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0.xml" ContentType="application/vnd.openxmlformats-officedocument.spreadsheetml.comments+xml"/>
  <Override PartName="/xl/pivotTables/pivotTable3.xml" ContentType="application/vnd.openxmlformats-officedocument.spreadsheetml.pivotTable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grose\Documents\Chinook\FRAM-Chinook\BasePeriodUpdate\ElwhaOOBanalysis\WorkingSpreadsheets\"/>
    </mc:Choice>
  </mc:AlternateContent>
  <xr:revisionPtr revIDLastSave="0" documentId="8_{6ECFE471-315B-45D1-879C-88027FBC67AA}" xr6:coauthVersionLast="47" xr6:coauthVersionMax="47" xr10:uidLastSave="{00000000-0000-0000-0000-000000000000}"/>
  <bookViews>
    <workbookView xWindow="-120" yWindow="-120" windowWidth="29040" windowHeight="15720" tabRatio="844" activeTab="10" xr2:uid="{00000000-000D-0000-FFFF-FFFF00000000}"/>
  </bookViews>
  <sheets>
    <sheet name="Notes" sheetId="49" r:id="rId1"/>
    <sheet name="RS Notes" sheetId="41" r:id="rId2"/>
    <sheet name="TRSvsETRS" sheetId="24" r:id="rId3"/>
    <sheet name="BaseEscape" sheetId="21" r:id="rId4"/>
    <sheet name="ImputeAge5Esc" sheetId="48" r:id="rId5"/>
    <sheet name="R_In" sheetId="47" r:id="rId6"/>
    <sheet name="Age 3" sheetId="5" state="hidden" r:id="rId7"/>
    <sheet name="Age 4" sheetId="6" state="hidden" r:id="rId8"/>
    <sheet name="Age 5" sheetId="7" state="hidden" r:id="rId9"/>
    <sheet name="FRAMEscapeV2" sheetId="1" r:id="rId10"/>
    <sheet name="Puget Sound" sheetId="2" r:id="rId11"/>
    <sheet name="Columbia River" sheetId="8" r:id="rId12"/>
    <sheet name="WA_ORCoast_Calif" sheetId="9" r:id="rId13"/>
    <sheet name="Canada" sheetId="10" r:id="rId14"/>
    <sheet name="OCN2018.FCS" sheetId="50" r:id="rId15"/>
    <sheet name="2015-16 Pre-Season MR" sheetId="53" r:id="rId16"/>
    <sheet name="SacRR_New" sheetId="52" r:id="rId17"/>
    <sheet name="OCN2015_3_27_2015" sheetId="12" r:id="rId18"/>
    <sheet name="PSoldvalidage86_91" sheetId="29" r:id="rId19"/>
    <sheet name="PSAgeComp86_91" sheetId="30" r:id="rId20"/>
    <sheet name="oldPSvalidTermRun" sheetId="27" r:id="rId21"/>
    <sheet name="oldColRvalidTRuns" sheetId="28" r:id="rId22"/>
    <sheet name="PFMCtoARankisWACstRegressin" sheetId="46" r:id="rId23"/>
    <sheet name="PFMCAppBWAcoast" sheetId="42" r:id="rId24"/>
    <sheet name="Summed for N WA FallARankis" sheetId="44" r:id="rId25"/>
    <sheet name="MOCandNOCTotalESC" sheetId="20" r:id="rId26"/>
    <sheet name="SacRR" sheetId="16" r:id="rId27"/>
    <sheet name="CheckCCCPivotratio" sheetId="14" r:id="rId28"/>
    <sheet name="CheckTRagecomp" sheetId="15" r:id="rId29"/>
    <sheet name="CheckCCCclb1402TRandEsc" sheetId="13" r:id="rId30"/>
    <sheet name="StockNamNum" sheetId="11" r:id="rId31"/>
    <sheet name="CKLspring" sheetId="17" r:id="rId32"/>
    <sheet name="ValidCohort_Pivot" sheetId="19" r:id="rId33"/>
    <sheet name="ValidCohorts" sheetId="18" r:id="rId34"/>
    <sheet name="ValidEsc_Pivot" sheetId="23" r:id="rId35"/>
    <sheet name="ValidEsc" sheetId="22" r:id="rId36"/>
    <sheet name="NookSamTot" sheetId="31" r:id="rId37"/>
    <sheet name="Skagit" sheetId="32" r:id="rId38"/>
    <sheet name="StraitsTot" sheetId="33" r:id="rId39"/>
    <sheet name="HC_Tot" sheetId="40" r:id="rId40"/>
    <sheet name="Tulalip" sheetId="34" r:id="rId41"/>
    <sheet name="Snoh" sheetId="35" r:id="rId42"/>
    <sheet name="Stily" sheetId="36" r:id="rId43"/>
    <sheet name="SPS_Tot" sheetId="37" r:id="rId44"/>
    <sheet name="MPS Tot" sheetId="38" r:id="rId45"/>
    <sheet name="DeepSPSTotal" sheetId="39" r:id="rId46"/>
  </sheets>
  <externalReferences>
    <externalReference r:id="rId47"/>
  </externalReferences>
  <definedNames>
    <definedName name="\p" localSheetId="4">#REF!</definedName>
    <definedName name="\p" localSheetId="19">#REF!</definedName>
    <definedName name="\p" localSheetId="18">#REF!</definedName>
    <definedName name="\p">#REF!</definedName>
    <definedName name="\s" localSheetId="19">#REF!</definedName>
    <definedName name="\s" localSheetId="18">#REF!</definedName>
    <definedName name="\s">#REF!</definedName>
    <definedName name="_Fill">#N/A</definedName>
    <definedName name="_xlnm._FilterDatabase" localSheetId="33" hidden="1">ValidCohorts!$A$1:$J$10821</definedName>
    <definedName name="_xlnm._FilterDatabase" localSheetId="35" hidden="1">ValidEsc!$A$5:$L$1820</definedName>
    <definedName name="_Regression_Out" localSheetId="19" hidden="1">[1]FRL2000!#REF!</definedName>
    <definedName name="_Regression_Out" localSheetId="18" hidden="1">[1]FRL2000!#REF!</definedName>
    <definedName name="_Regression_Out" localSheetId="26" hidden="1">[1]FRL2000!#REF!</definedName>
    <definedName name="_Regression_Out" localSheetId="35" hidden="1">[1]FRL2000!#REF!</definedName>
    <definedName name="_Regression_Out" hidden="1">[1]FRL2000!#REF!</definedName>
    <definedName name="BON" localSheetId="21">#N/A</definedName>
    <definedName name="BON" localSheetId="19">#REF!</definedName>
    <definedName name="BON" localSheetId="18">#REF!</definedName>
    <definedName name="BON">#REF!</definedName>
    <definedName name="CFH" localSheetId="19">#REF!</definedName>
    <definedName name="CFH" localSheetId="18">#REF!</definedName>
    <definedName name="CFH">#REF!</definedName>
    <definedName name="CSH" localSheetId="19">#REF!</definedName>
    <definedName name="CSH" localSheetId="18">#REF!</definedName>
    <definedName name="CSH">#REF!</definedName>
    <definedName name="FRL" localSheetId="19">#REF!</definedName>
    <definedName name="FRL" localSheetId="18">#REF!</definedName>
    <definedName name="FRL">#REF!</definedName>
    <definedName name="HCF" localSheetId="19">#REF!</definedName>
    <definedName name="HCF" localSheetId="18">#REF!</definedName>
    <definedName name="HCF">#REF!</definedName>
    <definedName name="HCY" localSheetId="19">#REF!</definedName>
    <definedName name="HCY" localSheetId="18">#REF!</definedName>
    <definedName name="HCY">#REF!</definedName>
    <definedName name="JDF" localSheetId="21">#N/A</definedName>
    <definedName name="JDF" localSheetId="19">#REF!</definedName>
    <definedName name="JDF" localSheetId="18">#REF!</definedName>
    <definedName name="JDF">#REF!</definedName>
    <definedName name="LRH" localSheetId="19">#REF!</definedName>
    <definedName name="LRH" localSheetId="18">#REF!</definedName>
    <definedName name="LRH">#REF!</definedName>
    <definedName name="LRW" localSheetId="19">#REF!</definedName>
    <definedName name="LRW" localSheetId="18">#REF!</definedName>
    <definedName name="LRW">#REF!</definedName>
    <definedName name="NKF" localSheetId="19">#REF!</definedName>
    <definedName name="NKF" localSheetId="18">#REF!</definedName>
    <definedName name="NKF">#REF!</definedName>
    <definedName name="_xlnm.Print_Area" localSheetId="21">oldColRvalidTRuns!$A$3:$P$43</definedName>
    <definedName name="_xlnm.Print_Area" localSheetId="20">oldPSvalidTermRun!$A$5:$AA$85</definedName>
    <definedName name="_xlnm.Print_Area" localSheetId="19">#REF!</definedName>
    <definedName name="_xlnm.Print_Area" localSheetId="18">#REF!</definedName>
    <definedName name="_xlnm.Print_Area" localSheetId="26">SacRR!$A$110:$R$143</definedName>
    <definedName name="_xlnm.Print_Area" localSheetId="24">#N/A</definedName>
    <definedName name="_xlnm.Print_Area" localSheetId="35">#REF!</definedName>
    <definedName name="_xlnm.Print_Area">#REF!</definedName>
    <definedName name="PRINT_AREA_MI" localSheetId="19">#REF!</definedName>
    <definedName name="PRINT_AREA_MI" localSheetId="18">#REF!</definedName>
    <definedName name="PRINT_AREA_MI" localSheetId="26">#REF!</definedName>
    <definedName name="Print_Area_MI" localSheetId="24">#N/A</definedName>
    <definedName name="PRINT_AREA_MI" localSheetId="35">#REF!</definedName>
    <definedName name="PRINT_AREA_MI">#REF!</definedName>
    <definedName name="PugetSoundAgecomp">#REF!</definedName>
    <definedName name="SKF" localSheetId="19">#REF!</definedName>
    <definedName name="SKF" localSheetId="18">#REF!</definedName>
    <definedName name="SKF">#REF!</definedName>
    <definedName name="SKY" localSheetId="19">#REF!</definedName>
    <definedName name="SKY" localSheetId="18">#REF!</definedName>
    <definedName name="SKY">#REF!</definedName>
    <definedName name="SPR" localSheetId="21">#N/A</definedName>
    <definedName name="SPR" localSheetId="19">#REF!</definedName>
    <definedName name="SPR" localSheetId="18">#REF!</definedName>
    <definedName name="SPR">#REF!</definedName>
    <definedName name="SSF" localSheetId="19">#REF!</definedName>
    <definedName name="SSF" localSheetId="18">#REF!</definedName>
    <definedName name="SSF">#REF!</definedName>
    <definedName name="SSY" localSheetId="19">#REF!</definedName>
    <definedName name="SSY" localSheetId="18">#REF!</definedName>
    <definedName name="SSY">#REF!</definedName>
    <definedName name="STF" localSheetId="19">#REF!</definedName>
    <definedName name="STF" localSheetId="18">#REF!</definedName>
    <definedName name="STF">#REF!</definedName>
    <definedName name="STP" localSheetId="19">#REF!</definedName>
    <definedName name="STP" localSheetId="18">#REF!</definedName>
    <definedName name="STP">#REF!</definedName>
    <definedName name="STY" localSheetId="19">#REF!</definedName>
    <definedName name="STY" localSheetId="18">#REF!</definedName>
    <definedName name="STY">#REF!</definedName>
    <definedName name="SUM" localSheetId="19">#REF!</definedName>
    <definedName name="SUM" localSheetId="18">#REF!</definedName>
    <definedName name="SUM">#REF!</definedName>
    <definedName name="test" hidden="1">[1]FRL2000!#REF!</definedName>
    <definedName name="URB" localSheetId="19">#REF!</definedName>
    <definedName name="URB" localSheetId="18">#REF!</definedName>
    <definedName name="URB">#REF!</definedName>
    <definedName name="WCVI" localSheetId="19">#REF!</definedName>
    <definedName name="WCVI" localSheetId="18">#REF!</definedName>
    <definedName name="WCVI">#REF!</definedName>
    <definedName name="WSH" localSheetId="19">#REF!</definedName>
    <definedName name="WSH" localSheetId="18">#REF!</definedName>
    <definedName name="WSH">#REF!</definedName>
    <definedName name="Z_56968ECB_F4FE_477A_8A39_9E820F23F3B6_.wvu.PrintArea" localSheetId="26" hidden="1">SacRR!$A$110:$R$143</definedName>
    <definedName name="Z_8B1E0859_77EF_4DDB_A81F_104DBA348B31_.wvu.PrintArea" localSheetId="26" hidden="1">SacRR!$A$110:$R$143</definedName>
    <definedName name="Z_CBDD6A68_2B40_41C7_BE8F_235A878832D4_.wvu.PrintArea" localSheetId="26" hidden="1">SacRR!$A$110:$R$143</definedName>
    <definedName name="Z_EF5D9E67_CDBC_4DA7_AF4B_457CDBE1825C_.wvu.PrintArea" localSheetId="26" hidden="1">SacRR!$A$110:$R$143</definedName>
  </definedNames>
  <calcPr calcId="191029" calcOnSave="0"/>
  <pivotCaches>
    <pivotCache cacheId="3" r:id="rId48"/>
    <pivotCache cacheId="4" r:id="rId49"/>
    <pivotCache cacheId="5" r:id="rId50"/>
    <pivotCache cacheId="6" r:id="rId51"/>
    <pivotCache cacheId="7" r:id="rId52"/>
    <pivotCache cacheId="8" r:id="rId5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R28" i="2" l="1"/>
  <c r="CS28" i="2"/>
  <c r="CQ28" i="2"/>
  <c r="CS29" i="2"/>
  <c r="CR27" i="2"/>
  <c r="CS27" i="2"/>
  <c r="CQ27" i="2"/>
  <c r="CQ32" i="2"/>
  <c r="CR32" i="2"/>
  <c r="CS32" i="2"/>
  <c r="CQ31" i="2"/>
  <c r="CO32" i="2"/>
  <c r="CP32" i="2"/>
  <c r="CN32" i="2"/>
  <c r="CL32" i="2"/>
  <c r="CM32" i="2"/>
  <c r="CK32" i="2"/>
  <c r="CI32" i="2"/>
  <c r="CJ32" i="2"/>
  <c r="CH32" i="2"/>
  <c r="CG32" i="2"/>
  <c r="CF32" i="2"/>
  <c r="CE32" i="2"/>
  <c r="CB32" i="2"/>
  <c r="CC32" i="2"/>
  <c r="CD32" i="2"/>
  <c r="BZ32" i="2"/>
  <c r="CA32" i="2"/>
  <c r="BY32" i="2"/>
  <c r="BW32" i="2"/>
  <c r="BX32" i="2"/>
  <c r="BV32" i="2"/>
  <c r="BV30" i="2"/>
  <c r="S61" i="2" l="1"/>
  <c r="R61" i="2"/>
  <c r="Q61" i="2"/>
  <c r="V61" i="2"/>
  <c r="U61" i="2"/>
  <c r="T61" i="2"/>
  <c r="Y61" i="2"/>
  <c r="X61" i="2"/>
  <c r="W61" i="2"/>
  <c r="AB61" i="2"/>
  <c r="AA61" i="2"/>
  <c r="Z61" i="2"/>
  <c r="AE61" i="2"/>
  <c r="AD61" i="2"/>
  <c r="AC61" i="2"/>
  <c r="AH61" i="2"/>
  <c r="AG61" i="2"/>
  <c r="AF61" i="2"/>
  <c r="AK61" i="2"/>
  <c r="AJ61" i="2"/>
  <c r="AI61" i="2"/>
  <c r="AN61" i="2"/>
  <c r="AM61" i="2"/>
  <c r="AL61" i="2"/>
  <c r="AQ61" i="2"/>
  <c r="AP61" i="2"/>
  <c r="AO61" i="2"/>
  <c r="AT61" i="2"/>
  <c r="AS61" i="2"/>
  <c r="AR61" i="2"/>
  <c r="AW61" i="2"/>
  <c r="AV61" i="2"/>
  <c r="AU61" i="2"/>
  <c r="AZ61" i="2"/>
  <c r="AY61" i="2"/>
  <c r="AX61" i="2"/>
  <c r="BC61" i="2"/>
  <c r="BB61" i="2"/>
  <c r="BA61" i="2"/>
  <c r="BF61" i="2"/>
  <c r="BE61" i="2"/>
  <c r="BD61" i="2"/>
  <c r="BI61" i="2"/>
  <c r="BH61" i="2"/>
  <c r="BG61" i="2"/>
  <c r="BL61" i="2"/>
  <c r="BK61" i="2"/>
  <c r="BJ61" i="2"/>
  <c r="BO61" i="2"/>
  <c r="BN61" i="2"/>
  <c r="BM61" i="2"/>
  <c r="BR61" i="2"/>
  <c r="BQ61" i="2"/>
  <c r="BP61" i="2"/>
  <c r="BT61" i="2"/>
  <c r="BU61" i="2"/>
  <c r="BS61" i="2"/>
  <c r="CO61" i="2"/>
  <c r="DB31" i="2" l="1"/>
  <c r="DA31" i="2"/>
  <c r="CZ31" i="2"/>
  <c r="CY31" i="2"/>
  <c r="CX31" i="2"/>
  <c r="CW31" i="2"/>
  <c r="CV31" i="2"/>
  <c r="CU31" i="2"/>
  <c r="CT31" i="2"/>
  <c r="DB30" i="2"/>
  <c r="DA30" i="2"/>
  <c r="CZ30" i="2"/>
  <c r="CY30" i="2"/>
  <c r="CX30" i="2"/>
  <c r="CW30" i="2"/>
  <c r="CV30" i="2"/>
  <c r="CU30" i="2"/>
  <c r="CT30" i="2"/>
  <c r="DA61" i="2"/>
  <c r="DB61" i="2"/>
  <c r="DA62" i="2"/>
  <c r="DB62" i="2"/>
  <c r="CZ62" i="2"/>
  <c r="CZ61" i="2"/>
  <c r="CX61" i="2"/>
  <c r="CY61" i="2"/>
  <c r="CX62" i="2"/>
  <c r="CY62" i="2"/>
  <c r="CW62" i="2"/>
  <c r="CW61" i="2"/>
  <c r="CU61" i="2"/>
  <c r="CV61" i="2"/>
  <c r="CU62" i="2"/>
  <c r="CV62" i="2"/>
  <c r="CT62" i="2"/>
  <c r="CT61" i="2"/>
  <c r="CP62" i="2" l="1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CP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CS61" i="2" s="1"/>
  <c r="BW61" i="2"/>
  <c r="CR61" i="2" s="1"/>
  <c r="BV61" i="2"/>
  <c r="CQ62" i="2" l="1"/>
  <c r="CR62" i="2"/>
  <c r="CS62" i="2"/>
  <c r="CQ61" i="2"/>
  <c r="CO30" i="2"/>
  <c r="CP30" i="2"/>
  <c r="CO31" i="2"/>
  <c r="CP31" i="2"/>
  <c r="CN31" i="2"/>
  <c r="CN30" i="2"/>
  <c r="CL30" i="2"/>
  <c r="CM30" i="2"/>
  <c r="CL31" i="2"/>
  <c r="CM31" i="2"/>
  <c r="CK31" i="2"/>
  <c r="CK30" i="2"/>
  <c r="CI30" i="2"/>
  <c r="CJ30" i="2"/>
  <c r="CI31" i="2"/>
  <c r="CJ31" i="2"/>
  <c r="CH31" i="2"/>
  <c r="CH30" i="2"/>
  <c r="CF30" i="2"/>
  <c r="CG30" i="2"/>
  <c r="CF31" i="2"/>
  <c r="CG31" i="2"/>
  <c r="CE31" i="2"/>
  <c r="CE30" i="2"/>
  <c r="CC30" i="2"/>
  <c r="CD30" i="2"/>
  <c r="CC31" i="2"/>
  <c r="CD31" i="2"/>
  <c r="CB31" i="2"/>
  <c r="CB30" i="2"/>
  <c r="BZ30" i="2"/>
  <c r="CA30" i="2"/>
  <c r="BZ31" i="2"/>
  <c r="CA31" i="2"/>
  <c r="BY31" i="2"/>
  <c r="BY30" i="2"/>
  <c r="BV31" i="2"/>
  <c r="BW31" i="2"/>
  <c r="BX31" i="2"/>
  <c r="CS31" i="2" s="1"/>
  <c r="BW30" i="2"/>
  <c r="BX30" i="2"/>
  <c r="CR31" i="2" l="1"/>
  <c r="CS30" i="2"/>
  <c r="CQ30" i="2"/>
  <c r="CR30" i="2"/>
  <c r="Y27" i="2" l="1"/>
  <c r="U27" i="2"/>
  <c r="S27" i="2"/>
  <c r="Q27" i="2"/>
  <c r="R27" i="2"/>
  <c r="T27" i="2"/>
  <c r="V27" i="2"/>
  <c r="W27" i="2"/>
  <c r="X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T27" i="2"/>
  <c r="CU27" i="2"/>
  <c r="CV27" i="2"/>
  <c r="CW27" i="2"/>
  <c r="CX27" i="2"/>
  <c r="CY27" i="2"/>
  <c r="CZ27" i="2"/>
  <c r="DA27" i="2"/>
  <c r="DB27" i="2"/>
  <c r="DB34" i="2" l="1"/>
  <c r="DA34" i="2"/>
  <c r="CZ34" i="2"/>
  <c r="CY34" i="2"/>
  <c r="CX34" i="2"/>
  <c r="CW34" i="2"/>
  <c r="CW21" i="2" l="1"/>
  <c r="CV21" i="2"/>
  <c r="DB21" i="2"/>
  <c r="DA21" i="2"/>
  <c r="CZ21" i="2"/>
  <c r="CY21" i="2"/>
  <c r="CX21" i="2"/>
  <c r="DB24" i="2"/>
  <c r="DA24" i="2"/>
  <c r="CZ24" i="2"/>
  <c r="CY24" i="2"/>
  <c r="CX24" i="2"/>
  <c r="CW24" i="2"/>
  <c r="DB67" i="2" l="1"/>
  <c r="DA67" i="2"/>
  <c r="CZ67" i="2"/>
  <c r="CY67" i="2"/>
  <c r="CX67" i="2"/>
  <c r="CW67" i="2"/>
  <c r="DB52" i="2" l="1"/>
  <c r="DA52" i="2"/>
  <c r="CZ52" i="2"/>
  <c r="CY52" i="2"/>
  <c r="CX52" i="2"/>
  <c r="CW52" i="2"/>
  <c r="CY55" i="2"/>
  <c r="DB55" i="2"/>
  <c r="DA55" i="2"/>
  <c r="CZ55" i="2"/>
  <c r="CX55" i="2"/>
  <c r="CW55" i="2"/>
  <c r="CS24" i="9" l="1"/>
  <c r="CT24" i="9"/>
  <c r="CU24" i="9"/>
  <c r="CV24" i="9"/>
  <c r="CX24" i="9"/>
  <c r="CW24" i="9"/>
  <c r="CX25" i="9"/>
  <c r="CW25" i="9"/>
  <c r="CV25" i="9"/>
  <c r="CU25" i="9"/>
  <c r="CT25" i="9"/>
  <c r="CS25" i="9"/>
  <c r="BX24" i="9"/>
  <c r="BV24" i="9"/>
  <c r="DA58" i="2" l="1"/>
  <c r="DB58" i="2"/>
  <c r="CZ58" i="2"/>
  <c r="CY58" i="2"/>
  <c r="CX58" i="2"/>
  <c r="CW58" i="2"/>
  <c r="CU55" i="2" l="1"/>
  <c r="E114" i="1" l="1"/>
  <c r="D114" i="1"/>
  <c r="C114" i="1"/>
  <c r="E113" i="1"/>
  <c r="D113" i="1"/>
  <c r="C113" i="1"/>
  <c r="C110" i="1"/>
  <c r="E60" i="1"/>
  <c r="D60" i="1"/>
  <c r="C60" i="1"/>
  <c r="E59" i="1"/>
  <c r="D59" i="1"/>
  <c r="C59" i="1"/>
  <c r="E57" i="1"/>
  <c r="D57" i="1"/>
  <c r="C57" i="1"/>
  <c r="E56" i="1"/>
  <c r="D56" i="1"/>
  <c r="C56" i="1"/>
  <c r="E54" i="1"/>
  <c r="D54" i="1"/>
  <c r="C54" i="1"/>
  <c r="E53" i="1"/>
  <c r="D53" i="1"/>
  <c r="C53" i="1"/>
  <c r="E51" i="1"/>
  <c r="D51" i="1"/>
  <c r="C51" i="1"/>
  <c r="E50" i="1"/>
  <c r="D50" i="1"/>
  <c r="C50" i="1"/>
  <c r="E48" i="1"/>
  <c r="D48" i="1"/>
  <c r="C48" i="1"/>
  <c r="E47" i="1"/>
  <c r="D47" i="1"/>
  <c r="C47" i="1"/>
  <c r="E45" i="1"/>
  <c r="D45" i="1"/>
  <c r="C45" i="1"/>
  <c r="E44" i="1"/>
  <c r="D44" i="1"/>
  <c r="C44" i="1"/>
  <c r="E42" i="1"/>
  <c r="D42" i="1"/>
  <c r="C42" i="1"/>
  <c r="E41" i="1"/>
  <c r="D41" i="1"/>
  <c r="C41" i="1"/>
  <c r="E39" i="1"/>
  <c r="D39" i="1"/>
  <c r="C39" i="1"/>
  <c r="E38" i="1"/>
  <c r="D38" i="1"/>
  <c r="C38" i="1"/>
  <c r="E36" i="1"/>
  <c r="D36" i="1"/>
  <c r="C36" i="1"/>
  <c r="E35" i="1"/>
  <c r="D35" i="1"/>
  <c r="C35" i="1"/>
  <c r="E33" i="1"/>
  <c r="D33" i="1"/>
  <c r="C33" i="1"/>
  <c r="E32" i="1"/>
  <c r="D32" i="1"/>
  <c r="C32" i="1"/>
  <c r="E30" i="1"/>
  <c r="D30" i="1"/>
  <c r="C30" i="1"/>
  <c r="E29" i="1"/>
  <c r="D29" i="1"/>
  <c r="C29" i="1"/>
  <c r="E27" i="1"/>
  <c r="D27" i="1"/>
  <c r="C27" i="1"/>
  <c r="E26" i="1"/>
  <c r="D26" i="1"/>
  <c r="C26" i="1"/>
  <c r="E24" i="1"/>
  <c r="D24" i="1"/>
  <c r="C24" i="1"/>
  <c r="E23" i="1"/>
  <c r="D23" i="1"/>
  <c r="C23" i="1"/>
  <c r="E21" i="1"/>
  <c r="D21" i="1"/>
  <c r="C21" i="1"/>
  <c r="E20" i="1"/>
  <c r="D20" i="1"/>
  <c r="C20" i="1"/>
  <c r="E18" i="1"/>
  <c r="D18" i="1"/>
  <c r="C18" i="1"/>
  <c r="E17" i="1"/>
  <c r="D17" i="1"/>
  <c r="C17" i="1"/>
  <c r="E15" i="1"/>
  <c r="D15" i="1"/>
  <c r="C15" i="1"/>
  <c r="E14" i="1"/>
  <c r="D14" i="1"/>
  <c r="C14" i="1"/>
  <c r="E12" i="1"/>
  <c r="D12" i="1"/>
  <c r="C12" i="1"/>
  <c r="E11" i="1"/>
  <c r="D11" i="1"/>
  <c r="C11" i="1"/>
  <c r="E9" i="1"/>
  <c r="D9" i="1"/>
  <c r="C9" i="1"/>
  <c r="E8" i="1"/>
  <c r="D8" i="1"/>
  <c r="C8" i="1"/>
  <c r="E7" i="1"/>
  <c r="D7" i="1"/>
  <c r="C7" i="1"/>
  <c r="E6" i="1"/>
  <c r="D6" i="1"/>
  <c r="C6" i="1"/>
  <c r="E4" i="1"/>
  <c r="D4" i="1"/>
  <c r="C4" i="1"/>
  <c r="E3" i="1"/>
  <c r="D3" i="1"/>
  <c r="C3" i="1"/>
  <c r="A78" i="5"/>
  <c r="A79" i="5"/>
  <c r="A80" i="5"/>
  <c r="A81" i="5"/>
  <c r="A82" i="5"/>
  <c r="A83" i="5"/>
  <c r="A77" i="5"/>
  <c r="A76" i="5"/>
  <c r="A75" i="5"/>
  <c r="A74" i="5"/>
  <c r="A73" i="5"/>
  <c r="A72" i="5"/>
  <c r="A71" i="5"/>
  <c r="A70" i="5"/>
  <c r="A69" i="5"/>
  <c r="A64" i="5"/>
  <c r="A65" i="5"/>
  <c r="A66" i="5"/>
  <c r="A67" i="5"/>
  <c r="A68" i="5"/>
  <c r="A63" i="5"/>
  <c r="AG3" i="7"/>
  <c r="AH3" i="7"/>
  <c r="AF4" i="7"/>
  <c r="AG4" i="7"/>
  <c r="AH4" i="7"/>
  <c r="AF5" i="7"/>
  <c r="AG5" i="7"/>
  <c r="AH5" i="7"/>
  <c r="AG6" i="7"/>
  <c r="AH6" i="7"/>
  <c r="AF7" i="7"/>
  <c r="AG7" i="7"/>
  <c r="AH7" i="7"/>
  <c r="AF8" i="7"/>
  <c r="AG8" i="7"/>
  <c r="AH8" i="7"/>
  <c r="AG9" i="7"/>
  <c r="AH9" i="7"/>
  <c r="AF10" i="7"/>
  <c r="AG10" i="7"/>
  <c r="AH10" i="7"/>
  <c r="AF11" i="7"/>
  <c r="AG11" i="7"/>
  <c r="AH11" i="7"/>
  <c r="AG12" i="7"/>
  <c r="AH12" i="7"/>
  <c r="AF13" i="7"/>
  <c r="AG13" i="7"/>
  <c r="AH13" i="7"/>
  <c r="AF14" i="7"/>
  <c r="AG14" i="7"/>
  <c r="AH14" i="7"/>
  <c r="AG15" i="7"/>
  <c r="AH15" i="7"/>
  <c r="AF16" i="7"/>
  <c r="AG16" i="7"/>
  <c r="AH16" i="7"/>
  <c r="AF17" i="7"/>
  <c r="AG17" i="7"/>
  <c r="AH17" i="7"/>
  <c r="AG18" i="7"/>
  <c r="AH18" i="7"/>
  <c r="AF19" i="7"/>
  <c r="AG19" i="7"/>
  <c r="AH19" i="7"/>
  <c r="AF20" i="7"/>
  <c r="AG20" i="7"/>
  <c r="AH20" i="7"/>
  <c r="AG21" i="7"/>
  <c r="AH21" i="7"/>
  <c r="AF22" i="7"/>
  <c r="AG22" i="7"/>
  <c r="AH22" i="7"/>
  <c r="AF23" i="7"/>
  <c r="AG23" i="7"/>
  <c r="AH23" i="7"/>
  <c r="AH24" i="7"/>
  <c r="AF25" i="7"/>
  <c r="AG25" i="7"/>
  <c r="AH25" i="7"/>
  <c r="AF26" i="7"/>
  <c r="AG26" i="7"/>
  <c r="AH26" i="7"/>
  <c r="AG27" i="7"/>
  <c r="AH27" i="7"/>
  <c r="AF28" i="7"/>
  <c r="AG28" i="7"/>
  <c r="AH28" i="7"/>
  <c r="AF29" i="7"/>
  <c r="AG29" i="7"/>
  <c r="AH29" i="7"/>
  <c r="AH30" i="7"/>
  <c r="AF31" i="7"/>
  <c r="AG31" i="7"/>
  <c r="AH31" i="7"/>
  <c r="AF32" i="7"/>
  <c r="AH32" i="7"/>
  <c r="AG33" i="7"/>
  <c r="AH33" i="7"/>
  <c r="AF34" i="7"/>
  <c r="AH34" i="7"/>
  <c r="AF35" i="7"/>
  <c r="AG35" i="7"/>
  <c r="AH35" i="7"/>
  <c r="AG36" i="7"/>
  <c r="AH36" i="7"/>
  <c r="AF37" i="7"/>
  <c r="AG37" i="7"/>
  <c r="AH37" i="7"/>
  <c r="AF38" i="7"/>
  <c r="AG38" i="7"/>
  <c r="AH38" i="7"/>
  <c r="AG39" i="7"/>
  <c r="AH39" i="7"/>
  <c r="AF40" i="7"/>
  <c r="AG40" i="7"/>
  <c r="AH40" i="7"/>
  <c r="AF41" i="7"/>
  <c r="AG41" i="7"/>
  <c r="AH41" i="7"/>
  <c r="AG42" i="7"/>
  <c r="AH42" i="7"/>
  <c r="AF43" i="7"/>
  <c r="AG43" i="7"/>
  <c r="AH43" i="7"/>
  <c r="AF44" i="7"/>
  <c r="AG44" i="7"/>
  <c r="AH44" i="7"/>
  <c r="AG45" i="7"/>
  <c r="AH45" i="7"/>
  <c r="AF46" i="7"/>
  <c r="AG46" i="7"/>
  <c r="AH46" i="7"/>
  <c r="AF47" i="7"/>
  <c r="AG47" i="7"/>
  <c r="AH47" i="7"/>
  <c r="AH48" i="7"/>
  <c r="AF49" i="7"/>
  <c r="AG49" i="7"/>
  <c r="AH49" i="7"/>
  <c r="AF50" i="7"/>
  <c r="AH50" i="7"/>
  <c r="AG51" i="7"/>
  <c r="AH51" i="7"/>
  <c r="AF52" i="7"/>
  <c r="AH52" i="7"/>
  <c r="AF53" i="7"/>
  <c r="AH53" i="7"/>
  <c r="AG54" i="7"/>
  <c r="AH54" i="7"/>
  <c r="AF55" i="7"/>
  <c r="AH55" i="7"/>
  <c r="AF56" i="7"/>
  <c r="AG56" i="7"/>
  <c r="AH56" i="7"/>
  <c r="AG57" i="7"/>
  <c r="AH57" i="7"/>
  <c r="AF58" i="7"/>
  <c r="AG58" i="7"/>
  <c r="AH58" i="7"/>
  <c r="AF59" i="7"/>
  <c r="AG59" i="7"/>
  <c r="AH59" i="7"/>
  <c r="AG60" i="7"/>
  <c r="AH60" i="7"/>
  <c r="AF61" i="7"/>
  <c r="AG61" i="7"/>
  <c r="AH61" i="7"/>
  <c r="AF62" i="7"/>
  <c r="AH62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C9" i="7"/>
  <c r="D9" i="7"/>
  <c r="E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C18" i="7"/>
  <c r="D18" i="7"/>
  <c r="E18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W56" i="7"/>
  <c r="F57" i="7"/>
  <c r="G57" i="7"/>
  <c r="H57" i="7"/>
  <c r="I57" i="7"/>
  <c r="W58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B9" i="7"/>
  <c r="B10" i="7"/>
  <c r="B11" i="7"/>
  <c r="AH62" i="6"/>
  <c r="AF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AH60" i="6"/>
  <c r="AG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AH58" i="6"/>
  <c r="AG58" i="6"/>
  <c r="AF58" i="6"/>
  <c r="W58" i="6"/>
  <c r="AH57" i="6"/>
  <c r="AG57" i="6"/>
  <c r="I57" i="6"/>
  <c r="H57" i="6"/>
  <c r="G57" i="6"/>
  <c r="F57" i="6"/>
  <c r="AH56" i="6"/>
  <c r="AG56" i="6"/>
  <c r="AF56" i="6"/>
  <c r="W56" i="6"/>
  <c r="AH55" i="6"/>
  <c r="AG55" i="6"/>
  <c r="AF55" i="6"/>
  <c r="AH54" i="6"/>
  <c r="AG54" i="6"/>
  <c r="AH53" i="6"/>
  <c r="AG53" i="6"/>
  <c r="AF53" i="6"/>
  <c r="AH52" i="6"/>
  <c r="AF52" i="6"/>
  <c r="AH51" i="6"/>
  <c r="AG51" i="6"/>
  <c r="AH50" i="6"/>
  <c r="AF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AH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AH45" i="6"/>
  <c r="AG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AH42" i="6"/>
  <c r="AG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AH39" i="6"/>
  <c r="AG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AH36" i="6"/>
  <c r="AG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AH34" i="6"/>
  <c r="AF34" i="6"/>
  <c r="AH33" i="6"/>
  <c r="AG33" i="6"/>
  <c r="AH32" i="6"/>
  <c r="AF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AH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AH27" i="6"/>
  <c r="AG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AH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AH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AH18" i="6"/>
  <c r="AG18" i="6"/>
  <c r="E18" i="6"/>
  <c r="D18" i="6"/>
  <c r="C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AH15" i="6"/>
  <c r="AG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AH12" i="6"/>
  <c r="AG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E9" i="6"/>
  <c r="D9" i="6"/>
  <c r="C9" i="6"/>
  <c r="B9" i="6"/>
  <c r="AG3" i="6"/>
  <c r="AH3" i="6"/>
  <c r="AF4" i="6"/>
  <c r="AG4" i="6"/>
  <c r="AH4" i="6"/>
  <c r="AF5" i="6"/>
  <c r="AG5" i="6"/>
  <c r="AH5" i="6"/>
  <c r="AG6" i="6"/>
  <c r="AH6" i="6"/>
  <c r="AF7" i="6"/>
  <c r="AG7" i="6"/>
  <c r="AH7" i="6"/>
  <c r="AF8" i="6"/>
  <c r="AG8" i="6"/>
  <c r="AH8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9" i="7"/>
  <c r="A10" i="7"/>
  <c r="A11" i="7"/>
  <c r="A9" i="6"/>
  <c r="A10" i="6"/>
  <c r="A11" i="6"/>
  <c r="A9" i="5"/>
  <c r="A10" i="5"/>
  <c r="A11" i="5"/>
  <c r="A2" i="5"/>
  <c r="AG3" i="5"/>
  <c r="AH3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G6" i="5"/>
  <c r="AH6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G9" i="5"/>
  <c r="AH9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G12" i="5"/>
  <c r="AH12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G15" i="5"/>
  <c r="AH15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G18" i="5"/>
  <c r="AH18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H21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H24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G27" i="5"/>
  <c r="AH27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H30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F32" i="5"/>
  <c r="AH32" i="5"/>
  <c r="AG33" i="5"/>
  <c r="AH33" i="5"/>
  <c r="AF34" i="5"/>
  <c r="AH34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G36" i="5"/>
  <c r="AH36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G39" i="5"/>
  <c r="AH39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G42" i="5"/>
  <c r="AH42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G45" i="5"/>
  <c r="AH45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H48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F50" i="5"/>
  <c r="AH50" i="5"/>
  <c r="AG51" i="5"/>
  <c r="AH51" i="5"/>
  <c r="AF52" i="5"/>
  <c r="AH52" i="5"/>
  <c r="AF53" i="5"/>
  <c r="AH53" i="5"/>
  <c r="AG54" i="5"/>
  <c r="AH54" i="5"/>
  <c r="AF55" i="5"/>
  <c r="AH55" i="5"/>
  <c r="W56" i="5"/>
  <c r="AF56" i="5"/>
  <c r="AG56" i="5"/>
  <c r="AH56" i="5"/>
  <c r="AG57" i="5"/>
  <c r="AH57" i="5"/>
  <c r="W58" i="5"/>
  <c r="AF58" i="5"/>
  <c r="AG58" i="5"/>
  <c r="AH58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G60" i="5"/>
  <c r="AH60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F62" i="5"/>
  <c r="AH62" i="5"/>
  <c r="F4" i="5"/>
  <c r="G4" i="5"/>
  <c r="H4" i="5"/>
  <c r="I4" i="5"/>
  <c r="J4" i="5"/>
  <c r="K4" i="5"/>
  <c r="L4" i="5"/>
  <c r="M4" i="5"/>
  <c r="N4" i="5"/>
  <c r="O4" i="5"/>
  <c r="P4" i="5"/>
  <c r="Q4" i="5"/>
  <c r="R4" i="5"/>
  <c r="F5" i="5"/>
  <c r="G5" i="5"/>
  <c r="H5" i="5"/>
  <c r="I5" i="5"/>
  <c r="J5" i="5"/>
  <c r="K5" i="5"/>
  <c r="L5" i="5"/>
  <c r="M5" i="5"/>
  <c r="N5" i="5"/>
  <c r="O5" i="5"/>
  <c r="P5" i="5"/>
  <c r="Q5" i="5"/>
  <c r="R5" i="5"/>
  <c r="F7" i="5"/>
  <c r="G7" i="5"/>
  <c r="H7" i="5"/>
  <c r="I7" i="5"/>
  <c r="J7" i="5"/>
  <c r="K7" i="5"/>
  <c r="L7" i="5"/>
  <c r="M7" i="5"/>
  <c r="N7" i="5"/>
  <c r="O7" i="5"/>
  <c r="P7" i="5"/>
  <c r="Q7" i="5"/>
  <c r="R7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J31" i="5"/>
  <c r="K31" i="5"/>
  <c r="L31" i="5"/>
  <c r="M31" i="5"/>
  <c r="N31" i="5"/>
  <c r="O31" i="5"/>
  <c r="P31" i="5"/>
  <c r="Q31" i="5"/>
  <c r="R31" i="5"/>
  <c r="J35" i="5"/>
  <c r="K35" i="5"/>
  <c r="L35" i="5"/>
  <c r="M35" i="5"/>
  <c r="N35" i="5"/>
  <c r="O35" i="5"/>
  <c r="P35" i="5"/>
  <c r="Q35" i="5"/>
  <c r="R35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J40" i="5"/>
  <c r="K40" i="5"/>
  <c r="L40" i="5"/>
  <c r="M40" i="5"/>
  <c r="N40" i="5"/>
  <c r="O40" i="5"/>
  <c r="P40" i="5"/>
  <c r="Q40" i="5"/>
  <c r="R40" i="5"/>
  <c r="J41" i="5"/>
  <c r="K41" i="5"/>
  <c r="L41" i="5"/>
  <c r="M41" i="5"/>
  <c r="N41" i="5"/>
  <c r="O41" i="5"/>
  <c r="P41" i="5"/>
  <c r="Q41" i="5"/>
  <c r="R41" i="5"/>
  <c r="J43" i="5"/>
  <c r="K43" i="5"/>
  <c r="L43" i="5"/>
  <c r="M43" i="5"/>
  <c r="N43" i="5"/>
  <c r="O43" i="5"/>
  <c r="P43" i="5"/>
  <c r="Q43" i="5"/>
  <c r="R43" i="5"/>
  <c r="J44" i="5"/>
  <c r="K44" i="5"/>
  <c r="L44" i="5"/>
  <c r="M44" i="5"/>
  <c r="N44" i="5"/>
  <c r="O44" i="5"/>
  <c r="P44" i="5"/>
  <c r="Q44" i="5"/>
  <c r="R44" i="5"/>
  <c r="J46" i="5"/>
  <c r="K46" i="5"/>
  <c r="L46" i="5"/>
  <c r="M46" i="5"/>
  <c r="N46" i="5"/>
  <c r="O46" i="5"/>
  <c r="P46" i="5"/>
  <c r="Q46" i="5"/>
  <c r="R46" i="5"/>
  <c r="J47" i="5"/>
  <c r="K47" i="5"/>
  <c r="L47" i="5"/>
  <c r="M47" i="5"/>
  <c r="N47" i="5"/>
  <c r="O47" i="5"/>
  <c r="P47" i="5"/>
  <c r="Q47" i="5"/>
  <c r="R47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F57" i="5"/>
  <c r="G57" i="5"/>
  <c r="H57" i="5"/>
  <c r="I57" i="5"/>
  <c r="J59" i="5"/>
  <c r="K59" i="5"/>
  <c r="L59" i="5"/>
  <c r="M59" i="5"/>
  <c r="N59" i="5"/>
  <c r="O59" i="5"/>
  <c r="P59" i="5"/>
  <c r="Q59" i="5"/>
  <c r="R59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C9" i="5"/>
  <c r="C10" i="5"/>
  <c r="C11" i="5"/>
  <c r="C18" i="5"/>
  <c r="B9" i="5"/>
  <c r="B10" i="5"/>
  <c r="B11" i="5"/>
  <c r="AH1" i="7"/>
  <c r="AH2" i="7"/>
  <c r="AF1" i="7"/>
  <c r="AG1" i="7"/>
  <c r="AF2" i="7"/>
  <c r="AG2" i="7"/>
  <c r="AF1" i="6"/>
  <c r="AG1" i="6"/>
  <c r="AH1" i="6"/>
  <c r="AF2" i="6"/>
  <c r="AG2" i="6"/>
  <c r="AH2" i="6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V1" i="7"/>
  <c r="AW1" i="7"/>
  <c r="AX1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V2" i="7"/>
  <c r="AW2" i="7"/>
  <c r="AX2" i="7"/>
  <c r="B2" i="7"/>
  <c r="B1" i="7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V2" i="6"/>
  <c r="AW2" i="6"/>
  <c r="AX2" i="6"/>
  <c r="B2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B2" i="5"/>
  <c r="C2" i="5"/>
  <c r="C1" i="5"/>
  <c r="B1" i="5"/>
  <c r="B121" i="5"/>
  <c r="CW12" i="10"/>
  <c r="CV12" i="10"/>
  <c r="CV13" i="10" s="1"/>
  <c r="CU12" i="10"/>
  <c r="CU13" i="10" s="1"/>
  <c r="CT12" i="10"/>
  <c r="CS12" i="10"/>
  <c r="CS13" i="10" s="1"/>
  <c r="CR12" i="10"/>
  <c r="CR13" i="10" s="1"/>
  <c r="CR14" i="10" s="1"/>
  <c r="CW3" i="10"/>
  <c r="CW4" i="10" s="1"/>
  <c r="CW5" i="10" s="1"/>
  <c r="CV3" i="10"/>
  <c r="CV4" i="10" s="1"/>
  <c r="CV5" i="10" s="1"/>
  <c r="CU3" i="10"/>
  <c r="CU4" i="10" s="1"/>
  <c r="CT3" i="10"/>
  <c r="CT4" i="10" s="1"/>
  <c r="CS3" i="10"/>
  <c r="CS4" i="10" s="1"/>
  <c r="CR3" i="10"/>
  <c r="CR4" i="10" s="1"/>
  <c r="CX3" i="9"/>
  <c r="CW3" i="9"/>
  <c r="CV3" i="9"/>
  <c r="CU3" i="9"/>
  <c r="E110" i="1" s="1"/>
  <c r="CT3" i="9"/>
  <c r="D110" i="1" s="1"/>
  <c r="CS3" i="9"/>
  <c r="AD5" i="53"/>
  <c r="AE5" i="53"/>
  <c r="AF5" i="53"/>
  <c r="AD6" i="53"/>
  <c r="AE6" i="53"/>
  <c r="AF6" i="53"/>
  <c r="AD7" i="53"/>
  <c r="AE7" i="53"/>
  <c r="AF7" i="53"/>
  <c r="AD8" i="53"/>
  <c r="AE8" i="53"/>
  <c r="AF8" i="53"/>
  <c r="AD9" i="53"/>
  <c r="AE9" i="53"/>
  <c r="AF9" i="53"/>
  <c r="AD10" i="53"/>
  <c r="AE10" i="53"/>
  <c r="AF10" i="53"/>
  <c r="AD11" i="53"/>
  <c r="AE11" i="53"/>
  <c r="AF11" i="53"/>
  <c r="AD12" i="53"/>
  <c r="AE12" i="53"/>
  <c r="AF12" i="53"/>
  <c r="AD13" i="53"/>
  <c r="AE13" i="53"/>
  <c r="AF13" i="53"/>
  <c r="AD14" i="53"/>
  <c r="AE14" i="53"/>
  <c r="AF14" i="53"/>
  <c r="AD15" i="53"/>
  <c r="AE15" i="53"/>
  <c r="AF15" i="53"/>
  <c r="AD16" i="53"/>
  <c r="AE16" i="53"/>
  <c r="AF16" i="53"/>
  <c r="AD17" i="53"/>
  <c r="AE17" i="53"/>
  <c r="AF17" i="53"/>
  <c r="AD18" i="53"/>
  <c r="AE18" i="53"/>
  <c r="AF18" i="53"/>
  <c r="AD19" i="53"/>
  <c r="AE19" i="53"/>
  <c r="AF19" i="53"/>
  <c r="AD20" i="53"/>
  <c r="AE20" i="53"/>
  <c r="AF20" i="53"/>
  <c r="AD21" i="53"/>
  <c r="AE21" i="53"/>
  <c r="AF21" i="53"/>
  <c r="AD22" i="53"/>
  <c r="AE22" i="53"/>
  <c r="AF22" i="53"/>
  <c r="AD23" i="53"/>
  <c r="AE23" i="53"/>
  <c r="AF23" i="53"/>
  <c r="AD24" i="53"/>
  <c r="AE24" i="53"/>
  <c r="AF24" i="53"/>
  <c r="AD25" i="53"/>
  <c r="AE25" i="53"/>
  <c r="AF25" i="53"/>
  <c r="AD26" i="53"/>
  <c r="AE26" i="53"/>
  <c r="AF26" i="53"/>
  <c r="AD27" i="53"/>
  <c r="AE27" i="53"/>
  <c r="AF27" i="53"/>
  <c r="AD28" i="53"/>
  <c r="AE28" i="53"/>
  <c r="AF28" i="53"/>
  <c r="AD29" i="53"/>
  <c r="AE29" i="53"/>
  <c r="AF29" i="53"/>
  <c r="AD30" i="53"/>
  <c r="AE30" i="53"/>
  <c r="AF30" i="53"/>
  <c r="AD31" i="53"/>
  <c r="AE31" i="53"/>
  <c r="AF31" i="53"/>
  <c r="AD32" i="53"/>
  <c r="AE32" i="53"/>
  <c r="AF32" i="53"/>
  <c r="AD33" i="53"/>
  <c r="AE33" i="53"/>
  <c r="AF33" i="53"/>
  <c r="AF4" i="53"/>
  <c r="AE4" i="53"/>
  <c r="AD4" i="53"/>
  <c r="C3" i="53"/>
  <c r="C4" i="53"/>
  <c r="C5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8" i="53"/>
  <c r="C29" i="53"/>
  <c r="C30" i="53"/>
  <c r="C31" i="53"/>
  <c r="C32" i="53"/>
  <c r="C33" i="53"/>
  <c r="C34" i="53"/>
  <c r="C35" i="53"/>
  <c r="C36" i="53"/>
  <c r="C37" i="53"/>
  <c r="C38" i="53"/>
  <c r="C39" i="53"/>
  <c r="C40" i="53"/>
  <c r="C41" i="53"/>
  <c r="C42" i="53"/>
  <c r="C43" i="53"/>
  <c r="C44" i="53"/>
  <c r="C45" i="53"/>
  <c r="C46" i="53"/>
  <c r="C47" i="53"/>
  <c r="C48" i="53"/>
  <c r="C49" i="53"/>
  <c r="C50" i="53"/>
  <c r="C51" i="53"/>
  <c r="C52" i="53"/>
  <c r="C53" i="53"/>
  <c r="C54" i="53"/>
  <c r="C55" i="53"/>
  <c r="C56" i="53"/>
  <c r="C57" i="53"/>
  <c r="C58" i="53"/>
  <c r="C59" i="53"/>
  <c r="C60" i="53"/>
  <c r="C61" i="53"/>
  <c r="C62" i="53"/>
  <c r="C63" i="53"/>
  <c r="C64" i="53"/>
  <c r="C65" i="53"/>
  <c r="C66" i="53"/>
  <c r="C67" i="53"/>
  <c r="C68" i="53"/>
  <c r="C69" i="53"/>
  <c r="C70" i="53"/>
  <c r="C71" i="53"/>
  <c r="C72" i="53"/>
  <c r="C73" i="53"/>
  <c r="C74" i="53"/>
  <c r="C75" i="53"/>
  <c r="C76" i="53"/>
  <c r="C77" i="53"/>
  <c r="C78" i="53"/>
  <c r="C79" i="53"/>
  <c r="C80" i="53"/>
  <c r="C81" i="53"/>
  <c r="C82" i="53"/>
  <c r="C83" i="53"/>
  <c r="C84" i="53"/>
  <c r="C85" i="53"/>
  <c r="C86" i="53"/>
  <c r="C87" i="53"/>
  <c r="C88" i="53"/>
  <c r="C89" i="53"/>
  <c r="C90" i="53"/>
  <c r="C91" i="53"/>
  <c r="C92" i="53"/>
  <c r="C93" i="53"/>
  <c r="C94" i="53"/>
  <c r="C95" i="53"/>
  <c r="C96" i="53"/>
  <c r="C97" i="53"/>
  <c r="C98" i="53"/>
  <c r="C99" i="53"/>
  <c r="C100" i="53"/>
  <c r="C101" i="53"/>
  <c r="C102" i="53"/>
  <c r="C103" i="53"/>
  <c r="C104" i="53"/>
  <c r="C105" i="53"/>
  <c r="C106" i="53"/>
  <c r="C107" i="53"/>
  <c r="C108" i="53"/>
  <c r="C109" i="53"/>
  <c r="C110" i="53"/>
  <c r="C111" i="53"/>
  <c r="C112" i="53"/>
  <c r="C113" i="53"/>
  <c r="C114" i="53"/>
  <c r="C115" i="53"/>
  <c r="C116" i="53"/>
  <c r="C117" i="53"/>
  <c r="C118" i="53"/>
  <c r="C119" i="53"/>
  <c r="C120" i="53"/>
  <c r="C121" i="53"/>
  <c r="C122" i="53"/>
  <c r="C123" i="53"/>
  <c r="C124" i="53"/>
  <c r="C125" i="53"/>
  <c r="C126" i="53"/>
  <c r="C127" i="53"/>
  <c r="C128" i="53"/>
  <c r="C129" i="53"/>
  <c r="C130" i="53"/>
  <c r="C131" i="53"/>
  <c r="C132" i="53"/>
  <c r="C133" i="53"/>
  <c r="C134" i="53"/>
  <c r="C135" i="53"/>
  <c r="C136" i="53"/>
  <c r="C137" i="53"/>
  <c r="C138" i="53"/>
  <c r="C139" i="53"/>
  <c r="C140" i="53"/>
  <c r="C141" i="53"/>
  <c r="C142" i="53"/>
  <c r="C143" i="53"/>
  <c r="C144" i="53"/>
  <c r="C145" i="53"/>
  <c r="C146" i="53"/>
  <c r="C147" i="53"/>
  <c r="C148" i="53"/>
  <c r="C149" i="53"/>
  <c r="C150" i="53"/>
  <c r="C151" i="53"/>
  <c r="C152" i="53"/>
  <c r="C153" i="53"/>
  <c r="C154" i="53"/>
  <c r="C155" i="53"/>
  <c r="C156" i="53"/>
  <c r="C157" i="53"/>
  <c r="C158" i="53"/>
  <c r="C159" i="53"/>
  <c r="C160" i="53"/>
  <c r="C161" i="53"/>
  <c r="C162" i="53"/>
  <c r="C163" i="53"/>
  <c r="C164" i="53"/>
  <c r="C165" i="53"/>
  <c r="C166" i="53"/>
  <c r="C167" i="53"/>
  <c r="C168" i="53"/>
  <c r="C169" i="53"/>
  <c r="C170" i="53"/>
  <c r="C171" i="53"/>
  <c r="C172" i="53"/>
  <c r="C173" i="53"/>
  <c r="C174" i="53"/>
  <c r="C175" i="53"/>
  <c r="C176" i="53"/>
  <c r="C177" i="53"/>
  <c r="C178" i="53"/>
  <c r="C179" i="53"/>
  <c r="C180" i="53"/>
  <c r="C181" i="53"/>
  <c r="C182" i="53"/>
  <c r="C183" i="53"/>
  <c r="C184" i="53"/>
  <c r="C185" i="53"/>
  <c r="C186" i="53"/>
  <c r="C187" i="53"/>
  <c r="C188" i="53"/>
  <c r="C189" i="53"/>
  <c r="C190" i="53"/>
  <c r="C191" i="53"/>
  <c r="C192" i="53"/>
  <c r="C193" i="53"/>
  <c r="C194" i="53"/>
  <c r="C195" i="53"/>
  <c r="C196" i="53"/>
  <c r="C197" i="53"/>
  <c r="C198" i="53"/>
  <c r="C199" i="53"/>
  <c r="C200" i="53"/>
  <c r="C201" i="53"/>
  <c r="C202" i="53"/>
  <c r="C203" i="53"/>
  <c r="C204" i="53"/>
  <c r="C205" i="53"/>
  <c r="C206" i="53"/>
  <c r="C207" i="53"/>
  <c r="C208" i="53"/>
  <c r="C209" i="53"/>
  <c r="C210" i="53"/>
  <c r="C211" i="53"/>
  <c r="C212" i="53"/>
  <c r="C213" i="53"/>
  <c r="C214" i="53"/>
  <c r="C215" i="53"/>
  <c r="C216" i="53"/>
  <c r="C217" i="53"/>
  <c r="C218" i="53"/>
  <c r="C219" i="53"/>
  <c r="C220" i="53"/>
  <c r="C221" i="53"/>
  <c r="C222" i="53"/>
  <c r="C223" i="53"/>
  <c r="C224" i="53"/>
  <c r="C225" i="53"/>
  <c r="C226" i="53"/>
  <c r="C227" i="53"/>
  <c r="C228" i="53"/>
  <c r="C229" i="53"/>
  <c r="C230" i="53"/>
  <c r="C231" i="53"/>
  <c r="C232" i="53"/>
  <c r="C233" i="53"/>
  <c r="C234" i="53"/>
  <c r="C235" i="53"/>
  <c r="C236" i="53"/>
  <c r="C237" i="53"/>
  <c r="C238" i="53"/>
  <c r="C239" i="53"/>
  <c r="C240" i="53"/>
  <c r="C241" i="53"/>
  <c r="C242" i="53"/>
  <c r="C243" i="53"/>
  <c r="C244" i="53"/>
  <c r="C245" i="53"/>
  <c r="C246" i="53"/>
  <c r="C247" i="53"/>
  <c r="C248" i="53"/>
  <c r="C249" i="53"/>
  <c r="C250" i="53"/>
  <c r="C251" i="53"/>
  <c r="C252" i="53"/>
  <c r="C253" i="53"/>
  <c r="C254" i="53"/>
  <c r="C255" i="53"/>
  <c r="C256" i="53"/>
  <c r="C257" i="53"/>
  <c r="C258" i="53"/>
  <c r="C259" i="53"/>
  <c r="C260" i="53"/>
  <c r="C261" i="53"/>
  <c r="C262" i="53"/>
  <c r="C263" i="53"/>
  <c r="C264" i="53"/>
  <c r="C265" i="53"/>
  <c r="C266" i="53"/>
  <c r="C267" i="53"/>
  <c r="C268" i="53"/>
  <c r="C269" i="53"/>
  <c r="C270" i="53"/>
  <c r="C271" i="53"/>
  <c r="C272" i="53"/>
  <c r="C273" i="53"/>
  <c r="C274" i="53"/>
  <c r="C275" i="53"/>
  <c r="C276" i="53"/>
  <c r="C277" i="53"/>
  <c r="C278" i="53"/>
  <c r="C279" i="53"/>
  <c r="C280" i="53"/>
  <c r="C281" i="53"/>
  <c r="C282" i="53"/>
  <c r="C283" i="53"/>
  <c r="C284" i="53"/>
  <c r="C285" i="53"/>
  <c r="C286" i="53"/>
  <c r="C287" i="53"/>
  <c r="C288" i="53"/>
  <c r="C289" i="53"/>
  <c r="C290" i="53"/>
  <c r="C291" i="53"/>
  <c r="C292" i="53"/>
  <c r="C293" i="53"/>
  <c r="C294" i="53"/>
  <c r="C295" i="53"/>
  <c r="C296" i="53"/>
  <c r="C297" i="53"/>
  <c r="C298" i="53"/>
  <c r="C299" i="53"/>
  <c r="C300" i="53"/>
  <c r="C301" i="53"/>
  <c r="C302" i="53"/>
  <c r="C303" i="53"/>
  <c r="C304" i="53"/>
  <c r="C305" i="53"/>
  <c r="C306" i="53"/>
  <c r="C307" i="53"/>
  <c r="C308" i="53"/>
  <c r="C309" i="53"/>
  <c r="C310" i="53"/>
  <c r="C311" i="53"/>
  <c r="C312" i="53"/>
  <c r="C313" i="53"/>
  <c r="C314" i="53"/>
  <c r="C315" i="53"/>
  <c r="C316" i="53"/>
  <c r="C317" i="53"/>
  <c r="C318" i="53"/>
  <c r="C319" i="53"/>
  <c r="C320" i="53"/>
  <c r="C321" i="53"/>
  <c r="C322" i="53"/>
  <c r="C323" i="53"/>
  <c r="C324" i="53"/>
  <c r="C325" i="53"/>
  <c r="C326" i="53"/>
  <c r="C327" i="53"/>
  <c r="C328" i="53"/>
  <c r="C329" i="53"/>
  <c r="C330" i="53"/>
  <c r="C331" i="53"/>
  <c r="C332" i="53"/>
  <c r="C333" i="53"/>
  <c r="C334" i="53"/>
  <c r="C335" i="53"/>
  <c r="C336" i="53"/>
  <c r="C337" i="53"/>
  <c r="C338" i="53"/>
  <c r="C339" i="53"/>
  <c r="C340" i="53"/>
  <c r="C341" i="53"/>
  <c r="C342" i="53"/>
  <c r="C343" i="53"/>
  <c r="C344" i="53"/>
  <c r="C345" i="53"/>
  <c r="C346" i="53"/>
  <c r="C347" i="53"/>
  <c r="C348" i="53"/>
  <c r="C349" i="53"/>
  <c r="C350" i="53"/>
  <c r="C351" i="53"/>
  <c r="C352" i="53"/>
  <c r="C353" i="53"/>
  <c r="C354" i="53"/>
  <c r="C355" i="53"/>
  <c r="C356" i="53"/>
  <c r="C357" i="53"/>
  <c r="C358" i="53"/>
  <c r="C359" i="53"/>
  <c r="C360" i="53"/>
  <c r="C361" i="53"/>
  <c r="C362" i="53"/>
  <c r="C363" i="53"/>
  <c r="C364" i="53"/>
  <c r="C365" i="53"/>
  <c r="C366" i="53"/>
  <c r="C367" i="53"/>
  <c r="C368" i="53"/>
  <c r="C369" i="53"/>
  <c r="C370" i="53"/>
  <c r="C371" i="53"/>
  <c r="C372" i="53"/>
  <c r="C373" i="53"/>
  <c r="C374" i="53"/>
  <c r="C375" i="53"/>
  <c r="C376" i="53"/>
  <c r="C377" i="53"/>
  <c r="C378" i="53"/>
  <c r="C379" i="53"/>
  <c r="C380" i="53"/>
  <c r="C381" i="53"/>
  <c r="C382" i="53"/>
  <c r="C383" i="53"/>
  <c r="C384" i="53"/>
  <c r="C385" i="53"/>
  <c r="C386" i="53"/>
  <c r="C387" i="53"/>
  <c r="C388" i="53"/>
  <c r="C389" i="53"/>
  <c r="C390" i="53"/>
  <c r="C391" i="53"/>
  <c r="C392" i="53"/>
  <c r="C393" i="53"/>
  <c r="C394" i="53"/>
  <c r="C395" i="53"/>
  <c r="C396" i="53"/>
  <c r="C397" i="53"/>
  <c r="C398" i="53"/>
  <c r="C399" i="53"/>
  <c r="C400" i="53"/>
  <c r="C401" i="53"/>
  <c r="C402" i="53"/>
  <c r="C403" i="53"/>
  <c r="C404" i="53"/>
  <c r="C405" i="53"/>
  <c r="C406" i="53"/>
  <c r="C407" i="53"/>
  <c r="C408" i="53"/>
  <c r="C409" i="53"/>
  <c r="C410" i="53"/>
  <c r="C411" i="53"/>
  <c r="C412" i="53"/>
  <c r="C413" i="53"/>
  <c r="C414" i="53"/>
  <c r="C415" i="53"/>
  <c r="C416" i="53"/>
  <c r="C417" i="53"/>
  <c r="C418" i="53"/>
  <c r="C419" i="53"/>
  <c r="C420" i="53"/>
  <c r="C421" i="53"/>
  <c r="C422" i="53"/>
  <c r="C423" i="53"/>
  <c r="C424" i="53"/>
  <c r="C425" i="53"/>
  <c r="C426" i="53"/>
  <c r="C427" i="53"/>
  <c r="C428" i="53"/>
  <c r="C429" i="53"/>
  <c r="C430" i="53"/>
  <c r="C431" i="53"/>
  <c r="C432" i="53"/>
  <c r="C433" i="53"/>
  <c r="C434" i="53"/>
  <c r="C435" i="53"/>
  <c r="C436" i="53"/>
  <c r="C437" i="53"/>
  <c r="C438" i="53"/>
  <c r="C439" i="53"/>
  <c r="C440" i="53"/>
  <c r="C441" i="53"/>
  <c r="C442" i="53"/>
  <c r="C443" i="53"/>
  <c r="C444" i="53"/>
  <c r="C445" i="53"/>
  <c r="C446" i="53"/>
  <c r="C447" i="53"/>
  <c r="C448" i="53"/>
  <c r="C449" i="53"/>
  <c r="C450" i="53"/>
  <c r="C451" i="53"/>
  <c r="C452" i="53"/>
  <c r="C453" i="53"/>
  <c r="C454" i="53"/>
  <c r="C455" i="53"/>
  <c r="C456" i="53"/>
  <c r="C457" i="53"/>
  <c r="C458" i="53"/>
  <c r="C459" i="53"/>
  <c r="C460" i="53"/>
  <c r="C461" i="53"/>
  <c r="C462" i="53"/>
  <c r="C463" i="53"/>
  <c r="C464" i="53"/>
  <c r="C465" i="53"/>
  <c r="C466" i="53"/>
  <c r="C467" i="53"/>
  <c r="C468" i="53"/>
  <c r="C469" i="53"/>
  <c r="C470" i="53"/>
  <c r="C471" i="53"/>
  <c r="C472" i="53"/>
  <c r="C473" i="53"/>
  <c r="C474" i="53"/>
  <c r="C475" i="53"/>
  <c r="C476" i="53"/>
  <c r="C477" i="53"/>
  <c r="C478" i="53"/>
  <c r="C479" i="53"/>
  <c r="C480" i="53"/>
  <c r="C481" i="53"/>
  <c r="C482" i="53"/>
  <c r="C483" i="53"/>
  <c r="C484" i="53"/>
  <c r="C485" i="53"/>
  <c r="C486" i="53"/>
  <c r="C487" i="53"/>
  <c r="C488" i="53"/>
  <c r="C489" i="53"/>
  <c r="C490" i="53"/>
  <c r="C491" i="53"/>
  <c r="C492" i="53"/>
  <c r="C493" i="53"/>
  <c r="C494" i="53"/>
  <c r="C495" i="53"/>
  <c r="C496" i="53"/>
  <c r="C497" i="53"/>
  <c r="C498" i="53"/>
  <c r="C499" i="53"/>
  <c r="C500" i="53"/>
  <c r="C501" i="53"/>
  <c r="C502" i="53"/>
  <c r="C503" i="53"/>
  <c r="C504" i="53"/>
  <c r="C505" i="53"/>
  <c r="C506" i="53"/>
  <c r="C507" i="53"/>
  <c r="C508" i="53"/>
  <c r="C509" i="53"/>
  <c r="C510" i="53"/>
  <c r="C511" i="53"/>
  <c r="C512" i="53"/>
  <c r="C513" i="53"/>
  <c r="C514" i="53"/>
  <c r="C515" i="53"/>
  <c r="C516" i="53"/>
  <c r="C517" i="53"/>
  <c r="C518" i="53"/>
  <c r="C519" i="53"/>
  <c r="C520" i="53"/>
  <c r="C521" i="53"/>
  <c r="C522" i="53"/>
  <c r="C523" i="53"/>
  <c r="C524" i="53"/>
  <c r="C525" i="53"/>
  <c r="C526" i="53"/>
  <c r="C527" i="53"/>
  <c r="C528" i="53"/>
  <c r="C529" i="53"/>
  <c r="C530" i="53"/>
  <c r="C531" i="53"/>
  <c r="C532" i="53"/>
  <c r="C533" i="53"/>
  <c r="C534" i="53"/>
  <c r="C535" i="53"/>
  <c r="C536" i="53"/>
  <c r="C537" i="53"/>
  <c r="C538" i="53"/>
  <c r="C539" i="53"/>
  <c r="C540" i="53"/>
  <c r="C541" i="53"/>
  <c r="C542" i="53"/>
  <c r="C543" i="53"/>
  <c r="C544" i="53"/>
  <c r="C545" i="53"/>
  <c r="C546" i="53"/>
  <c r="C547" i="53"/>
  <c r="C548" i="53"/>
  <c r="C549" i="53"/>
  <c r="C550" i="53"/>
  <c r="C551" i="53"/>
  <c r="C552" i="53"/>
  <c r="C553" i="53"/>
  <c r="C554" i="53"/>
  <c r="C555" i="53"/>
  <c r="C556" i="53"/>
  <c r="C557" i="53"/>
  <c r="C558" i="53"/>
  <c r="C559" i="53"/>
  <c r="C560" i="53"/>
  <c r="C561" i="53"/>
  <c r="C562" i="53"/>
  <c r="C563" i="53"/>
  <c r="C564" i="53"/>
  <c r="C565" i="53"/>
  <c r="C566" i="53"/>
  <c r="C567" i="53"/>
  <c r="C568" i="53"/>
  <c r="C569" i="53"/>
  <c r="C570" i="53"/>
  <c r="C571" i="53"/>
  <c r="C572" i="53"/>
  <c r="C573" i="53"/>
  <c r="C574" i="53"/>
  <c r="C575" i="53"/>
  <c r="C576" i="53"/>
  <c r="C577" i="53"/>
  <c r="C578" i="53"/>
  <c r="C579" i="53"/>
  <c r="C580" i="53"/>
  <c r="C581" i="53"/>
  <c r="C582" i="53"/>
  <c r="C583" i="53"/>
  <c r="C584" i="53"/>
  <c r="C2" i="53"/>
  <c r="E3" i="53"/>
  <c r="E4" i="53"/>
  <c r="E5" i="53"/>
  <c r="E6" i="53"/>
  <c r="E7" i="53"/>
  <c r="E8" i="53"/>
  <c r="E9" i="53"/>
  <c r="E10" i="53"/>
  <c r="E11" i="53"/>
  <c r="E12" i="53"/>
  <c r="E13" i="53"/>
  <c r="E14" i="53"/>
  <c r="E15" i="53"/>
  <c r="E16" i="53"/>
  <c r="E17" i="53"/>
  <c r="E18" i="53"/>
  <c r="E19" i="53"/>
  <c r="E20" i="53"/>
  <c r="E21" i="53"/>
  <c r="E22" i="53"/>
  <c r="E23" i="53"/>
  <c r="E24" i="53"/>
  <c r="E25" i="53"/>
  <c r="E26" i="53"/>
  <c r="E27" i="53"/>
  <c r="E28" i="53"/>
  <c r="E29" i="53"/>
  <c r="E30" i="53"/>
  <c r="E31" i="53"/>
  <c r="E32" i="53"/>
  <c r="E33" i="53"/>
  <c r="E34" i="53"/>
  <c r="E35" i="53"/>
  <c r="E36" i="53"/>
  <c r="E37" i="53"/>
  <c r="E38" i="53"/>
  <c r="E39" i="53"/>
  <c r="E40" i="53"/>
  <c r="E41" i="53"/>
  <c r="E42" i="53"/>
  <c r="E43" i="53"/>
  <c r="E44" i="53"/>
  <c r="E45" i="53"/>
  <c r="E46" i="53"/>
  <c r="E47" i="53"/>
  <c r="E48" i="53"/>
  <c r="E49" i="53"/>
  <c r="E50" i="53"/>
  <c r="E51" i="53"/>
  <c r="E52" i="53"/>
  <c r="E53" i="53"/>
  <c r="E54" i="53"/>
  <c r="E55" i="53"/>
  <c r="E56" i="53"/>
  <c r="E57" i="53"/>
  <c r="E58" i="53"/>
  <c r="E59" i="53"/>
  <c r="E60" i="53"/>
  <c r="E61" i="53"/>
  <c r="E62" i="53"/>
  <c r="E63" i="53"/>
  <c r="E64" i="53"/>
  <c r="E65" i="53"/>
  <c r="E66" i="53"/>
  <c r="E67" i="53"/>
  <c r="E68" i="53"/>
  <c r="E69" i="53"/>
  <c r="E70" i="53"/>
  <c r="E71" i="53"/>
  <c r="E72" i="53"/>
  <c r="E73" i="53"/>
  <c r="E74" i="53"/>
  <c r="E75" i="53"/>
  <c r="E76" i="53"/>
  <c r="E77" i="53"/>
  <c r="E78" i="53"/>
  <c r="E79" i="53"/>
  <c r="E80" i="53"/>
  <c r="E81" i="53"/>
  <c r="E82" i="53"/>
  <c r="E83" i="53"/>
  <c r="E84" i="53"/>
  <c r="E85" i="53"/>
  <c r="E86" i="53"/>
  <c r="E87" i="53"/>
  <c r="E88" i="53"/>
  <c r="E89" i="53"/>
  <c r="E90" i="53"/>
  <c r="E91" i="53"/>
  <c r="E92" i="53"/>
  <c r="E93" i="53"/>
  <c r="E94" i="53"/>
  <c r="E95" i="53"/>
  <c r="E96" i="53"/>
  <c r="E97" i="53"/>
  <c r="E98" i="53"/>
  <c r="E99" i="53"/>
  <c r="E100" i="53"/>
  <c r="E101" i="53"/>
  <c r="E102" i="53"/>
  <c r="E103" i="53"/>
  <c r="E104" i="53"/>
  <c r="E105" i="53"/>
  <c r="E106" i="53"/>
  <c r="E107" i="53"/>
  <c r="E108" i="53"/>
  <c r="E109" i="53"/>
  <c r="E110" i="53"/>
  <c r="E111" i="53"/>
  <c r="E112" i="53"/>
  <c r="E113" i="53"/>
  <c r="E114" i="53"/>
  <c r="E115" i="53"/>
  <c r="E116" i="53"/>
  <c r="E117" i="53"/>
  <c r="E118" i="53"/>
  <c r="E119" i="53"/>
  <c r="E120" i="53"/>
  <c r="E121" i="53"/>
  <c r="E122" i="53"/>
  <c r="E123" i="53"/>
  <c r="E124" i="53"/>
  <c r="E125" i="53"/>
  <c r="E126" i="53"/>
  <c r="E127" i="53"/>
  <c r="E128" i="53"/>
  <c r="E129" i="53"/>
  <c r="E130" i="53"/>
  <c r="E131" i="53"/>
  <c r="E132" i="53"/>
  <c r="E133" i="53"/>
  <c r="E134" i="53"/>
  <c r="E135" i="53"/>
  <c r="E136" i="53"/>
  <c r="E137" i="53"/>
  <c r="E138" i="53"/>
  <c r="E139" i="53"/>
  <c r="E140" i="53"/>
  <c r="E141" i="53"/>
  <c r="E142" i="53"/>
  <c r="E143" i="53"/>
  <c r="E144" i="53"/>
  <c r="E145" i="53"/>
  <c r="E146" i="53"/>
  <c r="E147" i="53"/>
  <c r="E148" i="53"/>
  <c r="E149" i="53"/>
  <c r="E150" i="53"/>
  <c r="E151" i="53"/>
  <c r="E152" i="53"/>
  <c r="E153" i="53"/>
  <c r="E154" i="53"/>
  <c r="E155" i="53"/>
  <c r="E156" i="53"/>
  <c r="E157" i="53"/>
  <c r="E158" i="53"/>
  <c r="E159" i="53"/>
  <c r="E160" i="53"/>
  <c r="E161" i="53"/>
  <c r="E162" i="53"/>
  <c r="E163" i="53"/>
  <c r="E164" i="53"/>
  <c r="E165" i="53"/>
  <c r="E166" i="53"/>
  <c r="E167" i="53"/>
  <c r="E168" i="53"/>
  <c r="E169" i="53"/>
  <c r="E170" i="53"/>
  <c r="E171" i="53"/>
  <c r="E172" i="53"/>
  <c r="E173" i="53"/>
  <c r="E174" i="53"/>
  <c r="E175" i="53"/>
  <c r="E176" i="53"/>
  <c r="E177" i="53"/>
  <c r="E178" i="53"/>
  <c r="E179" i="53"/>
  <c r="E180" i="53"/>
  <c r="E181" i="53"/>
  <c r="E182" i="53"/>
  <c r="E183" i="53"/>
  <c r="E184" i="53"/>
  <c r="E185" i="53"/>
  <c r="E186" i="53"/>
  <c r="E187" i="53"/>
  <c r="E188" i="53"/>
  <c r="E189" i="53"/>
  <c r="E190" i="53"/>
  <c r="E191" i="53"/>
  <c r="E192" i="53"/>
  <c r="E193" i="53"/>
  <c r="E194" i="53"/>
  <c r="E195" i="53"/>
  <c r="E196" i="53"/>
  <c r="E197" i="53"/>
  <c r="E198" i="53"/>
  <c r="E199" i="53"/>
  <c r="E200" i="53"/>
  <c r="E201" i="53"/>
  <c r="E202" i="53"/>
  <c r="E203" i="53"/>
  <c r="E204" i="53"/>
  <c r="E205" i="53"/>
  <c r="E206" i="53"/>
  <c r="E207" i="53"/>
  <c r="E208" i="53"/>
  <c r="E209" i="53"/>
  <c r="E210" i="53"/>
  <c r="E211" i="53"/>
  <c r="E212" i="53"/>
  <c r="E213" i="53"/>
  <c r="E214" i="53"/>
  <c r="E215" i="53"/>
  <c r="E216" i="53"/>
  <c r="E217" i="53"/>
  <c r="E218" i="53"/>
  <c r="E219" i="53"/>
  <c r="E220" i="53"/>
  <c r="E221" i="53"/>
  <c r="E222" i="53"/>
  <c r="E223" i="53"/>
  <c r="E224" i="53"/>
  <c r="E225" i="53"/>
  <c r="E226" i="53"/>
  <c r="E227" i="53"/>
  <c r="E228" i="53"/>
  <c r="E229" i="53"/>
  <c r="E230" i="53"/>
  <c r="E231" i="53"/>
  <c r="E232" i="53"/>
  <c r="E233" i="53"/>
  <c r="E234" i="53"/>
  <c r="E235" i="53"/>
  <c r="E236" i="53"/>
  <c r="E237" i="53"/>
  <c r="E238" i="53"/>
  <c r="E239" i="53"/>
  <c r="E240" i="53"/>
  <c r="E241" i="53"/>
  <c r="E242" i="53"/>
  <c r="E243" i="53"/>
  <c r="E244" i="53"/>
  <c r="E245" i="53"/>
  <c r="E246" i="53"/>
  <c r="E247" i="53"/>
  <c r="E248" i="53"/>
  <c r="E249" i="53"/>
  <c r="E250" i="53"/>
  <c r="E251" i="53"/>
  <c r="E252" i="53"/>
  <c r="E253" i="53"/>
  <c r="E254" i="53"/>
  <c r="E255" i="53"/>
  <c r="E256" i="53"/>
  <c r="E257" i="53"/>
  <c r="E258" i="53"/>
  <c r="E259" i="53"/>
  <c r="E260" i="53"/>
  <c r="E261" i="53"/>
  <c r="E262" i="53"/>
  <c r="E263" i="53"/>
  <c r="E264" i="53"/>
  <c r="E265" i="53"/>
  <c r="E266" i="53"/>
  <c r="E267" i="53"/>
  <c r="E268" i="53"/>
  <c r="E269" i="53"/>
  <c r="E270" i="53"/>
  <c r="E271" i="53"/>
  <c r="E272" i="53"/>
  <c r="E273" i="53"/>
  <c r="E274" i="53"/>
  <c r="E275" i="53"/>
  <c r="E276" i="53"/>
  <c r="E277" i="53"/>
  <c r="E278" i="53"/>
  <c r="E279" i="53"/>
  <c r="E280" i="53"/>
  <c r="E281" i="53"/>
  <c r="E282" i="53"/>
  <c r="E283" i="53"/>
  <c r="E284" i="53"/>
  <c r="E285" i="53"/>
  <c r="E286" i="53"/>
  <c r="E287" i="53"/>
  <c r="E288" i="53"/>
  <c r="E289" i="53"/>
  <c r="E290" i="53"/>
  <c r="E291" i="53"/>
  <c r="E292" i="53"/>
  <c r="E293" i="53"/>
  <c r="E294" i="53"/>
  <c r="E295" i="53"/>
  <c r="E296" i="53"/>
  <c r="E297" i="53"/>
  <c r="E298" i="53"/>
  <c r="E299" i="53"/>
  <c r="E300" i="53"/>
  <c r="E301" i="53"/>
  <c r="E302" i="53"/>
  <c r="E303" i="53"/>
  <c r="E304" i="53"/>
  <c r="E305" i="53"/>
  <c r="E306" i="53"/>
  <c r="E307" i="53"/>
  <c r="E308" i="53"/>
  <c r="E309" i="53"/>
  <c r="E310" i="53"/>
  <c r="E311" i="53"/>
  <c r="E312" i="53"/>
  <c r="E313" i="53"/>
  <c r="E314" i="53"/>
  <c r="E315" i="53"/>
  <c r="E316" i="53"/>
  <c r="E317" i="53"/>
  <c r="E318" i="53"/>
  <c r="E319" i="53"/>
  <c r="E320" i="53"/>
  <c r="E321" i="53"/>
  <c r="E322" i="53"/>
  <c r="E323" i="53"/>
  <c r="E324" i="53"/>
  <c r="E325" i="53"/>
  <c r="E326" i="53"/>
  <c r="E327" i="53"/>
  <c r="E328" i="53"/>
  <c r="E329" i="53"/>
  <c r="E330" i="53"/>
  <c r="E331" i="53"/>
  <c r="E332" i="53"/>
  <c r="E333" i="53"/>
  <c r="E334" i="53"/>
  <c r="E335" i="53"/>
  <c r="E336" i="53"/>
  <c r="E337" i="53"/>
  <c r="E338" i="53"/>
  <c r="E339" i="53"/>
  <c r="E340" i="53"/>
  <c r="E341" i="53"/>
  <c r="E342" i="53"/>
  <c r="E343" i="53"/>
  <c r="E344" i="53"/>
  <c r="E345" i="53"/>
  <c r="E346" i="53"/>
  <c r="E347" i="53"/>
  <c r="E348" i="53"/>
  <c r="E349" i="53"/>
  <c r="E350" i="53"/>
  <c r="E351" i="53"/>
  <c r="E352" i="53"/>
  <c r="E353" i="53"/>
  <c r="E354" i="53"/>
  <c r="E355" i="53"/>
  <c r="E356" i="53"/>
  <c r="E357" i="53"/>
  <c r="E358" i="53"/>
  <c r="E359" i="53"/>
  <c r="E360" i="53"/>
  <c r="E361" i="53"/>
  <c r="E362" i="53"/>
  <c r="E363" i="53"/>
  <c r="E364" i="53"/>
  <c r="E365" i="53"/>
  <c r="E366" i="53"/>
  <c r="E367" i="53"/>
  <c r="E368" i="53"/>
  <c r="E369" i="53"/>
  <c r="E370" i="53"/>
  <c r="E371" i="53"/>
  <c r="E372" i="53"/>
  <c r="E373" i="53"/>
  <c r="E374" i="53"/>
  <c r="E375" i="53"/>
  <c r="E376" i="53"/>
  <c r="E377" i="53"/>
  <c r="E378" i="53"/>
  <c r="E379" i="53"/>
  <c r="E380" i="53"/>
  <c r="E381" i="53"/>
  <c r="E382" i="53"/>
  <c r="E383" i="53"/>
  <c r="E384" i="53"/>
  <c r="E385" i="53"/>
  <c r="E386" i="53"/>
  <c r="E387" i="53"/>
  <c r="E388" i="53"/>
  <c r="E389" i="53"/>
  <c r="E390" i="53"/>
  <c r="E391" i="53"/>
  <c r="E392" i="53"/>
  <c r="E393" i="53"/>
  <c r="E394" i="53"/>
  <c r="E395" i="53"/>
  <c r="E396" i="53"/>
  <c r="E397" i="53"/>
  <c r="E398" i="53"/>
  <c r="E399" i="53"/>
  <c r="E400" i="53"/>
  <c r="E401" i="53"/>
  <c r="E402" i="53"/>
  <c r="E403" i="53"/>
  <c r="E404" i="53"/>
  <c r="E405" i="53"/>
  <c r="E406" i="53"/>
  <c r="E407" i="53"/>
  <c r="E408" i="53"/>
  <c r="E409" i="53"/>
  <c r="E410" i="53"/>
  <c r="E411" i="53"/>
  <c r="E412" i="53"/>
  <c r="E413" i="53"/>
  <c r="E414" i="53"/>
  <c r="E415" i="53"/>
  <c r="E416" i="53"/>
  <c r="E417" i="53"/>
  <c r="E418" i="53"/>
  <c r="E419" i="53"/>
  <c r="E420" i="53"/>
  <c r="E421" i="53"/>
  <c r="E422" i="53"/>
  <c r="E423" i="53"/>
  <c r="E424" i="53"/>
  <c r="E425" i="53"/>
  <c r="E426" i="53"/>
  <c r="E427" i="53"/>
  <c r="E428" i="53"/>
  <c r="E429" i="53"/>
  <c r="E430" i="53"/>
  <c r="E431" i="53"/>
  <c r="E432" i="53"/>
  <c r="E433" i="53"/>
  <c r="E434" i="53"/>
  <c r="E435" i="53"/>
  <c r="E436" i="53"/>
  <c r="E437" i="53"/>
  <c r="E438" i="53"/>
  <c r="E439" i="53"/>
  <c r="E440" i="53"/>
  <c r="E441" i="53"/>
  <c r="E442" i="53"/>
  <c r="E443" i="53"/>
  <c r="E444" i="53"/>
  <c r="E445" i="53"/>
  <c r="E446" i="53"/>
  <c r="E447" i="53"/>
  <c r="E448" i="53"/>
  <c r="E449" i="53"/>
  <c r="E450" i="53"/>
  <c r="E451" i="53"/>
  <c r="E452" i="53"/>
  <c r="E453" i="53"/>
  <c r="E454" i="53"/>
  <c r="E455" i="53"/>
  <c r="E456" i="53"/>
  <c r="E457" i="53"/>
  <c r="E458" i="53"/>
  <c r="E459" i="53"/>
  <c r="E460" i="53"/>
  <c r="E461" i="53"/>
  <c r="E462" i="53"/>
  <c r="E463" i="53"/>
  <c r="E464" i="53"/>
  <c r="E465" i="53"/>
  <c r="E466" i="53"/>
  <c r="E467" i="53"/>
  <c r="E468" i="53"/>
  <c r="E469" i="53"/>
  <c r="E470" i="53"/>
  <c r="E471" i="53"/>
  <c r="E472" i="53"/>
  <c r="E473" i="53"/>
  <c r="E474" i="53"/>
  <c r="E475" i="53"/>
  <c r="E476" i="53"/>
  <c r="E477" i="53"/>
  <c r="E478" i="53"/>
  <c r="E479" i="53"/>
  <c r="E480" i="53"/>
  <c r="E481" i="53"/>
  <c r="E482" i="53"/>
  <c r="E483" i="53"/>
  <c r="E484" i="53"/>
  <c r="E485" i="53"/>
  <c r="E486" i="53"/>
  <c r="E487" i="53"/>
  <c r="E488" i="53"/>
  <c r="E489" i="53"/>
  <c r="E490" i="53"/>
  <c r="E491" i="53"/>
  <c r="E492" i="53"/>
  <c r="E493" i="53"/>
  <c r="E494" i="53"/>
  <c r="E495" i="53"/>
  <c r="E496" i="53"/>
  <c r="E497" i="53"/>
  <c r="E498" i="53"/>
  <c r="E499" i="53"/>
  <c r="E500" i="53"/>
  <c r="E501" i="53"/>
  <c r="E502" i="53"/>
  <c r="E503" i="53"/>
  <c r="E504" i="53"/>
  <c r="E505" i="53"/>
  <c r="E506" i="53"/>
  <c r="E507" i="53"/>
  <c r="E508" i="53"/>
  <c r="E509" i="53"/>
  <c r="E510" i="53"/>
  <c r="E511" i="53"/>
  <c r="E512" i="53"/>
  <c r="E513" i="53"/>
  <c r="E514" i="53"/>
  <c r="E515" i="53"/>
  <c r="E516" i="53"/>
  <c r="E517" i="53"/>
  <c r="E518" i="53"/>
  <c r="E519" i="53"/>
  <c r="E520" i="53"/>
  <c r="E521" i="53"/>
  <c r="E522" i="53"/>
  <c r="E523" i="53"/>
  <c r="E524" i="53"/>
  <c r="E525" i="53"/>
  <c r="E526" i="53"/>
  <c r="E527" i="53"/>
  <c r="E528" i="53"/>
  <c r="E529" i="53"/>
  <c r="E530" i="53"/>
  <c r="E531" i="53"/>
  <c r="E532" i="53"/>
  <c r="E533" i="53"/>
  <c r="E534" i="53"/>
  <c r="E535" i="53"/>
  <c r="E536" i="53"/>
  <c r="E537" i="53"/>
  <c r="E538" i="53"/>
  <c r="E539" i="53"/>
  <c r="E540" i="53"/>
  <c r="E541" i="53"/>
  <c r="E542" i="53"/>
  <c r="E543" i="53"/>
  <c r="E544" i="53"/>
  <c r="E545" i="53"/>
  <c r="E546" i="53"/>
  <c r="E547" i="53"/>
  <c r="E548" i="53"/>
  <c r="E549" i="53"/>
  <c r="E550" i="53"/>
  <c r="E551" i="53"/>
  <c r="E552" i="53"/>
  <c r="E553" i="53"/>
  <c r="E554" i="53"/>
  <c r="E555" i="53"/>
  <c r="E556" i="53"/>
  <c r="E557" i="53"/>
  <c r="E558" i="53"/>
  <c r="E559" i="53"/>
  <c r="E560" i="53"/>
  <c r="E561" i="53"/>
  <c r="E562" i="53"/>
  <c r="E563" i="53"/>
  <c r="E564" i="53"/>
  <c r="E565" i="53"/>
  <c r="E566" i="53"/>
  <c r="E567" i="53"/>
  <c r="E568" i="53"/>
  <c r="E569" i="53"/>
  <c r="E570" i="53"/>
  <c r="E571" i="53"/>
  <c r="E572" i="53"/>
  <c r="E573" i="53"/>
  <c r="E574" i="53"/>
  <c r="E575" i="53"/>
  <c r="E576" i="53"/>
  <c r="E577" i="53"/>
  <c r="E578" i="53"/>
  <c r="E579" i="53"/>
  <c r="E580" i="53"/>
  <c r="E581" i="53"/>
  <c r="E582" i="53"/>
  <c r="E583" i="53"/>
  <c r="E584" i="53"/>
  <c r="E2" i="53"/>
  <c r="G3" i="53"/>
  <c r="G4" i="53"/>
  <c r="G5" i="53"/>
  <c r="G6" i="53"/>
  <c r="G7" i="53"/>
  <c r="G8" i="53"/>
  <c r="G9" i="53"/>
  <c r="G10" i="53"/>
  <c r="G11" i="53"/>
  <c r="G12" i="53"/>
  <c r="G13" i="53"/>
  <c r="G14" i="53"/>
  <c r="G15" i="53"/>
  <c r="G16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6" i="53"/>
  <c r="G57" i="53"/>
  <c r="G58" i="53"/>
  <c r="G59" i="53"/>
  <c r="G60" i="53"/>
  <c r="G61" i="53"/>
  <c r="G62" i="53"/>
  <c r="G63" i="53"/>
  <c r="G64" i="53"/>
  <c r="G65" i="53"/>
  <c r="G66" i="53"/>
  <c r="G67" i="53"/>
  <c r="G68" i="53"/>
  <c r="G69" i="53"/>
  <c r="G70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97" i="53"/>
  <c r="G98" i="53"/>
  <c r="G99" i="53"/>
  <c r="G100" i="53"/>
  <c r="G101" i="53"/>
  <c r="G102" i="53"/>
  <c r="G103" i="53"/>
  <c r="G104" i="53"/>
  <c r="G105" i="53"/>
  <c r="G106" i="53"/>
  <c r="G107" i="53"/>
  <c r="G108" i="53"/>
  <c r="G109" i="53"/>
  <c r="G110" i="53"/>
  <c r="G111" i="53"/>
  <c r="G112" i="53"/>
  <c r="G113" i="53"/>
  <c r="G114" i="53"/>
  <c r="G115" i="53"/>
  <c r="G116" i="53"/>
  <c r="G117" i="53"/>
  <c r="G118" i="53"/>
  <c r="G119" i="53"/>
  <c r="G120" i="53"/>
  <c r="G121" i="53"/>
  <c r="G122" i="53"/>
  <c r="G123" i="53"/>
  <c r="G124" i="53"/>
  <c r="G125" i="53"/>
  <c r="G126" i="53"/>
  <c r="G127" i="53"/>
  <c r="G128" i="53"/>
  <c r="G129" i="53"/>
  <c r="G130" i="53"/>
  <c r="G131" i="53"/>
  <c r="G132" i="53"/>
  <c r="G133" i="53"/>
  <c r="G134" i="53"/>
  <c r="G135" i="53"/>
  <c r="G136" i="53"/>
  <c r="G137" i="53"/>
  <c r="G138" i="53"/>
  <c r="G139" i="53"/>
  <c r="G140" i="53"/>
  <c r="G141" i="53"/>
  <c r="G142" i="53"/>
  <c r="G143" i="53"/>
  <c r="G144" i="53"/>
  <c r="G145" i="53"/>
  <c r="G146" i="53"/>
  <c r="G147" i="53"/>
  <c r="G148" i="53"/>
  <c r="G149" i="53"/>
  <c r="G150" i="53"/>
  <c r="G151" i="53"/>
  <c r="G152" i="53"/>
  <c r="G153" i="53"/>
  <c r="G154" i="53"/>
  <c r="G155" i="53"/>
  <c r="G156" i="53"/>
  <c r="G157" i="53"/>
  <c r="G158" i="53"/>
  <c r="G159" i="53"/>
  <c r="G160" i="53"/>
  <c r="G161" i="53"/>
  <c r="G162" i="53"/>
  <c r="G163" i="53"/>
  <c r="G164" i="53"/>
  <c r="G165" i="53"/>
  <c r="G166" i="53"/>
  <c r="G167" i="53"/>
  <c r="G168" i="53"/>
  <c r="G169" i="53"/>
  <c r="G170" i="53"/>
  <c r="G171" i="53"/>
  <c r="G172" i="53"/>
  <c r="G173" i="53"/>
  <c r="G174" i="53"/>
  <c r="G175" i="53"/>
  <c r="G176" i="53"/>
  <c r="G177" i="53"/>
  <c r="G178" i="53"/>
  <c r="G179" i="53"/>
  <c r="G180" i="53"/>
  <c r="G181" i="53"/>
  <c r="G182" i="53"/>
  <c r="G183" i="53"/>
  <c r="G184" i="53"/>
  <c r="G185" i="53"/>
  <c r="G186" i="53"/>
  <c r="G187" i="53"/>
  <c r="G188" i="53"/>
  <c r="G189" i="53"/>
  <c r="G190" i="53"/>
  <c r="G191" i="53"/>
  <c r="G192" i="53"/>
  <c r="G193" i="53"/>
  <c r="G194" i="53"/>
  <c r="G195" i="53"/>
  <c r="G196" i="53"/>
  <c r="G197" i="53"/>
  <c r="G198" i="53"/>
  <c r="G199" i="53"/>
  <c r="G200" i="53"/>
  <c r="G201" i="53"/>
  <c r="G202" i="53"/>
  <c r="G203" i="53"/>
  <c r="G204" i="53"/>
  <c r="G205" i="53"/>
  <c r="G206" i="53"/>
  <c r="G207" i="53"/>
  <c r="G208" i="53"/>
  <c r="G209" i="53"/>
  <c r="G210" i="53"/>
  <c r="G211" i="53"/>
  <c r="G212" i="53"/>
  <c r="G213" i="53"/>
  <c r="G214" i="53"/>
  <c r="G215" i="53"/>
  <c r="G216" i="53"/>
  <c r="G217" i="53"/>
  <c r="G218" i="53"/>
  <c r="G219" i="53"/>
  <c r="G220" i="53"/>
  <c r="G221" i="53"/>
  <c r="G222" i="53"/>
  <c r="G223" i="53"/>
  <c r="G224" i="53"/>
  <c r="G225" i="53"/>
  <c r="G226" i="53"/>
  <c r="G227" i="53"/>
  <c r="G228" i="53"/>
  <c r="G229" i="53"/>
  <c r="G230" i="53"/>
  <c r="G231" i="53"/>
  <c r="G232" i="53"/>
  <c r="G233" i="53"/>
  <c r="G234" i="53"/>
  <c r="G235" i="53"/>
  <c r="G236" i="53"/>
  <c r="G237" i="53"/>
  <c r="G238" i="53"/>
  <c r="G239" i="53"/>
  <c r="G240" i="53"/>
  <c r="G241" i="53"/>
  <c r="G242" i="53"/>
  <c r="G243" i="53"/>
  <c r="G244" i="53"/>
  <c r="G245" i="53"/>
  <c r="G246" i="53"/>
  <c r="G247" i="53"/>
  <c r="G248" i="53"/>
  <c r="G249" i="53"/>
  <c r="G250" i="53"/>
  <c r="G251" i="53"/>
  <c r="G252" i="53"/>
  <c r="G253" i="53"/>
  <c r="G254" i="53"/>
  <c r="G255" i="53"/>
  <c r="G256" i="53"/>
  <c r="G257" i="53"/>
  <c r="G258" i="53"/>
  <c r="G259" i="53"/>
  <c r="G260" i="53"/>
  <c r="G261" i="53"/>
  <c r="G262" i="53"/>
  <c r="G263" i="53"/>
  <c r="G264" i="53"/>
  <c r="G265" i="53"/>
  <c r="G266" i="53"/>
  <c r="G267" i="53"/>
  <c r="G268" i="53"/>
  <c r="G269" i="53"/>
  <c r="G270" i="53"/>
  <c r="G271" i="53"/>
  <c r="G272" i="53"/>
  <c r="G273" i="53"/>
  <c r="G274" i="53"/>
  <c r="G275" i="53"/>
  <c r="G276" i="53"/>
  <c r="G277" i="53"/>
  <c r="G278" i="53"/>
  <c r="G279" i="53"/>
  <c r="G280" i="53"/>
  <c r="G281" i="53"/>
  <c r="G282" i="53"/>
  <c r="G283" i="53"/>
  <c r="G284" i="53"/>
  <c r="G285" i="53"/>
  <c r="G286" i="53"/>
  <c r="G287" i="53"/>
  <c r="G288" i="53"/>
  <c r="G289" i="53"/>
  <c r="G290" i="53"/>
  <c r="G291" i="53"/>
  <c r="G292" i="53"/>
  <c r="G293" i="53"/>
  <c r="G294" i="53"/>
  <c r="G295" i="53"/>
  <c r="G296" i="53"/>
  <c r="G297" i="53"/>
  <c r="G298" i="53"/>
  <c r="G299" i="53"/>
  <c r="G300" i="53"/>
  <c r="G301" i="53"/>
  <c r="G302" i="53"/>
  <c r="G303" i="53"/>
  <c r="G304" i="53"/>
  <c r="G305" i="53"/>
  <c r="G306" i="53"/>
  <c r="G307" i="53"/>
  <c r="G308" i="53"/>
  <c r="G309" i="53"/>
  <c r="G310" i="53"/>
  <c r="G311" i="53"/>
  <c r="G312" i="53"/>
  <c r="G313" i="53"/>
  <c r="G314" i="53"/>
  <c r="G315" i="53"/>
  <c r="G316" i="53"/>
  <c r="G317" i="53"/>
  <c r="G318" i="53"/>
  <c r="G319" i="53"/>
  <c r="G320" i="53"/>
  <c r="G321" i="53"/>
  <c r="G322" i="53"/>
  <c r="G323" i="53"/>
  <c r="G324" i="53"/>
  <c r="G325" i="53"/>
  <c r="G326" i="53"/>
  <c r="G327" i="53"/>
  <c r="G328" i="53"/>
  <c r="G329" i="53"/>
  <c r="G330" i="53"/>
  <c r="G331" i="53"/>
  <c r="G332" i="53"/>
  <c r="G333" i="53"/>
  <c r="G334" i="53"/>
  <c r="G335" i="53"/>
  <c r="G336" i="53"/>
  <c r="G337" i="53"/>
  <c r="G338" i="53"/>
  <c r="G339" i="53"/>
  <c r="G340" i="53"/>
  <c r="G341" i="53"/>
  <c r="G342" i="53"/>
  <c r="G343" i="53"/>
  <c r="G344" i="53"/>
  <c r="G345" i="53"/>
  <c r="G346" i="53"/>
  <c r="G347" i="53"/>
  <c r="G348" i="53"/>
  <c r="G349" i="53"/>
  <c r="G350" i="53"/>
  <c r="G351" i="53"/>
  <c r="G352" i="53"/>
  <c r="G353" i="53"/>
  <c r="G354" i="53"/>
  <c r="G355" i="53"/>
  <c r="G356" i="53"/>
  <c r="G357" i="53"/>
  <c r="G358" i="53"/>
  <c r="G359" i="53"/>
  <c r="G360" i="53"/>
  <c r="G361" i="53"/>
  <c r="G362" i="53"/>
  <c r="G363" i="53"/>
  <c r="G364" i="53"/>
  <c r="G365" i="53"/>
  <c r="G366" i="53"/>
  <c r="G367" i="53"/>
  <c r="G368" i="53"/>
  <c r="G369" i="53"/>
  <c r="G370" i="53"/>
  <c r="G371" i="53"/>
  <c r="G372" i="53"/>
  <c r="G373" i="53"/>
  <c r="G374" i="53"/>
  <c r="G375" i="53"/>
  <c r="G376" i="53"/>
  <c r="G377" i="53"/>
  <c r="G378" i="53"/>
  <c r="G379" i="53"/>
  <c r="G380" i="53"/>
  <c r="G381" i="53"/>
  <c r="G382" i="53"/>
  <c r="G383" i="53"/>
  <c r="G384" i="53"/>
  <c r="G385" i="53"/>
  <c r="G386" i="53"/>
  <c r="G387" i="53"/>
  <c r="G388" i="53"/>
  <c r="G389" i="53"/>
  <c r="G390" i="53"/>
  <c r="G391" i="53"/>
  <c r="G392" i="53"/>
  <c r="G393" i="53"/>
  <c r="G394" i="53"/>
  <c r="G395" i="53"/>
  <c r="G396" i="53"/>
  <c r="G397" i="53"/>
  <c r="G398" i="53"/>
  <c r="G399" i="53"/>
  <c r="G400" i="53"/>
  <c r="G401" i="53"/>
  <c r="G402" i="53"/>
  <c r="G403" i="53"/>
  <c r="G404" i="53"/>
  <c r="G405" i="53"/>
  <c r="G406" i="53"/>
  <c r="G407" i="53"/>
  <c r="G408" i="53"/>
  <c r="G409" i="53"/>
  <c r="G410" i="53"/>
  <c r="G411" i="53"/>
  <c r="G412" i="53"/>
  <c r="G413" i="53"/>
  <c r="G414" i="53"/>
  <c r="G415" i="53"/>
  <c r="G416" i="53"/>
  <c r="G417" i="53"/>
  <c r="G418" i="53"/>
  <c r="G419" i="53"/>
  <c r="G420" i="53"/>
  <c r="G421" i="53"/>
  <c r="G422" i="53"/>
  <c r="G423" i="53"/>
  <c r="G424" i="53"/>
  <c r="G425" i="53"/>
  <c r="G426" i="53"/>
  <c r="G427" i="53"/>
  <c r="G428" i="53"/>
  <c r="G429" i="53"/>
  <c r="G430" i="53"/>
  <c r="G431" i="53"/>
  <c r="G432" i="53"/>
  <c r="G433" i="53"/>
  <c r="G434" i="53"/>
  <c r="G435" i="53"/>
  <c r="G436" i="53"/>
  <c r="G437" i="53"/>
  <c r="G438" i="53"/>
  <c r="G439" i="53"/>
  <c r="G440" i="53"/>
  <c r="G441" i="53"/>
  <c r="G442" i="53"/>
  <c r="G443" i="53"/>
  <c r="G444" i="53"/>
  <c r="G445" i="53"/>
  <c r="G446" i="53"/>
  <c r="G447" i="53"/>
  <c r="G448" i="53"/>
  <c r="G449" i="53"/>
  <c r="G450" i="53"/>
  <c r="G451" i="53"/>
  <c r="G452" i="53"/>
  <c r="G453" i="53"/>
  <c r="G454" i="53"/>
  <c r="G455" i="53"/>
  <c r="G456" i="53"/>
  <c r="G457" i="53"/>
  <c r="G458" i="53"/>
  <c r="G459" i="53"/>
  <c r="G460" i="53"/>
  <c r="G461" i="53"/>
  <c r="G462" i="53"/>
  <c r="G463" i="53"/>
  <c r="G464" i="53"/>
  <c r="G465" i="53"/>
  <c r="G466" i="53"/>
  <c r="G467" i="53"/>
  <c r="G468" i="53"/>
  <c r="G469" i="53"/>
  <c r="G470" i="53"/>
  <c r="G471" i="53"/>
  <c r="G472" i="53"/>
  <c r="G473" i="53"/>
  <c r="G474" i="53"/>
  <c r="G475" i="53"/>
  <c r="G476" i="53"/>
  <c r="G477" i="53"/>
  <c r="G478" i="53"/>
  <c r="G479" i="53"/>
  <c r="G480" i="53"/>
  <c r="G481" i="53"/>
  <c r="G482" i="53"/>
  <c r="G483" i="53"/>
  <c r="G484" i="53"/>
  <c r="G485" i="53"/>
  <c r="G486" i="53"/>
  <c r="G487" i="53"/>
  <c r="G488" i="53"/>
  <c r="G489" i="53"/>
  <c r="G490" i="53"/>
  <c r="G491" i="53"/>
  <c r="G492" i="53"/>
  <c r="G493" i="53"/>
  <c r="G494" i="53"/>
  <c r="G495" i="53"/>
  <c r="G496" i="53"/>
  <c r="G497" i="53"/>
  <c r="G498" i="53"/>
  <c r="G499" i="53"/>
  <c r="G500" i="53"/>
  <c r="G501" i="53"/>
  <c r="G502" i="53"/>
  <c r="G503" i="53"/>
  <c r="G504" i="53"/>
  <c r="G505" i="53"/>
  <c r="G506" i="53"/>
  <c r="G507" i="53"/>
  <c r="G508" i="53"/>
  <c r="G509" i="53"/>
  <c r="G510" i="53"/>
  <c r="G511" i="53"/>
  <c r="G512" i="53"/>
  <c r="G513" i="53"/>
  <c r="G514" i="53"/>
  <c r="G515" i="53"/>
  <c r="G516" i="53"/>
  <c r="G517" i="53"/>
  <c r="G518" i="53"/>
  <c r="G519" i="53"/>
  <c r="G520" i="53"/>
  <c r="G521" i="53"/>
  <c r="G522" i="53"/>
  <c r="G523" i="53"/>
  <c r="G524" i="53"/>
  <c r="G525" i="53"/>
  <c r="G526" i="53"/>
  <c r="G527" i="53"/>
  <c r="G528" i="53"/>
  <c r="G529" i="53"/>
  <c r="G530" i="53"/>
  <c r="G531" i="53"/>
  <c r="G532" i="53"/>
  <c r="G533" i="53"/>
  <c r="G534" i="53"/>
  <c r="G535" i="53"/>
  <c r="G536" i="53"/>
  <c r="G537" i="53"/>
  <c r="G538" i="53"/>
  <c r="G539" i="53"/>
  <c r="G540" i="53"/>
  <c r="G541" i="53"/>
  <c r="G542" i="53"/>
  <c r="G543" i="53"/>
  <c r="G544" i="53"/>
  <c r="G545" i="53"/>
  <c r="G546" i="53"/>
  <c r="G547" i="53"/>
  <c r="G548" i="53"/>
  <c r="G549" i="53"/>
  <c r="G550" i="53"/>
  <c r="G551" i="53"/>
  <c r="G552" i="53"/>
  <c r="G553" i="53"/>
  <c r="G554" i="53"/>
  <c r="G555" i="53"/>
  <c r="G556" i="53"/>
  <c r="G557" i="53"/>
  <c r="G558" i="53"/>
  <c r="G559" i="53"/>
  <c r="G560" i="53"/>
  <c r="G561" i="53"/>
  <c r="G562" i="53"/>
  <c r="G563" i="53"/>
  <c r="G564" i="53"/>
  <c r="G565" i="53"/>
  <c r="G566" i="53"/>
  <c r="G567" i="53"/>
  <c r="G568" i="53"/>
  <c r="G569" i="53"/>
  <c r="G570" i="53"/>
  <c r="G571" i="53"/>
  <c r="G572" i="53"/>
  <c r="G573" i="53"/>
  <c r="G574" i="53"/>
  <c r="G575" i="53"/>
  <c r="G576" i="53"/>
  <c r="G577" i="53"/>
  <c r="G578" i="53"/>
  <c r="G579" i="53"/>
  <c r="G580" i="53"/>
  <c r="G581" i="53"/>
  <c r="G582" i="53"/>
  <c r="G583" i="53"/>
  <c r="G584" i="53"/>
  <c r="G2" i="53"/>
  <c r="P3" i="53"/>
  <c r="F7" i="53" s="1"/>
  <c r="P4" i="53"/>
  <c r="P5" i="53"/>
  <c r="F312" i="53" s="1"/>
  <c r="P6" i="53"/>
  <c r="P7" i="53"/>
  <c r="P8" i="53"/>
  <c r="F28" i="53" s="1"/>
  <c r="P9" i="53"/>
  <c r="F32" i="53" s="1"/>
  <c r="P10" i="53"/>
  <c r="F330" i="53" s="1"/>
  <c r="P11" i="53"/>
  <c r="P12" i="53"/>
  <c r="P13" i="53"/>
  <c r="F53" i="53" s="1"/>
  <c r="P14" i="53"/>
  <c r="P15" i="53"/>
  <c r="F352" i="53" s="1"/>
  <c r="P16" i="53"/>
  <c r="F355" i="53" s="1"/>
  <c r="P17" i="53"/>
  <c r="F358" i="53" s="1"/>
  <c r="P18" i="53"/>
  <c r="F362" i="53" s="1"/>
  <c r="P19" i="53"/>
  <c r="F74" i="53" s="1"/>
  <c r="P20" i="53"/>
  <c r="F369" i="53" s="1"/>
  <c r="P21" i="53"/>
  <c r="P22" i="53"/>
  <c r="P23" i="53"/>
  <c r="F381" i="53" s="1"/>
  <c r="P24" i="53"/>
  <c r="P25" i="53"/>
  <c r="P26" i="53"/>
  <c r="F386" i="53" s="1"/>
  <c r="P27" i="53"/>
  <c r="F98" i="53" s="1"/>
  <c r="P28" i="53"/>
  <c r="F100" i="53" s="1"/>
  <c r="P29" i="53"/>
  <c r="P30" i="53"/>
  <c r="P31" i="53"/>
  <c r="P32" i="53"/>
  <c r="F112" i="53" s="1"/>
  <c r="P33" i="53"/>
  <c r="F117" i="53" s="1"/>
  <c r="P34" i="53"/>
  <c r="F409" i="53" s="1"/>
  <c r="P35" i="53"/>
  <c r="F122" i="53" s="1"/>
  <c r="P36" i="53"/>
  <c r="F417" i="53" s="1"/>
  <c r="P37" i="53"/>
  <c r="P38" i="53"/>
  <c r="F421" i="53" s="1"/>
  <c r="P39" i="53"/>
  <c r="F425" i="53" s="1"/>
  <c r="P40" i="53"/>
  <c r="F139" i="53" s="1"/>
  <c r="P41" i="53"/>
  <c r="F436" i="53" s="1"/>
  <c r="P42" i="53"/>
  <c r="F437" i="53" s="1"/>
  <c r="P43" i="53"/>
  <c r="F154" i="53" s="1"/>
  <c r="P44" i="53"/>
  <c r="P45" i="53"/>
  <c r="P46" i="53"/>
  <c r="P47" i="53"/>
  <c r="F171" i="53" s="1"/>
  <c r="P48" i="53"/>
  <c r="F181" i="53" s="1"/>
  <c r="P49" i="53"/>
  <c r="F183" i="53" s="1"/>
  <c r="P50" i="53"/>
  <c r="F482" i="53" s="1"/>
  <c r="P51" i="53"/>
  <c r="F194" i="53" s="1"/>
  <c r="P52" i="53"/>
  <c r="F497" i="53" s="1"/>
  <c r="P53" i="53"/>
  <c r="P54" i="53"/>
  <c r="P55" i="53"/>
  <c r="F509" i="53" s="1"/>
  <c r="P56" i="53"/>
  <c r="F223" i="53" s="1"/>
  <c r="P57" i="53"/>
  <c r="P58" i="53"/>
  <c r="F227" i="53" s="1"/>
  <c r="P59" i="53"/>
  <c r="F234" i="53" s="1"/>
  <c r="P60" i="53"/>
  <c r="F525" i="53" s="1"/>
  <c r="P61" i="53"/>
  <c r="P62" i="53"/>
  <c r="P63" i="53"/>
  <c r="F249" i="53" s="1"/>
  <c r="P64" i="53"/>
  <c r="F254" i="53" s="1"/>
  <c r="P65" i="53"/>
  <c r="P66" i="53"/>
  <c r="F257" i="53" s="1"/>
  <c r="P67" i="53"/>
  <c r="P68" i="53"/>
  <c r="F549" i="53" s="1"/>
  <c r="P69" i="53"/>
  <c r="P70" i="53"/>
  <c r="P71" i="53"/>
  <c r="F559" i="53" s="1"/>
  <c r="P72" i="53"/>
  <c r="F271" i="53" s="1"/>
  <c r="P73" i="53"/>
  <c r="F565" i="53" s="1"/>
  <c r="P74" i="53"/>
  <c r="F571" i="53" s="1"/>
  <c r="P75" i="53"/>
  <c r="F283" i="53" s="1"/>
  <c r="P76" i="53"/>
  <c r="F577" i="53" s="1"/>
  <c r="P77" i="53"/>
  <c r="P78" i="53"/>
  <c r="P79" i="53"/>
  <c r="P80" i="53"/>
  <c r="P81" i="53"/>
  <c r="P82" i="53"/>
  <c r="P83" i="53"/>
  <c r="P84" i="53"/>
  <c r="P85" i="53"/>
  <c r="P86" i="53"/>
  <c r="P87" i="53"/>
  <c r="P88" i="53"/>
  <c r="P89" i="53"/>
  <c r="P90" i="53"/>
  <c r="P91" i="53"/>
  <c r="P92" i="53"/>
  <c r="P93" i="53"/>
  <c r="P94" i="53"/>
  <c r="P95" i="53"/>
  <c r="P96" i="53"/>
  <c r="P97" i="53"/>
  <c r="P98" i="53"/>
  <c r="P99" i="53"/>
  <c r="P100" i="53"/>
  <c r="P101" i="53"/>
  <c r="P102" i="53"/>
  <c r="P103" i="53"/>
  <c r="P104" i="53"/>
  <c r="P105" i="53"/>
  <c r="P106" i="53"/>
  <c r="P107" i="53"/>
  <c r="P108" i="53"/>
  <c r="P109" i="53"/>
  <c r="P110" i="53"/>
  <c r="P111" i="53"/>
  <c r="P112" i="53"/>
  <c r="P113" i="53"/>
  <c r="P114" i="53"/>
  <c r="P115" i="53"/>
  <c r="P116" i="53"/>
  <c r="P117" i="53"/>
  <c r="P118" i="53"/>
  <c r="P119" i="53"/>
  <c r="P120" i="53"/>
  <c r="P121" i="53"/>
  <c r="P122" i="53"/>
  <c r="P123" i="53"/>
  <c r="P124" i="53"/>
  <c r="P125" i="53"/>
  <c r="P126" i="53"/>
  <c r="P127" i="53"/>
  <c r="P128" i="53"/>
  <c r="P129" i="53"/>
  <c r="P130" i="53"/>
  <c r="P131" i="53"/>
  <c r="P132" i="53"/>
  <c r="P133" i="53"/>
  <c r="P134" i="53"/>
  <c r="P135" i="53"/>
  <c r="P136" i="53"/>
  <c r="P137" i="53"/>
  <c r="P138" i="53"/>
  <c r="P139" i="53"/>
  <c r="P140" i="53"/>
  <c r="P141" i="53"/>
  <c r="P142" i="53"/>
  <c r="P143" i="53"/>
  <c r="P144" i="53"/>
  <c r="P145" i="53"/>
  <c r="P146" i="53"/>
  <c r="P147" i="53"/>
  <c r="P148" i="53"/>
  <c r="P149" i="53"/>
  <c r="P150" i="53"/>
  <c r="P151" i="53"/>
  <c r="P152" i="53"/>
  <c r="P153" i="53"/>
  <c r="P154" i="53"/>
  <c r="P155" i="53"/>
  <c r="P156" i="53"/>
  <c r="P157" i="53"/>
  <c r="P158" i="53"/>
  <c r="P159" i="53"/>
  <c r="P160" i="53"/>
  <c r="P161" i="53"/>
  <c r="P162" i="53"/>
  <c r="P163" i="53"/>
  <c r="P164" i="53"/>
  <c r="P165" i="53"/>
  <c r="P166" i="53"/>
  <c r="P167" i="53"/>
  <c r="P168" i="53"/>
  <c r="P169" i="53"/>
  <c r="P170" i="53"/>
  <c r="P171" i="53"/>
  <c r="P172" i="53"/>
  <c r="P173" i="53"/>
  <c r="P174" i="53"/>
  <c r="P175" i="53"/>
  <c r="P176" i="53"/>
  <c r="P177" i="53"/>
  <c r="P178" i="53"/>
  <c r="P179" i="53"/>
  <c r="P180" i="53"/>
  <c r="P181" i="53"/>
  <c r="P182" i="53"/>
  <c r="P183" i="53"/>
  <c r="P184" i="53"/>
  <c r="P185" i="53"/>
  <c r="P186" i="53"/>
  <c r="P187" i="53"/>
  <c r="P188" i="53"/>
  <c r="P189" i="53"/>
  <c r="P190" i="53"/>
  <c r="P191" i="53"/>
  <c r="P192" i="53"/>
  <c r="P193" i="53"/>
  <c r="P194" i="53"/>
  <c r="P195" i="53"/>
  <c r="P196" i="53"/>
  <c r="P197" i="53"/>
  <c r="P198" i="53"/>
  <c r="P199" i="53"/>
  <c r="P200" i="53"/>
  <c r="P201" i="53"/>
  <c r="P202" i="53"/>
  <c r="P203" i="53"/>
  <c r="P204" i="53"/>
  <c r="P205" i="53"/>
  <c r="P206" i="53"/>
  <c r="P207" i="53"/>
  <c r="P208" i="53"/>
  <c r="P209" i="53"/>
  <c r="P210" i="53"/>
  <c r="P211" i="53"/>
  <c r="P212" i="53"/>
  <c r="P213" i="53"/>
  <c r="P214" i="53"/>
  <c r="P215" i="53"/>
  <c r="P216" i="53"/>
  <c r="P217" i="53"/>
  <c r="P218" i="53"/>
  <c r="P219" i="53"/>
  <c r="P220" i="53"/>
  <c r="P221" i="53"/>
  <c r="P222" i="53"/>
  <c r="P223" i="53"/>
  <c r="P224" i="53"/>
  <c r="P225" i="53"/>
  <c r="P226" i="53"/>
  <c r="P227" i="53"/>
  <c r="P228" i="53"/>
  <c r="P229" i="53"/>
  <c r="P230" i="53"/>
  <c r="P231" i="53"/>
  <c r="P232" i="53"/>
  <c r="P233" i="53"/>
  <c r="P234" i="53"/>
  <c r="P235" i="53"/>
  <c r="P236" i="53"/>
  <c r="P237" i="53"/>
  <c r="P238" i="53"/>
  <c r="P239" i="53"/>
  <c r="P240" i="53"/>
  <c r="P241" i="53"/>
  <c r="P242" i="53"/>
  <c r="P243" i="53"/>
  <c r="P244" i="53"/>
  <c r="P245" i="53"/>
  <c r="P246" i="53"/>
  <c r="P247" i="53"/>
  <c r="P248" i="53"/>
  <c r="P249" i="53"/>
  <c r="P250" i="53"/>
  <c r="P251" i="53"/>
  <c r="P252" i="53"/>
  <c r="P253" i="53"/>
  <c r="P254" i="53"/>
  <c r="P255" i="53"/>
  <c r="P256" i="53"/>
  <c r="P257" i="53"/>
  <c r="P258" i="53"/>
  <c r="P259" i="53"/>
  <c r="P260" i="53"/>
  <c r="P261" i="53"/>
  <c r="P262" i="53"/>
  <c r="P263" i="53"/>
  <c r="P264" i="53"/>
  <c r="P265" i="53"/>
  <c r="P266" i="53"/>
  <c r="P267" i="53"/>
  <c r="P268" i="53"/>
  <c r="P269" i="53"/>
  <c r="P270" i="53"/>
  <c r="P271" i="53"/>
  <c r="P272" i="53"/>
  <c r="P273" i="53"/>
  <c r="P274" i="53"/>
  <c r="P275" i="53"/>
  <c r="P276" i="53"/>
  <c r="P277" i="53"/>
  <c r="P278" i="53"/>
  <c r="P279" i="53"/>
  <c r="P280" i="53"/>
  <c r="P281" i="53"/>
  <c r="P282" i="53"/>
  <c r="P283" i="53"/>
  <c r="P284" i="53"/>
  <c r="P285" i="53"/>
  <c r="P286" i="53"/>
  <c r="P287" i="53"/>
  <c r="P288" i="53"/>
  <c r="P289" i="53"/>
  <c r="P290" i="53"/>
  <c r="P291" i="53"/>
  <c r="P292" i="53"/>
  <c r="P293" i="53"/>
  <c r="P294" i="53"/>
  <c r="P295" i="53"/>
  <c r="P296" i="53"/>
  <c r="P297" i="53"/>
  <c r="P298" i="53"/>
  <c r="P299" i="53"/>
  <c r="P300" i="53"/>
  <c r="P301" i="53"/>
  <c r="P302" i="53"/>
  <c r="P303" i="53"/>
  <c r="P304" i="53"/>
  <c r="P305" i="53"/>
  <c r="P306" i="53"/>
  <c r="P307" i="53"/>
  <c r="P308" i="53"/>
  <c r="P309" i="53"/>
  <c r="P310" i="53"/>
  <c r="P311" i="53"/>
  <c r="P312" i="53"/>
  <c r="P313" i="53"/>
  <c r="P314" i="53"/>
  <c r="P315" i="53"/>
  <c r="P316" i="53"/>
  <c r="P317" i="53"/>
  <c r="P318" i="53"/>
  <c r="P319" i="53"/>
  <c r="P320" i="53"/>
  <c r="P321" i="53"/>
  <c r="P322" i="53"/>
  <c r="P323" i="53"/>
  <c r="P2" i="53"/>
  <c r="F297" i="53" s="1"/>
  <c r="E31" i="52"/>
  <c r="E30" i="52"/>
  <c r="J29" i="52"/>
  <c r="CQ15" i="9" s="1"/>
  <c r="K29" i="52"/>
  <c r="CR15" i="9" s="1"/>
  <c r="E29" i="52"/>
  <c r="I29" i="52" s="1"/>
  <c r="CP15" i="9" s="1"/>
  <c r="I28" i="52"/>
  <c r="CM15" i="9" s="1"/>
  <c r="E28" i="52"/>
  <c r="J28" i="52" s="1"/>
  <c r="CN15" i="9" s="1"/>
  <c r="E27" i="52"/>
  <c r="K27" i="52" s="1"/>
  <c r="CL15" i="9" s="1"/>
  <c r="K26" i="52"/>
  <c r="CI15" i="9" s="1"/>
  <c r="J26" i="52"/>
  <c r="CH15" i="9" s="1"/>
  <c r="E26" i="52"/>
  <c r="E25" i="52"/>
  <c r="K25" i="52" s="1"/>
  <c r="CF15" i="9" s="1"/>
  <c r="E24" i="52"/>
  <c r="E23" i="52"/>
  <c r="K23" i="52" s="1"/>
  <c r="BZ15" i="9" s="1"/>
  <c r="E22" i="52"/>
  <c r="I22" i="52" s="1"/>
  <c r="BU15" i="9" s="1"/>
  <c r="E21" i="52"/>
  <c r="K21" i="52" s="1"/>
  <c r="BT15" i="9" s="1"/>
  <c r="J20" i="52"/>
  <c r="BP15" i="9" s="1"/>
  <c r="I20" i="52"/>
  <c r="BO15" i="9" s="1"/>
  <c r="E20" i="52"/>
  <c r="E19" i="52"/>
  <c r="E18" i="52"/>
  <c r="E17" i="52"/>
  <c r="E16" i="52"/>
  <c r="E15" i="52"/>
  <c r="E14" i="52"/>
  <c r="E13" i="52"/>
  <c r="E12" i="52"/>
  <c r="K11" i="52"/>
  <c r="AP15" i="9" s="1"/>
  <c r="J11" i="52"/>
  <c r="AO15" i="9" s="1"/>
  <c r="E11" i="52"/>
  <c r="E10" i="52"/>
  <c r="E9" i="52"/>
  <c r="E8" i="52"/>
  <c r="E7" i="52"/>
  <c r="E6" i="52"/>
  <c r="E5" i="52"/>
  <c r="K5" i="52" s="1"/>
  <c r="X15" i="9" s="1"/>
  <c r="I4" i="52"/>
  <c r="S15" i="9" s="1"/>
  <c r="E4" i="52"/>
  <c r="E3" i="52"/>
  <c r="K28" i="52" l="1"/>
  <c r="CO15" i="9" s="1"/>
  <c r="J4" i="52"/>
  <c r="T15" i="9" s="1"/>
  <c r="K8" i="52"/>
  <c r="AG15" i="9" s="1"/>
  <c r="J12" i="52"/>
  <c r="AR15" i="9" s="1"/>
  <c r="K14" i="52"/>
  <c r="AY15" i="9" s="1"/>
  <c r="K16" i="52"/>
  <c r="BE15" i="9" s="1"/>
  <c r="K13" i="52"/>
  <c r="AV15" i="9" s="1"/>
  <c r="K17" i="52"/>
  <c r="BH15" i="9" s="1"/>
  <c r="J19" i="52"/>
  <c r="BM15" i="9" s="1"/>
  <c r="F150" i="53"/>
  <c r="I12" i="52"/>
  <c r="AQ15" i="9" s="1"/>
  <c r="H6" i="52"/>
  <c r="K6" i="52" s="1"/>
  <c r="AA15" i="9" s="1"/>
  <c r="I11" i="52"/>
  <c r="AN15" i="9" s="1"/>
  <c r="K20" i="52"/>
  <c r="BQ15" i="9" s="1"/>
  <c r="K31" i="52"/>
  <c r="CX15" i="9" s="1"/>
  <c r="CX16" i="9" s="1"/>
  <c r="CX17" i="9" s="1"/>
  <c r="I19" i="52"/>
  <c r="BL15" i="9" s="1"/>
  <c r="F561" i="53"/>
  <c r="I3" i="52"/>
  <c r="P15" i="9" s="1"/>
  <c r="K15" i="52"/>
  <c r="BB15" i="9" s="1"/>
  <c r="I30" i="52"/>
  <c r="CS15" i="9" s="1"/>
  <c r="CS16" i="9" s="1"/>
  <c r="CS17" i="9" s="1"/>
  <c r="F430" i="53"/>
  <c r="G6" i="52"/>
  <c r="J6" i="52" s="1"/>
  <c r="Z15" i="9" s="1"/>
  <c r="J27" i="52"/>
  <c r="CK15" i="9" s="1"/>
  <c r="F319" i="53"/>
  <c r="F544" i="53"/>
  <c r="F388" i="53"/>
  <c r="F269" i="53"/>
  <c r="F62" i="53"/>
  <c r="I10" i="52"/>
  <c r="AK15" i="9" s="1"/>
  <c r="J10" i="52"/>
  <c r="AL15" i="9" s="1"/>
  <c r="J14" i="52"/>
  <c r="AX15" i="9" s="1"/>
  <c r="I18" i="52"/>
  <c r="BI15" i="9" s="1"/>
  <c r="K24" i="52"/>
  <c r="CC15" i="9" s="1"/>
  <c r="I27" i="52"/>
  <c r="CJ15" i="9" s="1"/>
  <c r="F496" i="53"/>
  <c r="F371" i="53"/>
  <c r="F253" i="53"/>
  <c r="F61" i="53"/>
  <c r="F7" i="52"/>
  <c r="I5" i="52"/>
  <c r="V15" i="9" s="1"/>
  <c r="K10" i="52"/>
  <c r="AM15" i="9" s="1"/>
  <c r="I13" i="52"/>
  <c r="AT15" i="9" s="1"/>
  <c r="J18" i="52"/>
  <c r="BJ15" i="9" s="1"/>
  <c r="J22" i="52"/>
  <c r="BV15" i="9" s="1"/>
  <c r="I26" i="52"/>
  <c r="CG15" i="9" s="1"/>
  <c r="F480" i="53"/>
  <c r="F360" i="53"/>
  <c r="F31" i="53"/>
  <c r="K19" i="52"/>
  <c r="BN15" i="9" s="1"/>
  <c r="K4" i="52"/>
  <c r="U15" i="9" s="1"/>
  <c r="J5" i="52"/>
  <c r="W15" i="9" s="1"/>
  <c r="K9" i="52"/>
  <c r="AJ15" i="9" s="1"/>
  <c r="K12" i="52"/>
  <c r="AS15" i="9" s="1"/>
  <c r="J13" i="52"/>
  <c r="AU15" i="9" s="1"/>
  <c r="J15" i="52"/>
  <c r="BA15" i="9" s="1"/>
  <c r="K18" i="52"/>
  <c r="BK15" i="9" s="1"/>
  <c r="I21" i="52"/>
  <c r="BR15" i="9" s="1"/>
  <c r="K22" i="52"/>
  <c r="BW15" i="9" s="1"/>
  <c r="J30" i="52"/>
  <c r="CT15" i="9" s="1"/>
  <c r="CT16" i="9" s="1"/>
  <c r="CT17" i="9" s="1"/>
  <c r="F476" i="53"/>
  <c r="F325" i="53"/>
  <c r="F225" i="53"/>
  <c r="J21" i="52"/>
  <c r="BS15" i="9" s="1"/>
  <c r="J23" i="52"/>
  <c r="BY15" i="9" s="1"/>
  <c r="K30" i="52"/>
  <c r="CU15" i="9" s="1"/>
  <c r="CU16" i="9" s="1"/>
  <c r="F435" i="53"/>
  <c r="F323" i="53"/>
  <c r="F222" i="53"/>
  <c r="I14" i="52"/>
  <c r="AW15" i="9" s="1"/>
  <c r="J31" i="52"/>
  <c r="CW15" i="9" s="1"/>
  <c r="F568" i="53"/>
  <c r="F432" i="53"/>
  <c r="F320" i="53"/>
  <c r="F179" i="53"/>
  <c r="F6" i="52"/>
  <c r="I6" i="52" s="1"/>
  <c r="Y15" i="9" s="1"/>
  <c r="F545" i="53"/>
  <c r="F429" i="53"/>
  <c r="F280" i="53"/>
  <c r="F142" i="53"/>
  <c r="D5" i="1"/>
  <c r="E5" i="1"/>
  <c r="C5" i="1"/>
  <c r="D19" i="1"/>
  <c r="D31" i="1"/>
  <c r="D43" i="1"/>
  <c r="D55" i="1"/>
  <c r="D34" i="1"/>
  <c r="E40" i="1"/>
  <c r="D58" i="1"/>
  <c r="C19" i="1"/>
  <c r="E22" i="1"/>
  <c r="E34" i="1"/>
  <c r="C43" i="1"/>
  <c r="E46" i="1"/>
  <c r="E58" i="1"/>
  <c r="D25" i="1"/>
  <c r="C52" i="1"/>
  <c r="E55" i="1"/>
  <c r="D49" i="1"/>
  <c r="E25" i="1"/>
  <c r="C34" i="1"/>
  <c r="E49" i="1"/>
  <c r="C58" i="1"/>
  <c r="C16" i="1"/>
  <c r="E19" i="1"/>
  <c r="C28" i="1"/>
  <c r="E31" i="1"/>
  <c r="C40" i="1"/>
  <c r="E43" i="1"/>
  <c r="D16" i="1"/>
  <c r="D28" i="1"/>
  <c r="D40" i="1"/>
  <c r="D52" i="1"/>
  <c r="E16" i="1"/>
  <c r="D10" i="1"/>
  <c r="C31" i="1"/>
  <c r="C55" i="1"/>
  <c r="C13" i="1"/>
  <c r="E28" i="1"/>
  <c r="C37" i="1"/>
  <c r="E52" i="1"/>
  <c r="D13" i="1"/>
  <c r="D37" i="1"/>
  <c r="D22" i="1"/>
  <c r="D46" i="1"/>
  <c r="C25" i="1"/>
  <c r="C49" i="1"/>
  <c r="E13" i="1"/>
  <c r="C22" i="1"/>
  <c r="E37" i="1"/>
  <c r="C46" i="1"/>
  <c r="C10" i="1"/>
  <c r="E10" i="1"/>
  <c r="D2" i="1"/>
  <c r="E2" i="1"/>
  <c r="C2" i="1"/>
  <c r="CV14" i="10"/>
  <c r="CT5" i="10"/>
  <c r="CS14" i="10"/>
  <c r="CW13" i="10"/>
  <c r="CW14" i="10" s="1"/>
  <c r="CU5" i="10"/>
  <c r="CR5" i="10"/>
  <c r="CU14" i="10"/>
  <c r="CT13" i="10"/>
  <c r="CT14" i="10" s="1"/>
  <c r="CS5" i="10"/>
  <c r="F515" i="53"/>
  <c r="F404" i="53"/>
  <c r="F182" i="53"/>
  <c r="F102" i="53"/>
  <c r="F25" i="53"/>
  <c r="F563" i="53"/>
  <c r="F513" i="53"/>
  <c r="F433" i="53"/>
  <c r="F403" i="53"/>
  <c r="F324" i="53"/>
  <c r="F260" i="53"/>
  <c r="F180" i="53"/>
  <c r="F92" i="53"/>
  <c r="F543" i="53"/>
  <c r="F541" i="53"/>
  <c r="F469" i="53"/>
  <c r="F416" i="53"/>
  <c r="F356" i="53"/>
  <c r="F276" i="53"/>
  <c r="F207" i="53"/>
  <c r="F119" i="53"/>
  <c r="F30" i="53"/>
  <c r="F472" i="53"/>
  <c r="F141" i="53"/>
  <c r="F569" i="53"/>
  <c r="F468" i="53"/>
  <c r="F405" i="53"/>
  <c r="F270" i="53"/>
  <c r="F206" i="53"/>
  <c r="F103" i="53"/>
  <c r="F29" i="53"/>
  <c r="F301" i="53"/>
  <c r="F195" i="53"/>
  <c r="F124" i="53"/>
  <c r="F6" i="53"/>
  <c r="F518" i="53"/>
  <c r="F489" i="53"/>
  <c r="F479" i="53"/>
  <c r="F387" i="53"/>
  <c r="F365" i="53"/>
  <c r="F300" i="53"/>
  <c r="F279" i="53"/>
  <c r="F233" i="53"/>
  <c r="F193" i="53"/>
  <c r="F149" i="53"/>
  <c r="F123" i="53"/>
  <c r="F75" i="53"/>
  <c r="F576" i="53"/>
  <c r="F567" i="53"/>
  <c r="F517" i="53"/>
  <c r="F488" i="53"/>
  <c r="F478" i="53"/>
  <c r="F462" i="53"/>
  <c r="F413" i="53"/>
  <c r="F385" i="53"/>
  <c r="F363" i="53"/>
  <c r="F334" i="53"/>
  <c r="F299" i="53"/>
  <c r="F278" i="53"/>
  <c r="F232" i="53"/>
  <c r="F189" i="53"/>
  <c r="F148" i="53"/>
  <c r="F121" i="53"/>
  <c r="F99" i="53"/>
  <c r="F73" i="53"/>
  <c r="F575" i="53"/>
  <c r="F564" i="53"/>
  <c r="F542" i="53"/>
  <c r="F516" i="53"/>
  <c r="F487" i="53"/>
  <c r="F477" i="53"/>
  <c r="F444" i="53"/>
  <c r="F431" i="53"/>
  <c r="F412" i="53"/>
  <c r="F401" i="53"/>
  <c r="F361" i="53"/>
  <c r="F333" i="53"/>
  <c r="F321" i="53"/>
  <c r="F277" i="53"/>
  <c r="F259" i="53"/>
  <c r="F231" i="53"/>
  <c r="F200" i="53"/>
  <c r="F188" i="53"/>
  <c r="F177" i="53"/>
  <c r="F143" i="53"/>
  <c r="F120" i="53"/>
  <c r="F97" i="53"/>
  <c r="F72" i="53"/>
  <c r="F41" i="53"/>
  <c r="F366" i="53"/>
  <c r="F574" i="53"/>
  <c r="F443" i="53"/>
  <c r="F411" i="53"/>
  <c r="F392" i="53"/>
  <c r="F286" i="53"/>
  <c r="F199" i="53"/>
  <c r="F96" i="53"/>
  <c r="F40" i="53"/>
  <c r="F573" i="53"/>
  <c r="F485" i="53"/>
  <c r="F441" i="53"/>
  <c r="F408" i="53"/>
  <c r="F391" i="53"/>
  <c r="F359" i="53"/>
  <c r="F275" i="53"/>
  <c r="F185" i="53"/>
  <c r="F70" i="53"/>
  <c r="F572" i="53"/>
  <c r="F524" i="53"/>
  <c r="F484" i="53"/>
  <c r="F471" i="53"/>
  <c r="F440" i="53"/>
  <c r="F427" i="53"/>
  <c r="F407" i="53"/>
  <c r="F390" i="53"/>
  <c r="F368" i="53"/>
  <c r="F329" i="53"/>
  <c r="F284" i="53"/>
  <c r="F273" i="53"/>
  <c r="F252" i="53"/>
  <c r="F224" i="53"/>
  <c r="F197" i="53"/>
  <c r="F184" i="53"/>
  <c r="F152" i="53"/>
  <c r="F140" i="53"/>
  <c r="F113" i="53"/>
  <c r="F94" i="53"/>
  <c r="F64" i="53"/>
  <c r="F38" i="53"/>
  <c r="F8" i="53"/>
  <c r="F521" i="53"/>
  <c r="F486" i="53"/>
  <c r="F332" i="53"/>
  <c r="F230" i="53"/>
  <c r="F187" i="53"/>
  <c r="F71" i="53"/>
  <c r="F331" i="53"/>
  <c r="F285" i="53"/>
  <c r="F198" i="53"/>
  <c r="F153" i="53"/>
  <c r="F116" i="53"/>
  <c r="F95" i="53"/>
  <c r="F39" i="53"/>
  <c r="F9" i="53"/>
  <c r="F552" i="53"/>
  <c r="F523" i="53"/>
  <c r="F481" i="53"/>
  <c r="F470" i="53"/>
  <c r="F406" i="53"/>
  <c r="F389" i="53"/>
  <c r="F367" i="53"/>
  <c r="F357" i="53"/>
  <c r="F326" i="53"/>
  <c r="F302" i="53"/>
  <c r="F251" i="53"/>
  <c r="F196" i="53"/>
  <c r="F151" i="53"/>
  <c r="F93" i="53"/>
  <c r="F63" i="53"/>
  <c r="F266" i="53"/>
  <c r="F554" i="53"/>
  <c r="F263" i="53"/>
  <c r="F556" i="53"/>
  <c r="F264" i="53"/>
  <c r="F265" i="53"/>
  <c r="F245" i="53"/>
  <c r="F246" i="53"/>
  <c r="F218" i="53"/>
  <c r="F506" i="53"/>
  <c r="F217" i="53"/>
  <c r="F170" i="53"/>
  <c r="F458" i="53"/>
  <c r="F163" i="53"/>
  <c r="F455" i="53"/>
  <c r="F164" i="53"/>
  <c r="F456" i="53"/>
  <c r="F165" i="53"/>
  <c r="F457" i="53"/>
  <c r="F166" i="53"/>
  <c r="F400" i="53"/>
  <c r="F108" i="53"/>
  <c r="F109" i="53"/>
  <c r="F110" i="53"/>
  <c r="F378" i="53"/>
  <c r="F86" i="53"/>
  <c r="F87" i="53"/>
  <c r="F55" i="53"/>
  <c r="F56" i="53"/>
  <c r="F347" i="53"/>
  <c r="F57" i="53"/>
  <c r="F348" i="53"/>
  <c r="F314" i="53"/>
  <c r="F23" i="53"/>
  <c r="F24" i="53"/>
  <c r="F553" i="53"/>
  <c r="F460" i="53"/>
  <c r="F397" i="53"/>
  <c r="F350" i="53"/>
  <c r="F243" i="53"/>
  <c r="F168" i="53"/>
  <c r="F20" i="53"/>
  <c r="F291" i="53"/>
  <c r="F583" i="53"/>
  <c r="F292" i="53"/>
  <c r="F584" i="53"/>
  <c r="F293" i="53"/>
  <c r="F294" i="53"/>
  <c r="F242" i="53"/>
  <c r="F530" i="53"/>
  <c r="F529" i="53"/>
  <c r="F531" i="53"/>
  <c r="F239" i="53"/>
  <c r="F210" i="53"/>
  <c r="F498" i="53"/>
  <c r="F208" i="53"/>
  <c r="F501" i="53"/>
  <c r="F209" i="53"/>
  <c r="F502" i="53"/>
  <c r="F211" i="53"/>
  <c r="F503" i="53"/>
  <c r="F212" i="53"/>
  <c r="F162" i="53"/>
  <c r="F450" i="53"/>
  <c r="F130" i="53"/>
  <c r="F418" i="53"/>
  <c r="F419" i="53"/>
  <c r="F420" i="53"/>
  <c r="F129" i="53"/>
  <c r="F106" i="53"/>
  <c r="F394" i="53"/>
  <c r="F107" i="53"/>
  <c r="F105" i="53"/>
  <c r="F393" i="53"/>
  <c r="F82" i="53"/>
  <c r="F83" i="53"/>
  <c r="F373" i="53"/>
  <c r="F374" i="53"/>
  <c r="F375" i="53"/>
  <c r="F50" i="53"/>
  <c r="F346" i="53"/>
  <c r="F51" i="53"/>
  <c r="F345" i="53"/>
  <c r="F48" i="53"/>
  <c r="F18" i="53"/>
  <c r="F19" i="53"/>
  <c r="F309" i="53"/>
  <c r="F310" i="53"/>
  <c r="F15" i="53"/>
  <c r="F311" i="53"/>
  <c r="F16" i="53"/>
  <c r="F536" i="53"/>
  <c r="F459" i="53"/>
  <c r="F396" i="53"/>
  <c r="F349" i="53"/>
  <c r="F308" i="53"/>
  <c r="F241" i="53"/>
  <c r="F167" i="53"/>
  <c r="F134" i="53"/>
  <c r="F52" i="53"/>
  <c r="F17" i="53"/>
  <c r="F298" i="53"/>
  <c r="F3" i="53"/>
  <c r="F4" i="53"/>
  <c r="F5" i="53"/>
  <c r="F2" i="53"/>
  <c r="F290" i="53"/>
  <c r="F578" i="53"/>
  <c r="F236" i="53"/>
  <c r="F528" i="53"/>
  <c r="F237" i="53"/>
  <c r="F238" i="53"/>
  <c r="F202" i="53"/>
  <c r="F492" i="53"/>
  <c r="F493" i="53"/>
  <c r="F201" i="53"/>
  <c r="F494" i="53"/>
  <c r="F203" i="53"/>
  <c r="F446" i="53"/>
  <c r="F155" i="53"/>
  <c r="F447" i="53"/>
  <c r="F156" i="53"/>
  <c r="F448" i="53"/>
  <c r="F157" i="53"/>
  <c r="F126" i="53"/>
  <c r="F127" i="53"/>
  <c r="F128" i="53"/>
  <c r="F370" i="53"/>
  <c r="F76" i="53"/>
  <c r="F77" i="53"/>
  <c r="F78" i="53"/>
  <c r="F79" i="53"/>
  <c r="F42" i="53"/>
  <c r="F338" i="53"/>
  <c r="F43" i="53"/>
  <c r="F45" i="53"/>
  <c r="F336" i="53"/>
  <c r="F46" i="53"/>
  <c r="F337" i="53"/>
  <c r="F47" i="53"/>
  <c r="F339" i="53"/>
  <c r="F10" i="53"/>
  <c r="F306" i="53"/>
  <c r="F11" i="53"/>
  <c r="F13" i="53"/>
  <c r="F14" i="53"/>
  <c r="F303" i="53"/>
  <c r="F551" i="53"/>
  <c r="F535" i="53"/>
  <c r="F508" i="53"/>
  <c r="F495" i="53"/>
  <c r="F454" i="53"/>
  <c r="F415" i="53"/>
  <c r="F395" i="53"/>
  <c r="F344" i="53"/>
  <c r="F307" i="53"/>
  <c r="F296" i="53"/>
  <c r="F240" i="53"/>
  <c r="F205" i="53"/>
  <c r="F161" i="53"/>
  <c r="F133" i="53"/>
  <c r="F101" i="53"/>
  <c r="F85" i="53"/>
  <c r="F49" i="53"/>
  <c r="F12" i="53"/>
  <c r="F550" i="53"/>
  <c r="F534" i="53"/>
  <c r="F507" i="53"/>
  <c r="F491" i="53"/>
  <c r="F453" i="53"/>
  <c r="F414" i="53"/>
  <c r="F380" i="53"/>
  <c r="F343" i="53"/>
  <c r="F305" i="53"/>
  <c r="F295" i="53"/>
  <c r="F235" i="53"/>
  <c r="F204" i="53"/>
  <c r="F160" i="53"/>
  <c r="F132" i="53"/>
  <c r="F84" i="53"/>
  <c r="F44" i="53"/>
  <c r="F582" i="53"/>
  <c r="F533" i="53"/>
  <c r="F505" i="53"/>
  <c r="F452" i="53"/>
  <c r="F379" i="53"/>
  <c r="F342" i="53"/>
  <c r="F317" i="53"/>
  <c r="F304" i="53"/>
  <c r="F289" i="53"/>
  <c r="F216" i="53"/>
  <c r="F159" i="53"/>
  <c r="F131" i="53"/>
  <c r="F81" i="53"/>
  <c r="F580" i="53"/>
  <c r="F527" i="53"/>
  <c r="F500" i="53"/>
  <c r="F449" i="53"/>
  <c r="F423" i="53"/>
  <c r="F399" i="53"/>
  <c r="F376" i="53"/>
  <c r="F340" i="53"/>
  <c r="F315" i="53"/>
  <c r="F287" i="53"/>
  <c r="F262" i="53"/>
  <c r="F214" i="53"/>
  <c r="F111" i="53"/>
  <c r="F22" i="53"/>
  <c r="F557" i="53"/>
  <c r="F558" i="53"/>
  <c r="F267" i="53"/>
  <c r="F250" i="53"/>
  <c r="F538" i="53"/>
  <c r="F537" i="53"/>
  <c r="F539" i="53"/>
  <c r="F247" i="53"/>
  <c r="F540" i="53"/>
  <c r="F248" i="53"/>
  <c r="F510" i="53"/>
  <c r="F219" i="53"/>
  <c r="F511" i="53"/>
  <c r="F220" i="53"/>
  <c r="F512" i="53"/>
  <c r="F221" i="53"/>
  <c r="F178" i="53"/>
  <c r="F466" i="53"/>
  <c r="F172" i="53"/>
  <c r="F464" i="53"/>
  <c r="F173" i="53"/>
  <c r="F465" i="53"/>
  <c r="F174" i="53"/>
  <c r="F467" i="53"/>
  <c r="F175" i="53"/>
  <c r="F138" i="53"/>
  <c r="F426" i="53"/>
  <c r="F135" i="53"/>
  <c r="F428" i="53"/>
  <c r="F136" i="53"/>
  <c r="F137" i="53"/>
  <c r="F90" i="53"/>
  <c r="F91" i="53"/>
  <c r="F382" i="53"/>
  <c r="F383" i="53"/>
  <c r="F88" i="53"/>
  <c r="F384" i="53"/>
  <c r="F89" i="53"/>
  <c r="F58" i="53"/>
  <c r="F354" i="53"/>
  <c r="F59" i="53"/>
  <c r="F60" i="53"/>
  <c r="F579" i="53"/>
  <c r="F555" i="53"/>
  <c r="F526" i="53"/>
  <c r="F499" i="53"/>
  <c r="F461" i="53"/>
  <c r="F445" i="53"/>
  <c r="F422" i="53"/>
  <c r="F398" i="53"/>
  <c r="F372" i="53"/>
  <c r="F351" i="53"/>
  <c r="F335" i="53"/>
  <c r="F313" i="53"/>
  <c r="F261" i="53"/>
  <c r="F244" i="53"/>
  <c r="F213" i="53"/>
  <c r="F169" i="53"/>
  <c r="F104" i="53"/>
  <c r="F54" i="53"/>
  <c r="F21" i="53"/>
  <c r="F581" i="53"/>
  <c r="F560" i="53"/>
  <c r="F532" i="53"/>
  <c r="F504" i="53"/>
  <c r="F463" i="53"/>
  <c r="F451" i="53"/>
  <c r="F424" i="53"/>
  <c r="F377" i="53"/>
  <c r="F353" i="53"/>
  <c r="F341" i="53"/>
  <c r="F316" i="53"/>
  <c r="F288" i="53"/>
  <c r="F268" i="53"/>
  <c r="F215" i="53"/>
  <c r="F176" i="53"/>
  <c r="F158" i="53"/>
  <c r="F125" i="53"/>
  <c r="F80" i="53"/>
  <c r="F282" i="53"/>
  <c r="F570" i="53"/>
  <c r="F258" i="53"/>
  <c r="F546" i="53"/>
  <c r="F439" i="53"/>
  <c r="F256" i="53"/>
  <c r="F229" i="53"/>
  <c r="F192" i="53"/>
  <c r="F147" i="53"/>
  <c r="F69" i="53"/>
  <c r="F37" i="53"/>
  <c r="F186" i="53"/>
  <c r="F474" i="53"/>
  <c r="F146" i="53"/>
  <c r="F434" i="53"/>
  <c r="F66" i="53"/>
  <c r="F67" i="53"/>
  <c r="F34" i="53"/>
  <c r="F35" i="53"/>
  <c r="F566" i="53"/>
  <c r="F548" i="53"/>
  <c r="F520" i="53"/>
  <c r="F475" i="53"/>
  <c r="F438" i="53"/>
  <c r="F328" i="53"/>
  <c r="F255" i="53"/>
  <c r="F228" i="53"/>
  <c r="F191" i="53"/>
  <c r="F145" i="53"/>
  <c r="F118" i="53"/>
  <c r="F68" i="53"/>
  <c r="F36" i="53"/>
  <c r="F274" i="53"/>
  <c r="F562" i="53"/>
  <c r="F226" i="53"/>
  <c r="F514" i="53"/>
  <c r="F114" i="53"/>
  <c r="F402" i="53"/>
  <c r="F115" i="53"/>
  <c r="F26" i="53"/>
  <c r="F322" i="53"/>
  <c r="F27" i="53"/>
  <c r="F547" i="53"/>
  <c r="F519" i="53"/>
  <c r="F483" i="53"/>
  <c r="F473" i="53"/>
  <c r="F364" i="53"/>
  <c r="F327" i="53"/>
  <c r="F318" i="53"/>
  <c r="F281" i="53"/>
  <c r="F272" i="53"/>
  <c r="F190" i="53"/>
  <c r="F144" i="53"/>
  <c r="F65" i="53"/>
  <c r="F33" i="53"/>
  <c r="F522" i="53"/>
  <c r="F490" i="53"/>
  <c r="F442" i="53"/>
  <c r="F410" i="53"/>
  <c r="K3" i="52"/>
  <c r="R15" i="9" s="1"/>
  <c r="G7" i="52"/>
  <c r="J7" i="52" s="1"/>
  <c r="AC15" i="9" s="1"/>
  <c r="I9" i="52"/>
  <c r="AH15" i="9" s="1"/>
  <c r="I17" i="52"/>
  <c r="BF15" i="9" s="1"/>
  <c r="I25" i="52"/>
  <c r="CD15" i="9" s="1"/>
  <c r="J3" i="52"/>
  <c r="Q15" i="9" s="1"/>
  <c r="H7" i="52"/>
  <c r="K7" i="52" s="1"/>
  <c r="AD15" i="9" s="1"/>
  <c r="I8" i="52"/>
  <c r="AE15" i="9" s="1"/>
  <c r="J9" i="52"/>
  <c r="AI15" i="9" s="1"/>
  <c r="I16" i="52"/>
  <c r="BC15" i="9" s="1"/>
  <c r="J17" i="52"/>
  <c r="BG15" i="9" s="1"/>
  <c r="I24" i="52"/>
  <c r="CA15" i="9" s="1"/>
  <c r="J25" i="52"/>
  <c r="CE15" i="9" s="1"/>
  <c r="I7" i="52"/>
  <c r="AB15" i="9" s="1"/>
  <c r="J8" i="52"/>
  <c r="AF15" i="9" s="1"/>
  <c r="I15" i="52"/>
  <c r="AZ15" i="9" s="1"/>
  <c r="J16" i="52"/>
  <c r="BD15" i="9" s="1"/>
  <c r="I23" i="52"/>
  <c r="BX15" i="9" s="1"/>
  <c r="J24" i="52"/>
  <c r="CB15" i="9" s="1"/>
  <c r="I31" i="52"/>
  <c r="CV15" i="9" s="1"/>
  <c r="CV16" i="9" s="1"/>
  <c r="CU17" i="9" l="1"/>
  <c r="CV17" i="9"/>
  <c r="CW16" i="9"/>
  <c r="CW17" i="9" s="1"/>
  <c r="BL42" i="16"/>
  <c r="Y33" i="16"/>
  <c r="X33" i="16" l="1"/>
  <c r="X50" i="16"/>
  <c r="X51" i="16"/>
  <c r="BL47" i="16"/>
  <c r="BC45" i="16"/>
  <c r="G24" i="8"/>
  <c r="H1025" i="50"/>
  <c r="I1025" i="50"/>
  <c r="J1025" i="50"/>
  <c r="K1025" i="50"/>
  <c r="H1026" i="50"/>
  <c r="I1026" i="50"/>
  <c r="J1026" i="50"/>
  <c r="K1026" i="50"/>
  <c r="H1027" i="50"/>
  <c r="I1027" i="50"/>
  <c r="J1027" i="50"/>
  <c r="K1027" i="50"/>
  <c r="H1028" i="50"/>
  <c r="I1028" i="50"/>
  <c r="J1028" i="50"/>
  <c r="K1028" i="50"/>
  <c r="H1029" i="50"/>
  <c r="I1029" i="50"/>
  <c r="J1029" i="50"/>
  <c r="K1029" i="50"/>
  <c r="H1030" i="50"/>
  <c r="F30" i="8" s="1"/>
  <c r="F31" i="8" s="1"/>
  <c r="I1030" i="50"/>
  <c r="G30" i="8" s="1"/>
  <c r="G31" i="8" s="1"/>
  <c r="J1030" i="50"/>
  <c r="H30" i="8" s="1"/>
  <c r="K1030" i="50"/>
  <c r="H27" i="8" s="1"/>
  <c r="H1031" i="50"/>
  <c r="I30" i="8" s="1"/>
  <c r="I31" i="8" s="1"/>
  <c r="I1031" i="50"/>
  <c r="J30" i="8" s="1"/>
  <c r="J31" i="8" s="1"/>
  <c r="J32" i="8" s="1"/>
  <c r="J1031" i="50"/>
  <c r="K30" i="8" s="1"/>
  <c r="K1031" i="50"/>
  <c r="K27" i="8" s="1"/>
  <c r="H1032" i="50"/>
  <c r="L30" i="8" s="1"/>
  <c r="L31" i="8" s="1"/>
  <c r="I1032" i="50"/>
  <c r="L27" i="8" s="1"/>
  <c r="J1032" i="50"/>
  <c r="N30" i="8" s="1"/>
  <c r="N31" i="8" s="1"/>
  <c r="K1032" i="50"/>
  <c r="N27" i="8" s="1"/>
  <c r="H1033" i="50"/>
  <c r="O30" i="8" s="1"/>
  <c r="O31" i="8" s="1"/>
  <c r="I1033" i="50"/>
  <c r="P30" i="8" s="1"/>
  <c r="P31" i="8" s="1"/>
  <c r="J1033" i="50"/>
  <c r="Q30" i="8" s="1"/>
  <c r="K1033" i="50"/>
  <c r="Q27" i="8" s="1"/>
  <c r="H1034" i="50"/>
  <c r="R30" i="8" s="1"/>
  <c r="I1034" i="50"/>
  <c r="S30" i="8" s="1"/>
  <c r="J1034" i="50"/>
  <c r="S27" i="8" s="1"/>
  <c r="K1034" i="50"/>
  <c r="T27" i="8" s="1"/>
  <c r="H1035" i="50"/>
  <c r="U30" i="8" s="1"/>
  <c r="I1035" i="50"/>
  <c r="V30" i="8" s="1"/>
  <c r="J1035" i="50"/>
  <c r="W30" i="8" s="1"/>
  <c r="K1035" i="50"/>
  <c r="W27" i="8" s="1"/>
  <c r="H1036" i="50"/>
  <c r="X30" i="8" s="1"/>
  <c r="I1036" i="50"/>
  <c r="Y30" i="8" s="1"/>
  <c r="J1036" i="50"/>
  <c r="Z30" i="8" s="1"/>
  <c r="K1036" i="50"/>
  <c r="Z27" i="8" s="1"/>
  <c r="H1037" i="50"/>
  <c r="AA30" i="8" s="1"/>
  <c r="I1037" i="50"/>
  <c r="AA27" i="8" s="1"/>
  <c r="J1037" i="50"/>
  <c r="AB27" i="8" s="1"/>
  <c r="K1037" i="50"/>
  <c r="AC27" i="8" s="1"/>
  <c r="H1038" i="50"/>
  <c r="AD30" i="8" s="1"/>
  <c r="I1038" i="50"/>
  <c r="AE30" i="8" s="1"/>
  <c r="J1038" i="50"/>
  <c r="AE27" i="8" s="1"/>
  <c r="K1038" i="50"/>
  <c r="AF27" i="8" s="1"/>
  <c r="H1039" i="50"/>
  <c r="AG30" i="8" s="1"/>
  <c r="I1039" i="50"/>
  <c r="AH30" i="8" s="1"/>
  <c r="J1039" i="50"/>
  <c r="AI30" i="8" s="1"/>
  <c r="K1039" i="50"/>
  <c r="AI27" i="8" s="1"/>
  <c r="H1040" i="50"/>
  <c r="AJ30" i="8" s="1"/>
  <c r="I1040" i="50"/>
  <c r="AJ27" i="8" s="1"/>
  <c r="J1040" i="50"/>
  <c r="AL30" i="8" s="1"/>
  <c r="K1040" i="50"/>
  <c r="AL27" i="8" s="1"/>
  <c r="H1041" i="50"/>
  <c r="AM30" i="8" s="1"/>
  <c r="I1041" i="50"/>
  <c r="AN30" i="8" s="1"/>
  <c r="J1041" i="50"/>
  <c r="AO30" i="8" s="1"/>
  <c r="K1041" i="50"/>
  <c r="AO27" i="8" s="1"/>
  <c r="H1042" i="50"/>
  <c r="AP30" i="8" s="1"/>
  <c r="I1042" i="50"/>
  <c r="AQ30" i="8" s="1"/>
  <c r="J1042" i="50"/>
  <c r="AQ27" i="8" s="1"/>
  <c r="K1042" i="50"/>
  <c r="AR27" i="8" s="1"/>
  <c r="H1043" i="50"/>
  <c r="AS30" i="8" s="1"/>
  <c r="I1043" i="50"/>
  <c r="AT30" i="8" s="1"/>
  <c r="J1043" i="50"/>
  <c r="AU30" i="8" s="1"/>
  <c r="K1043" i="50"/>
  <c r="AU27" i="8" s="1"/>
  <c r="H1044" i="50"/>
  <c r="AV30" i="8" s="1"/>
  <c r="I1044" i="50"/>
  <c r="AW30" i="8" s="1"/>
  <c r="J1044" i="50"/>
  <c r="AX30" i="8" s="1"/>
  <c r="K1044" i="50"/>
  <c r="AX27" i="8" s="1"/>
  <c r="H1045" i="50"/>
  <c r="AY30" i="8" s="1"/>
  <c r="I1045" i="50"/>
  <c r="AY27" i="8" s="1"/>
  <c r="J1045" i="50"/>
  <c r="AZ27" i="8" s="1"/>
  <c r="K1045" i="50"/>
  <c r="BA27" i="8" s="1"/>
  <c r="H1046" i="50"/>
  <c r="BB30" i="8" s="1"/>
  <c r="I1046" i="50"/>
  <c r="BC30" i="8" s="1"/>
  <c r="J1046" i="50"/>
  <c r="BC27" i="8" s="1"/>
  <c r="K1046" i="50"/>
  <c r="BD27" i="8" s="1"/>
  <c r="H1047" i="50"/>
  <c r="BE30" i="8" s="1"/>
  <c r="I1047" i="50"/>
  <c r="BF30" i="8" s="1"/>
  <c r="J1047" i="50"/>
  <c r="BG30" i="8" s="1"/>
  <c r="K1047" i="50"/>
  <c r="BG27" i="8" s="1"/>
  <c r="H1048" i="50"/>
  <c r="BH30" i="8" s="1"/>
  <c r="I1048" i="50"/>
  <c r="BH27" i="8" s="1"/>
  <c r="J1048" i="50"/>
  <c r="BJ30" i="8" s="1"/>
  <c r="K1048" i="50"/>
  <c r="BJ27" i="8" s="1"/>
  <c r="H1049" i="50"/>
  <c r="BK30" i="8" s="1"/>
  <c r="I1049" i="50"/>
  <c r="BL30" i="8" s="1"/>
  <c r="J1049" i="50"/>
  <c r="BM30" i="8" s="1"/>
  <c r="K1049" i="50"/>
  <c r="BM27" i="8" s="1"/>
  <c r="H1050" i="50"/>
  <c r="BN30" i="8" s="1"/>
  <c r="I1050" i="50"/>
  <c r="BO30" i="8" s="1"/>
  <c r="J1050" i="50"/>
  <c r="BO27" i="8" s="1"/>
  <c r="K1050" i="50"/>
  <c r="BP27" i="8" s="1"/>
  <c r="H1051" i="50"/>
  <c r="BQ30" i="8" s="1"/>
  <c r="I1051" i="50"/>
  <c r="BR30" i="8" s="1"/>
  <c r="J1051" i="50"/>
  <c r="BS30" i="8" s="1"/>
  <c r="K1051" i="50"/>
  <c r="BS27" i="8" s="1"/>
  <c r="H1052" i="50"/>
  <c r="BT30" i="8" s="1"/>
  <c r="I1052" i="50"/>
  <c r="BU30" i="8" s="1"/>
  <c r="J1052" i="50"/>
  <c r="K1052" i="50"/>
  <c r="BV27" i="8" s="1"/>
  <c r="H1053" i="50"/>
  <c r="BW30" i="8" s="1"/>
  <c r="I1053" i="50"/>
  <c r="BW27" i="8" s="1"/>
  <c r="J1053" i="50"/>
  <c r="BX27" i="8" s="1"/>
  <c r="K1053" i="50"/>
  <c r="BY27" i="8" s="1"/>
  <c r="H1054" i="50"/>
  <c r="BZ30" i="8" s="1"/>
  <c r="I1054" i="50"/>
  <c r="CA30" i="8" s="1"/>
  <c r="J1054" i="50"/>
  <c r="K1054" i="50"/>
  <c r="CB27" i="8" s="1"/>
  <c r="H1055" i="50"/>
  <c r="CC30" i="8" s="1"/>
  <c r="I1055" i="50"/>
  <c r="CD30" i="8" s="1"/>
  <c r="J1055" i="50"/>
  <c r="CE30" i="8" s="1"/>
  <c r="K1055" i="50"/>
  <c r="CE27" i="8" s="1"/>
  <c r="H1056" i="50"/>
  <c r="CF30" i="8" s="1"/>
  <c r="I1056" i="50"/>
  <c r="CF27" i="8" s="1"/>
  <c r="J1056" i="50"/>
  <c r="K1056" i="50"/>
  <c r="CH27" i="8" s="1"/>
  <c r="H1057" i="50"/>
  <c r="CI30" i="8" s="1"/>
  <c r="I1057" i="50"/>
  <c r="CJ30" i="8" s="1"/>
  <c r="J1057" i="50"/>
  <c r="CK30" i="8" s="1"/>
  <c r="K1057" i="50"/>
  <c r="CK27" i="8" s="1"/>
  <c r="H1058" i="50"/>
  <c r="CL30" i="8" s="1"/>
  <c r="I1058" i="50"/>
  <c r="CM30" i="8" s="1"/>
  <c r="J1058" i="50"/>
  <c r="CM27" i="8" s="1"/>
  <c r="K1058" i="50"/>
  <c r="CN27" i="8" s="1"/>
  <c r="H1059" i="50"/>
  <c r="CO30" i="8" s="1"/>
  <c r="I1059" i="50"/>
  <c r="CP30" i="8" s="1"/>
  <c r="J1059" i="50"/>
  <c r="CQ30" i="8" s="1"/>
  <c r="K1059" i="50"/>
  <c r="CQ27" i="8" s="1"/>
  <c r="H1060" i="50"/>
  <c r="CR30" i="8" s="1"/>
  <c r="I1060" i="50"/>
  <c r="CS30" i="8" s="1"/>
  <c r="J1060" i="50"/>
  <c r="K1060" i="50"/>
  <c r="CT27" i="8" s="1"/>
  <c r="H1061" i="50"/>
  <c r="CU30" i="8" s="1"/>
  <c r="I1061" i="50"/>
  <c r="CU27" i="8" s="1"/>
  <c r="J1061" i="50"/>
  <c r="CV27" i="8" s="1"/>
  <c r="K1061" i="50"/>
  <c r="CW27" i="8" s="1"/>
  <c r="K1024" i="50"/>
  <c r="J1024" i="50"/>
  <c r="I1024" i="50"/>
  <c r="H1024" i="50"/>
  <c r="CT30" i="8" l="1"/>
  <c r="CT31" i="8" s="1"/>
  <c r="CT32" i="8" s="1"/>
  <c r="CH30" i="8"/>
  <c r="CB30" i="8"/>
  <c r="BV30" i="8"/>
  <c r="U27" i="8"/>
  <c r="CI27" i="8"/>
  <c r="F27" i="8"/>
  <c r="AM27" i="8"/>
  <c r="G27" i="8"/>
  <c r="AS27" i="8"/>
  <c r="J27" i="8"/>
  <c r="M27" i="8"/>
  <c r="BK27" i="8"/>
  <c r="O27" i="8"/>
  <c r="BI27" i="8"/>
  <c r="BQ27" i="8"/>
  <c r="CG27" i="8"/>
  <c r="CO27" i="8"/>
  <c r="T30" i="8"/>
  <c r="AB30" i="8"/>
  <c r="AR30" i="8"/>
  <c r="AZ30" i="8"/>
  <c r="BP30" i="8"/>
  <c r="BX30" i="8"/>
  <c r="CN30" i="8"/>
  <c r="CV30" i="8"/>
  <c r="CV31" i="8" s="1"/>
  <c r="CV32" i="8" s="1"/>
  <c r="AK27" i="8"/>
  <c r="V27" i="8"/>
  <c r="AD27" i="8"/>
  <c r="AT27" i="8"/>
  <c r="BB27" i="8"/>
  <c r="BR27" i="8"/>
  <c r="BZ27" i="8"/>
  <c r="CP27" i="8"/>
  <c r="M30" i="8"/>
  <c r="M31" i="8" s="1"/>
  <c r="AC30" i="8"/>
  <c r="AK30" i="8"/>
  <c r="BA30" i="8"/>
  <c r="BI30" i="8"/>
  <c r="BY30" i="8"/>
  <c r="CG30" i="8"/>
  <c r="CW30" i="8"/>
  <c r="CW31" i="8" s="1"/>
  <c r="CW32" i="8" s="1"/>
  <c r="P27" i="8"/>
  <c r="X27" i="8"/>
  <c r="AN27" i="8"/>
  <c r="AV27" i="8"/>
  <c r="BL27" i="8"/>
  <c r="BT27" i="8"/>
  <c r="CJ27" i="8"/>
  <c r="CR27" i="8"/>
  <c r="CR28" i="8" s="1"/>
  <c r="CR29" i="8" s="1"/>
  <c r="CA27" i="8"/>
  <c r="I27" i="8"/>
  <c r="Y27" i="8"/>
  <c r="AG27" i="8"/>
  <c r="AW27" i="8"/>
  <c r="BE27" i="8"/>
  <c r="BU27" i="8"/>
  <c r="CC27" i="8"/>
  <c r="CS27" i="8"/>
  <c r="CS28" i="8" s="1"/>
  <c r="CS29" i="8" s="1"/>
  <c r="AF30" i="8"/>
  <c r="BD30" i="8"/>
  <c r="R27" i="8"/>
  <c r="AH27" i="8"/>
  <c r="AP27" i="8"/>
  <c r="BF27" i="8"/>
  <c r="BN27" i="8"/>
  <c r="CD27" i="8"/>
  <c r="CL27" i="8"/>
  <c r="CR31" i="8"/>
  <c r="CR32" i="8" s="1"/>
  <c r="CS31" i="8"/>
  <c r="CS32" i="8" s="1"/>
  <c r="CU31" i="8"/>
  <c r="CU32" i="8" s="1"/>
  <c r="CW28" i="8"/>
  <c r="CW29" i="8" s="1"/>
  <c r="CT28" i="8"/>
  <c r="CT29" i="8" s="1"/>
  <c r="CU28" i="8"/>
  <c r="CU29" i="8" s="1"/>
  <c r="CV28" i="8"/>
  <c r="CV29" i="8" s="1"/>
  <c r="K31" i="8"/>
  <c r="K32" i="8" s="1"/>
  <c r="Q31" i="8"/>
  <c r="Q32" i="8" s="1"/>
  <c r="P32" i="8"/>
  <c r="I32" i="8"/>
  <c r="N32" i="8"/>
  <c r="G32" i="8"/>
  <c r="O32" i="8"/>
  <c r="H31" i="8"/>
  <c r="H32" i="8" s="1"/>
  <c r="L32" i="8"/>
  <c r="F32" i="8"/>
  <c r="G25" i="8"/>
  <c r="G26" i="8" s="1"/>
  <c r="M32" i="8" l="1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F24" i="8"/>
  <c r="H24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CR25" i="8" l="1"/>
  <c r="CR26" i="8" s="1"/>
  <c r="CT25" i="8"/>
  <c r="CT26" i="8" s="1"/>
  <c r="CU25" i="8"/>
  <c r="CU26" i="8" s="1"/>
  <c r="CS25" i="8"/>
  <c r="CS26" i="8" s="1"/>
  <c r="CV25" i="8"/>
  <c r="CV26" i="8" s="1"/>
  <c r="CW25" i="8"/>
  <c r="CW26" i="8" s="1"/>
  <c r="CW22" i="8"/>
  <c r="CW23" i="8" s="1"/>
  <c r="CR22" i="8"/>
  <c r="CR23" i="8" s="1"/>
  <c r="CS22" i="8"/>
  <c r="CS23" i="8" s="1"/>
  <c r="CT22" i="8"/>
  <c r="CT23" i="8" s="1"/>
  <c r="CU22" i="8"/>
  <c r="CU23" i="8" s="1"/>
  <c r="CV22" i="8"/>
  <c r="CV23" i="8" s="1"/>
  <c r="P25" i="8"/>
  <c r="P26" i="8" s="1"/>
  <c r="Q25" i="8"/>
  <c r="Q26" i="8" s="1"/>
  <c r="O25" i="8"/>
  <c r="O26" i="8" s="1"/>
  <c r="N25" i="8"/>
  <c r="N26" i="8" s="1"/>
  <c r="H25" i="8"/>
  <c r="H26" i="8" s="1"/>
  <c r="J25" i="8"/>
  <c r="J26" i="8" s="1"/>
  <c r="I25" i="8"/>
  <c r="I26" i="8" s="1"/>
  <c r="K25" i="8"/>
  <c r="K26" i="8" s="1"/>
  <c r="L25" i="8"/>
  <c r="L26" i="8" s="1"/>
  <c r="M25" i="8"/>
  <c r="M26" i="8" s="1"/>
  <c r="F25" i="8"/>
  <c r="F26" i="8" s="1"/>
  <c r="G953" i="50" l="1"/>
  <c r="AY6" i="8" s="1"/>
  <c r="H953" i="50"/>
  <c r="AZ6" i="8" s="1"/>
  <c r="I953" i="50"/>
  <c r="G954" i="50"/>
  <c r="BB6" i="8" s="1"/>
  <c r="H954" i="50"/>
  <c r="BC6" i="8" s="1"/>
  <c r="I954" i="50"/>
  <c r="BD6" i="8" s="1"/>
  <c r="G955" i="50"/>
  <c r="BE6" i="8" s="1"/>
  <c r="H955" i="50"/>
  <c r="BF6" i="8" s="1"/>
  <c r="I955" i="50"/>
  <c r="BG6" i="8" s="1"/>
  <c r="G956" i="50"/>
  <c r="BH6" i="8" s="1"/>
  <c r="H956" i="50"/>
  <c r="I956" i="50"/>
  <c r="BJ6" i="8" s="1"/>
  <c r="G957" i="50"/>
  <c r="BK6" i="8" s="1"/>
  <c r="H957" i="50"/>
  <c r="BL6" i="8" s="1"/>
  <c r="I957" i="50"/>
  <c r="BM6" i="8" s="1"/>
  <c r="G958" i="50"/>
  <c r="BN6" i="8" s="1"/>
  <c r="H958" i="50"/>
  <c r="BO6" i="8" s="1"/>
  <c r="I958" i="50"/>
  <c r="BP6" i="8" s="1"/>
  <c r="G959" i="50"/>
  <c r="H959" i="50"/>
  <c r="BR6" i="8" s="1"/>
  <c r="I959" i="50"/>
  <c r="BS6" i="8" s="1"/>
  <c r="G960" i="50"/>
  <c r="BT6" i="8" s="1"/>
  <c r="H960" i="50"/>
  <c r="BU6" i="8" s="1"/>
  <c r="I960" i="50"/>
  <c r="BV6" i="8" s="1"/>
  <c r="G961" i="50"/>
  <c r="BW6" i="8" s="1"/>
  <c r="H961" i="50"/>
  <c r="BX6" i="8" s="1"/>
  <c r="I961" i="50"/>
  <c r="G962" i="50"/>
  <c r="BZ6" i="8" s="1"/>
  <c r="H962" i="50"/>
  <c r="CA6" i="8" s="1"/>
  <c r="I962" i="50"/>
  <c r="CB6" i="8" s="1"/>
  <c r="G963" i="50"/>
  <c r="CC6" i="8" s="1"/>
  <c r="H963" i="50"/>
  <c r="CD6" i="8" s="1"/>
  <c r="I963" i="50"/>
  <c r="CE6" i="8" s="1"/>
  <c r="G964" i="50"/>
  <c r="CF6" i="8" s="1"/>
  <c r="H964" i="50"/>
  <c r="I964" i="50"/>
  <c r="CH6" i="8" s="1"/>
  <c r="G965" i="50"/>
  <c r="CI6" i="8" s="1"/>
  <c r="H965" i="50"/>
  <c r="CJ6" i="8" s="1"/>
  <c r="I965" i="50"/>
  <c r="CK6" i="8" s="1"/>
  <c r="G966" i="50"/>
  <c r="CL6" i="8" s="1"/>
  <c r="H966" i="50"/>
  <c r="CM6" i="8" s="1"/>
  <c r="I966" i="50"/>
  <c r="CN6" i="8" s="1"/>
  <c r="G967" i="50"/>
  <c r="H967" i="50"/>
  <c r="CP6" i="8" s="1"/>
  <c r="I967" i="50"/>
  <c r="CQ6" i="8" s="1"/>
  <c r="G968" i="50"/>
  <c r="CR6" i="8" s="1"/>
  <c r="H968" i="50"/>
  <c r="CS6" i="8" s="1"/>
  <c r="I968" i="50"/>
  <c r="CT6" i="8" s="1"/>
  <c r="G969" i="50"/>
  <c r="CU6" i="8" s="1"/>
  <c r="H969" i="50"/>
  <c r="CV6" i="8" s="1"/>
  <c r="I969" i="50"/>
  <c r="G970" i="50"/>
  <c r="H970" i="50"/>
  <c r="I970" i="50"/>
  <c r="G933" i="50"/>
  <c r="H933" i="50"/>
  <c r="I933" i="50"/>
  <c r="G934" i="50"/>
  <c r="H934" i="50"/>
  <c r="I934" i="50"/>
  <c r="G935" i="50"/>
  <c r="H935" i="50"/>
  <c r="I935" i="50"/>
  <c r="G936" i="50"/>
  <c r="H936" i="50"/>
  <c r="I936" i="50"/>
  <c r="G937" i="50"/>
  <c r="H937" i="50"/>
  <c r="I937" i="50"/>
  <c r="G938" i="50"/>
  <c r="F6" i="8" s="1"/>
  <c r="H938" i="50"/>
  <c r="G6" i="8" s="1"/>
  <c r="I938" i="50"/>
  <c r="H6" i="8" s="1"/>
  <c r="G939" i="50"/>
  <c r="I6" i="8" s="1"/>
  <c r="H939" i="50"/>
  <c r="J6" i="8" s="1"/>
  <c r="I939" i="50"/>
  <c r="K6" i="8" s="1"/>
  <c r="G940" i="50"/>
  <c r="L6" i="8" s="1"/>
  <c r="H940" i="50"/>
  <c r="M6" i="8" s="1"/>
  <c r="I940" i="50"/>
  <c r="N6" i="8" s="1"/>
  <c r="G941" i="50"/>
  <c r="O6" i="8" s="1"/>
  <c r="H941" i="50"/>
  <c r="P6" i="8" s="1"/>
  <c r="I941" i="50"/>
  <c r="Q6" i="8" s="1"/>
  <c r="G942" i="50"/>
  <c r="R6" i="8" s="1"/>
  <c r="H942" i="50"/>
  <c r="S6" i="8" s="1"/>
  <c r="I942" i="50"/>
  <c r="T6" i="8" s="1"/>
  <c r="G943" i="50"/>
  <c r="U6" i="8" s="1"/>
  <c r="H943" i="50"/>
  <c r="V6" i="8" s="1"/>
  <c r="I943" i="50"/>
  <c r="W6" i="8" s="1"/>
  <c r="G944" i="50"/>
  <c r="X6" i="8" s="1"/>
  <c r="H944" i="50"/>
  <c r="Y6" i="8" s="1"/>
  <c r="I944" i="50"/>
  <c r="Z6" i="8" s="1"/>
  <c r="G945" i="50"/>
  <c r="AA6" i="8" s="1"/>
  <c r="H945" i="50"/>
  <c r="AB6" i="8" s="1"/>
  <c r="I945" i="50"/>
  <c r="AC6" i="8" s="1"/>
  <c r="G946" i="50"/>
  <c r="H946" i="50"/>
  <c r="AE6" i="8" s="1"/>
  <c r="I946" i="50"/>
  <c r="AF6" i="8" s="1"/>
  <c r="G947" i="50"/>
  <c r="AG6" i="8" s="1"/>
  <c r="H947" i="50"/>
  <c r="AH6" i="8" s="1"/>
  <c r="I947" i="50"/>
  <c r="AI6" i="8" s="1"/>
  <c r="G948" i="50"/>
  <c r="AJ6" i="8" s="1"/>
  <c r="H948" i="50"/>
  <c r="AK6" i="8" s="1"/>
  <c r="I948" i="50"/>
  <c r="AL6" i="8" s="1"/>
  <c r="G949" i="50"/>
  <c r="AM6" i="8" s="1"/>
  <c r="H949" i="50"/>
  <c r="AN6" i="8" s="1"/>
  <c r="I949" i="50"/>
  <c r="AO6" i="8" s="1"/>
  <c r="G950" i="50"/>
  <c r="AP6" i="8" s="1"/>
  <c r="H950" i="50"/>
  <c r="AQ6" i="8" s="1"/>
  <c r="I950" i="50"/>
  <c r="AR6" i="8" s="1"/>
  <c r="G951" i="50"/>
  <c r="AS6" i="8" s="1"/>
  <c r="H951" i="50"/>
  <c r="AT6" i="8" s="1"/>
  <c r="I951" i="50"/>
  <c r="AU6" i="8" s="1"/>
  <c r="G952" i="50"/>
  <c r="AV6" i="8" s="1"/>
  <c r="H952" i="50"/>
  <c r="AW6" i="8" s="1"/>
  <c r="I952" i="50"/>
  <c r="AX6" i="8" s="1"/>
  <c r="H932" i="50"/>
  <c r="I932" i="50"/>
  <c r="G932" i="50"/>
  <c r="G899" i="50"/>
  <c r="AA3" i="8" s="1"/>
  <c r="H899" i="50"/>
  <c r="L945" i="50" s="1"/>
  <c r="AB36" i="8" s="1"/>
  <c r="I899" i="50"/>
  <c r="AC3" i="8" s="1"/>
  <c r="G900" i="50"/>
  <c r="AD3" i="8" s="1"/>
  <c r="H900" i="50"/>
  <c r="L946" i="50" s="1"/>
  <c r="AE36" i="8" s="1"/>
  <c r="I900" i="50"/>
  <c r="AF3" i="8" s="1"/>
  <c r="G901" i="50"/>
  <c r="AG3" i="8" s="1"/>
  <c r="H901" i="50"/>
  <c r="AH3" i="8" s="1"/>
  <c r="I901" i="50"/>
  <c r="AI3" i="8" s="1"/>
  <c r="G902" i="50"/>
  <c r="K948" i="50" s="1"/>
  <c r="AJ36" i="8" s="1"/>
  <c r="H902" i="50"/>
  <c r="AK3" i="8" s="1"/>
  <c r="I902" i="50"/>
  <c r="AL3" i="8" s="1"/>
  <c r="G903" i="50"/>
  <c r="K949" i="50" s="1"/>
  <c r="AM36" i="8" s="1"/>
  <c r="H903" i="50"/>
  <c r="I903" i="50"/>
  <c r="AO3" i="8" s="1"/>
  <c r="G904" i="50"/>
  <c r="AP3" i="8" s="1"/>
  <c r="H904" i="50"/>
  <c r="AQ3" i="8" s="1"/>
  <c r="I904" i="50"/>
  <c r="M950" i="50" s="1"/>
  <c r="AR36" i="8" s="1"/>
  <c r="G905" i="50"/>
  <c r="AS3" i="8" s="1"/>
  <c r="H905" i="50"/>
  <c r="AT3" i="8" s="1"/>
  <c r="I905" i="50"/>
  <c r="M951" i="50" s="1"/>
  <c r="AU36" i="8" s="1"/>
  <c r="G906" i="50"/>
  <c r="H906" i="50"/>
  <c r="AW3" i="8" s="1"/>
  <c r="I906" i="50"/>
  <c r="AX3" i="8" s="1"/>
  <c r="G907" i="50"/>
  <c r="AY3" i="8" s="1"/>
  <c r="H907" i="50"/>
  <c r="L953" i="50" s="1"/>
  <c r="AZ36" i="8" s="1"/>
  <c r="I907" i="50"/>
  <c r="BA3" i="8" s="1"/>
  <c r="G908" i="50"/>
  <c r="BB3" i="8" s="1"/>
  <c r="H908" i="50"/>
  <c r="L954" i="50" s="1"/>
  <c r="BC36" i="8" s="1"/>
  <c r="I908" i="50"/>
  <c r="M954" i="50" s="1"/>
  <c r="BD36" i="8" s="1"/>
  <c r="G909" i="50"/>
  <c r="BE3" i="8" s="1"/>
  <c r="H909" i="50"/>
  <c r="BF3" i="8" s="1"/>
  <c r="I909" i="50"/>
  <c r="BG3" i="8" s="1"/>
  <c r="G910" i="50"/>
  <c r="K956" i="50" s="1"/>
  <c r="BH36" i="8" s="1"/>
  <c r="H910" i="50"/>
  <c r="BI3" i="8" s="1"/>
  <c r="I910" i="50"/>
  <c r="BJ3" i="8" s="1"/>
  <c r="G911" i="50"/>
  <c r="H911" i="50"/>
  <c r="L957" i="50" s="1"/>
  <c r="BL36" i="8" s="1"/>
  <c r="I911" i="50"/>
  <c r="BM3" i="8" s="1"/>
  <c r="G912" i="50"/>
  <c r="BN3" i="8" s="1"/>
  <c r="H912" i="50"/>
  <c r="BO3" i="8" s="1"/>
  <c r="I912" i="50"/>
  <c r="M958" i="50" s="1"/>
  <c r="BP36" i="8" s="1"/>
  <c r="G913" i="50"/>
  <c r="BQ3" i="8" s="1"/>
  <c r="H913" i="50"/>
  <c r="BR3" i="8" s="1"/>
  <c r="I913" i="50"/>
  <c r="G914" i="50"/>
  <c r="K960" i="50" s="1"/>
  <c r="BT36" i="8" s="1"/>
  <c r="H914" i="50"/>
  <c r="BU3" i="8" s="1"/>
  <c r="I914" i="50"/>
  <c r="BV3" i="8" s="1"/>
  <c r="G915" i="50"/>
  <c r="BW3" i="8" s="1"/>
  <c r="H915" i="50"/>
  <c r="L961" i="50" s="1"/>
  <c r="BX36" i="8" s="1"/>
  <c r="I915" i="50"/>
  <c r="BY3" i="8" s="1"/>
  <c r="G916" i="50"/>
  <c r="BZ3" i="8" s="1"/>
  <c r="H916" i="50"/>
  <c r="I916" i="50"/>
  <c r="M962" i="50" s="1"/>
  <c r="CB36" i="8" s="1"/>
  <c r="G917" i="50"/>
  <c r="CC3" i="8" s="1"/>
  <c r="H917" i="50"/>
  <c r="CD3" i="8" s="1"/>
  <c r="I917" i="50"/>
  <c r="CE3" i="8" s="1"/>
  <c r="G918" i="50"/>
  <c r="K964" i="50" s="1"/>
  <c r="CF36" i="8" s="1"/>
  <c r="H918" i="50"/>
  <c r="CG3" i="8" s="1"/>
  <c r="I918" i="50"/>
  <c r="CH3" i="8" s="1"/>
  <c r="G919" i="50"/>
  <c r="H919" i="50"/>
  <c r="L965" i="50" s="1"/>
  <c r="CJ36" i="8" s="1"/>
  <c r="I919" i="50"/>
  <c r="CK3" i="8" s="1"/>
  <c r="G920" i="50"/>
  <c r="CL3" i="8" s="1"/>
  <c r="H920" i="50"/>
  <c r="CM3" i="8" s="1"/>
  <c r="I920" i="50"/>
  <c r="M966" i="50" s="1"/>
  <c r="CN36" i="8" s="1"/>
  <c r="G921" i="50"/>
  <c r="CO3" i="8" s="1"/>
  <c r="H921" i="50"/>
  <c r="CP3" i="8" s="1"/>
  <c r="I921" i="50"/>
  <c r="G922" i="50"/>
  <c r="K968" i="50" s="1"/>
  <c r="CR36" i="8" s="1"/>
  <c r="H922" i="50"/>
  <c r="CS3" i="8" s="1"/>
  <c r="I922" i="50"/>
  <c r="CT3" i="8" s="1"/>
  <c r="G923" i="50"/>
  <c r="CU3" i="8" s="1"/>
  <c r="H923" i="50"/>
  <c r="L969" i="50" s="1"/>
  <c r="CV36" i="8" s="1"/>
  <c r="I923" i="50"/>
  <c r="CW3" i="8" s="1"/>
  <c r="G924" i="50"/>
  <c r="K970" i="50" s="1"/>
  <c r="H924" i="50"/>
  <c r="I924" i="50"/>
  <c r="M970" i="50" s="1"/>
  <c r="G887" i="50"/>
  <c r="K933" i="50" s="1"/>
  <c r="H887" i="50"/>
  <c r="L933" i="50" s="1"/>
  <c r="I887" i="50"/>
  <c r="G888" i="50"/>
  <c r="H888" i="50"/>
  <c r="L934" i="50" s="1"/>
  <c r="I888" i="50"/>
  <c r="M934" i="50" s="1"/>
  <c r="G889" i="50"/>
  <c r="H889" i="50"/>
  <c r="L935" i="50" s="1"/>
  <c r="I889" i="50"/>
  <c r="M935" i="50" s="1"/>
  <c r="G890" i="50"/>
  <c r="K936" i="50" s="1"/>
  <c r="H890" i="50"/>
  <c r="I890" i="50"/>
  <c r="G891" i="50"/>
  <c r="K937" i="50" s="1"/>
  <c r="H891" i="50"/>
  <c r="L937" i="50" s="1"/>
  <c r="I891" i="50"/>
  <c r="G892" i="50"/>
  <c r="H892" i="50"/>
  <c r="L938" i="50" s="1"/>
  <c r="G36" i="8" s="1"/>
  <c r="I892" i="50"/>
  <c r="H3" i="8" s="1"/>
  <c r="G893" i="50"/>
  <c r="I3" i="8" s="1"/>
  <c r="H893" i="50"/>
  <c r="J3" i="8" s="1"/>
  <c r="I893" i="50"/>
  <c r="M939" i="50" s="1"/>
  <c r="K36" i="8" s="1"/>
  <c r="G894" i="50"/>
  <c r="K940" i="50" s="1"/>
  <c r="L36" i="8" s="1"/>
  <c r="H894" i="50"/>
  <c r="I894" i="50"/>
  <c r="G895" i="50"/>
  <c r="K941" i="50" s="1"/>
  <c r="O36" i="8" s="1"/>
  <c r="H895" i="50"/>
  <c r="P3" i="8" s="1"/>
  <c r="I895" i="50"/>
  <c r="Q3" i="8" s="1"/>
  <c r="G896" i="50"/>
  <c r="R3" i="8" s="1"/>
  <c r="H896" i="50"/>
  <c r="L942" i="50" s="1"/>
  <c r="S36" i="8" s="1"/>
  <c r="I896" i="50"/>
  <c r="M942" i="50" s="1"/>
  <c r="T36" i="8" s="1"/>
  <c r="G897" i="50"/>
  <c r="H897" i="50"/>
  <c r="I897" i="50"/>
  <c r="M943" i="50" s="1"/>
  <c r="W36" i="8" s="1"/>
  <c r="G898" i="50"/>
  <c r="K944" i="50" s="1"/>
  <c r="X36" i="8" s="1"/>
  <c r="H898" i="50"/>
  <c r="Y3" i="8" s="1"/>
  <c r="I898" i="50"/>
  <c r="Z3" i="8" s="1"/>
  <c r="H886" i="50"/>
  <c r="I886" i="50"/>
  <c r="M932" i="50" s="1"/>
  <c r="G886" i="50"/>
  <c r="AS33" i="8"/>
  <c r="M33" i="8"/>
  <c r="L802" i="50"/>
  <c r="L18" i="8" s="1"/>
  <c r="M807" i="50"/>
  <c r="AB18" i="8" s="1"/>
  <c r="M818" i="50"/>
  <c r="BI18" i="8" s="1"/>
  <c r="M826" i="50"/>
  <c r="CG18" i="8" s="1"/>
  <c r="M831" i="50"/>
  <c r="CV18" i="8" s="1"/>
  <c r="H801" i="50"/>
  <c r="I33" i="8" s="1"/>
  <c r="I801" i="50"/>
  <c r="J33" i="8" s="1"/>
  <c r="J801" i="50"/>
  <c r="H802" i="50"/>
  <c r="L33" i="8" s="1"/>
  <c r="I802" i="50"/>
  <c r="M802" i="50" s="1"/>
  <c r="M18" i="8" s="1"/>
  <c r="J802" i="50"/>
  <c r="N802" i="50" s="1"/>
  <c r="N18" i="8" s="1"/>
  <c r="H803" i="50"/>
  <c r="I803" i="50"/>
  <c r="P33" i="8" s="1"/>
  <c r="J803" i="50"/>
  <c r="N803" i="50" s="1"/>
  <c r="Q18" i="8" s="1"/>
  <c r="H804" i="50"/>
  <c r="R33" i="8" s="1"/>
  <c r="I804" i="50"/>
  <c r="J804" i="50"/>
  <c r="T33" i="8" s="1"/>
  <c r="H805" i="50"/>
  <c r="U33" i="8" s="1"/>
  <c r="I805" i="50"/>
  <c r="M805" i="50" s="1"/>
  <c r="V18" i="8" s="1"/>
  <c r="J805" i="50"/>
  <c r="H806" i="50"/>
  <c r="X33" i="8" s="1"/>
  <c r="I806" i="50"/>
  <c r="M806" i="50" s="1"/>
  <c r="Y18" i="8" s="1"/>
  <c r="J806" i="50"/>
  <c r="Z33" i="8" s="1"/>
  <c r="H807" i="50"/>
  <c r="I807" i="50"/>
  <c r="AB33" i="8" s="1"/>
  <c r="J807" i="50"/>
  <c r="N807" i="50" s="1"/>
  <c r="AC18" i="8" s="1"/>
  <c r="H808" i="50"/>
  <c r="L808" i="50" s="1"/>
  <c r="AD18" i="8" s="1"/>
  <c r="I808" i="50"/>
  <c r="J808" i="50"/>
  <c r="AF33" i="8" s="1"/>
  <c r="H809" i="50"/>
  <c r="AG33" i="8" s="1"/>
  <c r="I809" i="50"/>
  <c r="M809" i="50" s="1"/>
  <c r="AH18" i="8" s="1"/>
  <c r="J809" i="50"/>
  <c r="H810" i="50"/>
  <c r="AJ33" i="8" s="1"/>
  <c r="I810" i="50"/>
  <c r="M810" i="50" s="1"/>
  <c r="AK18" i="8" s="1"/>
  <c r="J810" i="50"/>
  <c r="N810" i="50" s="1"/>
  <c r="AL18" i="8" s="1"/>
  <c r="H811" i="50"/>
  <c r="I811" i="50"/>
  <c r="AN33" i="8" s="1"/>
  <c r="J811" i="50"/>
  <c r="AO33" i="8" s="1"/>
  <c r="H812" i="50"/>
  <c r="AP33" i="8" s="1"/>
  <c r="I812" i="50"/>
  <c r="J812" i="50"/>
  <c r="AR33" i="8" s="1"/>
  <c r="H813" i="50"/>
  <c r="L813" i="50" s="1"/>
  <c r="AS18" i="8" s="1"/>
  <c r="I813" i="50"/>
  <c r="M813" i="50" s="1"/>
  <c r="AT18" i="8" s="1"/>
  <c r="J813" i="50"/>
  <c r="H814" i="50"/>
  <c r="AV33" i="8" s="1"/>
  <c r="I814" i="50"/>
  <c r="AW33" i="8" s="1"/>
  <c r="J814" i="50"/>
  <c r="N814" i="50" s="1"/>
  <c r="AX18" i="8" s="1"/>
  <c r="H815" i="50"/>
  <c r="I815" i="50"/>
  <c r="AZ33" i="8" s="1"/>
  <c r="J815" i="50"/>
  <c r="N815" i="50" s="1"/>
  <c r="BA18" i="8" s="1"/>
  <c r="H816" i="50"/>
  <c r="L816" i="50" s="1"/>
  <c r="BB18" i="8" s="1"/>
  <c r="I816" i="50"/>
  <c r="J816" i="50"/>
  <c r="BD33" i="8" s="1"/>
  <c r="H817" i="50"/>
  <c r="BE33" i="8" s="1"/>
  <c r="I817" i="50"/>
  <c r="BF33" i="8" s="1"/>
  <c r="J817" i="50"/>
  <c r="H818" i="50"/>
  <c r="BH33" i="8" s="1"/>
  <c r="I818" i="50"/>
  <c r="BI33" i="8" s="1"/>
  <c r="J818" i="50"/>
  <c r="N818" i="50" s="1"/>
  <c r="BJ18" i="8" s="1"/>
  <c r="H819" i="50"/>
  <c r="I819" i="50"/>
  <c r="BL33" i="8" s="1"/>
  <c r="J819" i="50"/>
  <c r="BM33" i="8" s="1"/>
  <c r="H820" i="50"/>
  <c r="L820" i="50" s="1"/>
  <c r="BN18" i="8" s="1"/>
  <c r="I820" i="50"/>
  <c r="J820" i="50"/>
  <c r="BP33" i="8" s="1"/>
  <c r="H821" i="50"/>
  <c r="BQ33" i="8" s="1"/>
  <c r="I821" i="50"/>
  <c r="M821" i="50" s="1"/>
  <c r="BR18" i="8" s="1"/>
  <c r="J821" i="50"/>
  <c r="H822" i="50"/>
  <c r="BT33" i="8" s="1"/>
  <c r="I822" i="50"/>
  <c r="BU33" i="8" s="1"/>
  <c r="J822" i="50"/>
  <c r="N822" i="50" s="1"/>
  <c r="BV18" i="8" s="1"/>
  <c r="H823" i="50"/>
  <c r="I823" i="50"/>
  <c r="BX33" i="8" s="1"/>
  <c r="J823" i="50"/>
  <c r="N823" i="50" s="1"/>
  <c r="BY18" i="8" s="1"/>
  <c r="H824" i="50"/>
  <c r="L824" i="50" s="1"/>
  <c r="BZ18" i="8" s="1"/>
  <c r="I824" i="50"/>
  <c r="J824" i="50"/>
  <c r="CB33" i="8" s="1"/>
  <c r="H825" i="50"/>
  <c r="CC33" i="8" s="1"/>
  <c r="I825" i="50"/>
  <c r="CD33" i="8" s="1"/>
  <c r="J825" i="50"/>
  <c r="H826" i="50"/>
  <c r="CF33" i="8" s="1"/>
  <c r="I826" i="50"/>
  <c r="CG33" i="8" s="1"/>
  <c r="J826" i="50"/>
  <c r="N826" i="50" s="1"/>
  <c r="CH18" i="8" s="1"/>
  <c r="H827" i="50"/>
  <c r="I827" i="50"/>
  <c r="CJ33" i="8" s="1"/>
  <c r="J827" i="50"/>
  <c r="CK33" i="8" s="1"/>
  <c r="H828" i="50"/>
  <c r="L828" i="50" s="1"/>
  <c r="CL18" i="8" s="1"/>
  <c r="I828" i="50"/>
  <c r="J828" i="50"/>
  <c r="CN33" i="8" s="1"/>
  <c r="H829" i="50"/>
  <c r="L829" i="50" s="1"/>
  <c r="CO18" i="8" s="1"/>
  <c r="I829" i="50"/>
  <c r="CP33" i="8" s="1"/>
  <c r="J829" i="50"/>
  <c r="H830" i="50"/>
  <c r="CR33" i="8" s="1"/>
  <c r="I830" i="50"/>
  <c r="CS33" i="8" s="1"/>
  <c r="J830" i="50"/>
  <c r="N830" i="50" s="1"/>
  <c r="CT18" i="8" s="1"/>
  <c r="H831" i="50"/>
  <c r="I831" i="50"/>
  <c r="CV33" i="8" s="1"/>
  <c r="J831" i="50"/>
  <c r="N831" i="50" s="1"/>
  <c r="CW18" i="8" s="1"/>
  <c r="H832" i="50"/>
  <c r="L832" i="50" s="1"/>
  <c r="I832" i="50"/>
  <c r="M832" i="50" s="1"/>
  <c r="J832" i="50"/>
  <c r="N832" i="50" s="1"/>
  <c r="J800" i="50"/>
  <c r="H33" i="8" s="1"/>
  <c r="I800" i="50"/>
  <c r="G33" i="8" s="1"/>
  <c r="H800" i="50"/>
  <c r="L800" i="50" s="1"/>
  <c r="F18" i="8" s="1"/>
  <c r="L826" i="50" l="1"/>
  <c r="CF18" i="8" s="1"/>
  <c r="M965" i="50"/>
  <c r="CK36" i="8" s="1"/>
  <c r="M823" i="50"/>
  <c r="BX18" i="8" s="1"/>
  <c r="L936" i="50"/>
  <c r="M933" i="50"/>
  <c r="AB3" i="8"/>
  <c r="BP3" i="8"/>
  <c r="L818" i="50"/>
  <c r="BH18" i="8" s="1"/>
  <c r="AC33" i="8"/>
  <c r="M815" i="50"/>
  <c r="AZ18" i="8" s="1"/>
  <c r="L810" i="50"/>
  <c r="AJ18" i="8" s="1"/>
  <c r="K932" i="50"/>
  <c r="M937" i="50"/>
  <c r="K935" i="50"/>
  <c r="L970" i="50"/>
  <c r="M967" i="50"/>
  <c r="CQ36" i="8" s="1"/>
  <c r="K965" i="50"/>
  <c r="CI36" i="8" s="1"/>
  <c r="L962" i="50"/>
  <c r="CA36" i="8" s="1"/>
  <c r="M959" i="50"/>
  <c r="BS36" i="8" s="1"/>
  <c r="K957" i="50"/>
  <c r="BK36" i="8" s="1"/>
  <c r="N33" i="8"/>
  <c r="L939" i="50"/>
  <c r="J36" i="8" s="1"/>
  <c r="M949" i="50"/>
  <c r="AO36" i="8" s="1"/>
  <c r="M957" i="50"/>
  <c r="BM36" i="8" s="1"/>
  <c r="M964" i="50"/>
  <c r="CH36" i="8" s="1"/>
  <c r="G3" i="8"/>
  <c r="X3" i="8"/>
  <c r="BH3" i="8"/>
  <c r="N808" i="50"/>
  <c r="AF18" i="8" s="1"/>
  <c r="L941" i="50"/>
  <c r="P36" i="8" s="1"/>
  <c r="N824" i="50"/>
  <c r="CB18" i="8" s="1"/>
  <c r="N816" i="50"/>
  <c r="BD18" i="8" s="1"/>
  <c r="AD33" i="8"/>
  <c r="M941" i="50"/>
  <c r="Q36" i="8" s="1"/>
  <c r="L952" i="50"/>
  <c r="AW36" i="8" s="1"/>
  <c r="L959" i="50"/>
  <c r="BR36" i="8" s="1"/>
  <c r="K966" i="50"/>
  <c r="CL36" i="8" s="1"/>
  <c r="L3" i="8"/>
  <c r="BX3" i="8"/>
  <c r="K958" i="50"/>
  <c r="BN36" i="8" s="1"/>
  <c r="L806" i="50"/>
  <c r="X18" i="8" s="1"/>
  <c r="L951" i="50"/>
  <c r="AT36" i="8" s="1"/>
  <c r="M948" i="50"/>
  <c r="AL36" i="8" s="1"/>
  <c r="K946" i="50"/>
  <c r="AD36" i="8" s="1"/>
  <c r="M952" i="50"/>
  <c r="AX36" i="8" s="1"/>
  <c r="L960" i="50"/>
  <c r="BU36" i="8" s="1"/>
  <c r="L967" i="50"/>
  <c r="CP36" i="8" s="1"/>
  <c r="O3" i="8"/>
  <c r="AJ3" i="8"/>
  <c r="CA3" i="8"/>
  <c r="K951" i="50"/>
  <c r="AS36" i="8" s="1"/>
  <c r="L830" i="50"/>
  <c r="CR18" i="8" s="1"/>
  <c r="CR19" i="8" s="1"/>
  <c r="CR20" i="8" s="1"/>
  <c r="L822" i="50"/>
  <c r="BT18" i="8" s="1"/>
  <c r="M814" i="50"/>
  <c r="AW18" i="8" s="1"/>
  <c r="L805" i="50"/>
  <c r="U18" i="8" s="1"/>
  <c r="AT33" i="8"/>
  <c r="L944" i="50"/>
  <c r="Y36" i="8" s="1"/>
  <c r="K954" i="50"/>
  <c r="BB36" i="8" s="1"/>
  <c r="M960" i="50"/>
  <c r="BV36" i="8" s="1"/>
  <c r="L968" i="50"/>
  <c r="CS36" i="8" s="1"/>
  <c r="CS37" i="8" s="1"/>
  <c r="CS38" i="8" s="1"/>
  <c r="AR3" i="8"/>
  <c r="CF3" i="8"/>
  <c r="L821" i="50"/>
  <c r="BQ18" i="8" s="1"/>
  <c r="N804" i="50"/>
  <c r="T18" i="8" s="1"/>
  <c r="M945" i="50"/>
  <c r="AC36" i="8" s="1"/>
  <c r="K955" i="50"/>
  <c r="BE36" i="8" s="1"/>
  <c r="K962" i="50"/>
  <c r="BZ36" i="8" s="1"/>
  <c r="M968" i="50"/>
  <c r="CT36" i="8" s="1"/>
  <c r="CT37" i="8" s="1"/>
  <c r="CT38" i="8" s="1"/>
  <c r="S3" i="8"/>
  <c r="AZ3" i="8"/>
  <c r="CN3" i="8"/>
  <c r="K3" i="8"/>
  <c r="M829" i="50"/>
  <c r="CP18" i="8" s="1"/>
  <c r="L814" i="50"/>
  <c r="AV18" i="8" s="1"/>
  <c r="N828" i="50"/>
  <c r="CN18" i="8" s="1"/>
  <c r="N820" i="50"/>
  <c r="BP18" i="8" s="1"/>
  <c r="N812" i="50"/>
  <c r="AR18" i="8" s="1"/>
  <c r="M803" i="50"/>
  <c r="P18" i="8" s="1"/>
  <c r="CH33" i="8"/>
  <c r="K952" i="50"/>
  <c r="AV36" i="8" s="1"/>
  <c r="L949" i="50"/>
  <c r="AN36" i="8" s="1"/>
  <c r="M946" i="50"/>
  <c r="AF36" i="8" s="1"/>
  <c r="L932" i="50"/>
  <c r="M938" i="50"/>
  <c r="H36" i="8" s="1"/>
  <c r="K947" i="50"/>
  <c r="AG36" i="8" s="1"/>
  <c r="L955" i="50"/>
  <c r="BF36" i="8" s="1"/>
  <c r="K963" i="50"/>
  <c r="CC36" i="8" s="1"/>
  <c r="T3" i="8"/>
  <c r="BC3" i="8"/>
  <c r="CR3" i="8"/>
  <c r="CR4" i="8" s="1"/>
  <c r="CR5" i="8" s="1"/>
  <c r="AD6" i="8"/>
  <c r="M827" i="50"/>
  <c r="CJ18" i="8" s="1"/>
  <c r="M819" i="50"/>
  <c r="BL18" i="8" s="1"/>
  <c r="M811" i="50"/>
  <c r="AN18" i="8" s="1"/>
  <c r="M936" i="50"/>
  <c r="K934" i="50"/>
  <c r="K939" i="50"/>
  <c r="I36" i="8" s="1"/>
  <c r="L948" i="50"/>
  <c r="AK36" i="8" s="1"/>
  <c r="M956" i="50"/>
  <c r="BJ36" i="8" s="1"/>
  <c r="L963" i="50"/>
  <c r="CD36" i="8" s="1"/>
  <c r="W3" i="8"/>
  <c r="BD3" i="8"/>
  <c r="CV3" i="8"/>
  <c r="CV4" i="8" s="1"/>
  <c r="CV5" i="8" s="1"/>
  <c r="BN33" i="8"/>
  <c r="N800" i="50"/>
  <c r="H18" i="8" s="1"/>
  <c r="M817" i="50"/>
  <c r="BF18" i="8" s="1"/>
  <c r="L809" i="50"/>
  <c r="AG18" i="8" s="1"/>
  <c r="Q33" i="8"/>
  <c r="AX33" i="8"/>
  <c r="BR33" i="8"/>
  <c r="CO33" i="8"/>
  <c r="L947" i="50"/>
  <c r="AH36" i="8" s="1"/>
  <c r="AM3" i="8"/>
  <c r="CB3" i="8"/>
  <c r="M801" i="50"/>
  <c r="J18" i="8" s="1"/>
  <c r="M830" i="50"/>
  <c r="CS18" i="8" s="1"/>
  <c r="CS19" i="8" s="1"/>
  <c r="CS20" i="8" s="1"/>
  <c r="M822" i="50"/>
  <c r="BU18" i="8" s="1"/>
  <c r="CQ33" i="8"/>
  <c r="N829" i="50"/>
  <c r="CQ18" i="8" s="1"/>
  <c r="CI33" i="8"/>
  <c r="L827" i="50"/>
  <c r="CI18" i="8" s="1"/>
  <c r="CA33" i="8"/>
  <c r="M824" i="50"/>
  <c r="CA18" i="8" s="1"/>
  <c r="BS33" i="8"/>
  <c r="N821" i="50"/>
  <c r="BS18" i="8" s="1"/>
  <c r="BK33" i="8"/>
  <c r="L819" i="50"/>
  <c r="BK18" i="8" s="1"/>
  <c r="BC33" i="8"/>
  <c r="M816" i="50"/>
  <c r="BC18" i="8" s="1"/>
  <c r="AU33" i="8"/>
  <c r="N813" i="50"/>
  <c r="AU18" i="8" s="1"/>
  <c r="AM33" i="8"/>
  <c r="L811" i="50"/>
  <c r="AM18" i="8" s="1"/>
  <c r="AE33" i="8"/>
  <c r="M808" i="50"/>
  <c r="AE18" i="8" s="1"/>
  <c r="W33" i="8"/>
  <c r="N805" i="50"/>
  <c r="W18" i="8" s="1"/>
  <c r="O33" i="8"/>
  <c r="L803" i="50"/>
  <c r="O18" i="8" s="1"/>
  <c r="M800" i="50"/>
  <c r="G18" i="8" s="1"/>
  <c r="M825" i="50"/>
  <c r="CD18" i="8" s="1"/>
  <c r="L817" i="50"/>
  <c r="BE18" i="8" s="1"/>
  <c r="L804" i="50"/>
  <c r="R18" i="8" s="1"/>
  <c r="AH33" i="8"/>
  <c r="BA33" i="8"/>
  <c r="BV33" i="8"/>
  <c r="AN3" i="8"/>
  <c r="BK3" i="8"/>
  <c r="L801" i="50"/>
  <c r="I18" i="8" s="1"/>
  <c r="L825" i="50"/>
  <c r="CC18" i="8" s="1"/>
  <c r="L812" i="50"/>
  <c r="AP18" i="8" s="1"/>
  <c r="AK33" i="8"/>
  <c r="BB33" i="8"/>
  <c r="BY33" i="8"/>
  <c r="CT33" i="8"/>
  <c r="CT34" i="8" s="1"/>
  <c r="CT35" i="8" s="1"/>
  <c r="K942" i="50"/>
  <c r="R36" i="8" s="1"/>
  <c r="BL3" i="8"/>
  <c r="CI3" i="8"/>
  <c r="N811" i="50"/>
  <c r="AO18" i="8" s="1"/>
  <c r="F33" i="8"/>
  <c r="V33" i="8"/>
  <c r="AL33" i="8"/>
  <c r="BZ33" i="8"/>
  <c r="CW33" i="8"/>
  <c r="CW34" i="8" s="1"/>
  <c r="CW35" i="8" s="1"/>
  <c r="V3" i="8"/>
  <c r="L943" i="50"/>
  <c r="V36" i="8" s="1"/>
  <c r="N3" i="8"/>
  <c r="M940" i="50"/>
  <c r="N36" i="8" s="1"/>
  <c r="F3" i="8"/>
  <c r="K938" i="50"/>
  <c r="F36" i="8" s="1"/>
  <c r="CW6" i="8"/>
  <c r="CW7" i="8" s="1"/>
  <c r="CW8" i="8" s="1"/>
  <c r="M969" i="50"/>
  <c r="CW36" i="8" s="1"/>
  <c r="CW37" i="8" s="1"/>
  <c r="CW38" i="8" s="1"/>
  <c r="CO6" i="8"/>
  <c r="K967" i="50"/>
  <c r="CO36" i="8" s="1"/>
  <c r="CG6" i="8"/>
  <c r="L964" i="50"/>
  <c r="CG36" i="8" s="1"/>
  <c r="BY6" i="8"/>
  <c r="M961" i="50"/>
  <c r="BY36" i="8" s="1"/>
  <c r="BQ6" i="8"/>
  <c r="K959" i="50"/>
  <c r="BQ36" i="8" s="1"/>
  <c r="BI6" i="8"/>
  <c r="L956" i="50"/>
  <c r="BI36" i="8" s="1"/>
  <c r="BA6" i="8"/>
  <c r="M953" i="50"/>
  <c r="BA36" i="8" s="1"/>
  <c r="K950" i="50"/>
  <c r="AP36" i="8" s="1"/>
  <c r="AU3" i="8"/>
  <c r="CJ3" i="8"/>
  <c r="CL33" i="8"/>
  <c r="N819" i="50"/>
  <c r="BM18" i="8" s="1"/>
  <c r="N806" i="50"/>
  <c r="Z18" i="8" s="1"/>
  <c r="Y33" i="8"/>
  <c r="U3" i="8"/>
  <c r="K943" i="50"/>
  <c r="U36" i="8" s="1"/>
  <c r="M3" i="8"/>
  <c r="L940" i="50"/>
  <c r="M36" i="8" s="1"/>
  <c r="AV3" i="8"/>
  <c r="BS3" i="8"/>
  <c r="CU33" i="8"/>
  <c r="CU34" i="8" s="1"/>
  <c r="CU35" i="8" s="1"/>
  <c r="L831" i="50"/>
  <c r="CU18" i="8" s="1"/>
  <c r="CU19" i="8" s="1"/>
  <c r="CU20" i="8" s="1"/>
  <c r="CM33" i="8"/>
  <c r="M828" i="50"/>
  <c r="CM18" i="8" s="1"/>
  <c r="CE33" i="8"/>
  <c r="N825" i="50"/>
  <c r="CE18" i="8" s="1"/>
  <c r="BW33" i="8"/>
  <c r="L823" i="50"/>
  <c r="BW18" i="8" s="1"/>
  <c r="BO33" i="8"/>
  <c r="M820" i="50"/>
  <c r="BO18" i="8" s="1"/>
  <c r="BG33" i="8"/>
  <c r="N817" i="50"/>
  <c r="BG18" i="8" s="1"/>
  <c r="AY33" i="8"/>
  <c r="L815" i="50"/>
  <c r="AY18" i="8" s="1"/>
  <c r="AQ33" i="8"/>
  <c r="M812" i="50"/>
  <c r="AQ18" i="8" s="1"/>
  <c r="AI33" i="8"/>
  <c r="N809" i="50"/>
  <c r="AI18" i="8" s="1"/>
  <c r="AA33" i="8"/>
  <c r="L807" i="50"/>
  <c r="AA18" i="8" s="1"/>
  <c r="S33" i="8"/>
  <c r="M804" i="50"/>
  <c r="S18" i="8" s="1"/>
  <c r="K33" i="8"/>
  <c r="N801" i="50"/>
  <c r="K18" i="8" s="1"/>
  <c r="N827" i="50"/>
  <c r="CK18" i="8" s="1"/>
  <c r="BJ33" i="8"/>
  <c r="M944" i="50"/>
  <c r="Z36" i="8" s="1"/>
  <c r="AE3" i="8"/>
  <c r="BT3" i="8"/>
  <c r="CQ3" i="8"/>
  <c r="K945" i="50"/>
  <c r="AA36" i="8" s="1"/>
  <c r="M947" i="50"/>
  <c r="AI36" i="8" s="1"/>
  <c r="L950" i="50"/>
  <c r="AQ36" i="8" s="1"/>
  <c r="K953" i="50"/>
  <c r="AY36" i="8" s="1"/>
  <c r="M955" i="50"/>
  <c r="BG36" i="8" s="1"/>
  <c r="L958" i="50"/>
  <c r="BO36" i="8" s="1"/>
  <c r="K961" i="50"/>
  <c r="BW36" i="8" s="1"/>
  <c r="M963" i="50"/>
  <c r="CE36" i="8" s="1"/>
  <c r="L966" i="50"/>
  <c r="CM36" i="8" s="1"/>
  <c r="K969" i="50"/>
  <c r="CU36" i="8" s="1"/>
  <c r="CU37" i="8" s="1"/>
  <c r="CU38" i="8" s="1"/>
  <c r="CR37" i="8"/>
  <c r="CR38" i="8" s="1"/>
  <c r="CV37" i="8"/>
  <c r="CV38" i="8" s="1"/>
  <c r="CR34" i="8"/>
  <c r="CR35" i="8" s="1"/>
  <c r="CS34" i="8"/>
  <c r="CS35" i="8" s="1"/>
  <c r="CV34" i="8"/>
  <c r="CV35" i="8" s="1"/>
  <c r="CW19" i="8"/>
  <c r="CW20" i="8" s="1"/>
  <c r="CT19" i="8"/>
  <c r="CT20" i="8" s="1"/>
  <c r="CV19" i="8"/>
  <c r="CV20" i="8" s="1"/>
  <c r="CV7" i="8"/>
  <c r="CV8" i="8" s="1"/>
  <c r="CR7" i="8"/>
  <c r="CR8" i="8" s="1"/>
  <c r="CS7" i="8"/>
  <c r="CS8" i="8" s="1"/>
  <c r="CT7" i="8"/>
  <c r="CT8" i="8" s="1"/>
  <c r="CU7" i="8"/>
  <c r="CU8" i="8" s="1"/>
  <c r="CS4" i="8"/>
  <c r="CS5" i="8" s="1"/>
  <c r="CU4" i="8"/>
  <c r="CU5" i="8" s="1"/>
  <c r="CW4" i="8"/>
  <c r="CW5" i="8" s="1"/>
  <c r="CT4" i="8"/>
  <c r="CT5" i="8" s="1"/>
  <c r="M1156" i="50" l="1"/>
  <c r="L1156" i="50"/>
  <c r="K1156" i="50"/>
  <c r="M1155" i="50"/>
  <c r="L1155" i="50"/>
  <c r="K1155" i="50"/>
  <c r="M1154" i="50"/>
  <c r="L1154" i="50"/>
  <c r="K1154" i="50"/>
  <c r="M1153" i="50"/>
  <c r="CW15" i="8" s="1"/>
  <c r="CW16" i="8" s="1"/>
  <c r="CW17" i="8" s="1"/>
  <c r="L1153" i="50"/>
  <c r="CV15" i="8" s="1"/>
  <c r="CV16" i="8" s="1"/>
  <c r="CV17" i="8" s="1"/>
  <c r="K1153" i="50"/>
  <c r="CU15" i="8" s="1"/>
  <c r="CU16" i="8" s="1"/>
  <c r="CU17" i="8" s="1"/>
  <c r="M1152" i="50"/>
  <c r="CT15" i="8" s="1"/>
  <c r="CT16" i="8" s="1"/>
  <c r="CT17" i="8" s="1"/>
  <c r="L1152" i="50"/>
  <c r="CS15" i="8" s="1"/>
  <c r="CS16" i="8" s="1"/>
  <c r="CS17" i="8" s="1"/>
  <c r="K1152" i="50"/>
  <c r="CR15" i="8" s="1"/>
  <c r="CR16" i="8" s="1"/>
  <c r="CR17" i="8" s="1"/>
  <c r="M1151" i="50"/>
  <c r="CQ15" i="8" s="1"/>
  <c r="L1151" i="50"/>
  <c r="CP15" i="8" s="1"/>
  <c r="K1151" i="50"/>
  <c r="CO15" i="8" s="1"/>
  <c r="M1150" i="50"/>
  <c r="CN15" i="8" s="1"/>
  <c r="L1150" i="50"/>
  <c r="CM15" i="8" s="1"/>
  <c r="K1150" i="50"/>
  <c r="CL15" i="8" s="1"/>
  <c r="M1149" i="50"/>
  <c r="CK15" i="8" s="1"/>
  <c r="L1149" i="50"/>
  <c r="CJ15" i="8" s="1"/>
  <c r="K1149" i="50"/>
  <c r="CI15" i="8" s="1"/>
  <c r="M1148" i="50"/>
  <c r="CH15" i="8" s="1"/>
  <c r="L1148" i="50"/>
  <c r="CG15" i="8" s="1"/>
  <c r="K1148" i="50"/>
  <c r="CF15" i="8" s="1"/>
  <c r="M1147" i="50"/>
  <c r="CE15" i="8" s="1"/>
  <c r="L1147" i="50"/>
  <c r="CD15" i="8" s="1"/>
  <c r="K1147" i="50"/>
  <c r="CC15" i="8" s="1"/>
  <c r="M1146" i="50"/>
  <c r="CB15" i="8" s="1"/>
  <c r="L1146" i="50"/>
  <c r="CA15" i="8" s="1"/>
  <c r="K1146" i="50"/>
  <c r="BZ15" i="8" s="1"/>
  <c r="M1145" i="50"/>
  <c r="BY15" i="8" s="1"/>
  <c r="L1145" i="50"/>
  <c r="BX15" i="8" s="1"/>
  <c r="K1145" i="50"/>
  <c r="BW15" i="8" s="1"/>
  <c r="M1144" i="50"/>
  <c r="BV15" i="8" s="1"/>
  <c r="L1144" i="50"/>
  <c r="BU15" i="8" s="1"/>
  <c r="K1144" i="50"/>
  <c r="BT15" i="8" s="1"/>
  <c r="M1143" i="50"/>
  <c r="BS15" i="8" s="1"/>
  <c r="L1143" i="50"/>
  <c r="BR15" i="8" s="1"/>
  <c r="K1143" i="50"/>
  <c r="BQ15" i="8" s="1"/>
  <c r="M1142" i="50"/>
  <c r="BP15" i="8" s="1"/>
  <c r="L1142" i="50"/>
  <c r="BO15" i="8" s="1"/>
  <c r="K1142" i="50"/>
  <c r="BN15" i="8" s="1"/>
  <c r="M1141" i="50"/>
  <c r="BM15" i="8" s="1"/>
  <c r="L1141" i="50"/>
  <c r="BL15" i="8" s="1"/>
  <c r="K1141" i="50"/>
  <c r="BK15" i="8" s="1"/>
  <c r="M1140" i="50"/>
  <c r="BJ15" i="8" s="1"/>
  <c r="L1140" i="50"/>
  <c r="BI15" i="8" s="1"/>
  <c r="K1140" i="50"/>
  <c r="BH15" i="8" s="1"/>
  <c r="M1139" i="50"/>
  <c r="BG15" i="8" s="1"/>
  <c r="L1139" i="50"/>
  <c r="BF15" i="8" s="1"/>
  <c r="K1139" i="50"/>
  <c r="BE15" i="8" s="1"/>
  <c r="M1138" i="50"/>
  <c r="BD15" i="8" s="1"/>
  <c r="L1138" i="50"/>
  <c r="BC15" i="8" s="1"/>
  <c r="K1138" i="50"/>
  <c r="BB15" i="8" s="1"/>
  <c r="M1137" i="50"/>
  <c r="BA15" i="8" s="1"/>
  <c r="L1137" i="50"/>
  <c r="AZ15" i="8" s="1"/>
  <c r="K1137" i="50"/>
  <c r="AY15" i="8" s="1"/>
  <c r="M1136" i="50"/>
  <c r="AX15" i="8" s="1"/>
  <c r="L1136" i="50"/>
  <c r="AW15" i="8" s="1"/>
  <c r="K1136" i="50"/>
  <c r="AV15" i="8" s="1"/>
  <c r="M1135" i="50"/>
  <c r="AU15" i="8" s="1"/>
  <c r="L1135" i="50"/>
  <c r="AT15" i="8" s="1"/>
  <c r="K1135" i="50"/>
  <c r="AS15" i="8" s="1"/>
  <c r="M1134" i="50"/>
  <c r="AR15" i="8" s="1"/>
  <c r="L1134" i="50"/>
  <c r="AQ15" i="8" s="1"/>
  <c r="K1134" i="50"/>
  <c r="AP15" i="8" s="1"/>
  <c r="M1133" i="50"/>
  <c r="AO15" i="8" s="1"/>
  <c r="L1133" i="50"/>
  <c r="AN15" i="8" s="1"/>
  <c r="K1133" i="50"/>
  <c r="AM15" i="8" s="1"/>
  <c r="M1132" i="50"/>
  <c r="AL15" i="8" s="1"/>
  <c r="L1132" i="50"/>
  <c r="AK15" i="8" s="1"/>
  <c r="K1132" i="50"/>
  <c r="AJ15" i="8" s="1"/>
  <c r="M1131" i="50"/>
  <c r="AI15" i="8" s="1"/>
  <c r="L1131" i="50"/>
  <c r="AH15" i="8" s="1"/>
  <c r="K1131" i="50"/>
  <c r="AG15" i="8" s="1"/>
  <c r="M1130" i="50"/>
  <c r="AF15" i="8" s="1"/>
  <c r="L1130" i="50"/>
  <c r="AE15" i="8" s="1"/>
  <c r="K1130" i="50"/>
  <c r="AD15" i="8" s="1"/>
  <c r="M1129" i="50"/>
  <c r="AC15" i="8" s="1"/>
  <c r="L1129" i="50"/>
  <c r="AB15" i="8" s="1"/>
  <c r="K1129" i="50"/>
  <c r="AA15" i="8" s="1"/>
  <c r="M1128" i="50"/>
  <c r="Z15" i="8" s="1"/>
  <c r="L1128" i="50"/>
  <c r="Y15" i="8" s="1"/>
  <c r="K1128" i="50"/>
  <c r="X15" i="8" s="1"/>
  <c r="M1127" i="50"/>
  <c r="W15" i="8" s="1"/>
  <c r="L1127" i="50"/>
  <c r="V15" i="8" s="1"/>
  <c r="K1127" i="50"/>
  <c r="U15" i="8" s="1"/>
  <c r="M1126" i="50"/>
  <c r="T15" i="8" s="1"/>
  <c r="L1126" i="50"/>
  <c r="S15" i="8" s="1"/>
  <c r="K1126" i="50"/>
  <c r="R15" i="8" s="1"/>
  <c r="M1125" i="50"/>
  <c r="Q15" i="8" s="1"/>
  <c r="L1125" i="50"/>
  <c r="P15" i="8" s="1"/>
  <c r="K1125" i="50"/>
  <c r="O15" i="8" s="1"/>
  <c r="M1124" i="50"/>
  <c r="N15" i="8" s="1"/>
  <c r="L1124" i="50"/>
  <c r="M15" i="8" s="1"/>
  <c r="K1124" i="50"/>
  <c r="L15" i="8" s="1"/>
  <c r="M1123" i="50"/>
  <c r="K15" i="8" s="1"/>
  <c r="L1123" i="50"/>
  <c r="J15" i="8" s="1"/>
  <c r="K1123" i="50"/>
  <c r="I15" i="8" s="1"/>
  <c r="M1122" i="50"/>
  <c r="H15" i="8" s="1"/>
  <c r="L1122" i="50"/>
  <c r="G15" i="8" s="1"/>
  <c r="K1122" i="50"/>
  <c r="F15" i="8" s="1"/>
  <c r="M1121" i="50"/>
  <c r="L1121" i="50"/>
  <c r="K1121" i="50"/>
  <c r="M1120" i="50"/>
  <c r="L1120" i="50"/>
  <c r="K1120" i="50"/>
  <c r="M1119" i="50"/>
  <c r="L1119" i="50"/>
  <c r="K1119" i="50"/>
  <c r="M1118" i="50"/>
  <c r="L1118" i="50"/>
  <c r="K1118" i="50"/>
  <c r="M1117" i="50"/>
  <c r="L1117" i="50"/>
  <c r="K1117" i="50"/>
  <c r="M1116" i="50"/>
  <c r="L1116" i="50"/>
  <c r="K1116" i="50"/>
  <c r="CW12" i="8"/>
  <c r="CV12" i="8"/>
  <c r="CU12" i="8"/>
  <c r="CT12" i="8"/>
  <c r="CS12" i="8"/>
  <c r="CR12" i="8"/>
  <c r="CQ12" i="8"/>
  <c r="CP12" i="8"/>
  <c r="CO12" i="8"/>
  <c r="CN12" i="8"/>
  <c r="CM12" i="8"/>
  <c r="CL12" i="8"/>
  <c r="CK12" i="8"/>
  <c r="CJ12" i="8"/>
  <c r="CI12" i="8"/>
  <c r="CH12" i="8"/>
  <c r="CG12" i="8"/>
  <c r="CF12" i="8"/>
  <c r="CE12" i="8"/>
  <c r="CD12" i="8"/>
  <c r="CC12" i="8"/>
  <c r="CB12" i="8"/>
  <c r="CA12" i="8"/>
  <c r="BZ12" i="8"/>
  <c r="BY12" i="8"/>
  <c r="BX12" i="8"/>
  <c r="BW12" i="8"/>
  <c r="BV12" i="8"/>
  <c r="BU12" i="8"/>
  <c r="BT12" i="8"/>
  <c r="BS12" i="8"/>
  <c r="BR12" i="8"/>
  <c r="BQ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F9" i="8"/>
  <c r="CW9" i="8"/>
  <c r="CV9" i="8"/>
  <c r="CU9" i="8"/>
  <c r="CT9" i="8"/>
  <c r="CS9" i="8"/>
  <c r="CR9" i="8"/>
  <c r="CQ9" i="8"/>
  <c r="CP9" i="8"/>
  <c r="CO9" i="8"/>
  <c r="CN9" i="8"/>
  <c r="CM9" i="8"/>
  <c r="CL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CJ6" i="9"/>
  <c r="AN6" i="9"/>
  <c r="AF6" i="9"/>
  <c r="L6" i="9"/>
  <c r="H6" i="9"/>
  <c r="K1300" i="50"/>
  <c r="M1340" i="50"/>
  <c r="L1340" i="50"/>
  <c r="K1340" i="50"/>
  <c r="M1339" i="50"/>
  <c r="L1339" i="50"/>
  <c r="K1339" i="50"/>
  <c r="M1338" i="50"/>
  <c r="L1338" i="50"/>
  <c r="K1338" i="50"/>
  <c r="M1337" i="50"/>
  <c r="CX6" i="9" s="1"/>
  <c r="L1337" i="50"/>
  <c r="CW6" i="9" s="1"/>
  <c r="K1337" i="50"/>
  <c r="CV6" i="9" s="1"/>
  <c r="M1336" i="50"/>
  <c r="CU6" i="9" s="1"/>
  <c r="L1336" i="50"/>
  <c r="CT6" i="9" s="1"/>
  <c r="K1336" i="50"/>
  <c r="CS6" i="9" s="1"/>
  <c r="M1335" i="50"/>
  <c r="CR6" i="9" s="1"/>
  <c r="L1335" i="50"/>
  <c r="CQ6" i="9" s="1"/>
  <c r="K1335" i="50"/>
  <c r="CP6" i="9" s="1"/>
  <c r="M1334" i="50"/>
  <c r="CO6" i="9" s="1"/>
  <c r="L1334" i="50"/>
  <c r="CN6" i="9" s="1"/>
  <c r="K1334" i="50"/>
  <c r="CM6" i="9" s="1"/>
  <c r="M1333" i="50"/>
  <c r="CL6" i="9" s="1"/>
  <c r="L1333" i="50"/>
  <c r="CK6" i="9" s="1"/>
  <c r="K1333" i="50"/>
  <c r="M1332" i="50"/>
  <c r="CI6" i="9" s="1"/>
  <c r="L1332" i="50"/>
  <c r="CH6" i="9" s="1"/>
  <c r="K1332" i="50"/>
  <c r="CG6" i="9" s="1"/>
  <c r="M1331" i="50"/>
  <c r="CF6" i="9" s="1"/>
  <c r="L1331" i="50"/>
  <c r="CE6" i="9" s="1"/>
  <c r="K1331" i="50"/>
  <c r="CD6" i="9" s="1"/>
  <c r="M1330" i="50"/>
  <c r="CC6" i="9" s="1"/>
  <c r="L1330" i="50"/>
  <c r="CB6" i="9" s="1"/>
  <c r="K1330" i="50"/>
  <c r="CA6" i="9" s="1"/>
  <c r="M1329" i="50"/>
  <c r="BZ6" i="9" s="1"/>
  <c r="L1329" i="50"/>
  <c r="BY6" i="9" s="1"/>
  <c r="K1329" i="50"/>
  <c r="BX6" i="9" s="1"/>
  <c r="M1328" i="50"/>
  <c r="BW6" i="9" s="1"/>
  <c r="L1328" i="50"/>
  <c r="BV6" i="9" s="1"/>
  <c r="K1328" i="50"/>
  <c r="BU6" i="9" s="1"/>
  <c r="M1327" i="50"/>
  <c r="BT6" i="9" s="1"/>
  <c r="L1327" i="50"/>
  <c r="BS6" i="9" s="1"/>
  <c r="K1327" i="50"/>
  <c r="BR6" i="9" s="1"/>
  <c r="M1326" i="50"/>
  <c r="BQ6" i="9" s="1"/>
  <c r="L1326" i="50"/>
  <c r="BP6" i="9" s="1"/>
  <c r="K1326" i="50"/>
  <c r="BO6" i="9" s="1"/>
  <c r="M1325" i="50"/>
  <c r="BN6" i="9" s="1"/>
  <c r="L1325" i="50"/>
  <c r="BM6" i="9" s="1"/>
  <c r="K1325" i="50"/>
  <c r="BL6" i="9" s="1"/>
  <c r="M1324" i="50"/>
  <c r="BK6" i="9" s="1"/>
  <c r="L1324" i="50"/>
  <c r="BJ6" i="9" s="1"/>
  <c r="K1324" i="50"/>
  <c r="BI6" i="9" s="1"/>
  <c r="M1323" i="50"/>
  <c r="BH6" i="9" s="1"/>
  <c r="L1323" i="50"/>
  <c r="BG6" i="9" s="1"/>
  <c r="K1323" i="50"/>
  <c r="BF6" i="9" s="1"/>
  <c r="M1322" i="50"/>
  <c r="BE6" i="9" s="1"/>
  <c r="L1322" i="50"/>
  <c r="BD6" i="9" s="1"/>
  <c r="K1322" i="50"/>
  <c r="BC6" i="9" s="1"/>
  <c r="M1321" i="50"/>
  <c r="BB6" i="9" s="1"/>
  <c r="L1321" i="50"/>
  <c r="BA6" i="9" s="1"/>
  <c r="K1321" i="50"/>
  <c r="AZ6" i="9" s="1"/>
  <c r="M1320" i="50"/>
  <c r="AY6" i="9" s="1"/>
  <c r="L1320" i="50"/>
  <c r="AX6" i="9" s="1"/>
  <c r="K1320" i="50"/>
  <c r="AW6" i="9" s="1"/>
  <c r="M1319" i="50"/>
  <c r="AV6" i="9" s="1"/>
  <c r="L1319" i="50"/>
  <c r="AU6" i="9" s="1"/>
  <c r="K1319" i="50"/>
  <c r="AT6" i="9" s="1"/>
  <c r="M1318" i="50"/>
  <c r="AS6" i="9" s="1"/>
  <c r="L1318" i="50"/>
  <c r="AR6" i="9" s="1"/>
  <c r="K1318" i="50"/>
  <c r="AQ6" i="9" s="1"/>
  <c r="M1317" i="50"/>
  <c r="AP6" i="9" s="1"/>
  <c r="L1317" i="50"/>
  <c r="AO6" i="9" s="1"/>
  <c r="K1317" i="50"/>
  <c r="M1316" i="50"/>
  <c r="AM6" i="9" s="1"/>
  <c r="L1316" i="50"/>
  <c r="AL6" i="9" s="1"/>
  <c r="K1316" i="50"/>
  <c r="AK6" i="9" s="1"/>
  <c r="M1315" i="50"/>
  <c r="AJ6" i="9" s="1"/>
  <c r="L1315" i="50"/>
  <c r="AI6" i="9" s="1"/>
  <c r="K1315" i="50"/>
  <c r="AH6" i="9" s="1"/>
  <c r="M1314" i="50"/>
  <c r="AG6" i="9" s="1"/>
  <c r="L1314" i="50"/>
  <c r="K1314" i="50"/>
  <c r="AE6" i="9" s="1"/>
  <c r="M1313" i="50"/>
  <c r="AD6" i="9" s="1"/>
  <c r="L1313" i="50"/>
  <c r="AC6" i="9" s="1"/>
  <c r="K1313" i="50"/>
  <c r="AB6" i="9" s="1"/>
  <c r="M1312" i="50"/>
  <c r="AA6" i="9" s="1"/>
  <c r="L1312" i="50"/>
  <c r="Z6" i="9" s="1"/>
  <c r="K1312" i="50"/>
  <c r="Y6" i="9" s="1"/>
  <c r="M1311" i="50"/>
  <c r="X6" i="9" s="1"/>
  <c r="L1311" i="50"/>
  <c r="W6" i="9" s="1"/>
  <c r="K1311" i="50"/>
  <c r="V6" i="9" s="1"/>
  <c r="M1310" i="50"/>
  <c r="U6" i="9" s="1"/>
  <c r="L1310" i="50"/>
  <c r="T6" i="9" s="1"/>
  <c r="K1310" i="50"/>
  <c r="S6" i="9" s="1"/>
  <c r="M1309" i="50"/>
  <c r="R6" i="9" s="1"/>
  <c r="L1309" i="50"/>
  <c r="Q6" i="9" s="1"/>
  <c r="K1309" i="50"/>
  <c r="P6" i="9" s="1"/>
  <c r="M1308" i="50"/>
  <c r="O6" i="9" s="1"/>
  <c r="L1308" i="50"/>
  <c r="N6" i="9" s="1"/>
  <c r="K1308" i="50"/>
  <c r="M6" i="9" s="1"/>
  <c r="M1307" i="50"/>
  <c r="L1307" i="50"/>
  <c r="K6" i="9" s="1"/>
  <c r="K1307" i="50"/>
  <c r="J6" i="9" s="1"/>
  <c r="M1306" i="50"/>
  <c r="I6" i="9" s="1"/>
  <c r="L1306" i="50"/>
  <c r="K1306" i="50"/>
  <c r="G6" i="9" s="1"/>
  <c r="M1305" i="50"/>
  <c r="L1305" i="50"/>
  <c r="K1305" i="50"/>
  <c r="M1304" i="50"/>
  <c r="L1304" i="50"/>
  <c r="K1304" i="50"/>
  <c r="M1303" i="50"/>
  <c r="L1303" i="50"/>
  <c r="K1303" i="50"/>
  <c r="M1302" i="50"/>
  <c r="L1302" i="50"/>
  <c r="K1302" i="50"/>
  <c r="M1301" i="50"/>
  <c r="L1301" i="50"/>
  <c r="K1301" i="50"/>
  <c r="M1300" i="50"/>
  <c r="L1300" i="50"/>
  <c r="K101" i="50"/>
  <c r="O101" i="50" s="1"/>
  <c r="L101" i="50"/>
  <c r="P101" i="50" s="1"/>
  <c r="M101" i="50"/>
  <c r="Q101" i="50" s="1"/>
  <c r="K102" i="50"/>
  <c r="O102" i="50" s="1"/>
  <c r="L102" i="50"/>
  <c r="P102" i="50" s="1"/>
  <c r="M102" i="50"/>
  <c r="Q102" i="50" s="1"/>
  <c r="K103" i="50"/>
  <c r="O103" i="50" s="1"/>
  <c r="L103" i="50"/>
  <c r="P103" i="50" s="1"/>
  <c r="M103" i="50"/>
  <c r="Q103" i="50" s="1"/>
  <c r="K104" i="50"/>
  <c r="O104" i="50" s="1"/>
  <c r="L104" i="50"/>
  <c r="P104" i="50" s="1"/>
  <c r="M104" i="50"/>
  <c r="Q104" i="50" s="1"/>
  <c r="K105" i="50"/>
  <c r="O105" i="50" s="1"/>
  <c r="L105" i="50"/>
  <c r="P105" i="50" s="1"/>
  <c r="M105" i="50"/>
  <c r="Q105" i="50" s="1"/>
  <c r="K106" i="50"/>
  <c r="O106" i="50" s="1"/>
  <c r="F9" i="10" s="1"/>
  <c r="L106" i="50"/>
  <c r="P106" i="50" s="1"/>
  <c r="G9" i="10" s="1"/>
  <c r="M106" i="50"/>
  <c r="Q106" i="50" s="1"/>
  <c r="H9" i="10" s="1"/>
  <c r="K107" i="50"/>
  <c r="O107" i="50" s="1"/>
  <c r="I9" i="10" s="1"/>
  <c r="L107" i="50"/>
  <c r="P107" i="50" s="1"/>
  <c r="J9" i="10" s="1"/>
  <c r="M107" i="50"/>
  <c r="Q107" i="50" s="1"/>
  <c r="K9" i="10" s="1"/>
  <c r="K108" i="50"/>
  <c r="O108" i="50" s="1"/>
  <c r="L9" i="10" s="1"/>
  <c r="L108" i="50"/>
  <c r="P108" i="50" s="1"/>
  <c r="M9" i="10" s="1"/>
  <c r="M108" i="50"/>
  <c r="Q108" i="50" s="1"/>
  <c r="N9" i="10" s="1"/>
  <c r="K109" i="50"/>
  <c r="O109" i="50" s="1"/>
  <c r="O9" i="10" s="1"/>
  <c r="L109" i="50"/>
  <c r="P109" i="50" s="1"/>
  <c r="P9" i="10" s="1"/>
  <c r="M109" i="50"/>
  <c r="Q109" i="50" s="1"/>
  <c r="Q9" i="10" s="1"/>
  <c r="K110" i="50"/>
  <c r="O110" i="50" s="1"/>
  <c r="R9" i="10" s="1"/>
  <c r="L110" i="50"/>
  <c r="P110" i="50" s="1"/>
  <c r="S9" i="10" s="1"/>
  <c r="M110" i="50"/>
  <c r="Q110" i="50" s="1"/>
  <c r="T9" i="10" s="1"/>
  <c r="K111" i="50"/>
  <c r="O111" i="50" s="1"/>
  <c r="U9" i="10" s="1"/>
  <c r="L111" i="50"/>
  <c r="P111" i="50" s="1"/>
  <c r="V9" i="10" s="1"/>
  <c r="M111" i="50"/>
  <c r="Q111" i="50" s="1"/>
  <c r="W9" i="10" s="1"/>
  <c r="K112" i="50"/>
  <c r="O112" i="50" s="1"/>
  <c r="X9" i="10" s="1"/>
  <c r="L112" i="50"/>
  <c r="P112" i="50" s="1"/>
  <c r="Y9" i="10" s="1"/>
  <c r="M112" i="50"/>
  <c r="Q112" i="50" s="1"/>
  <c r="Z9" i="10" s="1"/>
  <c r="K113" i="50"/>
  <c r="O113" i="50" s="1"/>
  <c r="AA9" i="10" s="1"/>
  <c r="L113" i="50"/>
  <c r="P113" i="50" s="1"/>
  <c r="AB9" i="10" s="1"/>
  <c r="M113" i="50"/>
  <c r="Q113" i="50" s="1"/>
  <c r="AC9" i="10" s="1"/>
  <c r="K114" i="50"/>
  <c r="O114" i="50" s="1"/>
  <c r="AD9" i="10" s="1"/>
  <c r="L114" i="50"/>
  <c r="P114" i="50" s="1"/>
  <c r="AE9" i="10" s="1"/>
  <c r="M114" i="50"/>
  <c r="Q114" i="50" s="1"/>
  <c r="AF9" i="10" s="1"/>
  <c r="K115" i="50"/>
  <c r="O115" i="50" s="1"/>
  <c r="AG9" i="10" s="1"/>
  <c r="L115" i="50"/>
  <c r="P115" i="50" s="1"/>
  <c r="AH9" i="10" s="1"/>
  <c r="M115" i="50"/>
  <c r="Q115" i="50" s="1"/>
  <c r="AI9" i="10" s="1"/>
  <c r="K116" i="50"/>
  <c r="O116" i="50" s="1"/>
  <c r="AJ9" i="10" s="1"/>
  <c r="L116" i="50"/>
  <c r="P116" i="50" s="1"/>
  <c r="AK9" i="10" s="1"/>
  <c r="M116" i="50"/>
  <c r="Q116" i="50" s="1"/>
  <c r="AL9" i="10" s="1"/>
  <c r="K117" i="50"/>
  <c r="O117" i="50" s="1"/>
  <c r="AM9" i="10" s="1"/>
  <c r="L117" i="50"/>
  <c r="P117" i="50" s="1"/>
  <c r="AN9" i="10" s="1"/>
  <c r="M117" i="50"/>
  <c r="Q117" i="50" s="1"/>
  <c r="AO9" i="10" s="1"/>
  <c r="K118" i="50"/>
  <c r="O118" i="50" s="1"/>
  <c r="AP9" i="10" s="1"/>
  <c r="L118" i="50"/>
  <c r="P118" i="50" s="1"/>
  <c r="AQ9" i="10" s="1"/>
  <c r="M118" i="50"/>
  <c r="Q118" i="50" s="1"/>
  <c r="AR9" i="10" s="1"/>
  <c r="K119" i="50"/>
  <c r="O119" i="50" s="1"/>
  <c r="AS9" i="10" s="1"/>
  <c r="L119" i="50"/>
  <c r="P119" i="50" s="1"/>
  <c r="AT9" i="10" s="1"/>
  <c r="M119" i="50"/>
  <c r="Q119" i="50" s="1"/>
  <c r="AU9" i="10" s="1"/>
  <c r="K120" i="50"/>
  <c r="O120" i="50" s="1"/>
  <c r="AV9" i="10" s="1"/>
  <c r="L120" i="50"/>
  <c r="P120" i="50" s="1"/>
  <c r="AW9" i="10" s="1"/>
  <c r="M120" i="50"/>
  <c r="Q120" i="50" s="1"/>
  <c r="AX9" i="10" s="1"/>
  <c r="K121" i="50"/>
  <c r="O121" i="50" s="1"/>
  <c r="AY9" i="10" s="1"/>
  <c r="L121" i="50"/>
  <c r="P121" i="50" s="1"/>
  <c r="AZ9" i="10" s="1"/>
  <c r="M121" i="50"/>
  <c r="Q121" i="50" s="1"/>
  <c r="BA9" i="10" s="1"/>
  <c r="K122" i="50"/>
  <c r="O122" i="50" s="1"/>
  <c r="BB9" i="10" s="1"/>
  <c r="L122" i="50"/>
  <c r="P122" i="50" s="1"/>
  <c r="BC9" i="10" s="1"/>
  <c r="M122" i="50"/>
  <c r="Q122" i="50" s="1"/>
  <c r="BD9" i="10" s="1"/>
  <c r="K123" i="50"/>
  <c r="O123" i="50" s="1"/>
  <c r="BE9" i="10" s="1"/>
  <c r="L123" i="50"/>
  <c r="P123" i="50" s="1"/>
  <c r="BF9" i="10" s="1"/>
  <c r="M123" i="50"/>
  <c r="Q123" i="50" s="1"/>
  <c r="BG9" i="10" s="1"/>
  <c r="K124" i="50"/>
  <c r="O124" i="50" s="1"/>
  <c r="BH9" i="10" s="1"/>
  <c r="L124" i="50"/>
  <c r="P124" i="50" s="1"/>
  <c r="BI9" i="10" s="1"/>
  <c r="M124" i="50"/>
  <c r="Q124" i="50" s="1"/>
  <c r="BJ9" i="10" s="1"/>
  <c r="K125" i="50"/>
  <c r="O125" i="50" s="1"/>
  <c r="BK9" i="10" s="1"/>
  <c r="L125" i="50"/>
  <c r="P125" i="50" s="1"/>
  <c r="BL9" i="10" s="1"/>
  <c r="M125" i="50"/>
  <c r="Q125" i="50" s="1"/>
  <c r="BM9" i="10" s="1"/>
  <c r="K126" i="50"/>
  <c r="O126" i="50" s="1"/>
  <c r="BN9" i="10" s="1"/>
  <c r="L126" i="50"/>
  <c r="P126" i="50" s="1"/>
  <c r="BO9" i="10" s="1"/>
  <c r="M126" i="50"/>
  <c r="Q126" i="50" s="1"/>
  <c r="BP9" i="10" s="1"/>
  <c r="K127" i="50"/>
  <c r="O127" i="50" s="1"/>
  <c r="BQ9" i="10" s="1"/>
  <c r="L127" i="50"/>
  <c r="P127" i="50" s="1"/>
  <c r="BR9" i="10" s="1"/>
  <c r="M127" i="50"/>
  <c r="Q127" i="50" s="1"/>
  <c r="BS9" i="10" s="1"/>
  <c r="K128" i="50"/>
  <c r="O128" i="50" s="1"/>
  <c r="BT9" i="10" s="1"/>
  <c r="L128" i="50"/>
  <c r="P128" i="50" s="1"/>
  <c r="BU9" i="10" s="1"/>
  <c r="M128" i="50"/>
  <c r="Q128" i="50" s="1"/>
  <c r="BV9" i="10" s="1"/>
  <c r="K129" i="50"/>
  <c r="O129" i="50" s="1"/>
  <c r="BW9" i="10" s="1"/>
  <c r="L129" i="50"/>
  <c r="P129" i="50" s="1"/>
  <c r="BX9" i="10" s="1"/>
  <c r="M129" i="50"/>
  <c r="Q129" i="50" s="1"/>
  <c r="BY9" i="10" s="1"/>
  <c r="K130" i="50"/>
  <c r="O130" i="50" s="1"/>
  <c r="BZ9" i="10" s="1"/>
  <c r="L130" i="50"/>
  <c r="P130" i="50" s="1"/>
  <c r="CA9" i="10" s="1"/>
  <c r="M130" i="50"/>
  <c r="Q130" i="50" s="1"/>
  <c r="CB9" i="10" s="1"/>
  <c r="K131" i="50"/>
  <c r="O131" i="50" s="1"/>
  <c r="CC9" i="10" s="1"/>
  <c r="L131" i="50"/>
  <c r="P131" i="50" s="1"/>
  <c r="CD9" i="10" s="1"/>
  <c r="M131" i="50"/>
  <c r="Q131" i="50" s="1"/>
  <c r="CE9" i="10" s="1"/>
  <c r="K132" i="50"/>
  <c r="O132" i="50" s="1"/>
  <c r="CF9" i="10" s="1"/>
  <c r="L132" i="50"/>
  <c r="P132" i="50" s="1"/>
  <c r="CG9" i="10" s="1"/>
  <c r="M132" i="50"/>
  <c r="Q132" i="50" s="1"/>
  <c r="CH9" i="10" s="1"/>
  <c r="K133" i="50"/>
  <c r="O133" i="50" s="1"/>
  <c r="CI9" i="10" s="1"/>
  <c r="L133" i="50"/>
  <c r="P133" i="50" s="1"/>
  <c r="CJ9" i="10" s="1"/>
  <c r="M133" i="50"/>
  <c r="Q133" i="50" s="1"/>
  <c r="CK9" i="10" s="1"/>
  <c r="K134" i="50"/>
  <c r="O134" i="50" s="1"/>
  <c r="CL9" i="10" s="1"/>
  <c r="L134" i="50"/>
  <c r="P134" i="50" s="1"/>
  <c r="CM9" i="10" s="1"/>
  <c r="M134" i="50"/>
  <c r="Q134" i="50" s="1"/>
  <c r="CN9" i="10" s="1"/>
  <c r="K135" i="50"/>
  <c r="O135" i="50" s="1"/>
  <c r="CO9" i="10" s="1"/>
  <c r="L135" i="50"/>
  <c r="P135" i="50" s="1"/>
  <c r="CP9" i="10" s="1"/>
  <c r="M135" i="50"/>
  <c r="Q135" i="50" s="1"/>
  <c r="CQ9" i="10" s="1"/>
  <c r="K136" i="50"/>
  <c r="O136" i="50" s="1"/>
  <c r="CR9" i="10" s="1"/>
  <c r="CR10" i="10" s="1"/>
  <c r="CR11" i="10" s="1"/>
  <c r="L136" i="50"/>
  <c r="P136" i="50" s="1"/>
  <c r="CS9" i="10" s="1"/>
  <c r="CS10" i="10" s="1"/>
  <c r="CS11" i="10" s="1"/>
  <c r="M136" i="50"/>
  <c r="Q136" i="50" s="1"/>
  <c r="CT9" i="10" s="1"/>
  <c r="CT10" i="10" s="1"/>
  <c r="CT11" i="10" s="1"/>
  <c r="K137" i="50"/>
  <c r="O137" i="50" s="1"/>
  <c r="CU9" i="10" s="1"/>
  <c r="CU10" i="10" s="1"/>
  <c r="CU11" i="10" s="1"/>
  <c r="L137" i="50"/>
  <c r="P137" i="50" s="1"/>
  <c r="CV9" i="10" s="1"/>
  <c r="M137" i="50"/>
  <c r="Q137" i="50" s="1"/>
  <c r="CW9" i="10" s="1"/>
  <c r="K138" i="50"/>
  <c r="O138" i="50" s="1"/>
  <c r="L138" i="50"/>
  <c r="P138" i="50" s="1"/>
  <c r="M138" i="50"/>
  <c r="Q138" i="50" s="1"/>
  <c r="K139" i="50"/>
  <c r="O139" i="50" s="1"/>
  <c r="L139" i="50"/>
  <c r="P139" i="50" s="1"/>
  <c r="M139" i="50"/>
  <c r="Q139" i="50" s="1"/>
  <c r="M100" i="50"/>
  <c r="Q100" i="50" s="1"/>
  <c r="L100" i="50"/>
  <c r="P100" i="50" s="1"/>
  <c r="K100" i="50"/>
  <c r="O100" i="50" s="1"/>
  <c r="M1200" i="50"/>
  <c r="M1198" i="50"/>
  <c r="L1193" i="50"/>
  <c r="K1193" i="50"/>
  <c r="M1190" i="50"/>
  <c r="L1187" i="50"/>
  <c r="L1185" i="50"/>
  <c r="L1182" i="50"/>
  <c r="M1179" i="50"/>
  <c r="L1179" i="50"/>
  <c r="K1177" i="50"/>
  <c r="K1172" i="50"/>
  <c r="M1171" i="50"/>
  <c r="K1171" i="50"/>
  <c r="K1169" i="50"/>
  <c r="L1166" i="50"/>
  <c r="K1166" i="50"/>
  <c r="K1164" i="50"/>
  <c r="M186" i="50"/>
  <c r="K181" i="50"/>
  <c r="CO6" i="10" s="1"/>
  <c r="K180" i="50"/>
  <c r="CL6" i="10" s="1"/>
  <c r="K176" i="50"/>
  <c r="BZ6" i="10" s="1"/>
  <c r="L173" i="50"/>
  <c r="BR6" i="10" s="1"/>
  <c r="K173" i="50"/>
  <c r="BQ6" i="10" s="1"/>
  <c r="M170" i="50"/>
  <c r="BJ6" i="10" s="1"/>
  <c r="L165" i="50"/>
  <c r="AT6" i="10" s="1"/>
  <c r="M159" i="50"/>
  <c r="AC6" i="10" s="1"/>
  <c r="M158" i="50"/>
  <c r="Z6" i="10" s="1"/>
  <c r="M154" i="50"/>
  <c r="N6" i="10" s="1"/>
  <c r="K152" i="50"/>
  <c r="F6" i="10" s="1"/>
  <c r="M151" i="50"/>
  <c r="L149" i="50"/>
  <c r="K146" i="50"/>
  <c r="K1163" i="50"/>
  <c r="L1163" i="50"/>
  <c r="M1163" i="50"/>
  <c r="L1164" i="50"/>
  <c r="M1164" i="50"/>
  <c r="K1165" i="50"/>
  <c r="L1165" i="50"/>
  <c r="M1165" i="50"/>
  <c r="M1166" i="50"/>
  <c r="K1167" i="50"/>
  <c r="L1167" i="50"/>
  <c r="M1167" i="50"/>
  <c r="K1168" i="50"/>
  <c r="G3" i="9" s="1"/>
  <c r="L1168" i="50"/>
  <c r="H3" i="9" s="1"/>
  <c r="M1168" i="50"/>
  <c r="I3" i="9" s="1"/>
  <c r="L1169" i="50"/>
  <c r="M1169" i="50"/>
  <c r="K1170" i="50"/>
  <c r="L1170" i="50"/>
  <c r="M1170" i="50"/>
  <c r="L1171" i="50"/>
  <c r="L1172" i="50"/>
  <c r="M1172" i="50"/>
  <c r="K1173" i="50"/>
  <c r="L1173" i="50"/>
  <c r="M1173" i="50"/>
  <c r="K1174" i="50"/>
  <c r="L1174" i="50"/>
  <c r="M1174" i="50"/>
  <c r="K1175" i="50"/>
  <c r="L1175" i="50"/>
  <c r="M1175" i="50"/>
  <c r="K1176" i="50"/>
  <c r="L1176" i="50"/>
  <c r="M1176" i="50"/>
  <c r="L1177" i="50"/>
  <c r="M1177" i="50"/>
  <c r="K1178" i="50"/>
  <c r="L1178" i="50"/>
  <c r="M1178" i="50"/>
  <c r="K1179" i="50"/>
  <c r="K1180" i="50"/>
  <c r="L1180" i="50"/>
  <c r="M1180" i="50"/>
  <c r="K1181" i="50"/>
  <c r="L1181" i="50"/>
  <c r="M1181" i="50"/>
  <c r="K1182" i="50"/>
  <c r="M1182" i="50"/>
  <c r="K1183" i="50"/>
  <c r="L1183" i="50"/>
  <c r="M1183" i="50"/>
  <c r="K1184" i="50"/>
  <c r="L1184" i="50"/>
  <c r="M1184" i="50"/>
  <c r="K1185" i="50"/>
  <c r="M1185" i="50"/>
  <c r="K1186" i="50"/>
  <c r="L1186" i="50"/>
  <c r="M1186" i="50"/>
  <c r="K1187" i="50"/>
  <c r="M1187" i="50"/>
  <c r="K1188" i="50"/>
  <c r="L1188" i="50"/>
  <c r="M1188" i="50"/>
  <c r="K1189" i="50"/>
  <c r="L1189" i="50"/>
  <c r="M1189" i="50"/>
  <c r="K1190" i="50"/>
  <c r="L1190" i="50"/>
  <c r="K1191" i="50"/>
  <c r="L1191" i="50"/>
  <c r="M1191" i="50"/>
  <c r="K1192" i="50"/>
  <c r="L1192" i="50"/>
  <c r="M1192" i="50"/>
  <c r="M1193" i="50"/>
  <c r="K1194" i="50"/>
  <c r="L1194" i="50"/>
  <c r="M1194" i="50"/>
  <c r="K1195" i="50"/>
  <c r="L1195" i="50"/>
  <c r="M1195" i="50"/>
  <c r="K1196" i="50"/>
  <c r="L1196" i="50"/>
  <c r="M1196" i="50"/>
  <c r="K1197" i="50"/>
  <c r="L1197" i="50"/>
  <c r="M1197" i="50"/>
  <c r="K1198" i="50"/>
  <c r="L1198" i="50"/>
  <c r="K1199" i="50"/>
  <c r="L1199" i="50"/>
  <c r="M1199" i="50"/>
  <c r="K1200" i="50"/>
  <c r="L1200" i="50"/>
  <c r="K1201" i="50"/>
  <c r="L1201" i="50"/>
  <c r="M1201" i="50"/>
  <c r="K1202" i="50"/>
  <c r="L1202" i="50"/>
  <c r="M1202" i="50"/>
  <c r="M1162" i="50"/>
  <c r="L1162" i="50"/>
  <c r="K1162" i="50"/>
  <c r="K147" i="50"/>
  <c r="L147" i="50"/>
  <c r="M147" i="50"/>
  <c r="K148" i="50"/>
  <c r="L148" i="50"/>
  <c r="M148" i="50"/>
  <c r="K149" i="50"/>
  <c r="M149" i="50"/>
  <c r="K150" i="50"/>
  <c r="L150" i="50"/>
  <c r="M150" i="50"/>
  <c r="K151" i="50"/>
  <c r="L151" i="50"/>
  <c r="L152" i="50"/>
  <c r="G6" i="10" s="1"/>
  <c r="M152" i="50"/>
  <c r="H6" i="10" s="1"/>
  <c r="K153" i="50"/>
  <c r="I6" i="10" s="1"/>
  <c r="L153" i="50"/>
  <c r="J6" i="10" s="1"/>
  <c r="M153" i="50"/>
  <c r="K6" i="10" s="1"/>
  <c r="K154" i="50"/>
  <c r="L6" i="10" s="1"/>
  <c r="L154" i="50"/>
  <c r="M6" i="10" s="1"/>
  <c r="K155" i="50"/>
  <c r="O6" i="10" s="1"/>
  <c r="L155" i="50"/>
  <c r="P6" i="10" s="1"/>
  <c r="M155" i="50"/>
  <c r="Q6" i="10" s="1"/>
  <c r="K156" i="50"/>
  <c r="R6" i="10" s="1"/>
  <c r="L156" i="50"/>
  <c r="S6" i="10" s="1"/>
  <c r="M156" i="50"/>
  <c r="T6" i="10" s="1"/>
  <c r="K157" i="50"/>
  <c r="U6" i="10" s="1"/>
  <c r="L157" i="50"/>
  <c r="V6" i="10" s="1"/>
  <c r="M157" i="50"/>
  <c r="W6" i="10" s="1"/>
  <c r="K158" i="50"/>
  <c r="X6" i="10" s="1"/>
  <c r="L158" i="50"/>
  <c r="Y6" i="10" s="1"/>
  <c r="K159" i="50"/>
  <c r="AA6" i="10" s="1"/>
  <c r="L159" i="50"/>
  <c r="AB6" i="10" s="1"/>
  <c r="K160" i="50"/>
  <c r="AD6" i="10" s="1"/>
  <c r="L160" i="50"/>
  <c r="AE6" i="10" s="1"/>
  <c r="M160" i="50"/>
  <c r="AF6" i="10" s="1"/>
  <c r="K161" i="50"/>
  <c r="AG6" i="10" s="1"/>
  <c r="L161" i="50"/>
  <c r="AH6" i="10" s="1"/>
  <c r="M161" i="50"/>
  <c r="AI6" i="10" s="1"/>
  <c r="K162" i="50"/>
  <c r="AJ6" i="10" s="1"/>
  <c r="L162" i="50"/>
  <c r="AK6" i="10" s="1"/>
  <c r="M162" i="50"/>
  <c r="AL6" i="10" s="1"/>
  <c r="K163" i="50"/>
  <c r="AM6" i="10" s="1"/>
  <c r="L163" i="50"/>
  <c r="AN6" i="10" s="1"/>
  <c r="M163" i="50"/>
  <c r="AO6" i="10" s="1"/>
  <c r="K164" i="50"/>
  <c r="AP6" i="10" s="1"/>
  <c r="L164" i="50"/>
  <c r="AQ6" i="10" s="1"/>
  <c r="M164" i="50"/>
  <c r="AR6" i="10" s="1"/>
  <c r="K165" i="50"/>
  <c r="AS6" i="10" s="1"/>
  <c r="M165" i="50"/>
  <c r="AU6" i="10" s="1"/>
  <c r="K166" i="50"/>
  <c r="AV6" i="10" s="1"/>
  <c r="L166" i="50"/>
  <c r="AW6" i="10" s="1"/>
  <c r="M166" i="50"/>
  <c r="AX6" i="10" s="1"/>
  <c r="K167" i="50"/>
  <c r="AY6" i="10" s="1"/>
  <c r="L167" i="50"/>
  <c r="AZ6" i="10" s="1"/>
  <c r="M167" i="50"/>
  <c r="BA6" i="10" s="1"/>
  <c r="K168" i="50"/>
  <c r="BB6" i="10" s="1"/>
  <c r="L168" i="50"/>
  <c r="BC6" i="10" s="1"/>
  <c r="M168" i="50"/>
  <c r="BD6" i="10" s="1"/>
  <c r="K169" i="50"/>
  <c r="BE6" i="10" s="1"/>
  <c r="L169" i="50"/>
  <c r="BF6" i="10" s="1"/>
  <c r="M169" i="50"/>
  <c r="BG6" i="10" s="1"/>
  <c r="K170" i="50"/>
  <c r="BH6" i="10" s="1"/>
  <c r="L170" i="50"/>
  <c r="BI6" i="10" s="1"/>
  <c r="K171" i="50"/>
  <c r="BK6" i="10" s="1"/>
  <c r="L171" i="50"/>
  <c r="BL6" i="10" s="1"/>
  <c r="M171" i="50"/>
  <c r="BM6" i="10" s="1"/>
  <c r="K172" i="50"/>
  <c r="BN6" i="10" s="1"/>
  <c r="L172" i="50"/>
  <c r="BO6" i="10" s="1"/>
  <c r="M172" i="50"/>
  <c r="BP6" i="10" s="1"/>
  <c r="M173" i="50"/>
  <c r="BS6" i="10" s="1"/>
  <c r="K174" i="50"/>
  <c r="BT6" i="10" s="1"/>
  <c r="L174" i="50"/>
  <c r="BU6" i="10" s="1"/>
  <c r="M174" i="50"/>
  <c r="BV6" i="10" s="1"/>
  <c r="K175" i="50"/>
  <c r="BW6" i="10" s="1"/>
  <c r="L175" i="50"/>
  <c r="BX6" i="10" s="1"/>
  <c r="M175" i="50"/>
  <c r="BY6" i="10" s="1"/>
  <c r="L176" i="50"/>
  <c r="CA6" i="10" s="1"/>
  <c r="M176" i="50"/>
  <c r="CB6" i="10" s="1"/>
  <c r="K177" i="50"/>
  <c r="CC6" i="10" s="1"/>
  <c r="L177" i="50"/>
  <c r="CD6" i="10" s="1"/>
  <c r="M177" i="50"/>
  <c r="CE6" i="10" s="1"/>
  <c r="K178" i="50"/>
  <c r="CF6" i="10" s="1"/>
  <c r="L178" i="50"/>
  <c r="CG6" i="10" s="1"/>
  <c r="M178" i="50"/>
  <c r="CH6" i="10" s="1"/>
  <c r="K179" i="50"/>
  <c r="CI6" i="10" s="1"/>
  <c r="L179" i="50"/>
  <c r="CJ6" i="10" s="1"/>
  <c r="M179" i="50"/>
  <c r="CK6" i="10" s="1"/>
  <c r="L180" i="50"/>
  <c r="CM6" i="10" s="1"/>
  <c r="M180" i="50"/>
  <c r="CN6" i="10" s="1"/>
  <c r="L181" i="50"/>
  <c r="CP6" i="10" s="1"/>
  <c r="M181" i="50"/>
  <c r="CQ6" i="10" s="1"/>
  <c r="K182" i="50"/>
  <c r="CR6" i="10" s="1"/>
  <c r="L182" i="50"/>
  <c r="CS6" i="10" s="1"/>
  <c r="M182" i="50"/>
  <c r="CT6" i="10" s="1"/>
  <c r="CT7" i="10" s="1"/>
  <c r="CT8" i="10" s="1"/>
  <c r="K183" i="50"/>
  <c r="CU6" i="10" s="1"/>
  <c r="CU7" i="10" s="1"/>
  <c r="CU8" i="10" s="1"/>
  <c r="L183" i="50"/>
  <c r="CV6" i="10" s="1"/>
  <c r="CV7" i="10" s="1"/>
  <c r="CV8" i="10" s="1"/>
  <c r="M183" i="50"/>
  <c r="CW6" i="10" s="1"/>
  <c r="K184" i="50"/>
  <c r="L184" i="50"/>
  <c r="M184" i="50"/>
  <c r="K185" i="50"/>
  <c r="L185" i="50"/>
  <c r="M185" i="50"/>
  <c r="K186" i="50"/>
  <c r="L186" i="50"/>
  <c r="M146" i="50"/>
  <c r="L146" i="50"/>
  <c r="CW7" i="10" l="1"/>
  <c r="CW8" i="10" s="1"/>
  <c r="CV10" i="10"/>
  <c r="CV11" i="10" s="1"/>
  <c r="CW10" i="10"/>
  <c r="CW11" i="10" s="1"/>
  <c r="CS7" i="10"/>
  <c r="CS8" i="10" s="1"/>
  <c r="CR7" i="10"/>
  <c r="CR8" i="10" s="1"/>
  <c r="CU13" i="8"/>
  <c r="CU14" i="8" s="1"/>
  <c r="CW13" i="8"/>
  <c r="CW14" i="8" s="1"/>
  <c r="CV13" i="8"/>
  <c r="CV14" i="8" s="1"/>
  <c r="CR13" i="8"/>
  <c r="CR14" i="8" s="1"/>
  <c r="CS13" i="8"/>
  <c r="CS14" i="8" s="1"/>
  <c r="CT13" i="8"/>
  <c r="CT14" i="8" s="1"/>
  <c r="CR10" i="8"/>
  <c r="CR11" i="8" s="1"/>
  <c r="CS10" i="8"/>
  <c r="CS11" i="8" s="1"/>
  <c r="CV10" i="8"/>
  <c r="CV11" i="8" s="1"/>
  <c r="CW10" i="8"/>
  <c r="CW11" i="8" s="1"/>
  <c r="CT10" i="8"/>
  <c r="CT11" i="8" s="1"/>
  <c r="CU10" i="8"/>
  <c r="CU11" i="8" s="1"/>
  <c r="CR3" i="9"/>
  <c r="CL3" i="9"/>
  <c r="CK3" i="9"/>
  <c r="CJ3" i="9"/>
  <c r="CE3" i="9"/>
  <c r="CD3" i="9"/>
  <c r="CC3" i="9"/>
  <c r="CB3" i="9"/>
  <c r="BT3" i="9"/>
  <c r="BN3" i="9"/>
  <c r="BM3" i="9"/>
  <c r="BL3" i="9"/>
  <c r="BG3" i="9"/>
  <c r="BF3" i="9"/>
  <c r="BE3" i="9"/>
  <c r="BD3" i="9"/>
  <c r="AV3" i="9"/>
  <c r="AP3" i="9"/>
  <c r="AO3" i="9"/>
  <c r="AN3" i="9"/>
  <c r="AI3" i="9"/>
  <c r="AH3" i="9"/>
  <c r="AG3" i="9"/>
  <c r="AF3" i="9"/>
  <c r="X3" i="9"/>
  <c r="R3" i="9"/>
  <c r="Q3" i="9"/>
  <c r="P3" i="9"/>
  <c r="K3" i="9"/>
  <c r="J3" i="9"/>
  <c r="L3" i="9"/>
  <c r="O3" i="9"/>
  <c r="U3" i="9"/>
  <c r="W3" i="9"/>
  <c r="Y3" i="9"/>
  <c r="AD3" i="9"/>
  <c r="AE3" i="9"/>
  <c r="AJ3" i="9"/>
  <c r="AM3" i="9"/>
  <c r="AS3" i="9"/>
  <c r="AU3" i="9"/>
  <c r="AY3" i="9"/>
  <c r="BB3" i="9"/>
  <c r="BC3" i="9"/>
  <c r="BH3" i="9"/>
  <c r="BK3" i="9"/>
  <c r="BQ3" i="9"/>
  <c r="BS3" i="9"/>
  <c r="BU3" i="9"/>
  <c r="BZ3" i="9"/>
  <c r="CA3" i="9"/>
  <c r="CF3" i="9"/>
  <c r="CI3" i="9"/>
  <c r="CO3" i="9"/>
  <c r="CQ3" i="9"/>
  <c r="D1098" i="12"/>
  <c r="AW3" i="9" l="1"/>
  <c r="Z3" i="9"/>
  <c r="AX3" i="9"/>
  <c r="BV3" i="9"/>
  <c r="S3" i="9"/>
  <c r="AA3" i="9"/>
  <c r="AQ3" i="9"/>
  <c r="BO3" i="9"/>
  <c r="BW3" i="9"/>
  <c r="CM3" i="9"/>
  <c r="T3" i="9"/>
  <c r="AB3" i="9"/>
  <c r="AR3" i="9"/>
  <c r="AZ3" i="9"/>
  <c r="BP3" i="9"/>
  <c r="BX3" i="9"/>
  <c r="CN3" i="9"/>
  <c r="M3" i="9"/>
  <c r="AC3" i="9"/>
  <c r="AK3" i="9"/>
  <c r="BA3" i="9"/>
  <c r="BI3" i="9"/>
  <c r="BY3" i="9"/>
  <c r="CG3" i="9"/>
  <c r="N3" i="9"/>
  <c r="V3" i="9"/>
  <c r="AL3" i="9"/>
  <c r="AT3" i="9"/>
  <c r="BJ3" i="9"/>
  <c r="BR3" i="9"/>
  <c r="CH3" i="9"/>
  <c r="CP3" i="9"/>
  <c r="AF96" i="5"/>
  <c r="CQ3" i="10"/>
  <c r="CP3" i="10"/>
  <c r="CO3" i="10"/>
  <c r="AF93" i="5" s="1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CQ12" i="10"/>
  <c r="CP12" i="10"/>
  <c r="CO12" i="10"/>
  <c r="AF102" i="5" s="1"/>
  <c r="CN12" i="10"/>
  <c r="CM12" i="10"/>
  <c r="CL12" i="10"/>
  <c r="CK12" i="10"/>
  <c r="CJ12" i="10"/>
  <c r="CI12" i="10"/>
  <c r="CH12" i="10"/>
  <c r="CG12" i="10"/>
  <c r="CF12" i="10"/>
  <c r="CE12" i="10"/>
  <c r="CD12" i="10"/>
  <c r="CC12" i="10"/>
  <c r="CB12" i="10"/>
  <c r="CA12" i="10"/>
  <c r="BZ12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G277" i="12"/>
  <c r="D148" i="12"/>
  <c r="AF112" i="5"/>
  <c r="AF111" i="5"/>
  <c r="AF99" i="5"/>
  <c r="L213" i="12"/>
  <c r="K216" i="12"/>
  <c r="L216" i="12"/>
  <c r="K217" i="12"/>
  <c r="L217" i="12"/>
  <c r="K189" i="12"/>
  <c r="L189" i="12"/>
  <c r="K190" i="12"/>
  <c r="L190" i="12"/>
  <c r="K191" i="12"/>
  <c r="L191" i="12"/>
  <c r="K192" i="12"/>
  <c r="L192" i="12"/>
  <c r="K193" i="12"/>
  <c r="L193" i="12"/>
  <c r="K194" i="12"/>
  <c r="L194" i="12"/>
  <c r="K195" i="12"/>
  <c r="L195" i="12"/>
  <c r="K196" i="12"/>
  <c r="L196" i="12"/>
  <c r="K197" i="12"/>
  <c r="L197" i="12"/>
  <c r="K198" i="12"/>
  <c r="L198" i="12"/>
  <c r="K199" i="12"/>
  <c r="L199" i="12"/>
  <c r="K200" i="12"/>
  <c r="L200" i="12"/>
  <c r="K201" i="12"/>
  <c r="L201" i="12"/>
  <c r="K202" i="12"/>
  <c r="L202" i="12"/>
  <c r="K203" i="12"/>
  <c r="L203" i="12"/>
  <c r="K204" i="12"/>
  <c r="L204" i="12"/>
  <c r="K205" i="12"/>
  <c r="L205" i="12"/>
  <c r="K206" i="12"/>
  <c r="L206" i="12"/>
  <c r="K207" i="12"/>
  <c r="L207" i="12"/>
  <c r="K208" i="12"/>
  <c r="L208" i="12"/>
  <c r="K209" i="12"/>
  <c r="L209" i="12"/>
  <c r="K210" i="12"/>
  <c r="L210" i="12"/>
  <c r="K211" i="12"/>
  <c r="L211" i="12"/>
  <c r="K212" i="12"/>
  <c r="L212" i="12"/>
  <c r="K213" i="12"/>
  <c r="K214" i="12"/>
  <c r="L214" i="12"/>
  <c r="K215" i="12"/>
  <c r="L215" i="12"/>
  <c r="L188" i="12"/>
  <c r="K188" i="12"/>
  <c r="F6" i="5" l="1"/>
  <c r="F6" i="6"/>
  <c r="F6" i="7"/>
  <c r="G6" i="5"/>
  <c r="G6" i="6"/>
  <c r="G6" i="7"/>
  <c r="H6" i="5"/>
  <c r="H6" i="6"/>
  <c r="H6" i="7"/>
  <c r="I6" i="5"/>
  <c r="I6" i="6"/>
  <c r="I6" i="7"/>
  <c r="J6" i="5"/>
  <c r="J6" i="6"/>
  <c r="J6" i="7"/>
  <c r="K6" i="5"/>
  <c r="K6" i="6"/>
  <c r="K6" i="7"/>
  <c r="L6" i="5"/>
  <c r="L6" i="6"/>
  <c r="L6" i="7"/>
  <c r="M6" i="5"/>
  <c r="M6" i="6"/>
  <c r="M6" i="7"/>
  <c r="N6" i="5"/>
  <c r="N6" i="6"/>
  <c r="N6" i="7"/>
  <c r="O6" i="5"/>
  <c r="O6" i="6"/>
  <c r="O6" i="7"/>
  <c r="P6" i="5"/>
  <c r="P6" i="6"/>
  <c r="P6" i="7"/>
  <c r="Q6" i="5"/>
  <c r="Q6" i="6"/>
  <c r="Q6" i="7"/>
  <c r="R6" i="5"/>
  <c r="R6" i="6"/>
  <c r="R6" i="7"/>
  <c r="S6" i="5"/>
  <c r="S6" i="6"/>
  <c r="S6" i="7"/>
  <c r="T6" i="5"/>
  <c r="T6" i="6"/>
  <c r="T6" i="7"/>
  <c r="U6" i="5"/>
  <c r="U6" i="6"/>
  <c r="U6" i="7"/>
  <c r="V6" i="5"/>
  <c r="V6" i="6"/>
  <c r="V6" i="7"/>
  <c r="W6" i="5"/>
  <c r="W6" i="6"/>
  <c r="W6" i="7"/>
  <c r="X6" i="5"/>
  <c r="X6" i="6"/>
  <c r="X6" i="7"/>
  <c r="Y6" i="5"/>
  <c r="Y6" i="6"/>
  <c r="Y6" i="7"/>
  <c r="Z6" i="5"/>
  <c r="Z6" i="6"/>
  <c r="Z6" i="7"/>
  <c r="AA6" i="5"/>
  <c r="AA6" i="6"/>
  <c r="AA6" i="7"/>
  <c r="AB6" i="5"/>
  <c r="AB6" i="6"/>
  <c r="AB6" i="7"/>
  <c r="AC6" i="5"/>
  <c r="AC6" i="6"/>
  <c r="AC6" i="7"/>
  <c r="AD6" i="5"/>
  <c r="AD6" i="6"/>
  <c r="AD6" i="7"/>
  <c r="AE6" i="5"/>
  <c r="AE6" i="6"/>
  <c r="AE6" i="7"/>
  <c r="AF6" i="5"/>
  <c r="AF6" i="6"/>
  <c r="AF6" i="7"/>
  <c r="H34" i="48" l="1"/>
  <c r="E38" i="21" l="1"/>
  <c r="L760" i="12" l="1"/>
  <c r="BE25" i="8" l="1"/>
  <c r="BD25" i="8"/>
  <c r="BA25" i="8"/>
  <c r="AW25" i="8"/>
  <c r="AV25" i="8"/>
  <c r="AS25" i="8"/>
  <c r="AR25" i="8"/>
  <c r="AO25" i="8"/>
  <c r="AN25" i="8"/>
  <c r="AK25" i="8"/>
  <c r="AJ25" i="8"/>
  <c r="AG25" i="8"/>
  <c r="AF25" i="8"/>
  <c r="AC25" i="8"/>
  <c r="AB25" i="8"/>
  <c r="Y25" i="8"/>
  <c r="X25" i="8"/>
  <c r="U25" i="8"/>
  <c r="T25" i="8"/>
  <c r="AF81" i="5"/>
  <c r="T26" i="8" l="1"/>
  <c r="AJ26" i="8"/>
  <c r="AZ25" i="8"/>
  <c r="AZ26" i="8" s="1"/>
  <c r="X26" i="8"/>
  <c r="AB26" i="8"/>
  <c r="AF26" i="8"/>
  <c r="AN26" i="8"/>
  <c r="AR26" i="8"/>
  <c r="AV26" i="8"/>
  <c r="BD26" i="8"/>
  <c r="R25" i="8"/>
  <c r="R26" i="8" s="1"/>
  <c r="V25" i="8"/>
  <c r="V26" i="8" s="1"/>
  <c r="Z25" i="8"/>
  <c r="Z26" i="8" s="1"/>
  <c r="AD25" i="8"/>
  <c r="AD26" i="8" s="1"/>
  <c r="AH25" i="8"/>
  <c r="AH26" i="8" s="1"/>
  <c r="AL25" i="8"/>
  <c r="AL26" i="8" s="1"/>
  <c r="AP25" i="8"/>
  <c r="AP26" i="8" s="1"/>
  <c r="AT25" i="8"/>
  <c r="AT26" i="8" s="1"/>
  <c r="AX25" i="8"/>
  <c r="AX26" i="8" s="1"/>
  <c r="BB25" i="8"/>
  <c r="BB26" i="8" s="1"/>
  <c r="BF25" i="8"/>
  <c r="BF26" i="8" s="1"/>
  <c r="S25" i="8"/>
  <c r="S26" i="8" s="1"/>
  <c r="W25" i="8"/>
  <c r="W26" i="8" s="1"/>
  <c r="AA25" i="8"/>
  <c r="AA26" i="8" s="1"/>
  <c r="AE25" i="8"/>
  <c r="AE26" i="8" s="1"/>
  <c r="AI25" i="8"/>
  <c r="AI26" i="8" s="1"/>
  <c r="AM25" i="8"/>
  <c r="AM26" i="8" s="1"/>
  <c r="AQ25" i="8"/>
  <c r="AQ26" i="8" s="1"/>
  <c r="AU25" i="8"/>
  <c r="AU26" i="8" s="1"/>
  <c r="AY25" i="8"/>
  <c r="AY26" i="8" s="1"/>
  <c r="BC25" i="8"/>
  <c r="BC26" i="8" s="1"/>
  <c r="BG25" i="8"/>
  <c r="BG26" i="8" s="1"/>
  <c r="U26" i="8"/>
  <c r="Y26" i="8"/>
  <c r="AC26" i="8"/>
  <c r="AG26" i="8"/>
  <c r="AK26" i="8"/>
  <c r="AO26" i="8"/>
  <c r="AS26" i="8"/>
  <c r="AW26" i="8"/>
  <c r="BA26" i="8"/>
  <c r="BE26" i="8"/>
  <c r="K968" i="12"/>
  <c r="K969" i="12" s="1"/>
  <c r="N968" i="12"/>
  <c r="O968" i="12"/>
  <c r="N969" i="12"/>
  <c r="O969" i="12"/>
  <c r="N970" i="12"/>
  <c r="O970" i="12"/>
  <c r="N971" i="12"/>
  <c r="O971" i="12"/>
  <c r="N972" i="12"/>
  <c r="O972" i="12"/>
  <c r="N973" i="12"/>
  <c r="O973" i="12"/>
  <c r="N974" i="12"/>
  <c r="O974" i="12"/>
  <c r="N975" i="12"/>
  <c r="O975" i="12"/>
  <c r="N976" i="12"/>
  <c r="O976" i="12"/>
  <c r="N977" i="12"/>
  <c r="O977" i="12"/>
  <c r="N978" i="12"/>
  <c r="O978" i="12"/>
  <c r="N979" i="12"/>
  <c r="O979" i="12"/>
  <c r="N980" i="12"/>
  <c r="O980" i="12"/>
  <c r="N981" i="12"/>
  <c r="O981" i="12"/>
  <c r="N982" i="12"/>
  <c r="O982" i="12"/>
  <c r="N983" i="12"/>
  <c r="O983" i="12"/>
  <c r="N984" i="12"/>
  <c r="O984" i="12"/>
  <c r="N985" i="12"/>
  <c r="O985" i="12"/>
  <c r="N986" i="12"/>
  <c r="O986" i="12"/>
  <c r="N987" i="12"/>
  <c r="O987" i="12"/>
  <c r="N988" i="12"/>
  <c r="O988" i="12"/>
  <c r="N989" i="12"/>
  <c r="O989" i="12"/>
  <c r="N990" i="12"/>
  <c r="O990" i="12"/>
  <c r="N991" i="12"/>
  <c r="O991" i="12"/>
  <c r="N992" i="12"/>
  <c r="O992" i="12"/>
  <c r="N993" i="12"/>
  <c r="O993" i="12"/>
  <c r="O967" i="12"/>
  <c r="N967" i="12"/>
  <c r="I968" i="12"/>
  <c r="J968" i="12" s="1"/>
  <c r="I969" i="12"/>
  <c r="J969" i="12" s="1"/>
  <c r="L969" i="12" s="1"/>
  <c r="I970" i="12"/>
  <c r="J970" i="12" s="1"/>
  <c r="L970" i="12" s="1"/>
  <c r="I971" i="12"/>
  <c r="J971" i="12" s="1"/>
  <c r="I972" i="12"/>
  <c r="J972" i="12" s="1"/>
  <c r="I973" i="12"/>
  <c r="J973" i="12" s="1"/>
  <c r="I974" i="12"/>
  <c r="J974" i="12" s="1"/>
  <c r="L974" i="12" s="1"/>
  <c r="I975" i="12"/>
  <c r="J975" i="12" s="1"/>
  <c r="L975" i="12" s="1"/>
  <c r="I976" i="12"/>
  <c r="J976" i="12" s="1"/>
  <c r="I977" i="12"/>
  <c r="J977" i="12" s="1"/>
  <c r="L977" i="12" s="1"/>
  <c r="I978" i="12"/>
  <c r="J978" i="12" s="1"/>
  <c r="L978" i="12" s="1"/>
  <c r="I979" i="12"/>
  <c r="J979" i="12" s="1"/>
  <c r="I980" i="12"/>
  <c r="J980" i="12" s="1"/>
  <c r="L980" i="12" s="1"/>
  <c r="I981" i="12"/>
  <c r="J981" i="12" s="1"/>
  <c r="L981" i="12" s="1"/>
  <c r="I982" i="12"/>
  <c r="J982" i="12" s="1"/>
  <c r="L982" i="12" s="1"/>
  <c r="I983" i="12"/>
  <c r="J983" i="12" s="1"/>
  <c r="I984" i="12"/>
  <c r="J984" i="12" s="1"/>
  <c r="I985" i="12"/>
  <c r="J985" i="12" s="1"/>
  <c r="I986" i="12"/>
  <c r="J986" i="12" s="1"/>
  <c r="L986" i="12" s="1"/>
  <c r="I987" i="12"/>
  <c r="J987" i="12" s="1"/>
  <c r="L987" i="12" s="1"/>
  <c r="I988" i="12"/>
  <c r="J988" i="12" s="1"/>
  <c r="I989" i="12"/>
  <c r="J989" i="12" s="1"/>
  <c r="L989" i="12" s="1"/>
  <c r="I990" i="12"/>
  <c r="J990" i="12" s="1"/>
  <c r="L990" i="12" s="1"/>
  <c r="I991" i="12"/>
  <c r="J991" i="12" s="1"/>
  <c r="I992" i="12"/>
  <c r="J992" i="12" s="1"/>
  <c r="L992" i="12" s="1"/>
  <c r="I993" i="12"/>
  <c r="J993" i="12" s="1"/>
  <c r="I967" i="12"/>
  <c r="J967" i="12" s="1"/>
  <c r="M981" i="12" l="1"/>
  <c r="L993" i="12"/>
  <c r="M993" i="12"/>
  <c r="L973" i="12"/>
  <c r="M973" i="12"/>
  <c r="L988" i="12"/>
  <c r="M988" i="12"/>
  <c r="L984" i="12"/>
  <c r="M984" i="12"/>
  <c r="L976" i="12"/>
  <c r="M976" i="12"/>
  <c r="L972" i="12"/>
  <c r="M972" i="12"/>
  <c r="L968" i="12"/>
  <c r="M968" i="12"/>
  <c r="L985" i="12"/>
  <c r="M985" i="12"/>
  <c r="L991" i="12"/>
  <c r="M991" i="12"/>
  <c r="L983" i="12"/>
  <c r="M983" i="12"/>
  <c r="L979" i="12"/>
  <c r="M979" i="12"/>
  <c r="L971" i="12"/>
  <c r="M971" i="12"/>
  <c r="K970" i="12"/>
  <c r="M992" i="12"/>
  <c r="M980" i="12"/>
  <c r="M978" i="12"/>
  <c r="M977" i="12"/>
  <c r="M975" i="12"/>
  <c r="M974" i="12"/>
  <c r="M970" i="12"/>
  <c r="M969" i="12"/>
  <c r="M990" i="12"/>
  <c r="M989" i="12"/>
  <c r="M987" i="12"/>
  <c r="M986" i="12"/>
  <c r="M982" i="12"/>
  <c r="T31" i="8"/>
  <c r="T32" i="8" s="1"/>
  <c r="X31" i="8"/>
  <c r="X32" i="8" s="1"/>
  <c r="U31" i="8"/>
  <c r="U32" i="8" s="1"/>
  <c r="Y31" i="8"/>
  <c r="Y32" i="8" s="1"/>
  <c r="M967" i="12"/>
  <c r="L967" i="12"/>
  <c r="V31" i="8" l="1"/>
  <c r="V32" i="8" s="1"/>
  <c r="O28" i="8"/>
  <c r="S31" i="8"/>
  <c r="S32" i="8" s="1"/>
  <c r="W31" i="8"/>
  <c r="W32" i="8" s="1"/>
  <c r="K971" i="12"/>
  <c r="R31" i="8"/>
  <c r="R32" i="8" s="1"/>
  <c r="H112" i="48"/>
  <c r="H76" i="48"/>
  <c r="H67" i="48"/>
  <c r="A33" i="48"/>
  <c r="A32" i="48"/>
  <c r="A34" i="48"/>
  <c r="L121" i="48"/>
  <c r="O121" i="48" s="1"/>
  <c r="H121" i="48"/>
  <c r="O120" i="48"/>
  <c r="O119" i="48"/>
  <c r="L118" i="48"/>
  <c r="O118" i="48" s="1"/>
  <c r="H118" i="48"/>
  <c r="O117" i="48"/>
  <c r="O116" i="48"/>
  <c r="L115" i="48"/>
  <c r="O115" i="48" s="1"/>
  <c r="H115" i="48"/>
  <c r="O114" i="48"/>
  <c r="O113" i="48"/>
  <c r="L112" i="48"/>
  <c r="O112" i="48" s="1"/>
  <c r="L109" i="48"/>
  <c r="O109" i="48" s="1"/>
  <c r="H109" i="48"/>
  <c r="O108" i="48"/>
  <c r="O107" i="48"/>
  <c r="L106" i="48"/>
  <c r="O106" i="48" s="1"/>
  <c r="H106" i="48"/>
  <c r="O105" i="48"/>
  <c r="O104" i="48"/>
  <c r="L103" i="48"/>
  <c r="O103" i="48" s="1"/>
  <c r="H103" i="48"/>
  <c r="O102" i="48"/>
  <c r="O101" i="48"/>
  <c r="L100" i="48"/>
  <c r="O100" i="48" s="1"/>
  <c r="H100" i="48"/>
  <c r="O99" i="48"/>
  <c r="O98" i="48"/>
  <c r="L97" i="48"/>
  <c r="O97" i="48" s="1"/>
  <c r="H97" i="48"/>
  <c r="O96" i="48"/>
  <c r="O95" i="48"/>
  <c r="L94" i="48"/>
  <c r="O94" i="48" s="1"/>
  <c r="H94" i="48"/>
  <c r="O93" i="48"/>
  <c r="O92" i="48"/>
  <c r="L91" i="48"/>
  <c r="O91" i="48" s="1"/>
  <c r="H91" i="48"/>
  <c r="O90" i="48"/>
  <c r="O89" i="48"/>
  <c r="L88" i="48"/>
  <c r="O88" i="48" s="1"/>
  <c r="H88" i="48"/>
  <c r="O87" i="48"/>
  <c r="O86" i="48"/>
  <c r="L85" i="48"/>
  <c r="O85" i="48" s="1"/>
  <c r="H85" i="48"/>
  <c r="O84" i="48"/>
  <c r="O83" i="48"/>
  <c r="L82" i="48"/>
  <c r="O82" i="48" s="1"/>
  <c r="H82" i="48"/>
  <c r="O81" i="48"/>
  <c r="O80" i="48"/>
  <c r="L79" i="48"/>
  <c r="O79" i="48" s="1"/>
  <c r="H79" i="48"/>
  <c r="O78" i="48"/>
  <c r="O77" i="48"/>
  <c r="L76" i="48"/>
  <c r="O76" i="48" s="1"/>
  <c r="L73" i="48"/>
  <c r="O73" i="48" s="1"/>
  <c r="H73" i="48"/>
  <c r="O72" i="48"/>
  <c r="O71" i="48"/>
  <c r="L70" i="48"/>
  <c r="O70" i="48" s="1"/>
  <c r="H70" i="48"/>
  <c r="O69" i="48"/>
  <c r="O68" i="48"/>
  <c r="L67" i="48"/>
  <c r="O67" i="48" s="1"/>
  <c r="L64" i="48"/>
  <c r="O64" i="48" s="1"/>
  <c r="H64" i="48"/>
  <c r="O63" i="48"/>
  <c r="O62" i="48"/>
  <c r="L61" i="48"/>
  <c r="O61" i="48" s="1"/>
  <c r="H61" i="48"/>
  <c r="O60" i="48"/>
  <c r="O59" i="48"/>
  <c r="L58" i="48"/>
  <c r="O58" i="48" s="1"/>
  <c r="H58" i="48"/>
  <c r="O57" i="48"/>
  <c r="O56" i="48"/>
  <c r="L55" i="48"/>
  <c r="O55" i="48" s="1"/>
  <c r="H55" i="48"/>
  <c r="O54" i="48"/>
  <c r="O53" i="48"/>
  <c r="L52" i="48"/>
  <c r="O52" i="48" s="1"/>
  <c r="H52" i="48"/>
  <c r="O51" i="48"/>
  <c r="O50" i="48"/>
  <c r="L49" i="48"/>
  <c r="O49" i="48" s="1"/>
  <c r="H49" i="48"/>
  <c r="O48" i="48"/>
  <c r="O47" i="48"/>
  <c r="L46" i="48"/>
  <c r="O46" i="48" s="1"/>
  <c r="H46" i="48"/>
  <c r="O45" i="48"/>
  <c r="O44" i="48"/>
  <c r="L43" i="48"/>
  <c r="O43" i="48" s="1"/>
  <c r="H43" i="48"/>
  <c r="O42" i="48"/>
  <c r="O41" i="48"/>
  <c r="L40" i="48"/>
  <c r="O40" i="48" s="1"/>
  <c r="H40" i="48"/>
  <c r="O39" i="48"/>
  <c r="O38" i="48"/>
  <c r="L37" i="48"/>
  <c r="O37" i="48" s="1"/>
  <c r="H37" i="48"/>
  <c r="O36" i="48"/>
  <c r="O35" i="48"/>
  <c r="L34" i="48"/>
  <c r="O34" i="48" s="1"/>
  <c r="L31" i="48"/>
  <c r="H31" i="48"/>
  <c r="L28" i="48"/>
  <c r="H28" i="48"/>
  <c r="L25" i="48"/>
  <c r="H25" i="48"/>
  <c r="L22" i="48"/>
  <c r="H22" i="48"/>
  <c r="L19" i="48"/>
  <c r="H19" i="48"/>
  <c r="L16" i="48"/>
  <c r="H16" i="48"/>
  <c r="L13" i="48"/>
  <c r="H13" i="48"/>
  <c r="L10" i="48"/>
  <c r="H10" i="48"/>
  <c r="D49" i="48" l="1"/>
  <c r="D79" i="48"/>
  <c r="D61" i="48"/>
  <c r="D91" i="48"/>
  <c r="D103" i="48"/>
  <c r="D31" i="48"/>
  <c r="D73" i="48"/>
  <c r="D115" i="48"/>
  <c r="D121" i="48"/>
  <c r="Z31" i="8"/>
  <c r="Z32" i="8" s="1"/>
  <c r="D10" i="48"/>
  <c r="D22" i="48"/>
  <c r="D37" i="48"/>
  <c r="D43" i="48"/>
  <c r="D55" i="48"/>
  <c r="D85" i="48"/>
  <c r="D97" i="48"/>
  <c r="D109" i="48"/>
  <c r="K972" i="12"/>
  <c r="AB31" i="8"/>
  <c r="AB32" i="8" s="1"/>
  <c r="AC31" i="8"/>
  <c r="AC32" i="8" s="1"/>
  <c r="D19" i="48"/>
  <c r="D40" i="48"/>
  <c r="D46" i="48"/>
  <c r="D52" i="48"/>
  <c r="D58" i="48"/>
  <c r="D64" i="48"/>
  <c r="D82" i="48"/>
  <c r="D88" i="48"/>
  <c r="D94" i="48"/>
  <c r="D100" i="48"/>
  <c r="D106" i="48"/>
  <c r="D13" i="48"/>
  <c r="D25" i="48"/>
  <c r="D16" i="48"/>
  <c r="D28" i="48"/>
  <c r="D70" i="48"/>
  <c r="D118" i="48"/>
  <c r="G15" i="21"/>
  <c r="K973" i="12" l="1"/>
  <c r="AG31" i="8"/>
  <c r="AG32" i="8" s="1"/>
  <c r="AF31" i="8"/>
  <c r="AF32" i="8" s="1"/>
  <c r="AA31" i="8"/>
  <c r="AA32" i="8" s="1"/>
  <c r="G5" i="21"/>
  <c r="G7" i="21"/>
  <c r="G13" i="21"/>
  <c r="G16" i="21"/>
  <c r="AI31" i="8" l="1"/>
  <c r="AI32" i="8" s="1"/>
  <c r="AE31" i="8"/>
  <c r="AE32" i="8" s="1"/>
  <c r="AD31" i="8"/>
  <c r="AD32" i="8" s="1"/>
  <c r="K974" i="12"/>
  <c r="G4" i="21"/>
  <c r="K975" i="12" l="1"/>
  <c r="AN31" i="8"/>
  <c r="AN32" i="8" s="1"/>
  <c r="AJ31" i="8"/>
  <c r="AJ32" i="8" s="1"/>
  <c r="AK31" i="8"/>
  <c r="AK32" i="8" s="1"/>
  <c r="AH31" i="8"/>
  <c r="AH32" i="8" s="1"/>
  <c r="AO31" i="8"/>
  <c r="AO32" i="8" s="1"/>
  <c r="H17" i="21"/>
  <c r="H35" i="21"/>
  <c r="AL31" i="8" l="1"/>
  <c r="AL32" i="8" s="1"/>
  <c r="AM31" i="8"/>
  <c r="AM32" i="8" s="1"/>
  <c r="K976" i="12"/>
  <c r="AF9" i="7"/>
  <c r="AF9" i="6"/>
  <c r="AF9" i="5"/>
  <c r="AE9" i="7"/>
  <c r="AE9" i="6"/>
  <c r="AE9" i="5"/>
  <c r="AD9" i="7"/>
  <c r="AD9" i="6"/>
  <c r="AD9" i="5"/>
  <c r="AC9" i="7"/>
  <c r="AC9" i="6"/>
  <c r="AC9" i="5"/>
  <c r="AB9" i="7"/>
  <c r="AB9" i="6"/>
  <c r="AB9" i="5"/>
  <c r="AA9" i="7"/>
  <c r="AA9" i="6"/>
  <c r="AA9" i="5"/>
  <c r="Z9" i="7"/>
  <c r="Z9" i="6"/>
  <c r="Z9" i="5"/>
  <c r="Y9" i="7"/>
  <c r="Y9" i="6"/>
  <c r="Y9" i="5"/>
  <c r="X9" i="7"/>
  <c r="X9" i="6"/>
  <c r="X9" i="5"/>
  <c r="W9" i="7"/>
  <c r="W9" i="6"/>
  <c r="W9" i="5"/>
  <c r="V9" i="7"/>
  <c r="V9" i="6"/>
  <c r="V9" i="5"/>
  <c r="U9" i="7"/>
  <c r="U9" i="6"/>
  <c r="U9" i="5"/>
  <c r="T9" i="7"/>
  <c r="T9" i="6"/>
  <c r="T9" i="5"/>
  <c r="S9" i="7"/>
  <c r="S9" i="6"/>
  <c r="S9" i="5"/>
  <c r="R9" i="7"/>
  <c r="R9" i="6"/>
  <c r="R9" i="5"/>
  <c r="Q9" i="7"/>
  <c r="Q9" i="6"/>
  <c r="Q9" i="5"/>
  <c r="P9" i="7"/>
  <c r="P9" i="6"/>
  <c r="P9" i="5"/>
  <c r="O9" i="7"/>
  <c r="O9" i="6"/>
  <c r="O9" i="5"/>
  <c r="N9" i="7"/>
  <c r="N9" i="6"/>
  <c r="N9" i="5"/>
  <c r="M9" i="7"/>
  <c r="M9" i="6"/>
  <c r="M9" i="5"/>
  <c r="L9" i="7"/>
  <c r="L9" i="6"/>
  <c r="L9" i="5"/>
  <c r="K9" i="7"/>
  <c r="K9" i="6"/>
  <c r="K9" i="5"/>
  <c r="J9" i="7"/>
  <c r="J9" i="6"/>
  <c r="J9" i="5"/>
  <c r="I9" i="7"/>
  <c r="I9" i="6"/>
  <c r="I9" i="5"/>
  <c r="H9" i="7"/>
  <c r="H9" i="6"/>
  <c r="H9" i="5"/>
  <c r="G9" i="7"/>
  <c r="G9" i="6"/>
  <c r="G9" i="5"/>
  <c r="F9" i="7"/>
  <c r="F9" i="6"/>
  <c r="F9" i="5"/>
  <c r="K977" i="12" l="1"/>
  <c r="AR31" i="8"/>
  <c r="AR32" i="8" s="1"/>
  <c r="AS31" i="8"/>
  <c r="AS32" i="8" s="1"/>
  <c r="D5" i="21"/>
  <c r="AT31" i="8" l="1"/>
  <c r="AT32" i="8" s="1"/>
  <c r="AU31" i="8"/>
  <c r="AU32" i="8" s="1"/>
  <c r="AP31" i="8"/>
  <c r="AP32" i="8" s="1"/>
  <c r="K978" i="12"/>
  <c r="K979" i="12" l="1"/>
  <c r="K980" i="12" s="1"/>
  <c r="K981" i="12" s="1"/>
  <c r="K982" i="12" s="1"/>
  <c r="K983" i="12" s="1"/>
  <c r="K984" i="12" s="1"/>
  <c r="K985" i="12" s="1"/>
  <c r="K986" i="12" s="1"/>
  <c r="K987" i="12" s="1"/>
  <c r="K988" i="12" s="1"/>
  <c r="K989" i="12" s="1"/>
  <c r="K990" i="12" s="1"/>
  <c r="K991" i="12" s="1"/>
  <c r="K992" i="12" s="1"/>
  <c r="K993" i="12" s="1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96" i="47"/>
  <c r="A97" i="47"/>
  <c r="A98" i="47"/>
  <c r="A99" i="47"/>
  <c r="A100" i="47"/>
  <c r="A101" i="47"/>
  <c r="A102" i="47"/>
  <c r="A103" i="47"/>
  <c r="A104" i="47"/>
  <c r="A105" i="47"/>
  <c r="A106" i="47"/>
  <c r="A107" i="47"/>
  <c r="A108" i="47"/>
  <c r="A109" i="47"/>
  <c r="A110" i="47"/>
  <c r="A111" i="47"/>
  <c r="A112" i="47"/>
  <c r="A113" i="47"/>
  <c r="A114" i="47"/>
  <c r="A115" i="47"/>
  <c r="A116" i="47"/>
  <c r="A117" i="47"/>
  <c r="A2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F13" i="47"/>
  <c r="F12" i="47"/>
  <c r="F11" i="47"/>
  <c r="F10" i="47"/>
  <c r="F9" i="47"/>
  <c r="F8" i="47"/>
  <c r="F7" i="47"/>
  <c r="F6" i="47"/>
  <c r="F5" i="47"/>
  <c r="F4" i="47"/>
  <c r="F3" i="47"/>
  <c r="F2" i="47"/>
  <c r="E9" i="47"/>
  <c r="D9" i="47"/>
  <c r="C9" i="47"/>
  <c r="E8" i="47"/>
  <c r="D8" i="47"/>
  <c r="C8" i="47"/>
  <c r="BF31" i="8" l="1"/>
  <c r="BF32" i="8" s="1"/>
  <c r="AV31" i="8"/>
  <c r="AV32" i="8" s="1"/>
  <c r="AZ31" i="8"/>
  <c r="AZ32" i="8" s="1"/>
  <c r="AF84" i="5"/>
  <c r="BD31" i="8"/>
  <c r="BD32" i="8" s="1"/>
  <c r="BE31" i="8"/>
  <c r="BE32" i="8" s="1"/>
  <c r="AW31" i="8"/>
  <c r="AW32" i="8" s="1"/>
  <c r="BA31" i="8"/>
  <c r="BA32" i="8" s="1"/>
  <c r="T57" i="7"/>
  <c r="T57" i="6"/>
  <c r="T57" i="5"/>
  <c r="S57" i="7"/>
  <c r="S57" i="6"/>
  <c r="S57" i="5"/>
  <c r="R57" i="7"/>
  <c r="R57" i="6"/>
  <c r="R57" i="5"/>
  <c r="Q57" i="7"/>
  <c r="Q57" i="6"/>
  <c r="Q57" i="5"/>
  <c r="P57" i="7"/>
  <c r="P57" i="6"/>
  <c r="P57" i="5"/>
  <c r="O57" i="7"/>
  <c r="O57" i="6"/>
  <c r="O57" i="5"/>
  <c r="N57" i="7"/>
  <c r="N57" i="6"/>
  <c r="N57" i="5"/>
  <c r="M57" i="7"/>
  <c r="M57" i="6"/>
  <c r="M57" i="5"/>
  <c r="L57" i="7"/>
  <c r="L57" i="6"/>
  <c r="L57" i="5"/>
  <c r="K57" i="7"/>
  <c r="K57" i="6"/>
  <c r="K57" i="5"/>
  <c r="J57" i="7"/>
  <c r="J57" i="6"/>
  <c r="J57" i="5"/>
  <c r="AF45" i="7"/>
  <c r="AF45" i="6"/>
  <c r="AF45" i="5"/>
  <c r="AE45" i="7"/>
  <c r="AE45" i="6"/>
  <c r="AE45" i="5"/>
  <c r="AD45" i="7"/>
  <c r="AD45" i="6"/>
  <c r="AD45" i="5"/>
  <c r="AC45" i="7"/>
  <c r="AC45" i="6"/>
  <c r="AC45" i="5"/>
  <c r="AB45" i="7"/>
  <c r="AB45" i="6"/>
  <c r="AB45" i="5"/>
  <c r="AA45" i="7"/>
  <c r="AA45" i="6"/>
  <c r="AA45" i="5"/>
  <c r="Z45" i="7"/>
  <c r="Z45" i="6"/>
  <c r="Z45" i="5"/>
  <c r="Y45" i="7"/>
  <c r="Y45" i="6"/>
  <c r="Y45" i="5"/>
  <c r="X45" i="7"/>
  <c r="X45" i="6"/>
  <c r="X45" i="5"/>
  <c r="W45" i="7"/>
  <c r="W45" i="6"/>
  <c r="W45" i="5"/>
  <c r="V45" i="7"/>
  <c r="V45" i="6"/>
  <c r="V45" i="5"/>
  <c r="U45" i="7"/>
  <c r="U45" i="6"/>
  <c r="U45" i="5"/>
  <c r="T45" i="7"/>
  <c r="T45" i="6"/>
  <c r="T45" i="5"/>
  <c r="S45" i="7"/>
  <c r="S45" i="6"/>
  <c r="S45" i="5"/>
  <c r="R45" i="7"/>
  <c r="R45" i="6"/>
  <c r="R45" i="5"/>
  <c r="Q45" i="7"/>
  <c r="Q45" i="6"/>
  <c r="Q45" i="5"/>
  <c r="P45" i="7"/>
  <c r="P45" i="6"/>
  <c r="P45" i="5"/>
  <c r="O45" i="7"/>
  <c r="O45" i="6"/>
  <c r="O45" i="5"/>
  <c r="N45" i="7"/>
  <c r="N45" i="6"/>
  <c r="N45" i="5"/>
  <c r="M45" i="7"/>
  <c r="M45" i="6"/>
  <c r="M45" i="5"/>
  <c r="L45" i="7"/>
  <c r="L45" i="6"/>
  <c r="L45" i="5"/>
  <c r="K45" i="7"/>
  <c r="K45" i="6"/>
  <c r="K45" i="5"/>
  <c r="J45" i="7"/>
  <c r="J45" i="6"/>
  <c r="J45" i="5"/>
  <c r="BB31" i="8" l="1"/>
  <c r="BB32" i="8" s="1"/>
  <c r="BG31" i="8"/>
  <c r="BG32" i="8" s="1"/>
  <c r="AQ31" i="8"/>
  <c r="AQ32" i="8" s="1"/>
  <c r="AY31" i="8"/>
  <c r="AY32" i="8" s="1"/>
  <c r="AX31" i="8"/>
  <c r="AX32" i="8" s="1"/>
  <c r="BC31" i="8"/>
  <c r="BC32" i="8" s="1"/>
  <c r="E17" i="21"/>
  <c r="CV24" i="2"/>
  <c r="CU24" i="2"/>
  <c r="AF24" i="6" s="1"/>
  <c r="CT24" i="2"/>
  <c r="AF24" i="5" s="1"/>
  <c r="CP24" i="2"/>
  <c r="AE24" i="7" s="1"/>
  <c r="CO24" i="2"/>
  <c r="AE24" i="6" s="1"/>
  <c r="CN24" i="2"/>
  <c r="AE24" i="5" s="1"/>
  <c r="CM24" i="2"/>
  <c r="AD24" i="7" s="1"/>
  <c r="CL24" i="2"/>
  <c r="AD24" i="6" s="1"/>
  <c r="CK24" i="2"/>
  <c r="AD24" i="5" s="1"/>
  <c r="CJ24" i="2"/>
  <c r="AC24" i="7" s="1"/>
  <c r="CI24" i="2"/>
  <c r="AC24" i="6" s="1"/>
  <c r="CH24" i="2"/>
  <c r="AC24" i="5" s="1"/>
  <c r="CG24" i="2"/>
  <c r="AB24" i="7" s="1"/>
  <c r="CF24" i="2"/>
  <c r="AB24" i="6" s="1"/>
  <c r="CE24" i="2"/>
  <c r="AB24" i="5" s="1"/>
  <c r="CD24" i="2"/>
  <c r="AA24" i="7" s="1"/>
  <c r="CC24" i="2"/>
  <c r="AA24" i="6" s="1"/>
  <c r="CB24" i="2"/>
  <c r="AA24" i="5" s="1"/>
  <c r="CA24" i="2"/>
  <c r="Z24" i="7" s="1"/>
  <c r="BZ24" i="2"/>
  <c r="Z24" i="6" s="1"/>
  <c r="BY24" i="2"/>
  <c r="Z24" i="5" s="1"/>
  <c r="BX24" i="2"/>
  <c r="Y24" i="7" s="1"/>
  <c r="BW24" i="2"/>
  <c r="Y24" i="6" s="1"/>
  <c r="BV24" i="2"/>
  <c r="Y24" i="5" s="1"/>
  <c r="BU24" i="2"/>
  <c r="X24" i="7" s="1"/>
  <c r="BT24" i="2"/>
  <c r="X24" i="6" s="1"/>
  <c r="BS24" i="2"/>
  <c r="X24" i="5" s="1"/>
  <c r="BR24" i="2"/>
  <c r="W24" i="7" s="1"/>
  <c r="BQ24" i="2"/>
  <c r="W24" i="6" s="1"/>
  <c r="BP24" i="2"/>
  <c r="W24" i="5" s="1"/>
  <c r="BO24" i="2"/>
  <c r="V24" i="7" s="1"/>
  <c r="BN24" i="2"/>
  <c r="V24" i="6" s="1"/>
  <c r="BM24" i="2"/>
  <c r="V24" i="5" s="1"/>
  <c r="BL24" i="2"/>
  <c r="U24" i="7" s="1"/>
  <c r="BK24" i="2"/>
  <c r="U24" i="6" s="1"/>
  <c r="BJ24" i="2"/>
  <c r="U24" i="5" s="1"/>
  <c r="BI24" i="2"/>
  <c r="T24" i="7" s="1"/>
  <c r="BH24" i="2"/>
  <c r="T24" i="6" s="1"/>
  <c r="BG24" i="2"/>
  <c r="T24" i="5" s="1"/>
  <c r="BF24" i="2"/>
  <c r="S24" i="7" s="1"/>
  <c r="BE24" i="2"/>
  <c r="S24" i="6" s="1"/>
  <c r="BD24" i="2"/>
  <c r="S24" i="5" s="1"/>
  <c r="BC24" i="2"/>
  <c r="R24" i="7" s="1"/>
  <c r="BB24" i="2"/>
  <c r="R24" i="6" s="1"/>
  <c r="BA24" i="2"/>
  <c r="R24" i="5" s="1"/>
  <c r="AZ24" i="2"/>
  <c r="Q24" i="7" s="1"/>
  <c r="AY24" i="2"/>
  <c r="Q24" i="6" s="1"/>
  <c r="AX24" i="2"/>
  <c r="Q24" i="5" s="1"/>
  <c r="AW24" i="2"/>
  <c r="P24" i="7" s="1"/>
  <c r="AV24" i="2"/>
  <c r="P24" i="6" s="1"/>
  <c r="AU24" i="2"/>
  <c r="P24" i="5" s="1"/>
  <c r="AT24" i="2"/>
  <c r="O24" i="7" s="1"/>
  <c r="AS24" i="2"/>
  <c r="O24" i="6" s="1"/>
  <c r="AR24" i="2"/>
  <c r="O24" i="5" s="1"/>
  <c r="AQ24" i="2"/>
  <c r="N24" i="7" s="1"/>
  <c r="AP24" i="2"/>
  <c r="N24" i="6" s="1"/>
  <c r="AO24" i="2"/>
  <c r="N24" i="5" s="1"/>
  <c r="AN24" i="2"/>
  <c r="M24" i="7" s="1"/>
  <c r="AM24" i="2"/>
  <c r="M24" i="6" s="1"/>
  <c r="AL24" i="2"/>
  <c r="M24" i="5" s="1"/>
  <c r="AK24" i="2"/>
  <c r="L24" i="7" s="1"/>
  <c r="AJ24" i="2"/>
  <c r="L24" i="6" s="1"/>
  <c r="AI24" i="2"/>
  <c r="L24" i="5" s="1"/>
  <c r="AH24" i="2"/>
  <c r="K24" i="7" s="1"/>
  <c r="AG24" i="2"/>
  <c r="K24" i="6" s="1"/>
  <c r="AF24" i="2"/>
  <c r="K24" i="5" s="1"/>
  <c r="AE24" i="2"/>
  <c r="J24" i="7" s="1"/>
  <c r="AD24" i="2"/>
  <c r="J24" i="6" s="1"/>
  <c r="AC24" i="2"/>
  <c r="J24" i="5" s="1"/>
  <c r="AB24" i="2"/>
  <c r="I24" i="7" s="1"/>
  <c r="AA24" i="2"/>
  <c r="I24" i="6" s="1"/>
  <c r="Z24" i="2"/>
  <c r="I24" i="5" s="1"/>
  <c r="Y24" i="2"/>
  <c r="H24" i="7" s="1"/>
  <c r="X24" i="2"/>
  <c r="H24" i="6" s="1"/>
  <c r="W24" i="2"/>
  <c r="H24" i="5" s="1"/>
  <c r="V24" i="2"/>
  <c r="G24" i="7" s="1"/>
  <c r="U24" i="2"/>
  <c r="G24" i="6" s="1"/>
  <c r="T24" i="2"/>
  <c r="G24" i="5" s="1"/>
  <c r="S24" i="2"/>
  <c r="F24" i="7" s="1"/>
  <c r="R24" i="2"/>
  <c r="F24" i="6" s="1"/>
  <c r="Q24" i="2"/>
  <c r="F24" i="5" s="1"/>
  <c r="CU21" i="2"/>
  <c r="CT21" i="2"/>
  <c r="AF21" i="5" s="1"/>
  <c r="CP21" i="2"/>
  <c r="AE21" i="7" s="1"/>
  <c r="CO21" i="2"/>
  <c r="AE21" i="6" s="1"/>
  <c r="CN21" i="2"/>
  <c r="AE21" i="5" s="1"/>
  <c r="CM21" i="2"/>
  <c r="AD21" i="7" s="1"/>
  <c r="CL21" i="2"/>
  <c r="AD21" i="6" s="1"/>
  <c r="CK21" i="2"/>
  <c r="AD21" i="5" s="1"/>
  <c r="CJ21" i="2"/>
  <c r="AC21" i="7" s="1"/>
  <c r="CI21" i="2"/>
  <c r="AC21" i="6" s="1"/>
  <c r="CH21" i="2"/>
  <c r="AC21" i="5" s="1"/>
  <c r="CG21" i="2"/>
  <c r="AB21" i="7" s="1"/>
  <c r="CF21" i="2"/>
  <c r="AB21" i="6" s="1"/>
  <c r="CE21" i="2"/>
  <c r="AB21" i="5" s="1"/>
  <c r="CD21" i="2"/>
  <c r="AA21" i="7" s="1"/>
  <c r="CC21" i="2"/>
  <c r="AA21" i="6" s="1"/>
  <c r="CB21" i="2"/>
  <c r="AA21" i="5" s="1"/>
  <c r="CA21" i="2"/>
  <c r="Z21" i="7" s="1"/>
  <c r="BZ21" i="2"/>
  <c r="Z21" i="6" s="1"/>
  <c r="BY21" i="2"/>
  <c r="Z21" i="5" s="1"/>
  <c r="BX21" i="2"/>
  <c r="Y21" i="7" s="1"/>
  <c r="BW21" i="2"/>
  <c r="Y21" i="6" s="1"/>
  <c r="BV21" i="2"/>
  <c r="Y21" i="5" s="1"/>
  <c r="BU21" i="2"/>
  <c r="X21" i="7" s="1"/>
  <c r="BT21" i="2"/>
  <c r="X21" i="6" s="1"/>
  <c r="BS21" i="2"/>
  <c r="X21" i="5" s="1"/>
  <c r="BR21" i="2"/>
  <c r="W21" i="7" s="1"/>
  <c r="BQ21" i="2"/>
  <c r="W21" i="6" s="1"/>
  <c r="BP21" i="2"/>
  <c r="W21" i="5" s="1"/>
  <c r="BO21" i="2"/>
  <c r="V21" i="7" s="1"/>
  <c r="BN21" i="2"/>
  <c r="V21" i="6" s="1"/>
  <c r="BM21" i="2"/>
  <c r="V21" i="5" s="1"/>
  <c r="BL21" i="2"/>
  <c r="U21" i="7" s="1"/>
  <c r="BK21" i="2"/>
  <c r="U21" i="6" s="1"/>
  <c r="BJ21" i="2"/>
  <c r="U21" i="5" s="1"/>
  <c r="BI21" i="2"/>
  <c r="T21" i="7" s="1"/>
  <c r="BH21" i="2"/>
  <c r="T21" i="6" s="1"/>
  <c r="BG21" i="2"/>
  <c r="T21" i="5" s="1"/>
  <c r="BF21" i="2"/>
  <c r="S21" i="7" s="1"/>
  <c r="BE21" i="2"/>
  <c r="S21" i="6" s="1"/>
  <c r="BD21" i="2"/>
  <c r="S21" i="5" s="1"/>
  <c r="BC21" i="2"/>
  <c r="R21" i="7" s="1"/>
  <c r="BB21" i="2"/>
  <c r="R21" i="6" s="1"/>
  <c r="BA21" i="2"/>
  <c r="R21" i="5" s="1"/>
  <c r="AZ21" i="2"/>
  <c r="Q21" i="7" s="1"/>
  <c r="AY21" i="2"/>
  <c r="Q21" i="6" s="1"/>
  <c r="AX21" i="2"/>
  <c r="Q21" i="5" s="1"/>
  <c r="AW21" i="2"/>
  <c r="P21" i="7" s="1"/>
  <c r="AV21" i="2"/>
  <c r="P21" i="6" s="1"/>
  <c r="AU21" i="2"/>
  <c r="P21" i="5" s="1"/>
  <c r="AT21" i="2"/>
  <c r="O21" i="7" s="1"/>
  <c r="AS21" i="2"/>
  <c r="O21" i="6" s="1"/>
  <c r="AR21" i="2"/>
  <c r="O21" i="5" s="1"/>
  <c r="AQ21" i="2"/>
  <c r="N21" i="7" s="1"/>
  <c r="AP21" i="2"/>
  <c r="N21" i="6" s="1"/>
  <c r="AO21" i="2"/>
  <c r="N21" i="5" s="1"/>
  <c r="AN21" i="2"/>
  <c r="M21" i="7" s="1"/>
  <c r="AM21" i="2"/>
  <c r="M21" i="6" s="1"/>
  <c r="AL21" i="2"/>
  <c r="M21" i="5" s="1"/>
  <c r="AK21" i="2"/>
  <c r="L21" i="7" s="1"/>
  <c r="AJ21" i="2"/>
  <c r="L21" i="6" s="1"/>
  <c r="AI21" i="2"/>
  <c r="L21" i="5" s="1"/>
  <c r="AH21" i="2"/>
  <c r="K21" i="7" s="1"/>
  <c r="AG21" i="2"/>
  <c r="K21" i="6" s="1"/>
  <c r="AF21" i="2"/>
  <c r="K21" i="5" s="1"/>
  <c r="AE21" i="2"/>
  <c r="J21" i="7" s="1"/>
  <c r="AD21" i="2"/>
  <c r="J21" i="6" s="1"/>
  <c r="AC21" i="2"/>
  <c r="J21" i="5" s="1"/>
  <c r="AB21" i="2"/>
  <c r="I21" i="7" s="1"/>
  <c r="AA21" i="2"/>
  <c r="I21" i="6" s="1"/>
  <c r="Z21" i="2"/>
  <c r="I21" i="5" s="1"/>
  <c r="Y21" i="2"/>
  <c r="H21" i="7" s="1"/>
  <c r="X21" i="2"/>
  <c r="H21" i="6" s="1"/>
  <c r="W21" i="2"/>
  <c r="H21" i="5" s="1"/>
  <c r="V21" i="2"/>
  <c r="G21" i="7" s="1"/>
  <c r="U21" i="2"/>
  <c r="G21" i="6" s="1"/>
  <c r="T21" i="2"/>
  <c r="G21" i="5" s="1"/>
  <c r="S21" i="2"/>
  <c r="F21" i="7" s="1"/>
  <c r="R21" i="2"/>
  <c r="F21" i="6" s="1"/>
  <c r="Q21" i="2"/>
  <c r="F21" i="5" s="1"/>
  <c r="AG24" i="6" l="1"/>
  <c r="AG24" i="7"/>
  <c r="AG21" i="5"/>
  <c r="AG21" i="6"/>
  <c r="AF21" i="7"/>
  <c r="AF24" i="7"/>
  <c r="AG24" i="5"/>
  <c r="AF21" i="6"/>
  <c r="AF33" i="7"/>
  <c r="AF33" i="6"/>
  <c r="AF33" i="5"/>
  <c r="AE33" i="7"/>
  <c r="AE33" i="6"/>
  <c r="AE33" i="5"/>
  <c r="AD33" i="7"/>
  <c r="AD33" i="6"/>
  <c r="AD33" i="5"/>
  <c r="AC33" i="7"/>
  <c r="AC33" i="6"/>
  <c r="AC33" i="5"/>
  <c r="AB33" i="7"/>
  <c r="AB33" i="6"/>
  <c r="AB33" i="5"/>
  <c r="AA33" i="7"/>
  <c r="AA33" i="6"/>
  <c r="AA33" i="5"/>
  <c r="Z33" i="7"/>
  <c r="Z33" i="6"/>
  <c r="Z33" i="5"/>
  <c r="Y33" i="7"/>
  <c r="Y33" i="6"/>
  <c r="Y33" i="5"/>
  <c r="X33" i="7"/>
  <c r="X33" i="6"/>
  <c r="X33" i="5"/>
  <c r="W33" i="7"/>
  <c r="W33" i="6"/>
  <c r="W33" i="5"/>
  <c r="V33" i="7"/>
  <c r="V33" i="6"/>
  <c r="V33" i="5"/>
  <c r="U33" i="7"/>
  <c r="U33" i="6"/>
  <c r="U33" i="5"/>
  <c r="T33" i="7"/>
  <c r="T33" i="6"/>
  <c r="T33" i="5"/>
  <c r="S33" i="7"/>
  <c r="S33" i="6"/>
  <c r="S33" i="5"/>
  <c r="R33" i="7"/>
  <c r="R33" i="6"/>
  <c r="R33" i="5"/>
  <c r="Q33" i="7"/>
  <c r="Q33" i="6"/>
  <c r="Q33" i="5"/>
  <c r="P33" i="7"/>
  <c r="P33" i="6"/>
  <c r="P33" i="5"/>
  <c r="O33" i="7"/>
  <c r="O33" i="6"/>
  <c r="O33" i="5"/>
  <c r="N33" i="7"/>
  <c r="N33" i="6"/>
  <c r="N33" i="5"/>
  <c r="M33" i="7"/>
  <c r="M33" i="6"/>
  <c r="M33" i="5"/>
  <c r="L33" i="7"/>
  <c r="L33" i="6"/>
  <c r="L33" i="5"/>
  <c r="K33" i="7"/>
  <c r="K33" i="6"/>
  <c r="K33" i="5"/>
  <c r="J33" i="7"/>
  <c r="J33" i="6"/>
  <c r="J33" i="5"/>
  <c r="AF42" i="7"/>
  <c r="AF42" i="6"/>
  <c r="AF42" i="5"/>
  <c r="AE42" i="7"/>
  <c r="AE42" i="6"/>
  <c r="AE42" i="5"/>
  <c r="AD42" i="7"/>
  <c r="AD42" i="6"/>
  <c r="AD42" i="5"/>
  <c r="AC42" i="7"/>
  <c r="AC42" i="6"/>
  <c r="AC42" i="5"/>
  <c r="AB42" i="7"/>
  <c r="AB42" i="6"/>
  <c r="AB42" i="5"/>
  <c r="AA42" i="7"/>
  <c r="AA42" i="6"/>
  <c r="AA42" i="5"/>
  <c r="Z42" i="7"/>
  <c r="Z42" i="6"/>
  <c r="Z42" i="5"/>
  <c r="Y42" i="7"/>
  <c r="Y42" i="6"/>
  <c r="Y42" i="5"/>
  <c r="X42" i="7"/>
  <c r="X42" i="6"/>
  <c r="X42" i="5"/>
  <c r="W42" i="7"/>
  <c r="W42" i="6"/>
  <c r="W42" i="5"/>
  <c r="V42" i="7"/>
  <c r="V42" i="6"/>
  <c r="V42" i="5"/>
  <c r="U42" i="7"/>
  <c r="U42" i="6"/>
  <c r="U42" i="5"/>
  <c r="T42" i="7"/>
  <c r="T42" i="6"/>
  <c r="T42" i="5"/>
  <c r="S42" i="7"/>
  <c r="S42" i="6"/>
  <c r="S42" i="5"/>
  <c r="R42" i="7"/>
  <c r="R42" i="6"/>
  <c r="R42" i="5"/>
  <c r="Q42" i="7"/>
  <c r="Q42" i="6"/>
  <c r="Q42" i="5"/>
  <c r="P42" i="7"/>
  <c r="P42" i="6"/>
  <c r="P42" i="5"/>
  <c r="O42" i="7"/>
  <c r="O42" i="6"/>
  <c r="O42" i="5"/>
  <c r="N42" i="7"/>
  <c r="N42" i="6"/>
  <c r="N42" i="5"/>
  <c r="M42" i="7"/>
  <c r="M42" i="6"/>
  <c r="M42" i="5"/>
  <c r="L42" i="7"/>
  <c r="L42" i="6"/>
  <c r="L42" i="5"/>
  <c r="K42" i="7"/>
  <c r="K42" i="6"/>
  <c r="K42" i="5"/>
  <c r="J42" i="7"/>
  <c r="J42" i="6"/>
  <c r="J42" i="5"/>
  <c r="I42" i="7"/>
  <c r="I42" i="6"/>
  <c r="I42" i="5"/>
  <c r="H42" i="7"/>
  <c r="H42" i="6"/>
  <c r="H42" i="5"/>
  <c r="G42" i="7"/>
  <c r="G42" i="6"/>
  <c r="G42" i="5"/>
  <c r="F42" i="7"/>
  <c r="F42" i="6"/>
  <c r="F42" i="5"/>
  <c r="D13" i="21" l="1"/>
  <c r="D16" i="21"/>
  <c r="CV34" i="2"/>
  <c r="CU34" i="2"/>
  <c r="AG34" i="6" s="1"/>
  <c r="CT34" i="2"/>
  <c r="AG34" i="5" s="1"/>
  <c r="CP34" i="2"/>
  <c r="AE34" i="7" s="1"/>
  <c r="CO34" i="2"/>
  <c r="AE34" i="6" s="1"/>
  <c r="CN34" i="2"/>
  <c r="AE34" i="5" s="1"/>
  <c r="CM34" i="2"/>
  <c r="AD34" i="7" s="1"/>
  <c r="CL34" i="2"/>
  <c r="AD34" i="6" s="1"/>
  <c r="CK34" i="2"/>
  <c r="AD34" i="5" s="1"/>
  <c r="CJ34" i="2"/>
  <c r="AC34" i="7" s="1"/>
  <c r="CI34" i="2"/>
  <c r="AC34" i="6" s="1"/>
  <c r="CH34" i="2"/>
  <c r="AC34" i="5" s="1"/>
  <c r="CG34" i="2"/>
  <c r="AB34" i="7" s="1"/>
  <c r="CF34" i="2"/>
  <c r="AB34" i="6" s="1"/>
  <c r="CE34" i="2"/>
  <c r="AB34" i="5" s="1"/>
  <c r="CD34" i="2"/>
  <c r="AA34" i="7" s="1"/>
  <c r="CC34" i="2"/>
  <c r="AA34" i="6" s="1"/>
  <c r="CB34" i="2"/>
  <c r="AA34" i="5" s="1"/>
  <c r="CA34" i="2"/>
  <c r="Z34" i="7" s="1"/>
  <c r="BZ34" i="2"/>
  <c r="Z34" i="6" s="1"/>
  <c r="BY34" i="2"/>
  <c r="Z34" i="5" s="1"/>
  <c r="BX34" i="2"/>
  <c r="Y34" i="7" s="1"/>
  <c r="BW34" i="2"/>
  <c r="Y34" i="6" s="1"/>
  <c r="BV34" i="2"/>
  <c r="Y34" i="5" s="1"/>
  <c r="BU34" i="2"/>
  <c r="X34" i="7" s="1"/>
  <c r="BT34" i="2"/>
  <c r="X34" i="6" s="1"/>
  <c r="BS34" i="2"/>
  <c r="X34" i="5" s="1"/>
  <c r="BR34" i="2"/>
  <c r="W34" i="7" s="1"/>
  <c r="BQ34" i="2"/>
  <c r="W34" i="6" s="1"/>
  <c r="BP34" i="2"/>
  <c r="W34" i="5" s="1"/>
  <c r="BO34" i="2"/>
  <c r="V34" i="7" s="1"/>
  <c r="BN34" i="2"/>
  <c r="V34" i="6" s="1"/>
  <c r="BM34" i="2"/>
  <c r="V34" i="5" s="1"/>
  <c r="BL34" i="2"/>
  <c r="U34" i="7" s="1"/>
  <c r="BK34" i="2"/>
  <c r="U34" i="6" s="1"/>
  <c r="BJ34" i="2"/>
  <c r="U34" i="5" s="1"/>
  <c r="BI34" i="2"/>
  <c r="T34" i="7" s="1"/>
  <c r="BH34" i="2"/>
  <c r="T34" i="6" s="1"/>
  <c r="BG34" i="2"/>
  <c r="T34" i="5" s="1"/>
  <c r="BF34" i="2"/>
  <c r="S34" i="7" s="1"/>
  <c r="BE34" i="2"/>
  <c r="S34" i="6" s="1"/>
  <c r="BD34" i="2"/>
  <c r="S34" i="5" s="1"/>
  <c r="BC34" i="2"/>
  <c r="R34" i="7" s="1"/>
  <c r="BB34" i="2"/>
  <c r="R34" i="6" s="1"/>
  <c r="BA34" i="2"/>
  <c r="R34" i="5" s="1"/>
  <c r="AZ34" i="2"/>
  <c r="Q34" i="7" s="1"/>
  <c r="AY34" i="2"/>
  <c r="Q34" i="6" s="1"/>
  <c r="AX34" i="2"/>
  <c r="Q34" i="5" s="1"/>
  <c r="AW34" i="2"/>
  <c r="P34" i="7" s="1"/>
  <c r="AV34" i="2"/>
  <c r="P34" i="6" s="1"/>
  <c r="AU34" i="2"/>
  <c r="P34" i="5" s="1"/>
  <c r="AT34" i="2"/>
  <c r="O34" i="7" s="1"/>
  <c r="AS34" i="2"/>
  <c r="O34" i="6" s="1"/>
  <c r="AR34" i="2"/>
  <c r="O34" i="5" s="1"/>
  <c r="AQ34" i="2"/>
  <c r="N34" i="7" s="1"/>
  <c r="AP34" i="2"/>
  <c r="N34" i="6" s="1"/>
  <c r="AO34" i="2"/>
  <c r="N34" i="5" s="1"/>
  <c r="AN34" i="2"/>
  <c r="M34" i="7" s="1"/>
  <c r="AM34" i="2"/>
  <c r="M34" i="6" s="1"/>
  <c r="AL34" i="2"/>
  <c r="M34" i="5" s="1"/>
  <c r="AK34" i="2"/>
  <c r="L34" i="7" s="1"/>
  <c r="AJ34" i="2"/>
  <c r="L34" i="6" s="1"/>
  <c r="AI34" i="2"/>
  <c r="L34" i="5" s="1"/>
  <c r="AH34" i="2"/>
  <c r="K34" i="7" s="1"/>
  <c r="AG34" i="2"/>
  <c r="K34" i="6" s="1"/>
  <c r="AF34" i="2"/>
  <c r="K34" i="5" s="1"/>
  <c r="AE34" i="2"/>
  <c r="J34" i="7" s="1"/>
  <c r="AD34" i="2"/>
  <c r="J34" i="6" s="1"/>
  <c r="AC34" i="2"/>
  <c r="J34" i="5" s="1"/>
  <c r="AG32" i="7" l="1"/>
  <c r="AG34" i="7"/>
  <c r="N30" i="5"/>
  <c r="N32" i="5"/>
  <c r="J30" i="6"/>
  <c r="J32" i="6"/>
  <c r="M30" i="5"/>
  <c r="M32" i="5"/>
  <c r="Q30" i="5"/>
  <c r="Q32" i="5"/>
  <c r="U30" i="5"/>
  <c r="U32" i="5"/>
  <c r="Z30" i="6"/>
  <c r="Z32" i="6"/>
  <c r="AD30" i="6"/>
  <c r="AD32" i="6"/>
  <c r="K30" i="5"/>
  <c r="K32" i="5"/>
  <c r="L30" i="6"/>
  <c r="L32" i="6"/>
  <c r="M30" i="7"/>
  <c r="M32" i="7"/>
  <c r="O30" i="5"/>
  <c r="O32" i="5"/>
  <c r="P30" i="6"/>
  <c r="P32" i="6"/>
  <c r="Q30" i="7"/>
  <c r="Q32" i="7"/>
  <c r="S30" i="5"/>
  <c r="S32" i="5"/>
  <c r="T30" i="6"/>
  <c r="T32" i="6"/>
  <c r="U30" i="7"/>
  <c r="U32" i="7"/>
  <c r="W30" i="5"/>
  <c r="W32" i="5"/>
  <c r="X30" i="6"/>
  <c r="X32" i="6"/>
  <c r="Y30" i="7"/>
  <c r="Y32" i="7"/>
  <c r="AA30" i="5"/>
  <c r="AA32" i="5"/>
  <c r="AB30" i="6"/>
  <c r="AB32" i="6"/>
  <c r="AC30" i="7"/>
  <c r="AC32" i="7"/>
  <c r="AE30" i="5"/>
  <c r="AE32" i="5"/>
  <c r="AF30" i="6"/>
  <c r="AG32" i="6"/>
  <c r="K30" i="6"/>
  <c r="K32" i="6"/>
  <c r="P30" i="7"/>
  <c r="P32" i="7"/>
  <c r="R30" i="5"/>
  <c r="R32" i="5"/>
  <c r="S30" i="6"/>
  <c r="S32" i="6"/>
  <c r="T30" i="7"/>
  <c r="T32" i="7"/>
  <c r="V30" i="5"/>
  <c r="V32" i="5"/>
  <c r="W30" i="6"/>
  <c r="W32" i="6"/>
  <c r="X30" i="7"/>
  <c r="X32" i="7"/>
  <c r="Z30" i="5"/>
  <c r="Z32" i="5"/>
  <c r="AA30" i="6"/>
  <c r="AA32" i="6"/>
  <c r="AB30" i="7"/>
  <c r="AB32" i="7"/>
  <c r="AD30" i="5"/>
  <c r="AD32" i="5"/>
  <c r="AE30" i="6"/>
  <c r="AE32" i="6"/>
  <c r="L30" i="7"/>
  <c r="L32" i="7"/>
  <c r="N30" i="6"/>
  <c r="N32" i="6"/>
  <c r="S30" i="7"/>
  <c r="S32" i="7"/>
  <c r="W30" i="7"/>
  <c r="W32" i="7"/>
  <c r="AA30" i="7"/>
  <c r="AA32" i="7"/>
  <c r="AE30" i="7"/>
  <c r="AE32" i="7"/>
  <c r="J30" i="5"/>
  <c r="J32" i="5"/>
  <c r="O30" i="6"/>
  <c r="O32" i="6"/>
  <c r="K30" i="7"/>
  <c r="K32" i="7"/>
  <c r="O30" i="7"/>
  <c r="O32" i="7"/>
  <c r="R30" i="6"/>
  <c r="R32" i="6"/>
  <c r="V30" i="6"/>
  <c r="V32" i="6"/>
  <c r="Y30" i="5"/>
  <c r="Y32" i="5"/>
  <c r="AC30" i="5"/>
  <c r="AC32" i="5"/>
  <c r="J30" i="7"/>
  <c r="J32" i="7"/>
  <c r="L30" i="5"/>
  <c r="L32" i="5"/>
  <c r="M30" i="6"/>
  <c r="M32" i="6"/>
  <c r="N30" i="7"/>
  <c r="N32" i="7"/>
  <c r="P30" i="5"/>
  <c r="P32" i="5"/>
  <c r="Q30" i="6"/>
  <c r="Q32" i="6"/>
  <c r="R30" i="7"/>
  <c r="R32" i="7"/>
  <c r="T30" i="5"/>
  <c r="T32" i="5"/>
  <c r="U30" i="6"/>
  <c r="U32" i="6"/>
  <c r="V30" i="7"/>
  <c r="V32" i="7"/>
  <c r="X30" i="5"/>
  <c r="X32" i="5"/>
  <c r="Y30" i="6"/>
  <c r="Y32" i="6"/>
  <c r="Z30" i="7"/>
  <c r="Z32" i="7"/>
  <c r="AB30" i="5"/>
  <c r="AB32" i="5"/>
  <c r="AC30" i="6"/>
  <c r="AC32" i="6"/>
  <c r="AD30" i="7"/>
  <c r="AD32" i="7"/>
  <c r="AF30" i="5"/>
  <c r="AG32" i="5"/>
  <c r="AG30" i="6"/>
  <c r="AG30" i="7"/>
  <c r="AF30" i="7"/>
  <c r="AG30" i="5"/>
  <c r="CV52" i="2"/>
  <c r="CU52" i="2"/>
  <c r="AG52" i="6" s="1"/>
  <c r="CT52" i="2"/>
  <c r="AG52" i="5" s="1"/>
  <c r="CP52" i="2"/>
  <c r="AE52" i="7" s="1"/>
  <c r="CO52" i="2"/>
  <c r="AE52" i="6" s="1"/>
  <c r="CN52" i="2"/>
  <c r="AE52" i="5" s="1"/>
  <c r="CM52" i="2"/>
  <c r="AD52" i="7" s="1"/>
  <c r="CL52" i="2"/>
  <c r="AD52" i="6" s="1"/>
  <c r="CK52" i="2"/>
  <c r="AD52" i="5" s="1"/>
  <c r="CJ52" i="2"/>
  <c r="AC52" i="7" s="1"/>
  <c r="CI52" i="2"/>
  <c r="AC52" i="6" s="1"/>
  <c r="CH52" i="2"/>
  <c r="AC52" i="5" s="1"/>
  <c r="CG52" i="2"/>
  <c r="AB52" i="7" s="1"/>
  <c r="CF52" i="2"/>
  <c r="AB52" i="6" s="1"/>
  <c r="CE52" i="2"/>
  <c r="AB52" i="5" s="1"/>
  <c r="CD52" i="2"/>
  <c r="AA52" i="7" s="1"/>
  <c r="CC52" i="2"/>
  <c r="AA52" i="6" s="1"/>
  <c r="CB52" i="2"/>
  <c r="AA52" i="5" s="1"/>
  <c r="CA52" i="2"/>
  <c r="Z52" i="7" s="1"/>
  <c r="BZ52" i="2"/>
  <c r="Z52" i="6" s="1"/>
  <c r="BY52" i="2"/>
  <c r="Z52" i="5" s="1"/>
  <c r="BX52" i="2"/>
  <c r="Y52" i="7" s="1"/>
  <c r="BW52" i="2"/>
  <c r="Y52" i="6" s="1"/>
  <c r="BV52" i="2"/>
  <c r="Y52" i="5" s="1"/>
  <c r="BU52" i="2"/>
  <c r="X52" i="7" s="1"/>
  <c r="BT52" i="2"/>
  <c r="X52" i="6" s="1"/>
  <c r="BS52" i="2"/>
  <c r="X52" i="5" s="1"/>
  <c r="BR52" i="2"/>
  <c r="W52" i="7" s="1"/>
  <c r="BQ52" i="2"/>
  <c r="W52" i="6" s="1"/>
  <c r="BP52" i="2"/>
  <c r="W52" i="5" s="1"/>
  <c r="BO52" i="2"/>
  <c r="V52" i="7" s="1"/>
  <c r="BN52" i="2"/>
  <c r="V52" i="6" s="1"/>
  <c r="BM52" i="2"/>
  <c r="V52" i="5" s="1"/>
  <c r="BL52" i="2"/>
  <c r="U52" i="7" s="1"/>
  <c r="BK52" i="2"/>
  <c r="U52" i="6" s="1"/>
  <c r="BJ52" i="2"/>
  <c r="U52" i="5" s="1"/>
  <c r="BI52" i="2"/>
  <c r="T52" i="7" s="1"/>
  <c r="BH52" i="2"/>
  <c r="T52" i="6" s="1"/>
  <c r="BG52" i="2"/>
  <c r="T52" i="5" s="1"/>
  <c r="BF52" i="2"/>
  <c r="S52" i="7" s="1"/>
  <c r="BE52" i="2"/>
  <c r="S52" i="6" s="1"/>
  <c r="BD52" i="2"/>
  <c r="S52" i="5" s="1"/>
  <c r="BC52" i="2"/>
  <c r="R52" i="7" s="1"/>
  <c r="BB52" i="2"/>
  <c r="R52" i="6" s="1"/>
  <c r="BA52" i="2"/>
  <c r="R52" i="5" s="1"/>
  <c r="AZ52" i="2"/>
  <c r="Q52" i="7" s="1"/>
  <c r="AY52" i="2"/>
  <c r="Q52" i="6" s="1"/>
  <c r="AX52" i="2"/>
  <c r="Q52" i="5" s="1"/>
  <c r="AW52" i="2"/>
  <c r="P52" i="7" s="1"/>
  <c r="AV52" i="2"/>
  <c r="P52" i="6" s="1"/>
  <c r="AU52" i="2"/>
  <c r="P52" i="5" s="1"/>
  <c r="AT52" i="2"/>
  <c r="O52" i="7" s="1"/>
  <c r="AS52" i="2"/>
  <c r="O52" i="6" s="1"/>
  <c r="AR52" i="2"/>
  <c r="O52" i="5" s="1"/>
  <c r="AQ52" i="2"/>
  <c r="N52" i="7" s="1"/>
  <c r="AP52" i="2"/>
  <c r="N52" i="6" s="1"/>
  <c r="AO52" i="2"/>
  <c r="N52" i="5" s="1"/>
  <c r="AN52" i="2"/>
  <c r="M52" i="7" s="1"/>
  <c r="AM52" i="2"/>
  <c r="M52" i="6" s="1"/>
  <c r="AL52" i="2"/>
  <c r="M52" i="5" s="1"/>
  <c r="AK52" i="2"/>
  <c r="L52" i="7" s="1"/>
  <c r="AJ52" i="2"/>
  <c r="L52" i="6" s="1"/>
  <c r="AI52" i="2"/>
  <c r="L52" i="5" s="1"/>
  <c r="AH52" i="2"/>
  <c r="K52" i="7" s="1"/>
  <c r="AG52" i="2"/>
  <c r="K52" i="6" s="1"/>
  <c r="AF52" i="2"/>
  <c r="K52" i="5" s="1"/>
  <c r="AE52" i="2"/>
  <c r="J52" i="7" s="1"/>
  <c r="AD52" i="2"/>
  <c r="J52" i="6" s="1"/>
  <c r="AC52" i="2"/>
  <c r="J52" i="5" s="1"/>
  <c r="AB52" i="2"/>
  <c r="I52" i="7" s="1"/>
  <c r="AA52" i="2"/>
  <c r="I52" i="6" s="1"/>
  <c r="Z52" i="2"/>
  <c r="I52" i="5" s="1"/>
  <c r="Y52" i="2"/>
  <c r="H52" i="7" s="1"/>
  <c r="X52" i="2"/>
  <c r="H52" i="6" s="1"/>
  <c r="W52" i="2"/>
  <c r="H52" i="5" s="1"/>
  <c r="V52" i="2"/>
  <c r="G52" i="7" s="1"/>
  <c r="U52" i="2"/>
  <c r="G52" i="6" s="1"/>
  <c r="T52" i="2"/>
  <c r="G52" i="5" s="1"/>
  <c r="S52" i="2"/>
  <c r="F52" i="7" s="1"/>
  <c r="R52" i="2"/>
  <c r="F52" i="6" s="1"/>
  <c r="Q52" i="2"/>
  <c r="F52" i="5" s="1"/>
  <c r="AG50" i="7" l="1"/>
  <c r="AG52" i="7"/>
  <c r="K48" i="5"/>
  <c r="K50" i="5"/>
  <c r="G48" i="6"/>
  <c r="G50" i="6"/>
  <c r="J48" i="5"/>
  <c r="J50" i="5"/>
  <c r="O48" i="6"/>
  <c r="O50" i="6"/>
  <c r="S48" i="6"/>
  <c r="S50" i="6"/>
  <c r="W48" i="6"/>
  <c r="W50" i="6"/>
  <c r="AA48" i="6"/>
  <c r="AA50" i="6"/>
  <c r="G48" i="7"/>
  <c r="G50" i="7"/>
  <c r="J48" i="6"/>
  <c r="J50" i="6"/>
  <c r="M48" i="5"/>
  <c r="M50" i="5"/>
  <c r="N48" i="6"/>
  <c r="N50" i="6"/>
  <c r="O48" i="7"/>
  <c r="O50" i="7"/>
  <c r="Q48" i="5"/>
  <c r="Q50" i="5"/>
  <c r="R48" i="6"/>
  <c r="R50" i="6"/>
  <c r="S48" i="7"/>
  <c r="S50" i="7"/>
  <c r="U48" i="5"/>
  <c r="U50" i="5"/>
  <c r="V48" i="6"/>
  <c r="V50" i="6"/>
  <c r="W48" i="7"/>
  <c r="W50" i="7"/>
  <c r="Y48" i="5"/>
  <c r="Y50" i="5"/>
  <c r="Z48" i="6"/>
  <c r="Z50" i="6"/>
  <c r="AA48" i="7"/>
  <c r="AA50" i="7"/>
  <c r="AC48" i="5"/>
  <c r="AC50" i="5"/>
  <c r="AD48" i="6"/>
  <c r="AD50" i="6"/>
  <c r="AE48" i="7"/>
  <c r="AE50" i="7"/>
  <c r="H48" i="6"/>
  <c r="H50" i="6"/>
  <c r="F48" i="5"/>
  <c r="F50" i="5"/>
  <c r="H48" i="7"/>
  <c r="H50" i="7"/>
  <c r="L48" i="7"/>
  <c r="L50" i="7"/>
  <c r="N48" i="5"/>
  <c r="N50" i="5"/>
  <c r="R48" i="5"/>
  <c r="R50" i="5"/>
  <c r="T48" i="7"/>
  <c r="T50" i="7"/>
  <c r="X48" i="7"/>
  <c r="X50" i="7"/>
  <c r="AB48" i="7"/>
  <c r="AB50" i="7"/>
  <c r="F48" i="6"/>
  <c r="F50" i="6"/>
  <c r="I48" i="5"/>
  <c r="I50" i="5"/>
  <c r="K48" i="7"/>
  <c r="K50" i="7"/>
  <c r="F48" i="7"/>
  <c r="F50" i="7"/>
  <c r="H48" i="5"/>
  <c r="H50" i="5"/>
  <c r="I48" i="6"/>
  <c r="I50" i="6"/>
  <c r="J48" i="7"/>
  <c r="J50" i="7"/>
  <c r="L48" i="5"/>
  <c r="L50" i="5"/>
  <c r="M48" i="6"/>
  <c r="M50" i="6"/>
  <c r="N48" i="7"/>
  <c r="N50" i="7"/>
  <c r="P48" i="5"/>
  <c r="P50" i="5"/>
  <c r="Q48" i="6"/>
  <c r="Q50" i="6"/>
  <c r="R48" i="7"/>
  <c r="R50" i="7"/>
  <c r="T48" i="5"/>
  <c r="T50" i="5"/>
  <c r="U48" i="6"/>
  <c r="U50" i="6"/>
  <c r="V48" i="7"/>
  <c r="V50" i="7"/>
  <c r="X48" i="5"/>
  <c r="X50" i="5"/>
  <c r="Y48" i="6"/>
  <c r="Y50" i="6"/>
  <c r="Z48" i="7"/>
  <c r="Z50" i="7"/>
  <c r="AB48" i="5"/>
  <c r="AB50" i="5"/>
  <c r="AC48" i="6"/>
  <c r="AC50" i="6"/>
  <c r="AD48" i="7"/>
  <c r="AD50" i="7"/>
  <c r="AF48" i="5"/>
  <c r="AG50" i="5"/>
  <c r="I48" i="7"/>
  <c r="I50" i="7"/>
  <c r="M48" i="7"/>
  <c r="M50" i="7"/>
  <c r="O48" i="5"/>
  <c r="O50" i="5"/>
  <c r="P48" i="6"/>
  <c r="P50" i="6"/>
  <c r="Q48" i="7"/>
  <c r="Q50" i="7"/>
  <c r="S48" i="5"/>
  <c r="S50" i="5"/>
  <c r="T48" i="6"/>
  <c r="T50" i="6"/>
  <c r="U48" i="7"/>
  <c r="U50" i="7"/>
  <c r="W48" i="5"/>
  <c r="W50" i="5"/>
  <c r="X48" i="6"/>
  <c r="X50" i="6"/>
  <c r="Y48" i="7"/>
  <c r="Y50" i="7"/>
  <c r="AA48" i="5"/>
  <c r="AA50" i="5"/>
  <c r="AB48" i="6"/>
  <c r="AB50" i="6"/>
  <c r="AC48" i="7"/>
  <c r="AC50" i="7"/>
  <c r="AE48" i="5"/>
  <c r="AE50" i="5"/>
  <c r="AF48" i="6"/>
  <c r="AG50" i="6"/>
  <c r="G48" i="5"/>
  <c r="G50" i="5"/>
  <c r="L48" i="6"/>
  <c r="L50" i="6"/>
  <c r="K48" i="6"/>
  <c r="K50" i="6"/>
  <c r="P48" i="7"/>
  <c r="P50" i="7"/>
  <c r="V48" i="5"/>
  <c r="V50" i="5"/>
  <c r="Z48" i="5"/>
  <c r="Z50" i="5"/>
  <c r="AD48" i="5"/>
  <c r="AD50" i="5"/>
  <c r="AE48" i="6"/>
  <c r="AE50" i="6"/>
  <c r="AG48" i="6"/>
  <c r="AG48" i="7"/>
  <c r="AF48" i="7"/>
  <c r="AG48" i="5"/>
  <c r="CV67" i="2"/>
  <c r="CU67" i="2"/>
  <c r="CT67" i="2"/>
  <c r="CP67" i="2"/>
  <c r="CO67" i="2"/>
  <c r="CN67" i="2"/>
  <c r="CM67" i="2"/>
  <c r="CL67" i="2"/>
  <c r="CK67" i="2"/>
  <c r="CJ67" i="2"/>
  <c r="CI67" i="2"/>
  <c r="CH67" i="2"/>
  <c r="CG67" i="2"/>
  <c r="CF67" i="2"/>
  <c r="CE67" i="2"/>
  <c r="CD67" i="2"/>
  <c r="CC67" i="2"/>
  <c r="CB67" i="2"/>
  <c r="CA67" i="2"/>
  <c r="BZ67" i="2"/>
  <c r="BY67" i="2"/>
  <c r="BX67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AF54" i="7"/>
  <c r="AF54" i="6"/>
  <c r="AF54" i="5"/>
  <c r="CP58" i="2"/>
  <c r="AE58" i="7" s="1"/>
  <c r="CO58" i="2"/>
  <c r="AE58" i="6" s="1"/>
  <c r="CN58" i="2"/>
  <c r="AE58" i="5" s="1"/>
  <c r="CM58" i="2"/>
  <c r="AD58" i="7" s="1"/>
  <c r="CL58" i="2"/>
  <c r="AD58" i="6" s="1"/>
  <c r="CK58" i="2"/>
  <c r="AD58" i="5" s="1"/>
  <c r="CJ58" i="2"/>
  <c r="AC58" i="7" s="1"/>
  <c r="CI58" i="2"/>
  <c r="AC58" i="6" s="1"/>
  <c r="CH58" i="2"/>
  <c r="AC58" i="5" s="1"/>
  <c r="CG58" i="2"/>
  <c r="AB58" i="7" s="1"/>
  <c r="CF58" i="2"/>
  <c r="AB58" i="6" s="1"/>
  <c r="CE58" i="2"/>
  <c r="AB58" i="5" s="1"/>
  <c r="CD58" i="2"/>
  <c r="AA58" i="7" s="1"/>
  <c r="CC58" i="2"/>
  <c r="AA58" i="6" s="1"/>
  <c r="CB58" i="2"/>
  <c r="AA58" i="5" s="1"/>
  <c r="CA58" i="2"/>
  <c r="Z58" i="7" s="1"/>
  <c r="BZ58" i="2"/>
  <c r="Z58" i="6" s="1"/>
  <c r="BY58" i="2"/>
  <c r="Z58" i="5" s="1"/>
  <c r="BX58" i="2"/>
  <c r="Y58" i="7" s="1"/>
  <c r="BW58" i="2"/>
  <c r="Y58" i="6" s="1"/>
  <c r="BV58" i="2"/>
  <c r="Y58" i="5" s="1"/>
  <c r="BU58" i="2"/>
  <c r="X58" i="7" s="1"/>
  <c r="BT58" i="2"/>
  <c r="X58" i="6" s="1"/>
  <c r="BS58" i="2"/>
  <c r="X58" i="5" s="1"/>
  <c r="W54" i="7"/>
  <c r="W54" i="6"/>
  <c r="W54" i="5"/>
  <c r="BO58" i="2"/>
  <c r="V58" i="7" s="1"/>
  <c r="BN58" i="2"/>
  <c r="V58" i="6" s="1"/>
  <c r="BM58" i="2"/>
  <c r="V58" i="5" s="1"/>
  <c r="BL58" i="2"/>
  <c r="U58" i="7" s="1"/>
  <c r="BK58" i="2"/>
  <c r="U58" i="6" s="1"/>
  <c r="BJ58" i="2"/>
  <c r="U58" i="5" s="1"/>
  <c r="BI58" i="2"/>
  <c r="T58" i="7" s="1"/>
  <c r="BH58" i="2"/>
  <c r="T58" i="6" s="1"/>
  <c r="BG58" i="2"/>
  <c r="T58" i="5" s="1"/>
  <c r="BF58" i="2"/>
  <c r="S58" i="7" s="1"/>
  <c r="BE58" i="2"/>
  <c r="S58" i="6" s="1"/>
  <c r="BD58" i="2"/>
  <c r="S58" i="5" s="1"/>
  <c r="BC58" i="2"/>
  <c r="R58" i="7" s="1"/>
  <c r="BB58" i="2"/>
  <c r="R58" i="6" s="1"/>
  <c r="BA58" i="2"/>
  <c r="R58" i="5" s="1"/>
  <c r="AZ58" i="2"/>
  <c r="Q58" i="7" s="1"/>
  <c r="AY58" i="2"/>
  <c r="Q58" i="6" s="1"/>
  <c r="AX58" i="2"/>
  <c r="Q58" i="5" s="1"/>
  <c r="AW58" i="2"/>
  <c r="P58" i="7" s="1"/>
  <c r="AV58" i="2"/>
  <c r="P58" i="6" s="1"/>
  <c r="AU58" i="2"/>
  <c r="P58" i="5" s="1"/>
  <c r="AT58" i="2"/>
  <c r="O58" i="7" s="1"/>
  <c r="AS58" i="2"/>
  <c r="O58" i="6" s="1"/>
  <c r="AR58" i="2"/>
  <c r="O58" i="5" s="1"/>
  <c r="AQ58" i="2"/>
  <c r="N58" i="7" s="1"/>
  <c r="AP58" i="2"/>
  <c r="N58" i="6" s="1"/>
  <c r="AO58" i="2"/>
  <c r="N58" i="5" s="1"/>
  <c r="AN58" i="2"/>
  <c r="M58" i="7" s="1"/>
  <c r="AM58" i="2"/>
  <c r="M58" i="6" s="1"/>
  <c r="AL58" i="2"/>
  <c r="M58" i="5" s="1"/>
  <c r="AK58" i="2"/>
  <c r="L58" i="7" s="1"/>
  <c r="AJ58" i="2"/>
  <c r="L58" i="6" s="1"/>
  <c r="AI58" i="2"/>
  <c r="L58" i="5" s="1"/>
  <c r="AH58" i="2"/>
  <c r="K58" i="7" s="1"/>
  <c r="AG58" i="2"/>
  <c r="K58" i="6" s="1"/>
  <c r="AF58" i="2"/>
  <c r="K58" i="5" s="1"/>
  <c r="AE58" i="2"/>
  <c r="J58" i="7" s="1"/>
  <c r="AD58" i="2"/>
  <c r="J58" i="6" s="1"/>
  <c r="AC58" i="2"/>
  <c r="J58" i="5" s="1"/>
  <c r="AB58" i="2"/>
  <c r="AA58" i="2"/>
  <c r="Z58" i="2"/>
  <c r="Y58" i="2"/>
  <c r="X58" i="2"/>
  <c r="W58" i="2"/>
  <c r="V58" i="2"/>
  <c r="U58" i="2"/>
  <c r="T58" i="2"/>
  <c r="S58" i="2"/>
  <c r="R58" i="2"/>
  <c r="Q58" i="2"/>
  <c r="CV55" i="2"/>
  <c r="AG55" i="7" s="1"/>
  <c r="AF51" i="6"/>
  <c r="CT55" i="2"/>
  <c r="AG55" i="5" s="1"/>
  <c r="CP55" i="2"/>
  <c r="AE55" i="7" s="1"/>
  <c r="CO55" i="2"/>
  <c r="AE55" i="6" s="1"/>
  <c r="CN55" i="2"/>
  <c r="AE55" i="5" s="1"/>
  <c r="CM55" i="2"/>
  <c r="AD55" i="7" s="1"/>
  <c r="CL55" i="2"/>
  <c r="AD55" i="6" s="1"/>
  <c r="CK55" i="2"/>
  <c r="AD55" i="5" s="1"/>
  <c r="CJ55" i="2"/>
  <c r="AC55" i="7" s="1"/>
  <c r="CI55" i="2"/>
  <c r="AC55" i="6" s="1"/>
  <c r="CH55" i="2"/>
  <c r="AC55" i="5" s="1"/>
  <c r="CG55" i="2"/>
  <c r="AB55" i="7" s="1"/>
  <c r="CF55" i="2"/>
  <c r="AB55" i="6" s="1"/>
  <c r="CE55" i="2"/>
  <c r="AB55" i="5" s="1"/>
  <c r="CD55" i="2"/>
  <c r="AA55" i="7" s="1"/>
  <c r="CC55" i="2"/>
  <c r="AA55" i="6" s="1"/>
  <c r="CB55" i="2"/>
  <c r="AA55" i="5" s="1"/>
  <c r="CA55" i="2"/>
  <c r="Z55" i="7" s="1"/>
  <c r="BZ55" i="2"/>
  <c r="Z55" i="6" s="1"/>
  <c r="BY55" i="2"/>
  <c r="Z55" i="5" s="1"/>
  <c r="BX55" i="2"/>
  <c r="Y55" i="7" s="1"/>
  <c r="BW55" i="2"/>
  <c r="Y55" i="6" s="1"/>
  <c r="BV55" i="2"/>
  <c r="Y55" i="5" s="1"/>
  <c r="BU55" i="2"/>
  <c r="X55" i="7" s="1"/>
  <c r="BT55" i="2"/>
  <c r="X55" i="6" s="1"/>
  <c r="BS55" i="2"/>
  <c r="X55" i="5" s="1"/>
  <c r="BR55" i="2"/>
  <c r="W55" i="7" s="1"/>
  <c r="BQ55" i="2"/>
  <c r="W55" i="6" s="1"/>
  <c r="BP55" i="2"/>
  <c r="W55" i="5" s="1"/>
  <c r="BO55" i="2"/>
  <c r="V55" i="7" s="1"/>
  <c r="BN55" i="2"/>
  <c r="V55" i="6" s="1"/>
  <c r="BM55" i="2"/>
  <c r="V55" i="5" s="1"/>
  <c r="BL55" i="2"/>
  <c r="U55" i="7" s="1"/>
  <c r="BK55" i="2"/>
  <c r="U55" i="6" s="1"/>
  <c r="BJ55" i="2"/>
  <c r="U55" i="5" s="1"/>
  <c r="BI55" i="2"/>
  <c r="T55" i="7" s="1"/>
  <c r="BH55" i="2"/>
  <c r="T55" i="6" s="1"/>
  <c r="BG55" i="2"/>
  <c r="T55" i="5" s="1"/>
  <c r="BF55" i="2"/>
  <c r="S55" i="7" s="1"/>
  <c r="BE55" i="2"/>
  <c r="S55" i="6" s="1"/>
  <c r="BD55" i="2"/>
  <c r="S55" i="5" s="1"/>
  <c r="BC55" i="2"/>
  <c r="R55" i="7" s="1"/>
  <c r="BB55" i="2"/>
  <c r="R55" i="6" s="1"/>
  <c r="BA55" i="2"/>
  <c r="R55" i="5" s="1"/>
  <c r="AZ55" i="2"/>
  <c r="Q55" i="7" s="1"/>
  <c r="AY55" i="2"/>
  <c r="Q55" i="6" s="1"/>
  <c r="AX55" i="2"/>
  <c r="Q55" i="5" s="1"/>
  <c r="AW55" i="2"/>
  <c r="P55" i="7" s="1"/>
  <c r="AV55" i="2"/>
  <c r="P55" i="6" s="1"/>
  <c r="AU55" i="2"/>
  <c r="P55" i="5" s="1"/>
  <c r="AT55" i="2"/>
  <c r="O55" i="7" s="1"/>
  <c r="AS55" i="2"/>
  <c r="O55" i="6" s="1"/>
  <c r="AR55" i="2"/>
  <c r="O55" i="5" s="1"/>
  <c r="AQ55" i="2"/>
  <c r="N55" i="7" s="1"/>
  <c r="AP55" i="2"/>
  <c r="N55" i="6" s="1"/>
  <c r="AO55" i="2"/>
  <c r="N55" i="5" s="1"/>
  <c r="AN55" i="2"/>
  <c r="M55" i="7" s="1"/>
  <c r="AM55" i="2"/>
  <c r="M55" i="6" s="1"/>
  <c r="AL55" i="2"/>
  <c r="M55" i="5" s="1"/>
  <c r="AK55" i="2"/>
  <c r="L55" i="7" s="1"/>
  <c r="AJ55" i="2"/>
  <c r="L55" i="6" s="1"/>
  <c r="AI55" i="2"/>
  <c r="L55" i="5" s="1"/>
  <c r="AH55" i="2"/>
  <c r="K55" i="7" s="1"/>
  <c r="AG55" i="2"/>
  <c r="K55" i="6" s="1"/>
  <c r="AF55" i="2"/>
  <c r="K55" i="5" s="1"/>
  <c r="AE55" i="2"/>
  <c r="J55" i="7" s="1"/>
  <c r="AD55" i="2"/>
  <c r="J55" i="6" s="1"/>
  <c r="AC55" i="2"/>
  <c r="J55" i="5" s="1"/>
  <c r="AB55" i="2"/>
  <c r="I55" i="7" s="1"/>
  <c r="AA55" i="2"/>
  <c r="I55" i="6" s="1"/>
  <c r="Z55" i="2"/>
  <c r="I55" i="5" s="1"/>
  <c r="Y55" i="2"/>
  <c r="H55" i="7" s="1"/>
  <c r="X55" i="2"/>
  <c r="H55" i="6" s="1"/>
  <c r="W55" i="2"/>
  <c r="H55" i="5" s="1"/>
  <c r="V55" i="2"/>
  <c r="G55" i="7" s="1"/>
  <c r="U55" i="2"/>
  <c r="G55" i="6" s="1"/>
  <c r="T55" i="2"/>
  <c r="G55" i="5" s="1"/>
  <c r="S55" i="2"/>
  <c r="F55" i="7" s="1"/>
  <c r="R55" i="2"/>
  <c r="F55" i="6" s="1"/>
  <c r="Q55" i="2"/>
  <c r="F55" i="5" s="1"/>
  <c r="AF36" i="7"/>
  <c r="AF36" i="6"/>
  <c r="AF36" i="5"/>
  <c r="AE36" i="7"/>
  <c r="AE36" i="6"/>
  <c r="AE36" i="5"/>
  <c r="AD36" i="7"/>
  <c r="AD36" i="6"/>
  <c r="AD36" i="5"/>
  <c r="AC36" i="7"/>
  <c r="AC36" i="6"/>
  <c r="AC36" i="5"/>
  <c r="AB36" i="7"/>
  <c r="AB36" i="6"/>
  <c r="AB36" i="5"/>
  <c r="AA36" i="7"/>
  <c r="AA36" i="6"/>
  <c r="AA36" i="5"/>
  <c r="Z36" i="7"/>
  <c r="Z36" i="6"/>
  <c r="Z36" i="5"/>
  <c r="Y36" i="7"/>
  <c r="Y36" i="6"/>
  <c r="Y36" i="5"/>
  <c r="X36" i="7"/>
  <c r="X36" i="6"/>
  <c r="X36" i="5"/>
  <c r="W36" i="7"/>
  <c r="W36" i="6"/>
  <c r="W36" i="5"/>
  <c r="V36" i="7"/>
  <c r="V36" i="6"/>
  <c r="V36" i="5"/>
  <c r="U36" i="7"/>
  <c r="U36" i="6"/>
  <c r="U36" i="5"/>
  <c r="T36" i="7"/>
  <c r="T36" i="6"/>
  <c r="T36" i="5"/>
  <c r="S36" i="7"/>
  <c r="S36" i="6"/>
  <c r="S36" i="5"/>
  <c r="R36" i="7"/>
  <c r="R36" i="6"/>
  <c r="R36" i="5"/>
  <c r="Q36" i="7"/>
  <c r="Q36" i="6"/>
  <c r="Q36" i="5"/>
  <c r="P36" i="7"/>
  <c r="P36" i="6"/>
  <c r="P36" i="5"/>
  <c r="O36" i="7"/>
  <c r="O36" i="6"/>
  <c r="O36" i="5"/>
  <c r="N36" i="7"/>
  <c r="N36" i="6"/>
  <c r="N36" i="5"/>
  <c r="M36" i="7"/>
  <c r="M36" i="6"/>
  <c r="M36" i="5"/>
  <c r="L36" i="7"/>
  <c r="L36" i="6"/>
  <c r="L36" i="5"/>
  <c r="K36" i="7"/>
  <c r="K36" i="6"/>
  <c r="K36" i="5"/>
  <c r="J36" i="7"/>
  <c r="J36" i="6"/>
  <c r="J36" i="5"/>
  <c r="AF27" i="7"/>
  <c r="AF27" i="6"/>
  <c r="AF27" i="5"/>
  <c r="AE27" i="7"/>
  <c r="AE27" i="6"/>
  <c r="AE27" i="5"/>
  <c r="AD27" i="7"/>
  <c r="AD27" i="6"/>
  <c r="AD27" i="5"/>
  <c r="AC27" i="7"/>
  <c r="AC27" i="6"/>
  <c r="AC27" i="5"/>
  <c r="AB27" i="7"/>
  <c r="AB27" i="6"/>
  <c r="AB27" i="5"/>
  <c r="AA27" i="7"/>
  <c r="AA27" i="6"/>
  <c r="AA27" i="5"/>
  <c r="Z27" i="7"/>
  <c r="Z27" i="6"/>
  <c r="Z27" i="5"/>
  <c r="Y27" i="7"/>
  <c r="Y27" i="6"/>
  <c r="Y27" i="5"/>
  <c r="X27" i="7"/>
  <c r="X27" i="6"/>
  <c r="X27" i="5"/>
  <c r="W27" i="7"/>
  <c r="W27" i="6"/>
  <c r="W27" i="5"/>
  <c r="V27" i="7"/>
  <c r="V27" i="6"/>
  <c r="V27" i="5"/>
  <c r="U27" i="7"/>
  <c r="U27" i="6"/>
  <c r="U27" i="5"/>
  <c r="T27" i="7"/>
  <c r="T27" i="6"/>
  <c r="T27" i="5"/>
  <c r="S27" i="7"/>
  <c r="S27" i="6"/>
  <c r="S27" i="5"/>
  <c r="R27" i="7"/>
  <c r="R27" i="6"/>
  <c r="R27" i="5"/>
  <c r="Q27" i="7"/>
  <c r="Q27" i="6"/>
  <c r="Q27" i="5"/>
  <c r="P27" i="7"/>
  <c r="P27" i="6"/>
  <c r="P27" i="5"/>
  <c r="O27" i="7"/>
  <c r="O27" i="6"/>
  <c r="O27" i="5"/>
  <c r="N27" i="7"/>
  <c r="N27" i="6"/>
  <c r="N27" i="5"/>
  <c r="M27" i="7"/>
  <c r="M27" i="6"/>
  <c r="M27" i="5"/>
  <c r="L27" i="7"/>
  <c r="L27" i="6"/>
  <c r="L27" i="5"/>
  <c r="K27" i="7"/>
  <c r="K27" i="6"/>
  <c r="K27" i="5"/>
  <c r="J27" i="7"/>
  <c r="J27" i="6"/>
  <c r="J27" i="5"/>
  <c r="I27" i="7"/>
  <c r="I27" i="6"/>
  <c r="I27" i="5"/>
  <c r="H27" i="7"/>
  <c r="H27" i="6"/>
  <c r="H27" i="5"/>
  <c r="G27" i="7"/>
  <c r="G27" i="6"/>
  <c r="G27" i="5"/>
  <c r="F27" i="7"/>
  <c r="F27" i="6"/>
  <c r="F27" i="5"/>
  <c r="AF18" i="7"/>
  <c r="AF18" i="6"/>
  <c r="AF18" i="5"/>
  <c r="AE18" i="7"/>
  <c r="AE18" i="6"/>
  <c r="AE18" i="5"/>
  <c r="AD18" i="7"/>
  <c r="AD18" i="6"/>
  <c r="AD18" i="5"/>
  <c r="AC18" i="7"/>
  <c r="AC18" i="6"/>
  <c r="AC18" i="5"/>
  <c r="AB18" i="7"/>
  <c r="AB18" i="6"/>
  <c r="AB18" i="5"/>
  <c r="AA18" i="7"/>
  <c r="AA18" i="6"/>
  <c r="AA18" i="5"/>
  <c r="Z18" i="7"/>
  <c r="Z18" i="6"/>
  <c r="Z18" i="5"/>
  <c r="Y18" i="7"/>
  <c r="Y18" i="6"/>
  <c r="Y18" i="5"/>
  <c r="X18" i="7"/>
  <c r="X18" i="6"/>
  <c r="X18" i="5"/>
  <c r="W18" i="7"/>
  <c r="W18" i="6"/>
  <c r="W18" i="5"/>
  <c r="V18" i="7"/>
  <c r="V18" i="6"/>
  <c r="V18" i="5"/>
  <c r="U18" i="7"/>
  <c r="U18" i="6"/>
  <c r="U18" i="5"/>
  <c r="T18" i="7"/>
  <c r="T18" i="6"/>
  <c r="T18" i="5"/>
  <c r="S18" i="7"/>
  <c r="S18" i="6"/>
  <c r="S18" i="5"/>
  <c r="R18" i="7"/>
  <c r="R18" i="6"/>
  <c r="R18" i="5"/>
  <c r="Q18" i="7"/>
  <c r="Q18" i="6"/>
  <c r="Q18" i="5"/>
  <c r="P18" i="7"/>
  <c r="P18" i="6"/>
  <c r="P18" i="5"/>
  <c r="O18" i="7"/>
  <c r="O18" i="6"/>
  <c r="O18" i="5"/>
  <c r="N18" i="7"/>
  <c r="N18" i="6"/>
  <c r="N18" i="5"/>
  <c r="M18" i="7"/>
  <c r="M18" i="6"/>
  <c r="M18" i="5"/>
  <c r="L18" i="7"/>
  <c r="L18" i="6"/>
  <c r="L18" i="5"/>
  <c r="K18" i="7"/>
  <c r="K18" i="6"/>
  <c r="K18" i="5"/>
  <c r="J18" i="7"/>
  <c r="J18" i="6"/>
  <c r="J18" i="5"/>
  <c r="I18" i="7"/>
  <c r="I18" i="6"/>
  <c r="I18" i="5"/>
  <c r="H18" i="7"/>
  <c r="H18" i="6"/>
  <c r="H18" i="5"/>
  <c r="G18" i="7"/>
  <c r="G18" i="6"/>
  <c r="G18" i="5"/>
  <c r="F18" i="7"/>
  <c r="F18" i="6"/>
  <c r="F18" i="5"/>
  <c r="AF15" i="7"/>
  <c r="AF15" i="6"/>
  <c r="AF15" i="5"/>
  <c r="AE15" i="7"/>
  <c r="AE15" i="6"/>
  <c r="AE15" i="5"/>
  <c r="AD15" i="7"/>
  <c r="AD15" i="6"/>
  <c r="AD15" i="5"/>
  <c r="AC15" i="7"/>
  <c r="AC15" i="6"/>
  <c r="AC15" i="5"/>
  <c r="AB15" i="7"/>
  <c r="AB15" i="6"/>
  <c r="AB15" i="5"/>
  <c r="AA15" i="7"/>
  <c r="AA15" i="6"/>
  <c r="AA15" i="5"/>
  <c r="Z15" i="7"/>
  <c r="Z15" i="6"/>
  <c r="Z15" i="5"/>
  <c r="Y15" i="7"/>
  <c r="Y15" i="6"/>
  <c r="Y15" i="5"/>
  <c r="X15" i="7"/>
  <c r="X15" i="6"/>
  <c r="X15" i="5"/>
  <c r="W15" i="7"/>
  <c r="W15" i="6"/>
  <c r="W15" i="5"/>
  <c r="V15" i="7"/>
  <c r="V15" i="6"/>
  <c r="V15" i="5"/>
  <c r="U15" i="7"/>
  <c r="U15" i="6"/>
  <c r="U15" i="5"/>
  <c r="T15" i="7"/>
  <c r="T15" i="6"/>
  <c r="T15" i="5"/>
  <c r="S15" i="7"/>
  <c r="S15" i="6"/>
  <c r="S15" i="5"/>
  <c r="R15" i="7"/>
  <c r="R15" i="6"/>
  <c r="R15" i="5"/>
  <c r="Q15" i="7"/>
  <c r="Q15" i="6"/>
  <c r="Q15" i="5"/>
  <c r="P15" i="7"/>
  <c r="P15" i="6"/>
  <c r="P15" i="5"/>
  <c r="O15" i="7"/>
  <c r="O15" i="6"/>
  <c r="O15" i="5"/>
  <c r="N15" i="7"/>
  <c r="N15" i="6"/>
  <c r="N15" i="5"/>
  <c r="M15" i="7"/>
  <c r="M15" i="6"/>
  <c r="M15" i="5"/>
  <c r="L15" i="7"/>
  <c r="L15" i="6"/>
  <c r="L15" i="5"/>
  <c r="K15" i="7"/>
  <c r="K15" i="6"/>
  <c r="K15" i="5"/>
  <c r="J15" i="7"/>
  <c r="J15" i="6"/>
  <c r="J15" i="5"/>
  <c r="I15" i="7"/>
  <c r="I15" i="6"/>
  <c r="I15" i="5"/>
  <c r="H15" i="7"/>
  <c r="H15" i="6"/>
  <c r="H15" i="5"/>
  <c r="G15" i="7"/>
  <c r="G15" i="6"/>
  <c r="G15" i="5"/>
  <c r="F15" i="7"/>
  <c r="F15" i="6"/>
  <c r="F15" i="5"/>
  <c r="AF12" i="7"/>
  <c r="AF12" i="6"/>
  <c r="AF12" i="5"/>
  <c r="AE12" i="7"/>
  <c r="AE12" i="6"/>
  <c r="AE12" i="5"/>
  <c r="AD12" i="7"/>
  <c r="AD12" i="6"/>
  <c r="AD12" i="5"/>
  <c r="AC12" i="7"/>
  <c r="AC12" i="6"/>
  <c r="AC12" i="5"/>
  <c r="AB12" i="7"/>
  <c r="AB12" i="6"/>
  <c r="AB12" i="5"/>
  <c r="AA12" i="7"/>
  <c r="AA12" i="6"/>
  <c r="AA12" i="5"/>
  <c r="Z12" i="7"/>
  <c r="Z12" i="6"/>
  <c r="Z12" i="5"/>
  <c r="Y12" i="7"/>
  <c r="Y12" i="6"/>
  <c r="Y12" i="5"/>
  <c r="X12" i="7"/>
  <c r="X12" i="6"/>
  <c r="X12" i="5"/>
  <c r="W12" i="7"/>
  <c r="W12" i="6"/>
  <c r="W12" i="5"/>
  <c r="V12" i="7"/>
  <c r="V12" i="6"/>
  <c r="V12" i="5"/>
  <c r="U12" i="7"/>
  <c r="U12" i="6"/>
  <c r="U12" i="5"/>
  <c r="T12" i="7"/>
  <c r="T12" i="6"/>
  <c r="T12" i="5"/>
  <c r="S12" i="7"/>
  <c r="S12" i="6"/>
  <c r="S12" i="5"/>
  <c r="R12" i="7"/>
  <c r="R12" i="6"/>
  <c r="R12" i="5"/>
  <c r="Q12" i="7"/>
  <c r="Q12" i="6"/>
  <c r="Q12" i="5"/>
  <c r="P12" i="7"/>
  <c r="P12" i="6"/>
  <c r="P12" i="5"/>
  <c r="O12" i="7"/>
  <c r="O12" i="6"/>
  <c r="O12" i="5"/>
  <c r="N12" i="7"/>
  <c r="N12" i="6"/>
  <c r="N12" i="5"/>
  <c r="M12" i="7"/>
  <c r="M12" i="6"/>
  <c r="M12" i="5"/>
  <c r="L12" i="7"/>
  <c r="L12" i="6"/>
  <c r="L12" i="5"/>
  <c r="K12" i="7"/>
  <c r="K12" i="6"/>
  <c r="K12" i="5"/>
  <c r="J12" i="7"/>
  <c r="J12" i="6"/>
  <c r="J12" i="5"/>
  <c r="I12" i="7"/>
  <c r="I12" i="6"/>
  <c r="I12" i="5"/>
  <c r="H12" i="7"/>
  <c r="H12" i="6"/>
  <c r="H12" i="5"/>
  <c r="G12" i="7"/>
  <c r="G12" i="6"/>
  <c r="G12" i="5"/>
  <c r="F12" i="7"/>
  <c r="F12" i="6"/>
  <c r="F12" i="5"/>
  <c r="D4" i="21"/>
  <c r="AF3" i="7"/>
  <c r="AF3" i="6"/>
  <c r="AF3" i="5"/>
  <c r="AE3" i="7"/>
  <c r="AE3" i="6"/>
  <c r="AE3" i="5"/>
  <c r="AD3" i="7"/>
  <c r="AD3" i="6"/>
  <c r="AD3" i="5"/>
  <c r="AC3" i="7"/>
  <c r="AC3" i="6"/>
  <c r="AC3" i="5"/>
  <c r="AB3" i="7"/>
  <c r="AB3" i="6"/>
  <c r="AB3" i="5"/>
  <c r="AA3" i="7"/>
  <c r="AA3" i="6"/>
  <c r="AA3" i="5"/>
  <c r="Z3" i="7"/>
  <c r="Z3" i="6"/>
  <c r="Z3" i="5"/>
  <c r="Y3" i="7"/>
  <c r="Y3" i="6"/>
  <c r="Y3" i="5"/>
  <c r="X3" i="7"/>
  <c r="X3" i="6"/>
  <c r="X3" i="5"/>
  <c r="W3" i="7"/>
  <c r="W3" i="6"/>
  <c r="W3" i="5"/>
  <c r="V3" i="7"/>
  <c r="V3" i="6"/>
  <c r="V3" i="5"/>
  <c r="U3" i="7"/>
  <c r="U3" i="6"/>
  <c r="U3" i="5"/>
  <c r="T3" i="7"/>
  <c r="T3" i="6"/>
  <c r="T3" i="5"/>
  <c r="S3" i="7"/>
  <c r="S3" i="6"/>
  <c r="S3" i="5"/>
  <c r="R3" i="7"/>
  <c r="R3" i="6"/>
  <c r="R3" i="5"/>
  <c r="Q3" i="7"/>
  <c r="Q3" i="6"/>
  <c r="Q3" i="5"/>
  <c r="P3" i="7"/>
  <c r="P3" i="6"/>
  <c r="P3" i="5"/>
  <c r="O3" i="7"/>
  <c r="O3" i="6"/>
  <c r="O3" i="5"/>
  <c r="N3" i="7"/>
  <c r="N3" i="6"/>
  <c r="N3" i="5"/>
  <c r="M3" i="7"/>
  <c r="M3" i="6"/>
  <c r="M3" i="5"/>
  <c r="L3" i="7"/>
  <c r="L3" i="6"/>
  <c r="L3" i="5"/>
  <c r="K3" i="7"/>
  <c r="K3" i="6"/>
  <c r="K3" i="5"/>
  <c r="J3" i="7"/>
  <c r="J3" i="6"/>
  <c r="J3" i="5"/>
  <c r="I3" i="7"/>
  <c r="I3" i="6"/>
  <c r="I3" i="5"/>
  <c r="H3" i="7"/>
  <c r="H3" i="6"/>
  <c r="H3" i="5"/>
  <c r="G3" i="7"/>
  <c r="G3" i="6"/>
  <c r="G3" i="5"/>
  <c r="F3" i="7"/>
  <c r="F3" i="6"/>
  <c r="F3" i="5"/>
  <c r="G51" i="5" l="1"/>
  <c r="G53" i="5"/>
  <c r="H51" i="6"/>
  <c r="H53" i="6"/>
  <c r="I51" i="7"/>
  <c r="I53" i="7"/>
  <c r="K51" i="5"/>
  <c r="K53" i="5"/>
  <c r="L51" i="6"/>
  <c r="L53" i="6"/>
  <c r="M51" i="7"/>
  <c r="M53" i="7"/>
  <c r="O51" i="5"/>
  <c r="O53" i="5"/>
  <c r="P51" i="6"/>
  <c r="P53" i="6"/>
  <c r="Q51" i="7"/>
  <c r="Q53" i="7"/>
  <c r="S51" i="5"/>
  <c r="S53" i="5"/>
  <c r="T51" i="6"/>
  <c r="T53" i="6"/>
  <c r="U51" i="7"/>
  <c r="U53" i="7"/>
  <c r="W51" i="5"/>
  <c r="W53" i="5"/>
  <c r="X51" i="6"/>
  <c r="X53" i="6"/>
  <c r="Y51" i="7"/>
  <c r="Y53" i="7"/>
  <c r="AA51" i="5"/>
  <c r="AA53" i="5"/>
  <c r="AB51" i="6"/>
  <c r="AB53" i="6"/>
  <c r="AC51" i="7"/>
  <c r="AC53" i="7"/>
  <c r="AE51" i="5"/>
  <c r="AE53" i="5"/>
  <c r="F54" i="7"/>
  <c r="F56" i="7"/>
  <c r="H54" i="5"/>
  <c r="H56" i="5"/>
  <c r="I54" i="6"/>
  <c r="I56" i="6"/>
  <c r="J54" i="7"/>
  <c r="J56" i="7"/>
  <c r="L54" i="5"/>
  <c r="L56" i="5"/>
  <c r="M54" i="6"/>
  <c r="M56" i="6"/>
  <c r="N54" i="7"/>
  <c r="N56" i="7"/>
  <c r="P54" i="5"/>
  <c r="P56" i="5"/>
  <c r="Q54" i="6"/>
  <c r="Q56" i="6"/>
  <c r="R54" i="7"/>
  <c r="R56" i="7"/>
  <c r="T54" i="5"/>
  <c r="T56" i="5"/>
  <c r="U54" i="6"/>
  <c r="U56" i="6"/>
  <c r="V54" i="7"/>
  <c r="V56" i="7"/>
  <c r="X54" i="5"/>
  <c r="X56" i="5"/>
  <c r="Y54" i="6"/>
  <c r="Y56" i="6"/>
  <c r="Z54" i="7"/>
  <c r="Z56" i="7"/>
  <c r="AB54" i="5"/>
  <c r="AB56" i="5"/>
  <c r="AC54" i="6"/>
  <c r="AC56" i="6"/>
  <c r="AD54" i="7"/>
  <c r="AD56" i="7"/>
  <c r="F60" i="6"/>
  <c r="F62" i="6"/>
  <c r="G60" i="7"/>
  <c r="G62" i="7"/>
  <c r="I60" i="5"/>
  <c r="I62" i="5"/>
  <c r="J60" i="6"/>
  <c r="J62" i="6"/>
  <c r="K60" i="7"/>
  <c r="K62" i="7"/>
  <c r="M60" i="5"/>
  <c r="M62" i="5"/>
  <c r="N60" i="6"/>
  <c r="N62" i="6"/>
  <c r="O60" i="7"/>
  <c r="O62" i="7"/>
  <c r="Q60" i="5"/>
  <c r="Q62" i="5"/>
  <c r="R60" i="6"/>
  <c r="R62" i="6"/>
  <c r="S60" i="7"/>
  <c r="S62" i="7"/>
  <c r="U60" i="5"/>
  <c r="U62" i="5"/>
  <c r="V60" i="6"/>
  <c r="V62" i="6"/>
  <c r="W60" i="7"/>
  <c r="W62" i="7"/>
  <c r="Y60" i="5"/>
  <c r="Y62" i="5"/>
  <c r="Z60" i="6"/>
  <c r="Z62" i="6"/>
  <c r="AA60" i="7"/>
  <c r="AA62" i="7"/>
  <c r="AC60" i="5"/>
  <c r="AC62" i="5"/>
  <c r="AD60" i="6"/>
  <c r="AD62" i="6"/>
  <c r="AE60" i="7"/>
  <c r="AE62" i="7"/>
  <c r="F51" i="5"/>
  <c r="F53" i="5"/>
  <c r="G51" i="6"/>
  <c r="G53" i="6"/>
  <c r="H51" i="7"/>
  <c r="H53" i="7"/>
  <c r="J51" i="5"/>
  <c r="J53" i="5"/>
  <c r="K51" i="6"/>
  <c r="K53" i="6"/>
  <c r="L51" i="7"/>
  <c r="L53" i="7"/>
  <c r="N51" i="5"/>
  <c r="N53" i="5"/>
  <c r="O51" i="6"/>
  <c r="O53" i="6"/>
  <c r="P51" i="7"/>
  <c r="P53" i="7"/>
  <c r="R51" i="5"/>
  <c r="R53" i="5"/>
  <c r="S51" i="6"/>
  <c r="S53" i="6"/>
  <c r="T51" i="7"/>
  <c r="T53" i="7"/>
  <c r="V51" i="5"/>
  <c r="V53" i="5"/>
  <c r="W51" i="6"/>
  <c r="W53" i="6"/>
  <c r="X51" i="7"/>
  <c r="X53" i="7"/>
  <c r="Z51" i="5"/>
  <c r="Z53" i="5"/>
  <c r="AA51" i="6"/>
  <c r="AA53" i="6"/>
  <c r="AB51" i="7"/>
  <c r="AB53" i="7"/>
  <c r="AD51" i="5"/>
  <c r="AD53" i="5"/>
  <c r="AE51" i="6"/>
  <c r="AE53" i="6"/>
  <c r="AF51" i="7"/>
  <c r="AG53" i="7"/>
  <c r="G54" i="5"/>
  <c r="G56" i="5"/>
  <c r="H54" i="6"/>
  <c r="H56" i="6"/>
  <c r="I54" i="7"/>
  <c r="I56" i="7"/>
  <c r="K54" i="5"/>
  <c r="K56" i="5"/>
  <c r="L54" i="6"/>
  <c r="L56" i="6"/>
  <c r="M54" i="7"/>
  <c r="M56" i="7"/>
  <c r="O54" i="5"/>
  <c r="O56" i="5"/>
  <c r="P54" i="6"/>
  <c r="P56" i="6"/>
  <c r="Q54" i="7"/>
  <c r="Q56" i="7"/>
  <c r="S54" i="5"/>
  <c r="S56" i="5"/>
  <c r="T54" i="6"/>
  <c r="T56" i="6"/>
  <c r="U54" i="7"/>
  <c r="U56" i="7"/>
  <c r="X54" i="6"/>
  <c r="X56" i="6"/>
  <c r="Y54" i="7"/>
  <c r="Y56" i="7"/>
  <c r="AA54" i="5"/>
  <c r="AA56" i="5"/>
  <c r="AB54" i="6"/>
  <c r="AB56" i="6"/>
  <c r="AC54" i="7"/>
  <c r="AC56" i="7"/>
  <c r="AE54" i="5"/>
  <c r="AE56" i="5"/>
  <c r="F60" i="7"/>
  <c r="F62" i="7"/>
  <c r="H60" i="5"/>
  <c r="H62" i="5"/>
  <c r="I60" i="6"/>
  <c r="I62" i="6"/>
  <c r="J60" i="7"/>
  <c r="J62" i="7"/>
  <c r="L60" i="5"/>
  <c r="L62" i="5"/>
  <c r="M60" i="6"/>
  <c r="M62" i="6"/>
  <c r="N60" i="7"/>
  <c r="N62" i="7"/>
  <c r="P60" i="5"/>
  <c r="P62" i="5"/>
  <c r="Q60" i="6"/>
  <c r="Q62" i="6"/>
  <c r="R60" i="7"/>
  <c r="R62" i="7"/>
  <c r="T60" i="5"/>
  <c r="T62" i="5"/>
  <c r="U60" i="6"/>
  <c r="U62" i="6"/>
  <c r="V60" i="7"/>
  <c r="V62" i="7"/>
  <c r="X60" i="5"/>
  <c r="X62" i="5"/>
  <c r="Y60" i="6"/>
  <c r="Y62" i="6"/>
  <c r="Z60" i="7"/>
  <c r="Z62" i="7"/>
  <c r="AB60" i="5"/>
  <c r="AB62" i="5"/>
  <c r="AC60" i="6"/>
  <c r="AC62" i="6"/>
  <c r="AD60" i="7"/>
  <c r="AD62" i="7"/>
  <c r="AF60" i="5"/>
  <c r="AG62" i="5"/>
  <c r="F51" i="6"/>
  <c r="F53" i="6"/>
  <c r="G51" i="7"/>
  <c r="G53" i="7"/>
  <c r="I51" i="5"/>
  <c r="I53" i="5"/>
  <c r="J51" i="6"/>
  <c r="J53" i="6"/>
  <c r="K51" i="7"/>
  <c r="K53" i="7"/>
  <c r="M51" i="5"/>
  <c r="M53" i="5"/>
  <c r="N51" i="6"/>
  <c r="N53" i="6"/>
  <c r="O51" i="7"/>
  <c r="O53" i="7"/>
  <c r="Q51" i="5"/>
  <c r="Q53" i="5"/>
  <c r="R51" i="6"/>
  <c r="R53" i="6"/>
  <c r="S51" i="7"/>
  <c r="S53" i="7"/>
  <c r="U51" i="5"/>
  <c r="U53" i="5"/>
  <c r="V51" i="6"/>
  <c r="V53" i="6"/>
  <c r="W51" i="7"/>
  <c r="W53" i="7"/>
  <c r="Y51" i="5"/>
  <c r="Y53" i="5"/>
  <c r="Z51" i="6"/>
  <c r="Z53" i="6"/>
  <c r="AA51" i="7"/>
  <c r="AA53" i="7"/>
  <c r="AC51" i="5"/>
  <c r="AC53" i="5"/>
  <c r="AD51" i="6"/>
  <c r="AD53" i="6"/>
  <c r="AE51" i="7"/>
  <c r="AE53" i="7"/>
  <c r="F54" i="5"/>
  <c r="F56" i="5"/>
  <c r="G54" i="6"/>
  <c r="G56" i="6"/>
  <c r="H54" i="7"/>
  <c r="H56" i="7"/>
  <c r="J54" i="5"/>
  <c r="J56" i="5"/>
  <c r="K54" i="6"/>
  <c r="K56" i="6"/>
  <c r="L54" i="7"/>
  <c r="L56" i="7"/>
  <c r="N54" i="5"/>
  <c r="N56" i="5"/>
  <c r="O54" i="6"/>
  <c r="O56" i="6"/>
  <c r="P54" i="7"/>
  <c r="P56" i="7"/>
  <c r="R54" i="5"/>
  <c r="R56" i="5"/>
  <c r="S54" i="6"/>
  <c r="S56" i="6"/>
  <c r="T54" i="7"/>
  <c r="T56" i="7"/>
  <c r="V54" i="5"/>
  <c r="V56" i="5"/>
  <c r="X54" i="7"/>
  <c r="X56" i="7"/>
  <c r="Z54" i="5"/>
  <c r="Z56" i="5"/>
  <c r="AA54" i="6"/>
  <c r="AA56" i="6"/>
  <c r="AB54" i="7"/>
  <c r="AB56" i="7"/>
  <c r="AD54" i="5"/>
  <c r="AD56" i="5"/>
  <c r="AE54" i="6"/>
  <c r="AE56" i="6"/>
  <c r="G60" i="5"/>
  <c r="G62" i="5"/>
  <c r="H60" i="6"/>
  <c r="H62" i="6"/>
  <c r="I60" i="7"/>
  <c r="I62" i="7"/>
  <c r="K60" i="5"/>
  <c r="K62" i="5"/>
  <c r="L60" i="6"/>
  <c r="L62" i="6"/>
  <c r="M60" i="7"/>
  <c r="M62" i="7"/>
  <c r="O60" i="5"/>
  <c r="O62" i="5"/>
  <c r="P60" i="6"/>
  <c r="P62" i="6"/>
  <c r="Q60" i="7"/>
  <c r="Q62" i="7"/>
  <c r="S60" i="5"/>
  <c r="S62" i="5"/>
  <c r="T60" i="6"/>
  <c r="T62" i="6"/>
  <c r="U60" i="7"/>
  <c r="U62" i="7"/>
  <c r="W60" i="5"/>
  <c r="W62" i="5"/>
  <c r="X60" i="6"/>
  <c r="X62" i="6"/>
  <c r="Y60" i="7"/>
  <c r="Y62" i="7"/>
  <c r="AA60" i="5"/>
  <c r="AA62" i="5"/>
  <c r="AB60" i="6"/>
  <c r="AB62" i="6"/>
  <c r="AC60" i="7"/>
  <c r="AC62" i="7"/>
  <c r="AE60" i="5"/>
  <c r="AE62" i="5"/>
  <c r="AF60" i="6"/>
  <c r="AG62" i="6"/>
  <c r="F51" i="7"/>
  <c r="F53" i="7"/>
  <c r="H51" i="5"/>
  <c r="H53" i="5"/>
  <c r="I51" i="6"/>
  <c r="I53" i="6"/>
  <c r="J51" i="7"/>
  <c r="J53" i="7"/>
  <c r="L51" i="5"/>
  <c r="L53" i="5"/>
  <c r="M51" i="6"/>
  <c r="M53" i="6"/>
  <c r="N51" i="7"/>
  <c r="N53" i="7"/>
  <c r="P51" i="5"/>
  <c r="P53" i="5"/>
  <c r="Q51" i="6"/>
  <c r="Q53" i="6"/>
  <c r="R51" i="7"/>
  <c r="R53" i="7"/>
  <c r="T51" i="5"/>
  <c r="T53" i="5"/>
  <c r="U51" i="6"/>
  <c r="U53" i="6"/>
  <c r="V51" i="7"/>
  <c r="V53" i="7"/>
  <c r="X51" i="5"/>
  <c r="X53" i="5"/>
  <c r="Y51" i="6"/>
  <c r="Y53" i="6"/>
  <c r="Z51" i="7"/>
  <c r="Z53" i="7"/>
  <c r="AB51" i="5"/>
  <c r="AB53" i="5"/>
  <c r="AC51" i="6"/>
  <c r="AC53" i="6"/>
  <c r="AD51" i="7"/>
  <c r="AD53" i="7"/>
  <c r="AF51" i="5"/>
  <c r="AG53" i="5"/>
  <c r="F54" i="6"/>
  <c r="F56" i="6"/>
  <c r="G54" i="7"/>
  <c r="G56" i="7"/>
  <c r="I54" i="5"/>
  <c r="I56" i="5"/>
  <c r="J54" i="6"/>
  <c r="J56" i="6"/>
  <c r="K54" i="7"/>
  <c r="K56" i="7"/>
  <c r="M54" i="5"/>
  <c r="M56" i="5"/>
  <c r="N54" i="6"/>
  <c r="N56" i="6"/>
  <c r="O54" i="7"/>
  <c r="O56" i="7"/>
  <c r="Q54" i="5"/>
  <c r="Q56" i="5"/>
  <c r="R54" i="6"/>
  <c r="R56" i="6"/>
  <c r="S54" i="7"/>
  <c r="S56" i="7"/>
  <c r="U54" i="5"/>
  <c r="U56" i="5"/>
  <c r="V54" i="6"/>
  <c r="V56" i="6"/>
  <c r="Y54" i="5"/>
  <c r="Y56" i="5"/>
  <c r="Z54" i="6"/>
  <c r="Z56" i="6"/>
  <c r="AA54" i="7"/>
  <c r="AA56" i="7"/>
  <c r="AC54" i="5"/>
  <c r="AC56" i="5"/>
  <c r="AD54" i="6"/>
  <c r="AD56" i="6"/>
  <c r="AE54" i="7"/>
  <c r="AE56" i="7"/>
  <c r="F60" i="5"/>
  <c r="F62" i="5"/>
  <c r="G60" i="6"/>
  <c r="G62" i="6"/>
  <c r="H60" i="7"/>
  <c r="H62" i="7"/>
  <c r="J60" i="5"/>
  <c r="J62" i="5"/>
  <c r="K60" i="6"/>
  <c r="K62" i="6"/>
  <c r="L60" i="7"/>
  <c r="L62" i="7"/>
  <c r="N60" i="5"/>
  <c r="N62" i="5"/>
  <c r="O60" i="6"/>
  <c r="O62" i="6"/>
  <c r="P60" i="7"/>
  <c r="P62" i="7"/>
  <c r="R60" i="5"/>
  <c r="R62" i="5"/>
  <c r="S60" i="6"/>
  <c r="S62" i="6"/>
  <c r="T60" i="7"/>
  <c r="T62" i="7"/>
  <c r="V60" i="5"/>
  <c r="V62" i="5"/>
  <c r="W60" i="6"/>
  <c r="W62" i="6"/>
  <c r="X60" i="7"/>
  <c r="X62" i="7"/>
  <c r="Z60" i="5"/>
  <c r="Z62" i="5"/>
  <c r="AA60" i="6"/>
  <c r="AA62" i="6"/>
  <c r="AB60" i="7"/>
  <c r="AB62" i="7"/>
  <c r="AD60" i="5"/>
  <c r="AD62" i="5"/>
  <c r="AE60" i="6"/>
  <c r="AE62" i="6"/>
  <c r="AF60" i="7"/>
  <c r="AG62" i="7"/>
  <c r="D19" i="21"/>
  <c r="H14" i="21"/>
  <c r="E14" i="21"/>
  <c r="D3" i="21"/>
  <c r="G3" i="21"/>
  <c r="AV62" i="6" l="1"/>
  <c r="AV61" i="6"/>
  <c r="AV60" i="6"/>
  <c r="AV56" i="6"/>
  <c r="AV55" i="6"/>
  <c r="AV54" i="6"/>
  <c r="AV53" i="6"/>
  <c r="AV52" i="6"/>
  <c r="AV51" i="6"/>
  <c r="AV50" i="6"/>
  <c r="AV49" i="6"/>
  <c r="AV47" i="6"/>
  <c r="AV46" i="6"/>
  <c r="AV45" i="6"/>
  <c r="AV44" i="6"/>
  <c r="AV43" i="6"/>
  <c r="AV42" i="6"/>
  <c r="AV41" i="6"/>
  <c r="AV40" i="6"/>
  <c r="AV38" i="6"/>
  <c r="AV37" i="6"/>
  <c r="AV36" i="6"/>
  <c r="AV35" i="6"/>
  <c r="AV34" i="6"/>
  <c r="AV33" i="6"/>
  <c r="AV32" i="6"/>
  <c r="AV31" i="6"/>
  <c r="AV30" i="6"/>
  <c r="AV29" i="6"/>
  <c r="AV28" i="6"/>
  <c r="AV27" i="6"/>
  <c r="AV26" i="6"/>
  <c r="AV25" i="6"/>
  <c r="AV24" i="6"/>
  <c r="AV20" i="6"/>
  <c r="AV19" i="6"/>
  <c r="AV18" i="6"/>
  <c r="AV17" i="6"/>
  <c r="AV16" i="6"/>
  <c r="AV15" i="6"/>
  <c r="AV14" i="6"/>
  <c r="AV13" i="6"/>
  <c r="AV12" i="6"/>
  <c r="AV8" i="6"/>
  <c r="AV7" i="6"/>
  <c r="AV6" i="6"/>
  <c r="AV5" i="6"/>
  <c r="AV4" i="6"/>
  <c r="AV3" i="6"/>
  <c r="AV62" i="7"/>
  <c r="AV61" i="7"/>
  <c r="AV60" i="7"/>
  <c r="AV56" i="7"/>
  <c r="AV55" i="7"/>
  <c r="AV54" i="7"/>
  <c r="AV53" i="7"/>
  <c r="AV52" i="7"/>
  <c r="AV51" i="7"/>
  <c r="AV50" i="7"/>
  <c r="AV49" i="7"/>
  <c r="AV47" i="7"/>
  <c r="AV46" i="7"/>
  <c r="AV45" i="7"/>
  <c r="AV44" i="7"/>
  <c r="AV43" i="7"/>
  <c r="AV42" i="7"/>
  <c r="AV41" i="7"/>
  <c r="AV40" i="7"/>
  <c r="AV38" i="7"/>
  <c r="AV37" i="7"/>
  <c r="AV36" i="7"/>
  <c r="AV35" i="7"/>
  <c r="AV34" i="7"/>
  <c r="AV33" i="7"/>
  <c r="AV32" i="7"/>
  <c r="AV31" i="7"/>
  <c r="AV30" i="7"/>
  <c r="AV29" i="7"/>
  <c r="AV28" i="7"/>
  <c r="AV27" i="7"/>
  <c r="AV26" i="7"/>
  <c r="AV25" i="7"/>
  <c r="AV24" i="7"/>
  <c r="AV20" i="7"/>
  <c r="AV19" i="7"/>
  <c r="AV18" i="7"/>
  <c r="AV17" i="7"/>
  <c r="AV16" i="7"/>
  <c r="AV15" i="7"/>
  <c r="AV14" i="7"/>
  <c r="AV13" i="7"/>
  <c r="AV12" i="7"/>
  <c r="AV8" i="7"/>
  <c r="AV7" i="7"/>
  <c r="AV6" i="7"/>
  <c r="AV5" i="7"/>
  <c r="AV4" i="7"/>
  <c r="AV3" i="7"/>
  <c r="F34" i="42" l="1"/>
  <c r="G34" i="42" s="1"/>
  <c r="H34" i="42" s="1"/>
  <c r="AA9" i="9" l="1"/>
  <c r="Z9" i="9"/>
  <c r="Y9" i="9"/>
  <c r="X9" i="9"/>
  <c r="W9" i="9"/>
  <c r="U9" i="9"/>
  <c r="T9" i="9"/>
  <c r="R9" i="9"/>
  <c r="Q9" i="9"/>
  <c r="O9" i="9"/>
  <c r="N9" i="9"/>
  <c r="L9" i="9"/>
  <c r="K9" i="9"/>
  <c r="I9" i="9"/>
  <c r="H9" i="9"/>
  <c r="V9" i="9"/>
  <c r="S9" i="9"/>
  <c r="P9" i="9"/>
  <c r="M9" i="9"/>
  <c r="J9" i="9"/>
  <c r="G9" i="9"/>
  <c r="AB24" i="9"/>
  <c r="O30" i="42"/>
  <c r="P24" i="9" l="1"/>
  <c r="S24" i="9"/>
  <c r="W12" i="42"/>
  <c r="W13" i="42"/>
  <c r="W14" i="42"/>
  <c r="W15" i="42"/>
  <c r="W16" i="42"/>
  <c r="W17" i="42"/>
  <c r="W18" i="42"/>
  <c r="W19" i="42"/>
  <c r="W20" i="42"/>
  <c r="W21" i="42"/>
  <c r="W22" i="42"/>
  <c r="W23" i="42"/>
  <c r="W24" i="42"/>
  <c r="W25" i="42"/>
  <c r="W26" i="42"/>
  <c r="W27" i="42"/>
  <c r="W28" i="42"/>
  <c r="W29" i="42"/>
  <c r="W30" i="42"/>
  <c r="W31" i="42"/>
  <c r="W32" i="42"/>
  <c r="W11" i="42"/>
  <c r="U33" i="42"/>
  <c r="T33" i="42"/>
  <c r="AB33" i="42"/>
  <c r="AC12" i="42"/>
  <c r="AC13" i="42"/>
  <c r="AC14" i="42"/>
  <c r="AC15" i="42"/>
  <c r="AC16" i="42"/>
  <c r="AC17" i="42"/>
  <c r="AC18" i="42"/>
  <c r="AC19" i="42"/>
  <c r="AC20" i="42"/>
  <c r="AC21" i="42"/>
  <c r="AC22" i="42"/>
  <c r="AC23" i="42"/>
  <c r="AC24" i="42"/>
  <c r="AC25" i="42"/>
  <c r="AC26" i="42"/>
  <c r="AC27" i="42"/>
  <c r="AC28" i="42"/>
  <c r="AC29" i="42"/>
  <c r="AC30" i="42"/>
  <c r="AC31" i="42"/>
  <c r="AC32" i="42"/>
  <c r="AC11" i="42"/>
  <c r="Z32" i="42"/>
  <c r="Z12" i="42"/>
  <c r="Z13" i="42"/>
  <c r="Z14" i="42"/>
  <c r="Z15" i="42"/>
  <c r="Z16" i="42"/>
  <c r="Z17" i="42"/>
  <c r="Z18" i="42"/>
  <c r="Z19" i="42"/>
  <c r="Z20" i="42"/>
  <c r="Z21" i="42"/>
  <c r="Z22" i="42"/>
  <c r="Z23" i="42"/>
  <c r="Z24" i="42"/>
  <c r="Z25" i="42"/>
  <c r="Z26" i="42"/>
  <c r="Z27" i="42"/>
  <c r="Z28" i="42"/>
  <c r="Z29" i="42"/>
  <c r="Z30" i="42"/>
  <c r="Z31" i="42"/>
  <c r="Z11" i="42"/>
  <c r="V12" i="42"/>
  <c r="V13" i="42"/>
  <c r="V14" i="42"/>
  <c r="V15" i="42"/>
  <c r="V16" i="42"/>
  <c r="V17" i="42"/>
  <c r="V18" i="42"/>
  <c r="V19" i="42"/>
  <c r="V20" i="42"/>
  <c r="V21" i="42"/>
  <c r="V22" i="42"/>
  <c r="V23" i="42"/>
  <c r="V24" i="42"/>
  <c r="V25" i="42"/>
  <c r="V26" i="42"/>
  <c r="V27" i="42"/>
  <c r="V28" i="42"/>
  <c r="V29" i="42"/>
  <c r="V30" i="42"/>
  <c r="V31" i="42"/>
  <c r="V32" i="42"/>
  <c r="V11" i="42"/>
  <c r="Y33" i="42"/>
  <c r="R11" i="42"/>
  <c r="BQ30" i="44"/>
  <c r="BA30" i="44"/>
  <c r="AK30" i="44"/>
  <c r="U30" i="44"/>
  <c r="E30" i="44"/>
  <c r="BM29" i="44"/>
  <c r="BI29" i="44"/>
  <c r="AW29" i="44"/>
  <c r="AS29" i="44"/>
  <c r="AG29" i="44"/>
  <c r="AC29" i="44"/>
  <c r="Q29" i="44"/>
  <c r="M29" i="44"/>
  <c r="CN23" i="44"/>
  <c r="CM23" i="44"/>
  <c r="CL23" i="44"/>
  <c r="CK23" i="44"/>
  <c r="CJ23" i="44"/>
  <c r="CI23" i="44"/>
  <c r="CH23" i="44"/>
  <c r="CG23" i="44"/>
  <c r="CF23" i="44"/>
  <c r="CE23" i="44"/>
  <c r="CD23" i="44"/>
  <c r="CC23" i="44"/>
  <c r="CB23" i="44"/>
  <c r="CA23" i="44"/>
  <c r="BZ23" i="44"/>
  <c r="BY23" i="44"/>
  <c r="BX23" i="44"/>
  <c r="BW23" i="44"/>
  <c r="BV23" i="44"/>
  <c r="BU23" i="44"/>
  <c r="BT23" i="44"/>
  <c r="BS23" i="44"/>
  <c r="CN22" i="44"/>
  <c r="CM22" i="44"/>
  <c r="CL22" i="44"/>
  <c r="CK22" i="44"/>
  <c r="CJ22" i="44"/>
  <c r="CI22" i="44"/>
  <c r="CH22" i="44"/>
  <c r="CG22" i="44"/>
  <c r="CF22" i="44"/>
  <c r="CE22" i="44"/>
  <c r="CD22" i="44"/>
  <c r="CC22" i="44"/>
  <c r="CB22" i="44"/>
  <c r="CA22" i="44"/>
  <c r="BZ22" i="44"/>
  <c r="BY22" i="44"/>
  <c r="BX22" i="44"/>
  <c r="BW22" i="44"/>
  <c r="BV22" i="44"/>
  <c r="BU22" i="44"/>
  <c r="BT22" i="44"/>
  <c r="BS22" i="44"/>
  <c r="CN21" i="44"/>
  <c r="CM21" i="44"/>
  <c r="CL21" i="44"/>
  <c r="CK21" i="44"/>
  <c r="CJ21" i="44"/>
  <c r="CI21" i="44"/>
  <c r="CH21" i="44"/>
  <c r="CG21" i="44"/>
  <c r="CF21" i="44"/>
  <c r="CE21" i="44"/>
  <c r="CD21" i="44"/>
  <c r="CC21" i="44"/>
  <c r="CB21" i="44"/>
  <c r="CA21" i="44"/>
  <c r="BZ21" i="44"/>
  <c r="BY21" i="44"/>
  <c r="BX21" i="44"/>
  <c r="BW21" i="44"/>
  <c r="BV21" i="44"/>
  <c r="BU21" i="44"/>
  <c r="BT21" i="44"/>
  <c r="BS21" i="44"/>
  <c r="CN18" i="44"/>
  <c r="CM18" i="44"/>
  <c r="CL18" i="44"/>
  <c r="CK18" i="44"/>
  <c r="CJ18" i="44"/>
  <c r="CI18" i="44"/>
  <c r="CH18" i="44"/>
  <c r="CG18" i="44"/>
  <c r="CF18" i="44"/>
  <c r="CE18" i="44"/>
  <c r="CD18" i="44"/>
  <c r="CC18" i="44"/>
  <c r="CB18" i="44"/>
  <c r="CA18" i="44"/>
  <c r="BZ18" i="44"/>
  <c r="BY18" i="44"/>
  <c r="BX18" i="44"/>
  <c r="BW18" i="44"/>
  <c r="BV18" i="44"/>
  <c r="BU18" i="44"/>
  <c r="BT18" i="44"/>
  <c r="BS18" i="44"/>
  <c r="CN17" i="44"/>
  <c r="CM17" i="44"/>
  <c r="CL17" i="44"/>
  <c r="CK17" i="44"/>
  <c r="CJ17" i="44"/>
  <c r="CI17" i="44"/>
  <c r="CH17" i="44"/>
  <c r="CG17" i="44"/>
  <c r="CF17" i="44"/>
  <c r="CE17" i="44"/>
  <c r="CD17" i="44"/>
  <c r="CC17" i="44"/>
  <c r="CB17" i="44"/>
  <c r="CA17" i="44"/>
  <c r="BZ17" i="44"/>
  <c r="BY17" i="44"/>
  <c r="BX17" i="44"/>
  <c r="BW17" i="44"/>
  <c r="BV17" i="44"/>
  <c r="BU17" i="44"/>
  <c r="BT17" i="44"/>
  <c r="BS17" i="44"/>
  <c r="CN16" i="44"/>
  <c r="CM16" i="44"/>
  <c r="CL16" i="44"/>
  <c r="CK16" i="44"/>
  <c r="CJ16" i="44"/>
  <c r="CI16" i="44"/>
  <c r="CH16" i="44"/>
  <c r="CG16" i="44"/>
  <c r="CF16" i="44"/>
  <c r="CE16" i="44"/>
  <c r="CD16" i="44"/>
  <c r="CC16" i="44"/>
  <c r="CB16" i="44"/>
  <c r="CA16" i="44"/>
  <c r="BZ16" i="44"/>
  <c r="BY16" i="44"/>
  <c r="BX16" i="44"/>
  <c r="BW16" i="44"/>
  <c r="BV16" i="44"/>
  <c r="BU16" i="44"/>
  <c r="BT16" i="44"/>
  <c r="BS16" i="44"/>
  <c r="CN14" i="44"/>
  <c r="CM14" i="44"/>
  <c r="CL14" i="44"/>
  <c r="CK14" i="44"/>
  <c r="CJ14" i="44"/>
  <c r="CI14" i="44"/>
  <c r="CH14" i="44"/>
  <c r="CG14" i="44"/>
  <c r="CF14" i="44"/>
  <c r="CE14" i="44"/>
  <c r="CD14" i="44"/>
  <c r="CC14" i="44"/>
  <c r="CB14" i="44"/>
  <c r="CA14" i="44"/>
  <c r="BZ14" i="44"/>
  <c r="BY14" i="44"/>
  <c r="BX14" i="44"/>
  <c r="BW14" i="44"/>
  <c r="BV14" i="44"/>
  <c r="BU14" i="44"/>
  <c r="BT14" i="44"/>
  <c r="BS14" i="44"/>
  <c r="CN13" i="44"/>
  <c r="CM13" i="44"/>
  <c r="CL13" i="44"/>
  <c r="CK13" i="44"/>
  <c r="CJ13" i="44"/>
  <c r="CI13" i="44"/>
  <c r="CH13" i="44"/>
  <c r="CG13" i="44"/>
  <c r="CF13" i="44"/>
  <c r="CE13" i="44"/>
  <c r="CD13" i="44"/>
  <c r="CC13" i="44"/>
  <c r="CB13" i="44"/>
  <c r="CA13" i="44"/>
  <c r="BZ13" i="44"/>
  <c r="BY13" i="44"/>
  <c r="BX13" i="44"/>
  <c r="BW13" i="44"/>
  <c r="BV13" i="44"/>
  <c r="BU13" i="44"/>
  <c r="BT13" i="44"/>
  <c r="BS13" i="44"/>
  <c r="CN12" i="44"/>
  <c r="CM12" i="44"/>
  <c r="CL12" i="44"/>
  <c r="CK12" i="44"/>
  <c r="CJ12" i="44"/>
  <c r="CI12" i="44"/>
  <c r="CH12" i="44"/>
  <c r="CG12" i="44"/>
  <c r="CF12" i="44"/>
  <c r="CE12" i="44"/>
  <c r="CD12" i="44"/>
  <c r="CC12" i="44"/>
  <c r="CB12" i="44"/>
  <c r="CA12" i="44"/>
  <c r="BZ12" i="44"/>
  <c r="BY12" i="44"/>
  <c r="BX12" i="44"/>
  <c r="BW12" i="44"/>
  <c r="BV12" i="44"/>
  <c r="BU12" i="44"/>
  <c r="BT12" i="44"/>
  <c r="BS12" i="44"/>
  <c r="BE30" i="44"/>
  <c r="AO30" i="44"/>
  <c r="Y30" i="44"/>
  <c r="I30" i="44"/>
  <c r="CD9" i="44"/>
  <c r="BZ9" i="44"/>
  <c r="BQ29" i="44"/>
  <c r="CN9" i="44"/>
  <c r="CM9" i="44"/>
  <c r="CL9" i="44"/>
  <c r="CK9" i="44"/>
  <c r="BE29" i="44"/>
  <c r="CJ9" i="44"/>
  <c r="CI9" i="44"/>
  <c r="CH9" i="44"/>
  <c r="CG9" i="44"/>
  <c r="CF9" i="44"/>
  <c r="CE9" i="44"/>
  <c r="AK29" i="44"/>
  <c r="CC9" i="44"/>
  <c r="CB9" i="44"/>
  <c r="CA9" i="44"/>
  <c r="Y29" i="44"/>
  <c r="BY9" i="44"/>
  <c r="U29" i="44"/>
  <c r="BX9" i="44"/>
  <c r="BW9" i="44"/>
  <c r="BV9" i="44"/>
  <c r="BU9" i="44"/>
  <c r="I29" i="44"/>
  <c r="BT9" i="44"/>
  <c r="BS9" i="44"/>
  <c r="CM8" i="44"/>
  <c r="CL8" i="44"/>
  <c r="CI8" i="44"/>
  <c r="CH8" i="44"/>
  <c r="CE8" i="44"/>
  <c r="CD8" i="44"/>
  <c r="CA8" i="44"/>
  <c r="BZ8" i="44"/>
  <c r="BW8" i="44"/>
  <c r="BV8" i="44"/>
  <c r="BS8" i="44"/>
  <c r="BP30" i="44"/>
  <c r="BO30" i="44"/>
  <c r="BN30" i="44"/>
  <c r="BM30" i="44"/>
  <c r="BL30" i="44"/>
  <c r="BK30" i="44"/>
  <c r="BJ30" i="44"/>
  <c r="BI30" i="44"/>
  <c r="BH30" i="44"/>
  <c r="BG30" i="44"/>
  <c r="BF30" i="44"/>
  <c r="BD30" i="44"/>
  <c r="BC30" i="44"/>
  <c r="BB30" i="44"/>
  <c r="AZ30" i="44"/>
  <c r="AY30" i="44"/>
  <c r="AX30" i="44"/>
  <c r="AW30" i="44"/>
  <c r="AV30" i="44"/>
  <c r="AU30" i="44"/>
  <c r="AT30" i="44"/>
  <c r="AS30" i="44"/>
  <c r="AR30" i="44"/>
  <c r="AQ30" i="44"/>
  <c r="AP30" i="44"/>
  <c r="AN30" i="44"/>
  <c r="AM30" i="44"/>
  <c r="AL30" i="44"/>
  <c r="AJ30" i="44"/>
  <c r="AI30" i="44"/>
  <c r="AH30" i="44"/>
  <c r="AG30" i="44"/>
  <c r="AF30" i="44"/>
  <c r="AE30" i="44"/>
  <c r="AD30" i="44"/>
  <c r="AC30" i="44"/>
  <c r="AB30" i="44"/>
  <c r="AA30" i="44"/>
  <c r="Z30" i="44"/>
  <c r="X30" i="44"/>
  <c r="W30" i="44"/>
  <c r="V30" i="44"/>
  <c r="T30" i="44"/>
  <c r="S30" i="44"/>
  <c r="R30" i="44"/>
  <c r="Q30" i="44"/>
  <c r="P30" i="44"/>
  <c r="O30" i="44"/>
  <c r="N30" i="44"/>
  <c r="M30" i="44"/>
  <c r="L30" i="44"/>
  <c r="K30" i="44"/>
  <c r="J30" i="44"/>
  <c r="H30" i="44"/>
  <c r="G30" i="44"/>
  <c r="F30" i="44"/>
  <c r="D30" i="44"/>
  <c r="CE5" i="44"/>
  <c r="BP29" i="44"/>
  <c r="BO29" i="44"/>
  <c r="BN29" i="44"/>
  <c r="BL29" i="44"/>
  <c r="BK29" i="44"/>
  <c r="BJ29" i="44"/>
  <c r="BH29" i="44"/>
  <c r="BG29" i="44"/>
  <c r="BF29" i="44"/>
  <c r="BD29" i="44"/>
  <c r="BC29" i="44"/>
  <c r="BB29" i="44"/>
  <c r="AZ29" i="44"/>
  <c r="AY29" i="44"/>
  <c r="AX29" i="44"/>
  <c r="AV29" i="44"/>
  <c r="AU29" i="44"/>
  <c r="AT29" i="44"/>
  <c r="AR29" i="44"/>
  <c r="AQ29" i="44"/>
  <c r="AP29" i="44"/>
  <c r="AN29" i="44"/>
  <c r="AM29" i="44"/>
  <c r="AL29" i="44"/>
  <c r="AJ29" i="44"/>
  <c r="AI29" i="44"/>
  <c r="AH29" i="44"/>
  <c r="AF29" i="44"/>
  <c r="AE29" i="44"/>
  <c r="AD29" i="44"/>
  <c r="AB29" i="44"/>
  <c r="AA29" i="44"/>
  <c r="Z29" i="44"/>
  <c r="X29" i="44"/>
  <c r="W29" i="44"/>
  <c r="V29" i="44"/>
  <c r="T29" i="44"/>
  <c r="S29" i="44"/>
  <c r="R29" i="44"/>
  <c r="P29" i="44"/>
  <c r="O29" i="44"/>
  <c r="N29" i="44"/>
  <c r="L29" i="44"/>
  <c r="K29" i="44"/>
  <c r="J29" i="44"/>
  <c r="H29" i="44"/>
  <c r="G29" i="44"/>
  <c r="F29" i="44"/>
  <c r="D29" i="44"/>
  <c r="CK4" i="44"/>
  <c r="BQ28" i="44"/>
  <c r="BN28" i="44"/>
  <c r="BM28" i="44"/>
  <c r="CM4" i="44"/>
  <c r="BK28" i="44"/>
  <c r="BJ28" i="44"/>
  <c r="BI28" i="44"/>
  <c r="BG28" i="44"/>
  <c r="BF28" i="44"/>
  <c r="BE28" i="44"/>
  <c r="BB28" i="44"/>
  <c r="BA28" i="44"/>
  <c r="AY28" i="44"/>
  <c r="AX28" i="44"/>
  <c r="AW28" i="44"/>
  <c r="AU28" i="44"/>
  <c r="AT28" i="44"/>
  <c r="AS28" i="44"/>
  <c r="AP28" i="44"/>
  <c r="AO28" i="44"/>
  <c r="AM28" i="44"/>
  <c r="AL28" i="44"/>
  <c r="CD4" i="44"/>
  <c r="AI28" i="44"/>
  <c r="AH28" i="44"/>
  <c r="AG28" i="44"/>
  <c r="AD28" i="44"/>
  <c r="CA4" i="44"/>
  <c r="AA28" i="44"/>
  <c r="Z28" i="44"/>
  <c r="Y28" i="44"/>
  <c r="W28" i="44"/>
  <c r="V28" i="44"/>
  <c r="U28" i="44"/>
  <c r="S28" i="44"/>
  <c r="R28" i="44"/>
  <c r="Q28" i="44"/>
  <c r="O28" i="44"/>
  <c r="N28" i="44"/>
  <c r="BV4" i="44"/>
  <c r="K28" i="44"/>
  <c r="J28" i="44"/>
  <c r="I28" i="44"/>
  <c r="G28" i="44"/>
  <c r="F28" i="44"/>
  <c r="BS4" i="44"/>
  <c r="BX30" i="44" l="1"/>
  <c r="CL30" i="44"/>
  <c r="CB29" i="44"/>
  <c r="W33" i="42"/>
  <c r="Z33" i="42"/>
  <c r="V33" i="42"/>
  <c r="AA32" i="44"/>
  <c r="AY32" i="44"/>
  <c r="BK32" i="44"/>
  <c r="Z32" i="44"/>
  <c r="AX32" i="44"/>
  <c r="BJ32" i="44"/>
  <c r="BW29" i="44"/>
  <c r="CF29" i="44"/>
  <c r="CM29" i="44"/>
  <c r="BV30" i="44"/>
  <c r="CH30" i="44"/>
  <c r="CN30" i="44"/>
  <c r="CH29" i="44"/>
  <c r="CL29" i="44"/>
  <c r="CD30" i="44"/>
  <c r="BZ29" i="44"/>
  <c r="CD29" i="44"/>
  <c r="BZ30" i="44"/>
  <c r="BZ28" i="44"/>
  <c r="Y32" i="44"/>
  <c r="CH28" i="44"/>
  <c r="AW32" i="44"/>
  <c r="CL28" i="44"/>
  <c r="BI32" i="44"/>
  <c r="BV29" i="44"/>
  <c r="AC33" i="42"/>
  <c r="BZ4" i="44"/>
  <c r="CE4" i="44"/>
  <c r="BX29" i="44"/>
  <c r="CJ29" i="44"/>
  <c r="BT5" i="44"/>
  <c r="BT30" i="44"/>
  <c r="CB30" i="44"/>
  <c r="CF30" i="44"/>
  <c r="BW4" i="44"/>
  <c r="CG4" i="44"/>
  <c r="CL4" i="44"/>
  <c r="BU5" i="44"/>
  <c r="CF5" i="44"/>
  <c r="CK5" i="44"/>
  <c r="BW30" i="44"/>
  <c r="CE30" i="44"/>
  <c r="CM30" i="44"/>
  <c r="AE28" i="44"/>
  <c r="CB4" i="44"/>
  <c r="AQ28" i="44"/>
  <c r="CF4" i="44"/>
  <c r="BC28" i="44"/>
  <c r="CJ4" i="44"/>
  <c r="BO28" i="44"/>
  <c r="CN4" i="44"/>
  <c r="BT4" i="44"/>
  <c r="BX4" i="44"/>
  <c r="CC4" i="44"/>
  <c r="CH4" i="44"/>
  <c r="BV5" i="44"/>
  <c r="BZ5" i="44"/>
  <c r="CD5" i="44"/>
  <c r="CH5" i="44"/>
  <c r="CL5" i="44"/>
  <c r="BW5" i="44"/>
  <c r="CB5" i="44"/>
  <c r="CG5" i="44"/>
  <c r="CM5" i="44"/>
  <c r="BU8" i="44"/>
  <c r="BY8" i="44"/>
  <c r="CC8" i="44"/>
  <c r="CG8" i="44"/>
  <c r="CK8" i="44"/>
  <c r="M28" i="44"/>
  <c r="AC28" i="44"/>
  <c r="E29" i="44"/>
  <c r="BS29" i="44" s="1"/>
  <c r="BA29" i="44"/>
  <c r="CI29" i="44" s="1"/>
  <c r="CN29" i="44"/>
  <c r="CJ30" i="44"/>
  <c r="E28" i="44"/>
  <c r="AK28" i="44"/>
  <c r="AM32" i="44" s="1"/>
  <c r="CA29" i="44"/>
  <c r="CA5" i="44"/>
  <c r="BS30" i="44"/>
  <c r="CA30" i="44"/>
  <c r="CI30" i="44"/>
  <c r="D28" i="44"/>
  <c r="H28" i="44"/>
  <c r="H32" i="44" s="1"/>
  <c r="L28" i="44"/>
  <c r="K32" i="44" s="1"/>
  <c r="P28" i="44"/>
  <c r="R32" i="44" s="1"/>
  <c r="T28" i="44"/>
  <c r="X28" i="44"/>
  <c r="X32" i="44" s="1"/>
  <c r="AB28" i="44"/>
  <c r="AF28" i="44"/>
  <c r="AJ28" i="44"/>
  <c r="AN28" i="44"/>
  <c r="AP32" i="44" s="1"/>
  <c r="AR28" i="44"/>
  <c r="AV28" i="44"/>
  <c r="AZ28" i="44"/>
  <c r="BD28" i="44"/>
  <c r="BH28" i="44"/>
  <c r="BG32" i="44" s="1"/>
  <c r="BL28" i="44"/>
  <c r="BP28" i="44"/>
  <c r="BU4" i="44"/>
  <c r="BY4" i="44"/>
  <c r="CI4" i="44"/>
  <c r="BU29" i="44"/>
  <c r="BY29" i="44"/>
  <c r="CC29" i="44"/>
  <c r="CG29" i="44"/>
  <c r="CK29" i="44"/>
  <c r="BS5" i="44"/>
  <c r="BX5" i="44"/>
  <c r="CC5" i="44"/>
  <c r="CI5" i="44"/>
  <c r="CN5" i="44"/>
  <c r="BU30" i="44"/>
  <c r="BY30" i="44"/>
  <c r="CC30" i="44"/>
  <c r="CG30" i="44"/>
  <c r="CK30" i="44"/>
  <c r="BT8" i="44"/>
  <c r="BX8" i="44"/>
  <c r="CB8" i="44"/>
  <c r="CF8" i="44"/>
  <c r="CJ8" i="44"/>
  <c r="CN8" i="44"/>
  <c r="AO29" i="44"/>
  <c r="CE29" i="44" s="1"/>
  <c r="BT29" i="44"/>
  <c r="BY5" i="44"/>
  <c r="CJ5" i="44"/>
  <c r="AR32" i="44" l="1"/>
  <c r="BP32" i="44"/>
  <c r="AF32" i="44"/>
  <c r="BD32" i="44"/>
  <c r="E32" i="44"/>
  <c r="CI28" i="44"/>
  <c r="AZ32" i="44"/>
  <c r="CC28" i="44"/>
  <c r="AJ32" i="44"/>
  <c r="BX28" i="44"/>
  <c r="T32" i="44"/>
  <c r="BS28" i="44"/>
  <c r="D32" i="44"/>
  <c r="BY28" i="44"/>
  <c r="BV28" i="44"/>
  <c r="M32" i="44"/>
  <c r="CN28" i="44"/>
  <c r="BO32" i="44"/>
  <c r="CF28" i="44"/>
  <c r="AQ32" i="44"/>
  <c r="AO32" i="44"/>
  <c r="CM28" i="44"/>
  <c r="BL32" i="44"/>
  <c r="CG28" i="44"/>
  <c r="AV32" i="44"/>
  <c r="BW28" i="44"/>
  <c r="P32" i="44"/>
  <c r="CD28" i="44"/>
  <c r="AK32" i="44"/>
  <c r="S32" i="44"/>
  <c r="G32" i="44"/>
  <c r="AI32" i="44"/>
  <c r="BQ32" i="44"/>
  <c r="AH32" i="44"/>
  <c r="F32" i="44"/>
  <c r="BN32" i="44"/>
  <c r="AS32" i="44"/>
  <c r="U32" i="44"/>
  <c r="CK28" i="44"/>
  <c r="BH32" i="44"/>
  <c r="CA28" i="44"/>
  <c r="AB32" i="44"/>
  <c r="BU28" i="44"/>
  <c r="L32" i="44"/>
  <c r="BC32" i="44"/>
  <c r="AE32" i="44"/>
  <c r="BB32" i="44"/>
  <c r="AD32" i="44"/>
  <c r="N32" i="44"/>
  <c r="BA32" i="44"/>
  <c r="W32" i="44"/>
  <c r="BF32" i="44"/>
  <c r="V32" i="44"/>
  <c r="AL32" i="44"/>
  <c r="O32" i="44"/>
  <c r="CE28" i="44"/>
  <c r="AN32" i="44"/>
  <c r="AC32" i="44"/>
  <c r="BT28" i="44"/>
  <c r="BM32" i="44"/>
  <c r="I32" i="44"/>
  <c r="AU32" i="44"/>
  <c r="AT32" i="44"/>
  <c r="Q32" i="44"/>
  <c r="BE32" i="44"/>
  <c r="AG32" i="44"/>
  <c r="J32" i="44"/>
  <c r="CJ28" i="44"/>
  <c r="CB28" i="44"/>
  <c r="BP33" i="44" l="1"/>
  <c r="BO33" i="44"/>
  <c r="BQ33" i="44"/>
  <c r="F33" i="42"/>
  <c r="E33" i="42"/>
  <c r="D33" i="42"/>
  <c r="C33" i="42"/>
  <c r="B33" i="42"/>
  <c r="Q33" i="42"/>
  <c r="N33" i="42"/>
  <c r="O12" i="42"/>
  <c r="O13" i="42"/>
  <c r="O14" i="42"/>
  <c r="O15" i="42"/>
  <c r="O16" i="42"/>
  <c r="O17" i="42"/>
  <c r="O18" i="42"/>
  <c r="O19" i="42"/>
  <c r="O20" i="42"/>
  <c r="O21" i="42"/>
  <c r="O22" i="42"/>
  <c r="O23" i="42"/>
  <c r="O24" i="42"/>
  <c r="O25" i="42"/>
  <c r="O26" i="42"/>
  <c r="O27" i="42"/>
  <c r="O28" i="42"/>
  <c r="O29" i="42"/>
  <c r="O31" i="42"/>
  <c r="O32" i="42"/>
  <c r="O11" i="42"/>
  <c r="R5" i="42"/>
  <c r="R6" i="42"/>
  <c r="R7" i="42"/>
  <c r="R8" i="42"/>
  <c r="R9" i="42"/>
  <c r="R10" i="42"/>
  <c r="R12" i="42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26" i="42"/>
  <c r="R27" i="42"/>
  <c r="R28" i="42"/>
  <c r="R29" i="42"/>
  <c r="R30" i="42"/>
  <c r="R31" i="42"/>
  <c r="R32" i="42"/>
  <c r="R4" i="42"/>
  <c r="O33" i="42" l="1"/>
  <c r="R33" i="42"/>
  <c r="I32" i="42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3" i="42"/>
  <c r="I12" i="42"/>
  <c r="I11" i="42"/>
  <c r="I10" i="42"/>
  <c r="I9" i="42"/>
  <c r="I8" i="42"/>
  <c r="I7" i="42"/>
  <c r="I6" i="42"/>
  <c r="I5" i="42"/>
  <c r="I4" i="42"/>
  <c r="G32" i="42"/>
  <c r="K32" i="42" s="1"/>
  <c r="G31" i="42"/>
  <c r="K31" i="42" s="1"/>
  <c r="G30" i="42"/>
  <c r="K30" i="42" s="1"/>
  <c r="G29" i="42"/>
  <c r="K29" i="42" s="1"/>
  <c r="G28" i="42"/>
  <c r="K28" i="42" s="1"/>
  <c r="G27" i="42"/>
  <c r="K27" i="42" s="1"/>
  <c r="G26" i="42"/>
  <c r="K26" i="42" s="1"/>
  <c r="G25" i="42"/>
  <c r="K25" i="42" s="1"/>
  <c r="G24" i="42"/>
  <c r="K24" i="42" s="1"/>
  <c r="G23" i="42"/>
  <c r="K23" i="42" s="1"/>
  <c r="G22" i="42"/>
  <c r="K22" i="42" s="1"/>
  <c r="G21" i="42"/>
  <c r="K21" i="42" s="1"/>
  <c r="G20" i="42"/>
  <c r="K20" i="42" s="1"/>
  <c r="G19" i="42"/>
  <c r="K19" i="42" s="1"/>
  <c r="G18" i="42"/>
  <c r="K18" i="42" s="1"/>
  <c r="G17" i="42"/>
  <c r="K17" i="42" s="1"/>
  <c r="G16" i="42"/>
  <c r="K16" i="42" s="1"/>
  <c r="G15" i="42"/>
  <c r="K15" i="42" s="1"/>
  <c r="G14" i="42"/>
  <c r="K14" i="42" s="1"/>
  <c r="G13" i="42"/>
  <c r="K13" i="42" s="1"/>
  <c r="G12" i="42"/>
  <c r="K12" i="42" s="1"/>
  <c r="G11" i="42"/>
  <c r="K11" i="42" s="1"/>
  <c r="G10" i="42"/>
  <c r="H10" i="42" s="1"/>
  <c r="G9" i="42"/>
  <c r="H9" i="42" s="1"/>
  <c r="G8" i="42"/>
  <c r="H8" i="42" s="1"/>
  <c r="G7" i="42"/>
  <c r="H7" i="42" s="1"/>
  <c r="G6" i="42"/>
  <c r="H6" i="42" s="1"/>
  <c r="G5" i="42"/>
  <c r="H5" i="42" s="1"/>
  <c r="G4" i="42"/>
  <c r="G33" i="42" l="1"/>
  <c r="H4" i="42"/>
  <c r="L11" i="42"/>
  <c r="L19" i="42"/>
  <c r="L23" i="42"/>
  <c r="L27" i="42"/>
  <c r="L31" i="42"/>
  <c r="L12" i="42"/>
  <c r="L16" i="42"/>
  <c r="L20" i="42"/>
  <c r="L24" i="42"/>
  <c r="L28" i="42"/>
  <c r="L32" i="42"/>
  <c r="L13" i="42"/>
  <c r="L17" i="42"/>
  <c r="L21" i="42"/>
  <c r="L25" i="42"/>
  <c r="L29" i="42"/>
  <c r="K33" i="42"/>
  <c r="L14" i="42"/>
  <c r="L18" i="42"/>
  <c r="L22" i="42"/>
  <c r="L26" i="42"/>
  <c r="L30" i="42"/>
  <c r="J15" i="42"/>
  <c r="L15" i="42"/>
  <c r="J8" i="42"/>
  <c r="J12" i="42"/>
  <c r="J16" i="42"/>
  <c r="J20" i="42"/>
  <c r="J24" i="42"/>
  <c r="J28" i="42"/>
  <c r="J32" i="42"/>
  <c r="J7" i="42"/>
  <c r="J23" i="42"/>
  <c r="J31" i="42"/>
  <c r="J6" i="42"/>
  <c r="J10" i="42"/>
  <c r="J14" i="42"/>
  <c r="J18" i="42"/>
  <c r="J22" i="42"/>
  <c r="J26" i="42"/>
  <c r="J30" i="42"/>
  <c r="I33" i="42"/>
  <c r="J11" i="42"/>
  <c r="J19" i="42"/>
  <c r="J27" i="42"/>
  <c r="J5" i="42"/>
  <c r="J9" i="42"/>
  <c r="J13" i="42"/>
  <c r="J17" i="42"/>
  <c r="J21" i="42"/>
  <c r="J25" i="42"/>
  <c r="J29" i="42"/>
  <c r="J4" i="42"/>
  <c r="L33" i="42" l="1"/>
  <c r="J33" i="42"/>
  <c r="CO24" i="9"/>
  <c r="CN24" i="9"/>
  <c r="CM24" i="9"/>
  <c r="CL24" i="9"/>
  <c r="CK24" i="9"/>
  <c r="CJ24" i="9"/>
  <c r="CI24" i="9"/>
  <c r="CH24" i="9"/>
  <c r="CG24" i="9"/>
  <c r="CF24" i="9"/>
  <c r="CE24" i="9"/>
  <c r="CD24" i="9"/>
  <c r="CC24" i="9"/>
  <c r="CB24" i="9"/>
  <c r="CA24" i="9"/>
  <c r="BZ24" i="9"/>
  <c r="BY24" i="9"/>
  <c r="BW24" i="9"/>
  <c r="BU24" i="9"/>
  <c r="BT24" i="9"/>
  <c r="BS24" i="9"/>
  <c r="BR24" i="9"/>
  <c r="BQ24" i="9"/>
  <c r="BP24" i="9"/>
  <c r="BO24" i="9"/>
  <c r="BN24" i="9"/>
  <c r="BM24" i="9"/>
  <c r="BL24" i="9"/>
  <c r="BK24" i="9"/>
  <c r="BJ24" i="9"/>
  <c r="BI24" i="9"/>
  <c r="BH24" i="9"/>
  <c r="BG24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AM24" i="9"/>
  <c r="AL24" i="9"/>
  <c r="AK24" i="9"/>
  <c r="AJ24" i="9"/>
  <c r="AI24" i="9"/>
  <c r="AH24" i="9"/>
  <c r="AG24" i="9"/>
  <c r="AF24" i="9"/>
  <c r="AE24" i="9"/>
  <c r="AD24" i="9"/>
  <c r="AC24" i="9"/>
  <c r="AA24" i="9"/>
  <c r="Z24" i="9"/>
  <c r="Y24" i="9"/>
  <c r="X24" i="9"/>
  <c r="W24" i="9"/>
  <c r="V24" i="9"/>
  <c r="U24" i="9"/>
  <c r="T24" i="9"/>
  <c r="R24" i="9"/>
  <c r="Q24" i="9"/>
  <c r="O24" i="9"/>
  <c r="N24" i="9"/>
  <c r="M24" i="9"/>
  <c r="L24" i="9"/>
  <c r="K24" i="9"/>
  <c r="J24" i="9"/>
  <c r="I24" i="9"/>
  <c r="H24" i="9"/>
  <c r="G24" i="9"/>
  <c r="T25" i="9"/>
  <c r="U25" i="9"/>
  <c r="S25" i="9"/>
  <c r="W25" i="9"/>
  <c r="X25" i="9"/>
  <c r="V25" i="9"/>
  <c r="Z25" i="9"/>
  <c r="AA25" i="9"/>
  <c r="Y25" i="9"/>
  <c r="CN25" i="9"/>
  <c r="CO25" i="9"/>
  <c r="CM25" i="9"/>
  <c r="CK25" i="9"/>
  <c r="CL25" i="9"/>
  <c r="CJ25" i="9"/>
  <c r="CH25" i="9"/>
  <c r="CI25" i="9"/>
  <c r="CG25" i="9"/>
  <c r="CE25" i="9"/>
  <c r="CF25" i="9"/>
  <c r="CD25" i="9"/>
  <c r="CB25" i="9"/>
  <c r="CC25" i="9"/>
  <c r="CA25" i="9"/>
  <c r="BY25" i="9"/>
  <c r="BZ25" i="9"/>
  <c r="BX25" i="9"/>
  <c r="BV25" i="9"/>
  <c r="BW25" i="9"/>
  <c r="BU25" i="9"/>
  <c r="BS25" i="9"/>
  <c r="BT25" i="9"/>
  <c r="BR25" i="9"/>
  <c r="BP25" i="9"/>
  <c r="BQ25" i="9"/>
  <c r="BO25" i="9"/>
  <c r="BM25" i="9"/>
  <c r="BN25" i="9"/>
  <c r="BL25" i="9"/>
  <c r="BJ25" i="9"/>
  <c r="BK25" i="9"/>
  <c r="BI25" i="9"/>
  <c r="BG25" i="9"/>
  <c r="BH25" i="9"/>
  <c r="BF25" i="9"/>
  <c r="BD25" i="9"/>
  <c r="BE25" i="9"/>
  <c r="BC25" i="9"/>
  <c r="BA25" i="9"/>
  <c r="BB25" i="9"/>
  <c r="AZ25" i="9"/>
  <c r="AX25" i="9"/>
  <c r="AY25" i="9"/>
  <c r="AW25" i="9"/>
  <c r="AU25" i="9"/>
  <c r="AV25" i="9"/>
  <c r="AT25" i="9"/>
  <c r="AR25" i="9"/>
  <c r="AS25" i="9"/>
  <c r="AQ25" i="9"/>
  <c r="AO25" i="9"/>
  <c r="AP25" i="9"/>
  <c r="AN25" i="9"/>
  <c r="AL25" i="9"/>
  <c r="AM25" i="9"/>
  <c r="AK25" i="9"/>
  <c r="AI25" i="9"/>
  <c r="AJ25" i="9"/>
  <c r="AH25" i="9"/>
  <c r="AF25" i="9"/>
  <c r="AG25" i="9"/>
  <c r="AE25" i="9"/>
  <c r="AC25" i="9"/>
  <c r="AD25" i="9"/>
  <c r="AB25" i="9"/>
  <c r="Q25" i="9"/>
  <c r="R25" i="9"/>
  <c r="P25" i="9"/>
  <c r="N25" i="9"/>
  <c r="O25" i="9"/>
  <c r="M25" i="9"/>
  <c r="K25" i="9"/>
  <c r="L25" i="9"/>
  <c r="J25" i="9"/>
  <c r="I25" i="9"/>
  <c r="H25" i="9"/>
  <c r="G25" i="9"/>
  <c r="CR25" i="9" l="1"/>
  <c r="CP25" i="9"/>
  <c r="CQ25" i="9"/>
  <c r="CP24" i="9"/>
  <c r="CQ24" i="9"/>
  <c r="CR24" i="9"/>
  <c r="Z43" i="20"/>
  <c r="Z42" i="20"/>
  <c r="Z41" i="20"/>
  <c r="Z40" i="20"/>
  <c r="Z39" i="20"/>
  <c r="Z38" i="20"/>
  <c r="Z37" i="20"/>
  <c r="Z36" i="20"/>
  <c r="H1246" i="12" s="1"/>
  <c r="Z35" i="20"/>
  <c r="Z34" i="20"/>
  <c r="Z33" i="20"/>
  <c r="Z32" i="20"/>
  <c r="Z31" i="20"/>
  <c r="Z30" i="20"/>
  <c r="Z29" i="20"/>
  <c r="Z28" i="20"/>
  <c r="Z27" i="20"/>
  <c r="Z26" i="20"/>
  <c r="Z25" i="20"/>
  <c r="Z24" i="20"/>
  <c r="Z23" i="20"/>
  <c r="Z22" i="20"/>
  <c r="Z21" i="20"/>
  <c r="Z20" i="20"/>
  <c r="Z19" i="20"/>
  <c r="Z18" i="20"/>
  <c r="Z17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3" i="20"/>
  <c r="Z2" i="20"/>
  <c r="C1122" i="12"/>
  <c r="D1122" i="12"/>
  <c r="E1122" i="12"/>
  <c r="O1122" i="12"/>
  <c r="P1122" i="12"/>
  <c r="Q1122" i="12"/>
  <c r="H1253" i="12"/>
  <c r="AM56" i="16"/>
  <c r="AN56" i="16"/>
  <c r="AO56" i="16"/>
  <c r="AL56" i="16"/>
  <c r="CQ12" i="9" l="1"/>
  <c r="AV114" i="6" s="1"/>
  <c r="CR12" i="9"/>
  <c r="AV114" i="7" s="1"/>
  <c r="CP12" i="9"/>
  <c r="AF114" i="5" s="1"/>
  <c r="L1253" i="12"/>
  <c r="E1253" i="12" s="1"/>
  <c r="AV111" i="7"/>
  <c r="J1253" i="12"/>
  <c r="C1253" i="12" s="1"/>
  <c r="AV111" i="6"/>
  <c r="K1253" i="12"/>
  <c r="D1253" i="12" s="1"/>
  <c r="I39" i="16" l="1"/>
  <c r="I40" i="16"/>
  <c r="I41" i="16"/>
  <c r="Z41" i="16" s="1"/>
  <c r="I42" i="16"/>
  <c r="Z42" i="16" s="1"/>
  <c r="I43" i="16"/>
  <c r="Z43" i="16" s="1"/>
  <c r="I44" i="16"/>
  <c r="Z44" i="16" s="1"/>
  <c r="I45" i="16"/>
  <c r="Z45" i="16" s="1"/>
  <c r="I46" i="16"/>
  <c r="Z46" i="16" s="1"/>
  <c r="I47" i="16"/>
  <c r="Z47" i="16" s="1"/>
  <c r="I48" i="16"/>
  <c r="Z48" i="16" s="1"/>
  <c r="I49" i="16"/>
  <c r="Z49" i="16" s="1"/>
  <c r="I50" i="16"/>
  <c r="Z50" i="16" s="1"/>
  <c r="H41" i="16"/>
  <c r="H42" i="16"/>
  <c r="Y42" i="16" s="1"/>
  <c r="X42" i="16" s="1"/>
  <c r="H43" i="16"/>
  <c r="H44" i="16"/>
  <c r="Y44" i="16" s="1"/>
  <c r="H45" i="16"/>
  <c r="Y45" i="16" s="1"/>
  <c r="X45" i="16" s="1"/>
  <c r="H46" i="16"/>
  <c r="Y46" i="16" s="1"/>
  <c r="X46" i="16" s="1"/>
  <c r="H47" i="16"/>
  <c r="H48" i="16"/>
  <c r="Y48" i="16" s="1"/>
  <c r="X48" i="16" s="1"/>
  <c r="H49" i="16"/>
  <c r="Y49" i="16" s="1"/>
  <c r="H50" i="16"/>
  <c r="H40" i="16"/>
  <c r="H39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O40" i="16"/>
  <c r="O41" i="16"/>
  <c r="Q41" i="16" s="1"/>
  <c r="O42" i="16"/>
  <c r="Q42" i="16" s="1"/>
  <c r="O43" i="16"/>
  <c r="O44" i="16"/>
  <c r="O45" i="16"/>
  <c r="Q45" i="16" s="1"/>
  <c r="O46" i="16"/>
  <c r="O47" i="16"/>
  <c r="O48" i="16"/>
  <c r="O49" i="16"/>
  <c r="Q49" i="16" s="1"/>
  <c r="O50" i="16"/>
  <c r="Q50" i="16" s="1"/>
  <c r="O39" i="16"/>
  <c r="R39" i="16"/>
  <c r="R40" i="16"/>
  <c r="R41" i="16"/>
  <c r="R42" i="16"/>
  <c r="R43" i="16"/>
  <c r="R44" i="16"/>
  <c r="R45" i="16"/>
  <c r="R47" i="16"/>
  <c r="R48" i="16"/>
  <c r="R49" i="16"/>
  <c r="R50" i="16"/>
  <c r="R46" i="16" l="1"/>
  <c r="Q46" i="16"/>
  <c r="T46" i="16" s="1"/>
  <c r="T49" i="16"/>
  <c r="X49" i="16"/>
  <c r="AA44" i="16"/>
  <c r="X44" i="16"/>
  <c r="AA46" i="16"/>
  <c r="AA42" i="16"/>
  <c r="Q48" i="16"/>
  <c r="T48" i="16" s="1"/>
  <c r="Q44" i="16"/>
  <c r="T44" i="16" s="1"/>
  <c r="T50" i="16"/>
  <c r="T42" i="16"/>
  <c r="T45" i="16"/>
  <c r="T41" i="16"/>
  <c r="AH48" i="16"/>
  <c r="AF48" i="16" s="1"/>
  <c r="AA48" i="16"/>
  <c r="AA50" i="16"/>
  <c r="AA49" i="16"/>
  <c r="AA45" i="16"/>
  <c r="Q39" i="16"/>
  <c r="Q40" i="16"/>
  <c r="Q47" i="16"/>
  <c r="T47" i="16" s="1"/>
  <c r="Q43" i="16"/>
  <c r="T43" i="16" s="1"/>
  <c r="Y47" i="16"/>
  <c r="Y43" i="16"/>
  <c r="AF39" i="5"/>
  <c r="AV93" i="7"/>
  <c r="AV93" i="6"/>
  <c r="AV117" i="6"/>
  <c r="AF117" i="5"/>
  <c r="AV90" i="7"/>
  <c r="AV90" i="6"/>
  <c r="AF90" i="5"/>
  <c r="L1036" i="12"/>
  <c r="M1036" i="12"/>
  <c r="K1036" i="12"/>
  <c r="G303" i="12"/>
  <c r="H303" i="12"/>
  <c r="I303" i="12"/>
  <c r="G864" i="12"/>
  <c r="H864" i="12"/>
  <c r="I864" i="12"/>
  <c r="G907" i="12"/>
  <c r="H907" i="12"/>
  <c r="I907" i="12"/>
  <c r="AV84" i="6"/>
  <c r="AV72" i="7"/>
  <c r="AF72" i="5"/>
  <c r="AV69" i="6"/>
  <c r="AF69" i="5"/>
  <c r="AF63" i="5"/>
  <c r="AV48" i="7"/>
  <c r="AV48" i="6"/>
  <c r="AV39" i="7" l="1"/>
  <c r="AF39" i="7"/>
  <c r="AA43" i="16"/>
  <c r="X43" i="16"/>
  <c r="AA47" i="16"/>
  <c r="X47" i="16"/>
  <c r="AV39" i="6"/>
  <c r="AF39" i="6"/>
  <c r="K907" i="12"/>
  <c r="AF105" i="5" s="1"/>
  <c r="AF66" i="5"/>
  <c r="AV102" i="7"/>
  <c r="AV102" i="6"/>
  <c r="AV72" i="6"/>
  <c r="AV84" i="7"/>
  <c r="AV63" i="6"/>
  <c r="AV81" i="6"/>
  <c r="AV117" i="7"/>
  <c r="AV69" i="7"/>
  <c r="CO37" i="8"/>
  <c r="AF106" i="5" s="1"/>
  <c r="AV81" i="7"/>
  <c r="AV66" i="7"/>
  <c r="AV63" i="7"/>
  <c r="AN48" i="16"/>
  <c r="AL48" i="16"/>
  <c r="AM48" i="16"/>
  <c r="M907" i="12"/>
  <c r="L907" i="12"/>
  <c r="CQ37" i="8" l="1"/>
  <c r="AV105" i="7"/>
  <c r="CO38" i="8"/>
  <c r="AF107" i="5" s="1"/>
  <c r="AV66" i="6"/>
  <c r="CP37" i="8"/>
  <c r="AV105" i="6"/>
  <c r="P15" i="39"/>
  <c r="P12" i="37"/>
  <c r="CP38" i="8" l="1"/>
  <c r="AV107" i="6" s="1"/>
  <c r="AV106" i="6"/>
  <c r="CQ38" i="8"/>
  <c r="AV107" i="7" s="1"/>
  <c r="AV106" i="7"/>
  <c r="C114" i="7"/>
  <c r="C111" i="7"/>
  <c r="C119" i="6"/>
  <c r="C114" i="6"/>
  <c r="C111" i="6"/>
  <c r="H1224" i="12"/>
  <c r="O1093" i="12"/>
  <c r="P1093" i="12"/>
  <c r="K1224" i="12" s="1"/>
  <c r="D1224" i="12" s="1"/>
  <c r="H7" i="9" s="1"/>
  <c r="C117" i="6" s="1"/>
  <c r="Q1093" i="12"/>
  <c r="C1093" i="12"/>
  <c r="G4" i="9" s="1"/>
  <c r="C91" i="5" s="1"/>
  <c r="D1093" i="12"/>
  <c r="C90" i="6" s="1"/>
  <c r="E1093" i="12"/>
  <c r="I4" i="9" s="1"/>
  <c r="C114" i="5"/>
  <c r="C111" i="5"/>
  <c r="D119" i="6"/>
  <c r="D114" i="6"/>
  <c r="D111" i="6"/>
  <c r="D114" i="7"/>
  <c r="D111" i="7"/>
  <c r="D114" i="5"/>
  <c r="D111" i="5"/>
  <c r="AD14" i="33"/>
  <c r="H58" i="2" s="1"/>
  <c r="AE14" i="33"/>
  <c r="I58" i="2" s="1"/>
  <c r="AF14" i="33"/>
  <c r="J58" i="2" s="1"/>
  <c r="J71" i="29"/>
  <c r="I71" i="29"/>
  <c r="H71" i="29"/>
  <c r="J68" i="29"/>
  <c r="I68" i="29"/>
  <c r="H68" i="29"/>
  <c r="J65" i="29"/>
  <c r="I65" i="29"/>
  <c r="H65" i="29"/>
  <c r="J62" i="29"/>
  <c r="I62" i="29"/>
  <c r="H62" i="29"/>
  <c r="AO14" i="38"/>
  <c r="H40" i="2" s="1"/>
  <c r="AP14" i="38"/>
  <c r="I40" i="2" s="1"/>
  <c r="AQ14" i="38"/>
  <c r="J40" i="2" s="1"/>
  <c r="J57" i="30"/>
  <c r="I57" i="30"/>
  <c r="I58" i="30" s="1"/>
  <c r="J54" i="30"/>
  <c r="J55" i="30" s="1"/>
  <c r="I54" i="30"/>
  <c r="J51" i="30"/>
  <c r="J52" i="30" s="1"/>
  <c r="I51" i="30"/>
  <c r="J48" i="30"/>
  <c r="I48" i="30"/>
  <c r="J45" i="30"/>
  <c r="J46" i="30" s="1"/>
  <c r="I45" i="30"/>
  <c r="I46" i="30" s="1"/>
  <c r="J42" i="30"/>
  <c r="J43" i="30" s="1"/>
  <c r="I42" i="30"/>
  <c r="I43" i="30" s="1"/>
  <c r="J39" i="30"/>
  <c r="I39" i="30"/>
  <c r="I40" i="30" s="1"/>
  <c r="J36" i="30"/>
  <c r="I36" i="30"/>
  <c r="I37" i="30" s="1"/>
  <c r="J33" i="30"/>
  <c r="I33" i="30"/>
  <c r="I34" i="30" s="1"/>
  <c r="J30" i="30"/>
  <c r="J31" i="30" s="1"/>
  <c r="I30" i="30"/>
  <c r="I31" i="30" s="1"/>
  <c r="J27" i="30"/>
  <c r="J28" i="30" s="1"/>
  <c r="I27" i="30"/>
  <c r="J24" i="30"/>
  <c r="J25" i="30" s="1"/>
  <c r="I24" i="30"/>
  <c r="I25" i="30" s="1"/>
  <c r="J21" i="30"/>
  <c r="I21" i="30"/>
  <c r="I22" i="30" s="1"/>
  <c r="J18" i="30"/>
  <c r="J19" i="30" s="1"/>
  <c r="I18" i="30"/>
  <c r="I19" i="30" s="1"/>
  <c r="J15" i="30"/>
  <c r="I15" i="30"/>
  <c r="I16" i="30" s="1"/>
  <c r="J12" i="30"/>
  <c r="I12" i="30"/>
  <c r="I13" i="30" s="1"/>
  <c r="J9" i="30"/>
  <c r="J10" i="30" s="1"/>
  <c r="I9" i="30"/>
  <c r="I10" i="30" s="1"/>
  <c r="J6" i="30"/>
  <c r="J7" i="30" s="1"/>
  <c r="I6" i="30"/>
  <c r="I7" i="30" s="1"/>
  <c r="H57" i="30"/>
  <c r="H58" i="30" s="1"/>
  <c r="H54" i="30"/>
  <c r="H55" i="30" s="1"/>
  <c r="H51" i="30"/>
  <c r="H48" i="30"/>
  <c r="H49" i="30" s="1"/>
  <c r="H45" i="30"/>
  <c r="H42" i="30"/>
  <c r="H43" i="30" s="1"/>
  <c r="H39" i="30"/>
  <c r="H36" i="30"/>
  <c r="H37" i="30" s="1"/>
  <c r="H33" i="30"/>
  <c r="H30" i="30"/>
  <c r="H31" i="30" s="1"/>
  <c r="H27" i="30"/>
  <c r="H24" i="30"/>
  <c r="H25" i="30" s="1"/>
  <c r="H21" i="30"/>
  <c r="H22" i="30" s="1"/>
  <c r="H18" i="30"/>
  <c r="H19" i="30" s="1"/>
  <c r="H15" i="30"/>
  <c r="H16" i="30" s="1"/>
  <c r="H12" i="30"/>
  <c r="H13" i="30" s="1"/>
  <c r="H9" i="30"/>
  <c r="H10" i="30" s="1"/>
  <c r="H6" i="30"/>
  <c r="H7" i="30" s="1"/>
  <c r="J3" i="30"/>
  <c r="I3" i="30"/>
  <c r="I4" i="30" s="1"/>
  <c r="H3" i="30"/>
  <c r="H4" i="30" s="1"/>
  <c r="C102" i="27"/>
  <c r="D102" i="27"/>
  <c r="E102" i="27"/>
  <c r="F102" i="27"/>
  <c r="G102" i="27"/>
  <c r="H102" i="27"/>
  <c r="I102" i="27"/>
  <c r="J102" i="27"/>
  <c r="K102" i="27"/>
  <c r="C103" i="27"/>
  <c r="D103" i="27"/>
  <c r="E103" i="27"/>
  <c r="F103" i="27"/>
  <c r="G103" i="27"/>
  <c r="H103" i="27"/>
  <c r="I103" i="27"/>
  <c r="J103" i="27"/>
  <c r="K103" i="27"/>
  <c r="C104" i="27"/>
  <c r="D104" i="27"/>
  <c r="E104" i="27"/>
  <c r="F104" i="27"/>
  <c r="G104" i="27"/>
  <c r="H104" i="27"/>
  <c r="I104" i="27"/>
  <c r="J104" i="27"/>
  <c r="K104" i="27"/>
  <c r="B103" i="27"/>
  <c r="B104" i="27"/>
  <c r="B102" i="27"/>
  <c r="C98" i="27"/>
  <c r="D98" i="27"/>
  <c r="E98" i="27"/>
  <c r="F98" i="27"/>
  <c r="G98" i="27"/>
  <c r="H98" i="27"/>
  <c r="I98" i="27"/>
  <c r="J98" i="27"/>
  <c r="K98" i="27"/>
  <c r="C99" i="27"/>
  <c r="D99" i="27"/>
  <c r="E99" i="27"/>
  <c r="F99" i="27"/>
  <c r="G99" i="27"/>
  <c r="H99" i="27"/>
  <c r="I99" i="27"/>
  <c r="J99" i="27"/>
  <c r="K99" i="27"/>
  <c r="C100" i="27"/>
  <c r="D100" i="27"/>
  <c r="E100" i="27"/>
  <c r="F100" i="27"/>
  <c r="G100" i="27"/>
  <c r="H100" i="27"/>
  <c r="I100" i="27"/>
  <c r="J100" i="27"/>
  <c r="K100" i="27"/>
  <c r="B99" i="27"/>
  <c r="B100" i="27"/>
  <c r="B98" i="27"/>
  <c r="H56" i="30"/>
  <c r="J26" i="30"/>
  <c r="J49" i="2"/>
  <c r="I49" i="2"/>
  <c r="H49" i="2"/>
  <c r="J46" i="2"/>
  <c r="I46" i="2"/>
  <c r="H46" i="2"/>
  <c r="H6" i="2"/>
  <c r="M49" i="2"/>
  <c r="L49" i="2"/>
  <c r="K49" i="2"/>
  <c r="M46" i="2"/>
  <c r="L46" i="2"/>
  <c r="K46" i="2"/>
  <c r="M6" i="2"/>
  <c r="D6" i="7" s="1"/>
  <c r="L6" i="2"/>
  <c r="D6" i="6" s="1"/>
  <c r="K6" i="2"/>
  <c r="D6" i="5" s="1"/>
  <c r="J6" i="2"/>
  <c r="I6" i="2"/>
  <c r="C6" i="6" s="1"/>
  <c r="J65" i="2"/>
  <c r="I65" i="2"/>
  <c r="H65" i="2"/>
  <c r="J19" i="2"/>
  <c r="C19" i="7" s="1"/>
  <c r="I19" i="2"/>
  <c r="C19" i="6" s="1"/>
  <c r="H19" i="2"/>
  <c r="C19" i="5" s="1"/>
  <c r="J1050" i="12"/>
  <c r="K1050" i="12"/>
  <c r="L1050" i="12"/>
  <c r="H28" i="8"/>
  <c r="F28" i="8"/>
  <c r="C81" i="6"/>
  <c r="C72" i="7"/>
  <c r="H10" i="8"/>
  <c r="C69" i="6"/>
  <c r="D84" i="7"/>
  <c r="D84" i="6"/>
  <c r="D84" i="5"/>
  <c r="D81" i="6"/>
  <c r="D81" i="5"/>
  <c r="D72" i="7"/>
  <c r="D72" i="5"/>
  <c r="D69" i="7"/>
  <c r="D69" i="5"/>
  <c r="BF28" i="8"/>
  <c r="BE28" i="8"/>
  <c r="BD28" i="8"/>
  <c r="BB28" i="8"/>
  <c r="BB29" i="8" s="1"/>
  <c r="BA28" i="8"/>
  <c r="AY28" i="8"/>
  <c r="AW28" i="8"/>
  <c r="AV28" i="8"/>
  <c r="AT28" i="8"/>
  <c r="AT29" i="8" s="1"/>
  <c r="AR28" i="8"/>
  <c r="AQ28" i="8"/>
  <c r="AO28" i="8"/>
  <c r="AN28" i="8"/>
  <c r="AL28" i="8"/>
  <c r="AL29" i="8" s="1"/>
  <c r="AK28" i="8"/>
  <c r="AI28" i="8"/>
  <c r="AH28" i="8"/>
  <c r="AH29" i="8" s="1"/>
  <c r="AG28" i="8"/>
  <c r="AF28" i="8"/>
  <c r="AC28" i="8"/>
  <c r="AB28" i="8"/>
  <c r="Z28" i="8"/>
  <c r="Y28" i="8"/>
  <c r="X28" i="8"/>
  <c r="U28" i="8"/>
  <c r="R28" i="8"/>
  <c r="R29" i="8" s="1"/>
  <c r="P28" i="8"/>
  <c r="N28" i="8"/>
  <c r="N29" i="8" s="1"/>
  <c r="M28" i="8"/>
  <c r="L28" i="8"/>
  <c r="BG22" i="8"/>
  <c r="BG23" i="8" s="1"/>
  <c r="BF22" i="8"/>
  <c r="BE22" i="8"/>
  <c r="BE23" i="8" s="1"/>
  <c r="BC22" i="8"/>
  <c r="BA22" i="8"/>
  <c r="BA23" i="8" s="1"/>
  <c r="AY22" i="8"/>
  <c r="AW22" i="8"/>
  <c r="AW23" i="8" s="1"/>
  <c r="AV22" i="8"/>
  <c r="AU22" i="8"/>
  <c r="AU23" i="8" s="1"/>
  <c r="AS22" i="8"/>
  <c r="AR22" i="8"/>
  <c r="AQ22" i="8"/>
  <c r="AQ23" i="8" s="1"/>
  <c r="AM22" i="8"/>
  <c r="AG22" i="8"/>
  <c r="AF22" i="8"/>
  <c r="AE22" i="8"/>
  <c r="AC22" i="8"/>
  <c r="AB22" i="8"/>
  <c r="AA22" i="8"/>
  <c r="AA23" i="8" s="1"/>
  <c r="Y22" i="8"/>
  <c r="Y23" i="8" s="1"/>
  <c r="W22" i="8"/>
  <c r="V22" i="8"/>
  <c r="U22" i="8"/>
  <c r="U23" i="8" s="1"/>
  <c r="S22" i="8"/>
  <c r="S23" i="8" s="1"/>
  <c r="Q22" i="8"/>
  <c r="Q23" i="8" s="1"/>
  <c r="P22" i="8"/>
  <c r="N22" i="8"/>
  <c r="M22" i="8"/>
  <c r="L22" i="8"/>
  <c r="BG13" i="8"/>
  <c r="BF13" i="8"/>
  <c r="BC13" i="8"/>
  <c r="BA13" i="8"/>
  <c r="AZ13" i="8"/>
  <c r="AU13" i="8"/>
  <c r="AT13" i="8"/>
  <c r="AT14" i="8" s="1"/>
  <c r="AS13" i="8"/>
  <c r="AQ13" i="8"/>
  <c r="AP13" i="8"/>
  <c r="AO13" i="8"/>
  <c r="AO14" i="8" s="1"/>
  <c r="AK13" i="8"/>
  <c r="AJ13" i="8"/>
  <c r="AI13" i="8"/>
  <c r="AH13" i="8"/>
  <c r="AF13" i="8"/>
  <c r="AE13" i="8"/>
  <c r="AD13" i="8"/>
  <c r="AD14" i="8" s="1"/>
  <c r="AC13" i="8"/>
  <c r="AB13" i="8"/>
  <c r="AA13" i="8"/>
  <c r="Z13" i="8"/>
  <c r="Y13" i="8"/>
  <c r="Y14" i="8" s="1"/>
  <c r="X13" i="8"/>
  <c r="U13" i="8"/>
  <c r="T13" i="8"/>
  <c r="S13" i="8"/>
  <c r="R13" i="8"/>
  <c r="O13" i="8"/>
  <c r="N13" i="8"/>
  <c r="M13" i="8"/>
  <c r="I13" i="8"/>
  <c r="D73" i="5" s="1"/>
  <c r="BG10" i="8"/>
  <c r="BF10" i="8"/>
  <c r="BE10" i="8"/>
  <c r="BE11" i="8" s="1"/>
  <c r="BC10" i="8"/>
  <c r="BA10" i="8"/>
  <c r="BA11" i="8" s="1"/>
  <c r="AZ10" i="8"/>
  <c r="AZ11" i="8" s="1"/>
  <c r="AY10" i="8"/>
  <c r="AW10" i="8"/>
  <c r="AW11" i="8" s="1"/>
  <c r="AT10" i="8"/>
  <c r="AS10" i="8"/>
  <c r="AQ10" i="8"/>
  <c r="AP10" i="8"/>
  <c r="AK10" i="8"/>
  <c r="AK11" i="8" s="1"/>
  <c r="AJ10" i="8"/>
  <c r="AJ11" i="8" s="1"/>
  <c r="AI10" i="8"/>
  <c r="AG10" i="8"/>
  <c r="AG11" i="8" s="1"/>
  <c r="AF10" i="8"/>
  <c r="AF11" i="8" s="1"/>
  <c r="AE10" i="8"/>
  <c r="AD10" i="8"/>
  <c r="Z10" i="8"/>
  <c r="Y10" i="8"/>
  <c r="Y11" i="8" s="1"/>
  <c r="W10" i="8"/>
  <c r="T10" i="8"/>
  <c r="T11" i="8" s="1"/>
  <c r="S10" i="8"/>
  <c r="Q10" i="8"/>
  <c r="Q11" i="8" s="1"/>
  <c r="P10" i="8"/>
  <c r="P11" i="8" s="1"/>
  <c r="O10" i="8"/>
  <c r="N10" i="8"/>
  <c r="M10" i="8"/>
  <c r="I13" i="9"/>
  <c r="H13" i="9"/>
  <c r="G13" i="9"/>
  <c r="I10" i="9"/>
  <c r="H10" i="9"/>
  <c r="G10" i="9"/>
  <c r="C112" i="5" s="1"/>
  <c r="G100" i="12"/>
  <c r="H100" i="12"/>
  <c r="I100" i="12"/>
  <c r="K100" i="12"/>
  <c r="L100" i="12"/>
  <c r="M100" i="12"/>
  <c r="D93" i="7"/>
  <c r="D93" i="6"/>
  <c r="D93" i="5"/>
  <c r="G4" i="10"/>
  <c r="C94" i="6" s="1"/>
  <c r="H8" i="30" l="1"/>
  <c r="I17" i="30"/>
  <c r="H32" i="30"/>
  <c r="I41" i="30"/>
  <c r="H7" i="2"/>
  <c r="C6" i="5"/>
  <c r="J7" i="2"/>
  <c r="C6" i="7"/>
  <c r="I59" i="2"/>
  <c r="H44" i="30"/>
  <c r="I41" i="2"/>
  <c r="H59" i="2"/>
  <c r="H41" i="2"/>
  <c r="G22" i="8"/>
  <c r="G23" i="8" s="1"/>
  <c r="C83" i="6" s="1"/>
  <c r="I66" i="2"/>
  <c r="J47" i="30"/>
  <c r="I32" i="30"/>
  <c r="K13" i="8"/>
  <c r="D73" i="7" s="1"/>
  <c r="I28" i="8"/>
  <c r="D85" i="5" s="1"/>
  <c r="G10" i="8"/>
  <c r="C70" i="6" s="1"/>
  <c r="L1224" i="12"/>
  <c r="E1224" i="12" s="1"/>
  <c r="I7" i="9" s="1"/>
  <c r="H13" i="8"/>
  <c r="C73" i="7" s="1"/>
  <c r="K10" i="8"/>
  <c r="K11" i="8" s="1"/>
  <c r="D71" i="7" s="1"/>
  <c r="I22" i="8"/>
  <c r="I23" i="8" s="1"/>
  <c r="D83" i="5" s="1"/>
  <c r="J28" i="8"/>
  <c r="J29" i="8" s="1"/>
  <c r="D86" i="6" s="1"/>
  <c r="J1224" i="12"/>
  <c r="C1224" i="12" s="1"/>
  <c r="C117" i="5" s="1"/>
  <c r="H20" i="2"/>
  <c r="C20" i="5" s="1"/>
  <c r="J66" i="2"/>
  <c r="H28" i="30"/>
  <c r="H29" i="30" s="1"/>
  <c r="H40" i="30"/>
  <c r="H41" i="30" s="1"/>
  <c r="H52" i="30"/>
  <c r="H53" i="30" s="1"/>
  <c r="J13" i="30"/>
  <c r="J14" i="30" s="1"/>
  <c r="J37" i="30"/>
  <c r="J38" i="30" s="1"/>
  <c r="J49" i="30"/>
  <c r="J50" i="30" s="1"/>
  <c r="I28" i="30"/>
  <c r="I29" i="30" s="1"/>
  <c r="I52" i="30"/>
  <c r="I53" i="30" s="1"/>
  <c r="H34" i="30"/>
  <c r="H35" i="30" s="1"/>
  <c r="H46" i="30"/>
  <c r="H47" i="30" s="1"/>
  <c r="J16" i="30"/>
  <c r="J17" i="30" s="1"/>
  <c r="J22" i="30"/>
  <c r="J23" i="30" s="1"/>
  <c r="J34" i="30"/>
  <c r="J35" i="30" s="1"/>
  <c r="J40" i="30"/>
  <c r="J41" i="30" s="1"/>
  <c r="J58" i="30"/>
  <c r="J59" i="30" s="1"/>
  <c r="P100" i="12"/>
  <c r="J4" i="30"/>
  <c r="J5" i="30" s="1"/>
  <c r="I49" i="30"/>
  <c r="I50" i="30" s="1"/>
  <c r="I55" i="30"/>
  <c r="I56" i="30" s="1"/>
  <c r="C90" i="7"/>
  <c r="G11" i="9"/>
  <c r="C113" i="5" s="1"/>
  <c r="C9" i="8"/>
  <c r="B69" i="5" s="1"/>
  <c r="Z11" i="8"/>
  <c r="C69" i="7"/>
  <c r="AH14" i="8"/>
  <c r="C84" i="5"/>
  <c r="I10" i="8"/>
  <c r="D70" i="5" s="1"/>
  <c r="J50" i="2"/>
  <c r="H20" i="30"/>
  <c r="I5" i="30"/>
  <c r="AD22" i="8"/>
  <c r="AD23" i="8" s="1"/>
  <c r="G5" i="10"/>
  <c r="C95" i="6" s="1"/>
  <c r="C93" i="6"/>
  <c r="G10" i="10"/>
  <c r="C99" i="6"/>
  <c r="O100" i="12"/>
  <c r="C99" i="5" s="1"/>
  <c r="I11" i="9"/>
  <c r="C113" i="7" s="1"/>
  <c r="C112" i="7"/>
  <c r="I14" i="9"/>
  <c r="C116" i="7" s="1"/>
  <c r="C115" i="7"/>
  <c r="F13" i="8"/>
  <c r="C72" i="5"/>
  <c r="H29" i="8"/>
  <c r="C86" i="7" s="1"/>
  <c r="C85" i="7"/>
  <c r="H47" i="2"/>
  <c r="I50" i="2"/>
  <c r="H5" i="30"/>
  <c r="C84" i="7"/>
  <c r="H4" i="10"/>
  <c r="C93" i="7"/>
  <c r="G14" i="9"/>
  <c r="C116" i="5" s="1"/>
  <c r="C115" i="5"/>
  <c r="AO10" i="8"/>
  <c r="AO11" i="8" s="1"/>
  <c r="F4" i="10"/>
  <c r="C93" i="5"/>
  <c r="Q100" i="12"/>
  <c r="H11" i="9"/>
  <c r="C113" i="6" s="1"/>
  <c r="C112" i="6"/>
  <c r="H14" i="9"/>
  <c r="C116" i="6" s="1"/>
  <c r="C115" i="6"/>
  <c r="W13" i="8"/>
  <c r="W14" i="8" s="1"/>
  <c r="AM13" i="8"/>
  <c r="AM14" i="8" s="1"/>
  <c r="AY13" i="8"/>
  <c r="AY14" i="8" s="1"/>
  <c r="C81" i="5"/>
  <c r="F22" i="8"/>
  <c r="G28" i="8"/>
  <c r="C84" i="6"/>
  <c r="F16" i="8"/>
  <c r="C75" i="5"/>
  <c r="J20" i="2"/>
  <c r="C20" i="7" s="1"/>
  <c r="H66" i="2"/>
  <c r="H23" i="30"/>
  <c r="H59" i="30"/>
  <c r="J11" i="30"/>
  <c r="J29" i="30"/>
  <c r="J53" i="30"/>
  <c r="D72" i="6"/>
  <c r="J13" i="8"/>
  <c r="D73" i="6" s="1"/>
  <c r="K22" i="8"/>
  <c r="D81" i="7"/>
  <c r="C69" i="5"/>
  <c r="F10" i="8"/>
  <c r="G13" i="8"/>
  <c r="C72" i="6"/>
  <c r="I47" i="2"/>
  <c r="J10" i="8"/>
  <c r="D69" i="6"/>
  <c r="I7" i="2"/>
  <c r="C7" i="6" s="1"/>
  <c r="H11" i="8"/>
  <c r="C71" i="7" s="1"/>
  <c r="C70" i="7"/>
  <c r="F29" i="8"/>
  <c r="C86" i="5" s="1"/>
  <c r="C85" i="5"/>
  <c r="G16" i="8"/>
  <c r="C75" i="6"/>
  <c r="J41" i="2"/>
  <c r="H50" i="2"/>
  <c r="I60" i="2"/>
  <c r="C58" i="6" s="1"/>
  <c r="H22" i="8"/>
  <c r="C81" i="7"/>
  <c r="H16" i="8"/>
  <c r="C75" i="7"/>
  <c r="I20" i="2"/>
  <c r="C20" i="6" s="1"/>
  <c r="J47" i="2"/>
  <c r="J59" i="2"/>
  <c r="I5" i="9"/>
  <c r="C92" i="7" s="1"/>
  <c r="C91" i="7"/>
  <c r="G7" i="9"/>
  <c r="C118" i="5" s="1"/>
  <c r="C90" i="5"/>
  <c r="G5" i="9"/>
  <c r="C92" i="5" s="1"/>
  <c r="H8" i="9"/>
  <c r="C118" i="6" s="1"/>
  <c r="H4" i="9"/>
  <c r="C91" i="6" s="1"/>
  <c r="AP22" i="8"/>
  <c r="AP23" i="8" s="1"/>
  <c r="AU14" i="8"/>
  <c r="AR29" i="8"/>
  <c r="I20" i="30"/>
  <c r="I8" i="30"/>
  <c r="I38" i="30"/>
  <c r="I14" i="30"/>
  <c r="I26" i="30"/>
  <c r="I44" i="30"/>
  <c r="H11" i="30"/>
  <c r="H17" i="30"/>
  <c r="J8" i="30"/>
  <c r="I11" i="30"/>
  <c r="H14" i="30"/>
  <c r="J20" i="30"/>
  <c r="I23" i="30"/>
  <c r="H26" i="30"/>
  <c r="J32" i="30"/>
  <c r="I35" i="30"/>
  <c r="H38" i="30"/>
  <c r="J44" i="30"/>
  <c r="I47" i="30"/>
  <c r="H50" i="30"/>
  <c r="J56" i="30"/>
  <c r="I59" i="30"/>
  <c r="P13" i="8"/>
  <c r="P14" i="8" s="1"/>
  <c r="AR13" i="8"/>
  <c r="AR14" i="8" s="1"/>
  <c r="M11" i="8"/>
  <c r="AS11" i="8"/>
  <c r="U10" i="8"/>
  <c r="U11" i="8" s="1"/>
  <c r="AC10" i="8"/>
  <c r="AC11" i="8" s="1"/>
  <c r="AR10" i="8"/>
  <c r="AR11" i="8" s="1"/>
  <c r="AD11" i="8"/>
  <c r="BF11" i="8"/>
  <c r="N14" i="8"/>
  <c r="AV10" i="8"/>
  <c r="AV11" i="8" s="1"/>
  <c r="L13" i="8"/>
  <c r="L14" i="8" s="1"/>
  <c r="AB14" i="8"/>
  <c r="AN13" i="8"/>
  <c r="AN14" i="8" s="1"/>
  <c r="AX13" i="8"/>
  <c r="AX14" i="8" s="1"/>
  <c r="R14" i="8"/>
  <c r="C21" i="8"/>
  <c r="AB10" i="8"/>
  <c r="AB11" i="8" s="1"/>
  <c r="X14" i="8"/>
  <c r="AF14" i="8"/>
  <c r="AV13" i="8"/>
  <c r="AV14" i="8" s="1"/>
  <c r="D12" i="8"/>
  <c r="O11" i="8"/>
  <c r="S11" i="8"/>
  <c r="W11" i="8"/>
  <c r="AE11" i="8"/>
  <c r="AI11" i="8"/>
  <c r="AQ11" i="8"/>
  <c r="AY11" i="8"/>
  <c r="BC11" i="8"/>
  <c r="BG11" i="8"/>
  <c r="L10" i="8"/>
  <c r="L11" i="8" s="1"/>
  <c r="AA10" i="8"/>
  <c r="AA11" i="8" s="1"/>
  <c r="AM10" i="8"/>
  <c r="AM11" i="8" s="1"/>
  <c r="AU10" i="8"/>
  <c r="AU11" i="8" s="1"/>
  <c r="AP11" i="8"/>
  <c r="BD13" i="8"/>
  <c r="BD14" i="8" s="1"/>
  <c r="V28" i="8"/>
  <c r="V29" i="8" s="1"/>
  <c r="AD28" i="8"/>
  <c r="AD29" i="8" s="1"/>
  <c r="AP28" i="8"/>
  <c r="AP29" i="8" s="1"/>
  <c r="AX28" i="8"/>
  <c r="AX29" i="8" s="1"/>
  <c r="D27" i="8"/>
  <c r="O14" i="8"/>
  <c r="AE14" i="8"/>
  <c r="AS14" i="8"/>
  <c r="BC14" i="8"/>
  <c r="AG23" i="8"/>
  <c r="O22" i="8"/>
  <c r="O23" i="8" s="1"/>
  <c r="AI22" i="8"/>
  <c r="AI23" i="8" s="1"/>
  <c r="AE23" i="8"/>
  <c r="AY23" i="8"/>
  <c r="AK22" i="8"/>
  <c r="AK23" i="8" s="1"/>
  <c r="N23" i="8"/>
  <c r="AB29" i="8"/>
  <c r="BD29" i="8"/>
  <c r="S14" i="8"/>
  <c r="AI14" i="8"/>
  <c r="W23" i="8"/>
  <c r="M29" i="8"/>
  <c r="Y29" i="8"/>
  <c r="AG29" i="8"/>
  <c r="AK29" i="8"/>
  <c r="AW29" i="8"/>
  <c r="BE29" i="8"/>
  <c r="Q28" i="8"/>
  <c r="Q29" i="8" s="1"/>
  <c r="AS28" i="8"/>
  <c r="AS29" i="8" s="1"/>
  <c r="P29" i="8"/>
  <c r="AA28" i="8"/>
  <c r="AA29" i="8" s="1"/>
  <c r="AU28" i="8"/>
  <c r="AU29" i="8" s="1"/>
  <c r="T14" i="8"/>
  <c r="AZ14" i="8"/>
  <c r="S28" i="8"/>
  <c r="S29" i="8" s="1"/>
  <c r="AI29" i="8"/>
  <c r="K28" i="8"/>
  <c r="O29" i="8"/>
  <c r="W28" i="8"/>
  <c r="W29" i="8" s="1"/>
  <c r="AE28" i="8"/>
  <c r="AE29" i="8" s="1"/>
  <c r="AY29" i="8"/>
  <c r="U14" i="8"/>
  <c r="AG13" i="8"/>
  <c r="AG14" i="8" s="1"/>
  <c r="AW13" i="8"/>
  <c r="AW14" i="8" s="1"/>
  <c r="AC14" i="8"/>
  <c r="BC28" i="8"/>
  <c r="BC29" i="8" s="1"/>
  <c r="BG28" i="8"/>
  <c r="BG29" i="8" s="1"/>
  <c r="AJ14" i="8"/>
  <c r="Q13" i="8"/>
  <c r="Q14" i="8" s="1"/>
  <c r="AK14" i="8"/>
  <c r="BA14" i="8"/>
  <c r="I14" i="8"/>
  <c r="D74" i="5" s="1"/>
  <c r="J22" i="8"/>
  <c r="R22" i="8"/>
  <c r="R23" i="8" s="1"/>
  <c r="Z22" i="8"/>
  <c r="Z23" i="8" s="1"/>
  <c r="AH22" i="8"/>
  <c r="AH23" i="8" s="1"/>
  <c r="AL22" i="8"/>
  <c r="AL23" i="8" s="1"/>
  <c r="AT22" i="8"/>
  <c r="AT23" i="8" s="1"/>
  <c r="AX22" i="8"/>
  <c r="AX23" i="8" s="1"/>
  <c r="BB22" i="8"/>
  <c r="BB23" i="8" s="1"/>
  <c r="E21" i="8"/>
  <c r="BF23" i="8"/>
  <c r="AM28" i="8"/>
  <c r="AM29" i="8" s="1"/>
  <c r="AQ29" i="8"/>
  <c r="R10" i="8"/>
  <c r="R11" i="8" s="1"/>
  <c r="V10" i="8"/>
  <c r="V11" i="8" s="1"/>
  <c r="AH10" i="8"/>
  <c r="AH11" i="8" s="1"/>
  <c r="AL10" i="8"/>
  <c r="AL11" i="8" s="1"/>
  <c r="AX10" i="8"/>
  <c r="AX11" i="8" s="1"/>
  <c r="BB10" i="8"/>
  <c r="BB11" i="8" s="1"/>
  <c r="E9" i="8"/>
  <c r="N11" i="8"/>
  <c r="AT11" i="8"/>
  <c r="Z14" i="8"/>
  <c r="AP14" i="8"/>
  <c r="BF14" i="8"/>
  <c r="C12" i="8"/>
  <c r="B72" i="5" s="1"/>
  <c r="BE13" i="8"/>
  <c r="BE14" i="8" s="1"/>
  <c r="M14" i="8"/>
  <c r="AM23" i="8"/>
  <c r="BC23" i="8"/>
  <c r="V23" i="8"/>
  <c r="Z29" i="8"/>
  <c r="BF29" i="8"/>
  <c r="X10" i="8"/>
  <c r="X11" i="8" s="1"/>
  <c r="AN10" i="8"/>
  <c r="AN11" i="8" s="1"/>
  <c r="BD10" i="8"/>
  <c r="BD11" i="8" s="1"/>
  <c r="E12" i="8"/>
  <c r="V13" i="8"/>
  <c r="V14" i="8" s="1"/>
  <c r="AL13" i="8"/>
  <c r="AL14" i="8" s="1"/>
  <c r="BB13" i="8"/>
  <c r="BB14" i="8" s="1"/>
  <c r="L23" i="8"/>
  <c r="P23" i="8"/>
  <c r="AB23" i="8"/>
  <c r="AF23" i="8"/>
  <c r="AR23" i="8"/>
  <c r="AV23" i="8"/>
  <c r="X22" i="8"/>
  <c r="X23" i="8" s="1"/>
  <c r="AN22" i="8"/>
  <c r="AN23" i="8" s="1"/>
  <c r="BD22" i="8"/>
  <c r="BD23" i="8" s="1"/>
  <c r="E27" i="8"/>
  <c r="T28" i="8"/>
  <c r="T29" i="8" s="1"/>
  <c r="AJ28" i="8"/>
  <c r="AJ29" i="8" s="1"/>
  <c r="AZ28" i="8"/>
  <c r="AZ29" i="8" s="1"/>
  <c r="C27" i="8"/>
  <c r="B84" i="5" s="1"/>
  <c r="X29" i="8"/>
  <c r="AF29" i="8"/>
  <c r="D9" i="8"/>
  <c r="AA14" i="8"/>
  <c r="AQ14" i="8"/>
  <c r="BG14" i="8"/>
  <c r="M23" i="8"/>
  <c r="AC23" i="8"/>
  <c r="AS23" i="8"/>
  <c r="D21" i="8"/>
  <c r="T22" i="8"/>
  <c r="T23" i="8" s="1"/>
  <c r="AJ22" i="8"/>
  <c r="AJ23" i="8" s="1"/>
  <c r="AO22" i="8"/>
  <c r="AO23" i="8" s="1"/>
  <c r="AZ22" i="8"/>
  <c r="AZ23" i="8" s="1"/>
  <c r="U29" i="8"/>
  <c r="AC29" i="8"/>
  <c r="AO29" i="8"/>
  <c r="BA29" i="8"/>
  <c r="L29" i="8"/>
  <c r="AN29" i="8"/>
  <c r="AV29" i="8"/>
  <c r="L61" i="29"/>
  <c r="C59" i="6" l="1"/>
  <c r="H42" i="2"/>
  <c r="I42" i="2"/>
  <c r="J51" i="2"/>
  <c r="J8" i="2"/>
  <c r="C8" i="7" s="1"/>
  <c r="C7" i="7"/>
  <c r="H60" i="2"/>
  <c r="C58" i="5" s="1"/>
  <c r="H8" i="2"/>
  <c r="C8" i="5" s="1"/>
  <c r="C7" i="5"/>
  <c r="B81" i="5"/>
  <c r="I29" i="8"/>
  <c r="D86" i="5" s="1"/>
  <c r="D70" i="7"/>
  <c r="G11" i="8"/>
  <c r="C71" i="6" s="1"/>
  <c r="C82" i="6"/>
  <c r="K14" i="8"/>
  <c r="D74" i="7" s="1"/>
  <c r="D85" i="6"/>
  <c r="I11" i="8"/>
  <c r="D71" i="5" s="1"/>
  <c r="C117" i="7"/>
  <c r="H14" i="8"/>
  <c r="C74" i="7" s="1"/>
  <c r="J14" i="8"/>
  <c r="D74" i="6" s="1"/>
  <c r="D82" i="5"/>
  <c r="F10" i="10"/>
  <c r="C100" i="5" s="1"/>
  <c r="H5" i="9"/>
  <c r="C92" i="6" s="1"/>
  <c r="H23" i="8"/>
  <c r="C83" i="7" s="1"/>
  <c r="C82" i="7"/>
  <c r="I48" i="2"/>
  <c r="C46" i="6" s="1"/>
  <c r="J60" i="2"/>
  <c r="C58" i="7" s="1"/>
  <c r="J42" i="2"/>
  <c r="H5" i="10"/>
  <c r="C95" i="7" s="1"/>
  <c r="C94" i="7"/>
  <c r="J23" i="8"/>
  <c r="D83" i="6" s="1"/>
  <c r="D82" i="6"/>
  <c r="H17" i="8"/>
  <c r="C77" i="7" s="1"/>
  <c r="C76" i="7"/>
  <c r="I8" i="2"/>
  <c r="C8" i="6" s="1"/>
  <c r="J11" i="8"/>
  <c r="D71" i="6" s="1"/>
  <c r="D70" i="6"/>
  <c r="G14" i="8"/>
  <c r="C74" i="6" s="1"/>
  <c r="C73" i="6"/>
  <c r="K23" i="8"/>
  <c r="D83" i="7" s="1"/>
  <c r="D82" i="7"/>
  <c r="H10" i="10"/>
  <c r="C99" i="7"/>
  <c r="F23" i="8"/>
  <c r="C83" i="5" s="1"/>
  <c r="C82" i="5"/>
  <c r="C94" i="5"/>
  <c r="F5" i="10"/>
  <c r="C95" i="5" s="1"/>
  <c r="F14" i="8"/>
  <c r="C74" i="5" s="1"/>
  <c r="C73" i="5"/>
  <c r="F17" i="8"/>
  <c r="C77" i="5" s="1"/>
  <c r="C76" i="5"/>
  <c r="I51" i="2"/>
  <c r="G11" i="10"/>
  <c r="C101" i="6" s="1"/>
  <c r="C100" i="6"/>
  <c r="K29" i="8"/>
  <c r="D86" i="7" s="1"/>
  <c r="D85" i="7"/>
  <c r="J48" i="2"/>
  <c r="C46" i="7" s="1"/>
  <c r="H51" i="2"/>
  <c r="C47" i="5" s="1"/>
  <c r="G17" i="8"/>
  <c r="C77" i="6" s="1"/>
  <c r="C76" i="6"/>
  <c r="F11" i="8"/>
  <c r="C71" i="5" s="1"/>
  <c r="C70" i="5"/>
  <c r="G29" i="8"/>
  <c r="C86" i="6" s="1"/>
  <c r="C85" i="6"/>
  <c r="H48" i="2"/>
  <c r="C46" i="5" s="1"/>
  <c r="I8" i="9"/>
  <c r="C119" i="7" s="1"/>
  <c r="C118" i="7"/>
  <c r="G8" i="9"/>
  <c r="C119" i="5" s="1"/>
  <c r="U25" i="38"/>
  <c r="U26" i="38"/>
  <c r="U27" i="38"/>
  <c r="U28" i="38"/>
  <c r="U29" i="38"/>
  <c r="U30" i="38"/>
  <c r="U31" i="38"/>
  <c r="U32" i="38"/>
  <c r="U33" i="38"/>
  <c r="U34" i="38"/>
  <c r="U35" i="38"/>
  <c r="U24" i="38"/>
  <c r="AO15" i="38"/>
  <c r="K40" i="2" s="1"/>
  <c r="C59" i="5" l="1"/>
  <c r="C59" i="7"/>
  <c r="C47" i="6"/>
  <c r="C47" i="7"/>
  <c r="F11" i="10"/>
  <c r="C101" i="5" s="1"/>
  <c r="H11" i="10"/>
  <c r="C101" i="7" s="1"/>
  <c r="C100" i="7"/>
  <c r="T37" i="38"/>
  <c r="AP37" i="38" s="1"/>
  <c r="T40" i="38"/>
  <c r="AQ40" i="38" s="1"/>
  <c r="T41" i="38"/>
  <c r="AP41" i="38" s="1"/>
  <c r="T43" i="38"/>
  <c r="AQ43" i="38" s="1"/>
  <c r="T39" i="38"/>
  <c r="AO39" i="38" s="1"/>
  <c r="T42" i="38"/>
  <c r="AO42" i="38" s="1"/>
  <c r="T38" i="38"/>
  <c r="T36" i="38"/>
  <c r="AO36" i="38" s="1"/>
  <c r="AO44" i="38"/>
  <c r="AP44" i="38"/>
  <c r="AQ44" i="38"/>
  <c r="AO45" i="38"/>
  <c r="AP45" i="38"/>
  <c r="AQ45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O28" i="38"/>
  <c r="AP28" i="38"/>
  <c r="AQ28" i="38"/>
  <c r="AO29" i="38"/>
  <c r="AP29" i="38"/>
  <c r="AQ29" i="38"/>
  <c r="AO30" i="38"/>
  <c r="AP30" i="38"/>
  <c r="AQ30" i="38"/>
  <c r="AO31" i="38"/>
  <c r="AP31" i="38"/>
  <c r="AQ31" i="38"/>
  <c r="AO32" i="38"/>
  <c r="AP32" i="38"/>
  <c r="AQ32" i="38"/>
  <c r="AO33" i="38"/>
  <c r="AP33" i="38"/>
  <c r="AQ33" i="38"/>
  <c r="AO34" i="38"/>
  <c r="AP34" i="38"/>
  <c r="AQ34" i="38"/>
  <c r="AO35" i="38"/>
  <c r="AP35" i="38"/>
  <c r="AQ35" i="38"/>
  <c r="AO38" i="38"/>
  <c r="AP38" i="38"/>
  <c r="AQ38" i="38"/>
  <c r="AP39" i="38"/>
  <c r="B94" i="27"/>
  <c r="E71" i="29"/>
  <c r="C93" i="27"/>
  <c r="D93" i="27"/>
  <c r="E93" i="27"/>
  <c r="F93" i="27"/>
  <c r="G93" i="27"/>
  <c r="H93" i="27"/>
  <c r="I93" i="27"/>
  <c r="J93" i="27"/>
  <c r="K93" i="27"/>
  <c r="L93" i="27"/>
  <c r="M93" i="27"/>
  <c r="N93" i="27"/>
  <c r="O93" i="27"/>
  <c r="P93" i="27"/>
  <c r="Q93" i="27"/>
  <c r="R93" i="27"/>
  <c r="S93" i="27"/>
  <c r="T93" i="27"/>
  <c r="U93" i="27"/>
  <c r="V93" i="27"/>
  <c r="W93" i="27"/>
  <c r="X93" i="27"/>
  <c r="Y93" i="27"/>
  <c r="Z93" i="27"/>
  <c r="AA93" i="27"/>
  <c r="C94" i="27"/>
  <c r="D94" i="27"/>
  <c r="E94" i="27"/>
  <c r="F94" i="27"/>
  <c r="G94" i="27"/>
  <c r="H94" i="27"/>
  <c r="I94" i="27"/>
  <c r="J94" i="27"/>
  <c r="K94" i="27"/>
  <c r="L94" i="27"/>
  <c r="M94" i="27"/>
  <c r="N94" i="27"/>
  <c r="O94" i="27"/>
  <c r="P94" i="27"/>
  <c r="Q94" i="27"/>
  <c r="R94" i="27"/>
  <c r="S94" i="27"/>
  <c r="T94" i="27"/>
  <c r="U94" i="27"/>
  <c r="V94" i="27"/>
  <c r="W94" i="27"/>
  <c r="X94" i="27"/>
  <c r="Y94" i="27"/>
  <c r="Z94" i="27"/>
  <c r="AA94" i="27"/>
  <c r="C95" i="27"/>
  <c r="D95" i="27"/>
  <c r="E95" i="27"/>
  <c r="F95" i="27"/>
  <c r="G95" i="27"/>
  <c r="H95" i="27"/>
  <c r="I95" i="27"/>
  <c r="J95" i="27"/>
  <c r="K95" i="27"/>
  <c r="L95" i="27"/>
  <c r="M95" i="27"/>
  <c r="N95" i="27"/>
  <c r="O95" i="27"/>
  <c r="P95" i="27"/>
  <c r="Q95" i="27"/>
  <c r="R95" i="27"/>
  <c r="S95" i="27"/>
  <c r="T95" i="27"/>
  <c r="U95" i="27"/>
  <c r="V95" i="27"/>
  <c r="W95" i="27"/>
  <c r="X95" i="27"/>
  <c r="Y95" i="27"/>
  <c r="Z95" i="27"/>
  <c r="AA95" i="27"/>
  <c r="C96" i="27"/>
  <c r="D96" i="27"/>
  <c r="E96" i="27"/>
  <c r="F96" i="27"/>
  <c r="G96" i="27"/>
  <c r="H96" i="27"/>
  <c r="I96" i="27"/>
  <c r="J96" i="27"/>
  <c r="K96" i="27"/>
  <c r="L96" i="27"/>
  <c r="M96" i="27"/>
  <c r="N96" i="27"/>
  <c r="O96" i="27"/>
  <c r="P96" i="27"/>
  <c r="Q96" i="27"/>
  <c r="R96" i="27"/>
  <c r="S96" i="27"/>
  <c r="T96" i="27"/>
  <c r="U96" i="27"/>
  <c r="V96" i="27"/>
  <c r="W96" i="27"/>
  <c r="X96" i="27"/>
  <c r="Y96" i="27"/>
  <c r="Z96" i="27"/>
  <c r="AA96" i="27"/>
  <c r="B95" i="27"/>
  <c r="B96" i="27"/>
  <c r="B93" i="27"/>
  <c r="P6" i="2"/>
  <c r="E6" i="7" s="1"/>
  <c r="O6" i="2"/>
  <c r="E6" i="6" s="1"/>
  <c r="N6" i="2"/>
  <c r="E6" i="5" s="1"/>
  <c r="K7" i="2"/>
  <c r="D7" i="5" s="1"/>
  <c r="BG8" i="29"/>
  <c r="BG7" i="29" s="1"/>
  <c r="AP8" i="29"/>
  <c r="AP7" i="29" s="1"/>
  <c r="AO8" i="29"/>
  <c r="AO7" i="29" s="1"/>
  <c r="AN8" i="29"/>
  <c r="AM8" i="29"/>
  <c r="AL8" i="29"/>
  <c r="AL7" i="29" s="1"/>
  <c r="AK8" i="29"/>
  <c r="AK7" i="29" s="1"/>
  <c r="AJ8" i="29"/>
  <c r="AJ7" i="29" s="1"/>
  <c r="AI8" i="29"/>
  <c r="AI7" i="29" s="1"/>
  <c r="AN7" i="29"/>
  <c r="AM7" i="29"/>
  <c r="AH8" i="29"/>
  <c r="AH7" i="29" s="1"/>
  <c r="AG8" i="29"/>
  <c r="AG7" i="29" s="1"/>
  <c r="AF8" i="29"/>
  <c r="AF7" i="29" s="1"/>
  <c r="AE8" i="29"/>
  <c r="AE7" i="29" s="1"/>
  <c r="AD8" i="29"/>
  <c r="AD7" i="29" s="1"/>
  <c r="AC8" i="29"/>
  <c r="AC7" i="29" s="1"/>
  <c r="AR8" i="29"/>
  <c r="AR7" i="29" s="1"/>
  <c r="AQ8" i="29"/>
  <c r="AQ7" i="29" s="1"/>
  <c r="AU8" i="29"/>
  <c r="AU7" i="29" s="1"/>
  <c r="AT8" i="29"/>
  <c r="AT7" i="29" s="1"/>
  <c r="AS8" i="29"/>
  <c r="AS7" i="29" s="1"/>
  <c r="AW8" i="29"/>
  <c r="AW7" i="29" s="1"/>
  <c r="AV8" i="29"/>
  <c r="AV7" i="29" s="1"/>
  <c r="AZ8" i="29"/>
  <c r="AZ7" i="29" s="1"/>
  <c r="AY8" i="29"/>
  <c r="AY7" i="29" s="1"/>
  <c r="AX8" i="29"/>
  <c r="AX7" i="29" s="1"/>
  <c r="BC8" i="29"/>
  <c r="BC7" i="29" s="1"/>
  <c r="BB8" i="29"/>
  <c r="BB7" i="29" s="1"/>
  <c r="BA8" i="29"/>
  <c r="BA7" i="29" s="1"/>
  <c r="BF8" i="29"/>
  <c r="BF7" i="29" s="1"/>
  <c r="BE8" i="29"/>
  <c r="BE7" i="29" s="1"/>
  <c r="BD8" i="29"/>
  <c r="BD7" i="29" s="1"/>
  <c r="BI8" i="29"/>
  <c r="BI7" i="29" s="1"/>
  <c r="BH8" i="29"/>
  <c r="BH7" i="29" s="1"/>
  <c r="BL8" i="29"/>
  <c r="BL7" i="29" s="1"/>
  <c r="BK8" i="29"/>
  <c r="BK7" i="29" s="1"/>
  <c r="BJ8" i="29"/>
  <c r="BJ7" i="29" s="1"/>
  <c r="BI3" i="30"/>
  <c r="W31" i="31" s="1"/>
  <c r="BH3" i="30"/>
  <c r="V31" i="31" s="1"/>
  <c r="BG3" i="30"/>
  <c r="U31" i="31" s="1"/>
  <c r="BF3" i="30"/>
  <c r="W30" i="31" s="1"/>
  <c r="BE3" i="30"/>
  <c r="V30" i="31" s="1"/>
  <c r="BD3" i="30"/>
  <c r="U30" i="31" s="1"/>
  <c r="BC3" i="30"/>
  <c r="W29" i="31" s="1"/>
  <c r="BB3" i="30"/>
  <c r="V29" i="31" s="1"/>
  <c r="BA3" i="30"/>
  <c r="U29" i="31" s="1"/>
  <c r="AZ3" i="30"/>
  <c r="W28" i="31" s="1"/>
  <c r="AY3" i="30"/>
  <c r="V28" i="31" s="1"/>
  <c r="AX3" i="30"/>
  <c r="U28" i="31" s="1"/>
  <c r="AW3" i="30"/>
  <c r="W27" i="31" s="1"/>
  <c r="AV3" i="30"/>
  <c r="V27" i="31" s="1"/>
  <c r="AU3" i="30"/>
  <c r="U27" i="31" s="1"/>
  <c r="AT3" i="30"/>
  <c r="W26" i="31" s="1"/>
  <c r="AS3" i="30"/>
  <c r="V26" i="31" s="1"/>
  <c r="AR3" i="30"/>
  <c r="U26" i="31" s="1"/>
  <c r="AQ3" i="30"/>
  <c r="W25" i="31" s="1"/>
  <c r="AP3" i="30"/>
  <c r="V25" i="31" s="1"/>
  <c r="AO3" i="30"/>
  <c r="U25" i="31" s="1"/>
  <c r="AN3" i="30"/>
  <c r="W24" i="31" s="1"/>
  <c r="AM3" i="30"/>
  <c r="V24" i="31" s="1"/>
  <c r="AL3" i="30"/>
  <c r="U24" i="31" s="1"/>
  <c r="AK3" i="30"/>
  <c r="W23" i="31" s="1"/>
  <c r="AJ3" i="30"/>
  <c r="V23" i="31" s="1"/>
  <c r="AI3" i="30"/>
  <c r="U23" i="31" s="1"/>
  <c r="AH3" i="30"/>
  <c r="W22" i="31" s="1"/>
  <c r="AG3" i="30"/>
  <c r="V22" i="31" s="1"/>
  <c r="AF3" i="30"/>
  <c r="U22" i="31" s="1"/>
  <c r="AE3" i="30"/>
  <c r="W21" i="31" s="1"/>
  <c r="AD3" i="30"/>
  <c r="V21" i="31" s="1"/>
  <c r="AC3" i="30"/>
  <c r="U21" i="31" s="1"/>
  <c r="AP36" i="38" l="1"/>
  <c r="AO37" i="38"/>
  <c r="AQ41" i="38"/>
  <c r="AO41" i="38"/>
  <c r="AP40" i="38"/>
  <c r="AQ39" i="38"/>
  <c r="AQ42" i="38"/>
  <c r="AO40" i="38"/>
  <c r="AQ37" i="38"/>
  <c r="AP42" i="38"/>
  <c r="AP43" i="38"/>
  <c r="AQ36" i="38"/>
  <c r="AO43" i="38"/>
  <c r="P49" i="2"/>
  <c r="O49" i="2"/>
  <c r="N49" i="2"/>
  <c r="AF20" i="33" l="1"/>
  <c r="AE20" i="33"/>
  <c r="AD20" i="33"/>
  <c r="AF19" i="33"/>
  <c r="AE19" i="33"/>
  <c r="AD19" i="33"/>
  <c r="AF18" i="33"/>
  <c r="AE18" i="33"/>
  <c r="AD18" i="33"/>
  <c r="AF17" i="33"/>
  <c r="AE17" i="33"/>
  <c r="AD17" i="33"/>
  <c r="AF16" i="33"/>
  <c r="P58" i="2" s="1"/>
  <c r="AE16" i="33"/>
  <c r="O58" i="2" s="1"/>
  <c r="AD16" i="33"/>
  <c r="N58" i="2" s="1"/>
  <c r="AF15" i="33"/>
  <c r="M58" i="2" s="1"/>
  <c r="AE15" i="33"/>
  <c r="L58" i="2" s="1"/>
  <c r="AD15" i="33"/>
  <c r="K58" i="2" s="1"/>
  <c r="R41" i="40"/>
  <c r="Q41" i="40"/>
  <c r="P41" i="40"/>
  <c r="O41" i="40"/>
  <c r="R40" i="40"/>
  <c r="Q40" i="40"/>
  <c r="P40" i="40"/>
  <c r="O40" i="40"/>
  <c r="R39" i="40"/>
  <c r="Q39" i="40"/>
  <c r="P39" i="40"/>
  <c r="O39" i="40"/>
  <c r="R38" i="40"/>
  <c r="N38" i="40"/>
  <c r="Q38" i="40"/>
  <c r="P38" i="40"/>
  <c r="O38" i="40"/>
  <c r="R37" i="40"/>
  <c r="N37" i="40"/>
  <c r="P37" i="40"/>
  <c r="O37" i="40"/>
  <c r="P36" i="40"/>
  <c r="R36" i="40"/>
  <c r="N36" i="40"/>
  <c r="O36" i="40"/>
  <c r="R35" i="40"/>
  <c r="Q35" i="40"/>
  <c r="N35" i="40"/>
  <c r="P35" i="40"/>
  <c r="O35" i="40"/>
  <c r="R34" i="40"/>
  <c r="N34" i="40"/>
  <c r="Q34" i="40"/>
  <c r="P34" i="40"/>
  <c r="O34" i="40"/>
  <c r="R33" i="40"/>
  <c r="Q33" i="40"/>
  <c r="P33" i="40"/>
  <c r="O33" i="40"/>
  <c r="R32" i="40"/>
  <c r="Q32" i="40"/>
  <c r="P32" i="40"/>
  <c r="O32" i="40"/>
  <c r="R31" i="40"/>
  <c r="Q31" i="40"/>
  <c r="P31" i="40"/>
  <c r="O31" i="40"/>
  <c r="R30" i="40"/>
  <c r="Q30" i="40"/>
  <c r="P30" i="40"/>
  <c r="O30" i="40"/>
  <c r="R29" i="40"/>
  <c r="Q29" i="40"/>
  <c r="P29" i="40"/>
  <c r="O29" i="40"/>
  <c r="R28" i="40"/>
  <c r="Q28" i="40"/>
  <c r="P28" i="40"/>
  <c r="O28" i="40"/>
  <c r="R27" i="40"/>
  <c r="Q27" i="40"/>
  <c r="P27" i="40"/>
  <c r="O27" i="40"/>
  <c r="R26" i="40"/>
  <c r="Q26" i="40"/>
  <c r="P26" i="40"/>
  <c r="O26" i="40"/>
  <c r="R25" i="40"/>
  <c r="Q25" i="40"/>
  <c r="P25" i="40"/>
  <c r="O25" i="40"/>
  <c r="R24" i="40"/>
  <c r="Q24" i="40"/>
  <c r="P24" i="40"/>
  <c r="O24" i="40"/>
  <c r="R23" i="40"/>
  <c r="Q23" i="40"/>
  <c r="P23" i="40"/>
  <c r="O23" i="40"/>
  <c r="R22" i="40"/>
  <c r="Q22" i="40"/>
  <c r="P22" i="40"/>
  <c r="O22" i="40"/>
  <c r="R21" i="40"/>
  <c r="Q21" i="40"/>
  <c r="P21" i="40"/>
  <c r="O21" i="40"/>
  <c r="R20" i="40"/>
  <c r="Q20" i="40"/>
  <c r="P20" i="40"/>
  <c r="O20" i="40"/>
  <c r="R19" i="40"/>
  <c r="Q19" i="40"/>
  <c r="P19" i="40"/>
  <c r="O19" i="40"/>
  <c r="R18" i="40"/>
  <c r="Q18" i="40"/>
  <c r="P18" i="40"/>
  <c r="O18" i="40"/>
  <c r="R17" i="40"/>
  <c r="Q17" i="40"/>
  <c r="P17" i="40"/>
  <c r="O17" i="40"/>
  <c r="R16" i="40"/>
  <c r="Q16" i="40"/>
  <c r="P16" i="40"/>
  <c r="O16" i="40"/>
  <c r="R15" i="40"/>
  <c r="Q15" i="40"/>
  <c r="P15" i="40"/>
  <c r="O15" i="40"/>
  <c r="R14" i="40"/>
  <c r="Q14" i="40"/>
  <c r="P14" i="40"/>
  <c r="O14" i="40"/>
  <c r="R13" i="40"/>
  <c r="Q13" i="40"/>
  <c r="P13" i="40"/>
  <c r="O13" i="40"/>
  <c r="R12" i="40"/>
  <c r="Q12" i="40"/>
  <c r="P12" i="40"/>
  <c r="O12" i="40"/>
  <c r="R11" i="40"/>
  <c r="Q11" i="40"/>
  <c r="P11" i="40"/>
  <c r="O11" i="40"/>
  <c r="R10" i="40"/>
  <c r="Q10" i="40"/>
  <c r="P10" i="40"/>
  <c r="O10" i="40"/>
  <c r="R9" i="40"/>
  <c r="Q9" i="40"/>
  <c r="P9" i="40"/>
  <c r="O9" i="40"/>
  <c r="R8" i="40"/>
  <c r="Q8" i="40"/>
  <c r="P8" i="40"/>
  <c r="O8" i="40"/>
  <c r="R7" i="40"/>
  <c r="Q7" i="40"/>
  <c r="P7" i="40"/>
  <c r="O7" i="40"/>
  <c r="R6" i="40"/>
  <c r="Q6" i="40"/>
  <c r="P6" i="40"/>
  <c r="O6" i="40"/>
  <c r="R5" i="40"/>
  <c r="Q5" i="40"/>
  <c r="P5" i="40"/>
  <c r="O5" i="40"/>
  <c r="R4" i="40"/>
  <c r="Q4" i="40"/>
  <c r="P4" i="40"/>
  <c r="O4" i="40"/>
  <c r="P46" i="2"/>
  <c r="O46" i="2"/>
  <c r="N46" i="2"/>
  <c r="AQ20" i="38"/>
  <c r="AP20" i="38"/>
  <c r="AO20" i="38"/>
  <c r="AQ19" i="38"/>
  <c r="AP19" i="38"/>
  <c r="AO19" i="38"/>
  <c r="AQ18" i="38"/>
  <c r="AP18" i="38"/>
  <c r="AO18" i="38"/>
  <c r="AQ17" i="38"/>
  <c r="AP17" i="38"/>
  <c r="AO17" i="38"/>
  <c r="AQ16" i="38"/>
  <c r="P40" i="2" s="1"/>
  <c r="AP16" i="38"/>
  <c r="O40" i="2" s="1"/>
  <c r="AO16" i="38"/>
  <c r="N40" i="2" s="1"/>
  <c r="AQ15" i="38"/>
  <c r="M40" i="2" s="1"/>
  <c r="AP15" i="38"/>
  <c r="L40" i="2" s="1"/>
  <c r="X62" i="29"/>
  <c r="O62" i="29"/>
  <c r="N62" i="29"/>
  <c r="R41" i="39"/>
  <c r="Q41" i="39"/>
  <c r="P41" i="39"/>
  <c r="O41" i="39"/>
  <c r="R40" i="39"/>
  <c r="Q40" i="39"/>
  <c r="P40" i="39"/>
  <c r="O40" i="39"/>
  <c r="R39" i="39"/>
  <c r="Q39" i="39"/>
  <c r="P39" i="39"/>
  <c r="O39" i="39"/>
  <c r="R38" i="39"/>
  <c r="Q38" i="39"/>
  <c r="P38" i="39"/>
  <c r="O38" i="39"/>
  <c r="R37" i="39"/>
  <c r="Q37" i="39"/>
  <c r="P37" i="39"/>
  <c r="O37" i="39"/>
  <c r="R36" i="39"/>
  <c r="P36" i="39"/>
  <c r="O36" i="39"/>
  <c r="R35" i="39"/>
  <c r="P35" i="39"/>
  <c r="O35" i="39"/>
  <c r="R34" i="39"/>
  <c r="Q34" i="39"/>
  <c r="P34" i="39"/>
  <c r="O34" i="39"/>
  <c r="R33" i="39"/>
  <c r="Q33" i="39"/>
  <c r="P33" i="39"/>
  <c r="O33" i="39"/>
  <c r="R32" i="39"/>
  <c r="P32" i="39"/>
  <c r="O32" i="39"/>
  <c r="R31" i="39"/>
  <c r="P31" i="39"/>
  <c r="O31" i="39"/>
  <c r="R30" i="39"/>
  <c r="Q30" i="39"/>
  <c r="P30" i="39"/>
  <c r="O30" i="39"/>
  <c r="R29" i="39"/>
  <c r="Q29" i="39"/>
  <c r="P29" i="39"/>
  <c r="O29" i="39"/>
  <c r="R28" i="39"/>
  <c r="P28" i="39"/>
  <c r="O28" i="39"/>
  <c r="R27" i="39"/>
  <c r="P27" i="39"/>
  <c r="O27" i="39"/>
  <c r="R26" i="39"/>
  <c r="Q26" i="39"/>
  <c r="P26" i="39"/>
  <c r="O26" i="39"/>
  <c r="R25" i="39"/>
  <c r="Q25" i="39"/>
  <c r="P25" i="39"/>
  <c r="O25" i="39"/>
  <c r="R24" i="39"/>
  <c r="P24" i="39"/>
  <c r="O24" i="39"/>
  <c r="R23" i="39"/>
  <c r="P23" i="39"/>
  <c r="O23" i="39"/>
  <c r="R22" i="39"/>
  <c r="Q22" i="39"/>
  <c r="P22" i="39"/>
  <c r="O22" i="39"/>
  <c r="R21" i="39"/>
  <c r="Q21" i="39"/>
  <c r="P21" i="39"/>
  <c r="O21" i="39"/>
  <c r="R20" i="39"/>
  <c r="Q20" i="39"/>
  <c r="P20" i="39"/>
  <c r="O20" i="39"/>
  <c r="R19" i="39"/>
  <c r="P19" i="39"/>
  <c r="O19" i="39"/>
  <c r="R18" i="39"/>
  <c r="P18" i="39"/>
  <c r="O18" i="39"/>
  <c r="R17" i="39"/>
  <c r="P17" i="39"/>
  <c r="O17" i="39"/>
  <c r="R16" i="39"/>
  <c r="P16" i="39"/>
  <c r="O16" i="39"/>
  <c r="R15" i="39"/>
  <c r="O15" i="39"/>
  <c r="R14" i="39"/>
  <c r="Q14" i="39"/>
  <c r="P14" i="39"/>
  <c r="O14" i="39"/>
  <c r="R13" i="39"/>
  <c r="P13" i="39"/>
  <c r="O13" i="39"/>
  <c r="R12" i="39"/>
  <c r="Q12" i="39"/>
  <c r="P12" i="39"/>
  <c r="O12" i="39"/>
  <c r="R11" i="39"/>
  <c r="P11" i="39"/>
  <c r="O11" i="39"/>
  <c r="R10" i="39"/>
  <c r="Q10" i="39"/>
  <c r="P10" i="39"/>
  <c r="O10" i="39"/>
  <c r="R9" i="39"/>
  <c r="P9" i="39"/>
  <c r="O9" i="39"/>
  <c r="R8" i="39"/>
  <c r="Q8" i="39"/>
  <c r="P8" i="39"/>
  <c r="O8" i="39"/>
  <c r="R7" i="39"/>
  <c r="P7" i="39"/>
  <c r="O7" i="39"/>
  <c r="R6" i="39"/>
  <c r="Q6" i="39"/>
  <c r="P6" i="39"/>
  <c r="O6" i="39"/>
  <c r="R5" i="39"/>
  <c r="P5" i="39"/>
  <c r="O5" i="39"/>
  <c r="R4" i="39"/>
  <c r="Q4" i="39"/>
  <c r="P4" i="39"/>
  <c r="O4" i="39"/>
  <c r="R41" i="38"/>
  <c r="Q41" i="38"/>
  <c r="P41" i="38"/>
  <c r="O41" i="38"/>
  <c r="R40" i="38"/>
  <c r="Q40" i="38"/>
  <c r="P40" i="38"/>
  <c r="O40" i="38"/>
  <c r="R39" i="38"/>
  <c r="Q39" i="38"/>
  <c r="P39" i="38"/>
  <c r="O39" i="38"/>
  <c r="R38" i="38"/>
  <c r="Q38" i="38"/>
  <c r="P38" i="38"/>
  <c r="O38" i="38"/>
  <c r="R37" i="38"/>
  <c r="Q37" i="38"/>
  <c r="P37" i="38"/>
  <c r="O37" i="38"/>
  <c r="R36" i="38"/>
  <c r="Q36" i="38"/>
  <c r="P36" i="38"/>
  <c r="O36" i="38"/>
  <c r="R35" i="38"/>
  <c r="Q35" i="38"/>
  <c r="P35" i="38"/>
  <c r="O35" i="38"/>
  <c r="R34" i="38"/>
  <c r="Q34" i="38"/>
  <c r="P34" i="38"/>
  <c r="O34" i="38"/>
  <c r="R33" i="38"/>
  <c r="Q33" i="38"/>
  <c r="P33" i="38"/>
  <c r="O33" i="38"/>
  <c r="R32" i="38"/>
  <c r="Q32" i="38"/>
  <c r="P32" i="38"/>
  <c r="O32" i="38"/>
  <c r="R31" i="38"/>
  <c r="Q31" i="38"/>
  <c r="P31" i="38"/>
  <c r="O31" i="38"/>
  <c r="R30" i="38"/>
  <c r="Q30" i="38"/>
  <c r="P30" i="38"/>
  <c r="O30" i="38"/>
  <c r="R29" i="38"/>
  <c r="Q29" i="38"/>
  <c r="P29" i="38"/>
  <c r="O29" i="38"/>
  <c r="R28" i="38"/>
  <c r="Q28" i="38"/>
  <c r="P28" i="38"/>
  <c r="O28" i="38"/>
  <c r="R27" i="38"/>
  <c r="Q27" i="38"/>
  <c r="P27" i="38"/>
  <c r="O27" i="38"/>
  <c r="R26" i="38"/>
  <c r="Q26" i="38"/>
  <c r="P26" i="38"/>
  <c r="O26" i="38"/>
  <c r="R25" i="38"/>
  <c r="Q25" i="38"/>
  <c r="P25" i="38"/>
  <c r="O25" i="38"/>
  <c r="R24" i="38"/>
  <c r="Q24" i="38"/>
  <c r="P24" i="38"/>
  <c r="O24" i="38"/>
  <c r="R23" i="38"/>
  <c r="Q23" i="38"/>
  <c r="P23" i="38"/>
  <c r="O23" i="38"/>
  <c r="R22" i="38"/>
  <c r="Q22" i="38"/>
  <c r="P22" i="38"/>
  <c r="O22" i="38"/>
  <c r="R21" i="38"/>
  <c r="Q21" i="38"/>
  <c r="P21" i="38"/>
  <c r="O21" i="38"/>
  <c r="R20" i="38"/>
  <c r="Q20" i="38"/>
  <c r="P20" i="38"/>
  <c r="O20" i="38"/>
  <c r="R19" i="38"/>
  <c r="Q19" i="38"/>
  <c r="P19" i="38"/>
  <c r="O19" i="38"/>
  <c r="R18" i="38"/>
  <c r="Q18" i="38"/>
  <c r="P18" i="38"/>
  <c r="O18" i="38"/>
  <c r="R17" i="38"/>
  <c r="Q17" i="38"/>
  <c r="P17" i="38"/>
  <c r="O17" i="38"/>
  <c r="R16" i="38"/>
  <c r="Q16" i="38"/>
  <c r="P16" i="38"/>
  <c r="O16" i="38"/>
  <c r="R15" i="38"/>
  <c r="Q15" i="38"/>
  <c r="P15" i="38"/>
  <c r="O15" i="38"/>
  <c r="R14" i="38"/>
  <c r="Q14" i="38"/>
  <c r="P14" i="38"/>
  <c r="O14" i="38"/>
  <c r="R13" i="38"/>
  <c r="Q13" i="38"/>
  <c r="P13" i="38"/>
  <c r="O13" i="38"/>
  <c r="R12" i="38"/>
  <c r="Q12" i="38"/>
  <c r="P12" i="38"/>
  <c r="O12" i="38"/>
  <c r="R11" i="38"/>
  <c r="Q11" i="38"/>
  <c r="P11" i="38"/>
  <c r="O11" i="38"/>
  <c r="R10" i="38"/>
  <c r="Q10" i="38"/>
  <c r="P10" i="38"/>
  <c r="O10" i="38"/>
  <c r="R9" i="38"/>
  <c r="Q9" i="38"/>
  <c r="P9" i="38"/>
  <c r="O9" i="38"/>
  <c r="R8" i="38"/>
  <c r="Q8" i="38"/>
  <c r="P8" i="38"/>
  <c r="O8" i="38"/>
  <c r="R7" i="38"/>
  <c r="Q7" i="38"/>
  <c r="P7" i="38"/>
  <c r="O7" i="38"/>
  <c r="R6" i="38"/>
  <c r="Q6" i="38"/>
  <c r="P6" i="38"/>
  <c r="O6" i="38"/>
  <c r="R5" i="38"/>
  <c r="Q5" i="38"/>
  <c r="P5" i="38"/>
  <c r="O5" i="38"/>
  <c r="R4" i="38"/>
  <c r="Q4" i="38"/>
  <c r="P4" i="38"/>
  <c r="O4" i="38"/>
  <c r="R41" i="37"/>
  <c r="Q41" i="37"/>
  <c r="P41" i="37"/>
  <c r="O41" i="37"/>
  <c r="R40" i="37"/>
  <c r="Q40" i="37"/>
  <c r="P40" i="37"/>
  <c r="O40" i="37"/>
  <c r="R39" i="37"/>
  <c r="Q39" i="37"/>
  <c r="P39" i="37"/>
  <c r="O39" i="37"/>
  <c r="R38" i="37"/>
  <c r="Q38" i="37"/>
  <c r="P38" i="37"/>
  <c r="O38" i="37"/>
  <c r="R37" i="37"/>
  <c r="Q37" i="37"/>
  <c r="P37" i="37"/>
  <c r="O37" i="37"/>
  <c r="R36" i="37"/>
  <c r="Q36" i="37"/>
  <c r="P36" i="37"/>
  <c r="O36" i="37"/>
  <c r="R35" i="37"/>
  <c r="Q35" i="37"/>
  <c r="P35" i="37"/>
  <c r="O35" i="37"/>
  <c r="R34" i="37"/>
  <c r="Q34" i="37"/>
  <c r="P34" i="37"/>
  <c r="O34" i="37"/>
  <c r="R33" i="37"/>
  <c r="Q33" i="37"/>
  <c r="P33" i="37"/>
  <c r="O33" i="37"/>
  <c r="R32" i="37"/>
  <c r="Q32" i="37"/>
  <c r="P32" i="37"/>
  <c r="O32" i="37"/>
  <c r="R31" i="37"/>
  <c r="Q31" i="37"/>
  <c r="P31" i="37"/>
  <c r="O31" i="37"/>
  <c r="R30" i="37"/>
  <c r="Q30" i="37"/>
  <c r="P30" i="37"/>
  <c r="O30" i="37"/>
  <c r="R29" i="37"/>
  <c r="Q29" i="37"/>
  <c r="P29" i="37"/>
  <c r="O29" i="37"/>
  <c r="R28" i="37"/>
  <c r="Q28" i="37"/>
  <c r="P28" i="37"/>
  <c r="O28" i="37"/>
  <c r="R27" i="37"/>
  <c r="Q27" i="37"/>
  <c r="P27" i="37"/>
  <c r="O27" i="37"/>
  <c r="R26" i="37"/>
  <c r="Q26" i="37"/>
  <c r="P26" i="37"/>
  <c r="O26" i="37"/>
  <c r="R25" i="37"/>
  <c r="Q25" i="37"/>
  <c r="P25" i="37"/>
  <c r="O25" i="37"/>
  <c r="R24" i="37"/>
  <c r="Q24" i="37"/>
  <c r="P24" i="37"/>
  <c r="O24" i="37"/>
  <c r="R23" i="37"/>
  <c r="Q23" i="37"/>
  <c r="P23" i="37"/>
  <c r="O23" i="37"/>
  <c r="R22" i="37"/>
  <c r="Q22" i="37"/>
  <c r="P22" i="37"/>
  <c r="O22" i="37"/>
  <c r="R21" i="37"/>
  <c r="Q21" i="37"/>
  <c r="P21" i="37"/>
  <c r="O21" i="37"/>
  <c r="R20" i="37"/>
  <c r="Q20" i="37"/>
  <c r="P20" i="37"/>
  <c r="O20" i="37"/>
  <c r="R19" i="37"/>
  <c r="Q19" i="37"/>
  <c r="P19" i="37"/>
  <c r="O19" i="37"/>
  <c r="R18" i="37"/>
  <c r="Q18" i="37"/>
  <c r="P18" i="37"/>
  <c r="O18" i="37"/>
  <c r="R17" i="37"/>
  <c r="Q17" i="37"/>
  <c r="P17" i="37"/>
  <c r="O17" i="37"/>
  <c r="R16" i="37"/>
  <c r="Q16" i="37"/>
  <c r="P16" i="37"/>
  <c r="O16" i="37"/>
  <c r="R15" i="37"/>
  <c r="Q15" i="37"/>
  <c r="P15" i="37"/>
  <c r="O15" i="37"/>
  <c r="R14" i="37"/>
  <c r="Q14" i="37"/>
  <c r="P14" i="37"/>
  <c r="O14" i="37"/>
  <c r="R13" i="37"/>
  <c r="Q13" i="37"/>
  <c r="P13" i="37"/>
  <c r="O13" i="37"/>
  <c r="R12" i="37"/>
  <c r="Q12" i="37"/>
  <c r="O12" i="37"/>
  <c r="R11" i="37"/>
  <c r="Q11" i="37"/>
  <c r="P11" i="37"/>
  <c r="O11" i="37"/>
  <c r="R10" i="37"/>
  <c r="Q10" i="37"/>
  <c r="P10" i="37"/>
  <c r="O10" i="37"/>
  <c r="R9" i="37"/>
  <c r="Q9" i="37"/>
  <c r="P9" i="37"/>
  <c r="O9" i="37"/>
  <c r="R8" i="37"/>
  <c r="Q8" i="37"/>
  <c r="P8" i="37"/>
  <c r="O8" i="37"/>
  <c r="R7" i="37"/>
  <c r="Q7" i="37"/>
  <c r="P7" i="37"/>
  <c r="O7" i="37"/>
  <c r="R6" i="37"/>
  <c r="Q6" i="37"/>
  <c r="P6" i="37"/>
  <c r="O6" i="37"/>
  <c r="R5" i="37"/>
  <c r="Q5" i="37"/>
  <c r="P5" i="37"/>
  <c r="O5" i="37"/>
  <c r="R4" i="37"/>
  <c r="Q4" i="37"/>
  <c r="P4" i="37"/>
  <c r="O4" i="37"/>
  <c r="R41" i="36"/>
  <c r="Q41" i="36"/>
  <c r="P41" i="36"/>
  <c r="O41" i="36"/>
  <c r="R40" i="36"/>
  <c r="Q40" i="36"/>
  <c r="P40" i="36"/>
  <c r="R39" i="36"/>
  <c r="Q39" i="36"/>
  <c r="P39" i="36"/>
  <c r="O39" i="36"/>
  <c r="R38" i="36"/>
  <c r="Q38" i="36"/>
  <c r="P38" i="36"/>
  <c r="R37" i="36"/>
  <c r="Q37" i="36"/>
  <c r="P37" i="36"/>
  <c r="O37" i="36"/>
  <c r="R36" i="36"/>
  <c r="Q36" i="36"/>
  <c r="P36" i="36"/>
  <c r="R35" i="36"/>
  <c r="Q35" i="36"/>
  <c r="P35" i="36"/>
  <c r="O35" i="36"/>
  <c r="R34" i="36"/>
  <c r="Q34" i="36"/>
  <c r="P34" i="36"/>
  <c r="R33" i="36"/>
  <c r="Q33" i="36"/>
  <c r="P33" i="36"/>
  <c r="O33" i="36"/>
  <c r="R32" i="36"/>
  <c r="Q32" i="36"/>
  <c r="P32" i="36"/>
  <c r="R31" i="36"/>
  <c r="Q31" i="36"/>
  <c r="P31" i="36"/>
  <c r="O31" i="36"/>
  <c r="R30" i="36"/>
  <c r="Q30" i="36"/>
  <c r="P30" i="36"/>
  <c r="R29" i="36"/>
  <c r="Q29" i="36"/>
  <c r="P29" i="36"/>
  <c r="O29" i="36"/>
  <c r="R28" i="36"/>
  <c r="Q28" i="36"/>
  <c r="P28" i="36"/>
  <c r="R27" i="36"/>
  <c r="Q27" i="36"/>
  <c r="P27" i="36"/>
  <c r="O27" i="36"/>
  <c r="R26" i="36"/>
  <c r="Q26" i="36"/>
  <c r="P26" i="36"/>
  <c r="R25" i="36"/>
  <c r="Q25" i="36"/>
  <c r="P25" i="36"/>
  <c r="O25" i="36"/>
  <c r="R24" i="36"/>
  <c r="Q24" i="36"/>
  <c r="P24" i="36"/>
  <c r="R23" i="36"/>
  <c r="Q23" i="36"/>
  <c r="P23" i="36"/>
  <c r="O23" i="36"/>
  <c r="R22" i="36"/>
  <c r="Q22" i="36"/>
  <c r="P22" i="36"/>
  <c r="R21" i="36"/>
  <c r="Q21" i="36"/>
  <c r="P21" i="36"/>
  <c r="O21" i="36"/>
  <c r="Q20" i="36"/>
  <c r="P20" i="36"/>
  <c r="Y20" i="36" s="1"/>
  <c r="R20" i="36"/>
  <c r="O20" i="36"/>
  <c r="R19" i="36"/>
  <c r="P19" i="36"/>
  <c r="O19" i="36"/>
  <c r="R18" i="36"/>
  <c r="P18" i="36"/>
  <c r="O18" i="36"/>
  <c r="R17" i="36"/>
  <c r="Q17" i="36"/>
  <c r="P17" i="36"/>
  <c r="AA17" i="36" s="1"/>
  <c r="P16" i="36"/>
  <c r="Y16" i="36" s="1"/>
  <c r="N27" i="2" s="1"/>
  <c r="E27" i="5" s="1"/>
  <c r="Q16" i="36"/>
  <c r="Q15" i="36"/>
  <c r="P15" i="36"/>
  <c r="O15" i="36"/>
  <c r="R14" i="36"/>
  <c r="Q14" i="36"/>
  <c r="P14" i="36"/>
  <c r="O14" i="36"/>
  <c r="R13" i="36"/>
  <c r="Q13" i="36"/>
  <c r="P13" i="36"/>
  <c r="O13" i="36"/>
  <c r="R12" i="36"/>
  <c r="Q12" i="36"/>
  <c r="P12" i="36"/>
  <c r="O12" i="36"/>
  <c r="Q11" i="36"/>
  <c r="P11" i="36"/>
  <c r="O11" i="36"/>
  <c r="R10" i="36"/>
  <c r="Q10" i="36"/>
  <c r="P10" i="36"/>
  <c r="O10" i="36"/>
  <c r="R9" i="36"/>
  <c r="Q9" i="36"/>
  <c r="P9" i="36"/>
  <c r="O9" i="36"/>
  <c r="R8" i="36"/>
  <c r="Q8" i="36"/>
  <c r="P8" i="36"/>
  <c r="O8" i="36"/>
  <c r="Q7" i="36"/>
  <c r="P7" i="36"/>
  <c r="O7" i="36"/>
  <c r="R6" i="36"/>
  <c r="Q6" i="36"/>
  <c r="P6" i="36"/>
  <c r="O6" i="36"/>
  <c r="R5" i="36"/>
  <c r="Q5" i="36"/>
  <c r="P5" i="36"/>
  <c r="O5" i="36"/>
  <c r="R4" i="36"/>
  <c r="Q4" i="36"/>
  <c r="P4" i="36"/>
  <c r="O4" i="36"/>
  <c r="R41" i="35"/>
  <c r="Q41" i="35"/>
  <c r="P41" i="35"/>
  <c r="O41" i="35"/>
  <c r="R40" i="35"/>
  <c r="Q40" i="35"/>
  <c r="P40" i="35"/>
  <c r="O40" i="35"/>
  <c r="R39" i="35"/>
  <c r="Q39" i="35"/>
  <c r="P39" i="35"/>
  <c r="O39" i="35"/>
  <c r="R38" i="35"/>
  <c r="Q38" i="35"/>
  <c r="P38" i="35"/>
  <c r="O38" i="35"/>
  <c r="R37" i="35"/>
  <c r="Q37" i="35"/>
  <c r="P37" i="35"/>
  <c r="O37" i="35"/>
  <c r="R36" i="35"/>
  <c r="Q36" i="35"/>
  <c r="P36" i="35"/>
  <c r="O36" i="35"/>
  <c r="R35" i="35"/>
  <c r="Q35" i="35"/>
  <c r="P35" i="35"/>
  <c r="O35" i="35"/>
  <c r="P34" i="35"/>
  <c r="R34" i="35"/>
  <c r="Q34" i="35"/>
  <c r="O34" i="35"/>
  <c r="R33" i="35"/>
  <c r="Q33" i="35"/>
  <c r="P33" i="35"/>
  <c r="O33" i="35"/>
  <c r="R32" i="35"/>
  <c r="Q32" i="35"/>
  <c r="P32" i="35"/>
  <c r="O32" i="35"/>
  <c r="R31" i="35"/>
  <c r="Q31" i="35"/>
  <c r="P31" i="35"/>
  <c r="O31" i="35"/>
  <c r="R30" i="35"/>
  <c r="Q30" i="35"/>
  <c r="P30" i="35"/>
  <c r="O30" i="35"/>
  <c r="R29" i="35"/>
  <c r="Q29" i="35"/>
  <c r="P29" i="35"/>
  <c r="O29" i="35"/>
  <c r="R28" i="35"/>
  <c r="Q28" i="35"/>
  <c r="P28" i="35"/>
  <c r="O28" i="35"/>
  <c r="P27" i="35"/>
  <c r="R27" i="35"/>
  <c r="Q27" i="35"/>
  <c r="O27" i="35"/>
  <c r="R26" i="35"/>
  <c r="Q26" i="35"/>
  <c r="P26" i="35"/>
  <c r="O26" i="35"/>
  <c r="R25" i="35"/>
  <c r="Q25" i="35"/>
  <c r="P25" i="35"/>
  <c r="O25" i="35"/>
  <c r="R24" i="35"/>
  <c r="Q24" i="35"/>
  <c r="P24" i="35"/>
  <c r="O24" i="35"/>
  <c r="R23" i="35"/>
  <c r="Q23" i="35"/>
  <c r="P23" i="35"/>
  <c r="O23" i="35"/>
  <c r="R22" i="35"/>
  <c r="Q22" i="35"/>
  <c r="P22" i="35"/>
  <c r="O22" i="35"/>
  <c r="R21" i="35"/>
  <c r="Q21" i="35"/>
  <c r="P21" i="35"/>
  <c r="O21" i="35"/>
  <c r="R20" i="35"/>
  <c r="Q20" i="35"/>
  <c r="P20" i="35"/>
  <c r="O20" i="35"/>
  <c r="R19" i="35"/>
  <c r="Q19" i="35"/>
  <c r="P19" i="35"/>
  <c r="O19" i="35"/>
  <c r="R18" i="35"/>
  <c r="Q18" i="35"/>
  <c r="P18" i="35"/>
  <c r="O18" i="35"/>
  <c r="R17" i="35"/>
  <c r="Q17" i="35"/>
  <c r="P17" i="35"/>
  <c r="O17" i="35"/>
  <c r="R16" i="35"/>
  <c r="Q16" i="35"/>
  <c r="P16" i="35"/>
  <c r="O16" i="35"/>
  <c r="R15" i="35"/>
  <c r="Q15" i="35"/>
  <c r="P15" i="35"/>
  <c r="O15" i="35"/>
  <c r="R14" i="35"/>
  <c r="Q14" i="35"/>
  <c r="P14" i="35"/>
  <c r="O14" i="35"/>
  <c r="R13" i="35"/>
  <c r="Q13" i="35"/>
  <c r="P13" i="35"/>
  <c r="O13" i="35"/>
  <c r="R12" i="35"/>
  <c r="Q12" i="35"/>
  <c r="P12" i="35"/>
  <c r="O12" i="35"/>
  <c r="R11" i="35"/>
  <c r="Q11" i="35"/>
  <c r="P11" i="35"/>
  <c r="O11" i="35"/>
  <c r="R10" i="35"/>
  <c r="Q10" i="35"/>
  <c r="P10" i="35"/>
  <c r="O10" i="35"/>
  <c r="R9" i="35"/>
  <c r="Q9" i="35"/>
  <c r="P9" i="35"/>
  <c r="O9" i="35"/>
  <c r="R8" i="35"/>
  <c r="Q8" i="35"/>
  <c r="P8" i="35"/>
  <c r="O8" i="35"/>
  <c r="R7" i="35"/>
  <c r="Q7" i="35"/>
  <c r="P7" i="35"/>
  <c r="O7" i="35"/>
  <c r="R6" i="35"/>
  <c r="Q6" i="35"/>
  <c r="P6" i="35"/>
  <c r="O6" i="35"/>
  <c r="R5" i="35"/>
  <c r="Q5" i="35"/>
  <c r="P5" i="35"/>
  <c r="O5" i="35"/>
  <c r="R4" i="35"/>
  <c r="Q4" i="35"/>
  <c r="P4" i="35"/>
  <c r="O4" i="35"/>
  <c r="R41" i="34"/>
  <c r="Q41" i="34"/>
  <c r="P41" i="34"/>
  <c r="O41" i="34"/>
  <c r="R40" i="34"/>
  <c r="Q40" i="34"/>
  <c r="P40" i="34"/>
  <c r="O40" i="34"/>
  <c r="R39" i="34"/>
  <c r="Q39" i="34"/>
  <c r="P39" i="34"/>
  <c r="O39" i="34"/>
  <c r="R38" i="34"/>
  <c r="Q38" i="34"/>
  <c r="P38" i="34"/>
  <c r="O38" i="34"/>
  <c r="R37" i="34"/>
  <c r="Q37" i="34"/>
  <c r="P37" i="34"/>
  <c r="O37" i="34"/>
  <c r="R36" i="34"/>
  <c r="Q36" i="34"/>
  <c r="P36" i="34"/>
  <c r="O36" i="34"/>
  <c r="R35" i="34"/>
  <c r="Q35" i="34"/>
  <c r="P35" i="34"/>
  <c r="O35" i="34"/>
  <c r="R34" i="34"/>
  <c r="Q34" i="34"/>
  <c r="P34" i="34"/>
  <c r="O34" i="34"/>
  <c r="R33" i="34"/>
  <c r="Q33" i="34"/>
  <c r="P33" i="34"/>
  <c r="O33" i="34"/>
  <c r="R32" i="34"/>
  <c r="Q32" i="34"/>
  <c r="P32" i="34"/>
  <c r="O32" i="34"/>
  <c r="R31" i="34"/>
  <c r="Q31" i="34"/>
  <c r="P31" i="34"/>
  <c r="O31" i="34"/>
  <c r="R30" i="34"/>
  <c r="Q30" i="34"/>
  <c r="P30" i="34"/>
  <c r="O30" i="34"/>
  <c r="R29" i="34"/>
  <c r="Q29" i="34"/>
  <c r="P29" i="34"/>
  <c r="O29" i="34"/>
  <c r="R28" i="34"/>
  <c r="Q28" i="34"/>
  <c r="P28" i="34"/>
  <c r="O28" i="34"/>
  <c r="R27" i="34"/>
  <c r="Q27" i="34"/>
  <c r="P27" i="34"/>
  <c r="O27" i="34"/>
  <c r="R26" i="34"/>
  <c r="Q26" i="34"/>
  <c r="P26" i="34"/>
  <c r="O26" i="34"/>
  <c r="R25" i="34"/>
  <c r="Q25" i="34"/>
  <c r="P25" i="34"/>
  <c r="O25" i="34"/>
  <c r="R24" i="34"/>
  <c r="Q24" i="34"/>
  <c r="P24" i="34"/>
  <c r="O24" i="34"/>
  <c r="R23" i="34"/>
  <c r="Q23" i="34"/>
  <c r="P23" i="34"/>
  <c r="O23" i="34"/>
  <c r="R22" i="34"/>
  <c r="Q22" i="34"/>
  <c r="P22" i="34"/>
  <c r="O22" i="34"/>
  <c r="R21" i="34"/>
  <c r="Q21" i="34"/>
  <c r="P21" i="34"/>
  <c r="O21" i="34"/>
  <c r="R20" i="34"/>
  <c r="Q20" i="34"/>
  <c r="P20" i="34"/>
  <c r="O20" i="34"/>
  <c r="R19" i="34"/>
  <c r="Q19" i="34"/>
  <c r="P19" i="34"/>
  <c r="O19" i="34"/>
  <c r="R18" i="34"/>
  <c r="Q18" i="34"/>
  <c r="P18" i="34"/>
  <c r="O18" i="34"/>
  <c r="R17" i="34"/>
  <c r="Q17" i="34"/>
  <c r="P17" i="34"/>
  <c r="O17" i="34"/>
  <c r="R16" i="34"/>
  <c r="Q16" i="34"/>
  <c r="P16" i="34"/>
  <c r="O16" i="34"/>
  <c r="R15" i="34"/>
  <c r="Q15" i="34"/>
  <c r="P15" i="34"/>
  <c r="O15" i="34"/>
  <c r="R14" i="34"/>
  <c r="Q14" i="34"/>
  <c r="P14" i="34"/>
  <c r="O14" i="34"/>
  <c r="R13" i="34"/>
  <c r="Q13" i="34"/>
  <c r="P13" i="34"/>
  <c r="O13" i="34"/>
  <c r="R12" i="34"/>
  <c r="Q12" i="34"/>
  <c r="P12" i="34"/>
  <c r="O12" i="34"/>
  <c r="R11" i="34"/>
  <c r="Q11" i="34"/>
  <c r="P11" i="34"/>
  <c r="O11" i="34"/>
  <c r="R10" i="34"/>
  <c r="Q10" i="34"/>
  <c r="P10" i="34"/>
  <c r="O10" i="34"/>
  <c r="R9" i="34"/>
  <c r="Q9" i="34"/>
  <c r="P9" i="34"/>
  <c r="O9" i="34"/>
  <c r="R8" i="34"/>
  <c r="Q8" i="34"/>
  <c r="P8" i="34"/>
  <c r="O8" i="34"/>
  <c r="R7" i="34"/>
  <c r="Q7" i="34"/>
  <c r="P7" i="34"/>
  <c r="O7" i="34"/>
  <c r="R6" i="34"/>
  <c r="Q6" i="34"/>
  <c r="P6" i="34"/>
  <c r="O6" i="34"/>
  <c r="R5" i="34"/>
  <c r="Q5" i="34"/>
  <c r="P5" i="34"/>
  <c r="O5" i="34"/>
  <c r="R4" i="34"/>
  <c r="Q4" i="34"/>
  <c r="P4" i="34"/>
  <c r="O4" i="34"/>
  <c r="R41" i="33"/>
  <c r="Q41" i="33"/>
  <c r="P41" i="33"/>
  <c r="R40" i="33"/>
  <c r="Q40" i="33"/>
  <c r="P40" i="33"/>
  <c r="R39" i="33"/>
  <c r="Q39" i="33"/>
  <c r="P39" i="33"/>
  <c r="R38" i="33"/>
  <c r="Q38" i="33"/>
  <c r="P38" i="33"/>
  <c r="R37" i="33"/>
  <c r="Q37" i="33"/>
  <c r="P37" i="33"/>
  <c r="R36" i="33"/>
  <c r="Q36" i="33"/>
  <c r="P36" i="33"/>
  <c r="R35" i="33"/>
  <c r="Q35" i="33"/>
  <c r="P35" i="33"/>
  <c r="R34" i="33"/>
  <c r="Q34" i="33"/>
  <c r="P34" i="33"/>
  <c r="P33" i="33"/>
  <c r="R32" i="33"/>
  <c r="Q32" i="33"/>
  <c r="P32" i="33"/>
  <c r="P31" i="33"/>
  <c r="R30" i="33"/>
  <c r="Q30" i="33"/>
  <c r="P30" i="33"/>
  <c r="P29" i="33"/>
  <c r="R28" i="33"/>
  <c r="Q28" i="33"/>
  <c r="P28" i="33"/>
  <c r="P27" i="33"/>
  <c r="R26" i="33"/>
  <c r="Q26" i="33"/>
  <c r="P26" i="33"/>
  <c r="P25" i="33"/>
  <c r="R24" i="33"/>
  <c r="Q24" i="33"/>
  <c r="P24" i="33"/>
  <c r="P23" i="33"/>
  <c r="R22" i="33"/>
  <c r="Q22" i="33"/>
  <c r="P22" i="33"/>
  <c r="P21" i="33"/>
  <c r="Q20" i="33"/>
  <c r="P20" i="33"/>
  <c r="Y20" i="33" s="1"/>
  <c r="R20" i="33"/>
  <c r="O20" i="33"/>
  <c r="R19" i="33"/>
  <c r="Q19" i="33"/>
  <c r="P19" i="33"/>
  <c r="Y19" i="33" s="1"/>
  <c r="O19" i="33"/>
  <c r="R18" i="33"/>
  <c r="O18" i="33"/>
  <c r="R17" i="33"/>
  <c r="Q17" i="33"/>
  <c r="P17" i="33"/>
  <c r="Y17" i="33" s="1"/>
  <c r="O17" i="33"/>
  <c r="P16" i="33"/>
  <c r="Y16" i="33" s="1"/>
  <c r="Q16" i="33"/>
  <c r="R15" i="33"/>
  <c r="P15" i="33"/>
  <c r="Y15" i="33" s="1"/>
  <c r="O15" i="33"/>
  <c r="R14" i="33"/>
  <c r="P14" i="33"/>
  <c r="Y14" i="33" s="1"/>
  <c r="O14" i="33"/>
  <c r="R13" i="33"/>
  <c r="P13" i="33"/>
  <c r="O13" i="33"/>
  <c r="R12" i="33"/>
  <c r="P12" i="33"/>
  <c r="O12" i="33"/>
  <c r="R11" i="33"/>
  <c r="P11" i="33"/>
  <c r="O11" i="33"/>
  <c r="R10" i="33"/>
  <c r="P10" i="33"/>
  <c r="O10" i="33"/>
  <c r="R9" i="33"/>
  <c r="P9" i="33"/>
  <c r="O9" i="33"/>
  <c r="R8" i="33"/>
  <c r="P8" i="33"/>
  <c r="O8" i="33"/>
  <c r="R7" i="33"/>
  <c r="P7" i="33"/>
  <c r="O7" i="33"/>
  <c r="R6" i="33"/>
  <c r="P6" i="33"/>
  <c r="O6" i="33"/>
  <c r="R5" i="33"/>
  <c r="Q5" i="33"/>
  <c r="P5" i="33"/>
  <c r="R4" i="33"/>
  <c r="Q4" i="33"/>
  <c r="P4" i="33"/>
  <c r="R41" i="32"/>
  <c r="Q41" i="32"/>
  <c r="P41" i="32"/>
  <c r="O41" i="32"/>
  <c r="R40" i="32"/>
  <c r="Q40" i="32"/>
  <c r="P40" i="32"/>
  <c r="O40" i="32"/>
  <c r="R39" i="32"/>
  <c r="Q39" i="32"/>
  <c r="P39" i="32"/>
  <c r="O39" i="32"/>
  <c r="R38" i="32"/>
  <c r="Q38" i="32"/>
  <c r="P38" i="32"/>
  <c r="O38" i="32"/>
  <c r="R37" i="32"/>
  <c r="Q37" i="32"/>
  <c r="P37" i="32"/>
  <c r="O37" i="32"/>
  <c r="R36" i="32"/>
  <c r="Q36" i="32"/>
  <c r="P36" i="32"/>
  <c r="O36" i="32"/>
  <c r="R35" i="32"/>
  <c r="Q35" i="32"/>
  <c r="P35" i="32"/>
  <c r="O35" i="32"/>
  <c r="R34" i="32"/>
  <c r="Q34" i="32"/>
  <c r="P34" i="32"/>
  <c r="O34" i="32"/>
  <c r="P33" i="32"/>
  <c r="R33" i="32"/>
  <c r="Q33" i="32"/>
  <c r="O33" i="32"/>
  <c r="R32" i="32"/>
  <c r="Q32" i="32"/>
  <c r="P32" i="32"/>
  <c r="O32" i="32"/>
  <c r="R31" i="32"/>
  <c r="Q31" i="32"/>
  <c r="P31" i="32"/>
  <c r="O31" i="32"/>
  <c r="R30" i="32"/>
  <c r="Q30" i="32"/>
  <c r="P30" i="32"/>
  <c r="O30" i="32"/>
  <c r="R29" i="32"/>
  <c r="Q29" i="32"/>
  <c r="P29" i="32"/>
  <c r="O29" i="32"/>
  <c r="R28" i="32"/>
  <c r="Q28" i="32"/>
  <c r="P28" i="32"/>
  <c r="O28" i="32"/>
  <c r="R27" i="32"/>
  <c r="Q27" i="32"/>
  <c r="P27" i="32"/>
  <c r="O27" i="32"/>
  <c r="R26" i="32"/>
  <c r="Q26" i="32"/>
  <c r="P26" i="32"/>
  <c r="O26" i="32"/>
  <c r="R25" i="32"/>
  <c r="Q25" i="32"/>
  <c r="P25" i="32"/>
  <c r="O25" i="32"/>
  <c r="R24" i="32"/>
  <c r="Q24" i="32"/>
  <c r="P24" i="32"/>
  <c r="O24" i="32"/>
  <c r="R23" i="32"/>
  <c r="Q23" i="32"/>
  <c r="P23" i="32"/>
  <c r="O23" i="32"/>
  <c r="R22" i="32"/>
  <c r="Q22" i="32"/>
  <c r="P22" i="32"/>
  <c r="O22" i="32"/>
  <c r="R21" i="32"/>
  <c r="Q21" i="32"/>
  <c r="P21" i="32"/>
  <c r="O21" i="32"/>
  <c r="R20" i="32"/>
  <c r="Q20" i="32"/>
  <c r="P20" i="32"/>
  <c r="O20" i="32"/>
  <c r="R19" i="32"/>
  <c r="Q19" i="32"/>
  <c r="P19" i="32"/>
  <c r="O19" i="32"/>
  <c r="R18" i="32"/>
  <c r="Q18" i="32"/>
  <c r="P18" i="32"/>
  <c r="O18" i="32"/>
  <c r="Q17" i="32"/>
  <c r="R17" i="32"/>
  <c r="P17" i="32"/>
  <c r="O17" i="32"/>
  <c r="R16" i="32"/>
  <c r="Q16" i="32"/>
  <c r="P16" i="32"/>
  <c r="O16" i="32"/>
  <c r="R15" i="32"/>
  <c r="Q15" i="32"/>
  <c r="P15" i="32"/>
  <c r="O15" i="32"/>
  <c r="R14" i="32"/>
  <c r="Q14" i="32"/>
  <c r="P14" i="32"/>
  <c r="O14" i="32"/>
  <c r="R13" i="32"/>
  <c r="Q13" i="32"/>
  <c r="P13" i="32"/>
  <c r="O13" i="32"/>
  <c r="R12" i="32"/>
  <c r="Q12" i="32"/>
  <c r="P12" i="32"/>
  <c r="O12" i="32"/>
  <c r="R11" i="32"/>
  <c r="Q11" i="32"/>
  <c r="P11" i="32"/>
  <c r="O11" i="32"/>
  <c r="R10" i="32"/>
  <c r="Q10" i="32"/>
  <c r="P10" i="32"/>
  <c r="O10" i="32"/>
  <c r="R9" i="32"/>
  <c r="Q9" i="32"/>
  <c r="P9" i="32"/>
  <c r="O9" i="32"/>
  <c r="R8" i="32"/>
  <c r="Q8" i="32"/>
  <c r="P8" i="32"/>
  <c r="O8" i="32"/>
  <c r="R7" i="32"/>
  <c r="Q7" i="32"/>
  <c r="P7" i="32"/>
  <c r="O7" i="32"/>
  <c r="R6" i="32"/>
  <c r="Q6" i="32"/>
  <c r="P6" i="32"/>
  <c r="O6" i="32"/>
  <c r="R5" i="32"/>
  <c r="Q5" i="32"/>
  <c r="P5" i="32"/>
  <c r="O5" i="32"/>
  <c r="R4" i="32"/>
  <c r="Q4" i="32"/>
  <c r="P4" i="32"/>
  <c r="O4" i="32"/>
  <c r="R41" i="31"/>
  <c r="Q41" i="31"/>
  <c r="P41" i="31"/>
  <c r="O41" i="31"/>
  <c r="R40" i="31"/>
  <c r="Q40" i="31"/>
  <c r="P40" i="31"/>
  <c r="O40" i="31"/>
  <c r="R39" i="31"/>
  <c r="Q39" i="31"/>
  <c r="P39" i="31"/>
  <c r="O39" i="31"/>
  <c r="R38" i="31"/>
  <c r="Q38" i="31"/>
  <c r="P38" i="31"/>
  <c r="O38" i="31"/>
  <c r="R37" i="31"/>
  <c r="Q37" i="31"/>
  <c r="P37" i="31"/>
  <c r="O37" i="31"/>
  <c r="R36" i="31"/>
  <c r="Q36" i="31"/>
  <c r="P36" i="31"/>
  <c r="O36" i="31"/>
  <c r="Q35" i="31"/>
  <c r="R35" i="31"/>
  <c r="P35" i="31"/>
  <c r="O35" i="31"/>
  <c r="R34" i="31"/>
  <c r="Q34" i="31"/>
  <c r="P34" i="31"/>
  <c r="O34" i="31"/>
  <c r="R33" i="31"/>
  <c r="Q33" i="31"/>
  <c r="P33" i="31"/>
  <c r="O33" i="31"/>
  <c r="R32" i="31"/>
  <c r="Q32" i="31"/>
  <c r="P32" i="31"/>
  <c r="O32" i="31"/>
  <c r="R31" i="31"/>
  <c r="Q31" i="31"/>
  <c r="P31" i="31"/>
  <c r="O31" i="31"/>
  <c r="R30" i="31"/>
  <c r="Q30" i="31"/>
  <c r="P30" i="31"/>
  <c r="O30" i="31"/>
  <c r="R29" i="31"/>
  <c r="Q29" i="31"/>
  <c r="P29" i="31"/>
  <c r="O29" i="31"/>
  <c r="R28" i="31"/>
  <c r="Q28" i="31"/>
  <c r="P28" i="31"/>
  <c r="O28" i="31"/>
  <c r="R27" i="31"/>
  <c r="Q27" i="31"/>
  <c r="P27" i="31"/>
  <c r="O27" i="31"/>
  <c r="R26" i="31"/>
  <c r="Q26" i="31"/>
  <c r="P26" i="31"/>
  <c r="O26" i="31"/>
  <c r="R25" i="31"/>
  <c r="Q25" i="31"/>
  <c r="P25" i="31"/>
  <c r="O25" i="31"/>
  <c r="R24" i="31"/>
  <c r="Q24" i="31"/>
  <c r="P24" i="31"/>
  <c r="O24" i="31"/>
  <c r="R23" i="31"/>
  <c r="Q23" i="31"/>
  <c r="P23" i="31"/>
  <c r="O23" i="31"/>
  <c r="R22" i="31"/>
  <c r="Q22" i="31"/>
  <c r="P22" i="31"/>
  <c r="O22" i="31"/>
  <c r="R21" i="31"/>
  <c r="Q21" i="31"/>
  <c r="P21" i="31"/>
  <c r="O21" i="31"/>
  <c r="R20" i="31"/>
  <c r="Q20" i="31"/>
  <c r="P20" i="31"/>
  <c r="O20" i="31"/>
  <c r="R19" i="31"/>
  <c r="Q19" i="31"/>
  <c r="P19" i="31"/>
  <c r="O19" i="31"/>
  <c r="R18" i="31"/>
  <c r="Q18" i="31"/>
  <c r="P18" i="31"/>
  <c r="O18" i="31"/>
  <c r="R17" i="31"/>
  <c r="Q17" i="31"/>
  <c r="P17" i="31"/>
  <c r="O17" i="31"/>
  <c r="R16" i="31"/>
  <c r="Q16" i="31"/>
  <c r="P16" i="31"/>
  <c r="O16" i="31"/>
  <c r="R15" i="31"/>
  <c r="Q15" i="31"/>
  <c r="P15" i="31"/>
  <c r="O15" i="31"/>
  <c r="R14" i="31"/>
  <c r="Q14" i="31"/>
  <c r="P14" i="31"/>
  <c r="O14" i="31"/>
  <c r="R13" i="31"/>
  <c r="Q13" i="31"/>
  <c r="P13" i="31"/>
  <c r="O13" i="31"/>
  <c r="R12" i="31"/>
  <c r="Q12" i="31"/>
  <c r="P12" i="31"/>
  <c r="O12" i="31"/>
  <c r="R11" i="31"/>
  <c r="Q11" i="31"/>
  <c r="P11" i="31"/>
  <c r="O11" i="31"/>
  <c r="O10" i="31"/>
  <c r="R10" i="31"/>
  <c r="Q10" i="31"/>
  <c r="P10" i="31"/>
  <c r="R9" i="31"/>
  <c r="Q9" i="31"/>
  <c r="P9" i="31"/>
  <c r="O9" i="31"/>
  <c r="R8" i="31"/>
  <c r="Q8" i="31"/>
  <c r="P8" i="31"/>
  <c r="O8" i="31"/>
  <c r="R7" i="31"/>
  <c r="Q7" i="31"/>
  <c r="P7" i="31"/>
  <c r="O7" i="31"/>
  <c r="R6" i="31"/>
  <c r="Q6" i="31"/>
  <c r="P6" i="31"/>
  <c r="O6" i="31"/>
  <c r="R5" i="31"/>
  <c r="Q5" i="31"/>
  <c r="P5" i="31"/>
  <c r="O5" i="31"/>
  <c r="R4" i="31"/>
  <c r="Q4" i="31"/>
  <c r="P4" i="31"/>
  <c r="O4" i="31"/>
  <c r="F71" i="29"/>
  <c r="G71" i="29"/>
  <c r="K71" i="29"/>
  <c r="L71" i="29"/>
  <c r="M71" i="29"/>
  <c r="N71" i="29"/>
  <c r="O71" i="29"/>
  <c r="P71" i="29"/>
  <c r="Q71" i="29"/>
  <c r="R71" i="29"/>
  <c r="S71" i="29"/>
  <c r="T71" i="29"/>
  <c r="U71" i="29"/>
  <c r="V71" i="29"/>
  <c r="W71" i="29"/>
  <c r="X71" i="29"/>
  <c r="Y71" i="29"/>
  <c r="Z71" i="29"/>
  <c r="AA71" i="29"/>
  <c r="AB71" i="29"/>
  <c r="F68" i="29"/>
  <c r="G68" i="29"/>
  <c r="K68" i="29"/>
  <c r="L68" i="29"/>
  <c r="M68" i="29"/>
  <c r="N68" i="29"/>
  <c r="O68" i="29"/>
  <c r="P68" i="29"/>
  <c r="Q68" i="29"/>
  <c r="R68" i="29"/>
  <c r="S68" i="29"/>
  <c r="T68" i="29"/>
  <c r="U68" i="29"/>
  <c r="V68" i="29"/>
  <c r="W68" i="29"/>
  <c r="X68" i="29"/>
  <c r="Y68" i="29"/>
  <c r="Z68" i="29"/>
  <c r="AA68" i="29"/>
  <c r="AB68" i="29"/>
  <c r="AC68" i="29"/>
  <c r="AD68" i="29"/>
  <c r="AE68" i="29"/>
  <c r="AF68" i="29"/>
  <c r="AG68" i="29"/>
  <c r="AH68" i="29"/>
  <c r="AI68" i="29"/>
  <c r="AJ68" i="29"/>
  <c r="AK68" i="29"/>
  <c r="AL68" i="29"/>
  <c r="AM68" i="29"/>
  <c r="AN68" i="29"/>
  <c r="AO68" i="29"/>
  <c r="AP68" i="29"/>
  <c r="AQ68" i="29"/>
  <c r="AR68" i="29"/>
  <c r="AS68" i="29"/>
  <c r="AT68" i="29"/>
  <c r="AU68" i="29"/>
  <c r="AV68" i="29"/>
  <c r="AW68" i="29"/>
  <c r="AX68" i="29"/>
  <c r="AY68" i="29"/>
  <c r="AZ68" i="29"/>
  <c r="BA68" i="29"/>
  <c r="BB68" i="29"/>
  <c r="BC68" i="29"/>
  <c r="BD68" i="29"/>
  <c r="BE68" i="29"/>
  <c r="BF68" i="29"/>
  <c r="BG68" i="29"/>
  <c r="BH68" i="29"/>
  <c r="BI68" i="29"/>
  <c r="BJ68" i="29"/>
  <c r="BK68" i="29"/>
  <c r="BL68" i="29"/>
  <c r="BM68" i="29"/>
  <c r="BN68" i="29"/>
  <c r="BO68" i="29"/>
  <c r="BP68" i="29"/>
  <c r="BQ68" i="29"/>
  <c r="BR68" i="29"/>
  <c r="BS68" i="29"/>
  <c r="BT68" i="29"/>
  <c r="BU68" i="29"/>
  <c r="BV68" i="29"/>
  <c r="BW68" i="29"/>
  <c r="BX68" i="29"/>
  <c r="BY68" i="29"/>
  <c r="BZ68" i="29"/>
  <c r="CA68" i="29"/>
  <c r="CB68" i="29"/>
  <c r="CC68" i="29"/>
  <c r="CD68" i="29"/>
  <c r="CE68" i="29"/>
  <c r="CF68" i="29"/>
  <c r="CG68" i="29"/>
  <c r="CH68" i="29"/>
  <c r="CI68" i="29"/>
  <c r="CJ68" i="29"/>
  <c r="CK68" i="29"/>
  <c r="CL68" i="29"/>
  <c r="CM68" i="29"/>
  <c r="CN68" i="29"/>
  <c r="CO68" i="29"/>
  <c r="CP68" i="29"/>
  <c r="E68" i="29"/>
  <c r="F65" i="29"/>
  <c r="G65" i="29"/>
  <c r="K65" i="29"/>
  <c r="L65" i="29"/>
  <c r="M65" i="29"/>
  <c r="N65" i="29"/>
  <c r="O65" i="29"/>
  <c r="P65" i="29"/>
  <c r="Q65" i="29"/>
  <c r="R65" i="29"/>
  <c r="S65" i="29"/>
  <c r="T65" i="29"/>
  <c r="U65" i="29"/>
  <c r="V65" i="29"/>
  <c r="W65" i="29"/>
  <c r="X65" i="29"/>
  <c r="Y65" i="29"/>
  <c r="Z65" i="29"/>
  <c r="AA65" i="29"/>
  <c r="AB65" i="29"/>
  <c r="AC65" i="29"/>
  <c r="AD65" i="29"/>
  <c r="AE65" i="29"/>
  <c r="AF65" i="29"/>
  <c r="AG65" i="29"/>
  <c r="AH65" i="29"/>
  <c r="AI65" i="29"/>
  <c r="AJ65" i="29"/>
  <c r="AK65" i="29"/>
  <c r="AL65" i="29"/>
  <c r="AM65" i="29"/>
  <c r="AN65" i="29"/>
  <c r="AO65" i="29"/>
  <c r="AP65" i="29"/>
  <c r="AQ65" i="29"/>
  <c r="AR65" i="29"/>
  <c r="AS65" i="29"/>
  <c r="AT65" i="29"/>
  <c r="AU65" i="29"/>
  <c r="AV65" i="29"/>
  <c r="AW65" i="29"/>
  <c r="AX65" i="29"/>
  <c r="AY65" i="29"/>
  <c r="AZ65" i="29"/>
  <c r="BA65" i="29"/>
  <c r="BB65" i="29"/>
  <c r="BC65" i="29"/>
  <c r="BD65" i="29"/>
  <c r="BE65" i="29"/>
  <c r="BF65" i="29"/>
  <c r="BG65" i="29"/>
  <c r="BH65" i="29"/>
  <c r="BI65" i="29"/>
  <c r="BJ65" i="29"/>
  <c r="BK65" i="29"/>
  <c r="BL65" i="29"/>
  <c r="BM65" i="29"/>
  <c r="BN65" i="29"/>
  <c r="BO65" i="29"/>
  <c r="BP65" i="29"/>
  <c r="BQ65" i="29"/>
  <c r="BR65" i="29"/>
  <c r="BS65" i="29"/>
  <c r="BT65" i="29"/>
  <c r="BU65" i="29"/>
  <c r="BV65" i="29"/>
  <c r="BW65" i="29"/>
  <c r="BX65" i="29"/>
  <c r="BY65" i="29"/>
  <c r="BZ65" i="29"/>
  <c r="CA65" i="29"/>
  <c r="CB65" i="29"/>
  <c r="CC65" i="29"/>
  <c r="CD65" i="29"/>
  <c r="CE65" i="29"/>
  <c r="CF65" i="29"/>
  <c r="CG65" i="29"/>
  <c r="CH65" i="29"/>
  <c r="CI65" i="29"/>
  <c r="CJ65" i="29"/>
  <c r="CK65" i="29"/>
  <c r="CL65" i="29"/>
  <c r="CM65" i="29"/>
  <c r="CN65" i="29"/>
  <c r="CO65" i="29"/>
  <c r="CP65" i="29"/>
  <c r="E65" i="29"/>
  <c r="F62" i="29"/>
  <c r="G62" i="29"/>
  <c r="L62" i="29"/>
  <c r="M62" i="29"/>
  <c r="P62" i="29"/>
  <c r="R62" i="29"/>
  <c r="S62" i="29"/>
  <c r="T62" i="29"/>
  <c r="V62" i="29"/>
  <c r="Y62" i="29"/>
  <c r="Z62" i="29"/>
  <c r="AA62" i="29"/>
  <c r="AB62" i="29"/>
  <c r="AC62" i="29"/>
  <c r="AD62" i="29"/>
  <c r="AE62" i="29"/>
  <c r="AF62" i="29"/>
  <c r="AG62" i="29"/>
  <c r="AH62" i="29"/>
  <c r="AI62" i="29"/>
  <c r="AJ62" i="29"/>
  <c r="AK62" i="29"/>
  <c r="AL62" i="29"/>
  <c r="AM62" i="29"/>
  <c r="AN62" i="29"/>
  <c r="AO62" i="29"/>
  <c r="AP62" i="29"/>
  <c r="AQ62" i="29"/>
  <c r="AR62" i="29"/>
  <c r="AS62" i="29"/>
  <c r="AT62" i="29"/>
  <c r="AU62" i="29"/>
  <c r="AV62" i="29"/>
  <c r="AW62" i="29"/>
  <c r="AX62" i="29"/>
  <c r="AY62" i="29"/>
  <c r="AZ62" i="29"/>
  <c r="BA62" i="29"/>
  <c r="BB62" i="29"/>
  <c r="BC62" i="29"/>
  <c r="BD62" i="29"/>
  <c r="BE62" i="29"/>
  <c r="BF62" i="29"/>
  <c r="BG62" i="29"/>
  <c r="BH62" i="29"/>
  <c r="BI62" i="29"/>
  <c r="BJ62" i="29"/>
  <c r="BK62" i="29"/>
  <c r="BL62" i="29"/>
  <c r="BM62" i="29"/>
  <c r="BN62" i="29"/>
  <c r="BO62" i="29"/>
  <c r="BP62" i="29"/>
  <c r="BQ62" i="29"/>
  <c r="BR62" i="29"/>
  <c r="BS62" i="29"/>
  <c r="BT62" i="29"/>
  <c r="BU62" i="29"/>
  <c r="BV62" i="29"/>
  <c r="BW62" i="29"/>
  <c r="BX62" i="29"/>
  <c r="BY62" i="29"/>
  <c r="BZ62" i="29"/>
  <c r="CA62" i="29"/>
  <c r="CB62" i="29"/>
  <c r="CC62" i="29"/>
  <c r="CD62" i="29"/>
  <c r="CE62" i="29"/>
  <c r="CF62" i="29"/>
  <c r="CG62" i="29"/>
  <c r="CH62" i="29"/>
  <c r="CI62" i="29"/>
  <c r="CJ62" i="29"/>
  <c r="CK62" i="29"/>
  <c r="CL62" i="29"/>
  <c r="CM62" i="29"/>
  <c r="CN62" i="29"/>
  <c r="CO62" i="29"/>
  <c r="CP62" i="29"/>
  <c r="E62" i="29"/>
  <c r="AH14" i="33" l="1"/>
  <c r="H67" i="2" s="1"/>
  <c r="C60" i="5" s="1"/>
  <c r="AI14" i="33"/>
  <c r="I67" i="2" s="1"/>
  <c r="C60" i="6" s="1"/>
  <c r="AJ14" i="33"/>
  <c r="J67" i="2" s="1"/>
  <c r="C60" i="7" s="1"/>
  <c r="Z14" i="36"/>
  <c r="I27" i="2" s="1"/>
  <c r="C27" i="6" s="1"/>
  <c r="Y14" i="36"/>
  <c r="H27" i="2" s="1"/>
  <c r="C27" i="5" s="1"/>
  <c r="AA14" i="36"/>
  <c r="J27" i="2" s="1"/>
  <c r="C27" i="7" s="1"/>
  <c r="Z16" i="36"/>
  <c r="O27" i="2" s="1"/>
  <c r="E27" i="6" s="1"/>
  <c r="AA14" i="38"/>
  <c r="Z14" i="38"/>
  <c r="Y14" i="38"/>
  <c r="AG14" i="38" s="1"/>
  <c r="Z14" i="40"/>
  <c r="Y14" i="40"/>
  <c r="AA14" i="40"/>
  <c r="Y14" i="32"/>
  <c r="Z14" i="32"/>
  <c r="AA14" i="32"/>
  <c r="Z14" i="31"/>
  <c r="I3" i="2" s="1"/>
  <c r="C3" i="6" s="1"/>
  <c r="Y14" i="31"/>
  <c r="H3" i="2" s="1"/>
  <c r="C3" i="5" s="1"/>
  <c r="AA14" i="31"/>
  <c r="J3" i="2" s="1"/>
  <c r="C3" i="7" s="1"/>
  <c r="Y14" i="34"/>
  <c r="H34" i="2" s="1"/>
  <c r="Z14" i="34"/>
  <c r="I34" i="2" s="1"/>
  <c r="AA14" i="34"/>
  <c r="J34" i="2" s="1"/>
  <c r="AA14" i="35"/>
  <c r="Y14" i="35"/>
  <c r="Z14" i="35"/>
  <c r="Z14" i="39"/>
  <c r="AA14" i="39"/>
  <c r="Y14" i="39"/>
  <c r="Z14" i="37"/>
  <c r="AA14" i="37"/>
  <c r="Y14" i="37"/>
  <c r="AH16" i="33"/>
  <c r="N67" i="2" s="1"/>
  <c r="AI16" i="33"/>
  <c r="O67" i="2" s="1"/>
  <c r="AJ16" i="33"/>
  <c r="P67" i="2" s="1"/>
  <c r="AH19" i="33"/>
  <c r="AI19" i="33"/>
  <c r="AJ19" i="33"/>
  <c r="AI17" i="33"/>
  <c r="AJ17" i="33"/>
  <c r="AH17" i="33"/>
  <c r="AJ15" i="33"/>
  <c r="M67" i="2" s="1"/>
  <c r="AH15" i="33"/>
  <c r="K67" i="2" s="1"/>
  <c r="AI15" i="33"/>
  <c r="L67" i="2" s="1"/>
  <c r="AH20" i="33"/>
  <c r="AI20" i="33"/>
  <c r="AJ20" i="33"/>
  <c r="Z15" i="38"/>
  <c r="AA15" i="38"/>
  <c r="Y15" i="38"/>
  <c r="Y16" i="38"/>
  <c r="AA16" i="38"/>
  <c r="Z16" i="38"/>
  <c r="Z17" i="38"/>
  <c r="Y17" i="38"/>
  <c r="AA17" i="38"/>
  <c r="AA18" i="38"/>
  <c r="Y18" i="38"/>
  <c r="Z18" i="38"/>
  <c r="AA19" i="38"/>
  <c r="Z19" i="38"/>
  <c r="Y19" i="38"/>
  <c r="Y20" i="38"/>
  <c r="AA20" i="38"/>
  <c r="Z20" i="38"/>
  <c r="AA16" i="36"/>
  <c r="P27" i="2" s="1"/>
  <c r="E27" i="7" s="1"/>
  <c r="Z21" i="31"/>
  <c r="Y21" i="31"/>
  <c r="AA21" i="31"/>
  <c r="AA22" i="31"/>
  <c r="Y22" i="31"/>
  <c r="Z22" i="31"/>
  <c r="Z23" i="31"/>
  <c r="AA23" i="31"/>
  <c r="Y23" i="31"/>
  <c r="Y24" i="31"/>
  <c r="AA24" i="31"/>
  <c r="Z24" i="31"/>
  <c r="Z25" i="31"/>
  <c r="Y25" i="31"/>
  <c r="AA25" i="31"/>
  <c r="AA26" i="31"/>
  <c r="Y26" i="31"/>
  <c r="Z26" i="31"/>
  <c r="Z27" i="31"/>
  <c r="AA27" i="31"/>
  <c r="Y27" i="31"/>
  <c r="Y28" i="31"/>
  <c r="AA28" i="31"/>
  <c r="Z28" i="31"/>
  <c r="Z29" i="31"/>
  <c r="Y29" i="31"/>
  <c r="AA29" i="31"/>
  <c r="AA30" i="31"/>
  <c r="Y30" i="31"/>
  <c r="Z30" i="31"/>
  <c r="Z31" i="31"/>
  <c r="AA31" i="31"/>
  <c r="Y31" i="31"/>
  <c r="Z15" i="40"/>
  <c r="Y15" i="40"/>
  <c r="AA15" i="40"/>
  <c r="AA17" i="40"/>
  <c r="Z17" i="40"/>
  <c r="Y17" i="40"/>
  <c r="AA18" i="40"/>
  <c r="Z18" i="40"/>
  <c r="Y18" i="40"/>
  <c r="Z19" i="40"/>
  <c r="AA19" i="40"/>
  <c r="Y19" i="40"/>
  <c r="Y16" i="40"/>
  <c r="AA16" i="40"/>
  <c r="Z16" i="40"/>
  <c r="Y20" i="40"/>
  <c r="Z20" i="40"/>
  <c r="AA20" i="40"/>
  <c r="Q36" i="40"/>
  <c r="Q37" i="40"/>
  <c r="W62" i="29"/>
  <c r="U62" i="29"/>
  <c r="Q62" i="29"/>
  <c r="K62" i="29"/>
  <c r="AA15" i="39"/>
  <c r="Y15" i="39"/>
  <c r="Z15" i="39"/>
  <c r="AA16" i="39"/>
  <c r="Y16" i="39"/>
  <c r="Z16" i="39"/>
  <c r="AA17" i="39"/>
  <c r="Y17" i="39"/>
  <c r="Z17" i="39"/>
  <c r="AA18" i="39"/>
  <c r="Y18" i="39"/>
  <c r="Z18" i="39"/>
  <c r="Z19" i="39"/>
  <c r="AA19" i="39"/>
  <c r="Y19" i="39"/>
  <c r="AA20" i="39"/>
  <c r="Z20" i="39"/>
  <c r="Q23" i="39"/>
  <c r="Q27" i="39"/>
  <c r="Q31" i="39"/>
  <c r="Q35" i="39"/>
  <c r="Q5" i="39"/>
  <c r="Q7" i="39"/>
  <c r="Q9" i="39"/>
  <c r="Q11" i="39"/>
  <c r="Q13" i="39"/>
  <c r="Q15" i="39"/>
  <c r="Q16" i="39"/>
  <c r="Q17" i="39"/>
  <c r="Q18" i="39"/>
  <c r="Q19" i="39"/>
  <c r="Y20" i="39"/>
  <c r="Q24" i="39"/>
  <c r="Q28" i="39"/>
  <c r="Q32" i="39"/>
  <c r="Q36" i="39"/>
  <c r="P43" i="37"/>
  <c r="P42" i="37"/>
  <c r="AA20" i="37"/>
  <c r="Y20" i="37"/>
  <c r="Z20" i="37"/>
  <c r="Y16" i="37"/>
  <c r="AA16" i="37"/>
  <c r="Z16" i="37"/>
  <c r="AA17" i="37"/>
  <c r="Z17" i="37"/>
  <c r="Y17" i="37"/>
  <c r="Y15" i="37"/>
  <c r="Z15" i="37"/>
  <c r="AA15" i="37"/>
  <c r="Z18" i="37"/>
  <c r="AA18" i="37"/>
  <c r="Y18" i="37"/>
  <c r="Y19" i="37"/>
  <c r="Z19" i="37"/>
  <c r="AA19" i="37"/>
  <c r="AA15" i="36"/>
  <c r="M27" i="2" s="1"/>
  <c r="D27" i="7" s="1"/>
  <c r="Z15" i="36"/>
  <c r="L27" i="2" s="1"/>
  <c r="D27" i="6" s="1"/>
  <c r="Y15" i="36"/>
  <c r="K27" i="2" s="1"/>
  <c r="D27" i="5" s="1"/>
  <c r="AA19" i="36"/>
  <c r="Z19" i="36"/>
  <c r="Y19" i="36"/>
  <c r="AA18" i="36"/>
  <c r="Z18" i="36"/>
  <c r="Z17" i="36"/>
  <c r="Y17" i="36"/>
  <c r="O16" i="36"/>
  <c r="O17" i="36"/>
  <c r="Q19" i="36"/>
  <c r="Z20" i="36"/>
  <c r="O22" i="36"/>
  <c r="O24" i="36"/>
  <c r="O26" i="36"/>
  <c r="O28" i="36"/>
  <c r="O30" i="36"/>
  <c r="O32" i="36"/>
  <c r="O34" i="36"/>
  <c r="O36" i="36"/>
  <c r="O38" i="36"/>
  <c r="O40" i="36"/>
  <c r="R7" i="36"/>
  <c r="R11" i="36"/>
  <c r="R15" i="36"/>
  <c r="R16" i="36"/>
  <c r="Q18" i="36"/>
  <c r="Y18" i="36"/>
  <c r="AA20" i="36"/>
  <c r="Z19" i="35"/>
  <c r="Y19" i="35"/>
  <c r="AA19" i="35"/>
  <c r="Z15" i="35"/>
  <c r="Y15" i="35"/>
  <c r="AA15" i="35"/>
  <c r="AA18" i="35"/>
  <c r="Z18" i="35"/>
  <c r="Y18" i="35"/>
  <c r="Y20" i="35"/>
  <c r="AA20" i="35"/>
  <c r="Z20" i="35"/>
  <c r="Y16" i="35"/>
  <c r="Z16" i="35"/>
  <c r="AA16" i="35"/>
  <c r="Z17" i="35"/>
  <c r="AA17" i="35"/>
  <c r="Y17" i="35"/>
  <c r="Y18" i="34"/>
  <c r="T34" i="2" s="1"/>
  <c r="G30" i="5" s="1"/>
  <c r="Z18" i="34"/>
  <c r="U34" i="2" s="1"/>
  <c r="G30" i="6" s="1"/>
  <c r="AA18" i="34"/>
  <c r="V34" i="2" s="1"/>
  <c r="G30" i="7" s="1"/>
  <c r="Z15" i="34"/>
  <c r="L34" i="2" s="1"/>
  <c r="Y15" i="34"/>
  <c r="K34" i="2" s="1"/>
  <c r="AA15" i="34"/>
  <c r="M34" i="2" s="1"/>
  <c r="Z19" i="34"/>
  <c r="X34" i="2" s="1"/>
  <c r="H30" i="6" s="1"/>
  <c r="Y19" i="34"/>
  <c r="W34" i="2" s="1"/>
  <c r="H30" i="5" s="1"/>
  <c r="AA19" i="34"/>
  <c r="Y34" i="2" s="1"/>
  <c r="H30" i="7" s="1"/>
  <c r="AA16" i="34"/>
  <c r="P34" i="2" s="1"/>
  <c r="Z16" i="34"/>
  <c r="O34" i="2" s="1"/>
  <c r="Y16" i="34"/>
  <c r="N34" i="2" s="1"/>
  <c r="AA17" i="34"/>
  <c r="S34" i="2" s="1"/>
  <c r="F30" i="7" s="1"/>
  <c r="Z17" i="34"/>
  <c r="R34" i="2" s="1"/>
  <c r="F30" i="6" s="1"/>
  <c r="Y17" i="34"/>
  <c r="Q34" i="2" s="1"/>
  <c r="F30" i="5" s="1"/>
  <c r="AA20" i="34"/>
  <c r="AB34" i="2" s="1"/>
  <c r="I30" i="7" s="1"/>
  <c r="Z20" i="34"/>
  <c r="AA34" i="2" s="1"/>
  <c r="I30" i="6" s="1"/>
  <c r="Y20" i="34"/>
  <c r="Z34" i="2" s="1"/>
  <c r="I30" i="5" s="1"/>
  <c r="P18" i="33"/>
  <c r="Y18" i="33" s="1"/>
  <c r="Q21" i="33"/>
  <c r="R21" i="33"/>
  <c r="Q23" i="33"/>
  <c r="R23" i="33"/>
  <c r="Q25" i="33"/>
  <c r="R25" i="33"/>
  <c r="Q27" i="33"/>
  <c r="R27" i="33"/>
  <c r="Q29" i="33"/>
  <c r="R29" i="33"/>
  <c r="Q31" i="33"/>
  <c r="R31" i="33"/>
  <c r="Q33" i="33"/>
  <c r="R33" i="33"/>
  <c r="O4" i="33"/>
  <c r="O5" i="33"/>
  <c r="Q6" i="33"/>
  <c r="Q7" i="33"/>
  <c r="Q8" i="33"/>
  <c r="Q9" i="33"/>
  <c r="Q10" i="33"/>
  <c r="Q11" i="33"/>
  <c r="Q12" i="33"/>
  <c r="Q13" i="33"/>
  <c r="Q14" i="33"/>
  <c r="Q15" i="33"/>
  <c r="O16" i="33"/>
  <c r="O21" i="33"/>
  <c r="O22" i="33"/>
  <c r="O23" i="33"/>
  <c r="O24" i="33"/>
  <c r="O25" i="33"/>
  <c r="O26" i="33"/>
  <c r="O27" i="33"/>
  <c r="O28" i="33"/>
  <c r="O29" i="33"/>
  <c r="O30" i="33"/>
  <c r="O31" i="33"/>
  <c r="O32" i="33"/>
  <c r="O33" i="33"/>
  <c r="O34" i="33"/>
  <c r="O35" i="33"/>
  <c r="O36" i="33"/>
  <c r="O37" i="33"/>
  <c r="O38" i="33"/>
  <c r="O39" i="33"/>
  <c r="O40" i="33"/>
  <c r="O41" i="33"/>
  <c r="R16" i="33"/>
  <c r="Q18" i="33"/>
  <c r="Z15" i="32"/>
  <c r="Y15" i="32"/>
  <c r="AA15" i="32"/>
  <c r="Y16" i="32"/>
  <c r="AA16" i="32"/>
  <c r="Z16" i="32"/>
  <c r="Z19" i="32"/>
  <c r="Y19" i="32"/>
  <c r="AA19" i="32"/>
  <c r="Y20" i="32"/>
  <c r="AA20" i="32"/>
  <c r="Z20" i="32"/>
  <c r="Z17" i="32"/>
  <c r="AA17" i="32"/>
  <c r="Y17" i="32"/>
  <c r="AA18" i="32"/>
  <c r="Z18" i="32"/>
  <c r="Y18" i="32"/>
  <c r="Z15" i="31"/>
  <c r="L3" i="2" s="1"/>
  <c r="D3" i="6" s="1"/>
  <c r="Y15" i="31"/>
  <c r="K3" i="2" s="1"/>
  <c r="D3" i="5" s="1"/>
  <c r="AA15" i="31"/>
  <c r="M3" i="2" s="1"/>
  <c r="D3" i="7" s="1"/>
  <c r="AA16" i="31"/>
  <c r="P3" i="2" s="1"/>
  <c r="E3" i="7" s="1"/>
  <c r="Y16" i="31"/>
  <c r="N3" i="2" s="1"/>
  <c r="E3" i="5" s="1"/>
  <c r="Z16" i="31"/>
  <c r="O3" i="2" s="1"/>
  <c r="E3" i="6" s="1"/>
  <c r="Z17" i="31"/>
  <c r="AA17" i="31"/>
  <c r="Y17" i="31"/>
  <c r="Y18" i="31"/>
  <c r="AA18" i="31"/>
  <c r="Z18" i="31"/>
  <c r="Z19" i="31"/>
  <c r="AA19" i="31"/>
  <c r="Y19" i="31"/>
  <c r="AA20" i="31"/>
  <c r="Y20" i="31"/>
  <c r="Z20" i="31"/>
  <c r="AB57" i="30"/>
  <c r="AB58" i="30" s="1"/>
  <c r="AB59" i="30" s="1"/>
  <c r="AA57" i="30"/>
  <c r="AA58" i="30" s="1"/>
  <c r="AA59" i="30" s="1"/>
  <c r="Z57" i="30"/>
  <c r="Z58" i="30" s="1"/>
  <c r="Z59" i="30" s="1"/>
  <c r="Y57" i="30"/>
  <c r="Y58" i="30" s="1"/>
  <c r="X57" i="30"/>
  <c r="X58" i="30" s="1"/>
  <c r="X59" i="30" s="1"/>
  <c r="W57" i="30"/>
  <c r="W58" i="30" s="1"/>
  <c r="W59" i="30" s="1"/>
  <c r="AB54" i="30"/>
  <c r="AB55" i="30" s="1"/>
  <c r="AB56" i="30" s="1"/>
  <c r="AA54" i="30"/>
  <c r="AA55" i="30" s="1"/>
  <c r="AA56" i="30" s="1"/>
  <c r="Z54" i="30"/>
  <c r="Z55" i="30" s="1"/>
  <c r="Z56" i="30" s="1"/>
  <c r="Y54" i="30"/>
  <c r="Y55" i="30" s="1"/>
  <c r="Y56" i="30" s="1"/>
  <c r="X54" i="30"/>
  <c r="X55" i="30" s="1"/>
  <c r="X56" i="30" s="1"/>
  <c r="W54" i="30"/>
  <c r="W55" i="30" s="1"/>
  <c r="W56" i="30" s="1"/>
  <c r="AB51" i="30"/>
  <c r="AB52" i="30" s="1"/>
  <c r="AB53" i="30" s="1"/>
  <c r="AA51" i="30"/>
  <c r="AA52" i="30" s="1"/>
  <c r="Z51" i="30"/>
  <c r="Z52" i="30" s="1"/>
  <c r="Z53" i="30" s="1"/>
  <c r="Y51" i="30"/>
  <c r="Y52" i="30" s="1"/>
  <c r="Y53" i="30" s="1"/>
  <c r="X51" i="30"/>
  <c r="X52" i="30" s="1"/>
  <c r="X53" i="30" s="1"/>
  <c r="W51" i="30"/>
  <c r="W52" i="30" s="1"/>
  <c r="W53" i="30" s="1"/>
  <c r="AB48" i="30"/>
  <c r="AB49" i="30" s="1"/>
  <c r="AB50" i="30" s="1"/>
  <c r="AA48" i="30"/>
  <c r="AA49" i="30" s="1"/>
  <c r="AA50" i="30" s="1"/>
  <c r="Z48" i="30"/>
  <c r="Z49" i="30" s="1"/>
  <c r="Z50" i="30" s="1"/>
  <c r="Y48" i="30"/>
  <c r="Y49" i="30" s="1"/>
  <c r="Y50" i="30" s="1"/>
  <c r="X48" i="30"/>
  <c r="X49" i="30" s="1"/>
  <c r="X50" i="30" s="1"/>
  <c r="W48" i="30"/>
  <c r="W49" i="30" s="1"/>
  <c r="W50" i="30" s="1"/>
  <c r="AB45" i="30"/>
  <c r="AB46" i="30" s="1"/>
  <c r="AB47" i="30" s="1"/>
  <c r="AA45" i="30"/>
  <c r="AA46" i="30" s="1"/>
  <c r="AA47" i="30" s="1"/>
  <c r="Z45" i="30"/>
  <c r="Z46" i="30" s="1"/>
  <c r="Z47" i="30" s="1"/>
  <c r="Y45" i="30"/>
  <c r="Y46" i="30" s="1"/>
  <c r="Y47" i="30" s="1"/>
  <c r="X45" i="30"/>
  <c r="X46" i="30" s="1"/>
  <c r="X47" i="30" s="1"/>
  <c r="W45" i="30"/>
  <c r="W46" i="30" s="1"/>
  <c r="W47" i="30" s="1"/>
  <c r="AB42" i="30"/>
  <c r="AA42" i="30"/>
  <c r="Z42" i="30"/>
  <c r="Y42" i="30"/>
  <c r="X42" i="30"/>
  <c r="W42" i="30"/>
  <c r="AB39" i="30"/>
  <c r="AB40" i="30" s="1"/>
  <c r="AB41" i="30" s="1"/>
  <c r="AA39" i="30"/>
  <c r="AA40" i="30" s="1"/>
  <c r="AA41" i="30" s="1"/>
  <c r="Z39" i="30"/>
  <c r="Z40" i="30" s="1"/>
  <c r="Y39" i="30"/>
  <c r="Y40" i="30" s="1"/>
  <c r="X39" i="30"/>
  <c r="W39" i="30"/>
  <c r="W40" i="30" s="1"/>
  <c r="W41" i="30" s="1"/>
  <c r="AB36" i="30"/>
  <c r="AB37" i="30" s="1"/>
  <c r="AB38" i="30" s="1"/>
  <c r="AA36" i="30"/>
  <c r="Z36" i="30"/>
  <c r="Z37" i="30" s="1"/>
  <c r="Z38" i="30" s="1"/>
  <c r="Y36" i="30"/>
  <c r="Y37" i="30" s="1"/>
  <c r="Y38" i="30" s="1"/>
  <c r="X36" i="30"/>
  <c r="W36" i="30"/>
  <c r="AB33" i="30"/>
  <c r="AB34" i="30" s="1"/>
  <c r="AB35" i="30" s="1"/>
  <c r="AA33" i="30"/>
  <c r="AA34" i="30" s="1"/>
  <c r="AA35" i="30" s="1"/>
  <c r="Z33" i="30"/>
  <c r="Z34" i="30" s="1"/>
  <c r="Z35" i="30" s="1"/>
  <c r="Y33" i="30"/>
  <c r="Y34" i="30" s="1"/>
  <c r="Y35" i="30" s="1"/>
  <c r="X33" i="30"/>
  <c r="X34" i="30" s="1"/>
  <c r="X35" i="30" s="1"/>
  <c r="W33" i="30"/>
  <c r="W34" i="30" s="1"/>
  <c r="W35" i="30" s="1"/>
  <c r="AB30" i="30"/>
  <c r="AB31" i="30" s="1"/>
  <c r="AB32" i="30" s="1"/>
  <c r="AA30" i="30"/>
  <c r="Z30" i="30"/>
  <c r="Z31" i="30" s="1"/>
  <c r="Z32" i="30" s="1"/>
  <c r="Y30" i="30"/>
  <c r="Y31" i="30" s="1"/>
  <c r="Y32" i="30" s="1"/>
  <c r="X30" i="30"/>
  <c r="X31" i="30" s="1"/>
  <c r="X32" i="30" s="1"/>
  <c r="W30" i="30"/>
  <c r="W31" i="30" s="1"/>
  <c r="W32" i="30" s="1"/>
  <c r="AB27" i="30"/>
  <c r="AB28" i="30" s="1"/>
  <c r="AB29" i="30" s="1"/>
  <c r="AA27" i="30"/>
  <c r="AA28" i="30" s="1"/>
  <c r="Z27" i="30"/>
  <c r="Z28" i="30" s="1"/>
  <c r="Z29" i="30" s="1"/>
  <c r="Y27" i="30"/>
  <c r="Y28" i="30" s="1"/>
  <c r="Y29" i="30" s="1"/>
  <c r="X27" i="30"/>
  <c r="X28" i="30" s="1"/>
  <c r="X29" i="30" s="1"/>
  <c r="W27" i="30"/>
  <c r="W28" i="30" s="1"/>
  <c r="W29" i="30" s="1"/>
  <c r="AB24" i="30"/>
  <c r="AB25" i="30" s="1"/>
  <c r="AB26" i="30" s="1"/>
  <c r="AA24" i="30"/>
  <c r="AA25" i="30" s="1"/>
  <c r="AA26" i="30" s="1"/>
  <c r="Z24" i="30"/>
  <c r="Z25" i="30" s="1"/>
  <c r="Z26" i="30" s="1"/>
  <c r="Y24" i="30"/>
  <c r="Y25" i="30" s="1"/>
  <c r="Y26" i="30" s="1"/>
  <c r="X24" i="30"/>
  <c r="X25" i="30" s="1"/>
  <c r="X26" i="30" s="1"/>
  <c r="W24" i="30"/>
  <c r="W25" i="30" s="1"/>
  <c r="W26" i="30" s="1"/>
  <c r="AB21" i="30"/>
  <c r="AB22" i="30" s="1"/>
  <c r="AB23" i="30" s="1"/>
  <c r="AA21" i="30"/>
  <c r="AA22" i="30" s="1"/>
  <c r="AA23" i="30" s="1"/>
  <c r="Z21" i="30"/>
  <c r="Z22" i="30" s="1"/>
  <c r="Z23" i="30" s="1"/>
  <c r="Y21" i="30"/>
  <c r="Y22" i="30" s="1"/>
  <c r="Y23" i="30" s="1"/>
  <c r="X21" i="30"/>
  <c r="X22" i="30" s="1"/>
  <c r="X23" i="30" s="1"/>
  <c r="W21" i="30"/>
  <c r="W22" i="30" s="1"/>
  <c r="W23" i="30" s="1"/>
  <c r="AB18" i="30"/>
  <c r="AB19" i="30" s="1"/>
  <c r="AB20" i="30" s="1"/>
  <c r="AA18" i="30"/>
  <c r="AA19" i="30" s="1"/>
  <c r="AA20" i="30" s="1"/>
  <c r="Z18" i="30"/>
  <c r="Z19" i="30" s="1"/>
  <c r="Z20" i="30" s="1"/>
  <c r="Y18" i="30"/>
  <c r="X18" i="30"/>
  <c r="X19" i="30" s="1"/>
  <c r="X20" i="30" s="1"/>
  <c r="W18" i="30"/>
  <c r="W19" i="30" s="1"/>
  <c r="W20" i="30" s="1"/>
  <c r="AB15" i="30"/>
  <c r="AB16" i="30" s="1"/>
  <c r="AB17" i="30" s="1"/>
  <c r="AA15" i="30"/>
  <c r="AA16" i="30" s="1"/>
  <c r="AA17" i="30" s="1"/>
  <c r="Z15" i="30"/>
  <c r="Z16" i="30" s="1"/>
  <c r="Z17" i="30" s="1"/>
  <c r="Y15" i="30"/>
  <c r="Y16" i="30" s="1"/>
  <c r="Y17" i="30" s="1"/>
  <c r="X15" i="30"/>
  <c r="X16" i="30" s="1"/>
  <c r="X17" i="30" s="1"/>
  <c r="W15" i="30"/>
  <c r="W16" i="30" s="1"/>
  <c r="W17" i="30" s="1"/>
  <c r="AB12" i="30"/>
  <c r="AB13" i="30" s="1"/>
  <c r="AB14" i="30" s="1"/>
  <c r="AA12" i="30"/>
  <c r="AA13" i="30" s="1"/>
  <c r="Z12" i="30"/>
  <c r="Z13" i="30" s="1"/>
  <c r="Z14" i="30" s="1"/>
  <c r="Y12" i="30"/>
  <c r="Y13" i="30" s="1"/>
  <c r="Y14" i="30" s="1"/>
  <c r="X12" i="30"/>
  <c r="X13" i="30" s="1"/>
  <c r="X14" i="30" s="1"/>
  <c r="W12" i="30"/>
  <c r="W13" i="30" s="1"/>
  <c r="W14" i="30" s="1"/>
  <c r="AB9" i="30"/>
  <c r="AB10" i="30" s="1"/>
  <c r="AB11" i="30" s="1"/>
  <c r="AA9" i="30"/>
  <c r="AA10" i="30" s="1"/>
  <c r="AA11" i="30" s="1"/>
  <c r="Z9" i="30"/>
  <c r="Z10" i="30" s="1"/>
  <c r="Z11" i="30" s="1"/>
  <c r="Y9" i="30"/>
  <c r="Y10" i="30" s="1"/>
  <c r="Y11" i="30" s="1"/>
  <c r="X9" i="30"/>
  <c r="X10" i="30" s="1"/>
  <c r="X11" i="30" s="1"/>
  <c r="W9" i="30"/>
  <c r="W10" i="30" s="1"/>
  <c r="W11" i="30" s="1"/>
  <c r="AB6" i="30"/>
  <c r="AA6" i="30"/>
  <c r="Z6" i="30"/>
  <c r="Z7" i="30" s="1"/>
  <c r="Z8" i="30" s="1"/>
  <c r="Y6" i="30"/>
  <c r="Y7" i="30" s="1"/>
  <c r="Y8" i="30" s="1"/>
  <c r="X6" i="30"/>
  <c r="X7" i="30" s="1"/>
  <c r="X8" i="30" s="1"/>
  <c r="W6" i="30"/>
  <c r="W7" i="30" s="1"/>
  <c r="W8" i="30" s="1"/>
  <c r="AB3" i="30"/>
  <c r="AB4" i="30" s="1"/>
  <c r="AB5" i="30" s="1"/>
  <c r="AA3" i="30"/>
  <c r="AA4" i="30" s="1"/>
  <c r="AA5" i="30" s="1"/>
  <c r="Z3" i="30"/>
  <c r="Z4" i="30" s="1"/>
  <c r="Z5" i="30" s="1"/>
  <c r="Y3" i="30"/>
  <c r="Y4" i="30" s="1"/>
  <c r="Y5" i="30" s="1"/>
  <c r="X3" i="30"/>
  <c r="X4" i="30" s="1"/>
  <c r="X5" i="30" s="1"/>
  <c r="W3" i="30"/>
  <c r="W4" i="30" s="1"/>
  <c r="V57" i="30"/>
  <c r="V58" i="30" s="1"/>
  <c r="V59" i="30" s="1"/>
  <c r="U57" i="30"/>
  <c r="U58" i="30" s="1"/>
  <c r="U59" i="30" s="1"/>
  <c r="T57" i="30"/>
  <c r="T58" i="30" s="1"/>
  <c r="T59" i="30" s="1"/>
  <c r="V54" i="30"/>
  <c r="V55" i="30" s="1"/>
  <c r="V56" i="30" s="1"/>
  <c r="U54" i="30"/>
  <c r="U55" i="30" s="1"/>
  <c r="U56" i="30" s="1"/>
  <c r="T54" i="30"/>
  <c r="T55" i="30" s="1"/>
  <c r="T56" i="30" s="1"/>
  <c r="V51" i="30"/>
  <c r="V52" i="30" s="1"/>
  <c r="V53" i="30" s="1"/>
  <c r="U51" i="30"/>
  <c r="U52" i="30" s="1"/>
  <c r="U53" i="30" s="1"/>
  <c r="T51" i="30"/>
  <c r="T52" i="30" s="1"/>
  <c r="T53" i="30" s="1"/>
  <c r="V48" i="30"/>
  <c r="V49" i="30" s="1"/>
  <c r="V50" i="30" s="1"/>
  <c r="U48" i="30"/>
  <c r="U49" i="30" s="1"/>
  <c r="U50" i="30" s="1"/>
  <c r="T48" i="30"/>
  <c r="T49" i="30" s="1"/>
  <c r="T50" i="30" s="1"/>
  <c r="V45" i="30"/>
  <c r="V46" i="30" s="1"/>
  <c r="V47" i="30" s="1"/>
  <c r="U45" i="30"/>
  <c r="T45" i="30"/>
  <c r="T46" i="30" s="1"/>
  <c r="T47" i="30" s="1"/>
  <c r="V42" i="30"/>
  <c r="U42" i="30"/>
  <c r="T42" i="30"/>
  <c r="V39" i="30"/>
  <c r="V40" i="30" s="1"/>
  <c r="V41" i="30" s="1"/>
  <c r="U39" i="30"/>
  <c r="U40" i="30" s="1"/>
  <c r="U41" i="30" s="1"/>
  <c r="T39" i="30"/>
  <c r="T40" i="30" s="1"/>
  <c r="T41" i="30" s="1"/>
  <c r="V36" i="30"/>
  <c r="V37" i="30" s="1"/>
  <c r="V38" i="30" s="1"/>
  <c r="U36" i="30"/>
  <c r="U37" i="30" s="1"/>
  <c r="U38" i="30" s="1"/>
  <c r="T36" i="30"/>
  <c r="T37" i="30" s="1"/>
  <c r="T38" i="30" s="1"/>
  <c r="V33" i="30"/>
  <c r="U33" i="30"/>
  <c r="U34" i="30" s="1"/>
  <c r="U35" i="30" s="1"/>
  <c r="T33" i="30"/>
  <c r="T34" i="30" s="1"/>
  <c r="T35" i="30" s="1"/>
  <c r="V30" i="30"/>
  <c r="V31" i="30" s="1"/>
  <c r="V32" i="30" s="1"/>
  <c r="U30" i="30"/>
  <c r="U31" i="30" s="1"/>
  <c r="U32" i="30" s="1"/>
  <c r="T30" i="30"/>
  <c r="T31" i="30" s="1"/>
  <c r="T32" i="30" s="1"/>
  <c r="V27" i="30"/>
  <c r="V28" i="30" s="1"/>
  <c r="V29" i="30" s="1"/>
  <c r="U27" i="30"/>
  <c r="U28" i="30" s="1"/>
  <c r="U29" i="30" s="1"/>
  <c r="T27" i="30"/>
  <c r="T28" i="30" s="1"/>
  <c r="T29" i="30" s="1"/>
  <c r="V24" i="30"/>
  <c r="V25" i="30" s="1"/>
  <c r="V26" i="30" s="1"/>
  <c r="U24" i="30"/>
  <c r="U25" i="30" s="1"/>
  <c r="U26" i="30" s="1"/>
  <c r="T24" i="30"/>
  <c r="T25" i="30" s="1"/>
  <c r="T26" i="30" s="1"/>
  <c r="V21" i="30"/>
  <c r="V22" i="30" s="1"/>
  <c r="V23" i="30" s="1"/>
  <c r="U21" i="30"/>
  <c r="U22" i="30" s="1"/>
  <c r="U23" i="30" s="1"/>
  <c r="T21" i="30"/>
  <c r="T22" i="30" s="1"/>
  <c r="T23" i="30" s="1"/>
  <c r="V18" i="30"/>
  <c r="U18" i="30"/>
  <c r="U19" i="30" s="1"/>
  <c r="T18" i="30"/>
  <c r="T19" i="30" s="1"/>
  <c r="T20" i="30" s="1"/>
  <c r="V15" i="30"/>
  <c r="V16" i="30" s="1"/>
  <c r="V17" i="30" s="1"/>
  <c r="U15" i="30"/>
  <c r="U16" i="30" s="1"/>
  <c r="U17" i="30" s="1"/>
  <c r="T15" i="30"/>
  <c r="T16" i="30" s="1"/>
  <c r="T17" i="30" s="1"/>
  <c r="V12" i="30"/>
  <c r="V13" i="30" s="1"/>
  <c r="V14" i="30" s="1"/>
  <c r="U12" i="30"/>
  <c r="U13" i="30" s="1"/>
  <c r="U14" i="30" s="1"/>
  <c r="T12" i="30"/>
  <c r="V9" i="30"/>
  <c r="V10" i="30" s="1"/>
  <c r="V11" i="30" s="1"/>
  <c r="U9" i="30"/>
  <c r="U10" i="30" s="1"/>
  <c r="U11" i="30" s="1"/>
  <c r="T9" i="30"/>
  <c r="T10" i="30" s="1"/>
  <c r="T11" i="30" s="1"/>
  <c r="V6" i="30"/>
  <c r="V7" i="30" s="1"/>
  <c r="V8" i="30" s="1"/>
  <c r="U6" i="30"/>
  <c r="U7" i="30" s="1"/>
  <c r="U8" i="30" s="1"/>
  <c r="T6" i="30"/>
  <c r="T7" i="30" s="1"/>
  <c r="T8" i="30" s="1"/>
  <c r="V3" i="30"/>
  <c r="V4" i="30" s="1"/>
  <c r="V5" i="30" s="1"/>
  <c r="U3" i="30"/>
  <c r="U4" i="30" s="1"/>
  <c r="U5" i="30" s="1"/>
  <c r="T3" i="30"/>
  <c r="T4" i="30" s="1"/>
  <c r="T5" i="30" s="1"/>
  <c r="S57" i="30"/>
  <c r="S58" i="30" s="1"/>
  <c r="S59" i="30" s="1"/>
  <c r="R57" i="30"/>
  <c r="R58" i="30" s="1"/>
  <c r="R59" i="30" s="1"/>
  <c r="Q57" i="30"/>
  <c r="Q58" i="30" s="1"/>
  <c r="Q59" i="30" s="1"/>
  <c r="S54" i="30"/>
  <c r="S55" i="30" s="1"/>
  <c r="S56" i="30" s="1"/>
  <c r="R54" i="30"/>
  <c r="R55" i="30" s="1"/>
  <c r="R56" i="30" s="1"/>
  <c r="Q54" i="30"/>
  <c r="Q55" i="30" s="1"/>
  <c r="Q56" i="30" s="1"/>
  <c r="S51" i="30"/>
  <c r="S52" i="30" s="1"/>
  <c r="S53" i="30" s="1"/>
  <c r="R51" i="30"/>
  <c r="R52" i="30" s="1"/>
  <c r="R53" i="30" s="1"/>
  <c r="Q51" i="30"/>
  <c r="Q52" i="30" s="1"/>
  <c r="Q53" i="30" s="1"/>
  <c r="S48" i="30"/>
  <c r="S49" i="30" s="1"/>
  <c r="S50" i="30" s="1"/>
  <c r="R48" i="30"/>
  <c r="R49" i="30" s="1"/>
  <c r="R50" i="30" s="1"/>
  <c r="Q48" i="30"/>
  <c r="Q49" i="30" s="1"/>
  <c r="Q50" i="30" s="1"/>
  <c r="S45" i="30"/>
  <c r="S46" i="30" s="1"/>
  <c r="S47" i="30" s="1"/>
  <c r="R45" i="30"/>
  <c r="R46" i="30" s="1"/>
  <c r="R47" i="30" s="1"/>
  <c r="Q45" i="30"/>
  <c r="Q46" i="30" s="1"/>
  <c r="Q47" i="30" s="1"/>
  <c r="S42" i="30"/>
  <c r="R42" i="30"/>
  <c r="Q42" i="30"/>
  <c r="S39" i="30"/>
  <c r="S40" i="30" s="1"/>
  <c r="S41" i="30" s="1"/>
  <c r="R39" i="30"/>
  <c r="R40" i="30" s="1"/>
  <c r="Q39" i="30"/>
  <c r="Q40" i="30" s="1"/>
  <c r="S36" i="30"/>
  <c r="R36" i="30"/>
  <c r="R37" i="30" s="1"/>
  <c r="R38" i="30" s="1"/>
  <c r="Q36" i="30"/>
  <c r="Q37" i="30" s="1"/>
  <c r="Q38" i="30" s="1"/>
  <c r="S33" i="30"/>
  <c r="S34" i="30" s="1"/>
  <c r="S35" i="30" s="1"/>
  <c r="R33" i="30"/>
  <c r="R34" i="30" s="1"/>
  <c r="R35" i="30" s="1"/>
  <c r="Q33" i="30"/>
  <c r="Q34" i="30" s="1"/>
  <c r="Q35" i="30" s="1"/>
  <c r="S30" i="30"/>
  <c r="S31" i="30" s="1"/>
  <c r="S32" i="30" s="1"/>
  <c r="R30" i="30"/>
  <c r="R31" i="30" s="1"/>
  <c r="R32" i="30" s="1"/>
  <c r="Q30" i="30"/>
  <c r="Q31" i="30" s="1"/>
  <c r="Q32" i="30" s="1"/>
  <c r="S27" i="30"/>
  <c r="S28" i="30" s="1"/>
  <c r="S29" i="30" s="1"/>
  <c r="R27" i="30"/>
  <c r="R28" i="30" s="1"/>
  <c r="R29" i="30" s="1"/>
  <c r="Q27" i="30"/>
  <c r="Q28" i="30" s="1"/>
  <c r="Q29" i="30" s="1"/>
  <c r="S24" i="30"/>
  <c r="S25" i="30" s="1"/>
  <c r="S26" i="30" s="1"/>
  <c r="R24" i="30"/>
  <c r="R25" i="30" s="1"/>
  <c r="R26" i="30" s="1"/>
  <c r="Q24" i="30"/>
  <c r="Q25" i="30" s="1"/>
  <c r="Q26" i="30" s="1"/>
  <c r="S21" i="30"/>
  <c r="R21" i="30"/>
  <c r="R22" i="30" s="1"/>
  <c r="R23" i="30" s="1"/>
  <c r="Q21" i="30"/>
  <c r="Q22" i="30" s="1"/>
  <c r="Q23" i="30" s="1"/>
  <c r="S18" i="30"/>
  <c r="S19" i="30" s="1"/>
  <c r="S20" i="30" s="1"/>
  <c r="R18" i="30"/>
  <c r="R19" i="30" s="1"/>
  <c r="R20" i="30" s="1"/>
  <c r="Q18" i="30"/>
  <c r="Q19" i="30" s="1"/>
  <c r="Q20" i="30" s="1"/>
  <c r="S15" i="30"/>
  <c r="S16" i="30" s="1"/>
  <c r="S17" i="30" s="1"/>
  <c r="R15" i="30"/>
  <c r="R16" i="30" s="1"/>
  <c r="R17" i="30" s="1"/>
  <c r="Q15" i="30"/>
  <c r="Q16" i="30" s="1"/>
  <c r="Q17" i="30" s="1"/>
  <c r="S12" i="30"/>
  <c r="S13" i="30" s="1"/>
  <c r="S14" i="30" s="1"/>
  <c r="R12" i="30"/>
  <c r="R13" i="30" s="1"/>
  <c r="R14" i="30" s="1"/>
  <c r="Q12" i="30"/>
  <c r="Q13" i="30" s="1"/>
  <c r="Q14" i="30" s="1"/>
  <c r="S9" i="30"/>
  <c r="S10" i="30" s="1"/>
  <c r="S11" i="30" s="1"/>
  <c r="R9" i="30"/>
  <c r="R10" i="30" s="1"/>
  <c r="R11" i="30" s="1"/>
  <c r="Q9" i="30"/>
  <c r="Q10" i="30" s="1"/>
  <c r="S6" i="30"/>
  <c r="R6" i="30"/>
  <c r="R7" i="30" s="1"/>
  <c r="R8" i="30" s="1"/>
  <c r="Q6" i="30"/>
  <c r="Q7" i="30" s="1"/>
  <c r="Q8" i="30" s="1"/>
  <c r="S3" i="30"/>
  <c r="S4" i="30" s="1"/>
  <c r="S5" i="30" s="1"/>
  <c r="R3" i="30"/>
  <c r="R4" i="30" s="1"/>
  <c r="R5" i="30" s="1"/>
  <c r="Q3" i="30"/>
  <c r="Q4" i="30" s="1"/>
  <c r="Q5" i="30" s="1"/>
  <c r="P57" i="30"/>
  <c r="P58" i="30" s="1"/>
  <c r="P59" i="30" s="1"/>
  <c r="O57" i="30"/>
  <c r="O58" i="30" s="1"/>
  <c r="O59" i="30" s="1"/>
  <c r="N57" i="30"/>
  <c r="N58" i="30" s="1"/>
  <c r="N59" i="30" s="1"/>
  <c r="P54" i="30"/>
  <c r="P55" i="30" s="1"/>
  <c r="P56" i="30" s="1"/>
  <c r="O54" i="30"/>
  <c r="O55" i="30" s="1"/>
  <c r="O56" i="30" s="1"/>
  <c r="N54" i="30"/>
  <c r="N55" i="30" s="1"/>
  <c r="N56" i="30" s="1"/>
  <c r="P51" i="30"/>
  <c r="P52" i="30" s="1"/>
  <c r="P53" i="30" s="1"/>
  <c r="O51" i="30"/>
  <c r="O52" i="30" s="1"/>
  <c r="O53" i="30" s="1"/>
  <c r="N51" i="30"/>
  <c r="N52" i="30" s="1"/>
  <c r="N53" i="30" s="1"/>
  <c r="P48" i="30"/>
  <c r="P49" i="30" s="1"/>
  <c r="P50" i="30" s="1"/>
  <c r="O48" i="30"/>
  <c r="O49" i="30" s="1"/>
  <c r="O50" i="30" s="1"/>
  <c r="N48" i="30"/>
  <c r="N49" i="30" s="1"/>
  <c r="N50" i="30" s="1"/>
  <c r="P45" i="30"/>
  <c r="P46" i="30" s="1"/>
  <c r="P47" i="30" s="1"/>
  <c r="O45" i="30"/>
  <c r="N45" i="30"/>
  <c r="N46" i="30" s="1"/>
  <c r="N47" i="30" s="1"/>
  <c r="P42" i="30"/>
  <c r="O42" i="30"/>
  <c r="N42" i="30"/>
  <c r="P39" i="30"/>
  <c r="P40" i="30" s="1"/>
  <c r="P41" i="30" s="1"/>
  <c r="O39" i="30"/>
  <c r="O40" i="30" s="1"/>
  <c r="O41" i="30" s="1"/>
  <c r="N39" i="30"/>
  <c r="N40" i="30" s="1"/>
  <c r="N41" i="30" s="1"/>
  <c r="P36" i="30"/>
  <c r="P37" i="30" s="1"/>
  <c r="P38" i="30" s="1"/>
  <c r="O36" i="30"/>
  <c r="O37" i="30" s="1"/>
  <c r="O38" i="30" s="1"/>
  <c r="N36" i="30"/>
  <c r="N37" i="30" s="1"/>
  <c r="N38" i="30" s="1"/>
  <c r="P33" i="30"/>
  <c r="P34" i="30" s="1"/>
  <c r="P35" i="30" s="1"/>
  <c r="O33" i="30"/>
  <c r="O34" i="30" s="1"/>
  <c r="O35" i="30" s="1"/>
  <c r="N33" i="30"/>
  <c r="N34" i="30" s="1"/>
  <c r="N35" i="30" s="1"/>
  <c r="P30" i="30"/>
  <c r="P31" i="30" s="1"/>
  <c r="P32" i="30" s="1"/>
  <c r="O30" i="30"/>
  <c r="O31" i="30" s="1"/>
  <c r="O32" i="30" s="1"/>
  <c r="N30" i="30"/>
  <c r="N31" i="30" s="1"/>
  <c r="N32" i="30" s="1"/>
  <c r="P27" i="30"/>
  <c r="P28" i="30" s="1"/>
  <c r="P29" i="30" s="1"/>
  <c r="O27" i="30"/>
  <c r="O28" i="30" s="1"/>
  <c r="O29" i="30" s="1"/>
  <c r="N27" i="30"/>
  <c r="N28" i="30" s="1"/>
  <c r="N29" i="30" s="1"/>
  <c r="P24" i="30"/>
  <c r="P25" i="30" s="1"/>
  <c r="P26" i="30" s="1"/>
  <c r="O24" i="30"/>
  <c r="O25" i="30" s="1"/>
  <c r="O26" i="30" s="1"/>
  <c r="N24" i="30"/>
  <c r="N25" i="30" s="1"/>
  <c r="N26" i="30" s="1"/>
  <c r="P21" i="30"/>
  <c r="P22" i="30" s="1"/>
  <c r="P23" i="30" s="1"/>
  <c r="O21" i="30"/>
  <c r="O22" i="30" s="1"/>
  <c r="O23" i="30" s="1"/>
  <c r="N21" i="30"/>
  <c r="N22" i="30" s="1"/>
  <c r="N23" i="30" s="1"/>
  <c r="P18" i="30"/>
  <c r="P19" i="30" s="1"/>
  <c r="P20" i="30" s="1"/>
  <c r="O18" i="30"/>
  <c r="O19" i="30" s="1"/>
  <c r="O20" i="30" s="1"/>
  <c r="N18" i="30"/>
  <c r="N19" i="30" s="1"/>
  <c r="N20" i="30" s="1"/>
  <c r="P15" i="30"/>
  <c r="P16" i="30" s="1"/>
  <c r="P17" i="30" s="1"/>
  <c r="O15" i="30"/>
  <c r="O16" i="30" s="1"/>
  <c r="O17" i="30" s="1"/>
  <c r="N15" i="30"/>
  <c r="N16" i="30" s="1"/>
  <c r="N17" i="30" s="1"/>
  <c r="P12" i="30"/>
  <c r="P13" i="30" s="1"/>
  <c r="P14" i="30" s="1"/>
  <c r="O12" i="30"/>
  <c r="O13" i="30" s="1"/>
  <c r="O14" i="30" s="1"/>
  <c r="N12" i="30"/>
  <c r="N13" i="30" s="1"/>
  <c r="N14" i="30" s="1"/>
  <c r="P9" i="30"/>
  <c r="P10" i="30" s="1"/>
  <c r="P11" i="30" s="1"/>
  <c r="O9" i="30"/>
  <c r="O10" i="30" s="1"/>
  <c r="O11" i="30" s="1"/>
  <c r="N9" i="30"/>
  <c r="N10" i="30" s="1"/>
  <c r="N11" i="30" s="1"/>
  <c r="P6" i="30"/>
  <c r="P7" i="30" s="1"/>
  <c r="P8" i="30" s="1"/>
  <c r="O6" i="30"/>
  <c r="O7" i="30" s="1"/>
  <c r="N6" i="30"/>
  <c r="N7" i="30" s="1"/>
  <c r="N8" i="30" s="1"/>
  <c r="P3" i="30"/>
  <c r="P4" i="30" s="1"/>
  <c r="O3" i="30"/>
  <c r="O4" i="30" s="1"/>
  <c r="N3" i="30"/>
  <c r="N4" i="30" s="1"/>
  <c r="M57" i="30"/>
  <c r="M58" i="30" s="1"/>
  <c r="M59" i="30" s="1"/>
  <c r="L57" i="30"/>
  <c r="L58" i="30" s="1"/>
  <c r="L59" i="30" s="1"/>
  <c r="K57" i="30"/>
  <c r="K58" i="30" s="1"/>
  <c r="K59" i="30" s="1"/>
  <c r="M54" i="30"/>
  <c r="M55" i="30" s="1"/>
  <c r="M56" i="30" s="1"/>
  <c r="L54" i="30"/>
  <c r="L55" i="30" s="1"/>
  <c r="L56" i="30" s="1"/>
  <c r="K54" i="30"/>
  <c r="K55" i="30" s="1"/>
  <c r="K56" i="30" s="1"/>
  <c r="M51" i="30"/>
  <c r="M52" i="30" s="1"/>
  <c r="M53" i="30" s="1"/>
  <c r="L51" i="30"/>
  <c r="L52" i="30" s="1"/>
  <c r="L53" i="30" s="1"/>
  <c r="K51" i="30"/>
  <c r="K52" i="30" s="1"/>
  <c r="K53" i="30" s="1"/>
  <c r="M48" i="30"/>
  <c r="L48" i="30"/>
  <c r="L49" i="30" s="1"/>
  <c r="L50" i="30" s="1"/>
  <c r="K48" i="30"/>
  <c r="K49" i="30" s="1"/>
  <c r="K50" i="30" s="1"/>
  <c r="M45" i="30"/>
  <c r="M46" i="30" s="1"/>
  <c r="M47" i="30" s="1"/>
  <c r="L45" i="30"/>
  <c r="L46" i="30" s="1"/>
  <c r="L47" i="30" s="1"/>
  <c r="K45" i="30"/>
  <c r="K46" i="30" s="1"/>
  <c r="K47" i="30" s="1"/>
  <c r="M42" i="30"/>
  <c r="L42" i="30"/>
  <c r="K42" i="30"/>
  <c r="K43" i="30" s="1"/>
  <c r="K44" i="30" s="1"/>
  <c r="M39" i="30"/>
  <c r="M40" i="30" s="1"/>
  <c r="M41" i="30" s="1"/>
  <c r="L39" i="30"/>
  <c r="L40" i="30" s="1"/>
  <c r="L41" i="30" s="1"/>
  <c r="K39" i="30"/>
  <c r="K40" i="30" s="1"/>
  <c r="K41" i="30" s="1"/>
  <c r="M36" i="30"/>
  <c r="M37" i="30" s="1"/>
  <c r="M38" i="30" s="1"/>
  <c r="L36" i="30"/>
  <c r="L37" i="30" s="1"/>
  <c r="L38" i="30" s="1"/>
  <c r="K36" i="30"/>
  <c r="M33" i="30"/>
  <c r="M34" i="30" s="1"/>
  <c r="M35" i="30" s="1"/>
  <c r="L33" i="30"/>
  <c r="L34" i="30" s="1"/>
  <c r="L35" i="30" s="1"/>
  <c r="K33" i="30"/>
  <c r="K34" i="30" s="1"/>
  <c r="K35" i="30" s="1"/>
  <c r="M30" i="30"/>
  <c r="L30" i="30"/>
  <c r="L31" i="30" s="1"/>
  <c r="L32" i="30" s="1"/>
  <c r="K30" i="30"/>
  <c r="K31" i="30" s="1"/>
  <c r="M27" i="30"/>
  <c r="M28" i="30" s="1"/>
  <c r="M29" i="30" s="1"/>
  <c r="L27" i="30"/>
  <c r="L28" i="30" s="1"/>
  <c r="L29" i="30" s="1"/>
  <c r="K27" i="30"/>
  <c r="K28" i="30" s="1"/>
  <c r="K29" i="30" s="1"/>
  <c r="M24" i="30"/>
  <c r="M25" i="30" s="1"/>
  <c r="M26" i="30" s="1"/>
  <c r="L24" i="30"/>
  <c r="L25" i="30" s="1"/>
  <c r="L26" i="30" s="1"/>
  <c r="K24" i="30"/>
  <c r="K25" i="30" s="1"/>
  <c r="K26" i="30" s="1"/>
  <c r="M21" i="30"/>
  <c r="M22" i="30" s="1"/>
  <c r="M23" i="30" s="1"/>
  <c r="L21" i="30"/>
  <c r="L22" i="30" s="1"/>
  <c r="L23" i="30" s="1"/>
  <c r="K21" i="30"/>
  <c r="K22" i="30" s="1"/>
  <c r="K23" i="30" s="1"/>
  <c r="M18" i="30"/>
  <c r="M19" i="30" s="1"/>
  <c r="L18" i="30"/>
  <c r="L19" i="30" s="1"/>
  <c r="L20" i="30" s="1"/>
  <c r="K18" i="30"/>
  <c r="K19" i="30" s="1"/>
  <c r="K20" i="30" s="1"/>
  <c r="M15" i="30"/>
  <c r="M16" i="30" s="1"/>
  <c r="M17" i="30" s="1"/>
  <c r="L15" i="30"/>
  <c r="K15" i="30"/>
  <c r="M12" i="30"/>
  <c r="M13" i="30" s="1"/>
  <c r="M14" i="30" s="1"/>
  <c r="L12" i="30"/>
  <c r="L13" i="30" s="1"/>
  <c r="L14" i="30" s="1"/>
  <c r="K12" i="30"/>
  <c r="K13" i="30" s="1"/>
  <c r="M9" i="30"/>
  <c r="M10" i="30" s="1"/>
  <c r="M11" i="30" s="1"/>
  <c r="L9" i="30"/>
  <c r="K9" i="30"/>
  <c r="K10" i="30" s="1"/>
  <c r="K11" i="30" s="1"/>
  <c r="M6" i="30"/>
  <c r="M7" i="30" s="1"/>
  <c r="M8" i="30" s="1"/>
  <c r="L6" i="30"/>
  <c r="L7" i="30" s="1"/>
  <c r="L8" i="30" s="1"/>
  <c r="K6" i="30"/>
  <c r="M3" i="30"/>
  <c r="M4" i="30" s="1"/>
  <c r="M5" i="30" s="1"/>
  <c r="L3" i="30"/>
  <c r="L4" i="30" s="1"/>
  <c r="L5" i="30" s="1"/>
  <c r="K3" i="30"/>
  <c r="K4" i="30" s="1"/>
  <c r="G59" i="30"/>
  <c r="F59" i="30"/>
  <c r="E59" i="30"/>
  <c r="G58" i="30"/>
  <c r="F58" i="30"/>
  <c r="E58" i="30"/>
  <c r="G57" i="30"/>
  <c r="F57" i="30"/>
  <c r="E57" i="30"/>
  <c r="CP55" i="30"/>
  <c r="CP56" i="30" s="1"/>
  <c r="CO55" i="30"/>
  <c r="CO56" i="30" s="1"/>
  <c r="CN55" i="30"/>
  <c r="CN56" i="30" s="1"/>
  <c r="CM55" i="30"/>
  <c r="CM56" i="30" s="1"/>
  <c r="CL55" i="30"/>
  <c r="CL56" i="30" s="1"/>
  <c r="CK55" i="30"/>
  <c r="CK56" i="30" s="1"/>
  <c r="CJ55" i="30"/>
  <c r="CJ56" i="30" s="1"/>
  <c r="CI55" i="30"/>
  <c r="CI56" i="30" s="1"/>
  <c r="CH55" i="30"/>
  <c r="CH56" i="30" s="1"/>
  <c r="CG55" i="30"/>
  <c r="CG56" i="30" s="1"/>
  <c r="CF55" i="30"/>
  <c r="CF56" i="30" s="1"/>
  <c r="CE55" i="30"/>
  <c r="CE56" i="30" s="1"/>
  <c r="CD55" i="30"/>
  <c r="CD56" i="30" s="1"/>
  <c r="CC55" i="30"/>
  <c r="CC56" i="30" s="1"/>
  <c r="CB55" i="30"/>
  <c r="CB56" i="30" s="1"/>
  <c r="CA55" i="30"/>
  <c r="CA56" i="30" s="1"/>
  <c r="BZ55" i="30"/>
  <c r="BZ56" i="30" s="1"/>
  <c r="BY55" i="30"/>
  <c r="BY56" i="30" s="1"/>
  <c r="BX55" i="30"/>
  <c r="BW55" i="30"/>
  <c r="BW56" i="30" s="1"/>
  <c r="BV55" i="30"/>
  <c r="BU55" i="30"/>
  <c r="BU56" i="30" s="1"/>
  <c r="BT55" i="30"/>
  <c r="BT56" i="30" s="1"/>
  <c r="BS55" i="30"/>
  <c r="BS56" i="30" s="1"/>
  <c r="BR55" i="30"/>
  <c r="BR56" i="30" s="1"/>
  <c r="BQ55" i="30"/>
  <c r="BQ56" i="30" s="1"/>
  <c r="BP55" i="30"/>
  <c r="BP56" i="30" s="1"/>
  <c r="BO55" i="30"/>
  <c r="BO56" i="30" s="1"/>
  <c r="BN55" i="30"/>
  <c r="BN56" i="30" s="1"/>
  <c r="BM55" i="30"/>
  <c r="BM56" i="30" s="1"/>
  <c r="BL55" i="30"/>
  <c r="BL56" i="30" s="1"/>
  <c r="BK55" i="30"/>
  <c r="BK56" i="30" s="1"/>
  <c r="BJ55" i="30"/>
  <c r="BJ56" i="30" s="1"/>
  <c r="G54" i="30"/>
  <c r="F54" i="30"/>
  <c r="E54" i="30"/>
  <c r="G53" i="30"/>
  <c r="F53" i="30"/>
  <c r="E53" i="30"/>
  <c r="G52" i="30"/>
  <c r="F52" i="30"/>
  <c r="E52" i="30"/>
  <c r="G51" i="30"/>
  <c r="F51" i="30"/>
  <c r="E51" i="30"/>
  <c r="CP49" i="30"/>
  <c r="CP50" i="30" s="1"/>
  <c r="CO49" i="30"/>
  <c r="CO50" i="30" s="1"/>
  <c r="CN49" i="30"/>
  <c r="CN50" i="30" s="1"/>
  <c r="CM49" i="30"/>
  <c r="CM50" i="30" s="1"/>
  <c r="CL49" i="30"/>
  <c r="CL50" i="30" s="1"/>
  <c r="CK49" i="30"/>
  <c r="CK50" i="30" s="1"/>
  <c r="CJ49" i="30"/>
  <c r="CJ50" i="30" s="1"/>
  <c r="CI49" i="30"/>
  <c r="CI50" i="30" s="1"/>
  <c r="CH49" i="30"/>
  <c r="CH50" i="30" s="1"/>
  <c r="CG49" i="30"/>
  <c r="CG50" i="30" s="1"/>
  <c r="CF49" i="30"/>
  <c r="CE49" i="30"/>
  <c r="CE50" i="30" s="1"/>
  <c r="CD49" i="30"/>
  <c r="CD50" i="30" s="1"/>
  <c r="CC49" i="30"/>
  <c r="CC50" i="30" s="1"/>
  <c r="CB49" i="30"/>
  <c r="CB50" i="30" s="1"/>
  <c r="CA49" i="30"/>
  <c r="CA50" i="30" s="1"/>
  <c r="BZ49" i="30"/>
  <c r="BZ50" i="30" s="1"/>
  <c r="BY49" i="30"/>
  <c r="BY50" i="30" s="1"/>
  <c r="BX49" i="30"/>
  <c r="BW49" i="30"/>
  <c r="BW50" i="30" s="1"/>
  <c r="BV49" i="30"/>
  <c r="BV50" i="30" s="1"/>
  <c r="BU49" i="30"/>
  <c r="BU50" i="30" s="1"/>
  <c r="BT49" i="30"/>
  <c r="BT50" i="30" s="1"/>
  <c r="BS49" i="30"/>
  <c r="BS50" i="30" s="1"/>
  <c r="BR49" i="30"/>
  <c r="BR50" i="30" s="1"/>
  <c r="BQ49" i="30"/>
  <c r="BQ50" i="30" s="1"/>
  <c r="BP49" i="30"/>
  <c r="BP50" i="30" s="1"/>
  <c r="BO49" i="30"/>
  <c r="BO50" i="30" s="1"/>
  <c r="BN49" i="30"/>
  <c r="BN50" i="30" s="1"/>
  <c r="BM49" i="30"/>
  <c r="BM50" i="30" s="1"/>
  <c r="BL49" i="30"/>
  <c r="BL50" i="30" s="1"/>
  <c r="BK49" i="30"/>
  <c r="BK50" i="30" s="1"/>
  <c r="BJ49" i="30"/>
  <c r="BJ50" i="30" s="1"/>
  <c r="G48" i="30"/>
  <c r="F48" i="30"/>
  <c r="E48" i="30"/>
  <c r="G47" i="30"/>
  <c r="F47" i="30"/>
  <c r="E47" i="30"/>
  <c r="U46" i="30"/>
  <c r="U47" i="30" s="1"/>
  <c r="G46" i="30"/>
  <c r="F46" i="30"/>
  <c r="E46" i="30"/>
  <c r="CP45" i="30"/>
  <c r="CO45" i="30"/>
  <c r="CN45" i="30"/>
  <c r="CM45" i="30"/>
  <c r="CL45" i="30"/>
  <c r="CK45" i="30"/>
  <c r="CJ45" i="30"/>
  <c r="CI45" i="30"/>
  <c r="CH45" i="30"/>
  <c r="CG45" i="30"/>
  <c r="CF45" i="30"/>
  <c r="CE45" i="30"/>
  <c r="CD45" i="30"/>
  <c r="CC45" i="30"/>
  <c r="CB45" i="30"/>
  <c r="CA45" i="30"/>
  <c r="BZ45" i="30"/>
  <c r="BY45" i="30"/>
  <c r="BX45" i="30"/>
  <c r="BW45" i="30"/>
  <c r="BV45" i="30"/>
  <c r="BU45" i="30"/>
  <c r="BT45" i="30"/>
  <c r="BS45" i="30"/>
  <c r="BR45" i="30"/>
  <c r="BQ45" i="30"/>
  <c r="BP45" i="30"/>
  <c r="BO45" i="30"/>
  <c r="BN45" i="30"/>
  <c r="BM45" i="30"/>
  <c r="BL45" i="30"/>
  <c r="BK45" i="30"/>
  <c r="BJ45" i="30"/>
  <c r="BI45" i="30"/>
  <c r="BH45" i="30"/>
  <c r="BG45" i="30"/>
  <c r="BF45" i="30"/>
  <c r="BE45" i="30"/>
  <c r="BD45" i="30"/>
  <c r="BC45" i="30"/>
  <c r="BB45" i="30"/>
  <c r="BA45" i="30"/>
  <c r="AZ45" i="30"/>
  <c r="AY45" i="30"/>
  <c r="AX45" i="30"/>
  <c r="AW45" i="30"/>
  <c r="AV45" i="30"/>
  <c r="AU45" i="30"/>
  <c r="AT45" i="30"/>
  <c r="AS45" i="30"/>
  <c r="AR45" i="30"/>
  <c r="AQ45" i="30"/>
  <c r="AP45" i="30"/>
  <c r="AO45" i="30"/>
  <c r="AN45" i="30"/>
  <c r="AM45" i="30"/>
  <c r="AL45" i="30"/>
  <c r="AK45" i="30"/>
  <c r="AJ45" i="30"/>
  <c r="AI45" i="30"/>
  <c r="AH45" i="30"/>
  <c r="AG45" i="30"/>
  <c r="AF45" i="30"/>
  <c r="AE45" i="30"/>
  <c r="AD45" i="30"/>
  <c r="AC45" i="30"/>
  <c r="CP43" i="30"/>
  <c r="CP44" i="30" s="1"/>
  <c r="CO43" i="30"/>
  <c r="CO44" i="30" s="1"/>
  <c r="CN43" i="30"/>
  <c r="CN44" i="30" s="1"/>
  <c r="CM43" i="30"/>
  <c r="CM44" i="30" s="1"/>
  <c r="CL43" i="30"/>
  <c r="CL44" i="30" s="1"/>
  <c r="CK43" i="30"/>
  <c r="CK44" i="30" s="1"/>
  <c r="CJ43" i="30"/>
  <c r="CJ44" i="30" s="1"/>
  <c r="CI43" i="30"/>
  <c r="CI44" i="30" s="1"/>
  <c r="CH43" i="30"/>
  <c r="CH44" i="30" s="1"/>
  <c r="CG43" i="30"/>
  <c r="CG44" i="30" s="1"/>
  <c r="CF43" i="30"/>
  <c r="CF44" i="30" s="1"/>
  <c r="CE43" i="30"/>
  <c r="CE44" i="30" s="1"/>
  <c r="CD43" i="30"/>
  <c r="CD44" i="30" s="1"/>
  <c r="CC43" i="30"/>
  <c r="CC44" i="30" s="1"/>
  <c r="CB43" i="30"/>
  <c r="CB44" i="30" s="1"/>
  <c r="CA43" i="30"/>
  <c r="CA44" i="30" s="1"/>
  <c r="BZ43" i="30"/>
  <c r="BY43" i="30"/>
  <c r="BY44" i="30" s="1"/>
  <c r="BX43" i="30"/>
  <c r="BW43" i="30"/>
  <c r="BW44" i="30" s="1"/>
  <c r="BV43" i="30"/>
  <c r="BU43" i="30"/>
  <c r="BU44" i="30" s="1"/>
  <c r="BT43" i="30"/>
  <c r="BT44" i="30" s="1"/>
  <c r="BS43" i="30"/>
  <c r="BS44" i="30" s="1"/>
  <c r="BR43" i="30"/>
  <c r="BR44" i="30" s="1"/>
  <c r="BQ43" i="30"/>
  <c r="BQ44" i="30" s="1"/>
  <c r="BP43" i="30"/>
  <c r="BP44" i="30" s="1"/>
  <c r="BO43" i="30"/>
  <c r="BO44" i="30" s="1"/>
  <c r="BN43" i="30"/>
  <c r="BN44" i="30" s="1"/>
  <c r="BM43" i="30"/>
  <c r="BM44" i="30" s="1"/>
  <c r="BL43" i="30"/>
  <c r="BL44" i="30" s="1"/>
  <c r="BK43" i="30"/>
  <c r="BK44" i="30" s="1"/>
  <c r="BJ43" i="30"/>
  <c r="BJ44" i="30" s="1"/>
  <c r="G42" i="30"/>
  <c r="F42" i="30"/>
  <c r="E42" i="30"/>
  <c r="AC41" i="30"/>
  <c r="AC42" i="30" s="1"/>
  <c r="G41" i="30"/>
  <c r="F41" i="30"/>
  <c r="E41" i="30"/>
  <c r="G40" i="30"/>
  <c r="F40" i="30"/>
  <c r="E40" i="30"/>
  <c r="CG39" i="30"/>
  <c r="CF39" i="30"/>
  <c r="CE39" i="30"/>
  <c r="CD39" i="30"/>
  <c r="CC39" i="30"/>
  <c r="CB39" i="30"/>
  <c r="CA39" i="30"/>
  <c r="BZ39" i="30"/>
  <c r="BY39" i="30"/>
  <c r="BX39" i="30"/>
  <c r="BW39" i="30"/>
  <c r="BV39" i="30"/>
  <c r="BU39" i="30"/>
  <c r="BT39" i="30"/>
  <c r="BS39" i="30"/>
  <c r="BR39" i="30"/>
  <c r="BQ39" i="30"/>
  <c r="BP39" i="30"/>
  <c r="BO39" i="30"/>
  <c r="BN39" i="30"/>
  <c r="BM39" i="30"/>
  <c r="BL39" i="30"/>
  <c r="BK39" i="30"/>
  <c r="BJ39" i="30"/>
  <c r="G38" i="30"/>
  <c r="F38" i="30"/>
  <c r="E38" i="30"/>
  <c r="X37" i="30"/>
  <c r="X38" i="30" s="1"/>
  <c r="K37" i="30"/>
  <c r="G37" i="30"/>
  <c r="F37" i="30"/>
  <c r="E37" i="30"/>
  <c r="CP36" i="30"/>
  <c r="CO36" i="30"/>
  <c r="CN36" i="30"/>
  <c r="CM36" i="30"/>
  <c r="CL36" i="30"/>
  <c r="CK36" i="30"/>
  <c r="CJ36" i="30"/>
  <c r="CI36" i="30"/>
  <c r="CH36" i="30"/>
  <c r="CG36" i="30"/>
  <c r="CF36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BS36" i="30"/>
  <c r="BR36" i="30"/>
  <c r="BQ36" i="30"/>
  <c r="BP36" i="30"/>
  <c r="BO36" i="30"/>
  <c r="BN36" i="30"/>
  <c r="BM36" i="30"/>
  <c r="BL36" i="30"/>
  <c r="BK36" i="30"/>
  <c r="BJ36" i="30"/>
  <c r="BI36" i="30"/>
  <c r="BH36" i="30"/>
  <c r="BG36" i="30"/>
  <c r="BF36" i="30"/>
  <c r="BE36" i="30"/>
  <c r="BD36" i="30"/>
  <c r="BC36" i="30"/>
  <c r="BB36" i="30"/>
  <c r="BA36" i="30"/>
  <c r="AZ36" i="30"/>
  <c r="AY36" i="30"/>
  <c r="AX36" i="30"/>
  <c r="AW36" i="30"/>
  <c r="AV36" i="30"/>
  <c r="AU36" i="30"/>
  <c r="AT36" i="30"/>
  <c r="AS36" i="30"/>
  <c r="AR36" i="30"/>
  <c r="AQ36" i="30"/>
  <c r="AP36" i="30"/>
  <c r="AO36" i="30"/>
  <c r="AN36" i="30"/>
  <c r="AM36" i="30"/>
  <c r="AL36" i="30"/>
  <c r="AK36" i="30"/>
  <c r="AJ36" i="30"/>
  <c r="AI36" i="30"/>
  <c r="AH36" i="30"/>
  <c r="AG36" i="30"/>
  <c r="AF36" i="30"/>
  <c r="AE36" i="30"/>
  <c r="AD36" i="30"/>
  <c r="AC36" i="30"/>
  <c r="CP34" i="30"/>
  <c r="CP35" i="30" s="1"/>
  <c r="CO34" i="30"/>
  <c r="CO35" i="30" s="1"/>
  <c r="CN34" i="30"/>
  <c r="CN35" i="30" s="1"/>
  <c r="CM34" i="30"/>
  <c r="CM35" i="30" s="1"/>
  <c r="CL34" i="30"/>
  <c r="CL35" i="30" s="1"/>
  <c r="CK34" i="30"/>
  <c r="CK35" i="30" s="1"/>
  <c r="CJ34" i="30"/>
  <c r="CJ35" i="30" s="1"/>
  <c r="CI34" i="30"/>
  <c r="CI35" i="30" s="1"/>
  <c r="CH34" i="30"/>
  <c r="CH35" i="30" s="1"/>
  <c r="CG34" i="30"/>
  <c r="CG35" i="30" s="1"/>
  <c r="CF34" i="30"/>
  <c r="CF35" i="30" s="1"/>
  <c r="CE34" i="30"/>
  <c r="CE35" i="30" s="1"/>
  <c r="CD34" i="30"/>
  <c r="CD35" i="30" s="1"/>
  <c r="CC34" i="30"/>
  <c r="CC35" i="30" s="1"/>
  <c r="CB34" i="30"/>
  <c r="CB35" i="30" s="1"/>
  <c r="CA34" i="30"/>
  <c r="CA35" i="30" s="1"/>
  <c r="BZ34" i="30"/>
  <c r="BZ35" i="30" s="1"/>
  <c r="BY34" i="30"/>
  <c r="BY35" i="30" s="1"/>
  <c r="BX34" i="30"/>
  <c r="BX35" i="30" s="1"/>
  <c r="BW34" i="30"/>
  <c r="BW35" i="30" s="1"/>
  <c r="BV34" i="30"/>
  <c r="BU34" i="30"/>
  <c r="BU35" i="30" s="1"/>
  <c r="BT34" i="30"/>
  <c r="BT35" i="30" s="1"/>
  <c r="BS34" i="30"/>
  <c r="BS35" i="30" s="1"/>
  <c r="BR34" i="30"/>
  <c r="BR35" i="30" s="1"/>
  <c r="BQ34" i="30"/>
  <c r="BQ35" i="30" s="1"/>
  <c r="BP34" i="30"/>
  <c r="BP35" i="30" s="1"/>
  <c r="BO34" i="30"/>
  <c r="BO35" i="30" s="1"/>
  <c r="BN34" i="30"/>
  <c r="BN35" i="30" s="1"/>
  <c r="BM34" i="30"/>
  <c r="BM35" i="30" s="1"/>
  <c r="BL34" i="30"/>
  <c r="BL35" i="30" s="1"/>
  <c r="BK34" i="30"/>
  <c r="BK35" i="30" s="1"/>
  <c r="BJ34" i="30"/>
  <c r="BJ35" i="30" s="1"/>
  <c r="G33" i="30"/>
  <c r="F33" i="30"/>
  <c r="E33" i="30"/>
  <c r="CP31" i="30"/>
  <c r="CP32" i="30" s="1"/>
  <c r="CO31" i="30"/>
  <c r="CO32" i="30" s="1"/>
  <c r="CN31" i="30"/>
  <c r="CN32" i="30" s="1"/>
  <c r="CM31" i="30"/>
  <c r="CM32" i="30" s="1"/>
  <c r="CL31" i="30"/>
  <c r="CL32" i="30" s="1"/>
  <c r="CK31" i="30"/>
  <c r="CK32" i="30" s="1"/>
  <c r="CJ31" i="30"/>
  <c r="CJ32" i="30" s="1"/>
  <c r="CI31" i="30"/>
  <c r="CI32" i="30" s="1"/>
  <c r="CH31" i="30"/>
  <c r="CH32" i="30" s="1"/>
  <c r="CG31" i="30"/>
  <c r="CG32" i="30" s="1"/>
  <c r="CF31" i="30"/>
  <c r="CF32" i="30" s="1"/>
  <c r="CE31" i="30"/>
  <c r="CE32" i="30" s="1"/>
  <c r="CD31" i="30"/>
  <c r="CD32" i="30" s="1"/>
  <c r="CC31" i="30"/>
  <c r="CC32" i="30" s="1"/>
  <c r="CB31" i="30"/>
  <c r="CB32" i="30" s="1"/>
  <c r="CA31" i="30"/>
  <c r="CA32" i="30" s="1"/>
  <c r="BZ31" i="30"/>
  <c r="BY31" i="30"/>
  <c r="BY32" i="30" s="1"/>
  <c r="BX31" i="30"/>
  <c r="BX32" i="30" s="1"/>
  <c r="BW31" i="30"/>
  <c r="BW32" i="30" s="1"/>
  <c r="BV31" i="30"/>
  <c r="BV32" i="30" s="1"/>
  <c r="BU31" i="30"/>
  <c r="BU32" i="30" s="1"/>
  <c r="BT31" i="30"/>
  <c r="BT32" i="30" s="1"/>
  <c r="BS31" i="30"/>
  <c r="BS32" i="30" s="1"/>
  <c r="BR31" i="30"/>
  <c r="BR32" i="30" s="1"/>
  <c r="BQ31" i="30"/>
  <c r="BQ32" i="30" s="1"/>
  <c r="BP31" i="30"/>
  <c r="BP32" i="30" s="1"/>
  <c r="BO31" i="30"/>
  <c r="BO32" i="30" s="1"/>
  <c r="BN31" i="30"/>
  <c r="BN32" i="30" s="1"/>
  <c r="BM31" i="30"/>
  <c r="BM32" i="30" s="1"/>
  <c r="BL31" i="30"/>
  <c r="BL32" i="30" s="1"/>
  <c r="BK31" i="30"/>
  <c r="BK32" i="30" s="1"/>
  <c r="BJ31" i="30"/>
  <c r="BJ32" i="30" s="1"/>
  <c r="M31" i="30"/>
  <c r="M32" i="30" s="1"/>
  <c r="G30" i="30"/>
  <c r="F30" i="30"/>
  <c r="E30" i="30"/>
  <c r="G29" i="30"/>
  <c r="F29" i="30"/>
  <c r="E29" i="30"/>
  <c r="G28" i="30"/>
  <c r="F28" i="30"/>
  <c r="E28" i="30"/>
  <c r="G27" i="30"/>
  <c r="F27" i="30"/>
  <c r="E27" i="30"/>
  <c r="G26" i="30"/>
  <c r="F26" i="30"/>
  <c r="E26" i="30"/>
  <c r="G25" i="30"/>
  <c r="F25" i="30"/>
  <c r="E25" i="30"/>
  <c r="CP24" i="30"/>
  <c r="CO24" i="30"/>
  <c r="CN24" i="30"/>
  <c r="CM24" i="30"/>
  <c r="CL24" i="30"/>
  <c r="CK24" i="30"/>
  <c r="CJ24" i="30"/>
  <c r="CI24" i="30"/>
  <c r="CH24" i="30"/>
  <c r="CG24" i="30"/>
  <c r="CF24" i="30"/>
  <c r="CE24" i="30"/>
  <c r="CD24" i="30"/>
  <c r="CC24" i="30"/>
  <c r="CB24" i="30"/>
  <c r="CA24" i="30"/>
  <c r="BZ24" i="30"/>
  <c r="BY24" i="30"/>
  <c r="BX24" i="30"/>
  <c r="BW24" i="30"/>
  <c r="BV24" i="30"/>
  <c r="BU24" i="30"/>
  <c r="BT24" i="30"/>
  <c r="BS24" i="30"/>
  <c r="BR24" i="30"/>
  <c r="BQ24" i="30"/>
  <c r="BP24" i="30"/>
  <c r="BO24" i="30"/>
  <c r="BN24" i="30"/>
  <c r="BM24" i="30"/>
  <c r="BL24" i="30"/>
  <c r="BK24" i="30"/>
  <c r="BJ24" i="30"/>
  <c r="BI24" i="30"/>
  <c r="BH24" i="30"/>
  <c r="BG24" i="30"/>
  <c r="BF24" i="30"/>
  <c r="BE24" i="30"/>
  <c r="BD24" i="30"/>
  <c r="BC24" i="30"/>
  <c r="BB24" i="30"/>
  <c r="BA24" i="30"/>
  <c r="AZ24" i="30"/>
  <c r="AY24" i="30"/>
  <c r="AX24" i="30"/>
  <c r="AW24" i="30"/>
  <c r="AV24" i="30"/>
  <c r="AU24" i="30"/>
  <c r="AT24" i="30"/>
  <c r="AS24" i="30"/>
  <c r="AR24" i="30"/>
  <c r="AQ24" i="30"/>
  <c r="AP24" i="30"/>
  <c r="AO24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CP22" i="30"/>
  <c r="CP23" i="30" s="1"/>
  <c r="CO22" i="30"/>
  <c r="CO23" i="30" s="1"/>
  <c r="CN22" i="30"/>
  <c r="CN23" i="30" s="1"/>
  <c r="CM22" i="30"/>
  <c r="CM23" i="30" s="1"/>
  <c r="CL22" i="30"/>
  <c r="CL23" i="30" s="1"/>
  <c r="CK22" i="30"/>
  <c r="CK23" i="30" s="1"/>
  <c r="CJ22" i="30"/>
  <c r="CJ23" i="30" s="1"/>
  <c r="CI22" i="30"/>
  <c r="CI23" i="30" s="1"/>
  <c r="CH22" i="30"/>
  <c r="CH23" i="30" s="1"/>
  <c r="CG22" i="30"/>
  <c r="CG23" i="30" s="1"/>
  <c r="CF22" i="30"/>
  <c r="CF23" i="30" s="1"/>
  <c r="CE22" i="30"/>
  <c r="CE23" i="30" s="1"/>
  <c r="CD22" i="30"/>
  <c r="CD23" i="30" s="1"/>
  <c r="CC22" i="30"/>
  <c r="CC23" i="30" s="1"/>
  <c r="CB22" i="30"/>
  <c r="CB23" i="30" s="1"/>
  <c r="CA22" i="30"/>
  <c r="CA23" i="30" s="1"/>
  <c r="BZ22" i="30"/>
  <c r="BZ23" i="30" s="1"/>
  <c r="BY22" i="30"/>
  <c r="BY23" i="30" s="1"/>
  <c r="BX22" i="30"/>
  <c r="BX23" i="30" s="1"/>
  <c r="BW22" i="30"/>
  <c r="BW23" i="30" s="1"/>
  <c r="BV22" i="30"/>
  <c r="BV23" i="30" s="1"/>
  <c r="BU22" i="30"/>
  <c r="BU23" i="30" s="1"/>
  <c r="BT22" i="30"/>
  <c r="BT23" i="30" s="1"/>
  <c r="BS22" i="30"/>
  <c r="BS23" i="30" s="1"/>
  <c r="BR22" i="30"/>
  <c r="BR23" i="30" s="1"/>
  <c r="BQ22" i="30"/>
  <c r="BQ23" i="30" s="1"/>
  <c r="BP22" i="30"/>
  <c r="BP23" i="30" s="1"/>
  <c r="BO22" i="30"/>
  <c r="BO23" i="30" s="1"/>
  <c r="BN22" i="30"/>
  <c r="BN23" i="30" s="1"/>
  <c r="BM22" i="30"/>
  <c r="BM23" i="30" s="1"/>
  <c r="BL22" i="30"/>
  <c r="BL23" i="30" s="1"/>
  <c r="BK22" i="30"/>
  <c r="BK23" i="30" s="1"/>
  <c r="BJ22" i="30"/>
  <c r="BJ23" i="30" s="1"/>
  <c r="S22" i="30"/>
  <c r="S23" i="30" s="1"/>
  <c r="G21" i="30"/>
  <c r="F21" i="30"/>
  <c r="E21" i="30"/>
  <c r="CP19" i="30"/>
  <c r="CP20" i="30" s="1"/>
  <c r="CO19" i="30"/>
  <c r="CO20" i="30" s="1"/>
  <c r="CN19" i="30"/>
  <c r="CN20" i="30" s="1"/>
  <c r="CM19" i="30"/>
  <c r="CM20" i="30" s="1"/>
  <c r="CL19" i="30"/>
  <c r="CL20" i="30" s="1"/>
  <c r="CK19" i="30"/>
  <c r="CK20" i="30" s="1"/>
  <c r="CJ19" i="30"/>
  <c r="CJ20" i="30" s="1"/>
  <c r="CI19" i="30"/>
  <c r="CI20" i="30" s="1"/>
  <c r="CH19" i="30"/>
  <c r="CH20" i="30" s="1"/>
  <c r="CG19" i="30"/>
  <c r="CG20" i="30" s="1"/>
  <c r="CF19" i="30"/>
  <c r="CF20" i="30" s="1"/>
  <c r="CE19" i="30"/>
  <c r="CE20" i="30" s="1"/>
  <c r="CD19" i="30"/>
  <c r="CD20" i="30" s="1"/>
  <c r="CC19" i="30"/>
  <c r="CC20" i="30" s="1"/>
  <c r="CB19" i="30"/>
  <c r="CB20" i="30" s="1"/>
  <c r="CA19" i="30"/>
  <c r="CA20" i="30" s="1"/>
  <c r="BZ19" i="30"/>
  <c r="BZ20" i="30" s="1"/>
  <c r="BY19" i="30"/>
  <c r="BY20" i="30" s="1"/>
  <c r="BX19" i="30"/>
  <c r="BW19" i="30"/>
  <c r="BW20" i="30" s="1"/>
  <c r="BV19" i="30"/>
  <c r="BV20" i="30" s="1"/>
  <c r="BU19" i="30"/>
  <c r="BU20" i="30" s="1"/>
  <c r="BT19" i="30"/>
  <c r="BT20" i="30" s="1"/>
  <c r="BS19" i="30"/>
  <c r="BS20" i="30" s="1"/>
  <c r="BR19" i="30"/>
  <c r="BR20" i="30" s="1"/>
  <c r="BQ19" i="30"/>
  <c r="BQ20" i="30" s="1"/>
  <c r="BP19" i="30"/>
  <c r="BP20" i="30" s="1"/>
  <c r="BO19" i="30"/>
  <c r="BO20" i="30" s="1"/>
  <c r="BN19" i="30"/>
  <c r="BN20" i="30" s="1"/>
  <c r="BM19" i="30"/>
  <c r="BM20" i="30" s="1"/>
  <c r="BL19" i="30"/>
  <c r="BL20" i="30" s="1"/>
  <c r="BK19" i="30"/>
  <c r="BK20" i="30" s="1"/>
  <c r="BJ19" i="30"/>
  <c r="BJ20" i="30" s="1"/>
  <c r="G18" i="30"/>
  <c r="F18" i="30"/>
  <c r="E18" i="30"/>
  <c r="G17" i="30"/>
  <c r="F17" i="30"/>
  <c r="E17" i="30"/>
  <c r="L16" i="30"/>
  <c r="L17" i="30" s="1"/>
  <c r="G16" i="30"/>
  <c r="F16" i="30"/>
  <c r="E16" i="30"/>
  <c r="G15" i="30"/>
  <c r="F15" i="30"/>
  <c r="E15" i="30"/>
  <c r="G14" i="30"/>
  <c r="F14" i="30"/>
  <c r="E14" i="30"/>
  <c r="G13" i="30"/>
  <c r="F13" i="30"/>
  <c r="E13" i="30"/>
  <c r="G12" i="30"/>
  <c r="F12" i="30"/>
  <c r="E12" i="30"/>
  <c r="G11" i="30"/>
  <c r="F11" i="30"/>
  <c r="E11" i="30"/>
  <c r="G10" i="30"/>
  <c r="F10" i="30"/>
  <c r="E10" i="30"/>
  <c r="G9" i="30"/>
  <c r="F9" i="30"/>
  <c r="E9" i="30"/>
  <c r="CP8" i="30"/>
  <c r="CP7" i="30" s="1"/>
  <c r="CO8" i="30"/>
  <c r="CO7" i="30" s="1"/>
  <c r="CN8" i="30"/>
  <c r="CN7" i="30" s="1"/>
  <c r="CM8" i="30"/>
  <c r="CM7" i="30" s="1"/>
  <c r="CL8" i="30"/>
  <c r="CL7" i="30" s="1"/>
  <c r="CK8" i="30"/>
  <c r="CK7" i="30" s="1"/>
  <c r="CJ8" i="30"/>
  <c r="CJ7" i="30" s="1"/>
  <c r="CI8" i="30"/>
  <c r="CI7" i="30" s="1"/>
  <c r="CH8" i="30"/>
  <c r="CH7" i="30" s="1"/>
  <c r="CG8" i="30"/>
  <c r="CG7" i="30" s="1"/>
  <c r="CF8" i="30"/>
  <c r="CF7" i="30" s="1"/>
  <c r="CE8" i="30"/>
  <c r="CE7" i="30" s="1"/>
  <c r="CD8" i="30"/>
  <c r="CD7" i="30" s="1"/>
  <c r="CC8" i="30"/>
  <c r="CC7" i="30" s="1"/>
  <c r="CB8" i="30"/>
  <c r="CB7" i="30" s="1"/>
  <c r="CA8" i="30"/>
  <c r="CA7" i="30" s="1"/>
  <c r="BZ8" i="30"/>
  <c r="BZ7" i="30" s="1"/>
  <c r="BY8" i="30"/>
  <c r="BY7" i="30" s="1"/>
  <c r="BX8" i="30"/>
  <c r="BW8" i="30"/>
  <c r="BV8" i="30"/>
  <c r="BV7" i="30" s="1"/>
  <c r="BU8" i="30"/>
  <c r="BU7" i="30" s="1"/>
  <c r="BT8" i="30"/>
  <c r="BT7" i="30" s="1"/>
  <c r="BS8" i="30"/>
  <c r="BS7" i="30" s="1"/>
  <c r="BR8" i="30"/>
  <c r="BR7" i="30" s="1"/>
  <c r="BQ8" i="30"/>
  <c r="BQ7" i="30" s="1"/>
  <c r="BP8" i="30"/>
  <c r="BP7" i="30" s="1"/>
  <c r="BO8" i="30"/>
  <c r="BO7" i="30" s="1"/>
  <c r="BN8" i="30"/>
  <c r="BN7" i="30" s="1"/>
  <c r="BM8" i="30"/>
  <c r="BM7" i="30" s="1"/>
  <c r="BL8" i="30"/>
  <c r="BL7" i="30" s="1"/>
  <c r="BK8" i="30"/>
  <c r="BK7" i="30" s="1"/>
  <c r="BJ8" i="30"/>
  <c r="BJ7" i="30" s="1"/>
  <c r="G6" i="30"/>
  <c r="F6" i="30"/>
  <c r="E6" i="30"/>
  <c r="CP4" i="30"/>
  <c r="CP5" i="30" s="1"/>
  <c r="CO4" i="30"/>
  <c r="CO5" i="30" s="1"/>
  <c r="CN4" i="30"/>
  <c r="CN5" i="30" s="1"/>
  <c r="CM4" i="30"/>
  <c r="CM5" i="30" s="1"/>
  <c r="CL4" i="30"/>
  <c r="CL5" i="30" s="1"/>
  <c r="CK4" i="30"/>
  <c r="CK5" i="30" s="1"/>
  <c r="CJ4" i="30"/>
  <c r="CJ5" i="30" s="1"/>
  <c r="CI4" i="30"/>
  <c r="CI5" i="30" s="1"/>
  <c r="CH4" i="30"/>
  <c r="CH5" i="30" s="1"/>
  <c r="CG4" i="30"/>
  <c r="CG5" i="30" s="1"/>
  <c r="CF4" i="30"/>
  <c r="CF5" i="30" s="1"/>
  <c r="CE4" i="30"/>
  <c r="CE5" i="30" s="1"/>
  <c r="CD4" i="30"/>
  <c r="CD5" i="30" s="1"/>
  <c r="CC4" i="30"/>
  <c r="CB4" i="30"/>
  <c r="CB5" i="30" s="1"/>
  <c r="CA4" i="30"/>
  <c r="CA5" i="30" s="1"/>
  <c r="BZ4" i="30"/>
  <c r="BZ5" i="30" s="1"/>
  <c r="BY4" i="30"/>
  <c r="BY5" i="30" s="1"/>
  <c r="BX4" i="30"/>
  <c r="BX5" i="30" s="1"/>
  <c r="BW4" i="30"/>
  <c r="BW5" i="30" s="1"/>
  <c r="BV4" i="30"/>
  <c r="BV5" i="30" s="1"/>
  <c r="BU4" i="30"/>
  <c r="BU5" i="30" s="1"/>
  <c r="BT4" i="30"/>
  <c r="BT5" i="30" s="1"/>
  <c r="BS4" i="30"/>
  <c r="BS5" i="30" s="1"/>
  <c r="BR4" i="30"/>
  <c r="BR5" i="30" s="1"/>
  <c r="BQ4" i="30"/>
  <c r="BQ5" i="30" s="1"/>
  <c r="BP4" i="30"/>
  <c r="BP5" i="30" s="1"/>
  <c r="BO4" i="30"/>
  <c r="BO5" i="30" s="1"/>
  <c r="BN4" i="30"/>
  <c r="BN5" i="30" s="1"/>
  <c r="BM4" i="30"/>
  <c r="BM5" i="30" s="1"/>
  <c r="BL4" i="30"/>
  <c r="BL5" i="30" s="1"/>
  <c r="BK4" i="30"/>
  <c r="BK5" i="30" s="1"/>
  <c r="BJ4" i="30"/>
  <c r="BJ5" i="30" s="1"/>
  <c r="G3" i="30"/>
  <c r="F3" i="30"/>
  <c r="E3" i="30"/>
  <c r="L42" i="34"/>
  <c r="F43" i="32"/>
  <c r="M43" i="34"/>
  <c r="J42" i="33"/>
  <c r="B43" i="32"/>
  <c r="L42" i="40"/>
  <c r="M42" i="32"/>
  <c r="I42" i="31"/>
  <c r="B42" i="34"/>
  <c r="D42" i="36"/>
  <c r="J43" i="31"/>
  <c r="L43" i="34"/>
  <c r="I43" i="33"/>
  <c r="B42" i="31"/>
  <c r="M43" i="32"/>
  <c r="M42" i="31"/>
  <c r="H42" i="32"/>
  <c r="J42" i="35"/>
  <c r="C42" i="36"/>
  <c r="B42" i="36"/>
  <c r="D42" i="40"/>
  <c r="F43" i="40"/>
  <c r="L43" i="33"/>
  <c r="B43" i="37"/>
  <c r="G43" i="40"/>
  <c r="M42" i="33"/>
  <c r="I43" i="40"/>
  <c r="F43" i="35"/>
  <c r="J43" i="40"/>
  <c r="C43" i="33"/>
  <c r="H42" i="31"/>
  <c r="I43" i="31"/>
  <c r="K42" i="32"/>
  <c r="H43" i="33"/>
  <c r="K42" i="36"/>
  <c r="B43" i="40"/>
  <c r="C43" i="40"/>
  <c r="D42" i="32"/>
  <c r="J43" i="32"/>
  <c r="D43" i="34"/>
  <c r="G42" i="35"/>
  <c r="J43" i="37"/>
  <c r="B43" i="36"/>
  <c r="G43" i="35"/>
  <c r="G43" i="32"/>
  <c r="H43" i="37"/>
  <c r="K43" i="34"/>
  <c r="M43" i="37"/>
  <c r="L42" i="33"/>
  <c r="B43" i="35"/>
  <c r="L43" i="40"/>
  <c r="C42" i="31"/>
  <c r="D42" i="37"/>
  <c r="K42" i="35"/>
  <c r="I43" i="34"/>
  <c r="L42" i="32"/>
  <c r="J42" i="37"/>
  <c r="D43" i="35"/>
  <c r="B42" i="40"/>
  <c r="B43" i="34"/>
  <c r="B42" i="35"/>
  <c r="E43" i="32"/>
  <c r="B42" i="37"/>
  <c r="I42" i="32"/>
  <c r="K43" i="33"/>
  <c r="G43" i="31"/>
  <c r="E42" i="33"/>
  <c r="M43" i="33"/>
  <c r="I42" i="36"/>
  <c r="G42" i="34"/>
  <c r="K42" i="33"/>
  <c r="M42" i="35"/>
  <c r="K42" i="40"/>
  <c r="D43" i="40"/>
  <c r="K43" i="35"/>
  <c r="L43" i="37"/>
  <c r="I42" i="34"/>
  <c r="D42" i="33"/>
  <c r="I42" i="40"/>
  <c r="G43" i="36"/>
  <c r="E42" i="34"/>
  <c r="J43" i="36"/>
  <c r="H42" i="40"/>
  <c r="G42" i="31"/>
  <c r="F43" i="31"/>
  <c r="I42" i="35"/>
  <c r="J42" i="36"/>
  <c r="E42" i="32"/>
  <c r="C42" i="37"/>
  <c r="L42" i="35"/>
  <c r="I43" i="32"/>
  <c r="F42" i="35"/>
  <c r="C43" i="35"/>
  <c r="C42" i="40"/>
  <c r="E42" i="36"/>
  <c r="D43" i="37"/>
  <c r="M43" i="40"/>
  <c r="H42" i="35"/>
  <c r="F43" i="34"/>
  <c r="E42" i="35"/>
  <c r="K43" i="36"/>
  <c r="F42" i="36"/>
  <c r="F43" i="36"/>
  <c r="C42" i="33"/>
  <c r="F42" i="32"/>
  <c r="I43" i="35"/>
  <c r="G42" i="40"/>
  <c r="K42" i="34"/>
  <c r="D43" i="33"/>
  <c r="G43" i="33"/>
  <c r="K42" i="37"/>
  <c r="H43" i="36"/>
  <c r="K43" i="40"/>
  <c r="C43" i="37"/>
  <c r="K43" i="32"/>
  <c r="G42" i="33"/>
  <c r="L42" i="31"/>
  <c r="K43" i="31"/>
  <c r="M42" i="37"/>
  <c r="H43" i="40"/>
  <c r="C42" i="35"/>
  <c r="B42" i="33"/>
  <c r="L42" i="37"/>
  <c r="F42" i="31"/>
  <c r="G43" i="34"/>
  <c r="M43" i="31"/>
  <c r="M43" i="35"/>
  <c r="H42" i="36"/>
  <c r="M42" i="36"/>
  <c r="L42" i="36"/>
  <c r="D42" i="35"/>
  <c r="H43" i="35"/>
  <c r="M42" i="34"/>
  <c r="F43" i="33"/>
  <c r="E43" i="33"/>
  <c r="E43" i="34"/>
  <c r="D43" i="36"/>
  <c r="H43" i="31"/>
  <c r="C42" i="32"/>
  <c r="J43" i="33"/>
  <c r="H42" i="34"/>
  <c r="J43" i="34"/>
  <c r="D42" i="34"/>
  <c r="J42" i="34"/>
  <c r="E43" i="36"/>
  <c r="D43" i="32"/>
  <c r="B42" i="32"/>
  <c r="G42" i="32"/>
  <c r="J42" i="40"/>
  <c r="D42" i="31"/>
  <c r="L43" i="31"/>
  <c r="C43" i="34"/>
  <c r="I43" i="37"/>
  <c r="B43" i="33"/>
  <c r="L43" i="35"/>
  <c r="L43" i="36"/>
  <c r="E43" i="31"/>
  <c r="H42" i="33"/>
  <c r="F42" i="33"/>
  <c r="F42" i="40"/>
  <c r="K43" i="37"/>
  <c r="C43" i="36"/>
  <c r="E43" i="40"/>
  <c r="I42" i="33"/>
  <c r="F42" i="34"/>
  <c r="E43" i="35"/>
  <c r="I43" i="36"/>
  <c r="H42" i="37"/>
  <c r="E42" i="40"/>
  <c r="C42" i="34"/>
  <c r="I42" i="37"/>
  <c r="H43" i="34"/>
  <c r="C43" i="31"/>
  <c r="H43" i="32"/>
  <c r="M43" i="36"/>
  <c r="E42" i="31"/>
  <c r="M42" i="40"/>
  <c r="B43" i="31"/>
  <c r="J43" i="35"/>
  <c r="K42" i="31"/>
  <c r="J42" i="31"/>
  <c r="D43" i="31"/>
  <c r="G42" i="36"/>
  <c r="C43" i="32"/>
  <c r="J42" i="32"/>
  <c r="L43" i="32"/>
  <c r="Q43" i="37" l="1"/>
  <c r="P42" i="40"/>
  <c r="P42" i="33"/>
  <c r="R42" i="36"/>
  <c r="R42" i="34"/>
  <c r="R43" i="37"/>
  <c r="Q43" i="35"/>
  <c r="O43" i="37"/>
  <c r="Q42" i="31"/>
  <c r="P42" i="36"/>
  <c r="R42" i="33"/>
  <c r="R43" i="35"/>
  <c r="P42" i="34"/>
  <c r="R43" i="34"/>
  <c r="Q42" i="35"/>
  <c r="Q43" i="31"/>
  <c r="R43" i="31"/>
  <c r="R43" i="32"/>
  <c r="O43" i="34"/>
  <c r="O42" i="40"/>
  <c r="R42" i="31"/>
  <c r="P42" i="31"/>
  <c r="Q43" i="40"/>
  <c r="P43" i="32"/>
  <c r="Q42" i="34"/>
  <c r="R42" i="35"/>
  <c r="Q43" i="36"/>
  <c r="O42" i="37"/>
  <c r="O43" i="33"/>
  <c r="Q42" i="32"/>
  <c r="R43" i="40"/>
  <c r="P43" i="34"/>
  <c r="P43" i="36"/>
  <c r="P42" i="35"/>
  <c r="O42" i="34"/>
  <c r="O42" i="32"/>
  <c r="P43" i="31"/>
  <c r="O43" i="36"/>
  <c r="R42" i="32"/>
  <c r="P43" i="40"/>
  <c r="O42" i="31"/>
  <c r="O42" i="35"/>
  <c r="O43" i="32"/>
  <c r="P42" i="32"/>
  <c r="Q42" i="40"/>
  <c r="O43" i="40"/>
  <c r="Q43" i="32"/>
  <c r="P43" i="33"/>
  <c r="P43" i="35"/>
  <c r="O42" i="33"/>
  <c r="O42" i="36"/>
  <c r="R42" i="37"/>
  <c r="Q43" i="34"/>
  <c r="R42" i="40"/>
  <c r="R43" i="36"/>
  <c r="O43" i="31"/>
  <c r="Q42" i="37"/>
  <c r="Q42" i="36"/>
  <c r="Q42" i="33"/>
  <c r="Q43" i="33"/>
  <c r="R43" i="33"/>
  <c r="O43" i="35"/>
  <c r="E34" i="30"/>
  <c r="AG14" i="35"/>
  <c r="H21" i="2" s="1"/>
  <c r="C21" i="5" s="1"/>
  <c r="H35" i="2"/>
  <c r="C31" i="5" s="1"/>
  <c r="AI14" i="32"/>
  <c r="J12" i="2" s="1"/>
  <c r="C12" i="7" s="1"/>
  <c r="AG14" i="40"/>
  <c r="H52" i="2" s="1"/>
  <c r="C48" i="5" s="1"/>
  <c r="AI14" i="38"/>
  <c r="J37" i="2" s="1"/>
  <c r="I28" i="2"/>
  <c r="C28" i="6" s="1"/>
  <c r="F8" i="30"/>
  <c r="G19" i="30"/>
  <c r="F55" i="30"/>
  <c r="AI14" i="35"/>
  <c r="J21" i="2" s="1"/>
  <c r="C21" i="7" s="1"/>
  <c r="J4" i="2"/>
  <c r="C4" i="7" s="1"/>
  <c r="AH14" i="32"/>
  <c r="I12" i="2" s="1"/>
  <c r="C12" i="6" s="1"/>
  <c r="AH14" i="40"/>
  <c r="I52" i="2" s="1"/>
  <c r="C48" i="6" s="1"/>
  <c r="J68" i="2"/>
  <c r="C61" i="7" s="1"/>
  <c r="AG20" i="39"/>
  <c r="J35" i="2"/>
  <c r="C31" i="7" s="1"/>
  <c r="H4" i="2"/>
  <c r="C4" i="5" s="1"/>
  <c r="AG14" i="32"/>
  <c r="H12" i="2" s="1"/>
  <c r="C12" i="5" s="1"/>
  <c r="AK14" i="38"/>
  <c r="H37" i="2"/>
  <c r="J28" i="2"/>
  <c r="C28" i="7" s="1"/>
  <c r="I68" i="2"/>
  <c r="C61" i="6" s="1"/>
  <c r="E24" i="30"/>
  <c r="G24" i="30"/>
  <c r="F31" i="30"/>
  <c r="G49" i="30"/>
  <c r="F49" i="30"/>
  <c r="E55" i="30"/>
  <c r="AH14" i="35"/>
  <c r="I21" i="2" s="1"/>
  <c r="C21" i="6" s="1"/>
  <c r="I35" i="2"/>
  <c r="C31" i="6" s="1"/>
  <c r="I4" i="2"/>
  <c r="C4" i="6" s="1"/>
  <c r="AI14" i="40"/>
  <c r="J52" i="2" s="1"/>
  <c r="C48" i="7" s="1"/>
  <c r="AH14" i="38"/>
  <c r="I37" i="2" s="1"/>
  <c r="H28" i="2"/>
  <c r="C28" i="5" s="1"/>
  <c r="H68" i="2"/>
  <c r="C61" i="5" s="1"/>
  <c r="AG14" i="39"/>
  <c r="H43" i="2" s="1"/>
  <c r="AI14" i="39"/>
  <c r="J43" i="2" s="1"/>
  <c r="AH14" i="39"/>
  <c r="I43" i="2" s="1"/>
  <c r="AG14" i="37"/>
  <c r="AK14" i="37" s="1"/>
  <c r="AI14" i="37"/>
  <c r="AM14" i="37" s="1"/>
  <c r="AH14" i="37"/>
  <c r="AL14" i="37" s="1"/>
  <c r="BV35" i="30"/>
  <c r="G4" i="30"/>
  <c r="G23" i="30"/>
  <c r="G35" i="30"/>
  <c r="F36" i="30"/>
  <c r="G36" i="30"/>
  <c r="E45" i="30"/>
  <c r="F45" i="30"/>
  <c r="E5" i="30"/>
  <c r="E4" i="30"/>
  <c r="F4" i="30"/>
  <c r="F19" i="30"/>
  <c r="F23" i="30"/>
  <c r="G32" i="30"/>
  <c r="E39" i="30"/>
  <c r="BX50" i="30"/>
  <c r="G50" i="30" s="1"/>
  <c r="G5" i="30"/>
  <c r="Z41" i="30"/>
  <c r="BW7" i="30"/>
  <c r="F7" i="30" s="1"/>
  <c r="G8" i="30"/>
  <c r="F20" i="30"/>
  <c r="F39" i="30"/>
  <c r="G39" i="30"/>
  <c r="E43" i="30"/>
  <c r="AJ18" i="33"/>
  <c r="AH18" i="33"/>
  <c r="AI18" i="33"/>
  <c r="AG20" i="40"/>
  <c r="AG19" i="40"/>
  <c r="AH18" i="40"/>
  <c r="AL18" i="40" s="1"/>
  <c r="AI17" i="40"/>
  <c r="AH16" i="40"/>
  <c r="AI19" i="40"/>
  <c r="AI18" i="40"/>
  <c r="AI15" i="40"/>
  <c r="M52" i="2" s="1"/>
  <c r="AI20" i="40"/>
  <c r="AM20" i="40" s="1"/>
  <c r="AI16" i="40"/>
  <c r="AH19" i="40"/>
  <c r="AG17" i="40"/>
  <c r="AG15" i="40"/>
  <c r="K52" i="2" s="1"/>
  <c r="AH20" i="40"/>
  <c r="AG16" i="40"/>
  <c r="AG18" i="40"/>
  <c r="AH17" i="40"/>
  <c r="AH15" i="40"/>
  <c r="L52" i="2" s="1"/>
  <c r="AI20" i="39"/>
  <c r="AB43" i="2" s="1"/>
  <c r="AH18" i="39"/>
  <c r="U43" i="2" s="1"/>
  <c r="AG17" i="39"/>
  <c r="Q43" i="2" s="1"/>
  <c r="AI16" i="39"/>
  <c r="AG19" i="39"/>
  <c r="W43" i="2" s="1"/>
  <c r="AG18" i="39"/>
  <c r="T43" i="2" s="1"/>
  <c r="AI17" i="39"/>
  <c r="S43" i="2" s="1"/>
  <c r="AH15" i="39"/>
  <c r="L43" i="2" s="1"/>
  <c r="AI19" i="39"/>
  <c r="Y43" i="2" s="1"/>
  <c r="AI18" i="39"/>
  <c r="V43" i="2" s="1"/>
  <c r="AH16" i="39"/>
  <c r="AG15" i="39"/>
  <c r="K43" i="2" s="1"/>
  <c r="AH20" i="39"/>
  <c r="AA43" i="2" s="1"/>
  <c r="AH19" i="39"/>
  <c r="X43" i="2" s="1"/>
  <c r="AH17" i="39"/>
  <c r="R43" i="2" s="1"/>
  <c r="AG16" i="39"/>
  <c r="AI15" i="39"/>
  <c r="M43" i="2" s="1"/>
  <c r="AG20" i="38"/>
  <c r="AG17" i="38"/>
  <c r="AI16" i="38"/>
  <c r="AH15" i="38"/>
  <c r="L37" i="2" s="1"/>
  <c r="AI19" i="38"/>
  <c r="AH17" i="38"/>
  <c r="AG16" i="38"/>
  <c r="AG18" i="38"/>
  <c r="AH20" i="38"/>
  <c r="AG19" i="38"/>
  <c r="AI17" i="38"/>
  <c r="AI15" i="38"/>
  <c r="M37" i="2" s="1"/>
  <c r="AH18" i="38"/>
  <c r="AI20" i="38"/>
  <c r="AH19" i="38"/>
  <c r="AH16" i="38"/>
  <c r="O37" i="2" s="1"/>
  <c r="AG15" i="38"/>
  <c r="K37" i="2" s="1"/>
  <c r="AI18" i="38"/>
  <c r="AG19" i="37"/>
  <c r="AK19" i="37" s="1"/>
  <c r="AI15" i="37"/>
  <c r="AM15" i="37" s="1"/>
  <c r="AH17" i="37"/>
  <c r="AL17" i="37" s="1"/>
  <c r="AG16" i="37"/>
  <c r="AK16" i="37" s="1"/>
  <c r="AG18" i="37"/>
  <c r="AK18" i="37" s="1"/>
  <c r="AH15" i="37"/>
  <c r="AL15" i="37" s="1"/>
  <c r="AI17" i="37"/>
  <c r="AM17" i="37" s="1"/>
  <c r="AH20" i="37"/>
  <c r="AL20" i="37" s="1"/>
  <c r="AI19" i="37"/>
  <c r="AM19" i="37" s="1"/>
  <c r="AI18" i="37"/>
  <c r="AM18" i="37" s="1"/>
  <c r="AG15" i="37"/>
  <c r="AK15" i="37" s="1"/>
  <c r="AH16" i="37"/>
  <c r="AL16" i="37" s="1"/>
  <c r="AG20" i="37"/>
  <c r="AK20" i="37" s="1"/>
  <c r="AH19" i="37"/>
  <c r="AL19" i="37" s="1"/>
  <c r="AH18" i="37"/>
  <c r="AL18" i="37" s="1"/>
  <c r="AG17" i="37"/>
  <c r="AK17" i="37" s="1"/>
  <c r="AI16" i="37"/>
  <c r="AM16" i="37" s="1"/>
  <c r="AI20" i="37"/>
  <c r="AM20" i="37" s="1"/>
  <c r="AH17" i="35"/>
  <c r="AH20" i="35"/>
  <c r="AH18" i="35"/>
  <c r="AL18" i="35" s="1"/>
  <c r="AH15" i="35"/>
  <c r="L21" i="2" s="1"/>
  <c r="D21" i="6" s="1"/>
  <c r="AH16" i="35"/>
  <c r="O21" i="2" s="1"/>
  <c r="AI15" i="35"/>
  <c r="M21" i="2" s="1"/>
  <c r="D21" i="7" s="1"/>
  <c r="AG19" i="35"/>
  <c r="AI16" i="35"/>
  <c r="AI20" i="35"/>
  <c r="AI18" i="35"/>
  <c r="AI19" i="35"/>
  <c r="AM19" i="35" s="1"/>
  <c r="AG17" i="35"/>
  <c r="AG20" i="35"/>
  <c r="AI17" i="35"/>
  <c r="AG16" i="35"/>
  <c r="N21" i="2" s="1"/>
  <c r="E21" i="5" s="1"/>
  <c r="AG18" i="35"/>
  <c r="AG15" i="35"/>
  <c r="K21" i="2" s="1"/>
  <c r="D21" i="5" s="1"/>
  <c r="AH19" i="35"/>
  <c r="AI18" i="32"/>
  <c r="AH20" i="32"/>
  <c r="AG19" i="32"/>
  <c r="AG16" i="32"/>
  <c r="AG17" i="32"/>
  <c r="AI20" i="32"/>
  <c r="AH19" i="32"/>
  <c r="AI15" i="32"/>
  <c r="M12" i="2" s="1"/>
  <c r="D12" i="7" s="1"/>
  <c r="AG18" i="32"/>
  <c r="AI17" i="32"/>
  <c r="AG20" i="32"/>
  <c r="AK20" i="32" s="1"/>
  <c r="AH16" i="32"/>
  <c r="AG15" i="32"/>
  <c r="K12" i="2" s="1"/>
  <c r="D12" i="5" s="1"/>
  <c r="AH18" i="32"/>
  <c r="AH17" i="32"/>
  <c r="AI19" i="32"/>
  <c r="AI16" i="32"/>
  <c r="P12" i="2" s="1"/>
  <c r="AH15" i="32"/>
  <c r="L12" i="2" s="1"/>
  <c r="D12" i="6" s="1"/>
  <c r="AA29" i="30"/>
  <c r="AA53" i="30"/>
  <c r="K16" i="30"/>
  <c r="K17" i="30" s="1"/>
  <c r="K14" i="30"/>
  <c r="M20" i="30"/>
  <c r="K38" i="30"/>
  <c r="AA14" i="30"/>
  <c r="K32" i="30"/>
  <c r="O46" i="30"/>
  <c r="O47" i="30" s="1"/>
  <c r="Y59" i="30"/>
  <c r="AA7" i="30"/>
  <c r="AA8" i="30" s="1"/>
  <c r="AA37" i="30"/>
  <c r="AA38" i="30" s="1"/>
  <c r="AB7" i="30"/>
  <c r="AB8" i="30" s="1"/>
  <c r="AA31" i="30"/>
  <c r="AA32" i="30" s="1"/>
  <c r="W37" i="30"/>
  <c r="W38" i="30" s="1"/>
  <c r="X40" i="30"/>
  <c r="X41" i="30" s="1"/>
  <c r="Y19" i="30"/>
  <c r="Y20" i="30" s="1"/>
  <c r="W5" i="30"/>
  <c r="V34" i="30"/>
  <c r="V35" i="30" s="1"/>
  <c r="T13" i="30"/>
  <c r="T14" i="30" s="1"/>
  <c r="V19" i="30"/>
  <c r="V20" i="30" s="1"/>
  <c r="U20" i="30"/>
  <c r="Q11" i="30"/>
  <c r="R41" i="30"/>
  <c r="S7" i="30"/>
  <c r="S8" i="30" s="1"/>
  <c r="S37" i="30"/>
  <c r="S38" i="30" s="1"/>
  <c r="O5" i="30"/>
  <c r="N5" i="30"/>
  <c r="P5" i="30"/>
  <c r="O8" i="30"/>
  <c r="K7" i="30"/>
  <c r="K8" i="30" s="1"/>
  <c r="L10" i="30"/>
  <c r="L11" i="30" s="1"/>
  <c r="M49" i="30"/>
  <c r="M50" i="30" s="1"/>
  <c r="K5" i="30"/>
  <c r="E23" i="30"/>
  <c r="E32" i="30"/>
  <c r="E20" i="30"/>
  <c r="E35" i="30"/>
  <c r="E7" i="30"/>
  <c r="F56" i="30"/>
  <c r="E8" i="30"/>
  <c r="E19" i="30"/>
  <c r="E31" i="30"/>
  <c r="BZ32" i="30"/>
  <c r="F32" i="30" s="1"/>
  <c r="L43" i="30"/>
  <c r="L44" i="30" s="1"/>
  <c r="P43" i="30"/>
  <c r="P44" i="30" s="1"/>
  <c r="T43" i="30"/>
  <c r="T44" i="30" s="1"/>
  <c r="X43" i="30"/>
  <c r="X44" i="30" s="1"/>
  <c r="AB43" i="30"/>
  <c r="AB44" i="30" s="1"/>
  <c r="AA43" i="30"/>
  <c r="AA44" i="30" s="1"/>
  <c r="BV44" i="30"/>
  <c r="E44" i="30" s="1"/>
  <c r="CC5" i="30"/>
  <c r="F5" i="30" s="1"/>
  <c r="BX7" i="30"/>
  <c r="G7" i="30" s="1"/>
  <c r="BX20" i="30"/>
  <c r="G20" i="30" s="1"/>
  <c r="E22" i="30"/>
  <c r="F34" i="30"/>
  <c r="Q41" i="30"/>
  <c r="Y41" i="30"/>
  <c r="U43" i="30"/>
  <c r="U44" i="30" s="1"/>
  <c r="BZ44" i="30"/>
  <c r="F44" i="30" s="1"/>
  <c r="F43" i="30"/>
  <c r="G22" i="30"/>
  <c r="F22" i="30"/>
  <c r="F24" i="30"/>
  <c r="G31" i="30"/>
  <c r="G34" i="30"/>
  <c r="F35" i="30"/>
  <c r="S43" i="30"/>
  <c r="S44" i="30" s="1"/>
  <c r="CF50" i="30"/>
  <c r="F50" i="30" s="1"/>
  <c r="BV56" i="30"/>
  <c r="E56" i="30" s="1"/>
  <c r="G43" i="30"/>
  <c r="BX44" i="30"/>
  <c r="G44" i="30" s="1"/>
  <c r="E49" i="30"/>
  <c r="G55" i="30"/>
  <c r="BX56" i="30"/>
  <c r="G56" i="30" s="1"/>
  <c r="E36" i="30"/>
  <c r="G45" i="30"/>
  <c r="E50" i="30"/>
  <c r="E114" i="7"/>
  <c r="E111" i="7"/>
  <c r="E114" i="6"/>
  <c r="E111" i="6"/>
  <c r="E114" i="5"/>
  <c r="E111" i="5"/>
  <c r="N4" i="10"/>
  <c r="E94" i="7" s="1"/>
  <c r="E93" i="6"/>
  <c r="K101" i="12"/>
  <c r="L101" i="12"/>
  <c r="M101" i="12"/>
  <c r="M102" i="12"/>
  <c r="L102" i="12"/>
  <c r="K102" i="12"/>
  <c r="G101" i="12"/>
  <c r="H101" i="12"/>
  <c r="I101" i="12"/>
  <c r="H102" i="12"/>
  <c r="I102" i="12"/>
  <c r="G102" i="12"/>
  <c r="G140" i="12"/>
  <c r="H140" i="12"/>
  <c r="I140" i="12"/>
  <c r="G141" i="12"/>
  <c r="H141" i="12"/>
  <c r="I141" i="12"/>
  <c r="G142" i="12"/>
  <c r="H142" i="12"/>
  <c r="I142" i="12"/>
  <c r="G143" i="12"/>
  <c r="C143" i="12" s="1"/>
  <c r="H143" i="12"/>
  <c r="D143" i="12" s="1"/>
  <c r="I143" i="12"/>
  <c r="E143" i="12" s="1"/>
  <c r="G144" i="12"/>
  <c r="C144" i="12" s="1"/>
  <c r="D96" i="5" s="1"/>
  <c r="H144" i="12"/>
  <c r="D144" i="12" s="1"/>
  <c r="I144" i="12"/>
  <c r="E144" i="12" s="1"/>
  <c r="D96" i="7" s="1"/>
  <c r="G145" i="12"/>
  <c r="C145" i="12" s="1"/>
  <c r="H145" i="12"/>
  <c r="D145" i="12" s="1"/>
  <c r="I145" i="12"/>
  <c r="E145" i="12" s="1"/>
  <c r="N7" i="10" s="1"/>
  <c r="H139" i="12"/>
  <c r="I139" i="12"/>
  <c r="G139" i="12"/>
  <c r="I4" i="10"/>
  <c r="D94" i="5" s="1"/>
  <c r="O13" i="9"/>
  <c r="E115" i="7" s="1"/>
  <c r="N13" i="9"/>
  <c r="N14" i="9" s="1"/>
  <c r="E116" i="6" s="1"/>
  <c r="M13" i="9"/>
  <c r="M14" i="9" s="1"/>
  <c r="E116" i="5" s="1"/>
  <c r="L13" i="9"/>
  <c r="K13" i="9"/>
  <c r="D115" i="6" s="1"/>
  <c r="J13" i="9"/>
  <c r="O10" i="9"/>
  <c r="O11" i="9" s="1"/>
  <c r="E113" i="7" s="1"/>
  <c r="N10" i="9"/>
  <c r="N11" i="9" s="1"/>
  <c r="E113" i="6" s="1"/>
  <c r="M10" i="9"/>
  <c r="M11" i="9" s="1"/>
  <c r="E113" i="5" s="1"/>
  <c r="L10" i="9"/>
  <c r="D112" i="7" s="1"/>
  <c r="K10" i="9"/>
  <c r="D112" i="6" s="1"/>
  <c r="J10" i="9"/>
  <c r="D112" i="5" s="1"/>
  <c r="C1094" i="12"/>
  <c r="D90" i="5" s="1"/>
  <c r="D1094" i="12"/>
  <c r="D90" i="6" s="1"/>
  <c r="E1094" i="12"/>
  <c r="D90" i="7" s="1"/>
  <c r="C1095" i="12"/>
  <c r="D1095" i="12"/>
  <c r="E90" i="6" s="1"/>
  <c r="E1095" i="12"/>
  <c r="E90" i="7" s="1"/>
  <c r="O1094" i="12"/>
  <c r="P1094" i="12"/>
  <c r="Q1094" i="12"/>
  <c r="O1095" i="12"/>
  <c r="P1095" i="12"/>
  <c r="Q1095" i="12"/>
  <c r="H1225" i="12"/>
  <c r="H1226" i="12"/>
  <c r="E84" i="5"/>
  <c r="J1051" i="12"/>
  <c r="D75" i="5" s="1"/>
  <c r="K1051" i="12"/>
  <c r="D75" i="6" s="1"/>
  <c r="L1051" i="12"/>
  <c r="J1052" i="12"/>
  <c r="K1052" i="12"/>
  <c r="L1052" i="12"/>
  <c r="N16" i="8" s="1"/>
  <c r="N17" i="8" s="1"/>
  <c r="E72" i="5"/>
  <c r="P68" i="2"/>
  <c r="O68" i="2"/>
  <c r="N68" i="2"/>
  <c r="M68" i="2"/>
  <c r="L68" i="2"/>
  <c r="K68" i="2"/>
  <c r="P65" i="2"/>
  <c r="O65" i="2"/>
  <c r="N65" i="2"/>
  <c r="M65" i="2"/>
  <c r="L65" i="2"/>
  <c r="K65" i="2"/>
  <c r="P59" i="2"/>
  <c r="O59" i="2"/>
  <c r="N59" i="2"/>
  <c r="M59" i="2"/>
  <c r="L59" i="2"/>
  <c r="K59" i="2"/>
  <c r="K50" i="2"/>
  <c r="P47" i="2"/>
  <c r="O47" i="2"/>
  <c r="N47" i="2"/>
  <c r="M47" i="2"/>
  <c r="L47" i="2"/>
  <c r="K47" i="2"/>
  <c r="P41" i="2"/>
  <c r="O41" i="2"/>
  <c r="N41" i="2"/>
  <c r="M41" i="2"/>
  <c r="L41" i="2"/>
  <c r="K41" i="2"/>
  <c r="P35" i="2"/>
  <c r="O35" i="2"/>
  <c r="N35" i="2"/>
  <c r="E31" i="5" s="1"/>
  <c r="M35" i="2"/>
  <c r="D31" i="7" s="1"/>
  <c r="L35" i="2"/>
  <c r="D31" i="6" s="1"/>
  <c r="K35" i="2"/>
  <c r="D31" i="5" s="1"/>
  <c r="P28" i="2"/>
  <c r="O28" i="2"/>
  <c r="N28" i="2"/>
  <c r="M28" i="2"/>
  <c r="D28" i="7" s="1"/>
  <c r="L28" i="2"/>
  <c r="D28" i="6" s="1"/>
  <c r="K28" i="2"/>
  <c r="D28" i="5" s="1"/>
  <c r="P19" i="2"/>
  <c r="O19" i="2"/>
  <c r="N19" i="2"/>
  <c r="E19" i="5" s="1"/>
  <c r="M19" i="2"/>
  <c r="D19" i="7" s="1"/>
  <c r="L19" i="2"/>
  <c r="D19" i="6" s="1"/>
  <c r="K19" i="2"/>
  <c r="D19" i="5" s="1"/>
  <c r="K8" i="2"/>
  <c r="D8" i="5" s="1"/>
  <c r="P7" i="2"/>
  <c r="O7" i="2"/>
  <c r="E7" i="6" s="1"/>
  <c r="N7" i="2"/>
  <c r="M7" i="2"/>
  <c r="D7" i="7" s="1"/>
  <c r="L7" i="2"/>
  <c r="D7" i="6" s="1"/>
  <c r="P4" i="2"/>
  <c r="O4" i="2"/>
  <c r="N4" i="2"/>
  <c r="E4" i="5" s="1"/>
  <c r="M4" i="2"/>
  <c r="D4" i="7" s="1"/>
  <c r="L4" i="2"/>
  <c r="D4" i="6" s="1"/>
  <c r="K4" i="2"/>
  <c r="D4" i="5" s="1"/>
  <c r="Q44" i="2" l="1"/>
  <c r="F44" i="5" s="1"/>
  <c r="Q45" i="2"/>
  <c r="F45" i="5" s="1"/>
  <c r="F43" i="5"/>
  <c r="V45" i="2"/>
  <c r="G45" i="7" s="1"/>
  <c r="V44" i="2"/>
  <c r="G44" i="7" s="1"/>
  <c r="G43" i="7"/>
  <c r="U44" i="2"/>
  <c r="G43" i="6"/>
  <c r="Y44" i="2"/>
  <c r="H43" i="7"/>
  <c r="R44" i="2"/>
  <c r="F44" i="6" s="1"/>
  <c r="F43" i="6"/>
  <c r="S45" i="2"/>
  <c r="F45" i="7" s="1"/>
  <c r="S44" i="2"/>
  <c r="F44" i="7" s="1"/>
  <c r="F43" i="7"/>
  <c r="AB44" i="2"/>
  <c r="I43" i="7"/>
  <c r="X44" i="2"/>
  <c r="H44" i="6" s="1"/>
  <c r="X45" i="2"/>
  <c r="H45" i="6" s="1"/>
  <c r="H43" i="6"/>
  <c r="T45" i="2"/>
  <c r="G45" i="5" s="1"/>
  <c r="T44" i="2"/>
  <c r="G44" i="5" s="1"/>
  <c r="G43" i="5"/>
  <c r="AK20" i="39"/>
  <c r="Z43" i="2"/>
  <c r="AA44" i="2"/>
  <c r="I44" i="6" s="1"/>
  <c r="AA45" i="2"/>
  <c r="I45" i="6" s="1"/>
  <c r="I43" i="6"/>
  <c r="W45" i="2"/>
  <c r="H45" i="5" s="1"/>
  <c r="W44" i="2"/>
  <c r="H44" i="5" s="1"/>
  <c r="H43" i="5"/>
  <c r="D33" i="5"/>
  <c r="L53" i="2"/>
  <c r="L1225" i="12"/>
  <c r="E1225" i="12" s="1"/>
  <c r="O5" i="2"/>
  <c r="E5" i="6" s="1"/>
  <c r="E4" i="6"/>
  <c r="O36" i="2"/>
  <c r="E32" i="6" s="1"/>
  <c r="E31" i="6"/>
  <c r="O22" i="2"/>
  <c r="E21" i="6"/>
  <c r="P5" i="2"/>
  <c r="E5" i="7" s="1"/>
  <c r="E4" i="7"/>
  <c r="N29" i="2"/>
  <c r="E28" i="5"/>
  <c r="P36" i="2"/>
  <c r="E32" i="7" s="1"/>
  <c r="E31" i="7"/>
  <c r="G59" i="6"/>
  <c r="G58" i="6"/>
  <c r="H39" i="7"/>
  <c r="I39" i="7"/>
  <c r="O29" i="2"/>
  <c r="E28" i="6"/>
  <c r="G59" i="7"/>
  <c r="G58" i="7"/>
  <c r="P13" i="2"/>
  <c r="E12" i="7"/>
  <c r="I39" i="5"/>
  <c r="I59" i="7"/>
  <c r="I58" i="7"/>
  <c r="P29" i="2"/>
  <c r="E28" i="7"/>
  <c r="O66" i="2"/>
  <c r="H59" i="5"/>
  <c r="H58" i="5"/>
  <c r="N60" i="2"/>
  <c r="E58" i="5" s="1"/>
  <c r="P66" i="2"/>
  <c r="H59" i="6"/>
  <c r="H58" i="6"/>
  <c r="G39" i="5"/>
  <c r="P20" i="2"/>
  <c r="E20" i="7" s="1"/>
  <c r="E19" i="7"/>
  <c r="O48" i="2"/>
  <c r="O60" i="2"/>
  <c r="E58" i="6" s="1"/>
  <c r="F59" i="5"/>
  <c r="F58" i="5"/>
  <c r="H59" i="7"/>
  <c r="H58" i="7"/>
  <c r="O69" i="2"/>
  <c r="E62" i="6" s="1"/>
  <c r="E61" i="6"/>
  <c r="H39" i="5"/>
  <c r="P42" i="2"/>
  <c r="G59" i="5"/>
  <c r="G58" i="5"/>
  <c r="N8" i="2"/>
  <c r="E8" i="5" s="1"/>
  <c r="E7" i="5"/>
  <c r="O20" i="2"/>
  <c r="E20" i="6" s="1"/>
  <c r="E19" i="6"/>
  <c r="N48" i="2"/>
  <c r="P8" i="2"/>
  <c r="E8" i="7" s="1"/>
  <c r="E7" i="7"/>
  <c r="N42" i="2"/>
  <c r="P48" i="2"/>
  <c r="P60" i="2"/>
  <c r="E58" i="7" s="1"/>
  <c r="F59" i="6"/>
  <c r="F58" i="6"/>
  <c r="I59" i="5"/>
  <c r="I58" i="5"/>
  <c r="P69" i="2"/>
  <c r="E62" i="7" s="1"/>
  <c r="E61" i="7"/>
  <c r="O42" i="2"/>
  <c r="F59" i="7"/>
  <c r="F58" i="7"/>
  <c r="I59" i="6"/>
  <c r="I58" i="6"/>
  <c r="F39" i="5"/>
  <c r="P101" i="12"/>
  <c r="D99" i="6" s="1"/>
  <c r="AL14" i="32"/>
  <c r="I15" i="2" s="1"/>
  <c r="C15" i="6" s="1"/>
  <c r="AM14" i="35"/>
  <c r="J24" i="2" s="1"/>
  <c r="C24" i="7" s="1"/>
  <c r="P102" i="12"/>
  <c r="E99" i="6" s="1"/>
  <c r="AL14" i="35"/>
  <c r="I24" i="2" s="1"/>
  <c r="AK17" i="39"/>
  <c r="AL14" i="39"/>
  <c r="AL14" i="38"/>
  <c r="L20" i="2"/>
  <c r="D20" i="6" s="1"/>
  <c r="AL15" i="40"/>
  <c r="L55" i="2" s="1"/>
  <c r="AM14" i="38"/>
  <c r="K14" i="9"/>
  <c r="D116" i="6" s="1"/>
  <c r="M53" i="2"/>
  <c r="K20" i="2"/>
  <c r="D20" i="5" s="1"/>
  <c r="M42" i="2"/>
  <c r="L69" i="2"/>
  <c r="D62" i="6" s="1"/>
  <c r="H38" i="2"/>
  <c r="I53" i="2"/>
  <c r="C49" i="6" s="1"/>
  <c r="I29" i="2"/>
  <c r="H53" i="2"/>
  <c r="C49" i="5" s="1"/>
  <c r="H36" i="2"/>
  <c r="C32" i="5" s="1"/>
  <c r="M8" i="2"/>
  <c r="D8" i="7" s="1"/>
  <c r="K22" i="2"/>
  <c r="D22" i="5" s="1"/>
  <c r="K29" i="2"/>
  <c r="M36" i="2"/>
  <c r="D32" i="7" s="1"/>
  <c r="L48" i="2"/>
  <c r="L66" i="2"/>
  <c r="D61" i="6" s="1"/>
  <c r="M69" i="2"/>
  <c r="D62" i="7" s="1"/>
  <c r="G7" i="10"/>
  <c r="C96" i="6"/>
  <c r="Q102" i="12"/>
  <c r="AM16" i="32"/>
  <c r="P15" i="2" s="1"/>
  <c r="E15" i="7" s="1"/>
  <c r="AL16" i="35"/>
  <c r="O24" i="2" s="1"/>
  <c r="E24" i="6" s="1"/>
  <c r="AM19" i="39"/>
  <c r="AL17" i="40"/>
  <c r="H69" i="2"/>
  <c r="C62" i="5" s="1"/>
  <c r="I38" i="2"/>
  <c r="I5" i="2"/>
  <c r="C5" i="6" s="1"/>
  <c r="I22" i="2"/>
  <c r="C22" i="6" s="1"/>
  <c r="I69" i="2"/>
  <c r="C62" i="6" s="1"/>
  <c r="H5" i="2"/>
  <c r="C5" i="5" s="1"/>
  <c r="AL14" i="40"/>
  <c r="I55" i="2" s="1"/>
  <c r="J5" i="2"/>
  <c r="C5" i="7" s="1"/>
  <c r="J38" i="2"/>
  <c r="AM14" i="32"/>
  <c r="J15" i="2" s="1"/>
  <c r="C15" i="7" s="1"/>
  <c r="AK14" i="35"/>
  <c r="H24" i="2" s="1"/>
  <c r="C24" i="5" s="1"/>
  <c r="K48" i="2"/>
  <c r="D46" i="5" s="1"/>
  <c r="K66" i="2"/>
  <c r="D59" i="5" s="1"/>
  <c r="L14" i="9"/>
  <c r="D116" i="7" s="1"/>
  <c r="D115" i="7"/>
  <c r="K5" i="2"/>
  <c r="D5" i="5" s="1"/>
  <c r="L29" i="2"/>
  <c r="K42" i="2"/>
  <c r="K51" i="2"/>
  <c r="D47" i="5" s="1"/>
  <c r="K60" i="2"/>
  <c r="D58" i="5" s="1"/>
  <c r="K16" i="8"/>
  <c r="D75" i="7"/>
  <c r="J14" i="9"/>
  <c r="D116" i="5" s="1"/>
  <c r="D115" i="5"/>
  <c r="C96" i="5"/>
  <c r="F7" i="10"/>
  <c r="C97" i="5" s="1"/>
  <c r="J53" i="2"/>
  <c r="C49" i="7" s="1"/>
  <c r="H13" i="2"/>
  <c r="C13" i="5" s="1"/>
  <c r="J13" i="2"/>
  <c r="C13" i="7" s="1"/>
  <c r="H22" i="2"/>
  <c r="C22" i="5" s="1"/>
  <c r="M5" i="2"/>
  <c r="D5" i="7" s="1"/>
  <c r="L8" i="2"/>
  <c r="D8" i="6" s="1"/>
  <c r="H7" i="10"/>
  <c r="C96" i="7"/>
  <c r="L5" i="2"/>
  <c r="D5" i="6" s="1"/>
  <c r="M29" i="2"/>
  <c r="K36" i="2"/>
  <c r="D32" i="5" s="1"/>
  <c r="L42" i="2"/>
  <c r="L60" i="2"/>
  <c r="D58" i="6" s="1"/>
  <c r="K69" i="2"/>
  <c r="D62" i="5" s="1"/>
  <c r="AL18" i="38"/>
  <c r="AM20" i="39"/>
  <c r="AM15" i="40"/>
  <c r="M55" i="2" s="1"/>
  <c r="H29" i="2"/>
  <c r="AM14" i="40"/>
  <c r="J55" i="2" s="1"/>
  <c r="I36" i="2"/>
  <c r="C32" i="6" s="1"/>
  <c r="J29" i="2"/>
  <c r="AK14" i="32"/>
  <c r="H15" i="2" s="1"/>
  <c r="C15" i="5" s="1"/>
  <c r="J36" i="2"/>
  <c r="C32" i="7" s="1"/>
  <c r="J69" i="2"/>
  <c r="C62" i="7" s="1"/>
  <c r="I13" i="2"/>
  <c r="C13" i="6" s="1"/>
  <c r="J22" i="2"/>
  <c r="C22" i="7" s="1"/>
  <c r="AK14" i="40"/>
  <c r="H55" i="2" s="1"/>
  <c r="AK15" i="32"/>
  <c r="K15" i="2" s="1"/>
  <c r="D15" i="5" s="1"/>
  <c r="I44" i="2"/>
  <c r="C40" i="6" s="1"/>
  <c r="AM14" i="39"/>
  <c r="J44" i="2"/>
  <c r="C40" i="7" s="1"/>
  <c r="AK15" i="39"/>
  <c r="AK18" i="39"/>
  <c r="AK14" i="39"/>
  <c r="H44" i="2"/>
  <c r="C40" i="5" s="1"/>
  <c r="I16" i="8"/>
  <c r="L1226" i="12"/>
  <c r="E1226" i="12" s="1"/>
  <c r="O7" i="9" s="1"/>
  <c r="Q101" i="12"/>
  <c r="D99" i="7" s="1"/>
  <c r="M16" i="8"/>
  <c r="M17" i="8" s="1"/>
  <c r="E75" i="5"/>
  <c r="J16" i="8"/>
  <c r="E75" i="7"/>
  <c r="J4" i="10"/>
  <c r="D94" i="6" s="1"/>
  <c r="E96" i="7"/>
  <c r="N22" i="2"/>
  <c r="L36" i="2"/>
  <c r="D32" i="6" s="1"/>
  <c r="K44" i="2"/>
  <c r="D40" i="5" s="1"/>
  <c r="M20" i="2"/>
  <c r="D20" i="7" s="1"/>
  <c r="M66" i="2"/>
  <c r="D61" i="7" s="1"/>
  <c r="E77" i="7"/>
  <c r="E76" i="7"/>
  <c r="K11" i="9"/>
  <c r="D113" i="6" s="1"/>
  <c r="E96" i="6"/>
  <c r="M7" i="10"/>
  <c r="I7" i="10"/>
  <c r="D97" i="5" s="1"/>
  <c r="K4" i="10"/>
  <c r="D94" i="7" s="1"/>
  <c r="L4" i="9"/>
  <c r="D91" i="7" s="1"/>
  <c r="AL15" i="32"/>
  <c r="L15" i="2" s="1"/>
  <c r="D15" i="6" s="1"/>
  <c r="AK16" i="32"/>
  <c r="N15" i="2" s="1"/>
  <c r="E15" i="5" s="1"/>
  <c r="N12" i="2"/>
  <c r="E12" i="5" s="1"/>
  <c r="AM17" i="35"/>
  <c r="AK18" i="40"/>
  <c r="AM19" i="40"/>
  <c r="J10" i="10"/>
  <c r="D100" i="6" s="1"/>
  <c r="E69" i="7"/>
  <c r="E81" i="7"/>
  <c r="J4" i="9"/>
  <c r="D91" i="5" s="1"/>
  <c r="E99" i="7"/>
  <c r="N10" i="10"/>
  <c r="N8" i="10"/>
  <c r="E98" i="7" s="1"/>
  <c r="E97" i="7"/>
  <c r="E81" i="5"/>
  <c r="E69" i="6"/>
  <c r="E81" i="6"/>
  <c r="K4" i="9"/>
  <c r="D91" i="6" s="1"/>
  <c r="J11" i="9"/>
  <c r="D113" i="5" s="1"/>
  <c r="E93" i="5"/>
  <c r="L4" i="10"/>
  <c r="O101" i="12"/>
  <c r="D99" i="5" s="1"/>
  <c r="E115" i="6"/>
  <c r="AM19" i="32"/>
  <c r="AM18" i="32"/>
  <c r="P21" i="2"/>
  <c r="E21" i="7" s="1"/>
  <c r="AM16" i="35"/>
  <c r="P24" i="2" s="1"/>
  <c r="E24" i="7" s="1"/>
  <c r="AK15" i="40"/>
  <c r="K55" i="2" s="1"/>
  <c r="N66" i="2"/>
  <c r="E69" i="5"/>
  <c r="E75" i="6"/>
  <c r="E72" i="6"/>
  <c r="E84" i="6"/>
  <c r="K1225" i="12"/>
  <c r="D1225" i="12" s="1"/>
  <c r="M4" i="9"/>
  <c r="E90" i="5"/>
  <c r="E96" i="5"/>
  <c r="L7" i="10"/>
  <c r="K7" i="10"/>
  <c r="D97" i="7" s="1"/>
  <c r="E93" i="7"/>
  <c r="N5" i="10"/>
  <c r="E95" i="7" s="1"/>
  <c r="AL19" i="32"/>
  <c r="AM15" i="35"/>
  <c r="M24" i="2" s="1"/>
  <c r="D24" i="7" s="1"/>
  <c r="AM16" i="39"/>
  <c r="P43" i="2"/>
  <c r="AL19" i="40"/>
  <c r="N20" i="2"/>
  <c r="E20" i="5" s="1"/>
  <c r="E72" i="7"/>
  <c r="E84" i="7"/>
  <c r="I5" i="10"/>
  <c r="D95" i="5" s="1"/>
  <c r="O102" i="12"/>
  <c r="AM17" i="32"/>
  <c r="AK18" i="35"/>
  <c r="N43" i="2"/>
  <c r="AK16" i="39"/>
  <c r="M4" i="10"/>
  <c r="AL17" i="32"/>
  <c r="AK18" i="32"/>
  <c r="AM20" i="32"/>
  <c r="AK19" i="32"/>
  <c r="AK15" i="35"/>
  <c r="K24" i="2" s="1"/>
  <c r="D24" i="5" s="1"/>
  <c r="AK16" i="35"/>
  <c r="N24" i="2" s="1"/>
  <c r="E24" i="5" s="1"/>
  <c r="AK20" i="35"/>
  <c r="AM18" i="35"/>
  <c r="AK19" i="35"/>
  <c r="AL20" i="35"/>
  <c r="AM15" i="39"/>
  <c r="AL19" i="39"/>
  <c r="AL16" i="39"/>
  <c r="O43" i="2"/>
  <c r="AL15" i="39"/>
  <c r="AK19" i="39"/>
  <c r="AL20" i="40"/>
  <c r="AK17" i="40"/>
  <c r="AM18" i="40"/>
  <c r="AM17" i="40"/>
  <c r="AK20" i="40"/>
  <c r="AL18" i="32"/>
  <c r="AM15" i="32"/>
  <c r="M15" i="2" s="1"/>
  <c r="D15" i="7" s="1"/>
  <c r="AK17" i="32"/>
  <c r="AL20" i="32"/>
  <c r="AK17" i="35"/>
  <c r="AM20" i="35"/>
  <c r="AL15" i="35"/>
  <c r="L24" i="2" s="1"/>
  <c r="D24" i="6" s="1"/>
  <c r="AL17" i="35"/>
  <c r="AL20" i="39"/>
  <c r="AM18" i="39"/>
  <c r="AM17" i="39"/>
  <c r="AL18" i="39"/>
  <c r="AL16" i="32"/>
  <c r="O15" i="2" s="1"/>
  <c r="E15" i="6" s="1"/>
  <c r="O12" i="2"/>
  <c r="E12" i="6" s="1"/>
  <c r="AL19" i="35"/>
  <c r="AL17" i="39"/>
  <c r="AK16" i="40"/>
  <c r="N55" i="2" s="1"/>
  <c r="N52" i="2"/>
  <c r="AM16" i="40"/>
  <c r="P55" i="2" s="1"/>
  <c r="P52" i="2"/>
  <c r="AL16" i="40"/>
  <c r="O55" i="2" s="1"/>
  <c r="O52" i="2"/>
  <c r="AK19" i="40"/>
  <c r="AM18" i="38"/>
  <c r="AL19" i="38"/>
  <c r="O38" i="2"/>
  <c r="AK19" i="38"/>
  <c r="AK18" i="38"/>
  <c r="AL15" i="38"/>
  <c r="AK20" i="38"/>
  <c r="AK15" i="38"/>
  <c r="AM15" i="38"/>
  <c r="AK16" i="38"/>
  <c r="N37" i="2"/>
  <c r="E33" i="5" s="1"/>
  <c r="AM16" i="38"/>
  <c r="P37" i="2"/>
  <c r="E33" i="7" s="1"/>
  <c r="AM19" i="38"/>
  <c r="AL16" i="38"/>
  <c r="AM20" i="38"/>
  <c r="AM17" i="38"/>
  <c r="AL20" i="38"/>
  <c r="AL17" i="38"/>
  <c r="AK17" i="38"/>
  <c r="O8" i="2"/>
  <c r="E8" i="6" s="1"/>
  <c r="N69" i="2"/>
  <c r="E62" i="5" s="1"/>
  <c r="M60" i="2"/>
  <c r="D58" i="7" s="1"/>
  <c r="M48" i="2"/>
  <c r="N36" i="2"/>
  <c r="E32" i="5" s="1"/>
  <c r="N5" i="2"/>
  <c r="E5" i="5" s="1"/>
  <c r="Z43" i="30"/>
  <c r="Z44" i="30" s="1"/>
  <c r="Q43" i="30"/>
  <c r="Q44" i="30" s="1"/>
  <c r="V43" i="30"/>
  <c r="V44" i="30" s="1"/>
  <c r="M43" i="30"/>
  <c r="M44" i="30" s="1"/>
  <c r="W43" i="30"/>
  <c r="W44" i="30" s="1"/>
  <c r="R43" i="30"/>
  <c r="R44" i="30" s="1"/>
  <c r="Y43" i="30"/>
  <c r="Y44" i="30" s="1"/>
  <c r="O43" i="30"/>
  <c r="O44" i="30" s="1"/>
  <c r="N43" i="30"/>
  <c r="N44" i="30" s="1"/>
  <c r="O14" i="9"/>
  <c r="E116" i="7" s="1"/>
  <c r="E115" i="5"/>
  <c r="E112" i="6"/>
  <c r="E112" i="7"/>
  <c r="E112" i="5"/>
  <c r="L11" i="9"/>
  <c r="D113" i="7" s="1"/>
  <c r="K1226" i="12"/>
  <c r="D1226" i="12" s="1"/>
  <c r="J1225" i="12"/>
  <c r="C1225" i="12" s="1"/>
  <c r="D117" i="5" s="1"/>
  <c r="J1226" i="12"/>
  <c r="C1226" i="12" s="1"/>
  <c r="E117" i="5" s="1"/>
  <c r="N4" i="9"/>
  <c r="O4" i="9"/>
  <c r="L50" i="2"/>
  <c r="D46" i="6" s="1"/>
  <c r="N50" i="2"/>
  <c r="E46" i="5" s="1"/>
  <c r="P50" i="2"/>
  <c r="E46" i="7" s="1"/>
  <c r="O50" i="2"/>
  <c r="E46" i="6" s="1"/>
  <c r="C88" i="27"/>
  <c r="D88" i="27"/>
  <c r="E88" i="27"/>
  <c r="F88" i="27"/>
  <c r="G88" i="27"/>
  <c r="H88" i="27"/>
  <c r="I88" i="27"/>
  <c r="J88" i="27"/>
  <c r="K88" i="27"/>
  <c r="L88" i="27"/>
  <c r="M88" i="27"/>
  <c r="N88" i="27"/>
  <c r="O88" i="27"/>
  <c r="P88" i="27"/>
  <c r="Q88" i="27"/>
  <c r="R88" i="27"/>
  <c r="S88" i="27"/>
  <c r="T88" i="27"/>
  <c r="U88" i="27"/>
  <c r="V88" i="27"/>
  <c r="W88" i="27"/>
  <c r="X88" i="27"/>
  <c r="Y88" i="27"/>
  <c r="Z88" i="27"/>
  <c r="AA88" i="27"/>
  <c r="C89" i="27"/>
  <c r="D89" i="27"/>
  <c r="E89" i="27"/>
  <c r="F89" i="27"/>
  <c r="G89" i="27"/>
  <c r="H89" i="27"/>
  <c r="I89" i="27"/>
  <c r="J89" i="27"/>
  <c r="K89" i="27"/>
  <c r="L89" i="27"/>
  <c r="M89" i="27"/>
  <c r="N89" i="27"/>
  <c r="O89" i="27"/>
  <c r="P89" i="27"/>
  <c r="Q89" i="27"/>
  <c r="R89" i="27"/>
  <c r="S89" i="27"/>
  <c r="T89" i="27"/>
  <c r="U89" i="27"/>
  <c r="V89" i="27"/>
  <c r="W89" i="27"/>
  <c r="X89" i="27"/>
  <c r="Y89" i="27"/>
  <c r="Z89" i="27"/>
  <c r="AA89" i="27"/>
  <c r="C90" i="27"/>
  <c r="D90" i="27"/>
  <c r="E90" i="27"/>
  <c r="F90" i="27"/>
  <c r="G90" i="27"/>
  <c r="H90" i="27"/>
  <c r="I90" i="27"/>
  <c r="J90" i="27"/>
  <c r="K90" i="27"/>
  <c r="L90" i="27"/>
  <c r="M90" i="27"/>
  <c r="N90" i="27"/>
  <c r="O90" i="27"/>
  <c r="P90" i="27"/>
  <c r="Q90" i="27"/>
  <c r="R90" i="27"/>
  <c r="S90" i="27"/>
  <c r="T90" i="27"/>
  <c r="U90" i="27"/>
  <c r="V90" i="27"/>
  <c r="W90" i="27"/>
  <c r="X90" i="27"/>
  <c r="Y90" i="27"/>
  <c r="Z90" i="27"/>
  <c r="AA90" i="27"/>
  <c r="C91" i="27"/>
  <c r="D91" i="27"/>
  <c r="E91" i="27"/>
  <c r="F91" i="27"/>
  <c r="G91" i="27"/>
  <c r="H91" i="27"/>
  <c r="I91" i="27"/>
  <c r="J91" i="27"/>
  <c r="K91" i="27"/>
  <c r="L91" i="27"/>
  <c r="M91" i="27"/>
  <c r="N91" i="27"/>
  <c r="O91" i="27"/>
  <c r="P91" i="27"/>
  <c r="Q91" i="27"/>
  <c r="R91" i="27"/>
  <c r="S91" i="27"/>
  <c r="T91" i="27"/>
  <c r="U91" i="27"/>
  <c r="V91" i="27"/>
  <c r="W91" i="27"/>
  <c r="X91" i="27"/>
  <c r="Y91" i="27"/>
  <c r="Z91" i="27"/>
  <c r="AA91" i="27"/>
  <c r="B89" i="27"/>
  <c r="B90" i="27"/>
  <c r="B91" i="27"/>
  <c r="B88" i="27"/>
  <c r="U45" i="2" l="1"/>
  <c r="G45" i="6" s="1"/>
  <c r="G44" i="6"/>
  <c r="R45" i="2"/>
  <c r="F45" i="6" s="1"/>
  <c r="Z44" i="2"/>
  <c r="I44" i="5" s="1"/>
  <c r="I43" i="5"/>
  <c r="AB45" i="2"/>
  <c r="I45" i="7" s="1"/>
  <c r="I44" i="7"/>
  <c r="Y45" i="2"/>
  <c r="H45" i="7" s="1"/>
  <c r="H44" i="7"/>
  <c r="D48" i="5"/>
  <c r="E60" i="7"/>
  <c r="E60" i="6"/>
  <c r="D60" i="5"/>
  <c r="E60" i="5"/>
  <c r="D60" i="6"/>
  <c r="D60" i="7"/>
  <c r="E59" i="5"/>
  <c r="E61" i="5"/>
  <c r="D61" i="5"/>
  <c r="D29" i="6"/>
  <c r="D30" i="6"/>
  <c r="D29" i="5"/>
  <c r="D30" i="5"/>
  <c r="C29" i="5"/>
  <c r="C30" i="5"/>
  <c r="D29" i="7"/>
  <c r="D30" i="7"/>
  <c r="D59" i="6"/>
  <c r="C29" i="6"/>
  <c r="C30" i="6"/>
  <c r="E29" i="7"/>
  <c r="E30" i="7"/>
  <c r="D59" i="7"/>
  <c r="C29" i="7"/>
  <c r="C30" i="7"/>
  <c r="E59" i="7"/>
  <c r="E59" i="6"/>
  <c r="E29" i="6"/>
  <c r="E30" i="6"/>
  <c r="E29" i="5"/>
  <c r="E30" i="5"/>
  <c r="C34" i="6"/>
  <c r="C34" i="5"/>
  <c r="C34" i="7"/>
  <c r="E33" i="6"/>
  <c r="E48" i="7"/>
  <c r="D33" i="6"/>
  <c r="C33" i="5"/>
  <c r="C33" i="7"/>
  <c r="C51" i="7"/>
  <c r="E48" i="5"/>
  <c r="L54" i="2"/>
  <c r="D33" i="7"/>
  <c r="C33" i="6"/>
  <c r="I39" i="6"/>
  <c r="I41" i="5"/>
  <c r="I40" i="5"/>
  <c r="I47" i="5"/>
  <c r="I46" i="5"/>
  <c r="H47" i="6"/>
  <c r="H46" i="6"/>
  <c r="F47" i="6"/>
  <c r="F46" i="6"/>
  <c r="G47" i="5"/>
  <c r="G46" i="5"/>
  <c r="G47" i="7"/>
  <c r="G46" i="7"/>
  <c r="G39" i="6"/>
  <c r="F41" i="5"/>
  <c r="F40" i="5"/>
  <c r="O23" i="2"/>
  <c r="E23" i="6" s="1"/>
  <c r="E22" i="6"/>
  <c r="G47" i="6"/>
  <c r="G46" i="6"/>
  <c r="O39" i="2"/>
  <c r="E37" i="6" s="1"/>
  <c r="E34" i="6"/>
  <c r="H39" i="6"/>
  <c r="F47" i="5"/>
  <c r="F46" i="5"/>
  <c r="I16" i="2"/>
  <c r="C16" i="6" s="1"/>
  <c r="I47" i="6"/>
  <c r="I46" i="6"/>
  <c r="I47" i="7"/>
  <c r="I46" i="7"/>
  <c r="F39" i="7"/>
  <c r="N23" i="2"/>
  <c r="E23" i="5" s="1"/>
  <c r="E22" i="5"/>
  <c r="I25" i="2"/>
  <c r="C25" i="6" s="1"/>
  <c r="C24" i="6"/>
  <c r="G41" i="5"/>
  <c r="G40" i="5"/>
  <c r="P14" i="2"/>
  <c r="E14" i="7" s="1"/>
  <c r="E13" i="7"/>
  <c r="I41" i="7"/>
  <c r="I40" i="7"/>
  <c r="H47" i="5"/>
  <c r="H46" i="5"/>
  <c r="F39" i="6"/>
  <c r="F47" i="7"/>
  <c r="F46" i="7"/>
  <c r="H47" i="7"/>
  <c r="H46" i="7"/>
  <c r="G39" i="7"/>
  <c r="H41" i="5"/>
  <c r="H40" i="5"/>
  <c r="H41" i="7"/>
  <c r="H40" i="7"/>
  <c r="E117" i="7"/>
  <c r="M10" i="10"/>
  <c r="M11" i="10" s="1"/>
  <c r="E101" i="6" s="1"/>
  <c r="K10" i="10"/>
  <c r="D100" i="7" s="1"/>
  <c r="K5" i="9"/>
  <c r="D92" i="6" s="1"/>
  <c r="J25" i="2"/>
  <c r="L56" i="2"/>
  <c r="D52" i="6" s="1"/>
  <c r="F8" i="10"/>
  <c r="C98" i="5" s="1"/>
  <c r="M54" i="2"/>
  <c r="I17" i="8"/>
  <c r="D77" i="5" s="1"/>
  <c r="D76" i="5"/>
  <c r="H56" i="2"/>
  <c r="I14" i="2"/>
  <c r="C14" i="6" s="1"/>
  <c r="J16" i="2"/>
  <c r="C16" i="7" s="1"/>
  <c r="O25" i="2"/>
  <c r="E25" i="6" s="1"/>
  <c r="G8" i="10"/>
  <c r="C98" i="6" s="1"/>
  <c r="C97" i="6"/>
  <c r="H16" i="2"/>
  <c r="C16" i="5" s="1"/>
  <c r="M56" i="2"/>
  <c r="H23" i="2"/>
  <c r="C23" i="5" s="1"/>
  <c r="H14" i="2"/>
  <c r="C14" i="5" s="1"/>
  <c r="I56" i="2"/>
  <c r="P16" i="2"/>
  <c r="E16" i="7" s="1"/>
  <c r="H54" i="2"/>
  <c r="C50" i="5" s="1"/>
  <c r="I54" i="2"/>
  <c r="C50" i="6" s="1"/>
  <c r="M7" i="9"/>
  <c r="E118" i="5" s="1"/>
  <c r="J23" i="2"/>
  <c r="C23" i="7" s="1"/>
  <c r="J56" i="2"/>
  <c r="K17" i="8"/>
  <c r="D77" i="7" s="1"/>
  <c r="D76" i="7"/>
  <c r="J39" i="2"/>
  <c r="C39" i="7" s="1"/>
  <c r="L7" i="9"/>
  <c r="D118" i="7" s="1"/>
  <c r="D117" i="7"/>
  <c r="J17" i="8"/>
  <c r="D77" i="6" s="1"/>
  <c r="D76" i="6"/>
  <c r="J7" i="10"/>
  <c r="D97" i="6" s="1"/>
  <c r="D96" i="6"/>
  <c r="H8" i="10"/>
  <c r="C98" i="7" s="1"/>
  <c r="C97" i="7"/>
  <c r="J14" i="2"/>
  <c r="C14" i="7" s="1"/>
  <c r="J54" i="2"/>
  <c r="C50" i="7" s="1"/>
  <c r="H25" i="2"/>
  <c r="C25" i="5" s="1"/>
  <c r="I23" i="2"/>
  <c r="C23" i="6" s="1"/>
  <c r="I39" i="2"/>
  <c r="C39" i="6" s="1"/>
  <c r="K23" i="2"/>
  <c r="D23" i="5" s="1"/>
  <c r="H39" i="2"/>
  <c r="C39" i="5" s="1"/>
  <c r="J45" i="2"/>
  <c r="C45" i="7" s="1"/>
  <c r="K45" i="2"/>
  <c r="D43" i="5" s="1"/>
  <c r="H45" i="2"/>
  <c r="C45" i="5" s="1"/>
  <c r="I45" i="2"/>
  <c r="C45" i="6" s="1"/>
  <c r="L16" i="8"/>
  <c r="L17" i="8" s="1"/>
  <c r="E77" i="5" s="1"/>
  <c r="J5" i="10"/>
  <c r="D95" i="6" s="1"/>
  <c r="N7" i="9"/>
  <c r="E117" i="6"/>
  <c r="O16" i="2"/>
  <c r="E16" i="6" s="1"/>
  <c r="L25" i="2"/>
  <c r="D25" i="6" s="1"/>
  <c r="K16" i="2"/>
  <c r="D16" i="5" s="1"/>
  <c r="K8" i="10"/>
  <c r="D98" i="7" s="1"/>
  <c r="E74" i="6"/>
  <c r="E73" i="6"/>
  <c r="E71" i="5"/>
  <c r="E70" i="5"/>
  <c r="I10" i="10"/>
  <c r="D100" i="5" s="1"/>
  <c r="J5" i="9"/>
  <c r="D92" i="5" s="1"/>
  <c r="E71" i="7"/>
  <c r="E70" i="7"/>
  <c r="E86" i="5"/>
  <c r="E85" i="5"/>
  <c r="N5" i="9"/>
  <c r="E92" i="6" s="1"/>
  <c r="E91" i="6"/>
  <c r="J7" i="9"/>
  <c r="D118" i="5" s="1"/>
  <c r="P53" i="2"/>
  <c r="O13" i="2"/>
  <c r="E13" i="6" s="1"/>
  <c r="L22" i="2"/>
  <c r="D22" i="6" s="1"/>
  <c r="L44" i="2"/>
  <c r="D40" i="6" s="1"/>
  <c r="K25" i="2"/>
  <c r="D25" i="5" s="1"/>
  <c r="K13" i="2"/>
  <c r="D13" i="5" s="1"/>
  <c r="E74" i="7"/>
  <c r="E73" i="7"/>
  <c r="P44" i="2"/>
  <c r="E40" i="7" s="1"/>
  <c r="P25" i="2"/>
  <c r="E25" i="7" s="1"/>
  <c r="N11" i="10"/>
  <c r="E101" i="7" s="1"/>
  <c r="E100" i="7"/>
  <c r="J11" i="10"/>
  <c r="D101" i="6" s="1"/>
  <c r="L16" i="2"/>
  <c r="D16" i="6" s="1"/>
  <c r="P56" i="2"/>
  <c r="M5" i="10"/>
  <c r="E95" i="6" s="1"/>
  <c r="E94" i="6"/>
  <c r="O8" i="9"/>
  <c r="E119" i="7" s="1"/>
  <c r="E118" i="7"/>
  <c r="E83" i="6"/>
  <c r="E82" i="6"/>
  <c r="E83" i="5"/>
  <c r="E82" i="5"/>
  <c r="L13" i="2"/>
  <c r="D13" i="6" s="1"/>
  <c r="L5" i="9"/>
  <c r="D92" i="7" s="1"/>
  <c r="O5" i="9"/>
  <c r="E92" i="7" s="1"/>
  <c r="E91" i="7"/>
  <c r="O53" i="2"/>
  <c r="N53" i="2"/>
  <c r="M13" i="2"/>
  <c r="D13" i="7" s="1"/>
  <c r="O44" i="2"/>
  <c r="E40" i="6" s="1"/>
  <c r="M44" i="2"/>
  <c r="D40" i="7" s="1"/>
  <c r="E99" i="5"/>
  <c r="L10" i="10"/>
  <c r="E86" i="7"/>
  <c r="E85" i="7"/>
  <c r="M22" i="2"/>
  <c r="D22" i="7" s="1"/>
  <c r="M5" i="9"/>
  <c r="E92" i="5" s="1"/>
  <c r="E91" i="5"/>
  <c r="K56" i="2"/>
  <c r="L5" i="10"/>
  <c r="E95" i="5" s="1"/>
  <c r="E94" i="5"/>
  <c r="N13" i="2"/>
  <c r="E13" i="5" s="1"/>
  <c r="K5" i="10"/>
  <c r="D95" i="7" s="1"/>
  <c r="P22" i="2"/>
  <c r="E22" i="7" s="1"/>
  <c r="I8" i="10"/>
  <c r="D98" i="5" s="1"/>
  <c r="E74" i="5"/>
  <c r="E73" i="5"/>
  <c r="O56" i="2"/>
  <c r="N56" i="2"/>
  <c r="M16" i="2"/>
  <c r="D16" i="7" s="1"/>
  <c r="N25" i="2"/>
  <c r="E25" i="5" s="1"/>
  <c r="N44" i="2"/>
  <c r="E40" i="5" s="1"/>
  <c r="M25" i="2"/>
  <c r="D25" i="7" s="1"/>
  <c r="L8" i="10"/>
  <c r="E98" i="5" s="1"/>
  <c r="E97" i="5"/>
  <c r="E86" i="6"/>
  <c r="E85" i="6"/>
  <c r="E77" i="6"/>
  <c r="E76" i="6"/>
  <c r="K53" i="2"/>
  <c r="D49" i="5" s="1"/>
  <c r="E71" i="6"/>
  <c r="E70" i="6"/>
  <c r="E83" i="7"/>
  <c r="E82" i="7"/>
  <c r="N16" i="2"/>
  <c r="E16" i="5" s="1"/>
  <c r="M8" i="10"/>
  <c r="E98" i="6" s="1"/>
  <c r="E97" i="6"/>
  <c r="P38" i="2"/>
  <c r="E34" i="7" s="1"/>
  <c r="M38" i="2"/>
  <c r="D34" i="7" s="1"/>
  <c r="L38" i="2"/>
  <c r="D34" i="6" s="1"/>
  <c r="N38" i="2"/>
  <c r="E34" i="5" s="1"/>
  <c r="K38" i="2"/>
  <c r="D34" i="5" s="1"/>
  <c r="P51" i="2"/>
  <c r="E47" i="7" s="1"/>
  <c r="O51" i="2"/>
  <c r="E47" i="6" s="1"/>
  <c r="N51" i="2"/>
  <c r="E47" i="5" s="1"/>
  <c r="L51" i="2"/>
  <c r="D49" i="6" s="1"/>
  <c r="Z45" i="2" l="1"/>
  <c r="I45" i="5" s="1"/>
  <c r="D51" i="6"/>
  <c r="D45" i="5"/>
  <c r="E39" i="6"/>
  <c r="E49" i="5"/>
  <c r="C37" i="6"/>
  <c r="C38" i="6"/>
  <c r="C43" i="7"/>
  <c r="C44" i="7"/>
  <c r="C37" i="7"/>
  <c r="C38" i="7"/>
  <c r="D44" i="5"/>
  <c r="C43" i="6"/>
  <c r="C44" i="6"/>
  <c r="C37" i="5"/>
  <c r="C38" i="5"/>
  <c r="E38" i="6"/>
  <c r="C43" i="5"/>
  <c r="C44" i="5"/>
  <c r="D50" i="6"/>
  <c r="E49" i="6"/>
  <c r="D52" i="7"/>
  <c r="C52" i="6"/>
  <c r="E49" i="7"/>
  <c r="C52" i="7"/>
  <c r="C52" i="5"/>
  <c r="C41" i="7"/>
  <c r="C42" i="7"/>
  <c r="C35" i="7"/>
  <c r="C36" i="7"/>
  <c r="E48" i="6"/>
  <c r="D47" i="6"/>
  <c r="D48" i="6"/>
  <c r="D41" i="5"/>
  <c r="D42" i="5"/>
  <c r="C41" i="6"/>
  <c r="C42" i="6"/>
  <c r="C35" i="5"/>
  <c r="C36" i="5"/>
  <c r="C51" i="6"/>
  <c r="C51" i="5"/>
  <c r="C35" i="6"/>
  <c r="C36" i="6"/>
  <c r="C41" i="5"/>
  <c r="C42" i="5"/>
  <c r="E35" i="6"/>
  <c r="E36" i="6"/>
  <c r="G41" i="6"/>
  <c r="G40" i="6"/>
  <c r="J26" i="2"/>
  <c r="C26" i="7" s="1"/>
  <c r="C25" i="7"/>
  <c r="F41" i="7"/>
  <c r="F40" i="7"/>
  <c r="I17" i="2"/>
  <c r="C17" i="6" s="1"/>
  <c r="I26" i="2"/>
  <c r="C26" i="6" s="1"/>
  <c r="G41" i="7"/>
  <c r="G40" i="7"/>
  <c r="F41" i="6"/>
  <c r="F40" i="6"/>
  <c r="H41" i="6"/>
  <c r="H40" i="6"/>
  <c r="I41" i="6"/>
  <c r="I40" i="6"/>
  <c r="K11" i="10"/>
  <c r="D101" i="7" s="1"/>
  <c r="E100" i="6"/>
  <c r="M8" i="9"/>
  <c r="E119" i="5" s="1"/>
  <c r="J8" i="10"/>
  <c r="D98" i="6" s="1"/>
  <c r="L8" i="9"/>
  <c r="D119" i="7" s="1"/>
  <c r="L57" i="2"/>
  <c r="D57" i="6" s="1"/>
  <c r="H26" i="2"/>
  <c r="C26" i="5" s="1"/>
  <c r="J57" i="2"/>
  <c r="C57" i="7" s="1"/>
  <c r="M57" i="2"/>
  <c r="D57" i="7" s="1"/>
  <c r="I57" i="2"/>
  <c r="C57" i="6" s="1"/>
  <c r="J17" i="2"/>
  <c r="C17" i="7" s="1"/>
  <c r="P17" i="2"/>
  <c r="E17" i="7" s="1"/>
  <c r="H57" i="2"/>
  <c r="C57" i="5" s="1"/>
  <c r="H17" i="2"/>
  <c r="C17" i="5" s="1"/>
  <c r="O26" i="2"/>
  <c r="E26" i="6" s="1"/>
  <c r="E76" i="5"/>
  <c r="K7" i="9"/>
  <c r="D117" i="6" s="1"/>
  <c r="M23" i="2"/>
  <c r="D23" i="7" s="1"/>
  <c r="M14" i="2"/>
  <c r="D14" i="7" s="1"/>
  <c r="P45" i="2"/>
  <c r="E45" i="7" s="1"/>
  <c r="N45" i="2"/>
  <c r="E45" i="5" s="1"/>
  <c r="M17" i="2"/>
  <c r="D17" i="7" s="1"/>
  <c r="O57" i="2"/>
  <c r="E57" i="6" s="1"/>
  <c r="M45" i="2"/>
  <c r="D45" i="7" s="1"/>
  <c r="L17" i="2"/>
  <c r="D17" i="6" s="1"/>
  <c r="K26" i="2"/>
  <c r="D26" i="5" s="1"/>
  <c r="P54" i="2"/>
  <c r="E52" i="7" s="1"/>
  <c r="J8" i="9"/>
  <c r="D119" i="5" s="1"/>
  <c r="O17" i="2"/>
  <c r="E17" i="6" s="1"/>
  <c r="O45" i="2"/>
  <c r="E45" i="6" s="1"/>
  <c r="L23" i="2"/>
  <c r="D23" i="6" s="1"/>
  <c r="K54" i="2"/>
  <c r="D52" i="5" s="1"/>
  <c r="N26" i="2"/>
  <c r="E26" i="5" s="1"/>
  <c r="K57" i="2"/>
  <c r="D57" i="5" s="1"/>
  <c r="O54" i="2"/>
  <c r="E52" i="6" s="1"/>
  <c r="L14" i="2"/>
  <c r="D14" i="6" s="1"/>
  <c r="P57" i="2"/>
  <c r="E57" i="7" s="1"/>
  <c r="K14" i="2"/>
  <c r="D14" i="5" s="1"/>
  <c r="O14" i="2"/>
  <c r="E14" i="6" s="1"/>
  <c r="N8" i="9"/>
  <c r="E119" i="6" s="1"/>
  <c r="E118" i="6"/>
  <c r="L26" i="2"/>
  <c r="D26" i="6" s="1"/>
  <c r="N17" i="2"/>
  <c r="E17" i="5" s="1"/>
  <c r="M26" i="2"/>
  <c r="D26" i="7" s="1"/>
  <c r="P23" i="2"/>
  <c r="E23" i="7" s="1"/>
  <c r="N14" i="2"/>
  <c r="E14" i="5" s="1"/>
  <c r="L11" i="10"/>
  <c r="E101" i="5" s="1"/>
  <c r="E100" i="5"/>
  <c r="N54" i="2"/>
  <c r="E52" i="5" s="1"/>
  <c r="P26" i="2"/>
  <c r="E26" i="7" s="1"/>
  <c r="L45" i="2"/>
  <c r="D45" i="6" s="1"/>
  <c r="I11" i="10"/>
  <c r="D101" i="5" s="1"/>
  <c r="K17" i="2"/>
  <c r="D17" i="5" s="1"/>
  <c r="N57" i="2"/>
  <c r="E57" i="5" s="1"/>
  <c r="N39" i="2"/>
  <c r="E39" i="5" s="1"/>
  <c r="M39" i="2"/>
  <c r="D39" i="7" s="1"/>
  <c r="K39" i="2"/>
  <c r="D39" i="5" s="1"/>
  <c r="L39" i="2"/>
  <c r="D39" i="6" s="1"/>
  <c r="P39" i="2"/>
  <c r="E39" i="7" s="1"/>
  <c r="M50" i="2"/>
  <c r="D46" i="7" s="1"/>
  <c r="F16" i="2"/>
  <c r="B16" i="6" s="1"/>
  <c r="F17" i="2"/>
  <c r="B17" i="6" s="1"/>
  <c r="F18" i="2"/>
  <c r="B18" i="6" s="1"/>
  <c r="E37" i="7" l="1"/>
  <c r="E38" i="7"/>
  <c r="E37" i="5"/>
  <c r="E38" i="5"/>
  <c r="D43" i="6"/>
  <c r="D44" i="6"/>
  <c r="E55" i="6"/>
  <c r="E56" i="6"/>
  <c r="D55" i="5"/>
  <c r="D56" i="5"/>
  <c r="E43" i="6"/>
  <c r="E44" i="6"/>
  <c r="C55" i="6"/>
  <c r="C56" i="6"/>
  <c r="D55" i="6"/>
  <c r="D56" i="6"/>
  <c r="D37" i="6"/>
  <c r="D38" i="6"/>
  <c r="E55" i="5"/>
  <c r="E56" i="5"/>
  <c r="D37" i="5"/>
  <c r="D38" i="5"/>
  <c r="E55" i="7"/>
  <c r="E56" i="7"/>
  <c r="E43" i="5"/>
  <c r="E44" i="5"/>
  <c r="C55" i="5"/>
  <c r="C56" i="5"/>
  <c r="D55" i="7"/>
  <c r="D56" i="7"/>
  <c r="D37" i="7"/>
  <c r="D38" i="7"/>
  <c r="D43" i="7"/>
  <c r="D44" i="7"/>
  <c r="E43" i="7"/>
  <c r="E44" i="7"/>
  <c r="C55" i="7"/>
  <c r="C56" i="7"/>
  <c r="E35" i="7"/>
  <c r="E36" i="7"/>
  <c r="D41" i="6"/>
  <c r="D42" i="6"/>
  <c r="E50" i="6"/>
  <c r="E51" i="6"/>
  <c r="E50" i="7"/>
  <c r="E51" i="7"/>
  <c r="D35" i="6"/>
  <c r="D36" i="6"/>
  <c r="E53" i="5"/>
  <c r="E54" i="5"/>
  <c r="D53" i="5"/>
  <c r="D54" i="5"/>
  <c r="E41" i="6"/>
  <c r="E42" i="6"/>
  <c r="C53" i="6"/>
  <c r="C54" i="6"/>
  <c r="D53" i="6"/>
  <c r="D54" i="6"/>
  <c r="D35" i="5"/>
  <c r="D36" i="5"/>
  <c r="E50" i="5"/>
  <c r="E51" i="5"/>
  <c r="E53" i="7"/>
  <c r="E54" i="7"/>
  <c r="E41" i="5"/>
  <c r="E42" i="5"/>
  <c r="C53" i="5"/>
  <c r="C54" i="5"/>
  <c r="D53" i="7"/>
  <c r="D54" i="7"/>
  <c r="D50" i="5"/>
  <c r="D51" i="5"/>
  <c r="D41" i="7"/>
  <c r="D42" i="7"/>
  <c r="E41" i="7"/>
  <c r="E42" i="7"/>
  <c r="C53" i="7"/>
  <c r="C54" i="7"/>
  <c r="D35" i="7"/>
  <c r="D36" i="7"/>
  <c r="E35" i="5"/>
  <c r="E36" i="5"/>
  <c r="E53" i="6"/>
  <c r="E54" i="6"/>
  <c r="K8" i="9"/>
  <c r="D118" i="6" s="1"/>
  <c r="M51" i="2"/>
  <c r="D51" i="7" s="1"/>
  <c r="D6" i="21"/>
  <c r="D8" i="21"/>
  <c r="D49" i="7" l="1"/>
  <c r="D50" i="7"/>
  <c r="D47" i="7"/>
  <c r="D48" i="7"/>
  <c r="G39" i="21"/>
  <c r="H10" i="24" l="1"/>
  <c r="H58" i="24" l="1"/>
  <c r="H57" i="24"/>
  <c r="H56" i="24"/>
  <c r="H54" i="24"/>
  <c r="H53" i="24"/>
  <c r="H52" i="24"/>
  <c r="H50" i="24"/>
  <c r="H42" i="24"/>
  <c r="H38" i="24"/>
  <c r="G63" i="24"/>
  <c r="F63" i="24"/>
  <c r="G61" i="24"/>
  <c r="F61" i="24"/>
  <c r="G59" i="24"/>
  <c r="F59" i="24"/>
  <c r="G48" i="24"/>
  <c r="F48" i="24"/>
  <c r="G46" i="24"/>
  <c r="F46" i="24"/>
  <c r="H20" i="24"/>
  <c r="G34" i="24"/>
  <c r="F34" i="24"/>
  <c r="H18" i="24"/>
  <c r="H16" i="24"/>
  <c r="G22" i="24"/>
  <c r="H14" i="24"/>
  <c r="H12" i="24"/>
  <c r="H6" i="24"/>
  <c r="H4" i="24"/>
  <c r="H40" i="21"/>
  <c r="H59" i="24" l="1"/>
  <c r="H63" i="24"/>
  <c r="H25" i="24"/>
  <c r="H27" i="24"/>
  <c r="H29" i="24"/>
  <c r="H31" i="24"/>
  <c r="H33" i="24"/>
  <c r="H39" i="24"/>
  <c r="H43" i="24"/>
  <c r="H55" i="24"/>
  <c r="H51" i="24"/>
  <c r="H46" i="24"/>
  <c r="H24" i="24"/>
  <c r="H28" i="24"/>
  <c r="H30" i="24"/>
  <c r="H32" i="24"/>
  <c r="H45" i="24"/>
  <c r="H34" i="24"/>
  <c r="H61" i="24"/>
  <c r="H36" i="24"/>
  <c r="H40" i="24"/>
  <c r="H44" i="24"/>
  <c r="H41" i="24"/>
  <c r="H26" i="24"/>
  <c r="H37" i="24"/>
  <c r="H48" i="24"/>
  <c r="E40" i="21"/>
  <c r="H20" i="21"/>
  <c r="E20" i="21"/>
  <c r="G18" i="21"/>
  <c r="N18" i="21"/>
  <c r="G12" i="21" l="1"/>
  <c r="D12" i="21"/>
  <c r="H11" i="21"/>
  <c r="E10" i="21"/>
  <c r="H1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6" i="21"/>
  <c r="F37" i="21"/>
  <c r="F38" i="21"/>
  <c r="F39" i="21"/>
  <c r="F41" i="21"/>
  <c r="C41" i="21"/>
  <c r="C39" i="21"/>
  <c r="C38" i="21"/>
  <c r="C37" i="21"/>
  <c r="C36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G6" i="21"/>
  <c r="G8" i="21"/>
  <c r="A119" i="7" l="1"/>
  <c r="A118" i="7"/>
  <c r="A117" i="7"/>
  <c r="A57" i="7"/>
  <c r="A58" i="7"/>
  <c r="A59" i="7"/>
  <c r="A57" i="6"/>
  <c r="A58" i="6"/>
  <c r="A59" i="6"/>
  <c r="A119" i="6"/>
  <c r="A118" i="6"/>
  <c r="A117" i="6"/>
  <c r="A57" i="5"/>
  <c r="A58" i="5"/>
  <c r="A59" i="5"/>
  <c r="A119" i="5"/>
  <c r="A118" i="5"/>
  <c r="A117" i="5"/>
  <c r="O35" i="21"/>
  <c r="O17" i="21"/>
  <c r="O7" i="21"/>
  <c r="O36" i="21"/>
  <c r="O1110" i="12"/>
  <c r="D1112" i="12"/>
  <c r="C1096" i="12"/>
  <c r="Q115" i="12"/>
  <c r="P115" i="12"/>
  <c r="Q103" i="12"/>
  <c r="P103" i="12"/>
  <c r="O103" i="12"/>
  <c r="O40" i="21" l="1"/>
  <c r="N40" i="21"/>
  <c r="N35" i="21"/>
  <c r="O20" i="21"/>
  <c r="N20" i="21"/>
  <c r="O19" i="21"/>
  <c r="N19" i="21"/>
  <c r="N17" i="21"/>
  <c r="O16" i="21"/>
  <c r="O14" i="21"/>
  <c r="N14" i="21"/>
  <c r="O11" i="21"/>
  <c r="N11" i="21"/>
  <c r="O10" i="21"/>
  <c r="N10" i="21"/>
  <c r="O9" i="21"/>
  <c r="N9" i="21"/>
  <c r="O8" i="21"/>
  <c r="N8" i="21"/>
  <c r="D7" i="21"/>
  <c r="N7" i="21" s="1"/>
  <c r="O6" i="21"/>
  <c r="N6" i="21"/>
  <c r="O34" i="21"/>
  <c r="N34" i="21"/>
  <c r="O33" i="21"/>
  <c r="N33" i="21"/>
  <c r="O32" i="21"/>
  <c r="N32" i="21"/>
  <c r="O31" i="21"/>
  <c r="N31" i="21"/>
  <c r="O39" i="21"/>
  <c r="D39" i="21"/>
  <c r="N39" i="21" s="1"/>
  <c r="O38" i="21"/>
  <c r="N38" i="21"/>
  <c r="O41" i="21"/>
  <c r="N41" i="21"/>
  <c r="O30" i="21"/>
  <c r="N30" i="21"/>
  <c r="N36" i="21" l="1"/>
  <c r="O29" i="21"/>
  <c r="N29" i="21"/>
  <c r="O28" i="21"/>
  <c r="N28" i="21"/>
  <c r="N27" i="21"/>
  <c r="O26" i="21"/>
  <c r="N26" i="21"/>
  <c r="O25" i="21"/>
  <c r="N25" i="21"/>
  <c r="O24" i="21"/>
  <c r="N24" i="21"/>
  <c r="O23" i="21"/>
  <c r="N23" i="21"/>
  <c r="O22" i="21"/>
  <c r="N22" i="21"/>
  <c r="O21" i="21"/>
  <c r="N21" i="21"/>
  <c r="N37" i="21"/>
  <c r="O4" i="21" l="1"/>
  <c r="O12" i="21"/>
  <c r="O15" i="21"/>
  <c r="O18" i="21"/>
  <c r="O3" i="21"/>
  <c r="N12" i="21"/>
  <c r="AA40" i="23"/>
  <c r="F40" i="21" s="1"/>
  <c r="S40" i="23"/>
  <c r="C40" i="21" s="1"/>
  <c r="S3" i="23"/>
  <c r="C3" i="21" s="1"/>
  <c r="N3" i="21" s="1"/>
  <c r="AA35" i="23" l="1"/>
  <c r="F35" i="21" s="1"/>
  <c r="AA4" i="23"/>
  <c r="F4" i="21" s="1"/>
  <c r="AA5" i="23"/>
  <c r="AA6" i="23"/>
  <c r="F6" i="21" s="1"/>
  <c r="AA7" i="23"/>
  <c r="F7" i="21" s="1"/>
  <c r="AA8" i="23"/>
  <c r="F8" i="21" s="1"/>
  <c r="AA9" i="23"/>
  <c r="F9" i="21" s="1"/>
  <c r="AA10" i="23"/>
  <c r="F10" i="21" s="1"/>
  <c r="AA11" i="23"/>
  <c r="F11" i="21" s="1"/>
  <c r="AA12" i="23"/>
  <c r="AA13" i="23"/>
  <c r="AA14" i="23"/>
  <c r="F14" i="21" s="1"/>
  <c r="AA15" i="23"/>
  <c r="F15" i="21" s="1"/>
  <c r="AA16" i="23"/>
  <c r="F16" i="21" s="1"/>
  <c r="AA17" i="23"/>
  <c r="F17" i="21" s="1"/>
  <c r="AA18" i="23"/>
  <c r="F18" i="21" s="1"/>
  <c r="AA19" i="23"/>
  <c r="F19" i="21" s="1"/>
  <c r="AA20" i="23"/>
  <c r="F20" i="21" s="1"/>
  <c r="AA3" i="23"/>
  <c r="F3" i="21" s="1"/>
  <c r="S35" i="23"/>
  <c r="C35" i="21" s="1"/>
  <c r="S4" i="23"/>
  <c r="C4" i="21" s="1"/>
  <c r="N4" i="21" s="1"/>
  <c r="S5" i="23"/>
  <c r="C5" i="21" s="1"/>
  <c r="N5" i="21" s="1"/>
  <c r="S6" i="23"/>
  <c r="C6" i="21" s="1"/>
  <c r="S7" i="23"/>
  <c r="C7" i="21" s="1"/>
  <c r="S8" i="23"/>
  <c r="C8" i="21" s="1"/>
  <c r="S9" i="23"/>
  <c r="C9" i="21" s="1"/>
  <c r="S10" i="23"/>
  <c r="C10" i="21" s="1"/>
  <c r="S11" i="23"/>
  <c r="C11" i="21" s="1"/>
  <c r="S12" i="23"/>
  <c r="C12" i="21" s="1"/>
  <c r="S13" i="23"/>
  <c r="S14" i="23"/>
  <c r="C14" i="21" s="1"/>
  <c r="S15" i="23"/>
  <c r="C15" i="21" s="1"/>
  <c r="S16" i="23"/>
  <c r="C16" i="21" s="1"/>
  <c r="S17" i="23"/>
  <c r="C17" i="21" s="1"/>
  <c r="S18" i="23"/>
  <c r="C18" i="21" s="1"/>
  <c r="S19" i="23"/>
  <c r="C19" i="21" s="1"/>
  <c r="S20" i="23"/>
  <c r="C20" i="21" s="1"/>
  <c r="F13" i="21" l="1"/>
  <c r="O13" i="21"/>
  <c r="F5" i="21"/>
  <c r="O5" i="21"/>
  <c r="C13" i="21"/>
  <c r="N13" i="21"/>
  <c r="F14" i="9"/>
  <c r="B116" i="7" s="1"/>
  <c r="E14" i="9"/>
  <c r="B116" i="6" s="1"/>
  <c r="D14" i="9"/>
  <c r="B116" i="5" s="1"/>
  <c r="F13" i="9"/>
  <c r="B115" i="7" s="1"/>
  <c r="E13" i="9"/>
  <c r="B115" i="6" s="1"/>
  <c r="D13" i="9"/>
  <c r="B115" i="5" s="1"/>
  <c r="F12" i="9"/>
  <c r="B114" i="7" s="1"/>
  <c r="E12" i="9"/>
  <c r="B114" i="6" s="1"/>
  <c r="D12" i="9"/>
  <c r="B114" i="5" s="1"/>
  <c r="F10" i="9"/>
  <c r="B112" i="7" s="1"/>
  <c r="E10" i="9"/>
  <c r="B112" i="6" s="1"/>
  <c r="D10" i="9"/>
  <c r="B112" i="5" s="1"/>
  <c r="F9" i="9"/>
  <c r="B111" i="7" s="1"/>
  <c r="E9" i="9"/>
  <c r="B111" i="6" s="1"/>
  <c r="D9" i="9"/>
  <c r="B111" i="5" s="1"/>
  <c r="G69" i="2"/>
  <c r="F69" i="2"/>
  <c r="E69" i="2"/>
  <c r="G68" i="2"/>
  <c r="F68" i="2"/>
  <c r="E68" i="2"/>
  <c r="G67" i="2"/>
  <c r="F67" i="2"/>
  <c r="E67" i="2"/>
  <c r="G60" i="2"/>
  <c r="F60" i="2"/>
  <c r="E60" i="2"/>
  <c r="G59" i="2"/>
  <c r="F59" i="2"/>
  <c r="E59" i="2"/>
  <c r="G58" i="2"/>
  <c r="F58" i="2"/>
  <c r="E58" i="2"/>
  <c r="G56" i="2"/>
  <c r="F56" i="2"/>
  <c r="E56" i="2"/>
  <c r="G55" i="2"/>
  <c r="F55" i="2"/>
  <c r="E55" i="2"/>
  <c r="G54" i="2"/>
  <c r="F54" i="2"/>
  <c r="E54" i="2"/>
  <c r="G53" i="2"/>
  <c r="F53" i="2"/>
  <c r="E53" i="2"/>
  <c r="G51" i="2"/>
  <c r="F51" i="2"/>
  <c r="E51" i="2"/>
  <c r="G50" i="2"/>
  <c r="F50" i="2"/>
  <c r="E50" i="2"/>
  <c r="G49" i="2"/>
  <c r="F49" i="2"/>
  <c r="E49" i="2"/>
  <c r="G48" i="2"/>
  <c r="F48" i="2"/>
  <c r="E48" i="2"/>
  <c r="G47" i="2"/>
  <c r="F47" i="2"/>
  <c r="E47" i="2"/>
  <c r="G45" i="2"/>
  <c r="F45" i="2"/>
  <c r="E45" i="2"/>
  <c r="G44" i="2"/>
  <c r="F44" i="2"/>
  <c r="E44" i="2"/>
  <c r="G42" i="2"/>
  <c r="F42" i="2"/>
  <c r="E42" i="2"/>
  <c r="G41" i="2"/>
  <c r="F41" i="2"/>
  <c r="E41" i="2"/>
  <c r="G40" i="2"/>
  <c r="F40" i="2"/>
  <c r="E40" i="2"/>
  <c r="G39" i="2"/>
  <c r="F39" i="2"/>
  <c r="E39" i="2"/>
  <c r="G38" i="2"/>
  <c r="F38" i="2"/>
  <c r="E38" i="2"/>
  <c r="G37" i="2"/>
  <c r="F37" i="2"/>
  <c r="E37" i="2"/>
  <c r="G36" i="2"/>
  <c r="F36" i="2"/>
  <c r="E36" i="2"/>
  <c r="G35" i="2"/>
  <c r="B31" i="7" s="1"/>
  <c r="F35" i="2"/>
  <c r="E35" i="2"/>
  <c r="B31" i="5" s="1"/>
  <c r="G34" i="2"/>
  <c r="F34" i="2"/>
  <c r="B30" i="6" s="1"/>
  <c r="E34" i="2"/>
  <c r="G29" i="2"/>
  <c r="B29" i="7" s="1"/>
  <c r="F29" i="2"/>
  <c r="B29" i="6" s="1"/>
  <c r="E29" i="2"/>
  <c r="B29" i="5" s="1"/>
  <c r="G28" i="2"/>
  <c r="B28" i="7" s="1"/>
  <c r="F28" i="2"/>
  <c r="B28" i="6" s="1"/>
  <c r="E28" i="2"/>
  <c r="B28" i="5" s="1"/>
  <c r="G26" i="2"/>
  <c r="B26" i="7" s="1"/>
  <c r="F26" i="2"/>
  <c r="B26" i="6" s="1"/>
  <c r="E26" i="2"/>
  <c r="B26" i="5" s="1"/>
  <c r="G25" i="2"/>
  <c r="B25" i="7" s="1"/>
  <c r="F25" i="2"/>
  <c r="B25" i="6" s="1"/>
  <c r="E25" i="2"/>
  <c r="B25" i="5" s="1"/>
  <c r="G24" i="2"/>
  <c r="B24" i="7" s="1"/>
  <c r="F24" i="2"/>
  <c r="B24" i="6" s="1"/>
  <c r="E24" i="2"/>
  <c r="B24" i="5" s="1"/>
  <c r="G20" i="2"/>
  <c r="B20" i="7" s="1"/>
  <c r="F20" i="2"/>
  <c r="B20" i="6" s="1"/>
  <c r="E20" i="2"/>
  <c r="B20" i="5" s="1"/>
  <c r="G19" i="2"/>
  <c r="B19" i="7" s="1"/>
  <c r="F19" i="2"/>
  <c r="B19" i="6" s="1"/>
  <c r="E19" i="2"/>
  <c r="B19" i="5" s="1"/>
  <c r="G18" i="2"/>
  <c r="B18" i="7" s="1"/>
  <c r="E18" i="2"/>
  <c r="B18" i="5" s="1"/>
  <c r="G17" i="2"/>
  <c r="B17" i="7" s="1"/>
  <c r="E17" i="2"/>
  <c r="B17" i="5" s="1"/>
  <c r="G16" i="2"/>
  <c r="B16" i="7" s="1"/>
  <c r="E16" i="2"/>
  <c r="B16" i="5" s="1"/>
  <c r="G15" i="2"/>
  <c r="B15" i="7" s="1"/>
  <c r="F15" i="2"/>
  <c r="B15" i="6" s="1"/>
  <c r="E15" i="2"/>
  <c r="B15" i="5" s="1"/>
  <c r="G14" i="2"/>
  <c r="B14" i="7" s="1"/>
  <c r="F14" i="2"/>
  <c r="B14" i="6" s="1"/>
  <c r="E14" i="2"/>
  <c r="B14" i="5" s="1"/>
  <c r="G13" i="2"/>
  <c r="B13" i="7" s="1"/>
  <c r="F13" i="2"/>
  <c r="B13" i="6" s="1"/>
  <c r="E13" i="2"/>
  <c r="B13" i="5" s="1"/>
  <c r="G12" i="2"/>
  <c r="B12" i="7" s="1"/>
  <c r="F12" i="2"/>
  <c r="B12" i="6" s="1"/>
  <c r="E12" i="2"/>
  <c r="B12" i="5" s="1"/>
  <c r="G8" i="2"/>
  <c r="B8" i="7" s="1"/>
  <c r="F8" i="2"/>
  <c r="B8" i="6" s="1"/>
  <c r="E8" i="2"/>
  <c r="B8" i="5" s="1"/>
  <c r="G7" i="2"/>
  <c r="B7" i="7" s="1"/>
  <c r="F7" i="2"/>
  <c r="B7" i="6" s="1"/>
  <c r="E7" i="2"/>
  <c r="B7" i="5" s="1"/>
  <c r="G6" i="2"/>
  <c r="B6" i="7" s="1"/>
  <c r="F6" i="2"/>
  <c r="B6" i="6" s="1"/>
  <c r="E6" i="2"/>
  <c r="B6" i="5" s="1"/>
  <c r="G5" i="2"/>
  <c r="B5" i="7" s="1"/>
  <c r="F5" i="2"/>
  <c r="B5" i="6" s="1"/>
  <c r="G4" i="2"/>
  <c r="B4" i="7" s="1"/>
  <c r="F4" i="2"/>
  <c r="B4" i="6" s="1"/>
  <c r="G3" i="2"/>
  <c r="B3" i="7" s="1"/>
  <c r="F3" i="2"/>
  <c r="B3" i="6" s="1"/>
  <c r="E5" i="2"/>
  <c r="B5" i="5" s="1"/>
  <c r="E4" i="2"/>
  <c r="B4" i="5" s="1"/>
  <c r="E3" i="2"/>
  <c r="B3" i="5" s="1"/>
  <c r="B33" i="5" l="1"/>
  <c r="B34" i="6"/>
  <c r="B35" i="7"/>
  <c r="B30" i="5"/>
  <c r="B37" i="5"/>
  <c r="B38" i="6"/>
  <c r="B47" i="5"/>
  <c r="B30" i="7"/>
  <c r="B32" i="6"/>
  <c r="B33" i="7"/>
  <c r="B35" i="5"/>
  <c r="B36" i="6"/>
  <c r="B37" i="7"/>
  <c r="B47" i="7"/>
  <c r="B31" i="6"/>
  <c r="B32" i="7"/>
  <c r="B34" i="5"/>
  <c r="B35" i="6"/>
  <c r="B36" i="7"/>
  <c r="B38" i="5"/>
  <c r="B32" i="5"/>
  <c r="B33" i="6"/>
  <c r="B34" i="7"/>
  <c r="B36" i="5"/>
  <c r="B37" i="6"/>
  <c r="B38" i="7"/>
  <c r="B47" i="6"/>
  <c r="K744" i="12"/>
  <c r="L744" i="12"/>
  <c r="M744" i="12"/>
  <c r="K745" i="12"/>
  <c r="L745" i="12"/>
  <c r="M745" i="12"/>
  <c r="K746" i="12"/>
  <c r="L746" i="12"/>
  <c r="M746" i="12"/>
  <c r="K747" i="12"/>
  <c r="L747" i="12"/>
  <c r="M747" i="12"/>
  <c r="K748" i="12"/>
  <c r="L748" i="12"/>
  <c r="M748" i="12"/>
  <c r="K749" i="12"/>
  <c r="L749" i="12"/>
  <c r="M749" i="12"/>
  <c r="K750" i="12"/>
  <c r="L750" i="12"/>
  <c r="M750" i="12"/>
  <c r="K751" i="12"/>
  <c r="L751" i="12"/>
  <c r="M751" i="12"/>
  <c r="K752" i="12"/>
  <c r="L752" i="12"/>
  <c r="P752" i="12" s="1"/>
  <c r="M752" i="12"/>
  <c r="E752" i="12" s="1"/>
  <c r="K753" i="12"/>
  <c r="O753" i="12" s="1"/>
  <c r="L753" i="12"/>
  <c r="M753" i="12"/>
  <c r="E753" i="12" s="1"/>
  <c r="K754" i="12"/>
  <c r="O754" i="12" s="1"/>
  <c r="U34" i="8" s="1"/>
  <c r="U35" i="8" s="1"/>
  <c r="L754" i="12"/>
  <c r="P754" i="12" s="1"/>
  <c r="M754" i="12"/>
  <c r="K755" i="12"/>
  <c r="O755" i="12" s="1"/>
  <c r="X34" i="8" s="1"/>
  <c r="X35" i="8" s="1"/>
  <c r="L755" i="12"/>
  <c r="P755" i="12" s="1"/>
  <c r="M755" i="12"/>
  <c r="Q755" i="12" s="1"/>
  <c r="K756" i="12"/>
  <c r="L756" i="12"/>
  <c r="P756" i="12" s="1"/>
  <c r="M756" i="12"/>
  <c r="Q756" i="12" s="1"/>
  <c r="AC34" i="8" s="1"/>
  <c r="AC35" i="8" s="1"/>
  <c r="K757" i="12"/>
  <c r="O757" i="12" s="1"/>
  <c r="L757" i="12"/>
  <c r="M757" i="12"/>
  <c r="E757" i="12" s="1"/>
  <c r="AF19" i="8" s="1"/>
  <c r="AF20" i="8" s="1"/>
  <c r="K758" i="12"/>
  <c r="O758" i="12" s="1"/>
  <c r="AG34" i="8" s="1"/>
  <c r="AG35" i="8" s="1"/>
  <c r="L758" i="12"/>
  <c r="P758" i="12" s="1"/>
  <c r="M758" i="12"/>
  <c r="K759" i="12"/>
  <c r="C759" i="12" s="1"/>
  <c r="L759" i="12"/>
  <c r="P759" i="12" s="1"/>
  <c r="AK34" i="8" s="1"/>
  <c r="AK35" i="8" s="1"/>
  <c r="M759" i="12"/>
  <c r="Q759" i="12" s="1"/>
  <c r="K760" i="12"/>
  <c r="P760" i="12"/>
  <c r="AN34" i="8" s="1"/>
  <c r="AN35" i="8" s="1"/>
  <c r="M760" i="12"/>
  <c r="Q760" i="12" s="1"/>
  <c r="K761" i="12"/>
  <c r="O761" i="12" s="1"/>
  <c r="L761" i="12"/>
  <c r="M761" i="12"/>
  <c r="Q761" i="12" s="1"/>
  <c r="K762" i="12"/>
  <c r="O762" i="12" s="1"/>
  <c r="L762" i="12"/>
  <c r="P762" i="12" s="1"/>
  <c r="M762" i="12"/>
  <c r="K763" i="12"/>
  <c r="O763" i="12" s="1"/>
  <c r="L763" i="12"/>
  <c r="P763" i="12" s="1"/>
  <c r="M763" i="12"/>
  <c r="Q763" i="12" s="1"/>
  <c r="K764" i="12"/>
  <c r="L764" i="12"/>
  <c r="P764" i="12" s="1"/>
  <c r="AZ34" i="8" s="1"/>
  <c r="AZ35" i="8" s="1"/>
  <c r="M764" i="12"/>
  <c r="Q764" i="12" s="1"/>
  <c r="K765" i="12"/>
  <c r="C765" i="12" s="1"/>
  <c r="L765" i="12"/>
  <c r="M765" i="12"/>
  <c r="Q765" i="12" s="1"/>
  <c r="BD34" i="8" s="1"/>
  <c r="BD35" i="8" s="1"/>
  <c r="K766" i="12"/>
  <c r="O766" i="12" s="1"/>
  <c r="BE34" i="8" s="1"/>
  <c r="BE35" i="8" s="1"/>
  <c r="L766" i="12"/>
  <c r="D766" i="12" s="1"/>
  <c r="M766" i="12"/>
  <c r="K767" i="12"/>
  <c r="O767" i="12" s="1"/>
  <c r="L767" i="12"/>
  <c r="P767" i="12" s="1"/>
  <c r="M767" i="12"/>
  <c r="E767" i="12" s="1"/>
  <c r="K768" i="12"/>
  <c r="L768" i="12"/>
  <c r="P768" i="12" s="1"/>
  <c r="M768" i="12"/>
  <c r="Q768" i="12" s="1"/>
  <c r="K769" i="12"/>
  <c r="C769" i="12" s="1"/>
  <c r="L769" i="12"/>
  <c r="M769" i="12"/>
  <c r="Q769" i="12" s="1"/>
  <c r="K770" i="12"/>
  <c r="O770" i="12" s="1"/>
  <c r="L770" i="12"/>
  <c r="D770" i="12" s="1"/>
  <c r="M770" i="12"/>
  <c r="K771" i="12"/>
  <c r="O771" i="12" s="1"/>
  <c r="L771" i="12"/>
  <c r="P771" i="12" s="1"/>
  <c r="M771" i="12"/>
  <c r="E771" i="12" s="1"/>
  <c r="K772" i="12"/>
  <c r="L772" i="12"/>
  <c r="P772" i="12" s="1"/>
  <c r="M772" i="12"/>
  <c r="Q772" i="12" s="1"/>
  <c r="K773" i="12"/>
  <c r="C773" i="12" s="1"/>
  <c r="L773" i="12"/>
  <c r="M773" i="12"/>
  <c r="Q773" i="12" s="1"/>
  <c r="K774" i="12"/>
  <c r="O774" i="12" s="1"/>
  <c r="L774" i="12"/>
  <c r="D774" i="12" s="1"/>
  <c r="M774" i="12"/>
  <c r="Q774" i="12" s="1"/>
  <c r="K775" i="12"/>
  <c r="O775" i="12" s="1"/>
  <c r="L775" i="12"/>
  <c r="P775" i="12" s="1"/>
  <c r="M775" i="12"/>
  <c r="E775" i="12" s="1"/>
  <c r="K776" i="12"/>
  <c r="L776" i="12"/>
  <c r="P776" i="12" s="1"/>
  <c r="M776" i="12"/>
  <c r="Q776" i="12" s="1"/>
  <c r="K777" i="12"/>
  <c r="C777" i="12" s="1"/>
  <c r="L777" i="12"/>
  <c r="M777" i="12"/>
  <c r="Q777" i="12" s="1"/>
  <c r="K778" i="12"/>
  <c r="O778" i="12" s="1"/>
  <c r="AF87" i="5" s="1"/>
  <c r="L778" i="12"/>
  <c r="D778" i="12" s="1"/>
  <c r="M778" i="12"/>
  <c r="K779" i="12"/>
  <c r="O779" i="12" s="1"/>
  <c r="L779" i="12"/>
  <c r="P779" i="12" s="1"/>
  <c r="M779" i="12"/>
  <c r="E779" i="12" s="1"/>
  <c r="L743" i="12"/>
  <c r="M743" i="12"/>
  <c r="K743" i="12"/>
  <c r="AV78" i="6" l="1"/>
  <c r="D756" i="12"/>
  <c r="AB19" i="8" s="1"/>
  <c r="AB20" i="8" s="1"/>
  <c r="O750" i="12"/>
  <c r="D87" i="5" s="1"/>
  <c r="C750" i="12"/>
  <c r="O751" i="12"/>
  <c r="L34" i="8" s="1"/>
  <c r="L35" i="8" s="1"/>
  <c r="C751" i="12"/>
  <c r="Q749" i="12"/>
  <c r="E749" i="12"/>
  <c r="P751" i="12"/>
  <c r="M34" i="8" s="1"/>
  <c r="M35" i="8" s="1"/>
  <c r="D751" i="12"/>
  <c r="Q750" i="12"/>
  <c r="E750" i="12"/>
  <c r="P749" i="12"/>
  <c r="D749" i="12"/>
  <c r="Q751" i="12"/>
  <c r="E87" i="7" s="1"/>
  <c r="E751" i="12"/>
  <c r="P750" i="12"/>
  <c r="D87" i="6" s="1"/>
  <c r="D750" i="12"/>
  <c r="O749" i="12"/>
  <c r="C749" i="12"/>
  <c r="BB19" i="8"/>
  <c r="BB20" i="8" s="1"/>
  <c r="AX34" i="8"/>
  <c r="AX35" i="8" s="1"/>
  <c r="AT34" i="8"/>
  <c r="AT35" i="8" s="1"/>
  <c r="AP34" i="8"/>
  <c r="AP35" i="8" s="1"/>
  <c r="AL34" i="8"/>
  <c r="AL35" i="8" s="1"/>
  <c r="AH34" i="8"/>
  <c r="AH35" i="8" s="1"/>
  <c r="AD34" i="8"/>
  <c r="AD35" i="8" s="1"/>
  <c r="Z34" i="8"/>
  <c r="Z35" i="8" s="1"/>
  <c r="V34" i="8"/>
  <c r="V35" i="8" s="1"/>
  <c r="R34" i="8"/>
  <c r="R35" i="8" s="1"/>
  <c r="N34" i="8"/>
  <c r="N35" i="8" s="1"/>
  <c r="BA34" i="8"/>
  <c r="BA35" i="8" s="1"/>
  <c r="AW34" i="8"/>
  <c r="AW35" i="8" s="1"/>
  <c r="AS34" i="8"/>
  <c r="AS35" i="8" s="1"/>
  <c r="AO34" i="8"/>
  <c r="AO35" i="8" s="1"/>
  <c r="Y34" i="8"/>
  <c r="Y35" i="8" s="1"/>
  <c r="Q19" i="8"/>
  <c r="Q20" i="8" s="1"/>
  <c r="AV34" i="8"/>
  <c r="AV35" i="8" s="1"/>
  <c r="AR34" i="8"/>
  <c r="AR35" i="8" s="1"/>
  <c r="AJ19" i="8"/>
  <c r="AJ20" i="8" s="1"/>
  <c r="AB34" i="8"/>
  <c r="AB35" i="8" s="1"/>
  <c r="T19" i="8"/>
  <c r="T20" i="8" s="1"/>
  <c r="P34" i="8"/>
  <c r="P35" i="8" s="1"/>
  <c r="BF19" i="8"/>
  <c r="BF20" i="8" s="1"/>
  <c r="Q757" i="12"/>
  <c r="D767" i="12"/>
  <c r="C763" i="12"/>
  <c r="Q752" i="12"/>
  <c r="Q753" i="12"/>
  <c r="E761" i="12"/>
  <c r="C779" i="12"/>
  <c r="E772" i="12"/>
  <c r="O759" i="12"/>
  <c r="AJ34" i="8" s="1"/>
  <c r="AJ35" i="8" s="1"/>
  <c r="C775" i="12"/>
  <c r="P770" i="12"/>
  <c r="Q775" i="12"/>
  <c r="C770" i="12"/>
  <c r="E764" i="12"/>
  <c r="BA19" i="8" s="1"/>
  <c r="BA20" i="8" s="1"/>
  <c r="D760" i="12"/>
  <c r="AN19" i="8" s="1"/>
  <c r="AN20" i="8" s="1"/>
  <c r="C755" i="12"/>
  <c r="X19" i="8" s="1"/>
  <c r="X20" i="8" s="1"/>
  <c r="O773" i="12"/>
  <c r="Q767" i="12"/>
  <c r="P778" i="12"/>
  <c r="E777" i="12"/>
  <c r="O765" i="12"/>
  <c r="D771" i="12"/>
  <c r="C766" i="12"/>
  <c r="O769" i="12"/>
  <c r="Q779" i="12"/>
  <c r="E768" i="12"/>
  <c r="Q771" i="12"/>
  <c r="P766" i="12"/>
  <c r="O777" i="12"/>
  <c r="D776" i="12"/>
  <c r="C776" i="12"/>
  <c r="O776" i="12"/>
  <c r="C772" i="12"/>
  <c r="O772" i="12"/>
  <c r="D769" i="12"/>
  <c r="P769" i="12"/>
  <c r="C764" i="12"/>
  <c r="O764" i="12"/>
  <c r="Q758" i="12"/>
  <c r="AI34" i="8" s="1"/>
  <c r="AI35" i="8" s="1"/>
  <c r="E758" i="12"/>
  <c r="AI19" i="8" s="1"/>
  <c r="AI20" i="8" s="1"/>
  <c r="P753" i="12"/>
  <c r="S34" i="8" s="1"/>
  <c r="S35" i="8" s="1"/>
  <c r="D753" i="12"/>
  <c r="E770" i="12"/>
  <c r="Q770" i="12"/>
  <c r="E766" i="12"/>
  <c r="BG19" i="8" s="1"/>
  <c r="BG20" i="8" s="1"/>
  <c r="Q766" i="12"/>
  <c r="D765" i="12"/>
  <c r="P765" i="12"/>
  <c r="Q762" i="12"/>
  <c r="E762" i="12"/>
  <c r="AU19" i="8" s="1"/>
  <c r="AU20" i="8" s="1"/>
  <c r="O760" i="12"/>
  <c r="AM34" i="8" s="1"/>
  <c r="AM35" i="8" s="1"/>
  <c r="C760" i="12"/>
  <c r="AM19" i="8" s="1"/>
  <c r="AM20" i="8" s="1"/>
  <c r="P757" i="12"/>
  <c r="AE34" i="8" s="1"/>
  <c r="AE35" i="8" s="1"/>
  <c r="D757" i="12"/>
  <c r="AE19" i="8" s="1"/>
  <c r="AE20" i="8" s="1"/>
  <c r="O756" i="12"/>
  <c r="AA34" i="8" s="1"/>
  <c r="AA35" i="8" s="1"/>
  <c r="C756" i="12"/>
  <c r="Q754" i="12"/>
  <c r="W34" i="8" s="1"/>
  <c r="W35" i="8" s="1"/>
  <c r="E754" i="12"/>
  <c r="W19" i="8" s="1"/>
  <c r="W20" i="8" s="1"/>
  <c r="O752" i="12"/>
  <c r="O34" i="8" s="1"/>
  <c r="O35" i="8" s="1"/>
  <c r="C752" i="12"/>
  <c r="O19" i="8" s="1"/>
  <c r="O20" i="8" s="1"/>
  <c r="E778" i="12"/>
  <c r="Q778" i="12"/>
  <c r="D777" i="12"/>
  <c r="P777" i="12"/>
  <c r="D773" i="12"/>
  <c r="P773" i="12"/>
  <c r="C768" i="12"/>
  <c r="O768" i="12"/>
  <c r="P761" i="12"/>
  <c r="AQ34" i="8" s="1"/>
  <c r="AQ35" i="8" s="1"/>
  <c r="D761" i="12"/>
  <c r="E774" i="12"/>
  <c r="D763" i="12"/>
  <c r="C762" i="12"/>
  <c r="E760" i="12"/>
  <c r="D759" i="12"/>
  <c r="AK19" i="8" s="1"/>
  <c r="AK20" i="8" s="1"/>
  <c r="C758" i="12"/>
  <c r="E756" i="12"/>
  <c r="D755" i="12"/>
  <c r="C754" i="12"/>
  <c r="U19" i="8" s="1"/>
  <c r="U20" i="8" s="1"/>
  <c r="P774" i="12"/>
  <c r="C774" i="12"/>
  <c r="D779" i="12"/>
  <c r="C778" i="12"/>
  <c r="AF78" i="5" s="1"/>
  <c r="E776" i="12"/>
  <c r="D775" i="12"/>
  <c r="E773" i="12"/>
  <c r="D772" i="12"/>
  <c r="C771" i="12"/>
  <c r="E769" i="12"/>
  <c r="D768" i="12"/>
  <c r="C767" i="12"/>
  <c r="E765" i="12"/>
  <c r="BD19" i="8" s="1"/>
  <c r="BD20" i="8" s="1"/>
  <c r="D764" i="12"/>
  <c r="D752" i="12"/>
  <c r="P19" i="8" s="1"/>
  <c r="P20" i="8" s="1"/>
  <c r="E763" i="12"/>
  <c r="AX19" i="8" s="1"/>
  <c r="AX20" i="8" s="1"/>
  <c r="D762" i="12"/>
  <c r="C761" i="12"/>
  <c r="E759" i="12"/>
  <c r="D758" i="12"/>
  <c r="AH19" i="8" s="1"/>
  <c r="AH20" i="8" s="1"/>
  <c r="C757" i="12"/>
  <c r="E755" i="12"/>
  <c r="D754" i="12"/>
  <c r="C753" i="12"/>
  <c r="E87" i="6" l="1"/>
  <c r="E87" i="5"/>
  <c r="I34" i="8"/>
  <c r="D88" i="5" s="1"/>
  <c r="AV87" i="6"/>
  <c r="AV87" i="7"/>
  <c r="AV78" i="7"/>
  <c r="E18" i="8"/>
  <c r="B78" i="7" s="1"/>
  <c r="G34" i="8"/>
  <c r="C87" i="6"/>
  <c r="H34" i="8"/>
  <c r="C87" i="7"/>
  <c r="F34" i="8"/>
  <c r="C87" i="5"/>
  <c r="K34" i="8"/>
  <c r="D87" i="7"/>
  <c r="AT19" i="8"/>
  <c r="AT20" i="8" s="1"/>
  <c r="AG19" i="8"/>
  <c r="AG20" i="8" s="1"/>
  <c r="BF34" i="8"/>
  <c r="BF35" i="8" s="1"/>
  <c r="Q34" i="8"/>
  <c r="Q35" i="8" s="1"/>
  <c r="BE19" i="8"/>
  <c r="BE20" i="8" s="1"/>
  <c r="AV19" i="8"/>
  <c r="AV20" i="8" s="1"/>
  <c r="V19" i="8"/>
  <c r="V20" i="8" s="1"/>
  <c r="AL19" i="8"/>
  <c r="AL20" i="8" s="1"/>
  <c r="Y19" i="8"/>
  <c r="Y20" i="8" s="1"/>
  <c r="AO19" i="8"/>
  <c r="AO20" i="8" s="1"/>
  <c r="AQ19" i="8"/>
  <c r="AQ20" i="8" s="1"/>
  <c r="BG34" i="8"/>
  <c r="BG35" i="8" s="1"/>
  <c r="S19" i="8"/>
  <c r="S20" i="8" s="1"/>
  <c r="AY34" i="8"/>
  <c r="AY35" i="8" s="1"/>
  <c r="D18" i="8"/>
  <c r="B78" i="6" s="1"/>
  <c r="AR19" i="8"/>
  <c r="AR20" i="8" s="1"/>
  <c r="AD19" i="8"/>
  <c r="AD20" i="8" s="1"/>
  <c r="C18" i="8"/>
  <c r="B78" i="5" s="1"/>
  <c r="AW19" i="8"/>
  <c r="AW20" i="8" s="1"/>
  <c r="AA19" i="8"/>
  <c r="AA20" i="8" s="1"/>
  <c r="BC34" i="8"/>
  <c r="BC35" i="8" s="1"/>
  <c r="R19" i="8"/>
  <c r="R20" i="8" s="1"/>
  <c r="BC19" i="8"/>
  <c r="BC20" i="8" s="1"/>
  <c r="E33" i="8"/>
  <c r="B87" i="7" s="1"/>
  <c r="Z19" i="8"/>
  <c r="Z20" i="8" s="1"/>
  <c r="AP19" i="8"/>
  <c r="AP20" i="8" s="1"/>
  <c r="AZ19" i="8"/>
  <c r="AZ20" i="8" s="1"/>
  <c r="AC19" i="8"/>
  <c r="AC20" i="8" s="1"/>
  <c r="AS19" i="8"/>
  <c r="AS20" i="8" s="1"/>
  <c r="AU34" i="8"/>
  <c r="AU35" i="8" s="1"/>
  <c r="AY19" i="8"/>
  <c r="AY20" i="8" s="1"/>
  <c r="BB34" i="8"/>
  <c r="BB35" i="8" s="1"/>
  <c r="T34" i="8"/>
  <c r="T35" i="8" s="1"/>
  <c r="AF34" i="8"/>
  <c r="AF35" i="8" s="1"/>
  <c r="C33" i="8"/>
  <c r="B87" i="5" s="1"/>
  <c r="D33" i="8"/>
  <c r="B87" i="6" s="1"/>
  <c r="J34" i="8"/>
  <c r="D88" i="6" s="1"/>
  <c r="E89" i="6"/>
  <c r="E88" i="6"/>
  <c r="E89" i="7"/>
  <c r="E88" i="7"/>
  <c r="E89" i="5"/>
  <c r="E88" i="5"/>
  <c r="E26" i="21"/>
  <c r="E29" i="21"/>
  <c r="AE39" i="7"/>
  <c r="AE39" i="6"/>
  <c r="AE39" i="5"/>
  <c r="AD39" i="7"/>
  <c r="AD39" i="6"/>
  <c r="AD39" i="5"/>
  <c r="AC39" i="7"/>
  <c r="AC39" i="6"/>
  <c r="AC39" i="5"/>
  <c r="AB39" i="7"/>
  <c r="AB39" i="6"/>
  <c r="AB39" i="5"/>
  <c r="AA39" i="7"/>
  <c r="AA39" i="6"/>
  <c r="AA39" i="5"/>
  <c r="Z39" i="7"/>
  <c r="Z39" i="6"/>
  <c r="Z39" i="5"/>
  <c r="Y39" i="7"/>
  <c r="Y39" i="6"/>
  <c r="Y39" i="5"/>
  <c r="X39" i="7"/>
  <c r="X39" i="6"/>
  <c r="X39" i="5"/>
  <c r="W39" i="7"/>
  <c r="W39" i="6"/>
  <c r="W39" i="5"/>
  <c r="V39" i="7"/>
  <c r="V39" i="6"/>
  <c r="V39" i="5"/>
  <c r="U39" i="7"/>
  <c r="U39" i="6"/>
  <c r="U39" i="5"/>
  <c r="T39" i="7"/>
  <c r="T39" i="6"/>
  <c r="T39" i="5"/>
  <c r="S39" i="7"/>
  <c r="S39" i="6"/>
  <c r="S39" i="5"/>
  <c r="R39" i="7"/>
  <c r="R39" i="6"/>
  <c r="R39" i="5"/>
  <c r="Q39" i="7"/>
  <c r="Q39" i="6"/>
  <c r="Q39" i="5"/>
  <c r="P39" i="7"/>
  <c r="P39" i="6"/>
  <c r="P39" i="5"/>
  <c r="O39" i="7"/>
  <c r="O39" i="6"/>
  <c r="O39" i="5"/>
  <c r="N39" i="7"/>
  <c r="N39" i="6"/>
  <c r="N39" i="5"/>
  <c r="M39" i="7"/>
  <c r="M39" i="6"/>
  <c r="M39" i="5"/>
  <c r="L39" i="7"/>
  <c r="L39" i="6"/>
  <c r="L39" i="5"/>
  <c r="K39" i="7"/>
  <c r="K39" i="6"/>
  <c r="K39" i="5"/>
  <c r="J39" i="7"/>
  <c r="J39" i="6"/>
  <c r="J39" i="5"/>
  <c r="I35" i="8" l="1"/>
  <c r="D89" i="5" s="1"/>
  <c r="D15" i="21"/>
  <c r="E43" i="2"/>
  <c r="B41" i="5" s="1"/>
  <c r="J35" i="8"/>
  <c r="D89" i="6" s="1"/>
  <c r="F35" i="8"/>
  <c r="C89" i="5" s="1"/>
  <c r="C88" i="5"/>
  <c r="H35" i="8"/>
  <c r="C89" i="7" s="1"/>
  <c r="C88" i="7"/>
  <c r="K35" i="8"/>
  <c r="D89" i="7" s="1"/>
  <c r="D88" i="7"/>
  <c r="G35" i="8"/>
  <c r="C89" i="6" s="1"/>
  <c r="C88" i="6"/>
  <c r="G43" i="2"/>
  <c r="B41" i="7" s="1"/>
  <c r="F46" i="2"/>
  <c r="B46" i="6" s="1"/>
  <c r="F43" i="2"/>
  <c r="B41" i="6" s="1"/>
  <c r="N16" i="21"/>
  <c r="E46" i="2"/>
  <c r="B46" i="5" s="1"/>
  <c r="E11" i="21"/>
  <c r="E27" i="2"/>
  <c r="B27" i="5" s="1"/>
  <c r="D18" i="21"/>
  <c r="E52" i="2"/>
  <c r="B52" i="5" s="1"/>
  <c r="F27" i="2"/>
  <c r="B27" i="6" s="1"/>
  <c r="G46" i="2"/>
  <c r="B46" i="7" s="1"/>
  <c r="F52" i="2"/>
  <c r="B52" i="6" s="1"/>
  <c r="G27" i="2"/>
  <c r="B27" i="7" s="1"/>
  <c r="N15" i="21"/>
  <c r="G52" i="2"/>
  <c r="B52" i="7" s="1"/>
  <c r="F57" i="2"/>
  <c r="G19" i="21"/>
  <c r="E57" i="2"/>
  <c r="G57" i="2"/>
  <c r="H1252" i="12"/>
  <c r="H1250" i="12"/>
  <c r="H1244" i="12"/>
  <c r="H1242" i="12"/>
  <c r="H1238" i="12"/>
  <c r="H1236" i="12"/>
  <c r="H1234" i="12"/>
  <c r="H1230" i="12"/>
  <c r="H1228" i="12"/>
  <c r="O1097" i="12"/>
  <c r="P1097" i="12"/>
  <c r="Q1097" i="12"/>
  <c r="O1098" i="12"/>
  <c r="P1098" i="12"/>
  <c r="Q1098" i="12"/>
  <c r="O1099" i="12"/>
  <c r="P1099" i="12"/>
  <c r="Q1099" i="12"/>
  <c r="O1100" i="12"/>
  <c r="P1100" i="12"/>
  <c r="Q1100" i="12"/>
  <c r="O1101" i="12"/>
  <c r="P1101" i="12"/>
  <c r="Q1101" i="12"/>
  <c r="O1102" i="12"/>
  <c r="P1102" i="12"/>
  <c r="Q1102" i="12"/>
  <c r="O1103" i="12"/>
  <c r="P1103" i="12"/>
  <c r="Q1103" i="12"/>
  <c r="O1104" i="12"/>
  <c r="P1104" i="12"/>
  <c r="Q1104" i="12"/>
  <c r="O1105" i="12"/>
  <c r="P1105" i="12"/>
  <c r="Q1105" i="12"/>
  <c r="O1106" i="12"/>
  <c r="P1106" i="12"/>
  <c r="Q1106" i="12"/>
  <c r="O1107" i="12"/>
  <c r="P1107" i="12"/>
  <c r="Q1107" i="12"/>
  <c r="O1108" i="12"/>
  <c r="P1108" i="12"/>
  <c r="Q1108" i="12"/>
  <c r="O1109" i="12"/>
  <c r="P1109" i="12"/>
  <c r="Q1109" i="12"/>
  <c r="P1110" i="12"/>
  <c r="Q1110" i="12"/>
  <c r="O1111" i="12"/>
  <c r="P1111" i="12"/>
  <c r="Q1111" i="12"/>
  <c r="O1112" i="12"/>
  <c r="P1112" i="12"/>
  <c r="Q1112" i="12"/>
  <c r="O1113" i="12"/>
  <c r="P1113" i="12"/>
  <c r="Q1113" i="12"/>
  <c r="O1114" i="12"/>
  <c r="P1114" i="12"/>
  <c r="Q1114" i="12"/>
  <c r="O1115" i="12"/>
  <c r="P1115" i="12"/>
  <c r="Q1115" i="12"/>
  <c r="O1116" i="12"/>
  <c r="P1116" i="12"/>
  <c r="Q1116" i="12"/>
  <c r="O1117" i="12"/>
  <c r="P1117" i="12"/>
  <c r="Q1117" i="12"/>
  <c r="O1118" i="12"/>
  <c r="P1118" i="12"/>
  <c r="Q1118" i="12"/>
  <c r="O1119" i="12"/>
  <c r="P1119" i="12"/>
  <c r="Q1119" i="12"/>
  <c r="O1120" i="12"/>
  <c r="P1120" i="12"/>
  <c r="Q1120" i="12"/>
  <c r="O1121" i="12"/>
  <c r="P1121" i="12"/>
  <c r="Q1121" i="12"/>
  <c r="P1096" i="12"/>
  <c r="Q1096" i="12"/>
  <c r="O1096" i="12"/>
  <c r="H1232" i="12"/>
  <c r="H1240" i="12"/>
  <c r="H1248" i="12"/>
  <c r="J1248" i="12" s="1"/>
  <c r="C1248" i="12" s="1"/>
  <c r="B55" i="6" l="1"/>
  <c r="B56" i="6"/>
  <c r="B50" i="6"/>
  <c r="B51" i="6"/>
  <c r="B55" i="7"/>
  <c r="B56" i="7"/>
  <c r="B50" i="7"/>
  <c r="B51" i="7"/>
  <c r="B44" i="7"/>
  <c r="B45" i="7"/>
  <c r="B55" i="5"/>
  <c r="B56" i="5"/>
  <c r="B44" i="6"/>
  <c r="B45" i="6"/>
  <c r="B50" i="5"/>
  <c r="B51" i="5"/>
  <c r="B44" i="5"/>
  <c r="B45" i="5"/>
  <c r="B53" i="6"/>
  <c r="B54" i="6"/>
  <c r="B48" i="6"/>
  <c r="B49" i="6"/>
  <c r="B53" i="7"/>
  <c r="B54" i="7"/>
  <c r="B48" i="7"/>
  <c r="B49" i="7"/>
  <c r="B42" i="7"/>
  <c r="B43" i="7"/>
  <c r="B39" i="6"/>
  <c r="B40" i="6"/>
  <c r="B39" i="5"/>
  <c r="B40" i="5"/>
  <c r="B53" i="5"/>
  <c r="B54" i="5"/>
  <c r="B42" i="6"/>
  <c r="B43" i="6"/>
  <c r="B48" i="5"/>
  <c r="B49" i="5"/>
  <c r="B42" i="5"/>
  <c r="B43" i="5"/>
  <c r="B39" i="7"/>
  <c r="B40" i="7"/>
  <c r="J1240" i="12"/>
  <c r="C1240" i="12" s="1"/>
  <c r="J1232" i="12"/>
  <c r="C1232" i="12" s="1"/>
  <c r="L1240" i="12"/>
  <c r="E1240" i="12" s="1"/>
  <c r="K1240" i="12"/>
  <c r="D1240" i="12" s="1"/>
  <c r="L1238" i="12"/>
  <c r="E1238" i="12" s="1"/>
  <c r="J1238" i="12"/>
  <c r="C1238" i="12" s="1"/>
  <c r="K1238" i="12"/>
  <c r="D1238" i="12" s="1"/>
  <c r="L1228" i="12"/>
  <c r="E1228" i="12" s="1"/>
  <c r="J1228" i="12"/>
  <c r="C1228" i="12" s="1"/>
  <c r="K1228" i="12"/>
  <c r="D1228" i="12" s="1"/>
  <c r="L1242" i="12"/>
  <c r="E1242" i="12" s="1"/>
  <c r="J1242" i="12"/>
  <c r="C1242" i="12" s="1"/>
  <c r="K1242" i="12"/>
  <c r="D1242" i="12" s="1"/>
  <c r="J1244" i="12"/>
  <c r="C1244" i="12" s="1"/>
  <c r="L1244" i="12"/>
  <c r="E1244" i="12" s="1"/>
  <c r="K1244" i="12"/>
  <c r="D1244" i="12" s="1"/>
  <c r="J1230" i="12"/>
  <c r="C1230" i="12" s="1"/>
  <c r="L1230" i="12"/>
  <c r="E1230" i="12" s="1"/>
  <c r="K1230" i="12"/>
  <c r="D1230" i="12" s="1"/>
  <c r="L1246" i="12"/>
  <c r="E1246" i="12" s="1"/>
  <c r="K1246" i="12"/>
  <c r="D1246" i="12" s="1"/>
  <c r="J1246" i="12"/>
  <c r="C1246" i="12" s="1"/>
  <c r="L1234" i="12"/>
  <c r="E1234" i="12" s="1"/>
  <c r="J1234" i="12"/>
  <c r="C1234" i="12" s="1"/>
  <c r="K1234" i="12"/>
  <c r="D1234" i="12" s="1"/>
  <c r="J1236" i="12"/>
  <c r="C1236" i="12" s="1"/>
  <c r="L1236" i="12"/>
  <c r="E1236" i="12" s="1"/>
  <c r="K1236" i="12"/>
  <c r="D1236" i="12" s="1"/>
  <c r="J1250" i="12"/>
  <c r="C1250" i="12" s="1"/>
  <c r="K1250" i="12"/>
  <c r="D1250" i="12" s="1"/>
  <c r="L1250" i="12"/>
  <c r="E1250" i="12" s="1"/>
  <c r="K1252" i="12"/>
  <c r="D1252" i="12" s="1"/>
  <c r="J1252" i="12"/>
  <c r="C1252" i="12" s="1"/>
  <c r="H1229" i="12"/>
  <c r="H1237" i="12"/>
  <c r="H1245" i="12"/>
  <c r="H1239" i="12"/>
  <c r="H1247" i="12"/>
  <c r="L1248" i="12"/>
  <c r="E1248" i="12" s="1"/>
  <c r="L1232" i="12"/>
  <c r="E1232" i="12" s="1"/>
  <c r="H1227" i="12"/>
  <c r="J1227" i="12" s="1"/>
  <c r="H1235" i="12"/>
  <c r="H1243" i="12"/>
  <c r="H1251" i="12"/>
  <c r="H1231" i="12"/>
  <c r="K1248" i="12"/>
  <c r="D1248" i="12" s="1"/>
  <c r="K1232" i="12"/>
  <c r="D1232" i="12" s="1"/>
  <c r="H1233" i="12"/>
  <c r="H1241" i="12"/>
  <c r="H1249" i="12"/>
  <c r="L1252" i="12"/>
  <c r="E1252" i="12" s="1"/>
  <c r="Y6" i="16"/>
  <c r="X6" i="16" s="1"/>
  <c r="Z6" i="16"/>
  <c r="Y7" i="16"/>
  <c r="X7" i="16" s="1"/>
  <c r="Z7" i="16"/>
  <c r="Y8" i="16"/>
  <c r="X8" i="16" s="1"/>
  <c r="Z8" i="16"/>
  <c r="Y9" i="16"/>
  <c r="X9" i="16" s="1"/>
  <c r="Z9" i="16"/>
  <c r="Y10" i="16"/>
  <c r="X10" i="16" s="1"/>
  <c r="Z10" i="16"/>
  <c r="Y11" i="16"/>
  <c r="X11" i="16" s="1"/>
  <c r="Z11" i="16"/>
  <c r="Y12" i="16"/>
  <c r="X12" i="16" s="1"/>
  <c r="Z12" i="16"/>
  <c r="Y13" i="16"/>
  <c r="X13" i="16" s="1"/>
  <c r="Z13" i="16"/>
  <c r="Y14" i="16"/>
  <c r="X14" i="16" s="1"/>
  <c r="Z14" i="16"/>
  <c r="Y15" i="16"/>
  <c r="X15" i="16" s="1"/>
  <c r="Z15" i="16"/>
  <c r="Y16" i="16"/>
  <c r="X16" i="16" s="1"/>
  <c r="Z16" i="16"/>
  <c r="Y17" i="16"/>
  <c r="X17" i="16" s="1"/>
  <c r="Z17" i="16"/>
  <c r="Y18" i="16"/>
  <c r="X18" i="16" s="1"/>
  <c r="Z18" i="16"/>
  <c r="Y19" i="16"/>
  <c r="X19" i="16" s="1"/>
  <c r="Z19" i="16"/>
  <c r="Y20" i="16"/>
  <c r="X20" i="16" s="1"/>
  <c r="Z20" i="16"/>
  <c r="Y21" i="16"/>
  <c r="X21" i="16" s="1"/>
  <c r="Z21" i="16"/>
  <c r="Y22" i="16"/>
  <c r="X22" i="16" s="1"/>
  <c r="Z22" i="16"/>
  <c r="Y23" i="16"/>
  <c r="X23" i="16" s="1"/>
  <c r="Z23" i="16"/>
  <c r="Y24" i="16"/>
  <c r="X24" i="16" s="1"/>
  <c r="Z24" i="16"/>
  <c r="Y25" i="16"/>
  <c r="X25" i="16" s="1"/>
  <c r="Z25" i="16"/>
  <c r="Y26" i="16"/>
  <c r="X26" i="16" s="1"/>
  <c r="Z26" i="16"/>
  <c r="Y27" i="16"/>
  <c r="X27" i="16" s="1"/>
  <c r="Z27" i="16"/>
  <c r="Y28" i="16"/>
  <c r="X28" i="16" s="1"/>
  <c r="Z28" i="16"/>
  <c r="Y29" i="16"/>
  <c r="X29" i="16" s="1"/>
  <c r="Z29" i="16"/>
  <c r="Y30" i="16"/>
  <c r="Z30" i="16"/>
  <c r="Y31" i="16"/>
  <c r="X31" i="16" s="1"/>
  <c r="Z31" i="16"/>
  <c r="Y32" i="16"/>
  <c r="X32" i="16" s="1"/>
  <c r="Z32" i="16"/>
  <c r="Z33" i="16"/>
  <c r="Y34" i="16"/>
  <c r="X34" i="16" s="1"/>
  <c r="Z34" i="16"/>
  <c r="Y35" i="16"/>
  <c r="X35" i="16" s="1"/>
  <c r="Z35" i="16"/>
  <c r="Y36" i="16"/>
  <c r="X36" i="16" s="1"/>
  <c r="Z36" i="16"/>
  <c r="Y37" i="16"/>
  <c r="X37" i="16" s="1"/>
  <c r="Z37" i="16"/>
  <c r="Y38" i="16"/>
  <c r="X38" i="16" s="1"/>
  <c r="Z38" i="16"/>
  <c r="Y39" i="16"/>
  <c r="Z39" i="16"/>
  <c r="Y40" i="16"/>
  <c r="X40" i="16" s="1"/>
  <c r="Z40" i="16"/>
  <c r="Y41" i="16"/>
  <c r="X41" i="16" s="1"/>
  <c r="Z5" i="16"/>
  <c r="Y5" i="16"/>
  <c r="X5" i="16" s="1"/>
  <c r="AD39" i="16" l="1"/>
  <c r="X39" i="16"/>
  <c r="X30" i="16"/>
  <c r="AD30" i="16"/>
  <c r="AH30" i="16"/>
  <c r="L1227" i="12"/>
  <c r="E1227" i="12" s="1"/>
  <c r="K1227" i="12"/>
  <c r="D1227" i="12" s="1"/>
  <c r="C1227" i="12"/>
  <c r="J1247" i="12"/>
  <c r="C1247" i="12" s="1"/>
  <c r="K1247" i="12"/>
  <c r="D1247" i="12" s="1"/>
  <c r="L1247" i="12"/>
  <c r="E1247" i="12" s="1"/>
  <c r="K1245" i="12"/>
  <c r="D1245" i="12" s="1"/>
  <c r="J1245" i="12"/>
  <c r="C1245" i="12" s="1"/>
  <c r="L1245" i="12"/>
  <c r="E1245" i="12" s="1"/>
  <c r="K1231" i="12"/>
  <c r="D1231" i="12" s="1"/>
  <c r="J1231" i="12"/>
  <c r="C1231" i="12" s="1"/>
  <c r="L1231" i="12"/>
  <c r="E1231" i="12" s="1"/>
  <c r="L1235" i="12"/>
  <c r="E1235" i="12" s="1"/>
  <c r="K1235" i="12"/>
  <c r="D1235" i="12" s="1"/>
  <c r="J1235" i="12"/>
  <c r="C1235" i="12" s="1"/>
  <c r="K1239" i="12"/>
  <c r="D1239" i="12" s="1"/>
  <c r="L1239" i="12"/>
  <c r="E1239" i="12" s="1"/>
  <c r="J1239" i="12"/>
  <c r="C1239" i="12" s="1"/>
  <c r="J1251" i="12"/>
  <c r="C1251" i="12" s="1"/>
  <c r="K1251" i="12"/>
  <c r="D1251" i="12" s="1"/>
  <c r="L1251" i="12"/>
  <c r="E1251" i="12" s="1"/>
  <c r="J1243" i="12"/>
  <c r="C1243" i="12" s="1"/>
  <c r="L1243" i="12"/>
  <c r="E1243" i="12" s="1"/>
  <c r="K1243" i="12"/>
  <c r="D1243" i="12" s="1"/>
  <c r="K1237" i="12"/>
  <c r="D1237" i="12" s="1"/>
  <c r="L1237" i="12"/>
  <c r="E1237" i="12" s="1"/>
  <c r="J1237" i="12"/>
  <c r="C1237" i="12" s="1"/>
  <c r="L1249" i="12"/>
  <c r="E1249" i="12" s="1"/>
  <c r="J1249" i="12"/>
  <c r="C1249" i="12" s="1"/>
  <c r="K1249" i="12"/>
  <c r="D1249" i="12" s="1"/>
  <c r="K1241" i="12"/>
  <c r="D1241" i="12" s="1"/>
  <c r="J1241" i="12"/>
  <c r="C1241" i="12" s="1"/>
  <c r="L1241" i="12"/>
  <c r="E1241" i="12" s="1"/>
  <c r="K1229" i="12"/>
  <c r="D1229" i="12" s="1"/>
  <c r="L1229" i="12"/>
  <c r="E1229" i="12" s="1"/>
  <c r="J1229" i="12"/>
  <c r="C1229" i="12" s="1"/>
  <c r="K1233" i="12"/>
  <c r="D1233" i="12" s="1"/>
  <c r="J1233" i="12"/>
  <c r="C1233" i="12" s="1"/>
  <c r="L1233" i="12"/>
  <c r="E1233" i="12" s="1"/>
  <c r="BR42" i="19"/>
  <c r="BR43" i="19" s="1"/>
  <c r="FC3" i="8" s="1"/>
  <c r="BR46" i="19"/>
  <c r="CU80" i="19"/>
  <c r="CU81" i="19" s="1"/>
  <c r="CT80" i="19"/>
  <c r="CT81" i="19" s="1"/>
  <c r="CS80" i="19"/>
  <c r="CS81" i="19" s="1"/>
  <c r="CR80" i="19"/>
  <c r="CR81" i="19" s="1"/>
  <c r="CQ80" i="19"/>
  <c r="CQ81" i="19" s="1"/>
  <c r="CP80" i="19"/>
  <c r="CP81" i="19" s="1"/>
  <c r="CO80" i="19"/>
  <c r="CO81" i="19" s="1"/>
  <c r="CN80" i="19"/>
  <c r="CN81" i="19" s="1"/>
  <c r="CM80" i="19"/>
  <c r="CM81" i="19" s="1"/>
  <c r="CL80" i="19"/>
  <c r="CL81" i="19" s="1"/>
  <c r="CK80" i="19"/>
  <c r="CK81" i="19" s="1"/>
  <c r="CJ80" i="19"/>
  <c r="CJ81" i="19" s="1"/>
  <c r="CI80" i="19"/>
  <c r="CI81" i="19" s="1"/>
  <c r="CH80" i="19"/>
  <c r="CH81" i="19" s="1"/>
  <c r="CG80" i="19"/>
  <c r="CG81" i="19" s="1"/>
  <c r="CF80" i="19"/>
  <c r="CF81" i="19" s="1"/>
  <c r="CE80" i="19"/>
  <c r="CE81" i="19" s="1"/>
  <c r="CD80" i="19"/>
  <c r="CD81" i="19" s="1"/>
  <c r="CC80" i="19"/>
  <c r="CC81" i="19" s="1"/>
  <c r="CB80" i="19"/>
  <c r="CB81" i="19" s="1"/>
  <c r="CA80" i="19"/>
  <c r="CA81" i="19" s="1"/>
  <c r="BZ80" i="19"/>
  <c r="BZ81" i="19" s="1"/>
  <c r="BY80" i="19"/>
  <c r="BY81" i="19" s="1"/>
  <c r="BX80" i="19"/>
  <c r="BX81" i="19" s="1"/>
  <c r="BW80" i="19"/>
  <c r="BW81" i="19" s="1"/>
  <c r="BV80" i="19"/>
  <c r="BV81" i="19" s="1"/>
  <c r="BU80" i="19"/>
  <c r="BU81" i="19" s="1"/>
  <c r="BT80" i="19"/>
  <c r="BT81" i="19" s="1"/>
  <c r="BS80" i="19"/>
  <c r="BS81" i="19" s="1"/>
  <c r="CU78" i="19"/>
  <c r="CU79" i="19" s="1"/>
  <c r="GG12" i="9" s="1"/>
  <c r="GJ12" i="9" s="1"/>
  <c r="GM12" i="9" s="1"/>
  <c r="CR13" i="9" s="1"/>
  <c r="CT78" i="19"/>
  <c r="CT79" i="19" s="1"/>
  <c r="GF12" i="9" s="1"/>
  <c r="GI12" i="9" s="1"/>
  <c r="GL12" i="9" s="1"/>
  <c r="CQ13" i="9" s="1"/>
  <c r="CS78" i="19"/>
  <c r="CS79" i="19" s="1"/>
  <c r="GE12" i="9" s="1"/>
  <c r="GH12" i="9" s="1"/>
  <c r="GK12" i="9" s="1"/>
  <c r="CP13" i="9" s="1"/>
  <c r="AF115" i="5" s="1"/>
  <c r="CR78" i="19"/>
  <c r="CR79" i="19" s="1"/>
  <c r="GD12" i="9" s="1"/>
  <c r="CQ78" i="19"/>
  <c r="CQ79" i="19" s="1"/>
  <c r="GC12" i="9" s="1"/>
  <c r="CP78" i="19"/>
  <c r="CP79" i="19" s="1"/>
  <c r="GB12" i="9" s="1"/>
  <c r="CO78" i="19"/>
  <c r="CO79" i="19" s="1"/>
  <c r="GA12" i="9" s="1"/>
  <c r="CN78" i="19"/>
  <c r="CN79" i="19" s="1"/>
  <c r="FZ12" i="9" s="1"/>
  <c r="CM78" i="19"/>
  <c r="CM79" i="19" s="1"/>
  <c r="FY12" i="9" s="1"/>
  <c r="CL78" i="19"/>
  <c r="CL79" i="19" s="1"/>
  <c r="FX12" i="9" s="1"/>
  <c r="CK78" i="19"/>
  <c r="CK79" i="19" s="1"/>
  <c r="FW12" i="9" s="1"/>
  <c r="CJ78" i="19"/>
  <c r="CJ79" i="19" s="1"/>
  <c r="FV12" i="9" s="1"/>
  <c r="CI78" i="19"/>
  <c r="CI79" i="19" s="1"/>
  <c r="FU12" i="9" s="1"/>
  <c r="CH78" i="19"/>
  <c r="CH79" i="19" s="1"/>
  <c r="FT12" i="9" s="1"/>
  <c r="CG78" i="19"/>
  <c r="CG79" i="19" s="1"/>
  <c r="FS12" i="9" s="1"/>
  <c r="CF78" i="19"/>
  <c r="CF79" i="19" s="1"/>
  <c r="FR12" i="9" s="1"/>
  <c r="CE78" i="19"/>
  <c r="CE79" i="19" s="1"/>
  <c r="FQ12" i="9" s="1"/>
  <c r="CD78" i="19"/>
  <c r="CD79" i="19" s="1"/>
  <c r="FP12" i="9" s="1"/>
  <c r="CC78" i="19"/>
  <c r="CC79" i="19" s="1"/>
  <c r="FO12" i="9" s="1"/>
  <c r="CB78" i="19"/>
  <c r="CB79" i="19" s="1"/>
  <c r="FN12" i="9" s="1"/>
  <c r="CA78" i="19"/>
  <c r="CA79" i="19" s="1"/>
  <c r="FM12" i="9" s="1"/>
  <c r="BZ78" i="19"/>
  <c r="BZ79" i="19" s="1"/>
  <c r="FL12" i="9" s="1"/>
  <c r="BY78" i="19"/>
  <c r="BY79" i="19" s="1"/>
  <c r="FK12" i="9" s="1"/>
  <c r="BX78" i="19"/>
  <c r="BX79" i="19" s="1"/>
  <c r="FJ12" i="9" s="1"/>
  <c r="BW78" i="19"/>
  <c r="BW79" i="19" s="1"/>
  <c r="FI12" i="9" s="1"/>
  <c r="BV78" i="19"/>
  <c r="BV79" i="19" s="1"/>
  <c r="FH12" i="9" s="1"/>
  <c r="BU78" i="19"/>
  <c r="BU79" i="19" s="1"/>
  <c r="FG12" i="9" s="1"/>
  <c r="BT78" i="19"/>
  <c r="BT79" i="19" s="1"/>
  <c r="FF12" i="9" s="1"/>
  <c r="BS78" i="19"/>
  <c r="BS79" i="19" s="1"/>
  <c r="FE12" i="9" s="1"/>
  <c r="CU76" i="19"/>
  <c r="CU77" i="19" s="1"/>
  <c r="GG9" i="9" s="1"/>
  <c r="GJ9" i="9" s="1"/>
  <c r="GM9" i="9" s="1"/>
  <c r="CT76" i="19"/>
  <c r="CT77" i="19" s="1"/>
  <c r="GF9" i="9" s="1"/>
  <c r="GI9" i="9" s="1"/>
  <c r="GL9" i="9" s="1"/>
  <c r="CS76" i="19"/>
  <c r="CS77" i="19" s="1"/>
  <c r="GE9" i="9" s="1"/>
  <c r="GH9" i="9" s="1"/>
  <c r="GK9" i="9" s="1"/>
  <c r="CR76" i="19"/>
  <c r="CR77" i="19" s="1"/>
  <c r="GD9" i="9" s="1"/>
  <c r="CQ76" i="19"/>
  <c r="CQ77" i="19" s="1"/>
  <c r="GC9" i="9" s="1"/>
  <c r="CP76" i="19"/>
  <c r="CP77" i="19" s="1"/>
  <c r="GB9" i="9" s="1"/>
  <c r="CO76" i="19"/>
  <c r="CO77" i="19" s="1"/>
  <c r="GA9" i="9" s="1"/>
  <c r="CN76" i="19"/>
  <c r="CN77" i="19" s="1"/>
  <c r="FZ9" i="9" s="1"/>
  <c r="CM76" i="19"/>
  <c r="CM77" i="19" s="1"/>
  <c r="FY9" i="9" s="1"/>
  <c r="CL76" i="19"/>
  <c r="CL77" i="19" s="1"/>
  <c r="FX9" i="9" s="1"/>
  <c r="CK76" i="19"/>
  <c r="CK77" i="19" s="1"/>
  <c r="FW9" i="9" s="1"/>
  <c r="CJ76" i="19"/>
  <c r="CJ77" i="19" s="1"/>
  <c r="FV9" i="9" s="1"/>
  <c r="CI76" i="19"/>
  <c r="CI77" i="19" s="1"/>
  <c r="FU9" i="9" s="1"/>
  <c r="CH76" i="19"/>
  <c r="CH77" i="19" s="1"/>
  <c r="FT9" i="9" s="1"/>
  <c r="CG76" i="19"/>
  <c r="CG77" i="19" s="1"/>
  <c r="FS9" i="9" s="1"/>
  <c r="CF76" i="19"/>
  <c r="CF77" i="19" s="1"/>
  <c r="FR9" i="9" s="1"/>
  <c r="CE76" i="19"/>
  <c r="CE77" i="19" s="1"/>
  <c r="FQ9" i="9" s="1"/>
  <c r="CD76" i="19"/>
  <c r="CD77" i="19" s="1"/>
  <c r="FP9" i="9" s="1"/>
  <c r="CC76" i="19"/>
  <c r="CC77" i="19" s="1"/>
  <c r="FO9" i="9" s="1"/>
  <c r="CB76" i="19"/>
  <c r="CB77" i="19" s="1"/>
  <c r="FN9" i="9" s="1"/>
  <c r="CA76" i="19"/>
  <c r="CA77" i="19" s="1"/>
  <c r="FM9" i="9" s="1"/>
  <c r="BZ76" i="19"/>
  <c r="BZ77" i="19" s="1"/>
  <c r="FL9" i="9" s="1"/>
  <c r="BY76" i="19"/>
  <c r="BY77" i="19" s="1"/>
  <c r="FK9" i="9" s="1"/>
  <c r="BX76" i="19"/>
  <c r="BX77" i="19" s="1"/>
  <c r="FJ9" i="9" s="1"/>
  <c r="BW76" i="19"/>
  <c r="BW77" i="19" s="1"/>
  <c r="FI9" i="9" s="1"/>
  <c r="BV76" i="19"/>
  <c r="BV77" i="19" s="1"/>
  <c r="FH9" i="9" s="1"/>
  <c r="BU76" i="19"/>
  <c r="BU77" i="19" s="1"/>
  <c r="FG9" i="9" s="1"/>
  <c r="BT76" i="19"/>
  <c r="BT77" i="19" s="1"/>
  <c r="FF9" i="9" s="1"/>
  <c r="BS76" i="19"/>
  <c r="BS77" i="19" s="1"/>
  <c r="FE9" i="9" s="1"/>
  <c r="CU74" i="19"/>
  <c r="CU75" i="19" s="1"/>
  <c r="CT74" i="19"/>
  <c r="CT75" i="19" s="1"/>
  <c r="CS74" i="19"/>
  <c r="CS75" i="19" s="1"/>
  <c r="CR74" i="19"/>
  <c r="CR75" i="19" s="1"/>
  <c r="CQ74" i="19"/>
  <c r="CQ75" i="19" s="1"/>
  <c r="CP74" i="19"/>
  <c r="CP75" i="19" s="1"/>
  <c r="CO74" i="19"/>
  <c r="CO75" i="19" s="1"/>
  <c r="CN74" i="19"/>
  <c r="CN75" i="19" s="1"/>
  <c r="CM74" i="19"/>
  <c r="CM75" i="19" s="1"/>
  <c r="CL74" i="19"/>
  <c r="CL75" i="19" s="1"/>
  <c r="CK74" i="19"/>
  <c r="CK75" i="19" s="1"/>
  <c r="CJ74" i="19"/>
  <c r="CJ75" i="19" s="1"/>
  <c r="CI74" i="19"/>
  <c r="CI75" i="19" s="1"/>
  <c r="CH74" i="19"/>
  <c r="CH75" i="19" s="1"/>
  <c r="CG74" i="19"/>
  <c r="CG75" i="19" s="1"/>
  <c r="CF74" i="19"/>
  <c r="CF75" i="19" s="1"/>
  <c r="CE74" i="19"/>
  <c r="CE75" i="19" s="1"/>
  <c r="CD74" i="19"/>
  <c r="CD75" i="19" s="1"/>
  <c r="CC74" i="19"/>
  <c r="CC75" i="19" s="1"/>
  <c r="CB74" i="19"/>
  <c r="CB75" i="19" s="1"/>
  <c r="CA74" i="19"/>
  <c r="CA75" i="19" s="1"/>
  <c r="BZ74" i="19"/>
  <c r="BZ75" i="19" s="1"/>
  <c r="BY74" i="19"/>
  <c r="BY75" i="19" s="1"/>
  <c r="BX74" i="19"/>
  <c r="BX75" i="19" s="1"/>
  <c r="BW74" i="19"/>
  <c r="BW75" i="19" s="1"/>
  <c r="BV74" i="19"/>
  <c r="BV75" i="19" s="1"/>
  <c r="BU74" i="19"/>
  <c r="BU75" i="19" s="1"/>
  <c r="BT74" i="19"/>
  <c r="BT75" i="19" s="1"/>
  <c r="BS74" i="19"/>
  <c r="BS75" i="19" s="1"/>
  <c r="CU72" i="19"/>
  <c r="CU73" i="19" s="1"/>
  <c r="CT72" i="19"/>
  <c r="CT73" i="19" s="1"/>
  <c r="CS72" i="19"/>
  <c r="CS73" i="19" s="1"/>
  <c r="CR72" i="19"/>
  <c r="CR73" i="19" s="1"/>
  <c r="CQ72" i="19"/>
  <c r="CQ73" i="19" s="1"/>
  <c r="CP72" i="19"/>
  <c r="CP73" i="19" s="1"/>
  <c r="CO72" i="19"/>
  <c r="CO73" i="19" s="1"/>
  <c r="CN72" i="19"/>
  <c r="CN73" i="19" s="1"/>
  <c r="CM72" i="19"/>
  <c r="CM73" i="19" s="1"/>
  <c r="CL72" i="19"/>
  <c r="CL73" i="19" s="1"/>
  <c r="CK72" i="19"/>
  <c r="CK73" i="19" s="1"/>
  <c r="CJ72" i="19"/>
  <c r="CJ73" i="19" s="1"/>
  <c r="CI72" i="19"/>
  <c r="CI73" i="19" s="1"/>
  <c r="CH72" i="19"/>
  <c r="CH73" i="19" s="1"/>
  <c r="CG72" i="19"/>
  <c r="CG73" i="19" s="1"/>
  <c r="CF72" i="19"/>
  <c r="CF73" i="19" s="1"/>
  <c r="CE72" i="19"/>
  <c r="CE73" i="19" s="1"/>
  <c r="CD72" i="19"/>
  <c r="CD73" i="19" s="1"/>
  <c r="CC72" i="19"/>
  <c r="CC73" i="19" s="1"/>
  <c r="CB72" i="19"/>
  <c r="CB73" i="19" s="1"/>
  <c r="CA72" i="19"/>
  <c r="CA73" i="19" s="1"/>
  <c r="BZ72" i="19"/>
  <c r="BZ73" i="19" s="1"/>
  <c r="BY72" i="19"/>
  <c r="BY73" i="19" s="1"/>
  <c r="BX72" i="19"/>
  <c r="BX73" i="19" s="1"/>
  <c r="BW72" i="19"/>
  <c r="BW73" i="19" s="1"/>
  <c r="BV72" i="19"/>
  <c r="BV73" i="19" s="1"/>
  <c r="BU72" i="19"/>
  <c r="BU73" i="19" s="1"/>
  <c r="BT72" i="19"/>
  <c r="BT73" i="19" s="1"/>
  <c r="BS72" i="19"/>
  <c r="BS73" i="19" s="1"/>
  <c r="CU70" i="19"/>
  <c r="CU71" i="19" s="1"/>
  <c r="CT70" i="19"/>
  <c r="CT71" i="19" s="1"/>
  <c r="CS70" i="19"/>
  <c r="CS71" i="19" s="1"/>
  <c r="CR70" i="19"/>
  <c r="CR71" i="19" s="1"/>
  <c r="CQ70" i="19"/>
  <c r="CQ71" i="19" s="1"/>
  <c r="CP70" i="19"/>
  <c r="CP71" i="19" s="1"/>
  <c r="CO70" i="19"/>
  <c r="CO71" i="19" s="1"/>
  <c r="CN70" i="19"/>
  <c r="CN71" i="19" s="1"/>
  <c r="CM70" i="19"/>
  <c r="CM71" i="19" s="1"/>
  <c r="CL70" i="19"/>
  <c r="CL71" i="19" s="1"/>
  <c r="CK70" i="19"/>
  <c r="CK71" i="19" s="1"/>
  <c r="CJ70" i="19"/>
  <c r="CJ71" i="19" s="1"/>
  <c r="CI70" i="19"/>
  <c r="CI71" i="19" s="1"/>
  <c r="CH70" i="19"/>
  <c r="CH71" i="19" s="1"/>
  <c r="CG70" i="19"/>
  <c r="CG71" i="19" s="1"/>
  <c r="CF70" i="19"/>
  <c r="CF71" i="19" s="1"/>
  <c r="CE70" i="19"/>
  <c r="CE71" i="19" s="1"/>
  <c r="CD70" i="19"/>
  <c r="CD71" i="19" s="1"/>
  <c r="CC70" i="19"/>
  <c r="CC71" i="19" s="1"/>
  <c r="CB70" i="19"/>
  <c r="CB71" i="19" s="1"/>
  <c r="CA70" i="19"/>
  <c r="CA71" i="19" s="1"/>
  <c r="BZ70" i="19"/>
  <c r="BZ71" i="19" s="1"/>
  <c r="BY70" i="19"/>
  <c r="BY71" i="19" s="1"/>
  <c r="BX70" i="19"/>
  <c r="BX71" i="19" s="1"/>
  <c r="BW70" i="19"/>
  <c r="BW71" i="19" s="1"/>
  <c r="BV70" i="19"/>
  <c r="BV71" i="19" s="1"/>
  <c r="BU70" i="19"/>
  <c r="BU71" i="19" s="1"/>
  <c r="BT70" i="19"/>
  <c r="BT71" i="19" s="1"/>
  <c r="BS70" i="19"/>
  <c r="BS71" i="19" s="1"/>
  <c r="CU68" i="19"/>
  <c r="CU69" i="19" s="1"/>
  <c r="GF12" i="10" s="1"/>
  <c r="GI12" i="10" s="1"/>
  <c r="GL12" i="10" s="1"/>
  <c r="CQ13" i="10" s="1"/>
  <c r="CT68" i="19"/>
  <c r="CT69" i="19" s="1"/>
  <c r="GE12" i="10" s="1"/>
  <c r="GH12" i="10" s="1"/>
  <c r="GK12" i="10" s="1"/>
  <c r="CP13" i="10" s="1"/>
  <c r="CS68" i="19"/>
  <c r="CS69" i="19" s="1"/>
  <c r="GD12" i="10" s="1"/>
  <c r="GG12" i="10" s="1"/>
  <c r="GJ12" i="10" s="1"/>
  <c r="CO13" i="10" s="1"/>
  <c r="AF103" i="5" s="1"/>
  <c r="CR68" i="19"/>
  <c r="CR69" i="19" s="1"/>
  <c r="GC12" i="10" s="1"/>
  <c r="CQ68" i="19"/>
  <c r="CQ69" i="19" s="1"/>
  <c r="GB12" i="10" s="1"/>
  <c r="CP68" i="19"/>
  <c r="CP69" i="19" s="1"/>
  <c r="GA12" i="10" s="1"/>
  <c r="CO68" i="19"/>
  <c r="CO69" i="19" s="1"/>
  <c r="FZ12" i="10" s="1"/>
  <c r="CN68" i="19"/>
  <c r="CN69" i="19" s="1"/>
  <c r="FY12" i="10" s="1"/>
  <c r="CM68" i="19"/>
  <c r="CM69" i="19" s="1"/>
  <c r="FX12" i="10" s="1"/>
  <c r="CL68" i="19"/>
  <c r="CL69" i="19" s="1"/>
  <c r="FW12" i="10" s="1"/>
  <c r="CK68" i="19"/>
  <c r="CK69" i="19" s="1"/>
  <c r="FV12" i="10" s="1"/>
  <c r="CJ68" i="19"/>
  <c r="CJ69" i="19" s="1"/>
  <c r="FU12" i="10" s="1"/>
  <c r="CI68" i="19"/>
  <c r="CI69" i="19" s="1"/>
  <c r="FT12" i="10" s="1"/>
  <c r="CH68" i="19"/>
  <c r="CH69" i="19" s="1"/>
  <c r="FS12" i="10" s="1"/>
  <c r="CG68" i="19"/>
  <c r="CG69" i="19" s="1"/>
  <c r="FR12" i="10" s="1"/>
  <c r="CF68" i="19"/>
  <c r="CF69" i="19" s="1"/>
  <c r="FQ12" i="10" s="1"/>
  <c r="CE68" i="19"/>
  <c r="CE69" i="19" s="1"/>
  <c r="FP12" i="10" s="1"/>
  <c r="CD68" i="19"/>
  <c r="CD69" i="19" s="1"/>
  <c r="FO12" i="10" s="1"/>
  <c r="CC68" i="19"/>
  <c r="CC69" i="19" s="1"/>
  <c r="FN12" i="10" s="1"/>
  <c r="CB68" i="19"/>
  <c r="CB69" i="19" s="1"/>
  <c r="FM12" i="10" s="1"/>
  <c r="CA68" i="19"/>
  <c r="CA69" i="19" s="1"/>
  <c r="FL12" i="10" s="1"/>
  <c r="BZ68" i="19"/>
  <c r="BZ69" i="19" s="1"/>
  <c r="FK12" i="10" s="1"/>
  <c r="BY68" i="19"/>
  <c r="BY69" i="19" s="1"/>
  <c r="FJ12" i="10" s="1"/>
  <c r="BX68" i="19"/>
  <c r="BX69" i="19" s="1"/>
  <c r="FI12" i="10" s="1"/>
  <c r="BW68" i="19"/>
  <c r="BW69" i="19" s="1"/>
  <c r="FH12" i="10" s="1"/>
  <c r="BV68" i="19"/>
  <c r="BV69" i="19" s="1"/>
  <c r="FG12" i="10" s="1"/>
  <c r="BU68" i="19"/>
  <c r="BU69" i="19" s="1"/>
  <c r="FF12" i="10" s="1"/>
  <c r="BT68" i="19"/>
  <c r="BT69" i="19" s="1"/>
  <c r="FE12" i="10" s="1"/>
  <c r="BS68" i="19"/>
  <c r="BS69" i="19" s="1"/>
  <c r="FD12" i="10" s="1"/>
  <c r="CU66" i="19"/>
  <c r="CU67" i="19" s="1"/>
  <c r="GF9" i="10" s="1"/>
  <c r="GI9" i="10" s="1"/>
  <c r="GL9" i="10" s="1"/>
  <c r="CT66" i="19"/>
  <c r="CT67" i="19" s="1"/>
  <c r="GE9" i="10" s="1"/>
  <c r="GH9" i="10" s="1"/>
  <c r="GK9" i="10" s="1"/>
  <c r="CS66" i="19"/>
  <c r="CS67" i="19" s="1"/>
  <c r="GD9" i="10" s="1"/>
  <c r="GG9" i="10" s="1"/>
  <c r="GJ9" i="10" s="1"/>
  <c r="CR66" i="19"/>
  <c r="CR67" i="19" s="1"/>
  <c r="GC9" i="10" s="1"/>
  <c r="CQ66" i="19"/>
  <c r="CQ67" i="19" s="1"/>
  <c r="GB9" i="10" s="1"/>
  <c r="CP66" i="19"/>
  <c r="CP67" i="19" s="1"/>
  <c r="GA9" i="10" s="1"/>
  <c r="CO66" i="19"/>
  <c r="CO67" i="19" s="1"/>
  <c r="FZ9" i="10" s="1"/>
  <c r="CN66" i="19"/>
  <c r="CN67" i="19" s="1"/>
  <c r="FY9" i="10" s="1"/>
  <c r="CM66" i="19"/>
  <c r="CM67" i="19" s="1"/>
  <c r="FX9" i="10" s="1"/>
  <c r="CL66" i="19"/>
  <c r="CL67" i="19" s="1"/>
  <c r="FW9" i="10" s="1"/>
  <c r="CK66" i="19"/>
  <c r="CK67" i="19" s="1"/>
  <c r="FV9" i="10" s="1"/>
  <c r="CJ66" i="19"/>
  <c r="CJ67" i="19" s="1"/>
  <c r="FU9" i="10" s="1"/>
  <c r="CI66" i="19"/>
  <c r="CI67" i="19" s="1"/>
  <c r="FT9" i="10" s="1"/>
  <c r="CH66" i="19"/>
  <c r="CH67" i="19" s="1"/>
  <c r="FS9" i="10" s="1"/>
  <c r="CG66" i="19"/>
  <c r="CG67" i="19" s="1"/>
  <c r="FR9" i="10" s="1"/>
  <c r="CF66" i="19"/>
  <c r="CF67" i="19" s="1"/>
  <c r="FQ9" i="10" s="1"/>
  <c r="CE66" i="19"/>
  <c r="CE67" i="19" s="1"/>
  <c r="FP9" i="10" s="1"/>
  <c r="CD66" i="19"/>
  <c r="CD67" i="19" s="1"/>
  <c r="FO9" i="10" s="1"/>
  <c r="CC66" i="19"/>
  <c r="CC67" i="19" s="1"/>
  <c r="FN9" i="10" s="1"/>
  <c r="CB66" i="19"/>
  <c r="CB67" i="19" s="1"/>
  <c r="FM9" i="10" s="1"/>
  <c r="CA66" i="19"/>
  <c r="CA67" i="19" s="1"/>
  <c r="FL9" i="10" s="1"/>
  <c r="BZ66" i="19"/>
  <c r="BZ67" i="19" s="1"/>
  <c r="FK9" i="10" s="1"/>
  <c r="BY66" i="19"/>
  <c r="BY67" i="19" s="1"/>
  <c r="FJ9" i="10" s="1"/>
  <c r="BX66" i="19"/>
  <c r="BX67" i="19" s="1"/>
  <c r="FI9" i="10" s="1"/>
  <c r="BW66" i="19"/>
  <c r="BW67" i="19" s="1"/>
  <c r="FH9" i="10" s="1"/>
  <c r="BV66" i="19"/>
  <c r="BV67" i="19" s="1"/>
  <c r="FG9" i="10" s="1"/>
  <c r="BU66" i="19"/>
  <c r="BU67" i="19" s="1"/>
  <c r="FF9" i="10" s="1"/>
  <c r="BT66" i="19"/>
  <c r="BT67" i="19" s="1"/>
  <c r="FE9" i="10" s="1"/>
  <c r="BS66" i="19"/>
  <c r="BS67" i="19" s="1"/>
  <c r="FD9" i="10" s="1"/>
  <c r="CU64" i="19"/>
  <c r="CU65" i="19" s="1"/>
  <c r="GF6" i="10" s="1"/>
  <c r="GI6" i="10" s="1"/>
  <c r="GL6" i="10" s="1"/>
  <c r="CT64" i="19"/>
  <c r="CT65" i="19" s="1"/>
  <c r="GE6" i="10" s="1"/>
  <c r="GH6" i="10" s="1"/>
  <c r="GK6" i="10" s="1"/>
  <c r="CS64" i="19"/>
  <c r="CS65" i="19" s="1"/>
  <c r="GD6" i="10" s="1"/>
  <c r="GG6" i="10" s="1"/>
  <c r="GJ6" i="10" s="1"/>
  <c r="CR64" i="19"/>
  <c r="CR65" i="19" s="1"/>
  <c r="GC6" i="10" s="1"/>
  <c r="CQ64" i="19"/>
  <c r="CQ65" i="19" s="1"/>
  <c r="GB6" i="10" s="1"/>
  <c r="CP64" i="19"/>
  <c r="CP65" i="19" s="1"/>
  <c r="GA6" i="10" s="1"/>
  <c r="CO64" i="19"/>
  <c r="CO65" i="19" s="1"/>
  <c r="FZ6" i="10" s="1"/>
  <c r="CN64" i="19"/>
  <c r="CN65" i="19" s="1"/>
  <c r="FY6" i="10" s="1"/>
  <c r="CM64" i="19"/>
  <c r="CM65" i="19" s="1"/>
  <c r="FX6" i="10" s="1"/>
  <c r="CL64" i="19"/>
  <c r="CL65" i="19" s="1"/>
  <c r="FW6" i="10" s="1"/>
  <c r="CK64" i="19"/>
  <c r="CK65" i="19" s="1"/>
  <c r="FV6" i="10" s="1"/>
  <c r="CJ64" i="19"/>
  <c r="CJ65" i="19" s="1"/>
  <c r="FU6" i="10" s="1"/>
  <c r="CI64" i="19"/>
  <c r="CI65" i="19" s="1"/>
  <c r="FT6" i="10" s="1"/>
  <c r="CH64" i="19"/>
  <c r="CH65" i="19" s="1"/>
  <c r="FS6" i="10" s="1"/>
  <c r="CG64" i="19"/>
  <c r="CG65" i="19" s="1"/>
  <c r="FR6" i="10" s="1"/>
  <c r="CF64" i="19"/>
  <c r="CF65" i="19" s="1"/>
  <c r="FQ6" i="10" s="1"/>
  <c r="CE64" i="19"/>
  <c r="CE65" i="19" s="1"/>
  <c r="FP6" i="10" s="1"/>
  <c r="CD64" i="19"/>
  <c r="CD65" i="19" s="1"/>
  <c r="FO6" i="10" s="1"/>
  <c r="CC64" i="19"/>
  <c r="CC65" i="19" s="1"/>
  <c r="FN6" i="10" s="1"/>
  <c r="CB64" i="19"/>
  <c r="CB65" i="19" s="1"/>
  <c r="FM6" i="10" s="1"/>
  <c r="CA64" i="19"/>
  <c r="CA65" i="19" s="1"/>
  <c r="FL6" i="10" s="1"/>
  <c r="BZ64" i="19"/>
  <c r="BZ65" i="19" s="1"/>
  <c r="FK6" i="10" s="1"/>
  <c r="BY64" i="19"/>
  <c r="BY65" i="19" s="1"/>
  <c r="FJ6" i="10" s="1"/>
  <c r="BX64" i="19"/>
  <c r="BX65" i="19" s="1"/>
  <c r="FI6" i="10" s="1"/>
  <c r="BW64" i="19"/>
  <c r="BW65" i="19" s="1"/>
  <c r="FH6" i="10" s="1"/>
  <c r="BV64" i="19"/>
  <c r="BV65" i="19" s="1"/>
  <c r="FG6" i="10" s="1"/>
  <c r="BU64" i="19"/>
  <c r="BU65" i="19" s="1"/>
  <c r="FF6" i="10" s="1"/>
  <c r="BT64" i="19"/>
  <c r="BT65" i="19" s="1"/>
  <c r="FE6" i="10" s="1"/>
  <c r="BS64" i="19"/>
  <c r="BS65" i="19" s="1"/>
  <c r="FD6" i="10" s="1"/>
  <c r="CU62" i="19"/>
  <c r="CU63" i="19" s="1"/>
  <c r="GF3" i="10" s="1"/>
  <c r="GI3" i="10" s="1"/>
  <c r="GL3" i="10" s="1"/>
  <c r="CQ4" i="10" s="1"/>
  <c r="CT62" i="19"/>
  <c r="CT63" i="19" s="1"/>
  <c r="GE3" i="10" s="1"/>
  <c r="GH3" i="10" s="1"/>
  <c r="GK3" i="10" s="1"/>
  <c r="CP4" i="10" s="1"/>
  <c r="CS62" i="19"/>
  <c r="CS63" i="19" s="1"/>
  <c r="GD3" i="10" s="1"/>
  <c r="GG3" i="10" s="1"/>
  <c r="GJ3" i="10" s="1"/>
  <c r="CO4" i="10" s="1"/>
  <c r="AF94" i="5" s="1"/>
  <c r="CR62" i="19"/>
  <c r="CR63" i="19" s="1"/>
  <c r="GC3" i="10" s="1"/>
  <c r="CQ62" i="19"/>
  <c r="CQ63" i="19" s="1"/>
  <c r="GB3" i="10" s="1"/>
  <c r="CP62" i="19"/>
  <c r="CP63" i="19" s="1"/>
  <c r="GA3" i="10" s="1"/>
  <c r="CO62" i="19"/>
  <c r="CO63" i="19" s="1"/>
  <c r="FZ3" i="10" s="1"/>
  <c r="CN62" i="19"/>
  <c r="CN63" i="19" s="1"/>
  <c r="FY3" i="10" s="1"/>
  <c r="CM62" i="19"/>
  <c r="CM63" i="19" s="1"/>
  <c r="FX3" i="10" s="1"/>
  <c r="CL62" i="19"/>
  <c r="CL63" i="19" s="1"/>
  <c r="FW3" i="10" s="1"/>
  <c r="CK62" i="19"/>
  <c r="CK63" i="19" s="1"/>
  <c r="FV3" i="10" s="1"/>
  <c r="CJ62" i="19"/>
  <c r="CJ63" i="19" s="1"/>
  <c r="FU3" i="10" s="1"/>
  <c r="CI62" i="19"/>
  <c r="CI63" i="19" s="1"/>
  <c r="FT3" i="10" s="1"/>
  <c r="CH62" i="19"/>
  <c r="CH63" i="19" s="1"/>
  <c r="FS3" i="10" s="1"/>
  <c r="CG62" i="19"/>
  <c r="CG63" i="19" s="1"/>
  <c r="FR3" i="10" s="1"/>
  <c r="CF62" i="19"/>
  <c r="CF63" i="19" s="1"/>
  <c r="FQ3" i="10" s="1"/>
  <c r="CE62" i="19"/>
  <c r="CE63" i="19" s="1"/>
  <c r="FP3" i="10" s="1"/>
  <c r="CD62" i="19"/>
  <c r="CD63" i="19" s="1"/>
  <c r="FO3" i="10" s="1"/>
  <c r="CC62" i="19"/>
  <c r="CC63" i="19" s="1"/>
  <c r="FN3" i="10" s="1"/>
  <c r="CB62" i="19"/>
  <c r="CB63" i="19" s="1"/>
  <c r="FM3" i="10" s="1"/>
  <c r="CA62" i="19"/>
  <c r="CA63" i="19" s="1"/>
  <c r="FL3" i="10" s="1"/>
  <c r="BZ62" i="19"/>
  <c r="BZ63" i="19" s="1"/>
  <c r="FK3" i="10" s="1"/>
  <c r="BY62" i="19"/>
  <c r="BY63" i="19" s="1"/>
  <c r="FJ3" i="10" s="1"/>
  <c r="BX62" i="19"/>
  <c r="BX63" i="19" s="1"/>
  <c r="FI3" i="10" s="1"/>
  <c r="BW62" i="19"/>
  <c r="BW63" i="19" s="1"/>
  <c r="FH3" i="10" s="1"/>
  <c r="BV62" i="19"/>
  <c r="BV63" i="19" s="1"/>
  <c r="FG3" i="10" s="1"/>
  <c r="BU62" i="19"/>
  <c r="BU63" i="19" s="1"/>
  <c r="FF3" i="10" s="1"/>
  <c r="BT62" i="19"/>
  <c r="BT63" i="19" s="1"/>
  <c r="FE3" i="10" s="1"/>
  <c r="BS62" i="19"/>
  <c r="BS63" i="19" s="1"/>
  <c r="FD3" i="10" s="1"/>
  <c r="CU60" i="19"/>
  <c r="CU61" i="19" s="1"/>
  <c r="GG3" i="9" s="1"/>
  <c r="GG6" i="9" s="1"/>
  <c r="GJ6" i="9" s="1"/>
  <c r="GM6" i="9" s="1"/>
  <c r="CT60" i="19"/>
  <c r="CT61" i="19" s="1"/>
  <c r="GF3" i="9" s="1"/>
  <c r="GF6" i="9" s="1"/>
  <c r="GI6" i="9" s="1"/>
  <c r="GL6" i="9" s="1"/>
  <c r="CS60" i="19"/>
  <c r="CS61" i="19" s="1"/>
  <c r="GE3" i="9" s="1"/>
  <c r="GE6" i="9" s="1"/>
  <c r="GH6" i="9" s="1"/>
  <c r="GK6" i="9" s="1"/>
  <c r="CR60" i="19"/>
  <c r="CR61" i="19" s="1"/>
  <c r="GD3" i="9" s="1"/>
  <c r="GD6" i="9" s="1"/>
  <c r="CQ60" i="19"/>
  <c r="CQ61" i="19" s="1"/>
  <c r="GC3" i="9" s="1"/>
  <c r="GC6" i="9" s="1"/>
  <c r="CP60" i="19"/>
  <c r="CP61" i="19" s="1"/>
  <c r="GB3" i="9" s="1"/>
  <c r="GB6" i="9" s="1"/>
  <c r="CO60" i="19"/>
  <c r="CO61" i="19" s="1"/>
  <c r="GA3" i="9" s="1"/>
  <c r="GA6" i="9" s="1"/>
  <c r="CN60" i="19"/>
  <c r="CN61" i="19" s="1"/>
  <c r="FZ3" i="9" s="1"/>
  <c r="FZ6" i="9" s="1"/>
  <c r="CM60" i="19"/>
  <c r="CM61" i="19" s="1"/>
  <c r="FY3" i="9" s="1"/>
  <c r="FY6" i="9" s="1"/>
  <c r="CL60" i="19"/>
  <c r="CL61" i="19" s="1"/>
  <c r="FX3" i="9" s="1"/>
  <c r="FX6" i="9" s="1"/>
  <c r="CK60" i="19"/>
  <c r="CK61" i="19" s="1"/>
  <c r="FW3" i="9" s="1"/>
  <c r="FW6" i="9" s="1"/>
  <c r="CJ60" i="19"/>
  <c r="CJ61" i="19" s="1"/>
  <c r="FV3" i="9" s="1"/>
  <c r="FV6" i="9" s="1"/>
  <c r="CI60" i="19"/>
  <c r="CI61" i="19" s="1"/>
  <c r="FU3" i="9" s="1"/>
  <c r="FU6" i="9" s="1"/>
  <c r="CH60" i="19"/>
  <c r="CH61" i="19" s="1"/>
  <c r="FT3" i="9" s="1"/>
  <c r="FT6" i="9" s="1"/>
  <c r="CG60" i="19"/>
  <c r="CG61" i="19" s="1"/>
  <c r="FS3" i="9" s="1"/>
  <c r="FS6" i="9" s="1"/>
  <c r="CF60" i="19"/>
  <c r="CF61" i="19" s="1"/>
  <c r="FR3" i="9" s="1"/>
  <c r="FR6" i="9" s="1"/>
  <c r="CE60" i="19"/>
  <c r="CE61" i="19" s="1"/>
  <c r="FQ3" i="9" s="1"/>
  <c r="FQ6" i="9" s="1"/>
  <c r="CD60" i="19"/>
  <c r="CD61" i="19" s="1"/>
  <c r="FP3" i="9" s="1"/>
  <c r="FP6" i="9" s="1"/>
  <c r="CC60" i="19"/>
  <c r="CC61" i="19" s="1"/>
  <c r="FO3" i="9" s="1"/>
  <c r="FO6" i="9" s="1"/>
  <c r="CB60" i="19"/>
  <c r="CB61" i="19" s="1"/>
  <c r="FN3" i="9" s="1"/>
  <c r="FN6" i="9" s="1"/>
  <c r="CA60" i="19"/>
  <c r="CA61" i="19" s="1"/>
  <c r="FM3" i="9" s="1"/>
  <c r="FM6" i="9" s="1"/>
  <c r="BZ60" i="19"/>
  <c r="BZ61" i="19" s="1"/>
  <c r="FL3" i="9" s="1"/>
  <c r="FL6" i="9" s="1"/>
  <c r="BY60" i="19"/>
  <c r="BY61" i="19" s="1"/>
  <c r="FK3" i="9" s="1"/>
  <c r="FK6" i="9" s="1"/>
  <c r="BX60" i="19"/>
  <c r="BX61" i="19" s="1"/>
  <c r="FJ3" i="9" s="1"/>
  <c r="FJ6" i="9" s="1"/>
  <c r="BW60" i="19"/>
  <c r="BW61" i="19" s="1"/>
  <c r="FI3" i="9" s="1"/>
  <c r="FI6" i="9" s="1"/>
  <c r="BV60" i="19"/>
  <c r="BV61" i="19" s="1"/>
  <c r="FH3" i="9" s="1"/>
  <c r="FH6" i="9" s="1"/>
  <c r="BU60" i="19"/>
  <c r="BU61" i="19" s="1"/>
  <c r="FG3" i="9" s="1"/>
  <c r="FG6" i="9" s="1"/>
  <c r="BT60" i="19"/>
  <c r="BT61" i="19" s="1"/>
  <c r="FF3" i="9" s="1"/>
  <c r="FF6" i="9" s="1"/>
  <c r="BS60" i="19"/>
  <c r="BS61" i="19" s="1"/>
  <c r="FE3" i="9" s="1"/>
  <c r="FE6" i="9" s="1"/>
  <c r="CU58" i="19"/>
  <c r="CU59" i="19" s="1"/>
  <c r="GF33" i="8" s="1"/>
  <c r="CT58" i="19"/>
  <c r="CT59" i="19" s="1"/>
  <c r="GE33" i="8" s="1"/>
  <c r="CS58" i="19"/>
  <c r="CS59" i="19" s="1"/>
  <c r="GD33" i="8" s="1"/>
  <c r="CR58" i="19"/>
  <c r="CR59" i="19" s="1"/>
  <c r="GC33" i="8" s="1"/>
  <c r="CH34" i="8" s="1"/>
  <c r="CH35" i="8" s="1"/>
  <c r="CQ58" i="19"/>
  <c r="CQ59" i="19" s="1"/>
  <c r="GB33" i="8" s="1"/>
  <c r="CG34" i="8" s="1"/>
  <c r="CG35" i="8" s="1"/>
  <c r="CP58" i="19"/>
  <c r="CP59" i="19" s="1"/>
  <c r="GA33" i="8" s="1"/>
  <c r="CF34" i="8" s="1"/>
  <c r="CF35" i="8" s="1"/>
  <c r="CO58" i="19"/>
  <c r="CO59" i="19" s="1"/>
  <c r="FZ33" i="8" s="1"/>
  <c r="CE34" i="8" s="1"/>
  <c r="CN58" i="19"/>
  <c r="CN59" i="19" s="1"/>
  <c r="FY33" i="8" s="1"/>
  <c r="CD34" i="8" s="1"/>
  <c r="CM58" i="19"/>
  <c r="CM59" i="19" s="1"/>
  <c r="FX33" i="8" s="1"/>
  <c r="CC34" i="8" s="1"/>
  <c r="CL58" i="19"/>
  <c r="CL59" i="19" s="1"/>
  <c r="FW33" i="8" s="1"/>
  <c r="CB34" i="8" s="1"/>
  <c r="CB35" i="8" s="1"/>
  <c r="CK58" i="19"/>
  <c r="CK59" i="19" s="1"/>
  <c r="FV33" i="8" s="1"/>
  <c r="CA34" i="8" s="1"/>
  <c r="CJ58" i="19"/>
  <c r="CJ59" i="19" s="1"/>
  <c r="FU33" i="8" s="1"/>
  <c r="BZ34" i="8" s="1"/>
  <c r="BZ35" i="8" s="1"/>
  <c r="CI58" i="19"/>
  <c r="CI59" i="19" s="1"/>
  <c r="FT33" i="8" s="1"/>
  <c r="CH58" i="19"/>
  <c r="CH59" i="19" s="1"/>
  <c r="FS33" i="8" s="1"/>
  <c r="CG58" i="19"/>
  <c r="CG59" i="19" s="1"/>
  <c r="FR33" i="8" s="1"/>
  <c r="CF58" i="19"/>
  <c r="CF59" i="19" s="1"/>
  <c r="FQ33" i="8" s="1"/>
  <c r="CE58" i="19"/>
  <c r="CE59" i="19" s="1"/>
  <c r="FP33" i="8" s="1"/>
  <c r="CD58" i="19"/>
  <c r="CD59" i="19" s="1"/>
  <c r="FO33" i="8" s="1"/>
  <c r="CC58" i="19"/>
  <c r="CC59" i="19" s="1"/>
  <c r="FN33" i="8" s="1"/>
  <c r="BS34" i="8" s="1"/>
  <c r="BS35" i="8" s="1"/>
  <c r="CB58" i="19"/>
  <c r="CB59" i="19" s="1"/>
  <c r="FM33" i="8" s="1"/>
  <c r="BR34" i="8" s="1"/>
  <c r="BR35" i="8" s="1"/>
  <c r="CA58" i="19"/>
  <c r="CA59" i="19" s="1"/>
  <c r="FL33" i="8" s="1"/>
  <c r="BQ34" i="8" s="1"/>
  <c r="BQ35" i="8" s="1"/>
  <c r="BZ58" i="19"/>
  <c r="BZ59" i="19" s="1"/>
  <c r="FK33" i="8" s="1"/>
  <c r="BP34" i="8" s="1"/>
  <c r="BP35" i="8" s="1"/>
  <c r="BY58" i="19"/>
  <c r="BY59" i="19" s="1"/>
  <c r="FJ33" i="8" s="1"/>
  <c r="BO34" i="8" s="1"/>
  <c r="BO35" i="8" s="1"/>
  <c r="BX58" i="19"/>
  <c r="BX59" i="19" s="1"/>
  <c r="FI33" i="8" s="1"/>
  <c r="BN34" i="8" s="1"/>
  <c r="BN35" i="8" s="1"/>
  <c r="BW58" i="19"/>
  <c r="BW59" i="19" s="1"/>
  <c r="FH33" i="8" s="1"/>
  <c r="BM34" i="8" s="1"/>
  <c r="BM35" i="8" s="1"/>
  <c r="BV58" i="19"/>
  <c r="BV59" i="19" s="1"/>
  <c r="FG33" i="8" s="1"/>
  <c r="BL34" i="8" s="1"/>
  <c r="BL35" i="8" s="1"/>
  <c r="BU58" i="19"/>
  <c r="BU59" i="19" s="1"/>
  <c r="FF33" i="8" s="1"/>
  <c r="BK34" i="8" s="1"/>
  <c r="BK35" i="8" s="1"/>
  <c r="BT58" i="19"/>
  <c r="BT59" i="19" s="1"/>
  <c r="FE33" i="8" s="1"/>
  <c r="BJ34" i="8" s="1"/>
  <c r="BJ35" i="8" s="1"/>
  <c r="BS58" i="19"/>
  <c r="BS59" i="19" s="1"/>
  <c r="FD33" i="8" s="1"/>
  <c r="BI34" i="8" s="1"/>
  <c r="BI35" i="8" s="1"/>
  <c r="CU56" i="19"/>
  <c r="CU57" i="19" s="1"/>
  <c r="GF27" i="8" s="1"/>
  <c r="CK31" i="8" s="1"/>
  <c r="CT56" i="19"/>
  <c r="CT57" i="19" s="1"/>
  <c r="GE27" i="8" s="1"/>
  <c r="CJ31" i="8" s="1"/>
  <c r="CS56" i="19"/>
  <c r="CS57" i="19" s="1"/>
  <c r="GD27" i="8" s="1"/>
  <c r="CI31" i="8" s="1"/>
  <c r="CR56" i="19"/>
  <c r="CR57" i="19" s="1"/>
  <c r="GC27" i="8" s="1"/>
  <c r="CQ56" i="19"/>
  <c r="CQ57" i="19" s="1"/>
  <c r="GB27" i="8" s="1"/>
  <c r="CP56" i="19"/>
  <c r="CP57" i="19" s="1"/>
  <c r="GA27" i="8" s="1"/>
  <c r="CO56" i="19"/>
  <c r="CO57" i="19" s="1"/>
  <c r="FZ27" i="8" s="1"/>
  <c r="CN56" i="19"/>
  <c r="CN57" i="19" s="1"/>
  <c r="FY27" i="8" s="1"/>
  <c r="CM56" i="19"/>
  <c r="CM57" i="19" s="1"/>
  <c r="FX27" i="8" s="1"/>
  <c r="CL56" i="19"/>
  <c r="CL57" i="19" s="1"/>
  <c r="FW27" i="8" s="1"/>
  <c r="CK56" i="19"/>
  <c r="CK57" i="19" s="1"/>
  <c r="FV27" i="8" s="1"/>
  <c r="CJ56" i="19"/>
  <c r="CJ57" i="19" s="1"/>
  <c r="FU27" i="8" s="1"/>
  <c r="CI56" i="19"/>
  <c r="CI57" i="19" s="1"/>
  <c r="FT27" i="8" s="1"/>
  <c r="BY31" i="8" s="1"/>
  <c r="BY32" i="8" s="1"/>
  <c r="CH56" i="19"/>
  <c r="CH57" i="19" s="1"/>
  <c r="FS27" i="8" s="1"/>
  <c r="BX31" i="8" s="1"/>
  <c r="BX32" i="8" s="1"/>
  <c r="CG56" i="19"/>
  <c r="CG57" i="19" s="1"/>
  <c r="FR27" i="8" s="1"/>
  <c r="BW31" i="8" s="1"/>
  <c r="BW32" i="8" s="1"/>
  <c r="CF56" i="19"/>
  <c r="CF57" i="19" s="1"/>
  <c r="FQ27" i="8" s="1"/>
  <c r="BV31" i="8" s="1"/>
  <c r="BV32" i="8" s="1"/>
  <c r="CE56" i="19"/>
  <c r="CE57" i="19" s="1"/>
  <c r="FP27" i="8" s="1"/>
  <c r="BU31" i="8" s="1"/>
  <c r="BU32" i="8" s="1"/>
  <c r="CD56" i="19"/>
  <c r="CD57" i="19" s="1"/>
  <c r="FO27" i="8" s="1"/>
  <c r="BT31" i="8" s="1"/>
  <c r="BT32" i="8" s="1"/>
  <c r="CC56" i="19"/>
  <c r="CC57" i="19" s="1"/>
  <c r="FN27" i="8" s="1"/>
  <c r="CB56" i="19"/>
  <c r="CB57" i="19" s="1"/>
  <c r="FM27" i="8" s="1"/>
  <c r="CA56" i="19"/>
  <c r="CA57" i="19" s="1"/>
  <c r="FL27" i="8" s="1"/>
  <c r="BZ56" i="19"/>
  <c r="BZ57" i="19" s="1"/>
  <c r="FK27" i="8" s="1"/>
  <c r="BY56" i="19"/>
  <c r="BY57" i="19" s="1"/>
  <c r="FJ27" i="8" s="1"/>
  <c r="BX56" i="19"/>
  <c r="BX57" i="19" s="1"/>
  <c r="FI27" i="8" s="1"/>
  <c r="BW56" i="19"/>
  <c r="BW57" i="19" s="1"/>
  <c r="FH27" i="8" s="1"/>
  <c r="BV56" i="19"/>
  <c r="BV57" i="19" s="1"/>
  <c r="FG27" i="8" s="1"/>
  <c r="BU56" i="19"/>
  <c r="BU57" i="19" s="1"/>
  <c r="FF27" i="8" s="1"/>
  <c r="BT56" i="19"/>
  <c r="BT57" i="19" s="1"/>
  <c r="FE27" i="8" s="1"/>
  <c r="BS56" i="19"/>
  <c r="BS57" i="19" s="1"/>
  <c r="FD27" i="8" s="1"/>
  <c r="CU54" i="19"/>
  <c r="CU55" i="19" s="1"/>
  <c r="GF21" i="8" s="1"/>
  <c r="CK25" i="8" s="1"/>
  <c r="CT54" i="19"/>
  <c r="CT55" i="19" s="1"/>
  <c r="GE21" i="8" s="1"/>
  <c r="CJ25" i="8" s="1"/>
  <c r="CS54" i="19"/>
  <c r="CS55" i="19" s="1"/>
  <c r="GD21" i="8" s="1"/>
  <c r="CI25" i="8" s="1"/>
  <c r="CR54" i="19"/>
  <c r="CR55" i="19" s="1"/>
  <c r="GC21" i="8" s="1"/>
  <c r="CQ54" i="19"/>
  <c r="CQ55" i="19" s="1"/>
  <c r="GB21" i="8" s="1"/>
  <c r="CP54" i="19"/>
  <c r="CP55" i="19" s="1"/>
  <c r="GA21" i="8" s="1"/>
  <c r="CO54" i="19"/>
  <c r="CO55" i="19" s="1"/>
  <c r="FZ21" i="8" s="1"/>
  <c r="CN54" i="19"/>
  <c r="CN55" i="19" s="1"/>
  <c r="FY21" i="8" s="1"/>
  <c r="CM54" i="19"/>
  <c r="CM55" i="19" s="1"/>
  <c r="FX21" i="8" s="1"/>
  <c r="CL54" i="19"/>
  <c r="CL55" i="19" s="1"/>
  <c r="FW21" i="8" s="1"/>
  <c r="CK54" i="19"/>
  <c r="CK55" i="19" s="1"/>
  <c r="FV21" i="8" s="1"/>
  <c r="CJ54" i="19"/>
  <c r="CJ55" i="19" s="1"/>
  <c r="FU21" i="8" s="1"/>
  <c r="CI54" i="19"/>
  <c r="CI55" i="19" s="1"/>
  <c r="FT21" i="8" s="1"/>
  <c r="BY25" i="8" s="1"/>
  <c r="BY26" i="8" s="1"/>
  <c r="CH54" i="19"/>
  <c r="CH55" i="19" s="1"/>
  <c r="FS21" i="8" s="1"/>
  <c r="BX25" i="8" s="1"/>
  <c r="BX26" i="8" s="1"/>
  <c r="CG54" i="19"/>
  <c r="CG55" i="19" s="1"/>
  <c r="FR21" i="8" s="1"/>
  <c r="BW25" i="8" s="1"/>
  <c r="BW26" i="8" s="1"/>
  <c r="CF54" i="19"/>
  <c r="CF55" i="19" s="1"/>
  <c r="FQ21" i="8" s="1"/>
  <c r="BV25" i="8" s="1"/>
  <c r="BV26" i="8" s="1"/>
  <c r="CE54" i="19"/>
  <c r="CE55" i="19" s="1"/>
  <c r="FP21" i="8" s="1"/>
  <c r="BU25" i="8" s="1"/>
  <c r="BU26" i="8" s="1"/>
  <c r="CD54" i="19"/>
  <c r="CD55" i="19" s="1"/>
  <c r="FO21" i="8" s="1"/>
  <c r="BT25" i="8" s="1"/>
  <c r="BT26" i="8" s="1"/>
  <c r="CC54" i="19"/>
  <c r="CC55" i="19" s="1"/>
  <c r="FN21" i="8" s="1"/>
  <c r="CB54" i="19"/>
  <c r="CB55" i="19" s="1"/>
  <c r="FM21" i="8" s="1"/>
  <c r="CA54" i="19"/>
  <c r="CA55" i="19" s="1"/>
  <c r="FL21" i="8" s="1"/>
  <c r="BZ54" i="19"/>
  <c r="BZ55" i="19" s="1"/>
  <c r="FK21" i="8" s="1"/>
  <c r="BY54" i="19"/>
  <c r="BY55" i="19" s="1"/>
  <c r="FJ21" i="8" s="1"/>
  <c r="BX54" i="19"/>
  <c r="BX55" i="19" s="1"/>
  <c r="FI21" i="8" s="1"/>
  <c r="BW54" i="19"/>
  <c r="BW55" i="19" s="1"/>
  <c r="FH21" i="8" s="1"/>
  <c r="BV54" i="19"/>
  <c r="BV55" i="19" s="1"/>
  <c r="FG21" i="8" s="1"/>
  <c r="BU54" i="19"/>
  <c r="BU55" i="19" s="1"/>
  <c r="FF21" i="8" s="1"/>
  <c r="BT54" i="19"/>
  <c r="BT55" i="19" s="1"/>
  <c r="FE21" i="8" s="1"/>
  <c r="BS54" i="19"/>
  <c r="BS55" i="19" s="1"/>
  <c r="FD21" i="8" s="1"/>
  <c r="CU52" i="19"/>
  <c r="CU53" i="19" s="1"/>
  <c r="GF18" i="8" s="1"/>
  <c r="CT52" i="19"/>
  <c r="CT53" i="19" s="1"/>
  <c r="GE18" i="8" s="1"/>
  <c r="CS52" i="19"/>
  <c r="CS53" i="19" s="1"/>
  <c r="GD18" i="8" s="1"/>
  <c r="CR52" i="19"/>
  <c r="CR53" i="19" s="1"/>
  <c r="GC18" i="8" s="1"/>
  <c r="CH19" i="8" s="1"/>
  <c r="CH20" i="8" s="1"/>
  <c r="CQ52" i="19"/>
  <c r="CQ53" i="19" s="1"/>
  <c r="GB18" i="8" s="1"/>
  <c r="CG19" i="8" s="1"/>
  <c r="CG20" i="8" s="1"/>
  <c r="CP52" i="19"/>
  <c r="CP53" i="19" s="1"/>
  <c r="GA18" i="8" s="1"/>
  <c r="CF19" i="8" s="1"/>
  <c r="CF20" i="8" s="1"/>
  <c r="CO52" i="19"/>
  <c r="CO53" i="19" s="1"/>
  <c r="FZ18" i="8" s="1"/>
  <c r="CE19" i="8" s="1"/>
  <c r="CN52" i="19"/>
  <c r="CN53" i="19" s="1"/>
  <c r="FY18" i="8" s="1"/>
  <c r="CD19" i="8" s="1"/>
  <c r="CM52" i="19"/>
  <c r="CM53" i="19" s="1"/>
  <c r="FX18" i="8" s="1"/>
  <c r="CC19" i="8" s="1"/>
  <c r="CL52" i="19"/>
  <c r="CL53" i="19" s="1"/>
  <c r="FW18" i="8" s="1"/>
  <c r="CB19" i="8" s="1"/>
  <c r="CB20" i="8" s="1"/>
  <c r="CK52" i="19"/>
  <c r="CK53" i="19" s="1"/>
  <c r="FV18" i="8" s="1"/>
  <c r="CA19" i="8" s="1"/>
  <c r="CA20" i="8" s="1"/>
  <c r="CJ52" i="19"/>
  <c r="CJ53" i="19" s="1"/>
  <c r="FU18" i="8" s="1"/>
  <c r="BZ19" i="8" s="1"/>
  <c r="BZ20" i="8" s="1"/>
  <c r="CI52" i="19"/>
  <c r="CI53" i="19" s="1"/>
  <c r="FT18" i="8" s="1"/>
  <c r="CH52" i="19"/>
  <c r="CH53" i="19" s="1"/>
  <c r="FS18" i="8" s="1"/>
  <c r="CG52" i="19"/>
  <c r="CG53" i="19" s="1"/>
  <c r="FR18" i="8" s="1"/>
  <c r="CF52" i="19"/>
  <c r="CF53" i="19" s="1"/>
  <c r="FQ18" i="8" s="1"/>
  <c r="CE52" i="19"/>
  <c r="CE53" i="19" s="1"/>
  <c r="FP18" i="8" s="1"/>
  <c r="CD52" i="19"/>
  <c r="CD53" i="19" s="1"/>
  <c r="FO18" i="8" s="1"/>
  <c r="CC52" i="19"/>
  <c r="CC53" i="19" s="1"/>
  <c r="FN18" i="8" s="1"/>
  <c r="BS19" i="8" s="1"/>
  <c r="BS20" i="8" s="1"/>
  <c r="CB52" i="19"/>
  <c r="CB53" i="19" s="1"/>
  <c r="FM18" i="8" s="1"/>
  <c r="BR19" i="8" s="1"/>
  <c r="BR20" i="8" s="1"/>
  <c r="CA52" i="19"/>
  <c r="CA53" i="19" s="1"/>
  <c r="FL18" i="8" s="1"/>
  <c r="BQ19" i="8" s="1"/>
  <c r="BQ20" i="8" s="1"/>
  <c r="BZ52" i="19"/>
  <c r="BZ53" i="19" s="1"/>
  <c r="FK18" i="8" s="1"/>
  <c r="BP19" i="8" s="1"/>
  <c r="BP20" i="8" s="1"/>
  <c r="BY52" i="19"/>
  <c r="BY53" i="19" s="1"/>
  <c r="FJ18" i="8" s="1"/>
  <c r="BO19" i="8" s="1"/>
  <c r="BO20" i="8" s="1"/>
  <c r="BX52" i="19"/>
  <c r="BX53" i="19" s="1"/>
  <c r="FI18" i="8" s="1"/>
  <c r="BN19" i="8" s="1"/>
  <c r="BN20" i="8" s="1"/>
  <c r="BW52" i="19"/>
  <c r="BW53" i="19" s="1"/>
  <c r="FH18" i="8" s="1"/>
  <c r="BM19" i="8" s="1"/>
  <c r="BM20" i="8" s="1"/>
  <c r="BV52" i="19"/>
  <c r="BV53" i="19" s="1"/>
  <c r="FG18" i="8" s="1"/>
  <c r="BL19" i="8" s="1"/>
  <c r="BL20" i="8" s="1"/>
  <c r="BU52" i="19"/>
  <c r="BU53" i="19" s="1"/>
  <c r="FF18" i="8" s="1"/>
  <c r="BK19" i="8" s="1"/>
  <c r="BK20" i="8" s="1"/>
  <c r="BT52" i="19"/>
  <c r="BT53" i="19" s="1"/>
  <c r="FE18" i="8" s="1"/>
  <c r="BJ19" i="8" s="1"/>
  <c r="BJ20" i="8" s="1"/>
  <c r="BS52" i="19"/>
  <c r="BS53" i="19" s="1"/>
  <c r="FD18" i="8" s="1"/>
  <c r="BI19" i="8" s="1"/>
  <c r="BI20" i="8" s="1"/>
  <c r="CT50" i="19"/>
  <c r="CS50" i="19"/>
  <c r="CS51" i="19" s="1"/>
  <c r="GD15" i="8" s="1"/>
  <c r="GG15" i="8" s="1"/>
  <c r="GJ15" i="8" s="1"/>
  <c r="CR50" i="19"/>
  <c r="CR51" i="19" s="1"/>
  <c r="GC15" i="8" s="1"/>
  <c r="CQ50" i="19"/>
  <c r="CQ51" i="19" s="1"/>
  <c r="GB15" i="8" s="1"/>
  <c r="CP50" i="19"/>
  <c r="CP51" i="19" s="1"/>
  <c r="GA15" i="8" s="1"/>
  <c r="CO50" i="19"/>
  <c r="CO51" i="19" s="1"/>
  <c r="FZ15" i="8" s="1"/>
  <c r="CN50" i="19"/>
  <c r="CN51" i="19" s="1"/>
  <c r="FY15" i="8" s="1"/>
  <c r="CM50" i="19"/>
  <c r="CM51" i="19" s="1"/>
  <c r="FX15" i="8" s="1"/>
  <c r="CL50" i="19"/>
  <c r="CL51" i="19" s="1"/>
  <c r="FW15" i="8" s="1"/>
  <c r="CK50" i="19"/>
  <c r="CK51" i="19" s="1"/>
  <c r="FV15" i="8" s="1"/>
  <c r="CJ50" i="19"/>
  <c r="CJ51" i="19" s="1"/>
  <c r="FU15" i="8" s="1"/>
  <c r="CI50" i="19"/>
  <c r="CI51" i="19" s="1"/>
  <c r="FT15" i="8" s="1"/>
  <c r="CH50" i="19"/>
  <c r="CH51" i="19" s="1"/>
  <c r="FS15" i="8" s="1"/>
  <c r="CG50" i="19"/>
  <c r="CG51" i="19" s="1"/>
  <c r="FR15" i="8" s="1"/>
  <c r="CF50" i="19"/>
  <c r="CF51" i="19" s="1"/>
  <c r="FQ15" i="8" s="1"/>
  <c r="CE50" i="19"/>
  <c r="CE51" i="19" s="1"/>
  <c r="FP15" i="8" s="1"/>
  <c r="CD50" i="19"/>
  <c r="CD51" i="19" s="1"/>
  <c r="FO15" i="8" s="1"/>
  <c r="CC50" i="19"/>
  <c r="CC51" i="19" s="1"/>
  <c r="FN15" i="8" s="1"/>
  <c r="CB50" i="19"/>
  <c r="CB51" i="19" s="1"/>
  <c r="FM15" i="8" s="1"/>
  <c r="CA50" i="19"/>
  <c r="CA51" i="19" s="1"/>
  <c r="FL15" i="8" s="1"/>
  <c r="BZ50" i="19"/>
  <c r="BZ51" i="19" s="1"/>
  <c r="FK15" i="8" s="1"/>
  <c r="BY50" i="19"/>
  <c r="BY51" i="19" s="1"/>
  <c r="FJ15" i="8" s="1"/>
  <c r="BX50" i="19"/>
  <c r="BX51" i="19" s="1"/>
  <c r="FI15" i="8" s="1"/>
  <c r="BW50" i="19"/>
  <c r="BW51" i="19" s="1"/>
  <c r="FH15" i="8" s="1"/>
  <c r="BV50" i="19"/>
  <c r="BV51" i="19" s="1"/>
  <c r="FG15" i="8" s="1"/>
  <c r="BU50" i="19"/>
  <c r="BU51" i="19" s="1"/>
  <c r="FF15" i="8" s="1"/>
  <c r="BT50" i="19"/>
  <c r="BT51" i="19" s="1"/>
  <c r="FE15" i="8" s="1"/>
  <c r="BS50" i="19"/>
  <c r="BS51" i="19" s="1"/>
  <c r="FD15" i="8" s="1"/>
  <c r="CU48" i="19"/>
  <c r="CU49" i="19" s="1"/>
  <c r="GF12" i="8" s="1"/>
  <c r="CT48" i="19"/>
  <c r="CT49" i="19" s="1"/>
  <c r="GE12" i="8" s="1"/>
  <c r="CS48" i="19"/>
  <c r="CS49" i="19" s="1"/>
  <c r="GD12" i="8" s="1"/>
  <c r="CR48" i="19"/>
  <c r="CR49" i="19" s="1"/>
  <c r="GC12" i="8" s="1"/>
  <c r="CH13" i="8" s="1"/>
  <c r="CH14" i="8" s="1"/>
  <c r="CQ48" i="19"/>
  <c r="CQ49" i="19" s="1"/>
  <c r="GB12" i="8" s="1"/>
  <c r="CG13" i="8" s="1"/>
  <c r="CG14" i="8" s="1"/>
  <c r="CP48" i="19"/>
  <c r="CP49" i="19" s="1"/>
  <c r="GA12" i="8" s="1"/>
  <c r="CF13" i="8" s="1"/>
  <c r="CF14" i="8" s="1"/>
  <c r="CO48" i="19"/>
  <c r="CO49" i="19" s="1"/>
  <c r="FZ12" i="8" s="1"/>
  <c r="CE13" i="8" s="1"/>
  <c r="CN48" i="19"/>
  <c r="CN49" i="19" s="1"/>
  <c r="FY12" i="8" s="1"/>
  <c r="CD13" i="8" s="1"/>
  <c r="CM48" i="19"/>
  <c r="CM49" i="19" s="1"/>
  <c r="FX12" i="8" s="1"/>
  <c r="CC13" i="8" s="1"/>
  <c r="CL48" i="19"/>
  <c r="CL49" i="19" s="1"/>
  <c r="FW12" i="8" s="1"/>
  <c r="CB13" i="8" s="1"/>
  <c r="CB14" i="8" s="1"/>
  <c r="CK48" i="19"/>
  <c r="CK49" i="19" s="1"/>
  <c r="FV12" i="8" s="1"/>
  <c r="CA13" i="8" s="1"/>
  <c r="CA14" i="8" s="1"/>
  <c r="CJ48" i="19"/>
  <c r="CJ49" i="19" s="1"/>
  <c r="FU12" i="8" s="1"/>
  <c r="BZ13" i="8" s="1"/>
  <c r="BZ14" i="8" s="1"/>
  <c r="CI48" i="19"/>
  <c r="CI49" i="19" s="1"/>
  <c r="FT12" i="8" s="1"/>
  <c r="CH48" i="19"/>
  <c r="CH49" i="19" s="1"/>
  <c r="FS12" i="8" s="1"/>
  <c r="CG48" i="19"/>
  <c r="CG49" i="19" s="1"/>
  <c r="FR12" i="8" s="1"/>
  <c r="CF48" i="19"/>
  <c r="CF49" i="19" s="1"/>
  <c r="FQ12" i="8" s="1"/>
  <c r="CE48" i="19"/>
  <c r="CE49" i="19" s="1"/>
  <c r="FP12" i="8" s="1"/>
  <c r="CD48" i="19"/>
  <c r="CD49" i="19" s="1"/>
  <c r="FO12" i="8" s="1"/>
  <c r="CC48" i="19"/>
  <c r="CC49" i="19" s="1"/>
  <c r="FN12" i="8" s="1"/>
  <c r="BS13" i="8" s="1"/>
  <c r="BS14" i="8" s="1"/>
  <c r="CB48" i="19"/>
  <c r="CB49" i="19" s="1"/>
  <c r="FM12" i="8" s="1"/>
  <c r="BR13" i="8" s="1"/>
  <c r="BR14" i="8" s="1"/>
  <c r="CA48" i="19"/>
  <c r="CA49" i="19" s="1"/>
  <c r="FL12" i="8" s="1"/>
  <c r="BQ13" i="8" s="1"/>
  <c r="BQ14" i="8" s="1"/>
  <c r="BZ48" i="19"/>
  <c r="BZ49" i="19" s="1"/>
  <c r="FK12" i="8" s="1"/>
  <c r="BP13" i="8" s="1"/>
  <c r="BP14" i="8" s="1"/>
  <c r="BY48" i="19"/>
  <c r="BY49" i="19" s="1"/>
  <c r="FJ12" i="8" s="1"/>
  <c r="BO13" i="8" s="1"/>
  <c r="BO14" i="8" s="1"/>
  <c r="BX48" i="19"/>
  <c r="BX49" i="19" s="1"/>
  <c r="FI12" i="8" s="1"/>
  <c r="BN13" i="8" s="1"/>
  <c r="BN14" i="8" s="1"/>
  <c r="BW48" i="19"/>
  <c r="BW49" i="19" s="1"/>
  <c r="FH12" i="8" s="1"/>
  <c r="BM13" i="8" s="1"/>
  <c r="BM14" i="8" s="1"/>
  <c r="BV48" i="19"/>
  <c r="BV49" i="19" s="1"/>
  <c r="FG12" i="8" s="1"/>
  <c r="BL13" i="8" s="1"/>
  <c r="BL14" i="8" s="1"/>
  <c r="BU48" i="19"/>
  <c r="BU49" i="19" s="1"/>
  <c r="FF12" i="8" s="1"/>
  <c r="BK13" i="8" s="1"/>
  <c r="BK14" i="8" s="1"/>
  <c r="BT48" i="19"/>
  <c r="BT49" i="19" s="1"/>
  <c r="FE12" i="8" s="1"/>
  <c r="BJ13" i="8" s="1"/>
  <c r="BJ14" i="8" s="1"/>
  <c r="BS48" i="19"/>
  <c r="BS49" i="19" s="1"/>
  <c r="FD12" i="8" s="1"/>
  <c r="BI13" i="8" s="1"/>
  <c r="BI14" i="8" s="1"/>
  <c r="CU46" i="19"/>
  <c r="CU47" i="19" s="1"/>
  <c r="GF9" i="8" s="1"/>
  <c r="CT46" i="19"/>
  <c r="CT47" i="19" s="1"/>
  <c r="GE9" i="8" s="1"/>
  <c r="CS46" i="19"/>
  <c r="CS47" i="19" s="1"/>
  <c r="GD9" i="8" s="1"/>
  <c r="CR46" i="19"/>
  <c r="CR47" i="19" s="1"/>
  <c r="GC9" i="8" s="1"/>
  <c r="CH10" i="8" s="1"/>
  <c r="CH11" i="8" s="1"/>
  <c r="CQ46" i="19"/>
  <c r="CQ47" i="19" s="1"/>
  <c r="GB9" i="8" s="1"/>
  <c r="CG10" i="8" s="1"/>
  <c r="CG11" i="8" s="1"/>
  <c r="CP46" i="19"/>
  <c r="CP47" i="19" s="1"/>
  <c r="GA9" i="8" s="1"/>
  <c r="CF10" i="8" s="1"/>
  <c r="CF11" i="8" s="1"/>
  <c r="CO46" i="19"/>
  <c r="CO47" i="19" s="1"/>
  <c r="FZ9" i="8" s="1"/>
  <c r="CE10" i="8" s="1"/>
  <c r="CN46" i="19"/>
  <c r="CN47" i="19" s="1"/>
  <c r="FY9" i="8" s="1"/>
  <c r="CD10" i="8" s="1"/>
  <c r="CM46" i="19"/>
  <c r="CM47" i="19" s="1"/>
  <c r="FX9" i="8" s="1"/>
  <c r="CC10" i="8" s="1"/>
  <c r="CL46" i="19"/>
  <c r="CL47" i="19" s="1"/>
  <c r="FW9" i="8" s="1"/>
  <c r="CB10" i="8" s="1"/>
  <c r="CB11" i="8" s="1"/>
  <c r="CK46" i="19"/>
  <c r="CK47" i="19" s="1"/>
  <c r="FV9" i="8" s="1"/>
  <c r="CA10" i="8" s="1"/>
  <c r="CA11" i="8" s="1"/>
  <c r="CJ46" i="19"/>
  <c r="CJ47" i="19" s="1"/>
  <c r="FU9" i="8" s="1"/>
  <c r="BZ10" i="8" s="1"/>
  <c r="BZ11" i="8" s="1"/>
  <c r="CI46" i="19"/>
  <c r="CI47" i="19" s="1"/>
  <c r="FT9" i="8" s="1"/>
  <c r="CH46" i="19"/>
  <c r="CH47" i="19" s="1"/>
  <c r="FS9" i="8" s="1"/>
  <c r="CG46" i="19"/>
  <c r="CG47" i="19" s="1"/>
  <c r="FR9" i="8" s="1"/>
  <c r="CF46" i="19"/>
  <c r="CF47" i="19" s="1"/>
  <c r="FQ9" i="8" s="1"/>
  <c r="CE46" i="19"/>
  <c r="CE47" i="19" s="1"/>
  <c r="FP9" i="8" s="1"/>
  <c r="CD46" i="19"/>
  <c r="CD47" i="19" s="1"/>
  <c r="FO9" i="8" s="1"/>
  <c r="CC46" i="19"/>
  <c r="CC47" i="19" s="1"/>
  <c r="FN9" i="8" s="1"/>
  <c r="BS10" i="8" s="1"/>
  <c r="BS11" i="8" s="1"/>
  <c r="CB46" i="19"/>
  <c r="CB47" i="19" s="1"/>
  <c r="FM9" i="8" s="1"/>
  <c r="BR10" i="8" s="1"/>
  <c r="BR11" i="8" s="1"/>
  <c r="CA46" i="19"/>
  <c r="CA47" i="19" s="1"/>
  <c r="FL9" i="8" s="1"/>
  <c r="BQ10" i="8" s="1"/>
  <c r="BQ11" i="8" s="1"/>
  <c r="BZ46" i="19"/>
  <c r="BZ47" i="19" s="1"/>
  <c r="FK9" i="8" s="1"/>
  <c r="BP10" i="8" s="1"/>
  <c r="BP11" i="8" s="1"/>
  <c r="BY46" i="19"/>
  <c r="BY47" i="19" s="1"/>
  <c r="FJ9" i="8" s="1"/>
  <c r="BO10" i="8" s="1"/>
  <c r="BO11" i="8" s="1"/>
  <c r="BX46" i="19"/>
  <c r="BX47" i="19" s="1"/>
  <c r="FI9" i="8" s="1"/>
  <c r="BN10" i="8" s="1"/>
  <c r="BN11" i="8" s="1"/>
  <c r="BW46" i="19"/>
  <c r="BW47" i="19" s="1"/>
  <c r="FH9" i="8" s="1"/>
  <c r="BM10" i="8" s="1"/>
  <c r="BM11" i="8" s="1"/>
  <c r="BV46" i="19"/>
  <c r="BV47" i="19" s="1"/>
  <c r="FG9" i="8" s="1"/>
  <c r="BL10" i="8" s="1"/>
  <c r="BL11" i="8" s="1"/>
  <c r="BU46" i="19"/>
  <c r="BU47" i="19" s="1"/>
  <c r="FF9" i="8" s="1"/>
  <c r="BK10" i="8" s="1"/>
  <c r="BK11" i="8" s="1"/>
  <c r="BT46" i="19"/>
  <c r="BT47" i="19" s="1"/>
  <c r="FE9" i="8" s="1"/>
  <c r="BJ10" i="8" s="1"/>
  <c r="BJ11" i="8" s="1"/>
  <c r="BS46" i="19"/>
  <c r="BS47" i="19" s="1"/>
  <c r="FD9" i="8" s="1"/>
  <c r="BI10" i="8" s="1"/>
  <c r="BI11" i="8" s="1"/>
  <c r="CU44" i="19"/>
  <c r="CU45" i="19" s="1"/>
  <c r="GF6" i="8" s="1"/>
  <c r="GI6" i="8" s="1"/>
  <c r="GL6" i="8" s="1"/>
  <c r="CQ7" i="8" s="1"/>
  <c r="CT44" i="19"/>
  <c r="CT45" i="19" s="1"/>
  <c r="GE6" i="8" s="1"/>
  <c r="GH6" i="8" s="1"/>
  <c r="GK6" i="8" s="1"/>
  <c r="CP7" i="8" s="1"/>
  <c r="CS44" i="19"/>
  <c r="CS45" i="19" s="1"/>
  <c r="GD6" i="8" s="1"/>
  <c r="GG6" i="8" s="1"/>
  <c r="GJ6" i="8" s="1"/>
  <c r="CO7" i="8" s="1"/>
  <c r="AF67" i="5" s="1"/>
  <c r="CR44" i="19"/>
  <c r="CR45" i="19" s="1"/>
  <c r="GC6" i="8" s="1"/>
  <c r="CQ44" i="19"/>
  <c r="CQ45" i="19" s="1"/>
  <c r="GB6" i="8" s="1"/>
  <c r="CP44" i="19"/>
  <c r="CP45" i="19" s="1"/>
  <c r="GA6" i="8" s="1"/>
  <c r="CO44" i="19"/>
  <c r="CO45" i="19" s="1"/>
  <c r="FZ6" i="8" s="1"/>
  <c r="CN44" i="19"/>
  <c r="CN45" i="19" s="1"/>
  <c r="FY6" i="8" s="1"/>
  <c r="CM44" i="19"/>
  <c r="CM45" i="19" s="1"/>
  <c r="FX6" i="8" s="1"/>
  <c r="CL44" i="19"/>
  <c r="CL45" i="19" s="1"/>
  <c r="FW6" i="8" s="1"/>
  <c r="CK44" i="19"/>
  <c r="CK45" i="19" s="1"/>
  <c r="FV6" i="8" s="1"/>
  <c r="CJ44" i="19"/>
  <c r="CJ45" i="19" s="1"/>
  <c r="FU6" i="8" s="1"/>
  <c r="CI44" i="19"/>
  <c r="CI45" i="19" s="1"/>
  <c r="FT6" i="8" s="1"/>
  <c r="CH44" i="19"/>
  <c r="CH45" i="19" s="1"/>
  <c r="FS6" i="8" s="1"/>
  <c r="CG44" i="19"/>
  <c r="CG45" i="19" s="1"/>
  <c r="FR6" i="8" s="1"/>
  <c r="CF44" i="19"/>
  <c r="CF45" i="19" s="1"/>
  <c r="FQ6" i="8" s="1"/>
  <c r="CE44" i="19"/>
  <c r="CE45" i="19" s="1"/>
  <c r="FP6" i="8" s="1"/>
  <c r="CD44" i="19"/>
  <c r="CD45" i="19" s="1"/>
  <c r="FO6" i="8" s="1"/>
  <c r="CC44" i="19"/>
  <c r="CC45" i="19" s="1"/>
  <c r="FN6" i="8" s="1"/>
  <c r="CB44" i="19"/>
  <c r="CB45" i="19" s="1"/>
  <c r="FM6" i="8" s="1"/>
  <c r="CA44" i="19"/>
  <c r="CA45" i="19" s="1"/>
  <c r="FL6" i="8" s="1"/>
  <c r="BZ44" i="19"/>
  <c r="BZ45" i="19" s="1"/>
  <c r="FK6" i="8" s="1"/>
  <c r="BY44" i="19"/>
  <c r="BY45" i="19" s="1"/>
  <c r="FJ6" i="8" s="1"/>
  <c r="BX44" i="19"/>
  <c r="BX45" i="19" s="1"/>
  <c r="FI6" i="8" s="1"/>
  <c r="BW44" i="19"/>
  <c r="BW45" i="19" s="1"/>
  <c r="FH6" i="8" s="1"/>
  <c r="BV44" i="19"/>
  <c r="BV45" i="19" s="1"/>
  <c r="FG6" i="8" s="1"/>
  <c r="BU44" i="19"/>
  <c r="BU45" i="19" s="1"/>
  <c r="FF6" i="8" s="1"/>
  <c r="BT44" i="19"/>
  <c r="BT45" i="19" s="1"/>
  <c r="FE6" i="8" s="1"/>
  <c r="BS44" i="19"/>
  <c r="BS45" i="19" s="1"/>
  <c r="FD6" i="8" s="1"/>
  <c r="CU42" i="19"/>
  <c r="CU43" i="19" s="1"/>
  <c r="GF3" i="8" s="1"/>
  <c r="GI3" i="8" s="1"/>
  <c r="GL3" i="8" s="1"/>
  <c r="CQ4" i="8" s="1"/>
  <c r="CT42" i="19"/>
  <c r="CT43" i="19" s="1"/>
  <c r="GE3" i="8" s="1"/>
  <c r="GH3" i="8" s="1"/>
  <c r="GK3" i="8" s="1"/>
  <c r="CP4" i="8" s="1"/>
  <c r="CS42" i="19"/>
  <c r="CS43" i="19" s="1"/>
  <c r="GD3" i="8" s="1"/>
  <c r="GG3" i="8" s="1"/>
  <c r="GJ3" i="8" s="1"/>
  <c r="CO4" i="8" s="1"/>
  <c r="AF64" i="5" s="1"/>
  <c r="CR42" i="19"/>
  <c r="CR43" i="19" s="1"/>
  <c r="GC3" i="8" s="1"/>
  <c r="CQ42" i="19"/>
  <c r="CQ43" i="19" s="1"/>
  <c r="GB3" i="8" s="1"/>
  <c r="CP42" i="19"/>
  <c r="CP43" i="19" s="1"/>
  <c r="GA3" i="8" s="1"/>
  <c r="CO42" i="19"/>
  <c r="CO43" i="19" s="1"/>
  <c r="FZ3" i="8" s="1"/>
  <c r="CN42" i="19"/>
  <c r="CN43" i="19" s="1"/>
  <c r="FY3" i="8" s="1"/>
  <c r="CM42" i="19"/>
  <c r="CM43" i="19" s="1"/>
  <c r="FX3" i="8" s="1"/>
  <c r="CL42" i="19"/>
  <c r="CL43" i="19" s="1"/>
  <c r="FW3" i="8" s="1"/>
  <c r="CK42" i="19"/>
  <c r="CK43" i="19" s="1"/>
  <c r="FV3" i="8" s="1"/>
  <c r="CJ42" i="19"/>
  <c r="CJ43" i="19" s="1"/>
  <c r="FU3" i="8" s="1"/>
  <c r="CI42" i="19"/>
  <c r="CI43" i="19" s="1"/>
  <c r="FT3" i="8" s="1"/>
  <c r="CH42" i="19"/>
  <c r="CH43" i="19" s="1"/>
  <c r="FS3" i="8" s="1"/>
  <c r="CG42" i="19"/>
  <c r="CG43" i="19" s="1"/>
  <c r="FR3" i="8" s="1"/>
  <c r="CF42" i="19"/>
  <c r="CF43" i="19" s="1"/>
  <c r="FQ3" i="8" s="1"/>
  <c r="CE42" i="19"/>
  <c r="CE43" i="19" s="1"/>
  <c r="FP3" i="8" s="1"/>
  <c r="CD42" i="19"/>
  <c r="CD43" i="19" s="1"/>
  <c r="FO3" i="8" s="1"/>
  <c r="CC42" i="19"/>
  <c r="CC43" i="19" s="1"/>
  <c r="FN3" i="8" s="1"/>
  <c r="CB42" i="19"/>
  <c r="CB43" i="19" s="1"/>
  <c r="FM3" i="8" s="1"/>
  <c r="CA42" i="19"/>
  <c r="CA43" i="19" s="1"/>
  <c r="FL3" i="8" s="1"/>
  <c r="BZ42" i="19"/>
  <c r="BZ43" i="19" s="1"/>
  <c r="FK3" i="8" s="1"/>
  <c r="BY42" i="19"/>
  <c r="BY43" i="19" s="1"/>
  <c r="FJ3" i="8" s="1"/>
  <c r="BX42" i="19"/>
  <c r="BX43" i="19" s="1"/>
  <c r="FI3" i="8" s="1"/>
  <c r="BW42" i="19"/>
  <c r="BW43" i="19" s="1"/>
  <c r="FH3" i="8" s="1"/>
  <c r="BV42" i="19"/>
  <c r="BV43" i="19" s="1"/>
  <c r="FG3" i="8" s="1"/>
  <c r="BU42" i="19"/>
  <c r="BU43" i="19" s="1"/>
  <c r="FF3" i="8" s="1"/>
  <c r="BT42" i="19"/>
  <c r="BT43" i="19" s="1"/>
  <c r="FE3" i="8" s="1"/>
  <c r="BS42" i="19"/>
  <c r="BS43" i="19" s="1"/>
  <c r="FD3" i="8" s="1"/>
  <c r="CU40" i="19"/>
  <c r="CU41" i="19" s="1"/>
  <c r="CT40" i="19"/>
  <c r="CT41" i="19" s="1"/>
  <c r="CS40" i="19"/>
  <c r="CS41" i="19" s="1"/>
  <c r="CR40" i="19"/>
  <c r="CR41" i="19" s="1"/>
  <c r="CQ40" i="19"/>
  <c r="CQ41" i="19" s="1"/>
  <c r="CP40" i="19"/>
  <c r="CP41" i="19" s="1"/>
  <c r="CO40" i="19"/>
  <c r="CO41" i="19" s="1"/>
  <c r="CN40" i="19"/>
  <c r="CN41" i="19" s="1"/>
  <c r="CM40" i="19"/>
  <c r="CM41" i="19" s="1"/>
  <c r="CL40" i="19"/>
  <c r="CL41" i="19" s="1"/>
  <c r="CK40" i="19"/>
  <c r="CK41" i="19" s="1"/>
  <c r="CJ40" i="19"/>
  <c r="CJ41" i="19" s="1"/>
  <c r="CI40" i="19"/>
  <c r="CI41" i="19" s="1"/>
  <c r="CH40" i="19"/>
  <c r="CH41" i="19" s="1"/>
  <c r="CG40" i="19"/>
  <c r="CG41" i="19" s="1"/>
  <c r="CF40" i="19"/>
  <c r="CF41" i="19" s="1"/>
  <c r="CE40" i="19"/>
  <c r="CE41" i="19" s="1"/>
  <c r="CD40" i="19"/>
  <c r="CD41" i="19" s="1"/>
  <c r="CC40" i="19"/>
  <c r="CC41" i="19" s="1"/>
  <c r="CB40" i="19"/>
  <c r="CB41" i="19" s="1"/>
  <c r="CA40" i="19"/>
  <c r="CA41" i="19" s="1"/>
  <c r="BZ40" i="19"/>
  <c r="BZ41" i="19" s="1"/>
  <c r="BY40" i="19"/>
  <c r="BY41" i="19" s="1"/>
  <c r="BX40" i="19"/>
  <c r="BX41" i="19" s="1"/>
  <c r="BW40" i="19"/>
  <c r="BW41" i="19" s="1"/>
  <c r="BV40" i="19"/>
  <c r="BV41" i="19" s="1"/>
  <c r="BU40" i="19"/>
  <c r="BU41" i="19" s="1"/>
  <c r="BT40" i="19"/>
  <c r="BT41" i="19" s="1"/>
  <c r="BS40" i="19"/>
  <c r="BS41" i="19" s="1"/>
  <c r="CU38" i="19"/>
  <c r="CU39" i="19" s="1"/>
  <c r="CT38" i="19"/>
  <c r="CT39" i="19" s="1"/>
  <c r="CS38" i="19"/>
  <c r="CS39" i="19" s="1"/>
  <c r="CR38" i="19"/>
  <c r="CR39" i="19" s="1"/>
  <c r="CQ38" i="19"/>
  <c r="CQ39" i="19" s="1"/>
  <c r="CP38" i="19"/>
  <c r="CP39" i="19" s="1"/>
  <c r="CO38" i="19"/>
  <c r="CO39" i="19" s="1"/>
  <c r="CN38" i="19"/>
  <c r="CN39" i="19" s="1"/>
  <c r="CM38" i="19"/>
  <c r="CM39" i="19" s="1"/>
  <c r="CL38" i="19"/>
  <c r="CL39" i="19" s="1"/>
  <c r="CK38" i="19"/>
  <c r="CK39" i="19" s="1"/>
  <c r="CJ38" i="19"/>
  <c r="CJ39" i="19" s="1"/>
  <c r="CI38" i="19"/>
  <c r="CI39" i="19" s="1"/>
  <c r="CH38" i="19"/>
  <c r="CH39" i="19" s="1"/>
  <c r="CG38" i="19"/>
  <c r="CG39" i="19" s="1"/>
  <c r="CF38" i="19"/>
  <c r="CF39" i="19" s="1"/>
  <c r="CE38" i="19"/>
  <c r="CE39" i="19" s="1"/>
  <c r="CD38" i="19"/>
  <c r="CD39" i="19" s="1"/>
  <c r="CC38" i="19"/>
  <c r="CC39" i="19" s="1"/>
  <c r="CB38" i="19"/>
  <c r="CB39" i="19" s="1"/>
  <c r="CA38" i="19"/>
  <c r="CA39" i="19" s="1"/>
  <c r="BZ38" i="19"/>
  <c r="BZ39" i="19" s="1"/>
  <c r="BY38" i="19"/>
  <c r="BY39" i="19" s="1"/>
  <c r="BX38" i="19"/>
  <c r="BX39" i="19" s="1"/>
  <c r="BW38" i="19"/>
  <c r="BW39" i="19" s="1"/>
  <c r="BV38" i="19"/>
  <c r="BV39" i="19" s="1"/>
  <c r="BU38" i="19"/>
  <c r="BU39" i="19" s="1"/>
  <c r="BT38" i="19"/>
  <c r="BT39" i="19" s="1"/>
  <c r="BS38" i="19"/>
  <c r="BS39" i="19" s="1"/>
  <c r="CU36" i="19"/>
  <c r="CU37" i="19" s="1"/>
  <c r="CT36" i="19"/>
  <c r="CT37" i="19" s="1"/>
  <c r="CS36" i="19"/>
  <c r="CS37" i="19" s="1"/>
  <c r="CR36" i="19"/>
  <c r="CR37" i="19" s="1"/>
  <c r="CQ36" i="19"/>
  <c r="CQ37" i="19" s="1"/>
  <c r="CP36" i="19"/>
  <c r="CP37" i="19" s="1"/>
  <c r="CO36" i="19"/>
  <c r="CO37" i="19" s="1"/>
  <c r="CN36" i="19"/>
  <c r="CN37" i="19" s="1"/>
  <c r="CM36" i="19"/>
  <c r="CM37" i="19" s="1"/>
  <c r="CL36" i="19"/>
  <c r="CL37" i="19" s="1"/>
  <c r="CK36" i="19"/>
  <c r="CK37" i="19" s="1"/>
  <c r="CJ36" i="19"/>
  <c r="CJ37" i="19" s="1"/>
  <c r="CI36" i="19"/>
  <c r="CI37" i="19" s="1"/>
  <c r="CH36" i="19"/>
  <c r="CH37" i="19" s="1"/>
  <c r="CG36" i="19"/>
  <c r="CG37" i="19" s="1"/>
  <c r="CF36" i="19"/>
  <c r="CF37" i="19" s="1"/>
  <c r="CE36" i="19"/>
  <c r="CE37" i="19" s="1"/>
  <c r="CD36" i="19"/>
  <c r="CD37" i="19" s="1"/>
  <c r="CC36" i="19"/>
  <c r="CC37" i="19" s="1"/>
  <c r="CB36" i="19"/>
  <c r="CB37" i="19" s="1"/>
  <c r="CA36" i="19"/>
  <c r="CA37" i="19" s="1"/>
  <c r="BZ36" i="19"/>
  <c r="BZ37" i="19" s="1"/>
  <c r="BY36" i="19"/>
  <c r="BY37" i="19" s="1"/>
  <c r="BX36" i="19"/>
  <c r="BX37" i="19" s="1"/>
  <c r="BW36" i="19"/>
  <c r="BW37" i="19" s="1"/>
  <c r="BV36" i="19"/>
  <c r="BV37" i="19" s="1"/>
  <c r="BU36" i="19"/>
  <c r="BU37" i="19" s="1"/>
  <c r="BT36" i="19"/>
  <c r="BT37" i="19" s="1"/>
  <c r="BS36" i="19"/>
  <c r="BS37" i="19" s="1"/>
  <c r="CU34" i="19"/>
  <c r="CU35" i="19" s="1"/>
  <c r="CT34" i="19"/>
  <c r="CT35" i="19" s="1"/>
  <c r="CS34" i="19"/>
  <c r="CS35" i="19" s="1"/>
  <c r="CR34" i="19"/>
  <c r="CR35" i="19" s="1"/>
  <c r="CQ34" i="19"/>
  <c r="CQ35" i="19" s="1"/>
  <c r="CP34" i="19"/>
  <c r="CP35" i="19" s="1"/>
  <c r="CO34" i="19"/>
  <c r="CO35" i="19" s="1"/>
  <c r="CN34" i="19"/>
  <c r="CN35" i="19" s="1"/>
  <c r="CM34" i="19"/>
  <c r="CM35" i="19" s="1"/>
  <c r="CL34" i="19"/>
  <c r="CL35" i="19" s="1"/>
  <c r="CK34" i="19"/>
  <c r="CK35" i="19" s="1"/>
  <c r="CJ34" i="19"/>
  <c r="CJ35" i="19" s="1"/>
  <c r="CI34" i="19"/>
  <c r="CI35" i="19" s="1"/>
  <c r="CH34" i="19"/>
  <c r="CH35" i="19" s="1"/>
  <c r="CG34" i="19"/>
  <c r="CG35" i="19" s="1"/>
  <c r="CF34" i="19"/>
  <c r="CF35" i="19" s="1"/>
  <c r="CE34" i="19"/>
  <c r="CE35" i="19" s="1"/>
  <c r="CD34" i="19"/>
  <c r="CD35" i="19" s="1"/>
  <c r="CC34" i="19"/>
  <c r="CC35" i="19" s="1"/>
  <c r="CB34" i="19"/>
  <c r="CB35" i="19" s="1"/>
  <c r="CA34" i="19"/>
  <c r="CA35" i="19" s="1"/>
  <c r="BZ34" i="19"/>
  <c r="BZ35" i="19" s="1"/>
  <c r="BY34" i="19"/>
  <c r="BY35" i="19" s="1"/>
  <c r="BX34" i="19"/>
  <c r="BX35" i="19" s="1"/>
  <c r="BW34" i="19"/>
  <c r="BW35" i="19" s="1"/>
  <c r="BV34" i="19"/>
  <c r="BV35" i="19" s="1"/>
  <c r="BU34" i="19"/>
  <c r="BU35" i="19" s="1"/>
  <c r="BT34" i="19"/>
  <c r="BT35" i="19" s="1"/>
  <c r="BS34" i="19"/>
  <c r="BS35" i="19" s="1"/>
  <c r="CU32" i="19"/>
  <c r="CU33" i="19" s="1"/>
  <c r="CT32" i="19"/>
  <c r="CT33" i="19" s="1"/>
  <c r="CS32" i="19"/>
  <c r="CS33" i="19" s="1"/>
  <c r="CR32" i="19"/>
  <c r="CR33" i="19" s="1"/>
  <c r="CQ32" i="19"/>
  <c r="CQ33" i="19" s="1"/>
  <c r="CP32" i="19"/>
  <c r="CP33" i="19" s="1"/>
  <c r="CO32" i="19"/>
  <c r="CO33" i="19" s="1"/>
  <c r="CN32" i="19"/>
  <c r="CN33" i="19" s="1"/>
  <c r="CM32" i="19"/>
  <c r="CM33" i="19" s="1"/>
  <c r="CL32" i="19"/>
  <c r="CL33" i="19" s="1"/>
  <c r="CK32" i="19"/>
  <c r="CK33" i="19" s="1"/>
  <c r="CJ32" i="19"/>
  <c r="CJ33" i="19" s="1"/>
  <c r="CI32" i="19"/>
  <c r="CI33" i="19" s="1"/>
  <c r="CH32" i="19"/>
  <c r="CH33" i="19" s="1"/>
  <c r="CG32" i="19"/>
  <c r="CG33" i="19" s="1"/>
  <c r="CF32" i="19"/>
  <c r="CF33" i="19" s="1"/>
  <c r="CE32" i="19"/>
  <c r="CE33" i="19" s="1"/>
  <c r="CD32" i="19"/>
  <c r="CD33" i="19" s="1"/>
  <c r="CC32" i="19"/>
  <c r="CC33" i="19" s="1"/>
  <c r="CB32" i="19"/>
  <c r="CB33" i="19" s="1"/>
  <c r="CA32" i="19"/>
  <c r="CA33" i="19" s="1"/>
  <c r="BZ32" i="19"/>
  <c r="BZ33" i="19" s="1"/>
  <c r="BY32" i="19"/>
  <c r="BY33" i="19" s="1"/>
  <c r="BX32" i="19"/>
  <c r="BX33" i="19" s="1"/>
  <c r="BW32" i="19"/>
  <c r="BW33" i="19" s="1"/>
  <c r="BV32" i="19"/>
  <c r="BV33" i="19" s="1"/>
  <c r="BU32" i="19"/>
  <c r="BU33" i="19" s="1"/>
  <c r="BT32" i="19"/>
  <c r="BT33" i="19" s="1"/>
  <c r="BS32" i="19"/>
  <c r="BS33" i="19" s="1"/>
  <c r="CU30" i="19"/>
  <c r="CU31" i="19" s="1"/>
  <c r="CT30" i="19"/>
  <c r="CT31" i="19" s="1"/>
  <c r="CS30" i="19"/>
  <c r="CS31" i="19" s="1"/>
  <c r="CR30" i="19"/>
  <c r="CR31" i="19" s="1"/>
  <c r="CQ30" i="19"/>
  <c r="CQ31" i="19" s="1"/>
  <c r="CP30" i="19"/>
  <c r="CP31" i="19" s="1"/>
  <c r="CO30" i="19"/>
  <c r="CO31" i="19" s="1"/>
  <c r="CN30" i="19"/>
  <c r="CN31" i="19" s="1"/>
  <c r="CM30" i="19"/>
  <c r="CM31" i="19" s="1"/>
  <c r="CL30" i="19"/>
  <c r="CL31" i="19" s="1"/>
  <c r="CK30" i="19"/>
  <c r="CK31" i="19" s="1"/>
  <c r="CJ30" i="19"/>
  <c r="CJ31" i="19" s="1"/>
  <c r="CI30" i="19"/>
  <c r="CI31" i="19" s="1"/>
  <c r="CH30" i="19"/>
  <c r="CH31" i="19" s="1"/>
  <c r="CG30" i="19"/>
  <c r="CG31" i="19" s="1"/>
  <c r="CF30" i="19"/>
  <c r="CF31" i="19" s="1"/>
  <c r="CE30" i="19"/>
  <c r="CE31" i="19" s="1"/>
  <c r="CD30" i="19"/>
  <c r="CD31" i="19" s="1"/>
  <c r="CC30" i="19"/>
  <c r="CC31" i="19" s="1"/>
  <c r="CB30" i="19"/>
  <c r="CB31" i="19" s="1"/>
  <c r="CA30" i="19"/>
  <c r="CA31" i="19" s="1"/>
  <c r="BZ30" i="19"/>
  <c r="BZ31" i="19" s="1"/>
  <c r="BY30" i="19"/>
  <c r="BY31" i="19" s="1"/>
  <c r="BX30" i="19"/>
  <c r="BX31" i="19" s="1"/>
  <c r="BW30" i="19"/>
  <c r="BW31" i="19" s="1"/>
  <c r="BV30" i="19"/>
  <c r="BV31" i="19" s="1"/>
  <c r="BU30" i="19"/>
  <c r="BU31" i="19" s="1"/>
  <c r="BT30" i="19"/>
  <c r="BT31" i="19" s="1"/>
  <c r="BS30" i="19"/>
  <c r="BS31" i="19" s="1"/>
  <c r="CU28" i="19"/>
  <c r="CU29" i="19" s="1"/>
  <c r="CT28" i="19"/>
  <c r="CT29" i="19" s="1"/>
  <c r="CS28" i="19"/>
  <c r="CS29" i="19" s="1"/>
  <c r="CR28" i="19"/>
  <c r="CR29" i="19" s="1"/>
  <c r="CQ28" i="19"/>
  <c r="CQ29" i="19" s="1"/>
  <c r="CP28" i="19"/>
  <c r="CP29" i="19" s="1"/>
  <c r="CO28" i="19"/>
  <c r="CO29" i="19" s="1"/>
  <c r="CN28" i="19"/>
  <c r="CN29" i="19" s="1"/>
  <c r="CM28" i="19"/>
  <c r="CM29" i="19" s="1"/>
  <c r="CL28" i="19"/>
  <c r="CL29" i="19" s="1"/>
  <c r="CK28" i="19"/>
  <c r="CK29" i="19" s="1"/>
  <c r="CJ28" i="19"/>
  <c r="CJ29" i="19" s="1"/>
  <c r="CI28" i="19"/>
  <c r="CI29" i="19" s="1"/>
  <c r="CH28" i="19"/>
  <c r="CH29" i="19" s="1"/>
  <c r="CG28" i="19"/>
  <c r="CG29" i="19" s="1"/>
  <c r="CF28" i="19"/>
  <c r="CF29" i="19" s="1"/>
  <c r="CE28" i="19"/>
  <c r="CE29" i="19" s="1"/>
  <c r="CD28" i="19"/>
  <c r="CD29" i="19" s="1"/>
  <c r="CC28" i="19"/>
  <c r="CC29" i="19" s="1"/>
  <c r="CB28" i="19"/>
  <c r="CB29" i="19" s="1"/>
  <c r="CA28" i="19"/>
  <c r="CA29" i="19" s="1"/>
  <c r="BZ28" i="19"/>
  <c r="BZ29" i="19" s="1"/>
  <c r="BY28" i="19"/>
  <c r="BY29" i="19" s="1"/>
  <c r="BX28" i="19"/>
  <c r="BX29" i="19" s="1"/>
  <c r="BW28" i="19"/>
  <c r="BW29" i="19" s="1"/>
  <c r="BV28" i="19"/>
  <c r="BV29" i="19" s="1"/>
  <c r="BU28" i="19"/>
  <c r="BU29" i="19" s="1"/>
  <c r="BT28" i="19"/>
  <c r="BT29" i="19" s="1"/>
  <c r="BS28" i="19"/>
  <c r="BS29" i="19" s="1"/>
  <c r="CU26" i="19"/>
  <c r="CU27" i="19" s="1"/>
  <c r="CT26" i="19"/>
  <c r="CT27" i="19" s="1"/>
  <c r="CS26" i="19"/>
  <c r="CS27" i="19" s="1"/>
  <c r="CR26" i="19"/>
  <c r="CR27" i="19" s="1"/>
  <c r="CQ26" i="19"/>
  <c r="CQ27" i="19" s="1"/>
  <c r="CP26" i="19"/>
  <c r="CP27" i="19" s="1"/>
  <c r="CO26" i="19"/>
  <c r="CO27" i="19" s="1"/>
  <c r="CN26" i="19"/>
  <c r="CN27" i="19" s="1"/>
  <c r="CM26" i="19"/>
  <c r="CM27" i="19" s="1"/>
  <c r="CL26" i="19"/>
  <c r="CL27" i="19" s="1"/>
  <c r="CK26" i="19"/>
  <c r="CK27" i="19" s="1"/>
  <c r="CJ26" i="19"/>
  <c r="CJ27" i="19" s="1"/>
  <c r="CI26" i="19"/>
  <c r="CI27" i="19" s="1"/>
  <c r="CH26" i="19"/>
  <c r="CH27" i="19" s="1"/>
  <c r="CG26" i="19"/>
  <c r="CG27" i="19" s="1"/>
  <c r="CF26" i="19"/>
  <c r="CF27" i="19" s="1"/>
  <c r="CE26" i="19"/>
  <c r="CE27" i="19" s="1"/>
  <c r="CD26" i="19"/>
  <c r="CD27" i="19" s="1"/>
  <c r="CC26" i="19"/>
  <c r="CC27" i="19" s="1"/>
  <c r="CB26" i="19"/>
  <c r="CB27" i="19" s="1"/>
  <c r="CA26" i="19"/>
  <c r="CA27" i="19" s="1"/>
  <c r="BZ26" i="19"/>
  <c r="BZ27" i="19" s="1"/>
  <c r="BY26" i="19"/>
  <c r="BY27" i="19" s="1"/>
  <c r="BX26" i="19"/>
  <c r="BX27" i="19" s="1"/>
  <c r="BW26" i="19"/>
  <c r="BW27" i="19" s="1"/>
  <c r="BV26" i="19"/>
  <c r="BV27" i="19" s="1"/>
  <c r="BU26" i="19"/>
  <c r="BU27" i="19" s="1"/>
  <c r="BT26" i="19"/>
  <c r="BT27" i="19" s="1"/>
  <c r="BS26" i="19"/>
  <c r="BS27" i="19" s="1"/>
  <c r="CU24" i="19"/>
  <c r="CU25" i="19" s="1"/>
  <c r="CT24" i="19"/>
  <c r="CT25" i="19" s="1"/>
  <c r="CS24" i="19"/>
  <c r="CS25" i="19" s="1"/>
  <c r="CR24" i="19"/>
  <c r="CR25" i="19" s="1"/>
  <c r="CQ24" i="19"/>
  <c r="CQ25" i="19" s="1"/>
  <c r="CP24" i="19"/>
  <c r="CP25" i="19" s="1"/>
  <c r="CO24" i="19"/>
  <c r="CO25" i="19" s="1"/>
  <c r="CN24" i="19"/>
  <c r="CN25" i="19" s="1"/>
  <c r="CM24" i="19"/>
  <c r="CM25" i="19" s="1"/>
  <c r="CL24" i="19"/>
  <c r="CL25" i="19" s="1"/>
  <c r="CK24" i="19"/>
  <c r="CK25" i="19" s="1"/>
  <c r="CJ24" i="19"/>
  <c r="CJ25" i="19" s="1"/>
  <c r="CI24" i="19"/>
  <c r="CI25" i="19" s="1"/>
  <c r="CH24" i="19"/>
  <c r="CH25" i="19" s="1"/>
  <c r="CG24" i="19"/>
  <c r="CG25" i="19" s="1"/>
  <c r="CF24" i="19"/>
  <c r="CF25" i="19" s="1"/>
  <c r="CE24" i="19"/>
  <c r="CE25" i="19" s="1"/>
  <c r="CD24" i="19"/>
  <c r="CD25" i="19" s="1"/>
  <c r="CC24" i="19"/>
  <c r="CC25" i="19" s="1"/>
  <c r="CB24" i="19"/>
  <c r="CB25" i="19" s="1"/>
  <c r="CA24" i="19"/>
  <c r="CA25" i="19" s="1"/>
  <c r="BZ24" i="19"/>
  <c r="BZ25" i="19" s="1"/>
  <c r="BY24" i="19"/>
  <c r="BY25" i="19" s="1"/>
  <c r="BX24" i="19"/>
  <c r="BX25" i="19" s="1"/>
  <c r="BW24" i="19"/>
  <c r="BW25" i="19" s="1"/>
  <c r="BV24" i="19"/>
  <c r="BV25" i="19" s="1"/>
  <c r="BU24" i="19"/>
  <c r="BU25" i="19" s="1"/>
  <c r="BT24" i="19"/>
  <c r="BT25" i="19" s="1"/>
  <c r="BS24" i="19"/>
  <c r="BS25" i="19" s="1"/>
  <c r="CU22" i="19"/>
  <c r="CU23" i="19" s="1"/>
  <c r="CT22" i="19"/>
  <c r="CT23" i="19" s="1"/>
  <c r="CS22" i="19"/>
  <c r="CS23" i="19" s="1"/>
  <c r="CR22" i="19"/>
  <c r="CR23" i="19" s="1"/>
  <c r="CQ22" i="19"/>
  <c r="CQ23" i="19" s="1"/>
  <c r="CP22" i="19"/>
  <c r="CP23" i="19" s="1"/>
  <c r="CO22" i="19"/>
  <c r="CO23" i="19" s="1"/>
  <c r="CN22" i="19"/>
  <c r="CN23" i="19" s="1"/>
  <c r="CM22" i="19"/>
  <c r="CM23" i="19" s="1"/>
  <c r="CL22" i="19"/>
  <c r="CL23" i="19" s="1"/>
  <c r="CK22" i="19"/>
  <c r="CK23" i="19" s="1"/>
  <c r="CJ22" i="19"/>
  <c r="CJ23" i="19" s="1"/>
  <c r="CI22" i="19"/>
  <c r="CI23" i="19" s="1"/>
  <c r="CH22" i="19"/>
  <c r="CH23" i="19" s="1"/>
  <c r="CG22" i="19"/>
  <c r="CG23" i="19" s="1"/>
  <c r="CF22" i="19"/>
  <c r="CF23" i="19" s="1"/>
  <c r="CE22" i="19"/>
  <c r="CE23" i="19" s="1"/>
  <c r="CD22" i="19"/>
  <c r="CD23" i="19" s="1"/>
  <c r="CC22" i="19"/>
  <c r="CC23" i="19" s="1"/>
  <c r="CB22" i="19"/>
  <c r="CB23" i="19" s="1"/>
  <c r="CA22" i="19"/>
  <c r="CA23" i="19" s="1"/>
  <c r="BZ22" i="19"/>
  <c r="BZ23" i="19" s="1"/>
  <c r="BY22" i="19"/>
  <c r="BY23" i="19" s="1"/>
  <c r="BX22" i="19"/>
  <c r="BX23" i="19" s="1"/>
  <c r="BW22" i="19"/>
  <c r="BW23" i="19" s="1"/>
  <c r="BV22" i="19"/>
  <c r="BV23" i="19" s="1"/>
  <c r="BU22" i="19"/>
  <c r="BU23" i="19" s="1"/>
  <c r="BT22" i="19"/>
  <c r="BT23" i="19" s="1"/>
  <c r="BS22" i="19"/>
  <c r="BS23" i="19" s="1"/>
  <c r="CU20" i="19"/>
  <c r="CU21" i="19" s="1"/>
  <c r="CT20" i="19"/>
  <c r="CT21" i="19" s="1"/>
  <c r="CS20" i="19"/>
  <c r="CS21" i="19" s="1"/>
  <c r="CR20" i="19"/>
  <c r="CR21" i="19" s="1"/>
  <c r="CQ20" i="19"/>
  <c r="CQ21" i="19" s="1"/>
  <c r="CP20" i="19"/>
  <c r="CP21" i="19" s="1"/>
  <c r="CO20" i="19"/>
  <c r="CO21" i="19" s="1"/>
  <c r="CN20" i="19"/>
  <c r="CN21" i="19" s="1"/>
  <c r="CM20" i="19"/>
  <c r="CM21" i="19" s="1"/>
  <c r="CL20" i="19"/>
  <c r="CL21" i="19" s="1"/>
  <c r="CK20" i="19"/>
  <c r="CK21" i="19" s="1"/>
  <c r="CJ20" i="19"/>
  <c r="CJ21" i="19" s="1"/>
  <c r="CI20" i="19"/>
  <c r="CI21" i="19" s="1"/>
  <c r="CH20" i="19"/>
  <c r="CH21" i="19" s="1"/>
  <c r="CG20" i="19"/>
  <c r="CG21" i="19" s="1"/>
  <c r="CF20" i="19"/>
  <c r="CF21" i="19" s="1"/>
  <c r="CE20" i="19"/>
  <c r="CE21" i="19" s="1"/>
  <c r="CD20" i="19"/>
  <c r="CD21" i="19" s="1"/>
  <c r="CC20" i="19"/>
  <c r="CC21" i="19" s="1"/>
  <c r="CB20" i="19"/>
  <c r="CB21" i="19" s="1"/>
  <c r="CA20" i="19"/>
  <c r="CA21" i="19" s="1"/>
  <c r="BZ20" i="19"/>
  <c r="BZ21" i="19" s="1"/>
  <c r="BY20" i="19"/>
  <c r="BY21" i="19" s="1"/>
  <c r="BX20" i="19"/>
  <c r="BX21" i="19" s="1"/>
  <c r="BW20" i="19"/>
  <c r="BW21" i="19" s="1"/>
  <c r="BV20" i="19"/>
  <c r="BV21" i="19" s="1"/>
  <c r="BU20" i="19"/>
  <c r="BU21" i="19" s="1"/>
  <c r="BT20" i="19"/>
  <c r="BT21" i="19" s="1"/>
  <c r="BS20" i="19"/>
  <c r="BS21" i="19" s="1"/>
  <c r="CU18" i="19"/>
  <c r="CU19" i="19" s="1"/>
  <c r="CT18" i="19"/>
  <c r="CT19" i="19" s="1"/>
  <c r="CS18" i="19"/>
  <c r="CS19" i="19" s="1"/>
  <c r="CR18" i="19"/>
  <c r="CR19" i="19" s="1"/>
  <c r="CQ18" i="19"/>
  <c r="CQ19" i="19" s="1"/>
  <c r="CP18" i="19"/>
  <c r="CP19" i="19" s="1"/>
  <c r="CO18" i="19"/>
  <c r="CO19" i="19" s="1"/>
  <c r="CN18" i="19"/>
  <c r="CN19" i="19" s="1"/>
  <c r="CM18" i="19"/>
  <c r="CM19" i="19" s="1"/>
  <c r="CL18" i="19"/>
  <c r="CL19" i="19" s="1"/>
  <c r="CK18" i="19"/>
  <c r="CK19" i="19" s="1"/>
  <c r="CJ18" i="19"/>
  <c r="CJ19" i="19" s="1"/>
  <c r="CI18" i="19"/>
  <c r="CI19" i="19" s="1"/>
  <c r="CH18" i="19"/>
  <c r="CH19" i="19" s="1"/>
  <c r="CG18" i="19"/>
  <c r="CG19" i="19" s="1"/>
  <c r="CF18" i="19"/>
  <c r="CF19" i="19" s="1"/>
  <c r="CE18" i="19"/>
  <c r="CE19" i="19" s="1"/>
  <c r="CD18" i="19"/>
  <c r="CD19" i="19" s="1"/>
  <c r="CC18" i="19"/>
  <c r="CC19" i="19" s="1"/>
  <c r="CB18" i="19"/>
  <c r="CB19" i="19" s="1"/>
  <c r="CA18" i="19"/>
  <c r="CA19" i="19" s="1"/>
  <c r="BZ18" i="19"/>
  <c r="BZ19" i="19" s="1"/>
  <c r="BY18" i="19"/>
  <c r="BY19" i="19" s="1"/>
  <c r="BX18" i="19"/>
  <c r="BX19" i="19" s="1"/>
  <c r="BW18" i="19"/>
  <c r="BW19" i="19" s="1"/>
  <c r="BV18" i="19"/>
  <c r="BV19" i="19" s="1"/>
  <c r="BU18" i="19"/>
  <c r="BU19" i="19" s="1"/>
  <c r="BT18" i="19"/>
  <c r="BT19" i="19" s="1"/>
  <c r="BS18" i="19"/>
  <c r="BS19" i="19" s="1"/>
  <c r="CU16" i="19"/>
  <c r="CU17" i="19" s="1"/>
  <c r="CT16" i="19"/>
  <c r="CT17" i="19" s="1"/>
  <c r="CS16" i="19"/>
  <c r="CS17" i="19" s="1"/>
  <c r="CR16" i="19"/>
  <c r="CR17" i="19" s="1"/>
  <c r="CQ16" i="19"/>
  <c r="CQ17" i="19" s="1"/>
  <c r="CP16" i="19"/>
  <c r="CP17" i="19" s="1"/>
  <c r="CO16" i="19"/>
  <c r="CO17" i="19" s="1"/>
  <c r="CN16" i="19"/>
  <c r="CN17" i="19" s="1"/>
  <c r="CM16" i="19"/>
  <c r="CM17" i="19" s="1"/>
  <c r="CL16" i="19"/>
  <c r="CL17" i="19" s="1"/>
  <c r="CK16" i="19"/>
  <c r="CK17" i="19" s="1"/>
  <c r="CJ16" i="19"/>
  <c r="CJ17" i="19" s="1"/>
  <c r="CI16" i="19"/>
  <c r="CI17" i="19" s="1"/>
  <c r="CH16" i="19"/>
  <c r="CH17" i="19" s="1"/>
  <c r="CG16" i="19"/>
  <c r="CG17" i="19" s="1"/>
  <c r="CF16" i="19"/>
  <c r="CF17" i="19" s="1"/>
  <c r="CE16" i="19"/>
  <c r="CE17" i="19" s="1"/>
  <c r="CD16" i="19"/>
  <c r="CD17" i="19" s="1"/>
  <c r="CC16" i="19"/>
  <c r="CC17" i="19" s="1"/>
  <c r="CB16" i="19"/>
  <c r="CB17" i="19" s="1"/>
  <c r="CA16" i="19"/>
  <c r="CA17" i="19" s="1"/>
  <c r="BZ16" i="19"/>
  <c r="BZ17" i="19" s="1"/>
  <c r="BY16" i="19"/>
  <c r="BY17" i="19" s="1"/>
  <c r="BX16" i="19"/>
  <c r="BX17" i="19" s="1"/>
  <c r="BW16" i="19"/>
  <c r="BW17" i="19" s="1"/>
  <c r="BV16" i="19"/>
  <c r="BV17" i="19" s="1"/>
  <c r="BU16" i="19"/>
  <c r="BU17" i="19" s="1"/>
  <c r="BT16" i="19"/>
  <c r="BT17" i="19" s="1"/>
  <c r="BS16" i="19"/>
  <c r="BS17" i="19" s="1"/>
  <c r="CU14" i="19"/>
  <c r="CU15" i="19" s="1"/>
  <c r="CT14" i="19"/>
  <c r="CT15" i="19" s="1"/>
  <c r="CS14" i="19"/>
  <c r="CS15" i="19" s="1"/>
  <c r="CR14" i="19"/>
  <c r="CR15" i="19" s="1"/>
  <c r="CQ14" i="19"/>
  <c r="CQ15" i="19" s="1"/>
  <c r="CP14" i="19"/>
  <c r="CP15" i="19" s="1"/>
  <c r="CO14" i="19"/>
  <c r="CO15" i="19" s="1"/>
  <c r="CN14" i="19"/>
  <c r="CN15" i="19" s="1"/>
  <c r="CM14" i="19"/>
  <c r="CM15" i="19" s="1"/>
  <c r="CL14" i="19"/>
  <c r="CL15" i="19" s="1"/>
  <c r="CK14" i="19"/>
  <c r="CK15" i="19" s="1"/>
  <c r="CJ14" i="19"/>
  <c r="CJ15" i="19" s="1"/>
  <c r="CI14" i="19"/>
  <c r="CI15" i="19" s="1"/>
  <c r="CH14" i="19"/>
  <c r="CH15" i="19" s="1"/>
  <c r="CG14" i="19"/>
  <c r="CG15" i="19" s="1"/>
  <c r="CF14" i="19"/>
  <c r="CF15" i="19" s="1"/>
  <c r="CE14" i="19"/>
  <c r="CE15" i="19" s="1"/>
  <c r="CD14" i="19"/>
  <c r="CD15" i="19" s="1"/>
  <c r="CC14" i="19"/>
  <c r="CC15" i="19" s="1"/>
  <c r="CB14" i="19"/>
  <c r="CB15" i="19" s="1"/>
  <c r="CA14" i="19"/>
  <c r="CA15" i="19" s="1"/>
  <c r="BZ14" i="19"/>
  <c r="BZ15" i="19" s="1"/>
  <c r="BY14" i="19"/>
  <c r="BY15" i="19" s="1"/>
  <c r="BX14" i="19"/>
  <c r="BX15" i="19" s="1"/>
  <c r="BW14" i="19"/>
  <c r="BW15" i="19" s="1"/>
  <c r="BV14" i="19"/>
  <c r="BV15" i="19" s="1"/>
  <c r="BU14" i="19"/>
  <c r="BU15" i="19" s="1"/>
  <c r="BT14" i="19"/>
  <c r="BT15" i="19" s="1"/>
  <c r="BS14" i="19"/>
  <c r="BS15" i="19" s="1"/>
  <c r="CU12" i="19"/>
  <c r="CU13" i="19" s="1"/>
  <c r="CT12" i="19"/>
  <c r="CT13" i="19" s="1"/>
  <c r="CS12" i="19"/>
  <c r="CS13" i="19" s="1"/>
  <c r="CR12" i="19"/>
  <c r="CR13" i="19" s="1"/>
  <c r="CQ12" i="19"/>
  <c r="CQ13" i="19" s="1"/>
  <c r="CP12" i="19"/>
  <c r="CP13" i="19" s="1"/>
  <c r="CO12" i="19"/>
  <c r="CO13" i="19" s="1"/>
  <c r="CN12" i="19"/>
  <c r="CN13" i="19" s="1"/>
  <c r="CM12" i="19"/>
  <c r="CM13" i="19" s="1"/>
  <c r="CL12" i="19"/>
  <c r="CL13" i="19" s="1"/>
  <c r="CK12" i="19"/>
  <c r="CK13" i="19" s="1"/>
  <c r="CJ12" i="19"/>
  <c r="CJ13" i="19" s="1"/>
  <c r="CI12" i="19"/>
  <c r="CI13" i="19" s="1"/>
  <c r="CH12" i="19"/>
  <c r="CH13" i="19" s="1"/>
  <c r="CG12" i="19"/>
  <c r="CG13" i="19" s="1"/>
  <c r="CF12" i="19"/>
  <c r="CF13" i="19" s="1"/>
  <c r="CE12" i="19"/>
  <c r="CE13" i="19" s="1"/>
  <c r="CD12" i="19"/>
  <c r="CD13" i="19" s="1"/>
  <c r="CC12" i="19"/>
  <c r="CC13" i="19" s="1"/>
  <c r="CB12" i="19"/>
  <c r="CB13" i="19" s="1"/>
  <c r="CA12" i="19"/>
  <c r="CA13" i="19" s="1"/>
  <c r="BZ12" i="19"/>
  <c r="BZ13" i="19" s="1"/>
  <c r="BY12" i="19"/>
  <c r="BY13" i="19" s="1"/>
  <c r="BX12" i="19"/>
  <c r="BX13" i="19" s="1"/>
  <c r="BW12" i="19"/>
  <c r="BW13" i="19" s="1"/>
  <c r="BV12" i="19"/>
  <c r="BV13" i="19" s="1"/>
  <c r="BU12" i="19"/>
  <c r="BU13" i="19" s="1"/>
  <c r="BT12" i="19"/>
  <c r="BT13" i="19" s="1"/>
  <c r="BS12" i="19"/>
  <c r="BS13" i="19" s="1"/>
  <c r="CU10" i="19"/>
  <c r="CU11" i="19" s="1"/>
  <c r="CT10" i="19"/>
  <c r="CT11" i="19" s="1"/>
  <c r="CS10" i="19"/>
  <c r="CS11" i="19" s="1"/>
  <c r="CR10" i="19"/>
  <c r="CR11" i="19" s="1"/>
  <c r="CQ10" i="19"/>
  <c r="CQ11" i="19" s="1"/>
  <c r="CP10" i="19"/>
  <c r="CP11" i="19" s="1"/>
  <c r="CO10" i="19"/>
  <c r="CO11" i="19" s="1"/>
  <c r="CN10" i="19"/>
  <c r="CN11" i="19" s="1"/>
  <c r="CM10" i="19"/>
  <c r="CM11" i="19" s="1"/>
  <c r="CL10" i="19"/>
  <c r="CL11" i="19" s="1"/>
  <c r="CK10" i="19"/>
  <c r="CK11" i="19" s="1"/>
  <c r="CJ10" i="19"/>
  <c r="CJ11" i="19" s="1"/>
  <c r="CI10" i="19"/>
  <c r="CI11" i="19" s="1"/>
  <c r="CH10" i="19"/>
  <c r="CH11" i="19" s="1"/>
  <c r="CG10" i="19"/>
  <c r="CG11" i="19" s="1"/>
  <c r="CF10" i="19"/>
  <c r="CF11" i="19" s="1"/>
  <c r="CE10" i="19"/>
  <c r="CE11" i="19" s="1"/>
  <c r="CD10" i="19"/>
  <c r="CD11" i="19" s="1"/>
  <c r="CC10" i="19"/>
  <c r="CC11" i="19" s="1"/>
  <c r="CB10" i="19"/>
  <c r="CB11" i="19" s="1"/>
  <c r="CA10" i="19"/>
  <c r="CA11" i="19" s="1"/>
  <c r="BZ10" i="19"/>
  <c r="BZ11" i="19" s="1"/>
  <c r="BY10" i="19"/>
  <c r="BY11" i="19" s="1"/>
  <c r="BX10" i="19"/>
  <c r="BX11" i="19" s="1"/>
  <c r="BW10" i="19"/>
  <c r="BW11" i="19" s="1"/>
  <c r="BV10" i="19"/>
  <c r="BV11" i="19" s="1"/>
  <c r="BU10" i="19"/>
  <c r="BU11" i="19" s="1"/>
  <c r="BT10" i="19"/>
  <c r="BT11" i="19" s="1"/>
  <c r="BS10" i="19"/>
  <c r="BS11" i="19" s="1"/>
  <c r="CU8" i="19"/>
  <c r="CU9" i="19" s="1"/>
  <c r="CT8" i="19"/>
  <c r="CT9" i="19" s="1"/>
  <c r="CS8" i="19"/>
  <c r="CS9" i="19" s="1"/>
  <c r="CR8" i="19"/>
  <c r="CR9" i="19" s="1"/>
  <c r="CQ8" i="19"/>
  <c r="CQ9" i="19" s="1"/>
  <c r="CP8" i="19"/>
  <c r="CP9" i="19" s="1"/>
  <c r="CO8" i="19"/>
  <c r="CO9" i="19" s="1"/>
  <c r="CN8" i="19"/>
  <c r="CN9" i="19" s="1"/>
  <c r="CM8" i="19"/>
  <c r="CM9" i="19" s="1"/>
  <c r="CL8" i="19"/>
  <c r="CL9" i="19" s="1"/>
  <c r="CK8" i="19"/>
  <c r="CK9" i="19" s="1"/>
  <c r="CJ8" i="19"/>
  <c r="CJ9" i="19" s="1"/>
  <c r="CI8" i="19"/>
  <c r="CI9" i="19" s="1"/>
  <c r="CH8" i="19"/>
  <c r="CH9" i="19" s="1"/>
  <c r="CG8" i="19"/>
  <c r="CG9" i="19" s="1"/>
  <c r="CF8" i="19"/>
  <c r="CF9" i="19" s="1"/>
  <c r="CE8" i="19"/>
  <c r="CE9" i="19" s="1"/>
  <c r="CD8" i="19"/>
  <c r="CD9" i="19" s="1"/>
  <c r="CC8" i="19"/>
  <c r="CC9" i="19" s="1"/>
  <c r="CB8" i="19"/>
  <c r="CB9" i="19" s="1"/>
  <c r="CA8" i="19"/>
  <c r="CA9" i="19" s="1"/>
  <c r="BZ8" i="19"/>
  <c r="BZ9" i="19" s="1"/>
  <c r="BY8" i="19"/>
  <c r="BY9" i="19" s="1"/>
  <c r="BX8" i="19"/>
  <c r="BX9" i="19" s="1"/>
  <c r="BW8" i="19"/>
  <c r="BW9" i="19" s="1"/>
  <c r="BV8" i="19"/>
  <c r="BV9" i="19" s="1"/>
  <c r="BU8" i="19"/>
  <c r="BU9" i="19" s="1"/>
  <c r="BT8" i="19"/>
  <c r="BT9" i="19" s="1"/>
  <c r="BS8" i="19"/>
  <c r="BS9" i="19" s="1"/>
  <c r="CU6" i="19"/>
  <c r="CU7" i="19" s="1"/>
  <c r="CT6" i="19"/>
  <c r="CT7" i="19" s="1"/>
  <c r="CS6" i="19"/>
  <c r="CS7" i="19" s="1"/>
  <c r="CR6" i="19"/>
  <c r="CR7" i="19" s="1"/>
  <c r="CQ6" i="19"/>
  <c r="CQ7" i="19" s="1"/>
  <c r="CP6" i="19"/>
  <c r="CP7" i="19" s="1"/>
  <c r="CO6" i="19"/>
  <c r="CO7" i="19" s="1"/>
  <c r="CN6" i="19"/>
  <c r="CN7" i="19" s="1"/>
  <c r="CM6" i="19"/>
  <c r="CM7" i="19" s="1"/>
  <c r="CL6" i="19"/>
  <c r="CL7" i="19" s="1"/>
  <c r="CK6" i="19"/>
  <c r="CK7" i="19" s="1"/>
  <c r="CJ6" i="19"/>
  <c r="CJ7" i="19" s="1"/>
  <c r="CI6" i="19"/>
  <c r="CI7" i="19" s="1"/>
  <c r="CH6" i="19"/>
  <c r="CH7" i="19" s="1"/>
  <c r="CG6" i="19"/>
  <c r="CG7" i="19" s="1"/>
  <c r="CF6" i="19"/>
  <c r="CF7" i="19" s="1"/>
  <c r="CE6" i="19"/>
  <c r="CE7" i="19" s="1"/>
  <c r="CD6" i="19"/>
  <c r="CD7" i="19" s="1"/>
  <c r="CC6" i="19"/>
  <c r="CC7" i="19" s="1"/>
  <c r="CB6" i="19"/>
  <c r="CB7" i="19" s="1"/>
  <c r="CA6" i="19"/>
  <c r="CA7" i="19" s="1"/>
  <c r="BZ6" i="19"/>
  <c r="BZ7" i="19" s="1"/>
  <c r="BY6" i="19"/>
  <c r="BY7" i="19" s="1"/>
  <c r="BX6" i="19"/>
  <c r="BX7" i="19" s="1"/>
  <c r="BW6" i="19"/>
  <c r="BW7" i="19" s="1"/>
  <c r="BV6" i="19"/>
  <c r="BV7" i="19" s="1"/>
  <c r="BU6" i="19"/>
  <c r="BU7" i="19" s="1"/>
  <c r="BT6" i="19"/>
  <c r="BT7" i="19" s="1"/>
  <c r="BS6" i="19"/>
  <c r="BS7" i="19" s="1"/>
  <c r="BR80" i="19"/>
  <c r="BR81" i="19" s="1"/>
  <c r="BR78" i="19"/>
  <c r="BR79" i="19" s="1"/>
  <c r="FD12" i="9" s="1"/>
  <c r="BR76" i="19"/>
  <c r="BR77" i="19" s="1"/>
  <c r="FD9" i="9" s="1"/>
  <c r="BR74" i="19"/>
  <c r="BR75" i="19" s="1"/>
  <c r="BR72" i="19"/>
  <c r="BR73" i="19" s="1"/>
  <c r="BR70" i="19"/>
  <c r="BR71" i="19" s="1"/>
  <c r="BR68" i="19"/>
  <c r="BR69" i="19" s="1"/>
  <c r="FC12" i="10" s="1"/>
  <c r="BR66" i="19"/>
  <c r="BR67" i="19" s="1"/>
  <c r="FC9" i="10" s="1"/>
  <c r="BR64" i="19"/>
  <c r="BR65" i="19" s="1"/>
  <c r="FC6" i="10" s="1"/>
  <c r="BR62" i="19"/>
  <c r="BR63" i="19" s="1"/>
  <c r="FC3" i="10" s="1"/>
  <c r="BR60" i="19"/>
  <c r="BR61" i="19" s="1"/>
  <c r="FD3" i="9" s="1"/>
  <c r="FD6" i="9" s="1"/>
  <c r="BR58" i="19"/>
  <c r="BR59" i="19" s="1"/>
  <c r="FC33" i="8" s="1"/>
  <c r="BH34" i="8" s="1"/>
  <c r="BH35" i="8" s="1"/>
  <c r="BR56" i="19"/>
  <c r="BR57" i="19" s="1"/>
  <c r="FC27" i="8" s="1"/>
  <c r="BR54" i="19"/>
  <c r="BR55" i="19" s="1"/>
  <c r="FC21" i="8" s="1"/>
  <c r="BR52" i="19"/>
  <c r="BR53" i="19" s="1"/>
  <c r="FC18" i="8" s="1"/>
  <c r="BH19" i="8" s="1"/>
  <c r="BH20" i="8" s="1"/>
  <c r="BR50" i="19"/>
  <c r="BR51" i="19" s="1"/>
  <c r="FC15" i="8" s="1"/>
  <c r="BR48" i="19"/>
  <c r="BR49" i="19" s="1"/>
  <c r="FC12" i="8" s="1"/>
  <c r="BH13" i="8" s="1"/>
  <c r="BH14" i="8" s="1"/>
  <c r="BR47" i="19"/>
  <c r="FC9" i="8" s="1"/>
  <c r="BH10" i="8" s="1"/>
  <c r="BH11" i="8" s="1"/>
  <c r="BR44" i="19"/>
  <c r="BR45" i="19" s="1"/>
  <c r="FC6" i="8" s="1"/>
  <c r="BR40" i="19"/>
  <c r="BR41" i="19" s="1"/>
  <c r="BR38" i="19"/>
  <c r="BR39" i="19" s="1"/>
  <c r="BR36" i="19"/>
  <c r="BR37" i="19" s="1"/>
  <c r="BR34" i="19"/>
  <c r="BR35" i="19" s="1"/>
  <c r="BR32" i="19"/>
  <c r="BR33" i="19" s="1"/>
  <c r="BR30" i="19"/>
  <c r="BR31" i="19" s="1"/>
  <c r="BR28" i="19"/>
  <c r="BR29" i="19" s="1"/>
  <c r="BR26" i="19"/>
  <c r="BR27" i="19" s="1"/>
  <c r="BR24" i="19"/>
  <c r="BR25" i="19" s="1"/>
  <c r="BR22" i="19"/>
  <c r="BR23" i="19" s="1"/>
  <c r="BR20" i="19"/>
  <c r="BR21" i="19" s="1"/>
  <c r="BR18" i="19"/>
  <c r="BR19" i="19" s="1"/>
  <c r="BR16" i="19"/>
  <c r="BR17" i="19" s="1"/>
  <c r="BR14" i="19"/>
  <c r="BR15" i="19" s="1"/>
  <c r="BR12" i="19"/>
  <c r="BR13" i="19" s="1"/>
  <c r="BR10" i="19"/>
  <c r="BR11" i="19" s="1"/>
  <c r="BR8" i="19"/>
  <c r="BR9" i="19" s="1"/>
  <c r="BR6" i="19"/>
  <c r="BR7" i="19" s="1"/>
  <c r="AL30" i="16" l="1"/>
  <c r="AN30" i="16"/>
  <c r="AM30" i="16"/>
  <c r="CP7" i="9"/>
  <c r="AF118" i="5" s="1"/>
  <c r="GN6" i="9"/>
  <c r="CQ7" i="9"/>
  <c r="CQ8" i="9" s="1"/>
  <c r="AV119" i="6" s="1"/>
  <c r="GO6" i="9"/>
  <c r="CR7" i="9"/>
  <c r="CR8" i="9" s="1"/>
  <c r="AV119" i="7" s="1"/>
  <c r="GP6" i="9"/>
  <c r="CD14" i="8"/>
  <c r="CE35" i="8"/>
  <c r="CC11" i="8"/>
  <c r="CE20" i="8"/>
  <c r="CD11" i="8"/>
  <c r="CE14" i="8"/>
  <c r="CD20" i="8"/>
  <c r="CD35" i="8"/>
  <c r="CE11" i="8"/>
  <c r="CC20" i="8"/>
  <c r="CC14" i="8"/>
  <c r="CC35" i="8"/>
  <c r="BL22" i="8"/>
  <c r="BL23" i="8" s="1"/>
  <c r="BL25" i="8"/>
  <c r="BL26" i="8" s="1"/>
  <c r="BP22" i="8"/>
  <c r="BP23" i="8" s="1"/>
  <c r="BP25" i="8"/>
  <c r="BP26" i="8" s="1"/>
  <c r="CB22" i="8"/>
  <c r="CB23" i="8" s="1"/>
  <c r="CB25" i="8"/>
  <c r="CB26" i="8" s="1"/>
  <c r="CF22" i="8"/>
  <c r="CF23" i="8" s="1"/>
  <c r="CF25" i="8"/>
  <c r="CF26" i="8" s="1"/>
  <c r="CJ26" i="8"/>
  <c r="BK28" i="8"/>
  <c r="BK29" i="8" s="1"/>
  <c r="BK31" i="8"/>
  <c r="BK32" i="8" s="1"/>
  <c r="BO28" i="8"/>
  <c r="BO29" i="8" s="1"/>
  <c r="BO31" i="8"/>
  <c r="BO32" i="8" s="1"/>
  <c r="BS28" i="8"/>
  <c r="BS29" i="8" s="1"/>
  <c r="BS31" i="8"/>
  <c r="BS32" i="8" s="1"/>
  <c r="CA28" i="8"/>
  <c r="CA29" i="8" s="1"/>
  <c r="CA31" i="8"/>
  <c r="CA32" i="8" s="1"/>
  <c r="CE28" i="8"/>
  <c r="CE31" i="8"/>
  <c r="CI32" i="8"/>
  <c r="BH28" i="8"/>
  <c r="BH29" i="8" s="1"/>
  <c r="BH31" i="8"/>
  <c r="BH32" i="8" s="1"/>
  <c r="BI22" i="8"/>
  <c r="BI23" i="8" s="1"/>
  <c r="BI25" i="8"/>
  <c r="BI26" i="8" s="1"/>
  <c r="BM22" i="8"/>
  <c r="BM23" i="8" s="1"/>
  <c r="BM25" i="8"/>
  <c r="BM26" i="8" s="1"/>
  <c r="BQ22" i="8"/>
  <c r="BQ23" i="8" s="1"/>
  <c r="BQ25" i="8"/>
  <c r="BQ26" i="8" s="1"/>
  <c r="CC22" i="8"/>
  <c r="CC25" i="8"/>
  <c r="CG22" i="8"/>
  <c r="CG23" i="8" s="1"/>
  <c r="CG25" i="8"/>
  <c r="CG26" i="8" s="1"/>
  <c r="CK26" i="8"/>
  <c r="BL28" i="8"/>
  <c r="BL29" i="8" s="1"/>
  <c r="BL31" i="8"/>
  <c r="BL32" i="8" s="1"/>
  <c r="BP28" i="8"/>
  <c r="BP29" i="8" s="1"/>
  <c r="BP31" i="8"/>
  <c r="BP32" i="8" s="1"/>
  <c r="CB28" i="8"/>
  <c r="CB29" i="8" s="1"/>
  <c r="CB31" i="8"/>
  <c r="CB32" i="8" s="1"/>
  <c r="CF28" i="8"/>
  <c r="CF29" i="8" s="1"/>
  <c r="CF31" i="8"/>
  <c r="CF32" i="8" s="1"/>
  <c r="CJ32" i="8"/>
  <c r="BJ22" i="8"/>
  <c r="BJ23" i="8" s="1"/>
  <c r="BJ25" i="8"/>
  <c r="BJ26" i="8" s="1"/>
  <c r="BN22" i="8"/>
  <c r="BN23" i="8" s="1"/>
  <c r="BN25" i="8"/>
  <c r="BN26" i="8" s="1"/>
  <c r="BR22" i="8"/>
  <c r="BR23" i="8" s="1"/>
  <c r="BR25" i="8"/>
  <c r="BR26" i="8" s="1"/>
  <c r="BZ22" i="8"/>
  <c r="BZ23" i="8" s="1"/>
  <c r="BZ25" i="8"/>
  <c r="BZ26" i="8" s="1"/>
  <c r="CD22" i="8"/>
  <c r="CD25" i="8"/>
  <c r="CH22" i="8"/>
  <c r="CH23" i="8" s="1"/>
  <c r="CH25" i="8"/>
  <c r="CH26" i="8" s="1"/>
  <c r="BI28" i="8"/>
  <c r="BI29" i="8" s="1"/>
  <c r="BI31" i="8"/>
  <c r="BI32" i="8" s="1"/>
  <c r="BM28" i="8"/>
  <c r="BM29" i="8" s="1"/>
  <c r="BM31" i="8"/>
  <c r="BM32" i="8" s="1"/>
  <c r="BQ28" i="8"/>
  <c r="BQ29" i="8" s="1"/>
  <c r="BQ31" i="8"/>
  <c r="BQ32" i="8" s="1"/>
  <c r="CC28" i="8"/>
  <c r="CC31" i="8"/>
  <c r="CG28" i="8"/>
  <c r="CG29" i="8" s="1"/>
  <c r="CG31" i="8"/>
  <c r="CG32" i="8" s="1"/>
  <c r="CK32" i="8"/>
  <c r="BH22" i="8"/>
  <c r="BH23" i="8" s="1"/>
  <c r="BH25" i="8"/>
  <c r="BH26" i="8" s="1"/>
  <c r="BK22" i="8"/>
  <c r="BK23" i="8" s="1"/>
  <c r="BK25" i="8"/>
  <c r="BK26" i="8" s="1"/>
  <c r="BO22" i="8"/>
  <c r="BO23" i="8" s="1"/>
  <c r="BO25" i="8"/>
  <c r="BO26" i="8" s="1"/>
  <c r="BS22" i="8"/>
  <c r="BS23" i="8" s="1"/>
  <c r="BS25" i="8"/>
  <c r="BS26" i="8" s="1"/>
  <c r="CA22" i="8"/>
  <c r="CA23" i="8" s="1"/>
  <c r="CA25" i="8"/>
  <c r="CA26" i="8" s="1"/>
  <c r="CE22" i="8"/>
  <c r="CE25" i="8"/>
  <c r="CI26" i="8"/>
  <c r="BJ28" i="8"/>
  <c r="BJ29" i="8" s="1"/>
  <c r="BJ31" i="8"/>
  <c r="BJ32" i="8" s="1"/>
  <c r="BN28" i="8"/>
  <c r="BN29" i="8" s="1"/>
  <c r="BN31" i="8"/>
  <c r="BN32" i="8" s="1"/>
  <c r="BR28" i="8"/>
  <c r="BR29" i="8" s="1"/>
  <c r="BR31" i="8"/>
  <c r="BR32" i="8" s="1"/>
  <c r="BZ28" i="8"/>
  <c r="BZ29" i="8" s="1"/>
  <c r="BZ31" i="8"/>
  <c r="BZ32" i="8" s="1"/>
  <c r="CD28" i="8"/>
  <c r="CD31" i="8"/>
  <c r="CH28" i="8"/>
  <c r="CH29" i="8" s="1"/>
  <c r="CH31" i="8"/>
  <c r="CH32" i="8" s="1"/>
  <c r="CQ8" i="8"/>
  <c r="AV68" i="7" s="1"/>
  <c r="AV67" i="7"/>
  <c r="CQ5" i="10"/>
  <c r="AV95" i="7" s="1"/>
  <c r="AV94" i="7"/>
  <c r="AV115" i="7"/>
  <c r="CR14" i="9"/>
  <c r="AV116" i="7" s="1"/>
  <c r="CO5" i="8"/>
  <c r="AF65" i="5" s="1"/>
  <c r="CO14" i="10"/>
  <c r="AF104" i="5" s="1"/>
  <c r="CP5" i="8"/>
  <c r="AV65" i="6" s="1"/>
  <c r="AV64" i="6"/>
  <c r="CO8" i="8"/>
  <c r="AF68" i="5" s="1"/>
  <c r="CO5" i="10"/>
  <c r="AF95" i="5" s="1"/>
  <c r="CP14" i="10"/>
  <c r="AV104" i="6" s="1"/>
  <c r="AV103" i="6"/>
  <c r="AV112" i="6"/>
  <c r="CP14" i="9"/>
  <c r="AF116" i="5" s="1"/>
  <c r="CQ5" i="8"/>
  <c r="AV65" i="7" s="1"/>
  <c r="AV64" i="7"/>
  <c r="CP8" i="8"/>
  <c r="AV68" i="6" s="1"/>
  <c r="AV67" i="6"/>
  <c r="CP5" i="10"/>
  <c r="AV95" i="6" s="1"/>
  <c r="AV94" i="6"/>
  <c r="CQ14" i="10"/>
  <c r="AV104" i="7" s="1"/>
  <c r="AV103" i="7"/>
  <c r="AV112" i="7"/>
  <c r="CQ14" i="9"/>
  <c r="AV116" i="6" s="1"/>
  <c r="AV115" i="6"/>
  <c r="GI9" i="8"/>
  <c r="CK10" i="8"/>
  <c r="CK11" i="8" s="1"/>
  <c r="GH12" i="8"/>
  <c r="CJ13" i="8"/>
  <c r="CJ14" i="8" s="1"/>
  <c r="GG18" i="8"/>
  <c r="CI19" i="8"/>
  <c r="CI20" i="8" s="1"/>
  <c r="GI27" i="8"/>
  <c r="CN31" i="8" s="1"/>
  <c r="CN32" i="8" s="1"/>
  <c r="CK28" i="8"/>
  <c r="CK29" i="8" s="1"/>
  <c r="BX34" i="8"/>
  <c r="BX35" i="8" s="1"/>
  <c r="BU34" i="8"/>
  <c r="BU35" i="8" s="1"/>
  <c r="GH33" i="8"/>
  <c r="CJ34" i="8"/>
  <c r="CJ35" i="8" s="1"/>
  <c r="BV13" i="8"/>
  <c r="BY13" i="8"/>
  <c r="BY14" i="8" s="1"/>
  <c r="GI12" i="8"/>
  <c r="CK13" i="8"/>
  <c r="CK14" i="8" s="1"/>
  <c r="BU19" i="8"/>
  <c r="BX19" i="8"/>
  <c r="BX20" i="8" s="1"/>
  <c r="GH18" i="8"/>
  <c r="CJ19" i="8"/>
  <c r="CJ20" i="8" s="1"/>
  <c r="BT22" i="8"/>
  <c r="BW22" i="8"/>
  <c r="BW23" i="8" s="1"/>
  <c r="GG21" i="8"/>
  <c r="CL25" i="8" s="1"/>
  <c r="CL26" i="8" s="1"/>
  <c r="CI22" i="8"/>
  <c r="CI23" i="8" s="1"/>
  <c r="BY34" i="8"/>
  <c r="BY35" i="8" s="1"/>
  <c r="BV34" i="8"/>
  <c r="GI33" i="8"/>
  <c r="CK34" i="8"/>
  <c r="CK35" i="8" s="1"/>
  <c r="BU13" i="8"/>
  <c r="BX13" i="8"/>
  <c r="BX14" i="8" s="1"/>
  <c r="BT19" i="8"/>
  <c r="BW19" i="8"/>
  <c r="BW20" i="8" s="1"/>
  <c r="BV28" i="8"/>
  <c r="BY28" i="8"/>
  <c r="BY29" i="8" s="1"/>
  <c r="BW10" i="8"/>
  <c r="BW11" i="8" s="1"/>
  <c r="BT10" i="8"/>
  <c r="GG9" i="8"/>
  <c r="CI10" i="8"/>
  <c r="CI11" i="8" s="1"/>
  <c r="BV19" i="8"/>
  <c r="BY19" i="8"/>
  <c r="BY20" i="8" s="1"/>
  <c r="GI18" i="8"/>
  <c r="CK19" i="8"/>
  <c r="CK20" i="8" s="1"/>
  <c r="BU22" i="8"/>
  <c r="BX22" i="8"/>
  <c r="BX23" i="8" s="1"/>
  <c r="GH21" i="8"/>
  <c r="CM25" i="8" s="1"/>
  <c r="CM26" i="8" s="1"/>
  <c r="CJ22" i="8"/>
  <c r="CJ23" i="8" s="1"/>
  <c r="BT28" i="8"/>
  <c r="BW28" i="8"/>
  <c r="BW29" i="8" s="1"/>
  <c r="GG27" i="8"/>
  <c r="CL31" i="8" s="1"/>
  <c r="CL32" i="8" s="1"/>
  <c r="CI28" i="8"/>
  <c r="CI29" i="8" s="1"/>
  <c r="BY10" i="8"/>
  <c r="BY11" i="8" s="1"/>
  <c r="BV10" i="8"/>
  <c r="BX10" i="8"/>
  <c r="BX11" i="8" s="1"/>
  <c r="BU10" i="8"/>
  <c r="GH9" i="8"/>
  <c r="CJ10" i="8"/>
  <c r="CJ11" i="8" s="1"/>
  <c r="BT13" i="8"/>
  <c r="BW13" i="8"/>
  <c r="BW14" i="8" s="1"/>
  <c r="GG12" i="8"/>
  <c r="CI13" i="8"/>
  <c r="CI14" i="8" s="1"/>
  <c r="BY22" i="8"/>
  <c r="BV22" i="8"/>
  <c r="BV23" i="8" s="1"/>
  <c r="GI21" i="8"/>
  <c r="CN25" i="8" s="1"/>
  <c r="CN26" i="8" s="1"/>
  <c r="CK22" i="8"/>
  <c r="CK23" i="8" s="1"/>
  <c r="BU28" i="8"/>
  <c r="BX28" i="8"/>
  <c r="BX29" i="8" s="1"/>
  <c r="GH27" i="8"/>
  <c r="CM31" i="8" s="1"/>
  <c r="CM32" i="8" s="1"/>
  <c r="CJ28" i="8"/>
  <c r="CJ29" i="8" s="1"/>
  <c r="BT34" i="8"/>
  <c r="BT35" i="8" s="1"/>
  <c r="BW34" i="8"/>
  <c r="CA35" i="8"/>
  <c r="GG33" i="8"/>
  <c r="CI34" i="8"/>
  <c r="CI35" i="8" s="1"/>
  <c r="CT51" i="19"/>
  <c r="GE15" i="8" s="1"/>
  <c r="GH15" i="8" s="1"/>
  <c r="GK15" i="8" s="1"/>
  <c r="CU50" i="19"/>
  <c r="CU51" i="19" s="1"/>
  <c r="GF15" i="8" s="1"/>
  <c r="GI15" i="8" s="1"/>
  <c r="GL15" i="8" s="1"/>
  <c r="GI3" i="9"/>
  <c r="GL3" i="9" s="1"/>
  <c r="GJ3" i="9"/>
  <c r="GM3" i="9" s="1"/>
  <c r="GH3" i="9"/>
  <c r="GK3" i="9" s="1"/>
  <c r="AV118" i="6" l="1"/>
  <c r="CP8" i="9"/>
  <c r="AF119" i="5" s="1"/>
  <c r="GR6" i="9"/>
  <c r="CW7" i="9" s="1"/>
  <c r="CW8" i="9" s="1"/>
  <c r="CT7" i="9"/>
  <c r="CT8" i="9" s="1"/>
  <c r="AV118" i="7"/>
  <c r="GQ6" i="9"/>
  <c r="CV7" i="9" s="1"/>
  <c r="CV8" i="9" s="1"/>
  <c r="CS7" i="9"/>
  <c r="CS8" i="9" s="1"/>
  <c r="CP4" i="9"/>
  <c r="GN3" i="9"/>
  <c r="CR4" i="9"/>
  <c r="GP3" i="9"/>
  <c r="CQ4" i="9"/>
  <c r="GO3" i="9"/>
  <c r="GS6" i="9"/>
  <c r="CX7" i="9" s="1"/>
  <c r="CX8" i="9" s="1"/>
  <c r="CU7" i="9"/>
  <c r="CU8" i="9" s="1"/>
  <c r="CE26" i="8"/>
  <c r="CD26" i="8"/>
  <c r="CC26" i="8"/>
  <c r="CD32" i="8"/>
  <c r="CC32" i="8"/>
  <c r="CE32" i="8"/>
  <c r="CC29" i="8"/>
  <c r="CD29" i="8"/>
  <c r="CE29" i="8"/>
  <c r="CC23" i="8"/>
  <c r="CE23" i="8"/>
  <c r="CD23" i="8"/>
  <c r="CL28" i="8"/>
  <c r="CL29" i="8" s="1"/>
  <c r="GJ27" i="8"/>
  <c r="CM22" i="8"/>
  <c r="CM23" i="8" s="1"/>
  <c r="GK21" i="8"/>
  <c r="CN19" i="8"/>
  <c r="CN20" i="8" s="1"/>
  <c r="GL18" i="8"/>
  <c r="CQ19" i="8" s="1"/>
  <c r="CL10" i="8"/>
  <c r="CL11" i="8" s="1"/>
  <c r="GJ9" i="8"/>
  <c r="CO10" i="8" s="1"/>
  <c r="AF70" i="5" s="1"/>
  <c r="CL19" i="8"/>
  <c r="CL20" i="8" s="1"/>
  <c r="GJ18" i="8"/>
  <c r="CO19" i="8" s="1"/>
  <c r="AF79" i="5" s="1"/>
  <c r="CN10" i="8"/>
  <c r="CN11" i="8" s="1"/>
  <c r="GL9" i="8"/>
  <c r="CQ10" i="8" s="1"/>
  <c r="CL34" i="8"/>
  <c r="CL35" i="8" s="1"/>
  <c r="GJ33" i="8"/>
  <c r="CO34" i="8" s="1"/>
  <c r="AF88" i="5" s="1"/>
  <c r="CM28" i="8"/>
  <c r="CM29" i="8" s="1"/>
  <c r="GK27" i="8"/>
  <c r="CN22" i="8"/>
  <c r="CN23" i="8" s="1"/>
  <c r="GL21" i="8"/>
  <c r="CL13" i="8"/>
  <c r="CL14" i="8" s="1"/>
  <c r="GJ12" i="8"/>
  <c r="CO13" i="8" s="1"/>
  <c r="AF73" i="5" s="1"/>
  <c r="CM10" i="8"/>
  <c r="CM11" i="8" s="1"/>
  <c r="GK9" i="8"/>
  <c r="CP10" i="8" s="1"/>
  <c r="CN34" i="8"/>
  <c r="CN35" i="8" s="1"/>
  <c r="GL33" i="8"/>
  <c r="CQ34" i="8" s="1"/>
  <c r="CL22" i="8"/>
  <c r="CL23" i="8" s="1"/>
  <c r="GJ21" i="8"/>
  <c r="CM19" i="8"/>
  <c r="CM20" i="8" s="1"/>
  <c r="GK18" i="8"/>
  <c r="CP19" i="8" s="1"/>
  <c r="CN13" i="8"/>
  <c r="CN14" i="8" s="1"/>
  <c r="GL12" i="8"/>
  <c r="CQ13" i="8" s="1"/>
  <c r="CM34" i="8"/>
  <c r="CM35" i="8" s="1"/>
  <c r="D35" i="8" s="1"/>
  <c r="GK33" i="8"/>
  <c r="CP34" i="8" s="1"/>
  <c r="CN28" i="8"/>
  <c r="CN29" i="8" s="1"/>
  <c r="GL27" i="8"/>
  <c r="CM13" i="8"/>
  <c r="CM14" i="8" s="1"/>
  <c r="GK12" i="8"/>
  <c r="CP13" i="8" s="1"/>
  <c r="BT11" i="8"/>
  <c r="BV20" i="8"/>
  <c r="BV35" i="8"/>
  <c r="BW35" i="8"/>
  <c r="BU11" i="8"/>
  <c r="BT29" i="8"/>
  <c r="BU23" i="8"/>
  <c r="BT20" i="8"/>
  <c r="BU29" i="8"/>
  <c r="BY23" i="8"/>
  <c r="BT14" i="8"/>
  <c r="BV11" i="8"/>
  <c r="BV29" i="8"/>
  <c r="BU14" i="8"/>
  <c r="BT23" i="8"/>
  <c r="BU20" i="8"/>
  <c r="BV14" i="8"/>
  <c r="AP46" i="17"/>
  <c r="AO46" i="17"/>
  <c r="AN46" i="17"/>
  <c r="AM46" i="17"/>
  <c r="AL46" i="17"/>
  <c r="AP45" i="17"/>
  <c r="AO45" i="17"/>
  <c r="AN45" i="17"/>
  <c r="AM45" i="17"/>
  <c r="AL45" i="17"/>
  <c r="AP44" i="17"/>
  <c r="AO44" i="17"/>
  <c r="AN44" i="17"/>
  <c r="AM44" i="17"/>
  <c r="AL44" i="17"/>
  <c r="AP43" i="17"/>
  <c r="AO43" i="17"/>
  <c r="AN43" i="17"/>
  <c r="AM43" i="17"/>
  <c r="AL43" i="17"/>
  <c r="AP42" i="17"/>
  <c r="AO42" i="17"/>
  <c r="AN42" i="17"/>
  <c r="AM42" i="17"/>
  <c r="AL42" i="17"/>
  <c r="AP41" i="17"/>
  <c r="AO41" i="17"/>
  <c r="AN41" i="17"/>
  <c r="AM41" i="17"/>
  <c r="AL41" i="17"/>
  <c r="AP40" i="17"/>
  <c r="AO40" i="17"/>
  <c r="AN40" i="17"/>
  <c r="AM40" i="17"/>
  <c r="AL40" i="17"/>
  <c r="AP39" i="17"/>
  <c r="AO39" i="17"/>
  <c r="AN39" i="17"/>
  <c r="AM39" i="17"/>
  <c r="AL39" i="17"/>
  <c r="AP38" i="17"/>
  <c r="AO38" i="17"/>
  <c r="AN38" i="17"/>
  <c r="AM38" i="17"/>
  <c r="AL38" i="17"/>
  <c r="AP37" i="17"/>
  <c r="AO37" i="17"/>
  <c r="AN37" i="17"/>
  <c r="AM37" i="17"/>
  <c r="AL37" i="17"/>
  <c r="AP36" i="17"/>
  <c r="AO36" i="17"/>
  <c r="AN36" i="17"/>
  <c r="AM36" i="17"/>
  <c r="AL36" i="17"/>
  <c r="AP35" i="17"/>
  <c r="AO35" i="17"/>
  <c r="AN35" i="17"/>
  <c r="AM35" i="17"/>
  <c r="AL35" i="17"/>
  <c r="AP34" i="17"/>
  <c r="AO34" i="17"/>
  <c r="AN34" i="17"/>
  <c r="AM34" i="17"/>
  <c r="AL34" i="17"/>
  <c r="AP33" i="17"/>
  <c r="AO33" i="17"/>
  <c r="AN33" i="17"/>
  <c r="AM33" i="17"/>
  <c r="AL33" i="17"/>
  <c r="AP32" i="17"/>
  <c r="AO32" i="17"/>
  <c r="AN32" i="17"/>
  <c r="AM32" i="17"/>
  <c r="AL32" i="17"/>
  <c r="AP31" i="17"/>
  <c r="AO31" i="17"/>
  <c r="AN31" i="17"/>
  <c r="AM31" i="17"/>
  <c r="AL31" i="17"/>
  <c r="AP30" i="17"/>
  <c r="AO30" i="17"/>
  <c r="AN30" i="17"/>
  <c r="AM30" i="17"/>
  <c r="AL30" i="17"/>
  <c r="AP29" i="17"/>
  <c r="AN29" i="17"/>
  <c r="AM29" i="17"/>
  <c r="AL29" i="17"/>
  <c r="AP28" i="17"/>
  <c r="AN28" i="17"/>
  <c r="AM28" i="17"/>
  <c r="AL28" i="17"/>
  <c r="AP27" i="17"/>
  <c r="AN27" i="17"/>
  <c r="AM27" i="17"/>
  <c r="AL27" i="17"/>
  <c r="AP26" i="17"/>
  <c r="AN26" i="17"/>
  <c r="AM26" i="17"/>
  <c r="AL26" i="17"/>
  <c r="AP25" i="17"/>
  <c r="AN25" i="17"/>
  <c r="AM25" i="17"/>
  <c r="AL25" i="17"/>
  <c r="AP24" i="17"/>
  <c r="AN24" i="17"/>
  <c r="AM24" i="17"/>
  <c r="AL24" i="17"/>
  <c r="AP23" i="17"/>
  <c r="AN23" i="17"/>
  <c r="AM23" i="17"/>
  <c r="AL23" i="17"/>
  <c r="AP22" i="17"/>
  <c r="AN22" i="17"/>
  <c r="AM22" i="17"/>
  <c r="AL22" i="17"/>
  <c r="AP21" i="17"/>
  <c r="AN21" i="17"/>
  <c r="AM21" i="17"/>
  <c r="AL21" i="17"/>
  <c r="AP20" i="17"/>
  <c r="AN20" i="17"/>
  <c r="AM20" i="17"/>
  <c r="AL20" i="17"/>
  <c r="AP19" i="17"/>
  <c r="AN19" i="17"/>
  <c r="AM19" i="17"/>
  <c r="AL19" i="17"/>
  <c r="AP18" i="17"/>
  <c r="AN18" i="17"/>
  <c r="AM18" i="17"/>
  <c r="AL18" i="17"/>
  <c r="AP17" i="17"/>
  <c r="AN17" i="17"/>
  <c r="AM17" i="17"/>
  <c r="AL17" i="17"/>
  <c r="AP16" i="17"/>
  <c r="AN16" i="17"/>
  <c r="AM16" i="17"/>
  <c r="AL16" i="17"/>
  <c r="AP15" i="17"/>
  <c r="AN15" i="17"/>
  <c r="AM15" i="17"/>
  <c r="AL15" i="17"/>
  <c r="AP14" i="17"/>
  <c r="AN14" i="17"/>
  <c r="AM14" i="17"/>
  <c r="AL14" i="17"/>
  <c r="AP13" i="17"/>
  <c r="AN13" i="17"/>
  <c r="AM13" i="17"/>
  <c r="AL13" i="17"/>
  <c r="D86" i="1" l="1"/>
  <c r="D68" i="1"/>
  <c r="E68" i="1"/>
  <c r="C86" i="1"/>
  <c r="C77" i="1"/>
  <c r="E71" i="1"/>
  <c r="E77" i="1"/>
  <c r="C71" i="1"/>
  <c r="D77" i="1"/>
  <c r="E86" i="1"/>
  <c r="C68" i="1"/>
  <c r="D71" i="1"/>
  <c r="CR5" i="9"/>
  <c r="AV92" i="7" s="1"/>
  <c r="AV113" i="7"/>
  <c r="AV91" i="6"/>
  <c r="AV113" i="6"/>
  <c r="AF91" i="5"/>
  <c r="AF113" i="5"/>
  <c r="CP5" i="9"/>
  <c r="AF92" i="5" s="1"/>
  <c r="CQ5" i="9"/>
  <c r="AV92" i="6" s="1"/>
  <c r="GQ3" i="9"/>
  <c r="CV4" i="9" s="1"/>
  <c r="CS4" i="9"/>
  <c r="GR3" i="9"/>
  <c r="CW4" i="9" s="1"/>
  <c r="CT4" i="9"/>
  <c r="AV91" i="7"/>
  <c r="GS3" i="9"/>
  <c r="CX4" i="9" s="1"/>
  <c r="CU4" i="9"/>
  <c r="D34" i="8"/>
  <c r="D19" i="8"/>
  <c r="C13" i="8"/>
  <c r="B73" i="5" s="1"/>
  <c r="C10" i="8"/>
  <c r="B70" i="5" s="1"/>
  <c r="D13" i="8"/>
  <c r="D14" i="8"/>
  <c r="E19" i="8"/>
  <c r="E11" i="8"/>
  <c r="C28" i="8"/>
  <c r="B85" i="5" s="1"/>
  <c r="D20" i="8"/>
  <c r="C14" i="8"/>
  <c r="B74" i="5" s="1"/>
  <c r="D28" i="8"/>
  <c r="E34" i="8"/>
  <c r="C20" i="8"/>
  <c r="B80" i="5" s="1"/>
  <c r="C11" i="8"/>
  <c r="B71" i="5" s="1"/>
  <c r="CQ28" i="8"/>
  <c r="CQ29" i="8" s="1"/>
  <c r="AV86" i="7" s="1"/>
  <c r="CQ31" i="8"/>
  <c r="CQ32" i="8" s="1"/>
  <c r="CO22" i="8"/>
  <c r="C80" i="1" s="1"/>
  <c r="CO25" i="8"/>
  <c r="CO26" i="8" s="1"/>
  <c r="CQ22" i="8"/>
  <c r="CQ23" i="8" s="1"/>
  <c r="AV83" i="7" s="1"/>
  <c r="CQ25" i="8"/>
  <c r="CQ26" i="8" s="1"/>
  <c r="C35" i="8"/>
  <c r="B89" i="5" s="1"/>
  <c r="CO28" i="8"/>
  <c r="AF85" i="5" s="1"/>
  <c r="CO31" i="8"/>
  <c r="CO32" i="8" s="1"/>
  <c r="CP28" i="8"/>
  <c r="CP29" i="8" s="1"/>
  <c r="AV86" i="6" s="1"/>
  <c r="CP31" i="8"/>
  <c r="CP32" i="8" s="1"/>
  <c r="CP22" i="8"/>
  <c r="CP25" i="8"/>
  <c r="CP26" i="8" s="1"/>
  <c r="D22" i="8"/>
  <c r="D29" i="8"/>
  <c r="E10" i="8"/>
  <c r="D23" i="8"/>
  <c r="D11" i="8"/>
  <c r="E20" i="8"/>
  <c r="E23" i="8"/>
  <c r="C19" i="8"/>
  <c r="B79" i="5" s="1"/>
  <c r="C29" i="8"/>
  <c r="B86" i="5" s="1"/>
  <c r="E35" i="8"/>
  <c r="E13" i="8"/>
  <c r="C22" i="8"/>
  <c r="B82" i="5" s="1"/>
  <c r="E28" i="8"/>
  <c r="C34" i="8"/>
  <c r="B88" i="5" s="1"/>
  <c r="E14" i="8"/>
  <c r="C23" i="8"/>
  <c r="B83" i="5" s="1"/>
  <c r="E29" i="8"/>
  <c r="D10" i="8"/>
  <c r="E22" i="8"/>
  <c r="CQ14" i="8"/>
  <c r="AV74" i="7" s="1"/>
  <c r="AV73" i="7"/>
  <c r="CP11" i="8"/>
  <c r="AV71" i="6" s="1"/>
  <c r="AV70" i="6"/>
  <c r="CO35" i="8"/>
  <c r="AF89" i="5" s="1"/>
  <c r="CQ11" i="8"/>
  <c r="AV71" i="7" s="1"/>
  <c r="AV70" i="7"/>
  <c r="CO11" i="8"/>
  <c r="AF71" i="5" s="1"/>
  <c r="CP14" i="8"/>
  <c r="AV74" i="6" s="1"/>
  <c r="AV73" i="6"/>
  <c r="CP35" i="8"/>
  <c r="AV89" i="6" s="1"/>
  <c r="AV88" i="6"/>
  <c r="CP20" i="8"/>
  <c r="AV80" i="6" s="1"/>
  <c r="AV79" i="6"/>
  <c r="CQ35" i="8"/>
  <c r="AV89" i="7" s="1"/>
  <c r="AV88" i="7"/>
  <c r="CO14" i="8"/>
  <c r="AF74" i="5" s="1"/>
  <c r="CO20" i="8"/>
  <c r="AF80" i="5" s="1"/>
  <c r="CQ20" i="8"/>
  <c r="AV80" i="7" s="1"/>
  <c r="AV79" i="7"/>
  <c r="E28" i="21"/>
  <c r="E27" i="21"/>
  <c r="B84" i="7"/>
  <c r="B81" i="6"/>
  <c r="B84" i="6"/>
  <c r="B81" i="7"/>
  <c r="AO19" i="17"/>
  <c r="AO27" i="17"/>
  <c r="AO14" i="17"/>
  <c r="AO15" i="17"/>
  <c r="AO16" i="17"/>
  <c r="AO17" i="17"/>
  <c r="AO18" i="17"/>
  <c r="AO22" i="17"/>
  <c r="AO23" i="17"/>
  <c r="AO24" i="17"/>
  <c r="AO25" i="17"/>
  <c r="AO26" i="17"/>
  <c r="AO13" i="17"/>
  <c r="AO20" i="17"/>
  <c r="AO21" i="17"/>
  <c r="AO28" i="17"/>
  <c r="AO29" i="17"/>
  <c r="K40" i="17"/>
  <c r="CO16" i="9"/>
  <c r="AE109" i="7" s="1"/>
  <c r="CN16" i="9"/>
  <c r="AE116" i="7"/>
  <c r="AE117" i="7"/>
  <c r="AE117" i="6"/>
  <c r="AD116" i="7"/>
  <c r="AD117" i="7"/>
  <c r="AD117" i="6"/>
  <c r="AC115" i="7"/>
  <c r="AC112" i="7"/>
  <c r="AC117" i="6"/>
  <c r="AB116" i="7"/>
  <c r="AB117" i="6"/>
  <c r="AA116" i="7"/>
  <c r="AA113" i="7"/>
  <c r="AA117" i="7"/>
  <c r="AA117" i="6"/>
  <c r="Z116" i="7"/>
  <c r="Z113" i="7"/>
  <c r="Z117" i="7"/>
  <c r="Z117" i="6"/>
  <c r="Y116" i="7"/>
  <c r="Y113" i="7"/>
  <c r="Y117" i="7"/>
  <c r="Y117" i="6"/>
  <c r="X116" i="7"/>
  <c r="X113" i="7"/>
  <c r="X117" i="7"/>
  <c r="X117" i="6"/>
  <c r="W116" i="7"/>
  <c r="W113" i="7"/>
  <c r="W117" i="7"/>
  <c r="W117" i="6"/>
  <c r="V115" i="7"/>
  <c r="V112" i="7"/>
  <c r="V117" i="7"/>
  <c r="V117" i="6"/>
  <c r="U116" i="7"/>
  <c r="U113" i="7"/>
  <c r="U117" i="7"/>
  <c r="U117" i="6"/>
  <c r="T116" i="7"/>
  <c r="T117" i="7"/>
  <c r="T117" i="6"/>
  <c r="S116" i="7"/>
  <c r="S113" i="7"/>
  <c r="S117" i="7"/>
  <c r="S117" i="6"/>
  <c r="R116" i="7"/>
  <c r="R113" i="7"/>
  <c r="R117" i="7"/>
  <c r="R117" i="6"/>
  <c r="Q116" i="7"/>
  <c r="Q113" i="7"/>
  <c r="Q117" i="7"/>
  <c r="Q117" i="6"/>
  <c r="P116" i="7"/>
  <c r="P113" i="7"/>
  <c r="P117" i="7"/>
  <c r="P117" i="6"/>
  <c r="O116" i="7"/>
  <c r="O113" i="7"/>
  <c r="O117" i="7"/>
  <c r="O117" i="6"/>
  <c r="N116" i="7"/>
  <c r="N113" i="7"/>
  <c r="N117" i="7"/>
  <c r="N117" i="6"/>
  <c r="M112" i="7"/>
  <c r="M117" i="7"/>
  <c r="M117" i="6"/>
  <c r="L116" i="7"/>
  <c r="L113" i="7"/>
  <c r="L117" i="7"/>
  <c r="L117" i="6"/>
  <c r="K116" i="7"/>
  <c r="K113" i="7"/>
  <c r="K117" i="7"/>
  <c r="K117" i="6"/>
  <c r="J116" i="7"/>
  <c r="J113" i="7"/>
  <c r="J117" i="7"/>
  <c r="J117" i="6"/>
  <c r="AA13" i="9"/>
  <c r="AA14" i="9" s="1"/>
  <c r="I116" i="7" s="1"/>
  <c r="Z13" i="9"/>
  <c r="Z14" i="9" s="1"/>
  <c r="AA10" i="9"/>
  <c r="AA11" i="9" s="1"/>
  <c r="I113" i="7" s="1"/>
  <c r="Z10" i="9"/>
  <c r="Z11" i="9" s="1"/>
  <c r="I117" i="7"/>
  <c r="I117" i="6"/>
  <c r="X13" i="9"/>
  <c r="X14" i="9" s="1"/>
  <c r="H116" i="7" s="1"/>
  <c r="W13" i="9"/>
  <c r="W14" i="9" s="1"/>
  <c r="X10" i="9"/>
  <c r="X11" i="9" s="1"/>
  <c r="H113" i="7" s="1"/>
  <c r="W10" i="9"/>
  <c r="W11" i="9" s="1"/>
  <c r="H117" i="7"/>
  <c r="H117" i="6"/>
  <c r="U13" i="9"/>
  <c r="U14" i="9" s="1"/>
  <c r="G116" i="7" s="1"/>
  <c r="T13" i="9"/>
  <c r="T14" i="9" s="1"/>
  <c r="U10" i="9"/>
  <c r="U11" i="9" s="1"/>
  <c r="G113" i="7" s="1"/>
  <c r="T10" i="9"/>
  <c r="T11" i="9" s="1"/>
  <c r="G117" i="7"/>
  <c r="G117" i="6"/>
  <c r="R13" i="9"/>
  <c r="R14" i="9" s="1"/>
  <c r="F116" i="7" s="1"/>
  <c r="Q13" i="9"/>
  <c r="Q14" i="9" s="1"/>
  <c r="R10" i="9"/>
  <c r="R11" i="9" s="1"/>
  <c r="F113" i="7" s="1"/>
  <c r="Q10" i="9"/>
  <c r="Q11" i="9" s="1"/>
  <c r="F117" i="7"/>
  <c r="F117" i="6"/>
  <c r="AE114" i="5"/>
  <c r="AD114" i="5"/>
  <c r="AC114" i="5"/>
  <c r="AB114" i="5"/>
  <c r="AA114" i="5"/>
  <c r="Z114" i="5"/>
  <c r="Y114" i="5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AE111" i="5"/>
  <c r="AD111" i="5"/>
  <c r="AC111" i="5"/>
  <c r="AB111" i="5"/>
  <c r="AA111" i="5"/>
  <c r="Z111" i="5"/>
  <c r="Y111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AE81" i="5"/>
  <c r="AD81" i="5"/>
  <c r="AC81" i="5"/>
  <c r="AB81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AE114" i="7"/>
  <c r="AE111" i="7"/>
  <c r="AE84" i="7"/>
  <c r="AE81" i="7"/>
  <c r="AD115" i="7"/>
  <c r="AD114" i="7"/>
  <c r="AD111" i="7"/>
  <c r="AD84" i="7"/>
  <c r="AD81" i="7"/>
  <c r="AC114" i="7"/>
  <c r="AC111" i="7"/>
  <c r="AC84" i="7"/>
  <c r="AC81" i="7"/>
  <c r="AB114" i="7"/>
  <c r="AB111" i="7"/>
  <c r="AB84" i="7"/>
  <c r="AB81" i="7"/>
  <c r="AA115" i="7"/>
  <c r="AA114" i="7"/>
  <c r="AA112" i="7"/>
  <c r="AA111" i="7"/>
  <c r="AA84" i="7"/>
  <c r="AA81" i="7"/>
  <c r="Z114" i="7"/>
  <c r="Z112" i="7"/>
  <c r="Z111" i="7"/>
  <c r="Z84" i="7"/>
  <c r="Z81" i="7"/>
  <c r="Y114" i="7"/>
  <c r="Y111" i="7"/>
  <c r="Y84" i="7"/>
  <c r="Y81" i="7"/>
  <c r="X115" i="7"/>
  <c r="X114" i="7"/>
  <c r="X111" i="7"/>
  <c r="X84" i="7"/>
  <c r="X81" i="7"/>
  <c r="W114" i="7"/>
  <c r="W111" i="7"/>
  <c r="W84" i="7"/>
  <c r="W81" i="7"/>
  <c r="V114" i="7"/>
  <c r="V111" i="7"/>
  <c r="V84" i="7"/>
  <c r="V81" i="7"/>
  <c r="U114" i="7"/>
  <c r="U111" i="7"/>
  <c r="U84" i="7"/>
  <c r="U81" i="7"/>
  <c r="T115" i="7"/>
  <c r="T114" i="7"/>
  <c r="T113" i="7"/>
  <c r="T112" i="7"/>
  <c r="T111" i="7"/>
  <c r="T84" i="7"/>
  <c r="T81" i="7"/>
  <c r="S114" i="7"/>
  <c r="S112" i="7"/>
  <c r="S111" i="7"/>
  <c r="S84" i="7"/>
  <c r="S81" i="7"/>
  <c r="R115" i="7"/>
  <c r="R114" i="7"/>
  <c r="R112" i="7"/>
  <c r="R111" i="7"/>
  <c r="R84" i="7"/>
  <c r="R81" i="7"/>
  <c r="Q114" i="7"/>
  <c r="Q111" i="7"/>
  <c r="Q84" i="7"/>
  <c r="Q81" i="7"/>
  <c r="P115" i="7"/>
  <c r="P114" i="7"/>
  <c r="P111" i="7"/>
  <c r="P84" i="7"/>
  <c r="P81" i="7"/>
  <c r="O115" i="7"/>
  <c r="O114" i="7"/>
  <c r="O111" i="7"/>
  <c r="O84" i="7"/>
  <c r="O81" i="7"/>
  <c r="N114" i="7"/>
  <c r="N111" i="7"/>
  <c r="N84" i="7"/>
  <c r="N81" i="7"/>
  <c r="M116" i="7"/>
  <c r="M115" i="7"/>
  <c r="M114" i="7"/>
  <c r="M111" i="7"/>
  <c r="M84" i="7"/>
  <c r="M81" i="7"/>
  <c r="L114" i="7"/>
  <c r="L112" i="7"/>
  <c r="L111" i="7"/>
  <c r="L84" i="7"/>
  <c r="L81" i="7"/>
  <c r="K114" i="7"/>
  <c r="K112" i="7"/>
  <c r="K111" i="7"/>
  <c r="K84" i="7"/>
  <c r="K81" i="7"/>
  <c r="J115" i="7"/>
  <c r="J114" i="7"/>
  <c r="J112" i="7"/>
  <c r="J111" i="7"/>
  <c r="J84" i="7"/>
  <c r="J81" i="7"/>
  <c r="I114" i="7"/>
  <c r="I111" i="7"/>
  <c r="I84" i="7"/>
  <c r="I81" i="7"/>
  <c r="H114" i="7"/>
  <c r="H112" i="7"/>
  <c r="H111" i="7"/>
  <c r="H84" i="7"/>
  <c r="H81" i="7"/>
  <c r="G115" i="7"/>
  <c r="G114" i="7"/>
  <c r="G111" i="7"/>
  <c r="G84" i="7"/>
  <c r="G81" i="7"/>
  <c r="F114" i="7"/>
  <c r="F111" i="7"/>
  <c r="F84" i="7"/>
  <c r="F81" i="7"/>
  <c r="C69" i="1" l="1"/>
  <c r="D72" i="1"/>
  <c r="D78" i="1"/>
  <c r="D84" i="1"/>
  <c r="C83" i="1"/>
  <c r="D83" i="1"/>
  <c r="E78" i="1"/>
  <c r="C87" i="1"/>
  <c r="E81" i="1"/>
  <c r="E83" i="1"/>
  <c r="D69" i="1"/>
  <c r="E87" i="1"/>
  <c r="C78" i="1"/>
  <c r="AV82" i="6"/>
  <c r="D80" i="1"/>
  <c r="E84" i="1"/>
  <c r="E80" i="1"/>
  <c r="D87" i="1"/>
  <c r="E72" i="1"/>
  <c r="C72" i="1"/>
  <c r="E69" i="1"/>
  <c r="CT5" i="9"/>
  <c r="D111" i="1"/>
  <c r="D109" i="1" s="1"/>
  <c r="CU5" i="9"/>
  <c r="E111" i="1"/>
  <c r="E109" i="1" s="1"/>
  <c r="CW5" i="9"/>
  <c r="CX5" i="9"/>
  <c r="CS5" i="9"/>
  <c r="C111" i="1"/>
  <c r="C109" i="1" s="1"/>
  <c r="CV5" i="9"/>
  <c r="AV85" i="7"/>
  <c r="AV82" i="7"/>
  <c r="CO29" i="8"/>
  <c r="CO23" i="8"/>
  <c r="AF82" i="5"/>
  <c r="CP23" i="8"/>
  <c r="AV85" i="6"/>
  <c r="CI7" i="9"/>
  <c r="AC118" i="7" s="1"/>
  <c r="AC117" i="7"/>
  <c r="I115" i="7"/>
  <c r="F112" i="7"/>
  <c r="E114" i="47"/>
  <c r="AB117" i="7"/>
  <c r="F115" i="7"/>
  <c r="G112" i="7"/>
  <c r="H115" i="7"/>
  <c r="I112" i="7"/>
  <c r="E6" i="9"/>
  <c r="B117" i="6" s="1"/>
  <c r="BP7" i="9"/>
  <c r="W118" i="6" s="1"/>
  <c r="F6" i="9"/>
  <c r="B117" i="7" s="1"/>
  <c r="AL7" i="9"/>
  <c r="M118" i="6" s="1"/>
  <c r="AV7" i="9"/>
  <c r="P118" i="7" s="1"/>
  <c r="R7" i="9"/>
  <c r="F118" i="7" s="1"/>
  <c r="X7" i="9"/>
  <c r="H118" i="7" s="1"/>
  <c r="AU7" i="9"/>
  <c r="P118" i="6" s="1"/>
  <c r="BK7" i="9"/>
  <c r="U118" i="7" s="1"/>
  <c r="BN7" i="9"/>
  <c r="V118" i="7" s="1"/>
  <c r="BS7" i="9"/>
  <c r="X118" i="6" s="1"/>
  <c r="BV7" i="9"/>
  <c r="CB7" i="9"/>
  <c r="AA118" i="6" s="1"/>
  <c r="CH7" i="9"/>
  <c r="AC118" i="6" s="1"/>
  <c r="CN7" i="9"/>
  <c r="AE118" i="6" s="1"/>
  <c r="T7" i="9"/>
  <c r="G118" i="6" s="1"/>
  <c r="AI7" i="9"/>
  <c r="L118" i="6" s="1"/>
  <c r="AS7" i="9"/>
  <c r="O118" i="7" s="1"/>
  <c r="BH7" i="9"/>
  <c r="T118" i="7" s="1"/>
  <c r="AA7" i="9"/>
  <c r="I118" i="7" s="1"/>
  <c r="AD7" i="9"/>
  <c r="J118" i="7" s="1"/>
  <c r="AM7" i="9"/>
  <c r="M118" i="7" s="1"/>
  <c r="BY7" i="9"/>
  <c r="Z118" i="6" s="1"/>
  <c r="Z7" i="9"/>
  <c r="I118" i="6" s="1"/>
  <c r="AF7" i="9"/>
  <c r="K118" i="6" s="1"/>
  <c r="AP7" i="9"/>
  <c r="N118" i="7" s="1"/>
  <c r="CO7" i="9"/>
  <c r="AE118" i="7" s="1"/>
  <c r="Q7" i="9"/>
  <c r="F118" i="6" s="1"/>
  <c r="W7" i="9"/>
  <c r="H118" i="6" s="1"/>
  <c r="BJ7" i="9"/>
  <c r="U118" i="6" s="1"/>
  <c r="BM7" i="9"/>
  <c r="V118" i="6" s="1"/>
  <c r="CL7" i="9"/>
  <c r="AD118" i="7" s="1"/>
  <c r="AB115" i="7"/>
  <c r="AE112" i="7"/>
  <c r="AE115" i="7"/>
  <c r="AE108" i="7"/>
  <c r="CO17" i="9"/>
  <c r="AE110" i="7" s="1"/>
  <c r="CN17" i="9"/>
  <c r="AE110" i="6" s="1"/>
  <c r="Z115" i="7"/>
  <c r="U115" i="7"/>
  <c r="AD112" i="7"/>
  <c r="V113" i="7"/>
  <c r="V116" i="7"/>
  <c r="AC116" i="7"/>
  <c r="AB112" i="7"/>
  <c r="U112" i="7"/>
  <c r="W112" i="7"/>
  <c r="Y112" i="7"/>
  <c r="K115" i="7"/>
  <c r="M113" i="7"/>
  <c r="O112" i="7"/>
  <c r="P112" i="7"/>
  <c r="U7" i="9"/>
  <c r="G118" i="7" s="1"/>
  <c r="AG7" i="9"/>
  <c r="K118" i="7" s="1"/>
  <c r="AJ7" i="9"/>
  <c r="L118" i="7" s="1"/>
  <c r="AX7" i="9"/>
  <c r="Q118" i="6" s="1"/>
  <c r="BA7" i="9"/>
  <c r="R118" i="6" s="1"/>
  <c r="BD7" i="9"/>
  <c r="S118" i="6" s="1"/>
  <c r="BQ7" i="9"/>
  <c r="W118" i="7" s="1"/>
  <c r="BT7" i="9"/>
  <c r="X118" i="7" s="1"/>
  <c r="BW7" i="9"/>
  <c r="Y118" i="7" s="1"/>
  <c r="BZ7" i="9"/>
  <c r="Z118" i="7" s="1"/>
  <c r="CC7" i="9"/>
  <c r="AA118" i="7" s="1"/>
  <c r="CF7" i="9"/>
  <c r="AC7" i="9"/>
  <c r="J118" i="6" s="1"/>
  <c r="AO7" i="9"/>
  <c r="N118" i="6" s="1"/>
  <c r="AR7" i="9"/>
  <c r="O118" i="6" s="1"/>
  <c r="AY7" i="9"/>
  <c r="Q118" i="7" s="1"/>
  <c r="BB7" i="9"/>
  <c r="R118" i="7" s="1"/>
  <c r="BE7" i="9"/>
  <c r="S118" i="7" s="1"/>
  <c r="CK7" i="9"/>
  <c r="AD118" i="6" s="1"/>
  <c r="CE7" i="9"/>
  <c r="Y115" i="7"/>
  <c r="X112" i="7"/>
  <c r="W115" i="7"/>
  <c r="BG7" i="9"/>
  <c r="T118" i="6" s="1"/>
  <c r="S115" i="7"/>
  <c r="Q115" i="7"/>
  <c r="Q112" i="7"/>
  <c r="N115" i="7"/>
  <c r="N112" i="7"/>
  <c r="L115" i="7"/>
  <c r="AE116" i="6"/>
  <c r="AE115" i="6"/>
  <c r="AE114" i="6"/>
  <c r="AE112" i="6"/>
  <c r="AE111" i="6"/>
  <c r="AE109" i="6"/>
  <c r="AE108" i="6"/>
  <c r="AE84" i="6"/>
  <c r="AE81" i="6"/>
  <c r="AD116" i="6"/>
  <c r="AD115" i="6"/>
  <c r="AD114" i="6"/>
  <c r="AD112" i="6"/>
  <c r="AD111" i="6"/>
  <c r="AD84" i="6"/>
  <c r="AD81" i="6"/>
  <c r="AC116" i="6"/>
  <c r="AC115" i="6"/>
  <c r="AC114" i="6"/>
  <c r="AC112" i="6"/>
  <c r="AC111" i="6"/>
  <c r="AC84" i="6"/>
  <c r="AC81" i="6"/>
  <c r="AB116" i="6"/>
  <c r="AB115" i="6"/>
  <c r="AB114" i="6"/>
  <c r="AB112" i="6"/>
  <c r="AB111" i="6"/>
  <c r="AB84" i="6"/>
  <c r="AB81" i="6"/>
  <c r="AA116" i="6"/>
  <c r="AA115" i="6"/>
  <c r="AA114" i="6"/>
  <c r="AA113" i="6"/>
  <c r="AA112" i="6"/>
  <c r="AA111" i="6"/>
  <c r="AA84" i="6"/>
  <c r="AA81" i="6"/>
  <c r="Z116" i="6"/>
  <c r="Z115" i="6"/>
  <c r="Z114" i="6"/>
  <c r="Z113" i="6"/>
  <c r="Z112" i="6"/>
  <c r="Z111" i="6"/>
  <c r="Z84" i="6"/>
  <c r="Z81" i="6"/>
  <c r="Y116" i="6"/>
  <c r="Y115" i="6"/>
  <c r="Y114" i="6"/>
  <c r="Y113" i="6"/>
  <c r="Y112" i="6"/>
  <c r="Y111" i="6"/>
  <c r="Y84" i="6"/>
  <c r="Y81" i="6"/>
  <c r="X116" i="6"/>
  <c r="X115" i="6"/>
  <c r="X114" i="6"/>
  <c r="X113" i="6"/>
  <c r="X112" i="6"/>
  <c r="X111" i="6"/>
  <c r="X84" i="6"/>
  <c r="X81" i="6"/>
  <c r="W116" i="6"/>
  <c r="W115" i="6"/>
  <c r="W114" i="6"/>
  <c r="W113" i="6"/>
  <c r="W112" i="6"/>
  <c r="W111" i="6"/>
  <c r="W84" i="6"/>
  <c r="W81" i="6"/>
  <c r="V116" i="6"/>
  <c r="V115" i="6"/>
  <c r="V114" i="6"/>
  <c r="V113" i="6"/>
  <c r="V112" i="6"/>
  <c r="V111" i="6"/>
  <c r="V84" i="6"/>
  <c r="V81" i="6"/>
  <c r="U116" i="6"/>
  <c r="U115" i="6"/>
  <c r="U114" i="6"/>
  <c r="U113" i="6"/>
  <c r="U112" i="6"/>
  <c r="U111" i="6"/>
  <c r="U84" i="6"/>
  <c r="U81" i="6"/>
  <c r="T116" i="6"/>
  <c r="T115" i="6"/>
  <c r="T114" i="6"/>
  <c r="T113" i="6"/>
  <c r="T112" i="6"/>
  <c r="T111" i="6"/>
  <c r="T84" i="6"/>
  <c r="T81" i="6"/>
  <c r="S116" i="6"/>
  <c r="S115" i="6"/>
  <c r="S114" i="6"/>
  <c r="S113" i="6"/>
  <c r="S112" i="6"/>
  <c r="S111" i="6"/>
  <c r="S84" i="6"/>
  <c r="S81" i="6"/>
  <c r="R116" i="6"/>
  <c r="R115" i="6"/>
  <c r="R114" i="6"/>
  <c r="R113" i="6"/>
  <c r="R112" i="6"/>
  <c r="R111" i="6"/>
  <c r="R84" i="6"/>
  <c r="R81" i="6"/>
  <c r="Q116" i="6"/>
  <c r="Q115" i="6"/>
  <c r="Q114" i="6"/>
  <c r="Q113" i="6"/>
  <c r="Q112" i="6"/>
  <c r="Q111" i="6"/>
  <c r="Q84" i="6"/>
  <c r="Q81" i="6"/>
  <c r="P116" i="6"/>
  <c r="P115" i="6"/>
  <c r="P114" i="6"/>
  <c r="P113" i="6"/>
  <c r="P112" i="6"/>
  <c r="P111" i="6"/>
  <c r="P84" i="6"/>
  <c r="P81" i="6"/>
  <c r="O116" i="6"/>
  <c r="O115" i="6"/>
  <c r="O114" i="6"/>
  <c r="O113" i="6"/>
  <c r="O112" i="6"/>
  <c r="O111" i="6"/>
  <c r="O84" i="6"/>
  <c r="O81" i="6"/>
  <c r="N116" i="6"/>
  <c r="N115" i="6"/>
  <c r="N114" i="6"/>
  <c r="N113" i="6"/>
  <c r="N112" i="6"/>
  <c r="N111" i="6"/>
  <c r="N84" i="6"/>
  <c r="N81" i="6"/>
  <c r="M116" i="6"/>
  <c r="M115" i="6"/>
  <c r="M114" i="6"/>
  <c r="M113" i="6"/>
  <c r="M112" i="6"/>
  <c r="M111" i="6"/>
  <c r="M84" i="6"/>
  <c r="M81" i="6"/>
  <c r="L116" i="6"/>
  <c r="L115" i="6"/>
  <c r="L114" i="6"/>
  <c r="L113" i="6"/>
  <c r="L112" i="6"/>
  <c r="L111" i="6"/>
  <c r="L84" i="6"/>
  <c r="L81" i="6"/>
  <c r="K116" i="6"/>
  <c r="K115" i="6"/>
  <c r="K114" i="6"/>
  <c r="K113" i="6"/>
  <c r="K112" i="6"/>
  <c r="K111" i="6"/>
  <c r="K84" i="6"/>
  <c r="K81" i="6"/>
  <c r="J116" i="6"/>
  <c r="J115" i="6"/>
  <c r="J114" i="6"/>
  <c r="J113" i="6"/>
  <c r="J112" i="6"/>
  <c r="J111" i="6"/>
  <c r="J84" i="6"/>
  <c r="J81" i="6"/>
  <c r="I116" i="6"/>
  <c r="I115" i="6"/>
  <c r="I114" i="6"/>
  <c r="I113" i="6"/>
  <c r="I112" i="6"/>
  <c r="I111" i="6"/>
  <c r="I84" i="6"/>
  <c r="I81" i="6"/>
  <c r="H116" i="6"/>
  <c r="H115" i="6"/>
  <c r="H114" i="6"/>
  <c r="H113" i="6"/>
  <c r="H112" i="6"/>
  <c r="H111" i="6"/>
  <c r="H84" i="6"/>
  <c r="H81" i="6"/>
  <c r="G116" i="6"/>
  <c r="G115" i="6"/>
  <c r="G114" i="6"/>
  <c r="G113" i="6"/>
  <c r="G112" i="6"/>
  <c r="G111" i="6"/>
  <c r="G84" i="6"/>
  <c r="G81" i="6"/>
  <c r="F116" i="6"/>
  <c r="F115" i="6"/>
  <c r="F114" i="6"/>
  <c r="F113" i="6"/>
  <c r="F112" i="6"/>
  <c r="F111" i="6"/>
  <c r="F84" i="6"/>
  <c r="F81" i="6"/>
  <c r="AD47" i="16"/>
  <c r="AE47" i="16" s="1"/>
  <c r="AH46" i="16"/>
  <c r="AF46" i="16" s="1"/>
  <c r="AD45" i="16"/>
  <c r="AH44" i="16"/>
  <c r="AH41" i="16"/>
  <c r="AN41" i="16" s="1"/>
  <c r="AH40" i="16"/>
  <c r="AM40" i="16" s="1"/>
  <c r="T40" i="16"/>
  <c r="T39" i="16"/>
  <c r="AH38" i="16"/>
  <c r="AL38" i="16" s="1"/>
  <c r="T38" i="16"/>
  <c r="AH37" i="16"/>
  <c r="AN37" i="16" s="1"/>
  <c r="AD37" i="16"/>
  <c r="T37" i="16"/>
  <c r="AH36" i="16"/>
  <c r="AM36" i="16" s="1"/>
  <c r="T36" i="16"/>
  <c r="AD35" i="16"/>
  <c r="AE35" i="16" s="1"/>
  <c r="T35" i="16"/>
  <c r="AH34" i="16"/>
  <c r="T34" i="16"/>
  <c r="AD33" i="16"/>
  <c r="T33" i="16"/>
  <c r="AH32" i="16"/>
  <c r="AM32" i="16" s="1"/>
  <c r="T32" i="16"/>
  <c r="AD31" i="16"/>
  <c r="T31" i="16"/>
  <c r="T30" i="16"/>
  <c r="AA29" i="16"/>
  <c r="T29" i="16"/>
  <c r="AH28" i="16"/>
  <c r="AM28" i="16" s="1"/>
  <c r="T28" i="16"/>
  <c r="T27" i="16"/>
  <c r="T26" i="16"/>
  <c r="AH25" i="16"/>
  <c r="AN25" i="16" s="1"/>
  <c r="AD25" i="16"/>
  <c r="T25" i="16"/>
  <c r="AH24" i="16"/>
  <c r="AM24" i="16" s="1"/>
  <c r="T24" i="16"/>
  <c r="T23" i="16"/>
  <c r="AH22" i="16"/>
  <c r="T22" i="16"/>
  <c r="AH21" i="16"/>
  <c r="T21" i="16"/>
  <c r="AD20" i="16"/>
  <c r="AA20" i="16"/>
  <c r="AH20" i="16"/>
  <c r="T20" i="16"/>
  <c r="AD19" i="16"/>
  <c r="T19" i="16"/>
  <c r="AD18" i="16"/>
  <c r="T18" i="16"/>
  <c r="AA17" i="16"/>
  <c r="T17" i="16"/>
  <c r="AA16" i="16"/>
  <c r="T16" i="16"/>
  <c r="T15" i="16"/>
  <c r="T14" i="16"/>
  <c r="AA13" i="16"/>
  <c r="T13" i="16"/>
  <c r="AA12" i="16"/>
  <c r="T12" i="16"/>
  <c r="T11" i="16"/>
  <c r="T10" i="16"/>
  <c r="AA9" i="16"/>
  <c r="T9" i="16"/>
  <c r="AA8" i="16"/>
  <c r="T8" i="16"/>
  <c r="T7" i="16"/>
  <c r="T6" i="16"/>
  <c r="AA5" i="16"/>
  <c r="T5" i="16"/>
  <c r="E82" i="1" l="1"/>
  <c r="E82" i="47" s="1"/>
  <c r="AV83" i="6"/>
  <c r="D81" i="1"/>
  <c r="D79" i="1" s="1"/>
  <c r="D82" i="1"/>
  <c r="AF83" i="5"/>
  <c r="C81" i="1"/>
  <c r="C79" i="1" s="1"/>
  <c r="AF86" i="5"/>
  <c r="C84" i="1"/>
  <c r="C82" i="1" s="1"/>
  <c r="E79" i="1"/>
  <c r="E79" i="47" s="1"/>
  <c r="E116" i="1"/>
  <c r="AL20" i="16"/>
  <c r="AN20" i="16"/>
  <c r="AB118" i="6"/>
  <c r="D116" i="1"/>
  <c r="CI8" i="9"/>
  <c r="AC119" i="7" s="1"/>
  <c r="AN44" i="16"/>
  <c r="AL44" i="16"/>
  <c r="AA108" i="5" s="1"/>
  <c r="AM44" i="16"/>
  <c r="AL46" i="16"/>
  <c r="CG16" i="9" s="1"/>
  <c r="AC109" i="5" s="1"/>
  <c r="AM46" i="16"/>
  <c r="AN46" i="16"/>
  <c r="AU8" i="9"/>
  <c r="P119" i="6" s="1"/>
  <c r="I15" i="9"/>
  <c r="G15" i="9"/>
  <c r="AM20" i="16"/>
  <c r="H15" i="9" s="1"/>
  <c r="AM21" i="16"/>
  <c r="K15" i="9" s="1"/>
  <c r="AN21" i="16"/>
  <c r="L15" i="9" s="1"/>
  <c r="AL21" i="16"/>
  <c r="J15" i="9" s="1"/>
  <c r="AN22" i="16"/>
  <c r="O15" i="9" s="1"/>
  <c r="AM22" i="16"/>
  <c r="N15" i="9" s="1"/>
  <c r="AL22" i="16"/>
  <c r="M15" i="9" s="1"/>
  <c r="BK8" i="9"/>
  <c r="U119" i="7" s="1"/>
  <c r="CN8" i="9"/>
  <c r="AE119" i="6" s="1"/>
  <c r="AM8" i="9"/>
  <c r="M119" i="7" s="1"/>
  <c r="CH8" i="9"/>
  <c r="AC119" i="6" s="1"/>
  <c r="BP8" i="9"/>
  <c r="W119" i="6" s="1"/>
  <c r="AL25" i="16"/>
  <c r="V16" i="9" s="1"/>
  <c r="H109" i="5" s="1"/>
  <c r="AB118" i="7"/>
  <c r="AL8" i="9"/>
  <c r="M119" i="6" s="1"/>
  <c r="BV8" i="9"/>
  <c r="Y119" i="6" s="1"/>
  <c r="Y118" i="6"/>
  <c r="AA8" i="9"/>
  <c r="I119" i="7" s="1"/>
  <c r="CL8" i="9"/>
  <c r="AD119" i="7" s="1"/>
  <c r="AV8" i="9"/>
  <c r="P119" i="7" s="1"/>
  <c r="CB8" i="9"/>
  <c r="AA119" i="6" s="1"/>
  <c r="AI8" i="9"/>
  <c r="L119" i="6" s="1"/>
  <c r="Z8" i="9"/>
  <c r="I119" i="6" s="1"/>
  <c r="AF8" i="9"/>
  <c r="K119" i="6" s="1"/>
  <c r="AD8" i="9"/>
  <c r="J119" i="7" s="1"/>
  <c r="X8" i="9"/>
  <c r="H119" i="7" s="1"/>
  <c r="W8" i="9"/>
  <c r="H119" i="6" s="1"/>
  <c r="T8" i="9"/>
  <c r="G119" i="6" s="1"/>
  <c r="Q8" i="9"/>
  <c r="F119" i="6" s="1"/>
  <c r="BH8" i="9"/>
  <c r="T119" i="7" s="1"/>
  <c r="R8" i="9"/>
  <c r="F119" i="7" s="1"/>
  <c r="BN8" i="9"/>
  <c r="V119" i="7" s="1"/>
  <c r="BS8" i="9"/>
  <c r="X119" i="6" s="1"/>
  <c r="AS8" i="9"/>
  <c r="O119" i="7" s="1"/>
  <c r="BY8" i="9"/>
  <c r="Z119" i="6" s="1"/>
  <c r="BM8" i="9"/>
  <c r="V119" i="6" s="1"/>
  <c r="F7" i="9"/>
  <c r="B118" i="7" s="1"/>
  <c r="AP8" i="9"/>
  <c r="N119" i="7" s="1"/>
  <c r="CO8" i="9"/>
  <c r="AE119" i="7" s="1"/>
  <c r="BJ8" i="9"/>
  <c r="U119" i="6" s="1"/>
  <c r="E7" i="9"/>
  <c r="B118" i="6" s="1"/>
  <c r="BG8" i="9"/>
  <c r="T119" i="6" s="1"/>
  <c r="BA8" i="9"/>
  <c r="R119" i="6" s="1"/>
  <c r="U8" i="9"/>
  <c r="G119" i="7" s="1"/>
  <c r="BB8" i="9"/>
  <c r="R119" i="7" s="1"/>
  <c r="BZ8" i="9"/>
  <c r="Z119" i="7" s="1"/>
  <c r="BD8" i="9"/>
  <c r="S119" i="6" s="1"/>
  <c r="AY8" i="9"/>
  <c r="Q119" i="7" s="1"/>
  <c r="AR8" i="9"/>
  <c r="O119" i="6" s="1"/>
  <c r="AC8" i="9"/>
  <c r="J119" i="6" s="1"/>
  <c r="CF8" i="9"/>
  <c r="BT8" i="9"/>
  <c r="X119" i="7" s="1"/>
  <c r="AX8" i="9"/>
  <c r="Q119" i="6" s="1"/>
  <c r="AJ8" i="9"/>
  <c r="L119" i="7" s="1"/>
  <c r="BW8" i="9"/>
  <c r="Y119" i="7" s="1"/>
  <c r="BE8" i="9"/>
  <c r="S119" i="7" s="1"/>
  <c r="AO8" i="9"/>
  <c r="N119" i="6" s="1"/>
  <c r="CC8" i="9"/>
  <c r="AA119" i="7" s="1"/>
  <c r="BQ8" i="9"/>
  <c r="W119" i="7" s="1"/>
  <c r="AG8" i="9"/>
  <c r="K119" i="7" s="1"/>
  <c r="CE8" i="9"/>
  <c r="CK8" i="9"/>
  <c r="AD119" i="6" s="1"/>
  <c r="CM16" i="9"/>
  <c r="AE108" i="5"/>
  <c r="AM38" i="16"/>
  <c r="BJ16" i="9" s="1"/>
  <c r="U109" i="6" s="1"/>
  <c r="AL34" i="16"/>
  <c r="AN34" i="16"/>
  <c r="AM34" i="16"/>
  <c r="T16" i="9"/>
  <c r="G109" i="6" s="1"/>
  <c r="G108" i="6"/>
  <c r="H108" i="7"/>
  <c r="X16" i="9"/>
  <c r="AF16" i="9"/>
  <c r="K109" i="6" s="1"/>
  <c r="K108" i="6"/>
  <c r="AR16" i="9"/>
  <c r="O108" i="6"/>
  <c r="BD16" i="9"/>
  <c r="S109" i="6" s="1"/>
  <c r="S108" i="6"/>
  <c r="BT16" i="9"/>
  <c r="X109" i="7" s="1"/>
  <c r="X108" i="7"/>
  <c r="U108" i="5"/>
  <c r="BI16" i="9"/>
  <c r="BH16" i="9"/>
  <c r="T109" i="7" s="1"/>
  <c r="T108" i="7"/>
  <c r="BP16" i="9"/>
  <c r="W109" i="6" s="1"/>
  <c r="W108" i="6"/>
  <c r="AL37" i="16"/>
  <c r="AA7" i="16"/>
  <c r="AA11" i="16"/>
  <c r="AA15" i="16"/>
  <c r="AD36" i="16"/>
  <c r="AE36" i="16" s="1"/>
  <c r="AI36" i="16" s="1"/>
  <c r="AJ36" i="16" s="1"/>
  <c r="AD44" i="16"/>
  <c r="AE44" i="16" s="1"/>
  <c r="AI44" i="16" s="1"/>
  <c r="AJ44" i="16" s="1"/>
  <c r="AD48" i="16"/>
  <c r="AE48" i="16" s="1"/>
  <c r="AI48" i="16" s="1"/>
  <c r="AJ48" i="16" s="1"/>
  <c r="AM41" i="16"/>
  <c r="AL40" i="16"/>
  <c r="W108" i="5" s="1"/>
  <c r="AN38" i="16"/>
  <c r="AM37" i="16"/>
  <c r="AL36" i="16"/>
  <c r="AL32" i="16"/>
  <c r="AL28" i="16"/>
  <c r="AM25" i="16"/>
  <c r="AL24" i="16"/>
  <c r="AE18" i="16"/>
  <c r="AI18" i="16" s="1"/>
  <c r="AA40" i="16"/>
  <c r="AN40" i="16"/>
  <c r="AN36" i="16"/>
  <c r="AN32" i="16"/>
  <c r="AN28" i="16"/>
  <c r="AN24" i="16"/>
  <c r="AL41" i="16"/>
  <c r="X108" i="5" s="1"/>
  <c r="AD29" i="16"/>
  <c r="AE29" i="16" s="1"/>
  <c r="AI29" i="16" s="1"/>
  <c r="AD32" i="16"/>
  <c r="AE32" i="16" s="1"/>
  <c r="AI32" i="16" s="1"/>
  <c r="AJ32" i="16" s="1"/>
  <c r="AH33" i="16"/>
  <c r="AA36" i="16"/>
  <c r="AE37" i="16"/>
  <c r="AI37" i="16" s="1"/>
  <c r="AJ37" i="16" s="1"/>
  <c r="AD40" i="16"/>
  <c r="AE40" i="16" s="1"/>
  <c r="AI40" i="16" s="1"/>
  <c r="AJ40" i="16" s="1"/>
  <c r="AH45" i="16"/>
  <c r="AE19" i="16"/>
  <c r="AI19" i="16" s="1"/>
  <c r="AH29" i="16"/>
  <c r="AM29" i="16" s="1"/>
  <c r="AE31" i="16"/>
  <c r="AI31" i="16" s="1"/>
  <c r="AA32" i="16"/>
  <c r="AE45" i="16"/>
  <c r="AI45" i="16" s="1"/>
  <c r="AE20" i="16"/>
  <c r="AI20" i="16" s="1"/>
  <c r="AJ20" i="16" s="1"/>
  <c r="AD21" i="16"/>
  <c r="AE21" i="16" s="1"/>
  <c r="AI21" i="16" s="1"/>
  <c r="AJ21" i="16" s="1"/>
  <c r="AA24" i="16"/>
  <c r="AE25" i="16"/>
  <c r="AI25" i="16" s="1"/>
  <c r="AJ25" i="16" s="1"/>
  <c r="AA28" i="16"/>
  <c r="AE33" i="16"/>
  <c r="AI33" i="16" s="1"/>
  <c r="AD41" i="16"/>
  <c r="AE41" i="16" s="1"/>
  <c r="AI41" i="16" s="1"/>
  <c r="AJ41" i="16" s="1"/>
  <c r="AA6" i="16"/>
  <c r="AA10" i="16"/>
  <c r="AA14" i="16"/>
  <c r="AD24" i="16"/>
  <c r="AE24" i="16" s="1"/>
  <c r="AI24" i="16" s="1"/>
  <c r="AJ24" i="16" s="1"/>
  <c r="AD28" i="16"/>
  <c r="AE28" i="16" s="1"/>
  <c r="AI28" i="16" s="1"/>
  <c r="AJ28" i="16" s="1"/>
  <c r="AA23" i="16"/>
  <c r="AH23" i="16"/>
  <c r="AD26" i="16"/>
  <c r="AE26" i="16" s="1"/>
  <c r="AI26" i="16" s="1"/>
  <c r="AA26" i="16"/>
  <c r="AI35" i="16"/>
  <c r="AA39" i="16"/>
  <c r="AH39" i="16"/>
  <c r="AD42" i="16"/>
  <c r="AE42" i="16" s="1"/>
  <c r="AI42" i="16" s="1"/>
  <c r="AH18" i="16"/>
  <c r="AA27" i="16"/>
  <c r="AH27" i="16"/>
  <c r="AE30" i="16"/>
  <c r="AI30" i="16" s="1"/>
  <c r="AJ30" i="16" s="1"/>
  <c r="AA30" i="16"/>
  <c r="AA33" i="16"/>
  <c r="AH43" i="16"/>
  <c r="AD46" i="16"/>
  <c r="AA21" i="16"/>
  <c r="AD23" i="16"/>
  <c r="AE23" i="16" s="1"/>
  <c r="AI23" i="16" s="1"/>
  <c r="AA31" i="16"/>
  <c r="AH31" i="16"/>
  <c r="AD34" i="16"/>
  <c r="AE34" i="16" s="1"/>
  <c r="AI34" i="16" s="1"/>
  <c r="AJ34" i="16" s="1"/>
  <c r="AA34" i="16"/>
  <c r="AA37" i="16"/>
  <c r="AE39" i="16"/>
  <c r="AI39" i="16" s="1"/>
  <c r="AH47" i="16"/>
  <c r="AF47" i="16" s="1"/>
  <c r="AF50" i="16" s="1"/>
  <c r="AA18" i="16"/>
  <c r="AA19" i="16"/>
  <c r="AH19" i="16"/>
  <c r="AD22" i="16"/>
  <c r="AE22" i="16" s="1"/>
  <c r="AI22" i="16" s="1"/>
  <c r="AJ22" i="16" s="1"/>
  <c r="AA22" i="16"/>
  <c r="AA25" i="16"/>
  <c r="AH26" i="16"/>
  <c r="AD27" i="16"/>
  <c r="AE27" i="16" s="1"/>
  <c r="AI27" i="16" s="1"/>
  <c r="AA35" i="16"/>
  <c r="AH35" i="16"/>
  <c r="AD38" i="16"/>
  <c r="AE38" i="16" s="1"/>
  <c r="AI38" i="16" s="1"/>
  <c r="AJ38" i="16" s="1"/>
  <c r="AA38" i="16"/>
  <c r="AA41" i="16"/>
  <c r="AH42" i="16"/>
  <c r="AD43" i="16"/>
  <c r="AE43" i="16" s="1"/>
  <c r="AI43" i="16" s="1"/>
  <c r="AI47" i="16"/>
  <c r="AE85" i="5"/>
  <c r="AC85" i="7"/>
  <c r="AB85" i="6"/>
  <c r="AA85" i="5"/>
  <c r="X85" i="6"/>
  <c r="W85" i="5"/>
  <c r="U85" i="7"/>
  <c r="T85" i="6"/>
  <c r="S85" i="5"/>
  <c r="Q85" i="7"/>
  <c r="P85" i="6"/>
  <c r="O85" i="5"/>
  <c r="M85" i="7"/>
  <c r="L85" i="6"/>
  <c r="K85" i="5"/>
  <c r="I85" i="7"/>
  <c r="H85" i="6"/>
  <c r="G85" i="5"/>
  <c r="AE82" i="5"/>
  <c r="AC82" i="7"/>
  <c r="AB82" i="6"/>
  <c r="AA82" i="5"/>
  <c r="X82" i="6"/>
  <c r="W82" i="5"/>
  <c r="U82" i="7"/>
  <c r="T82" i="6"/>
  <c r="S82" i="5"/>
  <c r="Q82" i="7"/>
  <c r="P82" i="6"/>
  <c r="O82" i="5"/>
  <c r="M82" i="7"/>
  <c r="L82" i="6"/>
  <c r="K82" i="5"/>
  <c r="I82" i="7"/>
  <c r="H82" i="6"/>
  <c r="G82" i="5"/>
  <c r="Q116" i="5"/>
  <c r="AC115" i="5"/>
  <c r="Y115" i="5"/>
  <c r="U115" i="5"/>
  <c r="Q115" i="5"/>
  <c r="M115" i="5"/>
  <c r="Y13" i="9"/>
  <c r="I115" i="5" s="1"/>
  <c r="V13" i="9"/>
  <c r="S13" i="9"/>
  <c r="P13" i="9"/>
  <c r="K113" i="5"/>
  <c r="AE112" i="5"/>
  <c r="AA112" i="5"/>
  <c r="W112" i="5"/>
  <c r="S112" i="5"/>
  <c r="O112" i="5"/>
  <c r="K112" i="5"/>
  <c r="Y10" i="9"/>
  <c r="V10" i="9"/>
  <c r="S10" i="9"/>
  <c r="G112" i="5" s="1"/>
  <c r="P10" i="9"/>
  <c r="AE93" i="5"/>
  <c r="AE93" i="6"/>
  <c r="AE93" i="7"/>
  <c r="AD93" i="7"/>
  <c r="AD93" i="6"/>
  <c r="AC93" i="7"/>
  <c r="AC93" i="6"/>
  <c r="AB93" i="7"/>
  <c r="AB93" i="6"/>
  <c r="AA93" i="7"/>
  <c r="AA93" i="6"/>
  <c r="Z93" i="7"/>
  <c r="Z93" i="6"/>
  <c r="W93" i="7"/>
  <c r="BO4" i="10"/>
  <c r="W94" i="6" s="1"/>
  <c r="BL4" i="10"/>
  <c r="V94" i="6" s="1"/>
  <c r="BI4" i="10"/>
  <c r="U94" i="6" s="1"/>
  <c r="T93" i="7"/>
  <c r="T93" i="6"/>
  <c r="S93" i="7"/>
  <c r="S93" i="6"/>
  <c r="R93" i="7"/>
  <c r="R93" i="6"/>
  <c r="Q93" i="7"/>
  <c r="Q93" i="6"/>
  <c r="P93" i="7"/>
  <c r="P93" i="6"/>
  <c r="O93" i="7"/>
  <c r="O93" i="6"/>
  <c r="N93" i="7"/>
  <c r="N93" i="6"/>
  <c r="M93" i="7"/>
  <c r="M93" i="6"/>
  <c r="L93" i="7"/>
  <c r="L93" i="6"/>
  <c r="K93" i="7"/>
  <c r="K93" i="6"/>
  <c r="J93" i="7"/>
  <c r="J93" i="6"/>
  <c r="I93" i="6"/>
  <c r="H93" i="7"/>
  <c r="H93" i="6"/>
  <c r="G93" i="6"/>
  <c r="F93" i="6"/>
  <c r="E117" i="1" l="1"/>
  <c r="AC50" i="16"/>
  <c r="AC51" i="16"/>
  <c r="AC49" i="16"/>
  <c r="AH49" i="16" s="1"/>
  <c r="AF49" i="16"/>
  <c r="AF51" i="16"/>
  <c r="AB119" i="6"/>
  <c r="D117" i="1"/>
  <c r="E116" i="47"/>
  <c r="E113" i="47"/>
  <c r="E112" i="1"/>
  <c r="E112" i="47" s="1"/>
  <c r="D108" i="7"/>
  <c r="D108" i="6"/>
  <c r="D108" i="5"/>
  <c r="AC108" i="5"/>
  <c r="AM43" i="16"/>
  <c r="AN43" i="16"/>
  <c r="AL43" i="16"/>
  <c r="Z108" i="5" s="1"/>
  <c r="AM47" i="16"/>
  <c r="AN47" i="16"/>
  <c r="AL47" i="16"/>
  <c r="AL45" i="16"/>
  <c r="AM45" i="16"/>
  <c r="AN45" i="16"/>
  <c r="CB16" i="9"/>
  <c r="AA109" i="6" s="1"/>
  <c r="AA108" i="6"/>
  <c r="CI16" i="9"/>
  <c r="AC108" i="7"/>
  <c r="AL42" i="16"/>
  <c r="Y108" i="5" s="1"/>
  <c r="AM42" i="16"/>
  <c r="AN42" i="16"/>
  <c r="AE46" i="16"/>
  <c r="AI46" i="16" s="1"/>
  <c r="AJ46" i="16" s="1"/>
  <c r="AE49" i="16"/>
  <c r="AI49" i="16" s="1"/>
  <c r="AE50" i="16"/>
  <c r="AI50" i="16" s="1"/>
  <c r="AH50" i="16"/>
  <c r="CH16" i="9"/>
  <c r="AC108" i="6"/>
  <c r="AA108" i="7"/>
  <c r="CC16" i="9"/>
  <c r="C108" i="5"/>
  <c r="G16" i="9"/>
  <c r="C108" i="6"/>
  <c r="H16" i="9"/>
  <c r="AJ33" i="16"/>
  <c r="C108" i="7"/>
  <c r="I16" i="9"/>
  <c r="C109" i="7" s="1"/>
  <c r="J16" i="9"/>
  <c r="D109" i="5" s="1"/>
  <c r="E108" i="7"/>
  <c r="O16" i="9"/>
  <c r="E109" i="7" s="1"/>
  <c r="E108" i="5"/>
  <c r="M16" i="9"/>
  <c r="L16" i="9"/>
  <c r="D109" i="7" s="1"/>
  <c r="N16" i="9"/>
  <c r="E108" i="6"/>
  <c r="K16" i="9"/>
  <c r="D109" i="6" s="1"/>
  <c r="H108" i="5"/>
  <c r="B85" i="6"/>
  <c r="AB119" i="7"/>
  <c r="AN23" i="16"/>
  <c r="AL23" i="16"/>
  <c r="AM23" i="16"/>
  <c r="Y14" i="9"/>
  <c r="I116" i="5" s="1"/>
  <c r="CE4" i="10"/>
  <c r="Y85" i="7"/>
  <c r="B85" i="7"/>
  <c r="E3" i="10"/>
  <c r="B93" i="7" s="1"/>
  <c r="B82" i="6"/>
  <c r="Y82" i="7"/>
  <c r="B82" i="7"/>
  <c r="Y93" i="6"/>
  <c r="D3" i="10"/>
  <c r="B93" i="6" s="1"/>
  <c r="O37" i="21"/>
  <c r="F8" i="9"/>
  <c r="B119" i="7" s="1"/>
  <c r="E8" i="9"/>
  <c r="B119" i="6" s="1"/>
  <c r="CB4" i="10"/>
  <c r="AA94" i="7" s="1"/>
  <c r="BY4" i="10"/>
  <c r="Z94" i="7" s="1"/>
  <c r="AK4" i="10"/>
  <c r="AK5" i="10" s="1"/>
  <c r="M95" i="6" s="1"/>
  <c r="BP4" i="10"/>
  <c r="W94" i="7" s="1"/>
  <c r="F93" i="7"/>
  <c r="Q4" i="10"/>
  <c r="Q5" i="10" s="1"/>
  <c r="F95" i="7" s="1"/>
  <c r="I93" i="7"/>
  <c r="Z4" i="10"/>
  <c r="Z5" i="10" s="1"/>
  <c r="I95" i="7" s="1"/>
  <c r="G93" i="7"/>
  <c r="T4" i="10"/>
  <c r="T5" i="10" s="1"/>
  <c r="G95" i="7" s="1"/>
  <c r="P4" i="10"/>
  <c r="F94" i="6" s="1"/>
  <c r="AL4" i="10"/>
  <c r="AL5" i="10" s="1"/>
  <c r="M95" i="7" s="1"/>
  <c r="AO4" i="10"/>
  <c r="N94" i="7" s="1"/>
  <c r="AQ4" i="10"/>
  <c r="O94" i="6" s="1"/>
  <c r="BA4" i="10"/>
  <c r="R94" i="7" s="1"/>
  <c r="CG4" i="10"/>
  <c r="AC94" i="6" s="1"/>
  <c r="AU4" i="10"/>
  <c r="P94" i="7" s="1"/>
  <c r="AF4" i="10"/>
  <c r="AF5" i="10" s="1"/>
  <c r="K95" i="7" s="1"/>
  <c r="AN4" i="10"/>
  <c r="AN5" i="10" s="1"/>
  <c r="N95" i="6" s="1"/>
  <c r="AX4" i="10"/>
  <c r="Q94" i="7" s="1"/>
  <c r="CH4" i="10"/>
  <c r="AC94" i="7" s="1"/>
  <c r="BM4" i="10"/>
  <c r="V94" i="7" s="1"/>
  <c r="V93" i="7"/>
  <c r="BS4" i="10"/>
  <c r="X94" i="7" s="1"/>
  <c r="X93" i="7"/>
  <c r="CD4" i="10"/>
  <c r="Y4" i="10"/>
  <c r="I94" i="6" s="1"/>
  <c r="AE4" i="10"/>
  <c r="AR4" i="10"/>
  <c r="AT4" i="10"/>
  <c r="AT5" i="10" s="1"/>
  <c r="P95" i="6" s="1"/>
  <c r="BH17" i="9"/>
  <c r="T110" i="7" s="1"/>
  <c r="BL5" i="10"/>
  <c r="V95" i="6" s="1"/>
  <c r="V93" i="6"/>
  <c r="BR4" i="10"/>
  <c r="X94" i="6" s="1"/>
  <c r="X93" i="6"/>
  <c r="S4" i="10"/>
  <c r="G94" i="6" s="1"/>
  <c r="AZ4" i="10"/>
  <c r="AZ5" i="10" s="1"/>
  <c r="R95" i="6" s="1"/>
  <c r="BU4" i="10"/>
  <c r="CA4" i="10"/>
  <c r="AA94" i="6" s="1"/>
  <c r="W4" i="10"/>
  <c r="H94" i="7" s="1"/>
  <c r="AC4" i="10"/>
  <c r="AC5" i="10" s="1"/>
  <c r="J95" i="7" s="1"/>
  <c r="AI4" i="10"/>
  <c r="AI5" i="10" s="1"/>
  <c r="L95" i="7" s="1"/>
  <c r="AW4" i="10"/>
  <c r="AW5" i="10" s="1"/>
  <c r="Q95" i="6" s="1"/>
  <c r="BG4" i="10"/>
  <c r="T94" i="7" s="1"/>
  <c r="CK4" i="10"/>
  <c r="CK5" i="10" s="1"/>
  <c r="AD95" i="7" s="1"/>
  <c r="CL4" i="10"/>
  <c r="AE94" i="5" s="1"/>
  <c r="U108" i="6"/>
  <c r="BJ4" i="10"/>
  <c r="U94" i="7" s="1"/>
  <c r="U93" i="7"/>
  <c r="BV4" i="10"/>
  <c r="Y93" i="7"/>
  <c r="V4" i="10"/>
  <c r="AB4" i="10"/>
  <c r="J94" i="6" s="1"/>
  <c r="AH4" i="10"/>
  <c r="AH5" i="10" s="1"/>
  <c r="L95" i="6" s="1"/>
  <c r="BD4" i="10"/>
  <c r="S94" i="7" s="1"/>
  <c r="BF4" i="10"/>
  <c r="T94" i="6" s="1"/>
  <c r="CJ4" i="10"/>
  <c r="CJ5" i="10" s="1"/>
  <c r="AD95" i="6" s="1"/>
  <c r="CM4" i="10"/>
  <c r="BI5" i="10"/>
  <c r="U95" i="6" s="1"/>
  <c r="U93" i="6"/>
  <c r="BO5" i="10"/>
  <c r="W95" i="6" s="1"/>
  <c r="W93" i="6"/>
  <c r="BC4" i="10"/>
  <c r="S94" i="6" s="1"/>
  <c r="CN4" i="10"/>
  <c r="L83" i="6"/>
  <c r="BJ17" i="9"/>
  <c r="U110" i="6" s="1"/>
  <c r="CG17" i="9"/>
  <c r="AC110" i="5" s="1"/>
  <c r="CM17" i="9"/>
  <c r="AE110" i="5" s="1"/>
  <c r="AE109" i="5"/>
  <c r="AL26" i="16"/>
  <c r="AN26" i="16"/>
  <c r="AM26" i="16"/>
  <c r="AN29" i="16"/>
  <c r="AL29" i="16"/>
  <c r="BK16" i="9"/>
  <c r="U109" i="7" s="1"/>
  <c r="U108" i="7"/>
  <c r="BI17" i="9"/>
  <c r="U110" i="5" s="1"/>
  <c r="U109" i="5"/>
  <c r="AL27" i="16"/>
  <c r="AN27" i="16"/>
  <c r="AM27" i="16"/>
  <c r="AN33" i="16"/>
  <c r="AL33" i="16"/>
  <c r="AM33" i="16"/>
  <c r="O108" i="7"/>
  <c r="AS16" i="9"/>
  <c r="AQ16" i="9"/>
  <c r="O108" i="5"/>
  <c r="AR17" i="9"/>
  <c r="O110" i="6" s="1"/>
  <c r="O109" i="6"/>
  <c r="X17" i="9"/>
  <c r="H110" i="7" s="1"/>
  <c r="H109" i="7"/>
  <c r="T17" i="9"/>
  <c r="G110" i="6" s="1"/>
  <c r="AL35" i="16"/>
  <c r="AN35" i="16"/>
  <c r="AM35" i="16"/>
  <c r="AL31" i="16"/>
  <c r="AN31" i="16"/>
  <c r="AM31" i="16"/>
  <c r="AL39" i="16"/>
  <c r="V108" i="5" s="1"/>
  <c r="AM39" i="16"/>
  <c r="AN39" i="16"/>
  <c r="G108" i="7"/>
  <c r="U16" i="9"/>
  <c r="BQ16" i="9"/>
  <c r="W109" i="7" s="1"/>
  <c r="W108" i="7"/>
  <c r="W16" i="9"/>
  <c r="H108" i="6"/>
  <c r="BG16" i="9"/>
  <c r="T109" i="6" s="1"/>
  <c r="T108" i="6"/>
  <c r="BP17" i="9"/>
  <c r="W110" i="6" s="1"/>
  <c r="BT17" i="9"/>
  <c r="X110" i="7" s="1"/>
  <c r="AF17" i="9"/>
  <c r="K110" i="6" s="1"/>
  <c r="AY16" i="9"/>
  <c r="Q109" i="7" s="1"/>
  <c r="Q108" i="7"/>
  <c r="M108" i="5"/>
  <c r="AK16" i="9"/>
  <c r="AG16" i="9"/>
  <c r="K109" i="7" s="1"/>
  <c r="K108" i="7"/>
  <c r="AE16" i="9"/>
  <c r="K108" i="5"/>
  <c r="Q108" i="5"/>
  <c r="AW16" i="9"/>
  <c r="T108" i="5"/>
  <c r="BF16" i="9"/>
  <c r="T109" i="5" s="1"/>
  <c r="AL16" i="9"/>
  <c r="M109" i="6" s="1"/>
  <c r="M108" i="6"/>
  <c r="AJ29" i="16"/>
  <c r="BE16" i="9"/>
  <c r="S109" i="7" s="1"/>
  <c r="S108" i="7"/>
  <c r="S16" i="9"/>
  <c r="G108" i="5"/>
  <c r="BC16" i="9"/>
  <c r="S108" i="5"/>
  <c r="BS16" i="9"/>
  <c r="X109" i="6" s="1"/>
  <c r="X108" i="6"/>
  <c r="BD17" i="9"/>
  <c r="S110" i="6" s="1"/>
  <c r="AX16" i="9"/>
  <c r="Q109" i="6" s="1"/>
  <c r="Q108" i="6"/>
  <c r="AM16" i="9"/>
  <c r="M109" i="7" s="1"/>
  <c r="M108" i="7"/>
  <c r="V17" i="9"/>
  <c r="H110" i="5" s="1"/>
  <c r="AE116" i="5"/>
  <c r="AE115" i="5"/>
  <c r="AB112" i="5"/>
  <c r="AA116" i="5"/>
  <c r="AA115" i="5"/>
  <c r="AC116" i="5"/>
  <c r="Y113" i="5"/>
  <c r="Y112" i="5"/>
  <c r="AC112" i="5"/>
  <c r="AA113" i="5"/>
  <c r="X116" i="5"/>
  <c r="X115" i="5"/>
  <c r="AB116" i="5"/>
  <c r="AB115" i="5"/>
  <c r="Z113" i="5"/>
  <c r="Z112" i="5"/>
  <c r="AD112" i="5"/>
  <c r="Z116" i="5"/>
  <c r="Z115" i="5"/>
  <c r="AD116" i="5"/>
  <c r="AD115" i="5"/>
  <c r="Y116" i="5"/>
  <c r="S14" i="9"/>
  <c r="G116" i="5" s="1"/>
  <c r="G115" i="5"/>
  <c r="K116" i="5"/>
  <c r="K115" i="5"/>
  <c r="O116" i="5"/>
  <c r="O115" i="5"/>
  <c r="S116" i="5"/>
  <c r="S115" i="5"/>
  <c r="W116" i="5"/>
  <c r="W115" i="5"/>
  <c r="U116" i="5"/>
  <c r="L116" i="5"/>
  <c r="L115" i="5"/>
  <c r="T116" i="5"/>
  <c r="T115" i="5"/>
  <c r="M116" i="5"/>
  <c r="V14" i="9"/>
  <c r="H116" i="5" s="1"/>
  <c r="H115" i="5"/>
  <c r="P116" i="5"/>
  <c r="P115" i="5"/>
  <c r="J116" i="5"/>
  <c r="J115" i="5"/>
  <c r="N116" i="5"/>
  <c r="N115" i="5"/>
  <c r="R116" i="5"/>
  <c r="R115" i="5"/>
  <c r="V116" i="5"/>
  <c r="V115" i="5"/>
  <c r="P14" i="9"/>
  <c r="F116" i="5" s="1"/>
  <c r="F115" i="5"/>
  <c r="M113" i="5"/>
  <c r="M112" i="5"/>
  <c r="Q113" i="5"/>
  <c r="Q112" i="5"/>
  <c r="P11" i="9"/>
  <c r="F113" i="5" s="1"/>
  <c r="F112" i="5"/>
  <c r="J113" i="5"/>
  <c r="J112" i="5"/>
  <c r="N113" i="5"/>
  <c r="N112" i="5"/>
  <c r="R113" i="5"/>
  <c r="R112" i="5"/>
  <c r="V113" i="5"/>
  <c r="V112" i="5"/>
  <c r="O113" i="5"/>
  <c r="S113" i="5"/>
  <c r="Y11" i="9"/>
  <c r="I113" i="5" s="1"/>
  <c r="I112" i="5"/>
  <c r="U113" i="5"/>
  <c r="U112" i="5"/>
  <c r="V11" i="9"/>
  <c r="H113" i="5" s="1"/>
  <c r="H112" i="5"/>
  <c r="L113" i="5"/>
  <c r="L112" i="5"/>
  <c r="P113" i="5"/>
  <c r="P112" i="5"/>
  <c r="T113" i="5"/>
  <c r="T112" i="5"/>
  <c r="X113" i="5"/>
  <c r="X112" i="5"/>
  <c r="S11" i="9"/>
  <c r="G113" i="5" s="1"/>
  <c r="W113" i="5"/>
  <c r="AB83" i="6"/>
  <c r="U83" i="7"/>
  <c r="T83" i="6"/>
  <c r="P83" i="6"/>
  <c r="AE83" i="5"/>
  <c r="W83" i="5"/>
  <c r="O83" i="5"/>
  <c r="W83" i="6"/>
  <c r="W82" i="6"/>
  <c r="X83" i="7"/>
  <c r="X82" i="7"/>
  <c r="AA83" i="6"/>
  <c r="AA82" i="6"/>
  <c r="AB83" i="7"/>
  <c r="AB82" i="7"/>
  <c r="AD83" i="5"/>
  <c r="AD82" i="5"/>
  <c r="X86" i="6"/>
  <c r="AC86" i="7"/>
  <c r="V83" i="6"/>
  <c r="V82" i="6"/>
  <c r="Y82" i="5"/>
  <c r="Z83" i="6"/>
  <c r="Z82" i="6"/>
  <c r="AC83" i="5"/>
  <c r="AC82" i="5"/>
  <c r="AD83" i="6"/>
  <c r="AD82" i="6"/>
  <c r="W86" i="6"/>
  <c r="W85" i="6"/>
  <c r="X86" i="7"/>
  <c r="X85" i="7"/>
  <c r="Z86" i="5"/>
  <c r="Z85" i="5"/>
  <c r="AB86" i="7"/>
  <c r="AB85" i="7"/>
  <c r="AD86" i="5"/>
  <c r="AD85" i="5"/>
  <c r="AE86" i="5"/>
  <c r="I83" i="7"/>
  <c r="Q83" i="7"/>
  <c r="X83" i="6"/>
  <c r="AC83" i="7"/>
  <c r="V86" i="7"/>
  <c r="V85" i="7"/>
  <c r="X86" i="5"/>
  <c r="X85" i="5"/>
  <c r="Y85" i="6"/>
  <c r="Z86" i="7"/>
  <c r="Z85" i="7"/>
  <c r="AB86" i="5"/>
  <c r="AB85" i="5"/>
  <c r="AC86" i="6"/>
  <c r="AC85" i="6"/>
  <c r="AD86" i="7"/>
  <c r="AD85" i="7"/>
  <c r="W86" i="5"/>
  <c r="AB86" i="6"/>
  <c r="V83" i="5"/>
  <c r="V82" i="5"/>
  <c r="Z83" i="5"/>
  <c r="Z82" i="5"/>
  <c r="AE83" i="6"/>
  <c r="AE82" i="6"/>
  <c r="W83" i="7"/>
  <c r="W82" i="7"/>
  <c r="AA83" i="7"/>
  <c r="AA82" i="7"/>
  <c r="AE83" i="7"/>
  <c r="AE82" i="7"/>
  <c r="V86" i="5"/>
  <c r="V85" i="5"/>
  <c r="AA86" i="6"/>
  <c r="AA85" i="6"/>
  <c r="AE86" i="6"/>
  <c r="AE85" i="6"/>
  <c r="V83" i="7"/>
  <c r="V82" i="7"/>
  <c r="X83" i="5"/>
  <c r="X82" i="5"/>
  <c r="Y82" i="6"/>
  <c r="Z83" i="7"/>
  <c r="Z82" i="7"/>
  <c r="AB83" i="5"/>
  <c r="AB82" i="5"/>
  <c r="AC83" i="6"/>
  <c r="AC82" i="6"/>
  <c r="AD83" i="7"/>
  <c r="AD82" i="7"/>
  <c r="G83" i="5"/>
  <c r="V86" i="6"/>
  <c r="V85" i="6"/>
  <c r="W86" i="7"/>
  <c r="W85" i="7"/>
  <c r="Y85" i="5"/>
  <c r="Z86" i="6"/>
  <c r="Z85" i="6"/>
  <c r="AA86" i="7"/>
  <c r="AA85" i="7"/>
  <c r="AC86" i="5"/>
  <c r="AC85" i="5"/>
  <c r="AD86" i="6"/>
  <c r="AD85" i="6"/>
  <c r="AE86" i="7"/>
  <c r="AE85" i="7"/>
  <c r="AA86" i="5"/>
  <c r="K83" i="6"/>
  <c r="K82" i="6"/>
  <c r="F83" i="7"/>
  <c r="F82" i="7"/>
  <c r="H83" i="5"/>
  <c r="H82" i="5"/>
  <c r="I83" i="6"/>
  <c r="I82" i="6"/>
  <c r="J83" i="7"/>
  <c r="J82" i="7"/>
  <c r="L83" i="5"/>
  <c r="L82" i="5"/>
  <c r="M83" i="6"/>
  <c r="M82" i="6"/>
  <c r="N83" i="7"/>
  <c r="N82" i="7"/>
  <c r="P83" i="5"/>
  <c r="P82" i="5"/>
  <c r="Q83" i="6"/>
  <c r="Q82" i="6"/>
  <c r="R83" i="7"/>
  <c r="R82" i="7"/>
  <c r="T83" i="5"/>
  <c r="T82" i="5"/>
  <c r="U83" i="6"/>
  <c r="U82" i="6"/>
  <c r="F86" i="6"/>
  <c r="F85" i="6"/>
  <c r="G86" i="7"/>
  <c r="G85" i="7"/>
  <c r="I86" i="5"/>
  <c r="I85" i="5"/>
  <c r="J86" i="6"/>
  <c r="J85" i="6"/>
  <c r="K86" i="7"/>
  <c r="K85" i="7"/>
  <c r="M86" i="5"/>
  <c r="M85" i="5"/>
  <c r="N86" i="6"/>
  <c r="N85" i="6"/>
  <c r="O86" i="7"/>
  <c r="O85" i="7"/>
  <c r="Q86" i="5"/>
  <c r="Q85" i="5"/>
  <c r="R86" i="6"/>
  <c r="R85" i="6"/>
  <c r="S86" i="7"/>
  <c r="S85" i="7"/>
  <c r="U86" i="5"/>
  <c r="U85" i="5"/>
  <c r="K86" i="5"/>
  <c r="P86" i="6"/>
  <c r="U86" i="7"/>
  <c r="H83" i="6"/>
  <c r="M83" i="7"/>
  <c r="S83" i="5"/>
  <c r="F86" i="7"/>
  <c r="F85" i="7"/>
  <c r="H86" i="5"/>
  <c r="H85" i="5"/>
  <c r="I86" i="6"/>
  <c r="I85" i="6"/>
  <c r="J86" i="7"/>
  <c r="J85" i="7"/>
  <c r="L86" i="5"/>
  <c r="L85" i="5"/>
  <c r="M86" i="6"/>
  <c r="M85" i="6"/>
  <c r="N86" i="7"/>
  <c r="N85" i="7"/>
  <c r="P86" i="5"/>
  <c r="P85" i="5"/>
  <c r="Q86" i="6"/>
  <c r="Q85" i="6"/>
  <c r="R86" i="7"/>
  <c r="R85" i="7"/>
  <c r="T86" i="5"/>
  <c r="T85" i="5"/>
  <c r="U86" i="6"/>
  <c r="U85" i="6"/>
  <c r="G86" i="5"/>
  <c r="L86" i="6"/>
  <c r="Q86" i="7"/>
  <c r="F83" i="5"/>
  <c r="F82" i="5"/>
  <c r="G83" i="6"/>
  <c r="G82" i="6"/>
  <c r="H83" i="7"/>
  <c r="H82" i="7"/>
  <c r="J83" i="5"/>
  <c r="J82" i="5"/>
  <c r="L83" i="7"/>
  <c r="L82" i="7"/>
  <c r="N83" i="5"/>
  <c r="N82" i="5"/>
  <c r="O83" i="6"/>
  <c r="O82" i="6"/>
  <c r="P83" i="7"/>
  <c r="P82" i="7"/>
  <c r="R83" i="5"/>
  <c r="R82" i="5"/>
  <c r="S83" i="6"/>
  <c r="S82" i="6"/>
  <c r="T83" i="7"/>
  <c r="T82" i="7"/>
  <c r="H86" i="6"/>
  <c r="M86" i="7"/>
  <c r="S86" i="5"/>
  <c r="F83" i="6"/>
  <c r="F82" i="6"/>
  <c r="G83" i="7"/>
  <c r="G82" i="7"/>
  <c r="I83" i="5"/>
  <c r="I82" i="5"/>
  <c r="J83" i="6"/>
  <c r="J82" i="6"/>
  <c r="K83" i="7"/>
  <c r="K82" i="7"/>
  <c r="M83" i="5"/>
  <c r="M82" i="5"/>
  <c r="N83" i="6"/>
  <c r="N82" i="6"/>
  <c r="O83" i="7"/>
  <c r="O82" i="7"/>
  <c r="Q83" i="5"/>
  <c r="Q82" i="5"/>
  <c r="R83" i="6"/>
  <c r="R82" i="6"/>
  <c r="S83" i="7"/>
  <c r="S82" i="7"/>
  <c r="U83" i="5"/>
  <c r="U82" i="5"/>
  <c r="K83" i="5"/>
  <c r="F86" i="5"/>
  <c r="F85" i="5"/>
  <c r="G86" i="6"/>
  <c r="G85" i="6"/>
  <c r="H86" i="7"/>
  <c r="H85" i="7"/>
  <c r="J86" i="5"/>
  <c r="J85" i="5"/>
  <c r="K86" i="6"/>
  <c r="K85" i="6"/>
  <c r="L86" i="7"/>
  <c r="L85" i="7"/>
  <c r="N86" i="5"/>
  <c r="N85" i="5"/>
  <c r="O86" i="6"/>
  <c r="O85" i="6"/>
  <c r="P86" i="7"/>
  <c r="P85" i="7"/>
  <c r="R86" i="5"/>
  <c r="R85" i="5"/>
  <c r="S86" i="6"/>
  <c r="S85" i="6"/>
  <c r="T86" i="7"/>
  <c r="T85" i="7"/>
  <c r="I86" i="7"/>
  <c r="O86" i="5"/>
  <c r="T86" i="6"/>
  <c r="AJ45" i="16"/>
  <c r="AJ47" i="16"/>
  <c r="AJ31" i="16"/>
  <c r="AJ18" i="16"/>
  <c r="AJ39" i="16"/>
  <c r="AJ27" i="16"/>
  <c r="AJ23" i="16"/>
  <c r="AJ42" i="16"/>
  <c r="AJ35" i="16"/>
  <c r="AJ26" i="16"/>
  <c r="AJ19" i="16"/>
  <c r="AJ43" i="16"/>
  <c r="BX4" i="10"/>
  <c r="J1054" i="12"/>
  <c r="K1054" i="12"/>
  <c r="S16" i="8" s="1"/>
  <c r="S17" i="8" s="1"/>
  <c r="L1054" i="12"/>
  <c r="J1055" i="12"/>
  <c r="K1055" i="12"/>
  <c r="L1055" i="12"/>
  <c r="W16" i="8" s="1"/>
  <c r="W17" i="8" s="1"/>
  <c r="J1056" i="12"/>
  <c r="K1056" i="12"/>
  <c r="L1056" i="12"/>
  <c r="J1057" i="12"/>
  <c r="AA16" i="8" s="1"/>
  <c r="AA17" i="8" s="1"/>
  <c r="K1057" i="12"/>
  <c r="L1057" i="12"/>
  <c r="J1058" i="12"/>
  <c r="AD16" i="8" s="1"/>
  <c r="AD17" i="8" s="1"/>
  <c r="K1058" i="12"/>
  <c r="L1058" i="12"/>
  <c r="J1059" i="12"/>
  <c r="K1059" i="12"/>
  <c r="L1059" i="12"/>
  <c r="J1060" i="12"/>
  <c r="K1060" i="12"/>
  <c r="L1060" i="12"/>
  <c r="AL16" i="8" s="1"/>
  <c r="AL17" i="8" s="1"/>
  <c r="J1061" i="12"/>
  <c r="AM16" i="8" s="1"/>
  <c r="AM17" i="8" s="1"/>
  <c r="K1061" i="12"/>
  <c r="L1061" i="12"/>
  <c r="J1062" i="12"/>
  <c r="K1062" i="12"/>
  <c r="AQ16" i="8" s="1"/>
  <c r="AQ17" i="8" s="1"/>
  <c r="L1062" i="12"/>
  <c r="J1063" i="12"/>
  <c r="K1063" i="12"/>
  <c r="L1063" i="12"/>
  <c r="J1064" i="12"/>
  <c r="K1064" i="12"/>
  <c r="L1064" i="12"/>
  <c r="J1065" i="12"/>
  <c r="K1065" i="12"/>
  <c r="L1065" i="12"/>
  <c r="BA16" i="8" s="1"/>
  <c r="BA17" i="8" s="1"/>
  <c r="J1066" i="12"/>
  <c r="BB16" i="8" s="1"/>
  <c r="BB17" i="8" s="1"/>
  <c r="K1066" i="12"/>
  <c r="BC16" i="8" s="1"/>
  <c r="BC17" i="8" s="1"/>
  <c r="L1066" i="12"/>
  <c r="J1067" i="12"/>
  <c r="K1067" i="12"/>
  <c r="L1067" i="12"/>
  <c r="BG16" i="8" s="1"/>
  <c r="BG17" i="8" s="1"/>
  <c r="J1068" i="12"/>
  <c r="BH16" i="8" s="1"/>
  <c r="BH17" i="8" s="1"/>
  <c r="K1068" i="12"/>
  <c r="L1068" i="12"/>
  <c r="BJ16" i="8" s="1"/>
  <c r="BJ17" i="8" s="1"/>
  <c r="J1069" i="12"/>
  <c r="K1069" i="12"/>
  <c r="BL16" i="8" s="1"/>
  <c r="BL17" i="8" s="1"/>
  <c r="L1069" i="12"/>
  <c r="J1070" i="12"/>
  <c r="K1070" i="12"/>
  <c r="BO16" i="8" s="1"/>
  <c r="BO17" i="8" s="1"/>
  <c r="L1070" i="12"/>
  <c r="BP16" i="8" s="1"/>
  <c r="BP17" i="8" s="1"/>
  <c r="J1071" i="12"/>
  <c r="K1071" i="12"/>
  <c r="BR16" i="8" s="1"/>
  <c r="BR17" i="8" s="1"/>
  <c r="L1071" i="12"/>
  <c r="J1072" i="12"/>
  <c r="K1072" i="12"/>
  <c r="L1072" i="12"/>
  <c r="J1073" i="12"/>
  <c r="K1073" i="12"/>
  <c r="L1073" i="12"/>
  <c r="BY16" i="8" s="1"/>
  <c r="BY17" i="8" s="1"/>
  <c r="J1074" i="12"/>
  <c r="BZ16" i="8" s="1"/>
  <c r="BZ17" i="8" s="1"/>
  <c r="K1074" i="12"/>
  <c r="L1074" i="12"/>
  <c r="CB16" i="8" s="1"/>
  <c r="CB17" i="8" s="1"/>
  <c r="J1075" i="12"/>
  <c r="K1075" i="12"/>
  <c r="L1075" i="12"/>
  <c r="CE16" i="8" s="1"/>
  <c r="J1076" i="12"/>
  <c r="CF16" i="8" s="1"/>
  <c r="CF17" i="8" s="1"/>
  <c r="K1076" i="12"/>
  <c r="CG16" i="8" s="1"/>
  <c r="CG17" i="8" s="1"/>
  <c r="L1076" i="12"/>
  <c r="CH16" i="8" s="1"/>
  <c r="CH17" i="8" s="1"/>
  <c r="J1077" i="12"/>
  <c r="K1077" i="12"/>
  <c r="CJ16" i="8" s="1"/>
  <c r="CJ17" i="8" s="1"/>
  <c r="L1077" i="12"/>
  <c r="J1078" i="12"/>
  <c r="K1078" i="12"/>
  <c r="L1078" i="12"/>
  <c r="J1079" i="12"/>
  <c r="AF75" i="5" s="1"/>
  <c r="K1079" i="12"/>
  <c r="L1079" i="12"/>
  <c r="K1053" i="12"/>
  <c r="L1053" i="12"/>
  <c r="J1053" i="12"/>
  <c r="E1121" i="12"/>
  <c r="D1121" i="12"/>
  <c r="C1121" i="12"/>
  <c r="E1120" i="12"/>
  <c r="D1120" i="12"/>
  <c r="C1120" i="12"/>
  <c r="E1119" i="12"/>
  <c r="D1119" i="12"/>
  <c r="C1119" i="12"/>
  <c r="E1118" i="12"/>
  <c r="D1118" i="12"/>
  <c r="C1118" i="12"/>
  <c r="E1117" i="12"/>
  <c r="D1117" i="12"/>
  <c r="C1117" i="12"/>
  <c r="E1116" i="12"/>
  <c r="D1116" i="12"/>
  <c r="C1116" i="12"/>
  <c r="E1115" i="12"/>
  <c r="D1115" i="12"/>
  <c r="C1115" i="12"/>
  <c r="E1114" i="12"/>
  <c r="D1114" i="12"/>
  <c r="C1114" i="12"/>
  <c r="E1113" i="12"/>
  <c r="D1113" i="12"/>
  <c r="C1113" i="12"/>
  <c r="E1112" i="12"/>
  <c r="C1112" i="12"/>
  <c r="E1111" i="12"/>
  <c r="D1111" i="12"/>
  <c r="C1111" i="12"/>
  <c r="E1110" i="12"/>
  <c r="D1110" i="12"/>
  <c r="C1110" i="12"/>
  <c r="E1109" i="12"/>
  <c r="D1109" i="12"/>
  <c r="C1109" i="12"/>
  <c r="E1108" i="12"/>
  <c r="D1108" i="12"/>
  <c r="C1108" i="12"/>
  <c r="E1107" i="12"/>
  <c r="D1107" i="12"/>
  <c r="C1107" i="12"/>
  <c r="E1106" i="12"/>
  <c r="D1106" i="12"/>
  <c r="C1106" i="12"/>
  <c r="E1105" i="12"/>
  <c r="D1105" i="12"/>
  <c r="C1105" i="12"/>
  <c r="E1104" i="12"/>
  <c r="D1104" i="12"/>
  <c r="C1104" i="12"/>
  <c r="E1103" i="12"/>
  <c r="D1103" i="12"/>
  <c r="C1103" i="12"/>
  <c r="E1102" i="12"/>
  <c r="D1102" i="12"/>
  <c r="C1102" i="12"/>
  <c r="E1101" i="12"/>
  <c r="D1101" i="12"/>
  <c r="C1101" i="12"/>
  <c r="E1100" i="12"/>
  <c r="D1100" i="12"/>
  <c r="C1100" i="12"/>
  <c r="E1099" i="12"/>
  <c r="D1099" i="12"/>
  <c r="C1099" i="12"/>
  <c r="E1098" i="12"/>
  <c r="C1098" i="12"/>
  <c r="E1097" i="12"/>
  <c r="D1097" i="12"/>
  <c r="C1097" i="12"/>
  <c r="E1096" i="12"/>
  <c r="D1096" i="12"/>
  <c r="E172" i="12"/>
  <c r="D172" i="12"/>
  <c r="C172" i="12"/>
  <c r="E171" i="12"/>
  <c r="D171" i="12"/>
  <c r="E170" i="12"/>
  <c r="D170" i="12"/>
  <c r="C170" i="12"/>
  <c r="Q170" i="12" s="1"/>
  <c r="E169" i="12"/>
  <c r="D169" i="12"/>
  <c r="C169" i="12"/>
  <c r="Q169" i="12" s="1"/>
  <c r="E168" i="12"/>
  <c r="D168" i="12"/>
  <c r="C168" i="12"/>
  <c r="Q168" i="12" s="1"/>
  <c r="E167" i="12"/>
  <c r="CB7" i="10" s="1"/>
  <c r="D167" i="12"/>
  <c r="C167" i="12"/>
  <c r="Q167" i="12" s="1"/>
  <c r="E166" i="12"/>
  <c r="Z96" i="7" s="1"/>
  <c r="D166" i="12"/>
  <c r="Z96" i="6" s="1"/>
  <c r="C166" i="12"/>
  <c r="Q166" i="12" s="1"/>
  <c r="E165" i="12"/>
  <c r="D165" i="12"/>
  <c r="C165" i="12"/>
  <c r="E164" i="12"/>
  <c r="D164" i="12"/>
  <c r="BR7" i="10" s="1"/>
  <c r="C164" i="12"/>
  <c r="E163" i="12"/>
  <c r="BP7" i="10" s="1"/>
  <c r="D163" i="12"/>
  <c r="W96" i="6" s="1"/>
  <c r="C163" i="12"/>
  <c r="E162" i="12"/>
  <c r="V96" i="7" s="1"/>
  <c r="D162" i="12"/>
  <c r="V96" i="6" s="1"/>
  <c r="C162" i="12"/>
  <c r="E161" i="12"/>
  <c r="BJ7" i="10" s="1"/>
  <c r="D161" i="12"/>
  <c r="U96" i="6" s="1"/>
  <c r="C161" i="12"/>
  <c r="E160" i="12"/>
  <c r="T96" i="7" s="1"/>
  <c r="D160" i="12"/>
  <c r="C160" i="12"/>
  <c r="E159" i="12"/>
  <c r="S96" i="7" s="1"/>
  <c r="D159" i="12"/>
  <c r="C159" i="12"/>
  <c r="E158" i="12"/>
  <c r="D158" i="12"/>
  <c r="C158" i="12"/>
  <c r="E157" i="12"/>
  <c r="D157" i="12"/>
  <c r="C157" i="12"/>
  <c r="E156" i="12"/>
  <c r="P96" i="7" s="1"/>
  <c r="D156" i="12"/>
  <c r="C156" i="12"/>
  <c r="E155" i="12"/>
  <c r="O96" i="7" s="1"/>
  <c r="D155" i="12"/>
  <c r="C155" i="12"/>
  <c r="E154" i="12"/>
  <c r="N96" i="7" s="1"/>
  <c r="D154" i="12"/>
  <c r="N96" i="6" s="1"/>
  <c r="C154" i="12"/>
  <c r="E153" i="12"/>
  <c r="M96" i="7" s="1"/>
  <c r="D153" i="12"/>
  <c r="M96" i="6" s="1"/>
  <c r="C153" i="12"/>
  <c r="E152" i="12"/>
  <c r="L96" i="7" s="1"/>
  <c r="D152" i="12"/>
  <c r="C152" i="12"/>
  <c r="E151" i="12"/>
  <c r="K96" i="7" s="1"/>
  <c r="D151" i="12"/>
  <c r="C151" i="12"/>
  <c r="E150" i="12"/>
  <c r="J96" i="7" s="1"/>
  <c r="D150" i="12"/>
  <c r="C150" i="12"/>
  <c r="E149" i="12"/>
  <c r="I96" i="7" s="1"/>
  <c r="D149" i="12"/>
  <c r="C149" i="12"/>
  <c r="E148" i="12"/>
  <c r="H96" i="7" s="1"/>
  <c r="C148" i="12"/>
  <c r="E147" i="12"/>
  <c r="D147" i="12"/>
  <c r="C147" i="12"/>
  <c r="E146" i="12"/>
  <c r="F96" i="7" s="1"/>
  <c r="D146" i="12"/>
  <c r="F96" i="6" s="1"/>
  <c r="C146" i="12"/>
  <c r="O129" i="12"/>
  <c r="P129" i="12"/>
  <c r="Q129" i="12"/>
  <c r="O104" i="12"/>
  <c r="P104" i="12"/>
  <c r="G99" i="6" s="1"/>
  <c r="Q104" i="12"/>
  <c r="O105" i="12"/>
  <c r="P105" i="12"/>
  <c r="Q105" i="12"/>
  <c r="O106" i="12"/>
  <c r="P106" i="12"/>
  <c r="I99" i="6" s="1"/>
  <c r="Q106" i="12"/>
  <c r="O107" i="12"/>
  <c r="P107" i="12"/>
  <c r="Q107" i="12"/>
  <c r="O108" i="12"/>
  <c r="P108" i="12"/>
  <c r="K99" i="6" s="1"/>
  <c r="Q108" i="12"/>
  <c r="O109" i="12"/>
  <c r="P109" i="12"/>
  <c r="L99" i="6" s="1"/>
  <c r="Q109" i="12"/>
  <c r="L99" i="7" s="1"/>
  <c r="O110" i="12"/>
  <c r="P110" i="12"/>
  <c r="M99" i="6" s="1"/>
  <c r="Q110" i="12"/>
  <c r="O111" i="12"/>
  <c r="P111" i="12"/>
  <c r="N99" i="6" s="1"/>
  <c r="Q111" i="12"/>
  <c r="O112" i="12"/>
  <c r="P112" i="12"/>
  <c r="O99" i="6" s="1"/>
  <c r="Q112" i="12"/>
  <c r="O99" i="7" s="1"/>
  <c r="O113" i="12"/>
  <c r="P113" i="12"/>
  <c r="P99" i="6" s="1"/>
  <c r="Q113" i="12"/>
  <c r="P99" i="7" s="1"/>
  <c r="O114" i="12"/>
  <c r="P114" i="12"/>
  <c r="Q99" i="6" s="1"/>
  <c r="Q114" i="12"/>
  <c r="O115" i="12"/>
  <c r="R99" i="6"/>
  <c r="O116" i="12"/>
  <c r="P116" i="12"/>
  <c r="S99" i="6" s="1"/>
  <c r="Q116" i="12"/>
  <c r="S99" i="7" s="1"/>
  <c r="O117" i="12"/>
  <c r="P117" i="12"/>
  <c r="T99" i="6" s="1"/>
  <c r="Q117" i="12"/>
  <c r="T99" i="7" s="1"/>
  <c r="O118" i="12"/>
  <c r="U99" i="5" s="1"/>
  <c r="P118" i="12"/>
  <c r="U99" i="6" s="1"/>
  <c r="Q118" i="12"/>
  <c r="U99" i="7" s="1"/>
  <c r="O119" i="12"/>
  <c r="V99" i="5" s="1"/>
  <c r="P119" i="12"/>
  <c r="Q119" i="12"/>
  <c r="V99" i="7" s="1"/>
  <c r="O120" i="12"/>
  <c r="W99" i="5" s="1"/>
  <c r="P120" i="12"/>
  <c r="W99" i="6" s="1"/>
  <c r="Q120" i="12"/>
  <c r="BP10" i="10" s="1"/>
  <c r="O121" i="12"/>
  <c r="X99" i="5" s="1"/>
  <c r="P121" i="12"/>
  <c r="BR10" i="10" s="1"/>
  <c r="X100" i="6" s="1"/>
  <c r="Q121" i="12"/>
  <c r="O122" i="12"/>
  <c r="P122" i="12"/>
  <c r="Q122" i="12"/>
  <c r="O123" i="12"/>
  <c r="Z99" i="5" s="1"/>
  <c r="P123" i="12"/>
  <c r="Z99" i="6" s="1"/>
  <c r="Q123" i="12"/>
  <c r="BY10" i="10" s="1"/>
  <c r="Z100" i="7" s="1"/>
  <c r="O124" i="12"/>
  <c r="AA99" i="5" s="1"/>
  <c r="P124" i="12"/>
  <c r="AA99" i="6" s="1"/>
  <c r="Q124" i="12"/>
  <c r="CB10" i="10" s="1"/>
  <c r="O125" i="12"/>
  <c r="AB99" i="5" s="1"/>
  <c r="P125" i="12"/>
  <c r="Q125" i="12"/>
  <c r="CE10" i="10" s="1"/>
  <c r="O126" i="12"/>
  <c r="P126" i="12"/>
  <c r="AC99" i="6" s="1"/>
  <c r="Q126" i="12"/>
  <c r="O127" i="12"/>
  <c r="P127" i="12"/>
  <c r="AD99" i="6" s="1"/>
  <c r="Q127" i="12"/>
  <c r="AD99" i="7" s="1"/>
  <c r="O128" i="12"/>
  <c r="P128" i="12"/>
  <c r="Q128" i="12"/>
  <c r="F99" i="6"/>
  <c r="H8" i="15"/>
  <c r="I8" i="15"/>
  <c r="J8" i="15"/>
  <c r="H9" i="15"/>
  <c r="I9" i="15"/>
  <c r="J9" i="15"/>
  <c r="H10" i="15"/>
  <c r="I10" i="15"/>
  <c r="J10" i="15"/>
  <c r="H11" i="15"/>
  <c r="I11" i="15"/>
  <c r="J11" i="15"/>
  <c r="H12" i="15"/>
  <c r="I12" i="15"/>
  <c r="J12" i="15"/>
  <c r="H13" i="15"/>
  <c r="I13" i="15"/>
  <c r="J13" i="15"/>
  <c r="H14" i="15"/>
  <c r="I14" i="15"/>
  <c r="J14" i="15"/>
  <c r="H15" i="15"/>
  <c r="I15" i="15"/>
  <c r="J15" i="15"/>
  <c r="H16" i="15"/>
  <c r="I16" i="15"/>
  <c r="J16" i="15"/>
  <c r="H17" i="15"/>
  <c r="I17" i="15"/>
  <c r="J17" i="15"/>
  <c r="H18" i="15"/>
  <c r="I18" i="15"/>
  <c r="J18" i="15"/>
  <c r="H19" i="15"/>
  <c r="I19" i="15"/>
  <c r="J19" i="15"/>
  <c r="H20" i="15"/>
  <c r="I20" i="15"/>
  <c r="J20" i="15"/>
  <c r="H21" i="15"/>
  <c r="I21" i="15"/>
  <c r="J21" i="15"/>
  <c r="H22" i="15"/>
  <c r="I22" i="15"/>
  <c r="J22" i="15"/>
  <c r="H23" i="15"/>
  <c r="I23" i="15"/>
  <c r="J23" i="15"/>
  <c r="H24" i="15"/>
  <c r="I24" i="15"/>
  <c r="J24" i="15"/>
  <c r="H25" i="15"/>
  <c r="I25" i="15"/>
  <c r="J25" i="15"/>
  <c r="H26" i="15"/>
  <c r="I26" i="15"/>
  <c r="J26" i="15"/>
  <c r="H27" i="15"/>
  <c r="I27" i="15"/>
  <c r="J27" i="15"/>
  <c r="H28" i="15"/>
  <c r="I28" i="15"/>
  <c r="J28" i="15"/>
  <c r="H29" i="15"/>
  <c r="I29" i="15"/>
  <c r="J29" i="15"/>
  <c r="H30" i="15"/>
  <c r="I30" i="15"/>
  <c r="J30" i="15"/>
  <c r="H31" i="15"/>
  <c r="I31" i="15"/>
  <c r="J31" i="15"/>
  <c r="H32" i="15"/>
  <c r="I32" i="15"/>
  <c r="J32" i="15"/>
  <c r="H33" i="15"/>
  <c r="I33" i="15"/>
  <c r="J33" i="15"/>
  <c r="H34" i="15"/>
  <c r="I34" i="15"/>
  <c r="J34" i="15"/>
  <c r="H35" i="15"/>
  <c r="I35" i="15"/>
  <c r="J35" i="15"/>
  <c r="H36" i="15"/>
  <c r="I36" i="15"/>
  <c r="J36" i="15"/>
  <c r="H37" i="15"/>
  <c r="I37" i="15"/>
  <c r="J37" i="15"/>
  <c r="H38" i="15"/>
  <c r="I38" i="15"/>
  <c r="J38" i="15"/>
  <c r="H39" i="15"/>
  <c r="I39" i="15"/>
  <c r="J39" i="15"/>
  <c r="H40" i="15"/>
  <c r="I40" i="15"/>
  <c r="J40" i="15"/>
  <c r="H41" i="15"/>
  <c r="I41" i="15"/>
  <c r="J41" i="15"/>
  <c r="H42" i="15"/>
  <c r="I42" i="15"/>
  <c r="J42" i="15"/>
  <c r="H43" i="15"/>
  <c r="I43" i="15"/>
  <c r="J43" i="15"/>
  <c r="H44" i="15"/>
  <c r="I44" i="15"/>
  <c r="J44" i="15"/>
  <c r="H45" i="15"/>
  <c r="I45" i="15"/>
  <c r="J45" i="15"/>
  <c r="H46" i="15"/>
  <c r="I46" i="15"/>
  <c r="J46" i="15"/>
  <c r="H47" i="15"/>
  <c r="I47" i="15"/>
  <c r="J47" i="15"/>
  <c r="H48" i="15"/>
  <c r="I48" i="15"/>
  <c r="J48" i="15"/>
  <c r="H49" i="15"/>
  <c r="I49" i="15"/>
  <c r="J49" i="15"/>
  <c r="H50" i="15"/>
  <c r="I50" i="15"/>
  <c r="J50" i="15"/>
  <c r="H51" i="15"/>
  <c r="I51" i="15"/>
  <c r="J51" i="15"/>
  <c r="H52" i="15"/>
  <c r="I52" i="15"/>
  <c r="J52" i="15"/>
  <c r="H53" i="15"/>
  <c r="I53" i="15"/>
  <c r="J53" i="15"/>
  <c r="H54" i="15"/>
  <c r="I54" i="15"/>
  <c r="J54" i="15"/>
  <c r="H55" i="15"/>
  <c r="I55" i="15"/>
  <c r="J55" i="15"/>
  <c r="H56" i="15"/>
  <c r="I56" i="15"/>
  <c r="J56" i="15"/>
  <c r="H57" i="15"/>
  <c r="I57" i="15"/>
  <c r="J57" i="15"/>
  <c r="H58" i="15"/>
  <c r="I58" i="15"/>
  <c r="J58" i="15"/>
  <c r="H59" i="15"/>
  <c r="I59" i="15"/>
  <c r="J59" i="15"/>
  <c r="H60" i="15"/>
  <c r="I60" i="15"/>
  <c r="J60" i="15"/>
  <c r="H61" i="15"/>
  <c r="I61" i="15"/>
  <c r="J61" i="15"/>
  <c r="H62" i="15"/>
  <c r="I62" i="15"/>
  <c r="J62" i="15"/>
  <c r="H63" i="15"/>
  <c r="I63" i="15"/>
  <c r="J63" i="15"/>
  <c r="H64" i="15"/>
  <c r="I64" i="15"/>
  <c r="J64" i="15"/>
  <c r="H65" i="15"/>
  <c r="I65" i="15"/>
  <c r="J65" i="15"/>
  <c r="H66" i="15"/>
  <c r="I66" i="15"/>
  <c r="J66" i="15"/>
  <c r="H67" i="15"/>
  <c r="I67" i="15"/>
  <c r="J67" i="15"/>
  <c r="H68" i="15"/>
  <c r="I68" i="15"/>
  <c r="J68" i="15"/>
  <c r="H69" i="15"/>
  <c r="I69" i="15"/>
  <c r="J69" i="15"/>
  <c r="H70" i="15"/>
  <c r="I70" i="15"/>
  <c r="J70" i="15"/>
  <c r="H71" i="15"/>
  <c r="I71" i="15"/>
  <c r="J71" i="15"/>
  <c r="H72" i="15"/>
  <c r="I72" i="15"/>
  <c r="J72" i="15"/>
  <c r="H73" i="15"/>
  <c r="I73" i="15"/>
  <c r="J73" i="15"/>
  <c r="H74" i="15"/>
  <c r="I74" i="15"/>
  <c r="J74" i="15"/>
  <c r="H75" i="15"/>
  <c r="I75" i="15"/>
  <c r="J75" i="15"/>
  <c r="H76" i="15"/>
  <c r="I76" i="15"/>
  <c r="J76" i="15"/>
  <c r="H77" i="15"/>
  <c r="I77" i="15"/>
  <c r="J77" i="15"/>
  <c r="H78" i="15"/>
  <c r="I78" i="15"/>
  <c r="J78" i="15"/>
  <c r="H79" i="15"/>
  <c r="I79" i="15"/>
  <c r="J79" i="15"/>
  <c r="H80" i="15"/>
  <c r="I80" i="15"/>
  <c r="J80" i="15"/>
  <c r="H81" i="15"/>
  <c r="I81" i="15"/>
  <c r="J81" i="15"/>
  <c r="H82" i="15"/>
  <c r="I82" i="15"/>
  <c r="J82" i="15"/>
  <c r="H83" i="15"/>
  <c r="I83" i="15"/>
  <c r="J83" i="15"/>
  <c r="H84" i="15"/>
  <c r="I84" i="15"/>
  <c r="J84" i="15"/>
  <c r="H85" i="15"/>
  <c r="I85" i="15"/>
  <c r="J85" i="15"/>
  <c r="H86" i="15"/>
  <c r="I86" i="15"/>
  <c r="J86" i="15"/>
  <c r="H87" i="15"/>
  <c r="I87" i="15"/>
  <c r="J87" i="15"/>
  <c r="H88" i="15"/>
  <c r="I88" i="15"/>
  <c r="J88" i="15"/>
  <c r="H89" i="15"/>
  <c r="I89" i="15"/>
  <c r="J89" i="15"/>
  <c r="H90" i="15"/>
  <c r="I90" i="15"/>
  <c r="J90" i="15"/>
  <c r="H91" i="15"/>
  <c r="I91" i="15"/>
  <c r="J91" i="15"/>
  <c r="H92" i="15"/>
  <c r="I92" i="15"/>
  <c r="J92" i="15"/>
  <c r="H93" i="15"/>
  <c r="I93" i="15"/>
  <c r="J93" i="15"/>
  <c r="H94" i="15"/>
  <c r="I94" i="15"/>
  <c r="J94" i="15"/>
  <c r="H95" i="15"/>
  <c r="I95" i="15"/>
  <c r="J95" i="15"/>
  <c r="H96" i="15"/>
  <c r="I96" i="15"/>
  <c r="J96" i="15"/>
  <c r="H97" i="15"/>
  <c r="I97" i="15"/>
  <c r="J97" i="15"/>
  <c r="H98" i="15"/>
  <c r="I98" i="15"/>
  <c r="J98" i="15"/>
  <c r="H99" i="15"/>
  <c r="I99" i="15"/>
  <c r="J99" i="15"/>
  <c r="H100" i="15"/>
  <c r="I100" i="15"/>
  <c r="J100" i="15"/>
  <c r="H101" i="15"/>
  <c r="I101" i="15"/>
  <c r="J101" i="15"/>
  <c r="H102" i="15"/>
  <c r="I102" i="15"/>
  <c r="J102" i="15"/>
  <c r="H103" i="15"/>
  <c r="I103" i="15"/>
  <c r="J103" i="15"/>
  <c r="H104" i="15"/>
  <c r="I104" i="15"/>
  <c r="J104" i="15"/>
  <c r="H105" i="15"/>
  <c r="I105" i="15"/>
  <c r="J105" i="15"/>
  <c r="H106" i="15"/>
  <c r="I106" i="15"/>
  <c r="J106" i="15"/>
  <c r="H107" i="15"/>
  <c r="I107" i="15"/>
  <c r="J107" i="15"/>
  <c r="H108" i="15"/>
  <c r="I108" i="15"/>
  <c r="J108" i="15"/>
  <c r="H109" i="15"/>
  <c r="I109" i="15"/>
  <c r="J109" i="15"/>
  <c r="H110" i="15"/>
  <c r="I110" i="15"/>
  <c r="J110" i="15"/>
  <c r="H111" i="15"/>
  <c r="I111" i="15"/>
  <c r="J111" i="15"/>
  <c r="H112" i="15"/>
  <c r="I112" i="15"/>
  <c r="J112" i="15"/>
  <c r="H113" i="15"/>
  <c r="I113" i="15"/>
  <c r="J113" i="15"/>
  <c r="H114" i="15"/>
  <c r="I114" i="15"/>
  <c r="J114" i="15"/>
  <c r="H115" i="15"/>
  <c r="I115" i="15"/>
  <c r="J115" i="15"/>
  <c r="H116" i="15"/>
  <c r="I116" i="15"/>
  <c r="J116" i="15"/>
  <c r="H117" i="15"/>
  <c r="I117" i="15"/>
  <c r="J117" i="15"/>
  <c r="H118" i="15"/>
  <c r="I118" i="15"/>
  <c r="J118" i="15"/>
  <c r="H119" i="15"/>
  <c r="I119" i="15"/>
  <c r="J119" i="15"/>
  <c r="H120" i="15"/>
  <c r="I120" i="15"/>
  <c r="J120" i="15"/>
  <c r="H121" i="15"/>
  <c r="I121" i="15"/>
  <c r="J121" i="15"/>
  <c r="H122" i="15"/>
  <c r="I122" i="15"/>
  <c r="J122" i="15"/>
  <c r="H123" i="15"/>
  <c r="I123" i="15"/>
  <c r="J123" i="15"/>
  <c r="H124" i="15"/>
  <c r="I124" i="15"/>
  <c r="J124" i="15"/>
  <c r="H125" i="15"/>
  <c r="I125" i="15"/>
  <c r="J125" i="15"/>
  <c r="H126" i="15"/>
  <c r="I126" i="15"/>
  <c r="J126" i="15"/>
  <c r="H127" i="15"/>
  <c r="I127" i="15"/>
  <c r="J127" i="15"/>
  <c r="H128" i="15"/>
  <c r="I128" i="15"/>
  <c r="J128" i="15"/>
  <c r="H129" i="15"/>
  <c r="I129" i="15"/>
  <c r="J129" i="15"/>
  <c r="H130" i="15"/>
  <c r="I130" i="15"/>
  <c r="J130" i="15"/>
  <c r="H131" i="15"/>
  <c r="I131" i="15"/>
  <c r="J131" i="15"/>
  <c r="H132" i="15"/>
  <c r="I132" i="15"/>
  <c r="J132" i="15"/>
  <c r="H133" i="15"/>
  <c r="I133" i="15"/>
  <c r="J133" i="15"/>
  <c r="H134" i="15"/>
  <c r="I134" i="15"/>
  <c r="J134" i="15"/>
  <c r="H135" i="15"/>
  <c r="I135" i="15"/>
  <c r="J135" i="15"/>
  <c r="H136" i="15"/>
  <c r="I136" i="15"/>
  <c r="J136" i="15"/>
  <c r="H137" i="15"/>
  <c r="I137" i="15"/>
  <c r="J137" i="15"/>
  <c r="H138" i="15"/>
  <c r="I138" i="15"/>
  <c r="J138" i="15"/>
  <c r="H139" i="15"/>
  <c r="I139" i="15"/>
  <c r="J139" i="15"/>
  <c r="H140" i="15"/>
  <c r="I140" i="15"/>
  <c r="J140" i="15"/>
  <c r="H141" i="15"/>
  <c r="I141" i="15"/>
  <c r="J141" i="15"/>
  <c r="H142" i="15"/>
  <c r="I142" i="15"/>
  <c r="J142" i="15"/>
  <c r="H143" i="15"/>
  <c r="I143" i="15"/>
  <c r="J143" i="15"/>
  <c r="H144" i="15"/>
  <c r="I144" i="15"/>
  <c r="J144" i="15"/>
  <c r="H145" i="15"/>
  <c r="I145" i="15"/>
  <c r="J145" i="15"/>
  <c r="H146" i="15"/>
  <c r="I146" i="15"/>
  <c r="J146" i="15"/>
  <c r="H147" i="15"/>
  <c r="I147" i="15"/>
  <c r="J147" i="15"/>
  <c r="H148" i="15"/>
  <c r="I148" i="15"/>
  <c r="J148" i="15"/>
  <c r="H149" i="15"/>
  <c r="I149" i="15"/>
  <c r="J149" i="15"/>
  <c r="H150" i="15"/>
  <c r="I150" i="15"/>
  <c r="J150" i="15"/>
  <c r="H151" i="15"/>
  <c r="I151" i="15"/>
  <c r="J151" i="15"/>
  <c r="H152" i="15"/>
  <c r="I152" i="15"/>
  <c r="J152" i="15"/>
  <c r="H153" i="15"/>
  <c r="I153" i="15"/>
  <c r="J153" i="15"/>
  <c r="H154" i="15"/>
  <c r="I154" i="15"/>
  <c r="J154" i="15"/>
  <c r="H155" i="15"/>
  <c r="I155" i="15"/>
  <c r="J155" i="15"/>
  <c r="H156" i="15"/>
  <c r="I156" i="15"/>
  <c r="J156" i="15"/>
  <c r="H157" i="15"/>
  <c r="I157" i="15"/>
  <c r="J157" i="15"/>
  <c r="H158" i="15"/>
  <c r="I158" i="15"/>
  <c r="J158" i="15"/>
  <c r="H159" i="15"/>
  <c r="I159" i="15"/>
  <c r="J159" i="15"/>
  <c r="H160" i="15"/>
  <c r="I160" i="15"/>
  <c r="J160" i="15"/>
  <c r="H161" i="15"/>
  <c r="I161" i="15"/>
  <c r="J161" i="15"/>
  <c r="H162" i="15"/>
  <c r="I162" i="15"/>
  <c r="J162" i="15"/>
  <c r="H163" i="15"/>
  <c r="I163" i="15"/>
  <c r="J163" i="15"/>
  <c r="H164" i="15"/>
  <c r="I164" i="15"/>
  <c r="J164" i="15"/>
  <c r="H165" i="15"/>
  <c r="I165" i="15"/>
  <c r="J165" i="15"/>
  <c r="H166" i="15"/>
  <c r="I166" i="15"/>
  <c r="J166" i="15"/>
  <c r="H167" i="15"/>
  <c r="I167" i="15"/>
  <c r="J167" i="15"/>
  <c r="H168" i="15"/>
  <c r="I168" i="15"/>
  <c r="J168" i="15"/>
  <c r="H169" i="15"/>
  <c r="I169" i="15"/>
  <c r="J169" i="15"/>
  <c r="H170" i="15"/>
  <c r="I170" i="15"/>
  <c r="J170" i="15"/>
  <c r="H171" i="15"/>
  <c r="I171" i="15"/>
  <c r="J171" i="15"/>
  <c r="H172" i="15"/>
  <c r="I172" i="15"/>
  <c r="J172" i="15"/>
  <c r="H173" i="15"/>
  <c r="I173" i="15"/>
  <c r="J173" i="15"/>
  <c r="H174" i="15"/>
  <c r="I174" i="15"/>
  <c r="J174" i="15"/>
  <c r="H175" i="15"/>
  <c r="I175" i="15"/>
  <c r="J175" i="15"/>
  <c r="H176" i="15"/>
  <c r="I176" i="15"/>
  <c r="J176" i="15"/>
  <c r="H177" i="15"/>
  <c r="I177" i="15"/>
  <c r="J177" i="15"/>
  <c r="H178" i="15"/>
  <c r="I178" i="15"/>
  <c r="J178" i="15"/>
  <c r="H179" i="15"/>
  <c r="I179" i="15"/>
  <c r="J179" i="15"/>
  <c r="H180" i="15"/>
  <c r="I180" i="15"/>
  <c r="J180" i="15"/>
  <c r="H181" i="15"/>
  <c r="I181" i="15"/>
  <c r="J181" i="15"/>
  <c r="H182" i="15"/>
  <c r="I182" i="15"/>
  <c r="J182" i="15"/>
  <c r="H183" i="15"/>
  <c r="I183" i="15"/>
  <c r="J183" i="15"/>
  <c r="H184" i="15"/>
  <c r="I184" i="15"/>
  <c r="J184" i="15"/>
  <c r="H185" i="15"/>
  <c r="I185" i="15"/>
  <c r="J185" i="15"/>
  <c r="H186" i="15"/>
  <c r="I186" i="15"/>
  <c r="J186" i="15"/>
  <c r="H187" i="15"/>
  <c r="I187" i="15"/>
  <c r="J187" i="15"/>
  <c r="H188" i="15"/>
  <c r="I188" i="15"/>
  <c r="J188" i="15"/>
  <c r="H189" i="15"/>
  <c r="I189" i="15"/>
  <c r="J189" i="15"/>
  <c r="H190" i="15"/>
  <c r="I190" i="15"/>
  <c r="J190" i="15"/>
  <c r="H191" i="15"/>
  <c r="I191" i="15"/>
  <c r="J191" i="15"/>
  <c r="H192" i="15"/>
  <c r="I192" i="15"/>
  <c r="J192" i="15"/>
  <c r="H193" i="15"/>
  <c r="I193" i="15"/>
  <c r="J193" i="15"/>
  <c r="H194" i="15"/>
  <c r="I194" i="15"/>
  <c r="J194" i="15"/>
  <c r="H195" i="15"/>
  <c r="I195" i="15"/>
  <c r="J195" i="15"/>
  <c r="H196" i="15"/>
  <c r="I196" i="15"/>
  <c r="J196" i="15"/>
  <c r="H197" i="15"/>
  <c r="I197" i="15"/>
  <c r="J197" i="15"/>
  <c r="H198" i="15"/>
  <c r="I198" i="15"/>
  <c r="J198" i="15"/>
  <c r="H199" i="15"/>
  <c r="I199" i="15"/>
  <c r="J199" i="15"/>
  <c r="H200" i="15"/>
  <c r="I200" i="15"/>
  <c r="J200" i="15"/>
  <c r="H201" i="15"/>
  <c r="I201" i="15"/>
  <c r="J201" i="15"/>
  <c r="H202" i="15"/>
  <c r="I202" i="15"/>
  <c r="J202" i="15"/>
  <c r="H203" i="15"/>
  <c r="I203" i="15"/>
  <c r="J203" i="15"/>
  <c r="H204" i="15"/>
  <c r="I204" i="15"/>
  <c r="J204" i="15"/>
  <c r="H205" i="15"/>
  <c r="I205" i="15"/>
  <c r="J205" i="15"/>
  <c r="H206" i="15"/>
  <c r="I206" i="15"/>
  <c r="J206" i="15"/>
  <c r="H207" i="15"/>
  <c r="I207" i="15"/>
  <c r="J207" i="15"/>
  <c r="H208" i="15"/>
  <c r="I208" i="15"/>
  <c r="J208" i="15"/>
  <c r="H209" i="15"/>
  <c r="I209" i="15"/>
  <c r="J209" i="15"/>
  <c r="H210" i="15"/>
  <c r="I210" i="15"/>
  <c r="J210" i="15"/>
  <c r="H211" i="15"/>
  <c r="I211" i="15"/>
  <c r="J211" i="15"/>
  <c r="H212" i="15"/>
  <c r="I212" i="15"/>
  <c r="J212" i="15"/>
  <c r="H213" i="15"/>
  <c r="I213" i="15"/>
  <c r="J213" i="15"/>
  <c r="H214" i="15"/>
  <c r="I214" i="15"/>
  <c r="J214" i="15"/>
  <c r="H215" i="15"/>
  <c r="I215" i="15"/>
  <c r="J215" i="15"/>
  <c r="H216" i="15"/>
  <c r="I216" i="15"/>
  <c r="J216" i="15"/>
  <c r="H217" i="15"/>
  <c r="I217" i="15"/>
  <c r="J217" i="15"/>
  <c r="H218" i="15"/>
  <c r="I218" i="15"/>
  <c r="J218" i="15"/>
  <c r="H219" i="15"/>
  <c r="I219" i="15"/>
  <c r="J219" i="15"/>
  <c r="H220" i="15"/>
  <c r="I220" i="15"/>
  <c r="J220" i="15"/>
  <c r="H221" i="15"/>
  <c r="I221" i="15"/>
  <c r="J221" i="15"/>
  <c r="H222" i="15"/>
  <c r="I222" i="15"/>
  <c r="J222" i="15"/>
  <c r="H223" i="15"/>
  <c r="I223" i="15"/>
  <c r="J223" i="15"/>
  <c r="H224" i="15"/>
  <c r="I224" i="15"/>
  <c r="J224" i="15"/>
  <c r="H225" i="15"/>
  <c r="I225" i="15"/>
  <c r="J225" i="15"/>
  <c r="H226" i="15"/>
  <c r="I226" i="15"/>
  <c r="J226" i="15"/>
  <c r="H227" i="15"/>
  <c r="I227" i="15"/>
  <c r="J227" i="15"/>
  <c r="H228" i="15"/>
  <c r="I228" i="15"/>
  <c r="J228" i="15"/>
  <c r="H229" i="15"/>
  <c r="I229" i="15"/>
  <c r="J229" i="15"/>
  <c r="H230" i="15"/>
  <c r="I230" i="15"/>
  <c r="J230" i="15"/>
  <c r="H231" i="15"/>
  <c r="I231" i="15"/>
  <c r="J231" i="15"/>
  <c r="H232" i="15"/>
  <c r="I232" i="15"/>
  <c r="J232" i="15"/>
  <c r="H233" i="15"/>
  <c r="I233" i="15"/>
  <c r="J233" i="15"/>
  <c r="H234" i="15"/>
  <c r="I234" i="15"/>
  <c r="J234" i="15"/>
  <c r="H235" i="15"/>
  <c r="I235" i="15"/>
  <c r="J235" i="15"/>
  <c r="H236" i="15"/>
  <c r="I236" i="15"/>
  <c r="J236" i="15"/>
  <c r="H237" i="15"/>
  <c r="I237" i="15"/>
  <c r="J237" i="15"/>
  <c r="H238" i="15"/>
  <c r="I238" i="15"/>
  <c r="J238" i="15"/>
  <c r="H239" i="15"/>
  <c r="I239" i="15"/>
  <c r="J239" i="15"/>
  <c r="H240" i="15"/>
  <c r="I240" i="15"/>
  <c r="J240" i="15"/>
  <c r="H241" i="15"/>
  <c r="I241" i="15"/>
  <c r="J241" i="15"/>
  <c r="H242" i="15"/>
  <c r="I242" i="15"/>
  <c r="J242" i="15"/>
  <c r="H243" i="15"/>
  <c r="I243" i="15"/>
  <c r="J243" i="15"/>
  <c r="H244" i="15"/>
  <c r="I244" i="15"/>
  <c r="J244" i="15"/>
  <c r="H245" i="15"/>
  <c r="I245" i="15"/>
  <c r="J245" i="15"/>
  <c r="H246" i="15"/>
  <c r="I246" i="15"/>
  <c r="J246" i="15"/>
  <c r="H247" i="15"/>
  <c r="I247" i="15"/>
  <c r="J247" i="15"/>
  <c r="H248" i="15"/>
  <c r="I248" i="15"/>
  <c r="J248" i="15"/>
  <c r="H249" i="15"/>
  <c r="I249" i="15"/>
  <c r="J249" i="15"/>
  <c r="H250" i="15"/>
  <c r="I250" i="15"/>
  <c r="J250" i="15"/>
  <c r="H251" i="15"/>
  <c r="I251" i="15"/>
  <c r="J251" i="15"/>
  <c r="H252" i="15"/>
  <c r="I252" i="15"/>
  <c r="J252" i="15"/>
  <c r="H253" i="15"/>
  <c r="I253" i="15"/>
  <c r="J253" i="15"/>
  <c r="H254" i="15"/>
  <c r="I254" i="15"/>
  <c r="J254" i="15"/>
  <c r="H255" i="15"/>
  <c r="I255" i="15"/>
  <c r="J255" i="15"/>
  <c r="H256" i="15"/>
  <c r="I256" i="15"/>
  <c r="J256" i="15"/>
  <c r="H257" i="15"/>
  <c r="I257" i="15"/>
  <c r="J257" i="15"/>
  <c r="H258" i="15"/>
  <c r="I258" i="15"/>
  <c r="J258" i="15"/>
  <c r="H259" i="15"/>
  <c r="I259" i="15"/>
  <c r="J259" i="15"/>
  <c r="H260" i="15"/>
  <c r="I260" i="15"/>
  <c r="J260" i="15"/>
  <c r="H261" i="15"/>
  <c r="I261" i="15"/>
  <c r="J261" i="15"/>
  <c r="H262" i="15"/>
  <c r="I262" i="15"/>
  <c r="J262" i="15"/>
  <c r="H263" i="15"/>
  <c r="I263" i="15"/>
  <c r="J263" i="15"/>
  <c r="H264" i="15"/>
  <c r="I264" i="15"/>
  <c r="J264" i="15"/>
  <c r="H265" i="15"/>
  <c r="I265" i="15"/>
  <c r="J265" i="15"/>
  <c r="H266" i="15"/>
  <c r="I266" i="15"/>
  <c r="J266" i="15"/>
  <c r="H267" i="15"/>
  <c r="I267" i="15"/>
  <c r="J267" i="15"/>
  <c r="H268" i="15"/>
  <c r="I268" i="15"/>
  <c r="J268" i="15"/>
  <c r="H269" i="15"/>
  <c r="I269" i="15"/>
  <c r="J269" i="15"/>
  <c r="H270" i="15"/>
  <c r="I270" i="15"/>
  <c r="J270" i="15"/>
  <c r="H271" i="15"/>
  <c r="I271" i="15"/>
  <c r="J271" i="15"/>
  <c r="H272" i="15"/>
  <c r="I272" i="15"/>
  <c r="J272" i="15"/>
  <c r="H273" i="15"/>
  <c r="I273" i="15"/>
  <c r="J273" i="15"/>
  <c r="H274" i="15"/>
  <c r="I274" i="15"/>
  <c r="J274" i="15"/>
  <c r="H275" i="15"/>
  <c r="I275" i="15"/>
  <c r="J275" i="15"/>
  <c r="H276" i="15"/>
  <c r="I276" i="15"/>
  <c r="J276" i="15"/>
  <c r="H277" i="15"/>
  <c r="I277" i="15"/>
  <c r="J277" i="15"/>
  <c r="H278" i="15"/>
  <c r="I278" i="15"/>
  <c r="J278" i="15"/>
  <c r="H279" i="15"/>
  <c r="I279" i="15"/>
  <c r="J279" i="15"/>
  <c r="H280" i="15"/>
  <c r="I280" i="15"/>
  <c r="J280" i="15"/>
  <c r="H281" i="15"/>
  <c r="I281" i="15"/>
  <c r="J281" i="15"/>
  <c r="H282" i="15"/>
  <c r="I282" i="15"/>
  <c r="J282" i="15"/>
  <c r="H283" i="15"/>
  <c r="I283" i="15"/>
  <c r="J283" i="15"/>
  <c r="H284" i="15"/>
  <c r="I284" i="15"/>
  <c r="J284" i="15"/>
  <c r="H285" i="15"/>
  <c r="I285" i="15"/>
  <c r="J285" i="15"/>
  <c r="H286" i="15"/>
  <c r="I286" i="15"/>
  <c r="J286" i="15"/>
  <c r="H287" i="15"/>
  <c r="I287" i="15"/>
  <c r="J287" i="15"/>
  <c r="H288" i="15"/>
  <c r="I288" i="15"/>
  <c r="J288" i="15"/>
  <c r="H289" i="15"/>
  <c r="I289" i="15"/>
  <c r="J289" i="15"/>
  <c r="H290" i="15"/>
  <c r="I290" i="15"/>
  <c r="J290" i="15"/>
  <c r="H291" i="15"/>
  <c r="I291" i="15"/>
  <c r="J291" i="15"/>
  <c r="H292" i="15"/>
  <c r="I292" i="15"/>
  <c r="J292" i="15"/>
  <c r="H293" i="15"/>
  <c r="I293" i="15"/>
  <c r="J293" i="15"/>
  <c r="H294" i="15"/>
  <c r="I294" i="15"/>
  <c r="J294" i="15"/>
  <c r="H295" i="15"/>
  <c r="I295" i="15"/>
  <c r="J295" i="15"/>
  <c r="H296" i="15"/>
  <c r="I296" i="15"/>
  <c r="J296" i="15"/>
  <c r="H297" i="15"/>
  <c r="I297" i="15"/>
  <c r="J297" i="15"/>
  <c r="H298" i="15"/>
  <c r="I298" i="15"/>
  <c r="J298" i="15"/>
  <c r="H299" i="15"/>
  <c r="I299" i="15"/>
  <c r="J299" i="15"/>
  <c r="H300" i="15"/>
  <c r="I300" i="15"/>
  <c r="J300" i="15"/>
  <c r="H301" i="15"/>
  <c r="I301" i="15"/>
  <c r="J301" i="15"/>
  <c r="H302" i="15"/>
  <c r="I302" i="15"/>
  <c r="J302" i="15"/>
  <c r="H303" i="15"/>
  <c r="I303" i="15"/>
  <c r="J303" i="15"/>
  <c r="H304" i="15"/>
  <c r="I304" i="15"/>
  <c r="J304" i="15"/>
  <c r="H305" i="15"/>
  <c r="I305" i="15"/>
  <c r="J305" i="15"/>
  <c r="H306" i="15"/>
  <c r="I306" i="15"/>
  <c r="J306" i="15"/>
  <c r="H307" i="15"/>
  <c r="I307" i="15"/>
  <c r="J307" i="15"/>
  <c r="H308" i="15"/>
  <c r="I308" i="15"/>
  <c r="J308" i="15"/>
  <c r="H309" i="15"/>
  <c r="I309" i="15"/>
  <c r="J309" i="15"/>
  <c r="H310" i="15"/>
  <c r="I310" i="15"/>
  <c r="J310" i="15"/>
  <c r="H311" i="15"/>
  <c r="I311" i="15"/>
  <c r="J311" i="15"/>
  <c r="H312" i="15"/>
  <c r="I312" i="15"/>
  <c r="J312" i="15"/>
  <c r="H313" i="15"/>
  <c r="I313" i="15"/>
  <c r="J313" i="15"/>
  <c r="H314" i="15"/>
  <c r="I314" i="15"/>
  <c r="J314" i="15"/>
  <c r="H315" i="15"/>
  <c r="I315" i="15"/>
  <c r="J315" i="15"/>
  <c r="H316" i="15"/>
  <c r="I316" i="15"/>
  <c r="J316" i="15"/>
  <c r="H317" i="15"/>
  <c r="I317" i="15"/>
  <c r="J317" i="15"/>
  <c r="H318" i="15"/>
  <c r="I318" i="15"/>
  <c r="J318" i="15"/>
  <c r="H319" i="15"/>
  <c r="I319" i="15"/>
  <c r="J319" i="15"/>
  <c r="H320" i="15"/>
  <c r="I320" i="15"/>
  <c r="J320" i="15"/>
  <c r="H321" i="15"/>
  <c r="I321" i="15"/>
  <c r="J321" i="15"/>
  <c r="H322" i="15"/>
  <c r="I322" i="15"/>
  <c r="J322" i="15"/>
  <c r="H323" i="15"/>
  <c r="I323" i="15"/>
  <c r="J323" i="15"/>
  <c r="H324" i="15"/>
  <c r="I324" i="15"/>
  <c r="J324" i="15"/>
  <c r="H325" i="15"/>
  <c r="I325" i="15"/>
  <c r="J325" i="15"/>
  <c r="H326" i="15"/>
  <c r="I326" i="15"/>
  <c r="J326" i="15"/>
  <c r="H327" i="15"/>
  <c r="I327" i="15"/>
  <c r="J327" i="15"/>
  <c r="H328" i="15"/>
  <c r="I328" i="15"/>
  <c r="J328" i="15"/>
  <c r="H329" i="15"/>
  <c r="I329" i="15"/>
  <c r="J329" i="15"/>
  <c r="H330" i="15"/>
  <c r="I330" i="15"/>
  <c r="J330" i="15"/>
  <c r="H331" i="15"/>
  <c r="I331" i="15"/>
  <c r="J331" i="15"/>
  <c r="H332" i="15"/>
  <c r="I332" i="15"/>
  <c r="J332" i="15"/>
  <c r="H333" i="15"/>
  <c r="I333" i="15"/>
  <c r="J333" i="15"/>
  <c r="H334" i="15"/>
  <c r="I334" i="15"/>
  <c r="J334" i="15"/>
  <c r="H335" i="15"/>
  <c r="I335" i="15"/>
  <c r="J335" i="15"/>
  <c r="H336" i="15"/>
  <c r="I336" i="15"/>
  <c r="J336" i="15"/>
  <c r="H337" i="15"/>
  <c r="I337" i="15"/>
  <c r="J337" i="15"/>
  <c r="H338" i="15"/>
  <c r="I338" i="15"/>
  <c r="J338" i="15"/>
  <c r="H339" i="15"/>
  <c r="I339" i="15"/>
  <c r="J339" i="15"/>
  <c r="H340" i="15"/>
  <c r="I340" i="15"/>
  <c r="J340" i="15"/>
  <c r="H341" i="15"/>
  <c r="I341" i="15"/>
  <c r="J341" i="15"/>
  <c r="H342" i="15"/>
  <c r="I342" i="15"/>
  <c r="J342" i="15"/>
  <c r="H343" i="15"/>
  <c r="I343" i="15"/>
  <c r="J343" i="15"/>
  <c r="H344" i="15"/>
  <c r="I344" i="15"/>
  <c r="J344" i="15"/>
  <c r="H345" i="15"/>
  <c r="I345" i="15"/>
  <c r="J345" i="15"/>
  <c r="H346" i="15"/>
  <c r="I346" i="15"/>
  <c r="J346" i="15"/>
  <c r="H347" i="15"/>
  <c r="I347" i="15"/>
  <c r="J347" i="15"/>
  <c r="H348" i="15"/>
  <c r="I348" i="15"/>
  <c r="J348" i="15"/>
  <c r="H349" i="15"/>
  <c r="I349" i="15"/>
  <c r="J349" i="15"/>
  <c r="H350" i="15"/>
  <c r="I350" i="15"/>
  <c r="J350" i="15"/>
  <c r="H351" i="15"/>
  <c r="I351" i="15"/>
  <c r="J351" i="15"/>
  <c r="H352" i="15"/>
  <c r="I352" i="15"/>
  <c r="J352" i="15"/>
  <c r="H353" i="15"/>
  <c r="I353" i="15"/>
  <c r="J353" i="15"/>
  <c r="H354" i="15"/>
  <c r="I354" i="15"/>
  <c r="J354" i="15"/>
  <c r="H355" i="15"/>
  <c r="I355" i="15"/>
  <c r="J355" i="15"/>
  <c r="H356" i="15"/>
  <c r="I356" i="15"/>
  <c r="J356" i="15"/>
  <c r="H357" i="15"/>
  <c r="I357" i="15"/>
  <c r="J357" i="15"/>
  <c r="H358" i="15"/>
  <c r="I358" i="15"/>
  <c r="J358" i="15"/>
  <c r="H359" i="15"/>
  <c r="I359" i="15"/>
  <c r="J359" i="15"/>
  <c r="H360" i="15"/>
  <c r="I360" i="15"/>
  <c r="J360" i="15"/>
  <c r="H361" i="15"/>
  <c r="I361" i="15"/>
  <c r="J361" i="15"/>
  <c r="H362" i="15"/>
  <c r="I362" i="15"/>
  <c r="J362" i="15"/>
  <c r="H363" i="15"/>
  <c r="I363" i="15"/>
  <c r="J363" i="15"/>
  <c r="H364" i="15"/>
  <c r="I364" i="15"/>
  <c r="J364" i="15"/>
  <c r="H365" i="15"/>
  <c r="I365" i="15"/>
  <c r="J365" i="15"/>
  <c r="H366" i="15"/>
  <c r="I366" i="15"/>
  <c r="J366" i="15"/>
  <c r="H367" i="15"/>
  <c r="I367" i="15"/>
  <c r="J367" i="15"/>
  <c r="H368" i="15"/>
  <c r="I368" i="15"/>
  <c r="J368" i="15"/>
  <c r="H369" i="15"/>
  <c r="I369" i="15"/>
  <c r="J369" i="15"/>
  <c r="H370" i="15"/>
  <c r="I370" i="15"/>
  <c r="J370" i="15"/>
  <c r="H371" i="15"/>
  <c r="I371" i="15"/>
  <c r="J371" i="15"/>
  <c r="H372" i="15"/>
  <c r="I372" i="15"/>
  <c r="J372" i="15"/>
  <c r="H373" i="15"/>
  <c r="I373" i="15"/>
  <c r="J373" i="15"/>
  <c r="H374" i="15"/>
  <c r="I374" i="15"/>
  <c r="J374" i="15"/>
  <c r="H375" i="15"/>
  <c r="I375" i="15"/>
  <c r="J375" i="15"/>
  <c r="H376" i="15"/>
  <c r="I376" i="15"/>
  <c r="J376" i="15"/>
  <c r="H377" i="15"/>
  <c r="I377" i="15"/>
  <c r="J377" i="15"/>
  <c r="H378" i="15"/>
  <c r="I378" i="15"/>
  <c r="J378" i="15"/>
  <c r="H379" i="15"/>
  <c r="I379" i="15"/>
  <c r="J379" i="15"/>
  <c r="H380" i="15"/>
  <c r="I380" i="15"/>
  <c r="J380" i="15"/>
  <c r="H381" i="15"/>
  <c r="I381" i="15"/>
  <c r="J381" i="15"/>
  <c r="H382" i="15"/>
  <c r="I382" i="15"/>
  <c r="J382" i="15"/>
  <c r="H383" i="15"/>
  <c r="I383" i="15"/>
  <c r="J383" i="15"/>
  <c r="H384" i="15"/>
  <c r="I384" i="15"/>
  <c r="J384" i="15"/>
  <c r="H385" i="15"/>
  <c r="I385" i="15"/>
  <c r="J385" i="15"/>
  <c r="H386" i="15"/>
  <c r="I386" i="15"/>
  <c r="J386" i="15"/>
  <c r="H387" i="15"/>
  <c r="I387" i="15"/>
  <c r="J387" i="15"/>
  <c r="H388" i="15"/>
  <c r="I388" i="15"/>
  <c r="J388" i="15"/>
  <c r="H389" i="15"/>
  <c r="I389" i="15"/>
  <c r="J389" i="15"/>
  <c r="H390" i="15"/>
  <c r="I390" i="15"/>
  <c r="J390" i="15"/>
  <c r="H391" i="15"/>
  <c r="I391" i="15"/>
  <c r="J391" i="15"/>
  <c r="H392" i="15"/>
  <c r="I392" i="15"/>
  <c r="J392" i="15"/>
  <c r="H393" i="15"/>
  <c r="I393" i="15"/>
  <c r="J393" i="15"/>
  <c r="H394" i="15"/>
  <c r="I394" i="15"/>
  <c r="J394" i="15"/>
  <c r="H395" i="15"/>
  <c r="I395" i="15"/>
  <c r="J395" i="15"/>
  <c r="H396" i="15"/>
  <c r="I396" i="15"/>
  <c r="J396" i="15"/>
  <c r="H397" i="15"/>
  <c r="I397" i="15"/>
  <c r="J397" i="15"/>
  <c r="H398" i="15"/>
  <c r="I398" i="15"/>
  <c r="J398" i="15"/>
  <c r="H399" i="15"/>
  <c r="I399" i="15"/>
  <c r="J399" i="15"/>
  <c r="H400" i="15"/>
  <c r="I400" i="15"/>
  <c r="J400" i="15"/>
  <c r="H401" i="15"/>
  <c r="I401" i="15"/>
  <c r="J401" i="15"/>
  <c r="H402" i="15"/>
  <c r="I402" i="15"/>
  <c r="J402" i="15"/>
  <c r="H403" i="15"/>
  <c r="I403" i="15"/>
  <c r="J403" i="15"/>
  <c r="H404" i="15"/>
  <c r="I404" i="15"/>
  <c r="J404" i="15"/>
  <c r="H405" i="15"/>
  <c r="I405" i="15"/>
  <c r="J405" i="15"/>
  <c r="H406" i="15"/>
  <c r="I406" i="15"/>
  <c r="J406" i="15"/>
  <c r="H407" i="15"/>
  <c r="I407" i="15"/>
  <c r="J407" i="15"/>
  <c r="H408" i="15"/>
  <c r="I408" i="15"/>
  <c r="J408" i="15"/>
  <c r="H409" i="15"/>
  <c r="I409" i="15"/>
  <c r="J409" i="15"/>
  <c r="H410" i="15"/>
  <c r="I410" i="15"/>
  <c r="J410" i="15"/>
  <c r="H411" i="15"/>
  <c r="I411" i="15"/>
  <c r="J411" i="15"/>
  <c r="H412" i="15"/>
  <c r="I412" i="15"/>
  <c r="J412" i="15"/>
  <c r="H413" i="15"/>
  <c r="I413" i="15"/>
  <c r="J413" i="15"/>
  <c r="H414" i="15"/>
  <c r="I414" i="15"/>
  <c r="J414" i="15"/>
  <c r="H415" i="15"/>
  <c r="I415" i="15"/>
  <c r="J415" i="15"/>
  <c r="H416" i="15"/>
  <c r="I416" i="15"/>
  <c r="J416" i="15"/>
  <c r="H417" i="15"/>
  <c r="I417" i="15"/>
  <c r="J417" i="15"/>
  <c r="H418" i="15"/>
  <c r="I418" i="15"/>
  <c r="J418" i="15"/>
  <c r="H419" i="15"/>
  <c r="I419" i="15"/>
  <c r="J419" i="15"/>
  <c r="H420" i="15"/>
  <c r="I420" i="15"/>
  <c r="J420" i="15"/>
  <c r="H421" i="15"/>
  <c r="I421" i="15"/>
  <c r="J421" i="15"/>
  <c r="H422" i="15"/>
  <c r="I422" i="15"/>
  <c r="J422" i="15"/>
  <c r="H423" i="15"/>
  <c r="I423" i="15"/>
  <c r="J423" i="15"/>
  <c r="H424" i="15"/>
  <c r="I424" i="15"/>
  <c r="J424" i="15"/>
  <c r="H425" i="15"/>
  <c r="I425" i="15"/>
  <c r="J425" i="15"/>
  <c r="H426" i="15"/>
  <c r="I426" i="15"/>
  <c r="J426" i="15"/>
  <c r="H427" i="15"/>
  <c r="I427" i="15"/>
  <c r="J427" i="15"/>
  <c r="H428" i="15"/>
  <c r="I428" i="15"/>
  <c r="J428" i="15"/>
  <c r="H429" i="15"/>
  <c r="I429" i="15"/>
  <c r="J429" i="15"/>
  <c r="H430" i="15"/>
  <c r="I430" i="15"/>
  <c r="J430" i="15"/>
  <c r="H431" i="15"/>
  <c r="I431" i="15"/>
  <c r="J431" i="15"/>
  <c r="H432" i="15"/>
  <c r="I432" i="15"/>
  <c r="J432" i="15"/>
  <c r="H433" i="15"/>
  <c r="I433" i="15"/>
  <c r="J433" i="15"/>
  <c r="H434" i="15"/>
  <c r="I434" i="15"/>
  <c r="J434" i="15"/>
  <c r="H435" i="15"/>
  <c r="I435" i="15"/>
  <c r="J435" i="15"/>
  <c r="H436" i="15"/>
  <c r="I436" i="15"/>
  <c r="J436" i="15"/>
  <c r="H437" i="15"/>
  <c r="I437" i="15"/>
  <c r="J437" i="15"/>
  <c r="H438" i="15"/>
  <c r="I438" i="15"/>
  <c r="J438" i="15"/>
  <c r="H439" i="15"/>
  <c r="I439" i="15"/>
  <c r="J439" i="15"/>
  <c r="H440" i="15"/>
  <c r="I440" i="15"/>
  <c r="J440" i="15"/>
  <c r="H441" i="15"/>
  <c r="I441" i="15"/>
  <c r="J441" i="15"/>
  <c r="H442" i="15"/>
  <c r="I442" i="15"/>
  <c r="J442" i="15"/>
  <c r="H443" i="15"/>
  <c r="I443" i="15"/>
  <c r="J443" i="15"/>
  <c r="H444" i="15"/>
  <c r="I444" i="15"/>
  <c r="J444" i="15"/>
  <c r="H445" i="15"/>
  <c r="I445" i="15"/>
  <c r="J445" i="15"/>
  <c r="H446" i="15"/>
  <c r="I446" i="15"/>
  <c r="J446" i="15"/>
  <c r="H447" i="15"/>
  <c r="I447" i="15"/>
  <c r="J447" i="15"/>
  <c r="H448" i="15"/>
  <c r="I448" i="15"/>
  <c r="J448" i="15"/>
  <c r="H449" i="15"/>
  <c r="I449" i="15"/>
  <c r="J449" i="15"/>
  <c r="H450" i="15"/>
  <c r="I450" i="15"/>
  <c r="J450" i="15"/>
  <c r="H451" i="15"/>
  <c r="I451" i="15"/>
  <c r="J451" i="15"/>
  <c r="H452" i="15"/>
  <c r="I452" i="15"/>
  <c r="J452" i="15"/>
  <c r="H453" i="15"/>
  <c r="I453" i="15"/>
  <c r="J453" i="15"/>
  <c r="H454" i="15"/>
  <c r="I454" i="15"/>
  <c r="J454" i="15"/>
  <c r="H455" i="15"/>
  <c r="I455" i="15"/>
  <c r="J455" i="15"/>
  <c r="H456" i="15"/>
  <c r="I456" i="15"/>
  <c r="J456" i="15"/>
  <c r="H457" i="15"/>
  <c r="I457" i="15"/>
  <c r="J457" i="15"/>
  <c r="H458" i="15"/>
  <c r="I458" i="15"/>
  <c r="J458" i="15"/>
  <c r="H459" i="15"/>
  <c r="I459" i="15"/>
  <c r="J459" i="15"/>
  <c r="H460" i="15"/>
  <c r="I460" i="15"/>
  <c r="J460" i="15"/>
  <c r="H461" i="15"/>
  <c r="I461" i="15"/>
  <c r="J461" i="15"/>
  <c r="H462" i="15"/>
  <c r="I462" i="15"/>
  <c r="J462" i="15"/>
  <c r="H463" i="15"/>
  <c r="I463" i="15"/>
  <c r="J463" i="15"/>
  <c r="H464" i="15"/>
  <c r="I464" i="15"/>
  <c r="J464" i="15"/>
  <c r="H465" i="15"/>
  <c r="I465" i="15"/>
  <c r="J465" i="15"/>
  <c r="H466" i="15"/>
  <c r="I466" i="15"/>
  <c r="J466" i="15"/>
  <c r="H467" i="15"/>
  <c r="I467" i="15"/>
  <c r="J467" i="15"/>
  <c r="H468" i="15"/>
  <c r="I468" i="15"/>
  <c r="J468" i="15"/>
  <c r="H469" i="15"/>
  <c r="I469" i="15"/>
  <c r="J469" i="15"/>
  <c r="H470" i="15"/>
  <c r="I470" i="15"/>
  <c r="J470" i="15"/>
  <c r="H471" i="15"/>
  <c r="I471" i="15"/>
  <c r="J471" i="15"/>
  <c r="H472" i="15"/>
  <c r="I472" i="15"/>
  <c r="J472" i="15"/>
  <c r="H473" i="15"/>
  <c r="I473" i="15"/>
  <c r="J473" i="15"/>
  <c r="H474" i="15"/>
  <c r="I474" i="15"/>
  <c r="J474" i="15"/>
  <c r="H475" i="15"/>
  <c r="I475" i="15"/>
  <c r="J475" i="15"/>
  <c r="H476" i="15"/>
  <c r="I476" i="15"/>
  <c r="J476" i="15"/>
  <c r="H477" i="15"/>
  <c r="I477" i="15"/>
  <c r="J477" i="15"/>
  <c r="H478" i="15"/>
  <c r="I478" i="15"/>
  <c r="J478" i="15"/>
  <c r="H479" i="15"/>
  <c r="I479" i="15"/>
  <c r="J479" i="15"/>
  <c r="H480" i="15"/>
  <c r="I480" i="15"/>
  <c r="J480" i="15"/>
  <c r="H481" i="15"/>
  <c r="I481" i="15"/>
  <c r="J481" i="15"/>
  <c r="H482" i="15"/>
  <c r="I482" i="15"/>
  <c r="J482" i="15"/>
  <c r="H483" i="15"/>
  <c r="I483" i="15"/>
  <c r="J483" i="15"/>
  <c r="H484" i="15"/>
  <c r="I484" i="15"/>
  <c r="J484" i="15"/>
  <c r="H485" i="15"/>
  <c r="I485" i="15"/>
  <c r="J485" i="15"/>
  <c r="H486" i="15"/>
  <c r="I486" i="15"/>
  <c r="J486" i="15"/>
  <c r="H487" i="15"/>
  <c r="I487" i="15"/>
  <c r="J487" i="15"/>
  <c r="H488" i="15"/>
  <c r="I488" i="15"/>
  <c r="J488" i="15"/>
  <c r="H489" i="15"/>
  <c r="I489" i="15"/>
  <c r="J489" i="15"/>
  <c r="H490" i="15"/>
  <c r="I490" i="15"/>
  <c r="J490" i="15"/>
  <c r="H491" i="15"/>
  <c r="I491" i="15"/>
  <c r="J491" i="15"/>
  <c r="H492" i="15"/>
  <c r="I492" i="15"/>
  <c r="J492" i="15"/>
  <c r="H493" i="15"/>
  <c r="I493" i="15"/>
  <c r="J493" i="15"/>
  <c r="H494" i="15"/>
  <c r="I494" i="15"/>
  <c r="J494" i="15"/>
  <c r="H495" i="15"/>
  <c r="I495" i="15"/>
  <c r="J495" i="15"/>
  <c r="H496" i="15"/>
  <c r="I496" i="15"/>
  <c r="J496" i="15"/>
  <c r="H497" i="15"/>
  <c r="I497" i="15"/>
  <c r="J497" i="15"/>
  <c r="H498" i="15"/>
  <c r="I498" i="15"/>
  <c r="J498" i="15"/>
  <c r="H499" i="15"/>
  <c r="I499" i="15"/>
  <c r="J499" i="15"/>
  <c r="H500" i="15"/>
  <c r="I500" i="15"/>
  <c r="J500" i="15"/>
  <c r="H501" i="15"/>
  <c r="I501" i="15"/>
  <c r="J501" i="15"/>
  <c r="H502" i="15"/>
  <c r="I502" i="15"/>
  <c r="J502" i="15"/>
  <c r="H503" i="15"/>
  <c r="I503" i="15"/>
  <c r="J503" i="15"/>
  <c r="H504" i="15"/>
  <c r="I504" i="15"/>
  <c r="J504" i="15"/>
  <c r="H505" i="15"/>
  <c r="I505" i="15"/>
  <c r="J505" i="15"/>
  <c r="H506" i="15"/>
  <c r="I506" i="15"/>
  <c r="J506" i="15"/>
  <c r="H507" i="15"/>
  <c r="I507" i="15"/>
  <c r="J507" i="15"/>
  <c r="H508" i="15"/>
  <c r="I508" i="15"/>
  <c r="J508" i="15"/>
  <c r="H509" i="15"/>
  <c r="I509" i="15"/>
  <c r="J509" i="15"/>
  <c r="H510" i="15"/>
  <c r="I510" i="15"/>
  <c r="J510" i="15"/>
  <c r="H511" i="15"/>
  <c r="I511" i="15"/>
  <c r="J511" i="15"/>
  <c r="H512" i="15"/>
  <c r="I512" i="15"/>
  <c r="J512" i="15"/>
  <c r="H513" i="15"/>
  <c r="I513" i="15"/>
  <c r="J513" i="15"/>
  <c r="H514" i="15"/>
  <c r="I514" i="15"/>
  <c r="J514" i="15"/>
  <c r="H515" i="15"/>
  <c r="I515" i="15"/>
  <c r="J515" i="15"/>
  <c r="H516" i="15"/>
  <c r="I516" i="15"/>
  <c r="J516" i="15"/>
  <c r="H517" i="15"/>
  <c r="I517" i="15"/>
  <c r="J517" i="15"/>
  <c r="H518" i="15"/>
  <c r="I518" i="15"/>
  <c r="J518" i="15"/>
  <c r="H519" i="15"/>
  <c r="I519" i="15"/>
  <c r="J519" i="15"/>
  <c r="H520" i="15"/>
  <c r="I520" i="15"/>
  <c r="J520" i="15"/>
  <c r="H521" i="15"/>
  <c r="I521" i="15"/>
  <c r="J521" i="15"/>
  <c r="H522" i="15"/>
  <c r="I522" i="15"/>
  <c r="J522" i="15"/>
  <c r="H523" i="15"/>
  <c r="I523" i="15"/>
  <c r="J523" i="15"/>
  <c r="H524" i="15"/>
  <c r="I524" i="15"/>
  <c r="J524" i="15"/>
  <c r="H525" i="15"/>
  <c r="I525" i="15"/>
  <c r="J525" i="15"/>
  <c r="H526" i="15"/>
  <c r="I526" i="15"/>
  <c r="J526" i="15"/>
  <c r="H527" i="15"/>
  <c r="I527" i="15"/>
  <c r="J527" i="15"/>
  <c r="H528" i="15"/>
  <c r="I528" i="15"/>
  <c r="J528" i="15"/>
  <c r="H529" i="15"/>
  <c r="I529" i="15"/>
  <c r="J529" i="15"/>
  <c r="H530" i="15"/>
  <c r="I530" i="15"/>
  <c r="J530" i="15"/>
  <c r="H531" i="15"/>
  <c r="I531" i="15"/>
  <c r="J531" i="15"/>
  <c r="H532" i="15"/>
  <c r="I532" i="15"/>
  <c r="J532" i="15"/>
  <c r="H533" i="15"/>
  <c r="I533" i="15"/>
  <c r="J533" i="15"/>
  <c r="H534" i="15"/>
  <c r="I534" i="15"/>
  <c r="J534" i="15"/>
  <c r="H535" i="15"/>
  <c r="I535" i="15"/>
  <c r="J535" i="15"/>
  <c r="H536" i="15"/>
  <c r="I536" i="15"/>
  <c r="J536" i="15"/>
  <c r="H537" i="15"/>
  <c r="I537" i="15"/>
  <c r="J537" i="15"/>
  <c r="H538" i="15"/>
  <c r="I538" i="15"/>
  <c r="J538" i="15"/>
  <c r="H539" i="15"/>
  <c r="I539" i="15"/>
  <c r="J539" i="15"/>
  <c r="H540" i="15"/>
  <c r="I540" i="15"/>
  <c r="J540" i="15"/>
  <c r="H541" i="15"/>
  <c r="I541" i="15"/>
  <c r="J541" i="15"/>
  <c r="H542" i="15"/>
  <c r="I542" i="15"/>
  <c r="J542" i="15"/>
  <c r="H543" i="15"/>
  <c r="I543" i="15"/>
  <c r="J543" i="15"/>
  <c r="H544" i="15"/>
  <c r="I544" i="15"/>
  <c r="J544" i="15"/>
  <c r="H545" i="15"/>
  <c r="I545" i="15"/>
  <c r="J545" i="15"/>
  <c r="H546" i="15"/>
  <c r="I546" i="15"/>
  <c r="J546" i="15"/>
  <c r="H547" i="15"/>
  <c r="I547" i="15"/>
  <c r="J547" i="15"/>
  <c r="H548" i="15"/>
  <c r="I548" i="15"/>
  <c r="J548" i="15"/>
  <c r="H549" i="15"/>
  <c r="I549" i="15"/>
  <c r="J549" i="15"/>
  <c r="H550" i="15"/>
  <c r="I550" i="15"/>
  <c r="J550" i="15"/>
  <c r="H551" i="15"/>
  <c r="I551" i="15"/>
  <c r="J551" i="15"/>
  <c r="H552" i="15"/>
  <c r="I552" i="15"/>
  <c r="J552" i="15"/>
  <c r="H553" i="15"/>
  <c r="I553" i="15"/>
  <c r="J553" i="15"/>
  <c r="H554" i="15"/>
  <c r="I554" i="15"/>
  <c r="J554" i="15"/>
  <c r="H555" i="15"/>
  <c r="I555" i="15"/>
  <c r="J555" i="15"/>
  <c r="H556" i="15"/>
  <c r="I556" i="15"/>
  <c r="J556" i="15"/>
  <c r="H557" i="15"/>
  <c r="I557" i="15"/>
  <c r="J557" i="15"/>
  <c r="H558" i="15"/>
  <c r="I558" i="15"/>
  <c r="J558" i="15"/>
  <c r="H559" i="15"/>
  <c r="I559" i="15"/>
  <c r="J559" i="15"/>
  <c r="H560" i="15"/>
  <c r="I560" i="15"/>
  <c r="J560" i="15"/>
  <c r="H561" i="15"/>
  <c r="I561" i="15"/>
  <c r="J561" i="15"/>
  <c r="H562" i="15"/>
  <c r="I562" i="15"/>
  <c r="J562" i="15"/>
  <c r="H563" i="15"/>
  <c r="I563" i="15"/>
  <c r="J563" i="15"/>
  <c r="H564" i="15"/>
  <c r="I564" i="15"/>
  <c r="J564" i="15"/>
  <c r="H565" i="15"/>
  <c r="I565" i="15"/>
  <c r="J565" i="15"/>
  <c r="H566" i="15"/>
  <c r="I566" i="15"/>
  <c r="J566" i="15"/>
  <c r="H567" i="15"/>
  <c r="I567" i="15"/>
  <c r="J567" i="15"/>
  <c r="H568" i="15"/>
  <c r="I568" i="15"/>
  <c r="J568" i="15"/>
  <c r="H569" i="15"/>
  <c r="I569" i="15"/>
  <c r="J569" i="15"/>
  <c r="H570" i="15"/>
  <c r="I570" i="15"/>
  <c r="J570" i="15"/>
  <c r="H571" i="15"/>
  <c r="I571" i="15"/>
  <c r="J571" i="15"/>
  <c r="H572" i="15"/>
  <c r="I572" i="15"/>
  <c r="J572" i="15"/>
  <c r="H573" i="15"/>
  <c r="I573" i="15"/>
  <c r="J573" i="15"/>
  <c r="H574" i="15"/>
  <c r="I574" i="15"/>
  <c r="J574" i="15"/>
  <c r="H575" i="15"/>
  <c r="I575" i="15"/>
  <c r="J575" i="15"/>
  <c r="H576" i="15"/>
  <c r="I576" i="15"/>
  <c r="J576" i="15"/>
  <c r="H577" i="15"/>
  <c r="I577" i="15"/>
  <c r="J577" i="15"/>
  <c r="H578" i="15"/>
  <c r="I578" i="15"/>
  <c r="J578" i="15"/>
  <c r="H579" i="15"/>
  <c r="I579" i="15"/>
  <c r="J579" i="15"/>
  <c r="H580" i="15"/>
  <c r="I580" i="15"/>
  <c r="J580" i="15"/>
  <c r="H581" i="15"/>
  <c r="I581" i="15"/>
  <c r="J581" i="15"/>
  <c r="H582" i="15"/>
  <c r="I582" i="15"/>
  <c r="J582" i="15"/>
  <c r="H583" i="15"/>
  <c r="I583" i="15"/>
  <c r="J583" i="15"/>
  <c r="H584" i="15"/>
  <c r="I584" i="15"/>
  <c r="J584" i="15"/>
  <c r="H585" i="15"/>
  <c r="I585" i="15"/>
  <c r="J585" i="15"/>
  <c r="H586" i="15"/>
  <c r="I586" i="15"/>
  <c r="J586" i="15"/>
  <c r="H587" i="15"/>
  <c r="I587" i="15"/>
  <c r="J587" i="15"/>
  <c r="H588" i="15"/>
  <c r="I588" i="15"/>
  <c r="J588" i="15"/>
  <c r="H589" i="15"/>
  <c r="I589" i="15"/>
  <c r="J589" i="15"/>
  <c r="H590" i="15"/>
  <c r="I590" i="15"/>
  <c r="J590" i="15"/>
  <c r="H591" i="15"/>
  <c r="I591" i="15"/>
  <c r="J591" i="15"/>
  <c r="H592" i="15"/>
  <c r="I592" i="15"/>
  <c r="J592" i="15"/>
  <c r="H593" i="15"/>
  <c r="I593" i="15"/>
  <c r="J593" i="15"/>
  <c r="H594" i="15"/>
  <c r="I594" i="15"/>
  <c r="J594" i="15"/>
  <c r="H595" i="15"/>
  <c r="I595" i="15"/>
  <c r="J595" i="15"/>
  <c r="H596" i="15"/>
  <c r="I596" i="15"/>
  <c r="J596" i="15"/>
  <c r="H597" i="15"/>
  <c r="I597" i="15"/>
  <c r="J597" i="15"/>
  <c r="H598" i="15"/>
  <c r="I598" i="15"/>
  <c r="J598" i="15"/>
  <c r="H599" i="15"/>
  <c r="I599" i="15"/>
  <c r="J599" i="15"/>
  <c r="H600" i="15"/>
  <c r="I600" i="15"/>
  <c r="J600" i="15"/>
  <c r="H601" i="15"/>
  <c r="I601" i="15"/>
  <c r="J601" i="15"/>
  <c r="H602" i="15"/>
  <c r="I602" i="15"/>
  <c r="J602" i="15"/>
  <c r="H603" i="15"/>
  <c r="I603" i="15"/>
  <c r="J603" i="15"/>
  <c r="H604" i="15"/>
  <c r="I604" i="15"/>
  <c r="J604" i="15"/>
  <c r="H605" i="15"/>
  <c r="I605" i="15"/>
  <c r="J605" i="15"/>
  <c r="H606" i="15"/>
  <c r="I606" i="15"/>
  <c r="J606" i="15"/>
  <c r="H607" i="15"/>
  <c r="I607" i="15"/>
  <c r="J607" i="15"/>
  <c r="H608" i="15"/>
  <c r="I608" i="15"/>
  <c r="J608" i="15"/>
  <c r="H609" i="15"/>
  <c r="I609" i="15"/>
  <c r="J609" i="15"/>
  <c r="H610" i="15"/>
  <c r="I610" i="15"/>
  <c r="J610" i="15"/>
  <c r="H611" i="15"/>
  <c r="I611" i="15"/>
  <c r="J611" i="15"/>
  <c r="H612" i="15"/>
  <c r="I612" i="15"/>
  <c r="J612" i="15"/>
  <c r="H613" i="15"/>
  <c r="I613" i="15"/>
  <c r="J613" i="15"/>
  <c r="H614" i="15"/>
  <c r="I614" i="15"/>
  <c r="J614" i="15"/>
  <c r="H615" i="15"/>
  <c r="I615" i="15"/>
  <c r="J615" i="15"/>
  <c r="H616" i="15"/>
  <c r="I616" i="15"/>
  <c r="J616" i="15"/>
  <c r="H617" i="15"/>
  <c r="I617" i="15"/>
  <c r="J617" i="15"/>
  <c r="H618" i="15"/>
  <c r="I618" i="15"/>
  <c r="J618" i="15"/>
  <c r="H619" i="15"/>
  <c r="I619" i="15"/>
  <c r="J619" i="15"/>
  <c r="H620" i="15"/>
  <c r="I620" i="15"/>
  <c r="J620" i="15"/>
  <c r="H621" i="15"/>
  <c r="I621" i="15"/>
  <c r="J621" i="15"/>
  <c r="H622" i="15"/>
  <c r="I622" i="15"/>
  <c r="J622" i="15"/>
  <c r="H623" i="15"/>
  <c r="I623" i="15"/>
  <c r="J623" i="15"/>
  <c r="H624" i="15"/>
  <c r="I624" i="15"/>
  <c r="J624" i="15"/>
  <c r="H625" i="15"/>
  <c r="I625" i="15"/>
  <c r="J625" i="15"/>
  <c r="H626" i="15"/>
  <c r="I626" i="15"/>
  <c r="J626" i="15"/>
  <c r="H627" i="15"/>
  <c r="I627" i="15"/>
  <c r="J627" i="15"/>
  <c r="H628" i="15"/>
  <c r="I628" i="15"/>
  <c r="J628" i="15"/>
  <c r="H629" i="15"/>
  <c r="I629" i="15"/>
  <c r="J629" i="15"/>
  <c r="H630" i="15"/>
  <c r="I630" i="15"/>
  <c r="J630" i="15"/>
  <c r="H631" i="15"/>
  <c r="I631" i="15"/>
  <c r="J631" i="15"/>
  <c r="H632" i="15"/>
  <c r="I632" i="15"/>
  <c r="J632" i="15"/>
  <c r="H633" i="15"/>
  <c r="I633" i="15"/>
  <c r="J633" i="15"/>
  <c r="H634" i="15"/>
  <c r="I634" i="15"/>
  <c r="J634" i="15"/>
  <c r="H635" i="15"/>
  <c r="I635" i="15"/>
  <c r="J635" i="15"/>
  <c r="H636" i="15"/>
  <c r="I636" i="15"/>
  <c r="J636" i="15"/>
  <c r="H637" i="15"/>
  <c r="I637" i="15"/>
  <c r="J637" i="15"/>
  <c r="H638" i="15"/>
  <c r="I638" i="15"/>
  <c r="J638" i="15"/>
  <c r="H639" i="15"/>
  <c r="I639" i="15"/>
  <c r="J639" i="15"/>
  <c r="H640" i="15"/>
  <c r="I640" i="15"/>
  <c r="J640" i="15"/>
  <c r="H641" i="15"/>
  <c r="I641" i="15"/>
  <c r="J641" i="15"/>
  <c r="H642" i="15"/>
  <c r="I642" i="15"/>
  <c r="J642" i="15"/>
  <c r="H643" i="15"/>
  <c r="I643" i="15"/>
  <c r="J643" i="15"/>
  <c r="H644" i="15"/>
  <c r="I644" i="15"/>
  <c r="J644" i="15"/>
  <c r="H645" i="15"/>
  <c r="I645" i="15"/>
  <c r="J645" i="15"/>
  <c r="H646" i="15"/>
  <c r="I646" i="15"/>
  <c r="J646" i="15"/>
  <c r="H647" i="15"/>
  <c r="I647" i="15"/>
  <c r="J647" i="15"/>
  <c r="H648" i="15"/>
  <c r="I648" i="15"/>
  <c r="J648" i="15"/>
  <c r="H649" i="15"/>
  <c r="I649" i="15"/>
  <c r="J649" i="15"/>
  <c r="H650" i="15"/>
  <c r="I650" i="15"/>
  <c r="J650" i="15"/>
  <c r="H651" i="15"/>
  <c r="I651" i="15"/>
  <c r="J651" i="15"/>
  <c r="H652" i="15"/>
  <c r="I652" i="15"/>
  <c r="J652" i="15"/>
  <c r="H653" i="15"/>
  <c r="I653" i="15"/>
  <c r="J653" i="15"/>
  <c r="H654" i="15"/>
  <c r="I654" i="15"/>
  <c r="J654" i="15"/>
  <c r="H655" i="15"/>
  <c r="I655" i="15"/>
  <c r="J655" i="15"/>
  <c r="H656" i="15"/>
  <c r="I656" i="15"/>
  <c r="J656" i="15"/>
  <c r="H657" i="15"/>
  <c r="I657" i="15"/>
  <c r="J657" i="15"/>
  <c r="H658" i="15"/>
  <c r="I658" i="15"/>
  <c r="J658" i="15"/>
  <c r="H659" i="15"/>
  <c r="I659" i="15"/>
  <c r="J659" i="15"/>
  <c r="H660" i="15"/>
  <c r="I660" i="15"/>
  <c r="J660" i="15"/>
  <c r="H661" i="15"/>
  <c r="I661" i="15"/>
  <c r="J661" i="15"/>
  <c r="H662" i="15"/>
  <c r="I662" i="15"/>
  <c r="J662" i="15"/>
  <c r="H663" i="15"/>
  <c r="I663" i="15"/>
  <c r="J663" i="15"/>
  <c r="H664" i="15"/>
  <c r="I664" i="15"/>
  <c r="J664" i="15"/>
  <c r="H665" i="15"/>
  <c r="I665" i="15"/>
  <c r="J665" i="15"/>
  <c r="H666" i="15"/>
  <c r="I666" i="15"/>
  <c r="J666" i="15"/>
  <c r="H667" i="15"/>
  <c r="I667" i="15"/>
  <c r="J667" i="15"/>
  <c r="H668" i="15"/>
  <c r="I668" i="15"/>
  <c r="J668" i="15"/>
  <c r="H669" i="15"/>
  <c r="I669" i="15"/>
  <c r="J669" i="15"/>
  <c r="H670" i="15"/>
  <c r="I670" i="15"/>
  <c r="J670" i="15"/>
  <c r="H671" i="15"/>
  <c r="I671" i="15"/>
  <c r="J671" i="15"/>
  <c r="H672" i="15"/>
  <c r="I672" i="15"/>
  <c r="J672" i="15"/>
  <c r="H673" i="15"/>
  <c r="I673" i="15"/>
  <c r="J673" i="15"/>
  <c r="H674" i="15"/>
  <c r="I674" i="15"/>
  <c r="J674" i="15"/>
  <c r="H675" i="15"/>
  <c r="I675" i="15"/>
  <c r="J675" i="15"/>
  <c r="H676" i="15"/>
  <c r="I676" i="15"/>
  <c r="J676" i="15"/>
  <c r="H677" i="15"/>
  <c r="I677" i="15"/>
  <c r="J677" i="15"/>
  <c r="H678" i="15"/>
  <c r="I678" i="15"/>
  <c r="J678" i="15"/>
  <c r="H679" i="15"/>
  <c r="I679" i="15"/>
  <c r="J679" i="15"/>
  <c r="H680" i="15"/>
  <c r="I680" i="15"/>
  <c r="J680" i="15"/>
  <c r="H681" i="15"/>
  <c r="I681" i="15"/>
  <c r="J681" i="15"/>
  <c r="H682" i="15"/>
  <c r="I682" i="15"/>
  <c r="J682" i="15"/>
  <c r="H683" i="15"/>
  <c r="I683" i="15"/>
  <c r="J683" i="15"/>
  <c r="H684" i="15"/>
  <c r="I684" i="15"/>
  <c r="J684" i="15"/>
  <c r="H685" i="15"/>
  <c r="I685" i="15"/>
  <c r="J685" i="15"/>
  <c r="H686" i="15"/>
  <c r="I686" i="15"/>
  <c r="J686" i="15"/>
  <c r="H687" i="15"/>
  <c r="I687" i="15"/>
  <c r="J687" i="15"/>
  <c r="H688" i="15"/>
  <c r="I688" i="15"/>
  <c r="J688" i="15"/>
  <c r="H689" i="15"/>
  <c r="I689" i="15"/>
  <c r="J689" i="15"/>
  <c r="H690" i="15"/>
  <c r="I690" i="15"/>
  <c r="J690" i="15"/>
  <c r="H691" i="15"/>
  <c r="I691" i="15"/>
  <c r="J691" i="15"/>
  <c r="H692" i="15"/>
  <c r="I692" i="15"/>
  <c r="J692" i="15"/>
  <c r="H693" i="15"/>
  <c r="I693" i="15"/>
  <c r="J693" i="15"/>
  <c r="H694" i="15"/>
  <c r="I694" i="15"/>
  <c r="J694" i="15"/>
  <c r="H695" i="15"/>
  <c r="I695" i="15"/>
  <c r="J695" i="15"/>
  <c r="H696" i="15"/>
  <c r="I696" i="15"/>
  <c r="J696" i="15"/>
  <c r="H697" i="15"/>
  <c r="I697" i="15"/>
  <c r="J697" i="15"/>
  <c r="H698" i="15"/>
  <c r="I698" i="15"/>
  <c r="J698" i="15"/>
  <c r="H699" i="15"/>
  <c r="I699" i="15"/>
  <c r="J699" i="15"/>
  <c r="H700" i="15"/>
  <c r="I700" i="15"/>
  <c r="J700" i="15"/>
  <c r="H701" i="15"/>
  <c r="I701" i="15"/>
  <c r="J701" i="15"/>
  <c r="H702" i="15"/>
  <c r="I702" i="15"/>
  <c r="J702" i="15"/>
  <c r="H703" i="15"/>
  <c r="I703" i="15"/>
  <c r="J703" i="15"/>
  <c r="H704" i="15"/>
  <c r="I704" i="15"/>
  <c r="J704" i="15"/>
  <c r="H705" i="15"/>
  <c r="I705" i="15"/>
  <c r="J705" i="15"/>
  <c r="H706" i="15"/>
  <c r="I706" i="15"/>
  <c r="J706" i="15"/>
  <c r="H707" i="15"/>
  <c r="I707" i="15"/>
  <c r="J707" i="15"/>
  <c r="H708" i="15"/>
  <c r="I708" i="15"/>
  <c r="J708" i="15"/>
  <c r="H709" i="15"/>
  <c r="I709" i="15"/>
  <c r="J709" i="15"/>
  <c r="H710" i="15"/>
  <c r="I710" i="15"/>
  <c r="J710" i="15"/>
  <c r="H711" i="15"/>
  <c r="I711" i="15"/>
  <c r="J711" i="15"/>
  <c r="H712" i="15"/>
  <c r="I712" i="15"/>
  <c r="J712" i="15"/>
  <c r="H713" i="15"/>
  <c r="I713" i="15"/>
  <c r="J713" i="15"/>
  <c r="H714" i="15"/>
  <c r="I714" i="15"/>
  <c r="J714" i="15"/>
  <c r="H715" i="15"/>
  <c r="I715" i="15"/>
  <c r="J715" i="15"/>
  <c r="H716" i="15"/>
  <c r="I716" i="15"/>
  <c r="J716" i="15"/>
  <c r="H717" i="15"/>
  <c r="I717" i="15"/>
  <c r="J717" i="15"/>
  <c r="H718" i="15"/>
  <c r="I718" i="15"/>
  <c r="J718" i="15"/>
  <c r="H719" i="15"/>
  <c r="I719" i="15"/>
  <c r="J719" i="15"/>
  <c r="H720" i="15"/>
  <c r="I720" i="15"/>
  <c r="J720" i="15"/>
  <c r="H721" i="15"/>
  <c r="I721" i="15"/>
  <c r="J721" i="15"/>
  <c r="H722" i="15"/>
  <c r="I722" i="15"/>
  <c r="J722" i="15"/>
  <c r="H723" i="15"/>
  <c r="I723" i="15"/>
  <c r="J723" i="15"/>
  <c r="H724" i="15"/>
  <c r="I724" i="15"/>
  <c r="J724" i="15"/>
  <c r="H725" i="15"/>
  <c r="I725" i="15"/>
  <c r="J725" i="15"/>
  <c r="H726" i="15"/>
  <c r="I726" i="15"/>
  <c r="J726" i="15"/>
  <c r="H727" i="15"/>
  <c r="I727" i="15"/>
  <c r="J727" i="15"/>
  <c r="H728" i="15"/>
  <c r="I728" i="15"/>
  <c r="J728" i="15"/>
  <c r="H729" i="15"/>
  <c r="I729" i="15"/>
  <c r="J729" i="15"/>
  <c r="H730" i="15"/>
  <c r="I730" i="15"/>
  <c r="J730" i="15"/>
  <c r="H731" i="15"/>
  <c r="I731" i="15"/>
  <c r="J731" i="15"/>
  <c r="H732" i="15"/>
  <c r="I732" i="15"/>
  <c r="J732" i="15"/>
  <c r="H733" i="15"/>
  <c r="I733" i="15"/>
  <c r="J733" i="15"/>
  <c r="H734" i="15"/>
  <c r="I734" i="15"/>
  <c r="J734" i="15"/>
  <c r="H735" i="15"/>
  <c r="I735" i="15"/>
  <c r="J735" i="15"/>
  <c r="H736" i="15"/>
  <c r="I736" i="15"/>
  <c r="J736" i="15"/>
  <c r="H737" i="15"/>
  <c r="I737" i="15"/>
  <c r="J737" i="15"/>
  <c r="H738" i="15"/>
  <c r="I738" i="15"/>
  <c r="J738" i="15"/>
  <c r="H739" i="15"/>
  <c r="I739" i="15"/>
  <c r="J739" i="15"/>
  <c r="H740" i="15"/>
  <c r="I740" i="15"/>
  <c r="J740" i="15"/>
  <c r="H741" i="15"/>
  <c r="I741" i="15"/>
  <c r="J741" i="15"/>
  <c r="H742" i="15"/>
  <c r="I742" i="15"/>
  <c r="J742" i="15"/>
  <c r="H743" i="15"/>
  <c r="I743" i="15"/>
  <c r="J743" i="15"/>
  <c r="H744" i="15"/>
  <c r="I744" i="15"/>
  <c r="J744" i="15"/>
  <c r="H745" i="15"/>
  <c r="I745" i="15"/>
  <c r="J745" i="15"/>
  <c r="H746" i="15"/>
  <c r="I746" i="15"/>
  <c r="J746" i="15"/>
  <c r="H747" i="15"/>
  <c r="I747" i="15"/>
  <c r="J747" i="15"/>
  <c r="H748" i="15"/>
  <c r="I748" i="15"/>
  <c r="J748" i="15"/>
  <c r="H749" i="15"/>
  <c r="I749" i="15"/>
  <c r="J749" i="15"/>
  <c r="H750" i="15"/>
  <c r="I750" i="15"/>
  <c r="J750" i="15"/>
  <c r="H751" i="15"/>
  <c r="I751" i="15"/>
  <c r="J751" i="15"/>
  <c r="H752" i="15"/>
  <c r="I752" i="15"/>
  <c r="J752" i="15"/>
  <c r="H753" i="15"/>
  <c r="I753" i="15"/>
  <c r="J753" i="15"/>
  <c r="H754" i="15"/>
  <c r="I754" i="15"/>
  <c r="J754" i="15"/>
  <c r="H755" i="15"/>
  <c r="I755" i="15"/>
  <c r="J755" i="15"/>
  <c r="H756" i="15"/>
  <c r="I756" i="15"/>
  <c r="J756" i="15"/>
  <c r="H757" i="15"/>
  <c r="I757" i="15"/>
  <c r="J757" i="15"/>
  <c r="H758" i="15"/>
  <c r="I758" i="15"/>
  <c r="J758" i="15"/>
  <c r="H759" i="15"/>
  <c r="I759" i="15"/>
  <c r="J759" i="15"/>
  <c r="H760" i="15"/>
  <c r="I760" i="15"/>
  <c r="J760" i="15"/>
  <c r="H761" i="15"/>
  <c r="I761" i="15"/>
  <c r="J761" i="15"/>
  <c r="H762" i="15"/>
  <c r="I762" i="15"/>
  <c r="J762" i="15"/>
  <c r="H763" i="15"/>
  <c r="I763" i="15"/>
  <c r="J763" i="15"/>
  <c r="H764" i="15"/>
  <c r="I764" i="15"/>
  <c r="J764" i="15"/>
  <c r="H765" i="15"/>
  <c r="I765" i="15"/>
  <c r="J765" i="15"/>
  <c r="H766" i="15"/>
  <c r="I766" i="15"/>
  <c r="J766" i="15"/>
  <c r="H767" i="15"/>
  <c r="I767" i="15"/>
  <c r="J767" i="15"/>
  <c r="H768" i="15"/>
  <c r="I768" i="15"/>
  <c r="J768" i="15"/>
  <c r="H769" i="15"/>
  <c r="I769" i="15"/>
  <c r="J769" i="15"/>
  <c r="H770" i="15"/>
  <c r="I770" i="15"/>
  <c r="J770" i="15"/>
  <c r="H771" i="15"/>
  <c r="I771" i="15"/>
  <c r="J771" i="15"/>
  <c r="H772" i="15"/>
  <c r="I772" i="15"/>
  <c r="J772" i="15"/>
  <c r="H773" i="15"/>
  <c r="I773" i="15"/>
  <c r="J773" i="15"/>
  <c r="H774" i="15"/>
  <c r="I774" i="15"/>
  <c r="J774" i="15"/>
  <c r="H775" i="15"/>
  <c r="I775" i="15"/>
  <c r="J775" i="15"/>
  <c r="H776" i="15"/>
  <c r="I776" i="15"/>
  <c r="J776" i="15"/>
  <c r="H777" i="15"/>
  <c r="I777" i="15"/>
  <c r="J777" i="15"/>
  <c r="H778" i="15"/>
  <c r="I778" i="15"/>
  <c r="J778" i="15"/>
  <c r="H779" i="15"/>
  <c r="I779" i="15"/>
  <c r="J779" i="15"/>
  <c r="H780" i="15"/>
  <c r="I780" i="15"/>
  <c r="J780" i="15"/>
  <c r="H781" i="15"/>
  <c r="I781" i="15"/>
  <c r="J781" i="15"/>
  <c r="H782" i="15"/>
  <c r="I782" i="15"/>
  <c r="J782" i="15"/>
  <c r="H783" i="15"/>
  <c r="I783" i="15"/>
  <c r="J783" i="15"/>
  <c r="H784" i="15"/>
  <c r="I784" i="15"/>
  <c r="J784" i="15"/>
  <c r="H785" i="15"/>
  <c r="I785" i="15"/>
  <c r="J785" i="15"/>
  <c r="H786" i="15"/>
  <c r="I786" i="15"/>
  <c r="J786" i="15"/>
  <c r="H787" i="15"/>
  <c r="I787" i="15"/>
  <c r="J787" i="15"/>
  <c r="H788" i="15"/>
  <c r="I788" i="15"/>
  <c r="J788" i="15"/>
  <c r="H789" i="15"/>
  <c r="I789" i="15"/>
  <c r="J789" i="15"/>
  <c r="H790" i="15"/>
  <c r="I790" i="15"/>
  <c r="J790" i="15"/>
  <c r="H791" i="15"/>
  <c r="I791" i="15"/>
  <c r="J791" i="15"/>
  <c r="H792" i="15"/>
  <c r="I792" i="15"/>
  <c r="J792" i="15"/>
  <c r="H793" i="15"/>
  <c r="I793" i="15"/>
  <c r="J793" i="15"/>
  <c r="H794" i="15"/>
  <c r="I794" i="15"/>
  <c r="J794" i="15"/>
  <c r="H795" i="15"/>
  <c r="I795" i="15"/>
  <c r="J795" i="15"/>
  <c r="H796" i="15"/>
  <c r="I796" i="15"/>
  <c r="J796" i="15"/>
  <c r="H797" i="15"/>
  <c r="I797" i="15"/>
  <c r="J797" i="15"/>
  <c r="H798" i="15"/>
  <c r="I798" i="15"/>
  <c r="J798" i="15"/>
  <c r="H799" i="15"/>
  <c r="I799" i="15"/>
  <c r="J799" i="15"/>
  <c r="H800" i="15"/>
  <c r="I800" i="15"/>
  <c r="J800" i="15"/>
  <c r="H801" i="15"/>
  <c r="I801" i="15"/>
  <c r="J801" i="15"/>
  <c r="H802" i="15"/>
  <c r="I802" i="15"/>
  <c r="J802" i="15"/>
  <c r="H803" i="15"/>
  <c r="I803" i="15"/>
  <c r="J803" i="15"/>
  <c r="H804" i="15"/>
  <c r="I804" i="15"/>
  <c r="J804" i="15"/>
  <c r="H805" i="15"/>
  <c r="I805" i="15"/>
  <c r="J805" i="15"/>
  <c r="H806" i="15"/>
  <c r="I806" i="15"/>
  <c r="J806" i="15"/>
  <c r="H807" i="15"/>
  <c r="I807" i="15"/>
  <c r="J807" i="15"/>
  <c r="H808" i="15"/>
  <c r="I808" i="15"/>
  <c r="J808" i="15"/>
  <c r="H809" i="15"/>
  <c r="I809" i="15"/>
  <c r="J809" i="15"/>
  <c r="H810" i="15"/>
  <c r="I810" i="15"/>
  <c r="J810" i="15"/>
  <c r="H811" i="15"/>
  <c r="I811" i="15"/>
  <c r="J811" i="15"/>
  <c r="H812" i="15"/>
  <c r="I812" i="15"/>
  <c r="J812" i="15"/>
  <c r="H813" i="15"/>
  <c r="I813" i="15"/>
  <c r="J813" i="15"/>
  <c r="H814" i="15"/>
  <c r="I814" i="15"/>
  <c r="J814" i="15"/>
  <c r="H815" i="15"/>
  <c r="I815" i="15"/>
  <c r="J815" i="15"/>
  <c r="H816" i="15"/>
  <c r="I816" i="15"/>
  <c r="J816" i="15"/>
  <c r="H817" i="15"/>
  <c r="I817" i="15"/>
  <c r="J817" i="15"/>
  <c r="H818" i="15"/>
  <c r="I818" i="15"/>
  <c r="J818" i="15"/>
  <c r="H819" i="15"/>
  <c r="I819" i="15"/>
  <c r="J819" i="15"/>
  <c r="H820" i="15"/>
  <c r="I820" i="15"/>
  <c r="J820" i="15"/>
  <c r="H821" i="15"/>
  <c r="I821" i="15"/>
  <c r="J821" i="15"/>
  <c r="H822" i="15"/>
  <c r="I822" i="15"/>
  <c r="J822" i="15"/>
  <c r="H823" i="15"/>
  <c r="I823" i="15"/>
  <c r="J823" i="15"/>
  <c r="H824" i="15"/>
  <c r="I824" i="15"/>
  <c r="J824" i="15"/>
  <c r="H825" i="15"/>
  <c r="I825" i="15"/>
  <c r="J825" i="15"/>
  <c r="H826" i="15"/>
  <c r="I826" i="15"/>
  <c r="J826" i="15"/>
  <c r="H827" i="15"/>
  <c r="I827" i="15"/>
  <c r="J827" i="15"/>
  <c r="H828" i="15"/>
  <c r="I828" i="15"/>
  <c r="J828" i="15"/>
  <c r="H829" i="15"/>
  <c r="I829" i="15"/>
  <c r="J829" i="15"/>
  <c r="H830" i="15"/>
  <c r="I830" i="15"/>
  <c r="J830" i="15"/>
  <c r="H831" i="15"/>
  <c r="I831" i="15"/>
  <c r="J831" i="15"/>
  <c r="H832" i="15"/>
  <c r="I832" i="15"/>
  <c r="J832" i="15"/>
  <c r="H833" i="15"/>
  <c r="I833" i="15"/>
  <c r="J833" i="15"/>
  <c r="H834" i="15"/>
  <c r="I834" i="15"/>
  <c r="J834" i="15"/>
  <c r="H835" i="15"/>
  <c r="I835" i="15"/>
  <c r="J835" i="15"/>
  <c r="H836" i="15"/>
  <c r="I836" i="15"/>
  <c r="J836" i="15"/>
  <c r="H837" i="15"/>
  <c r="I837" i="15"/>
  <c r="J837" i="15"/>
  <c r="H838" i="15"/>
  <c r="I838" i="15"/>
  <c r="J838" i="15"/>
  <c r="H839" i="15"/>
  <c r="I839" i="15"/>
  <c r="J839" i="15"/>
  <c r="H840" i="15"/>
  <c r="I840" i="15"/>
  <c r="J840" i="15"/>
  <c r="H841" i="15"/>
  <c r="I841" i="15"/>
  <c r="J841" i="15"/>
  <c r="H842" i="15"/>
  <c r="I842" i="15"/>
  <c r="J842" i="15"/>
  <c r="H843" i="15"/>
  <c r="I843" i="15"/>
  <c r="J843" i="15"/>
  <c r="H844" i="15"/>
  <c r="I844" i="15"/>
  <c r="J844" i="15"/>
  <c r="H845" i="15"/>
  <c r="I845" i="15"/>
  <c r="J845" i="15"/>
  <c r="H846" i="15"/>
  <c r="I846" i="15"/>
  <c r="J846" i="15"/>
  <c r="H847" i="15"/>
  <c r="I847" i="15"/>
  <c r="J847" i="15"/>
  <c r="H848" i="15"/>
  <c r="I848" i="15"/>
  <c r="J848" i="15"/>
  <c r="H849" i="15"/>
  <c r="I849" i="15"/>
  <c r="J849" i="15"/>
  <c r="H850" i="15"/>
  <c r="I850" i="15"/>
  <c r="J850" i="15"/>
  <c r="H851" i="15"/>
  <c r="I851" i="15"/>
  <c r="J851" i="15"/>
  <c r="H852" i="15"/>
  <c r="I852" i="15"/>
  <c r="J852" i="15"/>
  <c r="H853" i="15"/>
  <c r="I853" i="15"/>
  <c r="J853" i="15"/>
  <c r="H854" i="15"/>
  <c r="I854" i="15"/>
  <c r="J854" i="15"/>
  <c r="H855" i="15"/>
  <c r="I855" i="15"/>
  <c r="J855" i="15"/>
  <c r="H856" i="15"/>
  <c r="I856" i="15"/>
  <c r="J856" i="15"/>
  <c r="H857" i="15"/>
  <c r="I857" i="15"/>
  <c r="J857" i="15"/>
  <c r="H858" i="15"/>
  <c r="I858" i="15"/>
  <c r="J858" i="15"/>
  <c r="H859" i="15"/>
  <c r="I859" i="15"/>
  <c r="J859" i="15"/>
  <c r="H860" i="15"/>
  <c r="I860" i="15"/>
  <c r="J860" i="15"/>
  <c r="H861" i="15"/>
  <c r="I861" i="15"/>
  <c r="J861" i="15"/>
  <c r="H862" i="15"/>
  <c r="I862" i="15"/>
  <c r="J862" i="15"/>
  <c r="H863" i="15"/>
  <c r="I863" i="15"/>
  <c r="J863" i="15"/>
  <c r="H864" i="15"/>
  <c r="I864" i="15"/>
  <c r="J864" i="15"/>
  <c r="H865" i="15"/>
  <c r="I865" i="15"/>
  <c r="J865" i="15"/>
  <c r="H866" i="15"/>
  <c r="I866" i="15"/>
  <c r="J866" i="15"/>
  <c r="H867" i="15"/>
  <c r="I867" i="15"/>
  <c r="J867" i="15"/>
  <c r="H868" i="15"/>
  <c r="I868" i="15"/>
  <c r="J868" i="15"/>
  <c r="H869" i="15"/>
  <c r="I869" i="15"/>
  <c r="J869" i="15"/>
  <c r="H870" i="15"/>
  <c r="I870" i="15"/>
  <c r="J870" i="15"/>
  <c r="H871" i="15"/>
  <c r="I871" i="15"/>
  <c r="J871" i="15"/>
  <c r="H872" i="15"/>
  <c r="I872" i="15"/>
  <c r="J872" i="15"/>
  <c r="H873" i="15"/>
  <c r="I873" i="15"/>
  <c r="J873" i="15"/>
  <c r="H874" i="15"/>
  <c r="I874" i="15"/>
  <c r="J874" i="15"/>
  <c r="H875" i="15"/>
  <c r="I875" i="15"/>
  <c r="J875" i="15"/>
  <c r="H876" i="15"/>
  <c r="I876" i="15"/>
  <c r="J876" i="15"/>
  <c r="H877" i="15"/>
  <c r="I877" i="15"/>
  <c r="J877" i="15"/>
  <c r="H878" i="15"/>
  <c r="I878" i="15"/>
  <c r="J878" i="15"/>
  <c r="H879" i="15"/>
  <c r="I879" i="15"/>
  <c r="J879" i="15"/>
  <c r="H880" i="15"/>
  <c r="I880" i="15"/>
  <c r="J880" i="15"/>
  <c r="H881" i="15"/>
  <c r="I881" i="15"/>
  <c r="J881" i="15"/>
  <c r="H882" i="15"/>
  <c r="I882" i="15"/>
  <c r="J882" i="15"/>
  <c r="H883" i="15"/>
  <c r="I883" i="15"/>
  <c r="J883" i="15"/>
  <c r="H884" i="15"/>
  <c r="I884" i="15"/>
  <c r="J884" i="15"/>
  <c r="H885" i="15"/>
  <c r="I885" i="15"/>
  <c r="J885" i="15"/>
  <c r="H886" i="15"/>
  <c r="I886" i="15"/>
  <c r="J886" i="15"/>
  <c r="H887" i="15"/>
  <c r="I887" i="15"/>
  <c r="J887" i="15"/>
  <c r="H888" i="15"/>
  <c r="I888" i="15"/>
  <c r="J888" i="15"/>
  <c r="H889" i="15"/>
  <c r="I889" i="15"/>
  <c r="J889" i="15"/>
  <c r="H890" i="15"/>
  <c r="I890" i="15"/>
  <c r="J890" i="15"/>
  <c r="H891" i="15"/>
  <c r="I891" i="15"/>
  <c r="J891" i="15"/>
  <c r="H892" i="15"/>
  <c r="I892" i="15"/>
  <c r="J892" i="15"/>
  <c r="H893" i="15"/>
  <c r="I893" i="15"/>
  <c r="J893" i="15"/>
  <c r="H894" i="15"/>
  <c r="I894" i="15"/>
  <c r="J894" i="15"/>
  <c r="H895" i="15"/>
  <c r="I895" i="15"/>
  <c r="J895" i="15"/>
  <c r="H896" i="15"/>
  <c r="I896" i="15"/>
  <c r="J896" i="15"/>
  <c r="H897" i="15"/>
  <c r="I897" i="15"/>
  <c r="J897" i="15"/>
  <c r="H898" i="15"/>
  <c r="I898" i="15"/>
  <c r="J898" i="15"/>
  <c r="H899" i="15"/>
  <c r="I899" i="15"/>
  <c r="J899" i="15"/>
  <c r="H900" i="15"/>
  <c r="I900" i="15"/>
  <c r="J900" i="15"/>
  <c r="H901" i="15"/>
  <c r="I901" i="15"/>
  <c r="J901" i="15"/>
  <c r="H902" i="15"/>
  <c r="I902" i="15"/>
  <c r="J902" i="15"/>
  <c r="H903" i="15"/>
  <c r="I903" i="15"/>
  <c r="J903" i="15"/>
  <c r="H904" i="15"/>
  <c r="I904" i="15"/>
  <c r="J904" i="15"/>
  <c r="H905" i="15"/>
  <c r="I905" i="15"/>
  <c r="J905" i="15"/>
  <c r="H906" i="15"/>
  <c r="I906" i="15"/>
  <c r="J906" i="15"/>
  <c r="H907" i="15"/>
  <c r="I907" i="15"/>
  <c r="J907" i="15"/>
  <c r="H908" i="15"/>
  <c r="I908" i="15"/>
  <c r="J908" i="15"/>
  <c r="H909" i="15"/>
  <c r="I909" i="15"/>
  <c r="J909" i="15"/>
  <c r="H910" i="15"/>
  <c r="I910" i="15"/>
  <c r="J910" i="15"/>
  <c r="H911" i="15"/>
  <c r="I911" i="15"/>
  <c r="J911" i="15"/>
  <c r="H912" i="15"/>
  <c r="I912" i="15"/>
  <c r="J912" i="15"/>
  <c r="H913" i="15"/>
  <c r="I913" i="15"/>
  <c r="J913" i="15"/>
  <c r="H914" i="15"/>
  <c r="I914" i="15"/>
  <c r="J914" i="15"/>
  <c r="H915" i="15"/>
  <c r="I915" i="15"/>
  <c r="J915" i="15"/>
  <c r="H916" i="15"/>
  <c r="I916" i="15"/>
  <c r="J916" i="15"/>
  <c r="H917" i="15"/>
  <c r="I917" i="15"/>
  <c r="J917" i="15"/>
  <c r="H918" i="15"/>
  <c r="I918" i="15"/>
  <c r="J918" i="15"/>
  <c r="H919" i="15"/>
  <c r="I919" i="15"/>
  <c r="J919" i="15"/>
  <c r="H920" i="15"/>
  <c r="I920" i="15"/>
  <c r="J920" i="15"/>
  <c r="H921" i="15"/>
  <c r="I921" i="15"/>
  <c r="J921" i="15"/>
  <c r="H922" i="15"/>
  <c r="I922" i="15"/>
  <c r="J922" i="15"/>
  <c r="H923" i="15"/>
  <c r="I923" i="15"/>
  <c r="J923" i="15"/>
  <c r="H924" i="15"/>
  <c r="I924" i="15"/>
  <c r="J924" i="15"/>
  <c r="H925" i="15"/>
  <c r="I925" i="15"/>
  <c r="J925" i="15"/>
  <c r="H926" i="15"/>
  <c r="I926" i="15"/>
  <c r="J926" i="15"/>
  <c r="H927" i="15"/>
  <c r="I927" i="15"/>
  <c r="J927" i="15"/>
  <c r="H928" i="15"/>
  <c r="I928" i="15"/>
  <c r="J928" i="15"/>
  <c r="H929" i="15"/>
  <c r="I929" i="15"/>
  <c r="J929" i="15"/>
  <c r="H930" i="15"/>
  <c r="I930" i="15"/>
  <c r="J930" i="15"/>
  <c r="H931" i="15"/>
  <c r="I931" i="15"/>
  <c r="J931" i="15"/>
  <c r="H932" i="15"/>
  <c r="I932" i="15"/>
  <c r="J932" i="15"/>
  <c r="H933" i="15"/>
  <c r="I933" i="15"/>
  <c r="J933" i="15"/>
  <c r="H934" i="15"/>
  <c r="I934" i="15"/>
  <c r="J934" i="15"/>
  <c r="H935" i="15"/>
  <c r="I935" i="15"/>
  <c r="J935" i="15"/>
  <c r="H936" i="15"/>
  <c r="I936" i="15"/>
  <c r="J936" i="15"/>
  <c r="H937" i="15"/>
  <c r="I937" i="15"/>
  <c r="J937" i="15"/>
  <c r="H938" i="15"/>
  <c r="I938" i="15"/>
  <c r="J938" i="15"/>
  <c r="H939" i="15"/>
  <c r="I939" i="15"/>
  <c r="J939" i="15"/>
  <c r="H940" i="15"/>
  <c r="I940" i="15"/>
  <c r="J940" i="15"/>
  <c r="H941" i="15"/>
  <c r="I941" i="15"/>
  <c r="J941" i="15"/>
  <c r="H942" i="15"/>
  <c r="I942" i="15"/>
  <c r="J942" i="15"/>
  <c r="H943" i="15"/>
  <c r="I943" i="15"/>
  <c r="J943" i="15"/>
  <c r="H944" i="15"/>
  <c r="I944" i="15"/>
  <c r="J944" i="15"/>
  <c r="H945" i="15"/>
  <c r="I945" i="15"/>
  <c r="J945" i="15"/>
  <c r="H946" i="15"/>
  <c r="I946" i="15"/>
  <c r="J946" i="15"/>
  <c r="H947" i="15"/>
  <c r="I947" i="15"/>
  <c r="J947" i="15"/>
  <c r="H948" i="15"/>
  <c r="I948" i="15"/>
  <c r="J948" i="15"/>
  <c r="H949" i="15"/>
  <c r="I949" i="15"/>
  <c r="J949" i="15"/>
  <c r="H950" i="15"/>
  <c r="I950" i="15"/>
  <c r="J950" i="15"/>
  <c r="H951" i="15"/>
  <c r="I951" i="15"/>
  <c r="J951" i="15"/>
  <c r="H952" i="15"/>
  <c r="I952" i="15"/>
  <c r="J952" i="15"/>
  <c r="H953" i="15"/>
  <c r="I953" i="15"/>
  <c r="J953" i="15"/>
  <c r="H954" i="15"/>
  <c r="I954" i="15"/>
  <c r="J954" i="15"/>
  <c r="H955" i="15"/>
  <c r="I955" i="15"/>
  <c r="J955" i="15"/>
  <c r="H956" i="15"/>
  <c r="I956" i="15"/>
  <c r="J956" i="15"/>
  <c r="H957" i="15"/>
  <c r="I957" i="15"/>
  <c r="J957" i="15"/>
  <c r="H958" i="15"/>
  <c r="I958" i="15"/>
  <c r="J958" i="15"/>
  <c r="H959" i="15"/>
  <c r="I959" i="15"/>
  <c r="J959" i="15"/>
  <c r="H960" i="15"/>
  <c r="I960" i="15"/>
  <c r="J960" i="15"/>
  <c r="H961" i="15"/>
  <c r="I961" i="15"/>
  <c r="J961" i="15"/>
  <c r="H962" i="15"/>
  <c r="I962" i="15"/>
  <c r="J962" i="15"/>
  <c r="H963" i="15"/>
  <c r="I963" i="15"/>
  <c r="J963" i="15"/>
  <c r="H964" i="15"/>
  <c r="I964" i="15"/>
  <c r="J964" i="15"/>
  <c r="H965" i="15"/>
  <c r="I965" i="15"/>
  <c r="J965" i="15"/>
  <c r="H966" i="15"/>
  <c r="I966" i="15"/>
  <c r="J966" i="15"/>
  <c r="H967" i="15"/>
  <c r="I967" i="15"/>
  <c r="J967" i="15"/>
  <c r="H968" i="15"/>
  <c r="I968" i="15"/>
  <c r="J968" i="15"/>
  <c r="H969" i="15"/>
  <c r="I969" i="15"/>
  <c r="J969" i="15"/>
  <c r="H970" i="15"/>
  <c r="I970" i="15"/>
  <c r="J970" i="15"/>
  <c r="H971" i="15"/>
  <c r="I971" i="15"/>
  <c r="J971" i="15"/>
  <c r="H972" i="15"/>
  <c r="I972" i="15"/>
  <c r="J972" i="15"/>
  <c r="H973" i="15"/>
  <c r="I973" i="15"/>
  <c r="J973" i="15"/>
  <c r="H974" i="15"/>
  <c r="I974" i="15"/>
  <c r="J974" i="15"/>
  <c r="H975" i="15"/>
  <c r="I975" i="15"/>
  <c r="J975" i="15"/>
  <c r="H976" i="15"/>
  <c r="I976" i="15"/>
  <c r="J976" i="15"/>
  <c r="H977" i="15"/>
  <c r="I977" i="15"/>
  <c r="J977" i="15"/>
  <c r="H978" i="15"/>
  <c r="I978" i="15"/>
  <c r="J978" i="15"/>
  <c r="H979" i="15"/>
  <c r="I979" i="15"/>
  <c r="J979" i="15"/>
  <c r="H980" i="15"/>
  <c r="I980" i="15"/>
  <c r="J980" i="15"/>
  <c r="H981" i="15"/>
  <c r="I981" i="15"/>
  <c r="J981" i="15"/>
  <c r="H982" i="15"/>
  <c r="I982" i="15"/>
  <c r="J982" i="15"/>
  <c r="H983" i="15"/>
  <c r="I983" i="15"/>
  <c r="J983" i="15"/>
  <c r="H984" i="15"/>
  <c r="I984" i="15"/>
  <c r="J984" i="15"/>
  <c r="H985" i="15"/>
  <c r="I985" i="15"/>
  <c r="J985" i="15"/>
  <c r="H986" i="15"/>
  <c r="I986" i="15"/>
  <c r="J986" i="15"/>
  <c r="H987" i="15"/>
  <c r="I987" i="15"/>
  <c r="J987" i="15"/>
  <c r="H988" i="15"/>
  <c r="I988" i="15"/>
  <c r="J988" i="15"/>
  <c r="H989" i="15"/>
  <c r="I989" i="15"/>
  <c r="J989" i="15"/>
  <c r="H990" i="15"/>
  <c r="I990" i="15"/>
  <c r="J990" i="15"/>
  <c r="H991" i="15"/>
  <c r="I991" i="15"/>
  <c r="J991" i="15"/>
  <c r="H992" i="15"/>
  <c r="I992" i="15"/>
  <c r="J992" i="15"/>
  <c r="H993" i="15"/>
  <c r="I993" i="15"/>
  <c r="J993" i="15"/>
  <c r="H994" i="15"/>
  <c r="I994" i="15"/>
  <c r="J994" i="15"/>
  <c r="H995" i="15"/>
  <c r="I995" i="15"/>
  <c r="J995" i="15"/>
  <c r="H996" i="15"/>
  <c r="I996" i="15"/>
  <c r="J996" i="15"/>
  <c r="H997" i="15"/>
  <c r="I997" i="15"/>
  <c r="J997" i="15"/>
  <c r="H998" i="15"/>
  <c r="I998" i="15"/>
  <c r="J998" i="15"/>
  <c r="H999" i="15"/>
  <c r="I999" i="15"/>
  <c r="J999" i="15"/>
  <c r="H1000" i="15"/>
  <c r="I1000" i="15"/>
  <c r="J1000" i="15"/>
  <c r="H1001" i="15"/>
  <c r="I1001" i="15"/>
  <c r="J1001" i="15"/>
  <c r="H1002" i="15"/>
  <c r="I1002" i="15"/>
  <c r="J1002" i="15"/>
  <c r="H1003" i="15"/>
  <c r="I1003" i="15"/>
  <c r="J1003" i="15"/>
  <c r="H1004" i="15"/>
  <c r="I1004" i="15"/>
  <c r="J1004" i="15"/>
  <c r="H1005" i="15"/>
  <c r="I1005" i="15"/>
  <c r="J1005" i="15"/>
  <c r="H1006" i="15"/>
  <c r="I1006" i="15"/>
  <c r="J1006" i="15"/>
  <c r="H1007" i="15"/>
  <c r="I1007" i="15"/>
  <c r="J1007" i="15"/>
  <c r="H1008" i="15"/>
  <c r="I1008" i="15"/>
  <c r="J1008" i="15"/>
  <c r="H1009" i="15"/>
  <c r="I1009" i="15"/>
  <c r="J1009" i="15"/>
  <c r="H1010" i="15"/>
  <c r="I1010" i="15"/>
  <c r="J1010" i="15"/>
  <c r="H1011" i="15"/>
  <c r="I1011" i="15"/>
  <c r="J1011" i="15"/>
  <c r="H1012" i="15"/>
  <c r="I1012" i="15"/>
  <c r="J1012" i="15"/>
  <c r="H1013" i="15"/>
  <c r="I1013" i="15"/>
  <c r="J1013" i="15"/>
  <c r="H1014" i="15"/>
  <c r="I1014" i="15"/>
  <c r="J1014" i="15"/>
  <c r="H1015" i="15"/>
  <c r="I1015" i="15"/>
  <c r="J1015" i="15"/>
  <c r="H1016" i="15"/>
  <c r="I1016" i="15"/>
  <c r="J1016" i="15"/>
  <c r="H1017" i="15"/>
  <c r="I1017" i="15"/>
  <c r="J1017" i="15"/>
  <c r="H1018" i="15"/>
  <c r="I1018" i="15"/>
  <c r="J1018" i="15"/>
  <c r="H1019" i="15"/>
  <c r="I1019" i="15"/>
  <c r="J1019" i="15"/>
  <c r="H1020" i="15"/>
  <c r="I1020" i="15"/>
  <c r="J1020" i="15"/>
  <c r="H1021" i="15"/>
  <c r="I1021" i="15"/>
  <c r="J1021" i="15"/>
  <c r="H1022" i="15"/>
  <c r="I1022" i="15"/>
  <c r="J1022" i="15"/>
  <c r="H1023" i="15"/>
  <c r="I1023" i="15"/>
  <c r="J1023" i="15"/>
  <c r="H1024" i="15"/>
  <c r="I1024" i="15"/>
  <c r="J1024" i="15"/>
  <c r="H1025" i="15"/>
  <c r="I1025" i="15"/>
  <c r="J1025" i="15"/>
  <c r="H1026" i="15"/>
  <c r="I1026" i="15"/>
  <c r="J1026" i="15"/>
  <c r="H1027" i="15"/>
  <c r="I1027" i="15"/>
  <c r="J1027" i="15"/>
  <c r="H1028" i="15"/>
  <c r="I1028" i="15"/>
  <c r="J1028" i="15"/>
  <c r="H1029" i="15"/>
  <c r="I1029" i="15"/>
  <c r="J1029" i="15"/>
  <c r="H1030" i="15"/>
  <c r="I1030" i="15"/>
  <c r="J1030" i="15"/>
  <c r="H1031" i="15"/>
  <c r="I1031" i="15"/>
  <c r="J1031" i="15"/>
  <c r="H1032" i="15"/>
  <c r="I1032" i="15"/>
  <c r="J1032" i="15"/>
  <c r="H1033" i="15"/>
  <c r="I1033" i="15"/>
  <c r="J1033" i="15"/>
  <c r="H1034" i="15"/>
  <c r="I1034" i="15"/>
  <c r="J1034" i="15"/>
  <c r="H1035" i="15"/>
  <c r="I1035" i="15"/>
  <c r="J1035" i="15"/>
  <c r="H1036" i="15"/>
  <c r="I1036" i="15"/>
  <c r="J1036" i="15"/>
  <c r="H1037" i="15"/>
  <c r="I1037" i="15"/>
  <c r="J1037" i="15"/>
  <c r="H1038" i="15"/>
  <c r="I1038" i="15"/>
  <c r="J1038" i="15"/>
  <c r="H1039" i="15"/>
  <c r="I1039" i="15"/>
  <c r="J1039" i="15"/>
  <c r="H1040" i="15"/>
  <c r="I1040" i="15"/>
  <c r="J1040" i="15"/>
  <c r="H1041" i="15"/>
  <c r="I1041" i="15"/>
  <c r="J1041" i="15"/>
  <c r="H1042" i="15"/>
  <c r="I1042" i="15"/>
  <c r="J1042" i="15"/>
  <c r="H1043" i="15"/>
  <c r="I1043" i="15"/>
  <c r="J1043" i="15"/>
  <c r="H1044" i="15"/>
  <c r="I1044" i="15"/>
  <c r="J1044" i="15"/>
  <c r="H1045" i="15"/>
  <c r="I1045" i="15"/>
  <c r="J1045" i="15"/>
  <c r="H1046" i="15"/>
  <c r="I1046" i="15"/>
  <c r="J1046" i="15"/>
  <c r="H1047" i="15"/>
  <c r="I1047" i="15"/>
  <c r="J1047" i="15"/>
  <c r="H1048" i="15"/>
  <c r="I1048" i="15"/>
  <c r="J1048" i="15"/>
  <c r="H1049" i="15"/>
  <c r="I1049" i="15"/>
  <c r="J1049" i="15"/>
  <c r="H1050" i="15"/>
  <c r="I1050" i="15"/>
  <c r="J1050" i="15"/>
  <c r="H1051" i="15"/>
  <c r="I1051" i="15"/>
  <c r="J1051" i="15"/>
  <c r="H1052" i="15"/>
  <c r="I1052" i="15"/>
  <c r="J1052" i="15"/>
  <c r="H1053" i="15"/>
  <c r="I1053" i="15"/>
  <c r="J1053" i="15"/>
  <c r="H1054" i="15"/>
  <c r="I1054" i="15"/>
  <c r="J1054" i="15"/>
  <c r="H1055" i="15"/>
  <c r="I1055" i="15"/>
  <c r="J1055" i="15"/>
  <c r="H1056" i="15"/>
  <c r="I1056" i="15"/>
  <c r="J1056" i="15"/>
  <c r="H1057" i="15"/>
  <c r="I1057" i="15"/>
  <c r="J1057" i="15"/>
  <c r="H1058" i="15"/>
  <c r="I1058" i="15"/>
  <c r="J1058" i="15"/>
  <c r="H1059" i="15"/>
  <c r="I1059" i="15"/>
  <c r="J1059" i="15"/>
  <c r="H1060" i="15"/>
  <c r="I1060" i="15"/>
  <c r="J1060" i="15"/>
  <c r="H1061" i="15"/>
  <c r="I1061" i="15"/>
  <c r="J1061" i="15"/>
  <c r="H1062" i="15"/>
  <c r="I1062" i="15"/>
  <c r="J1062" i="15"/>
  <c r="H1063" i="15"/>
  <c r="I1063" i="15"/>
  <c r="J1063" i="15"/>
  <c r="H1064" i="15"/>
  <c r="I1064" i="15"/>
  <c r="J1064" i="15"/>
  <c r="H1065" i="15"/>
  <c r="I1065" i="15"/>
  <c r="J1065" i="15"/>
  <c r="H1066" i="15"/>
  <c r="I1066" i="15"/>
  <c r="J1066" i="15"/>
  <c r="H1067" i="15"/>
  <c r="I1067" i="15"/>
  <c r="J1067" i="15"/>
  <c r="H1068" i="15"/>
  <c r="I1068" i="15"/>
  <c r="J1068" i="15"/>
  <c r="H1069" i="15"/>
  <c r="I1069" i="15"/>
  <c r="J1069" i="15"/>
  <c r="H1070" i="15"/>
  <c r="I1070" i="15"/>
  <c r="J1070" i="15"/>
  <c r="H1071" i="15"/>
  <c r="I1071" i="15"/>
  <c r="J1071" i="15"/>
  <c r="H1072" i="15"/>
  <c r="I1072" i="15"/>
  <c r="J1072" i="15"/>
  <c r="H1073" i="15"/>
  <c r="I1073" i="15"/>
  <c r="J1073" i="15"/>
  <c r="H1074" i="15"/>
  <c r="I1074" i="15"/>
  <c r="J1074" i="15"/>
  <c r="H1075" i="15"/>
  <c r="I1075" i="15"/>
  <c r="J1075" i="15"/>
  <c r="H1076" i="15"/>
  <c r="I1076" i="15"/>
  <c r="J1076" i="15"/>
  <c r="H1077" i="15"/>
  <c r="I1077" i="15"/>
  <c r="J1077" i="15"/>
  <c r="H1078" i="15"/>
  <c r="I1078" i="15"/>
  <c r="J1078" i="15"/>
  <c r="H1079" i="15"/>
  <c r="I1079" i="15"/>
  <c r="J1079" i="15"/>
  <c r="H1080" i="15"/>
  <c r="I1080" i="15"/>
  <c r="J1080" i="15"/>
  <c r="H1081" i="15"/>
  <c r="I1081" i="15"/>
  <c r="J1081" i="15"/>
  <c r="H1082" i="15"/>
  <c r="I1082" i="15"/>
  <c r="J1082" i="15"/>
  <c r="H1083" i="15"/>
  <c r="I1083" i="15"/>
  <c r="J1083" i="15"/>
  <c r="H1084" i="15"/>
  <c r="I1084" i="15"/>
  <c r="J1084" i="15"/>
  <c r="H1085" i="15"/>
  <c r="I1085" i="15"/>
  <c r="J1085" i="15"/>
  <c r="H1086" i="15"/>
  <c r="I1086" i="15"/>
  <c r="J1086" i="15"/>
  <c r="H1087" i="15"/>
  <c r="I1087" i="15"/>
  <c r="J1087" i="15"/>
  <c r="H1088" i="15"/>
  <c r="I1088" i="15"/>
  <c r="J1088" i="15"/>
  <c r="H1089" i="15"/>
  <c r="I1089" i="15"/>
  <c r="J1089" i="15"/>
  <c r="H1090" i="15"/>
  <c r="I1090" i="15"/>
  <c r="J1090" i="15"/>
  <c r="H1091" i="15"/>
  <c r="I1091" i="15"/>
  <c r="J1091" i="15"/>
  <c r="H1092" i="15"/>
  <c r="I1092" i="15"/>
  <c r="J1092" i="15"/>
  <c r="H1093" i="15"/>
  <c r="I1093" i="15"/>
  <c r="J1093" i="15"/>
  <c r="H1094" i="15"/>
  <c r="I1094" i="15"/>
  <c r="J1094" i="15"/>
  <c r="H1095" i="15"/>
  <c r="I1095" i="15"/>
  <c r="J1095" i="15"/>
  <c r="H1096" i="15"/>
  <c r="I1096" i="15"/>
  <c r="J1096" i="15"/>
  <c r="H1097" i="15"/>
  <c r="I1097" i="15"/>
  <c r="J1097" i="15"/>
  <c r="H1098" i="15"/>
  <c r="I1098" i="15"/>
  <c r="J1098" i="15"/>
  <c r="H1099" i="15"/>
  <c r="I1099" i="15"/>
  <c r="J1099" i="15"/>
  <c r="H1100" i="15"/>
  <c r="I1100" i="15"/>
  <c r="J1100" i="15"/>
  <c r="H1101" i="15"/>
  <c r="I1101" i="15"/>
  <c r="J1101" i="15"/>
  <c r="H1102" i="15"/>
  <c r="I1102" i="15"/>
  <c r="J1102" i="15"/>
  <c r="H1103" i="15"/>
  <c r="I1103" i="15"/>
  <c r="J1103" i="15"/>
  <c r="H1104" i="15"/>
  <c r="I1104" i="15"/>
  <c r="J1104" i="15"/>
  <c r="H1105" i="15"/>
  <c r="I1105" i="15"/>
  <c r="J1105" i="15"/>
  <c r="H1106" i="15"/>
  <c r="I1106" i="15"/>
  <c r="J1106" i="15"/>
  <c r="H1107" i="15"/>
  <c r="I1107" i="15"/>
  <c r="J1107" i="15"/>
  <c r="H1108" i="15"/>
  <c r="I1108" i="15"/>
  <c r="J1108" i="15"/>
  <c r="H1109" i="15"/>
  <c r="I1109" i="15"/>
  <c r="J1109" i="15"/>
  <c r="H1110" i="15"/>
  <c r="I1110" i="15"/>
  <c r="J1110" i="15"/>
  <c r="H1111" i="15"/>
  <c r="I1111" i="15"/>
  <c r="J1111" i="15"/>
  <c r="H1112" i="15"/>
  <c r="I1112" i="15"/>
  <c r="J1112" i="15"/>
  <c r="H1113" i="15"/>
  <c r="I1113" i="15"/>
  <c r="J1113" i="15"/>
  <c r="H1114" i="15"/>
  <c r="I1114" i="15"/>
  <c r="J1114" i="15"/>
  <c r="H1115" i="15"/>
  <c r="I1115" i="15"/>
  <c r="J1115" i="15"/>
  <c r="H1116" i="15"/>
  <c r="I1116" i="15"/>
  <c r="J1116" i="15"/>
  <c r="H1117" i="15"/>
  <c r="I1117" i="15"/>
  <c r="J1117" i="15"/>
  <c r="H1118" i="15"/>
  <c r="I1118" i="15"/>
  <c r="J1118" i="15"/>
  <c r="H1119" i="15"/>
  <c r="I1119" i="15"/>
  <c r="J1119" i="15"/>
  <c r="H1120" i="15"/>
  <c r="I1120" i="15"/>
  <c r="J1120" i="15"/>
  <c r="H1121" i="15"/>
  <c r="I1121" i="15"/>
  <c r="J1121" i="15"/>
  <c r="H1122" i="15"/>
  <c r="I1122" i="15"/>
  <c r="J1122" i="15"/>
  <c r="H1123" i="15"/>
  <c r="I1123" i="15"/>
  <c r="J1123" i="15"/>
  <c r="H1124" i="15"/>
  <c r="I1124" i="15"/>
  <c r="J1124" i="15"/>
  <c r="H1125" i="15"/>
  <c r="I1125" i="15"/>
  <c r="J1125" i="15"/>
  <c r="H1126" i="15"/>
  <c r="I1126" i="15"/>
  <c r="J1126" i="15"/>
  <c r="H1127" i="15"/>
  <c r="I1127" i="15"/>
  <c r="J1127" i="15"/>
  <c r="H1128" i="15"/>
  <c r="I1128" i="15"/>
  <c r="J1128" i="15"/>
  <c r="H1129" i="15"/>
  <c r="I1129" i="15"/>
  <c r="J1129" i="15"/>
  <c r="H1130" i="15"/>
  <c r="I1130" i="15"/>
  <c r="J1130" i="15"/>
  <c r="H1131" i="15"/>
  <c r="I1131" i="15"/>
  <c r="J1131" i="15"/>
  <c r="H1132" i="15"/>
  <c r="I1132" i="15"/>
  <c r="J1132" i="15"/>
  <c r="H1133" i="15"/>
  <c r="I1133" i="15"/>
  <c r="J1133" i="15"/>
  <c r="H1134" i="15"/>
  <c r="I1134" i="15"/>
  <c r="J1134" i="15"/>
  <c r="H1135" i="15"/>
  <c r="I1135" i="15"/>
  <c r="J1135" i="15"/>
  <c r="H1136" i="15"/>
  <c r="I1136" i="15"/>
  <c r="J1136" i="15"/>
  <c r="H1137" i="15"/>
  <c r="I1137" i="15"/>
  <c r="J1137" i="15"/>
  <c r="H1138" i="15"/>
  <c r="I1138" i="15"/>
  <c r="J1138" i="15"/>
  <c r="H1139" i="15"/>
  <c r="I1139" i="15"/>
  <c r="J1139" i="15"/>
  <c r="H1140" i="15"/>
  <c r="I1140" i="15"/>
  <c r="J1140" i="15"/>
  <c r="H1141" i="15"/>
  <c r="I1141" i="15"/>
  <c r="J1141" i="15"/>
  <c r="H1142" i="15"/>
  <c r="I1142" i="15"/>
  <c r="J1142" i="15"/>
  <c r="H1143" i="15"/>
  <c r="I1143" i="15"/>
  <c r="J1143" i="15"/>
  <c r="H1144" i="15"/>
  <c r="I1144" i="15"/>
  <c r="J1144" i="15"/>
  <c r="H7" i="15"/>
  <c r="I7" i="15"/>
  <c r="J7" i="15"/>
  <c r="I6" i="15"/>
  <c r="J6" i="15"/>
  <c r="H6" i="15"/>
  <c r="G4441" i="13"/>
  <c r="G4440" i="13"/>
  <c r="G4439" i="13"/>
  <c r="G4438" i="13"/>
  <c r="G4437" i="13"/>
  <c r="G4436" i="13"/>
  <c r="G4435" i="13"/>
  <c r="G4434" i="13"/>
  <c r="G4433" i="13"/>
  <c r="G4432" i="13"/>
  <c r="G4431" i="13"/>
  <c r="G4430" i="13"/>
  <c r="G4429" i="13"/>
  <c r="G4428" i="13"/>
  <c r="G4427" i="13"/>
  <c r="G4426" i="13"/>
  <c r="G4425" i="13"/>
  <c r="G4424" i="13"/>
  <c r="G4423" i="13"/>
  <c r="G4422" i="13"/>
  <c r="G4421" i="13"/>
  <c r="G4420" i="13"/>
  <c r="G4419" i="13"/>
  <c r="G4418" i="13"/>
  <c r="G4417" i="13"/>
  <c r="G4416" i="13"/>
  <c r="G4415" i="13"/>
  <c r="G4414" i="13"/>
  <c r="G4413" i="13"/>
  <c r="G4412" i="13"/>
  <c r="G4411" i="13"/>
  <c r="G4410" i="13"/>
  <c r="G4409" i="13"/>
  <c r="G4408" i="13"/>
  <c r="G4407" i="13"/>
  <c r="G4406" i="13"/>
  <c r="G4405" i="13"/>
  <c r="G4404" i="13"/>
  <c r="G4403" i="13"/>
  <c r="G4402" i="13"/>
  <c r="G4401" i="13"/>
  <c r="G4400" i="13"/>
  <c r="G4399" i="13"/>
  <c r="G4398" i="13"/>
  <c r="G4397" i="13"/>
  <c r="G4396" i="13"/>
  <c r="G4395" i="13"/>
  <c r="G4394" i="13"/>
  <c r="G4393" i="13"/>
  <c r="G4392" i="13"/>
  <c r="G4391" i="13"/>
  <c r="G4390" i="13"/>
  <c r="G4389" i="13"/>
  <c r="G4388" i="13"/>
  <c r="G4387" i="13"/>
  <c r="G4386" i="13"/>
  <c r="G4385" i="13"/>
  <c r="G4384" i="13"/>
  <c r="G4383" i="13"/>
  <c r="G4382" i="13"/>
  <c r="G4381" i="13"/>
  <c r="G4380" i="13"/>
  <c r="G4379" i="13"/>
  <c r="G4378" i="13"/>
  <c r="G4377" i="13"/>
  <c r="G4376" i="13"/>
  <c r="G4375" i="13"/>
  <c r="G4374" i="13"/>
  <c r="G4373" i="13"/>
  <c r="G4372" i="13"/>
  <c r="G4371" i="13"/>
  <c r="G4370" i="13"/>
  <c r="G4369" i="13"/>
  <c r="G4368" i="13"/>
  <c r="G4367" i="13"/>
  <c r="G4366" i="13"/>
  <c r="G4365" i="13"/>
  <c r="G4364" i="13"/>
  <c r="G4363" i="13"/>
  <c r="G4362" i="13"/>
  <c r="G4361" i="13"/>
  <c r="G4360" i="13"/>
  <c r="G4359" i="13"/>
  <c r="G4358" i="13"/>
  <c r="G4357" i="13"/>
  <c r="G4356" i="13"/>
  <c r="G4355" i="13"/>
  <c r="G4354" i="13"/>
  <c r="G4353" i="13"/>
  <c r="G4352" i="13"/>
  <c r="G4351" i="13"/>
  <c r="G4350" i="13"/>
  <c r="G4349" i="13"/>
  <c r="G4348" i="13"/>
  <c r="G4347" i="13"/>
  <c r="G4346" i="13"/>
  <c r="G4345" i="13"/>
  <c r="G4344" i="13"/>
  <c r="G4343" i="13"/>
  <c r="G4342" i="13"/>
  <c r="G4341" i="13"/>
  <c r="G4340" i="13"/>
  <c r="G4339" i="13"/>
  <c r="G4338" i="13"/>
  <c r="G4337" i="13"/>
  <c r="G4336" i="13"/>
  <c r="G4335" i="13"/>
  <c r="G4334" i="13"/>
  <c r="G4333" i="13"/>
  <c r="G4332" i="13"/>
  <c r="G4331" i="13"/>
  <c r="G4330" i="13"/>
  <c r="G4329" i="13"/>
  <c r="G4328" i="13"/>
  <c r="G4327" i="13"/>
  <c r="G4326" i="13"/>
  <c r="G4325" i="13"/>
  <c r="G4324" i="13"/>
  <c r="G4323" i="13"/>
  <c r="G4322" i="13"/>
  <c r="G4321" i="13"/>
  <c r="G4320" i="13"/>
  <c r="G4319" i="13"/>
  <c r="G4318" i="13"/>
  <c r="G4317" i="13"/>
  <c r="G4316" i="13"/>
  <c r="G4315" i="13"/>
  <c r="G4314" i="13"/>
  <c r="G4313" i="13"/>
  <c r="G4312" i="13"/>
  <c r="G4311" i="13"/>
  <c r="G4310" i="13"/>
  <c r="G4309" i="13"/>
  <c r="G4308" i="13"/>
  <c r="G4307" i="13"/>
  <c r="G4306" i="13"/>
  <c r="G4305" i="13"/>
  <c r="G4304" i="13"/>
  <c r="G4303" i="13"/>
  <c r="G4302" i="13"/>
  <c r="G4301" i="13"/>
  <c r="G4300" i="13"/>
  <c r="G4299" i="13"/>
  <c r="G4298" i="13"/>
  <c r="G4297" i="13"/>
  <c r="G4296" i="13"/>
  <c r="G4295" i="13"/>
  <c r="G4294" i="13"/>
  <c r="G4293" i="13"/>
  <c r="G4292" i="13"/>
  <c r="G4291" i="13"/>
  <c r="G4290" i="13"/>
  <c r="G4289" i="13"/>
  <c r="G4288" i="13"/>
  <c r="G4287" i="13"/>
  <c r="G4286" i="13"/>
  <c r="G4285" i="13"/>
  <c r="G4284" i="13"/>
  <c r="G4283" i="13"/>
  <c r="G4282" i="13"/>
  <c r="G4281" i="13"/>
  <c r="G4280" i="13"/>
  <c r="G4279" i="13"/>
  <c r="G4278" i="13"/>
  <c r="G4277" i="13"/>
  <c r="G4276" i="13"/>
  <c r="G4275" i="13"/>
  <c r="G4274" i="13"/>
  <c r="G4273" i="13"/>
  <c r="G4272" i="13"/>
  <c r="G4271" i="13"/>
  <c r="G4270" i="13"/>
  <c r="G4269" i="13"/>
  <c r="G4268" i="13"/>
  <c r="G4267" i="13"/>
  <c r="G4266" i="13"/>
  <c r="G4265" i="13"/>
  <c r="G4264" i="13"/>
  <c r="G4263" i="13"/>
  <c r="G4262" i="13"/>
  <c r="G4261" i="13"/>
  <c r="G4260" i="13"/>
  <c r="G4259" i="13"/>
  <c r="G4258" i="13"/>
  <c r="G4257" i="13"/>
  <c r="G4256" i="13"/>
  <c r="G4255" i="13"/>
  <c r="G4254" i="13"/>
  <c r="G4253" i="13"/>
  <c r="G4252" i="13"/>
  <c r="G4251" i="13"/>
  <c r="G4250" i="13"/>
  <c r="G4249" i="13"/>
  <c r="G4248" i="13"/>
  <c r="G4247" i="13"/>
  <c r="G4246" i="13"/>
  <c r="G4245" i="13"/>
  <c r="G4244" i="13"/>
  <c r="G4243" i="13"/>
  <c r="G4242" i="13"/>
  <c r="G4241" i="13"/>
  <c r="G4240" i="13"/>
  <c r="G4239" i="13"/>
  <c r="G4238" i="13"/>
  <c r="G4237" i="13"/>
  <c r="G4236" i="13"/>
  <c r="G4235" i="13"/>
  <c r="G4234" i="13"/>
  <c r="G4233" i="13"/>
  <c r="G4232" i="13"/>
  <c r="G4231" i="13"/>
  <c r="G4230" i="13"/>
  <c r="G4229" i="13"/>
  <c r="G4228" i="13"/>
  <c r="G4227" i="13"/>
  <c r="G4226" i="13"/>
  <c r="G4225" i="13"/>
  <c r="G4224" i="13"/>
  <c r="G4223" i="13"/>
  <c r="G4222" i="13"/>
  <c r="G4221" i="13"/>
  <c r="G4220" i="13"/>
  <c r="G4219" i="13"/>
  <c r="G4218" i="13"/>
  <c r="G4217" i="13"/>
  <c r="G4216" i="13"/>
  <c r="G4215" i="13"/>
  <c r="G4214" i="13"/>
  <c r="G4213" i="13"/>
  <c r="G4212" i="13"/>
  <c r="G4211" i="13"/>
  <c r="G4210" i="13"/>
  <c r="G4209" i="13"/>
  <c r="G4208" i="13"/>
  <c r="G4207" i="13"/>
  <c r="G4206" i="13"/>
  <c r="G4205" i="13"/>
  <c r="G4204" i="13"/>
  <c r="G4203" i="13"/>
  <c r="G4202" i="13"/>
  <c r="G4201" i="13"/>
  <c r="G4200" i="13"/>
  <c r="G4199" i="13"/>
  <c r="G4198" i="13"/>
  <c r="G4197" i="13"/>
  <c r="G4196" i="13"/>
  <c r="G4195" i="13"/>
  <c r="G4194" i="13"/>
  <c r="G4193" i="13"/>
  <c r="G4192" i="13"/>
  <c r="G4191" i="13"/>
  <c r="G4190" i="13"/>
  <c r="G4189" i="13"/>
  <c r="G4188" i="13"/>
  <c r="G4187" i="13"/>
  <c r="G4186" i="13"/>
  <c r="G4185" i="13"/>
  <c r="G4184" i="13"/>
  <c r="G4183" i="13"/>
  <c r="G4182" i="13"/>
  <c r="G4181" i="13"/>
  <c r="G4180" i="13"/>
  <c r="G4179" i="13"/>
  <c r="G4178" i="13"/>
  <c r="G4177" i="13"/>
  <c r="G4176" i="13"/>
  <c r="G4175" i="13"/>
  <c r="G4174" i="13"/>
  <c r="G4173" i="13"/>
  <c r="G4172" i="13"/>
  <c r="G4171" i="13"/>
  <c r="G4170" i="13"/>
  <c r="G4169" i="13"/>
  <c r="G4168" i="13"/>
  <c r="G4167" i="13"/>
  <c r="G4166" i="13"/>
  <c r="G4165" i="13"/>
  <c r="G4164" i="13"/>
  <c r="G4163" i="13"/>
  <c r="G4162" i="13"/>
  <c r="G4161" i="13"/>
  <c r="G4160" i="13"/>
  <c r="G4159" i="13"/>
  <c r="G4158" i="13"/>
  <c r="G4157" i="13"/>
  <c r="G4156" i="13"/>
  <c r="G4155" i="13"/>
  <c r="G4154" i="13"/>
  <c r="G4153" i="13"/>
  <c r="G4152" i="13"/>
  <c r="G4151" i="13"/>
  <c r="G4150" i="13"/>
  <c r="G4149" i="13"/>
  <c r="G4148" i="13"/>
  <c r="G4147" i="13"/>
  <c r="G4146" i="13"/>
  <c r="G4145" i="13"/>
  <c r="G4144" i="13"/>
  <c r="G4143" i="13"/>
  <c r="G4142" i="13"/>
  <c r="G4141" i="13"/>
  <c r="G4140" i="13"/>
  <c r="G4139" i="13"/>
  <c r="G4138" i="13"/>
  <c r="G4137" i="13"/>
  <c r="G4136" i="13"/>
  <c r="G4135" i="13"/>
  <c r="G4134" i="13"/>
  <c r="G4133" i="13"/>
  <c r="G4132" i="13"/>
  <c r="G4131" i="13"/>
  <c r="G4130" i="13"/>
  <c r="G4129" i="13"/>
  <c r="G4128" i="13"/>
  <c r="G4127" i="13"/>
  <c r="G4126" i="13"/>
  <c r="G4125" i="13"/>
  <c r="G4124" i="13"/>
  <c r="G4123" i="13"/>
  <c r="G4122" i="13"/>
  <c r="G4121" i="13"/>
  <c r="G4120" i="13"/>
  <c r="G4119" i="13"/>
  <c r="G4118" i="13"/>
  <c r="G4117" i="13"/>
  <c r="G4116" i="13"/>
  <c r="G4115" i="13"/>
  <c r="G4114" i="13"/>
  <c r="G4113" i="13"/>
  <c r="G4112" i="13"/>
  <c r="G4111" i="13"/>
  <c r="G4110" i="13"/>
  <c r="G4109" i="13"/>
  <c r="G4108" i="13"/>
  <c r="G4107" i="13"/>
  <c r="G4106" i="13"/>
  <c r="G4105" i="13"/>
  <c r="G4104" i="13"/>
  <c r="G4103" i="13"/>
  <c r="G4102" i="13"/>
  <c r="G4101" i="13"/>
  <c r="G4100" i="13"/>
  <c r="G4099" i="13"/>
  <c r="G4098" i="13"/>
  <c r="G4097" i="13"/>
  <c r="G4096" i="13"/>
  <c r="G4095" i="13"/>
  <c r="G4094" i="13"/>
  <c r="G4093" i="13"/>
  <c r="G4092" i="13"/>
  <c r="G4091" i="13"/>
  <c r="G4090" i="13"/>
  <c r="G4089" i="13"/>
  <c r="G4088" i="13"/>
  <c r="G4087" i="13"/>
  <c r="G4086" i="13"/>
  <c r="G4085" i="13"/>
  <c r="G4084" i="13"/>
  <c r="G4083" i="13"/>
  <c r="G4082" i="13"/>
  <c r="G4081" i="13"/>
  <c r="G4080" i="13"/>
  <c r="G4079" i="13"/>
  <c r="G4078" i="13"/>
  <c r="G4077" i="13"/>
  <c r="G4076" i="13"/>
  <c r="G4075" i="13"/>
  <c r="G4074" i="13"/>
  <c r="G4073" i="13"/>
  <c r="G4072" i="13"/>
  <c r="G4071" i="13"/>
  <c r="G4070" i="13"/>
  <c r="G4069" i="13"/>
  <c r="G4068" i="13"/>
  <c r="G4067" i="13"/>
  <c r="G4066" i="13"/>
  <c r="G4065" i="13"/>
  <c r="G4064" i="13"/>
  <c r="G4063" i="13"/>
  <c r="G4062" i="13"/>
  <c r="G4061" i="13"/>
  <c r="G4060" i="13"/>
  <c r="G4059" i="13"/>
  <c r="G4058" i="13"/>
  <c r="G4057" i="13"/>
  <c r="G4056" i="13"/>
  <c r="G4055" i="13"/>
  <c r="G4054" i="13"/>
  <c r="G4053" i="13"/>
  <c r="G4052" i="13"/>
  <c r="G4051" i="13"/>
  <c r="G4050" i="13"/>
  <c r="G4049" i="13"/>
  <c r="G4048" i="13"/>
  <c r="G4047" i="13"/>
  <c r="G4046" i="13"/>
  <c r="G4045" i="13"/>
  <c r="G4044" i="13"/>
  <c r="G4043" i="13"/>
  <c r="G4042" i="13"/>
  <c r="G4041" i="13"/>
  <c r="G4040" i="13"/>
  <c r="G4039" i="13"/>
  <c r="G4038" i="13"/>
  <c r="G4037" i="13"/>
  <c r="G4036" i="13"/>
  <c r="G4035" i="13"/>
  <c r="G4034" i="13"/>
  <c r="G4033" i="13"/>
  <c r="G4032" i="13"/>
  <c r="G4031" i="13"/>
  <c r="G4030" i="13"/>
  <c r="G4029" i="13"/>
  <c r="G4028" i="13"/>
  <c r="G4027" i="13"/>
  <c r="G4026" i="13"/>
  <c r="G4025" i="13"/>
  <c r="G4024" i="13"/>
  <c r="G4023" i="13"/>
  <c r="G4022" i="13"/>
  <c r="G4021" i="13"/>
  <c r="G4020" i="13"/>
  <c r="G4019" i="13"/>
  <c r="G4018" i="13"/>
  <c r="G4017" i="13"/>
  <c r="G4016" i="13"/>
  <c r="G4015" i="13"/>
  <c r="G4014" i="13"/>
  <c r="G4013" i="13"/>
  <c r="G4012" i="13"/>
  <c r="G4011" i="13"/>
  <c r="G4010" i="13"/>
  <c r="G4009" i="13"/>
  <c r="G4008" i="13"/>
  <c r="G4007" i="13"/>
  <c r="G4006" i="13"/>
  <c r="G4005" i="13"/>
  <c r="G4004" i="13"/>
  <c r="G4003" i="13"/>
  <c r="G4002" i="13"/>
  <c r="G4001" i="13"/>
  <c r="G4000" i="13"/>
  <c r="G3999" i="13"/>
  <c r="G3998" i="13"/>
  <c r="G3997" i="13"/>
  <c r="G3996" i="13"/>
  <c r="G3995" i="13"/>
  <c r="G3994" i="13"/>
  <c r="G3993" i="13"/>
  <c r="G3992" i="13"/>
  <c r="G3991" i="13"/>
  <c r="G3990" i="13"/>
  <c r="G3989" i="13"/>
  <c r="G3988" i="13"/>
  <c r="G3987" i="13"/>
  <c r="G3986" i="13"/>
  <c r="G3985" i="13"/>
  <c r="G3984" i="13"/>
  <c r="G3983" i="13"/>
  <c r="G3982" i="13"/>
  <c r="G3981" i="13"/>
  <c r="G3980" i="13"/>
  <c r="G3979" i="13"/>
  <c r="G3978" i="13"/>
  <c r="G3977" i="13"/>
  <c r="G3976" i="13"/>
  <c r="G3975" i="13"/>
  <c r="G3974" i="13"/>
  <c r="G3973" i="13"/>
  <c r="G3972" i="13"/>
  <c r="G3971" i="13"/>
  <c r="G3970" i="13"/>
  <c r="G3969" i="13"/>
  <c r="G3968" i="13"/>
  <c r="G3967" i="13"/>
  <c r="G3966" i="13"/>
  <c r="G3965" i="13"/>
  <c r="G3964" i="13"/>
  <c r="G3963" i="13"/>
  <c r="G3962" i="13"/>
  <c r="G3961" i="13"/>
  <c r="G3960" i="13"/>
  <c r="G3959" i="13"/>
  <c r="G3958" i="13"/>
  <c r="G3957" i="13"/>
  <c r="G3956" i="13"/>
  <c r="G3955" i="13"/>
  <c r="G3954" i="13"/>
  <c r="G3953" i="13"/>
  <c r="G3952" i="13"/>
  <c r="G3951" i="13"/>
  <c r="G3950" i="13"/>
  <c r="G3949" i="13"/>
  <c r="G3948" i="13"/>
  <c r="G3947" i="13"/>
  <c r="G3946" i="13"/>
  <c r="G3945" i="13"/>
  <c r="G3944" i="13"/>
  <c r="G3943" i="13"/>
  <c r="G3942" i="13"/>
  <c r="G3941" i="13"/>
  <c r="G3940" i="13"/>
  <c r="G3939" i="13"/>
  <c r="G3938" i="13"/>
  <c r="G3937" i="13"/>
  <c r="G3936" i="13"/>
  <c r="G3935" i="13"/>
  <c r="G3934" i="13"/>
  <c r="G3933" i="13"/>
  <c r="G3932" i="13"/>
  <c r="G3931" i="13"/>
  <c r="G3930" i="13"/>
  <c r="G3929" i="13"/>
  <c r="G3928" i="13"/>
  <c r="G3927" i="13"/>
  <c r="G3926" i="13"/>
  <c r="G3925" i="13"/>
  <c r="G3924" i="13"/>
  <c r="G3923" i="13"/>
  <c r="G3922" i="13"/>
  <c r="G3921" i="13"/>
  <c r="G3920" i="13"/>
  <c r="G3919" i="13"/>
  <c r="G3918" i="13"/>
  <c r="G3917" i="13"/>
  <c r="G3916" i="13"/>
  <c r="G3915" i="13"/>
  <c r="G3914" i="13"/>
  <c r="G3913" i="13"/>
  <c r="G3912" i="13"/>
  <c r="G3911" i="13"/>
  <c r="G3910" i="13"/>
  <c r="G3909" i="13"/>
  <c r="G3908" i="13"/>
  <c r="G3907" i="13"/>
  <c r="G3906" i="13"/>
  <c r="G3905" i="13"/>
  <c r="G3904" i="13"/>
  <c r="G3903" i="13"/>
  <c r="G3902" i="13"/>
  <c r="G3901" i="13"/>
  <c r="G3900" i="13"/>
  <c r="G3899" i="13"/>
  <c r="G3898" i="13"/>
  <c r="G3897" i="13"/>
  <c r="G3896" i="13"/>
  <c r="G3895" i="13"/>
  <c r="G3894" i="13"/>
  <c r="G3893" i="13"/>
  <c r="G3892" i="13"/>
  <c r="G3891" i="13"/>
  <c r="G3890" i="13"/>
  <c r="G3889" i="13"/>
  <c r="G3888" i="13"/>
  <c r="G3887" i="13"/>
  <c r="G3886" i="13"/>
  <c r="G3885" i="13"/>
  <c r="G3884" i="13"/>
  <c r="G3883" i="13"/>
  <c r="G3882" i="13"/>
  <c r="G3881" i="13"/>
  <c r="G3880" i="13"/>
  <c r="G3879" i="13"/>
  <c r="G3878" i="13"/>
  <c r="G3877" i="13"/>
  <c r="G3876" i="13"/>
  <c r="G3875" i="13"/>
  <c r="G3874" i="13"/>
  <c r="G3873" i="13"/>
  <c r="G3872" i="13"/>
  <c r="G3871" i="13"/>
  <c r="G3870" i="13"/>
  <c r="G3869" i="13"/>
  <c r="G3868" i="13"/>
  <c r="G3867" i="13"/>
  <c r="G3866" i="13"/>
  <c r="G3865" i="13"/>
  <c r="G3864" i="13"/>
  <c r="G3863" i="13"/>
  <c r="G3862" i="13"/>
  <c r="G3861" i="13"/>
  <c r="G3860" i="13"/>
  <c r="G3859" i="13"/>
  <c r="G3858" i="13"/>
  <c r="G3857" i="13"/>
  <c r="G3856" i="13"/>
  <c r="G3855" i="13"/>
  <c r="G3854" i="13"/>
  <c r="G3853" i="13"/>
  <c r="G3852" i="13"/>
  <c r="G3851" i="13"/>
  <c r="G3850" i="13"/>
  <c r="G3849" i="13"/>
  <c r="G3848" i="13"/>
  <c r="G3847" i="13"/>
  <c r="G3846" i="13"/>
  <c r="G3845" i="13"/>
  <c r="G3844" i="13"/>
  <c r="G3843" i="13"/>
  <c r="G3842" i="13"/>
  <c r="G3841" i="13"/>
  <c r="G3840" i="13"/>
  <c r="G3839" i="13"/>
  <c r="G3838" i="13"/>
  <c r="G3837" i="13"/>
  <c r="G3836" i="13"/>
  <c r="G3835" i="13"/>
  <c r="G3834" i="13"/>
  <c r="G3833" i="13"/>
  <c r="G3832" i="13"/>
  <c r="G3831" i="13"/>
  <c r="G3830" i="13"/>
  <c r="G3829" i="13"/>
  <c r="G3828" i="13"/>
  <c r="G3827" i="13"/>
  <c r="G3826" i="13"/>
  <c r="G3825" i="13"/>
  <c r="G3824" i="13"/>
  <c r="G3823" i="13"/>
  <c r="G3822" i="13"/>
  <c r="G3821" i="13"/>
  <c r="G3820" i="13"/>
  <c r="G3819" i="13"/>
  <c r="G3818" i="13"/>
  <c r="G3817" i="13"/>
  <c r="G3816" i="13"/>
  <c r="G3815" i="13"/>
  <c r="G3814" i="13"/>
  <c r="G3813" i="13"/>
  <c r="G3812" i="13"/>
  <c r="G3811" i="13"/>
  <c r="G3810" i="13"/>
  <c r="G3809" i="13"/>
  <c r="G3808" i="13"/>
  <c r="G3807" i="13"/>
  <c r="G3806" i="13"/>
  <c r="G3805" i="13"/>
  <c r="G3804" i="13"/>
  <c r="G3803" i="13"/>
  <c r="G3802" i="13"/>
  <c r="G3801" i="13"/>
  <c r="G3800" i="13"/>
  <c r="G3799" i="13"/>
  <c r="G3798" i="13"/>
  <c r="G3797" i="13"/>
  <c r="G3796" i="13"/>
  <c r="G3795" i="13"/>
  <c r="G3794" i="13"/>
  <c r="G3793" i="13"/>
  <c r="G3792" i="13"/>
  <c r="G3791" i="13"/>
  <c r="G3790" i="13"/>
  <c r="G3789" i="13"/>
  <c r="G3788" i="13"/>
  <c r="G3787" i="13"/>
  <c r="G3786" i="13"/>
  <c r="G3785" i="13"/>
  <c r="G3784" i="13"/>
  <c r="G3783" i="13"/>
  <c r="G3782" i="13"/>
  <c r="G3781" i="13"/>
  <c r="G3780" i="13"/>
  <c r="G3779" i="13"/>
  <c r="G3778" i="13"/>
  <c r="G3777" i="13"/>
  <c r="G3776" i="13"/>
  <c r="G3775" i="13"/>
  <c r="G3774" i="13"/>
  <c r="G3773" i="13"/>
  <c r="G3772" i="13"/>
  <c r="G3771" i="13"/>
  <c r="G3770" i="13"/>
  <c r="G3769" i="13"/>
  <c r="G3768" i="13"/>
  <c r="G3767" i="13"/>
  <c r="G3766" i="13"/>
  <c r="G3765" i="13"/>
  <c r="G3764" i="13"/>
  <c r="G3763" i="13"/>
  <c r="G3762" i="13"/>
  <c r="G3761" i="13"/>
  <c r="G3760" i="13"/>
  <c r="G3759" i="13"/>
  <c r="G3758" i="13"/>
  <c r="G3757" i="13"/>
  <c r="G3756" i="13"/>
  <c r="G3755" i="13"/>
  <c r="G3754" i="13"/>
  <c r="G3753" i="13"/>
  <c r="G3752" i="13"/>
  <c r="G3751" i="13"/>
  <c r="G3750" i="13"/>
  <c r="G3749" i="13"/>
  <c r="G3748" i="13"/>
  <c r="G3747" i="13"/>
  <c r="G3746" i="13"/>
  <c r="G3745" i="13"/>
  <c r="G3744" i="13"/>
  <c r="G3743" i="13"/>
  <c r="G3742" i="13"/>
  <c r="G3741" i="13"/>
  <c r="G3740" i="13"/>
  <c r="G3739" i="13"/>
  <c r="G3738" i="13"/>
  <c r="G3737" i="13"/>
  <c r="G3736" i="13"/>
  <c r="G3735" i="13"/>
  <c r="G3734" i="13"/>
  <c r="G3733" i="13"/>
  <c r="G3732" i="13"/>
  <c r="G3731" i="13"/>
  <c r="G3730" i="13"/>
  <c r="G3729" i="13"/>
  <c r="G3728" i="13"/>
  <c r="G3727" i="13"/>
  <c r="G3726" i="13"/>
  <c r="G3725" i="13"/>
  <c r="G3724" i="13"/>
  <c r="G3723" i="13"/>
  <c r="G3722" i="13"/>
  <c r="G3721" i="13"/>
  <c r="G3720" i="13"/>
  <c r="G3719" i="13"/>
  <c r="G3718" i="13"/>
  <c r="G3717" i="13"/>
  <c r="G3716" i="13"/>
  <c r="G3715" i="13"/>
  <c r="G3714" i="13"/>
  <c r="G3713" i="13"/>
  <c r="G3712" i="13"/>
  <c r="G3711" i="13"/>
  <c r="G3710" i="13"/>
  <c r="G3709" i="13"/>
  <c r="G3708" i="13"/>
  <c r="G3707" i="13"/>
  <c r="G3706" i="13"/>
  <c r="G3705" i="13"/>
  <c r="G3704" i="13"/>
  <c r="G3703" i="13"/>
  <c r="G3702" i="13"/>
  <c r="G3701" i="13"/>
  <c r="G3700" i="13"/>
  <c r="G3699" i="13"/>
  <c r="G3698" i="13"/>
  <c r="G3697" i="13"/>
  <c r="G3696" i="13"/>
  <c r="G3695" i="13"/>
  <c r="G3694" i="13"/>
  <c r="G3693" i="13"/>
  <c r="G3692" i="13"/>
  <c r="G3691" i="13"/>
  <c r="G3690" i="13"/>
  <c r="G3689" i="13"/>
  <c r="G3688" i="13"/>
  <c r="G3687" i="13"/>
  <c r="G3686" i="13"/>
  <c r="G3685" i="13"/>
  <c r="G3684" i="13"/>
  <c r="G3683" i="13"/>
  <c r="G3682" i="13"/>
  <c r="G3681" i="13"/>
  <c r="G3680" i="13"/>
  <c r="G3679" i="13"/>
  <c r="G3678" i="13"/>
  <c r="G3677" i="13"/>
  <c r="G3676" i="13"/>
  <c r="G3675" i="13"/>
  <c r="G3674" i="13"/>
  <c r="G3673" i="13"/>
  <c r="G3672" i="13"/>
  <c r="G3671" i="13"/>
  <c r="G3670" i="13"/>
  <c r="G3669" i="13"/>
  <c r="G3668" i="13"/>
  <c r="G3667" i="13"/>
  <c r="G3666" i="13"/>
  <c r="G3665" i="13"/>
  <c r="G3664" i="13"/>
  <c r="G3663" i="13"/>
  <c r="G3662" i="13"/>
  <c r="G3661" i="13"/>
  <c r="G3660" i="13"/>
  <c r="G3659" i="13"/>
  <c r="G3658" i="13"/>
  <c r="G3657" i="13"/>
  <c r="G3656" i="13"/>
  <c r="G3655" i="13"/>
  <c r="G3654" i="13"/>
  <c r="G3653" i="13"/>
  <c r="G3652" i="13"/>
  <c r="G3651" i="13"/>
  <c r="G3650" i="13"/>
  <c r="G3649" i="13"/>
  <c r="G3648" i="13"/>
  <c r="G3647" i="13"/>
  <c r="G3646" i="13"/>
  <c r="G3645" i="13"/>
  <c r="G3644" i="13"/>
  <c r="G3643" i="13"/>
  <c r="G3642" i="13"/>
  <c r="G3641" i="13"/>
  <c r="G3640" i="13"/>
  <c r="G3639" i="13"/>
  <c r="G3638" i="13"/>
  <c r="G3637" i="13"/>
  <c r="G3636" i="13"/>
  <c r="G3635" i="13"/>
  <c r="G3634" i="13"/>
  <c r="G3633" i="13"/>
  <c r="G3632" i="13"/>
  <c r="G3631" i="13"/>
  <c r="G3630" i="13"/>
  <c r="G3629" i="13"/>
  <c r="G3628" i="13"/>
  <c r="G3627" i="13"/>
  <c r="G3626" i="13"/>
  <c r="G3625" i="13"/>
  <c r="G3624" i="13"/>
  <c r="G3623" i="13"/>
  <c r="G3622" i="13"/>
  <c r="G3621" i="13"/>
  <c r="G3620" i="13"/>
  <c r="G3619" i="13"/>
  <c r="G3618" i="13"/>
  <c r="G3617" i="13"/>
  <c r="G3616" i="13"/>
  <c r="G3615" i="13"/>
  <c r="G3614" i="13"/>
  <c r="G3613" i="13"/>
  <c r="G3612" i="13"/>
  <c r="G3611" i="13"/>
  <c r="G3610" i="13"/>
  <c r="G3609" i="13"/>
  <c r="G3608" i="13"/>
  <c r="G3607" i="13"/>
  <c r="G3606" i="13"/>
  <c r="G3605" i="13"/>
  <c r="G3604" i="13"/>
  <c r="G3603" i="13"/>
  <c r="G3602" i="13"/>
  <c r="G3601" i="13"/>
  <c r="G3600" i="13"/>
  <c r="G3599" i="13"/>
  <c r="G3598" i="13"/>
  <c r="G3597" i="13"/>
  <c r="G3596" i="13"/>
  <c r="G3595" i="13"/>
  <c r="G3594" i="13"/>
  <c r="G3593" i="13"/>
  <c r="G3592" i="13"/>
  <c r="G3591" i="13"/>
  <c r="G3590" i="13"/>
  <c r="G3589" i="13"/>
  <c r="G3588" i="13"/>
  <c r="G3587" i="13"/>
  <c r="G3586" i="13"/>
  <c r="G3585" i="13"/>
  <c r="G3584" i="13"/>
  <c r="G3583" i="13"/>
  <c r="G3582" i="13"/>
  <c r="G3581" i="13"/>
  <c r="G3580" i="13"/>
  <c r="G3579" i="13"/>
  <c r="G3578" i="13"/>
  <c r="G3577" i="13"/>
  <c r="G3576" i="13"/>
  <c r="G3575" i="13"/>
  <c r="G3574" i="13"/>
  <c r="G3573" i="13"/>
  <c r="G3572" i="13"/>
  <c r="G3571" i="13"/>
  <c r="G3570" i="13"/>
  <c r="G3569" i="13"/>
  <c r="G3568" i="13"/>
  <c r="G3567" i="13"/>
  <c r="G3566" i="13"/>
  <c r="G3565" i="13"/>
  <c r="G3564" i="13"/>
  <c r="G3563" i="13"/>
  <c r="G3562" i="13"/>
  <c r="G3561" i="13"/>
  <c r="G3560" i="13"/>
  <c r="G3559" i="13"/>
  <c r="G3558" i="13"/>
  <c r="G3557" i="13"/>
  <c r="G3556" i="13"/>
  <c r="G3555" i="13"/>
  <c r="G3554" i="13"/>
  <c r="G3553" i="13"/>
  <c r="G3552" i="13"/>
  <c r="G3551" i="13"/>
  <c r="G3550" i="13"/>
  <c r="G3549" i="13"/>
  <c r="G3548" i="13"/>
  <c r="G3547" i="13"/>
  <c r="G3546" i="13"/>
  <c r="G3545" i="13"/>
  <c r="G3544" i="13"/>
  <c r="G3543" i="13"/>
  <c r="G3542" i="13"/>
  <c r="G3541" i="13"/>
  <c r="G3540" i="13"/>
  <c r="G3539" i="13"/>
  <c r="G3538" i="13"/>
  <c r="G3537" i="13"/>
  <c r="G3536" i="13"/>
  <c r="G3535" i="13"/>
  <c r="G3534" i="13"/>
  <c r="G3533" i="13"/>
  <c r="G3532" i="13"/>
  <c r="G3531" i="13"/>
  <c r="G3530" i="13"/>
  <c r="G3529" i="13"/>
  <c r="G3528" i="13"/>
  <c r="G3527" i="13"/>
  <c r="G3526" i="13"/>
  <c r="G3525" i="13"/>
  <c r="G3524" i="13"/>
  <c r="G3523" i="13"/>
  <c r="G3522" i="13"/>
  <c r="G3521" i="13"/>
  <c r="G3520" i="13"/>
  <c r="G3519" i="13"/>
  <c r="G3518" i="13"/>
  <c r="G3517" i="13"/>
  <c r="G3516" i="13"/>
  <c r="G3515" i="13"/>
  <c r="G3514" i="13"/>
  <c r="G3513" i="13"/>
  <c r="G3512" i="13"/>
  <c r="G3511" i="13"/>
  <c r="G3510" i="13"/>
  <c r="G3509" i="13"/>
  <c r="G3508" i="13"/>
  <c r="G3507" i="13"/>
  <c r="G3506" i="13"/>
  <c r="G3505" i="13"/>
  <c r="G3504" i="13"/>
  <c r="G3503" i="13"/>
  <c r="G3502" i="13"/>
  <c r="G3501" i="13"/>
  <c r="G3500" i="13"/>
  <c r="G3499" i="13"/>
  <c r="G3498" i="13"/>
  <c r="G3497" i="13"/>
  <c r="G3496" i="13"/>
  <c r="G3495" i="13"/>
  <c r="G3494" i="13"/>
  <c r="G3493" i="13"/>
  <c r="G3492" i="13"/>
  <c r="G3491" i="13"/>
  <c r="G3490" i="13"/>
  <c r="G3489" i="13"/>
  <c r="G3488" i="13"/>
  <c r="G3487" i="13"/>
  <c r="G3486" i="13"/>
  <c r="G3485" i="13"/>
  <c r="G3484" i="13"/>
  <c r="G3483" i="13"/>
  <c r="G3482" i="13"/>
  <c r="G3481" i="13"/>
  <c r="G3480" i="13"/>
  <c r="G3479" i="13"/>
  <c r="G3478" i="13"/>
  <c r="G3477" i="13"/>
  <c r="G3476" i="13"/>
  <c r="G3475" i="13"/>
  <c r="G3474" i="13"/>
  <c r="G3473" i="13"/>
  <c r="G3472" i="13"/>
  <c r="G3471" i="13"/>
  <c r="G3470" i="13"/>
  <c r="G3469" i="13"/>
  <c r="G3468" i="13"/>
  <c r="G3467" i="13"/>
  <c r="G3466" i="13"/>
  <c r="G3465" i="13"/>
  <c r="G3464" i="13"/>
  <c r="G3463" i="13"/>
  <c r="G3462" i="13"/>
  <c r="G3461" i="13"/>
  <c r="G3460" i="13"/>
  <c r="G3459" i="13"/>
  <c r="G3458" i="13"/>
  <c r="G3457" i="13"/>
  <c r="G3456" i="13"/>
  <c r="G3455" i="13"/>
  <c r="G3454" i="13"/>
  <c r="G3453" i="13"/>
  <c r="G3452" i="13"/>
  <c r="G3451" i="13"/>
  <c r="G3450" i="13"/>
  <c r="G3449" i="13"/>
  <c r="G3448" i="13"/>
  <c r="G3447" i="13"/>
  <c r="G3446" i="13"/>
  <c r="G3445" i="13"/>
  <c r="G3444" i="13"/>
  <c r="G3443" i="13"/>
  <c r="G3442" i="13"/>
  <c r="G3441" i="13"/>
  <c r="G3440" i="13"/>
  <c r="G3439" i="13"/>
  <c r="G3438" i="13"/>
  <c r="G3437" i="13"/>
  <c r="G3436" i="13"/>
  <c r="G3435" i="13"/>
  <c r="G3434" i="13"/>
  <c r="G3433" i="13"/>
  <c r="G3432" i="13"/>
  <c r="G3431" i="13"/>
  <c r="G3430" i="13"/>
  <c r="G3429" i="13"/>
  <c r="G3428" i="13"/>
  <c r="G3427" i="13"/>
  <c r="G3426" i="13"/>
  <c r="G3425" i="13"/>
  <c r="G3424" i="13"/>
  <c r="G3423" i="13"/>
  <c r="G3422" i="13"/>
  <c r="G3421" i="13"/>
  <c r="G3420" i="13"/>
  <c r="G3419" i="13"/>
  <c r="G3418" i="13"/>
  <c r="G3417" i="13"/>
  <c r="G3416" i="13"/>
  <c r="G3415" i="13"/>
  <c r="G3414" i="13"/>
  <c r="G3413" i="13"/>
  <c r="G3412" i="13"/>
  <c r="G3411" i="13"/>
  <c r="G3410" i="13"/>
  <c r="G3409" i="13"/>
  <c r="G3408" i="13"/>
  <c r="G3407" i="13"/>
  <c r="G3406" i="13"/>
  <c r="G3405" i="13"/>
  <c r="G3404" i="13"/>
  <c r="G3403" i="13"/>
  <c r="G3402" i="13"/>
  <c r="G3401" i="13"/>
  <c r="G3400" i="13"/>
  <c r="G3399" i="13"/>
  <c r="G3398" i="13"/>
  <c r="G3397" i="13"/>
  <c r="G3396" i="13"/>
  <c r="G3395" i="13"/>
  <c r="G3394" i="13"/>
  <c r="G3393" i="13"/>
  <c r="G3392" i="13"/>
  <c r="G3391" i="13"/>
  <c r="G3390" i="13"/>
  <c r="G3389" i="13"/>
  <c r="G3388" i="13"/>
  <c r="G3387" i="13"/>
  <c r="G3386" i="13"/>
  <c r="G3385" i="13"/>
  <c r="G3384" i="13"/>
  <c r="G3383" i="13"/>
  <c r="G3382" i="13"/>
  <c r="G3381" i="13"/>
  <c r="G3380" i="13"/>
  <c r="G3379" i="13"/>
  <c r="G3378" i="13"/>
  <c r="G3377" i="13"/>
  <c r="G3376" i="13"/>
  <c r="G3375" i="13"/>
  <c r="G3374" i="13"/>
  <c r="G3373" i="13"/>
  <c r="G3372" i="13"/>
  <c r="G3371" i="13"/>
  <c r="G3370" i="13"/>
  <c r="G3369" i="13"/>
  <c r="G3368" i="13"/>
  <c r="G3367" i="13"/>
  <c r="G3366" i="13"/>
  <c r="G3365" i="13"/>
  <c r="G3364" i="13"/>
  <c r="G3363" i="13"/>
  <c r="G3362" i="13"/>
  <c r="G3361" i="13"/>
  <c r="G3360" i="13"/>
  <c r="G3359" i="13"/>
  <c r="G3358" i="13"/>
  <c r="G3357" i="13"/>
  <c r="G3356" i="13"/>
  <c r="G3355" i="13"/>
  <c r="G3354" i="13"/>
  <c r="G3353" i="13"/>
  <c r="G3352" i="13"/>
  <c r="G3351" i="13"/>
  <c r="G3350" i="13"/>
  <c r="G3349" i="13"/>
  <c r="G3348" i="13"/>
  <c r="G3347" i="13"/>
  <c r="G3346" i="13"/>
  <c r="G3345" i="13"/>
  <c r="G3344" i="13"/>
  <c r="G3343" i="13"/>
  <c r="G3342" i="13"/>
  <c r="G3341" i="13"/>
  <c r="G3340" i="13"/>
  <c r="G3339" i="13"/>
  <c r="G3338" i="13"/>
  <c r="G3337" i="13"/>
  <c r="G3336" i="13"/>
  <c r="G3335" i="13"/>
  <c r="G3334" i="13"/>
  <c r="G3333" i="13"/>
  <c r="G3332" i="13"/>
  <c r="G3331" i="13"/>
  <c r="G3330" i="13"/>
  <c r="G3329" i="13"/>
  <c r="G3328" i="13"/>
  <c r="G3327" i="13"/>
  <c r="G3326" i="13"/>
  <c r="G3325" i="13"/>
  <c r="G3324" i="13"/>
  <c r="G3323" i="13"/>
  <c r="G3322" i="13"/>
  <c r="G3321" i="13"/>
  <c r="G3320" i="13"/>
  <c r="G3319" i="13"/>
  <c r="G3318" i="13"/>
  <c r="G3317" i="13"/>
  <c r="G3316" i="13"/>
  <c r="G3315" i="13"/>
  <c r="G3314" i="13"/>
  <c r="G3313" i="13"/>
  <c r="G3312" i="13"/>
  <c r="G3311" i="13"/>
  <c r="G3310" i="13"/>
  <c r="G3309" i="13"/>
  <c r="G3308" i="13"/>
  <c r="G3307" i="13"/>
  <c r="G3306" i="13"/>
  <c r="G3305" i="13"/>
  <c r="G3304" i="13"/>
  <c r="G3303" i="13"/>
  <c r="G3302" i="13"/>
  <c r="G3301" i="13"/>
  <c r="G3300" i="13"/>
  <c r="G3299" i="13"/>
  <c r="G3298" i="13"/>
  <c r="G3297" i="13"/>
  <c r="G3296" i="13"/>
  <c r="G3295" i="13"/>
  <c r="G3294" i="13"/>
  <c r="G3293" i="13"/>
  <c r="G3292" i="13"/>
  <c r="G3291" i="13"/>
  <c r="G3290" i="13"/>
  <c r="G3289" i="13"/>
  <c r="G3288" i="13"/>
  <c r="G3287" i="13"/>
  <c r="G3286" i="13"/>
  <c r="G3285" i="13"/>
  <c r="G3284" i="13"/>
  <c r="G3283" i="13"/>
  <c r="G3282" i="13"/>
  <c r="G3281" i="13"/>
  <c r="G3280" i="13"/>
  <c r="G3279" i="13"/>
  <c r="G3278" i="13"/>
  <c r="G3277" i="13"/>
  <c r="G3276" i="13"/>
  <c r="G3275" i="13"/>
  <c r="G3274" i="13"/>
  <c r="G3273" i="13"/>
  <c r="G3272" i="13"/>
  <c r="G3271" i="13"/>
  <c r="G3270" i="13"/>
  <c r="G3269" i="13"/>
  <c r="G3268" i="13"/>
  <c r="G3267" i="13"/>
  <c r="G3266" i="13"/>
  <c r="G3265" i="13"/>
  <c r="G3264" i="13"/>
  <c r="G3263" i="13"/>
  <c r="G3262" i="13"/>
  <c r="G3261" i="13"/>
  <c r="G3260" i="13"/>
  <c r="G3259" i="13"/>
  <c r="G3258" i="13"/>
  <c r="G3257" i="13"/>
  <c r="G3256" i="13"/>
  <c r="G3255" i="13"/>
  <c r="G3254" i="13"/>
  <c r="G3253" i="13"/>
  <c r="G3252" i="13"/>
  <c r="G3251" i="13"/>
  <c r="G3250" i="13"/>
  <c r="G3249" i="13"/>
  <c r="G3248" i="13"/>
  <c r="G3247" i="13"/>
  <c r="G3246" i="13"/>
  <c r="G3245" i="13"/>
  <c r="G3244" i="13"/>
  <c r="G3243" i="13"/>
  <c r="G3242" i="13"/>
  <c r="G3241" i="13"/>
  <c r="G3240" i="13"/>
  <c r="G3239" i="13"/>
  <c r="G3238" i="13"/>
  <c r="G3237" i="13"/>
  <c r="G3236" i="13"/>
  <c r="G3235" i="13"/>
  <c r="G3234" i="13"/>
  <c r="G3233" i="13"/>
  <c r="G3232" i="13"/>
  <c r="G3231" i="13"/>
  <c r="G3230" i="13"/>
  <c r="G3229" i="13"/>
  <c r="G3228" i="13"/>
  <c r="G3227" i="13"/>
  <c r="G3226" i="13"/>
  <c r="G3225" i="13"/>
  <c r="G3224" i="13"/>
  <c r="G3223" i="13"/>
  <c r="G3222" i="13"/>
  <c r="G3221" i="13"/>
  <c r="G3220" i="13"/>
  <c r="G3219" i="13"/>
  <c r="G3218" i="13"/>
  <c r="G3217" i="13"/>
  <c r="G3216" i="13"/>
  <c r="G3215" i="13"/>
  <c r="G3214" i="13"/>
  <c r="G3213" i="13"/>
  <c r="G3212" i="13"/>
  <c r="G3211" i="13"/>
  <c r="G3210" i="13"/>
  <c r="G3209" i="13"/>
  <c r="G3208" i="13"/>
  <c r="G3207" i="13"/>
  <c r="G3206" i="13"/>
  <c r="G3205" i="13"/>
  <c r="G3204" i="13"/>
  <c r="G3203" i="13"/>
  <c r="G3202" i="13"/>
  <c r="G3201" i="13"/>
  <c r="G3200" i="13"/>
  <c r="G3199" i="13"/>
  <c r="G3198" i="13"/>
  <c r="G3197" i="13"/>
  <c r="G3196" i="13"/>
  <c r="G3195" i="13"/>
  <c r="G3194" i="13"/>
  <c r="G3193" i="13"/>
  <c r="G3192" i="13"/>
  <c r="G3191" i="13"/>
  <c r="G3190" i="13"/>
  <c r="G3189" i="13"/>
  <c r="G3188" i="13"/>
  <c r="G3187" i="13"/>
  <c r="G3186" i="13"/>
  <c r="G3185" i="13"/>
  <c r="G3184" i="13"/>
  <c r="G3183" i="13"/>
  <c r="G3182" i="13"/>
  <c r="G3181" i="13"/>
  <c r="G3180" i="13"/>
  <c r="G3179" i="13"/>
  <c r="G3178" i="13"/>
  <c r="G3177" i="13"/>
  <c r="G3176" i="13"/>
  <c r="G3175" i="13"/>
  <c r="G3174" i="13"/>
  <c r="G3173" i="13"/>
  <c r="G3172" i="13"/>
  <c r="G3171" i="13"/>
  <c r="G3170" i="13"/>
  <c r="G3169" i="13"/>
  <c r="G3168" i="13"/>
  <c r="G3167" i="13"/>
  <c r="G3166" i="13"/>
  <c r="G3165" i="13"/>
  <c r="G3164" i="13"/>
  <c r="G3163" i="13"/>
  <c r="G3162" i="13"/>
  <c r="G3161" i="13"/>
  <c r="G3160" i="13"/>
  <c r="G3159" i="13"/>
  <c r="G3158" i="13"/>
  <c r="G3157" i="13"/>
  <c r="G3156" i="13"/>
  <c r="G3155" i="13"/>
  <c r="G3154" i="13"/>
  <c r="G3153" i="13"/>
  <c r="G3152" i="13"/>
  <c r="G3151" i="13"/>
  <c r="G3150" i="13"/>
  <c r="G3149" i="13"/>
  <c r="G3148" i="13"/>
  <c r="G3147" i="13"/>
  <c r="G3146" i="13"/>
  <c r="G3145" i="13"/>
  <c r="G3144" i="13"/>
  <c r="G3143" i="13"/>
  <c r="G3142" i="13"/>
  <c r="G3141" i="13"/>
  <c r="G3140" i="13"/>
  <c r="G3139" i="13"/>
  <c r="G3138" i="13"/>
  <c r="G3137" i="13"/>
  <c r="G3136" i="13"/>
  <c r="G3135" i="13"/>
  <c r="G3134" i="13"/>
  <c r="G3133" i="13"/>
  <c r="G3132" i="13"/>
  <c r="G3131" i="13"/>
  <c r="G3130" i="13"/>
  <c r="G3129" i="13"/>
  <c r="G3128" i="13"/>
  <c r="G3127" i="13"/>
  <c r="G3126" i="13"/>
  <c r="G3125" i="13"/>
  <c r="G3124" i="13"/>
  <c r="G3123" i="13"/>
  <c r="G3122" i="13"/>
  <c r="G3121" i="13"/>
  <c r="G3120" i="13"/>
  <c r="G3119" i="13"/>
  <c r="G3118" i="13"/>
  <c r="G3117" i="13"/>
  <c r="G3116" i="13"/>
  <c r="G3115" i="13"/>
  <c r="G3114" i="13"/>
  <c r="G3113" i="13"/>
  <c r="G3112" i="13"/>
  <c r="G3111" i="13"/>
  <c r="G3110" i="13"/>
  <c r="G3109" i="13"/>
  <c r="G3108" i="13"/>
  <c r="G3107" i="13"/>
  <c r="G3106" i="13"/>
  <c r="G3105" i="13"/>
  <c r="G3104" i="13"/>
  <c r="G3103" i="13"/>
  <c r="G3102" i="13"/>
  <c r="G3101" i="13"/>
  <c r="G3100" i="13"/>
  <c r="G3099" i="13"/>
  <c r="G3098" i="13"/>
  <c r="G3097" i="13"/>
  <c r="G3096" i="13"/>
  <c r="G3095" i="13"/>
  <c r="G3094" i="13"/>
  <c r="G3093" i="13"/>
  <c r="G3092" i="13"/>
  <c r="G3091" i="13"/>
  <c r="G3090" i="13"/>
  <c r="G3089" i="13"/>
  <c r="G3088" i="13"/>
  <c r="G3087" i="13"/>
  <c r="G3086" i="13"/>
  <c r="G3085" i="13"/>
  <c r="G3084" i="13"/>
  <c r="G3083" i="13"/>
  <c r="G3082" i="13"/>
  <c r="G3081" i="13"/>
  <c r="G3080" i="13"/>
  <c r="G3079" i="13"/>
  <c r="G3078" i="13"/>
  <c r="G3077" i="13"/>
  <c r="G3076" i="13"/>
  <c r="G3075" i="13"/>
  <c r="G3074" i="13"/>
  <c r="G3073" i="13"/>
  <c r="G3072" i="13"/>
  <c r="G3071" i="13"/>
  <c r="G3070" i="13"/>
  <c r="G3069" i="13"/>
  <c r="G3068" i="13"/>
  <c r="G3067" i="13"/>
  <c r="G3066" i="13"/>
  <c r="G3065" i="13"/>
  <c r="G3064" i="13"/>
  <c r="G3063" i="13"/>
  <c r="G3062" i="13"/>
  <c r="G3061" i="13"/>
  <c r="G3060" i="13"/>
  <c r="G3059" i="13"/>
  <c r="G3058" i="13"/>
  <c r="G3057" i="13"/>
  <c r="G3056" i="13"/>
  <c r="G3055" i="13"/>
  <c r="G3054" i="13"/>
  <c r="G3053" i="13"/>
  <c r="G3052" i="13"/>
  <c r="G3051" i="13"/>
  <c r="G3050" i="13"/>
  <c r="G3049" i="13"/>
  <c r="G3048" i="13"/>
  <c r="G3047" i="13"/>
  <c r="G3046" i="13"/>
  <c r="G3045" i="13"/>
  <c r="G3044" i="13"/>
  <c r="G3043" i="13"/>
  <c r="G3042" i="13"/>
  <c r="G3041" i="13"/>
  <c r="G3040" i="13"/>
  <c r="G3039" i="13"/>
  <c r="G3038" i="13"/>
  <c r="G3037" i="13"/>
  <c r="G3036" i="13"/>
  <c r="G3035" i="13"/>
  <c r="G3034" i="13"/>
  <c r="G3033" i="13"/>
  <c r="G3032" i="13"/>
  <c r="G3031" i="13"/>
  <c r="G3030" i="13"/>
  <c r="G3029" i="13"/>
  <c r="G3028" i="13"/>
  <c r="G3027" i="13"/>
  <c r="G3026" i="13"/>
  <c r="G3025" i="13"/>
  <c r="G3024" i="13"/>
  <c r="G3023" i="13"/>
  <c r="G3022" i="13"/>
  <c r="G3021" i="13"/>
  <c r="G3020" i="13"/>
  <c r="G3019" i="13"/>
  <c r="G3018" i="13"/>
  <c r="G3017" i="13"/>
  <c r="G3016" i="13"/>
  <c r="G3015" i="13"/>
  <c r="G3014" i="13"/>
  <c r="G3013" i="13"/>
  <c r="G3012" i="13"/>
  <c r="G3011" i="13"/>
  <c r="G3010" i="13"/>
  <c r="G3009" i="13"/>
  <c r="G3008" i="13"/>
  <c r="G3007" i="13"/>
  <c r="G3006" i="13"/>
  <c r="G3005" i="13"/>
  <c r="G3004" i="13"/>
  <c r="G3003" i="13"/>
  <c r="G3002" i="13"/>
  <c r="G3001" i="13"/>
  <c r="G3000" i="13"/>
  <c r="G2999" i="13"/>
  <c r="G2998" i="13"/>
  <c r="G2997" i="13"/>
  <c r="G2996" i="13"/>
  <c r="G2995" i="13"/>
  <c r="G2994" i="13"/>
  <c r="G2993" i="13"/>
  <c r="G2992" i="13"/>
  <c r="G2991" i="13"/>
  <c r="G2990" i="13"/>
  <c r="G2989" i="13"/>
  <c r="G2988" i="13"/>
  <c r="G2987" i="13"/>
  <c r="G2986" i="13"/>
  <c r="G2985" i="13"/>
  <c r="G2984" i="13"/>
  <c r="G2983" i="13"/>
  <c r="G2982" i="13"/>
  <c r="G2981" i="13"/>
  <c r="G2980" i="13"/>
  <c r="G2979" i="13"/>
  <c r="G2978" i="13"/>
  <c r="G2977" i="13"/>
  <c r="G2976" i="13"/>
  <c r="G2975" i="13"/>
  <c r="G2974" i="13"/>
  <c r="G2973" i="13"/>
  <c r="G2972" i="13"/>
  <c r="G2971" i="13"/>
  <c r="G2970" i="13"/>
  <c r="G2969" i="13"/>
  <c r="G2968" i="13"/>
  <c r="G2967" i="13"/>
  <c r="G2966" i="13"/>
  <c r="G2965" i="13"/>
  <c r="G2964" i="13"/>
  <c r="G2963" i="13"/>
  <c r="G2962" i="13"/>
  <c r="G2961" i="13"/>
  <c r="G2960" i="13"/>
  <c r="G2959" i="13"/>
  <c r="G2958" i="13"/>
  <c r="G2957" i="13"/>
  <c r="G2956" i="13"/>
  <c r="G2955" i="13"/>
  <c r="G2954" i="13"/>
  <c r="G2953" i="13"/>
  <c r="G2952" i="13"/>
  <c r="G2951" i="13"/>
  <c r="G2950" i="13"/>
  <c r="G2949" i="13"/>
  <c r="G2948" i="13"/>
  <c r="G2947" i="13"/>
  <c r="G2946" i="13"/>
  <c r="G2945" i="13"/>
  <c r="G2944" i="13"/>
  <c r="G2943" i="13"/>
  <c r="G2942" i="13"/>
  <c r="G2941" i="13"/>
  <c r="G2940" i="13"/>
  <c r="G2939" i="13"/>
  <c r="G2938" i="13"/>
  <c r="G2937" i="13"/>
  <c r="G2936" i="13"/>
  <c r="G2935" i="13"/>
  <c r="G2934" i="13"/>
  <c r="G2933" i="13"/>
  <c r="G2932" i="13"/>
  <c r="G2931" i="13"/>
  <c r="G2930" i="13"/>
  <c r="G2929" i="13"/>
  <c r="G2928" i="13"/>
  <c r="G2927" i="13"/>
  <c r="G2926" i="13"/>
  <c r="G2925" i="13"/>
  <c r="G2924" i="13"/>
  <c r="G2923" i="13"/>
  <c r="G2922" i="13"/>
  <c r="G2921" i="13"/>
  <c r="G2920" i="13"/>
  <c r="G2919" i="13"/>
  <c r="G2918" i="13"/>
  <c r="G2917" i="13"/>
  <c r="G2916" i="13"/>
  <c r="G2915" i="13"/>
  <c r="G2914" i="13"/>
  <c r="G2913" i="13"/>
  <c r="G2912" i="13"/>
  <c r="G2911" i="13"/>
  <c r="G2910" i="13"/>
  <c r="G2909" i="13"/>
  <c r="G2908" i="13"/>
  <c r="G2907" i="13"/>
  <c r="G2906" i="13"/>
  <c r="G2905" i="13"/>
  <c r="G2904" i="13"/>
  <c r="G2903" i="13"/>
  <c r="G2902" i="13"/>
  <c r="G2901" i="13"/>
  <c r="G2900" i="13"/>
  <c r="G2899" i="13"/>
  <c r="G2898" i="13"/>
  <c r="G2897" i="13"/>
  <c r="G2896" i="13"/>
  <c r="G2895" i="13"/>
  <c r="G2894" i="13"/>
  <c r="G2893" i="13"/>
  <c r="G2892" i="13"/>
  <c r="G2891" i="13"/>
  <c r="G2890" i="13"/>
  <c r="G2889" i="13"/>
  <c r="G2888" i="13"/>
  <c r="G2887" i="13"/>
  <c r="G2886" i="13"/>
  <c r="G2885" i="13"/>
  <c r="G2884" i="13"/>
  <c r="G2883" i="13"/>
  <c r="G2882" i="13"/>
  <c r="G2881" i="13"/>
  <c r="G2880" i="13"/>
  <c r="G2879" i="13"/>
  <c r="G2878" i="13"/>
  <c r="G2877" i="13"/>
  <c r="G2876" i="13"/>
  <c r="G2875" i="13"/>
  <c r="G2874" i="13"/>
  <c r="G2873" i="13"/>
  <c r="G2872" i="13"/>
  <c r="G2871" i="13"/>
  <c r="G2870" i="13"/>
  <c r="G2869" i="13"/>
  <c r="G2868" i="13"/>
  <c r="G2867" i="13"/>
  <c r="G2866" i="13"/>
  <c r="G2865" i="13"/>
  <c r="G2864" i="13"/>
  <c r="G2863" i="13"/>
  <c r="G2862" i="13"/>
  <c r="G2861" i="13"/>
  <c r="G2860" i="13"/>
  <c r="G2859" i="13"/>
  <c r="G2858" i="13"/>
  <c r="G2857" i="13"/>
  <c r="G2856" i="13"/>
  <c r="G2855" i="13"/>
  <c r="G2854" i="13"/>
  <c r="G2853" i="13"/>
  <c r="G2852" i="13"/>
  <c r="G2851" i="13"/>
  <c r="G2850" i="13"/>
  <c r="G2849" i="13"/>
  <c r="G2848" i="13"/>
  <c r="G2847" i="13"/>
  <c r="G2846" i="13"/>
  <c r="G2845" i="13"/>
  <c r="G2844" i="13"/>
  <c r="G2843" i="13"/>
  <c r="G2842" i="13"/>
  <c r="G2841" i="13"/>
  <c r="G2840" i="13"/>
  <c r="G2839" i="13"/>
  <c r="G2838" i="13"/>
  <c r="G2837" i="13"/>
  <c r="G2836" i="13"/>
  <c r="G2835" i="13"/>
  <c r="G2834" i="13"/>
  <c r="G2833" i="13"/>
  <c r="G2832" i="13"/>
  <c r="G2831" i="13"/>
  <c r="G2830" i="13"/>
  <c r="G2829" i="13"/>
  <c r="G2828" i="13"/>
  <c r="G2827" i="13"/>
  <c r="G2826" i="13"/>
  <c r="G2825" i="13"/>
  <c r="G2824" i="13"/>
  <c r="G2823" i="13"/>
  <c r="G2822" i="13"/>
  <c r="G2821" i="13"/>
  <c r="G2820" i="13"/>
  <c r="G2819" i="13"/>
  <c r="G2818" i="13"/>
  <c r="G2817" i="13"/>
  <c r="G2816" i="13"/>
  <c r="G2815" i="13"/>
  <c r="G2814" i="13"/>
  <c r="G2813" i="13"/>
  <c r="G2812" i="13"/>
  <c r="G2811" i="13"/>
  <c r="G2810" i="13"/>
  <c r="G2809" i="13"/>
  <c r="G2808" i="13"/>
  <c r="G2807" i="13"/>
  <c r="G2806" i="13"/>
  <c r="G2805" i="13"/>
  <c r="G2804" i="13"/>
  <c r="G2803" i="13"/>
  <c r="G2802" i="13"/>
  <c r="G2801" i="13"/>
  <c r="G2800" i="13"/>
  <c r="G2799" i="13"/>
  <c r="G2798" i="13"/>
  <c r="G2797" i="13"/>
  <c r="G2796" i="13"/>
  <c r="G2795" i="13"/>
  <c r="G2794" i="13"/>
  <c r="G2793" i="13"/>
  <c r="G2792" i="13"/>
  <c r="G2791" i="13"/>
  <c r="G2790" i="13"/>
  <c r="G2789" i="13"/>
  <c r="G2788" i="13"/>
  <c r="G2787" i="13"/>
  <c r="G2786" i="13"/>
  <c r="G2785" i="13"/>
  <c r="G2784" i="13"/>
  <c r="G2783" i="13"/>
  <c r="G2782" i="13"/>
  <c r="G2781" i="13"/>
  <c r="G2780" i="13"/>
  <c r="G2779" i="13"/>
  <c r="G2778" i="13"/>
  <c r="G2777" i="13"/>
  <c r="G2776" i="13"/>
  <c r="G2775" i="13"/>
  <c r="G2774" i="13"/>
  <c r="G2773" i="13"/>
  <c r="G2772" i="13"/>
  <c r="G2771" i="13"/>
  <c r="G2770" i="13"/>
  <c r="G2769" i="13"/>
  <c r="G2768" i="13"/>
  <c r="G2767" i="13"/>
  <c r="G2766" i="13"/>
  <c r="G2765" i="13"/>
  <c r="G2764" i="13"/>
  <c r="G2763" i="13"/>
  <c r="G2762" i="13"/>
  <c r="G2761" i="13"/>
  <c r="G2760" i="13"/>
  <c r="G2759" i="13"/>
  <c r="G2758" i="13"/>
  <c r="G2757" i="13"/>
  <c r="G2756" i="13"/>
  <c r="G2755" i="13"/>
  <c r="G2754" i="13"/>
  <c r="G2753" i="13"/>
  <c r="G2752" i="13"/>
  <c r="G2751" i="13"/>
  <c r="G2750" i="13"/>
  <c r="G2749" i="13"/>
  <c r="G2748" i="13"/>
  <c r="G2747" i="13"/>
  <c r="G2746" i="13"/>
  <c r="G2745" i="13"/>
  <c r="G2744" i="13"/>
  <c r="G2743" i="13"/>
  <c r="G2742" i="13"/>
  <c r="G2741" i="13"/>
  <c r="G2740" i="13"/>
  <c r="G2739" i="13"/>
  <c r="G2738" i="13"/>
  <c r="G2737" i="13"/>
  <c r="G2736" i="13"/>
  <c r="G2735" i="13"/>
  <c r="G2734" i="13"/>
  <c r="G2733" i="13"/>
  <c r="G2732" i="13"/>
  <c r="G2731" i="13"/>
  <c r="G2730" i="13"/>
  <c r="G2729" i="13"/>
  <c r="G2728" i="13"/>
  <c r="G2727" i="13"/>
  <c r="G2726" i="13"/>
  <c r="G2725" i="13"/>
  <c r="G2724" i="13"/>
  <c r="G2723" i="13"/>
  <c r="G2722" i="13"/>
  <c r="G2721" i="13"/>
  <c r="G2720" i="13"/>
  <c r="G2719" i="13"/>
  <c r="G2718" i="13"/>
  <c r="G2717" i="13"/>
  <c r="G2716" i="13"/>
  <c r="G2715" i="13"/>
  <c r="G2714" i="13"/>
  <c r="G2713" i="13"/>
  <c r="G2712" i="13"/>
  <c r="G2711" i="13"/>
  <c r="G2710" i="13"/>
  <c r="G2709" i="13"/>
  <c r="G2708" i="13"/>
  <c r="G2707" i="13"/>
  <c r="G2706" i="13"/>
  <c r="G2705" i="13"/>
  <c r="G2704" i="13"/>
  <c r="G2703" i="13"/>
  <c r="G2702" i="13"/>
  <c r="G2701" i="13"/>
  <c r="G2700" i="13"/>
  <c r="G2699" i="13"/>
  <c r="G2698" i="13"/>
  <c r="G2697" i="13"/>
  <c r="G2696" i="13"/>
  <c r="G2695" i="13"/>
  <c r="G2694" i="13"/>
  <c r="G2693" i="13"/>
  <c r="G2692" i="13"/>
  <c r="G2691" i="13"/>
  <c r="G2690" i="13"/>
  <c r="G2689" i="13"/>
  <c r="G2688" i="13"/>
  <c r="G2687" i="13"/>
  <c r="G2686" i="13"/>
  <c r="G2685" i="13"/>
  <c r="G2684" i="13"/>
  <c r="G2683" i="13"/>
  <c r="G2682" i="13"/>
  <c r="G2681" i="13"/>
  <c r="G2680" i="13"/>
  <c r="G2679" i="13"/>
  <c r="G2678" i="13"/>
  <c r="G2677" i="13"/>
  <c r="G2676" i="13"/>
  <c r="G2675" i="13"/>
  <c r="G2674" i="13"/>
  <c r="G2673" i="13"/>
  <c r="G2672" i="13"/>
  <c r="G2671" i="13"/>
  <c r="G2670" i="13"/>
  <c r="G2669" i="13"/>
  <c r="G2668" i="13"/>
  <c r="G2667" i="13"/>
  <c r="G2666" i="13"/>
  <c r="G2665" i="13"/>
  <c r="G2664" i="13"/>
  <c r="G2663" i="13"/>
  <c r="G2662" i="13"/>
  <c r="G2661" i="13"/>
  <c r="G2660" i="13"/>
  <c r="G2659" i="13"/>
  <c r="G2658" i="13"/>
  <c r="G2657" i="13"/>
  <c r="G2656" i="13"/>
  <c r="G2655" i="13"/>
  <c r="G2654" i="13"/>
  <c r="G2653" i="13"/>
  <c r="G2652" i="13"/>
  <c r="G2651" i="13"/>
  <c r="G2650" i="13"/>
  <c r="G2649" i="13"/>
  <c r="G2648" i="13"/>
  <c r="G2647" i="13"/>
  <c r="G2646" i="13"/>
  <c r="G2645" i="13"/>
  <c r="G2644" i="13"/>
  <c r="G2643" i="13"/>
  <c r="G2642" i="13"/>
  <c r="G2641" i="13"/>
  <c r="G2640" i="13"/>
  <c r="G2639" i="13"/>
  <c r="G2638" i="13"/>
  <c r="G2637" i="13"/>
  <c r="G2636" i="13"/>
  <c r="G2635" i="13"/>
  <c r="G2634" i="13"/>
  <c r="G2633" i="13"/>
  <c r="G2632" i="13"/>
  <c r="G2631" i="13"/>
  <c r="G2630" i="13"/>
  <c r="G2629" i="13"/>
  <c r="G2628" i="13"/>
  <c r="G2627" i="13"/>
  <c r="G2626" i="13"/>
  <c r="G2625" i="13"/>
  <c r="G2624" i="13"/>
  <c r="G2623" i="13"/>
  <c r="G2622" i="13"/>
  <c r="G2621" i="13"/>
  <c r="G2620" i="13"/>
  <c r="G2619" i="13"/>
  <c r="G2618" i="13"/>
  <c r="G2617" i="13"/>
  <c r="G2616" i="13"/>
  <c r="G2615" i="13"/>
  <c r="G2614" i="13"/>
  <c r="G2613" i="13"/>
  <c r="G2612" i="13"/>
  <c r="G2611" i="13"/>
  <c r="G2610" i="13"/>
  <c r="G2609" i="13"/>
  <c r="G2608" i="13"/>
  <c r="G2607" i="13"/>
  <c r="G2606" i="13"/>
  <c r="G2605" i="13"/>
  <c r="G2604" i="13"/>
  <c r="G2603" i="13"/>
  <c r="G2602" i="13"/>
  <c r="G2601" i="13"/>
  <c r="G2600" i="13"/>
  <c r="G2599" i="13"/>
  <c r="G2598" i="13"/>
  <c r="G2597" i="13"/>
  <c r="G2596" i="13"/>
  <c r="G2595" i="13"/>
  <c r="G2594" i="13"/>
  <c r="G2593" i="13"/>
  <c r="G2592" i="13"/>
  <c r="G2591" i="13"/>
  <c r="G2590" i="13"/>
  <c r="G2589" i="13"/>
  <c r="G2588" i="13"/>
  <c r="G2587" i="13"/>
  <c r="G2586" i="13"/>
  <c r="G2585" i="13"/>
  <c r="G2584" i="13"/>
  <c r="G2583" i="13"/>
  <c r="G2582" i="13"/>
  <c r="G2581" i="13"/>
  <c r="G2580" i="13"/>
  <c r="G2579" i="13"/>
  <c r="G2578" i="13"/>
  <c r="G2577" i="13"/>
  <c r="G2576" i="13"/>
  <c r="G2575" i="13"/>
  <c r="G2574" i="13"/>
  <c r="G2573" i="13"/>
  <c r="G2572" i="13"/>
  <c r="G2571" i="13"/>
  <c r="G2570" i="13"/>
  <c r="G2569" i="13"/>
  <c r="G2568" i="13"/>
  <c r="G2567" i="13"/>
  <c r="G2566" i="13"/>
  <c r="G2565" i="13"/>
  <c r="G2564" i="13"/>
  <c r="G2563" i="13"/>
  <c r="G2562" i="13"/>
  <c r="G2561" i="13"/>
  <c r="G2560" i="13"/>
  <c r="G2559" i="13"/>
  <c r="G2558" i="13"/>
  <c r="G2557" i="13"/>
  <c r="G2556" i="13"/>
  <c r="G2555" i="13"/>
  <c r="G2554" i="13"/>
  <c r="G2553" i="13"/>
  <c r="G2552" i="13"/>
  <c r="G2551" i="13"/>
  <c r="G2550" i="13"/>
  <c r="G2549" i="13"/>
  <c r="G2548" i="13"/>
  <c r="G2547" i="13"/>
  <c r="G2546" i="13"/>
  <c r="G2545" i="13"/>
  <c r="G2544" i="13"/>
  <c r="G2543" i="13"/>
  <c r="G2542" i="13"/>
  <c r="G2541" i="13"/>
  <c r="G2540" i="13"/>
  <c r="G2539" i="13"/>
  <c r="G2538" i="13"/>
  <c r="G2537" i="13"/>
  <c r="G2536" i="13"/>
  <c r="G2535" i="13"/>
  <c r="G2534" i="13"/>
  <c r="G2533" i="13"/>
  <c r="G2532" i="13"/>
  <c r="G2531" i="13"/>
  <c r="G2530" i="13"/>
  <c r="G2529" i="13"/>
  <c r="G2528" i="13"/>
  <c r="G2527" i="13"/>
  <c r="G2526" i="13"/>
  <c r="G2525" i="13"/>
  <c r="G2524" i="13"/>
  <c r="G2523" i="13"/>
  <c r="G2522" i="13"/>
  <c r="G2521" i="13"/>
  <c r="G2520" i="13"/>
  <c r="G2519" i="13"/>
  <c r="G2518" i="13"/>
  <c r="G2517" i="13"/>
  <c r="G2516" i="13"/>
  <c r="G2515" i="13"/>
  <c r="G2514" i="13"/>
  <c r="G2513" i="13"/>
  <c r="G2512" i="13"/>
  <c r="G2511" i="13"/>
  <c r="G2510" i="13"/>
  <c r="G2509" i="13"/>
  <c r="G2508" i="13"/>
  <c r="G2507" i="13"/>
  <c r="G2506" i="13"/>
  <c r="G2505" i="13"/>
  <c r="G2504" i="13"/>
  <c r="G2503" i="13"/>
  <c r="G2502" i="13"/>
  <c r="G2501" i="13"/>
  <c r="G2500" i="13"/>
  <c r="G2499" i="13"/>
  <c r="G2498" i="13"/>
  <c r="G2497" i="13"/>
  <c r="G2496" i="13"/>
  <c r="G2495" i="13"/>
  <c r="G2494" i="13"/>
  <c r="G2493" i="13"/>
  <c r="G2492" i="13"/>
  <c r="G2491" i="13"/>
  <c r="G2490" i="13"/>
  <c r="G2489" i="13"/>
  <c r="G2488" i="13"/>
  <c r="G2487" i="13"/>
  <c r="G2486" i="13"/>
  <c r="G2485" i="13"/>
  <c r="G2484" i="13"/>
  <c r="G2483" i="13"/>
  <c r="G2482" i="13"/>
  <c r="G2481" i="13"/>
  <c r="G2480" i="13"/>
  <c r="G2479" i="13"/>
  <c r="G2478" i="13"/>
  <c r="G2477" i="13"/>
  <c r="G2476" i="13"/>
  <c r="G2475" i="13"/>
  <c r="G2474" i="13"/>
  <c r="G2473" i="13"/>
  <c r="G2472" i="13"/>
  <c r="G2471" i="13"/>
  <c r="G2470" i="13"/>
  <c r="G2469" i="13"/>
  <c r="G2468" i="13"/>
  <c r="G2467" i="13"/>
  <c r="G2466" i="13"/>
  <c r="G2465" i="13"/>
  <c r="G2464" i="13"/>
  <c r="G2463" i="13"/>
  <c r="G2462" i="13"/>
  <c r="G2461" i="13"/>
  <c r="G2460" i="13"/>
  <c r="G2459" i="13"/>
  <c r="G2458" i="13"/>
  <c r="G2457" i="13"/>
  <c r="G2456" i="13"/>
  <c r="G2455" i="13"/>
  <c r="G2454" i="13"/>
  <c r="G2453" i="13"/>
  <c r="G2452" i="13"/>
  <c r="G2451" i="13"/>
  <c r="G2450" i="13"/>
  <c r="G2449" i="13"/>
  <c r="G2448" i="13"/>
  <c r="G2447" i="13"/>
  <c r="G2446" i="13"/>
  <c r="G2445" i="13"/>
  <c r="G2444" i="13"/>
  <c r="G2443" i="13"/>
  <c r="G2442" i="13"/>
  <c r="G2441" i="13"/>
  <c r="G2440" i="13"/>
  <c r="G2439" i="13"/>
  <c r="G2438" i="13"/>
  <c r="G2437" i="13"/>
  <c r="G2436" i="13"/>
  <c r="G2435" i="13"/>
  <c r="G2434" i="13"/>
  <c r="G2433" i="13"/>
  <c r="G2432" i="13"/>
  <c r="G2431" i="13"/>
  <c r="G2430" i="13"/>
  <c r="G2429" i="13"/>
  <c r="G2428" i="13"/>
  <c r="G2427" i="13"/>
  <c r="G2426" i="13"/>
  <c r="G2425" i="13"/>
  <c r="G2424" i="13"/>
  <c r="G2423" i="13"/>
  <c r="G2422" i="13"/>
  <c r="G2421" i="13"/>
  <c r="G2420" i="13"/>
  <c r="G2419" i="13"/>
  <c r="G2418" i="13"/>
  <c r="G2417" i="13"/>
  <c r="G2416" i="13"/>
  <c r="G2415" i="13"/>
  <c r="G2414" i="13"/>
  <c r="G2413" i="13"/>
  <c r="G2412" i="13"/>
  <c r="G2411" i="13"/>
  <c r="G2410" i="13"/>
  <c r="G2409" i="13"/>
  <c r="G2408" i="13"/>
  <c r="G2407" i="13"/>
  <c r="G2406" i="13"/>
  <c r="G2405" i="13"/>
  <c r="G2404" i="13"/>
  <c r="G2403" i="13"/>
  <c r="G2402" i="13"/>
  <c r="G2401" i="13"/>
  <c r="G2400" i="13"/>
  <c r="G2399" i="13"/>
  <c r="G2398" i="13"/>
  <c r="G2397" i="13"/>
  <c r="G2396" i="13"/>
  <c r="G2395" i="13"/>
  <c r="G2394" i="13"/>
  <c r="G2393" i="13"/>
  <c r="G2392" i="13"/>
  <c r="G2391" i="13"/>
  <c r="G2390" i="13"/>
  <c r="G2389" i="13"/>
  <c r="G2388" i="13"/>
  <c r="G2387" i="13"/>
  <c r="G2386" i="13"/>
  <c r="G2385" i="13"/>
  <c r="G2384" i="13"/>
  <c r="G2383" i="13"/>
  <c r="G2382" i="13"/>
  <c r="G2381" i="13"/>
  <c r="G2380" i="13"/>
  <c r="G2379" i="13"/>
  <c r="G2378" i="13"/>
  <c r="G2377" i="13"/>
  <c r="G2376" i="13"/>
  <c r="G2375" i="13"/>
  <c r="G2374" i="13"/>
  <c r="G2373" i="13"/>
  <c r="G2372" i="13"/>
  <c r="G2371" i="13"/>
  <c r="G2370" i="13"/>
  <c r="G2369" i="13"/>
  <c r="G2368" i="13"/>
  <c r="G2367" i="13"/>
  <c r="G2366" i="13"/>
  <c r="G2365" i="13"/>
  <c r="G2364" i="13"/>
  <c r="G2363" i="13"/>
  <c r="G2362" i="13"/>
  <c r="G2361" i="13"/>
  <c r="G2360" i="13"/>
  <c r="G2359" i="13"/>
  <c r="G2358" i="13"/>
  <c r="G2357" i="13"/>
  <c r="G2356" i="13"/>
  <c r="G2355" i="13"/>
  <c r="G2354" i="13"/>
  <c r="G2353" i="13"/>
  <c r="G2352" i="13"/>
  <c r="G2351" i="13"/>
  <c r="G2350" i="13"/>
  <c r="G2349" i="13"/>
  <c r="G2348" i="13"/>
  <c r="G2347" i="13"/>
  <c r="G2346" i="13"/>
  <c r="G2345" i="13"/>
  <c r="G2344" i="13"/>
  <c r="G2343" i="13"/>
  <c r="G2342" i="13"/>
  <c r="G2341" i="13"/>
  <c r="G2340" i="13"/>
  <c r="G2339" i="13"/>
  <c r="G2338" i="13"/>
  <c r="G2337" i="13"/>
  <c r="G2336" i="13"/>
  <c r="G2335" i="13"/>
  <c r="G2334" i="13"/>
  <c r="G2333" i="13"/>
  <c r="G2332" i="13"/>
  <c r="G2331" i="13"/>
  <c r="G2330" i="13"/>
  <c r="G2329" i="13"/>
  <c r="G2328" i="13"/>
  <c r="G2327" i="13"/>
  <c r="G2326" i="13"/>
  <c r="G2325" i="13"/>
  <c r="G2324" i="13"/>
  <c r="G2323" i="13"/>
  <c r="G2322" i="13"/>
  <c r="G2321" i="13"/>
  <c r="G2320" i="13"/>
  <c r="G2319" i="13"/>
  <c r="G2318" i="13"/>
  <c r="G2317" i="13"/>
  <c r="G2316" i="13"/>
  <c r="G2315" i="13"/>
  <c r="G2314" i="13"/>
  <c r="G2313" i="13"/>
  <c r="G2312" i="13"/>
  <c r="G2311" i="13"/>
  <c r="G2310" i="13"/>
  <c r="G2309" i="13"/>
  <c r="G2308" i="13"/>
  <c r="G2307" i="13"/>
  <c r="G2306" i="13"/>
  <c r="G2305" i="13"/>
  <c r="G2304" i="13"/>
  <c r="G2303" i="13"/>
  <c r="G2302" i="13"/>
  <c r="G2301" i="13"/>
  <c r="G2300" i="13"/>
  <c r="G2299" i="13"/>
  <c r="G2298" i="13"/>
  <c r="G2297" i="13"/>
  <c r="G2296" i="13"/>
  <c r="G2295" i="13"/>
  <c r="G2294" i="13"/>
  <c r="G2293" i="13"/>
  <c r="G2292" i="13"/>
  <c r="G2291" i="13"/>
  <c r="G2290" i="13"/>
  <c r="G2289" i="13"/>
  <c r="G2288" i="13"/>
  <c r="G2287" i="13"/>
  <c r="G2286" i="13"/>
  <c r="G2285" i="13"/>
  <c r="G2284" i="13"/>
  <c r="G2283" i="13"/>
  <c r="G2282" i="13"/>
  <c r="G2281" i="13"/>
  <c r="G2280" i="13"/>
  <c r="G2279" i="13"/>
  <c r="G2278" i="13"/>
  <c r="G2277" i="13"/>
  <c r="G2276" i="13"/>
  <c r="G2275" i="13"/>
  <c r="G2274" i="13"/>
  <c r="G2273" i="13"/>
  <c r="G2272" i="13"/>
  <c r="G2271" i="13"/>
  <c r="G2270" i="13"/>
  <c r="G2269" i="13"/>
  <c r="G2268" i="13"/>
  <c r="G2267" i="13"/>
  <c r="G2266" i="13"/>
  <c r="G2265" i="13"/>
  <c r="G2264" i="13"/>
  <c r="G2263" i="13"/>
  <c r="G2262" i="13"/>
  <c r="G2261" i="13"/>
  <c r="G2260" i="13"/>
  <c r="G2259" i="13"/>
  <c r="G2258" i="13"/>
  <c r="G2257" i="13"/>
  <c r="G2256" i="13"/>
  <c r="G2255" i="13"/>
  <c r="G2254" i="13"/>
  <c r="G2253" i="13"/>
  <c r="G2252" i="13"/>
  <c r="G2251" i="13"/>
  <c r="G2250" i="13"/>
  <c r="G2249" i="13"/>
  <c r="G2248" i="13"/>
  <c r="G2247" i="13"/>
  <c r="G2246" i="13"/>
  <c r="G2245" i="13"/>
  <c r="G2244" i="13"/>
  <c r="G2243" i="13"/>
  <c r="G2242" i="13"/>
  <c r="G2241" i="13"/>
  <c r="G2240" i="13"/>
  <c r="G2239" i="13"/>
  <c r="G2238" i="13"/>
  <c r="G2237" i="13"/>
  <c r="G2236" i="13"/>
  <c r="G2235" i="13"/>
  <c r="G2234" i="13"/>
  <c r="G2233" i="13"/>
  <c r="G2232" i="13"/>
  <c r="G2231" i="13"/>
  <c r="G2230" i="13"/>
  <c r="G2229" i="13"/>
  <c r="G2228" i="13"/>
  <c r="G2227" i="13"/>
  <c r="G2226" i="13"/>
  <c r="G2225" i="13"/>
  <c r="G2224" i="13"/>
  <c r="G2223" i="13"/>
  <c r="G2222" i="13"/>
  <c r="G2221" i="13"/>
  <c r="G2220" i="13"/>
  <c r="G2219" i="13"/>
  <c r="G2218" i="13"/>
  <c r="G2217" i="13"/>
  <c r="G2216" i="13"/>
  <c r="G2215" i="13"/>
  <c r="G2214" i="13"/>
  <c r="G2213" i="13"/>
  <c r="G2212" i="13"/>
  <c r="G2211" i="13"/>
  <c r="G2210" i="13"/>
  <c r="G2209" i="13"/>
  <c r="G2208" i="13"/>
  <c r="G2207" i="13"/>
  <c r="G2206" i="13"/>
  <c r="G2205" i="13"/>
  <c r="G2204" i="13"/>
  <c r="G2203" i="13"/>
  <c r="G2202" i="13"/>
  <c r="G2201" i="13"/>
  <c r="G2200" i="13"/>
  <c r="G2199" i="13"/>
  <c r="G2198" i="13"/>
  <c r="G2197" i="13"/>
  <c r="G2196" i="13"/>
  <c r="G2195" i="13"/>
  <c r="G2194" i="13"/>
  <c r="G2193" i="13"/>
  <c r="G2192" i="13"/>
  <c r="G2191" i="13"/>
  <c r="G2190" i="13"/>
  <c r="G2189" i="13"/>
  <c r="G2188" i="13"/>
  <c r="G2187" i="13"/>
  <c r="G2186" i="13"/>
  <c r="G2185" i="13"/>
  <c r="G2184" i="13"/>
  <c r="G2183" i="13"/>
  <c r="G2182" i="13"/>
  <c r="G2181" i="13"/>
  <c r="G2180" i="13"/>
  <c r="G2179" i="13"/>
  <c r="G2178" i="13"/>
  <c r="G2177" i="13"/>
  <c r="G2176" i="13"/>
  <c r="G2175" i="13"/>
  <c r="G2174" i="13"/>
  <c r="G2173" i="13"/>
  <c r="G2172" i="13"/>
  <c r="G2171" i="13"/>
  <c r="G2170" i="13"/>
  <c r="G2169" i="13"/>
  <c r="G2168" i="13"/>
  <c r="G2167" i="13"/>
  <c r="G2166" i="13"/>
  <c r="G2165" i="13"/>
  <c r="G2164" i="13"/>
  <c r="G2163" i="13"/>
  <c r="G2162" i="13"/>
  <c r="G2161" i="13"/>
  <c r="G2160" i="13"/>
  <c r="G2159" i="13"/>
  <c r="G2158" i="13"/>
  <c r="G2157" i="13"/>
  <c r="G2156" i="13"/>
  <c r="G2155" i="13"/>
  <c r="G2154" i="13"/>
  <c r="G2153" i="13"/>
  <c r="G2152" i="13"/>
  <c r="G2151" i="13"/>
  <c r="G2150" i="13"/>
  <c r="G2149" i="13"/>
  <c r="G2148" i="13"/>
  <c r="G2147" i="13"/>
  <c r="G2146" i="13"/>
  <c r="G2145" i="13"/>
  <c r="G2144" i="13"/>
  <c r="G2143" i="13"/>
  <c r="G2142" i="13"/>
  <c r="G2141" i="13"/>
  <c r="G2140" i="13"/>
  <c r="G2139" i="13"/>
  <c r="G2138" i="13"/>
  <c r="G2137" i="13"/>
  <c r="G2136" i="13"/>
  <c r="G2135" i="13"/>
  <c r="G2134" i="13"/>
  <c r="G2133" i="13"/>
  <c r="G2132" i="13"/>
  <c r="G2131" i="13"/>
  <c r="G2130" i="13"/>
  <c r="G2129" i="13"/>
  <c r="G2128" i="13"/>
  <c r="G2127" i="13"/>
  <c r="G2126" i="13"/>
  <c r="G2125" i="13"/>
  <c r="G2124" i="13"/>
  <c r="G2123" i="13"/>
  <c r="G2122" i="13"/>
  <c r="G2121" i="13"/>
  <c r="G2120" i="13"/>
  <c r="G2119" i="13"/>
  <c r="G2118" i="13"/>
  <c r="G2117" i="13"/>
  <c r="G2116" i="13"/>
  <c r="G2115" i="13"/>
  <c r="G2114" i="13"/>
  <c r="G2113" i="13"/>
  <c r="G2112" i="13"/>
  <c r="G2111" i="13"/>
  <c r="G2110" i="13"/>
  <c r="G2109" i="13"/>
  <c r="G2108" i="13"/>
  <c r="G2107" i="13"/>
  <c r="G2106" i="13"/>
  <c r="G2105" i="13"/>
  <c r="G2104" i="13"/>
  <c r="G2103" i="13"/>
  <c r="G2102" i="13"/>
  <c r="G2101" i="13"/>
  <c r="G2100" i="13"/>
  <c r="G2099" i="13"/>
  <c r="G2098" i="13"/>
  <c r="G2097" i="13"/>
  <c r="G2096" i="13"/>
  <c r="G2095" i="13"/>
  <c r="G2094" i="13"/>
  <c r="G2093" i="13"/>
  <c r="G2092" i="13"/>
  <c r="G2091" i="13"/>
  <c r="G2090" i="13"/>
  <c r="G2089" i="13"/>
  <c r="G2088" i="13"/>
  <c r="G2087" i="13"/>
  <c r="G2086" i="13"/>
  <c r="G2085" i="13"/>
  <c r="G2084" i="13"/>
  <c r="G2083" i="13"/>
  <c r="G2082" i="13"/>
  <c r="G2081" i="13"/>
  <c r="G2080" i="13"/>
  <c r="G2079" i="13"/>
  <c r="G2078" i="13"/>
  <c r="G2077" i="13"/>
  <c r="G2076" i="13"/>
  <c r="G2075" i="13"/>
  <c r="G2074" i="13"/>
  <c r="G2073" i="13"/>
  <c r="G2072" i="13"/>
  <c r="G2071" i="13"/>
  <c r="G2070" i="13"/>
  <c r="G2069" i="13"/>
  <c r="G2068" i="13"/>
  <c r="G2067" i="13"/>
  <c r="G2066" i="13"/>
  <c r="G2065" i="13"/>
  <c r="G2064" i="13"/>
  <c r="G2063" i="13"/>
  <c r="G2062" i="13"/>
  <c r="G2061" i="13"/>
  <c r="G2060" i="13"/>
  <c r="G2059" i="13"/>
  <c r="G2058" i="13"/>
  <c r="G2057" i="13"/>
  <c r="G2056" i="13"/>
  <c r="G2055" i="13"/>
  <c r="G2054" i="13"/>
  <c r="G2053" i="13"/>
  <c r="G2052" i="13"/>
  <c r="G2051" i="13"/>
  <c r="G2050" i="13"/>
  <c r="G2049" i="13"/>
  <c r="G2048" i="13"/>
  <c r="G2047" i="13"/>
  <c r="G2046" i="13"/>
  <c r="G2045" i="13"/>
  <c r="G2044" i="13"/>
  <c r="G2043" i="13"/>
  <c r="G2042" i="13"/>
  <c r="G2041" i="13"/>
  <c r="G2040" i="13"/>
  <c r="G2039" i="13"/>
  <c r="G2038" i="13"/>
  <c r="G2037" i="13"/>
  <c r="G2036" i="13"/>
  <c r="G2035" i="13"/>
  <c r="G2034" i="13"/>
  <c r="G2033" i="13"/>
  <c r="G2032" i="13"/>
  <c r="G2031" i="13"/>
  <c r="G2030" i="13"/>
  <c r="G2029" i="13"/>
  <c r="G2028" i="13"/>
  <c r="G2027" i="13"/>
  <c r="G2026" i="13"/>
  <c r="G2025" i="13"/>
  <c r="G2024" i="13"/>
  <c r="G2023" i="13"/>
  <c r="G2022" i="13"/>
  <c r="G2021" i="13"/>
  <c r="G2020" i="13"/>
  <c r="G2019" i="13"/>
  <c r="G2018" i="13"/>
  <c r="G2017" i="13"/>
  <c r="G2016" i="13"/>
  <c r="G2015" i="13"/>
  <c r="G2014" i="13"/>
  <c r="G2013" i="13"/>
  <c r="G2012" i="13"/>
  <c r="G2011" i="13"/>
  <c r="G2010" i="13"/>
  <c r="G2009" i="13"/>
  <c r="G2008" i="13"/>
  <c r="G2007" i="13"/>
  <c r="G2006" i="13"/>
  <c r="G2005" i="13"/>
  <c r="G2004" i="13"/>
  <c r="G2003" i="13"/>
  <c r="G2002" i="13"/>
  <c r="G2001" i="13"/>
  <c r="G2000" i="13"/>
  <c r="G1999" i="13"/>
  <c r="G1998" i="13"/>
  <c r="G1997" i="13"/>
  <c r="G1996" i="13"/>
  <c r="G1995" i="13"/>
  <c r="G1994" i="13"/>
  <c r="G1993" i="13"/>
  <c r="G1992" i="13"/>
  <c r="G1991" i="13"/>
  <c r="G1990" i="13"/>
  <c r="G1989" i="13"/>
  <c r="G1988" i="13"/>
  <c r="G1987" i="13"/>
  <c r="G1986" i="13"/>
  <c r="G1985" i="13"/>
  <c r="G1984" i="13"/>
  <c r="G1983" i="13"/>
  <c r="G1982" i="13"/>
  <c r="G1981" i="13"/>
  <c r="G1980" i="13"/>
  <c r="G1979" i="13"/>
  <c r="G1978" i="13"/>
  <c r="G1977" i="13"/>
  <c r="G1976" i="13"/>
  <c r="G1975" i="13"/>
  <c r="G1974" i="13"/>
  <c r="G1973" i="13"/>
  <c r="G1972" i="13"/>
  <c r="G1971" i="13"/>
  <c r="G1970" i="13"/>
  <c r="G1969" i="13"/>
  <c r="G1968" i="13"/>
  <c r="G1967" i="13"/>
  <c r="G1966" i="13"/>
  <c r="G1965" i="13"/>
  <c r="G1964" i="13"/>
  <c r="G1963" i="13"/>
  <c r="G1962" i="13"/>
  <c r="G1961" i="13"/>
  <c r="G1960" i="13"/>
  <c r="G1959" i="13"/>
  <c r="G1958" i="13"/>
  <c r="G1957" i="13"/>
  <c r="G1956" i="13"/>
  <c r="G1955" i="13"/>
  <c r="G1954" i="13"/>
  <c r="G1953" i="13"/>
  <c r="G1952" i="13"/>
  <c r="G1951" i="13"/>
  <c r="G1950" i="13"/>
  <c r="G1949" i="13"/>
  <c r="G1948" i="13"/>
  <c r="G1947" i="13"/>
  <c r="G1946" i="13"/>
  <c r="G1945" i="13"/>
  <c r="G1944" i="13"/>
  <c r="G1943" i="13"/>
  <c r="G1942" i="13"/>
  <c r="G1941" i="13"/>
  <c r="G1940" i="13"/>
  <c r="G1939" i="13"/>
  <c r="G1938" i="13"/>
  <c r="G1937" i="13"/>
  <c r="G1936" i="13"/>
  <c r="G1935" i="13"/>
  <c r="G1934" i="13"/>
  <c r="G1933" i="13"/>
  <c r="G1932" i="13"/>
  <c r="G1931" i="13"/>
  <c r="G1930" i="13"/>
  <c r="G1929" i="13"/>
  <c r="G1928" i="13"/>
  <c r="G1927" i="13"/>
  <c r="G1926" i="13"/>
  <c r="G1925" i="13"/>
  <c r="G1924" i="13"/>
  <c r="G1923" i="13"/>
  <c r="G1922" i="13"/>
  <c r="G1921" i="13"/>
  <c r="G1920" i="13"/>
  <c r="G1919" i="13"/>
  <c r="G1918" i="13"/>
  <c r="G1917" i="13"/>
  <c r="G1916" i="13"/>
  <c r="G1915" i="13"/>
  <c r="G1914" i="13"/>
  <c r="G1913" i="13"/>
  <c r="G1912" i="13"/>
  <c r="G1911" i="13"/>
  <c r="G1910" i="13"/>
  <c r="G1909" i="13"/>
  <c r="G1908" i="13"/>
  <c r="G1907" i="13"/>
  <c r="G1906" i="13"/>
  <c r="G1905" i="13"/>
  <c r="G1904" i="13"/>
  <c r="G1903" i="13"/>
  <c r="G1902" i="13"/>
  <c r="G1901" i="13"/>
  <c r="G1900" i="13"/>
  <c r="G1899" i="13"/>
  <c r="G1898" i="13"/>
  <c r="G1897" i="13"/>
  <c r="G1896" i="13"/>
  <c r="G1895" i="13"/>
  <c r="G1894" i="13"/>
  <c r="G1893" i="13"/>
  <c r="G1892" i="13"/>
  <c r="G1891" i="13"/>
  <c r="G1890" i="13"/>
  <c r="G1889" i="13"/>
  <c r="G1888" i="13"/>
  <c r="G1887" i="13"/>
  <c r="G1886" i="13"/>
  <c r="G1885" i="13"/>
  <c r="G1884" i="13"/>
  <c r="G1883" i="13"/>
  <c r="G1882" i="13"/>
  <c r="G1881" i="13"/>
  <c r="G1880" i="13"/>
  <c r="G1879" i="13"/>
  <c r="G1878" i="13"/>
  <c r="G1877" i="13"/>
  <c r="G1876" i="13"/>
  <c r="G1875" i="13"/>
  <c r="G1874" i="13"/>
  <c r="G1873" i="13"/>
  <c r="G1872" i="13"/>
  <c r="G1871" i="13"/>
  <c r="G1870" i="13"/>
  <c r="G1869" i="13"/>
  <c r="G1868" i="13"/>
  <c r="G1867" i="13"/>
  <c r="G1866" i="13"/>
  <c r="G1865" i="13"/>
  <c r="G1864" i="13"/>
  <c r="G1863" i="13"/>
  <c r="G1862" i="13"/>
  <c r="G1861" i="13"/>
  <c r="G1860" i="13"/>
  <c r="G1859" i="13"/>
  <c r="G1858" i="13"/>
  <c r="G1857" i="13"/>
  <c r="G1856" i="13"/>
  <c r="G1855" i="13"/>
  <c r="G1854" i="13"/>
  <c r="G1853" i="13"/>
  <c r="G1852" i="13"/>
  <c r="G1851" i="13"/>
  <c r="G1850" i="13"/>
  <c r="G1849" i="13"/>
  <c r="G1848" i="13"/>
  <c r="G1847" i="13"/>
  <c r="G1846" i="13"/>
  <c r="G1845" i="13"/>
  <c r="G1844" i="13"/>
  <c r="G1843" i="13"/>
  <c r="G1842" i="13"/>
  <c r="G1841" i="13"/>
  <c r="G1840" i="13"/>
  <c r="G1839" i="13"/>
  <c r="G1838" i="13"/>
  <c r="G1837" i="13"/>
  <c r="G1836" i="13"/>
  <c r="G1835" i="13"/>
  <c r="G1834" i="13"/>
  <c r="G1833" i="13"/>
  <c r="G1832" i="13"/>
  <c r="G1831" i="13"/>
  <c r="G1830" i="13"/>
  <c r="G1829" i="13"/>
  <c r="G1828" i="13"/>
  <c r="G1827" i="13"/>
  <c r="G1826" i="13"/>
  <c r="G1825" i="13"/>
  <c r="G1824" i="13"/>
  <c r="G1823" i="13"/>
  <c r="G1822" i="13"/>
  <c r="G1821" i="13"/>
  <c r="G1820" i="13"/>
  <c r="G1819" i="13"/>
  <c r="G1818" i="13"/>
  <c r="G1817" i="13"/>
  <c r="G1816" i="13"/>
  <c r="G1815" i="13"/>
  <c r="G1814" i="13"/>
  <c r="G1813" i="13"/>
  <c r="G1812" i="13"/>
  <c r="G1811" i="13"/>
  <c r="G1810" i="13"/>
  <c r="G1809" i="13"/>
  <c r="G1808" i="13"/>
  <c r="G1807" i="13"/>
  <c r="G1806" i="13"/>
  <c r="G1805" i="13"/>
  <c r="G1804" i="13"/>
  <c r="G1803" i="13"/>
  <c r="G1802" i="13"/>
  <c r="G1801" i="13"/>
  <c r="G1800" i="13"/>
  <c r="G1799" i="13"/>
  <c r="G1798" i="13"/>
  <c r="G1797" i="13"/>
  <c r="G1796" i="13"/>
  <c r="G1795" i="13"/>
  <c r="G1794" i="13"/>
  <c r="G1793" i="13"/>
  <c r="G1792" i="13"/>
  <c r="G1791" i="13"/>
  <c r="G1790" i="13"/>
  <c r="G1789" i="13"/>
  <c r="G1788" i="13"/>
  <c r="G1787" i="13"/>
  <c r="G1786" i="13"/>
  <c r="G1785" i="13"/>
  <c r="G1784" i="13"/>
  <c r="G1783" i="13"/>
  <c r="G1782" i="13"/>
  <c r="G1781" i="13"/>
  <c r="G1780" i="13"/>
  <c r="G1779" i="13"/>
  <c r="G1778" i="13"/>
  <c r="G1777" i="13"/>
  <c r="G1776" i="13"/>
  <c r="G1775" i="13"/>
  <c r="G1774" i="13"/>
  <c r="G1773" i="13"/>
  <c r="G1772" i="13"/>
  <c r="G1771" i="13"/>
  <c r="G1770" i="13"/>
  <c r="G1769" i="13"/>
  <c r="G1768" i="13"/>
  <c r="G1767" i="13"/>
  <c r="G1766" i="13"/>
  <c r="G1765" i="13"/>
  <c r="G1764" i="13"/>
  <c r="G1763" i="13"/>
  <c r="G1762" i="13"/>
  <c r="G1761" i="13"/>
  <c r="G1760" i="13"/>
  <c r="G1759" i="13"/>
  <c r="G1758" i="13"/>
  <c r="G1757" i="13"/>
  <c r="G1756" i="13"/>
  <c r="G1755" i="13"/>
  <c r="G1754" i="13"/>
  <c r="G1753" i="13"/>
  <c r="G1752" i="13"/>
  <c r="G1751" i="13"/>
  <c r="G1750" i="13"/>
  <c r="G1749" i="13"/>
  <c r="G1748" i="13"/>
  <c r="G1747" i="13"/>
  <c r="G1746" i="13"/>
  <c r="G1745" i="13"/>
  <c r="G1744" i="13"/>
  <c r="G1743" i="13"/>
  <c r="G1742" i="13"/>
  <c r="G1741" i="13"/>
  <c r="G1740" i="13"/>
  <c r="G1739" i="13"/>
  <c r="G1738" i="13"/>
  <c r="G1737" i="13"/>
  <c r="G1736" i="13"/>
  <c r="G1735" i="13"/>
  <c r="G1734" i="13"/>
  <c r="G1733" i="13"/>
  <c r="G1732" i="13"/>
  <c r="G1731" i="13"/>
  <c r="G1730" i="13"/>
  <c r="G1729" i="13"/>
  <c r="G1728" i="13"/>
  <c r="G1727" i="13"/>
  <c r="G1726" i="13"/>
  <c r="G1725" i="13"/>
  <c r="G1724" i="13"/>
  <c r="G1723" i="13"/>
  <c r="G1722" i="13"/>
  <c r="G1721" i="13"/>
  <c r="G1720" i="13"/>
  <c r="G1719" i="13"/>
  <c r="G1718" i="13"/>
  <c r="G1717" i="13"/>
  <c r="G1716" i="13"/>
  <c r="G1715" i="13"/>
  <c r="G1714" i="13"/>
  <c r="G1713" i="13"/>
  <c r="G1712" i="13"/>
  <c r="G1711" i="13"/>
  <c r="G1710" i="13"/>
  <c r="G1709" i="13"/>
  <c r="G1708" i="13"/>
  <c r="G1707" i="13"/>
  <c r="G1706" i="13"/>
  <c r="G1705" i="13"/>
  <c r="G1704" i="13"/>
  <c r="G1703" i="13"/>
  <c r="G1702" i="13"/>
  <c r="G1701" i="13"/>
  <c r="G1700" i="13"/>
  <c r="G1699" i="13"/>
  <c r="G1698" i="13"/>
  <c r="G1697" i="13"/>
  <c r="G1696" i="13"/>
  <c r="G1695" i="13"/>
  <c r="G1694" i="13"/>
  <c r="G1693" i="13"/>
  <c r="G1692" i="13"/>
  <c r="G1691" i="13"/>
  <c r="G1690" i="13"/>
  <c r="G1689" i="13"/>
  <c r="G1688" i="13"/>
  <c r="G1687" i="13"/>
  <c r="G1686" i="13"/>
  <c r="G1685" i="13"/>
  <c r="G1684" i="13"/>
  <c r="G1683" i="13"/>
  <c r="G1682" i="13"/>
  <c r="G1681" i="13"/>
  <c r="G1680" i="13"/>
  <c r="G1679" i="13"/>
  <c r="G1678" i="13"/>
  <c r="G1677" i="13"/>
  <c r="G1676" i="13"/>
  <c r="G1675" i="13"/>
  <c r="G1674" i="13"/>
  <c r="G1673" i="13"/>
  <c r="G1672" i="13"/>
  <c r="G1671" i="13"/>
  <c r="G1670" i="13"/>
  <c r="G1669" i="13"/>
  <c r="G1668" i="13"/>
  <c r="G1667" i="13"/>
  <c r="G1666" i="13"/>
  <c r="G1665" i="13"/>
  <c r="G1664" i="13"/>
  <c r="G1663" i="13"/>
  <c r="G1662" i="13"/>
  <c r="G1661" i="13"/>
  <c r="G1660" i="13"/>
  <c r="G1659" i="13"/>
  <c r="G1658" i="13"/>
  <c r="G1657" i="13"/>
  <c r="G1656" i="13"/>
  <c r="G1655" i="13"/>
  <c r="G1654" i="13"/>
  <c r="G1653" i="13"/>
  <c r="G1652" i="13"/>
  <c r="G1651" i="13"/>
  <c r="G1650" i="13"/>
  <c r="G1649" i="13"/>
  <c r="G1648" i="13"/>
  <c r="G1647" i="13"/>
  <c r="G1646" i="13"/>
  <c r="G1645" i="13"/>
  <c r="G1644" i="13"/>
  <c r="G1643" i="13"/>
  <c r="G1642" i="13"/>
  <c r="G1641" i="13"/>
  <c r="G1640" i="13"/>
  <c r="G1639" i="13"/>
  <c r="G1638" i="13"/>
  <c r="G1637" i="13"/>
  <c r="G1636" i="13"/>
  <c r="G1635" i="13"/>
  <c r="G1634" i="13"/>
  <c r="G1633" i="13"/>
  <c r="G1632" i="13"/>
  <c r="G1631" i="13"/>
  <c r="G1630" i="13"/>
  <c r="G1629" i="13"/>
  <c r="G1628" i="13"/>
  <c r="G1627" i="13"/>
  <c r="G1626" i="13"/>
  <c r="G1625" i="13"/>
  <c r="G1624" i="13"/>
  <c r="G1623" i="13"/>
  <c r="G1622" i="13"/>
  <c r="G1621" i="13"/>
  <c r="G1620" i="13"/>
  <c r="G1619" i="13"/>
  <c r="G1618" i="13"/>
  <c r="G1617" i="13"/>
  <c r="G1616" i="13"/>
  <c r="G1615" i="13"/>
  <c r="G1614" i="13"/>
  <c r="G1613" i="13"/>
  <c r="G1612" i="13"/>
  <c r="G1611" i="13"/>
  <c r="G1610" i="13"/>
  <c r="G1609" i="13"/>
  <c r="G1608" i="13"/>
  <c r="G1607" i="13"/>
  <c r="G1606" i="13"/>
  <c r="G1605" i="13"/>
  <c r="G1604" i="13"/>
  <c r="G1603" i="13"/>
  <c r="G1602" i="13"/>
  <c r="G1601" i="13"/>
  <c r="G1600" i="13"/>
  <c r="G1599" i="13"/>
  <c r="G1598" i="13"/>
  <c r="G1597" i="13"/>
  <c r="G1596" i="13"/>
  <c r="G1595" i="13"/>
  <c r="G1594" i="13"/>
  <c r="G1593" i="13"/>
  <c r="G1592" i="13"/>
  <c r="G1591" i="13"/>
  <c r="G1590" i="13"/>
  <c r="G1589" i="13"/>
  <c r="G1588" i="13"/>
  <c r="G1587" i="13"/>
  <c r="G1586" i="13"/>
  <c r="G1585" i="13"/>
  <c r="G1584" i="13"/>
  <c r="G1583" i="13"/>
  <c r="G1582" i="13"/>
  <c r="G1581" i="13"/>
  <c r="G1580" i="13"/>
  <c r="G1579" i="13"/>
  <c r="G1578" i="13"/>
  <c r="G1577" i="13"/>
  <c r="G1576" i="13"/>
  <c r="G1575" i="13"/>
  <c r="G1574" i="13"/>
  <c r="G1573" i="13"/>
  <c r="G1572" i="13"/>
  <c r="G1571" i="13"/>
  <c r="G1570" i="13"/>
  <c r="G1569" i="13"/>
  <c r="G1568" i="13"/>
  <c r="G1567" i="13"/>
  <c r="G1566" i="13"/>
  <c r="G1565" i="13"/>
  <c r="G1564" i="13"/>
  <c r="G1563" i="13"/>
  <c r="G1562" i="13"/>
  <c r="G1561" i="13"/>
  <c r="G1560" i="13"/>
  <c r="G1559" i="13"/>
  <c r="G1558" i="13"/>
  <c r="G1557" i="13"/>
  <c r="G1556" i="13"/>
  <c r="G1555" i="13"/>
  <c r="G1554" i="13"/>
  <c r="G1553" i="13"/>
  <c r="G1552" i="13"/>
  <c r="G1551" i="13"/>
  <c r="G1550" i="13"/>
  <c r="G1549" i="13"/>
  <c r="G1548" i="13"/>
  <c r="G1547" i="13"/>
  <c r="G1546" i="13"/>
  <c r="G1545" i="13"/>
  <c r="G1544" i="13"/>
  <c r="G1543" i="13"/>
  <c r="G1542" i="13"/>
  <c r="G1541" i="13"/>
  <c r="G1540" i="13"/>
  <c r="G1539" i="13"/>
  <c r="G1538" i="13"/>
  <c r="G1537" i="13"/>
  <c r="G1536" i="13"/>
  <c r="G1535" i="13"/>
  <c r="G1534" i="13"/>
  <c r="G1533" i="13"/>
  <c r="G1532" i="13"/>
  <c r="G1531" i="13"/>
  <c r="G1530" i="13"/>
  <c r="G1529" i="13"/>
  <c r="G1528" i="13"/>
  <c r="G1527" i="13"/>
  <c r="G1526" i="13"/>
  <c r="G1525" i="13"/>
  <c r="G1524" i="13"/>
  <c r="G1523" i="13"/>
  <c r="G1522" i="13"/>
  <c r="G1521" i="13"/>
  <c r="G1520" i="13"/>
  <c r="G1519" i="13"/>
  <c r="G1518" i="13"/>
  <c r="G1517" i="13"/>
  <c r="G1516" i="13"/>
  <c r="G1515" i="13"/>
  <c r="G1514" i="13"/>
  <c r="G1513" i="13"/>
  <c r="G1512" i="13"/>
  <c r="G1511" i="13"/>
  <c r="G1510" i="13"/>
  <c r="G1509" i="13"/>
  <c r="G1508" i="13"/>
  <c r="G1507" i="13"/>
  <c r="G1506" i="13"/>
  <c r="G1505" i="13"/>
  <c r="G1504" i="13"/>
  <c r="G1503" i="13"/>
  <c r="G1502" i="13"/>
  <c r="G1501" i="13"/>
  <c r="G1500" i="13"/>
  <c r="G1499" i="13"/>
  <c r="G1498" i="13"/>
  <c r="G1497" i="13"/>
  <c r="G1496" i="13"/>
  <c r="G1495" i="13"/>
  <c r="G1494" i="13"/>
  <c r="G1493" i="13"/>
  <c r="G1492" i="13"/>
  <c r="G1491" i="13"/>
  <c r="G1490" i="13"/>
  <c r="G1489" i="13"/>
  <c r="G1488" i="13"/>
  <c r="G1487" i="13"/>
  <c r="G1486" i="13"/>
  <c r="G1485" i="13"/>
  <c r="G1484" i="13"/>
  <c r="G1483" i="13"/>
  <c r="G1482" i="13"/>
  <c r="G1481" i="13"/>
  <c r="G1480" i="13"/>
  <c r="G1479" i="13"/>
  <c r="G1478" i="13"/>
  <c r="G1477" i="13"/>
  <c r="G1476" i="13"/>
  <c r="G1475" i="13"/>
  <c r="G1474" i="13"/>
  <c r="G1473" i="13"/>
  <c r="G1472" i="13"/>
  <c r="G1471" i="13"/>
  <c r="G1470" i="13"/>
  <c r="G1469" i="13"/>
  <c r="G1468" i="13"/>
  <c r="G1467" i="13"/>
  <c r="G1466" i="13"/>
  <c r="G1465" i="13"/>
  <c r="G1464" i="13"/>
  <c r="G1463" i="13"/>
  <c r="G1462" i="13"/>
  <c r="G1461" i="13"/>
  <c r="G1460" i="13"/>
  <c r="G1459" i="13"/>
  <c r="G1458" i="13"/>
  <c r="G1457" i="13"/>
  <c r="G1456" i="13"/>
  <c r="G1455" i="13"/>
  <c r="G1454" i="13"/>
  <c r="G1453" i="13"/>
  <c r="G1452" i="13"/>
  <c r="G1451" i="13"/>
  <c r="G1450" i="13"/>
  <c r="G1449" i="13"/>
  <c r="G1448" i="13"/>
  <c r="G1447" i="13"/>
  <c r="G1446" i="13"/>
  <c r="G1445" i="13"/>
  <c r="G1444" i="13"/>
  <c r="G1443" i="13"/>
  <c r="G1442" i="13"/>
  <c r="G1441" i="13"/>
  <c r="G1440" i="13"/>
  <c r="G1439" i="13"/>
  <c r="G1438" i="13"/>
  <c r="G1437" i="13"/>
  <c r="G1436" i="13"/>
  <c r="G1435" i="13"/>
  <c r="G1434" i="13"/>
  <c r="G1433" i="13"/>
  <c r="G1432" i="13"/>
  <c r="G1431" i="13"/>
  <c r="G1430" i="13"/>
  <c r="G1429" i="13"/>
  <c r="G1428" i="13"/>
  <c r="G1427" i="13"/>
  <c r="G1426" i="13"/>
  <c r="G1425" i="13"/>
  <c r="G1424" i="13"/>
  <c r="G1423" i="13"/>
  <c r="G1422" i="13"/>
  <c r="G1421" i="13"/>
  <c r="G1420" i="13"/>
  <c r="G1419" i="13"/>
  <c r="G1418" i="13"/>
  <c r="G1417" i="13"/>
  <c r="G1416" i="13"/>
  <c r="G1415" i="13"/>
  <c r="G1414" i="13"/>
  <c r="G1413" i="13"/>
  <c r="G1412" i="13"/>
  <c r="G1411" i="13"/>
  <c r="G1410" i="13"/>
  <c r="G1409" i="13"/>
  <c r="G1408" i="13"/>
  <c r="G1407" i="13"/>
  <c r="G1406" i="13"/>
  <c r="G1405" i="13"/>
  <c r="G1404" i="13"/>
  <c r="G1403" i="13"/>
  <c r="G1402" i="13"/>
  <c r="G1401" i="13"/>
  <c r="G1400" i="13"/>
  <c r="G1399" i="13"/>
  <c r="G1398" i="13"/>
  <c r="G1397" i="13"/>
  <c r="G1396" i="13"/>
  <c r="G1395" i="13"/>
  <c r="G1394" i="13"/>
  <c r="G1393" i="13"/>
  <c r="G1392" i="13"/>
  <c r="G1391" i="13"/>
  <c r="G1390" i="13"/>
  <c r="G1389" i="13"/>
  <c r="G1388" i="13"/>
  <c r="G1387" i="13"/>
  <c r="G1386" i="13"/>
  <c r="G1385" i="13"/>
  <c r="G1384" i="13"/>
  <c r="G1383" i="13"/>
  <c r="G1382" i="13"/>
  <c r="G1381" i="13"/>
  <c r="G1380" i="13"/>
  <c r="G1379" i="13"/>
  <c r="G1378" i="13"/>
  <c r="G1377" i="13"/>
  <c r="G1376" i="13"/>
  <c r="G1375" i="13"/>
  <c r="G1374" i="13"/>
  <c r="G1373" i="13"/>
  <c r="G1372" i="13"/>
  <c r="G1371" i="13"/>
  <c r="G1370" i="13"/>
  <c r="G1369" i="13"/>
  <c r="G1368" i="13"/>
  <c r="G1367" i="13"/>
  <c r="G1366" i="13"/>
  <c r="G1365" i="13"/>
  <c r="G1364" i="13"/>
  <c r="G1363" i="13"/>
  <c r="G1362" i="13"/>
  <c r="G1361" i="13"/>
  <c r="G1360" i="13"/>
  <c r="G1359" i="13"/>
  <c r="G1358" i="13"/>
  <c r="G1357" i="13"/>
  <c r="G1356" i="13"/>
  <c r="G1355" i="13"/>
  <c r="G1354" i="13"/>
  <c r="G1353" i="13"/>
  <c r="G1352" i="13"/>
  <c r="G1351" i="13"/>
  <c r="G1350" i="13"/>
  <c r="G1349" i="13"/>
  <c r="G1348" i="13"/>
  <c r="G1347" i="13"/>
  <c r="G1346" i="13"/>
  <c r="G1345" i="13"/>
  <c r="G1344" i="13"/>
  <c r="G1343" i="13"/>
  <c r="G1342" i="13"/>
  <c r="G1341" i="13"/>
  <c r="G1340" i="13"/>
  <c r="G1339" i="13"/>
  <c r="G1338" i="13"/>
  <c r="G1337" i="13"/>
  <c r="G1336" i="13"/>
  <c r="G1335" i="13"/>
  <c r="G1334" i="13"/>
  <c r="G1333" i="13"/>
  <c r="G1332" i="13"/>
  <c r="G1331" i="13"/>
  <c r="G1330" i="13"/>
  <c r="G1329" i="13"/>
  <c r="G1328" i="13"/>
  <c r="G1327" i="13"/>
  <c r="G1326" i="13"/>
  <c r="G1325" i="13"/>
  <c r="G1324" i="13"/>
  <c r="G1323" i="13"/>
  <c r="G1322" i="13"/>
  <c r="G1321" i="13"/>
  <c r="G1320" i="13"/>
  <c r="G1319" i="13"/>
  <c r="G1318" i="13"/>
  <c r="G1317" i="13"/>
  <c r="G1316" i="13"/>
  <c r="G1315" i="13"/>
  <c r="G1314" i="13"/>
  <c r="G1313" i="13"/>
  <c r="G1312" i="13"/>
  <c r="G1311" i="13"/>
  <c r="G1310" i="13"/>
  <c r="G1309" i="13"/>
  <c r="G1308" i="13"/>
  <c r="G1307" i="13"/>
  <c r="G1306" i="13"/>
  <c r="G1305" i="13"/>
  <c r="G1304" i="13"/>
  <c r="G1303" i="13"/>
  <c r="G1302" i="13"/>
  <c r="G1301" i="13"/>
  <c r="G1300" i="13"/>
  <c r="G1299" i="13"/>
  <c r="G1298" i="13"/>
  <c r="G1297" i="13"/>
  <c r="G1296" i="13"/>
  <c r="G1295" i="13"/>
  <c r="G1294" i="13"/>
  <c r="G1293" i="13"/>
  <c r="G1292" i="13"/>
  <c r="G1291" i="13"/>
  <c r="G1290" i="13"/>
  <c r="G1289" i="13"/>
  <c r="G1288" i="13"/>
  <c r="G1287" i="13"/>
  <c r="G1286" i="13"/>
  <c r="G1285" i="13"/>
  <c r="G1284" i="13"/>
  <c r="G1283" i="13"/>
  <c r="G1282" i="13"/>
  <c r="G1281" i="13"/>
  <c r="G1280" i="13"/>
  <c r="G1279" i="13"/>
  <c r="G1278" i="13"/>
  <c r="G1277" i="13"/>
  <c r="G1276" i="13"/>
  <c r="G1275" i="13"/>
  <c r="G1274" i="13"/>
  <c r="G1273" i="13"/>
  <c r="G1272" i="13"/>
  <c r="G1271" i="13"/>
  <c r="G1270" i="13"/>
  <c r="G1269" i="13"/>
  <c r="G1268" i="13"/>
  <c r="G1267" i="13"/>
  <c r="G1266" i="13"/>
  <c r="G1265" i="13"/>
  <c r="G1264" i="13"/>
  <c r="G1263" i="13"/>
  <c r="G1262" i="13"/>
  <c r="G1261" i="13"/>
  <c r="G1260" i="13"/>
  <c r="G1259" i="13"/>
  <c r="G1258" i="13"/>
  <c r="G1257" i="13"/>
  <c r="G1256" i="13"/>
  <c r="G1255" i="13"/>
  <c r="G1254" i="13"/>
  <c r="G1253" i="13"/>
  <c r="G1252" i="13"/>
  <c r="G1251" i="13"/>
  <c r="G1250" i="13"/>
  <c r="G1249" i="13"/>
  <c r="G1248" i="13"/>
  <c r="G1247" i="13"/>
  <c r="G1246" i="13"/>
  <c r="G1245" i="13"/>
  <c r="G1244" i="13"/>
  <c r="G1243" i="13"/>
  <c r="G1242" i="13"/>
  <c r="G1241" i="13"/>
  <c r="G1240" i="13"/>
  <c r="G1239" i="13"/>
  <c r="G1238" i="13"/>
  <c r="G1237" i="13"/>
  <c r="G1236" i="13"/>
  <c r="G1235" i="13"/>
  <c r="G1234" i="13"/>
  <c r="G1233" i="13"/>
  <c r="G1232" i="13"/>
  <c r="G1231" i="13"/>
  <c r="G1230" i="13"/>
  <c r="G1229" i="13"/>
  <c r="G1228" i="13"/>
  <c r="G1227" i="13"/>
  <c r="G1226" i="13"/>
  <c r="G1225" i="13"/>
  <c r="G1224" i="13"/>
  <c r="G1223" i="13"/>
  <c r="G1222" i="13"/>
  <c r="G1221" i="13"/>
  <c r="G1220" i="13"/>
  <c r="G1219" i="13"/>
  <c r="G1218" i="13"/>
  <c r="G1217" i="13"/>
  <c r="G1216" i="13"/>
  <c r="G1215" i="13"/>
  <c r="G1214" i="13"/>
  <c r="G1213" i="13"/>
  <c r="G1212" i="13"/>
  <c r="G1211" i="13"/>
  <c r="G1210" i="13"/>
  <c r="G1209" i="13"/>
  <c r="G1208" i="13"/>
  <c r="G1207" i="13"/>
  <c r="G1206" i="13"/>
  <c r="G1205" i="13"/>
  <c r="G1204" i="13"/>
  <c r="G1203" i="13"/>
  <c r="G1202" i="13"/>
  <c r="G1201" i="13"/>
  <c r="G1200" i="13"/>
  <c r="G1199" i="13"/>
  <c r="G1198" i="13"/>
  <c r="G1197" i="13"/>
  <c r="G1196" i="13"/>
  <c r="G1195" i="13"/>
  <c r="G1194" i="13"/>
  <c r="G1193" i="13"/>
  <c r="G1192" i="13"/>
  <c r="G1191" i="13"/>
  <c r="G1190" i="13"/>
  <c r="G1189" i="13"/>
  <c r="G1188" i="13"/>
  <c r="G1187" i="13"/>
  <c r="G1186" i="13"/>
  <c r="G1185" i="13"/>
  <c r="G1184" i="13"/>
  <c r="G1183" i="13"/>
  <c r="G1182" i="13"/>
  <c r="G1181" i="13"/>
  <c r="G1180" i="13"/>
  <c r="G1179" i="13"/>
  <c r="G1178" i="13"/>
  <c r="G1177" i="13"/>
  <c r="G1176" i="13"/>
  <c r="G1175" i="13"/>
  <c r="G1174" i="13"/>
  <c r="G1173" i="13"/>
  <c r="G1172" i="13"/>
  <c r="G1171" i="13"/>
  <c r="G1170" i="13"/>
  <c r="G1169" i="13"/>
  <c r="G1168" i="13"/>
  <c r="G1167" i="13"/>
  <c r="G1166" i="13"/>
  <c r="G1165" i="13"/>
  <c r="G1164" i="13"/>
  <c r="G1163" i="13"/>
  <c r="G1162" i="13"/>
  <c r="G1161" i="13"/>
  <c r="G1160" i="13"/>
  <c r="G1159" i="13"/>
  <c r="G1158" i="13"/>
  <c r="G1157" i="13"/>
  <c r="G1156" i="13"/>
  <c r="G1155" i="13"/>
  <c r="G1154" i="13"/>
  <c r="G1153" i="13"/>
  <c r="G1152" i="13"/>
  <c r="G1151" i="13"/>
  <c r="G1150" i="13"/>
  <c r="G1149" i="13"/>
  <c r="G1148" i="13"/>
  <c r="G1147" i="13"/>
  <c r="G1146" i="13"/>
  <c r="G1145" i="13"/>
  <c r="G1144" i="13"/>
  <c r="G1143" i="13"/>
  <c r="G1142" i="13"/>
  <c r="G1141" i="13"/>
  <c r="G1140" i="13"/>
  <c r="G1139" i="13"/>
  <c r="G1138" i="13"/>
  <c r="G1137" i="13"/>
  <c r="G1136" i="13"/>
  <c r="G1135" i="13"/>
  <c r="G1134" i="13"/>
  <c r="G1133" i="13"/>
  <c r="G1132" i="13"/>
  <c r="G1131" i="13"/>
  <c r="G1130" i="13"/>
  <c r="G1129" i="13"/>
  <c r="G1128" i="13"/>
  <c r="G1127" i="13"/>
  <c r="G1126" i="13"/>
  <c r="G1125" i="13"/>
  <c r="G1124" i="13"/>
  <c r="G1123" i="13"/>
  <c r="G1122" i="13"/>
  <c r="G1121" i="13"/>
  <c r="G1120" i="13"/>
  <c r="G1119" i="13"/>
  <c r="G1118" i="13"/>
  <c r="G1117" i="13"/>
  <c r="G1116" i="13"/>
  <c r="G1115" i="13"/>
  <c r="G1114" i="13"/>
  <c r="G1113" i="13"/>
  <c r="G1112" i="13"/>
  <c r="G1111" i="13"/>
  <c r="G1110" i="13"/>
  <c r="G1109" i="13"/>
  <c r="G1108" i="13"/>
  <c r="G1107" i="13"/>
  <c r="G1106" i="13"/>
  <c r="G1105" i="13"/>
  <c r="G1104" i="13"/>
  <c r="G1103" i="13"/>
  <c r="G1102" i="13"/>
  <c r="G1101" i="13"/>
  <c r="G1100" i="13"/>
  <c r="G1099" i="13"/>
  <c r="G1098" i="13"/>
  <c r="G1097" i="13"/>
  <c r="G1096" i="13"/>
  <c r="G1095" i="13"/>
  <c r="G1094" i="13"/>
  <c r="G1093" i="13"/>
  <c r="G1092" i="13"/>
  <c r="G1091" i="13"/>
  <c r="G1090" i="13"/>
  <c r="G1089" i="13"/>
  <c r="G1088" i="13"/>
  <c r="G1087" i="13"/>
  <c r="G1086" i="13"/>
  <c r="G1085" i="13"/>
  <c r="G1084" i="13"/>
  <c r="G1083" i="13"/>
  <c r="G1082" i="13"/>
  <c r="G1081" i="13"/>
  <c r="G1080" i="13"/>
  <c r="G1079" i="13"/>
  <c r="G1078" i="13"/>
  <c r="G1077" i="13"/>
  <c r="G1076" i="13"/>
  <c r="G1075" i="13"/>
  <c r="G1074" i="13"/>
  <c r="G1073" i="13"/>
  <c r="G1072" i="13"/>
  <c r="G1071" i="13"/>
  <c r="G1070" i="13"/>
  <c r="G1069" i="13"/>
  <c r="G1068" i="13"/>
  <c r="G1067" i="13"/>
  <c r="G1066" i="13"/>
  <c r="G1065" i="13"/>
  <c r="G1064" i="13"/>
  <c r="G1063" i="13"/>
  <c r="G1062" i="13"/>
  <c r="G1061" i="13"/>
  <c r="G1060" i="13"/>
  <c r="G1059" i="13"/>
  <c r="G1058" i="13"/>
  <c r="G1057" i="13"/>
  <c r="G1056" i="13"/>
  <c r="G1055" i="13"/>
  <c r="G1054" i="13"/>
  <c r="G1053" i="13"/>
  <c r="G1052" i="13"/>
  <c r="G1051" i="13"/>
  <c r="G1050" i="13"/>
  <c r="G1049" i="13"/>
  <c r="G1048" i="13"/>
  <c r="G1047" i="13"/>
  <c r="G1046" i="13"/>
  <c r="G1045" i="13"/>
  <c r="G1044" i="13"/>
  <c r="G1043" i="13"/>
  <c r="G1042" i="13"/>
  <c r="G1041" i="13"/>
  <c r="G1040" i="13"/>
  <c r="G1039" i="13"/>
  <c r="G1038" i="13"/>
  <c r="G1037" i="13"/>
  <c r="G1036" i="13"/>
  <c r="G1035" i="13"/>
  <c r="G1034" i="13"/>
  <c r="G1033" i="13"/>
  <c r="G1032" i="13"/>
  <c r="G1031" i="13"/>
  <c r="G1030" i="13"/>
  <c r="G1029" i="13"/>
  <c r="G1028" i="13"/>
  <c r="G1027" i="13"/>
  <c r="G1026" i="13"/>
  <c r="G1025" i="13"/>
  <c r="G1024" i="13"/>
  <c r="G1023" i="13"/>
  <c r="G1022" i="13"/>
  <c r="G1021" i="13"/>
  <c r="G1020" i="13"/>
  <c r="G1019" i="13"/>
  <c r="G1018" i="13"/>
  <c r="G1017" i="13"/>
  <c r="G1016" i="13"/>
  <c r="G1015" i="13"/>
  <c r="G1014" i="13"/>
  <c r="G1013" i="13"/>
  <c r="G1012" i="13"/>
  <c r="G1011" i="13"/>
  <c r="G1010" i="13"/>
  <c r="G1009" i="13"/>
  <c r="G1008" i="13"/>
  <c r="G1007" i="13"/>
  <c r="G1006" i="13"/>
  <c r="G1005" i="13"/>
  <c r="G1004" i="13"/>
  <c r="G1003" i="13"/>
  <c r="G1002" i="13"/>
  <c r="G1001" i="13"/>
  <c r="G1000" i="13"/>
  <c r="G999" i="13"/>
  <c r="G998" i="13"/>
  <c r="G997" i="13"/>
  <c r="G996" i="13"/>
  <c r="G995" i="13"/>
  <c r="G994" i="13"/>
  <c r="G993" i="13"/>
  <c r="G992" i="13"/>
  <c r="G991" i="13"/>
  <c r="G990" i="13"/>
  <c r="G989" i="13"/>
  <c r="G988" i="13"/>
  <c r="G987" i="13"/>
  <c r="G986" i="13"/>
  <c r="G985" i="13"/>
  <c r="G984" i="13"/>
  <c r="G983" i="13"/>
  <c r="G982" i="13"/>
  <c r="G981" i="13"/>
  <c r="G980" i="13"/>
  <c r="G979" i="13"/>
  <c r="G978" i="13"/>
  <c r="G977" i="13"/>
  <c r="G976" i="13"/>
  <c r="G975" i="13"/>
  <c r="G974" i="13"/>
  <c r="G973" i="13"/>
  <c r="G972" i="13"/>
  <c r="G971" i="13"/>
  <c r="G970" i="13"/>
  <c r="G969" i="13"/>
  <c r="G968" i="13"/>
  <c r="G967" i="13"/>
  <c r="G966" i="13"/>
  <c r="G965" i="13"/>
  <c r="G964" i="13"/>
  <c r="G963" i="13"/>
  <c r="G962" i="13"/>
  <c r="G961" i="13"/>
  <c r="G960" i="13"/>
  <c r="G959" i="13"/>
  <c r="G958" i="13"/>
  <c r="G957" i="13"/>
  <c r="G956" i="13"/>
  <c r="G955" i="13"/>
  <c r="G954" i="13"/>
  <c r="G953" i="13"/>
  <c r="G952" i="13"/>
  <c r="G951" i="13"/>
  <c r="G950" i="13"/>
  <c r="G949" i="13"/>
  <c r="G948" i="13"/>
  <c r="G947" i="13"/>
  <c r="G946" i="13"/>
  <c r="G945" i="13"/>
  <c r="G944" i="13"/>
  <c r="G943" i="13"/>
  <c r="G942" i="13"/>
  <c r="G941" i="13"/>
  <c r="G940" i="13"/>
  <c r="G939" i="13"/>
  <c r="G938" i="13"/>
  <c r="G937" i="13"/>
  <c r="G936" i="13"/>
  <c r="G935" i="13"/>
  <c r="G934" i="13"/>
  <c r="G933" i="13"/>
  <c r="G932" i="13"/>
  <c r="G931" i="13"/>
  <c r="G930" i="13"/>
  <c r="G929" i="13"/>
  <c r="G928" i="13"/>
  <c r="G927" i="13"/>
  <c r="G926" i="13"/>
  <c r="G925" i="13"/>
  <c r="G924" i="13"/>
  <c r="G923" i="13"/>
  <c r="G922" i="13"/>
  <c r="G921" i="13"/>
  <c r="G920" i="13"/>
  <c r="G919" i="13"/>
  <c r="G918" i="13"/>
  <c r="G917" i="13"/>
  <c r="G916" i="13"/>
  <c r="G915" i="13"/>
  <c r="G914" i="13"/>
  <c r="G913" i="13"/>
  <c r="G912" i="13"/>
  <c r="G911" i="13"/>
  <c r="G910" i="13"/>
  <c r="G909" i="13"/>
  <c r="G908" i="13"/>
  <c r="G907" i="13"/>
  <c r="G906" i="13"/>
  <c r="G905" i="13"/>
  <c r="G904" i="13"/>
  <c r="G903" i="13"/>
  <c r="G902" i="13"/>
  <c r="G901" i="13"/>
  <c r="G900" i="13"/>
  <c r="G899" i="13"/>
  <c r="G898" i="13"/>
  <c r="G897" i="13"/>
  <c r="G896" i="13"/>
  <c r="G895" i="13"/>
  <c r="G894" i="13"/>
  <c r="G893" i="13"/>
  <c r="G892" i="13"/>
  <c r="G891" i="13"/>
  <c r="G890" i="13"/>
  <c r="G889" i="13"/>
  <c r="G888" i="13"/>
  <c r="G887" i="13"/>
  <c r="G886" i="13"/>
  <c r="G885" i="13"/>
  <c r="G884" i="13"/>
  <c r="G883" i="13"/>
  <c r="G882" i="13"/>
  <c r="G881" i="13"/>
  <c r="G880" i="13"/>
  <c r="G879" i="13"/>
  <c r="G878" i="13"/>
  <c r="G877" i="13"/>
  <c r="G876" i="13"/>
  <c r="G875" i="13"/>
  <c r="G874" i="13"/>
  <c r="G873" i="13"/>
  <c r="G872" i="13"/>
  <c r="G871" i="13"/>
  <c r="G870" i="13"/>
  <c r="G869" i="13"/>
  <c r="G868" i="13"/>
  <c r="G867" i="13"/>
  <c r="G866" i="13"/>
  <c r="G865" i="13"/>
  <c r="G864" i="13"/>
  <c r="G863" i="13"/>
  <c r="G862" i="13"/>
  <c r="G861" i="13"/>
  <c r="G860" i="13"/>
  <c r="G859" i="13"/>
  <c r="G858" i="13"/>
  <c r="G857" i="13"/>
  <c r="G856" i="13"/>
  <c r="G855" i="13"/>
  <c r="G854" i="13"/>
  <c r="G853" i="13"/>
  <c r="G852" i="13"/>
  <c r="G851" i="13"/>
  <c r="G850" i="13"/>
  <c r="G849" i="13"/>
  <c r="G848" i="13"/>
  <c r="G847" i="13"/>
  <c r="G846" i="13"/>
  <c r="G845" i="13"/>
  <c r="G844" i="13"/>
  <c r="G843" i="13"/>
  <c r="G842" i="13"/>
  <c r="G841" i="13"/>
  <c r="G840" i="13"/>
  <c r="G839" i="13"/>
  <c r="G838" i="13"/>
  <c r="G837" i="13"/>
  <c r="G836" i="13"/>
  <c r="G835" i="13"/>
  <c r="G834" i="13"/>
  <c r="G833" i="13"/>
  <c r="G832" i="13"/>
  <c r="G831" i="13"/>
  <c r="G830" i="13"/>
  <c r="G829" i="13"/>
  <c r="G828" i="13"/>
  <c r="G827" i="13"/>
  <c r="G826" i="13"/>
  <c r="G825" i="13"/>
  <c r="G824" i="13"/>
  <c r="G823" i="13"/>
  <c r="G822" i="13"/>
  <c r="G821" i="13"/>
  <c r="G820" i="13"/>
  <c r="G819" i="13"/>
  <c r="G818" i="13"/>
  <c r="G817" i="13"/>
  <c r="G816" i="13"/>
  <c r="G815" i="13"/>
  <c r="G814" i="13"/>
  <c r="G813" i="13"/>
  <c r="G812" i="13"/>
  <c r="G811" i="13"/>
  <c r="G810" i="13"/>
  <c r="G809" i="13"/>
  <c r="G808" i="13"/>
  <c r="G807" i="13"/>
  <c r="G806" i="13"/>
  <c r="G805" i="13"/>
  <c r="G804" i="13"/>
  <c r="G803" i="13"/>
  <c r="G802" i="13"/>
  <c r="G801" i="13"/>
  <c r="G800" i="13"/>
  <c r="G799" i="13"/>
  <c r="G798" i="13"/>
  <c r="G797" i="13"/>
  <c r="G796" i="13"/>
  <c r="G795" i="13"/>
  <c r="G794" i="13"/>
  <c r="G793" i="13"/>
  <c r="G792" i="13"/>
  <c r="G791" i="13"/>
  <c r="G790" i="13"/>
  <c r="G789" i="13"/>
  <c r="G788" i="13"/>
  <c r="G787" i="13"/>
  <c r="G786" i="13"/>
  <c r="G785" i="13"/>
  <c r="G784" i="13"/>
  <c r="G783" i="13"/>
  <c r="G782" i="13"/>
  <c r="G781" i="13"/>
  <c r="G780" i="13"/>
  <c r="G779" i="13"/>
  <c r="G778" i="13"/>
  <c r="G777" i="13"/>
  <c r="G776" i="13"/>
  <c r="G775" i="13"/>
  <c r="G774" i="13"/>
  <c r="G773" i="13"/>
  <c r="G772" i="13"/>
  <c r="G771" i="13"/>
  <c r="G770" i="13"/>
  <c r="G769" i="13"/>
  <c r="G768" i="13"/>
  <c r="G767" i="13"/>
  <c r="G766" i="13"/>
  <c r="G765" i="13"/>
  <c r="G764" i="13"/>
  <c r="G763" i="13"/>
  <c r="G762" i="13"/>
  <c r="G761" i="13"/>
  <c r="G760" i="13"/>
  <c r="G759" i="13"/>
  <c r="G758" i="13"/>
  <c r="G757" i="13"/>
  <c r="G756" i="13"/>
  <c r="G755" i="13"/>
  <c r="G754" i="13"/>
  <c r="G753" i="13"/>
  <c r="G752" i="13"/>
  <c r="G751" i="13"/>
  <c r="G750" i="13"/>
  <c r="G749" i="13"/>
  <c r="G748" i="13"/>
  <c r="G747" i="13"/>
  <c r="G746" i="13"/>
  <c r="G745" i="13"/>
  <c r="G744" i="13"/>
  <c r="G743" i="13"/>
  <c r="G742" i="13"/>
  <c r="G741" i="13"/>
  <c r="G740" i="13"/>
  <c r="G739" i="13"/>
  <c r="G738" i="13"/>
  <c r="G737" i="13"/>
  <c r="G736" i="13"/>
  <c r="G735" i="13"/>
  <c r="G734" i="13"/>
  <c r="G733" i="13"/>
  <c r="G732" i="13"/>
  <c r="G731" i="13"/>
  <c r="G730" i="13"/>
  <c r="G729" i="13"/>
  <c r="G728" i="13"/>
  <c r="G727" i="13"/>
  <c r="G726" i="13"/>
  <c r="G725" i="13"/>
  <c r="G724" i="13"/>
  <c r="G723" i="13"/>
  <c r="G722" i="13"/>
  <c r="G721" i="13"/>
  <c r="G720" i="13"/>
  <c r="G719" i="13"/>
  <c r="G718" i="13"/>
  <c r="G717" i="13"/>
  <c r="G716" i="13"/>
  <c r="G715" i="13"/>
  <c r="G714" i="13"/>
  <c r="G713" i="13"/>
  <c r="G712" i="13"/>
  <c r="G711" i="13"/>
  <c r="G710" i="13"/>
  <c r="G709" i="13"/>
  <c r="G708" i="13"/>
  <c r="G707" i="13"/>
  <c r="G706" i="13"/>
  <c r="G705" i="13"/>
  <c r="G704" i="13"/>
  <c r="G703" i="13"/>
  <c r="G702" i="13"/>
  <c r="G701" i="13"/>
  <c r="G700" i="13"/>
  <c r="G699" i="13"/>
  <c r="G698" i="13"/>
  <c r="G697" i="13"/>
  <c r="G696" i="13"/>
  <c r="G695" i="13"/>
  <c r="G694" i="13"/>
  <c r="G693" i="13"/>
  <c r="G692" i="13"/>
  <c r="G691" i="13"/>
  <c r="G690" i="13"/>
  <c r="G689" i="13"/>
  <c r="G688" i="13"/>
  <c r="G687" i="13"/>
  <c r="G686" i="13"/>
  <c r="G685" i="13"/>
  <c r="G684" i="13"/>
  <c r="G683" i="13"/>
  <c r="G682" i="13"/>
  <c r="G681" i="13"/>
  <c r="G680" i="13"/>
  <c r="G679" i="13"/>
  <c r="G678" i="13"/>
  <c r="G677" i="13"/>
  <c r="G676" i="13"/>
  <c r="G675" i="13"/>
  <c r="G674" i="13"/>
  <c r="G673" i="13"/>
  <c r="G672" i="13"/>
  <c r="G671" i="13"/>
  <c r="G670" i="13"/>
  <c r="G669" i="13"/>
  <c r="G668" i="13"/>
  <c r="G667" i="13"/>
  <c r="G666" i="13"/>
  <c r="G665" i="13"/>
  <c r="G664" i="13"/>
  <c r="G663" i="13"/>
  <c r="G662" i="13"/>
  <c r="G661" i="13"/>
  <c r="G660" i="13"/>
  <c r="G659" i="13"/>
  <c r="G658" i="13"/>
  <c r="G657" i="13"/>
  <c r="G656" i="13"/>
  <c r="G655" i="13"/>
  <c r="G654" i="13"/>
  <c r="G653" i="13"/>
  <c r="G652" i="13"/>
  <c r="G651" i="13"/>
  <c r="G650" i="13"/>
  <c r="G649" i="13"/>
  <c r="G648" i="13"/>
  <c r="G647" i="13"/>
  <c r="G646" i="13"/>
  <c r="G645" i="13"/>
  <c r="G644" i="13"/>
  <c r="G643" i="13"/>
  <c r="G642" i="13"/>
  <c r="G641" i="13"/>
  <c r="G640" i="13"/>
  <c r="G639" i="13"/>
  <c r="G638" i="13"/>
  <c r="G637" i="13"/>
  <c r="G636" i="13"/>
  <c r="G635" i="13"/>
  <c r="G634" i="13"/>
  <c r="G633" i="13"/>
  <c r="G632" i="13"/>
  <c r="G631" i="13"/>
  <c r="G630" i="13"/>
  <c r="G629" i="13"/>
  <c r="G628" i="13"/>
  <c r="G627" i="13"/>
  <c r="G626" i="13"/>
  <c r="G625" i="13"/>
  <c r="G624" i="13"/>
  <c r="G623" i="13"/>
  <c r="G622" i="13"/>
  <c r="G621" i="13"/>
  <c r="G620" i="13"/>
  <c r="G619" i="13"/>
  <c r="G618" i="13"/>
  <c r="G617" i="13"/>
  <c r="G616" i="13"/>
  <c r="G615" i="13"/>
  <c r="G614" i="13"/>
  <c r="G613" i="13"/>
  <c r="G612" i="13"/>
  <c r="G611" i="13"/>
  <c r="G610" i="13"/>
  <c r="G609" i="13"/>
  <c r="G608" i="13"/>
  <c r="G607" i="13"/>
  <c r="G606" i="13"/>
  <c r="G605" i="13"/>
  <c r="G604" i="13"/>
  <c r="G603" i="13"/>
  <c r="G602" i="13"/>
  <c r="G601" i="13"/>
  <c r="G600" i="13"/>
  <c r="G599" i="13"/>
  <c r="G598" i="13"/>
  <c r="G597" i="13"/>
  <c r="G596" i="13"/>
  <c r="G595" i="13"/>
  <c r="G594" i="13"/>
  <c r="G593" i="13"/>
  <c r="G592" i="13"/>
  <c r="G591" i="13"/>
  <c r="G590" i="13"/>
  <c r="G589" i="13"/>
  <c r="G588" i="13"/>
  <c r="G587" i="13"/>
  <c r="G586" i="13"/>
  <c r="G585" i="13"/>
  <c r="G584" i="13"/>
  <c r="G583" i="13"/>
  <c r="G582" i="13"/>
  <c r="G581" i="13"/>
  <c r="G580" i="13"/>
  <c r="G579" i="13"/>
  <c r="G578" i="13"/>
  <c r="G577" i="13"/>
  <c r="G576" i="13"/>
  <c r="G575" i="13"/>
  <c r="G574" i="13"/>
  <c r="G573" i="13"/>
  <c r="G572" i="13"/>
  <c r="G571" i="13"/>
  <c r="G570" i="13"/>
  <c r="G569" i="13"/>
  <c r="G568" i="13"/>
  <c r="G567" i="13"/>
  <c r="G566" i="13"/>
  <c r="G565" i="13"/>
  <c r="G564" i="13"/>
  <c r="G563" i="13"/>
  <c r="G562" i="13"/>
  <c r="G561" i="13"/>
  <c r="G560" i="13"/>
  <c r="G559" i="13"/>
  <c r="G558" i="13"/>
  <c r="G557" i="13"/>
  <c r="G556" i="13"/>
  <c r="G555" i="13"/>
  <c r="G554" i="13"/>
  <c r="G553" i="13"/>
  <c r="G552" i="13"/>
  <c r="G551" i="13"/>
  <c r="G550" i="13"/>
  <c r="G549" i="13"/>
  <c r="G548" i="13"/>
  <c r="G547" i="13"/>
  <c r="G546" i="13"/>
  <c r="G545" i="13"/>
  <c r="G544" i="13"/>
  <c r="G543" i="13"/>
  <c r="G542" i="13"/>
  <c r="G541" i="13"/>
  <c r="G540" i="13"/>
  <c r="G539" i="13"/>
  <c r="G538" i="13"/>
  <c r="G537" i="13"/>
  <c r="G536" i="13"/>
  <c r="G535" i="13"/>
  <c r="G534" i="13"/>
  <c r="G533" i="13"/>
  <c r="G532" i="13"/>
  <c r="G531" i="13"/>
  <c r="G530" i="13"/>
  <c r="G529" i="13"/>
  <c r="G528" i="13"/>
  <c r="G527" i="13"/>
  <c r="G526" i="13"/>
  <c r="G525" i="13"/>
  <c r="G524" i="13"/>
  <c r="G523" i="13"/>
  <c r="G522" i="13"/>
  <c r="G521" i="13"/>
  <c r="G520" i="13"/>
  <c r="G519" i="13"/>
  <c r="G518" i="13"/>
  <c r="G517" i="13"/>
  <c r="G516" i="13"/>
  <c r="G515" i="13"/>
  <c r="G514" i="13"/>
  <c r="G513" i="13"/>
  <c r="G512" i="13"/>
  <c r="G511" i="13"/>
  <c r="G510" i="13"/>
  <c r="G509" i="13"/>
  <c r="G508" i="13"/>
  <c r="G507" i="13"/>
  <c r="G506" i="13"/>
  <c r="G505" i="13"/>
  <c r="G504" i="13"/>
  <c r="G503" i="13"/>
  <c r="G502" i="13"/>
  <c r="G501" i="13"/>
  <c r="G500" i="13"/>
  <c r="G499" i="13"/>
  <c r="G498" i="13"/>
  <c r="G497" i="13"/>
  <c r="G496" i="13"/>
  <c r="G495" i="13"/>
  <c r="G494" i="13"/>
  <c r="G493" i="13"/>
  <c r="G492" i="13"/>
  <c r="G491" i="13"/>
  <c r="G490" i="13"/>
  <c r="G489" i="13"/>
  <c r="G488" i="13"/>
  <c r="G487" i="13"/>
  <c r="G486" i="13"/>
  <c r="G485" i="13"/>
  <c r="G484" i="13"/>
  <c r="G483" i="13"/>
  <c r="G482" i="13"/>
  <c r="G481" i="13"/>
  <c r="G480" i="13"/>
  <c r="G479" i="13"/>
  <c r="G478" i="13"/>
  <c r="G477" i="13"/>
  <c r="G476" i="13"/>
  <c r="G475" i="13"/>
  <c r="G474" i="13"/>
  <c r="G473" i="13"/>
  <c r="G472" i="13"/>
  <c r="G471" i="13"/>
  <c r="G470" i="13"/>
  <c r="G469" i="13"/>
  <c r="G468" i="13"/>
  <c r="G467" i="13"/>
  <c r="G466" i="13"/>
  <c r="G465" i="13"/>
  <c r="G464" i="13"/>
  <c r="G463" i="13"/>
  <c r="G462" i="13"/>
  <c r="G461" i="13"/>
  <c r="G460" i="13"/>
  <c r="G459" i="13"/>
  <c r="G458" i="13"/>
  <c r="G457" i="13"/>
  <c r="G456" i="13"/>
  <c r="G455" i="13"/>
  <c r="G454" i="13"/>
  <c r="G453" i="13"/>
  <c r="G452" i="13"/>
  <c r="G451" i="13"/>
  <c r="G450" i="13"/>
  <c r="G449" i="13"/>
  <c r="G448" i="13"/>
  <c r="G447" i="13"/>
  <c r="G446" i="13"/>
  <c r="G445" i="13"/>
  <c r="G444" i="13"/>
  <c r="G443" i="13"/>
  <c r="G442" i="13"/>
  <c r="G441" i="13"/>
  <c r="G440" i="13"/>
  <c r="G439" i="13"/>
  <c r="G438" i="13"/>
  <c r="G437" i="13"/>
  <c r="G436" i="13"/>
  <c r="G435" i="13"/>
  <c r="G434" i="13"/>
  <c r="G433" i="13"/>
  <c r="G432" i="13"/>
  <c r="G431" i="13"/>
  <c r="G430" i="13"/>
  <c r="G429" i="13"/>
  <c r="G428" i="13"/>
  <c r="G427" i="13"/>
  <c r="G426" i="13"/>
  <c r="G425" i="13"/>
  <c r="G424" i="13"/>
  <c r="G423" i="13"/>
  <c r="G422" i="13"/>
  <c r="G421" i="13"/>
  <c r="G420" i="13"/>
  <c r="G419" i="13"/>
  <c r="G418" i="13"/>
  <c r="G417" i="13"/>
  <c r="G416" i="13"/>
  <c r="G415" i="13"/>
  <c r="G414" i="13"/>
  <c r="G413" i="13"/>
  <c r="G412" i="13"/>
  <c r="G411" i="13"/>
  <c r="G410" i="13"/>
  <c r="G409" i="13"/>
  <c r="G408" i="13"/>
  <c r="G407" i="13"/>
  <c r="G406" i="13"/>
  <c r="G405" i="13"/>
  <c r="G404" i="13"/>
  <c r="G403" i="13"/>
  <c r="G402" i="13"/>
  <c r="G401" i="13"/>
  <c r="G400" i="13"/>
  <c r="G399" i="13"/>
  <c r="G398" i="13"/>
  <c r="G397" i="13"/>
  <c r="G396" i="13"/>
  <c r="G395" i="13"/>
  <c r="G394" i="13"/>
  <c r="G393" i="13"/>
  <c r="G392" i="13"/>
  <c r="G391" i="13"/>
  <c r="G390" i="13"/>
  <c r="G389" i="13"/>
  <c r="G388" i="13"/>
  <c r="G387" i="13"/>
  <c r="G386" i="13"/>
  <c r="G385" i="13"/>
  <c r="G384" i="13"/>
  <c r="G383" i="13"/>
  <c r="G382" i="13"/>
  <c r="G381" i="13"/>
  <c r="G380" i="13"/>
  <c r="G379" i="13"/>
  <c r="G378" i="13"/>
  <c r="G377" i="13"/>
  <c r="G376" i="13"/>
  <c r="G375" i="13"/>
  <c r="G374" i="13"/>
  <c r="G373" i="13"/>
  <c r="G372" i="13"/>
  <c r="G371" i="13"/>
  <c r="G370" i="13"/>
  <c r="G369" i="13"/>
  <c r="G368" i="13"/>
  <c r="G367" i="13"/>
  <c r="G366" i="13"/>
  <c r="G365" i="13"/>
  <c r="G364" i="13"/>
  <c r="G363" i="13"/>
  <c r="G362" i="13"/>
  <c r="G361" i="13"/>
  <c r="G360" i="13"/>
  <c r="G359" i="13"/>
  <c r="G358" i="13"/>
  <c r="G357" i="13"/>
  <c r="G356" i="13"/>
  <c r="G355" i="13"/>
  <c r="G354" i="13"/>
  <c r="G353" i="13"/>
  <c r="G352" i="13"/>
  <c r="G351" i="13"/>
  <c r="G350" i="13"/>
  <c r="G349" i="13"/>
  <c r="G348" i="13"/>
  <c r="G347" i="13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G315" i="13"/>
  <c r="G314" i="13"/>
  <c r="G313" i="13"/>
  <c r="G312" i="13"/>
  <c r="G311" i="13"/>
  <c r="G310" i="13"/>
  <c r="G309" i="13"/>
  <c r="G308" i="13"/>
  <c r="G307" i="13"/>
  <c r="G306" i="13"/>
  <c r="G305" i="13"/>
  <c r="G304" i="13"/>
  <c r="G303" i="13"/>
  <c r="G302" i="13"/>
  <c r="G301" i="13"/>
  <c r="G300" i="13"/>
  <c r="G299" i="13"/>
  <c r="G298" i="13"/>
  <c r="G297" i="13"/>
  <c r="G296" i="13"/>
  <c r="G295" i="13"/>
  <c r="G294" i="13"/>
  <c r="G293" i="13"/>
  <c r="G292" i="13"/>
  <c r="G291" i="13"/>
  <c r="G290" i="13"/>
  <c r="G289" i="13"/>
  <c r="G288" i="13"/>
  <c r="G287" i="13"/>
  <c r="G286" i="13"/>
  <c r="G285" i="13"/>
  <c r="G284" i="13"/>
  <c r="G283" i="13"/>
  <c r="G282" i="13"/>
  <c r="G281" i="13"/>
  <c r="G280" i="13"/>
  <c r="G279" i="13"/>
  <c r="G278" i="13"/>
  <c r="G277" i="13"/>
  <c r="G276" i="13"/>
  <c r="G275" i="13"/>
  <c r="G274" i="13"/>
  <c r="G273" i="13"/>
  <c r="G272" i="13"/>
  <c r="G271" i="13"/>
  <c r="G270" i="13"/>
  <c r="G269" i="13"/>
  <c r="G268" i="13"/>
  <c r="G267" i="13"/>
  <c r="G266" i="13"/>
  <c r="G265" i="13"/>
  <c r="G264" i="13"/>
  <c r="G263" i="13"/>
  <c r="G262" i="13"/>
  <c r="G261" i="13"/>
  <c r="G260" i="13"/>
  <c r="G259" i="13"/>
  <c r="G258" i="13"/>
  <c r="G257" i="13"/>
  <c r="G256" i="13"/>
  <c r="G255" i="13"/>
  <c r="G254" i="13"/>
  <c r="G253" i="13"/>
  <c r="G252" i="13"/>
  <c r="G251" i="13"/>
  <c r="G250" i="13"/>
  <c r="G249" i="13"/>
  <c r="G248" i="13"/>
  <c r="G247" i="13"/>
  <c r="G246" i="13"/>
  <c r="G245" i="13"/>
  <c r="G244" i="13"/>
  <c r="G243" i="13"/>
  <c r="G242" i="13"/>
  <c r="G241" i="13"/>
  <c r="G240" i="13"/>
  <c r="G239" i="13"/>
  <c r="G238" i="13"/>
  <c r="G237" i="13"/>
  <c r="G236" i="13"/>
  <c r="G235" i="13"/>
  <c r="G234" i="13"/>
  <c r="G233" i="13"/>
  <c r="G232" i="13"/>
  <c r="G231" i="13"/>
  <c r="G230" i="13"/>
  <c r="G229" i="13"/>
  <c r="G228" i="13"/>
  <c r="G227" i="13"/>
  <c r="G226" i="13"/>
  <c r="G225" i="13"/>
  <c r="G224" i="13"/>
  <c r="G223" i="13"/>
  <c r="G222" i="13"/>
  <c r="G221" i="13"/>
  <c r="G220" i="13"/>
  <c r="G219" i="13"/>
  <c r="G218" i="13"/>
  <c r="G217" i="13"/>
  <c r="G216" i="13"/>
  <c r="G215" i="13"/>
  <c r="G214" i="13"/>
  <c r="G213" i="13"/>
  <c r="G212" i="13"/>
  <c r="G211" i="13"/>
  <c r="G210" i="13"/>
  <c r="G209" i="13"/>
  <c r="G208" i="13"/>
  <c r="G207" i="13"/>
  <c r="G206" i="13"/>
  <c r="G205" i="13"/>
  <c r="G204" i="13"/>
  <c r="G203" i="13"/>
  <c r="G202" i="13"/>
  <c r="G201" i="13"/>
  <c r="G200" i="13"/>
  <c r="G199" i="13"/>
  <c r="G198" i="13"/>
  <c r="G197" i="13"/>
  <c r="G196" i="13"/>
  <c r="G195" i="13"/>
  <c r="G194" i="13"/>
  <c r="G193" i="13"/>
  <c r="G192" i="13"/>
  <c r="G191" i="13"/>
  <c r="G190" i="13"/>
  <c r="G189" i="13"/>
  <c r="G188" i="13"/>
  <c r="G187" i="13"/>
  <c r="G186" i="13"/>
  <c r="G185" i="13"/>
  <c r="G184" i="13"/>
  <c r="G183" i="13"/>
  <c r="G182" i="13"/>
  <c r="G181" i="13"/>
  <c r="G180" i="13"/>
  <c r="G179" i="13"/>
  <c r="G178" i="13"/>
  <c r="G177" i="13"/>
  <c r="G176" i="13"/>
  <c r="G175" i="13"/>
  <c r="G174" i="13"/>
  <c r="G173" i="13"/>
  <c r="G172" i="13"/>
  <c r="G171" i="13"/>
  <c r="G170" i="13"/>
  <c r="G169" i="13"/>
  <c r="G168" i="13"/>
  <c r="G167" i="13"/>
  <c r="G166" i="13"/>
  <c r="G165" i="13"/>
  <c r="G164" i="13"/>
  <c r="G163" i="13"/>
  <c r="G162" i="13"/>
  <c r="G161" i="13"/>
  <c r="G160" i="13"/>
  <c r="G159" i="13"/>
  <c r="G158" i="13"/>
  <c r="G157" i="13"/>
  <c r="G156" i="13"/>
  <c r="G155" i="13"/>
  <c r="G154" i="13"/>
  <c r="G153" i="13"/>
  <c r="G152" i="13"/>
  <c r="G151" i="13"/>
  <c r="G150" i="13"/>
  <c r="G149" i="13"/>
  <c r="G148" i="13"/>
  <c r="G147" i="13"/>
  <c r="G146" i="13"/>
  <c r="G145" i="13"/>
  <c r="G144" i="13"/>
  <c r="G143" i="13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  <c r="E117" i="47" l="1"/>
  <c r="AB100" i="7"/>
  <c r="AB94" i="7"/>
  <c r="E92" i="1"/>
  <c r="AB94" i="6"/>
  <c r="D92" i="1"/>
  <c r="CE17" i="8"/>
  <c r="E115" i="1"/>
  <c r="E115" i="47" s="1"/>
  <c r="CB17" i="9"/>
  <c r="AA110" i="6" s="1"/>
  <c r="AE99" i="6"/>
  <c r="CO10" i="10"/>
  <c r="AF100" i="5" s="1"/>
  <c r="S170" i="12"/>
  <c r="CN16" i="8"/>
  <c r="BV16" i="9"/>
  <c r="Y109" i="6" s="1"/>
  <c r="Y108" i="6"/>
  <c r="CE16" i="9"/>
  <c r="D107" i="1" s="1"/>
  <c r="E15" i="9"/>
  <c r="B108" i="6" s="1"/>
  <c r="AB108" i="6"/>
  <c r="CK16" i="9"/>
  <c r="AD108" i="6"/>
  <c r="AV75" i="7"/>
  <c r="CQ16" i="8"/>
  <c r="CM16" i="8"/>
  <c r="CM17" i="8" s="1"/>
  <c r="CH17" i="9"/>
  <c r="AC110" i="6" s="1"/>
  <c r="AC109" i="6"/>
  <c r="D15" i="9"/>
  <c r="B108" i="5" s="1"/>
  <c r="AB108" i="5"/>
  <c r="E37" i="21"/>
  <c r="AV99" i="7"/>
  <c r="CQ10" i="10"/>
  <c r="CO7" i="10"/>
  <c r="AF97" i="5" s="1"/>
  <c r="AV75" i="6"/>
  <c r="CP16" i="8"/>
  <c r="CL16" i="8"/>
  <c r="E83" i="47"/>
  <c r="AA109" i="7"/>
  <c r="CC17" i="9"/>
  <c r="AA110" i="7" s="1"/>
  <c r="AJ49" i="16"/>
  <c r="AL49" i="16"/>
  <c r="AF108" i="5" s="1"/>
  <c r="AM49" i="16"/>
  <c r="AN49" i="16"/>
  <c r="AD108" i="5"/>
  <c r="CJ16" i="9"/>
  <c r="Z108" i="7"/>
  <c r="BZ16" i="9"/>
  <c r="Z109" i="7" s="1"/>
  <c r="AE99" i="7"/>
  <c r="AV99" i="6"/>
  <c r="CP10" i="10"/>
  <c r="AV100" i="6" s="1"/>
  <c r="AV96" i="6"/>
  <c r="CP7" i="10"/>
  <c r="CO16" i="8"/>
  <c r="AF76" i="5" s="1"/>
  <c r="E80" i="47"/>
  <c r="AJ50" i="16"/>
  <c r="AL50" i="16"/>
  <c r="AM50" i="16"/>
  <c r="AN50" i="16"/>
  <c r="BW16" i="9"/>
  <c r="Y109" i="7" s="1"/>
  <c r="Y108" i="7"/>
  <c r="CI17" i="9"/>
  <c r="AC110" i="7" s="1"/>
  <c r="AC109" i="7"/>
  <c r="CF16" i="9"/>
  <c r="AB108" i="7"/>
  <c r="F15" i="9"/>
  <c r="B108" i="7" s="1"/>
  <c r="AD108" i="7"/>
  <c r="CL16" i="9"/>
  <c r="AD109" i="7" s="1"/>
  <c r="BY16" i="9"/>
  <c r="Z108" i="6"/>
  <c r="I17" i="9"/>
  <c r="C110" i="7" s="1"/>
  <c r="H17" i="9"/>
  <c r="C110" i="6" s="1"/>
  <c r="C109" i="6"/>
  <c r="G17" i="9"/>
  <c r="C110" i="5" s="1"/>
  <c r="C109" i="5"/>
  <c r="CH7" i="10"/>
  <c r="AC97" i="7" s="1"/>
  <c r="S167" i="12"/>
  <c r="CK16" i="8"/>
  <c r="AD76" i="7" s="1"/>
  <c r="BQ16" i="8"/>
  <c r="BQ17" i="8" s="1"/>
  <c r="AS16" i="8"/>
  <c r="AS17" i="8" s="1"/>
  <c r="AK16" i="8"/>
  <c r="AK17" i="8" s="1"/>
  <c r="AC16" i="8"/>
  <c r="J76" i="7" s="1"/>
  <c r="U16" i="8"/>
  <c r="U17" i="8" s="1"/>
  <c r="CE7" i="10"/>
  <c r="S166" i="12"/>
  <c r="AE96" i="6"/>
  <c r="R170" i="12"/>
  <c r="P16" i="8"/>
  <c r="P17" i="8" s="1"/>
  <c r="BX16" i="8"/>
  <c r="BX17" i="8" s="1"/>
  <c r="BT16" i="8"/>
  <c r="BT17" i="8" s="1"/>
  <c r="C15" i="8"/>
  <c r="B75" i="5" s="1"/>
  <c r="BD16" i="8"/>
  <c r="BD17" i="8" s="1"/>
  <c r="AV16" i="8"/>
  <c r="AV17" i="8" s="1"/>
  <c r="AN16" i="8"/>
  <c r="AN17" i="8" s="1"/>
  <c r="AF16" i="8"/>
  <c r="AF17" i="8" s="1"/>
  <c r="T16" i="8"/>
  <c r="T17" i="8" s="1"/>
  <c r="CJ7" i="10"/>
  <c r="AD97" i="6" s="1"/>
  <c r="R169" i="12"/>
  <c r="AE96" i="7"/>
  <c r="S169" i="12"/>
  <c r="CI16" i="8"/>
  <c r="CI17" i="8" s="1"/>
  <c r="CA16" i="8"/>
  <c r="CA17" i="8" s="1"/>
  <c r="BW16" i="8"/>
  <c r="BS16" i="8"/>
  <c r="BS17" i="8" s="1"/>
  <c r="BK16" i="8"/>
  <c r="BK17" i="8" s="1"/>
  <c r="AY16" i="8"/>
  <c r="AY17" i="8" s="1"/>
  <c r="AU16" i="8"/>
  <c r="AU17" i="8" s="1"/>
  <c r="AI16" i="8"/>
  <c r="AI17" i="8" s="1"/>
  <c r="AE16" i="8"/>
  <c r="AE17" i="8" s="1"/>
  <c r="CD7" i="10"/>
  <c r="R167" i="12"/>
  <c r="Q16" i="8"/>
  <c r="Q17" i="8" s="1"/>
  <c r="CC16" i="8"/>
  <c r="BU16" i="8"/>
  <c r="D15" i="8"/>
  <c r="B75" i="6" s="1"/>
  <c r="BM16" i="8"/>
  <c r="BM17" i="8" s="1"/>
  <c r="BI16" i="8"/>
  <c r="BI17" i="8" s="1"/>
  <c r="BE16" i="8"/>
  <c r="BE17" i="8" s="1"/>
  <c r="AW16" i="8"/>
  <c r="AW17" i="8" s="1"/>
  <c r="AO16" i="8"/>
  <c r="AO17" i="8" s="1"/>
  <c r="AG16" i="8"/>
  <c r="AG17" i="8" s="1"/>
  <c r="Y16" i="8"/>
  <c r="I76" i="6" s="1"/>
  <c r="CA7" i="10"/>
  <c r="AA97" i="6" s="1"/>
  <c r="R166" i="12"/>
  <c r="AZ16" i="8"/>
  <c r="R76" i="6" s="1"/>
  <c r="AR16" i="8"/>
  <c r="AR17" i="8" s="1"/>
  <c r="AJ16" i="8"/>
  <c r="AJ17" i="8" s="1"/>
  <c r="AB16" i="8"/>
  <c r="AB17" i="8" s="1"/>
  <c r="X16" i="8"/>
  <c r="X17" i="8" s="1"/>
  <c r="AC96" i="6"/>
  <c r="R168" i="12"/>
  <c r="AD96" i="7"/>
  <c r="S168" i="12"/>
  <c r="O16" i="8"/>
  <c r="O17" i="8" s="1"/>
  <c r="CD16" i="8"/>
  <c r="BV16" i="8"/>
  <c r="BV17" i="8" s="1"/>
  <c r="BN16" i="8"/>
  <c r="BN17" i="8" s="1"/>
  <c r="BF16" i="8"/>
  <c r="BF17" i="8" s="1"/>
  <c r="AX16" i="8"/>
  <c r="AX17" i="8" s="1"/>
  <c r="AT16" i="8"/>
  <c r="AT17" i="8" s="1"/>
  <c r="AP16" i="8"/>
  <c r="AP17" i="8" s="1"/>
  <c r="AH16" i="8"/>
  <c r="AH17" i="8" s="1"/>
  <c r="Z16" i="8"/>
  <c r="Z17" i="8" s="1"/>
  <c r="V16" i="8"/>
  <c r="V17" i="8" s="1"/>
  <c r="R16" i="8"/>
  <c r="R17" i="8" s="1"/>
  <c r="K17" i="9"/>
  <c r="D110" i="6" s="1"/>
  <c r="E3" i="9"/>
  <c r="B90" i="6" s="1"/>
  <c r="L17" i="9"/>
  <c r="D110" i="7" s="1"/>
  <c r="F3" i="9"/>
  <c r="B90" i="7" s="1"/>
  <c r="N17" i="9"/>
  <c r="E110" i="6" s="1"/>
  <c r="E109" i="6"/>
  <c r="M17" i="9"/>
  <c r="E110" i="5" s="1"/>
  <c r="E109" i="5"/>
  <c r="CG5" i="10"/>
  <c r="AC95" i="6" s="1"/>
  <c r="J17" i="9"/>
  <c r="D110" i="5" s="1"/>
  <c r="O17" i="9"/>
  <c r="E110" i="7" s="1"/>
  <c r="CB5" i="10"/>
  <c r="AA95" i="7" s="1"/>
  <c r="CH5" i="10"/>
  <c r="AC95" i="7" s="1"/>
  <c r="M94" i="7"/>
  <c r="AX5" i="10"/>
  <c r="Q95" i="7" s="1"/>
  <c r="BR5" i="10"/>
  <c r="X95" i="6" s="1"/>
  <c r="L94" i="7"/>
  <c r="BF5" i="10"/>
  <c r="T95" i="6" s="1"/>
  <c r="CD5" i="10"/>
  <c r="AD94" i="6"/>
  <c r="M94" i="6"/>
  <c r="R94" i="6"/>
  <c r="I94" i="7"/>
  <c r="W5" i="10"/>
  <c r="H95" i="7" s="1"/>
  <c r="CA5" i="10"/>
  <c r="AA95" i="6" s="1"/>
  <c r="S5" i="10"/>
  <c r="G95" i="6" s="1"/>
  <c r="AO5" i="10"/>
  <c r="N95" i="7" s="1"/>
  <c r="CE5" i="10"/>
  <c r="BY5" i="10"/>
  <c r="Z95" i="7" s="1"/>
  <c r="BA5" i="10"/>
  <c r="R95" i="7" s="1"/>
  <c r="BL7" i="10"/>
  <c r="V97" i="6" s="1"/>
  <c r="E81" i="47"/>
  <c r="E84" i="47"/>
  <c r="H28" i="21"/>
  <c r="D4" i="10"/>
  <c r="B94" i="6" s="1"/>
  <c r="Q94" i="6"/>
  <c r="Y5" i="10"/>
  <c r="I95" i="6" s="1"/>
  <c r="H27" i="21"/>
  <c r="AA83" i="5"/>
  <c r="O27" i="21"/>
  <c r="Y83" i="5"/>
  <c r="N94" i="6"/>
  <c r="Y83" i="6"/>
  <c r="B83" i="6"/>
  <c r="BX7" i="10"/>
  <c r="BX8" i="10" s="1"/>
  <c r="Z98" i="6" s="1"/>
  <c r="L94" i="6"/>
  <c r="Y86" i="5"/>
  <c r="BM10" i="10"/>
  <c r="V100" i="7" s="1"/>
  <c r="X99" i="6"/>
  <c r="J94" i="7"/>
  <c r="Y86" i="6"/>
  <c r="B86" i="6"/>
  <c r="Y94" i="7"/>
  <c r="E4" i="10"/>
  <c r="B94" i="7" s="1"/>
  <c r="Y99" i="6"/>
  <c r="D9" i="10"/>
  <c r="B99" i="6" s="1"/>
  <c r="Y99" i="5"/>
  <c r="C9" i="10"/>
  <c r="B99" i="5" s="1"/>
  <c r="BV7" i="10"/>
  <c r="AD94" i="7"/>
  <c r="AQ5" i="10"/>
  <c r="O95" i="6" s="1"/>
  <c r="P5" i="10"/>
  <c r="F95" i="6" s="1"/>
  <c r="Y86" i="7"/>
  <c r="B86" i="7"/>
  <c r="Y83" i="7"/>
  <c r="B83" i="7"/>
  <c r="Y96" i="6"/>
  <c r="BV10" i="10"/>
  <c r="BV11" i="10" s="1"/>
  <c r="BM5" i="10"/>
  <c r="V95" i="7" s="1"/>
  <c r="F94" i="7"/>
  <c r="CL5" i="10"/>
  <c r="AE95" i="5" s="1"/>
  <c r="G94" i="7"/>
  <c r="K94" i="7"/>
  <c r="BM7" i="10"/>
  <c r="BM8" i="10" s="1"/>
  <c r="V98" i="7" s="1"/>
  <c r="BO7" i="10"/>
  <c r="BO8" i="10" s="1"/>
  <c r="W98" i="6" s="1"/>
  <c r="BD10" i="10"/>
  <c r="S100" i="7" s="1"/>
  <c r="AN7" i="10"/>
  <c r="N97" i="6" s="1"/>
  <c r="P7" i="10"/>
  <c r="F97" i="6" s="1"/>
  <c r="BG7" i="10"/>
  <c r="T97" i="7" s="1"/>
  <c r="AA96" i="7"/>
  <c r="BP5" i="10"/>
  <c r="W95" i="7" s="1"/>
  <c r="AU5" i="10"/>
  <c r="P95" i="7" s="1"/>
  <c r="BI10" i="10"/>
  <c r="U100" i="6" s="1"/>
  <c r="CN7" i="10"/>
  <c r="CN8" i="10" s="1"/>
  <c r="AE98" i="7" s="1"/>
  <c r="P10" i="10"/>
  <c r="F100" i="6" s="1"/>
  <c r="BJ10" i="10"/>
  <c r="U100" i="7" s="1"/>
  <c r="BS7" i="10"/>
  <c r="X97" i="7" s="1"/>
  <c r="AZ10" i="10"/>
  <c r="R100" i="6" s="1"/>
  <c r="AN10" i="10"/>
  <c r="N100" i="6" s="1"/>
  <c r="BQ17" i="9"/>
  <c r="W110" i="7" s="1"/>
  <c r="W100" i="7"/>
  <c r="BP11" i="10"/>
  <c r="W101" i="7" s="1"/>
  <c r="BP8" i="10"/>
  <c r="W98" i="7" s="1"/>
  <c r="W97" i="7"/>
  <c r="CB8" i="10"/>
  <c r="AA98" i="7" s="1"/>
  <c r="AA97" i="7"/>
  <c r="H99" i="7"/>
  <c r="W10" i="10"/>
  <c r="H100" i="7" s="1"/>
  <c r="L96" i="6"/>
  <c r="AH7" i="10"/>
  <c r="L97" i="6" s="1"/>
  <c r="P96" i="6"/>
  <c r="AT7" i="10"/>
  <c r="P97" i="6" s="1"/>
  <c r="H90" i="7"/>
  <c r="X4" i="9"/>
  <c r="H91" i="7" s="1"/>
  <c r="AF4" i="9"/>
  <c r="K90" i="6"/>
  <c r="AV4" i="9"/>
  <c r="P91" i="7" s="1"/>
  <c r="P90" i="7"/>
  <c r="BD4" i="9"/>
  <c r="S91" i="6" s="1"/>
  <c r="S90" i="6"/>
  <c r="BT4" i="9"/>
  <c r="X91" i="7" s="1"/>
  <c r="X90" i="7"/>
  <c r="CB4" i="9"/>
  <c r="AA91" i="6" s="1"/>
  <c r="AA90" i="6"/>
  <c r="CN4" i="9"/>
  <c r="AE90" i="6"/>
  <c r="V99" i="6"/>
  <c r="BL10" i="10"/>
  <c r="V100" i="6" s="1"/>
  <c r="K99" i="7"/>
  <c r="AF10" i="10"/>
  <c r="K100" i="7" s="1"/>
  <c r="J99" i="6"/>
  <c r="AB10" i="10"/>
  <c r="J100" i="6" s="1"/>
  <c r="G99" i="7"/>
  <c r="T10" i="10"/>
  <c r="I96" i="6"/>
  <c r="Y7" i="10"/>
  <c r="Q96" i="6"/>
  <c r="AW7" i="10"/>
  <c r="Q97" i="6" s="1"/>
  <c r="R96" i="7"/>
  <c r="BA7" i="10"/>
  <c r="R97" i="7" s="1"/>
  <c r="W4" i="9"/>
  <c r="H90" i="6"/>
  <c r="AA4" i="9"/>
  <c r="I91" i="7" s="1"/>
  <c r="I90" i="7"/>
  <c r="AI4" i="9"/>
  <c r="L91" i="6" s="1"/>
  <c r="L90" i="6"/>
  <c r="AM4" i="9"/>
  <c r="M91" i="7" s="1"/>
  <c r="M90" i="7"/>
  <c r="AU4" i="9"/>
  <c r="P90" i="6"/>
  <c r="AY4" i="9"/>
  <c r="Q91" i="7" s="1"/>
  <c r="Q90" i="7"/>
  <c r="BG4" i="9"/>
  <c r="T91" i="6" s="1"/>
  <c r="T90" i="6"/>
  <c r="U90" i="7"/>
  <c r="BK4" i="9"/>
  <c r="U91" i="7" s="1"/>
  <c r="BS4" i="9"/>
  <c r="X91" i="6" s="1"/>
  <c r="X90" i="6"/>
  <c r="BW4" i="9"/>
  <c r="Y90" i="7"/>
  <c r="CE4" i="9"/>
  <c r="AB90" i="6"/>
  <c r="AC90" i="7"/>
  <c r="CI4" i="9"/>
  <c r="BR11" i="10"/>
  <c r="X101" i="6" s="1"/>
  <c r="BC5" i="10"/>
  <c r="S95" i="6" s="1"/>
  <c r="BC10" i="10"/>
  <c r="S100" i="6" s="1"/>
  <c r="AH10" i="10"/>
  <c r="L100" i="6" s="1"/>
  <c r="BO10" i="10"/>
  <c r="W100" i="6" s="1"/>
  <c r="CM7" i="10"/>
  <c r="CM8" i="10" s="1"/>
  <c r="AE98" i="6" s="1"/>
  <c r="BY7" i="10"/>
  <c r="AR7" i="10"/>
  <c r="AF7" i="10"/>
  <c r="K97" i="7" s="1"/>
  <c r="BU7" i="10"/>
  <c r="Y10" i="10"/>
  <c r="I100" i="6" s="1"/>
  <c r="AQ10" i="10"/>
  <c r="O100" i="6" s="1"/>
  <c r="BX10" i="10"/>
  <c r="Z100" i="6" s="1"/>
  <c r="BY11" i="10"/>
  <c r="Z101" i="7" s="1"/>
  <c r="BI7" i="10"/>
  <c r="BI8" i="10" s="1"/>
  <c r="U98" i="6" s="1"/>
  <c r="CK10" i="10"/>
  <c r="AD100" i="7" s="1"/>
  <c r="AU10" i="10"/>
  <c r="P100" i="7" s="1"/>
  <c r="AI7" i="10"/>
  <c r="AI8" i="10" s="1"/>
  <c r="L98" i="7" s="1"/>
  <c r="W7" i="10"/>
  <c r="H97" i="7" s="1"/>
  <c r="AA99" i="7"/>
  <c r="W99" i="7"/>
  <c r="X96" i="7"/>
  <c r="H96" i="6"/>
  <c r="V7" i="10"/>
  <c r="H97" i="6" s="1"/>
  <c r="Q96" i="7"/>
  <c r="AX7" i="10"/>
  <c r="Q97" i="7" s="1"/>
  <c r="T96" i="6"/>
  <c r="BF7" i="10"/>
  <c r="T97" i="6" s="1"/>
  <c r="T4" i="9"/>
  <c r="G90" i="6"/>
  <c r="AJ4" i="9"/>
  <c r="L91" i="7" s="1"/>
  <c r="L90" i="7"/>
  <c r="O90" i="6"/>
  <c r="AR4" i="9"/>
  <c r="BH4" i="9"/>
  <c r="T91" i="7" s="1"/>
  <c r="T90" i="7"/>
  <c r="BP4" i="9"/>
  <c r="W91" i="6" s="1"/>
  <c r="W90" i="6"/>
  <c r="AB90" i="7"/>
  <c r="CF4" i="9"/>
  <c r="AB99" i="7"/>
  <c r="CM10" i="10"/>
  <c r="AE100" i="6" s="1"/>
  <c r="X99" i="7"/>
  <c r="X96" i="6"/>
  <c r="F99" i="7"/>
  <c r="Q10" i="10"/>
  <c r="AC99" i="7"/>
  <c r="CH10" i="10"/>
  <c r="AC100" i="7" s="1"/>
  <c r="AB99" i="6"/>
  <c r="CD10" i="10"/>
  <c r="Q99" i="7"/>
  <c r="AX10" i="10"/>
  <c r="Q100" i="7" s="1"/>
  <c r="M99" i="7"/>
  <c r="AL10" i="10"/>
  <c r="M100" i="7" s="1"/>
  <c r="I99" i="7"/>
  <c r="Z10" i="10"/>
  <c r="I100" i="7" s="1"/>
  <c r="H99" i="6"/>
  <c r="V10" i="10"/>
  <c r="H100" i="6" s="1"/>
  <c r="G96" i="6"/>
  <c r="S7" i="10"/>
  <c r="G97" i="6" s="1"/>
  <c r="K96" i="6"/>
  <c r="AE7" i="10"/>
  <c r="O96" i="6"/>
  <c r="AQ7" i="10"/>
  <c r="O97" i="6" s="1"/>
  <c r="S96" i="6"/>
  <c r="BC7" i="10"/>
  <c r="S97" i="6" s="1"/>
  <c r="F90" i="6"/>
  <c r="Q4" i="9"/>
  <c r="G90" i="7"/>
  <c r="U4" i="9"/>
  <c r="G91" i="7" s="1"/>
  <c r="AC4" i="9"/>
  <c r="J91" i="6" s="1"/>
  <c r="J90" i="6"/>
  <c r="K90" i="7"/>
  <c r="AG4" i="9"/>
  <c r="K91" i="7" s="1"/>
  <c r="AO4" i="9"/>
  <c r="N91" i="6" s="1"/>
  <c r="N90" i="6"/>
  <c r="O90" i="7"/>
  <c r="AS4" i="9"/>
  <c r="O91" i="7" s="1"/>
  <c r="R90" i="6"/>
  <c r="BA4" i="9"/>
  <c r="BE4" i="9"/>
  <c r="S91" i="7" s="1"/>
  <c r="S90" i="7"/>
  <c r="BM4" i="9"/>
  <c r="V91" i="6" s="1"/>
  <c r="V90" i="6"/>
  <c r="BQ4" i="9"/>
  <c r="W91" i="7" s="1"/>
  <c r="W90" i="7"/>
  <c r="BY4" i="9"/>
  <c r="Z91" i="6" s="1"/>
  <c r="Z90" i="6"/>
  <c r="AA90" i="7"/>
  <c r="CC4" i="9"/>
  <c r="AA91" i="7" s="1"/>
  <c r="CK4" i="9"/>
  <c r="AD113" i="6" s="1"/>
  <c r="AD90" i="6"/>
  <c r="CO4" i="9"/>
  <c r="AE90" i="7"/>
  <c r="P94" i="6"/>
  <c r="CA10" i="10"/>
  <c r="AA100" i="6" s="1"/>
  <c r="CJ10" i="10"/>
  <c r="AD100" i="6" s="1"/>
  <c r="Y96" i="7"/>
  <c r="U96" i="7"/>
  <c r="AI10" i="10"/>
  <c r="L100" i="7" s="1"/>
  <c r="Z7" i="10"/>
  <c r="I97" i="7" s="1"/>
  <c r="AE10" i="10"/>
  <c r="K100" i="6" s="1"/>
  <c r="CE11" i="10"/>
  <c r="AW10" i="10"/>
  <c r="AO7" i="10"/>
  <c r="N97" i="7" s="1"/>
  <c r="Q7" i="10"/>
  <c r="F97" i="7" s="1"/>
  <c r="BS10" i="10"/>
  <c r="X100" i="7" s="1"/>
  <c r="BD7" i="10"/>
  <c r="AR10" i="10"/>
  <c r="AR11" i="10" s="1"/>
  <c r="O101" i="7" s="1"/>
  <c r="AC7" i="10"/>
  <c r="J97" i="7" s="1"/>
  <c r="CG10" i="10"/>
  <c r="AK10" i="10"/>
  <c r="M100" i="6" s="1"/>
  <c r="W96" i="7"/>
  <c r="Y99" i="7"/>
  <c r="R99" i="7"/>
  <c r="BA10" i="10"/>
  <c r="R100" i="7" s="1"/>
  <c r="N99" i="7"/>
  <c r="AO10" i="10"/>
  <c r="N100" i="7" s="1"/>
  <c r="J99" i="7"/>
  <c r="AC10" i="10"/>
  <c r="J100" i="7" s="1"/>
  <c r="G96" i="7"/>
  <c r="T7" i="10"/>
  <c r="G97" i="7" s="1"/>
  <c r="J96" i="6"/>
  <c r="AB7" i="10"/>
  <c r="J97" i="6" s="1"/>
  <c r="R96" i="6"/>
  <c r="AZ7" i="10"/>
  <c r="R97" i="6" s="1"/>
  <c r="F90" i="7"/>
  <c r="R4" i="9"/>
  <c r="F91" i="7" s="1"/>
  <c r="Z4" i="9"/>
  <c r="I91" i="6" s="1"/>
  <c r="I90" i="6"/>
  <c r="J90" i="7"/>
  <c r="AD4" i="9"/>
  <c r="J91" i="7" s="1"/>
  <c r="AL4" i="9"/>
  <c r="M91" i="6" s="1"/>
  <c r="M90" i="6"/>
  <c r="AP4" i="9"/>
  <c r="N91" i="7" s="1"/>
  <c r="N90" i="7"/>
  <c r="AX4" i="9"/>
  <c r="Q91" i="6" s="1"/>
  <c r="Q90" i="6"/>
  <c r="R90" i="7"/>
  <c r="BB4" i="9"/>
  <c r="R91" i="7" s="1"/>
  <c r="BJ4" i="9"/>
  <c r="U91" i="6" s="1"/>
  <c r="U90" i="6"/>
  <c r="BN4" i="9"/>
  <c r="V91" i="7" s="1"/>
  <c r="V90" i="7"/>
  <c r="BV4" i="9"/>
  <c r="Y90" i="6"/>
  <c r="Z90" i="7"/>
  <c r="BZ4" i="9"/>
  <c r="Z91" i="7" s="1"/>
  <c r="CH4" i="9"/>
  <c r="AC90" i="6"/>
  <c r="AD90" i="7"/>
  <c r="CL4" i="9"/>
  <c r="BF10" i="10"/>
  <c r="BU10" i="10"/>
  <c r="BG10" i="10"/>
  <c r="T100" i="7" s="1"/>
  <c r="AU7" i="10"/>
  <c r="P97" i="7" s="1"/>
  <c r="S10" i="10"/>
  <c r="G100" i="6" s="1"/>
  <c r="AK7" i="10"/>
  <c r="AK8" i="10" s="1"/>
  <c r="M98" i="6" s="1"/>
  <c r="AL7" i="10"/>
  <c r="M97" i="7" s="1"/>
  <c r="AT10" i="10"/>
  <c r="P100" i="6" s="1"/>
  <c r="Z99" i="7"/>
  <c r="BF17" i="9"/>
  <c r="T110" i="5" s="1"/>
  <c r="AG17" i="9"/>
  <c r="K110" i="7" s="1"/>
  <c r="S75" i="5"/>
  <c r="S76" i="5"/>
  <c r="S75" i="7"/>
  <c r="J75" i="5"/>
  <c r="J76" i="5"/>
  <c r="Z75" i="5"/>
  <c r="S75" i="6"/>
  <c r="S76" i="6"/>
  <c r="K75" i="7"/>
  <c r="S99" i="5"/>
  <c r="BB10" i="10"/>
  <c r="S100" i="5" s="1"/>
  <c r="R75" i="5"/>
  <c r="O75" i="6"/>
  <c r="O76" i="6"/>
  <c r="AA75" i="6"/>
  <c r="Y94" i="6"/>
  <c r="BU5" i="10"/>
  <c r="K94" i="6"/>
  <c r="AE5" i="10"/>
  <c r="K95" i="6" s="1"/>
  <c r="AE94" i="6"/>
  <c r="CM5" i="10"/>
  <c r="AE95" i="6" s="1"/>
  <c r="L99" i="5"/>
  <c r="AG10" i="10"/>
  <c r="L100" i="5" s="1"/>
  <c r="AA75" i="5"/>
  <c r="AA76" i="5"/>
  <c r="W75" i="7"/>
  <c r="W76" i="7"/>
  <c r="K99" i="5"/>
  <c r="AD10" i="10"/>
  <c r="K100" i="5" s="1"/>
  <c r="G75" i="6"/>
  <c r="G76" i="6"/>
  <c r="W75" i="6"/>
  <c r="W76" i="6"/>
  <c r="H94" i="6"/>
  <c r="V5" i="10"/>
  <c r="H95" i="6" s="1"/>
  <c r="AA100" i="7"/>
  <c r="CB11" i="10"/>
  <c r="AA101" i="7" s="1"/>
  <c r="T99" i="5"/>
  <c r="BE10" i="10"/>
  <c r="T100" i="5" s="1"/>
  <c r="K75" i="5"/>
  <c r="K76" i="5"/>
  <c r="G75" i="7"/>
  <c r="O75" i="7"/>
  <c r="AA75" i="7"/>
  <c r="AA76" i="7"/>
  <c r="K75" i="6"/>
  <c r="AE94" i="7"/>
  <c r="CN5" i="10"/>
  <c r="AE95" i="7" s="1"/>
  <c r="I75" i="5"/>
  <c r="F75" i="7"/>
  <c r="N75" i="7"/>
  <c r="AD75" i="7"/>
  <c r="X75" i="5"/>
  <c r="R75" i="6"/>
  <c r="M99" i="5"/>
  <c r="AJ10" i="10"/>
  <c r="M100" i="5" s="1"/>
  <c r="AC99" i="5"/>
  <c r="CF10" i="10"/>
  <c r="AC100" i="5" s="1"/>
  <c r="L75" i="5"/>
  <c r="T75" i="5"/>
  <c r="AB75" i="5"/>
  <c r="H75" i="6"/>
  <c r="L75" i="6"/>
  <c r="P75" i="6"/>
  <c r="T75" i="6"/>
  <c r="X75" i="6"/>
  <c r="AB75" i="6"/>
  <c r="AB5" i="10"/>
  <c r="J95" i="6" s="1"/>
  <c r="BD5" i="10"/>
  <c r="S95" i="7" s="1"/>
  <c r="J99" i="5"/>
  <c r="AA10" i="10"/>
  <c r="J100" i="5" s="1"/>
  <c r="Y75" i="5"/>
  <c r="V75" i="7"/>
  <c r="BR8" i="10"/>
  <c r="X98" i="6" s="1"/>
  <c r="X97" i="6"/>
  <c r="Q99" i="5"/>
  <c r="AV10" i="10"/>
  <c r="Q100" i="5" s="1"/>
  <c r="P75" i="5"/>
  <c r="J75" i="6"/>
  <c r="Z75" i="6"/>
  <c r="H99" i="5"/>
  <c r="U10" i="10"/>
  <c r="P99" i="5"/>
  <c r="AS10" i="10"/>
  <c r="G75" i="5"/>
  <c r="O75" i="5"/>
  <c r="W75" i="5"/>
  <c r="I75" i="7"/>
  <c r="M75" i="7"/>
  <c r="M76" i="7"/>
  <c r="Q75" i="7"/>
  <c r="U75" i="7"/>
  <c r="Y75" i="7"/>
  <c r="AC75" i="7"/>
  <c r="BS5" i="10"/>
  <c r="X95" i="7" s="1"/>
  <c r="BG5" i="10"/>
  <c r="T95" i="7" s="1"/>
  <c r="Q75" i="5"/>
  <c r="R75" i="7"/>
  <c r="R76" i="7"/>
  <c r="BJ8" i="10"/>
  <c r="U98" i="7" s="1"/>
  <c r="U97" i="7"/>
  <c r="I99" i="5"/>
  <c r="X10" i="10"/>
  <c r="I100" i="5" s="1"/>
  <c r="F75" i="6"/>
  <c r="V75" i="6"/>
  <c r="O94" i="7"/>
  <c r="AR5" i="10"/>
  <c r="O95" i="7" s="1"/>
  <c r="G99" i="5"/>
  <c r="R10" i="10"/>
  <c r="O99" i="5"/>
  <c r="AP10" i="10"/>
  <c r="O100" i="5" s="1"/>
  <c r="AE99" i="5"/>
  <c r="CL10" i="10"/>
  <c r="F75" i="5"/>
  <c r="N75" i="5"/>
  <c r="V75" i="5"/>
  <c r="AD75" i="5"/>
  <c r="I75" i="6"/>
  <c r="M75" i="6"/>
  <c r="Q75" i="6"/>
  <c r="U75" i="6"/>
  <c r="Y75" i="6"/>
  <c r="AC75" i="6"/>
  <c r="AC76" i="6"/>
  <c r="BG17" i="9"/>
  <c r="T110" i="6" s="1"/>
  <c r="R99" i="5"/>
  <c r="AY10" i="10"/>
  <c r="J75" i="7"/>
  <c r="Z75" i="7"/>
  <c r="Z76" i="7"/>
  <c r="H75" i="5"/>
  <c r="N75" i="6"/>
  <c r="AD75" i="6"/>
  <c r="AD76" i="6"/>
  <c r="F99" i="5"/>
  <c r="O10" i="10"/>
  <c r="N99" i="5"/>
  <c r="AM10" i="10"/>
  <c r="AD99" i="5"/>
  <c r="CI10" i="10"/>
  <c r="AD100" i="5" s="1"/>
  <c r="M75" i="5"/>
  <c r="U75" i="5"/>
  <c r="U76" i="5"/>
  <c r="AC75" i="5"/>
  <c r="H75" i="7"/>
  <c r="L75" i="7"/>
  <c r="P75" i="7"/>
  <c r="T75" i="7"/>
  <c r="X75" i="7"/>
  <c r="AB75" i="7"/>
  <c r="AB76" i="7"/>
  <c r="BJ5" i="10"/>
  <c r="U95" i="7" s="1"/>
  <c r="BV5" i="10"/>
  <c r="AX17" i="9"/>
  <c r="Q110" i="6" s="1"/>
  <c r="AL17" i="9"/>
  <c r="M110" i="6" s="1"/>
  <c r="AY17" i="9"/>
  <c r="Q110" i="7" s="1"/>
  <c r="AO16" i="9"/>
  <c r="N109" i="6" s="1"/>
  <c r="N108" i="6"/>
  <c r="Z16" i="9"/>
  <c r="I109" i="6" s="1"/>
  <c r="I108" i="6"/>
  <c r="BS17" i="9"/>
  <c r="X110" i="6" s="1"/>
  <c r="BC17" i="9"/>
  <c r="S110" i="5" s="1"/>
  <c r="S109" i="5"/>
  <c r="AE17" i="9"/>
  <c r="K110" i="5" s="1"/>
  <c r="K109" i="5"/>
  <c r="AK17" i="9"/>
  <c r="M110" i="5" s="1"/>
  <c r="M109" i="5"/>
  <c r="W17" i="9"/>
  <c r="H110" i="6" s="1"/>
  <c r="H109" i="6"/>
  <c r="U17" i="9"/>
  <c r="G110" i="7" s="1"/>
  <c r="G109" i="7"/>
  <c r="R108" i="6"/>
  <c r="BA16" i="9"/>
  <c r="AU16" i="9"/>
  <c r="P108" i="6"/>
  <c r="P16" i="9"/>
  <c r="F109" i="5" s="1"/>
  <c r="F108" i="5"/>
  <c r="AB16" i="9"/>
  <c r="J108" i="5"/>
  <c r="AJ16" i="9"/>
  <c r="L109" i="7" s="1"/>
  <c r="L108" i="7"/>
  <c r="AW17" i="9"/>
  <c r="Q110" i="5" s="1"/>
  <c r="Q109" i="5"/>
  <c r="AT16" i="9"/>
  <c r="P108" i="5"/>
  <c r="S17" i="9"/>
  <c r="G110" i="5" s="1"/>
  <c r="G109" i="5"/>
  <c r="BN16" i="9"/>
  <c r="V109" i="7" s="1"/>
  <c r="V108" i="7"/>
  <c r="AP16" i="9"/>
  <c r="N109" i="7" s="1"/>
  <c r="N108" i="7"/>
  <c r="AZ16" i="9"/>
  <c r="R108" i="5"/>
  <c r="O109" i="7"/>
  <c r="AS17" i="9"/>
  <c r="O110" i="7" s="1"/>
  <c r="AV16" i="9"/>
  <c r="P109" i="7" s="1"/>
  <c r="P108" i="7"/>
  <c r="AC16" i="9"/>
  <c r="J109" i="6" s="1"/>
  <c r="J108" i="6"/>
  <c r="AH16" i="9"/>
  <c r="L108" i="5"/>
  <c r="AA16" i="9"/>
  <c r="I109" i="7" s="1"/>
  <c r="I108" i="7"/>
  <c r="R108" i="7"/>
  <c r="BB16" i="9"/>
  <c r="R109" i="7" s="1"/>
  <c r="AQ17" i="9"/>
  <c r="O110" i="5" s="1"/>
  <c r="O109" i="5"/>
  <c r="Q16" i="9"/>
  <c r="F108" i="6"/>
  <c r="AM17" i="9"/>
  <c r="M110" i="7" s="1"/>
  <c r="BE17" i="9"/>
  <c r="S110" i="7" s="1"/>
  <c r="BM16" i="9"/>
  <c r="V109" i="6" s="1"/>
  <c r="V108" i="6"/>
  <c r="AN16" i="9"/>
  <c r="N108" i="5"/>
  <c r="R16" i="9"/>
  <c r="F108" i="7"/>
  <c r="J108" i="7"/>
  <c r="AD16" i="9"/>
  <c r="J109" i="7" s="1"/>
  <c r="BK17" i="9"/>
  <c r="U110" i="7" s="1"/>
  <c r="AI16" i="9"/>
  <c r="L109" i="6" s="1"/>
  <c r="L108" i="6"/>
  <c r="I108" i="5"/>
  <c r="Y16" i="9"/>
  <c r="I109" i="5" s="1"/>
  <c r="BX5" i="10"/>
  <c r="Z95" i="6" s="1"/>
  <c r="Z94" i="6"/>
  <c r="G269" i="12"/>
  <c r="H269" i="12"/>
  <c r="I269" i="12"/>
  <c r="G270" i="12"/>
  <c r="H270" i="12"/>
  <c r="I270" i="12"/>
  <c r="G271" i="12"/>
  <c r="H271" i="12"/>
  <c r="I271" i="12"/>
  <c r="G272" i="12"/>
  <c r="H272" i="12"/>
  <c r="I272" i="12"/>
  <c r="G273" i="12"/>
  <c r="H273" i="12"/>
  <c r="C102" i="6" s="1"/>
  <c r="I273" i="12"/>
  <c r="G274" i="12"/>
  <c r="D102" i="5" s="1"/>
  <c r="H274" i="12"/>
  <c r="D102" i="6" s="1"/>
  <c r="I274" i="12"/>
  <c r="D102" i="7" s="1"/>
  <c r="G275" i="12"/>
  <c r="H275" i="12"/>
  <c r="I275" i="12"/>
  <c r="G276" i="12"/>
  <c r="H276" i="12"/>
  <c r="I276" i="12"/>
  <c r="H277" i="12"/>
  <c r="I277" i="12"/>
  <c r="G278" i="12"/>
  <c r="H278" i="12"/>
  <c r="I278" i="12"/>
  <c r="G279" i="12"/>
  <c r="H279" i="12"/>
  <c r="I279" i="12"/>
  <c r="G280" i="12"/>
  <c r="H280" i="12"/>
  <c r="I280" i="12"/>
  <c r="G281" i="12"/>
  <c r="H281" i="12"/>
  <c r="I281" i="12"/>
  <c r="G282" i="12"/>
  <c r="H282" i="12"/>
  <c r="I282" i="12"/>
  <c r="G283" i="12"/>
  <c r="H283" i="12"/>
  <c r="I283" i="12"/>
  <c r="G284" i="12"/>
  <c r="H284" i="12"/>
  <c r="I284" i="12"/>
  <c r="G285" i="12"/>
  <c r="H285" i="12"/>
  <c r="I285" i="12"/>
  <c r="G286" i="12"/>
  <c r="H286" i="12"/>
  <c r="I286" i="12"/>
  <c r="G287" i="12"/>
  <c r="H287" i="12"/>
  <c r="I287" i="12"/>
  <c r="G288" i="12"/>
  <c r="H288" i="12"/>
  <c r="I288" i="12"/>
  <c r="G289" i="12"/>
  <c r="H289" i="12"/>
  <c r="I289" i="12"/>
  <c r="G290" i="12"/>
  <c r="H290" i="12"/>
  <c r="I290" i="12"/>
  <c r="G291" i="12"/>
  <c r="H291" i="12"/>
  <c r="I291" i="12"/>
  <c r="G292" i="12"/>
  <c r="U102" i="5" s="1"/>
  <c r="H292" i="12"/>
  <c r="I292" i="12"/>
  <c r="G293" i="12"/>
  <c r="V102" i="5" s="1"/>
  <c r="H293" i="12"/>
  <c r="I293" i="12"/>
  <c r="G294" i="12"/>
  <c r="W102" i="5" s="1"/>
  <c r="H294" i="12"/>
  <c r="I294" i="12"/>
  <c r="G295" i="12"/>
  <c r="X102" i="5" s="1"/>
  <c r="H295" i="12"/>
  <c r="I295" i="12"/>
  <c r="G296" i="12"/>
  <c r="H296" i="12"/>
  <c r="I296" i="12"/>
  <c r="G297" i="12"/>
  <c r="Z102" i="5" s="1"/>
  <c r="H297" i="12"/>
  <c r="I297" i="12"/>
  <c r="G298" i="12"/>
  <c r="AA102" i="5" s="1"/>
  <c r="H298" i="12"/>
  <c r="I298" i="12"/>
  <c r="G299" i="12"/>
  <c r="AB102" i="5" s="1"/>
  <c r="H299" i="12"/>
  <c r="I299" i="12"/>
  <c r="G300" i="12"/>
  <c r="H300" i="12"/>
  <c r="I300" i="12"/>
  <c r="G301" i="12"/>
  <c r="H301" i="12"/>
  <c r="I301" i="12"/>
  <c r="G302" i="12"/>
  <c r="H302" i="12"/>
  <c r="I302" i="12"/>
  <c r="H268" i="12"/>
  <c r="I268" i="12"/>
  <c r="G268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57" i="12"/>
  <c r="AE117" i="5"/>
  <c r="AD117" i="5"/>
  <c r="AC117" i="5"/>
  <c r="AB117" i="5"/>
  <c r="AA117" i="5"/>
  <c r="Z117" i="5"/>
  <c r="X117" i="5"/>
  <c r="W117" i="5"/>
  <c r="V117" i="5"/>
  <c r="U117" i="5"/>
  <c r="T117" i="5"/>
  <c r="S117" i="5"/>
  <c r="R117" i="5"/>
  <c r="Q117" i="5"/>
  <c r="P117" i="5"/>
  <c r="N117" i="5"/>
  <c r="M117" i="5"/>
  <c r="L117" i="5"/>
  <c r="K117" i="5"/>
  <c r="J117" i="5"/>
  <c r="I117" i="5"/>
  <c r="H117" i="5"/>
  <c r="G117" i="5"/>
  <c r="F117" i="5"/>
  <c r="E107" i="1" l="1"/>
  <c r="D98" i="1"/>
  <c r="E74" i="1"/>
  <c r="AC91" i="6"/>
  <c r="AC113" i="6"/>
  <c r="AE91" i="7"/>
  <c r="AE113" i="7"/>
  <c r="E11" i="9"/>
  <c r="B113" i="6" s="1"/>
  <c r="AB113" i="6"/>
  <c r="AE91" i="6"/>
  <c r="AE113" i="6"/>
  <c r="AD91" i="7"/>
  <c r="AD113" i="7"/>
  <c r="F11" i="9"/>
  <c r="B113" i="7" s="1"/>
  <c r="AB113" i="7"/>
  <c r="AC91" i="7"/>
  <c r="AC113" i="7"/>
  <c r="AB91" i="7"/>
  <c r="E89" i="1"/>
  <c r="AB91" i="6"/>
  <c r="D89" i="1"/>
  <c r="AB101" i="7"/>
  <c r="AB97" i="7"/>
  <c r="AB97" i="6"/>
  <c r="AB95" i="6"/>
  <c r="D93" i="1"/>
  <c r="AB95" i="7"/>
  <c r="E93" i="1"/>
  <c r="CD17" i="8"/>
  <c r="D74" i="1"/>
  <c r="CC17" i="8"/>
  <c r="C74" i="1"/>
  <c r="S76" i="7"/>
  <c r="E109" i="47"/>
  <c r="F76" i="6"/>
  <c r="I76" i="7"/>
  <c r="AB76" i="5"/>
  <c r="V76" i="5"/>
  <c r="N76" i="7"/>
  <c r="J76" i="6"/>
  <c r="Z76" i="6"/>
  <c r="L76" i="5"/>
  <c r="G76" i="7"/>
  <c r="BW17" i="9"/>
  <c r="Y110" i="7" s="1"/>
  <c r="AC96" i="7"/>
  <c r="CH8" i="10"/>
  <c r="AC98" i="7" s="1"/>
  <c r="AB96" i="7"/>
  <c r="CE8" i="10"/>
  <c r="E6" i="10"/>
  <c r="B96" i="7" s="1"/>
  <c r="Q76" i="7"/>
  <c r="AE75" i="7"/>
  <c r="L76" i="7"/>
  <c r="U76" i="6"/>
  <c r="P76" i="6"/>
  <c r="E15" i="8"/>
  <c r="B75" i="7" s="1"/>
  <c r="T76" i="6"/>
  <c r="AE75" i="6"/>
  <c r="M76" i="5"/>
  <c r="AQ7" i="9"/>
  <c r="O117" i="5"/>
  <c r="G76" i="5"/>
  <c r="E9" i="10"/>
  <c r="B99" i="7" s="1"/>
  <c r="AE75" i="5"/>
  <c r="AB76" i="6"/>
  <c r="E25" i="21"/>
  <c r="H76" i="5"/>
  <c r="O76" i="7"/>
  <c r="AA76" i="6"/>
  <c r="R76" i="5"/>
  <c r="F76" i="5"/>
  <c r="W76" i="5"/>
  <c r="E33" i="21"/>
  <c r="CN10" i="10"/>
  <c r="AE100" i="7" s="1"/>
  <c r="CA8" i="10"/>
  <c r="AA98" i="6" s="1"/>
  <c r="AA96" i="6"/>
  <c r="CL17" i="9"/>
  <c r="AD110" i="7" s="1"/>
  <c r="BZ17" i="9"/>
  <c r="Z110" i="7" s="1"/>
  <c r="BV17" i="9"/>
  <c r="Y110" i="6" s="1"/>
  <c r="CN17" i="8"/>
  <c r="AE77" i="7" s="1"/>
  <c r="AE76" i="7"/>
  <c r="CP11" i="10"/>
  <c r="AV101" i="6" s="1"/>
  <c r="CL17" i="8"/>
  <c r="AE77" i="5" s="1"/>
  <c r="AE76" i="5"/>
  <c r="AV108" i="6"/>
  <c r="CQ16" i="9"/>
  <c r="CP17" i="8"/>
  <c r="AV77" i="6" s="1"/>
  <c r="AV76" i="6"/>
  <c r="CQ11" i="10"/>
  <c r="AV101" i="7" s="1"/>
  <c r="AV100" i="7"/>
  <c r="CK17" i="9"/>
  <c r="AD110" i="6" s="1"/>
  <c r="AD109" i="6"/>
  <c r="CO17" i="8"/>
  <c r="AF77" i="5" s="1"/>
  <c r="CJ17" i="9"/>
  <c r="AD110" i="5" s="1"/>
  <c r="AD109" i="5"/>
  <c r="CP16" i="9"/>
  <c r="AF109" i="5" s="1"/>
  <c r="CQ17" i="8"/>
  <c r="AV77" i="7" s="1"/>
  <c r="AV76" i="7"/>
  <c r="AV96" i="7"/>
  <c r="CQ7" i="10"/>
  <c r="AB109" i="7"/>
  <c r="F16" i="9"/>
  <c r="B109" i="7" s="1"/>
  <c r="CO8" i="10"/>
  <c r="AF98" i="5" s="1"/>
  <c r="BY17" i="9"/>
  <c r="Z110" i="6" s="1"/>
  <c r="Z109" i="6"/>
  <c r="CF17" i="9"/>
  <c r="CP8" i="10"/>
  <c r="AV98" i="6" s="1"/>
  <c r="AV97" i="6"/>
  <c r="AV108" i="7"/>
  <c r="CR16" i="9"/>
  <c r="CE17" i="9"/>
  <c r="AB109" i="6"/>
  <c r="E16" i="9"/>
  <c r="B109" i="6" s="1"/>
  <c r="CO11" i="10"/>
  <c r="AF101" i="5" s="1"/>
  <c r="AD96" i="6"/>
  <c r="F13" i="10"/>
  <c r="C102" i="5"/>
  <c r="CD8" i="10"/>
  <c r="AZ17" i="8"/>
  <c r="R77" i="6" s="1"/>
  <c r="Y17" i="8"/>
  <c r="I77" i="6" s="1"/>
  <c r="D16" i="8"/>
  <c r="B76" i="6" s="1"/>
  <c r="C16" i="8"/>
  <c r="B76" i="5" s="1"/>
  <c r="AC17" i="8"/>
  <c r="J77" i="7" s="1"/>
  <c r="CG7" i="10"/>
  <c r="CG8" i="10" s="1"/>
  <c r="AC98" i="6" s="1"/>
  <c r="H13" i="10"/>
  <c r="C102" i="7"/>
  <c r="AB11" i="10"/>
  <c r="J101" i="6" s="1"/>
  <c r="AB96" i="6"/>
  <c r="CK17" i="8"/>
  <c r="G13" i="10"/>
  <c r="P76" i="7"/>
  <c r="K76" i="6"/>
  <c r="Z76" i="5"/>
  <c r="O76" i="5"/>
  <c r="F76" i="7"/>
  <c r="Q76" i="5"/>
  <c r="K76" i="7"/>
  <c r="BA8" i="10"/>
  <c r="R98" i="7" s="1"/>
  <c r="CK7" i="10"/>
  <c r="CK8" i="10" s="1"/>
  <c r="AD98" i="7" s="1"/>
  <c r="CJ8" i="10"/>
  <c r="AD98" i="6" s="1"/>
  <c r="D6" i="10"/>
  <c r="B96" i="6" s="1"/>
  <c r="E16" i="8"/>
  <c r="B76" i="7" s="1"/>
  <c r="BU17" i="8"/>
  <c r="BW17" i="8"/>
  <c r="Z77" i="5" s="1"/>
  <c r="K13" i="10"/>
  <c r="D103" i="7" s="1"/>
  <c r="Y91" i="6"/>
  <c r="E4" i="9"/>
  <c r="B91" i="6" s="1"/>
  <c r="E102" i="5"/>
  <c r="L13" i="10"/>
  <c r="N13" i="10"/>
  <c r="E103" i="7" s="1"/>
  <c r="E102" i="7"/>
  <c r="J13" i="10"/>
  <c r="D103" i="6" s="1"/>
  <c r="Y91" i="7"/>
  <c r="F4" i="9"/>
  <c r="B91" i="7" s="1"/>
  <c r="E102" i="6"/>
  <c r="M13" i="10"/>
  <c r="I13" i="10"/>
  <c r="D103" i="5" s="1"/>
  <c r="CM11" i="10"/>
  <c r="AE101" i="6" s="1"/>
  <c r="AE97" i="6"/>
  <c r="L97" i="7"/>
  <c r="BJ11" i="10"/>
  <c r="U101" i="7" s="1"/>
  <c r="BM11" i="10"/>
  <c r="V101" i="7" s="1"/>
  <c r="P8" i="10"/>
  <c r="F98" i="6" s="1"/>
  <c r="Z97" i="6"/>
  <c r="V97" i="7"/>
  <c r="AX8" i="10"/>
  <c r="Q98" i="7" s="1"/>
  <c r="W11" i="10"/>
  <c r="H101" i="7" s="1"/>
  <c r="CA11" i="10"/>
  <c r="AA101" i="6" s="1"/>
  <c r="AG11" i="10"/>
  <c r="L101" i="5" s="1"/>
  <c r="BC11" i="10"/>
  <c r="S101" i="6" s="1"/>
  <c r="BI11" i="10"/>
  <c r="U101" i="6" s="1"/>
  <c r="BL8" i="10"/>
  <c r="V98" i="6" s="1"/>
  <c r="W97" i="6"/>
  <c r="CH11" i="10"/>
  <c r="AC101" i="7" s="1"/>
  <c r="W8" i="10"/>
  <c r="H98" i="7" s="1"/>
  <c r="S11" i="10"/>
  <c r="G101" i="6" s="1"/>
  <c r="P11" i="10"/>
  <c r="F101" i="6" s="1"/>
  <c r="AQ11" i="10"/>
  <c r="O101" i="6" s="1"/>
  <c r="S77" i="7"/>
  <c r="W77" i="6"/>
  <c r="S77" i="6"/>
  <c r="E41" i="21"/>
  <c r="Y117" i="5"/>
  <c r="N77" i="7"/>
  <c r="AZ8" i="10"/>
  <c r="R98" i="6" s="1"/>
  <c r="AG5" i="9"/>
  <c r="K92" i="7" s="1"/>
  <c r="AJ5" i="9"/>
  <c r="L92" i="7" s="1"/>
  <c r="E34" i="21"/>
  <c r="T77" i="6"/>
  <c r="J77" i="5"/>
  <c r="BZ5" i="9"/>
  <c r="Z92" i="7" s="1"/>
  <c r="Z11" i="10"/>
  <c r="I101" i="7" s="1"/>
  <c r="AZ11" i="10"/>
  <c r="R101" i="6" s="1"/>
  <c r="AT8" i="10"/>
  <c r="P98" i="6" s="1"/>
  <c r="Y11" i="10"/>
  <c r="I101" i="6" s="1"/>
  <c r="AU8" i="10"/>
  <c r="P98" i="7" s="1"/>
  <c r="Z8" i="10"/>
  <c r="I98" i="7" s="1"/>
  <c r="BV5" i="9"/>
  <c r="D6" i="9"/>
  <c r="B117" i="5" s="1"/>
  <c r="AC77" i="6"/>
  <c r="AJ11" i="10"/>
  <c r="M101" i="5" s="1"/>
  <c r="AB77" i="7"/>
  <c r="W77" i="7"/>
  <c r="BG8" i="10"/>
  <c r="T98" i="7" s="1"/>
  <c r="BS11" i="10"/>
  <c r="X101" i="7" s="1"/>
  <c r="AL8" i="10"/>
  <c r="M98" i="7" s="1"/>
  <c r="Y76" i="7"/>
  <c r="Y101" i="7"/>
  <c r="E12" i="10"/>
  <c r="B102" i="7" s="1"/>
  <c r="D12" i="10"/>
  <c r="B102" i="6" s="1"/>
  <c r="Q77" i="5"/>
  <c r="AN8" i="10"/>
  <c r="N98" i="6" s="1"/>
  <c r="I77" i="7"/>
  <c r="Y76" i="5"/>
  <c r="Y97" i="7"/>
  <c r="AH8" i="10"/>
  <c r="L98" i="6" s="1"/>
  <c r="Y100" i="6"/>
  <c r="D10" i="10"/>
  <c r="B100" i="6" s="1"/>
  <c r="Y100" i="7"/>
  <c r="Y77" i="7"/>
  <c r="M77" i="7"/>
  <c r="Y102" i="5"/>
  <c r="C12" i="10"/>
  <c r="B102" i="5" s="1"/>
  <c r="Y95" i="7"/>
  <c r="E5" i="10"/>
  <c r="B95" i="7" s="1"/>
  <c r="O77" i="5"/>
  <c r="BV8" i="10"/>
  <c r="BL11" i="10"/>
  <c r="V101" i="6" s="1"/>
  <c r="Y95" i="6"/>
  <c r="D5" i="10"/>
  <c r="B95" i="6" s="1"/>
  <c r="S8" i="10"/>
  <c r="G98" i="6" s="1"/>
  <c r="BQ5" i="9"/>
  <c r="W92" i="7" s="1"/>
  <c r="AC5" i="9"/>
  <c r="J92" i="6" s="1"/>
  <c r="AD5" i="9"/>
  <c r="J92" i="7" s="1"/>
  <c r="Z5" i="9"/>
  <c r="I92" i="6" s="1"/>
  <c r="M97" i="6"/>
  <c r="AX11" i="10"/>
  <c r="Q101" i="7" s="1"/>
  <c r="BD11" i="10"/>
  <c r="S101" i="7" s="1"/>
  <c r="X11" i="10"/>
  <c r="I101" i="5" s="1"/>
  <c r="O100" i="7"/>
  <c r="AE97" i="7"/>
  <c r="AI11" i="10"/>
  <c r="L101" i="7" s="1"/>
  <c r="T8" i="10"/>
  <c r="G98" i="7" s="1"/>
  <c r="AP11" i="10"/>
  <c r="O101" i="5" s="1"/>
  <c r="BB11" i="10"/>
  <c r="S101" i="5" s="1"/>
  <c r="AW8" i="10"/>
  <c r="Q98" i="6" s="1"/>
  <c r="CJ11" i="10"/>
  <c r="AD101" i="6" s="1"/>
  <c r="AQ8" i="10"/>
  <c r="O98" i="6" s="1"/>
  <c r="AN11" i="10"/>
  <c r="N101" i="6" s="1"/>
  <c r="BS8" i="10"/>
  <c r="X98" i="7" s="1"/>
  <c r="P7" i="9"/>
  <c r="F118" i="5" s="1"/>
  <c r="AB7" i="9"/>
  <c r="J118" i="5" s="1"/>
  <c r="AN7" i="9"/>
  <c r="N118" i="5" s="1"/>
  <c r="AZ7" i="9"/>
  <c r="R118" i="5" s="1"/>
  <c r="BL7" i="9"/>
  <c r="BX7" i="9"/>
  <c r="Z118" i="5" s="1"/>
  <c r="CJ7" i="9"/>
  <c r="S7" i="9"/>
  <c r="G118" i="5" s="1"/>
  <c r="AE7" i="9"/>
  <c r="K118" i="5" s="1"/>
  <c r="BC7" i="9"/>
  <c r="S118" i="5" s="1"/>
  <c r="BO7" i="9"/>
  <c r="W118" i="5" s="1"/>
  <c r="CA7" i="9"/>
  <c r="CM7" i="9"/>
  <c r="AE118" i="5" s="1"/>
  <c r="CF5" i="9"/>
  <c r="BP5" i="9"/>
  <c r="W92" i="6" s="1"/>
  <c r="BS5" i="9"/>
  <c r="X92" i="6" s="1"/>
  <c r="X5" i="9"/>
  <c r="H92" i="7" s="1"/>
  <c r="BB5" i="9"/>
  <c r="R92" i="7" s="1"/>
  <c r="AX5" i="9"/>
  <c r="Q92" i="6" s="1"/>
  <c r="R5" i="9"/>
  <c r="F92" i="7" s="1"/>
  <c r="K77" i="5"/>
  <c r="R77" i="5"/>
  <c r="W77" i="5"/>
  <c r="P77" i="7"/>
  <c r="U5" i="9"/>
  <c r="G92" i="7" s="1"/>
  <c r="CO5" i="9"/>
  <c r="AE92" i="7" s="1"/>
  <c r="BD5" i="9"/>
  <c r="S92" i="6" s="1"/>
  <c r="CL5" i="9"/>
  <c r="AD92" i="7" s="1"/>
  <c r="CH5" i="9"/>
  <c r="AC92" i="6" s="1"/>
  <c r="BN5" i="9"/>
  <c r="V92" i="7" s="1"/>
  <c r="BJ5" i="9"/>
  <c r="U92" i="6" s="1"/>
  <c r="AP5" i="9"/>
  <c r="N92" i="7" s="1"/>
  <c r="CC5" i="9"/>
  <c r="AA92" i="7" s="1"/>
  <c r="BY5" i="9"/>
  <c r="Z92" i="6" s="1"/>
  <c r="AA5" i="9"/>
  <c r="I92" i="7" s="1"/>
  <c r="CN5" i="9"/>
  <c r="AE92" i="6" s="1"/>
  <c r="BT5" i="9"/>
  <c r="X92" i="7" s="1"/>
  <c r="AD102" i="7"/>
  <c r="CK13" i="10"/>
  <c r="AD103" i="7" s="1"/>
  <c r="Z102" i="7"/>
  <c r="BY13" i="10"/>
  <c r="Z103" i="7" s="1"/>
  <c r="V102" i="7"/>
  <c r="BM13" i="10"/>
  <c r="V103" i="7" s="1"/>
  <c r="N102" i="7"/>
  <c r="AO13" i="10"/>
  <c r="N103" i="7" s="1"/>
  <c r="J102" i="7"/>
  <c r="AC13" i="10"/>
  <c r="J103" i="7" s="1"/>
  <c r="AE102" i="7"/>
  <c r="CN13" i="10"/>
  <c r="AE103" i="7" s="1"/>
  <c r="AA102" i="7"/>
  <c r="CB13" i="10"/>
  <c r="S102" i="7"/>
  <c r="BD13" i="10"/>
  <c r="S103" i="7" s="1"/>
  <c r="O102" i="7"/>
  <c r="AR13" i="10"/>
  <c r="O103" i="7" s="1"/>
  <c r="K102" i="7"/>
  <c r="AF13" i="10"/>
  <c r="K103" i="7" s="1"/>
  <c r="G102" i="7"/>
  <c r="T13" i="10"/>
  <c r="G103" i="7" s="1"/>
  <c r="F77" i="7"/>
  <c r="BC8" i="10"/>
  <c r="S98" i="6" s="1"/>
  <c r="F100" i="7"/>
  <c r="Q11" i="10"/>
  <c r="F101" i="7" s="1"/>
  <c r="AR5" i="9"/>
  <c r="O92" i="6" s="1"/>
  <c r="O91" i="6"/>
  <c r="AF11" i="10"/>
  <c r="K101" i="7" s="1"/>
  <c r="AH11" i="10"/>
  <c r="L101" i="6" s="1"/>
  <c r="AU5" i="9"/>
  <c r="P92" i="6" s="1"/>
  <c r="P91" i="6"/>
  <c r="AC11" i="10"/>
  <c r="J101" i="7" s="1"/>
  <c r="X102" i="7"/>
  <c r="BS13" i="10"/>
  <c r="X103" i="7" s="1"/>
  <c r="S102" i="6"/>
  <c r="BC13" i="10"/>
  <c r="S103" i="6" s="1"/>
  <c r="AU13" i="10"/>
  <c r="P102" i="7"/>
  <c r="AI13" i="10"/>
  <c r="L103" i="7" s="1"/>
  <c r="L102" i="7"/>
  <c r="H102" i="7"/>
  <c r="W13" i="10"/>
  <c r="H103" i="7" s="1"/>
  <c r="U97" i="6"/>
  <c r="Q8" i="10"/>
  <c r="F98" i="7" s="1"/>
  <c r="T100" i="6"/>
  <c r="BF11" i="10"/>
  <c r="T101" i="6" s="1"/>
  <c r="S97" i="7"/>
  <c r="BD8" i="10"/>
  <c r="S98" i="7" s="1"/>
  <c r="Q100" i="6"/>
  <c r="AW11" i="10"/>
  <c r="Q101" i="6" s="1"/>
  <c r="AF8" i="10"/>
  <c r="K98" i="7" s="1"/>
  <c r="BE5" i="9"/>
  <c r="S92" i="7" s="1"/>
  <c r="Q5" i="9"/>
  <c r="F92" i="6" s="1"/>
  <c r="F91" i="6"/>
  <c r="BH5" i="9"/>
  <c r="T92" i="7" s="1"/>
  <c r="BY8" i="10"/>
  <c r="Z98" i="7" s="1"/>
  <c r="Z97" i="7"/>
  <c r="AE11" i="10"/>
  <c r="K101" i="6" s="1"/>
  <c r="AK11" i="10"/>
  <c r="M101" i="6" s="1"/>
  <c r="BW5" i="9"/>
  <c r="AY5" i="9"/>
  <c r="Q92" i="7" s="1"/>
  <c r="AM5" i="9"/>
  <c r="M92" i="7" s="1"/>
  <c r="AI5" i="9"/>
  <c r="L92" i="6" s="1"/>
  <c r="I97" i="6"/>
  <c r="Y8" i="10"/>
  <c r="I98" i="6" s="1"/>
  <c r="CB5" i="9"/>
  <c r="AA92" i="6" s="1"/>
  <c r="AO11" i="10"/>
  <c r="N101" i="7" s="1"/>
  <c r="V11" i="10"/>
  <c r="H101" i="6" s="1"/>
  <c r="AC102" i="6"/>
  <c r="CG13" i="10"/>
  <c r="AC103" i="6" s="1"/>
  <c r="Y102" i="6"/>
  <c r="BU13" i="10"/>
  <c r="U102" i="6"/>
  <c r="BI13" i="10"/>
  <c r="U103" i="6" s="1"/>
  <c r="R102" i="7"/>
  <c r="BA13" i="10"/>
  <c r="R103" i="7" s="1"/>
  <c r="Q102" i="6"/>
  <c r="AW13" i="10"/>
  <c r="Q103" i="6" s="1"/>
  <c r="M102" i="6"/>
  <c r="AK13" i="10"/>
  <c r="M103" i="6" s="1"/>
  <c r="I102" i="6"/>
  <c r="Y13" i="10"/>
  <c r="I103" i="6" s="1"/>
  <c r="F102" i="7"/>
  <c r="Q13" i="10"/>
  <c r="F103" i="7" s="1"/>
  <c r="K97" i="6"/>
  <c r="AE8" i="10"/>
  <c r="K98" i="6" s="1"/>
  <c r="AC8" i="10"/>
  <c r="J98" i="7" s="1"/>
  <c r="BG11" i="10"/>
  <c r="T101" i="7" s="1"/>
  <c r="W5" i="9"/>
  <c r="H92" i="6" s="1"/>
  <c r="H91" i="6"/>
  <c r="G100" i="7"/>
  <c r="T11" i="10"/>
  <c r="G101" i="7" s="1"/>
  <c r="V8" i="10"/>
  <c r="H98" i="6" s="1"/>
  <c r="AD102" i="6"/>
  <c r="CJ13" i="10"/>
  <c r="AD103" i="6" s="1"/>
  <c r="Z102" i="6"/>
  <c r="BX13" i="10"/>
  <c r="Z103" i="6" s="1"/>
  <c r="BP13" i="10"/>
  <c r="W103" i="7" s="1"/>
  <c r="W102" i="7"/>
  <c r="BL13" i="10"/>
  <c r="V103" i="6" s="1"/>
  <c r="V102" i="6"/>
  <c r="R102" i="6"/>
  <c r="AZ13" i="10"/>
  <c r="R103" i="6" s="1"/>
  <c r="N102" i="6"/>
  <c r="AN13" i="10"/>
  <c r="N103" i="6" s="1"/>
  <c r="J102" i="6"/>
  <c r="AB13" i="10"/>
  <c r="J103" i="6" s="1"/>
  <c r="F102" i="6"/>
  <c r="P13" i="10"/>
  <c r="F103" i="6" s="1"/>
  <c r="BX11" i="10"/>
  <c r="Z101" i="6" s="1"/>
  <c r="CK5" i="9"/>
  <c r="AD92" i="6" s="1"/>
  <c r="AD91" i="6"/>
  <c r="BA5" i="9"/>
  <c r="R92" i="6" s="1"/>
  <c r="R91" i="6"/>
  <c r="AB100" i="6"/>
  <c r="CD11" i="10"/>
  <c r="O97" i="7"/>
  <c r="AR8" i="10"/>
  <c r="O98" i="7" s="1"/>
  <c r="AE102" i="6"/>
  <c r="CM13" i="10"/>
  <c r="AB102" i="7"/>
  <c r="CE13" i="10"/>
  <c r="CA13" i="10"/>
  <c r="AA103" i="6" s="1"/>
  <c r="AA102" i="6"/>
  <c r="W102" i="6"/>
  <c r="BO13" i="10"/>
  <c r="T102" i="7"/>
  <c r="BG13" i="10"/>
  <c r="T103" i="7" s="1"/>
  <c r="O102" i="6"/>
  <c r="AQ13" i="10"/>
  <c r="K102" i="6"/>
  <c r="AE13" i="10"/>
  <c r="K103" i="6" s="1"/>
  <c r="G102" i="6"/>
  <c r="S13" i="10"/>
  <c r="AC102" i="7"/>
  <c r="CH13" i="10"/>
  <c r="AC103" i="7" s="1"/>
  <c r="AB102" i="6"/>
  <c r="CD13" i="10"/>
  <c r="Y102" i="7"/>
  <c r="BV13" i="10"/>
  <c r="X102" i="6"/>
  <c r="BR13" i="10"/>
  <c r="U102" i="7"/>
  <c r="BJ13" i="10"/>
  <c r="U103" i="7" s="1"/>
  <c r="T102" i="6"/>
  <c r="BF13" i="10"/>
  <c r="T103" i="6" s="1"/>
  <c r="Q102" i="7"/>
  <c r="AX13" i="10"/>
  <c r="Q103" i="7" s="1"/>
  <c r="P102" i="6"/>
  <c r="AT13" i="10"/>
  <c r="P103" i="6" s="1"/>
  <c r="M102" i="7"/>
  <c r="AL13" i="10"/>
  <c r="L102" i="6"/>
  <c r="AH13" i="10"/>
  <c r="L103" i="6" s="1"/>
  <c r="I102" i="7"/>
  <c r="Z13" i="10"/>
  <c r="I103" i="7" s="1"/>
  <c r="H102" i="6"/>
  <c r="V13" i="10"/>
  <c r="H103" i="6" s="1"/>
  <c r="L77" i="7"/>
  <c r="F77" i="6"/>
  <c r="J77" i="6"/>
  <c r="P77" i="6"/>
  <c r="L77" i="5"/>
  <c r="F77" i="5"/>
  <c r="G77" i="6"/>
  <c r="BU11" i="10"/>
  <c r="CK11" i="10"/>
  <c r="AD101" i="7" s="1"/>
  <c r="AL5" i="9"/>
  <c r="M92" i="6" s="1"/>
  <c r="AL11" i="10"/>
  <c r="M101" i="7" s="1"/>
  <c r="CG11" i="10"/>
  <c r="AC101" i="6" s="1"/>
  <c r="AC100" i="6"/>
  <c r="AT11" i="10"/>
  <c r="P101" i="6" s="1"/>
  <c r="AO8" i="10"/>
  <c r="N98" i="7" s="1"/>
  <c r="AE76" i="6"/>
  <c r="AE77" i="6"/>
  <c r="BM5" i="9"/>
  <c r="V92" i="6" s="1"/>
  <c r="AS5" i="9"/>
  <c r="O92" i="7" s="1"/>
  <c r="AO5" i="9"/>
  <c r="N92" i="6" s="1"/>
  <c r="T5" i="9"/>
  <c r="G92" i="6" s="1"/>
  <c r="G91" i="6"/>
  <c r="BU8" i="10"/>
  <c r="Y97" i="6"/>
  <c r="BO11" i="10"/>
  <c r="W101" i="6" s="1"/>
  <c r="AU11" i="10"/>
  <c r="P101" i="7" s="1"/>
  <c r="CI5" i="9"/>
  <c r="AC92" i="7" s="1"/>
  <c r="CE5" i="9"/>
  <c r="BK5" i="9"/>
  <c r="U92" i="7" s="1"/>
  <c r="BG5" i="9"/>
  <c r="T92" i="6" s="1"/>
  <c r="AV5" i="9"/>
  <c r="P92" i="7" s="1"/>
  <c r="AF5" i="9"/>
  <c r="K92" i="6" s="1"/>
  <c r="K91" i="6"/>
  <c r="AB8" i="10"/>
  <c r="J98" i="6" s="1"/>
  <c r="BA11" i="10"/>
  <c r="R101" i="7" s="1"/>
  <c r="BF8" i="10"/>
  <c r="T98" i="6" s="1"/>
  <c r="H100" i="5"/>
  <c r="U11" i="10"/>
  <c r="H101" i="5" s="1"/>
  <c r="V77" i="6"/>
  <c r="V76" i="6"/>
  <c r="T102" i="5"/>
  <c r="BE13" i="10"/>
  <c r="T103" i="5" s="1"/>
  <c r="K102" i="5"/>
  <c r="AD13" i="10"/>
  <c r="K103" i="5" s="1"/>
  <c r="G102" i="5"/>
  <c r="R13" i="10"/>
  <c r="G103" i="5" s="1"/>
  <c r="O102" i="5"/>
  <c r="AP13" i="10"/>
  <c r="O103" i="5" s="1"/>
  <c r="AE102" i="5"/>
  <c r="CL13" i="10"/>
  <c r="AE103" i="5" s="1"/>
  <c r="Q76" i="6"/>
  <c r="Q77" i="6"/>
  <c r="U77" i="5"/>
  <c r="H77" i="5"/>
  <c r="BE11" i="10"/>
  <c r="T101" i="5" s="1"/>
  <c r="F102" i="5"/>
  <c r="O13" i="10"/>
  <c r="F103" i="5" s="1"/>
  <c r="AD102" i="5"/>
  <c r="CI13" i="10"/>
  <c r="AD103" i="5" s="1"/>
  <c r="N100" i="5"/>
  <c r="AM11" i="10"/>
  <c r="N101" i="5" s="1"/>
  <c r="AC76" i="7"/>
  <c r="AC77" i="7"/>
  <c r="M102" i="5"/>
  <c r="AJ13" i="10"/>
  <c r="M103" i="5" s="1"/>
  <c r="AD77" i="5"/>
  <c r="AD76" i="5"/>
  <c r="X76" i="6"/>
  <c r="X77" i="6"/>
  <c r="H76" i="7"/>
  <c r="H77" i="7"/>
  <c r="N77" i="6"/>
  <c r="N76" i="6"/>
  <c r="AS11" i="10"/>
  <c r="P101" i="5" s="1"/>
  <c r="P100" i="5"/>
  <c r="Y76" i="6"/>
  <c r="L76" i="6"/>
  <c r="L77" i="6"/>
  <c r="J102" i="5"/>
  <c r="AA13" i="10"/>
  <c r="J103" i="5" s="1"/>
  <c r="R102" i="5"/>
  <c r="AY13" i="10"/>
  <c r="R103" i="5" s="1"/>
  <c r="U76" i="7"/>
  <c r="U77" i="7"/>
  <c r="V76" i="7"/>
  <c r="V77" i="7"/>
  <c r="AA77" i="7"/>
  <c r="AD11" i="10"/>
  <c r="K101" i="5" s="1"/>
  <c r="Q77" i="7"/>
  <c r="G77" i="5"/>
  <c r="AD77" i="6"/>
  <c r="K77" i="6"/>
  <c r="AA77" i="5"/>
  <c r="N102" i="5"/>
  <c r="AM13" i="10"/>
  <c r="N103" i="5" s="1"/>
  <c r="T77" i="7"/>
  <c r="T76" i="7"/>
  <c r="L102" i="5"/>
  <c r="AG13" i="10"/>
  <c r="L103" i="5" s="1"/>
  <c r="R100" i="5"/>
  <c r="AY11" i="10"/>
  <c r="R101" i="5" s="1"/>
  <c r="P76" i="5"/>
  <c r="P77" i="5"/>
  <c r="X77" i="5"/>
  <c r="X76" i="5"/>
  <c r="I102" i="5"/>
  <c r="X13" i="10"/>
  <c r="I103" i="5" s="1"/>
  <c r="Q102" i="5"/>
  <c r="AV13" i="10"/>
  <c r="Q103" i="5" s="1"/>
  <c r="M76" i="6"/>
  <c r="M77" i="6"/>
  <c r="N76" i="5"/>
  <c r="N77" i="5"/>
  <c r="G100" i="5"/>
  <c r="R11" i="10"/>
  <c r="G101" i="5" s="1"/>
  <c r="T76" i="5"/>
  <c r="T77" i="5"/>
  <c r="AV11" i="10"/>
  <c r="Q101" i="5" s="1"/>
  <c r="K77" i="7"/>
  <c r="V77" i="5"/>
  <c r="CI11" i="10"/>
  <c r="AD101" i="5" s="1"/>
  <c r="R77" i="7"/>
  <c r="AC77" i="5"/>
  <c r="AC76" i="5"/>
  <c r="AC102" i="5"/>
  <c r="CF13" i="10"/>
  <c r="AC103" i="5" s="1"/>
  <c r="AE100" i="5"/>
  <c r="CL11" i="10"/>
  <c r="AE101" i="5" s="1"/>
  <c r="H76" i="6"/>
  <c r="H77" i="6"/>
  <c r="X76" i="7"/>
  <c r="X77" i="7"/>
  <c r="S102" i="5"/>
  <c r="BB13" i="10"/>
  <c r="S103" i="5" s="1"/>
  <c r="I77" i="5"/>
  <c r="I76" i="5"/>
  <c r="H102" i="5"/>
  <c r="U13" i="10"/>
  <c r="H103" i="5" s="1"/>
  <c r="P102" i="5"/>
  <c r="AS13" i="10"/>
  <c r="P103" i="5" s="1"/>
  <c r="O11" i="10"/>
  <c r="F101" i="5" s="1"/>
  <c r="F100" i="5"/>
  <c r="AA11" i="10"/>
  <c r="J101" i="5" s="1"/>
  <c r="S77" i="5"/>
  <c r="G77" i="7"/>
  <c r="O77" i="6"/>
  <c r="BM17" i="9"/>
  <c r="V110" i="6" s="1"/>
  <c r="BB17" i="9"/>
  <c r="R110" i="7" s="1"/>
  <c r="AC17" i="9"/>
  <c r="J110" i="6" s="1"/>
  <c r="U77" i="6"/>
  <c r="CF11" i="10"/>
  <c r="AC101" i="5" s="1"/>
  <c r="M77" i="5"/>
  <c r="O77" i="7"/>
  <c r="Z77" i="6"/>
  <c r="AA77" i="6"/>
  <c r="Z77" i="7"/>
  <c r="Y17" i="9"/>
  <c r="I110" i="5" s="1"/>
  <c r="AI17" i="9"/>
  <c r="L110" i="6" s="1"/>
  <c r="BN17" i="9"/>
  <c r="V110" i="7" s="1"/>
  <c r="AO17" i="9"/>
  <c r="N110" i="6" s="1"/>
  <c r="R17" i="9"/>
  <c r="F110" i="7" s="1"/>
  <c r="F109" i="7"/>
  <c r="BA17" i="9"/>
  <c r="R110" i="6" s="1"/>
  <c r="R109" i="6"/>
  <c r="AZ17" i="9"/>
  <c r="R110" i="5" s="1"/>
  <c r="R109" i="5"/>
  <c r="AH17" i="9"/>
  <c r="L110" i="5" s="1"/>
  <c r="L109" i="5"/>
  <c r="AV17" i="9"/>
  <c r="P110" i="7" s="1"/>
  <c r="AT17" i="9"/>
  <c r="P110" i="5" s="1"/>
  <c r="P109" i="5"/>
  <c r="AU17" i="9"/>
  <c r="P110" i="6" s="1"/>
  <c r="P109" i="6"/>
  <c r="Z17" i="9"/>
  <c r="I110" i="6" s="1"/>
  <c r="Q17" i="9"/>
  <c r="F110" i="6" s="1"/>
  <c r="F109" i="6"/>
  <c r="AA17" i="9"/>
  <c r="I110" i="7" s="1"/>
  <c r="P17" i="9"/>
  <c r="F110" i="5" s="1"/>
  <c r="AD17" i="9"/>
  <c r="J110" i="7" s="1"/>
  <c r="AN17" i="9"/>
  <c r="N110" i="5" s="1"/>
  <c r="N109" i="5"/>
  <c r="AP17" i="9"/>
  <c r="N110" i="7" s="1"/>
  <c r="AJ17" i="9"/>
  <c r="L110" i="7" s="1"/>
  <c r="AB17" i="9"/>
  <c r="J110" i="5" s="1"/>
  <c r="J109" i="5"/>
  <c r="V7" i="9"/>
  <c r="H118" i="5" s="1"/>
  <c r="AH7" i="9"/>
  <c r="L118" i="5" s="1"/>
  <c r="AT7" i="9"/>
  <c r="P118" i="5" s="1"/>
  <c r="BF7" i="9"/>
  <c r="T118" i="5" s="1"/>
  <c r="BR7" i="9"/>
  <c r="X118" i="5" s="1"/>
  <c r="Y7" i="9"/>
  <c r="I118" i="5" s="1"/>
  <c r="AK7" i="9"/>
  <c r="M118" i="5" s="1"/>
  <c r="AW7" i="9"/>
  <c r="Q118" i="5" s="1"/>
  <c r="BI7" i="9"/>
  <c r="U118" i="5" s="1"/>
  <c r="BU7" i="9"/>
  <c r="Y118" i="5" s="1"/>
  <c r="CG7" i="9"/>
  <c r="AC118" i="5" s="1"/>
  <c r="CD7" i="9"/>
  <c r="AB93" i="5"/>
  <c r="AA93" i="5"/>
  <c r="Z93" i="5"/>
  <c r="X93" i="5"/>
  <c r="W93" i="5"/>
  <c r="V93" i="5"/>
  <c r="U93" i="5"/>
  <c r="E780" i="12"/>
  <c r="D780" i="12"/>
  <c r="C780" i="12"/>
  <c r="C78" i="6"/>
  <c r="E748" i="12"/>
  <c r="D748" i="12"/>
  <c r="C748" i="12"/>
  <c r="E747" i="12"/>
  <c r="D747" i="12"/>
  <c r="C747" i="12"/>
  <c r="E746" i="12"/>
  <c r="D746" i="12"/>
  <c r="C746" i="12"/>
  <c r="E745" i="12"/>
  <c r="D745" i="12"/>
  <c r="C745" i="12"/>
  <c r="E744" i="12"/>
  <c r="D744" i="12"/>
  <c r="C744" i="12"/>
  <c r="E743" i="12"/>
  <c r="D743" i="12"/>
  <c r="C743" i="12"/>
  <c r="D108" i="1" l="1"/>
  <c r="E108" i="1"/>
  <c r="E98" i="1"/>
  <c r="E98" i="47" s="1"/>
  <c r="E95" i="1"/>
  <c r="D95" i="1"/>
  <c r="C75" i="1"/>
  <c r="D75" i="1"/>
  <c r="D101" i="1"/>
  <c r="E101" i="1"/>
  <c r="E75" i="1"/>
  <c r="AB118" i="5"/>
  <c r="C116" i="1"/>
  <c r="AB92" i="6"/>
  <c r="D90" i="1"/>
  <c r="AB92" i="7"/>
  <c r="E90" i="1"/>
  <c r="D17" i="8"/>
  <c r="B77" i="6" s="1"/>
  <c r="E93" i="47"/>
  <c r="AB101" i="6"/>
  <c r="D99" i="1"/>
  <c r="AB98" i="7"/>
  <c r="AB98" i="6"/>
  <c r="D96" i="1"/>
  <c r="AB77" i="6"/>
  <c r="AB77" i="5"/>
  <c r="E92" i="47"/>
  <c r="E91" i="1"/>
  <c r="E91" i="47" s="1"/>
  <c r="E110" i="47"/>
  <c r="D7" i="10"/>
  <c r="B97" i="6" s="1"/>
  <c r="AC97" i="6"/>
  <c r="AD97" i="7"/>
  <c r="CN11" i="10"/>
  <c r="AE101" i="7" s="1"/>
  <c r="E17" i="8"/>
  <c r="B77" i="7" s="1"/>
  <c r="AD77" i="7"/>
  <c r="E10" i="10"/>
  <c r="B100" i="7" s="1"/>
  <c r="AQ8" i="9"/>
  <c r="O119" i="5" s="1"/>
  <c r="O118" i="5"/>
  <c r="E7" i="10"/>
  <c r="B97" i="7" s="1"/>
  <c r="C17" i="8"/>
  <c r="B77" i="5" s="1"/>
  <c r="CQ8" i="10"/>
  <c r="AV98" i="7" s="1"/>
  <c r="AV97" i="7"/>
  <c r="CP17" i="9"/>
  <c r="AF110" i="5" s="1"/>
  <c r="CQ17" i="9"/>
  <c r="AV110" i="6" s="1"/>
  <c r="AV109" i="6"/>
  <c r="AB110" i="6"/>
  <c r="B112" i="48" s="1"/>
  <c r="E17" i="9"/>
  <c r="B110" i="6" s="1"/>
  <c r="CR17" i="9"/>
  <c r="AV110" i="7" s="1"/>
  <c r="AV109" i="7"/>
  <c r="AB110" i="7"/>
  <c r="F17" i="9"/>
  <c r="B110" i="7" s="1"/>
  <c r="H19" i="8"/>
  <c r="C78" i="7"/>
  <c r="G14" i="10"/>
  <c r="C104" i="6" s="1"/>
  <c r="C103" i="6"/>
  <c r="H14" i="10"/>
  <c r="C104" i="7" s="1"/>
  <c r="C103" i="7"/>
  <c r="F14" i="10"/>
  <c r="C104" i="5" s="1"/>
  <c r="C103" i="5"/>
  <c r="I19" i="8"/>
  <c r="D78" i="5"/>
  <c r="F19" i="8"/>
  <c r="C78" i="5"/>
  <c r="D78" i="6"/>
  <c r="M19" i="8"/>
  <c r="M20" i="8" s="1"/>
  <c r="G19" i="8"/>
  <c r="L19" i="8"/>
  <c r="L20" i="8" s="1"/>
  <c r="J19" i="8"/>
  <c r="J20" i="8" s="1"/>
  <c r="N19" i="8"/>
  <c r="N20" i="8" s="1"/>
  <c r="K14" i="10"/>
  <c r="D104" i="7" s="1"/>
  <c r="D3" i="9"/>
  <c r="B90" i="5" s="1"/>
  <c r="E78" i="6"/>
  <c r="E78" i="7"/>
  <c r="Y92" i="7"/>
  <c r="F5" i="9"/>
  <c r="B92" i="7" s="1"/>
  <c r="I14" i="10"/>
  <c r="D104" i="5" s="1"/>
  <c r="J14" i="10"/>
  <c r="D104" i="6" s="1"/>
  <c r="L14" i="10"/>
  <c r="E104" i="5" s="1"/>
  <c r="E103" i="5"/>
  <c r="E78" i="5"/>
  <c r="N14" i="10"/>
  <c r="E104" i="7" s="1"/>
  <c r="Y92" i="6"/>
  <c r="E5" i="9"/>
  <c r="B92" i="6" s="1"/>
  <c r="M14" i="10"/>
  <c r="E104" i="6" s="1"/>
  <c r="E103" i="6"/>
  <c r="AS14" i="10"/>
  <c r="P104" i="5" s="1"/>
  <c r="BX14" i="10"/>
  <c r="Z104" i="6" s="1"/>
  <c r="BE14" i="10"/>
  <c r="T104" i="5" s="1"/>
  <c r="V14" i="10"/>
  <c r="H104" i="6" s="1"/>
  <c r="BA14" i="10"/>
  <c r="R104" i="7" s="1"/>
  <c r="CK14" i="10"/>
  <c r="AD104" i="7" s="1"/>
  <c r="E30" i="21"/>
  <c r="CJ8" i="9"/>
  <c r="AD119" i="5" s="1"/>
  <c r="AD118" i="5"/>
  <c r="H25" i="21"/>
  <c r="BJ14" i="10"/>
  <c r="U104" i="7" s="1"/>
  <c r="AR14" i="10"/>
  <c r="O104" i="7" s="1"/>
  <c r="BX8" i="9"/>
  <c r="Z119" i="5" s="1"/>
  <c r="BL8" i="9"/>
  <c r="V119" i="5" s="1"/>
  <c r="V118" i="5"/>
  <c r="E31" i="21"/>
  <c r="CA8" i="9"/>
  <c r="AA119" i="5" s="1"/>
  <c r="AA118" i="5"/>
  <c r="AE14" i="10"/>
  <c r="K104" i="6" s="1"/>
  <c r="AP14" i="10"/>
  <c r="O104" i="5" s="1"/>
  <c r="Y103" i="7"/>
  <c r="E13" i="10"/>
  <c r="B103" i="7" s="1"/>
  <c r="Y103" i="6"/>
  <c r="D13" i="10"/>
  <c r="B103" i="6" s="1"/>
  <c r="Y77" i="6"/>
  <c r="Y101" i="6"/>
  <c r="D11" i="10"/>
  <c r="B101" i="6" s="1"/>
  <c r="Y77" i="5"/>
  <c r="Y98" i="6"/>
  <c r="D8" i="10"/>
  <c r="B98" i="6" s="1"/>
  <c r="Y93" i="5"/>
  <c r="C3" i="10"/>
  <c r="B93" i="5" s="1"/>
  <c r="O14" i="10"/>
  <c r="F104" i="5" s="1"/>
  <c r="Y98" i="7"/>
  <c r="E8" i="10"/>
  <c r="B98" i="7" s="1"/>
  <c r="T14" i="10"/>
  <c r="G104" i="7" s="1"/>
  <c r="BI14" i="10"/>
  <c r="U104" i="6" s="1"/>
  <c r="BO8" i="9"/>
  <c r="W119" i="5" s="1"/>
  <c r="CM8" i="9"/>
  <c r="AE119" i="5" s="1"/>
  <c r="D7" i="9"/>
  <c r="B118" i="5" s="1"/>
  <c r="BB14" i="10"/>
  <c r="S104" i="5" s="1"/>
  <c r="AX14" i="10"/>
  <c r="Q104" i="7" s="1"/>
  <c r="AZ14" i="10"/>
  <c r="R104" i="6" s="1"/>
  <c r="W14" i="10"/>
  <c r="H104" i="7" s="1"/>
  <c r="AI14" i="10"/>
  <c r="L104" i="7" s="1"/>
  <c r="BC14" i="10"/>
  <c r="S104" i="6" s="1"/>
  <c r="CN14" i="10"/>
  <c r="AE104" i="7" s="1"/>
  <c r="AM14" i="10"/>
  <c r="N104" i="5" s="1"/>
  <c r="P14" i="10"/>
  <c r="F104" i="6" s="1"/>
  <c r="AK14" i="10"/>
  <c r="M104" i="6" s="1"/>
  <c r="AH8" i="9"/>
  <c r="L119" i="5" s="1"/>
  <c r="AE8" i="9"/>
  <c r="K119" i="5" s="1"/>
  <c r="AN8" i="9"/>
  <c r="N119" i="5" s="1"/>
  <c r="V8" i="9"/>
  <c r="H119" i="5" s="1"/>
  <c r="AW8" i="9"/>
  <c r="Q119" i="5" s="1"/>
  <c r="BF8" i="9"/>
  <c r="T119" i="5" s="1"/>
  <c r="BC8" i="9"/>
  <c r="S119" i="5" s="1"/>
  <c r="S8" i="9"/>
  <c r="G119" i="5" s="1"/>
  <c r="AZ8" i="9"/>
  <c r="R119" i="5" s="1"/>
  <c r="AB8" i="9"/>
  <c r="J119" i="5" s="1"/>
  <c r="Y8" i="9"/>
  <c r="I119" i="5" s="1"/>
  <c r="P8" i="9"/>
  <c r="F119" i="5" s="1"/>
  <c r="AK8" i="9"/>
  <c r="M119" i="5" s="1"/>
  <c r="AT8" i="9"/>
  <c r="P119" i="5" s="1"/>
  <c r="BU8" i="9"/>
  <c r="BI8" i="9"/>
  <c r="U119" i="5" s="1"/>
  <c r="BR8" i="9"/>
  <c r="X119" i="5" s="1"/>
  <c r="CD8" i="9"/>
  <c r="CG8" i="9"/>
  <c r="AC119" i="5" s="1"/>
  <c r="AB103" i="6"/>
  <c r="CD14" i="10"/>
  <c r="CH14" i="10"/>
  <c r="AC104" i="7" s="1"/>
  <c r="AO14" i="10"/>
  <c r="N104" i="7" s="1"/>
  <c r="AV14" i="10"/>
  <c r="Q104" i="5" s="1"/>
  <c r="AJ14" i="10"/>
  <c r="M104" i="5" s="1"/>
  <c r="M103" i="7"/>
  <c r="AL14" i="10"/>
  <c r="M104" i="7" s="1"/>
  <c r="BF14" i="10"/>
  <c r="T104" i="6" s="1"/>
  <c r="BV14" i="10"/>
  <c r="G103" i="6"/>
  <c r="S14" i="10"/>
  <c r="G104" i="6" s="1"/>
  <c r="BG14" i="10"/>
  <c r="T104" i="7" s="1"/>
  <c r="AE103" i="6"/>
  <c r="CM14" i="10"/>
  <c r="AE104" i="6" s="1"/>
  <c r="AN14" i="10"/>
  <c r="N104" i="6" s="1"/>
  <c r="BL14" i="10"/>
  <c r="V104" i="6" s="1"/>
  <c r="Q14" i="10"/>
  <c r="F104" i="7" s="1"/>
  <c r="BY14" i="10"/>
  <c r="Z104" i="7" s="1"/>
  <c r="AU14" i="10"/>
  <c r="P104" i="7" s="1"/>
  <c r="P103" i="7"/>
  <c r="BS14" i="10"/>
  <c r="X104" i="7" s="1"/>
  <c r="BM14" i="10"/>
  <c r="V104" i="7" s="1"/>
  <c r="Y14" i="10"/>
  <c r="I104" i="6" s="1"/>
  <c r="BU14" i="10"/>
  <c r="O103" i="6"/>
  <c r="AQ14" i="10"/>
  <c r="O104" i="6" s="1"/>
  <c r="AA103" i="7"/>
  <c r="CB14" i="10"/>
  <c r="AA104" i="7" s="1"/>
  <c r="CA14" i="10"/>
  <c r="AA104" i="6" s="1"/>
  <c r="U14" i="10"/>
  <c r="H104" i="5" s="1"/>
  <c r="AG14" i="10"/>
  <c r="L104" i="5" s="1"/>
  <c r="Z14" i="10"/>
  <c r="I104" i="7" s="1"/>
  <c r="AH14" i="10"/>
  <c r="L104" i="6" s="1"/>
  <c r="AT14" i="10"/>
  <c r="P104" i="6" s="1"/>
  <c r="X103" i="6"/>
  <c r="BR14" i="10"/>
  <c r="X104" i="6" s="1"/>
  <c r="W103" i="6"/>
  <c r="BO14" i="10"/>
  <c r="W104" i="6" s="1"/>
  <c r="AB103" i="7"/>
  <c r="CE14" i="10"/>
  <c r="AB14" i="10"/>
  <c r="J104" i="6" s="1"/>
  <c r="CJ14" i="10"/>
  <c r="AD104" i="6" s="1"/>
  <c r="CG14" i="10"/>
  <c r="AC104" i="6" s="1"/>
  <c r="BD14" i="10"/>
  <c r="S104" i="7" s="1"/>
  <c r="AF14" i="10"/>
  <c r="K104" i="7" s="1"/>
  <c r="AC14" i="10"/>
  <c r="J104" i="7" s="1"/>
  <c r="AW14" i="10"/>
  <c r="Q104" i="6" s="1"/>
  <c r="BP14" i="10"/>
  <c r="W104" i="7" s="1"/>
  <c r="G93" i="5"/>
  <c r="R4" i="10"/>
  <c r="G94" i="5" s="1"/>
  <c r="O4" i="10"/>
  <c r="F94" i="5" s="1"/>
  <c r="F93" i="5"/>
  <c r="N93" i="5"/>
  <c r="AM4" i="10"/>
  <c r="N94" i="5" s="1"/>
  <c r="M96" i="5"/>
  <c r="AJ7" i="10"/>
  <c r="M97" i="5" s="1"/>
  <c r="CF7" i="10"/>
  <c r="AC97" i="5" s="1"/>
  <c r="AC96" i="5"/>
  <c r="G90" i="5"/>
  <c r="S4" i="9"/>
  <c r="G91" i="5" s="1"/>
  <c r="O90" i="5"/>
  <c r="AQ4" i="9"/>
  <c r="O91" i="5" s="1"/>
  <c r="W90" i="5"/>
  <c r="BO4" i="9"/>
  <c r="W91" i="5" s="1"/>
  <c r="AE90" i="5"/>
  <c r="CM4" i="9"/>
  <c r="M93" i="5"/>
  <c r="AJ4" i="10"/>
  <c r="M94" i="5" s="1"/>
  <c r="AC93" i="5"/>
  <c r="CF4" i="10"/>
  <c r="AC94" i="5" s="1"/>
  <c r="L96" i="5"/>
  <c r="AG7" i="10"/>
  <c r="L97" i="5" s="1"/>
  <c r="T96" i="5"/>
  <c r="BE7" i="10"/>
  <c r="T97" i="5" s="1"/>
  <c r="CC7" i="10"/>
  <c r="AB96" i="5"/>
  <c r="X14" i="10"/>
  <c r="I104" i="5" s="1"/>
  <c r="AA14" i="10"/>
  <c r="J104" i="5" s="1"/>
  <c r="CI14" i="10"/>
  <c r="AD104" i="5" s="1"/>
  <c r="AD14" i="10"/>
  <c r="K104" i="5" s="1"/>
  <c r="CF14" i="10"/>
  <c r="AC104" i="5" s="1"/>
  <c r="CL14" i="10"/>
  <c r="AE104" i="5" s="1"/>
  <c r="I90" i="5"/>
  <c r="Y4" i="9"/>
  <c r="I91" i="5" s="1"/>
  <c r="BK7" i="10"/>
  <c r="BK8" i="10" s="1"/>
  <c r="V98" i="5" s="1"/>
  <c r="V96" i="5"/>
  <c r="H90" i="5"/>
  <c r="V4" i="9"/>
  <c r="H91" i="5" s="1"/>
  <c r="N90" i="5"/>
  <c r="AN4" i="9"/>
  <c r="N91" i="5" s="1"/>
  <c r="L93" i="5"/>
  <c r="AG4" i="10"/>
  <c r="L94" i="5" s="1"/>
  <c r="K96" i="5"/>
  <c r="AD7" i="10"/>
  <c r="K97" i="5" s="1"/>
  <c r="U90" i="5"/>
  <c r="BI4" i="9"/>
  <c r="U91" i="5" s="1"/>
  <c r="R96" i="5"/>
  <c r="AY7" i="10"/>
  <c r="R97" i="5" s="1"/>
  <c r="L90" i="5"/>
  <c r="AH4" i="9"/>
  <c r="L91" i="5" s="1"/>
  <c r="T90" i="5"/>
  <c r="BF4" i="9"/>
  <c r="T91" i="5" s="1"/>
  <c r="AB90" i="5"/>
  <c r="CD4" i="9"/>
  <c r="J93" i="5"/>
  <c r="AA4" i="10"/>
  <c r="J94" i="5" s="1"/>
  <c r="R93" i="5"/>
  <c r="AY4" i="10"/>
  <c r="R94" i="5" s="1"/>
  <c r="I96" i="5"/>
  <c r="X7" i="10"/>
  <c r="I97" i="5" s="1"/>
  <c r="Q96" i="5"/>
  <c r="AV7" i="10"/>
  <c r="Q97" i="5" s="1"/>
  <c r="BT7" i="10"/>
  <c r="Y96" i="5"/>
  <c r="Y90" i="5"/>
  <c r="BU4" i="9"/>
  <c r="F96" i="5"/>
  <c r="O7" i="10"/>
  <c r="F97" i="5" s="1"/>
  <c r="CI7" i="10"/>
  <c r="AD96" i="5"/>
  <c r="X90" i="5"/>
  <c r="BR4" i="9"/>
  <c r="X91" i="5" s="1"/>
  <c r="BH7" i="10"/>
  <c r="BH8" i="10" s="1"/>
  <c r="U98" i="5" s="1"/>
  <c r="U96" i="5"/>
  <c r="V90" i="5"/>
  <c r="BL4" i="9"/>
  <c r="V91" i="5" s="1"/>
  <c r="T93" i="5"/>
  <c r="BE4" i="10"/>
  <c r="T94" i="5" s="1"/>
  <c r="BZ7" i="10"/>
  <c r="BZ8" i="10" s="1"/>
  <c r="AA98" i="5" s="1"/>
  <c r="AA96" i="5"/>
  <c r="M90" i="5"/>
  <c r="AK4" i="9"/>
  <c r="M91" i="5" s="1"/>
  <c r="K93" i="5"/>
  <c r="AD4" i="10"/>
  <c r="K94" i="5" s="1"/>
  <c r="S90" i="5"/>
  <c r="BC4" i="9"/>
  <c r="S91" i="5" s="1"/>
  <c r="AA90" i="5"/>
  <c r="CA4" i="9"/>
  <c r="AA91" i="5" s="1"/>
  <c r="I93" i="5"/>
  <c r="X4" i="10"/>
  <c r="I94" i="5" s="1"/>
  <c r="Q93" i="5"/>
  <c r="AV4" i="10"/>
  <c r="Q94" i="5" s="1"/>
  <c r="H96" i="5"/>
  <c r="U7" i="10"/>
  <c r="H97" i="5" s="1"/>
  <c r="P96" i="5"/>
  <c r="AS7" i="10"/>
  <c r="P97" i="5" s="1"/>
  <c r="BQ7" i="10"/>
  <c r="BQ8" i="10" s="1"/>
  <c r="X98" i="5" s="1"/>
  <c r="X96" i="5"/>
  <c r="AY14" i="10"/>
  <c r="R104" i="5" s="1"/>
  <c r="Q90" i="5"/>
  <c r="AW4" i="9"/>
  <c r="Q91" i="5" s="1"/>
  <c r="O93" i="5"/>
  <c r="AP4" i="10"/>
  <c r="O94" i="5" s="1"/>
  <c r="N96" i="5"/>
  <c r="AM7" i="10"/>
  <c r="N97" i="5" s="1"/>
  <c r="P90" i="5"/>
  <c r="AT4" i="9"/>
  <c r="P91" i="5" s="1"/>
  <c r="AD93" i="5"/>
  <c r="CI4" i="10"/>
  <c r="AD94" i="5" s="1"/>
  <c r="F90" i="5"/>
  <c r="P4" i="9"/>
  <c r="F91" i="5" s="1"/>
  <c r="AD90" i="5"/>
  <c r="CJ4" i="9"/>
  <c r="S96" i="5"/>
  <c r="BB7" i="10"/>
  <c r="S97" i="5" s="1"/>
  <c r="AC90" i="5"/>
  <c r="CG4" i="9"/>
  <c r="S93" i="5"/>
  <c r="BB4" i="10"/>
  <c r="S94" i="5" s="1"/>
  <c r="J96" i="5"/>
  <c r="AA7" i="10"/>
  <c r="J97" i="5" s="1"/>
  <c r="BW7" i="10"/>
  <c r="BW8" i="10" s="1"/>
  <c r="Z98" i="5" s="1"/>
  <c r="Z96" i="5"/>
  <c r="K90" i="5"/>
  <c r="AE4" i="9"/>
  <c r="K91" i="5" s="1"/>
  <c r="J90" i="5"/>
  <c r="AB4" i="9"/>
  <c r="J91" i="5" s="1"/>
  <c r="R90" i="5"/>
  <c r="AZ4" i="9"/>
  <c r="R91" i="5" s="1"/>
  <c r="Z90" i="5"/>
  <c r="BX4" i="9"/>
  <c r="Z91" i="5" s="1"/>
  <c r="H93" i="5"/>
  <c r="U4" i="10"/>
  <c r="H94" i="5" s="1"/>
  <c r="P93" i="5"/>
  <c r="AS4" i="10"/>
  <c r="P94" i="5" s="1"/>
  <c r="G96" i="5"/>
  <c r="R7" i="10"/>
  <c r="G97" i="5" s="1"/>
  <c r="O96" i="5"/>
  <c r="AP7" i="10"/>
  <c r="O97" i="5" s="1"/>
  <c r="BN7" i="10"/>
  <c r="BN8" i="10" s="1"/>
  <c r="W98" i="5" s="1"/>
  <c r="W96" i="5"/>
  <c r="R14" i="10"/>
  <c r="G104" i="5" s="1"/>
  <c r="CC13" i="10"/>
  <c r="BZ13" i="10"/>
  <c r="BW13" i="10"/>
  <c r="BT13" i="10"/>
  <c r="BQ13" i="10"/>
  <c r="BN13" i="10"/>
  <c r="BK13" i="10"/>
  <c r="BH13" i="10"/>
  <c r="CC10" i="10"/>
  <c r="BZ10" i="10"/>
  <c r="BW10" i="10"/>
  <c r="BT10" i="10"/>
  <c r="BQ10" i="10"/>
  <c r="BN10" i="10"/>
  <c r="BK10" i="10"/>
  <c r="BH10" i="10"/>
  <c r="CC4" i="10"/>
  <c r="BZ4" i="10"/>
  <c r="BW4" i="10"/>
  <c r="BT4" i="10"/>
  <c r="BQ4" i="10"/>
  <c r="BN4" i="10"/>
  <c r="BK4" i="10"/>
  <c r="BH4" i="10"/>
  <c r="E96" i="1" l="1"/>
  <c r="E96" i="47" s="1"/>
  <c r="E99" i="1"/>
  <c r="E99" i="47" s="1"/>
  <c r="C98" i="1"/>
  <c r="C101" i="1"/>
  <c r="H38" i="21"/>
  <c r="D11" i="9"/>
  <c r="B113" i="5" s="1"/>
  <c r="AB113" i="5"/>
  <c r="AC91" i="5"/>
  <c r="AC113" i="5"/>
  <c r="AD91" i="5"/>
  <c r="AD113" i="5"/>
  <c r="AE91" i="5"/>
  <c r="AE113" i="5"/>
  <c r="C89" i="1"/>
  <c r="C92" i="1"/>
  <c r="AB119" i="5"/>
  <c r="C117" i="1"/>
  <c r="AB91" i="5"/>
  <c r="AB104" i="6"/>
  <c r="D102" i="1"/>
  <c r="AB104" i="7"/>
  <c r="E102" i="1"/>
  <c r="E102" i="47" s="1"/>
  <c r="CC8" i="10"/>
  <c r="E101" i="47"/>
  <c r="E95" i="47"/>
  <c r="C112" i="48"/>
  <c r="D112" i="48" s="1"/>
  <c r="N112" i="48" s="1"/>
  <c r="E111" i="47"/>
  <c r="E11" i="10"/>
  <c r="B101" i="7" s="1"/>
  <c r="AB97" i="5"/>
  <c r="G20" i="8"/>
  <c r="C80" i="6" s="1"/>
  <c r="C79" i="6"/>
  <c r="H20" i="8"/>
  <c r="C80" i="7" s="1"/>
  <c r="C79" i="7"/>
  <c r="D80" i="6"/>
  <c r="F20" i="8"/>
  <c r="C80" i="5" s="1"/>
  <c r="C79" i="5"/>
  <c r="K19" i="8"/>
  <c r="D78" i="7"/>
  <c r="D79" i="6"/>
  <c r="I20" i="8"/>
  <c r="D80" i="5" s="1"/>
  <c r="D79" i="5"/>
  <c r="Y91" i="5"/>
  <c r="D4" i="9"/>
  <c r="B91" i="5" s="1"/>
  <c r="E80" i="5"/>
  <c r="E79" i="5"/>
  <c r="E80" i="7"/>
  <c r="E79" i="7"/>
  <c r="E80" i="6"/>
  <c r="E79" i="6"/>
  <c r="C10" i="10"/>
  <c r="B100" i="5" s="1"/>
  <c r="CF5" i="10"/>
  <c r="AC95" i="5" s="1"/>
  <c r="H41" i="21"/>
  <c r="Y119" i="5"/>
  <c r="V97" i="5"/>
  <c r="AA8" i="10"/>
  <c r="J98" i="5" s="1"/>
  <c r="C13" i="10"/>
  <c r="B103" i="5" s="1"/>
  <c r="Y104" i="6"/>
  <c r="D14" i="10"/>
  <c r="B104" i="6" s="1"/>
  <c r="C4" i="10"/>
  <c r="B94" i="5" s="1"/>
  <c r="Y104" i="7"/>
  <c r="E14" i="10"/>
  <c r="B104" i="7" s="1"/>
  <c r="BT8" i="10"/>
  <c r="D8" i="9"/>
  <c r="B119" i="5" s="1"/>
  <c r="Y97" i="5"/>
  <c r="X8" i="10"/>
  <c r="I98" i="5" s="1"/>
  <c r="X97" i="5"/>
  <c r="AM8" i="10"/>
  <c r="N98" i="5" s="1"/>
  <c r="AM5" i="10"/>
  <c r="N95" i="5" s="1"/>
  <c r="W97" i="5"/>
  <c r="R8" i="10"/>
  <c r="G98" i="5" s="1"/>
  <c r="BB8" i="10"/>
  <c r="S98" i="5" s="1"/>
  <c r="U8" i="10"/>
  <c r="H98" i="5" s="1"/>
  <c r="AS8" i="10"/>
  <c r="P98" i="5" s="1"/>
  <c r="CD5" i="9"/>
  <c r="AY8" i="10"/>
  <c r="R98" i="5" s="1"/>
  <c r="AD8" i="10"/>
  <c r="K98" i="5" s="1"/>
  <c r="CF8" i="10"/>
  <c r="AC98" i="5" s="1"/>
  <c r="AB5" i="9"/>
  <c r="J92" i="5" s="1"/>
  <c r="CA5" i="9"/>
  <c r="AA92" i="5" s="1"/>
  <c r="V5" i="9"/>
  <c r="H92" i="5" s="1"/>
  <c r="S5" i="9"/>
  <c r="G92" i="5" s="1"/>
  <c r="U5" i="10"/>
  <c r="H95" i="5" s="1"/>
  <c r="BU5" i="9"/>
  <c r="R5" i="10"/>
  <c r="G95" i="5" s="1"/>
  <c r="BR5" i="9"/>
  <c r="X92" i="5" s="1"/>
  <c r="AH5" i="9"/>
  <c r="L92" i="5" s="1"/>
  <c r="AP8" i="10"/>
  <c r="O98" i="5" s="1"/>
  <c r="X5" i="10"/>
  <c r="I95" i="5" s="1"/>
  <c r="Y5" i="9"/>
  <c r="I92" i="5" s="1"/>
  <c r="AJ8" i="10"/>
  <c r="M98" i="5" s="1"/>
  <c r="AZ5" i="9"/>
  <c r="R92" i="5" s="1"/>
  <c r="AT5" i="9"/>
  <c r="P92" i="5" s="1"/>
  <c r="AV8" i="10"/>
  <c r="Q98" i="5" s="1"/>
  <c r="BI5" i="9"/>
  <c r="U92" i="5" s="1"/>
  <c r="AS5" i="10"/>
  <c r="P95" i="5" s="1"/>
  <c r="CJ5" i="9"/>
  <c r="AD92" i="5" s="1"/>
  <c r="BC5" i="9"/>
  <c r="S92" i="5" s="1"/>
  <c r="O8" i="10"/>
  <c r="F98" i="5" s="1"/>
  <c r="BF5" i="9"/>
  <c r="T92" i="5" s="1"/>
  <c r="AJ5" i="10"/>
  <c r="M95" i="5" s="1"/>
  <c r="O5" i="10"/>
  <c r="F95" i="5" s="1"/>
  <c r="CI8" i="10"/>
  <c r="AD98" i="5" s="1"/>
  <c r="AD97" i="5"/>
  <c r="P5" i="9"/>
  <c r="F92" i="5" s="1"/>
  <c r="BE5" i="10"/>
  <c r="T95" i="5" s="1"/>
  <c r="CM5" i="9"/>
  <c r="AE92" i="5" s="1"/>
  <c r="CG5" i="9"/>
  <c r="AC92" i="5" s="1"/>
  <c r="AW5" i="9"/>
  <c r="Q92" i="5" s="1"/>
  <c r="AA5" i="10"/>
  <c r="J95" i="5" s="1"/>
  <c r="U97" i="5"/>
  <c r="AA97" i="5"/>
  <c r="AE5" i="9"/>
  <c r="K92" i="5" s="1"/>
  <c r="BB5" i="10"/>
  <c r="S95" i="5" s="1"/>
  <c r="AP5" i="10"/>
  <c r="O95" i="5" s="1"/>
  <c r="AV5" i="10"/>
  <c r="Q95" i="5" s="1"/>
  <c r="AY5" i="10"/>
  <c r="R95" i="5" s="1"/>
  <c r="AG5" i="10"/>
  <c r="L95" i="5" s="1"/>
  <c r="BE8" i="10"/>
  <c r="T98" i="5" s="1"/>
  <c r="AD5" i="10"/>
  <c r="K95" i="5" s="1"/>
  <c r="AN5" i="9"/>
  <c r="N92" i="5" s="1"/>
  <c r="AG8" i="10"/>
  <c r="L98" i="5" s="1"/>
  <c r="AQ5" i="9"/>
  <c r="O92" i="5" s="1"/>
  <c r="Z97" i="5"/>
  <c r="BX5" i="9"/>
  <c r="Z92" i="5" s="1"/>
  <c r="CI5" i="10"/>
  <c r="AD95" i="5" s="1"/>
  <c r="AK5" i="9"/>
  <c r="M92" i="5" s="1"/>
  <c r="BL5" i="9"/>
  <c r="V92" i="5" s="1"/>
  <c r="BO5" i="9"/>
  <c r="W92" i="5" s="1"/>
  <c r="BH5" i="10"/>
  <c r="U95" i="5" s="1"/>
  <c r="U94" i="5"/>
  <c r="BH11" i="10"/>
  <c r="U101" i="5" s="1"/>
  <c r="U100" i="5"/>
  <c r="BH14" i="10"/>
  <c r="U104" i="5" s="1"/>
  <c r="U103" i="5"/>
  <c r="BQ5" i="10"/>
  <c r="X95" i="5" s="1"/>
  <c r="X94" i="5"/>
  <c r="CC5" i="10"/>
  <c r="AB94" i="5"/>
  <c r="BQ11" i="10"/>
  <c r="X101" i="5" s="1"/>
  <c r="X100" i="5"/>
  <c r="CC11" i="10"/>
  <c r="AB100" i="5"/>
  <c r="BQ14" i="10"/>
  <c r="X104" i="5" s="1"/>
  <c r="X103" i="5"/>
  <c r="CC14" i="10"/>
  <c r="AB103" i="5"/>
  <c r="BT5" i="10"/>
  <c r="Y94" i="5"/>
  <c r="BT14" i="10"/>
  <c r="Y103" i="5"/>
  <c r="BK5" i="10"/>
  <c r="V95" i="5" s="1"/>
  <c r="V94" i="5"/>
  <c r="BW5" i="10"/>
  <c r="Z95" i="5" s="1"/>
  <c r="Z94" i="5"/>
  <c r="BK11" i="10"/>
  <c r="V101" i="5" s="1"/>
  <c r="V100" i="5"/>
  <c r="BW11" i="10"/>
  <c r="Z101" i="5" s="1"/>
  <c r="Z100" i="5"/>
  <c r="BK14" i="10"/>
  <c r="V104" i="5" s="1"/>
  <c r="V103" i="5"/>
  <c r="BW14" i="10"/>
  <c r="Z104" i="5" s="1"/>
  <c r="Z103" i="5"/>
  <c r="BT11" i="10"/>
  <c r="Y100" i="5"/>
  <c r="BN5" i="10"/>
  <c r="W95" i="5" s="1"/>
  <c r="W94" i="5"/>
  <c r="BZ5" i="10"/>
  <c r="AA95" i="5" s="1"/>
  <c r="AA94" i="5"/>
  <c r="BN11" i="10"/>
  <c r="W101" i="5" s="1"/>
  <c r="W100" i="5"/>
  <c r="BZ11" i="10"/>
  <c r="AA101" i="5" s="1"/>
  <c r="AA100" i="5"/>
  <c r="BN14" i="10"/>
  <c r="W104" i="5" s="1"/>
  <c r="W103" i="5"/>
  <c r="BZ14" i="10"/>
  <c r="AA104" i="5" s="1"/>
  <c r="AA103" i="5"/>
  <c r="I906" i="12"/>
  <c r="H906" i="12"/>
  <c r="G906" i="12"/>
  <c r="I905" i="12"/>
  <c r="H905" i="12"/>
  <c r="CJ7" i="8" s="1"/>
  <c r="CJ8" i="8" s="1"/>
  <c r="G905" i="12"/>
  <c r="CI7" i="8" s="1"/>
  <c r="CI8" i="8" s="1"/>
  <c r="I904" i="12"/>
  <c r="H904" i="12"/>
  <c r="G904" i="12"/>
  <c r="CF7" i="8" s="1"/>
  <c r="CF8" i="8" s="1"/>
  <c r="I903" i="12"/>
  <c r="CE7" i="8" s="1"/>
  <c r="H903" i="12"/>
  <c r="CD7" i="8" s="1"/>
  <c r="G903" i="12"/>
  <c r="I902" i="12"/>
  <c r="CB7" i="8" s="1"/>
  <c r="CB8" i="8" s="1"/>
  <c r="H902" i="12"/>
  <c r="CA7" i="8" s="1"/>
  <c r="CA8" i="8" s="1"/>
  <c r="G902" i="12"/>
  <c r="I901" i="12"/>
  <c r="H901" i="12"/>
  <c r="BX7" i="8" s="1"/>
  <c r="BX8" i="8" s="1"/>
  <c r="G901" i="12"/>
  <c r="I900" i="12"/>
  <c r="H900" i="12"/>
  <c r="G900" i="12"/>
  <c r="I899" i="12"/>
  <c r="BS7" i="8" s="1"/>
  <c r="BS8" i="8" s="1"/>
  <c r="H899" i="12"/>
  <c r="BR7" i="8" s="1"/>
  <c r="BR8" i="8" s="1"/>
  <c r="G899" i="12"/>
  <c r="BQ7" i="8" s="1"/>
  <c r="BQ8" i="8" s="1"/>
  <c r="I898" i="12"/>
  <c r="BP7" i="8" s="1"/>
  <c r="BP8" i="8" s="1"/>
  <c r="H898" i="12"/>
  <c r="BO7" i="8" s="1"/>
  <c r="BO8" i="8" s="1"/>
  <c r="G898" i="12"/>
  <c r="BN7" i="8" s="1"/>
  <c r="BN8" i="8" s="1"/>
  <c r="I897" i="12"/>
  <c r="H897" i="12"/>
  <c r="G897" i="12"/>
  <c r="BK7" i="8" s="1"/>
  <c r="BK8" i="8" s="1"/>
  <c r="I896" i="12"/>
  <c r="H896" i="12"/>
  <c r="G896" i="12"/>
  <c r="I895" i="12"/>
  <c r="H895" i="12"/>
  <c r="BF7" i="8" s="1"/>
  <c r="BF8" i="8" s="1"/>
  <c r="G895" i="12"/>
  <c r="BE7" i="8" s="1"/>
  <c r="BE8" i="8" s="1"/>
  <c r="I894" i="12"/>
  <c r="BD7" i="8" s="1"/>
  <c r="BD8" i="8" s="1"/>
  <c r="H894" i="12"/>
  <c r="BC7" i="8" s="1"/>
  <c r="BC8" i="8" s="1"/>
  <c r="G894" i="12"/>
  <c r="BB7" i="8" s="1"/>
  <c r="BB8" i="8" s="1"/>
  <c r="I893" i="12"/>
  <c r="BA7" i="8" s="1"/>
  <c r="BA8" i="8" s="1"/>
  <c r="H893" i="12"/>
  <c r="AZ7" i="8" s="1"/>
  <c r="AZ8" i="8" s="1"/>
  <c r="G893" i="12"/>
  <c r="AY7" i="8" s="1"/>
  <c r="AY8" i="8" s="1"/>
  <c r="I892" i="12"/>
  <c r="AX7" i="8" s="1"/>
  <c r="AX8" i="8" s="1"/>
  <c r="H892" i="12"/>
  <c r="G892" i="12"/>
  <c r="I891" i="12"/>
  <c r="H891" i="12"/>
  <c r="G891" i="12"/>
  <c r="I890" i="12"/>
  <c r="AR7" i="8" s="1"/>
  <c r="AR8" i="8" s="1"/>
  <c r="H890" i="12"/>
  <c r="AQ7" i="8" s="1"/>
  <c r="AQ8" i="8" s="1"/>
  <c r="G890" i="12"/>
  <c r="I889" i="12"/>
  <c r="AO7" i="8" s="1"/>
  <c r="AO8" i="8" s="1"/>
  <c r="H889" i="12"/>
  <c r="G889" i="12"/>
  <c r="AM7" i="8" s="1"/>
  <c r="AM8" i="8" s="1"/>
  <c r="I888" i="12"/>
  <c r="AL7" i="8" s="1"/>
  <c r="AL8" i="8" s="1"/>
  <c r="H888" i="12"/>
  <c r="G888" i="12"/>
  <c r="AJ7" i="8" s="1"/>
  <c r="AJ8" i="8" s="1"/>
  <c r="I887" i="12"/>
  <c r="AI7" i="8" s="1"/>
  <c r="AI8" i="8" s="1"/>
  <c r="H887" i="12"/>
  <c r="AH7" i="8" s="1"/>
  <c r="AH8" i="8" s="1"/>
  <c r="G887" i="12"/>
  <c r="I886" i="12"/>
  <c r="AF7" i="8" s="1"/>
  <c r="AF8" i="8" s="1"/>
  <c r="H886" i="12"/>
  <c r="G886" i="12"/>
  <c r="AD7" i="8" s="1"/>
  <c r="AD8" i="8" s="1"/>
  <c r="I885" i="12"/>
  <c r="AC7" i="8" s="1"/>
  <c r="AC8" i="8" s="1"/>
  <c r="H885" i="12"/>
  <c r="AB7" i="8" s="1"/>
  <c r="AB8" i="8" s="1"/>
  <c r="G885" i="12"/>
  <c r="AA7" i="8" s="1"/>
  <c r="AA8" i="8" s="1"/>
  <c r="I884" i="12"/>
  <c r="Z7" i="8" s="1"/>
  <c r="Z8" i="8" s="1"/>
  <c r="H884" i="12"/>
  <c r="G884" i="12"/>
  <c r="X7" i="8" s="1"/>
  <c r="X8" i="8" s="1"/>
  <c r="I883" i="12"/>
  <c r="W7" i="8" s="1"/>
  <c r="W8" i="8" s="1"/>
  <c r="H883" i="12"/>
  <c r="V7" i="8" s="1"/>
  <c r="V8" i="8" s="1"/>
  <c r="G883" i="12"/>
  <c r="U7" i="8" s="1"/>
  <c r="U8" i="8" s="1"/>
  <c r="I882" i="12"/>
  <c r="T7" i="8" s="1"/>
  <c r="T8" i="8" s="1"/>
  <c r="H882" i="12"/>
  <c r="S7" i="8" s="1"/>
  <c r="S8" i="8" s="1"/>
  <c r="G882" i="12"/>
  <c r="R7" i="8" s="1"/>
  <c r="R8" i="8" s="1"/>
  <c r="I881" i="12"/>
  <c r="Q7" i="8" s="1"/>
  <c r="Q8" i="8" s="1"/>
  <c r="H881" i="12"/>
  <c r="P7" i="8" s="1"/>
  <c r="P8" i="8" s="1"/>
  <c r="G881" i="12"/>
  <c r="I880" i="12"/>
  <c r="N7" i="8" s="1"/>
  <c r="N8" i="8" s="1"/>
  <c r="H880" i="12"/>
  <c r="M7" i="8" s="1"/>
  <c r="M8" i="8" s="1"/>
  <c r="G880" i="12"/>
  <c r="L7" i="8" s="1"/>
  <c r="L8" i="8" s="1"/>
  <c r="I879" i="12"/>
  <c r="H879" i="12"/>
  <c r="G879" i="12"/>
  <c r="D66" i="5" s="1"/>
  <c r="I878" i="12"/>
  <c r="H878" i="12"/>
  <c r="G878" i="12"/>
  <c r="I877" i="12"/>
  <c r="H877" i="12"/>
  <c r="G877" i="12"/>
  <c r="I876" i="12"/>
  <c r="H876" i="12"/>
  <c r="G876" i="12"/>
  <c r="I875" i="12"/>
  <c r="H875" i="12"/>
  <c r="G875" i="12"/>
  <c r="I874" i="12"/>
  <c r="H874" i="12"/>
  <c r="G874" i="12"/>
  <c r="I873" i="12"/>
  <c r="H873" i="12"/>
  <c r="G873" i="12"/>
  <c r="I872" i="12"/>
  <c r="H872" i="12"/>
  <c r="G872" i="12"/>
  <c r="G830" i="12"/>
  <c r="H830" i="12"/>
  <c r="I830" i="12"/>
  <c r="G831" i="12"/>
  <c r="H831" i="12"/>
  <c r="I831" i="12"/>
  <c r="G832" i="12"/>
  <c r="H832" i="12"/>
  <c r="I832" i="12"/>
  <c r="G833" i="12"/>
  <c r="H833" i="12"/>
  <c r="I833" i="12"/>
  <c r="G834" i="12"/>
  <c r="H834" i="12"/>
  <c r="I834" i="12"/>
  <c r="G835" i="12"/>
  <c r="H835" i="12"/>
  <c r="I835" i="12"/>
  <c r="G836" i="12"/>
  <c r="D63" i="5" s="1"/>
  <c r="H836" i="12"/>
  <c r="D63" i="6" s="1"/>
  <c r="I836" i="12"/>
  <c r="D63" i="7" s="1"/>
  <c r="G837" i="12"/>
  <c r="H837" i="12"/>
  <c r="I837" i="12"/>
  <c r="G838" i="12"/>
  <c r="O4" i="8" s="1"/>
  <c r="O5" i="8" s="1"/>
  <c r="H838" i="12"/>
  <c r="P4" i="8" s="1"/>
  <c r="P5" i="8" s="1"/>
  <c r="I838" i="12"/>
  <c r="G839" i="12"/>
  <c r="H839" i="12"/>
  <c r="I839" i="12"/>
  <c r="T4" i="8" s="1"/>
  <c r="T5" i="8" s="1"/>
  <c r="G840" i="12"/>
  <c r="H840" i="12"/>
  <c r="I840" i="12"/>
  <c r="W4" i="8" s="1"/>
  <c r="W5" i="8" s="1"/>
  <c r="G841" i="12"/>
  <c r="X4" i="8" s="1"/>
  <c r="X5" i="8" s="1"/>
  <c r="H841" i="12"/>
  <c r="I841" i="12"/>
  <c r="G842" i="12"/>
  <c r="H842" i="12"/>
  <c r="I842" i="12"/>
  <c r="G843" i="12"/>
  <c r="H843" i="12"/>
  <c r="I843" i="12"/>
  <c r="AF4" i="8" s="1"/>
  <c r="AF5" i="8" s="1"/>
  <c r="G844" i="12"/>
  <c r="H844" i="12"/>
  <c r="I844" i="12"/>
  <c r="G845" i="12"/>
  <c r="AJ4" i="8" s="1"/>
  <c r="AJ5" i="8" s="1"/>
  <c r="H845" i="12"/>
  <c r="I845" i="12"/>
  <c r="G846" i="12"/>
  <c r="H846" i="12"/>
  <c r="AN4" i="8" s="1"/>
  <c r="AN5" i="8" s="1"/>
  <c r="I846" i="12"/>
  <c r="G847" i="12"/>
  <c r="H847" i="12"/>
  <c r="I847" i="12"/>
  <c r="G848" i="12"/>
  <c r="H848" i="12"/>
  <c r="I848" i="12"/>
  <c r="AU4" i="8" s="1"/>
  <c r="AU5" i="8" s="1"/>
  <c r="G849" i="12"/>
  <c r="AV4" i="8" s="1"/>
  <c r="AV5" i="8" s="1"/>
  <c r="H849" i="12"/>
  <c r="I849" i="12"/>
  <c r="G850" i="12"/>
  <c r="H850" i="12"/>
  <c r="AZ4" i="8" s="1"/>
  <c r="AZ5" i="8" s="1"/>
  <c r="I850" i="12"/>
  <c r="G851" i="12"/>
  <c r="H851" i="12"/>
  <c r="I851" i="12"/>
  <c r="BD4" i="8" s="1"/>
  <c r="BD5" i="8" s="1"/>
  <c r="G852" i="12"/>
  <c r="H852" i="12"/>
  <c r="I852" i="12"/>
  <c r="G853" i="12"/>
  <c r="H853" i="12"/>
  <c r="I853" i="12"/>
  <c r="G854" i="12"/>
  <c r="H854" i="12"/>
  <c r="BL4" i="8" s="1"/>
  <c r="BL5" i="8" s="1"/>
  <c r="I854" i="12"/>
  <c r="G855" i="12"/>
  <c r="H855" i="12"/>
  <c r="I855" i="12"/>
  <c r="BP4" i="8" s="1"/>
  <c r="BP5" i="8" s="1"/>
  <c r="G856" i="12"/>
  <c r="H856" i="12"/>
  <c r="I856" i="12"/>
  <c r="G857" i="12"/>
  <c r="H857" i="12"/>
  <c r="I857" i="12"/>
  <c r="G858" i="12"/>
  <c r="H858" i="12"/>
  <c r="I858" i="12"/>
  <c r="G859" i="12"/>
  <c r="H859" i="12"/>
  <c r="I859" i="12"/>
  <c r="CB4" i="8" s="1"/>
  <c r="CB5" i="8" s="1"/>
  <c r="G860" i="12"/>
  <c r="H860" i="12"/>
  <c r="I860" i="12"/>
  <c r="G861" i="12"/>
  <c r="CF4" i="8" s="1"/>
  <c r="CF5" i="8" s="1"/>
  <c r="H861" i="12"/>
  <c r="I861" i="12"/>
  <c r="G862" i="12"/>
  <c r="H862" i="12"/>
  <c r="CJ4" i="8" s="1"/>
  <c r="CJ5" i="8" s="1"/>
  <c r="I862" i="12"/>
  <c r="G863" i="12"/>
  <c r="H863" i="12"/>
  <c r="I863" i="12"/>
  <c r="H829" i="12"/>
  <c r="I829" i="12"/>
  <c r="G829" i="12"/>
  <c r="E97" i="1" l="1"/>
  <c r="E97" i="47" s="1"/>
  <c r="E94" i="1"/>
  <c r="E94" i="47" s="1"/>
  <c r="AB92" i="5"/>
  <c r="C90" i="1"/>
  <c r="AB104" i="5"/>
  <c r="C102" i="1"/>
  <c r="AB101" i="5"/>
  <c r="C99" i="1"/>
  <c r="AB98" i="5"/>
  <c r="AB95" i="5"/>
  <c r="C93" i="1"/>
  <c r="CD8" i="8"/>
  <c r="CE8" i="8"/>
  <c r="E100" i="1"/>
  <c r="E100" i="47" s="1"/>
  <c r="CN7" i="8"/>
  <c r="CN8" i="8" s="1"/>
  <c r="CL7" i="8"/>
  <c r="CL8" i="8" s="1"/>
  <c r="CM7" i="8"/>
  <c r="H4" i="8"/>
  <c r="C63" i="7"/>
  <c r="F7" i="8"/>
  <c r="C66" i="5"/>
  <c r="J7" i="8"/>
  <c r="D66" i="6"/>
  <c r="G7" i="8"/>
  <c r="C66" i="6"/>
  <c r="F4" i="8"/>
  <c r="C63" i="5"/>
  <c r="G4" i="8"/>
  <c r="C63" i="6"/>
  <c r="K7" i="8"/>
  <c r="D66" i="7"/>
  <c r="H7" i="8"/>
  <c r="C66" i="7"/>
  <c r="K20" i="8"/>
  <c r="D79" i="7"/>
  <c r="CG4" i="8"/>
  <c r="AC64" i="6" s="1"/>
  <c r="BY4" i="8"/>
  <c r="Z64" i="7" s="1"/>
  <c r="BM4" i="8"/>
  <c r="V64" i="7" s="1"/>
  <c r="BE4" i="8"/>
  <c r="BE5" i="8" s="1"/>
  <c r="AO4" i="8"/>
  <c r="N64" i="7" s="1"/>
  <c r="AG4" i="8"/>
  <c r="L64" i="5" s="1"/>
  <c r="U4" i="8"/>
  <c r="U5" i="8" s="1"/>
  <c r="M4" i="8"/>
  <c r="M5" i="8" s="1"/>
  <c r="I7" i="8"/>
  <c r="D67" i="5" s="1"/>
  <c r="Y7" i="8"/>
  <c r="I67" i="6" s="1"/>
  <c r="AK7" i="8"/>
  <c r="AK8" i="8" s="1"/>
  <c r="AW7" i="8"/>
  <c r="Q67" i="6" s="1"/>
  <c r="BI7" i="8"/>
  <c r="BI8" i="8" s="1"/>
  <c r="BY7" i="8"/>
  <c r="BY8" i="8" s="1"/>
  <c r="CG7" i="8"/>
  <c r="CG8" i="8" s="1"/>
  <c r="CN4" i="8"/>
  <c r="AE64" i="7" s="1"/>
  <c r="BX4" i="8"/>
  <c r="BX5" i="8" s="1"/>
  <c r="BH4" i="8"/>
  <c r="U64" i="5" s="1"/>
  <c r="AP7" i="8"/>
  <c r="AP8" i="8" s="1"/>
  <c r="BV7" i="8"/>
  <c r="BV8" i="8" s="1"/>
  <c r="BZ7" i="8"/>
  <c r="BZ8" i="8" s="1"/>
  <c r="CH7" i="8"/>
  <c r="CA4" i="8"/>
  <c r="CA5" i="8" s="1"/>
  <c r="BK4" i="8"/>
  <c r="BK5" i="8" s="1"/>
  <c r="BC4" i="8"/>
  <c r="BC5" i="8" s="1"/>
  <c r="AY4" i="8"/>
  <c r="AY5" i="8" s="1"/>
  <c r="AM4" i="8"/>
  <c r="AM5" i="8" s="1"/>
  <c r="AE4" i="8"/>
  <c r="AE5" i="8" s="1"/>
  <c r="AA4" i="8"/>
  <c r="AA5" i="8" s="1"/>
  <c r="O7" i="8"/>
  <c r="O8" i="8" s="1"/>
  <c r="CK4" i="8"/>
  <c r="CK5" i="8" s="1"/>
  <c r="CC4" i="8"/>
  <c r="BU4" i="8"/>
  <c r="BU5" i="8" s="1"/>
  <c r="D3" i="8"/>
  <c r="B63" i="6" s="1"/>
  <c r="BQ4" i="8"/>
  <c r="BQ5" i="8" s="1"/>
  <c r="BI4" i="8"/>
  <c r="U64" i="6" s="1"/>
  <c r="BA4" i="8"/>
  <c r="BA5" i="8" s="1"/>
  <c r="AW4" i="8"/>
  <c r="Q64" i="6" s="1"/>
  <c r="AS4" i="8"/>
  <c r="AS5" i="8" s="1"/>
  <c r="AK4" i="8"/>
  <c r="M64" i="6" s="1"/>
  <c r="AC4" i="8"/>
  <c r="AC5" i="8" s="1"/>
  <c r="Y4" i="8"/>
  <c r="I64" i="6" s="1"/>
  <c r="Q4" i="8"/>
  <c r="Q5" i="8" s="1"/>
  <c r="I4" i="8"/>
  <c r="D64" i="5" s="1"/>
  <c r="AG7" i="8"/>
  <c r="AG8" i="8" s="1"/>
  <c r="AS7" i="8"/>
  <c r="AS8" i="8" s="1"/>
  <c r="BM7" i="8"/>
  <c r="BM8" i="8" s="1"/>
  <c r="BU7" i="8"/>
  <c r="CC7" i="8"/>
  <c r="CK7" i="8"/>
  <c r="CK8" i="8" s="1"/>
  <c r="BT4" i="8"/>
  <c r="BT5" i="8" s="1"/>
  <c r="C3" i="8"/>
  <c r="B63" i="5" s="1"/>
  <c r="AR4" i="8"/>
  <c r="O64" i="7" s="1"/>
  <c r="AB4" i="8"/>
  <c r="J64" i="6" s="1"/>
  <c r="E63" i="5"/>
  <c r="AT7" i="8"/>
  <c r="P67" i="6" s="1"/>
  <c r="BJ7" i="8"/>
  <c r="BJ8" i="8" s="1"/>
  <c r="CM4" i="8"/>
  <c r="AE64" i="6" s="1"/>
  <c r="CI4" i="8"/>
  <c r="CI5" i="8" s="1"/>
  <c r="CE4" i="8"/>
  <c r="BW4" i="8"/>
  <c r="BW5" i="8" s="1"/>
  <c r="BS4" i="8"/>
  <c r="X64" i="7" s="1"/>
  <c r="BO4" i="8"/>
  <c r="BO5" i="8" s="1"/>
  <c r="BG4" i="8"/>
  <c r="T64" i="7" s="1"/>
  <c r="AQ4" i="8"/>
  <c r="AQ5" i="8" s="1"/>
  <c r="AI4" i="8"/>
  <c r="AI5" i="8" s="1"/>
  <c r="S4" i="8"/>
  <c r="S5" i="8" s="1"/>
  <c r="K4" i="8"/>
  <c r="D64" i="7" s="1"/>
  <c r="AE7" i="8"/>
  <c r="AE8" i="8" s="1"/>
  <c r="AU7" i="8"/>
  <c r="P67" i="7" s="1"/>
  <c r="BG7" i="8"/>
  <c r="BG8" i="8" s="1"/>
  <c r="BW7" i="8"/>
  <c r="BW8" i="8" s="1"/>
  <c r="CL4" i="8"/>
  <c r="CL5" i="8" s="1"/>
  <c r="CH4" i="8"/>
  <c r="AC64" i="7" s="1"/>
  <c r="CD4" i="8"/>
  <c r="BZ4" i="8"/>
  <c r="BZ5" i="8" s="1"/>
  <c r="E3" i="8"/>
  <c r="B63" i="7" s="1"/>
  <c r="BV4" i="8"/>
  <c r="BR4" i="8"/>
  <c r="X64" i="6" s="1"/>
  <c r="BN4" i="8"/>
  <c r="BN5" i="8" s="1"/>
  <c r="BJ4" i="8"/>
  <c r="U64" i="7" s="1"/>
  <c r="BF4" i="8"/>
  <c r="BF5" i="8" s="1"/>
  <c r="BB4" i="8"/>
  <c r="S64" i="5" s="1"/>
  <c r="AX4" i="8"/>
  <c r="AX5" i="8" s="1"/>
  <c r="AT4" i="8"/>
  <c r="P64" i="6" s="1"/>
  <c r="AP4" i="8"/>
  <c r="AP5" i="8" s="1"/>
  <c r="AL4" i="8"/>
  <c r="AL5" i="8" s="1"/>
  <c r="AH4" i="8"/>
  <c r="AH5" i="8" s="1"/>
  <c r="AD4" i="8"/>
  <c r="K64" i="5" s="1"/>
  <c r="Z4" i="8"/>
  <c r="Z5" i="8" s="1"/>
  <c r="V4" i="8"/>
  <c r="V5" i="8" s="1"/>
  <c r="R4" i="8"/>
  <c r="R5" i="8" s="1"/>
  <c r="N4" i="8"/>
  <c r="N5" i="8" s="1"/>
  <c r="J4" i="8"/>
  <c r="L873" i="12"/>
  <c r="AN7" i="8"/>
  <c r="AN8" i="8" s="1"/>
  <c r="AV7" i="8"/>
  <c r="AV8" i="8" s="1"/>
  <c r="BH7" i="8"/>
  <c r="BH8" i="8" s="1"/>
  <c r="BL7" i="8"/>
  <c r="BL8" i="8" s="1"/>
  <c r="BT7" i="8"/>
  <c r="BT8" i="8" s="1"/>
  <c r="E66" i="6"/>
  <c r="E63" i="7"/>
  <c r="K872" i="12"/>
  <c r="M874" i="12"/>
  <c r="K876" i="12"/>
  <c r="E66" i="5"/>
  <c r="E66" i="7"/>
  <c r="E63" i="6"/>
  <c r="D5" i="9"/>
  <c r="B92" i="5" s="1"/>
  <c r="M875" i="12"/>
  <c r="L874" i="12"/>
  <c r="L878" i="12"/>
  <c r="M887" i="12"/>
  <c r="K897" i="12"/>
  <c r="L886" i="12"/>
  <c r="K873" i="12"/>
  <c r="K877" i="12"/>
  <c r="M879" i="12"/>
  <c r="D105" i="7" s="1"/>
  <c r="M883" i="12"/>
  <c r="M891" i="12"/>
  <c r="L902" i="12"/>
  <c r="K881" i="12"/>
  <c r="E21" i="21"/>
  <c r="L872" i="12"/>
  <c r="L876" i="12"/>
  <c r="L880" i="12"/>
  <c r="M885" i="12"/>
  <c r="L877" i="12"/>
  <c r="M878" i="12"/>
  <c r="K880" i="12"/>
  <c r="L881" i="12"/>
  <c r="M882" i="12"/>
  <c r="K884" i="12"/>
  <c r="M886" i="12"/>
  <c r="K888" i="12"/>
  <c r="M890" i="12"/>
  <c r="K892" i="12"/>
  <c r="M894" i="12"/>
  <c r="K896" i="12"/>
  <c r="M898" i="12"/>
  <c r="K900" i="12"/>
  <c r="M902" i="12"/>
  <c r="K904" i="12"/>
  <c r="M906" i="12"/>
  <c r="M903" i="12"/>
  <c r="L898" i="12"/>
  <c r="K893" i="12"/>
  <c r="L882" i="12"/>
  <c r="I67" i="5"/>
  <c r="E24" i="21"/>
  <c r="H33" i="21"/>
  <c r="H31" i="21"/>
  <c r="K875" i="12"/>
  <c r="M877" i="12"/>
  <c r="Y92" i="5"/>
  <c r="H30" i="21"/>
  <c r="M872" i="12"/>
  <c r="K874" i="12"/>
  <c r="L875" i="12"/>
  <c r="M876" i="12"/>
  <c r="K878" i="12"/>
  <c r="L879" i="12"/>
  <c r="M880" i="12"/>
  <c r="N37" i="8" s="1"/>
  <c r="N38" i="8" s="1"/>
  <c r="K882" i="12"/>
  <c r="L883" i="12"/>
  <c r="M884" i="12"/>
  <c r="K886" i="12"/>
  <c r="L887" i="12"/>
  <c r="M888" i="12"/>
  <c r="K890" i="12"/>
  <c r="L891" i="12"/>
  <c r="M892" i="12"/>
  <c r="K894" i="12"/>
  <c r="L895" i="12"/>
  <c r="M896" i="12"/>
  <c r="K898" i="12"/>
  <c r="L899" i="12"/>
  <c r="M900" i="12"/>
  <c r="K902" i="12"/>
  <c r="L903" i="12"/>
  <c r="M904" i="12"/>
  <c r="K906" i="12"/>
  <c r="L906" i="12"/>
  <c r="K901" i="12"/>
  <c r="M895" i="12"/>
  <c r="BG37" i="8" s="1"/>
  <c r="BG38" i="8" s="1"/>
  <c r="L890" i="12"/>
  <c r="K885" i="12"/>
  <c r="M66" i="5"/>
  <c r="AC66" i="5"/>
  <c r="K66" i="7"/>
  <c r="S66" i="7"/>
  <c r="H34" i="21"/>
  <c r="M873" i="12"/>
  <c r="K879" i="12"/>
  <c r="D105" i="5" s="1"/>
  <c r="K905" i="12"/>
  <c r="M899" i="12"/>
  <c r="L894" i="12"/>
  <c r="K889" i="12"/>
  <c r="G66" i="5"/>
  <c r="O66" i="5"/>
  <c r="W66" i="5"/>
  <c r="E23" i="21"/>
  <c r="G66" i="7"/>
  <c r="I66" i="7"/>
  <c r="M67" i="7"/>
  <c r="W66" i="7"/>
  <c r="AA66" i="7"/>
  <c r="Y104" i="5"/>
  <c r="C14" i="10"/>
  <c r="B104" i="5" s="1"/>
  <c r="Y101" i="5"/>
  <c r="C11" i="10"/>
  <c r="B101" i="5" s="1"/>
  <c r="Y95" i="5"/>
  <c r="C5" i="10"/>
  <c r="B95" i="5" s="1"/>
  <c r="Y98" i="5"/>
  <c r="B69" i="7"/>
  <c r="B72" i="6"/>
  <c r="B69" i="6"/>
  <c r="B72" i="7"/>
  <c r="J66" i="7"/>
  <c r="M905" i="12"/>
  <c r="L904" i="12"/>
  <c r="K903" i="12"/>
  <c r="M901" i="12"/>
  <c r="L900" i="12"/>
  <c r="K899" i="12"/>
  <c r="M897" i="12"/>
  <c r="L896" i="12"/>
  <c r="K895" i="12"/>
  <c r="M893" i="12"/>
  <c r="L892" i="12"/>
  <c r="K891" i="12"/>
  <c r="M889" i="12"/>
  <c r="L888" i="12"/>
  <c r="K887" i="12"/>
  <c r="L884" i="12"/>
  <c r="K883" i="12"/>
  <c r="M881" i="12"/>
  <c r="L905" i="12"/>
  <c r="L901" i="12"/>
  <c r="L897" i="12"/>
  <c r="L893" i="12"/>
  <c r="L889" i="12"/>
  <c r="L885" i="12"/>
  <c r="H67" i="6"/>
  <c r="L66" i="6"/>
  <c r="T67" i="6"/>
  <c r="X66" i="6"/>
  <c r="AB66" i="6"/>
  <c r="G72" i="7"/>
  <c r="G73" i="7"/>
  <c r="I69" i="7"/>
  <c r="I70" i="7"/>
  <c r="L63" i="7"/>
  <c r="N78" i="7"/>
  <c r="N79" i="7"/>
  <c r="R63" i="7"/>
  <c r="T78" i="7"/>
  <c r="T79" i="7"/>
  <c r="X63" i="7"/>
  <c r="Z78" i="7"/>
  <c r="Z79" i="7"/>
  <c r="AC69" i="7"/>
  <c r="AC70" i="7"/>
  <c r="T66" i="5"/>
  <c r="T67" i="5"/>
  <c r="I72" i="5"/>
  <c r="I73" i="5"/>
  <c r="N78" i="5"/>
  <c r="N79" i="5"/>
  <c r="F69" i="6"/>
  <c r="F70" i="6"/>
  <c r="G72" i="6"/>
  <c r="G73" i="6"/>
  <c r="H78" i="6"/>
  <c r="H79" i="6"/>
  <c r="J63" i="6"/>
  <c r="L78" i="6"/>
  <c r="L79" i="6"/>
  <c r="M69" i="6"/>
  <c r="M70" i="6"/>
  <c r="O69" i="6"/>
  <c r="O70" i="6"/>
  <c r="P78" i="6"/>
  <c r="P79" i="6"/>
  <c r="R78" i="6"/>
  <c r="R79" i="6"/>
  <c r="T78" i="6"/>
  <c r="T79" i="6"/>
  <c r="V63" i="6"/>
  <c r="V64" i="6"/>
  <c r="X78" i="6"/>
  <c r="X79" i="6"/>
  <c r="Z78" i="6"/>
  <c r="Z79" i="6"/>
  <c r="AB63" i="6"/>
  <c r="AD63" i="6"/>
  <c r="AD64" i="6"/>
  <c r="AE78" i="6"/>
  <c r="AE79" i="6"/>
  <c r="K66" i="5"/>
  <c r="K67" i="5"/>
  <c r="I69" i="5"/>
  <c r="I70" i="5"/>
  <c r="H72" i="5"/>
  <c r="H73" i="5"/>
  <c r="M78" i="5"/>
  <c r="M79" i="5"/>
  <c r="F72" i="7"/>
  <c r="F73" i="7"/>
  <c r="I63" i="5"/>
  <c r="I64" i="5"/>
  <c r="K72" i="6"/>
  <c r="K73" i="6"/>
  <c r="O66" i="7"/>
  <c r="O67" i="7"/>
  <c r="P72" i="7"/>
  <c r="P73" i="7"/>
  <c r="R72" i="7"/>
  <c r="R73" i="7"/>
  <c r="U66" i="7"/>
  <c r="V72" i="7"/>
  <c r="V73" i="7"/>
  <c r="Y66" i="7"/>
  <c r="AB72" i="7"/>
  <c r="AB73" i="7"/>
  <c r="AE72" i="6"/>
  <c r="AE73" i="6"/>
  <c r="F63" i="5"/>
  <c r="F64" i="5"/>
  <c r="Z63" i="5"/>
  <c r="H66" i="5"/>
  <c r="H67" i="5"/>
  <c r="P66" i="5"/>
  <c r="X66" i="5"/>
  <c r="X67" i="5"/>
  <c r="F69" i="5"/>
  <c r="F70" i="5"/>
  <c r="N69" i="5"/>
  <c r="N70" i="5"/>
  <c r="V69" i="5"/>
  <c r="V70" i="5"/>
  <c r="AD69" i="5"/>
  <c r="AD70" i="5"/>
  <c r="M72" i="5"/>
  <c r="M73" i="5"/>
  <c r="U72" i="5"/>
  <c r="U73" i="5"/>
  <c r="AC72" i="5"/>
  <c r="AC73" i="5"/>
  <c r="J78" i="5"/>
  <c r="J79" i="5"/>
  <c r="R78" i="5"/>
  <c r="R79" i="5"/>
  <c r="Z78" i="5"/>
  <c r="Z79" i="5"/>
  <c r="H63" i="5"/>
  <c r="F63" i="7"/>
  <c r="G66" i="6"/>
  <c r="G67" i="6"/>
  <c r="L63" i="5"/>
  <c r="H69" i="6"/>
  <c r="H70" i="6"/>
  <c r="I63" i="6"/>
  <c r="I78" i="6"/>
  <c r="I79" i="6"/>
  <c r="J69" i="6"/>
  <c r="J70" i="6"/>
  <c r="K63" i="6"/>
  <c r="K69" i="7"/>
  <c r="K70" i="7"/>
  <c r="L69" i="6"/>
  <c r="L70" i="6"/>
  <c r="M63" i="6"/>
  <c r="M78" i="6"/>
  <c r="M79" i="6"/>
  <c r="N69" i="6"/>
  <c r="N70" i="6"/>
  <c r="O63" i="6"/>
  <c r="O78" i="6"/>
  <c r="O79" i="6"/>
  <c r="P69" i="6"/>
  <c r="P70" i="6"/>
  <c r="Q63" i="6"/>
  <c r="Q78" i="6"/>
  <c r="Q79" i="6"/>
  <c r="R69" i="6"/>
  <c r="R70" i="6"/>
  <c r="S63" i="6"/>
  <c r="S78" i="6"/>
  <c r="S79" i="6"/>
  <c r="T69" i="6"/>
  <c r="T70" i="6"/>
  <c r="U63" i="6"/>
  <c r="U78" i="6"/>
  <c r="U79" i="6"/>
  <c r="V69" i="6"/>
  <c r="V70" i="6"/>
  <c r="W63" i="6"/>
  <c r="W78" i="6"/>
  <c r="W79" i="6"/>
  <c r="X69" i="6"/>
  <c r="X70" i="6"/>
  <c r="Y63" i="6"/>
  <c r="Y78" i="6"/>
  <c r="Z69" i="6"/>
  <c r="Z70" i="6"/>
  <c r="AA63" i="6"/>
  <c r="AA78" i="6"/>
  <c r="AA79" i="6"/>
  <c r="AB69" i="6"/>
  <c r="AB70" i="6"/>
  <c r="AC63" i="6"/>
  <c r="AC78" i="6"/>
  <c r="AC79" i="6"/>
  <c r="AD69" i="6"/>
  <c r="AD70" i="6"/>
  <c r="AE63" i="6"/>
  <c r="AE69" i="7"/>
  <c r="AE70" i="7"/>
  <c r="W63" i="5"/>
  <c r="K69" i="5"/>
  <c r="K70" i="5"/>
  <c r="AA69" i="5"/>
  <c r="AA70" i="5"/>
  <c r="Z72" i="5"/>
  <c r="Z73" i="5"/>
  <c r="W78" i="5"/>
  <c r="W79" i="5"/>
  <c r="H78" i="7"/>
  <c r="H79" i="7"/>
  <c r="N63" i="7"/>
  <c r="Q69" i="7"/>
  <c r="Q70" i="7"/>
  <c r="T63" i="7"/>
  <c r="U69" i="7"/>
  <c r="U70" i="7"/>
  <c r="W69" i="7"/>
  <c r="W70" i="7"/>
  <c r="Y69" i="7"/>
  <c r="AA69" i="7"/>
  <c r="AA70" i="7"/>
  <c r="AD63" i="7"/>
  <c r="AD78" i="7"/>
  <c r="AD79" i="7"/>
  <c r="AD63" i="5"/>
  <c r="R69" i="5"/>
  <c r="R70" i="5"/>
  <c r="F78" i="5"/>
  <c r="F79" i="5"/>
  <c r="AD78" i="5"/>
  <c r="AD79" i="5"/>
  <c r="F78" i="7"/>
  <c r="F79" i="7"/>
  <c r="J78" i="6"/>
  <c r="J79" i="6"/>
  <c r="W69" i="6"/>
  <c r="W70" i="6"/>
  <c r="Y63" i="5"/>
  <c r="M69" i="5"/>
  <c r="M70" i="5"/>
  <c r="U69" i="5"/>
  <c r="U70" i="5"/>
  <c r="AC69" i="5"/>
  <c r="AC70" i="5"/>
  <c r="L72" i="5"/>
  <c r="L73" i="5"/>
  <c r="T72" i="5"/>
  <c r="T73" i="5"/>
  <c r="AB72" i="5"/>
  <c r="AB73" i="5"/>
  <c r="I78" i="5"/>
  <c r="I79" i="5"/>
  <c r="Q78" i="5"/>
  <c r="Q79" i="5"/>
  <c r="Y78" i="5"/>
  <c r="G63" i="7"/>
  <c r="G64" i="7"/>
  <c r="G78" i="7"/>
  <c r="G79" i="7"/>
  <c r="M63" i="5"/>
  <c r="M64" i="5"/>
  <c r="H66" i="7"/>
  <c r="H67" i="7"/>
  <c r="I72" i="7"/>
  <c r="I73" i="7"/>
  <c r="L66" i="7"/>
  <c r="L67" i="7"/>
  <c r="M72" i="7"/>
  <c r="M73" i="7"/>
  <c r="N66" i="7"/>
  <c r="N67" i="7"/>
  <c r="O72" i="7"/>
  <c r="O73" i="7"/>
  <c r="P66" i="7"/>
  <c r="Q72" i="7"/>
  <c r="Q73" i="7"/>
  <c r="R66" i="7"/>
  <c r="R67" i="7"/>
  <c r="S72" i="7"/>
  <c r="S73" i="7"/>
  <c r="T66" i="7"/>
  <c r="U72" i="7"/>
  <c r="U73" i="7"/>
  <c r="V66" i="7"/>
  <c r="W72" i="7"/>
  <c r="W73" i="7"/>
  <c r="X66" i="7"/>
  <c r="X67" i="7"/>
  <c r="Y72" i="7"/>
  <c r="Z66" i="7"/>
  <c r="AA72" i="7"/>
  <c r="AA73" i="7"/>
  <c r="AB66" i="7"/>
  <c r="AB67" i="7"/>
  <c r="AC72" i="7"/>
  <c r="AC73" i="7"/>
  <c r="AD66" i="7"/>
  <c r="X63" i="5"/>
  <c r="F66" i="5"/>
  <c r="N66" i="5"/>
  <c r="N67" i="5"/>
  <c r="V66" i="5"/>
  <c r="V67" i="5"/>
  <c r="AD66" i="5"/>
  <c r="AD67" i="5"/>
  <c r="L69" i="5"/>
  <c r="L70" i="5"/>
  <c r="T69" i="5"/>
  <c r="T70" i="5"/>
  <c r="AB69" i="5"/>
  <c r="AB70" i="5"/>
  <c r="K72" i="5"/>
  <c r="K73" i="5"/>
  <c r="S72" i="5"/>
  <c r="S73" i="5"/>
  <c r="AA72" i="5"/>
  <c r="AA73" i="5"/>
  <c r="H78" i="5"/>
  <c r="H79" i="5"/>
  <c r="P78" i="5"/>
  <c r="P79" i="5"/>
  <c r="X78" i="5"/>
  <c r="X79" i="5"/>
  <c r="F78" i="6"/>
  <c r="F79" i="6"/>
  <c r="G63" i="6"/>
  <c r="G78" i="6"/>
  <c r="G79" i="6"/>
  <c r="N63" i="5"/>
  <c r="I72" i="6"/>
  <c r="I73" i="6"/>
  <c r="J66" i="6"/>
  <c r="J67" i="6"/>
  <c r="K63" i="7"/>
  <c r="K64" i="7"/>
  <c r="M72" i="6"/>
  <c r="M73" i="6"/>
  <c r="N66" i="6"/>
  <c r="O72" i="6"/>
  <c r="O73" i="6"/>
  <c r="Q72" i="6"/>
  <c r="Q73" i="6"/>
  <c r="R66" i="6"/>
  <c r="R67" i="6"/>
  <c r="S72" i="6"/>
  <c r="S73" i="6"/>
  <c r="U72" i="6"/>
  <c r="U73" i="6"/>
  <c r="V66" i="6"/>
  <c r="W72" i="6"/>
  <c r="W73" i="6"/>
  <c r="Y72" i="6"/>
  <c r="Z66" i="6"/>
  <c r="Z67" i="6"/>
  <c r="AA72" i="6"/>
  <c r="AA73" i="6"/>
  <c r="AC72" i="6"/>
  <c r="AC73" i="6"/>
  <c r="AD66" i="6"/>
  <c r="AD67" i="6"/>
  <c r="AE63" i="7"/>
  <c r="J72" i="5"/>
  <c r="J73" i="5"/>
  <c r="G78" i="5"/>
  <c r="G79" i="5"/>
  <c r="AE78" i="5"/>
  <c r="AE79" i="5"/>
  <c r="O63" i="5"/>
  <c r="J63" i="7"/>
  <c r="M69" i="7"/>
  <c r="M70" i="7"/>
  <c r="P63" i="7"/>
  <c r="P64" i="7"/>
  <c r="S69" i="7"/>
  <c r="S70" i="7"/>
  <c r="V78" i="7"/>
  <c r="V79" i="7"/>
  <c r="AB63" i="7"/>
  <c r="AB66" i="5"/>
  <c r="Y72" i="5"/>
  <c r="H63" i="6"/>
  <c r="K78" i="6"/>
  <c r="K79" i="6"/>
  <c r="N78" i="6"/>
  <c r="N79" i="6"/>
  <c r="Q69" i="6"/>
  <c r="Q70" i="6"/>
  <c r="T63" i="6"/>
  <c r="V78" i="6"/>
  <c r="V79" i="6"/>
  <c r="Y69" i="6"/>
  <c r="AB78" i="6"/>
  <c r="AB79" i="6"/>
  <c r="U63" i="5"/>
  <c r="S66" i="5"/>
  <c r="S67" i="5"/>
  <c r="Y69" i="5"/>
  <c r="X72" i="5"/>
  <c r="X73" i="5"/>
  <c r="AC78" i="5"/>
  <c r="AC79" i="5"/>
  <c r="G69" i="7"/>
  <c r="G70" i="7"/>
  <c r="H72" i="7"/>
  <c r="H73" i="7"/>
  <c r="N72" i="7"/>
  <c r="N73" i="7"/>
  <c r="T72" i="7"/>
  <c r="T73" i="7"/>
  <c r="Z72" i="7"/>
  <c r="Z73" i="7"/>
  <c r="AC66" i="7"/>
  <c r="T63" i="5"/>
  <c r="AB63" i="5"/>
  <c r="J66" i="5"/>
  <c r="J67" i="5"/>
  <c r="R66" i="5"/>
  <c r="R67" i="5"/>
  <c r="Z66" i="5"/>
  <c r="H69" i="5"/>
  <c r="H70" i="5"/>
  <c r="P69" i="5"/>
  <c r="P70" i="5"/>
  <c r="X69" i="5"/>
  <c r="X70" i="5"/>
  <c r="G72" i="5"/>
  <c r="G73" i="5"/>
  <c r="O72" i="5"/>
  <c r="O73" i="5"/>
  <c r="W72" i="5"/>
  <c r="W73" i="5"/>
  <c r="AE72" i="5"/>
  <c r="AE73" i="5"/>
  <c r="L78" i="5"/>
  <c r="L79" i="5"/>
  <c r="T78" i="5"/>
  <c r="T79" i="5"/>
  <c r="AB78" i="5"/>
  <c r="AB79" i="5"/>
  <c r="F63" i="6"/>
  <c r="F64" i="6"/>
  <c r="F69" i="7"/>
  <c r="F70" i="7"/>
  <c r="G69" i="6"/>
  <c r="G70" i="6"/>
  <c r="R63" i="5"/>
  <c r="J63" i="5"/>
  <c r="H72" i="6"/>
  <c r="H73" i="6"/>
  <c r="I66" i="6"/>
  <c r="J72" i="6"/>
  <c r="J73" i="6"/>
  <c r="K69" i="6"/>
  <c r="K70" i="6"/>
  <c r="K78" i="7"/>
  <c r="K79" i="7"/>
  <c r="L72" i="6"/>
  <c r="L73" i="6"/>
  <c r="M66" i="6"/>
  <c r="N72" i="6"/>
  <c r="N73" i="6"/>
  <c r="O66" i="6"/>
  <c r="O67" i="6"/>
  <c r="P72" i="6"/>
  <c r="P73" i="6"/>
  <c r="Q66" i="6"/>
  <c r="R72" i="6"/>
  <c r="R73" i="6"/>
  <c r="S66" i="6"/>
  <c r="S67" i="6"/>
  <c r="T72" i="6"/>
  <c r="T73" i="6"/>
  <c r="U66" i="6"/>
  <c r="V72" i="6"/>
  <c r="V73" i="6"/>
  <c r="W66" i="6"/>
  <c r="W67" i="6"/>
  <c r="X72" i="6"/>
  <c r="X73" i="6"/>
  <c r="Y66" i="6"/>
  <c r="Z72" i="6"/>
  <c r="Z73" i="6"/>
  <c r="AA66" i="6"/>
  <c r="AA67" i="6"/>
  <c r="AB72" i="6"/>
  <c r="AB73" i="6"/>
  <c r="AC66" i="6"/>
  <c r="AD72" i="6"/>
  <c r="AD73" i="6"/>
  <c r="AE69" i="6"/>
  <c r="AE70" i="6"/>
  <c r="AE78" i="7"/>
  <c r="AE79" i="7"/>
  <c r="AE63" i="5"/>
  <c r="S69" i="5"/>
  <c r="S70" i="5"/>
  <c r="R72" i="5"/>
  <c r="R73" i="5"/>
  <c r="O78" i="5"/>
  <c r="O79" i="5"/>
  <c r="F72" i="6"/>
  <c r="F73" i="6"/>
  <c r="H63" i="7"/>
  <c r="H64" i="7"/>
  <c r="J78" i="7"/>
  <c r="J79" i="7"/>
  <c r="L78" i="7"/>
  <c r="L79" i="7"/>
  <c r="O69" i="7"/>
  <c r="O70" i="7"/>
  <c r="P78" i="7"/>
  <c r="P79" i="7"/>
  <c r="R78" i="7"/>
  <c r="R79" i="7"/>
  <c r="V63" i="7"/>
  <c r="X78" i="7"/>
  <c r="X79" i="7"/>
  <c r="Z63" i="7"/>
  <c r="AB78" i="7"/>
  <c r="AB79" i="7"/>
  <c r="V63" i="5"/>
  <c r="L66" i="5"/>
  <c r="J69" i="5"/>
  <c r="J70" i="5"/>
  <c r="Z69" i="5"/>
  <c r="Z70" i="5"/>
  <c r="Q72" i="5"/>
  <c r="Q73" i="5"/>
  <c r="V78" i="5"/>
  <c r="V79" i="5"/>
  <c r="P63" i="5"/>
  <c r="I69" i="6"/>
  <c r="I70" i="6"/>
  <c r="L63" i="6"/>
  <c r="N63" i="6"/>
  <c r="N64" i="6"/>
  <c r="P63" i="6"/>
  <c r="R63" i="6"/>
  <c r="R64" i="6"/>
  <c r="S69" i="6"/>
  <c r="S70" i="6"/>
  <c r="U69" i="6"/>
  <c r="U70" i="6"/>
  <c r="X63" i="6"/>
  <c r="Z63" i="6"/>
  <c r="AA69" i="6"/>
  <c r="AA70" i="6"/>
  <c r="AC69" i="6"/>
  <c r="AC70" i="6"/>
  <c r="AD78" i="6"/>
  <c r="AD79" i="6"/>
  <c r="AC63" i="5"/>
  <c r="AC64" i="5"/>
  <c r="AA66" i="5"/>
  <c r="Q69" i="5"/>
  <c r="Q70" i="5"/>
  <c r="P72" i="5"/>
  <c r="P73" i="5"/>
  <c r="AE69" i="5"/>
  <c r="AE70" i="5"/>
  <c r="U78" i="5"/>
  <c r="U79" i="5"/>
  <c r="F66" i="6"/>
  <c r="F67" i="6"/>
  <c r="Q63" i="5"/>
  <c r="Q64" i="5"/>
  <c r="J72" i="7"/>
  <c r="J73" i="7"/>
  <c r="L72" i="7"/>
  <c r="L73" i="7"/>
  <c r="Q66" i="7"/>
  <c r="Q67" i="7"/>
  <c r="X72" i="7"/>
  <c r="X73" i="7"/>
  <c r="AD72" i="7"/>
  <c r="AD73" i="7"/>
  <c r="S63" i="5"/>
  <c r="AA63" i="5"/>
  <c r="Y66" i="5"/>
  <c r="G69" i="5"/>
  <c r="G70" i="5"/>
  <c r="O69" i="5"/>
  <c r="O70" i="5"/>
  <c r="W69" i="5"/>
  <c r="W70" i="5"/>
  <c r="F72" i="5"/>
  <c r="F73" i="5"/>
  <c r="N72" i="5"/>
  <c r="N73" i="5"/>
  <c r="V72" i="5"/>
  <c r="V73" i="5"/>
  <c r="AD72" i="5"/>
  <c r="AD73" i="5"/>
  <c r="K78" i="5"/>
  <c r="K79" i="5"/>
  <c r="S78" i="5"/>
  <c r="S79" i="5"/>
  <c r="AA78" i="5"/>
  <c r="AA79" i="5"/>
  <c r="G63" i="5"/>
  <c r="F66" i="7"/>
  <c r="F67" i="7"/>
  <c r="K63" i="5"/>
  <c r="H69" i="7"/>
  <c r="H70" i="7"/>
  <c r="I63" i="7"/>
  <c r="I78" i="7"/>
  <c r="I79" i="7"/>
  <c r="J69" i="7"/>
  <c r="J70" i="7"/>
  <c r="K66" i="6"/>
  <c r="K72" i="7"/>
  <c r="K73" i="7"/>
  <c r="L69" i="7"/>
  <c r="L70" i="7"/>
  <c r="M63" i="7"/>
  <c r="M78" i="7"/>
  <c r="M79" i="7"/>
  <c r="N69" i="7"/>
  <c r="N70" i="7"/>
  <c r="O63" i="7"/>
  <c r="O78" i="7"/>
  <c r="O79" i="7"/>
  <c r="P69" i="7"/>
  <c r="P70" i="7"/>
  <c r="Q63" i="7"/>
  <c r="Q78" i="7"/>
  <c r="Q79" i="7"/>
  <c r="R69" i="7"/>
  <c r="R70" i="7"/>
  <c r="S63" i="7"/>
  <c r="S64" i="7"/>
  <c r="S78" i="7"/>
  <c r="S79" i="7"/>
  <c r="T69" i="7"/>
  <c r="T70" i="7"/>
  <c r="U63" i="7"/>
  <c r="U78" i="7"/>
  <c r="U79" i="7"/>
  <c r="V69" i="7"/>
  <c r="V70" i="7"/>
  <c r="W63" i="7"/>
  <c r="W64" i="7"/>
  <c r="W78" i="7"/>
  <c r="W79" i="7"/>
  <c r="X69" i="7"/>
  <c r="X70" i="7"/>
  <c r="Y63" i="7"/>
  <c r="Y78" i="7"/>
  <c r="Z69" i="7"/>
  <c r="Z70" i="7"/>
  <c r="AA63" i="7"/>
  <c r="AA64" i="7"/>
  <c r="AA78" i="7"/>
  <c r="AA79" i="7"/>
  <c r="AB69" i="7"/>
  <c r="AB70" i="7"/>
  <c r="AC63" i="7"/>
  <c r="AC78" i="7"/>
  <c r="AC79" i="7"/>
  <c r="AD69" i="7"/>
  <c r="AD70" i="7"/>
  <c r="AE72" i="7"/>
  <c r="AE73" i="7"/>
  <c r="CD16" i="9"/>
  <c r="CA16" i="9"/>
  <c r="BX16" i="9"/>
  <c r="BU16" i="9"/>
  <c r="BR16" i="9"/>
  <c r="BO16" i="9"/>
  <c r="BL16" i="9"/>
  <c r="A61" i="7"/>
  <c r="A62" i="7"/>
  <c r="A61" i="6"/>
  <c r="A62" i="6"/>
  <c r="E10" i="47"/>
  <c r="A60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8" i="7"/>
  <c r="A7" i="7"/>
  <c r="A6" i="7"/>
  <c r="A5" i="7"/>
  <c r="A4" i="7"/>
  <c r="A3" i="7"/>
  <c r="A2" i="7"/>
  <c r="A60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8" i="6"/>
  <c r="A7" i="6"/>
  <c r="A6" i="6"/>
  <c r="A5" i="6"/>
  <c r="A4" i="6"/>
  <c r="A3" i="6"/>
  <c r="A2" i="6"/>
  <c r="A3" i="5"/>
  <c r="A4" i="5"/>
  <c r="A5" i="5"/>
  <c r="A6" i="5"/>
  <c r="A7" i="5"/>
  <c r="A8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60" i="5"/>
  <c r="E65" i="1" l="1"/>
  <c r="D65" i="1"/>
  <c r="D16" i="9"/>
  <c r="B109" i="5" s="1"/>
  <c r="C107" i="1"/>
  <c r="CC8" i="8"/>
  <c r="C66" i="1" s="1"/>
  <c r="C65" i="1"/>
  <c r="E74" i="47"/>
  <c r="AB64" i="7"/>
  <c r="E62" i="1"/>
  <c r="CD5" i="8"/>
  <c r="D62" i="1"/>
  <c r="C62" i="1"/>
  <c r="CC5" i="8"/>
  <c r="E34" i="47"/>
  <c r="M64" i="7"/>
  <c r="T67" i="7"/>
  <c r="AA64" i="6"/>
  <c r="V67" i="6"/>
  <c r="P64" i="5"/>
  <c r="G64" i="6"/>
  <c r="I64" i="7"/>
  <c r="N64" i="5"/>
  <c r="V67" i="7"/>
  <c r="F64" i="7"/>
  <c r="AD67" i="7"/>
  <c r="D6" i="8"/>
  <c r="B66" i="6" s="1"/>
  <c r="Z64" i="6"/>
  <c r="H64" i="6"/>
  <c r="C6" i="8"/>
  <c r="R64" i="5"/>
  <c r="Q64" i="7"/>
  <c r="E6" i="8"/>
  <c r="B66" i="7" s="1"/>
  <c r="K67" i="6"/>
  <c r="AC67" i="6"/>
  <c r="W64" i="5"/>
  <c r="O64" i="6"/>
  <c r="H64" i="5"/>
  <c r="P67" i="5"/>
  <c r="Z64" i="5"/>
  <c r="AA64" i="5"/>
  <c r="J64" i="5"/>
  <c r="Q67" i="5"/>
  <c r="G64" i="5"/>
  <c r="AA67" i="5"/>
  <c r="AE66" i="6"/>
  <c r="Z67" i="5"/>
  <c r="N67" i="6"/>
  <c r="Z67" i="7"/>
  <c r="R64" i="7"/>
  <c r="BG5" i="8"/>
  <c r="T65" i="7" s="1"/>
  <c r="AG5" i="8"/>
  <c r="L65" i="5" s="1"/>
  <c r="BB5" i="8"/>
  <c r="S65" i="5" s="1"/>
  <c r="BY5" i="8"/>
  <c r="Z65" i="7" s="1"/>
  <c r="CM8" i="8"/>
  <c r="AE68" i="6" s="1"/>
  <c r="AE67" i="6"/>
  <c r="CL37" i="8"/>
  <c r="D7" i="8"/>
  <c r="CH5" i="8"/>
  <c r="AC65" i="7" s="1"/>
  <c r="CM37" i="8"/>
  <c r="CN37" i="8"/>
  <c r="AW5" i="8"/>
  <c r="Q65" i="6" s="1"/>
  <c r="Y8" i="8"/>
  <c r="I68" i="6" s="1"/>
  <c r="E46" i="47"/>
  <c r="AE64" i="5"/>
  <c r="L67" i="5"/>
  <c r="T64" i="5"/>
  <c r="AD64" i="5"/>
  <c r="AD64" i="7"/>
  <c r="L64" i="7"/>
  <c r="AT5" i="8"/>
  <c r="P65" i="6" s="1"/>
  <c r="AU8" i="8"/>
  <c r="P68" i="7" s="1"/>
  <c r="AT8" i="8"/>
  <c r="P68" i="6" s="1"/>
  <c r="AW8" i="8"/>
  <c r="Q68" i="6" s="1"/>
  <c r="L64" i="6"/>
  <c r="T64" i="6"/>
  <c r="X64" i="5"/>
  <c r="S64" i="6"/>
  <c r="AR5" i="8"/>
  <c r="O65" i="7" s="1"/>
  <c r="AK5" i="8"/>
  <c r="M65" i="6" s="1"/>
  <c r="W64" i="6"/>
  <c r="V64" i="5"/>
  <c r="U67" i="6"/>
  <c r="M67" i="6"/>
  <c r="O64" i="5"/>
  <c r="U67" i="7"/>
  <c r="J37" i="8"/>
  <c r="D105" i="6"/>
  <c r="AD5" i="8"/>
  <c r="K65" i="5" s="1"/>
  <c r="BJ5" i="8"/>
  <c r="U65" i="7" s="1"/>
  <c r="K5" i="8"/>
  <c r="D65" i="7" s="1"/>
  <c r="CE5" i="8"/>
  <c r="I5" i="8"/>
  <c r="D65" i="5" s="1"/>
  <c r="BI5" i="8"/>
  <c r="I8" i="8"/>
  <c r="D68" i="5" s="1"/>
  <c r="AO5" i="8"/>
  <c r="N65" i="7" s="1"/>
  <c r="BM5" i="8"/>
  <c r="V65" i="7" s="1"/>
  <c r="CG5" i="8"/>
  <c r="AC65" i="6" s="1"/>
  <c r="F37" i="8"/>
  <c r="C105" i="5"/>
  <c r="J5" i="8"/>
  <c r="D65" i="6" s="1"/>
  <c r="D64" i="6"/>
  <c r="H8" i="8"/>
  <c r="C68" i="7" s="1"/>
  <c r="C67" i="7"/>
  <c r="G5" i="8"/>
  <c r="C65" i="6" s="1"/>
  <c r="C64" i="6"/>
  <c r="G8" i="8"/>
  <c r="C68" i="6" s="1"/>
  <c r="C67" i="6"/>
  <c r="J64" i="7"/>
  <c r="F67" i="5"/>
  <c r="AB64" i="6"/>
  <c r="H37" i="8"/>
  <c r="C105" i="7"/>
  <c r="F8" i="8"/>
  <c r="C68" i="5" s="1"/>
  <c r="C67" i="5"/>
  <c r="AB67" i="5"/>
  <c r="G37" i="8"/>
  <c r="C105" i="6"/>
  <c r="BR5" i="8"/>
  <c r="X65" i="6" s="1"/>
  <c r="CM5" i="8"/>
  <c r="Y5" i="8"/>
  <c r="I65" i="6" s="1"/>
  <c r="K8" i="8"/>
  <c r="D68" i="7" s="1"/>
  <c r="D67" i="7"/>
  <c r="F5" i="8"/>
  <c r="C65" i="5" s="1"/>
  <c r="C64" i="5"/>
  <c r="J8" i="8"/>
  <c r="D68" i="6" s="1"/>
  <c r="D67" i="6"/>
  <c r="H5" i="8"/>
  <c r="C65" i="7" s="1"/>
  <c r="C64" i="7"/>
  <c r="D80" i="7"/>
  <c r="BL37" i="8"/>
  <c r="BL38" i="8" s="1"/>
  <c r="H105" i="5"/>
  <c r="N105" i="7"/>
  <c r="Y105" i="6"/>
  <c r="AD105" i="7"/>
  <c r="BN37" i="8"/>
  <c r="BN38" i="8" s="1"/>
  <c r="R37" i="8"/>
  <c r="R38" i="8" s="1"/>
  <c r="BT37" i="8"/>
  <c r="Y106" i="5" s="1"/>
  <c r="AV37" i="8"/>
  <c r="AV38" i="8" s="1"/>
  <c r="X37" i="8"/>
  <c r="X38" i="8" s="1"/>
  <c r="K64" i="6"/>
  <c r="AB37" i="8"/>
  <c r="AB38" i="8" s="1"/>
  <c r="BX37" i="8"/>
  <c r="BX38" i="8" s="1"/>
  <c r="Z107" i="6" s="1"/>
  <c r="P105" i="5"/>
  <c r="Z105" i="7"/>
  <c r="N105" i="5"/>
  <c r="AA37" i="8"/>
  <c r="AA38" i="8" s="1"/>
  <c r="S37" i="8"/>
  <c r="S38" i="8" s="1"/>
  <c r="G107" i="6" s="1"/>
  <c r="BP37" i="8"/>
  <c r="BP38" i="8" s="1"/>
  <c r="W107" i="7" s="1"/>
  <c r="T37" i="8"/>
  <c r="T38" i="8" s="1"/>
  <c r="C7" i="8"/>
  <c r="B67" i="5" s="1"/>
  <c r="BS5" i="8"/>
  <c r="X65" i="7" s="1"/>
  <c r="AB5" i="8"/>
  <c r="J65" i="6" s="1"/>
  <c r="BH5" i="8"/>
  <c r="U65" i="5" s="1"/>
  <c r="CN5" i="8"/>
  <c r="AE65" i="7" s="1"/>
  <c r="AN37" i="8"/>
  <c r="AN38" i="8" s="1"/>
  <c r="N107" i="6" s="1"/>
  <c r="CJ37" i="8"/>
  <c r="CJ38" i="8" s="1"/>
  <c r="AD107" i="6" s="1"/>
  <c r="L105" i="5"/>
  <c r="Q105" i="6"/>
  <c r="V105" i="7"/>
  <c r="S105" i="6"/>
  <c r="O105" i="6"/>
  <c r="BV37" i="8"/>
  <c r="BV38" i="8" s="1"/>
  <c r="BF37" i="8"/>
  <c r="BF38" i="8" s="1"/>
  <c r="T107" i="6" s="1"/>
  <c r="Z37" i="8"/>
  <c r="Z38" i="8" s="1"/>
  <c r="AY37" i="8"/>
  <c r="AY38" i="8" s="1"/>
  <c r="R107" i="5" s="1"/>
  <c r="CF37" i="8"/>
  <c r="CF38" i="8" s="1"/>
  <c r="U105" i="5"/>
  <c r="AJ37" i="8"/>
  <c r="AJ38" i="8" s="1"/>
  <c r="P37" i="8"/>
  <c r="P38" i="8" s="1"/>
  <c r="H105" i="7"/>
  <c r="K105" i="6"/>
  <c r="BV5" i="8"/>
  <c r="E4" i="8"/>
  <c r="B64" i="7" s="1"/>
  <c r="L4" i="8"/>
  <c r="L5" i="8" s="1"/>
  <c r="E65" i="5" s="1"/>
  <c r="C4" i="8"/>
  <c r="B64" i="5" s="1"/>
  <c r="D4" i="8"/>
  <c r="B64" i="6" s="1"/>
  <c r="T105" i="5"/>
  <c r="AB105" i="7"/>
  <c r="AI37" i="8"/>
  <c r="AI38" i="8" s="1"/>
  <c r="L107" i="7" s="1"/>
  <c r="E7" i="8"/>
  <c r="I105" i="6"/>
  <c r="I37" i="8"/>
  <c r="D106" i="5" s="1"/>
  <c r="BZ37" i="8"/>
  <c r="BZ38" i="8" s="1"/>
  <c r="BJ37" i="8"/>
  <c r="BJ38" i="8" s="1"/>
  <c r="U107" i="7" s="1"/>
  <c r="AT37" i="8"/>
  <c r="AT38" i="8" s="1"/>
  <c r="AD37" i="8"/>
  <c r="AD38" i="8" s="1"/>
  <c r="K107" i="5" s="1"/>
  <c r="AR37" i="8"/>
  <c r="AR38" i="8" s="1"/>
  <c r="O107" i="7" s="1"/>
  <c r="AB64" i="5"/>
  <c r="AC67" i="7"/>
  <c r="AZ37" i="8"/>
  <c r="AZ38" i="8" s="1"/>
  <c r="R107" i="6" s="1"/>
  <c r="F105" i="7"/>
  <c r="AK37" i="8"/>
  <c r="AK38" i="8" s="1"/>
  <c r="M107" i="6" s="1"/>
  <c r="BA37" i="8"/>
  <c r="BA38" i="8" s="1"/>
  <c r="R107" i="7" s="1"/>
  <c r="BQ37" i="8"/>
  <c r="BQ38" i="8" s="1"/>
  <c r="CG37" i="8"/>
  <c r="CG38" i="8" s="1"/>
  <c r="U67" i="5"/>
  <c r="CH37" i="8"/>
  <c r="CH38" i="8" s="1"/>
  <c r="X105" i="6"/>
  <c r="BB37" i="8"/>
  <c r="BB38" i="8" s="1"/>
  <c r="S107" i="5" s="1"/>
  <c r="AL37" i="8"/>
  <c r="AL38" i="8" s="1"/>
  <c r="M107" i="7" s="1"/>
  <c r="BO37" i="8"/>
  <c r="BO38" i="8" s="1"/>
  <c r="CB37" i="8"/>
  <c r="CB38" i="8" s="1"/>
  <c r="AA107" i="7" s="1"/>
  <c r="BD37" i="8"/>
  <c r="BD38" i="8" s="1"/>
  <c r="S107" i="7" s="1"/>
  <c r="K105" i="7"/>
  <c r="L37" i="8"/>
  <c r="L38" i="8" s="1"/>
  <c r="M37" i="8"/>
  <c r="M38" i="8" s="1"/>
  <c r="F105" i="5"/>
  <c r="K37" i="8"/>
  <c r="D106" i="7" s="1"/>
  <c r="V105" i="5"/>
  <c r="BU8" i="8"/>
  <c r="CH8" i="8"/>
  <c r="E8" i="8" s="1"/>
  <c r="E105" i="7"/>
  <c r="E105" i="5"/>
  <c r="E105" i="6"/>
  <c r="E65" i="6"/>
  <c r="E64" i="6"/>
  <c r="E65" i="7"/>
  <c r="E64" i="7"/>
  <c r="E68" i="7"/>
  <c r="E67" i="7"/>
  <c r="E68" i="5"/>
  <c r="E67" i="5"/>
  <c r="E68" i="6"/>
  <c r="E67" i="6"/>
  <c r="S67" i="7"/>
  <c r="W67" i="7"/>
  <c r="T66" i="6"/>
  <c r="U66" i="5"/>
  <c r="O67" i="5"/>
  <c r="Y105" i="7"/>
  <c r="Q66" i="5"/>
  <c r="X67" i="6"/>
  <c r="M66" i="7"/>
  <c r="M74" i="5"/>
  <c r="P66" i="6"/>
  <c r="K67" i="7"/>
  <c r="AE67" i="5"/>
  <c r="F74" i="5"/>
  <c r="AE66" i="5"/>
  <c r="AB71" i="6"/>
  <c r="E28" i="47"/>
  <c r="E16" i="47"/>
  <c r="E2" i="47"/>
  <c r="G67" i="7"/>
  <c r="H65" i="7"/>
  <c r="T106" i="7"/>
  <c r="G67" i="5"/>
  <c r="M67" i="5"/>
  <c r="AA67" i="7"/>
  <c r="I74" i="6"/>
  <c r="T105" i="7"/>
  <c r="M71" i="6"/>
  <c r="L65" i="7"/>
  <c r="E52" i="47"/>
  <c r="E49" i="47"/>
  <c r="E41" i="47"/>
  <c r="E37" i="47"/>
  <c r="E25" i="47"/>
  <c r="E13" i="47"/>
  <c r="E43" i="47"/>
  <c r="E31" i="47"/>
  <c r="I66" i="5"/>
  <c r="I67" i="7"/>
  <c r="AA71" i="6"/>
  <c r="AD74" i="6"/>
  <c r="M68" i="6"/>
  <c r="AE66" i="7"/>
  <c r="W67" i="5"/>
  <c r="T71" i="6"/>
  <c r="AD65" i="6"/>
  <c r="E22" i="21"/>
  <c r="Y105" i="5"/>
  <c r="P65" i="5"/>
  <c r="AC67" i="5"/>
  <c r="AA74" i="7"/>
  <c r="M68" i="7"/>
  <c r="W65" i="7"/>
  <c r="L67" i="6"/>
  <c r="N68" i="5"/>
  <c r="C81" i="47"/>
  <c r="C31" i="47"/>
  <c r="C10" i="47"/>
  <c r="C34" i="47"/>
  <c r="C110" i="47"/>
  <c r="C102" i="47"/>
  <c r="C52" i="47"/>
  <c r="C28" i="47"/>
  <c r="C16" i="47"/>
  <c r="C2" i="47"/>
  <c r="C79" i="47"/>
  <c r="C84" i="47"/>
  <c r="C99" i="47"/>
  <c r="C83" i="47"/>
  <c r="C37" i="47"/>
  <c r="C25" i="47"/>
  <c r="C13" i="47"/>
  <c r="C80" i="47"/>
  <c r="C109" i="47"/>
  <c r="C93" i="47"/>
  <c r="C49" i="47"/>
  <c r="C114" i="47"/>
  <c r="C82" i="47"/>
  <c r="C46" i="47"/>
  <c r="C117" i="47"/>
  <c r="Y67" i="5"/>
  <c r="Y79" i="6"/>
  <c r="B79" i="6"/>
  <c r="Y67" i="7"/>
  <c r="W74" i="5"/>
  <c r="Y70" i="5"/>
  <c r="Y70" i="6"/>
  <c r="B70" i="6"/>
  <c r="Y73" i="5"/>
  <c r="L71" i="6"/>
  <c r="Y70" i="7"/>
  <c r="B70" i="7"/>
  <c r="J67" i="7"/>
  <c r="Y64" i="6"/>
  <c r="H66" i="6"/>
  <c r="AD65" i="5"/>
  <c r="Y79" i="7"/>
  <c r="B79" i="7"/>
  <c r="Y64" i="7"/>
  <c r="G71" i="6"/>
  <c r="W68" i="7"/>
  <c r="Y73" i="6"/>
  <c r="B73" i="6"/>
  <c r="V68" i="6"/>
  <c r="L74" i="5"/>
  <c r="Y79" i="5"/>
  <c r="K74" i="7"/>
  <c r="F68" i="6"/>
  <c r="Q74" i="5"/>
  <c r="Y67" i="6"/>
  <c r="T65" i="6"/>
  <c r="Y73" i="7"/>
  <c r="B73" i="7"/>
  <c r="Y64" i="5"/>
  <c r="H71" i="7"/>
  <c r="Q71" i="5"/>
  <c r="S71" i="5"/>
  <c r="K71" i="6"/>
  <c r="N74" i="7"/>
  <c r="H65" i="6"/>
  <c r="G65" i="6"/>
  <c r="L68" i="7"/>
  <c r="AD65" i="7"/>
  <c r="S65" i="6"/>
  <c r="I65" i="5"/>
  <c r="Z71" i="7"/>
  <c r="AD74" i="5"/>
  <c r="I68" i="5"/>
  <c r="N65" i="6"/>
  <c r="O71" i="7"/>
  <c r="O68" i="6"/>
  <c r="Z68" i="5"/>
  <c r="AB67" i="6"/>
  <c r="T68" i="6"/>
  <c r="M71" i="5"/>
  <c r="AE71" i="7"/>
  <c r="AA65" i="6"/>
  <c r="H68" i="5"/>
  <c r="K65" i="7"/>
  <c r="S74" i="5"/>
  <c r="I71" i="5"/>
  <c r="V65" i="6"/>
  <c r="AA80" i="7"/>
  <c r="Q80" i="7"/>
  <c r="P80" i="5"/>
  <c r="Z80" i="5"/>
  <c r="R80" i="6"/>
  <c r="S80" i="7"/>
  <c r="M65" i="7"/>
  <c r="G65" i="5"/>
  <c r="V74" i="5"/>
  <c r="Q68" i="5"/>
  <c r="P74" i="5"/>
  <c r="AC65" i="5"/>
  <c r="L65" i="6"/>
  <c r="R80" i="7"/>
  <c r="R74" i="5"/>
  <c r="AE65" i="5"/>
  <c r="T74" i="6"/>
  <c r="R74" i="6"/>
  <c r="H71" i="5"/>
  <c r="J68" i="5"/>
  <c r="N80" i="6"/>
  <c r="AA74" i="6"/>
  <c r="AA74" i="5"/>
  <c r="AB71" i="5"/>
  <c r="V68" i="7"/>
  <c r="Q74" i="7"/>
  <c r="O74" i="7"/>
  <c r="AC71" i="5"/>
  <c r="W71" i="6"/>
  <c r="V71" i="6"/>
  <c r="Q80" i="6"/>
  <c r="O80" i="6"/>
  <c r="K65" i="6"/>
  <c r="F65" i="7"/>
  <c r="J80" i="5"/>
  <c r="Z65" i="5"/>
  <c r="U68" i="7"/>
  <c r="Z80" i="6"/>
  <c r="O71" i="6"/>
  <c r="R71" i="7"/>
  <c r="S80" i="5"/>
  <c r="Q65" i="5"/>
  <c r="U80" i="5"/>
  <c r="AC71" i="6"/>
  <c r="J71" i="5"/>
  <c r="X80" i="7"/>
  <c r="L80" i="7"/>
  <c r="AE71" i="6"/>
  <c r="AC68" i="6"/>
  <c r="N74" i="6"/>
  <c r="F71" i="7"/>
  <c r="T74" i="7"/>
  <c r="AC80" i="5"/>
  <c r="AB80" i="6"/>
  <c r="V80" i="7"/>
  <c r="O65" i="5"/>
  <c r="U74" i="6"/>
  <c r="F68" i="5"/>
  <c r="AB68" i="7"/>
  <c r="Z68" i="7"/>
  <c r="G80" i="7"/>
  <c r="W80" i="5"/>
  <c r="W65" i="5"/>
  <c r="AD71" i="6"/>
  <c r="W80" i="6"/>
  <c r="N71" i="6"/>
  <c r="U74" i="5"/>
  <c r="V71" i="5"/>
  <c r="K74" i="6"/>
  <c r="G74" i="6"/>
  <c r="T68" i="5"/>
  <c r="T88" i="5"/>
  <c r="T87" i="5"/>
  <c r="AE87" i="5"/>
  <c r="S87" i="6"/>
  <c r="H87" i="6"/>
  <c r="W87" i="7"/>
  <c r="O88" i="7"/>
  <c r="O87" i="7"/>
  <c r="AC87" i="6"/>
  <c r="N88" i="7"/>
  <c r="N87" i="7"/>
  <c r="AD87" i="6"/>
  <c r="O87" i="5"/>
  <c r="M88" i="6"/>
  <c r="M87" i="6"/>
  <c r="L87" i="7"/>
  <c r="AC87" i="7"/>
  <c r="U87" i="7"/>
  <c r="M87" i="7"/>
  <c r="V87" i="5"/>
  <c r="J88" i="7"/>
  <c r="J87" i="7"/>
  <c r="K88" i="7"/>
  <c r="K87" i="7"/>
  <c r="V87" i="6"/>
  <c r="AD87" i="7"/>
  <c r="AA87" i="6"/>
  <c r="AE87" i="6"/>
  <c r="Z87" i="7"/>
  <c r="J71" i="7"/>
  <c r="J80" i="7"/>
  <c r="V74" i="6"/>
  <c r="K80" i="7"/>
  <c r="G74" i="5"/>
  <c r="P65" i="7"/>
  <c r="P71" i="6"/>
  <c r="I80" i="6"/>
  <c r="AE80" i="6"/>
  <c r="AB71" i="7"/>
  <c r="Q68" i="7"/>
  <c r="I71" i="6"/>
  <c r="S68" i="6"/>
  <c r="AE74" i="5"/>
  <c r="I80" i="5"/>
  <c r="AD80" i="5"/>
  <c r="AA80" i="6"/>
  <c r="W65" i="6"/>
  <c r="AD71" i="5"/>
  <c r="L80" i="6"/>
  <c r="I74" i="5"/>
  <c r="O80" i="7"/>
  <c r="AE71" i="5"/>
  <c r="Z74" i="6"/>
  <c r="R65" i="5"/>
  <c r="P71" i="5"/>
  <c r="M65" i="5"/>
  <c r="T74" i="5"/>
  <c r="Z71" i="6"/>
  <c r="R71" i="6"/>
  <c r="H65" i="5"/>
  <c r="AA68" i="7"/>
  <c r="J88" i="6"/>
  <c r="J87" i="6"/>
  <c r="AD87" i="5"/>
  <c r="H87" i="7"/>
  <c r="L87" i="6"/>
  <c r="G87" i="6"/>
  <c r="U87" i="6"/>
  <c r="X87" i="6"/>
  <c r="K87" i="5"/>
  <c r="AE87" i="7"/>
  <c r="T87" i="6"/>
  <c r="Q87" i="7"/>
  <c r="I87" i="7"/>
  <c r="AB87" i="7"/>
  <c r="AB87" i="5"/>
  <c r="L88" i="5"/>
  <c r="L87" i="5"/>
  <c r="G87" i="5"/>
  <c r="Q88" i="5"/>
  <c r="Q87" i="5"/>
  <c r="F88" i="7"/>
  <c r="F87" i="7"/>
  <c r="F87" i="5"/>
  <c r="W87" i="6"/>
  <c r="O87" i="6"/>
  <c r="M88" i="5"/>
  <c r="M87" i="5"/>
  <c r="N87" i="5"/>
  <c r="AC80" i="7"/>
  <c r="U80" i="7"/>
  <c r="V80" i="5"/>
  <c r="H74" i="7"/>
  <c r="AD68" i="7"/>
  <c r="S74" i="7"/>
  <c r="L71" i="7"/>
  <c r="AA65" i="5"/>
  <c r="Z65" i="6"/>
  <c r="F74" i="6"/>
  <c r="T80" i="5"/>
  <c r="J74" i="5"/>
  <c r="K74" i="5"/>
  <c r="U71" i="5"/>
  <c r="J80" i="6"/>
  <c r="R71" i="5"/>
  <c r="AA71" i="7"/>
  <c r="H80" i="7"/>
  <c r="S80" i="6"/>
  <c r="K71" i="7"/>
  <c r="H71" i="6"/>
  <c r="F65" i="5"/>
  <c r="H74" i="5"/>
  <c r="W80" i="7"/>
  <c r="J65" i="7"/>
  <c r="V68" i="5"/>
  <c r="H80" i="6"/>
  <c r="AD71" i="7"/>
  <c r="V71" i="7"/>
  <c r="N71" i="7"/>
  <c r="K68" i="6"/>
  <c r="AA80" i="5"/>
  <c r="K80" i="5"/>
  <c r="W71" i="5"/>
  <c r="AD74" i="7"/>
  <c r="AD80" i="6"/>
  <c r="U71" i="6"/>
  <c r="L68" i="5"/>
  <c r="P80" i="7"/>
  <c r="O80" i="5"/>
  <c r="AE80" i="7"/>
  <c r="AB74" i="6"/>
  <c r="W68" i="6"/>
  <c r="L74" i="6"/>
  <c r="O74" i="5"/>
  <c r="X74" i="5"/>
  <c r="S71" i="7"/>
  <c r="AD68" i="6"/>
  <c r="S74" i="6"/>
  <c r="N68" i="6"/>
  <c r="F80" i="6"/>
  <c r="X80" i="5"/>
  <c r="H80" i="5"/>
  <c r="T71" i="5"/>
  <c r="T68" i="7"/>
  <c r="I74" i="7"/>
  <c r="G65" i="7"/>
  <c r="W71" i="7"/>
  <c r="Z74" i="5"/>
  <c r="AC80" i="6"/>
  <c r="U80" i="6"/>
  <c r="M80" i="6"/>
  <c r="J71" i="6"/>
  <c r="N71" i="5"/>
  <c r="AE74" i="6"/>
  <c r="F74" i="7"/>
  <c r="K68" i="5"/>
  <c r="T80" i="6"/>
  <c r="P80" i="6"/>
  <c r="F71" i="6"/>
  <c r="AC71" i="7"/>
  <c r="I71" i="7"/>
  <c r="Y87" i="5"/>
  <c r="AA87" i="5"/>
  <c r="P87" i="7"/>
  <c r="F88" i="6"/>
  <c r="F87" i="6"/>
  <c r="X87" i="5"/>
  <c r="P87" i="6"/>
  <c r="AA87" i="7"/>
  <c r="S88" i="7"/>
  <c r="S87" i="7"/>
  <c r="U87" i="5"/>
  <c r="X87" i="7"/>
  <c r="N88" i="6"/>
  <c r="N87" i="6"/>
  <c r="Z87" i="5"/>
  <c r="J87" i="5"/>
  <c r="Z87" i="6"/>
  <c r="R88" i="6"/>
  <c r="R87" i="6"/>
  <c r="M80" i="7"/>
  <c r="S71" i="6"/>
  <c r="H74" i="6"/>
  <c r="V80" i="6"/>
  <c r="AC74" i="6"/>
  <c r="H68" i="6"/>
  <c r="N68" i="7"/>
  <c r="U71" i="7"/>
  <c r="AA71" i="5"/>
  <c r="G68" i="6"/>
  <c r="F71" i="5"/>
  <c r="Z80" i="7"/>
  <c r="T71" i="7"/>
  <c r="I65" i="7"/>
  <c r="AA68" i="5"/>
  <c r="U68" i="5"/>
  <c r="X74" i="6"/>
  <c r="J74" i="6"/>
  <c r="F65" i="6"/>
  <c r="R68" i="5"/>
  <c r="Q71" i="6"/>
  <c r="O74" i="6"/>
  <c r="J68" i="6"/>
  <c r="O65" i="6"/>
  <c r="AA65" i="7"/>
  <c r="S65" i="7"/>
  <c r="F68" i="7"/>
  <c r="Z74" i="7"/>
  <c r="K80" i="6"/>
  <c r="W74" i="7"/>
  <c r="R68" i="7"/>
  <c r="R80" i="5"/>
  <c r="P68" i="5"/>
  <c r="X80" i="6"/>
  <c r="N80" i="7"/>
  <c r="I88" i="5"/>
  <c r="I87" i="5"/>
  <c r="T87" i="7"/>
  <c r="K87" i="6"/>
  <c r="R87" i="5"/>
  <c r="H88" i="5"/>
  <c r="H87" i="5"/>
  <c r="Y87" i="7"/>
  <c r="S87" i="5"/>
  <c r="R88" i="7"/>
  <c r="R87" i="7"/>
  <c r="AC87" i="5"/>
  <c r="AB87" i="6"/>
  <c r="V87" i="7"/>
  <c r="P88" i="5"/>
  <c r="P87" i="5"/>
  <c r="G88" i="7"/>
  <c r="G87" i="7"/>
  <c r="W87" i="5"/>
  <c r="Y87" i="6"/>
  <c r="Q88" i="6"/>
  <c r="Q87" i="6"/>
  <c r="I88" i="6"/>
  <c r="I87" i="6"/>
  <c r="Q65" i="7"/>
  <c r="O71" i="5"/>
  <c r="L74" i="7"/>
  <c r="V65" i="5"/>
  <c r="T65" i="5"/>
  <c r="M74" i="6"/>
  <c r="L71" i="5"/>
  <c r="AD80" i="7"/>
  <c r="X71" i="6"/>
  <c r="R74" i="7"/>
  <c r="G74" i="7"/>
  <c r="AE74" i="7"/>
  <c r="N74" i="5"/>
  <c r="Z71" i="5"/>
  <c r="AE80" i="5"/>
  <c r="Z68" i="6"/>
  <c r="X65" i="5"/>
  <c r="U74" i="7"/>
  <c r="V74" i="7"/>
  <c r="T80" i="7"/>
  <c r="X74" i="7"/>
  <c r="U68" i="6"/>
  <c r="Q74" i="6"/>
  <c r="G80" i="6"/>
  <c r="Q71" i="7"/>
  <c r="AC74" i="5"/>
  <c r="O68" i="7"/>
  <c r="X71" i="7"/>
  <c r="P71" i="7"/>
  <c r="I80" i="7"/>
  <c r="G71" i="5"/>
  <c r="J74" i="7"/>
  <c r="R65" i="6"/>
  <c r="AB80" i="7"/>
  <c r="AA68" i="6"/>
  <c r="P74" i="6"/>
  <c r="J65" i="5"/>
  <c r="AB80" i="5"/>
  <c r="L80" i="5"/>
  <c r="X71" i="5"/>
  <c r="G71" i="7"/>
  <c r="S68" i="5"/>
  <c r="M71" i="7"/>
  <c r="G80" i="5"/>
  <c r="W74" i="6"/>
  <c r="R68" i="6"/>
  <c r="N65" i="5"/>
  <c r="AD68" i="5"/>
  <c r="AC74" i="7"/>
  <c r="X68" i="7"/>
  <c r="M74" i="7"/>
  <c r="H68" i="7"/>
  <c r="Q80" i="5"/>
  <c r="AB74" i="5"/>
  <c r="C75" i="47" s="1"/>
  <c r="F80" i="7"/>
  <c r="F80" i="5"/>
  <c r="K71" i="5"/>
  <c r="X68" i="5"/>
  <c r="AB74" i="7"/>
  <c r="E75" i="47" s="1"/>
  <c r="P74" i="7"/>
  <c r="M80" i="5"/>
  <c r="N80" i="5"/>
  <c r="R65" i="7"/>
  <c r="BO17" i="9"/>
  <c r="W110" i="5" s="1"/>
  <c r="W109" i="5"/>
  <c r="CA17" i="9"/>
  <c r="AA110" i="5" s="1"/>
  <c r="AA109" i="5"/>
  <c r="BR17" i="9"/>
  <c r="X110" i="5" s="1"/>
  <c r="X109" i="5"/>
  <c r="CD17" i="9"/>
  <c r="C108" i="1" s="1"/>
  <c r="AB109" i="5"/>
  <c r="BL17" i="9"/>
  <c r="V110" i="5" s="1"/>
  <c r="V109" i="5"/>
  <c r="BX17" i="9"/>
  <c r="Z110" i="5" s="1"/>
  <c r="Z109" i="5"/>
  <c r="BU17" i="9"/>
  <c r="Y110" i="5" s="1"/>
  <c r="Y109" i="5"/>
  <c r="C41" i="47"/>
  <c r="C43" i="47"/>
  <c r="E53" i="47"/>
  <c r="AO3" i="1"/>
  <c r="AQ3" i="1" s="1"/>
  <c r="AQ4" i="1" s="1"/>
  <c r="AQ5" i="1" s="1"/>
  <c r="AQ6" i="1" s="1"/>
  <c r="AQ7" i="1" s="1"/>
  <c r="AL4" i="1"/>
  <c r="AL5" i="1" s="1"/>
  <c r="AL6" i="1" s="1"/>
  <c r="AL7" i="1" s="1"/>
  <c r="AM4" i="1"/>
  <c r="AM5" i="1" s="1"/>
  <c r="AM6" i="1" s="1"/>
  <c r="AM7" i="1" s="1"/>
  <c r="AM10" i="1"/>
  <c r="AM11" i="1" s="1"/>
  <c r="AM12" i="1" s="1"/>
  <c r="AM13" i="1" s="1"/>
  <c r="AM14" i="1" s="1"/>
  <c r="AM15" i="1" s="1"/>
  <c r="AM16" i="1" s="1"/>
  <c r="AM17" i="1" s="1"/>
  <c r="AM18" i="1" s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N4" i="1"/>
  <c r="AN5" i="1" s="1"/>
  <c r="AN6" i="1" s="1"/>
  <c r="AN7" i="1" s="1"/>
  <c r="AP4" i="1"/>
  <c r="AP5" i="1" s="1"/>
  <c r="AP6" i="1" s="1"/>
  <c r="AP7" i="1" s="1"/>
  <c r="AL65" i="1"/>
  <c r="AM65" i="1"/>
  <c r="AL66" i="1"/>
  <c r="AM66" i="1"/>
  <c r="AL67" i="1"/>
  <c r="AL69" i="1" s="1"/>
  <c r="AM67" i="1"/>
  <c r="AM68" i="1" s="1"/>
  <c r="AP10" i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L10" i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N10" i="1"/>
  <c r="AN11" i="1" s="1"/>
  <c r="AN12" i="1" s="1"/>
  <c r="AN13" i="1" s="1"/>
  <c r="AN14" i="1" s="1"/>
  <c r="AN15" i="1" s="1"/>
  <c r="AN16" i="1" s="1"/>
  <c r="AN17" i="1" s="1"/>
  <c r="AN18" i="1" s="1"/>
  <c r="AN19" i="1" s="1"/>
  <c r="AN20" i="1" s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O10" i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Q10" i="1"/>
  <c r="AQ11" i="1" s="1"/>
  <c r="AQ12" i="1" s="1"/>
  <c r="AQ13" i="1" s="1"/>
  <c r="AQ14" i="1" s="1"/>
  <c r="AQ15" i="1" s="1"/>
  <c r="AQ16" i="1" s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D66" i="1" l="1"/>
  <c r="E66" i="1"/>
  <c r="D63" i="1"/>
  <c r="D61" i="1" s="1"/>
  <c r="D61" i="47" s="1"/>
  <c r="AB68" i="5"/>
  <c r="C8" i="8"/>
  <c r="B68" i="5" s="1"/>
  <c r="E71" i="47"/>
  <c r="E62" i="47"/>
  <c r="C68" i="47"/>
  <c r="C67" i="1"/>
  <c r="C67" i="47" s="1"/>
  <c r="C92" i="47"/>
  <c r="C91" i="1"/>
  <c r="C91" i="47" s="1"/>
  <c r="C113" i="47"/>
  <c r="C112" i="1"/>
  <c r="C112" i="47" s="1"/>
  <c r="C74" i="47"/>
  <c r="C73" i="1"/>
  <c r="C73" i="47" s="1"/>
  <c r="C116" i="47"/>
  <c r="C115" i="1"/>
  <c r="C115" i="47" s="1"/>
  <c r="C77" i="47"/>
  <c r="E68" i="47"/>
  <c r="E67" i="1"/>
  <c r="E67" i="47" s="1"/>
  <c r="C71" i="47"/>
  <c r="C70" i="1"/>
  <c r="C70" i="47" s="1"/>
  <c r="E77" i="47"/>
  <c r="E73" i="1"/>
  <c r="E73" i="47" s="1"/>
  <c r="C101" i="47"/>
  <c r="C100" i="1"/>
  <c r="C100" i="47" s="1"/>
  <c r="C98" i="47"/>
  <c r="C97" i="1"/>
  <c r="C97" i="47" s="1"/>
  <c r="AB65" i="5"/>
  <c r="C63" i="1"/>
  <c r="C61" i="1" s="1"/>
  <c r="C61" i="47" s="1"/>
  <c r="AB65" i="6"/>
  <c r="C5" i="8"/>
  <c r="B65" i="5" s="1"/>
  <c r="AB65" i="7"/>
  <c r="E63" i="1"/>
  <c r="E63" i="47" s="1"/>
  <c r="B66" i="5"/>
  <c r="D8" i="8"/>
  <c r="AE105" i="6"/>
  <c r="N105" i="6"/>
  <c r="I106" i="5"/>
  <c r="R105" i="6"/>
  <c r="AE105" i="5"/>
  <c r="AC106" i="6"/>
  <c r="M105" i="6"/>
  <c r="Y106" i="7"/>
  <c r="W106" i="5"/>
  <c r="M105" i="7"/>
  <c r="K105" i="5"/>
  <c r="W106" i="7"/>
  <c r="AE105" i="7"/>
  <c r="T105" i="6"/>
  <c r="G106" i="7"/>
  <c r="U65" i="6"/>
  <c r="W106" i="6"/>
  <c r="I106" i="7"/>
  <c r="W105" i="6"/>
  <c r="G106" i="5"/>
  <c r="M106" i="5"/>
  <c r="AA106" i="5"/>
  <c r="J106" i="5"/>
  <c r="O105" i="7"/>
  <c r="D5" i="8"/>
  <c r="B65" i="6" s="1"/>
  <c r="I105" i="7"/>
  <c r="CN38" i="8"/>
  <c r="AE107" i="7" s="1"/>
  <c r="AE106" i="7"/>
  <c r="CL38" i="8"/>
  <c r="AE107" i="5" s="1"/>
  <c r="AE106" i="5"/>
  <c r="CM38" i="8"/>
  <c r="AE107" i="6" s="1"/>
  <c r="AE106" i="6"/>
  <c r="C72" i="47"/>
  <c r="AA105" i="5"/>
  <c r="E64" i="5"/>
  <c r="K38" i="8"/>
  <c r="D107" i="7" s="1"/>
  <c r="I38" i="8"/>
  <c r="D107" i="5" s="1"/>
  <c r="T106" i="6"/>
  <c r="N106" i="6"/>
  <c r="W105" i="7"/>
  <c r="M106" i="7"/>
  <c r="W105" i="5"/>
  <c r="AA105" i="7"/>
  <c r="AE65" i="6"/>
  <c r="P106" i="6"/>
  <c r="G38" i="8"/>
  <c r="C107" i="6" s="1"/>
  <c r="C106" i="6"/>
  <c r="H38" i="8"/>
  <c r="C107" i="7" s="1"/>
  <c r="C106" i="7"/>
  <c r="R105" i="7"/>
  <c r="S105" i="5"/>
  <c r="AC106" i="5"/>
  <c r="L105" i="7"/>
  <c r="S106" i="7"/>
  <c r="R106" i="7"/>
  <c r="P105" i="6"/>
  <c r="L106" i="7"/>
  <c r="AC105" i="5"/>
  <c r="J105" i="6"/>
  <c r="I105" i="5"/>
  <c r="F38" i="8"/>
  <c r="C107" i="5" s="1"/>
  <c r="C106" i="5"/>
  <c r="J38" i="8"/>
  <c r="D107" i="6" s="1"/>
  <c r="D106" i="6"/>
  <c r="J106" i="6"/>
  <c r="S105" i="7"/>
  <c r="AC105" i="6"/>
  <c r="O106" i="7"/>
  <c r="M105" i="5"/>
  <c r="J105" i="5"/>
  <c r="AU37" i="8"/>
  <c r="P106" i="7" s="1"/>
  <c r="CC37" i="8"/>
  <c r="V37" i="8"/>
  <c r="H106" i="6" s="1"/>
  <c r="X105" i="5"/>
  <c r="R106" i="6"/>
  <c r="K106" i="5"/>
  <c r="U105" i="7"/>
  <c r="CA37" i="8"/>
  <c r="AA106" i="6" s="1"/>
  <c r="AP37" i="8"/>
  <c r="O106" i="5" s="1"/>
  <c r="BI37" i="8"/>
  <c r="U106" i="6" s="1"/>
  <c r="AX37" i="8"/>
  <c r="Q106" i="7" s="1"/>
  <c r="AC68" i="7"/>
  <c r="G105" i="6"/>
  <c r="F106" i="6"/>
  <c r="AB105" i="5"/>
  <c r="Z105" i="6"/>
  <c r="AA106" i="7"/>
  <c r="H105" i="6"/>
  <c r="S106" i="5"/>
  <c r="AC105" i="7"/>
  <c r="Q37" i="8"/>
  <c r="F106" i="7" s="1"/>
  <c r="Y37" i="8"/>
  <c r="I106" i="6" s="1"/>
  <c r="AA105" i="6"/>
  <c r="E5" i="8"/>
  <c r="B65" i="7" s="1"/>
  <c r="F105" i="6"/>
  <c r="R105" i="5"/>
  <c r="O105" i="5"/>
  <c r="BC37" i="8"/>
  <c r="S106" i="6" s="1"/>
  <c r="BM37" i="8"/>
  <c r="V106" i="7" s="1"/>
  <c r="AG37" i="8"/>
  <c r="L106" i="5" s="1"/>
  <c r="G105" i="7"/>
  <c r="G106" i="6"/>
  <c r="U105" i="6"/>
  <c r="Z106" i="6"/>
  <c r="Q105" i="5"/>
  <c r="G105" i="5"/>
  <c r="Q105" i="7"/>
  <c r="V105" i="6"/>
  <c r="BS37" i="8"/>
  <c r="X106" i="7" s="1"/>
  <c r="AQ37" i="8"/>
  <c r="O106" i="6" s="1"/>
  <c r="AW37" i="8"/>
  <c r="Q106" i="6" s="1"/>
  <c r="BT38" i="8"/>
  <c r="X106" i="5"/>
  <c r="AF37" i="8"/>
  <c r="K106" i="7" s="1"/>
  <c r="M106" i="6"/>
  <c r="P105" i="7"/>
  <c r="BW37" i="8"/>
  <c r="Z106" i="5" s="1"/>
  <c r="Z105" i="5"/>
  <c r="W37" i="8"/>
  <c r="H106" i="7" s="1"/>
  <c r="BH37" i="8"/>
  <c r="U106" i="5" s="1"/>
  <c r="AD106" i="6"/>
  <c r="AM37" i="8"/>
  <c r="N106" i="5" s="1"/>
  <c r="CD37" i="8"/>
  <c r="AB105" i="6"/>
  <c r="CK37" i="8"/>
  <c r="AD106" i="7" s="1"/>
  <c r="AO37" i="8"/>
  <c r="N106" i="7" s="1"/>
  <c r="V106" i="6"/>
  <c r="E36" i="21"/>
  <c r="AC106" i="7"/>
  <c r="AD105" i="6"/>
  <c r="Q106" i="5"/>
  <c r="X105" i="7"/>
  <c r="U106" i="7"/>
  <c r="R106" i="5"/>
  <c r="BK37" i="8"/>
  <c r="V106" i="5" s="1"/>
  <c r="O37" i="8"/>
  <c r="F106" i="5" s="1"/>
  <c r="BR37" i="8"/>
  <c r="X106" i="6" s="1"/>
  <c r="CE37" i="8"/>
  <c r="BE37" i="8"/>
  <c r="T106" i="5" s="1"/>
  <c r="AE37" i="8"/>
  <c r="K106" i="6" s="1"/>
  <c r="AC37" i="8"/>
  <c r="J106" i="7" s="1"/>
  <c r="J105" i="7"/>
  <c r="E36" i="8"/>
  <c r="B105" i="7" s="1"/>
  <c r="BY37" i="8"/>
  <c r="Z106" i="7" s="1"/>
  <c r="AS37" i="8"/>
  <c r="P106" i="5" s="1"/>
  <c r="C36" i="8"/>
  <c r="B105" i="5" s="1"/>
  <c r="AH37" i="8"/>
  <c r="L105" i="6"/>
  <c r="CI37" i="8"/>
  <c r="AD105" i="5"/>
  <c r="BU37" i="8"/>
  <c r="BU38" i="8" s="1"/>
  <c r="Y107" i="6" s="1"/>
  <c r="D36" i="8"/>
  <c r="B105" i="6" s="1"/>
  <c r="U37" i="8"/>
  <c r="H106" i="5" s="1"/>
  <c r="E107" i="6"/>
  <c r="E106" i="6"/>
  <c r="E107" i="7"/>
  <c r="E106" i="7"/>
  <c r="E107" i="5"/>
  <c r="E106" i="5"/>
  <c r="AC107" i="5"/>
  <c r="G107" i="7"/>
  <c r="M107" i="5"/>
  <c r="S68" i="7"/>
  <c r="I107" i="7"/>
  <c r="W107" i="5"/>
  <c r="O68" i="5"/>
  <c r="P107" i="6"/>
  <c r="AC107" i="7"/>
  <c r="X68" i="6"/>
  <c r="AA107" i="5"/>
  <c r="AC68" i="5"/>
  <c r="I107" i="5"/>
  <c r="G68" i="7"/>
  <c r="L68" i="6"/>
  <c r="F107" i="6"/>
  <c r="AB68" i="6"/>
  <c r="AE68" i="5"/>
  <c r="C66" i="47" s="1"/>
  <c r="J107" i="5"/>
  <c r="W107" i="6"/>
  <c r="M68" i="5"/>
  <c r="Q107" i="5"/>
  <c r="B67" i="6"/>
  <c r="K68" i="7"/>
  <c r="W68" i="5"/>
  <c r="J68" i="7"/>
  <c r="E78" i="47"/>
  <c r="C69" i="47"/>
  <c r="C78" i="47"/>
  <c r="G68" i="5"/>
  <c r="E72" i="47"/>
  <c r="E69" i="47"/>
  <c r="G107" i="5"/>
  <c r="T107" i="7"/>
  <c r="C53" i="47"/>
  <c r="E51" i="47"/>
  <c r="E50" i="47"/>
  <c r="E48" i="47"/>
  <c r="E47" i="47"/>
  <c r="E45" i="47"/>
  <c r="E44" i="47"/>
  <c r="E40" i="47"/>
  <c r="D35" i="47"/>
  <c r="C32" i="47"/>
  <c r="C51" i="47"/>
  <c r="C50" i="47"/>
  <c r="C48" i="47"/>
  <c r="C47" i="47"/>
  <c r="C45" i="47"/>
  <c r="C44" i="47"/>
  <c r="E32" i="47"/>
  <c r="D81" i="47"/>
  <c r="C38" i="47"/>
  <c r="C36" i="47"/>
  <c r="C35" i="47"/>
  <c r="D43" i="47"/>
  <c r="D52" i="47"/>
  <c r="C40" i="47"/>
  <c r="D84" i="47"/>
  <c r="E38" i="47"/>
  <c r="E35" i="47"/>
  <c r="D32" i="47"/>
  <c r="D25" i="47"/>
  <c r="E7" i="47"/>
  <c r="AN65" i="1"/>
  <c r="D62" i="47"/>
  <c r="AE67" i="7"/>
  <c r="AE68" i="7"/>
  <c r="D50" i="47"/>
  <c r="D44" i="47"/>
  <c r="AB110" i="5"/>
  <c r="H37" i="21"/>
  <c r="D17" i="9"/>
  <c r="B110" i="5" s="1"/>
  <c r="V107" i="6"/>
  <c r="H24" i="21"/>
  <c r="B67" i="7"/>
  <c r="D48" i="47"/>
  <c r="D79" i="47"/>
  <c r="D34" i="47"/>
  <c r="D72" i="47"/>
  <c r="D99" i="47"/>
  <c r="D78" i="47"/>
  <c r="H21" i="21"/>
  <c r="AM70" i="1"/>
  <c r="AM72" i="1" s="1"/>
  <c r="D51" i="47"/>
  <c r="D47" i="47"/>
  <c r="D45" i="47"/>
  <c r="AM69" i="1"/>
  <c r="AO69" i="1" s="1"/>
  <c r="D7" i="47"/>
  <c r="I68" i="7"/>
  <c r="H26" i="21"/>
  <c r="H23" i="21"/>
  <c r="D13" i="47"/>
  <c r="D2" i="47"/>
  <c r="D31" i="47"/>
  <c r="D46" i="47"/>
  <c r="D114" i="47"/>
  <c r="D37" i="47"/>
  <c r="D49" i="47"/>
  <c r="D111" i="47"/>
  <c r="D109" i="47"/>
  <c r="D80" i="47"/>
  <c r="D16" i="47"/>
  <c r="D117" i="47"/>
  <c r="D82" i="47"/>
  <c r="D10" i="47"/>
  <c r="D93" i="47"/>
  <c r="D75" i="47"/>
  <c r="D28" i="47"/>
  <c r="D102" i="47"/>
  <c r="D38" i="47"/>
  <c r="D96" i="47"/>
  <c r="D83" i="47"/>
  <c r="D40" i="47"/>
  <c r="D110" i="47"/>
  <c r="Y68" i="6"/>
  <c r="Y65" i="5"/>
  <c r="Y65" i="6"/>
  <c r="Y68" i="7"/>
  <c r="Y74" i="7"/>
  <c r="C76" i="48" s="1"/>
  <c r="B74" i="7"/>
  <c r="Y71" i="7"/>
  <c r="B71" i="7"/>
  <c r="Y71" i="6"/>
  <c r="B71" i="6"/>
  <c r="Y80" i="5"/>
  <c r="Y107" i="7"/>
  <c r="Y68" i="5"/>
  <c r="B88" i="6"/>
  <c r="J107" i="6"/>
  <c r="Y74" i="5"/>
  <c r="Y65" i="7"/>
  <c r="B88" i="7"/>
  <c r="AC107" i="6"/>
  <c r="Y71" i="5"/>
  <c r="Y80" i="6"/>
  <c r="B80" i="6"/>
  <c r="Y74" i="6"/>
  <c r="B76" i="48" s="1"/>
  <c r="B74" i="6"/>
  <c r="Y80" i="7"/>
  <c r="B80" i="7"/>
  <c r="X107" i="5"/>
  <c r="S89" i="7"/>
  <c r="Q89" i="6"/>
  <c r="M89" i="5"/>
  <c r="I89" i="5"/>
  <c r="K89" i="7"/>
  <c r="M89" i="6"/>
  <c r="F89" i="6"/>
  <c r="AO4" i="1"/>
  <c r="AO5" i="1" s="1"/>
  <c r="AO6" i="1" s="1"/>
  <c r="AO7" i="1" s="1"/>
  <c r="Q89" i="5"/>
  <c r="J89" i="7"/>
  <c r="N89" i="7"/>
  <c r="T89" i="5"/>
  <c r="AL70" i="1"/>
  <c r="AL71" i="1" s="1"/>
  <c r="P89" i="5"/>
  <c r="R89" i="7"/>
  <c r="O89" i="7"/>
  <c r="P89" i="6"/>
  <c r="P88" i="6"/>
  <c r="G89" i="6"/>
  <c r="G88" i="6"/>
  <c r="AC89" i="5"/>
  <c r="AC88" i="5"/>
  <c r="Z89" i="6"/>
  <c r="Z88" i="6"/>
  <c r="AD89" i="5"/>
  <c r="AD88" i="5"/>
  <c r="U89" i="5"/>
  <c r="U88" i="5"/>
  <c r="AA89" i="5"/>
  <c r="AA88" i="5"/>
  <c r="F89" i="5"/>
  <c r="F88" i="5"/>
  <c r="G89" i="5"/>
  <c r="G88" i="5"/>
  <c r="AA89" i="6"/>
  <c r="AA88" i="6"/>
  <c r="U89" i="7"/>
  <c r="U88" i="7"/>
  <c r="J89" i="6"/>
  <c r="J89" i="5"/>
  <c r="J88" i="5"/>
  <c r="N89" i="5"/>
  <c r="N88" i="5"/>
  <c r="X89" i="7"/>
  <c r="X88" i="7"/>
  <c r="W89" i="6"/>
  <c r="W88" i="6"/>
  <c r="L89" i="7"/>
  <c r="L88" i="7"/>
  <c r="AA89" i="7"/>
  <c r="AA88" i="7"/>
  <c r="T89" i="6"/>
  <c r="T88" i="6"/>
  <c r="Z89" i="7"/>
  <c r="Z88" i="7"/>
  <c r="AB89" i="6"/>
  <c r="D90" i="47" s="1"/>
  <c r="AB88" i="6"/>
  <c r="K89" i="6"/>
  <c r="K88" i="6"/>
  <c r="Q89" i="7"/>
  <c r="Q88" i="7"/>
  <c r="X89" i="6"/>
  <c r="X88" i="6"/>
  <c r="H89" i="7"/>
  <c r="H88" i="7"/>
  <c r="O89" i="5"/>
  <c r="O88" i="5"/>
  <c r="S89" i="6"/>
  <c r="S88" i="6"/>
  <c r="G89" i="7"/>
  <c r="N89" i="6"/>
  <c r="F89" i="7"/>
  <c r="L89" i="5"/>
  <c r="Y88" i="6"/>
  <c r="AB89" i="7"/>
  <c r="E90" i="47" s="1"/>
  <c r="AB88" i="7"/>
  <c r="W89" i="7"/>
  <c r="W88" i="7"/>
  <c r="P89" i="7"/>
  <c r="P88" i="7"/>
  <c r="AE89" i="6"/>
  <c r="AE88" i="6"/>
  <c r="M89" i="7"/>
  <c r="M88" i="7"/>
  <c r="AB89" i="5"/>
  <c r="C90" i="47" s="1"/>
  <c r="AB88" i="5"/>
  <c r="U89" i="6"/>
  <c r="U88" i="6"/>
  <c r="AE89" i="5"/>
  <c r="AE88" i="5"/>
  <c r="Y88" i="7"/>
  <c r="V89" i="6"/>
  <c r="V88" i="6"/>
  <c r="S89" i="5"/>
  <c r="S88" i="5"/>
  <c r="Y88" i="5"/>
  <c r="AD89" i="7"/>
  <c r="AD88" i="7"/>
  <c r="AC89" i="7"/>
  <c r="AC88" i="7"/>
  <c r="AC89" i="6"/>
  <c r="AC88" i="6"/>
  <c r="R89" i="6"/>
  <c r="AE89" i="7"/>
  <c r="AE88" i="7"/>
  <c r="T89" i="7"/>
  <c r="T88" i="7"/>
  <c r="AD89" i="6"/>
  <c r="AD88" i="6"/>
  <c r="O89" i="6"/>
  <c r="O88" i="6"/>
  <c r="V89" i="5"/>
  <c r="V88" i="5"/>
  <c r="W89" i="5"/>
  <c r="W88" i="5"/>
  <c r="V89" i="7"/>
  <c r="V88" i="7"/>
  <c r="R89" i="5"/>
  <c r="R88" i="5"/>
  <c r="Z89" i="5"/>
  <c r="Z88" i="5"/>
  <c r="X89" i="5"/>
  <c r="X88" i="5"/>
  <c r="I89" i="7"/>
  <c r="I88" i="7"/>
  <c r="K89" i="5"/>
  <c r="K88" i="5"/>
  <c r="L89" i="6"/>
  <c r="L88" i="6"/>
  <c r="H89" i="6"/>
  <c r="H88" i="6"/>
  <c r="H89" i="5"/>
  <c r="I89" i="6"/>
  <c r="C54" i="47"/>
  <c r="D39" i="47"/>
  <c r="AO66" i="1"/>
  <c r="AL68" i="1"/>
  <c r="AO68" i="1" s="1"/>
  <c r="D26" i="47"/>
  <c r="D4" i="47"/>
  <c r="D3" i="47"/>
  <c r="D17" i="47"/>
  <c r="E3" i="47"/>
  <c r="C17" i="47"/>
  <c r="C33" i="47"/>
  <c r="D27" i="47"/>
  <c r="D29" i="47"/>
  <c r="D53" i="47"/>
  <c r="E17" i="47"/>
  <c r="E29" i="47"/>
  <c r="D12" i="47"/>
  <c r="D11" i="47"/>
  <c r="AP65" i="1"/>
  <c r="AO65" i="1"/>
  <c r="AP66" i="1"/>
  <c r="AN66" i="1"/>
  <c r="D63" i="47" l="1"/>
  <c r="D66" i="47"/>
  <c r="D104" i="1"/>
  <c r="AB106" i="5"/>
  <c r="C107" i="47" s="1"/>
  <c r="C104" i="1"/>
  <c r="AB106" i="7"/>
  <c r="E107" i="47" s="1"/>
  <c r="E104" i="1"/>
  <c r="E65" i="47"/>
  <c r="C89" i="47"/>
  <c r="C88" i="1"/>
  <c r="C88" i="47" s="1"/>
  <c r="D74" i="47"/>
  <c r="D73" i="1"/>
  <c r="D73" i="47" s="1"/>
  <c r="D68" i="47"/>
  <c r="D98" i="47"/>
  <c r="D97" i="1"/>
  <c r="D97" i="47" s="1"/>
  <c r="E76" i="1"/>
  <c r="E76" i="47" s="1"/>
  <c r="D71" i="47"/>
  <c r="D70" i="1"/>
  <c r="D70" i="47" s="1"/>
  <c r="C65" i="47"/>
  <c r="C64" i="1"/>
  <c r="C64" i="47" s="1"/>
  <c r="D92" i="47"/>
  <c r="D91" i="1"/>
  <c r="D91" i="47" s="1"/>
  <c r="D89" i="47"/>
  <c r="D88" i="1"/>
  <c r="D88" i="47" s="1"/>
  <c r="D101" i="47"/>
  <c r="D100" i="1"/>
  <c r="D100" i="47" s="1"/>
  <c r="D113" i="47"/>
  <c r="D112" i="1"/>
  <c r="D112" i="47" s="1"/>
  <c r="E70" i="1"/>
  <c r="E70" i="47" s="1"/>
  <c r="E89" i="47"/>
  <c r="E88" i="1"/>
  <c r="E88" i="47" s="1"/>
  <c r="D77" i="47"/>
  <c r="D76" i="1"/>
  <c r="D76" i="47" s="1"/>
  <c r="D95" i="47"/>
  <c r="D94" i="1"/>
  <c r="D94" i="47" s="1"/>
  <c r="C76" i="1"/>
  <c r="C76" i="47" s="1"/>
  <c r="D65" i="47"/>
  <c r="D64" i="1"/>
  <c r="D64" i="47" s="1"/>
  <c r="D116" i="47"/>
  <c r="D115" i="1"/>
  <c r="D115" i="47" s="1"/>
  <c r="E61" i="1"/>
  <c r="E61" i="47" s="1"/>
  <c r="C63" i="47"/>
  <c r="C67" i="48"/>
  <c r="E39" i="47"/>
  <c r="E42" i="47"/>
  <c r="E14" i="47"/>
  <c r="E26" i="47"/>
  <c r="E33" i="47"/>
  <c r="E36" i="47"/>
  <c r="D33" i="47"/>
  <c r="D36" i="47"/>
  <c r="D14" i="47"/>
  <c r="D69" i="47"/>
  <c r="C18" i="47"/>
  <c r="C29" i="47"/>
  <c r="C111" i="47"/>
  <c r="C39" i="47"/>
  <c r="C42" i="47"/>
  <c r="B34" i="48"/>
  <c r="C34" i="48"/>
  <c r="B67" i="48"/>
  <c r="D76" i="48"/>
  <c r="N76" i="48" s="1"/>
  <c r="Y106" i="6"/>
  <c r="E66" i="47"/>
  <c r="E6" i="47"/>
  <c r="E5" i="47"/>
  <c r="D6" i="47"/>
  <c r="D5" i="47"/>
  <c r="C5" i="47"/>
  <c r="D42" i="47"/>
  <c r="R20" i="1"/>
  <c r="D41" i="47"/>
  <c r="C6" i="47"/>
  <c r="C7" i="47"/>
  <c r="BK38" i="8"/>
  <c r="V107" i="5" s="1"/>
  <c r="BY38" i="8"/>
  <c r="Z107" i="7" s="1"/>
  <c r="AC38" i="8"/>
  <c r="J107" i="7" s="1"/>
  <c r="BR38" i="8"/>
  <c r="X107" i="6" s="1"/>
  <c r="BM38" i="8"/>
  <c r="V107" i="7" s="1"/>
  <c r="CC38" i="8"/>
  <c r="BE38" i="8"/>
  <c r="T107" i="5" s="1"/>
  <c r="E37" i="8"/>
  <c r="B106" i="7" s="1"/>
  <c r="AL72" i="1"/>
  <c r="AO72" i="1" s="1"/>
  <c r="AL73" i="1"/>
  <c r="AL76" i="1" s="1"/>
  <c r="AL79" i="1" s="1"/>
  <c r="AL81" i="1" s="1"/>
  <c r="CE38" i="8"/>
  <c r="O38" i="8"/>
  <c r="F107" i="5" s="1"/>
  <c r="AO38" i="8"/>
  <c r="N107" i="7" s="1"/>
  <c r="W38" i="8"/>
  <c r="H107" i="7" s="1"/>
  <c r="BS38" i="8"/>
  <c r="X107" i="7" s="1"/>
  <c r="CA38" i="8"/>
  <c r="AA107" i="6" s="1"/>
  <c r="AS38" i="8"/>
  <c r="P107" i="5" s="1"/>
  <c r="AW38" i="8"/>
  <c r="Q107" i="6" s="1"/>
  <c r="Q38" i="8"/>
  <c r="F107" i="7" s="1"/>
  <c r="BI38" i="8"/>
  <c r="U107" i="6" s="1"/>
  <c r="AE38" i="8"/>
  <c r="K107" i="6" s="1"/>
  <c r="D37" i="8"/>
  <c r="B106" i="6" s="1"/>
  <c r="AH38" i="8"/>
  <c r="L107" i="6" s="1"/>
  <c r="L106" i="6"/>
  <c r="CK38" i="8"/>
  <c r="AM38" i="8"/>
  <c r="N107" i="5" s="1"/>
  <c r="BH38" i="8"/>
  <c r="U107" i="5" s="1"/>
  <c r="C37" i="8"/>
  <c r="B106" i="5" s="1"/>
  <c r="AQ38" i="8"/>
  <c r="O107" i="6" s="1"/>
  <c r="AG38" i="8"/>
  <c r="L107" i="5" s="1"/>
  <c r="BC38" i="8"/>
  <c r="S107" i="6" s="1"/>
  <c r="Y38" i="8"/>
  <c r="I107" i="6" s="1"/>
  <c r="CD38" i="8"/>
  <c r="AB106" i="6"/>
  <c r="U38" i="8"/>
  <c r="H107" i="5" s="1"/>
  <c r="BW38" i="8"/>
  <c r="Z107" i="5" s="1"/>
  <c r="AF38" i="8"/>
  <c r="K107" i="7" s="1"/>
  <c r="Y107" i="5"/>
  <c r="AX38" i="8"/>
  <c r="Q107" i="7" s="1"/>
  <c r="AP38" i="8"/>
  <c r="O107" i="5" s="1"/>
  <c r="V38" i="8"/>
  <c r="H107" i="6" s="1"/>
  <c r="AU38" i="8"/>
  <c r="P107" i="7" s="1"/>
  <c r="CI38" i="8"/>
  <c r="AD107" i="5" s="1"/>
  <c r="AD106" i="5"/>
  <c r="AM73" i="1"/>
  <c r="AM74" i="1" s="1"/>
  <c r="AN69" i="1"/>
  <c r="AP69" i="1"/>
  <c r="AM71" i="1"/>
  <c r="AN71" i="1" s="1"/>
  <c r="B68" i="7"/>
  <c r="C87" i="47"/>
  <c r="B68" i="6"/>
  <c r="R30" i="1"/>
  <c r="E87" i="47"/>
  <c r="D87" i="47"/>
  <c r="D54" i="47"/>
  <c r="S26" i="1"/>
  <c r="R26" i="1"/>
  <c r="R17" i="1"/>
  <c r="R18" i="1"/>
  <c r="S28" i="1"/>
  <c r="S27" i="1"/>
  <c r="E11" i="47"/>
  <c r="C4" i="47"/>
  <c r="E12" i="47"/>
  <c r="E27" i="47"/>
  <c r="E18" i="47"/>
  <c r="E15" i="47"/>
  <c r="R27" i="1"/>
  <c r="R19" i="1"/>
  <c r="R28" i="1"/>
  <c r="C15" i="47"/>
  <c r="R11" i="1"/>
  <c r="E30" i="47"/>
  <c r="D30" i="47"/>
  <c r="C11" i="47"/>
  <c r="E54" i="47"/>
  <c r="C12" i="47"/>
  <c r="C30" i="47"/>
  <c r="C27" i="47"/>
  <c r="D15" i="47"/>
  <c r="C14" i="47"/>
  <c r="E4" i="47"/>
  <c r="R7" i="1"/>
  <c r="AP72" i="1"/>
  <c r="H29" i="21"/>
  <c r="AP68" i="1"/>
  <c r="AN68" i="1"/>
  <c r="H22" i="21"/>
  <c r="Y89" i="7"/>
  <c r="B89" i="7"/>
  <c r="Y89" i="5"/>
  <c r="Y89" i="6"/>
  <c r="B89" i="6"/>
  <c r="S7" i="1"/>
  <c r="C105" i="1" l="1"/>
  <c r="AO71" i="1"/>
  <c r="AB107" i="7"/>
  <c r="E105" i="1"/>
  <c r="E103" i="1" s="1"/>
  <c r="E103" i="47" s="1"/>
  <c r="AB107" i="6"/>
  <c r="D108" i="47" s="1"/>
  <c r="D105" i="1"/>
  <c r="D105" i="47" s="1"/>
  <c r="D86" i="47"/>
  <c r="D85" i="1"/>
  <c r="D85" i="47" s="1"/>
  <c r="D67" i="48"/>
  <c r="N67" i="48" s="1"/>
  <c r="C86" i="47"/>
  <c r="C85" i="1"/>
  <c r="C85" i="47" s="1"/>
  <c r="C104" i="47"/>
  <c r="E104" i="47"/>
  <c r="E64" i="1"/>
  <c r="E64" i="47" s="1"/>
  <c r="E86" i="47"/>
  <c r="E85" i="1"/>
  <c r="E85" i="47" s="1"/>
  <c r="D67" i="1"/>
  <c r="D67" i="47" s="1"/>
  <c r="AB107" i="5"/>
  <c r="C62" i="47"/>
  <c r="S17" i="1"/>
  <c r="S18" i="1"/>
  <c r="R15" i="1"/>
  <c r="S19" i="1"/>
  <c r="S20" i="1"/>
  <c r="D34" i="48"/>
  <c r="N34" i="48" s="1"/>
  <c r="AD107" i="7"/>
  <c r="AL75" i="1"/>
  <c r="AM75" i="1"/>
  <c r="AM76" i="1"/>
  <c r="AM79" i="1" s="1"/>
  <c r="AN72" i="1"/>
  <c r="AL74" i="1"/>
  <c r="AP74" i="1" s="1"/>
  <c r="S11" i="1"/>
  <c r="D18" i="47"/>
  <c r="R5" i="1"/>
  <c r="C3" i="47"/>
  <c r="R14" i="1"/>
  <c r="C26" i="47"/>
  <c r="AL80" i="1"/>
  <c r="D38" i="8"/>
  <c r="B107" i="6" s="1"/>
  <c r="H36" i="21"/>
  <c r="AP71" i="1"/>
  <c r="AL78" i="1"/>
  <c r="AL77" i="1"/>
  <c r="C38" i="8"/>
  <c r="B107" i="5" s="1"/>
  <c r="E38" i="8"/>
  <c r="B107" i="7" s="1"/>
  <c r="S30" i="1"/>
  <c r="S5" i="1"/>
  <c r="S14" i="1"/>
  <c r="S15" i="1"/>
  <c r="AL82" i="1"/>
  <c r="AL83" i="1" s="1"/>
  <c r="C105" i="47" l="1"/>
  <c r="E105" i="47"/>
  <c r="C108" i="47"/>
  <c r="E108" i="47"/>
  <c r="E106" i="1"/>
  <c r="E106" i="47" s="1"/>
  <c r="D107" i="47"/>
  <c r="D106" i="1"/>
  <c r="D106" i="47" s="1"/>
  <c r="D104" i="47"/>
  <c r="D103" i="1"/>
  <c r="D103" i="47" s="1"/>
  <c r="C103" i="1"/>
  <c r="C103" i="47" s="1"/>
  <c r="AN75" i="1"/>
  <c r="AP75" i="1"/>
  <c r="AM78" i="1"/>
  <c r="AO78" i="1" s="1"/>
  <c r="AM77" i="1"/>
  <c r="AN77" i="1" s="1"/>
  <c r="AN74" i="1"/>
  <c r="AO75" i="1"/>
  <c r="AO74" i="1"/>
  <c r="AL84" i="1"/>
  <c r="AL85" i="1"/>
  <c r="AL86" i="1" s="1"/>
  <c r="AM80" i="1"/>
  <c r="AM81" i="1"/>
  <c r="AM82" i="1"/>
  <c r="AP77" i="1"/>
  <c r="C106" i="1" l="1"/>
  <c r="C106" i="47" s="1"/>
  <c r="AO77" i="1"/>
  <c r="AN78" i="1"/>
  <c r="AP78" i="1"/>
  <c r="AL88" i="1"/>
  <c r="AL103" i="1" s="1"/>
  <c r="AL87" i="1"/>
  <c r="AN80" i="1"/>
  <c r="AP80" i="1"/>
  <c r="AO80" i="1"/>
  <c r="AO81" i="1"/>
  <c r="AN81" i="1"/>
  <c r="AP81" i="1"/>
  <c r="AM84" i="1"/>
  <c r="AM83" i="1"/>
  <c r="AM85" i="1"/>
  <c r="AL89" i="1" l="1"/>
  <c r="AL90" i="1"/>
  <c r="AP84" i="1"/>
  <c r="AN84" i="1"/>
  <c r="AO84" i="1"/>
  <c r="AN83" i="1"/>
  <c r="AO83" i="1"/>
  <c r="AP83" i="1"/>
  <c r="AL106" i="1"/>
  <c r="AL104" i="1"/>
  <c r="AL105" i="1"/>
  <c r="AM88" i="1"/>
  <c r="AM86" i="1"/>
  <c r="AM87" i="1"/>
  <c r="AO86" i="1" l="1"/>
  <c r="AN86" i="1"/>
  <c r="AP86" i="1"/>
  <c r="AP87" i="1"/>
  <c r="AO87" i="1"/>
  <c r="AN87" i="1"/>
  <c r="AM90" i="1"/>
  <c r="AM89" i="1"/>
  <c r="AM103" i="1"/>
  <c r="AL109" i="1"/>
  <c r="AL108" i="1"/>
  <c r="AL107" i="1"/>
  <c r="AO89" i="1" l="1"/>
  <c r="AP89" i="1"/>
  <c r="AN89" i="1"/>
  <c r="AM104" i="1"/>
  <c r="AM105" i="1"/>
  <c r="AM106" i="1"/>
  <c r="AO90" i="1"/>
  <c r="AN90" i="1"/>
  <c r="AP90" i="1"/>
  <c r="AL112" i="1"/>
  <c r="AL110" i="1"/>
  <c r="AL111" i="1"/>
  <c r="AP105" i="1" l="1"/>
  <c r="AO105" i="1"/>
  <c r="AN105" i="1"/>
  <c r="AM108" i="1"/>
  <c r="AM109" i="1"/>
  <c r="AM107" i="1"/>
  <c r="AL114" i="1"/>
  <c r="AL113" i="1"/>
  <c r="AP104" i="1"/>
  <c r="AN104" i="1"/>
  <c r="AO104" i="1"/>
  <c r="AP108" i="1" l="1"/>
  <c r="AN108" i="1"/>
  <c r="AO108" i="1"/>
  <c r="AM112" i="1"/>
  <c r="AM111" i="1"/>
  <c r="AM110" i="1"/>
  <c r="AO107" i="1"/>
  <c r="AP107" i="1"/>
  <c r="AN107" i="1"/>
  <c r="AM113" i="1" l="1"/>
  <c r="AM114" i="1"/>
  <c r="AP110" i="1"/>
  <c r="AN110" i="1"/>
  <c r="AO110" i="1"/>
  <c r="AO111" i="1"/>
  <c r="AN111" i="1"/>
  <c r="AP111" i="1"/>
  <c r="AP113" i="1" l="1"/>
  <c r="AO113" i="1"/>
  <c r="AN113" i="1"/>
  <c r="AO114" i="1"/>
  <c r="AP114" i="1"/>
  <c r="AN114" i="1"/>
  <c r="R43" i="39" l="1"/>
  <c r="P42" i="38"/>
  <c r="Q43" i="39"/>
  <c r="O42" i="39"/>
  <c r="P43" i="39"/>
  <c r="O43" i="39"/>
  <c r="P42" i="39"/>
  <c r="R43" i="38"/>
  <c r="R42" i="39"/>
  <c r="Q42" i="39"/>
  <c r="Q43" i="38"/>
  <c r="O42" i="38"/>
  <c r="P43" i="38"/>
  <c r="O43" i="38"/>
  <c r="R42" i="38"/>
  <c r="Q42" i="38"/>
  <c r="C171" i="12" l="1"/>
  <c r="K175" i="12" l="1"/>
  <c r="E32" i="21"/>
  <c r="CL7" i="10"/>
  <c r="C95" i="1" s="1"/>
  <c r="C6" i="10"/>
  <c r="B96" i="5" s="1"/>
  <c r="AE96" i="5"/>
  <c r="C7" i="10" l="1"/>
  <c r="B97" i="5" s="1"/>
  <c r="AE97" i="5"/>
  <c r="CL8" i="10"/>
  <c r="C96" i="1" s="1"/>
  <c r="C95" i="47" l="1"/>
  <c r="C8" i="10"/>
  <c r="B98" i="5" s="1"/>
  <c r="AE98" i="5"/>
  <c r="C96" i="47" s="1"/>
  <c r="H32" i="21"/>
  <c r="C94" i="1" l="1"/>
  <c r="C94" i="47" s="1"/>
  <c r="E21" i="2"/>
  <c r="B21" i="5" s="1"/>
  <c r="E9" i="21"/>
  <c r="C22" i="47"/>
  <c r="E22" i="47"/>
  <c r="AV21" i="6"/>
  <c r="AV22" i="6"/>
  <c r="AV23" i="6"/>
  <c r="AV21" i="7"/>
  <c r="AV23" i="7"/>
  <c r="AV22" i="7"/>
  <c r="F21" i="2"/>
  <c r="B21" i="6" s="1"/>
  <c r="D23" i="47"/>
  <c r="D24" i="47"/>
  <c r="E24" i="47"/>
  <c r="G22" i="2"/>
  <c r="B22" i="7" s="1"/>
  <c r="G21" i="2"/>
  <c r="B21" i="7" s="1"/>
  <c r="D19" i="47" l="1"/>
  <c r="D22" i="47"/>
  <c r="C23" i="47"/>
  <c r="E19" i="47"/>
  <c r="E21" i="47"/>
  <c r="C19" i="47"/>
  <c r="D20" i="47"/>
  <c r="F23" i="2"/>
  <c r="B23" i="6" s="1"/>
  <c r="E22" i="2"/>
  <c r="B22" i="5" s="1"/>
  <c r="E23" i="47"/>
  <c r="E20" i="47"/>
  <c r="C20" i="47"/>
  <c r="F22" i="2"/>
  <c r="B22" i="6" s="1"/>
  <c r="R13" i="1" l="1"/>
  <c r="C21" i="47"/>
  <c r="D21" i="47"/>
  <c r="R12" i="1"/>
  <c r="G23" i="2"/>
  <c r="B23" i="7" s="1"/>
  <c r="E23" i="2"/>
  <c r="B23" i="5" s="1"/>
  <c r="H9" i="21"/>
  <c r="S12" i="1" l="1"/>
  <c r="C24" i="47"/>
  <c r="S13" i="1"/>
  <c r="X35" i="2"/>
  <c r="H31" i="6" s="1"/>
  <c r="Y35" i="2"/>
  <c r="H31" i="7" s="1"/>
  <c r="Q35" i="2"/>
  <c r="F31" i="5" s="1"/>
  <c r="AA35" i="2"/>
  <c r="AB35" i="2"/>
  <c r="I31" i="7" s="1"/>
  <c r="T35" i="2"/>
  <c r="G31" i="5" s="1"/>
  <c r="R35" i="2"/>
  <c r="F31" i="6" s="1"/>
  <c r="S35" i="2"/>
  <c r="F31" i="7" s="1"/>
  <c r="W35" i="2"/>
  <c r="H31" i="5" s="1"/>
  <c r="U35" i="2"/>
  <c r="G31" i="6" s="1"/>
  <c r="V35" i="2"/>
  <c r="G31" i="7" s="1"/>
  <c r="Z35" i="2"/>
  <c r="I31" i="5" s="1"/>
  <c r="AA36" i="2" l="1"/>
  <c r="I36" i="6" s="1"/>
  <c r="I31" i="6"/>
  <c r="Y36" i="2"/>
  <c r="H36" i="7" s="1"/>
  <c r="U36" i="2"/>
  <c r="G36" i="6" s="1"/>
  <c r="T36" i="2"/>
  <c r="G36" i="5" s="1"/>
  <c r="V36" i="2"/>
  <c r="G36" i="7" s="1"/>
  <c r="Q36" i="2"/>
  <c r="F36" i="5" s="1"/>
  <c r="W36" i="2"/>
  <c r="H36" i="5" s="1"/>
  <c r="AB36" i="2"/>
  <c r="I36" i="7" s="1"/>
  <c r="X36" i="2"/>
  <c r="H36" i="6" s="1"/>
  <c r="R36" i="2"/>
  <c r="F36" i="6" s="1"/>
  <c r="Z36" i="2"/>
  <c r="I36" i="5" s="1"/>
  <c r="S36" i="2"/>
  <c r="F36" i="7" s="1"/>
  <c r="F34" i="6" l="1"/>
  <c r="F35" i="6"/>
  <c r="I34" i="7"/>
  <c r="I35" i="7"/>
  <c r="I34" i="5"/>
  <c r="I35" i="5"/>
  <c r="H34" i="5"/>
  <c r="H35" i="5"/>
  <c r="G34" i="6"/>
  <c r="G35" i="6"/>
  <c r="F34" i="5"/>
  <c r="F35" i="5"/>
  <c r="H34" i="7"/>
  <c r="H35" i="7"/>
  <c r="H34" i="6"/>
  <c r="H35" i="6"/>
  <c r="G34" i="7"/>
  <c r="G35" i="7"/>
  <c r="F34" i="7"/>
  <c r="F35" i="7"/>
  <c r="G34" i="5"/>
  <c r="G35" i="5"/>
  <c r="I34" i="6"/>
  <c r="I35" i="6"/>
  <c r="H32" i="5"/>
  <c r="H33" i="5"/>
  <c r="G32" i="6"/>
  <c r="G33" i="6"/>
  <c r="I32" i="5"/>
  <c r="I33" i="5"/>
  <c r="F32" i="6"/>
  <c r="F33" i="6"/>
  <c r="F32" i="5"/>
  <c r="F33" i="5"/>
  <c r="H32" i="7"/>
  <c r="H33" i="7"/>
  <c r="H32" i="6"/>
  <c r="H33" i="6"/>
  <c r="G32" i="7"/>
  <c r="G33" i="7"/>
  <c r="F32" i="7"/>
  <c r="F33" i="7"/>
  <c r="I32" i="7"/>
  <c r="I33" i="7"/>
  <c r="G32" i="5"/>
  <c r="G33" i="5"/>
  <c r="I32" i="6"/>
  <c r="I33" i="6"/>
  <c r="AV58" i="6"/>
  <c r="D60" i="47"/>
  <c r="G65" i="2"/>
  <c r="F65" i="2"/>
  <c r="E59" i="47"/>
  <c r="AV59" i="6"/>
  <c r="AV59" i="7"/>
  <c r="U57" i="6"/>
  <c r="Z57" i="6"/>
  <c r="W57" i="7"/>
  <c r="E60" i="47"/>
  <c r="X57" i="7"/>
  <c r="W57" i="6"/>
  <c r="E66" i="2"/>
  <c r="D59" i="47"/>
  <c r="E65" i="2"/>
  <c r="Z57" i="7"/>
  <c r="X57" i="5"/>
  <c r="Y57" i="5"/>
  <c r="V57" i="6"/>
  <c r="AA57" i="6"/>
  <c r="V57" i="5"/>
  <c r="W57" i="5"/>
  <c r="AC57" i="7"/>
  <c r="AD57" i="6"/>
  <c r="AD57" i="5"/>
  <c r="AC57" i="6"/>
  <c r="AC57" i="5"/>
  <c r="Y57" i="7"/>
  <c r="G66" i="2"/>
  <c r="D56" i="47"/>
  <c r="AA57" i="5"/>
  <c r="X57" i="6"/>
  <c r="AD57" i="7"/>
  <c r="AV58" i="7"/>
  <c r="AF57" i="5"/>
  <c r="V57" i="7"/>
  <c r="AA57" i="7"/>
  <c r="U57" i="5"/>
  <c r="Z57" i="5"/>
  <c r="U57" i="7"/>
  <c r="F66" i="2"/>
  <c r="Y57" i="6"/>
  <c r="AE57" i="6"/>
  <c r="D57" i="47"/>
  <c r="AE57" i="7"/>
  <c r="AE57" i="5"/>
  <c r="AV57" i="7" l="1"/>
  <c r="AF57" i="7"/>
  <c r="AV57" i="6"/>
  <c r="AF57" i="6"/>
  <c r="E58" i="47"/>
  <c r="AB57" i="7"/>
  <c r="D58" i="47"/>
  <c r="AB57" i="6"/>
  <c r="C58" i="47"/>
  <c r="AB57" i="5"/>
  <c r="C60" i="47"/>
  <c r="S32" i="1"/>
  <c r="C59" i="47"/>
  <c r="R32" i="1"/>
  <c r="D55" i="47"/>
  <c r="C57" i="47"/>
  <c r="C55" i="47"/>
  <c r="C56" i="47"/>
  <c r="E55" i="47"/>
  <c r="E35" i="21"/>
  <c r="E56" i="47"/>
  <c r="E57" i="47"/>
  <c r="F64" i="2"/>
  <c r="B57" i="6" s="1"/>
  <c r="E64" i="2"/>
  <c r="B57" i="5" s="1"/>
  <c r="G64" i="2"/>
  <c r="B57" i="7" s="1"/>
  <c r="B62" i="5" l="1"/>
  <c r="B62" i="7"/>
  <c r="B62" i="6"/>
  <c r="B61" i="5"/>
  <c r="B61" i="6"/>
  <c r="B61" i="7"/>
  <c r="B60" i="7"/>
  <c r="B60" i="6"/>
  <c r="B60" i="5"/>
  <c r="B59" i="7"/>
  <c r="B59" i="5"/>
  <c r="B59" i="6"/>
  <c r="B58" i="7"/>
  <c r="B58" i="6"/>
  <c r="B58" i="5"/>
  <c r="S31" i="1"/>
  <c r="R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Angelika</author>
  </authors>
  <commentList>
    <comment ref="F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insignificant</t>
        </r>
      </text>
    </comment>
    <comment ref="F2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maniputed run reconstruction ETRS to exclude 13A</t>
        </r>
      </text>
    </comment>
    <comment ref="F33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maniputed run reconstruction ETRS to exclude 13+</t>
        </r>
      </text>
    </comment>
    <comment ref="F4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insignificant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Angelika</author>
  </authors>
  <commentList>
    <comment ref="F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bk2012Valid 07-12 average</t>
        </r>
      </text>
    </comment>
    <comment ref="G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bk2012Valid 07-12 average</t>
        </r>
      </text>
    </comment>
    <comment ref="G22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includes 8D catch</t>
        </r>
      </text>
    </comment>
    <comment ref="F24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25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26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27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2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29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30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31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32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33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36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37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38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G38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River Run includes 13C catch
</t>
        </r>
      </text>
    </comment>
    <comment ref="F39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G39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River Run includes 13C catch
</t>
        </r>
      </text>
    </comment>
    <comment ref="F40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41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42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43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44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F45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ETRS, but terminal net catch A10/11 negligible</t>
        </r>
      </text>
    </comment>
    <comment ref="G52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contains Hoodsport Seine Catch</t>
        </r>
      </text>
    </comment>
    <comment ref="G53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contains Hoodsport Seine Catch</t>
        </r>
      </text>
    </comment>
    <comment ref="G59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includes 6D but catch negligible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  <author>JonCarey</author>
    <author>Windows User</author>
  </authors>
  <commentList>
    <comment ref="E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[Nooksack Samish FRAM update all files_1.6.17.xlsx]</t>
        </r>
      </text>
    </comment>
    <comment ref="H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[Nooksack Samish FRAM update all files_1.6.17.xlsx]</t>
        </r>
      </text>
    </comment>
    <comment ref="D4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7B-D net catch (see TRS vs ETRS tab)</t>
        </r>
      </text>
    </comment>
    <comment ref="G4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7B-D net catch (see TRS vs ETRS tab)</t>
        </r>
      </text>
    </comment>
    <comment ref="D5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7B-D net catch (see TRS vs ETRS tab)</t>
        </r>
      </text>
    </comment>
    <comment ref="G5" authorId="1" shapeId="0" xr:uid="{00000000-0006-0000-0300-000006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7B-D net catch (see TRS vs ETRS tab)</t>
        </r>
      </text>
    </comment>
    <comment ref="D6" authorId="1" shapeId="0" xr:uid="{00000000-0006-0000-0300-000007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Area 8 net catch (see TRS vs ETRS tab)</t>
        </r>
      </text>
    </comment>
    <comment ref="G6" authorId="1" shapeId="0" xr:uid="{00000000-0006-0000-0300-000008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Area 8 net catch (see TRS vs ETRS tab)</t>
        </r>
      </text>
    </comment>
    <comment ref="D7" authorId="1" shapeId="0" xr:uid="{00000000-0006-0000-0300-000009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Area 8 net catch (see TRS vs ETRS tab)</t>
        </r>
      </text>
    </comment>
    <comment ref="G7" authorId="1" shapeId="0" xr:uid="{00000000-0006-0000-0300-00000A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Area 8 net catch (see TRS vs ETRS tab)</t>
        </r>
      </text>
    </comment>
    <comment ref="D8" authorId="1" shapeId="0" xr:uid="{00000000-0006-0000-0300-00000B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Area 8 net catch (see TRS vs ETRS tab)</t>
        </r>
      </text>
    </comment>
    <comment ref="G8" authorId="1" shapeId="0" xr:uid="{00000000-0006-0000-0300-00000C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OK to substitute TRS for ETRS based on minimal Area 8 net catch (see TRS vs ETRS tab)</t>
        </r>
      </text>
    </comment>
    <comment ref="E12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See 'ETRS_Summary' tab in [TulalipHatchery_TRS_ETRS_AgeComposition.xlsx]</t>
        </r>
      </text>
    </comment>
    <comment ref="H12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See 'ETRS_Summary' tab in [TulalipHatchery_TRS_ETRS_AgeComposition.xlsx]</t>
        </r>
      </text>
    </comment>
    <comment ref="E13" authorId="2" shapeId="0" xr:uid="{00000000-0006-0000-0300-00000F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ETRS Data for BP Escapements Tab in South Sound Compilation_8.29.2018.xlsx</t>
        </r>
      </text>
    </comment>
    <comment ref="H13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See cells A134:A156 in 'ETRS Data_for BP Escapements' tab of [South Sound Compilation_10.25.16.xlsx]</t>
        </r>
      </text>
    </comment>
    <comment ref="C14" authorId="1" shapeId="0" xr:uid="{00000000-0006-0000-0300-000011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check 2012 &amp; 2013 values</t>
        </r>
      </text>
    </comment>
    <comment ref="F14" authorId="1" shapeId="0" xr:uid="{00000000-0006-0000-0300-000012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check 2012 &amp; 2013 values</t>
        </r>
      </text>
    </comment>
    <comment ref="E15" authorId="2" shapeId="0" xr:uid="{00000000-0006-0000-0300-000013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ETRS Data for BP Escapements Tab in South Sound Compilation_8.29.2018.xlsx</t>
        </r>
      </text>
    </comment>
    <comment ref="H15" authorId="2" shapeId="0" xr:uid="{00000000-0006-0000-0300-000014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ETRS Data for BP Escapements Tab in South Sound Compilation_8.29.2018.xlsx</t>
        </r>
      </text>
    </comment>
    <comment ref="E16" authorId="2" shapeId="0" xr:uid="{00000000-0006-0000-0300-000015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ETRS Data for BP Escapements Tab in South Sound Compilation_8.29.2018.xlsx</t>
        </r>
      </text>
    </comment>
    <comment ref="H16" authorId="2" shapeId="0" xr:uid="{00000000-0006-0000-0300-000016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ETRS Data for BP Escapements Tab in South Sound Compilation_8.29.2018.xlsx</t>
        </r>
      </text>
    </comment>
    <comment ref="E18" authorId="2" shapeId="0" xr:uid="{00000000-0006-0000-0300-000017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"Hood Canal template…July10_2018.xlsx"</t>
        </r>
      </text>
    </comment>
    <comment ref="H18" authorId="2" shapeId="0" xr:uid="{00000000-0006-0000-0300-000018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"Hood Canal template…July10_2018.xlsx"</t>
        </r>
      </text>
    </comment>
    <comment ref="E19" authorId="2" shapeId="0" xr:uid="{00000000-0006-0000-0300-000019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"Hood Canal template…July10_2018.xlsx"</t>
        </r>
      </text>
    </comment>
    <comment ref="H19" authorId="2" shapeId="0" xr:uid="{00000000-0006-0000-0300-00001A000000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See "Hood Canal template…July10_2018.xlsx"</t>
        </r>
      </text>
    </comment>
    <comment ref="E38" authorId="0" shapeId="0" xr:uid="{00000000-0006-0000-0300-00001B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Includes escapement, FW net, FW sport, GH marine sport</t>
        </r>
      </text>
    </comment>
    <comment ref="H38" authorId="0" shapeId="0" xr:uid="{00000000-0006-0000-0300-00001C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Includes escapement, FW net, FW sport, GH marine sport</t>
        </r>
      </text>
    </comment>
    <comment ref="E39" authorId="1" shapeId="0" xr:uid="{00000000-0006-0000-0300-00001D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See 'return by age_exclude net' tab in 'WB TerminalRunexampletemplate ar adds BY markrate.xlsx'file</t>
        </r>
      </text>
    </comment>
    <comment ref="H39" authorId="1" shapeId="0" xr:uid="{00000000-0006-0000-0300-00001E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See 'return by age_exclude net' tab in 'WB TerminalRunexampletemplate ar adds BY markrate.xlsx'file</t>
        </r>
      </text>
    </comment>
    <comment ref="I39" authorId="1" shapeId="0" xr:uid="{00000000-0006-0000-0300-00001F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This includes WB marine net and sport, which don't appear to be part of escapement in FRAMBuilder output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AHB</author>
  </authors>
  <commentList>
    <comment ref="B4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AHB:</t>
        </r>
        <r>
          <rPr>
            <sz val="9"/>
            <color indexed="81"/>
            <rFont val="Tahoma"/>
            <family val="2"/>
          </rPr>
          <t xml:space="preserve">
93-2000</t>
        </r>
      </text>
    </comment>
    <comment ref="C4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AHB:</t>
        </r>
        <r>
          <rPr>
            <sz val="9"/>
            <color indexed="81"/>
            <rFont val="Tahoma"/>
            <family val="2"/>
          </rPr>
          <t xml:space="preserve">
93-2000</t>
        </r>
      </text>
    </comment>
    <comment ref="B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AHB:</t>
        </r>
        <r>
          <rPr>
            <sz val="9"/>
            <color indexed="81"/>
            <rFont val="Tahoma"/>
            <family val="2"/>
          </rPr>
          <t xml:space="preserve">
93-2000</t>
        </r>
      </text>
    </comment>
    <comment ref="C6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AHB:</t>
        </r>
        <r>
          <rPr>
            <sz val="9"/>
            <color indexed="81"/>
            <rFont val="Tahoma"/>
            <family val="2"/>
          </rPr>
          <t xml:space="preserve">
93-2000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</authors>
  <commentList>
    <comment ref="C79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These values change depending on the base period identified in cell H15</t>
        </r>
      </text>
    </comment>
    <comment ref="C82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These values change depending on the base period identified in cell H15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JonCarey</author>
    <author>Pete Mc</author>
  </authors>
  <commentList>
    <comment ref="B2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Unless otherwise specified, ETRS = Escapement + FW Net + FW Sport</t>
        </r>
      </text>
    </comment>
    <comment ref="BJ46" authorId="1" shapeId="0" xr:uid="{00000000-0006-0000-0A00-000002000000}">
      <text>
        <r>
          <rPr>
            <b/>
            <sz val="9"/>
            <color indexed="81"/>
            <rFont val="Tahoma"/>
            <family val="2"/>
          </rPr>
          <t>Pete Mc:</t>
        </r>
        <r>
          <rPr>
            <sz val="9"/>
            <color indexed="81"/>
            <rFont val="Tahoma"/>
            <family val="2"/>
          </rPr>
          <t xml:space="preserve">
Updated with values based on AHB's 31 July spreadsheet.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</authors>
  <commentList>
    <comment ref="GM3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These are mark rates from final pre-season model runs (see '2015-16 Pre-Season MR' tab)</t>
        </r>
      </text>
    </comment>
    <comment ref="A2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For new base period, ages are offset by -1 year</t>
        </r>
      </text>
    </comment>
    <comment ref="CZ21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For new base period, ages are offset by -1 year</t>
        </r>
      </text>
    </comment>
    <comment ref="A27" authorId="0" shapeId="0" xr:uid="{00000000-0006-0000-0B00-000004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For new base period, ages are offset by -1 year</t>
        </r>
      </text>
    </comment>
    <comment ref="CZ27" authorId="0" shapeId="0" xr:uid="{00000000-0006-0000-0B00-000005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For new base period, ages are offset by -1 year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  <author>Larrie LaVoy</author>
  </authors>
  <commentList>
    <comment ref="AB9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1992-2013 updated 12/29/16 to exclude GH net catch (b/c 100% of it now gets added in during BKFram</t>
        </r>
      </text>
    </comment>
    <comment ref="FV15" authorId="1" shapeId="0" xr:uid="{00000000-0006-0000-0C00-000002000000}">
      <text>
        <r>
          <rPr>
            <b/>
            <sz val="9"/>
            <color indexed="81"/>
            <rFont val="Tahoma"/>
            <family val="2"/>
          </rPr>
          <t>Larrie LaVoy:</t>
        </r>
        <r>
          <rPr>
            <sz val="9"/>
            <color indexed="81"/>
            <rFont val="Tahoma"/>
            <family val="2"/>
          </rPr>
          <t xml:space="preserve">
Estimated mark rate from Brett Kormos, CDFW for 25% proportional marking that started with 2006 brood.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</authors>
  <commentList>
    <comment ref="GM3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These are mark rates from final pre-season model runs (see '2015-16 Pre-Season MR' tab)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</authors>
  <commentList>
    <comment ref="U1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running CheckCCC program on Clb1804 (BPCV1-21 for MOC)</t>
        </r>
      </text>
    </comment>
    <comment ref="G98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CheckCCC data above</t>
        </r>
      </text>
    </comment>
    <comment ref="K98" authorId="0" shapeId="0" xr:uid="{00000000-0006-0000-0E00-000003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CheckCCC data above</t>
        </r>
      </text>
    </comment>
    <comment ref="G144" authorId="0" shapeId="0" xr:uid="{00000000-0006-0000-0E00-000004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CheckCCC data above</t>
        </r>
      </text>
    </comment>
    <comment ref="G1022" authorId="0" shapeId="0" xr:uid="{00000000-0006-0000-0E00-000005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[2017WillametteChSForecastInpData.xlsx]</t>
        </r>
      </text>
    </comment>
    <comment ref="K1023" authorId="0" shapeId="0" xr:uid="{00000000-0006-0000-0E00-000006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[Updated_2017_Cowlitz_WILD_Spring_chinook_database.xlsx]</t>
        </r>
      </text>
    </comment>
    <comment ref="K1070" authorId="0" shapeId="0" xr:uid="{00000000-0006-0000-0E00-000007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[Updated_2017_Cowlitz_WILD_Spring_chinook_database.xlsx]</t>
        </r>
      </text>
    </comment>
    <comment ref="G1114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CheckCCC data above</t>
        </r>
      </text>
    </comment>
    <comment ref="G1160" authorId="0" shapeId="0" xr:uid="{00000000-0006-0000-0E00-000009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CheckCCC data above</t>
        </r>
      </text>
    </comment>
    <comment ref="G1298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CheckCCC data above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</authors>
  <commentList>
    <comment ref="F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[SacramentoFallTRS_wRMISage.xlsx]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</authors>
  <commentList>
    <comment ref="H966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"2017WillametteChSForecastInpData.xlsx" to provide ppn Age 3 of Age 3-4</t>
        </r>
      </text>
    </comment>
    <comment ref="O1001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"Cowlitz abundance.xlsx"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JonCarey</author>
    <author>Pete Mc</author>
  </authors>
  <commentList>
    <comment ref="B2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Unless otherwise specified, ETRS = Escapement + FW Net + FW Sport</t>
        </r>
      </text>
    </comment>
    <comment ref="BJ39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Pete Mc:</t>
        </r>
        <r>
          <rPr>
            <sz val="9"/>
            <color indexed="81"/>
            <rFont val="Tahoma"/>
            <family val="2"/>
          </rPr>
          <t xml:space="preserve">
Updated with values based on AHB's 31 July spreadsheet.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JonCarey</author>
    <author>Pete Mc</author>
  </authors>
  <commentList>
    <comment ref="B2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Unless otherwise specified, ETRS = Escapement + FW Net + FW Sport</t>
        </r>
      </text>
    </comment>
    <comment ref="BJ39" authorId="1" shapeId="0" xr:uid="{00000000-0006-0000-1300-000002000000}">
      <text>
        <r>
          <rPr>
            <b/>
            <sz val="9"/>
            <color indexed="81"/>
            <rFont val="Tahoma"/>
            <family val="2"/>
          </rPr>
          <t>Pete Mc:</t>
        </r>
        <r>
          <rPr>
            <sz val="9"/>
            <color indexed="81"/>
            <rFont val="Tahoma"/>
            <family val="2"/>
          </rPr>
          <t xml:space="preserve">
Updated with values based on AHB's 31 July spreadsheet.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larrie lavoy</author>
  </authors>
  <commentList>
    <comment ref="A44" authorId="0" shapeId="0" xr:uid="{00000000-0006-0000-1500-000001000000}">
      <text>
        <r>
          <rPr>
            <b/>
            <sz val="10"/>
            <color indexed="81"/>
            <rFont val="Tahoma"/>
            <family val="2"/>
          </rPr>
          <t>larrie lavoy:</t>
        </r>
        <r>
          <rPr>
            <sz val="10"/>
            <color indexed="81"/>
            <rFont val="Tahoma"/>
            <family val="2"/>
          </rPr>
          <t xml:space="preserve">
simply uses LRH scalars for this excercise</t>
        </r>
      </text>
    </comment>
    <comment ref="A143" authorId="0" shapeId="0" xr:uid="{00000000-0006-0000-1500-000002000000}">
      <text>
        <r>
          <rPr>
            <b/>
            <sz val="10"/>
            <color indexed="81"/>
            <rFont val="Tahoma"/>
            <family val="2"/>
          </rPr>
          <t>larrie lavoy:</t>
        </r>
        <r>
          <rPr>
            <sz val="10"/>
            <color indexed="81"/>
            <rFont val="Tahoma"/>
            <family val="2"/>
          </rPr>
          <t xml:space="preserve">
simply uses LRH scalars for this excercise</t>
        </r>
      </text>
    </comment>
    <comment ref="A147" authorId="0" shapeId="0" xr:uid="{00000000-0006-0000-1500-000003000000}">
      <text>
        <r>
          <rPr>
            <b/>
            <sz val="10"/>
            <color indexed="81"/>
            <rFont val="Tahoma"/>
            <family val="2"/>
          </rPr>
          <t>larrie lavoy:</t>
        </r>
        <r>
          <rPr>
            <sz val="10"/>
            <color indexed="81"/>
            <rFont val="Tahoma"/>
            <family val="2"/>
          </rPr>
          <t xml:space="preserve">
simply uses LRH scalars for this excercise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Larrie LaVoy</author>
  </authors>
  <commentList>
    <comment ref="I4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Larrie LaVoy:</t>
        </r>
        <r>
          <rPr>
            <sz val="9"/>
            <color indexed="81"/>
            <rFont val="Tahoma"/>
            <family val="2"/>
          </rPr>
          <t xml:space="preserve">
old validation runsize for 1985-91
</t>
        </r>
      </text>
    </comment>
    <comment ref="F34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Larrie LaVoy:</t>
        </r>
        <r>
          <rPr>
            <sz val="9"/>
            <color indexed="81"/>
            <rFont val="Tahoma"/>
            <family val="2"/>
          </rPr>
          <t xml:space="preserve">
PFMC App B-33 plus nat esc from C&amp;E escapement spreadsheet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 Dalton</author>
  </authors>
  <commentList>
    <comment ref="B1" authorId="0" shapeId="0" xr:uid="{00000000-0006-0000-1900-000001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based on nine MR experiments</t>
        </r>
      </text>
    </comment>
    <comment ref="C1" authorId="0" shapeId="0" xr:uid="{00000000-0006-0000-1900-000002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regression relationship of NF Nehalem chinook estimates (lower trap MR estimate) + upper trap count or MR estimate on 9 Nehalem MR estimates</t>
        </r>
      </text>
    </comment>
    <comment ref="E1" authorId="0" shapeId="0" xr:uid="{00000000-0006-0000-1900-000003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PCM model estimates over all 5 rivers, 8/15 run</t>
        </r>
      </text>
    </comment>
    <comment ref="F1" authorId="0" shapeId="0" xr:uid="{00000000-0006-0000-1900-000004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based on 5 MR experiments</t>
        </r>
      </text>
    </comment>
    <comment ref="G1" authorId="0" shapeId="0" xr:uid="{00000000-0006-0000-1900-000005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expansion based on L Nestucca sub-basin proportion of entire basin</t>
        </r>
      </text>
    </comment>
    <comment ref="I1" authorId="0" shapeId="0" xr:uid="{00000000-0006-0000-1900-000006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Brian Rigger's estimates</t>
        </r>
      </text>
    </comment>
    <comment ref="J1" authorId="0" shapeId="0" xr:uid="{00000000-0006-0000-1900-000007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based on nine MR experiments</t>
        </r>
      </text>
    </comment>
    <comment ref="K1" authorId="0" shapeId="0" xr:uid="{00000000-0006-0000-1900-000008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PCM model estimates, 8/15 run</t>
        </r>
      </text>
    </comment>
    <comment ref="L1" authorId="0" shapeId="0" xr:uid="{00000000-0006-0000-1900-000009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PCM model estimates, 8/15 run</t>
        </r>
      </text>
    </comment>
    <comment ref="M1" authorId="0" shapeId="0" xr:uid="{00000000-0006-0000-1900-00000A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based on seven MR experiments</t>
        </r>
      </text>
    </comment>
    <comment ref="P1" authorId="0" shapeId="0" xr:uid="{00000000-0006-0000-1900-00000B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based on six MR experiments</t>
        </r>
      </text>
    </comment>
    <comment ref="Q1" authorId="0" shapeId="0" xr:uid="{00000000-0006-0000-1900-00000C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Expansion for Umpqua SF, NF, mainstem by dividing S Umpqua estimate by .49 (the average proportion of lower river radio-tagged chinook that were later found in the S Umpqua (2001=0.480; 2002=0.491; 2003=0.486)</t>
        </r>
      </text>
    </comment>
    <comment ref="R1" authorId="0" shapeId="0" xr:uid="{00000000-0006-0000-1900-00000D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based on Smith R basin sq miles/Umpqua R basin w/o Smith sq miles </t>
        </r>
      </text>
    </comment>
    <comment ref="T1" authorId="0" shapeId="0" xr:uid="{00000000-0006-0000-1900-00000E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based on eight MR experiments</t>
        </r>
      </text>
    </comment>
    <comment ref="U1" authorId="0" shapeId="0" xr:uid="{00000000-0006-0000-1900-00000F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Expansion for entire Coos basin by dividing S Coos estimate by .6 (estimated average proportion of total basin chinook that return to the S Coos)</t>
        </r>
      </text>
    </comment>
    <comment ref="V1" authorId="0" shapeId="0" xr:uid="{00000000-0006-0000-1900-000010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based on four MR experiments</t>
        </r>
      </text>
    </comment>
    <comment ref="W1" authorId="0" shapeId="0" xr:uid="{00000000-0006-0000-1900-000011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PCM model estimates, 8/15 run</t>
        </r>
      </text>
    </comment>
    <comment ref="X1" authorId="0" shapeId="0" xr:uid="{00000000-0006-0000-1900-000012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PCM model estimates, 8/15 run</t>
        </r>
      </text>
    </comment>
    <comment ref="Y1" authorId="0" shapeId="0" xr:uid="{00000000-0006-0000-1900-000013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from Williams 2004 "Stock Assessment of Elk River Fall Chinook Salmon
for Exploitation Rate Analysis"</t>
        </r>
      </text>
    </comment>
    <comment ref="F2" authorId="0" shapeId="0" xr:uid="{00000000-0006-0000-1900-000014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peak count imputed as average of predictions from 1975-85 regression with calculated intercept and regression with intercept forced through origin</t>
        </r>
      </text>
    </comment>
    <comment ref="F3" authorId="0" shapeId="0" xr:uid="{00000000-0006-0000-1900-000015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peak count imputed as 1/2 that of 1975 since peak count was 0</t>
        </r>
      </text>
    </comment>
    <comment ref="P3" authorId="0" shapeId="0" xr:uid="{00000000-0006-0000-1900-000016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cow ck and S Umpqua redd counts imputed as average of predictions from 1975-85 regression with calculated intercept and regression with intercept forced through origin </t>
        </r>
      </text>
    </comment>
    <comment ref="P4" authorId="0" shapeId="0" xr:uid="{00000000-0006-0000-1900-000017000000}">
      <text>
        <r>
          <rPr>
            <b/>
            <sz val="9"/>
            <color indexed="81"/>
            <rFont val="Tahoma"/>
            <family val="2"/>
          </rPr>
          <t>Tim Dalton:</t>
        </r>
        <r>
          <rPr>
            <sz val="9"/>
            <color indexed="81"/>
            <rFont val="Tahoma"/>
            <family val="2"/>
          </rPr>
          <t xml:space="preserve">
cow ck redd count imputed as average of predictions from 1975-85 regression with calculated intercept and regression with intercept forced through origin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 Carey</author>
    <author>Larrie LaVoy</author>
  </authors>
  <commentList>
    <comment ref="Y50" authorId="0" shapeId="0" xr:uid="{00000000-0006-0000-1A00-000001000000}">
      <text>
        <r>
          <rPr>
            <b/>
            <sz val="9"/>
            <color indexed="81"/>
            <rFont val="Tahoma"/>
            <family val="2"/>
          </rPr>
          <t>Jon Carey:</t>
        </r>
        <r>
          <rPr>
            <sz val="9"/>
            <color indexed="81"/>
            <rFont val="Tahoma"/>
            <family val="2"/>
          </rPr>
          <t xml:space="preserve">
From Table B-1 of 2018 review doc</t>
        </r>
      </text>
    </comment>
    <comment ref="AL53" authorId="1" shapeId="0" xr:uid="{00000000-0006-0000-1A00-000002000000}">
      <text>
        <r>
          <rPr>
            <b/>
            <sz val="9"/>
            <color indexed="81"/>
            <rFont val="Tahoma"/>
            <family val="2"/>
          </rPr>
          <t>Larrie LaVoy:</t>
        </r>
        <r>
          <rPr>
            <sz val="9"/>
            <color indexed="81"/>
            <rFont val="Tahoma"/>
            <family val="2"/>
          </rPr>
          <t xml:space="preserve">
blue from FinalBasePeriodETRSforCAlDB.xlsx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JonCarey</author>
  </authors>
  <commentList>
    <comment ref="R2" authorId="0" shapeId="0" xr:uid="{00000000-0006-0000-2200-000001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Values from "ETRS_2013_6.18.15.xlsx" excel file</t>
        </r>
      </text>
    </comment>
    <comment ref="Z2" authorId="0" shapeId="0" xr:uid="{00000000-0006-0000-2200-000002000000}">
      <text>
        <r>
          <rPr>
            <b/>
            <sz val="9"/>
            <color indexed="81"/>
            <rFont val="Tahoma"/>
            <family val="2"/>
          </rPr>
          <t>JonCarey:</t>
        </r>
        <r>
          <rPr>
            <sz val="9"/>
            <color indexed="81"/>
            <rFont val="Tahoma"/>
            <family val="2"/>
          </rPr>
          <t xml:space="preserve">
Values from "ETRS_2013_6.18.15.xlsx" excel file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 McHugh</author>
  </authors>
  <commentList>
    <comment ref="A42" authorId="0" shapeId="0" xr:uid="{00000000-0006-0000-2400-000001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 McHugh</author>
  </authors>
  <commentList>
    <comment ref="A42" authorId="0" shapeId="0" xr:uid="{00000000-0006-0000-2500-000001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 McHugh</author>
  </authors>
  <commentList>
    <comment ref="A42" authorId="0" shapeId="0" xr:uid="{00000000-0006-0000-2600-000001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 McHugh</author>
  </authors>
  <commentList>
    <comment ref="A42" authorId="0" shapeId="0" xr:uid="{00000000-0006-0000-2700-000001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 McHugh</author>
  </authors>
  <commentList>
    <comment ref="A42" authorId="0" shapeId="0" xr:uid="{00000000-0006-0000-2800-000001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 McHugh</author>
  </authors>
  <commentList>
    <comment ref="A42" authorId="0" shapeId="0" xr:uid="{00000000-0006-0000-2900-000001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 McHugh</author>
  </authors>
  <commentList>
    <comment ref="A42" authorId="0" shapeId="0" xr:uid="{00000000-0006-0000-2A00-000001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Angelika</author>
    <author>Pete McHugh</author>
  </authors>
  <commentList>
    <comment ref="E12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modified to exclude 13A and 13+ from ETRS</t>
        </r>
      </text>
    </comment>
    <comment ref="A42" authorId="1" shapeId="0" xr:uid="{00000000-0006-0000-2B00-000002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Larrie LaVoy</author>
    <author>Pete McHugh</author>
  </authors>
  <commentList>
    <comment ref="T3" authorId="0" shapeId="0" xr:uid="{00000000-0006-0000-2C00-000001000000}">
      <text>
        <r>
          <rPr>
            <b/>
            <sz val="9"/>
            <color indexed="81"/>
            <rFont val="Tahoma"/>
            <family val="2"/>
          </rPr>
          <t>Larrie LaVoy:</t>
        </r>
        <r>
          <rPr>
            <sz val="9"/>
            <color indexed="81"/>
            <rFont val="Tahoma"/>
            <family val="2"/>
          </rPr>
          <t xml:space="preserve">
Off-Station of LA WA subgroup
</t>
        </r>
      </text>
    </comment>
    <comment ref="A42" authorId="1" shapeId="0" xr:uid="{00000000-0006-0000-2C00-000002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Angelika</author>
    <author>Pete McHugh</author>
  </authors>
  <commentList>
    <comment ref="E12" authorId="0" shapeId="0" xr:uid="{00000000-0006-0000-2D00-000001000000}">
      <text>
        <r>
          <rPr>
            <b/>
            <sz val="9"/>
            <color indexed="81"/>
            <rFont val="Tahoma"/>
            <family val="2"/>
          </rPr>
          <t>Angelika:</t>
        </r>
        <r>
          <rPr>
            <sz val="9"/>
            <color indexed="81"/>
            <rFont val="Tahoma"/>
            <family val="2"/>
          </rPr>
          <t xml:space="preserve">
modified to exclude 13A and 13+ from ETRS</t>
        </r>
      </text>
    </comment>
    <comment ref="A42" authorId="1" shapeId="0" xr:uid="{00000000-0006-0000-2D00-000002000000}">
      <text>
        <r>
          <rPr>
            <b/>
            <sz val="9"/>
            <color indexed="81"/>
            <rFont val="Tahoma"/>
            <family val="2"/>
          </rPr>
          <t>Pete McHugh:</t>
        </r>
        <r>
          <rPr>
            <sz val="9"/>
            <color indexed="81"/>
            <rFont val="Tahoma"/>
            <family val="2"/>
          </rPr>
          <t xml:space="preserve">
Indirect formulae begin (allows for simpler copy/pasting as years are added)</t>
        </r>
      </text>
    </comment>
  </commentList>
</comments>
</file>

<file path=xl/sharedStrings.xml><?xml version="1.0" encoding="utf-8"?>
<sst xmlns="http://schemas.openxmlformats.org/spreadsheetml/2006/main" count="17665" uniqueCount="2021">
  <si>
    <t>Nook/Samish Fall</t>
  </si>
  <si>
    <t>TOTAL TermRun</t>
  </si>
  <si>
    <t>-----  UnMarked Nooksack/Samish Fall</t>
  </si>
  <si>
    <t>-- U-NkSm FF</t>
  </si>
  <si>
    <t>-----  Marked Nooksack/Samish Fall</t>
  </si>
  <si>
    <t>-- M-NkSm FF</t>
  </si>
  <si>
    <t>Nook Spring</t>
  </si>
  <si>
    <t>-----  UnMarked NF Nooksack Spr</t>
  </si>
  <si>
    <t>-- U-NFNK Sp</t>
  </si>
  <si>
    <t>-----  Marked NF Nooksack Spr</t>
  </si>
  <si>
    <t>-- M-NFNK Sp</t>
  </si>
  <si>
    <t>Skagit Su/Fl Fing</t>
  </si>
  <si>
    <t>-----  UnMarked Skagit Summer/Fall Fing</t>
  </si>
  <si>
    <t>-- U-Skag FF</t>
  </si>
  <si>
    <t>-----  Marked Skagit Summer/Fall Fing</t>
  </si>
  <si>
    <t>-- M-Skag FF</t>
  </si>
  <si>
    <t>Skagit Su/Fl Year</t>
  </si>
  <si>
    <t>-----  UnMarked Skagit Summer/Fall Year</t>
  </si>
  <si>
    <t>-- U-SkagFYr</t>
  </si>
  <si>
    <t>-----  Marked Skagit Summer/Fall Year</t>
  </si>
  <si>
    <t>-- M-SkagFYr</t>
  </si>
  <si>
    <t>Skagit Sprng Year</t>
  </si>
  <si>
    <t>-----  UnMarked Skagit Spring Year</t>
  </si>
  <si>
    <t>-- U-SkagSpY</t>
  </si>
  <si>
    <t>-----  Marked Skagit Spring Year</t>
  </si>
  <si>
    <t>-- M-SkagSpY</t>
  </si>
  <si>
    <t>Snohom Fall Fing</t>
  </si>
  <si>
    <t>-----  UnMarked Snohomish Fall Fing</t>
  </si>
  <si>
    <t>-- U-Snoh FF</t>
  </si>
  <si>
    <t>-----  Marked Snohomish Fall Fing</t>
  </si>
  <si>
    <t>-- M-Snoh FF</t>
  </si>
  <si>
    <t>Snohom Fall Year</t>
  </si>
  <si>
    <t>-----  UnMarked Snohomish Fall Year</t>
  </si>
  <si>
    <t>-- U-SnohFYr</t>
  </si>
  <si>
    <t>-----  Marked Snohomish Fall Year</t>
  </si>
  <si>
    <t>-- M-SnohFYr</t>
  </si>
  <si>
    <t>Stilla Fall Fing</t>
  </si>
  <si>
    <t>-----  UnMarked Stillaguamish Fall Fing</t>
  </si>
  <si>
    <t>-- U-Stil FF</t>
  </si>
  <si>
    <t>-----  Marked Stillaguamish Fall Fing</t>
  </si>
  <si>
    <t>-- M-Stil FF</t>
  </si>
  <si>
    <t>Tulalip Fall Fing</t>
  </si>
  <si>
    <t>-----  UnMarked Tulalip Fall Fing</t>
  </si>
  <si>
    <t>-- U-Tula FF</t>
  </si>
  <si>
    <t>-----  Marked Tulalip Fall Fing</t>
  </si>
  <si>
    <t>-- M-Tula FF</t>
  </si>
  <si>
    <t>Mid PS Fall Fing</t>
  </si>
  <si>
    <t>-----  UnMarked Mid PS Fall Fing</t>
  </si>
  <si>
    <t>-- U-MidPSFF</t>
  </si>
  <si>
    <t>-----  Marked Mid PS Fall Fing</t>
  </si>
  <si>
    <t>-- M-MidPSFF</t>
  </si>
  <si>
    <t>UW Accelerated</t>
  </si>
  <si>
    <t>-----  UnMarked UW Accelerated</t>
  </si>
  <si>
    <t>-- U-UWAc FF</t>
  </si>
  <si>
    <t>-----  Marked UW Accelerated</t>
  </si>
  <si>
    <t>-- M-UWAc FF</t>
  </si>
  <si>
    <t>SPS Fall Fing</t>
  </si>
  <si>
    <t>-----  UnMarked South Puget Sound Fall Fing</t>
  </si>
  <si>
    <t>-- U-SPSd FF</t>
  </si>
  <si>
    <t>-----  Marked South Puget Sound Fall Fing</t>
  </si>
  <si>
    <t>-- M-SPSd FF</t>
  </si>
  <si>
    <t>SPS Fall Year</t>
  </si>
  <si>
    <t>-----  UnMarked South Puget Sound Fall Year</t>
  </si>
  <si>
    <t>-- U-SPS Fyr</t>
  </si>
  <si>
    <t>-----  Marked South Puget Sound Fall Year</t>
  </si>
  <si>
    <t>-- M-SPS Fyr</t>
  </si>
  <si>
    <t>White Spr Fing</t>
  </si>
  <si>
    <t>-----  UnMarked White River Spring Fing</t>
  </si>
  <si>
    <t>-- U-WhiteSp</t>
  </si>
  <si>
    <t>-----  Marked White River Spring Fing</t>
  </si>
  <si>
    <t>-- M-WhiteSp</t>
  </si>
  <si>
    <t>HC Fall Fing</t>
  </si>
  <si>
    <t>-----  UnMarked Hood Canal Fall Fing</t>
  </si>
  <si>
    <t>-- U-HdCl FF</t>
  </si>
  <si>
    <t>-----  Marked Hood Canal Fall Fing</t>
  </si>
  <si>
    <t>-- M-HdCl FF</t>
  </si>
  <si>
    <t>HC Fall Year</t>
  </si>
  <si>
    <t>-----  UnMarked Hood Canal Fall Year</t>
  </si>
  <si>
    <t>-- U-HdCl FY</t>
  </si>
  <si>
    <t>-----  Marked Hood Canal Fall Year</t>
  </si>
  <si>
    <t>-- M-HdCl FY</t>
  </si>
  <si>
    <t>JDF Tribs. Fall</t>
  </si>
  <si>
    <t>-----  UnMarked JDF Tribs. Fall</t>
  </si>
  <si>
    <t>-- U-SJDF FF</t>
  </si>
  <si>
    <t>-----  Marked JDF Tribs. Fall</t>
  </si>
  <si>
    <t>-- M-SJDF FF</t>
  </si>
  <si>
    <t>White Spr Year</t>
  </si>
  <si>
    <t>-----  UnMarked White River Spring Year</t>
  </si>
  <si>
    <t>-- U-WhtSpYr</t>
  </si>
  <si>
    <t>-----  Marked White River Spring Year</t>
  </si>
  <si>
    <t>-- M-WhtSpYr</t>
  </si>
  <si>
    <t>Hoko River</t>
  </si>
  <si>
    <t>-----  UnMarked Hoko River</t>
  </si>
  <si>
    <t>-- U-Hoko Rv</t>
  </si>
  <si>
    <t>-----  Marked Hoko River</t>
  </si>
  <si>
    <t>-- M-Hoko Rv</t>
  </si>
  <si>
    <t>OREGON Tule</t>
  </si>
  <si>
    <t>-----  UnMarked CR Oregon Hatchery Tule</t>
  </si>
  <si>
    <t>-- U-OR Tule</t>
  </si>
  <si>
    <t>-----  Marked CR Oregon Hatchery Tule</t>
  </si>
  <si>
    <t>-- M-OR Tule</t>
  </si>
  <si>
    <t>WASHINGTON Tule</t>
  </si>
  <si>
    <t>-----  UnMarked CR Washington Hatchery Tule</t>
  </si>
  <si>
    <t>-- U-WA Tule</t>
  </si>
  <si>
    <t>-----  Marked CR Washington Hatchery Tule</t>
  </si>
  <si>
    <t>-- M-WA Tule</t>
  </si>
  <si>
    <t>Lower Col Wild</t>
  </si>
  <si>
    <t>-----  UnMarked Lower Columbia River Wild</t>
  </si>
  <si>
    <t>-- U-LCRWild</t>
  </si>
  <si>
    <t>-----  Marked Lower Columbia River Wild</t>
  </si>
  <si>
    <t>-- M-LCRWild</t>
  </si>
  <si>
    <t>Bonn. Pool Hat</t>
  </si>
  <si>
    <t>-----  UnMarked CR Bonneville Pool Hatchery</t>
  </si>
  <si>
    <t>-- U-BPHTule</t>
  </si>
  <si>
    <t>-----  Marked CR Bonneville Pool Hatchery</t>
  </si>
  <si>
    <t>-- M-BPHTule</t>
  </si>
  <si>
    <t>Col Rvr Summer</t>
  </si>
  <si>
    <t>-----  UnMarked Columbia R Upriver Summer</t>
  </si>
  <si>
    <t>-- U-UpCR Su</t>
  </si>
  <si>
    <t>-----  Marked Columbia R Upriver Summer</t>
  </si>
  <si>
    <t>-- M-UpCR Su</t>
  </si>
  <si>
    <t>Col Rvr UR-Bright</t>
  </si>
  <si>
    <t>-----  UnMarked Columbia R Upriver Bright</t>
  </si>
  <si>
    <t>-- U-UpCR Br</t>
  </si>
  <si>
    <t>-----  Marked Columbia R Upriver Bright</t>
  </si>
  <si>
    <t>-- M-UpCR Br</t>
  </si>
  <si>
    <t>Cowlitz Spring</t>
  </si>
  <si>
    <t>-----  UnMarked Cowlitz River Spring</t>
  </si>
  <si>
    <t>-- U-Cowl Sp</t>
  </si>
  <si>
    <t>-----  Marked Cowlitz River Spring</t>
  </si>
  <si>
    <t>-- M-Cowl Sp</t>
  </si>
  <si>
    <t>Willamette Sprg</t>
  </si>
  <si>
    <t>-----  UnMarked Willamette River Spring</t>
  </si>
  <si>
    <t>-- U-Will Sp</t>
  </si>
  <si>
    <t>-----  Marked Willamette River Spring</t>
  </si>
  <si>
    <t>-- M-Will Sp</t>
  </si>
  <si>
    <t>Snake River Fall</t>
  </si>
  <si>
    <t>-----  UnMarked Snake River Fall</t>
  </si>
  <si>
    <t>-- U-Snake F</t>
  </si>
  <si>
    <t>-----  Marked Snake River Fall</t>
  </si>
  <si>
    <t>-- M-Snake F</t>
  </si>
  <si>
    <t>OR No Coast Fall</t>
  </si>
  <si>
    <t>-----  UnMarked Oregon North Coast Fall</t>
  </si>
  <si>
    <t>-- U-OR No F</t>
  </si>
  <si>
    <t>-----  Marked Oregon North Coast Fall</t>
  </si>
  <si>
    <t>-- M-OR No F</t>
  </si>
  <si>
    <t>West Cst Vanc Isl</t>
  </si>
  <si>
    <t>-----  UnMarked WCVI Total Fall</t>
  </si>
  <si>
    <t>-- U-WCVI Tl</t>
  </si>
  <si>
    <t>-----  Marked WCVI Total Fall</t>
  </si>
  <si>
    <t>-- M-WCVI Tl</t>
  </si>
  <si>
    <t>Fraser Rvr Late</t>
  </si>
  <si>
    <t>-----  UnMarked Fraser River Late</t>
  </si>
  <si>
    <t>-- U-FrasRLt</t>
  </si>
  <si>
    <t>-----  Marked Fraser River Late</t>
  </si>
  <si>
    <t>-- M-FrasRLt</t>
  </si>
  <si>
    <t>Fraser Rvr Early</t>
  </si>
  <si>
    <t>-----  UnMarked Fraser River Early</t>
  </si>
  <si>
    <t>-- U-FrasREr</t>
  </si>
  <si>
    <t>-----  Marked Fraser River Early</t>
  </si>
  <si>
    <t>-- M-FrasREr</t>
  </si>
  <si>
    <t>Lower Georgia Str</t>
  </si>
  <si>
    <t>-----  UnMarked Lower Georgia Strait</t>
  </si>
  <si>
    <t>-- U-LwGeo S</t>
  </si>
  <si>
    <t>-----  Marked Lower Georgia Strait</t>
  </si>
  <si>
    <t>-- M-LwGeo S</t>
  </si>
  <si>
    <t>Lower Col Tule Nat</t>
  </si>
  <si>
    <t>-----  UnMarked Lower Columbia Naturals</t>
  </si>
  <si>
    <t>-- U-LColNat</t>
  </si>
  <si>
    <t>-----  Marked Lower Columbia Naturals</t>
  </si>
  <si>
    <t>-- M-LColNat</t>
  </si>
  <si>
    <t>Central Valley</t>
  </si>
  <si>
    <t>-----  UnMarked Central Valley Fall</t>
  </si>
  <si>
    <t>-- U-CentVal</t>
  </si>
  <si>
    <t>-----  Marked Central Valley Fall</t>
  </si>
  <si>
    <t>-- M-CentVal</t>
  </si>
  <si>
    <t>WA North Coast</t>
  </si>
  <si>
    <t>-----  UnMarked WA North Coast Fall</t>
  </si>
  <si>
    <t>-- U-WA NCst</t>
  </si>
  <si>
    <t>-----  Marked WA North Coast Fall</t>
  </si>
  <si>
    <t>-- M-WA NCst</t>
  </si>
  <si>
    <t>Willapa Bay</t>
  </si>
  <si>
    <t>-----  UnMarked Willapa Bay</t>
  </si>
  <si>
    <t>-- U-Willapa</t>
  </si>
  <si>
    <t>-----  Marked Willapa Bay</t>
  </si>
  <si>
    <t>-- M-Willapa</t>
  </si>
  <si>
    <t>Stock Name</t>
  </si>
  <si>
    <t>Stock abbreviation</t>
  </si>
  <si>
    <t>Age 3</t>
  </si>
  <si>
    <t>Age 4</t>
  </si>
  <si>
    <t>Age 5</t>
  </si>
  <si>
    <t>Flag</t>
  </si>
  <si>
    <t>0 = Don't use</t>
  </si>
  <si>
    <t>1 = Exact Value</t>
  </si>
  <si>
    <t>Flags</t>
  </si>
  <si>
    <t>2 = Let FRAM split out M/U</t>
  </si>
  <si>
    <t>For toggling between years</t>
  </si>
  <si>
    <t>STOCK</t>
  </si>
  <si>
    <t>AGE 3</t>
  </si>
  <si>
    <t>AGE 4</t>
  </si>
  <si>
    <t>AGE 5</t>
  </si>
  <si>
    <t>UM</t>
  </si>
  <si>
    <t>M</t>
  </si>
  <si>
    <t>Skagit S/F Fing</t>
  </si>
  <si>
    <t>Skagit S/F Year</t>
  </si>
  <si>
    <t>Skagit Spring</t>
  </si>
  <si>
    <t>Snohomish Fall Fing</t>
  </si>
  <si>
    <t>Snohomish Fall Year</t>
  </si>
  <si>
    <t>Stilly FF</t>
  </si>
  <si>
    <t>Tulalip FF</t>
  </si>
  <si>
    <t>Mid PS FF</t>
  </si>
  <si>
    <t>UW Acc</t>
  </si>
  <si>
    <t>SPS FF</t>
  </si>
  <si>
    <t>SPS FY</t>
  </si>
  <si>
    <t>White Spr F</t>
  </si>
  <si>
    <t>HC FF</t>
  </si>
  <si>
    <t>HC FY</t>
  </si>
  <si>
    <t>JDF F</t>
  </si>
  <si>
    <t>Hoko</t>
  </si>
  <si>
    <t>Year</t>
  </si>
  <si>
    <t>Nook SF</t>
  </si>
  <si>
    <t>NF Nook Spr</t>
  </si>
  <si>
    <t>SF Nook Spr</t>
  </si>
  <si>
    <t>Skagit SF Fing</t>
  </si>
  <si>
    <t>Skagit SF Yrl</t>
  </si>
  <si>
    <t>Snoh Fing</t>
  </si>
  <si>
    <t>Snoh Yrl</t>
  </si>
  <si>
    <t>Stil SF</t>
  </si>
  <si>
    <t>Tulalip</t>
  </si>
  <si>
    <t>MPS FF</t>
  </si>
  <si>
    <t>WhiteSpr Fing</t>
  </si>
  <si>
    <t>WhiteSpr Year</t>
  </si>
  <si>
    <t>HCFing</t>
  </si>
  <si>
    <t>HCYrl</t>
  </si>
  <si>
    <t>JDF (Elw&amp;Dung)</t>
  </si>
  <si>
    <t>age 3 r offset</t>
  </si>
  <si>
    <t>age 3 col offset</t>
  </si>
  <si>
    <t>age 4 r offset</t>
  </si>
  <si>
    <t>age 4 col offset</t>
  </si>
  <si>
    <t>age 5 r offset</t>
  </si>
  <si>
    <t>age 5 col offset</t>
  </si>
  <si>
    <t>1. Nooksack Fall</t>
  </si>
  <si>
    <t>&gt;Fall Run Entrng 7B</t>
  </si>
  <si>
    <t>2. Nooksack Native</t>
  </si>
  <si>
    <t>&gt;Fall Run Entrng 8</t>
  </si>
  <si>
    <t>5. Skagit Spring</t>
  </si>
  <si>
    <t>6. Sno Fall Fing</t>
  </si>
  <si>
    <t>7. Sno Fall Year</t>
  </si>
  <si>
    <t>8. Stil Fall Fing</t>
  </si>
  <si>
    <t>9. Tula Fall Fing</t>
  </si>
  <si>
    <t>&gt;Fall Run Entrng 8A</t>
  </si>
  <si>
    <t>10. Upper SPS Fall Fing</t>
  </si>
  <si>
    <t>11. UW ACC Fall Fing</t>
  </si>
  <si>
    <t>12. Deep SPS Fall Fing</t>
  </si>
  <si>
    <t>13. SPS Fall Year</t>
  </si>
  <si>
    <t>&gt; SPS Fall Yearl Upper</t>
  </si>
  <si>
    <t>&gt; SPS Fall Yearl Deep</t>
  </si>
  <si>
    <t>&gt;TAA for Upper SPS</t>
  </si>
  <si>
    <t>&gt;TAA for Deep SPS</t>
  </si>
  <si>
    <t>&gt;Fall Run Entrng 10</t>
  </si>
  <si>
    <t>14. White R. Spring</t>
  </si>
  <si>
    <t>15. HC Fall Fing</t>
  </si>
  <si>
    <t>16. HC Fall Year</t>
  </si>
  <si>
    <t>&gt;Fall Run Entrng 12</t>
  </si>
  <si>
    <t>Elwha/Dungeness</t>
  </si>
  <si>
    <t>33. White R. Spr Yrlg</t>
  </si>
  <si>
    <t>3+4 Skagit Fall</t>
  </si>
  <si>
    <t>6+7 Sno Fall</t>
  </si>
  <si>
    <t>15+16 HC Fall</t>
  </si>
  <si>
    <t>Total terminal runs for troubleshooting BKFRAM</t>
  </si>
  <si>
    <t>BkFRAM UM</t>
  </si>
  <si>
    <t>BkFRAM AD</t>
  </si>
  <si>
    <t>Copy &amp; Paste to BkFRAMScalarAdjust.xls worksheet to compare with TAMX &amp; TAMM Input</t>
  </si>
  <si>
    <t>PPN NF</t>
  </si>
  <si>
    <t>Age</t>
  </si>
  <si>
    <t>Stock Number</t>
  </si>
  <si>
    <t>Species</t>
  </si>
  <si>
    <t>StockVersion</t>
  </si>
  <si>
    <t>StockID</t>
  </si>
  <si>
    <t>ProductionRegionNumber</t>
  </si>
  <si>
    <t>ManagementUnitNumber</t>
  </si>
  <si>
    <t>StockName</t>
  </si>
  <si>
    <t>StockLongName</t>
  </si>
  <si>
    <t>CHINOOK</t>
  </si>
  <si>
    <t>U-NkSm FF</t>
  </si>
  <si>
    <t>UnMarked Nooksack/Samish Fall</t>
  </si>
  <si>
    <t>M-NkSm FF</t>
  </si>
  <si>
    <t>Marked Nooksack/Samish Fall</t>
  </si>
  <si>
    <t>U-NFNK Sp</t>
  </si>
  <si>
    <t>UnMarked NF Nooksack Spr</t>
  </si>
  <si>
    <t>M-NFNK Sp</t>
  </si>
  <si>
    <t>Marked NF Nooksack Spr</t>
  </si>
  <si>
    <t>U-SFNK Sp</t>
  </si>
  <si>
    <t>UnMarked SF Nooksack Spr</t>
  </si>
  <si>
    <t>M-SFNK Sp</t>
  </si>
  <si>
    <t>Marked SF Nooksack Spr</t>
  </si>
  <si>
    <t>U-Skag FF</t>
  </si>
  <si>
    <t>UnMarked Skagit Summer/Fall Fing</t>
  </si>
  <si>
    <t>M-Skag FF</t>
  </si>
  <si>
    <t>Marked Skagit Summer/Fall Fing</t>
  </si>
  <si>
    <t>U-SkagFYr</t>
  </si>
  <si>
    <t>UnMarked Skagit Summer/Fall Year</t>
  </si>
  <si>
    <t>M-SkagFYr</t>
  </si>
  <si>
    <t>Marked Skagit Summer/Fall Year</t>
  </si>
  <si>
    <t>U-SkagSpY</t>
  </si>
  <si>
    <t>UnMarked Skagit Spring Year</t>
  </si>
  <si>
    <t>M-SkagSpY</t>
  </si>
  <si>
    <t>Marked Skagit Spring Year</t>
  </si>
  <si>
    <t>U-Snoh FF</t>
  </si>
  <si>
    <t>UnMarked Snohomish Fall Fing</t>
  </si>
  <si>
    <t>M-Snoh FF</t>
  </si>
  <si>
    <t>Marked Snohomish Fall Fing</t>
  </si>
  <si>
    <t>U-SnohFYr</t>
  </si>
  <si>
    <t>UnMarked Snohomish Fall Year</t>
  </si>
  <si>
    <t>M-SnohFYr</t>
  </si>
  <si>
    <t>Marked Snohomish Fall Year</t>
  </si>
  <si>
    <t>U-Stil FF</t>
  </si>
  <si>
    <t>UnMarked Stillaguamish Fall Fing</t>
  </si>
  <si>
    <t>M-Stil FF</t>
  </si>
  <si>
    <t>Marked Stillaguamish Fall Fing</t>
  </si>
  <si>
    <t>U-Tula FF</t>
  </si>
  <si>
    <t>UnMarked Tulalip Fall Fing</t>
  </si>
  <si>
    <t>M-Tula FF</t>
  </si>
  <si>
    <t>Marked Tulalip Fall Fing</t>
  </si>
  <si>
    <t>U-MidPSFF</t>
  </si>
  <si>
    <t>UnMarked Mid PS Fall Fing</t>
  </si>
  <si>
    <t>M-MidPSFF</t>
  </si>
  <si>
    <t>Marked Mid PS Fall Fing</t>
  </si>
  <si>
    <t>U-UWAc FF</t>
  </si>
  <si>
    <t>UnMarked UW Accelerated</t>
  </si>
  <si>
    <t>M-UWAc FF</t>
  </si>
  <si>
    <t>Marked UW Accelerated</t>
  </si>
  <si>
    <t>U-SPSd FF</t>
  </si>
  <si>
    <t>UnMarked South Puget Sound Fall Fing</t>
  </si>
  <si>
    <t>M-SPSd FF</t>
  </si>
  <si>
    <t>Marked South Puget Sound Fall Fing</t>
  </si>
  <si>
    <t>U-SPS Fyr</t>
  </si>
  <si>
    <t>UnMarked South Puget Sound Fall Year</t>
  </si>
  <si>
    <t>M-SPS Fyr</t>
  </si>
  <si>
    <t>Marked South Puget Sound Fall Year</t>
  </si>
  <si>
    <t>U-WhiteSp</t>
  </si>
  <si>
    <t>UnMarked White River Spring Fing</t>
  </si>
  <si>
    <t>M-WhiteSp</t>
  </si>
  <si>
    <t>Marked White River Spring Fing</t>
  </si>
  <si>
    <t>U-HdCl FF</t>
  </si>
  <si>
    <t>UnMarked Hood Canal Fall Fing</t>
  </si>
  <si>
    <t>M-HdCl FF</t>
  </si>
  <si>
    <t>Marked Hood Canal Fall Fing</t>
  </si>
  <si>
    <t>U-HdCl FY</t>
  </si>
  <si>
    <t>UnMarked Hood Canal Fall Year</t>
  </si>
  <si>
    <t>M-HdCl FY</t>
  </si>
  <si>
    <t>Marked Hood Canal Fall Year</t>
  </si>
  <si>
    <t>U-SJDF FF</t>
  </si>
  <si>
    <t>UnMarked JDF Tribs. Fall</t>
  </si>
  <si>
    <t>M-SJDF FF</t>
  </si>
  <si>
    <t>Marked JDF Tribs. Fall</t>
  </si>
  <si>
    <t>U-OR Tule</t>
  </si>
  <si>
    <t>UnMarked CR Oregon Hatchery Tule</t>
  </si>
  <si>
    <t>M-OR Tule</t>
  </si>
  <si>
    <t>Marked CR Oregon Hatchery Tule</t>
  </si>
  <si>
    <t>U-WA Tule</t>
  </si>
  <si>
    <t>UnMarked CR Washington Hatchery Tule</t>
  </si>
  <si>
    <t>M-WA Tule</t>
  </si>
  <si>
    <t>Marked CR Washington Hatchery Tule</t>
  </si>
  <si>
    <t>U-LCRWild</t>
  </si>
  <si>
    <t>UnMarked Lower Columbia River Wild</t>
  </si>
  <si>
    <t>M-LCRWild</t>
  </si>
  <si>
    <t>Marked Lower Columbia River Wild</t>
  </si>
  <si>
    <t>U-BPHTule</t>
  </si>
  <si>
    <t>UnMarked CR Bonneville Pool Hatchery</t>
  </si>
  <si>
    <t>M-BPHTule</t>
  </si>
  <si>
    <t>Marked CR Bonneville Pool Hatchery</t>
  </si>
  <si>
    <t>U-UpCR Su</t>
  </si>
  <si>
    <t>UnMarked Columbia R Upriver Summer</t>
  </si>
  <si>
    <t>M-UpCR Su</t>
  </si>
  <si>
    <t>Marked Columbia R Upriver Summer</t>
  </si>
  <si>
    <t>U-UpCR Br</t>
  </si>
  <si>
    <t>UnMarked Columbia R Upriver Bright</t>
  </si>
  <si>
    <t>M-UpCR Br</t>
  </si>
  <si>
    <t>Marked Columbia R Upriver Bright</t>
  </si>
  <si>
    <t>U-Cowl Sp</t>
  </si>
  <si>
    <t>UnMarked Cowlitz River Spring</t>
  </si>
  <si>
    <t>M-Cowl Sp</t>
  </si>
  <si>
    <t>Marked Cowlitz River Spring</t>
  </si>
  <si>
    <t>U-Will Sp</t>
  </si>
  <si>
    <t>UnMarked Willamette River Spring</t>
  </si>
  <si>
    <t>M-Will Sp</t>
  </si>
  <si>
    <t>Marked Willamette River Spring</t>
  </si>
  <si>
    <t>U-Snake F</t>
  </si>
  <si>
    <t>UnMarked Snake River Fall</t>
  </si>
  <si>
    <t>M-Snake F</t>
  </si>
  <si>
    <t>Marked Snake River Fall</t>
  </si>
  <si>
    <t>U-OR No F</t>
  </si>
  <si>
    <t>UnMarked Oregon North Coast Fall</t>
  </si>
  <si>
    <t>M-OR No F</t>
  </si>
  <si>
    <t>Marked Oregon North Coast Fall</t>
  </si>
  <si>
    <t>U-WCVI Tl</t>
  </si>
  <si>
    <t>UnMarked WCVI Total Fall</t>
  </si>
  <si>
    <t>M-WCVI Tl</t>
  </si>
  <si>
    <t>Marked WCVI Total Fall</t>
  </si>
  <si>
    <t>U-FrasRLt</t>
  </si>
  <si>
    <t>UnMarked Fraser River Late</t>
  </si>
  <si>
    <t>M-FrasRLt</t>
  </si>
  <si>
    <t>Marked Fraser River Late</t>
  </si>
  <si>
    <t>U-FrasREr</t>
  </si>
  <si>
    <t>UnMarked Fraser River Early</t>
  </si>
  <si>
    <t>M-FrasREr</t>
  </si>
  <si>
    <t>Marked Fraser River Early</t>
  </si>
  <si>
    <t>U-LwGeo S</t>
  </si>
  <si>
    <t>UnMarked Lower Georgia Strait</t>
  </si>
  <si>
    <t>M-LwGeo S</t>
  </si>
  <si>
    <t>Marked Lower Georgia Strait</t>
  </si>
  <si>
    <t>U-WhtSpYr</t>
  </si>
  <si>
    <t>UnMarked White River Spring Year</t>
  </si>
  <si>
    <t>M-WhtSpYr</t>
  </si>
  <si>
    <t>Marked White River Spring Year</t>
  </si>
  <si>
    <t>U-LColNat</t>
  </si>
  <si>
    <t>UnMarked Lower Columbia Naturals</t>
  </si>
  <si>
    <t>M-LColNat</t>
  </si>
  <si>
    <t>Marked Lower Columbia Naturals</t>
  </si>
  <si>
    <t>U-CentVal</t>
  </si>
  <si>
    <t>UnMarked Central Valley Fall</t>
  </si>
  <si>
    <t>M-CentVal</t>
  </si>
  <si>
    <t>Marked Central Valley Fall</t>
  </si>
  <si>
    <t>U-WA NCst</t>
  </si>
  <si>
    <t>UnMarked WA North Coast Fall</t>
  </si>
  <si>
    <t>M-WA NCst</t>
  </si>
  <si>
    <t>Marked WA North Coast Fall</t>
  </si>
  <si>
    <t>U-Willapa</t>
  </si>
  <si>
    <t>UnMarked Willapa Bay</t>
  </si>
  <si>
    <t>M-Willapa</t>
  </si>
  <si>
    <t>Marked Willapa Bay</t>
  </si>
  <si>
    <t>U-Hoko Rv</t>
  </si>
  <si>
    <t>UnMarked Hoko River</t>
  </si>
  <si>
    <t>M-Hoko Rv</t>
  </si>
  <si>
    <t>Marked Hoko River</t>
  </si>
  <si>
    <t>OR Tule</t>
  </si>
  <si>
    <t>WA Tule</t>
  </si>
  <si>
    <t>LRW</t>
  </si>
  <si>
    <t>BPH</t>
  </si>
  <si>
    <t>U Col Sum</t>
  </si>
  <si>
    <t>U Col Brt</t>
  </si>
  <si>
    <t>Cowlitz Spr</t>
  </si>
  <si>
    <t>Willamette Spr</t>
  </si>
  <si>
    <t>Snake Fall</t>
  </si>
  <si>
    <t>Lower Col Nat</t>
  </si>
  <si>
    <t>OR No Coast</t>
  </si>
  <si>
    <t>OR Mid Coast</t>
  </si>
  <si>
    <t>Willapa</t>
  </si>
  <si>
    <t>Fraser Late</t>
  </si>
  <si>
    <t>Fraser Early</t>
  </si>
  <si>
    <t>Lower Geo St</t>
  </si>
  <si>
    <t xml:space="preserve"> First year in EV file (used for checking year input) OREGON COASTAL OLD STYLE DATA SET</t>
  </si>
  <si>
    <t>MATAEQ15a.DAT</t>
  </si>
  <si>
    <t xml:space="preserve"> Maturation Schedule</t>
  </si>
  <si>
    <t>AKS</t>
  </si>
  <si>
    <t xml:space="preserve"> Alaska Spring</t>
  </si>
  <si>
    <t xml:space="preserve"> read in maturity schedule</t>
  </si>
  <si>
    <t xml:space="preserve"> Escapement</t>
  </si>
  <si>
    <t xml:space="preserve"> First age of data</t>
  </si>
  <si>
    <t xml:space="preserve"> Minimum number of ages per brood</t>
  </si>
  <si>
    <t>NTH</t>
  </si>
  <si>
    <t xml:space="preserve"> North/Central BC</t>
  </si>
  <si>
    <t xml:space="preserve"> Adjustment to maturation rate</t>
  </si>
  <si>
    <t xml:space="preserve"> terminal run adults</t>
  </si>
  <si>
    <t>FRE</t>
  </si>
  <si>
    <t xml:space="preserve"> Fraser Early</t>
  </si>
  <si>
    <t xml:space="preserve"> Escapement + commercial gill net</t>
  </si>
  <si>
    <t>FRL</t>
  </si>
  <si>
    <t xml:space="preserve"> Fraser Late (Harrison) includes Chilliwack - 2011 Chuck Parken Logarithmic Sibling Forecast</t>
  </si>
  <si>
    <t xml:space="preserve"> read in maturation rate</t>
  </si>
  <si>
    <t xml:space="preserve"> First age</t>
  </si>
  <si>
    <t>RBH</t>
  </si>
  <si>
    <t xml:space="preserve"> WCVI Hatchery (Term run to WCVI all systems H + W)New Time Series 79- Feb 2014 D Dobson</t>
  </si>
  <si>
    <t xml:space="preserve"> Term Run + native - jacks excluded - MORE THAN ONE STOCK</t>
  </si>
  <si>
    <t xml:space="preserve"> Number of stocks to use same EV factors</t>
  </si>
  <si>
    <t>RBT</t>
  </si>
  <si>
    <t xml:space="preserve"> Stock For same EV's</t>
  </si>
  <si>
    <t xml:space="preserve"> Minimum number of ages</t>
  </si>
  <si>
    <t>GSQ</t>
  </si>
  <si>
    <t xml:space="preserve"> Upper Georgia Strait</t>
  </si>
  <si>
    <t xml:space="preserve"> Automatic mat rate adjustment</t>
  </si>
  <si>
    <t xml:space="preserve"> Escapement - age structure based on Quinsam index</t>
  </si>
  <si>
    <t xml:space="preserve"> Minimum number of ages to fit</t>
  </si>
  <si>
    <t>GST</t>
  </si>
  <si>
    <t xml:space="preserve"> LGS NATURAL COWICHAN + NANAIMO only</t>
  </si>
  <si>
    <t xml:space="preserve"> Escapement age structure based on BQR</t>
  </si>
  <si>
    <t>GSH</t>
  </si>
  <si>
    <t xml:space="preserve"> L. Georgia Str Hatchery + Squamish River</t>
  </si>
  <si>
    <t xml:space="preserve"> Read in maturity schedule</t>
  </si>
  <si>
    <t xml:space="preserve"> Terminal run facilities and natural spawning</t>
  </si>
  <si>
    <t xml:space="preserve"> First Age</t>
  </si>
  <si>
    <t>NKF</t>
  </si>
  <si>
    <t xml:space="preserve"> Nooksack Fall (Nooksack/Samish total) Updated for 1979 onward with Feb 2015 Run reconstruction that includes fw sport</t>
  </si>
  <si>
    <t xml:space="preserve"> No Adjustment</t>
  </si>
  <si>
    <t xml:space="preserve"> Terminal Run (not 4B)</t>
  </si>
  <si>
    <t>PSF</t>
  </si>
  <si>
    <t xml:space="preserve"> Puget Sound Fingerling (Includes PSY) Updated 1979 onward Feb 2015 Includes Skagit&amp;Stilly-Snoh&amp;HC&amp;SPS and DungElwha hatcheries with offstation;</t>
  </si>
  <si>
    <t xml:space="preserve"> Terminal Run (not 4B) MORE than 1 stock</t>
  </si>
  <si>
    <t xml:space="preserve"> Number of stocks</t>
  </si>
  <si>
    <t>PSY</t>
  </si>
  <si>
    <t xml:space="preserve"> Stock ID for using same EVs</t>
  </si>
  <si>
    <t xml:space="preserve"> Minumum number of years</t>
  </si>
  <si>
    <t>PSN</t>
  </si>
  <si>
    <t xml:space="preserve"> Puget Sound Natural includes JDF (Dung+Elwha Wild) and HC and SPS naturals. Updated for 1979 onward for new  Run Reconstruction</t>
  </si>
  <si>
    <t xml:space="preserve"> Terminal run size (not 4B)</t>
  </si>
  <si>
    <t>NKS</t>
  </si>
  <si>
    <t xml:space="preserve"> Nooksack Spring (yearling) Updated Feb 2013; runsizes from 1995 onward include HOR and NOR in nat esc.</t>
  </si>
  <si>
    <t xml:space="preserve"> No adjustment</t>
  </si>
  <si>
    <t>SKG</t>
  </si>
  <si>
    <t xml:space="preserve"> Skagit Summer/Fall Natural (forecast in fingerling only; historical terminal run a mix)</t>
  </si>
  <si>
    <t xml:space="preserve"> Automatic Maturity Rate Adjustment</t>
  </si>
  <si>
    <t xml:space="preserve"> Terminal Run</t>
  </si>
  <si>
    <t xml:space="preserve"> Minimum number of ages needed for EV calculation</t>
  </si>
  <si>
    <t>STL</t>
  </si>
  <si>
    <t xml:space="preserve"> Stillaguamish Summer/Fall Natural: use "wild" forecast; escapement for 1988 on excludes supp. brood stock</t>
  </si>
  <si>
    <t xml:space="preserve"> Minimum number of ages for EV calculations</t>
  </si>
  <si>
    <t>SNO</t>
  </si>
  <si>
    <t xml:space="preserve"> Snohomish Summer/Fall Natural: use "wild" forecast; Updated for 1979 onward with MaR 2015 Run Reconstruction that includes fw sport</t>
  </si>
  <si>
    <t>WCH</t>
  </si>
  <si>
    <t xml:space="preserve"> Washington Coastal Fall Hatchery: Willapa Bay and Quinalt Hatchery Forecasts; if no forecast that tribes and WDFW agreed on then Gary Morishima wants zero as forecast instead of WDFW forecast;</t>
  </si>
  <si>
    <t xml:space="preserve"> Terminal Run without jacks</t>
  </si>
  <si>
    <t xml:space="preserve"> Minimum number of years</t>
  </si>
  <si>
    <t>WCN</t>
  </si>
  <si>
    <t xml:space="preserve"> Washington Coastal Natural: Chehalis+Humptulips+Queets+Hoh+Quillayute summer fall Wild; if no forecast that tribes and WDFW agreed on; then Gary Morishima wants zero as forecast instead of WDFW forecast; Forecasts</t>
  </si>
  <si>
    <t xml:space="preserve"> Automatic adjustment</t>
  </si>
  <si>
    <t xml:space="preserve"> Columbia River UpRiver Brights only NO MCBs</t>
  </si>
  <si>
    <t xml:space="preserve"> read in maturity schedule-do not adjust</t>
  </si>
  <si>
    <t xml:space="preserve"> Terminal Run Adults</t>
  </si>
  <si>
    <t xml:space="preserve"> Minimum number of ages AGE 5 = AGE 5+6</t>
  </si>
  <si>
    <t>SPR</t>
  </si>
  <si>
    <t xml:space="preserve"> Spring Creek Tules Bonneville Pool Hatchery</t>
  </si>
  <si>
    <t>BON</t>
  </si>
  <si>
    <t xml:space="preserve"> Bonneville Tules look at tac LRH forecast (Oregon stocks)use hatchery and nat spn ESC ratio of WA+OR to split Big sheet nos</t>
  </si>
  <si>
    <t>CWF</t>
  </si>
  <si>
    <t xml:space="preserve"> Bonneville Tules look at LRH forecast (Washington stocks)</t>
  </si>
  <si>
    <t xml:space="preserve"> Lewis River Wild - Columbia River</t>
  </si>
  <si>
    <t xml:space="preserve"> Minimum number of ages for brood year AGE 5 = AGE 5+6</t>
  </si>
  <si>
    <t>WSH</t>
  </si>
  <si>
    <t xml:space="preserve"> Willamette Spring Hatchery - includes Sandy river. However no Sandy forecast since removal of Marmot dam in 2007</t>
  </si>
  <si>
    <t xml:space="preserve"> First Age (reported as 3+4 5 6)</t>
  </si>
  <si>
    <t xml:space="preserve"> Minimum number of ages for brood year</t>
  </si>
  <si>
    <t>CWS</t>
  </si>
  <si>
    <t xml:space="preserve"> Cowlitz-Kalama-Lewis Springs (trib returns adjusted for mainstem catch) 2002-2008 updated 4 Mar 2009 using data from Cindy LeFleur</t>
  </si>
  <si>
    <t xml:space="preserve"> First Age (4 5 6 as they are Spring stocks)</t>
  </si>
  <si>
    <t xml:space="preserve"> minimum number of ages</t>
  </si>
  <si>
    <t>SUM</t>
  </si>
  <si>
    <t xml:space="preserve"> Columbia River use UPPER COLUMBIA (at BON) ONLY from sheet labeled "save for PFMC_CTC" in summer chinook Biological Assessment spreadsheet</t>
  </si>
  <si>
    <t>ORC</t>
  </si>
  <si>
    <t xml:space="preserve"> Oregon Coastal Far North Falls - NOC - new estimates from Ethan Clemons</t>
  </si>
  <si>
    <t xml:space="preserve"> minimum number of ages per brood</t>
  </si>
  <si>
    <t>LYF</t>
  </si>
  <si>
    <t xml:space="preserve"> Lyons Ferry Fall Chinook</t>
  </si>
  <si>
    <t xml:space="preserve"> Escapement (Wild Snake R arriving at Lower Granite in PFMC TB18 ocean review or TAC Biological Assessment T5; Time series 2003 from 2014 Rev Doc)</t>
  </si>
  <si>
    <t xml:space="preserve"> Minimum number of ages to fit first stage</t>
  </si>
  <si>
    <t>MCB</t>
  </si>
  <si>
    <t xml:space="preserve"> Mid Columbia Brights total of BUBs and PUBs</t>
  </si>
  <si>
    <t xml:space="preserve"> Terminal run</t>
  </si>
  <si>
    <t xml:space="preserve"> Minimum number of ages to fit BUB + PUB AGE 5 = AGE 5+6</t>
  </si>
  <si>
    <t>LCN Tule</t>
  </si>
  <si>
    <t>URB Only</t>
  </si>
  <si>
    <t>ELK</t>
  </si>
  <si>
    <t xml:space="preserve"> Oregon Coastal Mid Coast - MOC</t>
  </si>
  <si>
    <t>FROM new BP Annual Calib fCS</t>
  </si>
  <si>
    <t>StockNum</t>
  </si>
  <si>
    <t>Stock</t>
  </si>
  <si>
    <t>Terminal Run</t>
  </si>
  <si>
    <t>Escapement</t>
  </si>
  <si>
    <t>Alaska South SE</t>
  </si>
  <si>
    <t>North/Centr</t>
  </si>
  <si>
    <t>WCVI Hatchery</t>
  </si>
  <si>
    <t>WCVI Natural</t>
  </si>
  <si>
    <t>Georgia St. Upper</t>
  </si>
  <si>
    <t>Georgia St. Lwr Nat</t>
  </si>
  <si>
    <t>Georgia St. Lwr Hat</t>
  </si>
  <si>
    <t>Nooksack Fall</t>
  </si>
  <si>
    <t>Pgt Sd Fing</t>
  </si>
  <si>
    <t>Pgt Sd NatF</t>
  </si>
  <si>
    <t>Pgt Sd Year</t>
  </si>
  <si>
    <t>Nooksack Spring</t>
  </si>
  <si>
    <t>Skagit Wild</t>
  </si>
  <si>
    <t>Stillaguamish Wild</t>
  </si>
  <si>
    <t>Snohomish Wild</t>
  </si>
  <si>
    <t>WA Coastal Hat</t>
  </si>
  <si>
    <t>UpRiver Brights</t>
  </si>
  <si>
    <t>Spring Creek Hat</t>
  </si>
  <si>
    <t>Lwr Bonneville Hat</t>
  </si>
  <si>
    <t>Fall Cowlitz Hat</t>
  </si>
  <si>
    <t>Lewis R Wild</t>
  </si>
  <si>
    <t>Willamette R</t>
  </si>
  <si>
    <t>Spr Cowlitz Hat</t>
  </si>
  <si>
    <t>Col R Summer</t>
  </si>
  <si>
    <t>Oregon Coast</t>
  </si>
  <si>
    <t>WA Coastal Wild</t>
  </si>
  <si>
    <t>Lyons Ferry</t>
  </si>
  <si>
    <t>Mid Col R Brights</t>
  </si>
  <si>
    <t>TR/ESC</t>
  </si>
  <si>
    <t>Column Labels</t>
  </si>
  <si>
    <t>Grand Total</t>
  </si>
  <si>
    <t>Row Labels</t>
  </si>
  <si>
    <t>Sum of TR/ESC</t>
  </si>
  <si>
    <t>Sum of Terminal Run</t>
  </si>
  <si>
    <t>TR/Esc ratio</t>
  </si>
  <si>
    <r>
      <t>TABLE B-2.  California Central Valley hatchery fall Chinook salmon escapement in numbers of fish.</t>
    </r>
    <r>
      <rPr>
        <vertAlign val="superscript"/>
        <sz val="8"/>
        <rFont val="Arial"/>
        <family val="2"/>
      </rPr>
      <t>a/</t>
    </r>
  </si>
  <si>
    <t>Sacramento Hatcheries</t>
  </si>
  <si>
    <t>San Joaquin Hatcheries</t>
  </si>
  <si>
    <t xml:space="preserve">Central Valley Hatchery Totals </t>
  </si>
  <si>
    <t xml:space="preserve">Year or Average </t>
  </si>
  <si>
    <r>
      <t xml:space="preserve">       Coleman</t>
    </r>
    <r>
      <rPr>
        <vertAlign val="superscript"/>
        <sz val="8"/>
        <rFont val="Arial"/>
        <family val="2"/>
      </rPr>
      <t>b/</t>
    </r>
  </si>
  <si>
    <r>
      <t xml:space="preserve">      Feather River</t>
    </r>
    <r>
      <rPr>
        <vertAlign val="superscript"/>
        <sz val="8"/>
        <rFont val="Arial"/>
        <family val="2"/>
      </rPr>
      <t>b/</t>
    </r>
  </si>
  <si>
    <r>
      <t xml:space="preserve">   Nimbus</t>
    </r>
    <r>
      <rPr>
        <vertAlign val="superscript"/>
        <sz val="8"/>
        <rFont val="Arial"/>
        <family val="2"/>
      </rPr>
      <t>c/</t>
    </r>
  </si>
  <si>
    <t xml:space="preserve"> Totals </t>
  </si>
  <si>
    <t xml:space="preserve">  Mokelumne River </t>
  </si>
  <si>
    <t xml:space="preserve">     Merced River </t>
  </si>
  <si>
    <t>Central Valley Total</t>
  </si>
  <si>
    <t>Sac R. Sport Adult</t>
  </si>
  <si>
    <t>Adult Sport C/E</t>
  </si>
  <si>
    <t>Jack Catch @ Sprt C/E</t>
  </si>
  <si>
    <t xml:space="preserve"> Adult Term Run</t>
  </si>
  <si>
    <t>Jack Term</t>
  </si>
  <si>
    <t xml:space="preserve"> Total Term Run</t>
  </si>
  <si>
    <t>TCFF</t>
  </si>
  <si>
    <t>Adults</t>
  </si>
  <si>
    <t>Jacks</t>
  </si>
  <si>
    <r>
      <t>Adults</t>
    </r>
    <r>
      <rPr>
        <vertAlign val="superscript"/>
        <sz val="8"/>
        <rFont val="Arial"/>
        <family val="2"/>
      </rPr>
      <t>d/</t>
    </r>
  </si>
  <si>
    <t>Adult and Jack</t>
  </si>
  <si>
    <t>Run</t>
  </si>
  <si>
    <t>Grilse</t>
  </si>
  <si>
    <r>
      <t>2013</t>
    </r>
    <r>
      <rPr>
        <vertAlign val="superscript"/>
        <sz val="8"/>
        <rFont val="Arial"/>
        <family val="2"/>
      </rPr>
      <t>e/</t>
    </r>
  </si>
  <si>
    <r>
      <t>GOALS</t>
    </r>
    <r>
      <rPr>
        <vertAlign val="superscript"/>
        <sz val="8"/>
        <rFont val="Arial"/>
        <family val="2"/>
      </rPr>
      <t>f/</t>
    </r>
  </si>
  <si>
    <t>-</t>
  </si>
  <si>
    <t>a/  In 2004, CDFW reviewed and updated 1971-2003 adult and jack spawner escapements based on final project reports.</t>
  </si>
  <si>
    <t xml:space="preserve">b/  Chinook spawning during the fall; may include spring run fish. </t>
  </si>
  <si>
    <t xml:space="preserve">c/  Nimbus Hatchery adult and jack counts include fish taken at Nimbus Weir, 1979-current. </t>
  </si>
  <si>
    <t xml:space="preserve">d/  Total adults in Sacramento Hatcheries include Tehama-Colusa Fish Facility escapements, 1971-1985. </t>
  </si>
  <si>
    <t>e/  Preliminary.</t>
  </si>
  <si>
    <t>f/  Current hatchery-specific goals, not PFMC goals.</t>
  </si>
  <si>
    <r>
      <t>TABLE B-2.  California Central Valley hatchery fall Chinook salmon spawning escapement in numbers of fish.</t>
    </r>
    <r>
      <rPr>
        <vertAlign val="superscript"/>
        <sz val="8"/>
        <rFont val="Arial"/>
        <family val="2"/>
      </rPr>
      <t>a/</t>
    </r>
    <r>
      <rPr>
        <sz val="8"/>
        <rFont val="Arial"/>
        <family val="2"/>
      </rPr>
      <t xml:space="preserve"> </t>
    </r>
  </si>
  <si>
    <r>
      <t xml:space="preserve">   Nimbus</t>
    </r>
    <r>
      <rPr>
        <vertAlign val="superscript"/>
        <sz val="8"/>
        <rFont val="Arial"/>
        <family val="2"/>
      </rPr>
      <t>c/</t>
    </r>
    <r>
      <rPr>
        <sz val="8"/>
        <rFont val="Arial"/>
        <family val="2"/>
      </rPr>
      <t xml:space="preserve"> </t>
    </r>
  </si>
  <si>
    <t>1971-1975</t>
  </si>
  <si>
    <t>1976-1980</t>
  </si>
  <si>
    <t>1981-1985</t>
  </si>
  <si>
    <t>1986-1990</t>
  </si>
  <si>
    <t>1991-1995</t>
  </si>
  <si>
    <t>Term2</t>
  </si>
  <si>
    <t>Term3</t>
  </si>
  <si>
    <t>Term4</t>
  </si>
  <si>
    <t>Term5</t>
  </si>
  <si>
    <t>TermTot</t>
  </si>
  <si>
    <t>Esc2</t>
  </si>
  <si>
    <t>Esc3</t>
  </si>
  <si>
    <t>Esc4</t>
  </si>
  <si>
    <t>Esc5</t>
  </si>
  <si>
    <t>EscTot</t>
  </si>
  <si>
    <t>% age2</t>
  </si>
  <si>
    <t>% age3</t>
  </si>
  <si>
    <t>% age4</t>
  </si>
  <si>
    <t>% age5</t>
  </si>
  <si>
    <t>06-08ave</t>
  </si>
  <si>
    <t>Table 1.  Cowlitz River spring chinook run by return year.</t>
  </si>
  <si>
    <t>Table 13.  Lewis River spring chinook run by return year.</t>
  </si>
  <si>
    <t>Table 7.  Kalama River spring chinook run by return year.</t>
  </si>
  <si>
    <t>Return</t>
  </si>
  <si>
    <t>TOTAL</t>
  </si>
  <si>
    <t>Hatchery</t>
  </si>
  <si>
    <t>Total CKL</t>
  </si>
  <si>
    <t>2</t>
  </si>
  <si>
    <t>3</t>
  </si>
  <si>
    <t>4</t>
  </si>
  <si>
    <t>5</t>
  </si>
  <si>
    <t>6</t>
  </si>
  <si>
    <t>Total</t>
  </si>
  <si>
    <t>3+4+5+6</t>
  </si>
  <si>
    <t>Conv. Rt.</t>
  </si>
  <si>
    <t>1/</t>
  </si>
  <si>
    <t>2/</t>
  </si>
  <si>
    <t>3/</t>
  </si>
  <si>
    <t>4/</t>
  </si>
  <si>
    <t>5/</t>
  </si>
  <si>
    <t>10 yr avg</t>
  </si>
  <si>
    <t>1/ 2/</t>
  </si>
  <si>
    <t>1/  Preliminary.</t>
  </si>
  <si>
    <t>5 yr avg</t>
  </si>
  <si>
    <t>1/  Excludes 469 four-year-old Willamette stock spring chinook</t>
  </si>
  <si>
    <t>Does not include 4 hook mortality.</t>
  </si>
  <si>
    <t xml:space="preserve">     and 37 four-year-old Big Creek tule fall chinook.</t>
  </si>
  <si>
    <t>2/ Includes 117 age 4 adults AD/RV Lewis stock</t>
  </si>
  <si>
    <t>2/  Excludes 1,618 five-year-old Willamette stock spring chinook.</t>
  </si>
  <si>
    <t>3/  Excludes 56 six-year-old Willamette stock spring chinook.</t>
  </si>
  <si>
    <t>4/  Preliminary.  Excludes 1 two-year-old McCall River summer chinook,</t>
  </si>
  <si>
    <t xml:space="preserve">     3 three-year-old Grovers Creek fall chinook, and 12 five-year-old</t>
  </si>
  <si>
    <t xml:space="preserve">     Hoodsport fall chinook.  Two seven-year-olds are included</t>
  </si>
  <si>
    <t xml:space="preserve">     with the six-year-olds.</t>
  </si>
  <si>
    <t>5/  Preliminary.</t>
  </si>
  <si>
    <t>Does not include 16 wild hooking mortality.</t>
  </si>
  <si>
    <t>CKL Return Spreadsheet Database</t>
  </si>
  <si>
    <t>PrimaryKey</t>
  </si>
  <si>
    <t>RunID</t>
  </si>
  <si>
    <t>TimeStep</t>
  </si>
  <si>
    <t>Cohort</t>
  </si>
  <si>
    <t>MatureCohort</t>
  </si>
  <si>
    <t>StartCohort</t>
  </si>
  <si>
    <t>WorkingCohort</t>
  </si>
  <si>
    <t>MidCohort</t>
  </si>
  <si>
    <t>Sum of Cohort</t>
  </si>
  <si>
    <t>Sacramento Nat</t>
  </si>
  <si>
    <t xml:space="preserve"> Sacramento  Esc Total</t>
  </si>
  <si>
    <t>Broodyear</t>
  </si>
  <si>
    <t>Nehalem</t>
  </si>
  <si>
    <t>NF Nehalem</t>
  </si>
  <si>
    <t>Nehalem Total</t>
  </si>
  <si>
    <t>Tillamook Bay 5 rivers</t>
  </si>
  <si>
    <t>Nestucca</t>
  </si>
  <si>
    <t>Little Nestucca</t>
  </si>
  <si>
    <t>Nestucca Total</t>
  </si>
  <si>
    <t>Salmon</t>
  </si>
  <si>
    <t>Siletz</t>
  </si>
  <si>
    <t>Yaquina</t>
  </si>
  <si>
    <t>Alsea</t>
  </si>
  <si>
    <t>Siuslaw</t>
  </si>
  <si>
    <t>NOC total</t>
  </si>
  <si>
    <t>S. Umpqua</t>
  </si>
  <si>
    <t>Umpqua (SF, NF, main stem)</t>
  </si>
  <si>
    <t>Smith (Umpqu)</t>
  </si>
  <si>
    <t>Umpua basin Total</t>
  </si>
  <si>
    <t>S. Coos</t>
  </si>
  <si>
    <t>Coos basin Total</t>
  </si>
  <si>
    <t>Coquille</t>
  </si>
  <si>
    <t>Floras</t>
  </si>
  <si>
    <t>Sixes</t>
  </si>
  <si>
    <t>Elk</t>
  </si>
  <si>
    <t>MOC total</t>
  </si>
  <si>
    <t>non-log regression</t>
  </si>
  <si>
    <t>Mark-Recapture estimate</t>
  </si>
  <si>
    <t>calibration</t>
  </si>
  <si>
    <t>ln-ln regression</t>
  </si>
  <si>
    <t>Pre-base average</t>
  </si>
  <si>
    <t>Base Period average</t>
  </si>
  <si>
    <t>Data Source Filename</t>
  </si>
  <si>
    <t>Skagit FRAM stocks 09-10-2015.xlsx</t>
  </si>
  <si>
    <t>final-JGKKO-stillaquamishTerminalRuntemplate-for-Validation-Runs ar.xlsx</t>
  </si>
  <si>
    <t>TulalipHatchery_TRS_AgeCompositon AR added AHB mark rates.xlsx</t>
  </si>
  <si>
    <t>1992-2013 Minter &amp; Chambers ETRS by Age &amp; Mark status v3.xlsx</t>
  </si>
  <si>
    <t>Validation input Deep South Sound.xlsx</t>
  </si>
  <si>
    <t>DeschutesCoulter template for Validation Run final.xlsx</t>
  </si>
  <si>
    <t>Master Nisqually Chinook age data 2014 tallied by mark stat 8-5-15.xlsx</t>
  </si>
  <si>
    <t>Hood Canal template for Validation Runs ar Oct 14 2015.xlsx</t>
  </si>
  <si>
    <t>esc from Hood Canal CHIN PDF x AGE CG mrd 2-20-15 ar working.xlsx</t>
  </si>
  <si>
    <t>catch from HC-1998-2014 HC-Chinook TRR CG_2015-01-08 MD_2015_03_20.slsx</t>
  </si>
  <si>
    <t>final Elwha and Dungeness JDF stocks UM-M FRAM 1992-2013 Andy Rankis suggestons 7-28-15 Dist 16 WDFW-RC vr4. xlsx</t>
  </si>
  <si>
    <t>TerminalRun_Hoko 1992-2013 ar Oct 15 2015</t>
  </si>
  <si>
    <t>OR Mid Coast Fall</t>
  </si>
  <si>
    <t>-----  UnMarked OR Mid Coast Fall</t>
  </si>
  <si>
    <t>-----  Marked OR Mid Coast Fall</t>
  </si>
  <si>
    <t>-- U-OR Mid F</t>
  </si>
  <si>
    <t>-- M-OR Mid F</t>
  </si>
  <si>
    <t>MCB Only</t>
  </si>
  <si>
    <t>URB+MCB-Snake</t>
  </si>
  <si>
    <t>Snake Only</t>
  </si>
  <si>
    <t>Base</t>
  </si>
  <si>
    <t>NkSm FF</t>
  </si>
  <si>
    <t>NFNK Sp</t>
  </si>
  <si>
    <t>SFNK Sp</t>
  </si>
  <si>
    <t>Skag FF</t>
  </si>
  <si>
    <t>SkagFYr</t>
  </si>
  <si>
    <t>SkagSpY</t>
  </si>
  <si>
    <t>Snoh FF</t>
  </si>
  <si>
    <t>SnohFYr</t>
  </si>
  <si>
    <t>Stil FF</t>
  </si>
  <si>
    <t>Tula FF</t>
  </si>
  <si>
    <t>MidPSFF</t>
  </si>
  <si>
    <t>UWAc FF</t>
  </si>
  <si>
    <t>SPSd FF</t>
  </si>
  <si>
    <t>SPS Fyr</t>
  </si>
  <si>
    <t>WhiteSp</t>
  </si>
  <si>
    <t>HdCl FF</t>
  </si>
  <si>
    <t>HdCl FY</t>
  </si>
  <si>
    <t>SJDF FF</t>
  </si>
  <si>
    <t>LCRWild</t>
  </si>
  <si>
    <t>BPHTule</t>
  </si>
  <si>
    <t>UpCR Su</t>
  </si>
  <si>
    <t>UpCR Br</t>
  </si>
  <si>
    <t>Cowl Sp</t>
  </si>
  <si>
    <t>Will Sp</t>
  </si>
  <si>
    <t>Snake F</t>
  </si>
  <si>
    <t>OR No F</t>
  </si>
  <si>
    <t>WCVI Tl</t>
  </si>
  <si>
    <t>FrasRLt</t>
  </si>
  <si>
    <t>FrasREr</t>
  </si>
  <si>
    <t>LwGeo S</t>
  </si>
  <si>
    <t>WhtSpYr</t>
  </si>
  <si>
    <t>LColNat</t>
  </si>
  <si>
    <t>CentVal</t>
  </si>
  <si>
    <t>WA NCst</t>
  </si>
  <si>
    <t>Hoko Rv</t>
  </si>
  <si>
    <t>Marked</t>
  </si>
  <si>
    <t>U</t>
  </si>
  <si>
    <t>OrigEsc</t>
  </si>
  <si>
    <t>** Negative escapement values forced to zero; original values retained in "OrigEsc"</t>
  </si>
  <si>
    <t>* These values are from the Escapement table of the Access database "FramVS2014ValidationDatabase.mdb",</t>
  </si>
  <si>
    <t xml:space="preserve">   and were used to provide average Base Period ETRS (2007-13) for Puget Sound stocks</t>
  </si>
  <si>
    <t>StockID_FRAM</t>
  </si>
  <si>
    <t>StockID_Cal</t>
  </si>
  <si>
    <t>StockName_FRAM</t>
  </si>
  <si>
    <t>StockName_Cal</t>
  </si>
  <si>
    <t>Mark</t>
  </si>
  <si>
    <t>Sum of Escapement</t>
  </si>
  <si>
    <t>(Multiple Items)</t>
  </si>
  <si>
    <t>Average</t>
  </si>
  <si>
    <t>TOTAL ESCAPEMENT</t>
  </si>
  <si>
    <t>MARKED ESCAPEMENT</t>
  </si>
  <si>
    <t>Mid OR Coast</t>
  </si>
  <si>
    <t>Previous Values</t>
  </si>
  <si>
    <t>Comments</t>
  </si>
  <si>
    <t>Unmarked Mid Oregon Coast Fall</t>
  </si>
  <si>
    <t>Marked Mid Oregon Coast Fall</t>
  </si>
  <si>
    <t>U-Mid OR F</t>
  </si>
  <si>
    <t>M-Mid OR F</t>
  </si>
  <si>
    <t>2010-2013 average only</t>
  </si>
  <si>
    <t>* from "FinalBasePeriodETRSforCalDbNov10.xlsx"</t>
  </si>
  <si>
    <t>Ratio</t>
  </si>
  <si>
    <t>TRS</t>
  </si>
  <si>
    <t>ETRS</t>
  </si>
  <si>
    <t>MARKED</t>
  </si>
  <si>
    <t>TRS includes Area 8 net</t>
  </si>
  <si>
    <t>No fisheries in FW</t>
  </si>
  <si>
    <t>ETRS includes 12H net</t>
  </si>
  <si>
    <t>Calibration ID</t>
  </si>
  <si>
    <t>Validation Value</t>
  </si>
  <si>
    <t>Validation ID</t>
  </si>
  <si>
    <t>Validation Name</t>
  </si>
  <si>
    <t>TRS/ETRS</t>
  </si>
  <si>
    <t>River Run</t>
  </si>
  <si>
    <t>Substitute</t>
  </si>
  <si>
    <t>M NkSm FF</t>
  </si>
  <si>
    <t>no</t>
  </si>
  <si>
    <t>UM NkSm FF</t>
  </si>
  <si>
    <t>UM NF Nook Spring</t>
  </si>
  <si>
    <t>yes</t>
  </si>
  <si>
    <t>M NF Nook Spring</t>
  </si>
  <si>
    <t>UM SF Nook Spring</t>
  </si>
  <si>
    <t>3. Skag Su/Fl Fing</t>
  </si>
  <si>
    <t>M SF Nook Spring</t>
  </si>
  <si>
    <t>4. Skag Su/Fl Year</t>
  </si>
  <si>
    <t>U Skagit FF</t>
  </si>
  <si>
    <t>M Skagit FF</t>
  </si>
  <si>
    <t>U Skagit FY</t>
  </si>
  <si>
    <t>M Skagit FY</t>
  </si>
  <si>
    <t>U Skagit Spring</t>
  </si>
  <si>
    <t>M Skagit Spring</t>
  </si>
  <si>
    <t>U Snoh FF</t>
  </si>
  <si>
    <t>M Snoh FF</t>
  </si>
  <si>
    <t>U Snoh FY</t>
  </si>
  <si>
    <t>M Snoh FY</t>
  </si>
  <si>
    <t>U Stil FF</t>
  </si>
  <si>
    <t>M Stil FF</t>
  </si>
  <si>
    <t>U Tul FF</t>
  </si>
  <si>
    <t>depends on 8D</t>
  </si>
  <si>
    <t>M Tul FF</t>
  </si>
  <si>
    <t>UM Lk WA</t>
  </si>
  <si>
    <t>adjust TRS</t>
  </si>
  <si>
    <t>M Lk WA</t>
  </si>
  <si>
    <t>UM Green</t>
  </si>
  <si>
    <t>M Green</t>
  </si>
  <si>
    <t>UM Grovers</t>
  </si>
  <si>
    <t>M Grovers</t>
  </si>
  <si>
    <t>UM Gorst</t>
  </si>
  <si>
    <t>M Gorst</t>
  </si>
  <si>
    <t xml:space="preserve">UM Puy </t>
  </si>
  <si>
    <t>M Puy</t>
  </si>
  <si>
    <t>UM UWAC</t>
  </si>
  <si>
    <t>M UWAC</t>
  </si>
  <si>
    <t>UM Minter</t>
  </si>
  <si>
    <t>M Minter</t>
  </si>
  <si>
    <t>UM Chambers</t>
  </si>
  <si>
    <t>depends on 13C</t>
  </si>
  <si>
    <t>M Chambers</t>
  </si>
  <si>
    <t>UM Nisqually</t>
  </si>
  <si>
    <t>M Nisqually</t>
  </si>
  <si>
    <t>UM Deschutes</t>
  </si>
  <si>
    <t>M Deschutes</t>
  </si>
  <si>
    <t>UM 13D-K</t>
  </si>
  <si>
    <t>M 13D-K</t>
  </si>
  <si>
    <t>UM 12 B Nat</t>
  </si>
  <si>
    <t>M 12 B Nat</t>
  </si>
  <si>
    <t>UM Hoodsport F</t>
  </si>
  <si>
    <t>depends on 12H</t>
  </si>
  <si>
    <t>M Hoodsport F</t>
  </si>
  <si>
    <t>UM Skokomish</t>
  </si>
  <si>
    <t>M Skokomish</t>
  </si>
  <si>
    <t>UM 12CD Nat</t>
  </si>
  <si>
    <t>Note: River Run definition needs to match Pete's CWT handling for adding catch to escapement in freshwater and some</t>
  </si>
  <si>
    <t xml:space="preserve">extreme terminal areas. See highlighted sections for more info. </t>
  </si>
  <si>
    <t>NkSm FFng</t>
  </si>
  <si>
    <t>Nooksack/Samish Fall</t>
  </si>
  <si>
    <t>NFNK Spng</t>
  </si>
  <si>
    <t>NF Nooksack Spr</t>
  </si>
  <si>
    <t>SFNK Spng</t>
  </si>
  <si>
    <t>SF Nooksack Spr</t>
  </si>
  <si>
    <t>Skag FFng</t>
  </si>
  <si>
    <t>Skagit Summer/Fall Fing</t>
  </si>
  <si>
    <t>SkagFYear</t>
  </si>
  <si>
    <t>Skagit Summer/Fall Year</t>
  </si>
  <si>
    <t>SkagSpgYr</t>
  </si>
  <si>
    <t>Skagit Spring Year</t>
  </si>
  <si>
    <t>Snoh FFng</t>
  </si>
  <si>
    <t>SnohFngYr</t>
  </si>
  <si>
    <t>Stil FFng</t>
  </si>
  <si>
    <t>Stillaguamish Fall Fing</t>
  </si>
  <si>
    <t>Tula FFng</t>
  </si>
  <si>
    <t>MidPSFFng</t>
  </si>
  <si>
    <t>UWAc FFng</t>
  </si>
  <si>
    <t>SPSd FFng</t>
  </si>
  <si>
    <t>South Puget Sound Fall Fing</t>
  </si>
  <si>
    <t>SPS Falyr</t>
  </si>
  <si>
    <t>South Puget Sound Fall Year</t>
  </si>
  <si>
    <t>WhiteSpng</t>
  </si>
  <si>
    <t>White River Spring Fing</t>
  </si>
  <si>
    <t>HdCl FFng</t>
  </si>
  <si>
    <t>Hood Canal Fall Fing</t>
  </si>
  <si>
    <t>HdCl FlYr</t>
  </si>
  <si>
    <t>Hood Canal Fall Year</t>
  </si>
  <si>
    <t>SJDF FFng</t>
  </si>
  <si>
    <t>OR H Tule</t>
  </si>
  <si>
    <t>CR Oregon Hatchery Tule</t>
  </si>
  <si>
    <t>WA H Tule</t>
  </si>
  <si>
    <t>CR Washington Hatchery Tule</t>
  </si>
  <si>
    <t>LCRvrWild</t>
  </si>
  <si>
    <t>Lower Columbia River Wild</t>
  </si>
  <si>
    <t>BPHatTule</t>
  </si>
  <si>
    <t>CR Bonneville Pool Hatchery</t>
  </si>
  <si>
    <t>UpCR Summ</t>
  </si>
  <si>
    <t>Columbia R Upriver Summer</t>
  </si>
  <si>
    <t>UpCR Brgh</t>
  </si>
  <si>
    <t>Columbia R Upriver Bright</t>
  </si>
  <si>
    <t>Cowl Spng</t>
  </si>
  <si>
    <t>Cowlitz River Spring</t>
  </si>
  <si>
    <t>Will Spng</t>
  </si>
  <si>
    <t>Willamette River Spring</t>
  </si>
  <si>
    <t>Snake Fll</t>
  </si>
  <si>
    <t>OR No Fll</t>
  </si>
  <si>
    <t>Oregon North Coast Fall</t>
  </si>
  <si>
    <t>WCVI TotF</t>
  </si>
  <si>
    <t>WCVI Total Fall</t>
  </si>
  <si>
    <t>FrasRLate</t>
  </si>
  <si>
    <t>Fraser River Late</t>
  </si>
  <si>
    <t>FrasRErly</t>
  </si>
  <si>
    <t>Fraser River Early</t>
  </si>
  <si>
    <t>LwGeo Spr</t>
  </si>
  <si>
    <t>Lower Georgia Strait</t>
  </si>
  <si>
    <t>WhiteSpYr</t>
  </si>
  <si>
    <t>White River Spring Year</t>
  </si>
  <si>
    <t>LowColNat</t>
  </si>
  <si>
    <t>Lower Columbia Naturals</t>
  </si>
  <si>
    <t>CentVally</t>
  </si>
  <si>
    <t>Central Valley Fall</t>
  </si>
  <si>
    <t>WA No Cst</t>
  </si>
  <si>
    <t>WA North Coast Fall</t>
  </si>
  <si>
    <t>WillapaBy</t>
  </si>
  <si>
    <t>Hoko Rivr</t>
  </si>
  <si>
    <t>COHO</t>
  </si>
  <si>
    <t>U-nkskrw</t>
  </si>
  <si>
    <t>Nooksack River Wild UnMarked</t>
  </si>
  <si>
    <t>M-nkskrw</t>
  </si>
  <si>
    <t>Nooksack River Wild Marked</t>
  </si>
  <si>
    <t>U-kendlh</t>
  </si>
  <si>
    <t>Kendall Creek Hatchery UnMarked</t>
  </si>
  <si>
    <t>M-kendlh</t>
  </si>
  <si>
    <t>Kendall Creek Hatchery Marked</t>
  </si>
  <si>
    <t>U-skokmh</t>
  </si>
  <si>
    <t>Skookum Creek Hatchery UnMarked</t>
  </si>
  <si>
    <t>M-skokmh</t>
  </si>
  <si>
    <t>Skookum Creek Hatchery Marked</t>
  </si>
  <si>
    <t>U-lumpdh</t>
  </si>
  <si>
    <t>Lummi Ponds Hatchery UnMarked</t>
  </si>
  <si>
    <t>M-lumpdh</t>
  </si>
  <si>
    <t>Lummi Ponds Hatchery Marked</t>
  </si>
  <si>
    <t>U-bhambh</t>
  </si>
  <si>
    <t>Bellingham Bay Net Pens UnMarked</t>
  </si>
  <si>
    <t>M-bhambh</t>
  </si>
  <si>
    <t>Bellingham Bay Net Pens Marked</t>
  </si>
  <si>
    <t>U-samshw</t>
  </si>
  <si>
    <t>Samish River Wild UnMarked</t>
  </si>
  <si>
    <t>M-samshw</t>
  </si>
  <si>
    <t>Samish River Wild Marked</t>
  </si>
  <si>
    <t>U-ar77aw</t>
  </si>
  <si>
    <t>Area 7/7A Independent Wild UnMarked</t>
  </si>
  <si>
    <t>M-ar77aw</t>
  </si>
  <si>
    <t>Area 7/7A Independent Wild Marked</t>
  </si>
  <si>
    <t>U-whatch</t>
  </si>
  <si>
    <t>Whatcom Creek Hatchery UnMarked</t>
  </si>
  <si>
    <t>M-whatch</t>
  </si>
  <si>
    <t>Whatcom Creek Hatchery Marked</t>
  </si>
  <si>
    <t>U-skagtw</t>
  </si>
  <si>
    <t>Skagit River Wild UnMarked</t>
  </si>
  <si>
    <t>M-skagtw</t>
  </si>
  <si>
    <t>Skagit River Wild Marked</t>
  </si>
  <si>
    <t>U-skagth</t>
  </si>
  <si>
    <t>Skagit River Hatchery UnMarked</t>
  </si>
  <si>
    <t>M-skagth</t>
  </si>
  <si>
    <t>Skagit River Hatchery Marked</t>
  </si>
  <si>
    <t>U-skgbkh</t>
  </si>
  <si>
    <t>Baker (Skagit) Hatchery UnMarked</t>
  </si>
  <si>
    <t>M-skgbkh</t>
  </si>
  <si>
    <t>Baker (Skagit) Hatchery Marked</t>
  </si>
  <si>
    <t>U-skgbkw</t>
  </si>
  <si>
    <t>Baker (Skagit) Wild UnMarked</t>
  </si>
  <si>
    <t>U-swinch</t>
  </si>
  <si>
    <t>Swinomish Channel Hatchery UnMarked</t>
  </si>
  <si>
    <t>M-swinch</t>
  </si>
  <si>
    <t>Swinomish Channel Hatchery Marked</t>
  </si>
  <si>
    <t>U-oakhbh</t>
  </si>
  <si>
    <t>Oak Harbor Net Pens UnMarked</t>
  </si>
  <si>
    <t>M-oakhbh</t>
  </si>
  <si>
    <t>Oak Harbor Net Pens Marked</t>
  </si>
  <si>
    <t>U-stillw</t>
  </si>
  <si>
    <t>Stillaguamish River Wild UnMarked</t>
  </si>
  <si>
    <t>M-stillw</t>
  </si>
  <si>
    <t>Stillaguamish River Wild Marked</t>
  </si>
  <si>
    <t>U-stillh</t>
  </si>
  <si>
    <t>Stillaguamish River Hatchery UnMarked</t>
  </si>
  <si>
    <t>M-stillh</t>
  </si>
  <si>
    <t>Stillaguamish River Hatchery Marked</t>
  </si>
  <si>
    <t>U-tuliph</t>
  </si>
  <si>
    <t>Tulalip Hatchery UnMarked</t>
  </si>
  <si>
    <t>M-tuliph</t>
  </si>
  <si>
    <t>Tulalip Hatchery Marked</t>
  </si>
  <si>
    <t>U-snohow</t>
  </si>
  <si>
    <t>Snohomish River Wild UnMarked</t>
  </si>
  <si>
    <t>M-snohow</t>
  </si>
  <si>
    <t>Snohomish River Wild Marked</t>
  </si>
  <si>
    <t>U-snohoh</t>
  </si>
  <si>
    <t>Snohomish River Hatchery UnMarked</t>
  </si>
  <si>
    <t>M-snohoh</t>
  </si>
  <si>
    <t>Snohomish River Hatchery Marked</t>
  </si>
  <si>
    <t>U-ar8anh</t>
  </si>
  <si>
    <t>Area 8A Net Pens UnMarked</t>
  </si>
  <si>
    <t>M-ar8anh</t>
  </si>
  <si>
    <t>Area 8A Net Pens Marked</t>
  </si>
  <si>
    <t>U-ptgamh</t>
  </si>
  <si>
    <t>Port Gamble Net Pens UnMarked</t>
  </si>
  <si>
    <t>M-ptgamh</t>
  </si>
  <si>
    <t>Port Gamble Net Pens Marked</t>
  </si>
  <si>
    <t>U-ptgamw</t>
  </si>
  <si>
    <t>Port Gamble Bay Wild UnMarked</t>
  </si>
  <si>
    <t>M-ptgamw</t>
  </si>
  <si>
    <t>Port Gamble Bay Wild Marked</t>
  </si>
  <si>
    <t>U-ar12bw</t>
  </si>
  <si>
    <t>Area 12/12B Wild UnMarked</t>
  </si>
  <si>
    <t>M-ar12bw</t>
  </si>
  <si>
    <t>Area 12/12B Wild Marked</t>
  </si>
  <si>
    <t>U-qlcnbh</t>
  </si>
  <si>
    <t>Quilcene Hatchery UnMarked</t>
  </si>
  <si>
    <t>M-qlcnbh</t>
  </si>
  <si>
    <t>Quilcene Hatchery Marked</t>
  </si>
  <si>
    <t>U-qlcenh</t>
  </si>
  <si>
    <t>Quilcene Bay Net Pens UnMarked</t>
  </si>
  <si>
    <t>M-qlcenh</t>
  </si>
  <si>
    <t>Quilcene Bay Net Pens Marked</t>
  </si>
  <si>
    <t>U-ar12aw</t>
  </si>
  <si>
    <t>Area 12A Wild UnMarked</t>
  </si>
  <si>
    <t>M-ar12aw</t>
  </si>
  <si>
    <t>Area 12A Wild Marked</t>
  </si>
  <si>
    <t>U-hoodsh</t>
  </si>
  <si>
    <t>Hoodsport Hatchery UnMarked</t>
  </si>
  <si>
    <t>M-hoodsh</t>
  </si>
  <si>
    <t>Hoodsport Hatchery Marked</t>
  </si>
  <si>
    <t>U-ar12dw</t>
  </si>
  <si>
    <t>Area 12C/12D Wild UnMarked</t>
  </si>
  <si>
    <t>M-ar12dw</t>
  </si>
  <si>
    <t>Area 12C/12D Wild Marked</t>
  </si>
  <si>
    <t>U-gadamh</t>
  </si>
  <si>
    <t>George Adams Hatchery UnMarked</t>
  </si>
  <si>
    <t>M-gadamh</t>
  </si>
  <si>
    <t>George Adams Hatchery Marked</t>
  </si>
  <si>
    <t>U-skokrw</t>
  </si>
  <si>
    <t>Skokomish River Wild UnMarked</t>
  </si>
  <si>
    <t>M-skokrw</t>
  </si>
  <si>
    <t>Skokomish River Wild Marked</t>
  </si>
  <si>
    <t>U-ar13bw</t>
  </si>
  <si>
    <t>Area 13B Miscellaneous Wild UnMarked</t>
  </si>
  <si>
    <t>M-ar13bw</t>
  </si>
  <si>
    <t>Area 13B Miscellaneous Wild Marked</t>
  </si>
  <si>
    <t>U-deschw</t>
  </si>
  <si>
    <t>Deschutes River (WA) Wild UnMarked</t>
  </si>
  <si>
    <t>M-deschw</t>
  </si>
  <si>
    <t>Deschutes River (WA) Wild Marked</t>
  </si>
  <si>
    <t>U-ssdnph</t>
  </si>
  <si>
    <t>South Puget Sound Net Pens UnMarked</t>
  </si>
  <si>
    <t>M-ssdnph</t>
  </si>
  <si>
    <t>South Puget Sound Net Pens Marked</t>
  </si>
  <si>
    <t>U-nisqlh</t>
  </si>
  <si>
    <t>Nisqually River Hatchery UnMarked</t>
  </si>
  <si>
    <t>M-nisqlh</t>
  </si>
  <si>
    <t>Nisqually River Hatchery Marked</t>
  </si>
  <si>
    <t>U-nisqlw</t>
  </si>
  <si>
    <t>Nisqually River Wild UnMarked</t>
  </si>
  <si>
    <t>M-nisqlw</t>
  </si>
  <si>
    <t>Nisqually River Wild Marked</t>
  </si>
  <si>
    <t>U-foxish</t>
  </si>
  <si>
    <t>Fox Island Net Pens UnMarked</t>
  </si>
  <si>
    <t>M-foxish</t>
  </si>
  <si>
    <t>Fox Island Net Pens Marked</t>
  </si>
  <si>
    <t>U-mintch</t>
  </si>
  <si>
    <t>Minter Creek Hatchery UnMarked</t>
  </si>
  <si>
    <t>M-mintch</t>
  </si>
  <si>
    <t>Minter Creek Hatchery Marked</t>
  </si>
  <si>
    <t>U-ar13mw</t>
  </si>
  <si>
    <t>Area 13 Miscellaneous Wild UnMarked</t>
  </si>
  <si>
    <t>M-ar13mw</t>
  </si>
  <si>
    <t>Area 13 Miscellaneous Wild Marked</t>
  </si>
  <si>
    <t>U-chambh</t>
  </si>
  <si>
    <t>Chambers Creek Hatchery UnMarked</t>
  </si>
  <si>
    <t>M-chambh</t>
  </si>
  <si>
    <t>Chambers Creek Hatchery Marked</t>
  </si>
  <si>
    <t>U-ar13mh</t>
  </si>
  <si>
    <t>Area 13 Miscellaneous Hatchery UnMarked</t>
  </si>
  <si>
    <t>M-ar13mh</t>
  </si>
  <si>
    <t>Area 13 Miscellaneous Hatchery Marked</t>
  </si>
  <si>
    <t>U-ar13aw</t>
  </si>
  <si>
    <t>Area 13A Miscellaneous Wild UnMarked</t>
  </si>
  <si>
    <t>M-ar13aw</t>
  </si>
  <si>
    <t>Area 13A Miscellaneous Wild Marked</t>
  </si>
  <si>
    <t>U-puyalh</t>
  </si>
  <si>
    <t>Puyallup River Hatchery UnMarked</t>
  </si>
  <si>
    <t>M-puyalh</t>
  </si>
  <si>
    <t>Puyallup River Hatchery Marked</t>
  </si>
  <si>
    <t>U-puyalw</t>
  </si>
  <si>
    <t>Puyallup River Wild UnMarked</t>
  </si>
  <si>
    <t>M-puyalw</t>
  </si>
  <si>
    <t>Puyallup River Wild Marked</t>
  </si>
  <si>
    <t>U-are11h</t>
  </si>
  <si>
    <t>Area 11 Hatchery UnMarked</t>
  </si>
  <si>
    <t>M-are11h</t>
  </si>
  <si>
    <t>Area 11 Hatchery Marked</t>
  </si>
  <si>
    <t>U-ar11mw</t>
  </si>
  <si>
    <t>Area 11 Miscellaneous Wild UnMarked</t>
  </si>
  <si>
    <t>M-ar11mw</t>
  </si>
  <si>
    <t>Area 11 Miscellaneous Wild Marked</t>
  </si>
  <si>
    <t>U-ar10eh</t>
  </si>
  <si>
    <t>Area 10E Hatchery UnMarked</t>
  </si>
  <si>
    <t>M-ar10eh</t>
  </si>
  <si>
    <t>Area 10E Hatchery Marked</t>
  </si>
  <si>
    <t>U-ar10ew</t>
  </si>
  <si>
    <t>Area 10E Miscellaneous Wild UnMarked</t>
  </si>
  <si>
    <t>M-ar10ew</t>
  </si>
  <si>
    <t>Area 10E Miscellaneous Wild Marked</t>
  </si>
  <si>
    <t>U-greenh</t>
  </si>
  <si>
    <t>Green River Hatchery UnMarked</t>
  </si>
  <si>
    <t>M-greenh</t>
  </si>
  <si>
    <t>Green River Hatchery Marked</t>
  </si>
  <si>
    <t>U-greenw</t>
  </si>
  <si>
    <t>Green River Wild UnMarked</t>
  </si>
  <si>
    <t>M-greenw</t>
  </si>
  <si>
    <t>Green River Wild Marked</t>
  </si>
  <si>
    <t>U-lakwah</t>
  </si>
  <si>
    <t>Lake Washington Hatchery UnMarked</t>
  </si>
  <si>
    <t>M-lakwah</t>
  </si>
  <si>
    <t>Lake Washington Hatchery Marked</t>
  </si>
  <si>
    <t>U-lakwaw</t>
  </si>
  <si>
    <t>Lake Washington Wild UnMarked</t>
  </si>
  <si>
    <t>M-lakwaw</t>
  </si>
  <si>
    <t>Lake Washington Wild Marked</t>
  </si>
  <si>
    <t>U-are10h</t>
  </si>
  <si>
    <t>Area 10 Hatchery UnMarked</t>
  </si>
  <si>
    <t>M-are10h</t>
  </si>
  <si>
    <t>Area 10 Hatchery Marked</t>
  </si>
  <si>
    <t>U-ar10mw</t>
  </si>
  <si>
    <t>Area 10 Miscellaneous Wild UnMarked</t>
  </si>
  <si>
    <t>M-ar10mw</t>
  </si>
  <si>
    <t>Area 10 Miscellaneous Wild Marked</t>
  </si>
  <si>
    <t>U-dungew</t>
  </si>
  <si>
    <t>Dungeness River Wild UnMarked</t>
  </si>
  <si>
    <t>M-dungew</t>
  </si>
  <si>
    <t>Dungeness River Wild Marked</t>
  </si>
  <si>
    <t>U-dungeh</t>
  </si>
  <si>
    <t>Dungeness Hatchery UnMarked</t>
  </si>
  <si>
    <t>M-dungeh</t>
  </si>
  <si>
    <t>Dungeness Hatchery Marked</t>
  </si>
  <si>
    <t>U-elwhaw</t>
  </si>
  <si>
    <t>Elwha River Wild UnMarked</t>
  </si>
  <si>
    <t>M-elwhaw</t>
  </si>
  <si>
    <t>Elwha River Wild Marked</t>
  </si>
  <si>
    <t>U-elwhah</t>
  </si>
  <si>
    <t>Elwha Hatchery UnMarked</t>
  </si>
  <si>
    <t>M-elwhah</t>
  </si>
  <si>
    <t>Elwha Hatchery Marked</t>
  </si>
  <si>
    <t>U-ejdfmw</t>
  </si>
  <si>
    <t>East JDF Miscellaneous Wild UnMarked</t>
  </si>
  <si>
    <t>M-ejdfmw</t>
  </si>
  <si>
    <t>East JDF Miscellaneous Wild Marked</t>
  </si>
  <si>
    <t>U-wjdfmw</t>
  </si>
  <si>
    <t>West JDF Miscellaneous Wild UnMarked</t>
  </si>
  <si>
    <t>M-wjdfmw</t>
  </si>
  <si>
    <t>West JDF Miscellaneous Wild Marked</t>
  </si>
  <si>
    <t>U-ptangh</t>
  </si>
  <si>
    <t>Port Angeles Net Pens UnMarked</t>
  </si>
  <si>
    <t>M-ptangh</t>
  </si>
  <si>
    <t>Port Angeles Net Pens Marked</t>
  </si>
  <si>
    <t>U-area9w</t>
  </si>
  <si>
    <t>Area 9 Miscellaneous Wild UnMarked</t>
  </si>
  <si>
    <t>M-area9w</t>
  </si>
  <si>
    <t>Area 9 Miscellaneous Wild Marked</t>
  </si>
  <si>
    <t>U-makahw</t>
  </si>
  <si>
    <t>Makah Coastal Wild UnMarked</t>
  </si>
  <si>
    <t>M-makahw</t>
  </si>
  <si>
    <t>Makah Coastal Wild Marked</t>
  </si>
  <si>
    <t>U-makahh</t>
  </si>
  <si>
    <t>Makah Coastal Hatchery UnMarked</t>
  </si>
  <si>
    <t>M-makahh</t>
  </si>
  <si>
    <t>Makah Coastal Hatchery Marked</t>
  </si>
  <si>
    <t>U-quilsw</t>
  </si>
  <si>
    <t>Quillayute River Summer Natural UnMarked</t>
  </si>
  <si>
    <t>M-quilsw</t>
  </si>
  <si>
    <t>Quillayute River Summer Natural Marked</t>
  </si>
  <si>
    <t>U-quilsh</t>
  </si>
  <si>
    <t>Quillayute River Summer Hatchery UnMarked</t>
  </si>
  <si>
    <t>M-quilsh</t>
  </si>
  <si>
    <t>Quillayute River Summer Hatchery Marked</t>
  </si>
  <si>
    <t>U-quilfw</t>
  </si>
  <si>
    <t>Quillayute River Fall Natural UnMarked</t>
  </si>
  <si>
    <t>M-quilfw</t>
  </si>
  <si>
    <t>Quillayute River Fall Natural Marked</t>
  </si>
  <si>
    <t>U-quilfh</t>
  </si>
  <si>
    <t>Quillayute River Fall Hatchery UnMarked</t>
  </si>
  <si>
    <t>M-quilfh</t>
  </si>
  <si>
    <t>Quillayute River Fall Hatchery Marked</t>
  </si>
  <si>
    <t>U-hohrvw</t>
  </si>
  <si>
    <t>Hoh River Wild UnMarked</t>
  </si>
  <si>
    <t>M-hohrvw</t>
  </si>
  <si>
    <t>Hoh River Wild Marked</t>
  </si>
  <si>
    <t>U-hohrvh</t>
  </si>
  <si>
    <t>Hoh River Hatchery UnMarked</t>
  </si>
  <si>
    <t>M-hohrvh</t>
  </si>
  <si>
    <t>Hoh River Hatchery Marked</t>
  </si>
  <si>
    <t>U-quetfw</t>
  </si>
  <si>
    <t>Queets River Fall Natural UnMarked</t>
  </si>
  <si>
    <t>M-quetfw</t>
  </si>
  <si>
    <t>Queets River Fall Natural Marked</t>
  </si>
  <si>
    <t>U-quetfh</t>
  </si>
  <si>
    <t>Queets River Fall Hatchery UnMarked</t>
  </si>
  <si>
    <t>M-quetfh</t>
  </si>
  <si>
    <t>Queets River Fall Hatchery Marked</t>
  </si>
  <si>
    <t>U-quetph</t>
  </si>
  <si>
    <t>Queets River Suppl. Hatchery UnMarked</t>
  </si>
  <si>
    <t>M-quetph</t>
  </si>
  <si>
    <t>Queets River Suppl. Hatchery Marked</t>
  </si>
  <si>
    <t>U-quinfw</t>
  </si>
  <si>
    <t>Quinault River Fall Natural UnMarked</t>
  </si>
  <si>
    <t>M-quinfw</t>
  </si>
  <si>
    <t>Quinault River Fall Natural Marked</t>
  </si>
  <si>
    <t>U-quinfh</t>
  </si>
  <si>
    <t>Quinault River Fall Hatchery UnMarked</t>
  </si>
  <si>
    <t>M-quinfh</t>
  </si>
  <si>
    <t>Quinault River Fall Hatchery Marked</t>
  </si>
  <si>
    <t>U-chehlw</t>
  </si>
  <si>
    <t>Chehalis River Wild UnMarked</t>
  </si>
  <si>
    <t>M-chehlw</t>
  </si>
  <si>
    <t>Chehalis River Wild Marked</t>
  </si>
  <si>
    <t>U-chehlh</t>
  </si>
  <si>
    <t>Chehalis River Hatchery UnMarked</t>
  </si>
  <si>
    <t>M-chehlh</t>
  </si>
  <si>
    <t>Chehalis River Hatchery Marked</t>
  </si>
  <si>
    <t>U-humptw</t>
  </si>
  <si>
    <t>Humptulips River Wild UnMarked</t>
  </si>
  <si>
    <t>M-humptw</t>
  </si>
  <si>
    <t>Humptulips River Wild Marked</t>
  </si>
  <si>
    <t>U-humpth</t>
  </si>
  <si>
    <t>Humptulips River Hatchery UnMarked</t>
  </si>
  <si>
    <t>M-humpth</t>
  </si>
  <si>
    <t>Humptulips River Hatchery Marked</t>
  </si>
  <si>
    <t>U-gryhmw</t>
  </si>
  <si>
    <t>Grays Harbor Miscellaneous Wild UnMarked</t>
  </si>
  <si>
    <t>M-gryhmw</t>
  </si>
  <si>
    <t>Grays Harbor Miscellaneous Wild Marked</t>
  </si>
  <si>
    <t>U-gryhbh</t>
  </si>
  <si>
    <t>Grays Harbor Net Pens UnMarked</t>
  </si>
  <si>
    <t>M-gryhbh</t>
  </si>
  <si>
    <t>Grays Harbor Net Pens Marked</t>
  </si>
  <si>
    <t>U-willaw</t>
  </si>
  <si>
    <t>Willapa Bay Natural UnMarked</t>
  </si>
  <si>
    <t>M-willaw</t>
  </si>
  <si>
    <t>Willapa Bay Natural Marked</t>
  </si>
  <si>
    <t>U-willah</t>
  </si>
  <si>
    <t>Willapa Bay Hatchery UnMarked</t>
  </si>
  <si>
    <t>M-willah</t>
  </si>
  <si>
    <t>Willapa Bay Hatchery Marked</t>
  </si>
  <si>
    <t>U-colreh</t>
  </si>
  <si>
    <t>Columbia River Early Hatchery UnMarked</t>
  </si>
  <si>
    <t>M-colreh</t>
  </si>
  <si>
    <t>Columbia River Early Hatchery Marked</t>
  </si>
  <si>
    <t>U-youngh</t>
  </si>
  <si>
    <t>Youngs Bay Hatchery UnMarked</t>
  </si>
  <si>
    <t>M-youngh</t>
  </si>
  <si>
    <t>Youngs Bay Hatchery Marked</t>
  </si>
  <si>
    <t>U-crorew</t>
  </si>
  <si>
    <t>Lower Col R Oregon Wild UnMarked</t>
  </si>
  <si>
    <t>M-crorew</t>
  </si>
  <si>
    <t>Lower Col R Oregon Wild Marked</t>
  </si>
  <si>
    <t>U-washew</t>
  </si>
  <si>
    <t>Wash Early Wild UnMarked</t>
  </si>
  <si>
    <t>M-washew</t>
  </si>
  <si>
    <t>Wash Early Wild Marked</t>
  </si>
  <si>
    <t>U-washlw</t>
  </si>
  <si>
    <t>Wash Late Wild UnMarked</t>
  </si>
  <si>
    <t>M-washlw</t>
  </si>
  <si>
    <t>Wash Late Wild Marked</t>
  </si>
  <si>
    <t>U-colrlh</t>
  </si>
  <si>
    <t>Columbia River Late Hatchery UnMarked</t>
  </si>
  <si>
    <t>M-colrlh</t>
  </si>
  <si>
    <t>Columbia River Late Hatchery Marked</t>
  </si>
  <si>
    <t>U-orenoh</t>
  </si>
  <si>
    <t>Oregon North Coast Hatchery UnMarked</t>
  </si>
  <si>
    <t>M-orenoh</t>
  </si>
  <si>
    <t>Oregon North Coast Hatchery Marked</t>
  </si>
  <si>
    <t>U-orenow</t>
  </si>
  <si>
    <t>Oregon North Coast Wild UnMarked</t>
  </si>
  <si>
    <t>M-orenow</t>
  </si>
  <si>
    <t>Oregon North Coast Wild Marked</t>
  </si>
  <si>
    <t>U-orenmh</t>
  </si>
  <si>
    <t>Oregon North-Mid Coast Hatchery UnMarked</t>
  </si>
  <si>
    <t>M-orenmh</t>
  </si>
  <si>
    <t>Oregon North-Mid Coast Hatchery Marked</t>
  </si>
  <si>
    <t>U-orenmw</t>
  </si>
  <si>
    <t>Oregon North-Mid Coast Wild UnMarked</t>
  </si>
  <si>
    <t>M-orenmw</t>
  </si>
  <si>
    <t>Oregon North-Mid Coast Wild Marked</t>
  </si>
  <si>
    <t>U-oresmh</t>
  </si>
  <si>
    <t>Oregon South-Mid Coast Hatchery UnMarked</t>
  </si>
  <si>
    <t>M-oresmh</t>
  </si>
  <si>
    <t>Oregon South-Mid Coast Hatchery Marked</t>
  </si>
  <si>
    <t>U-oresmw</t>
  </si>
  <si>
    <t>Oregon South-Mid Coast Wild UnMarked</t>
  </si>
  <si>
    <t>M-oresmw</t>
  </si>
  <si>
    <t>Oregon South-Mid Coast Wild Marked</t>
  </si>
  <si>
    <t>U-oranah</t>
  </si>
  <si>
    <t>Oregon Anadromous Hatchery UnMarked</t>
  </si>
  <si>
    <t>M-oranah</t>
  </si>
  <si>
    <t>Oregon Anadromous Hatchery Marked</t>
  </si>
  <si>
    <t>U-oraqah</t>
  </si>
  <si>
    <t>Oregon Aqua-Foods Hatchery UnMarked</t>
  </si>
  <si>
    <t>M-oraqah</t>
  </si>
  <si>
    <t>Oregon Aqua-Foods Hatchery Marked</t>
  </si>
  <si>
    <t>U-oresoh</t>
  </si>
  <si>
    <t>Oregon South Coast Hatchery UnMarked</t>
  </si>
  <si>
    <t>M-oresoh</t>
  </si>
  <si>
    <t>Oregon South Coast Hatchery Marked</t>
  </si>
  <si>
    <t>U-oresow</t>
  </si>
  <si>
    <t>Oregon South Coast Wild UnMarked</t>
  </si>
  <si>
    <t>M-oresow</t>
  </si>
  <si>
    <t>Oregon South Coast Wild Marked</t>
  </si>
  <si>
    <t>U-calnoh</t>
  </si>
  <si>
    <t>California North Coast Hatchery UnMarked</t>
  </si>
  <si>
    <t>M-calnoh</t>
  </si>
  <si>
    <t>California North Coast Hatchery Marked</t>
  </si>
  <si>
    <t>U-calnow</t>
  </si>
  <si>
    <t>California North Coast Wild UnMarked</t>
  </si>
  <si>
    <t>M-calnow</t>
  </si>
  <si>
    <t>California North Coast Wild Marked</t>
  </si>
  <si>
    <t>U-calcnh</t>
  </si>
  <si>
    <t>California Central Coast Hatchery UnMarked</t>
  </si>
  <si>
    <t>M-calcnh</t>
  </si>
  <si>
    <t>California Central Coast Hatchery Marked</t>
  </si>
  <si>
    <t>U-calcnw</t>
  </si>
  <si>
    <t>California Central Coast Wild UnMarked</t>
  </si>
  <si>
    <t>M-calcnw</t>
  </si>
  <si>
    <t>California Central Coast Wild Marked</t>
  </si>
  <si>
    <t>U-gsmndh</t>
  </si>
  <si>
    <t>Georgia Strait Mainland Hatchery UnMarked</t>
  </si>
  <si>
    <t>M-gsmndh</t>
  </si>
  <si>
    <t>Georgia Strait Mainland Hatchery Marked</t>
  </si>
  <si>
    <t>U-gsmndw</t>
  </si>
  <si>
    <t>Georgia Strait Mainland Wild UnMarked</t>
  </si>
  <si>
    <t>M-gsmndw</t>
  </si>
  <si>
    <t>Georgia Strait Mainland Wild Marked</t>
  </si>
  <si>
    <t>U-gsvcih</t>
  </si>
  <si>
    <t>Georgia Strait Vanc. Isl. Hatchery UnMarked</t>
  </si>
  <si>
    <t>M-gsvcih</t>
  </si>
  <si>
    <t>Georgia Strait Vanc. Isl. Hatchery Marked</t>
  </si>
  <si>
    <t>U-gsvciw</t>
  </si>
  <si>
    <t>Georgia Strait Vanc. Isl. Wild UnMarked</t>
  </si>
  <si>
    <t>M-gsvciw</t>
  </si>
  <si>
    <t>Georgia Strait Vanc. Isl. Wild Marked</t>
  </si>
  <si>
    <t>U-jnstrh</t>
  </si>
  <si>
    <t>Johnstone Strait Hatchery UnMarked</t>
  </si>
  <si>
    <t>M-jnstrh</t>
  </si>
  <si>
    <t>Johnstone Strait Hatchery Marked</t>
  </si>
  <si>
    <t>U-jnstrw</t>
  </si>
  <si>
    <t>Johnstone Strait Wild UnMarked</t>
  </si>
  <si>
    <t>M-jnstrw</t>
  </si>
  <si>
    <t>Johnstone Strait Wild Marked</t>
  </si>
  <si>
    <t>U-swvcih</t>
  </si>
  <si>
    <t>SW Vancouver Island Hatchery UnMarked</t>
  </si>
  <si>
    <t>M-swvcih</t>
  </si>
  <si>
    <t>SW Vancouver Island Hatchery Marked</t>
  </si>
  <si>
    <t>U-swvciw</t>
  </si>
  <si>
    <t>SW Vancouver Island Wild UnMarked</t>
  </si>
  <si>
    <t>M-swvciw</t>
  </si>
  <si>
    <t>SW Vancouver Island Wild Marked</t>
  </si>
  <si>
    <t>U-nwvcih</t>
  </si>
  <si>
    <t>NW Vancouver Island Hatchery UnMarked</t>
  </si>
  <si>
    <t>M-nwvcih</t>
  </si>
  <si>
    <t>NW Vancouver Island Hatchery Marked</t>
  </si>
  <si>
    <t>U-nwvciw</t>
  </si>
  <si>
    <t>NW Vancouver Island Wild UnMarked</t>
  </si>
  <si>
    <t>M-nwvciw</t>
  </si>
  <si>
    <t>NW Vancouver Island Wild Marked</t>
  </si>
  <si>
    <t>U-frslwh</t>
  </si>
  <si>
    <t>Lower Fraser River Hatchery UnMarked</t>
  </si>
  <si>
    <t>M-frslwh</t>
  </si>
  <si>
    <t>Lower Fraser River Hatchery Marked</t>
  </si>
  <si>
    <t>U-frslww</t>
  </si>
  <si>
    <t>Lower Fraser River Wild UnMarked</t>
  </si>
  <si>
    <t>M-frslww</t>
  </si>
  <si>
    <t>Lower Fraser River Wild Marked</t>
  </si>
  <si>
    <t>U-frsuph</t>
  </si>
  <si>
    <t>Upper Fraser River Hatchery UnMarked</t>
  </si>
  <si>
    <t>M-frsuph</t>
  </si>
  <si>
    <t>Upper Fraser River Hatchery Marked</t>
  </si>
  <si>
    <t>U-frsupw</t>
  </si>
  <si>
    <t>Upper Fraser River Wild UnMarked</t>
  </si>
  <si>
    <t>M-frsupw</t>
  </si>
  <si>
    <t>Upper Fraser River Wild Marked</t>
  </si>
  <si>
    <t>U-bccnhw</t>
  </si>
  <si>
    <t>BC Central Coast Hatchery/Wild UnMarked</t>
  </si>
  <si>
    <t>M-bccnhw</t>
  </si>
  <si>
    <t>BC Central Coast Hatchery/Wild Marked</t>
  </si>
  <si>
    <t>U-bcnchw</t>
  </si>
  <si>
    <t>BC North Coast Hatchery/Wild UnMarked</t>
  </si>
  <si>
    <t>M-bcnchw</t>
  </si>
  <si>
    <t>BC North Coast Hatchery/Wild Marked</t>
  </si>
  <si>
    <t>U-tranhw</t>
  </si>
  <si>
    <t>Trans Boundary Hatchery/Wild UnMarked</t>
  </si>
  <si>
    <t>M-tranhw</t>
  </si>
  <si>
    <t>Trans Boundary Hatchery/Wild Marked</t>
  </si>
  <si>
    <t>U-niakhw</t>
  </si>
  <si>
    <t>Alaska Northern Inside Hat/Wild UnMarked</t>
  </si>
  <si>
    <t>M-niakhw</t>
  </si>
  <si>
    <t>Alaska Northern Inside Hat/Wild Marked</t>
  </si>
  <si>
    <t>U-noakhw</t>
  </si>
  <si>
    <t>Alaska Northern Outside Hat/Wild UnMarked</t>
  </si>
  <si>
    <t>M-noakhw</t>
  </si>
  <si>
    <t>Alaska Northern Outside Hat/Wild Marked</t>
  </si>
  <si>
    <t>U-siakhw</t>
  </si>
  <si>
    <t>Alaska Southern Inside Hat/Wild UnMarked</t>
  </si>
  <si>
    <t>M-siakhw</t>
  </si>
  <si>
    <t>Alaska Southern Inside Hat/Wild Marked</t>
  </si>
  <si>
    <t>U-soakhw</t>
  </si>
  <si>
    <t>Alaska Southern Outside Hat/Wild UnMarked</t>
  </si>
  <si>
    <t>M-soakhw</t>
  </si>
  <si>
    <t>Alaska Southern Outside Hat/Wild Marked</t>
  </si>
  <si>
    <t>ETRS includes 13C</t>
  </si>
  <si>
    <t>Run Definition</t>
  </si>
  <si>
    <t>TRS; includes 7B-D??</t>
  </si>
  <si>
    <t>TRS; includes Area 8 Net</t>
  </si>
  <si>
    <t>ETRS; includes 12H</t>
  </si>
  <si>
    <t>"TRS"; includes 13C, 13D-K, does NOT includes 13A</t>
  </si>
  <si>
    <t>ETRS; esc only, no FW fishery</t>
  </si>
  <si>
    <t>ETRS; includes 6D?</t>
  </si>
  <si>
    <t>ETRS??</t>
  </si>
  <si>
    <t>TRS; includes 8A &amp; 8D catch</t>
  </si>
  <si>
    <t>3=1, exact value for Chinook BK</t>
  </si>
  <si>
    <t>Bold=Calibration ETRS Run Size</t>
  </si>
  <si>
    <t>USE UNMARKED AND MARKED SCALARS AT BOTTOM</t>
  </si>
  <si>
    <t>MR</t>
  </si>
  <si>
    <t>Scalar</t>
  </si>
  <si>
    <t xml:space="preserve"> Nk/Sm Fall</t>
  </si>
  <si>
    <t xml:space="preserve">  Age 3</t>
  </si>
  <si>
    <t xml:space="preserve">  Age 4</t>
  </si>
  <si>
    <t xml:space="preserve">  Age 5</t>
  </si>
  <si>
    <t xml:space="preserve"> NF Nook Spr</t>
  </si>
  <si>
    <t xml:space="preserve"> SF Nook Spr</t>
  </si>
  <si>
    <t xml:space="preserve"> Skag Su/Fl Fing</t>
  </si>
  <si>
    <t xml:space="preserve"> Skag Su/Fl Year</t>
  </si>
  <si>
    <t xml:space="preserve"> Skag Sprng Year</t>
  </si>
  <si>
    <t xml:space="preserve"> Snoh Fall Fing</t>
  </si>
  <si>
    <t xml:space="preserve"> Snoh Fall Year</t>
  </si>
  <si>
    <t xml:space="preserve"> Stil Fall Fing</t>
  </si>
  <si>
    <t xml:space="preserve"> Tula Fall Fing</t>
  </si>
  <si>
    <t xml:space="preserve"> Mid PS Fall Fing</t>
  </si>
  <si>
    <t xml:space="preserve"> UW Accelerated</t>
  </si>
  <si>
    <t xml:space="preserve"> SPS Fall Fing</t>
  </si>
  <si>
    <t xml:space="preserve"> SPS Fall Year</t>
  </si>
  <si>
    <t xml:space="preserve">  White Spr Fing</t>
  </si>
  <si>
    <t xml:space="preserve">  White Spr Year</t>
  </si>
  <si>
    <t xml:space="preserve"> HC Fall Fing</t>
  </si>
  <si>
    <t xml:space="preserve"> HC Fall Year</t>
  </si>
  <si>
    <t xml:space="preserve"> JDF Tribs. Fall</t>
  </si>
  <si>
    <t xml:space="preserve"> Hoko Fall</t>
  </si>
  <si>
    <t xml:space="preserve"> U-Nk/Sm Fall</t>
  </si>
  <si>
    <t xml:space="preserve"> M-Nk/Sm Fall</t>
  </si>
  <si>
    <t xml:space="preserve"> U-NF Nook Spr</t>
  </si>
  <si>
    <t xml:space="preserve"> M-NF Nook Spr</t>
  </si>
  <si>
    <t xml:space="preserve"> U-SF Nook Spr</t>
  </si>
  <si>
    <t xml:space="preserve"> M-SF Nook Spr</t>
  </si>
  <si>
    <t xml:space="preserve"> U-Skag Su/Fl Fing</t>
  </si>
  <si>
    <t xml:space="preserve"> M-Skag Su/Fl Fing</t>
  </si>
  <si>
    <t xml:space="preserve"> U-Skag Su/Fl Year</t>
  </si>
  <si>
    <t xml:space="preserve"> M-Skag Su/Fl Year</t>
  </si>
  <si>
    <t xml:space="preserve"> U-Skag Sprng Year</t>
  </si>
  <si>
    <t xml:space="preserve"> M-Skag Sprng Year</t>
  </si>
  <si>
    <t xml:space="preserve"> U-Snoh Fall Fing</t>
  </si>
  <si>
    <t xml:space="preserve"> M-Snoh Fall Fing</t>
  </si>
  <si>
    <t xml:space="preserve"> U-Snoh Fall Year</t>
  </si>
  <si>
    <t xml:space="preserve"> M-Snoh Fall Year</t>
  </si>
  <si>
    <t xml:space="preserve"> U-Stil Fall Fing</t>
  </si>
  <si>
    <t xml:space="preserve"> M-Stil Fall Fing</t>
  </si>
  <si>
    <t xml:space="preserve"> U-Tula Fall Fing</t>
  </si>
  <si>
    <t xml:space="preserve"> M-Tula Fall Fing</t>
  </si>
  <si>
    <t xml:space="preserve"> U-Mid PS Fall Fing</t>
  </si>
  <si>
    <t xml:space="preserve"> M-Mid PS Fall Fing</t>
  </si>
  <si>
    <t xml:space="preserve"> U-UW Accelerated</t>
  </si>
  <si>
    <t xml:space="preserve"> M-UW Accelerated</t>
  </si>
  <si>
    <t xml:space="preserve"> U-SPS Fall Fing</t>
  </si>
  <si>
    <t xml:space="preserve"> M-SPS Fall Fing</t>
  </si>
  <si>
    <t xml:space="preserve"> U-SPS Fall Year</t>
  </si>
  <si>
    <t xml:space="preserve"> M-SPS Fall Year</t>
  </si>
  <si>
    <t xml:space="preserve"> U- White Spr Fing</t>
  </si>
  <si>
    <t xml:space="preserve"> M- White Spr Fing</t>
  </si>
  <si>
    <t xml:space="preserve"> U-HC Fall Fing</t>
  </si>
  <si>
    <t xml:space="preserve"> M-HC Fall Fing</t>
  </si>
  <si>
    <t xml:space="preserve"> U-HC Fall Year</t>
  </si>
  <si>
    <t xml:space="preserve"> M-HC Fall Year</t>
  </si>
  <si>
    <t xml:space="preserve"> U-JDF Tribs. Fall</t>
  </si>
  <si>
    <t xml:space="preserve"> M-JDF Tribs. Fall</t>
  </si>
  <si>
    <t>U- Hoko Fall</t>
  </si>
  <si>
    <t>M- Hoko Fall</t>
  </si>
  <si>
    <t>NooksackSpTotal</t>
  </si>
  <si>
    <t>or-lrh2</t>
  </si>
  <si>
    <t>wa-lrh2</t>
  </si>
  <si>
    <t>lrw2</t>
  </si>
  <si>
    <t>SpringCrk</t>
  </si>
  <si>
    <t>UColSum</t>
  </si>
  <si>
    <t>urb2</t>
  </si>
  <si>
    <t>CKLspch</t>
  </si>
  <si>
    <t>Willspch</t>
  </si>
  <si>
    <t>SnakeFch</t>
  </si>
  <si>
    <t>Orcoast</t>
  </si>
  <si>
    <t>LColNatT</t>
  </si>
  <si>
    <t>CentVall</t>
  </si>
  <si>
    <t>WaNCoast</t>
  </si>
  <si>
    <t>or-lrh2-U</t>
  </si>
  <si>
    <t>or-lrh2-M</t>
  </si>
  <si>
    <t>wa-lrh2-U</t>
  </si>
  <si>
    <t>wa-lrh2-M</t>
  </si>
  <si>
    <t>lrw2-U</t>
  </si>
  <si>
    <t>lrw2-M</t>
  </si>
  <si>
    <t>SpCrk-U</t>
  </si>
  <si>
    <t>SpCrk-M</t>
  </si>
  <si>
    <t>UColSum-U</t>
  </si>
  <si>
    <t>UColSum-M</t>
  </si>
  <si>
    <t>urb2-U</t>
  </si>
  <si>
    <t>urb2-M</t>
  </si>
  <si>
    <t>CKLspch-U</t>
  </si>
  <si>
    <t>CKLspch-M</t>
  </si>
  <si>
    <t>Willspch-U</t>
  </si>
  <si>
    <t>Willspch-M</t>
  </si>
  <si>
    <t>SnakeFch-U</t>
  </si>
  <si>
    <t>SnakeFch-M</t>
  </si>
  <si>
    <t>Orcoast-U</t>
  </si>
  <si>
    <t>Orcoast-M</t>
  </si>
  <si>
    <t>LColNatT-U</t>
  </si>
  <si>
    <t>LColNatT-M</t>
  </si>
  <si>
    <t>CentVall-U</t>
  </si>
  <si>
    <t>CentVall-M</t>
  </si>
  <si>
    <t>WaNCoast-U</t>
  </si>
  <si>
    <t>WaNCoast-M</t>
  </si>
  <si>
    <t>Willapa-U</t>
  </si>
  <si>
    <t>Willapa-M</t>
  </si>
  <si>
    <t>%Skagit FF of Total</t>
  </si>
  <si>
    <t>%Snoh FF of total</t>
  </si>
  <si>
    <t>%SPS of Total</t>
  </si>
  <si>
    <t>%HC FF of Total</t>
  </si>
  <si>
    <t>Nooksack-Samish Total Chinook</t>
  </si>
  <si>
    <t>Extreme Terminal Run Size</t>
  </si>
  <si>
    <t>Terminal Run Size</t>
  </si>
  <si>
    <t>Puget Sound Run Size</t>
  </si>
  <si>
    <t>Esc Total</t>
  </si>
  <si>
    <t>Ext  Trun Total</t>
  </si>
  <si>
    <t>TRun Total</t>
  </si>
  <si>
    <t>PS RunTotal</t>
  </si>
  <si>
    <t>Off-Station</t>
  </si>
  <si>
    <t>Wild</t>
  </si>
  <si>
    <t>Skagit River Chinook</t>
  </si>
  <si>
    <t>Skagit FF</t>
  </si>
  <si>
    <t>Skagit Yrlng</t>
  </si>
  <si>
    <t>Strait of Juan de Fuca Total Chinook</t>
  </si>
  <si>
    <t>Elwha and Dung only</t>
  </si>
  <si>
    <t>Tulalip Bay Chinook</t>
  </si>
  <si>
    <t>Snohomish Chinook</t>
  </si>
  <si>
    <t>Snoh Yrlng</t>
  </si>
  <si>
    <t>Stillaguamish River Chinook</t>
  </si>
  <si>
    <t>South Puget Sound Total Chinook</t>
  </si>
  <si>
    <t>SPY Yrlng</t>
  </si>
  <si>
    <t>DPS FF</t>
  </si>
  <si>
    <t>DPS Yrlng</t>
  </si>
  <si>
    <t>DPS + MPS Yearling</t>
  </si>
  <si>
    <t>UW ETRS</t>
  </si>
  <si>
    <t>MSP Total Inc UW</t>
  </si>
  <si>
    <t>UW</t>
  </si>
  <si>
    <t>Mid Puget Sound Total Chinook</t>
  </si>
  <si>
    <t>Deep So Puget Sound Total Chinook</t>
  </si>
  <si>
    <t>MPS Yrlng</t>
  </si>
  <si>
    <t>Hood Canal Total Chinook</t>
  </si>
  <si>
    <t>HC Yrlng</t>
  </si>
  <si>
    <t>Elwha Dung</t>
  </si>
  <si>
    <t>Hoko Only</t>
  </si>
  <si>
    <t>HCY % of HCFF</t>
  </si>
  <si>
    <t>ETRS includes marine and FW sport; TRS includes WB net</t>
  </si>
  <si>
    <t>Skagit Fing% of total</t>
  </si>
  <si>
    <t>Snoh Fing% of total</t>
  </si>
  <si>
    <t>ETRS; includes 6D</t>
  </si>
  <si>
    <t>Puget Sound Run Size Definitions 1985-1991</t>
  </si>
  <si>
    <t>Forecast Inputs for Backwards FRAM</t>
  </si>
  <si>
    <t>Region</t>
  </si>
  <si>
    <t>TAMM Stk</t>
  </si>
  <si>
    <t>All Catch</t>
  </si>
  <si>
    <t>Landed Local Stock Age 3-5 Jul-Sep</t>
  </si>
  <si>
    <t xml:space="preserve">Average proportions age 3-5 local stock </t>
  </si>
  <si>
    <t>SKAGIT</t>
  </si>
  <si>
    <t>Skagit Spr</t>
  </si>
  <si>
    <t>Esc, FW Net, FW Sport</t>
  </si>
  <si>
    <t>ok</t>
  </si>
  <si>
    <t>Skag S/F Fi</t>
  </si>
  <si>
    <t>Skagit S/F Yr</t>
  </si>
  <si>
    <t>STILLY/SNO</t>
  </si>
  <si>
    <t>Sno S/F Fi</t>
  </si>
  <si>
    <t>Sno S/F Yr</t>
  </si>
  <si>
    <t>Stilly S/F</t>
  </si>
  <si>
    <t>Tulalip Hatchery</t>
  </si>
  <si>
    <t>8D net and sport</t>
  </si>
  <si>
    <t>8D net = 92.1%,    8D sport = 95.4%</t>
  </si>
  <si>
    <t>HOOD CANAL</t>
  </si>
  <si>
    <t>Area 12B tribs natural</t>
  </si>
  <si>
    <t>Esc, FW Net, FW Sport, 9A, 12A</t>
  </si>
  <si>
    <t>incl. 9A</t>
  </si>
  <si>
    <t>Hoodsport Fi</t>
  </si>
  <si>
    <t>Esc, FW Net, FW Sport, 9A, 12A, 12H</t>
  </si>
  <si>
    <t>Hoodsport Yr</t>
  </si>
  <si>
    <t>Skokomish R. nat</t>
  </si>
  <si>
    <t>Skokomish R. hatchery</t>
  </si>
  <si>
    <t>Area 12C-D tribs natural</t>
  </si>
  <si>
    <t>Esc, FW Net, FW Sport, 9A, 12 A</t>
  </si>
  <si>
    <t>SOUTH SOUND</t>
  </si>
  <si>
    <t>Grovers Ck. Hat. - 10</t>
  </si>
  <si>
    <t>Lk. Washington Hatchery</t>
  </si>
  <si>
    <t>Esc, FW Net, FW Sport, Lk Wa, Lk Sam.</t>
  </si>
  <si>
    <t>Lk Washington Natural</t>
  </si>
  <si>
    <t>Lk Was North Tribs</t>
  </si>
  <si>
    <t>Duwamish-Green Hat</t>
  </si>
  <si>
    <t>Natural</t>
  </si>
  <si>
    <t>Gorst Creek Hat. - 10E</t>
  </si>
  <si>
    <t>10E net and sport</t>
  </si>
  <si>
    <t>10E net = 96.9%    10E sport = 96.2%</t>
  </si>
  <si>
    <t>Puyallup River Hatchery</t>
  </si>
  <si>
    <t>Esc, FW Net, FW Sport, 11A</t>
  </si>
  <si>
    <t>Carr Inlet/Minter Hatchery</t>
  </si>
  <si>
    <t>excl 13A</t>
  </si>
  <si>
    <t>Chambers Creek Hatchery</t>
  </si>
  <si>
    <t>Esc, FW Net, FW Sport, 13C</t>
  </si>
  <si>
    <t>Nisqually River Hatchery</t>
  </si>
  <si>
    <t>McAllister Creek Hatchery</t>
  </si>
  <si>
    <t>na</t>
  </si>
  <si>
    <t>Deschutes/Cap. Lk Hat</t>
  </si>
  <si>
    <t>excl. misc 13</t>
  </si>
  <si>
    <t>White River Wild</t>
  </si>
  <si>
    <t>White River Hatchery</t>
  </si>
  <si>
    <t>NOOK/SAMISH</t>
  </si>
  <si>
    <t>Nooksack Early</t>
  </si>
  <si>
    <t>ok for TRS</t>
  </si>
  <si>
    <t>7E Glenwood Springs hat</t>
  </si>
  <si>
    <t>7B-D</t>
  </si>
  <si>
    <t>Lummi Bay hatchery</t>
  </si>
  <si>
    <t>Samish R. hatchery</t>
  </si>
  <si>
    <t>Samish R. natural</t>
  </si>
  <si>
    <t>JDF</t>
  </si>
  <si>
    <t>Dungeness</t>
  </si>
  <si>
    <t>Esc, FW Net, FW Sport, 6D net and sport</t>
  </si>
  <si>
    <t>incl 6D</t>
  </si>
  <si>
    <t>Elwha</t>
  </si>
  <si>
    <t>see</t>
  </si>
  <si>
    <t>[new ETRS PS_ChinookRunReconstruction_summary_112415__incl_FW SportNOR_HOR.xls]DeepSPS'</t>
  </si>
  <si>
    <t>Run Reconstruction run sizes used by Larrie</t>
  </si>
  <si>
    <t>willapa age comp</t>
  </si>
  <si>
    <t>N WA Fall age comp</t>
  </si>
  <si>
    <t>Hoh</t>
  </si>
  <si>
    <t>Queets</t>
  </si>
  <si>
    <t xml:space="preserve">Quillayute </t>
  </si>
  <si>
    <t>G Harbor</t>
  </si>
  <si>
    <t>total</t>
  </si>
  <si>
    <t>Quinault R Net</t>
  </si>
  <si>
    <t>Andy's GH</t>
  </si>
  <si>
    <t>2016 PFMC Review Doc App B tables</t>
  </si>
  <si>
    <t>Andy's Hoh</t>
  </si>
  <si>
    <t>Hoh Diff</t>
  </si>
  <si>
    <t>GH diff</t>
  </si>
  <si>
    <t>ave</t>
  </si>
  <si>
    <t>Andy's QIN Catches</t>
  </si>
  <si>
    <t>Andys QIN contribution to BKFRAM Trun</t>
  </si>
  <si>
    <t>Andy's  WA Cst Total</t>
  </si>
  <si>
    <t>Andy Quillayute</t>
  </si>
  <si>
    <t>Unmarked</t>
  </si>
  <si>
    <t>NOTE: Values for Queets, Quinault, GH copied and pasted from 'Grays Harbor-Queets-Quinault Chinook Terminal Inputs 2015 sent to Andy ON 8 31 2015.xlsx'.</t>
  </si>
  <si>
    <t xml:space="preserve">Queets  R Falls  </t>
  </si>
  <si>
    <t xml:space="preserve">Quinault R  Falls  </t>
  </si>
  <si>
    <t xml:space="preserve">Grays Harbor  Falls  </t>
  </si>
  <si>
    <t>Stocks summed to N WA Coastal Falls</t>
  </si>
  <si>
    <t xml:space="preserve">Quillayute  Falls  </t>
  </si>
  <si>
    <t xml:space="preserve">Hoh  Falls  </t>
  </si>
  <si>
    <t>PFMC-Andy QIN catch</t>
  </si>
  <si>
    <t>Quillayute Diff</t>
  </si>
  <si>
    <t>Andy Queets</t>
  </si>
  <si>
    <t>Diff</t>
  </si>
  <si>
    <t>PFMC-Andy Total diff</t>
  </si>
  <si>
    <t>Andy QIN HR</t>
  </si>
  <si>
    <t>PFMC +Andy QIN Esc</t>
  </si>
  <si>
    <t>PFMC+QinESC-Andy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</si>
  <si>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</si>
  <si>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</si>
  <si>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</si>
  <si>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</si>
  <si>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</si>
  <si>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</si>
  <si>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</si>
  <si>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</si>
  <si>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</si>
  <si>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</si>
  <si>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</si>
  <si>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</si>
  <si>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</si>
  <si>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</si>
  <si>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</si>
  <si>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</si>
  <si>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</si>
  <si>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</si>
  <si>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</si>
  <si>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</si>
  <si>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</si>
  <si>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</si>
  <si>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</si>
  <si>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</si>
  <si>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RESIDUAL OUTPUT</t>
  </si>
  <si>
    <t>Observation</t>
  </si>
  <si>
    <t>Predicted Y</t>
  </si>
  <si>
    <t>Residuals</t>
  </si>
  <si>
    <t>Proj total using PFMC to AR regression 92-13</t>
  </si>
  <si>
    <t>92-13ave age comp</t>
  </si>
  <si>
    <t>SourceFile</t>
  </si>
  <si>
    <t>Stock #</t>
  </si>
  <si>
    <t>TRS; includes 7B-D</t>
  </si>
  <si>
    <t>TRS includes 7B-D net</t>
  </si>
  <si>
    <t>TRS; includes 13A, 13C, and 13D-K</t>
  </si>
  <si>
    <t>TRS; includes 8D catch (excludes 8A)</t>
  </si>
  <si>
    <t>TRS; incl FW net, FW sport, 12H, HC net</t>
  </si>
  <si>
    <t>TRS; includes 10A, 10E, 11A</t>
  </si>
  <si>
    <t>Snohomish FF</t>
  </si>
  <si>
    <t>Snohomish FY</t>
  </si>
  <si>
    <t>ETRS; includes FW sport, no FW net</t>
  </si>
  <si>
    <t>ETRS; includes FW net (FW spt assumed 0)</t>
  </si>
  <si>
    <t>YEAR</t>
  </si>
  <si>
    <t>TargetEscAge3</t>
  </si>
  <si>
    <t>TargetEscAge4</t>
  </si>
  <si>
    <t>TargetEscAge5</t>
  </si>
  <si>
    <t>TargetFlag</t>
  </si>
  <si>
    <t>NF Nook Spring</t>
  </si>
  <si>
    <t>-----  UnMarked SF Nooksack Spr</t>
  </si>
  <si>
    <t>-----  Marked SF Nooksack Spr</t>
  </si>
  <si>
    <t>-- U-SFNK Sp</t>
  </si>
  <si>
    <t>-- M-SFNK Sp</t>
  </si>
  <si>
    <t>SF Nook Spring</t>
  </si>
  <si>
    <t>Valid2014RS</t>
  </si>
  <si>
    <t>Imputing Missing Age 5 Escapements</t>
  </si>
  <si>
    <t>Problem: ER 100% for Age 5s with catch recoveries, but missing escapement recoveries</t>
  </si>
  <si>
    <t>Solution: Use ratio of age 4 to 5 from run sizes or use ratio of age 4 to 5 from catches to impute escapements</t>
  </si>
  <si>
    <t>2007-13 Average Escapement</t>
  </si>
  <si>
    <t>Run Sizes from Regional Bios</t>
  </si>
  <si>
    <t>Escapement Recoveries "CWTAll" table in Calibration Support DB (from Frambuilder)</t>
  </si>
  <si>
    <t>Catch Recovieres (all fisheries) "CWTAll" table in Calibration Support DB (from Frambuilder)</t>
  </si>
  <si>
    <t>Use ratio of 4s to 5s in run size to compute age 5 CWTs from age 4 CWTs</t>
  </si>
  <si>
    <t>Stk ID</t>
  </si>
  <si>
    <t>Age 4 Esc CWTAll</t>
  </si>
  <si>
    <t>Age 5 Esc CWT All</t>
  </si>
  <si>
    <t>Age 4 Catch CWTAll</t>
  </si>
  <si>
    <t>Age 5 Catch CWT All</t>
  </si>
  <si>
    <t>Esc Ratio Method</t>
  </si>
  <si>
    <t>Catch Ratio Method</t>
  </si>
  <si>
    <t>Date</t>
  </si>
  <si>
    <t>Staff</t>
  </si>
  <si>
    <t>Comment</t>
  </si>
  <si>
    <t>Carey</t>
  </si>
  <si>
    <t>Added 'ImputeAge5Esc' tab</t>
  </si>
  <si>
    <t>File</t>
  </si>
  <si>
    <t>Updated 2009 &amp; 2010 JDF stock abundances to correct an error</t>
  </si>
  <si>
    <t>[Elwha and Dungeness JDF Stocks UM-M DRAFT  FRAM 1988-2015_10-24-16.xlsx]</t>
  </si>
  <si>
    <t>Updated SPS FF data to reflect corrections to Minter mark rates</t>
  </si>
  <si>
    <t>[South Sound Compilation_10.25.16.xlsx] &amp; [1992-2014 Minter Chambers Deschutes Coulter TRS&amp;ETRS_JC-10.25.16.xlsx]</t>
  </si>
  <si>
    <t>[N WA Falls TRS by age_11.16.16.xlsx] &amp; [GraysHarborTRSInputFix_Updated_Nov_14.xlsx]</t>
  </si>
  <si>
    <t>2007-2013 Average</t>
  </si>
  <si>
    <t>Age 3-4</t>
  </si>
  <si>
    <t>ppn Age 3</t>
  </si>
  <si>
    <t>Age 6</t>
  </si>
  <si>
    <t>TOTAL COW-KAL-LEW RETURN</t>
  </si>
  <si>
    <t>Define Base Period ("New" or "Old)</t>
  </si>
  <si>
    <t>[N WA Falls TRS by age_11.16.16.xlsx] (now using values from the 'ETRS for Calibration' tab) &amp; [GraysHarborTRSInputFix_Updated_Nov_14.xlsx]</t>
  </si>
  <si>
    <t>Added rows to 'Columbia River' tab for "Old Base Period" abundances of Cowlitz and Willamette (age definitions are offset by 1 year between old and new base periods)</t>
  </si>
  <si>
    <t>Added workups to 'OCN2015…' tab to provide the necessary age specific run sizes for Cowlitz and Willamette</t>
  </si>
  <si>
    <t>[2017WillametteChSForecastInpData.xlsx] &amp; [Cowlitz abundance.xlsx]</t>
  </si>
  <si>
    <t>Modified 'FRAMEscapeV2' tab to automatically update Cowlitz &amp; Willamette abundances based on the base period identified in cell H15</t>
  </si>
  <si>
    <t>Updated 1992-2014 White River Fing &amp; Yrl abundances per new estimates from JS</t>
  </si>
  <si>
    <t>[White_River_Returns-12.27.2016.xlsx]</t>
  </si>
  <si>
    <t>Dapp</t>
  </si>
  <si>
    <t>Updated WNC 1992-2013 to reflect changes to GH abundances</t>
  </si>
  <si>
    <t>Updated WNC 1992-2013 to account for removal of GH net from TRS definition (since GH stock recoveries were imputed and the GH net fishery now has a model stock proportion of 1, the net catch will bee added to the abundance in the BKFRAM process)</t>
  </si>
  <si>
    <t>Updated WNC 2014 (removed GH net catch)</t>
  </si>
  <si>
    <t>[Round 4 Changes.xlsx]</t>
  </si>
  <si>
    <t>Updated 2010-14 NFNK &amp; SFNK to account for updated abundance ests</t>
  </si>
  <si>
    <t>[Nooksack Samish FRAM update all files_1.6.17.xlsx] &amp; [2010-2014 Nooksack Spring Abundance Updates_1.6.17.xlsx]</t>
  </si>
  <si>
    <t>Updated 2008-14 NkSm FF to account for updated abundance ests</t>
  </si>
  <si>
    <t xml:space="preserve">[Nooksack Samish FRAM update all files_1.6.17.xlsx] </t>
  </si>
  <si>
    <t>Updated 2010-14 NFNK &amp; SFNK to account for changes to updated abundance ests</t>
  </si>
  <si>
    <t>[Nooksack Samish FRAM update all files_1.10.17.xlsx] &amp; [2010-2014 Nooksack Spring Abundance Updates_1.10.17.xlsx]</t>
  </si>
  <si>
    <t>Updated MPS and SPS yearling time series to reflect Green R updates from JS</t>
  </si>
  <si>
    <t>[South Sound Compilation_7.18.17.xlsx] &amp; [TRS_LakeWA_Green_FingYear_7.18.17.xlsx]</t>
  </si>
  <si>
    <t>Updated Stillaguamish FF time series to reflect GMR escapement updates from KK</t>
  </si>
  <si>
    <t>[1988_2014_StillaguamishTerminalRun_GMRupdate_07242017.xlsx]</t>
  </si>
  <si>
    <t>Updated HCFF time series to reflect new 12B nat age comps from GR</t>
  </si>
  <si>
    <t>[Hood Canal template for Validation Runs 07_20_2017_GR.xlsx]</t>
  </si>
  <si>
    <t>MATAEQ18v2.DAT</t>
  </si>
  <si>
    <t xml:space="preserve"> Fraser Early (forecast provided for first time in 2017)</t>
  </si>
  <si>
    <t xml:space="preserve"> Fraser Late (Harrison) includes Chilliwack - Data series 1984-2016 updated in 2017</t>
  </si>
  <si>
    <t xml:space="preserve"> Upper Georgia Strait (data series 1994-2015 updated March 2017 total Nat QUI and PPS incl)ForecastR used for 2017</t>
  </si>
  <si>
    <t xml:space="preserve"> LGS NATURAL COWICHAN + NANAIMO only (ForecastR forecast provided in 2017)</t>
  </si>
  <si>
    <t xml:space="preserve"> PS Fing (Includes PSY) Updated 1979 on Mar 2016 Includes Skagit&amp;Stilly-Snoh&amp;HC&amp;SPS and DungElwha hatcheries with offstation; 1503 excluded Snoh hatchery</t>
  </si>
  <si>
    <t xml:space="preserve"> Puget Sound Natural includes JDF (Dung+Elwha Wild) and HC and SPS naturals. Updated for 2009 onward for new  Run Reconstruction March 2018</t>
  </si>
  <si>
    <t xml:space="preserve"> Stillaguamish Summer/Fall Natural: use wild forecast; escapement for 1988 on excludes supp. brood stock</t>
  </si>
  <si>
    <t xml:space="preserve"> Snohomish Summer/Fall Natural: use wild forecast; Updated for 1979 onward with MaR 2015 Run Reconstruction that includes fw sport</t>
  </si>
  <si>
    <t>URB</t>
  </si>
  <si>
    <t xml:space="preserve"> Columbia River use UPPER COLUMBIA (at BON) ONLY from sheet labeled save for PFMC_CTC in summer chinook Biological Assessment spreadsheet</t>
  </si>
  <si>
    <t xml:space="preserve"> Oregon Coastal Far North Falls - NOC - new estimates and age structure from Ethan Clemons</t>
  </si>
  <si>
    <t>WCVI</t>
  </si>
  <si>
    <t>#'Puget Sound'!CQ1</t>
  </si>
  <si>
    <t>#'Puget Sound'!CQ2</t>
  </si>
  <si>
    <t>#'Puget Sound'!CQ3</t>
  </si>
  <si>
    <t>#'Puget Sound'!CQ4</t>
  </si>
  <si>
    <t>#'Puget Sound'!CQ5</t>
  </si>
  <si>
    <t>#'Puget Sound'!CQ6</t>
  </si>
  <si>
    <t>#'Puget Sound'!CQ7</t>
  </si>
  <si>
    <t>#'Puget Sound'!CQ8</t>
  </si>
  <si>
    <t>#'Puget Sound'!CQ12</t>
  </si>
  <si>
    <t>#'Puget Sound'!CQ13</t>
  </si>
  <si>
    <t>#'Puget Sound'!CQ14</t>
  </si>
  <si>
    <t>#'Puget Sound'!CQ15</t>
  </si>
  <si>
    <t>#'Puget Sound'!CQ16</t>
  </si>
  <si>
    <t>#'Puget Sound'!CQ17</t>
  </si>
  <si>
    <t>#'Puget Sound'!CQ18</t>
  </si>
  <si>
    <t>#'Puget Sound'!CQ19</t>
  </si>
  <si>
    <t>#'Puget Sound'!CQ20</t>
  </si>
  <si>
    <t>#'Puget Sound'!CQ21</t>
  </si>
  <si>
    <t>#'Puget Sound'!CQ22</t>
  </si>
  <si>
    <t>#'Puget Sound'!CQ23</t>
  </si>
  <si>
    <t>#'Puget Sound'!CQ24</t>
  </si>
  <si>
    <t>#'Puget Sound'!CQ25</t>
  </si>
  <si>
    <t>#'Puget Sound'!CQ26</t>
  </si>
  <si>
    <t>#'Puget Sound'!CQ27</t>
  </si>
  <si>
    <t>#'Puget Sound'!CQ28</t>
  </si>
  <si>
    <t>#'Puget Sound'!CQ29</t>
  </si>
  <si>
    <t>#'Puget Sound'!CQ30</t>
  </si>
  <si>
    <t>#'Puget Sound'!CQ31</t>
  </si>
  <si>
    <t>#'Puget Sound'!CQ32</t>
  </si>
  <si>
    <t>#'Puget Sound'!CQ33</t>
  </si>
  <si>
    <t>#'Puget Sound'!CQ34</t>
  </si>
  <si>
    <t>#'Puget Sound'!CQ35</t>
  </si>
  <si>
    <t>#'Puget Sound'!CQ36</t>
  </si>
  <si>
    <t>#'Puget Sound'!CQ37</t>
  </si>
  <si>
    <t>#'Puget Sound'!CQ38</t>
  </si>
  <si>
    <t>#'Puget Sound'!CQ39</t>
  </si>
  <si>
    <t>#'Puget Sound'!CQ40</t>
  </si>
  <si>
    <t>#'Puget Sound'!CQ41</t>
  </si>
  <si>
    <t>#'Puget Sound'!CQ42</t>
  </si>
  <si>
    <t>#'Puget Sound'!CQ43</t>
  </si>
  <si>
    <t>#'Puget Sound'!CQ44</t>
  </si>
  <si>
    <t>#'Puget Sound'!CQ45</t>
  </si>
  <si>
    <t>#'Puget Sound'!CQ46</t>
  </si>
  <si>
    <t>#'Puget Sound'!CQ47</t>
  </si>
  <si>
    <t>#'Puget Sound'!CQ48</t>
  </si>
  <si>
    <t>#'Puget Sound'!CQ49</t>
  </si>
  <si>
    <t>#'Puget Sound'!CQ50</t>
  </si>
  <si>
    <t>#'Puget Sound'!CQ51</t>
  </si>
  <si>
    <t>#'Puget Sound'!CQ52</t>
  </si>
  <si>
    <t>#'Puget Sound'!CQ53</t>
  </si>
  <si>
    <t>#'Puget Sound'!CQ54</t>
  </si>
  <si>
    <t>#'Puget Sound'!CQ55</t>
  </si>
  <si>
    <t>#'Puget Sound'!CQ56</t>
  </si>
  <si>
    <t>#'Puget Sound'!CQ57</t>
  </si>
  <si>
    <t>#'Puget Sound'!CQ58</t>
  </si>
  <si>
    <t>#'Puget Sound'!CQ59</t>
  </si>
  <si>
    <t>#'Puget Sound'!CQ60</t>
  </si>
  <si>
    <t>#'Puget Sound'!CQ61</t>
  </si>
  <si>
    <t>#'Puget Sound'!CQ62</t>
  </si>
  <si>
    <t>#'Columbia River'!CO3</t>
  </si>
  <si>
    <t>#'Columbia River'!CO4</t>
  </si>
  <si>
    <t>#'Columbia River'!CO5</t>
  </si>
  <si>
    <t>#'Columbia River'!CO6</t>
  </si>
  <si>
    <t>#'Columbia River'!CO7</t>
  </si>
  <si>
    <t>#'Columbia River'!CO8</t>
  </si>
  <si>
    <t>#'Columbia River'!CO9</t>
  </si>
  <si>
    <t>#'Columbia River'!CO10</t>
  </si>
  <si>
    <t>#'Columbia River'!CO11</t>
  </si>
  <si>
    <t>#'Columbia River'!CO12</t>
  </si>
  <si>
    <t>#'Columbia River'!CO13</t>
  </si>
  <si>
    <t>#'Columbia River'!CO14</t>
  </si>
  <si>
    <t>#'Columbia River'!CO15</t>
  </si>
  <si>
    <t>#'Columbia River'!CO16</t>
  </si>
  <si>
    <t>#'Columbia River'!CO17</t>
  </si>
  <si>
    <t>#'Columbia River'!CO18</t>
  </si>
  <si>
    <t>#'Columbia River'!CO19</t>
  </si>
  <si>
    <t>#'Columbia River'!CO20</t>
  </si>
  <si>
    <t>#'Columbia River'!CO21</t>
  </si>
  <si>
    <t>#'Columbia River'!CO22</t>
  </si>
  <si>
    <t>#'Columbia River'!CO23</t>
  </si>
  <si>
    <t>#'Columbia River'!CO27</t>
  </si>
  <si>
    <t>#'Columbia River'!CO28</t>
  </si>
  <si>
    <t>#'Columbia River'!CO29</t>
  </si>
  <si>
    <t>#'Columbia River'!CO33</t>
  </si>
  <si>
    <t>#'Columbia River'!CO34</t>
  </si>
  <si>
    <t>#'Columbia River'!CO35</t>
  </si>
  <si>
    <t>#WA_ORCoast_Calif!CP3</t>
  </si>
  <si>
    <t>#WA_ORCoast_Calif!CP4</t>
  </si>
  <si>
    <t>#WA_ORCoast_Calif!CP5</t>
  </si>
  <si>
    <t>#Canada!CO3</t>
  </si>
  <si>
    <t>#Canada!CO4</t>
  </si>
  <si>
    <t>#Canada!CO5</t>
  </si>
  <si>
    <t>#Canada!CO6</t>
  </si>
  <si>
    <t>#Canada!CO7</t>
  </si>
  <si>
    <t>#Canada!CO8</t>
  </si>
  <si>
    <t>#Canada!CO9</t>
  </si>
  <si>
    <t>#Canada!CO10</t>
  </si>
  <si>
    <t>#Canada!CO11</t>
  </si>
  <si>
    <t>#Canada!CO12</t>
  </si>
  <si>
    <t>#Canada!CO13</t>
  </si>
  <si>
    <t>#Canada!CO14</t>
  </si>
  <si>
    <t>#'Columbia River'!CO36</t>
  </si>
  <si>
    <t>#'Columbia River'!CO37</t>
  </si>
  <si>
    <t>#'Columbia River'!CO38</t>
  </si>
  <si>
    <t>#WA_ORCoast_Calif!CP15</t>
  </si>
  <si>
    <t>#WA_ORCoast_Calif!CP16</t>
  </si>
  <si>
    <t>#WA_ORCoast_Calif!CP17</t>
  </si>
  <si>
    <t>#WA_ORCoast_Calif!CP9</t>
  </si>
  <si>
    <t>#WA_ORCoast_Calif!CP10</t>
  </si>
  <si>
    <t>#WA_ORCoast_Calif!CP11</t>
  </si>
  <si>
    <t>#WA_ORCoast_Calif!CP12</t>
  </si>
  <si>
    <t>#WA_ORCoast_Calif!CP13</t>
  </si>
  <si>
    <t>#WA_ORCoast_Calif!CP14</t>
  </si>
  <si>
    <t>#WA_ORCoast_Calif!CP6</t>
  </si>
  <si>
    <t>#WA_ORCoast_Calif!CP7</t>
  </si>
  <si>
    <t>#WA_ORCoast_Calif!CP8</t>
  </si>
  <si>
    <t>&lt;-- Needs to be expanded to terminal run for validation run inputs</t>
  </si>
  <si>
    <t>Terminal Run / Escapement</t>
  </si>
  <si>
    <t>Age Composition</t>
  </si>
  <si>
    <t>MOC</t>
  </si>
  <si>
    <t xml:space="preserve"> Oregon Coastal Mid Coast - MOC- </t>
  </si>
  <si>
    <t xml:space="preserve"> MOC</t>
  </si>
  <si>
    <t>&lt;-- From new base period calibration phase 2 FSC file (BPCV1-21, '2017Ph2.FCS)</t>
  </si>
  <si>
    <t>Snake</t>
  </si>
  <si>
    <t>SnakePpn</t>
  </si>
  <si>
    <t>Fraser Late - TRS</t>
  </si>
  <si>
    <t>Lower Geo St Nat (sum with Hat below)</t>
  </si>
  <si>
    <t>Lower Geo St Hat (sum with Nat above)</t>
  </si>
  <si>
    <t>Summers</t>
  </si>
  <si>
    <t>NOC - TRS</t>
  </si>
  <si>
    <t>MOC - TRS</t>
  </si>
  <si>
    <t>Updated non-PS stocks that come from FCS files</t>
  </si>
  <si>
    <t>see 'OCN2018.FCS' tab</t>
  </si>
  <si>
    <t>Esc</t>
  </si>
  <si>
    <t>TRun</t>
  </si>
  <si>
    <t>Sum of TRun</t>
  </si>
  <si>
    <t>Sum of Esc</t>
  </si>
  <si>
    <t>Age 2</t>
  </si>
  <si>
    <t>Ppn Age 3 of (3+4)</t>
  </si>
  <si>
    <t>Age 5+</t>
  </si>
  <si>
    <t>Adult TRS</t>
  </si>
  <si>
    <t>Sport</t>
  </si>
  <si>
    <t>TRS By Age</t>
  </si>
  <si>
    <t>Adult Catch</t>
  </si>
  <si>
    <t>Adult Escapement</t>
  </si>
  <si>
    <t>Stk</t>
  </si>
  <si>
    <t>Stk38</t>
  </si>
  <si>
    <t>Mark Rates</t>
  </si>
  <si>
    <r>
      <rPr>
        <b/>
        <sz val="11"/>
        <color rgb="FFFF0000"/>
        <rFont val="Calibri"/>
        <family val="2"/>
        <scheme val="minor"/>
      </rPr>
      <t>NEW BP</t>
    </r>
    <r>
      <rPr>
        <sz val="11"/>
        <rFont val="Calibri"/>
        <family val="2"/>
        <scheme val="minor"/>
      </rPr>
      <t xml:space="preserve">        UM</t>
    </r>
  </si>
  <si>
    <r>
      <rPr>
        <b/>
        <sz val="11"/>
        <color rgb="FFFF0000"/>
        <rFont val="Calibri"/>
        <family val="2"/>
        <scheme val="minor"/>
      </rPr>
      <t>NEW BP</t>
    </r>
    <r>
      <rPr>
        <sz val="11"/>
        <rFont val="Calibri"/>
        <family val="2"/>
        <scheme val="minor"/>
      </rPr>
      <t xml:space="preserve">   UM</t>
    </r>
  </si>
  <si>
    <r>
      <rPr>
        <b/>
        <sz val="11"/>
        <color rgb="FFFF0000"/>
        <rFont val="Calibri"/>
        <family val="2"/>
        <scheme val="minor"/>
      </rPr>
      <t>OLD BP</t>
    </r>
    <r>
      <rPr>
        <sz val="11"/>
        <color rgb="FFFF0000"/>
        <rFont val="Calibri"/>
        <family val="2"/>
        <scheme val="minor"/>
      </rPr>
      <t xml:space="preserve">  </t>
    </r>
    <r>
      <rPr>
        <sz val="11"/>
        <rFont val="Calibri"/>
        <family val="2"/>
        <scheme val="minor"/>
      </rPr>
      <t xml:space="preserve">      UM</t>
    </r>
  </si>
  <si>
    <r>
      <rPr>
        <b/>
        <sz val="11"/>
        <color rgb="FFFF0000"/>
        <rFont val="Calibri"/>
        <family val="2"/>
        <scheme val="minor"/>
      </rPr>
      <t>OLD BP</t>
    </r>
    <r>
      <rPr>
        <sz val="11"/>
        <color rgb="FFFF0000"/>
        <rFont val="Calibri"/>
        <family val="2"/>
        <scheme val="minor"/>
      </rPr>
      <t xml:space="preserve">  </t>
    </r>
    <r>
      <rPr>
        <sz val="11"/>
        <rFont val="Calibri"/>
        <family val="2"/>
        <scheme val="minor"/>
      </rPr>
      <t xml:space="preserve"> UM</t>
    </r>
  </si>
  <si>
    <r>
      <rPr>
        <b/>
        <sz val="11"/>
        <color rgb="FFFF0000"/>
        <rFont val="Calibri"/>
        <family val="2"/>
        <scheme val="minor"/>
      </rPr>
      <t xml:space="preserve">OLD BP  </t>
    </r>
    <r>
      <rPr>
        <sz val="11"/>
        <rFont val="Calibri"/>
        <family val="2"/>
        <scheme val="minor"/>
      </rPr>
      <t xml:space="preserve">      UM</t>
    </r>
  </si>
  <si>
    <t>Stock#</t>
  </si>
  <si>
    <t>BKstk#</t>
  </si>
  <si>
    <t>New</t>
  </si>
  <si>
    <t>Added 2015-16 Central Valley and updated age comp time series with data from RMIS</t>
  </si>
  <si>
    <t>Updated formulae on 'FRAMEscapeV2' to directly reference red regional tabs and bypass 'Age3', 'Age4', and 'Age5' tabs</t>
  </si>
  <si>
    <t>see 'SacRR_New' tab</t>
  </si>
  <si>
    <t>Updated 8.29.2018</t>
  </si>
  <si>
    <t>Nooksack_Falls_1988_to_2014_Checked_8.29.2018 (for 1988 to 2014) and Nooksack_Springs_and_Falls_2015_and_2016_Checked_8.29.2018 (for 2015/2016)</t>
  </si>
  <si>
    <t>Nooksack Spring 1</t>
  </si>
  <si>
    <t>Nooksack Spring 2</t>
  </si>
  <si>
    <t>NK Sp Nat UM</t>
  </si>
  <si>
    <t>NK SP Hat M</t>
  </si>
  <si>
    <t>NK Sp Nat M</t>
  </si>
  <si>
    <t>NK Sp Hat UM</t>
  </si>
  <si>
    <t>Skagit_Springs_And_SF_Checked_8.28.2018.xlsx</t>
  </si>
  <si>
    <t>Snohomish_FF_FY_Checked_8.29.2018.xlsx</t>
  </si>
  <si>
    <t>Stilly_1988_to_2016_Checked_8.29.2018.xlsx</t>
  </si>
  <si>
    <t>Tulalip_Checked_8.28.2018</t>
  </si>
  <si>
    <t>Green_LKWA_1988_to_2016_Checked_8.29.2018.xlsx</t>
  </si>
  <si>
    <t>South Sound Compilation_8.29.2018.xlsx</t>
  </si>
  <si>
    <t>HC_1988_to_2016_Checked_8.29.2018.xlsx</t>
  </si>
  <si>
    <t>Hoko_Checked_8.28.2018.xlsx</t>
  </si>
  <si>
    <t>Dungeness_Elwha_Checked_8.28.2018.xlsx</t>
  </si>
  <si>
    <t>White_F_and_Yr_1988_to_2016_Checked_8.29.2018.xlsx</t>
  </si>
  <si>
    <t>WA_N_Coast_2011_to_2016_Checked_8.29.2018</t>
  </si>
  <si>
    <t>Updated 8.31.2018</t>
  </si>
  <si>
    <t>Nooksack_Springs_1988_to_2014_New_TRS…xlsx; Nooksack_Springs_2015_to_2016_8.31.2018.xlsx</t>
  </si>
  <si>
    <t>Updated 10.10.2018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</si>
</sst>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General_)"/>
    <numFmt numFmtId="165" formatCode="0.000"/>
    <numFmt numFmtId="166" formatCode="_(* #,##0_);_(* \(#,##0\);_(* &quot;-&quot;??_);_(@_)"/>
    <numFmt numFmtId="167" formatCode="#,##0.0"/>
    <numFmt numFmtId="168" formatCode="0.0000"/>
    <numFmt numFmtId="169" formatCode="0.0"/>
    <numFmt numFmtId="170" formatCode="#,##0.0000"/>
    <numFmt numFmtId="171" formatCode="0.0%"/>
  </numFmts>
  <fonts count="8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1"/>
      <name val="Times New Roman"/>
      <family val="1"/>
    </font>
    <font>
      <sz val="12"/>
      <color rgb="FFFF9900"/>
      <name val="Times New Roman"/>
      <family val="1"/>
    </font>
    <font>
      <b/>
      <sz val="12"/>
      <color rgb="FFFF9900"/>
      <name val="Times New Roman"/>
      <family val="1"/>
    </font>
    <font>
      <b/>
      <sz val="12"/>
      <name val="Times New Roman"/>
      <family val="1"/>
    </font>
    <font>
      <b/>
      <sz val="11"/>
      <color theme="1"/>
      <name val="Times New Roman"/>
      <family val="1"/>
    </font>
    <font>
      <b/>
      <i/>
      <sz val="12"/>
      <color rgb="FFFF0000"/>
      <name val="Times New Roman"/>
      <family val="1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0"/>
      <name val="MS Sans Serif"/>
      <family val="2"/>
    </font>
    <font>
      <sz val="8"/>
      <name val="Arial"/>
      <family val="2"/>
    </font>
    <font>
      <vertAlign val="superscript"/>
      <sz val="8"/>
      <name val="Arial"/>
      <family val="2"/>
    </font>
    <font>
      <sz val="8"/>
      <color indexed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sz val="12"/>
      <color rgb="FFFF0000"/>
      <name val="Times New Roman"/>
      <family val="1"/>
    </font>
    <font>
      <b/>
      <sz val="14"/>
      <color theme="1"/>
      <name val="Calibri"/>
      <family val="2"/>
      <scheme val="minor"/>
    </font>
    <font>
      <sz val="12"/>
      <name val="Imprint MT Shadow"/>
      <family val="5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2"/>
      <name val="Arial"/>
      <family val="2"/>
    </font>
    <font>
      <sz val="1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</font>
    <font>
      <sz val="1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  <scheme val="minor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Courier"/>
      <family val="3"/>
    </font>
    <font>
      <b/>
      <sz val="10"/>
      <name val="Times New Roman"/>
      <family val="1"/>
    </font>
    <font>
      <sz val="10"/>
      <color indexed="10"/>
      <name val="Arial"/>
      <family val="2"/>
    </font>
    <font>
      <sz val="10"/>
      <name val="Courier"/>
      <family val="3"/>
    </font>
    <font>
      <b/>
      <sz val="10"/>
      <name val="Courier"/>
      <family val="3"/>
    </font>
    <font>
      <sz val="9"/>
      <name val="Courier New"/>
      <family val="3"/>
    </font>
    <font>
      <b/>
      <sz val="10"/>
      <name val="Courier New"/>
      <family val="3"/>
    </font>
    <font>
      <b/>
      <sz val="9"/>
      <name val="Courier New"/>
      <family val="3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8"/>
      <color rgb="FFFF000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1B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0"/>
      </patternFill>
    </fill>
    <fill>
      <patternFill patternType="solid">
        <fgColor indexed="9"/>
        <bgColor indexed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/>
      <bottom/>
      <diagonal/>
    </border>
    <border>
      <left style="medium">
        <color indexed="64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/>
      <diagonal/>
    </border>
    <border>
      <left style="thin">
        <color indexed="22"/>
      </left>
      <right style="medium">
        <color indexed="64"/>
      </right>
      <top/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71">
    <xf numFmtId="0" fontId="0" fillId="0" borderId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" fillId="0" borderId="0" applyFont="0" applyFill="0" applyBorder="0" applyAlignment="0" applyProtection="0"/>
    <xf numFmtId="0" fontId="7" fillId="0" borderId="0"/>
    <xf numFmtId="164" fontId="2" fillId="0" borderId="0"/>
    <xf numFmtId="0" fontId="6" fillId="0" borderId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9" fillId="0" borderId="0"/>
    <xf numFmtId="0" fontId="20" fillId="0" borderId="0"/>
    <xf numFmtId="0" fontId="20" fillId="0" borderId="0"/>
    <xf numFmtId="0" fontId="1" fillId="0" borderId="0"/>
    <xf numFmtId="0" fontId="19" fillId="0" borderId="0"/>
    <xf numFmtId="43" fontId="7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19" fillId="0" borderId="0"/>
    <xf numFmtId="169" fontId="33" fillId="17" borderId="0"/>
    <xf numFmtId="2" fontId="34" fillId="0" borderId="0" applyFont="0" applyFill="0" applyBorder="0" applyAlignment="0" applyProtection="0"/>
    <xf numFmtId="0" fontId="42" fillId="0" borderId="0"/>
    <xf numFmtId="164" fontId="47" fillId="0" borderId="0"/>
    <xf numFmtId="0" fontId="54" fillId="0" borderId="0"/>
    <xf numFmtId="0" fontId="61" fillId="0" borderId="0"/>
    <xf numFmtId="0" fontId="19" fillId="0" borderId="0"/>
    <xf numFmtId="0" fontId="54" fillId="0" borderId="0"/>
    <xf numFmtId="0" fontId="54" fillId="0" borderId="0"/>
    <xf numFmtId="9" fontId="7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75" applyNumberFormat="0" applyFill="0" applyAlignment="0" applyProtection="0"/>
    <xf numFmtId="0" fontId="67" fillId="0" borderId="76" applyNumberFormat="0" applyFill="0" applyAlignment="0" applyProtection="0"/>
    <xf numFmtId="0" fontId="68" fillId="0" borderId="77" applyNumberFormat="0" applyFill="0" applyAlignment="0" applyProtection="0"/>
    <xf numFmtId="0" fontId="68" fillId="0" borderId="0" applyNumberFormat="0" applyFill="0" applyBorder="0" applyAlignment="0" applyProtection="0"/>
    <xf numFmtId="0" fontId="69" fillId="34" borderId="0" applyNumberFormat="0" applyBorder="0" applyAlignment="0" applyProtection="0"/>
    <xf numFmtId="0" fontId="70" fillId="35" borderId="0" applyNumberFormat="0" applyBorder="0" applyAlignment="0" applyProtection="0"/>
    <xf numFmtId="0" fontId="71" fillId="36" borderId="0" applyNumberFormat="0" applyBorder="0" applyAlignment="0" applyProtection="0"/>
    <xf numFmtId="0" fontId="72" fillId="37" borderId="78" applyNumberFormat="0" applyAlignment="0" applyProtection="0"/>
    <xf numFmtId="0" fontId="73" fillId="38" borderId="79" applyNumberFormat="0" applyAlignment="0" applyProtection="0"/>
    <xf numFmtId="0" fontId="74" fillId="38" borderId="78" applyNumberFormat="0" applyAlignment="0" applyProtection="0"/>
    <xf numFmtId="0" fontId="75" fillId="0" borderId="80" applyNumberFormat="0" applyFill="0" applyAlignment="0" applyProtection="0"/>
    <xf numFmtId="0" fontId="76" fillId="39" borderId="81" applyNumberFormat="0" applyAlignment="0" applyProtection="0"/>
    <xf numFmtId="0" fontId="9" fillId="0" borderId="0" applyNumberFormat="0" applyFill="0" applyBorder="0" applyAlignment="0" applyProtection="0"/>
    <xf numFmtId="0" fontId="7" fillId="40" borderId="82" applyNumberFormat="0" applyFont="0" applyAlignment="0" applyProtection="0"/>
    <xf numFmtId="0" fontId="77" fillId="0" borderId="0" applyNumberFormat="0" applyFill="0" applyBorder="0" applyAlignment="0" applyProtection="0"/>
    <xf numFmtId="0" fontId="8" fillId="0" borderId="83" applyNumberFormat="0" applyFill="0" applyAlignment="0" applyProtection="0"/>
    <xf numFmtId="0" fontId="78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8" fillId="44" borderId="0" applyNumberFormat="0" applyBorder="0" applyAlignment="0" applyProtection="0"/>
    <xf numFmtId="0" fontId="78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78" fillId="48" borderId="0" applyNumberFormat="0" applyBorder="0" applyAlignment="0" applyProtection="0"/>
    <xf numFmtId="0" fontId="78" fillId="49" borderId="0" applyNumberFormat="0" applyBorder="0" applyAlignment="0" applyProtection="0"/>
    <xf numFmtId="0" fontId="7" fillId="50" borderId="0" applyNumberFormat="0" applyBorder="0" applyAlignment="0" applyProtection="0"/>
    <xf numFmtId="0" fontId="7" fillId="51" borderId="0" applyNumberFormat="0" applyBorder="0" applyAlignment="0" applyProtection="0"/>
    <xf numFmtId="0" fontId="78" fillId="52" borderId="0" applyNumberFormat="0" applyBorder="0" applyAlignment="0" applyProtection="0"/>
    <xf numFmtId="0" fontId="78" fillId="53" borderId="0" applyNumberFormat="0" applyBorder="0" applyAlignment="0" applyProtection="0"/>
    <xf numFmtId="0" fontId="7" fillId="54" borderId="0" applyNumberFormat="0" applyBorder="0" applyAlignment="0" applyProtection="0"/>
    <xf numFmtId="0" fontId="7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" fillId="58" borderId="0" applyNumberFormat="0" applyBorder="0" applyAlignment="0" applyProtection="0"/>
    <xf numFmtId="0" fontId="7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" fillId="62" borderId="0" applyNumberFormat="0" applyBorder="0" applyAlignment="0" applyProtection="0"/>
    <xf numFmtId="0" fontId="7" fillId="63" borderId="0" applyNumberFormat="0" applyBorder="0" applyAlignment="0" applyProtection="0"/>
    <xf numFmtId="0" fontId="78" fillId="64" borderId="0" applyNumberFormat="0" applyBorder="0" applyAlignment="0" applyProtection="0"/>
    <xf numFmtId="0" fontId="19" fillId="0" borderId="0"/>
  </cellStyleXfs>
  <cellXfs count="1049">
    <xf numFmtId="0" fontId="0" fillId="0" borderId="0" xfId="0"/>
    <xf numFmtId="0" fontId="0" fillId="0" borderId="0" xfId="0" applyAlignment="1">
      <alignment wrapText="1"/>
    </xf>
    <xf numFmtId="1" fontId="0" fillId="0" borderId="0" xfId="0" applyNumberFormat="1"/>
    <xf numFmtId="0" fontId="8" fillId="0" borderId="0" xfId="0" applyFont="1"/>
    <xf numFmtId="0" fontId="0" fillId="2" borderId="1" xfId="0" applyFill="1" applyBorder="1" applyAlignment="1">
      <alignment wrapText="1"/>
    </xf>
    <xf numFmtId="1" fontId="0" fillId="2" borderId="1" xfId="0" applyNumberFormat="1" applyFill="1" applyBorder="1" applyAlignment="1">
      <alignment wrapText="1"/>
    </xf>
    <xf numFmtId="0" fontId="0" fillId="3" borderId="1" xfId="0" applyFill="1" applyBorder="1" applyAlignment="1">
      <alignment wrapText="1"/>
    </xf>
    <xf numFmtId="1" fontId="0" fillId="3" borderId="1" xfId="0" applyNumberFormat="1" applyFill="1" applyBorder="1" applyAlignment="1">
      <alignment wrapText="1"/>
    </xf>
    <xf numFmtId="0" fontId="8" fillId="0" borderId="1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10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0" fillId="4" borderId="1" xfId="0" applyNumberFormat="1" applyFill="1" applyBorder="1" applyAlignment="1">
      <alignment wrapText="1"/>
    </xf>
    <xf numFmtId="0" fontId="11" fillId="0" borderId="0" xfId="0" applyFont="1"/>
    <xf numFmtId="0" fontId="9" fillId="0" borderId="7" xfId="0" applyFont="1" applyBorder="1"/>
    <xf numFmtId="0" fontId="0" fillId="0" borderId="8" xfId="0" applyBorder="1"/>
    <xf numFmtId="0" fontId="0" fillId="0" borderId="9" xfId="0" applyBorder="1"/>
    <xf numFmtId="0" fontId="9" fillId="0" borderId="11" xfId="0" applyFont="1" applyBorder="1"/>
    <xf numFmtId="0" fontId="9" fillId="0" borderId="0" xfId="0" applyFont="1"/>
    <xf numFmtId="0" fontId="9" fillId="0" borderId="12" xfId="0" applyFont="1" applyBorder="1"/>
    <xf numFmtId="0" fontId="0" fillId="0" borderId="11" xfId="0" applyBorder="1"/>
    <xf numFmtId="0" fontId="0" fillId="0" borderId="12" xfId="0" applyBorder="1"/>
    <xf numFmtId="0" fontId="5" fillId="0" borderId="11" xfId="0" applyFont="1" applyBorder="1"/>
    <xf numFmtId="1" fontId="5" fillId="0" borderId="0" xfId="0" applyNumberFormat="1" applyFont="1"/>
    <xf numFmtId="1" fontId="5" fillId="0" borderId="12" xfId="0" applyNumberFormat="1" applyFont="1" applyBorder="1"/>
    <xf numFmtId="0" fontId="5" fillId="7" borderId="11" xfId="0" applyFont="1" applyFill="1" applyBorder="1"/>
    <xf numFmtId="1" fontId="5" fillId="7" borderId="0" xfId="0" applyNumberFormat="1" applyFont="1" applyFill="1"/>
    <xf numFmtId="1" fontId="5" fillId="7" borderId="12" xfId="0" applyNumberFormat="1" applyFont="1" applyFill="1" applyBorder="1"/>
    <xf numFmtId="0" fontId="5" fillId="0" borderId="11" xfId="0" quotePrefix="1" applyFont="1" applyBorder="1"/>
    <xf numFmtId="1" fontId="5" fillId="0" borderId="0" xfId="0" quotePrefix="1" applyNumberFormat="1" applyFont="1"/>
    <xf numFmtId="1" fontId="5" fillId="0" borderId="12" xfId="0" quotePrefix="1" applyNumberFormat="1" applyFont="1" applyBorder="1"/>
    <xf numFmtId="0" fontId="5" fillId="7" borderId="13" xfId="0" applyFont="1" applyFill="1" applyBorder="1"/>
    <xf numFmtId="1" fontId="5" fillId="7" borderId="14" xfId="0" applyNumberFormat="1" applyFont="1" applyFill="1" applyBorder="1"/>
    <xf numFmtId="1" fontId="5" fillId="7" borderId="15" xfId="0" applyNumberFormat="1" applyFont="1" applyFill="1" applyBorder="1"/>
    <xf numFmtId="0" fontId="0" fillId="4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/>
    <xf numFmtId="1" fontId="0" fillId="4" borderId="0" xfId="0" applyNumberFormat="1" applyFill="1"/>
    <xf numFmtId="49" fontId="8" fillId="0" borderId="1" xfId="0" applyNumberFormat="1" applyFont="1" applyBorder="1" applyAlignment="1">
      <alignment horizontal="center"/>
    </xf>
    <xf numFmtId="49" fontId="0" fillId="2" borderId="1" xfId="0" applyNumberFormat="1" applyFill="1" applyBorder="1" applyAlignment="1">
      <alignment wrapText="1"/>
    </xf>
    <xf numFmtId="49" fontId="0" fillId="3" borderId="1" xfId="0" applyNumberFormat="1" applyFill="1" applyBorder="1" applyAlignment="1">
      <alignment wrapText="1"/>
    </xf>
    <xf numFmtId="49" fontId="0" fillId="0" borderId="0" xfId="0" applyNumberFormat="1"/>
    <xf numFmtId="0" fontId="12" fillId="0" borderId="0" xfId="0" applyFont="1"/>
    <xf numFmtId="0" fontId="13" fillId="5" borderId="3" xfId="0" applyFont="1" applyFill="1" applyBorder="1"/>
    <xf numFmtId="0" fontId="14" fillId="5" borderId="5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5" fillId="6" borderId="7" xfId="0" applyFont="1" applyFill="1" applyBorder="1"/>
    <xf numFmtId="0" fontId="5" fillId="6" borderId="11" xfId="0" applyFont="1" applyFill="1" applyBorder="1" applyAlignment="1">
      <alignment horizontal="right"/>
    </xf>
    <xf numFmtId="0" fontId="12" fillId="4" borderId="0" xfId="0" applyFont="1" applyFill="1"/>
    <xf numFmtId="0" fontId="5" fillId="6" borderId="13" xfId="0" applyFont="1" applyFill="1" applyBorder="1" applyAlignment="1">
      <alignment horizontal="right"/>
    </xf>
    <xf numFmtId="0" fontId="15" fillId="6" borderId="4" xfId="0" applyFont="1" applyFill="1" applyBorder="1" applyAlignment="1">
      <alignment horizontal="left"/>
    </xf>
    <xf numFmtId="0" fontId="15" fillId="6" borderId="11" xfId="0" applyFont="1" applyFill="1" applyBorder="1" applyAlignment="1">
      <alignment horizontal="left"/>
    </xf>
    <xf numFmtId="0" fontId="5" fillId="6" borderId="4" xfId="0" applyFont="1" applyFill="1" applyBorder="1" applyAlignment="1">
      <alignment horizontal="right"/>
    </xf>
    <xf numFmtId="0" fontId="15" fillId="6" borderId="2" xfId="0" applyFont="1" applyFill="1" applyBorder="1" applyAlignment="1">
      <alignment horizontal="left"/>
    </xf>
    <xf numFmtId="0" fontId="15" fillId="6" borderId="7" xfId="0" applyFont="1" applyFill="1" applyBorder="1" applyAlignment="1">
      <alignment horizontal="left"/>
    </xf>
    <xf numFmtId="0" fontId="5" fillId="6" borderId="10" xfId="0" applyFont="1" applyFill="1" applyBorder="1" applyAlignment="1">
      <alignment horizontal="right"/>
    </xf>
    <xf numFmtId="0" fontId="16" fillId="4" borderId="0" xfId="0" applyFont="1" applyFill="1"/>
    <xf numFmtId="0" fontId="16" fillId="9" borderId="0" xfId="0" applyFont="1" applyFill="1"/>
    <xf numFmtId="0" fontId="16" fillId="10" borderId="0" xfId="0" applyFont="1" applyFill="1"/>
    <xf numFmtId="0" fontId="16" fillId="8" borderId="0" xfId="0" applyFont="1" applyFill="1"/>
    <xf numFmtId="0" fontId="17" fillId="0" borderId="0" xfId="0" applyFont="1"/>
    <xf numFmtId="0" fontId="13" fillId="5" borderId="5" xfId="0" applyFont="1" applyFill="1" applyBorder="1"/>
    <xf numFmtId="0" fontId="18" fillId="11" borderId="17" xfId="9" applyFont="1" applyFill="1" applyBorder="1" applyAlignment="1">
      <alignment horizontal="center"/>
    </xf>
    <xf numFmtId="0" fontId="18" fillId="0" borderId="18" xfId="9" applyFont="1" applyBorder="1"/>
    <xf numFmtId="0" fontId="18" fillId="0" borderId="18" xfId="9" applyFont="1" applyBorder="1" applyAlignment="1">
      <alignment horizontal="right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pivotButton="1" applyNumberFormat="1"/>
    <xf numFmtId="0" fontId="21" fillId="0" borderId="0" xfId="10" applyFont="1" applyAlignment="1" applyProtection="1">
      <alignment horizontal="justify" vertical="top"/>
      <protection locked="0"/>
    </xf>
    <xf numFmtId="0" fontId="23" fillId="0" borderId="0" xfId="10" applyFont="1"/>
    <xf numFmtId="0" fontId="21" fillId="0" borderId="0" xfId="10" applyFont="1" applyAlignment="1" applyProtection="1">
      <alignment horizontal="left" wrapText="1"/>
      <protection locked="0"/>
    </xf>
    <xf numFmtId="0" fontId="21" fillId="0" borderId="0" xfId="10" applyFont="1" applyAlignment="1" applyProtection="1">
      <alignment horizontal="center" wrapText="1"/>
      <protection locked="0"/>
    </xf>
    <xf numFmtId="0" fontId="23" fillId="0" borderId="0" xfId="10" applyFont="1" applyAlignment="1">
      <alignment horizontal="center" wrapText="1"/>
    </xf>
    <xf numFmtId="0" fontId="23" fillId="0" borderId="0" xfId="10" applyFont="1" applyAlignment="1">
      <alignment horizontal="right"/>
    </xf>
    <xf numFmtId="0" fontId="21" fillId="0" borderId="16" xfId="10" applyFont="1" applyBorder="1" applyAlignment="1" applyProtection="1">
      <alignment horizontal="right" wrapText="1"/>
      <protection locked="0"/>
    </xf>
    <xf numFmtId="0" fontId="21" fillId="0" borderId="0" xfId="10" applyFont="1" applyAlignment="1" applyProtection="1">
      <alignment horizontal="right" wrapText="1"/>
      <protection locked="0"/>
    </xf>
    <xf numFmtId="0" fontId="23" fillId="0" borderId="0" xfId="10" applyFont="1" applyAlignment="1">
      <alignment horizontal="center"/>
    </xf>
    <xf numFmtId="3" fontId="21" fillId="0" borderId="0" xfId="1" applyNumberFormat="1" applyFont="1" applyFill="1" applyBorder="1" applyAlignment="1" applyProtection="1">
      <alignment horizontal="right" wrapText="1"/>
      <protection locked="0"/>
    </xf>
    <xf numFmtId="3" fontId="23" fillId="0" borderId="0" xfId="10" applyNumberFormat="1" applyFont="1" applyAlignment="1">
      <alignment horizontal="center" wrapText="1"/>
    </xf>
    <xf numFmtId="3" fontId="23" fillId="0" borderId="0" xfId="10" applyNumberFormat="1" applyFont="1"/>
    <xf numFmtId="166" fontId="23" fillId="0" borderId="0" xfId="1" applyNumberFormat="1" applyFont="1"/>
    <xf numFmtId="4" fontId="23" fillId="0" borderId="0" xfId="10" applyNumberFormat="1" applyFont="1"/>
    <xf numFmtId="0" fontId="21" fillId="0" borderId="0" xfId="10" applyFont="1" applyAlignment="1" applyProtection="1">
      <alignment horizontal="left" vertical="top" wrapText="1"/>
      <protection locked="0"/>
    </xf>
    <xf numFmtId="3" fontId="21" fillId="0" borderId="0" xfId="10" applyNumberFormat="1" applyFont="1" applyAlignment="1" applyProtection="1">
      <alignment horizontal="right" vertical="top" wrapText="1"/>
      <protection locked="0"/>
    </xf>
    <xf numFmtId="3" fontId="21" fillId="0" borderId="0" xfId="10" applyNumberFormat="1" applyFont="1" applyAlignment="1" applyProtection="1">
      <alignment horizontal="left" vertical="top"/>
      <protection locked="0"/>
    </xf>
    <xf numFmtId="166" fontId="23" fillId="0" borderId="0" xfId="1" applyNumberFormat="1" applyFont="1" applyBorder="1"/>
    <xf numFmtId="166" fontId="23" fillId="0" borderId="0" xfId="1" applyNumberFormat="1" applyFont="1" applyFill="1" applyBorder="1"/>
    <xf numFmtId="0" fontId="21" fillId="0" borderId="0" xfId="11" applyFont="1" applyAlignment="1" applyProtection="1">
      <alignment horizontal="left" vertical="top" wrapText="1"/>
      <protection locked="0"/>
    </xf>
    <xf numFmtId="3" fontId="21" fillId="0" borderId="0" xfId="11" applyNumberFormat="1" applyFont="1" applyAlignment="1" applyProtection="1">
      <alignment horizontal="right" vertical="top" wrapText="1"/>
      <protection locked="0"/>
    </xf>
    <xf numFmtId="3" fontId="21" fillId="0" borderId="0" xfId="11" applyNumberFormat="1" applyFont="1" applyAlignment="1" applyProtection="1">
      <alignment horizontal="right" vertical="center" wrapText="1"/>
      <protection locked="0"/>
    </xf>
    <xf numFmtId="3" fontId="21" fillId="0" borderId="0" xfId="1" applyNumberFormat="1" applyFont="1" applyFill="1" applyBorder="1" applyAlignment="1" applyProtection="1">
      <alignment horizontal="right" vertical="center" wrapText="1"/>
      <protection locked="0"/>
    </xf>
    <xf numFmtId="3" fontId="21" fillId="0" borderId="0" xfId="10" applyNumberFormat="1" applyFont="1" applyAlignment="1" applyProtection="1">
      <alignment horizontal="right" vertical="center" wrapText="1"/>
      <protection locked="0"/>
    </xf>
    <xf numFmtId="0" fontId="21" fillId="0" borderId="16" xfId="11" applyFont="1" applyBorder="1" applyAlignment="1" applyProtection="1">
      <alignment horizontal="left" vertical="top" wrapText="1"/>
      <protection locked="0"/>
    </xf>
    <xf numFmtId="166" fontId="23" fillId="0" borderId="0" xfId="1" applyNumberFormat="1" applyFont="1" applyFill="1"/>
    <xf numFmtId="0" fontId="21" fillId="0" borderId="16" xfId="10" applyFont="1" applyBorder="1" applyAlignment="1" applyProtection="1">
      <alignment horizontal="left" vertical="top" wrapText="1"/>
      <protection locked="0"/>
    </xf>
    <xf numFmtId="3" fontId="21" fillId="0" borderId="19" xfId="10" applyNumberFormat="1" applyFont="1" applyBorder="1" applyAlignment="1" applyProtection="1">
      <alignment horizontal="right" vertical="top" wrapText="1"/>
      <protection locked="0"/>
    </xf>
    <xf numFmtId="0" fontId="21" fillId="0" borderId="0" xfId="10" applyFont="1" applyAlignment="1" applyProtection="1">
      <alignment horizontal="left" vertical="top"/>
      <protection locked="0"/>
    </xf>
    <xf numFmtId="0" fontId="21" fillId="0" borderId="0" xfId="10" applyFont="1" applyAlignment="1" applyProtection="1">
      <alignment horizontal="right" vertical="top"/>
      <protection locked="0"/>
    </xf>
    <xf numFmtId="167" fontId="21" fillId="0" borderId="0" xfId="10" applyNumberFormat="1" applyFont="1" applyAlignment="1" applyProtection="1">
      <alignment horizontal="left" vertical="top"/>
      <protection locked="0"/>
    </xf>
    <xf numFmtId="0" fontId="21" fillId="0" borderId="20" xfId="10" applyFont="1" applyBorder="1" applyAlignment="1" applyProtection="1">
      <alignment horizontal="left" wrapText="1"/>
      <protection locked="0"/>
    </xf>
    <xf numFmtId="0" fontId="21" fillId="0" borderId="20" xfId="10" applyFont="1" applyBorder="1" applyAlignment="1" applyProtection="1">
      <alignment horizontal="center" wrapText="1"/>
      <protection locked="0"/>
    </xf>
    <xf numFmtId="166" fontId="21" fillId="0" borderId="0" xfId="1" applyNumberFormat="1" applyFont="1" applyAlignment="1" applyProtection="1">
      <alignment horizontal="right" vertical="top" wrapText="1"/>
      <protection locked="0"/>
    </xf>
    <xf numFmtId="166" fontId="21" fillId="0" borderId="0" xfId="1" applyNumberFormat="1" applyFont="1" applyBorder="1" applyAlignment="1" applyProtection="1">
      <alignment horizontal="right" vertical="top" wrapText="1"/>
      <protection locked="0"/>
    </xf>
    <xf numFmtId="166" fontId="21" fillId="0" borderId="0" xfId="1" applyNumberFormat="1" applyFont="1" applyFill="1" applyBorder="1" applyAlignment="1" applyProtection="1">
      <alignment horizontal="right" vertical="top" wrapText="1"/>
      <protection locked="0"/>
    </xf>
    <xf numFmtId="166" fontId="21" fillId="0" borderId="16" xfId="1" applyNumberFormat="1" applyFont="1" applyFill="1" applyBorder="1" applyAlignment="1" applyProtection="1">
      <alignment horizontal="right" vertical="top" wrapText="1"/>
      <protection locked="0"/>
    </xf>
    <xf numFmtId="166" fontId="21" fillId="0" borderId="16" xfId="1" applyNumberFormat="1" applyFont="1" applyBorder="1" applyAlignment="1" applyProtection="1">
      <alignment horizontal="right" vertical="top" wrapText="1"/>
      <protection locked="0"/>
    </xf>
    <xf numFmtId="166" fontId="21" fillId="0" borderId="0" xfId="10" applyNumberFormat="1" applyFont="1" applyAlignment="1" applyProtection="1">
      <alignment horizontal="left" vertical="top"/>
      <protection locked="0"/>
    </xf>
    <xf numFmtId="0" fontId="23" fillId="2" borderId="0" xfId="10" applyFont="1" applyFill="1"/>
    <xf numFmtId="1" fontId="23" fillId="2" borderId="0" xfId="10" applyNumberFormat="1" applyFont="1" applyFill="1"/>
    <xf numFmtId="2" fontId="23" fillId="0" borderId="0" xfId="10" applyNumberFormat="1" applyFont="1"/>
    <xf numFmtId="1" fontId="23" fillId="4" borderId="0" xfId="10" applyNumberFormat="1" applyFont="1" applyFill="1"/>
    <xf numFmtId="0" fontId="24" fillId="0" borderId="0" xfId="12" applyFont="1"/>
    <xf numFmtId="0" fontId="1" fillId="0" borderId="0" xfId="12"/>
    <xf numFmtId="0" fontId="24" fillId="0" borderId="0" xfId="12" applyFont="1" applyAlignment="1">
      <alignment horizontal="center"/>
    </xf>
    <xf numFmtId="0" fontId="25" fillId="0" borderId="0" xfId="12" applyFont="1" applyAlignment="1">
      <alignment horizontal="center"/>
    </xf>
    <xf numFmtId="0" fontId="25" fillId="0" borderId="0" xfId="12" applyFont="1" applyAlignment="1">
      <alignment horizontal="right"/>
    </xf>
    <xf numFmtId="0" fontId="26" fillId="0" borderId="0" xfId="12" applyFont="1" applyAlignment="1">
      <alignment horizontal="right"/>
    </xf>
    <xf numFmtId="3" fontId="1" fillId="0" borderId="0" xfId="12" applyNumberFormat="1"/>
    <xf numFmtId="0" fontId="27" fillId="0" borderId="0" xfId="12" applyFont="1"/>
    <xf numFmtId="0" fontId="18" fillId="11" borderId="17" xfId="13" applyFont="1" applyFill="1" applyBorder="1" applyAlignment="1">
      <alignment horizontal="center"/>
    </xf>
    <xf numFmtId="0" fontId="18" fillId="0" borderId="18" xfId="13" applyFont="1" applyBorder="1" applyAlignment="1">
      <alignment horizontal="right" wrapText="1"/>
    </xf>
    <xf numFmtId="165" fontId="0" fillId="4" borderId="0" xfId="0" applyNumberFormat="1" applyFill="1"/>
    <xf numFmtId="168" fontId="0" fillId="0" borderId="0" xfId="0" applyNumberFormat="1"/>
    <xf numFmtId="1" fontId="18" fillId="11" borderId="17" xfId="13" applyNumberFormat="1" applyFont="1" applyFill="1" applyBorder="1" applyAlignment="1">
      <alignment horizontal="center"/>
    </xf>
    <xf numFmtId="1" fontId="18" fillId="0" borderId="18" xfId="13" applyNumberFormat="1" applyFont="1" applyBorder="1" applyAlignment="1">
      <alignment horizontal="right" wrapText="1"/>
    </xf>
    <xf numFmtId="0" fontId="0" fillId="12" borderId="0" xfId="0" applyFill="1"/>
    <xf numFmtId="166" fontId="0" fillId="9" borderId="0" xfId="14" applyNumberFormat="1" applyFont="1" applyFill="1"/>
    <xf numFmtId="166" fontId="0" fillId="0" borderId="0" xfId="14" applyNumberFormat="1" applyFont="1" applyFill="1"/>
    <xf numFmtId="166" fontId="0" fillId="13" borderId="0" xfId="14" applyNumberFormat="1" applyFont="1" applyFill="1"/>
    <xf numFmtId="166" fontId="0" fillId="0" borderId="0" xfId="14" applyNumberFormat="1" applyFont="1"/>
    <xf numFmtId="166" fontId="0" fillId="0" borderId="0" xfId="0" applyNumberFormat="1"/>
    <xf numFmtId="0" fontId="0" fillId="14" borderId="0" xfId="0" applyFill="1"/>
    <xf numFmtId="0" fontId="0" fillId="13" borderId="0" xfId="0" applyFill="1"/>
    <xf numFmtId="0" fontId="0" fillId="9" borderId="0" xfId="0" applyFill="1"/>
    <xf numFmtId="166" fontId="0" fillId="12" borderId="0" xfId="14" applyNumberFormat="1" applyFont="1" applyFill="1"/>
    <xf numFmtId="166" fontId="0" fillId="4" borderId="0" xfId="0" applyNumberFormat="1" applyFill="1"/>
    <xf numFmtId="166" fontId="0" fillId="14" borderId="0" xfId="14" applyNumberFormat="1" applyFont="1" applyFill="1"/>
    <xf numFmtId="0" fontId="29" fillId="0" borderId="0" xfId="0" applyFont="1"/>
    <xf numFmtId="0" fontId="15" fillId="15" borderId="2" xfId="0" applyFont="1" applyFill="1" applyBorder="1" applyAlignment="1">
      <alignment horizontal="left"/>
    </xf>
    <xf numFmtId="0" fontId="5" fillId="15" borderId="11" xfId="0" applyFont="1" applyFill="1" applyBorder="1" applyAlignment="1">
      <alignment horizontal="right"/>
    </xf>
    <xf numFmtId="0" fontId="5" fillId="15" borderId="13" xfId="0" applyFont="1" applyFill="1" applyBorder="1" applyAlignment="1">
      <alignment horizontal="right"/>
    </xf>
    <xf numFmtId="0" fontId="15" fillId="15" borderId="4" xfId="0" applyFont="1" applyFill="1" applyBorder="1" applyAlignment="1">
      <alignment horizontal="left"/>
    </xf>
    <xf numFmtId="0" fontId="5" fillId="15" borderId="4" xfId="0" applyFont="1" applyFill="1" applyBorder="1" applyAlignment="1">
      <alignment horizontal="right"/>
    </xf>
    <xf numFmtId="0" fontId="5" fillId="15" borderId="10" xfId="0" applyFont="1" applyFill="1" applyBorder="1" applyAlignment="1">
      <alignment horizontal="right"/>
    </xf>
    <xf numFmtId="0" fontId="15" fillId="15" borderId="7" xfId="0" applyFont="1" applyFill="1" applyBorder="1" applyAlignment="1">
      <alignment horizontal="left"/>
    </xf>
    <xf numFmtId="1" fontId="30" fillId="6" borderId="7" xfId="0" applyNumberFormat="1" applyFont="1" applyFill="1" applyBorder="1" applyAlignment="1">
      <alignment horizontal="right"/>
    </xf>
    <xf numFmtId="1" fontId="30" fillId="6" borderId="8" xfId="0" applyNumberFormat="1" applyFont="1" applyFill="1" applyBorder="1" applyAlignment="1">
      <alignment horizontal="right"/>
    </xf>
    <xf numFmtId="1" fontId="30" fillId="6" borderId="9" xfId="0" applyNumberFormat="1" applyFont="1" applyFill="1" applyBorder="1" applyAlignment="1">
      <alignment horizontal="right"/>
    </xf>
    <xf numFmtId="1" fontId="30" fillId="6" borderId="11" xfId="0" applyNumberFormat="1" applyFont="1" applyFill="1" applyBorder="1" applyAlignment="1">
      <alignment horizontal="right"/>
    </xf>
    <xf numFmtId="1" fontId="30" fillId="6" borderId="0" xfId="0" applyNumberFormat="1" applyFont="1" applyFill="1" applyAlignment="1">
      <alignment horizontal="right"/>
    </xf>
    <xf numFmtId="1" fontId="30" fillId="6" borderId="12" xfId="0" applyNumberFormat="1" applyFont="1" applyFill="1" applyBorder="1" applyAlignment="1">
      <alignment horizontal="right"/>
    </xf>
    <xf numFmtId="1" fontId="30" fillId="6" borderId="13" xfId="0" applyNumberFormat="1" applyFont="1" applyFill="1" applyBorder="1" applyAlignment="1">
      <alignment horizontal="right"/>
    </xf>
    <xf numFmtId="1" fontId="30" fillId="6" borderId="14" xfId="0" applyNumberFormat="1" applyFont="1" applyFill="1" applyBorder="1" applyAlignment="1">
      <alignment horizontal="right"/>
    </xf>
    <xf numFmtId="1" fontId="30" fillId="6" borderId="15" xfId="0" applyNumberFormat="1" applyFont="1" applyFill="1" applyBorder="1" applyAlignment="1">
      <alignment horizontal="right"/>
    </xf>
    <xf numFmtId="1" fontId="30" fillId="15" borderId="7" xfId="0" applyNumberFormat="1" applyFont="1" applyFill="1" applyBorder="1" applyAlignment="1">
      <alignment horizontal="right"/>
    </xf>
    <xf numFmtId="1" fontId="30" fillId="15" borderId="8" xfId="0" applyNumberFormat="1" applyFont="1" applyFill="1" applyBorder="1" applyAlignment="1">
      <alignment horizontal="right"/>
    </xf>
    <xf numFmtId="1" fontId="30" fillId="15" borderId="9" xfId="0" applyNumberFormat="1" applyFont="1" applyFill="1" applyBorder="1" applyAlignment="1">
      <alignment horizontal="right"/>
    </xf>
    <xf numFmtId="1" fontId="30" fillId="15" borderId="11" xfId="0" applyNumberFormat="1" applyFont="1" applyFill="1" applyBorder="1" applyAlignment="1">
      <alignment horizontal="right"/>
    </xf>
    <xf numFmtId="1" fontId="30" fillId="15" borderId="0" xfId="0" applyNumberFormat="1" applyFont="1" applyFill="1" applyAlignment="1">
      <alignment horizontal="right"/>
    </xf>
    <xf numFmtId="1" fontId="30" fillId="15" borderId="12" xfId="0" applyNumberFormat="1" applyFont="1" applyFill="1" applyBorder="1" applyAlignment="1">
      <alignment horizontal="right"/>
    </xf>
    <xf numFmtId="1" fontId="30" fillId="15" borderId="13" xfId="0" applyNumberFormat="1" applyFont="1" applyFill="1" applyBorder="1" applyAlignment="1">
      <alignment horizontal="right"/>
    </xf>
    <xf numFmtId="1" fontId="30" fillId="15" borderId="14" xfId="0" applyNumberFormat="1" applyFont="1" applyFill="1" applyBorder="1" applyAlignment="1">
      <alignment horizontal="right"/>
    </xf>
    <xf numFmtId="1" fontId="30" fillId="15" borderId="15" xfId="0" applyNumberFormat="1" applyFont="1" applyFill="1" applyBorder="1" applyAlignment="1">
      <alignment horizontal="right"/>
    </xf>
    <xf numFmtId="0" fontId="8" fillId="15" borderId="0" xfId="0" applyFont="1" applyFill="1"/>
    <xf numFmtId="0" fontId="0" fillId="3" borderId="1" xfId="0" quotePrefix="1" applyFill="1" applyBorder="1" applyAlignment="1">
      <alignment wrapText="1"/>
    </xf>
    <xf numFmtId="0" fontId="14" fillId="5" borderId="21" xfId="0" applyFont="1" applyFill="1" applyBorder="1" applyAlignment="1">
      <alignment horizontal="center"/>
    </xf>
    <xf numFmtId="0" fontId="32" fillId="16" borderId="0" xfId="16" applyFont="1" applyFill="1" applyAlignment="1">
      <alignment horizontal="left"/>
    </xf>
    <xf numFmtId="0" fontId="32" fillId="11" borderId="17" xfId="16" applyFont="1" applyFill="1" applyBorder="1" applyAlignment="1">
      <alignment horizontal="center"/>
    </xf>
    <xf numFmtId="0" fontId="32" fillId="11" borderId="17" xfId="17" applyFont="1" applyFill="1" applyBorder="1" applyAlignment="1">
      <alignment horizontal="center"/>
    </xf>
    <xf numFmtId="0" fontId="32" fillId="0" borderId="18" xfId="16" applyFont="1" applyBorder="1" applyAlignment="1">
      <alignment horizontal="right" wrapText="1"/>
    </xf>
    <xf numFmtId="0" fontId="32" fillId="0" borderId="18" xfId="16" applyFont="1" applyBorder="1" applyAlignment="1">
      <alignment horizontal="right"/>
    </xf>
    <xf numFmtId="0" fontId="32" fillId="0" borderId="0" xfId="16" applyFont="1" applyAlignment="1">
      <alignment horizontal="right" wrapText="1"/>
    </xf>
    <xf numFmtId="0" fontId="18" fillId="0" borderId="18" xfId="18" applyFont="1" applyBorder="1" applyAlignment="1">
      <alignment horizontal="right" wrapText="1"/>
    </xf>
    <xf numFmtId="0" fontId="0" fillId="0" borderId="18" xfId="0" applyBorder="1"/>
    <xf numFmtId="0" fontId="18" fillId="0" borderId="0" xfId="18" applyFont="1" applyAlignment="1">
      <alignment horizontal="right" wrapText="1"/>
    </xf>
    <xf numFmtId="0" fontId="32" fillId="0" borderId="0" xfId="16" applyFont="1" applyAlignment="1">
      <alignment horizontal="right"/>
    </xf>
    <xf numFmtId="0" fontId="8" fillId="19" borderId="23" xfId="0" applyFont="1" applyFill="1" applyBorder="1" applyAlignment="1">
      <alignment horizontal="center"/>
    </xf>
    <xf numFmtId="0" fontId="8" fillId="19" borderId="24" xfId="0" applyFont="1" applyFill="1" applyBorder="1" applyAlignment="1">
      <alignment horizontal="center"/>
    </xf>
    <xf numFmtId="0" fontId="8" fillId="19" borderId="22" xfId="0" applyFont="1" applyFill="1" applyBorder="1" applyAlignment="1">
      <alignment horizontal="center"/>
    </xf>
    <xf numFmtId="0" fontId="8" fillId="19" borderId="27" xfId="0" applyFont="1" applyFill="1" applyBorder="1" applyAlignment="1">
      <alignment horizontal="center"/>
    </xf>
    <xf numFmtId="0" fontId="8" fillId="19" borderId="28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5" xfId="0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25" xfId="0" applyNumberForma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6" xfId="0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0" borderId="30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0" fontId="35" fillId="3" borderId="11" xfId="0" applyFont="1" applyFill="1" applyBorder="1" applyAlignment="1">
      <alignment horizontal="center"/>
    </xf>
    <xf numFmtId="0" fontId="35" fillId="3" borderId="25" xfId="0" applyFont="1" applyFill="1" applyBorder="1" applyAlignment="1">
      <alignment horizontal="center"/>
    </xf>
    <xf numFmtId="3" fontId="35" fillId="3" borderId="0" xfId="0" applyNumberFormat="1" applyFont="1" applyFill="1" applyAlignment="1">
      <alignment horizontal="center"/>
    </xf>
    <xf numFmtId="3" fontId="35" fillId="3" borderId="25" xfId="0" applyNumberFormat="1" applyFont="1" applyFill="1" applyBorder="1" applyAlignment="1">
      <alignment horizontal="center"/>
    </xf>
    <xf numFmtId="3" fontId="35" fillId="3" borderId="29" xfId="0" applyNumberFormat="1" applyFont="1" applyFill="1" applyBorder="1" applyAlignment="1">
      <alignment horizontal="center"/>
    </xf>
    <xf numFmtId="3" fontId="35" fillId="3" borderId="12" xfId="0" applyNumberFormat="1" applyFont="1" applyFill="1" applyBorder="1" applyAlignment="1">
      <alignment horizontal="center"/>
    </xf>
    <xf numFmtId="3" fontId="32" fillId="0" borderId="18" xfId="15" applyNumberFormat="1" applyFont="1" applyBorder="1" applyAlignment="1">
      <alignment horizontal="right"/>
    </xf>
    <xf numFmtId="3" fontId="32" fillId="0" borderId="18" xfId="15" applyNumberFormat="1" applyFont="1" applyBorder="1"/>
    <xf numFmtId="3" fontId="32" fillId="0" borderId="0" xfId="15" applyNumberFormat="1" applyFont="1"/>
    <xf numFmtId="3" fontId="18" fillId="0" borderId="0" xfId="15" applyNumberFormat="1" applyFont="1"/>
    <xf numFmtId="3" fontId="32" fillId="0" borderId="0" xfId="15" applyNumberFormat="1" applyFont="1" applyAlignment="1">
      <alignment horizontal="right"/>
    </xf>
    <xf numFmtId="1" fontId="23" fillId="0" borderId="0" xfId="10" applyNumberFormat="1" applyFont="1"/>
    <xf numFmtId="0" fontId="32" fillId="0" borderId="0" xfId="15" applyFont="1" applyAlignment="1">
      <alignment horizontal="center"/>
    </xf>
    <xf numFmtId="3" fontId="36" fillId="0" borderId="0" xfId="15" applyNumberFormat="1" applyFont="1"/>
    <xf numFmtId="0" fontId="18" fillId="11" borderId="1" xfId="15" applyFont="1" applyFill="1" applyBorder="1" applyAlignment="1">
      <alignment horizontal="center"/>
    </xf>
    <xf numFmtId="0" fontId="32" fillId="11" borderId="32" xfId="15" applyFont="1" applyFill="1" applyBorder="1" applyAlignment="1">
      <alignment horizontal="center"/>
    </xf>
    <xf numFmtId="3" fontId="32" fillId="0" borderId="38" xfId="15" applyNumberFormat="1" applyFont="1" applyBorder="1"/>
    <xf numFmtId="3" fontId="32" fillId="0" borderId="40" xfId="15" applyNumberFormat="1" applyFont="1" applyBorder="1" applyAlignment="1">
      <alignment horizontal="right"/>
    </xf>
    <xf numFmtId="0" fontId="18" fillId="11" borderId="3" xfId="15" applyFont="1" applyFill="1" applyBorder="1" applyAlignment="1">
      <alignment horizontal="center"/>
    </xf>
    <xf numFmtId="3" fontId="0" fillId="0" borderId="41" xfId="0" applyNumberFormat="1" applyBorder="1"/>
    <xf numFmtId="3" fontId="0" fillId="0" borderId="25" xfId="0" applyNumberFormat="1" applyBorder="1"/>
    <xf numFmtId="3" fontId="0" fillId="0" borderId="42" xfId="0" applyNumberFormat="1" applyBorder="1"/>
    <xf numFmtId="3" fontId="0" fillId="0" borderId="43" xfId="0" applyNumberFormat="1" applyBorder="1"/>
    <xf numFmtId="0" fontId="18" fillId="0" borderId="31" xfId="9" applyFont="1" applyBorder="1" applyAlignment="1">
      <alignment horizontal="right"/>
    </xf>
    <xf numFmtId="0" fontId="18" fillId="0" borderId="31" xfId="9" applyFont="1" applyBorder="1"/>
    <xf numFmtId="0" fontId="32" fillId="11" borderId="44" xfId="15" applyFont="1" applyFill="1" applyBorder="1" applyAlignment="1">
      <alignment horizontal="center"/>
    </xf>
    <xf numFmtId="0" fontId="18" fillId="11" borderId="33" xfId="15" applyFont="1" applyFill="1" applyBorder="1" applyAlignment="1">
      <alignment horizontal="center"/>
    </xf>
    <xf numFmtId="0" fontId="0" fillId="0" borderId="14" xfId="0" applyBorder="1"/>
    <xf numFmtId="0" fontId="18" fillId="11" borderId="32" xfId="15" applyFont="1" applyFill="1" applyBorder="1" applyAlignment="1">
      <alignment horizontal="center"/>
    </xf>
    <xf numFmtId="0" fontId="18" fillId="11" borderId="34" xfId="15" applyFont="1" applyFill="1" applyBorder="1" applyAlignment="1">
      <alignment horizontal="center"/>
    </xf>
    <xf numFmtId="3" fontId="32" fillId="0" borderId="35" xfId="15" applyNumberFormat="1" applyFont="1" applyBorder="1" applyAlignment="1">
      <alignment horizontal="right"/>
    </xf>
    <xf numFmtId="3" fontId="32" fillId="0" borderId="37" xfId="15" applyNumberFormat="1" applyFont="1" applyBorder="1" applyAlignment="1">
      <alignment horizontal="right"/>
    </xf>
    <xf numFmtId="3" fontId="32" fillId="0" borderId="37" xfId="15" applyNumberFormat="1" applyFont="1" applyBorder="1"/>
    <xf numFmtId="3" fontId="32" fillId="0" borderId="39" xfId="15" applyNumberFormat="1" applyFont="1" applyBorder="1" applyAlignment="1">
      <alignment horizontal="right"/>
    </xf>
    <xf numFmtId="0" fontId="0" fillId="0" borderId="14" xfId="0" applyBorder="1" applyAlignment="1">
      <alignment horizontal="center"/>
    </xf>
    <xf numFmtId="3" fontId="37" fillId="0" borderId="37" xfId="15" applyNumberFormat="1" applyFont="1" applyBorder="1"/>
    <xf numFmtId="3" fontId="37" fillId="0" borderId="37" xfId="15" applyNumberFormat="1" applyFont="1" applyBorder="1" applyAlignment="1">
      <alignment horizontal="right"/>
    </xf>
    <xf numFmtId="3" fontId="37" fillId="0" borderId="18" xfId="15" applyNumberFormat="1" applyFont="1" applyBorder="1"/>
    <xf numFmtId="0" fontId="18" fillId="20" borderId="32" xfId="13" applyFont="1" applyFill="1" applyBorder="1" applyAlignment="1">
      <alignment horizontal="center"/>
    </xf>
    <xf numFmtId="0" fontId="18" fillId="20" borderId="33" xfId="13" applyFont="1" applyFill="1" applyBorder="1" applyAlignment="1">
      <alignment horizontal="center"/>
    </xf>
    <xf numFmtId="0" fontId="18" fillId="20" borderId="33" xfId="13" applyFont="1" applyFill="1" applyBorder="1" applyAlignment="1">
      <alignment horizontal="center" wrapText="1"/>
    </xf>
    <xf numFmtId="0" fontId="0" fillId="19" borderId="5" xfId="0" applyFill="1" applyBorder="1"/>
    <xf numFmtId="0" fontId="0" fillId="19" borderId="5" xfId="0" applyFill="1" applyBorder="1" applyAlignment="1">
      <alignment horizontal="center"/>
    </xf>
    <xf numFmtId="0" fontId="0" fillId="19" borderId="6" xfId="0" applyFill="1" applyBorder="1"/>
    <xf numFmtId="0" fontId="18" fillId="0" borderId="47" xfId="13" applyFont="1" applyBorder="1" applyAlignment="1">
      <alignment horizontal="right"/>
    </xf>
    <xf numFmtId="0" fontId="18" fillId="0" borderId="48" xfId="13" applyFont="1" applyBorder="1"/>
    <xf numFmtId="0" fontId="18" fillId="0" borderId="48" xfId="13" applyFont="1" applyBorder="1" applyAlignment="1">
      <alignment horizontal="right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8" fillId="0" borderId="18" xfId="13" applyFont="1" applyBorder="1"/>
    <xf numFmtId="0" fontId="18" fillId="0" borderId="18" xfId="13" applyFont="1" applyBorder="1" applyAlignment="1">
      <alignment horizontal="right"/>
    </xf>
    <xf numFmtId="0" fontId="18" fillId="0" borderId="39" xfId="13" applyFont="1" applyBorder="1" applyAlignment="1">
      <alignment horizontal="right"/>
    </xf>
    <xf numFmtId="0" fontId="18" fillId="0" borderId="40" xfId="13" applyFont="1" applyBorder="1"/>
    <xf numFmtId="0" fontId="18" fillId="0" borderId="40" xfId="13" applyFont="1" applyBorder="1" applyAlignment="1">
      <alignment horizontal="right"/>
    </xf>
    <xf numFmtId="1" fontId="0" fillId="0" borderId="14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0" borderId="15" xfId="0" applyBorder="1"/>
    <xf numFmtId="0" fontId="18" fillId="0" borderId="35" xfId="13" applyFont="1" applyBorder="1" applyAlignment="1">
      <alignment horizontal="right"/>
    </xf>
    <xf numFmtId="0" fontId="18" fillId="0" borderId="36" xfId="13" applyFont="1" applyBorder="1"/>
    <xf numFmtId="0" fontId="18" fillId="0" borderId="36" xfId="13" applyFont="1" applyBorder="1" applyAlignment="1">
      <alignment horizontal="right"/>
    </xf>
    <xf numFmtId="1" fontId="0" fillId="0" borderId="8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18" fillId="0" borderId="37" xfId="13" applyFont="1" applyBorder="1" applyAlignment="1">
      <alignment horizontal="right"/>
    </xf>
    <xf numFmtId="0" fontId="18" fillId="0" borderId="49" xfId="13" applyFont="1" applyBorder="1" applyAlignment="1">
      <alignment horizontal="right"/>
    </xf>
    <xf numFmtId="0" fontId="18" fillId="0" borderId="50" xfId="13" applyFont="1" applyBorder="1"/>
    <xf numFmtId="0" fontId="18" fillId="0" borderId="50" xfId="13" applyFont="1" applyBorder="1" applyAlignment="1">
      <alignment horizontal="right"/>
    </xf>
    <xf numFmtId="0" fontId="18" fillId="0" borderId="51" xfId="13" applyFont="1" applyBorder="1" applyAlignment="1">
      <alignment horizontal="right"/>
    </xf>
    <xf numFmtId="0" fontId="18" fillId="0" borderId="31" xfId="13" applyFont="1" applyBorder="1"/>
    <xf numFmtId="0" fontId="18" fillId="0" borderId="31" xfId="13" applyFont="1" applyBorder="1" applyAlignment="1">
      <alignment horizontal="right"/>
    </xf>
    <xf numFmtId="1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0" fillId="9" borderId="12" xfId="0" applyFill="1" applyBorder="1"/>
    <xf numFmtId="0" fontId="0" fillId="9" borderId="14" xfId="0" applyFill="1" applyBorder="1"/>
    <xf numFmtId="1" fontId="0" fillId="9" borderId="14" xfId="0" applyNumberFormat="1" applyFill="1" applyBorder="1" applyAlignment="1">
      <alignment horizontal="center"/>
    </xf>
    <xf numFmtId="2" fontId="0" fillId="9" borderId="14" xfId="0" applyNumberFormat="1" applyFill="1" applyBorder="1" applyAlignment="1">
      <alignment horizontal="center"/>
    </xf>
    <xf numFmtId="0" fontId="0" fillId="9" borderId="15" xfId="0" applyFill="1" applyBorder="1"/>
    <xf numFmtId="0" fontId="18" fillId="0" borderId="52" xfId="13" applyFont="1" applyBorder="1" applyAlignment="1">
      <alignment horizontal="right"/>
    </xf>
    <xf numFmtId="0" fontId="18" fillId="0" borderId="53" xfId="13" applyFont="1" applyBorder="1"/>
    <xf numFmtId="0" fontId="18" fillId="0" borderId="53" xfId="13" applyFont="1" applyBorder="1" applyAlignment="1">
      <alignment horizontal="right"/>
    </xf>
    <xf numFmtId="0" fontId="18" fillId="9" borderId="18" xfId="13" applyFont="1" applyFill="1" applyBorder="1"/>
    <xf numFmtId="0" fontId="18" fillId="9" borderId="36" xfId="13" applyFont="1" applyFill="1" applyBorder="1"/>
    <xf numFmtId="1" fontId="0" fillId="9" borderId="8" xfId="0" applyNumberFormat="1" applyFill="1" applyBorder="1" applyAlignment="1">
      <alignment horizontal="center"/>
    </xf>
    <xf numFmtId="2" fontId="0" fillId="9" borderId="8" xfId="0" applyNumberFormat="1" applyFill="1" applyBorder="1" applyAlignment="1">
      <alignment horizontal="center"/>
    </xf>
    <xf numFmtId="0" fontId="0" fillId="9" borderId="9" xfId="0" applyFill="1" applyBorder="1"/>
    <xf numFmtId="0" fontId="18" fillId="9" borderId="50" xfId="13" applyFont="1" applyFill="1" applyBorder="1"/>
    <xf numFmtId="0" fontId="38" fillId="0" borderId="0" xfId="0" applyFont="1"/>
    <xf numFmtId="0" fontId="0" fillId="0" borderId="2" xfId="0" applyBorder="1"/>
    <xf numFmtId="0" fontId="0" fillId="0" borderId="4" xfId="0" applyBorder="1"/>
    <xf numFmtId="0" fontId="0" fillId="0" borderId="10" xfId="0" applyBorder="1"/>
    <xf numFmtId="0" fontId="8" fillId="0" borderId="0" xfId="0" applyFont="1" applyAlignment="1">
      <alignment horizontal="center"/>
    </xf>
    <xf numFmtId="0" fontId="43" fillId="0" borderId="0" xfId="21" applyFont="1"/>
    <xf numFmtId="0" fontId="42" fillId="0" borderId="0" xfId="21"/>
    <xf numFmtId="0" fontId="24" fillId="0" borderId="21" xfId="21" applyFont="1" applyBorder="1"/>
    <xf numFmtId="0" fontId="24" fillId="0" borderId="5" xfId="21" applyFont="1" applyBorder="1"/>
    <xf numFmtId="0" fontId="24" fillId="0" borderId="6" xfId="21" applyFont="1" applyBorder="1"/>
    <xf numFmtId="0" fontId="24" fillId="0" borderId="0" xfId="21" applyFont="1"/>
    <xf numFmtId="0" fontId="24" fillId="0" borderId="11" xfId="21" applyFont="1" applyBorder="1" applyAlignment="1">
      <alignment horizontal="center"/>
    </xf>
    <xf numFmtId="0" fontId="24" fillId="0" borderId="0" xfId="21" applyFont="1" applyAlignment="1">
      <alignment horizontal="center"/>
    </xf>
    <xf numFmtId="0" fontId="24" fillId="0" borderId="41" xfId="21" applyFont="1" applyBorder="1" applyAlignment="1">
      <alignment horizontal="center"/>
    </xf>
    <xf numFmtId="0" fontId="24" fillId="0" borderId="12" xfId="21" applyFont="1" applyBorder="1" applyAlignment="1">
      <alignment horizontal="center"/>
    </xf>
    <xf numFmtId="1" fontId="1" fillId="0" borderId="0" xfId="21" applyNumberFormat="1" applyFont="1"/>
    <xf numFmtId="168" fontId="1" fillId="0" borderId="0" xfId="21" applyNumberFormat="1" applyFont="1"/>
    <xf numFmtId="168" fontId="45" fillId="22" borderId="7" xfId="21" applyNumberFormat="1" applyFont="1" applyFill="1" applyBorder="1"/>
    <xf numFmtId="1" fontId="42" fillId="0" borderId="8" xfId="21" applyNumberFormat="1" applyBorder="1"/>
    <xf numFmtId="168" fontId="45" fillId="22" borderId="8" xfId="21" applyNumberFormat="1" applyFont="1" applyFill="1" applyBorder="1"/>
    <xf numFmtId="0" fontId="42" fillId="0" borderId="8" xfId="21" applyBorder="1"/>
    <xf numFmtId="168" fontId="45" fillId="0" borderId="11" xfId="21" applyNumberFormat="1" applyFont="1" applyBorder="1"/>
    <xf numFmtId="1" fontId="42" fillId="0" borderId="0" xfId="21" applyNumberFormat="1"/>
    <xf numFmtId="168" fontId="45" fillId="0" borderId="0" xfId="21" applyNumberFormat="1" applyFont="1"/>
    <xf numFmtId="168" fontId="45" fillId="22" borderId="11" xfId="21" applyNumberFormat="1" applyFont="1" applyFill="1" applyBorder="1"/>
    <xf numFmtId="168" fontId="45" fillId="22" borderId="0" xfId="21" applyNumberFormat="1" applyFont="1" applyFill="1"/>
    <xf numFmtId="0" fontId="24" fillId="4" borderId="0" xfId="21" applyFont="1" applyFill="1"/>
    <xf numFmtId="1" fontId="1" fillId="4" borderId="0" xfId="21" applyNumberFormat="1" applyFont="1" applyFill="1"/>
    <xf numFmtId="168" fontId="1" fillId="4" borderId="0" xfId="21" applyNumberFormat="1" applyFont="1" applyFill="1"/>
    <xf numFmtId="0" fontId="42" fillId="4" borderId="0" xfId="21" applyFill="1"/>
    <xf numFmtId="168" fontId="45" fillId="4" borderId="11" xfId="21" applyNumberFormat="1" applyFont="1" applyFill="1" applyBorder="1"/>
    <xf numFmtId="1" fontId="42" fillId="4" borderId="0" xfId="21" applyNumberFormat="1" applyFill="1"/>
    <xf numFmtId="168" fontId="45" fillId="4" borderId="0" xfId="21" applyNumberFormat="1" applyFont="1" applyFill="1"/>
    <xf numFmtId="168" fontId="46" fillId="0" borderId="0" xfId="21" applyNumberFormat="1" applyFont="1"/>
    <xf numFmtId="168" fontId="45" fillId="0" borderId="13" xfId="21" applyNumberFormat="1" applyFont="1" applyBorder="1"/>
    <xf numFmtId="1" fontId="42" fillId="0" borderId="14" xfId="21" applyNumberFormat="1" applyBorder="1"/>
    <xf numFmtId="168" fontId="45" fillId="0" borderId="14" xfId="21" applyNumberFormat="1" applyFont="1" applyBorder="1"/>
    <xf numFmtId="0" fontId="42" fillId="0" borderId="14" xfId="21" applyBorder="1"/>
    <xf numFmtId="168" fontId="42" fillId="0" borderId="0" xfId="21" applyNumberFormat="1"/>
    <xf numFmtId="1" fontId="42" fillId="21" borderId="0" xfId="21" applyNumberFormat="1" applyFill="1"/>
    <xf numFmtId="1" fontId="15" fillId="6" borderId="7" xfId="0" applyNumberFormat="1" applyFont="1" applyFill="1" applyBorder="1"/>
    <xf numFmtId="1" fontId="15" fillId="6" borderId="2" xfId="0" applyNumberFormat="1" applyFont="1" applyFill="1" applyBorder="1"/>
    <xf numFmtId="1" fontId="15" fillId="6" borderId="11" xfId="0" applyNumberFormat="1" applyFont="1" applyFill="1" applyBorder="1"/>
    <xf numFmtId="1" fontId="15" fillId="6" borderId="4" xfId="0" applyNumberFormat="1" applyFont="1" applyFill="1" applyBorder="1"/>
    <xf numFmtId="1" fontId="5" fillId="6" borderId="11" xfId="0" applyNumberFormat="1" applyFont="1" applyFill="1" applyBorder="1"/>
    <xf numFmtId="1" fontId="15" fillId="6" borderId="13" xfId="0" applyNumberFormat="1" applyFont="1" applyFill="1" applyBorder="1"/>
    <xf numFmtId="1" fontId="15" fillId="6" borderId="10" xfId="0" applyNumberFormat="1" applyFont="1" applyFill="1" applyBorder="1"/>
    <xf numFmtId="1" fontId="5" fillId="6" borderId="13" xfId="0" applyNumberFormat="1" applyFont="1" applyFill="1" applyBorder="1"/>
    <xf numFmtId="1" fontId="5" fillId="6" borderId="4" xfId="0" applyNumberFormat="1" applyFont="1" applyFill="1" applyBorder="1"/>
    <xf numFmtId="1" fontId="5" fillId="6" borderId="10" xfId="0" applyNumberFormat="1" applyFont="1" applyFill="1" applyBorder="1"/>
    <xf numFmtId="1" fontId="5" fillId="6" borderId="2" xfId="0" applyNumberFormat="1" applyFont="1" applyFill="1" applyBorder="1"/>
    <xf numFmtId="1" fontId="5" fillId="6" borderId="7" xfId="0" applyNumberFormat="1" applyFont="1" applyFill="1" applyBorder="1"/>
    <xf numFmtId="164" fontId="47" fillId="0" borderId="0" xfId="22"/>
    <xf numFmtId="1" fontId="47" fillId="0" borderId="0" xfId="22" applyNumberFormat="1"/>
    <xf numFmtId="164" fontId="49" fillId="0" borderId="21" xfId="22" applyFont="1" applyBorder="1"/>
    <xf numFmtId="164" fontId="49" fillId="0" borderId="5" xfId="22" applyFont="1" applyBorder="1"/>
    <xf numFmtId="164" fontId="50" fillId="0" borderId="21" xfId="22" applyFont="1" applyBorder="1"/>
    <xf numFmtId="164" fontId="48" fillId="0" borderId="5" xfId="22" applyFont="1" applyBorder="1"/>
    <xf numFmtId="164" fontId="48" fillId="0" borderId="6" xfId="22" applyFont="1" applyBorder="1"/>
    <xf numFmtId="164" fontId="48" fillId="0" borderId="0" xfId="22" applyFont="1"/>
    <xf numFmtId="164" fontId="44" fillId="0" borderId="11" xfId="22" applyFont="1" applyBorder="1" applyAlignment="1">
      <alignment horizontal="center"/>
    </xf>
    <xf numFmtId="1" fontId="44" fillId="0" borderId="0" xfId="22" applyNumberFormat="1" applyFont="1" applyAlignment="1">
      <alignment horizontal="center"/>
    </xf>
    <xf numFmtId="164" fontId="44" fillId="0" borderId="0" xfId="22" applyFont="1" applyAlignment="1">
      <alignment horizontal="center"/>
    </xf>
    <xf numFmtId="1" fontId="44" fillId="0" borderId="12" xfId="22" applyNumberFormat="1" applyFont="1" applyBorder="1" applyAlignment="1">
      <alignment horizontal="center"/>
    </xf>
    <xf numFmtId="164" fontId="51" fillId="0" borderId="2" xfId="22" applyFont="1" applyBorder="1"/>
    <xf numFmtId="4" fontId="49" fillId="0" borderId="16" xfId="22" applyNumberFormat="1" applyFont="1" applyBorder="1"/>
    <xf numFmtId="3" fontId="49" fillId="0" borderId="55" xfId="22" applyNumberFormat="1" applyFont="1" applyBorder="1"/>
    <xf numFmtId="3" fontId="49" fillId="0" borderId="56" xfId="22" applyNumberFormat="1" applyFont="1" applyBorder="1"/>
    <xf numFmtId="3" fontId="47" fillId="0" borderId="56" xfId="22" applyNumberFormat="1" applyBorder="1"/>
    <xf numFmtId="3" fontId="47" fillId="0" borderId="57" xfId="22" applyNumberFormat="1" applyBorder="1"/>
    <xf numFmtId="3" fontId="47" fillId="0" borderId="42" xfId="22" applyNumberFormat="1" applyBorder="1"/>
    <xf numFmtId="3" fontId="47" fillId="0" borderId="58" xfId="22" applyNumberFormat="1" applyBorder="1"/>
    <xf numFmtId="170" fontId="47" fillId="0" borderId="0" xfId="22" applyNumberFormat="1"/>
    <xf numFmtId="170" fontId="47" fillId="0" borderId="59" xfId="22" applyNumberFormat="1" applyBorder="1"/>
    <xf numFmtId="1" fontId="47" fillId="0" borderId="20" xfId="22" applyNumberFormat="1" applyBorder="1"/>
    <xf numFmtId="170" fontId="47" fillId="0" borderId="20" xfId="22" applyNumberFormat="1" applyBorder="1"/>
    <xf numFmtId="1" fontId="47" fillId="0" borderId="60" xfId="22" applyNumberFormat="1" applyBorder="1"/>
    <xf numFmtId="164" fontId="47" fillId="0" borderId="59" xfId="22" applyBorder="1"/>
    <xf numFmtId="164" fontId="47" fillId="0" borderId="20" xfId="22" applyBorder="1"/>
    <xf numFmtId="164" fontId="51" fillId="0" borderId="4" xfId="22" applyFont="1" applyBorder="1"/>
    <xf numFmtId="4" fontId="49" fillId="0" borderId="19" xfId="22" applyNumberFormat="1" applyFont="1" applyBorder="1"/>
    <xf numFmtId="3" fontId="49" fillId="0" borderId="61" xfId="22" applyNumberFormat="1" applyFont="1" applyBorder="1"/>
    <xf numFmtId="3" fontId="49" fillId="0" borderId="1" xfId="22" applyNumberFormat="1" applyFont="1" applyBorder="1"/>
    <xf numFmtId="3" fontId="47" fillId="0" borderId="1" xfId="22" applyNumberFormat="1" applyBorder="1"/>
    <xf numFmtId="3" fontId="47" fillId="0" borderId="62" xfId="22" applyNumberFormat="1" applyBorder="1"/>
    <xf numFmtId="3" fontId="47" fillId="0" borderId="63" xfId="22" applyNumberFormat="1" applyBorder="1"/>
    <xf numFmtId="170" fontId="47" fillId="0" borderId="41" xfId="22" applyNumberFormat="1" applyBorder="1"/>
    <xf numFmtId="1" fontId="47" fillId="0" borderId="25" xfId="22" applyNumberFormat="1" applyBorder="1"/>
    <xf numFmtId="164" fontId="47" fillId="0" borderId="41" xfId="22" applyBorder="1"/>
    <xf numFmtId="3" fontId="47" fillId="23" borderId="62" xfId="22" applyNumberFormat="1" applyFill="1" applyBorder="1"/>
    <xf numFmtId="3" fontId="47" fillId="23" borderId="63" xfId="22" applyNumberFormat="1" applyFill="1" applyBorder="1"/>
    <xf numFmtId="170" fontId="47" fillId="23" borderId="0" xfId="22" applyNumberFormat="1" applyFill="1"/>
    <xf numFmtId="3" fontId="49" fillId="0" borderId="0" xfId="22" applyNumberFormat="1" applyFont="1"/>
    <xf numFmtId="3" fontId="49" fillId="0" borderId="25" xfId="22" applyNumberFormat="1" applyFont="1" applyBorder="1"/>
    <xf numFmtId="170" fontId="47" fillId="0" borderId="42" xfId="22" applyNumberFormat="1" applyBorder="1"/>
    <xf numFmtId="3" fontId="49" fillId="0" borderId="16" xfId="22" applyNumberFormat="1" applyFont="1" applyBorder="1"/>
    <xf numFmtId="170" fontId="47" fillId="0" borderId="16" xfId="22" applyNumberFormat="1" applyBorder="1"/>
    <xf numFmtId="3" fontId="49" fillId="0" borderId="43" xfId="22" applyNumberFormat="1" applyFont="1" applyBorder="1"/>
    <xf numFmtId="164" fontId="47" fillId="0" borderId="42" xfId="22" applyBorder="1"/>
    <xf numFmtId="164" fontId="47" fillId="0" borderId="16" xfId="22" applyBorder="1"/>
    <xf numFmtId="164" fontId="51" fillId="21" borderId="0" xfId="22" applyFont="1" applyFill="1"/>
    <xf numFmtId="164" fontId="47" fillId="21" borderId="0" xfId="22" applyFill="1"/>
    <xf numFmtId="1" fontId="51" fillId="21" borderId="0" xfId="22" applyNumberFormat="1" applyFont="1" applyFill="1"/>
    <xf numFmtId="1" fontId="47" fillId="21" borderId="0" xfId="22" applyNumberFormat="1" applyFill="1"/>
    <xf numFmtId="164" fontId="44" fillId="0" borderId="0" xfId="22" applyFont="1"/>
    <xf numFmtId="1" fontId="44" fillId="0" borderId="0" xfId="22" applyNumberFormat="1" applyFont="1"/>
    <xf numFmtId="2" fontId="15" fillId="6" borderId="7" xfId="0" applyNumberFormat="1" applyFont="1" applyFill="1" applyBorder="1"/>
    <xf numFmtId="165" fontId="15" fillId="6" borderId="7" xfId="0" applyNumberFormat="1" applyFont="1" applyFill="1" applyBorder="1"/>
    <xf numFmtId="2" fontId="12" fillId="0" borderId="0" xfId="0" applyNumberFormat="1" applyFont="1"/>
    <xf numFmtId="0" fontId="54" fillId="0" borderId="0" xfId="23"/>
    <xf numFmtId="0" fontId="54" fillId="0" borderId="2" xfId="23" applyBorder="1"/>
    <xf numFmtId="0" fontId="55" fillId="0" borderId="10" xfId="23" applyFont="1" applyBorder="1" applyAlignment="1">
      <alignment horizontal="center"/>
    </xf>
    <xf numFmtId="0" fontId="55" fillId="0" borderId="13" xfId="23" applyFont="1" applyBorder="1" applyAlignment="1">
      <alignment horizontal="center" wrapText="1"/>
    </xf>
    <xf numFmtId="0" fontId="55" fillId="0" borderId="14" xfId="23" applyFont="1" applyBorder="1" applyAlignment="1">
      <alignment horizontal="center" wrapText="1"/>
    </xf>
    <xf numFmtId="0" fontId="55" fillId="0" borderId="15" xfId="23" applyFont="1" applyBorder="1" applyAlignment="1">
      <alignment horizontal="center" wrapText="1"/>
    </xf>
    <xf numFmtId="0" fontId="54" fillId="0" borderId="4" xfId="23" applyBorder="1" applyAlignment="1">
      <alignment horizontal="center"/>
    </xf>
    <xf numFmtId="3" fontId="54" fillId="0" borderId="0" xfId="23" applyNumberFormat="1" applyAlignment="1">
      <alignment horizontal="center" wrapText="1"/>
    </xf>
    <xf numFmtId="3" fontId="54" fillId="0" borderId="7" xfId="23" applyNumberFormat="1" applyBorder="1" applyAlignment="1">
      <alignment horizontal="center" wrapText="1"/>
    </xf>
    <xf numFmtId="3" fontId="54" fillId="0" borderId="8" xfId="23" applyNumberFormat="1" applyBorder="1" applyAlignment="1">
      <alignment horizontal="center" wrapText="1"/>
    </xf>
    <xf numFmtId="3" fontId="54" fillId="0" borderId="9" xfId="23" applyNumberFormat="1" applyBorder="1" applyAlignment="1">
      <alignment horizontal="center" wrapText="1"/>
    </xf>
    <xf numFmtId="1" fontId="54" fillId="0" borderId="11" xfId="23" applyNumberFormat="1" applyBorder="1" applyAlignment="1">
      <alignment horizontal="right" wrapText="1"/>
    </xf>
    <xf numFmtId="1" fontId="54" fillId="0" borderId="41" xfId="23" applyNumberFormat="1" applyBorder="1" applyAlignment="1">
      <alignment horizontal="right" wrapText="1"/>
    </xf>
    <xf numFmtId="1" fontId="54" fillId="0" borderId="66" xfId="23" applyNumberFormat="1" applyBorder="1" applyAlignment="1">
      <alignment horizontal="right" wrapText="1"/>
    </xf>
    <xf numFmtId="3" fontId="54" fillId="0" borderId="11" xfId="23" applyNumberFormat="1" applyBorder="1" applyAlignment="1">
      <alignment horizontal="center" wrapText="1"/>
    </xf>
    <xf numFmtId="3" fontId="54" fillId="0" borderId="12" xfId="23" applyNumberFormat="1" applyBorder="1" applyAlignment="1">
      <alignment horizontal="center" wrapText="1"/>
    </xf>
    <xf numFmtId="0" fontId="54" fillId="0" borderId="10" xfId="23" applyBorder="1" applyAlignment="1">
      <alignment horizontal="center"/>
    </xf>
    <xf numFmtId="3" fontId="54" fillId="0" borderId="13" xfId="23" applyNumberFormat="1" applyBorder="1" applyAlignment="1">
      <alignment horizontal="center" wrapText="1"/>
    </xf>
    <xf numFmtId="3" fontId="54" fillId="0" borderId="14" xfId="23" applyNumberFormat="1" applyBorder="1" applyAlignment="1">
      <alignment horizontal="center" wrapText="1"/>
    </xf>
    <xf numFmtId="3" fontId="54" fillId="0" borderId="15" xfId="23" applyNumberFormat="1" applyBorder="1" applyAlignment="1">
      <alignment horizontal="center" wrapText="1"/>
    </xf>
    <xf numFmtId="3" fontId="54" fillId="0" borderId="7" xfId="23" applyNumberFormat="1" applyBorder="1"/>
    <xf numFmtId="3" fontId="54" fillId="0" borderId="54" xfId="23" applyNumberFormat="1" applyBorder="1"/>
    <xf numFmtId="3" fontId="54" fillId="0" borderId="64" xfId="23" applyNumberFormat="1" applyBorder="1"/>
    <xf numFmtId="3" fontId="54" fillId="0" borderId="11" xfId="23" applyNumberFormat="1" applyBorder="1"/>
    <xf numFmtId="3" fontId="54" fillId="0" borderId="41" xfId="23" applyNumberFormat="1" applyBorder="1"/>
    <xf numFmtId="3" fontId="54" fillId="0" borderId="66" xfId="23" applyNumberFormat="1" applyBorder="1"/>
    <xf numFmtId="1" fontId="54" fillId="4" borderId="0" xfId="23" applyNumberFormat="1" applyFill="1"/>
    <xf numFmtId="3" fontId="54" fillId="0" borderId="0" xfId="23" applyNumberFormat="1" applyAlignment="1">
      <alignment horizontal="center"/>
    </xf>
    <xf numFmtId="3" fontId="54" fillId="0" borderId="12" xfId="23" applyNumberFormat="1" applyBorder="1" applyAlignment="1">
      <alignment horizontal="center"/>
    </xf>
    <xf numFmtId="3" fontId="54" fillId="0" borderId="11" xfId="23" applyNumberFormat="1" applyBorder="1" applyAlignment="1">
      <alignment horizontal="center"/>
    </xf>
    <xf numFmtId="0" fontId="54" fillId="24" borderId="4" xfId="23" applyFill="1" applyBorder="1" applyAlignment="1">
      <alignment horizontal="center"/>
    </xf>
    <xf numFmtId="0" fontId="54" fillId="24" borderId="10" xfId="23" applyFill="1" applyBorder="1" applyAlignment="1">
      <alignment horizontal="center"/>
    </xf>
    <xf numFmtId="3" fontId="54" fillId="0" borderId="14" xfId="23" applyNumberFormat="1" applyBorder="1" applyAlignment="1">
      <alignment horizontal="center"/>
    </xf>
    <xf numFmtId="3" fontId="54" fillId="0" borderId="15" xfId="23" applyNumberFormat="1" applyBorder="1" applyAlignment="1">
      <alignment horizontal="center"/>
    </xf>
    <xf numFmtId="3" fontId="54" fillId="0" borderId="13" xfId="23" applyNumberFormat="1" applyBorder="1" applyAlignment="1">
      <alignment horizontal="center"/>
    </xf>
    <xf numFmtId="3" fontId="54" fillId="0" borderId="13" xfId="23" applyNumberFormat="1" applyBorder="1"/>
    <xf numFmtId="3" fontId="54" fillId="0" borderId="67" xfId="23" applyNumberFormat="1" applyBorder="1"/>
    <xf numFmtId="3" fontId="54" fillId="0" borderId="65" xfId="23" applyNumberFormat="1" applyBorder="1"/>
    <xf numFmtId="0" fontId="54" fillId="0" borderId="2" xfId="23" applyBorder="1" applyAlignment="1">
      <alignment horizontal="center"/>
    </xf>
    <xf numFmtId="0" fontId="54" fillId="2" borderId="7" xfId="23" applyFill="1" applyBorder="1"/>
    <xf numFmtId="0" fontId="55" fillId="2" borderId="8" xfId="23" applyFont="1" applyFill="1" applyBorder="1"/>
    <xf numFmtId="0" fontId="54" fillId="2" borderId="9" xfId="23" applyFill="1" applyBorder="1"/>
    <xf numFmtId="1" fontId="54" fillId="2" borderId="7" xfId="23" applyNumberFormat="1" applyFill="1" applyBorder="1"/>
    <xf numFmtId="1" fontId="54" fillId="2" borderId="8" xfId="23" applyNumberFormat="1" applyFill="1" applyBorder="1"/>
    <xf numFmtId="1" fontId="54" fillId="2" borderId="9" xfId="23" applyNumberFormat="1" applyFill="1" applyBorder="1"/>
    <xf numFmtId="1" fontId="54" fillId="2" borderId="11" xfId="23" applyNumberFormat="1" applyFill="1" applyBorder="1"/>
    <xf numFmtId="1" fontId="54" fillId="2" borderId="0" xfId="23" applyNumberFormat="1" applyFill="1"/>
    <xf numFmtId="1" fontId="54" fillId="2" borderId="12" xfId="23" applyNumberFormat="1" applyFill="1" applyBorder="1"/>
    <xf numFmtId="1" fontId="54" fillId="2" borderId="13" xfId="23" applyNumberFormat="1" applyFill="1" applyBorder="1"/>
    <xf numFmtId="1" fontId="54" fillId="2" borderId="14" xfId="23" applyNumberFormat="1" applyFill="1" applyBorder="1"/>
    <xf numFmtId="1" fontId="54" fillId="2" borderId="15" xfId="23" applyNumberFormat="1" applyFill="1" applyBorder="1"/>
    <xf numFmtId="0" fontId="54" fillId="0" borderId="0" xfId="23" applyAlignment="1">
      <alignment horizontal="right"/>
    </xf>
    <xf numFmtId="0" fontId="54" fillId="0" borderId="7" xfId="23" applyBorder="1"/>
    <xf numFmtId="0" fontId="55" fillId="0" borderId="11" xfId="23" applyFont="1" applyBorder="1" applyAlignment="1">
      <alignment horizontal="center"/>
    </xf>
    <xf numFmtId="3" fontId="54" fillId="0" borderId="0" xfId="23" applyNumberFormat="1"/>
    <xf numFmtId="4" fontId="54" fillId="0" borderId="0" xfId="23" applyNumberFormat="1"/>
    <xf numFmtId="165" fontId="54" fillId="0" borderId="0" xfId="23" applyNumberFormat="1"/>
    <xf numFmtId="2" fontId="54" fillId="0" borderId="0" xfId="23" applyNumberFormat="1"/>
    <xf numFmtId="0" fontId="55" fillId="0" borderId="8" xfId="23" applyFont="1" applyBorder="1"/>
    <xf numFmtId="0" fontId="54" fillId="0" borderId="9" xfId="23" applyBorder="1"/>
    <xf numFmtId="1" fontId="54" fillId="0" borderId="7" xfId="23" applyNumberFormat="1" applyBorder="1"/>
    <xf numFmtId="1" fontId="54" fillId="0" borderId="8" xfId="23" applyNumberFormat="1" applyBorder="1"/>
    <xf numFmtId="1" fontId="54" fillId="0" borderId="9" xfId="23" applyNumberFormat="1" applyBorder="1"/>
    <xf numFmtId="1" fontId="54" fillId="0" borderId="11" xfId="23" applyNumberFormat="1" applyBorder="1"/>
    <xf numFmtId="1" fontId="54" fillId="0" borderId="0" xfId="23" applyNumberFormat="1"/>
    <xf numFmtId="1" fontId="54" fillId="0" borderId="12" xfId="23" applyNumberFormat="1" applyBorder="1"/>
    <xf numFmtId="1" fontId="54" fillId="0" borderId="13" xfId="23" applyNumberFormat="1" applyBorder="1"/>
    <xf numFmtId="1" fontId="54" fillId="0" borderId="14" xfId="23" applyNumberFormat="1" applyBorder="1"/>
    <xf numFmtId="1" fontId="54" fillId="0" borderId="15" xfId="23" applyNumberFormat="1" applyBorder="1"/>
    <xf numFmtId="0" fontId="54" fillId="2" borderId="0" xfId="23" applyFill="1"/>
    <xf numFmtId="169" fontId="30" fillId="6" borderId="7" xfId="0" applyNumberFormat="1" applyFont="1" applyFill="1" applyBorder="1" applyAlignment="1">
      <alignment horizontal="right"/>
    </xf>
    <xf numFmtId="169" fontId="30" fillId="6" borderId="8" xfId="0" applyNumberFormat="1" applyFont="1" applyFill="1" applyBorder="1" applyAlignment="1">
      <alignment horizontal="right"/>
    </xf>
    <xf numFmtId="169" fontId="30" fillId="6" borderId="9" xfId="0" applyNumberFormat="1" applyFont="1" applyFill="1" applyBorder="1" applyAlignment="1">
      <alignment horizontal="right"/>
    </xf>
    <xf numFmtId="2" fontId="30" fillId="6" borderId="7" xfId="0" applyNumberFormat="1" applyFont="1" applyFill="1" applyBorder="1" applyAlignment="1">
      <alignment horizontal="right"/>
    </xf>
    <xf numFmtId="2" fontId="30" fillId="6" borderId="8" xfId="0" applyNumberFormat="1" applyFont="1" applyFill="1" applyBorder="1" applyAlignment="1">
      <alignment horizontal="right"/>
    </xf>
    <xf numFmtId="2" fontId="30" fillId="6" borderId="9" xfId="0" applyNumberFormat="1" applyFont="1" applyFill="1" applyBorder="1" applyAlignment="1">
      <alignment horizontal="right"/>
    </xf>
    <xf numFmtId="165" fontId="30" fillId="6" borderId="7" xfId="0" applyNumberFormat="1" applyFont="1" applyFill="1" applyBorder="1" applyAlignment="1">
      <alignment horizontal="right"/>
    </xf>
    <xf numFmtId="165" fontId="30" fillId="6" borderId="8" xfId="0" applyNumberFormat="1" applyFont="1" applyFill="1" applyBorder="1" applyAlignment="1">
      <alignment horizontal="right"/>
    </xf>
    <xf numFmtId="165" fontId="30" fillId="6" borderId="9" xfId="0" applyNumberFormat="1" applyFont="1" applyFill="1" applyBorder="1" applyAlignment="1">
      <alignment horizontal="right"/>
    </xf>
    <xf numFmtId="0" fontId="6" fillId="0" borderId="0" xfId="21" applyFont="1"/>
    <xf numFmtId="165" fontId="42" fillId="0" borderId="0" xfId="21" applyNumberFormat="1"/>
    <xf numFmtId="0" fontId="54" fillId="14" borderId="0" xfId="23" applyFill="1"/>
    <xf numFmtId="1" fontId="54" fillId="14" borderId="0" xfId="23" applyNumberFormat="1" applyFill="1"/>
    <xf numFmtId="1" fontId="12" fillId="0" borderId="0" xfId="0" applyNumberFormat="1" applyFont="1"/>
    <xf numFmtId="3" fontId="37" fillId="0" borderId="18" xfId="15" applyNumberFormat="1" applyFont="1" applyBorder="1" applyAlignment="1">
      <alignment horizontal="right"/>
    </xf>
    <xf numFmtId="2" fontId="42" fillId="0" borderId="0" xfId="21" applyNumberFormat="1"/>
    <xf numFmtId="3" fontId="54" fillId="25" borderId="7" xfId="23" applyNumberFormat="1" applyFill="1" applyBorder="1" applyAlignment="1">
      <alignment horizontal="center" wrapText="1"/>
    </xf>
    <xf numFmtId="3" fontId="54" fillId="25" borderId="8" xfId="23" applyNumberFormat="1" applyFill="1" applyBorder="1" applyAlignment="1">
      <alignment horizontal="center" wrapText="1"/>
    </xf>
    <xf numFmtId="3" fontId="54" fillId="25" borderId="9" xfId="23" applyNumberFormat="1" applyFill="1" applyBorder="1" applyAlignment="1">
      <alignment horizontal="center" wrapText="1"/>
    </xf>
    <xf numFmtId="3" fontId="54" fillId="25" borderId="11" xfId="23" applyNumberFormat="1" applyFill="1" applyBorder="1" applyAlignment="1">
      <alignment horizontal="center" wrapText="1"/>
    </xf>
    <xf numFmtId="3" fontId="54" fillId="25" borderId="0" xfId="23" applyNumberFormat="1" applyFill="1" applyAlignment="1">
      <alignment horizontal="center" wrapText="1"/>
    </xf>
    <xf numFmtId="3" fontId="54" fillId="25" borderId="12" xfId="23" applyNumberFormat="1" applyFill="1" applyBorder="1" applyAlignment="1">
      <alignment horizontal="center" wrapText="1"/>
    </xf>
    <xf numFmtId="3" fontId="54" fillId="25" borderId="11" xfId="23" applyNumberFormat="1" applyFill="1" applyBorder="1" applyAlignment="1">
      <alignment horizontal="center"/>
    </xf>
    <xf numFmtId="3" fontId="54" fillId="25" borderId="0" xfId="23" applyNumberFormat="1" applyFill="1" applyAlignment="1">
      <alignment horizontal="center"/>
    </xf>
    <xf numFmtId="3" fontId="54" fillId="25" borderId="12" xfId="23" applyNumberFormat="1" applyFill="1" applyBorder="1" applyAlignment="1">
      <alignment horizontal="center"/>
    </xf>
    <xf numFmtId="3" fontId="54" fillId="25" borderId="13" xfId="23" applyNumberFormat="1" applyFill="1" applyBorder="1" applyAlignment="1">
      <alignment horizontal="center"/>
    </xf>
    <xf numFmtId="3" fontId="54" fillId="25" borderId="14" xfId="23" applyNumberFormat="1" applyFill="1" applyBorder="1" applyAlignment="1">
      <alignment horizontal="center"/>
    </xf>
    <xf numFmtId="3" fontId="54" fillId="25" borderId="15" xfId="23" applyNumberFormat="1" applyFill="1" applyBorder="1" applyAlignment="1">
      <alignment horizontal="center"/>
    </xf>
    <xf numFmtId="3" fontId="0" fillId="25" borderId="7" xfId="0" applyNumberFormat="1" applyFill="1" applyBorder="1" applyAlignment="1">
      <alignment horizontal="center" wrapText="1"/>
    </xf>
    <xf numFmtId="3" fontId="0" fillId="25" borderId="8" xfId="0" applyNumberFormat="1" applyFill="1" applyBorder="1" applyAlignment="1">
      <alignment horizontal="center" wrapText="1"/>
    </xf>
    <xf numFmtId="3" fontId="0" fillId="25" borderId="9" xfId="0" applyNumberFormat="1" applyFill="1" applyBorder="1" applyAlignment="1">
      <alignment horizontal="center" wrapText="1"/>
    </xf>
    <xf numFmtId="3" fontId="0" fillId="25" borderId="11" xfId="0" applyNumberFormat="1" applyFill="1" applyBorder="1" applyAlignment="1">
      <alignment horizontal="center" wrapText="1"/>
    </xf>
    <xf numFmtId="3" fontId="0" fillId="25" borderId="0" xfId="0" applyNumberFormat="1" applyFill="1" applyAlignment="1">
      <alignment horizontal="center" wrapText="1"/>
    </xf>
    <xf numFmtId="3" fontId="0" fillId="25" borderId="12" xfId="0" applyNumberFormat="1" applyFill="1" applyBorder="1" applyAlignment="1">
      <alignment horizontal="center" wrapText="1"/>
    </xf>
    <xf numFmtId="3" fontId="0" fillId="25" borderId="11" xfId="0" applyNumberFormat="1" applyFill="1" applyBorder="1" applyAlignment="1">
      <alignment horizontal="center"/>
    </xf>
    <xf numFmtId="3" fontId="0" fillId="25" borderId="0" xfId="0" applyNumberFormat="1" applyFill="1" applyAlignment="1">
      <alignment horizontal="center"/>
    </xf>
    <xf numFmtId="3" fontId="0" fillId="25" borderId="12" xfId="0" applyNumberFormat="1" applyFill="1" applyBorder="1" applyAlignment="1">
      <alignment horizontal="center"/>
    </xf>
    <xf numFmtId="3" fontId="0" fillId="25" borderId="13" xfId="0" applyNumberFormat="1" applyFill="1" applyBorder="1" applyAlignment="1">
      <alignment horizontal="center"/>
    </xf>
    <xf numFmtId="3" fontId="0" fillId="25" borderId="14" xfId="0" applyNumberFormat="1" applyFill="1" applyBorder="1" applyAlignment="1">
      <alignment horizontal="center"/>
    </xf>
    <xf numFmtId="3" fontId="0" fillId="25" borderId="15" xfId="0" applyNumberFormat="1" applyFill="1" applyBorder="1" applyAlignment="1">
      <alignment horizontal="center"/>
    </xf>
    <xf numFmtId="0" fontId="56" fillId="0" borderId="0" xfId="0" applyFont="1"/>
    <xf numFmtId="0" fontId="57" fillId="25" borderId="21" xfId="0" applyFont="1" applyFill="1" applyBorder="1" applyAlignment="1">
      <alignment horizontal="center"/>
    </xf>
    <xf numFmtId="0" fontId="57" fillId="25" borderId="5" xfId="0" applyFont="1" applyFill="1" applyBorder="1" applyAlignment="1">
      <alignment horizontal="left"/>
    </xf>
    <xf numFmtId="0" fontId="57" fillId="25" borderId="5" xfId="0" applyFont="1" applyFill="1" applyBorder="1" applyAlignment="1">
      <alignment horizontal="left" wrapText="1"/>
    </xf>
    <xf numFmtId="0" fontId="58" fillId="25" borderId="6" xfId="0" applyFont="1" applyFill="1" applyBorder="1" applyAlignment="1">
      <alignment horizontal="center" wrapText="1"/>
    </xf>
    <xf numFmtId="0" fontId="58" fillId="25" borderId="0" xfId="0" applyFont="1" applyFill="1" applyAlignment="1">
      <alignment horizontal="center" wrapText="1"/>
    </xf>
    <xf numFmtId="0" fontId="8" fillId="0" borderId="7" xfId="0" applyFont="1" applyBorder="1" applyAlignment="1">
      <alignment horizontal="center"/>
    </xf>
    <xf numFmtId="0" fontId="0" fillId="26" borderId="8" xfId="0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26" borderId="0" xfId="0" applyFill="1" applyAlignment="1">
      <alignment horizontal="left"/>
    </xf>
    <xf numFmtId="0" fontId="0" fillId="0" borderId="12" xfId="0" applyBorder="1" applyAlignment="1">
      <alignment horizontal="center"/>
    </xf>
    <xf numFmtId="0" fontId="0" fillId="26" borderId="14" xfId="0" applyFill="1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center"/>
    </xf>
    <xf numFmtId="0" fontId="8" fillId="26" borderId="11" xfId="0" applyFont="1" applyFill="1" applyBorder="1" applyAlignment="1">
      <alignment horizontal="center"/>
    </xf>
    <xf numFmtId="0" fontId="59" fillId="0" borderId="0" xfId="0" applyFont="1" applyAlignment="1">
      <alignment horizontal="left"/>
    </xf>
    <xf numFmtId="0" fontId="59" fillId="0" borderId="12" xfId="0" applyFont="1" applyBorder="1" applyAlignment="1">
      <alignment horizontal="left" wrapText="1"/>
    </xf>
    <xf numFmtId="0" fontId="8" fillId="26" borderId="7" xfId="0" applyFont="1" applyFill="1" applyBorder="1" applyAlignment="1">
      <alignment horizontal="center"/>
    </xf>
    <xf numFmtId="0" fontId="0" fillId="10" borderId="8" xfId="0" applyFill="1" applyBorder="1" applyAlignment="1">
      <alignment horizontal="left"/>
    </xf>
    <xf numFmtId="0" fontId="0" fillId="10" borderId="8" xfId="0" applyFill="1" applyBorder="1"/>
    <xf numFmtId="0" fontId="0" fillId="10" borderId="9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left"/>
    </xf>
    <xf numFmtId="0" fontId="0" fillId="10" borderId="0" xfId="0" applyFill="1"/>
    <xf numFmtId="0" fontId="0" fillId="10" borderId="12" xfId="0" applyFill="1" applyBorder="1" applyAlignment="1">
      <alignment horizontal="center"/>
    </xf>
    <xf numFmtId="0" fontId="0" fillId="10" borderId="14" xfId="0" applyFill="1" applyBorder="1" applyAlignment="1">
      <alignment horizontal="left"/>
    </xf>
    <xf numFmtId="0" fontId="0" fillId="10" borderId="14" xfId="0" applyFill="1" applyBorder="1"/>
    <xf numFmtId="0" fontId="0" fillId="10" borderId="15" xfId="0" applyFill="1" applyBorder="1" applyAlignment="1">
      <alignment horizontal="center"/>
    </xf>
    <xf numFmtId="0" fontId="59" fillId="0" borderId="0" xfId="0" applyFont="1"/>
    <xf numFmtId="0" fontId="59" fillId="0" borderId="12" xfId="0" applyFont="1" applyBorder="1" applyAlignment="1">
      <alignment wrapText="1"/>
    </xf>
    <xf numFmtId="0" fontId="0" fillId="0" borderId="0" xfId="0" applyAlignment="1">
      <alignment horizontal="center" wrapText="1"/>
    </xf>
    <xf numFmtId="0" fontId="0" fillId="10" borderId="12" xfId="0" applyFill="1" applyBorder="1"/>
    <xf numFmtId="0" fontId="0" fillId="4" borderId="0" xfId="0" applyFill="1" applyAlignment="1">
      <alignment horizontal="center"/>
    </xf>
    <xf numFmtId="0" fontId="0" fillId="0" borderId="12" xfId="0" applyBorder="1" applyAlignment="1">
      <alignment horizontal="left"/>
    </xf>
    <xf numFmtId="0" fontId="59" fillId="0" borderId="8" xfId="0" applyFont="1" applyBorder="1" applyAlignment="1">
      <alignment horizontal="left"/>
    </xf>
    <xf numFmtId="0" fontId="0" fillId="0" borderId="9" xfId="0" applyBorder="1" applyAlignment="1">
      <alignment horizontal="left"/>
    </xf>
    <xf numFmtId="10" fontId="59" fillId="0" borderId="12" xfId="0" applyNumberFormat="1" applyFont="1" applyBorder="1" applyAlignment="1">
      <alignment horizontal="left"/>
    </xf>
    <xf numFmtId="0" fontId="59" fillId="0" borderId="14" xfId="0" applyFont="1" applyBorder="1" applyAlignment="1">
      <alignment horizontal="left"/>
    </xf>
    <xf numFmtId="10" fontId="59" fillId="0" borderId="15" xfId="0" applyNumberFormat="1" applyFont="1" applyBorder="1" applyAlignment="1">
      <alignment horizontal="left"/>
    </xf>
    <xf numFmtId="0" fontId="57" fillId="0" borderId="0" xfId="0" applyFont="1"/>
    <xf numFmtId="3" fontId="38" fillId="0" borderId="0" xfId="0" quotePrefix="1" applyNumberFormat="1" applyFont="1"/>
    <xf numFmtId="0" fontId="38" fillId="26" borderId="0" xfId="0" applyFont="1" applyFill="1"/>
    <xf numFmtId="3" fontId="60" fillId="0" borderId="0" xfId="10" applyNumberFormat="1" applyFont="1"/>
    <xf numFmtId="0" fontId="60" fillId="2" borderId="0" xfId="10" applyFont="1" applyFill="1"/>
    <xf numFmtId="3" fontId="0" fillId="0" borderId="0" xfId="0" applyNumberFormat="1"/>
    <xf numFmtId="166" fontId="1" fillId="0" borderId="0" xfId="1" applyNumberFormat="1" applyFont="1"/>
    <xf numFmtId="166" fontId="63" fillId="0" borderId="0" xfId="1" applyNumberFormat="1" applyFont="1" applyAlignment="1">
      <alignment horizontal="right"/>
    </xf>
    <xf numFmtId="166" fontId="63" fillId="0" borderId="0" xfId="1" applyNumberFormat="1" applyFont="1" applyBorder="1"/>
    <xf numFmtId="166" fontId="0" fillId="0" borderId="0" xfId="1" applyNumberFormat="1" applyFont="1"/>
    <xf numFmtId="0" fontId="6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62" fillId="0" borderId="0" xfId="0" applyFont="1"/>
    <xf numFmtId="4" fontId="0" fillId="0" borderId="0" xfId="0" applyNumberFormat="1"/>
    <xf numFmtId="3" fontId="61" fillId="4" borderId="0" xfId="24" applyNumberFormat="1" applyFill="1" applyAlignment="1">
      <alignment horizontal="center"/>
    </xf>
    <xf numFmtId="0" fontId="38" fillId="0" borderId="68" xfId="0" applyFont="1" applyBorder="1" applyAlignment="1">
      <alignment horizontal="center"/>
    </xf>
    <xf numFmtId="0" fontId="38" fillId="0" borderId="68" xfId="0" applyFont="1" applyBorder="1" applyAlignment="1">
      <alignment horizontal="centerContinuous"/>
    </xf>
    <xf numFmtId="0" fontId="8" fillId="28" borderId="0" xfId="0" applyFont="1" applyFill="1"/>
    <xf numFmtId="0" fontId="39" fillId="28" borderId="45" xfId="15" applyFont="1" applyFill="1" applyBorder="1"/>
    <xf numFmtId="0" fontId="40" fillId="28" borderId="45" xfId="15" applyFont="1" applyFill="1" applyBorder="1"/>
    <xf numFmtId="0" fontId="39" fillId="28" borderId="46" xfId="15" applyFont="1" applyFill="1" applyBorder="1"/>
    <xf numFmtId="3" fontId="39" fillId="28" borderId="38" xfId="15" applyNumberFormat="1" applyFont="1" applyFill="1" applyBorder="1"/>
    <xf numFmtId="3" fontId="36" fillId="0" borderId="38" xfId="15" applyNumberFormat="1" applyFont="1" applyBorder="1" applyAlignment="1">
      <alignment horizontal="right"/>
    </xf>
    <xf numFmtId="3" fontId="32" fillId="0" borderId="69" xfId="15" applyNumberFormat="1" applyFont="1" applyBorder="1" applyAlignment="1">
      <alignment horizontal="right"/>
    </xf>
    <xf numFmtId="3" fontId="36" fillId="0" borderId="70" xfId="15" applyNumberFormat="1" applyFont="1" applyBorder="1" applyAlignment="1">
      <alignment horizontal="right"/>
    </xf>
    <xf numFmtId="0" fontId="18" fillId="11" borderId="17" xfId="25" applyFont="1" applyFill="1" applyBorder="1" applyAlignment="1">
      <alignment horizontal="center"/>
    </xf>
    <xf numFmtId="3" fontId="37" fillId="0" borderId="69" xfId="15" applyNumberFormat="1" applyFont="1" applyBorder="1" applyAlignment="1">
      <alignment horizontal="right"/>
    </xf>
    <xf numFmtId="3" fontId="37" fillId="0" borderId="69" xfId="15" applyNumberFormat="1" applyFont="1" applyBorder="1"/>
    <xf numFmtId="3" fontId="37" fillId="0" borderId="50" xfId="15" applyNumberFormat="1" applyFont="1" applyBorder="1"/>
    <xf numFmtId="3" fontId="32" fillId="0" borderId="48" xfId="15" applyNumberFormat="1" applyFont="1" applyBorder="1"/>
    <xf numFmtId="3" fontId="39" fillId="28" borderId="0" xfId="15" applyNumberFormat="1" applyFont="1" applyFill="1" applyAlignment="1">
      <alignment horizontal="left"/>
    </xf>
    <xf numFmtId="0" fontId="58" fillId="0" borderId="0" xfId="0" applyFont="1"/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8" fillId="26" borderId="7" xfId="0" applyFont="1" applyFill="1" applyBorder="1"/>
    <xf numFmtId="0" fontId="8" fillId="26" borderId="8" xfId="0" applyFont="1" applyFill="1" applyBorder="1" applyAlignment="1">
      <alignment horizontal="center"/>
    </xf>
    <xf numFmtId="0" fontId="8" fillId="26" borderId="9" xfId="0" applyFont="1" applyFill="1" applyBorder="1" applyAlignment="1">
      <alignment horizontal="center"/>
    </xf>
    <xf numFmtId="0" fontId="8" fillId="26" borderId="8" xfId="0" applyFont="1" applyFill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0" borderId="13" xfId="0" applyBorder="1"/>
    <xf numFmtId="1" fontId="0" fillId="0" borderId="13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" fontId="0" fillId="13" borderId="10" xfId="0" applyNumberFormat="1" applyFill="1" applyBorder="1" applyAlignment="1">
      <alignment horizontal="center"/>
    </xf>
    <xf numFmtId="1" fontId="0" fillId="13" borderId="4" xfId="0" applyNumberFormat="1" applyFill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0" fontId="0" fillId="26" borderId="0" xfId="0" applyFill="1"/>
    <xf numFmtId="0" fontId="0" fillId="5" borderId="7" xfId="0" applyFill="1" applyBorder="1"/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1" fontId="0" fillId="5" borderId="8" xfId="0" applyNumberFormat="1" applyFill="1" applyBorder="1" applyAlignment="1">
      <alignment horizontal="center"/>
    </xf>
    <xf numFmtId="1" fontId="0" fillId="30" borderId="2" xfId="0" applyNumberFormat="1" applyFill="1" applyBorder="1" applyAlignment="1">
      <alignment horizontal="center"/>
    </xf>
    <xf numFmtId="0" fontId="0" fillId="5" borderId="11" xfId="0" applyFill="1" applyBorder="1"/>
    <xf numFmtId="0" fontId="0" fillId="5" borderId="1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1" fontId="0" fillId="30" borderId="4" xfId="0" applyNumberFormat="1" applyFill="1" applyBorder="1" applyAlignment="1">
      <alignment horizontal="center"/>
    </xf>
    <xf numFmtId="0" fontId="0" fillId="5" borderId="13" xfId="0" applyFill="1" applyBorder="1"/>
    <xf numFmtId="1" fontId="0" fillId="5" borderId="13" xfId="0" applyNumberFormat="1" applyFill="1" applyBorder="1" applyAlignment="1">
      <alignment horizontal="center"/>
    </xf>
    <xf numFmtId="1" fontId="0" fillId="5" borderId="14" xfId="0" applyNumberFormat="1" applyFill="1" applyBorder="1" applyAlignment="1">
      <alignment horizontal="center"/>
    </xf>
    <xf numFmtId="165" fontId="0" fillId="5" borderId="15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8" fillId="30" borderId="10" xfId="0" applyNumberFormat="1" applyFont="1" applyFill="1" applyBorder="1" applyAlignment="1">
      <alignment horizontal="center"/>
    </xf>
    <xf numFmtId="2" fontId="0" fillId="5" borderId="14" xfId="0" applyNumberFormat="1" applyFill="1" applyBorder="1" applyAlignment="1">
      <alignment horizontal="center"/>
    </xf>
    <xf numFmtId="169" fontId="0" fillId="26" borderId="0" xfId="0" applyNumberFormat="1" applyFill="1"/>
    <xf numFmtId="169" fontId="0" fillId="0" borderId="0" xfId="0" applyNumberFormat="1"/>
    <xf numFmtId="0" fontId="0" fillId="31" borderId="11" xfId="0" applyFill="1" applyBorder="1"/>
    <xf numFmtId="0" fontId="0" fillId="31" borderId="11" xfId="0" applyFill="1" applyBorder="1" applyAlignment="1">
      <alignment horizontal="center"/>
    </xf>
    <xf numFmtId="0" fontId="0" fillId="31" borderId="0" xfId="0" applyFill="1" applyAlignment="1">
      <alignment horizontal="center"/>
    </xf>
    <xf numFmtId="0" fontId="0" fillId="31" borderId="12" xfId="0" applyFill="1" applyBorder="1" applyAlignment="1">
      <alignment horizontal="center"/>
    </xf>
    <xf numFmtId="1" fontId="0" fillId="31" borderId="0" xfId="0" applyNumberFormat="1" applyFill="1" applyAlignment="1">
      <alignment horizontal="center"/>
    </xf>
    <xf numFmtId="1" fontId="0" fillId="31" borderId="11" xfId="0" applyNumberFormat="1" applyFill="1" applyBorder="1" applyAlignment="1">
      <alignment horizontal="center"/>
    </xf>
    <xf numFmtId="165" fontId="0" fillId="31" borderId="12" xfId="0" applyNumberFormat="1" applyFill="1" applyBorder="1" applyAlignment="1">
      <alignment horizontal="center"/>
    </xf>
    <xf numFmtId="0" fontId="0" fillId="31" borderId="7" xfId="0" applyFill="1" applyBorder="1"/>
    <xf numFmtId="0" fontId="0" fillId="31" borderId="7" xfId="0" applyFill="1" applyBorder="1" applyAlignment="1">
      <alignment horizontal="center"/>
    </xf>
    <xf numFmtId="0" fontId="0" fillId="31" borderId="8" xfId="0" applyFill="1" applyBorder="1" applyAlignment="1">
      <alignment horizontal="center"/>
    </xf>
    <xf numFmtId="0" fontId="0" fillId="31" borderId="9" xfId="0" applyFill="1" applyBorder="1" applyAlignment="1">
      <alignment horizontal="center"/>
    </xf>
    <xf numFmtId="1" fontId="0" fillId="31" borderId="8" xfId="0" applyNumberFormat="1" applyFill="1" applyBorder="1" applyAlignment="1">
      <alignment horizontal="center"/>
    </xf>
    <xf numFmtId="0" fontId="0" fillId="31" borderId="13" xfId="0" applyFill="1" applyBorder="1"/>
    <xf numFmtId="1" fontId="0" fillId="31" borderId="13" xfId="0" applyNumberFormat="1" applyFill="1" applyBorder="1" applyAlignment="1">
      <alignment horizontal="center"/>
    </xf>
    <xf numFmtId="1" fontId="0" fillId="31" borderId="14" xfId="0" applyNumberFormat="1" applyFill="1" applyBorder="1" applyAlignment="1">
      <alignment horizontal="center"/>
    </xf>
    <xf numFmtId="165" fontId="0" fillId="31" borderId="15" xfId="0" applyNumberFormat="1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65" fontId="0" fillId="5" borderId="12" xfId="0" applyNumberFormat="1" applyFill="1" applyBorder="1" applyAlignment="1">
      <alignment horizontal="center"/>
    </xf>
    <xf numFmtId="1" fontId="8" fillId="30" borderId="4" xfId="0" applyNumberFormat="1" applyFont="1" applyFill="1" applyBorder="1" applyAlignment="1">
      <alignment horizontal="center"/>
    </xf>
    <xf numFmtId="2" fontId="0" fillId="30" borderId="0" xfId="0" applyNumberFormat="1" applyFill="1"/>
    <xf numFmtId="1" fontId="8" fillId="30" borderId="10" xfId="0" applyNumberFormat="1" applyFont="1" applyFill="1" applyBorder="1" applyAlignment="1">
      <alignment horizontal="center"/>
    </xf>
    <xf numFmtId="14" fontId="0" fillId="0" borderId="0" xfId="0" applyNumberFormat="1"/>
    <xf numFmtId="0" fontId="0" fillId="33" borderId="0" xfId="0" applyFill="1"/>
    <xf numFmtId="0" fontId="8" fillId="33" borderId="0" xfId="0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0" borderId="0" xfId="0" applyFont="1" applyAlignment="1">
      <alignment horizontal="right"/>
    </xf>
    <xf numFmtId="3" fontId="64" fillId="0" borderId="0" xfId="0" applyNumberFormat="1" applyFont="1"/>
    <xf numFmtId="0" fontId="24" fillId="33" borderId="0" xfId="0" applyFont="1" applyFill="1" applyAlignment="1">
      <alignment horizontal="right"/>
    </xf>
    <xf numFmtId="0" fontId="64" fillId="33" borderId="0" xfId="0" applyFont="1" applyFill="1"/>
    <xf numFmtId="3" fontId="64" fillId="33" borderId="0" xfId="0" applyNumberFormat="1" applyFont="1" applyFill="1"/>
    <xf numFmtId="3" fontId="0" fillId="33" borderId="0" xfId="0" applyNumberFormat="1" applyFill="1"/>
    <xf numFmtId="3" fontId="37" fillId="0" borderId="9" xfId="15" applyNumberFormat="1" applyFont="1" applyBorder="1"/>
    <xf numFmtId="3" fontId="18" fillId="0" borderId="12" xfId="15" applyNumberFormat="1" applyFont="1" applyBorder="1"/>
    <xf numFmtId="3" fontId="37" fillId="0" borderId="12" xfId="15" applyNumberFormat="1" applyFont="1" applyBorder="1"/>
    <xf numFmtId="3" fontId="36" fillId="0" borderId="12" xfId="15" applyNumberFormat="1" applyFont="1" applyBorder="1"/>
    <xf numFmtId="3" fontId="32" fillId="0" borderId="12" xfId="15" applyNumberFormat="1" applyFont="1" applyBorder="1"/>
    <xf numFmtId="3" fontId="36" fillId="4" borderId="12" xfId="15" applyNumberFormat="1" applyFont="1" applyFill="1" applyBorder="1"/>
    <xf numFmtId="3" fontId="36" fillId="9" borderId="12" xfId="15" applyNumberFormat="1" applyFont="1" applyFill="1" applyBorder="1"/>
    <xf numFmtId="3" fontId="32" fillId="0" borderId="12" xfId="15" applyNumberFormat="1" applyFont="1" applyBorder="1" applyAlignment="1">
      <alignment horizontal="right"/>
    </xf>
    <xf numFmtId="3" fontId="32" fillId="0" borderId="15" xfId="15" applyNumberFormat="1" applyFont="1" applyBorder="1"/>
    <xf numFmtId="1" fontId="0" fillId="31" borderId="0" xfId="0" applyNumberFormat="1" applyFill="1"/>
    <xf numFmtId="0" fontId="0" fillId="31" borderId="0" xfId="0" applyFill="1"/>
    <xf numFmtId="10" fontId="0" fillId="0" borderId="0" xfId="0" applyNumberFormat="1"/>
    <xf numFmtId="0" fontId="0" fillId="65" borderId="0" xfId="0" applyFill="1"/>
    <xf numFmtId="9" fontId="0" fillId="0" borderId="0" xfId="0" applyNumberFormat="1"/>
    <xf numFmtId="0" fontId="8" fillId="32" borderId="0" xfId="0" applyFont="1" applyFill="1"/>
    <xf numFmtId="1" fontId="9" fillId="0" borderId="0" xfId="0" applyNumberFormat="1" applyFont="1"/>
    <xf numFmtId="0" fontId="78" fillId="29" borderId="3" xfId="0" applyFont="1" applyFill="1" applyBorder="1"/>
    <xf numFmtId="0" fontId="78" fillId="29" borderId="5" xfId="0" applyFont="1" applyFill="1" applyBorder="1"/>
    <xf numFmtId="0" fontId="76" fillId="29" borderId="21" xfId="0" applyFont="1" applyFill="1" applyBorder="1" applyAlignment="1">
      <alignment horizontal="center"/>
    </xf>
    <xf numFmtId="0" fontId="76" fillId="29" borderId="5" xfId="0" applyFont="1" applyFill="1" applyBorder="1" applyAlignment="1">
      <alignment horizontal="center"/>
    </xf>
    <xf numFmtId="0" fontId="76" fillId="29" borderId="6" xfId="0" applyFont="1" applyFill="1" applyBorder="1" applyAlignment="1">
      <alignment horizontal="center"/>
    </xf>
    <xf numFmtId="0" fontId="79" fillId="28" borderId="7" xfId="0" applyFont="1" applyFill="1" applyBorder="1"/>
    <xf numFmtId="0" fontId="79" fillId="0" borderId="7" xfId="0" applyFont="1" applyBorder="1"/>
    <xf numFmtId="1" fontId="79" fillId="0" borderId="7" xfId="0" applyNumberFormat="1" applyFont="1" applyBorder="1"/>
    <xf numFmtId="1" fontId="79" fillId="0" borderId="2" xfId="0" applyNumberFormat="1" applyFont="1" applyBorder="1"/>
    <xf numFmtId="1" fontId="79" fillId="9" borderId="7" xfId="0" applyNumberFormat="1" applyFont="1" applyFill="1" applyBorder="1"/>
    <xf numFmtId="1" fontId="79" fillId="9" borderId="2" xfId="0" applyNumberFormat="1" applyFont="1" applyFill="1" applyBorder="1"/>
    <xf numFmtId="1" fontId="79" fillId="28" borderId="7" xfId="0" applyNumberFormat="1" applyFont="1" applyFill="1" applyBorder="1" applyAlignment="1">
      <alignment horizontal="right"/>
    </xf>
    <xf numFmtId="1" fontId="79" fillId="28" borderId="8" xfId="0" applyNumberFormat="1" applyFont="1" applyFill="1" applyBorder="1" applyAlignment="1">
      <alignment horizontal="right"/>
    </xf>
    <xf numFmtId="1" fontId="79" fillId="28" borderId="9" xfId="0" applyNumberFormat="1" applyFont="1" applyFill="1" applyBorder="1" applyAlignment="1">
      <alignment horizontal="right"/>
    </xf>
    <xf numFmtId="0" fontId="80" fillId="28" borderId="11" xfId="0" applyFont="1" applyFill="1" applyBorder="1" applyAlignment="1">
      <alignment horizontal="right"/>
    </xf>
    <xf numFmtId="0" fontId="80" fillId="0" borderId="11" xfId="0" applyFont="1" applyBorder="1" applyAlignment="1">
      <alignment horizontal="right"/>
    </xf>
    <xf numFmtId="1" fontId="80" fillId="0" borderId="11" xfId="0" applyNumberFormat="1" applyFont="1" applyBorder="1"/>
    <xf numFmtId="1" fontId="80" fillId="0" borderId="4" xfId="0" applyNumberFormat="1" applyFont="1" applyBorder="1"/>
    <xf numFmtId="1" fontId="80" fillId="9" borderId="11" xfId="0" applyNumberFormat="1" applyFont="1" applyFill="1" applyBorder="1"/>
    <xf numFmtId="1" fontId="80" fillId="28" borderId="11" xfId="0" applyNumberFormat="1" applyFont="1" applyFill="1" applyBorder="1" applyAlignment="1">
      <alignment horizontal="right"/>
    </xf>
    <xf numFmtId="1" fontId="80" fillId="28" borderId="0" xfId="0" applyNumberFormat="1" applyFont="1" applyFill="1" applyAlignment="1">
      <alignment horizontal="right"/>
    </xf>
    <xf numFmtId="1" fontId="80" fillId="28" borderId="12" xfId="0" applyNumberFormat="1" applyFont="1" applyFill="1" applyBorder="1" applyAlignment="1">
      <alignment horizontal="right"/>
    </xf>
    <xf numFmtId="1" fontId="80" fillId="0" borderId="13" xfId="0" applyNumberFormat="1" applyFont="1" applyBorder="1"/>
    <xf numFmtId="1" fontId="80" fillId="0" borderId="10" xfId="0" applyNumberFormat="1" applyFont="1" applyBorder="1"/>
    <xf numFmtId="1" fontId="80" fillId="9" borderId="13" xfId="0" applyNumberFormat="1" applyFont="1" applyFill="1" applyBorder="1"/>
    <xf numFmtId="1" fontId="80" fillId="28" borderId="13" xfId="0" applyNumberFormat="1" applyFont="1" applyFill="1" applyBorder="1" applyAlignment="1">
      <alignment horizontal="right"/>
    </xf>
    <xf numFmtId="1" fontId="80" fillId="28" borderId="14" xfId="0" applyNumberFormat="1" applyFont="1" applyFill="1" applyBorder="1" applyAlignment="1">
      <alignment horizontal="right"/>
    </xf>
    <xf numFmtId="1" fontId="80" fillId="28" borderId="15" xfId="0" applyNumberFormat="1" applyFont="1" applyFill="1" applyBorder="1" applyAlignment="1">
      <alignment horizontal="right"/>
    </xf>
    <xf numFmtId="1" fontId="79" fillId="0" borderId="11" xfId="0" applyNumberFormat="1" applyFont="1" applyBorder="1"/>
    <xf numFmtId="0" fontId="80" fillId="28" borderId="13" xfId="0" applyFont="1" applyFill="1" applyBorder="1" applyAlignment="1">
      <alignment horizontal="right"/>
    </xf>
    <xf numFmtId="0" fontId="80" fillId="0" borderId="13" xfId="0" applyFont="1" applyBorder="1" applyAlignment="1">
      <alignment horizontal="right"/>
    </xf>
    <xf numFmtId="0" fontId="80" fillId="0" borderId="7" xfId="0" applyFont="1" applyBorder="1" applyAlignment="1">
      <alignment horizontal="right"/>
    </xf>
    <xf numFmtId="1" fontId="80" fillId="0" borderId="7" xfId="0" applyNumberFormat="1" applyFont="1" applyBorder="1"/>
    <xf numFmtId="1" fontId="80" fillId="0" borderId="2" xfId="0" applyNumberFormat="1" applyFont="1" applyBorder="1"/>
    <xf numFmtId="0" fontId="79" fillId="28" borderId="4" xfId="0" applyFont="1" applyFill="1" applyBorder="1" applyAlignment="1">
      <alignment horizontal="left"/>
    </xf>
    <xf numFmtId="0" fontId="79" fillId="0" borderId="11" xfId="0" applyFont="1" applyBorder="1" applyAlignment="1">
      <alignment horizontal="left"/>
    </xf>
    <xf numFmtId="1" fontId="79" fillId="9" borderId="11" xfId="0" applyNumberFormat="1" applyFont="1" applyFill="1" applyBorder="1"/>
    <xf numFmtId="0" fontId="80" fillId="28" borderId="4" xfId="0" applyFont="1" applyFill="1" applyBorder="1" applyAlignment="1">
      <alignment horizontal="right"/>
    </xf>
    <xf numFmtId="0" fontId="79" fillId="28" borderId="2" xfId="0" applyFont="1" applyFill="1" applyBorder="1" applyAlignment="1">
      <alignment horizontal="left"/>
    </xf>
    <xf numFmtId="0" fontId="79" fillId="0" borderId="7" xfId="0" applyFont="1" applyBorder="1" applyAlignment="1">
      <alignment horizontal="left"/>
    </xf>
    <xf numFmtId="0" fontId="80" fillId="28" borderId="10" xfId="0" applyFont="1" applyFill="1" applyBorder="1" applyAlignment="1">
      <alignment horizontal="right"/>
    </xf>
    <xf numFmtId="0" fontId="79" fillId="28" borderId="7" xfId="0" applyFont="1" applyFill="1" applyBorder="1" applyAlignment="1">
      <alignment horizontal="left"/>
    </xf>
    <xf numFmtId="1" fontId="79" fillId="9" borderId="7" xfId="0" applyNumberFormat="1" applyFont="1" applyFill="1" applyBorder="1" applyAlignment="1">
      <alignment horizontal="right"/>
    </xf>
    <xf numFmtId="1" fontId="79" fillId="9" borderId="8" xfId="0" applyNumberFormat="1" applyFont="1" applyFill="1" applyBorder="1" applyAlignment="1">
      <alignment horizontal="right"/>
    </xf>
    <xf numFmtId="1" fontId="79" fillId="9" borderId="9" xfId="0" applyNumberFormat="1" applyFont="1" applyFill="1" applyBorder="1" applyAlignment="1">
      <alignment horizontal="right"/>
    </xf>
    <xf numFmtId="1" fontId="80" fillId="9" borderId="11" xfId="0" applyNumberFormat="1" applyFont="1" applyFill="1" applyBorder="1" applyAlignment="1">
      <alignment horizontal="right"/>
    </xf>
    <xf numFmtId="1" fontId="80" fillId="9" borderId="0" xfId="0" applyNumberFormat="1" applyFont="1" applyFill="1" applyAlignment="1">
      <alignment horizontal="right"/>
    </xf>
    <xf numFmtId="1" fontId="80" fillId="9" borderId="12" xfId="0" applyNumberFormat="1" applyFont="1" applyFill="1" applyBorder="1" applyAlignment="1">
      <alignment horizontal="right"/>
    </xf>
    <xf numFmtId="1" fontId="80" fillId="9" borderId="13" xfId="0" applyNumberFormat="1" applyFont="1" applyFill="1" applyBorder="1" applyAlignment="1">
      <alignment horizontal="right"/>
    </xf>
    <xf numFmtId="1" fontId="80" fillId="9" borderId="14" xfId="0" applyNumberFormat="1" applyFont="1" applyFill="1" applyBorder="1" applyAlignment="1">
      <alignment horizontal="right"/>
    </xf>
    <xf numFmtId="1" fontId="80" fillId="9" borderId="15" xfId="0" applyNumberFormat="1" applyFont="1" applyFill="1" applyBorder="1" applyAlignment="1">
      <alignment horizontal="right"/>
    </xf>
    <xf numFmtId="0" fontId="0" fillId="27" borderId="0" xfId="0" applyFill="1"/>
    <xf numFmtId="2" fontId="0" fillId="27" borderId="0" xfId="0" applyNumberFormat="1" applyFill="1"/>
    <xf numFmtId="0" fontId="79" fillId="28" borderId="2" xfId="0" applyFont="1" applyFill="1" applyBorder="1"/>
    <xf numFmtId="1" fontId="79" fillId="0" borderId="11" xfId="0" applyNumberFormat="1" applyFont="1" applyBorder="1" applyAlignment="1">
      <alignment horizontal="right"/>
    </xf>
    <xf numFmtId="1" fontId="79" fillId="0" borderId="0" xfId="0" applyNumberFormat="1" applyFont="1" applyAlignment="1">
      <alignment horizontal="right"/>
    </xf>
    <xf numFmtId="1" fontId="79" fillId="0" borderId="12" xfId="0" applyNumberFormat="1" applyFont="1" applyBorder="1" applyAlignment="1">
      <alignment horizontal="right"/>
    </xf>
    <xf numFmtId="0" fontId="79" fillId="0" borderId="0" xfId="0" applyFont="1" applyAlignment="1">
      <alignment horizontal="left"/>
    </xf>
    <xf numFmtId="0" fontId="80" fillId="0" borderId="0" xfId="0" applyFont="1" applyAlignment="1">
      <alignment horizontal="right"/>
    </xf>
    <xf numFmtId="1" fontId="80" fillId="0" borderId="0" xfId="0" applyNumberFormat="1" applyFont="1" applyAlignment="1">
      <alignment horizontal="right"/>
    </xf>
    <xf numFmtId="0" fontId="79" fillId="0" borderId="0" xfId="0" applyFont="1"/>
    <xf numFmtId="1" fontId="79" fillId="0" borderId="7" xfId="0" applyNumberFormat="1" applyFont="1" applyBorder="1" applyAlignment="1">
      <alignment horizontal="right"/>
    </xf>
    <xf numFmtId="1" fontId="79" fillId="0" borderId="8" xfId="0" applyNumberFormat="1" applyFont="1" applyBorder="1" applyAlignment="1">
      <alignment horizontal="right"/>
    </xf>
    <xf numFmtId="1" fontId="79" fillId="0" borderId="9" xfId="0" applyNumberFormat="1" applyFont="1" applyBorder="1" applyAlignment="1">
      <alignment horizontal="right"/>
    </xf>
    <xf numFmtId="1" fontId="80" fillId="0" borderId="11" xfId="0" applyNumberFormat="1" applyFont="1" applyBorder="1" applyAlignment="1">
      <alignment horizontal="right"/>
    </xf>
    <xf numFmtId="1" fontId="80" fillId="0" borderId="12" xfId="0" applyNumberFormat="1" applyFont="1" applyBorder="1" applyAlignment="1">
      <alignment horizontal="right"/>
    </xf>
    <xf numFmtId="1" fontId="80" fillId="0" borderId="13" xfId="0" applyNumberFormat="1" applyFont="1" applyBorder="1" applyAlignment="1">
      <alignment horizontal="right"/>
    </xf>
    <xf numFmtId="1" fontId="80" fillId="0" borderId="14" xfId="0" applyNumberFormat="1" applyFont="1" applyBorder="1" applyAlignment="1">
      <alignment horizontal="right"/>
    </xf>
    <xf numFmtId="1" fontId="80" fillId="0" borderId="15" xfId="0" applyNumberFormat="1" applyFont="1" applyBorder="1" applyAlignment="1">
      <alignment horizontal="right"/>
    </xf>
    <xf numFmtId="0" fontId="81" fillId="0" borderId="0" xfId="0" applyFont="1"/>
    <xf numFmtId="1" fontId="80" fillId="5" borderId="11" xfId="0" applyNumberFormat="1" applyFont="1" applyFill="1" applyBorder="1" applyAlignment="1">
      <alignment horizontal="right"/>
    </xf>
    <xf numFmtId="1" fontId="80" fillId="5" borderId="0" xfId="0" applyNumberFormat="1" applyFont="1" applyFill="1" applyAlignment="1">
      <alignment horizontal="right"/>
    </xf>
    <xf numFmtId="1" fontId="80" fillId="5" borderId="12" xfId="0" applyNumberFormat="1" applyFont="1" applyFill="1" applyBorder="1" applyAlignment="1">
      <alignment horizontal="right"/>
    </xf>
    <xf numFmtId="1" fontId="80" fillId="5" borderId="13" xfId="0" applyNumberFormat="1" applyFont="1" applyFill="1" applyBorder="1" applyAlignment="1">
      <alignment horizontal="right"/>
    </xf>
    <xf numFmtId="1" fontId="80" fillId="5" borderId="14" xfId="0" applyNumberFormat="1" applyFont="1" applyFill="1" applyBorder="1" applyAlignment="1">
      <alignment horizontal="right"/>
    </xf>
    <xf numFmtId="1" fontId="80" fillId="5" borderId="15" xfId="0" applyNumberFormat="1" applyFont="1" applyFill="1" applyBorder="1" applyAlignment="1">
      <alignment horizontal="right"/>
    </xf>
    <xf numFmtId="3" fontId="0" fillId="31" borderId="0" xfId="0" applyNumberFormat="1" applyFill="1"/>
    <xf numFmtId="3" fontId="79" fillId="0" borderId="7" xfId="0" applyNumberFormat="1" applyFont="1" applyBorder="1" applyAlignment="1">
      <alignment horizontal="right"/>
    </xf>
    <xf numFmtId="3" fontId="79" fillId="0" borderId="8" xfId="0" applyNumberFormat="1" applyFont="1" applyBorder="1" applyAlignment="1">
      <alignment horizontal="right"/>
    </xf>
    <xf numFmtId="3" fontId="79" fillId="0" borderId="9" xfId="0" applyNumberFormat="1" applyFont="1" applyBorder="1" applyAlignment="1">
      <alignment horizontal="right"/>
    </xf>
    <xf numFmtId="3" fontId="79" fillId="28" borderId="7" xfId="0" applyNumberFormat="1" applyFont="1" applyFill="1" applyBorder="1" applyAlignment="1">
      <alignment horizontal="right"/>
    </xf>
    <xf numFmtId="3" fontId="79" fillId="28" borderId="8" xfId="0" applyNumberFormat="1" applyFont="1" applyFill="1" applyBorder="1" applyAlignment="1">
      <alignment horizontal="right"/>
    </xf>
    <xf numFmtId="3" fontId="79" fillId="28" borderId="9" xfId="0" applyNumberFormat="1" applyFont="1" applyFill="1" applyBorder="1" applyAlignment="1">
      <alignment horizontal="right"/>
    </xf>
    <xf numFmtId="3" fontId="80" fillId="0" borderId="11" xfId="0" applyNumberFormat="1" applyFont="1" applyBorder="1" applyAlignment="1">
      <alignment horizontal="right"/>
    </xf>
    <xf numFmtId="3" fontId="80" fillId="0" borderId="0" xfId="0" applyNumberFormat="1" applyFont="1" applyAlignment="1">
      <alignment horizontal="right"/>
    </xf>
    <xf numFmtId="3" fontId="80" fillId="0" borderId="12" xfId="0" applyNumberFormat="1" applyFont="1" applyBorder="1" applyAlignment="1">
      <alignment horizontal="right"/>
    </xf>
    <xf numFmtId="3" fontId="80" fillId="5" borderId="11" xfId="0" applyNumberFormat="1" applyFont="1" applyFill="1" applyBorder="1" applyAlignment="1">
      <alignment horizontal="right"/>
    </xf>
    <xf numFmtId="3" fontId="80" fillId="5" borderId="0" xfId="0" applyNumberFormat="1" applyFont="1" applyFill="1" applyAlignment="1">
      <alignment horizontal="right"/>
    </xf>
    <xf numFmtId="3" fontId="80" fillId="5" borderId="12" xfId="0" applyNumberFormat="1" applyFont="1" applyFill="1" applyBorder="1" applyAlignment="1">
      <alignment horizontal="right"/>
    </xf>
    <xf numFmtId="3" fontId="80" fillId="0" borderId="13" xfId="0" applyNumberFormat="1" applyFont="1" applyBorder="1" applyAlignment="1">
      <alignment horizontal="right"/>
    </xf>
    <xf numFmtId="3" fontId="80" fillId="0" borderId="14" xfId="0" applyNumberFormat="1" applyFont="1" applyBorder="1" applyAlignment="1">
      <alignment horizontal="right"/>
    </xf>
    <xf numFmtId="3" fontId="80" fillId="0" borderId="15" xfId="0" applyNumberFormat="1" applyFont="1" applyBorder="1" applyAlignment="1">
      <alignment horizontal="right"/>
    </xf>
    <xf numFmtId="3" fontId="80" fillId="5" borderId="13" xfId="0" applyNumberFormat="1" applyFont="1" applyFill="1" applyBorder="1" applyAlignment="1">
      <alignment horizontal="right"/>
    </xf>
    <xf numFmtId="3" fontId="80" fillId="5" borderId="14" xfId="0" applyNumberFormat="1" applyFont="1" applyFill="1" applyBorder="1" applyAlignment="1">
      <alignment horizontal="right"/>
    </xf>
    <xf numFmtId="3" fontId="80" fillId="5" borderId="15" xfId="0" applyNumberFormat="1" applyFont="1" applyFill="1" applyBorder="1" applyAlignment="1">
      <alignment horizontal="right"/>
    </xf>
    <xf numFmtId="3" fontId="79" fillId="0" borderId="7" xfId="0" applyNumberFormat="1" applyFont="1" applyBorder="1"/>
    <xf numFmtId="3" fontId="79" fillId="0" borderId="8" xfId="0" applyNumberFormat="1" applyFont="1" applyBorder="1"/>
    <xf numFmtId="3" fontId="79" fillId="0" borderId="9" xfId="0" applyNumberFormat="1" applyFont="1" applyBorder="1"/>
    <xf numFmtId="3" fontId="79" fillId="28" borderId="7" xfId="0" applyNumberFormat="1" applyFont="1" applyFill="1" applyBorder="1"/>
    <xf numFmtId="3" fontId="79" fillId="28" borderId="8" xfId="0" applyNumberFormat="1" applyFont="1" applyFill="1" applyBorder="1"/>
    <xf numFmtId="3" fontId="79" fillId="28" borderId="9" xfId="0" applyNumberFormat="1" applyFont="1" applyFill="1" applyBorder="1"/>
    <xf numFmtId="3" fontId="79" fillId="9" borderId="7" xfId="0" applyNumberFormat="1" applyFont="1" applyFill="1" applyBorder="1"/>
    <xf numFmtId="3" fontId="79" fillId="9" borderId="8" xfId="0" applyNumberFormat="1" applyFont="1" applyFill="1" applyBorder="1"/>
    <xf numFmtId="3" fontId="79" fillId="9" borderId="9" xfId="0" applyNumberFormat="1" applyFont="1" applyFill="1" applyBorder="1"/>
    <xf numFmtId="3" fontId="79" fillId="9" borderId="7" xfId="0" applyNumberFormat="1" applyFont="1" applyFill="1" applyBorder="1" applyAlignment="1">
      <alignment horizontal="right"/>
    </xf>
    <xf numFmtId="3" fontId="79" fillId="9" borderId="0" xfId="0" applyNumberFormat="1" applyFont="1" applyFill="1" applyAlignment="1">
      <alignment horizontal="right"/>
    </xf>
    <xf numFmtId="3" fontId="79" fillId="9" borderId="12" xfId="0" applyNumberFormat="1" applyFont="1" applyFill="1" applyBorder="1" applyAlignment="1">
      <alignment horizontal="right"/>
    </xf>
    <xf numFmtId="3" fontId="79" fillId="15" borderId="7" xfId="0" applyNumberFormat="1" applyFont="1" applyFill="1" applyBorder="1" applyAlignment="1">
      <alignment horizontal="right"/>
    </xf>
    <xf numFmtId="3" fontId="79" fillId="15" borderId="8" xfId="0" applyNumberFormat="1" applyFont="1" applyFill="1" applyBorder="1" applyAlignment="1">
      <alignment horizontal="right"/>
    </xf>
    <xf numFmtId="3" fontId="79" fillId="15" borderId="9" xfId="0" applyNumberFormat="1" applyFont="1" applyFill="1" applyBorder="1" applyAlignment="1">
      <alignment horizontal="right"/>
    </xf>
    <xf numFmtId="3" fontId="80" fillId="9" borderId="11" xfId="0" applyNumberFormat="1" applyFont="1" applyFill="1" applyBorder="1" applyAlignment="1">
      <alignment horizontal="right"/>
    </xf>
    <xf numFmtId="3" fontId="80" fillId="9" borderId="0" xfId="0" applyNumberFormat="1" applyFont="1" applyFill="1" applyAlignment="1">
      <alignment horizontal="right"/>
    </xf>
    <xf numFmtId="3" fontId="80" fillId="9" borderId="12" xfId="0" applyNumberFormat="1" applyFont="1" applyFill="1" applyBorder="1" applyAlignment="1">
      <alignment horizontal="right"/>
    </xf>
    <xf numFmtId="3" fontId="80" fillId="15" borderId="11" xfId="0" applyNumberFormat="1" applyFont="1" applyFill="1" applyBorder="1" applyAlignment="1">
      <alignment horizontal="right"/>
    </xf>
    <xf numFmtId="3" fontId="80" fillId="15" borderId="0" xfId="0" applyNumberFormat="1" applyFont="1" applyFill="1" applyAlignment="1">
      <alignment horizontal="right"/>
    </xf>
    <xf numFmtId="3" fontId="80" fillId="15" borderId="12" xfId="0" applyNumberFormat="1" applyFont="1" applyFill="1" applyBorder="1" applyAlignment="1">
      <alignment horizontal="right"/>
    </xf>
    <xf numFmtId="3" fontId="80" fillId="9" borderId="13" xfId="0" applyNumberFormat="1" applyFont="1" applyFill="1" applyBorder="1" applyAlignment="1">
      <alignment horizontal="right"/>
    </xf>
    <xf numFmtId="3" fontId="79" fillId="9" borderId="8" xfId="0" applyNumberFormat="1" applyFont="1" applyFill="1" applyBorder="1" applyAlignment="1">
      <alignment horizontal="right"/>
    </xf>
    <xf numFmtId="3" fontId="79" fillId="9" borderId="9" xfId="0" applyNumberFormat="1" applyFont="1" applyFill="1" applyBorder="1" applyAlignment="1">
      <alignment horizontal="right"/>
    </xf>
    <xf numFmtId="3" fontId="80" fillId="10" borderId="11" xfId="0" applyNumberFormat="1" applyFont="1" applyFill="1" applyBorder="1" applyAlignment="1">
      <alignment horizontal="right"/>
    </xf>
    <xf numFmtId="3" fontId="80" fillId="10" borderId="0" xfId="0" applyNumberFormat="1" applyFont="1" applyFill="1" applyAlignment="1">
      <alignment horizontal="right"/>
    </xf>
    <xf numFmtId="3" fontId="80" fillId="9" borderId="14" xfId="0" applyNumberFormat="1" applyFont="1" applyFill="1" applyBorder="1" applyAlignment="1">
      <alignment horizontal="right"/>
    </xf>
    <xf numFmtId="3" fontId="80" fillId="9" borderId="15" xfId="0" applyNumberFormat="1" applyFont="1" applyFill="1" applyBorder="1" applyAlignment="1">
      <alignment horizontal="right"/>
    </xf>
    <xf numFmtId="3" fontId="80" fillId="15" borderId="13" xfId="0" applyNumberFormat="1" applyFont="1" applyFill="1" applyBorder="1" applyAlignment="1">
      <alignment horizontal="right"/>
    </xf>
    <xf numFmtId="3" fontId="80" fillId="15" borderId="14" xfId="0" applyNumberFormat="1" applyFont="1" applyFill="1" applyBorder="1" applyAlignment="1">
      <alignment horizontal="right"/>
    </xf>
    <xf numFmtId="3" fontId="80" fillId="15" borderId="15" xfId="0" applyNumberFormat="1" applyFont="1" applyFill="1" applyBorder="1" applyAlignment="1">
      <alignment horizontal="right"/>
    </xf>
    <xf numFmtId="3" fontId="80" fillId="10" borderId="13" xfId="0" applyNumberFormat="1" applyFont="1" applyFill="1" applyBorder="1" applyAlignment="1">
      <alignment horizontal="right"/>
    </xf>
    <xf numFmtId="3" fontId="80" fillId="10" borderId="14" xfId="0" applyNumberFormat="1" applyFont="1" applyFill="1" applyBorder="1" applyAlignment="1">
      <alignment horizontal="right"/>
    </xf>
    <xf numFmtId="3" fontId="79" fillId="6" borderId="0" xfId="0" applyNumberFormat="1" applyFont="1" applyFill="1"/>
    <xf numFmtId="3" fontId="79" fillId="6" borderId="7" xfId="0" applyNumberFormat="1" applyFont="1" applyFill="1" applyBorder="1"/>
    <xf numFmtId="3" fontId="79" fillId="6" borderId="8" xfId="0" applyNumberFormat="1" applyFont="1" applyFill="1" applyBorder="1"/>
    <xf numFmtId="3" fontId="79" fillId="6" borderId="9" xfId="0" applyNumberFormat="1" applyFont="1" applyFill="1" applyBorder="1"/>
    <xf numFmtId="3" fontId="79" fillId="6" borderId="11" xfId="0" applyNumberFormat="1" applyFont="1" applyFill="1" applyBorder="1"/>
    <xf numFmtId="3" fontId="79" fillId="6" borderId="12" xfId="0" applyNumberFormat="1" applyFont="1" applyFill="1" applyBorder="1"/>
    <xf numFmtId="3" fontId="80" fillId="10" borderId="12" xfId="0" applyNumberFormat="1" applyFont="1" applyFill="1" applyBorder="1" applyAlignment="1">
      <alignment horizontal="right"/>
    </xf>
    <xf numFmtId="3" fontId="80" fillId="10" borderId="15" xfId="0" applyNumberFormat="1" applyFont="1" applyFill="1" applyBorder="1" applyAlignment="1">
      <alignment horizontal="right"/>
    </xf>
    <xf numFmtId="2" fontId="79" fillId="0" borderId="0" xfId="0" applyNumberFormat="1" applyFont="1"/>
    <xf numFmtId="3" fontId="23" fillId="31" borderId="0" xfId="10" applyNumberFormat="1" applyFont="1" applyFill="1"/>
    <xf numFmtId="9" fontId="23" fillId="0" borderId="0" xfId="28" applyFont="1"/>
    <xf numFmtId="3" fontId="0" fillId="0" borderId="15" xfId="0" applyNumberFormat="1" applyBorder="1"/>
    <xf numFmtId="3" fontId="0" fillId="0" borderId="14" xfId="0" applyNumberFormat="1" applyBorder="1"/>
    <xf numFmtId="3" fontId="0" fillId="0" borderId="67" xfId="0" applyNumberFormat="1" applyBorder="1"/>
    <xf numFmtId="3" fontId="0" fillId="0" borderId="84" xfId="0" applyNumberFormat="1" applyBorder="1"/>
    <xf numFmtId="3" fontId="80" fillId="0" borderId="84" xfId="0" applyNumberFormat="1" applyFont="1" applyBorder="1"/>
    <xf numFmtId="3" fontId="0" fillId="0" borderId="26" xfId="0" applyNumberFormat="1" applyBorder="1"/>
    <xf numFmtId="3" fontId="0" fillId="0" borderId="12" xfId="0" applyNumberFormat="1" applyBorder="1"/>
    <xf numFmtId="3" fontId="0" fillId="0" borderId="85" xfId="0" applyNumberFormat="1" applyBorder="1"/>
    <xf numFmtId="3" fontId="80" fillId="0" borderId="85" xfId="0" applyNumberFormat="1" applyFont="1" applyBorder="1"/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67" xfId="0" applyFont="1" applyFill="1" applyBorder="1" applyAlignment="1">
      <alignment horizontal="center"/>
    </xf>
    <xf numFmtId="0" fontId="8" fillId="3" borderId="84" xfId="0" applyFont="1" applyFill="1" applyBorder="1" applyAlignment="1">
      <alignment horizontal="center"/>
    </xf>
    <xf numFmtId="0" fontId="8" fillId="3" borderId="26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86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171" fontId="0" fillId="0" borderId="0" xfId="28" applyNumberFormat="1" applyFont="1" applyFill="1" applyBorder="1"/>
    <xf numFmtId="171" fontId="0" fillId="0" borderId="14" xfId="28" applyNumberFormat="1" applyFont="1" applyFill="1" applyBorder="1"/>
    <xf numFmtId="3" fontId="79" fillId="28" borderId="11" xfId="0" applyNumberFormat="1" applyFont="1" applyFill="1" applyBorder="1" applyAlignment="1">
      <alignment horizontal="right"/>
    </xf>
    <xf numFmtId="3" fontId="79" fillId="28" borderId="0" xfId="0" applyNumberFormat="1" applyFont="1" applyFill="1" applyAlignment="1">
      <alignment horizontal="right"/>
    </xf>
    <xf numFmtId="3" fontId="79" fillId="28" borderId="12" xfId="0" applyNumberFormat="1" applyFont="1" applyFill="1" applyBorder="1" applyAlignment="1">
      <alignment horizontal="right"/>
    </xf>
    <xf numFmtId="0" fontId="18" fillId="11" borderId="17" xfId="70" applyFont="1" applyFill="1" applyBorder="1" applyAlignment="1">
      <alignment horizontal="center"/>
    </xf>
    <xf numFmtId="0" fontId="18" fillId="0" borderId="18" xfId="70" applyFont="1" applyBorder="1" applyAlignment="1">
      <alignment horizontal="right" wrapText="1"/>
    </xf>
    <xf numFmtId="0" fontId="18" fillId="0" borderId="18" xfId="70" applyFont="1" applyBorder="1"/>
    <xf numFmtId="0" fontId="18" fillId="0" borderId="18" xfId="70" applyFont="1" applyBorder="1" applyAlignment="1">
      <alignment horizontal="right"/>
    </xf>
    <xf numFmtId="0" fontId="76" fillId="29" borderId="7" xfId="0" applyFont="1" applyFill="1" applyBorder="1" applyAlignment="1">
      <alignment horizontal="center"/>
    </xf>
    <xf numFmtId="0" fontId="76" fillId="29" borderId="8" xfId="0" applyFont="1" applyFill="1" applyBorder="1" applyAlignment="1">
      <alignment horizontal="center"/>
    </xf>
    <xf numFmtId="0" fontId="76" fillId="29" borderId="9" xfId="0" applyFont="1" applyFill="1" applyBorder="1" applyAlignment="1">
      <alignment horizontal="center"/>
    </xf>
    <xf numFmtId="165" fontId="0" fillId="0" borderId="7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1" xfId="0" applyNumberFormat="1" applyBorder="1"/>
    <xf numFmtId="165" fontId="0" fillId="0" borderId="12" xfId="0" applyNumberFormat="1" applyBorder="1"/>
    <xf numFmtId="165" fontId="0" fillId="0" borderId="13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9" fillId="0" borderId="7" xfId="0" applyNumberFormat="1" applyFont="1" applyBorder="1"/>
    <xf numFmtId="165" fontId="9" fillId="0" borderId="8" xfId="0" applyNumberFormat="1" applyFont="1" applyBorder="1"/>
    <xf numFmtId="165" fontId="9" fillId="0" borderId="9" xfId="0" applyNumberFormat="1" applyFont="1" applyBorder="1"/>
    <xf numFmtId="165" fontId="9" fillId="0" borderId="11" xfId="0" applyNumberFormat="1" applyFont="1" applyBorder="1"/>
    <xf numFmtId="165" fontId="9" fillId="0" borderId="0" xfId="0" applyNumberFormat="1" applyFont="1"/>
    <xf numFmtId="165" fontId="9" fillId="0" borderId="12" xfId="0" applyNumberFormat="1" applyFont="1" applyBorder="1"/>
    <xf numFmtId="165" fontId="9" fillId="0" borderId="13" xfId="0" applyNumberFormat="1" applyFont="1" applyBorder="1"/>
    <xf numFmtId="165" fontId="9" fillId="0" borderId="14" xfId="0" applyNumberFormat="1" applyFont="1" applyBorder="1"/>
    <xf numFmtId="165" fontId="9" fillId="0" borderId="15" xfId="0" applyNumberFormat="1" applyFont="1" applyBorder="1"/>
    <xf numFmtId="165" fontId="0" fillId="31" borderId="7" xfId="0" applyNumberFormat="1" applyFill="1" applyBorder="1"/>
    <xf numFmtId="165" fontId="0" fillId="31" borderId="8" xfId="0" applyNumberFormat="1" applyFill="1" applyBorder="1"/>
    <xf numFmtId="165" fontId="0" fillId="31" borderId="9" xfId="0" applyNumberFormat="1" applyFill="1" applyBorder="1"/>
    <xf numFmtId="165" fontId="0" fillId="31" borderId="11" xfId="0" applyNumberFormat="1" applyFill="1" applyBorder="1"/>
    <xf numFmtId="165" fontId="0" fillId="31" borderId="0" xfId="0" applyNumberFormat="1" applyFill="1"/>
    <xf numFmtId="165" fontId="0" fillId="31" borderId="12" xfId="0" applyNumberFormat="1" applyFill="1" applyBorder="1"/>
    <xf numFmtId="165" fontId="0" fillId="31" borderId="13" xfId="0" applyNumberFormat="1" applyFill="1" applyBorder="1"/>
    <xf numFmtId="165" fontId="0" fillId="31" borderId="14" xfId="0" applyNumberFormat="1" applyFill="1" applyBorder="1"/>
    <xf numFmtId="165" fontId="0" fillId="31" borderId="15" xfId="0" applyNumberFormat="1" applyFill="1" applyBorder="1"/>
    <xf numFmtId="0" fontId="0" fillId="0" borderId="0" xfId="0" applyAlignment="1">
      <alignment horizontal="right"/>
    </xf>
    <xf numFmtId="165" fontId="80" fillId="0" borderId="11" xfId="0" applyNumberFormat="1" applyFont="1" applyBorder="1" applyAlignment="1">
      <alignment horizontal="right"/>
    </xf>
    <xf numFmtId="165" fontId="80" fillId="0" borderId="0" xfId="0" applyNumberFormat="1" applyFont="1" applyAlignment="1">
      <alignment horizontal="right"/>
    </xf>
    <xf numFmtId="165" fontId="80" fillId="0" borderId="12" xfId="0" applyNumberFormat="1" applyFont="1" applyBorder="1" applyAlignment="1">
      <alignment horizontal="right"/>
    </xf>
    <xf numFmtId="165" fontId="80" fillId="31" borderId="11" xfId="0" applyNumberFormat="1" applyFont="1" applyFill="1" applyBorder="1" applyAlignment="1">
      <alignment horizontal="right"/>
    </xf>
    <xf numFmtId="165" fontId="80" fillId="31" borderId="0" xfId="0" applyNumberFormat="1" applyFont="1" applyFill="1" applyAlignment="1">
      <alignment horizontal="right"/>
    </xf>
    <xf numFmtId="165" fontId="80" fillId="31" borderId="12" xfId="0" applyNumberFormat="1" applyFont="1" applyFill="1" applyBorder="1" applyAlignment="1">
      <alignment horizontal="right"/>
    </xf>
    <xf numFmtId="165" fontId="80" fillId="0" borderId="13" xfId="0" applyNumberFormat="1" applyFont="1" applyBorder="1" applyAlignment="1">
      <alignment horizontal="right"/>
    </xf>
    <xf numFmtId="165" fontId="80" fillId="0" borderId="14" xfId="0" applyNumberFormat="1" applyFont="1" applyBorder="1" applyAlignment="1">
      <alignment horizontal="right"/>
    </xf>
    <xf numFmtId="165" fontId="80" fillId="0" borderId="15" xfId="0" applyNumberFormat="1" applyFont="1" applyBorder="1" applyAlignment="1">
      <alignment horizontal="right"/>
    </xf>
    <xf numFmtId="165" fontId="80" fillId="31" borderId="13" xfId="0" applyNumberFormat="1" applyFont="1" applyFill="1" applyBorder="1" applyAlignment="1">
      <alignment horizontal="right"/>
    </xf>
    <xf numFmtId="165" fontId="80" fillId="31" borderId="14" xfId="0" applyNumberFormat="1" applyFont="1" applyFill="1" applyBorder="1" applyAlignment="1">
      <alignment horizontal="right"/>
    </xf>
    <xf numFmtId="165" fontId="80" fillId="31" borderId="15" xfId="0" applyNumberFormat="1" applyFont="1" applyFill="1" applyBorder="1" applyAlignment="1">
      <alignment horizontal="right"/>
    </xf>
    <xf numFmtId="1" fontId="79" fillId="28" borderId="11" xfId="0" applyNumberFormat="1" applyFont="1" applyFill="1" applyBorder="1" applyAlignment="1">
      <alignment horizontal="right"/>
    </xf>
    <xf numFmtId="1" fontId="79" fillId="28" borderId="0" xfId="0" applyNumberFormat="1" applyFont="1" applyFill="1" applyAlignment="1">
      <alignment horizontal="right"/>
    </xf>
    <xf numFmtId="1" fontId="79" fillId="28" borderId="12" xfId="0" applyNumberFormat="1" applyFont="1" applyFill="1" applyBorder="1" applyAlignment="1">
      <alignment horizontal="right"/>
    </xf>
    <xf numFmtId="1" fontId="80" fillId="0" borderId="7" xfId="0" applyNumberFormat="1" applyFont="1" applyBorder="1" applyAlignment="1">
      <alignment horizontal="right"/>
    </xf>
    <xf numFmtId="1" fontId="80" fillId="0" borderId="8" xfId="0" applyNumberFormat="1" applyFont="1" applyBorder="1" applyAlignment="1">
      <alignment horizontal="right"/>
    </xf>
    <xf numFmtId="1" fontId="80" fillId="0" borderId="9" xfId="0" applyNumberFormat="1" applyFont="1" applyBorder="1" applyAlignment="1">
      <alignment horizontal="right"/>
    </xf>
    <xf numFmtId="1" fontId="79" fillId="13" borderId="7" xfId="0" applyNumberFormat="1" applyFont="1" applyFill="1" applyBorder="1" applyAlignment="1">
      <alignment horizontal="right"/>
    </xf>
    <xf numFmtId="1" fontId="79" fillId="13" borderId="8" xfId="0" applyNumberFormat="1" applyFont="1" applyFill="1" applyBorder="1" applyAlignment="1">
      <alignment horizontal="right"/>
    </xf>
    <xf numFmtId="1" fontId="79" fillId="13" borderId="9" xfId="0" applyNumberFormat="1" applyFont="1" applyFill="1" applyBorder="1" applyAlignment="1">
      <alignment horizontal="right"/>
    </xf>
    <xf numFmtId="0" fontId="79" fillId="0" borderId="2" xfId="0" applyFont="1" applyBorder="1" applyAlignment="1">
      <alignment horizontal="left"/>
    </xf>
    <xf numFmtId="0" fontId="80" fillId="0" borderId="4" xfId="0" applyFont="1" applyBorder="1" applyAlignment="1">
      <alignment horizontal="right"/>
    </xf>
    <xf numFmtId="0" fontId="80" fillId="0" borderId="10" xfId="0" applyFont="1" applyBorder="1" applyAlignment="1">
      <alignment horizontal="right"/>
    </xf>
    <xf numFmtId="165" fontId="80" fillId="0" borderId="7" xfId="0" applyNumberFormat="1" applyFont="1" applyBorder="1" applyAlignment="1">
      <alignment horizontal="right"/>
    </xf>
    <xf numFmtId="165" fontId="80" fillId="0" borderId="8" xfId="0" applyNumberFormat="1" applyFont="1" applyBorder="1" applyAlignment="1">
      <alignment horizontal="right"/>
    </xf>
    <xf numFmtId="165" fontId="80" fillId="0" borderId="9" xfId="0" applyNumberFormat="1" applyFont="1" applyBorder="1" applyAlignment="1">
      <alignment horizontal="right"/>
    </xf>
    <xf numFmtId="165" fontId="9" fillId="0" borderId="7" xfId="0" applyNumberFormat="1" applyFont="1" applyBorder="1" applyAlignment="1">
      <alignment horizontal="right"/>
    </xf>
    <xf numFmtId="165" fontId="9" fillId="0" borderId="8" xfId="0" applyNumberFormat="1" applyFont="1" applyBorder="1" applyAlignment="1">
      <alignment horizontal="right"/>
    </xf>
    <xf numFmtId="165" fontId="9" fillId="0" borderId="9" xfId="0" applyNumberFormat="1" applyFont="1" applyBorder="1" applyAlignment="1">
      <alignment horizontal="right"/>
    </xf>
    <xf numFmtId="165" fontId="80" fillId="31" borderId="7" xfId="0" applyNumberFormat="1" applyFont="1" applyFill="1" applyBorder="1" applyAlignment="1">
      <alignment horizontal="right"/>
    </xf>
    <xf numFmtId="165" fontId="80" fillId="31" borderId="8" xfId="0" applyNumberFormat="1" applyFont="1" applyFill="1" applyBorder="1" applyAlignment="1">
      <alignment horizontal="right"/>
    </xf>
    <xf numFmtId="165" fontId="80" fillId="31" borderId="9" xfId="0" applyNumberFormat="1" applyFont="1" applyFill="1" applyBorder="1" applyAlignment="1">
      <alignment horizontal="right"/>
    </xf>
    <xf numFmtId="165" fontId="9" fillId="0" borderId="0" xfId="0" applyNumberFormat="1" applyFont="1" applyAlignment="1">
      <alignment horizontal="right"/>
    </xf>
    <xf numFmtId="165" fontId="9" fillId="0" borderId="12" xfId="0" applyNumberFormat="1" applyFont="1" applyBorder="1" applyAlignment="1">
      <alignment horizontal="right"/>
    </xf>
    <xf numFmtId="165" fontId="9" fillId="0" borderId="11" xfId="0" applyNumberFormat="1" applyFont="1" applyBorder="1" applyAlignment="1">
      <alignment horizontal="right"/>
    </xf>
    <xf numFmtId="0" fontId="79" fillId="28" borderId="11" xfId="0" applyFont="1" applyFill="1" applyBorder="1" applyAlignment="1">
      <alignment horizontal="left"/>
    </xf>
    <xf numFmtId="165" fontId="0" fillId="4" borderId="11" xfId="0" applyNumberFormat="1" applyFill="1" applyBorder="1"/>
    <xf numFmtId="165" fontId="0" fillId="4" borderId="12" xfId="0" applyNumberFormat="1" applyFill="1" applyBorder="1"/>
    <xf numFmtId="1" fontId="80" fillId="9" borderId="7" xfId="0" applyNumberFormat="1" applyFont="1" applyFill="1" applyBorder="1"/>
    <xf numFmtId="1" fontId="80" fillId="9" borderId="2" xfId="0" applyNumberFormat="1" applyFont="1" applyFill="1" applyBorder="1"/>
    <xf numFmtId="1" fontId="80" fillId="9" borderId="4" xfId="0" applyNumberFormat="1" applyFont="1" applyFill="1" applyBorder="1"/>
    <xf numFmtId="1" fontId="80" fillId="9" borderId="10" xfId="0" applyNumberFormat="1" applyFont="1" applyFill="1" applyBorder="1"/>
    <xf numFmtId="1" fontId="80" fillId="2" borderId="1" xfId="0" applyNumberFormat="1" applyFont="1" applyFill="1" applyBorder="1" applyAlignment="1">
      <alignment wrapText="1"/>
    </xf>
    <xf numFmtId="1" fontId="80" fillId="32" borderId="1" xfId="0" applyNumberFormat="1" applyFont="1" applyFill="1" applyBorder="1" applyAlignment="1">
      <alignment wrapText="1"/>
    </xf>
    <xf numFmtId="1" fontId="80" fillId="31" borderId="1" xfId="0" applyNumberFormat="1" applyFont="1" applyFill="1" applyBorder="1" applyAlignment="1">
      <alignment wrapText="1"/>
    </xf>
    <xf numFmtId="1" fontId="80" fillId="66" borderId="1" xfId="0" applyNumberFormat="1" applyFont="1" applyFill="1" applyBorder="1" applyAlignment="1">
      <alignment wrapText="1"/>
    </xf>
    <xf numFmtId="1" fontId="80" fillId="33" borderId="1" xfId="0" applyNumberFormat="1" applyFont="1" applyFill="1" applyBorder="1" applyAlignment="1">
      <alignment wrapText="1"/>
    </xf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1" fontId="0" fillId="0" borderId="11" xfId="0" applyNumberFormat="1" applyBorder="1"/>
    <xf numFmtId="1" fontId="0" fillId="0" borderId="88" xfId="0" applyNumberFormat="1" applyBorder="1"/>
    <xf numFmtId="1" fontId="0" fillId="0" borderId="90" xfId="0" applyNumberFormat="1" applyBorder="1"/>
    <xf numFmtId="0" fontId="8" fillId="66" borderId="7" xfId="0" applyFont="1" applyFill="1" applyBorder="1"/>
    <xf numFmtId="0" fontId="8" fillId="66" borderId="9" xfId="0" applyFont="1" applyFill="1" applyBorder="1"/>
    <xf numFmtId="1" fontId="79" fillId="67" borderId="7" xfId="0" applyNumberFormat="1" applyFont="1" applyFill="1" applyBorder="1" applyAlignment="1">
      <alignment horizontal="right"/>
    </xf>
    <xf numFmtId="1" fontId="79" fillId="67" borderId="8" xfId="0" applyNumberFormat="1" applyFont="1" applyFill="1" applyBorder="1" applyAlignment="1">
      <alignment horizontal="right"/>
    </xf>
    <xf numFmtId="1" fontId="79" fillId="67" borderId="9" xfId="0" applyNumberFormat="1" applyFont="1" applyFill="1" applyBorder="1" applyAlignment="1">
      <alignment horizontal="right"/>
    </xf>
    <xf numFmtId="1" fontId="80" fillId="67" borderId="11" xfId="0" applyNumberFormat="1" applyFont="1" applyFill="1" applyBorder="1" applyAlignment="1">
      <alignment horizontal="right"/>
    </xf>
    <xf numFmtId="1" fontId="80" fillId="67" borderId="0" xfId="0" applyNumberFormat="1" applyFont="1" applyFill="1" applyAlignment="1">
      <alignment horizontal="right"/>
    </xf>
    <xf numFmtId="1" fontId="80" fillId="67" borderId="12" xfId="0" applyNumberFormat="1" applyFont="1" applyFill="1" applyBorder="1" applyAlignment="1">
      <alignment horizontal="right"/>
    </xf>
    <xf numFmtId="1" fontId="80" fillId="67" borderId="13" xfId="0" applyNumberFormat="1" applyFont="1" applyFill="1" applyBorder="1" applyAlignment="1">
      <alignment horizontal="right"/>
    </xf>
    <xf numFmtId="1" fontId="80" fillId="67" borderId="14" xfId="0" applyNumberFormat="1" applyFont="1" applyFill="1" applyBorder="1" applyAlignment="1">
      <alignment horizontal="right"/>
    </xf>
    <xf numFmtId="1" fontId="80" fillId="67" borderId="15" xfId="0" applyNumberFormat="1" applyFont="1" applyFill="1" applyBorder="1" applyAlignment="1">
      <alignment horizontal="right"/>
    </xf>
    <xf numFmtId="3" fontId="79" fillId="67" borderId="7" xfId="0" applyNumberFormat="1" applyFont="1" applyFill="1" applyBorder="1" applyAlignment="1">
      <alignment horizontal="right"/>
    </xf>
    <xf numFmtId="3" fontId="79" fillId="67" borderId="8" xfId="0" applyNumberFormat="1" applyFont="1" applyFill="1" applyBorder="1" applyAlignment="1">
      <alignment horizontal="right"/>
    </xf>
    <xf numFmtId="3" fontId="79" fillId="67" borderId="9" xfId="0" applyNumberFormat="1" applyFont="1" applyFill="1" applyBorder="1" applyAlignment="1">
      <alignment horizontal="right"/>
    </xf>
    <xf numFmtId="3" fontId="80" fillId="67" borderId="11" xfId="0" applyNumberFormat="1" applyFont="1" applyFill="1" applyBorder="1" applyAlignment="1">
      <alignment horizontal="right"/>
    </xf>
    <xf numFmtId="3" fontId="80" fillId="67" borderId="0" xfId="0" applyNumberFormat="1" applyFont="1" applyFill="1" applyAlignment="1">
      <alignment horizontal="right"/>
    </xf>
    <xf numFmtId="3" fontId="80" fillId="67" borderId="12" xfId="0" applyNumberFormat="1" applyFont="1" applyFill="1" applyBorder="1" applyAlignment="1">
      <alignment horizontal="right"/>
    </xf>
    <xf numFmtId="3" fontId="80" fillId="67" borderId="13" xfId="0" applyNumberFormat="1" applyFont="1" applyFill="1" applyBorder="1" applyAlignment="1">
      <alignment horizontal="right"/>
    </xf>
    <xf numFmtId="3" fontId="80" fillId="67" borderId="14" xfId="0" applyNumberFormat="1" applyFont="1" applyFill="1" applyBorder="1" applyAlignment="1">
      <alignment horizontal="right"/>
    </xf>
    <xf numFmtId="3" fontId="80" fillId="67" borderId="15" xfId="0" applyNumberFormat="1" applyFont="1" applyFill="1" applyBorder="1" applyAlignment="1">
      <alignment horizontal="right"/>
    </xf>
    <xf numFmtId="2" fontId="79" fillId="4" borderId="0" xfId="0" applyNumberFormat="1" applyFont="1" applyFill="1" applyAlignment="1">
      <alignment horizontal="right"/>
    </xf>
    <xf numFmtId="2" fontId="79" fillId="67" borderId="0" xfId="0" applyNumberFormat="1" applyFont="1" applyFill="1" applyAlignment="1">
      <alignment horizontal="center"/>
    </xf>
    <xf numFmtId="3" fontId="8" fillId="68" borderId="0" xfId="0" applyNumberFormat="1" applyFont="1" applyFill="1"/>
    <xf numFmtId="3" fontId="8" fillId="68" borderId="8" xfId="0" applyNumberFormat="1" applyFont="1" applyFill="1" applyBorder="1"/>
    <xf numFmtId="3" fontId="8" fillId="67" borderId="7" xfId="0" applyNumberFormat="1" applyFont="1" applyFill="1" applyBorder="1"/>
    <xf numFmtId="3" fontId="8" fillId="67" borderId="8" xfId="0" applyNumberFormat="1" applyFont="1" applyFill="1" applyBorder="1"/>
    <xf numFmtId="3" fontId="8" fillId="67" borderId="9" xfId="0" applyNumberFormat="1" applyFont="1" applyFill="1" applyBorder="1"/>
    <xf numFmtId="3" fontId="0" fillId="68" borderId="0" xfId="0" applyNumberFormat="1" applyFill="1"/>
    <xf numFmtId="3" fontId="0" fillId="67" borderId="11" xfId="0" applyNumberFormat="1" applyFill="1" applyBorder="1"/>
    <xf numFmtId="3" fontId="0" fillId="67" borderId="0" xfId="0" applyNumberFormat="1" applyFill="1"/>
    <xf numFmtId="3" fontId="0" fillId="67" borderId="12" xfId="0" applyNumberFormat="1" applyFill="1" applyBorder="1"/>
    <xf numFmtId="3" fontId="0" fillId="68" borderId="14" xfId="0" applyNumberFormat="1" applyFill="1" applyBorder="1"/>
    <xf numFmtId="3" fontId="0" fillId="67" borderId="13" xfId="0" applyNumberFormat="1" applyFill="1" applyBorder="1"/>
    <xf numFmtId="3" fontId="0" fillId="67" borderId="14" xfId="0" applyNumberFormat="1" applyFill="1" applyBorder="1"/>
    <xf numFmtId="3" fontId="0" fillId="67" borderId="15" xfId="0" applyNumberFormat="1" applyFill="1" applyBorder="1"/>
    <xf numFmtId="3" fontId="18" fillId="67" borderId="18" xfId="15" applyNumberFormat="1" applyFont="1" applyFill="1" applyBorder="1"/>
    <xf numFmtId="3" fontId="18" fillId="67" borderId="36" xfId="15" applyNumberFormat="1" applyFont="1" applyFill="1" applyBorder="1"/>
    <xf numFmtId="3" fontId="39" fillId="67" borderId="18" xfId="15" applyNumberFormat="1" applyFont="1" applyFill="1" applyBorder="1"/>
    <xf numFmtId="3" fontId="39" fillId="67" borderId="73" xfId="15" applyNumberFormat="1" applyFont="1" applyFill="1" applyBorder="1"/>
    <xf numFmtId="3" fontId="39" fillId="67" borderId="38" xfId="15" applyNumberFormat="1" applyFont="1" applyFill="1" applyBorder="1"/>
    <xf numFmtId="3" fontId="39" fillId="67" borderId="40" xfId="15" applyNumberFormat="1" applyFont="1" applyFill="1" applyBorder="1" applyAlignment="1">
      <alignment horizontal="right"/>
    </xf>
    <xf numFmtId="3" fontId="39" fillId="67" borderId="74" xfId="15" applyNumberFormat="1" applyFont="1" applyFill="1" applyBorder="1" applyAlignment="1">
      <alignment horizontal="right"/>
    </xf>
    <xf numFmtId="3" fontId="39" fillId="67" borderId="18" xfId="15" applyNumberFormat="1" applyFont="1" applyFill="1" applyBorder="1" applyAlignment="1">
      <alignment horizontal="right"/>
    </xf>
    <xf numFmtId="3" fontId="39" fillId="67" borderId="38" xfId="15" applyNumberFormat="1" applyFont="1" applyFill="1" applyBorder="1" applyAlignment="1">
      <alignment horizontal="right"/>
    </xf>
    <xf numFmtId="3" fontId="39" fillId="67" borderId="72" xfId="15" applyNumberFormat="1" applyFont="1" applyFill="1" applyBorder="1"/>
    <xf numFmtId="3" fontId="39" fillId="67" borderId="71" xfId="15" applyNumberFormat="1" applyFont="1" applyFill="1" applyBorder="1"/>
    <xf numFmtId="3" fontId="18" fillId="67" borderId="18" xfId="15" applyNumberFormat="1" applyFont="1" applyFill="1" applyBorder="1" applyAlignment="1">
      <alignment horizontal="right"/>
    </xf>
    <xf numFmtId="3" fontId="40" fillId="67" borderId="38" xfId="15" applyNumberFormat="1" applyFont="1" applyFill="1" applyBorder="1" applyAlignment="1">
      <alignment horizontal="right"/>
    </xf>
    <xf numFmtId="0" fontId="8" fillId="28" borderId="4" xfId="0" applyFont="1" applyFill="1" applyBorder="1" applyAlignment="1">
      <alignment horizontal="center" vertical="center"/>
    </xf>
    <xf numFmtId="0" fontId="79" fillId="28" borderId="4" xfId="0" applyFont="1" applyFill="1" applyBorder="1" applyAlignment="1">
      <alignment horizontal="center" vertical="center" wrapText="1"/>
    </xf>
    <xf numFmtId="9" fontId="80" fillId="67" borderId="11" xfId="28" applyFont="1" applyFill="1" applyBorder="1" applyAlignment="1">
      <alignment horizontal="right"/>
    </xf>
    <xf numFmtId="9" fontId="80" fillId="67" borderId="0" xfId="28" applyFont="1" applyFill="1" applyBorder="1" applyAlignment="1">
      <alignment horizontal="right"/>
    </xf>
    <xf numFmtId="9" fontId="80" fillId="28" borderId="11" xfId="28" applyFont="1" applyFill="1" applyBorder="1" applyAlignment="1">
      <alignment horizontal="right"/>
    </xf>
    <xf numFmtId="9" fontId="80" fillId="67" borderId="12" xfId="28" applyFont="1" applyFill="1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8" fillId="28" borderId="2" xfId="0" applyFont="1" applyFill="1" applyBorder="1" applyAlignment="1">
      <alignment horizontal="center" vertical="center"/>
    </xf>
    <xf numFmtId="0" fontId="8" fillId="28" borderId="4" xfId="0" applyFont="1" applyFill="1" applyBorder="1" applyAlignment="1">
      <alignment horizontal="center" vertical="center"/>
    </xf>
    <xf numFmtId="0" fontId="8" fillId="28" borderId="10" xfId="0" applyFont="1" applyFill="1" applyBorder="1" applyAlignment="1">
      <alignment horizontal="center" vertical="center"/>
    </xf>
    <xf numFmtId="0" fontId="8" fillId="28" borderId="2" xfId="0" applyFont="1" applyFill="1" applyBorder="1" applyAlignment="1">
      <alignment horizontal="center" vertical="center" wrapText="1"/>
    </xf>
    <xf numFmtId="0" fontId="8" fillId="28" borderId="4" xfId="0" applyFont="1" applyFill="1" applyBorder="1" applyAlignment="1">
      <alignment horizontal="center" vertical="center" wrapText="1"/>
    </xf>
    <xf numFmtId="0" fontId="8" fillId="28" borderId="10" xfId="0" applyFont="1" applyFill="1" applyBorder="1" applyAlignment="1">
      <alignment horizontal="center" vertical="center" wrapText="1"/>
    </xf>
    <xf numFmtId="0" fontId="79" fillId="28" borderId="2" xfId="0" applyFont="1" applyFill="1" applyBorder="1" applyAlignment="1">
      <alignment horizontal="center" vertical="center" wrapText="1"/>
    </xf>
    <xf numFmtId="0" fontId="79" fillId="28" borderId="4" xfId="0" applyFont="1" applyFill="1" applyBorder="1" applyAlignment="1">
      <alignment horizontal="center" vertical="center" wrapText="1"/>
    </xf>
    <xf numFmtId="0" fontId="79" fillId="28" borderId="10" xfId="0" applyFont="1" applyFill="1" applyBorder="1" applyAlignment="1">
      <alignment horizontal="center" vertical="center" wrapText="1"/>
    </xf>
    <xf numFmtId="0" fontId="79" fillId="28" borderId="2" xfId="0" applyFont="1" applyFill="1" applyBorder="1" applyAlignment="1">
      <alignment horizontal="center" vertical="center"/>
    </xf>
    <xf numFmtId="0" fontId="79" fillId="28" borderId="4" xfId="0" applyFont="1" applyFill="1" applyBorder="1" applyAlignment="1">
      <alignment horizontal="center" vertical="center"/>
    </xf>
    <xf numFmtId="0" fontId="79" fillId="28" borderId="10" xfId="0" applyFont="1" applyFill="1" applyBorder="1" applyAlignment="1">
      <alignment horizontal="center" vertical="center"/>
    </xf>
    <xf numFmtId="0" fontId="8" fillId="3" borderId="54" xfId="0" applyFont="1" applyFill="1" applyBorder="1" applyAlignment="1">
      <alignment horizontal="center"/>
    </xf>
    <xf numFmtId="0" fontId="8" fillId="3" borderId="87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15" borderId="2" xfId="0" applyFont="1" applyFill="1" applyBorder="1" applyAlignment="1">
      <alignment horizontal="center" vertical="center" wrapText="1"/>
    </xf>
    <xf numFmtId="0" fontId="8" fillId="15" borderId="4" xfId="0" applyFont="1" applyFill="1" applyBorder="1" applyAlignment="1">
      <alignment horizontal="center" vertical="center" wrapText="1"/>
    </xf>
    <xf numFmtId="0" fontId="8" fillId="15" borderId="10" xfId="0" applyFont="1" applyFill="1" applyBorder="1" applyAlignment="1">
      <alignment horizontal="center" vertical="center" wrapText="1"/>
    </xf>
    <xf numFmtId="0" fontId="28" fillId="6" borderId="2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8" fillId="15" borderId="2" xfId="0" applyFont="1" applyFill="1" applyBorder="1" applyAlignment="1">
      <alignment horizontal="center" vertical="center"/>
    </xf>
    <xf numFmtId="0" fontId="8" fillId="15" borderId="4" xfId="0" applyFont="1" applyFill="1" applyBorder="1" applyAlignment="1">
      <alignment horizontal="center" vertical="center"/>
    </xf>
    <xf numFmtId="0" fontId="8" fillId="15" borderId="10" xfId="0" applyFont="1" applyFill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0" fontId="41" fillId="15" borderId="4" xfId="0" applyFont="1" applyFill="1" applyBorder="1" applyAlignment="1">
      <alignment horizontal="center" vertical="center"/>
    </xf>
    <xf numFmtId="0" fontId="41" fillId="15" borderId="10" xfId="0" applyFont="1" applyFill="1" applyBorder="1" applyAlignment="1">
      <alignment horizontal="center" vertical="center"/>
    </xf>
    <xf numFmtId="0" fontId="24" fillId="0" borderId="54" xfId="21" applyFont="1" applyBorder="1" applyAlignment="1">
      <alignment horizontal="center"/>
    </xf>
    <xf numFmtId="0" fontId="24" fillId="0" borderId="9" xfId="21" applyFont="1" applyBorder="1" applyAlignment="1">
      <alignment horizontal="center"/>
    </xf>
    <xf numFmtId="0" fontId="44" fillId="21" borderId="14" xfId="21" applyFont="1" applyFill="1" applyBorder="1" applyAlignment="1">
      <alignment horizontal="center"/>
    </xf>
    <xf numFmtId="0" fontId="24" fillId="0" borderId="7" xfId="21" applyFont="1" applyBorder="1" applyAlignment="1">
      <alignment horizontal="center"/>
    </xf>
    <xf numFmtId="0" fontId="24" fillId="0" borderId="8" xfId="21" applyFont="1" applyBorder="1" applyAlignment="1">
      <alignment horizontal="center"/>
    </xf>
    <xf numFmtId="164" fontId="48" fillId="0" borderId="8" xfId="22" applyFont="1" applyBorder="1" applyAlignment="1">
      <alignment horizontal="center"/>
    </xf>
    <xf numFmtId="164" fontId="48" fillId="0" borderId="9" xfId="22" applyFont="1" applyBorder="1" applyAlignment="1">
      <alignment horizontal="center"/>
    </xf>
    <xf numFmtId="164" fontId="44" fillId="21" borderId="14" xfId="22" applyFont="1" applyFill="1" applyBorder="1" applyAlignment="1">
      <alignment horizontal="center"/>
    </xf>
    <xf numFmtId="164" fontId="48" fillId="0" borderId="7" xfId="22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21" fillId="0" borderId="0" xfId="10" applyFont="1" applyAlignment="1" applyProtection="1">
      <alignment horizontal="left" vertical="top"/>
      <protection locked="0"/>
    </xf>
    <xf numFmtId="0" fontId="21" fillId="0" borderId="19" xfId="10" applyFont="1" applyBorder="1" applyAlignment="1" applyProtection="1">
      <alignment horizontal="center"/>
      <protection locked="0"/>
    </xf>
    <xf numFmtId="0" fontId="21" fillId="0" borderId="20" xfId="10" applyFont="1" applyBorder="1" applyAlignment="1" applyProtection="1">
      <alignment horizontal="left" vertical="top"/>
      <protection locked="0"/>
    </xf>
    <xf numFmtId="0" fontId="21" fillId="0" borderId="0" xfId="10" applyFont="1" applyAlignment="1" applyProtection="1">
      <alignment horizontal="justify" vertical="top"/>
      <protection locked="0"/>
    </xf>
    <xf numFmtId="0" fontId="21" fillId="0" borderId="20" xfId="10" applyFont="1" applyBorder="1" applyAlignment="1" applyProtection="1">
      <alignment horizontal="center" wrapText="1"/>
      <protection locked="0"/>
    </xf>
    <xf numFmtId="0" fontId="21" fillId="0" borderId="16" xfId="10" applyFont="1" applyBorder="1" applyAlignment="1" applyProtection="1">
      <alignment horizontal="center" wrapText="1"/>
      <protection locked="0"/>
    </xf>
    <xf numFmtId="0" fontId="21" fillId="0" borderId="0" xfId="10" applyFont="1" applyAlignment="1" applyProtection="1">
      <alignment horizontal="left" wrapText="1"/>
      <protection locked="0"/>
    </xf>
    <xf numFmtId="0" fontId="21" fillId="0" borderId="16" xfId="10" applyFont="1" applyBorder="1" applyAlignment="1" applyProtection="1">
      <alignment horizontal="left" wrapText="1"/>
      <protection locked="0"/>
    </xf>
    <xf numFmtId="0" fontId="23" fillId="0" borderId="0" xfId="10" applyFont="1" applyAlignment="1">
      <alignment horizontal="center" wrapText="1"/>
    </xf>
    <xf numFmtId="0" fontId="21" fillId="0" borderId="0" xfId="10" applyFont="1" applyAlignment="1" applyProtection="1">
      <alignment horizontal="center" wrapText="1"/>
      <protection locked="0"/>
    </xf>
    <xf numFmtId="0" fontId="21" fillId="0" borderId="16" xfId="10" applyFont="1" applyBorder="1" applyAlignment="1" applyProtection="1">
      <alignment horizontal="justify" vertical="top"/>
      <protection locked="0"/>
    </xf>
    <xf numFmtId="0" fontId="21" fillId="0" borderId="19" xfId="10" applyFont="1" applyBorder="1" applyAlignment="1" applyProtection="1">
      <alignment horizontal="center" vertical="center"/>
      <protection locked="0"/>
    </xf>
    <xf numFmtId="0" fontId="24" fillId="4" borderId="0" xfId="12" applyFont="1" applyFill="1" applyAlignment="1">
      <alignment horizontal="center"/>
    </xf>
    <xf numFmtId="0" fontId="0" fillId="14" borderId="14" xfId="0" applyFill="1" applyBorder="1" applyAlignment="1">
      <alignment horizontal="center"/>
    </xf>
    <xf numFmtId="0" fontId="0" fillId="18" borderId="0" xfId="0" applyFill="1" applyAlignment="1">
      <alignment horizontal="center"/>
    </xf>
    <xf numFmtId="0" fontId="55" fillId="0" borderId="54" xfId="23" applyFont="1" applyBorder="1" applyAlignment="1">
      <alignment horizontal="center" wrapText="1"/>
    </xf>
    <xf numFmtId="0" fontId="55" fillId="0" borderId="30" xfId="23" applyFont="1" applyBorder="1" applyAlignment="1">
      <alignment horizontal="center" wrapText="1"/>
    </xf>
    <xf numFmtId="0" fontId="55" fillId="0" borderId="64" xfId="23" applyFont="1" applyBorder="1" applyAlignment="1">
      <alignment horizontal="center" wrapText="1"/>
    </xf>
    <xf numFmtId="0" fontId="55" fillId="0" borderId="65" xfId="23" applyFont="1" applyBorder="1" applyAlignment="1">
      <alignment horizontal="center" wrapText="1"/>
    </xf>
    <xf numFmtId="0" fontId="25" fillId="0" borderId="0" xfId="23" applyFont="1" applyAlignment="1">
      <alignment horizontal="center"/>
    </xf>
    <xf numFmtId="0" fontId="55" fillId="0" borderId="7" xfId="23" applyFont="1" applyBorder="1" applyAlignment="1">
      <alignment horizontal="center"/>
    </xf>
    <xf numFmtId="0" fontId="55" fillId="0" borderId="8" xfId="23" applyFont="1" applyBorder="1" applyAlignment="1">
      <alignment horizontal="center"/>
    </xf>
    <xf numFmtId="0" fontId="55" fillId="0" borderId="9" xfId="23" applyFont="1" applyBorder="1" applyAlignment="1">
      <alignment horizontal="center"/>
    </xf>
    <xf numFmtId="0" fontId="55" fillId="0" borderId="7" xfId="23" applyFont="1" applyBorder="1" applyAlignment="1">
      <alignment horizontal="center" wrapText="1"/>
    </xf>
    <xf numFmtId="0" fontId="55" fillId="0" borderId="13" xfId="23" applyFont="1" applyBorder="1" applyAlignment="1">
      <alignment horizontal="center" wrapText="1"/>
    </xf>
    <xf numFmtId="0" fontId="55" fillId="0" borderId="67" xfId="23" applyFont="1" applyBorder="1" applyAlignment="1">
      <alignment horizontal="center" wrapText="1"/>
    </xf>
    <xf numFmtId="0" fontId="55" fillId="0" borderId="7" xfId="23" applyFont="1" applyBorder="1" applyAlignment="1">
      <alignment horizontal="right" wrapText="1"/>
    </xf>
    <xf numFmtId="0" fontId="55" fillId="0" borderId="13" xfId="23" applyFont="1" applyBorder="1" applyAlignment="1">
      <alignment horizontal="right" wrapText="1"/>
    </xf>
    <xf numFmtId="0" fontId="55" fillId="0" borderId="54" xfId="23" applyFont="1" applyBorder="1" applyAlignment="1">
      <alignment horizontal="right" wrapText="1"/>
    </xf>
    <xf numFmtId="0" fontId="55" fillId="0" borderId="67" xfId="23" applyFont="1" applyBorder="1" applyAlignment="1">
      <alignment horizontal="right" wrapText="1"/>
    </xf>
    <xf numFmtId="0" fontId="55" fillId="0" borderId="64" xfId="23" applyFont="1" applyBorder="1" applyAlignment="1">
      <alignment horizontal="right" wrapText="1"/>
    </xf>
    <xf numFmtId="0" fontId="55" fillId="0" borderId="65" xfId="23" applyFont="1" applyBorder="1" applyAlignment="1">
      <alignment horizontal="right" wrapText="1"/>
    </xf>
    <xf numFmtId="0" fontId="55" fillId="0" borderId="14" xfId="23" applyFont="1" applyBorder="1" applyAlignment="1">
      <alignment horizontal="center"/>
    </xf>
    <xf numFmtId="9" fontId="80" fillId="4" borderId="11" xfId="28" applyFont="1" applyFill="1" applyBorder="1" applyAlignment="1">
      <alignment horizontal="right"/>
    </xf>
    <xf numFmtId="10" fontId="80" fillId="67" borderId="0" xfId="28" applyNumberFormat="1" applyFont="1" applyFill="1" applyBorder="1" applyAlignment="1">
      <alignment horizontal="right"/>
    </xf>
  </cellXfs>
  <cellStyles count="71">
    <cellStyle name="20% - Accent1" xfId="47" builtinId="30" customBuiltin="1"/>
    <cellStyle name="20% - Accent2" xfId="51" builtinId="34" customBuiltin="1"/>
    <cellStyle name="20% - Accent3" xfId="55" builtinId="38" customBuiltin="1"/>
    <cellStyle name="20% - Accent4" xfId="59" builtinId="42" customBuiltin="1"/>
    <cellStyle name="20% - Accent5" xfId="63" builtinId="46" customBuiltin="1"/>
    <cellStyle name="20% - Accent6" xfId="67" builtinId="50" customBuiltin="1"/>
    <cellStyle name="40% - Accent1" xfId="48" builtinId="31" customBuiltin="1"/>
    <cellStyle name="40% - Accent2" xfId="52" builtinId="35" customBuiltin="1"/>
    <cellStyle name="40% - Accent3" xfId="56" builtinId="39" customBuiltin="1"/>
    <cellStyle name="40% - Accent4" xfId="60" builtinId="43" customBuiltin="1"/>
    <cellStyle name="40% - Accent5" xfId="64" builtinId="47" customBuiltin="1"/>
    <cellStyle name="40% - Accent6" xfId="68" builtinId="51" customBuiltin="1"/>
    <cellStyle name="60% - Accent1" xfId="49" builtinId="32" customBuiltin="1"/>
    <cellStyle name="60% - Accent2" xfId="53" builtinId="36" customBuiltin="1"/>
    <cellStyle name="60% - Accent3" xfId="57" builtinId="40" customBuiltin="1"/>
    <cellStyle name="60% - Accent4" xfId="61" builtinId="44" customBuiltin="1"/>
    <cellStyle name="60% - Accent5" xfId="65" builtinId="48" customBuiltin="1"/>
    <cellStyle name="60% - Accent6" xfId="69" builtinId="52" customBuiltin="1"/>
    <cellStyle name="Accent1" xfId="46" builtinId="29" customBuiltin="1"/>
    <cellStyle name="Accent2" xfId="50" builtinId="33" customBuiltin="1"/>
    <cellStyle name="Accent3" xfId="54" builtinId="37" customBuiltin="1"/>
    <cellStyle name="Accent4" xfId="58" builtinId="41" customBuiltin="1"/>
    <cellStyle name="Accent5" xfId="62" builtinId="45" customBuiltin="1"/>
    <cellStyle name="Accent6" xfId="66" builtinId="49" customBuiltin="1"/>
    <cellStyle name="Bad" xfId="35" builtinId="27" customBuiltin="1"/>
    <cellStyle name="Calculation" xfId="39" builtinId="22" customBuiltin="1"/>
    <cellStyle name="Check Cell" xfId="41" builtinId="23" customBuiltin="1"/>
    <cellStyle name="Comma" xfId="14" builtinId="3"/>
    <cellStyle name="Comma 2" xfId="1" xr:uid="{00000000-0005-0000-0000-00001C000000}"/>
    <cellStyle name="Comma 3" xfId="2" xr:uid="{00000000-0005-0000-0000-00001D000000}"/>
    <cellStyle name="Comma0" xfId="3" xr:uid="{00000000-0005-0000-0000-00001E000000}"/>
    <cellStyle name="Explanatory Text" xfId="44" builtinId="53" customBuiltin="1"/>
    <cellStyle name="F2" xfId="19" xr:uid="{00000000-0005-0000-0000-000020000000}"/>
    <cellStyle name="Fixed" xfId="20" xr:uid="{00000000-0005-0000-0000-000021000000}"/>
    <cellStyle name="Good" xfId="34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7" builtinId="20" customBuiltin="1"/>
    <cellStyle name="Linked Cell" xfId="40" builtinId="24" customBuiltin="1"/>
    <cellStyle name="Neutral" xfId="36" builtinId="28" customBuiltin="1"/>
    <cellStyle name="Normal" xfId="0" builtinId="0"/>
    <cellStyle name="Normal 2" xfId="4" xr:uid="{00000000-0005-0000-0000-00002B000000}"/>
    <cellStyle name="Normal 2 2" xfId="10" xr:uid="{00000000-0005-0000-0000-00002C000000}"/>
    <cellStyle name="Normal 2 3" xfId="27" xr:uid="{00000000-0005-0000-0000-00002D000000}"/>
    <cellStyle name="Normal 3" xfId="5" xr:uid="{00000000-0005-0000-0000-00002E000000}"/>
    <cellStyle name="Normal 3 2" xfId="26" xr:uid="{00000000-0005-0000-0000-00002F000000}"/>
    <cellStyle name="Normal 4" xfId="6" xr:uid="{00000000-0005-0000-0000-000030000000}"/>
    <cellStyle name="Normal 5" xfId="12" xr:uid="{00000000-0005-0000-0000-000031000000}"/>
    <cellStyle name="Normal 6" xfId="21" xr:uid="{00000000-0005-0000-0000-000032000000}"/>
    <cellStyle name="Normal 7" xfId="22" xr:uid="{00000000-0005-0000-0000-000033000000}"/>
    <cellStyle name="Normal 8" xfId="23" xr:uid="{00000000-0005-0000-0000-000034000000}"/>
    <cellStyle name="Normal 9" xfId="24" xr:uid="{00000000-0005-0000-0000-000035000000}"/>
    <cellStyle name="Normal_2015-16 Pre-Season MR" xfId="70" xr:uid="{00000000-0005-0000-0000-000036000000}"/>
    <cellStyle name="Normal_B2_JD" xfId="11" xr:uid="{00000000-0005-0000-0000-000037000000}"/>
    <cellStyle name="Normal_Base_ETRS" xfId="15" xr:uid="{00000000-0005-0000-0000-000038000000}"/>
    <cellStyle name="Normal_R_In" xfId="25" xr:uid="{00000000-0005-0000-0000-000039000000}"/>
    <cellStyle name="Normal_Sheet1" xfId="13" xr:uid="{00000000-0005-0000-0000-00003A000000}"/>
    <cellStyle name="Normal_Sheet4" xfId="9" xr:uid="{00000000-0005-0000-0000-00003B000000}"/>
    <cellStyle name="Normal_Sheet8" xfId="17" xr:uid="{00000000-0005-0000-0000-00003C000000}"/>
    <cellStyle name="Normal_Sheet9" xfId="16" xr:uid="{00000000-0005-0000-0000-00003D000000}"/>
    <cellStyle name="Normal_Sheet9_1" xfId="18" xr:uid="{00000000-0005-0000-0000-00003E000000}"/>
    <cellStyle name="Note" xfId="43" builtinId="10" customBuiltin="1"/>
    <cellStyle name="Output" xfId="38" builtinId="21" customBuiltin="1"/>
    <cellStyle name="Percent" xfId="28" builtinId="5"/>
    <cellStyle name="Percent 2" xfId="7" xr:uid="{00000000-0005-0000-0000-000042000000}"/>
    <cellStyle name="Percent 3" xfId="8" xr:uid="{00000000-0005-0000-0000-000043000000}"/>
    <cellStyle name="Title" xfId="29" builtinId="15" customBuiltin="1"/>
    <cellStyle name="Total" xfId="45" builtinId="25" customBuiltin="1"/>
    <cellStyle name="Warning Text" xfId="42" builtinId="11" customBuiltin="1"/>
  </cellStyles>
  <dxfs count="106">
    <dxf>
      <fill>
        <patternFill>
          <bgColor theme="6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numFmt numFmtId="1" formatCode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" formatCode="0"/>
    </dxf>
    <dxf>
      <numFmt numFmtId="14" formatCode="0.00%"/>
    </dxf>
    <dxf>
      <numFmt numFmtId="1" formatCode="0"/>
    </dxf>
    <dxf>
      <numFmt numFmtId="1" formatCode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pivotCacheDefinition" Target="pivotCache/pivotCacheDefinition3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6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2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pivotCacheDefinition" Target="pivotCache/pivotCacheDefinition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cpbsfp1\ctc_files$\Data\Working%20Data\Chinook%20Technical%20Committee\02_03\Calibration\Input%20files\FRLPRD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me_first"/>
      <sheetName val="Age3+4vs.5"/>
      <sheetName val="AGE3VS4"/>
      <sheetName val="AGE3+4VSAGE5"/>
      <sheetName val="FRL2000"/>
      <sheetName val="Current"/>
      <sheetName val="BROOD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rie LaVoy" refreshedDate="42311.41670115741" createdVersion="5" refreshedVersion="5" minRefreshableVersion="3" recordCount="4440" xr:uid="{00000000-000A-0000-FFFF-FFFF0B000000}">
  <cacheSource type="worksheet">
    <worksheetSource ref="A1:G4441" sheet="CheckCCCclb1402TRandEsc"/>
  </cacheSource>
  <cacheFields count="7">
    <cacheField name="Year" numFmtId="0">
      <sharedItems containsSemiMixedTypes="0" containsString="0" containsNumber="1" containsInteger="1" minValue="1979" maxValue="2015" count="37"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</sharedItems>
    </cacheField>
    <cacheField name="StockNum" numFmtId="0">
      <sharedItems containsSemiMixedTypes="0" containsString="0" containsNumber="1" containsInteger="1" minValue="1" maxValue="30"/>
    </cacheField>
    <cacheField name="Stock" numFmtId="0">
      <sharedItems count="30">
        <s v="Alaska South SE"/>
        <s v="North/Centr"/>
        <s v="Fraser Early"/>
        <s v="Fraser Late"/>
        <s v="WCVI Hatchery"/>
        <s v="WCVI Natural"/>
        <s v="Georgia St. Upper"/>
        <s v="Georgia St. Lwr Nat"/>
        <s v="Georgia St. Lwr Hat"/>
        <s v="Nooksack Fall"/>
        <s v="Pgt Sd Fing"/>
        <s v="Pgt Sd NatF"/>
        <s v="Pgt Sd Year"/>
        <s v="Nooksack Spring"/>
        <s v="Skagit Wild"/>
        <s v="Stillaguamish Wild"/>
        <s v="Snohomish Wild"/>
        <s v="WA Coastal Hat"/>
        <s v="UpRiver Brights"/>
        <s v="Spring Creek Hat"/>
        <s v="Lwr Bonneville Hat"/>
        <s v="Fall Cowlitz Hat"/>
        <s v="Lewis R Wild"/>
        <s v="Willamette R"/>
        <s v="Spr Cowlitz Hat"/>
        <s v="Col R Summer"/>
        <s v="Oregon Coast"/>
        <s v="WA Coastal Wild"/>
        <s v="Lyons Ferry"/>
        <s v="Mid Col R Brights"/>
      </sharedItems>
    </cacheField>
    <cacheField name="Age" numFmtId="0">
      <sharedItems containsSemiMixedTypes="0" containsString="0" containsNumber="1" containsInteger="1" minValue="2" maxValue="5" count="4">
        <n v="2"/>
        <n v="3"/>
        <n v="4"/>
        <n v="5"/>
      </sharedItems>
    </cacheField>
    <cacheField name="Terminal Run" numFmtId="0">
      <sharedItems containsSemiMixedTypes="0" containsString="0" containsNumber="1" minValue="0" maxValue="576648.04"/>
    </cacheField>
    <cacheField name="Escapement" numFmtId="0">
      <sharedItems containsSemiMixedTypes="0" containsString="0" containsNumber="1" minValue="0" maxValue="420582.5"/>
    </cacheField>
    <cacheField name="TR/ESC" numFmtId="165">
      <sharedItems containsMixedTypes="1" containsNumber="1" minValue="1" maxValue="81.119496855345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rie LaVoy" refreshedDate="42313.60867037037" createdVersion="5" refreshedVersion="5" minRefreshableVersion="3" recordCount="10820" xr:uid="{00000000-000A-0000-FFFF-FFFF0C000000}">
  <cacheSource type="worksheet">
    <worksheetSource ref="A1:J10821" sheet="ValidCohorts"/>
  </cacheSource>
  <cacheFields count="10">
    <cacheField name="PrimaryKey" numFmtId="0">
      <sharedItems containsSemiMixedTypes="0" containsString="0" containsNumber="1" containsInteger="1" minValue="921499" maxValue="967997"/>
    </cacheField>
    <cacheField name="RunID" numFmtId="0">
      <sharedItems containsSemiMixedTypes="0" containsString="0" containsNumber="1" containsInteger="1" minValue="2003" maxValue="2012" count="10">
        <n v="2009"/>
        <n v="2010"/>
        <n v="2011"/>
        <n v="2012"/>
        <n v="2003"/>
        <n v="2004"/>
        <n v="2006"/>
        <n v="2007"/>
        <n v="2008"/>
        <n v="2005"/>
      </sharedItems>
    </cacheField>
    <cacheField name="StockID" numFmtId="0">
      <sharedItems containsSemiMixedTypes="0" containsString="0" containsNumber="1" containsInteger="1" minValue="1" maxValue="76" count="73">
        <n v="1"/>
        <n v="2"/>
        <n v="3"/>
        <n v="4"/>
        <n v="5"/>
        <n v="7"/>
        <n v="8"/>
        <n v="9"/>
        <n v="11"/>
        <n v="12"/>
        <n v="13"/>
        <n v="14"/>
        <n v="15"/>
        <n v="16"/>
        <n v="17"/>
        <n v="18"/>
        <n v="19"/>
        <n v="20"/>
        <n v="21"/>
        <n v="22"/>
        <n v="24"/>
        <n v="25"/>
        <n v="26"/>
        <n v="27"/>
        <n v="28"/>
        <n v="29"/>
        <n v="31"/>
        <n v="32"/>
        <n v="34"/>
        <n v="35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7"/>
        <n v="69"/>
        <n v="70"/>
        <n v="71"/>
        <n v="72"/>
        <n v="73"/>
        <n v="74"/>
        <n v="75"/>
        <n v="76"/>
        <n v="6"/>
        <n v="23"/>
        <n v="33"/>
        <n v="36"/>
        <n v="66"/>
      </sharedItems>
    </cacheField>
    <cacheField name="Age" numFmtId="0">
      <sharedItems containsSemiMixedTypes="0" containsString="0" containsNumber="1" containsInteger="1" minValue="2" maxValue="5" count="4">
        <n v="2"/>
        <n v="3"/>
        <n v="4"/>
        <n v="5"/>
      </sharedItems>
    </cacheField>
    <cacheField name="TimeStep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Cohort" numFmtId="0">
      <sharedItems containsSemiMixedTypes="0" containsString="0" containsNumber="1" minValue="0" maxValue="1667728.0163439999"/>
    </cacheField>
    <cacheField name="MatureCohort" numFmtId="0">
      <sharedItems containsSemiMixedTypes="0" containsString="0" containsNumber="1" minValue="0" maxValue="447346.62380499998"/>
    </cacheField>
    <cacheField name="StartCohort" numFmtId="0">
      <sharedItems containsSemiMixedTypes="0" containsString="0" containsNumber="1" minValue="3.6706999999999997E-2" maxValue="2248302.2121000001"/>
    </cacheField>
    <cacheField name="WorkingCohort" numFmtId="0">
      <sharedItems containsSemiMixedTypes="0" containsString="0" containsNumber="1" minValue="3.5753E-2" maxValue="1686804.4414369999"/>
    </cacheField>
    <cacheField name="MidCohort" numFmtId="0">
      <sharedItems containsSemiMixedTypes="0" containsString="0" containsNumber="1" minValue="2.5697999999999999E-2" maxValue="1667728.016343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Carey" refreshedDate="42333.441149305552" createdVersion="4" refreshedVersion="4" minRefreshableVersion="3" recordCount="1815" xr:uid="{00000000-000A-0000-FFFF-FFFF0D000000}">
  <cacheSource type="worksheet">
    <worksheetSource ref="A5:L1820" sheet="ValidEsc"/>
  </cacheSource>
  <cacheFields count="12">
    <cacheField name="PrimaryKey" numFmtId="0">
      <sharedItems containsSemiMixedTypes="0" containsString="0" containsNumber="1" containsInteger="1" minValue="228061" maxValue="239640"/>
    </cacheField>
    <cacheField name="RunID" numFmtId="0">
      <sharedItems containsSemiMixedTypes="0" containsString="0" containsNumber="1" containsInteger="1" minValue="209" maxValue="229"/>
    </cacheField>
    <cacheField name="Year" numFmtId="0">
      <sharedItems containsSemiMixedTypes="0" containsString="0" containsNumber="1" containsInteger="1" minValue="2007" maxValue="2012" count="6">
        <n v="2007"/>
        <n v="2008"/>
        <n v="2009"/>
        <n v="2010"/>
        <n v="2011"/>
        <n v="2012"/>
      </sharedItems>
    </cacheField>
    <cacheField name="StockID_FRAM" numFmtId="0">
      <sharedItems containsSemiMixedTypes="0" containsString="0" containsNumber="1" containsInteger="1" minValue="1" maxValue="76"/>
    </cacheField>
    <cacheField name="StockName_FRAM" numFmtId="0">
      <sharedItems/>
    </cacheField>
    <cacheField name="StockID_Cal" numFmtId="0">
      <sharedItems containsSemiMixedTypes="0" containsString="0" containsNumber="1" containsInteger="1" minValue="1" maxValue="38" count="3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</sharedItems>
    </cacheField>
    <cacheField name="StockName_Cal" numFmtId="0">
      <sharedItems count="38">
        <s v="NkSm FF"/>
        <s v="NFNK Sp"/>
        <s v="SFNK Sp"/>
        <s v="Skag FF"/>
        <s v="SkagFYr"/>
        <s v="SkagSpY"/>
        <s v="Snoh FF"/>
        <s v="SnohFYr"/>
        <s v="Stil FF"/>
        <s v="Tula FF"/>
        <s v="MidPSFF"/>
        <s v="UWAc FF"/>
        <s v="SPSd FF"/>
        <s v="SPS Fyr"/>
        <s v="WhiteSp"/>
        <s v="HdCl FF"/>
        <s v="HdCl FY"/>
        <s v="SJDF FF"/>
        <s v="OR Tule"/>
        <s v="WA Tule"/>
        <s v="LCRWild"/>
        <s v="BPHTule"/>
        <s v="UpCR Su"/>
        <s v="UpCR Br"/>
        <s v="Cowl Sp"/>
        <s v="Will Sp"/>
        <s v="Snake F"/>
        <s v="OR No F"/>
        <s v="WCVI Tl"/>
        <s v="FrasRLt"/>
        <s v="FrasREr"/>
        <s v="LwGeo S"/>
        <s v="WhtSpYr"/>
        <s v="LColNat"/>
        <s v="CentVal"/>
        <s v="WA NCst"/>
        <s v="Willapa"/>
        <s v="Hoko Rv"/>
      </sharedItems>
    </cacheField>
    <cacheField name="Mark" numFmtId="0">
      <sharedItems count="2">
        <s v="U"/>
        <s v="M"/>
      </sharedItems>
    </cacheField>
    <cacheField name="Age" numFmtId="0">
      <sharedItems containsSemiMixedTypes="0" containsString="0" containsNumber="1" containsInteger="1" minValue="2" maxValue="5" count="4">
        <n v="2"/>
        <n v="3"/>
        <n v="4"/>
        <n v="5"/>
      </sharedItems>
    </cacheField>
    <cacheField name="TimeStep" numFmtId="0">
      <sharedItems containsSemiMixedTypes="0" containsString="0" containsNumber="1" containsInteger="1" minValue="1" maxValue="4"/>
    </cacheField>
    <cacheField name="Escapement" numFmtId="0">
      <sharedItems containsSemiMixedTypes="0" containsString="0" containsNumber="1" minValue="0" maxValue="181876.25344299999"/>
    </cacheField>
    <cacheField name="OrigEsc" numFmtId="0">
      <sharedItems containsString="0" containsBlank="1" containsNumber="1" minValue="-99.669282999999993" maxValue="-0.270050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 Carey" refreshedDate="43271.647012615744" createdVersion="5" refreshedVersion="5" minRefreshableVersion="3" recordCount="656" xr:uid="{00000000-000A-0000-FFFF-FFFF0E000000}">
  <cacheSource type="worksheet">
    <worksheetSource ref="U1:Z657" sheet="OCN2018.FCS"/>
  </cacheSource>
  <cacheFields count="6">
    <cacheField name="Year" numFmtId="0">
      <sharedItems containsSemiMixedTypes="0" containsString="0" containsNumber="1" containsInteger="1" minValue="1979" maxValue="2019" count="41"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</sharedItems>
    </cacheField>
    <cacheField name="StockNum" numFmtId="0">
      <sharedItems containsSemiMixedTypes="0" containsString="0" containsNumber="1" containsInteger="1" minValue="3" maxValue="27"/>
    </cacheField>
    <cacheField name="Stock" numFmtId="0">
      <sharedItems count="4">
        <s v="Fraser Early"/>
        <s v="Fraser Late"/>
        <s v="Col R Summer"/>
        <s v="Oregon Coast"/>
      </sharedItems>
    </cacheField>
    <cacheField name="Age" numFmtId="0">
      <sharedItems containsSemiMixedTypes="0" containsString="0" containsNumber="1" containsInteger="1" minValue="2" maxValue="5" count="4">
        <n v="2"/>
        <n v="3"/>
        <n v="4"/>
        <n v="5"/>
      </sharedItems>
    </cacheField>
    <cacheField name="TRun" numFmtId="0">
      <sharedItems containsSemiMixedTypes="0" containsString="0" containsNumber="1" minValue="97.11" maxValue="281467.67"/>
    </cacheField>
    <cacheField name="Esc" numFmtId="0">
      <sharedItems containsSemiMixedTypes="0" containsString="0" containsNumber="1" minValue="0" maxValue="280716.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 Carey" refreshedDate="43271.647242708335" createdVersion="5" refreshedVersion="5" minRefreshableVersion="3" recordCount="816" xr:uid="{00000000-000A-0000-FFFF-FFFF0F000000}">
  <cacheSource type="worksheet">
    <worksheetSource ref="U1:Z817" sheet="OCN2018.FCS"/>
  </cacheSource>
  <cacheFields count="6">
    <cacheField name="Year" numFmtId="0">
      <sharedItems containsSemiMixedTypes="0" containsString="0" containsNumber="1" containsInteger="1" minValue="1979" maxValue="2019" count="41"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</sharedItems>
    </cacheField>
    <cacheField name="StockNum" numFmtId="0">
      <sharedItems containsSemiMixedTypes="0" containsString="0" containsNumber="1" containsInteger="1" minValue="3" maxValue="40"/>
    </cacheField>
    <cacheField name="Stock" numFmtId="0">
      <sharedItems count="5">
        <s v="Fraser Early"/>
        <s v="Fraser Late"/>
        <s v="Col R Summer"/>
        <s v="Oregon Coast"/>
        <s v=" MOC"/>
      </sharedItems>
    </cacheField>
    <cacheField name="Age" numFmtId="0">
      <sharedItems containsSemiMixedTypes="0" containsString="0" containsNumber="1" containsInteger="1" minValue="2" maxValue="5" count="4">
        <n v="2"/>
        <n v="3"/>
        <n v="4"/>
        <n v="5"/>
      </sharedItems>
    </cacheField>
    <cacheField name="TRun" numFmtId="0">
      <sharedItems containsSemiMixedTypes="0" containsString="0" containsNumber="1" minValue="97.11" maxValue="281467.67"/>
    </cacheField>
    <cacheField name="Esc" numFmtId="0">
      <sharedItems containsSemiMixedTypes="0" containsString="0" containsNumber="1" minValue="0" maxValue="280716.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 Carey" refreshedDate="43273.471321412035" createdVersion="5" refreshedVersion="5" minRefreshableVersion="3" recordCount="583" xr:uid="{00000000-000A-0000-FFFF-FFFF10000000}">
  <cacheSource type="worksheet">
    <worksheetSource ref="A1:J584" sheet="2015-16 Pre-Season MR"/>
  </cacheSource>
  <cacheFields count="10">
    <cacheField name="PrimaryKey" numFmtId="0">
      <sharedItems containsSemiMixedTypes="0" containsString="0" containsNumber="1" containsInteger="1" minValue="44854" maxValue="45436"/>
    </cacheField>
    <cacheField name="RunID" numFmtId="0">
      <sharedItems containsSemiMixedTypes="0" containsString="0" containsNumber="1" containsInteger="1" minValue="13" maxValue="14"/>
    </cacheField>
    <cacheField name="Year" numFmtId="0">
      <sharedItems containsSemiMixedTypes="0" containsString="0" containsNumber="1" containsInteger="1" minValue="2015" maxValue="2016" count="2">
        <n v="2015"/>
        <n v="2016"/>
      </sharedItems>
    </cacheField>
    <cacheField name="StockID" numFmtId="0">
      <sharedItems containsSemiMixedTypes="0" containsString="0" containsNumber="1" containsInteger="1" minValue="1" maxValue="76"/>
    </cacheField>
    <cacheField name="Stk38" numFmtId="0">
      <sharedItems containsSemiMixedTypes="0" containsString="0" containsNumber="1" containsInteger="1" minValue="1" maxValue="38" count="37">
        <n v="1"/>
        <n v="2"/>
        <n v="3"/>
        <n v="4"/>
        <n v="5"/>
        <n v="6"/>
        <n v="7"/>
        <n v="8"/>
        <n v="9"/>
        <n v="10"/>
        <n v="11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</sharedItems>
    </cacheField>
    <cacheField name="Stock" numFmtId="0">
      <sharedItems count="37">
        <s v="NkSm FF"/>
        <s v="NFNK Sp"/>
        <s v="SFNK Sp"/>
        <s v="Skag FF"/>
        <s v="SkagFYr"/>
        <s v="SkagSpY"/>
        <s v="Snoh FF"/>
        <s v="SnohFYr"/>
        <s v="Stil FF"/>
        <s v="Tula FF"/>
        <s v="MidPSFF"/>
        <s v="SPSd FF"/>
        <s v="SPS Fyr"/>
        <s v="WhiteSp"/>
        <s v="HdCl FF"/>
        <s v="HdCl FY"/>
        <s v="SJDF FF"/>
        <s v="OR Tule"/>
        <s v="WA Tule"/>
        <s v="LCRWild"/>
        <s v="BPHTule"/>
        <s v="UpCR Su"/>
        <s v="UpCR Br"/>
        <s v="Cowl Sp"/>
        <s v="Will Sp"/>
        <s v="Snake F"/>
        <s v="OR No F"/>
        <s v="WCVI Tl"/>
        <s v="FrasRLt"/>
        <s v="FrasREr"/>
        <s v="LwGeo S"/>
        <s v="WhtSpYr"/>
        <s v="LColNat"/>
        <s v="CentVal"/>
        <s v="WA NCst"/>
        <s v="Willapa"/>
        <s v="Hoko Rv"/>
      </sharedItems>
    </cacheField>
    <cacheField name="Mark" numFmtId="0">
      <sharedItems count="2">
        <s v="U"/>
        <s v="M"/>
      </sharedItems>
    </cacheField>
    <cacheField name="Age" numFmtId="0">
      <sharedItems containsSemiMixedTypes="0" containsString="0" containsNumber="1" containsInteger="1" minValue="2" maxValue="5" count="4">
        <n v="2"/>
        <n v="3"/>
        <n v="4"/>
        <n v="5"/>
      </sharedItems>
    </cacheField>
    <cacheField name="TimeStep" numFmtId="0">
      <sharedItems containsSemiMixedTypes="0" containsString="0" containsNumber="1" containsInteger="1" minValue="1" maxValue="4"/>
    </cacheField>
    <cacheField name="Escapement" numFmtId="0">
      <sharedItems containsSemiMixedTypes="0" containsString="0" containsNumber="1" minValue="-33.566603000000001" maxValue="286691.988291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40">
  <r>
    <x v="0"/>
    <n v="1"/>
    <x v="0"/>
    <x v="0"/>
    <n v="2658.24"/>
    <n v="2658.24"/>
    <n v="1"/>
  </r>
  <r>
    <x v="0"/>
    <n v="1"/>
    <x v="0"/>
    <x v="1"/>
    <n v="1978.62"/>
    <n v="1978.62"/>
    <n v="1"/>
  </r>
  <r>
    <x v="0"/>
    <n v="1"/>
    <x v="0"/>
    <x v="2"/>
    <n v="4495.08"/>
    <n v="4495.08"/>
    <n v="1"/>
  </r>
  <r>
    <x v="0"/>
    <n v="1"/>
    <x v="0"/>
    <x v="3"/>
    <n v="2608.48"/>
    <n v="2608.48"/>
    <n v="1"/>
  </r>
  <r>
    <x v="1"/>
    <n v="1"/>
    <x v="0"/>
    <x v="0"/>
    <n v="711.41"/>
    <n v="711.41"/>
    <n v="1"/>
  </r>
  <r>
    <x v="1"/>
    <n v="1"/>
    <x v="0"/>
    <x v="1"/>
    <n v="3248.22"/>
    <n v="3248.22"/>
    <n v="1"/>
  </r>
  <r>
    <x v="1"/>
    <n v="1"/>
    <x v="0"/>
    <x v="2"/>
    <n v="4370.3599999999997"/>
    <n v="4370.3599999999997"/>
    <n v="1"/>
  </r>
  <r>
    <x v="1"/>
    <n v="1"/>
    <x v="0"/>
    <x v="3"/>
    <n v="1392.89"/>
    <n v="1392.89"/>
    <n v="1"/>
  </r>
  <r>
    <x v="2"/>
    <n v="1"/>
    <x v="0"/>
    <x v="0"/>
    <n v="242.64"/>
    <n v="242.64"/>
    <n v="1"/>
  </r>
  <r>
    <x v="2"/>
    <n v="1"/>
    <x v="0"/>
    <x v="1"/>
    <n v="3534.14"/>
    <n v="3534.14"/>
    <n v="1"/>
  </r>
  <r>
    <x v="2"/>
    <n v="1"/>
    <x v="0"/>
    <x v="2"/>
    <n v="7116"/>
    <n v="7116"/>
    <n v="1"/>
  </r>
  <r>
    <x v="2"/>
    <n v="1"/>
    <x v="0"/>
    <x v="3"/>
    <n v="1343.44"/>
    <n v="1343.44"/>
    <n v="1"/>
  </r>
  <r>
    <x v="3"/>
    <n v="1"/>
    <x v="0"/>
    <x v="0"/>
    <n v="4973.42"/>
    <n v="4973.42"/>
    <n v="1"/>
  </r>
  <r>
    <x v="3"/>
    <n v="1"/>
    <x v="0"/>
    <x v="1"/>
    <n v="2063.6"/>
    <n v="2063.6"/>
    <n v="1"/>
  </r>
  <r>
    <x v="3"/>
    <n v="1"/>
    <x v="0"/>
    <x v="2"/>
    <n v="6290.36"/>
    <n v="6290.36"/>
    <n v="1"/>
  </r>
  <r>
    <x v="3"/>
    <n v="1"/>
    <x v="0"/>
    <x v="3"/>
    <n v="2149.0500000000002"/>
    <n v="2149.0500000000002"/>
    <n v="1"/>
  </r>
  <r>
    <x v="4"/>
    <n v="1"/>
    <x v="0"/>
    <x v="0"/>
    <n v="2448.19"/>
    <n v="2448.19"/>
    <n v="1"/>
  </r>
  <r>
    <x v="4"/>
    <n v="1"/>
    <x v="0"/>
    <x v="1"/>
    <n v="4529.26"/>
    <n v="4529.26"/>
    <n v="1"/>
  </r>
  <r>
    <x v="4"/>
    <n v="1"/>
    <x v="0"/>
    <x v="2"/>
    <n v="6823.78"/>
    <n v="6823.78"/>
    <n v="1"/>
  </r>
  <r>
    <x v="4"/>
    <n v="1"/>
    <x v="0"/>
    <x v="3"/>
    <n v="1384.5"/>
    <n v="1384.5"/>
    <n v="1"/>
  </r>
  <r>
    <x v="5"/>
    <n v="1"/>
    <x v="0"/>
    <x v="0"/>
    <n v="2422.35"/>
    <n v="2422.35"/>
    <n v="1"/>
  </r>
  <r>
    <x v="5"/>
    <n v="1"/>
    <x v="0"/>
    <x v="1"/>
    <n v="4736.87"/>
    <n v="4736.87"/>
    <n v="1"/>
  </r>
  <r>
    <x v="5"/>
    <n v="1"/>
    <x v="0"/>
    <x v="2"/>
    <n v="8592.0300000000007"/>
    <n v="8592.0300000000007"/>
    <n v="1"/>
  </r>
  <r>
    <x v="5"/>
    <n v="1"/>
    <x v="0"/>
    <x v="3"/>
    <n v="4570.28"/>
    <n v="4570.28"/>
    <n v="1"/>
  </r>
  <r>
    <x v="6"/>
    <n v="1"/>
    <x v="0"/>
    <x v="0"/>
    <n v="1014.94"/>
    <n v="1014.94"/>
    <n v="1"/>
  </r>
  <r>
    <x v="6"/>
    <n v="1"/>
    <x v="0"/>
    <x v="1"/>
    <n v="5778.16"/>
    <n v="5778.16"/>
    <n v="1"/>
  </r>
  <r>
    <x v="6"/>
    <n v="1"/>
    <x v="0"/>
    <x v="2"/>
    <n v="12460.14"/>
    <n v="12460.14"/>
    <n v="1"/>
  </r>
  <r>
    <x v="6"/>
    <n v="1"/>
    <x v="0"/>
    <x v="3"/>
    <n v="2257.0300000000002"/>
    <n v="2257.0300000000002"/>
    <n v="1"/>
  </r>
  <r>
    <x v="7"/>
    <n v="1"/>
    <x v="0"/>
    <x v="0"/>
    <n v="1518.68"/>
    <n v="1518.68"/>
    <n v="1"/>
  </r>
  <r>
    <x v="7"/>
    <n v="1"/>
    <x v="0"/>
    <x v="1"/>
    <n v="4579.4399999999996"/>
    <n v="4579.4399999999996"/>
    <n v="1"/>
  </r>
  <r>
    <x v="7"/>
    <n v="1"/>
    <x v="0"/>
    <x v="2"/>
    <n v="14105.73"/>
    <n v="14105.73"/>
    <n v="1"/>
  </r>
  <r>
    <x v="7"/>
    <n v="1"/>
    <x v="0"/>
    <x v="3"/>
    <n v="2531.06"/>
    <n v="2531.06"/>
    <n v="1"/>
  </r>
  <r>
    <x v="8"/>
    <n v="1"/>
    <x v="0"/>
    <x v="0"/>
    <n v="1235.42"/>
    <n v="1235.42"/>
    <n v="1"/>
  </r>
  <r>
    <x v="8"/>
    <n v="1"/>
    <x v="0"/>
    <x v="1"/>
    <n v="3336.53"/>
    <n v="3336.53"/>
    <n v="1"/>
  </r>
  <r>
    <x v="8"/>
    <n v="1"/>
    <x v="0"/>
    <x v="2"/>
    <n v="12332.86"/>
    <n v="12332.86"/>
    <n v="1"/>
  </r>
  <r>
    <x v="8"/>
    <n v="1"/>
    <x v="0"/>
    <x v="3"/>
    <n v="6063.97"/>
    <n v="6063.97"/>
    <n v="1"/>
  </r>
  <r>
    <x v="9"/>
    <n v="1"/>
    <x v="0"/>
    <x v="0"/>
    <n v="1062.96"/>
    <n v="1062.96"/>
    <n v="1"/>
  </r>
  <r>
    <x v="9"/>
    <n v="1"/>
    <x v="0"/>
    <x v="1"/>
    <n v="2342.1"/>
    <n v="2342.1"/>
    <n v="1"/>
  </r>
  <r>
    <x v="9"/>
    <n v="1"/>
    <x v="0"/>
    <x v="2"/>
    <n v="12835.37"/>
    <n v="12835.37"/>
    <n v="1"/>
  </r>
  <r>
    <x v="9"/>
    <n v="1"/>
    <x v="0"/>
    <x v="3"/>
    <n v="7173.56"/>
    <n v="7173.56"/>
    <n v="1"/>
  </r>
  <r>
    <x v="10"/>
    <n v="1"/>
    <x v="0"/>
    <x v="0"/>
    <n v="259.48"/>
    <n v="259.48"/>
    <n v="1"/>
  </r>
  <r>
    <x v="10"/>
    <n v="1"/>
    <x v="0"/>
    <x v="1"/>
    <n v="1716.56"/>
    <n v="1716.56"/>
    <n v="1"/>
  </r>
  <r>
    <x v="10"/>
    <n v="1"/>
    <x v="0"/>
    <x v="2"/>
    <n v="8192.2199999999993"/>
    <n v="8192.2199999999993"/>
    <n v="1"/>
  </r>
  <r>
    <x v="10"/>
    <n v="1"/>
    <x v="0"/>
    <x v="3"/>
    <n v="4425.92"/>
    <n v="4425.92"/>
    <n v="1"/>
  </r>
  <r>
    <x v="11"/>
    <n v="1"/>
    <x v="0"/>
    <x v="0"/>
    <n v="956.79"/>
    <n v="956.79"/>
    <n v="1"/>
  </r>
  <r>
    <x v="11"/>
    <n v="1"/>
    <x v="0"/>
    <x v="1"/>
    <n v="2558.21"/>
    <n v="2558.21"/>
    <n v="1"/>
  </r>
  <r>
    <x v="11"/>
    <n v="1"/>
    <x v="0"/>
    <x v="2"/>
    <n v="3993.47"/>
    <n v="3993.47"/>
    <n v="1"/>
  </r>
  <r>
    <x v="11"/>
    <n v="1"/>
    <x v="0"/>
    <x v="3"/>
    <n v="3918.8"/>
    <n v="3918.8"/>
    <n v="1"/>
  </r>
  <r>
    <x v="12"/>
    <n v="1"/>
    <x v="0"/>
    <x v="0"/>
    <n v="310.83"/>
    <n v="310.83"/>
    <n v="1"/>
  </r>
  <r>
    <x v="12"/>
    <n v="1"/>
    <x v="0"/>
    <x v="1"/>
    <n v="2147.7600000000002"/>
    <n v="2147.7600000000002"/>
    <n v="1"/>
  </r>
  <r>
    <x v="12"/>
    <n v="1"/>
    <x v="0"/>
    <x v="2"/>
    <n v="5821.56"/>
    <n v="5821.56"/>
    <n v="1"/>
  </r>
  <r>
    <x v="12"/>
    <n v="1"/>
    <x v="0"/>
    <x v="3"/>
    <n v="1464.67"/>
    <n v="1464.67"/>
    <n v="1"/>
  </r>
  <r>
    <x v="13"/>
    <n v="1"/>
    <x v="0"/>
    <x v="0"/>
    <n v="457.56"/>
    <n v="457.56"/>
    <n v="1"/>
  </r>
  <r>
    <x v="13"/>
    <n v="1"/>
    <x v="0"/>
    <x v="1"/>
    <n v="1185.24"/>
    <n v="1185.24"/>
    <n v="1"/>
  </r>
  <r>
    <x v="13"/>
    <n v="1"/>
    <x v="0"/>
    <x v="2"/>
    <n v="4869.2"/>
    <n v="4869.2"/>
    <n v="1"/>
  </r>
  <r>
    <x v="13"/>
    <n v="1"/>
    <x v="0"/>
    <x v="3"/>
    <n v="1759.4"/>
    <n v="1759.4"/>
    <n v="1"/>
  </r>
  <r>
    <x v="14"/>
    <n v="1"/>
    <x v="0"/>
    <x v="0"/>
    <n v="338.7"/>
    <n v="338.7"/>
    <n v="1"/>
  </r>
  <r>
    <x v="14"/>
    <n v="1"/>
    <x v="0"/>
    <x v="1"/>
    <n v="1564.57"/>
    <n v="1564.57"/>
    <n v="1"/>
  </r>
  <r>
    <x v="14"/>
    <n v="1"/>
    <x v="0"/>
    <x v="2"/>
    <n v="6354.04"/>
    <n v="6354.04"/>
    <n v="1"/>
  </r>
  <r>
    <x v="14"/>
    <n v="1"/>
    <x v="0"/>
    <x v="3"/>
    <n v="3329.3"/>
    <n v="3329.3"/>
    <n v="1"/>
  </r>
  <r>
    <x v="15"/>
    <n v="1"/>
    <x v="0"/>
    <x v="0"/>
    <n v="593.66999999999996"/>
    <n v="593.66999999999996"/>
    <n v="1"/>
  </r>
  <r>
    <x v="15"/>
    <n v="1"/>
    <x v="0"/>
    <x v="1"/>
    <n v="1469.97"/>
    <n v="1469.97"/>
    <n v="1"/>
  </r>
  <r>
    <x v="15"/>
    <n v="1"/>
    <x v="0"/>
    <x v="2"/>
    <n v="4891.91"/>
    <n v="4891.91"/>
    <n v="1"/>
  </r>
  <r>
    <x v="15"/>
    <n v="1"/>
    <x v="0"/>
    <x v="3"/>
    <n v="3432.74"/>
    <n v="3432.74"/>
    <n v="1"/>
  </r>
  <r>
    <x v="16"/>
    <n v="1"/>
    <x v="0"/>
    <x v="0"/>
    <n v="252.08"/>
    <n v="252.08"/>
    <n v="1"/>
  </r>
  <r>
    <x v="16"/>
    <n v="1"/>
    <x v="0"/>
    <x v="1"/>
    <n v="1747.3"/>
    <n v="1747.3"/>
    <n v="1"/>
  </r>
  <r>
    <x v="16"/>
    <n v="1"/>
    <x v="0"/>
    <x v="2"/>
    <n v="4269.63"/>
    <n v="4269.63"/>
    <n v="1"/>
  </r>
  <r>
    <x v="16"/>
    <n v="1"/>
    <x v="0"/>
    <x v="3"/>
    <n v="2290.4499999999998"/>
    <n v="2290.4499999999998"/>
    <n v="1"/>
  </r>
  <r>
    <x v="17"/>
    <n v="1"/>
    <x v="0"/>
    <x v="0"/>
    <n v="178.64"/>
    <n v="178.64"/>
    <n v="1"/>
  </r>
  <r>
    <x v="17"/>
    <n v="1"/>
    <x v="0"/>
    <x v="1"/>
    <n v="669.66"/>
    <n v="669.66"/>
    <n v="1"/>
  </r>
  <r>
    <x v="17"/>
    <n v="1"/>
    <x v="0"/>
    <x v="2"/>
    <n v="5241.51"/>
    <n v="5241.51"/>
    <n v="1"/>
  </r>
  <r>
    <x v="17"/>
    <n v="1"/>
    <x v="0"/>
    <x v="3"/>
    <n v="2693.21"/>
    <n v="2693.21"/>
    <n v="1"/>
  </r>
  <r>
    <x v="18"/>
    <n v="1"/>
    <x v="0"/>
    <x v="0"/>
    <n v="538.74"/>
    <n v="538.74"/>
    <n v="1"/>
  </r>
  <r>
    <x v="18"/>
    <n v="1"/>
    <x v="0"/>
    <x v="1"/>
    <n v="1266.5999999999999"/>
    <n v="1266.5999999999999"/>
    <n v="1"/>
  </r>
  <r>
    <x v="18"/>
    <n v="1"/>
    <x v="0"/>
    <x v="2"/>
    <n v="4135.92"/>
    <n v="4135.92"/>
    <n v="1"/>
  </r>
  <r>
    <x v="18"/>
    <n v="1"/>
    <x v="0"/>
    <x v="3"/>
    <n v="2121.19"/>
    <n v="2121.19"/>
    <n v="1"/>
  </r>
  <r>
    <x v="19"/>
    <n v="1"/>
    <x v="0"/>
    <x v="0"/>
    <n v="1182.01"/>
    <n v="1182.01"/>
    <n v="1"/>
  </r>
  <r>
    <x v="19"/>
    <n v="1"/>
    <x v="0"/>
    <x v="1"/>
    <n v="1792.4"/>
    <n v="1792.4"/>
    <n v="1"/>
  </r>
  <r>
    <x v="19"/>
    <n v="1"/>
    <x v="0"/>
    <x v="2"/>
    <n v="4885.4399999999996"/>
    <n v="4885.4399999999996"/>
    <n v="1"/>
  </r>
  <r>
    <x v="19"/>
    <n v="1"/>
    <x v="0"/>
    <x v="3"/>
    <n v="1392.47"/>
    <n v="1392.47"/>
    <n v="1"/>
  </r>
  <r>
    <x v="20"/>
    <n v="1"/>
    <x v="0"/>
    <x v="0"/>
    <n v="1240.03"/>
    <n v="1240.03"/>
    <n v="1"/>
  </r>
  <r>
    <x v="20"/>
    <n v="1"/>
    <x v="0"/>
    <x v="1"/>
    <n v="6247.11"/>
    <n v="6247.11"/>
    <n v="1"/>
  </r>
  <r>
    <x v="20"/>
    <n v="1"/>
    <x v="0"/>
    <x v="2"/>
    <n v="6198.37"/>
    <n v="6198.37"/>
    <n v="1"/>
  </r>
  <r>
    <x v="20"/>
    <n v="1"/>
    <x v="0"/>
    <x v="3"/>
    <n v="3543.7"/>
    <n v="3543.7"/>
    <n v="1"/>
  </r>
  <r>
    <x v="21"/>
    <n v="1"/>
    <x v="0"/>
    <x v="0"/>
    <n v="450.2"/>
    <n v="450.2"/>
    <n v="1"/>
  </r>
  <r>
    <x v="21"/>
    <n v="1"/>
    <x v="0"/>
    <x v="1"/>
    <n v="6950.87"/>
    <n v="6950.87"/>
    <n v="1"/>
  </r>
  <r>
    <x v="21"/>
    <n v="1"/>
    <x v="0"/>
    <x v="2"/>
    <n v="9437.5499999999993"/>
    <n v="9437.5499999999993"/>
    <n v="1"/>
  </r>
  <r>
    <x v="21"/>
    <n v="1"/>
    <x v="0"/>
    <x v="3"/>
    <n v="2462.66"/>
    <n v="2462.66"/>
    <n v="1"/>
  </r>
  <r>
    <x v="22"/>
    <n v="1"/>
    <x v="0"/>
    <x v="0"/>
    <n v="1437.71"/>
    <n v="1437.71"/>
    <n v="1"/>
  </r>
  <r>
    <x v="22"/>
    <n v="1"/>
    <x v="0"/>
    <x v="1"/>
    <n v="3195.55"/>
    <n v="3195.55"/>
    <n v="1"/>
  </r>
  <r>
    <x v="22"/>
    <n v="1"/>
    <x v="0"/>
    <x v="2"/>
    <n v="14761.82"/>
    <n v="14761.82"/>
    <n v="1"/>
  </r>
  <r>
    <x v="22"/>
    <n v="1"/>
    <x v="0"/>
    <x v="3"/>
    <n v="2257.6799999999998"/>
    <n v="2257.6799999999998"/>
    <n v="1"/>
  </r>
  <r>
    <x v="23"/>
    <n v="1"/>
    <x v="0"/>
    <x v="0"/>
    <n v="745.73"/>
    <n v="745.73"/>
    <n v="1"/>
  </r>
  <r>
    <x v="23"/>
    <n v="1"/>
    <x v="0"/>
    <x v="1"/>
    <n v="6461.68"/>
    <n v="6461.68"/>
    <n v="1"/>
  </r>
  <r>
    <x v="23"/>
    <n v="1"/>
    <x v="0"/>
    <x v="2"/>
    <n v="8539.85"/>
    <n v="8539.85"/>
    <n v="1"/>
  </r>
  <r>
    <x v="23"/>
    <n v="1"/>
    <x v="0"/>
    <x v="3"/>
    <n v="3342.52"/>
    <n v="3342.52"/>
    <n v="1"/>
  </r>
  <r>
    <x v="24"/>
    <n v="1"/>
    <x v="0"/>
    <x v="0"/>
    <n v="1301.8900000000001"/>
    <n v="1301.8900000000001"/>
    <n v="1"/>
  </r>
  <r>
    <x v="24"/>
    <n v="1"/>
    <x v="0"/>
    <x v="1"/>
    <n v="2511.84"/>
    <n v="2511.84"/>
    <n v="1"/>
  </r>
  <r>
    <x v="24"/>
    <n v="1"/>
    <x v="0"/>
    <x v="2"/>
    <n v="10400.68"/>
    <n v="10400.68"/>
    <n v="1"/>
  </r>
  <r>
    <x v="24"/>
    <n v="1"/>
    <x v="0"/>
    <x v="3"/>
    <n v="1365.38"/>
    <n v="1365.38"/>
    <n v="1"/>
  </r>
  <r>
    <x v="25"/>
    <n v="1"/>
    <x v="0"/>
    <x v="0"/>
    <n v="342.46"/>
    <n v="342.46"/>
    <n v="1"/>
  </r>
  <r>
    <x v="25"/>
    <n v="1"/>
    <x v="0"/>
    <x v="1"/>
    <n v="11412.42"/>
    <n v="11412.42"/>
    <n v="1"/>
  </r>
  <r>
    <x v="25"/>
    <n v="1"/>
    <x v="0"/>
    <x v="2"/>
    <n v="5323.81"/>
    <n v="5323.81"/>
    <n v="1"/>
  </r>
  <r>
    <x v="25"/>
    <n v="1"/>
    <x v="0"/>
    <x v="3"/>
    <n v="2788.56"/>
    <n v="2788.56"/>
    <n v="1"/>
  </r>
  <r>
    <x v="26"/>
    <n v="1"/>
    <x v="0"/>
    <x v="0"/>
    <n v="756.05"/>
    <n v="756.05"/>
    <n v="1"/>
  </r>
  <r>
    <x v="26"/>
    <n v="1"/>
    <x v="0"/>
    <x v="1"/>
    <n v="4950.2299999999996"/>
    <n v="4950.2299999999996"/>
    <n v="1"/>
  </r>
  <r>
    <x v="26"/>
    <n v="1"/>
    <x v="0"/>
    <x v="2"/>
    <n v="9775.2999999999993"/>
    <n v="9775.2999999999993"/>
    <n v="1"/>
  </r>
  <r>
    <x v="26"/>
    <n v="1"/>
    <x v="0"/>
    <x v="3"/>
    <n v="1393.47"/>
    <n v="1393.47"/>
    <n v="1"/>
  </r>
  <r>
    <x v="27"/>
    <n v="1"/>
    <x v="0"/>
    <x v="0"/>
    <n v="690.47"/>
    <n v="690.47"/>
    <n v="1"/>
  </r>
  <r>
    <x v="27"/>
    <n v="1"/>
    <x v="0"/>
    <x v="1"/>
    <n v="7594.26"/>
    <n v="7594.26"/>
    <n v="1"/>
  </r>
  <r>
    <x v="27"/>
    <n v="1"/>
    <x v="0"/>
    <x v="2"/>
    <n v="7999.66"/>
    <n v="7999.66"/>
    <n v="1"/>
  </r>
  <r>
    <x v="27"/>
    <n v="1"/>
    <x v="0"/>
    <x v="3"/>
    <n v="1781.24"/>
    <n v="1781.24"/>
    <n v="1"/>
  </r>
  <r>
    <x v="28"/>
    <n v="1"/>
    <x v="0"/>
    <x v="0"/>
    <n v="869.12"/>
    <n v="869.12"/>
    <n v="1"/>
  </r>
  <r>
    <x v="28"/>
    <n v="1"/>
    <x v="0"/>
    <x v="1"/>
    <n v="3830.01"/>
    <n v="3830.01"/>
    <n v="1"/>
  </r>
  <r>
    <x v="28"/>
    <n v="1"/>
    <x v="0"/>
    <x v="2"/>
    <n v="9753.9699999999993"/>
    <n v="9753.9699999999993"/>
    <n v="1"/>
  </r>
  <r>
    <x v="28"/>
    <n v="1"/>
    <x v="0"/>
    <x v="3"/>
    <n v="1177.7"/>
    <n v="1177.7"/>
    <n v="1"/>
  </r>
  <r>
    <x v="29"/>
    <n v="1"/>
    <x v="0"/>
    <x v="0"/>
    <n v="479.52"/>
    <n v="479.52"/>
    <n v="1"/>
  </r>
  <r>
    <x v="29"/>
    <n v="1"/>
    <x v="0"/>
    <x v="1"/>
    <n v="4535.0600000000004"/>
    <n v="4535.0600000000004"/>
    <n v="1"/>
  </r>
  <r>
    <x v="29"/>
    <n v="1"/>
    <x v="0"/>
    <x v="2"/>
    <n v="6159.85"/>
    <n v="6159.85"/>
    <n v="1"/>
  </r>
  <r>
    <x v="29"/>
    <n v="1"/>
    <x v="0"/>
    <x v="3"/>
    <n v="2548.27"/>
    <n v="2548.27"/>
    <n v="1"/>
  </r>
  <r>
    <x v="30"/>
    <n v="1"/>
    <x v="0"/>
    <x v="0"/>
    <n v="1480.67"/>
    <n v="1480.67"/>
    <n v="1"/>
  </r>
  <r>
    <x v="30"/>
    <n v="1"/>
    <x v="0"/>
    <x v="1"/>
    <n v="7338.99"/>
    <n v="7338.99"/>
    <n v="1"/>
  </r>
  <r>
    <x v="30"/>
    <n v="1"/>
    <x v="0"/>
    <x v="2"/>
    <n v="5564.79"/>
    <n v="5564.79"/>
    <n v="1"/>
  </r>
  <r>
    <x v="30"/>
    <n v="1"/>
    <x v="0"/>
    <x v="3"/>
    <n v="757.06"/>
    <n v="757.06"/>
    <n v="1"/>
  </r>
  <r>
    <x v="31"/>
    <n v="1"/>
    <x v="0"/>
    <x v="0"/>
    <n v="198.41"/>
    <n v="198.41"/>
    <n v="1"/>
  </r>
  <r>
    <x v="31"/>
    <n v="1"/>
    <x v="0"/>
    <x v="1"/>
    <n v="4692.6899999999996"/>
    <n v="4692.6899999999996"/>
    <n v="1"/>
  </r>
  <r>
    <x v="31"/>
    <n v="1"/>
    <x v="0"/>
    <x v="2"/>
    <n v="7371.26"/>
    <n v="7371.26"/>
    <n v="1"/>
  </r>
  <r>
    <x v="31"/>
    <n v="1"/>
    <x v="0"/>
    <x v="3"/>
    <n v="657.36"/>
    <n v="657.36"/>
    <n v="1"/>
  </r>
  <r>
    <x v="32"/>
    <n v="1"/>
    <x v="0"/>
    <x v="0"/>
    <n v="385.24"/>
    <n v="385.24"/>
    <n v="1"/>
  </r>
  <r>
    <x v="32"/>
    <n v="1"/>
    <x v="0"/>
    <x v="1"/>
    <n v="4276.8999999999996"/>
    <n v="4276.8999999999996"/>
    <n v="1"/>
  </r>
  <r>
    <x v="32"/>
    <n v="1"/>
    <x v="0"/>
    <x v="2"/>
    <n v="6661.35"/>
    <n v="6661.35"/>
    <n v="1"/>
  </r>
  <r>
    <x v="32"/>
    <n v="1"/>
    <x v="0"/>
    <x v="3"/>
    <n v="697.06"/>
    <n v="697.06"/>
    <n v="1"/>
  </r>
  <r>
    <x v="33"/>
    <n v="1"/>
    <x v="0"/>
    <x v="0"/>
    <n v="238.83"/>
    <n v="238.83"/>
    <n v="1"/>
  </r>
  <r>
    <x v="33"/>
    <n v="1"/>
    <x v="0"/>
    <x v="1"/>
    <n v="2771.41"/>
    <n v="2771.41"/>
    <n v="1"/>
  </r>
  <r>
    <x v="33"/>
    <n v="1"/>
    <x v="0"/>
    <x v="2"/>
    <n v="3181.72"/>
    <n v="3181.72"/>
    <n v="1"/>
  </r>
  <r>
    <x v="33"/>
    <n v="1"/>
    <x v="0"/>
    <x v="3"/>
    <n v="393.69"/>
    <n v="393.69"/>
    <n v="1"/>
  </r>
  <r>
    <x v="34"/>
    <n v="1"/>
    <x v="0"/>
    <x v="0"/>
    <n v="261.02"/>
    <n v="261.02"/>
    <n v="1"/>
  </r>
  <r>
    <x v="34"/>
    <n v="1"/>
    <x v="0"/>
    <x v="1"/>
    <n v="1781.38"/>
    <n v="1781.38"/>
    <n v="1"/>
  </r>
  <r>
    <x v="34"/>
    <n v="1"/>
    <x v="0"/>
    <x v="2"/>
    <n v="3864.32"/>
    <n v="3864.32"/>
    <n v="1"/>
  </r>
  <r>
    <x v="34"/>
    <n v="1"/>
    <x v="0"/>
    <x v="3"/>
    <n v="541.67999999999995"/>
    <n v="541.67999999999995"/>
    <n v="1"/>
  </r>
  <r>
    <x v="35"/>
    <n v="1"/>
    <x v="0"/>
    <x v="0"/>
    <n v="260.42"/>
    <n v="260.42"/>
    <n v="1"/>
  </r>
  <r>
    <x v="35"/>
    <n v="1"/>
    <x v="0"/>
    <x v="1"/>
    <n v="1902.97"/>
    <n v="1902.97"/>
    <n v="1"/>
  </r>
  <r>
    <x v="35"/>
    <n v="1"/>
    <x v="0"/>
    <x v="2"/>
    <n v="2308.06"/>
    <n v="2308.06"/>
    <n v="1"/>
  </r>
  <r>
    <x v="35"/>
    <n v="1"/>
    <x v="0"/>
    <x v="3"/>
    <n v="470.13"/>
    <n v="470.13"/>
    <n v="1"/>
  </r>
  <r>
    <x v="36"/>
    <n v="1"/>
    <x v="0"/>
    <x v="0"/>
    <n v="287.45"/>
    <n v="287.45"/>
    <n v="1"/>
  </r>
  <r>
    <x v="36"/>
    <n v="1"/>
    <x v="0"/>
    <x v="1"/>
    <n v="1901.87"/>
    <n v="1901.87"/>
    <n v="1"/>
  </r>
  <r>
    <x v="36"/>
    <n v="1"/>
    <x v="0"/>
    <x v="2"/>
    <n v="2466.21"/>
    <n v="2466.21"/>
    <n v="1"/>
  </r>
  <r>
    <x v="36"/>
    <n v="1"/>
    <x v="0"/>
    <x v="3"/>
    <n v="285.92"/>
    <n v="285.92"/>
    <n v="1"/>
  </r>
  <r>
    <x v="0"/>
    <n v="2"/>
    <x v="1"/>
    <x v="0"/>
    <n v="12763.98"/>
    <n v="12763.98"/>
    <n v="1"/>
  </r>
  <r>
    <x v="0"/>
    <n v="2"/>
    <x v="1"/>
    <x v="1"/>
    <n v="17660.919999999998"/>
    <n v="17660.919999999998"/>
    <n v="1"/>
  </r>
  <r>
    <x v="0"/>
    <n v="2"/>
    <x v="1"/>
    <x v="2"/>
    <n v="42432.160000000003"/>
    <n v="42432.160000000003"/>
    <n v="1"/>
  </r>
  <r>
    <x v="0"/>
    <n v="2"/>
    <x v="1"/>
    <x v="3"/>
    <n v="10148.959999999999"/>
    <n v="10148.959999999999"/>
    <n v="1"/>
  </r>
  <r>
    <x v="1"/>
    <n v="2"/>
    <x v="1"/>
    <x v="0"/>
    <n v="12880.05"/>
    <n v="12880.05"/>
    <n v="1"/>
  </r>
  <r>
    <x v="1"/>
    <n v="2"/>
    <x v="1"/>
    <x v="1"/>
    <n v="18884.599999999999"/>
    <n v="18884.599999999999"/>
    <n v="1"/>
  </r>
  <r>
    <x v="1"/>
    <n v="2"/>
    <x v="1"/>
    <x v="2"/>
    <n v="44616.959999999999"/>
    <n v="44616.959999999999"/>
    <n v="1"/>
  </r>
  <r>
    <x v="1"/>
    <n v="2"/>
    <x v="1"/>
    <x v="3"/>
    <n v="10251.040000000001"/>
    <n v="10251.040000000001"/>
    <n v="1"/>
  </r>
  <r>
    <x v="2"/>
    <n v="2"/>
    <x v="1"/>
    <x v="0"/>
    <n v="13360.8"/>
    <n v="13360.8"/>
    <n v="1"/>
  </r>
  <r>
    <x v="2"/>
    <n v="2"/>
    <x v="1"/>
    <x v="1"/>
    <n v="19030.73"/>
    <n v="19030.73"/>
    <n v="1"/>
  </r>
  <r>
    <x v="2"/>
    <n v="2"/>
    <x v="1"/>
    <x v="2"/>
    <n v="47634.44"/>
    <n v="47634.44"/>
    <n v="1"/>
  </r>
  <r>
    <x v="2"/>
    <n v="2"/>
    <x v="1"/>
    <x v="3"/>
    <n v="10707.29"/>
    <n v="10707.29"/>
    <n v="1"/>
  </r>
  <r>
    <x v="3"/>
    <n v="2"/>
    <x v="1"/>
    <x v="0"/>
    <n v="16028.37"/>
    <n v="16028.37"/>
    <n v="1"/>
  </r>
  <r>
    <x v="3"/>
    <n v="2"/>
    <x v="1"/>
    <x v="1"/>
    <n v="19957.86"/>
    <n v="19957.86"/>
    <n v="1"/>
  </r>
  <r>
    <x v="3"/>
    <n v="2"/>
    <x v="1"/>
    <x v="2"/>
    <n v="48149.45"/>
    <n v="48149.45"/>
    <n v="1"/>
  </r>
  <r>
    <x v="3"/>
    <n v="2"/>
    <x v="1"/>
    <x v="3"/>
    <n v="10700.48"/>
    <n v="10700.48"/>
    <n v="1"/>
  </r>
  <r>
    <x v="4"/>
    <n v="2"/>
    <x v="1"/>
    <x v="0"/>
    <n v="19177.12"/>
    <n v="19177.12"/>
    <n v="1"/>
  </r>
  <r>
    <x v="4"/>
    <n v="2"/>
    <x v="1"/>
    <x v="1"/>
    <n v="23859.91"/>
    <n v="23859.91"/>
    <n v="1"/>
  </r>
  <r>
    <x v="4"/>
    <n v="2"/>
    <x v="1"/>
    <x v="2"/>
    <n v="51864.27"/>
    <n v="51864.27"/>
    <n v="1"/>
  </r>
  <r>
    <x v="4"/>
    <n v="2"/>
    <x v="1"/>
    <x v="3"/>
    <n v="13139.8"/>
    <n v="13139.8"/>
    <n v="1"/>
  </r>
  <r>
    <x v="5"/>
    <n v="2"/>
    <x v="1"/>
    <x v="0"/>
    <n v="20350.52"/>
    <n v="20350.52"/>
    <n v="1"/>
  </r>
  <r>
    <x v="5"/>
    <n v="2"/>
    <x v="1"/>
    <x v="1"/>
    <n v="28899.62"/>
    <n v="28899.62"/>
    <n v="1"/>
  </r>
  <r>
    <x v="5"/>
    <n v="2"/>
    <x v="1"/>
    <x v="2"/>
    <n v="62442.49"/>
    <n v="62442.49"/>
    <n v="1"/>
  </r>
  <r>
    <x v="5"/>
    <n v="2"/>
    <x v="1"/>
    <x v="3"/>
    <n v="12313.81"/>
    <n v="12313.81"/>
    <n v="1"/>
  </r>
  <r>
    <x v="6"/>
    <n v="2"/>
    <x v="1"/>
    <x v="0"/>
    <n v="19539.21"/>
    <n v="19539.21"/>
    <n v="1"/>
  </r>
  <r>
    <x v="6"/>
    <n v="2"/>
    <x v="1"/>
    <x v="1"/>
    <n v="32375.09"/>
    <n v="32375.09"/>
    <n v="1"/>
  </r>
  <r>
    <x v="6"/>
    <n v="2"/>
    <x v="1"/>
    <x v="2"/>
    <n v="79215.91"/>
    <n v="79215.91"/>
    <n v="1"/>
  </r>
  <r>
    <x v="6"/>
    <n v="2"/>
    <x v="1"/>
    <x v="3"/>
    <n v="18198.900000000001"/>
    <n v="18198.900000000001"/>
    <n v="1"/>
  </r>
  <r>
    <x v="7"/>
    <n v="2"/>
    <x v="1"/>
    <x v="0"/>
    <n v="21754.01"/>
    <n v="21754.01"/>
    <n v="1"/>
  </r>
  <r>
    <x v="7"/>
    <n v="2"/>
    <x v="1"/>
    <x v="1"/>
    <n v="31505.34"/>
    <n v="31505.34"/>
    <n v="1"/>
  </r>
  <r>
    <x v="7"/>
    <n v="2"/>
    <x v="1"/>
    <x v="2"/>
    <n v="92084.85"/>
    <n v="92084.85"/>
    <n v="1"/>
  </r>
  <r>
    <x v="7"/>
    <n v="2"/>
    <x v="1"/>
    <x v="3"/>
    <n v="25958.23"/>
    <n v="25958.23"/>
    <n v="1"/>
  </r>
  <r>
    <x v="8"/>
    <n v="2"/>
    <x v="1"/>
    <x v="0"/>
    <n v="23380.48"/>
    <n v="23380.48"/>
    <n v="1"/>
  </r>
  <r>
    <x v="8"/>
    <n v="2"/>
    <x v="1"/>
    <x v="1"/>
    <n v="35246.589999999997"/>
    <n v="35246.589999999997"/>
    <n v="1"/>
  </r>
  <r>
    <x v="8"/>
    <n v="2"/>
    <x v="1"/>
    <x v="2"/>
    <n v="91184.2"/>
    <n v="91184.2"/>
    <n v="1"/>
  </r>
  <r>
    <x v="8"/>
    <n v="2"/>
    <x v="1"/>
    <x v="3"/>
    <n v="29148.240000000002"/>
    <n v="29148.240000000002"/>
    <n v="1"/>
  </r>
  <r>
    <x v="9"/>
    <n v="2"/>
    <x v="1"/>
    <x v="0"/>
    <n v="23108.59"/>
    <n v="23108.59"/>
    <n v="1"/>
  </r>
  <r>
    <x v="9"/>
    <n v="2"/>
    <x v="1"/>
    <x v="1"/>
    <n v="39135.07"/>
    <n v="39135.07"/>
    <n v="1"/>
  </r>
  <r>
    <x v="9"/>
    <n v="2"/>
    <x v="1"/>
    <x v="2"/>
    <n v="102411.68"/>
    <n v="102411.68"/>
    <n v="1"/>
  </r>
  <r>
    <x v="9"/>
    <n v="2"/>
    <x v="1"/>
    <x v="3"/>
    <n v="30597.51"/>
    <n v="30597.51"/>
    <n v="1"/>
  </r>
  <r>
    <x v="10"/>
    <n v="2"/>
    <x v="1"/>
    <x v="0"/>
    <n v="22766.12"/>
    <n v="22766.12"/>
    <n v="1"/>
  </r>
  <r>
    <x v="10"/>
    <n v="2"/>
    <x v="1"/>
    <x v="1"/>
    <n v="37560.74"/>
    <n v="37560.74"/>
    <n v="1"/>
  </r>
  <r>
    <x v="10"/>
    <n v="2"/>
    <x v="1"/>
    <x v="2"/>
    <n v="107186.74"/>
    <n v="107186.74"/>
    <n v="1"/>
  </r>
  <r>
    <x v="10"/>
    <n v="2"/>
    <x v="1"/>
    <x v="3"/>
    <n v="28931.24"/>
    <n v="28931.24"/>
    <n v="1"/>
  </r>
  <r>
    <x v="11"/>
    <n v="2"/>
    <x v="1"/>
    <x v="0"/>
    <n v="25578.84"/>
    <n v="25578.84"/>
    <n v="1"/>
  </r>
  <r>
    <x v="11"/>
    <n v="2"/>
    <x v="1"/>
    <x v="1"/>
    <n v="36589.03"/>
    <n v="36589.03"/>
    <n v="1"/>
  </r>
  <r>
    <x v="11"/>
    <n v="2"/>
    <x v="1"/>
    <x v="2"/>
    <n v="105503.37"/>
    <n v="105503.37"/>
    <n v="1"/>
  </r>
  <r>
    <x v="11"/>
    <n v="2"/>
    <x v="1"/>
    <x v="3"/>
    <n v="31686.43"/>
    <n v="31686.43"/>
    <n v="1"/>
  </r>
  <r>
    <x v="12"/>
    <n v="2"/>
    <x v="1"/>
    <x v="0"/>
    <n v="24296.57"/>
    <n v="24296.57"/>
    <n v="1"/>
  </r>
  <r>
    <x v="12"/>
    <n v="2"/>
    <x v="1"/>
    <x v="1"/>
    <n v="40884.15"/>
    <n v="40884.15"/>
    <n v="1"/>
  </r>
  <r>
    <x v="12"/>
    <n v="2"/>
    <x v="1"/>
    <x v="2"/>
    <n v="99285.64"/>
    <n v="99285.64"/>
    <n v="1"/>
  </r>
  <r>
    <x v="12"/>
    <n v="2"/>
    <x v="1"/>
    <x v="3"/>
    <n v="28399.67"/>
    <n v="28399.67"/>
    <n v="1"/>
  </r>
  <r>
    <x v="13"/>
    <n v="2"/>
    <x v="1"/>
    <x v="0"/>
    <n v="19931.66"/>
    <n v="19931.66"/>
    <n v="1"/>
  </r>
  <r>
    <x v="13"/>
    <n v="2"/>
    <x v="1"/>
    <x v="1"/>
    <n v="39077.120000000003"/>
    <n v="39077.120000000003"/>
    <n v="1"/>
  </r>
  <r>
    <x v="13"/>
    <n v="2"/>
    <x v="1"/>
    <x v="2"/>
    <n v="105845.4"/>
    <n v="105845.4"/>
    <n v="1"/>
  </r>
  <r>
    <x v="13"/>
    <n v="2"/>
    <x v="1"/>
    <x v="3"/>
    <n v="28370.84"/>
    <n v="28370.84"/>
    <n v="1"/>
  </r>
  <r>
    <x v="14"/>
    <n v="2"/>
    <x v="1"/>
    <x v="0"/>
    <n v="17821.45"/>
    <n v="17821.45"/>
    <n v="1"/>
  </r>
  <r>
    <x v="14"/>
    <n v="2"/>
    <x v="1"/>
    <x v="1"/>
    <n v="31651.51"/>
    <n v="31651.51"/>
    <n v="1"/>
  </r>
  <r>
    <x v="14"/>
    <n v="2"/>
    <x v="1"/>
    <x v="2"/>
    <n v="108089.82"/>
    <n v="108089.82"/>
    <n v="1"/>
  </r>
  <r>
    <x v="14"/>
    <n v="2"/>
    <x v="1"/>
    <x v="3"/>
    <n v="34057.339999999997"/>
    <n v="34057.339999999997"/>
    <n v="1"/>
  </r>
  <r>
    <x v="15"/>
    <n v="2"/>
    <x v="1"/>
    <x v="0"/>
    <n v="23312.58"/>
    <n v="23312.58"/>
    <n v="1"/>
  </r>
  <r>
    <x v="15"/>
    <n v="2"/>
    <x v="1"/>
    <x v="1"/>
    <n v="28499.86"/>
    <n v="28499.86"/>
    <n v="1"/>
  </r>
  <r>
    <x v="15"/>
    <n v="2"/>
    <x v="1"/>
    <x v="2"/>
    <n v="86146.99"/>
    <n v="86146.99"/>
    <n v="1"/>
  </r>
  <r>
    <x v="15"/>
    <n v="2"/>
    <x v="1"/>
    <x v="3"/>
    <n v="32766.93"/>
    <n v="32766.93"/>
    <n v="1"/>
  </r>
  <r>
    <x v="16"/>
    <n v="2"/>
    <x v="1"/>
    <x v="0"/>
    <n v="20871.919999999998"/>
    <n v="20871.919999999998"/>
    <n v="1"/>
  </r>
  <r>
    <x v="16"/>
    <n v="2"/>
    <x v="1"/>
    <x v="1"/>
    <n v="38130.629999999997"/>
    <n v="38130.629999999997"/>
    <n v="1"/>
  </r>
  <r>
    <x v="16"/>
    <n v="2"/>
    <x v="1"/>
    <x v="2"/>
    <n v="81430.070000000007"/>
    <n v="81430.070000000007"/>
    <n v="1"/>
  </r>
  <r>
    <x v="16"/>
    <n v="2"/>
    <x v="1"/>
    <x v="3"/>
    <n v="28450.93"/>
    <n v="28450.93"/>
    <n v="1"/>
  </r>
  <r>
    <x v="17"/>
    <n v="2"/>
    <x v="1"/>
    <x v="0"/>
    <n v="19538.22"/>
    <n v="19538.22"/>
    <n v="1"/>
  </r>
  <r>
    <x v="17"/>
    <n v="2"/>
    <x v="1"/>
    <x v="1"/>
    <n v="34766.519999999997"/>
    <n v="34766.519999999997"/>
    <n v="1"/>
  </r>
  <r>
    <x v="17"/>
    <n v="2"/>
    <x v="1"/>
    <x v="2"/>
    <n v="113432.75"/>
    <n v="113432.75"/>
    <n v="1"/>
  </r>
  <r>
    <x v="17"/>
    <n v="2"/>
    <x v="1"/>
    <x v="3"/>
    <n v="26867.73"/>
    <n v="26867.73"/>
    <n v="1"/>
  </r>
  <r>
    <x v="18"/>
    <n v="2"/>
    <x v="1"/>
    <x v="0"/>
    <n v="19759.34"/>
    <n v="19759.34"/>
    <n v="1"/>
  </r>
  <r>
    <x v="18"/>
    <n v="2"/>
    <x v="1"/>
    <x v="1"/>
    <n v="30961.97"/>
    <n v="30961.97"/>
    <n v="1"/>
  </r>
  <r>
    <x v="18"/>
    <n v="2"/>
    <x v="1"/>
    <x v="2"/>
    <n v="97886.49"/>
    <n v="97886.49"/>
    <n v="1"/>
  </r>
  <r>
    <x v="18"/>
    <n v="2"/>
    <x v="1"/>
    <x v="3"/>
    <n v="32303.86"/>
    <n v="32303.86"/>
    <n v="1"/>
  </r>
  <r>
    <x v="19"/>
    <n v="2"/>
    <x v="1"/>
    <x v="0"/>
    <n v="22876.03"/>
    <n v="22876.03"/>
    <n v="1"/>
  </r>
  <r>
    <x v="19"/>
    <n v="2"/>
    <x v="1"/>
    <x v="1"/>
    <n v="32062.82"/>
    <n v="32062.82"/>
    <n v="1"/>
  </r>
  <r>
    <x v="19"/>
    <n v="2"/>
    <x v="1"/>
    <x v="2"/>
    <n v="87369.77"/>
    <n v="87369.77"/>
    <n v="1"/>
  </r>
  <r>
    <x v="19"/>
    <n v="2"/>
    <x v="1"/>
    <x v="3"/>
    <n v="30006.560000000001"/>
    <n v="30006.560000000001"/>
    <n v="1"/>
  </r>
  <r>
    <x v="20"/>
    <n v="2"/>
    <x v="1"/>
    <x v="0"/>
    <n v="24689.279999999999"/>
    <n v="24689.279999999999"/>
    <n v="1"/>
  </r>
  <r>
    <x v="20"/>
    <n v="2"/>
    <x v="1"/>
    <x v="1"/>
    <n v="37599.89"/>
    <n v="37599.89"/>
    <n v="1"/>
  </r>
  <r>
    <x v="20"/>
    <n v="2"/>
    <x v="1"/>
    <x v="2"/>
    <n v="92990.28"/>
    <n v="92990.28"/>
    <n v="1"/>
  </r>
  <r>
    <x v="20"/>
    <n v="2"/>
    <x v="1"/>
    <x v="3"/>
    <n v="27685.86"/>
    <n v="27685.86"/>
    <n v="1"/>
  </r>
  <r>
    <x v="21"/>
    <n v="2"/>
    <x v="1"/>
    <x v="0"/>
    <n v="21092.39"/>
    <n v="21092.39"/>
    <n v="1"/>
  </r>
  <r>
    <x v="21"/>
    <n v="2"/>
    <x v="1"/>
    <x v="1"/>
    <n v="41167.33"/>
    <n v="41167.33"/>
    <n v="1"/>
  </r>
  <r>
    <x v="21"/>
    <n v="2"/>
    <x v="1"/>
    <x v="2"/>
    <n v="110658.16"/>
    <n v="110658.16"/>
    <n v="1"/>
  </r>
  <r>
    <x v="21"/>
    <n v="2"/>
    <x v="1"/>
    <x v="3"/>
    <n v="31842.61"/>
    <n v="31842.61"/>
    <n v="1"/>
  </r>
  <r>
    <x v="22"/>
    <n v="2"/>
    <x v="1"/>
    <x v="0"/>
    <n v="21740.95"/>
    <n v="21740.95"/>
    <n v="1"/>
  </r>
  <r>
    <x v="22"/>
    <n v="2"/>
    <x v="1"/>
    <x v="1"/>
    <n v="35277.83"/>
    <n v="35277.83"/>
    <n v="1"/>
  </r>
  <r>
    <x v="22"/>
    <n v="2"/>
    <x v="1"/>
    <x v="2"/>
    <n v="119424.83"/>
    <n v="119424.83"/>
    <n v="1"/>
  </r>
  <r>
    <x v="22"/>
    <n v="2"/>
    <x v="1"/>
    <x v="3"/>
    <n v="36445.129999999997"/>
    <n v="36445.129999999997"/>
    <n v="1"/>
  </r>
  <r>
    <x v="23"/>
    <n v="2"/>
    <x v="1"/>
    <x v="0"/>
    <n v="21328.87"/>
    <n v="21328.87"/>
    <n v="1"/>
  </r>
  <r>
    <x v="23"/>
    <n v="2"/>
    <x v="1"/>
    <x v="1"/>
    <n v="35389.379999999997"/>
    <n v="35389.379999999997"/>
    <n v="1"/>
  </r>
  <r>
    <x v="23"/>
    <n v="2"/>
    <x v="1"/>
    <x v="2"/>
    <n v="101407.22"/>
    <n v="101407.22"/>
    <n v="1"/>
  </r>
  <r>
    <x v="23"/>
    <n v="2"/>
    <x v="1"/>
    <x v="3"/>
    <n v="38532.019999999997"/>
    <n v="38532.019999999997"/>
    <n v="1"/>
  </r>
  <r>
    <x v="24"/>
    <n v="2"/>
    <x v="1"/>
    <x v="0"/>
    <n v="20652.2"/>
    <n v="20652.2"/>
    <n v="1"/>
  </r>
  <r>
    <x v="24"/>
    <n v="2"/>
    <x v="1"/>
    <x v="1"/>
    <n v="35084.800000000003"/>
    <n v="35084.800000000003"/>
    <n v="1"/>
  </r>
  <r>
    <x v="24"/>
    <n v="2"/>
    <x v="1"/>
    <x v="2"/>
    <n v="100985.43"/>
    <n v="100985.43"/>
    <n v="1"/>
  </r>
  <r>
    <x v="24"/>
    <n v="2"/>
    <x v="1"/>
    <x v="3"/>
    <n v="31605.07"/>
    <n v="31605.07"/>
    <n v="1"/>
  </r>
  <r>
    <x v="25"/>
    <n v="2"/>
    <x v="1"/>
    <x v="0"/>
    <n v="21785.24"/>
    <n v="21785.24"/>
    <n v="1"/>
  </r>
  <r>
    <x v="25"/>
    <n v="2"/>
    <x v="1"/>
    <x v="1"/>
    <n v="32880.589999999997"/>
    <n v="32880.589999999997"/>
    <n v="1"/>
  </r>
  <r>
    <x v="25"/>
    <n v="2"/>
    <x v="1"/>
    <x v="2"/>
    <n v="95683.18"/>
    <n v="95683.18"/>
    <n v="1"/>
  </r>
  <r>
    <x v="25"/>
    <n v="2"/>
    <x v="1"/>
    <x v="3"/>
    <n v="28148.91"/>
    <n v="28148.91"/>
    <n v="1"/>
  </r>
  <r>
    <x v="26"/>
    <n v="2"/>
    <x v="1"/>
    <x v="0"/>
    <n v="19447.45"/>
    <n v="19447.45"/>
    <n v="1"/>
  </r>
  <r>
    <x v="26"/>
    <n v="2"/>
    <x v="1"/>
    <x v="1"/>
    <n v="34770.47"/>
    <n v="34770.47"/>
    <n v="1"/>
  </r>
  <r>
    <x v="26"/>
    <n v="2"/>
    <x v="1"/>
    <x v="2"/>
    <n v="91129.54"/>
    <n v="91129.54"/>
    <n v="1"/>
  </r>
  <r>
    <x v="26"/>
    <n v="2"/>
    <x v="1"/>
    <x v="3"/>
    <n v="28093.63"/>
    <n v="28093.63"/>
    <n v="1"/>
  </r>
  <r>
    <x v="27"/>
    <n v="2"/>
    <x v="1"/>
    <x v="0"/>
    <n v="16687.509999999998"/>
    <n v="16687.509999999998"/>
    <n v="1"/>
  </r>
  <r>
    <x v="27"/>
    <n v="2"/>
    <x v="1"/>
    <x v="1"/>
    <n v="30537.27"/>
    <n v="30537.27"/>
    <n v="1"/>
  </r>
  <r>
    <x v="27"/>
    <n v="2"/>
    <x v="1"/>
    <x v="2"/>
    <n v="93754.44"/>
    <n v="93754.44"/>
    <n v="1"/>
  </r>
  <r>
    <x v="27"/>
    <n v="2"/>
    <x v="1"/>
    <x v="3"/>
    <n v="22967.97"/>
    <n v="22967.97"/>
    <n v="1"/>
  </r>
  <r>
    <x v="28"/>
    <n v="2"/>
    <x v="1"/>
    <x v="0"/>
    <n v="16421.34"/>
    <n v="16421.34"/>
    <n v="1"/>
  </r>
  <r>
    <x v="28"/>
    <n v="2"/>
    <x v="1"/>
    <x v="1"/>
    <n v="25709.62"/>
    <n v="25709.62"/>
    <n v="1"/>
  </r>
  <r>
    <x v="28"/>
    <n v="2"/>
    <x v="1"/>
    <x v="2"/>
    <n v="80080.69"/>
    <n v="80080.69"/>
    <n v="1"/>
  </r>
  <r>
    <x v="28"/>
    <n v="2"/>
    <x v="1"/>
    <x v="3"/>
    <n v="20830.96"/>
    <n v="20830.96"/>
    <n v="1"/>
  </r>
  <r>
    <x v="29"/>
    <n v="2"/>
    <x v="1"/>
    <x v="0"/>
    <n v="15909.85"/>
    <n v="15909.85"/>
    <n v="1"/>
  </r>
  <r>
    <x v="29"/>
    <n v="2"/>
    <x v="1"/>
    <x v="1"/>
    <n v="26805.279999999999"/>
    <n v="26805.279999999999"/>
    <n v="1"/>
  </r>
  <r>
    <x v="29"/>
    <n v="2"/>
    <x v="1"/>
    <x v="2"/>
    <n v="72509.759999999995"/>
    <n v="72509.759999999995"/>
    <n v="1"/>
  </r>
  <r>
    <x v="29"/>
    <n v="2"/>
    <x v="1"/>
    <x v="3"/>
    <n v="21323.63"/>
    <n v="21323.63"/>
    <n v="1"/>
  </r>
  <r>
    <x v="30"/>
    <n v="2"/>
    <x v="1"/>
    <x v="0"/>
    <n v="13493.49"/>
    <n v="13493.49"/>
    <n v="1"/>
  </r>
  <r>
    <x v="30"/>
    <n v="2"/>
    <x v="1"/>
    <x v="1"/>
    <n v="25618.41"/>
    <n v="25618.41"/>
    <n v="1"/>
  </r>
  <r>
    <x v="30"/>
    <n v="2"/>
    <x v="1"/>
    <x v="2"/>
    <n v="75328.3"/>
    <n v="75328.3"/>
    <n v="1"/>
  </r>
  <r>
    <x v="30"/>
    <n v="2"/>
    <x v="1"/>
    <x v="3"/>
    <n v="20879.53"/>
    <n v="20879.53"/>
    <n v="1"/>
  </r>
  <r>
    <x v="31"/>
    <n v="2"/>
    <x v="1"/>
    <x v="0"/>
    <n v="11819.07"/>
    <n v="11819.07"/>
    <n v="1"/>
  </r>
  <r>
    <x v="31"/>
    <n v="2"/>
    <x v="1"/>
    <x v="1"/>
    <n v="21650.639999999999"/>
    <n v="21650.639999999999"/>
    <n v="1"/>
  </r>
  <r>
    <x v="31"/>
    <n v="2"/>
    <x v="1"/>
    <x v="2"/>
    <n v="70484.31"/>
    <n v="70484.31"/>
    <n v="1"/>
  </r>
  <r>
    <x v="31"/>
    <n v="2"/>
    <x v="1"/>
    <x v="3"/>
    <n v="20477.93"/>
    <n v="20477.93"/>
    <n v="1"/>
  </r>
  <r>
    <x v="32"/>
    <n v="2"/>
    <x v="1"/>
    <x v="0"/>
    <n v="12896.29"/>
    <n v="12896.29"/>
    <n v="1"/>
  </r>
  <r>
    <x v="32"/>
    <n v="2"/>
    <x v="1"/>
    <x v="1"/>
    <n v="18815.39"/>
    <n v="18815.39"/>
    <n v="1"/>
  </r>
  <r>
    <x v="32"/>
    <n v="2"/>
    <x v="1"/>
    <x v="2"/>
    <n v="58990.31"/>
    <n v="58990.31"/>
    <n v="1"/>
  </r>
  <r>
    <x v="32"/>
    <n v="2"/>
    <x v="1"/>
    <x v="3"/>
    <n v="18947.57"/>
    <n v="18947.57"/>
    <n v="1"/>
  </r>
  <r>
    <x v="33"/>
    <n v="2"/>
    <x v="1"/>
    <x v="0"/>
    <n v="13541.44"/>
    <n v="13541.44"/>
    <n v="1"/>
  </r>
  <r>
    <x v="33"/>
    <n v="2"/>
    <x v="1"/>
    <x v="1"/>
    <n v="21008.77"/>
    <n v="21008.77"/>
    <n v="1"/>
  </r>
  <r>
    <x v="33"/>
    <n v="2"/>
    <x v="1"/>
    <x v="2"/>
    <n v="52125.37"/>
    <n v="52125.37"/>
    <n v="1"/>
  </r>
  <r>
    <x v="33"/>
    <n v="2"/>
    <x v="1"/>
    <x v="3"/>
    <n v="17307.810000000001"/>
    <n v="17307.810000000001"/>
    <n v="1"/>
  </r>
  <r>
    <x v="34"/>
    <n v="2"/>
    <x v="1"/>
    <x v="0"/>
    <n v="10253.23"/>
    <n v="10253.23"/>
    <n v="1"/>
  </r>
  <r>
    <x v="34"/>
    <n v="2"/>
    <x v="1"/>
    <x v="1"/>
    <n v="22552.07"/>
    <n v="22552.07"/>
    <n v="1"/>
  </r>
  <r>
    <x v="34"/>
    <n v="2"/>
    <x v="1"/>
    <x v="2"/>
    <n v="59188.7"/>
    <n v="59188.7"/>
    <n v="1"/>
  </r>
  <r>
    <x v="34"/>
    <n v="2"/>
    <x v="1"/>
    <x v="3"/>
    <n v="15708.3"/>
    <n v="15708.3"/>
    <n v="1"/>
  </r>
  <r>
    <x v="35"/>
    <n v="2"/>
    <x v="1"/>
    <x v="0"/>
    <n v="17197.689999999999"/>
    <n v="17197.689999999999"/>
    <n v="1"/>
  </r>
  <r>
    <x v="35"/>
    <n v="2"/>
    <x v="1"/>
    <x v="1"/>
    <n v="16663.939999999999"/>
    <n v="16663.939999999999"/>
    <n v="1"/>
  </r>
  <r>
    <x v="35"/>
    <n v="2"/>
    <x v="1"/>
    <x v="2"/>
    <n v="62561.29"/>
    <n v="62561.29"/>
    <n v="1"/>
  </r>
  <r>
    <x v="35"/>
    <n v="2"/>
    <x v="1"/>
    <x v="3"/>
    <n v="17980.099999999999"/>
    <n v="17980.099999999999"/>
    <n v="1"/>
  </r>
  <r>
    <x v="36"/>
    <n v="2"/>
    <x v="1"/>
    <x v="0"/>
    <n v="16665.330000000002"/>
    <n v="16665.330000000002"/>
    <n v="1"/>
  </r>
  <r>
    <x v="36"/>
    <n v="2"/>
    <x v="1"/>
    <x v="1"/>
    <n v="27995.51"/>
    <n v="27995.51"/>
    <n v="1"/>
  </r>
  <r>
    <x v="36"/>
    <n v="2"/>
    <x v="1"/>
    <x v="2"/>
    <n v="46236.42"/>
    <n v="46236.42"/>
    <n v="1"/>
  </r>
  <r>
    <x v="36"/>
    <n v="2"/>
    <x v="1"/>
    <x v="3"/>
    <n v="19894.84"/>
    <n v="19894.84"/>
    <n v="1"/>
  </r>
  <r>
    <x v="0"/>
    <n v="3"/>
    <x v="2"/>
    <x v="0"/>
    <n v="3977.11"/>
    <n v="3829.15"/>
    <n v="1.0386404293381037"/>
  </r>
  <r>
    <x v="0"/>
    <n v="3"/>
    <x v="2"/>
    <x v="1"/>
    <n v="16543.59"/>
    <n v="16339.52"/>
    <n v="1.0124893509723665"/>
  </r>
  <r>
    <x v="0"/>
    <n v="3"/>
    <x v="2"/>
    <x v="2"/>
    <n v="49027.88"/>
    <n v="17133.689999999999"/>
    <n v="2.8614898483630791"/>
  </r>
  <r>
    <x v="0"/>
    <n v="3"/>
    <x v="2"/>
    <x v="3"/>
    <n v="15956.15"/>
    <n v="9418.66"/>
    <n v="1.694099797635757"/>
  </r>
  <r>
    <x v="1"/>
    <n v="3"/>
    <x v="2"/>
    <x v="0"/>
    <n v="3738.4"/>
    <n v="3575.27"/>
    <n v="1.0456273232511111"/>
  </r>
  <r>
    <x v="1"/>
    <n v="3"/>
    <x v="2"/>
    <x v="1"/>
    <n v="13862.35"/>
    <n v="13661.78"/>
    <n v="1.0146811030480654"/>
  </r>
  <r>
    <x v="1"/>
    <n v="3"/>
    <x v="2"/>
    <x v="2"/>
    <n v="36531.01"/>
    <n v="12761.79"/>
    <n v="2.8625302563355142"/>
  </r>
  <r>
    <x v="1"/>
    <n v="3"/>
    <x v="2"/>
    <x v="3"/>
    <n v="15252.78"/>
    <n v="8997.1"/>
    <n v="1.6952995965366617"/>
  </r>
  <r>
    <x v="2"/>
    <n v="3"/>
    <x v="2"/>
    <x v="0"/>
    <n v="4258.54"/>
    <n v="4068.78"/>
    <n v="1.0466380585826709"/>
  </r>
  <r>
    <x v="2"/>
    <n v="3"/>
    <x v="2"/>
    <x v="1"/>
    <n v="13034.58"/>
    <n v="12841.99"/>
    <n v="1.014996896898378"/>
  </r>
  <r>
    <x v="2"/>
    <n v="3"/>
    <x v="2"/>
    <x v="2"/>
    <n v="30547.01"/>
    <n v="10666.95"/>
    <n v="2.8637061203061789"/>
  </r>
  <r>
    <x v="2"/>
    <n v="3"/>
    <x v="2"/>
    <x v="3"/>
    <n v="11340.11"/>
    <n v="6687.98"/>
    <n v="1.6955956806090928"/>
  </r>
  <r>
    <x v="3"/>
    <n v="3"/>
    <x v="2"/>
    <x v="0"/>
    <n v="5387.95"/>
    <n v="5182.84"/>
    <n v="1.0395748277006429"/>
  </r>
  <r>
    <x v="3"/>
    <n v="3"/>
    <x v="2"/>
    <x v="1"/>
    <n v="14862.34"/>
    <n v="14674.74"/>
    <n v="1.0127838721503755"/>
  </r>
  <r>
    <x v="3"/>
    <n v="3"/>
    <x v="2"/>
    <x v="2"/>
    <n v="29999.14"/>
    <n v="10481.9"/>
    <n v="2.8619944857325486"/>
  </r>
  <r>
    <x v="3"/>
    <n v="3"/>
    <x v="2"/>
    <x v="3"/>
    <n v="9975.34"/>
    <n v="5887.67"/>
    <n v="1.6942763436130082"/>
  </r>
  <r>
    <x v="4"/>
    <n v="3"/>
    <x v="2"/>
    <x v="0"/>
    <n v="7283.34"/>
    <n v="6988.9"/>
    <n v="1.0421296627509338"/>
  </r>
  <r>
    <x v="4"/>
    <n v="3"/>
    <x v="2"/>
    <x v="1"/>
    <n v="19000.79"/>
    <n v="18746.080000000002"/>
    <n v="1.0135873740003243"/>
  </r>
  <r>
    <x v="4"/>
    <n v="3"/>
    <x v="2"/>
    <x v="2"/>
    <n v="33856.58"/>
    <n v="26783.41"/>
    <n v="1.2640877319206181"/>
  </r>
  <r>
    <x v="4"/>
    <n v="3"/>
    <x v="2"/>
    <x v="3"/>
    <n v="10105.700000000001"/>
    <n v="8771.0400000000009"/>
    <n v="1.1521666757875919"/>
  </r>
  <r>
    <x v="5"/>
    <n v="3"/>
    <x v="2"/>
    <x v="0"/>
    <n v="7867.41"/>
    <n v="7598.23"/>
    <n v="1.0354266717380232"/>
  </r>
  <r>
    <x v="5"/>
    <n v="3"/>
    <x v="2"/>
    <x v="1"/>
    <n v="25636.11"/>
    <n v="25345.27"/>
    <n v="1.0114751194207046"/>
  </r>
  <r>
    <x v="5"/>
    <n v="3"/>
    <x v="2"/>
    <x v="2"/>
    <n v="45276.4"/>
    <n v="29609.93"/>
    <n v="1.5290951380161992"/>
  </r>
  <r>
    <x v="5"/>
    <n v="3"/>
    <x v="2"/>
    <x v="3"/>
    <n v="11088.77"/>
    <n v="8628.1299999999992"/>
    <n v="1.2851880998547776"/>
  </r>
  <r>
    <x v="6"/>
    <n v="3"/>
    <x v="2"/>
    <x v="0"/>
    <n v="7370.56"/>
    <n v="7207.43"/>
    <n v="1.0226335878392159"/>
  </r>
  <r>
    <x v="6"/>
    <n v="3"/>
    <x v="2"/>
    <x v="1"/>
    <n v="27813.24"/>
    <n v="27609.119999999999"/>
    <n v="1.0073932092004383"/>
  </r>
  <r>
    <x v="6"/>
    <n v="3"/>
    <x v="2"/>
    <x v="2"/>
    <n v="60122.73"/>
    <n v="34878.949999999997"/>
    <n v="1.7237540120903871"/>
  </r>
  <r>
    <x v="6"/>
    <n v="3"/>
    <x v="2"/>
    <x v="3"/>
    <n v="14616.76"/>
    <n v="10611.87"/>
    <n v="1.3773971976663868"/>
  </r>
  <r>
    <x v="7"/>
    <n v="3"/>
    <x v="2"/>
    <x v="0"/>
    <n v="7021.45"/>
    <n v="6884.64"/>
    <n v="1.019871772525506"/>
  </r>
  <r>
    <x v="7"/>
    <n v="3"/>
    <x v="2"/>
    <x v="1"/>
    <n v="26211.24"/>
    <n v="26041.9"/>
    <n v="1.0065025977367243"/>
  </r>
  <r>
    <x v="7"/>
    <n v="3"/>
    <x v="2"/>
    <x v="2"/>
    <n v="68898.009999999995"/>
    <n v="50480.13"/>
    <n v="1.3648540524756969"/>
  </r>
  <r>
    <x v="7"/>
    <n v="3"/>
    <x v="2"/>
    <x v="3"/>
    <n v="20493.12"/>
    <n v="16689.38"/>
    <n v="1.2279137990746209"/>
  </r>
  <r>
    <x v="8"/>
    <n v="3"/>
    <x v="2"/>
    <x v="0"/>
    <n v="6740.5"/>
    <n v="6645.62"/>
    <n v="1.0142770727185726"/>
  </r>
  <r>
    <x v="8"/>
    <n v="3"/>
    <x v="2"/>
    <x v="1"/>
    <n v="24696.77"/>
    <n v="24581.51"/>
    <n v="1.0046888901454794"/>
  </r>
  <r>
    <x v="8"/>
    <n v="3"/>
    <x v="2"/>
    <x v="2"/>
    <n v="65596.31"/>
    <n v="54631.88"/>
    <n v="1.200696553001654"/>
  </r>
  <r>
    <x v="8"/>
    <n v="3"/>
    <x v="2"/>
    <x v="3"/>
    <n v="24342.87"/>
    <n v="21774.85"/>
    <n v="1.1179351407702005"/>
  </r>
  <r>
    <x v="9"/>
    <n v="3"/>
    <x v="2"/>
    <x v="0"/>
    <n v="6844.65"/>
    <n v="6656.85"/>
    <n v="1.0282115414948512"/>
  </r>
  <r>
    <x v="9"/>
    <n v="3"/>
    <x v="2"/>
    <x v="1"/>
    <n v="23949.93"/>
    <n v="23732.04"/>
    <n v="1.0091812587539883"/>
  </r>
  <r>
    <x v="9"/>
    <n v="3"/>
    <x v="2"/>
    <x v="2"/>
    <n v="65164.19"/>
    <n v="57560.19"/>
    <n v="1.1321051928424837"/>
  </r>
  <r>
    <x v="9"/>
    <n v="3"/>
    <x v="2"/>
    <x v="3"/>
    <n v="23435.8"/>
    <n v="21642.42"/>
    <n v="1.082864115935279"/>
  </r>
  <r>
    <x v="10"/>
    <n v="3"/>
    <x v="2"/>
    <x v="0"/>
    <n v="6417.02"/>
    <n v="6215.53"/>
    <n v="1.0324171872712384"/>
  </r>
  <r>
    <x v="10"/>
    <n v="3"/>
    <x v="2"/>
    <x v="1"/>
    <n v="24236.78"/>
    <n v="23984.45"/>
    <n v="1.0105205664503458"/>
  </r>
  <r>
    <x v="10"/>
    <n v="3"/>
    <x v="2"/>
    <x v="2"/>
    <n v="58940.33"/>
    <n v="31486.7"/>
    <n v="1.8719119501249735"/>
  </r>
  <r>
    <x v="10"/>
    <n v="3"/>
    <x v="2"/>
    <x v="3"/>
    <n v="19676.97"/>
    <n v="13520.08"/>
    <n v="1.4553885775823812"/>
  </r>
  <r>
    <x v="11"/>
    <n v="3"/>
    <x v="2"/>
    <x v="0"/>
    <n v="6272.3"/>
    <n v="6211.44"/>
    <n v="1.009798050049586"/>
  </r>
  <r>
    <x v="11"/>
    <n v="3"/>
    <x v="2"/>
    <x v="1"/>
    <n v="22755.58"/>
    <n v="22682.37"/>
    <n v="1.003227616867197"/>
  </r>
  <r>
    <x v="11"/>
    <n v="3"/>
    <x v="2"/>
    <x v="2"/>
    <n v="63018.98"/>
    <n v="48871.16"/>
    <n v="1.2894922076742192"/>
  </r>
  <r>
    <x v="11"/>
    <n v="3"/>
    <x v="2"/>
    <x v="3"/>
    <n v="21172.44"/>
    <n v="18036.349999999999"/>
    <n v="1.1738760891200271"/>
  </r>
  <r>
    <x v="12"/>
    <n v="3"/>
    <x v="2"/>
    <x v="0"/>
    <n v="6309.92"/>
    <n v="6189.58"/>
    <n v="1.0194423531160435"/>
  </r>
  <r>
    <x v="12"/>
    <n v="3"/>
    <x v="2"/>
    <x v="1"/>
    <n v="22231.89"/>
    <n v="22091.31"/>
    <n v="1.006363588216362"/>
  </r>
  <r>
    <x v="12"/>
    <n v="3"/>
    <x v="2"/>
    <x v="2"/>
    <n v="58648.33"/>
    <n v="42937.03"/>
    <n v="1.3659149223875058"/>
  </r>
  <r>
    <x v="12"/>
    <n v="3"/>
    <x v="2"/>
    <x v="3"/>
    <n v="20644.89"/>
    <n v="17034.07"/>
    <n v="1.2119763509249404"/>
  </r>
  <r>
    <x v="13"/>
    <n v="3"/>
    <x v="2"/>
    <x v="0"/>
    <n v="7149.31"/>
    <n v="7090.04"/>
    <n v="1.0083596143322182"/>
  </r>
  <r>
    <x v="13"/>
    <n v="3"/>
    <x v="2"/>
    <x v="1"/>
    <n v="22326.89"/>
    <n v="22265.53"/>
    <n v="1.0027558293020646"/>
  </r>
  <r>
    <x v="13"/>
    <n v="3"/>
    <x v="2"/>
    <x v="2"/>
    <n v="54010.41"/>
    <n v="47450.52"/>
    <n v="1.1382469570407239"/>
  </r>
  <r>
    <x v="13"/>
    <n v="3"/>
    <x v="2"/>
    <x v="3"/>
    <n v="19529.84"/>
    <n v="18041.490000000002"/>
    <n v="1.0824959579280868"/>
  </r>
  <r>
    <x v="14"/>
    <n v="3"/>
    <x v="2"/>
    <x v="0"/>
    <n v="7019.96"/>
    <n v="6909.11"/>
    <n v="1.0160440346151676"/>
  </r>
  <r>
    <x v="14"/>
    <n v="3"/>
    <x v="2"/>
    <x v="1"/>
    <n v="24922.3"/>
    <n v="24791.81"/>
    <n v="1.0052634317542768"/>
  </r>
  <r>
    <x v="14"/>
    <n v="3"/>
    <x v="2"/>
    <x v="2"/>
    <n v="55040.32"/>
    <n v="38918.82"/>
    <n v="1.4142340389559602"/>
  </r>
  <r>
    <x v="14"/>
    <n v="3"/>
    <x v="2"/>
    <x v="3"/>
    <n v="19278.75"/>
    <n v="15782.98"/>
    <n v="1.2214898580622924"/>
  </r>
  <r>
    <x v="15"/>
    <n v="3"/>
    <x v="2"/>
    <x v="0"/>
    <n v="8366.69"/>
    <n v="8267.09"/>
    <n v="1.012047770134352"/>
  </r>
  <r>
    <x v="15"/>
    <n v="3"/>
    <x v="2"/>
    <x v="1"/>
    <n v="24837.42"/>
    <n v="24739.38"/>
    <n v="1.0039629125709697"/>
  </r>
  <r>
    <x v="15"/>
    <n v="3"/>
    <x v="2"/>
    <x v="2"/>
    <n v="61653.01"/>
    <n v="48733.46"/>
    <n v="1.2651063560847107"/>
  </r>
  <r>
    <x v="15"/>
    <n v="3"/>
    <x v="2"/>
    <x v="3"/>
    <n v="17389.849999999999"/>
    <n v="14956.66"/>
    <n v="1.1626827112470297"/>
  </r>
  <r>
    <x v="16"/>
    <n v="3"/>
    <x v="2"/>
    <x v="0"/>
    <n v="9838.91"/>
    <n v="9676.8799999999992"/>
    <n v="1.0167440332007838"/>
  </r>
  <r>
    <x v="16"/>
    <n v="3"/>
    <x v="2"/>
    <x v="1"/>
    <n v="29984.44"/>
    <n v="29820.7"/>
    <n v="1.0054908167816314"/>
  </r>
  <r>
    <x v="16"/>
    <n v="3"/>
    <x v="2"/>
    <x v="2"/>
    <n v="67178.009999999995"/>
    <n v="60458.55"/>
    <n v="1.1111416003195576"/>
  </r>
  <r>
    <x v="16"/>
    <n v="3"/>
    <x v="2"/>
    <x v="3"/>
    <n v="23940.98"/>
    <n v="22408.89"/>
    <n v="1.0683697407591362"/>
  </r>
  <r>
    <x v="17"/>
    <n v="3"/>
    <x v="2"/>
    <x v="0"/>
    <n v="8295.7199999999993"/>
    <n v="8111.72"/>
    <n v="1.0226832287110501"/>
  </r>
  <r>
    <x v="17"/>
    <n v="3"/>
    <x v="2"/>
    <x v="1"/>
    <n v="35453.35"/>
    <n v="35192.61"/>
    <n v="1.0074089418204559"/>
  </r>
  <r>
    <x v="17"/>
    <n v="3"/>
    <x v="2"/>
    <x v="2"/>
    <n v="87839.72"/>
    <n v="79257.39"/>
    <n v="1.1082842874336387"/>
  </r>
  <r>
    <x v="17"/>
    <n v="3"/>
    <x v="2"/>
    <x v="3"/>
    <n v="26734.959999999999"/>
    <n v="24990.98"/>
    <n v="1.0697843782036558"/>
  </r>
  <r>
    <x v="18"/>
    <n v="3"/>
    <x v="2"/>
    <x v="0"/>
    <n v="6326.63"/>
    <n v="6111.67"/>
    <n v="1.035172056082871"/>
  </r>
  <r>
    <x v="18"/>
    <n v="3"/>
    <x v="2"/>
    <x v="1"/>
    <n v="29800.43"/>
    <n v="29464.7"/>
    <n v="1.0113943125163332"/>
  </r>
  <r>
    <x v="18"/>
    <n v="3"/>
    <x v="2"/>
    <x v="2"/>
    <n v="92498.52"/>
    <n v="62794.5"/>
    <n v="1.4730353773021523"/>
  </r>
  <r>
    <x v="18"/>
    <n v="3"/>
    <x v="2"/>
    <x v="3"/>
    <n v="31053.25"/>
    <n v="24921.79"/>
    <n v="1.246028074227413"/>
  </r>
  <r>
    <x v="19"/>
    <n v="3"/>
    <x v="2"/>
    <x v="0"/>
    <n v="6607.15"/>
    <n v="6578.55"/>
    <n v="1.0043474625867401"/>
  </r>
  <r>
    <x v="19"/>
    <n v="3"/>
    <x v="2"/>
    <x v="1"/>
    <n v="23050.87"/>
    <n v="23017.78"/>
    <n v="1.0014375843369778"/>
  </r>
  <r>
    <x v="19"/>
    <n v="3"/>
    <x v="2"/>
    <x v="2"/>
    <n v="84641.12"/>
    <n v="77054.02"/>
    <n v="1.0984646875010544"/>
  </r>
  <r>
    <x v="19"/>
    <n v="3"/>
    <x v="2"/>
    <x v="3"/>
    <n v="34919.019999999997"/>
    <n v="32858.25"/>
    <n v="1.0627169736671915"/>
  </r>
  <r>
    <x v="20"/>
    <n v="3"/>
    <x v="2"/>
    <x v="0"/>
    <n v="8265.31"/>
    <n v="8195.6200000000008"/>
    <n v="1.0085033225064117"/>
  </r>
  <r>
    <x v="20"/>
    <n v="3"/>
    <x v="2"/>
    <x v="1"/>
    <n v="24062.22"/>
    <n v="23994.94"/>
    <n v="1.002803924494081"/>
  </r>
  <r>
    <x v="20"/>
    <n v="3"/>
    <x v="2"/>
    <x v="2"/>
    <n v="68334.98"/>
    <n v="65243.199999999997"/>
    <n v="1.0473885401083944"/>
  </r>
  <r>
    <x v="20"/>
    <n v="3"/>
    <x v="2"/>
    <x v="3"/>
    <n v="31618.9"/>
    <n v="30655.38"/>
    <n v="1.0314306982983086"/>
  </r>
  <r>
    <x v="21"/>
    <n v="3"/>
    <x v="2"/>
    <x v="0"/>
    <n v="10030.64"/>
    <n v="9951.59"/>
    <n v="1.0079434542620826"/>
  </r>
  <r>
    <x v="21"/>
    <n v="3"/>
    <x v="2"/>
    <x v="1"/>
    <n v="30253.919999999998"/>
    <n v="30174.86"/>
    <n v="1.0026200618660699"/>
  </r>
  <r>
    <x v="21"/>
    <n v="3"/>
    <x v="2"/>
    <x v="2"/>
    <n v="70322.94"/>
    <n v="65806.83"/>
    <n v="1.0686267671607947"/>
  </r>
  <r>
    <x v="21"/>
    <n v="3"/>
    <x v="2"/>
    <x v="3"/>
    <n v="25869.65"/>
    <n v="24764.84"/>
    <n v="1.0446120386806457"/>
  </r>
  <r>
    <x v="22"/>
    <n v="3"/>
    <x v="2"/>
    <x v="0"/>
    <n v="10079.83"/>
    <n v="10032.27"/>
    <n v="1.0047407017554351"/>
  </r>
  <r>
    <x v="22"/>
    <n v="3"/>
    <x v="2"/>
    <x v="1"/>
    <n v="36743.949999999997"/>
    <n v="36686.47"/>
    <n v="1.0015667901545173"/>
  </r>
  <r>
    <x v="22"/>
    <n v="3"/>
    <x v="2"/>
    <x v="2"/>
    <n v="88911.84"/>
    <n v="84361.73"/>
    <n v="1.0539357123188442"/>
  </r>
  <r>
    <x v="22"/>
    <n v="3"/>
    <x v="2"/>
    <x v="3"/>
    <n v="25938.73"/>
    <n v="25025.15"/>
    <n v="1.0365064744866663"/>
  </r>
  <r>
    <x v="23"/>
    <n v="3"/>
    <x v="2"/>
    <x v="0"/>
    <n v="8639.42"/>
    <n v="8568.11"/>
    <n v="1.008322722280643"/>
  </r>
  <r>
    <x v="23"/>
    <n v="3"/>
    <x v="2"/>
    <x v="1"/>
    <n v="36574.17"/>
    <n v="36474.07"/>
    <n v="1.0027444154162122"/>
  </r>
  <r>
    <x v="23"/>
    <n v="3"/>
    <x v="2"/>
    <x v="2"/>
    <n v="104057.94"/>
    <n v="95158.57"/>
    <n v="1.0935214768359802"/>
  </r>
  <r>
    <x v="23"/>
    <n v="3"/>
    <x v="2"/>
    <x v="3"/>
    <n v="31773.89"/>
    <n v="29964.25"/>
    <n v="1.0603933020182383"/>
  </r>
  <r>
    <x v="24"/>
    <n v="3"/>
    <x v="2"/>
    <x v="0"/>
    <n v="8574.2800000000007"/>
    <n v="8524.83"/>
    <n v="1.0058007021840905"/>
  </r>
  <r>
    <x v="24"/>
    <n v="3"/>
    <x v="2"/>
    <x v="1"/>
    <n v="31530.7"/>
    <n v="31470.400000000001"/>
    <n v="1.0019160862270577"/>
  </r>
  <r>
    <x v="24"/>
    <n v="3"/>
    <x v="2"/>
    <x v="2"/>
    <n v="105935.92"/>
    <n v="93681.48"/>
    <n v="1.1308096328110957"/>
  </r>
  <r>
    <x v="24"/>
    <n v="3"/>
    <x v="2"/>
    <x v="3"/>
    <n v="38714.35"/>
    <n v="35767.24"/>
    <n v="1.0823969084558942"/>
  </r>
  <r>
    <x v="25"/>
    <n v="3"/>
    <x v="2"/>
    <x v="0"/>
    <n v="9997.6200000000008"/>
    <n v="9867.2999999999993"/>
    <n v="1.0132072603447753"/>
  </r>
  <r>
    <x v="25"/>
    <n v="3"/>
    <x v="2"/>
    <x v="1"/>
    <n v="31105.67"/>
    <n v="30971.24"/>
    <n v="1.0043404784567875"/>
  </r>
  <r>
    <x v="25"/>
    <n v="3"/>
    <x v="2"/>
    <x v="2"/>
    <n v="88064.54"/>
    <n v="72346.539999999994"/>
    <n v="1.2172598717229601"/>
  </r>
  <r>
    <x v="25"/>
    <n v="3"/>
    <x v="2"/>
    <x v="3"/>
    <n v="37038.76"/>
    <n v="32727.29"/>
    <n v="1.1317392915820406"/>
  </r>
  <r>
    <x v="26"/>
    <n v="3"/>
    <x v="2"/>
    <x v="0"/>
    <n v="8006.14"/>
    <n v="7886.6"/>
    <n v="1.0151573555144169"/>
  </r>
  <r>
    <x v="26"/>
    <n v="3"/>
    <x v="2"/>
    <x v="1"/>
    <n v="36214.75"/>
    <n v="36035.46"/>
    <n v="1.0049753770314018"/>
  </r>
  <r>
    <x v="26"/>
    <n v="3"/>
    <x v="2"/>
    <x v="2"/>
    <n v="87207.27"/>
    <n v="84166.69"/>
    <n v="1.0361256929552534"/>
  </r>
  <r>
    <x v="26"/>
    <n v="3"/>
    <x v="2"/>
    <x v="3"/>
    <n v="31131"/>
    <n v="30395.25"/>
    <n v="1.024206084832334"/>
  </r>
  <r>
    <x v="27"/>
    <n v="3"/>
    <x v="2"/>
    <x v="0"/>
    <n v="7694.35"/>
    <n v="7543.3"/>
    <n v="1.0200243925072581"/>
  </r>
  <r>
    <x v="27"/>
    <n v="3"/>
    <x v="2"/>
    <x v="1"/>
    <n v="28963.06"/>
    <n v="28774.54"/>
    <n v="1.0065516251519573"/>
  </r>
  <r>
    <x v="27"/>
    <n v="3"/>
    <x v="2"/>
    <x v="2"/>
    <n v="99690.84"/>
    <n v="95203.94"/>
    <n v="1.0471293519995075"/>
  </r>
  <r>
    <x v="27"/>
    <n v="3"/>
    <x v="2"/>
    <x v="3"/>
    <n v="29949.38"/>
    <n v="29049.81"/>
    <n v="1.0309664675947967"/>
  </r>
  <r>
    <x v="28"/>
    <n v="3"/>
    <x v="2"/>
    <x v="0"/>
    <n v="8461"/>
    <n v="8394.35"/>
    <n v="1.0079398643134965"/>
  </r>
  <r>
    <x v="28"/>
    <n v="3"/>
    <x v="2"/>
    <x v="1"/>
    <n v="27937.17"/>
    <n v="27864.21"/>
    <n v="1.0026184126519286"/>
  </r>
  <r>
    <x v="28"/>
    <n v="3"/>
    <x v="2"/>
    <x v="2"/>
    <n v="79782.89"/>
    <n v="77633.7"/>
    <n v="1.0276837249802599"/>
  </r>
  <r>
    <x v="28"/>
    <n v="3"/>
    <x v="2"/>
    <x v="3"/>
    <n v="35675.78"/>
    <n v="35042.71"/>
    <n v="1.0180656690079048"/>
  </r>
  <r>
    <x v="29"/>
    <n v="3"/>
    <x v="2"/>
    <x v="0"/>
    <n v="10241.02"/>
    <n v="10086.34"/>
    <n v="1.0153355924944034"/>
  </r>
  <r>
    <x v="29"/>
    <n v="3"/>
    <x v="2"/>
    <x v="1"/>
    <n v="30925.18"/>
    <n v="30770.3"/>
    <n v="1.0050334250884783"/>
  </r>
  <r>
    <x v="29"/>
    <n v="3"/>
    <x v="2"/>
    <x v="2"/>
    <n v="80518.710000000006"/>
    <n v="77246.11"/>
    <n v="1.0423658874213861"/>
  </r>
  <r>
    <x v="29"/>
    <n v="3"/>
    <x v="2"/>
    <x v="3"/>
    <n v="29910.86"/>
    <n v="29092.36"/>
    <n v="1.0281345342901023"/>
  </r>
  <r>
    <x v="30"/>
    <n v="3"/>
    <x v="2"/>
    <x v="0"/>
    <n v="8984.92"/>
    <n v="8882.11"/>
    <n v="1.0115749523480344"/>
  </r>
  <r>
    <x v="30"/>
    <n v="3"/>
    <x v="2"/>
    <x v="1"/>
    <n v="37280.26"/>
    <n v="37138.81"/>
    <n v="1.0038086842308627"/>
  </r>
  <r>
    <x v="30"/>
    <n v="3"/>
    <x v="2"/>
    <x v="2"/>
    <n v="87131.65"/>
    <n v="84140.06"/>
    <n v="1.0355548831317687"/>
  </r>
  <r>
    <x v="30"/>
    <n v="3"/>
    <x v="2"/>
    <x v="3"/>
    <n v="28999.21"/>
    <n v="28335.84"/>
    <n v="1.0234109876396817"/>
  </r>
  <r>
    <x v="31"/>
    <n v="3"/>
    <x v="2"/>
    <x v="0"/>
    <n v="6317.3"/>
    <n v="6160.7"/>
    <n v="1.0254191893778306"/>
  </r>
  <r>
    <x v="31"/>
    <n v="3"/>
    <x v="2"/>
    <x v="1"/>
    <n v="32743.73"/>
    <n v="32474.58"/>
    <n v="1.0082880209690164"/>
  </r>
  <r>
    <x v="31"/>
    <n v="3"/>
    <x v="2"/>
    <x v="2"/>
    <n v="105637.7"/>
    <n v="101261.12"/>
    <n v="1.0432207346709181"/>
  </r>
  <r>
    <x v="31"/>
    <n v="3"/>
    <x v="2"/>
    <x v="3"/>
    <n v="31911.360000000001"/>
    <n v="31011.599999999999"/>
    <n v="1.029013659404868"/>
  </r>
  <r>
    <x v="32"/>
    <n v="3"/>
    <x v="2"/>
    <x v="0"/>
    <n v="7995.04"/>
    <n v="7850.01"/>
    <n v="1.018475135700464"/>
  </r>
  <r>
    <x v="32"/>
    <n v="3"/>
    <x v="2"/>
    <x v="1"/>
    <n v="23023.46"/>
    <n v="22884.99"/>
    <n v="1.0060506908676821"/>
  </r>
  <r>
    <x v="32"/>
    <n v="3"/>
    <x v="2"/>
    <x v="2"/>
    <n v="92992.18"/>
    <n v="86741.24"/>
    <n v="1.0720642222776615"/>
  </r>
  <r>
    <x v="32"/>
    <n v="3"/>
    <x v="2"/>
    <x v="3"/>
    <n v="38851.839999999997"/>
    <n v="37121.78"/>
    <n v="1.0466049849980255"/>
  </r>
  <r>
    <x v="33"/>
    <n v="3"/>
    <x v="2"/>
    <x v="0"/>
    <n v="10280.84"/>
    <n v="10201.49"/>
    <n v="1.0077782755264182"/>
  </r>
  <r>
    <x v="33"/>
    <n v="3"/>
    <x v="2"/>
    <x v="1"/>
    <n v="29236.6"/>
    <n v="29161.78"/>
    <n v="1.0025656870053885"/>
  </r>
  <r>
    <x v="33"/>
    <n v="3"/>
    <x v="2"/>
    <x v="2"/>
    <n v="65536.929999999993"/>
    <n v="63385.25"/>
    <n v="1.0339460678943444"/>
  </r>
  <r>
    <x v="33"/>
    <n v="3"/>
    <x v="2"/>
    <x v="3"/>
    <n v="33397.589999999997"/>
    <n v="32661.45"/>
    <n v="1.0225384972191986"/>
  </r>
  <r>
    <x v="34"/>
    <n v="3"/>
    <x v="2"/>
    <x v="0"/>
    <n v="10238.16"/>
    <n v="9833.9500000000007"/>
    <n v="1.0411035240162905"/>
  </r>
  <r>
    <x v="34"/>
    <n v="3"/>
    <x v="2"/>
    <x v="1"/>
    <n v="37752.26"/>
    <n v="37258.050000000003"/>
    <n v="1.013264515990504"/>
  </r>
  <r>
    <x v="34"/>
    <n v="3"/>
    <x v="2"/>
    <x v="2"/>
    <n v="87178.28"/>
    <n v="82683.3"/>
    <n v="1.0543638195379235"/>
  </r>
  <r>
    <x v="34"/>
    <n v="3"/>
    <x v="2"/>
    <x v="3"/>
    <n v="25025.82"/>
    <n v="24131.97"/>
    <n v="1.0370400758827398"/>
  </r>
  <r>
    <x v="35"/>
    <n v="3"/>
    <x v="2"/>
    <x v="0"/>
    <n v="9709.66"/>
    <n v="9560.85"/>
    <n v="1.0155645157072855"/>
  </r>
  <r>
    <x v="35"/>
    <n v="3"/>
    <x v="2"/>
    <x v="1"/>
    <n v="36495.5"/>
    <n v="36310.04"/>
    <n v="1.005107678206909"/>
  </r>
  <r>
    <x v="35"/>
    <n v="3"/>
    <x v="2"/>
    <x v="2"/>
    <n v="91115.87"/>
    <n v="87362.92"/>
    <n v="1.0429581566183914"/>
  </r>
  <r>
    <x v="35"/>
    <n v="3"/>
    <x v="2"/>
    <x v="3"/>
    <n v="27604.55"/>
    <n v="26868.68"/>
    <n v="1.0273876498584968"/>
  </r>
  <r>
    <x v="36"/>
    <n v="3"/>
    <x v="2"/>
    <x v="0"/>
    <n v="9992.7999999999993"/>
    <n v="9826.49"/>
    <n v="1.0169246597716988"/>
  </r>
  <r>
    <x v="36"/>
    <n v="3"/>
    <x v="2"/>
    <x v="1"/>
    <n v="34665.1"/>
    <n v="34473.81"/>
    <n v="1.0055488499820588"/>
  </r>
  <r>
    <x v="36"/>
    <n v="3"/>
    <x v="2"/>
    <x v="2"/>
    <n v="88098"/>
    <n v="84467.12"/>
    <n v="1.0429857203607749"/>
  </r>
  <r>
    <x v="36"/>
    <n v="3"/>
    <x v="2"/>
    <x v="3"/>
    <n v="33003.29"/>
    <n v="32120.62"/>
    <n v="1.0274798556192253"/>
  </r>
  <r>
    <x v="0"/>
    <n v="4"/>
    <x v="3"/>
    <x v="0"/>
    <n v="51412.83"/>
    <n v="28965.01"/>
    <n v="1.7749978335930146"/>
  </r>
  <r>
    <x v="0"/>
    <n v="4"/>
    <x v="3"/>
    <x v="1"/>
    <n v="35689.919999999998"/>
    <n v="23591.64"/>
    <n v="1.5128206432448104"/>
  </r>
  <r>
    <x v="0"/>
    <n v="4"/>
    <x v="3"/>
    <x v="2"/>
    <n v="98599.21"/>
    <n v="96554.92"/>
    <n v="1.0211723027682069"/>
  </r>
  <r>
    <x v="0"/>
    <n v="4"/>
    <x v="3"/>
    <x v="3"/>
    <n v="30530.01"/>
    <n v="30321.32"/>
    <n v="1.0068826159283302"/>
  </r>
  <r>
    <x v="1"/>
    <n v="4"/>
    <x v="3"/>
    <x v="0"/>
    <n v="80765.009999999995"/>
    <n v="44981.8"/>
    <n v="1.7955041816912616"/>
  </r>
  <r>
    <x v="1"/>
    <n v="4"/>
    <x v="3"/>
    <x v="1"/>
    <n v="27380.1"/>
    <n v="18040.3"/>
    <n v="1.5177186632151349"/>
  </r>
  <r>
    <x v="1"/>
    <n v="4"/>
    <x v="3"/>
    <x v="2"/>
    <n v="71388.759999999995"/>
    <n v="69901.22"/>
    <n v="1.0212806013972286"/>
  </r>
  <r>
    <x v="1"/>
    <n v="4"/>
    <x v="3"/>
    <x v="3"/>
    <n v="15372.4"/>
    <n v="15261.41"/>
    <n v="1.0072725914578011"/>
  </r>
  <r>
    <x v="2"/>
    <n v="4"/>
    <x v="3"/>
    <x v="0"/>
    <n v="62259.85"/>
    <n v="34617.93"/>
    <n v="1.7984856402448095"/>
  </r>
  <r>
    <x v="2"/>
    <n v="4"/>
    <x v="3"/>
    <x v="1"/>
    <n v="43029.65"/>
    <n v="28338.35"/>
    <n v="1.5184246789244964"/>
  </r>
  <r>
    <x v="2"/>
    <n v="4"/>
    <x v="3"/>
    <x v="2"/>
    <n v="54752.1"/>
    <n v="53610.21"/>
    <n v="1.0212998606049108"/>
  </r>
  <r>
    <x v="2"/>
    <n v="4"/>
    <x v="3"/>
    <x v="3"/>
    <n v="11129.07"/>
    <n v="11048.09"/>
    <n v="1.0073297737436968"/>
  </r>
  <r>
    <x v="3"/>
    <n v="4"/>
    <x v="3"/>
    <x v="0"/>
    <n v="58388.66"/>
    <n v="32844.54"/>
    <n v="1.7777280485584515"/>
  </r>
  <r>
    <x v="3"/>
    <n v="4"/>
    <x v="3"/>
    <x v="1"/>
    <n v="33103.4"/>
    <n v="21872.42"/>
    <n v="1.5134767894910579"/>
  </r>
  <r>
    <x v="3"/>
    <n v="4"/>
    <x v="3"/>
    <x v="2"/>
    <n v="86255.05"/>
    <n v="84465.4"/>
    <n v="1.021187965723243"/>
  </r>
  <r>
    <x v="3"/>
    <n v="4"/>
    <x v="3"/>
    <x v="3"/>
    <n v="8537.32"/>
    <n v="8478.52"/>
    <n v="1.0069351726480564"/>
  </r>
  <r>
    <x v="4"/>
    <n v="4"/>
    <x v="3"/>
    <x v="0"/>
    <n v="173677.66"/>
    <n v="97286.52"/>
    <n v="1.7852181371067646"/>
  </r>
  <r>
    <x v="4"/>
    <n v="4"/>
    <x v="3"/>
    <x v="1"/>
    <n v="32900.25"/>
    <n v="21712.44"/>
    <n v="1.5152718902159317"/>
  </r>
  <r>
    <x v="4"/>
    <n v="4"/>
    <x v="3"/>
    <x v="2"/>
    <n v="77977.19"/>
    <n v="76351.08"/>
    <n v="1.0212977995858081"/>
  </r>
  <r>
    <x v="4"/>
    <n v="4"/>
    <x v="3"/>
    <x v="3"/>
    <n v="13546.64"/>
    <n v="13451.29"/>
    <n v="1.0070885394635012"/>
  </r>
  <r>
    <x v="5"/>
    <n v="4"/>
    <x v="3"/>
    <x v="0"/>
    <n v="62814.27"/>
    <n v="35575.99"/>
    <n v="1.7656365992907015"/>
  </r>
  <r>
    <x v="5"/>
    <n v="4"/>
    <x v="3"/>
    <x v="1"/>
    <n v="39602.9"/>
    <n v="26217.41"/>
    <n v="1.5105572976125408"/>
  </r>
  <r>
    <x v="5"/>
    <n v="4"/>
    <x v="3"/>
    <x v="2"/>
    <n v="61034.42"/>
    <n v="59775.41"/>
    <n v="1.0210623398484426"/>
  </r>
  <r>
    <x v="5"/>
    <n v="4"/>
    <x v="3"/>
    <x v="3"/>
    <n v="12352.19"/>
    <n v="12270.03"/>
    <n v="1.0066959901483534"/>
  </r>
  <r>
    <x v="6"/>
    <n v="4"/>
    <x v="3"/>
    <x v="0"/>
    <n v="6761.27"/>
    <n v="4780.6400000000003"/>
    <n v="1.4143022691522473"/>
  </r>
  <r>
    <x v="6"/>
    <n v="4"/>
    <x v="3"/>
    <x v="1"/>
    <n v="58390.32"/>
    <n v="45030.26"/>
    <n v="1.2966907141997404"/>
  </r>
  <r>
    <x v="6"/>
    <n v="4"/>
    <x v="3"/>
    <x v="2"/>
    <n v="122076.79"/>
    <n v="120361"/>
    <n v="1.0142553651099608"/>
  </r>
  <r>
    <x v="6"/>
    <n v="4"/>
    <x v="3"/>
    <x v="3"/>
    <n v="9671.07"/>
    <n v="9628.01"/>
    <n v="1.0044723676024432"/>
  </r>
  <r>
    <x v="7"/>
    <n v="4"/>
    <x v="3"/>
    <x v="0"/>
    <n v="6783.8"/>
    <n v="1961.36"/>
    <n v="3.4587225190684019"/>
  </r>
  <r>
    <x v="7"/>
    <n v="4"/>
    <x v="3"/>
    <x v="1"/>
    <n v="21341.72"/>
    <n v="9136.65"/>
    <n v="2.335836438957386"/>
  </r>
  <r>
    <x v="7"/>
    <n v="4"/>
    <x v="3"/>
    <x v="2"/>
    <n v="176653.49"/>
    <n v="170460.72"/>
    <n v="1.0363296013298546"/>
  </r>
  <r>
    <x v="7"/>
    <n v="4"/>
    <x v="3"/>
    <x v="3"/>
    <n v="19465.48"/>
    <n v="19287.61"/>
    <n v="1.0092219824021742"/>
  </r>
  <r>
    <x v="8"/>
    <n v="4"/>
    <x v="3"/>
    <x v="0"/>
    <n v="13279.88"/>
    <n v="9390.6200000000008"/>
    <n v="1.4141643469760248"/>
  </r>
  <r>
    <x v="8"/>
    <n v="4"/>
    <x v="3"/>
    <x v="1"/>
    <n v="19036.259999999998"/>
    <n v="14607.15"/>
    <n v="1.3032152062517328"/>
  </r>
  <r>
    <x v="8"/>
    <n v="4"/>
    <x v="3"/>
    <x v="2"/>
    <n v="60555.16"/>
    <n v="59694.94"/>
    <n v="1.0144102665988106"/>
  </r>
  <r>
    <x v="8"/>
    <n v="4"/>
    <x v="3"/>
    <x v="3"/>
    <n v="27827.01"/>
    <n v="27714.13"/>
    <n v="1.0040730125751736"/>
  </r>
  <r>
    <x v="9"/>
    <n v="4"/>
    <x v="3"/>
    <x v="0"/>
    <n v="77012.539999999994"/>
    <n v="42447.6"/>
    <n v="1.8142966857961345"/>
  </r>
  <r>
    <x v="9"/>
    <n v="4"/>
    <x v="3"/>
    <x v="1"/>
    <n v="3638.55"/>
    <n v="2351.56"/>
    <n v="1.5472920104101109"/>
  </r>
  <r>
    <x v="9"/>
    <n v="4"/>
    <x v="3"/>
    <x v="2"/>
    <n v="46288.87"/>
    <n v="45294.96"/>
    <n v="1.0219430594485568"/>
  </r>
  <r>
    <x v="9"/>
    <n v="4"/>
    <x v="3"/>
    <x v="3"/>
    <n v="9564.94"/>
    <n v="9502.83"/>
    <n v="1.0065359477124183"/>
  </r>
  <r>
    <x v="10"/>
    <n v="4"/>
    <x v="3"/>
    <x v="0"/>
    <n v="11693.82"/>
    <n v="9336.92"/>
    <n v="1.2524279955274329"/>
  </r>
  <r>
    <x v="10"/>
    <n v="4"/>
    <x v="3"/>
    <x v="1"/>
    <n v="57672.43"/>
    <n v="49046.75"/>
    <n v="1.1758664947218724"/>
  </r>
  <r>
    <x v="10"/>
    <n v="4"/>
    <x v="3"/>
    <x v="2"/>
    <n v="18580.830000000002"/>
    <n v="18412.25"/>
    <n v="1.0091558609078197"/>
  </r>
  <r>
    <x v="10"/>
    <n v="4"/>
    <x v="3"/>
    <x v="3"/>
    <n v="12160.23"/>
    <n v="12113.52"/>
    <n v="1.0038560220315811"/>
  </r>
  <r>
    <x v="11"/>
    <n v="4"/>
    <x v="3"/>
    <x v="0"/>
    <n v="27607.3"/>
    <n v="24946.62"/>
    <n v="1.106654929605694"/>
  </r>
  <r>
    <x v="11"/>
    <n v="4"/>
    <x v="3"/>
    <x v="1"/>
    <n v="8215.99"/>
    <n v="7607.19"/>
    <n v="1.080029550990576"/>
  </r>
  <r>
    <x v="11"/>
    <n v="4"/>
    <x v="3"/>
    <x v="2"/>
    <n v="176364.47"/>
    <n v="175573.61"/>
    <n v="1.004504435490049"/>
  </r>
  <r>
    <x v="11"/>
    <n v="4"/>
    <x v="3"/>
    <x v="3"/>
    <n v="6305.97"/>
    <n v="6296.01"/>
    <n v="1.001581954285333"/>
  </r>
  <r>
    <x v="12"/>
    <n v="4"/>
    <x v="3"/>
    <x v="0"/>
    <n v="21049.59"/>
    <n v="17133.8"/>
    <n v="1.2285418295999719"/>
  </r>
  <r>
    <x v="12"/>
    <n v="4"/>
    <x v="3"/>
    <x v="1"/>
    <n v="49096.32"/>
    <n v="42082.32"/>
    <n v="1.1666733202922273"/>
  </r>
  <r>
    <x v="12"/>
    <n v="4"/>
    <x v="3"/>
    <x v="2"/>
    <n v="44954.1"/>
    <n v="44565.4"/>
    <n v="1.0087220130415075"/>
  </r>
  <r>
    <x v="12"/>
    <n v="4"/>
    <x v="3"/>
    <x v="3"/>
    <n v="19420.12"/>
    <n v="19360.62"/>
    <n v="1.0030732486872838"/>
  </r>
  <r>
    <x v="13"/>
    <n v="4"/>
    <x v="3"/>
    <x v="0"/>
    <n v="11567.3"/>
    <n v="10002.200000000001"/>
    <n v="1.1564755753734177"/>
  </r>
  <r>
    <x v="13"/>
    <n v="4"/>
    <x v="3"/>
    <x v="1"/>
    <n v="59370.57"/>
    <n v="53040.33"/>
    <n v="1.1193476737418488"/>
  </r>
  <r>
    <x v="13"/>
    <n v="4"/>
    <x v="3"/>
    <x v="2"/>
    <n v="120800.03"/>
    <n v="120017.95"/>
    <n v="1.0065163585946935"/>
  </r>
  <r>
    <x v="13"/>
    <n v="4"/>
    <x v="3"/>
    <x v="3"/>
    <n v="5223.26"/>
    <n v="5213.03"/>
    <n v="1.0019623903948376"/>
  </r>
  <r>
    <x v="14"/>
    <n v="4"/>
    <x v="3"/>
    <x v="0"/>
    <n v="5297.88"/>
    <n v="4630.2"/>
    <n v="1.1442011144227031"/>
  </r>
  <r>
    <x v="14"/>
    <n v="4"/>
    <x v="3"/>
    <x v="1"/>
    <n v="55283.73"/>
    <n v="50010.2"/>
    <n v="1.1054490883859693"/>
  </r>
  <r>
    <x v="14"/>
    <n v="4"/>
    <x v="3"/>
    <x v="2"/>
    <n v="67832.39"/>
    <n v="67440.42"/>
    <n v="1.0058120931038093"/>
  </r>
  <r>
    <x v="14"/>
    <n v="4"/>
    <x v="3"/>
    <x v="3"/>
    <n v="12316.71"/>
    <n v="12289.41"/>
    <n v="1.0022214247876831"/>
  </r>
  <r>
    <x v="15"/>
    <n v="4"/>
    <x v="3"/>
    <x v="0"/>
    <n v="13052.66"/>
    <n v="11208.12"/>
    <n v="1.1645717569048153"/>
  </r>
  <r>
    <x v="15"/>
    <n v="4"/>
    <x v="3"/>
    <x v="1"/>
    <n v="8386.64"/>
    <n v="7465.95"/>
    <n v="1.1233185328056041"/>
  </r>
  <r>
    <x v="15"/>
    <n v="4"/>
    <x v="3"/>
    <x v="2"/>
    <n v="94685.42"/>
    <n v="94053.21"/>
    <n v="1.0067218333111649"/>
  </r>
  <r>
    <x v="15"/>
    <n v="4"/>
    <x v="3"/>
    <x v="3"/>
    <n v="4514.32"/>
    <n v="4504.38"/>
    <n v="1.0022067409943209"/>
  </r>
  <r>
    <x v="16"/>
    <n v="4"/>
    <x v="3"/>
    <x v="0"/>
    <n v="23090.45"/>
    <n v="16355.74"/>
    <n v="1.4117643102666098"/>
  </r>
  <r>
    <x v="16"/>
    <n v="4"/>
    <x v="3"/>
    <x v="1"/>
    <n v="35322.870000000003"/>
    <n v="27180.21"/>
    <n v="1.2995804668175854"/>
  </r>
  <r>
    <x v="16"/>
    <n v="4"/>
    <x v="3"/>
    <x v="2"/>
    <n v="18019.88"/>
    <n v="17768.900000000001"/>
    <n v="1.0141246785113316"/>
  </r>
  <r>
    <x v="16"/>
    <n v="4"/>
    <x v="3"/>
    <x v="3"/>
    <n v="9154.0300000000007"/>
    <n v="9116.0300000000007"/>
    <n v="1.0041684812358012"/>
  </r>
  <r>
    <x v="17"/>
    <n v="4"/>
    <x v="3"/>
    <x v="0"/>
    <n v="34376.269999999997"/>
    <n v="18977.13"/>
    <n v="1.8114577915627914"/>
  </r>
  <r>
    <x v="17"/>
    <n v="4"/>
    <x v="3"/>
    <x v="1"/>
    <n v="38505.94"/>
    <n v="24814.74"/>
    <n v="1.5517365888177752"/>
  </r>
  <r>
    <x v="17"/>
    <n v="4"/>
    <x v="3"/>
    <x v="2"/>
    <n v="48009.59"/>
    <n v="46980.480000000003"/>
    <n v="1.0219050550356232"/>
  </r>
  <r>
    <x v="17"/>
    <n v="4"/>
    <x v="3"/>
    <x v="3"/>
    <n v="1622.21"/>
    <n v="1612.11"/>
    <n v="1.006265081166918"/>
  </r>
  <r>
    <x v="18"/>
    <n v="4"/>
    <x v="3"/>
    <x v="0"/>
    <n v="3888.58"/>
    <n v="2198.63"/>
    <n v="1.7686377425942517"/>
  </r>
  <r>
    <x v="18"/>
    <n v="4"/>
    <x v="3"/>
    <x v="1"/>
    <n v="102089.39"/>
    <n v="67491.95"/>
    <n v="1.5126158008473605"/>
  </r>
  <r>
    <x v="18"/>
    <n v="4"/>
    <x v="3"/>
    <x v="2"/>
    <n v="53437.65"/>
    <n v="52337.71"/>
    <n v="1.0210162041862358"/>
  </r>
  <r>
    <x v="18"/>
    <n v="4"/>
    <x v="3"/>
    <x v="3"/>
    <n v="4899.18"/>
    <n v="4866.66"/>
    <n v="1.006682200934522"/>
  </r>
  <r>
    <x v="19"/>
    <n v="4"/>
    <x v="3"/>
    <x v="0"/>
    <n v="39005.769999999997"/>
    <n v="36784.730000000003"/>
    <n v="1.0603794019964261"/>
  </r>
  <r>
    <x v="19"/>
    <n v="4"/>
    <x v="3"/>
    <x v="1"/>
    <n v="23939"/>
    <n v="22874.62"/>
    <n v="1.0465310461988002"/>
  </r>
  <r>
    <x v="19"/>
    <n v="4"/>
    <x v="3"/>
    <x v="2"/>
    <n v="275343.03000000003"/>
    <n v="274607.94"/>
    <n v="1.0026768708872731"/>
  </r>
  <r>
    <x v="19"/>
    <n v="4"/>
    <x v="3"/>
    <x v="3"/>
    <n v="6390.91"/>
    <n v="6385.39"/>
    <n v="1.0008644734307535"/>
  </r>
  <r>
    <x v="20"/>
    <n v="4"/>
    <x v="3"/>
    <x v="0"/>
    <n v="6419.94"/>
    <n v="5588.85"/>
    <n v="1.1487050108698569"/>
  </r>
  <r>
    <x v="20"/>
    <n v="4"/>
    <x v="3"/>
    <x v="1"/>
    <n v="131317.5"/>
    <n v="117953.32"/>
    <n v="1.1133005836546186"/>
  </r>
  <r>
    <x v="20"/>
    <n v="4"/>
    <x v="3"/>
    <x v="2"/>
    <n v="40687.19"/>
    <n v="40438.559999999998"/>
    <n v="1.0061483396045756"/>
  </r>
  <r>
    <x v="20"/>
    <n v="4"/>
    <x v="3"/>
    <x v="3"/>
    <n v="30144.36"/>
    <n v="30087.200000000001"/>
    <n v="1.0018998112154005"/>
  </r>
  <r>
    <x v="21"/>
    <n v="4"/>
    <x v="3"/>
    <x v="0"/>
    <n v="53743.7"/>
    <n v="46447.39"/>
    <n v="1.1570876210697738"/>
  </r>
  <r>
    <x v="21"/>
    <n v="4"/>
    <x v="3"/>
    <x v="1"/>
    <n v="26046.400000000001"/>
    <n v="23254.37"/>
    <n v="1.1200647448200061"/>
  </r>
  <r>
    <x v="21"/>
    <n v="4"/>
    <x v="3"/>
    <x v="2"/>
    <n v="105101.66"/>
    <n v="104424.14"/>
    <n v="1.0064881549419511"/>
  </r>
  <r>
    <x v="21"/>
    <n v="4"/>
    <x v="3"/>
    <x v="3"/>
    <n v="4948.93"/>
    <n v="4939.32"/>
    <n v="1.0019456119465839"/>
  </r>
  <r>
    <x v="22"/>
    <n v="4"/>
    <x v="3"/>
    <x v="0"/>
    <n v="67272.259999999995"/>
    <n v="63999.18"/>
    <n v="1.051142530263669"/>
  </r>
  <r>
    <x v="22"/>
    <n v="4"/>
    <x v="3"/>
    <x v="1"/>
    <n v="98640.65"/>
    <n v="94942.04"/>
    <n v="1.0389565044104803"/>
  </r>
  <r>
    <x v="22"/>
    <n v="4"/>
    <x v="3"/>
    <x v="2"/>
    <n v="65792.509999999995"/>
    <n v="65643.8"/>
    <n v="1.0022654081573583"/>
  </r>
  <r>
    <x v="22"/>
    <n v="4"/>
    <x v="3"/>
    <x v="3"/>
    <n v="17877.509999999998"/>
    <n v="17863.43"/>
    <n v="1.0007882024896673"/>
  </r>
  <r>
    <x v="23"/>
    <n v="4"/>
    <x v="3"/>
    <x v="0"/>
    <n v="37576.14"/>
    <n v="33618.9"/>
    <n v="1.1177087888062964"/>
  </r>
  <r>
    <x v="23"/>
    <n v="4"/>
    <x v="3"/>
    <x v="1"/>
    <n v="76381.75"/>
    <n v="70109.87"/>
    <n v="1.089457875189328"/>
  </r>
  <r>
    <x v="23"/>
    <n v="4"/>
    <x v="3"/>
    <x v="2"/>
    <n v="99013.440000000002"/>
    <n v="98523.64"/>
    <n v="1.0049713956975199"/>
  </r>
  <r>
    <x v="23"/>
    <n v="4"/>
    <x v="3"/>
    <x v="3"/>
    <n v="5560.28"/>
    <n v="5551.32"/>
    <n v="1.0016140305368813"/>
  </r>
  <r>
    <x v="24"/>
    <n v="4"/>
    <x v="3"/>
    <x v="0"/>
    <n v="20397.240000000002"/>
    <n v="19350.849999999999"/>
    <n v="1.0540746272127584"/>
  </r>
  <r>
    <x v="24"/>
    <n v="4"/>
    <x v="3"/>
    <x v="1"/>
    <n v="36486.47"/>
    <n v="35058.03"/>
    <n v="1.0407450161917255"/>
  </r>
  <r>
    <x v="24"/>
    <n v="4"/>
    <x v="3"/>
    <x v="2"/>
    <n v="226067.66"/>
    <n v="225537.96"/>
    <n v="1.0023486068597942"/>
  </r>
  <r>
    <x v="24"/>
    <n v="4"/>
    <x v="3"/>
    <x v="3"/>
    <n v="18793.330000000002"/>
    <n v="18777.009999999998"/>
    <n v="1.0008691479633873"/>
  </r>
  <r>
    <x v="25"/>
    <n v="4"/>
    <x v="3"/>
    <x v="0"/>
    <n v="38262.730000000003"/>
    <n v="32078.799999999999"/>
    <n v="1.1927731087197777"/>
  </r>
  <r>
    <x v="25"/>
    <n v="4"/>
    <x v="3"/>
    <x v="1"/>
    <n v="61692.59"/>
    <n v="53929.51"/>
    <n v="1.1439486470394409"/>
  </r>
  <r>
    <x v="25"/>
    <n v="4"/>
    <x v="3"/>
    <x v="2"/>
    <n v="115937.23"/>
    <n v="115060.81"/>
    <n v="1.0076170157328113"/>
  </r>
  <r>
    <x v="25"/>
    <n v="4"/>
    <x v="3"/>
    <x v="3"/>
    <n v="30586.16"/>
    <n v="30510.06"/>
    <n v="1.0024942592705488"/>
  </r>
  <r>
    <x v="26"/>
    <n v="4"/>
    <x v="3"/>
    <x v="0"/>
    <n v="65539.67"/>
    <n v="45791.73"/>
    <n v="1.4312556000832464"/>
  </r>
  <r>
    <x v="26"/>
    <n v="4"/>
    <x v="3"/>
    <x v="1"/>
    <n v="48790.18"/>
    <n v="37121.67"/>
    <n v="1.314331494245814"/>
  </r>
  <r>
    <x v="26"/>
    <n v="4"/>
    <x v="3"/>
    <x v="2"/>
    <n v="74436"/>
    <n v="73364.3"/>
    <n v="1.0146079223818669"/>
  </r>
  <r>
    <x v="26"/>
    <n v="4"/>
    <x v="3"/>
    <x v="3"/>
    <n v="26043.94"/>
    <n v="25934.880000000001"/>
    <n v="1.0042051476621445"/>
  </r>
  <r>
    <x v="27"/>
    <n v="4"/>
    <x v="3"/>
    <x v="0"/>
    <n v="60471.5"/>
    <n v="40782.949999999997"/>
    <n v="1.4827642433909269"/>
  </r>
  <r>
    <x v="27"/>
    <n v="4"/>
    <x v="3"/>
    <x v="1"/>
    <n v="97908.03"/>
    <n v="72772.98"/>
    <n v="1.3453898686023302"/>
  </r>
  <r>
    <x v="27"/>
    <n v="4"/>
    <x v="3"/>
    <x v="2"/>
    <n v="72847.100000000006"/>
    <n v="71719.47"/>
    <n v="1.0157227876893122"/>
  </r>
  <r>
    <x v="27"/>
    <n v="4"/>
    <x v="3"/>
    <x v="3"/>
    <n v="4345.6000000000004"/>
    <n v="4325.1899999999996"/>
    <n v="1.0047188678416441"/>
  </r>
  <r>
    <x v="28"/>
    <n v="4"/>
    <x v="3"/>
    <x v="0"/>
    <n v="68869.240000000005"/>
    <n v="59029.25"/>
    <n v="1.1666968494432846"/>
  </r>
  <r>
    <x v="28"/>
    <n v="4"/>
    <x v="3"/>
    <x v="1"/>
    <n v="21133.27"/>
    <n v="18744.82"/>
    <n v="1.127419201678117"/>
  </r>
  <r>
    <x v="28"/>
    <n v="4"/>
    <x v="3"/>
    <x v="2"/>
    <n v="55086.35"/>
    <n v="54711.75"/>
    <n v="1.0068467925080078"/>
  </r>
  <r>
    <x v="28"/>
    <n v="4"/>
    <x v="3"/>
    <x v="3"/>
    <n v="3515.77"/>
    <n v="3508.65"/>
    <n v="1.0020292705171505"/>
  </r>
  <r>
    <x v="29"/>
    <n v="4"/>
    <x v="3"/>
    <x v="0"/>
    <n v="9148.36"/>
    <n v="6839.71"/>
    <n v="1.3375362405716034"/>
  </r>
  <r>
    <x v="29"/>
    <n v="4"/>
    <x v="3"/>
    <x v="1"/>
    <n v="106087.4"/>
    <n v="84972.11"/>
    <n v="1.2484967126272373"/>
  </r>
  <r>
    <x v="29"/>
    <n v="4"/>
    <x v="3"/>
    <x v="2"/>
    <n v="14779.36"/>
    <n v="14602.4"/>
    <n v="1.0121185558538324"/>
  </r>
  <r>
    <x v="29"/>
    <n v="4"/>
    <x v="3"/>
    <x v="3"/>
    <n v="2619.41"/>
    <n v="2609.9"/>
    <n v="1.0036438177707958"/>
  </r>
  <r>
    <x v="30"/>
    <n v="4"/>
    <x v="3"/>
    <x v="0"/>
    <n v="132634.64000000001"/>
    <n v="110283.13"/>
    <n v="1.2026738813089546"/>
  </r>
  <r>
    <x v="30"/>
    <n v="4"/>
    <x v="3"/>
    <x v="1"/>
    <n v="8241.17"/>
    <n v="7151.24"/>
    <n v="1.1524113300630381"/>
  </r>
  <r>
    <x v="30"/>
    <n v="4"/>
    <x v="3"/>
    <x v="2"/>
    <n v="70884.350000000006"/>
    <n v="70320.08"/>
    <n v="1.0080243082772375"/>
  </r>
  <r>
    <x v="30"/>
    <n v="4"/>
    <x v="3"/>
    <x v="3"/>
    <n v="1522.44"/>
    <n v="1518.64"/>
    <n v="1.0025022388452827"/>
  </r>
  <r>
    <x v="31"/>
    <n v="4"/>
    <x v="3"/>
    <x v="0"/>
    <n v="28101.69"/>
    <n v="18352.98"/>
    <n v="1.5311785878914486"/>
  </r>
  <r>
    <x v="31"/>
    <n v="4"/>
    <x v="3"/>
    <x v="1"/>
    <n v="207509.07"/>
    <n v="151138.84"/>
    <n v="1.3729698467978186"/>
  </r>
  <r>
    <x v="31"/>
    <n v="4"/>
    <x v="3"/>
    <x v="2"/>
    <n v="23170.45"/>
    <n v="22791.57"/>
    <n v="1.0166236902503865"/>
  </r>
  <r>
    <x v="31"/>
    <n v="4"/>
    <x v="3"/>
    <x v="3"/>
    <n v="11924.82"/>
    <n v="11862.94"/>
    <n v="1.0052162448769022"/>
  </r>
  <r>
    <x v="32"/>
    <n v="4"/>
    <x v="3"/>
    <x v="0"/>
    <n v="37926.239999999998"/>
    <n v="21265.33"/>
    <n v="1.7834776135616044"/>
  </r>
  <r>
    <x v="32"/>
    <n v="4"/>
    <x v="3"/>
    <x v="1"/>
    <n v="57108.98"/>
    <n v="37095.550000000003"/>
    <n v="1.5395102647083005"/>
  </r>
  <r>
    <x v="32"/>
    <n v="4"/>
    <x v="3"/>
    <x v="2"/>
    <n v="156867.6"/>
    <n v="153550.59"/>
    <n v="1.0216020661333831"/>
  </r>
  <r>
    <x v="32"/>
    <n v="4"/>
    <x v="3"/>
    <x v="3"/>
    <n v="857.26"/>
    <n v="852.18"/>
    <n v="1.0059611819099252"/>
  </r>
  <r>
    <x v="33"/>
    <n v="4"/>
    <x v="3"/>
    <x v="0"/>
    <n v="77060.850000000006"/>
    <n v="68586.539999999994"/>
    <n v="1.1235564587454041"/>
  </r>
  <r>
    <x v="33"/>
    <n v="4"/>
    <x v="3"/>
    <x v="1"/>
    <n v="37470.769999999997"/>
    <n v="34241.5"/>
    <n v="1.0943086605434924"/>
  </r>
  <r>
    <x v="33"/>
    <n v="4"/>
    <x v="3"/>
    <x v="2"/>
    <n v="39890.639999999999"/>
    <n v="39684.42"/>
    <n v="1.0051964977691497"/>
  </r>
  <r>
    <x v="33"/>
    <n v="4"/>
    <x v="3"/>
    <x v="3"/>
    <n v="6101.81"/>
    <n v="6091.82"/>
    <n v="1.0016399040024164"/>
  </r>
  <r>
    <x v="34"/>
    <n v="4"/>
    <x v="3"/>
    <x v="0"/>
    <n v="66304.479999999996"/>
    <n v="27533.85"/>
    <n v="2.4081078381701069"/>
  </r>
  <r>
    <x v="34"/>
    <n v="4"/>
    <x v="3"/>
    <x v="1"/>
    <n v="82532.81"/>
    <n v="44649.67"/>
    <n v="1.8484528553066575"/>
  </r>
  <r>
    <x v="34"/>
    <n v="4"/>
    <x v="3"/>
    <x v="2"/>
    <n v="36549.89"/>
    <n v="35542.19"/>
    <n v="1.0283522202768034"/>
  </r>
  <r>
    <x v="34"/>
    <n v="4"/>
    <x v="3"/>
    <x v="3"/>
    <n v="1671.34"/>
    <n v="1656.91"/>
    <n v="1.0087089823828692"/>
  </r>
  <r>
    <x v="35"/>
    <n v="4"/>
    <x v="3"/>
    <x v="0"/>
    <n v="88398.96"/>
    <n v="66989.179999999993"/>
    <n v="1.3196005683305874"/>
  </r>
  <r>
    <x v="35"/>
    <n v="4"/>
    <x v="3"/>
    <x v="1"/>
    <n v="45862.34"/>
    <n v="37120.17"/>
    <n v="1.2355099666838809"/>
  </r>
  <r>
    <x v="35"/>
    <n v="4"/>
    <x v="3"/>
    <x v="2"/>
    <n v="36814.97"/>
    <n v="36385.089999999997"/>
    <n v="1.0118147296049014"/>
  </r>
  <r>
    <x v="35"/>
    <n v="4"/>
    <x v="3"/>
    <x v="3"/>
    <n v="2675.35"/>
    <n v="2665.89"/>
    <n v="1.0035485335103849"/>
  </r>
  <r>
    <x v="36"/>
    <n v="4"/>
    <x v="3"/>
    <x v="0"/>
    <n v="88773.55"/>
    <n v="67156.22"/>
    <n v="1.3218961698558973"/>
  </r>
  <r>
    <x v="36"/>
    <n v="4"/>
    <x v="3"/>
    <x v="1"/>
    <n v="61297.36"/>
    <n v="49586.25"/>
    <n v="1.2361765610426279"/>
  </r>
  <r>
    <x v="36"/>
    <n v="4"/>
    <x v="3"/>
    <x v="2"/>
    <n v="20465.8"/>
    <n v="20226.39"/>
    <n v="1.011836516550902"/>
  </r>
  <r>
    <x v="36"/>
    <n v="4"/>
    <x v="3"/>
    <x v="3"/>
    <n v="2747.09"/>
    <n v="2737.16"/>
    <n v="1.0036278478422891"/>
  </r>
  <r>
    <x v="0"/>
    <n v="5"/>
    <x v="4"/>
    <x v="0"/>
    <n v="11692.48"/>
    <n v="11299.44"/>
    <n v="1.0347840246950291"/>
  </r>
  <r>
    <x v="0"/>
    <n v="5"/>
    <x v="4"/>
    <x v="1"/>
    <n v="22202.799999999999"/>
    <n v="19894.599999999999"/>
    <n v="1.1160214329516553"/>
  </r>
  <r>
    <x v="0"/>
    <n v="5"/>
    <x v="4"/>
    <x v="2"/>
    <n v="6244.72"/>
    <n v="5065.41"/>
    <n v="1.2328162972000294"/>
  </r>
  <r>
    <x v="0"/>
    <n v="5"/>
    <x v="4"/>
    <x v="3"/>
    <n v="2657.05"/>
    <n v="1803.38"/>
    <n v="1.4733722232696382"/>
  </r>
  <r>
    <x v="1"/>
    <n v="5"/>
    <x v="4"/>
    <x v="0"/>
    <n v="10411.790000000001"/>
    <n v="10032.24"/>
    <n v="1.0378330263231343"/>
  </r>
  <r>
    <x v="1"/>
    <n v="5"/>
    <x v="4"/>
    <x v="1"/>
    <n v="11547.57"/>
    <n v="10346.07"/>
    <n v="1.1161310526605754"/>
  </r>
  <r>
    <x v="1"/>
    <n v="5"/>
    <x v="4"/>
    <x v="2"/>
    <n v="36263.56"/>
    <n v="29417.8"/>
    <n v="1.2327080883002808"/>
  </r>
  <r>
    <x v="1"/>
    <n v="5"/>
    <x v="4"/>
    <x v="3"/>
    <n v="1654.94"/>
    <n v="1123.21"/>
    <n v="1.4734021242688367"/>
  </r>
  <r>
    <x v="2"/>
    <n v="5"/>
    <x v="4"/>
    <x v="0"/>
    <n v="10408.33"/>
    <n v="10006.34"/>
    <n v="1.0401735299819914"/>
  </r>
  <r>
    <x v="2"/>
    <n v="5"/>
    <x v="4"/>
    <x v="1"/>
    <n v="17134.75"/>
    <n v="15352.47"/>
    <n v="1.1160907658507069"/>
  </r>
  <r>
    <x v="2"/>
    <n v="5"/>
    <x v="4"/>
    <x v="2"/>
    <n v="7885.69"/>
    <n v="6395.58"/>
    <n v="1.2329905966307981"/>
  </r>
  <r>
    <x v="2"/>
    <n v="5"/>
    <x v="4"/>
    <x v="3"/>
    <n v="6241.53"/>
    <n v="4235.59"/>
    <n v="1.4735916365842774"/>
  </r>
  <r>
    <x v="3"/>
    <n v="5"/>
    <x v="4"/>
    <x v="0"/>
    <n v="7722.59"/>
    <n v="7441.6"/>
    <n v="1.037759352827349"/>
  </r>
  <r>
    <x v="3"/>
    <n v="5"/>
    <x v="4"/>
    <x v="1"/>
    <n v="37605.599999999999"/>
    <n v="33691.24"/>
    <n v="1.116183316494139"/>
  </r>
  <r>
    <x v="3"/>
    <n v="5"/>
    <x v="4"/>
    <x v="2"/>
    <n v="34093.58"/>
    <n v="27655.040000000001"/>
    <n v="1.2328161521371872"/>
  </r>
  <r>
    <x v="3"/>
    <n v="5"/>
    <x v="4"/>
    <x v="3"/>
    <n v="5965.94"/>
    <n v="4048.6"/>
    <n v="1.4735809909598379"/>
  </r>
  <r>
    <x v="4"/>
    <n v="5"/>
    <x v="4"/>
    <x v="0"/>
    <n v="5190.79"/>
    <n v="4950.3999999999996"/>
    <n v="1.0485597123464772"/>
  </r>
  <r>
    <x v="4"/>
    <n v="5"/>
    <x v="4"/>
    <x v="1"/>
    <n v="14417.16"/>
    <n v="12879.18"/>
    <n v="1.1194159876638108"/>
  </r>
  <r>
    <x v="4"/>
    <n v="5"/>
    <x v="4"/>
    <x v="2"/>
    <n v="52620.03"/>
    <n v="42810.85"/>
    <n v="1.2291283634872936"/>
  </r>
  <r>
    <x v="4"/>
    <n v="5"/>
    <x v="4"/>
    <x v="3"/>
    <n v="18900.45"/>
    <n v="12800.05"/>
    <n v="1.4765918883129365"/>
  </r>
  <r>
    <x v="5"/>
    <n v="5"/>
    <x v="4"/>
    <x v="0"/>
    <n v="2942.48"/>
    <n v="2792.74"/>
    <n v="1.0536175941906516"/>
  </r>
  <r>
    <x v="5"/>
    <n v="5"/>
    <x v="4"/>
    <x v="1"/>
    <n v="13889.45"/>
    <n v="12310.71"/>
    <n v="1.1282411818652216"/>
  </r>
  <r>
    <x v="5"/>
    <n v="5"/>
    <x v="4"/>
    <x v="2"/>
    <n v="77467.09"/>
    <n v="61759.81"/>
    <n v="1.2543285026297846"/>
  </r>
  <r>
    <x v="5"/>
    <n v="5"/>
    <x v="4"/>
    <x v="3"/>
    <n v="43580.12"/>
    <n v="28580.38"/>
    <n v="1.5248264718663642"/>
  </r>
  <r>
    <x v="6"/>
    <n v="5"/>
    <x v="4"/>
    <x v="0"/>
    <n v="5855.67"/>
    <n v="5694.12"/>
    <n v="1.0283713725738131"/>
  </r>
  <r>
    <x v="6"/>
    <n v="5"/>
    <x v="4"/>
    <x v="1"/>
    <n v="29048.65"/>
    <n v="27132.49"/>
    <n v="1.070622342438899"/>
  </r>
  <r>
    <x v="6"/>
    <n v="5"/>
    <x v="4"/>
    <x v="2"/>
    <n v="47793.25"/>
    <n v="42557.04"/>
    <n v="1.1230398072798295"/>
  </r>
  <r>
    <x v="6"/>
    <n v="5"/>
    <x v="4"/>
    <x v="3"/>
    <n v="16384.29"/>
    <n v="13488.77"/>
    <n v="1.2146615295538437"/>
  </r>
  <r>
    <x v="7"/>
    <n v="5"/>
    <x v="4"/>
    <x v="0"/>
    <n v="6785.81"/>
    <n v="6606.22"/>
    <n v="1.0271849862705147"/>
  </r>
  <r>
    <x v="7"/>
    <n v="5"/>
    <x v="4"/>
    <x v="1"/>
    <n v="3618.82"/>
    <n v="3397.26"/>
    <n v="1.0652172633239729"/>
  </r>
  <r>
    <x v="7"/>
    <n v="5"/>
    <x v="4"/>
    <x v="2"/>
    <n v="59269.68"/>
    <n v="53545.23"/>
    <n v="1.1069086826221495"/>
  </r>
  <r>
    <x v="7"/>
    <n v="5"/>
    <x v="4"/>
    <x v="3"/>
    <n v="10817.54"/>
    <n v="9185.33"/>
    <n v="1.1776974806566558"/>
  </r>
  <r>
    <x v="8"/>
    <n v="5"/>
    <x v="4"/>
    <x v="0"/>
    <n v="6868.42"/>
    <n v="6694.17"/>
    <n v="1.0260301127697684"/>
  </r>
  <r>
    <x v="8"/>
    <n v="5"/>
    <x v="4"/>
    <x v="1"/>
    <n v="56703.83"/>
    <n v="53470.39"/>
    <n v="1.0604715993281515"/>
  </r>
  <r>
    <x v="8"/>
    <n v="5"/>
    <x v="4"/>
    <x v="2"/>
    <n v="12247.82"/>
    <n v="11213.77"/>
    <n v="1.0922125208560547"/>
  </r>
  <r>
    <x v="8"/>
    <n v="5"/>
    <x v="4"/>
    <x v="3"/>
    <n v="12037.87"/>
    <n v="10462.41"/>
    <n v="1.1505828962925368"/>
  </r>
  <r>
    <x v="9"/>
    <n v="5"/>
    <x v="4"/>
    <x v="0"/>
    <n v="8924.89"/>
    <n v="8184.94"/>
    <n v="1.0904038392462254"/>
  </r>
  <r>
    <x v="9"/>
    <n v="5"/>
    <x v="4"/>
    <x v="1"/>
    <n v="27559.95"/>
    <n v="25916.12"/>
    <n v="1.0634288620364469"/>
  </r>
  <r>
    <x v="9"/>
    <n v="5"/>
    <x v="4"/>
    <x v="2"/>
    <n v="80064.03"/>
    <n v="69646.33"/>
    <n v="1.1495800281220847"/>
  </r>
  <r>
    <x v="9"/>
    <n v="5"/>
    <x v="4"/>
    <x v="3"/>
    <n v="3271.15"/>
    <n v="2572.42"/>
    <n v="1.2716236073425025"/>
  </r>
  <r>
    <x v="10"/>
    <n v="5"/>
    <x v="4"/>
    <x v="0"/>
    <n v="24259.31"/>
    <n v="21896.51"/>
    <n v="1.1079076071940233"/>
  </r>
  <r>
    <x v="10"/>
    <n v="5"/>
    <x v="4"/>
    <x v="1"/>
    <n v="53527.39"/>
    <n v="48414.99"/>
    <n v="1.1055953951451813"/>
  </r>
  <r>
    <x v="10"/>
    <n v="5"/>
    <x v="4"/>
    <x v="2"/>
    <n v="57171.18"/>
    <n v="45613.440000000002"/>
    <n v="1.2533845287704677"/>
  </r>
  <r>
    <x v="10"/>
    <n v="5"/>
    <x v="4"/>
    <x v="3"/>
    <n v="29812.17"/>
    <n v="19507.080000000002"/>
    <n v="1.5282743496207529"/>
  </r>
  <r>
    <x v="11"/>
    <n v="5"/>
    <x v="4"/>
    <x v="0"/>
    <n v="19046.95"/>
    <n v="17274.900000000001"/>
    <n v="1.1025794650041389"/>
  </r>
  <r>
    <x v="11"/>
    <n v="5"/>
    <x v="4"/>
    <x v="1"/>
    <n v="56198.87"/>
    <n v="51843.07"/>
    <n v="1.0840189440941672"/>
  </r>
  <r>
    <x v="11"/>
    <n v="5"/>
    <x v="4"/>
    <x v="2"/>
    <n v="95582.78"/>
    <n v="80417.13"/>
    <n v="1.1885873072068103"/>
  </r>
  <r>
    <x v="11"/>
    <n v="5"/>
    <x v="4"/>
    <x v="3"/>
    <n v="24134.45"/>
    <n v="17737.43"/>
    <n v="1.3606508947463076"/>
  </r>
  <r>
    <x v="12"/>
    <n v="5"/>
    <x v="4"/>
    <x v="0"/>
    <n v="19294.740000000002"/>
    <n v="17260.939999999999"/>
    <n v="1.1178267232259658"/>
  </r>
  <r>
    <x v="12"/>
    <n v="5"/>
    <x v="4"/>
    <x v="1"/>
    <n v="69286.95"/>
    <n v="62391.73"/>
    <n v="1.1105149672881325"/>
  </r>
  <r>
    <x v="12"/>
    <n v="5"/>
    <x v="4"/>
    <x v="2"/>
    <n v="122803.75"/>
    <n v="98415.43"/>
    <n v="1.2478099216759"/>
  </r>
  <r>
    <x v="12"/>
    <n v="5"/>
    <x v="4"/>
    <x v="3"/>
    <n v="66953.7"/>
    <n v="44544.6"/>
    <n v="1.5030710793227462"/>
  </r>
  <r>
    <x v="13"/>
    <n v="5"/>
    <x v="4"/>
    <x v="0"/>
    <n v="3477.11"/>
    <n v="3179.94"/>
    <n v="1.0934514487694738"/>
  </r>
  <r>
    <x v="13"/>
    <n v="5"/>
    <x v="4"/>
    <x v="1"/>
    <n v="43379.32"/>
    <n v="41258.03"/>
    <n v="1.0514152032949706"/>
  </r>
  <r>
    <x v="13"/>
    <n v="5"/>
    <x v="4"/>
    <x v="2"/>
    <n v="105461.22"/>
    <n v="94133.42"/>
    <n v="1.1203377079043766"/>
  </r>
  <r>
    <x v="13"/>
    <n v="5"/>
    <x v="4"/>
    <x v="3"/>
    <n v="67115.56"/>
    <n v="55977.63"/>
    <n v="1.1989710889867971"/>
  </r>
  <r>
    <x v="14"/>
    <n v="5"/>
    <x v="4"/>
    <x v="0"/>
    <n v="3544.21"/>
    <n v="3209.3"/>
    <n v="1.1043560901131086"/>
  </r>
  <r>
    <x v="14"/>
    <n v="5"/>
    <x v="4"/>
    <x v="1"/>
    <n v="36802.769999999997"/>
    <n v="34156.76"/>
    <n v="1.0774666566735251"/>
  </r>
  <r>
    <x v="14"/>
    <n v="5"/>
    <x v="4"/>
    <x v="2"/>
    <n v="126254.01"/>
    <n v="108153.37"/>
    <n v="1.1673608506142712"/>
  </r>
  <r>
    <x v="14"/>
    <n v="5"/>
    <x v="4"/>
    <x v="3"/>
    <n v="52944.22"/>
    <n v="40187.61"/>
    <n v="1.3174264406368033"/>
  </r>
  <r>
    <x v="15"/>
    <n v="5"/>
    <x v="4"/>
    <x v="0"/>
    <n v="1536.2"/>
    <n v="1415.17"/>
    <n v="1.0855232940212129"/>
  </r>
  <r>
    <x v="15"/>
    <n v="5"/>
    <x v="4"/>
    <x v="1"/>
    <n v="7463.19"/>
    <n v="7170.13"/>
    <n v="1.040872341226728"/>
  </r>
  <r>
    <x v="15"/>
    <n v="5"/>
    <x v="4"/>
    <x v="2"/>
    <n v="85087.8"/>
    <n v="77612.31"/>
    <n v="1.0963183546527606"/>
  </r>
  <r>
    <x v="15"/>
    <n v="5"/>
    <x v="4"/>
    <x v="3"/>
    <n v="62962.2"/>
    <n v="54248.84"/>
    <n v="1.1606183652959217"/>
  </r>
  <r>
    <x v="16"/>
    <n v="5"/>
    <x v="4"/>
    <x v="0"/>
    <n v="4145.26"/>
    <n v="3798.18"/>
    <n v="1.0913806086072804"/>
  </r>
  <r>
    <x v="16"/>
    <n v="5"/>
    <x v="4"/>
    <x v="1"/>
    <n v="6156.84"/>
    <n v="5897.28"/>
    <n v="1.0440135113136904"/>
  </r>
  <r>
    <x v="16"/>
    <n v="5"/>
    <x v="4"/>
    <x v="2"/>
    <n v="25517.13"/>
    <n v="23407.66"/>
    <n v="1.090118790173815"/>
  </r>
  <r>
    <x v="16"/>
    <n v="5"/>
    <x v="4"/>
    <x v="3"/>
    <n v="59600.41"/>
    <n v="51898.28"/>
    <n v="1.1484081938746333"/>
  </r>
  <r>
    <x v="17"/>
    <n v="5"/>
    <x v="4"/>
    <x v="0"/>
    <n v="1771.77"/>
    <n v="1639.11"/>
    <n v="1.0809341654922489"/>
  </r>
  <r>
    <x v="17"/>
    <n v="5"/>
    <x v="4"/>
    <x v="1"/>
    <n v="60430.39"/>
    <n v="58380.959999999999"/>
    <n v="1.0351044244561927"/>
  </r>
  <r>
    <x v="17"/>
    <n v="5"/>
    <x v="4"/>
    <x v="2"/>
    <n v="14064.41"/>
    <n v="12973.72"/>
    <n v="1.0840691798497271"/>
  </r>
  <r>
    <x v="17"/>
    <n v="5"/>
    <x v="4"/>
    <x v="3"/>
    <n v="7577.95"/>
    <n v="6651.62"/>
    <n v="1.1392638184382151"/>
  </r>
  <r>
    <x v="18"/>
    <n v="5"/>
    <x v="4"/>
    <x v="0"/>
    <n v="1946.08"/>
    <n v="1801.03"/>
    <n v="1.0805372481302367"/>
  </r>
  <r>
    <x v="18"/>
    <n v="5"/>
    <x v="4"/>
    <x v="1"/>
    <n v="49808.39"/>
    <n v="48119.28"/>
    <n v="1.0351025618005922"/>
  </r>
  <r>
    <x v="18"/>
    <n v="5"/>
    <x v="4"/>
    <x v="2"/>
    <n v="65086.51"/>
    <n v="60015.27"/>
    <n v="1.0844991616300319"/>
  </r>
  <r>
    <x v="18"/>
    <n v="5"/>
    <x v="4"/>
    <x v="3"/>
    <n v="5244.76"/>
    <n v="4605.55"/>
    <n v="1.1387912410027032"/>
  </r>
  <r>
    <x v="19"/>
    <n v="5"/>
    <x v="4"/>
    <x v="0"/>
    <n v="0"/>
    <n v="0"/>
    <e v="#DIV/0!"/>
  </r>
  <r>
    <x v="19"/>
    <n v="5"/>
    <x v="4"/>
    <x v="1"/>
    <n v="8569.18"/>
    <n v="8269.0300000000007"/>
    <n v="1.0362980905861994"/>
  </r>
  <r>
    <x v="19"/>
    <n v="5"/>
    <x v="4"/>
    <x v="2"/>
    <n v="113704.79"/>
    <n v="104881.52"/>
    <n v="1.0841260691111265"/>
  </r>
  <r>
    <x v="19"/>
    <n v="5"/>
    <x v="4"/>
    <x v="3"/>
    <n v="17458.68"/>
    <n v="15339.87"/>
    <n v="1.1381243778467482"/>
  </r>
  <r>
    <x v="20"/>
    <n v="5"/>
    <x v="4"/>
    <x v="0"/>
    <n v="1396.21"/>
    <n v="1290.8900000000001"/>
    <n v="1.0815871220630726"/>
  </r>
  <r>
    <x v="20"/>
    <n v="5"/>
    <x v="4"/>
    <x v="1"/>
    <n v="9707.7800000000007"/>
    <n v="9372.4699999999993"/>
    <n v="1.035776054764646"/>
  </r>
  <r>
    <x v="20"/>
    <n v="5"/>
    <x v="4"/>
    <x v="2"/>
    <n v="28198.560000000001"/>
    <n v="26033.56"/>
    <n v="1.0831618879630753"/>
  </r>
  <r>
    <x v="20"/>
    <n v="5"/>
    <x v="4"/>
    <x v="3"/>
    <n v="53327.89"/>
    <n v="46908.13"/>
    <n v="1.1368581523074999"/>
  </r>
  <r>
    <x v="21"/>
    <n v="5"/>
    <x v="4"/>
    <x v="0"/>
    <n v="4864.83"/>
    <n v="4495.2299999999996"/>
    <n v="1.0822204870496059"/>
  </r>
  <r>
    <x v="21"/>
    <n v="5"/>
    <x v="4"/>
    <x v="1"/>
    <n v="5849.42"/>
    <n v="5645.42"/>
    <n v="1.0361354868194042"/>
  </r>
  <r>
    <x v="21"/>
    <n v="5"/>
    <x v="4"/>
    <x v="2"/>
    <n v="18643.560000000001"/>
    <n v="17209.84"/>
    <n v="1.083308153939839"/>
  </r>
  <r>
    <x v="21"/>
    <n v="5"/>
    <x v="4"/>
    <x v="3"/>
    <n v="9995.4"/>
    <n v="8786.66"/>
    <n v="1.1375653547536835"/>
  </r>
  <r>
    <x v="22"/>
    <n v="5"/>
    <x v="4"/>
    <x v="0"/>
    <n v="5993.57"/>
    <n v="5545.65"/>
    <n v="1.0807696122185857"/>
  </r>
  <r>
    <x v="22"/>
    <n v="5"/>
    <x v="4"/>
    <x v="1"/>
    <n v="58764.29"/>
    <n v="56779.44"/>
    <n v="1.0349571957736814"/>
  </r>
  <r>
    <x v="22"/>
    <n v="5"/>
    <x v="4"/>
    <x v="2"/>
    <n v="13681.92"/>
    <n v="12618.59"/>
    <n v="1.084266942661581"/>
  </r>
  <r>
    <x v="22"/>
    <n v="5"/>
    <x v="4"/>
    <x v="3"/>
    <n v="5875.68"/>
    <n v="5157.8900000000003"/>
    <n v="1.1391634951501486"/>
  </r>
  <r>
    <x v="23"/>
    <n v="5"/>
    <x v="4"/>
    <x v="0"/>
    <n v="1830.31"/>
    <n v="1692.22"/>
    <n v="1.0816028648757254"/>
  </r>
  <r>
    <x v="23"/>
    <n v="5"/>
    <x v="4"/>
    <x v="1"/>
    <n v="34829.230000000003"/>
    <n v="33616.019999999997"/>
    <n v="1.0360902331685906"/>
  </r>
  <r>
    <x v="23"/>
    <n v="5"/>
    <x v="4"/>
    <x v="2"/>
    <n v="103653.68"/>
    <n v="95609.34"/>
    <n v="1.0841375957620876"/>
  </r>
  <r>
    <x v="23"/>
    <n v="5"/>
    <x v="4"/>
    <x v="3"/>
    <n v="5638.24"/>
    <n v="4946.84"/>
    <n v="1.1397659920272334"/>
  </r>
  <r>
    <x v="24"/>
    <n v="5"/>
    <x v="4"/>
    <x v="0"/>
    <n v="8138.2"/>
    <n v="7506.02"/>
    <n v="1.0842230636209336"/>
  </r>
  <r>
    <x v="24"/>
    <n v="5"/>
    <x v="4"/>
    <x v="1"/>
    <n v="40672.199999999997"/>
    <n v="38822.620000000003"/>
    <n v="1.0476418129430727"/>
  </r>
  <r>
    <x v="24"/>
    <n v="5"/>
    <x v="4"/>
    <x v="2"/>
    <n v="101002.86"/>
    <n v="90795.03"/>
    <n v="1.1124271890212494"/>
  </r>
  <r>
    <x v="24"/>
    <n v="5"/>
    <x v="4"/>
    <x v="3"/>
    <n v="25199.21"/>
    <n v="21095.65"/>
    <n v="1.1945216193859871"/>
  </r>
  <r>
    <x v="25"/>
    <n v="5"/>
    <x v="4"/>
    <x v="0"/>
    <n v="3490.25"/>
    <n v="3210.84"/>
    <n v="1.0870208418980702"/>
  </r>
  <r>
    <x v="25"/>
    <n v="5"/>
    <x v="4"/>
    <x v="1"/>
    <n v="92981.47"/>
    <n v="88645.27"/>
    <n v="1.0489163155575023"/>
  </r>
  <r>
    <x v="25"/>
    <n v="5"/>
    <x v="4"/>
    <x v="2"/>
    <n v="77651.210000000006"/>
    <n v="69734.929999999993"/>
    <n v="1.1135195805029132"/>
  </r>
  <r>
    <x v="25"/>
    <n v="5"/>
    <x v="4"/>
    <x v="3"/>
    <n v="90986.83"/>
    <n v="75978.210000000006"/>
    <n v="1.1975384784663918"/>
  </r>
  <r>
    <x v="26"/>
    <n v="5"/>
    <x v="4"/>
    <x v="0"/>
    <n v="2418.91"/>
    <n v="2207.7199999999998"/>
    <n v="1.0956597756961934"/>
  </r>
  <r>
    <x v="26"/>
    <n v="5"/>
    <x v="4"/>
    <x v="1"/>
    <n v="21813.42"/>
    <n v="20193.13"/>
    <n v="1.0802396656684723"/>
  </r>
  <r>
    <x v="26"/>
    <n v="5"/>
    <x v="4"/>
    <x v="2"/>
    <n v="110618.38"/>
    <n v="93343.12"/>
    <n v="1.1850726652376737"/>
  </r>
  <r>
    <x v="26"/>
    <n v="5"/>
    <x v="4"/>
    <x v="3"/>
    <n v="24715.42"/>
    <n v="18357.54"/>
    <n v="1.3463361648674059"/>
  </r>
  <r>
    <x v="27"/>
    <n v="5"/>
    <x v="4"/>
    <x v="0"/>
    <n v="1561.23"/>
    <n v="1427.77"/>
    <n v="1.093474439160369"/>
  </r>
  <r>
    <x v="27"/>
    <n v="5"/>
    <x v="4"/>
    <x v="1"/>
    <n v="60925.1"/>
    <n v="56781.56"/>
    <n v="1.072973338527508"/>
  </r>
  <r>
    <x v="27"/>
    <n v="5"/>
    <x v="4"/>
    <x v="2"/>
    <n v="80321.179999999993"/>
    <n v="68651.86"/>
    <n v="1.1699782059801438"/>
  </r>
  <r>
    <x v="27"/>
    <n v="5"/>
    <x v="4"/>
    <x v="3"/>
    <n v="26737"/>
    <n v="20305.48"/>
    <n v="1.3167381416248225"/>
  </r>
  <r>
    <x v="28"/>
    <n v="5"/>
    <x v="4"/>
    <x v="0"/>
    <n v="4102.29"/>
    <n v="3722.45"/>
    <n v="1.1020403229056133"/>
  </r>
  <r>
    <x v="28"/>
    <n v="5"/>
    <x v="4"/>
    <x v="1"/>
    <n v="8203.89"/>
    <n v="7456.23"/>
    <n v="1.1002731943622983"/>
  </r>
  <r>
    <x v="28"/>
    <n v="5"/>
    <x v="4"/>
    <x v="2"/>
    <n v="89880.21"/>
    <n v="72227.89"/>
    <n v="1.2443975588931091"/>
  </r>
  <r>
    <x v="28"/>
    <n v="5"/>
    <x v="4"/>
    <x v="3"/>
    <n v="15918.61"/>
    <n v="10729.71"/>
    <n v="1.4836011411305619"/>
  </r>
  <r>
    <x v="29"/>
    <n v="5"/>
    <x v="4"/>
    <x v="0"/>
    <n v="3939.7"/>
    <n v="3627.45"/>
    <n v="1.0860797529945279"/>
  </r>
  <r>
    <x v="29"/>
    <n v="5"/>
    <x v="4"/>
    <x v="1"/>
    <n v="37057.93"/>
    <n v="35138.730000000003"/>
    <n v="1.0546177963745416"/>
  </r>
  <r>
    <x v="29"/>
    <n v="5"/>
    <x v="4"/>
    <x v="2"/>
    <n v="22291.43"/>
    <n v="19761.080000000002"/>
    <n v="1.1280471512690602"/>
  </r>
  <r>
    <x v="29"/>
    <n v="5"/>
    <x v="4"/>
    <x v="3"/>
    <n v="35556.269999999997"/>
    <n v="29015.23"/>
    <n v="1.2254347113567599"/>
  </r>
  <r>
    <x v="30"/>
    <n v="5"/>
    <x v="4"/>
    <x v="0"/>
    <n v="4449.05"/>
    <n v="4095.61"/>
    <n v="1.086297279281963"/>
  </r>
  <r>
    <x v="30"/>
    <n v="5"/>
    <x v="4"/>
    <x v="1"/>
    <n v="11063.73"/>
    <n v="10436.959999999999"/>
    <n v="1.0600529272891723"/>
  </r>
  <r>
    <x v="30"/>
    <n v="5"/>
    <x v="4"/>
    <x v="2"/>
    <n v="48835.41"/>
    <n v="42658.69"/>
    <n v="1.1447939446804392"/>
  </r>
  <r>
    <x v="30"/>
    <n v="5"/>
    <x v="4"/>
    <x v="3"/>
    <n v="9350.5499999999993"/>
    <n v="7382.31"/>
    <n v="1.266615734099489"/>
  </r>
  <r>
    <x v="31"/>
    <n v="5"/>
    <x v="4"/>
    <x v="0"/>
    <n v="3936.55"/>
    <n v="3634.1"/>
    <n v="1.0832255579097989"/>
  </r>
  <r>
    <x v="31"/>
    <n v="5"/>
    <x v="4"/>
    <x v="1"/>
    <n v="48618.68"/>
    <n v="46800.04"/>
    <n v="1.0388597958463284"/>
  </r>
  <r>
    <x v="31"/>
    <n v="5"/>
    <x v="4"/>
    <x v="2"/>
    <n v="33885.910000000003"/>
    <n v="31158.6"/>
    <n v="1.0875299275320458"/>
  </r>
  <r>
    <x v="31"/>
    <n v="5"/>
    <x v="4"/>
    <x v="3"/>
    <n v="5293.4"/>
    <n v="4621.17"/>
    <n v="1.1454674898348254"/>
  </r>
  <r>
    <x v="32"/>
    <n v="5"/>
    <x v="4"/>
    <x v="0"/>
    <n v="4661.25"/>
    <n v="4243.29"/>
    <n v="1.0984990420169256"/>
  </r>
  <r>
    <x v="32"/>
    <n v="5"/>
    <x v="4"/>
    <x v="1"/>
    <n v="16978.53"/>
    <n v="15650.04"/>
    <n v="1.0848873229716984"/>
  </r>
  <r>
    <x v="32"/>
    <n v="5"/>
    <x v="4"/>
    <x v="2"/>
    <n v="104532.71"/>
    <n v="87660.03"/>
    <n v="1.1924786017070723"/>
  </r>
  <r>
    <x v="32"/>
    <n v="5"/>
    <x v="4"/>
    <x v="3"/>
    <n v="8395.64"/>
    <n v="6151.24"/>
    <n v="1.3648695222426697"/>
  </r>
  <r>
    <x v="33"/>
    <n v="5"/>
    <x v="4"/>
    <x v="0"/>
    <n v="12733.45"/>
    <n v="11650.23"/>
    <n v="1.0929784218852332"/>
  </r>
  <r>
    <x v="33"/>
    <n v="5"/>
    <x v="4"/>
    <x v="1"/>
    <n v="26284.78"/>
    <n v="24809.32"/>
    <n v="1.059472004875587"/>
  </r>
  <r>
    <x v="33"/>
    <n v="5"/>
    <x v="4"/>
    <x v="2"/>
    <n v="40126"/>
    <n v="35592.97"/>
    <n v="1.1273574528902757"/>
  </r>
  <r>
    <x v="33"/>
    <n v="5"/>
    <x v="4"/>
    <x v="3"/>
    <n v="47819.15"/>
    <n v="39140.86"/>
    <n v="1.2217194512333147"/>
  </r>
  <r>
    <x v="34"/>
    <n v="5"/>
    <x v="4"/>
    <x v="0"/>
    <n v="1969.29"/>
    <n v="1822.42"/>
    <n v="1.0805906432106758"/>
  </r>
  <r>
    <x v="34"/>
    <n v="5"/>
    <x v="4"/>
    <x v="1"/>
    <n v="72681"/>
    <n v="70059.429999999993"/>
    <n v="1.0374192310728192"/>
  </r>
  <r>
    <x v="34"/>
    <n v="5"/>
    <x v="4"/>
    <x v="2"/>
    <n v="61756.53"/>
    <n v="56628.81"/>
    <n v="1.0905496689759153"/>
  </r>
  <r>
    <x v="34"/>
    <n v="5"/>
    <x v="4"/>
    <x v="3"/>
    <n v="11120.13"/>
    <n v="9663.8799999999992"/>
    <n v="1.1506899920114901"/>
  </r>
  <r>
    <x v="35"/>
    <n v="5"/>
    <x v="4"/>
    <x v="0"/>
    <n v="1937.99"/>
    <n v="1776.14"/>
    <n v="1.091124573513349"/>
  </r>
  <r>
    <x v="35"/>
    <n v="5"/>
    <x v="4"/>
    <x v="1"/>
    <n v="10606.71"/>
    <n v="9868.43"/>
    <n v="1.0748123055035095"/>
  </r>
  <r>
    <x v="35"/>
    <n v="5"/>
    <x v="4"/>
    <x v="2"/>
    <n v="143241.57999999999"/>
    <n v="119639.11"/>
    <n v="1.1972805548286007"/>
  </r>
  <r>
    <x v="35"/>
    <n v="5"/>
    <x v="4"/>
    <x v="3"/>
    <n v="15452.41"/>
    <n v="11048.79"/>
    <n v="1.398561290421847"/>
  </r>
  <r>
    <x v="36"/>
    <n v="5"/>
    <x v="4"/>
    <x v="0"/>
    <n v="1939.31"/>
    <n v="1776.61"/>
    <n v="1.091578905893809"/>
  </r>
  <r>
    <x v="36"/>
    <n v="5"/>
    <x v="4"/>
    <x v="1"/>
    <n v="10454.290000000001"/>
    <n v="9712.4699999999993"/>
    <n v="1.0763780994947734"/>
  </r>
  <r>
    <x v="36"/>
    <n v="5"/>
    <x v="4"/>
    <x v="2"/>
    <n v="20896.7"/>
    <n v="17447.669999999998"/>
    <n v="1.1976785438972655"/>
  </r>
  <r>
    <x v="36"/>
    <n v="5"/>
    <x v="4"/>
    <x v="3"/>
    <n v="38356.120000000003"/>
    <n v="27421.83"/>
    <n v="1.3987439933804564"/>
  </r>
  <r>
    <x v="0"/>
    <n v="6"/>
    <x v="5"/>
    <x v="0"/>
    <n v="16348.98"/>
    <n v="15799.42"/>
    <n v="1.0347835553457025"/>
  </r>
  <r>
    <x v="0"/>
    <n v="6"/>
    <x v="5"/>
    <x v="1"/>
    <n v="31085.03"/>
    <n v="27853.43"/>
    <n v="1.1160216174453199"/>
  </r>
  <r>
    <x v="0"/>
    <n v="6"/>
    <x v="5"/>
    <x v="2"/>
    <n v="8762.5"/>
    <n v="7107.71"/>
    <n v="1.2328161953709422"/>
  </r>
  <r>
    <x v="0"/>
    <n v="6"/>
    <x v="5"/>
    <x v="3"/>
    <n v="3736.57"/>
    <n v="2536.0700000000002"/>
    <n v="1.4733702145445511"/>
  </r>
  <r>
    <x v="1"/>
    <n v="6"/>
    <x v="5"/>
    <x v="0"/>
    <n v="14478.19"/>
    <n v="13950.4"/>
    <n v="1.0378333237756625"/>
  </r>
  <r>
    <x v="1"/>
    <n v="6"/>
    <x v="5"/>
    <x v="1"/>
    <n v="16146.36"/>
    <n v="14466.36"/>
    <n v="1.1161314940316707"/>
  </r>
  <r>
    <x v="1"/>
    <n v="6"/>
    <x v="5"/>
    <x v="2"/>
    <n v="50770.8"/>
    <n v="41186.39"/>
    <n v="1.2327081834557485"/>
  </r>
  <r>
    <x v="1"/>
    <n v="6"/>
    <x v="5"/>
    <x v="3"/>
    <n v="2322.1999999999998"/>
    <n v="1576.07"/>
    <n v="1.4734117139467156"/>
  </r>
  <r>
    <x v="2"/>
    <n v="6"/>
    <x v="5"/>
    <x v="0"/>
    <n v="3240.53"/>
    <n v="3115.37"/>
    <n v="1.0401750032901389"/>
  </r>
  <r>
    <x v="2"/>
    <n v="6"/>
    <x v="5"/>
    <x v="1"/>
    <n v="23826.85"/>
    <n v="21348.48"/>
    <n v="1.1160911690199957"/>
  </r>
  <r>
    <x v="2"/>
    <n v="6"/>
    <x v="5"/>
    <x v="2"/>
    <n v="11026.15"/>
    <n v="8942.6"/>
    <n v="1.2329915237179343"/>
  </r>
  <r>
    <x v="2"/>
    <n v="6"/>
    <x v="5"/>
    <x v="3"/>
    <n v="8738.4599999999991"/>
    <n v="5930.03"/>
    <n v="1.4735945686615413"/>
  </r>
  <r>
    <x v="3"/>
    <n v="6"/>
    <x v="5"/>
    <x v="0"/>
    <n v="2933.26"/>
    <n v="2826.53"/>
    <n v="1.0377600803812448"/>
  </r>
  <r>
    <x v="3"/>
    <n v="6"/>
    <x v="5"/>
    <x v="1"/>
    <n v="11708.12"/>
    <n v="10489.42"/>
    <n v="1.1161837356116926"/>
  </r>
  <r>
    <x v="3"/>
    <n v="6"/>
    <x v="5"/>
    <x v="2"/>
    <n v="47409.06"/>
    <n v="38455.910000000003"/>
    <n v="1.232815970289092"/>
  </r>
  <r>
    <x v="3"/>
    <n v="6"/>
    <x v="5"/>
    <x v="3"/>
    <n v="8341.8700000000008"/>
    <n v="5660.95"/>
    <n v="1.4735812893595599"/>
  </r>
  <r>
    <x v="4"/>
    <n v="6"/>
    <x v="5"/>
    <x v="0"/>
    <n v="1759.52"/>
    <n v="1678.04"/>
    <n v="1.0485566494243284"/>
  </r>
  <r>
    <x v="4"/>
    <n v="6"/>
    <x v="5"/>
    <x v="1"/>
    <n v="5476.04"/>
    <n v="4891.88"/>
    <n v="1.1194142129406282"/>
  </r>
  <r>
    <x v="4"/>
    <n v="6"/>
    <x v="5"/>
    <x v="2"/>
    <n v="16382.7"/>
    <n v="13328.72"/>
    <n v="1.2291277782112613"/>
  </r>
  <r>
    <x v="4"/>
    <n v="6"/>
    <x v="5"/>
    <x v="3"/>
    <n v="26282.15"/>
    <n v="17799.2"/>
    <n v="1.4765916445682952"/>
  </r>
  <r>
    <x v="5"/>
    <n v="6"/>
    <x v="5"/>
    <x v="0"/>
    <n v="1026.98"/>
    <n v="974.72"/>
    <n v="1.053615397242285"/>
  </r>
  <r>
    <x v="5"/>
    <n v="6"/>
    <x v="5"/>
    <x v="1"/>
    <n v="4708.1099999999997"/>
    <n v="4172.96"/>
    <n v="1.1282423028258117"/>
  </r>
  <r>
    <x v="5"/>
    <n v="6"/>
    <x v="5"/>
    <x v="2"/>
    <n v="29424.18"/>
    <n v="23458.11"/>
    <n v="1.254328673537638"/>
  </r>
  <r>
    <x v="5"/>
    <n v="6"/>
    <x v="5"/>
    <x v="3"/>
    <n v="13568.22"/>
    <n v="8898.2099999999991"/>
    <n v="1.5248257795669018"/>
  </r>
  <r>
    <x v="6"/>
    <n v="6"/>
    <x v="5"/>
    <x v="0"/>
    <n v="1674.64"/>
    <n v="1628.44"/>
    <n v="1.0283707106187516"/>
  </r>
  <r>
    <x v="6"/>
    <n v="6"/>
    <x v="5"/>
    <x v="1"/>
    <n v="10138.549999999999"/>
    <n v="9469.77"/>
    <n v="1.0706226233583285"/>
  </r>
  <r>
    <x v="6"/>
    <n v="6"/>
    <x v="5"/>
    <x v="2"/>
    <n v="16200.48"/>
    <n v="14425.56"/>
    <n v="1.1230399374443696"/>
  </r>
  <r>
    <x v="6"/>
    <n v="6"/>
    <x v="5"/>
    <x v="3"/>
    <n v="6223.22"/>
    <n v="5123.41"/>
    <n v="1.2146636712658172"/>
  </r>
  <r>
    <x v="7"/>
    <n v="6"/>
    <x v="5"/>
    <x v="0"/>
    <n v="2067"/>
    <n v="2012.3"/>
    <n v="1.027182825622422"/>
  </r>
  <r>
    <x v="7"/>
    <n v="6"/>
    <x v="5"/>
    <x v="1"/>
    <n v="1034.93"/>
    <n v="971.57"/>
    <n v="1.0652140350154904"/>
  </r>
  <r>
    <x v="7"/>
    <n v="6"/>
    <x v="5"/>
    <x v="2"/>
    <n v="20686.28"/>
    <n v="18688.34"/>
    <n v="1.1069083717440928"/>
  </r>
  <r>
    <x v="7"/>
    <n v="6"/>
    <x v="5"/>
    <x v="3"/>
    <n v="3666.82"/>
    <n v="3113.55"/>
    <n v="1.1776974835798366"/>
  </r>
  <r>
    <x v="8"/>
    <n v="6"/>
    <x v="5"/>
    <x v="0"/>
    <n v="1563.15"/>
    <n v="1523.49"/>
    <n v="1.0260323336549633"/>
  </r>
  <r>
    <x v="8"/>
    <n v="6"/>
    <x v="5"/>
    <x v="1"/>
    <n v="17272.37"/>
    <n v="16287.44"/>
    <n v="1.0604717500110514"/>
  </r>
  <r>
    <x v="8"/>
    <n v="6"/>
    <x v="5"/>
    <x v="2"/>
    <n v="3502.71"/>
    <n v="3206.98"/>
    <n v="1.0922144821607869"/>
  </r>
  <r>
    <x v="8"/>
    <n v="6"/>
    <x v="5"/>
    <x v="3"/>
    <n v="4201.45"/>
    <n v="3651.59"/>
    <n v="1.1505809797923643"/>
  </r>
  <r>
    <x v="9"/>
    <n v="6"/>
    <x v="5"/>
    <x v="0"/>
    <n v="2009.08"/>
    <n v="1842.51"/>
    <n v="1.0904038512681071"/>
  </r>
  <r>
    <x v="9"/>
    <n v="6"/>
    <x v="5"/>
    <x v="1"/>
    <n v="6272.22"/>
    <n v="5898.11"/>
    <n v="1.0634287932914104"/>
  </r>
  <r>
    <x v="9"/>
    <n v="6"/>
    <x v="5"/>
    <x v="2"/>
    <n v="24388.04"/>
    <n v="21214.74"/>
    <n v="1.1495799618567091"/>
  </r>
  <r>
    <x v="9"/>
    <n v="6"/>
    <x v="5"/>
    <x v="3"/>
    <n v="935.5"/>
    <n v="735.67"/>
    <n v="1.2716299427732545"/>
  </r>
  <r>
    <x v="10"/>
    <n v="6"/>
    <x v="5"/>
    <x v="0"/>
    <n v="5317.5"/>
    <n v="4799.59"/>
    <n v="1.1079071337343398"/>
  </r>
  <r>
    <x v="10"/>
    <n v="6"/>
    <x v="5"/>
    <x v="1"/>
    <n v="12049.54"/>
    <n v="10898.69"/>
    <n v="1.1055952596137701"/>
  </r>
  <r>
    <x v="10"/>
    <n v="6"/>
    <x v="5"/>
    <x v="2"/>
    <n v="13011.28"/>
    <n v="10380.92"/>
    <n v="1.2533840931246942"/>
  </r>
  <r>
    <x v="10"/>
    <n v="6"/>
    <x v="5"/>
    <x v="3"/>
    <n v="9080.99"/>
    <n v="5941.99"/>
    <n v="1.5282741977014436"/>
  </r>
  <r>
    <x v="11"/>
    <n v="6"/>
    <x v="5"/>
    <x v="0"/>
    <n v="4528.6400000000003"/>
    <n v="4107.32"/>
    <n v="1.102577836642872"/>
  </r>
  <r>
    <x v="11"/>
    <n v="6"/>
    <x v="5"/>
    <x v="1"/>
    <n v="12318.47"/>
    <n v="11363.71"/>
    <n v="1.0840183355611857"/>
  </r>
  <r>
    <x v="11"/>
    <n v="6"/>
    <x v="5"/>
    <x v="2"/>
    <n v="21516.63"/>
    <n v="18102.689999999999"/>
    <n v="1.1885874419768556"/>
  </r>
  <r>
    <x v="11"/>
    <n v="6"/>
    <x v="5"/>
    <x v="3"/>
    <n v="5492.63"/>
    <n v="4036.76"/>
    <n v="1.3606530980291125"/>
  </r>
  <r>
    <x v="12"/>
    <n v="6"/>
    <x v="5"/>
    <x v="0"/>
    <n v="4678.63"/>
    <n v="4185.47"/>
    <n v="1.1178266717955212"/>
  </r>
  <r>
    <x v="12"/>
    <n v="6"/>
    <x v="5"/>
    <x v="1"/>
    <n v="16473.810000000001"/>
    <n v="14834.39"/>
    <n v="1.1105148240001781"/>
  </r>
  <r>
    <x v="12"/>
    <n v="6"/>
    <x v="5"/>
    <x v="2"/>
    <n v="26917.89"/>
    <n v="21572.1"/>
    <n v="1.2478103661674107"/>
  </r>
  <r>
    <x v="12"/>
    <n v="6"/>
    <x v="5"/>
    <x v="3"/>
    <n v="15071.94"/>
    <n v="10027.43"/>
    <n v="1.5030710760384267"/>
  </r>
  <r>
    <x v="13"/>
    <n v="6"/>
    <x v="5"/>
    <x v="0"/>
    <n v="811.8"/>
    <n v="742.42"/>
    <n v="1.093451146251448"/>
  </r>
  <r>
    <x v="13"/>
    <n v="6"/>
    <x v="5"/>
    <x v="1"/>
    <n v="10518.7"/>
    <n v="10004.33"/>
    <n v="1.0514147374186977"/>
  </r>
  <r>
    <x v="13"/>
    <n v="6"/>
    <x v="5"/>
    <x v="2"/>
    <n v="25074.68"/>
    <n v="22381.360000000001"/>
    <n v="1.1203376381059953"/>
  </r>
  <r>
    <x v="13"/>
    <n v="6"/>
    <x v="5"/>
    <x v="3"/>
    <n v="14711.35"/>
    <n v="12269.98"/>
    <n v="1.1989709844677825"/>
  </r>
  <r>
    <x v="14"/>
    <n v="6"/>
    <x v="5"/>
    <x v="0"/>
    <n v="1044.69"/>
    <n v="945.97"/>
    <n v="1.1043584891698468"/>
  </r>
  <r>
    <x v="14"/>
    <n v="6"/>
    <x v="5"/>
    <x v="1"/>
    <n v="8592.33"/>
    <n v="7974.57"/>
    <n v="1.0774662458289288"/>
  </r>
  <r>
    <x v="14"/>
    <n v="6"/>
    <x v="5"/>
    <x v="2"/>
    <n v="30614.32"/>
    <n v="26225.24"/>
    <n v="1.167360908803885"/>
  </r>
  <r>
    <x v="14"/>
    <n v="6"/>
    <x v="5"/>
    <x v="3"/>
    <n v="12588.13"/>
    <n v="9555.09"/>
    <n v="1.3174266281112998"/>
  </r>
  <r>
    <x v="15"/>
    <n v="6"/>
    <x v="5"/>
    <x v="0"/>
    <n v="408.78"/>
    <n v="376.57"/>
    <n v="1.0855352258544229"/>
  </r>
  <r>
    <x v="15"/>
    <n v="6"/>
    <x v="5"/>
    <x v="1"/>
    <n v="2199.85"/>
    <n v="2113.46"/>
    <n v="1.0408760989088981"/>
  </r>
  <r>
    <x v="15"/>
    <n v="6"/>
    <x v="5"/>
    <x v="2"/>
    <n v="19865.419999999998"/>
    <n v="18120.12"/>
    <n v="1.0963183466776159"/>
  </r>
  <r>
    <x v="15"/>
    <n v="6"/>
    <x v="5"/>
    <x v="3"/>
    <n v="15267.2"/>
    <n v="13154.36"/>
    <n v="1.1606189886851204"/>
  </r>
  <r>
    <x v="16"/>
    <n v="6"/>
    <x v="5"/>
    <x v="0"/>
    <n v="1142.29"/>
    <n v="1046.6500000000001"/>
    <n v="1.091377251230115"/>
  </r>
  <r>
    <x v="16"/>
    <n v="6"/>
    <x v="5"/>
    <x v="1"/>
    <n v="1638.33"/>
    <n v="1569.26"/>
    <n v="1.0440143762027962"/>
  </r>
  <r>
    <x v="16"/>
    <n v="6"/>
    <x v="5"/>
    <x v="2"/>
    <n v="7521.42"/>
    <n v="6899.63"/>
    <n v="1.0901193252391794"/>
  </r>
  <r>
    <x v="16"/>
    <n v="6"/>
    <x v="5"/>
    <x v="3"/>
    <n v="13914.89"/>
    <n v="12116.68"/>
    <n v="1.1484078146819094"/>
  </r>
  <r>
    <x v="17"/>
    <n v="6"/>
    <x v="5"/>
    <x v="0"/>
    <n v="416.87"/>
    <n v="385.66"/>
    <n v="1.0809262044287713"/>
  </r>
  <r>
    <x v="17"/>
    <n v="6"/>
    <x v="5"/>
    <x v="1"/>
    <n v="16652.490000000002"/>
    <n v="16087.74"/>
    <n v="1.0351043714033172"/>
  </r>
  <r>
    <x v="17"/>
    <n v="6"/>
    <x v="5"/>
    <x v="2"/>
    <n v="3742.53"/>
    <n v="3452.3"/>
    <n v="1.0840685919531907"/>
  </r>
  <r>
    <x v="17"/>
    <n v="6"/>
    <x v="5"/>
    <x v="3"/>
    <n v="2233.67"/>
    <n v="1960.63"/>
    <n v="1.1392613598690218"/>
  </r>
  <r>
    <x v="18"/>
    <n v="6"/>
    <x v="5"/>
    <x v="0"/>
    <n v="346.79"/>
    <n v="320.95"/>
    <n v="1.0805109830191619"/>
  </r>
  <r>
    <x v="18"/>
    <n v="6"/>
    <x v="5"/>
    <x v="1"/>
    <n v="11719.26"/>
    <n v="11321.83"/>
    <n v="1.0351029824683819"/>
  </r>
  <r>
    <x v="18"/>
    <n v="6"/>
    <x v="5"/>
    <x v="2"/>
    <n v="17935.55"/>
    <n v="16538.09"/>
    <n v="1.0844994796859855"/>
  </r>
  <r>
    <x v="18"/>
    <n v="6"/>
    <x v="5"/>
    <x v="3"/>
    <n v="1395.63"/>
    <n v="1225.53"/>
    <n v="1.1387970918704562"/>
  </r>
  <r>
    <x v="19"/>
    <n v="6"/>
    <x v="5"/>
    <x v="0"/>
    <n v="0"/>
    <n v="0"/>
    <e v="#DIV/0!"/>
  </r>
  <r>
    <x v="19"/>
    <n v="6"/>
    <x v="5"/>
    <x v="1"/>
    <n v="1527.04"/>
    <n v="1473.55"/>
    <n v="1.0363000916154863"/>
  </r>
  <r>
    <x v="19"/>
    <n v="6"/>
    <x v="5"/>
    <x v="2"/>
    <n v="26753.24"/>
    <n v="24677.24"/>
    <n v="1.0841261016223855"/>
  </r>
  <r>
    <x v="19"/>
    <n v="6"/>
    <x v="5"/>
    <x v="3"/>
    <n v="4811"/>
    <n v="4227.13"/>
    <n v="1.138124448502885"/>
  </r>
  <r>
    <x v="20"/>
    <n v="6"/>
    <x v="5"/>
    <x v="0"/>
    <n v="196.11"/>
    <n v="181.32"/>
    <n v="1.0815684976836533"/>
  </r>
  <r>
    <x v="20"/>
    <n v="6"/>
    <x v="5"/>
    <x v="1"/>
    <n v="1523.72"/>
    <n v="1471.09"/>
    <n v="1.0357761931628928"/>
  </r>
  <r>
    <x v="20"/>
    <n v="6"/>
    <x v="5"/>
    <x v="2"/>
    <n v="5025.0200000000004"/>
    <n v="4639.22"/>
    <n v="1.0831605312962094"/>
  </r>
  <r>
    <x v="20"/>
    <n v="6"/>
    <x v="5"/>
    <x v="3"/>
    <n v="12547.35"/>
    <n v="11036.87"/>
    <n v="1.1368576417045775"/>
  </r>
  <r>
    <x v="21"/>
    <n v="6"/>
    <x v="5"/>
    <x v="0"/>
    <n v="624.54"/>
    <n v="577.09"/>
    <n v="1.0822228768476319"/>
  </r>
  <r>
    <x v="21"/>
    <n v="6"/>
    <x v="5"/>
    <x v="1"/>
    <n v="821.6"/>
    <n v="792.95"/>
    <n v="1.0361309035878681"/>
  </r>
  <r>
    <x v="21"/>
    <n v="6"/>
    <x v="5"/>
    <x v="2"/>
    <n v="2926.26"/>
    <n v="2701.23"/>
    <n v="1.0833064937084218"/>
  </r>
  <r>
    <x v="21"/>
    <n v="6"/>
    <x v="5"/>
    <x v="3"/>
    <n v="1781.19"/>
    <n v="1565.8"/>
    <n v="1.1375590752331077"/>
  </r>
  <r>
    <x v="22"/>
    <n v="6"/>
    <x v="5"/>
    <x v="0"/>
    <n v="696.29"/>
    <n v="644.25"/>
    <n v="1.0807760962359332"/>
  </r>
  <r>
    <x v="22"/>
    <n v="6"/>
    <x v="5"/>
    <x v="1"/>
    <n v="7544.08"/>
    <n v="7289.26"/>
    <n v="1.0349582810875178"/>
  </r>
  <r>
    <x v="22"/>
    <n v="6"/>
    <x v="5"/>
    <x v="2"/>
    <n v="1921.74"/>
    <n v="1772.39"/>
    <n v="1.0842647498575368"/>
  </r>
  <r>
    <x v="22"/>
    <n v="6"/>
    <x v="5"/>
    <x v="3"/>
    <n v="922.24"/>
    <n v="809.57"/>
    <n v="1.139172647207777"/>
  </r>
  <r>
    <x v="23"/>
    <n v="6"/>
    <x v="5"/>
    <x v="0"/>
    <n v="79.989999999999995"/>
    <n v="73.959999999999994"/>
    <n v="1.081530557057869"/>
  </r>
  <r>
    <x v="23"/>
    <n v="6"/>
    <x v="5"/>
    <x v="1"/>
    <n v="4046.21"/>
    <n v="3905.86"/>
    <n v="1.0359331875694469"/>
  </r>
  <r>
    <x v="23"/>
    <n v="6"/>
    <x v="5"/>
    <x v="2"/>
    <n v="13306.91"/>
    <n v="12278.09"/>
    <n v="1.0837931632688798"/>
  </r>
  <r>
    <x v="23"/>
    <n v="6"/>
    <x v="5"/>
    <x v="3"/>
    <n v="791.94"/>
    <n v="695.23"/>
    <n v="1.1391050443738044"/>
  </r>
  <r>
    <x v="24"/>
    <n v="6"/>
    <x v="5"/>
    <x v="0"/>
    <n v="630.14"/>
    <n v="581.89"/>
    <n v="1.0829194521301277"/>
  </r>
  <r>
    <x v="24"/>
    <n v="6"/>
    <x v="5"/>
    <x v="1"/>
    <n v="1777.51"/>
    <n v="1705.84"/>
    <n v="1.042014491394269"/>
  </r>
  <r>
    <x v="24"/>
    <n v="6"/>
    <x v="5"/>
    <x v="2"/>
    <n v="11733.79"/>
    <n v="10668.96"/>
    <n v="1.0998063541338614"/>
  </r>
  <r>
    <x v="24"/>
    <n v="6"/>
    <x v="5"/>
    <x v="3"/>
    <n v="3235.04"/>
    <n v="2765.92"/>
    <n v="1.169607219297738"/>
  </r>
  <r>
    <x v="25"/>
    <n v="6"/>
    <x v="5"/>
    <x v="0"/>
    <n v="488.86"/>
    <n v="450.16"/>
    <n v="1.0859694330904568"/>
  </r>
  <r>
    <x v="25"/>
    <n v="6"/>
    <x v="5"/>
    <x v="1"/>
    <n v="7199.56"/>
    <n v="6893.35"/>
    <n v="1.0444210724829002"/>
  </r>
  <r>
    <x v="25"/>
    <n v="6"/>
    <x v="5"/>
    <x v="2"/>
    <n v="3393.61"/>
    <n v="3076.04"/>
    <n v="1.1032398798455156"/>
  </r>
  <r>
    <x v="25"/>
    <n v="6"/>
    <x v="5"/>
    <x v="3"/>
    <n v="10570.2"/>
    <n v="8980.59"/>
    <n v="1.1770050742768572"/>
  </r>
  <r>
    <x v="26"/>
    <n v="6"/>
    <x v="5"/>
    <x v="0"/>
    <n v="299.26"/>
    <n v="274.39"/>
    <n v="1.0906374138999235"/>
  </r>
  <r>
    <x v="26"/>
    <n v="6"/>
    <x v="5"/>
    <x v="1"/>
    <n v="3055.31"/>
    <n v="2887.91"/>
    <n v="1.0579657953329571"/>
  </r>
  <r>
    <x v="26"/>
    <n v="6"/>
    <x v="5"/>
    <x v="2"/>
    <n v="8565.19"/>
    <n v="7560.36"/>
    <n v="1.1329076922262962"/>
  </r>
  <r>
    <x v="26"/>
    <n v="6"/>
    <x v="5"/>
    <x v="3"/>
    <n v="1080.1400000000001"/>
    <n v="874.61"/>
    <n v="1.2349961697213616"/>
  </r>
  <r>
    <x v="27"/>
    <n v="6"/>
    <x v="5"/>
    <x v="0"/>
    <n v="251.97"/>
    <n v="231.32"/>
    <n v="1.0892702749438008"/>
  </r>
  <r>
    <x v="27"/>
    <n v="6"/>
    <x v="5"/>
    <x v="1"/>
    <n v="7537.43"/>
    <n v="7148.41"/>
    <n v="1.0544204935083468"/>
  </r>
  <r>
    <x v="27"/>
    <n v="6"/>
    <x v="5"/>
    <x v="2"/>
    <n v="11250.24"/>
    <n v="9989.15"/>
    <n v="1.1262459768849202"/>
  </r>
  <r>
    <x v="27"/>
    <n v="6"/>
    <x v="5"/>
    <x v="3"/>
    <n v="2070.25"/>
    <n v="1691.82"/>
    <n v="1.2236821884124789"/>
  </r>
  <r>
    <x v="28"/>
    <n v="6"/>
    <x v="5"/>
    <x v="0"/>
    <n v="485.29"/>
    <n v="442.4"/>
    <n v="1.0969484629294757"/>
  </r>
  <r>
    <x v="28"/>
    <n v="6"/>
    <x v="5"/>
    <x v="1"/>
    <n v="1324.06"/>
    <n v="1229.25"/>
    <n v="1.0771283302826926"/>
  </r>
  <r>
    <x v="28"/>
    <n v="6"/>
    <x v="5"/>
    <x v="2"/>
    <n v="11119.66"/>
    <n v="9388.2999999999993"/>
    <n v="1.184416774069853"/>
  </r>
  <r>
    <x v="28"/>
    <n v="6"/>
    <x v="5"/>
    <x v="3"/>
    <n v="2229.65"/>
    <n v="1659.28"/>
    <n v="1.3437454799672148"/>
  </r>
  <r>
    <x v="29"/>
    <n v="6"/>
    <x v="5"/>
    <x v="0"/>
    <n v="625.70000000000005"/>
    <n v="577.44000000000005"/>
    <n v="1.083575782765309"/>
  </r>
  <r>
    <x v="29"/>
    <n v="6"/>
    <x v="5"/>
    <x v="1"/>
    <n v="4383.8900000000003"/>
    <n v="4200.1400000000003"/>
    <n v="1.0437485417152761"/>
  </r>
  <r>
    <x v="29"/>
    <n v="6"/>
    <x v="5"/>
    <x v="2"/>
    <n v="3597.72"/>
    <n v="3260.25"/>
    <n v="1.1035104669887279"/>
  </r>
  <r>
    <x v="29"/>
    <n v="6"/>
    <x v="5"/>
    <x v="3"/>
    <n v="4398.8900000000003"/>
    <n v="3739.19"/>
    <n v="1.1764285848004514"/>
  </r>
  <r>
    <x v="30"/>
    <n v="6"/>
    <x v="5"/>
    <x v="0"/>
    <n v="588.69000000000005"/>
    <n v="543.25"/>
    <n v="1.0836447307869306"/>
  </r>
  <r>
    <x v="30"/>
    <n v="6"/>
    <x v="5"/>
    <x v="1"/>
    <n v="1757.13"/>
    <n v="1676.02"/>
    <n v="1.0483944105678931"/>
  </r>
  <r>
    <x v="30"/>
    <n v="6"/>
    <x v="5"/>
    <x v="2"/>
    <n v="5777.14"/>
    <n v="5168.71"/>
    <n v="1.1177140911368602"/>
  </r>
  <r>
    <x v="30"/>
    <n v="6"/>
    <x v="5"/>
    <x v="3"/>
    <n v="1509.13"/>
    <n v="1247.6400000000001"/>
    <n v="1.209587701580584"/>
  </r>
  <r>
    <x v="31"/>
    <n v="6"/>
    <x v="5"/>
    <x v="0"/>
    <n v="458.47"/>
    <n v="423.36"/>
    <n v="1.0829317838246411"/>
  </r>
  <r>
    <x v="31"/>
    <n v="6"/>
    <x v="5"/>
    <x v="1"/>
    <n v="6433.15"/>
    <n v="6199.7"/>
    <n v="1.0376550478248947"/>
  </r>
  <r>
    <x v="31"/>
    <n v="6"/>
    <x v="5"/>
    <x v="2"/>
    <n v="5381.72"/>
    <n v="4960.47"/>
    <n v="1.0849213884974609"/>
  </r>
  <r>
    <x v="31"/>
    <n v="6"/>
    <x v="5"/>
    <x v="3"/>
    <n v="626.20000000000005"/>
    <n v="549.07000000000005"/>
    <n v="1.14047389221775"/>
  </r>
  <r>
    <x v="32"/>
    <n v="6"/>
    <x v="5"/>
    <x v="0"/>
    <n v="425.13"/>
    <n v="388.02"/>
    <n v="1.0956394000309262"/>
  </r>
  <r>
    <x v="32"/>
    <n v="6"/>
    <x v="5"/>
    <x v="1"/>
    <n v="1977.41"/>
    <n v="1844.54"/>
    <n v="1.0720342199139081"/>
  </r>
  <r>
    <x v="32"/>
    <n v="6"/>
    <x v="5"/>
    <x v="2"/>
    <n v="13831.62"/>
    <n v="11904.57"/>
    <n v="1.161874809421928"/>
  </r>
  <r>
    <x v="32"/>
    <n v="6"/>
    <x v="5"/>
    <x v="3"/>
    <n v="1333.38"/>
    <n v="1027.95"/>
    <n v="1.2971253465635488"/>
  </r>
  <r>
    <x v="33"/>
    <n v="6"/>
    <x v="5"/>
    <x v="0"/>
    <n v="1591.45"/>
    <n v="1457.8"/>
    <n v="1.0916792426944713"/>
  </r>
  <r>
    <x v="33"/>
    <n v="6"/>
    <x v="5"/>
    <x v="1"/>
    <n v="2397.29"/>
    <n v="2274.88"/>
    <n v="1.0538094317062878"/>
  </r>
  <r>
    <x v="33"/>
    <n v="6"/>
    <x v="5"/>
    <x v="2"/>
    <n v="4673.3"/>
    <n v="4192.71"/>
    <n v="1.114625146981308"/>
  </r>
  <r>
    <x v="33"/>
    <n v="6"/>
    <x v="5"/>
    <x v="3"/>
    <n v="6327.36"/>
    <n v="5289.22"/>
    <n v="1.196274687004889"/>
  </r>
  <r>
    <x v="34"/>
    <n v="6"/>
    <x v="5"/>
    <x v="0"/>
    <n v="301.41000000000003"/>
    <n v="278.95"/>
    <n v="1.0805162215450799"/>
  </r>
  <r>
    <x v="34"/>
    <n v="6"/>
    <x v="5"/>
    <x v="1"/>
    <n v="9083.81"/>
    <n v="8759.86"/>
    <n v="1.0369811846308046"/>
  </r>
  <r>
    <x v="34"/>
    <n v="6"/>
    <x v="5"/>
    <x v="2"/>
    <n v="5632.47"/>
    <n v="5169.38"/>
    <n v="1.0895832769113512"/>
  </r>
  <r>
    <x v="34"/>
    <n v="6"/>
    <x v="5"/>
    <x v="3"/>
    <n v="1295.1099999999999"/>
    <n v="1127.32"/>
    <n v="1.1488397260760033"/>
  </r>
  <r>
    <x v="35"/>
    <n v="6"/>
    <x v="5"/>
    <x v="0"/>
    <n v="242.44"/>
    <n v="222.85"/>
    <n v="1.0879066636751178"/>
  </r>
  <r>
    <x v="35"/>
    <n v="6"/>
    <x v="5"/>
    <x v="1"/>
    <n v="1623.4"/>
    <n v="1530.89"/>
    <n v="1.0604289008354617"/>
  </r>
  <r>
    <x v="35"/>
    <n v="6"/>
    <x v="5"/>
    <x v="2"/>
    <n v="17902.599999999999"/>
    <n v="15435.31"/>
    <n v="1.1598471297304687"/>
  </r>
  <r>
    <x v="35"/>
    <n v="6"/>
    <x v="5"/>
    <x v="3"/>
    <n v="1409.33"/>
    <n v="1076.31"/>
    <n v="1.3094089992660107"/>
  </r>
  <r>
    <x v="36"/>
    <n v="6"/>
    <x v="5"/>
    <x v="0"/>
    <n v="298.11"/>
    <n v="273.91000000000003"/>
    <n v="1.088350188017962"/>
  </r>
  <r>
    <x v="36"/>
    <n v="6"/>
    <x v="5"/>
    <x v="1"/>
    <n v="1307.83"/>
    <n v="1231.54"/>
    <n v="1.0619468307972133"/>
  </r>
  <r>
    <x v="36"/>
    <n v="6"/>
    <x v="5"/>
    <x v="2"/>
    <n v="3198.33"/>
    <n v="2756.7"/>
    <n v="1.1602024159320927"/>
  </r>
  <r>
    <x v="36"/>
    <n v="6"/>
    <x v="5"/>
    <x v="3"/>
    <n v="4793.82"/>
    <n v="3660.66"/>
    <n v="1.3095507367523889"/>
  </r>
  <r>
    <x v="0"/>
    <n v="7"/>
    <x v="6"/>
    <x v="0"/>
    <n v="36.89"/>
    <n v="36.89"/>
    <n v="1"/>
  </r>
  <r>
    <x v="0"/>
    <n v="7"/>
    <x v="6"/>
    <x v="1"/>
    <n v="710.19"/>
    <n v="710.19"/>
    <n v="1"/>
  </r>
  <r>
    <x v="0"/>
    <n v="7"/>
    <x v="6"/>
    <x v="2"/>
    <n v="3020.96"/>
    <n v="3020.96"/>
    <n v="1"/>
  </r>
  <r>
    <x v="0"/>
    <n v="7"/>
    <x v="6"/>
    <x v="3"/>
    <n v="8340.2199999999993"/>
    <n v="8340.2199999999993"/>
    <n v="1"/>
  </r>
  <r>
    <x v="1"/>
    <n v="7"/>
    <x v="6"/>
    <x v="0"/>
    <n v="53.54"/>
    <n v="53.54"/>
    <n v="1"/>
  </r>
  <r>
    <x v="1"/>
    <n v="7"/>
    <x v="6"/>
    <x v="1"/>
    <n v="446.23"/>
    <n v="446.23"/>
    <n v="1"/>
  </r>
  <r>
    <x v="1"/>
    <n v="7"/>
    <x v="6"/>
    <x v="2"/>
    <n v="5126.9399999999996"/>
    <n v="5126.9399999999996"/>
    <n v="1"/>
  </r>
  <r>
    <x v="1"/>
    <n v="7"/>
    <x v="6"/>
    <x v="3"/>
    <n v="5013.6000000000004"/>
    <n v="5013.6000000000004"/>
    <n v="1"/>
  </r>
  <r>
    <x v="2"/>
    <n v="7"/>
    <x v="6"/>
    <x v="0"/>
    <n v="25.68"/>
    <n v="25.68"/>
    <n v="1"/>
  </r>
  <r>
    <x v="2"/>
    <n v="7"/>
    <x v="6"/>
    <x v="1"/>
    <n v="647.84"/>
    <n v="647.84"/>
    <n v="1"/>
  </r>
  <r>
    <x v="2"/>
    <n v="7"/>
    <x v="6"/>
    <x v="2"/>
    <n v="3212.42"/>
    <n v="3212.42"/>
    <n v="1"/>
  </r>
  <r>
    <x v="2"/>
    <n v="7"/>
    <x v="6"/>
    <x v="3"/>
    <n v="8463.3799999999992"/>
    <n v="8463.3799999999992"/>
    <n v="1"/>
  </r>
  <r>
    <x v="3"/>
    <n v="7"/>
    <x v="6"/>
    <x v="0"/>
    <n v="27.55"/>
    <n v="27.55"/>
    <n v="1"/>
  </r>
  <r>
    <x v="3"/>
    <n v="7"/>
    <x v="6"/>
    <x v="1"/>
    <n v="311.12"/>
    <n v="311.12"/>
    <n v="1"/>
  </r>
  <r>
    <x v="3"/>
    <n v="7"/>
    <x v="6"/>
    <x v="2"/>
    <n v="4653.6499999999996"/>
    <n v="4653.6499999999996"/>
    <n v="1"/>
  </r>
  <r>
    <x v="3"/>
    <n v="7"/>
    <x v="6"/>
    <x v="3"/>
    <n v="5468.09"/>
    <n v="5468.09"/>
    <n v="1"/>
  </r>
  <r>
    <x v="4"/>
    <n v="7"/>
    <x v="6"/>
    <x v="0"/>
    <n v="56.44"/>
    <n v="56.44"/>
    <n v="1"/>
  </r>
  <r>
    <x v="4"/>
    <n v="7"/>
    <x v="6"/>
    <x v="1"/>
    <n v="353.43"/>
    <n v="353.43"/>
    <n v="1"/>
  </r>
  <r>
    <x v="4"/>
    <n v="7"/>
    <x v="6"/>
    <x v="2"/>
    <n v="2566.86"/>
    <n v="2566.86"/>
    <n v="1"/>
  </r>
  <r>
    <x v="4"/>
    <n v="7"/>
    <x v="6"/>
    <x v="3"/>
    <n v="8928.43"/>
    <n v="8928.43"/>
    <n v="1"/>
  </r>
  <r>
    <x v="5"/>
    <n v="7"/>
    <x v="6"/>
    <x v="0"/>
    <n v="56"/>
    <n v="56"/>
    <n v="1"/>
  </r>
  <r>
    <x v="5"/>
    <n v="7"/>
    <x v="6"/>
    <x v="1"/>
    <n v="697.58"/>
    <n v="697.58"/>
    <n v="1"/>
  </r>
  <r>
    <x v="5"/>
    <n v="7"/>
    <x v="6"/>
    <x v="2"/>
    <n v="3627.19"/>
    <n v="3627.19"/>
    <n v="1"/>
  </r>
  <r>
    <x v="5"/>
    <n v="7"/>
    <x v="6"/>
    <x v="3"/>
    <n v="5233.8999999999996"/>
    <n v="5233.8999999999996"/>
    <n v="1"/>
  </r>
  <r>
    <x v="6"/>
    <n v="7"/>
    <x v="6"/>
    <x v="0"/>
    <n v="25.62"/>
    <n v="25.62"/>
    <n v="1"/>
  </r>
  <r>
    <x v="6"/>
    <n v="7"/>
    <x v="6"/>
    <x v="1"/>
    <n v="702.71"/>
    <n v="702.71"/>
    <n v="1"/>
  </r>
  <r>
    <x v="6"/>
    <n v="7"/>
    <x v="6"/>
    <x v="2"/>
    <n v="5642.11"/>
    <n v="5642.11"/>
    <n v="1"/>
  </r>
  <r>
    <x v="6"/>
    <n v="7"/>
    <x v="6"/>
    <x v="3"/>
    <n v="6000.06"/>
    <n v="6000.06"/>
    <n v="1"/>
  </r>
  <r>
    <x v="7"/>
    <n v="7"/>
    <x v="6"/>
    <x v="0"/>
    <n v="69.56"/>
    <n v="69.56"/>
    <n v="1"/>
  </r>
  <r>
    <x v="7"/>
    <n v="7"/>
    <x v="6"/>
    <x v="1"/>
    <n v="328.43"/>
    <n v="328.43"/>
    <n v="1"/>
  </r>
  <r>
    <x v="7"/>
    <n v="7"/>
    <x v="6"/>
    <x v="2"/>
    <n v="6850.15"/>
    <n v="6850.15"/>
    <n v="1"/>
  </r>
  <r>
    <x v="7"/>
    <n v="7"/>
    <x v="6"/>
    <x v="3"/>
    <n v="15210.97"/>
    <n v="15210.97"/>
    <n v="1"/>
  </r>
  <r>
    <x v="8"/>
    <n v="7"/>
    <x v="6"/>
    <x v="0"/>
    <n v="21.48"/>
    <n v="21.48"/>
    <n v="1"/>
  </r>
  <r>
    <x v="8"/>
    <n v="7"/>
    <x v="6"/>
    <x v="1"/>
    <n v="925.56"/>
    <n v="925.56"/>
    <n v="1"/>
  </r>
  <r>
    <x v="8"/>
    <n v="7"/>
    <x v="6"/>
    <x v="2"/>
    <n v="3792.19"/>
    <n v="3792.19"/>
    <n v="1"/>
  </r>
  <r>
    <x v="8"/>
    <n v="7"/>
    <x v="6"/>
    <x v="3"/>
    <n v="16179.34"/>
    <n v="16179.34"/>
    <n v="1"/>
  </r>
  <r>
    <x v="9"/>
    <n v="7"/>
    <x v="6"/>
    <x v="0"/>
    <n v="51.49"/>
    <n v="51.49"/>
    <n v="1"/>
  </r>
  <r>
    <x v="9"/>
    <n v="7"/>
    <x v="6"/>
    <x v="1"/>
    <n v="292.3"/>
    <n v="292.3"/>
    <n v="1"/>
  </r>
  <r>
    <x v="9"/>
    <n v="7"/>
    <x v="6"/>
    <x v="2"/>
    <n v="11952.85"/>
    <n v="11952.85"/>
    <n v="1"/>
  </r>
  <r>
    <x v="9"/>
    <n v="7"/>
    <x v="6"/>
    <x v="3"/>
    <n v="8261.16"/>
    <n v="8261.16"/>
    <n v="1"/>
  </r>
  <r>
    <x v="10"/>
    <n v="7"/>
    <x v="6"/>
    <x v="0"/>
    <n v="30.23"/>
    <n v="30.23"/>
    <n v="1"/>
  </r>
  <r>
    <x v="10"/>
    <n v="7"/>
    <x v="6"/>
    <x v="1"/>
    <n v="681.32"/>
    <n v="681.32"/>
    <n v="1"/>
  </r>
  <r>
    <x v="10"/>
    <n v="7"/>
    <x v="6"/>
    <x v="2"/>
    <n v="2938.76"/>
    <n v="2938.76"/>
    <n v="1"/>
  </r>
  <r>
    <x v="10"/>
    <n v="7"/>
    <x v="6"/>
    <x v="3"/>
    <n v="18318.75"/>
    <n v="18318.75"/>
    <n v="1"/>
  </r>
  <r>
    <x v="11"/>
    <n v="7"/>
    <x v="6"/>
    <x v="0"/>
    <n v="34.5"/>
    <n v="34.5"/>
    <n v="1"/>
  </r>
  <r>
    <x v="11"/>
    <n v="7"/>
    <x v="6"/>
    <x v="1"/>
    <n v="399.55"/>
    <n v="399.55"/>
    <n v="1"/>
  </r>
  <r>
    <x v="11"/>
    <n v="7"/>
    <x v="6"/>
    <x v="2"/>
    <n v="7376.48"/>
    <n v="7376.48"/>
    <n v="1"/>
  </r>
  <r>
    <x v="11"/>
    <n v="7"/>
    <x v="6"/>
    <x v="3"/>
    <n v="6103.66"/>
    <n v="6103.66"/>
    <n v="1"/>
  </r>
  <r>
    <x v="12"/>
    <n v="7"/>
    <x v="6"/>
    <x v="0"/>
    <n v="7.73"/>
    <n v="7.73"/>
    <n v="1"/>
  </r>
  <r>
    <x v="12"/>
    <n v="7"/>
    <x v="6"/>
    <x v="1"/>
    <n v="452.67"/>
    <n v="452.67"/>
    <n v="1"/>
  </r>
  <r>
    <x v="12"/>
    <n v="7"/>
    <x v="6"/>
    <x v="2"/>
    <n v="4410.71"/>
    <n v="4410.71"/>
    <n v="1"/>
  </r>
  <r>
    <x v="12"/>
    <n v="7"/>
    <x v="6"/>
    <x v="3"/>
    <n v="13617.76"/>
    <n v="13617.76"/>
    <n v="1"/>
  </r>
  <r>
    <x v="13"/>
    <n v="7"/>
    <x v="6"/>
    <x v="0"/>
    <n v="16.420000000000002"/>
    <n v="16.420000000000002"/>
    <n v="1"/>
  </r>
  <r>
    <x v="13"/>
    <n v="7"/>
    <x v="6"/>
    <x v="1"/>
    <n v="100.55"/>
    <n v="100.55"/>
    <n v="1"/>
  </r>
  <r>
    <x v="13"/>
    <n v="7"/>
    <x v="6"/>
    <x v="2"/>
    <n v="4366.24"/>
    <n v="4366.24"/>
    <n v="1"/>
  </r>
  <r>
    <x v="13"/>
    <n v="7"/>
    <x v="6"/>
    <x v="3"/>
    <n v="7996.01"/>
    <n v="7996.01"/>
    <n v="1"/>
  </r>
  <r>
    <x v="14"/>
    <n v="7"/>
    <x v="6"/>
    <x v="0"/>
    <n v="11.13"/>
    <n v="11.13"/>
    <n v="1"/>
  </r>
  <r>
    <x v="14"/>
    <n v="7"/>
    <x v="6"/>
    <x v="1"/>
    <n v="212.8"/>
    <n v="212.8"/>
    <n v="1"/>
  </r>
  <r>
    <x v="14"/>
    <n v="7"/>
    <x v="6"/>
    <x v="2"/>
    <n v="1042.54"/>
    <n v="1042.54"/>
    <n v="1"/>
  </r>
  <r>
    <x v="14"/>
    <n v="7"/>
    <x v="6"/>
    <x v="3"/>
    <n v="7998.98"/>
    <n v="7998.98"/>
    <n v="1"/>
  </r>
  <r>
    <x v="15"/>
    <n v="7"/>
    <x v="6"/>
    <x v="0"/>
    <n v="13.51"/>
    <n v="13.51"/>
    <n v="1"/>
  </r>
  <r>
    <x v="15"/>
    <n v="7"/>
    <x v="6"/>
    <x v="1"/>
    <n v="146.16999999999999"/>
    <n v="146.16999999999999"/>
    <n v="1"/>
  </r>
  <r>
    <x v="15"/>
    <n v="7"/>
    <x v="6"/>
    <x v="2"/>
    <n v="2259.66"/>
    <n v="2259.66"/>
    <n v="1"/>
  </r>
  <r>
    <x v="15"/>
    <n v="7"/>
    <x v="6"/>
    <x v="3"/>
    <n v="1934"/>
    <n v="1934"/>
    <n v="1"/>
  </r>
  <r>
    <x v="16"/>
    <n v="7"/>
    <x v="6"/>
    <x v="0"/>
    <n v="25.73"/>
    <n v="25.73"/>
    <n v="1"/>
  </r>
  <r>
    <x v="16"/>
    <n v="7"/>
    <x v="6"/>
    <x v="1"/>
    <n v="185"/>
    <n v="185"/>
    <n v="1"/>
  </r>
  <r>
    <x v="16"/>
    <n v="7"/>
    <x v="6"/>
    <x v="2"/>
    <n v="1895.66"/>
    <n v="1895.66"/>
    <n v="1"/>
  </r>
  <r>
    <x v="16"/>
    <n v="7"/>
    <x v="6"/>
    <x v="3"/>
    <n v="5143.8599999999997"/>
    <n v="5143.8599999999997"/>
    <n v="1"/>
  </r>
  <r>
    <x v="17"/>
    <n v="7"/>
    <x v="6"/>
    <x v="0"/>
    <n v="28.83"/>
    <n v="28.83"/>
    <n v="1"/>
  </r>
  <r>
    <x v="17"/>
    <n v="7"/>
    <x v="6"/>
    <x v="1"/>
    <n v="362.23"/>
    <n v="362.23"/>
    <n v="1"/>
  </r>
  <r>
    <x v="17"/>
    <n v="7"/>
    <x v="6"/>
    <x v="2"/>
    <n v="2706.78"/>
    <n v="2706.78"/>
    <n v="1"/>
  </r>
  <r>
    <x v="17"/>
    <n v="7"/>
    <x v="6"/>
    <x v="3"/>
    <n v="4224.6899999999996"/>
    <n v="4224.6899999999996"/>
    <n v="1"/>
  </r>
  <r>
    <x v="18"/>
    <n v="7"/>
    <x v="6"/>
    <x v="0"/>
    <n v="34.020000000000003"/>
    <n v="34.020000000000003"/>
    <n v="1"/>
  </r>
  <r>
    <x v="18"/>
    <n v="7"/>
    <x v="6"/>
    <x v="1"/>
    <n v="396.15"/>
    <n v="396.15"/>
    <n v="1"/>
  </r>
  <r>
    <x v="18"/>
    <n v="7"/>
    <x v="6"/>
    <x v="2"/>
    <n v="4944.1000000000004"/>
    <n v="4944.1000000000004"/>
    <n v="1"/>
  </r>
  <r>
    <x v="18"/>
    <n v="7"/>
    <x v="6"/>
    <x v="3"/>
    <n v="4515.17"/>
    <n v="4515.17"/>
    <n v="1"/>
  </r>
  <r>
    <x v="19"/>
    <n v="7"/>
    <x v="6"/>
    <x v="0"/>
    <n v="43.54"/>
    <n v="43.54"/>
    <n v="1"/>
  </r>
  <r>
    <x v="19"/>
    <n v="7"/>
    <x v="6"/>
    <x v="1"/>
    <n v="471.37"/>
    <n v="471.37"/>
    <n v="1"/>
  </r>
  <r>
    <x v="19"/>
    <n v="7"/>
    <x v="6"/>
    <x v="2"/>
    <n v="5683.21"/>
    <n v="5683.21"/>
    <n v="1"/>
  </r>
  <r>
    <x v="19"/>
    <n v="7"/>
    <x v="6"/>
    <x v="3"/>
    <n v="8783.5499999999993"/>
    <n v="8783.5499999999993"/>
    <n v="1"/>
  </r>
  <r>
    <x v="20"/>
    <n v="7"/>
    <x v="6"/>
    <x v="0"/>
    <n v="52.82"/>
    <n v="52.82"/>
    <n v="1"/>
  </r>
  <r>
    <x v="20"/>
    <n v="7"/>
    <x v="6"/>
    <x v="1"/>
    <n v="617.34"/>
    <n v="617.34"/>
    <n v="1"/>
  </r>
  <r>
    <x v="20"/>
    <n v="7"/>
    <x v="6"/>
    <x v="2"/>
    <n v="6781.76"/>
    <n v="6781.76"/>
    <n v="1"/>
  </r>
  <r>
    <x v="20"/>
    <n v="7"/>
    <x v="6"/>
    <x v="3"/>
    <n v="10285.89"/>
    <n v="10285.89"/>
    <n v="1"/>
  </r>
  <r>
    <x v="21"/>
    <n v="7"/>
    <x v="6"/>
    <x v="0"/>
    <n v="56.95"/>
    <n v="56.95"/>
    <n v="1"/>
  </r>
  <r>
    <x v="21"/>
    <n v="7"/>
    <x v="6"/>
    <x v="1"/>
    <n v="757.67"/>
    <n v="757.67"/>
    <n v="1"/>
  </r>
  <r>
    <x v="21"/>
    <n v="7"/>
    <x v="6"/>
    <x v="2"/>
    <n v="9407.25"/>
    <n v="9407.25"/>
    <n v="1"/>
  </r>
  <r>
    <x v="21"/>
    <n v="7"/>
    <x v="6"/>
    <x v="3"/>
    <n v="13354.47"/>
    <n v="13354.47"/>
    <n v="1"/>
  </r>
  <r>
    <x v="22"/>
    <n v="7"/>
    <x v="6"/>
    <x v="0"/>
    <n v="57.4"/>
    <n v="57.4"/>
    <n v="1"/>
  </r>
  <r>
    <x v="22"/>
    <n v="7"/>
    <x v="6"/>
    <x v="1"/>
    <n v="805.13"/>
    <n v="805.13"/>
    <n v="1"/>
  </r>
  <r>
    <x v="22"/>
    <n v="7"/>
    <x v="6"/>
    <x v="2"/>
    <n v="11295.9"/>
    <n v="11295.9"/>
    <n v="1"/>
  </r>
  <r>
    <x v="22"/>
    <n v="7"/>
    <x v="6"/>
    <x v="3"/>
    <n v="17768.04"/>
    <n v="17768.04"/>
    <n v="1"/>
  </r>
  <r>
    <x v="23"/>
    <n v="7"/>
    <x v="6"/>
    <x v="0"/>
    <n v="57.3"/>
    <n v="57.3"/>
    <n v="1"/>
  </r>
  <r>
    <x v="23"/>
    <n v="7"/>
    <x v="6"/>
    <x v="1"/>
    <n v="802"/>
    <n v="802"/>
    <n v="1"/>
  </r>
  <r>
    <x v="23"/>
    <n v="7"/>
    <x v="6"/>
    <x v="2"/>
    <n v="11027.66"/>
    <n v="11027.66"/>
    <n v="1"/>
  </r>
  <r>
    <x v="23"/>
    <n v="7"/>
    <x v="6"/>
    <x v="3"/>
    <n v="19314.740000000002"/>
    <n v="19314.740000000002"/>
    <n v="1"/>
  </r>
  <r>
    <x v="24"/>
    <n v="7"/>
    <x v="6"/>
    <x v="0"/>
    <n v="65.040000000000006"/>
    <n v="65.040000000000006"/>
    <n v="1"/>
  </r>
  <r>
    <x v="24"/>
    <n v="7"/>
    <x v="6"/>
    <x v="1"/>
    <n v="803.93"/>
    <n v="803.93"/>
    <n v="1"/>
  </r>
  <r>
    <x v="24"/>
    <n v="7"/>
    <x v="6"/>
    <x v="2"/>
    <n v="11888.18"/>
    <n v="11888.18"/>
    <n v="1"/>
  </r>
  <r>
    <x v="24"/>
    <n v="7"/>
    <x v="6"/>
    <x v="3"/>
    <n v="19828.150000000001"/>
    <n v="19828.150000000001"/>
    <n v="1"/>
  </r>
  <r>
    <x v="25"/>
    <n v="7"/>
    <x v="6"/>
    <x v="0"/>
    <n v="61.66"/>
    <n v="61.66"/>
    <n v="1"/>
  </r>
  <r>
    <x v="25"/>
    <n v="7"/>
    <x v="6"/>
    <x v="1"/>
    <n v="881.48"/>
    <n v="881.48"/>
    <n v="1"/>
  </r>
  <r>
    <x v="25"/>
    <n v="7"/>
    <x v="6"/>
    <x v="2"/>
    <n v="10393.280000000001"/>
    <n v="10393.280000000001"/>
    <n v="1"/>
  </r>
  <r>
    <x v="25"/>
    <n v="7"/>
    <x v="6"/>
    <x v="3"/>
    <n v="16391.349999999999"/>
    <n v="16391.349999999999"/>
    <n v="1"/>
  </r>
  <r>
    <x v="26"/>
    <n v="7"/>
    <x v="6"/>
    <x v="0"/>
    <n v="43.36"/>
    <n v="43.36"/>
    <n v="1"/>
  </r>
  <r>
    <x v="26"/>
    <n v="7"/>
    <x v="6"/>
    <x v="1"/>
    <n v="844.35"/>
    <n v="844.35"/>
    <n v="1"/>
  </r>
  <r>
    <x v="26"/>
    <n v="7"/>
    <x v="6"/>
    <x v="2"/>
    <n v="12470.93"/>
    <n v="12470.93"/>
    <n v="1"/>
  </r>
  <r>
    <x v="26"/>
    <n v="7"/>
    <x v="6"/>
    <x v="3"/>
    <n v="16254.42"/>
    <n v="16254.42"/>
    <n v="1"/>
  </r>
  <r>
    <x v="27"/>
    <n v="7"/>
    <x v="6"/>
    <x v="0"/>
    <n v="40.9"/>
    <n v="40.9"/>
    <n v="1"/>
  </r>
  <r>
    <x v="27"/>
    <n v="7"/>
    <x v="6"/>
    <x v="1"/>
    <n v="583.61"/>
    <n v="583.61"/>
    <n v="1"/>
  </r>
  <r>
    <x v="27"/>
    <n v="7"/>
    <x v="6"/>
    <x v="2"/>
    <n v="10798.65"/>
    <n v="10798.65"/>
    <n v="1"/>
  </r>
  <r>
    <x v="27"/>
    <n v="7"/>
    <x v="6"/>
    <x v="3"/>
    <n v="16750.37"/>
    <n v="16750.37"/>
    <n v="1"/>
  </r>
  <r>
    <x v="28"/>
    <n v="7"/>
    <x v="6"/>
    <x v="0"/>
    <n v="41.78"/>
    <n v="41.78"/>
    <n v="1"/>
  </r>
  <r>
    <x v="28"/>
    <n v="7"/>
    <x v="6"/>
    <x v="1"/>
    <n v="549.41999999999996"/>
    <n v="549.41999999999996"/>
    <n v="1"/>
  </r>
  <r>
    <x v="28"/>
    <n v="7"/>
    <x v="6"/>
    <x v="2"/>
    <n v="6815.58"/>
    <n v="6815.58"/>
    <n v="1"/>
  </r>
  <r>
    <x v="28"/>
    <n v="7"/>
    <x v="6"/>
    <x v="3"/>
    <n v="14729.88"/>
    <n v="14729.88"/>
    <n v="1"/>
  </r>
  <r>
    <x v="29"/>
    <n v="7"/>
    <x v="6"/>
    <x v="0"/>
    <n v="40.880000000000003"/>
    <n v="40.880000000000003"/>
    <n v="1"/>
  </r>
  <r>
    <x v="29"/>
    <n v="7"/>
    <x v="6"/>
    <x v="1"/>
    <n v="587.19000000000005"/>
    <n v="587.19000000000005"/>
    <n v="1"/>
  </r>
  <r>
    <x v="29"/>
    <n v="7"/>
    <x v="6"/>
    <x v="2"/>
    <n v="8246.61"/>
    <n v="8246.61"/>
    <n v="1"/>
  </r>
  <r>
    <x v="29"/>
    <n v="7"/>
    <x v="6"/>
    <x v="3"/>
    <n v="13156.09"/>
    <n v="13156.09"/>
    <n v="1"/>
  </r>
  <r>
    <x v="30"/>
    <n v="7"/>
    <x v="6"/>
    <x v="0"/>
    <n v="49.98"/>
    <n v="49.98"/>
    <n v="1"/>
  </r>
  <r>
    <x v="30"/>
    <n v="7"/>
    <x v="6"/>
    <x v="1"/>
    <n v="568.86"/>
    <n v="568.86"/>
    <n v="1"/>
  </r>
  <r>
    <x v="30"/>
    <n v="7"/>
    <x v="6"/>
    <x v="2"/>
    <n v="7267.04"/>
    <n v="7267.04"/>
    <n v="1"/>
  </r>
  <r>
    <x v="30"/>
    <n v="7"/>
    <x v="6"/>
    <x v="3"/>
    <n v="11694.7"/>
    <n v="11694.7"/>
    <n v="1"/>
  </r>
  <r>
    <x v="31"/>
    <n v="7"/>
    <x v="6"/>
    <x v="0"/>
    <n v="45.37"/>
    <n v="45.37"/>
    <n v="1"/>
  </r>
  <r>
    <x v="31"/>
    <n v="7"/>
    <x v="6"/>
    <x v="1"/>
    <n v="694.28"/>
    <n v="694.28"/>
    <n v="1"/>
  </r>
  <r>
    <x v="31"/>
    <n v="7"/>
    <x v="6"/>
    <x v="2"/>
    <n v="8167.57"/>
    <n v="8167.57"/>
    <n v="1"/>
  </r>
  <r>
    <x v="31"/>
    <n v="7"/>
    <x v="6"/>
    <x v="3"/>
    <n v="11984.5"/>
    <n v="11984.5"/>
    <n v="1"/>
  </r>
  <r>
    <x v="32"/>
    <n v="7"/>
    <x v="6"/>
    <x v="0"/>
    <n v="40.25"/>
    <n v="40.25"/>
    <n v="1"/>
  </r>
  <r>
    <x v="32"/>
    <n v="7"/>
    <x v="6"/>
    <x v="1"/>
    <n v="625.07000000000005"/>
    <n v="625.07000000000005"/>
    <n v="1"/>
  </r>
  <r>
    <x v="32"/>
    <n v="7"/>
    <x v="6"/>
    <x v="2"/>
    <n v="9196.4699999999993"/>
    <n v="9196.4699999999993"/>
    <n v="1"/>
  </r>
  <r>
    <x v="32"/>
    <n v="7"/>
    <x v="6"/>
    <x v="3"/>
    <n v="10768.91"/>
    <n v="10768.91"/>
    <n v="1"/>
  </r>
  <r>
    <x v="33"/>
    <n v="7"/>
    <x v="6"/>
    <x v="0"/>
    <n v="78.819999999999993"/>
    <n v="78.819999999999993"/>
    <n v="1"/>
  </r>
  <r>
    <x v="33"/>
    <n v="7"/>
    <x v="6"/>
    <x v="1"/>
    <n v="564.57000000000005"/>
    <n v="564.57000000000005"/>
    <n v="1"/>
  </r>
  <r>
    <x v="33"/>
    <n v="7"/>
    <x v="6"/>
    <x v="2"/>
    <n v="9175.66"/>
    <n v="9175.66"/>
    <n v="1"/>
  </r>
  <r>
    <x v="33"/>
    <n v="7"/>
    <x v="6"/>
    <x v="3"/>
    <n v="14838.73"/>
    <n v="14838.73"/>
    <n v="1"/>
  </r>
  <r>
    <x v="34"/>
    <n v="7"/>
    <x v="6"/>
    <x v="0"/>
    <n v="77.5"/>
    <n v="77.5"/>
    <n v="1"/>
  </r>
  <r>
    <x v="34"/>
    <n v="7"/>
    <x v="6"/>
    <x v="1"/>
    <n v="1101.8699999999999"/>
    <n v="1101.8699999999999"/>
    <n v="1"/>
  </r>
  <r>
    <x v="34"/>
    <n v="7"/>
    <x v="6"/>
    <x v="2"/>
    <n v="8902.1200000000008"/>
    <n v="8902.1200000000008"/>
    <n v="1"/>
  </r>
  <r>
    <x v="34"/>
    <n v="7"/>
    <x v="6"/>
    <x v="3"/>
    <n v="14807.46"/>
    <n v="14807.46"/>
    <n v="1"/>
  </r>
  <r>
    <x v="35"/>
    <n v="7"/>
    <x v="6"/>
    <x v="0"/>
    <n v="79.25"/>
    <n v="79.25"/>
    <n v="1"/>
  </r>
  <r>
    <x v="35"/>
    <n v="7"/>
    <x v="6"/>
    <x v="1"/>
    <n v="998.81"/>
    <n v="998.81"/>
    <n v="1"/>
  </r>
  <r>
    <x v="35"/>
    <n v="7"/>
    <x v="6"/>
    <x v="2"/>
    <n v="8842.16"/>
    <n v="8842.16"/>
    <n v="1"/>
  </r>
  <r>
    <x v="35"/>
    <n v="7"/>
    <x v="6"/>
    <x v="3"/>
    <n v="10177.629999999999"/>
    <n v="10177.629999999999"/>
    <n v="1"/>
  </r>
  <r>
    <x v="36"/>
    <n v="7"/>
    <x v="6"/>
    <x v="0"/>
    <n v="79.52"/>
    <n v="79.52"/>
    <n v="1"/>
  </r>
  <r>
    <x v="36"/>
    <n v="7"/>
    <x v="6"/>
    <x v="1"/>
    <n v="1023.16"/>
    <n v="1023.16"/>
    <n v="1"/>
  </r>
  <r>
    <x v="36"/>
    <n v="7"/>
    <x v="6"/>
    <x v="2"/>
    <n v="8017.16"/>
    <n v="8017.16"/>
    <n v="1"/>
  </r>
  <r>
    <x v="36"/>
    <n v="7"/>
    <x v="6"/>
    <x v="3"/>
    <n v="17832.82"/>
    <n v="17832.82"/>
    <n v="1"/>
  </r>
  <r>
    <x v="0"/>
    <n v="8"/>
    <x v="7"/>
    <x v="0"/>
    <n v="6217.71"/>
    <n v="6217.71"/>
    <n v="1"/>
  </r>
  <r>
    <x v="0"/>
    <n v="8"/>
    <x v="7"/>
    <x v="1"/>
    <n v="7263.01"/>
    <n v="7263.01"/>
    <n v="1"/>
  </r>
  <r>
    <x v="0"/>
    <n v="8"/>
    <x v="7"/>
    <x v="2"/>
    <n v="3403.75"/>
    <n v="3403.75"/>
    <n v="1"/>
  </r>
  <r>
    <x v="0"/>
    <n v="8"/>
    <x v="7"/>
    <x v="3"/>
    <n v="102.88"/>
    <n v="102.88"/>
    <n v="1"/>
  </r>
  <r>
    <x v="1"/>
    <n v="8"/>
    <x v="7"/>
    <x v="0"/>
    <n v="3617.46"/>
    <n v="3617.46"/>
    <n v="1"/>
  </r>
  <r>
    <x v="1"/>
    <n v="8"/>
    <x v="7"/>
    <x v="1"/>
    <n v="5836.13"/>
    <n v="5836.13"/>
    <n v="1"/>
  </r>
  <r>
    <x v="1"/>
    <n v="8"/>
    <x v="7"/>
    <x v="2"/>
    <n v="6140.36"/>
    <n v="6140.36"/>
    <n v="1"/>
  </r>
  <r>
    <x v="1"/>
    <n v="8"/>
    <x v="7"/>
    <x v="3"/>
    <n v="106.55"/>
    <n v="106.55"/>
    <n v="1"/>
  </r>
  <r>
    <x v="2"/>
    <n v="8"/>
    <x v="7"/>
    <x v="0"/>
    <n v="2990.62"/>
    <n v="2990.62"/>
    <n v="1"/>
  </r>
  <r>
    <x v="2"/>
    <n v="8"/>
    <x v="7"/>
    <x v="1"/>
    <n v="3400.35"/>
    <n v="3400.35"/>
    <n v="1"/>
  </r>
  <r>
    <x v="2"/>
    <n v="8"/>
    <x v="7"/>
    <x v="2"/>
    <n v="4928.7700000000004"/>
    <n v="4928.7700000000004"/>
    <n v="1"/>
  </r>
  <r>
    <x v="2"/>
    <n v="8"/>
    <x v="7"/>
    <x v="3"/>
    <n v="191.71"/>
    <n v="191.71"/>
    <n v="1"/>
  </r>
  <r>
    <x v="3"/>
    <n v="8"/>
    <x v="7"/>
    <x v="0"/>
    <n v="2040.7"/>
    <n v="2040.7"/>
    <n v="1"/>
  </r>
  <r>
    <x v="3"/>
    <n v="8"/>
    <x v="7"/>
    <x v="1"/>
    <n v="2801.76"/>
    <n v="2801.76"/>
    <n v="1"/>
  </r>
  <r>
    <x v="3"/>
    <n v="8"/>
    <x v="7"/>
    <x v="2"/>
    <n v="2880.95"/>
    <n v="2880.95"/>
    <n v="1"/>
  </r>
  <r>
    <x v="3"/>
    <n v="8"/>
    <x v="7"/>
    <x v="3"/>
    <n v="151.94"/>
    <n v="151.94"/>
    <n v="1"/>
  </r>
  <r>
    <x v="4"/>
    <n v="8"/>
    <x v="7"/>
    <x v="0"/>
    <n v="3795.67"/>
    <n v="3795.67"/>
    <n v="1"/>
  </r>
  <r>
    <x v="4"/>
    <n v="8"/>
    <x v="7"/>
    <x v="1"/>
    <n v="2985.79"/>
    <n v="2985.79"/>
    <n v="1"/>
  </r>
  <r>
    <x v="4"/>
    <n v="8"/>
    <x v="7"/>
    <x v="2"/>
    <n v="2737.42"/>
    <n v="2737.42"/>
    <n v="1"/>
  </r>
  <r>
    <x v="4"/>
    <n v="8"/>
    <x v="7"/>
    <x v="3"/>
    <n v="124.24"/>
    <n v="124.24"/>
    <n v="1"/>
  </r>
  <r>
    <x v="5"/>
    <n v="8"/>
    <x v="7"/>
    <x v="0"/>
    <n v="1698.55"/>
    <n v="1698.55"/>
    <n v="1"/>
  </r>
  <r>
    <x v="5"/>
    <n v="8"/>
    <x v="7"/>
    <x v="1"/>
    <n v="3896.68"/>
    <n v="3896.68"/>
    <n v="1"/>
  </r>
  <r>
    <x v="5"/>
    <n v="8"/>
    <x v="7"/>
    <x v="2"/>
    <n v="2766.32"/>
    <n v="2766.32"/>
    <n v="1"/>
  </r>
  <r>
    <x v="5"/>
    <n v="8"/>
    <x v="7"/>
    <x v="3"/>
    <n v="120.12"/>
    <n v="120.12"/>
    <n v="1"/>
  </r>
  <r>
    <x v="6"/>
    <n v="8"/>
    <x v="7"/>
    <x v="0"/>
    <n v="1096.0899999999999"/>
    <n v="1096.0899999999999"/>
    <n v="1"/>
  </r>
  <r>
    <x v="6"/>
    <n v="8"/>
    <x v="7"/>
    <x v="1"/>
    <n v="2825.9"/>
    <n v="2825.9"/>
    <n v="1"/>
  </r>
  <r>
    <x v="6"/>
    <n v="8"/>
    <x v="7"/>
    <x v="2"/>
    <n v="3989.15"/>
    <n v="3989.15"/>
    <n v="1"/>
  </r>
  <r>
    <x v="6"/>
    <n v="8"/>
    <x v="7"/>
    <x v="3"/>
    <n v="114.43"/>
    <n v="114.43"/>
    <n v="1"/>
  </r>
  <r>
    <x v="7"/>
    <n v="8"/>
    <x v="7"/>
    <x v="0"/>
    <n v="1817.14"/>
    <n v="1817.14"/>
    <n v="1"/>
  </r>
  <r>
    <x v="7"/>
    <n v="8"/>
    <x v="7"/>
    <x v="1"/>
    <n v="1946.45"/>
    <n v="1946.45"/>
    <n v="1"/>
  </r>
  <r>
    <x v="7"/>
    <n v="8"/>
    <x v="7"/>
    <x v="2"/>
    <n v="3256.08"/>
    <n v="3256.08"/>
    <n v="1"/>
  </r>
  <r>
    <x v="7"/>
    <n v="8"/>
    <x v="7"/>
    <x v="3"/>
    <n v="205.91"/>
    <n v="205.91"/>
    <n v="1"/>
  </r>
  <r>
    <x v="8"/>
    <n v="8"/>
    <x v="7"/>
    <x v="0"/>
    <n v="795.42"/>
    <n v="795.42"/>
    <n v="1"/>
  </r>
  <r>
    <x v="8"/>
    <n v="8"/>
    <x v="7"/>
    <x v="1"/>
    <n v="3324.39"/>
    <n v="3324.39"/>
    <n v="1"/>
  </r>
  <r>
    <x v="8"/>
    <n v="8"/>
    <x v="7"/>
    <x v="2"/>
    <n v="2371.21"/>
    <n v="2371.21"/>
    <n v="1"/>
  </r>
  <r>
    <x v="8"/>
    <n v="8"/>
    <x v="7"/>
    <x v="3"/>
    <n v="157.66999999999999"/>
    <n v="157.66999999999999"/>
    <n v="1"/>
  </r>
  <r>
    <x v="9"/>
    <n v="8"/>
    <x v="7"/>
    <x v="0"/>
    <n v="1810.5"/>
    <n v="1810.5"/>
    <n v="1"/>
  </r>
  <r>
    <x v="9"/>
    <n v="8"/>
    <x v="7"/>
    <x v="1"/>
    <n v="2152.4699999999998"/>
    <n v="2152.4699999999998"/>
    <n v="1"/>
  </r>
  <r>
    <x v="9"/>
    <n v="8"/>
    <x v="7"/>
    <x v="2"/>
    <n v="3904.65"/>
    <n v="3904.65"/>
    <n v="1"/>
  </r>
  <r>
    <x v="9"/>
    <n v="8"/>
    <x v="7"/>
    <x v="3"/>
    <n v="125.3"/>
    <n v="125.3"/>
    <n v="1"/>
  </r>
  <r>
    <x v="10"/>
    <n v="8"/>
    <x v="7"/>
    <x v="0"/>
    <n v="1080.6400000000001"/>
    <n v="1080.6400000000001"/>
    <n v="1"/>
  </r>
  <r>
    <x v="10"/>
    <n v="8"/>
    <x v="7"/>
    <x v="1"/>
    <n v="4695.97"/>
    <n v="4695.97"/>
    <n v="1"/>
  </r>
  <r>
    <x v="10"/>
    <n v="8"/>
    <x v="7"/>
    <x v="2"/>
    <n v="2064.4299999999998"/>
    <n v="2064.4299999999998"/>
    <n v="1"/>
  </r>
  <r>
    <x v="10"/>
    <n v="8"/>
    <x v="7"/>
    <x v="3"/>
    <n v="161.80000000000001"/>
    <n v="161.80000000000001"/>
    <n v="1"/>
  </r>
  <r>
    <x v="11"/>
    <n v="8"/>
    <x v="7"/>
    <x v="0"/>
    <n v="2366.4299999999998"/>
    <n v="2366.4299999999998"/>
    <n v="1"/>
  </r>
  <r>
    <x v="11"/>
    <n v="8"/>
    <x v="7"/>
    <x v="1"/>
    <n v="3045.89"/>
    <n v="3045.89"/>
    <n v="1"/>
  </r>
  <r>
    <x v="11"/>
    <n v="8"/>
    <x v="7"/>
    <x v="2"/>
    <n v="5801.91"/>
    <n v="5801.91"/>
    <n v="1"/>
  </r>
  <r>
    <x v="11"/>
    <n v="8"/>
    <x v="7"/>
    <x v="3"/>
    <n v="106.29"/>
    <n v="106.29"/>
    <n v="1"/>
  </r>
  <r>
    <x v="12"/>
    <n v="8"/>
    <x v="7"/>
    <x v="0"/>
    <n v="1384.09"/>
    <n v="1384.09"/>
    <n v="1"/>
  </r>
  <r>
    <x v="12"/>
    <n v="8"/>
    <x v="7"/>
    <x v="1"/>
    <n v="6198.77"/>
    <n v="6198.77"/>
    <n v="1"/>
  </r>
  <r>
    <x v="12"/>
    <n v="8"/>
    <x v="7"/>
    <x v="2"/>
    <n v="3269.24"/>
    <n v="3269.24"/>
    <n v="1"/>
  </r>
  <r>
    <x v="12"/>
    <n v="8"/>
    <x v="7"/>
    <x v="3"/>
    <n v="261.06"/>
    <n v="261.06"/>
    <n v="1"/>
  </r>
  <r>
    <x v="13"/>
    <n v="8"/>
    <x v="7"/>
    <x v="0"/>
    <n v="1238.46"/>
    <n v="1238.46"/>
    <n v="1"/>
  </r>
  <r>
    <x v="13"/>
    <n v="8"/>
    <x v="7"/>
    <x v="1"/>
    <n v="3664.31"/>
    <n v="3664.31"/>
    <n v="1"/>
  </r>
  <r>
    <x v="13"/>
    <n v="8"/>
    <x v="7"/>
    <x v="2"/>
    <n v="6284.85"/>
    <n v="6284.85"/>
    <n v="1"/>
  </r>
  <r>
    <x v="13"/>
    <n v="8"/>
    <x v="7"/>
    <x v="3"/>
    <n v="144.47999999999999"/>
    <n v="144.47999999999999"/>
    <n v="1"/>
  </r>
  <r>
    <x v="14"/>
    <n v="8"/>
    <x v="7"/>
    <x v="0"/>
    <n v="1569.02"/>
    <n v="1569.02"/>
    <n v="1"/>
  </r>
  <r>
    <x v="14"/>
    <n v="8"/>
    <x v="7"/>
    <x v="1"/>
    <n v="2934.94"/>
    <n v="2934.94"/>
    <n v="1"/>
  </r>
  <r>
    <x v="14"/>
    <n v="8"/>
    <x v="7"/>
    <x v="2"/>
    <n v="3112.33"/>
    <n v="3112.33"/>
    <n v="1"/>
  </r>
  <r>
    <x v="14"/>
    <n v="8"/>
    <x v="7"/>
    <x v="3"/>
    <n v="309.18"/>
    <n v="309.18"/>
    <n v="1"/>
  </r>
  <r>
    <x v="15"/>
    <n v="8"/>
    <x v="7"/>
    <x v="0"/>
    <n v="3058.26"/>
    <n v="3058.26"/>
    <n v="1"/>
  </r>
  <r>
    <x v="15"/>
    <n v="8"/>
    <x v="7"/>
    <x v="1"/>
    <n v="4325.6899999999996"/>
    <n v="4325.6899999999996"/>
    <n v="1"/>
  </r>
  <r>
    <x v="15"/>
    <n v="8"/>
    <x v="7"/>
    <x v="2"/>
    <n v="3384.87"/>
    <n v="3384.87"/>
    <n v="1"/>
  </r>
  <r>
    <x v="15"/>
    <n v="8"/>
    <x v="7"/>
    <x v="3"/>
    <n v="152.74"/>
    <n v="152.74"/>
    <n v="1"/>
  </r>
  <r>
    <x v="16"/>
    <n v="8"/>
    <x v="7"/>
    <x v="0"/>
    <n v="1529.68"/>
    <n v="1529.68"/>
    <n v="1"/>
  </r>
  <r>
    <x v="16"/>
    <n v="8"/>
    <x v="7"/>
    <x v="1"/>
    <n v="9019.9599999999991"/>
    <n v="9019.9599999999991"/>
    <n v="1"/>
  </r>
  <r>
    <x v="16"/>
    <n v="8"/>
    <x v="7"/>
    <x v="2"/>
    <n v="5800.62"/>
    <n v="5800.62"/>
    <n v="1"/>
  </r>
  <r>
    <x v="16"/>
    <n v="8"/>
    <x v="7"/>
    <x v="3"/>
    <n v="211.92"/>
    <n v="211.92"/>
    <n v="1"/>
  </r>
  <r>
    <x v="17"/>
    <n v="8"/>
    <x v="7"/>
    <x v="0"/>
    <n v="1265.3900000000001"/>
    <n v="1265.3900000000001"/>
    <n v="1"/>
  </r>
  <r>
    <x v="17"/>
    <n v="8"/>
    <x v="7"/>
    <x v="1"/>
    <n v="4532.87"/>
    <n v="4532.87"/>
    <n v="1"/>
  </r>
  <r>
    <x v="17"/>
    <n v="8"/>
    <x v="7"/>
    <x v="2"/>
    <n v="12587.21"/>
    <n v="12587.21"/>
    <n v="1"/>
  </r>
  <r>
    <x v="17"/>
    <n v="8"/>
    <x v="7"/>
    <x v="3"/>
    <n v="366.96"/>
    <n v="366.96"/>
    <n v="1"/>
  </r>
  <r>
    <x v="18"/>
    <n v="8"/>
    <x v="7"/>
    <x v="0"/>
    <n v="774.86"/>
    <n v="774.86"/>
    <n v="1"/>
  </r>
  <r>
    <x v="18"/>
    <n v="8"/>
    <x v="7"/>
    <x v="1"/>
    <n v="4002.14"/>
    <n v="4002.14"/>
    <n v="1"/>
  </r>
  <r>
    <x v="18"/>
    <n v="8"/>
    <x v="7"/>
    <x v="2"/>
    <n v="7174.24"/>
    <n v="7174.24"/>
    <n v="1"/>
  </r>
  <r>
    <x v="18"/>
    <n v="8"/>
    <x v="7"/>
    <x v="3"/>
    <n v="678.56"/>
    <n v="678.56"/>
    <n v="1"/>
  </r>
  <r>
    <x v="19"/>
    <n v="8"/>
    <x v="7"/>
    <x v="0"/>
    <n v="1041.98"/>
    <n v="1041.98"/>
    <n v="1"/>
  </r>
  <r>
    <x v="19"/>
    <n v="8"/>
    <x v="7"/>
    <x v="1"/>
    <n v="2683.77"/>
    <n v="2683.77"/>
    <n v="1"/>
  </r>
  <r>
    <x v="19"/>
    <n v="8"/>
    <x v="7"/>
    <x v="2"/>
    <n v="7763.77"/>
    <n v="7763.77"/>
    <n v="1"/>
  </r>
  <r>
    <x v="19"/>
    <n v="8"/>
    <x v="7"/>
    <x v="3"/>
    <n v="390.1"/>
    <n v="390.1"/>
    <n v="1"/>
  </r>
  <r>
    <x v="20"/>
    <n v="8"/>
    <x v="7"/>
    <x v="0"/>
    <n v="697.44"/>
    <n v="697.44"/>
    <n v="1"/>
  </r>
  <r>
    <x v="20"/>
    <n v="8"/>
    <x v="7"/>
    <x v="1"/>
    <n v="3391.68"/>
    <n v="3391.68"/>
    <n v="1"/>
  </r>
  <r>
    <x v="20"/>
    <n v="8"/>
    <x v="7"/>
    <x v="2"/>
    <n v="4550.07"/>
    <n v="4550.07"/>
    <n v="1"/>
  </r>
  <r>
    <x v="20"/>
    <n v="8"/>
    <x v="7"/>
    <x v="3"/>
    <n v="451.31"/>
    <n v="451.31"/>
    <n v="1"/>
  </r>
  <r>
    <x v="21"/>
    <n v="8"/>
    <x v="7"/>
    <x v="0"/>
    <n v="899.16"/>
    <n v="899.16"/>
    <n v="1"/>
  </r>
  <r>
    <x v="21"/>
    <n v="8"/>
    <x v="7"/>
    <x v="1"/>
    <n v="2361.56"/>
    <n v="2361.56"/>
    <n v="1"/>
  </r>
  <r>
    <x v="21"/>
    <n v="8"/>
    <x v="7"/>
    <x v="2"/>
    <n v="6273.56"/>
    <n v="6273.56"/>
    <n v="1"/>
  </r>
  <r>
    <x v="21"/>
    <n v="8"/>
    <x v="7"/>
    <x v="3"/>
    <n v="286.10000000000002"/>
    <n v="286.10000000000002"/>
    <n v="1"/>
  </r>
  <r>
    <x v="22"/>
    <n v="8"/>
    <x v="7"/>
    <x v="0"/>
    <n v="724.73"/>
    <n v="724.73"/>
    <n v="1"/>
  </r>
  <r>
    <x v="22"/>
    <n v="8"/>
    <x v="7"/>
    <x v="1"/>
    <n v="2984.42"/>
    <n v="2984.42"/>
    <n v="1"/>
  </r>
  <r>
    <x v="22"/>
    <n v="8"/>
    <x v="7"/>
    <x v="2"/>
    <n v="4116.68"/>
    <n v="4116.68"/>
    <n v="1"/>
  </r>
  <r>
    <x v="22"/>
    <n v="8"/>
    <x v="7"/>
    <x v="3"/>
    <n v="387.93"/>
    <n v="387.93"/>
    <n v="1"/>
  </r>
  <r>
    <x v="23"/>
    <n v="8"/>
    <x v="7"/>
    <x v="0"/>
    <n v="677.39"/>
    <n v="677.39"/>
    <n v="1"/>
  </r>
  <r>
    <x v="23"/>
    <n v="8"/>
    <x v="7"/>
    <x v="1"/>
    <n v="2316.11"/>
    <n v="2316.11"/>
    <n v="1"/>
  </r>
  <r>
    <x v="23"/>
    <n v="8"/>
    <x v="7"/>
    <x v="2"/>
    <n v="4842.2"/>
    <n v="4842.2"/>
    <n v="1"/>
  </r>
  <r>
    <x v="23"/>
    <n v="8"/>
    <x v="7"/>
    <x v="3"/>
    <n v="235.69"/>
    <n v="235.69"/>
    <n v="1"/>
  </r>
  <r>
    <x v="24"/>
    <n v="8"/>
    <x v="7"/>
    <x v="0"/>
    <n v="562.98"/>
    <n v="562.98"/>
    <n v="1"/>
  </r>
  <r>
    <x v="24"/>
    <n v="8"/>
    <x v="7"/>
    <x v="1"/>
    <n v="2259.3200000000002"/>
    <n v="2259.3200000000002"/>
    <n v="1"/>
  </r>
  <r>
    <x v="24"/>
    <n v="8"/>
    <x v="7"/>
    <x v="2"/>
    <n v="4166.17"/>
    <n v="4166.17"/>
    <n v="1"/>
  </r>
  <r>
    <x v="24"/>
    <n v="8"/>
    <x v="7"/>
    <x v="3"/>
    <n v="291.68"/>
    <n v="291.68"/>
    <n v="1"/>
  </r>
  <r>
    <x v="25"/>
    <n v="8"/>
    <x v="7"/>
    <x v="0"/>
    <n v="443.2"/>
    <n v="443.2"/>
    <n v="1"/>
  </r>
  <r>
    <x v="25"/>
    <n v="8"/>
    <x v="7"/>
    <x v="1"/>
    <n v="1769.65"/>
    <n v="1769.65"/>
    <n v="1"/>
  </r>
  <r>
    <x v="25"/>
    <n v="8"/>
    <x v="7"/>
    <x v="2"/>
    <n v="3509.52"/>
    <n v="3509.52"/>
    <n v="1"/>
  </r>
  <r>
    <x v="25"/>
    <n v="8"/>
    <x v="7"/>
    <x v="3"/>
    <n v="219.6"/>
    <n v="219.6"/>
    <n v="1"/>
  </r>
  <r>
    <x v="26"/>
    <n v="8"/>
    <x v="7"/>
    <x v="0"/>
    <n v="556.76"/>
    <n v="556.76"/>
    <n v="1"/>
  </r>
  <r>
    <x v="26"/>
    <n v="8"/>
    <x v="7"/>
    <x v="1"/>
    <n v="1408.2"/>
    <n v="1408.2"/>
    <n v="1"/>
  </r>
  <r>
    <x v="26"/>
    <n v="8"/>
    <x v="7"/>
    <x v="2"/>
    <n v="2894.13"/>
    <n v="2894.13"/>
    <n v="1"/>
  </r>
  <r>
    <x v="26"/>
    <n v="8"/>
    <x v="7"/>
    <x v="3"/>
    <n v="197.4"/>
    <n v="197.4"/>
    <n v="1"/>
  </r>
  <r>
    <x v="27"/>
    <n v="8"/>
    <x v="7"/>
    <x v="0"/>
    <n v="623.52"/>
    <n v="623.52"/>
    <n v="1"/>
  </r>
  <r>
    <x v="27"/>
    <n v="8"/>
    <x v="7"/>
    <x v="1"/>
    <n v="1787.93"/>
    <n v="1787.93"/>
    <n v="1"/>
  </r>
  <r>
    <x v="27"/>
    <n v="8"/>
    <x v="7"/>
    <x v="2"/>
    <n v="2297.52"/>
    <n v="2297.52"/>
    <n v="1"/>
  </r>
  <r>
    <x v="27"/>
    <n v="8"/>
    <x v="7"/>
    <x v="3"/>
    <n v="144.61000000000001"/>
    <n v="144.61000000000001"/>
    <n v="1"/>
  </r>
  <r>
    <x v="28"/>
    <n v="8"/>
    <x v="7"/>
    <x v="0"/>
    <n v="576"/>
    <n v="576"/>
    <n v="1"/>
  </r>
  <r>
    <x v="28"/>
    <n v="8"/>
    <x v="7"/>
    <x v="1"/>
    <n v="1979.15"/>
    <n v="1979.15"/>
    <n v="1"/>
  </r>
  <r>
    <x v="28"/>
    <n v="8"/>
    <x v="7"/>
    <x v="2"/>
    <n v="2778.48"/>
    <n v="2778.48"/>
    <n v="1"/>
  </r>
  <r>
    <x v="28"/>
    <n v="8"/>
    <x v="7"/>
    <x v="3"/>
    <n v="119.79"/>
    <n v="119.79"/>
    <n v="1"/>
  </r>
  <r>
    <x v="29"/>
    <n v="8"/>
    <x v="7"/>
    <x v="0"/>
    <n v="213.11"/>
    <n v="213.11"/>
    <n v="1"/>
  </r>
  <r>
    <x v="29"/>
    <n v="8"/>
    <x v="7"/>
    <x v="1"/>
    <n v="1884.1"/>
    <n v="1884.1"/>
    <n v="1"/>
  </r>
  <r>
    <x v="29"/>
    <n v="8"/>
    <x v="7"/>
    <x v="2"/>
    <n v="3441.72"/>
    <n v="3441.72"/>
    <n v="1"/>
  </r>
  <r>
    <x v="29"/>
    <n v="8"/>
    <x v="7"/>
    <x v="3"/>
    <n v="163.19"/>
    <n v="163.19"/>
    <n v="1"/>
  </r>
  <r>
    <x v="30"/>
    <n v="8"/>
    <x v="7"/>
    <x v="0"/>
    <n v="810.59"/>
    <n v="810.59"/>
    <n v="1"/>
  </r>
  <r>
    <x v="30"/>
    <n v="8"/>
    <x v="7"/>
    <x v="1"/>
    <n v="678.69"/>
    <n v="678.69"/>
    <n v="1"/>
  </r>
  <r>
    <x v="30"/>
    <n v="8"/>
    <x v="7"/>
    <x v="2"/>
    <n v="2909.24"/>
    <n v="2909.24"/>
    <n v="1"/>
  </r>
  <r>
    <x v="30"/>
    <n v="8"/>
    <x v="7"/>
    <x v="3"/>
    <n v="180.22"/>
    <n v="180.22"/>
    <n v="1"/>
  </r>
  <r>
    <x v="31"/>
    <n v="8"/>
    <x v="7"/>
    <x v="0"/>
    <n v="990.47"/>
    <n v="990.47"/>
    <n v="1"/>
  </r>
  <r>
    <x v="31"/>
    <n v="8"/>
    <x v="7"/>
    <x v="1"/>
    <n v="2688.58"/>
    <n v="2688.58"/>
    <n v="1"/>
  </r>
  <r>
    <x v="31"/>
    <n v="8"/>
    <x v="7"/>
    <x v="2"/>
    <n v="1191.49"/>
    <n v="1191.49"/>
    <n v="1"/>
  </r>
  <r>
    <x v="31"/>
    <n v="8"/>
    <x v="7"/>
    <x v="3"/>
    <n v="179.42"/>
    <n v="179.42"/>
    <n v="1"/>
  </r>
  <r>
    <x v="32"/>
    <n v="8"/>
    <x v="7"/>
    <x v="0"/>
    <n v="540.88"/>
    <n v="540.88"/>
    <n v="1"/>
  </r>
  <r>
    <x v="32"/>
    <n v="8"/>
    <x v="7"/>
    <x v="1"/>
    <n v="3200.89"/>
    <n v="3200.89"/>
    <n v="1"/>
  </r>
  <r>
    <x v="32"/>
    <n v="8"/>
    <x v="7"/>
    <x v="2"/>
    <n v="4411.78"/>
    <n v="4411.78"/>
    <n v="1"/>
  </r>
  <r>
    <x v="32"/>
    <n v="8"/>
    <x v="7"/>
    <x v="3"/>
    <n v="67.069999999999993"/>
    <n v="67.069999999999993"/>
    <n v="1"/>
  </r>
  <r>
    <x v="33"/>
    <n v="8"/>
    <x v="7"/>
    <x v="0"/>
    <n v="1082.96"/>
    <n v="1082.96"/>
    <n v="1"/>
  </r>
  <r>
    <x v="33"/>
    <n v="8"/>
    <x v="7"/>
    <x v="1"/>
    <n v="1741.48"/>
    <n v="1741.48"/>
    <n v="1"/>
  </r>
  <r>
    <x v="33"/>
    <n v="8"/>
    <x v="7"/>
    <x v="2"/>
    <n v="5254.12"/>
    <n v="5254.12"/>
    <n v="1"/>
  </r>
  <r>
    <x v="33"/>
    <n v="8"/>
    <x v="7"/>
    <x v="3"/>
    <n v="260.44"/>
    <n v="260.44"/>
    <n v="1"/>
  </r>
  <r>
    <x v="34"/>
    <n v="8"/>
    <x v="7"/>
    <x v="0"/>
    <n v="1736.26"/>
    <n v="1736.26"/>
    <n v="1"/>
  </r>
  <r>
    <x v="34"/>
    <n v="8"/>
    <x v="7"/>
    <x v="1"/>
    <n v="3617.11"/>
    <n v="3617.11"/>
    <n v="1"/>
  </r>
  <r>
    <x v="34"/>
    <n v="8"/>
    <x v="7"/>
    <x v="2"/>
    <n v="3084.04"/>
    <n v="3084.04"/>
    <n v="1"/>
  </r>
  <r>
    <x v="34"/>
    <n v="8"/>
    <x v="7"/>
    <x v="3"/>
    <n v="315.95999999999998"/>
    <n v="315.95999999999998"/>
    <n v="1"/>
  </r>
  <r>
    <x v="35"/>
    <n v="8"/>
    <x v="7"/>
    <x v="0"/>
    <n v="1474.78"/>
    <n v="1474.78"/>
    <n v="1"/>
  </r>
  <r>
    <x v="35"/>
    <n v="8"/>
    <x v="7"/>
    <x v="1"/>
    <n v="4216.54"/>
    <n v="4216.54"/>
    <n v="1"/>
  </r>
  <r>
    <x v="35"/>
    <n v="8"/>
    <x v="7"/>
    <x v="2"/>
    <n v="3423.26"/>
    <n v="3423.26"/>
    <n v="1"/>
  </r>
  <r>
    <x v="35"/>
    <n v="8"/>
    <x v="7"/>
    <x v="3"/>
    <n v="98.77"/>
    <n v="98.77"/>
    <n v="1"/>
  </r>
  <r>
    <x v="36"/>
    <n v="8"/>
    <x v="7"/>
    <x v="0"/>
    <n v="1441.92"/>
    <n v="1441.92"/>
    <n v="1"/>
  </r>
  <r>
    <x v="36"/>
    <n v="8"/>
    <x v="7"/>
    <x v="1"/>
    <n v="3590.08"/>
    <n v="3590.08"/>
    <n v="1"/>
  </r>
  <r>
    <x v="36"/>
    <n v="8"/>
    <x v="7"/>
    <x v="2"/>
    <n v="3991.77"/>
    <n v="3991.77"/>
    <n v="1"/>
  </r>
  <r>
    <x v="36"/>
    <n v="8"/>
    <x v="7"/>
    <x v="3"/>
    <n v="145.25"/>
    <n v="145.25"/>
    <n v="1"/>
  </r>
  <r>
    <x v="0"/>
    <n v="9"/>
    <x v="8"/>
    <x v="0"/>
    <n v="10040.06"/>
    <n v="10040.06"/>
    <n v="1"/>
  </r>
  <r>
    <x v="0"/>
    <n v="9"/>
    <x v="8"/>
    <x v="1"/>
    <n v="11291.5"/>
    <n v="11291.5"/>
    <n v="1"/>
  </r>
  <r>
    <x v="0"/>
    <n v="9"/>
    <x v="8"/>
    <x v="2"/>
    <n v="4096.88"/>
    <n v="4096.88"/>
    <n v="1"/>
  </r>
  <r>
    <x v="0"/>
    <n v="9"/>
    <x v="8"/>
    <x v="3"/>
    <n v="121.85"/>
    <n v="121.85"/>
    <n v="1"/>
  </r>
  <r>
    <x v="1"/>
    <n v="9"/>
    <x v="8"/>
    <x v="0"/>
    <n v="4441.57"/>
    <n v="4441.57"/>
    <n v="1"/>
  </r>
  <r>
    <x v="1"/>
    <n v="9"/>
    <x v="8"/>
    <x v="1"/>
    <n v="8316.6"/>
    <n v="8316.6"/>
    <n v="1"/>
  </r>
  <r>
    <x v="1"/>
    <n v="9"/>
    <x v="8"/>
    <x v="2"/>
    <n v="5086.3500000000004"/>
    <n v="5086.3500000000004"/>
    <n v="1"/>
  </r>
  <r>
    <x v="1"/>
    <n v="9"/>
    <x v="8"/>
    <x v="3"/>
    <n v="74.209999999999994"/>
    <n v="74.209999999999994"/>
    <n v="1"/>
  </r>
  <r>
    <x v="2"/>
    <n v="9"/>
    <x v="8"/>
    <x v="0"/>
    <n v="4729.7299999999996"/>
    <n v="4729.7299999999996"/>
    <n v="1"/>
  </r>
  <r>
    <x v="2"/>
    <n v="9"/>
    <x v="8"/>
    <x v="1"/>
    <n v="2783.64"/>
    <n v="2783.64"/>
    <n v="1"/>
  </r>
  <r>
    <x v="2"/>
    <n v="9"/>
    <x v="8"/>
    <x v="2"/>
    <n v="6591.95"/>
    <n v="6591.95"/>
    <n v="1"/>
  </r>
  <r>
    <x v="2"/>
    <n v="9"/>
    <x v="8"/>
    <x v="3"/>
    <n v="93.11"/>
    <n v="93.11"/>
    <n v="1"/>
  </r>
  <r>
    <x v="3"/>
    <n v="9"/>
    <x v="8"/>
    <x v="0"/>
    <n v="3900.43"/>
    <n v="3900.43"/>
    <n v="1"/>
  </r>
  <r>
    <x v="3"/>
    <n v="9"/>
    <x v="8"/>
    <x v="1"/>
    <n v="3162.25"/>
    <n v="3162.25"/>
    <n v="1"/>
  </r>
  <r>
    <x v="3"/>
    <n v="9"/>
    <x v="8"/>
    <x v="2"/>
    <n v="6006.27"/>
    <n v="6006.27"/>
    <n v="1"/>
  </r>
  <r>
    <x v="3"/>
    <n v="9"/>
    <x v="8"/>
    <x v="3"/>
    <n v="273.99"/>
    <n v="273.99"/>
    <n v="1"/>
  </r>
  <r>
    <x v="4"/>
    <n v="9"/>
    <x v="8"/>
    <x v="0"/>
    <n v="12932.17"/>
    <n v="12932.17"/>
    <n v="1"/>
  </r>
  <r>
    <x v="4"/>
    <n v="9"/>
    <x v="8"/>
    <x v="1"/>
    <n v="5831.79"/>
    <n v="5831.79"/>
    <n v="1"/>
  </r>
  <r>
    <x v="4"/>
    <n v="9"/>
    <x v="8"/>
    <x v="2"/>
    <n v="5372.78"/>
    <n v="5372.78"/>
    <n v="1"/>
  </r>
  <r>
    <x v="4"/>
    <n v="9"/>
    <x v="8"/>
    <x v="3"/>
    <n v="368.86"/>
    <n v="368.86"/>
    <n v="1"/>
  </r>
  <r>
    <x v="5"/>
    <n v="9"/>
    <x v="8"/>
    <x v="0"/>
    <n v="6798.84"/>
    <n v="6798.84"/>
    <n v="1"/>
  </r>
  <r>
    <x v="5"/>
    <n v="9"/>
    <x v="8"/>
    <x v="1"/>
    <n v="6563.51"/>
    <n v="6563.51"/>
    <n v="1"/>
  </r>
  <r>
    <x v="5"/>
    <n v="9"/>
    <x v="8"/>
    <x v="2"/>
    <n v="3633.06"/>
    <n v="3633.06"/>
    <n v="1"/>
  </r>
  <r>
    <x v="5"/>
    <n v="9"/>
    <x v="8"/>
    <x v="3"/>
    <n v="163.26"/>
    <n v="163.26"/>
    <n v="1"/>
  </r>
  <r>
    <x v="6"/>
    <n v="9"/>
    <x v="8"/>
    <x v="0"/>
    <n v="3271.79"/>
    <n v="3271.79"/>
    <n v="1"/>
  </r>
  <r>
    <x v="6"/>
    <n v="9"/>
    <x v="8"/>
    <x v="1"/>
    <n v="9109.16"/>
    <n v="9109.16"/>
    <n v="1"/>
  </r>
  <r>
    <x v="6"/>
    <n v="9"/>
    <x v="8"/>
    <x v="2"/>
    <n v="9623.5499999999993"/>
    <n v="9623.5499999999993"/>
    <n v="1"/>
  </r>
  <r>
    <x v="6"/>
    <n v="9"/>
    <x v="8"/>
    <x v="3"/>
    <n v="99.95"/>
    <n v="99.95"/>
    <n v="1"/>
  </r>
  <r>
    <x v="7"/>
    <n v="9"/>
    <x v="8"/>
    <x v="0"/>
    <n v="1195.78"/>
    <n v="1195.78"/>
    <n v="1"/>
  </r>
  <r>
    <x v="7"/>
    <n v="9"/>
    <x v="8"/>
    <x v="1"/>
    <n v="5391.93"/>
    <n v="5391.93"/>
    <n v="1"/>
  </r>
  <r>
    <x v="7"/>
    <n v="9"/>
    <x v="8"/>
    <x v="2"/>
    <n v="9876.49"/>
    <n v="9876.49"/>
    <n v="1"/>
  </r>
  <r>
    <x v="7"/>
    <n v="9"/>
    <x v="8"/>
    <x v="3"/>
    <n v="781.73"/>
    <n v="781.73"/>
    <n v="1"/>
  </r>
  <r>
    <x v="8"/>
    <n v="9"/>
    <x v="8"/>
    <x v="0"/>
    <n v="547.46"/>
    <n v="547.46"/>
    <n v="1"/>
  </r>
  <r>
    <x v="8"/>
    <n v="9"/>
    <x v="8"/>
    <x v="1"/>
    <n v="2740.26"/>
    <n v="2740.26"/>
    <n v="1"/>
  </r>
  <r>
    <x v="8"/>
    <n v="9"/>
    <x v="8"/>
    <x v="2"/>
    <n v="7662.86"/>
    <n v="7662.86"/>
    <n v="1"/>
  </r>
  <r>
    <x v="8"/>
    <n v="9"/>
    <x v="8"/>
    <x v="3"/>
    <n v="1487.26"/>
    <n v="1487.26"/>
    <n v="1"/>
  </r>
  <r>
    <x v="9"/>
    <n v="9"/>
    <x v="8"/>
    <x v="0"/>
    <n v="2460.5500000000002"/>
    <n v="2460.5500000000002"/>
    <n v="1"/>
  </r>
  <r>
    <x v="9"/>
    <n v="9"/>
    <x v="8"/>
    <x v="1"/>
    <n v="2713.95"/>
    <n v="2713.95"/>
    <n v="1"/>
  </r>
  <r>
    <x v="9"/>
    <n v="9"/>
    <x v="8"/>
    <x v="2"/>
    <n v="4446.53"/>
    <n v="4446.53"/>
    <n v="1"/>
  </r>
  <r>
    <x v="9"/>
    <n v="9"/>
    <x v="8"/>
    <x v="3"/>
    <n v="275.64999999999998"/>
    <n v="275.64999999999998"/>
    <n v="1"/>
  </r>
  <r>
    <x v="10"/>
    <n v="9"/>
    <x v="8"/>
    <x v="0"/>
    <n v="1481.87"/>
    <n v="1481.87"/>
    <n v="1"/>
  </r>
  <r>
    <x v="10"/>
    <n v="9"/>
    <x v="8"/>
    <x v="1"/>
    <n v="10192.93"/>
    <n v="10192.93"/>
    <n v="1"/>
  </r>
  <r>
    <x v="10"/>
    <n v="9"/>
    <x v="8"/>
    <x v="2"/>
    <n v="2797.09"/>
    <n v="2797.09"/>
    <n v="1"/>
  </r>
  <r>
    <x v="10"/>
    <n v="9"/>
    <x v="8"/>
    <x v="3"/>
    <n v="301.63"/>
    <n v="301.63"/>
    <n v="1"/>
  </r>
  <r>
    <x v="11"/>
    <n v="9"/>
    <x v="8"/>
    <x v="0"/>
    <n v="3983.97"/>
    <n v="3983.97"/>
    <n v="1"/>
  </r>
  <r>
    <x v="11"/>
    <n v="9"/>
    <x v="8"/>
    <x v="1"/>
    <n v="6150.01"/>
    <n v="6150.01"/>
    <n v="1"/>
  </r>
  <r>
    <x v="11"/>
    <n v="9"/>
    <x v="8"/>
    <x v="2"/>
    <n v="6950.83"/>
    <n v="6950.83"/>
    <n v="1"/>
  </r>
  <r>
    <x v="11"/>
    <n v="9"/>
    <x v="8"/>
    <x v="3"/>
    <n v="259.35000000000002"/>
    <n v="259.35000000000002"/>
    <n v="1"/>
  </r>
  <r>
    <x v="12"/>
    <n v="9"/>
    <x v="8"/>
    <x v="0"/>
    <n v="1492.23"/>
    <n v="1492.23"/>
    <n v="1"/>
  </r>
  <r>
    <x v="12"/>
    <n v="9"/>
    <x v="8"/>
    <x v="1"/>
    <n v="12641.99"/>
    <n v="12641.99"/>
    <n v="1"/>
  </r>
  <r>
    <x v="12"/>
    <n v="9"/>
    <x v="8"/>
    <x v="2"/>
    <n v="4624.3100000000004"/>
    <n v="4624.3100000000004"/>
    <n v="1"/>
  </r>
  <r>
    <x v="12"/>
    <n v="9"/>
    <x v="8"/>
    <x v="3"/>
    <n v="776.83"/>
    <n v="776.83"/>
    <n v="1"/>
  </r>
  <r>
    <x v="13"/>
    <n v="9"/>
    <x v="8"/>
    <x v="0"/>
    <n v="1723.95"/>
    <n v="1723.95"/>
    <n v="1"/>
  </r>
  <r>
    <x v="13"/>
    <n v="9"/>
    <x v="8"/>
    <x v="1"/>
    <n v="8019.47"/>
    <n v="8019.47"/>
    <n v="1"/>
  </r>
  <r>
    <x v="13"/>
    <n v="9"/>
    <x v="8"/>
    <x v="2"/>
    <n v="5536.43"/>
    <n v="5536.43"/>
    <n v="1"/>
  </r>
  <r>
    <x v="13"/>
    <n v="9"/>
    <x v="8"/>
    <x v="3"/>
    <n v="123.24"/>
    <n v="123.24"/>
    <n v="1"/>
  </r>
  <r>
    <x v="14"/>
    <n v="9"/>
    <x v="8"/>
    <x v="0"/>
    <n v="3530.01"/>
    <n v="3530.01"/>
    <n v="1"/>
  </r>
  <r>
    <x v="14"/>
    <n v="9"/>
    <x v="8"/>
    <x v="1"/>
    <n v="6233.97"/>
    <n v="6233.97"/>
    <n v="1"/>
  </r>
  <r>
    <x v="14"/>
    <n v="9"/>
    <x v="8"/>
    <x v="2"/>
    <n v="3017.2"/>
    <n v="3017.2"/>
    <n v="1"/>
  </r>
  <r>
    <x v="14"/>
    <n v="9"/>
    <x v="8"/>
    <x v="3"/>
    <n v="446.68"/>
    <n v="446.68"/>
    <n v="1"/>
  </r>
  <r>
    <x v="15"/>
    <n v="9"/>
    <x v="8"/>
    <x v="0"/>
    <n v="2786.65"/>
    <n v="2786.65"/>
    <n v="1"/>
  </r>
  <r>
    <x v="15"/>
    <n v="9"/>
    <x v="8"/>
    <x v="1"/>
    <n v="7149"/>
    <n v="7149"/>
    <n v="1"/>
  </r>
  <r>
    <x v="15"/>
    <n v="9"/>
    <x v="8"/>
    <x v="2"/>
    <n v="4087.86"/>
    <n v="4087.86"/>
    <n v="1"/>
  </r>
  <r>
    <x v="15"/>
    <n v="9"/>
    <x v="8"/>
    <x v="3"/>
    <n v="132.38999999999999"/>
    <n v="132.38999999999999"/>
    <n v="1"/>
  </r>
  <r>
    <x v="16"/>
    <n v="9"/>
    <x v="8"/>
    <x v="0"/>
    <n v="5514.58"/>
    <n v="5514.58"/>
    <n v="1"/>
  </r>
  <r>
    <x v="16"/>
    <n v="9"/>
    <x v="8"/>
    <x v="1"/>
    <n v="8635.43"/>
    <n v="8635.43"/>
    <n v="1"/>
  </r>
  <r>
    <x v="16"/>
    <n v="9"/>
    <x v="8"/>
    <x v="2"/>
    <n v="3633.95"/>
    <n v="3633.95"/>
    <n v="1"/>
  </r>
  <r>
    <x v="16"/>
    <n v="9"/>
    <x v="8"/>
    <x v="3"/>
    <n v="908.66"/>
    <n v="908.66"/>
    <n v="1"/>
  </r>
  <r>
    <x v="17"/>
    <n v="9"/>
    <x v="8"/>
    <x v="0"/>
    <n v="2939.96"/>
    <n v="2939.96"/>
    <n v="1"/>
  </r>
  <r>
    <x v="17"/>
    <n v="9"/>
    <x v="8"/>
    <x v="1"/>
    <n v="13351.14"/>
    <n v="13351.14"/>
    <n v="1"/>
  </r>
  <r>
    <x v="17"/>
    <n v="9"/>
    <x v="8"/>
    <x v="2"/>
    <n v="7482.99"/>
    <n v="7482.99"/>
    <n v="1"/>
  </r>
  <r>
    <x v="17"/>
    <n v="9"/>
    <x v="8"/>
    <x v="3"/>
    <n v="296.70999999999998"/>
    <n v="296.70999999999998"/>
    <n v="1"/>
  </r>
  <r>
    <x v="18"/>
    <n v="9"/>
    <x v="8"/>
    <x v="0"/>
    <n v="1302.5"/>
    <n v="1302.5"/>
    <n v="1"/>
  </r>
  <r>
    <x v="18"/>
    <n v="9"/>
    <x v="8"/>
    <x v="1"/>
    <n v="15918.79"/>
    <n v="15918.79"/>
    <n v="1"/>
  </r>
  <r>
    <x v="18"/>
    <n v="9"/>
    <x v="8"/>
    <x v="2"/>
    <n v="5745.16"/>
    <n v="5745.16"/>
    <n v="1"/>
  </r>
  <r>
    <x v="18"/>
    <n v="9"/>
    <x v="8"/>
    <x v="3"/>
    <n v="717.12"/>
    <n v="717.12"/>
    <n v="1"/>
  </r>
  <r>
    <x v="19"/>
    <n v="9"/>
    <x v="8"/>
    <x v="0"/>
    <n v="4361.66"/>
    <n v="4361.66"/>
    <n v="1"/>
  </r>
  <r>
    <x v="19"/>
    <n v="9"/>
    <x v="8"/>
    <x v="1"/>
    <n v="7485.81"/>
    <n v="7485.81"/>
    <n v="1"/>
  </r>
  <r>
    <x v="19"/>
    <n v="9"/>
    <x v="8"/>
    <x v="2"/>
    <n v="12126.69"/>
    <n v="12126.69"/>
    <n v="1"/>
  </r>
  <r>
    <x v="19"/>
    <n v="9"/>
    <x v="8"/>
    <x v="3"/>
    <n v="388.45"/>
    <n v="388.45"/>
    <n v="1"/>
  </r>
  <r>
    <x v="20"/>
    <n v="9"/>
    <x v="8"/>
    <x v="0"/>
    <n v="3178.99"/>
    <n v="3178.99"/>
    <n v="1"/>
  </r>
  <r>
    <x v="20"/>
    <n v="9"/>
    <x v="8"/>
    <x v="1"/>
    <n v="14011.79"/>
    <n v="14011.79"/>
    <n v="1"/>
  </r>
  <r>
    <x v="20"/>
    <n v="9"/>
    <x v="8"/>
    <x v="2"/>
    <n v="8874.25"/>
    <n v="8874.25"/>
    <n v="1"/>
  </r>
  <r>
    <x v="20"/>
    <n v="9"/>
    <x v="8"/>
    <x v="3"/>
    <n v="2318.84"/>
    <n v="2318.84"/>
    <n v="1"/>
  </r>
  <r>
    <x v="21"/>
    <n v="9"/>
    <x v="8"/>
    <x v="0"/>
    <n v="2763.1"/>
    <n v="2763.1"/>
    <n v="1"/>
  </r>
  <r>
    <x v="21"/>
    <n v="9"/>
    <x v="8"/>
    <x v="1"/>
    <n v="7583.65"/>
    <n v="7583.65"/>
    <n v="1"/>
  </r>
  <r>
    <x v="21"/>
    <n v="9"/>
    <x v="8"/>
    <x v="2"/>
    <n v="8441.02"/>
    <n v="8441.02"/>
    <n v="1"/>
  </r>
  <r>
    <x v="21"/>
    <n v="9"/>
    <x v="8"/>
    <x v="3"/>
    <n v="2133.04"/>
    <n v="2133.04"/>
    <n v="1"/>
  </r>
  <r>
    <x v="22"/>
    <n v="9"/>
    <x v="8"/>
    <x v="0"/>
    <n v="4106.2299999999996"/>
    <n v="4106.2299999999996"/>
    <n v="1"/>
  </r>
  <r>
    <x v="22"/>
    <n v="9"/>
    <x v="8"/>
    <x v="1"/>
    <n v="14978.6"/>
    <n v="14978.6"/>
    <n v="1"/>
  </r>
  <r>
    <x v="22"/>
    <n v="9"/>
    <x v="8"/>
    <x v="2"/>
    <n v="14002.11"/>
    <n v="14002.11"/>
    <n v="1"/>
  </r>
  <r>
    <x v="22"/>
    <n v="9"/>
    <x v="8"/>
    <x v="3"/>
    <n v="3814.23"/>
    <n v="3814.23"/>
    <n v="1"/>
  </r>
  <r>
    <x v="23"/>
    <n v="9"/>
    <x v="8"/>
    <x v="0"/>
    <n v="2470.66"/>
    <n v="2470.66"/>
    <n v="1"/>
  </r>
  <r>
    <x v="23"/>
    <n v="9"/>
    <x v="8"/>
    <x v="1"/>
    <n v="14203.72"/>
    <n v="14203.72"/>
    <n v="1"/>
  </r>
  <r>
    <x v="23"/>
    <n v="9"/>
    <x v="8"/>
    <x v="2"/>
    <n v="10872.43"/>
    <n v="10872.43"/>
    <n v="1"/>
  </r>
  <r>
    <x v="23"/>
    <n v="9"/>
    <x v="8"/>
    <x v="3"/>
    <n v="1620.62"/>
    <n v="1620.62"/>
    <n v="1"/>
  </r>
  <r>
    <x v="24"/>
    <n v="9"/>
    <x v="8"/>
    <x v="0"/>
    <n v="1950.67"/>
    <n v="1950.67"/>
    <n v="1"/>
  </r>
  <r>
    <x v="24"/>
    <n v="9"/>
    <x v="8"/>
    <x v="1"/>
    <n v="6860.62"/>
    <n v="6860.62"/>
    <n v="1"/>
  </r>
  <r>
    <x v="24"/>
    <n v="9"/>
    <x v="8"/>
    <x v="2"/>
    <n v="11616.08"/>
    <n v="11616.08"/>
    <n v="1"/>
  </r>
  <r>
    <x v="24"/>
    <n v="9"/>
    <x v="8"/>
    <x v="3"/>
    <n v="967.33"/>
    <n v="967.33"/>
    <n v="1"/>
  </r>
  <r>
    <x v="25"/>
    <n v="9"/>
    <x v="8"/>
    <x v="0"/>
    <n v="6723.3"/>
    <n v="6723.3"/>
    <n v="1"/>
  </r>
  <r>
    <x v="25"/>
    <n v="9"/>
    <x v="8"/>
    <x v="1"/>
    <n v="11637.59"/>
    <n v="11637.59"/>
    <n v="1"/>
  </r>
  <r>
    <x v="25"/>
    <n v="9"/>
    <x v="8"/>
    <x v="2"/>
    <n v="6038.22"/>
    <n v="6038.22"/>
    <n v="1"/>
  </r>
  <r>
    <x v="25"/>
    <n v="9"/>
    <x v="8"/>
    <x v="3"/>
    <n v="3278.79"/>
    <n v="3278.79"/>
    <n v="1"/>
  </r>
  <r>
    <x v="26"/>
    <n v="9"/>
    <x v="8"/>
    <x v="0"/>
    <n v="3622.99"/>
    <n v="3622.99"/>
    <n v="1"/>
  </r>
  <r>
    <x v="26"/>
    <n v="9"/>
    <x v="8"/>
    <x v="1"/>
    <n v="10302.74"/>
    <n v="10302.74"/>
    <n v="1"/>
  </r>
  <r>
    <x v="26"/>
    <n v="9"/>
    <x v="8"/>
    <x v="2"/>
    <n v="11927.52"/>
    <n v="11927.52"/>
    <n v="1"/>
  </r>
  <r>
    <x v="26"/>
    <n v="9"/>
    <x v="8"/>
    <x v="3"/>
    <n v="952.44"/>
    <n v="952.44"/>
    <n v="1"/>
  </r>
  <r>
    <x v="27"/>
    <n v="9"/>
    <x v="8"/>
    <x v="0"/>
    <n v="101.48"/>
    <n v="101.48"/>
    <n v="1"/>
  </r>
  <r>
    <x v="27"/>
    <n v="9"/>
    <x v="8"/>
    <x v="1"/>
    <n v="15011.77"/>
    <n v="15011.77"/>
    <n v="1"/>
  </r>
  <r>
    <x v="27"/>
    <n v="9"/>
    <x v="8"/>
    <x v="2"/>
    <n v="8224.32"/>
    <n v="8224.32"/>
    <n v="1"/>
  </r>
  <r>
    <x v="27"/>
    <n v="9"/>
    <x v="8"/>
    <x v="3"/>
    <n v="2722.01"/>
    <n v="2722.01"/>
    <n v="1"/>
  </r>
  <r>
    <x v="28"/>
    <n v="9"/>
    <x v="8"/>
    <x v="0"/>
    <n v="7579.91"/>
    <n v="7579.91"/>
    <n v="1"/>
  </r>
  <r>
    <x v="28"/>
    <n v="9"/>
    <x v="8"/>
    <x v="1"/>
    <n v="2845.58"/>
    <n v="2845.58"/>
    <n v="1"/>
  </r>
  <r>
    <x v="28"/>
    <n v="9"/>
    <x v="8"/>
    <x v="2"/>
    <n v="8941.56"/>
    <n v="8941.56"/>
    <n v="1"/>
  </r>
  <r>
    <x v="28"/>
    <n v="9"/>
    <x v="8"/>
    <x v="3"/>
    <n v="204.53"/>
    <n v="204.53"/>
    <n v="1"/>
  </r>
  <r>
    <x v="29"/>
    <n v="9"/>
    <x v="8"/>
    <x v="0"/>
    <n v="1232.03"/>
    <n v="1232.03"/>
    <n v="1"/>
  </r>
  <r>
    <x v="29"/>
    <n v="9"/>
    <x v="8"/>
    <x v="1"/>
    <n v="11564.08"/>
    <n v="11564.08"/>
    <n v="1"/>
  </r>
  <r>
    <x v="29"/>
    <n v="9"/>
    <x v="8"/>
    <x v="2"/>
    <n v="1306.96"/>
    <n v="1306.96"/>
    <n v="1"/>
  </r>
  <r>
    <x v="29"/>
    <n v="9"/>
    <x v="8"/>
    <x v="3"/>
    <n v="1599.05"/>
    <n v="1599.05"/>
    <n v="1"/>
  </r>
  <r>
    <x v="30"/>
    <n v="9"/>
    <x v="8"/>
    <x v="0"/>
    <n v="2205.14"/>
    <n v="2205.14"/>
    <n v="1"/>
  </r>
  <r>
    <x v="30"/>
    <n v="9"/>
    <x v="8"/>
    <x v="1"/>
    <n v="4705.51"/>
    <n v="4705.51"/>
    <n v="1"/>
  </r>
  <r>
    <x v="30"/>
    <n v="9"/>
    <x v="8"/>
    <x v="2"/>
    <n v="8138.69"/>
    <n v="8138.69"/>
    <n v="1"/>
  </r>
  <r>
    <x v="30"/>
    <n v="9"/>
    <x v="8"/>
    <x v="3"/>
    <n v="42.15"/>
    <n v="42.15"/>
    <n v="1"/>
  </r>
  <r>
    <x v="31"/>
    <n v="9"/>
    <x v="8"/>
    <x v="0"/>
    <n v="1163.4100000000001"/>
    <n v="1163.4100000000001"/>
    <n v="1"/>
  </r>
  <r>
    <x v="31"/>
    <n v="9"/>
    <x v="8"/>
    <x v="1"/>
    <n v="6290.92"/>
    <n v="6290.92"/>
    <n v="1"/>
  </r>
  <r>
    <x v="31"/>
    <n v="9"/>
    <x v="8"/>
    <x v="2"/>
    <n v="3342.4"/>
    <n v="3342.4"/>
    <n v="1"/>
  </r>
  <r>
    <x v="31"/>
    <n v="9"/>
    <x v="8"/>
    <x v="3"/>
    <n v="424.53"/>
    <n v="424.53"/>
    <n v="1"/>
  </r>
  <r>
    <x v="32"/>
    <n v="9"/>
    <x v="8"/>
    <x v="0"/>
    <n v="1209.46"/>
    <n v="1209.46"/>
    <n v="1"/>
  </r>
  <r>
    <x v="32"/>
    <n v="9"/>
    <x v="8"/>
    <x v="1"/>
    <n v="5913.97"/>
    <n v="5913.97"/>
    <n v="1"/>
  </r>
  <r>
    <x v="32"/>
    <n v="9"/>
    <x v="8"/>
    <x v="2"/>
    <n v="3871.41"/>
    <n v="3871.41"/>
    <n v="1"/>
  </r>
  <r>
    <x v="32"/>
    <n v="9"/>
    <x v="8"/>
    <x v="3"/>
    <n v="292.70999999999998"/>
    <n v="292.70999999999998"/>
    <n v="1"/>
  </r>
  <r>
    <x v="33"/>
    <n v="9"/>
    <x v="8"/>
    <x v="0"/>
    <n v="1008.9"/>
    <n v="1008.9"/>
    <n v="1"/>
  </r>
  <r>
    <x v="33"/>
    <n v="9"/>
    <x v="8"/>
    <x v="1"/>
    <n v="4350.3900000000003"/>
    <n v="4350.3900000000003"/>
    <n v="1"/>
  </r>
  <r>
    <x v="33"/>
    <n v="9"/>
    <x v="8"/>
    <x v="2"/>
    <n v="3168.87"/>
    <n v="3168.87"/>
    <n v="1"/>
  </r>
  <r>
    <x v="33"/>
    <n v="9"/>
    <x v="8"/>
    <x v="3"/>
    <n v="0"/>
    <n v="0"/>
    <e v="#DIV/0!"/>
  </r>
  <r>
    <x v="34"/>
    <n v="9"/>
    <x v="8"/>
    <x v="0"/>
    <n v="1018.87"/>
    <n v="1018.87"/>
    <n v="1"/>
  </r>
  <r>
    <x v="34"/>
    <n v="9"/>
    <x v="8"/>
    <x v="1"/>
    <n v="3764.59"/>
    <n v="3764.59"/>
    <n v="1"/>
  </r>
  <r>
    <x v="34"/>
    <n v="9"/>
    <x v="8"/>
    <x v="2"/>
    <n v="2765.43"/>
    <n v="2765.43"/>
    <n v="1"/>
  </r>
  <r>
    <x v="34"/>
    <n v="9"/>
    <x v="8"/>
    <x v="3"/>
    <n v="371.27"/>
    <n v="371.27"/>
    <n v="1"/>
  </r>
  <r>
    <x v="35"/>
    <n v="9"/>
    <x v="8"/>
    <x v="0"/>
    <n v="780.71"/>
    <n v="780.71"/>
    <n v="1"/>
  </r>
  <r>
    <x v="35"/>
    <n v="9"/>
    <x v="8"/>
    <x v="1"/>
    <n v="2764.26"/>
    <n v="2764.26"/>
    <n v="1"/>
  </r>
  <r>
    <x v="35"/>
    <n v="9"/>
    <x v="8"/>
    <x v="2"/>
    <n v="1278.8800000000001"/>
    <n v="1278.8800000000001"/>
    <n v="1"/>
  </r>
  <r>
    <x v="35"/>
    <n v="9"/>
    <x v="8"/>
    <x v="3"/>
    <n v="84.59"/>
    <n v="84.59"/>
    <n v="1"/>
  </r>
  <r>
    <x v="36"/>
    <n v="9"/>
    <x v="8"/>
    <x v="0"/>
    <n v="766.54"/>
    <n v="766.54"/>
    <n v="1"/>
  </r>
  <r>
    <x v="36"/>
    <n v="9"/>
    <x v="8"/>
    <x v="1"/>
    <n v="2123.16"/>
    <n v="2123.16"/>
    <n v="1"/>
  </r>
  <r>
    <x v="36"/>
    <n v="9"/>
    <x v="8"/>
    <x v="2"/>
    <n v="939.34"/>
    <n v="939.34"/>
    <n v="1"/>
  </r>
  <r>
    <x v="36"/>
    <n v="9"/>
    <x v="8"/>
    <x v="3"/>
    <n v="51.83"/>
    <n v="51.83"/>
    <n v="1"/>
  </r>
  <r>
    <x v="0"/>
    <n v="10"/>
    <x v="9"/>
    <x v="0"/>
    <n v="1841.93"/>
    <n v="208.39"/>
    <n v="8.8388598301262071"/>
  </r>
  <r>
    <x v="0"/>
    <n v="10"/>
    <x v="9"/>
    <x v="1"/>
    <n v="26886.95"/>
    <n v="2191.5500000000002"/>
    <n v="12.268462960005476"/>
  </r>
  <r>
    <x v="0"/>
    <n v="10"/>
    <x v="9"/>
    <x v="2"/>
    <n v="53938.62"/>
    <n v="9674.9500000000007"/>
    <n v="5.5750799745735122"/>
  </r>
  <r>
    <x v="0"/>
    <n v="10"/>
    <x v="9"/>
    <x v="3"/>
    <n v="5178.57"/>
    <n v="150"/>
    <n v="34.523800000000001"/>
  </r>
  <r>
    <x v="1"/>
    <n v="10"/>
    <x v="9"/>
    <x v="0"/>
    <n v="1973.97"/>
    <n v="255.03"/>
    <n v="7.7401482178567225"/>
  </r>
  <r>
    <x v="1"/>
    <n v="10"/>
    <x v="9"/>
    <x v="1"/>
    <n v="24777.73"/>
    <n v="2081.23"/>
    <n v="11.905330021189393"/>
  </r>
  <r>
    <x v="1"/>
    <n v="10"/>
    <x v="9"/>
    <x v="2"/>
    <n v="64600.55"/>
    <n v="11616.01"/>
    <n v="5.5613373266724118"/>
  </r>
  <r>
    <x v="1"/>
    <n v="10"/>
    <x v="9"/>
    <x v="3"/>
    <n v="5278.14"/>
    <n v="153.36000000000001"/>
    <n v="34.416666666666664"/>
  </r>
  <r>
    <x v="2"/>
    <n v="10"/>
    <x v="9"/>
    <x v="0"/>
    <n v="1923.65"/>
    <n v="185.47"/>
    <n v="10.371758235833289"/>
  </r>
  <r>
    <x v="2"/>
    <n v="10"/>
    <x v="9"/>
    <x v="1"/>
    <n v="26556.53"/>
    <n v="2095.85"/>
    <n v="12.671006990004056"/>
  </r>
  <r>
    <x v="2"/>
    <n v="10"/>
    <x v="9"/>
    <x v="2"/>
    <n v="59530.96"/>
    <n v="10648.77"/>
    <n v="5.5904071550047565"/>
  </r>
  <r>
    <x v="2"/>
    <n v="10"/>
    <x v="9"/>
    <x v="3"/>
    <n v="6321.55"/>
    <n v="181.75"/>
    <n v="34.781568088033012"/>
  </r>
  <r>
    <x v="3"/>
    <n v="10"/>
    <x v="9"/>
    <x v="0"/>
    <n v="2634.99"/>
    <n v="313.16000000000003"/>
    <n v="8.4141972154809022"/>
  </r>
  <r>
    <x v="3"/>
    <n v="10"/>
    <x v="9"/>
    <x v="1"/>
    <n v="25839.3"/>
    <n v="2128.98"/>
    <n v="12.136938815770932"/>
  </r>
  <r>
    <x v="3"/>
    <n v="10"/>
    <x v="9"/>
    <x v="2"/>
    <n v="63780.78"/>
    <n v="11448.92"/>
    <n v="5.5708992638606958"/>
  </r>
  <r>
    <x v="3"/>
    <n v="10"/>
    <x v="9"/>
    <x v="3"/>
    <n v="5824.91"/>
    <n v="168.41"/>
    <n v="34.587672941036757"/>
  </r>
  <r>
    <x v="4"/>
    <n v="10"/>
    <x v="9"/>
    <x v="0"/>
    <n v="2164.08"/>
    <n v="484.1"/>
    <n v="4.4703160504028085"/>
  </r>
  <r>
    <x v="4"/>
    <n v="10"/>
    <x v="9"/>
    <x v="1"/>
    <n v="35647.449999999997"/>
    <n v="7966.96"/>
    <n v="4.4744105656360764"/>
  </r>
  <r>
    <x v="4"/>
    <n v="10"/>
    <x v="9"/>
    <x v="2"/>
    <n v="56199.34"/>
    <n v="19671.82"/>
    <n v="2.8568449690979278"/>
  </r>
  <r>
    <x v="4"/>
    <n v="10"/>
    <x v="9"/>
    <x v="3"/>
    <n v="5502.69"/>
    <n v="1301.45"/>
    <n v="4.2281224787736749"/>
  </r>
  <r>
    <x v="5"/>
    <n v="10"/>
    <x v="9"/>
    <x v="0"/>
    <n v="1846.49"/>
    <n v="664.19"/>
    <n v="2.7800629337990634"/>
  </r>
  <r>
    <x v="5"/>
    <n v="10"/>
    <x v="9"/>
    <x v="1"/>
    <n v="27752.41"/>
    <n v="8082.96"/>
    <n v="3.4334464107208249"/>
  </r>
  <r>
    <x v="5"/>
    <n v="10"/>
    <x v="9"/>
    <x v="2"/>
    <n v="69247.070000000007"/>
    <n v="18466.98"/>
    <n v="3.7497777113529125"/>
  </r>
  <r>
    <x v="5"/>
    <n v="10"/>
    <x v="9"/>
    <x v="3"/>
    <n v="4976.21"/>
    <n v="585.21"/>
    <n v="8.5032894174740683"/>
  </r>
  <r>
    <x v="6"/>
    <n v="10"/>
    <x v="9"/>
    <x v="0"/>
    <n v="1261.17"/>
    <n v="363.75"/>
    <n v="3.4671340206185568"/>
  </r>
  <r>
    <x v="6"/>
    <n v="10"/>
    <x v="9"/>
    <x v="1"/>
    <n v="26187.31"/>
    <n v="5919"/>
    <n v="4.424279439094442"/>
  </r>
  <r>
    <x v="6"/>
    <n v="10"/>
    <x v="9"/>
    <x v="2"/>
    <n v="74621.490000000005"/>
    <n v="16119.33"/>
    <n v="4.6293170994079782"/>
  </r>
  <r>
    <x v="6"/>
    <n v="10"/>
    <x v="9"/>
    <x v="3"/>
    <n v="7098.64"/>
    <n v="440.53"/>
    <n v="16.113862847025175"/>
  </r>
  <r>
    <x v="7"/>
    <n v="10"/>
    <x v="9"/>
    <x v="0"/>
    <n v="954.74"/>
    <n v="333.08"/>
    <n v="2.8663984628317523"/>
  </r>
  <r>
    <x v="7"/>
    <n v="10"/>
    <x v="9"/>
    <x v="1"/>
    <n v="17875.25"/>
    <n v="4598.17"/>
    <n v="3.8874704502008406"/>
  </r>
  <r>
    <x v="7"/>
    <n v="10"/>
    <x v="9"/>
    <x v="2"/>
    <n v="66800.09"/>
    <n v="14353.61"/>
    <n v="4.6538877676068946"/>
  </r>
  <r>
    <x v="7"/>
    <n v="10"/>
    <x v="9"/>
    <x v="3"/>
    <n v="7166.45"/>
    <n v="363.47"/>
    <n v="19.716757916746911"/>
  </r>
  <r>
    <x v="8"/>
    <n v="10"/>
    <x v="9"/>
    <x v="0"/>
    <n v="1180.57"/>
    <n v="404.28"/>
    <n v="2.9201790838033048"/>
  </r>
  <r>
    <x v="8"/>
    <n v="10"/>
    <x v="9"/>
    <x v="1"/>
    <n v="13964.52"/>
    <n v="3358.4"/>
    <n v="4.1580871843735112"/>
  </r>
  <r>
    <x v="8"/>
    <n v="10"/>
    <x v="9"/>
    <x v="2"/>
    <n v="48175.64"/>
    <n v="9711.61"/>
    <n v="4.9606234187740235"/>
  </r>
  <r>
    <x v="8"/>
    <n v="10"/>
    <x v="9"/>
    <x v="3"/>
    <n v="6728.45"/>
    <n v="221.75"/>
    <n v="30.34250281848929"/>
  </r>
  <r>
    <x v="9"/>
    <n v="10"/>
    <x v="9"/>
    <x v="0"/>
    <n v="1629.87"/>
    <n v="675.19"/>
    <n v="2.41394274204298"/>
  </r>
  <r>
    <x v="9"/>
    <n v="10"/>
    <x v="9"/>
    <x v="1"/>
    <n v="17720.73"/>
    <n v="5206.95"/>
    <n v="3.4032840722495896"/>
  </r>
  <r>
    <x v="9"/>
    <n v="10"/>
    <x v="9"/>
    <x v="2"/>
    <n v="33241.599999999999"/>
    <n v="8080.38"/>
    <n v="4.1138659320477498"/>
  </r>
  <r>
    <x v="9"/>
    <n v="10"/>
    <x v="9"/>
    <x v="3"/>
    <n v="4616.74"/>
    <n v="367.02"/>
    <n v="12.578987521116016"/>
  </r>
  <r>
    <x v="10"/>
    <n v="10"/>
    <x v="9"/>
    <x v="0"/>
    <n v="1003.61"/>
    <n v="560.64"/>
    <n v="1.7901148687214612"/>
  </r>
  <r>
    <x v="10"/>
    <n v="10"/>
    <x v="9"/>
    <x v="1"/>
    <n v="24202.03"/>
    <n v="11198.64"/>
    <n v="2.1611579620382475"/>
  </r>
  <r>
    <x v="10"/>
    <n v="10"/>
    <x v="9"/>
    <x v="2"/>
    <n v="44266.69"/>
    <n v="14887.03"/>
    <n v="2.9735071401078659"/>
  </r>
  <r>
    <x v="10"/>
    <n v="10"/>
    <x v="9"/>
    <x v="3"/>
    <n v="3268.56"/>
    <n v="632.57000000000005"/>
    <n v="5.1671119401805328"/>
  </r>
  <r>
    <x v="11"/>
    <n v="10"/>
    <x v="9"/>
    <x v="0"/>
    <n v="575.39"/>
    <n v="349.95"/>
    <n v="1.6442063151878841"/>
  </r>
  <r>
    <x v="11"/>
    <n v="10"/>
    <x v="9"/>
    <x v="1"/>
    <n v="14994.9"/>
    <n v="7349.26"/>
    <n v="2.0403278697447087"/>
  </r>
  <r>
    <x v="11"/>
    <n v="10"/>
    <x v="9"/>
    <x v="2"/>
    <n v="59848.88"/>
    <n v="17380.599999999999"/>
    <n v="3.4434300311841941"/>
  </r>
  <r>
    <x v="11"/>
    <n v="10"/>
    <x v="9"/>
    <x v="3"/>
    <n v="4249.6899999999996"/>
    <n v="553.99"/>
    <n v="7.6710590443870821"/>
  </r>
  <r>
    <x v="12"/>
    <n v="10"/>
    <x v="9"/>
    <x v="0"/>
    <n v="658.33"/>
    <n v="405.25"/>
    <n v="1.6245033929673043"/>
  </r>
  <r>
    <x v="12"/>
    <n v="10"/>
    <x v="9"/>
    <x v="1"/>
    <n v="8571.48"/>
    <n v="4224.55"/>
    <n v="2.0289687659040605"/>
  </r>
  <r>
    <x v="12"/>
    <n v="10"/>
    <x v="9"/>
    <x v="2"/>
    <n v="37297.699999999997"/>
    <n v="12011.48"/>
    <n v="3.1051710530259382"/>
  </r>
  <r>
    <x v="12"/>
    <n v="10"/>
    <x v="9"/>
    <x v="3"/>
    <n v="5850.61"/>
    <n v="992.43"/>
    <n v="5.8952369436635328"/>
  </r>
  <r>
    <x v="13"/>
    <n v="10"/>
    <x v="9"/>
    <x v="0"/>
    <n v="494.35"/>
    <n v="327.23"/>
    <n v="1.5107111206185251"/>
  </r>
  <r>
    <x v="13"/>
    <n v="10"/>
    <x v="9"/>
    <x v="1"/>
    <n v="9664.36"/>
    <n v="5270.53"/>
    <n v="1.8336599924485775"/>
  </r>
  <r>
    <x v="13"/>
    <n v="10"/>
    <x v="9"/>
    <x v="2"/>
    <n v="20612.96"/>
    <n v="8116.92"/>
    <n v="2.5395051324886779"/>
  </r>
  <r>
    <x v="13"/>
    <n v="10"/>
    <x v="9"/>
    <x v="3"/>
    <n v="3506.97"/>
    <n v="892.26"/>
    <n v="3.9304350749781451"/>
  </r>
  <r>
    <x v="14"/>
    <n v="10"/>
    <x v="9"/>
    <x v="0"/>
    <n v="386.52"/>
    <n v="251.18"/>
    <n v="1.5388167847758578"/>
  </r>
  <r>
    <x v="14"/>
    <n v="10"/>
    <x v="9"/>
    <x v="1"/>
    <n v="7088.91"/>
    <n v="3818.31"/>
    <n v="1.8565569584449664"/>
  </r>
  <r>
    <x v="14"/>
    <n v="10"/>
    <x v="9"/>
    <x v="2"/>
    <n v="20602.89"/>
    <n v="8494.65"/>
    <n v="2.4253959845314403"/>
  </r>
  <r>
    <x v="14"/>
    <n v="10"/>
    <x v="9"/>
    <x v="3"/>
    <n v="1848.73"/>
    <n v="522.65"/>
    <n v="3.5372237635128672"/>
  </r>
  <r>
    <x v="15"/>
    <n v="10"/>
    <x v="9"/>
    <x v="0"/>
    <n v="416.49"/>
    <n v="224.27"/>
    <n v="1.8570918981584696"/>
  </r>
  <r>
    <x v="15"/>
    <n v="10"/>
    <x v="9"/>
    <x v="1"/>
    <n v="5969.12"/>
    <n v="2459.25"/>
    <n v="2.4272115482362508"/>
  </r>
  <r>
    <x v="15"/>
    <n v="10"/>
    <x v="9"/>
    <x v="2"/>
    <n v="20692.7"/>
    <n v="6464.87"/>
    <n v="3.2007913538864665"/>
  </r>
  <r>
    <x v="15"/>
    <n v="10"/>
    <x v="9"/>
    <x v="3"/>
    <n v="2275.9699999999998"/>
    <n v="362.62"/>
    <n v="6.2764602062765427"/>
  </r>
  <r>
    <x v="16"/>
    <n v="10"/>
    <x v="9"/>
    <x v="0"/>
    <n v="520.28"/>
    <n v="339.41"/>
    <n v="1.5328953183465424"/>
  </r>
  <r>
    <x v="16"/>
    <n v="10"/>
    <x v="9"/>
    <x v="1"/>
    <n v="6569.26"/>
    <n v="3650.36"/>
    <n v="1.7996197635301723"/>
  </r>
  <r>
    <x v="16"/>
    <n v="10"/>
    <x v="9"/>
    <x v="2"/>
    <n v="17714.919999999998"/>
    <n v="7502.1"/>
    <n v="2.3613281614481276"/>
  </r>
  <r>
    <x v="16"/>
    <n v="10"/>
    <x v="9"/>
    <x v="3"/>
    <n v="2265.23"/>
    <n v="654.11"/>
    <n v="3.4630719603736373"/>
  </r>
  <r>
    <x v="17"/>
    <n v="10"/>
    <x v="9"/>
    <x v="0"/>
    <n v="475.42"/>
    <n v="322.49"/>
    <n v="1.4742162547675897"/>
  </r>
  <r>
    <x v="17"/>
    <n v="10"/>
    <x v="9"/>
    <x v="1"/>
    <n v="8336.77"/>
    <n v="4810.42"/>
    <n v="1.7330648883049713"/>
  </r>
  <r>
    <x v="17"/>
    <n v="10"/>
    <x v="9"/>
    <x v="2"/>
    <n v="20571.78"/>
    <n v="8018.74"/>
    <n v="2.5654629031493723"/>
  </r>
  <r>
    <x v="17"/>
    <n v="10"/>
    <x v="9"/>
    <x v="3"/>
    <n v="2013.05"/>
    <n v="490.75"/>
    <n v="4.1019867549668874"/>
  </r>
  <r>
    <x v="18"/>
    <n v="10"/>
    <x v="9"/>
    <x v="0"/>
    <n v="492.37"/>
    <n v="312.19"/>
    <n v="1.5771485313430924"/>
  </r>
  <r>
    <x v="18"/>
    <n v="10"/>
    <x v="9"/>
    <x v="1"/>
    <n v="7734.64"/>
    <n v="4282.3100000000004"/>
    <n v="1.8061840455268301"/>
  </r>
  <r>
    <x v="18"/>
    <n v="10"/>
    <x v="9"/>
    <x v="2"/>
    <n v="27816.2"/>
    <n v="13709.3"/>
    <n v="2.0290022101784921"/>
  </r>
  <r>
    <x v="18"/>
    <n v="10"/>
    <x v="9"/>
    <x v="3"/>
    <n v="2355.8200000000002"/>
    <n v="890.84"/>
    <n v="2.6444928382201072"/>
  </r>
  <r>
    <x v="19"/>
    <n v="10"/>
    <x v="9"/>
    <x v="0"/>
    <n v="473.36"/>
    <n v="338.61"/>
    <n v="1.3979504444641329"/>
  </r>
  <r>
    <x v="19"/>
    <n v="10"/>
    <x v="9"/>
    <x v="1"/>
    <n v="8459.4"/>
    <n v="5004.22"/>
    <n v="1.6904532574507114"/>
  </r>
  <r>
    <x v="19"/>
    <n v="10"/>
    <x v="9"/>
    <x v="2"/>
    <n v="30584.67"/>
    <n v="12413.74"/>
    <n v="2.4637756228179422"/>
  </r>
  <r>
    <x v="19"/>
    <n v="10"/>
    <x v="9"/>
    <x v="3"/>
    <n v="3624.35"/>
    <n v="948.27"/>
    <n v="3.8220654454954812"/>
  </r>
  <r>
    <x v="20"/>
    <n v="10"/>
    <x v="9"/>
    <x v="0"/>
    <n v="733.69"/>
    <n v="480.95"/>
    <n v="1.525501611394116"/>
  </r>
  <r>
    <x v="20"/>
    <n v="10"/>
    <x v="9"/>
    <x v="1"/>
    <n v="7939.56"/>
    <n v="4009.16"/>
    <n v="1.980354987079588"/>
  </r>
  <r>
    <x v="20"/>
    <n v="10"/>
    <x v="9"/>
    <x v="2"/>
    <n v="30473.96"/>
    <n v="8339.3700000000008"/>
    <n v="3.6542280771808895"/>
  </r>
  <r>
    <x v="20"/>
    <n v="10"/>
    <x v="9"/>
    <x v="3"/>
    <n v="3827.93"/>
    <n v="371.6"/>
    <n v="10.3012109795479"/>
  </r>
  <r>
    <x v="21"/>
    <n v="10"/>
    <x v="9"/>
    <x v="0"/>
    <n v="753.47"/>
    <n v="456.27"/>
    <n v="1.6513687071251673"/>
  </r>
  <r>
    <x v="21"/>
    <n v="10"/>
    <x v="9"/>
    <x v="1"/>
    <n v="12332.6"/>
    <n v="5686.4"/>
    <n v="2.1687886888013508"/>
  </r>
  <r>
    <x v="21"/>
    <n v="10"/>
    <x v="9"/>
    <x v="2"/>
    <n v="28694.43"/>
    <n v="6156.4"/>
    <n v="4.6609105971022027"/>
  </r>
  <r>
    <x v="21"/>
    <n v="10"/>
    <x v="9"/>
    <x v="3"/>
    <n v="3781.48"/>
    <n v="93.77"/>
    <n v="40.327183534179376"/>
  </r>
  <r>
    <x v="22"/>
    <n v="10"/>
    <x v="9"/>
    <x v="0"/>
    <n v="470.33"/>
    <n v="308.16000000000003"/>
    <n v="1.5262525960539977"/>
  </r>
  <r>
    <x v="22"/>
    <n v="10"/>
    <x v="9"/>
    <x v="1"/>
    <n v="12568.59"/>
    <n v="6728.98"/>
    <n v="1.8678298939809601"/>
  </r>
  <r>
    <x v="22"/>
    <n v="10"/>
    <x v="9"/>
    <x v="2"/>
    <n v="43730.65"/>
    <n v="13971.69"/>
    <n v="3.1299470572278656"/>
  </r>
  <r>
    <x v="22"/>
    <n v="10"/>
    <x v="9"/>
    <x v="3"/>
    <n v="3516.67"/>
    <n v="561.97"/>
    <n v="6.2577539726319911"/>
  </r>
  <r>
    <x v="23"/>
    <n v="10"/>
    <x v="9"/>
    <x v="0"/>
    <n v="274.2"/>
    <n v="224.15"/>
    <n v="1.223287976801249"/>
  </r>
  <r>
    <x v="23"/>
    <n v="10"/>
    <x v="9"/>
    <x v="1"/>
    <n v="7825.23"/>
    <n v="6008.03"/>
    <n v="1.302461871861492"/>
  </r>
  <r>
    <x v="23"/>
    <n v="10"/>
    <x v="9"/>
    <x v="2"/>
    <n v="44733.760000000002"/>
    <n v="29641.47"/>
    <n v="1.5091613202719028"/>
  </r>
  <r>
    <x v="23"/>
    <n v="10"/>
    <x v="9"/>
    <x v="3"/>
    <n v="5469.03"/>
    <n v="3187.84"/>
    <n v="1.7155911212607908"/>
  </r>
  <r>
    <x v="24"/>
    <n v="10"/>
    <x v="9"/>
    <x v="0"/>
    <n v="268.58999999999997"/>
    <n v="195.39"/>
    <n v="1.3746353446952249"/>
  </r>
  <r>
    <x v="24"/>
    <n v="10"/>
    <x v="9"/>
    <x v="1"/>
    <n v="4592.53"/>
    <n v="2742.28"/>
    <n v="1.6747122832095918"/>
  </r>
  <r>
    <x v="24"/>
    <n v="10"/>
    <x v="9"/>
    <x v="2"/>
    <n v="28649.22"/>
    <n v="11836.57"/>
    <n v="2.4203988148593725"/>
  </r>
  <r>
    <x v="24"/>
    <n v="10"/>
    <x v="9"/>
    <x v="3"/>
    <n v="5629.49"/>
    <n v="1525.85"/>
    <n v="3.6894124586296164"/>
  </r>
  <r>
    <x v="25"/>
    <n v="10"/>
    <x v="9"/>
    <x v="0"/>
    <n v="418.51"/>
    <n v="307.45"/>
    <n v="1.3612294682062125"/>
  </r>
  <r>
    <x v="25"/>
    <n v="10"/>
    <x v="9"/>
    <x v="1"/>
    <n v="4380.74"/>
    <n v="2657.89"/>
    <n v="1.648202145310754"/>
  </r>
  <r>
    <x v="25"/>
    <n v="10"/>
    <x v="9"/>
    <x v="2"/>
    <n v="15764.49"/>
    <n v="6750.22"/>
    <n v="2.335403883132698"/>
  </r>
  <r>
    <x v="25"/>
    <n v="10"/>
    <x v="9"/>
    <x v="3"/>
    <n v="3486.69"/>
    <n v="1011.39"/>
    <n v="3.4474238424346693"/>
  </r>
  <r>
    <x v="26"/>
    <n v="10"/>
    <x v="9"/>
    <x v="0"/>
    <n v="446.88"/>
    <n v="299.08999999999997"/>
    <n v="1.4941322010097295"/>
  </r>
  <r>
    <x v="26"/>
    <n v="10"/>
    <x v="9"/>
    <x v="1"/>
    <n v="6823.66"/>
    <n v="3508.95"/>
    <n v="1.9446444092962283"/>
  </r>
  <r>
    <x v="26"/>
    <n v="10"/>
    <x v="9"/>
    <x v="2"/>
    <n v="15020.55"/>
    <n v="4319.6499999999996"/>
    <n v="3.4772608891924115"/>
  </r>
  <r>
    <x v="26"/>
    <n v="10"/>
    <x v="9"/>
    <x v="3"/>
    <n v="1926.75"/>
    <n v="222.9"/>
    <n v="8.6440107671601609"/>
  </r>
  <r>
    <x v="27"/>
    <n v="10"/>
    <x v="9"/>
    <x v="0"/>
    <n v="418.58"/>
    <n v="265.5"/>
    <n v="1.5765725047080978"/>
  </r>
  <r>
    <x v="27"/>
    <n v="10"/>
    <x v="9"/>
    <x v="1"/>
    <n v="7299.66"/>
    <n v="3573.78"/>
    <n v="2.0425599785101487"/>
  </r>
  <r>
    <x v="27"/>
    <n v="10"/>
    <x v="9"/>
    <x v="2"/>
    <n v="23847.47"/>
    <n v="6196.28"/>
    <n v="3.848675334232798"/>
  </r>
  <r>
    <x v="27"/>
    <n v="10"/>
    <x v="9"/>
    <x v="3"/>
    <n v="1843.64"/>
    <n v="154.38"/>
    <n v="11.942220494882758"/>
  </r>
  <r>
    <x v="28"/>
    <n v="10"/>
    <x v="9"/>
    <x v="0"/>
    <n v="407.24"/>
    <n v="265.57"/>
    <n v="1.5334563391949392"/>
  </r>
  <r>
    <x v="28"/>
    <n v="10"/>
    <x v="9"/>
    <x v="1"/>
    <n v="6719.95"/>
    <n v="3720.95"/>
    <n v="1.8059769682473563"/>
  </r>
  <r>
    <x v="28"/>
    <n v="10"/>
    <x v="9"/>
    <x v="2"/>
    <n v="24179.88"/>
    <n v="8517.93"/>
    <n v="2.8387037695778199"/>
  </r>
  <r>
    <x v="28"/>
    <n v="10"/>
    <x v="9"/>
    <x v="3"/>
    <n v="2831.04"/>
    <n v="560.57000000000005"/>
    <n v="5.0502880996128932"/>
  </r>
  <r>
    <x v="29"/>
    <n v="10"/>
    <x v="9"/>
    <x v="0"/>
    <n v="458.33"/>
    <n v="288.5"/>
    <n v="1.5886655112651646"/>
  </r>
  <r>
    <x v="29"/>
    <n v="10"/>
    <x v="9"/>
    <x v="1"/>
    <n v="6767.19"/>
    <n v="3713.98"/>
    <n v="1.8220857409032896"/>
  </r>
  <r>
    <x v="29"/>
    <n v="10"/>
    <x v="9"/>
    <x v="2"/>
    <n v="23877.38"/>
    <n v="8830.8799999999992"/>
    <n v="2.7038505788777565"/>
  </r>
  <r>
    <x v="29"/>
    <n v="10"/>
    <x v="9"/>
    <x v="3"/>
    <n v="2965.9"/>
    <n v="651.65"/>
    <n v="4.5513696002455308"/>
  </r>
  <r>
    <x v="30"/>
    <n v="10"/>
    <x v="9"/>
    <x v="0"/>
    <n v="501.37"/>
    <n v="352.29"/>
    <n v="1.4231740895285134"/>
  </r>
  <r>
    <x v="30"/>
    <n v="10"/>
    <x v="9"/>
    <x v="1"/>
    <n v="7551.97"/>
    <n v="4632.6099999999997"/>
    <n v="1.6301760778481247"/>
  </r>
  <r>
    <x v="30"/>
    <n v="10"/>
    <x v="9"/>
    <x v="2"/>
    <n v="23409.21"/>
    <n v="10212.67"/>
    <n v="2.2921733493787619"/>
  </r>
  <r>
    <x v="30"/>
    <n v="10"/>
    <x v="9"/>
    <x v="3"/>
    <n v="2860.47"/>
    <n v="867.82"/>
    <n v="3.2961558848609154"/>
  </r>
  <r>
    <x v="31"/>
    <n v="10"/>
    <x v="9"/>
    <x v="0"/>
    <n v="526.27"/>
    <n v="362"/>
    <n v="1.4537845303867403"/>
  </r>
  <r>
    <x v="31"/>
    <n v="10"/>
    <x v="9"/>
    <x v="1"/>
    <n v="8426.59"/>
    <n v="5230.43"/>
    <n v="1.6110702179361927"/>
  </r>
  <r>
    <x v="31"/>
    <n v="10"/>
    <x v="9"/>
    <x v="2"/>
    <n v="27863.52"/>
    <n v="13205.1"/>
    <n v="2.1100574777926711"/>
  </r>
  <r>
    <x v="31"/>
    <n v="10"/>
    <x v="9"/>
    <x v="3"/>
    <n v="2940.26"/>
    <n v="1026.99"/>
    <n v="2.8629879550920654"/>
  </r>
  <r>
    <x v="32"/>
    <n v="10"/>
    <x v="9"/>
    <x v="0"/>
    <n v="495.27"/>
    <n v="351.05"/>
    <n v="1.410824668850591"/>
  </r>
  <r>
    <x v="32"/>
    <n v="10"/>
    <x v="9"/>
    <x v="1"/>
    <n v="8629.07"/>
    <n v="5223.96"/>
    <n v="1.651825435110529"/>
  </r>
  <r>
    <x v="32"/>
    <n v="10"/>
    <x v="9"/>
    <x v="2"/>
    <n v="29029.85"/>
    <n v="12513.77"/>
    <n v="2.3198324725482409"/>
  </r>
  <r>
    <x v="32"/>
    <n v="10"/>
    <x v="9"/>
    <x v="3"/>
    <n v="3334.94"/>
    <n v="986.4"/>
    <n v="3.3809205190592055"/>
  </r>
  <r>
    <x v="33"/>
    <n v="10"/>
    <x v="9"/>
    <x v="0"/>
    <n v="537.12"/>
    <n v="369.61"/>
    <n v="1.4532074348637753"/>
  </r>
  <r>
    <x v="33"/>
    <n v="10"/>
    <x v="9"/>
    <x v="1"/>
    <n v="8151.76"/>
    <n v="4947.9399999999996"/>
    <n v="1.647505830709346"/>
  </r>
  <r>
    <x v="33"/>
    <n v="10"/>
    <x v="9"/>
    <x v="2"/>
    <n v="29058.03"/>
    <n v="12592.3"/>
    <n v="2.3076030590122536"/>
  </r>
  <r>
    <x v="33"/>
    <n v="10"/>
    <x v="9"/>
    <x v="3"/>
    <n v="3456.4"/>
    <n v="1026.17"/>
    <n v="3.368252823606225"/>
  </r>
  <r>
    <x v="34"/>
    <n v="10"/>
    <x v="9"/>
    <x v="0"/>
    <n v="699.01"/>
    <n v="498.71"/>
    <n v="1.4016362214513445"/>
  </r>
  <r>
    <x v="34"/>
    <n v="10"/>
    <x v="9"/>
    <x v="1"/>
    <n v="9058.5400000000009"/>
    <n v="5494.41"/>
    <n v="1.6486829341093949"/>
  </r>
  <r>
    <x v="34"/>
    <n v="10"/>
    <x v="9"/>
    <x v="2"/>
    <n v="30020.1"/>
    <n v="12978.01"/>
    <n v="2.313151245838152"/>
  </r>
  <r>
    <x v="34"/>
    <n v="10"/>
    <x v="9"/>
    <x v="3"/>
    <n v="3639.77"/>
    <n v="1077.55"/>
    <n v="3.37782005475384"/>
  </r>
  <r>
    <x v="35"/>
    <n v="10"/>
    <x v="9"/>
    <x v="0"/>
    <n v="684.6"/>
    <n v="482.65"/>
    <n v="1.4184191443074694"/>
  </r>
  <r>
    <x v="35"/>
    <n v="10"/>
    <x v="9"/>
    <x v="1"/>
    <n v="10496.23"/>
    <n v="6050.06"/>
    <n v="1.7348968439982411"/>
  </r>
  <r>
    <x v="35"/>
    <n v="10"/>
    <x v="9"/>
    <x v="2"/>
    <n v="25030.82"/>
    <n v="10419.370000000001"/>
    <n v="2.40233526595178"/>
  </r>
  <r>
    <x v="35"/>
    <n v="10"/>
    <x v="9"/>
    <x v="3"/>
    <n v="3175.36"/>
    <n v="915.73"/>
    <n v="3.467572319351774"/>
  </r>
  <r>
    <x v="36"/>
    <n v="10"/>
    <x v="9"/>
    <x v="0"/>
    <n v="684.55"/>
    <n v="470.36"/>
    <n v="1.4553746066842417"/>
  </r>
  <r>
    <x v="36"/>
    <n v="10"/>
    <x v="9"/>
    <x v="1"/>
    <n v="10296.73"/>
    <n v="5906.52"/>
    <n v="1.7432820002302538"/>
  </r>
  <r>
    <x v="36"/>
    <n v="10"/>
    <x v="9"/>
    <x v="2"/>
    <n v="29011.279999999999"/>
    <n v="12061.85"/>
    <n v="2.4052098144148699"/>
  </r>
  <r>
    <x v="36"/>
    <n v="10"/>
    <x v="9"/>
    <x v="3"/>
    <n v="2688.25"/>
    <n v="774.86"/>
    <n v="3.4693363962522263"/>
  </r>
  <r>
    <x v="0"/>
    <n v="11"/>
    <x v="10"/>
    <x v="0"/>
    <n v="2575.2199999999998"/>
    <n v="539.29999999999995"/>
    <n v="4.7751158909697757"/>
  </r>
  <r>
    <x v="0"/>
    <n v="11"/>
    <x v="10"/>
    <x v="1"/>
    <n v="11165.9"/>
    <n v="4696.53"/>
    <n v="2.3774786917149471"/>
  </r>
  <r>
    <x v="0"/>
    <n v="11"/>
    <x v="10"/>
    <x v="2"/>
    <n v="26234.26"/>
    <n v="15562.04"/>
    <n v="1.6857854111671733"/>
  </r>
  <r>
    <x v="0"/>
    <n v="11"/>
    <x v="10"/>
    <x v="3"/>
    <n v="4276.84"/>
    <n v="2233.3000000000002"/>
    <n v="1.9150315676353378"/>
  </r>
  <r>
    <x v="1"/>
    <n v="11"/>
    <x v="10"/>
    <x v="0"/>
    <n v="2132.8000000000002"/>
    <n v="480.9"/>
    <n v="4.4350176751923485"/>
  </r>
  <r>
    <x v="1"/>
    <n v="11"/>
    <x v="10"/>
    <x v="1"/>
    <n v="11635.37"/>
    <n v="4922.92"/>
    <n v="2.3635098681270468"/>
  </r>
  <r>
    <x v="1"/>
    <n v="11"/>
    <x v="10"/>
    <x v="2"/>
    <n v="28674.639999999999"/>
    <n v="17022.439999999999"/>
    <n v="1.684519963060525"/>
  </r>
  <r>
    <x v="1"/>
    <n v="11"/>
    <x v="10"/>
    <x v="3"/>
    <n v="3562.31"/>
    <n v="1860.61"/>
    <n v="1.9145925261070296"/>
  </r>
  <r>
    <x v="2"/>
    <n v="11"/>
    <x v="10"/>
    <x v="0"/>
    <n v="2924.43"/>
    <n v="563.52"/>
    <n v="5.1895762350936963"/>
  </r>
  <r>
    <x v="2"/>
    <n v="11"/>
    <x v="10"/>
    <x v="1"/>
    <n v="9637.42"/>
    <n v="4028.67"/>
    <n v="2.392208843116959"/>
  </r>
  <r>
    <x v="2"/>
    <n v="11"/>
    <x v="10"/>
    <x v="2"/>
    <n v="29877.02"/>
    <n v="17708.62"/>
    <n v="1.687145582207987"/>
  </r>
  <r>
    <x v="2"/>
    <n v="11"/>
    <x v="10"/>
    <x v="3"/>
    <n v="3893.73"/>
    <n v="2032.52"/>
    <n v="1.9157154665144747"/>
  </r>
  <r>
    <x v="3"/>
    <n v="11"/>
    <x v="10"/>
    <x v="0"/>
    <n v="3612.83"/>
    <n v="777.21"/>
    <n v="4.6484605190360391"/>
  </r>
  <r>
    <x v="3"/>
    <n v="11"/>
    <x v="10"/>
    <x v="1"/>
    <n v="13194.69"/>
    <n v="5561.52"/>
    <n v="2.3724970871272602"/>
  </r>
  <r>
    <x v="3"/>
    <n v="11"/>
    <x v="10"/>
    <x v="2"/>
    <n v="24749.68"/>
    <n v="14685.07"/>
    <n v="1.6853634337459746"/>
  </r>
  <r>
    <x v="3"/>
    <n v="11"/>
    <x v="10"/>
    <x v="3"/>
    <n v="4056.62"/>
    <n v="2118.31"/>
    <n v="1.9150266013945079"/>
  </r>
  <r>
    <x v="4"/>
    <n v="11"/>
    <x v="10"/>
    <x v="0"/>
    <n v="2926.19"/>
    <n v="364.4"/>
    <n v="8.0301591657519218"/>
  </r>
  <r>
    <x v="4"/>
    <n v="11"/>
    <x v="10"/>
    <x v="1"/>
    <n v="15725.52"/>
    <n v="5905.2"/>
    <n v="2.6629953261532209"/>
  </r>
  <r>
    <x v="4"/>
    <n v="11"/>
    <x v="10"/>
    <x v="2"/>
    <n v="28874.28"/>
    <n v="15296.72"/>
    <n v="1.8876125077794454"/>
  </r>
  <r>
    <x v="4"/>
    <n v="11"/>
    <x v="10"/>
    <x v="3"/>
    <n v="2785.69"/>
    <n v="1221.43"/>
    <n v="2.2806792038839721"/>
  </r>
  <r>
    <x v="5"/>
    <n v="11"/>
    <x v="10"/>
    <x v="0"/>
    <n v="3109.57"/>
    <n v="440.51"/>
    <n v="7.0590224966516093"/>
  </r>
  <r>
    <x v="5"/>
    <n v="11"/>
    <x v="10"/>
    <x v="1"/>
    <n v="12624.66"/>
    <n v="5466.57"/>
    <n v="2.3094298618695088"/>
  </r>
  <r>
    <x v="5"/>
    <n v="11"/>
    <x v="10"/>
    <x v="2"/>
    <n v="35231.42"/>
    <n v="18674.22"/>
    <n v="1.8866340869926559"/>
  </r>
  <r>
    <x v="5"/>
    <n v="11"/>
    <x v="10"/>
    <x v="3"/>
    <n v="3377.01"/>
    <n v="1431.87"/>
    <n v="2.3584613128286791"/>
  </r>
  <r>
    <x v="6"/>
    <n v="11"/>
    <x v="10"/>
    <x v="0"/>
    <n v="3858.63"/>
    <n v="488.83"/>
    <n v="7.8936030930998511"/>
  </r>
  <r>
    <x v="6"/>
    <n v="11"/>
    <x v="10"/>
    <x v="1"/>
    <n v="14661.32"/>
    <n v="6435.87"/>
    <n v="2.2780634164456397"/>
  </r>
  <r>
    <x v="6"/>
    <n v="11"/>
    <x v="10"/>
    <x v="2"/>
    <n v="35700.839999999997"/>
    <n v="18881.77"/>
    <n v="1.8907570635591895"/>
  </r>
  <r>
    <x v="6"/>
    <n v="11"/>
    <x v="10"/>
    <x v="3"/>
    <n v="5156.3999999999996"/>
    <n v="2161.88"/>
    <n v="2.3851462615871371"/>
  </r>
  <r>
    <x v="7"/>
    <n v="11"/>
    <x v="10"/>
    <x v="0"/>
    <n v="4529.51"/>
    <n v="1016.21"/>
    <n v="4.4572578502474887"/>
  </r>
  <r>
    <x v="7"/>
    <n v="11"/>
    <x v="10"/>
    <x v="1"/>
    <n v="18145.73"/>
    <n v="8749.34"/>
    <n v="2.0739541496844334"/>
  </r>
  <r>
    <x v="7"/>
    <n v="11"/>
    <x v="10"/>
    <x v="2"/>
    <n v="39508.230000000003"/>
    <n v="22751.57"/>
    <n v="1.7365056565327142"/>
  </r>
  <r>
    <x v="7"/>
    <n v="11"/>
    <x v="10"/>
    <x v="3"/>
    <n v="4958.9799999999996"/>
    <n v="2372.83"/>
    <n v="2.0899010885735598"/>
  </r>
  <r>
    <x v="8"/>
    <n v="11"/>
    <x v="10"/>
    <x v="0"/>
    <n v="5181.41"/>
    <n v="998.55"/>
    <n v="5.1889339542336392"/>
  </r>
  <r>
    <x v="8"/>
    <n v="11"/>
    <x v="10"/>
    <x v="1"/>
    <n v="22690.12"/>
    <n v="10319.81"/>
    <n v="2.1986955186190444"/>
  </r>
  <r>
    <x v="8"/>
    <n v="11"/>
    <x v="10"/>
    <x v="2"/>
    <n v="52274.51"/>
    <n v="28906.799999999999"/>
    <n v="1.8083810729655307"/>
  </r>
  <r>
    <x v="8"/>
    <n v="11"/>
    <x v="10"/>
    <x v="3"/>
    <n v="5903.58"/>
    <n v="2679.67"/>
    <n v="2.2030996354028667"/>
  </r>
  <r>
    <x v="9"/>
    <n v="11"/>
    <x v="10"/>
    <x v="0"/>
    <n v="5463.36"/>
    <n v="962.99"/>
    <n v="5.6733299411208833"/>
  </r>
  <r>
    <x v="9"/>
    <n v="11"/>
    <x v="10"/>
    <x v="1"/>
    <n v="25716.11"/>
    <n v="11372.5"/>
    <n v="2.2612539019564739"/>
  </r>
  <r>
    <x v="9"/>
    <n v="11"/>
    <x v="10"/>
    <x v="2"/>
    <n v="61932.11"/>
    <n v="32511.55"/>
    <n v="1.9049264030782906"/>
  </r>
  <r>
    <x v="9"/>
    <n v="11"/>
    <x v="10"/>
    <x v="3"/>
    <n v="7298.86"/>
    <n v="3021.38"/>
    <n v="2.4157371796993425"/>
  </r>
  <r>
    <x v="10"/>
    <n v="11"/>
    <x v="10"/>
    <x v="0"/>
    <n v="3887.53"/>
    <n v="1059.72"/>
    <n v="3.6684501566451515"/>
  </r>
  <r>
    <x v="10"/>
    <n v="11"/>
    <x v="10"/>
    <x v="1"/>
    <n v="27049.46"/>
    <n v="15132.19"/>
    <n v="1.7875443012544778"/>
  </r>
  <r>
    <x v="10"/>
    <n v="11"/>
    <x v="10"/>
    <x v="2"/>
    <n v="73241.119999999995"/>
    <n v="43605.52"/>
    <n v="1.6796295514879767"/>
  </r>
  <r>
    <x v="10"/>
    <n v="11"/>
    <x v="10"/>
    <x v="3"/>
    <n v="9205.1"/>
    <n v="4525.3500000000004"/>
    <n v="2.0341189079297735"/>
  </r>
  <r>
    <x v="11"/>
    <n v="11"/>
    <x v="10"/>
    <x v="0"/>
    <n v="2883.34"/>
    <n v="742.69"/>
    <n v="3.8822927466372241"/>
  </r>
  <r>
    <x v="11"/>
    <n v="11"/>
    <x v="10"/>
    <x v="1"/>
    <n v="18790.900000000001"/>
    <n v="10904.16"/>
    <n v="1.7232780883626067"/>
  </r>
  <r>
    <x v="11"/>
    <n v="11"/>
    <x v="10"/>
    <x v="2"/>
    <n v="70670.77"/>
    <n v="41737.519999999997"/>
    <n v="1.6932191946239261"/>
  </r>
  <r>
    <x v="11"/>
    <n v="11"/>
    <x v="10"/>
    <x v="3"/>
    <n v="9769.7999999999993"/>
    <n v="4702.9399999999996"/>
    <n v="2.0773813827095391"/>
  </r>
  <r>
    <x v="12"/>
    <n v="11"/>
    <x v="10"/>
    <x v="0"/>
    <n v="2968.54"/>
    <n v="795.02"/>
    <n v="3.7339186435561369"/>
  </r>
  <r>
    <x v="12"/>
    <n v="11"/>
    <x v="10"/>
    <x v="1"/>
    <n v="14216.68"/>
    <n v="8064.35"/>
    <n v="1.7629046358354981"/>
  </r>
  <r>
    <x v="12"/>
    <n v="11"/>
    <x v="10"/>
    <x v="2"/>
    <n v="52693.5"/>
    <n v="30802.85"/>
    <n v="1.7106696295959627"/>
  </r>
  <r>
    <x v="12"/>
    <n v="11"/>
    <x v="10"/>
    <x v="3"/>
    <n v="10294.36"/>
    <n v="4892.68"/>
    <n v="2.1040329635291903"/>
  </r>
  <r>
    <x v="13"/>
    <n v="11"/>
    <x v="10"/>
    <x v="0"/>
    <n v="3246.4"/>
    <n v="1019.67"/>
    <n v="3.1837751429384018"/>
  </r>
  <r>
    <x v="13"/>
    <n v="11"/>
    <x v="10"/>
    <x v="1"/>
    <n v="14081.79"/>
    <n v="8318.2900000000009"/>
    <n v="1.6928707703145718"/>
  </r>
  <r>
    <x v="13"/>
    <n v="11"/>
    <x v="10"/>
    <x v="2"/>
    <n v="37308.6"/>
    <n v="22551.26"/>
    <n v="1.6543909298194426"/>
  </r>
  <r>
    <x v="13"/>
    <n v="11"/>
    <x v="10"/>
    <x v="3"/>
    <n v="7069.49"/>
    <n v="3524.9"/>
    <n v="2.0055859740701862"/>
  </r>
  <r>
    <x v="14"/>
    <n v="11"/>
    <x v="10"/>
    <x v="0"/>
    <n v="4029.86"/>
    <n v="1511.2"/>
    <n v="2.6666622551614609"/>
  </r>
  <r>
    <x v="14"/>
    <n v="11"/>
    <x v="10"/>
    <x v="1"/>
    <n v="15481.94"/>
    <n v="9514.35"/>
    <n v="1.6272199362016322"/>
  </r>
  <r>
    <x v="14"/>
    <n v="11"/>
    <x v="10"/>
    <x v="2"/>
    <n v="36664.82"/>
    <n v="23440.71"/>
    <n v="1.5641514271538703"/>
  </r>
  <r>
    <x v="14"/>
    <n v="11"/>
    <x v="10"/>
    <x v="3"/>
    <n v="5029.95"/>
    <n v="2756.84"/>
    <n v="1.8245346120921053"/>
  </r>
  <r>
    <x v="15"/>
    <n v="11"/>
    <x v="10"/>
    <x v="0"/>
    <n v="3837.72"/>
    <n v="1510.56"/>
    <n v="2.5405942167143309"/>
  </r>
  <r>
    <x v="15"/>
    <n v="11"/>
    <x v="10"/>
    <x v="1"/>
    <n v="20592.099999999999"/>
    <n v="12370.76"/>
    <n v="1.6645784090872346"/>
  </r>
  <r>
    <x v="15"/>
    <n v="11"/>
    <x v="10"/>
    <x v="2"/>
    <n v="48286.47"/>
    <n v="31492.05"/>
    <n v="1.5332907829118778"/>
  </r>
  <r>
    <x v="15"/>
    <n v="11"/>
    <x v="10"/>
    <x v="3"/>
    <n v="5909.58"/>
    <n v="3350.45"/>
    <n v="1.7638168007282604"/>
  </r>
  <r>
    <x v="16"/>
    <n v="11"/>
    <x v="10"/>
    <x v="0"/>
    <n v="3152.3"/>
    <n v="1329.37"/>
    <n v="2.3712736108081276"/>
  </r>
  <r>
    <x v="16"/>
    <n v="11"/>
    <x v="10"/>
    <x v="1"/>
    <n v="19552.849999999999"/>
    <n v="12887.29"/>
    <n v="1.5172196792343462"/>
  </r>
  <r>
    <x v="16"/>
    <n v="11"/>
    <x v="10"/>
    <x v="2"/>
    <n v="65544.929999999993"/>
    <n v="44662.69"/>
    <n v="1.4675544621248739"/>
  </r>
  <r>
    <x v="16"/>
    <n v="11"/>
    <x v="10"/>
    <x v="3"/>
    <n v="7977.42"/>
    <n v="4784.33"/>
    <n v="1.6674058854635865"/>
  </r>
  <r>
    <x v="17"/>
    <n v="11"/>
    <x v="10"/>
    <x v="0"/>
    <n v="3018.58"/>
    <n v="1251.31"/>
    <n v="2.4123358720061376"/>
  </r>
  <r>
    <x v="17"/>
    <n v="11"/>
    <x v="10"/>
    <x v="1"/>
    <n v="16371.17"/>
    <n v="11198.77"/>
    <n v="1.4618721520309819"/>
  </r>
  <r>
    <x v="17"/>
    <n v="11"/>
    <x v="10"/>
    <x v="2"/>
    <n v="67130.09"/>
    <n v="46151.81"/>
    <n v="1.4545494532067107"/>
  </r>
  <r>
    <x v="17"/>
    <n v="11"/>
    <x v="10"/>
    <x v="3"/>
    <n v="11841.35"/>
    <n v="7143.2"/>
    <n v="1.6577094299473627"/>
  </r>
  <r>
    <x v="18"/>
    <n v="11"/>
    <x v="10"/>
    <x v="0"/>
    <n v="3611.38"/>
    <n v="1990.73"/>
    <n v="1.8140983458329356"/>
  </r>
  <r>
    <x v="18"/>
    <n v="11"/>
    <x v="10"/>
    <x v="1"/>
    <n v="16119.63"/>
    <n v="11389.92"/>
    <n v="1.4152540140756036"/>
  </r>
  <r>
    <x v="18"/>
    <n v="11"/>
    <x v="10"/>
    <x v="2"/>
    <n v="55288.42"/>
    <n v="41605.71"/>
    <n v="1.3288661580345582"/>
  </r>
  <r>
    <x v="18"/>
    <n v="11"/>
    <x v="10"/>
    <x v="3"/>
    <n v="11799.51"/>
    <n v="8207.6200000000008"/>
    <n v="1.4376286913867844"/>
  </r>
  <r>
    <x v="19"/>
    <n v="11"/>
    <x v="10"/>
    <x v="0"/>
    <n v="3405.78"/>
    <n v="1949.55"/>
    <n v="1.7469569900746327"/>
  </r>
  <r>
    <x v="19"/>
    <n v="11"/>
    <x v="10"/>
    <x v="1"/>
    <n v="20806.23"/>
    <n v="15933.1"/>
    <n v="1.3058494580464566"/>
  </r>
  <r>
    <x v="19"/>
    <n v="11"/>
    <x v="10"/>
    <x v="2"/>
    <n v="61283.56"/>
    <n v="47049.48"/>
    <n v="1.3025342681789467"/>
  </r>
  <r>
    <x v="19"/>
    <n v="11"/>
    <x v="10"/>
    <x v="3"/>
    <n v="11093.76"/>
    <n v="7821.1"/>
    <n v="1.4184398614005702"/>
  </r>
  <r>
    <x v="20"/>
    <n v="11"/>
    <x v="10"/>
    <x v="0"/>
    <n v="3916.19"/>
    <n v="1713.76"/>
    <n v="2.2851449444496312"/>
  </r>
  <r>
    <x v="20"/>
    <n v="11"/>
    <x v="10"/>
    <x v="1"/>
    <n v="19238.38"/>
    <n v="13324.18"/>
    <n v="1.4438697165604188"/>
  </r>
  <r>
    <x v="20"/>
    <n v="11"/>
    <x v="10"/>
    <x v="2"/>
    <n v="76869.91"/>
    <n v="53217.69"/>
    <n v="1.4444428159132801"/>
  </r>
  <r>
    <x v="20"/>
    <n v="11"/>
    <x v="10"/>
    <x v="3"/>
    <n v="12030.35"/>
    <n v="7320.35"/>
    <n v="1.6434118587226021"/>
  </r>
  <r>
    <x v="21"/>
    <n v="11"/>
    <x v="10"/>
    <x v="0"/>
    <n v="4142.22"/>
    <n v="1350.89"/>
    <n v="3.0662896312801191"/>
  </r>
  <r>
    <x v="21"/>
    <n v="11"/>
    <x v="10"/>
    <x v="1"/>
    <n v="22171.91"/>
    <n v="14117.71"/>
    <n v="1.5705032898394995"/>
  </r>
  <r>
    <x v="21"/>
    <n v="11"/>
    <x v="10"/>
    <x v="2"/>
    <n v="69786.02"/>
    <n v="44575.27"/>
    <n v="1.5655770565158664"/>
  </r>
  <r>
    <x v="21"/>
    <n v="11"/>
    <x v="10"/>
    <x v="3"/>
    <n v="14619.92"/>
    <n v="7909.26"/>
    <n v="1.8484561134669995"/>
  </r>
  <r>
    <x v="22"/>
    <n v="11"/>
    <x v="10"/>
    <x v="0"/>
    <n v="3917.39"/>
    <n v="1616.82"/>
    <n v="2.4228980344132309"/>
  </r>
  <r>
    <x v="22"/>
    <n v="11"/>
    <x v="10"/>
    <x v="1"/>
    <n v="23074.74"/>
    <n v="15822.4"/>
    <n v="1.4583590352917384"/>
  </r>
  <r>
    <x v="22"/>
    <n v="11"/>
    <x v="10"/>
    <x v="2"/>
    <n v="79570.490000000005"/>
    <n v="54675.05"/>
    <n v="1.4553345630228047"/>
  </r>
  <r>
    <x v="22"/>
    <n v="11"/>
    <x v="10"/>
    <x v="3"/>
    <n v="13092.69"/>
    <n v="7872.03"/>
    <n v="1.6631910701559827"/>
  </r>
  <r>
    <x v="23"/>
    <n v="11"/>
    <x v="10"/>
    <x v="0"/>
    <n v="3883.87"/>
    <n v="1612.02"/>
    <n v="2.4093187429436358"/>
  </r>
  <r>
    <x v="23"/>
    <n v="11"/>
    <x v="10"/>
    <x v="1"/>
    <n v="22208.98"/>
    <n v="14889.87"/>
    <n v="1.4915496240061195"/>
  </r>
  <r>
    <x v="23"/>
    <n v="11"/>
    <x v="10"/>
    <x v="2"/>
    <n v="85037.81"/>
    <n v="56762.71"/>
    <n v="1.4981280844413525"/>
  </r>
  <r>
    <x v="23"/>
    <n v="11"/>
    <x v="10"/>
    <x v="3"/>
    <n v="15608.4"/>
    <n v="8998.2000000000007"/>
    <n v="1.7346135893845434"/>
  </r>
  <r>
    <x v="24"/>
    <n v="11"/>
    <x v="10"/>
    <x v="0"/>
    <n v="4356.01"/>
    <n v="1263.27"/>
    <n v="3.4482018887490402"/>
  </r>
  <r>
    <x v="24"/>
    <n v="11"/>
    <x v="10"/>
    <x v="1"/>
    <n v="21954.99"/>
    <n v="12933.37"/>
    <n v="1.6975459605655758"/>
  </r>
  <r>
    <x v="24"/>
    <n v="11"/>
    <x v="10"/>
    <x v="2"/>
    <n v="80958.080000000002"/>
    <n v="47287.26"/>
    <n v="1.7120484460296495"/>
  </r>
  <r>
    <x v="24"/>
    <n v="11"/>
    <x v="10"/>
    <x v="3"/>
    <n v="16398.3"/>
    <n v="7707.65"/>
    <n v="2.1275356301855948"/>
  </r>
  <r>
    <x v="25"/>
    <n v="11"/>
    <x v="10"/>
    <x v="0"/>
    <n v="5242.09"/>
    <n v="2254.9"/>
    <n v="2.3247549780478072"/>
  </r>
  <r>
    <x v="25"/>
    <n v="11"/>
    <x v="10"/>
    <x v="1"/>
    <n v="24212.15"/>
    <n v="16281.62"/>
    <n v="1.4870848232546885"/>
  </r>
  <r>
    <x v="25"/>
    <n v="11"/>
    <x v="10"/>
    <x v="2"/>
    <n v="77862.97"/>
    <n v="52200.38"/>
    <n v="1.4916169192638062"/>
  </r>
  <r>
    <x v="25"/>
    <n v="11"/>
    <x v="10"/>
    <x v="3"/>
    <n v="15269.27"/>
    <n v="8863.0499999999993"/>
    <n v="1.7228008416967073"/>
  </r>
  <r>
    <x v="26"/>
    <n v="11"/>
    <x v="10"/>
    <x v="0"/>
    <n v="5899.77"/>
    <n v="1725.74"/>
    <n v="3.4186899532953983"/>
  </r>
  <r>
    <x v="26"/>
    <n v="11"/>
    <x v="10"/>
    <x v="1"/>
    <n v="29175.43"/>
    <n v="17460.189999999999"/>
    <n v="1.6709686435256432"/>
  </r>
  <r>
    <x v="26"/>
    <n v="11"/>
    <x v="10"/>
    <x v="2"/>
    <n v="85653.87"/>
    <n v="50920.45"/>
    <n v="1.6821114110342701"/>
  </r>
  <r>
    <x v="26"/>
    <n v="11"/>
    <x v="10"/>
    <x v="3"/>
    <n v="14684.77"/>
    <n v="7100.68"/>
    <n v="2.0680793952128527"/>
  </r>
  <r>
    <x v="27"/>
    <n v="11"/>
    <x v="10"/>
    <x v="0"/>
    <n v="4833.1000000000004"/>
    <n v="1350.13"/>
    <n v="3.5797293593950212"/>
  </r>
  <r>
    <x v="27"/>
    <n v="11"/>
    <x v="10"/>
    <x v="1"/>
    <n v="32779.24"/>
    <n v="19588.330000000002"/>
    <n v="1.673406564010306"/>
  </r>
  <r>
    <x v="27"/>
    <n v="11"/>
    <x v="10"/>
    <x v="2"/>
    <n v="102744.39"/>
    <n v="61453.31"/>
    <n v="1.6719097799614049"/>
  </r>
  <r>
    <x v="27"/>
    <n v="11"/>
    <x v="10"/>
    <x v="3"/>
    <n v="16038.71"/>
    <n v="7848.89"/>
    <n v="2.0434367152552779"/>
  </r>
  <r>
    <x v="28"/>
    <n v="11"/>
    <x v="10"/>
    <x v="0"/>
    <n v="3890.91"/>
    <n v="829.27"/>
    <n v="4.6919700459440232"/>
  </r>
  <r>
    <x v="28"/>
    <n v="11"/>
    <x v="10"/>
    <x v="1"/>
    <n v="25906.240000000002"/>
    <n v="14793.75"/>
    <n v="1.7511611322348966"/>
  </r>
  <r>
    <x v="28"/>
    <n v="11"/>
    <x v="10"/>
    <x v="2"/>
    <n v="109713.61"/>
    <n v="62661.33"/>
    <n v="1.7508982014904566"/>
  </r>
  <r>
    <x v="28"/>
    <n v="11"/>
    <x v="10"/>
    <x v="3"/>
    <n v="18259"/>
    <n v="8302.09"/>
    <n v="2.1993257119592777"/>
  </r>
  <r>
    <x v="29"/>
    <n v="11"/>
    <x v="10"/>
    <x v="0"/>
    <n v="3813.91"/>
    <n v="699.23"/>
    <n v="5.454442744161434"/>
  </r>
  <r>
    <x v="29"/>
    <n v="11"/>
    <x v="10"/>
    <x v="1"/>
    <n v="21868.78"/>
    <n v="12067.05"/>
    <n v="1.8122722620690226"/>
  </r>
  <r>
    <x v="29"/>
    <n v="11"/>
    <x v="10"/>
    <x v="2"/>
    <n v="92782.09"/>
    <n v="51924.33"/>
    <n v="1.7868712027675657"/>
  </r>
  <r>
    <x v="29"/>
    <n v="11"/>
    <x v="10"/>
    <x v="3"/>
    <n v="20669.900000000001"/>
    <n v="9131.11"/>
    <n v="2.2636787860402516"/>
  </r>
  <r>
    <x v="30"/>
    <n v="11"/>
    <x v="10"/>
    <x v="0"/>
    <n v="4139.17"/>
    <n v="761.11"/>
    <n v="5.4383334866182285"/>
  </r>
  <r>
    <x v="30"/>
    <n v="11"/>
    <x v="10"/>
    <x v="1"/>
    <n v="21352.61"/>
    <n v="11641.96"/>
    <n v="1.8341078306402017"/>
  </r>
  <r>
    <x v="30"/>
    <n v="11"/>
    <x v="10"/>
    <x v="2"/>
    <n v="77167.740000000005"/>
    <n v="41763"/>
    <n v="1.8477537533223189"/>
  </r>
  <r>
    <x v="30"/>
    <n v="11"/>
    <x v="10"/>
    <x v="3"/>
    <n v="17238.72"/>
    <n v="7183.4"/>
    <n v="2.399799537823315"/>
  </r>
  <r>
    <x v="31"/>
    <n v="11"/>
    <x v="10"/>
    <x v="0"/>
    <n v="4810.42"/>
    <n v="1164.6099999999999"/>
    <n v="4.1304986218562441"/>
  </r>
  <r>
    <x v="31"/>
    <n v="11"/>
    <x v="10"/>
    <x v="1"/>
    <n v="23708.01"/>
    <n v="13699.42"/>
    <n v="1.7305849444721015"/>
  </r>
  <r>
    <x v="31"/>
    <n v="11"/>
    <x v="10"/>
    <x v="2"/>
    <n v="78112.429999999993"/>
    <n v="45623.97"/>
    <n v="1.7120919113352036"/>
  </r>
  <r>
    <x v="31"/>
    <n v="11"/>
    <x v="10"/>
    <x v="3"/>
    <n v="14933.96"/>
    <n v="7060.64"/>
    <n v="2.1151000475877537"/>
  </r>
  <r>
    <x v="32"/>
    <n v="11"/>
    <x v="10"/>
    <x v="0"/>
    <n v="4697.28"/>
    <n v="1097.47"/>
    <n v="4.2800987726315975"/>
  </r>
  <r>
    <x v="32"/>
    <n v="11"/>
    <x v="10"/>
    <x v="1"/>
    <n v="27376.05"/>
    <n v="15477.58"/>
    <n v="1.7687551929952874"/>
  </r>
  <r>
    <x v="32"/>
    <n v="11"/>
    <x v="10"/>
    <x v="2"/>
    <n v="85185.5"/>
    <n v="47972.59"/>
    <n v="1.7757119221622182"/>
  </r>
  <r>
    <x v="32"/>
    <n v="11"/>
    <x v="10"/>
    <x v="3"/>
    <n v="14838.78"/>
    <n v="6596.6"/>
    <n v="2.2494588121153321"/>
  </r>
  <r>
    <x v="33"/>
    <n v="11"/>
    <x v="10"/>
    <x v="0"/>
    <n v="4963.07"/>
    <n v="1029.98"/>
    <n v="4.818608128313171"/>
  </r>
  <r>
    <x v="33"/>
    <n v="11"/>
    <x v="10"/>
    <x v="1"/>
    <n v="26569.73"/>
    <n v="14986.72"/>
    <n v="1.7728849274557743"/>
  </r>
  <r>
    <x v="33"/>
    <n v="11"/>
    <x v="10"/>
    <x v="2"/>
    <n v="97477.16"/>
    <n v="54914.75"/>
    <n v="1.775063348189694"/>
  </r>
  <r>
    <x v="33"/>
    <n v="11"/>
    <x v="10"/>
    <x v="3"/>
    <n v="16101.42"/>
    <n v="7158.7"/>
    <n v="2.2492100521044325"/>
  </r>
  <r>
    <x v="34"/>
    <n v="11"/>
    <x v="10"/>
    <x v="0"/>
    <n v="6167.85"/>
    <n v="1466.64"/>
    <n v="4.20542873506791"/>
  </r>
  <r>
    <x v="34"/>
    <n v="11"/>
    <x v="10"/>
    <x v="1"/>
    <n v="28706.97"/>
    <n v="16255.05"/>
    <n v="1.7660339402216543"/>
  </r>
  <r>
    <x v="34"/>
    <n v="11"/>
    <x v="10"/>
    <x v="2"/>
    <n v="98630.6"/>
    <n v="55585.05"/>
    <n v="1.7744087663859258"/>
  </r>
  <r>
    <x v="34"/>
    <n v="11"/>
    <x v="10"/>
    <x v="3"/>
    <n v="19148.84"/>
    <n v="8515.56"/>
    <n v="2.2486882835656141"/>
  </r>
  <r>
    <x v="35"/>
    <n v="11"/>
    <x v="10"/>
    <x v="0"/>
    <n v="6023.04"/>
    <n v="1578.4"/>
    <n v="3.8159148504815001"/>
  </r>
  <r>
    <x v="35"/>
    <n v="11"/>
    <x v="10"/>
    <x v="1"/>
    <n v="30106.3"/>
    <n v="16669.240000000002"/>
    <n v="1.8060991382930474"/>
  </r>
  <r>
    <x v="35"/>
    <n v="11"/>
    <x v="10"/>
    <x v="2"/>
    <n v="85023.75"/>
    <n v="47423.35"/>
    <n v="1.7928668050654373"/>
  </r>
  <r>
    <x v="35"/>
    <n v="11"/>
    <x v="10"/>
    <x v="3"/>
    <n v="15938.17"/>
    <n v="6995.92"/>
    <n v="2.2782092991343528"/>
  </r>
  <r>
    <x v="36"/>
    <n v="11"/>
    <x v="10"/>
    <x v="0"/>
    <n v="6022.61"/>
    <n v="1470.45"/>
    <n v="4.095759801421333"/>
  </r>
  <r>
    <x v="36"/>
    <n v="11"/>
    <x v="10"/>
    <x v="1"/>
    <n v="29450.36"/>
    <n v="16224.42"/>
    <n v="1.8151872301136189"/>
  </r>
  <r>
    <x v="36"/>
    <n v="11"/>
    <x v="10"/>
    <x v="2"/>
    <n v="89188.97"/>
    <n v="49701.88"/>
    <n v="1.794478800399502"/>
  </r>
  <r>
    <x v="36"/>
    <n v="11"/>
    <x v="10"/>
    <x v="3"/>
    <n v="13832.56"/>
    <n v="6069.5"/>
    <n v="2.279027926517835"/>
  </r>
  <r>
    <x v="0"/>
    <n v="12"/>
    <x v="11"/>
    <x v="0"/>
    <n v="912.33"/>
    <n v="155.58000000000001"/>
    <n v="5.864057076745083"/>
  </r>
  <r>
    <x v="0"/>
    <n v="12"/>
    <x v="11"/>
    <x v="1"/>
    <n v="6157.01"/>
    <n v="2490.25"/>
    <n v="2.4724465415118964"/>
  </r>
  <r>
    <x v="0"/>
    <n v="12"/>
    <x v="11"/>
    <x v="2"/>
    <n v="17522.88"/>
    <n v="10729.89"/>
    <n v="1.6330903671892258"/>
  </r>
  <r>
    <x v="0"/>
    <n v="12"/>
    <x v="11"/>
    <x v="3"/>
    <n v="2539.85"/>
    <n v="1346.36"/>
    <n v="1.8864568168988978"/>
  </r>
  <r>
    <x v="1"/>
    <n v="12"/>
    <x v="11"/>
    <x v="0"/>
    <n v="904.04"/>
    <n v="168.68"/>
    <n v="5.3594972729428498"/>
  </r>
  <r>
    <x v="1"/>
    <n v="12"/>
    <x v="11"/>
    <x v="1"/>
    <n v="3895.75"/>
    <n v="1585.35"/>
    <n v="2.4573438042072731"/>
  </r>
  <r>
    <x v="1"/>
    <n v="12"/>
    <x v="11"/>
    <x v="2"/>
    <n v="14883.47"/>
    <n v="9120.32"/>
    <n v="1.6319021700992948"/>
  </r>
  <r>
    <x v="1"/>
    <n v="12"/>
    <x v="11"/>
    <x v="3"/>
    <n v="2409.9"/>
    <n v="1277.76"/>
    <n v="1.886034936138242"/>
  </r>
  <r>
    <x v="2"/>
    <n v="12"/>
    <x v="11"/>
    <x v="0"/>
    <n v="1586.7"/>
    <n v="244.04"/>
    <n v="6.5018029831175221"/>
  </r>
  <r>
    <x v="2"/>
    <n v="12"/>
    <x v="11"/>
    <x v="1"/>
    <n v="3860.75"/>
    <n v="1551.52"/>
    <n v="2.4883662472929773"/>
  </r>
  <r>
    <x v="2"/>
    <n v="12"/>
    <x v="11"/>
    <x v="2"/>
    <n v="9416.34"/>
    <n v="5761.46"/>
    <n v="1.6343669833687988"/>
  </r>
  <r>
    <x v="2"/>
    <n v="12"/>
    <x v="11"/>
    <x v="3"/>
    <n v="2046.93"/>
    <n v="1084.68"/>
    <n v="1.8871280008850535"/>
  </r>
  <r>
    <x v="3"/>
    <n v="12"/>
    <x v="11"/>
    <x v="0"/>
    <n v="1549.79"/>
    <n v="273.13"/>
    <n v="5.6741844542891666"/>
  </r>
  <r>
    <x v="3"/>
    <n v="12"/>
    <x v="11"/>
    <x v="1"/>
    <n v="6765.85"/>
    <n v="2742.48"/>
    <n v="2.4670553659461509"/>
  </r>
  <r>
    <x v="3"/>
    <n v="12"/>
    <x v="11"/>
    <x v="2"/>
    <n v="9332.6"/>
    <n v="5716.07"/>
    <n v="1.6326951909266334"/>
  </r>
  <r>
    <x v="3"/>
    <n v="12"/>
    <x v="11"/>
    <x v="3"/>
    <n v="1294.9100000000001"/>
    <n v="686.43"/>
    <n v="1.8864414434101076"/>
  </r>
  <r>
    <x v="4"/>
    <n v="12"/>
    <x v="11"/>
    <x v="0"/>
    <n v="1405.75"/>
    <n v="0"/>
    <e v="#DIV/0!"/>
  </r>
  <r>
    <x v="4"/>
    <n v="12"/>
    <x v="11"/>
    <x v="1"/>
    <n v="6365.15"/>
    <n v="1564.27"/>
    <n v="4.0690865387688824"/>
  </r>
  <r>
    <x v="4"/>
    <n v="12"/>
    <x v="11"/>
    <x v="2"/>
    <n v="13883.39"/>
    <n v="6212.06"/>
    <n v="2.234909192763753"/>
  </r>
  <r>
    <x v="4"/>
    <n v="12"/>
    <x v="11"/>
    <x v="3"/>
    <n v="1068.2"/>
    <n v="320.70999999999998"/>
    <n v="3.3307349318699138"/>
  </r>
  <r>
    <x v="5"/>
    <n v="12"/>
    <x v="11"/>
    <x v="0"/>
    <n v="1367.43"/>
    <n v="37.880000000000003"/>
    <n v="36.098996832101371"/>
  </r>
  <r>
    <x v="5"/>
    <n v="12"/>
    <x v="11"/>
    <x v="1"/>
    <n v="5744.79"/>
    <n v="2209.64"/>
    <n v="2.5998759979001105"/>
  </r>
  <r>
    <x v="5"/>
    <n v="12"/>
    <x v="11"/>
    <x v="2"/>
    <n v="13322.51"/>
    <n v="7004.79"/>
    <n v="1.9019142615267552"/>
  </r>
  <r>
    <x v="5"/>
    <n v="12"/>
    <x v="11"/>
    <x v="3"/>
    <n v="1630.56"/>
    <n v="630.76"/>
    <n v="2.5850719766630732"/>
  </r>
  <r>
    <x v="6"/>
    <n v="12"/>
    <x v="11"/>
    <x v="0"/>
    <n v="1680.41"/>
    <n v="0"/>
    <e v="#DIV/0!"/>
  </r>
  <r>
    <x v="6"/>
    <n v="12"/>
    <x v="11"/>
    <x v="1"/>
    <n v="6101.6"/>
    <n v="2326.4"/>
    <n v="2.6227647867950483"/>
  </r>
  <r>
    <x v="6"/>
    <n v="12"/>
    <x v="11"/>
    <x v="2"/>
    <n v="15284.67"/>
    <n v="7911.07"/>
    <n v="1.9320610233508237"/>
  </r>
  <r>
    <x v="6"/>
    <n v="12"/>
    <x v="11"/>
    <x v="3"/>
    <n v="1974.37"/>
    <n v="734.55"/>
    <n v="2.6878633176774898"/>
  </r>
  <r>
    <x v="7"/>
    <n v="12"/>
    <x v="11"/>
    <x v="0"/>
    <n v="1771.24"/>
    <n v="248"/>
    <n v="7.1420967741935488"/>
  </r>
  <r>
    <x v="7"/>
    <n v="12"/>
    <x v="11"/>
    <x v="1"/>
    <n v="7474.27"/>
    <n v="3341.1"/>
    <n v="2.2370686300918861"/>
  </r>
  <r>
    <x v="7"/>
    <n v="12"/>
    <x v="11"/>
    <x v="2"/>
    <n v="15471.64"/>
    <n v="8985.4599999999991"/>
    <n v="1.7218528600650385"/>
  </r>
  <r>
    <x v="7"/>
    <n v="12"/>
    <x v="11"/>
    <x v="3"/>
    <n v="2157.2399999999998"/>
    <n v="988.23"/>
    <n v="2.1829331228560149"/>
  </r>
  <r>
    <x v="8"/>
    <n v="12"/>
    <x v="11"/>
    <x v="0"/>
    <n v="1934.89"/>
    <n v="596.66"/>
    <n v="3.2428686354037479"/>
  </r>
  <r>
    <x v="8"/>
    <n v="12"/>
    <x v="11"/>
    <x v="1"/>
    <n v="8400.73"/>
    <n v="4504.26"/>
    <n v="1.865063295635687"/>
  </r>
  <r>
    <x v="8"/>
    <n v="12"/>
    <x v="11"/>
    <x v="2"/>
    <n v="20252.45"/>
    <n v="13547.03"/>
    <n v="1.4949734369821281"/>
  </r>
  <r>
    <x v="8"/>
    <n v="12"/>
    <x v="11"/>
    <x v="3"/>
    <n v="2330.38"/>
    <n v="1359.53"/>
    <n v="1.7141070811236236"/>
  </r>
  <r>
    <x v="9"/>
    <n v="12"/>
    <x v="11"/>
    <x v="0"/>
    <n v="1854.54"/>
    <n v="751.1"/>
    <n v="2.4690986553055518"/>
  </r>
  <r>
    <x v="9"/>
    <n v="12"/>
    <x v="11"/>
    <x v="1"/>
    <n v="9078.44"/>
    <n v="5364.09"/>
    <n v="1.6924473675870464"/>
  </r>
  <r>
    <x v="9"/>
    <n v="12"/>
    <x v="11"/>
    <x v="2"/>
    <n v="21557.1"/>
    <n v="15240.73"/>
    <n v="1.4144401219626619"/>
  </r>
  <r>
    <x v="9"/>
    <n v="12"/>
    <x v="11"/>
    <x v="3"/>
    <n v="2857.01"/>
    <n v="1801.64"/>
    <n v="1.5857829533092072"/>
  </r>
  <r>
    <x v="10"/>
    <n v="12"/>
    <x v="11"/>
    <x v="0"/>
    <n v="1565.26"/>
    <n v="535.14"/>
    <n v="2.9249542175879211"/>
  </r>
  <r>
    <x v="10"/>
    <n v="12"/>
    <x v="11"/>
    <x v="1"/>
    <n v="8677.2999999999993"/>
    <n v="5341.73"/>
    <n v="1.6244362781346118"/>
  </r>
  <r>
    <x v="10"/>
    <n v="12"/>
    <x v="11"/>
    <x v="2"/>
    <n v="24406.33"/>
    <n v="16762.34"/>
    <n v="1.4560216533013888"/>
  </r>
  <r>
    <x v="10"/>
    <n v="12"/>
    <x v="11"/>
    <x v="3"/>
    <n v="3255.28"/>
    <n v="1908.27"/>
    <n v="1.7058801951505815"/>
  </r>
  <r>
    <x v="11"/>
    <n v="12"/>
    <x v="11"/>
    <x v="0"/>
    <n v="1255.27"/>
    <n v="207.82"/>
    <n v="6.0401790010586085"/>
  </r>
  <r>
    <x v="11"/>
    <n v="12"/>
    <x v="11"/>
    <x v="1"/>
    <n v="7139.81"/>
    <n v="3893.8"/>
    <n v="1.8336355231393497"/>
  </r>
  <r>
    <x v="11"/>
    <n v="12"/>
    <x v="11"/>
    <x v="2"/>
    <n v="21333.74"/>
    <n v="12764.9"/>
    <n v="1.6712814044763376"/>
  </r>
  <r>
    <x v="11"/>
    <n v="12"/>
    <x v="11"/>
    <x v="3"/>
    <n v="3309.24"/>
    <n v="1516.56"/>
    <n v="2.1820699477765468"/>
  </r>
  <r>
    <x v="12"/>
    <n v="12"/>
    <x v="11"/>
    <x v="0"/>
    <n v="1026.3499999999999"/>
    <n v="387.26"/>
    <n v="2.6502866291380465"/>
  </r>
  <r>
    <x v="12"/>
    <n v="12"/>
    <x v="11"/>
    <x v="1"/>
    <n v="5848.56"/>
    <n v="3791.83"/>
    <n v="1.5424109203207952"/>
  </r>
  <r>
    <x v="12"/>
    <n v="12"/>
    <x v="11"/>
    <x v="2"/>
    <n v="18858.84"/>
    <n v="13219.63"/>
    <n v="1.4265785048446893"/>
  </r>
  <r>
    <x v="12"/>
    <n v="12"/>
    <x v="11"/>
    <x v="3"/>
    <n v="3146.36"/>
    <n v="1891.05"/>
    <n v="1.6638163982972425"/>
  </r>
  <r>
    <x v="13"/>
    <n v="12"/>
    <x v="11"/>
    <x v="0"/>
    <n v="965.31"/>
    <n v="448.19"/>
    <n v="2.1537963809991298"/>
  </r>
  <r>
    <x v="13"/>
    <n v="12"/>
    <x v="11"/>
    <x v="1"/>
    <n v="4596.0600000000004"/>
    <n v="3192.3"/>
    <n v="1.4397331077906212"/>
  </r>
  <r>
    <x v="13"/>
    <n v="12"/>
    <x v="11"/>
    <x v="2"/>
    <n v="14448.88"/>
    <n v="10695.6"/>
    <n v="1.3509181345600059"/>
  </r>
  <r>
    <x v="13"/>
    <n v="12"/>
    <x v="11"/>
    <x v="3"/>
    <n v="2571.94"/>
    <n v="1678.66"/>
    <n v="1.5321387297010711"/>
  </r>
  <r>
    <x v="14"/>
    <n v="12"/>
    <x v="11"/>
    <x v="0"/>
    <n v="979.1"/>
    <n v="266.25"/>
    <n v="3.6773708920187795"/>
  </r>
  <r>
    <x v="14"/>
    <n v="12"/>
    <x v="11"/>
    <x v="1"/>
    <n v="4350.99"/>
    <n v="2479.48"/>
    <n v="1.7547993934212012"/>
  </r>
  <r>
    <x v="14"/>
    <n v="12"/>
    <x v="11"/>
    <x v="2"/>
    <n v="11259.03"/>
    <n v="7121.9"/>
    <n v="1.580902568134908"/>
  </r>
  <r>
    <x v="14"/>
    <n v="12"/>
    <x v="11"/>
    <x v="3"/>
    <n v="1971.44"/>
    <n v="1007.19"/>
    <n v="1.9573665346161102"/>
  </r>
  <r>
    <x v="15"/>
    <n v="12"/>
    <x v="11"/>
    <x v="0"/>
    <n v="818.79"/>
    <n v="194.6"/>
    <n v="4.2075539568345324"/>
  </r>
  <r>
    <x v="15"/>
    <n v="12"/>
    <x v="11"/>
    <x v="1"/>
    <n v="4737.09"/>
    <n v="2478.81"/>
    <n v="1.9110339235358904"/>
  </r>
  <r>
    <x v="15"/>
    <n v="12"/>
    <x v="11"/>
    <x v="2"/>
    <n v="12761.21"/>
    <n v="7808.29"/>
    <n v="1.6343155799797393"/>
  </r>
  <r>
    <x v="15"/>
    <n v="12"/>
    <x v="11"/>
    <x v="3"/>
    <n v="1821.93"/>
    <n v="887.57"/>
    <n v="2.0527169688024607"/>
  </r>
  <r>
    <x v="16"/>
    <n v="12"/>
    <x v="11"/>
    <x v="0"/>
    <n v="671.98"/>
    <n v="337.28"/>
    <n v="1.9923505692599623"/>
  </r>
  <r>
    <x v="16"/>
    <n v="12"/>
    <x v="11"/>
    <x v="1"/>
    <n v="3944.5"/>
    <n v="2835.47"/>
    <n v="1.3911273968689495"/>
  </r>
  <r>
    <x v="16"/>
    <n v="12"/>
    <x v="11"/>
    <x v="2"/>
    <n v="14190.17"/>
    <n v="10894.57"/>
    <n v="1.302499318467824"/>
  </r>
  <r>
    <x v="16"/>
    <n v="12"/>
    <x v="11"/>
    <x v="3"/>
    <n v="2127.7600000000002"/>
    <n v="1473.79"/>
    <n v="1.4437335034163621"/>
  </r>
  <r>
    <x v="17"/>
    <n v="12"/>
    <x v="11"/>
    <x v="0"/>
    <n v="703.26"/>
    <n v="290.81"/>
    <n v="2.4182799766170353"/>
  </r>
  <r>
    <x v="17"/>
    <n v="12"/>
    <x v="11"/>
    <x v="1"/>
    <n v="3299.22"/>
    <n v="2302.5300000000002"/>
    <n v="1.4328673242042447"/>
  </r>
  <r>
    <x v="17"/>
    <n v="12"/>
    <x v="11"/>
    <x v="2"/>
    <n v="12779.34"/>
    <n v="9348.23"/>
    <n v="1.3670331174992485"/>
  </r>
  <r>
    <x v="17"/>
    <n v="12"/>
    <x v="11"/>
    <x v="3"/>
    <n v="2598.79"/>
    <n v="1655.37"/>
    <n v="1.5699148830774994"/>
  </r>
  <r>
    <x v="18"/>
    <n v="12"/>
    <x v="11"/>
    <x v="0"/>
    <n v="714.86"/>
    <n v="540.09"/>
    <n v="1.3235942157788516"/>
  </r>
  <r>
    <x v="18"/>
    <n v="12"/>
    <x v="11"/>
    <x v="1"/>
    <n v="3549.27"/>
    <n v="2957.12"/>
    <n v="1.2002455091440321"/>
  </r>
  <r>
    <x v="18"/>
    <n v="12"/>
    <x v="11"/>
    <x v="2"/>
    <n v="10512.5"/>
    <n v="9385.59"/>
    <n v="1.1200681044026002"/>
  </r>
  <r>
    <x v="18"/>
    <n v="12"/>
    <x v="11"/>
    <x v="3"/>
    <n v="2274.42"/>
    <n v="1979.39"/>
    <n v="1.1490509702484097"/>
  </r>
  <r>
    <x v="19"/>
    <n v="12"/>
    <x v="11"/>
    <x v="0"/>
    <n v="625.25"/>
    <n v="392.56"/>
    <n v="1.5927501528428776"/>
  </r>
  <r>
    <x v="19"/>
    <n v="12"/>
    <x v="11"/>
    <x v="1"/>
    <n v="3895.29"/>
    <n v="3149.31"/>
    <n v="1.2368709336330816"/>
  </r>
  <r>
    <x v="19"/>
    <n v="12"/>
    <x v="11"/>
    <x v="2"/>
    <n v="12743.78"/>
    <n v="10584.84"/>
    <n v="1.2039652937597545"/>
  </r>
  <r>
    <x v="19"/>
    <n v="12"/>
    <x v="11"/>
    <x v="3"/>
    <n v="2129.25"/>
    <n v="1642.09"/>
    <n v="1.2966707062341285"/>
  </r>
  <r>
    <x v="20"/>
    <n v="12"/>
    <x v="11"/>
    <x v="0"/>
    <n v="758.51"/>
    <n v="512.21"/>
    <n v="1.4808574608070908"/>
  </r>
  <r>
    <x v="20"/>
    <n v="12"/>
    <x v="11"/>
    <x v="1"/>
    <n v="3341.52"/>
    <n v="2820.87"/>
    <n v="1.1845707175445874"/>
  </r>
  <r>
    <x v="20"/>
    <n v="12"/>
    <x v="11"/>
    <x v="2"/>
    <n v="13584.64"/>
    <n v="11737.57"/>
    <n v="1.1573639177444734"/>
  </r>
  <r>
    <x v="20"/>
    <n v="12"/>
    <x v="11"/>
    <x v="3"/>
    <n v="2524.9699999999998"/>
    <n v="2062.14"/>
    <n v="1.2244415995034283"/>
  </r>
  <r>
    <x v="21"/>
    <n v="12"/>
    <x v="11"/>
    <x v="0"/>
    <n v="803.39"/>
    <n v="365.32"/>
    <n v="2.1991404795795466"/>
  </r>
  <r>
    <x v="21"/>
    <n v="12"/>
    <x v="11"/>
    <x v="1"/>
    <n v="4064.68"/>
    <n v="2958.29"/>
    <n v="1.3739964641735596"/>
  </r>
  <r>
    <x v="21"/>
    <n v="12"/>
    <x v="11"/>
    <x v="2"/>
    <n v="11418.03"/>
    <n v="8671.64"/>
    <n v="1.3167094113685534"/>
  </r>
  <r>
    <x v="21"/>
    <n v="12"/>
    <x v="11"/>
    <x v="3"/>
    <n v="2599.14"/>
    <n v="1754.62"/>
    <n v="1.4813121929534601"/>
  </r>
  <r>
    <x v="22"/>
    <n v="12"/>
    <x v="11"/>
    <x v="0"/>
    <n v="676.89"/>
    <n v="307.11"/>
    <n v="2.204063690534336"/>
  </r>
  <r>
    <x v="22"/>
    <n v="12"/>
    <x v="11"/>
    <x v="1"/>
    <n v="4234.2299999999996"/>
    <n v="3065.17"/>
    <n v="1.3814013578365962"/>
  </r>
  <r>
    <x v="22"/>
    <n v="12"/>
    <x v="11"/>
    <x v="2"/>
    <n v="13751.88"/>
    <n v="10368.32"/>
    <n v="1.3263363785068363"/>
  </r>
  <r>
    <x v="22"/>
    <n v="12"/>
    <x v="11"/>
    <x v="3"/>
    <n v="2160.04"/>
    <n v="1438.88"/>
    <n v="1.5011953741799176"/>
  </r>
  <r>
    <x v="23"/>
    <n v="12"/>
    <x v="11"/>
    <x v="0"/>
    <n v="810.62"/>
    <n v="355.66"/>
    <n v="2.2791992352246524"/>
  </r>
  <r>
    <x v="23"/>
    <n v="12"/>
    <x v="11"/>
    <x v="1"/>
    <n v="3632.3"/>
    <n v="2541.1999999999998"/>
    <n v="1.4293640799622227"/>
  </r>
  <r>
    <x v="23"/>
    <n v="12"/>
    <x v="11"/>
    <x v="2"/>
    <n v="14723.59"/>
    <n v="10718.37"/>
    <n v="1.3736780872464749"/>
  </r>
  <r>
    <x v="23"/>
    <n v="12"/>
    <x v="11"/>
    <x v="3"/>
    <n v="2716.87"/>
    <n v="1713.66"/>
    <n v="1.5854195114550143"/>
  </r>
  <r>
    <x v="24"/>
    <n v="12"/>
    <x v="11"/>
    <x v="0"/>
    <n v="601.16"/>
    <n v="306.02999999999997"/>
    <n v="1.9643825768715486"/>
  </r>
  <r>
    <x v="24"/>
    <n v="12"/>
    <x v="11"/>
    <x v="1"/>
    <n v="4335.1899999999996"/>
    <n v="3186.13"/>
    <n v="1.3606444181499184"/>
  </r>
  <r>
    <x v="24"/>
    <n v="12"/>
    <x v="11"/>
    <x v="2"/>
    <n v="12490.73"/>
    <n v="9509.82"/>
    <n v="1.3134559854970966"/>
  </r>
  <r>
    <x v="24"/>
    <n v="12"/>
    <x v="11"/>
    <x v="3"/>
    <n v="2860.47"/>
    <n v="1935.39"/>
    <n v="1.477981182087331"/>
  </r>
  <r>
    <x v="25"/>
    <n v="12"/>
    <x v="11"/>
    <x v="0"/>
    <n v="668.74"/>
    <n v="302.18"/>
    <n v="2.2130518234165066"/>
  </r>
  <r>
    <x v="25"/>
    <n v="12"/>
    <x v="11"/>
    <x v="1"/>
    <n v="3163.15"/>
    <n v="2215.0500000000002"/>
    <n v="1.4280264553847541"/>
  </r>
  <r>
    <x v="25"/>
    <n v="12"/>
    <x v="11"/>
    <x v="2"/>
    <n v="14494.49"/>
    <n v="10569.36"/>
    <n v="1.3713687489119493"/>
  </r>
  <r>
    <x v="25"/>
    <n v="12"/>
    <x v="11"/>
    <x v="3"/>
    <n v="2369.14"/>
    <n v="1499.25"/>
    <n v="1.5802167750541938"/>
  </r>
  <r>
    <x v="26"/>
    <n v="12"/>
    <x v="11"/>
    <x v="0"/>
    <n v="757.36"/>
    <n v="417.05"/>
    <n v="1.8159932861767174"/>
  </r>
  <r>
    <x v="26"/>
    <n v="12"/>
    <x v="11"/>
    <x v="1"/>
    <n v="3521.99"/>
    <n v="2699.31"/>
    <n v="1.3047741830319599"/>
  </r>
  <r>
    <x v="26"/>
    <n v="12"/>
    <x v="11"/>
    <x v="2"/>
    <n v="10549.38"/>
    <n v="8347.8700000000008"/>
    <n v="1.2637211648001225"/>
  </r>
  <r>
    <x v="26"/>
    <n v="12"/>
    <x v="11"/>
    <x v="3"/>
    <n v="2750.69"/>
    <n v="1973.92"/>
    <n v="1.3935164545675609"/>
  </r>
  <r>
    <x v="27"/>
    <n v="12"/>
    <x v="11"/>
    <x v="0"/>
    <n v="816.62"/>
    <n v="315.11"/>
    <n v="2.5915394624099521"/>
  </r>
  <r>
    <x v="27"/>
    <n v="12"/>
    <x v="11"/>
    <x v="1"/>
    <n v="3981.41"/>
    <n v="2697.91"/>
    <n v="1.475738627307805"/>
  </r>
  <r>
    <x v="27"/>
    <n v="12"/>
    <x v="11"/>
    <x v="2"/>
    <n v="11696.33"/>
    <n v="8336.4500000000007"/>
    <n v="1.4030348649605047"/>
  </r>
  <r>
    <x v="27"/>
    <n v="12"/>
    <x v="11"/>
    <x v="3"/>
    <n v="1988.91"/>
    <n v="1216.8"/>
    <n v="1.6345414201183432"/>
  </r>
  <r>
    <x v="28"/>
    <n v="12"/>
    <x v="11"/>
    <x v="0"/>
    <n v="449.12"/>
    <n v="150.97999999999999"/>
    <n v="2.974698635580872"/>
  </r>
  <r>
    <x v="28"/>
    <n v="12"/>
    <x v="11"/>
    <x v="1"/>
    <n v="4139.3100000000004"/>
    <n v="2740.6"/>
    <n v="1.5103663431365397"/>
  </r>
  <r>
    <x v="28"/>
    <n v="12"/>
    <x v="11"/>
    <x v="2"/>
    <n v="12558.36"/>
    <n v="8774.25"/>
    <n v="1.4312744679032396"/>
  </r>
  <r>
    <x v="28"/>
    <n v="12"/>
    <x v="11"/>
    <x v="3"/>
    <n v="2095.19"/>
    <n v="1240.96"/>
    <n v="1.6883622356884993"/>
  </r>
  <r>
    <x v="29"/>
    <n v="12"/>
    <x v="11"/>
    <x v="0"/>
    <n v="333.34"/>
    <n v="72.290000000000006"/>
    <n v="4.6111495365887389"/>
  </r>
  <r>
    <x v="29"/>
    <n v="12"/>
    <x v="11"/>
    <x v="1"/>
    <n v="2388.7399999999998"/>
    <n v="1428.58"/>
    <n v="1.6721079673521959"/>
  </r>
  <r>
    <x v="29"/>
    <n v="12"/>
    <x v="11"/>
    <x v="2"/>
    <n v="13971.54"/>
    <n v="8942.82"/>
    <n v="1.5623192684186868"/>
  </r>
  <r>
    <x v="29"/>
    <n v="12"/>
    <x v="11"/>
    <x v="3"/>
    <n v="2380.96"/>
    <n v="1220.24"/>
    <n v="1.951222710286501"/>
  </r>
  <r>
    <x v="30"/>
    <n v="12"/>
    <x v="11"/>
    <x v="0"/>
    <n v="409.44"/>
    <n v="149.04"/>
    <n v="2.7471819645732691"/>
  </r>
  <r>
    <x v="30"/>
    <n v="12"/>
    <x v="11"/>
    <x v="1"/>
    <n v="1766.16"/>
    <n v="1184.5"/>
    <n v="1.4910595187842972"/>
  </r>
  <r>
    <x v="30"/>
    <n v="12"/>
    <x v="11"/>
    <x v="2"/>
    <n v="7947.07"/>
    <n v="5594.72"/>
    <n v="1.4204589327079817"/>
  </r>
  <r>
    <x v="30"/>
    <n v="12"/>
    <x v="11"/>
    <x v="3"/>
    <n v="2613.73"/>
    <n v="1566.66"/>
    <n v="1.6683453972144562"/>
  </r>
  <r>
    <x v="31"/>
    <n v="12"/>
    <x v="11"/>
    <x v="0"/>
    <n v="520.39"/>
    <n v="249.8"/>
    <n v="2.0832265812650119"/>
  </r>
  <r>
    <x v="31"/>
    <n v="12"/>
    <x v="11"/>
    <x v="1"/>
    <n v="2218.66"/>
    <n v="1628.98"/>
    <n v="1.3619933946395903"/>
  </r>
  <r>
    <x v="31"/>
    <n v="12"/>
    <x v="11"/>
    <x v="2"/>
    <n v="6096.48"/>
    <n v="4699.13"/>
    <n v="1.2973635545303066"/>
  </r>
  <r>
    <x v="31"/>
    <n v="12"/>
    <x v="11"/>
    <x v="3"/>
    <n v="1549.24"/>
    <n v="1073.1199999999999"/>
    <n v="1.4436782466080216"/>
  </r>
  <r>
    <x v="32"/>
    <n v="12"/>
    <x v="11"/>
    <x v="0"/>
    <n v="381.25"/>
    <n v="132.61000000000001"/>
    <n v="2.8749717215896236"/>
  </r>
  <r>
    <x v="32"/>
    <n v="12"/>
    <x v="11"/>
    <x v="1"/>
    <n v="2801.95"/>
    <n v="1825.68"/>
    <n v="1.5347432189649883"/>
  </r>
  <r>
    <x v="32"/>
    <n v="12"/>
    <x v="11"/>
    <x v="2"/>
    <n v="7520.84"/>
    <n v="5167"/>
    <n v="1.455552544997097"/>
  </r>
  <r>
    <x v="32"/>
    <n v="12"/>
    <x v="11"/>
    <x v="3"/>
    <n v="1166.3699999999999"/>
    <n v="672.37"/>
    <n v="1.7347145173044602"/>
  </r>
  <r>
    <x v="33"/>
    <n v="12"/>
    <x v="11"/>
    <x v="0"/>
    <n v="316.26"/>
    <n v="101.71"/>
    <n v="3.1094287680660702"/>
  </r>
  <r>
    <x v="33"/>
    <n v="12"/>
    <x v="11"/>
    <x v="1"/>
    <n v="2039.26"/>
    <n v="1326.1"/>
    <n v="1.537787497172159"/>
  </r>
  <r>
    <x v="33"/>
    <n v="12"/>
    <x v="11"/>
    <x v="2"/>
    <n v="9418.2900000000009"/>
    <n v="6472.26"/>
    <n v="1.4551779440257346"/>
  </r>
  <r>
    <x v="33"/>
    <n v="12"/>
    <x v="11"/>
    <x v="3"/>
    <n v="1435.41"/>
    <n v="827.49"/>
    <n v="1.7346554036906792"/>
  </r>
  <r>
    <x v="34"/>
    <n v="12"/>
    <x v="11"/>
    <x v="0"/>
    <n v="393.58"/>
    <n v="138.65"/>
    <n v="2.8386584926072844"/>
  </r>
  <r>
    <x v="34"/>
    <n v="12"/>
    <x v="11"/>
    <x v="1"/>
    <n v="1730.47"/>
    <n v="1131.28"/>
    <n v="1.5296566720882541"/>
  </r>
  <r>
    <x v="34"/>
    <n v="12"/>
    <x v="11"/>
    <x v="2"/>
    <n v="7148.56"/>
    <n v="4915.84"/>
    <n v="1.4541889076943106"/>
  </r>
  <r>
    <x v="34"/>
    <n v="12"/>
    <x v="11"/>
    <x v="3"/>
    <n v="1865.62"/>
    <n v="1075.9100000000001"/>
    <n v="1.7339926202005742"/>
  </r>
  <r>
    <x v="35"/>
    <n v="12"/>
    <x v="11"/>
    <x v="0"/>
    <n v="414.28"/>
    <n v="156.87"/>
    <n v="2.6409128577803274"/>
  </r>
  <r>
    <x v="35"/>
    <n v="12"/>
    <x v="11"/>
    <x v="1"/>
    <n v="1812.14"/>
    <n v="1173.0899999999999"/>
    <n v="1.5447578617156401"/>
  </r>
  <r>
    <x v="35"/>
    <n v="12"/>
    <x v="11"/>
    <x v="2"/>
    <n v="4844.07"/>
    <n v="3312.4"/>
    <n v="1.4624049027895181"/>
  </r>
  <r>
    <x v="35"/>
    <n v="12"/>
    <x v="11"/>
    <x v="3"/>
    <n v="1176.1099999999999"/>
    <n v="673.57"/>
    <n v="1.7460842971034931"/>
  </r>
  <r>
    <x v="36"/>
    <n v="12"/>
    <x v="11"/>
    <x v="0"/>
    <n v="365.83"/>
    <n v="131.97999999999999"/>
    <n v="2.7718593726322172"/>
  </r>
  <r>
    <x v="36"/>
    <n v="12"/>
    <x v="11"/>
    <x v="1"/>
    <n v="1910.73"/>
    <n v="1231.6099999999999"/>
    <n v="1.5514083191919521"/>
  </r>
  <r>
    <x v="36"/>
    <n v="12"/>
    <x v="11"/>
    <x v="2"/>
    <n v="5073.88"/>
    <n v="3467"/>
    <n v="1.4634785116815692"/>
  </r>
  <r>
    <x v="36"/>
    <n v="12"/>
    <x v="11"/>
    <x v="3"/>
    <n v="802.11"/>
    <n v="459.25"/>
    <n v="1.7465650517147524"/>
  </r>
  <r>
    <x v="0"/>
    <n v="13"/>
    <x v="12"/>
    <x v="0"/>
    <n v="3623.89"/>
    <n v="2234.19"/>
    <n v="1.6220151374771168"/>
  </r>
  <r>
    <x v="0"/>
    <n v="13"/>
    <x v="12"/>
    <x v="1"/>
    <n v="6557.27"/>
    <n v="1910.06"/>
    <n v="3.4330178109588183"/>
  </r>
  <r>
    <x v="0"/>
    <n v="13"/>
    <x v="12"/>
    <x v="2"/>
    <n v="9347.08"/>
    <n v="4980.59"/>
    <n v="1.8767013546587854"/>
  </r>
  <r>
    <x v="0"/>
    <n v="13"/>
    <x v="12"/>
    <x v="3"/>
    <n v="3035.26"/>
    <n v="1724.01"/>
    <n v="1.7605814351424878"/>
  </r>
  <r>
    <x v="1"/>
    <n v="13"/>
    <x v="12"/>
    <x v="0"/>
    <n v="3001.05"/>
    <n v="1898.39"/>
    <n v="1.5808395535164008"/>
  </r>
  <r>
    <x v="1"/>
    <n v="13"/>
    <x v="12"/>
    <x v="1"/>
    <n v="6853.19"/>
    <n v="2013.3"/>
    <n v="3.4039586748124968"/>
  </r>
  <r>
    <x v="1"/>
    <n v="13"/>
    <x v="12"/>
    <x v="2"/>
    <n v="9624.4699999999993"/>
    <n v="5132.93"/>
    <n v="1.8750440781386069"/>
  </r>
  <r>
    <x v="1"/>
    <n v="13"/>
    <x v="12"/>
    <x v="3"/>
    <n v="2476.33"/>
    <n v="1406.85"/>
    <n v="1.7601947613462701"/>
  </r>
  <r>
    <x v="2"/>
    <n v="13"/>
    <x v="12"/>
    <x v="0"/>
    <n v="2096.9"/>
    <n v="1257.71"/>
    <n v="1.6672364853583099"/>
  </r>
  <r>
    <x v="2"/>
    <n v="13"/>
    <x v="12"/>
    <x v="1"/>
    <n v="5676.4"/>
    <n v="1638.78"/>
    <n v="3.4637962386653482"/>
  </r>
  <r>
    <x v="2"/>
    <n v="13"/>
    <x v="12"/>
    <x v="2"/>
    <n v="10057.61"/>
    <n v="5354.09"/>
    <n v="1.8784910227508316"/>
  </r>
  <r>
    <x v="2"/>
    <n v="13"/>
    <x v="12"/>
    <x v="3"/>
    <n v="2549.41"/>
    <n v="1447.56"/>
    <n v="1.7611774296056812"/>
  </r>
  <r>
    <x v="3"/>
    <n v="13"/>
    <x v="12"/>
    <x v="0"/>
    <n v="2429.91"/>
    <n v="1511.95"/>
    <n v="1.6071364793809317"/>
  </r>
  <r>
    <x v="3"/>
    <n v="13"/>
    <x v="12"/>
    <x v="1"/>
    <n v="3957.9"/>
    <n v="1156.3900000000001"/>
    <n v="3.4226342323956449"/>
  </r>
  <r>
    <x v="3"/>
    <n v="13"/>
    <x v="12"/>
    <x v="2"/>
    <n v="8318.92"/>
    <n v="4434.01"/>
    <n v="1.8761617587691501"/>
  </r>
  <r>
    <x v="3"/>
    <n v="13"/>
    <x v="12"/>
    <x v="3"/>
    <n v="2664.8"/>
    <n v="1513.6"/>
    <n v="1.760570824524313"/>
  </r>
  <r>
    <x v="4"/>
    <n v="13"/>
    <x v="12"/>
    <x v="0"/>
    <n v="1942.73"/>
    <n v="1170.57"/>
    <n v="1.6596444467225371"/>
  </r>
  <r>
    <x v="4"/>
    <n v="13"/>
    <x v="12"/>
    <x v="1"/>
    <n v="4933.58"/>
    <n v="1179.0999999999999"/>
    <n v="4.1841913323721487"/>
  </r>
  <r>
    <x v="4"/>
    <n v="13"/>
    <x v="12"/>
    <x v="2"/>
    <n v="5056.1400000000003"/>
    <n v="2332.94"/>
    <n v="2.1672824847617171"/>
  </r>
  <r>
    <x v="4"/>
    <n v="13"/>
    <x v="12"/>
    <x v="3"/>
    <n v="1934.81"/>
    <n v="952.83"/>
    <n v="2.0305930753649655"/>
  </r>
  <r>
    <x v="5"/>
    <n v="13"/>
    <x v="12"/>
    <x v="0"/>
    <n v="1832.22"/>
    <n v="1156.79"/>
    <n v="1.5838829865403401"/>
  </r>
  <r>
    <x v="5"/>
    <n v="13"/>
    <x v="12"/>
    <x v="1"/>
    <n v="3950.85"/>
    <n v="1243.0899999999999"/>
    <n v="3.1782493624757659"/>
  </r>
  <r>
    <x v="5"/>
    <n v="13"/>
    <x v="12"/>
    <x v="2"/>
    <n v="5911.6"/>
    <n v="2769.38"/>
    <n v="2.1346294116372619"/>
  </r>
  <r>
    <x v="5"/>
    <n v="13"/>
    <x v="12"/>
    <x v="3"/>
    <n v="1280.3"/>
    <n v="626.87"/>
    <n v="2.0423692312600696"/>
  </r>
  <r>
    <x v="6"/>
    <n v="13"/>
    <x v="12"/>
    <x v="0"/>
    <n v="1438.11"/>
    <n v="885.79"/>
    <n v="1.6235337946917441"/>
  </r>
  <r>
    <x v="6"/>
    <n v="13"/>
    <x v="12"/>
    <x v="1"/>
    <n v="3952.97"/>
    <n v="1277.78"/>
    <n v="3.0936233154377124"/>
  </r>
  <r>
    <x v="6"/>
    <n v="13"/>
    <x v="12"/>
    <x v="2"/>
    <n v="7329.17"/>
    <n v="3431.37"/>
    <n v="2.135931129548839"/>
  </r>
  <r>
    <x v="6"/>
    <n v="13"/>
    <x v="12"/>
    <x v="3"/>
    <n v="1728.6"/>
    <n v="842.92"/>
    <n v="2.0507284202534048"/>
  </r>
  <r>
    <x v="7"/>
    <n v="13"/>
    <x v="12"/>
    <x v="0"/>
    <n v="1534.45"/>
    <n v="1017.91"/>
    <n v="1.5074515428672477"/>
  </r>
  <r>
    <x v="7"/>
    <n v="13"/>
    <x v="12"/>
    <x v="1"/>
    <n v="3117.84"/>
    <n v="1163.8800000000001"/>
    <n v="2.6788328693679762"/>
  </r>
  <r>
    <x v="7"/>
    <n v="13"/>
    <x v="12"/>
    <x v="2"/>
    <n v="7048.92"/>
    <n v="3727.41"/>
    <n v="1.8911040105596111"/>
  </r>
  <r>
    <x v="7"/>
    <n v="13"/>
    <x v="12"/>
    <x v="3"/>
    <n v="1952.35"/>
    <n v="1065.74"/>
    <n v="1.8319196051569799"/>
  </r>
  <r>
    <x v="8"/>
    <n v="13"/>
    <x v="12"/>
    <x v="0"/>
    <n v="1945.56"/>
    <n v="1282.01"/>
    <n v="1.5175856662584535"/>
  </r>
  <r>
    <x v="8"/>
    <n v="13"/>
    <x v="12"/>
    <x v="1"/>
    <n v="3929.39"/>
    <n v="1335.6"/>
    <n v="2.9420410302485775"/>
  </r>
  <r>
    <x v="8"/>
    <n v="13"/>
    <x v="12"/>
    <x v="2"/>
    <n v="6130.15"/>
    <n v="3094.72"/>
    <n v="1.9808415624030606"/>
  </r>
  <r>
    <x v="8"/>
    <n v="13"/>
    <x v="12"/>
    <x v="3"/>
    <n v="2172.71"/>
    <n v="1132.1400000000001"/>
    <n v="1.9191177769533803"/>
  </r>
  <r>
    <x v="9"/>
    <n v="13"/>
    <x v="12"/>
    <x v="0"/>
    <n v="1794.01"/>
    <n v="1212.92"/>
    <n v="1.4790835339511261"/>
  </r>
  <r>
    <x v="9"/>
    <n v="13"/>
    <x v="12"/>
    <x v="1"/>
    <n v="5000.54"/>
    <n v="1627.92"/>
    <n v="3.0717357118285911"/>
  </r>
  <r>
    <x v="9"/>
    <n v="13"/>
    <x v="12"/>
    <x v="2"/>
    <n v="7004.68"/>
    <n v="3311.71"/>
    <n v="2.1151248146727823"/>
  </r>
  <r>
    <x v="9"/>
    <n v="13"/>
    <x v="12"/>
    <x v="3"/>
    <n v="1697.4"/>
    <n v="827.39"/>
    <n v="2.0515113791561417"/>
  </r>
  <r>
    <x v="10"/>
    <n v="13"/>
    <x v="12"/>
    <x v="0"/>
    <n v="967.96"/>
    <n v="678.37"/>
    <n v="1.4268909297286143"/>
  </r>
  <r>
    <x v="10"/>
    <n v="13"/>
    <x v="12"/>
    <x v="1"/>
    <n v="4382.29"/>
    <n v="2070.79"/>
    <n v="2.1162406617764233"/>
  </r>
  <r>
    <x v="10"/>
    <n v="13"/>
    <x v="12"/>
    <x v="2"/>
    <n v="9396.0300000000007"/>
    <n v="5111.66"/>
    <n v="1.8381562936502038"/>
  </r>
  <r>
    <x v="10"/>
    <n v="13"/>
    <x v="12"/>
    <x v="3"/>
    <n v="1874.5"/>
    <n v="1037.48"/>
    <n v="1.8067818174808188"/>
  </r>
  <r>
    <x v="11"/>
    <n v="13"/>
    <x v="12"/>
    <x v="0"/>
    <n v="664.5"/>
    <n v="463.61"/>
    <n v="1.433316796445288"/>
  </r>
  <r>
    <x v="11"/>
    <n v="13"/>
    <x v="12"/>
    <x v="1"/>
    <n v="2353.04"/>
    <n v="1179.76"/>
    <n v="1.9945073574286296"/>
  </r>
  <r>
    <x v="11"/>
    <n v="13"/>
    <x v="12"/>
    <x v="2"/>
    <n v="7796.69"/>
    <n v="4193.26"/>
    <n v="1.8593385575900372"/>
  </r>
  <r>
    <x v="11"/>
    <n v="13"/>
    <x v="12"/>
    <x v="3"/>
    <n v="2575.15"/>
    <n v="1397.05"/>
    <n v="1.8432769049067679"/>
  </r>
  <r>
    <x v="12"/>
    <n v="13"/>
    <x v="12"/>
    <x v="0"/>
    <n v="721.06"/>
    <n v="514.62"/>
    <n v="1.4011503633749174"/>
  </r>
  <r>
    <x v="12"/>
    <n v="13"/>
    <x v="12"/>
    <x v="1"/>
    <n v="1655.71"/>
    <n v="801.16"/>
    <n v="2.0666408707374306"/>
  </r>
  <r>
    <x v="12"/>
    <n v="13"/>
    <x v="12"/>
    <x v="2"/>
    <n v="4226.41"/>
    <n v="2248.13"/>
    <n v="1.8799669058283994"/>
  </r>
  <r>
    <x v="12"/>
    <n v="13"/>
    <x v="12"/>
    <x v="3"/>
    <n v="2132.9899999999998"/>
    <n v="1147.77"/>
    <n v="1.8583775495090478"/>
  </r>
  <r>
    <x v="13"/>
    <n v="13"/>
    <x v="12"/>
    <x v="0"/>
    <n v="718.6"/>
    <n v="531.16999999999996"/>
    <n v="1.3528625487132182"/>
  </r>
  <r>
    <x v="13"/>
    <n v="13"/>
    <x v="12"/>
    <x v="1"/>
    <n v="1707.16"/>
    <n v="873.53"/>
    <n v="1.9543232630819778"/>
  </r>
  <r>
    <x v="13"/>
    <n v="13"/>
    <x v="12"/>
    <x v="2"/>
    <n v="2819.79"/>
    <n v="1583.74"/>
    <n v="1.7804627022112216"/>
  </r>
  <r>
    <x v="13"/>
    <n v="13"/>
    <x v="12"/>
    <x v="3"/>
    <n v="1086.52"/>
    <n v="613.75"/>
    <n v="1.7702973523421588"/>
  </r>
  <r>
    <x v="14"/>
    <n v="13"/>
    <x v="12"/>
    <x v="0"/>
    <n v="720.41"/>
    <n v="548.21"/>
    <n v="1.3141132047937834"/>
  </r>
  <r>
    <x v="14"/>
    <n v="13"/>
    <x v="12"/>
    <x v="1"/>
    <n v="1736.46"/>
    <n v="935"/>
    <n v="1.8571764705882354"/>
  </r>
  <r>
    <x v="14"/>
    <n v="13"/>
    <x v="12"/>
    <x v="2"/>
    <n v="2640.91"/>
    <n v="1569.61"/>
    <n v="1.6825262326310357"/>
  </r>
  <r>
    <x v="14"/>
    <n v="13"/>
    <x v="12"/>
    <x v="3"/>
    <n v="666.06"/>
    <n v="399.79"/>
    <n v="1.6660246629480475"/>
  </r>
  <r>
    <x v="15"/>
    <n v="13"/>
    <x v="12"/>
    <x v="0"/>
    <n v="655.76"/>
    <n v="498.02"/>
    <n v="1.3167342677000924"/>
  </r>
  <r>
    <x v="15"/>
    <n v="13"/>
    <x v="12"/>
    <x v="1"/>
    <n v="1873.75"/>
    <n v="971.39"/>
    <n v="1.9289368842586396"/>
  </r>
  <r>
    <x v="15"/>
    <n v="13"/>
    <x v="12"/>
    <x v="2"/>
    <n v="3659.7"/>
    <n v="2260.87"/>
    <n v="1.6187131502474712"/>
  </r>
  <r>
    <x v="15"/>
    <n v="13"/>
    <x v="12"/>
    <x v="3"/>
    <n v="903.48"/>
    <n v="565.78"/>
    <n v="1.5968751104669661"/>
  </r>
  <r>
    <x v="16"/>
    <n v="13"/>
    <x v="12"/>
    <x v="0"/>
    <n v="701.15"/>
    <n v="535.54"/>
    <n v="1.3092392725099899"/>
  </r>
  <r>
    <x v="16"/>
    <n v="13"/>
    <x v="12"/>
    <x v="1"/>
    <n v="1726.17"/>
    <n v="1023.8"/>
    <n v="1.6860421957413558"/>
  </r>
  <r>
    <x v="16"/>
    <n v="13"/>
    <x v="12"/>
    <x v="2"/>
    <n v="4058.13"/>
    <n v="2639.91"/>
    <n v="1.5372228598702229"/>
  </r>
  <r>
    <x v="16"/>
    <n v="13"/>
    <x v="12"/>
    <x v="3"/>
    <n v="1167.8900000000001"/>
    <n v="763.63"/>
    <n v="1.5293925068423191"/>
  </r>
  <r>
    <x v="17"/>
    <n v="13"/>
    <x v="12"/>
    <x v="0"/>
    <n v="511.76"/>
    <n v="385.54"/>
    <n v="1.3273849665404367"/>
  </r>
  <r>
    <x v="17"/>
    <n v="13"/>
    <x v="12"/>
    <x v="1"/>
    <n v="1838.84"/>
    <n v="1151.67"/>
    <n v="1.5966726579662576"/>
  </r>
  <r>
    <x v="17"/>
    <n v="13"/>
    <x v="12"/>
    <x v="2"/>
    <n v="4055.32"/>
    <n v="2662.24"/>
    <n v="1.5232736342328266"/>
  </r>
  <r>
    <x v="17"/>
    <n v="13"/>
    <x v="12"/>
    <x v="3"/>
    <n v="1265.8"/>
    <n v="831.86"/>
    <n v="1.5216502776909575"/>
  </r>
  <r>
    <x v="18"/>
    <n v="13"/>
    <x v="12"/>
    <x v="0"/>
    <n v="679.04"/>
    <n v="551.37"/>
    <n v="1.2315505014781363"/>
  </r>
  <r>
    <x v="18"/>
    <n v="13"/>
    <x v="12"/>
    <x v="1"/>
    <n v="1450.73"/>
    <n v="936.99"/>
    <n v="1.5482876017887064"/>
  </r>
  <r>
    <x v="18"/>
    <n v="13"/>
    <x v="12"/>
    <x v="2"/>
    <n v="4624.74"/>
    <n v="3373.13"/>
    <n v="1.3710529982538473"/>
  </r>
  <r>
    <x v="18"/>
    <n v="13"/>
    <x v="12"/>
    <x v="3"/>
    <n v="1388.29"/>
    <n v="1022.02"/>
    <n v="1.3583785053130075"/>
  </r>
  <r>
    <x v="19"/>
    <n v="13"/>
    <x v="12"/>
    <x v="0"/>
    <n v="785.24"/>
    <n v="647.39"/>
    <n v="1.2129319266593552"/>
  </r>
  <r>
    <x v="19"/>
    <n v="13"/>
    <x v="12"/>
    <x v="1"/>
    <n v="2167.84"/>
    <n v="1566.68"/>
    <n v="1.3837158832690786"/>
  </r>
  <r>
    <x v="19"/>
    <n v="13"/>
    <x v="12"/>
    <x v="2"/>
    <n v="4456.34"/>
    <n v="3322.86"/>
    <n v="1.3411157857989804"/>
  </r>
  <r>
    <x v="19"/>
    <n v="13"/>
    <x v="12"/>
    <x v="3"/>
    <n v="1971.09"/>
    <n v="1469.06"/>
    <n v="1.3417355315644017"/>
  </r>
  <r>
    <x v="20"/>
    <n v="13"/>
    <x v="12"/>
    <x v="0"/>
    <n v="1033.8499999999999"/>
    <n v="798.09"/>
    <n v="1.2954052801062534"/>
  </r>
  <r>
    <x v="20"/>
    <n v="13"/>
    <x v="12"/>
    <x v="1"/>
    <n v="2426.2800000000002"/>
    <n v="1543.68"/>
    <n v="1.5717506218905473"/>
  </r>
  <r>
    <x v="20"/>
    <n v="13"/>
    <x v="12"/>
    <x v="2"/>
    <n v="6189.85"/>
    <n v="4104.57"/>
    <n v="1.508038600876584"/>
  </r>
  <r>
    <x v="20"/>
    <n v="13"/>
    <x v="12"/>
    <x v="3"/>
    <n v="1768.12"/>
    <n v="1170.95"/>
    <n v="1.5099876168922668"/>
  </r>
  <r>
    <x v="21"/>
    <n v="13"/>
    <x v="12"/>
    <x v="0"/>
    <n v="1305.83"/>
    <n v="937.92"/>
    <n v="1.3922616001364723"/>
  </r>
  <r>
    <x v="21"/>
    <n v="13"/>
    <x v="12"/>
    <x v="1"/>
    <n v="3304.85"/>
    <n v="1885.37"/>
    <n v="1.7528920052827828"/>
  </r>
  <r>
    <x v="21"/>
    <n v="13"/>
    <x v="12"/>
    <x v="2"/>
    <n v="6923.66"/>
    <n v="4182.79"/>
    <n v="1.6552731549994142"/>
  </r>
  <r>
    <x v="21"/>
    <n v="13"/>
    <x v="12"/>
    <x v="3"/>
    <n v="2554.5300000000002"/>
    <n v="1542.51"/>
    <n v="1.6560865083532685"/>
  </r>
  <r>
    <x v="22"/>
    <n v="13"/>
    <x v="12"/>
    <x v="0"/>
    <n v="1326.54"/>
    <n v="996.72"/>
    <n v="1.3309053696123283"/>
  </r>
  <r>
    <x v="22"/>
    <n v="13"/>
    <x v="12"/>
    <x v="1"/>
    <n v="3948.24"/>
    <n v="2481.7199999999998"/>
    <n v="1.5909288719114163"/>
  </r>
  <r>
    <x v="22"/>
    <n v="13"/>
    <x v="12"/>
    <x v="2"/>
    <n v="9118.82"/>
    <n v="5976.19"/>
    <n v="1.5258584482755737"/>
  </r>
  <r>
    <x v="22"/>
    <n v="13"/>
    <x v="12"/>
    <x v="3"/>
    <n v="2717.84"/>
    <n v="1786.15"/>
    <n v="1.5216191249335163"/>
  </r>
  <r>
    <x v="23"/>
    <n v="13"/>
    <x v="12"/>
    <x v="0"/>
    <n v="1464.52"/>
    <n v="1137.3499999999999"/>
    <n v="1.287659911197081"/>
  </r>
  <r>
    <x v="23"/>
    <n v="13"/>
    <x v="12"/>
    <x v="1"/>
    <n v="4157.37"/>
    <n v="2532.9899999999998"/>
    <n v="1.6412895431880901"/>
  </r>
  <r>
    <x v="23"/>
    <n v="13"/>
    <x v="12"/>
    <x v="2"/>
    <n v="11207.26"/>
    <n v="7105.48"/>
    <n v="1.5772699381322586"/>
  </r>
  <r>
    <x v="23"/>
    <n v="13"/>
    <x v="12"/>
    <x v="3"/>
    <n v="3703.4"/>
    <n v="2346.84"/>
    <n v="1.5780368495508854"/>
  </r>
  <r>
    <x v="24"/>
    <n v="13"/>
    <x v="12"/>
    <x v="0"/>
    <n v="1906.37"/>
    <n v="1416.73"/>
    <n v="1.3456127843696399"/>
  </r>
  <r>
    <x v="24"/>
    <n v="13"/>
    <x v="12"/>
    <x v="1"/>
    <n v="4627.07"/>
    <n v="2368.86"/>
    <n v="1.9532897680740944"/>
  </r>
  <r>
    <x v="24"/>
    <n v="13"/>
    <x v="12"/>
    <x v="2"/>
    <n v="11999.99"/>
    <n v="6512.9"/>
    <n v="1.8424956624545135"/>
  </r>
  <r>
    <x v="24"/>
    <n v="13"/>
    <x v="12"/>
    <x v="3"/>
    <n v="4660.59"/>
    <n v="2523.52"/>
    <n v="1.8468607342125285"/>
  </r>
  <r>
    <x v="25"/>
    <n v="13"/>
    <x v="12"/>
    <x v="0"/>
    <n v="2292.5300000000002"/>
    <n v="1808.42"/>
    <n v="1.2676977693234979"/>
  </r>
  <r>
    <x v="25"/>
    <n v="13"/>
    <x v="12"/>
    <x v="1"/>
    <n v="5927.15"/>
    <n v="3621.85"/>
    <n v="1.6364979223325096"/>
  </r>
  <r>
    <x v="25"/>
    <n v="13"/>
    <x v="12"/>
    <x v="2"/>
    <n v="12585.43"/>
    <n v="8019.86"/>
    <n v="1.569283004940236"/>
  </r>
  <r>
    <x v="25"/>
    <n v="13"/>
    <x v="12"/>
    <x v="3"/>
    <n v="4803.6899999999996"/>
    <n v="3058.65"/>
    <n v="1.5705262125447499"/>
  </r>
  <r>
    <x v="26"/>
    <n v="13"/>
    <x v="12"/>
    <x v="0"/>
    <n v="2581.0500000000002"/>
    <n v="1894.25"/>
    <n v="1.362570938366108"/>
  </r>
  <r>
    <x v="26"/>
    <n v="13"/>
    <x v="12"/>
    <x v="1"/>
    <n v="7150.22"/>
    <n v="3744.6"/>
    <n v="1.9094749773006463"/>
  </r>
  <r>
    <x v="26"/>
    <n v="13"/>
    <x v="12"/>
    <x v="2"/>
    <n v="16269.92"/>
    <n v="8975.15"/>
    <n v="1.8127741597633467"/>
  </r>
  <r>
    <x v="26"/>
    <n v="13"/>
    <x v="12"/>
    <x v="3"/>
    <n v="5083.6000000000004"/>
    <n v="2801.92"/>
    <n v="1.8143273184102331"/>
  </r>
  <r>
    <x v="27"/>
    <n v="13"/>
    <x v="12"/>
    <x v="0"/>
    <n v="2116.98"/>
    <n v="1514.83"/>
    <n v="1.3975033502109149"/>
  </r>
  <r>
    <x v="27"/>
    <n v="13"/>
    <x v="12"/>
    <x v="1"/>
    <n v="8056.16"/>
    <n v="4213.22"/>
    <n v="1.9121147246049339"/>
  </r>
  <r>
    <x v="27"/>
    <n v="13"/>
    <x v="12"/>
    <x v="2"/>
    <n v="19760.3"/>
    <n v="10949.09"/>
    <n v="1.8047435905632339"/>
  </r>
  <r>
    <x v="27"/>
    <n v="13"/>
    <x v="12"/>
    <x v="3"/>
    <n v="6625.85"/>
    <n v="3675.77"/>
    <n v="1.8025746986345719"/>
  </r>
  <r>
    <x v="28"/>
    <n v="13"/>
    <x v="12"/>
    <x v="0"/>
    <n v="1704.24"/>
    <n v="1156.9100000000001"/>
    <n v="1.4730964379251625"/>
  </r>
  <r>
    <x v="28"/>
    <n v="13"/>
    <x v="12"/>
    <x v="1"/>
    <n v="6285.01"/>
    <n v="3095.32"/>
    <n v="2.0304879624723777"/>
  </r>
  <r>
    <x v="28"/>
    <n v="13"/>
    <x v="12"/>
    <x v="2"/>
    <n v="20620.189999999999"/>
    <n v="10806.92"/>
    <n v="1.9080542837367167"/>
  </r>
  <r>
    <x v="28"/>
    <n v="13"/>
    <x v="12"/>
    <x v="3"/>
    <n v="7593.82"/>
    <n v="3987.81"/>
    <n v="1.9042582269466197"/>
  </r>
  <r>
    <x v="29"/>
    <n v="13"/>
    <x v="12"/>
    <x v="0"/>
    <n v="1668.98"/>
    <n v="1101.97"/>
    <n v="1.5145421381707307"/>
  </r>
  <r>
    <x v="29"/>
    <n v="13"/>
    <x v="12"/>
    <x v="1"/>
    <n v="5375.9"/>
    <n v="2521.37"/>
    <n v="2.1321345141728503"/>
  </r>
  <r>
    <x v="29"/>
    <n v="13"/>
    <x v="12"/>
    <x v="2"/>
    <n v="17562.810000000001"/>
    <n v="9061.68"/>
    <n v="1.9381406096882698"/>
  </r>
  <r>
    <x v="29"/>
    <n v="13"/>
    <x v="12"/>
    <x v="3"/>
    <n v="8418.07"/>
    <n v="4348.4399999999996"/>
    <n v="1.9358827533552263"/>
  </r>
  <r>
    <x v="30"/>
    <n v="13"/>
    <x v="12"/>
    <x v="0"/>
    <n v="1811.71"/>
    <n v="1236.46"/>
    <n v="1.4652394739821748"/>
  </r>
  <r>
    <x v="30"/>
    <n v="13"/>
    <x v="12"/>
    <x v="1"/>
    <n v="5208.51"/>
    <n v="2402.4"/>
    <n v="2.1680444555444556"/>
  </r>
  <r>
    <x v="30"/>
    <n v="13"/>
    <x v="12"/>
    <x v="2"/>
    <n v="14573.99"/>
    <n v="7152.77"/>
    <n v="2.0375309145967226"/>
  </r>
  <r>
    <x v="30"/>
    <n v="13"/>
    <x v="12"/>
    <x v="3"/>
    <n v="6792.21"/>
    <n v="3329.13"/>
    <n v="2.0402357372646907"/>
  </r>
  <r>
    <x v="31"/>
    <n v="13"/>
    <x v="12"/>
    <x v="0"/>
    <n v="2105.67"/>
    <n v="1458.65"/>
    <n v="1.4435745381002982"/>
  </r>
  <r>
    <x v="31"/>
    <n v="13"/>
    <x v="12"/>
    <x v="1"/>
    <n v="5836.96"/>
    <n v="2914.79"/>
    <n v="2.0025319148206218"/>
  </r>
  <r>
    <x v="31"/>
    <n v="13"/>
    <x v="12"/>
    <x v="2"/>
    <n v="15289.15"/>
    <n v="8303.84"/>
    <n v="1.8412144260968419"/>
  </r>
  <r>
    <x v="31"/>
    <n v="13"/>
    <x v="12"/>
    <x v="3"/>
    <n v="6121.93"/>
    <n v="3324.53"/>
    <n v="1.841442248979555"/>
  </r>
  <r>
    <x v="32"/>
    <n v="13"/>
    <x v="12"/>
    <x v="0"/>
    <n v="2056.2800000000002"/>
    <n v="1456.98"/>
    <n v="1.4113302859339183"/>
  </r>
  <r>
    <x v="32"/>
    <n v="13"/>
    <x v="12"/>
    <x v="1"/>
    <n v="6715.29"/>
    <n v="3252.64"/>
    <n v="2.0645660140685722"/>
  </r>
  <r>
    <x v="32"/>
    <n v="13"/>
    <x v="12"/>
    <x v="2"/>
    <n v="16508.41"/>
    <n v="8510.18"/>
    <n v="1.9398426355259231"/>
  </r>
  <r>
    <x v="32"/>
    <n v="13"/>
    <x v="12"/>
    <x v="3"/>
    <n v="6123"/>
    <n v="3156.13"/>
    <n v="1.9400341557540406"/>
  </r>
  <r>
    <x v="33"/>
    <n v="13"/>
    <x v="12"/>
    <x v="0"/>
    <n v="2168.9699999999998"/>
    <n v="1479.62"/>
    <n v="1.4658966491396439"/>
  </r>
  <r>
    <x v="33"/>
    <n v="13"/>
    <x v="12"/>
    <x v="1"/>
    <n v="6467.89"/>
    <n v="3129.89"/>
    <n v="2.0664911546412177"/>
  </r>
  <r>
    <x v="33"/>
    <n v="13"/>
    <x v="12"/>
    <x v="2"/>
    <n v="18762.95"/>
    <n v="9765.4699999999993"/>
    <n v="1.9213565757715709"/>
  </r>
  <r>
    <x v="33"/>
    <n v="13"/>
    <x v="12"/>
    <x v="3"/>
    <n v="6441.99"/>
    <n v="3346.54"/>
    <n v="1.9249702677989804"/>
  </r>
  <r>
    <x v="34"/>
    <n v="13"/>
    <x v="12"/>
    <x v="0"/>
    <n v="2699.62"/>
    <n v="1923.96"/>
    <n v="1.4031580698143411"/>
  </r>
  <r>
    <x v="34"/>
    <n v="13"/>
    <x v="12"/>
    <x v="1"/>
    <n v="6998.59"/>
    <n v="3396.47"/>
    <n v="2.0605481573516036"/>
  </r>
  <r>
    <x v="34"/>
    <n v="13"/>
    <x v="12"/>
    <x v="2"/>
    <n v="19175.97"/>
    <n v="9927.4599999999991"/>
    <n v="1.9316088908945492"/>
  </r>
  <r>
    <x v="34"/>
    <n v="13"/>
    <x v="12"/>
    <x v="3"/>
    <n v="7778.63"/>
    <n v="4024.4"/>
    <n v="1.9328670112314879"/>
  </r>
  <r>
    <x v="35"/>
    <n v="13"/>
    <x v="12"/>
    <x v="0"/>
    <n v="2645.11"/>
    <n v="1953.53"/>
    <n v="1.3540155513352752"/>
  </r>
  <r>
    <x v="35"/>
    <n v="13"/>
    <x v="12"/>
    <x v="1"/>
    <n v="6230.6"/>
    <n v="2913.21"/>
    <n v="2.1387404272263244"/>
  </r>
  <r>
    <x v="35"/>
    <n v="13"/>
    <x v="12"/>
    <x v="2"/>
    <n v="13154.92"/>
    <n v="6497.46"/>
    <n v="2.024625007310549"/>
  </r>
  <r>
    <x v="35"/>
    <n v="13"/>
    <x v="12"/>
    <x v="3"/>
    <n v="5326.73"/>
    <n v="2665.44"/>
    <n v="1.9984430337955457"/>
  </r>
  <r>
    <x v="36"/>
    <n v="13"/>
    <x v="12"/>
    <x v="0"/>
    <n v="2644.93"/>
    <n v="1906.04"/>
    <n v="1.3876571320643847"/>
  </r>
  <r>
    <x v="36"/>
    <n v="13"/>
    <x v="12"/>
    <x v="1"/>
    <n v="6117.95"/>
    <n v="2843.58"/>
    <n v="2.1514956498498372"/>
  </r>
  <r>
    <x v="36"/>
    <n v="13"/>
    <x v="12"/>
    <x v="2"/>
    <n v="11714.94"/>
    <n v="5780.16"/>
    <n v="2.026750124564026"/>
  </r>
  <r>
    <x v="36"/>
    <n v="13"/>
    <x v="12"/>
    <x v="3"/>
    <n v="3810.8"/>
    <n v="1906.28"/>
    <n v="1.9990767358415344"/>
  </r>
  <r>
    <x v="0"/>
    <n v="14"/>
    <x v="13"/>
    <x v="0"/>
    <n v="382.67"/>
    <n v="80.34"/>
    <n v="4.7631316903161567"/>
  </r>
  <r>
    <x v="0"/>
    <n v="14"/>
    <x v="13"/>
    <x v="1"/>
    <n v="955.24"/>
    <n v="896.91"/>
    <n v="1.0650343958702657"/>
  </r>
  <r>
    <x v="0"/>
    <n v="14"/>
    <x v="13"/>
    <x v="2"/>
    <n v="70140.98"/>
    <n v="70091.210000000006"/>
    <n v="1.0007100747725712"/>
  </r>
  <r>
    <x v="0"/>
    <n v="14"/>
    <x v="13"/>
    <x v="3"/>
    <n v="0"/>
    <n v="0"/>
    <e v="#DIV/0!"/>
  </r>
  <r>
    <x v="1"/>
    <n v="14"/>
    <x v="13"/>
    <x v="0"/>
    <n v="223.85"/>
    <n v="46.95"/>
    <n v="4.7678381256656017"/>
  </r>
  <r>
    <x v="1"/>
    <n v="14"/>
    <x v="13"/>
    <x v="1"/>
    <n v="866.34"/>
    <n v="813.41"/>
    <n v="1.0650717350413692"/>
  </r>
  <r>
    <x v="1"/>
    <n v="14"/>
    <x v="13"/>
    <x v="2"/>
    <n v="924.25"/>
    <n v="923.59"/>
    <n v="1.0007146027999436"/>
  </r>
  <r>
    <x v="1"/>
    <n v="14"/>
    <x v="13"/>
    <x v="3"/>
    <n v="0"/>
    <n v="0"/>
    <e v="#DIV/0!"/>
  </r>
  <r>
    <x v="2"/>
    <n v="14"/>
    <x v="13"/>
    <x v="0"/>
    <n v="109.38"/>
    <n v="22.31"/>
    <n v="4.9027341999103538"/>
  </r>
  <r>
    <x v="2"/>
    <n v="14"/>
    <x v="13"/>
    <x v="1"/>
    <n v="507.24"/>
    <n v="475.8"/>
    <n v="1.066078184110971"/>
  </r>
  <r>
    <x v="2"/>
    <n v="14"/>
    <x v="13"/>
    <x v="2"/>
    <n v="838.3"/>
    <n v="837.56"/>
    <n v="1.0008835187926834"/>
  </r>
  <r>
    <x v="2"/>
    <n v="14"/>
    <x v="13"/>
    <x v="3"/>
    <n v="0"/>
    <n v="0"/>
    <e v="#DIV/0!"/>
  </r>
  <r>
    <x v="3"/>
    <n v="14"/>
    <x v="13"/>
    <x v="0"/>
    <n v="58.52"/>
    <n v="12.18"/>
    <n v="4.8045977011494259"/>
  </r>
  <r>
    <x v="3"/>
    <n v="14"/>
    <x v="13"/>
    <x v="1"/>
    <n v="247.29"/>
    <n v="232.11"/>
    <n v="1.0654000258498124"/>
  </r>
  <r>
    <x v="3"/>
    <n v="14"/>
    <x v="13"/>
    <x v="2"/>
    <n v="490.72"/>
    <n v="490.35"/>
    <n v="1.000754563067197"/>
  </r>
  <r>
    <x v="3"/>
    <n v="14"/>
    <x v="13"/>
    <x v="3"/>
    <n v="0"/>
    <n v="0"/>
    <e v="#DIV/0!"/>
  </r>
  <r>
    <x v="4"/>
    <n v="14"/>
    <x v="13"/>
    <x v="0"/>
    <n v="78.14"/>
    <n v="16.190000000000001"/>
    <n v="4.8264360716491659"/>
  </r>
  <r>
    <x v="4"/>
    <n v="14"/>
    <x v="13"/>
    <x v="1"/>
    <n v="197.51"/>
    <n v="185.36"/>
    <n v="1.0655481225722916"/>
  </r>
  <r>
    <x v="4"/>
    <n v="14"/>
    <x v="13"/>
    <x v="2"/>
    <n v="254.17"/>
    <n v="253.97"/>
    <n v="1.0007874945859747"/>
  </r>
  <r>
    <x v="4"/>
    <n v="14"/>
    <x v="13"/>
    <x v="3"/>
    <n v="17.440000000000001"/>
    <n v="17.440000000000001"/>
    <n v="1"/>
  </r>
  <r>
    <x v="5"/>
    <n v="14"/>
    <x v="13"/>
    <x v="0"/>
    <n v="49.53"/>
    <n v="10.8"/>
    <n v="4.5861111111111112"/>
  </r>
  <r>
    <x v="5"/>
    <n v="14"/>
    <x v="13"/>
    <x v="1"/>
    <n v="240.07"/>
    <n v="225.71"/>
    <n v="1.0636214611669841"/>
  </r>
  <r>
    <x v="5"/>
    <n v="14"/>
    <x v="13"/>
    <x v="2"/>
    <n v="179.39"/>
    <n v="179.31"/>
    <n v="1.0004461547041437"/>
  </r>
  <r>
    <x v="5"/>
    <n v="14"/>
    <x v="13"/>
    <x v="3"/>
    <n v="0"/>
    <n v="0"/>
    <e v="#DIV/0!"/>
  </r>
  <r>
    <x v="6"/>
    <n v="14"/>
    <x v="13"/>
    <x v="0"/>
    <n v="34.229999999999997"/>
    <n v="8.01"/>
    <n v="4.2734082397003741"/>
  </r>
  <r>
    <x v="6"/>
    <n v="14"/>
    <x v="13"/>
    <x v="1"/>
    <n v="276.64"/>
    <n v="260.39999999999998"/>
    <n v="1.0623655913978496"/>
  </r>
  <r>
    <x v="6"/>
    <n v="14"/>
    <x v="13"/>
    <x v="2"/>
    <n v="236.66"/>
    <n v="236.54"/>
    <n v="1.0005073137735689"/>
  </r>
  <r>
    <x v="6"/>
    <n v="14"/>
    <x v="13"/>
    <x v="3"/>
    <n v="1.1599999999999999"/>
    <n v="1.1499999999999999"/>
    <n v="1.008695652173913"/>
  </r>
  <r>
    <x v="7"/>
    <n v="14"/>
    <x v="13"/>
    <x v="0"/>
    <n v="48.52"/>
    <n v="16.41"/>
    <n v="2.9567336989640465"/>
  </r>
  <r>
    <x v="7"/>
    <n v="14"/>
    <x v="13"/>
    <x v="1"/>
    <n v="207.61"/>
    <n v="197.11"/>
    <n v="1.0532697478565267"/>
  </r>
  <r>
    <x v="7"/>
    <n v="14"/>
    <x v="13"/>
    <x v="2"/>
    <n v="269.10000000000002"/>
    <n v="269"/>
    <n v="1.000371747211896"/>
  </r>
  <r>
    <x v="7"/>
    <n v="14"/>
    <x v="13"/>
    <x v="3"/>
    <n v="1.85"/>
    <n v="1.85"/>
    <n v="1"/>
  </r>
  <r>
    <x v="8"/>
    <n v="14"/>
    <x v="13"/>
    <x v="0"/>
    <n v="63.96"/>
    <n v="16.39"/>
    <n v="3.9023794996949359"/>
  </r>
  <r>
    <x v="8"/>
    <n v="14"/>
    <x v="13"/>
    <x v="1"/>
    <n v="298.35000000000002"/>
    <n v="281.35000000000002"/>
    <n v="1.0604229607250755"/>
  </r>
  <r>
    <x v="8"/>
    <n v="14"/>
    <x v="13"/>
    <x v="2"/>
    <n v="208.58"/>
    <n v="208.48"/>
    <n v="1.0004796623177283"/>
  </r>
  <r>
    <x v="8"/>
    <n v="14"/>
    <x v="13"/>
    <x v="3"/>
    <n v="4.1500000000000004"/>
    <n v="4.1500000000000004"/>
    <n v="1"/>
  </r>
  <r>
    <x v="9"/>
    <n v="14"/>
    <x v="13"/>
    <x v="0"/>
    <n v="40.64"/>
    <n v="15.21"/>
    <n v="2.6719263642340563"/>
  </r>
  <r>
    <x v="9"/>
    <n v="14"/>
    <x v="13"/>
    <x v="1"/>
    <n v="423.01"/>
    <n v="402.79"/>
    <n v="1.0501998560043695"/>
  </r>
  <r>
    <x v="9"/>
    <n v="14"/>
    <x v="13"/>
    <x v="2"/>
    <n v="271.32"/>
    <n v="271.22000000000003"/>
    <n v="1.0003687043728338"/>
  </r>
  <r>
    <x v="9"/>
    <n v="14"/>
    <x v="13"/>
    <x v="3"/>
    <n v="0"/>
    <n v="0"/>
    <e v="#DIV/0!"/>
  </r>
  <r>
    <x v="10"/>
    <n v="14"/>
    <x v="13"/>
    <x v="0"/>
    <n v="24.76"/>
    <n v="8.36"/>
    <n v="2.9617224880382778"/>
  </r>
  <r>
    <x v="10"/>
    <n v="14"/>
    <x v="13"/>
    <x v="1"/>
    <n v="262.7"/>
    <n v="249.51"/>
    <n v="1.0528636126808544"/>
  </r>
  <r>
    <x v="10"/>
    <n v="14"/>
    <x v="13"/>
    <x v="2"/>
    <n v="377.77"/>
    <n v="377.67"/>
    <n v="1.0002647814229353"/>
  </r>
  <r>
    <x v="10"/>
    <n v="14"/>
    <x v="13"/>
    <x v="3"/>
    <n v="0"/>
    <n v="0"/>
    <e v="#DIV/0!"/>
  </r>
  <r>
    <x v="11"/>
    <n v="14"/>
    <x v="13"/>
    <x v="0"/>
    <n v="44.29"/>
    <n v="27.56"/>
    <n v="1.6070391872278664"/>
  </r>
  <r>
    <x v="11"/>
    <n v="14"/>
    <x v="13"/>
    <x v="1"/>
    <n v="164.52"/>
    <n v="159.83000000000001"/>
    <n v="1.0293436776575111"/>
  </r>
  <r>
    <x v="11"/>
    <n v="14"/>
    <x v="13"/>
    <x v="2"/>
    <n v="258.04000000000002"/>
    <n v="258.02"/>
    <n v="1.0000775133710567"/>
  </r>
  <r>
    <x v="11"/>
    <n v="14"/>
    <x v="13"/>
    <x v="3"/>
    <n v="1.74"/>
    <n v="1.74"/>
    <n v="1"/>
  </r>
  <r>
    <x v="12"/>
    <n v="14"/>
    <x v="13"/>
    <x v="0"/>
    <n v="52.83"/>
    <n v="28.92"/>
    <n v="1.8267634854771782"/>
  </r>
  <r>
    <x v="12"/>
    <n v="14"/>
    <x v="13"/>
    <x v="1"/>
    <n v="277.45"/>
    <n v="267.98"/>
    <n v="1.0353384580938876"/>
  </r>
  <r>
    <x v="12"/>
    <n v="14"/>
    <x v="13"/>
    <x v="2"/>
    <n v="149.63"/>
    <n v="149.61000000000001"/>
    <n v="1.0001336809036827"/>
  </r>
  <r>
    <x v="12"/>
    <n v="14"/>
    <x v="13"/>
    <x v="3"/>
    <n v="0"/>
    <n v="0"/>
    <e v="#DIV/0!"/>
  </r>
  <r>
    <x v="13"/>
    <n v="14"/>
    <x v="13"/>
    <x v="0"/>
    <n v="34.86"/>
    <n v="18.510000000000002"/>
    <n v="1.8833063209076173"/>
  </r>
  <r>
    <x v="13"/>
    <n v="14"/>
    <x v="13"/>
    <x v="1"/>
    <n v="347.52"/>
    <n v="335.22"/>
    <n v="1.0366923214605333"/>
  </r>
  <r>
    <x v="13"/>
    <n v="14"/>
    <x v="13"/>
    <x v="2"/>
    <n v="257.88"/>
    <n v="257.85000000000002"/>
    <n v="1.0001163467132053"/>
  </r>
  <r>
    <x v="13"/>
    <n v="14"/>
    <x v="13"/>
    <x v="3"/>
    <n v="0"/>
    <n v="0"/>
    <e v="#DIV/0!"/>
  </r>
  <r>
    <x v="14"/>
    <n v="14"/>
    <x v="13"/>
    <x v="0"/>
    <n v="24.04"/>
    <n v="9.41"/>
    <n v="2.5547290116896919"/>
  </r>
  <r>
    <x v="14"/>
    <n v="14"/>
    <x v="13"/>
    <x v="1"/>
    <n v="210.4"/>
    <n v="200.74"/>
    <n v="1.0481219487894788"/>
  </r>
  <r>
    <x v="14"/>
    <n v="14"/>
    <x v="13"/>
    <x v="2"/>
    <n v="289.97000000000003"/>
    <n v="289.92"/>
    <n v="1.0001724613686536"/>
  </r>
  <r>
    <x v="14"/>
    <n v="14"/>
    <x v="13"/>
    <x v="3"/>
    <n v="0"/>
    <n v="0"/>
    <e v="#DIV/0!"/>
  </r>
  <r>
    <x v="15"/>
    <n v="14"/>
    <x v="13"/>
    <x v="0"/>
    <n v="41.49"/>
    <n v="13.09"/>
    <n v="3.1695951107715814"/>
  </r>
  <r>
    <x v="15"/>
    <n v="14"/>
    <x v="13"/>
    <x v="1"/>
    <n v="177.32"/>
    <n v="168.13"/>
    <n v="1.0546600844584548"/>
  </r>
  <r>
    <x v="15"/>
    <n v="14"/>
    <x v="13"/>
    <x v="2"/>
    <n v="204.04"/>
    <n v="203.99"/>
    <n v="1.0002451100544143"/>
  </r>
  <r>
    <x v="15"/>
    <n v="14"/>
    <x v="13"/>
    <x v="3"/>
    <n v="0"/>
    <n v="0"/>
    <e v="#DIV/0!"/>
  </r>
  <r>
    <x v="16"/>
    <n v="14"/>
    <x v="13"/>
    <x v="0"/>
    <n v="44.77"/>
    <n v="27.95"/>
    <n v="1.6017889087656532"/>
  </r>
  <r>
    <x v="16"/>
    <n v="14"/>
    <x v="13"/>
    <x v="1"/>
    <n v="322.83999999999997"/>
    <n v="313.66000000000003"/>
    <n v="1.0292673595613082"/>
  </r>
  <r>
    <x v="16"/>
    <n v="14"/>
    <x v="13"/>
    <x v="2"/>
    <n v="168.56"/>
    <n v="168.54"/>
    <n v="1.0001186661920018"/>
  </r>
  <r>
    <x v="16"/>
    <n v="14"/>
    <x v="13"/>
    <x v="3"/>
    <n v="0"/>
    <n v="0"/>
    <e v="#DIV/0!"/>
  </r>
  <r>
    <x v="17"/>
    <n v="14"/>
    <x v="13"/>
    <x v="0"/>
    <n v="37.11"/>
    <n v="31.89"/>
    <n v="1.1636876763875823"/>
  </r>
  <r>
    <x v="17"/>
    <n v="14"/>
    <x v="13"/>
    <x v="1"/>
    <n v="356.07"/>
    <n v="352.28"/>
    <n v="1.0107584875667084"/>
  </r>
  <r>
    <x v="17"/>
    <n v="14"/>
    <x v="13"/>
    <x v="2"/>
    <n v="295.31"/>
    <n v="295.29000000000002"/>
    <n v="1.000067730028108"/>
  </r>
  <r>
    <x v="17"/>
    <n v="14"/>
    <x v="13"/>
    <x v="3"/>
    <n v="0"/>
    <n v="0"/>
    <e v="#DIV/0!"/>
  </r>
  <r>
    <x v="18"/>
    <n v="14"/>
    <x v="13"/>
    <x v="0"/>
    <n v="40.14"/>
    <n v="0"/>
    <e v="#DIV/0!"/>
  </r>
  <r>
    <x v="18"/>
    <n v="14"/>
    <x v="13"/>
    <x v="1"/>
    <n v="304.64"/>
    <n v="280.54000000000002"/>
    <n v="1.0859057531902758"/>
  </r>
  <r>
    <x v="18"/>
    <n v="14"/>
    <x v="13"/>
    <x v="2"/>
    <n v="369.91"/>
    <n v="369.77"/>
    <n v="1.0003786137328612"/>
  </r>
  <r>
    <x v="18"/>
    <n v="14"/>
    <x v="13"/>
    <x v="3"/>
    <n v="5.82"/>
    <n v="5.82"/>
    <n v="1"/>
  </r>
  <r>
    <x v="19"/>
    <n v="14"/>
    <x v="13"/>
    <x v="0"/>
    <n v="67.239999999999995"/>
    <n v="57.8"/>
    <n v="1.1633217993079585"/>
  </r>
  <r>
    <x v="19"/>
    <n v="14"/>
    <x v="13"/>
    <x v="1"/>
    <n v="354.49"/>
    <n v="350.74"/>
    <n v="1.0106916804470547"/>
  </r>
  <r>
    <x v="19"/>
    <n v="14"/>
    <x v="13"/>
    <x v="2"/>
    <n v="354.8"/>
    <n v="354.79"/>
    <n v="1.0000281856873079"/>
  </r>
  <r>
    <x v="19"/>
    <n v="14"/>
    <x v="13"/>
    <x v="3"/>
    <n v="25.71"/>
    <n v="25.71"/>
    <n v="1"/>
  </r>
  <r>
    <x v="20"/>
    <n v="14"/>
    <x v="13"/>
    <x v="0"/>
    <n v="110.51"/>
    <n v="107.11"/>
    <n v="1.0317430678741482"/>
  </r>
  <r>
    <x v="20"/>
    <n v="14"/>
    <x v="13"/>
    <x v="1"/>
    <n v="571.77"/>
    <n v="570.45000000000005"/>
    <n v="1.0023139626610569"/>
  </r>
  <r>
    <x v="20"/>
    <n v="14"/>
    <x v="13"/>
    <x v="2"/>
    <n v="377.48"/>
    <n v="377.48"/>
    <n v="1"/>
  </r>
  <r>
    <x v="20"/>
    <n v="14"/>
    <x v="13"/>
    <x v="3"/>
    <n v="6.54"/>
    <n v="6.54"/>
    <n v="1"/>
  </r>
  <r>
    <x v="21"/>
    <n v="14"/>
    <x v="13"/>
    <x v="0"/>
    <n v="180.6"/>
    <n v="169.42"/>
    <n v="1.0659898477157361"/>
  </r>
  <r>
    <x v="21"/>
    <n v="14"/>
    <x v="13"/>
    <x v="1"/>
    <n v="927.22"/>
    <n v="922.89"/>
    <n v="1.0046917834194757"/>
  </r>
  <r>
    <x v="21"/>
    <n v="14"/>
    <x v="13"/>
    <x v="2"/>
    <n v="644.46"/>
    <n v="644.45000000000005"/>
    <n v="1.0000155171076111"/>
  </r>
  <r>
    <x v="21"/>
    <n v="14"/>
    <x v="13"/>
    <x v="3"/>
    <n v="16.489999999999998"/>
    <n v="16.489999999999998"/>
    <n v="1"/>
  </r>
  <r>
    <x v="22"/>
    <n v="14"/>
    <x v="13"/>
    <x v="0"/>
    <n v="191.22"/>
    <n v="183.46"/>
    <n v="1.0422980486209528"/>
  </r>
  <r>
    <x v="22"/>
    <n v="14"/>
    <x v="13"/>
    <x v="1"/>
    <n v="1507.12"/>
    <n v="1502.51"/>
    <n v="1.0030681992133164"/>
  </r>
  <r>
    <x v="22"/>
    <n v="14"/>
    <x v="13"/>
    <x v="2"/>
    <n v="1016.73"/>
    <n v="1016.72"/>
    <n v="1.0000098355496105"/>
  </r>
  <r>
    <x v="22"/>
    <n v="14"/>
    <x v="13"/>
    <x v="3"/>
    <n v="20.68"/>
    <n v="20.68"/>
    <n v="1"/>
  </r>
  <r>
    <x v="23"/>
    <n v="14"/>
    <x v="13"/>
    <x v="0"/>
    <n v="137.18"/>
    <n v="125.36"/>
    <n v="1.0942884492661136"/>
  </r>
  <r>
    <x v="23"/>
    <n v="14"/>
    <x v="13"/>
    <x v="1"/>
    <n v="1608.91"/>
    <n v="1598.46"/>
    <n v="1.0065375423845451"/>
  </r>
  <r>
    <x v="23"/>
    <n v="14"/>
    <x v="13"/>
    <x v="2"/>
    <n v="1609.4"/>
    <n v="1609.37"/>
    <n v="1.0000186408346123"/>
  </r>
  <r>
    <x v="23"/>
    <n v="14"/>
    <x v="13"/>
    <x v="3"/>
    <n v="21.63"/>
    <n v="21.63"/>
    <n v="1"/>
  </r>
  <r>
    <x v="24"/>
    <n v="14"/>
    <x v="13"/>
    <x v="0"/>
    <n v="116.47"/>
    <n v="99.01"/>
    <n v="1.1763458236541762"/>
  </r>
  <r>
    <x v="24"/>
    <n v="14"/>
    <x v="13"/>
    <x v="1"/>
    <n v="1148.19"/>
    <n v="1135.22"/>
    <n v="1.0114250982188475"/>
  </r>
  <r>
    <x v="24"/>
    <n v="14"/>
    <x v="13"/>
    <x v="2"/>
    <n v="1810.6"/>
    <n v="1810.55"/>
    <n v="1.000027615917815"/>
  </r>
  <r>
    <x v="24"/>
    <n v="14"/>
    <x v="13"/>
    <x v="3"/>
    <n v="75.510000000000005"/>
    <n v="75.510000000000005"/>
    <n v="1"/>
  </r>
  <r>
    <x v="25"/>
    <n v="14"/>
    <x v="13"/>
    <x v="0"/>
    <n v="107.49"/>
    <n v="87.53"/>
    <n v="1.2280361019079171"/>
  </r>
  <r>
    <x v="25"/>
    <n v="14"/>
    <x v="13"/>
    <x v="1"/>
    <n v="938.98"/>
    <n v="925.86"/>
    <n v="1.014170608947357"/>
  </r>
  <r>
    <x v="25"/>
    <n v="14"/>
    <x v="13"/>
    <x v="2"/>
    <n v="1220.78"/>
    <n v="1220.74"/>
    <n v="1.0000327670101741"/>
  </r>
  <r>
    <x v="25"/>
    <n v="14"/>
    <x v="13"/>
    <x v="3"/>
    <n v="38.79"/>
    <n v="38.79"/>
    <n v="1"/>
  </r>
  <r>
    <x v="26"/>
    <n v="14"/>
    <x v="13"/>
    <x v="0"/>
    <n v="92.68"/>
    <n v="77.5"/>
    <n v="1.1958709677419355"/>
  </r>
  <r>
    <x v="26"/>
    <n v="14"/>
    <x v="13"/>
    <x v="1"/>
    <n v="858.17"/>
    <n v="847.59"/>
    <n v="1.0124824502412721"/>
  </r>
  <r>
    <x v="26"/>
    <n v="14"/>
    <x v="13"/>
    <x v="2"/>
    <n v="1009.79"/>
    <n v="1009.76"/>
    <n v="1.0000297100301061"/>
  </r>
  <r>
    <x v="26"/>
    <n v="14"/>
    <x v="13"/>
    <x v="3"/>
    <n v="31.69"/>
    <n v="31.69"/>
    <n v="1"/>
  </r>
  <r>
    <x v="27"/>
    <n v="14"/>
    <x v="13"/>
    <x v="0"/>
    <n v="95.53"/>
    <n v="71.209999999999994"/>
    <n v="1.3415250667041148"/>
  </r>
  <r>
    <x v="27"/>
    <n v="14"/>
    <x v="13"/>
    <x v="1"/>
    <n v="745.16"/>
    <n v="730.86"/>
    <n v="1.0195659907506225"/>
  </r>
  <r>
    <x v="27"/>
    <n v="14"/>
    <x v="13"/>
    <x v="2"/>
    <n v="947"/>
    <n v="946.94"/>
    <n v="1.0000633619870318"/>
  </r>
  <r>
    <x v="27"/>
    <n v="14"/>
    <x v="13"/>
    <x v="3"/>
    <n v="42.1"/>
    <n v="42.1"/>
    <n v="1"/>
  </r>
  <r>
    <x v="28"/>
    <n v="14"/>
    <x v="13"/>
    <x v="0"/>
    <n v="107.61"/>
    <n v="95.41"/>
    <n v="1.1278691961010376"/>
  </r>
  <r>
    <x v="28"/>
    <n v="14"/>
    <x v="13"/>
    <x v="1"/>
    <n v="745.43"/>
    <n v="739.07"/>
    <n v="1.0086054095011296"/>
  </r>
  <r>
    <x v="28"/>
    <n v="14"/>
    <x v="13"/>
    <x v="2"/>
    <n v="804.74"/>
    <n v="804.72"/>
    <n v="1.0000248533651457"/>
  </r>
  <r>
    <x v="28"/>
    <n v="14"/>
    <x v="13"/>
    <x v="3"/>
    <n v="29.04"/>
    <n v="29.04"/>
    <n v="1"/>
  </r>
  <r>
    <x v="29"/>
    <n v="14"/>
    <x v="13"/>
    <x v="0"/>
    <n v="129.75"/>
    <n v="107.31"/>
    <n v="1.209113782499301"/>
  </r>
  <r>
    <x v="29"/>
    <n v="14"/>
    <x v="13"/>
    <x v="1"/>
    <n v="883.21"/>
    <n v="871.66"/>
    <n v="1.0132505793543354"/>
  </r>
  <r>
    <x v="29"/>
    <n v="14"/>
    <x v="13"/>
    <x v="2"/>
    <n v="823.33"/>
    <n v="823.28"/>
    <n v="1.0000607326790401"/>
  </r>
  <r>
    <x v="29"/>
    <n v="14"/>
    <x v="13"/>
    <x v="3"/>
    <n v="32.049999999999997"/>
    <n v="32.049999999999997"/>
    <n v="1"/>
  </r>
  <r>
    <x v="30"/>
    <n v="14"/>
    <x v="13"/>
    <x v="0"/>
    <n v="100.2"/>
    <n v="96.69"/>
    <n v="1.0363015823766677"/>
  </r>
  <r>
    <x v="30"/>
    <n v="14"/>
    <x v="13"/>
    <x v="1"/>
    <n v="1050.8599999999999"/>
    <n v="1048.0899999999999"/>
    <n v="1.0026429028041486"/>
  </r>
  <r>
    <x v="30"/>
    <n v="14"/>
    <x v="13"/>
    <x v="2"/>
    <n v="956.64"/>
    <n v="956.63"/>
    <n v="1.000010453362324"/>
  </r>
  <r>
    <x v="30"/>
    <n v="14"/>
    <x v="13"/>
    <x v="3"/>
    <n v="26.92"/>
    <n v="26.92"/>
    <n v="1"/>
  </r>
  <r>
    <x v="31"/>
    <n v="14"/>
    <x v="13"/>
    <x v="0"/>
    <n v="71.53"/>
    <n v="55.26"/>
    <n v="1.2944263481722766"/>
  </r>
  <r>
    <x v="31"/>
    <n v="14"/>
    <x v="13"/>
    <x v="1"/>
    <n v="851.87"/>
    <n v="837.21"/>
    <n v="1.017510540963438"/>
  </r>
  <r>
    <x v="31"/>
    <n v="14"/>
    <x v="13"/>
    <x v="2"/>
    <n v="1190.58"/>
    <n v="1190.49"/>
    <n v="1.0000755991230501"/>
  </r>
  <r>
    <x v="31"/>
    <n v="14"/>
    <x v="13"/>
    <x v="3"/>
    <n v="51.11"/>
    <n v="51.11"/>
    <n v="1"/>
  </r>
  <r>
    <x v="32"/>
    <n v="14"/>
    <x v="13"/>
    <x v="0"/>
    <n v="74.83"/>
    <n v="59.7"/>
    <n v="1.2534338358458961"/>
  </r>
  <r>
    <x v="32"/>
    <n v="14"/>
    <x v="13"/>
    <x v="1"/>
    <n v="584.38"/>
    <n v="575.47"/>
    <n v="1.0154829965072028"/>
  </r>
  <r>
    <x v="32"/>
    <n v="14"/>
    <x v="13"/>
    <x v="2"/>
    <n v="941.42"/>
    <n v="941.37"/>
    <n v="1.0000531140784177"/>
  </r>
  <r>
    <x v="32"/>
    <n v="14"/>
    <x v="13"/>
    <x v="3"/>
    <n v="50.03"/>
    <n v="50.03"/>
    <n v="1"/>
  </r>
  <r>
    <x v="33"/>
    <n v="14"/>
    <x v="13"/>
    <x v="0"/>
    <n v="76.34"/>
    <n v="73.400000000000006"/>
    <n v="1.0400544959128064"/>
  </r>
  <r>
    <x v="33"/>
    <n v="14"/>
    <x v="13"/>
    <x v="1"/>
    <n v="619.70000000000005"/>
    <n v="617.9"/>
    <n v="1.0029130927334522"/>
  </r>
  <r>
    <x v="33"/>
    <n v="14"/>
    <x v="13"/>
    <x v="2"/>
    <n v="619.84"/>
    <n v="619.83000000000004"/>
    <n v="1.0000161334559476"/>
  </r>
  <r>
    <x v="33"/>
    <n v="14"/>
    <x v="13"/>
    <x v="3"/>
    <n v="21.46"/>
    <n v="21.46"/>
    <n v="1"/>
  </r>
  <r>
    <x v="34"/>
    <n v="14"/>
    <x v="13"/>
    <x v="0"/>
    <n v="76.739999999999995"/>
    <n v="66.87"/>
    <n v="1.1475998205473306"/>
  </r>
  <r>
    <x v="34"/>
    <n v="14"/>
    <x v="13"/>
    <x v="1"/>
    <n v="639.16"/>
    <n v="632.95000000000005"/>
    <n v="1.0098112015167073"/>
  </r>
  <r>
    <x v="34"/>
    <n v="14"/>
    <x v="13"/>
    <x v="2"/>
    <n v="695.7"/>
    <n v="695.68"/>
    <n v="1.0000287488500461"/>
  </r>
  <r>
    <x v="34"/>
    <n v="14"/>
    <x v="13"/>
    <x v="3"/>
    <n v="28.33"/>
    <n v="28.33"/>
    <n v="1"/>
  </r>
  <r>
    <x v="35"/>
    <n v="14"/>
    <x v="13"/>
    <x v="0"/>
    <n v="59.1"/>
    <n v="13.48"/>
    <n v="4.3842729970326406"/>
  </r>
  <r>
    <x v="35"/>
    <n v="14"/>
    <x v="13"/>
    <x v="1"/>
    <n v="437.64"/>
    <n v="412.14"/>
    <n v="1.0618721793565293"/>
  </r>
  <r>
    <x v="35"/>
    <n v="14"/>
    <x v="13"/>
    <x v="2"/>
    <n v="639.72"/>
    <n v="639.6"/>
    <n v="1.000187617260788"/>
  </r>
  <r>
    <x v="35"/>
    <n v="14"/>
    <x v="13"/>
    <x v="3"/>
    <n v="1.98"/>
    <n v="1.98"/>
    <n v="1"/>
  </r>
  <r>
    <x v="36"/>
    <n v="14"/>
    <x v="13"/>
    <x v="0"/>
    <n v="50.19"/>
    <n v="11.42"/>
    <n v="4.3949211908931698"/>
  </r>
  <r>
    <x v="36"/>
    <n v="14"/>
    <x v="13"/>
    <x v="1"/>
    <n v="337.44"/>
    <n v="317.75"/>
    <n v="1.0619669551534225"/>
  </r>
  <r>
    <x v="36"/>
    <n v="14"/>
    <x v="13"/>
    <x v="2"/>
    <n v="438.1"/>
    <n v="438"/>
    <n v="1.0002283105022831"/>
  </r>
  <r>
    <x v="36"/>
    <n v="14"/>
    <x v="13"/>
    <x v="3"/>
    <n v="1.82"/>
    <n v="1.82"/>
    <n v="1"/>
  </r>
  <r>
    <x v="0"/>
    <n v="15"/>
    <x v="14"/>
    <x v="0"/>
    <n v="834.64"/>
    <n v="608.6"/>
    <n v="1.3714097929674662"/>
  </r>
  <r>
    <x v="0"/>
    <n v="15"/>
    <x v="14"/>
    <x v="1"/>
    <n v="9857.0400000000009"/>
    <n v="8210.5300000000007"/>
    <n v="1.2005363843746992"/>
  </r>
  <r>
    <x v="0"/>
    <n v="15"/>
    <x v="14"/>
    <x v="2"/>
    <n v="13913.92"/>
    <n v="10674.41"/>
    <n v="1.3034837522635911"/>
  </r>
  <r>
    <x v="0"/>
    <n v="15"/>
    <x v="14"/>
    <x v="3"/>
    <n v="2444.34"/>
    <n v="1233.08"/>
    <n v="1.9823044733512831"/>
  </r>
  <r>
    <x v="1"/>
    <n v="15"/>
    <x v="14"/>
    <x v="0"/>
    <n v="936.68"/>
    <n v="698.05"/>
    <n v="1.3418523028436358"/>
  </r>
  <r>
    <x v="1"/>
    <n v="15"/>
    <x v="14"/>
    <x v="1"/>
    <n v="6298.92"/>
    <n v="5262.42"/>
    <n v="1.196962614158505"/>
  </r>
  <r>
    <x v="1"/>
    <n v="15"/>
    <x v="14"/>
    <x v="2"/>
    <n v="21128.47"/>
    <n v="16218.69"/>
    <n v="1.3027235861835944"/>
  </r>
  <r>
    <x v="1"/>
    <n v="15"/>
    <x v="14"/>
    <x v="3"/>
    <n v="2156.0100000000002"/>
    <n v="1087.8900000000001"/>
    <n v="1.9818272067948046"/>
  </r>
  <r>
    <x v="2"/>
    <n v="15"/>
    <x v="14"/>
    <x v="0"/>
    <n v="578.44000000000005"/>
    <n v="412.11"/>
    <n v="1.4036058333939969"/>
  </r>
  <r>
    <x v="2"/>
    <n v="15"/>
    <x v="14"/>
    <x v="1"/>
    <n v="7071.26"/>
    <n v="5871.78"/>
    <n v="1.2042787706623888"/>
  </r>
  <r>
    <x v="2"/>
    <n v="15"/>
    <x v="14"/>
    <x v="2"/>
    <n v="13498.49"/>
    <n v="10349.290000000001"/>
    <n v="1.3042914054973818"/>
  </r>
  <r>
    <x v="2"/>
    <n v="15"/>
    <x v="14"/>
    <x v="3"/>
    <n v="3273.51"/>
    <n v="1650.73"/>
    <n v="1.9830680971448997"/>
  </r>
  <r>
    <x v="3"/>
    <n v="15"/>
    <x v="14"/>
    <x v="0"/>
    <n v="458.96"/>
    <n v="337.29"/>
    <n v="1.3607281567790328"/>
  </r>
  <r>
    <x v="3"/>
    <n v="15"/>
    <x v="14"/>
    <x v="1"/>
    <n v="4363.4799999999996"/>
    <n v="3638.47"/>
    <n v="1.1992623272969132"/>
  </r>
  <r>
    <x v="3"/>
    <n v="15"/>
    <x v="14"/>
    <x v="2"/>
    <n v="15140.69"/>
    <n v="11617.87"/>
    <n v="1.3032242571142558"/>
  </r>
  <r>
    <x v="3"/>
    <n v="15"/>
    <x v="14"/>
    <x v="3"/>
    <n v="2087.23"/>
    <n v="1052.93"/>
    <n v="1.9823065161026847"/>
  </r>
  <r>
    <x v="4"/>
    <n v="15"/>
    <x v="14"/>
    <x v="0"/>
    <n v="1293.1400000000001"/>
    <n v="1003.73"/>
    <n v="1.2883345122692358"/>
  </r>
  <r>
    <x v="4"/>
    <n v="15"/>
    <x v="14"/>
    <x v="1"/>
    <n v="3440.26"/>
    <n v="2917.19"/>
    <n v="1.1793061130745683"/>
  </r>
  <r>
    <x v="4"/>
    <n v="15"/>
    <x v="14"/>
    <x v="2"/>
    <n v="9275.26"/>
    <n v="7233.27"/>
    <n v="1.2823052367739625"/>
  </r>
  <r>
    <x v="4"/>
    <n v="15"/>
    <x v="14"/>
    <x v="3"/>
    <n v="2066.58"/>
    <n v="1047.48"/>
    <n v="1.9729064039408866"/>
  </r>
  <r>
    <x v="5"/>
    <n v="15"/>
    <x v="14"/>
    <x v="0"/>
    <n v="704.7"/>
    <n v="569.70000000000005"/>
    <n v="1.2369668246445498"/>
  </r>
  <r>
    <x v="5"/>
    <n v="15"/>
    <x v="14"/>
    <x v="1"/>
    <n v="9228.5300000000007"/>
    <n v="8523.89"/>
    <n v="1.0826664820874039"/>
  </r>
  <r>
    <x v="5"/>
    <n v="15"/>
    <x v="14"/>
    <x v="2"/>
    <n v="7160.6"/>
    <n v="6538.48"/>
    <n v="1.095147496054129"/>
  </r>
  <r>
    <x v="5"/>
    <n v="15"/>
    <x v="14"/>
    <x v="3"/>
    <n v="1315.13"/>
    <n v="1099.07"/>
    <n v="1.1965843849800288"/>
  </r>
  <r>
    <x v="6"/>
    <n v="15"/>
    <x v="14"/>
    <x v="0"/>
    <n v="323.45999999999998"/>
    <n v="264.88"/>
    <n v="1.2211567502265177"/>
  </r>
  <r>
    <x v="6"/>
    <n v="15"/>
    <x v="14"/>
    <x v="1"/>
    <n v="5726.89"/>
    <n v="4964.63"/>
    <n v="1.1535381287225837"/>
  </r>
  <r>
    <x v="6"/>
    <n v="15"/>
    <x v="14"/>
    <x v="2"/>
    <n v="21481.040000000001"/>
    <n v="17211.28"/>
    <n v="1.248079166686034"/>
  </r>
  <r>
    <x v="6"/>
    <n v="15"/>
    <x v="14"/>
    <x v="3"/>
    <n v="1164.3699999999999"/>
    <n v="635.13"/>
    <n v="1.83327822650481"/>
  </r>
  <r>
    <x v="7"/>
    <n v="15"/>
    <x v="14"/>
    <x v="0"/>
    <n v="568.09"/>
    <n v="478.51"/>
    <n v="1.1872061189943786"/>
  </r>
  <r>
    <x v="7"/>
    <n v="15"/>
    <x v="14"/>
    <x v="1"/>
    <n v="2602.0500000000002"/>
    <n v="2395.7399999999998"/>
    <n v="1.0861153547546898"/>
  </r>
  <r>
    <x v="7"/>
    <n v="15"/>
    <x v="14"/>
    <x v="2"/>
    <n v="13259.26"/>
    <n v="11885.83"/>
    <n v="1.1155518798434776"/>
  </r>
  <r>
    <x v="7"/>
    <n v="15"/>
    <x v="14"/>
    <x v="3"/>
    <n v="3476.62"/>
    <n v="2719.58"/>
    <n v="1.2783665124761912"/>
  </r>
  <r>
    <x v="8"/>
    <n v="15"/>
    <x v="14"/>
    <x v="0"/>
    <n v="325.5"/>
    <n v="276.5"/>
    <n v="1.1772151898734178"/>
  </r>
  <r>
    <x v="8"/>
    <n v="15"/>
    <x v="14"/>
    <x v="1"/>
    <n v="4861.51"/>
    <n v="4367.6099999999997"/>
    <n v="1.1130824409688596"/>
  </r>
  <r>
    <x v="8"/>
    <n v="15"/>
    <x v="14"/>
    <x v="2"/>
    <n v="5972.59"/>
    <n v="5094.8100000000004"/>
    <n v="1.1722890549402234"/>
  </r>
  <r>
    <x v="8"/>
    <n v="15"/>
    <x v="14"/>
    <x v="3"/>
    <n v="2182.56"/>
    <n v="1481.88"/>
    <n v="1.4728318082435823"/>
  </r>
  <r>
    <x v="9"/>
    <n v="15"/>
    <x v="14"/>
    <x v="0"/>
    <n v="441.75"/>
    <n v="390.66"/>
    <n v="1.1307786822300721"/>
  </r>
  <r>
    <x v="9"/>
    <n v="15"/>
    <x v="14"/>
    <x v="1"/>
    <n v="2877.62"/>
    <n v="2644.72"/>
    <n v="1.0880622523367314"/>
  </r>
  <r>
    <x v="9"/>
    <n v="15"/>
    <x v="14"/>
    <x v="2"/>
    <n v="11134.31"/>
    <n v="9823.64"/>
    <n v="1.1334199950323913"/>
  </r>
  <r>
    <x v="9"/>
    <n v="15"/>
    <x v="14"/>
    <x v="3"/>
    <n v="975.75"/>
    <n v="727.84"/>
    <n v="1.3406105737524729"/>
  </r>
  <r>
    <x v="10"/>
    <n v="15"/>
    <x v="14"/>
    <x v="0"/>
    <n v="188.24"/>
    <n v="167.03"/>
    <n v="1.1269831766748488"/>
  </r>
  <r>
    <x v="10"/>
    <n v="15"/>
    <x v="14"/>
    <x v="1"/>
    <n v="3891.16"/>
    <n v="3292.17"/>
    <n v="1.1819438242861091"/>
  </r>
  <r>
    <x v="10"/>
    <n v="15"/>
    <x v="14"/>
    <x v="2"/>
    <n v="6664.63"/>
    <n v="4948.88"/>
    <n v="1.3466946056481466"/>
  </r>
  <r>
    <x v="10"/>
    <n v="15"/>
    <x v="14"/>
    <x v="3"/>
    <n v="1861.16"/>
    <n v="722.04"/>
    <n v="2.577641127915351"/>
  </r>
  <r>
    <x v="11"/>
    <n v="15"/>
    <x v="14"/>
    <x v="0"/>
    <n v="143.99"/>
    <n v="128.96"/>
    <n v="1.1165477667493797"/>
  </r>
  <r>
    <x v="11"/>
    <n v="15"/>
    <x v="14"/>
    <x v="1"/>
    <n v="1631.07"/>
    <n v="1549.5"/>
    <n v="1.0526427879961278"/>
  </r>
  <r>
    <x v="11"/>
    <n v="15"/>
    <x v="14"/>
    <x v="2"/>
    <n v="8914.14"/>
    <n v="8327.31"/>
    <n v="1.0704705361034956"/>
  </r>
  <r>
    <x v="11"/>
    <n v="15"/>
    <x v="14"/>
    <x v="3"/>
    <n v="1051.43"/>
    <n v="893.92"/>
    <n v="1.1762014497941651"/>
  </r>
  <r>
    <x v="12"/>
    <n v="15"/>
    <x v="14"/>
    <x v="0"/>
    <n v="110.64"/>
    <n v="100.92"/>
    <n v="1.0963139120095124"/>
  </r>
  <r>
    <x v="12"/>
    <n v="15"/>
    <x v="14"/>
    <x v="1"/>
    <n v="1255.56"/>
    <n v="1128.3699999999999"/>
    <n v="1.1127201184008793"/>
  </r>
  <r>
    <x v="12"/>
    <n v="15"/>
    <x v="14"/>
    <x v="2"/>
    <n v="3713.25"/>
    <n v="3097.79"/>
    <n v="1.1986771214317304"/>
  </r>
  <r>
    <x v="12"/>
    <n v="15"/>
    <x v="14"/>
    <x v="3"/>
    <n v="1466.8"/>
    <n v="895.99"/>
    <n v="1.6370718423196686"/>
  </r>
  <r>
    <x v="13"/>
    <n v="15"/>
    <x v="14"/>
    <x v="0"/>
    <n v="80.84"/>
    <n v="75.069999999999993"/>
    <n v="1.0768615958438792"/>
  </r>
  <r>
    <x v="13"/>
    <n v="15"/>
    <x v="14"/>
    <x v="1"/>
    <n v="951.81"/>
    <n v="893.84"/>
    <n v="1.0648550076076255"/>
  </r>
  <r>
    <x v="13"/>
    <n v="15"/>
    <x v="14"/>
    <x v="2"/>
    <n v="2829.06"/>
    <n v="2561.92"/>
    <n v="1.1042733574818886"/>
  </r>
  <r>
    <x v="13"/>
    <n v="15"/>
    <x v="14"/>
    <x v="3"/>
    <n v="596.4"/>
    <n v="467.39"/>
    <n v="1.2760221656432529"/>
  </r>
  <r>
    <x v="14"/>
    <n v="15"/>
    <x v="14"/>
    <x v="0"/>
    <n v="111.72"/>
    <n v="103.94"/>
    <n v="1.0748508755050992"/>
  </r>
  <r>
    <x v="14"/>
    <n v="15"/>
    <x v="14"/>
    <x v="1"/>
    <n v="680.31"/>
    <n v="639.62"/>
    <n v="1.0636158969388074"/>
  </r>
  <r>
    <x v="14"/>
    <n v="15"/>
    <x v="14"/>
    <x v="2"/>
    <n v="2105.44"/>
    <n v="1910.39"/>
    <n v="1.1020995712917256"/>
  </r>
  <r>
    <x v="14"/>
    <n v="15"/>
    <x v="14"/>
    <x v="3"/>
    <n v="442.97"/>
    <n v="348.44"/>
    <n v="1.27129491447595"/>
  </r>
  <r>
    <x v="15"/>
    <n v="15"/>
    <x v="14"/>
    <x v="0"/>
    <n v="222.22"/>
    <n v="203.05"/>
    <n v="1.0944102437823195"/>
  </r>
  <r>
    <x v="15"/>
    <n v="15"/>
    <x v="14"/>
    <x v="1"/>
    <n v="995.96"/>
    <n v="968.83"/>
    <n v="1.0280028487970025"/>
  </r>
  <r>
    <x v="15"/>
    <n v="15"/>
    <x v="14"/>
    <x v="2"/>
    <n v="1549.78"/>
    <n v="1509.1"/>
    <n v="1.026956464117686"/>
  </r>
  <r>
    <x v="15"/>
    <n v="15"/>
    <x v="14"/>
    <x v="3"/>
    <n v="369.72"/>
    <n v="353.02"/>
    <n v="1.0473061016373011"/>
  </r>
  <r>
    <x v="16"/>
    <n v="15"/>
    <x v="14"/>
    <x v="0"/>
    <n v="251"/>
    <n v="229.61"/>
    <n v="1.0931579635033317"/>
  </r>
  <r>
    <x v="16"/>
    <n v="15"/>
    <x v="14"/>
    <x v="1"/>
    <n v="2082.0700000000002"/>
    <n v="1913.68"/>
    <n v="1.0879927678608754"/>
  </r>
  <r>
    <x v="16"/>
    <n v="15"/>
    <x v="14"/>
    <x v="2"/>
    <n v="2373.12"/>
    <n v="2069.79"/>
    <n v="1.1465510993868944"/>
  </r>
  <r>
    <x v="16"/>
    <n v="15"/>
    <x v="14"/>
    <x v="3"/>
    <n v="280.31"/>
    <n v="198.69"/>
    <n v="1.4107906789471036"/>
  </r>
  <r>
    <x v="17"/>
    <n v="15"/>
    <x v="14"/>
    <x v="0"/>
    <n v="365.11"/>
    <n v="331.35"/>
    <n v="1.1018862230270108"/>
  </r>
  <r>
    <x v="17"/>
    <n v="15"/>
    <x v="14"/>
    <x v="1"/>
    <n v="2434.14"/>
    <n v="2387.96"/>
    <n v="1.0193386823899897"/>
  </r>
  <r>
    <x v="17"/>
    <n v="15"/>
    <x v="14"/>
    <x v="2"/>
    <n v="5216.47"/>
    <n v="5158.0200000000004"/>
    <n v="1.0113318676546426"/>
  </r>
  <r>
    <x v="17"/>
    <n v="15"/>
    <x v="14"/>
    <x v="3"/>
    <n v="459.33"/>
    <n v="449.83"/>
    <n v="1.021119089433786"/>
  </r>
  <r>
    <x v="18"/>
    <n v="15"/>
    <x v="14"/>
    <x v="0"/>
    <n v="87.11"/>
    <n v="80.2"/>
    <n v="1.0861596009975061"/>
  </r>
  <r>
    <x v="18"/>
    <n v="15"/>
    <x v="14"/>
    <x v="1"/>
    <n v="3538.31"/>
    <n v="3298.87"/>
    <n v="1.0725824297410931"/>
  </r>
  <r>
    <x v="18"/>
    <n v="15"/>
    <x v="14"/>
    <x v="2"/>
    <n v="5922.72"/>
    <n v="5307.85"/>
    <n v="1.1158416307921286"/>
  </r>
  <r>
    <x v="18"/>
    <n v="15"/>
    <x v="14"/>
    <x v="3"/>
    <n v="980.45"/>
    <n v="755.17"/>
    <n v="1.2983169352596104"/>
  </r>
  <r>
    <x v="19"/>
    <n v="15"/>
    <x v="14"/>
    <x v="0"/>
    <n v="438.01"/>
    <n v="411.32"/>
    <n v="1.064888651171837"/>
  </r>
  <r>
    <x v="19"/>
    <n v="15"/>
    <x v="14"/>
    <x v="1"/>
    <n v="889.48"/>
    <n v="875.71"/>
    <n v="1.0157243836429868"/>
  </r>
  <r>
    <x v="19"/>
    <n v="15"/>
    <x v="14"/>
    <x v="2"/>
    <n v="8924.8700000000008"/>
    <n v="8809.57"/>
    <n v="1.0130880394843336"/>
  </r>
  <r>
    <x v="19"/>
    <n v="15"/>
    <x v="14"/>
    <x v="3"/>
    <n v="1206.77"/>
    <n v="1174.75"/>
    <n v="1.0272568631623749"/>
  </r>
  <r>
    <x v="20"/>
    <n v="15"/>
    <x v="14"/>
    <x v="0"/>
    <n v="408.86"/>
    <n v="378"/>
    <n v="1.0816402116402117"/>
  </r>
  <r>
    <x v="20"/>
    <n v="15"/>
    <x v="14"/>
    <x v="1"/>
    <n v="4405.3900000000003"/>
    <n v="4273.2"/>
    <n v="1.0309346625479736"/>
  </r>
  <r>
    <x v="20"/>
    <n v="15"/>
    <x v="14"/>
    <x v="2"/>
    <n v="2239.02"/>
    <n v="2157.79"/>
    <n v="1.0376449978913611"/>
  </r>
  <r>
    <x v="20"/>
    <n v="15"/>
    <x v="14"/>
    <x v="3"/>
    <n v="1802.44"/>
    <n v="1656.46"/>
    <n v="1.088127693998044"/>
  </r>
  <r>
    <x v="21"/>
    <n v="15"/>
    <x v="14"/>
    <x v="0"/>
    <n v="347.57"/>
    <n v="311.79000000000002"/>
    <n v="1.1147567272843901"/>
  </r>
  <r>
    <x v="21"/>
    <n v="15"/>
    <x v="14"/>
    <x v="1"/>
    <n v="4077.84"/>
    <n v="3993.79"/>
    <n v="1.021045172630509"/>
  </r>
  <r>
    <x v="21"/>
    <n v="15"/>
    <x v="14"/>
    <x v="2"/>
    <n v="11120.9"/>
    <n v="10992.14"/>
    <n v="1.0117138246055819"/>
  </r>
  <r>
    <x v="21"/>
    <n v="15"/>
    <x v="14"/>
    <x v="3"/>
    <n v="437.85"/>
    <n v="428.53"/>
    <n v="1.0217487690476748"/>
  </r>
  <r>
    <x v="22"/>
    <n v="15"/>
    <x v="14"/>
    <x v="0"/>
    <n v="344.83"/>
    <n v="312.36"/>
    <n v="1.1039505698552952"/>
  </r>
  <r>
    <x v="22"/>
    <n v="15"/>
    <x v="14"/>
    <x v="1"/>
    <n v="3439.84"/>
    <n v="3374.8"/>
    <n v="1.0192722531705583"/>
  </r>
  <r>
    <x v="22"/>
    <n v="15"/>
    <x v="14"/>
    <x v="2"/>
    <n v="10244.57"/>
    <n v="10134.91"/>
    <n v="1.0108200270155334"/>
  </r>
  <r>
    <x v="22"/>
    <n v="15"/>
    <x v="14"/>
    <x v="3"/>
    <n v="2172.96"/>
    <n v="2129.9299999999998"/>
    <n v="1.0202025418675733"/>
  </r>
  <r>
    <x v="23"/>
    <n v="15"/>
    <x v="14"/>
    <x v="0"/>
    <n v="628.53"/>
    <n v="591.89"/>
    <n v="1.0619033942117624"/>
  </r>
  <r>
    <x v="23"/>
    <n v="15"/>
    <x v="14"/>
    <x v="1"/>
    <n v="3405.61"/>
    <n v="3362.75"/>
    <n v="1.0127455207791243"/>
  </r>
  <r>
    <x v="23"/>
    <n v="15"/>
    <x v="14"/>
    <x v="2"/>
    <n v="8562.35"/>
    <n v="8491.49"/>
    <n v="1.0083448252309077"/>
  </r>
  <r>
    <x v="23"/>
    <n v="15"/>
    <x v="14"/>
    <x v="3"/>
    <n v="2040.2"/>
    <n v="2007.09"/>
    <n v="1.0164965198371774"/>
  </r>
  <r>
    <x v="24"/>
    <n v="15"/>
    <x v="14"/>
    <x v="0"/>
    <n v="543.89"/>
    <n v="516.39"/>
    <n v="1.0532543232827902"/>
  </r>
  <r>
    <x v="24"/>
    <n v="15"/>
    <x v="14"/>
    <x v="1"/>
    <n v="6231.26"/>
    <n v="6137.9"/>
    <n v="1.0152104139852394"/>
  </r>
  <r>
    <x v="24"/>
    <n v="15"/>
    <x v="14"/>
    <x v="2"/>
    <n v="8439.31"/>
    <n v="8315.41"/>
    <n v="1.0149000470211329"/>
  </r>
  <r>
    <x v="24"/>
    <n v="15"/>
    <x v="14"/>
    <x v="3"/>
    <n v="1692.68"/>
    <n v="1639.79"/>
    <n v="1.0322541301020254"/>
  </r>
  <r>
    <x v="25"/>
    <n v="15"/>
    <x v="14"/>
    <x v="0"/>
    <n v="568.35"/>
    <n v="541.01"/>
    <n v="1.0505351102567422"/>
  </r>
  <r>
    <x v="25"/>
    <n v="15"/>
    <x v="14"/>
    <x v="1"/>
    <n v="5181.07"/>
    <n v="5114.16"/>
    <n v="1.0130832824940947"/>
  </r>
  <r>
    <x v="25"/>
    <n v="15"/>
    <x v="14"/>
    <x v="2"/>
    <n v="14901.59"/>
    <n v="14731.07"/>
    <n v="1.011575533888577"/>
  </r>
  <r>
    <x v="25"/>
    <n v="15"/>
    <x v="14"/>
    <x v="3"/>
    <n v="1638.29"/>
    <n v="1599.54"/>
    <n v="1.0242257148930318"/>
  </r>
  <r>
    <x v="26"/>
    <n v="15"/>
    <x v="14"/>
    <x v="0"/>
    <n v="244.87"/>
    <n v="228.98"/>
    <n v="1.0693947069613068"/>
  </r>
  <r>
    <x v="26"/>
    <n v="15"/>
    <x v="14"/>
    <x v="1"/>
    <n v="5426.88"/>
    <n v="5204.74"/>
    <n v="1.0426803260105213"/>
  </r>
  <r>
    <x v="26"/>
    <n v="15"/>
    <x v="14"/>
    <x v="2"/>
    <n v="12479.26"/>
    <n v="11737.85"/>
    <n v="1.0631640377070759"/>
  </r>
  <r>
    <x v="26"/>
    <n v="15"/>
    <x v="14"/>
    <x v="3"/>
    <n v="2895.31"/>
    <n v="2500.1999999999998"/>
    <n v="1.1580313574914007"/>
  </r>
  <r>
    <x v="27"/>
    <n v="15"/>
    <x v="14"/>
    <x v="0"/>
    <n v="421.78"/>
    <n v="385.46"/>
    <n v="1.0942250817205417"/>
  </r>
  <r>
    <x v="27"/>
    <n v="15"/>
    <x v="14"/>
    <x v="1"/>
    <n v="2341.87"/>
    <n v="2261.2199999999998"/>
    <n v="1.0356665870636206"/>
  </r>
  <r>
    <x v="27"/>
    <n v="15"/>
    <x v="14"/>
    <x v="2"/>
    <n v="13013.35"/>
    <n v="12470.45"/>
    <n v="1.043534916542707"/>
  </r>
  <r>
    <x v="27"/>
    <n v="15"/>
    <x v="14"/>
    <x v="3"/>
    <n v="2394.64"/>
    <n v="2170.96"/>
    <n v="1.1030327597007774"/>
  </r>
  <r>
    <x v="28"/>
    <n v="15"/>
    <x v="14"/>
    <x v="0"/>
    <n v="306.58"/>
    <n v="273.26"/>
    <n v="1.1219351533338213"/>
  </r>
  <r>
    <x v="28"/>
    <n v="15"/>
    <x v="14"/>
    <x v="1"/>
    <n v="3947.3"/>
    <n v="3733.7"/>
    <n v="1.0572086670059191"/>
  </r>
  <r>
    <x v="28"/>
    <n v="15"/>
    <x v="14"/>
    <x v="2"/>
    <n v="5638.88"/>
    <n v="5229.3100000000004"/>
    <n v="1.0783219965922846"/>
  </r>
  <r>
    <x v="28"/>
    <n v="15"/>
    <x v="14"/>
    <x v="3"/>
    <n v="2430"/>
    <n v="2027.83"/>
    <n v="1.1983253034031454"/>
  </r>
  <r>
    <x v="29"/>
    <n v="15"/>
    <x v="14"/>
    <x v="0"/>
    <n v="171.27"/>
    <n v="150.1"/>
    <n v="1.1410393071285811"/>
  </r>
  <r>
    <x v="29"/>
    <n v="15"/>
    <x v="14"/>
    <x v="1"/>
    <n v="3019.94"/>
    <n v="2783.17"/>
    <n v="1.085072058120776"/>
  </r>
  <r>
    <x v="29"/>
    <n v="15"/>
    <x v="14"/>
    <x v="2"/>
    <n v="9799.39"/>
    <n v="8684.43"/>
    <n v="1.1283860886667287"/>
  </r>
  <r>
    <x v="29"/>
    <n v="15"/>
    <x v="14"/>
    <x v="3"/>
    <n v="1087.7"/>
    <n v="804.98"/>
    <n v="1.35121369475018"/>
  </r>
  <r>
    <x v="30"/>
    <n v="15"/>
    <x v="14"/>
    <x v="0"/>
    <n v="216"/>
    <n v="196.56"/>
    <n v="1.098901098901099"/>
  </r>
  <r>
    <x v="30"/>
    <n v="15"/>
    <x v="14"/>
    <x v="1"/>
    <n v="1680.29"/>
    <n v="1452.03"/>
    <n v="1.1572006088028484"/>
  </r>
  <r>
    <x v="30"/>
    <n v="15"/>
    <x v="14"/>
    <x v="2"/>
    <n v="7473.26"/>
    <n v="5751.64"/>
    <n v="1.2993268007037992"/>
  </r>
  <r>
    <x v="30"/>
    <n v="15"/>
    <x v="14"/>
    <x v="3"/>
    <n v="1862.21"/>
    <n v="847.73"/>
    <n v="2.1967017800478925"/>
  </r>
  <r>
    <x v="31"/>
    <n v="15"/>
    <x v="14"/>
    <x v="0"/>
    <n v="418.99"/>
    <n v="375.76"/>
    <n v="1.1150468384074943"/>
  </r>
  <r>
    <x v="31"/>
    <n v="15"/>
    <x v="14"/>
    <x v="1"/>
    <n v="2175.6799999999998"/>
    <n v="2027.17"/>
    <n v="1.0732597660778325"/>
  </r>
  <r>
    <x v="31"/>
    <n v="15"/>
    <x v="14"/>
    <x v="2"/>
    <n v="4186.1400000000003"/>
    <n v="3766.63"/>
    <n v="1.111375420468695"/>
  </r>
  <r>
    <x v="31"/>
    <n v="15"/>
    <x v="14"/>
    <x v="3"/>
    <n v="1477.97"/>
    <n v="1138.6600000000001"/>
    <n v="1.2979906205539844"/>
  </r>
  <r>
    <x v="32"/>
    <n v="15"/>
    <x v="14"/>
    <x v="0"/>
    <n v="393.13"/>
    <n v="363.45"/>
    <n v="1.0816618516989958"/>
  </r>
  <r>
    <x v="32"/>
    <n v="15"/>
    <x v="14"/>
    <x v="1"/>
    <n v="4138.8"/>
    <n v="3767.26"/>
    <n v="1.0986234026852406"/>
  </r>
  <r>
    <x v="32"/>
    <n v="15"/>
    <x v="14"/>
    <x v="2"/>
    <n v="5377.64"/>
    <n v="4582.74"/>
    <n v="1.1734551818344485"/>
  </r>
  <r>
    <x v="32"/>
    <n v="15"/>
    <x v="14"/>
    <x v="3"/>
    <n v="812.55"/>
    <n v="531.46"/>
    <n v="1.5289015165769764"/>
  </r>
  <r>
    <x v="33"/>
    <n v="15"/>
    <x v="14"/>
    <x v="0"/>
    <n v="369.44"/>
    <n v="332"/>
    <n v="1.1127710843373493"/>
  </r>
  <r>
    <x v="33"/>
    <n v="15"/>
    <x v="14"/>
    <x v="1"/>
    <n v="3943.59"/>
    <n v="3574.5"/>
    <n v="1.1032563994964331"/>
  </r>
  <r>
    <x v="33"/>
    <n v="15"/>
    <x v="14"/>
    <x v="2"/>
    <n v="10328.67"/>
    <n v="8798.5"/>
    <n v="1.1739125987384214"/>
  </r>
  <r>
    <x v="33"/>
    <n v="15"/>
    <x v="14"/>
    <x v="3"/>
    <n v="1061.0999999999999"/>
    <n v="696.9"/>
    <n v="1.522600086095566"/>
  </r>
  <r>
    <x v="34"/>
    <n v="15"/>
    <x v="14"/>
    <x v="0"/>
    <n v="427.73"/>
    <n v="397.27"/>
    <n v="1.0766732952400131"/>
  </r>
  <r>
    <x v="34"/>
    <n v="15"/>
    <x v="14"/>
    <x v="1"/>
    <n v="3733"/>
    <n v="3400.51"/>
    <n v="1.097776509994089"/>
  </r>
  <r>
    <x v="34"/>
    <n v="15"/>
    <x v="14"/>
    <x v="2"/>
    <n v="9867.32"/>
    <n v="8411.49"/>
    <n v="1.1730763515144167"/>
  </r>
  <r>
    <x v="34"/>
    <n v="15"/>
    <x v="14"/>
    <x v="3"/>
    <n v="2068.4"/>
    <n v="1356.5"/>
    <n v="1.5248064872834501"/>
  </r>
  <r>
    <x v="35"/>
    <n v="15"/>
    <x v="14"/>
    <x v="0"/>
    <n v="426.15"/>
    <n v="405.86"/>
    <n v="1.0499926082885722"/>
  </r>
  <r>
    <x v="35"/>
    <n v="15"/>
    <x v="14"/>
    <x v="1"/>
    <n v="3713.94"/>
    <n v="3393.32"/>
    <n v="1.0944856364858015"/>
  </r>
  <r>
    <x v="35"/>
    <n v="15"/>
    <x v="14"/>
    <x v="2"/>
    <n v="8752.1"/>
    <n v="7449.5"/>
    <n v="1.1748573729780523"/>
  </r>
  <r>
    <x v="35"/>
    <n v="15"/>
    <x v="14"/>
    <x v="3"/>
    <n v="1738.45"/>
    <n v="1120.4100000000001"/>
    <n v="1.5516194964343408"/>
  </r>
  <r>
    <x v="36"/>
    <n v="15"/>
    <x v="14"/>
    <x v="0"/>
    <n v="425.94"/>
    <n v="398.03"/>
    <n v="1.0701203426877373"/>
  </r>
  <r>
    <x v="36"/>
    <n v="15"/>
    <x v="14"/>
    <x v="1"/>
    <n v="3703.97"/>
    <n v="3373.94"/>
    <n v="1.0978173885724107"/>
  </r>
  <r>
    <x v="36"/>
    <n v="15"/>
    <x v="14"/>
    <x v="2"/>
    <n v="8708.94"/>
    <n v="7408.37"/>
    <n v="1.1755541367399307"/>
  </r>
  <r>
    <x v="36"/>
    <n v="15"/>
    <x v="14"/>
    <x v="3"/>
    <n v="1549.8"/>
    <n v="998.57"/>
    <n v="1.5520193877244459"/>
  </r>
  <r>
    <x v="0"/>
    <n v="16"/>
    <x v="15"/>
    <x v="0"/>
    <n v="39.24"/>
    <n v="23.59"/>
    <n v="1.6634167019923698"/>
  </r>
  <r>
    <x v="0"/>
    <n v="16"/>
    <x v="15"/>
    <x v="1"/>
    <n v="391.71"/>
    <n v="289.85000000000002"/>
    <n v="1.3514231499051232"/>
  </r>
  <r>
    <x v="0"/>
    <n v="16"/>
    <x v="15"/>
    <x v="2"/>
    <n v="807.74"/>
    <n v="614.16999999999996"/>
    <n v="1.3151733233469562"/>
  </r>
  <r>
    <x v="0"/>
    <n v="16"/>
    <x v="15"/>
    <x v="3"/>
    <n v="71.790000000000006"/>
    <n v="71.680000000000007"/>
    <n v="1.0015345982142858"/>
  </r>
  <r>
    <x v="1"/>
    <n v="16"/>
    <x v="15"/>
    <x v="0"/>
    <n v="39.299999999999997"/>
    <n v="24.26"/>
    <n v="1.6199505358615003"/>
  </r>
  <r>
    <x v="1"/>
    <n v="16"/>
    <x v="15"/>
    <x v="1"/>
    <n v="311.67"/>
    <n v="231.39"/>
    <n v="1.3469467133411126"/>
  </r>
  <r>
    <x v="1"/>
    <n v="16"/>
    <x v="15"/>
    <x v="2"/>
    <n v="694.95"/>
    <n v="528.72"/>
    <n v="1.3144008170676351"/>
  </r>
  <r>
    <x v="1"/>
    <n v="16"/>
    <x v="15"/>
    <x v="3"/>
    <n v="67.78"/>
    <n v="67.680000000000007"/>
    <n v="1.0014775413711583"/>
  </r>
  <r>
    <x v="2"/>
    <n v="16"/>
    <x v="15"/>
    <x v="0"/>
    <n v="27.76"/>
    <n v="16.23"/>
    <n v="1.7104128157732594"/>
  </r>
  <r>
    <x v="2"/>
    <n v="16"/>
    <x v="15"/>
    <x v="1"/>
    <n v="312.26"/>
    <n v="230.24"/>
    <n v="1.3562369701181376"/>
  </r>
  <r>
    <x v="2"/>
    <n v="16"/>
    <x v="15"/>
    <x v="2"/>
    <n v="552.17999999999995"/>
    <n v="419.6"/>
    <n v="1.3159675881792181"/>
  </r>
  <r>
    <x v="2"/>
    <n v="16"/>
    <x v="15"/>
    <x v="3"/>
    <n v="58.32"/>
    <n v="58.22"/>
    <n v="1.0017176228100308"/>
  </r>
  <r>
    <x v="3"/>
    <n v="16"/>
    <x v="15"/>
    <x v="0"/>
    <n v="27"/>
    <n v="16.38"/>
    <n v="1.6483516483516485"/>
  </r>
  <r>
    <x v="3"/>
    <n v="16"/>
    <x v="15"/>
    <x v="1"/>
    <n v="220.18"/>
    <n v="163.12"/>
    <n v="1.3498038254046101"/>
  </r>
  <r>
    <x v="3"/>
    <n v="16"/>
    <x v="15"/>
    <x v="2"/>
    <n v="549.29"/>
    <n v="417.74"/>
    <n v="1.3149087949442235"/>
  </r>
  <r>
    <x v="3"/>
    <n v="16"/>
    <x v="15"/>
    <x v="3"/>
    <n v="46.33"/>
    <n v="46.26"/>
    <n v="1.0015131863380891"/>
  </r>
  <r>
    <x v="4"/>
    <n v="16"/>
    <x v="15"/>
    <x v="0"/>
    <n v="57.68"/>
    <n v="36.74"/>
    <n v="1.5699510070767555"/>
  </r>
  <r>
    <x v="4"/>
    <n v="16"/>
    <x v="15"/>
    <x v="1"/>
    <n v="200.27"/>
    <n v="152.11000000000001"/>
    <n v="1.3166129774505291"/>
  </r>
  <r>
    <x v="4"/>
    <n v="16"/>
    <x v="15"/>
    <x v="2"/>
    <n v="399.02"/>
    <n v="310.5"/>
    <n v="1.2850885668276972"/>
  </r>
  <r>
    <x v="4"/>
    <n v="16"/>
    <x v="15"/>
    <x v="3"/>
    <n v="45.95"/>
    <n v="45.88"/>
    <n v="1.0015257192676548"/>
  </r>
  <r>
    <x v="5"/>
    <n v="16"/>
    <x v="15"/>
    <x v="0"/>
    <n v="56.9"/>
    <n v="40.57"/>
    <n v="1.4025141730342616"/>
  </r>
  <r>
    <x v="5"/>
    <n v="16"/>
    <x v="15"/>
    <x v="1"/>
    <n v="404.54"/>
    <n v="316.67"/>
    <n v="1.2774812896706351"/>
  </r>
  <r>
    <x v="5"/>
    <n v="16"/>
    <x v="15"/>
    <x v="2"/>
    <n v="329.71"/>
    <n v="263.95999999999998"/>
    <n v="1.2490907713289892"/>
  </r>
  <r>
    <x v="5"/>
    <n v="16"/>
    <x v="15"/>
    <x v="3"/>
    <n v="35.57"/>
    <n v="35.520000000000003"/>
    <n v="1.0014076576576576"/>
  </r>
  <r>
    <x v="6"/>
    <n v="16"/>
    <x v="15"/>
    <x v="0"/>
    <n v="51.55"/>
    <n v="37.08"/>
    <n v="1.3902373247033442"/>
  </r>
  <r>
    <x v="6"/>
    <n v="16"/>
    <x v="15"/>
    <x v="1"/>
    <n v="489.48"/>
    <n v="403.6"/>
    <n v="1.212784935579782"/>
  </r>
  <r>
    <x v="6"/>
    <n v="16"/>
    <x v="15"/>
    <x v="2"/>
    <n v="780.59"/>
    <n v="658.26"/>
    <n v="1.1858384225078238"/>
  </r>
  <r>
    <x v="6"/>
    <n v="16"/>
    <x v="15"/>
    <x v="3"/>
    <n v="28.99"/>
    <n v="28.95"/>
    <n v="1.0013816925734025"/>
  </r>
  <r>
    <x v="7"/>
    <n v="16"/>
    <x v="15"/>
    <x v="0"/>
    <n v="37.869999999999997"/>
    <n v="28.05"/>
    <n v="1.3500891265597146"/>
  </r>
  <r>
    <x v="7"/>
    <n v="16"/>
    <x v="15"/>
    <x v="1"/>
    <n v="452.18"/>
    <n v="374.06"/>
    <n v="1.2088435010426135"/>
  </r>
  <r>
    <x v="7"/>
    <n v="16"/>
    <x v="15"/>
    <x v="2"/>
    <n v="959.29"/>
    <n v="808.28"/>
    <n v="1.1868288216954521"/>
  </r>
  <r>
    <x v="7"/>
    <n v="16"/>
    <x v="15"/>
    <x v="3"/>
    <n v="69.25"/>
    <n v="69.17"/>
    <n v="1.0011565707676737"/>
  </r>
  <r>
    <x v="8"/>
    <n v="16"/>
    <x v="15"/>
    <x v="0"/>
    <n v="30.99"/>
    <n v="23.67"/>
    <n v="1.3092522179974651"/>
  </r>
  <r>
    <x v="8"/>
    <n v="16"/>
    <x v="15"/>
    <x v="1"/>
    <n v="352.78"/>
    <n v="306.87"/>
    <n v="1.149607325577606"/>
  </r>
  <r>
    <x v="8"/>
    <n v="16"/>
    <x v="15"/>
    <x v="2"/>
    <n v="895.07"/>
    <n v="789.88"/>
    <n v="1.1331721274117588"/>
  </r>
  <r>
    <x v="8"/>
    <n v="16"/>
    <x v="15"/>
    <x v="3"/>
    <n v="93.91"/>
    <n v="93.81"/>
    <n v="1.0010659844366272"/>
  </r>
  <r>
    <x v="9"/>
    <n v="16"/>
    <x v="15"/>
    <x v="0"/>
    <n v="34.92"/>
    <n v="27.76"/>
    <n v="1.2579250720461095"/>
  </r>
  <r>
    <x v="9"/>
    <n v="16"/>
    <x v="15"/>
    <x v="1"/>
    <n v="295.56"/>
    <n v="253.23"/>
    <n v="1.1671602890652766"/>
  </r>
  <r>
    <x v="9"/>
    <n v="16"/>
    <x v="15"/>
    <x v="2"/>
    <n v="623.58000000000004"/>
    <n v="540.45000000000005"/>
    <n v="1.1538162642242575"/>
  </r>
  <r>
    <x v="9"/>
    <n v="16"/>
    <x v="15"/>
    <x v="3"/>
    <n v="84.02"/>
    <n v="83.96"/>
    <n v="1.0007146260123869"/>
  </r>
  <r>
    <x v="10"/>
    <n v="16"/>
    <x v="15"/>
    <x v="0"/>
    <n v="52.94"/>
    <n v="42.76"/>
    <n v="1.2380729653882132"/>
  </r>
  <r>
    <x v="10"/>
    <n v="16"/>
    <x v="15"/>
    <x v="1"/>
    <n v="328.82"/>
    <n v="274.27999999999997"/>
    <n v="1.1988478926644306"/>
  </r>
  <r>
    <x v="10"/>
    <n v="16"/>
    <x v="15"/>
    <x v="2"/>
    <n v="532.03"/>
    <n v="451.89"/>
    <n v="1.17734404390449"/>
  </r>
  <r>
    <x v="10"/>
    <n v="16"/>
    <x v="15"/>
    <x v="3"/>
    <n v="58.68"/>
    <n v="58.63"/>
    <n v="1.0008528057308546"/>
  </r>
  <r>
    <x v="11"/>
    <n v="16"/>
    <x v="15"/>
    <x v="0"/>
    <n v="38.57"/>
    <n v="31.96"/>
    <n v="1.2068210262828536"/>
  </r>
  <r>
    <x v="11"/>
    <n v="16"/>
    <x v="15"/>
    <x v="1"/>
    <n v="492.35"/>
    <n v="413.03"/>
    <n v="1.1920441614410577"/>
  </r>
  <r>
    <x v="11"/>
    <n v="16"/>
    <x v="15"/>
    <x v="2"/>
    <n v="614.63"/>
    <n v="525.95000000000005"/>
    <n v="1.1686091833824508"/>
  </r>
  <r>
    <x v="11"/>
    <n v="16"/>
    <x v="15"/>
    <x v="3"/>
    <n v="47.83"/>
    <n v="47.79"/>
    <n v="1.0008369951872778"/>
  </r>
  <r>
    <x v="12"/>
    <n v="16"/>
    <x v="15"/>
    <x v="0"/>
    <n v="29.79"/>
    <n v="25.29"/>
    <n v="1.1779359430604983"/>
  </r>
  <r>
    <x v="12"/>
    <n v="16"/>
    <x v="15"/>
    <x v="1"/>
    <n v="357.49"/>
    <n v="307.05"/>
    <n v="1.1642729197199153"/>
  </r>
  <r>
    <x v="12"/>
    <n v="16"/>
    <x v="15"/>
    <x v="2"/>
    <n v="846.1"/>
    <n v="737.88"/>
    <n v="1.1466634141052745"/>
  </r>
  <r>
    <x v="12"/>
    <n v="16"/>
    <x v="15"/>
    <x v="3"/>
    <n v="57.16"/>
    <n v="57.12"/>
    <n v="1.0007002801120448"/>
  </r>
  <r>
    <x v="13"/>
    <n v="16"/>
    <x v="15"/>
    <x v="0"/>
    <n v="31.42"/>
    <n v="27.47"/>
    <n v="1.143793228977066"/>
  </r>
  <r>
    <x v="13"/>
    <n v="16"/>
    <x v="15"/>
    <x v="1"/>
    <n v="270.97000000000003"/>
    <n v="238.69"/>
    <n v="1.1352381750387532"/>
  </r>
  <r>
    <x v="13"/>
    <n v="16"/>
    <x v="15"/>
    <x v="2"/>
    <n v="625.25"/>
    <n v="557.42999999999995"/>
    <n v="1.1216655006009724"/>
  </r>
  <r>
    <x v="13"/>
    <n v="16"/>
    <x v="15"/>
    <x v="3"/>
    <n v="74.02"/>
    <n v="73.98"/>
    <n v="1.0005406866720734"/>
  </r>
  <r>
    <x v="14"/>
    <n v="16"/>
    <x v="15"/>
    <x v="0"/>
    <n v="31.49"/>
    <n v="27.76"/>
    <n v="1.1343659942363111"/>
  </r>
  <r>
    <x v="14"/>
    <n v="16"/>
    <x v="15"/>
    <x v="1"/>
    <n v="279.11"/>
    <n v="252.24"/>
    <n v="1.1065255312400888"/>
  </r>
  <r>
    <x v="14"/>
    <n v="16"/>
    <x v="15"/>
    <x v="2"/>
    <n v="440.46"/>
    <n v="401.87"/>
    <n v="1.0960260780849529"/>
  </r>
  <r>
    <x v="14"/>
    <n v="16"/>
    <x v="15"/>
    <x v="3"/>
    <n v="57.93"/>
    <n v="57.9"/>
    <n v="1.0005181347150258"/>
  </r>
  <r>
    <x v="15"/>
    <n v="16"/>
    <x v="15"/>
    <x v="0"/>
    <n v="41.1"/>
    <n v="35.119999999999997"/>
    <n v="1.1702733485193624"/>
  </r>
  <r>
    <x v="15"/>
    <n v="16"/>
    <x v="15"/>
    <x v="1"/>
    <n v="299.57"/>
    <n v="270.02999999999997"/>
    <n v="1.1093952523793653"/>
  </r>
  <r>
    <x v="15"/>
    <n v="16"/>
    <x v="15"/>
    <x v="2"/>
    <n v="488.98"/>
    <n v="444.7"/>
    <n v="1.0995727456712392"/>
  </r>
  <r>
    <x v="15"/>
    <n v="16"/>
    <x v="15"/>
    <x v="3"/>
    <n v="40.99"/>
    <n v="40.97"/>
    <n v="1.0004881620698072"/>
  </r>
  <r>
    <x v="16"/>
    <n v="16"/>
    <x v="15"/>
    <x v="0"/>
    <n v="39.369999999999997"/>
    <n v="33.65"/>
    <n v="1.1699851411589897"/>
  </r>
  <r>
    <x v="16"/>
    <n v="16"/>
    <x v="15"/>
    <x v="1"/>
    <n v="403.51"/>
    <n v="349.94"/>
    <n v="1.1530833857232667"/>
  </r>
  <r>
    <x v="16"/>
    <n v="16"/>
    <x v="15"/>
    <x v="2"/>
    <n v="536.04"/>
    <n v="471.6"/>
    <n v="1.1366412213740458"/>
  </r>
  <r>
    <x v="16"/>
    <n v="16"/>
    <x v="15"/>
    <x v="3"/>
    <n v="42.54"/>
    <n v="42.51"/>
    <n v="1.0007057163020465"/>
  </r>
  <r>
    <x v="17"/>
    <n v="16"/>
    <x v="15"/>
    <x v="0"/>
    <n v="43.08"/>
    <n v="37.07"/>
    <n v="1.1621257081197733"/>
  </r>
  <r>
    <x v="17"/>
    <n v="16"/>
    <x v="15"/>
    <x v="1"/>
    <n v="407.41"/>
    <n v="357.17"/>
    <n v="1.1406613097404597"/>
  </r>
  <r>
    <x v="17"/>
    <n v="16"/>
    <x v="15"/>
    <x v="2"/>
    <n v="714.17"/>
    <n v="636.98"/>
    <n v="1.1211811987817513"/>
  </r>
  <r>
    <x v="17"/>
    <n v="16"/>
    <x v="15"/>
    <x v="3"/>
    <n v="45.94"/>
    <n v="45.9"/>
    <n v="1.000871459694989"/>
  </r>
  <r>
    <x v="18"/>
    <n v="16"/>
    <x v="15"/>
    <x v="0"/>
    <n v="42.69"/>
    <n v="36.93"/>
    <n v="1.1559707554833467"/>
  </r>
  <r>
    <x v="18"/>
    <n v="16"/>
    <x v="15"/>
    <x v="1"/>
    <n v="444.59"/>
    <n v="400.48"/>
    <n v="1.1101428286056731"/>
  </r>
  <r>
    <x v="18"/>
    <n v="16"/>
    <x v="15"/>
    <x v="2"/>
    <n v="775.5"/>
    <n v="705.03"/>
    <n v="1.0999531934811284"/>
  </r>
  <r>
    <x v="18"/>
    <n v="16"/>
    <x v="15"/>
    <x v="3"/>
    <n v="66.33"/>
    <n v="66.290000000000006"/>
    <n v="1.0006034092623322"/>
  </r>
  <r>
    <x v="19"/>
    <n v="16"/>
    <x v="15"/>
    <x v="0"/>
    <n v="46.45"/>
    <n v="41.89"/>
    <n v="1.1088565290045358"/>
  </r>
  <r>
    <x v="19"/>
    <n v="16"/>
    <x v="15"/>
    <x v="1"/>
    <n v="474.2"/>
    <n v="429.02"/>
    <n v="1.1053097757680295"/>
  </r>
  <r>
    <x v="19"/>
    <n v="16"/>
    <x v="15"/>
    <x v="2"/>
    <n v="924.82"/>
    <n v="846.39"/>
    <n v="1.0926641382814071"/>
  </r>
  <r>
    <x v="19"/>
    <n v="16"/>
    <x v="15"/>
    <x v="3"/>
    <n v="78.760000000000005"/>
    <n v="78.709999999999994"/>
    <n v="1.0006352432981833"/>
  </r>
  <r>
    <x v="20"/>
    <n v="16"/>
    <x v="15"/>
    <x v="0"/>
    <n v="45.69"/>
    <n v="39.840000000000003"/>
    <n v="1.1468373493975903"/>
  </r>
  <r>
    <x v="20"/>
    <n v="16"/>
    <x v="15"/>
    <x v="1"/>
    <n v="509.57"/>
    <n v="440.65"/>
    <n v="1.1564053103370022"/>
  </r>
  <r>
    <x v="20"/>
    <n v="16"/>
    <x v="15"/>
    <x v="2"/>
    <n v="903.22"/>
    <n v="793.48"/>
    <n v="1.1383021626253971"/>
  </r>
  <r>
    <x v="20"/>
    <n v="16"/>
    <x v="15"/>
    <x v="3"/>
    <n v="93.04"/>
    <n v="92.98"/>
    <n v="1.0006453000645301"/>
  </r>
  <r>
    <x v="21"/>
    <n v="16"/>
    <x v="15"/>
    <x v="0"/>
    <n v="43.16"/>
    <n v="36.51"/>
    <n v="1.1821418789372775"/>
  </r>
  <r>
    <x v="21"/>
    <n v="16"/>
    <x v="15"/>
    <x v="1"/>
    <n v="493.08"/>
    <n v="426.29"/>
    <n v="1.156677379248868"/>
  </r>
  <r>
    <x v="21"/>
    <n v="16"/>
    <x v="15"/>
    <x v="2"/>
    <n v="1013.24"/>
    <n v="893.27"/>
    <n v="1.1343042976927469"/>
  </r>
  <r>
    <x v="21"/>
    <n v="16"/>
    <x v="15"/>
    <x v="3"/>
    <n v="93.89"/>
    <n v="93.8"/>
    <n v="1.0009594882729211"/>
  </r>
  <r>
    <x v="22"/>
    <n v="16"/>
    <x v="15"/>
    <x v="0"/>
    <n v="35.33"/>
    <n v="30.82"/>
    <n v="1.1463335496430889"/>
  </r>
  <r>
    <x v="22"/>
    <n v="16"/>
    <x v="15"/>
    <x v="1"/>
    <n v="456.73"/>
    <n v="414.26"/>
    <n v="1.1025201564235023"/>
  </r>
  <r>
    <x v="22"/>
    <n v="16"/>
    <x v="15"/>
    <x v="2"/>
    <n v="982.08"/>
    <n v="905.08"/>
    <n v="1.0850753524550316"/>
  </r>
  <r>
    <x v="22"/>
    <n v="16"/>
    <x v="15"/>
    <x v="3"/>
    <n v="100.95"/>
    <n v="100.86"/>
    <n v="1.0008923259964306"/>
  </r>
  <r>
    <x v="23"/>
    <n v="16"/>
    <x v="15"/>
    <x v="0"/>
    <n v="41.14"/>
    <n v="38.729999999999997"/>
    <n v="1.0622256648592823"/>
  </r>
  <r>
    <x v="23"/>
    <n v="16"/>
    <x v="15"/>
    <x v="1"/>
    <n v="379.09"/>
    <n v="375.51"/>
    <n v="1.009533700833533"/>
  </r>
  <r>
    <x v="23"/>
    <n v="16"/>
    <x v="15"/>
    <x v="2"/>
    <n v="930.83"/>
    <n v="928.93"/>
    <n v="1.0020453640209706"/>
  </r>
  <r>
    <x v="23"/>
    <n v="16"/>
    <x v="15"/>
    <x v="3"/>
    <n v="102.29"/>
    <n v="102.24"/>
    <n v="1.0004890453834117"/>
  </r>
  <r>
    <x v="24"/>
    <n v="16"/>
    <x v="15"/>
    <x v="0"/>
    <n v="40.25"/>
    <n v="37.42"/>
    <n v="1.0756280064136825"/>
  </r>
  <r>
    <x v="24"/>
    <n v="16"/>
    <x v="15"/>
    <x v="1"/>
    <n v="436.49"/>
    <n v="413.79"/>
    <n v="1.0548587447739191"/>
  </r>
  <r>
    <x v="24"/>
    <n v="16"/>
    <x v="15"/>
    <x v="2"/>
    <n v="781.49"/>
    <n v="746.86"/>
    <n v="1.0463674584259433"/>
  </r>
  <r>
    <x v="24"/>
    <n v="16"/>
    <x v="15"/>
    <x v="3"/>
    <n v="96.41"/>
    <n v="96.37"/>
    <n v="1.0004150669295424"/>
  </r>
  <r>
    <x v="25"/>
    <n v="16"/>
    <x v="15"/>
    <x v="0"/>
    <n v="37.79"/>
    <n v="35.19"/>
    <n v="1.0738846263142938"/>
  </r>
  <r>
    <x v="25"/>
    <n v="16"/>
    <x v="15"/>
    <x v="1"/>
    <n v="405.65"/>
    <n v="383.78"/>
    <n v="1.0569857730991714"/>
  </r>
  <r>
    <x v="25"/>
    <n v="16"/>
    <x v="15"/>
    <x v="2"/>
    <n v="832.07"/>
    <n v="793.38"/>
    <n v="1.0487660389724975"/>
  </r>
  <r>
    <x v="25"/>
    <n v="16"/>
    <x v="15"/>
    <x v="3"/>
    <n v="82.21"/>
    <n v="82.18"/>
    <n v="1.0003650523241663"/>
  </r>
  <r>
    <x v="26"/>
    <n v="16"/>
    <x v="15"/>
    <x v="0"/>
    <n v="30.83"/>
    <n v="28.03"/>
    <n v="1.0998929718159114"/>
  </r>
  <r>
    <x v="26"/>
    <n v="16"/>
    <x v="15"/>
    <x v="1"/>
    <n v="384.71"/>
    <n v="357.76"/>
    <n v="1.0753298300536673"/>
  </r>
  <r>
    <x v="26"/>
    <n v="16"/>
    <x v="15"/>
    <x v="2"/>
    <n v="780.74"/>
    <n v="733.98"/>
    <n v="1.0637074579688819"/>
  </r>
  <r>
    <x v="26"/>
    <n v="16"/>
    <x v="15"/>
    <x v="3"/>
    <n v="88.42"/>
    <n v="88.36"/>
    <n v="1.0006790402897239"/>
  </r>
  <r>
    <x v="27"/>
    <n v="16"/>
    <x v="15"/>
    <x v="0"/>
    <n v="41.64"/>
    <n v="37.51"/>
    <n v="1.1101039722740604"/>
  </r>
  <r>
    <x v="27"/>
    <n v="16"/>
    <x v="15"/>
    <x v="1"/>
    <n v="311.58999999999997"/>
    <n v="298.67"/>
    <n v="1.0432584457762746"/>
  </r>
  <r>
    <x v="27"/>
    <n v="16"/>
    <x v="15"/>
    <x v="2"/>
    <n v="723.59"/>
    <n v="701.95"/>
    <n v="1.0308284065816653"/>
  </r>
  <r>
    <x v="27"/>
    <n v="16"/>
    <x v="15"/>
    <x v="3"/>
    <n v="82.91"/>
    <n v="82.85"/>
    <n v="1.0007242003621002"/>
  </r>
  <r>
    <x v="28"/>
    <n v="16"/>
    <x v="15"/>
    <x v="0"/>
    <n v="37.43"/>
    <n v="32.869999999999997"/>
    <n v="1.1387283236994221"/>
  </r>
  <r>
    <x v="28"/>
    <n v="16"/>
    <x v="15"/>
    <x v="1"/>
    <n v="405.14"/>
    <n v="386.19"/>
    <n v="1.0490691110593231"/>
  </r>
  <r>
    <x v="28"/>
    <n v="16"/>
    <x v="15"/>
    <x v="2"/>
    <n v="552.28"/>
    <n v="534.59"/>
    <n v="1.0330907798499784"/>
  </r>
  <r>
    <x v="28"/>
    <n v="16"/>
    <x v="15"/>
    <x v="3"/>
    <n v="72.91"/>
    <n v="72.84"/>
    <n v="1.0009610104338276"/>
  </r>
  <r>
    <x v="29"/>
    <n v="16"/>
    <x v="15"/>
    <x v="0"/>
    <n v="27.24"/>
    <n v="23.71"/>
    <n v="1.1488823281315899"/>
  </r>
  <r>
    <x v="29"/>
    <n v="16"/>
    <x v="15"/>
    <x v="1"/>
    <n v="392.42"/>
    <n v="381.97"/>
    <n v="1.0273581694897505"/>
  </r>
  <r>
    <x v="29"/>
    <n v="16"/>
    <x v="15"/>
    <x v="2"/>
    <n v="808.68"/>
    <n v="799.46"/>
    <n v="1.0115327846296249"/>
  </r>
  <r>
    <x v="29"/>
    <n v="16"/>
    <x v="15"/>
    <x v="3"/>
    <n v="57.66"/>
    <n v="57.59"/>
    <n v="1.0012154888001388"/>
  </r>
  <r>
    <x v="30"/>
    <n v="16"/>
    <x v="15"/>
    <x v="0"/>
    <n v="30.16"/>
    <n v="27.25"/>
    <n v="1.106788990825688"/>
  </r>
  <r>
    <x v="30"/>
    <n v="16"/>
    <x v="15"/>
    <x v="1"/>
    <n v="284.3"/>
    <n v="275.91000000000003"/>
    <n v="1.0304084665289406"/>
  </r>
  <r>
    <x v="30"/>
    <n v="16"/>
    <x v="15"/>
    <x v="2"/>
    <n v="756.3"/>
    <n v="743"/>
    <n v="1.017900403768506"/>
  </r>
  <r>
    <x v="30"/>
    <n v="16"/>
    <x v="15"/>
    <x v="3"/>
    <n v="85.05"/>
    <n v="84.98"/>
    <n v="1.0008237232289949"/>
  </r>
  <r>
    <x v="31"/>
    <n v="16"/>
    <x v="15"/>
    <x v="0"/>
    <n v="42.86"/>
    <n v="37.880000000000003"/>
    <n v="1.1314677930306229"/>
  </r>
  <r>
    <x v="31"/>
    <n v="16"/>
    <x v="15"/>
    <x v="1"/>
    <n v="321.55"/>
    <n v="308.74"/>
    <n v="1.0414912223877697"/>
  </r>
  <r>
    <x v="31"/>
    <n v="16"/>
    <x v="15"/>
    <x v="2"/>
    <n v="549.83000000000004"/>
    <n v="535.16999999999996"/>
    <n v="1.0273931647887589"/>
  </r>
  <r>
    <x v="31"/>
    <n v="16"/>
    <x v="15"/>
    <x v="3"/>
    <n v="80.59"/>
    <n v="80.510000000000005"/>
    <n v="1.0009936653831821"/>
  </r>
  <r>
    <x v="32"/>
    <n v="16"/>
    <x v="15"/>
    <x v="0"/>
    <n v="38.79"/>
    <n v="35.6"/>
    <n v="1.0896067415730337"/>
  </r>
  <r>
    <x v="32"/>
    <n v="16"/>
    <x v="15"/>
    <x v="1"/>
    <n v="447.87"/>
    <n v="436.65"/>
    <n v="1.0256956372380626"/>
  </r>
  <r>
    <x v="32"/>
    <n v="16"/>
    <x v="15"/>
    <x v="2"/>
    <n v="612.26"/>
    <n v="602.87"/>
    <n v="1.0155754972050359"/>
  </r>
  <r>
    <x v="32"/>
    <n v="16"/>
    <x v="15"/>
    <x v="3"/>
    <n v="59.44"/>
    <n v="59.4"/>
    <n v="1.0006734006734006"/>
  </r>
  <r>
    <x v="33"/>
    <n v="16"/>
    <x v="15"/>
    <x v="0"/>
    <n v="31.36"/>
    <n v="28"/>
    <n v="1.1199999999999999"/>
  </r>
  <r>
    <x v="33"/>
    <n v="16"/>
    <x v="15"/>
    <x v="1"/>
    <n v="415.64"/>
    <n v="403.79"/>
    <n v="1.0293469377646796"/>
  </r>
  <r>
    <x v="33"/>
    <n v="16"/>
    <x v="15"/>
    <x v="2"/>
    <n v="836.58"/>
    <n v="823.8"/>
    <n v="1.0155134741442098"/>
  </r>
  <r>
    <x v="33"/>
    <n v="16"/>
    <x v="15"/>
    <x v="3"/>
    <n v="64.22"/>
    <n v="64.16"/>
    <n v="1.0009351620947631"/>
  </r>
  <r>
    <x v="34"/>
    <n v="16"/>
    <x v="15"/>
    <x v="0"/>
    <n v="27.8"/>
    <n v="25.63"/>
    <n v="1.0846664065548186"/>
  </r>
  <r>
    <x v="34"/>
    <n v="16"/>
    <x v="15"/>
    <x v="1"/>
    <n v="334.43"/>
    <n v="326.27999999999997"/>
    <n v="1.0249785460340812"/>
  </r>
  <r>
    <x v="34"/>
    <n v="16"/>
    <x v="15"/>
    <x v="2"/>
    <n v="880.54"/>
    <n v="867.21"/>
    <n v="1.0153711327129529"/>
  </r>
  <r>
    <x v="34"/>
    <n v="16"/>
    <x v="15"/>
    <x v="3"/>
    <n v="89.53"/>
    <n v="89.47"/>
    <n v="1.0006706158488878"/>
  </r>
  <r>
    <x v="35"/>
    <n v="16"/>
    <x v="15"/>
    <x v="0"/>
    <n v="29.33"/>
    <n v="27.55"/>
    <n v="1.0646098003629763"/>
  </r>
  <r>
    <x v="35"/>
    <n v="16"/>
    <x v="15"/>
    <x v="1"/>
    <n v="248.75"/>
    <n v="242.77"/>
    <n v="1.0246323680850187"/>
  </r>
  <r>
    <x v="35"/>
    <n v="16"/>
    <x v="15"/>
    <x v="2"/>
    <n v="621.05999999999995"/>
    <n v="609.23"/>
    <n v="1.0194179538105477"/>
  </r>
  <r>
    <x v="35"/>
    <n v="16"/>
    <x v="15"/>
    <x v="3"/>
    <n v="74.22"/>
    <n v="74.19"/>
    <n v="1.0004043671653862"/>
  </r>
  <r>
    <x v="36"/>
    <n v="16"/>
    <x v="15"/>
    <x v="0"/>
    <n v="29.21"/>
    <n v="26.9"/>
    <n v="1.0858736059479555"/>
  </r>
  <r>
    <x v="36"/>
    <n v="16"/>
    <x v="15"/>
    <x v="1"/>
    <n v="262.95999999999998"/>
    <n v="255.91"/>
    <n v="1.0275487476065803"/>
  </r>
  <r>
    <x v="36"/>
    <n v="16"/>
    <x v="15"/>
    <x v="2"/>
    <n v="462.04"/>
    <n v="453.01"/>
    <n v="1.0199333348049713"/>
  </r>
  <r>
    <x v="36"/>
    <n v="16"/>
    <x v="15"/>
    <x v="3"/>
    <n v="52.35"/>
    <n v="52.32"/>
    <n v="1.0005733944954129"/>
  </r>
  <r>
    <x v="0"/>
    <n v="17"/>
    <x v="16"/>
    <x v="0"/>
    <n v="239.7"/>
    <n v="155.47999999999999"/>
    <n v="1.5416773861589916"/>
  </r>
  <r>
    <x v="0"/>
    <n v="17"/>
    <x v="16"/>
    <x v="1"/>
    <n v="3447.01"/>
    <n v="1873.6"/>
    <n v="1.8397790350128098"/>
  </r>
  <r>
    <x v="0"/>
    <n v="17"/>
    <x v="16"/>
    <x v="2"/>
    <n v="8806.92"/>
    <n v="3495.54"/>
    <n v="2.5194733860862701"/>
  </r>
  <r>
    <x v="0"/>
    <n v="17"/>
    <x v="16"/>
    <x v="3"/>
    <n v="2208.77"/>
    <n v="353.23"/>
    <n v="6.2530645754890575"/>
  </r>
  <r>
    <x v="1"/>
    <n v="17"/>
    <x v="16"/>
    <x v="0"/>
    <n v="203.54"/>
    <n v="135.30000000000001"/>
    <n v="1.5043606799704359"/>
  </r>
  <r>
    <x v="1"/>
    <n v="17"/>
    <x v="16"/>
    <x v="1"/>
    <n v="2524.64"/>
    <n v="1378.53"/>
    <n v="1.8314001146148433"/>
  </r>
  <r>
    <x v="1"/>
    <n v="17"/>
    <x v="16"/>
    <x v="2"/>
    <n v="9390.7900000000009"/>
    <n v="3731.42"/>
    <n v="2.5166799770596717"/>
  </r>
  <r>
    <x v="1"/>
    <n v="17"/>
    <x v="16"/>
    <x v="3"/>
    <n v="2293.56"/>
    <n v="367.02"/>
    <n v="6.2491417361451695"/>
  </r>
  <r>
    <x v="2"/>
    <n v="17"/>
    <x v="16"/>
    <x v="0"/>
    <n v="222.65"/>
    <n v="140.69999999999999"/>
    <n v="1.582444918265814"/>
  </r>
  <r>
    <x v="2"/>
    <n v="17"/>
    <x v="16"/>
    <x v="1"/>
    <n v="2144.52"/>
    <n v="1160.0899999999999"/>
    <n v="1.8485807135653269"/>
  </r>
  <r>
    <x v="2"/>
    <n v="17"/>
    <x v="16"/>
    <x v="2"/>
    <n v="6876.49"/>
    <n v="2726.03"/>
    <n v="2.5225290990928197"/>
  </r>
  <r>
    <x v="2"/>
    <n v="17"/>
    <x v="16"/>
    <x v="3"/>
    <n v="2445.4699999999998"/>
    <n v="390.56"/>
    <n v="6.2614451044653823"/>
  </r>
  <r>
    <x v="3"/>
    <n v="17"/>
    <x v="16"/>
    <x v="0"/>
    <n v="212.23"/>
    <n v="138.87"/>
    <n v="1.528263843882768"/>
  </r>
  <r>
    <x v="3"/>
    <n v="17"/>
    <x v="16"/>
    <x v="1"/>
    <n v="2360.11"/>
    <n v="1284.9100000000001"/>
    <n v="1.8367901253784311"/>
  </r>
  <r>
    <x v="3"/>
    <n v="17"/>
    <x v="16"/>
    <x v="2"/>
    <n v="5831.52"/>
    <n v="2315.4"/>
    <n v="2.5185799429904123"/>
  </r>
  <r>
    <x v="3"/>
    <n v="17"/>
    <x v="16"/>
    <x v="3"/>
    <n v="1802.98"/>
    <n v="288.26"/>
    <n v="6.2547006174980924"/>
  </r>
  <r>
    <x v="4"/>
    <n v="17"/>
    <x v="16"/>
    <x v="0"/>
    <n v="186.96"/>
    <n v="127.5"/>
    <n v="1.4663529411764706"/>
  </r>
  <r>
    <x v="4"/>
    <n v="17"/>
    <x v="16"/>
    <x v="1"/>
    <n v="2240.4899999999998"/>
    <n v="1184.54"/>
    <n v="1.8914430918331164"/>
  </r>
  <r>
    <x v="4"/>
    <n v="17"/>
    <x v="16"/>
    <x v="2"/>
    <n v="6374.66"/>
    <n v="2343.25"/>
    <n v="2.7204352928624771"/>
  </r>
  <r>
    <x v="4"/>
    <n v="17"/>
    <x v="16"/>
    <x v="3"/>
    <n v="1416.71"/>
    <n v="147.19999999999999"/>
    <n v="9.6243885869565222"/>
  </r>
  <r>
    <x v="5"/>
    <n v="17"/>
    <x v="16"/>
    <x v="0"/>
    <n v="136.74"/>
    <n v="104.9"/>
    <n v="1.3035271687321259"/>
  </r>
  <r>
    <x v="5"/>
    <n v="17"/>
    <x v="16"/>
    <x v="1"/>
    <n v="1874.66"/>
    <n v="983.95"/>
    <n v="1.9052390873519995"/>
  </r>
  <r>
    <x v="5"/>
    <n v="17"/>
    <x v="16"/>
    <x v="2"/>
    <n v="5978.94"/>
    <n v="2075.02"/>
    <n v="2.8813890950448671"/>
  </r>
  <r>
    <x v="5"/>
    <n v="17"/>
    <x v="16"/>
    <x v="3"/>
    <n v="1587.35"/>
    <n v="114.26"/>
    <n v="13.892438298617188"/>
  </r>
  <r>
    <x v="6"/>
    <n v="17"/>
    <x v="16"/>
    <x v="0"/>
    <n v="127.71"/>
    <n v="96.57"/>
    <n v="1.3224603914259088"/>
  </r>
  <r>
    <x v="6"/>
    <n v="17"/>
    <x v="16"/>
    <x v="1"/>
    <n v="1558.49"/>
    <n v="962.96"/>
    <n v="1.6184369028827781"/>
  </r>
  <r>
    <x v="6"/>
    <n v="17"/>
    <x v="16"/>
    <x v="2"/>
    <n v="5533.68"/>
    <n v="2685.2"/>
    <n v="2.0608073886488905"/>
  </r>
  <r>
    <x v="6"/>
    <n v="17"/>
    <x v="16"/>
    <x v="3"/>
    <n v="1610.53"/>
    <n v="436.62"/>
    <n v="3.6886308460446156"/>
  </r>
  <r>
    <x v="7"/>
    <n v="17"/>
    <x v="16"/>
    <x v="0"/>
    <n v="120.71"/>
    <n v="93.74"/>
    <n v="1.2877106891401751"/>
  </r>
  <r>
    <x v="7"/>
    <n v="17"/>
    <x v="16"/>
    <x v="1"/>
    <n v="1441.94"/>
    <n v="903.92"/>
    <n v="1.595207540490309"/>
  </r>
  <r>
    <x v="7"/>
    <n v="17"/>
    <x v="16"/>
    <x v="2"/>
    <n v="4572.76"/>
    <n v="2265.58"/>
    <n v="2.0183617440125707"/>
  </r>
  <r>
    <x v="7"/>
    <n v="17"/>
    <x v="16"/>
    <x v="3"/>
    <n v="1484.5"/>
    <n v="437.32"/>
    <n v="3.3945394676666973"/>
  </r>
  <r>
    <x v="8"/>
    <n v="17"/>
    <x v="16"/>
    <x v="0"/>
    <n v="104.08"/>
    <n v="81.290000000000006"/>
    <n v="1.280354287120187"/>
  </r>
  <r>
    <x v="8"/>
    <n v="17"/>
    <x v="16"/>
    <x v="1"/>
    <n v="1446.32"/>
    <n v="1067.6300000000001"/>
    <n v="1.3547015351760439"/>
  </r>
  <r>
    <x v="8"/>
    <n v="17"/>
    <x v="16"/>
    <x v="2"/>
    <n v="4191.21"/>
    <n v="2760.34"/>
    <n v="1.5183673025786677"/>
  </r>
  <r>
    <x v="8"/>
    <n v="17"/>
    <x v="16"/>
    <x v="3"/>
    <n v="1238.4000000000001"/>
    <n v="658.12"/>
    <n v="1.8817236978058713"/>
  </r>
  <r>
    <x v="9"/>
    <n v="17"/>
    <x v="16"/>
    <x v="0"/>
    <n v="97.72"/>
    <n v="80.430000000000007"/>
    <n v="1.2149695387293298"/>
  </r>
  <r>
    <x v="9"/>
    <n v="17"/>
    <x v="16"/>
    <x v="1"/>
    <n v="1285.67"/>
    <n v="876.29"/>
    <n v="1.4671741090278334"/>
  </r>
  <r>
    <x v="9"/>
    <n v="17"/>
    <x v="16"/>
    <x v="2"/>
    <n v="4166.08"/>
    <n v="2363.84"/>
    <n v="1.7624204683904154"/>
  </r>
  <r>
    <x v="9"/>
    <n v="17"/>
    <x v="16"/>
    <x v="3"/>
    <n v="1128"/>
    <n v="448.64"/>
    <n v="2.5142653352353781"/>
  </r>
  <r>
    <x v="10"/>
    <n v="17"/>
    <x v="16"/>
    <x v="0"/>
    <n v="75.709999999999994"/>
    <n v="65.069999999999993"/>
    <n v="1.1635162133087444"/>
  </r>
  <r>
    <x v="10"/>
    <n v="17"/>
    <x v="16"/>
    <x v="1"/>
    <n v="1203.6500000000001"/>
    <n v="740.1"/>
    <n v="1.6263342791514661"/>
  </r>
  <r>
    <x v="10"/>
    <n v="17"/>
    <x v="16"/>
    <x v="2"/>
    <n v="3750.23"/>
    <n v="1727.66"/>
    <n v="2.1706990958869219"/>
  </r>
  <r>
    <x v="10"/>
    <n v="17"/>
    <x v="16"/>
    <x v="3"/>
    <n v="1139.5"/>
    <n v="253.8"/>
    <n v="4.4897557131599681"/>
  </r>
  <r>
    <x v="11"/>
    <n v="17"/>
    <x v="16"/>
    <x v="0"/>
    <n v="62.88"/>
    <n v="55.74"/>
    <n v="1.1280947255113025"/>
  </r>
  <r>
    <x v="11"/>
    <n v="17"/>
    <x v="16"/>
    <x v="1"/>
    <n v="919.07"/>
    <n v="565.02"/>
    <n v="1.6266149870801034"/>
  </r>
  <r>
    <x v="11"/>
    <n v="17"/>
    <x v="16"/>
    <x v="2"/>
    <n v="3498.1"/>
    <n v="1593.31"/>
    <n v="2.1954924026084064"/>
  </r>
  <r>
    <x v="11"/>
    <n v="17"/>
    <x v="16"/>
    <x v="3"/>
    <n v="990.96"/>
    <n v="212.02"/>
    <n v="4.673898688802943"/>
  </r>
  <r>
    <x v="12"/>
    <n v="17"/>
    <x v="16"/>
    <x v="0"/>
    <n v="71.37"/>
    <n v="63.99"/>
    <n v="1.1153305203938115"/>
  </r>
  <r>
    <x v="12"/>
    <n v="17"/>
    <x v="16"/>
    <x v="1"/>
    <n v="766.52"/>
    <n v="499.16"/>
    <n v="1.5356198413334401"/>
  </r>
  <r>
    <x v="12"/>
    <n v="17"/>
    <x v="16"/>
    <x v="2"/>
    <n v="2637.66"/>
    <n v="1338.41"/>
    <n v="1.9707414021114604"/>
  </r>
  <r>
    <x v="12"/>
    <n v="17"/>
    <x v="16"/>
    <x v="3"/>
    <n v="948.94"/>
    <n v="276.49"/>
    <n v="3.432095193316214"/>
  </r>
  <r>
    <x v="13"/>
    <n v="17"/>
    <x v="16"/>
    <x v="0"/>
    <n v="69.650000000000006"/>
    <n v="63.7"/>
    <n v="1.0934065934065935"/>
  </r>
  <r>
    <x v="13"/>
    <n v="17"/>
    <x v="16"/>
    <x v="1"/>
    <n v="857.29"/>
    <n v="604.05999999999995"/>
    <n v="1.4192133231798167"/>
  </r>
  <r>
    <x v="13"/>
    <n v="17"/>
    <x v="16"/>
    <x v="2"/>
    <n v="2174.85"/>
    <n v="1267.74"/>
    <n v="1.7155331534857303"/>
  </r>
  <r>
    <x v="13"/>
    <n v="17"/>
    <x v="16"/>
    <x v="3"/>
    <n v="704.06"/>
    <n v="284.49"/>
    <n v="2.4748145804773451"/>
  </r>
  <r>
    <x v="14"/>
    <n v="17"/>
    <x v="16"/>
    <x v="0"/>
    <n v="63.49"/>
    <n v="57.74"/>
    <n v="1.0995843436092829"/>
  </r>
  <r>
    <x v="14"/>
    <n v="17"/>
    <x v="16"/>
    <x v="1"/>
    <n v="820.31"/>
    <n v="627.57000000000005"/>
    <n v="1.3071211179629363"/>
  </r>
  <r>
    <x v="14"/>
    <n v="17"/>
    <x v="16"/>
    <x v="2"/>
    <n v="2397.96"/>
    <n v="1611.72"/>
    <n v="1.4878266696448514"/>
  </r>
  <r>
    <x v="14"/>
    <n v="17"/>
    <x v="16"/>
    <x v="3"/>
    <n v="570.58000000000004"/>
    <n v="302.8"/>
    <n v="1.8843461030383091"/>
  </r>
  <r>
    <x v="15"/>
    <n v="17"/>
    <x v="16"/>
    <x v="0"/>
    <n v="71.27"/>
    <n v="62.34"/>
    <n v="1.1432467115816489"/>
  </r>
  <r>
    <x v="15"/>
    <n v="17"/>
    <x v="16"/>
    <x v="1"/>
    <n v="791.75"/>
    <n v="622.44000000000005"/>
    <n v="1.2720101535891009"/>
  </r>
  <r>
    <x v="15"/>
    <n v="17"/>
    <x v="16"/>
    <x v="2"/>
    <n v="2353.1999999999998"/>
    <n v="1672.5"/>
    <n v="1.4069955156950671"/>
  </r>
  <r>
    <x v="15"/>
    <n v="17"/>
    <x v="16"/>
    <x v="3"/>
    <n v="675.81"/>
    <n v="403.38"/>
    <n v="1.6753681392235609"/>
  </r>
  <r>
    <x v="16"/>
    <n v="17"/>
    <x v="16"/>
    <x v="0"/>
    <n v="72.5"/>
    <n v="65.180000000000007"/>
    <n v="1.1123043878490333"/>
  </r>
  <r>
    <x v="16"/>
    <n v="17"/>
    <x v="16"/>
    <x v="1"/>
    <n v="932.9"/>
    <n v="670.45"/>
    <n v="1.3914535013796703"/>
  </r>
  <r>
    <x v="16"/>
    <n v="17"/>
    <x v="16"/>
    <x v="2"/>
    <n v="2381.75"/>
    <n v="1446.7"/>
    <n v="1.6463330338010644"/>
  </r>
  <r>
    <x v="16"/>
    <n v="17"/>
    <x v="16"/>
    <x v="3"/>
    <n v="674.7"/>
    <n v="299.51"/>
    <n v="2.2526793763146475"/>
  </r>
  <r>
    <x v="17"/>
    <n v="17"/>
    <x v="16"/>
    <x v="0"/>
    <n v="83.5"/>
    <n v="75.67"/>
    <n v="1.1034756178141931"/>
  </r>
  <r>
    <x v="17"/>
    <n v="17"/>
    <x v="16"/>
    <x v="1"/>
    <n v="981.54"/>
    <n v="686.14"/>
    <n v="1.4305243827790246"/>
  </r>
  <r>
    <x v="17"/>
    <n v="17"/>
    <x v="16"/>
    <x v="2"/>
    <n v="2937.96"/>
    <n v="1695.9"/>
    <n v="1.7323898814788607"/>
  </r>
  <r>
    <x v="17"/>
    <n v="17"/>
    <x v="16"/>
    <x v="3"/>
    <n v="713.97"/>
    <n v="283.45"/>
    <n v="2.5188569412594815"/>
  </r>
  <r>
    <x v="18"/>
    <n v="17"/>
    <x v="16"/>
    <x v="0"/>
    <n v="76.25"/>
    <n v="67.78"/>
    <n v="1.124963115963411"/>
  </r>
  <r>
    <x v="18"/>
    <n v="17"/>
    <x v="16"/>
    <x v="1"/>
    <n v="1132.6099999999999"/>
    <n v="887.32"/>
    <n v="1.2764391651264479"/>
  </r>
  <r>
    <x v="18"/>
    <n v="17"/>
    <x v="16"/>
    <x v="2"/>
    <n v="3014.15"/>
    <n v="2123.3200000000002"/>
    <n v="1.4195458056251531"/>
  </r>
  <r>
    <x v="18"/>
    <n v="17"/>
    <x v="16"/>
    <x v="3"/>
    <n v="864.42"/>
    <n v="508.33"/>
    <n v="1.7005095115377806"/>
  </r>
  <r>
    <x v="19"/>
    <n v="17"/>
    <x v="16"/>
    <x v="0"/>
    <n v="90.84"/>
    <n v="85.19"/>
    <n v="1.0663223383026177"/>
  </r>
  <r>
    <x v="19"/>
    <n v="17"/>
    <x v="16"/>
    <x v="1"/>
    <n v="1087.43"/>
    <n v="832.14"/>
    <n v="1.3067873194414403"/>
  </r>
  <r>
    <x v="19"/>
    <n v="17"/>
    <x v="16"/>
    <x v="2"/>
    <n v="3575.74"/>
    <n v="2388.85"/>
    <n v="1.4968457626054377"/>
  </r>
  <r>
    <x v="19"/>
    <n v="17"/>
    <x v="16"/>
    <x v="3"/>
    <n v="933.44"/>
    <n v="491.2"/>
    <n v="1.9003257328990228"/>
  </r>
  <r>
    <x v="20"/>
    <n v="17"/>
    <x v="16"/>
    <x v="0"/>
    <n v="112.04"/>
    <n v="103.57"/>
    <n v="1.081780438350874"/>
  </r>
  <r>
    <x v="20"/>
    <n v="17"/>
    <x v="16"/>
    <x v="1"/>
    <n v="1276.53"/>
    <n v="849.11"/>
    <n v="1.5033741211386038"/>
  </r>
  <r>
    <x v="20"/>
    <n v="17"/>
    <x v="16"/>
    <x v="2"/>
    <n v="3429.83"/>
    <n v="1797.16"/>
    <n v="1.9084722562264906"/>
  </r>
  <r>
    <x v="20"/>
    <n v="17"/>
    <x v="16"/>
    <x v="3"/>
    <n v="1101.42"/>
    <n v="352.04"/>
    <n v="3.12867855925463"/>
  </r>
  <r>
    <x v="21"/>
    <n v="17"/>
    <x v="16"/>
    <x v="0"/>
    <n v="105.24"/>
    <n v="94.36"/>
    <n v="1.1153030945315812"/>
  </r>
  <r>
    <x v="21"/>
    <n v="17"/>
    <x v="16"/>
    <x v="1"/>
    <n v="1561"/>
    <n v="1044.8699999999999"/>
    <n v="1.4939657565055942"/>
  </r>
  <r>
    <x v="21"/>
    <n v="17"/>
    <x v="16"/>
    <x v="2"/>
    <n v="4035.46"/>
    <n v="2161.63"/>
    <n v="1.8668597308512558"/>
  </r>
  <r>
    <x v="21"/>
    <n v="17"/>
    <x v="16"/>
    <x v="3"/>
    <n v="1033.4100000000001"/>
    <n v="348.35"/>
    <n v="2.966585330845414"/>
  </r>
  <r>
    <x v="22"/>
    <n v="17"/>
    <x v="16"/>
    <x v="0"/>
    <n v="100.04"/>
    <n v="90.6"/>
    <n v="1.1041942604856514"/>
  </r>
  <r>
    <x v="22"/>
    <n v="17"/>
    <x v="16"/>
    <x v="1"/>
    <n v="1454.11"/>
    <n v="1128.8"/>
    <n v="1.2881909992912828"/>
  </r>
  <r>
    <x v="22"/>
    <n v="17"/>
    <x v="16"/>
    <x v="2"/>
    <n v="4913.25"/>
    <n v="3393.16"/>
    <n v="1.447986537622747"/>
  </r>
  <r>
    <x v="22"/>
    <n v="17"/>
    <x v="16"/>
    <x v="3"/>
    <n v="1215.74"/>
    <n v="679.33"/>
    <n v="1.7896162395301252"/>
  </r>
  <r>
    <x v="23"/>
    <n v="17"/>
    <x v="16"/>
    <x v="0"/>
    <n v="129.94999999999999"/>
    <n v="122.27"/>
    <n v="1.0628118099288459"/>
  </r>
  <r>
    <x v="23"/>
    <n v="17"/>
    <x v="16"/>
    <x v="1"/>
    <n v="1384.78"/>
    <n v="1144.79"/>
    <n v="1.2096367019278644"/>
  </r>
  <r>
    <x v="23"/>
    <n v="17"/>
    <x v="16"/>
    <x v="2"/>
    <n v="4560.0200000000004"/>
    <n v="3453.86"/>
    <n v="1.3202677583920599"/>
  </r>
  <r>
    <x v="23"/>
    <n v="17"/>
    <x v="16"/>
    <x v="3"/>
    <n v="1498.93"/>
    <n v="978.74"/>
    <n v="1.5314894660481844"/>
  </r>
  <r>
    <x v="24"/>
    <n v="17"/>
    <x v="16"/>
    <x v="0"/>
    <n v="105.45"/>
    <n v="99.95"/>
    <n v="1.0550275137568785"/>
  </r>
  <r>
    <x v="24"/>
    <n v="17"/>
    <x v="16"/>
    <x v="1"/>
    <n v="1801.26"/>
    <n v="1585.15"/>
    <n v="1.1363341008737342"/>
  </r>
  <r>
    <x v="24"/>
    <n v="17"/>
    <x v="16"/>
    <x v="2"/>
    <n v="4302.7"/>
    <n v="3590.13"/>
    <n v="1.198480277872946"/>
  </r>
  <r>
    <x v="24"/>
    <n v="17"/>
    <x v="16"/>
    <x v="3"/>
    <n v="1384.9"/>
    <n v="1058.24"/>
    <n v="1.30868234048987"/>
  </r>
  <r>
    <x v="25"/>
    <n v="17"/>
    <x v="16"/>
    <x v="0"/>
    <n v="110.02"/>
    <n v="104.52"/>
    <n v="1.0526215078453884"/>
  </r>
  <r>
    <x v="25"/>
    <n v="17"/>
    <x v="16"/>
    <x v="1"/>
    <n v="1405.83"/>
    <n v="1225.03"/>
    <n v="1.1475882223292491"/>
  </r>
  <r>
    <x v="25"/>
    <n v="17"/>
    <x v="16"/>
    <x v="2"/>
    <n v="5408.12"/>
    <n v="4441.63"/>
    <n v="1.2175980439613385"/>
  </r>
  <r>
    <x v="25"/>
    <n v="17"/>
    <x v="16"/>
    <x v="3"/>
    <n v="1291.75"/>
    <n v="962.78"/>
    <n v="1.3416876129541537"/>
  </r>
  <r>
    <x v="26"/>
    <n v="17"/>
    <x v="16"/>
    <x v="0"/>
    <n v="91.5"/>
    <n v="85.49"/>
    <n v="1.0703006199555505"/>
  </r>
  <r>
    <x v="26"/>
    <n v="17"/>
    <x v="16"/>
    <x v="1"/>
    <n v="1469.19"/>
    <n v="1223.8499999999999"/>
    <n v="1.2004657433509009"/>
  </r>
  <r>
    <x v="26"/>
    <n v="17"/>
    <x v="16"/>
    <x v="2"/>
    <n v="4253.75"/>
    <n v="3267.11"/>
    <n v="1.3019916684776454"/>
  </r>
  <r>
    <x v="26"/>
    <n v="17"/>
    <x v="16"/>
    <x v="3"/>
    <n v="1624.12"/>
    <n v="1085.8499999999999"/>
    <n v="1.4957130358705162"/>
  </r>
  <r>
    <x v="27"/>
    <n v="17"/>
    <x v="16"/>
    <x v="0"/>
    <n v="99.5"/>
    <n v="90.71"/>
    <n v="1.0969022158527175"/>
  </r>
  <r>
    <x v="27"/>
    <n v="17"/>
    <x v="16"/>
    <x v="1"/>
    <n v="1217.5999999999999"/>
    <n v="1112.31"/>
    <n v="1.0946588630867293"/>
  </r>
  <r>
    <x v="27"/>
    <n v="17"/>
    <x v="16"/>
    <x v="2"/>
    <n v="4417.8"/>
    <n v="3934.59"/>
    <n v="1.1228107630019901"/>
  </r>
  <r>
    <x v="27"/>
    <n v="17"/>
    <x v="16"/>
    <x v="3"/>
    <n v="1269.83"/>
    <n v="1073.8"/>
    <n v="1.1825572732352394"/>
  </r>
  <r>
    <x v="28"/>
    <n v="17"/>
    <x v="16"/>
    <x v="0"/>
    <n v="57.54"/>
    <n v="51.27"/>
    <n v="1.1222937390286716"/>
  </r>
  <r>
    <x v="28"/>
    <n v="17"/>
    <x v="16"/>
    <x v="1"/>
    <n v="1296.01"/>
    <n v="1172.54"/>
    <n v="1.1053013116823307"/>
  </r>
  <r>
    <x v="28"/>
    <n v="17"/>
    <x v="16"/>
    <x v="2"/>
    <n v="3613.92"/>
    <n v="3187.11"/>
    <n v="1.1339175616781347"/>
  </r>
  <r>
    <x v="28"/>
    <n v="17"/>
    <x v="16"/>
    <x v="3"/>
    <n v="1298.67"/>
    <n v="1082.45"/>
    <n v="1.1997505658459975"/>
  </r>
  <r>
    <x v="29"/>
    <n v="17"/>
    <x v="16"/>
    <x v="0"/>
    <n v="51.71"/>
    <n v="45.08"/>
    <n v="1.1470718722271518"/>
  </r>
  <r>
    <x v="29"/>
    <n v="17"/>
    <x v="16"/>
    <x v="1"/>
    <n v="788.4"/>
    <n v="759.46"/>
    <n v="1.0381060227003396"/>
  </r>
  <r>
    <x v="29"/>
    <n v="17"/>
    <x v="16"/>
    <x v="2"/>
    <n v="3988.61"/>
    <n v="3875.63"/>
    <n v="1.0291513895805326"/>
  </r>
  <r>
    <x v="29"/>
    <n v="17"/>
    <x v="16"/>
    <x v="3"/>
    <n v="1083.1600000000001"/>
    <n v="1044.76"/>
    <n v="1.0367548527891575"/>
  </r>
  <r>
    <x v="30"/>
    <n v="17"/>
    <x v="16"/>
    <x v="0"/>
    <n v="40.619999999999997"/>
    <n v="36.96"/>
    <n v="1.099025974025974"/>
  </r>
  <r>
    <x v="30"/>
    <n v="17"/>
    <x v="16"/>
    <x v="1"/>
    <n v="700.89"/>
    <n v="660.12"/>
    <n v="1.0617614979094709"/>
  </r>
  <r>
    <x v="30"/>
    <n v="17"/>
    <x v="16"/>
    <x v="2"/>
    <n v="2417.5100000000002"/>
    <n v="2254.29"/>
    <n v="1.0724041716017017"/>
  </r>
  <r>
    <x v="30"/>
    <n v="17"/>
    <x v="16"/>
    <x v="3"/>
    <n v="1178.26"/>
    <n v="1066.52"/>
    <n v="1.1047706559651953"/>
  </r>
  <r>
    <x v="31"/>
    <n v="17"/>
    <x v="16"/>
    <x v="0"/>
    <n v="48.4"/>
    <n v="43.16"/>
    <n v="1.1214087117701577"/>
  </r>
  <r>
    <x v="31"/>
    <n v="17"/>
    <x v="16"/>
    <x v="1"/>
    <n v="564.26"/>
    <n v="518.15"/>
    <n v="1.0889896748045933"/>
  </r>
  <r>
    <x v="31"/>
    <n v="17"/>
    <x v="16"/>
    <x v="2"/>
    <n v="2141.5100000000002"/>
    <n v="1930.78"/>
    <n v="1.1091424191259491"/>
  </r>
  <r>
    <x v="31"/>
    <n v="17"/>
    <x v="16"/>
    <x v="3"/>
    <n v="733.11"/>
    <n v="632.74"/>
    <n v="1.1586275563422574"/>
  </r>
  <r>
    <x v="32"/>
    <n v="17"/>
    <x v="16"/>
    <x v="0"/>
    <n v="47.71"/>
    <n v="44.02"/>
    <n v="1.0838255338482508"/>
  </r>
  <r>
    <x v="32"/>
    <n v="17"/>
    <x v="16"/>
    <x v="1"/>
    <n v="659.55"/>
    <n v="628.47"/>
    <n v="1.049453434531481"/>
  </r>
  <r>
    <x v="32"/>
    <n v="17"/>
    <x v="16"/>
    <x v="2"/>
    <n v="1712.62"/>
    <n v="1620.51"/>
    <n v="1.0568401305761765"/>
  </r>
  <r>
    <x v="32"/>
    <n v="17"/>
    <x v="16"/>
    <x v="3"/>
    <n v="641.32000000000005"/>
    <n v="593.46"/>
    <n v="1.0806457048495266"/>
  </r>
  <r>
    <x v="33"/>
    <n v="17"/>
    <x v="16"/>
    <x v="0"/>
    <n v="48.25"/>
    <n v="43.33"/>
    <n v="1.1135471959381491"/>
  </r>
  <r>
    <x v="33"/>
    <n v="17"/>
    <x v="16"/>
    <x v="1"/>
    <n v="661.94"/>
    <n v="628.34"/>
    <n v="1.0534742336951333"/>
  </r>
  <r>
    <x v="33"/>
    <n v="17"/>
    <x v="16"/>
    <x v="2"/>
    <n v="2017.67"/>
    <n v="1908.4"/>
    <n v="1.0572573883881786"/>
  </r>
  <r>
    <x v="33"/>
    <n v="17"/>
    <x v="16"/>
    <x v="3"/>
    <n v="518.37"/>
    <n v="479.76"/>
    <n v="1.0804777388694347"/>
  </r>
  <r>
    <x v="34"/>
    <n v="17"/>
    <x v="16"/>
    <x v="0"/>
    <n v="54.12"/>
    <n v="50.16"/>
    <n v="1.0789473684210527"/>
  </r>
  <r>
    <x v="34"/>
    <n v="17"/>
    <x v="16"/>
    <x v="1"/>
    <n v="675.04"/>
    <n v="643.66999999999996"/>
    <n v="1.0487361536190904"/>
  </r>
  <r>
    <x v="34"/>
    <n v="17"/>
    <x v="16"/>
    <x v="2"/>
    <n v="2052.9299999999998"/>
    <n v="1942.86"/>
    <n v="1.0566535931564807"/>
  </r>
  <r>
    <x v="34"/>
    <n v="17"/>
    <x v="16"/>
    <x v="3"/>
    <n v="616.55999999999995"/>
    <n v="570.72"/>
    <n v="1.0803195962994112"/>
  </r>
  <r>
    <x v="35"/>
    <n v="17"/>
    <x v="16"/>
    <x v="0"/>
    <n v="53.02"/>
    <n v="49.88"/>
    <n v="1.0629510825982358"/>
  </r>
  <r>
    <x v="35"/>
    <n v="17"/>
    <x v="16"/>
    <x v="1"/>
    <n v="648.36"/>
    <n v="618.86"/>
    <n v="1.047668293313512"/>
  </r>
  <r>
    <x v="35"/>
    <n v="17"/>
    <x v="16"/>
    <x v="2"/>
    <n v="1953.37"/>
    <n v="1845.5"/>
    <n v="1.0584502844757517"/>
  </r>
  <r>
    <x v="35"/>
    <n v="17"/>
    <x v="16"/>
    <x v="3"/>
    <n v="578.04"/>
    <n v="534.35"/>
    <n v="1.081762889491906"/>
  </r>
  <r>
    <x v="36"/>
    <n v="17"/>
    <x v="16"/>
    <x v="0"/>
    <n v="54.32"/>
    <n v="50.13"/>
    <n v="1.0835826850189507"/>
  </r>
  <r>
    <x v="36"/>
    <n v="17"/>
    <x v="16"/>
    <x v="1"/>
    <n v="636.32000000000005"/>
    <n v="605.61"/>
    <n v="1.050709202291904"/>
  </r>
  <r>
    <x v="36"/>
    <n v="17"/>
    <x v="16"/>
    <x v="2"/>
    <n v="1876.55"/>
    <n v="1771.98"/>
    <n v="1.059013081411754"/>
  </r>
  <r>
    <x v="36"/>
    <n v="17"/>
    <x v="16"/>
    <x v="3"/>
    <n v="552.82000000000005"/>
    <n v="510.93"/>
    <n v="1.0819877478323843"/>
  </r>
  <r>
    <x v="0"/>
    <n v="18"/>
    <x v="17"/>
    <x v="0"/>
    <n v="6085.67"/>
    <n v="4099.45"/>
    <n v="1.4845088975350353"/>
  </r>
  <r>
    <x v="0"/>
    <n v="18"/>
    <x v="17"/>
    <x v="1"/>
    <n v="9390"/>
    <n v="4331.74"/>
    <n v="2.1677201309404537"/>
  </r>
  <r>
    <x v="0"/>
    <n v="18"/>
    <x v="17"/>
    <x v="2"/>
    <n v="12494.5"/>
    <n v="2129.73"/>
    <n v="5.866706108286027"/>
  </r>
  <r>
    <x v="0"/>
    <n v="18"/>
    <x v="17"/>
    <x v="3"/>
    <n v="4635.9799999999996"/>
    <n v="1871.91"/>
    <n v="2.4766041102403422"/>
  </r>
  <r>
    <x v="1"/>
    <n v="18"/>
    <x v="17"/>
    <x v="0"/>
    <n v="4813.76"/>
    <n v="3228.27"/>
    <n v="1.4911268264426458"/>
  </r>
  <r>
    <x v="1"/>
    <n v="18"/>
    <x v="17"/>
    <x v="1"/>
    <n v="8369.75"/>
    <n v="3857.21"/>
    <n v="2.1698974128968866"/>
  </r>
  <r>
    <x v="1"/>
    <n v="18"/>
    <x v="17"/>
    <x v="2"/>
    <n v="12738.92"/>
    <n v="2170.14"/>
    <n v="5.8700913305132394"/>
  </r>
  <r>
    <x v="1"/>
    <n v="18"/>
    <x v="17"/>
    <x v="3"/>
    <n v="5041.8500000000004"/>
    <n v="2035.66"/>
    <n v="2.4767642926618394"/>
  </r>
  <r>
    <x v="2"/>
    <n v="18"/>
    <x v="17"/>
    <x v="0"/>
    <n v="4157.9399999999996"/>
    <n v="2785.5"/>
    <n v="1.4927086698976844"/>
  </r>
  <r>
    <x v="2"/>
    <n v="18"/>
    <x v="17"/>
    <x v="1"/>
    <n v="6619.18"/>
    <n v="3049.73"/>
    <n v="2.1704150859256393"/>
  </r>
  <r>
    <x v="2"/>
    <n v="18"/>
    <x v="17"/>
    <x v="2"/>
    <n v="11326.47"/>
    <n v="1927.66"/>
    <n v="5.8757612857039101"/>
  </r>
  <r>
    <x v="2"/>
    <n v="18"/>
    <x v="17"/>
    <x v="3"/>
    <n v="5113.25"/>
    <n v="2064.17"/>
    <n v="2.477145777721796"/>
  </r>
  <r>
    <x v="3"/>
    <n v="18"/>
    <x v="17"/>
    <x v="0"/>
    <n v="4775.12"/>
    <n v="3246.65"/>
    <n v="1.4707837309226433"/>
  </r>
  <r>
    <x v="3"/>
    <n v="18"/>
    <x v="17"/>
    <x v="1"/>
    <n v="5777.07"/>
    <n v="2670.66"/>
    <n v="2.1631619150322394"/>
  </r>
  <r>
    <x v="3"/>
    <n v="18"/>
    <x v="17"/>
    <x v="2"/>
    <n v="9052.33"/>
    <n v="1544.19"/>
    <n v="5.8621866480161113"/>
  </r>
  <r>
    <x v="3"/>
    <n v="18"/>
    <x v="17"/>
    <x v="3"/>
    <n v="5202.21"/>
    <n v="2100.79"/>
    <n v="2.4763112924185666"/>
  </r>
  <r>
    <x v="4"/>
    <n v="18"/>
    <x v="17"/>
    <x v="0"/>
    <n v="5165.6899999999996"/>
    <n v="4017.43"/>
    <n v="1.2858195413485736"/>
  </r>
  <r>
    <x v="4"/>
    <n v="18"/>
    <x v="17"/>
    <x v="1"/>
    <n v="6393.42"/>
    <n v="4703.3999999999996"/>
    <n v="1.3593187906620743"/>
  </r>
  <r>
    <x v="4"/>
    <n v="18"/>
    <x v="17"/>
    <x v="2"/>
    <n v="8221.17"/>
    <n v="5038.63"/>
    <n v="1.6316280417494438"/>
  </r>
  <r>
    <x v="4"/>
    <n v="18"/>
    <x v="17"/>
    <x v="3"/>
    <n v="4057.99"/>
    <n v="2918.45"/>
    <n v="1.3904606897496958"/>
  </r>
  <r>
    <x v="5"/>
    <n v="18"/>
    <x v="17"/>
    <x v="0"/>
    <n v="5673.9"/>
    <n v="4943.78"/>
    <n v="1.14768456525169"/>
  </r>
  <r>
    <x v="5"/>
    <n v="18"/>
    <x v="17"/>
    <x v="1"/>
    <n v="6631.83"/>
    <n v="5062.3100000000004"/>
    <n v="1.3100402780548799"/>
  </r>
  <r>
    <x v="5"/>
    <n v="18"/>
    <x v="17"/>
    <x v="2"/>
    <n v="8781.35"/>
    <n v="5567.99"/>
    <n v="1.5771131054473877"/>
  </r>
  <r>
    <x v="5"/>
    <n v="18"/>
    <x v="17"/>
    <x v="3"/>
    <n v="3869.75"/>
    <n v="2853.43"/>
    <n v="1.3561748492165571"/>
  </r>
  <r>
    <x v="6"/>
    <n v="18"/>
    <x v="17"/>
    <x v="0"/>
    <n v="9412.68"/>
    <n v="6934.84"/>
    <n v="1.3573031245133269"/>
  </r>
  <r>
    <x v="6"/>
    <n v="18"/>
    <x v="17"/>
    <x v="1"/>
    <n v="7952.83"/>
    <n v="4581.16"/>
    <n v="1.7359860821276707"/>
  </r>
  <r>
    <x v="6"/>
    <n v="18"/>
    <x v="17"/>
    <x v="2"/>
    <n v="10057.129999999999"/>
    <n v="3358.78"/>
    <n v="2.9942806614306381"/>
  </r>
  <r>
    <x v="6"/>
    <n v="18"/>
    <x v="17"/>
    <x v="3"/>
    <n v="4355.6499999999996"/>
    <n v="2311.2399999999998"/>
    <n v="1.8845511500320176"/>
  </r>
  <r>
    <x v="7"/>
    <n v="18"/>
    <x v="17"/>
    <x v="0"/>
    <n v="13531.11"/>
    <n v="10640.92"/>
    <n v="1.2716109133420794"/>
  </r>
  <r>
    <x v="7"/>
    <n v="18"/>
    <x v="17"/>
    <x v="1"/>
    <n v="13129.99"/>
    <n v="8491.17"/>
    <n v="1.5463110501850745"/>
  </r>
  <r>
    <x v="7"/>
    <n v="18"/>
    <x v="17"/>
    <x v="2"/>
    <n v="12341.51"/>
    <n v="5605.72"/>
    <n v="2.2015923021485198"/>
  </r>
  <r>
    <x v="7"/>
    <n v="18"/>
    <x v="17"/>
    <x v="3"/>
    <n v="5025.8999999999996"/>
    <n v="3082.94"/>
    <n v="1.6302295860444898"/>
  </r>
  <r>
    <x v="8"/>
    <n v="18"/>
    <x v="17"/>
    <x v="0"/>
    <n v="14574"/>
    <n v="11279.58"/>
    <n v="1.2920693855622283"/>
  </r>
  <r>
    <x v="8"/>
    <n v="18"/>
    <x v="17"/>
    <x v="1"/>
    <n v="19415.77"/>
    <n v="14452.24"/>
    <n v="1.3434436461060708"/>
  </r>
  <r>
    <x v="8"/>
    <n v="18"/>
    <x v="17"/>
    <x v="2"/>
    <n v="20303.25"/>
    <n v="12747.55"/>
    <n v="1.5927178163647133"/>
  </r>
  <r>
    <x v="8"/>
    <n v="18"/>
    <x v="17"/>
    <x v="3"/>
    <n v="6105.03"/>
    <n v="4480.37"/>
    <n v="1.3626173731187379"/>
  </r>
  <r>
    <x v="9"/>
    <n v="18"/>
    <x v="17"/>
    <x v="0"/>
    <n v="11976.64"/>
    <n v="8904.94"/>
    <n v="1.3449433685123087"/>
  </r>
  <r>
    <x v="9"/>
    <n v="18"/>
    <x v="17"/>
    <x v="1"/>
    <n v="21069.58"/>
    <n v="12426.45"/>
    <n v="1.6955429748641004"/>
  </r>
  <r>
    <x v="9"/>
    <n v="18"/>
    <x v="17"/>
    <x v="2"/>
    <n v="31738.54"/>
    <n v="12002.87"/>
    <n v="2.6442459178513138"/>
  </r>
  <r>
    <x v="9"/>
    <n v="18"/>
    <x v="17"/>
    <x v="3"/>
    <n v="10572.71"/>
    <n v="5899.54"/>
    <n v="1.7921244707214459"/>
  </r>
  <r>
    <x v="10"/>
    <n v="18"/>
    <x v="17"/>
    <x v="0"/>
    <n v="11069.31"/>
    <n v="7920.57"/>
    <n v="1.3975395710157223"/>
  </r>
  <r>
    <x v="10"/>
    <n v="18"/>
    <x v="17"/>
    <x v="1"/>
    <n v="17144.830000000002"/>
    <n v="11560.64"/>
    <n v="1.4830346762808981"/>
  </r>
  <r>
    <x v="10"/>
    <n v="18"/>
    <x v="17"/>
    <x v="2"/>
    <n v="32962.43"/>
    <n v="16986.2"/>
    <n v="1.9405417338780893"/>
  </r>
  <r>
    <x v="10"/>
    <n v="18"/>
    <x v="17"/>
    <x v="3"/>
    <n v="15648.27"/>
    <n v="10278.64"/>
    <n v="1.5224066608033748"/>
  </r>
  <r>
    <x v="11"/>
    <n v="18"/>
    <x v="17"/>
    <x v="0"/>
    <n v="13244.54"/>
    <n v="9485.08"/>
    <n v="1.3963551177217273"/>
  </r>
  <r>
    <x v="11"/>
    <n v="18"/>
    <x v="17"/>
    <x v="1"/>
    <n v="15779.15"/>
    <n v="9724.64"/>
    <n v="1.6225947695750178"/>
  </r>
  <r>
    <x v="11"/>
    <n v="18"/>
    <x v="17"/>
    <x v="2"/>
    <n v="27109.279999999999"/>
    <n v="11695.54"/>
    <n v="2.3179160603101692"/>
  </r>
  <r>
    <x v="11"/>
    <n v="18"/>
    <x v="17"/>
    <x v="3"/>
    <n v="16839.97"/>
    <n v="9945.99"/>
    <n v="1.6931416580953733"/>
  </r>
  <r>
    <x v="12"/>
    <n v="18"/>
    <x v="17"/>
    <x v="0"/>
    <n v="12745.51"/>
    <n v="8694.19"/>
    <n v="1.4659801545629898"/>
  </r>
  <r>
    <x v="12"/>
    <n v="18"/>
    <x v="17"/>
    <x v="1"/>
    <n v="18975.14"/>
    <n v="9945.6200000000008"/>
    <n v="1.9078891009308618"/>
  </r>
  <r>
    <x v="12"/>
    <n v="18"/>
    <x v="17"/>
    <x v="2"/>
    <n v="24501.38"/>
    <n v="6899.45"/>
    <n v="3.5512077049619899"/>
  </r>
  <r>
    <x v="12"/>
    <n v="18"/>
    <x v="17"/>
    <x v="3"/>
    <n v="13416.1"/>
    <n v="6502.95"/>
    <n v="2.0630790641170549"/>
  </r>
  <r>
    <x v="13"/>
    <n v="18"/>
    <x v="17"/>
    <x v="0"/>
    <n v="11081.72"/>
    <n v="7583.42"/>
    <n v="1.461309013611273"/>
  </r>
  <r>
    <x v="13"/>
    <n v="18"/>
    <x v="17"/>
    <x v="1"/>
    <n v="18172.59"/>
    <n v="9123.0400000000009"/>
    <n v="1.991944571107876"/>
  </r>
  <r>
    <x v="13"/>
    <n v="18"/>
    <x v="17"/>
    <x v="2"/>
    <n v="27781.42"/>
    <n v="5057.32"/>
    <n v="5.4933087089604768"/>
  </r>
  <r>
    <x v="13"/>
    <n v="18"/>
    <x v="17"/>
    <x v="3"/>
    <n v="12661.06"/>
    <n v="5724.83"/>
    <n v="2.2116045367286015"/>
  </r>
  <r>
    <x v="14"/>
    <n v="18"/>
    <x v="17"/>
    <x v="0"/>
    <n v="9686.7099999999991"/>
    <n v="6349.94"/>
    <n v="1.5254805557217863"/>
  </r>
  <r>
    <x v="14"/>
    <n v="18"/>
    <x v="17"/>
    <x v="1"/>
    <n v="15478.53"/>
    <n v="7739.35"/>
    <n v="1.9999780343310485"/>
  </r>
  <r>
    <x v="14"/>
    <n v="18"/>
    <x v="17"/>
    <x v="2"/>
    <n v="28531.11"/>
    <n v="7071.91"/>
    <n v="4.0344277571405742"/>
  </r>
  <r>
    <x v="14"/>
    <n v="18"/>
    <x v="17"/>
    <x v="3"/>
    <n v="14351.76"/>
    <n v="6593.44"/>
    <n v="2.1766725715256379"/>
  </r>
  <r>
    <x v="15"/>
    <n v="18"/>
    <x v="17"/>
    <x v="0"/>
    <n v="9050.35"/>
    <n v="6274.4"/>
    <n v="1.4424247736835396"/>
  </r>
  <r>
    <x v="15"/>
    <n v="18"/>
    <x v="17"/>
    <x v="1"/>
    <n v="14173.46"/>
    <n v="7522.5"/>
    <n v="1.8841422399468262"/>
  </r>
  <r>
    <x v="15"/>
    <n v="18"/>
    <x v="17"/>
    <x v="2"/>
    <n v="23575.08"/>
    <n v="6324.89"/>
    <n v="3.7273501989757927"/>
  </r>
  <r>
    <x v="15"/>
    <n v="18"/>
    <x v="17"/>
    <x v="3"/>
    <n v="13656.44"/>
    <n v="6720.44"/>
    <n v="2.032075280785187"/>
  </r>
  <r>
    <x v="16"/>
    <n v="18"/>
    <x v="17"/>
    <x v="0"/>
    <n v="6739.59"/>
    <n v="4694.3500000000004"/>
    <n v="1.4356811912192315"/>
  </r>
  <r>
    <x v="16"/>
    <n v="18"/>
    <x v="17"/>
    <x v="1"/>
    <n v="13671.94"/>
    <n v="7503.48"/>
    <n v="1.8220798882651785"/>
  </r>
  <r>
    <x v="16"/>
    <n v="18"/>
    <x v="17"/>
    <x v="2"/>
    <n v="23664.57"/>
    <n v="7380.36"/>
    <n v="3.2064248898427721"/>
  </r>
  <r>
    <x v="16"/>
    <n v="18"/>
    <x v="17"/>
    <x v="3"/>
    <n v="12849.88"/>
    <n v="6625.88"/>
    <n v="1.9393469244839929"/>
  </r>
  <r>
    <x v="17"/>
    <n v="18"/>
    <x v="17"/>
    <x v="0"/>
    <n v="4121.3100000000004"/>
    <n v="2872.97"/>
    <n v="1.4345120206615456"/>
  </r>
  <r>
    <x v="17"/>
    <n v="18"/>
    <x v="17"/>
    <x v="1"/>
    <n v="10563.94"/>
    <n v="4720.8900000000003"/>
    <n v="2.2377009419833973"/>
  </r>
  <r>
    <x v="17"/>
    <n v="18"/>
    <x v="17"/>
    <x v="2"/>
    <n v="24775.99"/>
    <n v="4165.6499999999996"/>
    <n v="5.9476888360760034"/>
  </r>
  <r>
    <x v="17"/>
    <n v="18"/>
    <x v="17"/>
    <x v="3"/>
    <n v="13992.26"/>
    <n v="5513.35"/>
    <n v="2.5378871285153308"/>
  </r>
  <r>
    <x v="18"/>
    <n v="18"/>
    <x v="17"/>
    <x v="0"/>
    <n v="3351.04"/>
    <n v="2533.4299999999998"/>
    <n v="1.3227284748345129"/>
  </r>
  <r>
    <x v="18"/>
    <n v="18"/>
    <x v="17"/>
    <x v="1"/>
    <n v="6278.53"/>
    <n v="4184.03"/>
    <n v="1.5005939249957576"/>
  </r>
  <r>
    <x v="18"/>
    <n v="18"/>
    <x v="17"/>
    <x v="2"/>
    <n v="17277.91"/>
    <n v="8636.59"/>
    <n v="2.0005476698558109"/>
  </r>
  <r>
    <x v="18"/>
    <n v="18"/>
    <x v="17"/>
    <x v="3"/>
    <n v="12197.55"/>
    <n v="7902.33"/>
    <n v="1.5435384247430821"/>
  </r>
  <r>
    <x v="19"/>
    <n v="18"/>
    <x v="17"/>
    <x v="0"/>
    <n v="3357.01"/>
    <n v="2720.05"/>
    <n v="1.2341721659528317"/>
  </r>
  <r>
    <x v="19"/>
    <n v="18"/>
    <x v="17"/>
    <x v="1"/>
    <n v="5207.43"/>
    <n v="3580.07"/>
    <n v="1.4545609443390772"/>
  </r>
  <r>
    <x v="19"/>
    <n v="18"/>
    <x v="17"/>
    <x v="2"/>
    <n v="10692.45"/>
    <n v="5718.98"/>
    <n v="1.869642838408248"/>
  </r>
  <r>
    <x v="19"/>
    <n v="18"/>
    <x v="17"/>
    <x v="3"/>
    <n v="8464.65"/>
    <n v="5626.9"/>
    <n v="1.5043185412927189"/>
  </r>
  <r>
    <x v="20"/>
    <n v="18"/>
    <x v="17"/>
    <x v="0"/>
    <n v="4321.42"/>
    <n v="3707.86"/>
    <n v="1.1654755033900956"/>
  </r>
  <r>
    <x v="20"/>
    <n v="18"/>
    <x v="17"/>
    <x v="1"/>
    <n v="5270.4"/>
    <n v="4326.1099999999997"/>
    <n v="1.2182769277711385"/>
  </r>
  <r>
    <x v="20"/>
    <n v="18"/>
    <x v="17"/>
    <x v="2"/>
    <n v="9284.27"/>
    <n v="6889.26"/>
    <n v="1.3476440140160191"/>
  </r>
  <r>
    <x v="20"/>
    <n v="18"/>
    <x v="17"/>
    <x v="3"/>
    <n v="5829.79"/>
    <n v="4742.28"/>
    <n v="1.2293221825788441"/>
  </r>
  <r>
    <x v="21"/>
    <n v="18"/>
    <x v="17"/>
    <x v="0"/>
    <n v="5605.84"/>
    <n v="4590"/>
    <n v="1.2213159041394335"/>
  </r>
  <r>
    <x v="21"/>
    <n v="18"/>
    <x v="17"/>
    <x v="1"/>
    <n v="6764.9"/>
    <n v="4811.66"/>
    <n v="1.4059389067390464"/>
  </r>
  <r>
    <x v="21"/>
    <n v="18"/>
    <x v="17"/>
    <x v="2"/>
    <n v="9509.3700000000008"/>
    <n v="5446.52"/>
    <n v="1.7459533794055655"/>
  </r>
  <r>
    <x v="21"/>
    <n v="18"/>
    <x v="17"/>
    <x v="3"/>
    <n v="4954.9399999999996"/>
    <n v="3417.7"/>
    <n v="1.449787869034731"/>
  </r>
  <r>
    <x v="22"/>
    <n v="18"/>
    <x v="17"/>
    <x v="0"/>
    <n v="7069.72"/>
    <n v="5555.02"/>
    <n v="1.2726722856083326"/>
  </r>
  <r>
    <x v="22"/>
    <n v="18"/>
    <x v="17"/>
    <x v="1"/>
    <n v="8809.92"/>
    <n v="6281.36"/>
    <n v="1.40254976629265"/>
  </r>
  <r>
    <x v="22"/>
    <n v="18"/>
    <x v="17"/>
    <x v="2"/>
    <n v="12224.65"/>
    <n v="7095.04"/>
    <n v="1.7229853531481147"/>
  </r>
  <r>
    <x v="22"/>
    <n v="18"/>
    <x v="17"/>
    <x v="3"/>
    <n v="5296.07"/>
    <n v="3686.57"/>
    <n v="1.4365846844085421"/>
  </r>
  <r>
    <x v="23"/>
    <n v="18"/>
    <x v="17"/>
    <x v="0"/>
    <n v="7706.67"/>
    <n v="6118.42"/>
    <n v="1.2595849908963426"/>
  </r>
  <r>
    <x v="23"/>
    <n v="18"/>
    <x v="17"/>
    <x v="1"/>
    <n v="10832.67"/>
    <n v="7356.52"/>
    <n v="1.4725264119447781"/>
  </r>
  <r>
    <x v="23"/>
    <n v="18"/>
    <x v="17"/>
    <x v="2"/>
    <n v="15315.56"/>
    <n v="8065.83"/>
    <n v="1.898820084231877"/>
  </r>
  <r>
    <x v="23"/>
    <n v="18"/>
    <x v="17"/>
    <x v="3"/>
    <n v="6196.49"/>
    <n v="4063.99"/>
    <n v="1.5247306218765302"/>
  </r>
  <r>
    <x v="24"/>
    <n v="18"/>
    <x v="17"/>
    <x v="0"/>
    <n v="8299.36"/>
    <n v="7084.04"/>
    <n v="1.1715574728544729"/>
  </r>
  <r>
    <x v="24"/>
    <n v="18"/>
    <x v="17"/>
    <x v="1"/>
    <n v="11819.16"/>
    <n v="8689.48"/>
    <n v="1.3601688478482028"/>
  </r>
  <r>
    <x v="24"/>
    <n v="18"/>
    <x v="17"/>
    <x v="2"/>
    <n v="18935.490000000002"/>
    <n v="11416.54"/>
    <n v="1.658601467695116"/>
  </r>
  <r>
    <x v="24"/>
    <n v="18"/>
    <x v="17"/>
    <x v="3"/>
    <n v="8044.68"/>
    <n v="5739.89"/>
    <n v="1.4015390538843078"/>
  </r>
  <r>
    <x v="25"/>
    <n v="18"/>
    <x v="17"/>
    <x v="0"/>
    <n v="8529.4699999999993"/>
    <n v="7476.79"/>
    <n v="1.140793040863793"/>
  </r>
  <r>
    <x v="25"/>
    <n v="18"/>
    <x v="17"/>
    <x v="1"/>
    <n v="12445.07"/>
    <n v="9935.18"/>
    <n v="1.252626525135931"/>
  </r>
  <r>
    <x v="25"/>
    <n v="18"/>
    <x v="17"/>
    <x v="2"/>
    <n v="19764.73"/>
    <n v="13773.62"/>
    <n v="1.4349698917205498"/>
  </r>
  <r>
    <x v="25"/>
    <n v="18"/>
    <x v="17"/>
    <x v="3"/>
    <n v="9424.92"/>
    <n v="7384.33"/>
    <n v="1.2763405752451475"/>
  </r>
  <r>
    <x v="26"/>
    <n v="18"/>
    <x v="17"/>
    <x v="0"/>
    <n v="6744"/>
    <n v="5730.56"/>
    <n v="1.176848335939245"/>
  </r>
  <r>
    <x v="26"/>
    <n v="18"/>
    <x v="17"/>
    <x v="1"/>
    <n v="12704.15"/>
    <n v="9816.31"/>
    <n v="1.2941879382374843"/>
  </r>
  <r>
    <x v="26"/>
    <n v="18"/>
    <x v="17"/>
    <x v="2"/>
    <n v="21095.96"/>
    <n v="14035.13"/>
    <n v="1.5030826219636013"/>
  </r>
  <r>
    <x v="26"/>
    <n v="18"/>
    <x v="17"/>
    <x v="3"/>
    <n v="9655.14"/>
    <n v="7326.25"/>
    <n v="1.3178829551271114"/>
  </r>
  <r>
    <x v="27"/>
    <n v="18"/>
    <x v="17"/>
    <x v="0"/>
    <n v="5510.16"/>
    <n v="4509.62"/>
    <n v="1.2218679179176959"/>
  </r>
  <r>
    <x v="27"/>
    <n v="18"/>
    <x v="17"/>
    <x v="1"/>
    <n v="9978.36"/>
    <n v="7335.41"/>
    <n v="1.3603002422495813"/>
  </r>
  <r>
    <x v="27"/>
    <n v="18"/>
    <x v="17"/>
    <x v="2"/>
    <n v="20755.560000000001"/>
    <n v="12619.05"/>
    <n v="1.6447799160792613"/>
  </r>
  <r>
    <x v="27"/>
    <n v="18"/>
    <x v="17"/>
    <x v="3"/>
    <n v="10177.24"/>
    <n v="7315.69"/>
    <n v="1.3911524408497353"/>
  </r>
  <r>
    <x v="28"/>
    <n v="18"/>
    <x v="17"/>
    <x v="0"/>
    <n v="6616.81"/>
    <n v="5724.45"/>
    <n v="1.155885718278612"/>
  </r>
  <r>
    <x v="28"/>
    <n v="18"/>
    <x v="17"/>
    <x v="1"/>
    <n v="8128.43"/>
    <n v="6641.35"/>
    <n v="1.2239123069857785"/>
  </r>
  <r>
    <x v="28"/>
    <n v="18"/>
    <x v="17"/>
    <x v="2"/>
    <n v="15758.73"/>
    <n v="11450.87"/>
    <n v="1.3762037294982825"/>
  </r>
  <r>
    <x v="28"/>
    <n v="18"/>
    <x v="17"/>
    <x v="3"/>
    <n v="10479.040000000001"/>
    <n v="8452.74"/>
    <n v="1.2397210845240716"/>
  </r>
  <r>
    <x v="29"/>
    <n v="18"/>
    <x v="17"/>
    <x v="0"/>
    <n v="7344.75"/>
    <n v="6390.18"/>
    <n v="1.1493807686168465"/>
  </r>
  <r>
    <x v="29"/>
    <n v="18"/>
    <x v="17"/>
    <x v="1"/>
    <n v="9981"/>
    <n v="8260.01"/>
    <n v="1.2083520479999419"/>
  </r>
  <r>
    <x v="29"/>
    <n v="18"/>
    <x v="17"/>
    <x v="2"/>
    <n v="13617.8"/>
    <n v="10205.16"/>
    <n v="1.3344033802507751"/>
  </r>
  <r>
    <x v="29"/>
    <n v="18"/>
    <x v="17"/>
    <x v="3"/>
    <n v="8654.5499999999993"/>
    <n v="7093.86"/>
    <n v="1.2200057514526645"/>
  </r>
  <r>
    <x v="30"/>
    <n v="18"/>
    <x v="17"/>
    <x v="0"/>
    <n v="7479.83"/>
    <n v="6056.36"/>
    <n v="1.2350372170742823"/>
  </r>
  <r>
    <x v="30"/>
    <n v="18"/>
    <x v="17"/>
    <x v="1"/>
    <n v="11015.93"/>
    <n v="8567.24"/>
    <n v="1.2858201707901262"/>
  </r>
  <r>
    <x v="30"/>
    <n v="18"/>
    <x v="17"/>
    <x v="2"/>
    <n v="16882.240000000002"/>
    <n v="11511.81"/>
    <n v="1.4665148226039173"/>
  </r>
  <r>
    <x v="30"/>
    <n v="18"/>
    <x v="17"/>
    <x v="3"/>
    <n v="6963.12"/>
    <n v="5364.17"/>
    <n v="1.2980796656332667"/>
  </r>
  <r>
    <x v="31"/>
    <n v="18"/>
    <x v="17"/>
    <x v="0"/>
    <n v="6987.55"/>
    <n v="5932.73"/>
    <n v="1.1777967310159068"/>
  </r>
  <r>
    <x v="31"/>
    <n v="18"/>
    <x v="17"/>
    <x v="1"/>
    <n v="11378.14"/>
    <n v="9218.19"/>
    <n v="1.23431389459319"/>
  </r>
  <r>
    <x v="31"/>
    <n v="18"/>
    <x v="17"/>
    <x v="2"/>
    <n v="18785.3"/>
    <n v="13654.29"/>
    <n v="1.3757800661916511"/>
  </r>
  <r>
    <x v="31"/>
    <n v="18"/>
    <x v="17"/>
    <x v="3"/>
    <n v="8538.1299999999992"/>
    <n v="6853.05"/>
    <n v="1.245887597493087"/>
  </r>
  <r>
    <x v="32"/>
    <n v="18"/>
    <x v="17"/>
    <x v="0"/>
    <n v="6191.78"/>
    <n v="4860.79"/>
    <n v="1.2738217450249856"/>
  </r>
  <r>
    <x v="32"/>
    <n v="18"/>
    <x v="17"/>
    <x v="1"/>
    <n v="10464.379999999999"/>
    <n v="7475.15"/>
    <n v="1.3998889654388207"/>
  </r>
  <r>
    <x v="32"/>
    <n v="18"/>
    <x v="17"/>
    <x v="2"/>
    <n v="19257.14"/>
    <n v="11254.56"/>
    <n v="1.7110522312733683"/>
  </r>
  <r>
    <x v="32"/>
    <n v="18"/>
    <x v="17"/>
    <x v="3"/>
    <n v="9732.86"/>
    <n v="6820.9"/>
    <n v="1.4269172689820993"/>
  </r>
  <r>
    <x v="33"/>
    <n v="18"/>
    <x v="17"/>
    <x v="0"/>
    <n v="6829.66"/>
    <n v="5469.16"/>
    <n v="1.2487584930775475"/>
  </r>
  <r>
    <x v="33"/>
    <n v="18"/>
    <x v="17"/>
    <x v="1"/>
    <n v="9315.5300000000007"/>
    <n v="7350.22"/>
    <n v="1.2673811124020777"/>
  </r>
  <r>
    <x v="33"/>
    <n v="18"/>
    <x v="17"/>
    <x v="2"/>
    <n v="17955.63"/>
    <n v="12614.29"/>
    <n v="1.4234356432268482"/>
  </r>
  <r>
    <x v="33"/>
    <n v="18"/>
    <x v="17"/>
    <x v="3"/>
    <n v="9544.9699999999993"/>
    <n v="7505.59"/>
    <n v="1.271714815224386"/>
  </r>
  <r>
    <x v="34"/>
    <n v="18"/>
    <x v="17"/>
    <x v="0"/>
    <n v="9457.07"/>
    <n v="7813.49"/>
    <n v="1.2103515842472441"/>
  </r>
  <r>
    <x v="34"/>
    <n v="18"/>
    <x v="17"/>
    <x v="1"/>
    <n v="10674.58"/>
    <n v="8344.7000000000007"/>
    <n v="1.2792047647009477"/>
  </r>
  <r>
    <x v="34"/>
    <n v="18"/>
    <x v="17"/>
    <x v="2"/>
    <n v="16857.39"/>
    <n v="11538.67"/>
    <n v="1.4609474055502063"/>
  </r>
  <r>
    <x v="34"/>
    <n v="18"/>
    <x v="17"/>
    <x v="3"/>
    <n v="10077.94"/>
    <n v="7794.54"/>
    <n v="1.2929486538012507"/>
  </r>
  <r>
    <x v="35"/>
    <n v="18"/>
    <x v="17"/>
    <x v="0"/>
    <n v="9254.44"/>
    <n v="7614.68"/>
    <n v="1.2153419447698393"/>
  </r>
  <r>
    <x v="35"/>
    <n v="18"/>
    <x v="17"/>
    <x v="1"/>
    <n v="13168.09"/>
    <n v="10287.049999999999"/>
    <n v="1.280064741592585"/>
  </r>
  <r>
    <x v="35"/>
    <n v="18"/>
    <x v="17"/>
    <x v="2"/>
    <n v="16325.8"/>
    <n v="10997.68"/>
    <n v="1.4844767260003926"/>
  </r>
  <r>
    <x v="35"/>
    <n v="18"/>
    <x v="17"/>
    <x v="3"/>
    <n v="8365.25"/>
    <n v="6406.53"/>
    <n v="1.3057380516441819"/>
  </r>
  <r>
    <x v="36"/>
    <n v="18"/>
    <x v="17"/>
    <x v="0"/>
    <n v="9260.08"/>
    <n v="7593.24"/>
    <n v="1.2195163066095633"/>
  </r>
  <r>
    <x v="36"/>
    <n v="18"/>
    <x v="17"/>
    <x v="1"/>
    <n v="12906.96"/>
    <n v="10077.42"/>
    <n v="1.2807801996939692"/>
  </r>
  <r>
    <x v="36"/>
    <n v="18"/>
    <x v="17"/>
    <x v="2"/>
    <n v="20142.93"/>
    <n v="13567.26"/>
    <n v="1.4846719234392205"/>
  </r>
  <r>
    <x v="36"/>
    <n v="18"/>
    <x v="17"/>
    <x v="3"/>
    <n v="8377.31"/>
    <n v="6415.46"/>
    <n v="1.3058003634969277"/>
  </r>
  <r>
    <x v="0"/>
    <n v="19"/>
    <x v="18"/>
    <x v="0"/>
    <n v="12904.95"/>
    <n v="6464.96"/>
    <n v="1.9961376404494382"/>
  </r>
  <r>
    <x v="0"/>
    <n v="19"/>
    <x v="18"/>
    <x v="1"/>
    <n v="7193.91"/>
    <n v="2640.52"/>
    <n v="2.7244292790813929"/>
  </r>
  <r>
    <x v="0"/>
    <n v="19"/>
    <x v="18"/>
    <x v="2"/>
    <n v="65268.28"/>
    <n v="26217.33"/>
    <n v="2.4895090384871379"/>
  </r>
  <r>
    <x v="0"/>
    <n v="19"/>
    <x v="18"/>
    <x v="3"/>
    <n v="15289.36"/>
    <n v="7881"/>
    <n v="1.9400279152391828"/>
  </r>
  <r>
    <x v="1"/>
    <n v="19"/>
    <x v="18"/>
    <x v="0"/>
    <n v="4041.71"/>
    <n v="1824.69"/>
    <n v="2.2150118650291284"/>
  </r>
  <r>
    <x v="1"/>
    <n v="19"/>
    <x v="18"/>
    <x v="1"/>
    <n v="24406.16"/>
    <n v="8085.4"/>
    <n v="3.0185470106611918"/>
  </r>
  <r>
    <x v="1"/>
    <n v="19"/>
    <x v="18"/>
    <x v="2"/>
    <n v="22757.26"/>
    <n v="8246.27"/>
    <n v="2.7597034780573515"/>
  </r>
  <r>
    <x v="1"/>
    <n v="19"/>
    <x v="18"/>
    <x v="3"/>
    <n v="34751.47"/>
    <n v="16154.4"/>
    <n v="2.1512077204972022"/>
  </r>
  <r>
    <x v="2"/>
    <n v="19"/>
    <x v="18"/>
    <x v="0"/>
    <n v="13179.85"/>
    <n v="3872.25"/>
    <n v="3.4036671186002971"/>
  </r>
  <r>
    <x v="2"/>
    <n v="19"/>
    <x v="18"/>
    <x v="1"/>
    <n v="16240.31"/>
    <n v="3513.65"/>
    <n v="4.6220625275710443"/>
  </r>
  <r>
    <x v="2"/>
    <n v="19"/>
    <x v="18"/>
    <x v="2"/>
    <n v="39658.910000000003"/>
    <n v="9363.32"/>
    <n v="4.2355606771956964"/>
  </r>
  <r>
    <x v="2"/>
    <n v="19"/>
    <x v="18"/>
    <x v="3"/>
    <n v="21774.85"/>
    <n v="6594.96"/>
    <n v="3.3017410264808276"/>
  </r>
  <r>
    <x v="3"/>
    <n v="19"/>
    <x v="18"/>
    <x v="0"/>
    <n v="24229.97"/>
    <n v="11219.78"/>
    <n v="2.1595762127243137"/>
  </r>
  <r>
    <x v="3"/>
    <n v="19"/>
    <x v="18"/>
    <x v="1"/>
    <n v="56555.9"/>
    <n v="19194.150000000001"/>
    <n v="2.9465175587353438"/>
  </r>
  <r>
    <x v="3"/>
    <n v="19"/>
    <x v="18"/>
    <x v="2"/>
    <n v="26812.43"/>
    <n v="9978.33"/>
    <n v="2.6870658717440694"/>
  </r>
  <r>
    <x v="3"/>
    <n v="19"/>
    <x v="18"/>
    <x v="3"/>
    <n v="7468.42"/>
    <n v="3567.46"/>
    <n v="2.0934838792866635"/>
  </r>
  <r>
    <x v="4"/>
    <n v="19"/>
    <x v="18"/>
    <x v="0"/>
    <n v="7499.2"/>
    <n v="5021.74"/>
    <n v="1.4933469275589737"/>
  </r>
  <r>
    <x v="4"/>
    <n v="19"/>
    <x v="18"/>
    <x v="1"/>
    <n v="32547.63"/>
    <n v="16104.17"/>
    <n v="2.021068456182467"/>
  </r>
  <r>
    <x v="4"/>
    <n v="19"/>
    <x v="18"/>
    <x v="2"/>
    <n v="31235.17"/>
    <n v="16917.419999999998"/>
    <n v="1.8463317692650536"/>
  </r>
  <r>
    <x v="4"/>
    <n v="19"/>
    <x v="18"/>
    <x v="3"/>
    <n v="3180.03"/>
    <n v="2184.3200000000002"/>
    <n v="1.455844381775564"/>
  </r>
  <r>
    <x v="5"/>
    <n v="19"/>
    <x v="18"/>
    <x v="0"/>
    <n v="49553"/>
    <n v="33348.97"/>
    <n v="1.4858929676088946"/>
  </r>
  <r>
    <x v="5"/>
    <n v="19"/>
    <x v="18"/>
    <x v="1"/>
    <n v="47274.57"/>
    <n v="16052.59"/>
    <n v="2.9449808410979164"/>
  </r>
  <r>
    <x v="5"/>
    <n v="19"/>
    <x v="18"/>
    <x v="2"/>
    <n v="67222.36"/>
    <n v="28968.62"/>
    <n v="2.3205233801264957"/>
  </r>
  <r>
    <x v="5"/>
    <n v="19"/>
    <x v="18"/>
    <x v="3"/>
    <n v="12934.8"/>
    <n v="8828.84"/>
    <n v="1.4650622278804462"/>
  </r>
  <r>
    <x v="6"/>
    <n v="19"/>
    <x v="18"/>
    <x v="0"/>
    <n v="93924.36"/>
    <n v="74965.03"/>
    <n v="1.2529089896982633"/>
  </r>
  <r>
    <x v="6"/>
    <n v="19"/>
    <x v="18"/>
    <x v="1"/>
    <n v="94491.91"/>
    <n v="36310.81"/>
    <n v="2.6023079628353103"/>
  </r>
  <r>
    <x v="6"/>
    <n v="19"/>
    <x v="18"/>
    <x v="2"/>
    <n v="77644.2"/>
    <n v="37626.53"/>
    <n v="2.0635493094898734"/>
  </r>
  <r>
    <x v="6"/>
    <n v="19"/>
    <x v="18"/>
    <x v="3"/>
    <n v="55226.54"/>
    <n v="43984.15"/>
    <n v="1.2556009380651894"/>
  </r>
  <r>
    <x v="7"/>
    <n v="19"/>
    <x v="18"/>
    <x v="0"/>
    <n v="108467.81"/>
    <n v="89750.61"/>
    <n v="1.2085467719940846"/>
  </r>
  <r>
    <x v="7"/>
    <n v="19"/>
    <x v="18"/>
    <x v="1"/>
    <n v="111192.78"/>
    <n v="38549.99"/>
    <n v="2.8843789583343602"/>
  </r>
  <r>
    <x v="7"/>
    <n v="19"/>
    <x v="18"/>
    <x v="2"/>
    <n v="148770.54999999999"/>
    <n v="71193.88"/>
    <n v="2.089653633149366"/>
  </r>
  <r>
    <x v="7"/>
    <n v="19"/>
    <x v="18"/>
    <x v="3"/>
    <n v="30637.69"/>
    <n v="25616.58"/>
    <n v="1.1960101621684081"/>
  </r>
  <r>
    <x v="8"/>
    <n v="19"/>
    <x v="18"/>
    <x v="0"/>
    <n v="5939.88"/>
    <n v="4555.0600000000004"/>
    <n v="1.3040179492696033"/>
  </r>
  <r>
    <x v="8"/>
    <n v="19"/>
    <x v="18"/>
    <x v="1"/>
    <n v="121413.59"/>
    <n v="39297.69"/>
    <n v="3.0895859273153201"/>
  </r>
  <r>
    <x v="8"/>
    <n v="19"/>
    <x v="18"/>
    <x v="2"/>
    <n v="199323.68"/>
    <n v="91286.56"/>
    <n v="2.1834942624631708"/>
  </r>
  <r>
    <x v="8"/>
    <n v="19"/>
    <x v="18"/>
    <x v="3"/>
    <n v="68386.02"/>
    <n v="53110.29"/>
    <n v="1.2876227940009366"/>
  </r>
  <r>
    <x v="9"/>
    <n v="19"/>
    <x v="18"/>
    <x v="0"/>
    <n v="48797.07"/>
    <n v="35505.269999999997"/>
    <n v="1.3743613272057924"/>
  </r>
  <r>
    <x v="9"/>
    <n v="19"/>
    <x v="18"/>
    <x v="1"/>
    <n v="35267.769999999997"/>
    <n v="10518.25"/>
    <n v="3.3530073919140539"/>
  </r>
  <r>
    <x v="9"/>
    <n v="19"/>
    <x v="18"/>
    <x v="2"/>
    <n v="230686.85"/>
    <n v="101133.28"/>
    <n v="2.2810181772014118"/>
  </r>
  <r>
    <x v="9"/>
    <n v="19"/>
    <x v="18"/>
    <x v="3"/>
    <n v="107629.31"/>
    <n v="87300.19"/>
    <n v="1.2328645561939784"/>
  </r>
  <r>
    <x v="10"/>
    <n v="19"/>
    <x v="18"/>
    <x v="0"/>
    <n v="23875.49"/>
    <n v="17286.240000000002"/>
    <n v="1.3811846879367635"/>
  </r>
  <r>
    <x v="10"/>
    <n v="19"/>
    <x v="18"/>
    <x v="1"/>
    <n v="44978.55"/>
    <n v="16074.89"/>
    <n v="2.7980626928084735"/>
  </r>
  <r>
    <x v="10"/>
    <n v="19"/>
    <x v="18"/>
    <x v="2"/>
    <n v="66606.39"/>
    <n v="30991.94"/>
    <n v="2.1491520053278368"/>
  </r>
  <r>
    <x v="10"/>
    <n v="19"/>
    <x v="18"/>
    <x v="3"/>
    <n v="103690.24000000001"/>
    <n v="83188.92"/>
    <n v="1.2464429157152179"/>
  </r>
  <r>
    <x v="11"/>
    <n v="19"/>
    <x v="18"/>
    <x v="0"/>
    <n v="5816.51"/>
    <n v="4167.46"/>
    <n v="1.3956966593560587"/>
  </r>
  <r>
    <x v="11"/>
    <n v="19"/>
    <x v="18"/>
    <x v="1"/>
    <n v="13427.56"/>
    <n v="4864.8599999999997"/>
    <n v="2.7601123156678713"/>
  </r>
  <r>
    <x v="11"/>
    <n v="19"/>
    <x v="18"/>
    <x v="2"/>
    <n v="76083.42"/>
    <n v="35459.57"/>
    <n v="2.1456385398920519"/>
  </r>
  <r>
    <x v="11"/>
    <n v="19"/>
    <x v="18"/>
    <x v="3"/>
    <n v="71928.75"/>
    <n v="55378.75"/>
    <n v="1.2988510936053992"/>
  </r>
  <r>
    <x v="12"/>
    <n v="19"/>
    <x v="18"/>
    <x v="0"/>
    <n v="17195.64"/>
    <n v="11706.93"/>
    <n v="1.4688428136155252"/>
  </r>
  <r>
    <x v="12"/>
    <n v="19"/>
    <x v="18"/>
    <x v="1"/>
    <n v="16418.5"/>
    <n v="7893.17"/>
    <n v="2.0800894950951263"/>
  </r>
  <r>
    <x v="12"/>
    <n v="19"/>
    <x v="18"/>
    <x v="2"/>
    <n v="38118.47"/>
    <n v="21572.16"/>
    <n v="1.7670214758281044"/>
  </r>
  <r>
    <x v="12"/>
    <n v="19"/>
    <x v="18"/>
    <x v="3"/>
    <n v="46238.8"/>
    <n v="35843.1"/>
    <n v="1.2900335071464244"/>
  </r>
  <r>
    <x v="13"/>
    <n v="19"/>
    <x v="18"/>
    <x v="0"/>
    <n v="8404.65"/>
    <n v="6400.32"/>
    <n v="1.3131609044547772"/>
  </r>
  <r>
    <x v="13"/>
    <n v="19"/>
    <x v="18"/>
    <x v="1"/>
    <n v="34877.339999999997"/>
    <n v="22444.720000000001"/>
    <n v="1.5539218132371442"/>
  </r>
  <r>
    <x v="13"/>
    <n v="19"/>
    <x v="18"/>
    <x v="2"/>
    <n v="31774.98"/>
    <n v="22078.62"/>
    <n v="1.4391741875171546"/>
  </r>
  <r>
    <x v="13"/>
    <n v="19"/>
    <x v="18"/>
    <x v="3"/>
    <n v="8905.7199999999993"/>
    <n v="7528.65"/>
    <n v="1.1829106147848552"/>
  </r>
  <r>
    <x v="14"/>
    <n v="19"/>
    <x v="18"/>
    <x v="0"/>
    <n v="4810.9799999999996"/>
    <n v="3425.29"/>
    <n v="1.4045467683028297"/>
  </r>
  <r>
    <x v="14"/>
    <n v="19"/>
    <x v="18"/>
    <x v="1"/>
    <n v="20217.64"/>
    <n v="12082.19"/>
    <n v="1.6733423328055592"/>
  </r>
  <r>
    <x v="14"/>
    <n v="19"/>
    <x v="18"/>
    <x v="2"/>
    <n v="46483.28"/>
    <n v="30633.14"/>
    <n v="1.5174180642271735"/>
  </r>
  <r>
    <x v="14"/>
    <n v="19"/>
    <x v="18"/>
    <x v="3"/>
    <n v="26027.54"/>
    <n v="20626.97"/>
    <n v="1.26182081032745"/>
  </r>
  <r>
    <x v="15"/>
    <n v="19"/>
    <x v="18"/>
    <x v="0"/>
    <n v="8866.35"/>
    <n v="6836.08"/>
    <n v="1.2969933061052534"/>
  </r>
  <r>
    <x v="15"/>
    <n v="19"/>
    <x v="18"/>
    <x v="1"/>
    <n v="3479.14"/>
    <n v="2387.5"/>
    <n v="1.4572314136125655"/>
  </r>
  <r>
    <x v="15"/>
    <n v="19"/>
    <x v="18"/>
    <x v="2"/>
    <n v="70448.509999999995"/>
    <n v="51519.41"/>
    <n v="1.3674168628872108"/>
  </r>
  <r>
    <x v="15"/>
    <n v="19"/>
    <x v="18"/>
    <x v="3"/>
    <n v="54415.63"/>
    <n v="45218.8"/>
    <n v="1.2033850964643023"/>
  </r>
  <r>
    <x v="16"/>
    <n v="19"/>
    <x v="18"/>
    <x v="0"/>
    <n v="20247.55"/>
    <n v="15248.39"/>
    <n v="1.3278483826817127"/>
  </r>
  <r>
    <x v="16"/>
    <n v="19"/>
    <x v="18"/>
    <x v="1"/>
    <n v="41452.21"/>
    <n v="28692.79"/>
    <n v="1.444690809084791"/>
  </r>
  <r>
    <x v="16"/>
    <n v="19"/>
    <x v="18"/>
    <x v="2"/>
    <n v="20453"/>
    <n v="15264.93"/>
    <n v="1.3398685745692904"/>
  </r>
  <r>
    <x v="16"/>
    <n v="19"/>
    <x v="18"/>
    <x v="3"/>
    <n v="49030.95"/>
    <n v="41229.35"/>
    <n v="1.1892244238630976"/>
  </r>
  <r>
    <x v="17"/>
    <n v="19"/>
    <x v="18"/>
    <x v="0"/>
    <n v="4348.75"/>
    <n v="2845.82"/>
    <n v="1.5281184333513713"/>
  </r>
  <r>
    <x v="17"/>
    <n v="19"/>
    <x v="18"/>
    <x v="1"/>
    <n v="86397.85"/>
    <n v="49474.36"/>
    <n v="1.7463156673476929"/>
  </r>
  <r>
    <x v="17"/>
    <n v="19"/>
    <x v="18"/>
    <x v="2"/>
    <n v="62853.91"/>
    <n v="39608.06"/>
    <n v="1.5868969598612002"/>
  </r>
  <r>
    <x v="17"/>
    <n v="19"/>
    <x v="18"/>
    <x v="3"/>
    <n v="26836.47"/>
    <n v="19983.32"/>
    <n v="1.3429435148914195"/>
  </r>
  <r>
    <x v="18"/>
    <n v="19"/>
    <x v="18"/>
    <x v="0"/>
    <n v="6993.79"/>
    <n v="4475.84"/>
    <n v="1.5625647923071422"/>
  </r>
  <r>
    <x v="18"/>
    <n v="19"/>
    <x v="18"/>
    <x v="1"/>
    <n v="20491.43"/>
    <n v="11083.3"/>
    <n v="1.8488563875380077"/>
  </r>
  <r>
    <x v="18"/>
    <n v="19"/>
    <x v="18"/>
    <x v="2"/>
    <n v="116828.84"/>
    <n v="70773.83"/>
    <n v="1.6507350245140047"/>
  </r>
  <r>
    <x v="18"/>
    <n v="19"/>
    <x v="18"/>
    <x v="3"/>
    <n v="20358.91"/>
    <n v="14952.15"/>
    <n v="1.3616041840136703"/>
  </r>
  <r>
    <x v="19"/>
    <n v="19"/>
    <x v="18"/>
    <x v="0"/>
    <n v="11524.26"/>
    <n v="7403.35"/>
    <n v="1.5566277428461439"/>
  </r>
  <r>
    <x v="19"/>
    <n v="19"/>
    <x v="18"/>
    <x v="1"/>
    <n v="50043.199999999997"/>
    <n v="27632.44"/>
    <n v="1.8110308029258364"/>
  </r>
  <r>
    <x v="19"/>
    <n v="19"/>
    <x v="18"/>
    <x v="2"/>
    <n v="28616.799999999999"/>
    <n v="17509.060000000001"/>
    <n v="1.6343995622837546"/>
  </r>
  <r>
    <x v="19"/>
    <n v="19"/>
    <x v="18"/>
    <x v="3"/>
    <n v="33636.239999999998"/>
    <n v="24285.5"/>
    <n v="1.3850338679458936"/>
  </r>
  <r>
    <x v="20"/>
    <n v="19"/>
    <x v="18"/>
    <x v="0"/>
    <n v="7945.45"/>
    <n v="4529.72"/>
    <n v="1.7540708917990515"/>
  </r>
  <r>
    <x v="20"/>
    <n v="19"/>
    <x v="18"/>
    <x v="1"/>
    <n v="47671.41"/>
    <n v="24759.5"/>
    <n v="1.9253785415699025"/>
  </r>
  <r>
    <x v="20"/>
    <n v="19"/>
    <x v="18"/>
    <x v="2"/>
    <n v="121491.39"/>
    <n v="71151.429999999993"/>
    <n v="1.7075045434786063"/>
  </r>
  <r>
    <x v="20"/>
    <n v="19"/>
    <x v="18"/>
    <x v="3"/>
    <n v="16516.22"/>
    <n v="11396.54"/>
    <n v="1.4492310824162422"/>
  </r>
  <r>
    <x v="21"/>
    <n v="19"/>
    <x v="18"/>
    <x v="0"/>
    <n v="3167.46"/>
    <n v="1775.82"/>
    <n v="1.7836605061323785"/>
  </r>
  <r>
    <x v="21"/>
    <n v="19"/>
    <x v="18"/>
    <x v="1"/>
    <n v="17721.61"/>
    <n v="8605.32"/>
    <n v="2.0593783845342184"/>
  </r>
  <r>
    <x v="21"/>
    <n v="19"/>
    <x v="18"/>
    <x v="2"/>
    <n v="69496.039999999994"/>
    <n v="37296.870000000003"/>
    <n v="1.8633209703656095"/>
  </r>
  <r>
    <x v="21"/>
    <n v="19"/>
    <x v="18"/>
    <x v="3"/>
    <n v="66282.16"/>
    <n v="42214.74"/>
    <n v="1.5701188731708404"/>
  </r>
  <r>
    <x v="22"/>
    <n v="19"/>
    <x v="18"/>
    <x v="0"/>
    <n v="24827.71"/>
    <n v="14348.35"/>
    <n v="1.7303529674143716"/>
  </r>
  <r>
    <x v="22"/>
    <n v="19"/>
    <x v="18"/>
    <x v="1"/>
    <n v="106830.99"/>
    <n v="56048.42"/>
    <n v="1.9060481990393308"/>
  </r>
  <r>
    <x v="22"/>
    <n v="19"/>
    <x v="18"/>
    <x v="2"/>
    <n v="134536.46"/>
    <n v="76155.740000000005"/>
    <n v="1.7665964509044227"/>
  </r>
  <r>
    <x v="22"/>
    <n v="19"/>
    <x v="18"/>
    <x v="3"/>
    <n v="16739.240000000002"/>
    <n v="10769.08"/>
    <n v="1.5543797613166586"/>
  </r>
  <r>
    <x v="23"/>
    <n v="19"/>
    <x v="18"/>
    <x v="0"/>
    <n v="14988.84"/>
    <n v="9137"/>
    <n v="1.6404552916712269"/>
  </r>
  <r>
    <x v="23"/>
    <n v="19"/>
    <x v="18"/>
    <x v="1"/>
    <n v="102991.01"/>
    <n v="56988.21"/>
    <n v="1.8072336365714943"/>
  </r>
  <r>
    <x v="23"/>
    <n v="19"/>
    <x v="18"/>
    <x v="2"/>
    <n v="150326.54"/>
    <n v="92544.94"/>
    <n v="1.6243626069669503"/>
  </r>
  <r>
    <x v="23"/>
    <n v="19"/>
    <x v="18"/>
    <x v="3"/>
    <n v="30096.06"/>
    <n v="21711.22"/>
    <n v="1.3861984724948666"/>
  </r>
  <r>
    <x v="24"/>
    <n v="19"/>
    <x v="18"/>
    <x v="0"/>
    <n v="11122.48"/>
    <n v="6237.66"/>
    <n v="1.7831173869688313"/>
  </r>
  <r>
    <x v="24"/>
    <n v="19"/>
    <x v="18"/>
    <x v="1"/>
    <n v="49317.38"/>
    <n v="26131.45"/>
    <n v="1.887280652240882"/>
  </r>
  <r>
    <x v="24"/>
    <n v="19"/>
    <x v="18"/>
    <x v="2"/>
    <n v="222440.18"/>
    <n v="127268.28"/>
    <n v="1.7478053447410462"/>
  </r>
  <r>
    <x v="24"/>
    <n v="19"/>
    <x v="18"/>
    <x v="3"/>
    <n v="97323.71"/>
    <n v="61988.56"/>
    <n v="1.5700269533604267"/>
  </r>
  <r>
    <x v="25"/>
    <n v="19"/>
    <x v="18"/>
    <x v="0"/>
    <n v="17227.240000000002"/>
    <n v="9248.5400000000009"/>
    <n v="1.8626983286010548"/>
  </r>
  <r>
    <x v="25"/>
    <n v="19"/>
    <x v="18"/>
    <x v="1"/>
    <n v="133558.76999999999"/>
    <n v="67082.509999999995"/>
    <n v="1.9909626220008763"/>
  </r>
  <r>
    <x v="25"/>
    <n v="19"/>
    <x v="18"/>
    <x v="2"/>
    <n v="91431.26"/>
    <n v="49579.32"/>
    <n v="1.8441410652667281"/>
  </r>
  <r>
    <x v="25"/>
    <n v="19"/>
    <x v="18"/>
    <x v="3"/>
    <n v="114321.35"/>
    <n v="69103.710000000006"/>
    <n v="1.65434460754712"/>
  </r>
  <r>
    <x v="26"/>
    <n v="19"/>
    <x v="18"/>
    <x v="0"/>
    <n v="9159.1299999999992"/>
    <n v="5125.25"/>
    <n v="1.7870601434076385"/>
  </r>
  <r>
    <x v="26"/>
    <n v="19"/>
    <x v="18"/>
    <x v="1"/>
    <n v="59130.14"/>
    <n v="31718.41"/>
    <n v="1.8642214411125904"/>
  </r>
  <r>
    <x v="26"/>
    <n v="19"/>
    <x v="18"/>
    <x v="2"/>
    <n v="151526.22"/>
    <n v="89799.28"/>
    <n v="1.6873879166959913"/>
  </r>
  <r>
    <x v="26"/>
    <n v="19"/>
    <x v="18"/>
    <x v="3"/>
    <n v="63905.61"/>
    <n v="42847.91"/>
    <n v="1.4914522085207889"/>
  </r>
  <r>
    <x v="27"/>
    <n v="19"/>
    <x v="18"/>
    <x v="0"/>
    <n v="21469.59"/>
    <n v="11262.74"/>
    <n v="1.9062492785947291"/>
  </r>
  <r>
    <x v="27"/>
    <n v="19"/>
    <x v="18"/>
    <x v="1"/>
    <n v="52552.47"/>
    <n v="24217.02"/>
    <n v="2.1700634512421431"/>
  </r>
  <r>
    <x v="27"/>
    <n v="19"/>
    <x v="18"/>
    <x v="2"/>
    <n v="106321.35"/>
    <n v="53978.720000000001"/>
    <n v="1.969690092688378"/>
  </r>
  <r>
    <x v="27"/>
    <n v="19"/>
    <x v="18"/>
    <x v="3"/>
    <n v="77248.490000000005"/>
    <n v="45842.61"/>
    <n v="1.6850805396987651"/>
  </r>
  <r>
    <x v="28"/>
    <n v="19"/>
    <x v="18"/>
    <x v="0"/>
    <n v="49272.07"/>
    <n v="29807.24"/>
    <n v="1.6530235607188051"/>
  </r>
  <r>
    <x v="28"/>
    <n v="19"/>
    <x v="18"/>
    <x v="1"/>
    <n v="30798.16"/>
    <n v="17696.84"/>
    <n v="1.7403197406994695"/>
  </r>
  <r>
    <x v="28"/>
    <n v="19"/>
    <x v="18"/>
    <x v="2"/>
    <n v="61218.96"/>
    <n v="38249.01"/>
    <n v="1.6005371119409364"/>
  </r>
  <r>
    <x v="28"/>
    <n v="19"/>
    <x v="18"/>
    <x v="3"/>
    <n v="16254.87"/>
    <n v="11499.38"/>
    <n v="1.413543164935849"/>
  </r>
  <r>
    <x v="29"/>
    <n v="19"/>
    <x v="18"/>
    <x v="0"/>
    <n v="58163.14"/>
    <n v="35820.839999999997"/>
    <n v="1.623723508438105"/>
  </r>
  <r>
    <x v="29"/>
    <n v="19"/>
    <x v="18"/>
    <x v="1"/>
    <n v="125813.88"/>
    <n v="68705.48"/>
    <n v="1.8312058950756187"/>
  </r>
  <r>
    <x v="29"/>
    <n v="19"/>
    <x v="18"/>
    <x v="2"/>
    <n v="66272.14"/>
    <n v="40395.9"/>
    <n v="1.640565998034454"/>
  </r>
  <r>
    <x v="29"/>
    <n v="19"/>
    <x v="18"/>
    <x v="3"/>
    <n v="16023.4"/>
    <n v="11456.93"/>
    <n v="1.3985771057342586"/>
  </r>
  <r>
    <x v="30"/>
    <n v="19"/>
    <x v="18"/>
    <x v="0"/>
    <n v="37775.5"/>
    <n v="24479.57"/>
    <n v="1.5431439359433192"/>
  </r>
  <r>
    <x v="30"/>
    <n v="19"/>
    <x v="18"/>
    <x v="1"/>
    <n v="47450.82"/>
    <n v="24398.36"/>
    <n v="1.9448364562208278"/>
  </r>
  <r>
    <x v="30"/>
    <n v="19"/>
    <x v="18"/>
    <x v="2"/>
    <n v="149519.06"/>
    <n v="89881.02"/>
    <n v="1.6635220650588967"/>
  </r>
  <r>
    <x v="30"/>
    <n v="19"/>
    <x v="18"/>
    <x v="3"/>
    <n v="15691.67"/>
    <n v="12028.89"/>
    <n v="1.3044985863201011"/>
  </r>
  <r>
    <x v="31"/>
    <n v="19"/>
    <x v="18"/>
    <x v="0"/>
    <n v="39999.21"/>
    <n v="27061.96"/>
    <n v="1.4780603474397271"/>
  </r>
  <r>
    <x v="31"/>
    <n v="19"/>
    <x v="18"/>
    <x v="1"/>
    <n v="153501.97"/>
    <n v="94564.47"/>
    <n v="1.6232520522771396"/>
  </r>
  <r>
    <x v="31"/>
    <n v="19"/>
    <x v="18"/>
    <x v="2"/>
    <n v="101053.5"/>
    <n v="69384.33"/>
    <n v="1.4564311567179506"/>
  </r>
  <r>
    <x v="31"/>
    <n v="19"/>
    <x v="18"/>
    <x v="3"/>
    <n v="30025.81"/>
    <n v="23829.01"/>
    <n v="1.2600527676139295"/>
  </r>
  <r>
    <x v="32"/>
    <n v="19"/>
    <x v="18"/>
    <x v="0"/>
    <n v="115370.21"/>
    <n v="67796.149999999994"/>
    <n v="1.7017221479390794"/>
  </r>
  <r>
    <x v="32"/>
    <n v="19"/>
    <x v="18"/>
    <x v="1"/>
    <n v="100081.88"/>
    <n v="49791.98"/>
    <n v="2.0100000040167112"/>
  </r>
  <r>
    <x v="32"/>
    <n v="19"/>
    <x v="18"/>
    <x v="2"/>
    <n v="205581.12"/>
    <n v="120236.9"/>
    <n v="1.7098005687106039"/>
  </r>
  <r>
    <x v="32"/>
    <n v="19"/>
    <x v="18"/>
    <x v="3"/>
    <n v="42905.440000000002"/>
    <n v="31427.97"/>
    <n v="1.3651992158577217"/>
  </r>
  <r>
    <x v="33"/>
    <n v="19"/>
    <x v="18"/>
    <x v="0"/>
    <n v="230867.08"/>
    <n v="172417.07"/>
    <n v="1.339003614897295"/>
  </r>
  <r>
    <x v="33"/>
    <n v="19"/>
    <x v="18"/>
    <x v="1"/>
    <n v="226689.14"/>
    <n v="148731.56"/>
    <n v="1.5241495483540952"/>
  </r>
  <r>
    <x v="33"/>
    <n v="19"/>
    <x v="18"/>
    <x v="2"/>
    <n v="76080.89"/>
    <n v="56560.160000000003"/>
    <n v="1.3451321566275625"/>
  </r>
  <r>
    <x v="33"/>
    <n v="19"/>
    <x v="18"/>
    <x v="3"/>
    <n v="35026.15"/>
    <n v="31071.72"/>
    <n v="1.1272678178098927"/>
  </r>
  <r>
    <x v="34"/>
    <n v="19"/>
    <x v="18"/>
    <x v="0"/>
    <n v="83791.25"/>
    <n v="62671.6"/>
    <n v="1.3369891625552883"/>
  </r>
  <r>
    <x v="34"/>
    <n v="19"/>
    <x v="18"/>
    <x v="1"/>
    <n v="465564.27"/>
    <n v="306167.90000000002"/>
    <n v="1.5206175108494391"/>
  </r>
  <r>
    <x v="34"/>
    <n v="19"/>
    <x v="18"/>
    <x v="2"/>
    <n v="329076.47999999998"/>
    <n v="244772.1"/>
    <n v="1.3444198909924783"/>
  </r>
  <r>
    <x v="34"/>
    <n v="19"/>
    <x v="18"/>
    <x v="3"/>
    <n v="21134.73"/>
    <n v="18750.68"/>
    <n v="1.1271447222180742"/>
  </r>
  <r>
    <x v="35"/>
    <n v="19"/>
    <x v="18"/>
    <x v="0"/>
    <n v="83941.5"/>
    <n v="63246.74"/>
    <n v="1.3272067461500783"/>
  </r>
  <r>
    <x v="35"/>
    <n v="19"/>
    <x v="18"/>
    <x v="1"/>
    <n v="158044.03"/>
    <n v="104653.48"/>
    <n v="1.5101650704783061"/>
  </r>
  <r>
    <x v="35"/>
    <n v="19"/>
    <x v="18"/>
    <x v="2"/>
    <n v="576648.04"/>
    <n v="420582.5"/>
    <n v="1.3710699803249067"/>
  </r>
  <r>
    <x v="35"/>
    <n v="19"/>
    <x v="18"/>
    <x v="3"/>
    <n v="80667.45"/>
    <n v="71564.98"/>
    <n v="1.1271916795058141"/>
  </r>
  <r>
    <x v="36"/>
    <n v="19"/>
    <x v="18"/>
    <x v="0"/>
    <n v="83944.46"/>
    <n v="63329.03"/>
    <n v="1.3255289083063488"/>
  </r>
  <r>
    <x v="36"/>
    <n v="19"/>
    <x v="18"/>
    <x v="1"/>
    <n v="158566.38"/>
    <n v="105089.35"/>
    <n v="1.5088720217605305"/>
  </r>
  <r>
    <x v="36"/>
    <n v="19"/>
    <x v="18"/>
    <x v="2"/>
    <n v="195691.27"/>
    <n v="142738.75"/>
    <n v="1.3709750856021927"/>
  </r>
  <r>
    <x v="36"/>
    <n v="19"/>
    <x v="18"/>
    <x v="3"/>
    <n v="149854.57"/>
    <n v="132948.63"/>
    <n v="1.1271614457403585"/>
  </r>
  <r>
    <x v="0"/>
    <n v="20"/>
    <x v="19"/>
    <x v="0"/>
    <n v="12699.5"/>
    <n v="2817.88"/>
    <n v="4.5067568526693824"/>
  </r>
  <r>
    <x v="0"/>
    <n v="20"/>
    <x v="19"/>
    <x v="1"/>
    <n v="68480.36"/>
    <n v="11484.86"/>
    <n v="5.9626638896773665"/>
  </r>
  <r>
    <x v="0"/>
    <n v="20"/>
    <x v="19"/>
    <x v="2"/>
    <n v="27407.99"/>
    <n v="5378.08"/>
    <n v="5.0962406658138226"/>
  </r>
  <r>
    <x v="0"/>
    <n v="20"/>
    <x v="19"/>
    <x v="3"/>
    <n v="699.45"/>
    <n v="200.49"/>
    <n v="3.4887026784378272"/>
  </r>
  <r>
    <x v="1"/>
    <n v="20"/>
    <x v="19"/>
    <x v="0"/>
    <n v="8688.74"/>
    <n v="3505.2"/>
    <n v="2.4788143329909849"/>
  </r>
  <r>
    <x v="1"/>
    <n v="20"/>
    <x v="19"/>
    <x v="1"/>
    <n v="67165.78"/>
    <n v="20538.3"/>
    <n v="3.270269691259744"/>
  </r>
  <r>
    <x v="1"/>
    <n v="20"/>
    <x v="19"/>
    <x v="2"/>
    <n v="37594.620000000003"/>
    <n v="13440.83"/>
    <n v="2.7970460157594434"/>
  </r>
  <r>
    <x v="1"/>
    <n v="20"/>
    <x v="19"/>
    <x v="3"/>
    <n v="733.29"/>
    <n v="382.69"/>
    <n v="1.9161462280174553"/>
  </r>
  <r>
    <x v="2"/>
    <n v="20"/>
    <x v="19"/>
    <x v="0"/>
    <n v="29715.87"/>
    <n v="8751.93"/>
    <n v="3.3953505112586595"/>
  </r>
  <r>
    <x v="2"/>
    <n v="20"/>
    <x v="19"/>
    <x v="1"/>
    <n v="62477.88"/>
    <n v="14039.32"/>
    <n v="4.4502069900821404"/>
  </r>
  <r>
    <x v="2"/>
    <n v="20"/>
    <x v="19"/>
    <x v="2"/>
    <n v="14148.17"/>
    <n v="3698.31"/>
    <n v="3.8255770879131279"/>
  </r>
  <r>
    <x v="2"/>
    <n v="20"/>
    <x v="19"/>
    <x v="3"/>
    <n v="1190.55"/>
    <n v="454.53"/>
    <n v="2.6192990561679097"/>
  </r>
  <r>
    <x v="3"/>
    <n v="20"/>
    <x v="19"/>
    <x v="0"/>
    <n v="1407.39"/>
    <n v="659.72"/>
    <n v="2.1333141332686596"/>
  </r>
  <r>
    <x v="3"/>
    <n v="20"/>
    <x v="19"/>
    <x v="1"/>
    <n v="99961.82"/>
    <n v="35443.47"/>
    <n v="2.8203169723506192"/>
  </r>
  <r>
    <x v="3"/>
    <n v="20"/>
    <x v="19"/>
    <x v="2"/>
    <n v="22068.68"/>
    <n v="9190.5499999999993"/>
    <n v="2.4012360522493217"/>
  </r>
  <r>
    <x v="3"/>
    <n v="20"/>
    <x v="19"/>
    <x v="3"/>
    <n v="516.27"/>
    <n v="314.18"/>
    <n v="1.6432299955439555"/>
  </r>
  <r>
    <x v="4"/>
    <n v="20"/>
    <x v="19"/>
    <x v="0"/>
    <n v="6779.08"/>
    <n v="2761.5"/>
    <n v="2.454854245880862"/>
  </r>
  <r>
    <x v="4"/>
    <n v="20"/>
    <x v="19"/>
    <x v="1"/>
    <n v="16993.61"/>
    <n v="6129.05"/>
    <n v="2.7726336055342999"/>
  </r>
  <r>
    <x v="4"/>
    <n v="20"/>
    <x v="19"/>
    <x v="2"/>
    <n v="7602.51"/>
    <n v="2952.28"/>
    <n v="2.5751317625699457"/>
  </r>
  <r>
    <x v="4"/>
    <n v="20"/>
    <x v="19"/>
    <x v="3"/>
    <n v="702.5"/>
    <n v="337.12"/>
    <n v="2.083827717133365"/>
  </r>
  <r>
    <x v="5"/>
    <n v="20"/>
    <x v="19"/>
    <x v="0"/>
    <n v="4461.47"/>
    <n v="1189.92"/>
    <n v="3.7493865133790507"/>
  </r>
  <r>
    <x v="5"/>
    <n v="20"/>
    <x v="19"/>
    <x v="1"/>
    <n v="39182.26"/>
    <n v="8342.61"/>
    <n v="4.6966428971269183"/>
  </r>
  <r>
    <x v="5"/>
    <n v="20"/>
    <x v="19"/>
    <x v="2"/>
    <n v="5892.3"/>
    <n v="1441.26"/>
    <n v="4.0882977394779569"/>
  </r>
  <r>
    <x v="5"/>
    <n v="20"/>
    <x v="19"/>
    <x v="3"/>
    <n v="0"/>
    <n v="0"/>
    <e v="#DIV/0!"/>
  </r>
  <r>
    <x v="6"/>
    <n v="20"/>
    <x v="19"/>
    <x v="0"/>
    <n v="3573.66"/>
    <n v="802.12"/>
    <n v="4.4552685383733106"/>
  </r>
  <r>
    <x v="6"/>
    <n v="20"/>
    <x v="19"/>
    <x v="1"/>
    <n v="26049.57"/>
    <n v="5041.8599999999997"/>
    <n v="5.1666587330865994"/>
  </r>
  <r>
    <x v="6"/>
    <n v="20"/>
    <x v="19"/>
    <x v="2"/>
    <n v="7675.94"/>
    <n v="1628.1"/>
    <n v="4.7146612615932684"/>
  </r>
  <r>
    <x v="6"/>
    <n v="20"/>
    <x v="19"/>
    <x v="3"/>
    <n v="309.92"/>
    <n v="83.58"/>
    <n v="3.7080641301746833"/>
  </r>
  <r>
    <x v="7"/>
    <n v="20"/>
    <x v="19"/>
    <x v="0"/>
    <n v="2427.62"/>
    <n v="782.58"/>
    <n v="3.1020726315520455"/>
  </r>
  <r>
    <x v="7"/>
    <n v="20"/>
    <x v="19"/>
    <x v="1"/>
    <n v="12770.89"/>
    <n v="2216.33"/>
    <n v="5.7621789173994848"/>
  </r>
  <r>
    <x v="7"/>
    <n v="20"/>
    <x v="19"/>
    <x v="2"/>
    <n v="4731.97"/>
    <n v="1182.33"/>
    <n v="4.0022413370209673"/>
  </r>
  <r>
    <x v="7"/>
    <n v="20"/>
    <x v="19"/>
    <x v="3"/>
    <n v="328.21"/>
    <n v="163.26"/>
    <n v="2.0103515864265589"/>
  </r>
  <r>
    <x v="8"/>
    <n v="20"/>
    <x v="19"/>
    <x v="0"/>
    <n v="1783.51"/>
    <n v="911.48"/>
    <n v="1.9567187431430202"/>
  </r>
  <r>
    <x v="8"/>
    <n v="20"/>
    <x v="19"/>
    <x v="1"/>
    <n v="8165.93"/>
    <n v="3417.42"/>
    <n v="2.3895014367563836"/>
  </r>
  <r>
    <x v="8"/>
    <n v="20"/>
    <x v="19"/>
    <x v="2"/>
    <n v="507.46"/>
    <n v="244.44"/>
    <n v="2.0760104729176891"/>
  </r>
  <r>
    <x v="8"/>
    <n v="20"/>
    <x v="19"/>
    <x v="3"/>
    <n v="35.56"/>
    <n v="23.19"/>
    <n v="1.5334195774040535"/>
  </r>
  <r>
    <x v="9"/>
    <n v="20"/>
    <x v="19"/>
    <x v="0"/>
    <n v="4442.05"/>
    <n v="1607.42"/>
    <n v="2.7634656779186524"/>
  </r>
  <r>
    <x v="9"/>
    <n v="20"/>
    <x v="19"/>
    <x v="1"/>
    <n v="11114.39"/>
    <n v="2219.81"/>
    <n v="5.0069105013492141"/>
  </r>
  <r>
    <x v="9"/>
    <n v="20"/>
    <x v="19"/>
    <x v="2"/>
    <n v="2530.13"/>
    <n v="721.58"/>
    <n v="3.50637489952604"/>
  </r>
  <r>
    <x v="9"/>
    <n v="20"/>
    <x v="19"/>
    <x v="3"/>
    <n v="0"/>
    <n v="0"/>
    <e v="#DIV/0!"/>
  </r>
  <r>
    <x v="10"/>
    <n v="20"/>
    <x v="19"/>
    <x v="0"/>
    <n v="5331.32"/>
    <n v="1798.85"/>
    <n v="2.9637379436862439"/>
  </r>
  <r>
    <x v="10"/>
    <n v="20"/>
    <x v="19"/>
    <x v="1"/>
    <n v="18462.88"/>
    <n v="3221.89"/>
    <n v="5.7304501395143852"/>
  </r>
  <r>
    <x v="10"/>
    <n v="20"/>
    <x v="19"/>
    <x v="2"/>
    <n v="6120.31"/>
    <n v="1547.93"/>
    <n v="3.953867422945482"/>
  </r>
  <r>
    <x v="10"/>
    <n v="20"/>
    <x v="19"/>
    <x v="3"/>
    <n v="0"/>
    <n v="0"/>
    <e v="#DIV/0!"/>
  </r>
  <r>
    <x v="11"/>
    <n v="20"/>
    <x v="19"/>
    <x v="0"/>
    <n v="14788.09"/>
    <n v="6112.06"/>
    <n v="2.4194935913587234"/>
  </r>
  <r>
    <x v="11"/>
    <n v="20"/>
    <x v="19"/>
    <x v="1"/>
    <n v="12713.87"/>
    <n v="3363.33"/>
    <n v="3.7801434887447858"/>
  </r>
  <r>
    <x v="11"/>
    <n v="20"/>
    <x v="19"/>
    <x v="2"/>
    <n v="5496.19"/>
    <n v="1878.68"/>
    <n v="2.925559435348223"/>
  </r>
  <r>
    <x v="11"/>
    <n v="20"/>
    <x v="19"/>
    <x v="3"/>
    <n v="1436.81"/>
    <n v="797.95"/>
    <n v="1.8006266056770472"/>
  </r>
  <r>
    <x v="12"/>
    <n v="20"/>
    <x v="19"/>
    <x v="0"/>
    <n v="3411.83"/>
    <n v="1781.19"/>
    <n v="1.9154778546926492"/>
  </r>
  <r>
    <x v="12"/>
    <n v="20"/>
    <x v="19"/>
    <x v="1"/>
    <n v="44378.25"/>
    <n v="17971.18"/>
    <n v="2.469412136543065"/>
  </r>
  <r>
    <x v="12"/>
    <n v="20"/>
    <x v="19"/>
    <x v="2"/>
    <n v="6544.25"/>
    <n v="3108.04"/>
    <n v="2.1055874441770377"/>
  </r>
  <r>
    <x v="12"/>
    <n v="20"/>
    <x v="19"/>
    <x v="3"/>
    <n v="109.71"/>
    <n v="70.87"/>
    <n v="1.5480457175109352"/>
  </r>
  <r>
    <x v="13"/>
    <n v="20"/>
    <x v="19"/>
    <x v="0"/>
    <n v="2739.26"/>
    <n v="1180.44"/>
    <n v="2.3205414930026094"/>
  </r>
  <r>
    <x v="13"/>
    <n v="20"/>
    <x v="19"/>
    <x v="1"/>
    <n v="20966.849999999999"/>
    <n v="7810.64"/>
    <n v="2.6843959009761043"/>
  </r>
  <r>
    <x v="13"/>
    <n v="20"/>
    <x v="19"/>
    <x v="2"/>
    <n v="7633.03"/>
    <n v="3114.64"/>
    <n v="2.4506941412169625"/>
  </r>
  <r>
    <x v="13"/>
    <n v="20"/>
    <x v="19"/>
    <x v="3"/>
    <n v="27.33"/>
    <n v="13.48"/>
    <n v="2.0274480712166172"/>
  </r>
  <r>
    <x v="14"/>
    <n v="20"/>
    <x v="19"/>
    <x v="0"/>
    <n v="1917.18"/>
    <n v="1144.24"/>
    <n v="1.6755051387820736"/>
  </r>
  <r>
    <x v="14"/>
    <n v="20"/>
    <x v="19"/>
    <x v="1"/>
    <n v="9418.8700000000008"/>
    <n v="4686.33"/>
    <n v="2.0098605945377304"/>
  </r>
  <r>
    <x v="14"/>
    <n v="20"/>
    <x v="19"/>
    <x v="2"/>
    <n v="6607.54"/>
    <n v="3660.68"/>
    <n v="1.8050034419834566"/>
  </r>
  <r>
    <x v="14"/>
    <n v="20"/>
    <x v="19"/>
    <x v="3"/>
    <n v="46.65"/>
    <n v="32.47"/>
    <n v="1.4367108099784416"/>
  </r>
  <r>
    <x v="15"/>
    <n v="20"/>
    <x v="19"/>
    <x v="0"/>
    <n v="6195.82"/>
    <n v="3857.81"/>
    <n v="1.6060459172432027"/>
  </r>
  <r>
    <x v="15"/>
    <n v="20"/>
    <x v="19"/>
    <x v="1"/>
    <n v="15122.9"/>
    <n v="8116.66"/>
    <n v="1.8631924954353145"/>
  </r>
  <r>
    <x v="15"/>
    <n v="20"/>
    <x v="19"/>
    <x v="2"/>
    <n v="3223.78"/>
    <n v="1875.2"/>
    <n v="1.7191659556313994"/>
  </r>
  <r>
    <x v="15"/>
    <n v="20"/>
    <x v="19"/>
    <x v="3"/>
    <n v="49.08"/>
    <n v="34.6"/>
    <n v="1.4184971098265895"/>
  </r>
  <r>
    <x v="16"/>
    <n v="20"/>
    <x v="19"/>
    <x v="0"/>
    <n v="5543.19"/>
    <n v="1995.13"/>
    <n v="2.7783603073483931"/>
  </r>
  <r>
    <x v="16"/>
    <n v="20"/>
    <x v="19"/>
    <x v="1"/>
    <n v="28481.89"/>
    <n v="8156.79"/>
    <n v="3.4918013090934057"/>
  </r>
  <r>
    <x v="16"/>
    <n v="20"/>
    <x v="19"/>
    <x v="2"/>
    <n v="4514.53"/>
    <n v="1473.86"/>
    <n v="3.0630656914496628"/>
  </r>
  <r>
    <x v="16"/>
    <n v="20"/>
    <x v="19"/>
    <x v="3"/>
    <n v="98.94"/>
    <n v="42.64"/>
    <n v="2.3203564727954973"/>
  </r>
  <r>
    <x v="17"/>
    <n v="20"/>
    <x v="19"/>
    <x v="0"/>
    <n v="5114.68"/>
    <n v="1869.45"/>
    <n v="2.7359276792639546"/>
  </r>
  <r>
    <x v="17"/>
    <n v="20"/>
    <x v="19"/>
    <x v="1"/>
    <n v="33572.699999999997"/>
    <n v="6749.34"/>
    <n v="4.9742197014819221"/>
  </r>
  <r>
    <x v="17"/>
    <n v="20"/>
    <x v="19"/>
    <x v="2"/>
    <n v="3158.03"/>
    <n v="878.1"/>
    <n v="3.5964354857077785"/>
  </r>
  <r>
    <x v="17"/>
    <n v="20"/>
    <x v="19"/>
    <x v="3"/>
    <n v="29.95"/>
    <n v="15.24"/>
    <n v="1.9652230971128608"/>
  </r>
  <r>
    <x v="18"/>
    <n v="20"/>
    <x v="19"/>
    <x v="0"/>
    <n v="2476.96"/>
    <n v="1468.02"/>
    <n v="1.687279464857427"/>
  </r>
  <r>
    <x v="18"/>
    <n v="20"/>
    <x v="19"/>
    <x v="1"/>
    <n v="16646.21"/>
    <n v="8507.93"/>
    <n v="1.956552298855303"/>
  </r>
  <r>
    <x v="18"/>
    <n v="20"/>
    <x v="19"/>
    <x v="2"/>
    <n v="9555.15"/>
    <n v="5305.11"/>
    <n v="1.8011219371511618"/>
  </r>
  <r>
    <x v="18"/>
    <n v="20"/>
    <x v="19"/>
    <x v="3"/>
    <n v="0"/>
    <n v="0"/>
    <e v="#DIV/0!"/>
  </r>
  <r>
    <x v="19"/>
    <n v="20"/>
    <x v="19"/>
    <x v="0"/>
    <n v="20782.95"/>
    <n v="7939.13"/>
    <n v="2.6177868355852594"/>
  </r>
  <r>
    <x v="19"/>
    <n v="20"/>
    <x v="19"/>
    <x v="1"/>
    <n v="18947.650000000001"/>
    <n v="6152.35"/>
    <n v="3.0797418872463367"/>
  </r>
  <r>
    <x v="19"/>
    <n v="20"/>
    <x v="19"/>
    <x v="2"/>
    <n v="5348.61"/>
    <n v="1910.62"/>
    <n v="2.7994106625074582"/>
  </r>
  <r>
    <x v="19"/>
    <n v="20"/>
    <x v="19"/>
    <x v="3"/>
    <n v="86.92"/>
    <n v="38.21"/>
    <n v="2.2747971735147865"/>
  </r>
  <r>
    <x v="20"/>
    <n v="20"/>
    <x v="19"/>
    <x v="0"/>
    <n v="1601.83"/>
    <n v="752.28"/>
    <n v="2.1293002605412878"/>
  </r>
  <r>
    <x v="20"/>
    <n v="20"/>
    <x v="19"/>
    <x v="1"/>
    <n v="38699.79"/>
    <n v="13278.56"/>
    <n v="2.9144568386933525"/>
  </r>
  <r>
    <x v="20"/>
    <n v="20"/>
    <x v="19"/>
    <x v="2"/>
    <n v="7473.54"/>
    <n v="3050.57"/>
    <n v="2.4498831365941447"/>
  </r>
  <r>
    <x v="20"/>
    <n v="20"/>
    <x v="19"/>
    <x v="3"/>
    <n v="0"/>
    <n v="0"/>
    <e v="#DIV/0!"/>
  </r>
  <r>
    <x v="21"/>
    <n v="20"/>
    <x v="19"/>
    <x v="0"/>
    <n v="15825.28"/>
    <n v="8595.49"/>
    <n v="1.8411143518286917"/>
  </r>
  <r>
    <x v="21"/>
    <n v="20"/>
    <x v="19"/>
    <x v="1"/>
    <n v="11662.88"/>
    <n v="5198.51"/>
    <n v="2.2435043887575477"/>
  </r>
  <r>
    <x v="21"/>
    <n v="20"/>
    <x v="19"/>
    <x v="2"/>
    <n v="4832.18"/>
    <n v="2390.25"/>
    <n v="2.021621169333752"/>
  </r>
  <r>
    <x v="21"/>
    <n v="20"/>
    <x v="19"/>
    <x v="3"/>
    <n v="180.15"/>
    <n v="113.84"/>
    <n v="1.5824841883345047"/>
  </r>
  <r>
    <x v="22"/>
    <n v="20"/>
    <x v="19"/>
    <x v="0"/>
    <n v="36167.760000000002"/>
    <n v="13107.28"/>
    <n v="2.7593642616927387"/>
  </r>
  <r>
    <x v="22"/>
    <n v="20"/>
    <x v="19"/>
    <x v="1"/>
    <n v="125654.54"/>
    <n v="37151.72"/>
    <n v="3.3821998012474253"/>
  </r>
  <r>
    <x v="22"/>
    <n v="20"/>
    <x v="19"/>
    <x v="2"/>
    <n v="14819.23"/>
    <n v="4904.76"/>
    <n v="3.021397581125274"/>
  </r>
  <r>
    <x v="22"/>
    <n v="20"/>
    <x v="19"/>
    <x v="3"/>
    <n v="140.22"/>
    <n v="59.84"/>
    <n v="2.3432486631016043"/>
  </r>
  <r>
    <x v="23"/>
    <n v="20"/>
    <x v="19"/>
    <x v="0"/>
    <n v="6965.1"/>
    <n v="3505.06"/>
    <n v="1.9871557120277543"/>
  </r>
  <r>
    <x v="23"/>
    <n v="20"/>
    <x v="19"/>
    <x v="1"/>
    <n v="123091.91"/>
    <n v="53511.22"/>
    <n v="2.3003009462314634"/>
  </r>
  <r>
    <x v="23"/>
    <n v="20"/>
    <x v="19"/>
    <x v="2"/>
    <n v="19249.38"/>
    <n v="9120.85"/>
    <n v="2.110480931053575"/>
  </r>
  <r>
    <x v="23"/>
    <n v="20"/>
    <x v="19"/>
    <x v="3"/>
    <n v="237"/>
    <n v="135.63999999999999"/>
    <n v="1.7472721910940727"/>
  </r>
  <r>
    <x v="24"/>
    <n v="20"/>
    <x v="19"/>
    <x v="0"/>
    <n v="21830.51"/>
    <n v="11062.76"/>
    <n v="1.9733330561270424"/>
  </r>
  <r>
    <x v="24"/>
    <n v="20"/>
    <x v="19"/>
    <x v="1"/>
    <n v="78145.259999999995"/>
    <n v="35250.879999999997"/>
    <n v="2.2168314663350248"/>
  </r>
  <r>
    <x v="24"/>
    <n v="20"/>
    <x v="19"/>
    <x v="2"/>
    <n v="102897.16"/>
    <n v="49640.3"/>
    <n v="2.0728553211805729"/>
  </r>
  <r>
    <x v="24"/>
    <n v="20"/>
    <x v="19"/>
    <x v="3"/>
    <n v="76.78"/>
    <n v="43.15"/>
    <n v="1.7793742757821553"/>
  </r>
  <r>
    <x v="25"/>
    <n v="20"/>
    <x v="19"/>
    <x v="0"/>
    <n v="19712.509999999998"/>
    <n v="10053.84"/>
    <n v="1.9606946201650313"/>
  </r>
  <r>
    <x v="25"/>
    <n v="20"/>
    <x v="19"/>
    <x v="1"/>
    <n v="121250.35"/>
    <n v="53712.54"/>
    <n v="2.2573937110402897"/>
  </r>
  <r>
    <x v="25"/>
    <n v="20"/>
    <x v="19"/>
    <x v="2"/>
    <n v="47466.9"/>
    <n v="22839.81"/>
    <n v="2.0782528401068134"/>
  </r>
  <r>
    <x v="25"/>
    <n v="20"/>
    <x v="19"/>
    <x v="3"/>
    <n v="3042.5"/>
    <n v="1756.11"/>
    <n v="1.7325224501882002"/>
  </r>
  <r>
    <x v="26"/>
    <n v="20"/>
    <x v="19"/>
    <x v="0"/>
    <n v="6007.09"/>
    <n v="2155.02"/>
    <n v="2.7874868910729367"/>
  </r>
  <r>
    <x v="26"/>
    <n v="20"/>
    <x v="19"/>
    <x v="1"/>
    <n v="50034.25"/>
    <n v="12691.19"/>
    <n v="3.9424395978627693"/>
  </r>
  <r>
    <x v="26"/>
    <n v="20"/>
    <x v="19"/>
    <x v="2"/>
    <n v="47792.61"/>
    <n v="14576.86"/>
    <n v="3.2786628944779603"/>
  </r>
  <r>
    <x v="26"/>
    <n v="20"/>
    <x v="19"/>
    <x v="3"/>
    <n v="1245.4100000000001"/>
    <n v="563.85"/>
    <n v="2.2087611953533743"/>
  </r>
  <r>
    <x v="27"/>
    <n v="20"/>
    <x v="19"/>
    <x v="0"/>
    <n v="2928.98"/>
    <n v="1382.94"/>
    <n v="2.117937148394001"/>
  </r>
  <r>
    <x v="27"/>
    <n v="20"/>
    <x v="19"/>
    <x v="1"/>
    <n v="18738.740000000002"/>
    <n v="6528.31"/>
    <n v="2.8703814616646577"/>
  </r>
  <r>
    <x v="27"/>
    <n v="20"/>
    <x v="19"/>
    <x v="2"/>
    <n v="8400.6200000000008"/>
    <n v="3418.75"/>
    <n v="2.4572197440585013"/>
  </r>
  <r>
    <x v="27"/>
    <n v="20"/>
    <x v="19"/>
    <x v="3"/>
    <n v="1559.9"/>
    <n v="905.06"/>
    <n v="1.7235321415154798"/>
  </r>
  <r>
    <x v="28"/>
    <n v="20"/>
    <x v="19"/>
    <x v="0"/>
    <n v="34632.9"/>
    <n v="21638.84"/>
    <n v="1.6004970691589753"/>
  </r>
  <r>
    <x v="28"/>
    <n v="20"/>
    <x v="19"/>
    <x v="1"/>
    <n v="10446.73"/>
    <n v="5614.5"/>
    <n v="1.8606696945409207"/>
  </r>
  <r>
    <x v="28"/>
    <n v="20"/>
    <x v="19"/>
    <x v="2"/>
    <n v="4828.6099999999997"/>
    <n v="2823.85"/>
    <n v="1.70993855905944"/>
  </r>
  <r>
    <x v="28"/>
    <n v="20"/>
    <x v="19"/>
    <x v="3"/>
    <n v="0"/>
    <n v="0"/>
    <e v="#DIV/0!"/>
  </r>
  <r>
    <x v="29"/>
    <n v="20"/>
    <x v="19"/>
    <x v="0"/>
    <n v="1392.43"/>
    <n v="688.06"/>
    <n v="2.0237043281109206"/>
  </r>
  <r>
    <x v="29"/>
    <n v="20"/>
    <x v="19"/>
    <x v="1"/>
    <n v="77133.64"/>
    <n v="28112.61"/>
    <n v="2.7437381303265687"/>
  </r>
  <r>
    <x v="29"/>
    <n v="20"/>
    <x v="19"/>
    <x v="2"/>
    <n v="210.61"/>
    <n v="90.51"/>
    <n v="2.3269252016351785"/>
  </r>
  <r>
    <x v="29"/>
    <n v="20"/>
    <x v="19"/>
    <x v="3"/>
    <n v="0"/>
    <n v="0"/>
    <e v="#DIV/0!"/>
  </r>
  <r>
    <x v="30"/>
    <n v="20"/>
    <x v="19"/>
    <x v="0"/>
    <n v="79050.97"/>
    <n v="32133.95"/>
    <n v="2.4600452169745703"/>
  </r>
  <r>
    <x v="30"/>
    <n v="20"/>
    <x v="19"/>
    <x v="1"/>
    <n v="31750.38"/>
    <n v="9454.77"/>
    <n v="3.3581335135598223"/>
  </r>
  <r>
    <x v="30"/>
    <n v="20"/>
    <x v="19"/>
    <x v="2"/>
    <n v="18377.939999999999"/>
    <n v="6502.01"/>
    <n v="2.8265013434307233"/>
  </r>
  <r>
    <x v="30"/>
    <n v="20"/>
    <x v="19"/>
    <x v="3"/>
    <n v="0"/>
    <n v="0"/>
    <e v="#DIV/0!"/>
  </r>
  <r>
    <x v="31"/>
    <n v="20"/>
    <x v="19"/>
    <x v="0"/>
    <n v="17250.189999999999"/>
    <n v="7416.72"/>
    <n v="2.3258515893818288"/>
  </r>
  <r>
    <x v="31"/>
    <n v="20"/>
    <x v="19"/>
    <x v="1"/>
    <n v="132661.64000000001"/>
    <n v="42459.5"/>
    <n v="3.1244277487959118"/>
  </r>
  <r>
    <x v="31"/>
    <n v="20"/>
    <x v="19"/>
    <x v="2"/>
    <n v="4927.1899999999996"/>
    <n v="1862.18"/>
    <n v="2.6459257429464387"/>
  </r>
  <r>
    <x v="31"/>
    <n v="20"/>
    <x v="19"/>
    <x v="3"/>
    <n v="198.89"/>
    <n v="106.41"/>
    <n v="1.869091250822291"/>
  </r>
  <r>
    <x v="32"/>
    <n v="20"/>
    <x v="19"/>
    <x v="0"/>
    <n v="20688.52"/>
    <n v="9263.76"/>
    <n v="2.2332746098776308"/>
  </r>
  <r>
    <x v="32"/>
    <n v="20"/>
    <x v="19"/>
    <x v="1"/>
    <n v="59510.3"/>
    <n v="18676.3"/>
    <n v="3.186407371909854"/>
  </r>
  <r>
    <x v="32"/>
    <n v="20"/>
    <x v="19"/>
    <x v="2"/>
    <n v="7992.55"/>
    <n v="3054.14"/>
    <n v="2.616956000707237"/>
  </r>
  <r>
    <x v="32"/>
    <n v="20"/>
    <x v="19"/>
    <x v="3"/>
    <n v="0"/>
    <n v="0"/>
    <e v="#DIV/0!"/>
  </r>
  <r>
    <x v="33"/>
    <n v="20"/>
    <x v="19"/>
    <x v="0"/>
    <n v="25549.46"/>
    <n v="13089.36"/>
    <n v="1.9519258390020595"/>
  </r>
  <r>
    <x v="33"/>
    <n v="20"/>
    <x v="19"/>
    <x v="1"/>
    <n v="53603.54"/>
    <n v="20897.09"/>
    <n v="2.5651198324742825"/>
  </r>
  <r>
    <x v="33"/>
    <n v="20"/>
    <x v="19"/>
    <x v="2"/>
    <n v="9823.57"/>
    <n v="4468.8999999999996"/>
    <n v="2.1982076126116046"/>
  </r>
  <r>
    <x v="33"/>
    <n v="20"/>
    <x v="19"/>
    <x v="3"/>
    <n v="0"/>
    <n v="0"/>
    <e v="#DIV/0!"/>
  </r>
  <r>
    <x v="34"/>
    <n v="20"/>
    <x v="19"/>
    <x v="0"/>
    <n v="39358.94"/>
    <n v="20208.080000000002"/>
    <n v="1.9476833029164571"/>
  </r>
  <r>
    <x v="34"/>
    <n v="20"/>
    <x v="19"/>
    <x v="1"/>
    <n v="81067.789999999994"/>
    <n v="31726.46"/>
    <n v="2.5552106979473912"/>
  </r>
  <r>
    <x v="34"/>
    <n v="20"/>
    <x v="19"/>
    <x v="2"/>
    <n v="6642.67"/>
    <n v="3024.39"/>
    <n v="2.1963668706747477"/>
  </r>
  <r>
    <x v="34"/>
    <n v="20"/>
    <x v="19"/>
    <x v="3"/>
    <n v="21.28"/>
    <n v="13.39"/>
    <n v="1.5892457057505602"/>
  </r>
  <r>
    <x v="35"/>
    <n v="20"/>
    <x v="19"/>
    <x v="0"/>
    <n v="37567.129999999997"/>
    <n v="19493.55"/>
    <n v="1.9271569313952563"/>
  </r>
  <r>
    <x v="35"/>
    <n v="20"/>
    <x v="19"/>
    <x v="1"/>
    <n v="71415.520000000004"/>
    <n v="28271.42"/>
    <n v="2.526067668337848"/>
  </r>
  <r>
    <x v="35"/>
    <n v="20"/>
    <x v="19"/>
    <x v="2"/>
    <n v="8506.6200000000008"/>
    <n v="3869.31"/>
    <n v="2.1984850012017647"/>
  </r>
  <r>
    <x v="35"/>
    <n v="20"/>
    <x v="19"/>
    <x v="3"/>
    <n v="16.399999999999999"/>
    <n v="10.33"/>
    <n v="1.5876089060987413"/>
  </r>
  <r>
    <x v="36"/>
    <n v="20"/>
    <x v="19"/>
    <x v="0"/>
    <n v="37543.919999999998"/>
    <n v="19517.03"/>
    <n v="1.9236492437630111"/>
  </r>
  <r>
    <x v="36"/>
    <n v="20"/>
    <x v="19"/>
    <x v="1"/>
    <n v="68289.679999999993"/>
    <n v="27072.43"/>
    <n v="2.5224806195823573"/>
  </r>
  <r>
    <x v="36"/>
    <n v="20"/>
    <x v="19"/>
    <x v="2"/>
    <n v="7491.33"/>
    <n v="3406.79"/>
    <n v="2.1989409385374503"/>
  </r>
  <r>
    <x v="36"/>
    <n v="20"/>
    <x v="19"/>
    <x v="3"/>
    <n v="21.05"/>
    <n v="13.25"/>
    <n v="1.588679245283019"/>
  </r>
  <r>
    <x v="0"/>
    <n v="21"/>
    <x v="20"/>
    <x v="0"/>
    <n v="1533.16"/>
    <n v="1121.49"/>
    <n v="1.367074160268928"/>
  </r>
  <r>
    <x v="0"/>
    <n v="21"/>
    <x v="20"/>
    <x v="1"/>
    <n v="24460.47"/>
    <n v="14342.25"/>
    <n v="1.7054834492495947"/>
  </r>
  <r>
    <x v="0"/>
    <n v="21"/>
    <x v="20"/>
    <x v="2"/>
    <n v="28862.880000000001"/>
    <n v="18557.330000000002"/>
    <n v="1.5553358160899222"/>
  </r>
  <r>
    <x v="0"/>
    <n v="21"/>
    <x v="20"/>
    <x v="3"/>
    <n v="4752.58"/>
    <n v="4746.54"/>
    <n v="1.0012725058674319"/>
  </r>
  <r>
    <x v="1"/>
    <n v="21"/>
    <x v="20"/>
    <x v="0"/>
    <n v="1300.27"/>
    <n v="950.37"/>
    <n v="1.3681723960141838"/>
  </r>
  <r>
    <x v="1"/>
    <n v="21"/>
    <x v="20"/>
    <x v="1"/>
    <n v="23357.46"/>
    <n v="13708.73"/>
    <n v="1.7038383570177544"/>
  </r>
  <r>
    <x v="1"/>
    <n v="21"/>
    <x v="20"/>
    <x v="2"/>
    <n v="26811.03"/>
    <n v="17240.82"/>
    <n v="1.5550901871256704"/>
  </r>
  <r>
    <x v="1"/>
    <n v="21"/>
    <x v="20"/>
    <x v="3"/>
    <n v="322.85000000000002"/>
    <n v="322.45"/>
    <n v="1.0012405024034736"/>
  </r>
  <r>
    <x v="2"/>
    <n v="21"/>
    <x v="20"/>
    <x v="0"/>
    <n v="603.66"/>
    <n v="440.62"/>
    <n v="1.3700240570105759"/>
  </r>
  <r>
    <x v="2"/>
    <n v="21"/>
    <x v="20"/>
    <x v="1"/>
    <n v="25474.86"/>
    <n v="14992.18"/>
    <n v="1.6992098547376031"/>
  </r>
  <r>
    <x v="2"/>
    <n v="21"/>
    <x v="20"/>
    <x v="2"/>
    <n v="14434.45"/>
    <n v="9286.2199999999993"/>
    <n v="1.554394576049243"/>
  </r>
  <r>
    <x v="2"/>
    <n v="21"/>
    <x v="20"/>
    <x v="3"/>
    <n v="2819.24"/>
    <n v="2816.02"/>
    <n v="1.0011434577879417"/>
  </r>
  <r>
    <x v="3"/>
    <n v="21"/>
    <x v="20"/>
    <x v="0"/>
    <n v="4997"/>
    <n v="3643.38"/>
    <n v="1.3715286354978069"/>
  </r>
  <r>
    <x v="3"/>
    <n v="21"/>
    <x v="20"/>
    <x v="1"/>
    <n v="47747.49"/>
    <n v="27923.59"/>
    <n v="1.7099337871670512"/>
  </r>
  <r>
    <x v="3"/>
    <n v="21"/>
    <x v="20"/>
    <x v="2"/>
    <n v="17734.07"/>
    <n v="11397.18"/>
    <n v="1.5560050819588704"/>
  </r>
  <r>
    <x v="3"/>
    <n v="21"/>
    <x v="20"/>
    <x v="3"/>
    <n v="161.44999999999999"/>
    <n v="161.22999999999999"/>
    <n v="1.0013645103268622"/>
  </r>
  <r>
    <x v="4"/>
    <n v="21"/>
    <x v="20"/>
    <x v="0"/>
    <n v="2180.0100000000002"/>
    <n v="1857.72"/>
    <n v="1.1734868548543376"/>
  </r>
  <r>
    <x v="4"/>
    <n v="21"/>
    <x v="20"/>
    <x v="1"/>
    <n v="34804.03"/>
    <n v="27884.22"/>
    <n v="1.2481622222174404"/>
  </r>
  <r>
    <x v="4"/>
    <n v="21"/>
    <x v="20"/>
    <x v="2"/>
    <n v="10196.700000000001"/>
    <n v="8475.85"/>
    <n v="1.2030297846233711"/>
  </r>
  <r>
    <x v="4"/>
    <n v="21"/>
    <x v="20"/>
    <x v="3"/>
    <n v="986.87"/>
    <n v="986.14"/>
    <n v="1.0007402600036506"/>
  </r>
  <r>
    <x v="5"/>
    <n v="21"/>
    <x v="20"/>
    <x v="0"/>
    <n v="3161.83"/>
    <n v="2479.12"/>
    <n v="1.2753840072283713"/>
  </r>
  <r>
    <x v="5"/>
    <n v="21"/>
    <x v="20"/>
    <x v="1"/>
    <n v="33895.839999999997"/>
    <n v="22530.65"/>
    <n v="1.5044324065217822"/>
  </r>
  <r>
    <x v="5"/>
    <n v="21"/>
    <x v="20"/>
    <x v="2"/>
    <n v="9865.8799999999992"/>
    <n v="7296.38"/>
    <n v="1.3521609346004455"/>
  </r>
  <r>
    <x v="5"/>
    <n v="21"/>
    <x v="20"/>
    <x v="3"/>
    <n v="251.43"/>
    <n v="251.13"/>
    <n v="1.0011946004061643"/>
  </r>
  <r>
    <x v="6"/>
    <n v="21"/>
    <x v="20"/>
    <x v="0"/>
    <n v="7350.26"/>
    <n v="6317.58"/>
    <n v="1.1634613253809212"/>
  </r>
  <r>
    <x v="6"/>
    <n v="21"/>
    <x v="20"/>
    <x v="1"/>
    <n v="39380.32"/>
    <n v="31484.959999999999"/>
    <n v="1.2507660800585423"/>
  </r>
  <r>
    <x v="6"/>
    <n v="21"/>
    <x v="20"/>
    <x v="2"/>
    <n v="12565.42"/>
    <n v="10651.61"/>
    <n v="1.1796733076032637"/>
  </r>
  <r>
    <x v="6"/>
    <n v="21"/>
    <x v="20"/>
    <x v="3"/>
    <n v="366.77"/>
    <n v="366.36"/>
    <n v="1.0011191178076209"/>
  </r>
  <r>
    <x v="7"/>
    <n v="21"/>
    <x v="20"/>
    <x v="0"/>
    <n v="28432.38"/>
    <n v="18555.560000000001"/>
    <n v="1.532283585081776"/>
  </r>
  <r>
    <x v="7"/>
    <n v="21"/>
    <x v="20"/>
    <x v="1"/>
    <n v="63351.75"/>
    <n v="28366.51"/>
    <n v="2.2333290207360723"/>
  </r>
  <r>
    <x v="7"/>
    <n v="21"/>
    <x v="20"/>
    <x v="2"/>
    <n v="14372.55"/>
    <n v="7682.96"/>
    <n v="1.8707047804492019"/>
  </r>
  <r>
    <x v="7"/>
    <n v="21"/>
    <x v="20"/>
    <x v="3"/>
    <n v="838.8"/>
    <n v="837.47"/>
    <n v="1.0015881165892508"/>
  </r>
  <r>
    <x v="8"/>
    <n v="21"/>
    <x v="20"/>
    <x v="0"/>
    <n v="3202.9"/>
    <n v="2017.26"/>
    <n v="1.5877477370294359"/>
  </r>
  <r>
    <x v="8"/>
    <n v="21"/>
    <x v="20"/>
    <x v="1"/>
    <n v="147528.38"/>
    <n v="59031.24"/>
    <n v="2.4991577341082452"/>
  </r>
  <r>
    <x v="8"/>
    <n v="21"/>
    <x v="20"/>
    <x v="2"/>
    <n v="25119.77"/>
    <n v="12629.2"/>
    <n v="1.9890230576758623"/>
  </r>
  <r>
    <x v="8"/>
    <n v="21"/>
    <x v="20"/>
    <x v="3"/>
    <n v="528.20000000000005"/>
    <n v="527.29"/>
    <n v="1.0017258055339568"/>
  </r>
  <r>
    <x v="9"/>
    <n v="21"/>
    <x v="20"/>
    <x v="0"/>
    <n v="2248.52"/>
    <n v="1372.45"/>
    <n v="1.6383256220627345"/>
  </r>
  <r>
    <x v="9"/>
    <n v="21"/>
    <x v="20"/>
    <x v="1"/>
    <n v="17359.490000000002"/>
    <n v="6328.94"/>
    <n v="2.742874794199345"/>
  </r>
  <r>
    <x v="9"/>
    <n v="21"/>
    <x v="20"/>
    <x v="2"/>
    <n v="54287.08"/>
    <n v="24308.18"/>
    <n v="2.2332844334705437"/>
  </r>
  <r>
    <x v="9"/>
    <n v="21"/>
    <x v="20"/>
    <x v="3"/>
    <n v="932.61"/>
    <n v="930.64"/>
    <n v="1.0021168228315998"/>
  </r>
  <r>
    <x v="10"/>
    <n v="21"/>
    <x v="20"/>
    <x v="0"/>
    <n v="670.3"/>
    <n v="550.16"/>
    <n v="1.2183728369928748"/>
  </r>
  <r>
    <x v="10"/>
    <n v="21"/>
    <x v="20"/>
    <x v="1"/>
    <n v="18152.37"/>
    <n v="12843.66"/>
    <n v="1.4133331153269395"/>
  </r>
  <r>
    <x v="10"/>
    <n v="21"/>
    <x v="20"/>
    <x v="2"/>
    <n v="13841.37"/>
    <n v="10699.99"/>
    <n v="1.2935871902684022"/>
  </r>
  <r>
    <x v="10"/>
    <n v="21"/>
    <x v="20"/>
    <x v="3"/>
    <n v="2894.17"/>
    <n v="2888.9"/>
    <n v="1.0018242237529855"/>
  </r>
  <r>
    <x v="11"/>
    <n v="21"/>
    <x v="20"/>
    <x v="0"/>
    <n v="3146.51"/>
    <n v="2877.29"/>
    <n v="1.0935672108129526"/>
  </r>
  <r>
    <x v="11"/>
    <n v="21"/>
    <x v="20"/>
    <x v="1"/>
    <n v="7823.88"/>
    <n v="6803.07"/>
    <n v="1.1500513738650344"/>
  </r>
  <r>
    <x v="11"/>
    <n v="21"/>
    <x v="20"/>
    <x v="2"/>
    <n v="6625.61"/>
    <n v="6116.7"/>
    <n v="1.0832000915526345"/>
  </r>
  <r>
    <x v="11"/>
    <n v="21"/>
    <x v="20"/>
    <x v="3"/>
    <n v="231.83"/>
    <n v="231.4"/>
    <n v="1.001858254105445"/>
  </r>
  <r>
    <x v="12"/>
    <n v="21"/>
    <x v="20"/>
    <x v="0"/>
    <n v="9388.02"/>
    <n v="8331.16"/>
    <n v="1.1268562841188983"/>
  </r>
  <r>
    <x v="12"/>
    <n v="21"/>
    <x v="20"/>
    <x v="1"/>
    <n v="27653.43"/>
    <n v="22694.02"/>
    <n v="1.2185337811458701"/>
  </r>
  <r>
    <x v="12"/>
    <n v="21"/>
    <x v="20"/>
    <x v="2"/>
    <n v="3144.15"/>
    <n v="2780.48"/>
    <n v="1.1307939636321787"/>
  </r>
  <r>
    <x v="12"/>
    <n v="21"/>
    <x v="20"/>
    <x v="3"/>
    <n v="246.19"/>
    <n v="245.7"/>
    <n v="1.0019943019943021"/>
  </r>
  <r>
    <x v="13"/>
    <n v="21"/>
    <x v="20"/>
    <x v="0"/>
    <n v="1557.41"/>
    <n v="1462.67"/>
    <n v="1.0647719581313626"/>
  </r>
  <r>
    <x v="13"/>
    <n v="21"/>
    <x v="20"/>
    <x v="1"/>
    <n v="28713.51"/>
    <n v="25804.25"/>
    <n v="1.1127434434250172"/>
  </r>
  <r>
    <x v="13"/>
    <n v="21"/>
    <x v="20"/>
    <x v="2"/>
    <n v="10378.129999999999"/>
    <n v="9878.32"/>
    <n v="1.050596660160837"/>
  </r>
  <r>
    <x v="13"/>
    <n v="21"/>
    <x v="20"/>
    <x v="3"/>
    <n v="0"/>
    <n v="0"/>
    <e v="#DIV/0!"/>
  </r>
  <r>
    <x v="14"/>
    <n v="21"/>
    <x v="20"/>
    <x v="0"/>
    <n v="1125.05"/>
    <n v="1034.93"/>
    <n v="1.0870783531253321"/>
  </r>
  <r>
    <x v="14"/>
    <n v="21"/>
    <x v="20"/>
    <x v="1"/>
    <n v="12438.38"/>
    <n v="10807.88"/>
    <n v="1.1508621487285202"/>
  </r>
  <r>
    <x v="14"/>
    <n v="21"/>
    <x v="20"/>
    <x v="2"/>
    <n v="8432.7999999999993"/>
    <n v="7751.5"/>
    <n v="1.0878926659356252"/>
  </r>
  <r>
    <x v="14"/>
    <n v="21"/>
    <x v="20"/>
    <x v="3"/>
    <n v="385.39"/>
    <n v="384.83"/>
    <n v="1.0014551880050933"/>
  </r>
  <r>
    <x v="15"/>
    <n v="21"/>
    <x v="20"/>
    <x v="0"/>
    <n v="643.63"/>
    <n v="627.38"/>
    <n v="1.0259013675922088"/>
  </r>
  <r>
    <x v="15"/>
    <n v="21"/>
    <x v="20"/>
    <x v="1"/>
    <n v="12480.77"/>
    <n v="12200.91"/>
    <n v="1.0229376333404641"/>
  </r>
  <r>
    <x v="15"/>
    <n v="21"/>
    <x v="20"/>
    <x v="2"/>
    <n v="5892.72"/>
    <n v="5870.06"/>
    <n v="1.0038602671863661"/>
  </r>
  <r>
    <x v="15"/>
    <n v="21"/>
    <x v="20"/>
    <x v="3"/>
    <n v="64.23"/>
    <n v="64.16"/>
    <n v="1.0010910224438905"/>
  </r>
  <r>
    <x v="16"/>
    <n v="21"/>
    <x v="20"/>
    <x v="0"/>
    <n v="1327.52"/>
    <n v="1278.18"/>
    <n v="1.0386017618801733"/>
  </r>
  <r>
    <x v="16"/>
    <n v="21"/>
    <x v="20"/>
    <x v="1"/>
    <n v="7316.87"/>
    <n v="7003.21"/>
    <n v="1.0447880329163342"/>
  </r>
  <r>
    <x v="16"/>
    <n v="21"/>
    <x v="20"/>
    <x v="2"/>
    <n v="6396.04"/>
    <n v="6321.39"/>
    <n v="1.0118091116036187"/>
  </r>
  <r>
    <x v="16"/>
    <n v="21"/>
    <x v="20"/>
    <x v="3"/>
    <n v="219.03"/>
    <n v="218.7"/>
    <n v="1.0015089163237312"/>
  </r>
  <r>
    <x v="17"/>
    <n v="21"/>
    <x v="20"/>
    <x v="0"/>
    <n v="909.33"/>
    <n v="849.97"/>
    <n v="1.0698377589797288"/>
  </r>
  <r>
    <x v="17"/>
    <n v="21"/>
    <x v="20"/>
    <x v="1"/>
    <n v="16164.3"/>
    <n v="14634.23"/>
    <n v="1.1045541856319054"/>
  </r>
  <r>
    <x v="17"/>
    <n v="21"/>
    <x v="20"/>
    <x v="2"/>
    <n v="4306.45"/>
    <n v="4059.76"/>
    <n v="1.0607646757443789"/>
  </r>
  <r>
    <x v="17"/>
    <n v="21"/>
    <x v="20"/>
    <x v="3"/>
    <n v="237.74"/>
    <n v="237.39"/>
    <n v="1.001474367075277"/>
  </r>
  <r>
    <x v="18"/>
    <n v="21"/>
    <x v="20"/>
    <x v="0"/>
    <n v="901.36"/>
    <n v="856.2"/>
    <n v="1.0527446858210698"/>
  </r>
  <r>
    <x v="18"/>
    <n v="21"/>
    <x v="20"/>
    <x v="1"/>
    <n v="10851.96"/>
    <n v="9885.74"/>
    <n v="1.0977387631072635"/>
  </r>
  <r>
    <x v="18"/>
    <n v="21"/>
    <x v="20"/>
    <x v="2"/>
    <n v="9038.99"/>
    <n v="8659.6200000000008"/>
    <n v="1.0438090816918062"/>
  </r>
  <r>
    <x v="18"/>
    <n v="21"/>
    <x v="20"/>
    <x v="3"/>
    <n v="160.13"/>
    <n v="159.94"/>
    <n v="1.0011879454795549"/>
  </r>
  <r>
    <x v="19"/>
    <n v="21"/>
    <x v="20"/>
    <x v="0"/>
    <n v="603.4"/>
    <n v="578.29"/>
    <n v="1.0434211208909026"/>
  </r>
  <r>
    <x v="19"/>
    <n v="21"/>
    <x v="20"/>
    <x v="1"/>
    <n v="9704.15"/>
    <n v="9084.85"/>
    <n v="1.0681684342614353"/>
  </r>
  <r>
    <x v="19"/>
    <n v="21"/>
    <x v="20"/>
    <x v="2"/>
    <n v="6864.28"/>
    <n v="6707.68"/>
    <n v="1.0233463731126111"/>
  </r>
  <r>
    <x v="19"/>
    <n v="21"/>
    <x v="20"/>
    <x v="3"/>
    <n v="336.27"/>
    <n v="335.81"/>
    <n v="1.0013698222208987"/>
  </r>
  <r>
    <x v="20"/>
    <n v="21"/>
    <x v="20"/>
    <x v="0"/>
    <n v="408.02"/>
    <n v="381.4"/>
    <n v="1.0697954902988989"/>
  </r>
  <r>
    <x v="20"/>
    <n v="21"/>
    <x v="20"/>
    <x v="1"/>
    <n v="6627.38"/>
    <n v="5894.84"/>
    <n v="1.1242680038813606"/>
  </r>
  <r>
    <x v="20"/>
    <n v="21"/>
    <x v="20"/>
    <x v="2"/>
    <n v="5172.5"/>
    <n v="4883.95"/>
    <n v="1.0590812764258439"/>
  </r>
  <r>
    <x v="20"/>
    <n v="21"/>
    <x v="20"/>
    <x v="3"/>
    <n v="255.35"/>
    <n v="254.96"/>
    <n v="1.001529651710072"/>
  </r>
  <r>
    <x v="21"/>
    <n v="21"/>
    <x v="20"/>
    <x v="0"/>
    <n v="2727.68"/>
    <n v="2611.16"/>
    <n v="1.0446238453407681"/>
  </r>
  <r>
    <x v="21"/>
    <n v="21"/>
    <x v="20"/>
    <x v="1"/>
    <n v="9822.52"/>
    <n v="9094.15"/>
    <n v="1.0800921471495413"/>
  </r>
  <r>
    <x v="21"/>
    <n v="21"/>
    <x v="20"/>
    <x v="2"/>
    <n v="3909.07"/>
    <n v="3784.47"/>
    <n v="1.0329240289921708"/>
  </r>
  <r>
    <x v="21"/>
    <n v="21"/>
    <x v="20"/>
    <x v="3"/>
    <n v="0"/>
    <n v="0"/>
    <e v="#DIV/0!"/>
  </r>
  <r>
    <x v="22"/>
    <n v="21"/>
    <x v="20"/>
    <x v="0"/>
    <n v="3294.87"/>
    <n v="3105.66"/>
    <n v="1.0609242479859353"/>
  </r>
  <r>
    <x v="22"/>
    <n v="21"/>
    <x v="20"/>
    <x v="1"/>
    <n v="43903.4"/>
    <n v="40103.65"/>
    <n v="1.0947482336395815"/>
  </r>
  <r>
    <x v="22"/>
    <n v="21"/>
    <x v="20"/>
    <x v="2"/>
    <n v="8422.1299999999992"/>
    <n v="8019.4"/>
    <n v="1.0502194677906078"/>
  </r>
  <r>
    <x v="22"/>
    <n v="21"/>
    <x v="20"/>
    <x v="3"/>
    <n v="145.41999999999999"/>
    <n v="145.22"/>
    <n v="1.001377220768489"/>
  </r>
  <r>
    <x v="23"/>
    <n v="21"/>
    <x v="20"/>
    <x v="0"/>
    <n v="410.15"/>
    <n v="382.74"/>
    <n v="1.0716151956942048"/>
  </r>
  <r>
    <x v="23"/>
    <n v="21"/>
    <x v="20"/>
    <x v="1"/>
    <n v="35741.370000000003"/>
    <n v="31918.7"/>
    <n v="1.1197627096341645"/>
  </r>
  <r>
    <x v="23"/>
    <n v="21"/>
    <x v="20"/>
    <x v="2"/>
    <n v="26439.74"/>
    <n v="24723.81"/>
    <n v="1.0694039470453784"/>
  </r>
  <r>
    <x v="23"/>
    <n v="21"/>
    <x v="20"/>
    <x v="3"/>
    <n v="295.26"/>
    <n v="294.88"/>
    <n v="1.0012886597938144"/>
  </r>
  <r>
    <x v="24"/>
    <n v="21"/>
    <x v="20"/>
    <x v="0"/>
    <n v="141.74"/>
    <n v="133.44999999999999"/>
    <n v="1.0621206444361186"/>
  </r>
  <r>
    <x v="24"/>
    <n v="21"/>
    <x v="20"/>
    <x v="1"/>
    <n v="12052.99"/>
    <n v="10888.56"/>
    <n v="1.106940679024591"/>
  </r>
  <r>
    <x v="24"/>
    <n v="21"/>
    <x v="20"/>
    <x v="2"/>
    <n v="31413.41"/>
    <n v="29569.06"/>
    <n v="1.0623743196435733"/>
  </r>
  <r>
    <x v="24"/>
    <n v="21"/>
    <x v="20"/>
    <x v="3"/>
    <n v="394.23"/>
    <n v="393.81"/>
    <n v="1.0010665041517484"/>
  </r>
  <r>
    <x v="25"/>
    <n v="21"/>
    <x v="20"/>
    <x v="0"/>
    <n v="519.47"/>
    <n v="467.13"/>
    <n v="1.112045897287693"/>
  </r>
  <r>
    <x v="25"/>
    <n v="21"/>
    <x v="20"/>
    <x v="1"/>
    <n v="4660.96"/>
    <n v="3875.15"/>
    <n v="1.2027818278002143"/>
  </r>
  <r>
    <x v="25"/>
    <n v="21"/>
    <x v="20"/>
    <x v="2"/>
    <n v="19658.36"/>
    <n v="17291.77"/>
    <n v="1.1368622182691535"/>
  </r>
  <r>
    <x v="25"/>
    <n v="21"/>
    <x v="20"/>
    <x v="3"/>
    <n v="262.47000000000003"/>
    <n v="262.14"/>
    <n v="1.0012588693064777"/>
  </r>
  <r>
    <x v="26"/>
    <n v="21"/>
    <x v="20"/>
    <x v="0"/>
    <n v="354.83"/>
    <n v="319.05"/>
    <n v="1.1121454317505093"/>
  </r>
  <r>
    <x v="26"/>
    <n v="21"/>
    <x v="20"/>
    <x v="1"/>
    <n v="6050.34"/>
    <n v="5018.8999999999996"/>
    <n v="1.2055111677857699"/>
  </r>
  <r>
    <x v="26"/>
    <n v="21"/>
    <x v="20"/>
    <x v="2"/>
    <n v="9952.9"/>
    <n v="8786.0499999999993"/>
    <n v="1.132807120378327"/>
  </r>
  <r>
    <x v="26"/>
    <n v="21"/>
    <x v="20"/>
    <x v="3"/>
    <n v="2255.75"/>
    <n v="2252.6999999999998"/>
    <n v="1.0013539308385493"/>
  </r>
  <r>
    <x v="27"/>
    <n v="21"/>
    <x v="20"/>
    <x v="0"/>
    <n v="1022.5"/>
    <n v="931.58"/>
    <n v="1.0975976298331866"/>
  </r>
  <r>
    <x v="27"/>
    <n v="21"/>
    <x v="20"/>
    <x v="1"/>
    <n v="2491.86"/>
    <n v="2093.1999999999998"/>
    <n v="1.1904548060386013"/>
  </r>
  <r>
    <x v="27"/>
    <n v="21"/>
    <x v="20"/>
    <x v="2"/>
    <n v="1999.65"/>
    <n v="1792.09"/>
    <n v="1.1158200760006474"/>
  </r>
  <r>
    <x v="27"/>
    <n v="21"/>
    <x v="20"/>
    <x v="3"/>
    <n v="318.10000000000002"/>
    <n v="317.73"/>
    <n v="1.0011645107481195"/>
  </r>
  <r>
    <x v="28"/>
    <n v="21"/>
    <x v="20"/>
    <x v="0"/>
    <n v="2232.3000000000002"/>
    <n v="2121.81"/>
    <n v="1.0520734655789161"/>
  </r>
  <r>
    <x v="28"/>
    <n v="21"/>
    <x v="20"/>
    <x v="1"/>
    <n v="8109.47"/>
    <n v="7318"/>
    <n v="1.1081538671768243"/>
  </r>
  <r>
    <x v="28"/>
    <n v="21"/>
    <x v="20"/>
    <x v="2"/>
    <n v="1626.75"/>
    <n v="1560.41"/>
    <n v="1.0425144673515294"/>
  </r>
  <r>
    <x v="28"/>
    <n v="21"/>
    <x v="20"/>
    <x v="3"/>
    <n v="553.03"/>
    <n v="552.37"/>
    <n v="1.0011948512772235"/>
  </r>
  <r>
    <x v="29"/>
    <n v="21"/>
    <x v="20"/>
    <x v="0"/>
    <n v="334.23"/>
    <n v="312.12"/>
    <n v="1.0708381391772395"/>
  </r>
  <r>
    <x v="29"/>
    <n v="21"/>
    <x v="20"/>
    <x v="1"/>
    <n v="13000.93"/>
    <n v="11639.48"/>
    <n v="1.1169682838064932"/>
  </r>
  <r>
    <x v="29"/>
    <n v="21"/>
    <x v="20"/>
    <x v="2"/>
    <n v="856.38"/>
    <n v="806"/>
    <n v="1.0625062034739454"/>
  </r>
  <r>
    <x v="29"/>
    <n v="21"/>
    <x v="20"/>
    <x v="3"/>
    <n v="0"/>
    <n v="0"/>
    <e v="#DIV/0!"/>
  </r>
  <r>
    <x v="30"/>
    <n v="21"/>
    <x v="20"/>
    <x v="0"/>
    <n v="999.76"/>
    <n v="888.01"/>
    <n v="1.1258431774416955"/>
  </r>
  <r>
    <x v="30"/>
    <n v="21"/>
    <x v="20"/>
    <x v="1"/>
    <n v="4562.03"/>
    <n v="3701.59"/>
    <n v="1.2324514600482495"/>
  </r>
  <r>
    <x v="30"/>
    <n v="21"/>
    <x v="20"/>
    <x v="2"/>
    <n v="6068.3"/>
    <n v="5285.26"/>
    <n v="1.148155436061802"/>
  </r>
  <r>
    <x v="30"/>
    <n v="21"/>
    <x v="20"/>
    <x v="3"/>
    <n v="0"/>
    <n v="0"/>
    <e v="#DIV/0!"/>
  </r>
  <r>
    <x v="31"/>
    <n v="21"/>
    <x v="20"/>
    <x v="0"/>
    <n v="3135.27"/>
    <n v="2757.8"/>
    <n v="1.136873594894481"/>
  </r>
  <r>
    <x v="31"/>
    <n v="21"/>
    <x v="20"/>
    <x v="1"/>
    <n v="21076.33"/>
    <n v="16891.689999999999"/>
    <n v="1.2477336489125721"/>
  </r>
  <r>
    <x v="31"/>
    <n v="21"/>
    <x v="20"/>
    <x v="2"/>
    <n v="964.48"/>
    <n v="828.67"/>
    <n v="1.1638891235353037"/>
  </r>
  <r>
    <x v="31"/>
    <n v="21"/>
    <x v="20"/>
    <x v="3"/>
    <n v="227.53"/>
    <n v="227.17"/>
    <n v="1.0015847162917639"/>
  </r>
  <r>
    <x v="32"/>
    <n v="21"/>
    <x v="20"/>
    <x v="0"/>
    <n v="3275.82"/>
    <n v="2884.31"/>
    <n v="1.135737836778987"/>
  </r>
  <r>
    <x v="32"/>
    <n v="21"/>
    <x v="20"/>
    <x v="1"/>
    <n v="15691.3"/>
    <n v="12489.54"/>
    <n v="1.2563553181302112"/>
  </r>
  <r>
    <x v="32"/>
    <n v="21"/>
    <x v="20"/>
    <x v="2"/>
    <n v="4129.72"/>
    <n v="3548.39"/>
    <n v="1.1638292295942667"/>
  </r>
  <r>
    <x v="32"/>
    <n v="21"/>
    <x v="20"/>
    <x v="3"/>
    <n v="0"/>
    <n v="0"/>
    <e v="#DIV/0!"/>
  </r>
  <r>
    <x v="33"/>
    <n v="21"/>
    <x v="20"/>
    <x v="0"/>
    <n v="1098.6400000000001"/>
    <n v="994.12"/>
    <n v="1.1051382126906208"/>
  </r>
  <r>
    <x v="33"/>
    <n v="21"/>
    <x v="20"/>
    <x v="1"/>
    <n v="24894.74"/>
    <n v="20900.36"/>
    <n v="1.1911153683477222"/>
  </r>
  <r>
    <x v="33"/>
    <n v="21"/>
    <x v="20"/>
    <x v="2"/>
    <n v="3194.42"/>
    <n v="2868.12"/>
    <n v="1.1137679037139312"/>
  </r>
  <r>
    <x v="33"/>
    <n v="21"/>
    <x v="20"/>
    <x v="3"/>
    <n v="0"/>
    <n v="0"/>
    <e v="#DIV/0!"/>
  </r>
  <r>
    <x v="34"/>
    <n v="21"/>
    <x v="20"/>
    <x v="0"/>
    <n v="2223.61"/>
    <n v="2014.58"/>
    <n v="1.1037585998074042"/>
  </r>
  <r>
    <x v="34"/>
    <n v="21"/>
    <x v="20"/>
    <x v="1"/>
    <n v="9667.0300000000007"/>
    <n v="8130.74"/>
    <n v="1.1889483614037593"/>
  </r>
  <r>
    <x v="34"/>
    <n v="21"/>
    <x v="20"/>
    <x v="2"/>
    <n v="5784.36"/>
    <n v="5193.4799999999996"/>
    <n v="1.1137734236003605"/>
  </r>
  <r>
    <x v="34"/>
    <n v="21"/>
    <x v="20"/>
    <x v="3"/>
    <n v="23.18"/>
    <n v="23.15"/>
    <n v="1.0012958963282939"/>
  </r>
  <r>
    <x v="35"/>
    <n v="21"/>
    <x v="20"/>
    <x v="0"/>
    <n v="3067.49"/>
    <n v="2796.12"/>
    <n v="1.0970523439623479"/>
  </r>
  <r>
    <x v="35"/>
    <n v="21"/>
    <x v="20"/>
    <x v="1"/>
    <n v="13095.08"/>
    <n v="11073.84"/>
    <n v="1.1825238580293738"/>
  </r>
  <r>
    <x v="35"/>
    <n v="21"/>
    <x v="20"/>
    <x v="2"/>
    <n v="1712.03"/>
    <n v="1538.35"/>
    <n v="1.1129001852634317"/>
  </r>
  <r>
    <x v="35"/>
    <n v="21"/>
    <x v="20"/>
    <x v="3"/>
    <n v="50.44"/>
    <n v="50.38"/>
    <n v="1.0011909487892019"/>
  </r>
  <r>
    <x v="36"/>
    <n v="21"/>
    <x v="20"/>
    <x v="0"/>
    <n v="1806.69"/>
    <n v="1648.59"/>
    <n v="1.0959001328407914"/>
  </r>
  <r>
    <x v="36"/>
    <n v="21"/>
    <x v="20"/>
    <x v="1"/>
    <n v="18063.97"/>
    <n v="15286.07"/>
    <n v="1.1817275467141"/>
  </r>
  <r>
    <x v="36"/>
    <n v="21"/>
    <x v="20"/>
    <x v="2"/>
    <n v="2319.1799999999998"/>
    <n v="2084.3200000000002"/>
    <n v="1.1126794350195746"/>
  </r>
  <r>
    <x v="36"/>
    <n v="21"/>
    <x v="20"/>
    <x v="3"/>
    <n v="14.93"/>
    <n v="14.91"/>
    <n v="1.0013413816230716"/>
  </r>
  <r>
    <x v="0"/>
    <n v="22"/>
    <x v="21"/>
    <x v="0"/>
    <n v="248.6"/>
    <n v="165.32"/>
    <n v="1.5037503024437455"/>
  </r>
  <r>
    <x v="0"/>
    <n v="22"/>
    <x v="21"/>
    <x v="1"/>
    <n v="19167.36"/>
    <n v="10845.06"/>
    <n v="1.7673816465745695"/>
  </r>
  <r>
    <x v="0"/>
    <n v="22"/>
    <x v="21"/>
    <x v="2"/>
    <n v="31479.4"/>
    <n v="23678.07"/>
    <n v="1.3294749107507495"/>
  </r>
  <r>
    <x v="0"/>
    <n v="22"/>
    <x v="21"/>
    <x v="3"/>
    <n v="5638.08"/>
    <n v="5630.51"/>
    <n v="1.0013444608037283"/>
  </r>
  <r>
    <x v="1"/>
    <n v="22"/>
    <x v="21"/>
    <x v="0"/>
    <n v="9192.44"/>
    <n v="6107.55"/>
    <n v="1.5050945141668919"/>
  </r>
  <r>
    <x v="1"/>
    <n v="22"/>
    <x v="21"/>
    <x v="1"/>
    <n v="13459.85"/>
    <n v="7623.32"/>
    <n v="1.7656152437520662"/>
  </r>
  <r>
    <x v="1"/>
    <n v="22"/>
    <x v="21"/>
    <x v="2"/>
    <n v="40975.19"/>
    <n v="30824.880000000001"/>
    <n v="1.329289521970564"/>
  </r>
  <r>
    <x v="1"/>
    <n v="22"/>
    <x v="21"/>
    <x v="3"/>
    <n v="3181.39"/>
    <n v="3177.23"/>
    <n v="1.0013093166059743"/>
  </r>
  <r>
    <x v="2"/>
    <n v="22"/>
    <x v="21"/>
    <x v="0"/>
    <n v="4768.43"/>
    <n v="3163.53"/>
    <n v="1.5073130332255424"/>
  </r>
  <r>
    <x v="2"/>
    <n v="22"/>
    <x v="21"/>
    <x v="1"/>
    <n v="12060.99"/>
    <n v="6850.32"/>
    <n v="1.7606462179868969"/>
  </r>
  <r>
    <x v="2"/>
    <n v="22"/>
    <x v="21"/>
    <x v="2"/>
    <n v="27910.7"/>
    <n v="21003.85"/>
    <n v="1.328837332203382"/>
  </r>
  <r>
    <x v="2"/>
    <n v="22"/>
    <x v="21"/>
    <x v="3"/>
    <n v="4130.3"/>
    <n v="4125.32"/>
    <n v="1.0012071790794412"/>
  </r>
  <r>
    <x v="3"/>
    <n v="22"/>
    <x v="21"/>
    <x v="0"/>
    <n v="4402.67"/>
    <n v="2917.32"/>
    <n v="1.5091488078099076"/>
  </r>
  <r>
    <x v="3"/>
    <n v="22"/>
    <x v="21"/>
    <x v="1"/>
    <n v="21688.95"/>
    <n v="12238.7"/>
    <n v="1.7721612589572422"/>
  </r>
  <r>
    <x v="3"/>
    <n v="22"/>
    <x v="21"/>
    <x v="2"/>
    <n v="37579.35"/>
    <n v="28255.01"/>
    <n v="1.3300066076777182"/>
  </r>
  <r>
    <x v="3"/>
    <n v="22"/>
    <x v="21"/>
    <x v="3"/>
    <n v="3701.37"/>
    <n v="3696.05"/>
    <n v="1.0014393744673367"/>
  </r>
  <r>
    <x v="4"/>
    <n v="22"/>
    <x v="21"/>
    <x v="0"/>
    <n v="2846.63"/>
    <n v="2336.4899999999998"/>
    <n v="1.2183360510851748"/>
  </r>
  <r>
    <x v="4"/>
    <n v="22"/>
    <x v="21"/>
    <x v="1"/>
    <n v="14708.12"/>
    <n v="11563.86"/>
    <n v="1.2719040182084529"/>
  </r>
  <r>
    <x v="4"/>
    <n v="22"/>
    <x v="21"/>
    <x v="2"/>
    <n v="44677.3"/>
    <n v="39379.19"/>
    <n v="1.1345408577474549"/>
  </r>
  <r>
    <x v="4"/>
    <n v="22"/>
    <x v="21"/>
    <x v="3"/>
    <n v="2844.05"/>
    <n v="2841.75"/>
    <n v="1.0008093604293129"/>
  </r>
  <r>
    <x v="5"/>
    <n v="22"/>
    <x v="21"/>
    <x v="0"/>
    <n v="8751.39"/>
    <n v="6433.8"/>
    <n v="1.3602210202368739"/>
  </r>
  <r>
    <x v="5"/>
    <n v="22"/>
    <x v="21"/>
    <x v="1"/>
    <n v="9044.34"/>
    <n v="4844.87"/>
    <n v="1.8667869313314909"/>
  </r>
  <r>
    <x v="5"/>
    <n v="22"/>
    <x v="21"/>
    <x v="2"/>
    <n v="32715.01"/>
    <n v="25992.7"/>
    <n v="1.258622997995591"/>
  </r>
  <r>
    <x v="5"/>
    <n v="22"/>
    <x v="21"/>
    <x v="3"/>
    <n v="2758.69"/>
    <n v="2755.24"/>
    <n v="1.0012521595214936"/>
  </r>
  <r>
    <x v="6"/>
    <n v="22"/>
    <x v="21"/>
    <x v="0"/>
    <n v="15173.69"/>
    <n v="12611.81"/>
    <n v="1.2031334122540698"/>
  </r>
  <r>
    <x v="6"/>
    <n v="22"/>
    <x v="21"/>
    <x v="1"/>
    <n v="16384.509999999998"/>
    <n v="11934.82"/>
    <n v="1.3728326024188047"/>
  </r>
  <r>
    <x v="6"/>
    <n v="22"/>
    <x v="21"/>
    <x v="2"/>
    <n v="38385.910000000003"/>
    <n v="33761.089999999997"/>
    <n v="1.1369866908917932"/>
  </r>
  <r>
    <x v="6"/>
    <n v="22"/>
    <x v="21"/>
    <x v="3"/>
    <n v="6042.49"/>
    <n v="6035.28"/>
    <n v="1.001194642170703"/>
  </r>
  <r>
    <x v="7"/>
    <n v="22"/>
    <x v="21"/>
    <x v="0"/>
    <n v="31313.1"/>
    <n v="17711.939999999999"/>
    <n v="1.7679091053831484"/>
  </r>
  <r>
    <x v="7"/>
    <n v="22"/>
    <x v="21"/>
    <x v="1"/>
    <n v="70441.05"/>
    <n v="25884.1"/>
    <n v="2.7214023280701283"/>
  </r>
  <r>
    <x v="7"/>
    <n v="22"/>
    <x v="21"/>
    <x v="2"/>
    <n v="38315.120000000003"/>
    <n v="25633.32"/>
    <n v="1.4947388789278955"/>
  </r>
  <r>
    <x v="7"/>
    <n v="22"/>
    <x v="21"/>
    <x v="3"/>
    <n v="8698.99"/>
    <n v="8684.69"/>
    <n v="1.0016465757557265"/>
  </r>
  <r>
    <x v="8"/>
    <n v="22"/>
    <x v="21"/>
    <x v="0"/>
    <n v="6753.83"/>
    <n v="3625.01"/>
    <n v="1.8631203775989582"/>
  </r>
  <r>
    <x v="8"/>
    <n v="22"/>
    <x v="21"/>
    <x v="1"/>
    <n v="110015.48"/>
    <n v="30549.37"/>
    <n v="3.6012356392292215"/>
  </r>
  <r>
    <x v="8"/>
    <n v="22"/>
    <x v="21"/>
    <x v="2"/>
    <n v="40579.82"/>
    <n v="25885.67"/>
    <n v="1.5676557724795226"/>
  </r>
  <r>
    <x v="8"/>
    <n v="22"/>
    <x v="21"/>
    <x v="3"/>
    <n v="9702.0300000000007"/>
    <n v="9684.74"/>
    <n v="1.0017852828263847"/>
  </r>
  <r>
    <x v="9"/>
    <n v="22"/>
    <x v="21"/>
    <x v="0"/>
    <n v="6361.11"/>
    <n v="3098.06"/>
    <n v="2.0532559085363098"/>
  </r>
  <r>
    <x v="9"/>
    <n v="22"/>
    <x v="21"/>
    <x v="1"/>
    <n v="17241.599999999999"/>
    <n v="6265.67"/>
    <n v="2.7517567953626663"/>
  </r>
  <r>
    <x v="9"/>
    <n v="22"/>
    <x v="21"/>
    <x v="2"/>
    <n v="201305.51"/>
    <n v="124120.57"/>
    <n v="1.6218545403070579"/>
  </r>
  <r>
    <x v="9"/>
    <n v="22"/>
    <x v="21"/>
    <x v="3"/>
    <n v="6092.36"/>
    <n v="6079.27"/>
    <n v="1.0021532190542612"/>
  </r>
  <r>
    <x v="10"/>
    <n v="22"/>
    <x v="21"/>
    <x v="0"/>
    <n v="6444.77"/>
    <n v="4799.57"/>
    <n v="1.3427807074383749"/>
  </r>
  <r>
    <x v="10"/>
    <n v="22"/>
    <x v="21"/>
    <x v="1"/>
    <n v="16180"/>
    <n v="10396.65"/>
    <n v="1.5562705294493899"/>
  </r>
  <r>
    <x v="10"/>
    <n v="22"/>
    <x v="21"/>
    <x v="2"/>
    <n v="34826.68"/>
    <n v="28134.11"/>
    <n v="1.2378809921479657"/>
  </r>
  <r>
    <x v="10"/>
    <n v="22"/>
    <x v="21"/>
    <x v="3"/>
    <n v="37055.47"/>
    <n v="36984.199999999997"/>
    <n v="1.0019270391140001"/>
  </r>
  <r>
    <x v="11"/>
    <n v="22"/>
    <x v="21"/>
    <x v="0"/>
    <n v="3016.68"/>
    <n v="2622.91"/>
    <n v="1.1501271488537541"/>
  </r>
  <r>
    <x v="11"/>
    <n v="22"/>
    <x v="21"/>
    <x v="1"/>
    <n v="10601.23"/>
    <n v="8457.42"/>
    <n v="1.2534827405993789"/>
  </r>
  <r>
    <x v="11"/>
    <n v="22"/>
    <x v="21"/>
    <x v="2"/>
    <n v="18101.32"/>
    <n v="16475.32"/>
    <n v="1.0986930754607498"/>
  </r>
  <r>
    <x v="11"/>
    <n v="22"/>
    <x v="21"/>
    <x v="3"/>
    <n v="9096.93"/>
    <n v="9079.35"/>
    <n v="1.0019362619570784"/>
  </r>
  <r>
    <x v="12"/>
    <n v="22"/>
    <x v="21"/>
    <x v="0"/>
    <n v="3554.13"/>
    <n v="2940.83"/>
    <n v="1.2085465667855675"/>
  </r>
  <r>
    <x v="12"/>
    <n v="22"/>
    <x v="21"/>
    <x v="1"/>
    <n v="9590.56"/>
    <n v="7031.23"/>
    <n v="1.3639946353625183"/>
  </r>
  <r>
    <x v="12"/>
    <n v="22"/>
    <x v="21"/>
    <x v="2"/>
    <n v="11237.53"/>
    <n v="9835.56"/>
    <n v="1.1425409432711509"/>
  </r>
  <r>
    <x v="12"/>
    <n v="22"/>
    <x v="21"/>
    <x v="3"/>
    <n v="2867.05"/>
    <n v="2861.18"/>
    <n v="1.0020516010876632"/>
  </r>
  <r>
    <x v="13"/>
    <n v="22"/>
    <x v="21"/>
    <x v="0"/>
    <n v="1849.37"/>
    <n v="1646.34"/>
    <n v="1.1233220355455131"/>
  </r>
  <r>
    <x v="13"/>
    <n v="22"/>
    <x v="21"/>
    <x v="1"/>
    <n v="6807.55"/>
    <n v="5456.87"/>
    <n v="1.2475191822418346"/>
  </r>
  <r>
    <x v="13"/>
    <n v="22"/>
    <x v="21"/>
    <x v="2"/>
    <n v="19235.87"/>
    <n v="17657"/>
    <n v="1.0894189273375998"/>
  </r>
  <r>
    <x v="13"/>
    <n v="22"/>
    <x v="21"/>
    <x v="3"/>
    <n v="5216.8999999999996"/>
    <n v="5208.78"/>
    <n v="1.0015589063081949"/>
  </r>
  <r>
    <x v="14"/>
    <n v="22"/>
    <x v="21"/>
    <x v="0"/>
    <n v="9002.36"/>
    <n v="7845.9"/>
    <n v="1.1473967295020331"/>
  </r>
  <r>
    <x v="14"/>
    <n v="22"/>
    <x v="21"/>
    <x v="1"/>
    <n v="14746.47"/>
    <n v="11674.37"/>
    <n v="1.2631491035490565"/>
  </r>
  <r>
    <x v="14"/>
    <n v="22"/>
    <x v="21"/>
    <x v="2"/>
    <n v="14670.5"/>
    <n v="13267.45"/>
    <n v="1.1057512935793992"/>
  </r>
  <r>
    <x v="14"/>
    <n v="22"/>
    <x v="21"/>
    <x v="3"/>
    <n v="5895.7"/>
    <n v="5886.68"/>
    <n v="1.0015322728600839"/>
  </r>
  <r>
    <x v="15"/>
    <n v="22"/>
    <x v="21"/>
    <x v="0"/>
    <n v="851.85"/>
    <n v="829.13"/>
    <n v="1.0274022167814456"/>
  </r>
  <r>
    <x v="15"/>
    <n v="22"/>
    <x v="21"/>
    <x v="1"/>
    <n v="9529.6200000000008"/>
    <n v="9286.33"/>
    <n v="1.0261987243615078"/>
  </r>
  <r>
    <x v="15"/>
    <n v="22"/>
    <x v="21"/>
    <x v="2"/>
    <n v="13240.73"/>
    <n v="13171.8"/>
    <n v="1.0052331496074949"/>
  </r>
  <r>
    <x v="15"/>
    <n v="22"/>
    <x v="21"/>
    <x v="3"/>
    <n v="3253.64"/>
    <n v="3249.84"/>
    <n v="1.0011692883341949"/>
  </r>
  <r>
    <x v="16"/>
    <n v="22"/>
    <x v="21"/>
    <x v="0"/>
    <n v="2020.07"/>
    <n v="1919.11"/>
    <n v="1.0526077192031724"/>
  </r>
  <r>
    <x v="16"/>
    <n v="22"/>
    <x v="21"/>
    <x v="1"/>
    <n v="12280.36"/>
    <n v="11415.49"/>
    <n v="1.0757628450465115"/>
  </r>
  <r>
    <x v="16"/>
    <n v="22"/>
    <x v="21"/>
    <x v="2"/>
    <n v="12732.59"/>
    <n v="12443.17"/>
    <n v="1.0232593462919819"/>
  </r>
  <r>
    <x v="16"/>
    <n v="22"/>
    <x v="21"/>
    <x v="3"/>
    <n v="3000.72"/>
    <n v="2996.25"/>
    <n v="1.0014918648310387"/>
  </r>
  <r>
    <x v="17"/>
    <n v="22"/>
    <x v="21"/>
    <x v="0"/>
    <n v="910.36"/>
    <n v="825.33"/>
    <n v="1.1030254564840729"/>
  </r>
  <r>
    <x v="17"/>
    <n v="22"/>
    <x v="21"/>
    <x v="1"/>
    <n v="29144.87"/>
    <n v="25214.16"/>
    <n v="1.1558929585597935"/>
  </r>
  <r>
    <x v="17"/>
    <n v="22"/>
    <x v="21"/>
    <x v="2"/>
    <n v="35158.04"/>
    <n v="33047.53"/>
    <n v="1.0638628666045542"/>
  </r>
  <r>
    <x v="17"/>
    <n v="22"/>
    <x v="21"/>
    <x v="3"/>
    <n v="1963"/>
    <n v="1960.12"/>
    <n v="1.0014692977980941"/>
  </r>
  <r>
    <x v="18"/>
    <n v="22"/>
    <x v="21"/>
    <x v="0"/>
    <n v="1574.43"/>
    <n v="1420.1"/>
    <n v="1.1086754453911698"/>
  </r>
  <r>
    <x v="18"/>
    <n v="22"/>
    <x v="21"/>
    <x v="1"/>
    <n v="3514.65"/>
    <n v="2859.01"/>
    <n v="1.2293241366766818"/>
  </r>
  <r>
    <x v="18"/>
    <n v="22"/>
    <x v="21"/>
    <x v="2"/>
    <n v="26375.98"/>
    <n v="24311.01"/>
    <n v="1.0849397042739073"/>
  </r>
  <r>
    <x v="18"/>
    <n v="22"/>
    <x v="21"/>
    <x v="3"/>
    <n v="5773.7"/>
    <n v="5766.85"/>
    <n v="1.001187823508501"/>
  </r>
  <r>
    <x v="19"/>
    <n v="22"/>
    <x v="21"/>
    <x v="0"/>
    <n v="396.73"/>
    <n v="367.12"/>
    <n v="1.0806548267596428"/>
  </r>
  <r>
    <x v="19"/>
    <n v="22"/>
    <x v="21"/>
    <x v="1"/>
    <n v="10311.35"/>
    <n v="8916.3700000000008"/>
    <n v="1.156451560444441"/>
  </r>
  <r>
    <x v="19"/>
    <n v="22"/>
    <x v="21"/>
    <x v="2"/>
    <n v="6040.92"/>
    <n v="5731.67"/>
    <n v="1.0539546065980769"/>
  </r>
  <r>
    <x v="19"/>
    <n v="22"/>
    <x v="21"/>
    <x v="3"/>
    <n v="4278.1400000000003"/>
    <n v="4272.3"/>
    <n v="1.0013669452051588"/>
  </r>
  <r>
    <x v="20"/>
    <n v="22"/>
    <x v="21"/>
    <x v="0"/>
    <n v="2035.37"/>
    <n v="1793.35"/>
    <n v="1.1349541361139766"/>
  </r>
  <r>
    <x v="20"/>
    <n v="22"/>
    <x v="21"/>
    <x v="1"/>
    <n v="10612.21"/>
    <n v="8328.89"/>
    <n v="1.2741445738867965"/>
  </r>
  <r>
    <x v="20"/>
    <n v="22"/>
    <x v="21"/>
    <x v="2"/>
    <n v="16755.77"/>
    <n v="15255.06"/>
    <n v="1.0983745721091887"/>
  </r>
  <r>
    <x v="20"/>
    <n v="22"/>
    <x v="21"/>
    <x v="3"/>
    <n v="1444.57"/>
    <n v="1442.38"/>
    <n v="1.0015183238813625"/>
  </r>
  <r>
    <x v="21"/>
    <n v="22"/>
    <x v="21"/>
    <x v="0"/>
    <n v="3955.34"/>
    <n v="3625.82"/>
    <n v="1.0908815109409733"/>
  </r>
  <r>
    <x v="21"/>
    <n v="22"/>
    <x v="21"/>
    <x v="1"/>
    <n v="7773.46"/>
    <n v="6537.63"/>
    <n v="1.1890333347099791"/>
  </r>
  <r>
    <x v="21"/>
    <n v="22"/>
    <x v="21"/>
    <x v="2"/>
    <n v="12304.67"/>
    <n v="11521.5"/>
    <n v="1.0679746560777676"/>
  </r>
  <r>
    <x v="21"/>
    <n v="22"/>
    <x v="21"/>
    <x v="3"/>
    <n v="2178.7199999999998"/>
    <n v="2176.25"/>
    <n v="1.0011349798966112"/>
  </r>
  <r>
    <x v="22"/>
    <n v="22"/>
    <x v="21"/>
    <x v="0"/>
    <n v="14006.05"/>
    <n v="12759.76"/>
    <n v="1.0976734672125494"/>
  </r>
  <r>
    <x v="22"/>
    <n v="22"/>
    <x v="21"/>
    <x v="1"/>
    <n v="42744.76"/>
    <n v="36742.620000000003"/>
    <n v="1.1633563420354891"/>
  </r>
  <r>
    <x v="22"/>
    <n v="22"/>
    <x v="21"/>
    <x v="2"/>
    <n v="12902.8"/>
    <n v="12126.36"/>
    <n v="1.0640291068383256"/>
  </r>
  <r>
    <x v="22"/>
    <n v="22"/>
    <x v="21"/>
    <x v="3"/>
    <n v="4696.08"/>
    <n v="4689.6400000000003"/>
    <n v="1.0013732397369519"/>
  </r>
  <r>
    <x v="23"/>
    <n v="22"/>
    <x v="21"/>
    <x v="0"/>
    <n v="3226.44"/>
    <n v="2883.84"/>
    <n v="1.1187999334221039"/>
  </r>
  <r>
    <x v="23"/>
    <n v="22"/>
    <x v="21"/>
    <x v="1"/>
    <n v="21147.759999999998"/>
    <n v="17541.650000000001"/>
    <n v="1.2055741620657119"/>
  </r>
  <r>
    <x v="23"/>
    <n v="22"/>
    <x v="21"/>
    <x v="2"/>
    <n v="40984.86"/>
    <n v="37858.800000000003"/>
    <n v="1.0825715553583315"/>
  </r>
  <r>
    <x v="23"/>
    <n v="22"/>
    <x v="21"/>
    <x v="3"/>
    <n v="3026.08"/>
    <n v="3022.1"/>
    <n v="1.0013169650243208"/>
  </r>
  <r>
    <x v="24"/>
    <n v="22"/>
    <x v="21"/>
    <x v="0"/>
    <n v="451.1"/>
    <n v="407.78"/>
    <n v="1.1062337534945315"/>
  </r>
  <r>
    <x v="24"/>
    <n v="22"/>
    <x v="21"/>
    <x v="1"/>
    <n v="32202.57"/>
    <n v="27088.84"/>
    <n v="1.1887762635830843"/>
  </r>
  <r>
    <x v="24"/>
    <n v="22"/>
    <x v="21"/>
    <x v="2"/>
    <n v="80591.899999999994"/>
    <n v="74880.41"/>
    <n v="1.0762748227473646"/>
  </r>
  <r>
    <x v="24"/>
    <n v="22"/>
    <x v="21"/>
    <x v="3"/>
    <n v="8430.25"/>
    <n v="8421.17"/>
    <n v="1.0010782349721001"/>
  </r>
  <r>
    <x v="25"/>
    <n v="22"/>
    <x v="21"/>
    <x v="0"/>
    <n v="1826.7"/>
    <n v="1543.79"/>
    <n v="1.1832567901074629"/>
  </r>
  <r>
    <x v="25"/>
    <n v="22"/>
    <x v="21"/>
    <x v="1"/>
    <n v="16602.07"/>
    <n v="12655.04"/>
    <n v="1.3118939173641488"/>
  </r>
  <r>
    <x v="25"/>
    <n v="22"/>
    <x v="21"/>
    <x v="2"/>
    <n v="24365.21"/>
    <n v="21527.040000000001"/>
    <n v="1.1318420925496491"/>
  </r>
  <r>
    <x v="25"/>
    <n v="22"/>
    <x v="21"/>
    <x v="3"/>
    <n v="24533.01"/>
    <n v="24502.33"/>
    <n v="1.0012521258182383"/>
  </r>
  <r>
    <x v="26"/>
    <n v="22"/>
    <x v="21"/>
    <x v="0"/>
    <n v="1974.27"/>
    <n v="1657.6"/>
    <n v="1.1910412644787645"/>
  </r>
  <r>
    <x v="26"/>
    <n v="22"/>
    <x v="21"/>
    <x v="1"/>
    <n v="17591.29"/>
    <n v="13103.76"/>
    <n v="1.3424612477640006"/>
  </r>
  <r>
    <x v="26"/>
    <n v="22"/>
    <x v="21"/>
    <x v="2"/>
    <n v="44049.120000000003"/>
    <n v="38690.93"/>
    <n v="1.1384869787311911"/>
  </r>
  <r>
    <x v="26"/>
    <n v="22"/>
    <x v="21"/>
    <x v="3"/>
    <n v="13874.13"/>
    <n v="13855.33"/>
    <n v="1.0013568785442135"/>
  </r>
  <r>
    <x v="27"/>
    <n v="22"/>
    <x v="21"/>
    <x v="0"/>
    <n v="11693.07"/>
    <n v="9873.23"/>
    <n v="1.1843206326602338"/>
  </r>
  <r>
    <x v="27"/>
    <n v="22"/>
    <x v="21"/>
    <x v="1"/>
    <n v="11660.92"/>
    <n v="8516.8700000000008"/>
    <n v="1.3691555700627107"/>
  </r>
  <r>
    <x v="27"/>
    <n v="22"/>
    <x v="21"/>
    <x v="2"/>
    <n v="23703.47"/>
    <n v="20740.62"/>
    <n v="1.1428525280343598"/>
  </r>
  <r>
    <x v="27"/>
    <n v="22"/>
    <x v="21"/>
    <x v="3"/>
    <n v="6767.92"/>
    <n v="6759.88"/>
    <n v="1.001189370225507"/>
  </r>
  <r>
    <x v="28"/>
    <n v="22"/>
    <x v="21"/>
    <x v="0"/>
    <n v="9984.31"/>
    <n v="8867.4"/>
    <n v="1.1259568757471186"/>
  </r>
  <r>
    <x v="28"/>
    <n v="22"/>
    <x v="21"/>
    <x v="1"/>
    <n v="18406.2"/>
    <n v="14141.29"/>
    <n v="1.3015927118388775"/>
  </r>
  <r>
    <x v="28"/>
    <n v="22"/>
    <x v="21"/>
    <x v="2"/>
    <n v="10471.5"/>
    <n v="9491.9"/>
    <n v="1.1032037842792275"/>
  </r>
  <r>
    <x v="28"/>
    <n v="22"/>
    <x v="21"/>
    <x v="3"/>
    <n v="4956.72"/>
    <n v="4950.82"/>
    <n v="1.0011917217753827"/>
  </r>
  <r>
    <x v="29"/>
    <n v="22"/>
    <x v="21"/>
    <x v="0"/>
    <n v="10780.63"/>
    <n v="9618.4599999999991"/>
    <n v="1.1208270346812277"/>
  </r>
  <r>
    <x v="29"/>
    <n v="22"/>
    <x v="21"/>
    <x v="1"/>
    <n v="26177.63"/>
    <n v="21525.63"/>
    <n v="1.2161144644779269"/>
  </r>
  <r>
    <x v="29"/>
    <n v="22"/>
    <x v="21"/>
    <x v="2"/>
    <n v="11433.27"/>
    <n v="10558.37"/>
    <n v="1.0828631692202488"/>
  </r>
  <r>
    <x v="29"/>
    <n v="22"/>
    <x v="21"/>
    <x v="3"/>
    <n v="698.62"/>
    <n v="697.6"/>
    <n v="1.0014621559633028"/>
  </r>
  <r>
    <x v="30"/>
    <n v="22"/>
    <x v="21"/>
    <x v="0"/>
    <n v="10024.219999999999"/>
    <n v="8233.61"/>
    <n v="1.2174756880639233"/>
  </r>
  <r>
    <x v="30"/>
    <n v="22"/>
    <x v="21"/>
    <x v="1"/>
    <n v="26694.65"/>
    <n v="19083.8"/>
    <n v="1.3988120814512834"/>
  </r>
  <r>
    <x v="30"/>
    <n v="22"/>
    <x v="21"/>
    <x v="2"/>
    <n v="39360.99"/>
    <n v="34015.75"/>
    <n v="1.1571401483136488"/>
  </r>
  <r>
    <x v="30"/>
    <n v="22"/>
    <x v="21"/>
    <x v="3"/>
    <n v="0"/>
    <n v="0"/>
    <e v="#DIV/0!"/>
  </r>
  <r>
    <x v="31"/>
    <n v="22"/>
    <x v="21"/>
    <x v="0"/>
    <n v="6922.27"/>
    <n v="5652.77"/>
    <n v="1.2245801615844976"/>
  </r>
  <r>
    <x v="31"/>
    <n v="22"/>
    <x v="21"/>
    <x v="1"/>
    <n v="27514.54"/>
    <n v="19839.72"/>
    <n v="1.3868411449355131"/>
  </r>
  <r>
    <x v="31"/>
    <n v="22"/>
    <x v="21"/>
    <x v="2"/>
    <n v="20652.46"/>
    <n v="17839.25"/>
    <n v="1.157697773168715"/>
  </r>
  <r>
    <x v="31"/>
    <n v="22"/>
    <x v="21"/>
    <x v="3"/>
    <n v="3288.96"/>
    <n v="3283.68"/>
    <n v="1.0016079520537933"/>
  </r>
  <r>
    <x v="32"/>
    <n v="22"/>
    <x v="21"/>
    <x v="0"/>
    <n v="13663.39"/>
    <n v="11042.31"/>
    <n v="1.2373670002019506"/>
  </r>
  <r>
    <x v="32"/>
    <n v="22"/>
    <x v="21"/>
    <x v="1"/>
    <n v="37379.699999999997"/>
    <n v="25883.83"/>
    <n v="1.4441332677582874"/>
  </r>
  <r>
    <x v="32"/>
    <n v="22"/>
    <x v="21"/>
    <x v="2"/>
    <n v="81847.62"/>
    <n v="69796.58"/>
    <n v="1.1726594626842748"/>
  </r>
  <r>
    <x v="32"/>
    <n v="22"/>
    <x v="21"/>
    <x v="3"/>
    <n v="6295.94"/>
    <n v="6286.11"/>
    <n v="1.0015637651902369"/>
  </r>
  <r>
    <x v="33"/>
    <n v="22"/>
    <x v="21"/>
    <x v="0"/>
    <n v="19122.439999999999"/>
    <n v="16132.34"/>
    <n v="1.1853481887934421"/>
  </r>
  <r>
    <x v="33"/>
    <n v="22"/>
    <x v="21"/>
    <x v="1"/>
    <n v="33026.620000000003"/>
    <n v="24507.37"/>
    <n v="1.3476199200485406"/>
  </r>
  <r>
    <x v="33"/>
    <n v="22"/>
    <x v="21"/>
    <x v="2"/>
    <n v="23340.32"/>
    <n v="20600.32"/>
    <n v="1.1330076425997266"/>
  </r>
  <r>
    <x v="33"/>
    <n v="22"/>
    <x v="21"/>
    <x v="3"/>
    <n v="5350.98"/>
    <n v="5342.74"/>
    <n v="1.0015422798039957"/>
  </r>
  <r>
    <x v="34"/>
    <n v="22"/>
    <x v="21"/>
    <x v="0"/>
    <n v="12407.84"/>
    <n v="10481.700000000001"/>
    <n v="1.1837621759829036"/>
  </r>
  <r>
    <x v="34"/>
    <n v="22"/>
    <x v="21"/>
    <x v="1"/>
    <n v="49591.39"/>
    <n v="36875.129999999997"/>
    <n v="1.3448465130834795"/>
  </r>
  <r>
    <x v="34"/>
    <n v="22"/>
    <x v="21"/>
    <x v="2"/>
    <n v="34144.92"/>
    <n v="30128.87"/>
    <n v="1.1332957392693452"/>
  </r>
  <r>
    <x v="34"/>
    <n v="22"/>
    <x v="21"/>
    <x v="3"/>
    <n v="2340.6"/>
    <n v="2337.12"/>
    <n v="1.001489012117478"/>
  </r>
  <r>
    <x v="35"/>
    <n v="22"/>
    <x v="21"/>
    <x v="0"/>
    <n v="12221.89"/>
    <n v="10392.26"/>
    <n v="1.1760569885664907"/>
  </r>
  <r>
    <x v="35"/>
    <n v="22"/>
    <x v="21"/>
    <x v="1"/>
    <n v="26543.25"/>
    <n v="19858.310000000001"/>
    <n v="1.3366318684721912"/>
  </r>
  <r>
    <x v="35"/>
    <n v="22"/>
    <x v="21"/>
    <x v="2"/>
    <n v="41792.620000000003"/>
    <n v="36731.300000000003"/>
    <n v="1.1377931083299528"/>
  </r>
  <r>
    <x v="35"/>
    <n v="22"/>
    <x v="21"/>
    <x v="3"/>
    <n v="3140.76"/>
    <n v="3136.67"/>
    <n v="1.0013039306015616"/>
  </r>
  <r>
    <x v="36"/>
    <n v="22"/>
    <x v="21"/>
    <x v="0"/>
    <n v="12223.36"/>
    <n v="10405.219999999999"/>
    <n v="1.1747334510947391"/>
  </r>
  <r>
    <x v="36"/>
    <n v="22"/>
    <x v="21"/>
    <x v="1"/>
    <n v="26181.360000000001"/>
    <n v="19602.48"/>
    <n v="1.3356146773265425"/>
  </r>
  <r>
    <x v="36"/>
    <n v="22"/>
    <x v="21"/>
    <x v="2"/>
    <n v="22373.91"/>
    <n v="19668.400000000001"/>
    <n v="1.1375561814890891"/>
  </r>
  <r>
    <x v="36"/>
    <n v="22"/>
    <x v="21"/>
    <x v="3"/>
    <n v="3982.08"/>
    <n v="3977.07"/>
    <n v="1.001259721352654"/>
  </r>
  <r>
    <x v="0"/>
    <n v="23"/>
    <x v="22"/>
    <x v="0"/>
    <n v="4791.55"/>
    <n v="4061.87"/>
    <n v="1.1796413966965955"/>
  </r>
  <r>
    <x v="0"/>
    <n v="23"/>
    <x v="22"/>
    <x v="1"/>
    <n v="7455.16"/>
    <n v="4774.08"/>
    <n v="1.5615909243246866"/>
  </r>
  <r>
    <x v="0"/>
    <n v="23"/>
    <x v="22"/>
    <x v="2"/>
    <n v="17648.689999999999"/>
    <n v="14945.74"/>
    <n v="1.1808508645272833"/>
  </r>
  <r>
    <x v="0"/>
    <n v="23"/>
    <x v="22"/>
    <x v="3"/>
    <n v="4397.8500000000004"/>
    <n v="3382.21"/>
    <n v="1.3002888643815731"/>
  </r>
  <r>
    <x v="1"/>
    <n v="23"/>
    <x v="22"/>
    <x v="0"/>
    <n v="1151.17"/>
    <n v="975.18"/>
    <n v="1.180469246703173"/>
  </r>
  <r>
    <x v="1"/>
    <n v="23"/>
    <x v="22"/>
    <x v="1"/>
    <n v="4278.04"/>
    <n v="2741.96"/>
    <n v="1.5602124028067514"/>
  </r>
  <r>
    <x v="1"/>
    <n v="23"/>
    <x v="22"/>
    <x v="2"/>
    <n v="22780.27"/>
    <n v="19293.8"/>
    <n v="1.1807041640319689"/>
  </r>
  <r>
    <x v="1"/>
    <n v="23"/>
    <x v="22"/>
    <x v="3"/>
    <n v="6515.38"/>
    <n v="5010.9399999999996"/>
    <n v="1.3002310943655284"/>
  </r>
  <r>
    <x v="2"/>
    <n v="23"/>
    <x v="22"/>
    <x v="0"/>
    <n v="4503.5"/>
    <n v="3810.6"/>
    <n v="1.181834881645935"/>
  </r>
  <r>
    <x v="2"/>
    <n v="23"/>
    <x v="22"/>
    <x v="1"/>
    <n v="2672.86"/>
    <n v="1717.41"/>
    <n v="1.5563319184120274"/>
  </r>
  <r>
    <x v="2"/>
    <n v="23"/>
    <x v="22"/>
    <x v="2"/>
    <n v="18615.48"/>
    <n v="15771.99"/>
    <n v="1.1802873321629039"/>
  </r>
  <r>
    <x v="2"/>
    <n v="23"/>
    <x v="22"/>
    <x v="3"/>
    <n v="8383.58"/>
    <n v="6448.56"/>
    <n v="1.3000700931680871"/>
  </r>
  <r>
    <x v="3"/>
    <n v="23"/>
    <x v="22"/>
    <x v="0"/>
    <n v="2129.11"/>
    <n v="1799.8"/>
    <n v="1.1829703300366707"/>
  </r>
  <r>
    <x v="3"/>
    <n v="23"/>
    <x v="22"/>
    <x v="1"/>
    <n v="4166.88"/>
    <n v="2662"/>
    <n v="1.5653193087903832"/>
  </r>
  <r>
    <x v="3"/>
    <n v="23"/>
    <x v="22"/>
    <x v="2"/>
    <n v="5948.27"/>
    <n v="5035.5600000000004"/>
    <n v="1.1812529291677589"/>
  </r>
  <r>
    <x v="3"/>
    <n v="23"/>
    <x v="22"/>
    <x v="3"/>
    <n v="5769.08"/>
    <n v="4436.25"/>
    <n v="1.3004406875176107"/>
  </r>
  <r>
    <x v="4"/>
    <n v="23"/>
    <x v="22"/>
    <x v="0"/>
    <n v="1670.04"/>
    <n v="1553.91"/>
    <n v="1.0747340579570244"/>
  </r>
  <r>
    <x v="4"/>
    <n v="23"/>
    <x v="22"/>
    <x v="1"/>
    <n v="1961.32"/>
    <n v="1127.32"/>
    <n v="1.7398076854841571"/>
  </r>
  <r>
    <x v="4"/>
    <n v="23"/>
    <x v="22"/>
    <x v="2"/>
    <n v="10758.71"/>
    <n v="8751.99"/>
    <n v="1.2292872820924154"/>
  </r>
  <r>
    <x v="4"/>
    <n v="23"/>
    <x v="22"/>
    <x v="3"/>
    <n v="3538.06"/>
    <n v="2482.96"/>
    <n v="1.4249363662725134"/>
  </r>
  <r>
    <x v="5"/>
    <n v="23"/>
    <x v="22"/>
    <x v="0"/>
    <n v="2418.1799999999998"/>
    <n v="2043.73"/>
    <n v="1.1832189183502713"/>
  </r>
  <r>
    <x v="5"/>
    <n v="23"/>
    <x v="22"/>
    <x v="1"/>
    <n v="1543.75"/>
    <n v="490.61"/>
    <n v="3.1465930168565661"/>
  </r>
  <r>
    <x v="5"/>
    <n v="23"/>
    <x v="22"/>
    <x v="2"/>
    <n v="4948.3999999999996"/>
    <n v="3466.99"/>
    <n v="1.4272899546869187"/>
  </r>
  <r>
    <x v="5"/>
    <n v="23"/>
    <x v="22"/>
    <x v="3"/>
    <n v="4761.34"/>
    <n v="2530.1999999999998"/>
    <n v="1.8818038099754961"/>
  </r>
  <r>
    <x v="6"/>
    <n v="23"/>
    <x v="22"/>
    <x v="0"/>
    <n v="7910.15"/>
    <n v="6603.08"/>
    <n v="1.1979485331087916"/>
  </r>
  <r>
    <x v="6"/>
    <n v="23"/>
    <x v="22"/>
    <x v="1"/>
    <n v="4799.8999999999996"/>
    <n v="2131.16"/>
    <n v="2.252247602244787"/>
  </r>
  <r>
    <x v="6"/>
    <n v="23"/>
    <x v="22"/>
    <x v="2"/>
    <n v="4155.24"/>
    <n v="3113.84"/>
    <n v="1.3344423605580247"/>
  </r>
  <r>
    <x v="6"/>
    <n v="23"/>
    <x v="22"/>
    <x v="3"/>
    <n v="6064.49"/>
    <n v="3794.47"/>
    <n v="1.5982442870809361"/>
  </r>
  <r>
    <x v="7"/>
    <n v="23"/>
    <x v="22"/>
    <x v="0"/>
    <n v="9933.35"/>
    <n v="7661.75"/>
    <n v="1.2964857897999804"/>
  </r>
  <r>
    <x v="7"/>
    <n v="23"/>
    <x v="22"/>
    <x v="1"/>
    <n v="5809.09"/>
    <n v="2609.0700000000002"/>
    <n v="2.2264983308228601"/>
  </r>
  <r>
    <x v="7"/>
    <n v="23"/>
    <x v="22"/>
    <x v="2"/>
    <n v="9537.99"/>
    <n v="7250.71"/>
    <n v="1.315456003618956"/>
  </r>
  <r>
    <x v="7"/>
    <n v="23"/>
    <x v="22"/>
    <x v="3"/>
    <n v="5210.4799999999996"/>
    <n v="3347.56"/>
    <n v="1.5565008543536187"/>
  </r>
  <r>
    <x v="8"/>
    <n v="23"/>
    <x v="22"/>
    <x v="0"/>
    <n v="7671"/>
    <n v="5817.97"/>
    <n v="1.3185011266816431"/>
  </r>
  <r>
    <x v="8"/>
    <n v="23"/>
    <x v="22"/>
    <x v="1"/>
    <n v="13833.33"/>
    <n v="5370.48"/>
    <n v="2.5758088662465926"/>
  </r>
  <r>
    <x v="8"/>
    <n v="23"/>
    <x v="22"/>
    <x v="2"/>
    <n v="16316.02"/>
    <n v="12103.5"/>
    <n v="1.3480414756062296"/>
  </r>
  <r>
    <x v="8"/>
    <n v="23"/>
    <x v="22"/>
    <x v="3"/>
    <n v="8775.83"/>
    <n v="5281.77"/>
    <n v="1.6615320243024592"/>
  </r>
  <r>
    <x v="9"/>
    <n v="23"/>
    <x v="22"/>
    <x v="0"/>
    <n v="4651.91"/>
    <n v="2123.09"/>
    <n v="2.1911035330579485"/>
  </r>
  <r>
    <x v="9"/>
    <n v="23"/>
    <x v="22"/>
    <x v="1"/>
    <n v="4219.7700000000004"/>
    <n v="2692.46"/>
    <n v="1.567254481032216"/>
  </r>
  <r>
    <x v="9"/>
    <n v="23"/>
    <x v="22"/>
    <x v="2"/>
    <n v="13987.48"/>
    <n v="10818.32"/>
    <n v="1.2929438212217794"/>
  </r>
  <r>
    <x v="9"/>
    <n v="23"/>
    <x v="22"/>
    <x v="3"/>
    <n v="16998.810000000001"/>
    <n v="10985.74"/>
    <n v="1.5473522948840954"/>
  </r>
  <r>
    <x v="10"/>
    <n v="23"/>
    <x v="22"/>
    <x v="0"/>
    <n v="3850.6"/>
    <n v="1525.98"/>
    <n v="2.5233620361996878"/>
  </r>
  <r>
    <x v="10"/>
    <n v="23"/>
    <x v="22"/>
    <x v="1"/>
    <n v="5265.88"/>
    <n v="3519.62"/>
    <n v="1.4961501525732892"/>
  </r>
  <r>
    <x v="10"/>
    <n v="23"/>
    <x v="22"/>
    <x v="2"/>
    <n v="8921.52"/>
    <n v="6484.6"/>
    <n v="1.375801128828301"/>
  </r>
  <r>
    <x v="10"/>
    <n v="23"/>
    <x v="22"/>
    <x v="3"/>
    <n v="32711.68"/>
    <n v="18460.11"/>
    <n v="1.7720197766968886"/>
  </r>
  <r>
    <x v="11"/>
    <n v="23"/>
    <x v="22"/>
    <x v="0"/>
    <n v="3511.12"/>
    <n v="1712.04"/>
    <n v="2.0508399336464103"/>
  </r>
  <r>
    <x v="11"/>
    <n v="23"/>
    <x v="22"/>
    <x v="1"/>
    <n v="2357.2399999999998"/>
    <n v="1736.06"/>
    <n v="1.3578102139326982"/>
  </r>
  <r>
    <x v="11"/>
    <n v="23"/>
    <x v="22"/>
    <x v="2"/>
    <n v="5991.91"/>
    <n v="4632.1499999999996"/>
    <n v="1.2935483522770204"/>
  </r>
  <r>
    <x v="11"/>
    <n v="23"/>
    <x v="22"/>
    <x v="3"/>
    <n v="13465.82"/>
    <n v="8433.16"/>
    <n v="1.5967703684028289"/>
  </r>
  <r>
    <x v="12"/>
    <n v="23"/>
    <x v="22"/>
    <x v="0"/>
    <n v="5963.77"/>
    <n v="2448.91"/>
    <n v="2.4352752857393702"/>
  </r>
  <r>
    <x v="12"/>
    <n v="23"/>
    <x v="22"/>
    <x v="1"/>
    <n v="3149.01"/>
    <n v="2023.27"/>
    <n v="1.5563963287153966"/>
  </r>
  <r>
    <x v="12"/>
    <n v="23"/>
    <x v="22"/>
    <x v="2"/>
    <n v="4824.16"/>
    <n v="3595.42"/>
    <n v="1.3417514504564139"/>
  </r>
  <r>
    <x v="12"/>
    <n v="23"/>
    <x v="22"/>
    <x v="3"/>
    <n v="8752.68"/>
    <n v="5203.04"/>
    <n v="1.6822242381377042"/>
  </r>
  <r>
    <x v="13"/>
    <n v="23"/>
    <x v="22"/>
    <x v="0"/>
    <n v="7440.09"/>
    <n v="1397.34"/>
    <n v="5.3244664863240159"/>
  </r>
  <r>
    <x v="13"/>
    <n v="23"/>
    <x v="22"/>
    <x v="1"/>
    <n v="1147.44"/>
    <n v="654.52"/>
    <n v="1.7531015095031475"/>
  </r>
  <r>
    <x v="13"/>
    <n v="23"/>
    <x v="22"/>
    <x v="2"/>
    <n v="5441.92"/>
    <n v="3256.44"/>
    <n v="1.6711255235778948"/>
  </r>
  <r>
    <x v="13"/>
    <n v="23"/>
    <x v="22"/>
    <x v="3"/>
    <n v="4563.72"/>
    <n v="1759.25"/>
    <n v="2.5941281796219982"/>
  </r>
  <r>
    <x v="14"/>
    <n v="23"/>
    <x v="22"/>
    <x v="0"/>
    <n v="1428.77"/>
    <n v="133.63999999999999"/>
    <n v="10.691185273870099"/>
  </r>
  <r>
    <x v="14"/>
    <n v="23"/>
    <x v="22"/>
    <x v="1"/>
    <n v="2350.5"/>
    <n v="1271.1099999999999"/>
    <n v="1.8491711968279694"/>
  </r>
  <r>
    <x v="14"/>
    <n v="23"/>
    <x v="22"/>
    <x v="2"/>
    <n v="1739.42"/>
    <n v="1022.62"/>
    <n v="1.7009446324147779"/>
  </r>
  <r>
    <x v="14"/>
    <n v="23"/>
    <x v="22"/>
    <x v="3"/>
    <n v="9873.24"/>
    <n v="3081.65"/>
    <n v="3.2038810377557474"/>
  </r>
  <r>
    <x v="15"/>
    <n v="23"/>
    <x v="22"/>
    <x v="0"/>
    <n v="1069.18"/>
    <n v="716.25"/>
    <n v="1.4927469458987785"/>
  </r>
  <r>
    <x v="15"/>
    <n v="23"/>
    <x v="22"/>
    <x v="1"/>
    <n v="1124.95"/>
    <n v="935.5"/>
    <n v="1.2025120256547301"/>
  </r>
  <r>
    <x v="15"/>
    <n v="23"/>
    <x v="22"/>
    <x v="2"/>
    <n v="7001.97"/>
    <n v="5934.97"/>
    <n v="1.1797818691585635"/>
  </r>
  <r>
    <x v="15"/>
    <n v="23"/>
    <x v="22"/>
    <x v="3"/>
    <n v="3363.13"/>
    <n v="2543.84"/>
    <n v="1.3220682118372225"/>
  </r>
  <r>
    <x v="16"/>
    <n v="23"/>
    <x v="22"/>
    <x v="0"/>
    <n v="2251.4899999999998"/>
    <n v="0"/>
    <e v="#DIV/0!"/>
  </r>
  <r>
    <x v="16"/>
    <n v="23"/>
    <x v="22"/>
    <x v="1"/>
    <n v="2168.29"/>
    <n v="1106.25"/>
    <n v="1.9600361581920904"/>
  </r>
  <r>
    <x v="16"/>
    <n v="23"/>
    <x v="22"/>
    <x v="2"/>
    <n v="4287.4799999999996"/>
    <n v="2234.33"/>
    <n v="1.918910814427591"/>
  </r>
  <r>
    <x v="16"/>
    <n v="23"/>
    <x v="22"/>
    <x v="3"/>
    <n v="13631.92"/>
    <n v="2846.9"/>
    <n v="4.7883381924198245"/>
  </r>
  <r>
    <x v="17"/>
    <n v="23"/>
    <x v="22"/>
    <x v="0"/>
    <n v="187.43"/>
    <n v="168.07"/>
    <n v="1.1151900993633606"/>
  </r>
  <r>
    <x v="17"/>
    <n v="23"/>
    <x v="22"/>
    <x v="1"/>
    <n v="2107.0300000000002"/>
    <n v="1972.7"/>
    <n v="1.0680944897855731"/>
  </r>
  <r>
    <x v="17"/>
    <n v="23"/>
    <x v="22"/>
    <x v="2"/>
    <n v="4707.37"/>
    <n v="4534.04"/>
    <n v="1.0382285996594649"/>
  </r>
  <r>
    <x v="17"/>
    <n v="23"/>
    <x v="22"/>
    <x v="3"/>
    <n v="6554.11"/>
    <n v="6185.58"/>
    <n v="1.0595788915509943"/>
  </r>
  <r>
    <x v="18"/>
    <n v="23"/>
    <x v="22"/>
    <x v="0"/>
    <n v="418.1"/>
    <n v="191.98"/>
    <n v="2.1778310240650072"/>
  </r>
  <r>
    <x v="18"/>
    <n v="23"/>
    <x v="22"/>
    <x v="1"/>
    <n v="822.19"/>
    <n v="604.08000000000004"/>
    <n v="1.3610614488147266"/>
  </r>
  <r>
    <x v="18"/>
    <n v="23"/>
    <x v="22"/>
    <x v="2"/>
    <n v="5123.74"/>
    <n v="3881.02"/>
    <n v="1.3202044823268109"/>
  </r>
  <r>
    <x v="18"/>
    <n v="23"/>
    <x v="22"/>
    <x v="3"/>
    <n v="7851.77"/>
    <n v="4633.1000000000004"/>
    <n v="1.6947119639118515"/>
  </r>
  <r>
    <x v="19"/>
    <n v="23"/>
    <x v="22"/>
    <x v="0"/>
    <n v="1349.39"/>
    <n v="846.88"/>
    <n v="1.5933662384281126"/>
  </r>
  <r>
    <x v="19"/>
    <n v="23"/>
    <x v="22"/>
    <x v="1"/>
    <n v="414.63"/>
    <n v="340.24"/>
    <n v="1.2186397836821068"/>
  </r>
  <r>
    <x v="19"/>
    <n v="23"/>
    <x v="22"/>
    <x v="2"/>
    <n v="1041.42"/>
    <n v="865.43"/>
    <n v="1.2033555573529924"/>
  </r>
  <r>
    <x v="19"/>
    <n v="23"/>
    <x v="22"/>
    <x v="3"/>
    <n v="5447.17"/>
    <n v="3882.32"/>
    <n v="1.4030708442374662"/>
  </r>
  <r>
    <x v="20"/>
    <n v="23"/>
    <x v="22"/>
    <x v="0"/>
    <n v="2441.88"/>
    <n v="2388.0500000000002"/>
    <n v="1.022541404074454"/>
  </r>
  <r>
    <x v="20"/>
    <n v="23"/>
    <x v="22"/>
    <x v="1"/>
    <n v="1328.92"/>
    <n v="1305.75"/>
    <n v="1.0177445912310934"/>
  </r>
  <r>
    <x v="20"/>
    <n v="23"/>
    <x v="22"/>
    <x v="2"/>
    <n v="1282.3"/>
    <n v="1277.72"/>
    <n v="1.0035845099082741"/>
  </r>
  <r>
    <x v="20"/>
    <n v="23"/>
    <x v="22"/>
    <x v="3"/>
    <n v="1698.9"/>
    <n v="1695.66"/>
    <n v="1.0019107604118751"/>
  </r>
  <r>
    <x v="21"/>
    <n v="23"/>
    <x v="22"/>
    <x v="0"/>
    <n v="1144.25"/>
    <n v="1107.71"/>
    <n v="1.0329869731247348"/>
  </r>
  <r>
    <x v="21"/>
    <n v="23"/>
    <x v="22"/>
    <x v="1"/>
    <n v="2422.69"/>
    <n v="2352.71"/>
    <n v="1.0297444223894998"/>
  </r>
  <r>
    <x v="21"/>
    <n v="23"/>
    <x v="22"/>
    <x v="2"/>
    <n v="4172.79"/>
    <n v="4132.91"/>
    <n v="1.0096493753795752"/>
  </r>
  <r>
    <x v="21"/>
    <n v="23"/>
    <x v="22"/>
    <x v="3"/>
    <n v="1555.34"/>
    <n v="1537.08"/>
    <n v="1.0118796679418118"/>
  </r>
  <r>
    <x v="22"/>
    <n v="23"/>
    <x v="22"/>
    <x v="0"/>
    <n v="342.37"/>
    <n v="258.45"/>
    <n v="1.3247049719481525"/>
  </r>
  <r>
    <x v="22"/>
    <n v="23"/>
    <x v="22"/>
    <x v="1"/>
    <n v="942.35"/>
    <n v="808.2"/>
    <n v="1.1659861420440485"/>
  </r>
  <r>
    <x v="22"/>
    <n v="23"/>
    <x v="22"/>
    <x v="2"/>
    <n v="7545.67"/>
    <n v="6771.59"/>
    <n v="1.1143128866337153"/>
  </r>
  <r>
    <x v="22"/>
    <n v="23"/>
    <x v="22"/>
    <x v="3"/>
    <n v="5160.5"/>
    <n v="4311.8999999999996"/>
    <n v="1.1968041930471487"/>
  </r>
  <r>
    <x v="23"/>
    <n v="23"/>
    <x v="22"/>
    <x v="0"/>
    <n v="608.13"/>
    <n v="265.93"/>
    <n v="2.2868047982551798"/>
  </r>
  <r>
    <x v="23"/>
    <n v="23"/>
    <x v="22"/>
    <x v="1"/>
    <n v="688.07"/>
    <n v="489.54"/>
    <n v="1.4055439800629161"/>
  </r>
  <r>
    <x v="23"/>
    <n v="23"/>
    <x v="22"/>
    <x v="2"/>
    <n v="10736.82"/>
    <n v="8055.26"/>
    <n v="1.3328955241668177"/>
  </r>
  <r>
    <x v="23"/>
    <n v="23"/>
    <x v="22"/>
    <x v="3"/>
    <n v="9173.92"/>
    <n v="5326.33"/>
    <n v="1.7223716893245444"/>
  </r>
  <r>
    <x v="24"/>
    <n v="23"/>
    <x v="22"/>
    <x v="0"/>
    <n v="492.36"/>
    <n v="88.79"/>
    <n v="5.5452190562000219"/>
  </r>
  <r>
    <x v="24"/>
    <n v="23"/>
    <x v="22"/>
    <x v="1"/>
    <n v="500.63"/>
    <n v="291.67"/>
    <n v="1.7164260979874515"/>
  </r>
  <r>
    <x v="24"/>
    <n v="23"/>
    <x v="22"/>
    <x v="2"/>
    <n v="3427.14"/>
    <n v="2159.77"/>
    <n v="1.5868078545400668"/>
  </r>
  <r>
    <x v="24"/>
    <n v="23"/>
    <x v="22"/>
    <x v="3"/>
    <n v="16550.87"/>
    <n v="6243.27"/>
    <n v="2.6509937901131937"/>
  </r>
  <r>
    <x v="25"/>
    <n v="23"/>
    <x v="22"/>
    <x v="0"/>
    <n v="995.33"/>
    <n v="293.56"/>
    <n v="3.3905504837171279"/>
  </r>
  <r>
    <x v="25"/>
    <n v="23"/>
    <x v="22"/>
    <x v="1"/>
    <n v="5791.75"/>
    <n v="3705.81"/>
    <n v="1.5628836880466079"/>
  </r>
  <r>
    <x v="25"/>
    <n v="23"/>
    <x v="22"/>
    <x v="2"/>
    <n v="8032.87"/>
    <n v="5463.3"/>
    <n v="1.4703329489502681"/>
  </r>
  <r>
    <x v="25"/>
    <n v="23"/>
    <x v="22"/>
    <x v="3"/>
    <n v="22399.27"/>
    <n v="10503.42"/>
    <n v="2.1325692012696815"/>
  </r>
  <r>
    <x v="26"/>
    <n v="23"/>
    <x v="22"/>
    <x v="0"/>
    <n v="597.71"/>
    <n v="182.24"/>
    <n v="3.2797958735733101"/>
  </r>
  <r>
    <x v="26"/>
    <n v="23"/>
    <x v="22"/>
    <x v="1"/>
    <n v="478.36"/>
    <n v="305.31"/>
    <n v="1.5668009564049654"/>
  </r>
  <r>
    <x v="26"/>
    <n v="23"/>
    <x v="22"/>
    <x v="2"/>
    <n v="5563.27"/>
    <n v="3844.57"/>
    <n v="1.447046093581337"/>
  </r>
  <r>
    <x v="26"/>
    <n v="23"/>
    <x v="22"/>
    <x v="3"/>
    <n v="4209.45"/>
    <n v="2026.41"/>
    <n v="2.0772943283935628"/>
  </r>
  <r>
    <x v="27"/>
    <n v="23"/>
    <x v="22"/>
    <x v="0"/>
    <n v="168.28"/>
    <n v="52.99"/>
    <n v="3.1756935270805813"/>
  </r>
  <r>
    <x v="27"/>
    <n v="23"/>
    <x v="22"/>
    <x v="1"/>
    <n v="453.83"/>
    <n v="291.66000000000003"/>
    <n v="1.5560241376945756"/>
  </r>
  <r>
    <x v="27"/>
    <n v="23"/>
    <x v="22"/>
    <x v="2"/>
    <n v="4367.66"/>
    <n v="3024.19"/>
    <n v="1.4442412679097543"/>
  </r>
  <r>
    <x v="27"/>
    <n v="23"/>
    <x v="22"/>
    <x v="3"/>
    <n v="17267.52"/>
    <n v="8410.51"/>
    <n v="2.0530883382815075"/>
  </r>
  <r>
    <x v="28"/>
    <n v="23"/>
    <x v="22"/>
    <x v="0"/>
    <n v="0"/>
    <n v="0"/>
    <e v="#DIV/0!"/>
  </r>
  <r>
    <x v="28"/>
    <n v="23"/>
    <x v="22"/>
    <x v="1"/>
    <n v="458.15"/>
    <n v="410.82"/>
    <n v="1.115208607175892"/>
  </r>
  <r>
    <x v="28"/>
    <n v="23"/>
    <x v="22"/>
    <x v="2"/>
    <n v="1036.1600000000001"/>
    <n v="960.39"/>
    <n v="1.0788950322264914"/>
  </r>
  <r>
    <x v="28"/>
    <n v="23"/>
    <x v="22"/>
    <x v="3"/>
    <n v="4102.5600000000004"/>
    <n v="3631.13"/>
    <n v="1.1298301079829145"/>
  </r>
  <r>
    <x v="29"/>
    <n v="23"/>
    <x v="22"/>
    <x v="0"/>
    <n v="458.8"/>
    <n v="217.58"/>
    <n v="2.1086496920672855"/>
  </r>
  <r>
    <x v="29"/>
    <n v="23"/>
    <x v="22"/>
    <x v="1"/>
    <n v="670.39"/>
    <n v="502.5"/>
    <n v="1.3341094527363184"/>
  </r>
  <r>
    <x v="29"/>
    <n v="23"/>
    <x v="22"/>
    <x v="2"/>
    <n v="3304.83"/>
    <n v="2510.13"/>
    <n v="1.316597148354866"/>
  </r>
  <r>
    <x v="29"/>
    <n v="23"/>
    <x v="22"/>
    <x v="3"/>
    <n v="2448.44"/>
    <n v="1443.57"/>
    <n v="1.6961006393870752"/>
  </r>
  <r>
    <x v="30"/>
    <n v="23"/>
    <x v="22"/>
    <x v="0"/>
    <n v="0"/>
    <n v="0"/>
    <e v="#DIV/0!"/>
  </r>
  <r>
    <x v="30"/>
    <n v="23"/>
    <x v="22"/>
    <x v="1"/>
    <n v="665.26"/>
    <n v="581.54"/>
    <n v="1.1439625821095711"/>
  </r>
  <r>
    <x v="30"/>
    <n v="23"/>
    <x v="22"/>
    <x v="2"/>
    <n v="3951.71"/>
    <n v="3578.12"/>
    <n v="1.1044095782142578"/>
  </r>
  <r>
    <x v="30"/>
    <n v="23"/>
    <x v="22"/>
    <x v="3"/>
    <n v="1620.68"/>
    <n v="1372.31"/>
    <n v="1.1809868032733131"/>
  </r>
  <r>
    <x v="31"/>
    <n v="23"/>
    <x v="22"/>
    <x v="0"/>
    <n v="660.98"/>
    <n v="595.95000000000005"/>
    <n v="1.1091198926084402"/>
  </r>
  <r>
    <x v="31"/>
    <n v="23"/>
    <x v="22"/>
    <x v="1"/>
    <n v="1081.2"/>
    <n v="1025.5"/>
    <n v="1.0543149683081423"/>
  </r>
  <r>
    <x v="31"/>
    <n v="23"/>
    <x v="22"/>
    <x v="2"/>
    <n v="4104.37"/>
    <n v="3936.93"/>
    <n v="1.0425306012552928"/>
  </r>
  <r>
    <x v="31"/>
    <n v="23"/>
    <x v="22"/>
    <x v="3"/>
    <n v="6023.74"/>
    <n v="5612.03"/>
    <n v="1.0733620454630499"/>
  </r>
  <r>
    <x v="32"/>
    <n v="23"/>
    <x v="22"/>
    <x v="0"/>
    <n v="644.9"/>
    <n v="7.95"/>
    <n v="81.119496855345901"/>
  </r>
  <r>
    <x v="32"/>
    <n v="23"/>
    <x v="22"/>
    <x v="1"/>
    <n v="517.82000000000005"/>
    <n v="267.99"/>
    <n v="1.9322362774730402"/>
  </r>
  <r>
    <x v="32"/>
    <n v="23"/>
    <x v="22"/>
    <x v="2"/>
    <n v="7785.93"/>
    <n v="4311"/>
    <n v="1.806061238691719"/>
  </r>
  <r>
    <x v="32"/>
    <n v="23"/>
    <x v="22"/>
    <x v="3"/>
    <n v="3915.94"/>
    <n v="951.21"/>
    <n v="4.116798603883475"/>
  </r>
  <r>
    <x v="33"/>
    <n v="23"/>
    <x v="22"/>
    <x v="0"/>
    <n v="1574.32"/>
    <n v="923.75"/>
    <n v="1.7042706359945872"/>
  </r>
  <r>
    <x v="33"/>
    <n v="23"/>
    <x v="22"/>
    <x v="1"/>
    <n v="1485.33"/>
    <n v="1171.95"/>
    <n v="1.2674004863688724"/>
  </r>
  <r>
    <x v="33"/>
    <n v="23"/>
    <x v="22"/>
    <x v="2"/>
    <n v="5140.34"/>
    <n v="4212.84"/>
    <n v="1.2201602719305742"/>
  </r>
  <r>
    <x v="33"/>
    <n v="23"/>
    <x v="22"/>
    <x v="3"/>
    <n v="9909.19"/>
    <n v="6921.65"/>
    <n v="1.4316225177522701"/>
  </r>
  <r>
    <x v="34"/>
    <n v="23"/>
    <x v="22"/>
    <x v="0"/>
    <n v="2333.75"/>
    <n v="1372"/>
    <n v="1.7009839650145773"/>
  </r>
  <r>
    <x v="34"/>
    <n v="23"/>
    <x v="22"/>
    <x v="1"/>
    <n v="3688.27"/>
    <n v="2915.75"/>
    <n v="1.2649472691417303"/>
  </r>
  <r>
    <x v="34"/>
    <n v="23"/>
    <x v="22"/>
    <x v="2"/>
    <n v="10962.73"/>
    <n v="8986.3799999999992"/>
    <n v="1.2199272677095783"/>
  </r>
  <r>
    <x v="34"/>
    <n v="23"/>
    <x v="22"/>
    <x v="3"/>
    <n v="6152.66"/>
    <n v="4298.1400000000003"/>
    <n v="1.4314703569450971"/>
  </r>
  <r>
    <x v="35"/>
    <n v="23"/>
    <x v="22"/>
    <x v="0"/>
    <n v="2058.94"/>
    <n v="1221.83"/>
    <n v="1.6851280456364635"/>
  </r>
  <r>
    <x v="35"/>
    <n v="23"/>
    <x v="22"/>
    <x v="1"/>
    <n v="5160.96"/>
    <n v="4103.5600000000004"/>
    <n v="1.2576786984959401"/>
  </r>
  <r>
    <x v="35"/>
    <n v="23"/>
    <x v="22"/>
    <x v="2"/>
    <n v="25002.02"/>
    <n v="20414.240000000002"/>
    <n v="1.2247343031139046"/>
  </r>
  <r>
    <x v="35"/>
    <n v="23"/>
    <x v="22"/>
    <x v="3"/>
    <n v="10512.29"/>
    <n v="7349.62"/>
    <n v="1.4303174858019871"/>
  </r>
  <r>
    <x v="36"/>
    <n v="23"/>
    <x v="22"/>
    <x v="0"/>
    <n v="1622.79"/>
    <n v="964.56"/>
    <n v="1.6824147797959692"/>
  </r>
  <r>
    <x v="36"/>
    <n v="23"/>
    <x v="22"/>
    <x v="1"/>
    <n v="4560.9799999999996"/>
    <n v="3629.11"/>
    <n v="1.2567764548332785"/>
  </r>
  <r>
    <x v="36"/>
    <n v="23"/>
    <x v="22"/>
    <x v="2"/>
    <n v="34992.730000000003"/>
    <n v="28578.13"/>
    <n v="1.2244583532932352"/>
  </r>
  <r>
    <x v="36"/>
    <n v="23"/>
    <x v="22"/>
    <x v="3"/>
    <n v="24500.19"/>
    <n v="17130.21"/>
    <n v="1.4302329043251658"/>
  </r>
  <r>
    <x v="0"/>
    <n v="24"/>
    <x v="23"/>
    <x v="0"/>
    <n v="1352.94"/>
    <n v="1282.67"/>
    <n v="1.0547841611638222"/>
  </r>
  <r>
    <x v="0"/>
    <n v="24"/>
    <x v="23"/>
    <x v="1"/>
    <n v="16920.849999999999"/>
    <n v="8376.57"/>
    <n v="2.0200213213761717"/>
  </r>
  <r>
    <x v="0"/>
    <n v="24"/>
    <x v="23"/>
    <x v="2"/>
    <n v="27526.45"/>
    <n v="12420.57"/>
    <n v="2.2161986124630353"/>
  </r>
  <r>
    <x v="0"/>
    <n v="24"/>
    <x v="23"/>
    <x v="3"/>
    <n v="387.88"/>
    <n v="79.81"/>
    <n v="4.8600426011777973"/>
  </r>
  <r>
    <x v="1"/>
    <n v="24"/>
    <x v="23"/>
    <x v="0"/>
    <n v="296.67"/>
    <n v="281.08999999999997"/>
    <n v="1.0554270874097267"/>
  </r>
  <r>
    <x v="1"/>
    <n v="24"/>
    <x v="23"/>
    <x v="1"/>
    <n v="33733.879999999997"/>
    <n v="16718.86"/>
    <n v="2.0177141264416352"/>
  </r>
  <r>
    <x v="1"/>
    <n v="24"/>
    <x v="23"/>
    <x v="2"/>
    <n v="23814.400000000001"/>
    <n v="10748.03"/>
    <n v="2.2156990629910784"/>
  </r>
  <r>
    <x v="1"/>
    <n v="24"/>
    <x v="23"/>
    <x v="3"/>
    <n v="1724.13"/>
    <n v="354.81"/>
    <n v="4.8593049801302106"/>
  </r>
  <r>
    <x v="2"/>
    <n v="24"/>
    <x v="23"/>
    <x v="0"/>
    <n v="7893.9"/>
    <n v="7471.49"/>
    <n v="1.0565362464515109"/>
  </r>
  <r>
    <x v="2"/>
    <n v="24"/>
    <x v="23"/>
    <x v="1"/>
    <n v="46269.85"/>
    <n v="23005.78"/>
    <n v="2.0112271785612137"/>
  </r>
  <r>
    <x v="2"/>
    <n v="24"/>
    <x v="23"/>
    <x v="2"/>
    <n v="20999.919999999998"/>
    <n v="9483.83"/>
    <n v="2.2142868440282037"/>
  </r>
  <r>
    <x v="2"/>
    <n v="24"/>
    <x v="23"/>
    <x v="3"/>
    <n v="286.07"/>
    <n v="58.9"/>
    <n v="4.856876061120543"/>
  </r>
  <r>
    <x v="3"/>
    <n v="24"/>
    <x v="23"/>
    <x v="0"/>
    <n v="4231.8100000000004"/>
    <n v="4001.95"/>
    <n v="1.0574369994627622"/>
  </r>
  <r>
    <x v="3"/>
    <n v="24"/>
    <x v="23"/>
    <x v="1"/>
    <n v="49924.51"/>
    <n v="24638.65"/>
    <n v="2.0262680788111362"/>
  </r>
  <r>
    <x v="3"/>
    <n v="24"/>
    <x v="23"/>
    <x v="2"/>
    <n v="14603.02"/>
    <n v="6585.19"/>
    <n v="2.2175548465571988"/>
  </r>
  <r>
    <x v="3"/>
    <n v="24"/>
    <x v="23"/>
    <x v="3"/>
    <n v="90.95"/>
    <n v="18.71"/>
    <n v="4.861036878674506"/>
  </r>
  <r>
    <x v="4"/>
    <n v="24"/>
    <x v="23"/>
    <x v="0"/>
    <n v="1502.88"/>
    <n v="1428.72"/>
    <n v="1.0519066017134218"/>
  </r>
  <r>
    <x v="4"/>
    <n v="24"/>
    <x v="23"/>
    <x v="1"/>
    <n v="33551.660000000003"/>
    <n v="15013.86"/>
    <n v="2.234712459021198"/>
  </r>
  <r>
    <x v="4"/>
    <n v="24"/>
    <x v="23"/>
    <x v="2"/>
    <n v="21796.79"/>
    <n v="6950.26"/>
    <n v="3.1361114548232729"/>
  </r>
  <r>
    <x v="4"/>
    <n v="24"/>
    <x v="23"/>
    <x v="3"/>
    <n v="307.60000000000002"/>
    <n v="33.25"/>
    <n v="9.2511278195488735"/>
  </r>
  <r>
    <x v="5"/>
    <n v="24"/>
    <x v="23"/>
    <x v="0"/>
    <n v="951.28"/>
    <n v="893.96"/>
    <n v="1.0641191999642041"/>
  </r>
  <r>
    <x v="5"/>
    <n v="24"/>
    <x v="23"/>
    <x v="1"/>
    <n v="44604.7"/>
    <n v="20881.36"/>
    <n v="2.1361012884218269"/>
  </r>
  <r>
    <x v="5"/>
    <n v="24"/>
    <x v="23"/>
    <x v="2"/>
    <n v="42553"/>
    <n v="12879.94"/>
    <n v="3.3038197382907062"/>
  </r>
  <r>
    <x v="5"/>
    <n v="24"/>
    <x v="23"/>
    <x v="3"/>
    <n v="635.05999999999995"/>
    <n v="95.62"/>
    <n v="6.6414975946454708"/>
  </r>
  <r>
    <x v="6"/>
    <n v="24"/>
    <x v="23"/>
    <x v="0"/>
    <n v="2961.39"/>
    <n v="2806.26"/>
    <n v="1.0552799811849221"/>
  </r>
  <r>
    <x v="6"/>
    <n v="24"/>
    <x v="23"/>
    <x v="1"/>
    <n v="38819.18"/>
    <n v="18859.82"/>
    <n v="2.0583006624665559"/>
  </r>
  <r>
    <x v="6"/>
    <n v="24"/>
    <x v="23"/>
    <x v="2"/>
    <n v="31872.94"/>
    <n v="5223.29"/>
    <n v="6.1020812553007779"/>
  </r>
  <r>
    <x v="6"/>
    <n v="24"/>
    <x v="23"/>
    <x v="3"/>
    <n v="1937.57"/>
    <n v="319.06"/>
    <n v="6.0727449382561272"/>
  </r>
  <r>
    <x v="7"/>
    <n v="24"/>
    <x v="23"/>
    <x v="0"/>
    <n v="2420.96"/>
    <n v="2267.52"/>
    <n v="1.0676686423934518"/>
  </r>
  <r>
    <x v="7"/>
    <n v="24"/>
    <x v="23"/>
    <x v="1"/>
    <n v="48546.17"/>
    <n v="22658.06"/>
    <n v="2.1425563353614563"/>
  </r>
  <r>
    <x v="7"/>
    <n v="24"/>
    <x v="23"/>
    <x v="2"/>
    <n v="22313.87"/>
    <n v="6631.82"/>
    <n v="3.3646676176373904"/>
  </r>
  <r>
    <x v="7"/>
    <n v="24"/>
    <x v="23"/>
    <x v="3"/>
    <n v="567.02"/>
    <n v="89.36"/>
    <n v="6.345344673231871"/>
  </r>
  <r>
    <x v="8"/>
    <n v="24"/>
    <x v="23"/>
    <x v="0"/>
    <n v="1748.61"/>
    <n v="1632.77"/>
    <n v="1.0709469184269675"/>
  </r>
  <r>
    <x v="8"/>
    <n v="24"/>
    <x v="23"/>
    <x v="1"/>
    <n v="57430.75"/>
    <n v="27629.85"/>
    <n v="2.0785762499615452"/>
  </r>
  <r>
    <x v="8"/>
    <n v="24"/>
    <x v="23"/>
    <x v="2"/>
    <n v="35636.14"/>
    <n v="12022.83"/>
    <n v="2.9640392486627523"/>
  </r>
  <r>
    <x v="8"/>
    <n v="24"/>
    <x v="23"/>
    <x v="3"/>
    <n v="1247.53"/>
    <n v="232.54"/>
    <n v="5.3647974542014278"/>
  </r>
  <r>
    <x v="9"/>
    <n v="24"/>
    <x v="23"/>
    <x v="0"/>
    <n v="1900.06"/>
    <n v="1448.15"/>
    <n v="1.3120602147567586"/>
  </r>
  <r>
    <x v="9"/>
    <n v="24"/>
    <x v="23"/>
    <x v="1"/>
    <n v="67307.19"/>
    <n v="49829.14"/>
    <n v="1.3507596157589716"/>
  </r>
  <r>
    <x v="9"/>
    <n v="24"/>
    <x v="23"/>
    <x v="2"/>
    <n v="55939.45"/>
    <n v="13695.46"/>
    <n v="4.0845250907965118"/>
  </r>
  <r>
    <x v="9"/>
    <n v="24"/>
    <x v="23"/>
    <x v="3"/>
    <n v="874.4"/>
    <n v="157.66"/>
    <n v="5.5461118863376884"/>
  </r>
  <r>
    <x v="10"/>
    <n v="24"/>
    <x v="23"/>
    <x v="0"/>
    <n v="980.11"/>
    <n v="751.38"/>
    <n v="1.3044132130213741"/>
  </r>
  <r>
    <x v="10"/>
    <n v="24"/>
    <x v="23"/>
    <x v="1"/>
    <n v="51088.15"/>
    <n v="38045.47"/>
    <n v="1.3428182119973811"/>
  </r>
  <r>
    <x v="10"/>
    <n v="24"/>
    <x v="23"/>
    <x v="2"/>
    <n v="65924.23"/>
    <n v="17945.27"/>
    <n v="3.673627089478174"/>
  </r>
  <r>
    <x v="10"/>
    <n v="24"/>
    <x v="23"/>
    <x v="3"/>
    <n v="400.22"/>
    <n v="71.44"/>
    <n v="5.6021836506159017"/>
  </r>
  <r>
    <x v="11"/>
    <n v="24"/>
    <x v="23"/>
    <x v="0"/>
    <n v="2978.99"/>
    <n v="2219.39"/>
    <n v="1.3422562055339531"/>
  </r>
  <r>
    <x v="11"/>
    <n v="24"/>
    <x v="23"/>
    <x v="1"/>
    <n v="49434.83"/>
    <n v="35603.86"/>
    <n v="1.3884682728221041"/>
  </r>
  <r>
    <x v="11"/>
    <n v="24"/>
    <x v="23"/>
    <x v="2"/>
    <n v="58745.55"/>
    <n v="11612.79"/>
    <n v="5.0586939055989131"/>
  </r>
  <r>
    <x v="11"/>
    <n v="24"/>
    <x v="23"/>
    <x v="3"/>
    <n v="4157.6099999999997"/>
    <n v="379.21"/>
    <n v="10.963872260752616"/>
  </r>
  <r>
    <x v="12"/>
    <n v="24"/>
    <x v="23"/>
    <x v="0"/>
    <n v="2790.41"/>
    <n v="1979.92"/>
    <n v="1.4093549234312497"/>
  </r>
  <r>
    <x v="12"/>
    <n v="24"/>
    <x v="23"/>
    <x v="1"/>
    <n v="51466.95"/>
    <n v="35214.660000000003"/>
    <n v="1.461520571262082"/>
  </r>
  <r>
    <x v="12"/>
    <n v="24"/>
    <x v="23"/>
    <x v="2"/>
    <n v="84314.99"/>
    <n v="11992.28"/>
    <n v="7.0307722968443036"/>
  </r>
  <r>
    <x v="12"/>
    <n v="24"/>
    <x v="23"/>
    <x v="3"/>
    <n v="3730.1"/>
    <n v="0"/>
    <e v="#DIV/0!"/>
  </r>
  <r>
    <x v="13"/>
    <n v="24"/>
    <x v="23"/>
    <x v="0"/>
    <n v="1032.01"/>
    <n v="789.05"/>
    <n v="1.3079145808250427"/>
  </r>
  <r>
    <x v="13"/>
    <n v="24"/>
    <x v="23"/>
    <x v="1"/>
    <n v="29947.53"/>
    <n v="22431.83"/>
    <n v="1.3350462267233658"/>
  </r>
  <r>
    <x v="13"/>
    <n v="24"/>
    <x v="23"/>
    <x v="2"/>
    <n v="45893.49"/>
    <n v="18048.8"/>
    <n v="2.5427446700057623"/>
  </r>
  <r>
    <x v="13"/>
    <n v="24"/>
    <x v="23"/>
    <x v="3"/>
    <n v="3385.65"/>
    <n v="573.11"/>
    <n v="5.9075046675158349"/>
  </r>
  <r>
    <x v="14"/>
    <n v="24"/>
    <x v="23"/>
    <x v="0"/>
    <n v="3295.21"/>
    <n v="2259.6999999999998"/>
    <n v="1.4582510952781345"/>
  </r>
  <r>
    <x v="14"/>
    <n v="24"/>
    <x v="23"/>
    <x v="1"/>
    <n v="28284.69"/>
    <n v="19120.03"/>
    <n v="1.4793224696823175"/>
  </r>
  <r>
    <x v="14"/>
    <n v="24"/>
    <x v="23"/>
    <x v="2"/>
    <n v="38060.5"/>
    <n v="14762.02"/>
    <n v="2.5782718083297542"/>
  </r>
  <r>
    <x v="14"/>
    <n v="24"/>
    <x v="23"/>
    <x v="3"/>
    <n v="2178.11"/>
    <n v="0"/>
    <e v="#DIV/0!"/>
  </r>
  <r>
    <x v="15"/>
    <n v="24"/>
    <x v="23"/>
    <x v="0"/>
    <n v="355.85"/>
    <n v="269.08"/>
    <n v="1.3224691541548983"/>
  </r>
  <r>
    <x v="15"/>
    <n v="24"/>
    <x v="23"/>
    <x v="1"/>
    <n v="26453.34"/>
    <n v="19524.13"/>
    <n v="1.3549049304629706"/>
  </r>
  <r>
    <x v="15"/>
    <n v="24"/>
    <x v="23"/>
    <x v="2"/>
    <n v="25923.54"/>
    <n v="9166.23"/>
    <n v="2.8281572685826126"/>
  </r>
  <r>
    <x v="15"/>
    <n v="24"/>
    <x v="23"/>
    <x v="3"/>
    <n v="733.82"/>
    <n v="75.27"/>
    <n v="9.7491696559054084"/>
  </r>
  <r>
    <x v="16"/>
    <n v="24"/>
    <x v="23"/>
    <x v="0"/>
    <n v="709.9"/>
    <n v="496.23"/>
    <n v="1.4305866231384639"/>
  </r>
  <r>
    <x v="16"/>
    <n v="24"/>
    <x v="23"/>
    <x v="1"/>
    <n v="20492.22"/>
    <n v="14110.06"/>
    <n v="1.4523127470754909"/>
  </r>
  <r>
    <x v="16"/>
    <n v="24"/>
    <x v="23"/>
    <x v="2"/>
    <n v="25291"/>
    <n v="9962.59"/>
    <n v="2.5385968909691154"/>
  </r>
  <r>
    <x v="16"/>
    <n v="24"/>
    <x v="23"/>
    <x v="3"/>
    <n v="822.71"/>
    <n v="0"/>
    <e v="#DIV/0!"/>
  </r>
  <r>
    <x v="17"/>
    <n v="24"/>
    <x v="23"/>
    <x v="0"/>
    <n v="1152.8599999999999"/>
    <n v="868.76"/>
    <n v="1.3270178184999308"/>
  </r>
  <r>
    <x v="17"/>
    <n v="24"/>
    <x v="23"/>
    <x v="1"/>
    <n v="17565.240000000002"/>
    <n v="12813.98"/>
    <n v="1.370787218334975"/>
  </r>
  <r>
    <x v="17"/>
    <n v="24"/>
    <x v="23"/>
    <x v="2"/>
    <n v="19252.759999999998"/>
    <n v="4463.41"/>
    <n v="4.3134643691706565"/>
  </r>
  <r>
    <x v="17"/>
    <n v="24"/>
    <x v="23"/>
    <x v="3"/>
    <n v="456.94"/>
    <n v="44.33"/>
    <n v="10.307692307692308"/>
  </r>
  <r>
    <x v="18"/>
    <n v="24"/>
    <x v="23"/>
    <x v="0"/>
    <n v="1617.05"/>
    <n v="1367.15"/>
    <n v="1.1827890136415169"/>
  </r>
  <r>
    <x v="18"/>
    <n v="24"/>
    <x v="23"/>
    <x v="1"/>
    <n v="23725.31"/>
    <n v="19972.96"/>
    <n v="1.1878715022710706"/>
  </r>
  <r>
    <x v="18"/>
    <n v="24"/>
    <x v="23"/>
    <x v="2"/>
    <n v="17059.830000000002"/>
    <n v="11873.89"/>
    <n v="1.4367515616196547"/>
  </r>
  <r>
    <x v="18"/>
    <n v="24"/>
    <x v="23"/>
    <x v="3"/>
    <n v="176.65"/>
    <n v="85.78"/>
    <n v="2.0593378409885754"/>
  </r>
  <r>
    <x v="19"/>
    <n v="24"/>
    <x v="23"/>
    <x v="0"/>
    <n v="449.4"/>
    <n v="376.09"/>
    <n v="1.1949267462575448"/>
  </r>
  <r>
    <x v="19"/>
    <n v="24"/>
    <x v="23"/>
    <x v="1"/>
    <n v="28173.06"/>
    <n v="22718.97"/>
    <n v="1.2400676615181059"/>
  </r>
  <r>
    <x v="19"/>
    <n v="24"/>
    <x v="23"/>
    <x v="2"/>
    <n v="24583.43"/>
    <n v="5998.52"/>
    <n v="4.0982492348112531"/>
  </r>
  <r>
    <x v="19"/>
    <n v="24"/>
    <x v="23"/>
    <x v="3"/>
    <n v="453.53"/>
    <n v="176.57"/>
    <n v="2.5685563799059863"/>
  </r>
  <r>
    <x v="20"/>
    <n v="24"/>
    <x v="23"/>
    <x v="0"/>
    <n v="485.68"/>
    <n v="395.56"/>
    <n v="1.2278289007988674"/>
  </r>
  <r>
    <x v="20"/>
    <n v="24"/>
    <x v="23"/>
    <x v="1"/>
    <n v="29573.54"/>
    <n v="23308.77"/>
    <n v="1.2687730841224141"/>
  </r>
  <r>
    <x v="20"/>
    <n v="24"/>
    <x v="23"/>
    <x v="2"/>
    <n v="21059.63"/>
    <n v="5769.43"/>
    <n v="3.6502098127544662"/>
  </r>
  <r>
    <x v="20"/>
    <n v="24"/>
    <x v="23"/>
    <x v="3"/>
    <n v="525.32000000000005"/>
    <n v="171.05"/>
    <n v="3.0711487869044141"/>
  </r>
  <r>
    <x v="21"/>
    <n v="24"/>
    <x v="23"/>
    <x v="0"/>
    <n v="953.39"/>
    <n v="777.35"/>
    <n v="1.2264616967903774"/>
  </r>
  <r>
    <x v="21"/>
    <n v="24"/>
    <x v="23"/>
    <x v="1"/>
    <n v="28373.16"/>
    <n v="23008.92"/>
    <n v="1.2331374093177778"/>
  </r>
  <r>
    <x v="21"/>
    <n v="24"/>
    <x v="23"/>
    <x v="2"/>
    <n v="25751.13"/>
    <n v="16727.18"/>
    <n v="1.5394782623251499"/>
  </r>
  <r>
    <x v="21"/>
    <n v="24"/>
    <x v="23"/>
    <x v="3"/>
    <n v="517.83000000000004"/>
    <n v="189.31"/>
    <n v="2.7353547092071206"/>
  </r>
  <r>
    <x v="22"/>
    <n v="24"/>
    <x v="23"/>
    <x v="0"/>
    <n v="3313.93"/>
    <n v="2774.51"/>
    <n v="1.1944199155886983"/>
  </r>
  <r>
    <x v="22"/>
    <n v="24"/>
    <x v="23"/>
    <x v="1"/>
    <n v="53194.77"/>
    <n v="44170.58"/>
    <n v="1.2043031809860771"/>
  </r>
  <r>
    <x v="22"/>
    <n v="24"/>
    <x v="23"/>
    <x v="2"/>
    <n v="46040.26"/>
    <n v="28702.31"/>
    <n v="1.6040611365426685"/>
  </r>
  <r>
    <x v="22"/>
    <n v="24"/>
    <x v="23"/>
    <x v="3"/>
    <n v="925.28"/>
    <n v="423.36"/>
    <n v="2.1855631141345424"/>
  </r>
  <r>
    <x v="23"/>
    <n v="24"/>
    <x v="23"/>
    <x v="0"/>
    <n v="3875.62"/>
    <n v="3182.82"/>
    <n v="1.2176686083410309"/>
  </r>
  <r>
    <x v="23"/>
    <n v="24"/>
    <x v="23"/>
    <x v="1"/>
    <n v="103729.85"/>
    <n v="84019.03"/>
    <n v="1.2345994710960124"/>
  </r>
  <r>
    <x v="23"/>
    <n v="24"/>
    <x v="23"/>
    <x v="2"/>
    <n v="25606.85"/>
    <n v="13734.05"/>
    <n v="1.8644791594613388"/>
  </r>
  <r>
    <x v="23"/>
    <n v="24"/>
    <x v="23"/>
    <x v="3"/>
    <n v="371.96"/>
    <n v="141.29"/>
    <n v="2.6325996178073465"/>
  </r>
  <r>
    <x v="24"/>
    <n v="24"/>
    <x v="23"/>
    <x v="0"/>
    <n v="4382.25"/>
    <n v="3609.37"/>
    <n v="1.2141315520437086"/>
  </r>
  <r>
    <x v="24"/>
    <n v="24"/>
    <x v="23"/>
    <x v="1"/>
    <n v="54729.99"/>
    <n v="44893.86"/>
    <n v="1.2190974445057743"/>
  </r>
  <r>
    <x v="24"/>
    <n v="24"/>
    <x v="23"/>
    <x v="2"/>
    <n v="72850.06"/>
    <n v="49297.760000000002"/>
    <n v="1.4777559872902946"/>
  </r>
  <r>
    <x v="24"/>
    <n v="24"/>
    <x v="23"/>
    <x v="3"/>
    <n v="176.44"/>
    <n v="69.83"/>
    <n v="2.5267077187455249"/>
  </r>
  <r>
    <x v="25"/>
    <n v="24"/>
    <x v="23"/>
    <x v="0"/>
    <n v="1968.6"/>
    <n v="1643.34"/>
    <n v="1.1979261747416847"/>
  </r>
  <r>
    <x v="25"/>
    <n v="24"/>
    <x v="23"/>
    <x v="1"/>
    <n v="92126.03"/>
    <n v="76094.47"/>
    <n v="1.2106796985378832"/>
  </r>
  <r>
    <x v="25"/>
    <n v="24"/>
    <x v="23"/>
    <x v="2"/>
    <n v="60153.599999999999"/>
    <n v="35958.81"/>
    <n v="1.6728473495090634"/>
  </r>
  <r>
    <x v="25"/>
    <n v="24"/>
    <x v="23"/>
    <x v="3"/>
    <n v="1255.74"/>
    <n v="546.39"/>
    <n v="2.2982485038159557"/>
  </r>
  <r>
    <x v="26"/>
    <n v="24"/>
    <x v="23"/>
    <x v="0"/>
    <n v="5801"/>
    <n v="4825.08"/>
    <n v="1.2022598589038938"/>
  </r>
  <r>
    <x v="26"/>
    <n v="24"/>
    <x v="23"/>
    <x v="1"/>
    <n v="23951.25"/>
    <n v="19786.09"/>
    <n v="1.2105095044043568"/>
  </r>
  <r>
    <x v="26"/>
    <n v="24"/>
    <x v="23"/>
    <x v="2"/>
    <n v="41721.730000000003"/>
    <n v="26572.54"/>
    <n v="1.5701069600422091"/>
  </r>
  <r>
    <x v="26"/>
    <n v="24"/>
    <x v="23"/>
    <x v="3"/>
    <n v="1501.66"/>
    <n v="659.76"/>
    <n v="2.2760700860919125"/>
  </r>
  <r>
    <x v="27"/>
    <n v="24"/>
    <x v="23"/>
    <x v="0"/>
    <n v="459.45"/>
    <n v="379.41"/>
    <n v="1.2109591207400963"/>
  </r>
  <r>
    <x v="27"/>
    <n v="24"/>
    <x v="23"/>
    <x v="1"/>
    <n v="52328.69"/>
    <n v="42761.61"/>
    <n v="1.2237305845126039"/>
  </r>
  <r>
    <x v="27"/>
    <n v="24"/>
    <x v="23"/>
    <x v="2"/>
    <n v="17821.72"/>
    <n v="10545.14"/>
    <n v="1.6900410995017612"/>
  </r>
  <r>
    <x v="27"/>
    <n v="24"/>
    <x v="23"/>
    <x v="3"/>
    <n v="1224.76"/>
    <n v="485.58"/>
    <n v="2.5222620371514477"/>
  </r>
  <r>
    <x v="28"/>
    <n v="24"/>
    <x v="23"/>
    <x v="0"/>
    <n v="750.17"/>
    <n v="629.37"/>
    <n v="1.1919379697157475"/>
  </r>
  <r>
    <x v="28"/>
    <n v="24"/>
    <x v="23"/>
    <x v="1"/>
    <n v="13524.61"/>
    <n v="11268.46"/>
    <n v="1.20021813096022"/>
  </r>
  <r>
    <x v="28"/>
    <n v="24"/>
    <x v="23"/>
    <x v="2"/>
    <n v="19356.64"/>
    <n v="12684.01"/>
    <n v="1.5260662834545227"/>
  </r>
  <r>
    <x v="28"/>
    <n v="24"/>
    <x v="23"/>
    <x v="3"/>
    <n v="958.34"/>
    <n v="436.63"/>
    <n v="2.1948560566154409"/>
  </r>
  <r>
    <x v="29"/>
    <n v="24"/>
    <x v="23"/>
    <x v="0"/>
    <n v="1953.28"/>
    <n v="1654.7"/>
    <n v="1.1804435849398682"/>
  </r>
  <r>
    <x v="29"/>
    <n v="24"/>
    <x v="23"/>
    <x v="1"/>
    <n v="24182.11"/>
    <n v="20525.22"/>
    <n v="1.1781656907940572"/>
  </r>
  <r>
    <x v="29"/>
    <n v="24"/>
    <x v="23"/>
    <x v="2"/>
    <n v="7448.53"/>
    <n v="5715.62"/>
    <n v="1.3031884554956417"/>
  </r>
  <r>
    <x v="29"/>
    <n v="24"/>
    <x v="23"/>
    <x v="3"/>
    <n v="516.45000000000005"/>
    <n v="271.31"/>
    <n v="1.9035420736426967"/>
  </r>
  <r>
    <x v="30"/>
    <n v="24"/>
    <x v="23"/>
    <x v="0"/>
    <n v="10277.950000000001"/>
    <n v="8553.14"/>
    <n v="1.2016581045089876"/>
  </r>
  <r>
    <x v="30"/>
    <n v="24"/>
    <x v="23"/>
    <x v="1"/>
    <n v="36040.57"/>
    <n v="30026.38"/>
    <n v="1.2002968722836385"/>
  </r>
  <r>
    <x v="30"/>
    <n v="24"/>
    <x v="23"/>
    <x v="2"/>
    <n v="11562.81"/>
    <n v="8446.75"/>
    <n v="1.3689063841122324"/>
  </r>
  <r>
    <x v="30"/>
    <n v="24"/>
    <x v="23"/>
    <x v="3"/>
    <n v="0"/>
    <n v="0"/>
    <e v="#DIV/0!"/>
  </r>
  <r>
    <x v="31"/>
    <n v="24"/>
    <x v="23"/>
    <x v="0"/>
    <n v="8182.51"/>
    <n v="6357.62"/>
    <n v="1.2870398042034599"/>
  </r>
  <r>
    <x v="31"/>
    <n v="24"/>
    <x v="23"/>
    <x v="1"/>
    <n v="99579"/>
    <n v="76907.08"/>
    <n v="1.2947962658314423"/>
  </r>
  <r>
    <x v="31"/>
    <n v="24"/>
    <x v="23"/>
    <x v="2"/>
    <n v="17005.189999999999"/>
    <n v="9709.06"/>
    <n v="1.7514764560111895"/>
  </r>
  <r>
    <x v="31"/>
    <n v="24"/>
    <x v="23"/>
    <x v="3"/>
    <n v="64.900000000000006"/>
    <n v="16.239999999999998"/>
    <n v="3.9963054187192126"/>
  </r>
  <r>
    <x v="32"/>
    <n v="24"/>
    <x v="23"/>
    <x v="0"/>
    <n v="3197.12"/>
    <n v="2624.15"/>
    <n v="1.2183449879008439"/>
  </r>
  <r>
    <x v="32"/>
    <n v="24"/>
    <x v="23"/>
    <x v="1"/>
    <n v="63033.21"/>
    <n v="51510.51"/>
    <n v="1.2236960961947376"/>
  </r>
  <r>
    <x v="32"/>
    <n v="24"/>
    <x v="23"/>
    <x v="2"/>
    <n v="21514.81"/>
    <n v="13962.95"/>
    <n v="1.5408498920357088"/>
  </r>
  <r>
    <x v="32"/>
    <n v="24"/>
    <x v="23"/>
    <x v="3"/>
    <n v="242.46"/>
    <n v="101.14"/>
    <n v="2.3972711093533716"/>
  </r>
  <r>
    <x v="33"/>
    <n v="24"/>
    <x v="23"/>
    <x v="0"/>
    <n v="3104.94"/>
    <n v="2550.8200000000002"/>
    <n v="1.2172321057542279"/>
  </r>
  <r>
    <x v="33"/>
    <n v="24"/>
    <x v="23"/>
    <x v="1"/>
    <n v="44171.12"/>
    <n v="36183"/>
    <n v="1.2207699748500678"/>
  </r>
  <r>
    <x v="33"/>
    <n v="24"/>
    <x v="23"/>
    <x v="2"/>
    <n v="22325.200000000001"/>
    <n v="15058.02"/>
    <n v="1.4826119237456186"/>
  </r>
  <r>
    <x v="33"/>
    <n v="24"/>
    <x v="23"/>
    <x v="3"/>
    <n v="99.23"/>
    <n v="42.05"/>
    <n v="2.3598097502972655"/>
  </r>
  <r>
    <x v="34"/>
    <n v="24"/>
    <x v="23"/>
    <x v="0"/>
    <n v="2968.53"/>
    <n v="2442.1"/>
    <n v="1.2155644731992958"/>
  </r>
  <r>
    <x v="34"/>
    <n v="24"/>
    <x v="23"/>
    <x v="1"/>
    <n v="44841.55"/>
    <n v="36800.79"/>
    <n v="1.2184942225425053"/>
  </r>
  <r>
    <x v="34"/>
    <n v="24"/>
    <x v="23"/>
    <x v="2"/>
    <n v="17809.93"/>
    <n v="12012.41"/>
    <n v="1.4826275493427215"/>
  </r>
  <r>
    <x v="34"/>
    <n v="24"/>
    <x v="23"/>
    <x v="3"/>
    <n v="225.49"/>
    <n v="95.57"/>
    <n v="2.359422412891075"/>
  </r>
  <r>
    <x v="35"/>
    <n v="24"/>
    <x v="23"/>
    <x v="0"/>
    <n v="2867.63"/>
    <n v="2374.9699999999998"/>
    <n v="1.2074384097483337"/>
  </r>
  <r>
    <x v="35"/>
    <n v="24"/>
    <x v="23"/>
    <x v="1"/>
    <n v="40637.47"/>
    <n v="33536.28"/>
    <n v="1.2117465025936092"/>
  </r>
  <r>
    <x v="35"/>
    <n v="24"/>
    <x v="23"/>
    <x v="2"/>
    <n v="17758.7"/>
    <n v="11990.36"/>
    <n v="1.4810814687799199"/>
  </r>
  <r>
    <x v="35"/>
    <n v="24"/>
    <x v="23"/>
    <x v="3"/>
    <n v="122.69"/>
    <n v="52.03"/>
    <n v="2.3580626561599076"/>
  </r>
  <r>
    <x v="36"/>
    <n v="24"/>
    <x v="23"/>
    <x v="0"/>
    <n v="2869.08"/>
    <n v="2378.91"/>
    <n v="1.2060481481014416"/>
  </r>
  <r>
    <x v="36"/>
    <n v="24"/>
    <x v="23"/>
    <x v="1"/>
    <n v="39316.29"/>
    <n v="32468.37"/>
    <n v="1.210910495352862"/>
  </r>
  <r>
    <x v="36"/>
    <n v="24"/>
    <x v="23"/>
    <x v="2"/>
    <n v="16096.39"/>
    <n v="10870.85"/>
    <n v="1.4806928621036992"/>
  </r>
  <r>
    <x v="36"/>
    <n v="24"/>
    <x v="23"/>
    <x v="3"/>
    <n v="122.34"/>
    <n v="51.89"/>
    <n v="2.3576797070726538"/>
  </r>
  <r>
    <x v="0"/>
    <n v="25"/>
    <x v="24"/>
    <x v="0"/>
    <n v="5356.38"/>
    <n v="5081.47"/>
    <n v="1.0541004866701957"/>
  </r>
  <r>
    <x v="0"/>
    <n v="25"/>
    <x v="24"/>
    <x v="1"/>
    <n v="17305.689999999999"/>
    <n v="8778.44"/>
    <n v="1.971385576480559"/>
  </r>
  <r>
    <x v="0"/>
    <n v="25"/>
    <x v="24"/>
    <x v="2"/>
    <n v="5561.11"/>
    <n v="3077.32"/>
    <n v="1.8071276305356607"/>
  </r>
  <r>
    <x v="0"/>
    <n v="25"/>
    <x v="24"/>
    <x v="3"/>
    <n v="47.92"/>
    <n v="47.86"/>
    <n v="1.0012536564981196"/>
  </r>
  <r>
    <x v="1"/>
    <n v="25"/>
    <x v="24"/>
    <x v="0"/>
    <n v="7021.24"/>
    <n v="6656.72"/>
    <n v="1.0547597014746"/>
  </r>
  <r>
    <x v="1"/>
    <n v="25"/>
    <x v="24"/>
    <x v="1"/>
    <n v="20691.62"/>
    <n v="10507.69"/>
    <n v="1.9691882802024039"/>
  </r>
  <r>
    <x v="1"/>
    <n v="25"/>
    <x v="24"/>
    <x v="2"/>
    <n v="6565.68"/>
    <n v="3633.89"/>
    <n v="1.8067910696251126"/>
  </r>
  <r>
    <x v="1"/>
    <n v="25"/>
    <x v="24"/>
    <x v="3"/>
    <n v="48.65"/>
    <n v="48.58"/>
    <n v="1.0014409221902016"/>
  </r>
  <r>
    <x v="2"/>
    <n v="25"/>
    <x v="24"/>
    <x v="0"/>
    <n v="4500.45"/>
    <n v="4262.3900000000003"/>
    <n v="1.055851294696168"/>
  </r>
  <r>
    <x v="2"/>
    <n v="25"/>
    <x v="24"/>
    <x v="1"/>
    <n v="27113.32"/>
    <n v="13812.12"/>
    <n v="1.9630092990793591"/>
  </r>
  <r>
    <x v="2"/>
    <n v="25"/>
    <x v="24"/>
    <x v="2"/>
    <n v="7849.17"/>
    <n v="4346.51"/>
    <n v="1.8058557325302369"/>
  </r>
  <r>
    <x v="2"/>
    <n v="25"/>
    <x v="24"/>
    <x v="3"/>
    <n v="57.43"/>
    <n v="57.37"/>
    <n v="1.0010458427749696"/>
  </r>
  <r>
    <x v="3"/>
    <n v="25"/>
    <x v="24"/>
    <x v="0"/>
    <n v="5086.96"/>
    <n v="4813.76"/>
    <n v="1.0567539719470851"/>
  </r>
  <r>
    <x v="3"/>
    <n v="25"/>
    <x v="24"/>
    <x v="1"/>
    <n v="17295.759999999998"/>
    <n v="8747.01"/>
    <n v="1.9773339689791138"/>
  </r>
  <r>
    <x v="3"/>
    <n v="25"/>
    <x v="24"/>
    <x v="2"/>
    <n v="10318.68"/>
    <n v="5707.15"/>
    <n v="1.8080267734333251"/>
  </r>
  <r>
    <x v="3"/>
    <n v="25"/>
    <x v="24"/>
    <x v="3"/>
    <n v="68.66"/>
    <n v="68.56"/>
    <n v="1.0014585764294048"/>
  </r>
  <r>
    <x v="4"/>
    <n v="25"/>
    <x v="24"/>
    <x v="0"/>
    <n v="4604.8599999999997"/>
    <n v="4363.6099999999997"/>
    <n v="1.0552867923577038"/>
  </r>
  <r>
    <x v="4"/>
    <n v="25"/>
    <x v="24"/>
    <x v="1"/>
    <n v="20873.400000000001"/>
    <n v="2485.41"/>
    <n v="8.3983729042693174"/>
  </r>
  <r>
    <x v="4"/>
    <n v="25"/>
    <x v="24"/>
    <x v="2"/>
    <n v="6606.37"/>
    <n v="1263.68"/>
    <n v="5.2278820587490502"/>
  </r>
  <r>
    <x v="4"/>
    <n v="25"/>
    <x v="24"/>
    <x v="3"/>
    <n v="90.34"/>
    <n v="90.27"/>
    <n v="1.0007754514235074"/>
  </r>
  <r>
    <x v="5"/>
    <n v="25"/>
    <x v="24"/>
    <x v="0"/>
    <n v="2436.7199999999998"/>
    <n v="2281.87"/>
    <n v="1.0678610087340645"/>
  </r>
  <r>
    <x v="5"/>
    <n v="25"/>
    <x v="24"/>
    <x v="1"/>
    <n v="19250.75"/>
    <n v="2412.5"/>
    <n v="7.9795854922279794"/>
  </r>
  <r>
    <x v="5"/>
    <n v="25"/>
    <x v="24"/>
    <x v="2"/>
    <n v="7895.96"/>
    <n v="1713.42"/>
    <n v="4.6083038601160249"/>
  </r>
  <r>
    <x v="5"/>
    <n v="25"/>
    <x v="24"/>
    <x v="3"/>
    <n v="57.84"/>
    <n v="57.77"/>
    <n v="1.001211701575212"/>
  </r>
  <r>
    <x v="6"/>
    <n v="25"/>
    <x v="24"/>
    <x v="0"/>
    <n v="3598.04"/>
    <n v="3396.33"/>
    <n v="1.059390577476276"/>
  </r>
  <r>
    <x v="6"/>
    <n v="25"/>
    <x v="24"/>
    <x v="1"/>
    <n v="10486.73"/>
    <n v="1185.93"/>
    <n v="8.8426214026122949"/>
  </r>
  <r>
    <x v="6"/>
    <n v="25"/>
    <x v="24"/>
    <x v="2"/>
    <n v="7490.92"/>
    <n v="1247.6500000000001"/>
    <n v="6.0040235643008852"/>
  </r>
  <r>
    <x v="6"/>
    <n v="25"/>
    <x v="24"/>
    <x v="3"/>
    <n v="69.16"/>
    <n v="69.08"/>
    <n v="1.0011580775911986"/>
  </r>
  <r>
    <x v="7"/>
    <n v="25"/>
    <x v="24"/>
    <x v="0"/>
    <n v="6645.19"/>
    <n v="6182.9"/>
    <n v="1.0747691212861279"/>
  </r>
  <r>
    <x v="7"/>
    <n v="25"/>
    <x v="24"/>
    <x v="1"/>
    <n v="15402.61"/>
    <n v="0"/>
    <e v="#DIV/0!"/>
  </r>
  <r>
    <x v="7"/>
    <n v="25"/>
    <x v="24"/>
    <x v="2"/>
    <n v="4076.32"/>
    <n v="0"/>
    <e v="#DIV/0!"/>
  </r>
  <r>
    <x v="7"/>
    <n v="25"/>
    <x v="24"/>
    <x v="3"/>
    <n v="65.62"/>
    <n v="65.510000000000005"/>
    <n v="1.0016791329568004"/>
  </r>
  <r>
    <x v="8"/>
    <n v="25"/>
    <x v="24"/>
    <x v="0"/>
    <n v="4685.63"/>
    <n v="4362.04"/>
    <n v="1.0741831803468103"/>
  </r>
  <r>
    <x v="8"/>
    <n v="25"/>
    <x v="24"/>
    <x v="1"/>
    <n v="28858.21"/>
    <n v="5248.03"/>
    <n v="5.4988652884987319"/>
  </r>
  <r>
    <x v="8"/>
    <n v="25"/>
    <x v="24"/>
    <x v="2"/>
    <n v="5959.78"/>
    <n v="1577.44"/>
    <n v="3.778134192108733"/>
  </r>
  <r>
    <x v="8"/>
    <n v="25"/>
    <x v="24"/>
    <x v="3"/>
    <n v="35.659999999999997"/>
    <n v="35.6"/>
    <n v="1.0016853932584269"/>
  </r>
  <r>
    <x v="9"/>
    <n v="25"/>
    <x v="24"/>
    <x v="0"/>
    <n v="3469.33"/>
    <n v="2445.4"/>
    <n v="1.4187167743518443"/>
  </r>
  <r>
    <x v="9"/>
    <n v="25"/>
    <x v="24"/>
    <x v="1"/>
    <n v="18904.990000000002"/>
    <n v="12680.31"/>
    <n v="1.4908933614399018"/>
  </r>
  <r>
    <x v="9"/>
    <n v="25"/>
    <x v="24"/>
    <x v="2"/>
    <n v="11046.63"/>
    <n v="4180.26"/>
    <n v="2.6425700793730531"/>
  </r>
  <r>
    <x v="9"/>
    <n v="25"/>
    <x v="24"/>
    <x v="3"/>
    <n v="52.13"/>
    <n v="52.02"/>
    <n v="1.0021145713187236"/>
  </r>
  <r>
    <x v="10"/>
    <n v="25"/>
    <x v="24"/>
    <x v="0"/>
    <n v="3407.69"/>
    <n v="2105.5700000000002"/>
    <n v="1.6184168657418181"/>
  </r>
  <r>
    <x v="10"/>
    <n v="25"/>
    <x v="24"/>
    <x v="1"/>
    <n v="13443.36"/>
    <n v="7653.74"/>
    <n v="1.7564432551928861"/>
  </r>
  <r>
    <x v="10"/>
    <n v="25"/>
    <x v="24"/>
    <x v="2"/>
    <n v="7260.95"/>
    <n v="1246.8699999999999"/>
    <n v="5.8233416474853037"/>
  </r>
  <r>
    <x v="10"/>
    <n v="25"/>
    <x v="24"/>
    <x v="3"/>
    <n v="96.68"/>
    <n v="96.5"/>
    <n v="1.0018652849740934"/>
  </r>
  <r>
    <x v="11"/>
    <n v="25"/>
    <x v="24"/>
    <x v="0"/>
    <n v="2852.4"/>
    <n v="1584.24"/>
    <n v="1.8004847750340858"/>
  </r>
  <r>
    <x v="11"/>
    <n v="25"/>
    <x v="24"/>
    <x v="1"/>
    <n v="12446.55"/>
    <n v="6240.01"/>
    <n v="1.9946362265445086"/>
  </r>
  <r>
    <x v="11"/>
    <n v="25"/>
    <x v="24"/>
    <x v="2"/>
    <n v="5111.25"/>
    <n v="264.11"/>
    <n v="19.352731816288667"/>
  </r>
  <r>
    <x v="11"/>
    <n v="25"/>
    <x v="24"/>
    <x v="3"/>
    <n v="63.54"/>
    <n v="63.42"/>
    <n v="1.0018921475875118"/>
  </r>
  <r>
    <x v="12"/>
    <n v="25"/>
    <x v="24"/>
    <x v="0"/>
    <n v="4451.21"/>
    <n v="2453.15"/>
    <n v="1.8144874956688339"/>
  </r>
  <r>
    <x v="12"/>
    <n v="25"/>
    <x v="24"/>
    <x v="1"/>
    <n v="11736.12"/>
    <n v="5847.3"/>
    <n v="2.0071007131496588"/>
  </r>
  <r>
    <x v="12"/>
    <n v="25"/>
    <x v="24"/>
    <x v="2"/>
    <n v="4798.18"/>
    <n v="264.64999999999998"/>
    <n v="18.130285282448519"/>
  </r>
  <r>
    <x v="12"/>
    <n v="25"/>
    <x v="24"/>
    <x v="3"/>
    <n v="44.74"/>
    <n v="44.65"/>
    <n v="1.0020156774916014"/>
  </r>
  <r>
    <x v="13"/>
    <n v="25"/>
    <x v="24"/>
    <x v="0"/>
    <n v="2684.39"/>
    <n v="1776.18"/>
    <n v="1.5113276807530767"/>
  </r>
  <r>
    <x v="13"/>
    <n v="25"/>
    <x v="24"/>
    <x v="1"/>
    <n v="17498.12"/>
    <n v="10838.98"/>
    <n v="1.6143696178053655"/>
  </r>
  <r>
    <x v="13"/>
    <n v="25"/>
    <x v="24"/>
    <x v="2"/>
    <n v="4502.0600000000004"/>
    <n v="1237.77"/>
    <n v="3.6372347043473345"/>
  </r>
  <r>
    <x v="13"/>
    <n v="25"/>
    <x v="24"/>
    <x v="3"/>
    <n v="41.97"/>
    <n v="41.91"/>
    <n v="1.0014316392269149"/>
  </r>
  <r>
    <x v="14"/>
    <n v="25"/>
    <x v="24"/>
    <x v="0"/>
    <n v="1201.04"/>
    <n v="717.25"/>
    <n v="1.6745067967933078"/>
  </r>
  <r>
    <x v="14"/>
    <n v="25"/>
    <x v="24"/>
    <x v="1"/>
    <n v="10671.62"/>
    <n v="5842.89"/>
    <n v="1.8264283599383182"/>
  </r>
  <r>
    <x v="14"/>
    <n v="25"/>
    <x v="24"/>
    <x v="2"/>
    <n v="6682.89"/>
    <n v="934.85"/>
    <n v="7.1486227737070118"/>
  </r>
  <r>
    <x v="14"/>
    <n v="25"/>
    <x v="24"/>
    <x v="3"/>
    <n v="39.380000000000003"/>
    <n v="39.32"/>
    <n v="1.0015259409969481"/>
  </r>
  <r>
    <x v="15"/>
    <n v="25"/>
    <x v="24"/>
    <x v="0"/>
    <n v="389.6"/>
    <n v="248.11"/>
    <n v="1.5702712506549514"/>
  </r>
  <r>
    <x v="15"/>
    <n v="25"/>
    <x v="24"/>
    <x v="1"/>
    <n v="5625.57"/>
    <n v="3310.29"/>
    <n v="1.6994190841285808"/>
  </r>
  <r>
    <x v="15"/>
    <n v="25"/>
    <x v="24"/>
    <x v="2"/>
    <n v="4172.55"/>
    <n v="836.14"/>
    <n v="4.9902528284737011"/>
  </r>
  <r>
    <x v="15"/>
    <n v="25"/>
    <x v="24"/>
    <x v="3"/>
    <n v="58.51"/>
    <n v="58.44"/>
    <n v="1.0011978097193703"/>
  </r>
  <r>
    <x v="16"/>
    <n v="25"/>
    <x v="24"/>
    <x v="0"/>
    <n v="813.59"/>
    <n v="582.67999999999995"/>
    <n v="1.3962895585913369"/>
  </r>
  <r>
    <x v="16"/>
    <n v="25"/>
    <x v="24"/>
    <x v="1"/>
    <n v="1862.77"/>
    <n v="1268.68"/>
    <n v="1.4682741116751268"/>
  </r>
  <r>
    <x v="16"/>
    <n v="25"/>
    <x v="24"/>
    <x v="2"/>
    <n v="2233.42"/>
    <n v="889.36"/>
    <n v="2.511266528739768"/>
  </r>
  <r>
    <x v="16"/>
    <n v="25"/>
    <x v="24"/>
    <x v="3"/>
    <n v="36.54"/>
    <n v="36.5"/>
    <n v="1.0010958904109588"/>
  </r>
  <r>
    <x v="17"/>
    <n v="25"/>
    <x v="24"/>
    <x v="0"/>
    <n v="567.91"/>
    <n v="495.6"/>
    <n v="1.1459039548022598"/>
  </r>
  <r>
    <x v="17"/>
    <n v="25"/>
    <x v="24"/>
    <x v="1"/>
    <n v="3958.09"/>
    <n v="3420.63"/>
    <n v="1.1571231030541158"/>
  </r>
  <r>
    <x v="17"/>
    <n v="25"/>
    <x v="24"/>
    <x v="2"/>
    <n v="755.7"/>
    <n v="584.71"/>
    <n v="1.2924355663491303"/>
  </r>
  <r>
    <x v="17"/>
    <n v="25"/>
    <x v="24"/>
    <x v="3"/>
    <n v="19.559999999999999"/>
    <n v="19.53"/>
    <n v="1.0015360983102917"/>
  </r>
  <r>
    <x v="18"/>
    <n v="25"/>
    <x v="24"/>
    <x v="0"/>
    <n v="586.5"/>
    <n v="496.98"/>
    <n v="1.1801279729566583"/>
  </r>
  <r>
    <x v="18"/>
    <n v="25"/>
    <x v="24"/>
    <x v="1"/>
    <n v="2702.9"/>
    <n v="2239.64"/>
    <n v="1.2068457430658499"/>
  </r>
  <r>
    <x v="18"/>
    <n v="25"/>
    <x v="24"/>
    <x v="2"/>
    <n v="1579.11"/>
    <n v="1069.6500000000001"/>
    <n v="1.4762866358154534"/>
  </r>
  <r>
    <x v="18"/>
    <n v="25"/>
    <x v="24"/>
    <x v="3"/>
    <n v="6.62"/>
    <n v="6.62"/>
    <n v="1"/>
  </r>
  <r>
    <x v="19"/>
    <n v="25"/>
    <x v="24"/>
    <x v="0"/>
    <n v="696.61"/>
    <n v="651.87"/>
    <n v="1.0686333164588031"/>
  </r>
  <r>
    <x v="19"/>
    <n v="25"/>
    <x v="24"/>
    <x v="1"/>
    <n v="2761.54"/>
    <n v="2568.04"/>
    <n v="1.07534929362471"/>
  </r>
  <r>
    <x v="19"/>
    <n v="25"/>
    <x v="24"/>
    <x v="2"/>
    <n v="1082.6400000000001"/>
    <n v="954.03"/>
    <n v="1.1348070815383164"/>
  </r>
  <r>
    <x v="19"/>
    <n v="25"/>
    <x v="24"/>
    <x v="3"/>
    <n v="13.84"/>
    <n v="13.83"/>
    <n v="1.0007230657989876"/>
  </r>
  <r>
    <x v="20"/>
    <n v="25"/>
    <x v="24"/>
    <x v="0"/>
    <n v="1276.02"/>
    <n v="1014.29"/>
    <n v="1.2580425716511057"/>
  </r>
  <r>
    <x v="20"/>
    <n v="25"/>
    <x v="24"/>
    <x v="1"/>
    <n v="3091.87"/>
    <n v="2398.2600000000002"/>
    <n v="1.2892138467055281"/>
  </r>
  <r>
    <x v="20"/>
    <n v="25"/>
    <x v="24"/>
    <x v="2"/>
    <n v="1109.05"/>
    <n v="664.28"/>
    <n v="1.6695519961462033"/>
  </r>
  <r>
    <x v="20"/>
    <n v="25"/>
    <x v="24"/>
    <x v="3"/>
    <n v="9.49"/>
    <n v="9.4700000000000006"/>
    <n v="1.0021119324181627"/>
  </r>
  <r>
    <x v="21"/>
    <n v="25"/>
    <x v="24"/>
    <x v="0"/>
    <n v="744"/>
    <n v="536.58000000000004"/>
    <n v="1.3865593201386559"/>
  </r>
  <r>
    <x v="21"/>
    <n v="25"/>
    <x v="24"/>
    <x v="1"/>
    <n v="6066.25"/>
    <n v="4176.32"/>
    <n v="1.4525347674507703"/>
  </r>
  <r>
    <x v="21"/>
    <n v="25"/>
    <x v="24"/>
    <x v="2"/>
    <n v="1245.28"/>
    <n v="515.58000000000004"/>
    <n v="2.4152992746033592"/>
  </r>
  <r>
    <x v="21"/>
    <n v="25"/>
    <x v="24"/>
    <x v="3"/>
    <n v="9.7200000000000006"/>
    <n v="9.7100000000000009"/>
    <n v="1.0010298661174046"/>
  </r>
  <r>
    <x v="22"/>
    <n v="25"/>
    <x v="24"/>
    <x v="0"/>
    <n v="3573.65"/>
    <n v="2437.4299999999998"/>
    <n v="1.466154925474783"/>
  </r>
  <r>
    <x v="22"/>
    <n v="25"/>
    <x v="24"/>
    <x v="1"/>
    <n v="3531.57"/>
    <n v="2249.8200000000002"/>
    <n v="1.5697122436461584"/>
  </r>
  <r>
    <x v="22"/>
    <n v="25"/>
    <x v="24"/>
    <x v="2"/>
    <n v="2451.13"/>
    <n v="688.58"/>
    <n v="3.5596880536756803"/>
  </r>
  <r>
    <x v="22"/>
    <n v="25"/>
    <x v="24"/>
    <x v="3"/>
    <n v="10.91"/>
    <n v="10.9"/>
    <n v="1.0009174311926605"/>
  </r>
  <r>
    <x v="23"/>
    <n v="25"/>
    <x v="24"/>
    <x v="0"/>
    <n v="4013.9"/>
    <n v="2903.14"/>
    <n v="1.3826064192563914"/>
  </r>
  <r>
    <x v="23"/>
    <n v="25"/>
    <x v="24"/>
    <x v="1"/>
    <n v="16257.87"/>
    <n v="11182.4"/>
    <n v="1.4538802046072401"/>
  </r>
  <r>
    <x v="23"/>
    <n v="25"/>
    <x v="24"/>
    <x v="2"/>
    <n v="1414.67"/>
    <n v="563.91"/>
    <n v="2.5086804631944815"/>
  </r>
  <r>
    <x v="23"/>
    <n v="25"/>
    <x v="24"/>
    <x v="3"/>
    <n v="21.48"/>
    <n v="21.45"/>
    <n v="1.0013986013986014"/>
  </r>
  <r>
    <x v="24"/>
    <n v="25"/>
    <x v="24"/>
    <x v="0"/>
    <n v="4025.09"/>
    <n v="3191.38"/>
    <n v="1.2612380850917158"/>
  </r>
  <r>
    <x v="24"/>
    <n v="25"/>
    <x v="24"/>
    <x v="1"/>
    <n v="17849.099999999999"/>
    <n v="13750.47"/>
    <n v="1.298071993175506"/>
  </r>
  <r>
    <x v="24"/>
    <n v="25"/>
    <x v="24"/>
    <x v="2"/>
    <n v="6499.04"/>
    <n v="3744.66"/>
    <n v="1.7355487547601118"/>
  </r>
  <r>
    <x v="24"/>
    <n v="25"/>
    <x v="24"/>
    <x v="3"/>
    <n v="12.4"/>
    <n v="12.38"/>
    <n v="1.0016155088852989"/>
  </r>
  <r>
    <x v="25"/>
    <n v="25"/>
    <x v="24"/>
    <x v="0"/>
    <n v="2765.85"/>
    <n v="2184.5300000000002"/>
    <n v="1.2661075837823237"/>
  </r>
  <r>
    <x v="25"/>
    <n v="25"/>
    <x v="24"/>
    <x v="1"/>
    <n v="17725.13"/>
    <n v="13557.78"/>
    <n v="1.3073770189514802"/>
  </r>
  <r>
    <x v="25"/>
    <n v="25"/>
    <x v="24"/>
    <x v="2"/>
    <n v="7092.45"/>
    <n v="3952.91"/>
    <n v="1.7942351331044724"/>
  </r>
  <r>
    <x v="25"/>
    <n v="25"/>
    <x v="24"/>
    <x v="3"/>
    <n v="56.95"/>
    <n v="56.88"/>
    <n v="1.0012306610407877"/>
  </r>
  <r>
    <x v="26"/>
    <n v="25"/>
    <x v="24"/>
    <x v="0"/>
    <n v="4840.38"/>
    <n v="3558.96"/>
    <n v="1.360054622698766"/>
  </r>
  <r>
    <x v="26"/>
    <n v="25"/>
    <x v="24"/>
    <x v="1"/>
    <n v="11042.97"/>
    <n v="7753.22"/>
    <n v="1.4243075780127481"/>
  </r>
  <r>
    <x v="26"/>
    <n v="25"/>
    <x v="24"/>
    <x v="2"/>
    <n v="6969.77"/>
    <n v="2990.85"/>
    <n v="2.3303642777136937"/>
  </r>
  <r>
    <x v="26"/>
    <n v="25"/>
    <x v="24"/>
    <x v="3"/>
    <n v="62.15"/>
    <n v="62.07"/>
    <n v="1.0012888674077653"/>
  </r>
  <r>
    <x v="27"/>
    <n v="25"/>
    <x v="24"/>
    <x v="0"/>
    <n v="1393.76"/>
    <n v="1070.6400000000001"/>
    <n v="1.3018007920496151"/>
  </r>
  <r>
    <x v="27"/>
    <n v="25"/>
    <x v="24"/>
    <x v="1"/>
    <n v="19461.89"/>
    <n v="14436.13"/>
    <n v="1.3481376241416503"/>
  </r>
  <r>
    <x v="27"/>
    <n v="25"/>
    <x v="24"/>
    <x v="2"/>
    <n v="4347.43"/>
    <n v="2252.58"/>
    <n v="1.9299780695913133"/>
  </r>
  <r>
    <x v="27"/>
    <n v="25"/>
    <x v="24"/>
    <x v="3"/>
    <n v="61.08"/>
    <n v="61"/>
    <n v="1.001311475409836"/>
  </r>
  <r>
    <x v="28"/>
    <n v="25"/>
    <x v="24"/>
    <x v="0"/>
    <n v="742.4"/>
    <n v="530.65"/>
    <n v="1.3990389145387732"/>
  </r>
  <r>
    <x v="28"/>
    <n v="25"/>
    <x v="24"/>
    <x v="1"/>
    <n v="5425.13"/>
    <n v="3684.68"/>
    <n v="1.4723476665544906"/>
  </r>
  <r>
    <x v="28"/>
    <n v="25"/>
    <x v="24"/>
    <x v="2"/>
    <n v="7650.48"/>
    <n v="2961.75"/>
    <n v="2.5830944542922256"/>
  </r>
  <r>
    <x v="28"/>
    <n v="25"/>
    <x v="24"/>
    <x v="3"/>
    <n v="38.1"/>
    <n v="38.049999999999997"/>
    <n v="1.0013140604467807"/>
  </r>
  <r>
    <x v="29"/>
    <n v="25"/>
    <x v="24"/>
    <x v="0"/>
    <n v="1229.05"/>
    <n v="916.54"/>
    <n v="1.3409671154559539"/>
  </r>
  <r>
    <x v="29"/>
    <n v="25"/>
    <x v="24"/>
    <x v="1"/>
    <n v="3419.67"/>
    <n v="2461.52"/>
    <n v="1.3892513568851768"/>
  </r>
  <r>
    <x v="29"/>
    <n v="25"/>
    <x v="24"/>
    <x v="2"/>
    <n v="2175.29"/>
    <n v="1061.8699999999999"/>
    <n v="2.048546432237468"/>
  </r>
  <r>
    <x v="29"/>
    <n v="25"/>
    <x v="24"/>
    <x v="3"/>
    <n v="67.05"/>
    <n v="66.95"/>
    <n v="1.0014936519790887"/>
  </r>
  <r>
    <x v="30"/>
    <n v="25"/>
    <x v="24"/>
    <x v="0"/>
    <n v="2059.2800000000002"/>
    <n v="1457.87"/>
    <n v="1.4125264941318501"/>
  </r>
  <r>
    <x v="30"/>
    <n v="25"/>
    <x v="24"/>
    <x v="1"/>
    <n v="5667.65"/>
    <n v="3839.63"/>
    <n v="1.4760927485200395"/>
  </r>
  <r>
    <x v="30"/>
    <n v="25"/>
    <x v="24"/>
    <x v="2"/>
    <n v="1368.56"/>
    <n v="555.83000000000004"/>
    <n v="2.4621916773114081"/>
  </r>
  <r>
    <x v="30"/>
    <n v="25"/>
    <x v="24"/>
    <x v="3"/>
    <n v="19.059999999999999"/>
    <n v="19.04"/>
    <n v="1.0010504201680672"/>
  </r>
  <r>
    <x v="31"/>
    <n v="25"/>
    <x v="24"/>
    <x v="0"/>
    <n v="914.57"/>
    <n v="670.11"/>
    <n v="1.3648057781558252"/>
  </r>
  <r>
    <x v="31"/>
    <n v="25"/>
    <x v="24"/>
    <x v="1"/>
    <n v="9045.7099999999991"/>
    <n v="6379.85"/>
    <n v="1.4178562191901061"/>
  </r>
  <r>
    <x v="31"/>
    <n v="25"/>
    <x v="24"/>
    <x v="2"/>
    <n v="2265.7800000000002"/>
    <n v="1046.3499999999999"/>
    <n v="2.1654131026903047"/>
  </r>
  <r>
    <x v="31"/>
    <n v="25"/>
    <x v="24"/>
    <x v="3"/>
    <n v="11.99"/>
    <n v="11.97"/>
    <n v="1.0016708437761068"/>
  </r>
  <r>
    <x v="32"/>
    <n v="25"/>
    <x v="24"/>
    <x v="0"/>
    <n v="2260.13"/>
    <n v="1783.2"/>
    <n v="1.2674573799910274"/>
  </r>
  <r>
    <x v="32"/>
    <n v="25"/>
    <x v="24"/>
    <x v="1"/>
    <n v="3936.52"/>
    <n v="3025.95"/>
    <n v="1.3009203721145426"/>
  </r>
  <r>
    <x v="32"/>
    <n v="25"/>
    <x v="24"/>
    <x v="2"/>
    <n v="3599.48"/>
    <n v="2105.25"/>
    <n v="1.7097636860230376"/>
  </r>
  <r>
    <x v="32"/>
    <n v="25"/>
    <x v="24"/>
    <x v="3"/>
    <n v="19.86"/>
    <n v="19.829999999999998"/>
    <n v="1.0015128593040847"/>
  </r>
  <r>
    <x v="33"/>
    <n v="25"/>
    <x v="24"/>
    <x v="0"/>
    <n v="1267.3800000000001"/>
    <n v="933.25"/>
    <n v="1.3580283953924459"/>
  </r>
  <r>
    <x v="33"/>
    <n v="25"/>
    <x v="24"/>
    <x v="1"/>
    <n v="9058.82"/>
    <n v="6416.67"/>
    <n v="1.4117634224605597"/>
  </r>
  <r>
    <x v="33"/>
    <n v="25"/>
    <x v="24"/>
    <x v="2"/>
    <n v="1560.93"/>
    <n v="726.64"/>
    <n v="2.1481476384454479"/>
  </r>
  <r>
    <x v="33"/>
    <n v="25"/>
    <x v="24"/>
    <x v="3"/>
    <n v="31.55"/>
    <n v="31.5"/>
    <n v="1.0015873015873016"/>
  </r>
  <r>
    <x v="34"/>
    <n v="25"/>
    <x v="24"/>
    <x v="0"/>
    <n v="1726.02"/>
    <n v="1272.93"/>
    <n v="1.355942589144729"/>
  </r>
  <r>
    <x v="34"/>
    <n v="25"/>
    <x v="24"/>
    <x v="1"/>
    <n v="5559.75"/>
    <n v="3946.67"/>
    <n v="1.4087192493925258"/>
  </r>
  <r>
    <x v="34"/>
    <n v="25"/>
    <x v="24"/>
    <x v="2"/>
    <n v="3637.32"/>
    <n v="1693.22"/>
    <n v="2.1481673970305102"/>
  </r>
  <r>
    <x v="34"/>
    <n v="25"/>
    <x v="24"/>
    <x v="3"/>
    <n v="13.68"/>
    <n v="13.66"/>
    <n v="1.0014641288433381"/>
  </r>
  <r>
    <x v="35"/>
    <n v="25"/>
    <x v="24"/>
    <x v="0"/>
    <n v="1568.35"/>
    <n v="1165.32"/>
    <n v="1.3458534994679574"/>
  </r>
  <r>
    <x v="35"/>
    <n v="25"/>
    <x v="24"/>
    <x v="1"/>
    <n v="6179.5"/>
    <n v="4414.8500000000004"/>
    <n v="1.3997078043421634"/>
  </r>
  <r>
    <x v="35"/>
    <n v="25"/>
    <x v="24"/>
    <x v="2"/>
    <n v="2188.9299999999998"/>
    <n v="1020.52"/>
    <n v="2.1449163171716377"/>
  </r>
  <r>
    <x v="35"/>
    <n v="25"/>
    <x v="24"/>
    <x v="3"/>
    <n v="31.87"/>
    <n v="31.83"/>
    <n v="1.0012566760917374"/>
  </r>
  <r>
    <x v="36"/>
    <n v="25"/>
    <x v="24"/>
    <x v="0"/>
    <n v="1570.09"/>
    <n v="1168.1300000000001"/>
    <n v="1.3441055361988818"/>
  </r>
  <r>
    <x v="36"/>
    <n v="25"/>
    <x v="24"/>
    <x v="1"/>
    <n v="5626.77"/>
    <n v="4023.17"/>
    <n v="1.3985911607016359"/>
  </r>
  <r>
    <x v="36"/>
    <n v="25"/>
    <x v="24"/>
    <x v="2"/>
    <n v="2433.34"/>
    <n v="1134.9000000000001"/>
    <n v="2.1441008018327605"/>
  </r>
  <r>
    <x v="36"/>
    <n v="25"/>
    <x v="24"/>
    <x v="3"/>
    <n v="19.18"/>
    <n v="19.16"/>
    <n v="1.0010438413361169"/>
  </r>
  <r>
    <x v="0"/>
    <n v="26"/>
    <x v="25"/>
    <x v="0"/>
    <n v="1917.63"/>
    <n v="1301.82"/>
    <n v="1.4730377471539846"/>
  </r>
  <r>
    <x v="0"/>
    <n v="26"/>
    <x v="25"/>
    <x v="1"/>
    <n v="1265.02"/>
    <n v="833.9"/>
    <n v="1.5169924451373067"/>
  </r>
  <r>
    <x v="0"/>
    <n v="26"/>
    <x v="25"/>
    <x v="2"/>
    <n v="12331.93"/>
    <n v="10639.86"/>
    <n v="1.1590312278545019"/>
  </r>
  <r>
    <x v="0"/>
    <n v="26"/>
    <x v="25"/>
    <x v="3"/>
    <n v="8745.49"/>
    <n v="7738.22"/>
    <n v="1.1301681782115267"/>
  </r>
  <r>
    <x v="1"/>
    <n v="26"/>
    <x v="25"/>
    <x v="0"/>
    <n v="1467.5"/>
    <n v="780.87"/>
    <n v="1.8793140983774508"/>
  </r>
  <r>
    <x v="1"/>
    <n v="26"/>
    <x v="25"/>
    <x v="1"/>
    <n v="1043.1099999999999"/>
    <n v="539.79"/>
    <n v="1.9324366883417625"/>
  </r>
  <r>
    <x v="1"/>
    <n v="26"/>
    <x v="25"/>
    <x v="2"/>
    <n v="11549.06"/>
    <n v="7817.15"/>
    <n v="1.4774003313227966"/>
  </r>
  <r>
    <x v="1"/>
    <n v="26"/>
    <x v="25"/>
    <x v="3"/>
    <n v="8631.64"/>
    <n v="5991.24"/>
    <n v="1.4407101034176564"/>
  </r>
  <r>
    <x v="2"/>
    <n v="26"/>
    <x v="25"/>
    <x v="0"/>
    <n v="1616.24"/>
    <n v="674.77"/>
    <n v="2.3952457874535029"/>
  </r>
  <r>
    <x v="2"/>
    <n v="26"/>
    <x v="25"/>
    <x v="1"/>
    <n v="798.35"/>
    <n v="325.26"/>
    <n v="2.4544979401094511"/>
  </r>
  <r>
    <x v="2"/>
    <n v="26"/>
    <x v="25"/>
    <x v="2"/>
    <n v="9477.5300000000007"/>
    <n v="5041.2"/>
    <n v="1.8800146790446721"/>
  </r>
  <r>
    <x v="2"/>
    <n v="26"/>
    <x v="25"/>
    <x v="3"/>
    <n v="8066.48"/>
    <n v="4399.05"/>
    <n v="1.8336868187449562"/>
  </r>
  <r>
    <x v="3"/>
    <n v="26"/>
    <x v="25"/>
    <x v="0"/>
    <n v="1903.86"/>
    <n v="814.37"/>
    <n v="2.3378316981224749"/>
  </r>
  <r>
    <x v="3"/>
    <n v="26"/>
    <x v="25"/>
    <x v="1"/>
    <n v="878.17"/>
    <n v="365.14"/>
    <n v="2.4050227310072847"/>
  </r>
  <r>
    <x v="3"/>
    <n v="26"/>
    <x v="25"/>
    <x v="2"/>
    <n v="7743.32"/>
    <n v="4221.43"/>
    <n v="1.8342883809514783"/>
  </r>
  <r>
    <x v="3"/>
    <n v="26"/>
    <x v="25"/>
    <x v="3"/>
    <n v="6539.96"/>
    <n v="3657.17"/>
    <n v="1.7882570402797791"/>
  </r>
  <r>
    <x v="4"/>
    <n v="26"/>
    <x v="25"/>
    <x v="0"/>
    <n v="1559.89"/>
    <n v="795.7"/>
    <n v="1.9603996481085837"/>
  </r>
  <r>
    <x v="4"/>
    <n v="26"/>
    <x v="25"/>
    <x v="1"/>
    <n v="1023.56"/>
    <n v="501.72"/>
    <n v="2.0401020489516064"/>
  </r>
  <r>
    <x v="4"/>
    <n v="26"/>
    <x v="25"/>
    <x v="2"/>
    <n v="8268.43"/>
    <n v="4799.58"/>
    <n v="1.7227403231116056"/>
  </r>
  <r>
    <x v="4"/>
    <n v="26"/>
    <x v="25"/>
    <x v="3"/>
    <n v="5466.58"/>
    <n v="3228.23"/>
    <n v="1.6933675729424482"/>
  </r>
  <r>
    <x v="5"/>
    <n v="26"/>
    <x v="25"/>
    <x v="0"/>
    <n v="1642.99"/>
    <n v="1051.49"/>
    <n v="1.562535069282637"/>
  </r>
  <r>
    <x v="5"/>
    <n v="26"/>
    <x v="25"/>
    <x v="1"/>
    <n v="827.37"/>
    <n v="509.53"/>
    <n v="1.6237905520774047"/>
  </r>
  <r>
    <x v="5"/>
    <n v="26"/>
    <x v="25"/>
    <x v="2"/>
    <n v="9624.49"/>
    <n v="6991.79"/>
    <n v="1.3765416295397888"/>
  </r>
  <r>
    <x v="5"/>
    <n v="26"/>
    <x v="25"/>
    <x v="3"/>
    <n v="6155.68"/>
    <n v="4549.5200000000004"/>
    <n v="1.3530394415235014"/>
  </r>
  <r>
    <x v="6"/>
    <n v="26"/>
    <x v="25"/>
    <x v="0"/>
    <n v="1869.38"/>
    <n v="952.12"/>
    <n v="1.9633869680292402"/>
  </r>
  <r>
    <x v="6"/>
    <n v="26"/>
    <x v="25"/>
    <x v="1"/>
    <n v="917.01"/>
    <n v="462.57"/>
    <n v="1.9824242817303328"/>
  </r>
  <r>
    <x v="6"/>
    <n v="26"/>
    <x v="25"/>
    <x v="2"/>
    <n v="9771.17"/>
    <n v="6908.81"/>
    <n v="1.414305792169708"/>
  </r>
  <r>
    <x v="6"/>
    <n v="26"/>
    <x v="25"/>
    <x v="3"/>
    <n v="7545.64"/>
    <n v="5494.42"/>
    <n v="1.3733278489813301"/>
  </r>
  <r>
    <x v="7"/>
    <n v="26"/>
    <x v="25"/>
    <x v="0"/>
    <n v="1814.7"/>
    <n v="1013.23"/>
    <n v="1.7910050037997296"/>
  </r>
  <r>
    <x v="7"/>
    <n v="26"/>
    <x v="25"/>
    <x v="1"/>
    <n v="1042.6199999999999"/>
    <n v="572.11"/>
    <n v="1.8224117739595529"/>
  </r>
  <r>
    <x v="7"/>
    <n v="26"/>
    <x v="25"/>
    <x v="2"/>
    <n v="10697.37"/>
    <n v="7888.24"/>
    <n v="1.3561161932192733"/>
  </r>
  <r>
    <x v="7"/>
    <n v="26"/>
    <x v="25"/>
    <x v="3"/>
    <n v="7818.14"/>
    <n v="5924.38"/>
    <n v="1.3196553900998924"/>
  </r>
  <r>
    <x v="8"/>
    <n v="26"/>
    <x v="25"/>
    <x v="0"/>
    <n v="1588.46"/>
    <n v="727.92"/>
    <n v="2.1821903505879767"/>
  </r>
  <r>
    <x v="8"/>
    <n v="26"/>
    <x v="25"/>
    <x v="1"/>
    <n v="1012.06"/>
    <n v="461.68"/>
    <n v="2.1921244151793449"/>
  </r>
  <r>
    <x v="8"/>
    <n v="26"/>
    <x v="25"/>
    <x v="2"/>
    <n v="11931.7"/>
    <n v="7727.71"/>
    <n v="1.5440149798581988"/>
  </r>
  <r>
    <x v="8"/>
    <n v="26"/>
    <x v="25"/>
    <x v="3"/>
    <n v="8443.41"/>
    <n v="5638.76"/>
    <n v="1.4973877235420552"/>
  </r>
  <r>
    <x v="9"/>
    <n v="26"/>
    <x v="25"/>
    <x v="0"/>
    <n v="1473.11"/>
    <n v="591.54999999999995"/>
    <n v="2.4902544163637899"/>
  </r>
  <r>
    <x v="9"/>
    <n v="26"/>
    <x v="25"/>
    <x v="1"/>
    <n v="893.75"/>
    <n v="366.59"/>
    <n v="2.4380097656782782"/>
  </r>
  <r>
    <x v="9"/>
    <n v="26"/>
    <x v="25"/>
    <x v="2"/>
    <n v="12203.32"/>
    <n v="6477.05"/>
    <n v="1.8840861194525285"/>
  </r>
  <r>
    <x v="9"/>
    <n v="26"/>
    <x v="25"/>
    <x v="3"/>
    <n v="9277.7800000000007"/>
    <n v="5064.03"/>
    <n v="1.8320942016536239"/>
  </r>
  <r>
    <x v="10"/>
    <n v="26"/>
    <x v="25"/>
    <x v="0"/>
    <n v="1022.21"/>
    <n v="742.68"/>
    <n v="1.3763801368018529"/>
  </r>
  <r>
    <x v="10"/>
    <n v="26"/>
    <x v="25"/>
    <x v="1"/>
    <n v="832.14"/>
    <n v="589.41"/>
    <n v="1.4118185982592764"/>
  </r>
  <r>
    <x v="10"/>
    <n v="26"/>
    <x v="25"/>
    <x v="2"/>
    <n v="11046.07"/>
    <n v="8370.34"/>
    <n v="1.3196680182644911"/>
  </r>
  <r>
    <x v="10"/>
    <n v="26"/>
    <x v="25"/>
    <x v="3"/>
    <n v="9066.69"/>
    <n v="6959.1"/>
    <n v="1.3028538173039617"/>
  </r>
  <r>
    <x v="11"/>
    <n v="26"/>
    <x v="25"/>
    <x v="0"/>
    <n v="939.21"/>
    <n v="647.69000000000005"/>
    <n v="1.4500918649353858"/>
  </r>
  <r>
    <x v="11"/>
    <n v="26"/>
    <x v="25"/>
    <x v="1"/>
    <n v="572.5"/>
    <n v="385.29"/>
    <n v="1.4858937423758727"/>
  </r>
  <r>
    <x v="11"/>
    <n v="26"/>
    <x v="25"/>
    <x v="2"/>
    <n v="9314.51"/>
    <n v="6742.03"/>
    <n v="1.3815586700148175"/>
  </r>
  <r>
    <x v="11"/>
    <n v="26"/>
    <x v="25"/>
    <x v="3"/>
    <n v="8725.19"/>
    <n v="6400.76"/>
    <n v="1.3631490635487036"/>
  </r>
  <r>
    <x v="12"/>
    <n v="26"/>
    <x v="25"/>
    <x v="0"/>
    <n v="1213.4100000000001"/>
    <n v="570.78"/>
    <n v="2.1258803742247454"/>
  </r>
  <r>
    <x v="12"/>
    <n v="26"/>
    <x v="25"/>
    <x v="1"/>
    <n v="526.54"/>
    <n v="242.56"/>
    <n v="2.1707618733509233"/>
  </r>
  <r>
    <x v="12"/>
    <n v="26"/>
    <x v="25"/>
    <x v="2"/>
    <n v="6795.58"/>
    <n v="3427.92"/>
    <n v="1.9824208266237251"/>
  </r>
  <r>
    <x v="12"/>
    <n v="26"/>
    <x v="25"/>
    <x v="3"/>
    <n v="6909.93"/>
    <n v="3537.56"/>
    <n v="1.9533039722294463"/>
  </r>
  <r>
    <x v="13"/>
    <n v="26"/>
    <x v="25"/>
    <x v="0"/>
    <n v="1066.19"/>
    <n v="874.56"/>
    <n v="1.2191158982802783"/>
  </r>
  <r>
    <x v="13"/>
    <n v="26"/>
    <x v="25"/>
    <x v="1"/>
    <n v="678.29"/>
    <n v="542.58000000000004"/>
    <n v="1.2501197980021377"/>
  </r>
  <r>
    <x v="13"/>
    <n v="26"/>
    <x v="25"/>
    <x v="2"/>
    <n v="6168.88"/>
    <n v="5307.39"/>
    <n v="1.162318955268032"/>
  </r>
  <r>
    <x v="13"/>
    <n v="26"/>
    <x v="25"/>
    <x v="3"/>
    <n v="5160.5200000000004"/>
    <n v="4498.18"/>
    <n v="1.1472462195821422"/>
  </r>
  <r>
    <x v="14"/>
    <n v="26"/>
    <x v="25"/>
    <x v="0"/>
    <n v="881.35"/>
    <n v="388.34"/>
    <n v="2.2695318535304119"/>
  </r>
  <r>
    <x v="14"/>
    <n v="26"/>
    <x v="25"/>
    <x v="1"/>
    <n v="590.02"/>
    <n v="256.49"/>
    <n v="2.3003625872353695"/>
  </r>
  <r>
    <x v="14"/>
    <n v="26"/>
    <x v="25"/>
    <x v="2"/>
    <n v="7567.38"/>
    <n v="3735.25"/>
    <n v="2.0259366842915467"/>
  </r>
  <r>
    <x v="14"/>
    <n v="26"/>
    <x v="25"/>
    <x v="3"/>
    <n v="4709.8500000000004"/>
    <n v="2365.5"/>
    <n v="1.9910589727330377"/>
  </r>
  <r>
    <x v="15"/>
    <n v="26"/>
    <x v="25"/>
    <x v="0"/>
    <n v="919.56"/>
    <n v="854.08"/>
    <n v="1.0766672911202697"/>
  </r>
  <r>
    <x v="15"/>
    <n v="26"/>
    <x v="25"/>
    <x v="1"/>
    <n v="495.57"/>
    <n v="449.41"/>
    <n v="1.1027124452059367"/>
  </r>
  <r>
    <x v="15"/>
    <n v="26"/>
    <x v="25"/>
    <x v="2"/>
    <n v="7063.09"/>
    <n v="6926.61"/>
    <n v="1.0197037223114915"/>
  </r>
  <r>
    <x v="15"/>
    <n v="26"/>
    <x v="25"/>
    <x v="3"/>
    <n v="5645.34"/>
    <n v="5610.63"/>
    <n v="1.0061864710380117"/>
  </r>
  <r>
    <x v="16"/>
    <n v="26"/>
    <x v="25"/>
    <x v="0"/>
    <n v="1196.7"/>
    <n v="879.56"/>
    <n v="1.3605666469598436"/>
  </r>
  <r>
    <x v="16"/>
    <n v="26"/>
    <x v="25"/>
    <x v="1"/>
    <n v="531.16"/>
    <n v="386.25"/>
    <n v="1.3751715210355986"/>
  </r>
  <r>
    <x v="16"/>
    <n v="26"/>
    <x v="25"/>
    <x v="2"/>
    <n v="6334.8"/>
    <n v="5297.44"/>
    <n v="1.1958228880364856"/>
  </r>
  <r>
    <x v="16"/>
    <n v="26"/>
    <x v="25"/>
    <x v="3"/>
    <n v="5963.36"/>
    <n v="5079.16"/>
    <n v="1.1740839036376094"/>
  </r>
  <r>
    <x v="17"/>
    <n v="26"/>
    <x v="25"/>
    <x v="0"/>
    <n v="1224.29"/>
    <n v="845.21"/>
    <n v="1.4485039221021994"/>
  </r>
  <r>
    <x v="17"/>
    <n v="26"/>
    <x v="25"/>
    <x v="1"/>
    <n v="706.53"/>
    <n v="482.64"/>
    <n v="1.4638861263053207"/>
  </r>
  <r>
    <x v="17"/>
    <n v="26"/>
    <x v="25"/>
    <x v="2"/>
    <n v="7544.37"/>
    <n v="5895.26"/>
    <n v="1.2797349056699789"/>
  </r>
  <r>
    <x v="17"/>
    <n v="26"/>
    <x v="25"/>
    <x v="3"/>
    <n v="5443.5"/>
    <n v="4332.1099999999997"/>
    <n v="1.2565470405876122"/>
  </r>
  <r>
    <x v="18"/>
    <n v="26"/>
    <x v="25"/>
    <x v="0"/>
    <n v="1414.07"/>
    <n v="754.62"/>
    <n v="1.8738835440354085"/>
  </r>
  <r>
    <x v="18"/>
    <n v="26"/>
    <x v="25"/>
    <x v="1"/>
    <n v="712.18"/>
    <n v="371.8"/>
    <n v="1.9154922001075845"/>
  </r>
  <r>
    <x v="18"/>
    <n v="26"/>
    <x v="25"/>
    <x v="2"/>
    <n v="8808.2800000000007"/>
    <n v="5005.63"/>
    <n v="1.7596746063932014"/>
  </r>
  <r>
    <x v="18"/>
    <n v="26"/>
    <x v="25"/>
    <x v="3"/>
    <n v="6101.65"/>
    <n v="3516.45"/>
    <n v="1.7351732571201068"/>
  </r>
  <r>
    <x v="19"/>
    <n v="26"/>
    <x v="25"/>
    <x v="0"/>
    <n v="2278.87"/>
    <n v="1442.82"/>
    <n v="1.5794555107359198"/>
  </r>
  <r>
    <x v="19"/>
    <n v="26"/>
    <x v="25"/>
    <x v="1"/>
    <n v="830.11"/>
    <n v="516.35"/>
    <n v="1.6076498499080081"/>
  </r>
  <r>
    <x v="19"/>
    <n v="26"/>
    <x v="25"/>
    <x v="2"/>
    <n v="9567.42"/>
    <n v="6602.69"/>
    <n v="1.4490185060937286"/>
  </r>
  <r>
    <x v="19"/>
    <n v="26"/>
    <x v="25"/>
    <x v="3"/>
    <n v="6856.21"/>
    <n v="4806.49"/>
    <n v="1.426448406217427"/>
  </r>
  <r>
    <x v="20"/>
    <n v="26"/>
    <x v="25"/>
    <x v="0"/>
    <n v="4285.3500000000004"/>
    <n v="2943.75"/>
    <n v="1.4557452229299364"/>
  </r>
  <r>
    <x v="20"/>
    <n v="26"/>
    <x v="25"/>
    <x v="1"/>
    <n v="1344.46"/>
    <n v="906.17"/>
    <n v="1.4836730414822827"/>
  </r>
  <r>
    <x v="20"/>
    <n v="26"/>
    <x v="25"/>
    <x v="2"/>
    <n v="11324.44"/>
    <n v="8408.02"/>
    <n v="1.3468616868180618"/>
  </r>
  <r>
    <x v="20"/>
    <n v="26"/>
    <x v="25"/>
    <x v="3"/>
    <n v="7792.6"/>
    <n v="5874.53"/>
    <n v="1.3265061204896393"/>
  </r>
  <r>
    <x v="21"/>
    <n v="26"/>
    <x v="25"/>
    <x v="0"/>
    <n v="5843.26"/>
    <n v="4179.33"/>
    <n v="1.398133193598017"/>
  </r>
  <r>
    <x v="21"/>
    <n v="26"/>
    <x v="25"/>
    <x v="1"/>
    <n v="2537.6999999999998"/>
    <n v="1768.65"/>
    <n v="1.4348231702145702"/>
  </r>
  <r>
    <x v="21"/>
    <n v="26"/>
    <x v="25"/>
    <x v="2"/>
    <n v="17943.39"/>
    <n v="13381.95"/>
    <n v="1.3408651205541793"/>
  </r>
  <r>
    <x v="21"/>
    <n v="26"/>
    <x v="25"/>
    <x v="3"/>
    <n v="9505.39"/>
    <n v="7177.94"/>
    <n v="1.3242504116780023"/>
  </r>
  <r>
    <x v="22"/>
    <n v="26"/>
    <x v="25"/>
    <x v="0"/>
    <n v="5449.53"/>
    <n v="3836.57"/>
    <n v="1.4204171955679159"/>
  </r>
  <r>
    <x v="22"/>
    <n v="26"/>
    <x v="25"/>
    <x v="1"/>
    <n v="3469.93"/>
    <n v="2388.5500000000002"/>
    <n v="1.4527349228611499"/>
  </r>
  <r>
    <x v="22"/>
    <n v="26"/>
    <x v="25"/>
    <x v="2"/>
    <n v="34441.42"/>
    <n v="25712.2"/>
    <n v="1.3394972036620747"/>
  </r>
  <r>
    <x v="22"/>
    <n v="26"/>
    <x v="25"/>
    <x v="3"/>
    <n v="15086.32"/>
    <n v="11419.75"/>
    <n v="1.3210727029926224"/>
  </r>
  <r>
    <x v="23"/>
    <n v="26"/>
    <x v="25"/>
    <x v="0"/>
    <n v="4827.3"/>
    <n v="2954.48"/>
    <n v="1.6338915815981154"/>
  </r>
  <r>
    <x v="23"/>
    <n v="26"/>
    <x v="25"/>
    <x v="1"/>
    <n v="3191.82"/>
    <n v="1920.81"/>
    <n v="1.6617052181111096"/>
  </r>
  <r>
    <x v="23"/>
    <n v="26"/>
    <x v="25"/>
    <x v="2"/>
    <n v="45028.89"/>
    <n v="30184.09"/>
    <n v="1.4918087641535656"/>
  </r>
  <r>
    <x v="23"/>
    <n v="26"/>
    <x v="25"/>
    <x v="3"/>
    <n v="28350.91"/>
    <n v="19310.07"/>
    <n v="1.4681930205328102"/>
  </r>
  <r>
    <x v="24"/>
    <n v="26"/>
    <x v="25"/>
    <x v="0"/>
    <n v="5503.26"/>
    <n v="2563.08"/>
    <n v="2.1471276745165975"/>
  </r>
  <r>
    <x v="24"/>
    <n v="26"/>
    <x v="25"/>
    <x v="1"/>
    <n v="2831.45"/>
    <n v="1319.91"/>
    <n v="2.1451841413429702"/>
  </r>
  <r>
    <x v="24"/>
    <n v="26"/>
    <x v="25"/>
    <x v="2"/>
    <n v="41366.9"/>
    <n v="23206.71"/>
    <n v="1.7825404807488869"/>
  </r>
  <r>
    <x v="24"/>
    <n v="26"/>
    <x v="25"/>
    <x v="3"/>
    <n v="36193.51"/>
    <n v="20752.599999999999"/>
    <n v="1.7440470109769382"/>
  </r>
  <r>
    <x v="25"/>
    <n v="26"/>
    <x v="25"/>
    <x v="0"/>
    <n v="4900.7299999999996"/>
    <n v="1236.76"/>
    <n v="3.9625553866554544"/>
  </r>
  <r>
    <x v="25"/>
    <n v="26"/>
    <x v="25"/>
    <x v="1"/>
    <n v="3191.07"/>
    <n v="873.86"/>
    <n v="3.6516947794841279"/>
  </r>
  <r>
    <x v="25"/>
    <n v="26"/>
    <x v="25"/>
    <x v="2"/>
    <n v="34536.5"/>
    <n v="15015.67"/>
    <n v="2.3000305680665596"/>
  </r>
  <r>
    <x v="25"/>
    <n v="26"/>
    <x v="25"/>
    <x v="3"/>
    <n v="31952.79"/>
    <n v="14456.44"/>
    <n v="2.2102806776772153"/>
  </r>
  <r>
    <x v="26"/>
    <n v="26"/>
    <x v="25"/>
    <x v="0"/>
    <n v="3837.89"/>
    <n v="861.34"/>
    <n v="4.4557201569647287"/>
  </r>
  <r>
    <x v="26"/>
    <n v="26"/>
    <x v="25"/>
    <x v="1"/>
    <n v="2818.03"/>
    <n v="740.69"/>
    <n v="3.8046011151763897"/>
  </r>
  <r>
    <x v="26"/>
    <n v="26"/>
    <x v="25"/>
    <x v="2"/>
    <n v="36898.22"/>
    <n v="18620.7"/>
    <n v="1.9815699732018668"/>
  </r>
  <r>
    <x v="26"/>
    <n v="26"/>
    <x v="25"/>
    <x v="3"/>
    <n v="27259.51"/>
    <n v="14455.02"/>
    <n v="1.8858161386148202"/>
  </r>
  <r>
    <x v="27"/>
    <n v="26"/>
    <x v="25"/>
    <x v="0"/>
    <n v="3942.56"/>
    <n v="355.52"/>
    <n v="11.08955895589559"/>
  </r>
  <r>
    <x v="27"/>
    <n v="26"/>
    <x v="25"/>
    <x v="1"/>
    <n v="2210.31"/>
    <n v="431.24"/>
    <n v="5.12547537334199"/>
  </r>
  <r>
    <x v="27"/>
    <n v="26"/>
    <x v="25"/>
    <x v="2"/>
    <n v="33213.07"/>
    <n v="25033.69"/>
    <n v="1.3267348920594608"/>
  </r>
  <r>
    <x v="27"/>
    <n v="26"/>
    <x v="25"/>
    <x v="3"/>
    <n v="27756.75"/>
    <n v="22483.85"/>
    <n v="1.23451944395644"/>
  </r>
  <r>
    <x v="28"/>
    <n v="26"/>
    <x v="25"/>
    <x v="0"/>
    <n v="4563.8999999999996"/>
    <n v="884.61"/>
    <n v="5.1592227083121367"/>
  </r>
  <r>
    <x v="28"/>
    <n v="26"/>
    <x v="25"/>
    <x v="1"/>
    <n v="2270.04"/>
    <n v="516.51"/>
    <n v="4.3949584712783878"/>
  </r>
  <r>
    <x v="28"/>
    <n v="26"/>
    <x v="25"/>
    <x v="2"/>
    <n v="24826.62"/>
    <n v="10923.59"/>
    <n v="2.2727528221033562"/>
  </r>
  <r>
    <x v="28"/>
    <n v="26"/>
    <x v="25"/>
    <x v="3"/>
    <n v="24936.2"/>
    <n v="11531.59"/>
    <n v="2.162425129578835"/>
  </r>
  <r>
    <x v="29"/>
    <n v="26"/>
    <x v="25"/>
    <x v="0"/>
    <n v="5546.68"/>
    <n v="1776.38"/>
    <n v="3.122462536169063"/>
  </r>
  <r>
    <x v="29"/>
    <n v="26"/>
    <x v="25"/>
    <x v="1"/>
    <n v="2676.17"/>
    <n v="1045.7"/>
    <n v="2.5592139236874822"/>
  </r>
  <r>
    <x v="29"/>
    <n v="26"/>
    <x v="25"/>
    <x v="2"/>
    <n v="28771.07"/>
    <n v="23455"/>
    <n v="1.2266497548497122"/>
  </r>
  <r>
    <x v="29"/>
    <n v="26"/>
    <x v="25"/>
    <x v="3"/>
    <n v="19831.150000000001"/>
    <n v="17049.55"/>
    <n v="1.1631480009736328"/>
  </r>
  <r>
    <x v="30"/>
    <n v="26"/>
    <x v="25"/>
    <x v="0"/>
    <n v="5556.36"/>
    <n v="494.42"/>
    <n v="11.23813761579224"/>
  </r>
  <r>
    <x v="30"/>
    <n v="26"/>
    <x v="25"/>
    <x v="1"/>
    <n v="3254.61"/>
    <n v="565.38"/>
    <n v="5.7565000530616581"/>
  </r>
  <r>
    <x v="30"/>
    <n v="26"/>
    <x v="25"/>
    <x v="2"/>
    <n v="33480.61"/>
    <n v="20930.72"/>
    <n v="1.5995918917266103"/>
  </r>
  <r>
    <x v="30"/>
    <n v="26"/>
    <x v="25"/>
    <x v="3"/>
    <n v="22876.82"/>
    <n v="15349.31"/>
    <n v="1.4904135755939518"/>
  </r>
  <r>
    <x v="31"/>
    <n v="26"/>
    <x v="25"/>
    <x v="0"/>
    <n v="4542.03"/>
    <n v="232.92"/>
    <n v="19.500386398763524"/>
  </r>
  <r>
    <x v="31"/>
    <n v="26"/>
    <x v="25"/>
    <x v="1"/>
    <n v="3259.96"/>
    <n v="464.32"/>
    <n v="7.0209338387319091"/>
  </r>
  <r>
    <x v="31"/>
    <n v="26"/>
    <x v="25"/>
    <x v="2"/>
    <n v="40420.589999999997"/>
    <n v="25093.13"/>
    <n v="1.6108229623008368"/>
  </r>
  <r>
    <x v="31"/>
    <n v="26"/>
    <x v="25"/>
    <x v="3"/>
    <n v="25140.78"/>
    <n v="16817.330000000002"/>
    <n v="1.4949329055206739"/>
  </r>
  <r>
    <x v="32"/>
    <n v="26"/>
    <x v="25"/>
    <x v="0"/>
    <n v="4788.6499999999996"/>
    <n v="0"/>
    <e v="#DIV/0!"/>
  </r>
  <r>
    <x v="32"/>
    <n v="26"/>
    <x v="25"/>
    <x v="1"/>
    <n v="2645.72"/>
    <n v="225.36"/>
    <n v="11.739971600993963"/>
  </r>
  <r>
    <x v="32"/>
    <n v="26"/>
    <x v="25"/>
    <x v="2"/>
    <n v="38847.82"/>
    <n v="26188.6"/>
    <n v="1.4833866644265064"/>
  </r>
  <r>
    <x v="32"/>
    <n v="26"/>
    <x v="25"/>
    <x v="3"/>
    <n v="30515.35"/>
    <n v="22363.17"/>
    <n v="1.3645359758925055"/>
  </r>
  <r>
    <x v="33"/>
    <n v="26"/>
    <x v="25"/>
    <x v="0"/>
    <n v="5188.8599999999997"/>
    <n v="723.33"/>
    <n v="7.1735722284434482"/>
  </r>
  <r>
    <x v="33"/>
    <n v="26"/>
    <x v="25"/>
    <x v="1"/>
    <n v="2816.12"/>
    <n v="629.86"/>
    <n v="4.4710253072111259"/>
  </r>
  <r>
    <x v="33"/>
    <n v="26"/>
    <x v="25"/>
    <x v="2"/>
    <n v="33051.019999999997"/>
    <n v="22669.17"/>
    <n v="1.4579722151274175"/>
  </r>
  <r>
    <x v="33"/>
    <n v="26"/>
    <x v="25"/>
    <x v="3"/>
    <n v="29377.96"/>
    <n v="21530.080000000002"/>
    <n v="1.3645077027117407"/>
  </r>
  <r>
    <x v="34"/>
    <n v="26"/>
    <x v="25"/>
    <x v="0"/>
    <n v="6681.07"/>
    <n v="936.88"/>
    <n v="7.1311907608231575"/>
  </r>
  <r>
    <x v="34"/>
    <n v="26"/>
    <x v="25"/>
    <x v="1"/>
    <n v="3078.98"/>
    <n v="692.11"/>
    <n v="4.4486859025299443"/>
  </r>
  <r>
    <x v="34"/>
    <n v="26"/>
    <x v="25"/>
    <x v="2"/>
    <n v="36503.15"/>
    <n v="25035.72"/>
    <n v="1.4580427485209133"/>
  </r>
  <r>
    <x v="34"/>
    <n v="26"/>
    <x v="25"/>
    <x v="3"/>
    <n v="27064.91"/>
    <n v="19835.79"/>
    <n v="1.3644483027900578"/>
  </r>
  <r>
    <x v="35"/>
    <n v="26"/>
    <x v="25"/>
    <x v="0"/>
    <n v="7084.47"/>
    <n v="1022.24"/>
    <n v="6.9303392549694793"/>
  </r>
  <r>
    <x v="35"/>
    <n v="26"/>
    <x v="25"/>
    <x v="1"/>
    <n v="3781.52"/>
    <n v="862.72"/>
    <n v="4.3832529673590503"/>
  </r>
  <r>
    <x v="35"/>
    <n v="26"/>
    <x v="25"/>
    <x v="2"/>
    <n v="37949.53"/>
    <n v="26018.240000000002"/>
    <n v="1.45857406188889"/>
  </r>
  <r>
    <x v="35"/>
    <n v="26"/>
    <x v="25"/>
    <x v="3"/>
    <n v="26139.72"/>
    <n v="19161.98"/>
    <n v="1.3641450413788139"/>
  </r>
  <r>
    <x v="36"/>
    <n v="26"/>
    <x v="25"/>
    <x v="0"/>
    <n v="6978.43"/>
    <n v="1011.84"/>
    <n v="6.8967722169512964"/>
  </r>
  <r>
    <x v="36"/>
    <n v="26"/>
    <x v="25"/>
    <x v="1"/>
    <n v="4016.08"/>
    <n v="917.91"/>
    <n v="4.3752437602815091"/>
  </r>
  <r>
    <x v="36"/>
    <n v="26"/>
    <x v="25"/>
    <x v="2"/>
    <n v="46618.41"/>
    <n v="31967.8"/>
    <n v="1.4582927195490463"/>
  </r>
  <r>
    <x v="36"/>
    <n v="26"/>
    <x v="25"/>
    <x v="3"/>
    <n v="27614.52"/>
    <n v="20244.03"/>
    <n v="1.3640821516269241"/>
  </r>
  <r>
    <x v="0"/>
    <n v="27"/>
    <x v="26"/>
    <x v="0"/>
    <n v="61835.23"/>
    <n v="60534.52"/>
    <n v="1.0214870787775308"/>
  </r>
  <r>
    <x v="0"/>
    <n v="27"/>
    <x v="26"/>
    <x v="1"/>
    <n v="29881.52"/>
    <n v="23592.75"/>
    <n v="1.2665551917432263"/>
  </r>
  <r>
    <x v="0"/>
    <n v="27"/>
    <x v="26"/>
    <x v="2"/>
    <n v="45857.07"/>
    <n v="36174.589999999997"/>
    <n v="1.2676597025702296"/>
  </r>
  <r>
    <x v="0"/>
    <n v="27"/>
    <x v="26"/>
    <x v="3"/>
    <n v="36749.480000000003"/>
    <n v="28964.05"/>
    <n v="1.2687963181944515"/>
  </r>
  <r>
    <x v="1"/>
    <n v="27"/>
    <x v="26"/>
    <x v="0"/>
    <n v="29568.37"/>
    <n v="28906.959999999999"/>
    <n v="1.0228806488126043"/>
  </r>
  <r>
    <x v="1"/>
    <n v="27"/>
    <x v="26"/>
    <x v="1"/>
    <n v="35539.43"/>
    <n v="28059.67"/>
    <n v="1.2665662140716551"/>
  </r>
  <r>
    <x v="1"/>
    <n v="27"/>
    <x v="26"/>
    <x v="2"/>
    <n v="35637.57"/>
    <n v="28112.74"/>
    <n v="1.2676661897773038"/>
  </r>
  <r>
    <x v="1"/>
    <n v="27"/>
    <x v="26"/>
    <x v="3"/>
    <n v="24441.39"/>
    <n v="19263.419999999998"/>
    <n v="1.2687980638951963"/>
  </r>
  <r>
    <x v="2"/>
    <n v="27"/>
    <x v="26"/>
    <x v="0"/>
    <n v="15037.35"/>
    <n v="14654.92"/>
    <n v="1.0260956729890029"/>
  </r>
  <r>
    <x v="2"/>
    <n v="27"/>
    <x v="26"/>
    <x v="1"/>
    <n v="16534.080000000002"/>
    <n v="13054"/>
    <n v="1.2665910831928913"/>
  </r>
  <r>
    <x v="2"/>
    <n v="27"/>
    <x v="26"/>
    <x v="2"/>
    <n v="25175.67"/>
    <n v="19859.740000000002"/>
    <n v="1.267673695627435"/>
  </r>
  <r>
    <x v="2"/>
    <n v="27"/>
    <x v="26"/>
    <x v="3"/>
    <n v="18834.060000000001"/>
    <n v="14844.01"/>
    <n v="1.2687986602003098"/>
  </r>
  <r>
    <x v="3"/>
    <n v="27"/>
    <x v="26"/>
    <x v="0"/>
    <n v="32922.51"/>
    <n v="32216.400000000001"/>
    <n v="1.0219177189257644"/>
  </r>
  <r>
    <x v="3"/>
    <n v="27"/>
    <x v="26"/>
    <x v="1"/>
    <n v="21992.86"/>
    <n v="17364.27"/>
    <n v="1.2665582831872575"/>
  </r>
  <r>
    <x v="3"/>
    <n v="27"/>
    <x v="26"/>
    <x v="2"/>
    <n v="35177.21"/>
    <n v="27749.59"/>
    <n v="1.2676659366859113"/>
  </r>
  <r>
    <x v="3"/>
    <n v="27"/>
    <x v="26"/>
    <x v="3"/>
    <n v="28531.61"/>
    <n v="22487.09"/>
    <n v="1.2687995645501486"/>
  </r>
  <r>
    <x v="4"/>
    <n v="27"/>
    <x v="26"/>
    <x v="0"/>
    <n v="23842.39"/>
    <n v="23141.63"/>
    <n v="1.030281358746121"/>
  </r>
  <r>
    <x v="4"/>
    <n v="27"/>
    <x v="26"/>
    <x v="1"/>
    <n v="22882.55"/>
    <n v="18065.78"/>
    <n v="1.2666239708443257"/>
  </r>
  <r>
    <x v="4"/>
    <n v="27"/>
    <x v="26"/>
    <x v="2"/>
    <n v="26422.79"/>
    <n v="20943.63"/>
    <n v="1.2616146293646326"/>
  </r>
  <r>
    <x v="4"/>
    <n v="27"/>
    <x v="26"/>
    <x v="3"/>
    <n v="25360.66"/>
    <n v="20073.98"/>
    <n v="1.2633598319815005"/>
  </r>
  <r>
    <x v="5"/>
    <n v="27"/>
    <x v="26"/>
    <x v="0"/>
    <n v="45253.54"/>
    <n v="43867.99"/>
    <n v="1.0315845335060942"/>
  </r>
  <r>
    <x v="5"/>
    <n v="27"/>
    <x v="26"/>
    <x v="1"/>
    <n v="42026.32"/>
    <n v="33179.519999999997"/>
    <n v="1.2666343575796155"/>
  </r>
  <r>
    <x v="5"/>
    <n v="27"/>
    <x v="26"/>
    <x v="2"/>
    <n v="62472.06"/>
    <n v="49392.800000000003"/>
    <n v="1.2648009426475113"/>
  </r>
  <r>
    <x v="5"/>
    <n v="27"/>
    <x v="26"/>
    <x v="3"/>
    <n v="55973"/>
    <n v="44171.76"/>
    <n v="1.267167076883511"/>
  </r>
  <r>
    <x v="6"/>
    <n v="27"/>
    <x v="26"/>
    <x v="0"/>
    <n v="16428.66"/>
    <n v="16017.94"/>
    <n v="1.0256412497487193"/>
  </r>
  <r>
    <x v="6"/>
    <n v="27"/>
    <x v="26"/>
    <x v="1"/>
    <n v="2142.98"/>
    <n v="1691.93"/>
    <n v="1.2665890432819324"/>
  </r>
  <r>
    <x v="6"/>
    <n v="27"/>
    <x v="26"/>
    <x v="2"/>
    <n v="72270.13"/>
    <n v="56692.4"/>
    <n v="1.274776336863495"/>
  </r>
  <r>
    <x v="6"/>
    <n v="27"/>
    <x v="26"/>
    <x v="3"/>
    <n v="53891.01"/>
    <n v="42490.81"/>
    <n v="1.268298015500293"/>
  </r>
  <r>
    <x v="7"/>
    <n v="27"/>
    <x v="26"/>
    <x v="0"/>
    <n v="24066.44"/>
    <n v="23452.639999999999"/>
    <n v="1.0261718936546163"/>
  </r>
  <r>
    <x v="7"/>
    <n v="27"/>
    <x v="26"/>
    <x v="1"/>
    <n v="36887.910000000003"/>
    <n v="29123.75"/>
    <n v="1.2665920425769348"/>
  </r>
  <r>
    <x v="7"/>
    <n v="27"/>
    <x v="26"/>
    <x v="2"/>
    <n v="43546.75"/>
    <n v="34300.92"/>
    <n v="1.269550496021681"/>
  </r>
  <r>
    <x v="7"/>
    <n v="27"/>
    <x v="26"/>
    <x v="3"/>
    <n v="60958.7"/>
    <n v="48198.1"/>
    <n v="1.2647531749176835"/>
  </r>
  <r>
    <x v="8"/>
    <n v="27"/>
    <x v="26"/>
    <x v="0"/>
    <n v="16194.85"/>
    <n v="15779.06"/>
    <n v="1.0263507458619208"/>
  </r>
  <r>
    <x v="8"/>
    <n v="27"/>
    <x v="26"/>
    <x v="1"/>
    <n v="38967.33"/>
    <n v="30765.45"/>
    <n v="1.2665938577202673"/>
  </r>
  <r>
    <x v="8"/>
    <n v="27"/>
    <x v="26"/>
    <x v="2"/>
    <n v="55210.61"/>
    <n v="43727.4"/>
    <n v="1.2626090277491915"/>
  </r>
  <r>
    <x v="8"/>
    <n v="27"/>
    <x v="26"/>
    <x v="3"/>
    <n v="93525.98"/>
    <n v="74037.460000000006"/>
    <n v="1.2632251295492847"/>
  </r>
  <r>
    <x v="9"/>
    <n v="27"/>
    <x v="26"/>
    <x v="0"/>
    <n v="20417.11"/>
    <n v="18545.09"/>
    <n v="1.1009442391490147"/>
  </r>
  <r>
    <x v="9"/>
    <n v="27"/>
    <x v="26"/>
    <x v="1"/>
    <n v="16439.330000000002"/>
    <n v="14825.94"/>
    <n v="1.1088221050402201"/>
  </r>
  <r>
    <x v="9"/>
    <n v="27"/>
    <x v="26"/>
    <x v="2"/>
    <n v="100513.39"/>
    <n v="80943.09"/>
    <n v="1.2417785137681303"/>
  </r>
  <r>
    <x v="9"/>
    <n v="27"/>
    <x v="26"/>
    <x v="3"/>
    <n v="90069.31"/>
    <n v="71899.59"/>
    <n v="1.2527096468839392"/>
  </r>
  <r>
    <x v="10"/>
    <n v="27"/>
    <x v="26"/>
    <x v="0"/>
    <n v="23834.45"/>
    <n v="21548.94"/>
    <n v="1.106061365431432"/>
  </r>
  <r>
    <x v="10"/>
    <n v="27"/>
    <x v="26"/>
    <x v="1"/>
    <n v="14166.58"/>
    <n v="12723.81"/>
    <n v="1.113391350546731"/>
  </r>
  <r>
    <x v="10"/>
    <n v="27"/>
    <x v="26"/>
    <x v="2"/>
    <n v="30294.86"/>
    <n v="24276.82"/>
    <n v="1.2478924340173054"/>
  </r>
  <r>
    <x v="10"/>
    <n v="27"/>
    <x v="26"/>
    <x v="3"/>
    <n v="67443.710000000006"/>
    <n v="53674.96"/>
    <n v="1.2565209177612802"/>
  </r>
  <r>
    <x v="11"/>
    <n v="27"/>
    <x v="26"/>
    <x v="0"/>
    <n v="18060.87"/>
    <n v="16306.8"/>
    <n v="1.1075667819559938"/>
  </r>
  <r>
    <x v="11"/>
    <n v="27"/>
    <x v="26"/>
    <x v="1"/>
    <n v="17745.71"/>
    <n v="15919.21"/>
    <n v="1.1147355930350815"/>
  </r>
  <r>
    <x v="11"/>
    <n v="27"/>
    <x v="26"/>
    <x v="2"/>
    <n v="38656.25"/>
    <n v="31083.05"/>
    <n v="1.2436440439403469"/>
  </r>
  <r>
    <x v="11"/>
    <n v="27"/>
    <x v="26"/>
    <x v="3"/>
    <n v="71363.039999999994"/>
    <n v="56886.09"/>
    <n v="1.2544901574356753"/>
  </r>
  <r>
    <x v="12"/>
    <n v="27"/>
    <x v="26"/>
    <x v="0"/>
    <n v="9510.8700000000008"/>
    <n v="8553.25"/>
    <n v="1.1119597813696549"/>
  </r>
  <r>
    <x v="12"/>
    <n v="27"/>
    <x v="26"/>
    <x v="1"/>
    <n v="14580.43"/>
    <n v="13033.9"/>
    <n v="1.1186544319044953"/>
  </r>
  <r>
    <x v="12"/>
    <n v="27"/>
    <x v="26"/>
    <x v="2"/>
    <n v="38003.15"/>
    <n v="30506.01"/>
    <n v="1.2457594421558245"/>
  </r>
  <r>
    <x v="12"/>
    <n v="27"/>
    <x v="26"/>
    <x v="3"/>
    <n v="74584.25"/>
    <n v="59337.37"/>
    <n v="1.2569524062155097"/>
  </r>
  <r>
    <x v="13"/>
    <n v="27"/>
    <x v="26"/>
    <x v="0"/>
    <n v="21787.360000000001"/>
    <n v="19641.93"/>
    <n v="1.1092270464256822"/>
  </r>
  <r>
    <x v="13"/>
    <n v="27"/>
    <x v="26"/>
    <x v="1"/>
    <n v="20277.72"/>
    <n v="18166.47"/>
    <n v="1.1162168544576905"/>
  </r>
  <r>
    <x v="13"/>
    <n v="27"/>
    <x v="26"/>
    <x v="2"/>
    <n v="55086.71"/>
    <n v="43356.66"/>
    <n v="1.2705478235638998"/>
  </r>
  <r>
    <x v="13"/>
    <n v="27"/>
    <x v="26"/>
    <x v="3"/>
    <n v="54597.81"/>
    <n v="43322.37"/>
    <n v="1.2602683094207447"/>
  </r>
  <r>
    <x v="14"/>
    <n v="27"/>
    <x v="26"/>
    <x v="0"/>
    <n v="4975.38"/>
    <n v="4482.51"/>
    <n v="1.1099540212961041"/>
  </r>
  <r>
    <x v="14"/>
    <n v="27"/>
    <x v="26"/>
    <x v="1"/>
    <n v="31688.57"/>
    <n v="28372.799999999999"/>
    <n v="1.1168643912479559"/>
  </r>
  <r>
    <x v="14"/>
    <n v="27"/>
    <x v="26"/>
    <x v="2"/>
    <n v="23372.12"/>
    <n v="18790.759999999998"/>
    <n v="1.2438091913259497"/>
  </r>
  <r>
    <x v="14"/>
    <n v="27"/>
    <x v="26"/>
    <x v="3"/>
    <n v="55670.19"/>
    <n v="44337"/>
    <n v="1.2556147235942892"/>
  </r>
  <r>
    <x v="15"/>
    <n v="27"/>
    <x v="26"/>
    <x v="0"/>
    <n v="23350.91"/>
    <n v="21155.69"/>
    <n v="1.1037649918296213"/>
  </r>
  <r>
    <x v="15"/>
    <n v="27"/>
    <x v="26"/>
    <x v="1"/>
    <n v="12662.99"/>
    <n v="11394.33"/>
    <n v="1.1113413425800376"/>
  </r>
  <r>
    <x v="15"/>
    <n v="27"/>
    <x v="26"/>
    <x v="2"/>
    <n v="71041.98"/>
    <n v="56770.42"/>
    <n v="1.251390777098355"/>
  </r>
  <r>
    <x v="15"/>
    <n v="27"/>
    <x v="26"/>
    <x v="3"/>
    <n v="49702.33"/>
    <n v="39603.14"/>
    <n v="1.2550098300286292"/>
  </r>
  <r>
    <x v="16"/>
    <n v="27"/>
    <x v="26"/>
    <x v="0"/>
    <n v="15828.85"/>
    <n v="14248.84"/>
    <n v="1.1108869213213146"/>
  </r>
  <r>
    <x v="16"/>
    <n v="27"/>
    <x v="26"/>
    <x v="1"/>
    <n v="71201.09"/>
    <n v="63703.360000000001"/>
    <n v="1.117697559437995"/>
  </r>
  <r>
    <x v="16"/>
    <n v="27"/>
    <x v="26"/>
    <x v="2"/>
    <n v="25744.080000000002"/>
    <n v="20606.16"/>
    <n v="1.2493390325999605"/>
  </r>
  <r>
    <x v="16"/>
    <n v="27"/>
    <x v="26"/>
    <x v="3"/>
    <n v="74258.740000000005"/>
    <n v="59104.46"/>
    <n v="1.25639824811867"/>
  </r>
  <r>
    <x v="17"/>
    <n v="27"/>
    <x v="26"/>
    <x v="0"/>
    <n v="2374.81"/>
    <n v="2158.2600000000002"/>
    <n v="1.1003354554131568"/>
  </r>
  <r>
    <x v="17"/>
    <n v="27"/>
    <x v="26"/>
    <x v="1"/>
    <n v="17081.7"/>
    <n v="15412.8"/>
    <n v="1.1082801308003738"/>
  </r>
  <r>
    <x v="17"/>
    <n v="27"/>
    <x v="26"/>
    <x v="2"/>
    <n v="56553.08"/>
    <n v="45600.6"/>
    <n v="1.2401828046122201"/>
  </r>
  <r>
    <x v="17"/>
    <n v="27"/>
    <x v="26"/>
    <x v="3"/>
    <n v="26781.49"/>
    <n v="21310.82"/>
    <n v="1.2567085640064533"/>
  </r>
  <r>
    <x v="18"/>
    <n v="27"/>
    <x v="26"/>
    <x v="0"/>
    <n v="4805.2299999999996"/>
    <n v="4369.26"/>
    <n v="1.0997811986469104"/>
  </r>
  <r>
    <x v="18"/>
    <n v="27"/>
    <x v="26"/>
    <x v="1"/>
    <n v="15628.9"/>
    <n v="14108.25"/>
    <n v="1.1077844523594351"/>
  </r>
  <r>
    <x v="18"/>
    <n v="27"/>
    <x v="26"/>
    <x v="2"/>
    <n v="44475.51"/>
    <n v="35890.26"/>
    <n v="1.2392083534641432"/>
  </r>
  <r>
    <x v="18"/>
    <n v="27"/>
    <x v="26"/>
    <x v="3"/>
    <n v="54060.65"/>
    <n v="43148.33"/>
    <n v="1.2529024877671975"/>
  </r>
  <r>
    <x v="19"/>
    <n v="27"/>
    <x v="26"/>
    <x v="0"/>
    <n v="6834.66"/>
    <n v="6206.82"/>
    <n v="1.1011532475567198"/>
  </r>
  <r>
    <x v="19"/>
    <n v="27"/>
    <x v="26"/>
    <x v="1"/>
    <n v="20922.919999999998"/>
    <n v="18866.34"/>
    <n v="1.1090078944829787"/>
  </r>
  <r>
    <x v="19"/>
    <n v="27"/>
    <x v="26"/>
    <x v="2"/>
    <n v="42773.64"/>
    <n v="34510.129999999997"/>
    <n v="1.2394517204078919"/>
  </r>
  <r>
    <x v="19"/>
    <n v="27"/>
    <x v="26"/>
    <x v="3"/>
    <n v="29614.93"/>
    <n v="23669.62"/>
    <n v="1.2511789373889399"/>
  </r>
  <r>
    <x v="20"/>
    <n v="27"/>
    <x v="26"/>
    <x v="0"/>
    <n v="9956.9500000000007"/>
    <n v="9043.98"/>
    <n v="1.1009478127992323"/>
  </r>
  <r>
    <x v="20"/>
    <n v="27"/>
    <x v="26"/>
    <x v="1"/>
    <n v="17570.099999999999"/>
    <n v="15845.7"/>
    <n v="1.1088244760408186"/>
  </r>
  <r>
    <x v="20"/>
    <n v="27"/>
    <x v="26"/>
    <x v="2"/>
    <n v="41657.57"/>
    <n v="33626.019999999997"/>
    <n v="1.2388492601860108"/>
  </r>
  <r>
    <x v="20"/>
    <n v="27"/>
    <x v="26"/>
    <x v="3"/>
    <n v="32174.03"/>
    <n v="25709.82"/>
    <n v="1.251429609386608"/>
  </r>
  <r>
    <x v="21"/>
    <n v="27"/>
    <x v="26"/>
    <x v="0"/>
    <n v="10727.09"/>
    <n v="9737.1200000000008"/>
    <n v="1.101669692886603"/>
  </r>
  <r>
    <x v="21"/>
    <n v="27"/>
    <x v="26"/>
    <x v="1"/>
    <n v="50920.63"/>
    <n v="45896.32"/>
    <n v="1.109470868252618"/>
  </r>
  <r>
    <x v="21"/>
    <n v="27"/>
    <x v="26"/>
    <x v="2"/>
    <n v="36607.03"/>
    <n v="29535.53"/>
    <n v="1.2394235011188219"/>
  </r>
  <r>
    <x v="21"/>
    <n v="27"/>
    <x v="26"/>
    <x v="3"/>
    <n v="33059.11"/>
    <n v="26373.119999999999"/>
    <n v="1.2535153216608426"/>
  </r>
  <r>
    <x v="22"/>
    <n v="27"/>
    <x v="26"/>
    <x v="0"/>
    <n v="11822.52"/>
    <n v="10746.54"/>
    <n v="1.1001233885511057"/>
  </r>
  <r>
    <x v="22"/>
    <n v="27"/>
    <x v="26"/>
    <x v="1"/>
    <n v="39191.26"/>
    <n v="35368.35"/>
    <n v="1.1080884463086349"/>
  </r>
  <r>
    <x v="22"/>
    <n v="27"/>
    <x v="26"/>
    <x v="2"/>
    <n v="101572.73"/>
    <n v="81826.31"/>
    <n v="1.2413211594168183"/>
  </r>
  <r>
    <x v="22"/>
    <n v="27"/>
    <x v="26"/>
    <x v="3"/>
    <n v="11638.43"/>
    <n v="9269.9699999999993"/>
    <n v="1.2554981299831609"/>
  </r>
  <r>
    <x v="23"/>
    <n v="27"/>
    <x v="26"/>
    <x v="0"/>
    <n v="10487.99"/>
    <n v="9527.24"/>
    <n v="1.1008424265579537"/>
  </r>
  <r>
    <x v="23"/>
    <n v="27"/>
    <x v="26"/>
    <x v="1"/>
    <n v="85406.54"/>
    <n v="77030.880000000005"/>
    <n v="1.1087311997474258"/>
  </r>
  <r>
    <x v="23"/>
    <n v="27"/>
    <x v="26"/>
    <x v="2"/>
    <n v="76784.62"/>
    <n v="61983.51"/>
    <n v="1.2387910913725277"/>
  </r>
  <r>
    <x v="23"/>
    <n v="27"/>
    <x v="26"/>
    <x v="3"/>
    <n v="39678.620000000003"/>
    <n v="31682.35"/>
    <n v="1.2523887906042324"/>
  </r>
  <r>
    <x v="24"/>
    <n v="27"/>
    <x v="26"/>
    <x v="0"/>
    <n v="797.72"/>
    <n v="725.76"/>
    <n v="1.0991512345679013"/>
  </r>
  <r>
    <x v="24"/>
    <n v="27"/>
    <x v="26"/>
    <x v="1"/>
    <n v="37983.79"/>
    <n v="34305.599999999999"/>
    <n v="1.1072183550207546"/>
  </r>
  <r>
    <x v="24"/>
    <n v="27"/>
    <x v="26"/>
    <x v="2"/>
    <n v="121701.87"/>
    <n v="98240.73"/>
    <n v="1.2388127612651088"/>
  </r>
  <r>
    <x v="24"/>
    <n v="27"/>
    <x v="26"/>
    <x v="3"/>
    <n v="52862.43"/>
    <n v="42254.720000000001"/>
    <n v="1.2510420137679292"/>
  </r>
  <r>
    <x v="25"/>
    <n v="27"/>
    <x v="26"/>
    <x v="0"/>
    <n v="7892.35"/>
    <n v="7164.14"/>
    <n v="1.1016465339873314"/>
  </r>
  <r>
    <x v="25"/>
    <n v="27"/>
    <x v="26"/>
    <x v="1"/>
    <n v="32815.08"/>
    <n v="29577.81"/>
    <n v="1.1094492797134068"/>
  </r>
  <r>
    <x v="25"/>
    <n v="27"/>
    <x v="26"/>
    <x v="2"/>
    <n v="79424.14"/>
    <n v="63935.53"/>
    <n v="1.2422535638634731"/>
  </r>
  <r>
    <x v="25"/>
    <n v="27"/>
    <x v="26"/>
    <x v="3"/>
    <n v="85291.94"/>
    <n v="68126.41"/>
    <n v="1.2519658675688328"/>
  </r>
  <r>
    <x v="26"/>
    <n v="27"/>
    <x v="26"/>
    <x v="0"/>
    <n v="6676.33"/>
    <n v="6066.9"/>
    <n v="1.100451630981226"/>
  </r>
  <r>
    <x v="26"/>
    <n v="27"/>
    <x v="26"/>
    <x v="1"/>
    <n v="28917.89"/>
    <n v="26090.18"/>
    <n v="1.1083821575780619"/>
  </r>
  <r>
    <x v="26"/>
    <n v="27"/>
    <x v="26"/>
    <x v="2"/>
    <n v="78860.11"/>
    <n v="63682.79"/>
    <n v="1.2383268697869549"/>
  </r>
  <r>
    <x v="26"/>
    <n v="27"/>
    <x v="26"/>
    <x v="3"/>
    <n v="82424.929999999993"/>
    <n v="65926.039999999994"/>
    <n v="1.2502636287573166"/>
  </r>
  <r>
    <x v="27"/>
    <n v="27"/>
    <x v="26"/>
    <x v="0"/>
    <n v="208.29"/>
    <n v="189.19"/>
    <n v="1.1009567101855278"/>
  </r>
  <r>
    <x v="27"/>
    <n v="27"/>
    <x v="26"/>
    <x v="1"/>
    <n v="11103.54"/>
    <n v="10013.91"/>
    <n v="1.1088116430045807"/>
  </r>
  <r>
    <x v="27"/>
    <n v="27"/>
    <x v="26"/>
    <x v="2"/>
    <n v="43500.92"/>
    <n v="35072.6"/>
    <n v="1.240310669867646"/>
  </r>
  <r>
    <x v="27"/>
    <n v="27"/>
    <x v="26"/>
    <x v="3"/>
    <n v="40051.42"/>
    <n v="32007.37"/>
    <n v="1.251318680666359"/>
  </r>
  <r>
    <x v="28"/>
    <n v="27"/>
    <x v="26"/>
    <x v="0"/>
    <n v="1764.45"/>
    <n v="1601.39"/>
    <n v="1.1018240403649329"/>
  </r>
  <r>
    <x v="28"/>
    <n v="27"/>
    <x v="26"/>
    <x v="1"/>
    <n v="2688.28"/>
    <n v="2422.73"/>
    <n v="1.1096077565391109"/>
  </r>
  <r>
    <x v="28"/>
    <n v="27"/>
    <x v="26"/>
    <x v="2"/>
    <n v="23057.69"/>
    <n v="18489.2"/>
    <n v="1.2470896523375807"/>
  </r>
  <r>
    <x v="28"/>
    <n v="27"/>
    <x v="26"/>
    <x v="3"/>
    <n v="36640.550000000003"/>
    <n v="29221.77"/>
    <n v="1.2538785296031008"/>
  </r>
  <r>
    <x v="29"/>
    <n v="27"/>
    <x v="26"/>
    <x v="0"/>
    <n v="2553.75"/>
    <n v="2323.44"/>
    <n v="1.0991245739076541"/>
  </r>
  <r>
    <x v="29"/>
    <n v="27"/>
    <x v="26"/>
    <x v="1"/>
    <n v="12735.78"/>
    <n v="11502.74"/>
    <n v="1.1071953291128898"/>
  </r>
  <r>
    <x v="29"/>
    <n v="27"/>
    <x v="26"/>
    <x v="2"/>
    <n v="13236.85"/>
    <n v="10689.94"/>
    <n v="1.2382529742917172"/>
  </r>
  <r>
    <x v="29"/>
    <n v="27"/>
    <x v="26"/>
    <x v="3"/>
    <n v="9780.57"/>
    <n v="7821.85"/>
    <n v="1.2504164615787825"/>
  </r>
  <r>
    <x v="30"/>
    <n v="27"/>
    <x v="26"/>
    <x v="0"/>
    <n v="3939.04"/>
    <n v="3588.55"/>
    <n v="1.0976689749341655"/>
  </r>
  <r>
    <x v="30"/>
    <n v="27"/>
    <x v="26"/>
    <x v="1"/>
    <n v="13616.07"/>
    <n v="12312.26"/>
    <n v="1.1058952621208453"/>
  </r>
  <r>
    <x v="30"/>
    <n v="27"/>
    <x v="26"/>
    <x v="2"/>
    <n v="22744.39"/>
    <n v="18351.740000000002"/>
    <n v="1.2393587746992927"/>
  </r>
  <r>
    <x v="30"/>
    <n v="27"/>
    <x v="26"/>
    <x v="3"/>
    <n v="11361.58"/>
    <n v="9090.51"/>
    <n v="1.2498286674785022"/>
  </r>
  <r>
    <x v="31"/>
    <n v="27"/>
    <x v="26"/>
    <x v="0"/>
    <n v="6443.31"/>
    <n v="5847.56"/>
    <n v="1.1018801004179521"/>
  </r>
  <r>
    <x v="31"/>
    <n v="27"/>
    <x v="26"/>
    <x v="1"/>
    <n v="47970.8"/>
    <n v="43230.239999999998"/>
    <n v="1.1096584242881835"/>
  </r>
  <r>
    <x v="31"/>
    <n v="27"/>
    <x v="26"/>
    <x v="2"/>
    <n v="44141.21"/>
    <n v="35681.33"/>
    <n v="1.2370954221717632"/>
  </r>
  <r>
    <x v="31"/>
    <n v="27"/>
    <x v="26"/>
    <x v="3"/>
    <n v="11905.87"/>
    <n v="9524.8700000000008"/>
    <n v="1.2499771650426725"/>
  </r>
  <r>
    <x v="32"/>
    <n v="27"/>
    <x v="26"/>
    <x v="0"/>
    <n v="4962.62"/>
    <n v="4500.2700000000004"/>
    <n v="1.1027382801476355"/>
  </r>
  <r>
    <x v="32"/>
    <n v="27"/>
    <x v="26"/>
    <x v="1"/>
    <n v="41968.08"/>
    <n v="37794.61"/>
    <n v="1.1104250050470159"/>
  </r>
  <r>
    <x v="32"/>
    <n v="27"/>
    <x v="26"/>
    <x v="2"/>
    <n v="51251.63"/>
    <n v="41369.730000000003"/>
    <n v="1.238867887220922"/>
  </r>
  <r>
    <x v="32"/>
    <n v="27"/>
    <x v="26"/>
    <x v="3"/>
    <n v="19501.12"/>
    <n v="15598.2"/>
    <n v="1.2502160505699373"/>
  </r>
  <r>
    <x v="33"/>
    <n v="27"/>
    <x v="26"/>
    <x v="0"/>
    <n v="3831.27"/>
    <n v="3464.14"/>
    <n v="1.1059801278239332"/>
  </r>
  <r>
    <x v="33"/>
    <n v="27"/>
    <x v="26"/>
    <x v="1"/>
    <n v="39146.379999999997"/>
    <n v="35161.81"/>
    <n v="1.113320958164554"/>
  </r>
  <r>
    <x v="33"/>
    <n v="27"/>
    <x v="26"/>
    <x v="2"/>
    <n v="31363.86"/>
    <n v="25289.59"/>
    <n v="1.2401885518903233"/>
  </r>
  <r>
    <x v="33"/>
    <n v="27"/>
    <x v="26"/>
    <x v="3"/>
    <n v="17937.97"/>
    <n v="14342.09"/>
    <n v="1.25072217508048"/>
  </r>
  <r>
    <x v="34"/>
    <n v="27"/>
    <x v="26"/>
    <x v="0"/>
    <n v="1990.2"/>
    <n v="1811.73"/>
    <n v="1.0985080558361346"/>
  </r>
  <r>
    <x v="34"/>
    <n v="27"/>
    <x v="26"/>
    <x v="1"/>
    <n v="31166.01"/>
    <n v="28162.68"/>
    <n v="1.1066421945638696"/>
  </r>
  <r>
    <x v="34"/>
    <n v="27"/>
    <x v="26"/>
    <x v="2"/>
    <n v="68358.240000000005"/>
    <n v="55176.65"/>
    <n v="1.2388979758647907"/>
  </r>
  <r>
    <x v="34"/>
    <n v="27"/>
    <x v="26"/>
    <x v="3"/>
    <n v="21882.57"/>
    <n v="17504.509999999998"/>
    <n v="1.2501104001197407"/>
  </r>
  <r>
    <x v="35"/>
    <n v="27"/>
    <x v="26"/>
    <x v="0"/>
    <n v="2008.07"/>
    <n v="1833.35"/>
    <n v="1.0953009518095291"/>
  </r>
  <r>
    <x v="35"/>
    <n v="27"/>
    <x v="26"/>
    <x v="1"/>
    <n v="15382.59"/>
    <n v="13936.3"/>
    <n v="1.103778621298336"/>
  </r>
  <r>
    <x v="35"/>
    <n v="27"/>
    <x v="26"/>
    <x v="2"/>
    <n v="48832.4"/>
    <n v="39246.839999999997"/>
    <n v="1.2442377526445443"/>
  </r>
  <r>
    <x v="35"/>
    <n v="27"/>
    <x v="26"/>
    <x v="3"/>
    <n v="36262.39"/>
    <n v="28801.34"/>
    <n v="1.2590521829887082"/>
  </r>
  <r>
    <x v="36"/>
    <n v="27"/>
    <x v="26"/>
    <x v="0"/>
    <n v="2036.28"/>
    <n v="1855.82"/>
    <n v="1.097240034055027"/>
  </r>
  <r>
    <x v="36"/>
    <n v="27"/>
    <x v="26"/>
    <x v="1"/>
    <n v="15547.46"/>
    <n v="14063.58"/>
    <n v="1.1055122522145855"/>
  </r>
  <r>
    <x v="36"/>
    <n v="27"/>
    <x v="26"/>
    <x v="2"/>
    <n v="24107.64"/>
    <n v="19370.89"/>
    <n v="1.2445292911167221"/>
  </r>
  <r>
    <x v="36"/>
    <n v="27"/>
    <x v="26"/>
    <x v="3"/>
    <n v="26412.68"/>
    <n v="20976.21"/>
    <n v="1.2591731299410143"/>
  </r>
  <r>
    <x v="0"/>
    <n v="28"/>
    <x v="27"/>
    <x v="0"/>
    <n v="12986.43"/>
    <n v="9301.32"/>
    <n v="1.3961921533717796"/>
  </r>
  <r>
    <x v="0"/>
    <n v="28"/>
    <x v="27"/>
    <x v="1"/>
    <n v="12953.37"/>
    <n v="8386.7199999999993"/>
    <n v="1.5445096533567357"/>
  </r>
  <r>
    <x v="0"/>
    <n v="28"/>
    <x v="27"/>
    <x v="2"/>
    <n v="12674.8"/>
    <n v="3986.88"/>
    <n v="3.1791275383257083"/>
  </r>
  <r>
    <x v="0"/>
    <n v="28"/>
    <x v="27"/>
    <x v="3"/>
    <n v="5280.35"/>
    <n v="3139.52"/>
    <n v="1.6818972326979922"/>
  </r>
  <r>
    <x v="1"/>
    <n v="28"/>
    <x v="27"/>
    <x v="0"/>
    <n v="11529.36"/>
    <n v="8223.27"/>
    <n v="1.4020407939907118"/>
  </r>
  <r>
    <x v="1"/>
    <n v="28"/>
    <x v="27"/>
    <x v="1"/>
    <n v="13668.83"/>
    <n v="8843.6299999999992"/>
    <n v="1.5456130570817641"/>
  </r>
  <r>
    <x v="1"/>
    <n v="28"/>
    <x v="27"/>
    <x v="2"/>
    <n v="13367.65"/>
    <n v="4203.51"/>
    <n v="3.180116141034516"/>
  </r>
  <r>
    <x v="1"/>
    <n v="28"/>
    <x v="27"/>
    <x v="3"/>
    <n v="6300.28"/>
    <n v="3745.77"/>
    <n v="1.68197193100484"/>
  </r>
  <r>
    <x v="2"/>
    <n v="28"/>
    <x v="27"/>
    <x v="0"/>
    <n v="10819.73"/>
    <n v="7709.43"/>
    <n v="1.4034409807210131"/>
  </r>
  <r>
    <x v="2"/>
    <n v="28"/>
    <x v="27"/>
    <x v="1"/>
    <n v="12132.59"/>
    <n v="7848.35"/>
    <n v="1.5458777959698535"/>
  </r>
  <r>
    <x v="2"/>
    <n v="28"/>
    <x v="27"/>
    <x v="2"/>
    <n v="14065.97"/>
    <n v="4421.1099999999997"/>
    <n v="3.1815471680188914"/>
  </r>
  <r>
    <x v="2"/>
    <n v="28"/>
    <x v="27"/>
    <x v="3"/>
    <n v="6608.26"/>
    <n v="3928.58"/>
    <n v="1.6820988754206356"/>
  </r>
  <r>
    <x v="3"/>
    <n v="28"/>
    <x v="27"/>
    <x v="0"/>
    <n v="11858.03"/>
    <n v="8567.68"/>
    <n v="1.3840421210876224"/>
  </r>
  <r>
    <x v="3"/>
    <n v="28"/>
    <x v="27"/>
    <x v="1"/>
    <n v="11513.88"/>
    <n v="7465.93"/>
    <n v="1.5421896535327815"/>
  </r>
  <r>
    <x v="3"/>
    <n v="28"/>
    <x v="27"/>
    <x v="2"/>
    <n v="12636.81"/>
    <n v="3976.73"/>
    <n v="3.1776887040357278"/>
  </r>
  <r>
    <x v="3"/>
    <n v="28"/>
    <x v="27"/>
    <x v="3"/>
    <n v="7992.21"/>
    <n v="4752.32"/>
    <n v="1.6817491246380716"/>
  </r>
  <r>
    <x v="4"/>
    <n v="28"/>
    <x v="27"/>
    <x v="0"/>
    <n v="14069.87"/>
    <n v="10892.05"/>
    <n v="1.2917559137168855"/>
  </r>
  <r>
    <x v="4"/>
    <n v="28"/>
    <x v="27"/>
    <x v="1"/>
    <n v="12120.43"/>
    <n v="7727.93"/>
    <n v="1.5683928296451961"/>
  </r>
  <r>
    <x v="4"/>
    <n v="28"/>
    <x v="27"/>
    <x v="2"/>
    <n v="12567.6"/>
    <n v="3622.1"/>
    <n v="3.4696998978493143"/>
  </r>
  <r>
    <x v="4"/>
    <n v="28"/>
    <x v="27"/>
    <x v="3"/>
    <n v="7002.59"/>
    <n v="4002.68"/>
    <n v="1.7494753515144854"/>
  </r>
  <r>
    <x v="5"/>
    <n v="28"/>
    <x v="27"/>
    <x v="0"/>
    <n v="15292.59"/>
    <n v="13659.39"/>
    <n v="1.1195661006823878"/>
  </r>
  <r>
    <x v="5"/>
    <n v="28"/>
    <x v="27"/>
    <x v="1"/>
    <n v="13746.56"/>
    <n v="11949.6"/>
    <n v="1.1503782553390907"/>
  </r>
  <r>
    <x v="5"/>
    <n v="28"/>
    <x v="27"/>
    <x v="2"/>
    <n v="12687.67"/>
    <n v="9490.2900000000009"/>
    <n v="1.3369106739625447"/>
  </r>
  <r>
    <x v="5"/>
    <n v="28"/>
    <x v="27"/>
    <x v="3"/>
    <n v="7297.89"/>
    <n v="6211.31"/>
    <n v="1.1749357220940511"/>
  </r>
  <r>
    <x v="6"/>
    <n v="28"/>
    <x v="27"/>
    <x v="0"/>
    <n v="20514.509999999998"/>
    <n v="15658.96"/>
    <n v="1.3100812569928015"/>
  </r>
  <r>
    <x v="6"/>
    <n v="28"/>
    <x v="27"/>
    <x v="1"/>
    <n v="16412.650000000001"/>
    <n v="10963.88"/>
    <n v="1.4969746111777951"/>
  </r>
  <r>
    <x v="6"/>
    <n v="28"/>
    <x v="27"/>
    <x v="2"/>
    <n v="16131.24"/>
    <n v="5323.22"/>
    <n v="3.0303538084091959"/>
  </r>
  <r>
    <x v="6"/>
    <n v="28"/>
    <x v="27"/>
    <x v="3"/>
    <n v="7793.14"/>
    <n v="4763.51"/>
    <n v="1.6360079017363247"/>
  </r>
  <r>
    <x v="7"/>
    <n v="28"/>
    <x v="27"/>
    <x v="0"/>
    <n v="23392.83"/>
    <n v="18956.36"/>
    <n v="1.2340359647105246"/>
  </r>
  <r>
    <x v="7"/>
    <n v="28"/>
    <x v="27"/>
    <x v="1"/>
    <n v="21900.49"/>
    <n v="16147.84"/>
    <n v="1.3562488852998296"/>
  </r>
  <r>
    <x v="7"/>
    <n v="28"/>
    <x v="27"/>
    <x v="2"/>
    <n v="19775.150000000001"/>
    <n v="9536.36"/>
    <n v="2.0736580833777247"/>
  </r>
  <r>
    <x v="7"/>
    <n v="28"/>
    <x v="27"/>
    <x v="3"/>
    <n v="9998.23"/>
    <n v="6973.13"/>
    <n v="1.4338224011311993"/>
  </r>
  <r>
    <x v="8"/>
    <n v="28"/>
    <x v="27"/>
    <x v="0"/>
    <n v="25192.46"/>
    <n v="19288.349999999999"/>
    <n v="1.3060972037525242"/>
  </r>
  <r>
    <x v="8"/>
    <n v="28"/>
    <x v="27"/>
    <x v="1"/>
    <n v="25763.62"/>
    <n v="15764.73"/>
    <n v="1.6342569774426838"/>
  </r>
  <r>
    <x v="8"/>
    <n v="28"/>
    <x v="27"/>
    <x v="2"/>
    <n v="26296.63"/>
    <n v="6188"/>
    <n v="4.2496170006464125"/>
  </r>
  <r>
    <x v="8"/>
    <n v="28"/>
    <x v="27"/>
    <x v="3"/>
    <n v="12100.19"/>
    <n v="6606.22"/>
    <n v="1.8316359430960518"/>
  </r>
  <r>
    <x v="9"/>
    <n v="28"/>
    <x v="27"/>
    <x v="0"/>
    <n v="23299.48"/>
    <n v="18054.900000000001"/>
    <n v="1.290479592797523"/>
  </r>
  <r>
    <x v="9"/>
    <n v="28"/>
    <x v="27"/>
    <x v="1"/>
    <n v="27968.18"/>
    <n v="20235.18"/>
    <n v="1.3821562249508035"/>
  </r>
  <r>
    <x v="9"/>
    <n v="28"/>
    <x v="27"/>
    <x v="2"/>
    <n v="32931.629999999997"/>
    <n v="15557.61"/>
    <n v="2.1167537944452905"/>
  </r>
  <r>
    <x v="9"/>
    <n v="28"/>
    <x v="27"/>
    <x v="3"/>
    <n v="16935.7"/>
    <n v="11689.64"/>
    <n v="1.4487785765857633"/>
  </r>
  <r>
    <x v="10"/>
    <n v="28"/>
    <x v="27"/>
    <x v="0"/>
    <n v="18607.650000000001"/>
    <n v="13222.47"/>
    <n v="1.4072748888823345"/>
  </r>
  <r>
    <x v="10"/>
    <n v="28"/>
    <x v="27"/>
    <x v="1"/>
    <n v="25597.79"/>
    <n v="14070.55"/>
    <n v="1.8192458716965578"/>
  </r>
  <r>
    <x v="10"/>
    <n v="28"/>
    <x v="27"/>
    <x v="2"/>
    <n v="34043.4"/>
    <n v="3343.84"/>
    <n v="10.180929709555482"/>
  </r>
  <r>
    <x v="10"/>
    <n v="28"/>
    <x v="27"/>
    <x v="3"/>
    <n v="20050.59"/>
    <n v="9443.8700000000008"/>
    <n v="2.1231327834881251"/>
  </r>
  <r>
    <x v="11"/>
    <n v="28"/>
    <x v="27"/>
    <x v="0"/>
    <n v="16684.16"/>
    <n v="12163.01"/>
    <n v="1.371713087467658"/>
  </r>
  <r>
    <x v="11"/>
    <n v="28"/>
    <x v="27"/>
    <x v="1"/>
    <n v="20351.84"/>
    <n v="12494.88"/>
    <n v="1.628814362362824"/>
  </r>
  <r>
    <x v="11"/>
    <n v="28"/>
    <x v="27"/>
    <x v="2"/>
    <n v="31572.01"/>
    <n v="8082.47"/>
    <n v="3.9062328718819863"/>
  </r>
  <r>
    <x v="11"/>
    <n v="28"/>
    <x v="27"/>
    <x v="3"/>
    <n v="21526.32"/>
    <n v="11953.69"/>
    <n v="1.8008096244757894"/>
  </r>
  <r>
    <x v="12"/>
    <n v="28"/>
    <x v="27"/>
    <x v="0"/>
    <n v="15949.37"/>
    <n v="11320.89"/>
    <n v="1.408844180978704"/>
  </r>
  <r>
    <x v="12"/>
    <n v="28"/>
    <x v="27"/>
    <x v="1"/>
    <n v="18345.27"/>
    <n v="11219.71"/>
    <n v="1.6350930639027215"/>
  </r>
  <r>
    <x v="12"/>
    <n v="28"/>
    <x v="27"/>
    <x v="2"/>
    <n v="24576.92"/>
    <n v="6139.3"/>
    <n v="4.003212092583845"/>
  </r>
  <r>
    <x v="12"/>
    <n v="28"/>
    <x v="27"/>
    <x v="3"/>
    <n v="19252.330000000002"/>
    <n v="10675.79"/>
    <n v="1.8033634981579818"/>
  </r>
  <r>
    <x v="13"/>
    <n v="28"/>
    <x v="27"/>
    <x v="0"/>
    <n v="15247.77"/>
    <n v="11024.74"/>
    <n v="1.3830503032271058"/>
  </r>
  <r>
    <x v="13"/>
    <n v="28"/>
    <x v="27"/>
    <x v="1"/>
    <n v="17458.5"/>
    <n v="11688.36"/>
    <n v="1.4936654928492961"/>
  </r>
  <r>
    <x v="13"/>
    <n v="28"/>
    <x v="27"/>
    <x v="2"/>
    <n v="20838.080000000002"/>
    <n v="6572.08"/>
    <n v="3.1706978612554932"/>
  </r>
  <r>
    <x v="13"/>
    <n v="28"/>
    <x v="27"/>
    <x v="3"/>
    <n v="15696.74"/>
    <n v="9776.75"/>
    <n v="1.6055171708389802"/>
  </r>
  <r>
    <x v="14"/>
    <n v="28"/>
    <x v="27"/>
    <x v="0"/>
    <n v="13414.95"/>
    <n v="9162.1200000000008"/>
    <n v="1.4641753218687377"/>
  </r>
  <r>
    <x v="14"/>
    <n v="28"/>
    <x v="27"/>
    <x v="1"/>
    <n v="16327.47"/>
    <n v="9464.35"/>
    <n v="1.7251549234759913"/>
  </r>
  <r>
    <x v="14"/>
    <n v="28"/>
    <x v="27"/>
    <x v="2"/>
    <n v="21340.58"/>
    <n v="4033"/>
    <n v="5.2914902058021331"/>
  </r>
  <r>
    <x v="14"/>
    <n v="28"/>
    <x v="27"/>
    <x v="3"/>
    <n v="13337.18"/>
    <n v="6902.26"/>
    <n v="1.9322917421250432"/>
  </r>
  <r>
    <x v="15"/>
    <n v="28"/>
    <x v="27"/>
    <x v="0"/>
    <n v="12761.96"/>
    <n v="9261.67"/>
    <n v="1.3779329213845881"/>
  </r>
  <r>
    <x v="15"/>
    <n v="28"/>
    <x v="27"/>
    <x v="1"/>
    <n v="15088.9"/>
    <n v="9917.2800000000007"/>
    <n v="1.5214756465482471"/>
  </r>
  <r>
    <x v="15"/>
    <n v="28"/>
    <x v="27"/>
    <x v="2"/>
    <n v="19298.78"/>
    <n v="6197.05"/>
    <n v="3.114188202451166"/>
  </r>
  <r>
    <x v="15"/>
    <n v="28"/>
    <x v="27"/>
    <x v="3"/>
    <n v="12599.74"/>
    <n v="7705.46"/>
    <n v="1.6351703856745736"/>
  </r>
  <r>
    <x v="16"/>
    <n v="28"/>
    <x v="27"/>
    <x v="0"/>
    <n v="12492.53"/>
    <n v="9052.11"/>
    <n v="1.3800682934696993"/>
  </r>
  <r>
    <x v="16"/>
    <n v="28"/>
    <x v="27"/>
    <x v="1"/>
    <n v="14840.84"/>
    <n v="9591.36"/>
    <n v="1.5473134154071997"/>
  </r>
  <r>
    <x v="16"/>
    <n v="28"/>
    <x v="27"/>
    <x v="2"/>
    <n v="19750.939999999999"/>
    <n v="6150.11"/>
    <n v="3.2114775182882909"/>
  </r>
  <r>
    <x v="16"/>
    <n v="28"/>
    <x v="27"/>
    <x v="3"/>
    <n v="13049.12"/>
    <n v="7825.78"/>
    <n v="1.6674529567659711"/>
  </r>
  <r>
    <x v="17"/>
    <n v="28"/>
    <x v="27"/>
    <x v="0"/>
    <n v="9946.27"/>
    <n v="7576.76"/>
    <n v="1.3127339390451855"/>
  </r>
  <r>
    <x v="17"/>
    <n v="28"/>
    <x v="27"/>
    <x v="1"/>
    <n v="15101.94"/>
    <n v="12093.43"/>
    <n v="1.2487722672558572"/>
  </r>
  <r>
    <x v="17"/>
    <n v="28"/>
    <x v="27"/>
    <x v="2"/>
    <n v="21314.67"/>
    <n v="13884"/>
    <n v="1.5351966292134831"/>
  </r>
  <r>
    <x v="17"/>
    <n v="28"/>
    <x v="27"/>
    <x v="3"/>
    <n v="14501.43"/>
    <n v="11458.85"/>
    <n v="1.2655222819043797"/>
  </r>
  <r>
    <x v="18"/>
    <n v="28"/>
    <x v="27"/>
    <x v="0"/>
    <n v="7509.04"/>
    <n v="5788.07"/>
    <n v="1.297330543687274"/>
  </r>
  <r>
    <x v="18"/>
    <n v="28"/>
    <x v="27"/>
    <x v="1"/>
    <n v="11668.43"/>
    <n v="8081.9"/>
    <n v="1.4437731226568011"/>
  </r>
  <r>
    <x v="18"/>
    <n v="28"/>
    <x v="27"/>
    <x v="2"/>
    <n v="19280.13"/>
    <n v="7768.59"/>
    <n v="2.481805578618514"/>
  </r>
  <r>
    <x v="18"/>
    <n v="28"/>
    <x v="27"/>
    <x v="3"/>
    <n v="12910.06"/>
    <n v="8428.18"/>
    <n v="1.5317731704828326"/>
  </r>
  <r>
    <x v="19"/>
    <n v="28"/>
    <x v="27"/>
    <x v="0"/>
    <n v="6562.77"/>
    <n v="5490.54"/>
    <n v="1.1952868023910217"/>
  </r>
  <r>
    <x v="19"/>
    <n v="28"/>
    <x v="27"/>
    <x v="1"/>
    <n v="8993.2099999999991"/>
    <n v="7269.78"/>
    <n v="1.2370676966840812"/>
  </r>
  <r>
    <x v="19"/>
    <n v="28"/>
    <x v="27"/>
    <x v="2"/>
    <n v="15652.23"/>
    <n v="10112.59"/>
    <n v="1.547796360774045"/>
  </r>
  <r>
    <x v="19"/>
    <n v="28"/>
    <x v="27"/>
    <x v="3"/>
    <n v="11683.31"/>
    <n v="9209.8700000000008"/>
    <n v="1.2685640513926906"/>
  </r>
  <r>
    <x v="20"/>
    <n v="28"/>
    <x v="27"/>
    <x v="0"/>
    <n v="7900.75"/>
    <n v="6798.42"/>
    <n v="1.1621450278152865"/>
  </r>
  <r>
    <x v="20"/>
    <n v="28"/>
    <x v="27"/>
    <x v="1"/>
    <n v="7944.99"/>
    <n v="6294.86"/>
    <n v="1.2621392691815227"/>
  </r>
  <r>
    <x v="20"/>
    <n v="28"/>
    <x v="27"/>
    <x v="2"/>
    <n v="12697.92"/>
    <n v="7714.91"/>
    <n v="1.6458934712135334"/>
  </r>
  <r>
    <x v="20"/>
    <n v="28"/>
    <x v="27"/>
    <x v="3"/>
    <n v="10515.53"/>
    <n v="8027.97"/>
    <n v="1.3098616462194055"/>
  </r>
  <r>
    <x v="21"/>
    <n v="28"/>
    <x v="27"/>
    <x v="0"/>
    <n v="9179.15"/>
    <n v="7698.91"/>
    <n v="1.1922661779394745"/>
  </r>
  <r>
    <x v="21"/>
    <n v="28"/>
    <x v="27"/>
    <x v="1"/>
    <n v="9532.4"/>
    <n v="7517.55"/>
    <n v="1.2680195010342465"/>
  </r>
  <r>
    <x v="21"/>
    <n v="28"/>
    <x v="27"/>
    <x v="2"/>
    <n v="11360.5"/>
    <n v="6873.88"/>
    <n v="1.6527056044039174"/>
  </r>
  <r>
    <x v="21"/>
    <n v="28"/>
    <x v="27"/>
    <x v="3"/>
    <n v="8340.36"/>
    <n v="6353.22"/>
    <n v="1.3127768281280989"/>
  </r>
  <r>
    <x v="22"/>
    <n v="28"/>
    <x v="27"/>
    <x v="0"/>
    <n v="11135.26"/>
    <n v="8825.32"/>
    <n v="1.2617400842122439"/>
  </r>
  <r>
    <x v="22"/>
    <n v="28"/>
    <x v="27"/>
    <x v="1"/>
    <n v="11120.14"/>
    <n v="7664.08"/>
    <n v="1.4509425788874855"/>
  </r>
  <r>
    <x v="22"/>
    <n v="28"/>
    <x v="27"/>
    <x v="2"/>
    <n v="13657.72"/>
    <n v="5555.86"/>
    <n v="2.4582548876321577"/>
  </r>
  <r>
    <x v="22"/>
    <n v="28"/>
    <x v="27"/>
    <x v="3"/>
    <n v="7801.14"/>
    <n v="5011.09"/>
    <n v="1.5567750728883336"/>
  </r>
  <r>
    <x v="23"/>
    <n v="28"/>
    <x v="27"/>
    <x v="0"/>
    <n v="13176.41"/>
    <n v="10738.9"/>
    <n v="1.2269794857946346"/>
  </r>
  <r>
    <x v="23"/>
    <n v="28"/>
    <x v="27"/>
    <x v="1"/>
    <n v="13137.27"/>
    <n v="9943.26"/>
    <n v="1.3212236228359713"/>
  </r>
  <r>
    <x v="23"/>
    <n v="28"/>
    <x v="27"/>
    <x v="2"/>
    <n v="15265.82"/>
    <n v="8340.2099999999991"/>
    <n v="1.8303879638522293"/>
  </r>
  <r>
    <x v="23"/>
    <n v="28"/>
    <x v="27"/>
    <x v="3"/>
    <n v="8516.7099999999991"/>
    <n v="6180.78"/>
    <n v="1.377934500176353"/>
  </r>
  <r>
    <x v="24"/>
    <n v="28"/>
    <x v="27"/>
    <x v="0"/>
    <n v="13152.7"/>
    <n v="11594.79"/>
    <n v="1.134362933696945"/>
  </r>
  <r>
    <x v="24"/>
    <n v="28"/>
    <x v="27"/>
    <x v="1"/>
    <n v="15558.59"/>
    <n v="13712.76"/>
    <n v="1.1346067458338074"/>
  </r>
  <r>
    <x v="24"/>
    <n v="28"/>
    <x v="27"/>
    <x v="2"/>
    <n v="18129.82"/>
    <n v="14250.4"/>
    <n v="1.27223235838994"/>
  </r>
  <r>
    <x v="24"/>
    <n v="28"/>
    <x v="27"/>
    <x v="3"/>
    <n v="9865.9599999999991"/>
    <n v="8604.91"/>
    <n v="1.1465500510754905"/>
  </r>
  <r>
    <x v="25"/>
    <n v="28"/>
    <x v="27"/>
    <x v="0"/>
    <n v="10423"/>
    <n v="9315.27"/>
    <n v="1.1189155011073215"/>
  </r>
  <r>
    <x v="25"/>
    <n v="28"/>
    <x v="27"/>
    <x v="1"/>
    <n v="15167.53"/>
    <n v="13307.74"/>
    <n v="1.1397525049332193"/>
  </r>
  <r>
    <x v="25"/>
    <n v="28"/>
    <x v="27"/>
    <x v="2"/>
    <n v="20402.259999999998"/>
    <n v="15727.56"/>
    <n v="1.2972298309464405"/>
  </r>
  <r>
    <x v="25"/>
    <n v="28"/>
    <x v="27"/>
    <x v="3"/>
    <n v="11098.92"/>
    <n v="9596.7199999999993"/>
    <n v="1.1565326486549572"/>
  </r>
  <r>
    <x v="26"/>
    <n v="28"/>
    <x v="27"/>
    <x v="0"/>
    <n v="8854.7999999999993"/>
    <n v="7663.78"/>
    <n v="1.1554089496305999"/>
  </r>
  <r>
    <x v="26"/>
    <n v="28"/>
    <x v="27"/>
    <x v="1"/>
    <n v="11934.14"/>
    <n v="9958.2900000000009"/>
    <n v="1.1984125788664519"/>
  </r>
  <r>
    <x v="26"/>
    <n v="28"/>
    <x v="27"/>
    <x v="2"/>
    <n v="20230.14"/>
    <n v="14020.04"/>
    <n v="1.442944527975669"/>
  </r>
  <r>
    <x v="26"/>
    <n v="28"/>
    <x v="27"/>
    <x v="3"/>
    <n v="12283.86"/>
    <n v="10026.92"/>
    <n v="1.2250880629345802"/>
  </r>
  <r>
    <x v="27"/>
    <n v="28"/>
    <x v="27"/>
    <x v="0"/>
    <n v="7713.09"/>
    <n v="6433.92"/>
    <n v="1.1988165846016114"/>
  </r>
  <r>
    <x v="27"/>
    <n v="28"/>
    <x v="27"/>
    <x v="1"/>
    <n v="10068.65"/>
    <n v="7920.89"/>
    <n v="1.2711513478914616"/>
  </r>
  <r>
    <x v="27"/>
    <n v="28"/>
    <x v="27"/>
    <x v="2"/>
    <n v="15253.95"/>
    <n v="9119.07"/>
    <n v="1.6727528136092826"/>
  </r>
  <r>
    <x v="27"/>
    <n v="28"/>
    <x v="27"/>
    <x v="3"/>
    <n v="11988.53"/>
    <n v="9120.94"/>
    <n v="1.3143963231859874"/>
  </r>
  <r>
    <x v="28"/>
    <n v="28"/>
    <x v="27"/>
    <x v="0"/>
    <n v="8243.14"/>
    <n v="7177.36"/>
    <n v="1.1484919246073766"/>
  </r>
  <r>
    <x v="28"/>
    <n v="28"/>
    <x v="27"/>
    <x v="1"/>
    <n v="8741.94"/>
    <n v="7093.91"/>
    <n v="1.2323161697850693"/>
  </r>
  <r>
    <x v="28"/>
    <n v="28"/>
    <x v="27"/>
    <x v="2"/>
    <n v="12399.57"/>
    <n v="7844.41"/>
    <n v="1.5806886687462791"/>
  </r>
  <r>
    <x v="28"/>
    <n v="28"/>
    <x v="27"/>
    <x v="3"/>
    <n v="9493.07"/>
    <n v="7447.18"/>
    <n v="1.2747200953918127"/>
  </r>
  <r>
    <x v="29"/>
    <n v="28"/>
    <x v="27"/>
    <x v="0"/>
    <n v="9460.4699999999993"/>
    <n v="8256.99"/>
    <n v="1.1457528712036711"/>
  </r>
  <r>
    <x v="29"/>
    <n v="28"/>
    <x v="27"/>
    <x v="1"/>
    <n v="9562.7800000000007"/>
    <n v="7677.51"/>
    <n v="1.2455574789222026"/>
  </r>
  <r>
    <x v="29"/>
    <n v="28"/>
    <x v="27"/>
    <x v="2"/>
    <n v="11505.44"/>
    <n v="7182.08"/>
    <n v="1.6019648903938692"/>
  </r>
  <r>
    <x v="29"/>
    <n v="28"/>
    <x v="27"/>
    <x v="3"/>
    <n v="8418.7000000000007"/>
    <n v="6523.86"/>
    <n v="1.2904476797478794"/>
  </r>
  <r>
    <x v="30"/>
    <n v="28"/>
    <x v="27"/>
    <x v="0"/>
    <n v="10514.12"/>
    <n v="8446.19"/>
    <n v="1.2448358372236477"/>
  </r>
  <r>
    <x v="30"/>
    <n v="28"/>
    <x v="27"/>
    <x v="1"/>
    <n v="10908.47"/>
    <n v="7297.35"/>
    <n v="1.4948536112424371"/>
  </r>
  <r>
    <x v="30"/>
    <n v="28"/>
    <x v="27"/>
    <x v="2"/>
    <n v="12720.25"/>
    <n v="4626.59"/>
    <n v="2.7493791323631442"/>
  </r>
  <r>
    <x v="30"/>
    <n v="28"/>
    <x v="27"/>
    <x v="3"/>
    <n v="7239.9"/>
    <n v="4467.3"/>
    <n v="1.6206433416157409"/>
  </r>
  <r>
    <x v="31"/>
    <n v="28"/>
    <x v="27"/>
    <x v="0"/>
    <n v="9285.61"/>
    <n v="7892.65"/>
    <n v="1.1764882517278736"/>
  </r>
  <r>
    <x v="31"/>
    <n v="28"/>
    <x v="27"/>
    <x v="1"/>
    <n v="12308.26"/>
    <n v="9439.44"/>
    <n v="1.3039184527895722"/>
  </r>
  <r>
    <x v="31"/>
    <n v="28"/>
    <x v="27"/>
    <x v="2"/>
    <n v="14652.15"/>
    <n v="8171.12"/>
    <n v="1.7931629935675892"/>
  </r>
  <r>
    <x v="31"/>
    <n v="28"/>
    <x v="27"/>
    <x v="3"/>
    <n v="7915.78"/>
    <n v="5806.8"/>
    <n v="1.3631914307363779"/>
  </r>
  <r>
    <x v="32"/>
    <n v="28"/>
    <x v="27"/>
    <x v="0"/>
    <n v="8893.6299999999992"/>
    <n v="7055.88"/>
    <n v="1.2604565270384416"/>
  </r>
  <r>
    <x v="32"/>
    <n v="28"/>
    <x v="27"/>
    <x v="1"/>
    <n v="10690.08"/>
    <n v="7514.17"/>
    <n v="1.4226561283548282"/>
  </r>
  <r>
    <x v="32"/>
    <n v="28"/>
    <x v="27"/>
    <x v="2"/>
    <n v="16384.689999999999"/>
    <n v="7171.13"/>
    <n v="2.2848128537622383"/>
  </r>
  <r>
    <x v="32"/>
    <n v="28"/>
    <x v="27"/>
    <x v="3"/>
    <n v="9338.24"/>
    <n v="6192.86"/>
    <n v="1.5079042639426694"/>
  </r>
  <r>
    <x v="33"/>
    <n v="28"/>
    <x v="27"/>
    <x v="0"/>
    <n v="11419.5"/>
    <n v="8995.19"/>
    <n v="1.2695118168710164"/>
  </r>
  <r>
    <x v="33"/>
    <n v="28"/>
    <x v="27"/>
    <x v="1"/>
    <n v="10287.09"/>
    <n v="6494.89"/>
    <n v="1.5838743997203955"/>
  </r>
  <r>
    <x v="33"/>
    <n v="28"/>
    <x v="27"/>
    <x v="2"/>
    <n v="14467.81"/>
    <n v="4212.62"/>
    <n v="3.4343971210315671"/>
  </r>
  <r>
    <x v="33"/>
    <n v="28"/>
    <x v="27"/>
    <x v="3"/>
    <n v="9987.2000000000007"/>
    <n v="5737.39"/>
    <n v="1.7407218264751045"/>
  </r>
  <r>
    <x v="34"/>
    <n v="28"/>
    <x v="27"/>
    <x v="0"/>
    <n v="15100.12"/>
    <n v="12459.95"/>
    <n v="1.2118925035814749"/>
  </r>
  <r>
    <x v="34"/>
    <n v="28"/>
    <x v="27"/>
    <x v="1"/>
    <n v="13754.3"/>
    <n v="9837.6299999999992"/>
    <n v="1.398131460524537"/>
  </r>
  <r>
    <x v="34"/>
    <n v="28"/>
    <x v="27"/>
    <x v="2"/>
    <n v="14767.15"/>
    <n v="6709.78"/>
    <n v="2.2008396698550476"/>
  </r>
  <r>
    <x v="34"/>
    <n v="28"/>
    <x v="27"/>
    <x v="3"/>
    <n v="10006.17"/>
    <n v="6738.11"/>
    <n v="1.4850113755934529"/>
  </r>
  <r>
    <x v="35"/>
    <n v="28"/>
    <x v="27"/>
    <x v="0"/>
    <n v="13229.41"/>
    <n v="10871.45"/>
    <n v="1.2168947104572065"/>
  </r>
  <r>
    <x v="35"/>
    <n v="28"/>
    <x v="27"/>
    <x v="1"/>
    <n v="16089.13"/>
    <n v="11499.14"/>
    <n v="1.3991594153997604"/>
  </r>
  <r>
    <x v="35"/>
    <n v="28"/>
    <x v="27"/>
    <x v="2"/>
    <n v="16257.91"/>
    <n v="6990.41"/>
    <n v="2.3257448418619222"/>
  </r>
  <r>
    <x v="35"/>
    <n v="28"/>
    <x v="27"/>
    <x v="3"/>
    <n v="9002.0400000000009"/>
    <n v="5960.08"/>
    <n v="1.5103891222936607"/>
  </r>
  <r>
    <x v="36"/>
    <n v="28"/>
    <x v="27"/>
    <x v="0"/>
    <n v="15379.07"/>
    <n v="12594.65"/>
    <n v="1.2210795853795064"/>
  </r>
  <r>
    <x v="36"/>
    <n v="28"/>
    <x v="27"/>
    <x v="1"/>
    <n v="14119.14"/>
    <n v="10085"/>
    <n v="1.4000138820029746"/>
  </r>
  <r>
    <x v="36"/>
    <n v="28"/>
    <x v="27"/>
    <x v="2"/>
    <n v="19021.169999999998"/>
    <n v="8176.72"/>
    <n v="2.3262591846119225"/>
  </r>
  <r>
    <x v="36"/>
    <n v="28"/>
    <x v="27"/>
    <x v="3"/>
    <n v="10352.040000000001"/>
    <n v="6853.47"/>
    <n v="1.5104815516811192"/>
  </r>
  <r>
    <x v="0"/>
    <n v="29"/>
    <x v="28"/>
    <x v="0"/>
    <n v="461.25"/>
    <n v="190.57"/>
    <n v="2.4203704675447342"/>
  </r>
  <r>
    <x v="0"/>
    <n v="29"/>
    <x v="28"/>
    <x v="1"/>
    <n v="638"/>
    <n v="248.47"/>
    <n v="2.5677144122026805"/>
  </r>
  <r>
    <x v="0"/>
    <n v="29"/>
    <x v="28"/>
    <x v="2"/>
    <n v="684.03"/>
    <n v="199.47"/>
    <n v="3.4292374793201983"/>
  </r>
  <r>
    <x v="0"/>
    <n v="29"/>
    <x v="28"/>
    <x v="3"/>
    <n v="188.82"/>
    <n v="63.48"/>
    <n v="2.9744801512287333"/>
  </r>
  <r>
    <x v="1"/>
    <n v="29"/>
    <x v="28"/>
    <x v="0"/>
    <n v="486.66"/>
    <n v="174.84"/>
    <n v="2.7834591626630063"/>
  </r>
  <r>
    <x v="1"/>
    <n v="29"/>
    <x v="28"/>
    <x v="1"/>
    <n v="740.35"/>
    <n v="251.05"/>
    <n v="2.9490141406094401"/>
  </r>
  <r>
    <x v="1"/>
    <n v="29"/>
    <x v="28"/>
    <x v="2"/>
    <n v="699.53"/>
    <n v="177.53"/>
    <n v="3.9403481101785611"/>
  </r>
  <r>
    <x v="1"/>
    <n v="29"/>
    <x v="28"/>
    <x v="3"/>
    <n v="187.28"/>
    <n v="54.79"/>
    <n v="3.4181419967147288"/>
  </r>
  <r>
    <x v="2"/>
    <n v="29"/>
    <x v="28"/>
    <x v="0"/>
    <n v="363.76"/>
    <n v="73.72"/>
    <n v="4.934346174715138"/>
  </r>
  <r>
    <x v="2"/>
    <n v="29"/>
    <x v="28"/>
    <x v="1"/>
    <n v="781.21"/>
    <n v="149.87"/>
    <n v="5.2125842396743849"/>
  </r>
  <r>
    <x v="2"/>
    <n v="29"/>
    <x v="28"/>
    <x v="2"/>
    <n v="810.17"/>
    <n v="116.16"/>
    <n v="6.9746039944903577"/>
  </r>
  <r>
    <x v="2"/>
    <n v="29"/>
    <x v="28"/>
    <x v="3"/>
    <n v="190.99"/>
    <n v="31.56"/>
    <n v="6.0516476552598233"/>
  </r>
  <r>
    <x v="3"/>
    <n v="29"/>
    <x v="28"/>
    <x v="0"/>
    <n v="232.1"/>
    <n v="86.33"/>
    <n v="2.6885207923085832"/>
  </r>
  <r>
    <x v="3"/>
    <n v="29"/>
    <x v="28"/>
    <x v="1"/>
    <n v="582.66999999999996"/>
    <n v="204.45"/>
    <n v="2.8499388603570557"/>
  </r>
  <r>
    <x v="3"/>
    <n v="29"/>
    <x v="28"/>
    <x v="2"/>
    <n v="885.74"/>
    <n v="233.03"/>
    <n v="3.8009698322104448"/>
  </r>
  <r>
    <x v="3"/>
    <n v="29"/>
    <x v="28"/>
    <x v="3"/>
    <n v="229.65"/>
    <n v="69.680000000000007"/>
    <n v="3.2957807118254876"/>
  </r>
  <r>
    <x v="4"/>
    <n v="29"/>
    <x v="28"/>
    <x v="0"/>
    <n v="208.68"/>
    <n v="126.78"/>
    <n v="1.6460009465215335"/>
  </r>
  <r>
    <x v="4"/>
    <n v="29"/>
    <x v="28"/>
    <x v="1"/>
    <n v="367.33"/>
    <n v="212.5"/>
    <n v="1.7286117647058823"/>
  </r>
  <r>
    <x v="4"/>
    <n v="29"/>
    <x v="28"/>
    <x v="2"/>
    <n v="633.37"/>
    <n v="273.52"/>
    <n v="2.3156259140099444"/>
  </r>
  <r>
    <x v="4"/>
    <n v="29"/>
    <x v="28"/>
    <x v="3"/>
    <n v="231.22"/>
    <n v="114.08"/>
    <n v="2.0268232819074332"/>
  </r>
  <r>
    <x v="5"/>
    <n v="29"/>
    <x v="28"/>
    <x v="0"/>
    <n v="248.49"/>
    <n v="155.16"/>
    <n v="1.601508120649652"/>
  </r>
  <r>
    <x v="5"/>
    <n v="29"/>
    <x v="28"/>
    <x v="1"/>
    <n v="331.3"/>
    <n v="183.13"/>
    <n v="1.8090973625293509"/>
  </r>
  <r>
    <x v="5"/>
    <n v="29"/>
    <x v="28"/>
    <x v="2"/>
    <n v="376.91"/>
    <n v="107.42"/>
    <n v="3.5087506981940049"/>
  </r>
  <r>
    <x v="5"/>
    <n v="29"/>
    <x v="28"/>
    <x v="3"/>
    <n v="171.35"/>
    <n v="70.08"/>
    <n v="2.4450627853881279"/>
  </r>
  <r>
    <x v="6"/>
    <n v="29"/>
    <x v="28"/>
    <x v="0"/>
    <n v="350.56"/>
    <n v="273.99"/>
    <n v="1.2794627541151136"/>
  </r>
  <r>
    <x v="6"/>
    <n v="29"/>
    <x v="28"/>
    <x v="1"/>
    <n v="419.55"/>
    <n v="290.83"/>
    <n v="1.4425953306055086"/>
  </r>
  <r>
    <x v="6"/>
    <n v="29"/>
    <x v="28"/>
    <x v="2"/>
    <n v="452.13"/>
    <n v="163.12"/>
    <n v="2.7717631191760668"/>
  </r>
  <r>
    <x v="6"/>
    <n v="29"/>
    <x v="28"/>
    <x v="3"/>
    <n v="125.63"/>
    <n v="63.36"/>
    <n v="1.9827967171717171"/>
  </r>
  <r>
    <x v="7"/>
    <n v="29"/>
    <x v="28"/>
    <x v="0"/>
    <n v="310.44"/>
    <n v="119.14"/>
    <n v="2.6056739969783447"/>
  </r>
  <r>
    <x v="7"/>
    <n v="29"/>
    <x v="28"/>
    <x v="1"/>
    <n v="589.53"/>
    <n v="193.2"/>
    <n v="3.0513975155279502"/>
  </r>
  <r>
    <x v="7"/>
    <n v="29"/>
    <x v="28"/>
    <x v="2"/>
    <n v="566.08000000000004"/>
    <n v="77.86"/>
    <n v="7.2704854867711282"/>
  </r>
  <r>
    <x v="7"/>
    <n v="29"/>
    <x v="28"/>
    <x v="3"/>
    <n v="144.78"/>
    <n v="33.299999999999997"/>
    <n v="4.3477477477477482"/>
  </r>
  <r>
    <x v="8"/>
    <n v="29"/>
    <x v="28"/>
    <x v="0"/>
    <n v="285.19"/>
    <n v="113.3"/>
    <n v="2.5171226831421007"/>
  </r>
  <r>
    <x v="8"/>
    <n v="29"/>
    <x v="28"/>
    <x v="1"/>
    <n v="527.70000000000005"/>
    <n v="178.79"/>
    <n v="2.9515073549974833"/>
  </r>
  <r>
    <x v="8"/>
    <n v="29"/>
    <x v="28"/>
    <x v="2"/>
    <n v="784.02"/>
    <n v="114.06"/>
    <n v="6.8737506575486584"/>
  </r>
  <r>
    <x v="8"/>
    <n v="29"/>
    <x v="28"/>
    <x v="3"/>
    <n v="182.74"/>
    <n v="44.24"/>
    <n v="4.1306509945750456"/>
  </r>
  <r>
    <x v="9"/>
    <n v="29"/>
    <x v="28"/>
    <x v="0"/>
    <n v="184.69"/>
    <n v="68.650000000000006"/>
    <n v="2.6903131828113618"/>
  </r>
  <r>
    <x v="9"/>
    <n v="29"/>
    <x v="28"/>
    <x v="1"/>
    <n v="472.29"/>
    <n v="145.44999999999999"/>
    <n v="3.2470952217256794"/>
  </r>
  <r>
    <x v="9"/>
    <n v="29"/>
    <x v="28"/>
    <x v="2"/>
    <n v="652.91"/>
    <n v="66.91"/>
    <n v="9.7580331788970263"/>
  </r>
  <r>
    <x v="9"/>
    <n v="29"/>
    <x v="28"/>
    <x v="3"/>
    <n v="242.68"/>
    <n v="48.77"/>
    <n v="4.9760098421160546"/>
  </r>
  <r>
    <x v="10"/>
    <n v="29"/>
    <x v="28"/>
    <x v="0"/>
    <n v="167.31"/>
    <n v="73.58"/>
    <n v="2.2738515901060072"/>
  </r>
  <r>
    <x v="10"/>
    <n v="29"/>
    <x v="28"/>
    <x v="1"/>
    <n v="305.05"/>
    <n v="113.81"/>
    <n v="2.6803444337052982"/>
  </r>
  <r>
    <x v="10"/>
    <n v="29"/>
    <x v="28"/>
    <x v="2"/>
    <n v="624.54"/>
    <n v="98.8"/>
    <n v="6.3212550607287445"/>
  </r>
  <r>
    <x v="10"/>
    <n v="29"/>
    <x v="28"/>
    <x v="3"/>
    <n v="201.13"/>
    <n v="52.6"/>
    <n v="3.823764258555133"/>
  </r>
  <r>
    <x v="11"/>
    <n v="29"/>
    <x v="28"/>
    <x v="0"/>
    <n v="253.12"/>
    <n v="116.48"/>
    <n v="2.1730769230769229"/>
  </r>
  <r>
    <x v="11"/>
    <n v="29"/>
    <x v="28"/>
    <x v="1"/>
    <n v="265.44"/>
    <n v="105.6"/>
    <n v="2.5136363636363637"/>
  </r>
  <r>
    <x v="11"/>
    <n v="29"/>
    <x v="28"/>
    <x v="2"/>
    <n v="345.98"/>
    <n v="68.27"/>
    <n v="5.0678189541526297"/>
  </r>
  <r>
    <x v="11"/>
    <n v="29"/>
    <x v="28"/>
    <x v="3"/>
    <n v="184.78"/>
    <n v="52.2"/>
    <n v="3.5398467432950191"/>
  </r>
  <r>
    <x v="12"/>
    <n v="29"/>
    <x v="28"/>
    <x v="0"/>
    <n v="271.56"/>
    <n v="90.78"/>
    <n v="2.9914077990746861"/>
  </r>
  <r>
    <x v="12"/>
    <n v="29"/>
    <x v="28"/>
    <x v="1"/>
    <n v="425.97"/>
    <n v="127.95"/>
    <n v="3.3291910902696369"/>
  </r>
  <r>
    <x v="12"/>
    <n v="29"/>
    <x v="28"/>
    <x v="2"/>
    <n v="353.76"/>
    <n v="68.260000000000005"/>
    <n v="5.1825373571637847"/>
  </r>
  <r>
    <x v="12"/>
    <n v="29"/>
    <x v="28"/>
    <x v="3"/>
    <n v="104.53"/>
    <n v="26.08"/>
    <n v="4.0080521472392645"/>
  </r>
  <r>
    <x v="13"/>
    <n v="29"/>
    <x v="28"/>
    <x v="0"/>
    <n v="219.8"/>
    <n v="131.22"/>
    <n v="1.6750495351318397"/>
  </r>
  <r>
    <x v="13"/>
    <n v="29"/>
    <x v="28"/>
    <x v="1"/>
    <n v="441.7"/>
    <n v="246.84"/>
    <n v="1.7894182466374979"/>
  </r>
  <r>
    <x v="13"/>
    <n v="29"/>
    <x v="28"/>
    <x v="2"/>
    <n v="540.61"/>
    <n v="237.52"/>
    <n v="2.2760609632873021"/>
  </r>
  <r>
    <x v="13"/>
    <n v="29"/>
    <x v="28"/>
    <x v="3"/>
    <n v="106.95"/>
    <n v="54.13"/>
    <n v="1.9757990024016256"/>
  </r>
  <r>
    <x v="14"/>
    <n v="29"/>
    <x v="28"/>
    <x v="0"/>
    <n v="164.29"/>
    <n v="109.69"/>
    <n v="1.4977664326738991"/>
  </r>
  <r>
    <x v="14"/>
    <n v="29"/>
    <x v="28"/>
    <x v="1"/>
    <n v="359.08"/>
    <n v="223.1"/>
    <n v="1.6095024652622143"/>
  </r>
  <r>
    <x v="14"/>
    <n v="29"/>
    <x v="28"/>
    <x v="2"/>
    <n v="539.08000000000004"/>
    <n v="257.08999999999997"/>
    <n v="2.0968532420553117"/>
  </r>
  <r>
    <x v="14"/>
    <n v="29"/>
    <x v="28"/>
    <x v="3"/>
    <n v="154.76"/>
    <n v="86.86"/>
    <n v="1.7817177066543863"/>
  </r>
  <r>
    <x v="15"/>
    <n v="29"/>
    <x v="28"/>
    <x v="0"/>
    <n v="186.65"/>
    <n v="105.36"/>
    <n v="1.7715451784358391"/>
  </r>
  <r>
    <x v="15"/>
    <n v="29"/>
    <x v="28"/>
    <x v="1"/>
    <n v="288.63"/>
    <n v="156.36000000000001"/>
    <n v="1.8459324635456638"/>
  </r>
  <r>
    <x v="15"/>
    <n v="29"/>
    <x v="28"/>
    <x v="2"/>
    <n v="528.6"/>
    <n v="248.57"/>
    <n v="2.1265639457698033"/>
  </r>
  <r>
    <x v="15"/>
    <n v="29"/>
    <x v="28"/>
    <x v="3"/>
    <n v="175.99"/>
    <n v="88.36"/>
    <n v="1.9917383431416933"/>
  </r>
  <r>
    <x v="16"/>
    <n v="29"/>
    <x v="28"/>
    <x v="0"/>
    <n v="210.5"/>
    <n v="86.77"/>
    <n v="2.4259536706234877"/>
  </r>
  <r>
    <x v="16"/>
    <n v="29"/>
    <x v="28"/>
    <x v="1"/>
    <n v="338.36"/>
    <n v="133.34"/>
    <n v="2.5375731213439328"/>
  </r>
  <r>
    <x v="16"/>
    <n v="29"/>
    <x v="28"/>
    <x v="2"/>
    <n v="466.61"/>
    <n v="157.94999999999999"/>
    <n v="2.9541627097182657"/>
  </r>
  <r>
    <x v="16"/>
    <n v="29"/>
    <x v="28"/>
    <x v="3"/>
    <n v="197.33"/>
    <n v="73.209999999999994"/>
    <n v="2.6953968037153397"/>
  </r>
  <r>
    <x v="17"/>
    <n v="29"/>
    <x v="28"/>
    <x v="0"/>
    <n v="178.49"/>
    <n v="93.75"/>
    <n v="1.9038933333333334"/>
  </r>
  <r>
    <x v="17"/>
    <n v="29"/>
    <x v="28"/>
    <x v="1"/>
    <n v="394.83"/>
    <n v="193.85"/>
    <n v="2.0367810162496776"/>
  </r>
  <r>
    <x v="17"/>
    <n v="29"/>
    <x v="28"/>
    <x v="2"/>
    <n v="629.98"/>
    <n v="241.02"/>
    <n v="2.6138079827400214"/>
  </r>
  <r>
    <x v="17"/>
    <n v="29"/>
    <x v="28"/>
    <x v="3"/>
    <n v="196.82"/>
    <n v="88.17"/>
    <n v="2.2322785527957354"/>
  </r>
  <r>
    <x v="18"/>
    <n v="29"/>
    <x v="28"/>
    <x v="0"/>
    <n v="210.79"/>
    <n v="149.11000000000001"/>
    <n v="1.4136543491382199"/>
  </r>
  <r>
    <x v="18"/>
    <n v="29"/>
    <x v="28"/>
    <x v="1"/>
    <n v="328.01"/>
    <n v="212.23"/>
    <n v="1.5455402158036093"/>
  </r>
  <r>
    <x v="18"/>
    <n v="29"/>
    <x v="28"/>
    <x v="2"/>
    <n v="667.34"/>
    <n v="304.95999999999998"/>
    <n v="2.1882869884575027"/>
  </r>
  <r>
    <x v="18"/>
    <n v="29"/>
    <x v="28"/>
    <x v="3"/>
    <n v="230.29"/>
    <n v="133.22"/>
    <n v="1.7286443476955411"/>
  </r>
  <r>
    <x v="19"/>
    <n v="29"/>
    <x v="28"/>
    <x v="0"/>
    <n v="541.86"/>
    <n v="365.84"/>
    <n v="1.4811392958670457"/>
  </r>
  <r>
    <x v="19"/>
    <n v="29"/>
    <x v="28"/>
    <x v="1"/>
    <n v="390.84"/>
    <n v="245.7"/>
    <n v="1.5907203907203906"/>
  </r>
  <r>
    <x v="19"/>
    <n v="29"/>
    <x v="28"/>
    <x v="2"/>
    <n v="587.5"/>
    <n v="283.37"/>
    <n v="2.0732611073861031"/>
  </r>
  <r>
    <x v="19"/>
    <n v="29"/>
    <x v="28"/>
    <x v="3"/>
    <n v="251.69"/>
    <n v="143.91"/>
    <n v="1.7489403099159198"/>
  </r>
  <r>
    <x v="20"/>
    <n v="29"/>
    <x v="28"/>
    <x v="0"/>
    <n v="914.51"/>
    <n v="490.14"/>
    <n v="1.8658138491043377"/>
  </r>
  <r>
    <x v="20"/>
    <n v="29"/>
    <x v="28"/>
    <x v="1"/>
    <n v="975.58"/>
    <n v="479.57"/>
    <n v="2.0342807098025317"/>
  </r>
  <r>
    <x v="20"/>
    <n v="29"/>
    <x v="28"/>
    <x v="2"/>
    <n v="686.75"/>
    <n v="242.15"/>
    <n v="2.8360520338633077"/>
  </r>
  <r>
    <x v="20"/>
    <n v="29"/>
    <x v="28"/>
    <x v="3"/>
    <n v="234.15"/>
    <n v="105.9"/>
    <n v="2.2110481586402266"/>
  </r>
  <r>
    <x v="21"/>
    <n v="29"/>
    <x v="28"/>
    <x v="0"/>
    <n v="1240.6300000000001"/>
    <n v="781.34"/>
    <n v="1.587823482734789"/>
  </r>
  <r>
    <x v="21"/>
    <n v="29"/>
    <x v="28"/>
    <x v="1"/>
    <n v="1674.88"/>
    <n v="974.52"/>
    <n v="1.7186717563518452"/>
  </r>
  <r>
    <x v="21"/>
    <n v="29"/>
    <x v="28"/>
    <x v="2"/>
    <n v="1697.01"/>
    <n v="732.37"/>
    <n v="2.3171484358998868"/>
  </r>
  <r>
    <x v="21"/>
    <n v="29"/>
    <x v="28"/>
    <x v="3"/>
    <n v="277.23"/>
    <n v="146.16999999999999"/>
    <n v="1.896627214886776"/>
  </r>
  <r>
    <x v="22"/>
    <n v="29"/>
    <x v="28"/>
    <x v="0"/>
    <n v="974.34"/>
    <n v="461.78"/>
    <n v="2.1099657845727404"/>
  </r>
  <r>
    <x v="22"/>
    <n v="29"/>
    <x v="28"/>
    <x v="1"/>
    <n v="2281"/>
    <n v="1024.51"/>
    <n v="2.2264301958985273"/>
  </r>
  <r>
    <x v="22"/>
    <n v="29"/>
    <x v="28"/>
    <x v="2"/>
    <n v="2971.67"/>
    <n v="1100.82"/>
    <n v="2.6995058229319966"/>
  </r>
  <r>
    <x v="22"/>
    <n v="29"/>
    <x v="28"/>
    <x v="3"/>
    <n v="699.73"/>
    <n v="294.69"/>
    <n v="2.3744612983134821"/>
  </r>
  <r>
    <x v="23"/>
    <n v="29"/>
    <x v="28"/>
    <x v="0"/>
    <n v="1415.8"/>
    <n v="1029.92"/>
    <n v="1.3746698772720209"/>
  </r>
  <r>
    <x v="23"/>
    <n v="29"/>
    <x v="28"/>
    <x v="1"/>
    <n v="1748.22"/>
    <n v="1171.43"/>
    <n v="1.4923811068523087"/>
  </r>
  <r>
    <x v="23"/>
    <n v="29"/>
    <x v="28"/>
    <x v="2"/>
    <n v="3870.07"/>
    <n v="1896.13"/>
    <n v="2.0410362158712747"/>
  </r>
  <r>
    <x v="23"/>
    <n v="29"/>
    <x v="28"/>
    <x v="3"/>
    <n v="1169.3"/>
    <n v="721.22"/>
    <n v="1.6212806078589057"/>
  </r>
  <r>
    <x v="24"/>
    <n v="29"/>
    <x v="28"/>
    <x v="0"/>
    <n v="1691.8"/>
    <n v="1054.8399999999999"/>
    <n v="1.6038451329111525"/>
  </r>
  <r>
    <x v="24"/>
    <n v="29"/>
    <x v="28"/>
    <x v="1"/>
    <n v="2523.5100000000002"/>
    <n v="1480.23"/>
    <n v="1.7048093877302852"/>
  </r>
  <r>
    <x v="24"/>
    <n v="29"/>
    <x v="28"/>
    <x v="2"/>
    <n v="2958.24"/>
    <n v="1395.84"/>
    <n v="2.1193259972489682"/>
  </r>
  <r>
    <x v="24"/>
    <n v="29"/>
    <x v="28"/>
    <x v="3"/>
    <n v="1511.82"/>
    <n v="842.23"/>
    <n v="1.7950203626087884"/>
  </r>
  <r>
    <x v="25"/>
    <n v="29"/>
    <x v="28"/>
    <x v="0"/>
    <n v="2033.79"/>
    <n v="1019.28"/>
    <n v="1.9953202260419121"/>
  </r>
  <r>
    <x v="25"/>
    <n v="29"/>
    <x v="28"/>
    <x v="1"/>
    <n v="2978.48"/>
    <n v="1412.27"/>
    <n v="2.1090018197653424"/>
  </r>
  <r>
    <x v="25"/>
    <n v="29"/>
    <x v="28"/>
    <x v="2"/>
    <n v="4127.08"/>
    <n v="1611.08"/>
    <n v="2.5616853290960102"/>
  </r>
  <r>
    <x v="25"/>
    <n v="29"/>
    <x v="28"/>
    <x v="3"/>
    <n v="1083.9100000000001"/>
    <n v="488.08"/>
    <n v="2.2207629896738244"/>
  </r>
  <r>
    <x v="26"/>
    <n v="29"/>
    <x v="28"/>
    <x v="0"/>
    <n v="1846.31"/>
    <n v="1229.8"/>
    <n v="1.5013091559603187"/>
  </r>
  <r>
    <x v="26"/>
    <n v="29"/>
    <x v="28"/>
    <x v="1"/>
    <n v="3394.59"/>
    <n v="2102.79"/>
    <n v="1.6143266802676446"/>
  </r>
  <r>
    <x v="26"/>
    <n v="29"/>
    <x v="28"/>
    <x v="2"/>
    <n v="4448.33"/>
    <n v="2110.23"/>
    <n v="2.1079834899513323"/>
  </r>
  <r>
    <x v="26"/>
    <n v="29"/>
    <x v="28"/>
    <x v="3"/>
    <n v="1466.52"/>
    <n v="857.21"/>
    <n v="1.7108059868643621"/>
  </r>
  <r>
    <x v="27"/>
    <n v="29"/>
    <x v="28"/>
    <x v="0"/>
    <n v="1623.42"/>
    <n v="812.19"/>
    <n v="1.9988180105640305"/>
  </r>
  <r>
    <x v="27"/>
    <n v="29"/>
    <x v="28"/>
    <x v="1"/>
    <n v="3133.19"/>
    <n v="1455.64"/>
    <n v="2.152448407573301"/>
  </r>
  <r>
    <x v="27"/>
    <n v="29"/>
    <x v="28"/>
    <x v="2"/>
    <n v="5254.53"/>
    <n v="1853.67"/>
    <n v="2.8346631277411833"/>
  </r>
  <r>
    <x v="27"/>
    <n v="29"/>
    <x v="28"/>
    <x v="3"/>
    <n v="1547.87"/>
    <n v="658.76"/>
    <n v="2.3496721112392978"/>
  </r>
  <r>
    <x v="28"/>
    <n v="29"/>
    <x v="28"/>
    <x v="0"/>
    <n v="1780.39"/>
    <n v="911.22"/>
    <n v="1.9538530760957837"/>
  </r>
  <r>
    <x v="28"/>
    <n v="29"/>
    <x v="28"/>
    <x v="1"/>
    <n v="2697.79"/>
    <n v="1301.1199999999999"/>
    <n v="2.0734367314313822"/>
  </r>
  <r>
    <x v="28"/>
    <n v="29"/>
    <x v="28"/>
    <x v="2"/>
    <n v="4633.03"/>
    <n v="1808.33"/>
    <n v="2.5620489623022347"/>
  </r>
  <r>
    <x v="28"/>
    <n v="29"/>
    <x v="28"/>
    <x v="3"/>
    <n v="1793.53"/>
    <n v="808.73"/>
    <n v="2.2177117208462649"/>
  </r>
  <r>
    <x v="29"/>
    <n v="29"/>
    <x v="28"/>
    <x v="0"/>
    <n v="2048.67"/>
    <n v="1223.98"/>
    <n v="1.6737773493030932"/>
  </r>
  <r>
    <x v="29"/>
    <n v="29"/>
    <x v="28"/>
    <x v="1"/>
    <n v="3229.37"/>
    <n v="1792.04"/>
    <n v="1.8020635700095979"/>
  </r>
  <r>
    <x v="29"/>
    <n v="29"/>
    <x v="28"/>
    <x v="2"/>
    <n v="4629.9799999999996"/>
    <n v="1948.59"/>
    <n v="2.3760667970173301"/>
  </r>
  <r>
    <x v="29"/>
    <n v="29"/>
    <x v="28"/>
    <x v="3"/>
    <n v="1816.75"/>
    <n v="922.7"/>
    <n v="1.9689498211769805"/>
  </r>
  <r>
    <x v="30"/>
    <n v="29"/>
    <x v="28"/>
    <x v="0"/>
    <n v="2725.88"/>
    <n v="1416.51"/>
    <n v="1.9243634001877856"/>
  </r>
  <r>
    <x v="30"/>
    <n v="29"/>
    <x v="28"/>
    <x v="1"/>
    <n v="3714.05"/>
    <n v="1739.23"/>
    <n v="2.1354564951156547"/>
  </r>
  <r>
    <x v="30"/>
    <n v="29"/>
    <x v="28"/>
    <x v="2"/>
    <n v="5496.36"/>
    <n v="1677.06"/>
    <n v="3.277378269113806"/>
  </r>
  <r>
    <x v="30"/>
    <n v="29"/>
    <x v="28"/>
    <x v="3"/>
    <n v="1744.89"/>
    <n v="704.25"/>
    <n v="2.4776570820021302"/>
  </r>
  <r>
    <x v="31"/>
    <n v="29"/>
    <x v="28"/>
    <x v="0"/>
    <n v="3206.83"/>
    <n v="2539.7399999999998"/>
    <n v="1.262660744800649"/>
  </r>
  <r>
    <x v="31"/>
    <n v="29"/>
    <x v="28"/>
    <x v="1"/>
    <n v="4864.59"/>
    <n v="3596.04"/>
    <n v="1.3527630393432777"/>
  </r>
  <r>
    <x v="31"/>
    <n v="29"/>
    <x v="28"/>
    <x v="2"/>
    <n v="6317.61"/>
    <n v="3626.65"/>
    <n v="1.7419960569671735"/>
  </r>
  <r>
    <x v="31"/>
    <n v="29"/>
    <x v="28"/>
    <x v="3"/>
    <n v="2029.19"/>
    <n v="1390.91"/>
    <n v="1.458893817716459"/>
  </r>
  <r>
    <x v="32"/>
    <n v="29"/>
    <x v="28"/>
    <x v="0"/>
    <n v="4456.9799999999996"/>
    <n v="3198.51"/>
    <n v="1.3934550775204702"/>
  </r>
  <r>
    <x v="32"/>
    <n v="29"/>
    <x v="28"/>
    <x v="1"/>
    <n v="5590.49"/>
    <n v="3588.71"/>
    <n v="1.557799320647252"/>
  </r>
  <r>
    <x v="32"/>
    <n v="29"/>
    <x v="28"/>
    <x v="2"/>
    <n v="7853.27"/>
    <n v="3175.64"/>
    <n v="2.4729723772215997"/>
  </r>
  <r>
    <x v="32"/>
    <n v="29"/>
    <x v="28"/>
    <x v="3"/>
    <n v="2266.9499999999998"/>
    <n v="1280.1400000000001"/>
    <n v="1.7708609995781708"/>
  </r>
  <r>
    <x v="33"/>
    <n v="29"/>
    <x v="28"/>
    <x v="0"/>
    <n v="6830.91"/>
    <n v="6246.29"/>
    <n v="1.0935947578482588"/>
  </r>
  <r>
    <x v="33"/>
    <n v="29"/>
    <x v="28"/>
    <x v="1"/>
    <n v="7687.64"/>
    <n v="6467.67"/>
    <n v="1.1886258884575125"/>
  </r>
  <r>
    <x v="33"/>
    <n v="29"/>
    <x v="28"/>
    <x v="2"/>
    <n v="9007.64"/>
    <n v="5524.69"/>
    <n v="1.6304335627881383"/>
  </r>
  <r>
    <x v="33"/>
    <n v="29"/>
    <x v="28"/>
    <x v="3"/>
    <n v="2807.33"/>
    <n v="2141.31"/>
    <n v="1.3110338998089954"/>
  </r>
  <r>
    <x v="34"/>
    <n v="29"/>
    <x v="28"/>
    <x v="0"/>
    <n v="10256.91"/>
    <n v="9390.65"/>
    <n v="1.0922470755485509"/>
  </r>
  <r>
    <x v="34"/>
    <n v="29"/>
    <x v="28"/>
    <x v="1"/>
    <n v="12310.4"/>
    <n v="10375.66"/>
    <n v="1.1864691017246132"/>
  </r>
  <r>
    <x v="34"/>
    <n v="29"/>
    <x v="28"/>
    <x v="2"/>
    <n v="13505.9"/>
    <n v="8283.89"/>
    <n v="1.6303813787966766"/>
  </r>
  <r>
    <x v="34"/>
    <n v="29"/>
    <x v="28"/>
    <x v="3"/>
    <n v="3686.03"/>
    <n v="2811.83"/>
    <n v="1.3109007301294888"/>
  </r>
  <r>
    <x v="35"/>
    <n v="29"/>
    <x v="28"/>
    <x v="0"/>
    <n v="9960.67"/>
    <n v="9174.57"/>
    <n v="1.0856824897515633"/>
  </r>
  <r>
    <x v="35"/>
    <n v="29"/>
    <x v="28"/>
    <x v="1"/>
    <n v="16364.95"/>
    <n v="13867.78"/>
    <n v="1.1800699174633575"/>
  </r>
  <r>
    <x v="35"/>
    <n v="29"/>
    <x v="28"/>
    <x v="2"/>
    <n v="18318.150000000001"/>
    <n v="11212.23"/>
    <n v="1.633765094008953"/>
  </r>
  <r>
    <x v="35"/>
    <n v="29"/>
    <x v="28"/>
    <x v="3"/>
    <n v="4733.57"/>
    <n v="3603.95"/>
    <n v="1.3134394206356914"/>
  </r>
  <r>
    <x v="36"/>
    <n v="29"/>
    <x v="28"/>
    <x v="0"/>
    <n v="9960.64"/>
    <n v="9184.08"/>
    <n v="1.0845550125869983"/>
  </r>
  <r>
    <x v="36"/>
    <n v="29"/>
    <x v="28"/>
    <x v="1"/>
    <n v="15918.4"/>
    <n v="13498.44"/>
    <n v="1.179277012751103"/>
  </r>
  <r>
    <x v="36"/>
    <n v="29"/>
    <x v="28"/>
    <x v="2"/>
    <n v="24356.77"/>
    <n v="14912.78"/>
    <n v="1.6332816550636433"/>
  </r>
  <r>
    <x v="36"/>
    <n v="29"/>
    <x v="28"/>
    <x v="3"/>
    <n v="6453.05"/>
    <n v="4913.3599999999997"/>
    <n v="1.3133680414217563"/>
  </r>
  <r>
    <x v="0"/>
    <n v="30"/>
    <x v="29"/>
    <x v="0"/>
    <n v="729.92"/>
    <n v="652.97"/>
    <n v="1.1178461491339571"/>
  </r>
  <r>
    <x v="0"/>
    <n v="30"/>
    <x v="29"/>
    <x v="1"/>
    <n v="91.31"/>
    <n v="59.85"/>
    <n v="1.5256474519632415"/>
  </r>
  <r>
    <x v="0"/>
    <n v="30"/>
    <x v="29"/>
    <x v="2"/>
    <n v="29.19"/>
    <n v="20.94"/>
    <n v="1.3939828080229226"/>
  </r>
  <r>
    <x v="0"/>
    <n v="30"/>
    <x v="29"/>
    <x v="3"/>
    <n v="14.74"/>
    <n v="13.57"/>
    <n v="1.086219602063375"/>
  </r>
  <r>
    <x v="1"/>
    <n v="30"/>
    <x v="29"/>
    <x v="0"/>
    <n v="554.28"/>
    <n v="495.52"/>
    <n v="1.1185824991927671"/>
  </r>
  <r>
    <x v="1"/>
    <n v="30"/>
    <x v="29"/>
    <x v="1"/>
    <n v="1810.6"/>
    <n v="1187.77"/>
    <n v="1.5243691960564756"/>
  </r>
  <r>
    <x v="1"/>
    <n v="30"/>
    <x v="29"/>
    <x v="2"/>
    <n v="196.77"/>
    <n v="141.19"/>
    <n v="1.3936539414972733"/>
  </r>
  <r>
    <x v="1"/>
    <n v="30"/>
    <x v="29"/>
    <x v="3"/>
    <n v="14.85"/>
    <n v="13.67"/>
    <n v="1.0863204096561814"/>
  </r>
  <r>
    <x v="2"/>
    <n v="30"/>
    <x v="29"/>
    <x v="0"/>
    <n v="1492.8"/>
    <n v="1333.08"/>
    <n v="1.1198127644252409"/>
  </r>
  <r>
    <x v="2"/>
    <n v="30"/>
    <x v="29"/>
    <x v="1"/>
    <n v="1374.72"/>
    <n v="904.03"/>
    <n v="1.5206575003041936"/>
  </r>
  <r>
    <x v="2"/>
    <n v="30"/>
    <x v="29"/>
    <x v="2"/>
    <n v="3883.38"/>
    <n v="2786.79"/>
    <n v="1.3934957424133143"/>
  </r>
  <r>
    <x v="2"/>
    <n v="30"/>
    <x v="29"/>
    <x v="3"/>
    <n v="99.42"/>
    <n v="91.52"/>
    <n v="1.0863199300699302"/>
  </r>
  <r>
    <x v="3"/>
    <n v="30"/>
    <x v="29"/>
    <x v="0"/>
    <n v="962.19"/>
    <n v="858.47"/>
    <n v="1.1208195976562956"/>
  </r>
  <r>
    <x v="3"/>
    <n v="30"/>
    <x v="29"/>
    <x v="1"/>
    <n v="3724.38"/>
    <n v="2435.44"/>
    <n v="1.5292431757711131"/>
  </r>
  <r>
    <x v="3"/>
    <n v="30"/>
    <x v="29"/>
    <x v="2"/>
    <n v="3102.98"/>
    <n v="2225.02"/>
    <n v="1.3945852172115307"/>
  </r>
  <r>
    <x v="3"/>
    <n v="30"/>
    <x v="29"/>
    <x v="3"/>
    <n v="2057.54"/>
    <n v="1893.71"/>
    <n v="1.086512718420455"/>
  </r>
  <r>
    <x v="4"/>
    <n v="30"/>
    <x v="29"/>
    <x v="0"/>
    <n v="324.89999999999998"/>
    <n v="301.19"/>
    <n v="1.0787210730767953"/>
  </r>
  <r>
    <x v="4"/>
    <n v="30"/>
    <x v="29"/>
    <x v="1"/>
    <n v="2354.44"/>
    <n v="1943.61"/>
    <n v="1.2113747099469545"/>
  </r>
  <r>
    <x v="4"/>
    <n v="30"/>
    <x v="29"/>
    <x v="2"/>
    <n v="8657.64"/>
    <n v="7452.21"/>
    <n v="1.161754700954482"/>
  </r>
  <r>
    <x v="4"/>
    <n v="30"/>
    <x v="29"/>
    <x v="3"/>
    <n v="1668.2"/>
    <n v="1602.39"/>
    <n v="1.0410699018341352"/>
  </r>
  <r>
    <x v="5"/>
    <n v="30"/>
    <x v="29"/>
    <x v="0"/>
    <n v="1202.93"/>
    <n v="1084.5899999999999"/>
    <n v="1.1091103550650478"/>
  </r>
  <r>
    <x v="5"/>
    <n v="30"/>
    <x v="29"/>
    <x v="1"/>
    <n v="788.64"/>
    <n v="580.75"/>
    <n v="1.3579681446405509"/>
  </r>
  <r>
    <x v="5"/>
    <n v="30"/>
    <x v="29"/>
    <x v="2"/>
    <n v="5364.95"/>
    <n v="4252.55"/>
    <n v="1.2615842259350272"/>
  </r>
  <r>
    <x v="5"/>
    <n v="30"/>
    <x v="29"/>
    <x v="3"/>
    <n v="4822.55"/>
    <n v="4528.3599999999997"/>
    <n v="1.0649661246014011"/>
  </r>
  <r>
    <x v="6"/>
    <n v="30"/>
    <x v="29"/>
    <x v="0"/>
    <n v="4188.04"/>
    <n v="3761.39"/>
    <n v="1.1134288122210141"/>
  </r>
  <r>
    <x v="6"/>
    <n v="30"/>
    <x v="29"/>
    <x v="1"/>
    <n v="3061.2"/>
    <n v="2075.36"/>
    <n v="1.4750212011410067"/>
  </r>
  <r>
    <x v="6"/>
    <n v="30"/>
    <x v="29"/>
    <x v="2"/>
    <n v="1975.84"/>
    <n v="1446.66"/>
    <n v="1.3657943124161862"/>
  </r>
  <r>
    <x v="6"/>
    <n v="30"/>
    <x v="29"/>
    <x v="3"/>
    <n v="3315.59"/>
    <n v="3065.69"/>
    <n v="1.0815150912192688"/>
  </r>
  <r>
    <x v="7"/>
    <n v="30"/>
    <x v="29"/>
    <x v="0"/>
    <n v="8640.83"/>
    <n v="7483.34"/>
    <n v="1.1546755860351126"/>
  </r>
  <r>
    <x v="7"/>
    <n v="30"/>
    <x v="29"/>
    <x v="1"/>
    <n v="10639.49"/>
    <n v="5902.47"/>
    <n v="1.8025487634837618"/>
  </r>
  <r>
    <x v="7"/>
    <n v="30"/>
    <x v="29"/>
    <x v="2"/>
    <n v="7959.09"/>
    <n v="5101.1099999999997"/>
    <n v="1.5602662949828567"/>
  </r>
  <r>
    <x v="7"/>
    <n v="30"/>
    <x v="29"/>
    <x v="3"/>
    <n v="1269.71"/>
    <n v="1138.3800000000001"/>
    <n v="1.1153656951105957"/>
  </r>
  <r>
    <x v="8"/>
    <n v="30"/>
    <x v="29"/>
    <x v="0"/>
    <n v="4889.43"/>
    <n v="4223.72"/>
    <n v="1.1576122470239505"/>
  </r>
  <r>
    <x v="8"/>
    <n v="30"/>
    <x v="29"/>
    <x v="1"/>
    <n v="22255.49"/>
    <n v="12381.92"/>
    <n v="1.7974183325364728"/>
  </r>
  <r>
    <x v="8"/>
    <n v="30"/>
    <x v="29"/>
    <x v="2"/>
    <n v="27900.81"/>
    <n v="18149.259999999998"/>
    <n v="1.537297388433468"/>
  </r>
  <r>
    <x v="8"/>
    <n v="30"/>
    <x v="29"/>
    <x v="3"/>
    <n v="4921.25"/>
    <n v="4416.3900000000003"/>
    <n v="1.1143150853978021"/>
  </r>
  <r>
    <x v="9"/>
    <n v="30"/>
    <x v="29"/>
    <x v="0"/>
    <n v="3904.59"/>
    <n v="3264.31"/>
    <n v="1.1961455866630315"/>
  </r>
  <r>
    <x v="9"/>
    <n v="30"/>
    <x v="29"/>
    <x v="1"/>
    <n v="12687.84"/>
    <n v="6600.37"/>
    <n v="1.9222922351322729"/>
  </r>
  <r>
    <x v="9"/>
    <n v="30"/>
    <x v="29"/>
    <x v="2"/>
    <n v="61714.17"/>
    <n v="38501.660000000003"/>
    <n v="1.6028963426511997"/>
  </r>
  <r>
    <x v="9"/>
    <n v="30"/>
    <x v="29"/>
    <x v="3"/>
    <n v="17242.64"/>
    <n v="15280.59"/>
    <n v="1.1284014557029538"/>
  </r>
  <r>
    <x v="10"/>
    <n v="30"/>
    <x v="29"/>
    <x v="0"/>
    <n v="1828.38"/>
    <n v="1541.8"/>
    <n v="1.1858736541704502"/>
  </r>
  <r>
    <x v="10"/>
    <n v="30"/>
    <x v="29"/>
    <x v="1"/>
    <n v="10161.040000000001"/>
    <n v="5538.5"/>
    <n v="1.8346194818091544"/>
  </r>
  <r>
    <x v="10"/>
    <n v="30"/>
    <x v="29"/>
    <x v="2"/>
    <n v="33448.449999999997"/>
    <n v="21107.74"/>
    <n v="1.5846533072702238"/>
  </r>
  <r>
    <x v="10"/>
    <n v="30"/>
    <x v="29"/>
    <x v="3"/>
    <n v="36306.370000000003"/>
    <n v="32316.77"/>
    <n v="1.1234529317131632"/>
  </r>
  <r>
    <x v="11"/>
    <n v="30"/>
    <x v="29"/>
    <x v="0"/>
    <n v="2312.21"/>
    <n v="1959.24"/>
    <n v="1.1801565913313325"/>
  </r>
  <r>
    <x v="11"/>
    <n v="30"/>
    <x v="29"/>
    <x v="1"/>
    <n v="4666.4799999999996"/>
    <n v="2973.67"/>
    <n v="1.5692662602104468"/>
  </r>
  <r>
    <x v="11"/>
    <n v="30"/>
    <x v="29"/>
    <x v="2"/>
    <n v="26203.58"/>
    <n v="18779.82"/>
    <n v="1.3953051733190203"/>
  </r>
  <r>
    <x v="11"/>
    <n v="30"/>
    <x v="29"/>
    <x v="3"/>
    <n v="20584.53"/>
    <n v="18724.04"/>
    <n v="1.0993637056959928"/>
  </r>
  <r>
    <x v="12"/>
    <n v="30"/>
    <x v="29"/>
    <x v="0"/>
    <n v="2509.02"/>
    <n v="2209.8000000000002"/>
    <n v="1.1354059190877002"/>
  </r>
  <r>
    <x v="12"/>
    <n v="30"/>
    <x v="29"/>
    <x v="1"/>
    <n v="5984.66"/>
    <n v="4304.05"/>
    <n v="1.3904717649655556"/>
  </r>
  <r>
    <x v="12"/>
    <n v="30"/>
    <x v="29"/>
    <x v="2"/>
    <n v="12122.05"/>
    <n v="9520.61"/>
    <n v="1.2732429959845009"/>
  </r>
  <r>
    <x v="12"/>
    <n v="30"/>
    <x v="29"/>
    <x v="3"/>
    <n v="15325.4"/>
    <n v="14309.67"/>
    <n v="1.0709820701665378"/>
  </r>
  <r>
    <x v="13"/>
    <n v="30"/>
    <x v="29"/>
    <x v="0"/>
    <n v="2883.79"/>
    <n v="2511.17"/>
    <n v="1.1483850157496307"/>
  </r>
  <r>
    <x v="13"/>
    <n v="30"/>
    <x v="29"/>
    <x v="1"/>
    <n v="6402.09"/>
    <n v="4804.96"/>
    <n v="1.3323919449901769"/>
  </r>
  <r>
    <x v="13"/>
    <n v="30"/>
    <x v="29"/>
    <x v="2"/>
    <n v="15060.11"/>
    <n v="12015.19"/>
    <n v="1.2534225426314523"/>
  </r>
  <r>
    <x v="13"/>
    <n v="30"/>
    <x v="29"/>
    <x v="3"/>
    <n v="7273.14"/>
    <n v="6788.24"/>
    <n v="1.0714323594922985"/>
  </r>
  <r>
    <x v="14"/>
    <n v="30"/>
    <x v="29"/>
    <x v="0"/>
    <n v="1502.03"/>
    <n v="1310.49"/>
    <n v="1.1461590702714253"/>
  </r>
  <r>
    <x v="14"/>
    <n v="30"/>
    <x v="29"/>
    <x v="1"/>
    <n v="7313.84"/>
    <n v="5284.04"/>
    <n v="1.3841378944898222"/>
  </r>
  <r>
    <x v="14"/>
    <n v="30"/>
    <x v="29"/>
    <x v="2"/>
    <n v="16429.16"/>
    <n v="12889.16"/>
    <n v="1.2746493953058229"/>
  </r>
  <r>
    <x v="14"/>
    <n v="30"/>
    <x v="29"/>
    <x v="3"/>
    <n v="9498.18"/>
    <n v="8822.85"/>
    <n v="1.0765432938336252"/>
  </r>
  <r>
    <x v="15"/>
    <n v="30"/>
    <x v="29"/>
    <x v="0"/>
    <n v="2761.6"/>
    <n v="2567.71"/>
    <n v="1.075510863765768"/>
  </r>
  <r>
    <x v="15"/>
    <n v="30"/>
    <x v="29"/>
    <x v="1"/>
    <n v="3903.02"/>
    <n v="3432.01"/>
    <n v="1.1372402761064215"/>
  </r>
  <r>
    <x v="15"/>
    <n v="30"/>
    <x v="29"/>
    <x v="2"/>
    <n v="19276.98"/>
    <n v="17588.22"/>
    <n v="1.0960165383421403"/>
  </r>
  <r>
    <x v="15"/>
    <n v="30"/>
    <x v="29"/>
    <x v="3"/>
    <n v="9775.14"/>
    <n v="9475.92"/>
    <n v="1.0315768811893726"/>
  </r>
  <r>
    <x v="16"/>
    <n v="30"/>
    <x v="29"/>
    <x v="0"/>
    <n v="5420.01"/>
    <n v="4683.51"/>
    <n v="1.1572538544809341"/>
  </r>
  <r>
    <x v="16"/>
    <n v="30"/>
    <x v="29"/>
    <x v="1"/>
    <n v="7371.02"/>
    <n v="6264.14"/>
    <n v="1.1767010315861395"/>
  </r>
  <r>
    <x v="16"/>
    <n v="30"/>
    <x v="29"/>
    <x v="2"/>
    <n v="10999.11"/>
    <n v="9855.7900000000009"/>
    <n v="1.1160049067603917"/>
  </r>
  <r>
    <x v="16"/>
    <n v="30"/>
    <x v="29"/>
    <x v="3"/>
    <n v="12838.96"/>
    <n v="12222.95"/>
    <n v="1.0503978172208834"/>
  </r>
  <r>
    <x v="17"/>
    <n v="30"/>
    <x v="29"/>
    <x v="0"/>
    <n v="1732.09"/>
    <n v="1524.49"/>
    <n v="1.1361766885974982"/>
  </r>
  <r>
    <x v="17"/>
    <n v="30"/>
    <x v="29"/>
    <x v="1"/>
    <n v="14886.25"/>
    <n v="11873.75"/>
    <n v="1.2537109169386251"/>
  </r>
  <r>
    <x v="17"/>
    <n v="30"/>
    <x v="29"/>
    <x v="2"/>
    <n v="22158.85"/>
    <n v="18811.419999999998"/>
    <n v="1.1779466940826371"/>
  </r>
  <r>
    <x v="17"/>
    <n v="30"/>
    <x v="29"/>
    <x v="3"/>
    <n v="7559.68"/>
    <n v="7145.16"/>
    <n v="1.0580140962553672"/>
  </r>
  <r>
    <x v="18"/>
    <n v="30"/>
    <x v="29"/>
    <x v="0"/>
    <n v="3753.32"/>
    <n v="3138.22"/>
    <n v="1.1960028296295353"/>
  </r>
  <r>
    <x v="18"/>
    <n v="30"/>
    <x v="29"/>
    <x v="1"/>
    <n v="4667.7700000000004"/>
    <n v="3793.22"/>
    <n v="1.2305560974580965"/>
  </r>
  <r>
    <x v="18"/>
    <n v="30"/>
    <x v="29"/>
    <x v="2"/>
    <n v="41410.1"/>
    <n v="35805.589999999997"/>
    <n v="1.1565261178491963"/>
  </r>
  <r>
    <x v="18"/>
    <n v="30"/>
    <x v="29"/>
    <x v="3"/>
    <n v="13748.64"/>
    <n v="12878.05"/>
    <n v="1.0676026261739937"/>
  </r>
  <r>
    <x v="19"/>
    <n v="30"/>
    <x v="29"/>
    <x v="0"/>
    <n v="1766.58"/>
    <n v="1406.24"/>
    <n v="1.2562435999544885"/>
  </r>
  <r>
    <x v="19"/>
    <n v="30"/>
    <x v="29"/>
    <x v="1"/>
    <n v="10310.969999999999"/>
    <n v="8728.61"/>
    <n v="1.1812843052903037"/>
  </r>
  <r>
    <x v="19"/>
    <n v="30"/>
    <x v="29"/>
    <x v="2"/>
    <n v="13504.82"/>
    <n v="12135.67"/>
    <n v="1.1128203057597974"/>
  </r>
  <r>
    <x v="19"/>
    <n v="30"/>
    <x v="29"/>
    <x v="3"/>
    <n v="25201.14"/>
    <n v="23584.71"/>
    <n v="1.0685372005846161"/>
  </r>
  <r>
    <x v="20"/>
    <n v="30"/>
    <x v="29"/>
    <x v="0"/>
    <n v="3436.37"/>
    <n v="2814.45"/>
    <n v="1.2209739025386843"/>
  </r>
  <r>
    <x v="20"/>
    <n v="30"/>
    <x v="29"/>
    <x v="1"/>
    <n v="4865.6000000000004"/>
    <n v="3925.02"/>
    <n v="1.2396369954802779"/>
  </r>
  <r>
    <x v="20"/>
    <n v="30"/>
    <x v="29"/>
    <x v="2"/>
    <n v="31006.78"/>
    <n v="26819.51"/>
    <n v="1.1561277592319921"/>
  </r>
  <r>
    <x v="20"/>
    <n v="30"/>
    <x v="29"/>
    <x v="3"/>
    <n v="8617.7800000000007"/>
    <n v="8050"/>
    <n v="1.0705316770186337"/>
  </r>
  <r>
    <x v="21"/>
    <n v="30"/>
    <x v="29"/>
    <x v="0"/>
    <n v="8877.11"/>
    <n v="7546.95"/>
    <n v="1.176251333320083"/>
  </r>
  <r>
    <x v="21"/>
    <n v="30"/>
    <x v="29"/>
    <x v="1"/>
    <n v="9433.43"/>
    <n v="7577.86"/>
    <n v="1.2448672844312247"/>
  </r>
  <r>
    <x v="21"/>
    <n v="30"/>
    <x v="29"/>
    <x v="2"/>
    <n v="14549.95"/>
    <n v="12441.28"/>
    <n v="1.1694897952622239"/>
  </r>
  <r>
    <x v="21"/>
    <n v="30"/>
    <x v="29"/>
    <x v="3"/>
    <n v="20017.349999999999"/>
    <n v="18766.88"/>
    <n v="1.0666317469925741"/>
  </r>
  <r>
    <x v="22"/>
    <n v="30"/>
    <x v="29"/>
    <x v="0"/>
    <n v="12120.22"/>
    <n v="9852.92"/>
    <n v="1.2301145244252465"/>
  </r>
  <r>
    <x v="22"/>
    <n v="30"/>
    <x v="29"/>
    <x v="1"/>
    <n v="24468.83"/>
    <n v="18860.64"/>
    <n v="1.2973488704519043"/>
  </r>
  <r>
    <x v="22"/>
    <n v="30"/>
    <x v="29"/>
    <x v="2"/>
    <n v="28368.33"/>
    <n v="23529.919999999998"/>
    <n v="1.2056279834355579"/>
  </r>
  <r>
    <x v="22"/>
    <n v="30"/>
    <x v="29"/>
    <x v="3"/>
    <n v="9712.26"/>
    <n v="8981.35"/>
    <n v="1.0813808614517861"/>
  </r>
  <r>
    <x v="23"/>
    <n v="30"/>
    <x v="29"/>
    <x v="0"/>
    <n v="5033.67"/>
    <n v="4121.72"/>
    <n v="1.2212547189037586"/>
  </r>
  <r>
    <x v="23"/>
    <n v="30"/>
    <x v="29"/>
    <x v="1"/>
    <n v="32925.24"/>
    <n v="25411.46"/>
    <n v="1.2956847028860208"/>
  </r>
  <r>
    <x v="23"/>
    <n v="30"/>
    <x v="29"/>
    <x v="2"/>
    <n v="71008.02"/>
    <n v="59104.25"/>
    <n v="1.2014029447966941"/>
  </r>
  <r>
    <x v="23"/>
    <n v="30"/>
    <x v="29"/>
    <x v="3"/>
    <n v="18356.29"/>
    <n v="16995.16"/>
    <n v="1.0800892724752225"/>
  </r>
  <r>
    <x v="24"/>
    <n v="30"/>
    <x v="29"/>
    <x v="0"/>
    <n v="6955.65"/>
    <n v="5955.69"/>
    <n v="1.1678999410647632"/>
  </r>
  <r>
    <x v="24"/>
    <n v="30"/>
    <x v="29"/>
    <x v="1"/>
    <n v="13742.96"/>
    <n v="10705.9"/>
    <n v="1.2836809609654489"/>
  </r>
  <r>
    <x v="24"/>
    <n v="30"/>
    <x v="29"/>
    <x v="2"/>
    <n v="98157.25"/>
    <n v="81998.97"/>
    <n v="1.1970546703208589"/>
  </r>
  <r>
    <x v="24"/>
    <n v="30"/>
    <x v="29"/>
    <x v="3"/>
    <n v="45099.29"/>
    <n v="42112.23"/>
    <n v="1.0709309385895736"/>
  </r>
  <r>
    <x v="25"/>
    <n v="30"/>
    <x v="29"/>
    <x v="0"/>
    <n v="5056.58"/>
    <n v="4302.84"/>
    <n v="1.1751726766507702"/>
  </r>
  <r>
    <x v="25"/>
    <n v="30"/>
    <x v="29"/>
    <x v="1"/>
    <n v="18703.2"/>
    <n v="15137.64"/>
    <n v="1.2355426605468225"/>
  </r>
  <r>
    <x v="25"/>
    <n v="30"/>
    <x v="29"/>
    <x v="2"/>
    <n v="39115.81"/>
    <n v="33735.68"/>
    <n v="1.1594789255767186"/>
  </r>
  <r>
    <x v="25"/>
    <n v="30"/>
    <x v="29"/>
    <x v="3"/>
    <n v="58487.92"/>
    <n v="54962.01"/>
    <n v="1.0641517659197688"/>
  </r>
  <r>
    <x v="26"/>
    <n v="30"/>
    <x v="29"/>
    <x v="0"/>
    <n v="3726.37"/>
    <n v="3104.5"/>
    <n v="1.2003124496698341"/>
  </r>
  <r>
    <x v="26"/>
    <n v="30"/>
    <x v="29"/>
    <x v="1"/>
    <n v="13410.93"/>
    <n v="10852.81"/>
    <n v="1.2357103828409417"/>
  </r>
  <r>
    <x v="26"/>
    <n v="30"/>
    <x v="29"/>
    <x v="2"/>
    <n v="52082.05"/>
    <n v="45078.96"/>
    <n v="1.1553516318921289"/>
  </r>
  <r>
    <x v="26"/>
    <n v="30"/>
    <x v="29"/>
    <x v="3"/>
    <n v="23271.87"/>
    <n v="21796.95"/>
    <n v="1.067666347814717"/>
  </r>
  <r>
    <x v="27"/>
    <n v="30"/>
    <x v="29"/>
    <x v="0"/>
    <n v="4362.53"/>
    <n v="3927.4"/>
    <n v="1.110793400213882"/>
  </r>
  <r>
    <x v="27"/>
    <n v="30"/>
    <x v="29"/>
    <x v="1"/>
    <n v="9935.2000000000007"/>
    <n v="7881.68"/>
    <n v="1.2605434374397337"/>
  </r>
  <r>
    <x v="27"/>
    <n v="30"/>
    <x v="29"/>
    <x v="2"/>
    <n v="36755.65"/>
    <n v="31062.33"/>
    <n v="1.1832869588340604"/>
  </r>
  <r>
    <x v="27"/>
    <n v="30"/>
    <x v="29"/>
    <x v="3"/>
    <n v="29605.119999999999"/>
    <n v="28029.14"/>
    <n v="1.0562264842945592"/>
  </r>
  <r>
    <x v="28"/>
    <n v="30"/>
    <x v="29"/>
    <x v="0"/>
    <n v="5807.94"/>
    <n v="5107.43"/>
    <n v="1.1371550858259436"/>
  </r>
  <r>
    <x v="28"/>
    <n v="30"/>
    <x v="29"/>
    <x v="1"/>
    <n v="11520.36"/>
    <n v="8355.66"/>
    <n v="1.3787492549960148"/>
  </r>
  <r>
    <x v="28"/>
    <n v="30"/>
    <x v="29"/>
    <x v="2"/>
    <n v="26074.94"/>
    <n v="20468.14"/>
    <n v="1.2739281634774826"/>
  </r>
  <r>
    <x v="28"/>
    <n v="30"/>
    <x v="29"/>
    <x v="3"/>
    <n v="20329.93"/>
    <n v="18882.97"/>
    <n v="1.0766277762449445"/>
  </r>
  <r>
    <x v="29"/>
    <n v="30"/>
    <x v="29"/>
    <x v="0"/>
    <n v="3119.55"/>
    <n v="2754.09"/>
    <n v="1.1326971885450368"/>
  </r>
  <r>
    <x v="29"/>
    <n v="30"/>
    <x v="29"/>
    <x v="1"/>
    <n v="15911.19"/>
    <n v="11523.43"/>
    <n v="1.3807685732459867"/>
  </r>
  <r>
    <x v="29"/>
    <n v="30"/>
    <x v="29"/>
    <x v="2"/>
    <n v="33597.64"/>
    <n v="26599.47"/>
    <n v="1.2630943398496286"/>
  </r>
  <r>
    <x v="29"/>
    <n v="30"/>
    <x v="29"/>
    <x v="3"/>
    <n v="16408.34"/>
    <n v="15284.79"/>
    <n v="1.0735077158403876"/>
  </r>
  <r>
    <x v="30"/>
    <n v="30"/>
    <x v="29"/>
    <x v="0"/>
    <n v="7333.61"/>
    <n v="6017.47"/>
    <n v="1.2187198274357827"/>
  </r>
  <r>
    <x v="30"/>
    <n v="30"/>
    <x v="29"/>
    <x v="1"/>
    <n v="8500.1299999999992"/>
    <n v="6113.32"/>
    <n v="1.3904277871925566"/>
  </r>
  <r>
    <x v="30"/>
    <n v="30"/>
    <x v="29"/>
    <x v="2"/>
    <n v="45991.23"/>
    <n v="36414.54"/>
    <n v="1.2629908272904176"/>
  </r>
  <r>
    <x v="30"/>
    <n v="30"/>
    <x v="29"/>
    <x v="3"/>
    <n v="20504.54"/>
    <n v="18814.009999999998"/>
    <n v="1.0898548475311751"/>
  </r>
  <r>
    <x v="31"/>
    <n v="30"/>
    <x v="29"/>
    <x v="0"/>
    <n v="3519.34"/>
    <n v="3007.92"/>
    <n v="1.1700244687358707"/>
  </r>
  <r>
    <x v="31"/>
    <n v="30"/>
    <x v="29"/>
    <x v="1"/>
    <n v="20077.919999999998"/>
    <n v="15455.37"/>
    <n v="1.2990902191277205"/>
  </r>
  <r>
    <x v="31"/>
    <n v="30"/>
    <x v="29"/>
    <x v="2"/>
    <n v="24585.63"/>
    <n v="20494.939999999999"/>
    <n v="1.1995951195758565"/>
  </r>
  <r>
    <x v="31"/>
    <n v="30"/>
    <x v="29"/>
    <x v="3"/>
    <n v="26673"/>
    <n v="24946.83"/>
    <n v="1.0691939617177812"/>
  </r>
  <r>
    <x v="32"/>
    <n v="30"/>
    <x v="29"/>
    <x v="0"/>
    <n v="12420.96"/>
    <n v="10548.83"/>
    <n v="1.1774727623821788"/>
  </r>
  <r>
    <x v="32"/>
    <n v="30"/>
    <x v="29"/>
    <x v="1"/>
    <n v="9503.44"/>
    <n v="7466.4"/>
    <n v="1.2728276009857495"/>
  </r>
  <r>
    <x v="32"/>
    <n v="30"/>
    <x v="29"/>
    <x v="2"/>
    <n v="57668.99"/>
    <n v="48825.41"/>
    <n v="1.1811265896179877"/>
  </r>
  <r>
    <x v="32"/>
    <n v="30"/>
    <x v="29"/>
    <x v="3"/>
    <n v="14325.76"/>
    <n v="13421.77"/>
    <n v="1.0673525175889618"/>
  </r>
  <r>
    <x v="33"/>
    <n v="30"/>
    <x v="29"/>
    <x v="0"/>
    <n v="34854.57"/>
    <n v="29824.18"/>
    <n v="1.1686681746153624"/>
  </r>
  <r>
    <x v="33"/>
    <n v="30"/>
    <x v="29"/>
    <x v="1"/>
    <n v="33943.230000000003"/>
    <n v="25222.17"/>
    <n v="1.3457696145890701"/>
  </r>
  <r>
    <x v="33"/>
    <n v="30"/>
    <x v="29"/>
    <x v="2"/>
    <n v="27298.89"/>
    <n v="22123.47"/>
    <n v="1.2339334652294598"/>
  </r>
  <r>
    <x v="33"/>
    <n v="30"/>
    <x v="29"/>
    <x v="3"/>
    <n v="33144.910000000003"/>
    <n v="30823.03"/>
    <n v="1.0753293884475343"/>
  </r>
  <r>
    <x v="34"/>
    <n v="30"/>
    <x v="29"/>
    <x v="0"/>
    <n v="17980.87"/>
    <n v="15406.09"/>
    <n v="1.1671274151974964"/>
  </r>
  <r>
    <x v="34"/>
    <n v="30"/>
    <x v="29"/>
    <x v="1"/>
    <n v="96940.6"/>
    <n v="72181.899999999994"/>
    <n v="1.343004271153849"/>
  </r>
  <r>
    <x v="34"/>
    <n v="30"/>
    <x v="29"/>
    <x v="2"/>
    <n v="105181.52"/>
    <n v="85271.73"/>
    <n v="1.233486408684332"/>
  </r>
  <r>
    <x v="34"/>
    <n v="30"/>
    <x v="29"/>
    <x v="3"/>
    <n v="18016.18"/>
    <n v="16755.560000000001"/>
    <n v="1.0752359216880845"/>
  </r>
  <r>
    <x v="35"/>
    <n v="30"/>
    <x v="29"/>
    <x v="0"/>
    <n v="17484"/>
    <n v="15077.15"/>
    <n v="1.1596356075252949"/>
  </r>
  <r>
    <x v="35"/>
    <n v="30"/>
    <x v="29"/>
    <x v="1"/>
    <n v="46774.720000000001"/>
    <n v="35042.18"/>
    <n v="1.3348119323626555"/>
  </r>
  <r>
    <x v="35"/>
    <n v="30"/>
    <x v="29"/>
    <x v="2"/>
    <n v="260880.36"/>
    <n v="208716.94"/>
    <n v="1.2499242275207751"/>
  </r>
  <r>
    <x v="35"/>
    <n v="30"/>
    <x v="29"/>
    <x v="3"/>
    <n v="61759.42"/>
    <n v="57442.21"/>
    <n v="1.0751574495479892"/>
  </r>
  <r>
    <x v="36"/>
    <n v="30"/>
    <x v="29"/>
    <x v="0"/>
    <n v="17481.259999999998"/>
    <n v="15091.52"/>
    <n v="1.1583498547528677"/>
  </r>
  <r>
    <x v="36"/>
    <n v="30"/>
    <x v="29"/>
    <x v="1"/>
    <n v="45550.65"/>
    <n v="34151.1"/>
    <n v="1.3337974472271759"/>
  </r>
  <r>
    <x v="36"/>
    <n v="30"/>
    <x v="29"/>
    <x v="2"/>
    <n v="125836.2"/>
    <n v="100685.88"/>
    <n v="1.249789940754354"/>
  </r>
  <r>
    <x v="36"/>
    <n v="30"/>
    <x v="29"/>
    <x v="3"/>
    <n v="162391.18"/>
    <n v="151044.54"/>
    <n v="1.075121153005596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820">
  <r>
    <n v="921499"/>
    <x v="0"/>
    <x v="0"/>
    <x v="0"/>
    <x v="0"/>
    <n v="7231.4102940000002"/>
    <n v="0"/>
    <n v="9758.9050000000007"/>
    <n v="7244.0351819999996"/>
    <n v="7231.4102940000002"/>
  </r>
  <r>
    <n v="921500"/>
    <x v="0"/>
    <x v="0"/>
    <x v="0"/>
    <x v="1"/>
    <n v="6633.4869010000002"/>
    <n v="0"/>
    <n v="7231.4102940000002"/>
    <n v="6641.3272139999999"/>
    <n v="6633.4869010000002"/>
  </r>
  <r>
    <n v="921501"/>
    <x v="0"/>
    <x v="0"/>
    <x v="0"/>
    <x v="2"/>
    <n v="5786.0895739999996"/>
    <n v="22.733817999999999"/>
    <n v="6633.4869010000002"/>
    <n v="5838.1318220000003"/>
    <n v="5808.8233920000002"/>
  </r>
  <r>
    <n v="921502"/>
    <x v="0"/>
    <x v="0"/>
    <x v="0"/>
    <x v="3"/>
    <n v="7235.4110730000002"/>
    <n v="0"/>
    <n v="9758.9050000000007"/>
    <n v="7244.0351819999996"/>
    <n v="7235.4110730000002"/>
  </r>
  <r>
    <n v="921503"/>
    <x v="0"/>
    <x v="0"/>
    <x v="1"/>
    <x v="0"/>
    <n v="9260.3032280000007"/>
    <n v="0"/>
    <n v="11443.676750000001"/>
    <n v="9294.5542559999994"/>
    <n v="9260.3032280000007"/>
  </r>
  <r>
    <n v="921504"/>
    <x v="0"/>
    <x v="0"/>
    <x v="1"/>
    <x v="1"/>
    <n v="8587.4503690000001"/>
    <n v="0"/>
    <n v="9260.3032280000007"/>
    <n v="8725.9837320000006"/>
    <n v="8587.4503690000001"/>
  </r>
  <r>
    <n v="921505"/>
    <x v="0"/>
    <x v="0"/>
    <x v="1"/>
    <x v="2"/>
    <n v="6926.4163859999999"/>
    <n v="597.16762800000004"/>
    <n v="8587.4503690000001"/>
    <n v="7854.9408530000001"/>
    <n v="7523.584014"/>
  </r>
  <r>
    <n v="921506"/>
    <x v="0"/>
    <x v="0"/>
    <x v="1"/>
    <x v="3"/>
    <n v="4687.3047800000004"/>
    <n v="0"/>
    <n v="5786.0895739999996"/>
    <n v="4699.4619519999997"/>
    <n v="4687.3047800000004"/>
  </r>
  <r>
    <n v="921507"/>
    <x v="0"/>
    <x v="0"/>
    <x v="2"/>
    <x v="0"/>
    <n v="1954.56186"/>
    <n v="0"/>
    <n v="2263.4299999999998"/>
    <n v="1987.0651969999999"/>
    <n v="1954.56186"/>
  </r>
  <r>
    <n v="921508"/>
    <x v="0"/>
    <x v="0"/>
    <x v="2"/>
    <x v="1"/>
    <n v="1643.384924"/>
    <n v="0"/>
    <n v="1954.56186"/>
    <n v="1883.220352"/>
    <n v="1643.384924"/>
  </r>
  <r>
    <n v="921509"/>
    <x v="0"/>
    <x v="0"/>
    <x v="2"/>
    <x v="2"/>
    <n v="209.880403"/>
    <n v="1216.212407"/>
    <n v="1643.384924"/>
    <n v="1554.1491229999999"/>
    <n v="1426.0928100000001"/>
  </r>
  <r>
    <n v="921510"/>
    <x v="0"/>
    <x v="0"/>
    <x v="2"/>
    <x v="3"/>
    <n v="5976.5489530000004"/>
    <n v="0"/>
    <n v="6926.4163859999999"/>
    <n v="6080.7009449999996"/>
    <n v="5976.5489530000004"/>
  </r>
  <r>
    <n v="921511"/>
    <x v="0"/>
    <x v="0"/>
    <x v="3"/>
    <x v="0"/>
    <n v="7.7897550000000004"/>
    <n v="0"/>
    <n v="8.5192499999999995"/>
    <n v="8.0115029999999994"/>
    <n v="7.7897550000000004"/>
  </r>
  <r>
    <n v="921512"/>
    <x v="0"/>
    <x v="0"/>
    <x v="3"/>
    <x v="1"/>
    <n v="7.0189430000000002"/>
    <n v="0"/>
    <n v="7.7897550000000004"/>
    <n v="7.6542130000000004"/>
    <n v="7.0189430000000002"/>
  </r>
  <r>
    <n v="921513"/>
    <x v="0"/>
    <x v="0"/>
    <x v="3"/>
    <x v="2"/>
    <n v="0"/>
    <n v="6.2036759999999997"/>
    <n v="7.0189430000000002"/>
    <n v="6.8364510000000003"/>
    <n v="6.2036759999999997"/>
  </r>
  <r>
    <n v="921514"/>
    <x v="0"/>
    <x v="0"/>
    <x v="3"/>
    <x v="3"/>
    <n v="190.61250200000001"/>
    <n v="0"/>
    <n v="209.880403"/>
    <n v="197.371531"/>
    <n v="190.61250200000001"/>
  </r>
  <r>
    <n v="921515"/>
    <x v="0"/>
    <x v="1"/>
    <x v="0"/>
    <x v="0"/>
    <n v="84134.677454000004"/>
    <n v="0"/>
    <n v="113541.10625"/>
    <n v="84281.563169000001"/>
    <n v="84134.677454000004"/>
  </r>
  <r>
    <n v="921516"/>
    <x v="0"/>
    <x v="1"/>
    <x v="0"/>
    <x v="1"/>
    <n v="77178.068755"/>
    <n v="0"/>
    <n v="84134.677454000004"/>
    <n v="77269.287773000004"/>
    <n v="77178.068755"/>
  </r>
  <r>
    <n v="921517"/>
    <x v="0"/>
    <x v="1"/>
    <x v="0"/>
    <x v="2"/>
    <n v="67318.898054000005"/>
    <n v="264.49911400000002"/>
    <n v="77178.068755"/>
    <n v="67924.418311000001"/>
    <n v="67583.397167999996"/>
  </r>
  <r>
    <n v="921518"/>
    <x v="0"/>
    <x v="1"/>
    <x v="0"/>
    <x v="3"/>
    <n v="84181.224986999994"/>
    <n v="0"/>
    <n v="113541.10625"/>
    <n v="84281.563169000001"/>
    <n v="84181.224986999994"/>
  </r>
  <r>
    <n v="921519"/>
    <x v="0"/>
    <x v="1"/>
    <x v="1"/>
    <x v="0"/>
    <n v="124317.140317"/>
    <n v="0"/>
    <n v="153837.2396"/>
    <n v="124946.60600299999"/>
    <n v="124317.140317"/>
  </r>
  <r>
    <n v="921520"/>
    <x v="0"/>
    <x v="1"/>
    <x v="1"/>
    <x v="1"/>
    <n v="115275.77800200001"/>
    <n v="0"/>
    <n v="124317.140317"/>
    <n v="117144.041321"/>
    <n v="115275.77800200001"/>
  </r>
  <r>
    <n v="921521"/>
    <x v="0"/>
    <x v="1"/>
    <x v="1"/>
    <x v="2"/>
    <n v="92501.834182000006"/>
    <n v="7975.1343049999996"/>
    <n v="115275.77800200001"/>
    <n v="105442.754138"/>
    <n v="100476.96848700001"/>
  </r>
  <r>
    <n v="921522"/>
    <x v="0"/>
    <x v="1"/>
    <x v="1"/>
    <x v="3"/>
    <n v="54472.006223999997"/>
    <n v="0"/>
    <n v="67318.898054000005"/>
    <n v="54676.408998999999"/>
    <n v="54472.006223999997"/>
  </r>
  <r>
    <n v="921523"/>
    <x v="0"/>
    <x v="1"/>
    <x v="2"/>
    <x v="0"/>
    <n v="26699.695538"/>
    <n v="0"/>
    <n v="31028.672999999999"/>
    <n v="27240.072026999998"/>
    <n v="26699.695538"/>
  </r>
  <r>
    <n v="921524"/>
    <x v="0"/>
    <x v="1"/>
    <x v="2"/>
    <x v="1"/>
    <n v="22445.974321000002"/>
    <n v="0"/>
    <n v="26699.695538"/>
    <n v="25725.156651000001"/>
    <n v="22445.974321000002"/>
  </r>
  <r>
    <n v="921525"/>
    <x v="0"/>
    <x v="1"/>
    <x v="2"/>
    <x v="2"/>
    <n v="2803.1908309999999"/>
    <n v="16243.896102000001"/>
    <n v="22445.974321000002"/>
    <n v="21227.157915"/>
    <n v="19047.086932999999"/>
  </r>
  <r>
    <n v="921526"/>
    <x v="0"/>
    <x v="1"/>
    <x v="2"/>
    <x v="3"/>
    <n v="79604.217506000001"/>
    <n v="0"/>
    <n v="92501.834182000006"/>
    <n v="81207.360228000005"/>
    <n v="79604.217506000001"/>
  </r>
  <r>
    <n v="921527"/>
    <x v="0"/>
    <x v="1"/>
    <x v="3"/>
    <x v="0"/>
    <n v="113.62987800000001"/>
    <n v="0"/>
    <n v="124.949"/>
    <n v="117.50203999999999"/>
    <n v="113.62987800000001"/>
  </r>
  <r>
    <n v="921528"/>
    <x v="0"/>
    <x v="1"/>
    <x v="3"/>
    <x v="1"/>
    <n v="102.385972"/>
    <n v="0"/>
    <n v="113.62987800000001"/>
    <n v="111.65271799999999"/>
    <n v="102.385972"/>
  </r>
  <r>
    <n v="921529"/>
    <x v="0"/>
    <x v="1"/>
    <x v="3"/>
    <x v="2"/>
    <n v="0"/>
    <n v="86.664643999999996"/>
    <n v="102.385972"/>
    <n v="99.723937000000006"/>
    <n v="86.664643999999996"/>
  </r>
  <r>
    <n v="921530"/>
    <x v="0"/>
    <x v="1"/>
    <x v="3"/>
    <x v="3"/>
    <n v="2537.7859469999999"/>
    <n v="0"/>
    <n v="2803.1908309999999"/>
    <n v="2636.1206569999999"/>
    <n v="2537.7859469999999"/>
  </r>
  <r>
    <n v="921531"/>
    <x v="0"/>
    <x v="2"/>
    <x v="0"/>
    <x v="0"/>
    <n v="5320.6456989999997"/>
    <n v="0"/>
    <n v="7180.3834999999999"/>
    <n v="5329.9986719999997"/>
    <n v="5320.6456989999997"/>
  </r>
  <r>
    <n v="921532"/>
    <x v="0"/>
    <x v="2"/>
    <x v="0"/>
    <x v="1"/>
    <n v="4878.9991950000003"/>
    <n v="0"/>
    <n v="5320.6456989999997"/>
    <n v="4886.4810100000004"/>
    <n v="4878.9991950000003"/>
  </r>
  <r>
    <n v="921533"/>
    <x v="0"/>
    <x v="2"/>
    <x v="0"/>
    <x v="2"/>
    <n v="4175.9649499999996"/>
    <n v="94.994945999999999"/>
    <n v="4878.9991950000003"/>
    <n v="4294.007192"/>
    <n v="4270.9598969999997"/>
  </r>
  <r>
    <n v="921534"/>
    <x v="0"/>
    <x v="2"/>
    <x v="0"/>
    <x v="3"/>
    <n v="5324.236938"/>
    <n v="0"/>
    <n v="7180.3834999999999"/>
    <n v="5329.9986719999997"/>
    <n v="5324.236938"/>
  </r>
  <r>
    <n v="921535"/>
    <x v="0"/>
    <x v="2"/>
    <x v="1"/>
    <x v="0"/>
    <n v="1397.5684799999999"/>
    <n v="0"/>
    <n v="1723.5514000000001"/>
    <n v="1399.8684470000001"/>
    <n v="1397.5684799999999"/>
  </r>
  <r>
    <n v="921536"/>
    <x v="0"/>
    <x v="2"/>
    <x v="1"/>
    <x v="1"/>
    <n v="1211.4331500000001"/>
    <n v="0"/>
    <n v="1397.5684799999999"/>
    <n v="1316.9287790000001"/>
    <n v="1211.4331500000001"/>
  </r>
  <r>
    <n v="921537"/>
    <x v="0"/>
    <x v="2"/>
    <x v="1"/>
    <x v="2"/>
    <n v="868.28794900000003"/>
    <n v="159.01164700000001"/>
    <n v="1211.4331500000001"/>
    <n v="1108.097902"/>
    <n v="1027.2995960000001"/>
  </r>
  <r>
    <n v="921538"/>
    <x v="0"/>
    <x v="2"/>
    <x v="1"/>
    <x v="3"/>
    <n v="3388.1528159999998"/>
    <n v="0"/>
    <n v="4175.9649499999996"/>
    <n v="3391.7187330000002"/>
    <n v="3388.1528159999998"/>
  </r>
  <r>
    <n v="921539"/>
    <x v="0"/>
    <x v="2"/>
    <x v="2"/>
    <x v="0"/>
    <n v="1247.9868240000001"/>
    <n v="0"/>
    <n v="1491.1777"/>
    <n v="1309.1049029999999"/>
    <n v="1247.9868240000001"/>
  </r>
  <r>
    <n v="921540"/>
    <x v="0"/>
    <x v="2"/>
    <x v="2"/>
    <x v="1"/>
    <n v="1099.701503"/>
    <n v="0.43427900000000003"/>
    <n v="1247.9868240000001"/>
    <n v="1202.435305"/>
    <n v="1100.1357820000001"/>
  </r>
  <r>
    <n v="921541"/>
    <x v="0"/>
    <x v="2"/>
    <x v="2"/>
    <x v="2"/>
    <n v="127.42613"/>
    <n v="859.75140699999997"/>
    <n v="1099.701503"/>
    <n v="1039.9877120000001"/>
    <n v="987.17753800000003"/>
  </r>
  <r>
    <n v="921542"/>
    <x v="0"/>
    <x v="2"/>
    <x v="2"/>
    <x v="3"/>
    <n v="725.851404"/>
    <n v="0"/>
    <n v="868.28794900000003"/>
    <n v="762.269991"/>
    <n v="725.851404"/>
  </r>
  <r>
    <n v="921543"/>
    <x v="0"/>
    <x v="2"/>
    <x v="3"/>
    <x v="0"/>
    <n v="191.983407"/>
    <n v="0"/>
    <n v="230.89924999999999"/>
    <n v="217.137655"/>
    <n v="191.983407"/>
  </r>
  <r>
    <n v="921544"/>
    <x v="0"/>
    <x v="2"/>
    <x v="3"/>
    <x v="1"/>
    <n v="177.45073300000001"/>
    <n v="0"/>
    <n v="191.983407"/>
    <n v="188.64289600000001"/>
    <n v="177.45073300000001"/>
  </r>
  <r>
    <n v="921545"/>
    <x v="0"/>
    <x v="2"/>
    <x v="3"/>
    <x v="2"/>
    <n v="0"/>
    <n v="157.01847000000001"/>
    <n v="177.45073300000001"/>
    <n v="172.83701400000001"/>
    <n v="157.01847000000001"/>
  </r>
  <r>
    <n v="921546"/>
    <x v="0"/>
    <x v="2"/>
    <x v="3"/>
    <x v="3"/>
    <n v="105.23665200000001"/>
    <n v="0"/>
    <n v="127.42613"/>
    <n v="119.83153299999999"/>
    <n v="105.23665200000001"/>
  </r>
  <r>
    <n v="921547"/>
    <x v="0"/>
    <x v="3"/>
    <x v="0"/>
    <x v="0"/>
    <n v="8405.2872009999992"/>
    <n v="0"/>
    <n v="11343.207"/>
    <n v="8420.0625560000008"/>
    <n v="8405.2872009999992"/>
  </r>
  <r>
    <n v="921548"/>
    <x v="0"/>
    <x v="3"/>
    <x v="0"/>
    <x v="1"/>
    <n v="7707.5963739999997"/>
    <n v="0"/>
    <n v="8405.2872009999992"/>
    <n v="7719.4157660000001"/>
    <n v="7707.5963739999997"/>
  </r>
  <r>
    <n v="921549"/>
    <x v="0"/>
    <x v="3"/>
    <x v="0"/>
    <x v="2"/>
    <n v="6596.9784"/>
    <n v="150.06821600000001"/>
    <n v="7707.5963739999997"/>
    <n v="6783.4555689999997"/>
    <n v="6747.0466159999996"/>
  </r>
  <r>
    <n v="921550"/>
    <x v="0"/>
    <x v="3"/>
    <x v="0"/>
    <x v="3"/>
    <n v="8410.9604600000002"/>
    <n v="0"/>
    <n v="11343.207"/>
    <n v="8420.0625560000008"/>
    <n v="8410.9604600000002"/>
  </r>
  <r>
    <n v="921551"/>
    <x v="0"/>
    <x v="3"/>
    <x v="1"/>
    <x v="0"/>
    <n v="2021.6633859999999"/>
    <n v="0"/>
    <n v="2494.2719999999999"/>
    <n v="2025.847718"/>
    <n v="2021.6633859999999"/>
  </r>
  <r>
    <n v="921552"/>
    <x v="0"/>
    <x v="3"/>
    <x v="1"/>
    <x v="1"/>
    <n v="1752.407899"/>
    <n v="0"/>
    <n v="2021.6633859999999"/>
    <n v="1905.0134089999999"/>
    <n v="1752.407899"/>
  </r>
  <r>
    <n v="921553"/>
    <x v="0"/>
    <x v="3"/>
    <x v="1"/>
    <x v="2"/>
    <n v="1250.5616199999999"/>
    <n v="229.018337"/>
    <n v="1752.407899"/>
    <n v="1602.9275050000001"/>
    <n v="1479.5799569999999"/>
  </r>
  <r>
    <n v="921554"/>
    <x v="0"/>
    <x v="3"/>
    <x v="1"/>
    <x v="3"/>
    <n v="5350.7398549999998"/>
    <n v="0"/>
    <n v="6596.9784"/>
    <n v="5358.0658569999996"/>
    <n v="5350.7398549999998"/>
  </r>
  <r>
    <n v="921555"/>
    <x v="0"/>
    <x v="3"/>
    <x v="2"/>
    <x v="0"/>
    <n v="1791.355116"/>
    <n v="0"/>
    <n v="2172.7175000000002"/>
    <n v="1907.4286930000001"/>
    <n v="1791.355116"/>
  </r>
  <r>
    <n v="921556"/>
    <x v="0"/>
    <x v="3"/>
    <x v="2"/>
    <x v="1"/>
    <n v="1578.506981"/>
    <n v="0.62336199999999997"/>
    <n v="1791.355116"/>
    <n v="1725.970654"/>
    <n v="1579.130343"/>
  </r>
  <r>
    <n v="921557"/>
    <x v="0"/>
    <x v="3"/>
    <x v="2"/>
    <x v="2"/>
    <n v="182.90682799999999"/>
    <n v="1234.082858"/>
    <n v="1578.506981"/>
    <n v="1492.794052"/>
    <n v="1416.989687"/>
  </r>
  <r>
    <n v="921558"/>
    <x v="0"/>
    <x v="3"/>
    <x v="2"/>
    <x v="3"/>
    <n v="1036.904565"/>
    <n v="0"/>
    <n v="1250.5616199999999"/>
    <n v="1097.868046"/>
    <n v="1036.904565"/>
  </r>
  <r>
    <n v="921559"/>
    <x v="0"/>
    <x v="3"/>
    <x v="3"/>
    <x v="0"/>
    <n v="275.13663300000002"/>
    <n v="0"/>
    <n v="336.41424999999998"/>
    <n v="316.36396100000002"/>
    <n v="275.13663300000002"/>
  </r>
  <r>
    <n v="921560"/>
    <x v="0"/>
    <x v="3"/>
    <x v="3"/>
    <x v="1"/>
    <n v="254.309462"/>
    <n v="0"/>
    <n v="275.13663300000002"/>
    <n v="270.34925500000003"/>
    <n v="254.309462"/>
  </r>
  <r>
    <n v="921561"/>
    <x v="0"/>
    <x v="3"/>
    <x v="3"/>
    <x v="2"/>
    <n v="0"/>
    <n v="225.027432"/>
    <n v="254.309462"/>
    <n v="247.697416"/>
    <n v="225.027432"/>
  </r>
  <r>
    <n v="921562"/>
    <x v="0"/>
    <x v="3"/>
    <x v="3"/>
    <x v="3"/>
    <n v="149.6985"/>
    <n v="0"/>
    <n v="182.90682799999999"/>
    <n v="172.00558100000001"/>
    <n v="149.6985"/>
  </r>
  <r>
    <n v="921563"/>
    <x v="0"/>
    <x v="4"/>
    <x v="0"/>
    <x v="0"/>
    <n v="214.53968800000001"/>
    <n v="0"/>
    <n v="289.52825000000001"/>
    <n v="214.91682"/>
    <n v="214.53968800000001"/>
  </r>
  <r>
    <n v="921564"/>
    <x v="0"/>
    <x v="4"/>
    <x v="0"/>
    <x v="1"/>
    <n v="196.73156700000001"/>
    <n v="0"/>
    <n v="214.53968800000001"/>
    <n v="197.03325000000001"/>
    <n v="196.73156700000001"/>
  </r>
  <r>
    <n v="921565"/>
    <x v="0"/>
    <x v="4"/>
    <x v="0"/>
    <x v="2"/>
    <n v="168.38373899999999"/>
    <n v="3.8303970000000001"/>
    <n v="196.73156700000001"/>
    <n v="173.143452"/>
    <n v="172.21413699999999"/>
  </r>
  <r>
    <n v="921566"/>
    <x v="0"/>
    <x v="4"/>
    <x v="0"/>
    <x v="3"/>
    <n v="214.684495"/>
    <n v="0"/>
    <n v="289.52825000000001"/>
    <n v="214.91682"/>
    <n v="214.684495"/>
  </r>
  <r>
    <n v="921567"/>
    <x v="0"/>
    <x v="4"/>
    <x v="1"/>
    <x v="0"/>
    <n v="237.301267"/>
    <n v="0"/>
    <n v="292.65179999999998"/>
    <n v="237.69179199999999"/>
    <n v="237.301267"/>
  </r>
  <r>
    <n v="921568"/>
    <x v="0"/>
    <x v="4"/>
    <x v="1"/>
    <x v="1"/>
    <n v="205.696269"/>
    <n v="0"/>
    <n v="237.301267"/>
    <n v="223.60898399999999"/>
    <n v="205.696269"/>
  </r>
  <r>
    <n v="921569"/>
    <x v="0"/>
    <x v="4"/>
    <x v="1"/>
    <x v="2"/>
    <n v="147.43165300000001"/>
    <n v="26.999510999999998"/>
    <n v="205.696269"/>
    <n v="188.15037699999999"/>
    <n v="174.431163"/>
  </r>
  <r>
    <n v="921570"/>
    <x v="0"/>
    <x v="4"/>
    <x v="1"/>
    <x v="3"/>
    <n v="136.61748800000001"/>
    <n v="0"/>
    <n v="168.38373899999999"/>
    <n v="136.76127299999999"/>
    <n v="136.61748800000001"/>
  </r>
  <r>
    <n v="921571"/>
    <x v="0"/>
    <x v="4"/>
    <x v="2"/>
    <x v="0"/>
    <n v="308.01992300000001"/>
    <n v="0"/>
    <n v="368.04270000000002"/>
    <n v="323.10468600000002"/>
    <n v="308.01992300000001"/>
  </r>
  <r>
    <n v="921572"/>
    <x v="0"/>
    <x v="4"/>
    <x v="2"/>
    <x v="1"/>
    <n v="271.42111299999999"/>
    <n v="0.107186"/>
    <n v="308.01992300000001"/>
    <n v="296.777196"/>
    <n v="271.52829800000001"/>
  </r>
  <r>
    <n v="921573"/>
    <x v="0"/>
    <x v="4"/>
    <x v="2"/>
    <x v="2"/>
    <n v="31.450482000000001"/>
    <n v="212.198204"/>
    <n v="271.42111299999999"/>
    <n v="256.68294600000002"/>
    <n v="243.648685"/>
  </r>
  <r>
    <n v="921574"/>
    <x v="0"/>
    <x v="4"/>
    <x v="2"/>
    <x v="3"/>
    <n v="123.24652399999999"/>
    <n v="0"/>
    <n v="147.43165300000001"/>
    <n v="129.43024800000001"/>
    <n v="123.24652399999999"/>
  </r>
  <r>
    <n v="921575"/>
    <x v="0"/>
    <x v="4"/>
    <x v="3"/>
    <x v="0"/>
    <n v="62.363588999999997"/>
    <n v="0"/>
    <n v="75.004949999999994"/>
    <n v="70.534655000000001"/>
    <n v="62.363588999999997"/>
  </r>
  <r>
    <n v="921576"/>
    <x v="0"/>
    <x v="4"/>
    <x v="3"/>
    <x v="1"/>
    <n v="57.642817000000001"/>
    <n v="0"/>
    <n v="62.363588999999997"/>
    <n v="61.278461999999998"/>
    <n v="57.642817000000001"/>
  </r>
  <r>
    <n v="921577"/>
    <x v="0"/>
    <x v="4"/>
    <x v="3"/>
    <x v="2"/>
    <n v="0"/>
    <n v="51.005633000000003"/>
    <n v="57.642817000000001"/>
    <n v="56.144103999999999"/>
    <n v="51.005633000000003"/>
  </r>
  <r>
    <n v="921578"/>
    <x v="0"/>
    <x v="4"/>
    <x v="3"/>
    <x v="3"/>
    <n v="25.97382"/>
    <n v="0"/>
    <n v="31.450482000000001"/>
    <n v="29.576032999999999"/>
    <n v="25.97382"/>
  </r>
  <r>
    <n v="921579"/>
    <x v="0"/>
    <x v="5"/>
    <x v="0"/>
    <x v="0"/>
    <n v="5751.4264270000003"/>
    <n v="0"/>
    <n v="7772.9246000000003"/>
    <n v="5769.8419309999999"/>
    <n v="5751.4264270000003"/>
  </r>
  <r>
    <n v="921580"/>
    <x v="0"/>
    <x v="5"/>
    <x v="0"/>
    <x v="1"/>
    <n v="5267.1227060000001"/>
    <n v="0"/>
    <n v="5751.4264270000003"/>
    <n v="5282.1100310000002"/>
    <n v="5267.1227060000001"/>
  </r>
  <r>
    <n v="921581"/>
    <x v="0"/>
    <x v="5"/>
    <x v="0"/>
    <x v="2"/>
    <n v="4531.6028889999998"/>
    <n v="55.270169000000003"/>
    <n v="5267.1227060000001"/>
    <n v="4635.5946940000003"/>
    <n v="4586.8730580000001"/>
  </r>
  <r>
    <n v="921582"/>
    <x v="0"/>
    <x v="5"/>
    <x v="0"/>
    <x v="3"/>
    <n v="5755.5645880000002"/>
    <n v="0"/>
    <n v="7772.9246000000003"/>
    <n v="5769.8419309999999"/>
    <n v="5755.5645880000002"/>
  </r>
  <r>
    <n v="921583"/>
    <x v="0"/>
    <x v="5"/>
    <x v="1"/>
    <x v="0"/>
    <n v="56266.791666999998"/>
    <n v="0"/>
    <n v="71366.946899999995"/>
    <n v="57964.234272000002"/>
    <n v="56266.791666999998"/>
  </r>
  <r>
    <n v="921584"/>
    <x v="0"/>
    <x v="5"/>
    <x v="1"/>
    <x v="1"/>
    <n v="50400.967151999997"/>
    <n v="1.1148940000000001"/>
    <n v="56266.791666999998"/>
    <n v="53020.197787999998"/>
    <n v="50402.082046000003"/>
  </r>
  <r>
    <n v="921585"/>
    <x v="0"/>
    <x v="5"/>
    <x v="1"/>
    <x v="2"/>
    <n v="39308.194492000002"/>
    <n v="3628.1433000000002"/>
    <n v="50400.967151999997"/>
    <n v="46101.764653999999"/>
    <n v="42936.337790999998"/>
  </r>
  <r>
    <n v="921586"/>
    <x v="0"/>
    <x v="5"/>
    <x v="1"/>
    <x v="3"/>
    <n v="3581.6991240000002"/>
    <n v="0"/>
    <n v="4531.6028889999998"/>
    <n v="3680.5678670000002"/>
    <n v="3581.6991240000002"/>
  </r>
  <r>
    <n v="921587"/>
    <x v="0"/>
    <x v="5"/>
    <x v="2"/>
    <x v="0"/>
    <n v="12395.274359999999"/>
    <n v="0"/>
    <n v="14242.4514"/>
    <n v="12503.448084"/>
    <n v="12395.274359999999"/>
  </r>
  <r>
    <n v="921588"/>
    <x v="0"/>
    <x v="5"/>
    <x v="2"/>
    <x v="1"/>
    <n v="10549.583552"/>
    <n v="1.6114839999999999"/>
    <n v="12395.274359999999"/>
    <n v="11942.846846"/>
    <n v="10551.195035999999"/>
  </r>
  <r>
    <n v="921589"/>
    <x v="0"/>
    <x v="5"/>
    <x v="2"/>
    <x v="2"/>
    <n v="2330.4871760000001"/>
    <n v="7209.4709389999998"/>
    <n v="10549.583552"/>
    <n v="9976.7411649999995"/>
    <n v="9539.9581149999995"/>
  </r>
  <r>
    <n v="921590"/>
    <x v="0"/>
    <x v="5"/>
    <x v="2"/>
    <x v="3"/>
    <n v="34185.013350000001"/>
    <n v="0"/>
    <n v="39308.194492000002"/>
    <n v="34508.663944"/>
    <n v="34185.013350000001"/>
  </r>
  <r>
    <n v="921591"/>
    <x v="0"/>
    <x v="5"/>
    <x v="3"/>
    <x v="0"/>
    <n v="1184.088387"/>
    <n v="0"/>
    <n v="1259.1557"/>
    <n v="1184.1100200000001"/>
    <n v="1184.088387"/>
  </r>
  <r>
    <n v="921592"/>
    <x v="0"/>
    <x v="5"/>
    <x v="3"/>
    <x v="1"/>
    <n v="1100.7853560000001"/>
    <n v="0"/>
    <n v="1184.088387"/>
    <n v="1163.4852490000001"/>
    <n v="1100.7853560000001"/>
  </r>
  <r>
    <n v="921593"/>
    <x v="0"/>
    <x v="5"/>
    <x v="3"/>
    <x v="2"/>
    <n v="0"/>
    <n v="897.90060700000004"/>
    <n v="1100.7853560000001"/>
    <n v="1072.164937"/>
    <n v="897.90060700000004"/>
  </r>
  <r>
    <n v="921594"/>
    <x v="0"/>
    <x v="5"/>
    <x v="3"/>
    <x v="3"/>
    <n v="2191.545924"/>
    <n v="0"/>
    <n v="2330.4871760000001"/>
    <n v="2191.5901399999998"/>
    <n v="2191.545924"/>
  </r>
  <r>
    <n v="921595"/>
    <x v="0"/>
    <x v="6"/>
    <x v="0"/>
    <x v="0"/>
    <n v="183.94754"/>
    <n v="0"/>
    <n v="248.601"/>
    <n v="184.53652199999999"/>
    <n v="183.94754"/>
  </r>
  <r>
    <n v="921596"/>
    <x v="0"/>
    <x v="6"/>
    <x v="0"/>
    <x v="1"/>
    <n v="168.45808199999999"/>
    <n v="0"/>
    <n v="183.94754"/>
    <n v="168.937421"/>
    <n v="168.45808199999999"/>
  </r>
  <r>
    <n v="921597"/>
    <x v="0"/>
    <x v="6"/>
    <x v="0"/>
    <x v="2"/>
    <n v="144.93398500000001"/>
    <n v="1.767703"/>
    <n v="168.45808199999999"/>
    <n v="148.25995800000001"/>
    <n v="146.70168799999999"/>
  </r>
  <r>
    <n v="921598"/>
    <x v="0"/>
    <x v="6"/>
    <x v="0"/>
    <x v="3"/>
    <n v="184.079891"/>
    <n v="0"/>
    <n v="248.601"/>
    <n v="184.53652199999999"/>
    <n v="184.079891"/>
  </r>
  <r>
    <n v="921599"/>
    <x v="0"/>
    <x v="6"/>
    <x v="1"/>
    <x v="0"/>
    <n v="670.09938199999999"/>
    <n v="0"/>
    <n v="851.03869999999995"/>
    <n v="691.21363199999996"/>
    <n v="670.09938199999999"/>
  </r>
  <r>
    <n v="921600"/>
    <x v="0"/>
    <x v="6"/>
    <x v="1"/>
    <x v="1"/>
    <n v="600.24138400000004"/>
    <n v="1.3278E-2"/>
    <n v="670.09938199999999"/>
    <n v="631.43464700000004"/>
    <n v="600.25466200000005"/>
  </r>
  <r>
    <n v="921601"/>
    <x v="0"/>
    <x v="6"/>
    <x v="1"/>
    <x v="2"/>
    <n v="465.35742699999997"/>
    <n v="42.952454000000003"/>
    <n v="600.24138400000004"/>
    <n v="549.04079400000001"/>
    <n v="508.30988100000002"/>
  </r>
  <r>
    <n v="921602"/>
    <x v="0"/>
    <x v="6"/>
    <x v="1"/>
    <x v="3"/>
    <n v="114.441931"/>
    <n v="0"/>
    <n v="144.93398500000001"/>
    <n v="117.715383"/>
    <n v="114.441931"/>
  </r>
  <r>
    <n v="921603"/>
    <x v="0"/>
    <x v="6"/>
    <x v="2"/>
    <x v="0"/>
    <n v="149.340655"/>
    <n v="0"/>
    <n v="171.5958"/>
    <n v="150.64395300000001"/>
    <n v="149.340655"/>
  </r>
  <r>
    <n v="921604"/>
    <x v="0"/>
    <x v="6"/>
    <x v="2"/>
    <x v="1"/>
    <n v="127.103416"/>
    <n v="1.9415000000000002E-2"/>
    <n v="149.340655"/>
    <n v="143.88972100000001"/>
    <n v="127.122832"/>
  </r>
  <r>
    <n v="921605"/>
    <x v="0"/>
    <x v="6"/>
    <x v="2"/>
    <x v="2"/>
    <n v="27.818266000000001"/>
    <n v="86.057107000000002"/>
    <n v="127.103416"/>
    <n v="120.201701"/>
    <n v="113.875373"/>
  </r>
  <r>
    <n v="921606"/>
    <x v="0"/>
    <x v="6"/>
    <x v="2"/>
    <x v="3"/>
    <n v="404.70568700000001"/>
    <n v="0"/>
    <n v="465.35742699999997"/>
    <n v="408.537285"/>
    <n v="404.70568700000001"/>
  </r>
  <r>
    <n v="921607"/>
    <x v="0"/>
    <x v="6"/>
    <x v="3"/>
    <x v="0"/>
    <n v="14.592060999999999"/>
    <n v="0"/>
    <n v="15.517150000000001"/>
    <n v="14.592328"/>
    <n v="14.592060999999999"/>
  </r>
  <r>
    <n v="921608"/>
    <x v="0"/>
    <x v="6"/>
    <x v="3"/>
    <x v="1"/>
    <n v="13.565480000000001"/>
    <n v="0"/>
    <n v="14.592060999999999"/>
    <n v="14.338158999999999"/>
    <n v="13.565480000000001"/>
  </r>
  <r>
    <n v="921609"/>
    <x v="0"/>
    <x v="6"/>
    <x v="3"/>
    <x v="2"/>
    <n v="0"/>
    <n v="11.065239"/>
    <n v="13.565480000000001"/>
    <n v="13.212778"/>
    <n v="11.065239"/>
  </r>
  <r>
    <n v="921610"/>
    <x v="0"/>
    <x v="6"/>
    <x v="3"/>
    <x v="3"/>
    <n v="26.159770000000002"/>
    <n v="0"/>
    <n v="27.818266000000001"/>
    <n v="26.160298000000001"/>
    <n v="26.159770000000002"/>
  </r>
  <r>
    <n v="921611"/>
    <x v="0"/>
    <x v="7"/>
    <x v="0"/>
    <x v="0"/>
    <n v="2081.1776770000001"/>
    <n v="0"/>
    <n v="2803.6880999999998"/>
    <n v="2081.1776770000001"/>
    <n v="2081.1776770000001"/>
  </r>
  <r>
    <n v="921612"/>
    <x v="0"/>
    <x v="7"/>
    <x v="0"/>
    <x v="1"/>
    <n v="1909.087833"/>
    <n v="0"/>
    <n v="2081.1776770000001"/>
    <n v="1911.353578"/>
    <n v="1909.087833"/>
  </r>
  <r>
    <n v="921613"/>
    <x v="0"/>
    <x v="7"/>
    <x v="0"/>
    <x v="2"/>
    <n v="1646.087194"/>
    <n v="24.640917000000002"/>
    <n v="1909.087833"/>
    <n v="1680.188202"/>
    <n v="1670.728112"/>
  </r>
  <r>
    <n v="921614"/>
    <x v="0"/>
    <x v="7"/>
    <x v="0"/>
    <x v="3"/>
    <n v="2081.1776770000001"/>
    <n v="0"/>
    <n v="2803.6880999999998"/>
    <n v="2081.1776770000001"/>
    <n v="2081.1776770000001"/>
  </r>
  <r>
    <n v="921615"/>
    <x v="0"/>
    <x v="7"/>
    <x v="1"/>
    <x v="0"/>
    <n v="8183.7129569999997"/>
    <n v="0"/>
    <n v="10131.822550000001"/>
    <n v="8229.0662749999992"/>
    <n v="8183.7129569999997"/>
  </r>
  <r>
    <n v="921616"/>
    <x v="0"/>
    <x v="7"/>
    <x v="1"/>
    <x v="1"/>
    <n v="7624.1786089999996"/>
    <n v="0"/>
    <n v="8183.7129569999997"/>
    <n v="7711.5127199999997"/>
    <n v="7624.1786089999996"/>
  </r>
  <r>
    <n v="921617"/>
    <x v="0"/>
    <x v="7"/>
    <x v="1"/>
    <x v="2"/>
    <n v="6066.8000359999996"/>
    <n v="336.47419600000001"/>
    <n v="7624.1786089999996"/>
    <n v="6973.836174"/>
    <n v="6403.2742310000003"/>
  </r>
  <r>
    <n v="921618"/>
    <x v="0"/>
    <x v="7"/>
    <x v="1"/>
    <x v="3"/>
    <n v="1331.4378819999999"/>
    <n v="0"/>
    <n v="1646.087194"/>
    <n v="1336.9520190000001"/>
    <n v="1331.4378819999999"/>
  </r>
  <r>
    <n v="921619"/>
    <x v="0"/>
    <x v="7"/>
    <x v="2"/>
    <x v="0"/>
    <n v="649.98459100000002"/>
    <n v="0"/>
    <n v="760.81100000000004"/>
    <n v="667.915977"/>
    <n v="649.98459100000002"/>
  </r>
  <r>
    <n v="921620"/>
    <x v="0"/>
    <x v="7"/>
    <x v="2"/>
    <x v="1"/>
    <n v="583.39166699999998"/>
    <n v="1.1622920000000001"/>
    <n v="649.98459100000002"/>
    <n v="626.26015400000006"/>
    <n v="584.55395899999996"/>
  </r>
  <r>
    <n v="921621"/>
    <x v="0"/>
    <x v="7"/>
    <x v="2"/>
    <x v="2"/>
    <n v="250.58185599999999"/>
    <n v="253.89770999999999"/>
    <n v="583.39166699999998"/>
    <n v="551.71349899999996"/>
    <n v="504.47956599999998"/>
  </r>
  <r>
    <n v="921622"/>
    <x v="0"/>
    <x v="7"/>
    <x v="2"/>
    <x v="3"/>
    <n v="5224.6340270000001"/>
    <n v="0"/>
    <n v="6066.8000359999996"/>
    <n v="5326.0437510000002"/>
    <n v="5224.6340270000001"/>
  </r>
  <r>
    <n v="921623"/>
    <x v="0"/>
    <x v="7"/>
    <x v="3"/>
    <x v="0"/>
    <n v="85.893163999999999"/>
    <n v="0"/>
    <n v="94.749200000000002"/>
    <n v="89.102148"/>
    <n v="85.893163999999999"/>
  </r>
  <r>
    <n v="921624"/>
    <x v="0"/>
    <x v="7"/>
    <x v="3"/>
    <x v="1"/>
    <n v="77.797543000000005"/>
    <n v="0"/>
    <n v="85.893163999999999"/>
    <n v="84.398623000000001"/>
    <n v="77.797543000000005"/>
  </r>
  <r>
    <n v="921625"/>
    <x v="0"/>
    <x v="7"/>
    <x v="3"/>
    <x v="2"/>
    <n v="0"/>
    <n v="74.819196000000005"/>
    <n v="77.797543000000005"/>
    <n v="75.774806999999996"/>
    <n v="74.819196000000005"/>
  </r>
  <r>
    <n v="921626"/>
    <x v="0"/>
    <x v="7"/>
    <x v="3"/>
    <x v="3"/>
    <n v="231.76755299999999"/>
    <n v="0"/>
    <n v="250.58185599999999"/>
    <n v="235.647178"/>
    <n v="231.76755299999999"/>
  </r>
  <r>
    <n v="921627"/>
    <x v="0"/>
    <x v="8"/>
    <x v="0"/>
    <x v="0"/>
    <n v="4772.0640940000003"/>
    <n v="0"/>
    <n v="6428.7539999999999"/>
    <n v="4772.0640940000003"/>
    <n v="4772.0640940000003"/>
  </r>
  <r>
    <n v="921628"/>
    <x v="0"/>
    <x v="8"/>
    <x v="0"/>
    <x v="1"/>
    <n v="4378.8573319999996"/>
    <n v="0"/>
    <n v="4772.0640940000003"/>
    <n v="4382.6636639999997"/>
    <n v="4378.8573319999996"/>
  </r>
  <r>
    <n v="921629"/>
    <x v="0"/>
    <x v="8"/>
    <x v="0"/>
    <x v="2"/>
    <n v="3822.0437470000002"/>
    <n v="8.8989349999999998"/>
    <n v="4378.8573319999996"/>
    <n v="3853.8323380000002"/>
    <n v="3830.9426819999999"/>
  </r>
  <r>
    <n v="921630"/>
    <x v="0"/>
    <x v="8"/>
    <x v="0"/>
    <x v="3"/>
    <n v="4772.0640940000003"/>
    <n v="0"/>
    <n v="6428.7539999999999"/>
    <n v="4772.0640940000003"/>
    <n v="4772.0640940000003"/>
  </r>
  <r>
    <n v="921631"/>
    <x v="0"/>
    <x v="8"/>
    <x v="1"/>
    <x v="0"/>
    <n v="1071.2256070000001"/>
    <n v="0"/>
    <n v="1328.36025"/>
    <n v="1078.8941950000001"/>
    <n v="1071.2256070000001"/>
  </r>
  <r>
    <n v="921632"/>
    <x v="0"/>
    <x v="8"/>
    <x v="1"/>
    <x v="1"/>
    <n v="1006.122495"/>
    <n v="0"/>
    <n v="1071.2256070000001"/>
    <n v="1009.415889"/>
    <n v="1006.122495"/>
  </r>
  <r>
    <n v="921633"/>
    <x v="0"/>
    <x v="8"/>
    <x v="1"/>
    <x v="2"/>
    <n v="805.00116300000002"/>
    <n v="76.254806000000002"/>
    <n v="1006.122495"/>
    <n v="920.30024600000002"/>
    <n v="881.25596900000005"/>
  </r>
  <r>
    <n v="921634"/>
    <x v="0"/>
    <x v="8"/>
    <x v="1"/>
    <x v="3"/>
    <n v="3087.9436219999998"/>
    <n v="0"/>
    <n v="3822.0437470000002"/>
    <n v="3104.263931"/>
    <n v="3087.9436219999998"/>
  </r>
  <r>
    <n v="921635"/>
    <x v="0"/>
    <x v="8"/>
    <x v="2"/>
    <x v="0"/>
    <n v="1838.964289"/>
    <n v="0"/>
    <n v="2146.1179999999999"/>
    <n v="1884.076992"/>
    <n v="1838.964289"/>
  </r>
  <r>
    <n v="921636"/>
    <x v="0"/>
    <x v="8"/>
    <x v="2"/>
    <x v="1"/>
    <n v="1575.5846859999999"/>
    <n v="109.19316499999999"/>
    <n v="1838.964289"/>
    <n v="1771.842093"/>
    <n v="1684.7778510000001"/>
  </r>
  <r>
    <n v="921637"/>
    <x v="0"/>
    <x v="8"/>
    <x v="2"/>
    <x v="2"/>
    <n v="417.79191200000002"/>
    <n v="969.65836200000001"/>
    <n v="1575.5846859999999"/>
    <n v="1490.030438"/>
    <n v="1387.450274"/>
  </r>
  <r>
    <n v="921638"/>
    <x v="0"/>
    <x v="8"/>
    <x v="2"/>
    <x v="3"/>
    <n v="696.07011699999998"/>
    <n v="0"/>
    <n v="805.00116300000002"/>
    <n v="706.71052099999997"/>
    <n v="696.07011699999998"/>
  </r>
  <r>
    <n v="921639"/>
    <x v="0"/>
    <x v="8"/>
    <x v="3"/>
    <x v="0"/>
    <n v="234.885201"/>
    <n v="0"/>
    <n v="271.62029999999999"/>
    <n v="255.43172999999999"/>
    <n v="234.885201"/>
  </r>
  <r>
    <n v="921640"/>
    <x v="0"/>
    <x v="8"/>
    <x v="3"/>
    <x v="1"/>
    <n v="223.69565600000001"/>
    <n v="5.9950869999999998"/>
    <n v="234.885201"/>
    <n v="230.79819900000001"/>
    <n v="229.690743"/>
  </r>
  <r>
    <n v="921641"/>
    <x v="0"/>
    <x v="8"/>
    <x v="3"/>
    <x v="2"/>
    <n v="0"/>
    <n v="217.00398000000001"/>
    <n v="223.69565600000001"/>
    <n v="217.879569"/>
    <n v="217.00398000000001"/>
  </r>
  <r>
    <n v="921642"/>
    <x v="0"/>
    <x v="8"/>
    <x v="3"/>
    <x v="3"/>
    <n v="360.250517"/>
    <n v="0"/>
    <n v="417.79191200000002"/>
    <n v="392.89151500000003"/>
    <n v="360.250517"/>
  </r>
  <r>
    <n v="921643"/>
    <x v="0"/>
    <x v="9"/>
    <x v="0"/>
    <x v="0"/>
    <n v="12666.840579"/>
    <n v="0"/>
    <n v="17064.314399999999"/>
    <n v="12666.840579"/>
    <n v="12666.840579"/>
  </r>
  <r>
    <n v="921644"/>
    <x v="0"/>
    <x v="9"/>
    <x v="0"/>
    <x v="1"/>
    <n v="11623.122960999999"/>
    <n v="0"/>
    <n v="12666.840579"/>
    <n v="11633.226387999999"/>
    <n v="11623.122960999999"/>
  </r>
  <r>
    <n v="921645"/>
    <x v="0"/>
    <x v="9"/>
    <x v="0"/>
    <x v="2"/>
    <n v="10145.131724000001"/>
    <n v="23.621098"/>
    <n v="11623.122960999999"/>
    <n v="10229.510517999999"/>
    <n v="10168.752821"/>
  </r>
  <r>
    <n v="921646"/>
    <x v="0"/>
    <x v="9"/>
    <x v="0"/>
    <x v="3"/>
    <n v="12666.840579"/>
    <n v="0"/>
    <n v="17064.314399999999"/>
    <n v="12666.840579"/>
    <n v="12666.840579"/>
  </r>
  <r>
    <n v="921647"/>
    <x v="0"/>
    <x v="9"/>
    <x v="1"/>
    <x v="0"/>
    <n v="1377.548188"/>
    <n v="0"/>
    <n v="1709.8494000000001"/>
    <n v="1388.739683"/>
    <n v="1377.548188"/>
  </r>
  <r>
    <n v="921648"/>
    <x v="0"/>
    <x v="9"/>
    <x v="1"/>
    <x v="1"/>
    <n v="1290.971542"/>
    <n v="0"/>
    <n v="1377.548188"/>
    <n v="1298.0636569999999"/>
    <n v="1290.971542"/>
  </r>
  <r>
    <n v="921649"/>
    <x v="0"/>
    <x v="9"/>
    <x v="1"/>
    <x v="2"/>
    <n v="1017.50099"/>
    <n v="96.384135000000001"/>
    <n v="1290.971542"/>
    <n v="1180.85167"/>
    <n v="1113.885125"/>
  </r>
  <r>
    <n v="921650"/>
    <x v="0"/>
    <x v="9"/>
    <x v="1"/>
    <x v="3"/>
    <n v="8187.2131250000002"/>
    <n v="0"/>
    <n v="10145.131724000001"/>
    <n v="8239.8759859999991"/>
    <n v="8187.2131250000002"/>
  </r>
  <r>
    <n v="921651"/>
    <x v="0"/>
    <x v="9"/>
    <x v="2"/>
    <x v="0"/>
    <n v="2358.7670210000001"/>
    <n v="0"/>
    <n v="2829.3139999999999"/>
    <n v="2483.8547610000001"/>
    <n v="2358.7670210000001"/>
  </r>
  <r>
    <n v="921652"/>
    <x v="0"/>
    <x v="9"/>
    <x v="2"/>
    <x v="1"/>
    <n v="2020.940384"/>
    <n v="140.05777"/>
    <n v="2358.7670210000001"/>
    <n v="2272.6720249999998"/>
    <n v="2160.998153"/>
  </r>
  <r>
    <n v="921653"/>
    <x v="0"/>
    <x v="9"/>
    <x v="2"/>
    <x v="2"/>
    <n v="532.82588899999996"/>
    <n v="1236.6421250000001"/>
    <n v="2020.940384"/>
    <n v="1911.203321"/>
    <n v="1769.4680129999999"/>
  </r>
  <r>
    <n v="921654"/>
    <x v="0"/>
    <x v="9"/>
    <x v="2"/>
    <x v="3"/>
    <n v="859.63253099999997"/>
    <n v="0"/>
    <n v="1017.50099"/>
    <n v="893.26411900000005"/>
    <n v="859.63253099999997"/>
  </r>
  <r>
    <n v="921655"/>
    <x v="0"/>
    <x v="9"/>
    <x v="3"/>
    <x v="0"/>
    <n v="300.19539700000001"/>
    <n v="0"/>
    <n v="354.54329999999999"/>
    <n v="333.41251899999997"/>
    <n v="300.19539700000001"/>
  </r>
  <r>
    <n v="921656"/>
    <x v="0"/>
    <x v="9"/>
    <x v="3"/>
    <x v="1"/>
    <n v="285.89458100000002"/>
    <n v="7.6620299999999997"/>
    <n v="300.19539700000001"/>
    <n v="294.97199699999999"/>
    <n v="293.55661099999998"/>
  </r>
  <r>
    <n v="921657"/>
    <x v="0"/>
    <x v="9"/>
    <x v="3"/>
    <x v="2"/>
    <n v="0"/>
    <n v="277.34227499999997"/>
    <n v="285.89458100000002"/>
    <n v="278.461322"/>
    <n v="277.34227499999997"/>
  </r>
  <r>
    <n v="921658"/>
    <x v="0"/>
    <x v="9"/>
    <x v="3"/>
    <x v="3"/>
    <n v="451.74570399999999"/>
    <n v="0"/>
    <n v="532.82588899999996"/>
    <n v="501.06946599999998"/>
    <n v="451.74570399999999"/>
  </r>
  <r>
    <n v="921659"/>
    <x v="0"/>
    <x v="10"/>
    <x v="0"/>
    <x v="0"/>
    <n v="9623.8906540000007"/>
    <n v="0"/>
    <n v="13085.509599999999"/>
    <n v="9713.3737760000004"/>
    <n v="9623.8906540000007"/>
  </r>
  <r>
    <n v="921660"/>
    <x v="0"/>
    <x v="10"/>
    <x v="0"/>
    <x v="1"/>
    <n v="8824.6770730000007"/>
    <n v="0"/>
    <n v="9623.8906540000007"/>
    <n v="8838.581177"/>
    <n v="8824.6770730000007"/>
  </r>
  <r>
    <n v="921661"/>
    <x v="0"/>
    <x v="10"/>
    <x v="0"/>
    <x v="2"/>
    <n v="7394.0823019999998"/>
    <n v="283.09291899999999"/>
    <n v="8824.6770730000007"/>
    <n v="7766.5982919999997"/>
    <n v="7677.1752210000004"/>
  </r>
  <r>
    <n v="921662"/>
    <x v="0"/>
    <x v="10"/>
    <x v="0"/>
    <x v="3"/>
    <n v="9643.2025450000001"/>
    <n v="0"/>
    <n v="13085.509599999999"/>
    <n v="9713.3737760000004"/>
    <n v="9643.2025450000001"/>
  </r>
  <r>
    <n v="921663"/>
    <x v="0"/>
    <x v="10"/>
    <x v="1"/>
    <x v="0"/>
    <n v="2030.0304839999999"/>
    <n v="0"/>
    <n v="2572.9009000000001"/>
    <n v="2089.7101109999999"/>
    <n v="2030.0304839999999"/>
  </r>
  <r>
    <n v="921664"/>
    <x v="0"/>
    <x v="10"/>
    <x v="1"/>
    <x v="1"/>
    <n v="1880.8800739999999"/>
    <n v="0"/>
    <n v="2030.0304839999999"/>
    <n v="1912.897725"/>
    <n v="1880.8800739999999"/>
  </r>
  <r>
    <n v="921665"/>
    <x v="0"/>
    <x v="10"/>
    <x v="1"/>
    <x v="2"/>
    <n v="1217.4673459999999"/>
    <n v="397.94100100000003"/>
    <n v="1880.8800739999999"/>
    <n v="1720.441004"/>
    <n v="1615.408347"/>
  </r>
  <r>
    <n v="921666"/>
    <x v="0"/>
    <x v="10"/>
    <x v="1"/>
    <x v="3"/>
    <n v="5892.408786"/>
    <n v="0"/>
    <n v="7394.0823019999998"/>
    <n v="6005.4736460000004"/>
    <n v="5892.408786"/>
  </r>
  <r>
    <n v="921667"/>
    <x v="0"/>
    <x v="10"/>
    <x v="2"/>
    <x v="0"/>
    <n v="2055.9617079999998"/>
    <n v="0"/>
    <n v="2389.5354000000002"/>
    <n v="2097.7731279999998"/>
    <n v="2055.9617079999998"/>
  </r>
  <r>
    <n v="921668"/>
    <x v="0"/>
    <x v="10"/>
    <x v="2"/>
    <x v="1"/>
    <n v="1874.1933329999999"/>
    <n v="0"/>
    <n v="2055.9617079999998"/>
    <n v="1980.9191060000001"/>
    <n v="1874.1933329999999"/>
  </r>
  <r>
    <n v="921669"/>
    <x v="0"/>
    <x v="10"/>
    <x v="2"/>
    <x v="2"/>
    <n v="154.10465400000001"/>
    <n v="1581.3815979999999"/>
    <n v="1874.1933329999999"/>
    <n v="1772.4246350000001"/>
    <n v="1735.4862519999999"/>
  </r>
  <r>
    <n v="921670"/>
    <x v="0"/>
    <x v="10"/>
    <x v="2"/>
    <x v="3"/>
    <n v="1052.841318"/>
    <n v="0"/>
    <n v="1217.4673459999999"/>
    <n v="1068.8145830000001"/>
    <n v="1052.841318"/>
  </r>
  <r>
    <n v="921671"/>
    <x v="0"/>
    <x v="10"/>
    <x v="3"/>
    <x v="0"/>
    <n v="134.79213300000001"/>
    <n v="0"/>
    <n v="152.39699999999999"/>
    <n v="143.31413900000001"/>
    <n v="134.79213300000001"/>
  </r>
  <r>
    <n v="921672"/>
    <x v="0"/>
    <x v="10"/>
    <x v="3"/>
    <x v="1"/>
    <n v="132.44385"/>
    <n v="0"/>
    <n v="134.79213300000001"/>
    <n v="132.44675000000001"/>
    <n v="132.44385"/>
  </r>
  <r>
    <n v="921673"/>
    <x v="0"/>
    <x v="10"/>
    <x v="3"/>
    <x v="2"/>
    <n v="0"/>
    <n v="128.995396"/>
    <n v="132.44385"/>
    <n v="129.00031000000001"/>
    <n v="128.995396"/>
  </r>
  <r>
    <n v="921674"/>
    <x v="0"/>
    <x v="10"/>
    <x v="3"/>
    <x v="3"/>
    <n v="137.382576"/>
    <n v="0"/>
    <n v="154.10465400000001"/>
    <n v="144.920016"/>
    <n v="137.382576"/>
  </r>
  <r>
    <n v="921675"/>
    <x v="0"/>
    <x v="11"/>
    <x v="0"/>
    <x v="0"/>
    <n v="4099.5874569999996"/>
    <n v="0"/>
    <n v="5574.1688000000004"/>
    <n v="4137.7055"/>
    <n v="4099.5874569999996"/>
  </r>
  <r>
    <n v="921676"/>
    <x v="0"/>
    <x v="11"/>
    <x v="0"/>
    <x v="1"/>
    <n v="3759.138246"/>
    <n v="0"/>
    <n v="4099.5874569999996"/>
    <n v="3765.0611199999998"/>
    <n v="3759.138246"/>
  </r>
  <r>
    <n v="921677"/>
    <x v="0"/>
    <x v="11"/>
    <x v="0"/>
    <x v="2"/>
    <n v="3149.731663"/>
    <n v="120.59193999999999"/>
    <n v="3759.138246"/>
    <n v="3308.417571"/>
    <n v="3270.3236029999998"/>
  </r>
  <r>
    <n v="921678"/>
    <x v="0"/>
    <x v="11"/>
    <x v="0"/>
    <x v="3"/>
    <n v="4107.8139410000003"/>
    <n v="0"/>
    <n v="5574.1688000000004"/>
    <n v="4137.7055"/>
    <n v="4107.8139410000003"/>
  </r>
  <r>
    <n v="921679"/>
    <x v="0"/>
    <x v="11"/>
    <x v="1"/>
    <x v="0"/>
    <n v="1179.2553250000001"/>
    <n v="0"/>
    <n v="1515.4184"/>
    <n v="1230.8228240000001"/>
    <n v="1179.2553250000001"/>
  </r>
  <r>
    <n v="921680"/>
    <x v="0"/>
    <x v="11"/>
    <x v="1"/>
    <x v="1"/>
    <n v="1092.2203850000001"/>
    <n v="0"/>
    <n v="1179.2553250000001"/>
    <n v="1111.212293"/>
    <n v="1092.2203850000001"/>
  </r>
  <r>
    <n v="921681"/>
    <x v="0"/>
    <x v="11"/>
    <x v="1"/>
    <x v="2"/>
    <n v="698.47015599999997"/>
    <n v="228.30174"/>
    <n v="1092.2203850000001"/>
    <n v="999.05398600000001"/>
    <n v="926.77189599999997"/>
  </r>
  <r>
    <n v="921682"/>
    <x v="0"/>
    <x v="11"/>
    <x v="1"/>
    <x v="3"/>
    <n v="2470.8742539999998"/>
    <n v="0"/>
    <n v="3149.731663"/>
    <n v="2558.2120559999998"/>
    <n v="2470.8742539999998"/>
  </r>
  <r>
    <n v="921683"/>
    <x v="0"/>
    <x v="11"/>
    <x v="2"/>
    <x v="0"/>
    <n v="1181.822447"/>
    <n v="0"/>
    <n v="1402.5743500000001"/>
    <n v="1231.3200220000001"/>
    <n v="1181.822447"/>
  </r>
  <r>
    <n v="921684"/>
    <x v="0"/>
    <x v="11"/>
    <x v="2"/>
    <x v="1"/>
    <n v="1077.3370649999999"/>
    <n v="0"/>
    <n v="1181.822447"/>
    <n v="1138.6859280000001"/>
    <n v="1077.3370649999999"/>
  </r>
  <r>
    <n v="921685"/>
    <x v="0"/>
    <x v="11"/>
    <x v="2"/>
    <x v="2"/>
    <n v="88.583527000000004"/>
    <n v="909.02095199999997"/>
    <n v="1077.3370649999999"/>
    <n v="1018.837662"/>
    <n v="997.60447899999997"/>
  </r>
  <r>
    <n v="921686"/>
    <x v="0"/>
    <x v="11"/>
    <x v="2"/>
    <x v="3"/>
    <n v="595.33946200000003"/>
    <n v="0"/>
    <n v="698.47015599999997"/>
    <n v="613.18695000000002"/>
    <n v="595.33946200000003"/>
  </r>
  <r>
    <n v="921687"/>
    <x v="0"/>
    <x v="11"/>
    <x v="3"/>
    <x v="0"/>
    <n v="77.317218999999994"/>
    <n v="0"/>
    <n v="92.765699999999995"/>
    <n v="87.236863999999997"/>
    <n v="77.317218999999994"/>
  </r>
  <r>
    <n v="921688"/>
    <x v="0"/>
    <x v="11"/>
    <x v="3"/>
    <x v="1"/>
    <n v="75.970236"/>
    <n v="0"/>
    <n v="77.317218999999994"/>
    <n v="75.971898999999993"/>
    <n v="75.970236"/>
  </r>
  <r>
    <n v="921689"/>
    <x v="0"/>
    <x v="11"/>
    <x v="3"/>
    <x v="2"/>
    <n v="0"/>
    <n v="73.992191000000005"/>
    <n v="75.970236"/>
    <n v="73.995009999999994"/>
    <n v="73.992191000000005"/>
  </r>
  <r>
    <n v="921690"/>
    <x v="0"/>
    <x v="11"/>
    <x v="3"/>
    <x v="3"/>
    <n v="76.506506000000002"/>
    <n v="0"/>
    <n v="88.583527000000004"/>
    <n v="83.303949000000003"/>
    <n v="76.506506000000002"/>
  </r>
  <r>
    <n v="921691"/>
    <x v="0"/>
    <x v="12"/>
    <x v="0"/>
    <x v="0"/>
    <n v="3201.0885819999999"/>
    <n v="0"/>
    <n v="4312.3919999999998"/>
    <n v="3201.0885819999999"/>
    <n v="3201.0885819999999"/>
  </r>
  <r>
    <n v="921692"/>
    <x v="0"/>
    <x v="12"/>
    <x v="0"/>
    <x v="1"/>
    <n v="2936.6100029999998"/>
    <n v="0"/>
    <n v="3201.0885819999999"/>
    <n v="2939.8797530000002"/>
    <n v="2936.6100029999998"/>
  </r>
  <r>
    <n v="921693"/>
    <x v="0"/>
    <x v="12"/>
    <x v="0"/>
    <x v="2"/>
    <n v="2519.3443240000001"/>
    <n v="44.850589999999997"/>
    <n v="2936.6100029999998"/>
    <n v="2584.5104630000001"/>
    <n v="2564.1949140000002"/>
  </r>
  <r>
    <n v="921694"/>
    <x v="0"/>
    <x v="12"/>
    <x v="0"/>
    <x v="3"/>
    <n v="3201.0885819999999"/>
    <n v="0"/>
    <n v="4312.3919999999998"/>
    <n v="3201.0885819999999"/>
    <n v="3201.0885819999999"/>
  </r>
  <r>
    <n v="921695"/>
    <x v="0"/>
    <x v="12"/>
    <x v="1"/>
    <x v="0"/>
    <n v="3713.7101590000002"/>
    <n v="0"/>
    <n v="4616.9535999999998"/>
    <n v="3749.8897139999999"/>
    <n v="3713.7101590000002"/>
  </r>
  <r>
    <n v="921696"/>
    <x v="0"/>
    <x v="12"/>
    <x v="1"/>
    <x v="1"/>
    <n v="3463.737995"/>
    <n v="0"/>
    <n v="3713.7101590000002"/>
    <n v="3499.4290820000001"/>
    <n v="3463.737995"/>
  </r>
  <r>
    <n v="921697"/>
    <x v="0"/>
    <x v="12"/>
    <x v="1"/>
    <x v="2"/>
    <n v="2814.2891650000001"/>
    <n v="116.326297"/>
    <n v="3463.737995"/>
    <n v="3168.281144"/>
    <n v="2930.6154620000002"/>
  </r>
  <r>
    <n v="921698"/>
    <x v="0"/>
    <x v="12"/>
    <x v="1"/>
    <x v="3"/>
    <n v="2033.421323"/>
    <n v="0"/>
    <n v="2519.3443240000001"/>
    <n v="2046.21146"/>
    <n v="2033.421323"/>
  </r>
  <r>
    <n v="921699"/>
    <x v="0"/>
    <x v="12"/>
    <x v="2"/>
    <x v="0"/>
    <n v="371.801917"/>
    <n v="0"/>
    <n v="436.3904"/>
    <n v="383.10713199999998"/>
    <n v="371.801917"/>
  </r>
  <r>
    <n v="921700"/>
    <x v="0"/>
    <x v="12"/>
    <x v="2"/>
    <x v="1"/>
    <n v="321.91914000000003"/>
    <n v="0"/>
    <n v="371.801917"/>
    <n v="358.23114700000002"/>
    <n v="321.91914000000003"/>
  </r>
  <r>
    <n v="921701"/>
    <x v="0"/>
    <x v="12"/>
    <x v="2"/>
    <x v="2"/>
    <n v="94.414045999999999"/>
    <n v="188.56592499999999"/>
    <n v="321.91914000000003"/>
    <n v="304.43893000000003"/>
    <n v="282.97997199999998"/>
  </r>
  <r>
    <n v="921702"/>
    <x v="0"/>
    <x v="12"/>
    <x v="2"/>
    <x v="3"/>
    <n v="2421.6015619999998"/>
    <n v="0"/>
    <n v="2814.2891650000001"/>
    <n v="2470.6644580000002"/>
    <n v="2421.6015619999998"/>
  </r>
  <r>
    <n v="921703"/>
    <x v="0"/>
    <x v="12"/>
    <x v="3"/>
    <x v="0"/>
    <n v="238.224412"/>
    <n v="0"/>
    <n v="262.565"/>
    <n v="246.91612599999999"/>
    <n v="238.224412"/>
  </r>
  <r>
    <n v="921704"/>
    <x v="0"/>
    <x v="12"/>
    <x v="3"/>
    <x v="1"/>
    <n v="202.01138700000001"/>
    <n v="0"/>
    <n v="238.224412"/>
    <n v="234.079308"/>
    <n v="202.01138700000001"/>
  </r>
  <r>
    <n v="921705"/>
    <x v="0"/>
    <x v="12"/>
    <x v="3"/>
    <x v="2"/>
    <n v="0"/>
    <n v="144.57325800000001"/>
    <n v="202.01138700000001"/>
    <n v="196.75909100000001"/>
    <n v="144.57325800000001"/>
  </r>
  <r>
    <n v="921706"/>
    <x v="0"/>
    <x v="12"/>
    <x v="3"/>
    <x v="3"/>
    <n v="86.573852000000002"/>
    <n v="0"/>
    <n v="94.414045999999999"/>
    <n v="88.786968999999999"/>
    <n v="86.573852000000002"/>
  </r>
  <r>
    <n v="921707"/>
    <x v="0"/>
    <x v="13"/>
    <x v="0"/>
    <x v="0"/>
    <n v="5000.1966380000003"/>
    <n v="0"/>
    <n v="6736.0860000000002"/>
    <n v="5000.1966380000003"/>
    <n v="5000.1966380000003"/>
  </r>
  <r>
    <n v="921708"/>
    <x v="0"/>
    <x v="13"/>
    <x v="0"/>
    <x v="1"/>
    <n v="4587.0731429999996"/>
    <n v="0"/>
    <n v="5000.1966380000003"/>
    <n v="4592.1805919999997"/>
    <n v="4587.0731429999996"/>
  </r>
  <r>
    <n v="921709"/>
    <x v="0"/>
    <x v="13"/>
    <x v="0"/>
    <x v="2"/>
    <n v="3935.2903959999999"/>
    <n v="70.057947999999996"/>
    <n v="4587.0731429999996"/>
    <n v="4037.0830729999998"/>
    <n v="4005.3483449999999"/>
  </r>
  <r>
    <n v="921710"/>
    <x v="0"/>
    <x v="13"/>
    <x v="0"/>
    <x v="3"/>
    <n v="5000.1966380000003"/>
    <n v="0"/>
    <n v="6736.0860000000002"/>
    <n v="5000.1966380000003"/>
    <n v="5000.1966380000003"/>
  </r>
  <r>
    <n v="921711"/>
    <x v="0"/>
    <x v="13"/>
    <x v="1"/>
    <x v="0"/>
    <n v="4893.663192"/>
    <n v="0"/>
    <n v="6103.5407999999998"/>
    <n v="4957.295838"/>
    <n v="4893.663192"/>
  </r>
  <r>
    <n v="921712"/>
    <x v="0"/>
    <x v="13"/>
    <x v="1"/>
    <x v="1"/>
    <n v="4561.1621930000001"/>
    <n v="0"/>
    <n v="4893.663192"/>
    <n v="4611.2988260000002"/>
    <n v="4561.1621930000001"/>
  </r>
  <r>
    <n v="921713"/>
    <x v="0"/>
    <x v="13"/>
    <x v="1"/>
    <x v="2"/>
    <n v="3631.4602850000001"/>
    <n v="150.10338400000001"/>
    <n v="4561.1621930000001"/>
    <n v="4172.0950579999999"/>
    <n v="3781.5636690000001"/>
  </r>
  <r>
    <n v="921714"/>
    <x v="0"/>
    <x v="13"/>
    <x v="1"/>
    <x v="3"/>
    <n v="3165.3783659999999"/>
    <n v="0"/>
    <n v="3935.2903959999999"/>
    <n v="3196.2428599999998"/>
    <n v="3165.3783659999999"/>
  </r>
  <r>
    <n v="921715"/>
    <x v="0"/>
    <x v="13"/>
    <x v="2"/>
    <x v="0"/>
    <n v="492.35552300000001"/>
    <n v="0"/>
    <n v="589.80889999999999"/>
    <n v="517.79323299999999"/>
    <n v="492.35552300000001"/>
  </r>
  <r>
    <n v="921716"/>
    <x v="0"/>
    <x v="13"/>
    <x v="2"/>
    <x v="1"/>
    <n v="426.29867899999999"/>
    <n v="0"/>
    <n v="492.35552300000001"/>
    <n v="474.384546"/>
    <n v="426.29867899999999"/>
  </r>
  <r>
    <n v="921717"/>
    <x v="0"/>
    <x v="13"/>
    <x v="2"/>
    <x v="2"/>
    <n v="121.148239"/>
    <n v="241.96007499999999"/>
    <n v="426.29867899999999"/>
    <n v="403.15066100000001"/>
    <n v="363.10831400000001"/>
  </r>
  <r>
    <n v="921718"/>
    <x v="0"/>
    <x v="13"/>
    <x v="2"/>
    <x v="3"/>
    <n v="3057.4888000000001"/>
    <n v="0"/>
    <n v="3631.4602850000001"/>
    <n v="3188.0589839999998"/>
    <n v="3057.4888000000001"/>
  </r>
  <r>
    <n v="921719"/>
    <x v="0"/>
    <x v="13"/>
    <x v="3"/>
    <x v="0"/>
    <n v="326.25304"/>
    <n v="0"/>
    <n v="370.83445"/>
    <n v="348.73271699999998"/>
    <n v="326.25304"/>
  </r>
  <r>
    <n v="921720"/>
    <x v="0"/>
    <x v="13"/>
    <x v="3"/>
    <x v="1"/>
    <n v="274.497074"/>
    <n v="0"/>
    <n v="326.25304"/>
    <n v="320.57623699999999"/>
    <n v="274.497074"/>
  </r>
  <r>
    <n v="921721"/>
    <x v="0"/>
    <x v="13"/>
    <x v="3"/>
    <x v="2"/>
    <n v="0"/>
    <n v="184.53294199999999"/>
    <n v="274.497074"/>
    <n v="267.36014999999998"/>
    <n v="184.53294199999999"/>
  </r>
  <r>
    <n v="921722"/>
    <x v="0"/>
    <x v="13"/>
    <x v="3"/>
    <x v="3"/>
    <n v="107.781527"/>
    <n v="0"/>
    <n v="121.148239"/>
    <n v="113.927803"/>
    <n v="107.781527"/>
  </r>
  <r>
    <n v="921723"/>
    <x v="0"/>
    <x v="14"/>
    <x v="0"/>
    <x v="0"/>
    <n v="1955.835703"/>
    <n v="0"/>
    <n v="2659.973"/>
    <n v="1974.4979579999999"/>
    <n v="1955.835703"/>
  </r>
  <r>
    <n v="921724"/>
    <x v="0"/>
    <x v="14"/>
    <x v="0"/>
    <x v="1"/>
    <n v="1793.331224"/>
    <n v="0"/>
    <n v="1955.835703"/>
    <n v="1796.239509"/>
    <n v="1793.331224"/>
  </r>
  <r>
    <n v="921725"/>
    <x v="0"/>
    <x v="14"/>
    <x v="0"/>
    <x v="2"/>
    <n v="1500.4961619999999"/>
    <n v="59.143273999999998"/>
    <n v="1793.331224"/>
    <n v="1578.3108110000001"/>
    <n v="1559.6394359999999"/>
  </r>
  <r>
    <n v="921726"/>
    <x v="0"/>
    <x v="14"/>
    <x v="0"/>
    <x v="3"/>
    <n v="1959.8633170000001"/>
    <n v="0"/>
    <n v="2659.973"/>
    <n v="1974.4979579999999"/>
    <n v="1959.8633170000001"/>
  </r>
  <r>
    <n v="921727"/>
    <x v="0"/>
    <x v="14"/>
    <x v="1"/>
    <x v="0"/>
    <n v="496.71542699999998"/>
    <n v="0"/>
    <n v="630.06569999999999"/>
    <n v="511.73936200000003"/>
    <n v="496.71542699999998"/>
  </r>
  <r>
    <n v="921728"/>
    <x v="0"/>
    <x v="14"/>
    <x v="1"/>
    <x v="1"/>
    <n v="459.87519200000003"/>
    <n v="0"/>
    <n v="496.71542699999998"/>
    <n v="468.05494700000003"/>
    <n v="459.87519200000003"/>
  </r>
  <r>
    <n v="921729"/>
    <x v="0"/>
    <x v="14"/>
    <x v="1"/>
    <x v="2"/>
    <n v="310.02144099999998"/>
    <n v="83.778225000000006"/>
    <n v="459.87519200000003"/>
    <n v="420.64783799999998"/>
    <n v="393.799666"/>
  </r>
  <r>
    <n v="921730"/>
    <x v="0"/>
    <x v="14"/>
    <x v="1"/>
    <x v="3"/>
    <n v="1195.1191779999999"/>
    <n v="0"/>
    <n v="1500.4961619999999"/>
    <n v="1218.7029829999999"/>
    <n v="1195.1191779999999"/>
  </r>
  <r>
    <n v="921731"/>
    <x v="0"/>
    <x v="14"/>
    <x v="2"/>
    <x v="0"/>
    <n v="241.960104"/>
    <n v="0"/>
    <n v="281.29919999999998"/>
    <n v="246.95256800000001"/>
    <n v="241.960104"/>
  </r>
  <r>
    <n v="921732"/>
    <x v="0"/>
    <x v="14"/>
    <x v="2"/>
    <x v="1"/>
    <n v="220.366488"/>
    <n v="0"/>
    <n v="241.960104"/>
    <n v="233.12855999999999"/>
    <n v="220.366488"/>
  </r>
  <r>
    <n v="921733"/>
    <x v="0"/>
    <x v="14"/>
    <x v="2"/>
    <x v="2"/>
    <n v="18.454340999999999"/>
    <n v="185.52864299999999"/>
    <n v="220.366488"/>
    <n v="208.400587"/>
    <n v="203.98298399999999"/>
  </r>
  <r>
    <n v="921734"/>
    <x v="0"/>
    <x v="14"/>
    <x v="2"/>
    <x v="3"/>
    <n v="268.042101"/>
    <n v="0"/>
    <n v="310.02144099999998"/>
    <n v="272.167823"/>
    <n v="268.042101"/>
  </r>
  <r>
    <n v="921735"/>
    <x v="0"/>
    <x v="14"/>
    <x v="3"/>
    <x v="0"/>
    <n v="10.448444"/>
    <n v="0"/>
    <n v="11.81265"/>
    <n v="11.108616"/>
    <n v="10.448444"/>
  </r>
  <r>
    <n v="921736"/>
    <x v="0"/>
    <x v="14"/>
    <x v="3"/>
    <x v="1"/>
    <n v="10.26641"/>
    <n v="0"/>
    <n v="10.448444"/>
    <n v="10.266641"/>
    <n v="10.26641"/>
  </r>
  <r>
    <n v="921737"/>
    <x v="0"/>
    <x v="14"/>
    <x v="3"/>
    <x v="2"/>
    <n v="0"/>
    <n v="9.9990900000000007"/>
    <n v="10.26641"/>
    <n v="9.9994829999999997"/>
    <n v="9.9990900000000007"/>
  </r>
  <r>
    <n v="921738"/>
    <x v="0"/>
    <x v="14"/>
    <x v="3"/>
    <x v="3"/>
    <n v="16.452369999999998"/>
    <n v="0"/>
    <n v="18.454340999999999"/>
    <n v="17.354462000000002"/>
    <n v="16.452369999999998"/>
  </r>
  <r>
    <n v="921739"/>
    <x v="0"/>
    <x v="15"/>
    <x v="0"/>
    <x v="0"/>
    <n v="1117.209693"/>
    <n v="0"/>
    <n v="1519.4259999999999"/>
    <n v="1127.8699200000001"/>
    <n v="1117.209693"/>
  </r>
  <r>
    <n v="921740"/>
    <x v="0"/>
    <x v="15"/>
    <x v="0"/>
    <x v="1"/>
    <n v="1024.3841159999999"/>
    <n v="0"/>
    <n v="1117.209693"/>
    <n v="1026.045382"/>
    <n v="1024.3841159999999"/>
  </r>
  <r>
    <n v="921741"/>
    <x v="0"/>
    <x v="15"/>
    <x v="0"/>
    <x v="2"/>
    <n v="857.11088199999995"/>
    <n v="33.783721"/>
    <n v="1024.3841159999999"/>
    <n v="901.56046000000003"/>
    <n v="890.89460299999996"/>
  </r>
  <r>
    <n v="921742"/>
    <x v="0"/>
    <x v="15"/>
    <x v="0"/>
    <x v="3"/>
    <n v="1119.5103409999999"/>
    <n v="0"/>
    <n v="1519.4259999999999"/>
    <n v="1127.8699200000001"/>
    <n v="1119.5103409999999"/>
  </r>
  <r>
    <n v="921743"/>
    <x v="0"/>
    <x v="15"/>
    <x v="1"/>
    <x v="0"/>
    <n v="583.99444500000004"/>
    <n v="0"/>
    <n v="751.39800000000002"/>
    <n v="610.28545599999995"/>
    <n v="583.99444500000004"/>
  </r>
  <r>
    <n v="921744"/>
    <x v="0"/>
    <x v="15"/>
    <x v="1"/>
    <x v="1"/>
    <n v="540.47772399999997"/>
    <n v="0"/>
    <n v="583.99444500000004"/>
    <n v="550.29796499999998"/>
    <n v="540.47772399999997"/>
  </r>
  <r>
    <n v="921745"/>
    <x v="0"/>
    <x v="15"/>
    <x v="1"/>
    <x v="2"/>
    <n v="359.75602099999998"/>
    <n v="97.218181999999999"/>
    <n v="540.47772399999997"/>
    <n v="494.37497400000001"/>
    <n v="456.97420299999999"/>
  </r>
  <r>
    <n v="921746"/>
    <x v="0"/>
    <x v="15"/>
    <x v="1"/>
    <x v="3"/>
    <n v="671.70736799999997"/>
    <n v="0"/>
    <n v="857.11088199999995"/>
    <n v="696.14545799999996"/>
    <n v="671.70736799999997"/>
  </r>
  <r>
    <n v="921747"/>
    <x v="0"/>
    <x v="15"/>
    <x v="2"/>
    <x v="0"/>
    <n v="937.79088300000001"/>
    <n v="0"/>
    <n v="1113.6215999999999"/>
    <n v="977.64840300000003"/>
    <n v="937.79088300000001"/>
  </r>
  <r>
    <n v="921748"/>
    <x v="0"/>
    <x v="15"/>
    <x v="2"/>
    <x v="1"/>
    <n v="854.09817399999997"/>
    <n v="0"/>
    <n v="937.79088300000001"/>
    <n v="903.56151599999998"/>
    <n v="854.09817399999997"/>
  </r>
  <r>
    <n v="921749"/>
    <x v="0"/>
    <x v="15"/>
    <x v="2"/>
    <x v="2"/>
    <n v="71.525479000000004"/>
    <n v="719.07338200000004"/>
    <n v="854.09817399999997"/>
    <n v="807.720643"/>
    <n v="790.59886100000006"/>
  </r>
  <r>
    <n v="921750"/>
    <x v="0"/>
    <x v="15"/>
    <x v="2"/>
    <x v="3"/>
    <n v="306.506777"/>
    <n v="0"/>
    <n v="359.75602099999998"/>
    <n v="315.82981100000001"/>
    <n v="306.506777"/>
  </r>
  <r>
    <n v="921751"/>
    <x v="0"/>
    <x v="15"/>
    <x v="3"/>
    <x v="0"/>
    <n v="6.2692350000000001"/>
    <n v="0"/>
    <n v="7.5213000000000001"/>
    <n v="7.0730310000000003"/>
    <n v="6.2692350000000001"/>
  </r>
  <r>
    <n v="921752"/>
    <x v="0"/>
    <x v="15"/>
    <x v="3"/>
    <x v="1"/>
    <n v="6.160012"/>
    <n v="0"/>
    <n v="6.2692350000000001"/>
    <n v="6.1601509999999999"/>
    <n v="6.160012"/>
  </r>
  <r>
    <n v="921753"/>
    <x v="0"/>
    <x v="15"/>
    <x v="3"/>
    <x v="2"/>
    <n v="0"/>
    <n v="5.9996159999999996"/>
    <n v="6.160012"/>
    <n v="5.9998509999999996"/>
    <n v="5.9996159999999996"/>
  </r>
  <r>
    <n v="921754"/>
    <x v="0"/>
    <x v="15"/>
    <x v="3"/>
    <x v="3"/>
    <n v="61.777298000000002"/>
    <n v="0"/>
    <n v="71.525479000000004"/>
    <n v="67.262559999999993"/>
    <n v="61.777298000000002"/>
  </r>
  <r>
    <n v="921755"/>
    <x v="0"/>
    <x v="16"/>
    <x v="0"/>
    <x v="0"/>
    <n v="5724.3319309999997"/>
    <n v="0"/>
    <n v="7748.5757999999996"/>
    <n v="5751.7678159999996"/>
    <n v="5724.3319309999997"/>
  </r>
  <r>
    <n v="921756"/>
    <x v="0"/>
    <x v="16"/>
    <x v="0"/>
    <x v="1"/>
    <n v="5251.1010560000004"/>
    <n v="0"/>
    <n v="5724.3319309999997"/>
    <n v="5257.2264450000002"/>
    <n v="5251.1010560000004"/>
  </r>
  <r>
    <n v="921757"/>
    <x v="0"/>
    <x v="16"/>
    <x v="0"/>
    <x v="2"/>
    <n v="4552.1551929999996"/>
    <n v="36.531312999999997"/>
    <n v="5251.1010560000004"/>
    <n v="4621.4940399999996"/>
    <n v="4588.6865070000003"/>
  </r>
  <r>
    <n v="921758"/>
    <x v="0"/>
    <x v="16"/>
    <x v="0"/>
    <x v="3"/>
    <n v="5730.4433280000003"/>
    <n v="0"/>
    <n v="7748.5757999999996"/>
    <n v="5751.7678159999996"/>
    <n v="5730.4433280000003"/>
  </r>
  <r>
    <n v="921759"/>
    <x v="0"/>
    <x v="16"/>
    <x v="1"/>
    <x v="0"/>
    <n v="314.66120799999999"/>
    <n v="0"/>
    <n v="390.10629999999998"/>
    <n v="316.844337"/>
    <n v="314.66120799999999"/>
  </r>
  <r>
    <n v="921760"/>
    <x v="0"/>
    <x v="16"/>
    <x v="1"/>
    <x v="1"/>
    <n v="294.88594699999999"/>
    <n v="0"/>
    <n v="314.66120799999999"/>
    <n v="296.50525599999997"/>
    <n v="294.88594699999999"/>
  </r>
  <r>
    <n v="921761"/>
    <x v="0"/>
    <x v="16"/>
    <x v="1"/>
    <x v="2"/>
    <n v="226.26889399999999"/>
    <n v="35.875756000000003"/>
    <n v="294.88594699999999"/>
    <n v="269.73217599999998"/>
    <n v="262.14465000000001"/>
  </r>
  <r>
    <n v="921762"/>
    <x v="0"/>
    <x v="16"/>
    <x v="1"/>
    <x v="3"/>
    <n v="3680.006621"/>
    <n v="0"/>
    <n v="4552.1551929999996"/>
    <n v="3697.260448"/>
    <n v="3680.006621"/>
  </r>
  <r>
    <n v="921763"/>
    <x v="0"/>
    <x v="16"/>
    <x v="2"/>
    <x v="0"/>
    <n v="508.367841"/>
    <n v="0"/>
    <n v="594.94899999999996"/>
    <n v="522.30572700000005"/>
    <n v="508.367841"/>
  </r>
  <r>
    <n v="921764"/>
    <x v="0"/>
    <x v="16"/>
    <x v="2"/>
    <x v="1"/>
    <n v="473.33584400000001"/>
    <n v="0"/>
    <n v="508.367841"/>
    <n v="489.81241399999999"/>
    <n v="473.33584400000001"/>
  </r>
  <r>
    <n v="921765"/>
    <x v="0"/>
    <x v="16"/>
    <x v="2"/>
    <x v="2"/>
    <n v="42.723354999999998"/>
    <n v="373.36898600000001"/>
    <n v="473.33584400000001"/>
    <n v="447.63370800000001"/>
    <n v="416.09233999999998"/>
  </r>
  <r>
    <n v="921766"/>
    <x v="0"/>
    <x v="16"/>
    <x v="2"/>
    <x v="3"/>
    <n v="194.15881300000001"/>
    <n v="0"/>
    <n v="226.26889399999999"/>
    <n v="198.64146199999999"/>
    <n v="194.15881300000001"/>
  </r>
  <r>
    <n v="921767"/>
    <x v="0"/>
    <x v="16"/>
    <x v="3"/>
    <x v="0"/>
    <n v="8.4545290000000008"/>
    <n v="0"/>
    <n v="9.1002500000000008"/>
    <n v="8.5578749999999992"/>
    <n v="8.4545290000000008"/>
  </r>
  <r>
    <n v="921768"/>
    <x v="0"/>
    <x v="16"/>
    <x v="3"/>
    <x v="1"/>
    <n v="8.0017619999999994"/>
    <n v="0"/>
    <n v="8.4545290000000008"/>
    <n v="8.3074200000000005"/>
    <n v="8.0017619999999994"/>
  </r>
  <r>
    <n v="921769"/>
    <x v="0"/>
    <x v="16"/>
    <x v="3"/>
    <x v="2"/>
    <n v="0"/>
    <n v="6.3070209999999998"/>
    <n v="8.0017619999999994"/>
    <n v="7.7937159999999999"/>
    <n v="6.3070209999999998"/>
  </r>
  <r>
    <n v="921770"/>
    <x v="0"/>
    <x v="16"/>
    <x v="3"/>
    <x v="3"/>
    <n v="39.827643000000002"/>
    <n v="0"/>
    <n v="42.723354999999998"/>
    <n v="40.177042999999998"/>
    <n v="39.827643000000002"/>
  </r>
  <r>
    <n v="921771"/>
    <x v="0"/>
    <x v="17"/>
    <x v="0"/>
    <x v="0"/>
    <n v="13018.496578"/>
    <n v="0"/>
    <n v="17622.110100000002"/>
    <n v="13080.892327"/>
    <n v="13018.496578"/>
  </r>
  <r>
    <n v="921772"/>
    <x v="0"/>
    <x v="17"/>
    <x v="0"/>
    <x v="1"/>
    <n v="11942.256660999999"/>
    <n v="0"/>
    <n v="13018.496578"/>
    <n v="11956.187257"/>
    <n v="11942.256660999999"/>
  </r>
  <r>
    <n v="921773"/>
    <x v="0"/>
    <x v="17"/>
    <x v="0"/>
    <x v="2"/>
    <n v="10352.684660999999"/>
    <n v="83.080904000000004"/>
    <n v="11942.256660999999"/>
    <n v="10510.380087"/>
    <n v="10435.765563999999"/>
  </r>
  <r>
    <n v="921774"/>
    <x v="0"/>
    <x v="17"/>
    <x v="0"/>
    <x v="3"/>
    <n v="13032.395354"/>
    <n v="0"/>
    <n v="17622.110100000002"/>
    <n v="13080.892327"/>
    <n v="13032.395354"/>
  </r>
  <r>
    <n v="921775"/>
    <x v="0"/>
    <x v="17"/>
    <x v="1"/>
    <x v="0"/>
    <n v="1228.5314719999999"/>
    <n v="0"/>
    <n v="1527.3065999999999"/>
    <n v="1240.478421"/>
    <n v="1228.5314719999999"/>
  </r>
  <r>
    <n v="921776"/>
    <x v="0"/>
    <x v="17"/>
    <x v="1"/>
    <x v="1"/>
    <n v="1151.1393330000001"/>
    <n v="0"/>
    <n v="1228.5314719999999"/>
    <n v="1157.6452059999999"/>
    <n v="1151.1393330000001"/>
  </r>
  <r>
    <n v="921777"/>
    <x v="0"/>
    <x v="17"/>
    <x v="1"/>
    <x v="2"/>
    <n v="872.551198"/>
    <n v="138.34616700000001"/>
    <n v="1151.1393330000001"/>
    <n v="1052.9471470000001"/>
    <n v="1010.897365"/>
  </r>
  <r>
    <n v="921778"/>
    <x v="0"/>
    <x v="17"/>
    <x v="1"/>
    <x v="3"/>
    <n v="8346.4414400000005"/>
    <n v="0"/>
    <n v="10352.684660999999"/>
    <n v="8408.4504809999999"/>
    <n v="8346.4414400000005"/>
  </r>
  <r>
    <n v="921779"/>
    <x v="0"/>
    <x v="17"/>
    <x v="2"/>
    <x v="0"/>
    <n v="1992.7008129999999"/>
    <n v="0"/>
    <n v="2353.7476000000001"/>
    <n v="2066.3550180000002"/>
    <n v="1992.7008129999999"/>
  </r>
  <r>
    <n v="921780"/>
    <x v="0"/>
    <x v="17"/>
    <x v="2"/>
    <x v="1"/>
    <n v="1854.9863330000001"/>
    <n v="0"/>
    <n v="1992.7008129999999"/>
    <n v="1919.967234"/>
    <n v="1854.9863330000001"/>
  </r>
  <r>
    <n v="921781"/>
    <x v="0"/>
    <x v="17"/>
    <x v="2"/>
    <x v="2"/>
    <n v="163.27442600000001"/>
    <n v="1426.8918610000001"/>
    <n v="1854.9863330000001"/>
    <n v="1754.260575"/>
    <n v="1590.1662879999999"/>
  </r>
  <r>
    <n v="921782"/>
    <x v="0"/>
    <x v="17"/>
    <x v="2"/>
    <x v="3"/>
    <n v="743.16043500000001"/>
    <n v="0"/>
    <n v="872.551198"/>
    <n v="766.012697"/>
    <n v="743.16043500000001"/>
  </r>
  <r>
    <n v="921783"/>
    <x v="0"/>
    <x v="17"/>
    <x v="3"/>
    <x v="0"/>
    <n v="38.480260999999999"/>
    <n v="0"/>
    <n v="41.487349999999999"/>
    <n v="39.014704000000002"/>
    <n v="38.480260999999999"/>
  </r>
  <r>
    <n v="921784"/>
    <x v="0"/>
    <x v="17"/>
    <x v="3"/>
    <x v="1"/>
    <n v="36.419521000000003"/>
    <n v="0"/>
    <n v="38.480260999999999"/>
    <n v="37.810704000000001"/>
    <n v="36.419521000000003"/>
  </r>
  <r>
    <n v="921785"/>
    <x v="0"/>
    <x v="17"/>
    <x v="3"/>
    <x v="2"/>
    <n v="0"/>
    <n v="25.232274"/>
    <n v="36.419521000000003"/>
    <n v="35.472613000000003"/>
    <n v="25.232274"/>
  </r>
  <r>
    <n v="921786"/>
    <x v="0"/>
    <x v="17"/>
    <x v="3"/>
    <x v="3"/>
    <n v="151.985634"/>
    <n v="0"/>
    <n v="163.27442600000001"/>
    <n v="153.54327000000001"/>
    <n v="151.985634"/>
  </r>
  <r>
    <n v="921787"/>
    <x v="0"/>
    <x v="18"/>
    <x v="0"/>
    <x v="0"/>
    <n v="7669.6225299999996"/>
    <n v="0"/>
    <n v="10366.4694"/>
    <n v="7695.0302359999996"/>
    <n v="7669.6225299999996"/>
  </r>
  <r>
    <n v="921788"/>
    <x v="0"/>
    <x v="18"/>
    <x v="0"/>
    <x v="1"/>
    <n v="7032.8397910000003"/>
    <n v="0"/>
    <n v="7669.6225299999996"/>
    <n v="7043.7813319999996"/>
    <n v="7032.8397910000003"/>
  </r>
  <r>
    <n v="921789"/>
    <x v="0"/>
    <x v="18"/>
    <x v="0"/>
    <x v="2"/>
    <n v="6089.2902240000003"/>
    <n v="46.706285000000001"/>
    <n v="7032.8397910000003"/>
    <n v="6189.6022999999996"/>
    <n v="6135.9965089999996"/>
  </r>
  <r>
    <n v="921790"/>
    <x v="0"/>
    <x v="18"/>
    <x v="0"/>
    <x v="3"/>
    <n v="7677.5701250000002"/>
    <n v="0"/>
    <n v="10366.4694"/>
    <n v="7695.0302359999996"/>
    <n v="7677.5701250000002"/>
  </r>
  <r>
    <n v="921791"/>
    <x v="0"/>
    <x v="18"/>
    <x v="1"/>
    <x v="0"/>
    <n v="50543.691162000003"/>
    <n v="0"/>
    <n v="62596.425450000002"/>
    <n v="50840.816749999998"/>
    <n v="50543.691162000003"/>
  </r>
  <r>
    <n v="921792"/>
    <x v="0"/>
    <x v="18"/>
    <x v="1"/>
    <x v="1"/>
    <n v="46766.955422999999"/>
    <n v="0"/>
    <n v="50543.691162000003"/>
    <n v="47627.320182000003"/>
    <n v="46766.955422999999"/>
  </r>
  <r>
    <n v="921793"/>
    <x v="0"/>
    <x v="18"/>
    <x v="1"/>
    <x v="2"/>
    <n v="37475.183420000001"/>
    <n v="3014.631515"/>
    <n v="46766.955422999999"/>
    <n v="42777.734125000003"/>
    <n v="40489.814935000002"/>
  </r>
  <r>
    <n v="921794"/>
    <x v="0"/>
    <x v="18"/>
    <x v="1"/>
    <x v="3"/>
    <n v="4928.4428619999999"/>
    <n v="0"/>
    <n v="6089.2902240000003"/>
    <n v="4945.7215200000001"/>
    <n v="4928.4428619999999"/>
  </r>
  <r>
    <n v="921795"/>
    <x v="0"/>
    <x v="18"/>
    <x v="2"/>
    <x v="0"/>
    <n v="5218.6199630000001"/>
    <n v="0"/>
    <n v="6073.2488999999996"/>
    <n v="5331.7052089999997"/>
    <n v="5218.6199630000001"/>
  </r>
  <r>
    <n v="921796"/>
    <x v="0"/>
    <x v="18"/>
    <x v="2"/>
    <x v="1"/>
    <n v="4610.2650080000003"/>
    <n v="0"/>
    <n v="5218.6199630000001"/>
    <n v="5028.1403339999997"/>
    <n v="4610.2650080000003"/>
  </r>
  <r>
    <n v="921797"/>
    <x v="0"/>
    <x v="18"/>
    <x v="2"/>
    <x v="2"/>
    <n v="928.62990100000002"/>
    <n v="3115.2779700000001"/>
    <n v="4610.2650080000003"/>
    <n v="4359.9276179999997"/>
    <n v="4043.9078720000002"/>
  </r>
  <r>
    <n v="921798"/>
    <x v="0"/>
    <x v="18"/>
    <x v="2"/>
    <x v="3"/>
    <n v="32238.699317999999"/>
    <n v="0"/>
    <n v="37475.183420000001"/>
    <n v="32899.463523999999"/>
    <n v="32238.699317999999"/>
  </r>
  <r>
    <n v="921799"/>
    <x v="0"/>
    <x v="18"/>
    <x v="3"/>
    <x v="0"/>
    <n v="318.26429200000001"/>
    <n v="0"/>
    <n v="347.52199999999999"/>
    <n v="326.80968899999999"/>
    <n v="318.26429200000001"/>
  </r>
  <r>
    <n v="921800"/>
    <x v="0"/>
    <x v="18"/>
    <x v="3"/>
    <x v="1"/>
    <n v="272.465822"/>
    <n v="0"/>
    <n v="318.26429200000001"/>
    <n v="312.726493"/>
    <n v="272.465822"/>
  </r>
  <r>
    <n v="921801"/>
    <x v="0"/>
    <x v="18"/>
    <x v="3"/>
    <x v="2"/>
    <n v="0"/>
    <n v="252.220192"/>
    <n v="272.465822"/>
    <n v="265.381711"/>
    <n v="252.220192"/>
  </r>
  <r>
    <n v="921802"/>
    <x v="0"/>
    <x v="18"/>
    <x v="3"/>
    <x v="3"/>
    <n v="846.242299"/>
    <n v="0"/>
    <n v="928.62990100000002"/>
    <n v="873.28355899999997"/>
    <n v="846.242299"/>
  </r>
  <r>
    <n v="921803"/>
    <x v="0"/>
    <x v="19"/>
    <x v="0"/>
    <x v="0"/>
    <n v="34956.782960999997"/>
    <n v="0"/>
    <n v="47248.534"/>
    <n v="35072.586788000001"/>
    <n v="34956.782960999997"/>
  </r>
  <r>
    <n v="921804"/>
    <x v="0"/>
    <x v="19"/>
    <x v="0"/>
    <x v="1"/>
    <n v="32054.439861999999"/>
    <n v="0"/>
    <n v="34956.782960999997"/>
    <n v="32104.309471"/>
    <n v="32054.439861999999"/>
  </r>
  <r>
    <n v="921805"/>
    <x v="0"/>
    <x v="19"/>
    <x v="0"/>
    <x v="2"/>
    <n v="27753.902687999998"/>
    <n v="212.87894700000001"/>
    <n v="32054.439861999999"/>
    <n v="28211.112521999999"/>
    <n v="27966.781633999999"/>
  </r>
  <r>
    <n v="921806"/>
    <x v="0"/>
    <x v="19"/>
    <x v="0"/>
    <x v="3"/>
    <n v="34993.006693000003"/>
    <n v="0"/>
    <n v="47248.534"/>
    <n v="35072.586788000001"/>
    <n v="34993.006693000003"/>
  </r>
  <r>
    <n v="921807"/>
    <x v="0"/>
    <x v="19"/>
    <x v="1"/>
    <x v="0"/>
    <n v="210190.15181800001"/>
    <n v="0"/>
    <n v="260616.57895"/>
    <n v="211672.78542299999"/>
    <n v="210190.15181800001"/>
  </r>
  <r>
    <n v="921808"/>
    <x v="0"/>
    <x v="19"/>
    <x v="1"/>
    <x v="1"/>
    <n v="194280.93656999999"/>
    <n v="0"/>
    <n v="210190.15181800001"/>
    <n v="198062.180058"/>
    <n v="194280.93656999999"/>
  </r>
  <r>
    <n v="921809"/>
    <x v="0"/>
    <x v="19"/>
    <x v="1"/>
    <x v="2"/>
    <n v="154039.54686999999"/>
    <n v="12391.466305"/>
    <n v="194280.93656999999"/>
    <n v="177708.772681"/>
    <n v="166431.013175"/>
  </r>
  <r>
    <n v="921810"/>
    <x v="0"/>
    <x v="19"/>
    <x v="1"/>
    <x v="3"/>
    <n v="22429.402030000001"/>
    <n v="0"/>
    <n v="27753.902687999998"/>
    <n v="22541.719763000001"/>
    <n v="22429.402030000001"/>
  </r>
  <r>
    <n v="921811"/>
    <x v="0"/>
    <x v="19"/>
    <x v="2"/>
    <x v="0"/>
    <n v="22356.732692000001"/>
    <n v="0"/>
    <n v="26249.326150000001"/>
    <n v="23044.283426999998"/>
    <n v="22356.732692000001"/>
  </r>
  <r>
    <n v="921812"/>
    <x v="0"/>
    <x v="19"/>
    <x v="2"/>
    <x v="1"/>
    <n v="19750.520859"/>
    <n v="0"/>
    <n v="22356.732692000001"/>
    <n v="21540.711948"/>
    <n v="19750.520859"/>
  </r>
  <r>
    <n v="921813"/>
    <x v="0"/>
    <x v="19"/>
    <x v="2"/>
    <x v="2"/>
    <n v="3797.7863470000002"/>
    <n v="12740.447108"/>
    <n v="19750.520859"/>
    <n v="18678.067576000001"/>
    <n v="16538.233454000001"/>
  </r>
  <r>
    <n v="921814"/>
    <x v="0"/>
    <x v="19"/>
    <x v="2"/>
    <x v="3"/>
    <n v="131717.99774300001"/>
    <n v="0"/>
    <n v="154039.54686999999"/>
    <n v="135231.31819699999"/>
    <n v="131717.99774300001"/>
  </r>
  <r>
    <n v="921815"/>
    <x v="0"/>
    <x v="19"/>
    <x v="3"/>
    <x v="0"/>
    <n v="1380.8486849999999"/>
    <n v="0"/>
    <n v="1515.3477499999999"/>
    <n v="1425.0330240000001"/>
    <n v="1380.8486849999999"/>
  </r>
  <r>
    <n v="921816"/>
    <x v="0"/>
    <x v="19"/>
    <x v="3"/>
    <x v="1"/>
    <n v="1182.1435260000001"/>
    <n v="0"/>
    <n v="1380.8486849999999"/>
    <n v="1356.8219180000001"/>
    <n v="1182.1435260000001"/>
  </r>
  <r>
    <n v="921817"/>
    <x v="0"/>
    <x v="19"/>
    <x v="3"/>
    <x v="2"/>
    <n v="0"/>
    <n v="1028.549759"/>
    <n v="1182.1435260000001"/>
    <n v="1151.407794"/>
    <n v="1028.549759"/>
  </r>
  <r>
    <n v="921818"/>
    <x v="0"/>
    <x v="19"/>
    <x v="3"/>
    <x v="3"/>
    <n v="3446.999026"/>
    <n v="0"/>
    <n v="3797.7863470000002"/>
    <n v="3571.4382799999998"/>
    <n v="3446.999026"/>
  </r>
  <r>
    <n v="921819"/>
    <x v="0"/>
    <x v="20"/>
    <x v="0"/>
    <x v="0"/>
    <n v="7682.2601919999997"/>
    <n v="0"/>
    <n v="10437.785550000001"/>
    <n v="7747.9682140000004"/>
    <n v="7682.2601919999997"/>
  </r>
  <r>
    <n v="921820"/>
    <x v="0"/>
    <x v="20"/>
    <x v="0"/>
    <x v="1"/>
    <n v="7042.4536179999996"/>
    <n v="0"/>
    <n v="7682.2601919999997"/>
    <n v="7055.387761"/>
    <n v="7042.4536179999996"/>
  </r>
  <r>
    <n v="921821"/>
    <x v="0"/>
    <x v="20"/>
    <x v="0"/>
    <x v="2"/>
    <n v="5500.6591360000002"/>
    <n v="452.74636800000002"/>
    <n v="7042.4536179999996"/>
    <n v="6198.0634289999998"/>
    <n v="5953.4055040000003"/>
  </r>
  <r>
    <n v="921822"/>
    <x v="0"/>
    <x v="20"/>
    <x v="0"/>
    <x v="3"/>
    <n v="7700.1920870000004"/>
    <n v="0"/>
    <n v="10437.785550000001"/>
    <n v="7747.9682140000004"/>
    <n v="7700.1920870000004"/>
  </r>
  <r>
    <n v="921823"/>
    <x v="0"/>
    <x v="20"/>
    <x v="1"/>
    <x v="0"/>
    <n v="2106.130936"/>
    <n v="0"/>
    <n v="2681.8584999999998"/>
    <n v="2178.2054739999999"/>
    <n v="2106.130936"/>
  </r>
  <r>
    <n v="921824"/>
    <x v="0"/>
    <x v="20"/>
    <x v="1"/>
    <x v="1"/>
    <n v="1873.951791"/>
    <n v="0"/>
    <n v="2106.130936"/>
    <n v="1984.6071810000001"/>
    <n v="1873.951791"/>
  </r>
  <r>
    <n v="921825"/>
    <x v="0"/>
    <x v="20"/>
    <x v="1"/>
    <x v="2"/>
    <n v="637.55083300000001"/>
    <n v="844.39971200000002"/>
    <n v="1873.951791"/>
    <n v="1714.103703"/>
    <n v="1481.9505449999999"/>
  </r>
  <r>
    <n v="921826"/>
    <x v="0"/>
    <x v="20"/>
    <x v="1"/>
    <x v="3"/>
    <n v="4361.0059449999999"/>
    <n v="0"/>
    <n v="5500.6591360000002"/>
    <n v="4467.6353499999996"/>
    <n v="4361.0059449999999"/>
  </r>
  <r>
    <n v="921827"/>
    <x v="0"/>
    <x v="20"/>
    <x v="2"/>
    <x v="0"/>
    <n v="292.89399600000002"/>
    <n v="0"/>
    <n v="347.97055"/>
    <n v="305.48334599999998"/>
    <n v="292.89399600000002"/>
  </r>
  <r>
    <n v="921828"/>
    <x v="0"/>
    <x v="20"/>
    <x v="2"/>
    <x v="1"/>
    <n v="263.07057300000002"/>
    <n v="0"/>
    <n v="292.89399600000002"/>
    <n v="282.20336500000002"/>
    <n v="263.07057300000002"/>
  </r>
  <r>
    <n v="921829"/>
    <x v="0"/>
    <x v="20"/>
    <x v="2"/>
    <x v="2"/>
    <n v="18.180859999999999"/>
    <n v="195.58060800000001"/>
    <n v="263.07057300000002"/>
    <n v="248.785841"/>
    <n v="213.76146700000001"/>
  </r>
  <r>
    <n v="921830"/>
    <x v="0"/>
    <x v="20"/>
    <x v="2"/>
    <x v="3"/>
    <n v="540.19012499999997"/>
    <n v="0"/>
    <n v="637.55083300000001"/>
    <n v="559.70587699999999"/>
    <n v="540.19012499999997"/>
  </r>
  <r>
    <n v="921831"/>
    <x v="0"/>
    <x v="20"/>
    <x v="3"/>
    <x v="0"/>
    <n v="7.2894189999999996"/>
    <n v="0"/>
    <n v="8.0472000000000001"/>
    <n v="7.5675869999999996"/>
    <n v="7.2894189999999996"/>
  </r>
  <r>
    <n v="921832"/>
    <x v="0"/>
    <x v="20"/>
    <x v="3"/>
    <x v="1"/>
    <n v="6.2124560000000004"/>
    <n v="0"/>
    <n v="7.2894189999999996"/>
    <n v="7.1625829999999997"/>
    <n v="6.2124560000000004"/>
  </r>
  <r>
    <n v="921833"/>
    <x v="0"/>
    <x v="20"/>
    <x v="3"/>
    <x v="2"/>
    <n v="0"/>
    <n v="5.0001819999999997"/>
    <n v="6.2124560000000004"/>
    <n v="6.0509320000000004"/>
    <n v="5.0001819999999997"/>
  </r>
  <r>
    <n v="921834"/>
    <x v="0"/>
    <x v="20"/>
    <x v="3"/>
    <x v="3"/>
    <n v="16.720586999999998"/>
    <n v="0"/>
    <n v="18.180859999999999"/>
    <n v="17.097280000000001"/>
    <n v="16.720586999999998"/>
  </r>
  <r>
    <n v="921835"/>
    <x v="0"/>
    <x v="21"/>
    <x v="0"/>
    <x v="0"/>
    <n v="99134.844125999996"/>
    <n v="0"/>
    <n v="133988.508"/>
    <n v="99459.669488"/>
    <n v="99134.844125999996"/>
  </r>
  <r>
    <n v="921836"/>
    <x v="0"/>
    <x v="21"/>
    <x v="0"/>
    <x v="1"/>
    <n v="90887.160231000002"/>
    <n v="0"/>
    <n v="99134.844125999996"/>
    <n v="91045.440845999998"/>
    <n v="90887.160231000002"/>
  </r>
  <r>
    <n v="921837"/>
    <x v="0"/>
    <x v="21"/>
    <x v="0"/>
    <x v="2"/>
    <n v="79048.122665999996"/>
    <n v="228.31614400000001"/>
    <n v="90887.160231000002"/>
    <n v="79989.789718999993"/>
    <n v="79276.438810000007"/>
  </r>
  <r>
    <n v="921838"/>
    <x v="0"/>
    <x v="21"/>
    <x v="0"/>
    <x v="3"/>
    <n v="99217.327319000004"/>
    <n v="0"/>
    <n v="133988.508"/>
    <n v="99459.669488"/>
    <n v="99217.327319000004"/>
  </r>
  <r>
    <n v="921839"/>
    <x v="0"/>
    <x v="21"/>
    <x v="1"/>
    <x v="0"/>
    <n v="23683.350645999999"/>
    <n v="0"/>
    <n v="29326.410449999999"/>
    <n v="23818.910566999999"/>
    <n v="23683.350645999999"/>
  </r>
  <r>
    <n v="921840"/>
    <x v="0"/>
    <x v="21"/>
    <x v="1"/>
    <x v="1"/>
    <n v="22280.103891999999"/>
    <n v="0"/>
    <n v="23683.350645999999"/>
    <n v="22316.821313"/>
    <n v="22280.103891999999"/>
  </r>
  <r>
    <n v="921841"/>
    <x v="0"/>
    <x v="21"/>
    <x v="1"/>
    <x v="2"/>
    <n v="17302.189119999999"/>
    <n v="2153.435281"/>
    <n v="22280.103891999999"/>
    <n v="20379.61103"/>
    <n v="19455.624401000001"/>
  </r>
  <r>
    <n v="921842"/>
    <x v="0"/>
    <x v="21"/>
    <x v="1"/>
    <x v="3"/>
    <n v="64000.377404999999"/>
    <n v="0"/>
    <n v="79048.122665999996"/>
    <n v="64202.885229"/>
    <n v="64000.377404999999"/>
  </r>
  <r>
    <n v="921843"/>
    <x v="0"/>
    <x v="21"/>
    <x v="2"/>
    <x v="0"/>
    <n v="6970.9628940000002"/>
    <n v="0"/>
    <n v="8207.9187500000007"/>
    <n v="7205.731871"/>
    <n v="6970.9628940000002"/>
  </r>
  <r>
    <n v="921844"/>
    <x v="0"/>
    <x v="21"/>
    <x v="2"/>
    <x v="1"/>
    <n v="6228.4462190000004"/>
    <n v="0"/>
    <n v="6970.9628940000002"/>
    <n v="6716.5227480000003"/>
    <n v="6228.4462190000004"/>
  </r>
  <r>
    <n v="921845"/>
    <x v="0"/>
    <x v="21"/>
    <x v="2"/>
    <x v="2"/>
    <n v="2549.9995469999999"/>
    <n v="2812.9237250000001"/>
    <n v="6228.4462190000004"/>
    <n v="5890.2415899999996"/>
    <n v="5362.9232709999997"/>
  </r>
  <r>
    <n v="921846"/>
    <x v="0"/>
    <x v="21"/>
    <x v="2"/>
    <x v="3"/>
    <n v="14686.708669"/>
    <n v="0"/>
    <n v="17302.189119999999"/>
    <n v="15189.591828000001"/>
    <n v="14686.708669"/>
  </r>
  <r>
    <n v="921847"/>
    <x v="0"/>
    <x v="21"/>
    <x v="3"/>
    <x v="0"/>
    <n v="410.14977199999998"/>
    <n v="0"/>
    <n v="449.12700000000001"/>
    <n v="422.35903100000002"/>
    <n v="410.14977199999998"/>
  </r>
  <r>
    <n v="921848"/>
    <x v="0"/>
    <x v="21"/>
    <x v="3"/>
    <x v="1"/>
    <n v="374.453484"/>
    <n v="0"/>
    <n v="410.14977199999998"/>
    <n v="403.01316600000001"/>
    <n v="374.453484"/>
  </r>
  <r>
    <n v="921849"/>
    <x v="0"/>
    <x v="21"/>
    <x v="3"/>
    <x v="2"/>
    <n v="0"/>
    <n v="335.08884499999999"/>
    <n v="374.453484"/>
    <n v="364.71769399999999"/>
    <n v="335.08884499999999"/>
  </r>
  <r>
    <n v="921850"/>
    <x v="0"/>
    <x v="21"/>
    <x v="3"/>
    <x v="3"/>
    <n v="2323.4486919999999"/>
    <n v="0"/>
    <n v="2549.9995469999999"/>
    <n v="2398.0195739999999"/>
    <n v="2323.4486919999999"/>
  </r>
  <r>
    <n v="921851"/>
    <x v="0"/>
    <x v="22"/>
    <x v="0"/>
    <x v="0"/>
    <n v="1166386.25306"/>
    <n v="0"/>
    <n v="1576462.395"/>
    <n v="1170208.035809"/>
    <n v="1166386.25306"/>
  </r>
  <r>
    <n v="921852"/>
    <x v="0"/>
    <x v="22"/>
    <x v="0"/>
    <x v="1"/>
    <n v="1069346.8599"/>
    <n v="0"/>
    <n v="1166386.25306"/>
    <n v="1071209.134811"/>
    <n v="1069346.8599"/>
  </r>
  <r>
    <n v="921853"/>
    <x v="0"/>
    <x v="22"/>
    <x v="0"/>
    <x v="2"/>
    <n v="930052.84287499997"/>
    <n v="2686.2886990000002"/>
    <n v="1069346.8599"/>
    <n v="941132.17139799998"/>
    <n v="932739.131574"/>
  </r>
  <r>
    <n v="921854"/>
    <x v="0"/>
    <x v="22"/>
    <x v="0"/>
    <x v="3"/>
    <n v="1167356.721744"/>
    <n v="0"/>
    <n v="1576462.395"/>
    <n v="1170208.035809"/>
    <n v="1167356.721744"/>
  </r>
  <r>
    <n v="921855"/>
    <x v="0"/>
    <x v="22"/>
    <x v="1"/>
    <x v="0"/>
    <n v="227814.74413899999"/>
    <n v="0"/>
    <n v="282642.12270000001"/>
    <n v="229561.932057"/>
    <n v="227814.74413899999"/>
  </r>
  <r>
    <n v="921856"/>
    <x v="0"/>
    <x v="22"/>
    <x v="1"/>
    <x v="1"/>
    <n v="214084.141963"/>
    <n v="0"/>
    <n v="227814.74413899999"/>
    <n v="214669.83340199999"/>
    <n v="214084.141963"/>
  </r>
  <r>
    <n v="921857"/>
    <x v="0"/>
    <x v="22"/>
    <x v="1"/>
    <x v="2"/>
    <n v="163877.147967"/>
    <n v="20396.195516"/>
    <n v="214084.141963"/>
    <n v="195822.764654"/>
    <n v="184273.343483"/>
  </r>
  <r>
    <n v="921858"/>
    <x v="0"/>
    <x v="22"/>
    <x v="1"/>
    <x v="3"/>
    <n v="751456.27349499997"/>
    <n v="0"/>
    <n v="930052.84287499997"/>
    <n v="755388.91898299998"/>
    <n v="751456.27349499997"/>
  </r>
  <r>
    <n v="921859"/>
    <x v="0"/>
    <x v="22"/>
    <x v="2"/>
    <x v="0"/>
    <n v="69965.751422000001"/>
    <n v="0"/>
    <n v="82966.132750000004"/>
    <n v="72835.967940999995"/>
    <n v="69965.751422000001"/>
  </r>
  <r>
    <n v="921860"/>
    <x v="0"/>
    <x v="22"/>
    <x v="2"/>
    <x v="1"/>
    <n v="62513.303621999999"/>
    <n v="0"/>
    <n v="69965.751422000001"/>
    <n v="67412.001495000004"/>
    <n v="62513.303621999999"/>
  </r>
  <r>
    <n v="921861"/>
    <x v="0"/>
    <x v="22"/>
    <x v="2"/>
    <x v="2"/>
    <n v="24146.422310000002"/>
    <n v="26636.100492000001"/>
    <n v="62513.303621999999"/>
    <n v="59118.831234999998"/>
    <n v="50782.522802"/>
  </r>
  <r>
    <n v="921862"/>
    <x v="0"/>
    <x v="22"/>
    <x v="2"/>
    <x v="3"/>
    <n v="138351.74858499999"/>
    <n v="0"/>
    <n v="163877.147967"/>
    <n v="143867.74820100001"/>
    <n v="138351.74858499999"/>
  </r>
  <r>
    <n v="921863"/>
    <x v="0"/>
    <x v="22"/>
    <x v="3"/>
    <x v="0"/>
    <n v="4972.5777120000002"/>
    <n v="0"/>
    <n v="5445.1301999999996"/>
    <n v="5120.6004400000002"/>
    <n v="4972.5777120000002"/>
  </r>
  <r>
    <n v="921864"/>
    <x v="0"/>
    <x v="22"/>
    <x v="3"/>
    <x v="1"/>
    <n v="4539.802721"/>
    <n v="0"/>
    <n v="4972.5777120000002"/>
    <n v="4886.0548600000002"/>
    <n v="4539.802721"/>
  </r>
  <r>
    <n v="921865"/>
    <x v="0"/>
    <x v="22"/>
    <x v="3"/>
    <x v="2"/>
    <n v="0"/>
    <n v="3174.9902830000001"/>
    <n v="4539.802721"/>
    <n v="4421.7678509999996"/>
    <n v="3174.9902830000001"/>
  </r>
  <r>
    <n v="921866"/>
    <x v="0"/>
    <x v="22"/>
    <x v="3"/>
    <x v="3"/>
    <n v="22001.169923000001"/>
    <n v="0"/>
    <n v="24146.422310000002"/>
    <n v="22707.295539999999"/>
    <n v="22001.169923000001"/>
  </r>
  <r>
    <n v="921867"/>
    <x v="0"/>
    <x v="23"/>
    <x v="0"/>
    <x v="0"/>
    <n v="93.662819999999996"/>
    <n v="0"/>
    <n v="126.17919999999999"/>
    <n v="93.662819999999996"/>
    <n v="93.662819999999996"/>
  </r>
  <r>
    <n v="921868"/>
    <x v="0"/>
    <x v="23"/>
    <x v="0"/>
    <x v="1"/>
    <n v="85.904150999999999"/>
    <n v="0"/>
    <n v="93.662819999999996"/>
    <n v="86.019934000000006"/>
    <n v="85.904150999999999"/>
  </r>
  <r>
    <n v="921869"/>
    <x v="0"/>
    <x v="23"/>
    <x v="0"/>
    <x v="2"/>
    <n v="74.362165000000005"/>
    <n v="0.47828399999999999"/>
    <n v="85.904150999999999"/>
    <n v="75.604243999999994"/>
    <n v="74.840449000000007"/>
  </r>
  <r>
    <n v="921870"/>
    <x v="0"/>
    <x v="23"/>
    <x v="0"/>
    <x v="3"/>
    <n v="93.662819999999996"/>
    <n v="0"/>
    <n v="126.17919999999999"/>
    <n v="93.662819999999996"/>
    <n v="93.662819999999996"/>
  </r>
  <r>
    <n v="921871"/>
    <x v="0"/>
    <x v="23"/>
    <x v="1"/>
    <x v="0"/>
    <n v="186.90790899999999"/>
    <n v="0"/>
    <n v="231.54390000000001"/>
    <n v="188.059956"/>
    <n v="186.90790899999999"/>
  </r>
  <r>
    <n v="921872"/>
    <x v="0"/>
    <x v="23"/>
    <x v="1"/>
    <x v="1"/>
    <n v="175.52728300000001"/>
    <n v="0"/>
    <n v="186.90790899999999"/>
    <n v="176.123323"/>
    <n v="175.52728300000001"/>
  </r>
  <r>
    <n v="921873"/>
    <x v="0"/>
    <x v="23"/>
    <x v="1"/>
    <x v="2"/>
    <n v="140.94569200000001"/>
    <n v="15.402866"/>
    <n v="175.52728300000001"/>
    <n v="160.55480600000001"/>
    <n v="156.348558"/>
  </r>
  <r>
    <n v="921874"/>
    <x v="0"/>
    <x v="23"/>
    <x v="1"/>
    <x v="3"/>
    <n v="60.233021000000001"/>
    <n v="0"/>
    <n v="74.362165000000005"/>
    <n v="60.396949999999997"/>
    <n v="60.233021000000001"/>
  </r>
  <r>
    <n v="921875"/>
    <x v="0"/>
    <x v="23"/>
    <x v="2"/>
    <x v="0"/>
    <n v="26.927154000000002"/>
    <n v="0"/>
    <n v="31.228000000000002"/>
    <n v="27.415061000000001"/>
    <n v="26.927154000000002"/>
  </r>
  <r>
    <n v="921876"/>
    <x v="0"/>
    <x v="23"/>
    <x v="2"/>
    <x v="1"/>
    <n v="24.360792"/>
    <n v="0"/>
    <n v="26.927154000000002"/>
    <n v="25.944312"/>
    <n v="24.360792"/>
  </r>
  <r>
    <n v="921877"/>
    <x v="0"/>
    <x v="23"/>
    <x v="2"/>
    <x v="2"/>
    <n v="10.569900000000001"/>
    <n v="10.164820000000001"/>
    <n v="24.360792"/>
    <n v="23.038001000000001"/>
    <n v="20.734718999999998"/>
  </r>
  <r>
    <n v="921878"/>
    <x v="0"/>
    <x v="23"/>
    <x v="2"/>
    <x v="3"/>
    <n v="122.835283"/>
    <n v="0"/>
    <n v="140.94569200000001"/>
    <n v="123.736223"/>
    <n v="122.835283"/>
  </r>
  <r>
    <n v="921879"/>
    <x v="0"/>
    <x v="23"/>
    <x v="3"/>
    <x v="0"/>
    <n v="45.880600999999999"/>
    <n v="0"/>
    <n v="51.683199999999999"/>
    <n v="48.602880999999996"/>
    <n v="45.880600999999999"/>
  </r>
  <r>
    <n v="921880"/>
    <x v="0"/>
    <x v="23"/>
    <x v="3"/>
    <x v="1"/>
    <n v="35.187990999999997"/>
    <n v="0"/>
    <n v="45.880600999999999"/>
    <n v="45.082278000000002"/>
    <n v="35.187990999999997"/>
  </r>
  <r>
    <n v="921881"/>
    <x v="0"/>
    <x v="23"/>
    <x v="3"/>
    <x v="2"/>
    <n v="0"/>
    <n v="34.026673000000002"/>
    <n v="35.187990999999997"/>
    <n v="34.273103999999996"/>
    <n v="34.026673000000002"/>
  </r>
  <r>
    <n v="921882"/>
    <x v="0"/>
    <x v="23"/>
    <x v="3"/>
    <x v="3"/>
    <n v="9.5042550000000006"/>
    <n v="0"/>
    <n v="10.569900000000001"/>
    <n v="9.9399339999999992"/>
    <n v="9.5042550000000006"/>
  </r>
  <r>
    <n v="921883"/>
    <x v="0"/>
    <x v="24"/>
    <x v="0"/>
    <x v="0"/>
    <n v="1660.006232"/>
    <n v="0"/>
    <n v="2236.3009999999999"/>
    <n v="1660.006232"/>
    <n v="1660.006232"/>
  </r>
  <r>
    <n v="921884"/>
    <x v="0"/>
    <x v="24"/>
    <x v="0"/>
    <x v="1"/>
    <n v="1522.497685"/>
    <n v="0"/>
    <n v="1660.006232"/>
    <n v="1524.549724"/>
    <n v="1522.497685"/>
  </r>
  <r>
    <n v="921885"/>
    <x v="0"/>
    <x v="24"/>
    <x v="0"/>
    <x v="2"/>
    <n v="1317.9365809999999"/>
    <n v="8.4767360000000007"/>
    <n v="1522.497685"/>
    <n v="1339.9502130000001"/>
    <n v="1326.413317"/>
  </r>
  <r>
    <n v="921886"/>
    <x v="0"/>
    <x v="24"/>
    <x v="0"/>
    <x v="3"/>
    <n v="1660.006232"/>
    <n v="0"/>
    <n v="2236.3009999999999"/>
    <n v="1660.006232"/>
    <n v="1660.006232"/>
  </r>
  <r>
    <n v="921887"/>
    <x v="0"/>
    <x v="24"/>
    <x v="1"/>
    <x v="0"/>
    <n v="8339.8158829999993"/>
    <n v="0"/>
    <n v="10336.1687"/>
    <n v="8395.0362179999993"/>
    <n v="8339.8158829999993"/>
  </r>
  <r>
    <n v="921888"/>
    <x v="0"/>
    <x v="24"/>
    <x v="1"/>
    <x v="1"/>
    <n v="7744.1090750000003"/>
    <n v="0"/>
    <n v="8339.8158829999993"/>
    <n v="7858.6085069999999"/>
    <n v="7744.1090750000003"/>
  </r>
  <r>
    <n v="921889"/>
    <x v="0"/>
    <x v="24"/>
    <x v="1"/>
    <x v="2"/>
    <n v="5919.4916679999997"/>
    <n v="646.89551300000005"/>
    <n v="7744.1090750000003"/>
    <n v="7083.5365709999996"/>
    <n v="6566.3871810000001"/>
  </r>
  <r>
    <n v="921890"/>
    <x v="0"/>
    <x v="24"/>
    <x v="1"/>
    <x v="3"/>
    <n v="1066.256431"/>
    <n v="0"/>
    <n v="1317.9365809999999"/>
    <n v="1070.428091"/>
    <n v="1066.256431"/>
  </r>
  <r>
    <n v="921891"/>
    <x v="0"/>
    <x v="24"/>
    <x v="2"/>
    <x v="0"/>
    <n v="5081.421824"/>
    <n v="0"/>
    <n v="5930.5770000000002"/>
    <n v="5206.4535480000004"/>
    <n v="5081.421824"/>
  </r>
  <r>
    <n v="921892"/>
    <x v="0"/>
    <x v="24"/>
    <x v="2"/>
    <x v="1"/>
    <n v="4542.8577519999999"/>
    <n v="0"/>
    <n v="5081.421824"/>
    <n v="4895.9499269999997"/>
    <n v="4542.8577519999999"/>
  </r>
  <r>
    <n v="921893"/>
    <x v="0"/>
    <x v="24"/>
    <x v="2"/>
    <x v="2"/>
    <n v="1683.3712840000001"/>
    <n v="1618.857878"/>
    <n v="4542.8577519999999"/>
    <n v="4296.1805759999997"/>
    <n v="3302.2291620000001"/>
  </r>
  <r>
    <n v="921894"/>
    <x v="0"/>
    <x v="24"/>
    <x v="2"/>
    <x v="3"/>
    <n v="5100.6544350000004"/>
    <n v="0"/>
    <n v="5919.4916679999997"/>
    <n v="5196.7217360000004"/>
    <n v="5100.6544350000004"/>
  </r>
  <r>
    <n v="921895"/>
    <x v="0"/>
    <x v="24"/>
    <x v="3"/>
    <x v="0"/>
    <n v="373.726428"/>
    <n v="0"/>
    <n v="421.74880000000002"/>
    <n v="396.612572"/>
    <n v="373.726428"/>
  </r>
  <r>
    <n v="921896"/>
    <x v="0"/>
    <x v="24"/>
    <x v="3"/>
    <x v="1"/>
    <n v="286.62838099999999"/>
    <n v="0"/>
    <n v="373.726428"/>
    <n v="367.22358800000001"/>
    <n v="286.62838099999999"/>
  </r>
  <r>
    <n v="921897"/>
    <x v="0"/>
    <x v="24"/>
    <x v="3"/>
    <x v="2"/>
    <n v="0"/>
    <n v="277.164153"/>
    <n v="286.62838099999999"/>
    <n v="279.17604299999999"/>
    <n v="277.164153"/>
  </r>
  <r>
    <n v="921898"/>
    <x v="0"/>
    <x v="24"/>
    <x v="3"/>
    <x v="3"/>
    <n v="1503.543175"/>
    <n v="0"/>
    <n v="1683.3712840000001"/>
    <n v="1583.042355"/>
    <n v="1503.543175"/>
  </r>
  <r>
    <n v="921899"/>
    <x v="0"/>
    <x v="25"/>
    <x v="0"/>
    <x v="0"/>
    <n v="3386.806478"/>
    <n v="0"/>
    <n v="4581.0157499999996"/>
    <n v="3400.487991"/>
    <n v="3386.806478"/>
  </r>
  <r>
    <n v="921900"/>
    <x v="0"/>
    <x v="25"/>
    <x v="0"/>
    <x v="1"/>
    <n v="3107.9690519999999"/>
    <n v="0"/>
    <n v="3386.806478"/>
    <n v="3110.4430689999999"/>
    <n v="3107.9690519999999"/>
  </r>
  <r>
    <n v="921901"/>
    <x v="0"/>
    <x v="25"/>
    <x v="0"/>
    <x v="2"/>
    <n v="2568.8900119999998"/>
    <n v="146.58667199999999"/>
    <n v="3107.9690519999999"/>
    <n v="2735.3235629999999"/>
    <n v="2715.4766840000002"/>
  </r>
  <r>
    <n v="921902"/>
    <x v="0"/>
    <x v="25"/>
    <x v="0"/>
    <x v="3"/>
    <n v="3389.7676769999998"/>
    <n v="0"/>
    <n v="4581.0157499999996"/>
    <n v="3400.487991"/>
    <n v="3389.7676769999998"/>
  </r>
  <r>
    <n v="921903"/>
    <x v="0"/>
    <x v="25"/>
    <x v="1"/>
    <x v="0"/>
    <n v="2163.4985499999998"/>
    <n v="0"/>
    <n v="2682.4785000000002"/>
    <n v="2178.709038"/>
    <n v="2163.4985499999998"/>
  </r>
  <r>
    <n v="921904"/>
    <x v="0"/>
    <x v="25"/>
    <x v="1"/>
    <x v="1"/>
    <n v="2036.5987889999999"/>
    <n v="0"/>
    <n v="2163.4985499999998"/>
    <n v="2038.6646840000001"/>
    <n v="2036.5987889999999"/>
  </r>
  <r>
    <n v="921905"/>
    <x v="0"/>
    <x v="25"/>
    <x v="1"/>
    <x v="2"/>
    <n v="1339.0579499999999"/>
    <n v="516.00388999999996"/>
    <n v="2036.5987889999999"/>
    <n v="1862.8769130000001"/>
    <n v="1855.0618400000001"/>
  </r>
  <r>
    <n v="921906"/>
    <x v="0"/>
    <x v="25"/>
    <x v="1"/>
    <x v="3"/>
    <n v="2078.6462160000001"/>
    <n v="0"/>
    <n v="2568.8900119999998"/>
    <n v="2086.452468"/>
    <n v="2078.6462160000001"/>
  </r>
  <r>
    <n v="921907"/>
    <x v="0"/>
    <x v="25"/>
    <x v="2"/>
    <x v="0"/>
    <n v="687.39579700000002"/>
    <n v="0"/>
    <n v="813.63750000000005"/>
    <n v="714.29236100000003"/>
    <n v="687.39579700000002"/>
  </r>
  <r>
    <n v="921908"/>
    <x v="0"/>
    <x v="25"/>
    <x v="2"/>
    <x v="1"/>
    <n v="652.98312799999997"/>
    <n v="0"/>
    <n v="687.39579700000002"/>
    <n v="662.30585099999996"/>
    <n v="652.98312799999997"/>
  </r>
  <r>
    <n v="921909"/>
    <x v="0"/>
    <x v="25"/>
    <x v="2"/>
    <x v="2"/>
    <n v="67.213869000000003"/>
    <n v="546.65637800000002"/>
    <n v="652.98312799999997"/>
    <n v="617.52614400000004"/>
    <n v="613.87024699999995"/>
  </r>
  <r>
    <n v="921910"/>
    <x v="0"/>
    <x v="25"/>
    <x v="2"/>
    <x v="3"/>
    <n v="1131.7764380000001"/>
    <n v="0"/>
    <n v="1339.0579499999999"/>
    <n v="1175.558974"/>
    <n v="1131.7764380000001"/>
  </r>
  <r>
    <n v="921911"/>
    <x v="0"/>
    <x v="25"/>
    <x v="3"/>
    <x v="0"/>
    <n v="17.764589999999998"/>
    <n v="0"/>
    <n v="21.260400000000001"/>
    <n v="19.993279999999999"/>
    <n v="17.764589999999998"/>
  </r>
  <r>
    <n v="921912"/>
    <x v="0"/>
    <x v="25"/>
    <x v="3"/>
    <x v="1"/>
    <n v="17.453811999999999"/>
    <n v="0"/>
    <n v="17.764589999999998"/>
    <n v="17.455486000000001"/>
    <n v="17.453811999999999"/>
  </r>
  <r>
    <n v="921913"/>
    <x v="0"/>
    <x v="25"/>
    <x v="3"/>
    <x v="2"/>
    <n v="0"/>
    <n v="16.999987999999998"/>
    <n v="17.453811999999999"/>
    <n v="17.000012999999999"/>
    <n v="16.999987999999998"/>
  </r>
  <r>
    <n v="921914"/>
    <x v="0"/>
    <x v="25"/>
    <x v="3"/>
    <x v="3"/>
    <n v="54.316929999999999"/>
    <n v="0"/>
    <n v="67.213869000000003"/>
    <n v="63.207922000000003"/>
    <n v="54.316929999999999"/>
  </r>
  <r>
    <n v="921915"/>
    <x v="0"/>
    <x v="26"/>
    <x v="0"/>
    <x v="0"/>
    <n v="47965.063972999997"/>
    <n v="0"/>
    <n v="65074.652800000003"/>
    <n v="48304.914772999997"/>
    <n v="47965.063972999997"/>
  </r>
  <r>
    <n v="921916"/>
    <x v="0"/>
    <x v="26"/>
    <x v="0"/>
    <x v="1"/>
    <n v="43990.277784999998"/>
    <n v="0"/>
    <n v="47965.063972999997"/>
    <n v="44051.114753000002"/>
    <n v="43990.277784999998"/>
  </r>
  <r>
    <n v="921917"/>
    <x v="0"/>
    <x v="26"/>
    <x v="0"/>
    <x v="2"/>
    <n v="37419.144824000003"/>
    <n v="938.48185999999998"/>
    <n v="43990.277784999998"/>
    <n v="38715.843479000003"/>
    <n v="38357.626684000003"/>
  </r>
  <r>
    <n v="921918"/>
    <x v="0"/>
    <x v="26"/>
    <x v="0"/>
    <x v="3"/>
    <n v="48012.872150000003"/>
    <n v="0"/>
    <n v="65074.652800000003"/>
    <n v="48304.914772999997"/>
    <n v="48012.872150000003"/>
  </r>
  <r>
    <n v="921919"/>
    <x v="0"/>
    <x v="26"/>
    <x v="1"/>
    <x v="0"/>
    <n v="39841.302810000001"/>
    <n v="0"/>
    <n v="50197.734949999998"/>
    <n v="40770.600326"/>
    <n v="39841.302810000001"/>
  </r>
  <r>
    <n v="921920"/>
    <x v="0"/>
    <x v="26"/>
    <x v="1"/>
    <x v="1"/>
    <n v="36881.596307"/>
    <n v="0"/>
    <n v="39841.302810000001"/>
    <n v="37542.459638"/>
    <n v="36881.596307"/>
  </r>
  <r>
    <n v="921921"/>
    <x v="0"/>
    <x v="26"/>
    <x v="1"/>
    <x v="2"/>
    <n v="26186.641758000002"/>
    <n v="5663.8651159999999"/>
    <n v="36881.596307"/>
    <n v="33735.596142000002"/>
    <n v="31850.506873999999"/>
  </r>
  <r>
    <n v="921922"/>
    <x v="0"/>
    <x v="26"/>
    <x v="1"/>
    <x v="3"/>
    <n v="29876.884268999998"/>
    <n v="0"/>
    <n v="37419.144824000003"/>
    <n v="30391.829426"/>
    <n v="29876.884268999998"/>
  </r>
  <r>
    <n v="921923"/>
    <x v="0"/>
    <x v="26"/>
    <x v="2"/>
    <x v="0"/>
    <n v="17287.049733"/>
    <n v="0"/>
    <n v="20104.896000000001"/>
    <n v="17650.088198000001"/>
    <n v="17287.049733"/>
  </r>
  <r>
    <n v="921924"/>
    <x v="0"/>
    <x v="26"/>
    <x v="2"/>
    <x v="1"/>
    <n v="14966.494353"/>
    <n v="0"/>
    <n v="17287.049733"/>
    <n v="16656.072416999999"/>
    <n v="14966.494353"/>
  </r>
  <r>
    <n v="921925"/>
    <x v="0"/>
    <x v="26"/>
    <x v="2"/>
    <x v="2"/>
    <n v="3174.0247509999999"/>
    <n v="9171.4340859999993"/>
    <n v="14966.494353"/>
    <n v="14153.81371"/>
    <n v="12345.458837"/>
  </r>
  <r>
    <n v="921926"/>
    <x v="0"/>
    <x v="26"/>
    <x v="2"/>
    <x v="3"/>
    <n v="22642.875317999999"/>
    <n v="0"/>
    <n v="26186.641758000002"/>
    <n v="22989.252799000002"/>
    <n v="22642.875317999999"/>
  </r>
  <r>
    <n v="921927"/>
    <x v="0"/>
    <x v="26"/>
    <x v="3"/>
    <x v="0"/>
    <n v="29.465572000000002"/>
    <n v="0"/>
    <n v="31.334399999999999"/>
    <n v="29.46687"/>
    <n v="29.465572000000002"/>
  </r>
  <r>
    <n v="921928"/>
    <x v="0"/>
    <x v="26"/>
    <x v="3"/>
    <x v="1"/>
    <n v="27.952908999999998"/>
    <n v="0"/>
    <n v="29.465572000000002"/>
    <n v="28.952870999999998"/>
    <n v="27.952908999999998"/>
  </r>
  <r>
    <n v="921929"/>
    <x v="0"/>
    <x v="26"/>
    <x v="3"/>
    <x v="2"/>
    <n v="0"/>
    <n v="25.034251999999999"/>
    <n v="27.952908999999998"/>
    <n v="27.226133999999998"/>
    <n v="25.034251999999999"/>
  </r>
  <r>
    <n v="921930"/>
    <x v="0"/>
    <x v="26"/>
    <x v="3"/>
    <x v="3"/>
    <n v="2984.8412859999999"/>
    <n v="0"/>
    <n v="3174.0247509999999"/>
    <n v="2984.8528759999999"/>
    <n v="2984.8412859999999"/>
  </r>
  <r>
    <n v="921931"/>
    <x v="0"/>
    <x v="27"/>
    <x v="0"/>
    <x v="0"/>
    <n v="83077.223633999994"/>
    <n v="0"/>
    <n v="112711.6496"/>
    <n v="83665.857497999998"/>
    <n v="83077.223633999994"/>
  </r>
  <r>
    <n v="921932"/>
    <x v="0"/>
    <x v="27"/>
    <x v="0"/>
    <x v="1"/>
    <n v="76192.750360000005"/>
    <n v="0"/>
    <n v="83077.223633999994"/>
    <n v="76298.122185"/>
    <n v="76192.750360000005"/>
  </r>
  <r>
    <n v="921933"/>
    <x v="0"/>
    <x v="27"/>
    <x v="0"/>
    <x v="2"/>
    <n v="64811.310676000001"/>
    <n v="1625.4844860000001"/>
    <n v="76192.750360000005"/>
    <n v="67057.239591999998"/>
    <n v="66436.795161999995"/>
  </r>
  <r>
    <n v="921934"/>
    <x v="0"/>
    <x v="27"/>
    <x v="0"/>
    <x v="3"/>
    <n v="83160.029123999993"/>
    <n v="0"/>
    <n v="112711.6496"/>
    <n v="83665.857497999998"/>
    <n v="83160.029123999993"/>
  </r>
  <r>
    <n v="921935"/>
    <x v="0"/>
    <x v="27"/>
    <x v="1"/>
    <x v="0"/>
    <n v="77751.692095000006"/>
    <n v="0"/>
    <n v="98511.335099999997"/>
    <n v="80010.906367999996"/>
    <n v="77751.692095000006"/>
  </r>
  <r>
    <n v="921936"/>
    <x v="0"/>
    <x v="27"/>
    <x v="1"/>
    <x v="1"/>
    <n v="71944.789206000001"/>
    <n v="0"/>
    <n v="77751.692095000006"/>
    <n v="73265.419460999998"/>
    <n v="71944.789206000001"/>
  </r>
  <r>
    <n v="921937"/>
    <x v="0"/>
    <x v="27"/>
    <x v="1"/>
    <x v="2"/>
    <n v="50133.871305000001"/>
    <n v="10843.371496"/>
    <n v="71944.789206000001"/>
    <n v="65807.898686999994"/>
    <n v="60977.242801"/>
  </r>
  <r>
    <n v="921938"/>
    <x v="0"/>
    <x v="27"/>
    <x v="1"/>
    <x v="3"/>
    <n v="51345.651403000003"/>
    <n v="0"/>
    <n v="64811.310676000001"/>
    <n v="52639.746530999997"/>
    <n v="51345.651403000003"/>
  </r>
  <r>
    <n v="921939"/>
    <x v="0"/>
    <x v="27"/>
    <x v="2"/>
    <x v="0"/>
    <n v="33749.905983999997"/>
    <n v="0"/>
    <n v="39505.436800000003"/>
    <n v="34681.822967"/>
    <n v="33749.905983999997"/>
  </r>
  <r>
    <n v="921940"/>
    <x v="0"/>
    <x v="27"/>
    <x v="2"/>
    <x v="1"/>
    <n v="29219.432184000001"/>
    <n v="0"/>
    <n v="33749.905983999997"/>
    <n v="32518.034415999999"/>
    <n v="29219.432184000001"/>
  </r>
  <r>
    <n v="921941"/>
    <x v="0"/>
    <x v="27"/>
    <x v="2"/>
    <x v="2"/>
    <n v="6077.3070889999999"/>
    <n v="17560.550330999999"/>
    <n v="29219.432184000001"/>
    <n v="27632.817016000001"/>
    <n v="23637.85742"/>
  </r>
  <r>
    <n v="921942"/>
    <x v="0"/>
    <x v="27"/>
    <x v="2"/>
    <x v="3"/>
    <n v="42930.476025999997"/>
    <n v="0"/>
    <n v="50133.871305000001"/>
    <n v="44012.525619"/>
    <n v="42930.476025999997"/>
  </r>
  <r>
    <n v="921943"/>
    <x v="0"/>
    <x v="27"/>
    <x v="3"/>
    <x v="0"/>
    <n v="58.163812"/>
    <n v="0"/>
    <n v="61.852800000000002"/>
    <n v="58.166373"/>
    <n v="58.163812"/>
  </r>
  <r>
    <n v="921944"/>
    <x v="0"/>
    <x v="27"/>
    <x v="3"/>
    <x v="1"/>
    <n v="55.177878"/>
    <n v="0"/>
    <n v="58.163812"/>
    <n v="57.151761"/>
    <n v="55.177878"/>
  </r>
  <r>
    <n v="921945"/>
    <x v="0"/>
    <x v="27"/>
    <x v="3"/>
    <x v="2"/>
    <n v="0"/>
    <n v="46.997914000000002"/>
    <n v="55.177878"/>
    <n v="53.743253000000003"/>
    <n v="46.997914000000002"/>
  </r>
  <r>
    <n v="921946"/>
    <x v="0"/>
    <x v="27"/>
    <x v="3"/>
    <x v="3"/>
    <n v="5715.0773959999997"/>
    <n v="0"/>
    <n v="6077.3070889999999"/>
    <n v="5715.0995860000003"/>
    <n v="5715.0773959999997"/>
  </r>
  <r>
    <n v="921947"/>
    <x v="0"/>
    <x v="28"/>
    <x v="0"/>
    <x v="0"/>
    <n v="1843.4169079999999"/>
    <n v="0"/>
    <n v="2483.3852999999999"/>
    <n v="1843.4169079999999"/>
    <n v="1843.4169079999999"/>
  </r>
  <r>
    <n v="921948"/>
    <x v="0"/>
    <x v="28"/>
    <x v="0"/>
    <x v="1"/>
    <n v="1691.6101490000001"/>
    <n v="0"/>
    <n v="1843.4169079999999"/>
    <n v="1692.9940879999999"/>
    <n v="1691.6101490000001"/>
  </r>
  <r>
    <n v="921949"/>
    <x v="0"/>
    <x v="28"/>
    <x v="0"/>
    <x v="2"/>
    <n v="1436.358285"/>
    <n v="35.939903000000001"/>
    <n v="1691.6101490000001"/>
    <n v="1488.7860920000001"/>
    <n v="1472.298188"/>
  </r>
  <r>
    <n v="921950"/>
    <x v="0"/>
    <x v="28"/>
    <x v="0"/>
    <x v="3"/>
    <n v="1843.4169079999999"/>
    <n v="0"/>
    <n v="2483.3852999999999"/>
    <n v="1843.4169079999999"/>
    <n v="1843.4169079999999"/>
  </r>
  <r>
    <n v="921951"/>
    <x v="0"/>
    <x v="28"/>
    <x v="1"/>
    <x v="0"/>
    <n v="1046.6076049999999"/>
    <n v="0"/>
    <n v="1305.9237000000001"/>
    <n v="1060.671229"/>
    <n v="1046.6076049999999"/>
  </r>
  <r>
    <n v="921952"/>
    <x v="0"/>
    <x v="28"/>
    <x v="1"/>
    <x v="1"/>
    <n v="985.73374699999999"/>
    <n v="0"/>
    <n v="1046.6076049999999"/>
    <n v="986.218346"/>
    <n v="985.73374699999999"/>
  </r>
  <r>
    <n v="921953"/>
    <x v="0"/>
    <x v="28"/>
    <x v="1"/>
    <x v="2"/>
    <n v="832.07847900000002"/>
    <n v="65.182038000000006"/>
    <n v="985.73374699999999"/>
    <n v="901.65065800000002"/>
    <n v="897.26051700000005"/>
  </r>
  <r>
    <n v="921954"/>
    <x v="0"/>
    <x v="28"/>
    <x v="1"/>
    <x v="3"/>
    <n v="1147.6543590000001"/>
    <n v="0"/>
    <n v="1436.358285"/>
    <n v="1166.610199"/>
    <n v="1147.6543590000001"/>
  </r>
  <r>
    <n v="921955"/>
    <x v="0"/>
    <x v="28"/>
    <x v="2"/>
    <x v="0"/>
    <n v="199.56382300000001"/>
    <n v="0"/>
    <n v="233.98480000000001"/>
    <n v="205.415256"/>
    <n v="199.56382300000001"/>
  </r>
  <r>
    <n v="921956"/>
    <x v="0"/>
    <x v="28"/>
    <x v="2"/>
    <x v="1"/>
    <n v="180.12731500000001"/>
    <n v="0"/>
    <n v="199.56382300000001"/>
    <n v="192.279743"/>
    <n v="180.12731500000001"/>
  </r>
  <r>
    <n v="921957"/>
    <x v="0"/>
    <x v="28"/>
    <x v="2"/>
    <x v="2"/>
    <n v="31.886081999999998"/>
    <n v="90.114833000000004"/>
    <n v="180.12731500000001"/>
    <n v="170.34640200000001"/>
    <n v="122.00091500000001"/>
  </r>
  <r>
    <n v="921958"/>
    <x v="0"/>
    <x v="28"/>
    <x v="2"/>
    <x v="3"/>
    <n v="709.92720199999997"/>
    <n v="0"/>
    <n v="832.07847900000002"/>
    <n v="730.48169700000005"/>
    <n v="709.92720199999997"/>
  </r>
  <r>
    <n v="921959"/>
    <x v="0"/>
    <x v="28"/>
    <x v="3"/>
    <x v="0"/>
    <n v="28.491022000000001"/>
    <n v="0"/>
    <n v="31.752600000000001"/>
    <n v="29.860144999999999"/>
    <n v="28.491022000000001"/>
  </r>
  <r>
    <n v="921960"/>
    <x v="0"/>
    <x v="28"/>
    <x v="3"/>
    <x v="1"/>
    <n v="18.489315999999999"/>
    <n v="0"/>
    <n v="28.491022000000001"/>
    <n v="27.995277999999999"/>
    <n v="18.489315999999999"/>
  </r>
  <r>
    <n v="921961"/>
    <x v="0"/>
    <x v="28"/>
    <x v="3"/>
    <x v="2"/>
    <n v="0"/>
    <n v="18.007663000000001"/>
    <n v="18.489315999999999"/>
    <n v="18.008593999999999"/>
    <n v="18.007663000000001"/>
  </r>
  <r>
    <n v="921962"/>
    <x v="0"/>
    <x v="28"/>
    <x v="3"/>
    <x v="3"/>
    <n v="28.740863000000001"/>
    <n v="0"/>
    <n v="31.886081999999998"/>
    <n v="29.985672000000001"/>
    <n v="28.740863000000001"/>
  </r>
  <r>
    <n v="921963"/>
    <x v="0"/>
    <x v="29"/>
    <x v="0"/>
    <x v="0"/>
    <n v="22614.549266000002"/>
    <n v="0"/>
    <n v="30521.675999999999"/>
    <n v="22656.240095000001"/>
    <n v="22614.549266000002"/>
  </r>
  <r>
    <n v="921964"/>
    <x v="0"/>
    <x v="29"/>
    <x v="0"/>
    <x v="1"/>
    <n v="20722.862701999999"/>
    <n v="0"/>
    <n v="22614.549266000002"/>
    <n v="20769.202045999999"/>
    <n v="20722.862701999999"/>
  </r>
  <r>
    <n v="921965"/>
    <x v="0"/>
    <x v="29"/>
    <x v="0"/>
    <x v="2"/>
    <n v="18045.498484"/>
    <n v="59.950763999999999"/>
    <n v="20722.862701999999"/>
    <n v="18238.191464"/>
    <n v="18105.449247"/>
  </r>
  <r>
    <n v="921966"/>
    <x v="0"/>
    <x v="29"/>
    <x v="0"/>
    <x v="3"/>
    <n v="22619.953570999998"/>
    <n v="0"/>
    <n v="30521.675999999999"/>
    <n v="22656.240095000001"/>
    <n v="22619.953570999998"/>
  </r>
  <r>
    <n v="921967"/>
    <x v="0"/>
    <x v="29"/>
    <x v="1"/>
    <x v="0"/>
    <n v="4212.2682750000004"/>
    <n v="0"/>
    <n v="5206.4799999999996"/>
    <n v="4228.7030560000003"/>
    <n v="4212.2682750000004"/>
  </r>
  <r>
    <n v="921968"/>
    <x v="0"/>
    <x v="29"/>
    <x v="1"/>
    <x v="1"/>
    <n v="3753.1894889999999"/>
    <n v="0"/>
    <n v="4212.2682750000004"/>
    <n v="3969.2203949999998"/>
    <n v="3753.1894889999999"/>
  </r>
  <r>
    <n v="921969"/>
    <x v="0"/>
    <x v="29"/>
    <x v="1"/>
    <x v="2"/>
    <n v="3121.3827249999999"/>
    <n v="170.59540899999999"/>
    <n v="3753.1894889999999"/>
    <n v="3433.042426"/>
    <n v="3291.9781349999998"/>
  </r>
  <r>
    <n v="921970"/>
    <x v="0"/>
    <x v="29"/>
    <x v="1"/>
    <x v="3"/>
    <n v="14620.345976000001"/>
    <n v="0"/>
    <n v="18045.498484"/>
    <n v="14656.553868000001"/>
    <n v="14620.345976000001"/>
  </r>
  <r>
    <n v="921971"/>
    <x v="0"/>
    <x v="29"/>
    <x v="2"/>
    <x v="0"/>
    <n v="4250.5606209999996"/>
    <n v="0"/>
    <n v="5174.3119999999999"/>
    <n v="4542.5285050000002"/>
    <n v="4250.5606209999996"/>
  </r>
  <r>
    <n v="921972"/>
    <x v="0"/>
    <x v="29"/>
    <x v="2"/>
    <x v="1"/>
    <n v="3937.037159"/>
    <n v="0"/>
    <n v="4250.5606209999996"/>
    <n v="4095.4151590000001"/>
    <n v="3937.037159"/>
  </r>
  <r>
    <n v="921973"/>
    <x v="0"/>
    <x v="29"/>
    <x v="2"/>
    <x v="2"/>
    <n v="1309.843603"/>
    <n v="2204.0299770000001"/>
    <n v="3937.037159"/>
    <n v="3723.256042"/>
    <n v="3513.8735799999999"/>
  </r>
  <r>
    <n v="921974"/>
    <x v="0"/>
    <x v="29"/>
    <x v="2"/>
    <x v="3"/>
    <n v="2519.0048539999998"/>
    <n v="0"/>
    <n v="3121.3827249999999"/>
    <n v="2740.2618940000002"/>
    <n v="2519.0048539999998"/>
  </r>
  <r>
    <n v="921975"/>
    <x v="0"/>
    <x v="29"/>
    <x v="3"/>
    <x v="0"/>
    <n v="47.070577"/>
    <n v="0"/>
    <n v="54.497999999999998"/>
    <n v="51.249918999999998"/>
    <n v="47.070577"/>
  </r>
  <r>
    <n v="921976"/>
    <x v="0"/>
    <x v="29"/>
    <x v="3"/>
    <x v="1"/>
    <n v="44.396109000000003"/>
    <n v="0"/>
    <n v="47.070577"/>
    <n v="46.251548999999997"/>
    <n v="44.396109000000003"/>
  </r>
  <r>
    <n v="921977"/>
    <x v="0"/>
    <x v="29"/>
    <x v="3"/>
    <x v="2"/>
    <n v="0"/>
    <n v="41.986072"/>
    <n v="44.396109000000003"/>
    <n v="43.241810999999998"/>
    <n v="41.986072"/>
  </r>
  <r>
    <n v="921978"/>
    <x v="0"/>
    <x v="29"/>
    <x v="3"/>
    <x v="3"/>
    <n v="1125.2913530000001"/>
    <n v="0"/>
    <n v="1309.843603"/>
    <n v="1231.7769249999999"/>
    <n v="1125.2913530000001"/>
  </r>
  <r>
    <n v="921979"/>
    <x v="0"/>
    <x v="30"/>
    <x v="0"/>
    <x v="0"/>
    <n v="91072.659784999996"/>
    <n v="0"/>
    <n v="122876.25"/>
    <n v="91211.040374999997"/>
    <n v="91072.659784999996"/>
  </r>
  <r>
    <n v="921980"/>
    <x v="0"/>
    <x v="30"/>
    <x v="0"/>
    <x v="1"/>
    <n v="83366.274971999999"/>
    <n v="0"/>
    <n v="91072.659784999996"/>
    <n v="83641.130745999995"/>
    <n v="83366.274971999999"/>
  </r>
  <r>
    <n v="921981"/>
    <x v="0"/>
    <x v="30"/>
    <x v="0"/>
    <x v="2"/>
    <n v="71763.572180000003"/>
    <n v="866.69112199999995"/>
    <n v="83366.274971999999"/>
    <n v="73370.658601999996"/>
    <n v="72630.263302000007"/>
  </r>
  <r>
    <n v="921982"/>
    <x v="0"/>
    <x v="30"/>
    <x v="0"/>
    <x v="3"/>
    <n v="91118.926858999999"/>
    <n v="0"/>
    <n v="122876.25"/>
    <n v="91211.040374999997"/>
    <n v="91118.926858999999"/>
  </r>
  <r>
    <n v="921983"/>
    <x v="0"/>
    <x v="30"/>
    <x v="1"/>
    <x v="0"/>
    <n v="52002.974455000003"/>
    <n v="0"/>
    <n v="64746.608849999997"/>
    <n v="52587.195707999999"/>
    <n v="52002.974455000003"/>
  </r>
  <r>
    <n v="921984"/>
    <x v="0"/>
    <x v="30"/>
    <x v="1"/>
    <x v="1"/>
    <n v="44942.214537"/>
    <n v="0"/>
    <n v="52002.974455000003"/>
    <n v="49002.402828999999"/>
    <n v="44942.214537"/>
  </r>
  <r>
    <n v="921985"/>
    <x v="0"/>
    <x v="30"/>
    <x v="1"/>
    <x v="2"/>
    <n v="22709.364000000001"/>
    <n v="14747.053346999999"/>
    <n v="44942.214537"/>
    <n v="41108.643637000001"/>
    <n v="37456.417346000002"/>
  </r>
  <r>
    <n v="921986"/>
    <x v="0"/>
    <x v="30"/>
    <x v="1"/>
    <x v="3"/>
    <n v="57708.598424999996"/>
    <n v="0"/>
    <n v="71763.572180000003"/>
    <n v="58286.373325"/>
    <n v="57708.598424999996"/>
  </r>
  <r>
    <n v="921987"/>
    <x v="0"/>
    <x v="30"/>
    <x v="2"/>
    <x v="0"/>
    <n v="19769.091568"/>
    <n v="0"/>
    <n v="22909.199649999999"/>
    <n v="20111.986373"/>
    <n v="19769.091568"/>
  </r>
  <r>
    <n v="921988"/>
    <x v="0"/>
    <x v="30"/>
    <x v="2"/>
    <x v="1"/>
    <n v="17738.980532000001"/>
    <n v="0"/>
    <n v="19769.091568"/>
    <n v="19047.519725999999"/>
    <n v="17738.980532000001"/>
  </r>
  <r>
    <n v="921989"/>
    <x v="0"/>
    <x v="30"/>
    <x v="2"/>
    <x v="2"/>
    <n v="209.27714900000001"/>
    <n v="15636.661144"/>
    <n v="17738.980532000001"/>
    <n v="16775.75389"/>
    <n v="15845.938292999999"/>
  </r>
  <r>
    <n v="921990"/>
    <x v="0"/>
    <x v="30"/>
    <x v="2"/>
    <x v="3"/>
    <n v="19615.032780000001"/>
    <n v="0"/>
    <n v="22709.364000000001"/>
    <n v="19936.550654999999"/>
    <n v="19615.032780000001"/>
  </r>
  <r>
    <n v="921991"/>
    <x v="0"/>
    <x v="30"/>
    <x v="3"/>
    <x v="0"/>
    <n v="89.857077000000004"/>
    <n v="0"/>
    <n v="95.552000000000007"/>
    <n v="89.857101"/>
    <n v="89.857077000000004"/>
  </r>
  <r>
    <n v="921992"/>
    <x v="0"/>
    <x v="30"/>
    <x v="3"/>
    <x v="1"/>
    <n v="88.291385000000005"/>
    <n v="0"/>
    <n v="89.857077000000004"/>
    <n v="88.293564000000003"/>
    <n v="88.291385000000005"/>
  </r>
  <r>
    <n v="921993"/>
    <x v="0"/>
    <x v="30"/>
    <x v="3"/>
    <x v="2"/>
    <n v="0"/>
    <n v="85.993758"/>
    <n v="88.291385000000005"/>
    <n v="85.995808999999994"/>
    <n v="85.993758"/>
  </r>
  <r>
    <n v="921994"/>
    <x v="0"/>
    <x v="30"/>
    <x v="3"/>
    <x v="3"/>
    <n v="196.80419599999999"/>
    <n v="0"/>
    <n v="209.27714900000001"/>
    <n v="196.80423099999999"/>
    <n v="196.80419599999999"/>
  </r>
  <r>
    <n v="921995"/>
    <x v="0"/>
    <x v="31"/>
    <x v="0"/>
    <x v="0"/>
    <n v="214513.30682100001"/>
    <n v="0"/>
    <n v="289423.75"/>
    <n v="214839.249625"/>
    <n v="214513.30682100001"/>
  </r>
  <r>
    <n v="921996"/>
    <x v="0"/>
    <x v="31"/>
    <x v="0"/>
    <x v="1"/>
    <n v="196361.62338800001"/>
    <n v="0"/>
    <n v="214513.30682100001"/>
    <n v="197009.02098500001"/>
    <n v="196361.62338800001"/>
  </r>
  <r>
    <n v="921997"/>
    <x v="0"/>
    <x v="31"/>
    <x v="0"/>
    <x v="2"/>
    <n v="168975.92581799999"/>
    <n v="2040.7280490000001"/>
    <n v="196361.62338800001"/>
    <n v="172817.86474300001"/>
    <n v="171016.65386699999"/>
  </r>
  <r>
    <n v="921998"/>
    <x v="0"/>
    <x v="31"/>
    <x v="0"/>
    <x v="3"/>
    <n v="214622.28467699999"/>
    <n v="0"/>
    <n v="289423.75"/>
    <n v="214839.249625"/>
    <n v="214622.28467699999"/>
  </r>
  <r>
    <n v="921999"/>
    <x v="0"/>
    <x v="31"/>
    <x v="1"/>
    <x v="0"/>
    <n v="5858.2546169999996"/>
    <n v="0"/>
    <n v="7298.3294999999998"/>
    <n v="5927.7032200000003"/>
    <n v="5858.2546169999996"/>
  </r>
  <r>
    <n v="922000"/>
    <x v="0"/>
    <x v="31"/>
    <x v="1"/>
    <x v="1"/>
    <n v="5062.8437809999996"/>
    <n v="0"/>
    <n v="5858.2546169999996"/>
    <n v="5520.2333259999996"/>
    <n v="5062.8437809999996"/>
  </r>
  <r>
    <n v="922001"/>
    <x v="0"/>
    <x v="31"/>
    <x v="1"/>
    <x v="2"/>
    <n v="2526.891259"/>
    <n v="1640.9178260000001"/>
    <n v="5062.8437809999996"/>
    <n v="4630.9832070000002"/>
    <n v="4167.8090849999999"/>
  </r>
  <r>
    <n v="922002"/>
    <x v="0"/>
    <x v="31"/>
    <x v="1"/>
    <x v="3"/>
    <n v="135777.49344399999"/>
    <n v="0"/>
    <n v="168975.92581799999"/>
    <n v="137242.24694899999"/>
    <n v="135777.49344399999"/>
  </r>
  <r>
    <n v="922003"/>
    <x v="0"/>
    <x v="31"/>
    <x v="2"/>
    <x v="0"/>
    <n v="810.72518400000001"/>
    <n v="0"/>
    <n v="955.18984999999998"/>
    <n v="838.56116899999995"/>
    <n v="810.72518400000001"/>
  </r>
  <r>
    <n v="922004"/>
    <x v="0"/>
    <x v="31"/>
    <x v="2"/>
    <x v="1"/>
    <n v="727.47087099999999"/>
    <n v="0"/>
    <n v="810.72518400000001"/>
    <n v="781.13371500000005"/>
    <n v="727.47087099999999"/>
  </r>
  <r>
    <n v="922005"/>
    <x v="0"/>
    <x v="31"/>
    <x v="2"/>
    <x v="2"/>
    <n v="8.5823999999999998"/>
    <n v="641.255312"/>
    <n v="727.47087099999999"/>
    <n v="687.969202"/>
    <n v="649.83771200000001"/>
  </r>
  <r>
    <n v="922006"/>
    <x v="0"/>
    <x v="31"/>
    <x v="2"/>
    <x v="3"/>
    <n v="2163.0467199999998"/>
    <n v="0"/>
    <n v="2526.891259"/>
    <n v="2218.3578360000001"/>
    <n v="2163.0467199999998"/>
  </r>
  <r>
    <n v="922007"/>
    <x v="0"/>
    <x v="31"/>
    <x v="3"/>
    <x v="0"/>
    <n v="4.1828979999999998"/>
    <n v="0"/>
    <n v="4.4480000000000004"/>
    <n v="4.1828989999999999"/>
    <n v="4.1828979999999998"/>
  </r>
  <r>
    <n v="922008"/>
    <x v="0"/>
    <x v="31"/>
    <x v="3"/>
    <x v="1"/>
    <n v="4.1100139999999996"/>
    <n v="0"/>
    <n v="4.1828979999999998"/>
    <n v="4.1101159999999997"/>
    <n v="4.1100139999999996"/>
  </r>
  <r>
    <n v="922009"/>
    <x v="0"/>
    <x v="31"/>
    <x v="3"/>
    <x v="2"/>
    <n v="0"/>
    <n v="4.0030580000000002"/>
    <n v="4.1100139999999996"/>
    <n v="4.0031540000000003"/>
    <n v="4.0030580000000002"/>
  </r>
  <r>
    <n v="922010"/>
    <x v="0"/>
    <x v="31"/>
    <x v="3"/>
    <x v="3"/>
    <n v="8.0708880000000001"/>
    <n v="0"/>
    <n v="8.5823999999999998"/>
    <n v="8.0708889999999993"/>
    <n v="8.0708880000000001"/>
  </r>
  <r>
    <n v="922011"/>
    <x v="0"/>
    <x v="32"/>
    <x v="0"/>
    <x v="0"/>
    <n v="40460.673083000001"/>
    <n v="0"/>
    <n v="54525.837500000001"/>
    <n v="40474.529175999996"/>
    <n v="40460.673083000001"/>
  </r>
  <r>
    <n v="922012"/>
    <x v="0"/>
    <x v="32"/>
    <x v="0"/>
    <x v="1"/>
    <n v="37056.355292"/>
    <n v="0"/>
    <n v="40460.673083000001"/>
    <n v="37159.082159999998"/>
    <n v="37056.355292"/>
  </r>
  <r>
    <n v="922013"/>
    <x v="0"/>
    <x v="32"/>
    <x v="0"/>
    <x v="2"/>
    <n v="31775.436891000001"/>
    <n v="568.575063"/>
    <n v="37056.355292"/>
    <n v="32613.298291999999"/>
    <n v="32344.011953000001"/>
  </r>
  <r>
    <n v="922014"/>
    <x v="0"/>
    <x v="32"/>
    <x v="0"/>
    <x v="3"/>
    <n v="40460.679242999999"/>
    <n v="0"/>
    <n v="54525.837500000001"/>
    <n v="40474.529175999996"/>
    <n v="40460.679242999999"/>
  </r>
  <r>
    <n v="922015"/>
    <x v="0"/>
    <x v="32"/>
    <x v="1"/>
    <x v="0"/>
    <n v="2696.2385960000001"/>
    <n v="0"/>
    <n v="3347.5792499999998"/>
    <n v="2718.903867"/>
    <n v="2696.2385960000001"/>
  </r>
  <r>
    <n v="922016"/>
    <x v="0"/>
    <x v="32"/>
    <x v="1"/>
    <x v="1"/>
    <n v="2519.0639919999999"/>
    <n v="0"/>
    <n v="2696.2385960000001"/>
    <n v="2540.6656290000001"/>
    <n v="2519.0639919999999"/>
  </r>
  <r>
    <n v="922017"/>
    <x v="0"/>
    <x v="32"/>
    <x v="1"/>
    <x v="2"/>
    <n v="1901.4459609999999"/>
    <n v="268.44656099999997"/>
    <n v="2519.0639919999999"/>
    <n v="2304.1878339999998"/>
    <n v="2169.8925220000001"/>
  </r>
  <r>
    <n v="922018"/>
    <x v="0"/>
    <x v="32"/>
    <x v="1"/>
    <x v="3"/>
    <n v="25604.569919000001"/>
    <n v="0"/>
    <n v="31775.436891000001"/>
    <n v="25808.009843"/>
    <n v="25604.569919000001"/>
  </r>
  <r>
    <n v="922019"/>
    <x v="0"/>
    <x v="32"/>
    <x v="2"/>
    <x v="0"/>
    <n v="22844.910331999999"/>
    <n v="0"/>
    <n v="26111.162700000001"/>
    <n v="22922.989733999999"/>
    <n v="22844.910331999999"/>
  </r>
  <r>
    <n v="922020"/>
    <x v="0"/>
    <x v="32"/>
    <x v="2"/>
    <x v="1"/>
    <n v="20009.055756999998"/>
    <n v="0"/>
    <n v="22844.910331999999"/>
    <n v="22011.071103999999"/>
    <n v="20009.055756999998"/>
  </r>
  <r>
    <n v="922021"/>
    <x v="0"/>
    <x v="32"/>
    <x v="2"/>
    <x v="2"/>
    <n v="3057.6144829999998"/>
    <n v="13810.048814"/>
    <n v="20009.055756999998"/>
    <n v="18922.564030000001"/>
    <n v="16867.663296999999"/>
  </r>
  <r>
    <n v="922022"/>
    <x v="0"/>
    <x v="32"/>
    <x v="2"/>
    <x v="3"/>
    <n v="1663.8261990000001"/>
    <n v="0"/>
    <n v="1901.4459609999999"/>
    <n v="1669.279409"/>
    <n v="1663.8261990000001"/>
  </r>
  <r>
    <n v="922023"/>
    <x v="0"/>
    <x v="32"/>
    <x v="3"/>
    <x v="0"/>
    <n v="2358.7272870000002"/>
    <n v="0"/>
    <n v="2530.0318499999998"/>
    <n v="2379.2419519999999"/>
    <n v="2358.7272870000002"/>
  </r>
  <r>
    <n v="922024"/>
    <x v="0"/>
    <x v="32"/>
    <x v="3"/>
    <x v="1"/>
    <n v="2167.235514"/>
    <n v="0"/>
    <n v="2358.7272870000002"/>
    <n v="2317.6854320000002"/>
    <n v="2167.235514"/>
  </r>
  <r>
    <n v="922025"/>
    <x v="0"/>
    <x v="32"/>
    <x v="3"/>
    <x v="2"/>
    <n v="0"/>
    <n v="1982.011309"/>
    <n v="2167.235514"/>
    <n v="2110.8873910000002"/>
    <n v="1982.011309"/>
  </r>
  <r>
    <n v="922026"/>
    <x v="0"/>
    <x v="32"/>
    <x v="3"/>
    <x v="3"/>
    <n v="2852.0606120000002"/>
    <n v="0"/>
    <n v="3057.6144829999998"/>
    <n v="2875.3806589999999"/>
    <n v="2852.0606120000002"/>
  </r>
  <r>
    <n v="922027"/>
    <x v="0"/>
    <x v="33"/>
    <x v="0"/>
    <x v="0"/>
    <n v="94397.186893999999"/>
    <n v="0"/>
    <n v="127212.0625"/>
    <n v="94429.513993999994"/>
    <n v="94397.186893999999"/>
  </r>
  <r>
    <n v="922028"/>
    <x v="0"/>
    <x v="33"/>
    <x v="0"/>
    <x v="1"/>
    <n v="86454.708475000007"/>
    <n v="0"/>
    <n v="94397.186893999999"/>
    <n v="86694.376443999994"/>
    <n v="86454.708475000007"/>
  </r>
  <r>
    <n v="922029"/>
    <x v="0"/>
    <x v="33"/>
    <x v="0"/>
    <x v="2"/>
    <n v="74134.007821000007"/>
    <n v="1326.5198620000001"/>
    <n v="86454.708475000007"/>
    <n v="76088.788929000002"/>
    <n v="75460.527682999993"/>
  </r>
  <r>
    <n v="922030"/>
    <x v="0"/>
    <x v="33"/>
    <x v="0"/>
    <x v="3"/>
    <n v="94397.201264999996"/>
    <n v="0"/>
    <n v="127212.0625"/>
    <n v="94429.513993999994"/>
    <n v="94397.201264999996"/>
  </r>
  <r>
    <n v="922031"/>
    <x v="0"/>
    <x v="33"/>
    <x v="1"/>
    <x v="0"/>
    <n v="132206.575641"/>
    <n v="0"/>
    <n v="164144.223"/>
    <n v="133317.937921"/>
    <n v="132206.575641"/>
  </r>
  <r>
    <n v="922032"/>
    <x v="0"/>
    <x v="33"/>
    <x v="1"/>
    <x v="1"/>
    <n v="123519.047895"/>
    <n v="0"/>
    <n v="132206.575641"/>
    <n v="124578.256226"/>
    <n v="123519.047895"/>
  </r>
  <r>
    <n v="922033"/>
    <x v="0"/>
    <x v="33"/>
    <x v="1"/>
    <x v="2"/>
    <n v="93234.854042000006"/>
    <n v="13162.917289999999"/>
    <n v="123519.047895"/>
    <n v="112982.87311"/>
    <n v="106397.771332"/>
  </r>
  <r>
    <n v="922034"/>
    <x v="0"/>
    <x v="33"/>
    <x v="1"/>
    <x v="3"/>
    <n v="59737.003559999997"/>
    <n v="0"/>
    <n v="74134.007821000007"/>
    <n v="60211.641151999997"/>
    <n v="59737.003559999997"/>
  </r>
  <r>
    <n v="922035"/>
    <x v="0"/>
    <x v="33"/>
    <x v="2"/>
    <x v="0"/>
    <n v="24746.202740000001"/>
    <n v="0"/>
    <n v="28284.2925"/>
    <n v="24830.780385999999"/>
    <n v="24746.202740000001"/>
  </r>
  <r>
    <n v="922036"/>
    <x v="0"/>
    <x v="33"/>
    <x v="2"/>
    <x v="1"/>
    <n v="21674.331096999998"/>
    <n v="0"/>
    <n v="24746.202740000001"/>
    <n v="23842.966339999999"/>
    <n v="21674.331096999998"/>
  </r>
  <r>
    <n v="922037"/>
    <x v="0"/>
    <x v="33"/>
    <x v="2"/>
    <x v="2"/>
    <n v="3312.0877599999999"/>
    <n v="14959.405086000001"/>
    <n v="21674.331096999998"/>
    <n v="20497.414917999999"/>
    <n v="18271.492846000001"/>
  </r>
  <r>
    <n v="922038"/>
    <x v="0"/>
    <x v="33"/>
    <x v="2"/>
    <x v="3"/>
    <n v="81583.487529999999"/>
    <n v="0"/>
    <n v="93234.854042000006"/>
    <n v="81850.878362999996"/>
    <n v="81583.487529999999"/>
  </r>
  <r>
    <n v="922039"/>
    <x v="0"/>
    <x v="33"/>
    <x v="3"/>
    <x v="0"/>
    <n v="97.978432999999995"/>
    <n v="0"/>
    <n v="105.0942"/>
    <n v="98.830585999999997"/>
    <n v="97.978432999999995"/>
  </r>
  <r>
    <n v="922040"/>
    <x v="0"/>
    <x v="33"/>
    <x v="3"/>
    <x v="1"/>
    <n v="90.024117000000004"/>
    <n v="0"/>
    <n v="97.978432999999995"/>
    <n v="96.273608999999993"/>
    <n v="90.024117000000004"/>
  </r>
  <r>
    <n v="922041"/>
    <x v="0"/>
    <x v="33"/>
    <x v="3"/>
    <x v="2"/>
    <n v="0"/>
    <n v="82.330146999999997"/>
    <n v="90.024117000000004"/>
    <n v="87.683490000000006"/>
    <n v="82.330146999999997"/>
  </r>
  <r>
    <n v="922042"/>
    <x v="0"/>
    <x v="33"/>
    <x v="3"/>
    <x v="3"/>
    <n v="3089.4264459999999"/>
    <n v="0"/>
    <n v="3312.0877599999999"/>
    <n v="3114.6873300000002"/>
    <n v="3089.4264459999999"/>
  </r>
  <r>
    <n v="922043"/>
    <x v="0"/>
    <x v="34"/>
    <x v="0"/>
    <x v="0"/>
    <n v="12099.748127000001"/>
    <n v="0"/>
    <n v="16307.0448"/>
    <n v="12104.719354999999"/>
    <n v="12099.748127000001"/>
  </r>
  <r>
    <n v="922044"/>
    <x v="0"/>
    <x v="34"/>
    <x v="0"/>
    <x v="1"/>
    <n v="11091.799293"/>
    <n v="0"/>
    <n v="12099.748127000001"/>
    <n v="11112.40868"/>
    <n v="11091.799293"/>
  </r>
  <r>
    <n v="922045"/>
    <x v="0"/>
    <x v="34"/>
    <x v="0"/>
    <x v="2"/>
    <n v="9259.1071690000008"/>
    <n v="435.48434700000001"/>
    <n v="11091.799293"/>
    <n v="9761.8925579999996"/>
    <n v="9694.5915160000004"/>
  </r>
  <r>
    <n v="922046"/>
    <x v="0"/>
    <x v="34"/>
    <x v="0"/>
    <x v="3"/>
    <n v="12099.713169000001"/>
    <n v="0"/>
    <n v="16307.0448"/>
    <n v="12104.719354999999"/>
    <n v="12099.713169000001"/>
  </r>
  <r>
    <n v="922047"/>
    <x v="0"/>
    <x v="34"/>
    <x v="1"/>
    <x v="0"/>
    <n v="12325.495811999999"/>
    <n v="0"/>
    <n v="15183.3341"/>
    <n v="12331.903956"/>
    <n v="12325.495811999999"/>
  </r>
  <r>
    <n v="922048"/>
    <x v="0"/>
    <x v="34"/>
    <x v="1"/>
    <x v="1"/>
    <n v="11535.254041"/>
    <n v="0"/>
    <n v="12325.495811999999"/>
    <n v="11614.314704"/>
    <n v="11535.254041"/>
  </r>
  <r>
    <n v="922049"/>
    <x v="0"/>
    <x v="34"/>
    <x v="1"/>
    <x v="2"/>
    <n v="9190.5206230000003"/>
    <n v="1126.8673879999999"/>
    <n v="11535.254041"/>
    <n v="10551.296871"/>
    <n v="10317.388010999999"/>
  </r>
  <r>
    <n v="922050"/>
    <x v="0"/>
    <x v="34"/>
    <x v="1"/>
    <x v="3"/>
    <n v="7516.6307900000002"/>
    <n v="0"/>
    <n v="9259.1071690000008"/>
    <n v="7520.2468429999999"/>
    <n v="7516.6307900000002"/>
  </r>
  <r>
    <n v="922051"/>
    <x v="0"/>
    <x v="34"/>
    <x v="2"/>
    <x v="0"/>
    <n v="9335.7272959999991"/>
    <n v="0"/>
    <n v="10675.3732"/>
    <n v="9371.9101320000009"/>
    <n v="9335.7272959999991"/>
  </r>
  <r>
    <n v="922052"/>
    <x v="0"/>
    <x v="34"/>
    <x v="2"/>
    <x v="1"/>
    <n v="8512.9327209999992"/>
    <n v="0"/>
    <n v="9335.7272959999991"/>
    <n v="8994.9732490000006"/>
    <n v="8512.9327209999992"/>
  </r>
  <r>
    <n v="922053"/>
    <x v="0"/>
    <x v="34"/>
    <x v="2"/>
    <x v="2"/>
    <n v="2709.2731779999999"/>
    <n v="4960.0396330000003"/>
    <n v="8512.9327209999992"/>
    <n v="8050.6804739999998"/>
    <n v="7669.3128109999998"/>
  </r>
  <r>
    <n v="922054"/>
    <x v="0"/>
    <x v="34"/>
    <x v="2"/>
    <x v="3"/>
    <n v="8034.6451630000001"/>
    <n v="0"/>
    <n v="9190.5206230000003"/>
    <n v="8068.3580549999997"/>
    <n v="8034.6451630000001"/>
  </r>
  <r>
    <n v="922055"/>
    <x v="0"/>
    <x v="34"/>
    <x v="3"/>
    <x v="0"/>
    <n v="814.45508900000004"/>
    <n v="0"/>
    <n v="866.07605000000001"/>
    <n v="814.45791699999995"/>
    <n v="814.45508900000004"/>
  </r>
  <r>
    <n v="922056"/>
    <x v="0"/>
    <x v="34"/>
    <x v="3"/>
    <x v="1"/>
    <n v="780.502926"/>
    <n v="0"/>
    <n v="814.45508900000004"/>
    <n v="800.28357100000005"/>
    <n v="780.502926"/>
  </r>
  <r>
    <n v="922057"/>
    <x v="0"/>
    <x v="34"/>
    <x v="3"/>
    <x v="2"/>
    <n v="0"/>
    <n v="711.752611"/>
    <n v="780.502926"/>
    <n v="760.20984999999996"/>
    <n v="711.752611"/>
  </r>
  <r>
    <n v="922058"/>
    <x v="0"/>
    <x v="34"/>
    <x v="3"/>
    <x v="3"/>
    <n v="2547.790947"/>
    <n v="0"/>
    <n v="2709.2731779999999"/>
    <n v="2547.8004959999998"/>
    <n v="2547.790947"/>
  </r>
  <r>
    <n v="922059"/>
    <x v="0"/>
    <x v="35"/>
    <x v="0"/>
    <x v="0"/>
    <n v="298.71478100000002"/>
    <n v="0"/>
    <n v="402.58319999999998"/>
    <n v="298.83750900000001"/>
    <n v="298.71478100000002"/>
  </r>
  <r>
    <n v="922060"/>
    <x v="0"/>
    <x v="35"/>
    <x v="0"/>
    <x v="1"/>
    <n v="273.83085699999998"/>
    <n v="0"/>
    <n v="298.71478100000002"/>
    <n v="274.33965499999999"/>
    <n v="273.83085699999998"/>
  </r>
  <r>
    <n v="922061"/>
    <x v="0"/>
    <x v="35"/>
    <x v="0"/>
    <x v="2"/>
    <n v="228.585905"/>
    <n v="10.751099999999999"/>
    <n v="273.83085699999998"/>
    <n v="240.998537"/>
    <n v="239.337005"/>
  </r>
  <r>
    <n v="922062"/>
    <x v="0"/>
    <x v="35"/>
    <x v="0"/>
    <x v="3"/>
    <n v="298.71391799999998"/>
    <n v="0"/>
    <n v="402.58319999999998"/>
    <n v="298.83750900000001"/>
    <n v="298.71391799999998"/>
  </r>
  <r>
    <n v="922063"/>
    <x v="0"/>
    <x v="35"/>
    <x v="1"/>
    <x v="0"/>
    <n v="1368.9836479999999"/>
    <n v="0"/>
    <n v="1686.4375"/>
    <n v="1369.7245379999999"/>
    <n v="1368.9836479999999"/>
  </r>
  <r>
    <n v="922064"/>
    <x v="0"/>
    <x v="35"/>
    <x v="1"/>
    <x v="1"/>
    <n v="1281.2120829999999"/>
    <n v="0"/>
    <n v="1368.9836479999999"/>
    <n v="1289.9932920000001"/>
    <n v="1281.2120829999999"/>
  </r>
  <r>
    <n v="922065"/>
    <x v="0"/>
    <x v="35"/>
    <x v="1"/>
    <x v="2"/>
    <n v="1019.892265"/>
    <n v="125.05095"/>
    <n v="1281.2120829999999"/>
    <n v="1171.9246920000001"/>
    <n v="1144.943215"/>
  </r>
  <r>
    <n v="922066"/>
    <x v="0"/>
    <x v="35"/>
    <x v="1"/>
    <x v="3"/>
    <n v="185.56493399999999"/>
    <n v="0"/>
    <n v="228.585905"/>
    <n v="185.65747200000001"/>
    <n v="185.56493399999999"/>
  </r>
  <r>
    <n v="922067"/>
    <x v="0"/>
    <x v="35"/>
    <x v="2"/>
    <x v="0"/>
    <n v="1037.15491"/>
    <n v="0"/>
    <n v="1185.9831999999999"/>
    <n v="1041.174651"/>
    <n v="1037.15491"/>
  </r>
  <r>
    <n v="922068"/>
    <x v="0"/>
    <x v="35"/>
    <x v="2"/>
    <x v="1"/>
    <n v="945.74634500000002"/>
    <n v="0"/>
    <n v="1037.15491"/>
    <n v="999.29875600000003"/>
    <n v="945.74634500000002"/>
  </r>
  <r>
    <n v="922069"/>
    <x v="0"/>
    <x v="35"/>
    <x v="2"/>
    <x v="2"/>
    <n v="300.98736700000001"/>
    <n v="551.03681800000004"/>
    <n v="945.74634500000002"/>
    <n v="894.39231900000004"/>
    <n v="852.02418499999999"/>
  </r>
  <r>
    <n v="922070"/>
    <x v="0"/>
    <x v="35"/>
    <x v="2"/>
    <x v="3"/>
    <n v="891.62222599999996"/>
    <n v="0"/>
    <n v="1019.892265"/>
    <n v="895.36341900000002"/>
    <n v="891.62222599999996"/>
  </r>
  <r>
    <n v="922071"/>
    <x v="0"/>
    <x v="35"/>
    <x v="3"/>
    <x v="0"/>
    <n v="90.527668000000006"/>
    <n v="0"/>
    <n v="96.2654"/>
    <n v="90.527981999999994"/>
    <n v="90.527668000000006"/>
  </r>
  <r>
    <n v="922072"/>
    <x v="0"/>
    <x v="35"/>
    <x v="3"/>
    <x v="1"/>
    <n v="86.753844000000001"/>
    <n v="0"/>
    <n v="90.527668000000006"/>
    <n v="88.952485999999993"/>
    <n v="86.753844000000001"/>
  </r>
  <r>
    <n v="922073"/>
    <x v="0"/>
    <x v="35"/>
    <x v="3"/>
    <x v="2"/>
    <n v="0"/>
    <n v="79.112162999999995"/>
    <n v="86.753844000000001"/>
    <n v="84.498244"/>
    <n v="79.112162999999995"/>
  </r>
  <r>
    <n v="922074"/>
    <x v="0"/>
    <x v="35"/>
    <x v="3"/>
    <x v="3"/>
    <n v="283.047459"/>
    <n v="0"/>
    <n v="300.98736700000001"/>
    <n v="283.04852"/>
    <n v="283.047459"/>
  </r>
  <r>
    <n v="922075"/>
    <x v="0"/>
    <x v="36"/>
    <x v="0"/>
    <x v="0"/>
    <n v="42203.796004000003"/>
    <n v="0"/>
    <n v="56899.758399999999"/>
    <n v="42236.69066"/>
    <n v="42203.796004000003"/>
  </r>
  <r>
    <n v="922076"/>
    <x v="0"/>
    <x v="36"/>
    <x v="0"/>
    <x v="1"/>
    <n v="38619.729680999997"/>
    <n v="0"/>
    <n v="42203.796004000003"/>
    <n v="38759.966249999998"/>
    <n v="38619.729680999997"/>
  </r>
  <r>
    <n v="922077"/>
    <x v="0"/>
    <x v="36"/>
    <x v="0"/>
    <x v="2"/>
    <n v="32265.375330999999"/>
    <n v="1084.1204049999999"/>
    <n v="38619.729680999997"/>
    <n v="33989.224091999997"/>
    <n v="33349.495735999997"/>
  </r>
  <r>
    <n v="922078"/>
    <x v="0"/>
    <x v="36"/>
    <x v="0"/>
    <x v="3"/>
    <n v="42209.376450000003"/>
    <n v="0"/>
    <n v="56899.758399999999"/>
    <n v="42236.69066"/>
    <n v="42209.376450000003"/>
  </r>
  <r>
    <n v="922079"/>
    <x v="0"/>
    <x v="36"/>
    <x v="1"/>
    <x v="0"/>
    <n v="11429.855895999999"/>
    <n v="0"/>
    <n v="14248.9712"/>
    <n v="11573.014408999999"/>
    <n v="11429.855895999999"/>
  </r>
  <r>
    <n v="922080"/>
    <x v="0"/>
    <x v="36"/>
    <x v="1"/>
    <x v="1"/>
    <n v="9480.9357020000007"/>
    <n v="0"/>
    <n v="11429.855895999999"/>
    <n v="10770.353211"/>
    <n v="9480.9357020000007"/>
  </r>
  <r>
    <n v="922081"/>
    <x v="0"/>
    <x v="36"/>
    <x v="1"/>
    <x v="2"/>
    <n v="3208.6433299999999"/>
    <n v="4692.0574109999998"/>
    <n v="9480.9357020000007"/>
    <n v="8672.2118859999991"/>
    <n v="7900.7007400000002"/>
  </r>
  <r>
    <n v="922082"/>
    <x v="0"/>
    <x v="36"/>
    <x v="1"/>
    <x v="3"/>
    <n v="25901.232393999999"/>
    <n v="0"/>
    <n v="32265.375330999999"/>
    <n v="26205.937844"/>
    <n v="25901.232393999999"/>
  </r>
  <r>
    <n v="922083"/>
    <x v="0"/>
    <x v="36"/>
    <x v="2"/>
    <x v="0"/>
    <n v="3500.6191100000001"/>
    <n v="0"/>
    <n v="4004.4596000000001"/>
    <n v="3515.5150829999998"/>
    <n v="3500.6191100000001"/>
  </r>
  <r>
    <n v="922084"/>
    <x v="0"/>
    <x v="36"/>
    <x v="2"/>
    <x v="1"/>
    <n v="3126.1832370000002"/>
    <n v="0"/>
    <n v="3500.6191100000001"/>
    <n v="3372.846513"/>
    <n v="3126.1832370000002"/>
  </r>
  <r>
    <n v="922085"/>
    <x v="0"/>
    <x v="36"/>
    <x v="2"/>
    <x v="2"/>
    <n v="123.407287"/>
    <n v="2658.7029219999999"/>
    <n v="3126.1832370000002"/>
    <n v="2956.4314869999998"/>
    <n v="2782.1102089999999"/>
  </r>
  <r>
    <n v="922086"/>
    <x v="0"/>
    <x v="36"/>
    <x v="2"/>
    <x v="3"/>
    <n v="2805.0260939999998"/>
    <n v="0"/>
    <n v="3208.6433299999999"/>
    <n v="2816.8679790000001"/>
    <n v="2805.0260939999998"/>
  </r>
  <r>
    <n v="922087"/>
    <x v="0"/>
    <x v="36"/>
    <x v="3"/>
    <x v="0"/>
    <n v="51.779772000000001"/>
    <n v="0"/>
    <n v="55.175400000000003"/>
    <n v="51.886946000000002"/>
    <n v="51.779772000000001"/>
  </r>
  <r>
    <n v="922088"/>
    <x v="0"/>
    <x v="36"/>
    <x v="3"/>
    <x v="1"/>
    <n v="49.421576999999999"/>
    <n v="0"/>
    <n v="51.779772000000001"/>
    <n v="50.878804000000002"/>
    <n v="49.421576999999999"/>
  </r>
  <r>
    <n v="922089"/>
    <x v="0"/>
    <x v="36"/>
    <x v="3"/>
    <x v="2"/>
    <n v="0"/>
    <n v="46.118647000000003"/>
    <n v="49.421576999999999"/>
    <n v="48.136615999999997"/>
    <n v="46.118647000000003"/>
  </r>
  <r>
    <n v="922090"/>
    <x v="0"/>
    <x v="36"/>
    <x v="3"/>
    <x v="3"/>
    <n v="115.788652"/>
    <n v="0"/>
    <n v="123.407287"/>
    <n v="116.052212"/>
    <n v="115.788652"/>
  </r>
  <r>
    <n v="922091"/>
    <x v="0"/>
    <x v="37"/>
    <x v="0"/>
    <x v="0"/>
    <n v="230022.87020199999"/>
    <n v="0"/>
    <n v="310120.10720000003"/>
    <n v="230202.15557500001"/>
    <n v="230022.87020199999"/>
  </r>
  <r>
    <n v="922092"/>
    <x v="0"/>
    <x v="37"/>
    <x v="0"/>
    <x v="1"/>
    <n v="210488.67421100001"/>
    <n v="0"/>
    <n v="230022.87020199999"/>
    <n v="211253.00399299999"/>
    <n v="210488.67421100001"/>
  </r>
  <r>
    <n v="922093"/>
    <x v="0"/>
    <x v="37"/>
    <x v="0"/>
    <x v="2"/>
    <n v="175381.416876"/>
    <n v="5892.8362289999995"/>
    <n v="210488.67421100001"/>
    <n v="185251.08217400001"/>
    <n v="181274.25310500001"/>
  </r>
  <r>
    <n v="922094"/>
    <x v="0"/>
    <x v="37"/>
    <x v="0"/>
    <x v="3"/>
    <n v="230053.28524600001"/>
    <n v="0"/>
    <n v="310120.10720000003"/>
    <n v="230202.15557500001"/>
    <n v="230053.28524600001"/>
  </r>
  <r>
    <n v="922095"/>
    <x v="0"/>
    <x v="37"/>
    <x v="1"/>
    <x v="0"/>
    <n v="65253.223385999998"/>
    <n v="0"/>
    <n v="81382.089500000002"/>
    <n v="66098.533091999998"/>
    <n v="65253.223385999998"/>
  </r>
  <r>
    <n v="922096"/>
    <x v="0"/>
    <x v="37"/>
    <x v="1"/>
    <x v="1"/>
    <n v="54126.807973000003"/>
    <n v="0"/>
    <n v="65253.223385999998"/>
    <n v="61488.112396999997"/>
    <n v="54126.807973000003"/>
  </r>
  <r>
    <n v="922097"/>
    <x v="0"/>
    <x v="37"/>
    <x v="1"/>
    <x v="2"/>
    <n v="18185.424018000002"/>
    <n v="26592.875794"/>
    <n v="54126.807973000003"/>
    <n v="49509.791253000003"/>
    <n v="44778.299811999997"/>
  </r>
  <r>
    <n v="922098"/>
    <x v="0"/>
    <x v="37"/>
    <x v="1"/>
    <x v="3"/>
    <n v="140720.37443500001"/>
    <n v="0"/>
    <n v="175381.416876"/>
    <n v="142444.78678699999"/>
    <n v="140720.37443500001"/>
  </r>
  <r>
    <n v="922099"/>
    <x v="0"/>
    <x v="37"/>
    <x v="2"/>
    <x v="0"/>
    <n v="19931.217186999998"/>
    <n v="0"/>
    <n v="22813.819899999999"/>
    <n v="20028.252489999999"/>
    <n v="19931.217186999998"/>
  </r>
  <r>
    <n v="922100"/>
    <x v="0"/>
    <x v="37"/>
    <x v="2"/>
    <x v="1"/>
    <n v="17799.319234999999"/>
    <n v="0"/>
    <n v="19931.217186999998"/>
    <n v="19203.727760000002"/>
    <n v="17799.319234999999"/>
  </r>
  <r>
    <n v="922101"/>
    <x v="0"/>
    <x v="37"/>
    <x v="2"/>
    <x v="2"/>
    <n v="698.98618399999998"/>
    <n v="15059.050888"/>
    <n v="17799.319234999999"/>
    <n v="16832.816201000001"/>
    <n v="15758.037071999999"/>
  </r>
  <r>
    <n v="922102"/>
    <x v="0"/>
    <x v="37"/>
    <x v="2"/>
    <x v="3"/>
    <n v="15892.576435000001"/>
    <n v="0"/>
    <n v="18185.424018000002"/>
    <n v="15964.983745"/>
    <n v="15892.576435000001"/>
  </r>
  <r>
    <n v="922103"/>
    <x v="0"/>
    <x v="37"/>
    <x v="3"/>
    <x v="0"/>
    <n v="291.58360399999998"/>
    <n v="0"/>
    <n v="310.70515"/>
    <n v="292.18712299999999"/>
    <n v="291.58360399999998"/>
  </r>
  <r>
    <n v="922104"/>
    <x v="0"/>
    <x v="37"/>
    <x v="3"/>
    <x v="1"/>
    <n v="278.30407300000002"/>
    <n v="0"/>
    <n v="291.58360399999998"/>
    <n v="286.51004899999998"/>
    <n v="278.30407300000002"/>
  </r>
  <r>
    <n v="922105"/>
    <x v="0"/>
    <x v="37"/>
    <x v="3"/>
    <x v="2"/>
    <n v="0"/>
    <n v="259.70452899999998"/>
    <n v="278.30407300000002"/>
    <n v="271.06816700000002"/>
    <n v="259.70452899999998"/>
  </r>
  <r>
    <n v="922106"/>
    <x v="0"/>
    <x v="37"/>
    <x v="3"/>
    <x v="3"/>
    <n v="655.83378600000003"/>
    <n v="0"/>
    <n v="698.98618399999998"/>
    <n v="657.32660699999997"/>
    <n v="655.83378600000003"/>
  </r>
  <r>
    <n v="922107"/>
    <x v="0"/>
    <x v="38"/>
    <x v="0"/>
    <x v="0"/>
    <n v="381156.58859900001"/>
    <n v="0"/>
    <n v="513838.05609999999"/>
    <n v="381421.98904299998"/>
    <n v="381156.58859900001"/>
  </r>
  <r>
    <n v="922108"/>
    <x v="0"/>
    <x v="38"/>
    <x v="0"/>
    <x v="1"/>
    <n v="348429.766283"/>
    <n v="55.273212000000001"/>
    <n v="381156.58859900001"/>
    <n v="350054.21097000001"/>
    <n v="348485.03949499998"/>
  </r>
  <r>
    <n v="922109"/>
    <x v="0"/>
    <x v="38"/>
    <x v="0"/>
    <x v="2"/>
    <n v="299362.33243200002"/>
    <n v="2520.1572879999999"/>
    <n v="348429.766283"/>
    <n v="306653.03730600001"/>
    <n v="301882.489719"/>
  </r>
  <r>
    <n v="922110"/>
    <x v="0"/>
    <x v="38"/>
    <x v="0"/>
    <x v="3"/>
    <n v="381143.20623399998"/>
    <n v="0"/>
    <n v="513838.05609999999"/>
    <n v="381421.98904299998"/>
    <n v="381143.20623399998"/>
  </r>
  <r>
    <n v="922111"/>
    <x v="0"/>
    <x v="38"/>
    <x v="1"/>
    <x v="0"/>
    <n v="198934.980281"/>
    <n v="0"/>
    <n v="245103.08199999999"/>
    <n v="199072.72320000001"/>
    <n v="198934.980281"/>
  </r>
  <r>
    <n v="922112"/>
    <x v="0"/>
    <x v="38"/>
    <x v="1"/>
    <x v="1"/>
    <n v="177435.96862199999"/>
    <n v="4552.3653800000002"/>
    <n v="198934.980281"/>
    <n v="187456.431919"/>
    <n v="181988.33400100001"/>
  </r>
  <r>
    <n v="922113"/>
    <x v="0"/>
    <x v="38"/>
    <x v="1"/>
    <x v="2"/>
    <n v="153246.928369"/>
    <n v="4547.546832"/>
    <n v="177435.96862199999"/>
    <n v="162300.680498"/>
    <n v="157794.475202"/>
  </r>
  <r>
    <n v="922114"/>
    <x v="0"/>
    <x v="38"/>
    <x v="1"/>
    <x v="3"/>
    <n v="242965.32741699999"/>
    <n v="0"/>
    <n v="299362.33243200002"/>
    <n v="243142.08640100001"/>
    <n v="242965.32741699999"/>
  </r>
  <r>
    <n v="922115"/>
    <x v="0"/>
    <x v="38"/>
    <x v="2"/>
    <x v="0"/>
    <n v="61754.898017"/>
    <n v="0"/>
    <n v="75347.017500000002"/>
    <n v="66147.146663000007"/>
    <n v="61754.898017"/>
  </r>
  <r>
    <n v="922116"/>
    <x v="0"/>
    <x v="38"/>
    <x v="2"/>
    <x v="1"/>
    <n v="42219.077426000003"/>
    <n v="7447.4419310000003"/>
    <n v="61754.898017"/>
    <n v="59500.844238999998"/>
    <n v="49666.519356999997"/>
  </r>
  <r>
    <n v="922117"/>
    <x v="0"/>
    <x v="38"/>
    <x v="2"/>
    <x v="2"/>
    <n v="27384.045522"/>
    <n v="7092.4962439999999"/>
    <n v="42219.077426000003"/>
    <n v="39926.581521"/>
    <n v="34476.541767000002"/>
  </r>
  <r>
    <n v="922118"/>
    <x v="0"/>
    <x v="38"/>
    <x v="2"/>
    <x v="3"/>
    <n v="125185.90063600001"/>
    <n v="0"/>
    <n v="153246.928369"/>
    <n v="134535.47841499999"/>
    <n v="125185.90063600001"/>
  </r>
  <r>
    <n v="922119"/>
    <x v="0"/>
    <x v="38"/>
    <x v="3"/>
    <x v="0"/>
    <n v="11751.435896999999"/>
    <n v="0"/>
    <n v="13575.005999999999"/>
    <n v="12765.935642"/>
    <n v="11751.435896999999"/>
  </r>
  <r>
    <n v="922120"/>
    <x v="0"/>
    <x v="38"/>
    <x v="3"/>
    <x v="1"/>
    <n v="5762.667942"/>
    <n v="4876.9153939999997"/>
    <n v="11751.435896999999"/>
    <n v="11546.960912"/>
    <n v="10639.583336"/>
  </r>
  <r>
    <n v="922121"/>
    <x v="0"/>
    <x v="38"/>
    <x v="3"/>
    <x v="2"/>
    <n v="0"/>
    <n v="5167.4809089999999"/>
    <n v="5762.667942"/>
    <n v="5612.8385749999998"/>
    <n v="5167.4809089999999"/>
  </r>
  <r>
    <n v="922122"/>
    <x v="0"/>
    <x v="38"/>
    <x v="3"/>
    <x v="3"/>
    <n v="23634.798225999999"/>
    <n v="0"/>
    <n v="27384.045522"/>
    <n v="25751.956408999999"/>
    <n v="23634.798225999999"/>
  </r>
  <r>
    <n v="922123"/>
    <x v="0"/>
    <x v="39"/>
    <x v="0"/>
    <x v="0"/>
    <n v="76489.377729"/>
    <n v="0"/>
    <n v="103115.5025"/>
    <n v="76542.637505999999"/>
    <n v="76489.377729"/>
  </r>
  <r>
    <n v="922124"/>
    <x v="0"/>
    <x v="39"/>
    <x v="0"/>
    <x v="1"/>
    <n v="69921.855748000002"/>
    <n v="11.092065"/>
    <n v="76489.377729"/>
    <n v="70247.844505999994"/>
    <n v="69932.947811999999"/>
  </r>
  <r>
    <n v="922125"/>
    <x v="0"/>
    <x v="39"/>
    <x v="0"/>
    <x v="2"/>
    <n v="60075.148136000003"/>
    <n v="505.73771599999998"/>
    <n v="69921.855748000002"/>
    <n v="61538.225243000001"/>
    <n v="60580.885853"/>
  </r>
  <r>
    <n v="922126"/>
    <x v="0"/>
    <x v="39"/>
    <x v="0"/>
    <x v="3"/>
    <n v="76486.692196000004"/>
    <n v="0"/>
    <n v="103115.5025"/>
    <n v="76542.637505999999"/>
    <n v="76486.692196000004"/>
  </r>
  <r>
    <n v="922127"/>
    <x v="0"/>
    <x v="39"/>
    <x v="1"/>
    <x v="0"/>
    <n v="81302.273985000007"/>
    <n v="0"/>
    <n v="100170.60799999999"/>
    <n v="81358.567817999996"/>
    <n v="81302.273985000007"/>
  </r>
  <r>
    <n v="922128"/>
    <x v="0"/>
    <x v="39"/>
    <x v="1"/>
    <x v="1"/>
    <n v="72515.892957999997"/>
    <n v="1860.4956090000001"/>
    <n v="81302.273985000007"/>
    <n v="76611.132775999999"/>
    <n v="74376.388567000002"/>
  </r>
  <r>
    <n v="922129"/>
    <x v="0"/>
    <x v="39"/>
    <x v="1"/>
    <x v="2"/>
    <n v="62539.072367000001"/>
    <n v="1855.824214"/>
    <n v="72515.892957999997"/>
    <n v="66330.287288000007"/>
    <n v="64394.896582000001"/>
  </r>
  <r>
    <n v="922130"/>
    <x v="0"/>
    <x v="39"/>
    <x v="1"/>
    <x v="3"/>
    <n v="48757.563845999997"/>
    <n v="0"/>
    <n v="60075.148136000003"/>
    <n v="48793.035316000001"/>
    <n v="48757.563845999997"/>
  </r>
  <r>
    <n v="922131"/>
    <x v="0"/>
    <x v="39"/>
    <x v="2"/>
    <x v="0"/>
    <n v="37839.843328000003"/>
    <n v="0"/>
    <n v="46168.311000000002"/>
    <n v="40531.160227"/>
    <n v="37839.843328000003"/>
  </r>
  <r>
    <n v="922132"/>
    <x v="0"/>
    <x v="39"/>
    <x v="2"/>
    <x v="1"/>
    <n v="25869.418078999999"/>
    <n v="4563.3633110000001"/>
    <n v="37839.843328000003"/>
    <n v="36458.689046"/>
    <n v="30432.78139"/>
  </r>
  <r>
    <n v="922133"/>
    <x v="0"/>
    <x v="39"/>
    <x v="2"/>
    <x v="2"/>
    <n v="16779.365289000001"/>
    <n v="4345.8730450000003"/>
    <n v="25869.418078999999"/>
    <n v="24464.708676999999"/>
    <n v="21125.238334000001"/>
  </r>
  <r>
    <n v="922134"/>
    <x v="0"/>
    <x v="39"/>
    <x v="2"/>
    <x v="3"/>
    <n v="51087.549894000003"/>
    <n v="0"/>
    <n v="62539.072367000001"/>
    <n v="54903.051631000002"/>
    <n v="51087.549894000003"/>
  </r>
  <r>
    <n v="922135"/>
    <x v="0"/>
    <x v="39"/>
    <x v="3"/>
    <x v="0"/>
    <n v="9232.2031380000008"/>
    <n v="0"/>
    <n v="10664.842500000001"/>
    <n v="10029.217887000001"/>
    <n v="9232.2031380000008"/>
  </r>
  <r>
    <n v="922136"/>
    <x v="0"/>
    <x v="39"/>
    <x v="3"/>
    <x v="1"/>
    <n v="4527.2868369999997"/>
    <n v="3831.418901"/>
    <n v="9232.2031380000008"/>
    <n v="9071.5628030000007"/>
    <n v="8358.7057380000006"/>
  </r>
  <r>
    <n v="922137"/>
    <x v="0"/>
    <x v="39"/>
    <x v="3"/>
    <x v="2"/>
    <n v="0"/>
    <n v="4059.6939710000001"/>
    <n v="4527.2868369999997"/>
    <n v="4409.5773790000003"/>
    <n v="4059.6939710000001"/>
  </r>
  <r>
    <n v="922138"/>
    <x v="0"/>
    <x v="39"/>
    <x v="3"/>
    <x v="3"/>
    <n v="14482.04257"/>
    <n v="0"/>
    <n v="16779.365289000001"/>
    <n v="15779.315118"/>
    <n v="14482.04257"/>
  </r>
  <r>
    <n v="922139"/>
    <x v="0"/>
    <x v="40"/>
    <x v="0"/>
    <x v="0"/>
    <n v="1023607.145565"/>
    <n v="0"/>
    <n v="1380142.557"/>
    <n v="1024479.8200609999"/>
    <n v="1023607.145565"/>
  </r>
  <r>
    <n v="922140"/>
    <x v="0"/>
    <x v="40"/>
    <x v="0"/>
    <x v="1"/>
    <n v="937117.79078000004"/>
    <n v="0"/>
    <n v="1023607.145565"/>
    <n v="940080.80248700001"/>
    <n v="937117.79078000004"/>
  </r>
  <r>
    <n v="922141"/>
    <x v="0"/>
    <x v="40"/>
    <x v="0"/>
    <x v="2"/>
    <n v="787644.57965900004"/>
    <n v="27374.780621000002"/>
    <n v="937117.79078000004"/>
    <n v="824757.36766600003"/>
    <n v="815019.36028000002"/>
  </r>
  <r>
    <n v="922142"/>
    <x v="0"/>
    <x v="40"/>
    <x v="0"/>
    <x v="3"/>
    <n v="1023555.48066"/>
    <n v="0"/>
    <n v="1380142.557"/>
    <n v="1024479.8200609999"/>
    <n v="1023555.48066"/>
  </r>
  <r>
    <n v="922143"/>
    <x v="0"/>
    <x v="40"/>
    <x v="1"/>
    <x v="0"/>
    <n v="450977.72982000001"/>
    <n v="0"/>
    <n v="555879.37285000004"/>
    <n v="451485.22662899998"/>
    <n v="450977.72982000001"/>
  </r>
  <r>
    <n v="922144"/>
    <x v="0"/>
    <x v="40"/>
    <x v="1"/>
    <x v="1"/>
    <n v="421294.24729099998"/>
    <n v="0"/>
    <n v="450977.72982000001"/>
    <n v="424956.314809"/>
    <n v="421294.24729099998"/>
  </r>
  <r>
    <n v="922145"/>
    <x v="0"/>
    <x v="40"/>
    <x v="1"/>
    <x v="2"/>
    <n v="322773.71499299997"/>
    <n v="47265.268020000003"/>
    <n v="421294.24729099998"/>
    <n v="385357.84799799998"/>
    <n v="370038.98301299999"/>
  </r>
  <r>
    <n v="922146"/>
    <x v="0"/>
    <x v="40"/>
    <x v="1"/>
    <x v="3"/>
    <n v="639001.73811599996"/>
    <n v="0"/>
    <n v="787644.57965900004"/>
    <n v="639724.92759900005"/>
    <n v="639001.73811599996"/>
  </r>
  <r>
    <n v="922147"/>
    <x v="0"/>
    <x v="40"/>
    <x v="2"/>
    <x v="0"/>
    <n v="276733.96934700001"/>
    <n v="0"/>
    <n v="315500.90220000001"/>
    <n v="276978.24204099999"/>
    <n v="276733.96934700001"/>
  </r>
  <r>
    <n v="922148"/>
    <x v="0"/>
    <x v="40"/>
    <x v="2"/>
    <x v="1"/>
    <n v="251715.65029699999"/>
    <n v="0"/>
    <n v="276733.96934700001"/>
    <n v="266633.179466"/>
    <n v="251715.65029699999"/>
  </r>
  <r>
    <n v="922149"/>
    <x v="0"/>
    <x v="40"/>
    <x v="2"/>
    <x v="2"/>
    <n v="99089.319910000006"/>
    <n v="112197.42264600001"/>
    <n v="251715.65029699999"/>
    <n v="238047.490486"/>
    <n v="211286.74255699999"/>
  </r>
  <r>
    <n v="922150"/>
    <x v="0"/>
    <x v="40"/>
    <x v="2"/>
    <x v="3"/>
    <n v="283091.08296600002"/>
    <n v="0"/>
    <n v="322773.71499299997"/>
    <n v="283363.04439200001"/>
    <n v="283091.08296600002"/>
  </r>
  <r>
    <n v="922151"/>
    <x v="0"/>
    <x v="40"/>
    <x v="3"/>
    <x v="0"/>
    <n v="69924.696536000003"/>
    <n v="0"/>
    <n v="76752.641449999996"/>
    <n v="72178.184020000001"/>
    <n v="69924.696536000003"/>
  </r>
  <r>
    <n v="922152"/>
    <x v="0"/>
    <x v="40"/>
    <x v="3"/>
    <x v="1"/>
    <n v="65130.399836999997"/>
    <n v="0"/>
    <n v="69924.696536000003"/>
    <n v="68708.006815999994"/>
    <n v="65130.399836999997"/>
  </r>
  <r>
    <n v="922153"/>
    <x v="0"/>
    <x v="40"/>
    <x v="3"/>
    <x v="2"/>
    <n v="0"/>
    <n v="56049.816417000002"/>
    <n v="65130.399836999997"/>
    <n v="63437.009441000002"/>
    <n v="56049.816417000002"/>
  </r>
  <r>
    <n v="922154"/>
    <x v="0"/>
    <x v="40"/>
    <x v="3"/>
    <x v="3"/>
    <n v="90045.785384999996"/>
    <n v="0"/>
    <n v="99089.319910000006"/>
    <n v="93183.596443999995"/>
    <n v="90045.785384999996"/>
  </r>
  <r>
    <n v="922155"/>
    <x v="0"/>
    <x v="41"/>
    <x v="0"/>
    <x v="0"/>
    <n v="113734.127285"/>
    <n v="0"/>
    <n v="153349.17300000001"/>
    <n v="113831.091118"/>
    <n v="113734.127285"/>
  </r>
  <r>
    <n v="922156"/>
    <x v="0"/>
    <x v="41"/>
    <x v="0"/>
    <x v="1"/>
    <n v="104124.198976"/>
    <n v="0"/>
    <n v="113734.127285"/>
    <n v="104453.42249899999"/>
    <n v="104124.198976"/>
  </r>
  <r>
    <n v="922157"/>
    <x v="0"/>
    <x v="41"/>
    <x v="0"/>
    <x v="2"/>
    <n v="87515.503022999997"/>
    <n v="3041.6227800000001"/>
    <n v="104124.198976"/>
    <n v="91639.707517999996"/>
    <n v="90557.125803999996"/>
  </r>
  <r>
    <n v="922158"/>
    <x v="0"/>
    <x v="41"/>
    <x v="0"/>
    <x v="3"/>
    <n v="113728.38674"/>
    <n v="0"/>
    <n v="153349.17300000001"/>
    <n v="113831.091118"/>
    <n v="113728.38674"/>
  </r>
  <r>
    <n v="922159"/>
    <x v="0"/>
    <x v="41"/>
    <x v="1"/>
    <x v="0"/>
    <n v="55889.40223"/>
    <n v="0"/>
    <n v="68891.099950000003"/>
    <n v="55953.351379"/>
    <n v="55889.40223"/>
  </r>
  <r>
    <n v="922160"/>
    <x v="0"/>
    <x v="41"/>
    <x v="1"/>
    <x v="1"/>
    <n v="52210.745867999998"/>
    <n v="0"/>
    <n v="55889.40223"/>
    <n v="52664.583721000003"/>
    <n v="52210.745867999998"/>
  </r>
  <r>
    <n v="922161"/>
    <x v="0"/>
    <x v="41"/>
    <x v="1"/>
    <x v="2"/>
    <n v="39899.555934000004"/>
    <n v="5842.6789959999996"/>
    <n v="52210.745867999998"/>
    <n v="47757.169245999998"/>
    <n v="45742.234929999999"/>
  </r>
  <r>
    <n v="922162"/>
    <x v="0"/>
    <x v="41"/>
    <x v="1"/>
    <x v="3"/>
    <n v="70998.629899000007"/>
    <n v="0"/>
    <n v="87515.503022999997"/>
    <n v="71080.091555999999"/>
    <n v="70998.629899000007"/>
  </r>
  <r>
    <n v="922163"/>
    <x v="0"/>
    <x v="41"/>
    <x v="2"/>
    <x v="0"/>
    <n v="124401.083134"/>
    <n v="0"/>
    <n v="141828.10320000001"/>
    <n v="124510.891799"/>
    <n v="124401.083134"/>
  </r>
  <r>
    <n v="922164"/>
    <x v="0"/>
    <x v="41"/>
    <x v="2"/>
    <x v="1"/>
    <n v="113154.520252"/>
    <n v="0"/>
    <n v="124401.083134"/>
    <n v="119860.4436"/>
    <n v="113154.520252"/>
  </r>
  <r>
    <n v="922165"/>
    <x v="0"/>
    <x v="41"/>
    <x v="2"/>
    <x v="2"/>
    <n v="44519.970157999996"/>
    <n v="50409.326782999997"/>
    <n v="113154.520252"/>
    <n v="107010.229802"/>
    <n v="94929.296940999993"/>
  </r>
  <r>
    <n v="922166"/>
    <x v="0"/>
    <x v="41"/>
    <x v="2"/>
    <x v="3"/>
    <n v="34994.201740999997"/>
    <n v="0"/>
    <n v="39899.555934000004"/>
    <n v="35027.820154000001"/>
    <n v="34994.201740999997"/>
  </r>
  <r>
    <n v="922167"/>
    <x v="0"/>
    <x v="41"/>
    <x v="3"/>
    <x v="0"/>
    <n v="14365.547796000001"/>
    <n v="0"/>
    <n v="15768.302100000001"/>
    <n v="14828.511295"/>
    <n v="14365.547796000001"/>
  </r>
  <r>
    <n v="922168"/>
    <x v="0"/>
    <x v="41"/>
    <x v="3"/>
    <x v="1"/>
    <n v="13380.592526"/>
    <n v="0"/>
    <n v="14365.547796000001"/>
    <n v="14115.587265"/>
    <n v="13380.592526"/>
  </r>
  <r>
    <n v="922169"/>
    <x v="0"/>
    <x v="41"/>
    <x v="3"/>
    <x v="2"/>
    <n v="0"/>
    <n v="11481.239428000001"/>
    <n v="13380.592526"/>
    <n v="13032.697120000001"/>
    <n v="11481.239428000001"/>
  </r>
  <r>
    <n v="922170"/>
    <x v="0"/>
    <x v="41"/>
    <x v="3"/>
    <x v="3"/>
    <n v="40456.788701999998"/>
    <n v="0"/>
    <n v="44519.970157999996"/>
    <n v="41866.579937000002"/>
    <n v="40456.788701999998"/>
  </r>
  <r>
    <n v="922171"/>
    <x v="0"/>
    <x v="42"/>
    <x v="1"/>
    <x v="0"/>
    <n v="7865.4554369999996"/>
    <n v="680.11587099999997"/>
    <n v="10525.4701"/>
    <n v="8548.7868149999995"/>
    <n v="8545.5713080000005"/>
  </r>
  <r>
    <n v="922172"/>
    <x v="0"/>
    <x v="42"/>
    <x v="1"/>
    <x v="1"/>
    <n v="7376.6913480000003"/>
    <n v="0"/>
    <n v="7865.4554369999996"/>
    <n v="7411.6186580000003"/>
    <n v="7376.6913480000003"/>
  </r>
  <r>
    <n v="922173"/>
    <x v="0"/>
    <x v="42"/>
    <x v="1"/>
    <x v="2"/>
    <n v="6479.7976680000002"/>
    <n v="0"/>
    <n v="7376.6913480000003"/>
    <n v="6747.4595760000002"/>
    <n v="6479.7976680000002"/>
  </r>
  <r>
    <n v="922174"/>
    <x v="0"/>
    <x v="42"/>
    <x v="1"/>
    <x v="3"/>
    <n v="7865.9653500000004"/>
    <n v="680.15996199999995"/>
    <n v="10525.4701"/>
    <n v="8548.7868149999995"/>
    <n v="8546.1253130000005"/>
  </r>
  <r>
    <n v="922175"/>
    <x v="0"/>
    <x v="42"/>
    <x v="2"/>
    <x v="0"/>
    <n v="1278.333294"/>
    <n v="1283.8292859999999"/>
    <n v="2921.9099000000001"/>
    <n v="2565.1447010000002"/>
    <n v="2562.1625789999998"/>
  </r>
  <r>
    <n v="922176"/>
    <x v="0"/>
    <x v="42"/>
    <x v="2"/>
    <x v="1"/>
    <n v="1123.9946769999999"/>
    <n v="0"/>
    <n v="1278.333294"/>
    <n v="1231.6741280000001"/>
    <n v="1123.9946769999999"/>
  </r>
  <r>
    <n v="922177"/>
    <x v="0"/>
    <x v="42"/>
    <x v="2"/>
    <x v="2"/>
    <n v="1004.207364"/>
    <n v="0"/>
    <n v="1123.9946769999999"/>
    <n v="1062.9617659999999"/>
    <n v="1004.207364"/>
  </r>
  <r>
    <n v="922178"/>
    <x v="0"/>
    <x v="42"/>
    <x v="2"/>
    <x v="3"/>
    <n v="2835.089532"/>
    <n v="2847.2785520000002"/>
    <n v="6479.7976680000002"/>
    <n v="5688.6143730000003"/>
    <n v="5682.3680839999997"/>
  </r>
  <r>
    <n v="922179"/>
    <x v="0"/>
    <x v="42"/>
    <x v="3"/>
    <x v="0"/>
    <n v="16.688824"/>
    <n v="314.51873799999998"/>
    <n v="352.38299999999998"/>
    <n v="331.38097299999998"/>
    <n v="331.207561"/>
  </r>
  <r>
    <n v="922180"/>
    <x v="0"/>
    <x v="42"/>
    <x v="3"/>
    <x v="1"/>
    <n v="11.34628"/>
    <n v="0"/>
    <n v="16.688824"/>
    <n v="16.398437999999999"/>
    <n v="11.34628"/>
  </r>
  <r>
    <n v="922181"/>
    <x v="0"/>
    <x v="42"/>
    <x v="3"/>
    <x v="2"/>
    <n v="0"/>
    <n v="7.1538069999999996"/>
    <n v="11.34628"/>
    <n v="11.051277000000001"/>
    <n v="7.1538069999999996"/>
  </r>
  <r>
    <n v="922182"/>
    <x v="0"/>
    <x v="42"/>
    <x v="3"/>
    <x v="3"/>
    <n v="47.559139999999999"/>
    <n v="896.30287199999998"/>
    <n v="1004.207364"/>
    <n v="944.35660499999994"/>
    <n v="943.86201200000005"/>
  </r>
  <r>
    <n v="922183"/>
    <x v="0"/>
    <x v="43"/>
    <x v="1"/>
    <x v="0"/>
    <n v="29593.467043000001"/>
    <n v="2558.9092420000002"/>
    <n v="39601.667699999998"/>
    <n v="32164.474505999999"/>
    <n v="32152.376285999999"/>
  </r>
  <r>
    <n v="922184"/>
    <x v="0"/>
    <x v="43"/>
    <x v="1"/>
    <x v="1"/>
    <n v="27754.511362000001"/>
    <n v="0"/>
    <n v="29593.467043000001"/>
    <n v="27885.923995000001"/>
    <n v="27754.511362000001"/>
  </r>
  <r>
    <n v="922185"/>
    <x v="0"/>
    <x v="43"/>
    <x v="1"/>
    <x v="2"/>
    <n v="24336.198165000002"/>
    <n v="0"/>
    <n v="27754.511362000001"/>
    <n v="25387.051543000001"/>
    <n v="24336.198165000002"/>
  </r>
  <r>
    <n v="922186"/>
    <x v="0"/>
    <x v="43"/>
    <x v="1"/>
    <x v="3"/>
    <n v="29595.148054000001"/>
    <n v="2559.0545969999998"/>
    <n v="39601.667699999998"/>
    <n v="32164.474505999999"/>
    <n v="32154.202651"/>
  </r>
  <r>
    <n v="922187"/>
    <x v="0"/>
    <x v="43"/>
    <x v="2"/>
    <x v="0"/>
    <n v="5108.9776940000002"/>
    <n v="5130.9429380000001"/>
    <n v="11677.6842"/>
    <n v="10251.838959000001"/>
    <n v="10239.920633"/>
  </r>
  <r>
    <n v="922188"/>
    <x v="0"/>
    <x v="43"/>
    <x v="2"/>
    <x v="1"/>
    <n v="4492.1490860000004"/>
    <n v="0"/>
    <n v="5108.9776940000002"/>
    <n v="4922.500008"/>
    <n v="4492.1490860000004"/>
  </r>
  <r>
    <n v="922189"/>
    <x v="0"/>
    <x v="43"/>
    <x v="2"/>
    <x v="2"/>
    <n v="4013.4079660000002"/>
    <n v="0"/>
    <n v="4492.1490860000004"/>
    <n v="4248.2253899999996"/>
    <n v="4013.4079660000002"/>
  </r>
  <r>
    <n v="922190"/>
    <x v="0"/>
    <x v="43"/>
    <x v="2"/>
    <x v="3"/>
    <n v="10647.755407000001"/>
    <n v="10693.533753"/>
    <n v="24336.198165000002"/>
    <n v="21364.748369000001"/>
    <n v="21341.28916"/>
  </r>
  <r>
    <n v="922191"/>
    <x v="0"/>
    <x v="43"/>
    <x v="3"/>
    <x v="0"/>
    <n v="59.136484000000003"/>
    <n v="1114.490309"/>
    <n v="1248.6614999999999"/>
    <n v="1174.2412750000001"/>
    <n v="1173.6267929999999"/>
  </r>
  <r>
    <n v="922192"/>
    <x v="0"/>
    <x v="43"/>
    <x v="3"/>
    <x v="1"/>
    <n v="40.205297999999999"/>
    <n v="0"/>
    <n v="59.136484000000003"/>
    <n v="58.107509"/>
    <n v="40.205297999999999"/>
  </r>
  <r>
    <n v="922193"/>
    <x v="0"/>
    <x v="43"/>
    <x v="3"/>
    <x v="2"/>
    <n v="0"/>
    <n v="25.349357999999999"/>
    <n v="40.205297999999999"/>
    <n v="39.159959999999998"/>
    <n v="25.349357999999999"/>
  </r>
  <r>
    <n v="922194"/>
    <x v="0"/>
    <x v="43"/>
    <x v="3"/>
    <x v="3"/>
    <n v="190.07451800000001"/>
    <n v="3582.1576460000001"/>
    <n v="4013.4079660000002"/>
    <n v="3774.2088509999999"/>
    <n v="3772.2321630000001"/>
  </r>
  <r>
    <n v="922195"/>
    <x v="0"/>
    <x v="44"/>
    <x v="0"/>
    <x v="0"/>
    <n v="43355.213713999998"/>
    <n v="0"/>
    <n v="58427.593500000003"/>
    <n v="43370.802655"/>
    <n v="43355.213713999998"/>
  </r>
  <r>
    <n v="922196"/>
    <x v="0"/>
    <x v="44"/>
    <x v="0"/>
    <x v="1"/>
    <n v="39735.425697999999"/>
    <n v="0"/>
    <n v="43355.213713999998"/>
    <n v="39817.428274999998"/>
    <n v="39735.425697999999"/>
  </r>
  <r>
    <n v="922197"/>
    <x v="0"/>
    <x v="44"/>
    <x v="0"/>
    <x v="2"/>
    <n v="34756.137368000003"/>
    <n v="0"/>
    <n v="39735.425697999999"/>
    <n v="34971.148157000003"/>
    <n v="34756.137368000003"/>
  </r>
  <r>
    <n v="922198"/>
    <x v="0"/>
    <x v="44"/>
    <x v="0"/>
    <x v="3"/>
    <n v="43354.072207999998"/>
    <n v="0"/>
    <n v="58427.593500000003"/>
    <n v="43370.802655"/>
    <n v="43354.072207999998"/>
  </r>
  <r>
    <n v="922199"/>
    <x v="0"/>
    <x v="44"/>
    <x v="1"/>
    <x v="0"/>
    <n v="32958.549277999999"/>
    <n v="140.997117"/>
    <n v="40768.058550000002"/>
    <n v="33111.817153999997"/>
    <n v="33099.546394999998"/>
  </r>
  <r>
    <n v="922200"/>
    <x v="0"/>
    <x v="44"/>
    <x v="1"/>
    <x v="1"/>
    <n v="30879.111886999999"/>
    <n v="0"/>
    <n v="32958.549277999999"/>
    <n v="31056.840984999999"/>
    <n v="30879.111886999999"/>
  </r>
  <r>
    <n v="922201"/>
    <x v="0"/>
    <x v="44"/>
    <x v="1"/>
    <x v="2"/>
    <n v="27625.399474000002"/>
    <n v="0"/>
    <n v="30879.111886999999"/>
    <n v="28245.123642999999"/>
    <n v="27625.399474000002"/>
  </r>
  <r>
    <n v="922202"/>
    <x v="0"/>
    <x v="44"/>
    <x v="1"/>
    <x v="3"/>
    <n v="28097.547996000001"/>
    <n v="120.201688"/>
    <n v="34756.137368000003"/>
    <n v="28228.934771"/>
    <n v="28217.749683999999"/>
  </r>
  <r>
    <n v="922203"/>
    <x v="0"/>
    <x v="44"/>
    <x v="2"/>
    <x v="0"/>
    <n v="12190.907906"/>
    <n v="9606.4130719999994"/>
    <n v="24921.323400000001"/>
    <n v="21878.429812999999"/>
    <n v="21797.320978"/>
  </r>
  <r>
    <n v="922204"/>
    <x v="0"/>
    <x v="44"/>
    <x v="2"/>
    <x v="1"/>
    <n v="10834.912912"/>
    <n v="0"/>
    <n v="12190.907906"/>
    <n v="11745.939768"/>
    <n v="10834.912912"/>
  </r>
  <r>
    <n v="922205"/>
    <x v="0"/>
    <x v="44"/>
    <x v="2"/>
    <x v="2"/>
    <n v="9338.4725469999994"/>
    <n v="0"/>
    <n v="10834.912912"/>
    <n v="10246.577141"/>
    <n v="9338.4725469999994"/>
  </r>
  <r>
    <n v="922206"/>
    <x v="0"/>
    <x v="44"/>
    <x v="2"/>
    <x v="3"/>
    <n v="13517.249464"/>
    <n v="10651.567788"/>
    <n v="27625.399474000002"/>
    <n v="24252.338198000001"/>
    <n v="24168.817252000001"/>
  </r>
  <r>
    <n v="922207"/>
    <x v="0"/>
    <x v="44"/>
    <x v="3"/>
    <x v="0"/>
    <n v="105.731461"/>
    <n v="2428.214657"/>
    <n v="2697.5176999999999"/>
    <n v="2536.745645"/>
    <n v="2533.9461179999998"/>
  </r>
  <r>
    <n v="922208"/>
    <x v="0"/>
    <x v="44"/>
    <x v="3"/>
    <x v="1"/>
    <n v="78.353093999999999"/>
    <n v="0"/>
    <n v="105.731461"/>
    <n v="103.891734"/>
    <n v="78.353093999999999"/>
  </r>
  <r>
    <n v="922209"/>
    <x v="0"/>
    <x v="44"/>
    <x v="3"/>
    <x v="2"/>
    <n v="0"/>
    <n v="35.055045999999997"/>
    <n v="78.353093999999999"/>
    <n v="76.315914000000006"/>
    <n v="35.055045999999997"/>
  </r>
  <r>
    <n v="922210"/>
    <x v="0"/>
    <x v="44"/>
    <x v="3"/>
    <x v="3"/>
    <n v="366.04760199999998"/>
    <n v="8406.6004869999997"/>
    <n v="9338.4725469999994"/>
    <n v="8781.8995830000003"/>
    <n v="8772.6480890000003"/>
  </r>
  <r>
    <n v="922211"/>
    <x v="0"/>
    <x v="45"/>
    <x v="0"/>
    <x v="0"/>
    <n v="108223.148684"/>
    <n v="0"/>
    <n v="145846.77590000001"/>
    <n v="108262.061751"/>
    <n v="108223.148684"/>
  </r>
  <r>
    <n v="922212"/>
    <x v="0"/>
    <x v="45"/>
    <x v="0"/>
    <x v="1"/>
    <n v="99187.445177000001"/>
    <n v="0"/>
    <n v="108223.148684"/>
    <n v="99392.139750999995"/>
    <n v="99187.445177000001"/>
  </r>
  <r>
    <n v="922213"/>
    <x v="0"/>
    <x v="45"/>
    <x v="0"/>
    <x v="2"/>
    <n v="86758.161242999995"/>
    <n v="0"/>
    <n v="99187.445177000001"/>
    <n v="87294.870500000005"/>
    <n v="86758.161242999995"/>
  </r>
  <r>
    <n v="922214"/>
    <x v="0"/>
    <x v="45"/>
    <x v="0"/>
    <x v="3"/>
    <n v="108220.299262"/>
    <n v="0"/>
    <n v="145846.77590000001"/>
    <n v="108262.061751"/>
    <n v="108220.299262"/>
  </r>
  <r>
    <n v="922215"/>
    <x v="0"/>
    <x v="45"/>
    <x v="1"/>
    <x v="0"/>
    <n v="80882.496564999994"/>
    <n v="346.01640700000002"/>
    <n v="100047.55755"/>
    <n v="81258.626241999998"/>
    <n v="81228.512973000004"/>
  </r>
  <r>
    <n v="922216"/>
    <x v="0"/>
    <x v="45"/>
    <x v="1"/>
    <x v="1"/>
    <n v="75779.417354999998"/>
    <n v="0"/>
    <n v="80882.496564999994"/>
    <n v="76215.576513000007"/>
    <n v="75779.417354999998"/>
  </r>
  <r>
    <n v="922217"/>
    <x v="0"/>
    <x v="45"/>
    <x v="1"/>
    <x v="2"/>
    <n v="67763.197037000005"/>
    <n v="0"/>
    <n v="75779.417354999998"/>
    <n v="69315.433053999994"/>
    <n v="67763.197037000005"/>
  </r>
  <r>
    <n v="922218"/>
    <x v="0"/>
    <x v="45"/>
    <x v="1"/>
    <x v="3"/>
    <n v="70137.011306"/>
    <n v="300.047077"/>
    <n v="86758.161242999995"/>
    <n v="70464.978560999996"/>
    <n v="70437.058382999996"/>
  </r>
  <r>
    <n v="922219"/>
    <x v="0"/>
    <x v="45"/>
    <x v="2"/>
    <x v="0"/>
    <n v="29844.941972000001"/>
    <n v="23517.759538999999"/>
    <n v="61010.669300000001"/>
    <n v="53561.266578000002"/>
    <n v="53362.701509999999"/>
  </r>
  <r>
    <n v="922220"/>
    <x v="0"/>
    <x v="45"/>
    <x v="2"/>
    <x v="1"/>
    <n v="26525.288322"/>
    <n v="0"/>
    <n v="29844.941972000001"/>
    <n v="28755.601589999998"/>
    <n v="26525.288322"/>
  </r>
  <r>
    <n v="922221"/>
    <x v="0"/>
    <x v="45"/>
    <x v="2"/>
    <x v="2"/>
    <n v="22861.805979000001"/>
    <n v="0"/>
    <n v="26525.288322"/>
    <n v="25084.965166000002"/>
    <n v="22861.805979000001"/>
  </r>
  <r>
    <n v="922222"/>
    <x v="0"/>
    <x v="45"/>
    <x v="2"/>
    <x v="3"/>
    <n v="33156.879403999999"/>
    <n v="26127.560161000001"/>
    <n v="67763.197037000005"/>
    <n v="59489.310678000002"/>
    <n v="59284.439565000001"/>
  </r>
  <r>
    <n v="922223"/>
    <x v="0"/>
    <x v="45"/>
    <x v="3"/>
    <x v="0"/>
    <n v="258.90117400000003"/>
    <n v="5945.8898879999997"/>
    <n v="6605.3234499999999"/>
    <n v="6211.6461719999998"/>
    <n v="6204.7910620000002"/>
  </r>
  <r>
    <n v="922224"/>
    <x v="0"/>
    <x v="45"/>
    <x v="3"/>
    <x v="1"/>
    <n v="191.86066099999999"/>
    <n v="0"/>
    <n v="258.90117400000003"/>
    <n v="254.39629300000001"/>
    <n v="191.86066099999999"/>
  </r>
  <r>
    <n v="922225"/>
    <x v="0"/>
    <x v="45"/>
    <x v="3"/>
    <x v="2"/>
    <n v="0"/>
    <n v="85.838145999999995"/>
    <n v="191.86066099999999"/>
    <n v="186.87228400000001"/>
    <n v="85.838145999999995"/>
  </r>
  <r>
    <n v="922226"/>
    <x v="0"/>
    <x v="45"/>
    <x v="3"/>
    <x v="3"/>
    <n v="896.13255400000003"/>
    <n v="20580.460918000001"/>
    <n v="22861.805979000001"/>
    <n v="21499.242343000002"/>
    <n v="21476.593472"/>
  </r>
  <r>
    <n v="922227"/>
    <x v="0"/>
    <x v="46"/>
    <x v="0"/>
    <x v="0"/>
    <n v="2562.4378900000002"/>
    <n v="0"/>
    <n v="3453.1731"/>
    <n v="2563.2903919999999"/>
    <n v="2562.4378900000002"/>
  </r>
  <r>
    <n v="922228"/>
    <x v="0"/>
    <x v="46"/>
    <x v="0"/>
    <x v="1"/>
    <n v="2350.0483629999999"/>
    <n v="0"/>
    <n v="2562.4378900000002"/>
    <n v="2353.3429580000002"/>
    <n v="2350.0483629999999"/>
  </r>
  <r>
    <n v="922229"/>
    <x v="0"/>
    <x v="46"/>
    <x v="0"/>
    <x v="2"/>
    <n v="1931.7320649999999"/>
    <n v="127.148781"/>
    <n v="2350.0483629999999"/>
    <n v="2068.277564"/>
    <n v="2058.880846"/>
  </r>
  <r>
    <n v="922230"/>
    <x v="0"/>
    <x v="46"/>
    <x v="0"/>
    <x v="3"/>
    <n v="2562.4410339999999"/>
    <n v="0"/>
    <n v="3453.1731"/>
    <n v="2563.2903919999999"/>
    <n v="2562.4410339999999"/>
  </r>
  <r>
    <n v="922231"/>
    <x v="0"/>
    <x v="46"/>
    <x v="1"/>
    <x v="0"/>
    <n v="1506.5976700000001"/>
    <n v="0"/>
    <n v="1855.5288"/>
    <n v="1507.060491"/>
    <n v="1506.5976700000001"/>
  </r>
  <r>
    <n v="922232"/>
    <x v="0"/>
    <x v="46"/>
    <x v="1"/>
    <x v="1"/>
    <n v="1416.9093230000001"/>
    <n v="0"/>
    <n v="1506.5976700000001"/>
    <n v="1419.6669850000001"/>
    <n v="1416.9093230000001"/>
  </r>
  <r>
    <n v="922233"/>
    <x v="0"/>
    <x v="46"/>
    <x v="1"/>
    <x v="2"/>
    <n v="1001.225459"/>
    <n v="254.664806"/>
    <n v="1416.9093230000001"/>
    <n v="1296.0469579999999"/>
    <n v="1255.890265"/>
  </r>
  <r>
    <n v="922234"/>
    <x v="0"/>
    <x v="46"/>
    <x v="1"/>
    <x v="3"/>
    <n v="1568.038249"/>
    <n v="0"/>
    <n v="1931.7320649999999"/>
    <n v="1568.952783"/>
    <n v="1568.038249"/>
  </r>
  <r>
    <n v="922235"/>
    <x v="0"/>
    <x v="46"/>
    <x v="2"/>
    <x v="0"/>
    <n v="769.28985299999999"/>
    <n v="0"/>
    <n v="883.13940000000002"/>
    <n v="775.30807900000002"/>
    <n v="769.28985299999999"/>
  </r>
  <r>
    <n v="922236"/>
    <x v="0"/>
    <x v="46"/>
    <x v="2"/>
    <x v="1"/>
    <n v="731.11244299999998"/>
    <n v="0"/>
    <n v="769.28985299999999"/>
    <n v="741.21077400000001"/>
    <n v="731.11244299999998"/>
  </r>
  <r>
    <n v="922237"/>
    <x v="0"/>
    <x v="46"/>
    <x v="2"/>
    <x v="2"/>
    <n v="214.47238200000001"/>
    <n v="417.23591199999998"/>
    <n v="731.11244299999998"/>
    <n v="691.41303700000003"/>
    <n v="631.70829400000002"/>
  </r>
  <r>
    <n v="922238"/>
    <x v="0"/>
    <x v="46"/>
    <x v="2"/>
    <x v="3"/>
    <n v="871.66672800000003"/>
    <n v="0"/>
    <n v="1001.225459"/>
    <n v="878.97582999999997"/>
    <n v="871.66672800000003"/>
  </r>
  <r>
    <n v="922239"/>
    <x v="0"/>
    <x v="46"/>
    <x v="3"/>
    <x v="0"/>
    <n v="147.28709799999999"/>
    <n v="0"/>
    <n v="173.15774999999999"/>
    <n v="162.837548"/>
    <n v="147.28709799999999"/>
  </r>
  <r>
    <n v="922240"/>
    <x v="0"/>
    <x v="46"/>
    <x v="3"/>
    <x v="1"/>
    <n v="144.72415100000001"/>
    <n v="0"/>
    <n v="147.28709799999999"/>
    <n v="144.72430299999999"/>
    <n v="144.72415100000001"/>
  </r>
  <r>
    <n v="922241"/>
    <x v="0"/>
    <x v="46"/>
    <x v="3"/>
    <x v="2"/>
    <n v="0"/>
    <n v="127.396918"/>
    <n v="144.72415100000001"/>
    <n v="140.96132299999999"/>
    <n v="127.396918"/>
  </r>
  <r>
    <n v="922242"/>
    <x v="0"/>
    <x v="46"/>
    <x v="3"/>
    <x v="3"/>
    <n v="181.06170399999999"/>
    <n v="0"/>
    <n v="214.47238200000001"/>
    <n v="201.68982800000001"/>
    <n v="181.06170399999999"/>
  </r>
  <r>
    <n v="922243"/>
    <x v="0"/>
    <x v="47"/>
    <x v="0"/>
    <x v="0"/>
    <n v="4363.4615249999997"/>
    <n v="0"/>
    <n v="5880.2548999999999"/>
    <n v="4364.9132120000004"/>
    <n v="4363.4615249999997"/>
  </r>
  <r>
    <n v="922244"/>
    <x v="0"/>
    <x v="47"/>
    <x v="0"/>
    <x v="1"/>
    <n v="4001.7928440000001"/>
    <n v="0"/>
    <n v="4363.4615249999997"/>
    <n v="4007.4030640000001"/>
    <n v="4001.7928440000001"/>
  </r>
  <r>
    <n v="922245"/>
    <x v="0"/>
    <x v="47"/>
    <x v="0"/>
    <x v="2"/>
    <n v="3289.4606239999998"/>
    <n v="216.51600400000001"/>
    <n v="4001.7928440000001"/>
    <n v="3521.9778820000001"/>
    <n v="3505.9766279999999"/>
  </r>
  <r>
    <n v="922246"/>
    <x v="0"/>
    <x v="47"/>
    <x v="0"/>
    <x v="3"/>
    <n v="4363.4668780000002"/>
    <n v="0"/>
    <n v="5880.2548999999999"/>
    <n v="4364.9132120000004"/>
    <n v="4363.4668780000002"/>
  </r>
  <r>
    <n v="922247"/>
    <x v="0"/>
    <x v="47"/>
    <x v="1"/>
    <x v="0"/>
    <n v="2565.2305179999998"/>
    <n v="0"/>
    <n v="3159.3431999999998"/>
    <n v="2566.0185470000001"/>
    <n v="2565.2305179999998"/>
  </r>
  <r>
    <n v="922248"/>
    <x v="0"/>
    <x v="47"/>
    <x v="1"/>
    <x v="1"/>
    <n v="2412.5213450000001"/>
    <n v="0"/>
    <n v="2565.2305179999998"/>
    <n v="2417.2167169999998"/>
    <n v="2412.5213450000001"/>
  </r>
  <r>
    <n v="922249"/>
    <x v="0"/>
    <x v="47"/>
    <x v="1"/>
    <x v="2"/>
    <n v="1704.7511440000001"/>
    <n v="433.60874999999999"/>
    <n v="2412.5213450000001"/>
    <n v="2206.7332740000002"/>
    <n v="2138.3598940000002"/>
  </r>
  <r>
    <n v="922250"/>
    <x v="0"/>
    <x v="47"/>
    <x v="1"/>
    <x v="3"/>
    <n v="2670.1426000000001"/>
    <n v="0"/>
    <n v="3289.4606239999998"/>
    <n v="2671.6999190000001"/>
    <n v="2670.1426000000001"/>
  </r>
  <r>
    <n v="922251"/>
    <x v="0"/>
    <x v="47"/>
    <x v="2"/>
    <x v="0"/>
    <n v="1309.9323280000001"/>
    <n v="0"/>
    <n v="1503.7932000000001"/>
    <n v="1320.1800499999999"/>
    <n v="1309.9323280000001"/>
  </r>
  <r>
    <n v="922252"/>
    <x v="0"/>
    <x v="47"/>
    <x v="2"/>
    <x v="1"/>
    <n v="1244.92455"/>
    <n v="0"/>
    <n v="1309.9323280000001"/>
    <n v="1262.1197979999999"/>
    <n v="1244.92455"/>
  </r>
  <r>
    <n v="922253"/>
    <x v="0"/>
    <x v="47"/>
    <x v="2"/>
    <x v="2"/>
    <n v="365.19954799999999"/>
    <n v="710.46148300000004"/>
    <n v="1244.92455"/>
    <n v="1177.325147"/>
    <n v="1075.6610310000001"/>
  </r>
  <r>
    <n v="922254"/>
    <x v="0"/>
    <x v="47"/>
    <x v="2"/>
    <x v="3"/>
    <n v="1484.1560790000001"/>
    <n v="0"/>
    <n v="1704.7511440000001"/>
    <n v="1496.6010289999999"/>
    <n v="1484.1560790000001"/>
  </r>
  <r>
    <n v="922255"/>
    <x v="0"/>
    <x v="47"/>
    <x v="3"/>
    <x v="0"/>
    <n v="250.788251"/>
    <n v="0"/>
    <n v="294.83864999999997"/>
    <n v="277.26626599999997"/>
    <n v="250.788251"/>
  </r>
  <r>
    <n v="922256"/>
    <x v="0"/>
    <x v="47"/>
    <x v="3"/>
    <x v="1"/>
    <n v="246.42427699999999"/>
    <n v="0"/>
    <n v="250.788251"/>
    <n v="246.42453499999999"/>
    <n v="246.42427699999999"/>
  </r>
  <r>
    <n v="922257"/>
    <x v="0"/>
    <x v="47"/>
    <x v="3"/>
    <x v="2"/>
    <n v="0"/>
    <n v="212.820696"/>
    <n v="246.42427699999999"/>
    <n v="240.017246"/>
    <n v="212.820696"/>
  </r>
  <r>
    <n v="922258"/>
    <x v="0"/>
    <x v="47"/>
    <x v="3"/>
    <x v="3"/>
    <n v="308.30847299999999"/>
    <n v="0"/>
    <n v="365.19954799999999"/>
    <n v="343.43365499999999"/>
    <n v="308.30847299999999"/>
  </r>
  <r>
    <n v="922259"/>
    <x v="0"/>
    <x v="48"/>
    <x v="0"/>
    <x v="0"/>
    <n v="131262.22864300001"/>
    <n v="0"/>
    <n v="176975.82629999999"/>
    <n v="131369.15586200001"/>
    <n v="131262.22864300001"/>
  </r>
  <r>
    <n v="922260"/>
    <x v="0"/>
    <x v="48"/>
    <x v="0"/>
    <x v="1"/>
    <n v="120156.963638"/>
    <n v="0"/>
    <n v="131262.22864300001"/>
    <n v="120551.230786"/>
    <n v="120156.963638"/>
  </r>
  <r>
    <n v="922261"/>
    <x v="0"/>
    <x v="48"/>
    <x v="0"/>
    <x v="2"/>
    <n v="86297.142544000002"/>
    <n v="18209.599628"/>
    <n v="120156.963638"/>
    <n v="105750.143698"/>
    <n v="104506.742172"/>
  </r>
  <r>
    <n v="922262"/>
    <x v="0"/>
    <x v="48"/>
    <x v="0"/>
    <x v="3"/>
    <n v="131254.923369"/>
    <n v="0"/>
    <n v="176975.82629999999"/>
    <n v="131369.15586200001"/>
    <n v="131254.923369"/>
  </r>
  <r>
    <n v="922263"/>
    <x v="0"/>
    <x v="48"/>
    <x v="1"/>
    <x v="0"/>
    <n v="110251.48375699999"/>
    <n v="0"/>
    <n v="136265.33749999999"/>
    <n v="110674.70711800001"/>
    <n v="110251.48375699999"/>
  </r>
  <r>
    <n v="922264"/>
    <x v="0"/>
    <x v="48"/>
    <x v="1"/>
    <x v="1"/>
    <n v="102895.692413"/>
    <n v="0"/>
    <n v="110251.48375699999"/>
    <n v="103889.973144"/>
    <n v="102895.692413"/>
  </r>
  <r>
    <n v="922265"/>
    <x v="0"/>
    <x v="48"/>
    <x v="1"/>
    <x v="2"/>
    <n v="76148.654639"/>
    <n v="13041.224633"/>
    <n v="102895.692413"/>
    <n v="94118.689849999995"/>
    <n v="89189.879270999998"/>
  </r>
  <r>
    <n v="922266"/>
    <x v="0"/>
    <x v="48"/>
    <x v="1"/>
    <x v="3"/>
    <n v="69831.214443000004"/>
    <n v="0"/>
    <n v="86297.142544000002"/>
    <n v="70090.539174000005"/>
    <n v="69831.214443000004"/>
  </r>
  <r>
    <n v="922267"/>
    <x v="0"/>
    <x v="48"/>
    <x v="2"/>
    <x v="0"/>
    <n v="65099.221587"/>
    <n v="0"/>
    <n v="74203.289999999994"/>
    <n v="65143.068291000003"/>
    <n v="65099.221587"/>
  </r>
  <r>
    <n v="922268"/>
    <x v="0"/>
    <x v="48"/>
    <x v="2"/>
    <x v="1"/>
    <n v="60523.548730000002"/>
    <n v="0"/>
    <n v="65099.221587"/>
    <n v="62723.099998999998"/>
    <n v="60523.548730000002"/>
  </r>
  <r>
    <n v="922269"/>
    <x v="0"/>
    <x v="48"/>
    <x v="2"/>
    <x v="2"/>
    <n v="27171.120510000001"/>
    <n v="22598.268259"/>
    <n v="60523.548730000002"/>
    <n v="57237.120034"/>
    <n v="49769.388768999997"/>
  </r>
  <r>
    <n v="922270"/>
    <x v="0"/>
    <x v="48"/>
    <x v="2"/>
    <x v="3"/>
    <n v="66806.728665000002"/>
    <n v="0"/>
    <n v="76148.654639"/>
    <n v="66850.903907"/>
    <n v="66806.728665000002"/>
  </r>
  <r>
    <n v="922271"/>
    <x v="0"/>
    <x v="48"/>
    <x v="3"/>
    <x v="0"/>
    <n v="12676.897309"/>
    <n v="0"/>
    <n v="13480.4069"/>
    <n v="12676.974649"/>
    <n v="12676.897309"/>
  </r>
  <r>
    <n v="922272"/>
    <x v="0"/>
    <x v="48"/>
    <x v="3"/>
    <x v="1"/>
    <n v="12105.063463"/>
    <n v="0"/>
    <n v="12676.897309"/>
    <n v="12456.319294999999"/>
    <n v="12105.063463"/>
  </r>
  <r>
    <n v="922273"/>
    <x v="0"/>
    <x v="48"/>
    <x v="3"/>
    <x v="2"/>
    <n v="0"/>
    <n v="9765.4726640000008"/>
    <n v="12105.063463"/>
    <n v="11790.331813000001"/>
    <n v="9765.4726640000008"/>
  </r>
  <r>
    <n v="922274"/>
    <x v="0"/>
    <x v="48"/>
    <x v="3"/>
    <x v="3"/>
    <n v="25551.553609999999"/>
    <n v="0"/>
    <n v="27171.120510000001"/>
    <n v="25551.721728"/>
    <n v="25551.553609999999"/>
  </r>
  <r>
    <n v="922275"/>
    <x v="0"/>
    <x v="49"/>
    <x v="0"/>
    <x v="0"/>
    <n v="2702.5064130000001"/>
    <n v="0"/>
    <n v="3643.6857"/>
    <n v="2704.707895"/>
    <n v="2702.5064130000001"/>
  </r>
  <r>
    <n v="922276"/>
    <x v="0"/>
    <x v="49"/>
    <x v="0"/>
    <x v="1"/>
    <n v="2473.864478"/>
    <n v="0"/>
    <n v="2702.5064130000001"/>
    <n v="2481.9818890000001"/>
    <n v="2473.864478"/>
  </r>
  <r>
    <n v="922277"/>
    <x v="0"/>
    <x v="49"/>
    <x v="0"/>
    <x v="2"/>
    <n v="1776.662544"/>
    <n v="374.89437800000002"/>
    <n v="2473.864478"/>
    <n v="2177.2481269999998"/>
    <n v="2151.5569220000002"/>
  </r>
  <r>
    <n v="922278"/>
    <x v="0"/>
    <x v="49"/>
    <x v="0"/>
    <x v="3"/>
    <n v="2702.3560069999999"/>
    <n v="0"/>
    <n v="3643.6857"/>
    <n v="2704.707895"/>
    <n v="2702.3560069999999"/>
  </r>
  <r>
    <n v="922279"/>
    <x v="0"/>
    <x v="49"/>
    <x v="1"/>
    <x v="0"/>
    <n v="2268.7252050000002"/>
    <n v="0"/>
    <n v="2804.03125"/>
    <n v="2277.4341810000001"/>
    <n v="2268.7252050000002"/>
  </r>
  <r>
    <n v="922280"/>
    <x v="0"/>
    <x v="49"/>
    <x v="1"/>
    <x v="1"/>
    <n v="2117.3597209999998"/>
    <n v="0"/>
    <n v="2268.7252050000002"/>
    <n v="2137.8197610000002"/>
    <n v="2117.3597209999998"/>
  </r>
  <r>
    <n v="922281"/>
    <x v="0"/>
    <x v="49"/>
    <x v="1"/>
    <x v="2"/>
    <n v="1566.966414"/>
    <n v="268.35879199999999"/>
    <n v="2117.3597209999998"/>
    <n v="1936.7489370000001"/>
    <n v="1835.325206"/>
  </r>
  <r>
    <n v="922282"/>
    <x v="0"/>
    <x v="49"/>
    <x v="1"/>
    <x v="3"/>
    <n v="1437.66641"/>
    <n v="0"/>
    <n v="1776.662544"/>
    <n v="1443.005318"/>
    <n v="1437.66641"/>
  </r>
  <r>
    <n v="922283"/>
    <x v="0"/>
    <x v="49"/>
    <x v="2"/>
    <x v="0"/>
    <n v="1332.2103179999999"/>
    <n v="0"/>
    <n v="1518.51875"/>
    <n v="1333.1076109999999"/>
    <n v="1332.2103179999999"/>
  </r>
  <r>
    <n v="922284"/>
    <x v="0"/>
    <x v="49"/>
    <x v="2"/>
    <x v="1"/>
    <n v="1238.5723539999999"/>
    <n v="0"/>
    <n v="1332.2103179999999"/>
    <n v="1283.584642"/>
    <n v="1238.5723539999999"/>
  </r>
  <r>
    <n v="922285"/>
    <x v="0"/>
    <x v="49"/>
    <x v="2"/>
    <x v="2"/>
    <n v="556.038094"/>
    <n v="462.457852"/>
    <n v="1238.5723539999999"/>
    <n v="1171.317875"/>
    <n v="1018.495946"/>
  </r>
  <r>
    <n v="922286"/>
    <x v="0"/>
    <x v="49"/>
    <x v="2"/>
    <x v="3"/>
    <n v="1374.730789"/>
    <n v="0"/>
    <n v="1566.966414"/>
    <n v="1375.639815"/>
    <n v="1374.730789"/>
  </r>
  <r>
    <n v="922287"/>
    <x v="0"/>
    <x v="49"/>
    <x v="3"/>
    <x v="0"/>
    <n v="258.76396299999999"/>
    <n v="0"/>
    <n v="275.16539999999998"/>
    <n v="258.76554199999998"/>
    <n v="258.76396299999999"/>
  </r>
  <r>
    <n v="922288"/>
    <x v="0"/>
    <x v="49"/>
    <x v="3"/>
    <x v="1"/>
    <n v="247.09155000000001"/>
    <n v="0"/>
    <n v="258.76396299999999"/>
    <n v="254.261471"/>
    <n v="247.09155000000001"/>
  </r>
  <r>
    <n v="922289"/>
    <x v="0"/>
    <x v="49"/>
    <x v="3"/>
    <x v="2"/>
    <n v="0"/>
    <n v="199.33524299999999"/>
    <n v="247.09155000000001"/>
    <n v="240.667169"/>
    <n v="199.33524299999999"/>
  </r>
  <r>
    <n v="922290"/>
    <x v="0"/>
    <x v="49"/>
    <x v="3"/>
    <x v="3"/>
    <n v="522.89478299999996"/>
    <n v="0"/>
    <n v="556.038094"/>
    <n v="522.89822400000003"/>
    <n v="522.89478299999996"/>
  </r>
  <r>
    <n v="922291"/>
    <x v="0"/>
    <x v="50"/>
    <x v="0"/>
    <x v="0"/>
    <n v="114665.309957"/>
    <n v="0"/>
    <n v="154586.28020000001"/>
    <n v="114749.395792"/>
    <n v="114665.309957"/>
  </r>
  <r>
    <n v="922292"/>
    <x v="0"/>
    <x v="50"/>
    <x v="0"/>
    <x v="1"/>
    <n v="104971.426133"/>
    <n v="0"/>
    <n v="114665.309957"/>
    <n v="105308.62066499999"/>
    <n v="104971.426133"/>
  </r>
  <r>
    <n v="922293"/>
    <x v="0"/>
    <x v="50"/>
    <x v="0"/>
    <x v="2"/>
    <n v="82777.726271000007"/>
    <n v="8577.6131839999998"/>
    <n v="104971.426133"/>
    <n v="92385.352138999995"/>
    <n v="91355.339454999994"/>
  </r>
  <r>
    <n v="922294"/>
    <x v="0"/>
    <x v="50"/>
    <x v="0"/>
    <x v="3"/>
    <n v="114658.920464"/>
    <n v="0"/>
    <n v="154586.28020000001"/>
    <n v="114749.395792"/>
    <n v="114658.920464"/>
  </r>
  <r>
    <n v="922295"/>
    <x v="0"/>
    <x v="50"/>
    <x v="1"/>
    <x v="0"/>
    <n v="102024.147776"/>
    <n v="0"/>
    <n v="125749.25"/>
    <n v="102133.54085"/>
    <n v="102024.147776"/>
  </r>
  <r>
    <n v="922296"/>
    <x v="0"/>
    <x v="50"/>
    <x v="1"/>
    <x v="1"/>
    <n v="94212.058950000006"/>
    <n v="0"/>
    <n v="102024.147776"/>
    <n v="96137.354449999999"/>
    <n v="94212.058950000006"/>
  </r>
  <r>
    <n v="922297"/>
    <x v="0"/>
    <x v="50"/>
    <x v="1"/>
    <x v="2"/>
    <n v="56578.346397000001"/>
    <n v="24197.624703000001"/>
    <n v="94212.058950000006"/>
    <n v="86175.770321999997"/>
    <n v="80775.971099999995"/>
  </r>
  <r>
    <n v="922298"/>
    <x v="0"/>
    <x v="50"/>
    <x v="1"/>
    <x v="3"/>
    <n v="67157.716123999999"/>
    <n v="0"/>
    <n v="82777.726271000007"/>
    <n v="67232.069277000002"/>
    <n v="67157.716123999999"/>
  </r>
  <r>
    <n v="922299"/>
    <x v="0"/>
    <x v="50"/>
    <x v="2"/>
    <x v="0"/>
    <n v="105476.58710600001"/>
    <n v="0"/>
    <n v="120821.81600000001"/>
    <n v="106069.472266"/>
    <n v="105476.58710600001"/>
  </r>
  <r>
    <n v="922300"/>
    <x v="0"/>
    <x v="50"/>
    <x v="2"/>
    <x v="1"/>
    <n v="97033.111959999995"/>
    <n v="0"/>
    <n v="105476.58710600001"/>
    <n v="101626.691676"/>
    <n v="97033.111959999995"/>
  </r>
  <r>
    <n v="922301"/>
    <x v="0"/>
    <x v="50"/>
    <x v="2"/>
    <x v="2"/>
    <n v="24163.062953000001"/>
    <n v="53800.479491999999"/>
    <n v="97033.111959999995"/>
    <n v="91764.21398"/>
    <n v="77963.542446000007"/>
  </r>
  <r>
    <n v="922302"/>
    <x v="0"/>
    <x v="50"/>
    <x v="2"/>
    <x v="3"/>
    <n v="49368.498638999998"/>
    <n v="0"/>
    <n v="56578.346397000001"/>
    <n v="49670.130301999998"/>
    <n v="49368.498638999998"/>
  </r>
  <r>
    <n v="922303"/>
    <x v="0"/>
    <x v="50"/>
    <x v="3"/>
    <x v="0"/>
    <n v="10893.192913999999"/>
    <n v="0"/>
    <n v="11625.297500000001"/>
    <n v="10932.429769"/>
    <n v="10893.192913999999"/>
  </r>
  <r>
    <n v="922304"/>
    <x v="0"/>
    <x v="50"/>
    <x v="3"/>
    <x v="1"/>
    <n v="9650.8077680000006"/>
    <n v="0"/>
    <n v="10893.192913999999"/>
    <n v="10703.651357000001"/>
    <n v="9650.8077680000006"/>
  </r>
  <r>
    <n v="922305"/>
    <x v="0"/>
    <x v="50"/>
    <x v="3"/>
    <x v="2"/>
    <n v="0"/>
    <n v="7548.0380290000003"/>
    <n v="9650.8077680000006"/>
    <n v="9399.8867659999996"/>
    <n v="7548.0380290000003"/>
  </r>
  <r>
    <n v="922306"/>
    <x v="0"/>
    <x v="50"/>
    <x v="3"/>
    <x v="3"/>
    <n v="22620.940932000001"/>
    <n v="0"/>
    <n v="24163.062953000001"/>
    <n v="22722.944401000001"/>
    <n v="22620.940932000001"/>
  </r>
  <r>
    <n v="922307"/>
    <x v="0"/>
    <x v="51"/>
    <x v="0"/>
    <x v="0"/>
    <n v="2304.9934899999998"/>
    <n v="0"/>
    <n v="3107.4818500000001"/>
    <n v="2306.6837770000002"/>
    <n v="2304.9934899999998"/>
  </r>
  <r>
    <n v="922308"/>
    <x v="0"/>
    <x v="51"/>
    <x v="0"/>
    <x v="1"/>
    <n v="2110.1277620000001"/>
    <n v="0"/>
    <n v="2304.9934899999998"/>
    <n v="2116.9060209999998"/>
    <n v="2110.1277620000001"/>
  </r>
  <r>
    <n v="922309"/>
    <x v="0"/>
    <x v="51"/>
    <x v="0"/>
    <x v="2"/>
    <n v="1663.9916459999999"/>
    <n v="172.426537"/>
    <n v="2110.1277620000001"/>
    <n v="1857.123443"/>
    <n v="1836.418183"/>
  </r>
  <r>
    <n v="922310"/>
    <x v="0"/>
    <x v="51"/>
    <x v="0"/>
    <x v="3"/>
    <n v="2304.865049"/>
    <n v="0"/>
    <n v="3107.4818500000001"/>
    <n v="2306.6837770000002"/>
    <n v="2304.865049"/>
  </r>
  <r>
    <n v="922311"/>
    <x v="0"/>
    <x v="51"/>
    <x v="1"/>
    <x v="0"/>
    <n v="2040.4829560000001"/>
    <n v="0"/>
    <n v="2514.9850000000001"/>
    <n v="2042.6708169999999"/>
    <n v="2040.4829560000001"/>
  </r>
  <r>
    <n v="922312"/>
    <x v="0"/>
    <x v="51"/>
    <x v="1"/>
    <x v="1"/>
    <n v="1884.2411790000001"/>
    <n v="0"/>
    <n v="2040.4829560000001"/>
    <n v="1922.747089"/>
    <n v="1884.2411790000001"/>
  </r>
  <r>
    <n v="922313"/>
    <x v="0"/>
    <x v="51"/>
    <x v="1"/>
    <x v="2"/>
    <n v="1131.566765"/>
    <n v="483.95242400000001"/>
    <n v="1884.2411790000001"/>
    <n v="1723.515406"/>
    <n v="1615.5191890000001"/>
  </r>
  <r>
    <n v="922314"/>
    <x v="0"/>
    <x v="51"/>
    <x v="1"/>
    <x v="3"/>
    <n v="1349.999374"/>
    <n v="0"/>
    <n v="1663.9916459999999"/>
    <n v="1351.494015"/>
    <n v="1349.999374"/>
  </r>
  <r>
    <n v="922315"/>
    <x v="0"/>
    <x v="51"/>
    <x v="2"/>
    <x v="0"/>
    <n v="2133.9193919999998"/>
    <n v="0"/>
    <n v="2444.3719999999998"/>
    <n v="2145.9141789999999"/>
    <n v="2133.9193919999998"/>
  </r>
  <r>
    <n v="922316"/>
    <x v="0"/>
    <x v="51"/>
    <x v="2"/>
    <x v="1"/>
    <n v="1963.0976410000001"/>
    <n v="0"/>
    <n v="2133.9193919999998"/>
    <n v="2056.0313339999998"/>
    <n v="1963.0976410000001"/>
  </r>
  <r>
    <n v="922317"/>
    <x v="0"/>
    <x v="51"/>
    <x v="2"/>
    <x v="2"/>
    <n v="488.49633999999998"/>
    <n v="1087.665804"/>
    <n v="1963.0976410000001"/>
    <n v="1856.5014389999999"/>
    <n v="1576.1621439999999"/>
  </r>
  <r>
    <n v="922318"/>
    <x v="0"/>
    <x v="51"/>
    <x v="2"/>
    <x v="3"/>
    <n v="987.36982999999998"/>
    <n v="0"/>
    <n v="1131.566765"/>
    <n v="993.40246300000001"/>
    <n v="987.36982999999998"/>
  </r>
  <r>
    <n v="922319"/>
    <x v="0"/>
    <x v="51"/>
    <x v="3"/>
    <x v="0"/>
    <n v="112.185303"/>
    <n v="0"/>
    <n v="119.72499999999999"/>
    <n v="112.58938999999999"/>
    <n v="112.185303"/>
  </r>
  <r>
    <n v="922320"/>
    <x v="0"/>
    <x v="51"/>
    <x v="3"/>
    <x v="1"/>
    <n v="99.390399000000002"/>
    <n v="0"/>
    <n v="112.185303"/>
    <n v="110.233279"/>
    <n v="99.390399000000002"/>
  </r>
  <r>
    <n v="922321"/>
    <x v="0"/>
    <x v="51"/>
    <x v="3"/>
    <x v="2"/>
    <n v="0"/>
    <n v="77.734685999999996"/>
    <n v="99.390399000000002"/>
    <n v="96.806248999999994"/>
    <n v="77.734685999999996"/>
  </r>
  <r>
    <n v="922322"/>
    <x v="0"/>
    <x v="51"/>
    <x v="3"/>
    <x v="3"/>
    <n v="457.31978900000001"/>
    <n v="0"/>
    <n v="488.49633999999998"/>
    <n v="459.381958"/>
    <n v="457.31978900000001"/>
  </r>
  <r>
    <n v="922323"/>
    <x v="0"/>
    <x v="52"/>
    <x v="0"/>
    <x v="0"/>
    <n v="1193991.665485"/>
    <n v="0"/>
    <n v="1610134.74"/>
    <n v="1195203.0175020001"/>
    <n v="1193991.665485"/>
  </r>
  <r>
    <n v="922324"/>
    <x v="0"/>
    <x v="52"/>
    <x v="0"/>
    <x v="1"/>
    <n v="1095478.8159479999"/>
    <n v="0"/>
    <n v="1193991.665485"/>
    <n v="1096561.9455810001"/>
    <n v="1095478.8159479999"/>
  </r>
  <r>
    <n v="922325"/>
    <x v="0"/>
    <x v="52"/>
    <x v="0"/>
    <x v="2"/>
    <n v="945083.82930999994"/>
    <n v="15217.569769"/>
    <n v="1095478.8159479999"/>
    <n v="964130.90591600002"/>
    <n v="960301.399079"/>
  </r>
  <r>
    <n v="922326"/>
    <x v="0"/>
    <x v="52"/>
    <x v="0"/>
    <x v="3"/>
    <n v="1194240.706213"/>
    <n v="0"/>
    <n v="1610134.74"/>
    <n v="1195203.0175020001"/>
    <n v="1194240.706213"/>
  </r>
  <r>
    <n v="922327"/>
    <x v="0"/>
    <x v="52"/>
    <x v="1"/>
    <x v="0"/>
    <n v="71477.781099"/>
    <n v="0"/>
    <n v="88149.562950000007"/>
    <n v="71595.075028000007"/>
    <n v="71477.781099"/>
  </r>
  <r>
    <n v="922328"/>
    <x v="0"/>
    <x v="52"/>
    <x v="1"/>
    <x v="1"/>
    <n v="65742.141367999997"/>
    <n v="0"/>
    <n v="71477.781099"/>
    <n v="67353.513130000007"/>
    <n v="65742.141367999997"/>
  </r>
  <r>
    <n v="922329"/>
    <x v="0"/>
    <x v="52"/>
    <x v="1"/>
    <x v="2"/>
    <n v="48205.388401999997"/>
    <n v="8242.3212719999992"/>
    <n v="65742.141367999997"/>
    <n v="60134.336710000003"/>
    <n v="56447.709673999998"/>
  </r>
  <r>
    <n v="922330"/>
    <x v="0"/>
    <x v="52"/>
    <x v="1"/>
    <x v="3"/>
    <n v="766752.61641599995"/>
    <n v="0"/>
    <n v="945083.82930999994"/>
    <n v="767597.08616599999"/>
    <n v="766752.61641599995"/>
  </r>
  <r>
    <n v="922331"/>
    <x v="0"/>
    <x v="52"/>
    <x v="2"/>
    <x v="0"/>
    <n v="155227.228783"/>
    <n v="0"/>
    <n v="177972.22529999999"/>
    <n v="156241.81659100001"/>
    <n v="155227.228783"/>
  </r>
  <r>
    <n v="922332"/>
    <x v="0"/>
    <x v="52"/>
    <x v="2"/>
    <x v="1"/>
    <n v="144929.03886999999"/>
    <n v="0"/>
    <n v="155227.228783"/>
    <n v="149561.43493300001"/>
    <n v="144929.03886999999"/>
  </r>
  <r>
    <n v="922333"/>
    <x v="0"/>
    <x v="52"/>
    <x v="2"/>
    <x v="2"/>
    <n v="27343.082989999999"/>
    <n v="94700.398824000004"/>
    <n v="144929.03886999999"/>
    <n v="137059.39206000001"/>
    <n v="122043.48181500001"/>
  </r>
  <r>
    <n v="922334"/>
    <x v="0"/>
    <x v="52"/>
    <x v="2"/>
    <x v="3"/>
    <n v="42042.975769999997"/>
    <n v="0"/>
    <n v="48205.388401999997"/>
    <n v="42319.510477999997"/>
    <n v="42042.975769999997"/>
  </r>
  <r>
    <n v="922335"/>
    <x v="0"/>
    <x v="52"/>
    <x v="3"/>
    <x v="0"/>
    <n v="2553.4609890000002"/>
    <n v="0"/>
    <n v="2715.7368000000001"/>
    <n v="2553.8788869999998"/>
    <n v="2553.4609890000002"/>
  </r>
  <r>
    <n v="922336"/>
    <x v="0"/>
    <x v="52"/>
    <x v="3"/>
    <x v="1"/>
    <n v="2492.755377"/>
    <n v="0"/>
    <n v="2553.4609890000002"/>
    <n v="2509.0307680000001"/>
    <n v="2492.755377"/>
  </r>
  <r>
    <n v="922337"/>
    <x v="0"/>
    <x v="52"/>
    <x v="3"/>
    <x v="2"/>
    <n v="0"/>
    <n v="2338.0657139999998"/>
    <n v="2492.755377"/>
    <n v="2427.9437370000001"/>
    <n v="2338.0657139999998"/>
  </r>
  <r>
    <n v="922338"/>
    <x v="0"/>
    <x v="52"/>
    <x v="3"/>
    <x v="3"/>
    <n v="25691.496772999999"/>
    <n v="0"/>
    <n v="27343.082989999999"/>
    <n v="25713.435244"/>
    <n v="25691.496772999999"/>
  </r>
  <r>
    <n v="922339"/>
    <x v="0"/>
    <x v="53"/>
    <x v="0"/>
    <x v="0"/>
    <n v="25359.115019000001"/>
    <n v="0"/>
    <n v="34197.552000000003"/>
    <n v="25384.842850000001"/>
    <n v="25359.115019000001"/>
  </r>
  <r>
    <n v="922340"/>
    <x v="0"/>
    <x v="53"/>
    <x v="0"/>
    <x v="1"/>
    <n v="23266.806710000001"/>
    <n v="0"/>
    <n v="25359.115019000001"/>
    <n v="23289.811234000001"/>
    <n v="23266.806710000001"/>
  </r>
  <r>
    <n v="922341"/>
    <x v="0"/>
    <x v="53"/>
    <x v="0"/>
    <x v="2"/>
    <n v="20072.553357000001"/>
    <n v="323.20464199999998"/>
    <n v="23266.806710000001"/>
    <n v="20477.116586"/>
    <n v="20395.757999000001"/>
  </r>
  <r>
    <n v="922342"/>
    <x v="0"/>
    <x v="53"/>
    <x v="0"/>
    <x v="3"/>
    <n v="25364.40438"/>
    <n v="0"/>
    <n v="34197.552000000003"/>
    <n v="25384.842850000001"/>
    <n v="25364.40438"/>
  </r>
  <r>
    <n v="922343"/>
    <x v="0"/>
    <x v="53"/>
    <x v="1"/>
    <x v="0"/>
    <n v="1471.125329"/>
    <n v="0"/>
    <n v="1815.0760499999999"/>
    <n v="1474.2047680000001"/>
    <n v="1471.125329"/>
  </r>
  <r>
    <n v="922344"/>
    <x v="0"/>
    <x v="53"/>
    <x v="1"/>
    <x v="1"/>
    <n v="1352.7510500000001"/>
    <n v="0"/>
    <n v="1471.125329"/>
    <n v="1386.241397"/>
    <n v="1352.7510500000001"/>
  </r>
  <r>
    <n v="922345"/>
    <x v="0"/>
    <x v="53"/>
    <x v="1"/>
    <x v="2"/>
    <n v="987.505494"/>
    <n v="168.847048"/>
    <n v="1352.7510500000001"/>
    <n v="1237.3613849999999"/>
    <n v="1156.3525420000001"/>
  </r>
  <r>
    <n v="922346"/>
    <x v="0"/>
    <x v="53"/>
    <x v="1"/>
    <x v="3"/>
    <n v="16275.365236"/>
    <n v="0"/>
    <n v="20072.553357000001"/>
    <n v="16302.927836000001"/>
    <n v="16275.365236"/>
  </r>
  <r>
    <n v="922347"/>
    <x v="0"/>
    <x v="53"/>
    <x v="2"/>
    <x v="0"/>
    <n v="3175.2908189999998"/>
    <n v="0"/>
    <n v="3643.4796000000001"/>
    <n v="3198.610741"/>
    <n v="3175.2908189999998"/>
  </r>
  <r>
    <n v="922348"/>
    <x v="0"/>
    <x v="53"/>
    <x v="2"/>
    <x v="1"/>
    <n v="2964.0123990000002"/>
    <n v="0"/>
    <n v="3175.2908189999998"/>
    <n v="3059.3927039999999"/>
    <n v="2964.0123990000002"/>
  </r>
  <r>
    <n v="922349"/>
    <x v="0"/>
    <x v="53"/>
    <x v="2"/>
    <x v="2"/>
    <n v="558.58840699999996"/>
    <n v="1934.62255"/>
    <n v="2964.0123990000002"/>
    <n v="2803.0665260000001"/>
    <n v="2493.2109569999998"/>
  </r>
  <r>
    <n v="922350"/>
    <x v="0"/>
    <x v="53"/>
    <x v="2"/>
    <x v="3"/>
    <n v="860.62910999999997"/>
    <n v="0"/>
    <n v="987.505494"/>
    <n v="866.93107299999997"/>
    <n v="860.62910999999997"/>
  </r>
  <r>
    <n v="922351"/>
    <x v="0"/>
    <x v="53"/>
    <x v="3"/>
    <x v="0"/>
    <n v="52.111449"/>
    <n v="0"/>
    <n v="55.423200000000001"/>
    <n v="52.119976999999999"/>
    <n v="52.111449"/>
  </r>
  <r>
    <n v="922352"/>
    <x v="0"/>
    <x v="53"/>
    <x v="3"/>
    <x v="1"/>
    <n v="50.872559000000003"/>
    <n v="0"/>
    <n v="52.111449"/>
    <n v="51.204709999999999"/>
    <n v="50.872559000000003"/>
  </r>
  <r>
    <n v="922353"/>
    <x v="0"/>
    <x v="53"/>
    <x v="3"/>
    <x v="2"/>
    <n v="0"/>
    <n v="47.714696000000004"/>
    <n v="50.872559000000003"/>
    <n v="49.549872000000001"/>
    <n v="47.714696000000004"/>
  </r>
  <r>
    <n v="922354"/>
    <x v="0"/>
    <x v="53"/>
    <x v="3"/>
    <x v="3"/>
    <n v="524.84835999999996"/>
    <n v="0"/>
    <n v="558.58840699999996"/>
    <n v="525.29653800000006"/>
    <n v="524.84835999999996"/>
  </r>
  <r>
    <n v="922355"/>
    <x v="0"/>
    <x v="54"/>
    <x v="0"/>
    <x v="0"/>
    <n v="354106.56092900003"/>
    <n v="0"/>
    <n v="477244.11"/>
    <n v="354258.302853"/>
    <n v="354106.56092900003"/>
  </r>
  <r>
    <n v="922356"/>
    <x v="0"/>
    <x v="54"/>
    <x v="0"/>
    <x v="1"/>
    <n v="324732.387996"/>
    <n v="0"/>
    <n v="354106.56092900003"/>
    <n v="325211.46555800003"/>
    <n v="324732.387996"/>
  </r>
  <r>
    <n v="922357"/>
    <x v="0"/>
    <x v="54"/>
    <x v="0"/>
    <x v="2"/>
    <n v="275601.33134199999"/>
    <n v="8536.7056950000006"/>
    <n v="324732.387996"/>
    <n v="285796.97467600001"/>
    <n v="284138.037037"/>
  </r>
  <r>
    <n v="922358"/>
    <x v="0"/>
    <x v="54"/>
    <x v="0"/>
    <x v="3"/>
    <n v="354104.80269099999"/>
    <n v="0"/>
    <n v="477244.11"/>
    <n v="354258.302853"/>
    <n v="354104.80269099999"/>
  </r>
  <r>
    <n v="922359"/>
    <x v="0"/>
    <x v="54"/>
    <x v="1"/>
    <x v="0"/>
    <n v="287127.04974599998"/>
    <n v="0"/>
    <n v="353728.00679999997"/>
    <n v="287297.88712299999"/>
    <n v="287127.04974599998"/>
  </r>
  <r>
    <n v="922360"/>
    <x v="0"/>
    <x v="54"/>
    <x v="1"/>
    <x v="1"/>
    <n v="269434.80859500001"/>
    <n v="0"/>
    <n v="287127.04974599998"/>
    <n v="270559.81897600001"/>
    <n v="269434.80859500001"/>
  </r>
  <r>
    <n v="922361"/>
    <x v="0"/>
    <x v="54"/>
    <x v="1"/>
    <x v="2"/>
    <n v="200620.889157"/>
    <n v="43786.521202000004"/>
    <n v="269434.80859500001"/>
    <n v="246452.01942200001"/>
    <n v="244407.410359"/>
  </r>
  <r>
    <n v="922362"/>
    <x v="0"/>
    <x v="54"/>
    <x v="1"/>
    <x v="3"/>
    <n v="223728.53937099999"/>
    <n v="0"/>
    <n v="275601.33134199999"/>
    <n v="223843.401316"/>
    <n v="223728.53937099999"/>
  </r>
  <r>
    <n v="922363"/>
    <x v="0"/>
    <x v="54"/>
    <x v="2"/>
    <x v="0"/>
    <n v="136678.12163099999"/>
    <n v="0"/>
    <n v="156228.5264"/>
    <n v="137153.023327"/>
    <n v="136678.12163099999"/>
  </r>
  <r>
    <n v="922364"/>
    <x v="0"/>
    <x v="54"/>
    <x v="2"/>
    <x v="1"/>
    <n v="129803.989095"/>
    <n v="0"/>
    <n v="136678.12163099999"/>
    <n v="131689.37019099999"/>
    <n v="129803.989095"/>
  </r>
  <r>
    <n v="922365"/>
    <x v="0"/>
    <x v="54"/>
    <x v="2"/>
    <x v="2"/>
    <n v="54573.258965000001"/>
    <n v="56895.601197999997"/>
    <n v="129803.989095"/>
    <n v="122755.632487"/>
    <n v="111468.860163"/>
  </r>
  <r>
    <n v="922366"/>
    <x v="0"/>
    <x v="54"/>
    <x v="2"/>
    <x v="3"/>
    <n v="175467.236615"/>
    <n v="0"/>
    <n v="200620.889157"/>
    <n v="176125.078591"/>
    <n v="175467.236615"/>
  </r>
  <r>
    <n v="922367"/>
    <x v="0"/>
    <x v="54"/>
    <x v="3"/>
    <x v="0"/>
    <n v="44565.865618999997"/>
    <n v="0"/>
    <n v="47458.064149999998"/>
    <n v="44629.563526999998"/>
    <n v="44565.865618999997"/>
  </r>
  <r>
    <n v="922368"/>
    <x v="0"/>
    <x v="54"/>
    <x v="3"/>
    <x v="1"/>
    <n v="39408.960722999997"/>
    <n v="0"/>
    <n v="44565.865618999997"/>
    <n v="43790.419557000001"/>
    <n v="39408.960722999997"/>
  </r>
  <r>
    <n v="922369"/>
    <x v="0"/>
    <x v="54"/>
    <x v="3"/>
    <x v="2"/>
    <n v="0"/>
    <n v="31375.732519000001"/>
    <n v="39408.960722999997"/>
    <n v="38384.327744000002"/>
    <n v="31375.732519000001"/>
  </r>
  <r>
    <n v="922370"/>
    <x v="0"/>
    <x v="54"/>
    <x v="3"/>
    <x v="3"/>
    <n v="51242.252825000003"/>
    <n v="0"/>
    <n v="54573.258965000001"/>
    <n v="51320.692731000003"/>
    <n v="51242.252825000003"/>
  </r>
  <r>
    <n v="922371"/>
    <x v="0"/>
    <x v="55"/>
    <x v="0"/>
    <x v="0"/>
    <n v="7222.0517440000003"/>
    <n v="0"/>
    <n v="9733.4588999999996"/>
    <n v="7225.1465410000001"/>
    <n v="7222.0517440000003"/>
  </r>
  <r>
    <n v="922372"/>
    <x v="0"/>
    <x v="55"/>
    <x v="0"/>
    <x v="1"/>
    <n v="6622.9614689999999"/>
    <n v="0"/>
    <n v="7222.0517440000003"/>
    <n v="6632.7323219999998"/>
    <n v="6622.9614689999999"/>
  </r>
  <r>
    <n v="922373"/>
    <x v="0"/>
    <x v="55"/>
    <x v="0"/>
    <x v="2"/>
    <n v="5620.9267529999997"/>
    <n v="174.10727700000001"/>
    <n v="6622.9614689999999"/>
    <n v="5828.8683890000002"/>
    <n v="5795.0340310000001"/>
  </r>
  <r>
    <n v="922374"/>
    <x v="0"/>
    <x v="55"/>
    <x v="0"/>
    <x v="3"/>
    <n v="7222.0158849999998"/>
    <n v="0"/>
    <n v="9733.4588999999996"/>
    <n v="7225.1465410000001"/>
    <n v="7222.0158849999998"/>
  </r>
  <r>
    <n v="922375"/>
    <x v="0"/>
    <x v="55"/>
    <x v="1"/>
    <x v="0"/>
    <n v="5857.0004550000003"/>
    <n v="0"/>
    <n v="7215.5691999999999"/>
    <n v="5860.4853039999998"/>
    <n v="5857.0004550000003"/>
  </r>
  <r>
    <n v="922376"/>
    <x v="0"/>
    <x v="55"/>
    <x v="1"/>
    <x v="1"/>
    <n v="5496.1028500000002"/>
    <n v="0"/>
    <n v="5857.0004550000003"/>
    <n v="5519.051528"/>
    <n v="5496.1028500000002"/>
  </r>
  <r>
    <n v="922377"/>
    <x v="0"/>
    <x v="55"/>
    <x v="1"/>
    <x v="2"/>
    <n v="4091.7925369999998"/>
    <n v="893.05436499999996"/>
    <n v="5496.1028500000002"/>
    <n v="5027.285277"/>
    <n v="4984.8469009999999"/>
  </r>
  <r>
    <n v="922378"/>
    <x v="0"/>
    <x v="55"/>
    <x v="1"/>
    <x v="3"/>
    <n v="4562.5104099999999"/>
    <n v="0"/>
    <n v="5620.9267529999997"/>
    <n v="4565.3167089999997"/>
    <n v="4562.5104099999999"/>
  </r>
  <r>
    <n v="922379"/>
    <x v="0"/>
    <x v="55"/>
    <x v="2"/>
    <x v="0"/>
    <n v="2820.49928"/>
    <n v="0"/>
    <n v="3223.9427999999998"/>
    <n v="2830.2993839999999"/>
    <n v="2820.49928"/>
  </r>
  <r>
    <n v="922380"/>
    <x v="0"/>
    <x v="55"/>
    <x v="2"/>
    <x v="1"/>
    <n v="2678.6442000000002"/>
    <n v="0"/>
    <n v="2820.49928"/>
    <n v="2717.5510559999998"/>
    <n v="2678.6442000000002"/>
  </r>
  <r>
    <n v="922381"/>
    <x v="0"/>
    <x v="55"/>
    <x v="2"/>
    <x v="2"/>
    <n v="1114.3414660000001"/>
    <n v="1161.7618010000001"/>
    <n v="2678.6442000000002"/>
    <n v="2533.19382"/>
    <n v="2276.103267"/>
  </r>
  <r>
    <n v="922382"/>
    <x v="0"/>
    <x v="55"/>
    <x v="2"/>
    <x v="3"/>
    <n v="3578.7675559999998"/>
    <n v="0"/>
    <n v="4091.7925369999998"/>
    <n v="3592.1846679999999"/>
    <n v="3578.7675559999998"/>
  </r>
  <r>
    <n v="922383"/>
    <x v="0"/>
    <x v="55"/>
    <x v="3"/>
    <x v="0"/>
    <n v="909.89527199999998"/>
    <n v="0"/>
    <n v="968.94489999999996"/>
    <n v="911.195784"/>
    <n v="909.89527199999998"/>
  </r>
  <r>
    <n v="922384"/>
    <x v="0"/>
    <x v="55"/>
    <x v="3"/>
    <x v="1"/>
    <n v="804.60744"/>
    <n v="0"/>
    <n v="909.89527199999998"/>
    <n v="894.06309499999998"/>
    <n v="804.60744"/>
  </r>
  <r>
    <n v="922385"/>
    <x v="0"/>
    <x v="55"/>
    <x v="3"/>
    <x v="2"/>
    <n v="0"/>
    <n v="640.59367899999995"/>
    <n v="804.60744"/>
    <n v="783.68764699999997"/>
    <n v="640.59367899999995"/>
  </r>
  <r>
    <n v="922386"/>
    <x v="0"/>
    <x v="55"/>
    <x v="3"/>
    <x v="3"/>
    <n v="1046.3250350000001"/>
    <n v="0"/>
    <n v="1114.3414660000001"/>
    <n v="1047.9267139999999"/>
    <n v="1046.3250350000001"/>
  </r>
  <r>
    <n v="922387"/>
    <x v="0"/>
    <x v="56"/>
    <x v="0"/>
    <x v="0"/>
    <n v="141406.816269"/>
    <n v="0"/>
    <n v="190599.60060000001"/>
    <n v="141482.08352499999"/>
    <n v="141406.816269"/>
  </r>
  <r>
    <n v="922388"/>
    <x v="0"/>
    <x v="56"/>
    <x v="0"/>
    <x v="1"/>
    <n v="129536.941964"/>
    <n v="0"/>
    <n v="141406.816269"/>
    <n v="129868.020061"/>
    <n v="129536.941964"/>
  </r>
  <r>
    <n v="922389"/>
    <x v="0"/>
    <x v="56"/>
    <x v="0"/>
    <x v="2"/>
    <n v="106510.40407400001"/>
    <n v="3172.7881520000001"/>
    <n v="129536.941964"/>
    <n v="114005.462623"/>
    <n v="109683.19222700001"/>
  </r>
  <r>
    <n v="922390"/>
    <x v="0"/>
    <x v="56"/>
    <x v="0"/>
    <x v="3"/>
    <n v="141437.36871099999"/>
    <n v="0"/>
    <n v="190599.60060000001"/>
    <n v="141482.08352499999"/>
    <n v="141437.36871099999"/>
  </r>
  <r>
    <n v="922391"/>
    <x v="0"/>
    <x v="56"/>
    <x v="1"/>
    <x v="0"/>
    <n v="34885.407470999999"/>
    <n v="0"/>
    <n v="43185.825449999997"/>
    <n v="35075.527430000002"/>
    <n v="34885.407470999999"/>
  </r>
  <r>
    <n v="922392"/>
    <x v="0"/>
    <x v="56"/>
    <x v="1"/>
    <x v="1"/>
    <n v="31824.025399999999"/>
    <n v="0"/>
    <n v="34885.407470999999"/>
    <n v="32872.519460000003"/>
    <n v="31824.025399999999"/>
  </r>
  <r>
    <n v="922393"/>
    <x v="0"/>
    <x v="56"/>
    <x v="1"/>
    <x v="2"/>
    <n v="17285.771433000002"/>
    <n v="3257.827796"/>
    <n v="31824.025399999999"/>
    <n v="29109.436033000002"/>
    <n v="20543.59923"/>
  </r>
  <r>
    <n v="922394"/>
    <x v="0"/>
    <x v="56"/>
    <x v="1"/>
    <x v="3"/>
    <n v="86077.432895999998"/>
    <n v="0"/>
    <n v="106510.40407400001"/>
    <n v="86507.750188999998"/>
    <n v="86077.432895999998"/>
  </r>
  <r>
    <n v="922395"/>
    <x v="0"/>
    <x v="56"/>
    <x v="2"/>
    <x v="0"/>
    <n v="27540.193544999998"/>
    <n v="0"/>
    <n v="31435.9359"/>
    <n v="27597.608127"/>
    <n v="27540.193544999998"/>
  </r>
  <r>
    <n v="922396"/>
    <x v="0"/>
    <x v="56"/>
    <x v="2"/>
    <x v="1"/>
    <n v="23817.538251000002"/>
    <n v="0"/>
    <n v="27540.193544999998"/>
    <n v="26534.976480000001"/>
    <n v="23817.538251000002"/>
  </r>
  <r>
    <n v="922397"/>
    <x v="0"/>
    <x v="56"/>
    <x v="2"/>
    <x v="2"/>
    <n v="2077.9988750000002"/>
    <n v="12018.707533000001"/>
    <n v="23817.538251000002"/>
    <n v="22524.245923999999"/>
    <n v="14096.706408"/>
  </r>
  <r>
    <n v="922398"/>
    <x v="0"/>
    <x v="56"/>
    <x v="2"/>
    <x v="3"/>
    <n v="15134.371077"/>
    <n v="0"/>
    <n v="17285.771433000002"/>
    <n v="15175.178741"/>
    <n v="15134.371077"/>
  </r>
  <r>
    <n v="922399"/>
    <x v="0"/>
    <x v="56"/>
    <x v="3"/>
    <x v="0"/>
    <n v="508.41691600000001"/>
    <n v="0"/>
    <n v="540.63900000000001"/>
    <n v="508.41691600000001"/>
    <n v="508.41691600000001"/>
  </r>
  <r>
    <n v="922400"/>
    <x v="0"/>
    <x v="56"/>
    <x v="3"/>
    <x v="1"/>
    <n v="463.31609200000003"/>
    <n v="0"/>
    <n v="508.41691600000001"/>
    <n v="499.57046100000002"/>
    <n v="463.31609200000003"/>
  </r>
  <r>
    <n v="922401"/>
    <x v="0"/>
    <x v="56"/>
    <x v="3"/>
    <x v="2"/>
    <n v="0"/>
    <n v="327.02951300000001"/>
    <n v="463.31609200000003"/>
    <n v="451.26987400000002"/>
    <n v="327.02951300000001"/>
  </r>
  <r>
    <n v="922402"/>
    <x v="0"/>
    <x v="56"/>
    <x v="3"/>
    <x v="3"/>
    <n v="1954.150142"/>
    <n v="0"/>
    <n v="2077.9988750000002"/>
    <n v="1954.150142"/>
    <n v="1954.150142"/>
  </r>
  <r>
    <n v="922403"/>
    <x v="0"/>
    <x v="57"/>
    <x v="0"/>
    <x v="0"/>
    <n v="12020.672171"/>
    <n v="0"/>
    <n v="16202.439"/>
    <n v="12027.070470000001"/>
    <n v="12020.672171"/>
  </r>
  <r>
    <n v="922404"/>
    <x v="0"/>
    <x v="57"/>
    <x v="0"/>
    <x v="1"/>
    <n v="11011.641125"/>
    <n v="0"/>
    <n v="12020.672171"/>
    <n v="11039.785322"/>
    <n v="11011.641125"/>
  </r>
  <r>
    <n v="922405"/>
    <x v="0"/>
    <x v="57"/>
    <x v="0"/>
    <x v="2"/>
    <n v="9052.9737129999994"/>
    <n v="269.67476099999999"/>
    <n v="11011.641125"/>
    <n v="9691.3453539999991"/>
    <n v="9322.6484739999996"/>
  </r>
  <r>
    <n v="922406"/>
    <x v="0"/>
    <x v="57"/>
    <x v="0"/>
    <x v="3"/>
    <n v="12023.269365"/>
    <n v="0"/>
    <n v="16202.439"/>
    <n v="12027.070470000001"/>
    <n v="12023.269365"/>
  </r>
  <r>
    <n v="922407"/>
    <x v="0"/>
    <x v="57"/>
    <x v="1"/>
    <x v="0"/>
    <n v="3039.8333729999999"/>
    <n v="0"/>
    <n v="3763.953"/>
    <n v="3057.0826269999998"/>
    <n v="3039.8333729999999"/>
  </r>
  <r>
    <n v="922408"/>
    <x v="0"/>
    <x v="57"/>
    <x v="1"/>
    <x v="1"/>
    <n v="2773.0716499999999"/>
    <n v="0"/>
    <n v="3039.8333729999999"/>
    <n v="2864.4349870000001"/>
    <n v="2773.0716499999999"/>
  </r>
  <r>
    <n v="922409"/>
    <x v="0"/>
    <x v="57"/>
    <x v="1"/>
    <x v="2"/>
    <n v="1506.2409580000001"/>
    <n v="283.87935599999997"/>
    <n v="2773.0716499999999"/>
    <n v="2536.5286379999998"/>
    <n v="1790.120314"/>
  </r>
  <r>
    <n v="922410"/>
    <x v="0"/>
    <x v="57"/>
    <x v="1"/>
    <x v="3"/>
    <n v="7315.3592669999998"/>
    <n v="0"/>
    <n v="9052.9737129999994"/>
    <n v="7352.8252499999999"/>
    <n v="7315.3592669999998"/>
  </r>
  <r>
    <n v="922411"/>
    <x v="0"/>
    <x v="57"/>
    <x v="2"/>
    <x v="0"/>
    <n v="2408.7520119999999"/>
    <n v="0"/>
    <n v="2749.4859000000001"/>
    <n v="2413.7736719999998"/>
    <n v="2408.7520119999999"/>
  </r>
  <r>
    <n v="922412"/>
    <x v="0"/>
    <x v="57"/>
    <x v="2"/>
    <x v="1"/>
    <n v="2083.1568619999998"/>
    <n v="0"/>
    <n v="2408.7520119999999"/>
    <n v="2320.8325629999999"/>
    <n v="2083.1568619999998"/>
  </r>
  <r>
    <n v="922413"/>
    <x v="0"/>
    <x v="57"/>
    <x v="2"/>
    <x v="2"/>
    <n v="180.749899"/>
    <n v="1045.4193190000001"/>
    <n v="2083.1568619999998"/>
    <n v="1970.0414450000001"/>
    <n v="1226.1692169999999"/>
  </r>
  <r>
    <n v="922414"/>
    <x v="0"/>
    <x v="57"/>
    <x v="2"/>
    <x v="3"/>
    <n v="1318.773054"/>
    <n v="0"/>
    <n v="1506.2409580000001"/>
    <n v="1322.328937"/>
    <n v="1318.773054"/>
  </r>
  <r>
    <n v="922415"/>
    <x v="0"/>
    <x v="57"/>
    <x v="3"/>
    <x v="0"/>
    <n v="43.568356000000001"/>
    <n v="0"/>
    <n v="46.329599999999999"/>
    <n v="43.568356000000001"/>
    <n v="43.568356000000001"/>
  </r>
  <r>
    <n v="922416"/>
    <x v="0"/>
    <x v="57"/>
    <x v="3"/>
    <x v="1"/>
    <n v="39.703479000000002"/>
    <n v="0"/>
    <n v="43.568356000000001"/>
    <n v="42.810265999999999"/>
    <n v="39.703479000000002"/>
  </r>
  <r>
    <n v="922417"/>
    <x v="0"/>
    <x v="57"/>
    <x v="3"/>
    <x v="2"/>
    <n v="0"/>
    <n v="28.024515999999998"/>
    <n v="39.703479000000002"/>
    <n v="38.671188999999998"/>
    <n v="28.024515999999998"/>
  </r>
  <r>
    <n v="922418"/>
    <x v="0"/>
    <x v="57"/>
    <x v="3"/>
    <x v="3"/>
    <n v="169.977205"/>
    <n v="0"/>
    <n v="180.749899"/>
    <n v="169.977205"/>
    <n v="169.977205"/>
  </r>
  <r>
    <n v="922419"/>
    <x v="0"/>
    <x v="58"/>
    <x v="0"/>
    <x v="0"/>
    <n v="2154.5113510000001"/>
    <n v="0"/>
    <n v="2910.8292000000001"/>
    <n v="2160.7085149999998"/>
    <n v="2154.5113510000001"/>
  </r>
  <r>
    <n v="922420"/>
    <x v="0"/>
    <x v="58"/>
    <x v="0"/>
    <x v="1"/>
    <n v="1977.6018879999999"/>
    <n v="0"/>
    <n v="2154.5113510000001"/>
    <n v="1978.703225"/>
    <n v="1977.6018879999999"/>
  </r>
  <r>
    <n v="922421"/>
    <x v="0"/>
    <x v="58"/>
    <x v="0"/>
    <x v="2"/>
    <n v="1592.1664069999999"/>
    <n v="137.817733"/>
    <n v="1977.6018879999999"/>
    <n v="1740.4874219999999"/>
    <n v="1729.9841409999999"/>
  </r>
  <r>
    <n v="922422"/>
    <x v="0"/>
    <x v="58"/>
    <x v="0"/>
    <x v="3"/>
    <n v="2156.0434310000001"/>
    <n v="0"/>
    <n v="2910.8292000000001"/>
    <n v="2160.7085149999998"/>
    <n v="2156.0434310000001"/>
  </r>
  <r>
    <n v="922423"/>
    <x v="0"/>
    <x v="58"/>
    <x v="1"/>
    <x v="0"/>
    <n v="1290.9468429999999"/>
    <n v="0"/>
    <n v="1594.37285"/>
    <n v="1294.949629"/>
    <n v="1290.9468429999999"/>
  </r>
  <r>
    <n v="922424"/>
    <x v="0"/>
    <x v="58"/>
    <x v="1"/>
    <x v="1"/>
    <n v="1215.8428670000001"/>
    <n v="0"/>
    <n v="1290.9468429999999"/>
    <n v="1216.4592110000001"/>
    <n v="1215.8428670000001"/>
  </r>
  <r>
    <n v="922425"/>
    <x v="0"/>
    <x v="58"/>
    <x v="1"/>
    <x v="2"/>
    <n v="838.18843400000003"/>
    <n v="268.46068100000002"/>
    <n v="1215.8428670000001"/>
    <n v="1112.1314709999999"/>
    <n v="1106.6491140000001"/>
  </r>
  <r>
    <n v="922426"/>
    <x v="0"/>
    <x v="58"/>
    <x v="1"/>
    <x v="3"/>
    <n v="1290.367524"/>
    <n v="0"/>
    <n v="1592.1664069999999"/>
    <n v="1293.1575560000001"/>
    <n v="1290.367524"/>
  </r>
  <r>
    <n v="922427"/>
    <x v="0"/>
    <x v="58"/>
    <x v="2"/>
    <x v="0"/>
    <n v="140.184292"/>
    <n v="0"/>
    <n v="164.77080000000001"/>
    <n v="144.65228500000001"/>
    <n v="140.184292"/>
  </r>
  <r>
    <n v="922428"/>
    <x v="0"/>
    <x v="58"/>
    <x v="2"/>
    <x v="1"/>
    <n v="132.04849400000001"/>
    <n v="0"/>
    <n v="140.184292"/>
    <n v="135.067566"/>
    <n v="132.04849400000001"/>
  </r>
  <r>
    <n v="922429"/>
    <x v="0"/>
    <x v="58"/>
    <x v="2"/>
    <x v="2"/>
    <n v="15.231645"/>
    <n v="107.448756"/>
    <n v="132.04849400000001"/>
    <n v="124.87826"/>
    <n v="122.680401"/>
  </r>
  <r>
    <n v="922430"/>
    <x v="0"/>
    <x v="58"/>
    <x v="2"/>
    <x v="3"/>
    <n v="718.74309600000004"/>
    <n v="0"/>
    <n v="838.18843400000003"/>
    <n v="735.84562600000004"/>
    <n v="718.74309600000004"/>
  </r>
  <r>
    <n v="922431"/>
    <x v="0"/>
    <x v="58"/>
    <x v="3"/>
    <x v="0"/>
    <n v="38.661223999999997"/>
    <n v="0"/>
    <n v="50.4268"/>
    <n v="47.421362999999999"/>
    <n v="38.661223999999997"/>
  </r>
  <r>
    <n v="922432"/>
    <x v="0"/>
    <x v="58"/>
    <x v="3"/>
    <x v="1"/>
    <n v="37.988384000000003"/>
    <n v="0"/>
    <n v="38.661223999999997"/>
    <n v="37.988518999999997"/>
    <n v="37.988384000000003"/>
  </r>
  <r>
    <n v="922433"/>
    <x v="0"/>
    <x v="58"/>
    <x v="3"/>
    <x v="2"/>
    <n v="0"/>
    <n v="37.000025000000001"/>
    <n v="37.988384000000003"/>
    <n v="37.000686000000002"/>
    <n v="37.000025000000001"/>
  </r>
  <r>
    <n v="922434"/>
    <x v="0"/>
    <x v="58"/>
    <x v="3"/>
    <x v="3"/>
    <n v="11.193374"/>
    <n v="0"/>
    <n v="15.231645"/>
    <n v="14.323839"/>
    <n v="11.193374"/>
  </r>
  <r>
    <n v="922435"/>
    <x v="0"/>
    <x v="59"/>
    <x v="0"/>
    <x v="0"/>
    <n v="19911.802189000002"/>
    <n v="0"/>
    <n v="26837.831999999999"/>
    <n v="19921.722694"/>
    <n v="19911.802189000002"/>
  </r>
  <r>
    <n v="922436"/>
    <x v="0"/>
    <x v="59"/>
    <x v="0"/>
    <x v="1"/>
    <n v="18237.437451000002"/>
    <n v="0"/>
    <n v="19911.802189000002"/>
    <n v="18286.999131"/>
    <n v="18237.437451000002"/>
  </r>
  <r>
    <n v="922437"/>
    <x v="0"/>
    <x v="59"/>
    <x v="0"/>
    <x v="2"/>
    <n v="15786.165268000001"/>
    <n v="142.183931"/>
    <n v="18237.437451000002"/>
    <n v="16050.768700000001"/>
    <n v="15928.349199"/>
  </r>
  <r>
    <n v="922438"/>
    <x v="0"/>
    <x v="59"/>
    <x v="0"/>
    <x v="3"/>
    <n v="19912.748298999999"/>
    <n v="0"/>
    <n v="26837.831999999999"/>
    <n v="19921.722694"/>
    <n v="19912.748298999999"/>
  </r>
  <r>
    <n v="922439"/>
    <x v="0"/>
    <x v="59"/>
    <x v="1"/>
    <x v="0"/>
    <n v="23458.819325"/>
    <n v="0"/>
    <n v="29416.084599999998"/>
    <n v="23891.743912000002"/>
    <n v="23458.819325"/>
  </r>
  <r>
    <n v="922440"/>
    <x v="0"/>
    <x v="59"/>
    <x v="1"/>
    <x v="1"/>
    <n v="20842.601978999999"/>
    <n v="0"/>
    <n v="23458.819325"/>
    <n v="22105.245449999999"/>
    <n v="20842.601978999999"/>
  </r>
  <r>
    <n v="922441"/>
    <x v="0"/>
    <x v="59"/>
    <x v="1"/>
    <x v="2"/>
    <n v="15424.848582000001"/>
    <n v="2252.8428779999999"/>
    <n v="20842.601978999999"/>
    <n v="19064.728030999999"/>
    <n v="17677.691459999998"/>
  </r>
  <r>
    <n v="922442"/>
    <x v="0"/>
    <x v="59"/>
    <x v="1"/>
    <x v="3"/>
    <n v="12603.163514"/>
    <n v="0"/>
    <n v="15786.165268000001"/>
    <n v="12821.523429999999"/>
    <n v="12603.163514"/>
  </r>
  <r>
    <n v="922443"/>
    <x v="0"/>
    <x v="59"/>
    <x v="2"/>
    <x v="0"/>
    <n v="5522.1407529999997"/>
    <n v="0"/>
    <n v="6318.3857500000004"/>
    <n v="5546.9108500000002"/>
    <n v="5522.1407529999997"/>
  </r>
  <r>
    <n v="922444"/>
    <x v="0"/>
    <x v="59"/>
    <x v="2"/>
    <x v="1"/>
    <n v="4863.2368969999998"/>
    <n v="0"/>
    <n v="5522.1407529999997"/>
    <n v="5320.5826159999997"/>
    <n v="4863.2368969999998"/>
  </r>
  <r>
    <n v="922445"/>
    <x v="0"/>
    <x v="59"/>
    <x v="2"/>
    <x v="2"/>
    <n v="799.23495800000001"/>
    <n v="3384.7429069999998"/>
    <n v="4863.2368969999998"/>
    <n v="4599.163133"/>
    <n v="4183.9778649999998"/>
  </r>
  <r>
    <n v="922446"/>
    <x v="0"/>
    <x v="59"/>
    <x v="2"/>
    <x v="3"/>
    <n v="13480.189168999999"/>
    <n v="0"/>
    <n v="15424.848582000001"/>
    <n v="13541.47457"/>
    <n v="13480.189168999999"/>
  </r>
  <r>
    <n v="922447"/>
    <x v="0"/>
    <x v="59"/>
    <x v="3"/>
    <x v="0"/>
    <n v="190.19295199999999"/>
    <n v="0"/>
    <n v="203.49"/>
    <n v="191.361996"/>
    <n v="190.19295199999999"/>
  </r>
  <r>
    <n v="922448"/>
    <x v="0"/>
    <x v="59"/>
    <x v="3"/>
    <x v="1"/>
    <n v="180.226575"/>
    <n v="0"/>
    <n v="190.19295199999999"/>
    <n v="186.88359500000001"/>
    <n v="180.226575"/>
  </r>
  <r>
    <n v="922449"/>
    <x v="0"/>
    <x v="59"/>
    <x v="3"/>
    <x v="2"/>
    <n v="0"/>
    <n v="161.38553099999999"/>
    <n v="180.226575"/>
    <n v="175.540684"/>
    <n v="161.38553099999999"/>
  </r>
  <r>
    <n v="922450"/>
    <x v="0"/>
    <x v="59"/>
    <x v="3"/>
    <x v="3"/>
    <n v="746.85992199999998"/>
    <n v="0"/>
    <n v="799.23495800000001"/>
    <n v="751.60055399999999"/>
    <n v="746.85992199999998"/>
  </r>
  <r>
    <n v="922451"/>
    <x v="0"/>
    <x v="60"/>
    <x v="0"/>
    <x v="0"/>
    <n v="123807.33008299999"/>
    <n v="0"/>
    <n v="166802.89499999999"/>
    <n v="123817.788959"/>
    <n v="123807.33008299999"/>
  </r>
  <r>
    <n v="922452"/>
    <x v="0"/>
    <x v="60"/>
    <x v="0"/>
    <x v="1"/>
    <n v="113689.583424"/>
    <n v="0"/>
    <n v="123807.33008299999"/>
    <n v="113704.65194900001"/>
    <n v="113689.583424"/>
  </r>
  <r>
    <n v="922453"/>
    <x v="0"/>
    <x v="60"/>
    <x v="0"/>
    <x v="2"/>
    <n v="98399.291440000001"/>
    <n v="1615.1593700000001"/>
    <n v="113689.583424"/>
    <n v="100058.20237100001"/>
    <n v="100014.45080999999"/>
  </r>
  <r>
    <n v="922454"/>
    <x v="0"/>
    <x v="60"/>
    <x v="0"/>
    <x v="3"/>
    <n v="123796.686283"/>
    <n v="0"/>
    <n v="166802.89499999999"/>
    <n v="123817.788959"/>
    <n v="123796.686283"/>
  </r>
  <r>
    <n v="922455"/>
    <x v="0"/>
    <x v="60"/>
    <x v="1"/>
    <x v="0"/>
    <n v="102464.85367"/>
    <n v="0"/>
    <n v="126226.48179999999"/>
    <n v="102521.148518"/>
    <n v="102464.85367"/>
  </r>
  <r>
    <n v="922456"/>
    <x v="0"/>
    <x v="60"/>
    <x v="1"/>
    <x v="1"/>
    <n v="96173.743801999997"/>
    <n v="0"/>
    <n v="102464.85367"/>
    <n v="96552.631613000005"/>
    <n v="96173.743801999997"/>
  </r>
  <r>
    <n v="922457"/>
    <x v="0"/>
    <x v="60"/>
    <x v="1"/>
    <x v="2"/>
    <n v="52074.263833999998"/>
    <n v="35259.361930999999"/>
    <n v="96173.743801999997"/>
    <n v="87970.123456000001"/>
    <n v="87333.625765000004"/>
  </r>
  <r>
    <n v="922458"/>
    <x v="0"/>
    <x v="60"/>
    <x v="1"/>
    <x v="3"/>
    <n v="79605.008029000004"/>
    <n v="0"/>
    <n v="98399.291440000001"/>
    <n v="79919.904508000007"/>
    <n v="79605.008029000004"/>
  </r>
  <r>
    <n v="922459"/>
    <x v="0"/>
    <x v="60"/>
    <x v="2"/>
    <x v="0"/>
    <n v="5833.1029850000004"/>
    <n v="0"/>
    <n v="6767.0640000000003"/>
    <n v="5940.8054860000002"/>
    <n v="5833.1029850000004"/>
  </r>
  <r>
    <n v="922460"/>
    <x v="0"/>
    <x v="60"/>
    <x v="2"/>
    <x v="1"/>
    <n v="5596.874589"/>
    <n v="0"/>
    <n v="5833.1029850000004"/>
    <n v="5620.1947259999997"/>
    <n v="5596.874589"/>
  </r>
  <r>
    <n v="922461"/>
    <x v="0"/>
    <x v="60"/>
    <x v="2"/>
    <x v="2"/>
    <n v="46.736412000000001"/>
    <n v="5243.2458779999997"/>
    <n v="5596.874589"/>
    <n v="5292.9642990000002"/>
    <n v="5289.9822899999999"/>
  </r>
  <r>
    <n v="922462"/>
    <x v="0"/>
    <x v="60"/>
    <x v="2"/>
    <x v="3"/>
    <n v="45451.103795000003"/>
    <n v="0"/>
    <n v="52074.263833999998"/>
    <n v="45715.996220000001"/>
    <n v="45451.103795000003"/>
  </r>
  <r>
    <n v="922463"/>
    <x v="0"/>
    <x v="60"/>
    <x v="3"/>
    <x v="0"/>
    <n v="20.909988999999999"/>
    <n v="0"/>
    <n v="22.4115"/>
    <n v="21.075775"/>
    <n v="20.909988999999999"/>
  </r>
  <r>
    <n v="922464"/>
    <x v="0"/>
    <x v="60"/>
    <x v="3"/>
    <x v="1"/>
    <n v="20.546118"/>
    <n v="0"/>
    <n v="20.909988999999999"/>
    <n v="20.546154999999999"/>
    <n v="20.546118"/>
  </r>
  <r>
    <n v="922465"/>
    <x v="0"/>
    <x v="60"/>
    <x v="3"/>
    <x v="2"/>
    <n v="0"/>
    <n v="20.004082"/>
    <n v="20.546118"/>
    <n v="20.011918999999999"/>
    <n v="20.004082"/>
  </r>
  <r>
    <n v="922466"/>
    <x v="0"/>
    <x v="60"/>
    <x v="3"/>
    <x v="3"/>
    <n v="43.715800999999999"/>
    <n v="0"/>
    <n v="46.736412000000001"/>
    <n v="43.950921999999998"/>
    <n v="43.715800999999999"/>
  </r>
  <r>
    <n v="922467"/>
    <x v="0"/>
    <x v="61"/>
    <x v="0"/>
    <x v="0"/>
    <n v="7282.7841230000004"/>
    <n v="0"/>
    <n v="9811.9349999999995"/>
    <n v="7283.399351"/>
    <n v="7282.7841230000004"/>
  </r>
  <r>
    <n v="922468"/>
    <x v="0"/>
    <x v="61"/>
    <x v="0"/>
    <x v="1"/>
    <n v="6687.6225539999996"/>
    <n v="0"/>
    <n v="7282.7841230000004"/>
    <n v="6688.5089379999999"/>
    <n v="6687.6225539999996"/>
  </r>
  <r>
    <n v="922469"/>
    <x v="0"/>
    <x v="61"/>
    <x v="0"/>
    <x v="2"/>
    <n v="5788.1936139999998"/>
    <n v="95.009375000000006"/>
    <n v="6687.6225539999996"/>
    <n v="5885.7766099999999"/>
    <n v="5883.2029890000003"/>
  </r>
  <r>
    <n v="922470"/>
    <x v="0"/>
    <x v="61"/>
    <x v="0"/>
    <x v="3"/>
    <n v="7282.1580169999997"/>
    <n v="0"/>
    <n v="9811.9349999999995"/>
    <n v="7283.399351"/>
    <n v="7282.1580169999997"/>
  </r>
  <r>
    <n v="922471"/>
    <x v="0"/>
    <x v="61"/>
    <x v="1"/>
    <x v="0"/>
    <n v="6528.7776439999998"/>
    <n v="0"/>
    <n v="8042.8029999999999"/>
    <n v="6532.3645969999998"/>
    <n v="6528.7776439999998"/>
  </r>
  <r>
    <n v="922472"/>
    <x v="0"/>
    <x v="61"/>
    <x v="1"/>
    <x v="1"/>
    <n v="6127.9254890000002"/>
    <n v="0"/>
    <n v="6528.7776439999998"/>
    <n v="6152.0671739999998"/>
    <n v="6127.9254890000002"/>
  </r>
  <r>
    <n v="922473"/>
    <x v="0"/>
    <x v="61"/>
    <x v="1"/>
    <x v="2"/>
    <n v="3318.0283519999998"/>
    <n v="2246.6292170000002"/>
    <n v="6127.9254890000002"/>
    <n v="5605.2134450000003"/>
    <n v="5564.657569"/>
  </r>
  <r>
    <n v="922474"/>
    <x v="0"/>
    <x v="61"/>
    <x v="1"/>
    <x v="3"/>
    <n v="4682.6475309999996"/>
    <n v="0"/>
    <n v="5788.1936139999998"/>
    <n v="4701.1708529999996"/>
    <n v="4682.6475309999996"/>
  </r>
  <r>
    <n v="922475"/>
    <x v="0"/>
    <x v="61"/>
    <x v="2"/>
    <x v="0"/>
    <n v="370.74807099999998"/>
    <n v="0"/>
    <n v="430.11"/>
    <n v="377.593569"/>
    <n v="370.74807099999998"/>
  </r>
  <r>
    <n v="922476"/>
    <x v="0"/>
    <x v="61"/>
    <x v="2"/>
    <x v="1"/>
    <n v="355.73355400000003"/>
    <n v="0"/>
    <n v="370.74807099999998"/>
    <n v="357.21576599999997"/>
    <n v="355.73355400000003"/>
  </r>
  <r>
    <n v="922477"/>
    <x v="0"/>
    <x v="61"/>
    <x v="2"/>
    <x v="2"/>
    <n v="2.9705349999999999"/>
    <n v="333.25715300000002"/>
    <n v="355.73355400000003"/>
    <n v="336.41722199999998"/>
    <n v="336.227688"/>
  </r>
  <r>
    <n v="922478"/>
    <x v="0"/>
    <x v="61"/>
    <x v="2"/>
    <x v="3"/>
    <n v="2896.0188760000001"/>
    <n v="0"/>
    <n v="3318.0283519999998"/>
    <n v="2912.8970899999999"/>
    <n v="2896.0188760000001"/>
  </r>
  <r>
    <n v="922479"/>
    <x v="0"/>
    <x v="61"/>
    <x v="3"/>
    <x v="0"/>
    <n v="1.029895"/>
    <n v="0"/>
    <n v="1.10385"/>
    <n v="1.0380609999999999"/>
    <n v="1.029895"/>
  </r>
  <r>
    <n v="922480"/>
    <x v="0"/>
    <x v="61"/>
    <x v="3"/>
    <x v="1"/>
    <n v="1.011973"/>
    <n v="0"/>
    <n v="1.029895"/>
    <n v="1.0119750000000001"/>
    <n v="1.011973"/>
  </r>
  <r>
    <n v="922481"/>
    <x v="0"/>
    <x v="61"/>
    <x v="3"/>
    <x v="2"/>
    <n v="0"/>
    <n v="0.98527600000000004"/>
    <n v="1.011973"/>
    <n v="0.98566200000000004"/>
    <n v="0.98527600000000004"/>
  </r>
  <r>
    <n v="922482"/>
    <x v="0"/>
    <x v="61"/>
    <x v="3"/>
    <x v="3"/>
    <n v="2.7785470000000001"/>
    <n v="0"/>
    <n v="2.9705349999999999"/>
    <n v="2.7934909999999999"/>
    <n v="2.7785470000000001"/>
  </r>
  <r>
    <n v="922483"/>
    <x v="0"/>
    <x v="62"/>
    <x v="0"/>
    <x v="0"/>
    <n v="29390.832434"/>
    <n v="0"/>
    <n v="39614.9715"/>
    <n v="29406.193343999999"/>
    <n v="29390.832434"/>
  </r>
  <r>
    <n v="922484"/>
    <x v="0"/>
    <x v="62"/>
    <x v="0"/>
    <x v="1"/>
    <n v="26939.839079000001"/>
    <n v="0"/>
    <n v="29390.832434"/>
    <n v="26992.540507999998"/>
    <n v="26939.839079000001"/>
  </r>
  <r>
    <n v="922485"/>
    <x v="0"/>
    <x v="62"/>
    <x v="0"/>
    <x v="2"/>
    <n v="23360.139755"/>
    <n v="175.170016"/>
    <n v="26939.839079000001"/>
    <n v="23709.752372999999"/>
    <n v="23535.30977"/>
  </r>
  <r>
    <n v="922486"/>
    <x v="0"/>
    <x v="62"/>
    <x v="0"/>
    <x v="3"/>
    <n v="29389.929253999999"/>
    <n v="0"/>
    <n v="39614.9715"/>
    <n v="29406.193343999999"/>
    <n v="29389.929253999999"/>
  </r>
  <r>
    <n v="922487"/>
    <x v="0"/>
    <x v="62"/>
    <x v="1"/>
    <x v="0"/>
    <n v="84513.822931000002"/>
    <n v="0"/>
    <n v="104139.4032"/>
    <n v="84582.023279000001"/>
    <n v="84513.822931000002"/>
  </r>
  <r>
    <n v="922488"/>
    <x v="0"/>
    <x v="62"/>
    <x v="1"/>
    <x v="1"/>
    <n v="78384.788436000003"/>
    <n v="0"/>
    <n v="84513.822931000002"/>
    <n v="79637.375348000001"/>
    <n v="78384.788436000003"/>
  </r>
  <r>
    <n v="922489"/>
    <x v="0"/>
    <x v="62"/>
    <x v="1"/>
    <x v="2"/>
    <n v="60479.687948999999"/>
    <n v="8593.2494850000003"/>
    <n v="78384.788436000003"/>
    <n v="71698.565982"/>
    <n v="69072.937434000007"/>
  </r>
  <r>
    <n v="922490"/>
    <x v="0"/>
    <x v="62"/>
    <x v="1"/>
    <x v="3"/>
    <n v="18957.423991"/>
    <n v="0"/>
    <n v="23360.139755"/>
    <n v="18973.105509000001"/>
    <n v="18957.423991"/>
  </r>
  <r>
    <n v="922491"/>
    <x v="0"/>
    <x v="62"/>
    <x v="2"/>
    <x v="0"/>
    <n v="42470.514026999997"/>
    <n v="0"/>
    <n v="48628.733"/>
    <n v="42691.164701000002"/>
    <n v="42470.514026999997"/>
  </r>
  <r>
    <n v="922492"/>
    <x v="0"/>
    <x v="62"/>
    <x v="2"/>
    <x v="1"/>
    <n v="39856.527564000004"/>
    <n v="0"/>
    <n v="42470.514026999997"/>
    <n v="40920.340264999999"/>
    <n v="39856.527564000004"/>
  </r>
  <r>
    <n v="922493"/>
    <x v="0"/>
    <x v="62"/>
    <x v="2"/>
    <x v="2"/>
    <n v="11219.921826"/>
    <n v="23608.117492000001"/>
    <n v="39856.527564000004"/>
    <n v="37692.318117000003"/>
    <n v="34828.039318000003"/>
  </r>
  <r>
    <n v="922494"/>
    <x v="0"/>
    <x v="62"/>
    <x v="2"/>
    <x v="3"/>
    <n v="52801.222611999998"/>
    <n v="0"/>
    <n v="60479.687948999999"/>
    <n v="53095.118049999997"/>
    <n v="52801.222611999998"/>
  </r>
  <r>
    <n v="922495"/>
    <x v="0"/>
    <x v="62"/>
    <x v="3"/>
    <x v="0"/>
    <n v="8322.6768310000007"/>
    <n v="0"/>
    <n v="8850.3529500000004"/>
    <n v="8322.8719139999994"/>
    <n v="8322.6768310000007"/>
  </r>
  <r>
    <n v="922496"/>
    <x v="0"/>
    <x v="62"/>
    <x v="3"/>
    <x v="1"/>
    <n v="8001.6993329999996"/>
    <n v="0"/>
    <n v="8322.6768310000007"/>
    <n v="8177.8622539999997"/>
    <n v="8001.6993329999996"/>
  </r>
  <r>
    <n v="922497"/>
    <x v="0"/>
    <x v="62"/>
    <x v="3"/>
    <x v="2"/>
    <n v="0"/>
    <n v="7041.0228129999996"/>
    <n v="8001.6993329999996"/>
    <n v="7793.6551499999996"/>
    <n v="7041.0228129999996"/>
  </r>
  <r>
    <n v="922498"/>
    <x v="0"/>
    <x v="62"/>
    <x v="3"/>
    <x v="3"/>
    <n v="10550.949613000001"/>
    <n v="0"/>
    <n v="11219.921826"/>
    <n v="10551.214485"/>
    <n v="10550.949613000001"/>
  </r>
  <r>
    <n v="922499"/>
    <x v="0"/>
    <x v="63"/>
    <x v="0"/>
    <x v="0"/>
    <n v="1238.6940870000001"/>
    <n v="0"/>
    <n v="1669.5965000000001"/>
    <n v="1239.341482"/>
    <n v="1238.6940870000001"/>
  </r>
  <r>
    <n v="922500"/>
    <x v="0"/>
    <x v="63"/>
    <x v="0"/>
    <x v="1"/>
    <n v="1135.3955169999999"/>
    <n v="0"/>
    <n v="1238.6940870000001"/>
    <n v="1137.6166499999999"/>
    <n v="1135.3955169999999"/>
  </r>
  <r>
    <n v="922501"/>
    <x v="0"/>
    <x v="63"/>
    <x v="0"/>
    <x v="2"/>
    <n v="984.52696300000002"/>
    <n v="7.382644"/>
    <n v="1135.3955169999999"/>
    <n v="999.26159399999995"/>
    <n v="991.90960700000005"/>
  </r>
  <r>
    <n v="922502"/>
    <x v="0"/>
    <x v="63"/>
    <x v="0"/>
    <x v="3"/>
    <n v="1238.6560219999999"/>
    <n v="0"/>
    <n v="1669.5965000000001"/>
    <n v="1239.341482"/>
    <n v="1238.6560219999999"/>
  </r>
  <r>
    <n v="922503"/>
    <x v="0"/>
    <x v="63"/>
    <x v="1"/>
    <x v="0"/>
    <n v="3552.2572140000002"/>
    <n v="0"/>
    <n v="4377.1531500000001"/>
    <n v="3555.1237879999999"/>
    <n v="3552.2572140000002"/>
  </r>
  <r>
    <n v="922504"/>
    <x v="0"/>
    <x v="63"/>
    <x v="1"/>
    <x v="1"/>
    <n v="3294.6436509999999"/>
    <n v="0"/>
    <n v="3552.2572140000002"/>
    <n v="3347.2919729999999"/>
    <n v="3294.6436509999999"/>
  </r>
  <r>
    <n v="922505"/>
    <x v="0"/>
    <x v="63"/>
    <x v="1"/>
    <x v="2"/>
    <n v="2537.9075499999999"/>
    <n v="360.59830099999999"/>
    <n v="3294.6436509999999"/>
    <n v="3013.6105480000001"/>
    <n v="2898.5058509999999"/>
  </r>
  <r>
    <n v="922506"/>
    <x v="0"/>
    <x v="63"/>
    <x v="1"/>
    <x v="3"/>
    <n v="798.97189200000003"/>
    <n v="0"/>
    <n v="984.52696300000002"/>
    <n v="799.63279899999998"/>
    <n v="798.97189200000003"/>
  </r>
  <r>
    <n v="922507"/>
    <x v="0"/>
    <x v="63"/>
    <x v="2"/>
    <x v="0"/>
    <n v="1776.975312"/>
    <n v="0"/>
    <n v="2034.6365000000001"/>
    <n v="1786.2073829999999"/>
    <n v="1776.975312"/>
  </r>
  <r>
    <n v="922508"/>
    <x v="0"/>
    <x v="63"/>
    <x v="2"/>
    <x v="1"/>
    <n v="1667.605564"/>
    <n v="0"/>
    <n v="1776.975312"/>
    <n v="1712.1157129999999"/>
    <n v="1667.605564"/>
  </r>
  <r>
    <n v="922509"/>
    <x v="0"/>
    <x v="63"/>
    <x v="2"/>
    <x v="2"/>
    <n v="469.44390800000002"/>
    <n v="987.768642"/>
    <n v="1667.605564"/>
    <n v="1577.054582"/>
    <n v="1457.21255"/>
  </r>
  <r>
    <n v="922510"/>
    <x v="0"/>
    <x v="63"/>
    <x v="2"/>
    <x v="3"/>
    <n v="2215.696312"/>
    <n v="0"/>
    <n v="2537.9075499999999"/>
    <n v="2228.0290380000001"/>
    <n v="2215.696312"/>
  </r>
  <r>
    <n v="922511"/>
    <x v="0"/>
    <x v="63"/>
    <x v="3"/>
    <x v="0"/>
    <n v="347.075355"/>
    <n v="0"/>
    <n v="369.08069999999998"/>
    <n v="347.08348999999998"/>
    <n v="347.075355"/>
  </r>
  <r>
    <n v="922512"/>
    <x v="0"/>
    <x v="63"/>
    <x v="3"/>
    <x v="1"/>
    <n v="333.68983200000002"/>
    <n v="0"/>
    <n v="347.075355"/>
    <n v="341.03624400000001"/>
    <n v="333.68983200000002"/>
  </r>
  <r>
    <n v="922513"/>
    <x v="0"/>
    <x v="63"/>
    <x v="3"/>
    <x v="2"/>
    <n v="0"/>
    <n v="293.62734399999999"/>
    <n v="333.68983200000002"/>
    <n v="325.01389699999999"/>
    <n v="293.62734399999999"/>
  </r>
  <r>
    <n v="922514"/>
    <x v="0"/>
    <x v="63"/>
    <x v="3"/>
    <x v="3"/>
    <n v="441.45396899999997"/>
    <n v="0"/>
    <n v="469.44390800000002"/>
    <n v="441.46505100000002"/>
    <n v="441.45396899999997"/>
  </r>
  <r>
    <n v="922515"/>
    <x v="0"/>
    <x v="64"/>
    <x v="0"/>
    <x v="0"/>
    <n v="151122.49201099999"/>
    <n v="0"/>
    <n v="203765.39499999999"/>
    <n v="151255.05270900001"/>
    <n v="151122.49201099999"/>
  </r>
  <r>
    <n v="922516"/>
    <x v="0"/>
    <x v="64"/>
    <x v="0"/>
    <x v="1"/>
    <n v="138371.96520000001"/>
    <n v="0"/>
    <n v="151122.49201099999"/>
    <n v="138790.89666299999"/>
    <n v="138371.96520000001"/>
  </r>
  <r>
    <n v="922517"/>
    <x v="0"/>
    <x v="64"/>
    <x v="0"/>
    <x v="2"/>
    <n v="119080.016734"/>
    <n v="1146.6425260000001"/>
    <n v="138371.96520000001"/>
    <n v="121781.166572"/>
    <n v="120226.65926"/>
  </r>
  <r>
    <n v="922518"/>
    <x v="0"/>
    <x v="64"/>
    <x v="0"/>
    <x v="3"/>
    <n v="151114.11617600001"/>
    <n v="0"/>
    <n v="203765.39499999999"/>
    <n v="151255.05270900001"/>
    <n v="151114.11617600001"/>
  </r>
  <r>
    <n v="922519"/>
    <x v="0"/>
    <x v="64"/>
    <x v="1"/>
    <x v="0"/>
    <n v="19090.774989000001"/>
    <n v="0"/>
    <n v="23525.497500000001"/>
    <n v="19107.409070000002"/>
    <n v="19090.774989000001"/>
  </r>
  <r>
    <n v="922520"/>
    <x v="0"/>
    <x v="64"/>
    <x v="1"/>
    <x v="1"/>
    <n v="17828.872675999999"/>
    <n v="0"/>
    <n v="19090.774989000001"/>
    <n v="17989.237271999998"/>
    <n v="17828.872675999999"/>
  </r>
  <r>
    <n v="922521"/>
    <x v="0"/>
    <x v="64"/>
    <x v="1"/>
    <x v="2"/>
    <n v="14982.643805"/>
    <n v="981.96794299999999"/>
    <n v="17828.872675999999"/>
    <n v="16308.069836999999"/>
    <n v="15964.611747999999"/>
  </r>
  <r>
    <n v="922522"/>
    <x v="0"/>
    <x v="64"/>
    <x v="1"/>
    <x v="3"/>
    <n v="96627.190885999997"/>
    <n v="0"/>
    <n v="119080.016734"/>
    <n v="96716.789590999993"/>
    <n v="96627.190885999997"/>
  </r>
  <r>
    <n v="922523"/>
    <x v="0"/>
    <x v="64"/>
    <x v="2"/>
    <x v="0"/>
    <n v="52736.169109000002"/>
    <n v="0"/>
    <n v="60715.656000000003"/>
    <n v="53302.274402000003"/>
    <n v="52736.169109000002"/>
  </r>
  <r>
    <n v="922524"/>
    <x v="0"/>
    <x v="64"/>
    <x v="2"/>
    <x v="1"/>
    <n v="50474.933199999999"/>
    <n v="0"/>
    <n v="52736.169109000002"/>
    <n v="50811.298937"/>
    <n v="50474.933199999999"/>
  </r>
  <r>
    <n v="922525"/>
    <x v="0"/>
    <x v="64"/>
    <x v="2"/>
    <x v="2"/>
    <n v="35274.956998000001"/>
    <n v="8416.4170620000004"/>
    <n v="50474.933199999999"/>
    <n v="47734.144328000002"/>
    <n v="43691.374059000002"/>
  </r>
  <r>
    <n v="922526"/>
    <x v="0"/>
    <x v="64"/>
    <x v="2"/>
    <x v="3"/>
    <n v="13003.653141999999"/>
    <n v="0"/>
    <n v="14982.643805"/>
    <n v="13153.262997"/>
    <n v="13003.653141999999"/>
  </r>
  <r>
    <n v="922527"/>
    <x v="0"/>
    <x v="64"/>
    <x v="3"/>
    <x v="0"/>
    <n v="9837.7032099999997"/>
    <n v="0"/>
    <n v="10747.075000000001"/>
    <n v="10106.54933"/>
    <n v="9837.7032099999997"/>
  </r>
  <r>
    <n v="922528"/>
    <x v="0"/>
    <x v="64"/>
    <x v="3"/>
    <x v="1"/>
    <n v="9624.3921759999994"/>
    <n v="0"/>
    <n v="9837.7032099999997"/>
    <n v="9666.5271740000007"/>
    <n v="9624.3921759999994"/>
  </r>
  <r>
    <n v="922529"/>
    <x v="0"/>
    <x v="64"/>
    <x v="3"/>
    <x v="2"/>
    <n v="0"/>
    <n v="4900.7679509999998"/>
    <n v="9624.3921759999994"/>
    <n v="9374.15798"/>
    <n v="4900.7679509999998"/>
  </r>
  <r>
    <n v="922530"/>
    <x v="0"/>
    <x v="64"/>
    <x v="3"/>
    <x v="3"/>
    <n v="32227.492444"/>
    <n v="0"/>
    <n v="35274.956998000001"/>
    <n v="33172.569560000004"/>
    <n v="32227.492444"/>
  </r>
  <r>
    <n v="922531"/>
    <x v="0"/>
    <x v="65"/>
    <x v="0"/>
    <x v="0"/>
    <n v="8357.2037130000008"/>
    <n v="0"/>
    <n v="11268.4015"/>
    <n v="8364.5344330000007"/>
    <n v="8357.2037130000008"/>
  </r>
  <r>
    <n v="922532"/>
    <x v="0"/>
    <x v="65"/>
    <x v="0"/>
    <x v="1"/>
    <n v="7652.0886200000004"/>
    <n v="0"/>
    <n v="8357.2037130000008"/>
    <n v="7675.2558900000004"/>
    <n v="7652.0886200000004"/>
  </r>
  <r>
    <n v="922533"/>
    <x v="0"/>
    <x v="65"/>
    <x v="0"/>
    <x v="2"/>
    <n v="6585.2272860000003"/>
    <n v="63.410316999999999"/>
    <n v="7652.0886200000004"/>
    <n v="6734.6031940000003"/>
    <n v="6648.6376039999996"/>
  </r>
  <r>
    <n v="922534"/>
    <x v="0"/>
    <x v="65"/>
    <x v="0"/>
    <x v="3"/>
    <n v="8356.7405220000001"/>
    <n v="0"/>
    <n v="11268.4015"/>
    <n v="8364.5344330000007"/>
    <n v="8356.7405220000001"/>
  </r>
  <r>
    <n v="922535"/>
    <x v="0"/>
    <x v="65"/>
    <x v="1"/>
    <x v="0"/>
    <n v="117252.561282"/>
    <n v="0"/>
    <n v="144489.935"/>
    <n v="117354.725207"/>
    <n v="117252.561282"/>
  </r>
  <r>
    <n v="922536"/>
    <x v="0"/>
    <x v="65"/>
    <x v="1"/>
    <x v="1"/>
    <n v="109502.15416799999"/>
    <n v="0"/>
    <n v="117252.561282"/>
    <n v="110487.088496"/>
    <n v="109502.15416799999"/>
  </r>
  <r>
    <n v="922537"/>
    <x v="0"/>
    <x v="65"/>
    <x v="1"/>
    <x v="2"/>
    <n v="91889.013271999997"/>
    <n v="6022.4394629999997"/>
    <n v="109502.15416799999"/>
    <n v="100161.62041800001"/>
    <n v="97911.452734999999"/>
  </r>
  <r>
    <n v="922538"/>
    <x v="0"/>
    <x v="65"/>
    <x v="1"/>
    <x v="3"/>
    <n v="5343.5667169999997"/>
    <n v="0"/>
    <n v="6585.2272860000003"/>
    <n v="5348.5216019999998"/>
    <n v="5343.5667169999997"/>
  </r>
  <r>
    <n v="922539"/>
    <x v="0"/>
    <x v="65"/>
    <x v="2"/>
    <x v="0"/>
    <n v="24835.056382999999"/>
    <n v="0"/>
    <n v="28592.838"/>
    <n v="25101.652480000001"/>
    <n v="24835.056382999999"/>
  </r>
  <r>
    <n v="922540"/>
    <x v="0"/>
    <x v="65"/>
    <x v="2"/>
    <x v="1"/>
    <n v="23770.172030000002"/>
    <n v="0"/>
    <n v="24835.056382999999"/>
    <n v="23928.576825"/>
    <n v="23770.172030000002"/>
  </r>
  <r>
    <n v="922541"/>
    <x v="0"/>
    <x v="65"/>
    <x v="2"/>
    <x v="2"/>
    <n v="16592.422144"/>
    <n v="3958.8636449999999"/>
    <n v="23770.172030000002"/>
    <n v="22479.451689000001"/>
    <n v="20551.285789000001"/>
  </r>
  <r>
    <n v="922542"/>
    <x v="0"/>
    <x v="65"/>
    <x v="2"/>
    <x v="3"/>
    <n v="79751.802930000005"/>
    <n v="0"/>
    <n v="91889.013271999997"/>
    <n v="80669.364751999994"/>
    <n v="79751.802930000005"/>
  </r>
  <r>
    <n v="922543"/>
    <x v="0"/>
    <x v="65"/>
    <x v="3"/>
    <x v="0"/>
    <n v="746.18050800000003"/>
    <n v="0"/>
    <n v="815.15549999999996"/>
    <n v="766.57223199999999"/>
    <n v="746.18050800000003"/>
  </r>
  <r>
    <n v="922544"/>
    <x v="0"/>
    <x v="65"/>
    <x v="3"/>
    <x v="1"/>
    <n v="730.00106700000003"/>
    <n v="0"/>
    <n v="746.18050800000003"/>
    <n v="733.19696699999997"/>
    <n v="730.00106700000003"/>
  </r>
  <r>
    <n v="922545"/>
    <x v="0"/>
    <x v="65"/>
    <x v="3"/>
    <x v="2"/>
    <n v="0"/>
    <n v="368.49035700000002"/>
    <n v="730.00106700000003"/>
    <n v="711.02103899999997"/>
    <n v="368.49035700000002"/>
  </r>
  <r>
    <n v="922546"/>
    <x v="0"/>
    <x v="65"/>
    <x v="3"/>
    <x v="3"/>
    <n v="15158.974093999999"/>
    <n v="0"/>
    <n v="16592.422144"/>
    <n v="15603.513784999999"/>
    <n v="15158.974093999999"/>
  </r>
  <r>
    <n v="922547"/>
    <x v="0"/>
    <x v="66"/>
    <x v="0"/>
    <x v="0"/>
    <n v="2968.6168980000002"/>
    <n v="0"/>
    <n v="4001.5680000000002"/>
    <n v="2970.363926"/>
    <n v="2968.6168980000002"/>
  </r>
  <r>
    <n v="922548"/>
    <x v="0"/>
    <x v="66"/>
    <x v="0"/>
    <x v="1"/>
    <n v="2720.9937960000002"/>
    <n v="0"/>
    <n v="2968.6168980000002"/>
    <n v="2726.377759"/>
    <n v="2720.9937960000002"/>
  </r>
  <r>
    <n v="922549"/>
    <x v="0"/>
    <x v="66"/>
    <x v="0"/>
    <x v="2"/>
    <n v="2362.7611059999999"/>
    <n v="7.7542160000000004"/>
    <n v="2720.9937960000002"/>
    <n v="2394.7466399999998"/>
    <n v="2370.5153230000001"/>
  </r>
  <r>
    <n v="922550"/>
    <x v="0"/>
    <x v="66"/>
    <x v="0"/>
    <x v="3"/>
    <n v="2968.5803139999998"/>
    <n v="0"/>
    <n v="4001.5680000000002"/>
    <n v="2970.363926"/>
    <n v="2968.5803139999998"/>
  </r>
  <r>
    <n v="922551"/>
    <x v="0"/>
    <x v="66"/>
    <x v="1"/>
    <x v="0"/>
    <n v="943.46401500000002"/>
    <n v="0"/>
    <n v="1162.2670499999999"/>
    <n v="943.99329799999998"/>
    <n v="943.46401500000002"/>
  </r>
  <r>
    <n v="922552"/>
    <x v="0"/>
    <x v="66"/>
    <x v="1"/>
    <x v="1"/>
    <n v="887.55527900000004"/>
    <n v="0"/>
    <n v="943.46401500000002"/>
    <n v="889.02614200000005"/>
    <n v="887.55527900000004"/>
  </r>
  <r>
    <n v="922553"/>
    <x v="0"/>
    <x v="66"/>
    <x v="1"/>
    <x v="2"/>
    <n v="690.67688699999997"/>
    <n v="74.997185999999999"/>
    <n v="887.55527900000004"/>
    <n v="811.84681399999999"/>
    <n v="765.67407200000002"/>
  </r>
  <r>
    <n v="922554"/>
    <x v="0"/>
    <x v="66"/>
    <x v="1"/>
    <x v="3"/>
    <n v="1917.93073"/>
    <n v="0"/>
    <n v="2362.7611059999999"/>
    <n v="1919.0345709999999"/>
    <n v="1917.93073"/>
  </r>
  <r>
    <n v="922555"/>
    <x v="0"/>
    <x v="66"/>
    <x v="2"/>
    <x v="0"/>
    <n v="211.916786"/>
    <n v="0"/>
    <n v="242.18700000000001"/>
    <n v="212.61596700000001"/>
    <n v="211.916786"/>
  </r>
  <r>
    <n v="922556"/>
    <x v="0"/>
    <x v="66"/>
    <x v="2"/>
    <x v="1"/>
    <n v="203.36140499999999"/>
    <n v="0"/>
    <n v="211.916786"/>
    <n v="204.18182300000001"/>
    <n v="203.36140499999999"/>
  </r>
  <r>
    <n v="922557"/>
    <x v="0"/>
    <x v="66"/>
    <x v="2"/>
    <x v="2"/>
    <n v="107.466353"/>
    <n v="65.993191999999993"/>
    <n v="203.36140499999999"/>
    <n v="192.318881"/>
    <n v="173.45954599999999"/>
  </r>
  <r>
    <n v="922558"/>
    <x v="0"/>
    <x v="66"/>
    <x v="2"/>
    <x v="3"/>
    <n v="604.46699799999999"/>
    <n v="0"/>
    <n v="690.67688699999997"/>
    <n v="606.34523899999999"/>
    <n v="604.46699799999999"/>
  </r>
  <r>
    <n v="922559"/>
    <x v="0"/>
    <x v="66"/>
    <x v="3"/>
    <x v="0"/>
    <n v="30.475428000000001"/>
    <n v="0"/>
    <n v="33.708950000000002"/>
    <n v="31.699897"/>
    <n v="30.475428000000001"/>
  </r>
  <r>
    <n v="922560"/>
    <x v="0"/>
    <x v="66"/>
    <x v="3"/>
    <x v="1"/>
    <n v="29.813471"/>
    <n v="0"/>
    <n v="30.475428000000001"/>
    <n v="29.945156000000001"/>
    <n v="29.813471"/>
  </r>
  <r>
    <n v="922561"/>
    <x v="0"/>
    <x v="66"/>
    <x v="3"/>
    <x v="2"/>
    <n v="0"/>
    <n v="23.001802999999999"/>
    <n v="29.813471"/>
    <n v="29.038319999999999"/>
    <n v="23.001802999999999"/>
  </r>
  <r>
    <n v="922562"/>
    <x v="0"/>
    <x v="66"/>
    <x v="3"/>
    <x v="3"/>
    <n v="97.327909000000005"/>
    <n v="0"/>
    <n v="107.466353"/>
    <n v="101.061359"/>
    <n v="97.327909000000005"/>
  </r>
  <r>
    <n v="922563"/>
    <x v="0"/>
    <x v="67"/>
    <x v="0"/>
    <x v="0"/>
    <n v="4271.9358979999997"/>
    <n v="0"/>
    <n v="5758.3860000000004"/>
    <n v="4274.449928"/>
    <n v="4271.9358979999997"/>
  </r>
  <r>
    <n v="922564"/>
    <x v="0"/>
    <x v="67"/>
    <x v="0"/>
    <x v="1"/>
    <n v="3915.5982309999999"/>
    <n v="0"/>
    <n v="4271.9358979999997"/>
    <n v="3923.3459280000002"/>
    <n v="3915.5982309999999"/>
  </r>
  <r>
    <n v="922565"/>
    <x v="0"/>
    <x v="67"/>
    <x v="0"/>
    <x v="2"/>
    <n v="3400.089414"/>
    <n v="11.158567"/>
    <n v="3915.5982309999999"/>
    <n v="3446.118003"/>
    <n v="3411.247981"/>
  </r>
  <r>
    <n v="922566"/>
    <x v="0"/>
    <x v="67"/>
    <x v="0"/>
    <x v="3"/>
    <n v="4271.8832519999996"/>
    <n v="0"/>
    <n v="5758.3860000000004"/>
    <n v="4274.449928"/>
    <n v="4271.8832519999996"/>
  </r>
  <r>
    <n v="922567"/>
    <x v="0"/>
    <x v="67"/>
    <x v="1"/>
    <x v="0"/>
    <n v="1277.6910519999999"/>
    <n v="0"/>
    <n v="1574.0062"/>
    <n v="1278.4078360000001"/>
    <n v="1277.6910519999999"/>
  </r>
  <r>
    <n v="922568"/>
    <x v="0"/>
    <x v="67"/>
    <x v="1"/>
    <x v="1"/>
    <n v="1201.976355"/>
    <n v="0"/>
    <n v="1277.6910519999999"/>
    <n v="1203.9682780000001"/>
    <n v="1201.976355"/>
  </r>
  <r>
    <n v="922569"/>
    <x v="0"/>
    <x v="67"/>
    <x v="1"/>
    <x v="2"/>
    <n v="920.95472800000005"/>
    <n v="100.00191700000001"/>
    <n v="1201.976355"/>
    <n v="1099.447772"/>
    <n v="1020.956645"/>
  </r>
  <r>
    <n v="922570"/>
    <x v="0"/>
    <x v="67"/>
    <x v="1"/>
    <x v="3"/>
    <n v="2759.96416"/>
    <n v="0"/>
    <n v="3400.089414"/>
    <n v="2761.5526220000002"/>
    <n v="2759.96416"/>
  </r>
  <r>
    <n v="922571"/>
    <x v="0"/>
    <x v="67"/>
    <x v="2"/>
    <x v="0"/>
    <n v="293.95818500000001"/>
    <n v="0"/>
    <n v="335.94720000000001"/>
    <n v="294.92804699999999"/>
    <n v="293.95818500000001"/>
  </r>
  <r>
    <n v="922572"/>
    <x v="0"/>
    <x v="67"/>
    <x v="2"/>
    <x v="1"/>
    <n v="282.09067700000003"/>
    <n v="0"/>
    <n v="293.95818500000001"/>
    <n v="283.22871099999998"/>
    <n v="282.09067700000003"/>
  </r>
  <r>
    <n v="922573"/>
    <x v="0"/>
    <x v="67"/>
    <x v="2"/>
    <x v="2"/>
    <n v="144.93463399999999"/>
    <n v="89.001802999999995"/>
    <n v="282.09067700000003"/>
    <n v="266.77315299999998"/>
    <n v="233.93643700000001"/>
  </r>
  <r>
    <n v="922574"/>
    <x v="0"/>
    <x v="67"/>
    <x v="2"/>
    <x v="3"/>
    <n v="806.00169200000005"/>
    <n v="0"/>
    <n v="920.95472800000005"/>
    <n v="808.50615600000003"/>
    <n v="806.00169200000005"/>
  </r>
  <r>
    <n v="922575"/>
    <x v="0"/>
    <x v="67"/>
    <x v="3"/>
    <x v="0"/>
    <n v="41.889198"/>
    <n v="0"/>
    <n v="46.333750000000002"/>
    <n v="43.572259000000003"/>
    <n v="41.889198"/>
  </r>
  <r>
    <n v="922576"/>
    <x v="0"/>
    <x v="67"/>
    <x v="3"/>
    <x v="1"/>
    <n v="40.979320999999999"/>
    <n v="0"/>
    <n v="41.889198"/>
    <n v="41.160325999999998"/>
    <n v="40.979320999999999"/>
  </r>
  <r>
    <n v="922577"/>
    <x v="0"/>
    <x v="67"/>
    <x v="3"/>
    <x v="2"/>
    <n v="0"/>
    <n v="30.001346999999999"/>
    <n v="40.979320999999999"/>
    <n v="39.913859000000002"/>
    <n v="30.001346999999999"/>
  </r>
  <r>
    <n v="922578"/>
    <x v="0"/>
    <x v="67"/>
    <x v="3"/>
    <x v="3"/>
    <n v="131.26140899999999"/>
    <n v="0"/>
    <n v="144.93463399999999"/>
    <n v="136.29652999999999"/>
    <n v="131.26140899999999"/>
  </r>
  <r>
    <n v="922579"/>
    <x v="1"/>
    <x v="0"/>
    <x v="0"/>
    <x v="0"/>
    <n v="7233.3671860000004"/>
    <n v="0"/>
    <n v="9758.9050000000007"/>
    <n v="7244.0351819999996"/>
    <n v="7233.3671860000004"/>
  </r>
  <r>
    <n v="922580"/>
    <x v="1"/>
    <x v="0"/>
    <x v="0"/>
    <x v="1"/>
    <n v="6636.9173270000001"/>
    <n v="0"/>
    <n v="7233.3671860000004"/>
    <n v="6643.1244239999996"/>
    <n v="6636.9173270000001"/>
  </r>
  <r>
    <n v="922581"/>
    <x v="1"/>
    <x v="0"/>
    <x v="0"/>
    <x v="2"/>
    <n v="5795.3394710000002"/>
    <n v="22.770161000000002"/>
    <n v="6636.9173270000001"/>
    <n v="5841.1509400000004"/>
    <n v="5818.1096319999997"/>
  </r>
  <r>
    <n v="922582"/>
    <x v="1"/>
    <x v="0"/>
    <x v="0"/>
    <x v="3"/>
    <n v="7238.4284269999998"/>
    <n v="0"/>
    <n v="9758.9050000000007"/>
    <n v="7244.0351819999996"/>
    <n v="7238.4284269999998"/>
  </r>
  <r>
    <n v="922583"/>
    <x v="1"/>
    <x v="0"/>
    <x v="1"/>
    <x v="0"/>
    <n v="40429.545514999998"/>
    <n v="0"/>
    <n v="49924.376700000001"/>
    <n v="40548.578756000003"/>
    <n v="40429.545514999998"/>
  </r>
  <r>
    <n v="922584"/>
    <x v="1"/>
    <x v="0"/>
    <x v="1"/>
    <x v="1"/>
    <n v="37709.669517000002"/>
    <n v="0"/>
    <n v="40429.545514999998"/>
    <n v="38096.760738999998"/>
    <n v="37709.669517000002"/>
  </r>
  <r>
    <n v="922585"/>
    <x v="1"/>
    <x v="0"/>
    <x v="1"/>
    <x v="2"/>
    <n v="30723.997003"/>
    <n v="2648.8988530000001"/>
    <n v="37709.669517000002"/>
    <n v="34493.034706999999"/>
    <n v="33372.895857000003"/>
  </r>
  <r>
    <n v="922586"/>
    <x v="1"/>
    <x v="0"/>
    <x v="1"/>
    <x v="3"/>
    <n v="4697.2119240000002"/>
    <n v="0"/>
    <n v="5795.3394710000002"/>
    <n v="4706.9747180000004"/>
    <n v="4697.2119240000002"/>
  </r>
  <r>
    <n v="922587"/>
    <x v="1"/>
    <x v="0"/>
    <x v="2"/>
    <x v="0"/>
    <n v="243.068387"/>
    <n v="0"/>
    <n v="285.38900000000001"/>
    <n v="250.543003"/>
    <n v="243.068387"/>
  </r>
  <r>
    <n v="922588"/>
    <x v="1"/>
    <x v="0"/>
    <x v="2"/>
    <x v="1"/>
    <n v="220.48865599999999"/>
    <n v="0"/>
    <n v="243.068387"/>
    <n v="234.19639100000001"/>
    <n v="220.48865599999999"/>
  </r>
  <r>
    <n v="922589"/>
    <x v="1"/>
    <x v="0"/>
    <x v="2"/>
    <x v="2"/>
    <n v="29.116904999999999"/>
    <n v="168.72628399999999"/>
    <n v="220.48865599999999"/>
    <n v="208.516122"/>
    <n v="197.843188"/>
  </r>
  <r>
    <n v="922590"/>
    <x v="1"/>
    <x v="0"/>
    <x v="2"/>
    <x v="3"/>
    <n v="26721.021928999999"/>
    <n v="0"/>
    <n v="30723.997003"/>
    <n v="26972.596968999998"/>
    <n v="26721.021928999999"/>
  </r>
  <r>
    <n v="922591"/>
    <x v="1"/>
    <x v="0"/>
    <x v="3"/>
    <x v="0"/>
    <n v="2.4782510000000002"/>
    <n v="0"/>
    <n v="2.83975"/>
    <n v="2.6705009999999998"/>
    <n v="2.4782510000000002"/>
  </r>
  <r>
    <n v="922592"/>
    <x v="1"/>
    <x v="0"/>
    <x v="3"/>
    <x v="1"/>
    <n v="2.3326159999999998"/>
    <n v="0"/>
    <n v="2.4782510000000002"/>
    <n v="2.4351289999999999"/>
    <n v="2.3326159999999998"/>
  </r>
  <r>
    <n v="922593"/>
    <x v="1"/>
    <x v="0"/>
    <x v="3"/>
    <x v="2"/>
    <n v="0"/>
    <n v="2.1750750000000001"/>
    <n v="2.3326159999999998"/>
    <n v="2.2719680000000002"/>
    <n v="2.1750750000000001"/>
  </r>
  <r>
    <n v="922594"/>
    <x v="1"/>
    <x v="0"/>
    <x v="3"/>
    <x v="3"/>
    <n v="27.048137000000001"/>
    <n v="0"/>
    <n v="29.116904999999999"/>
    <n v="27.381537000000002"/>
    <n v="27.048137000000001"/>
  </r>
  <r>
    <n v="922595"/>
    <x v="1"/>
    <x v="1"/>
    <x v="0"/>
    <x v="0"/>
    <n v="84157.445145999998"/>
    <n v="0"/>
    <n v="113541.10625"/>
    <n v="84281.563169000001"/>
    <n v="84157.445145999998"/>
  </r>
  <r>
    <n v="922596"/>
    <x v="1"/>
    <x v="1"/>
    <x v="0"/>
    <x v="1"/>
    <n v="77217.980442"/>
    <n v="0"/>
    <n v="84157.445145999998"/>
    <n v="77290.197622000007"/>
    <n v="77217.980442"/>
  </r>
  <r>
    <n v="922597"/>
    <x v="1"/>
    <x v="1"/>
    <x v="0"/>
    <x v="2"/>
    <n v="67426.518398999993"/>
    <n v="264.92195900000002"/>
    <n v="77217.980442"/>
    <n v="67959.544586999997"/>
    <n v="67691.440358000007"/>
  </r>
  <r>
    <n v="922598"/>
    <x v="1"/>
    <x v="1"/>
    <x v="0"/>
    <x v="3"/>
    <n v="84216.330738999997"/>
    <n v="0"/>
    <n v="113541.10625"/>
    <n v="84281.563169000001"/>
    <n v="84216.330738999997"/>
  </r>
  <r>
    <n v="922599"/>
    <x v="1"/>
    <x v="1"/>
    <x v="1"/>
    <x v="0"/>
    <n v="551218.80640100001"/>
    <n v="0"/>
    <n v="681593.94325000001"/>
    <n v="553590.60070800001"/>
    <n v="551218.80640100001"/>
  </r>
  <r>
    <n v="922600"/>
    <x v="1"/>
    <x v="1"/>
    <x v="1"/>
    <x v="1"/>
    <n v="514015.97802600003"/>
    <n v="0"/>
    <n v="551218.80640100001"/>
    <n v="519413.481272"/>
    <n v="514015.97802600003"/>
  </r>
  <r>
    <n v="922601"/>
    <x v="1"/>
    <x v="1"/>
    <x v="1"/>
    <x v="2"/>
    <n v="417232.736301"/>
    <n v="35972.120315"/>
    <n v="514015.97802600003"/>
    <n v="470170.41509999998"/>
    <n v="453204.85661700001"/>
  </r>
  <r>
    <n v="922602"/>
    <x v="1"/>
    <x v="1"/>
    <x v="1"/>
    <x v="3"/>
    <n v="54616.766608999998"/>
    <n v="0"/>
    <n v="67426.518398999993"/>
    <n v="54763.818244000002"/>
    <n v="54616.766608999998"/>
  </r>
  <r>
    <n v="922603"/>
    <x v="1"/>
    <x v="1"/>
    <x v="2"/>
    <x v="0"/>
    <n v="3382.779266"/>
    <n v="0"/>
    <n v="3985.605"/>
    <n v="3498.96263"/>
    <n v="3382.779266"/>
  </r>
  <r>
    <n v="922604"/>
    <x v="1"/>
    <x v="1"/>
    <x v="2"/>
    <x v="1"/>
    <n v="3065.77639"/>
    <n v="0"/>
    <n v="3382.779266"/>
    <n v="3259.3078220000002"/>
    <n v="3065.77639"/>
  </r>
  <r>
    <n v="922605"/>
    <x v="1"/>
    <x v="1"/>
    <x v="2"/>
    <x v="2"/>
    <n v="399.77666900000003"/>
    <n v="2316.6209749999998"/>
    <n v="3065.77639"/>
    <n v="2899.3047320000001"/>
    <n v="2716.3976440000001"/>
  </r>
  <r>
    <n v="922606"/>
    <x v="1"/>
    <x v="1"/>
    <x v="2"/>
    <x v="3"/>
    <n v="362334.13333899999"/>
    <n v="0"/>
    <n v="417232.736301"/>
    <n v="366288.61919900001"/>
    <n v="362334.13333899999"/>
  </r>
  <r>
    <n v="922607"/>
    <x v="1"/>
    <x v="1"/>
    <x v="3"/>
    <x v="0"/>
    <n v="31.585453999999999"/>
    <n v="0"/>
    <n v="36.348799999999997"/>
    <n v="34.182411999999999"/>
    <n v="31.585453999999999"/>
  </r>
  <r>
    <n v="922608"/>
    <x v="1"/>
    <x v="1"/>
    <x v="3"/>
    <x v="1"/>
    <n v="29.729333"/>
    <n v="0"/>
    <n v="31.585453999999999"/>
    <n v="31.035867"/>
    <n v="29.729333"/>
  </r>
  <r>
    <n v="922609"/>
    <x v="1"/>
    <x v="1"/>
    <x v="3"/>
    <x v="2"/>
    <n v="0"/>
    <n v="27.036481999999999"/>
    <n v="29.729333"/>
    <n v="28.95637"/>
    <n v="27.036481999999999"/>
  </r>
  <r>
    <n v="922610"/>
    <x v="1"/>
    <x v="1"/>
    <x v="3"/>
    <x v="3"/>
    <n v="370.33351499999998"/>
    <n v="0"/>
    <n v="399.77666900000003"/>
    <n v="375.94997999999998"/>
    <n v="370.33351499999998"/>
  </r>
  <r>
    <n v="922611"/>
    <x v="1"/>
    <x v="2"/>
    <x v="0"/>
    <x v="0"/>
    <n v="5427.9329079999998"/>
    <n v="0"/>
    <n v="7322.1424999999999"/>
    <n v="5435.2263780000003"/>
    <n v="5427.9329079999998"/>
  </r>
  <r>
    <n v="922612"/>
    <x v="1"/>
    <x v="2"/>
    <x v="0"/>
    <x v="1"/>
    <n v="4979.3104190000004"/>
    <n v="0"/>
    <n v="5427.9329079999998"/>
    <n v="4985.0135829999999"/>
    <n v="4979.3104190000004"/>
  </r>
  <r>
    <n v="922613"/>
    <x v="1"/>
    <x v="2"/>
    <x v="0"/>
    <x v="2"/>
    <n v="4269.5938020000003"/>
    <n v="97.124818000000005"/>
    <n v="4979.3104190000004"/>
    <n v="4382.291099"/>
    <n v="4366.7186190000002"/>
  </r>
  <r>
    <n v="922614"/>
    <x v="1"/>
    <x v="2"/>
    <x v="0"/>
    <x v="3"/>
    <n v="5430.0613720000001"/>
    <n v="0"/>
    <n v="7322.1424999999999"/>
    <n v="5435.2263780000003"/>
    <n v="5430.0613720000001"/>
  </r>
  <r>
    <n v="922615"/>
    <x v="1"/>
    <x v="2"/>
    <x v="1"/>
    <x v="0"/>
    <n v="2061.0630729999998"/>
    <n v="0"/>
    <n v="2541.0396000000001"/>
    <n v="2063.832363"/>
    <n v="2061.0630729999998"/>
  </r>
  <r>
    <n v="922616"/>
    <x v="1"/>
    <x v="2"/>
    <x v="1"/>
    <x v="1"/>
    <n v="1821.678136"/>
    <n v="0"/>
    <n v="2061.0630729999998"/>
    <n v="1942.1397340000001"/>
    <n v="1821.678136"/>
  </r>
  <r>
    <n v="922617"/>
    <x v="1"/>
    <x v="2"/>
    <x v="1"/>
    <x v="2"/>
    <n v="1316.0132739999999"/>
    <n v="241.00465500000001"/>
    <n v="1821.678136"/>
    <n v="1666.2889909999999"/>
    <n v="1557.0179290000001"/>
  </r>
  <r>
    <n v="922618"/>
    <x v="1"/>
    <x v="2"/>
    <x v="1"/>
    <x v="3"/>
    <n v="3464.79223"/>
    <n v="0"/>
    <n v="4269.5938020000003"/>
    <n v="3467.7640860000001"/>
    <n v="3464.79223"/>
  </r>
  <r>
    <n v="922619"/>
    <x v="1"/>
    <x v="2"/>
    <x v="2"/>
    <x v="0"/>
    <n v="1036.7759269999999"/>
    <n v="0"/>
    <n v="1272.8085000000001"/>
    <n v="1117.398582"/>
    <n v="1036.7759269999999"/>
  </r>
  <r>
    <n v="922620"/>
    <x v="1"/>
    <x v="2"/>
    <x v="2"/>
    <x v="1"/>
    <n v="945.45464300000003"/>
    <n v="0.37336599999999998"/>
    <n v="1036.7759269999999"/>
    <n v="998.93360600000005"/>
    <n v="945.82800899999995"/>
  </r>
  <r>
    <n v="922621"/>
    <x v="1"/>
    <x v="2"/>
    <x v="2"/>
    <x v="2"/>
    <n v="112.325138"/>
    <n v="757.86414300000001"/>
    <n v="945.45464300000003"/>
    <n v="894.11645599999997"/>
    <n v="870.18928100000005"/>
  </r>
  <r>
    <n v="922622"/>
    <x v="1"/>
    <x v="2"/>
    <x v="2"/>
    <x v="3"/>
    <n v="1116.8682329999999"/>
    <n v="0"/>
    <n v="1316.0132739999999"/>
    <n v="1155.328053"/>
    <n v="1116.8682329999999"/>
  </r>
  <r>
    <n v="922623"/>
    <x v="1"/>
    <x v="2"/>
    <x v="3"/>
    <x v="0"/>
    <n v="196.499"/>
    <n v="0"/>
    <n v="249.82145"/>
    <n v="234.93209200000001"/>
    <n v="196.499"/>
  </r>
  <r>
    <n v="922624"/>
    <x v="1"/>
    <x v="2"/>
    <x v="3"/>
    <x v="1"/>
    <n v="185.17074199999999"/>
    <n v="0"/>
    <n v="196.499"/>
    <n v="193.07991699999999"/>
    <n v="185.17074199999999"/>
  </r>
  <r>
    <n v="922625"/>
    <x v="1"/>
    <x v="2"/>
    <x v="3"/>
    <x v="2"/>
    <n v="0"/>
    <n v="176.000227"/>
    <n v="185.17074199999999"/>
    <n v="180.356303"/>
    <n v="176.000227"/>
  </r>
  <r>
    <n v="922626"/>
    <x v="1"/>
    <x v="2"/>
    <x v="3"/>
    <x v="3"/>
    <n v="95.111230000000006"/>
    <n v="0"/>
    <n v="112.325138"/>
    <n v="105.63055900000001"/>
    <n v="95.111230000000006"/>
  </r>
  <r>
    <n v="922627"/>
    <x v="1"/>
    <x v="3"/>
    <x v="0"/>
    <x v="0"/>
    <n v="8752.2921580000002"/>
    <n v="0"/>
    <n v="11806.618"/>
    <n v="8764.0525409999991"/>
    <n v="8752.2921580000002"/>
  </r>
  <r>
    <n v="922628"/>
    <x v="1"/>
    <x v="3"/>
    <x v="0"/>
    <x v="1"/>
    <n v="8028.9090269999997"/>
    <n v="0"/>
    <n v="8752.2921580000002"/>
    <n v="8038.1051180000004"/>
    <n v="8028.9090269999997"/>
  </r>
  <r>
    <n v="922629"/>
    <x v="1"/>
    <x v="3"/>
    <x v="0"/>
    <x v="2"/>
    <n v="6884.5236260000001"/>
    <n v="156.60930099999999"/>
    <n v="8028.9090269999997"/>
    <n v="7066.242835"/>
    <n v="7041.1329269999997"/>
  </r>
  <r>
    <n v="922630"/>
    <x v="1"/>
    <x v="3"/>
    <x v="0"/>
    <x v="3"/>
    <n v="8755.7242069999993"/>
    <n v="0"/>
    <n v="11806.618"/>
    <n v="8764.0525409999991"/>
    <n v="8755.7242069999993"/>
  </r>
  <r>
    <n v="922631"/>
    <x v="1"/>
    <x v="3"/>
    <x v="1"/>
    <x v="0"/>
    <n v="3480.7619300000001"/>
    <n v="0"/>
    <n v="4293.5254999999997"/>
    <n v="3487.201411"/>
    <n v="3480.7619300000001"/>
  </r>
  <r>
    <n v="922632"/>
    <x v="1"/>
    <x v="3"/>
    <x v="1"/>
    <x v="1"/>
    <n v="3076.2210799999998"/>
    <n v="0"/>
    <n v="3480.7619300000001"/>
    <n v="3279.9219670000002"/>
    <n v="3076.2210799999998"/>
  </r>
  <r>
    <n v="922633"/>
    <x v="1"/>
    <x v="3"/>
    <x v="1"/>
    <x v="2"/>
    <n v="2217.0623770000002"/>
    <n v="406.01593000000003"/>
    <n v="3076.2210799999998"/>
    <n v="2813.819422"/>
    <n v="2623.0783070000002"/>
  </r>
  <r>
    <n v="922634"/>
    <x v="1"/>
    <x v="3"/>
    <x v="1"/>
    <x v="3"/>
    <n v="5585.9788740000004"/>
    <n v="0"/>
    <n v="6884.5236260000001"/>
    <n v="5591.6100889999998"/>
    <n v="5585.9788740000004"/>
  </r>
  <r>
    <n v="922635"/>
    <x v="1"/>
    <x v="3"/>
    <x v="2"/>
    <x v="0"/>
    <n v="1742.7636580000001"/>
    <n v="0"/>
    <n v="2161.6496000000002"/>
    <n v="1897.712184"/>
    <n v="1742.7636580000001"/>
  </r>
  <r>
    <n v="922636"/>
    <x v="1"/>
    <x v="3"/>
    <x v="2"/>
    <x v="1"/>
    <n v="1589.060737"/>
    <n v="0.627529"/>
    <n v="1742.7636580000001"/>
    <n v="1679.152785"/>
    <n v="1589.688267"/>
  </r>
  <r>
    <n v="922637"/>
    <x v="1"/>
    <x v="3"/>
    <x v="2"/>
    <x v="2"/>
    <n v="188.78892400000001"/>
    <n v="1273.7696980000001"/>
    <n v="1589.060737"/>
    <n v="1502.774739"/>
    <n v="1462.558622"/>
  </r>
  <r>
    <n v="922638"/>
    <x v="1"/>
    <x v="3"/>
    <x v="2"/>
    <x v="3"/>
    <n v="1866.228924"/>
    <n v="0"/>
    <n v="2217.0623770000002"/>
    <n v="1946.3590610000001"/>
    <n v="1866.228924"/>
  </r>
  <r>
    <n v="922639"/>
    <x v="1"/>
    <x v="3"/>
    <x v="3"/>
    <x v="0"/>
    <n v="330.47489000000002"/>
    <n v="0"/>
    <n v="425.04919999999998"/>
    <n v="399.71626800000001"/>
    <n v="330.47489000000002"/>
  </r>
  <r>
    <n v="922640"/>
    <x v="1"/>
    <x v="3"/>
    <x v="3"/>
    <x v="1"/>
    <n v="311.42286100000001"/>
    <n v="0"/>
    <n v="330.47489000000002"/>
    <n v="324.724627"/>
    <n v="311.42286100000001"/>
  </r>
  <r>
    <n v="922641"/>
    <x v="1"/>
    <x v="3"/>
    <x v="3"/>
    <x v="2"/>
    <n v="0"/>
    <n v="295.999754"/>
    <n v="311.42286100000001"/>
    <n v="303.32586700000002"/>
    <n v="295.999754"/>
  </r>
  <r>
    <n v="922642"/>
    <x v="1"/>
    <x v="3"/>
    <x v="3"/>
    <x v="3"/>
    <n v="158.423089"/>
    <n v="0"/>
    <n v="188.78892400000001"/>
    <n v="177.537104"/>
    <n v="158.423089"/>
  </r>
  <r>
    <n v="922643"/>
    <x v="1"/>
    <x v="4"/>
    <x v="0"/>
    <x v="0"/>
    <n v="423.57234699999998"/>
    <n v="0"/>
    <n v="571.38824999999997"/>
    <n v="424.14149800000001"/>
    <n v="423.57234699999998"/>
  </r>
  <r>
    <n v="922644"/>
    <x v="1"/>
    <x v="4"/>
    <x v="0"/>
    <x v="1"/>
    <n v="388.56379299999998"/>
    <n v="0"/>
    <n v="423.57234699999998"/>
    <n v="389.00884400000001"/>
    <n v="388.56379299999998"/>
  </r>
  <r>
    <n v="922645"/>
    <x v="1"/>
    <x v="4"/>
    <x v="0"/>
    <x v="2"/>
    <n v="333.18058600000001"/>
    <n v="7.5792000000000002"/>
    <n v="388.56379299999998"/>
    <n v="341.97499499999998"/>
    <n v="340.75978600000002"/>
  </r>
  <r>
    <n v="922646"/>
    <x v="1"/>
    <x v="4"/>
    <x v="0"/>
    <x v="3"/>
    <n v="423.73844300000002"/>
    <n v="0"/>
    <n v="571.38824999999997"/>
    <n v="424.14149800000001"/>
    <n v="423.73844300000002"/>
  </r>
  <r>
    <n v="922647"/>
    <x v="1"/>
    <x v="4"/>
    <x v="1"/>
    <x v="0"/>
    <n v="230.954781"/>
    <n v="0"/>
    <n v="284.73910000000001"/>
    <n v="231.265097"/>
    <n v="230.954781"/>
  </r>
  <r>
    <n v="922648"/>
    <x v="1"/>
    <x v="4"/>
    <x v="1"/>
    <x v="1"/>
    <n v="204.13022799999999"/>
    <n v="0"/>
    <n v="230.954781"/>
    <n v="217.62869000000001"/>
    <n v="204.13022799999999"/>
  </r>
  <r>
    <n v="922649"/>
    <x v="1"/>
    <x v="4"/>
    <x v="1"/>
    <x v="2"/>
    <n v="147.46737300000001"/>
    <n v="27.006052"/>
    <n v="204.13022799999999"/>
    <n v="186.71791999999999"/>
    <n v="174.47342599999999"/>
  </r>
  <r>
    <n v="922650"/>
    <x v="1"/>
    <x v="4"/>
    <x v="1"/>
    <x v="3"/>
    <n v="270.37736100000001"/>
    <n v="0"/>
    <n v="333.18058600000001"/>
    <n v="270.60927199999998"/>
    <n v="270.37736100000001"/>
  </r>
  <r>
    <n v="922651"/>
    <x v="1"/>
    <x v="4"/>
    <x v="2"/>
    <x v="0"/>
    <n v="177.798227"/>
    <n v="0"/>
    <n v="218.2758"/>
    <n v="191.624325"/>
    <n v="177.798227"/>
  </r>
  <r>
    <n v="922652"/>
    <x v="1"/>
    <x v="4"/>
    <x v="2"/>
    <x v="1"/>
    <n v="162.137406"/>
    <n v="6.4029000000000003E-2"/>
    <n v="177.798227"/>
    <n v="171.308592"/>
    <n v="162.201435"/>
  </r>
  <r>
    <n v="922653"/>
    <x v="1"/>
    <x v="4"/>
    <x v="2"/>
    <x v="2"/>
    <n v="19.262803000000002"/>
    <n v="129.96723600000001"/>
    <n v="162.137406"/>
    <n v="153.33334500000001"/>
    <n v="149.23003800000001"/>
  </r>
  <r>
    <n v="922654"/>
    <x v="1"/>
    <x v="4"/>
    <x v="2"/>
    <x v="3"/>
    <n v="125.151948"/>
    <n v="0"/>
    <n v="147.46737300000001"/>
    <n v="129.46160699999999"/>
    <n v="125.151948"/>
  </r>
  <r>
    <n v="922655"/>
    <x v="1"/>
    <x v="4"/>
    <x v="3"/>
    <x v="0"/>
    <n v="42.426572"/>
    <n v="0"/>
    <n v="53.939549999999997"/>
    <n v="50.724753"/>
    <n v="42.426572"/>
  </r>
  <r>
    <n v="922656"/>
    <x v="1"/>
    <x v="4"/>
    <x v="3"/>
    <x v="1"/>
    <n v="39.98066"/>
    <n v="0"/>
    <n v="42.426572"/>
    <n v="41.688349000000002"/>
    <n v="39.98066"/>
  </r>
  <r>
    <n v="922657"/>
    <x v="1"/>
    <x v="4"/>
    <x v="3"/>
    <x v="2"/>
    <n v="0"/>
    <n v="38.000632000000003"/>
    <n v="39.98066"/>
    <n v="38.941163000000003"/>
    <n v="38.000632000000003"/>
  </r>
  <r>
    <n v="922658"/>
    <x v="1"/>
    <x v="4"/>
    <x v="3"/>
    <x v="3"/>
    <n v="16.310765"/>
    <n v="0"/>
    <n v="19.262803000000002"/>
    <n v="18.114740000000001"/>
    <n v="16.310765"/>
  </r>
  <r>
    <n v="922659"/>
    <x v="1"/>
    <x v="5"/>
    <x v="0"/>
    <x v="0"/>
    <n v="6140.0520900000001"/>
    <n v="0"/>
    <n v="8294.9866999999995"/>
    <n v="6157.3686269999998"/>
    <n v="6140.0520900000001"/>
  </r>
  <r>
    <n v="922660"/>
    <x v="1"/>
    <x v="5"/>
    <x v="0"/>
    <x v="1"/>
    <n v="5626.3591889999998"/>
    <n v="0"/>
    <n v="6140.0520900000001"/>
    <n v="5639.0238399999998"/>
    <n v="5626.3591889999998"/>
  </r>
  <r>
    <n v="922661"/>
    <x v="1"/>
    <x v="5"/>
    <x v="0"/>
    <x v="2"/>
    <n v="4837.8644530000001"/>
    <n v="59.005519999999997"/>
    <n v="5626.3591889999998"/>
    <n v="4951.7587219999996"/>
    <n v="4896.8699740000002"/>
  </r>
  <r>
    <n v="922662"/>
    <x v="1"/>
    <x v="5"/>
    <x v="0"/>
    <x v="3"/>
    <n v="6151.2675209999998"/>
    <n v="0"/>
    <n v="8294.9866999999995"/>
    <n v="6157.3686269999998"/>
    <n v="6151.2675209999998"/>
  </r>
  <r>
    <n v="922663"/>
    <x v="1"/>
    <x v="5"/>
    <x v="1"/>
    <x v="0"/>
    <n v="48898.559616999999"/>
    <n v="0"/>
    <n v="61546.5841"/>
    <n v="49988.135606000003"/>
    <n v="48898.559616999999"/>
  </r>
  <r>
    <n v="922664"/>
    <x v="1"/>
    <x v="5"/>
    <x v="1"/>
    <x v="1"/>
    <n v="44392.710364999999"/>
    <n v="0.98198799999999997"/>
    <n v="48898.559616999999"/>
    <n v="46077.112727"/>
    <n v="44393.692352999999"/>
  </r>
  <r>
    <n v="922665"/>
    <x v="1"/>
    <x v="5"/>
    <x v="1"/>
    <x v="2"/>
    <n v="35158.855596000001"/>
    <n v="3245.1596420000001"/>
    <n v="44392.710364999999"/>
    <n v="40606.012171000002"/>
    <n v="38404.015237"/>
  </r>
  <r>
    <n v="922666"/>
    <x v="1"/>
    <x v="5"/>
    <x v="1"/>
    <x v="3"/>
    <n v="3829.5090759999998"/>
    <n v="0"/>
    <n v="4837.8644530000001"/>
    <n v="3929.3135090000001"/>
    <n v="3829.5090759999998"/>
  </r>
  <r>
    <n v="922667"/>
    <x v="1"/>
    <x v="5"/>
    <x v="2"/>
    <x v="0"/>
    <n v="6762.0244439999997"/>
    <n v="0"/>
    <n v="7826.6751000000004"/>
    <n v="6871.0380699999996"/>
    <n v="6762.0244439999997"/>
  </r>
  <r>
    <n v="922668"/>
    <x v="1"/>
    <x v="5"/>
    <x v="2"/>
    <x v="1"/>
    <n v="5917.7990929999996"/>
    <n v="0.90396399999999999"/>
    <n v="6762.0244439999997"/>
    <n v="6515.2105519999996"/>
    <n v="5918.7030569999997"/>
  </r>
  <r>
    <n v="922669"/>
    <x v="1"/>
    <x v="5"/>
    <x v="2"/>
    <x v="2"/>
    <n v="1324.3290239999999"/>
    <n v="4096.8736959999997"/>
    <n v="5917.7990929999996"/>
    <n v="5596.4626029999999"/>
    <n v="5421.2027200000002"/>
  </r>
  <r>
    <n v="922670"/>
    <x v="1"/>
    <x v="5"/>
    <x v="2"/>
    <x v="3"/>
    <n v="30715.249693000002"/>
    <n v="0"/>
    <n v="35158.855596000001"/>
    <n v="30865.959327"/>
    <n v="30715.249693000002"/>
  </r>
  <r>
    <n v="922671"/>
    <x v="1"/>
    <x v="5"/>
    <x v="3"/>
    <x v="0"/>
    <n v="2051.7248610000001"/>
    <n v="0"/>
    <n v="2181.8159000000001"/>
    <n v="2051.7796720000001"/>
    <n v="2051.7248610000001"/>
  </r>
  <r>
    <n v="922672"/>
    <x v="1"/>
    <x v="5"/>
    <x v="3"/>
    <x v="1"/>
    <n v="1939.513183"/>
    <n v="0"/>
    <n v="2051.7248610000001"/>
    <n v="2016.024848"/>
    <n v="1939.513183"/>
  </r>
  <r>
    <n v="922673"/>
    <x v="1"/>
    <x v="5"/>
    <x v="3"/>
    <x v="2"/>
    <n v="0"/>
    <n v="1752.2714739999999"/>
    <n v="1939.513183"/>
    <n v="1889.0858410000001"/>
    <n v="1752.2714739999999"/>
  </r>
  <r>
    <n v="922674"/>
    <x v="1"/>
    <x v="5"/>
    <x v="3"/>
    <x v="3"/>
    <n v="1245.3782060000001"/>
    <n v="0"/>
    <n v="1324.3290239999999"/>
    <n v="1245.3990140000001"/>
    <n v="1245.3782060000001"/>
  </r>
  <r>
    <n v="922675"/>
    <x v="1"/>
    <x v="6"/>
    <x v="0"/>
    <x v="0"/>
    <n v="190.15146300000001"/>
    <n v="0"/>
    <n v="256.8877"/>
    <n v="190.68773999999999"/>
    <n v="190.15146300000001"/>
  </r>
  <r>
    <n v="922676"/>
    <x v="1"/>
    <x v="6"/>
    <x v="0"/>
    <x v="1"/>
    <n v="174.24289200000001"/>
    <n v="0"/>
    <n v="190.15146300000001"/>
    <n v="174.63510400000001"/>
    <n v="174.24289200000001"/>
  </r>
  <r>
    <n v="922677"/>
    <x v="1"/>
    <x v="6"/>
    <x v="0"/>
    <x v="2"/>
    <n v="149.82396499999999"/>
    <n v="1.8273440000000001"/>
    <n v="174.24289200000001"/>
    <n v="153.351169"/>
    <n v="151.651309"/>
  </r>
  <r>
    <n v="922678"/>
    <x v="1"/>
    <x v="6"/>
    <x v="0"/>
    <x v="3"/>
    <n v="190.498794"/>
    <n v="0"/>
    <n v="256.8877"/>
    <n v="190.68773999999999"/>
    <n v="190.498794"/>
  </r>
  <r>
    <n v="922679"/>
    <x v="1"/>
    <x v="6"/>
    <x v="1"/>
    <x v="0"/>
    <n v="477.314008"/>
    <n v="0"/>
    <n v="601.51949999999999"/>
    <n v="488.55413800000002"/>
    <n v="477.314008"/>
  </r>
  <r>
    <n v="922680"/>
    <x v="1"/>
    <x v="6"/>
    <x v="1"/>
    <x v="1"/>
    <n v="433.33101599999998"/>
    <n v="9.5849999999999998E-3"/>
    <n v="477.314008"/>
    <n v="449.77298999999999"/>
    <n v="433.34060099999999"/>
  </r>
  <r>
    <n v="922681"/>
    <x v="1"/>
    <x v="6"/>
    <x v="1"/>
    <x v="2"/>
    <n v="341.19308100000001"/>
    <n v="31.492094999999999"/>
    <n v="433.33101599999998"/>
    <n v="396.36788000000001"/>
    <n v="372.68517600000001"/>
  </r>
  <r>
    <n v="922682"/>
    <x v="1"/>
    <x v="6"/>
    <x v="1"/>
    <x v="3"/>
    <n v="118.51812099999999"/>
    <n v="0"/>
    <n v="149.82396499999999"/>
    <n v="121.68702399999999"/>
    <n v="118.51812099999999"/>
  </r>
  <r>
    <n v="922683"/>
    <x v="1"/>
    <x v="6"/>
    <x v="2"/>
    <x v="0"/>
    <n v="65.890615999999994"/>
    <n v="0"/>
    <n v="76.264799999999994"/>
    <n v="66.952867999999995"/>
    <n v="65.890615999999994"/>
  </r>
  <r>
    <n v="922684"/>
    <x v="1"/>
    <x v="6"/>
    <x v="2"/>
    <x v="1"/>
    <n v="57.664302999999997"/>
    <n v="8.8079999999999999E-3"/>
    <n v="65.890615999999994"/>
    <n v="63.485607999999999"/>
    <n v="57.673110999999999"/>
  </r>
  <r>
    <n v="922685"/>
    <x v="1"/>
    <x v="6"/>
    <x v="2"/>
    <x v="2"/>
    <n v="12.761571999999999"/>
    <n v="39.478520000000003"/>
    <n v="57.664302999999997"/>
    <n v="54.533130999999997"/>
    <n v="52.240091999999997"/>
  </r>
  <r>
    <n v="922686"/>
    <x v="1"/>
    <x v="6"/>
    <x v="2"/>
    <x v="3"/>
    <n v="298.07087000000001"/>
    <n v="0"/>
    <n v="341.19308100000001"/>
    <n v="299.53340600000001"/>
    <n v="298.07087000000001"/>
  </r>
  <r>
    <n v="922687"/>
    <x v="1"/>
    <x v="6"/>
    <x v="3"/>
    <x v="0"/>
    <n v="20.002431999999999"/>
    <n v="0"/>
    <n v="21.270700000000001"/>
    <n v="20.002966000000001"/>
    <n v="20.002431999999999"/>
  </r>
  <r>
    <n v="922688"/>
    <x v="1"/>
    <x v="6"/>
    <x v="3"/>
    <x v="1"/>
    <n v="18.908470999999999"/>
    <n v="0"/>
    <n v="20.002431999999999"/>
    <n v="19.654389999999999"/>
    <n v="18.908470999999999"/>
  </r>
  <r>
    <n v="922689"/>
    <x v="1"/>
    <x v="6"/>
    <x v="3"/>
    <x v="2"/>
    <n v="0"/>
    <n v="17.083037000000001"/>
    <n v="18.908470999999999"/>
    <n v="18.416851000000001"/>
    <n v="17.083037000000001"/>
  </r>
  <r>
    <n v="922690"/>
    <x v="1"/>
    <x v="6"/>
    <x v="3"/>
    <x v="3"/>
    <n v="12.000781999999999"/>
    <n v="0"/>
    <n v="12.761571999999999"/>
    <n v="12.000983"/>
    <n v="12.000781999999999"/>
  </r>
  <r>
    <n v="922691"/>
    <x v="1"/>
    <x v="7"/>
    <x v="0"/>
    <x v="0"/>
    <n v="3538.3565950000002"/>
    <n v="0"/>
    <n v="4766.7474000000002"/>
    <n v="3538.3565950000002"/>
    <n v="3538.3565950000002"/>
  </r>
  <r>
    <n v="922692"/>
    <x v="1"/>
    <x v="7"/>
    <x v="0"/>
    <x v="1"/>
    <n v="3246.312668"/>
    <n v="0"/>
    <n v="3538.3565950000002"/>
    <n v="3249.6266970000001"/>
    <n v="3246.312668"/>
  </r>
  <r>
    <n v="922693"/>
    <x v="1"/>
    <x v="7"/>
    <x v="0"/>
    <x v="2"/>
    <n v="2801.502121"/>
    <n v="41.936771"/>
    <n v="3246.312668"/>
    <n v="2857.0797790000001"/>
    <n v="2843.4388920000001"/>
  </r>
  <r>
    <n v="922694"/>
    <x v="1"/>
    <x v="7"/>
    <x v="0"/>
    <x v="3"/>
    <n v="3538.3565950000002"/>
    <n v="0"/>
    <n v="4766.7474000000002"/>
    <n v="3538.3565950000002"/>
    <n v="3538.3565950000002"/>
  </r>
  <r>
    <n v="922695"/>
    <x v="1"/>
    <x v="7"/>
    <x v="1"/>
    <x v="0"/>
    <n v="4224.9908009999999"/>
    <n v="0"/>
    <n v="5225.8447999999999"/>
    <n v="4244.4311470000002"/>
    <n v="4224.9908009999999"/>
  </r>
  <r>
    <n v="922696"/>
    <x v="1"/>
    <x v="7"/>
    <x v="1"/>
    <x v="1"/>
    <n v="3955.2381620000001"/>
    <n v="0"/>
    <n v="4224.9908009999999"/>
    <n v="3981.2088319999998"/>
    <n v="3955.2381620000001"/>
  </r>
  <r>
    <n v="922697"/>
    <x v="1"/>
    <x v="7"/>
    <x v="1"/>
    <x v="2"/>
    <n v="3129.5034439999999"/>
    <n v="173.56714400000001"/>
    <n v="3955.2381620000001"/>
    <n v="3617.8563469999999"/>
    <n v="3303.070588"/>
  </r>
  <r>
    <n v="922698"/>
    <x v="1"/>
    <x v="7"/>
    <x v="1"/>
    <x v="3"/>
    <n v="2273.2592079999999"/>
    <n v="0"/>
    <n v="2801.502121"/>
    <n v="2275.3800230000002"/>
    <n v="2273.2592079999999"/>
  </r>
  <r>
    <n v="922699"/>
    <x v="1"/>
    <x v="7"/>
    <x v="2"/>
    <x v="0"/>
    <n v="1197.577918"/>
    <n v="0"/>
    <n v="1400.1914999999999"/>
    <n v="1229.228118"/>
    <n v="1197.577918"/>
  </r>
  <r>
    <n v="922700"/>
    <x v="1"/>
    <x v="7"/>
    <x v="2"/>
    <x v="1"/>
    <n v="1108.00532"/>
    <n v="2.207481"/>
    <n v="1197.577918"/>
    <n v="1153.8663240000001"/>
    <n v="1110.2128009999999"/>
  </r>
  <r>
    <n v="922701"/>
    <x v="1"/>
    <x v="7"/>
    <x v="2"/>
    <x v="2"/>
    <n v="493.60820200000001"/>
    <n v="500.139929"/>
    <n v="1108.00532"/>
    <n v="1047.8406319999999"/>
    <n v="993.74813099999994"/>
  </r>
  <r>
    <n v="922702"/>
    <x v="1"/>
    <x v="7"/>
    <x v="2"/>
    <x v="3"/>
    <n v="2715.9903789999998"/>
    <n v="0"/>
    <n v="3129.5034439999999"/>
    <n v="2747.3910740000001"/>
    <n v="2715.9903789999998"/>
  </r>
  <r>
    <n v="922703"/>
    <x v="1"/>
    <x v="7"/>
    <x v="3"/>
    <x v="0"/>
    <n v="174.74717699999999"/>
    <n v="0"/>
    <n v="190.29984999999999"/>
    <n v="178.95797899999999"/>
    <n v="174.74717699999999"/>
  </r>
  <r>
    <n v="922704"/>
    <x v="1"/>
    <x v="7"/>
    <x v="3"/>
    <x v="1"/>
    <n v="164.97636"/>
    <n v="0"/>
    <n v="174.74717699999999"/>
    <n v="171.70657600000001"/>
    <n v="164.97636"/>
  </r>
  <r>
    <n v="922705"/>
    <x v="1"/>
    <x v="7"/>
    <x v="3"/>
    <x v="2"/>
    <n v="0"/>
    <n v="159.50368599999999"/>
    <n v="164.97636"/>
    <n v="160.68697499999999"/>
    <n v="159.50368599999999"/>
  </r>
  <r>
    <n v="922706"/>
    <x v="1"/>
    <x v="7"/>
    <x v="3"/>
    <x v="3"/>
    <n v="461.75741699999998"/>
    <n v="0"/>
    <n v="493.60820200000001"/>
    <n v="464.18915299999998"/>
    <n v="461.75741699999998"/>
  </r>
  <r>
    <n v="922707"/>
    <x v="1"/>
    <x v="8"/>
    <x v="0"/>
    <x v="0"/>
    <n v="4512.5901599999997"/>
    <n v="0"/>
    <n v="6079.2"/>
    <n v="4512.5901599999997"/>
    <n v="4512.5901599999997"/>
  </r>
  <r>
    <n v="922708"/>
    <x v="1"/>
    <x v="8"/>
    <x v="0"/>
    <x v="1"/>
    <n v="4141.2515130000002"/>
    <n v="0"/>
    <n v="4512.5901599999997"/>
    <n v="4144.362803"/>
    <n v="4141.2515130000002"/>
  </r>
  <r>
    <n v="922709"/>
    <x v="1"/>
    <x v="8"/>
    <x v="0"/>
    <x v="2"/>
    <n v="3618.7911749999998"/>
    <n v="8.4256980000000006"/>
    <n v="4141.2515130000002"/>
    <n v="3644.7154569999998"/>
    <n v="3627.2168740000002"/>
  </r>
  <r>
    <n v="922710"/>
    <x v="1"/>
    <x v="8"/>
    <x v="0"/>
    <x v="3"/>
    <n v="4512.5901599999997"/>
    <n v="0"/>
    <n v="6079.2"/>
    <n v="4512.5901599999997"/>
    <n v="4512.5901599999997"/>
  </r>
  <r>
    <n v="922711"/>
    <x v="1"/>
    <x v="8"/>
    <x v="1"/>
    <x v="0"/>
    <n v="5193.752023"/>
    <n v="0"/>
    <n v="6438.9003000000002"/>
    <n v="5229.6748239999997"/>
    <n v="5193.752023"/>
  </r>
  <r>
    <n v="922712"/>
    <x v="1"/>
    <x v="8"/>
    <x v="1"/>
    <x v="1"/>
    <n v="4881.509642"/>
    <n v="0"/>
    <n v="5193.752023"/>
    <n v="4894.0725309999998"/>
    <n v="4881.509642"/>
  </r>
  <r>
    <n v="922713"/>
    <x v="1"/>
    <x v="8"/>
    <x v="1"/>
    <x v="2"/>
    <n v="3855.7059420000001"/>
    <n v="365.236873"/>
    <n v="4881.509642"/>
    <n v="4465.1168690000004"/>
    <n v="4220.9428150000003"/>
  </r>
  <r>
    <n v="922714"/>
    <x v="1"/>
    <x v="8"/>
    <x v="1"/>
    <x v="3"/>
    <n v="2930.251381"/>
    <n v="0"/>
    <n v="3618.7911749999998"/>
    <n v="2939.1821920000002"/>
    <n v="2930.251381"/>
  </r>
  <r>
    <n v="922715"/>
    <x v="1"/>
    <x v="8"/>
    <x v="2"/>
    <x v="0"/>
    <n v="1459.145874"/>
    <n v="0"/>
    <n v="1704.838"/>
    <n v="1496.6772800000001"/>
    <n v="1459.145874"/>
  </r>
  <r>
    <n v="922716"/>
    <x v="1"/>
    <x v="8"/>
    <x v="2"/>
    <x v="1"/>
    <n v="1274.2048689999999"/>
    <n v="88.306558999999993"/>
    <n v="1459.145874"/>
    <n v="1405.88705"/>
    <n v="1362.511428"/>
  </r>
  <r>
    <n v="922717"/>
    <x v="1"/>
    <x v="8"/>
    <x v="2"/>
    <x v="2"/>
    <n v="337.78841799999998"/>
    <n v="783.97727199999997"/>
    <n v="1274.2048689999999"/>
    <n v="1205.0155440000001"/>
    <n v="1121.7656899999999"/>
  </r>
  <r>
    <n v="922718"/>
    <x v="1"/>
    <x v="8"/>
    <x v="2"/>
    <x v="3"/>
    <n v="3363.074627"/>
    <n v="0"/>
    <n v="3855.7059420000001"/>
    <n v="3384.924246"/>
    <n v="3363.074627"/>
  </r>
  <r>
    <n v="922719"/>
    <x v="1"/>
    <x v="8"/>
    <x v="3"/>
    <x v="0"/>
    <n v="672.62465699999996"/>
    <n v="0"/>
    <n v="837.45899999999995"/>
    <n v="787.54644399999995"/>
    <n v="672.62465699999996"/>
  </r>
  <r>
    <n v="922720"/>
    <x v="1"/>
    <x v="8"/>
    <x v="3"/>
    <x v="1"/>
    <n v="642.62857599999995"/>
    <n v="17.222570000000001"/>
    <n v="672.62465699999996"/>
    <n v="660.92098799999997"/>
    <n v="659.85114599999997"/>
  </r>
  <r>
    <n v="922721"/>
    <x v="1"/>
    <x v="8"/>
    <x v="3"/>
    <x v="2"/>
    <n v="0"/>
    <n v="624.78108399999996"/>
    <n v="642.62857599999995"/>
    <n v="625.92023300000005"/>
    <n v="624.78108399999996"/>
  </r>
  <r>
    <n v="922722"/>
    <x v="1"/>
    <x v="8"/>
    <x v="3"/>
    <x v="3"/>
    <n v="303.073038"/>
    <n v="0"/>
    <n v="337.78841799999998"/>
    <n v="317.656228"/>
    <n v="303.073038"/>
  </r>
  <r>
    <n v="922723"/>
    <x v="1"/>
    <x v="9"/>
    <x v="0"/>
    <x v="0"/>
    <n v="37623.720458999996"/>
    <n v="0"/>
    <n v="50685.33"/>
    <n v="37623.720458999996"/>
    <n v="37623.720458999996"/>
  </r>
  <r>
    <n v="922724"/>
    <x v="1"/>
    <x v="9"/>
    <x v="0"/>
    <x v="1"/>
    <n v="34527.684493000001"/>
    <n v="0"/>
    <n v="37623.720458999996"/>
    <n v="34553.62487"/>
    <n v="34527.684493000001"/>
  </r>
  <r>
    <n v="922725"/>
    <x v="1"/>
    <x v="9"/>
    <x v="0"/>
    <x v="2"/>
    <n v="30171.671423"/>
    <n v="70.249260000000007"/>
    <n v="34527.684493000001"/>
    <n v="30387.815123"/>
    <n v="30241.920683"/>
  </r>
  <r>
    <n v="922726"/>
    <x v="1"/>
    <x v="9"/>
    <x v="0"/>
    <x v="3"/>
    <n v="37623.720458999996"/>
    <n v="0"/>
    <n v="50685.33"/>
    <n v="37623.720458999996"/>
    <n v="37623.720458999996"/>
  </r>
  <r>
    <n v="922727"/>
    <x v="1"/>
    <x v="9"/>
    <x v="1"/>
    <x v="0"/>
    <n v="6344.9151220000003"/>
    <n v="0"/>
    <n v="7876.0048500000003"/>
    <n v="6396.8911390000003"/>
    <n v="6344.9151220000003"/>
  </r>
  <r>
    <n v="922728"/>
    <x v="1"/>
    <x v="9"/>
    <x v="1"/>
    <x v="1"/>
    <n v="5943.1171350000004"/>
    <n v="0"/>
    <n v="6344.9151220000003"/>
    <n v="5978.8135190000003"/>
    <n v="5943.1171350000004"/>
  </r>
  <r>
    <n v="922729"/>
    <x v="1"/>
    <x v="9"/>
    <x v="1"/>
    <x v="2"/>
    <n v="4611.7267309999997"/>
    <n v="436.85194799999999"/>
    <n v="5943.1171350000004"/>
    <n v="5436.1692430000003"/>
    <n v="5048.5786790000002"/>
  </r>
  <r>
    <n v="922730"/>
    <x v="1"/>
    <x v="9"/>
    <x v="1"/>
    <x v="3"/>
    <n v="24426.313004"/>
    <n v="0"/>
    <n v="30171.671423"/>
    <n v="24505.431530000002"/>
    <n v="24426.313004"/>
  </r>
  <r>
    <n v="922731"/>
    <x v="1"/>
    <x v="9"/>
    <x v="2"/>
    <x v="0"/>
    <n v="1753.9812260000001"/>
    <n v="0"/>
    <n v="2106.7179999999998"/>
    <n v="1849.4877320000001"/>
    <n v="1753.9812260000001"/>
  </r>
  <r>
    <n v="922732"/>
    <x v="1"/>
    <x v="9"/>
    <x v="2"/>
    <x v="1"/>
    <n v="1531.6709980000001"/>
    <n v="106.14980300000001"/>
    <n v="1753.9812260000001"/>
    <n v="1689.9609109999999"/>
    <n v="1637.8208010000001"/>
  </r>
  <r>
    <n v="922733"/>
    <x v="1"/>
    <x v="9"/>
    <x v="2"/>
    <x v="2"/>
    <n v="404.39077099999997"/>
    <n v="938.55548899999997"/>
    <n v="1531.6709980000001"/>
    <n v="1448.5012630000001"/>
    <n v="1342.9462599999999"/>
  </r>
  <r>
    <n v="922734"/>
    <x v="1"/>
    <x v="9"/>
    <x v="2"/>
    <x v="3"/>
    <n v="3983.5482529999999"/>
    <n v="0"/>
    <n v="4611.7267309999997"/>
    <n v="4048.6348969999999"/>
    <n v="3983.5482529999999"/>
  </r>
  <r>
    <n v="922735"/>
    <x v="1"/>
    <x v="9"/>
    <x v="3"/>
    <x v="0"/>
    <n v="805.68466699999999"/>
    <n v="0"/>
    <n v="1023.9829999999999"/>
    <n v="962.95361300000002"/>
    <n v="805.68466699999999"/>
  </r>
  <r>
    <n v="922736"/>
    <x v="1"/>
    <x v="9"/>
    <x v="3"/>
    <x v="1"/>
    <n v="769.75469899999996"/>
    <n v="20.629574999999999"/>
    <n v="805.68466699999999"/>
    <n v="791.66575399999999"/>
    <n v="790.384274"/>
  </r>
  <r>
    <n v="922737"/>
    <x v="1"/>
    <x v="9"/>
    <x v="3"/>
    <x v="2"/>
    <n v="0"/>
    <n v="748.37657899999999"/>
    <n v="769.75469899999996"/>
    <n v="749.74107700000002"/>
    <n v="748.37657899999999"/>
  </r>
  <r>
    <n v="922738"/>
    <x v="1"/>
    <x v="9"/>
    <x v="3"/>
    <x v="3"/>
    <n v="359.71565299999997"/>
    <n v="0"/>
    <n v="404.39077099999997"/>
    <n v="380.28908100000001"/>
    <n v="359.71565299999997"/>
  </r>
  <r>
    <n v="922739"/>
    <x v="1"/>
    <x v="10"/>
    <x v="0"/>
    <x v="0"/>
    <n v="19559.464636000001"/>
    <n v="0"/>
    <n v="26568.924800000001"/>
    <n v="19722.112879"/>
    <n v="19559.464636000001"/>
  </r>
  <r>
    <n v="922740"/>
    <x v="1"/>
    <x v="10"/>
    <x v="0"/>
    <x v="1"/>
    <n v="17938.711839"/>
    <n v="0"/>
    <n v="19559.464636000001"/>
    <n v="17963.412322"/>
    <n v="17938.711839"/>
  </r>
  <r>
    <n v="922741"/>
    <x v="1"/>
    <x v="10"/>
    <x v="0"/>
    <x v="2"/>
    <n v="15064.200441000001"/>
    <n v="576.75426100000004"/>
    <n v="17938.711839"/>
    <n v="15787.860289"/>
    <n v="15640.954702000001"/>
  </r>
  <r>
    <n v="922742"/>
    <x v="1"/>
    <x v="10"/>
    <x v="0"/>
    <x v="3"/>
    <n v="19668.028597"/>
    <n v="0"/>
    <n v="26568.924800000001"/>
    <n v="19722.112879"/>
    <n v="19668.028597"/>
  </r>
  <r>
    <n v="922743"/>
    <x v="1"/>
    <x v="10"/>
    <x v="1"/>
    <x v="0"/>
    <n v="2226.7624470000001"/>
    <n v="0"/>
    <n v="2810.1448"/>
    <n v="2282.3996069999998"/>
    <n v="2226.7624470000001"/>
  </r>
  <r>
    <n v="922744"/>
    <x v="1"/>
    <x v="10"/>
    <x v="1"/>
    <x v="1"/>
    <n v="2073.1856389999998"/>
    <n v="0"/>
    <n v="2226.7624470000001"/>
    <n v="2098.2782539999998"/>
    <n v="2073.1856389999998"/>
  </r>
  <r>
    <n v="922745"/>
    <x v="1"/>
    <x v="10"/>
    <x v="1"/>
    <x v="2"/>
    <n v="1375.4496779999999"/>
    <n v="449.57905699999998"/>
    <n v="2073.1856389999998"/>
    <n v="1896.3429040000001"/>
    <n v="1825.0287350000001"/>
  </r>
  <r>
    <n v="922746"/>
    <x v="1"/>
    <x v="10"/>
    <x v="1"/>
    <x v="3"/>
    <n v="12090.029974999999"/>
    <n v="0"/>
    <n v="15064.200441000001"/>
    <n v="12235.143598000001"/>
    <n v="12090.029974999999"/>
  </r>
  <r>
    <n v="922747"/>
    <x v="1"/>
    <x v="10"/>
    <x v="2"/>
    <x v="0"/>
    <n v="2417.834781"/>
    <n v="0"/>
    <n v="2812.3809500000002"/>
    <n v="2468.9892359999999"/>
    <n v="2417.834781"/>
  </r>
  <r>
    <n v="922748"/>
    <x v="1"/>
    <x v="10"/>
    <x v="2"/>
    <x v="1"/>
    <n v="2265.3573529999999"/>
    <n v="0"/>
    <n v="2417.834781"/>
    <n v="2329.5838119999999"/>
    <n v="2265.3573529999999"/>
  </r>
  <r>
    <n v="922749"/>
    <x v="1"/>
    <x v="10"/>
    <x v="2"/>
    <x v="2"/>
    <n v="188.17820499999999"/>
    <n v="1931.0354560000001"/>
    <n v="2265.3573529999999"/>
    <n v="2142.3484490000001"/>
    <n v="2119.2136609999998"/>
  </r>
  <r>
    <n v="922750"/>
    <x v="1"/>
    <x v="10"/>
    <x v="2"/>
    <x v="3"/>
    <n v="1195.139381"/>
    <n v="0"/>
    <n v="1375.4496779999999"/>
    <n v="1207.5072720000001"/>
    <n v="1195.139381"/>
  </r>
  <r>
    <n v="922751"/>
    <x v="1"/>
    <x v="10"/>
    <x v="3"/>
    <x v="0"/>
    <n v="848.48972800000001"/>
    <n v="0"/>
    <n v="967.00409999999999"/>
    <n v="909.37065600000005"/>
    <n v="848.48972800000001"/>
  </r>
  <r>
    <n v="922752"/>
    <x v="1"/>
    <x v="10"/>
    <x v="3"/>
    <x v="1"/>
    <n v="833.71086000000003"/>
    <n v="0"/>
    <n v="848.48972800000001"/>
    <n v="833.72600699999998"/>
    <n v="833.71086000000003"/>
  </r>
  <r>
    <n v="922753"/>
    <x v="1"/>
    <x v="10"/>
    <x v="3"/>
    <x v="2"/>
    <n v="0"/>
    <n v="812.00586699999997"/>
    <n v="833.71086000000003"/>
    <n v="812.03437799999995"/>
    <n v="812.00586699999997"/>
  </r>
  <r>
    <n v="922754"/>
    <x v="1"/>
    <x v="10"/>
    <x v="3"/>
    <x v="3"/>
    <n v="169.279507"/>
    <n v="0"/>
    <n v="188.17820499999999"/>
    <n v="176.962784"/>
    <n v="169.279507"/>
  </r>
  <r>
    <n v="922755"/>
    <x v="1"/>
    <x v="11"/>
    <x v="0"/>
    <x v="0"/>
    <n v="5046.6091100000003"/>
    <n v="0"/>
    <n v="6855.1455999999998"/>
    <n v="5088.5745790000001"/>
    <n v="5046.6091100000003"/>
  </r>
  <r>
    <n v="922756"/>
    <x v="1"/>
    <x v="11"/>
    <x v="0"/>
    <x v="1"/>
    <n v="4628.4327439999997"/>
    <n v="0"/>
    <n v="5046.6091100000003"/>
    <n v="4634.8058069999997"/>
    <n v="4628.4327439999997"/>
  </r>
  <r>
    <n v="922757"/>
    <x v="1"/>
    <x v="11"/>
    <x v="0"/>
    <x v="2"/>
    <n v="3886.7678310000001"/>
    <n v="148.81041400000001"/>
    <n v="4628.4327439999997"/>
    <n v="4073.4836580000001"/>
    <n v="4035.5782450000002"/>
  </r>
  <r>
    <n v="922758"/>
    <x v="1"/>
    <x v="11"/>
    <x v="0"/>
    <x v="3"/>
    <n v="5074.6200950000002"/>
    <n v="0"/>
    <n v="6855.1455999999998"/>
    <n v="5088.5745790000001"/>
    <n v="5074.6200950000002"/>
  </r>
  <r>
    <n v="922759"/>
    <x v="1"/>
    <x v="11"/>
    <x v="1"/>
    <x v="0"/>
    <n v="826.15253800000005"/>
    <n v="0"/>
    <n v="1061.1606999999999"/>
    <n v="861.87472100000002"/>
    <n v="826.15253800000005"/>
  </r>
  <r>
    <n v="922760"/>
    <x v="1"/>
    <x v="11"/>
    <x v="1"/>
    <x v="1"/>
    <n v="768.503333"/>
    <n v="0"/>
    <n v="826.15253800000005"/>
    <n v="778.48353699999996"/>
    <n v="768.503333"/>
  </r>
  <r>
    <n v="922761"/>
    <x v="1"/>
    <x v="11"/>
    <x v="1"/>
    <x v="2"/>
    <n v="505.02829400000002"/>
    <n v="165.07339200000001"/>
    <n v="768.503333"/>
    <n v="702.94999900000005"/>
    <n v="670.10168599999997"/>
  </r>
  <r>
    <n v="922762"/>
    <x v="1"/>
    <x v="11"/>
    <x v="1"/>
    <x v="3"/>
    <n v="3105.717224"/>
    <n v="0"/>
    <n v="3886.7678310000001"/>
    <n v="3156.8328320000001"/>
    <n v="3105.717224"/>
  </r>
  <r>
    <n v="922763"/>
    <x v="1"/>
    <x v="11"/>
    <x v="2"/>
    <x v="0"/>
    <n v="884.61343599999998"/>
    <n v="0"/>
    <n v="1046.74765"/>
    <n v="918.93976199999997"/>
    <n v="884.61343599999998"/>
  </r>
  <r>
    <n v="922764"/>
    <x v="1"/>
    <x v="11"/>
    <x v="2"/>
    <x v="1"/>
    <n v="828.826505"/>
    <n v="0"/>
    <n v="884.61343599999998"/>
    <n v="852.32504600000004"/>
    <n v="828.826505"/>
  </r>
  <r>
    <n v="922765"/>
    <x v="1"/>
    <x v="11"/>
    <x v="2"/>
    <x v="2"/>
    <n v="68.848776999999998"/>
    <n v="706.50812199999996"/>
    <n v="828.826505"/>
    <n v="783.82122600000002"/>
    <n v="775.356899"/>
  </r>
  <r>
    <n v="922766"/>
    <x v="1"/>
    <x v="11"/>
    <x v="2"/>
    <x v="3"/>
    <n v="434.715937"/>
    <n v="0"/>
    <n v="505.02829400000002"/>
    <n v="443.36433899999997"/>
    <n v="434.715937"/>
  </r>
  <r>
    <n v="922767"/>
    <x v="1"/>
    <x v="11"/>
    <x v="3"/>
    <x v="0"/>
    <n v="310.34206"/>
    <n v="0"/>
    <n v="367.92989999999998"/>
    <n v="346.00127800000001"/>
    <n v="310.34206"/>
  </r>
  <r>
    <n v="922768"/>
    <x v="1"/>
    <x v="11"/>
    <x v="3"/>
    <x v="1"/>
    <n v="304.93656800000002"/>
    <n v="0"/>
    <n v="310.34206"/>
    <n v="304.94210800000002"/>
    <n v="304.93656800000002"/>
  </r>
  <r>
    <n v="922769"/>
    <x v="1"/>
    <x v="11"/>
    <x v="3"/>
    <x v="2"/>
    <n v="0"/>
    <n v="296.99778900000001"/>
    <n v="304.93656800000002"/>
    <n v="297.008217"/>
    <n v="296.99778900000001"/>
  </r>
  <r>
    <n v="922770"/>
    <x v="1"/>
    <x v="11"/>
    <x v="3"/>
    <x v="3"/>
    <n v="59.974291999999998"/>
    <n v="0"/>
    <n v="68.848776999999998"/>
    <n v="64.74539"/>
    <n v="59.974291999999998"/>
  </r>
  <r>
    <n v="922771"/>
    <x v="1"/>
    <x v="12"/>
    <x v="0"/>
    <x v="0"/>
    <n v="6684.9801020000004"/>
    <n v="0"/>
    <n v="9005.7659999999996"/>
    <n v="6684.9801020000004"/>
    <n v="6684.9801020000004"/>
  </r>
  <r>
    <n v="922772"/>
    <x v="1"/>
    <x v="12"/>
    <x v="0"/>
    <x v="1"/>
    <n v="6133.8160589999998"/>
    <n v="0"/>
    <n v="6684.9801020000004"/>
    <n v="6139.4857249999995"/>
    <n v="6133.8160589999998"/>
  </r>
  <r>
    <n v="922773"/>
    <x v="1"/>
    <x v="12"/>
    <x v="0"/>
    <x v="2"/>
    <n v="5265.6654090000002"/>
    <n v="93.741929999999996"/>
    <n v="6133.8160589999998"/>
    <n v="5398.3715140000004"/>
    <n v="5359.4073390000003"/>
  </r>
  <r>
    <n v="922774"/>
    <x v="1"/>
    <x v="12"/>
    <x v="0"/>
    <x v="3"/>
    <n v="6684.9801020000004"/>
    <n v="0"/>
    <n v="9005.7659999999996"/>
    <n v="6684.9801020000004"/>
    <n v="6684.9801020000004"/>
  </r>
  <r>
    <n v="922775"/>
    <x v="1"/>
    <x v="12"/>
    <x v="1"/>
    <x v="0"/>
    <n v="3599.1113169999999"/>
    <n v="0"/>
    <n v="4464.2528000000002"/>
    <n v="3625.8661240000001"/>
    <n v="3599.1113169999999"/>
  </r>
  <r>
    <n v="922776"/>
    <x v="1"/>
    <x v="12"/>
    <x v="1"/>
    <x v="1"/>
    <n v="3370.6222739999998"/>
    <n v="0"/>
    <n v="3599.1113169999999"/>
    <n v="3391.4425940000001"/>
    <n v="3370.6222739999998"/>
  </r>
  <r>
    <n v="922777"/>
    <x v="1"/>
    <x v="12"/>
    <x v="1"/>
    <x v="2"/>
    <n v="2750.696919"/>
    <n v="113.69776400000001"/>
    <n v="3370.6222739999998"/>
    <n v="3083.1081939999999"/>
    <n v="2864.394683"/>
  </r>
  <r>
    <n v="922778"/>
    <x v="1"/>
    <x v="12"/>
    <x v="1"/>
    <x v="3"/>
    <n v="4267.1575439999997"/>
    <n v="0"/>
    <n v="5265.6654090000002"/>
    <n v="4276.7734449999998"/>
    <n v="4267.1575439999997"/>
  </r>
  <r>
    <n v="922779"/>
    <x v="1"/>
    <x v="12"/>
    <x v="2"/>
    <x v="0"/>
    <n v="1075.905356"/>
    <n v="0"/>
    <n v="1258.0317"/>
    <n v="1104.426029"/>
    <n v="1075.905356"/>
  </r>
  <r>
    <n v="922780"/>
    <x v="1"/>
    <x v="12"/>
    <x v="2"/>
    <x v="1"/>
    <n v="973.16677800000002"/>
    <n v="0"/>
    <n v="1075.905356"/>
    <n v="1036.63481"/>
    <n v="973.16677800000002"/>
  </r>
  <r>
    <n v="922781"/>
    <x v="1"/>
    <x v="12"/>
    <x v="2"/>
    <x v="2"/>
    <n v="289.90065499999997"/>
    <n v="578.99631999999997"/>
    <n v="973.16677800000002"/>
    <n v="920.32382199999995"/>
    <n v="868.896975"/>
  </r>
  <r>
    <n v="922782"/>
    <x v="1"/>
    <x v="12"/>
    <x v="2"/>
    <x v="3"/>
    <n v="2382.2466340000001"/>
    <n v="0"/>
    <n v="2750.696919"/>
    <n v="2414.8368249999999"/>
    <n v="2382.2466340000001"/>
  </r>
  <r>
    <n v="922783"/>
    <x v="1"/>
    <x v="12"/>
    <x v="3"/>
    <x v="0"/>
    <n v="974.51468399999999"/>
    <n v="0"/>
    <n v="1084.8568"/>
    <n v="1020.199335"/>
    <n v="974.51468399999999"/>
  </r>
  <r>
    <n v="922784"/>
    <x v="1"/>
    <x v="12"/>
    <x v="3"/>
    <x v="1"/>
    <n v="846.06976699999996"/>
    <n v="0"/>
    <n v="974.51468399999999"/>
    <n v="957.55812900000001"/>
    <n v="846.06976699999996"/>
  </r>
  <r>
    <n v="922785"/>
    <x v="1"/>
    <x v="12"/>
    <x v="3"/>
    <x v="2"/>
    <n v="0"/>
    <n v="722.15526999999997"/>
    <n v="846.06976699999996"/>
    <n v="824.07195300000001"/>
    <n v="722.15526999999997"/>
  </r>
  <r>
    <n v="922786"/>
    <x v="1"/>
    <x v="12"/>
    <x v="3"/>
    <x v="3"/>
    <n v="270.48892799999999"/>
    <n v="0"/>
    <n v="289.90065499999997"/>
    <n v="272.62257599999998"/>
    <n v="270.48892799999999"/>
  </r>
  <r>
    <n v="922787"/>
    <x v="1"/>
    <x v="13"/>
    <x v="0"/>
    <x v="0"/>
    <n v="4927.9916320000002"/>
    <n v="0"/>
    <n v="6638.8140000000003"/>
    <n v="4927.9916320000002"/>
    <n v="4927.9916320000002"/>
  </r>
  <r>
    <n v="922788"/>
    <x v="1"/>
    <x v="13"/>
    <x v="0"/>
    <x v="1"/>
    <n v="4521.6879859999999"/>
    <n v="0"/>
    <n v="4927.9916320000002"/>
    <n v="4525.8675149999999"/>
    <n v="4521.6879859999999"/>
  </r>
  <r>
    <n v="922789"/>
    <x v="1"/>
    <x v="13"/>
    <x v="0"/>
    <x v="2"/>
    <n v="3881.70901"/>
    <n v="69.104067000000001"/>
    <n v="4521.6879859999999"/>
    <n v="3979.537597"/>
    <n v="3950.8130769999998"/>
  </r>
  <r>
    <n v="922790"/>
    <x v="1"/>
    <x v="13"/>
    <x v="0"/>
    <x v="3"/>
    <n v="4927.9916320000002"/>
    <n v="0"/>
    <n v="6638.8140000000003"/>
    <n v="4927.9916320000002"/>
    <n v="4927.9916320000002"/>
  </r>
  <r>
    <n v="922791"/>
    <x v="1"/>
    <x v="13"/>
    <x v="1"/>
    <x v="0"/>
    <n v="2783.9684090000001"/>
    <n v="0"/>
    <n v="3467.2064"/>
    <n v="2816.0650380000002"/>
    <n v="2783.9684090000001"/>
  </r>
  <r>
    <n v="922792"/>
    <x v="1"/>
    <x v="13"/>
    <x v="1"/>
    <x v="1"/>
    <n v="2604.4626149999999"/>
    <n v="0"/>
    <n v="2783.9684090000001"/>
    <n v="2623.333431"/>
    <n v="2604.4626149999999"/>
  </r>
  <r>
    <n v="922793"/>
    <x v="1"/>
    <x v="13"/>
    <x v="1"/>
    <x v="2"/>
    <n v="2082.8721489999998"/>
    <n v="86.093783999999999"/>
    <n v="2604.4626149999999"/>
    <n v="2382.301954"/>
    <n v="2168.9659329999999"/>
  </r>
  <r>
    <n v="922794"/>
    <x v="1"/>
    <x v="13"/>
    <x v="1"/>
    <x v="3"/>
    <n v="3142.8210340000001"/>
    <n v="0"/>
    <n v="3881.70901"/>
    <n v="3152.7240579999998"/>
    <n v="3142.8210340000001"/>
  </r>
  <r>
    <n v="922795"/>
    <x v="1"/>
    <x v="13"/>
    <x v="2"/>
    <x v="0"/>
    <n v="848.68865200000005"/>
    <n v="0"/>
    <n v="1017.67605"/>
    <n v="893.41780400000005"/>
    <n v="848.68865200000005"/>
  </r>
  <r>
    <n v="922796"/>
    <x v="1"/>
    <x v="13"/>
    <x v="2"/>
    <x v="1"/>
    <n v="767.64707699999997"/>
    <n v="0"/>
    <n v="848.68865200000005"/>
    <n v="817.71151699999996"/>
    <n v="767.64707699999997"/>
  </r>
  <r>
    <n v="922797"/>
    <x v="1"/>
    <x v="13"/>
    <x v="2"/>
    <x v="2"/>
    <n v="221.73985500000001"/>
    <n v="442.86398700000001"/>
    <n v="767.64707699999997"/>
    <n v="725.96384"/>
    <n v="664.60384199999999"/>
  </r>
  <r>
    <n v="922798"/>
    <x v="1"/>
    <x v="13"/>
    <x v="2"/>
    <x v="3"/>
    <n v="1793.9002889999999"/>
    <n v="0"/>
    <n v="2082.8721489999998"/>
    <n v="1828.5534600000001"/>
    <n v="1793.9002889999999"/>
  </r>
  <r>
    <n v="922799"/>
    <x v="1"/>
    <x v="13"/>
    <x v="3"/>
    <x v="0"/>
    <n v="789.63684599999999"/>
    <n v="0"/>
    <n v="909.24715000000003"/>
    <n v="855.05601999999999"/>
    <n v="789.63684599999999"/>
  </r>
  <r>
    <n v="922800"/>
    <x v="1"/>
    <x v="13"/>
    <x v="3"/>
    <x v="1"/>
    <n v="676.16133500000001"/>
    <n v="0"/>
    <n v="789.63684599999999"/>
    <n v="775.89716499999997"/>
    <n v="676.16133500000001"/>
  </r>
  <r>
    <n v="922801"/>
    <x v="1"/>
    <x v="13"/>
    <x v="3"/>
    <x v="2"/>
    <n v="0"/>
    <n v="552.14144999999996"/>
    <n v="676.16133500000001"/>
    <n v="658.581141"/>
    <n v="552.14144999999996"/>
  </r>
  <r>
    <n v="922802"/>
    <x v="1"/>
    <x v="13"/>
    <x v="3"/>
    <x v="3"/>
    <n v="205.24588299999999"/>
    <n v="0"/>
    <n v="221.73985500000001"/>
    <n v="208.524159"/>
    <n v="205.24588299999999"/>
  </r>
  <r>
    <n v="922803"/>
    <x v="1"/>
    <x v="14"/>
    <x v="0"/>
    <x v="0"/>
    <n v="1648.711812"/>
    <n v="0"/>
    <n v="2240.0390000000002"/>
    <n v="1662.7809500000001"/>
    <n v="1648.711812"/>
  </r>
  <r>
    <n v="922804"/>
    <x v="1"/>
    <x v="14"/>
    <x v="0"/>
    <x v="1"/>
    <n v="1512.0346380000001"/>
    <n v="0"/>
    <n v="1648.711812"/>
    <n v="1514.1769280000001"/>
    <n v="1512.0346380000001"/>
  </r>
  <r>
    <n v="922805"/>
    <x v="1"/>
    <x v="14"/>
    <x v="0"/>
    <x v="2"/>
    <n v="1268.0399010000001"/>
    <n v="49.980822000000003"/>
    <n v="1512.0346380000001"/>
    <n v="1330.741685"/>
    <n v="1318.0207230000001"/>
  </r>
  <r>
    <n v="922806"/>
    <x v="1"/>
    <x v="14"/>
    <x v="0"/>
    <x v="3"/>
    <n v="1658.1026280000001"/>
    <n v="0"/>
    <n v="2240.0390000000002"/>
    <n v="1662.7809500000001"/>
    <n v="1658.1026280000001"/>
  </r>
  <r>
    <n v="922807"/>
    <x v="1"/>
    <x v="14"/>
    <x v="1"/>
    <x v="0"/>
    <n v="208.41001199999999"/>
    <n v="0"/>
    <n v="263.19459999999998"/>
    <n v="213.76665399999999"/>
    <n v="208.41001199999999"/>
  </r>
  <r>
    <n v="922808"/>
    <x v="1"/>
    <x v="14"/>
    <x v="1"/>
    <x v="1"/>
    <n v="193.93311199999999"/>
    <n v="0"/>
    <n v="208.41001199999999"/>
    <n v="196.38475399999999"/>
    <n v="193.93311199999999"/>
  </r>
  <r>
    <n v="922809"/>
    <x v="1"/>
    <x v="14"/>
    <x v="1"/>
    <x v="2"/>
    <n v="134.162689"/>
    <n v="36.255273000000003"/>
    <n v="193.93311199999999"/>
    <n v="177.39061799999999"/>
    <n v="170.41796199999999"/>
  </r>
  <r>
    <n v="922810"/>
    <x v="1"/>
    <x v="14"/>
    <x v="1"/>
    <x v="3"/>
    <n v="1017.3423780000001"/>
    <n v="0"/>
    <n v="1268.0399010000001"/>
    <n v="1029.9020069999999"/>
    <n v="1017.3423780000001"/>
  </r>
  <r>
    <n v="922811"/>
    <x v="1"/>
    <x v="14"/>
    <x v="2"/>
    <x v="0"/>
    <n v="174.51797300000001"/>
    <n v="0"/>
    <n v="203.0574"/>
    <n v="178.26409100000001"/>
    <n v="174.51797300000001"/>
  </r>
  <r>
    <n v="922812"/>
    <x v="1"/>
    <x v="14"/>
    <x v="2"/>
    <x v="1"/>
    <n v="163.43764100000001"/>
    <n v="0"/>
    <n v="174.51797300000001"/>
    <n v="168.148067"/>
    <n v="163.43764100000001"/>
  </r>
  <r>
    <n v="922813"/>
    <x v="1"/>
    <x v="14"/>
    <x v="2"/>
    <x v="2"/>
    <n v="13.829708"/>
    <n v="139.03542200000001"/>
    <n v="163.43764100000001"/>
    <n v="154.56297699999999"/>
    <n v="152.86513099999999"/>
  </r>
  <r>
    <n v="922814"/>
    <x v="1"/>
    <x v="14"/>
    <x v="2"/>
    <x v="3"/>
    <n v="116.557892"/>
    <n v="0"/>
    <n v="134.162689"/>
    <n v="117.781425"/>
    <n v="116.557892"/>
  </r>
  <r>
    <n v="922815"/>
    <x v="1"/>
    <x v="14"/>
    <x v="3"/>
    <x v="0"/>
    <n v="31.347622000000001"/>
    <n v="0"/>
    <n v="35.724649999999997"/>
    <n v="33.595461"/>
    <n v="31.347622000000001"/>
  </r>
  <r>
    <n v="922816"/>
    <x v="1"/>
    <x v="14"/>
    <x v="3"/>
    <x v="1"/>
    <n v="30.801597000000001"/>
    <n v="0"/>
    <n v="31.347622000000001"/>
    <n v="30.802173"/>
    <n v="30.801597000000001"/>
  </r>
  <r>
    <n v="922817"/>
    <x v="1"/>
    <x v="14"/>
    <x v="3"/>
    <x v="2"/>
    <n v="0"/>
    <n v="29.999669000000001"/>
    <n v="30.801597000000001"/>
    <n v="30.000755000000002"/>
    <n v="29.999669000000001"/>
  </r>
  <r>
    <n v="922818"/>
    <x v="1"/>
    <x v="14"/>
    <x v="3"/>
    <x v="3"/>
    <n v="12.441126000000001"/>
    <n v="0"/>
    <n v="13.829708"/>
    <n v="13.005458000000001"/>
    <n v="12.441126000000001"/>
  </r>
  <r>
    <n v="922819"/>
    <x v="1"/>
    <x v="15"/>
    <x v="0"/>
    <x v="0"/>
    <n v="210.369756"/>
    <n v="0"/>
    <n v="285.82100000000003"/>
    <n v="212.164928"/>
    <n v="210.369756"/>
  </r>
  <r>
    <n v="922820"/>
    <x v="1"/>
    <x v="15"/>
    <x v="0"/>
    <x v="1"/>
    <n v="192.93023600000001"/>
    <n v="0"/>
    <n v="210.369756"/>
    <n v="193.20358400000001"/>
    <n v="192.93023600000001"/>
  </r>
  <r>
    <n v="922821"/>
    <x v="1"/>
    <x v="15"/>
    <x v="0"/>
    <x v="2"/>
    <n v="161.797303"/>
    <n v="6.3773720000000003"/>
    <n v="192.93023600000001"/>
    <n v="169.7979"/>
    <n v="168.17467500000001"/>
  </r>
  <r>
    <n v="922822"/>
    <x v="1"/>
    <x v="15"/>
    <x v="0"/>
    <x v="3"/>
    <n v="211.56799100000001"/>
    <n v="0"/>
    <n v="285.82100000000003"/>
    <n v="212.164928"/>
    <n v="211.56799100000001"/>
  </r>
  <r>
    <n v="922823"/>
    <x v="1"/>
    <x v="15"/>
    <x v="1"/>
    <x v="0"/>
    <n v="2586.9353839999999"/>
    <n v="0"/>
    <n v="3326.8865000000001"/>
    <n v="2702.0972149999998"/>
    <n v="2586.9353839999999"/>
  </r>
  <r>
    <n v="922824"/>
    <x v="1"/>
    <x v="15"/>
    <x v="1"/>
    <x v="1"/>
    <n v="2405.0435630000002"/>
    <n v="0"/>
    <n v="2586.9353839999999"/>
    <n v="2437.6692119999998"/>
    <n v="2405.0435630000002"/>
  </r>
  <r>
    <n v="922825"/>
    <x v="1"/>
    <x v="15"/>
    <x v="1"/>
    <x v="2"/>
    <n v="1647.2704349999999"/>
    <n v="445.147897"/>
    <n v="2405.0435630000002"/>
    <n v="2199.8933470000002"/>
    <n v="2092.4183330000001"/>
  </r>
  <r>
    <n v="922826"/>
    <x v="1"/>
    <x v="15"/>
    <x v="1"/>
    <x v="3"/>
    <n v="129.22361599999999"/>
    <n v="0"/>
    <n v="161.797303"/>
    <n v="131.41176999999999"/>
    <n v="129.22361599999999"/>
  </r>
  <r>
    <n v="922827"/>
    <x v="1"/>
    <x v="15"/>
    <x v="2"/>
    <x v="0"/>
    <n v="273.660887"/>
    <n v="0"/>
    <n v="323.99639999999999"/>
    <n v="284.43644"/>
    <n v="273.660887"/>
  </r>
  <r>
    <n v="922828"/>
    <x v="1"/>
    <x v="15"/>
    <x v="2"/>
    <x v="1"/>
    <n v="256.285865"/>
    <n v="0"/>
    <n v="273.660887"/>
    <n v="263.67226399999998"/>
    <n v="256.285865"/>
  </r>
  <r>
    <n v="922829"/>
    <x v="1"/>
    <x v="15"/>
    <x v="2"/>
    <x v="2"/>
    <n v="21.686306999999999"/>
    <n v="218.02085099999999"/>
    <n v="256.285865"/>
    <n v="242.36954299999999"/>
    <n v="239.707157"/>
  </r>
  <r>
    <n v="922830"/>
    <x v="1"/>
    <x v="15"/>
    <x v="2"/>
    <x v="3"/>
    <n v="1417.530833"/>
    <n v="0"/>
    <n v="1647.2704349999999"/>
    <n v="1446.138715"/>
    <n v="1417.530833"/>
  </r>
  <r>
    <n v="922831"/>
    <x v="1"/>
    <x v="15"/>
    <x v="3"/>
    <x v="0"/>
    <n v="76.280732"/>
    <n v="0"/>
    <n v="90.429450000000003"/>
    <n v="85.039855000000003"/>
    <n v="76.280732"/>
  </r>
  <r>
    <n v="922832"/>
    <x v="1"/>
    <x v="15"/>
    <x v="3"/>
    <x v="1"/>
    <n v="74.952044000000001"/>
    <n v="0"/>
    <n v="76.280732"/>
    <n v="74.953446999999997"/>
    <n v="74.952044000000001"/>
  </r>
  <r>
    <n v="922833"/>
    <x v="1"/>
    <x v="15"/>
    <x v="3"/>
    <x v="2"/>
    <n v="0"/>
    <n v="73.000648999999996"/>
    <n v="74.952044000000001"/>
    <n v="73.003291000000004"/>
    <n v="73.000648999999996"/>
  </r>
  <r>
    <n v="922834"/>
    <x v="1"/>
    <x v="15"/>
    <x v="3"/>
    <x v="3"/>
    <n v="18.891866"/>
    <n v="0"/>
    <n v="21.686306999999999"/>
    <n v="20.393802999999998"/>
    <n v="18.891866"/>
  </r>
  <r>
    <n v="922835"/>
    <x v="1"/>
    <x v="16"/>
    <x v="0"/>
    <x v="0"/>
    <n v="2259.0883399999998"/>
    <n v="0"/>
    <n v="3057.1001999999999"/>
    <n v="2269.2854779999998"/>
    <n v="2259.0883399999998"/>
  </r>
  <r>
    <n v="922836"/>
    <x v="1"/>
    <x v="16"/>
    <x v="0"/>
    <x v="1"/>
    <n v="2072.6714360000001"/>
    <n v="0"/>
    <n v="2259.0883399999998"/>
    <n v="2074.7467320000001"/>
    <n v="2072.6714360000001"/>
  </r>
  <r>
    <n v="922837"/>
    <x v="1"/>
    <x v="16"/>
    <x v="0"/>
    <x v="2"/>
    <n v="1799.345732"/>
    <n v="14.439855"/>
    <n v="2072.6714360000001"/>
    <n v="1824.1581309999999"/>
    <n v="1813.7855870000001"/>
  </r>
  <r>
    <n v="922838"/>
    <x v="1"/>
    <x v="16"/>
    <x v="0"/>
    <x v="3"/>
    <n v="2266.337595"/>
    <n v="0"/>
    <n v="3057.1001999999999"/>
    <n v="2269.2854779999998"/>
    <n v="2266.337595"/>
  </r>
  <r>
    <n v="922839"/>
    <x v="1"/>
    <x v="16"/>
    <x v="1"/>
    <x v="0"/>
    <n v="4797.2019979999995"/>
    <n v="0"/>
    <n v="5941.5153499999997"/>
    <n v="4825.6987669999999"/>
    <n v="4797.2019979999995"/>
  </r>
  <r>
    <n v="922840"/>
    <x v="1"/>
    <x v="16"/>
    <x v="1"/>
    <x v="1"/>
    <n v="4499.7677409999997"/>
    <n v="0"/>
    <n v="4797.2019979999995"/>
    <n v="4520.4034430000002"/>
    <n v="4499.7677409999997"/>
  </r>
  <r>
    <n v="922841"/>
    <x v="1"/>
    <x v="16"/>
    <x v="1"/>
    <x v="2"/>
    <n v="3472.9293389999998"/>
    <n v="550.64558099999999"/>
    <n v="4499.7677409999997"/>
    <n v="4115.9375520000003"/>
    <n v="4023.57492"/>
  </r>
  <r>
    <n v="922842"/>
    <x v="1"/>
    <x v="16"/>
    <x v="1"/>
    <x v="3"/>
    <n v="1458.334879"/>
    <n v="0"/>
    <n v="1799.345732"/>
    <n v="1461.4286030000001"/>
    <n v="1458.334879"/>
  </r>
  <r>
    <n v="922843"/>
    <x v="1"/>
    <x v="16"/>
    <x v="2"/>
    <x v="0"/>
    <n v="282.42222900000002"/>
    <n v="0"/>
    <n v="332.25"/>
    <n v="291.682275"/>
    <n v="282.42222900000002"/>
  </r>
  <r>
    <n v="922844"/>
    <x v="1"/>
    <x v="16"/>
    <x v="2"/>
    <x v="1"/>
    <n v="266.95398999999998"/>
    <n v="0"/>
    <n v="282.42222900000002"/>
    <n v="272.11381799999998"/>
    <n v="266.95398999999998"/>
  </r>
  <r>
    <n v="922845"/>
    <x v="1"/>
    <x v="16"/>
    <x v="2"/>
    <x v="2"/>
    <n v="24.887194000000001"/>
    <n v="217.49477899999999"/>
    <n v="266.95398999999998"/>
    <n v="252.45838900000001"/>
    <n v="242.38197299999999"/>
  </r>
  <r>
    <n v="922846"/>
    <x v="1"/>
    <x v="16"/>
    <x v="2"/>
    <x v="3"/>
    <n v="2992.362306"/>
    <n v="0"/>
    <n v="3472.9293389999998"/>
    <n v="3048.8846669999998"/>
    <n v="2992.362306"/>
  </r>
  <r>
    <n v="922847"/>
    <x v="1"/>
    <x v="16"/>
    <x v="3"/>
    <x v="0"/>
    <n v="36.373995000000001"/>
    <n v="0"/>
    <n v="39.249000000000002"/>
    <n v="36.909759999999999"/>
    <n v="36.373995000000001"/>
  </r>
  <r>
    <n v="922848"/>
    <x v="1"/>
    <x v="16"/>
    <x v="3"/>
    <x v="1"/>
    <n v="34.241622"/>
    <n v="0"/>
    <n v="36.373995000000001"/>
    <n v="35.741087"/>
    <n v="34.241622"/>
  </r>
  <r>
    <n v="922849"/>
    <x v="1"/>
    <x v="16"/>
    <x v="3"/>
    <x v="2"/>
    <n v="0"/>
    <n v="30.744333999999998"/>
    <n v="34.241622"/>
    <n v="33.35134"/>
    <n v="30.744333999999998"/>
  </r>
  <r>
    <n v="922850"/>
    <x v="1"/>
    <x v="16"/>
    <x v="3"/>
    <x v="3"/>
    <n v="23.172529000000001"/>
    <n v="0"/>
    <n v="24.887194000000001"/>
    <n v="23.403918000000001"/>
    <n v="23.172529000000001"/>
  </r>
  <r>
    <n v="922851"/>
    <x v="1"/>
    <x v="17"/>
    <x v="0"/>
    <x v="0"/>
    <n v="4637.602054"/>
    <n v="0"/>
    <n v="6275.8122000000003"/>
    <n v="4658.5353960000002"/>
    <n v="4637.602054"/>
  </r>
  <r>
    <n v="922852"/>
    <x v="1"/>
    <x v="17"/>
    <x v="0"/>
    <x v="1"/>
    <n v="4254.9134260000001"/>
    <n v="0"/>
    <n v="4637.602054"/>
    <n v="4259.1737270000003"/>
    <n v="4254.9134260000001"/>
  </r>
  <r>
    <n v="922853"/>
    <x v="1"/>
    <x v="17"/>
    <x v="0"/>
    <x v="2"/>
    <n v="3693.812019"/>
    <n v="29.643059000000001"/>
    <n v="4254.9134260000001"/>
    <n v="3744.7493060000002"/>
    <n v="3723.455078"/>
  </r>
  <r>
    <n v="922854"/>
    <x v="1"/>
    <x v="17"/>
    <x v="0"/>
    <x v="3"/>
    <n v="4652.4837909999997"/>
    <n v="0"/>
    <n v="6275.8122000000003"/>
    <n v="4658.5353960000002"/>
    <n v="4652.4837909999997"/>
  </r>
  <r>
    <n v="922855"/>
    <x v="1"/>
    <x v="17"/>
    <x v="1"/>
    <x v="0"/>
    <n v="18570.257188"/>
    <n v="0"/>
    <n v="23077.887699999999"/>
    <n v="18743.860390000002"/>
    <n v="18570.257188"/>
  </r>
  <r>
    <n v="922856"/>
    <x v="1"/>
    <x v="17"/>
    <x v="1"/>
    <x v="1"/>
    <n v="17414.328673"/>
    <n v="0"/>
    <n v="18570.257188"/>
    <n v="17498.753347999998"/>
    <n v="17414.328673"/>
  </r>
  <r>
    <n v="922857"/>
    <x v="1"/>
    <x v="17"/>
    <x v="1"/>
    <x v="2"/>
    <n v="13291.216144"/>
    <n v="2107.3706729999999"/>
    <n v="17414.328673"/>
    <n v="15928.886438"/>
    <n v="15398.586816999999"/>
  </r>
  <r>
    <n v="922858"/>
    <x v="1"/>
    <x v="17"/>
    <x v="1"/>
    <x v="3"/>
    <n v="2991.6924389999999"/>
    <n v="0"/>
    <n v="3693.812019"/>
    <n v="3000.114122"/>
    <n v="2991.6924389999999"/>
  </r>
  <r>
    <n v="922859"/>
    <x v="1"/>
    <x v="17"/>
    <x v="2"/>
    <x v="0"/>
    <n v="1108.949038"/>
    <n v="0"/>
    <n v="1317.2162000000001"/>
    <n v="1156.384102"/>
    <n v="1108.949038"/>
  </r>
  <r>
    <n v="922860"/>
    <x v="1"/>
    <x v="17"/>
    <x v="2"/>
    <x v="1"/>
    <n v="1047.8160829999999"/>
    <n v="0"/>
    <n v="1108.949038"/>
    <n v="1068.4723980000001"/>
    <n v="1047.8160829999999"/>
  </r>
  <r>
    <n v="922861"/>
    <x v="1"/>
    <x v="17"/>
    <x v="2"/>
    <x v="2"/>
    <n v="95.600256999999999"/>
    <n v="835.47210600000005"/>
    <n v="1047.8160829999999"/>
    <n v="990.91967"/>
    <n v="931.072363"/>
  </r>
  <r>
    <n v="922862"/>
    <x v="1"/>
    <x v="17"/>
    <x v="2"/>
    <x v="3"/>
    <n v="11411.157085000001"/>
    <n v="0"/>
    <n v="13291.216144"/>
    <n v="11668.358652999999"/>
    <n v="11411.157085000001"/>
  </r>
  <r>
    <n v="922863"/>
    <x v="1"/>
    <x v="17"/>
    <x v="3"/>
    <x v="0"/>
    <n v="152.547819"/>
    <n v="0"/>
    <n v="165.03270000000001"/>
    <n v="155.19675100000001"/>
    <n v="152.547819"/>
  </r>
  <r>
    <n v="922864"/>
    <x v="1"/>
    <x v="17"/>
    <x v="3"/>
    <x v="1"/>
    <n v="143.60492300000001"/>
    <n v="0"/>
    <n v="152.547819"/>
    <n v="149.89348699999999"/>
    <n v="143.60492300000001"/>
  </r>
  <r>
    <n v="922865"/>
    <x v="1"/>
    <x v="17"/>
    <x v="3"/>
    <x v="2"/>
    <n v="0"/>
    <n v="118.878806"/>
    <n v="143.60492300000001"/>
    <n v="139.871195"/>
    <n v="118.878806"/>
  </r>
  <r>
    <n v="922866"/>
    <x v="1"/>
    <x v="17"/>
    <x v="3"/>
    <x v="3"/>
    <n v="88.982996"/>
    <n v="0"/>
    <n v="95.600256999999999"/>
    <n v="89.902482000000006"/>
    <n v="88.982996"/>
  </r>
  <r>
    <n v="922867"/>
    <x v="1"/>
    <x v="18"/>
    <x v="0"/>
    <x v="0"/>
    <n v="7670.9606690000001"/>
    <n v="0"/>
    <n v="10366.4694"/>
    <n v="7695.0302359999996"/>
    <n v="7670.9606690000001"/>
  </r>
  <r>
    <n v="922868"/>
    <x v="1"/>
    <x v="18"/>
    <x v="0"/>
    <x v="1"/>
    <n v="7035.3551880000005"/>
    <n v="0"/>
    <n v="7670.9606690000001"/>
    <n v="7045.0102779999997"/>
    <n v="7035.3551880000005"/>
  </r>
  <r>
    <n v="922869"/>
    <x v="1"/>
    <x v="18"/>
    <x v="0"/>
    <x v="2"/>
    <n v="6094.6588529999999"/>
    <n v="46.747464000000001"/>
    <n v="7035.3551880000005"/>
    <n v="6191.8161010000003"/>
    <n v="6141.4063169999999"/>
  </r>
  <r>
    <n v="922870"/>
    <x v="1"/>
    <x v="18"/>
    <x v="0"/>
    <x v="3"/>
    <n v="7686.8545940000004"/>
    <n v="0"/>
    <n v="10366.4694"/>
    <n v="7695.0302359999996"/>
    <n v="7686.8545940000004"/>
  </r>
  <r>
    <n v="922871"/>
    <x v="1"/>
    <x v="18"/>
    <x v="1"/>
    <x v="0"/>
    <n v="32417.359898999999"/>
    <n v="0"/>
    <n v="40086.52635"/>
    <n v="32558.276700999999"/>
    <n v="32417.359898999999"/>
  </r>
  <r>
    <n v="922872"/>
    <x v="1"/>
    <x v="18"/>
    <x v="1"/>
    <x v="1"/>
    <n v="30124.144608999999"/>
    <n v="0"/>
    <n v="32417.359898999999"/>
    <n v="30546.878232999999"/>
    <n v="30124.144608999999"/>
  </r>
  <r>
    <n v="922873"/>
    <x v="1"/>
    <x v="18"/>
    <x v="1"/>
    <x v="2"/>
    <n v="24593.905929"/>
    <n v="1978.417639"/>
    <n v="30124.144608999999"/>
    <n v="27554.555074"/>
    <n v="26572.323568"/>
  </r>
  <r>
    <n v="922874"/>
    <x v="1"/>
    <x v="18"/>
    <x v="1"/>
    <x v="3"/>
    <n v="4939.1571430000004"/>
    <n v="0"/>
    <n v="6094.6588529999999"/>
    <n v="4950.081921"/>
    <n v="4939.1571430000004"/>
  </r>
  <r>
    <n v="922875"/>
    <x v="1"/>
    <x v="18"/>
    <x v="2"/>
    <x v="0"/>
    <n v="7123.0859540000001"/>
    <n v="0"/>
    <n v="8397.2425000000003"/>
    <n v="7371.9391910000004"/>
    <n v="7123.0859540000001"/>
  </r>
  <r>
    <n v="922876"/>
    <x v="1"/>
    <x v="18"/>
    <x v="2"/>
    <x v="1"/>
    <n v="6497.3417280000003"/>
    <n v="0"/>
    <n v="7123.0859540000001"/>
    <n v="6863.0933169999998"/>
    <n v="6497.3417280000003"/>
  </r>
  <r>
    <n v="922877"/>
    <x v="1"/>
    <x v="18"/>
    <x v="2"/>
    <x v="2"/>
    <n v="1345.9192089999999"/>
    <n v="4515.1598649999996"/>
    <n v="6497.3417280000003"/>
    <n v="6144.5360719999999"/>
    <n v="5861.0790740000002"/>
  </r>
  <r>
    <n v="922878"/>
    <x v="1"/>
    <x v="18"/>
    <x v="2"/>
    <x v="3"/>
    <n v="21323.034382000002"/>
    <n v="0"/>
    <n v="24593.905929"/>
    <n v="21590.990014999999"/>
    <n v="21323.034382000002"/>
  </r>
  <r>
    <n v="922879"/>
    <x v="1"/>
    <x v="18"/>
    <x v="3"/>
    <x v="0"/>
    <n v="360.77619299999998"/>
    <n v="0"/>
    <n v="411.62799999999999"/>
    <n v="387.09497099999999"/>
    <n v="360.77619299999998"/>
  </r>
  <r>
    <n v="922880"/>
    <x v="1"/>
    <x v="18"/>
    <x v="3"/>
    <x v="1"/>
    <n v="327.63910099999998"/>
    <n v="0"/>
    <n v="360.77619299999998"/>
    <n v="354.49868700000002"/>
    <n v="327.63910099999998"/>
  </r>
  <r>
    <n v="922881"/>
    <x v="1"/>
    <x v="18"/>
    <x v="3"/>
    <x v="2"/>
    <n v="0"/>
    <n v="307.203056"/>
    <n v="327.63910099999998"/>
    <n v="319.12048399999998"/>
    <n v="307.203056"/>
  </r>
  <r>
    <n v="922882"/>
    <x v="1"/>
    <x v="18"/>
    <x v="3"/>
    <x v="3"/>
    <n v="1254.4046430000001"/>
    <n v="0"/>
    <n v="1345.9192089999999"/>
    <n v="1265.7024240000001"/>
    <n v="1254.4046430000001"/>
  </r>
  <r>
    <n v="922883"/>
    <x v="1"/>
    <x v="19"/>
    <x v="0"/>
    <x v="0"/>
    <n v="34962.881958999998"/>
    <n v="0"/>
    <n v="47248.534"/>
    <n v="35072.586788000001"/>
    <n v="34962.881958999998"/>
  </r>
  <r>
    <n v="922884"/>
    <x v="1"/>
    <x v="19"/>
    <x v="0"/>
    <x v="1"/>
    <n v="32065.904597000001"/>
    <n v="0"/>
    <n v="34962.881958999998"/>
    <n v="32109.910790999998"/>
    <n v="32065.904597000001"/>
  </r>
  <r>
    <n v="922885"/>
    <x v="1"/>
    <x v="19"/>
    <x v="0"/>
    <x v="2"/>
    <n v="27778.372191999999"/>
    <n v="213.06663399999999"/>
    <n v="32065.904597000001"/>
    <n v="28221.202636000002"/>
    <n v="27991.438826000001"/>
  </r>
  <r>
    <n v="922886"/>
    <x v="1"/>
    <x v="19"/>
    <x v="0"/>
    <x v="3"/>
    <n v="35035.323658000001"/>
    <n v="0"/>
    <n v="47248.534"/>
    <n v="35072.586788000001"/>
    <n v="35035.323658000001"/>
  </r>
  <r>
    <n v="922887"/>
    <x v="1"/>
    <x v="19"/>
    <x v="1"/>
    <x v="0"/>
    <n v="117425.960326"/>
    <n v="0"/>
    <n v="145516.7493"/>
    <n v="118188.703781"/>
    <n v="117425.960326"/>
  </r>
  <r>
    <n v="922888"/>
    <x v="1"/>
    <x v="19"/>
    <x v="1"/>
    <x v="1"/>
    <n v="108903.771607"/>
    <n v="0"/>
    <n v="117425.960326"/>
    <n v="110650.48241500001"/>
    <n v="108903.771607"/>
  </r>
  <r>
    <n v="922889"/>
    <x v="1"/>
    <x v="19"/>
    <x v="1"/>
    <x v="2"/>
    <n v="87549.543323999998"/>
    <n v="7042.7837410000002"/>
    <n v="108903.771607"/>
    <n v="99614.279888999998"/>
    <n v="94592.327063999997"/>
  </r>
  <r>
    <n v="922890"/>
    <x v="1"/>
    <x v="19"/>
    <x v="1"/>
    <x v="3"/>
    <n v="22502.856597000002"/>
    <n v="0"/>
    <n v="27778.372191999999"/>
    <n v="22561.593894000001"/>
    <n v="22502.856597000002"/>
  </r>
  <r>
    <n v="922891"/>
    <x v="1"/>
    <x v="19"/>
    <x v="2"/>
    <x v="0"/>
    <n v="26868.347657999999"/>
    <n v="0"/>
    <n v="31950.372950000001"/>
    <n v="28049.232413000002"/>
    <n v="26868.347657999999"/>
  </r>
  <r>
    <n v="922892"/>
    <x v="1"/>
    <x v="19"/>
    <x v="2"/>
    <x v="1"/>
    <n v="24504.175267999999"/>
    <n v="0"/>
    <n v="26868.347657999999"/>
    <n v="25887.652967999999"/>
    <n v="24504.175267999999"/>
  </r>
  <r>
    <n v="922893"/>
    <x v="1"/>
    <x v="19"/>
    <x v="2"/>
    <x v="2"/>
    <n v="4768.7630609999997"/>
    <n v="15997.786081"/>
    <n v="24504.175267999999"/>
    <n v="23173.598550999999"/>
    <n v="20766.549142"/>
  </r>
  <r>
    <n v="922894"/>
    <x v="1"/>
    <x v="19"/>
    <x v="2"/>
    <x v="3"/>
    <n v="75595.533460000006"/>
    <n v="0"/>
    <n v="87549.543323999998"/>
    <n v="76859.744084000005"/>
    <n v="75595.533460000006"/>
  </r>
  <r>
    <n v="922895"/>
    <x v="1"/>
    <x v="19"/>
    <x v="3"/>
    <x v="0"/>
    <n v="1413.7530589999999"/>
    <n v="0"/>
    <n v="1624.1592499999999"/>
    <n v="1527.359359"/>
    <n v="1413.7530589999999"/>
  </r>
  <r>
    <n v="922896"/>
    <x v="1"/>
    <x v="19"/>
    <x v="3"/>
    <x v="1"/>
    <n v="1283.900627"/>
    <n v="0"/>
    <n v="1413.7530589999999"/>
    <n v="1389.153755"/>
    <n v="1283.900627"/>
  </r>
  <r>
    <n v="922897"/>
    <x v="1"/>
    <x v="19"/>
    <x v="3"/>
    <x v="2"/>
    <n v="0"/>
    <n v="1084.305824"/>
    <n v="1283.900627"/>
    <n v="1250.519211"/>
    <n v="1084.305824"/>
  </r>
  <r>
    <n v="922898"/>
    <x v="1"/>
    <x v="19"/>
    <x v="3"/>
    <x v="3"/>
    <n v="4437.7784199999996"/>
    <n v="0"/>
    <n v="4768.7630609999997"/>
    <n v="4484.5447830000003"/>
    <n v="4437.7784199999996"/>
  </r>
  <r>
    <n v="922899"/>
    <x v="1"/>
    <x v="20"/>
    <x v="0"/>
    <x v="0"/>
    <n v="7685.3411159999996"/>
    <n v="0"/>
    <n v="10437.785550000001"/>
    <n v="7747.9682140000004"/>
    <n v="7685.3411159999996"/>
  </r>
  <r>
    <n v="922900"/>
    <x v="1"/>
    <x v="20"/>
    <x v="0"/>
    <x v="1"/>
    <n v="7042.5302920000004"/>
    <n v="0"/>
    <n v="7685.3411159999996"/>
    <n v="7058.2172810000002"/>
    <n v="7042.5302920000004"/>
  </r>
  <r>
    <n v="922901"/>
    <x v="1"/>
    <x v="20"/>
    <x v="0"/>
    <x v="2"/>
    <n v="5473.6998080000003"/>
    <n v="450.52740899999998"/>
    <n v="7042.5302920000004"/>
    <n v="6198.1309099999999"/>
    <n v="5924.2272169999997"/>
  </r>
  <r>
    <n v="922902"/>
    <x v="1"/>
    <x v="20"/>
    <x v="0"/>
    <x v="3"/>
    <n v="7733.2251310000001"/>
    <n v="0"/>
    <n v="10437.785550000001"/>
    <n v="7747.9682140000004"/>
    <n v="7733.2251310000001"/>
  </r>
  <r>
    <n v="922903"/>
    <x v="1"/>
    <x v="20"/>
    <x v="1"/>
    <x v="0"/>
    <n v="3688.7099360000002"/>
    <n v="0"/>
    <n v="4684.6149999999998"/>
    <n v="3804.8443029999999"/>
    <n v="3688.7099360000002"/>
  </r>
  <r>
    <n v="922904"/>
    <x v="1"/>
    <x v="20"/>
    <x v="1"/>
    <x v="1"/>
    <n v="3317.538959"/>
    <n v="0"/>
    <n v="3688.7099360000002"/>
    <n v="3475.8713720000001"/>
    <n v="3317.538959"/>
  </r>
  <r>
    <n v="922905"/>
    <x v="1"/>
    <x v="20"/>
    <x v="1"/>
    <x v="2"/>
    <n v="1093.2954099999999"/>
    <n v="1448.0074070000001"/>
    <n v="3317.538959"/>
    <n v="3034.5528859999999"/>
    <n v="2541.3028169999998"/>
  </r>
  <r>
    <n v="922906"/>
    <x v="1"/>
    <x v="20"/>
    <x v="1"/>
    <x v="3"/>
    <n v="4403.5535829999999"/>
    <n v="0"/>
    <n v="5473.6998080000003"/>
    <n v="4445.7389839999996"/>
    <n v="4403.5535829999999"/>
  </r>
  <r>
    <n v="922907"/>
    <x v="1"/>
    <x v="20"/>
    <x v="2"/>
    <x v="0"/>
    <n v="471.501439"/>
    <n v="0"/>
    <n v="566.82965000000002"/>
    <n v="497.61975000000001"/>
    <n v="471.501439"/>
  </r>
  <r>
    <n v="922908"/>
    <x v="1"/>
    <x v="20"/>
    <x v="2"/>
    <x v="1"/>
    <n v="432.91818899999998"/>
    <n v="0"/>
    <n v="471.501439"/>
    <n v="454.29163599999998"/>
    <n v="432.91818899999998"/>
  </r>
  <r>
    <n v="922909"/>
    <x v="1"/>
    <x v="20"/>
    <x v="2"/>
    <x v="2"/>
    <n v="29.874224999999999"/>
    <n v="321.37199800000002"/>
    <n v="432.91818899999998"/>
    <n v="409.410731"/>
    <n v="351.24622299999999"/>
  </r>
  <r>
    <n v="922910"/>
    <x v="1"/>
    <x v="20"/>
    <x v="2"/>
    <x v="3"/>
    <n v="945.95555899999999"/>
    <n v="0"/>
    <n v="1093.2954099999999"/>
    <n v="959.80403999999999"/>
    <n v="945.95555899999999"/>
  </r>
  <r>
    <n v="922911"/>
    <x v="1"/>
    <x v="20"/>
    <x v="3"/>
    <x v="0"/>
    <n v="11.837815000000001"/>
    <n v="0"/>
    <n v="12.9808"/>
    <n v="12.207144"/>
    <n v="11.837815000000001"/>
  </r>
  <r>
    <n v="922912"/>
    <x v="1"/>
    <x v="20"/>
    <x v="3"/>
    <x v="1"/>
    <n v="11.378546"/>
    <n v="0"/>
    <n v="11.837815000000001"/>
    <n v="11.631837000000001"/>
    <n v="11.378546"/>
  </r>
  <r>
    <n v="922913"/>
    <x v="1"/>
    <x v="20"/>
    <x v="3"/>
    <x v="2"/>
    <n v="0"/>
    <n v="9.0003609999999998"/>
    <n v="11.378546"/>
    <n v="11.082704"/>
    <n v="9.0003609999999998"/>
  </r>
  <r>
    <n v="922914"/>
    <x v="1"/>
    <x v="20"/>
    <x v="3"/>
    <x v="3"/>
    <n v="27.57471"/>
    <n v="0"/>
    <n v="29.874224999999999"/>
    <n v="28.093722"/>
    <n v="27.57471"/>
  </r>
  <r>
    <n v="922915"/>
    <x v="1"/>
    <x v="21"/>
    <x v="0"/>
    <x v="0"/>
    <n v="99145.425705999995"/>
    <n v="0"/>
    <n v="133988.508"/>
    <n v="99459.669488"/>
    <n v="99145.425705999995"/>
  </r>
  <r>
    <n v="922916"/>
    <x v="1"/>
    <x v="21"/>
    <x v="0"/>
    <x v="1"/>
    <n v="90902.663079000005"/>
    <n v="0"/>
    <n v="99145.425705999995"/>
    <n v="91055.158968999996"/>
    <n v="90902.663079000005"/>
  </r>
  <r>
    <n v="922917"/>
    <x v="1"/>
    <x v="21"/>
    <x v="0"/>
    <x v="2"/>
    <n v="79172.513445999997"/>
    <n v="228.67542399999999"/>
    <n v="90902.663079000005"/>
    <n v="80003.433776000005"/>
    <n v="79401.188869999998"/>
  </r>
  <r>
    <n v="922918"/>
    <x v="1"/>
    <x v="21"/>
    <x v="0"/>
    <x v="3"/>
    <n v="99362.973136000001"/>
    <n v="0"/>
    <n v="133988.508"/>
    <n v="99459.669488"/>
    <n v="99362.973136000001"/>
  </r>
  <r>
    <n v="922919"/>
    <x v="1"/>
    <x v="21"/>
    <x v="1"/>
    <x v="0"/>
    <n v="41334.402603000002"/>
    <n v="0"/>
    <n v="51103.792350000003"/>
    <n v="41506.500146999999"/>
    <n v="41334.402603000002"/>
  </r>
  <r>
    <n v="922920"/>
    <x v="1"/>
    <x v="21"/>
    <x v="1"/>
    <x v="1"/>
    <n v="38812.590712999998"/>
    <n v="0"/>
    <n v="41334.402603000002"/>
    <n v="38949.407572999997"/>
    <n v="38812.590712999998"/>
  </r>
  <r>
    <n v="922921"/>
    <x v="1"/>
    <x v="21"/>
    <x v="1"/>
    <x v="2"/>
    <n v="30717.898246000001"/>
    <n v="3823.1581780000001"/>
    <n v="38812.590712999998"/>
    <n v="35501.876726000002"/>
    <n v="34541.056424000002"/>
  </r>
  <r>
    <n v="922922"/>
    <x v="1"/>
    <x v="21"/>
    <x v="1"/>
    <x v="3"/>
    <n v="64206.908811000001"/>
    <n v="0"/>
    <n v="79172.513445999997"/>
    <n v="64303.915420999998"/>
    <n v="64206.908811000001"/>
  </r>
  <r>
    <n v="922923"/>
    <x v="1"/>
    <x v="21"/>
    <x v="2"/>
    <x v="0"/>
    <n v="9600.3653009999998"/>
    <n v="0"/>
    <n v="11628.293250000001"/>
    <n v="10208.478644000001"/>
    <n v="9600.3653009999998"/>
  </r>
  <r>
    <n v="922924"/>
    <x v="1"/>
    <x v="21"/>
    <x v="2"/>
    <x v="1"/>
    <n v="8761.8019089999998"/>
    <n v="0"/>
    <n v="9600.3653009999998"/>
    <n v="9249.9519679999994"/>
    <n v="8761.8019089999998"/>
  </r>
  <r>
    <n v="922925"/>
    <x v="1"/>
    <x v="21"/>
    <x v="2"/>
    <x v="2"/>
    <n v="3708.724142"/>
    <n v="4091.1215609999999"/>
    <n v="8761.8019089999998"/>
    <n v="8286.0360650000002"/>
    <n v="7799.8457019999996"/>
  </r>
  <r>
    <n v="922926"/>
    <x v="1"/>
    <x v="21"/>
    <x v="2"/>
    <x v="3"/>
    <n v="26485.610348999999"/>
    <n v="0"/>
    <n v="30717.898246000001"/>
    <n v="26967.242869999998"/>
    <n v="26485.610348999999"/>
  </r>
  <r>
    <n v="922927"/>
    <x v="1"/>
    <x v="21"/>
    <x v="3"/>
    <x v="0"/>
    <n v="629.21490400000005"/>
    <n v="0"/>
    <n v="705.05809999999997"/>
    <n v="663.03663700000004"/>
    <n v="629.21490400000005"/>
  </r>
  <r>
    <n v="922928"/>
    <x v="1"/>
    <x v="21"/>
    <x v="3"/>
    <x v="1"/>
    <n v="588.00222399999996"/>
    <n v="0"/>
    <n v="629.21490400000005"/>
    <n v="618.26656400000002"/>
    <n v="588.00222399999996"/>
  </r>
  <r>
    <n v="922929"/>
    <x v="1"/>
    <x v="21"/>
    <x v="3"/>
    <x v="2"/>
    <n v="0"/>
    <n v="539.42533500000002"/>
    <n v="588.00222399999996"/>
    <n v="572.71416599999998"/>
    <n v="539.42533500000002"/>
  </r>
  <r>
    <n v="922930"/>
    <x v="1"/>
    <x v="21"/>
    <x v="3"/>
    <x v="3"/>
    <n v="3418.6826590000001"/>
    <n v="0"/>
    <n v="3708.724142"/>
    <n v="3487.6841829999998"/>
    <n v="3418.6826590000001"/>
  </r>
  <r>
    <n v="922931"/>
    <x v="1"/>
    <x v="22"/>
    <x v="0"/>
    <x v="0"/>
    <n v="1166510.752269"/>
    <n v="0"/>
    <n v="1576462.395"/>
    <n v="1170208.035809"/>
    <n v="1166510.752269"/>
  </r>
  <r>
    <n v="922932"/>
    <x v="1"/>
    <x v="22"/>
    <x v="0"/>
    <x v="1"/>
    <n v="1069529.261039"/>
    <n v="0"/>
    <n v="1166510.752269"/>
    <n v="1071323.4748839999"/>
    <n v="1069529.261039"/>
  </r>
  <r>
    <n v="922933"/>
    <x v="1"/>
    <x v="22"/>
    <x v="0"/>
    <x v="2"/>
    <n v="931516.38172599999"/>
    <n v="2690.5158649999998"/>
    <n v="1069529.261039"/>
    <n v="941292.70264000003"/>
    <n v="934206.89759099996"/>
  </r>
  <r>
    <n v="922934"/>
    <x v="1"/>
    <x v="22"/>
    <x v="0"/>
    <x v="3"/>
    <n v="1169070.3400020001"/>
    <n v="0"/>
    <n v="1576462.395"/>
    <n v="1170208.035809"/>
    <n v="1169070.3400020001"/>
  </r>
  <r>
    <n v="922935"/>
    <x v="1"/>
    <x v="22"/>
    <x v="1"/>
    <x v="0"/>
    <n v="265275.409094"/>
    <n v="0"/>
    <n v="328863.978"/>
    <n v="267103.32293199998"/>
    <n v="265275.409094"/>
  </r>
  <r>
    <n v="922936"/>
    <x v="1"/>
    <x v="22"/>
    <x v="1"/>
    <x v="1"/>
    <n v="248604.60227599999"/>
    <n v="0"/>
    <n v="265275.409094"/>
    <n v="249969.01798900001"/>
    <n v="248604.60227599999"/>
  </r>
  <r>
    <n v="922937"/>
    <x v="1"/>
    <x v="22"/>
    <x v="1"/>
    <x v="2"/>
    <n v="194253.48811999999"/>
    <n v="24176.843278"/>
    <n v="248604.60227599999"/>
    <n v="227398.62970200001"/>
    <n v="218430.33139899999"/>
  </r>
  <r>
    <n v="922938"/>
    <x v="1"/>
    <x v="22"/>
    <x v="1"/>
    <x v="3"/>
    <n v="755023.4558"/>
    <n v="0"/>
    <n v="931516.38172599999"/>
    <n v="756577.60523800005"/>
    <n v="755023.4558"/>
  </r>
  <r>
    <n v="922939"/>
    <x v="1"/>
    <x v="22"/>
    <x v="2"/>
    <x v="0"/>
    <n v="62941.653941999997"/>
    <n v="0"/>
    <n v="76865.321500000005"/>
    <n v="67480.065745"/>
    <n v="62941.653941999997"/>
  </r>
  <r>
    <n v="922940"/>
    <x v="1"/>
    <x v="22"/>
    <x v="2"/>
    <x v="1"/>
    <n v="57443.887431000003"/>
    <n v="0"/>
    <n v="62941.653941999997"/>
    <n v="60644.283573000001"/>
    <n v="57443.887431000003"/>
  </r>
  <r>
    <n v="922941"/>
    <x v="1"/>
    <x v="22"/>
    <x v="2"/>
    <x v="2"/>
    <n v="23456.896080999999"/>
    <n v="25875.478910999998"/>
    <n v="57443.887431000003"/>
    <n v="54324.684344000001"/>
    <n v="49332.374991999997"/>
  </r>
  <r>
    <n v="922942"/>
    <x v="1"/>
    <x v="22"/>
    <x v="2"/>
    <x v="3"/>
    <n v="166949.06529100001"/>
    <n v="0"/>
    <n v="194253.48811999999"/>
    <n v="170535.13722100001"/>
    <n v="166949.06529100001"/>
  </r>
  <r>
    <n v="922943"/>
    <x v="1"/>
    <x v="22"/>
    <x v="3"/>
    <x v="0"/>
    <n v="4501.2087389999997"/>
    <n v="0"/>
    <n v="5043.7674999999999"/>
    <n v="4743.1589569999996"/>
    <n v="4501.2087389999997"/>
  </r>
  <r>
    <n v="922944"/>
    <x v="1"/>
    <x v="22"/>
    <x v="3"/>
    <x v="1"/>
    <n v="4206.3859830000001"/>
    <n v="0"/>
    <n v="4501.2087389999997"/>
    <n v="4422.8877069999999"/>
    <n v="4206.3859830000001"/>
  </r>
  <r>
    <n v="922945"/>
    <x v="1"/>
    <x v="22"/>
    <x v="3"/>
    <x v="2"/>
    <n v="0"/>
    <n v="3408.6471350000002"/>
    <n v="4206.3859830000001"/>
    <n v="4097.0199469999998"/>
    <n v="3408.6471350000002"/>
  </r>
  <r>
    <n v="922946"/>
    <x v="1"/>
    <x v="22"/>
    <x v="3"/>
    <x v="3"/>
    <n v="21622.445024000001"/>
    <n v="0"/>
    <n v="23456.896080999999"/>
    <n v="22058.865075000002"/>
    <n v="21622.445024000001"/>
  </r>
  <r>
    <n v="922947"/>
    <x v="1"/>
    <x v="23"/>
    <x v="0"/>
    <x v="0"/>
    <n v="93.662819999999996"/>
    <n v="0"/>
    <n v="126.17919999999999"/>
    <n v="93.662819999999996"/>
    <n v="93.662819999999996"/>
  </r>
  <r>
    <n v="922948"/>
    <x v="1"/>
    <x v="23"/>
    <x v="0"/>
    <x v="1"/>
    <n v="85.863196000000002"/>
    <n v="0"/>
    <n v="93.662819999999996"/>
    <n v="86.019934000000006"/>
    <n v="85.863196000000002"/>
  </r>
  <r>
    <n v="922949"/>
    <x v="1"/>
    <x v="23"/>
    <x v="0"/>
    <x v="2"/>
    <n v="74.366214999999997"/>
    <n v="0.47831000000000001"/>
    <n v="85.863196000000002"/>
    <n v="75.568199000000007"/>
    <n v="74.844525000000004"/>
  </r>
  <r>
    <n v="922950"/>
    <x v="1"/>
    <x v="23"/>
    <x v="0"/>
    <x v="3"/>
    <n v="93.662819999999996"/>
    <n v="0"/>
    <n v="126.17919999999999"/>
    <n v="93.662819999999996"/>
    <n v="93.662819999999996"/>
  </r>
  <r>
    <n v="922951"/>
    <x v="1"/>
    <x v="23"/>
    <x v="1"/>
    <x v="3"/>
    <n v="60.348858"/>
    <n v="0"/>
    <n v="74.366214999999997"/>
    <n v="60.400239999999997"/>
    <n v="60.348858"/>
  </r>
  <r>
    <n v="922952"/>
    <x v="1"/>
    <x v="23"/>
    <x v="2"/>
    <x v="0"/>
    <n v="17.420793"/>
    <n v="0"/>
    <n v="20.045000000000002"/>
    <n v="17.597505999999999"/>
    <n v="17.420793"/>
  </r>
  <r>
    <n v="922953"/>
    <x v="1"/>
    <x v="23"/>
    <x v="2"/>
    <x v="1"/>
    <n v="16.249517999999998"/>
    <n v="0"/>
    <n v="17.420793"/>
    <n v="16.784934"/>
    <n v="16.249517999999998"/>
  </r>
  <r>
    <n v="922954"/>
    <x v="1"/>
    <x v="23"/>
    <x v="2"/>
    <x v="2"/>
    <n v="7.3576379999999997"/>
    <n v="7.0756649999999999"/>
    <n v="16.249517999999998"/>
    <n v="15.367169000000001"/>
    <n v="14.433303"/>
  </r>
  <r>
    <n v="922955"/>
    <x v="1"/>
    <x v="23"/>
    <x v="2"/>
    <x v="3"/>
    <n v="17.535087999999998"/>
    <n v="0"/>
    <n v="20.045000000000002"/>
    <n v="17.597505999999999"/>
    <n v="17.535087999999998"/>
  </r>
  <r>
    <n v="922956"/>
    <x v="1"/>
    <x v="23"/>
    <x v="3"/>
    <x v="0"/>
    <n v="7.1076750000000004"/>
    <n v="0"/>
    <n v="7.8368000000000002"/>
    <n v="7.3697270000000001"/>
    <n v="7.1076750000000004"/>
  </r>
  <r>
    <n v="922957"/>
    <x v="1"/>
    <x v="23"/>
    <x v="3"/>
    <x v="1"/>
    <n v="6.2535869999999996"/>
    <n v="0"/>
    <n v="7.1076750000000004"/>
    <n v="6.9840010000000001"/>
    <n v="6.2535869999999996"/>
  </r>
  <r>
    <n v="922958"/>
    <x v="1"/>
    <x v="23"/>
    <x v="3"/>
    <x v="2"/>
    <n v="0"/>
    <n v="6.005725"/>
    <n v="6.2535869999999996"/>
    <n v="6.0909930000000001"/>
    <n v="6.005725"/>
  </r>
  <r>
    <n v="922959"/>
    <x v="1"/>
    <x v="23"/>
    <x v="3"/>
    <x v="3"/>
    <n v="6.6363490000000001"/>
    <n v="0"/>
    <n v="7.3576379999999997"/>
    <n v="6.9191229999999999"/>
    <n v="6.6363490000000001"/>
  </r>
  <r>
    <n v="922960"/>
    <x v="1"/>
    <x v="24"/>
    <x v="0"/>
    <x v="0"/>
    <n v="1660.006232"/>
    <n v="0"/>
    <n v="2236.3009999999999"/>
    <n v="1660.006232"/>
    <n v="1660.006232"/>
  </r>
  <r>
    <n v="922961"/>
    <x v="1"/>
    <x v="24"/>
    <x v="0"/>
    <x v="1"/>
    <n v="1521.7718170000001"/>
    <n v="0"/>
    <n v="1660.006232"/>
    <n v="1524.549724"/>
    <n v="1521.7718170000001"/>
  </r>
  <r>
    <n v="922962"/>
    <x v="1"/>
    <x v="24"/>
    <x v="0"/>
    <x v="2"/>
    <n v="1318.0083649999999"/>
    <n v="8.4771979999999996"/>
    <n v="1521.7718170000001"/>
    <n v="1339.3113760000001"/>
    <n v="1326.4855620000001"/>
  </r>
  <r>
    <n v="922963"/>
    <x v="1"/>
    <x v="24"/>
    <x v="0"/>
    <x v="3"/>
    <n v="1660.006232"/>
    <n v="0"/>
    <n v="2236.3009999999999"/>
    <n v="1660.006232"/>
    <n v="1660.006232"/>
  </r>
  <r>
    <n v="922964"/>
    <x v="1"/>
    <x v="24"/>
    <x v="1"/>
    <x v="0"/>
    <n v="879.78653999999995"/>
    <n v="0"/>
    <n v="1088.50135"/>
    <n v="884.08079599999996"/>
    <n v="879.78653999999995"/>
  </r>
  <r>
    <n v="922965"/>
    <x v="1"/>
    <x v="24"/>
    <x v="1"/>
    <x v="1"/>
    <n v="809.760358"/>
    <n v="0"/>
    <n v="879.78653999999995"/>
    <n v="829.02285700000004"/>
    <n v="809.760358"/>
  </r>
  <r>
    <n v="922966"/>
    <x v="1"/>
    <x v="24"/>
    <x v="1"/>
    <x v="2"/>
    <n v="618.37742000000003"/>
    <n v="67.577691000000002"/>
    <n v="809.760358"/>
    <n v="740.68780000000004"/>
    <n v="685.95511099999999"/>
  </r>
  <r>
    <n v="922967"/>
    <x v="1"/>
    <x v="24"/>
    <x v="1"/>
    <x v="3"/>
    <n v="1069.2049480000001"/>
    <n v="0"/>
    <n v="1318.0083649999999"/>
    <n v="1070.486394"/>
    <n v="1069.2049480000001"/>
  </r>
  <r>
    <n v="922968"/>
    <x v="1"/>
    <x v="24"/>
    <x v="2"/>
    <x v="0"/>
    <n v="1337.4665359999999"/>
    <n v="0"/>
    <n v="1563.721"/>
    <n v="1372.7906660000001"/>
    <n v="1337.4665359999999"/>
  </r>
  <r>
    <n v="922969"/>
    <x v="1"/>
    <x v="24"/>
    <x v="2"/>
    <x v="1"/>
    <n v="1228.759777"/>
    <n v="0"/>
    <n v="1337.4665359999999"/>
    <n v="1288.6490080000001"/>
    <n v="1228.759777"/>
  </r>
  <r>
    <n v="922970"/>
    <x v="1"/>
    <x v="24"/>
    <x v="2"/>
    <x v="2"/>
    <n v="488.58700399999998"/>
    <n v="469.86242900000002"/>
    <n v="1228.759777"/>
    <n v="1162.038121"/>
    <n v="958.449433"/>
  </r>
  <r>
    <n v="922971"/>
    <x v="1"/>
    <x v="24"/>
    <x v="2"/>
    <x v="3"/>
    <n v="539.411069"/>
    <n v="0"/>
    <n v="618.37742000000003"/>
    <n v="542.87353700000006"/>
    <n v="539.411069"/>
  </r>
  <r>
    <n v="922972"/>
    <x v="1"/>
    <x v="24"/>
    <x v="3"/>
    <x v="0"/>
    <n v="448.68814600000002"/>
    <n v="0"/>
    <n v="499.49680000000001"/>
    <n v="469.72679099999999"/>
    <n v="448.68814600000002"/>
  </r>
  <r>
    <n v="922973"/>
    <x v="1"/>
    <x v="24"/>
    <x v="3"/>
    <x v="1"/>
    <n v="394.77189299999998"/>
    <n v="0"/>
    <n v="448.68814600000002"/>
    <n v="440.88097199999999"/>
    <n v="394.77189299999998"/>
  </r>
  <r>
    <n v="922974"/>
    <x v="1"/>
    <x v="24"/>
    <x v="3"/>
    <x v="2"/>
    <n v="0"/>
    <n v="379.11905000000002"/>
    <n v="394.77189299999998"/>
    <n v="384.50782400000003"/>
    <n v="379.11905000000002"/>
  </r>
  <r>
    <n v="922975"/>
    <x v="1"/>
    <x v="24"/>
    <x v="3"/>
    <x v="3"/>
    <n v="439.81064500000002"/>
    <n v="0"/>
    <n v="488.58700399999998"/>
    <n v="459.467219"/>
    <n v="439.81064500000002"/>
  </r>
  <r>
    <n v="922976"/>
    <x v="1"/>
    <x v="25"/>
    <x v="0"/>
    <x v="0"/>
    <n v="3386.3300629999999"/>
    <n v="0"/>
    <n v="4581.0157499999996"/>
    <n v="3400.487991"/>
    <n v="3386.3300629999999"/>
  </r>
  <r>
    <n v="922977"/>
    <x v="1"/>
    <x v="25"/>
    <x v="0"/>
    <x v="1"/>
    <n v="3106.4295649999999"/>
    <n v="0"/>
    <n v="3386.3300629999999"/>
    <n v="3110.0055299999999"/>
    <n v="3106.4295649999999"/>
  </r>
  <r>
    <n v="922978"/>
    <x v="1"/>
    <x v="25"/>
    <x v="0"/>
    <x v="2"/>
    <n v="2567.9002340000002"/>
    <n v="146.530193"/>
    <n v="3106.4295649999999"/>
    <n v="2733.96866"/>
    <n v="2714.4304280000001"/>
  </r>
  <r>
    <n v="922979"/>
    <x v="1"/>
    <x v="25"/>
    <x v="0"/>
    <x v="3"/>
    <n v="3397.3641440000001"/>
    <n v="0"/>
    <n v="4581.0157499999996"/>
    <n v="3400.487991"/>
    <n v="3397.3641440000001"/>
  </r>
  <r>
    <n v="922980"/>
    <x v="1"/>
    <x v="25"/>
    <x v="1"/>
    <x v="0"/>
    <n v="2993.006515"/>
    <n v="0"/>
    <n v="3703.5405000000001"/>
    <n v="3008.015594"/>
    <n v="2993.006515"/>
  </r>
  <r>
    <n v="922981"/>
    <x v="1"/>
    <x v="25"/>
    <x v="1"/>
    <x v="1"/>
    <n v="2816.4246269999999"/>
    <n v="0"/>
    <n v="2993.006515"/>
    <n v="2820.310039"/>
    <n v="2816.4246269999999"/>
  </r>
  <r>
    <n v="922982"/>
    <x v="1"/>
    <x v="25"/>
    <x v="1"/>
    <x v="2"/>
    <n v="1852.954062"/>
    <n v="714.03295500000002"/>
    <n v="2816.4246269999999"/>
    <n v="2576.1836060000001"/>
    <n v="2566.9870169999999"/>
  </r>
  <r>
    <n v="922983"/>
    <x v="1"/>
    <x v="25"/>
    <x v="1"/>
    <x v="3"/>
    <n v="2083.4196299999999"/>
    <n v="0"/>
    <n v="2567.9002340000002"/>
    <n v="2085.6485699999998"/>
    <n v="2083.4196299999999"/>
  </r>
  <r>
    <n v="922984"/>
    <x v="1"/>
    <x v="25"/>
    <x v="2"/>
    <x v="0"/>
    <n v="788.89388399999996"/>
    <n v="0"/>
    <n v="973.53099999999995"/>
    <n v="854.66286500000001"/>
    <n v="788.89388399999996"/>
  </r>
  <r>
    <n v="922985"/>
    <x v="1"/>
    <x v="25"/>
    <x v="2"/>
    <x v="1"/>
    <n v="754.84678899999994"/>
    <n v="0"/>
    <n v="788.89388399999996"/>
    <n v="760.09925699999997"/>
    <n v="754.84678899999994"/>
  </r>
  <r>
    <n v="922986"/>
    <x v="1"/>
    <x v="25"/>
    <x v="2"/>
    <x v="2"/>
    <n v="77.875307000000006"/>
    <n v="633.366804"/>
    <n v="754.84678899999994"/>
    <n v="713.858609"/>
    <n v="711.24211100000002"/>
  </r>
  <r>
    <n v="922987"/>
    <x v="1"/>
    <x v="25"/>
    <x v="2"/>
    <x v="3"/>
    <n v="1604.6340299999999"/>
    <n v="0"/>
    <n v="1852.954062"/>
    <n v="1626.7083709999999"/>
    <n v="1604.6340299999999"/>
  </r>
  <r>
    <n v="922988"/>
    <x v="1"/>
    <x v="25"/>
    <x v="3"/>
    <x v="0"/>
    <n v="63.751097000000001"/>
    <n v="0"/>
    <n v="103.07044999999999"/>
    <n v="96.927451000000005"/>
    <n v="63.751097000000001"/>
  </r>
  <r>
    <n v="922989"/>
    <x v="1"/>
    <x v="25"/>
    <x v="3"/>
    <x v="1"/>
    <n v="62.628126999999999"/>
    <n v="0"/>
    <n v="63.751097000000001"/>
    <n v="62.641827999999997"/>
    <n v="62.628126999999999"/>
  </r>
  <r>
    <n v="922990"/>
    <x v="1"/>
    <x v="25"/>
    <x v="3"/>
    <x v="2"/>
    <n v="0"/>
    <n v="60.999690000000001"/>
    <n v="62.628126999999999"/>
    <n v="60.999794999999999"/>
    <n v="60.999690000000001"/>
  </r>
  <r>
    <n v="922991"/>
    <x v="1"/>
    <x v="25"/>
    <x v="3"/>
    <x v="3"/>
    <n v="71.715807999999996"/>
    <n v="0"/>
    <n v="77.875307000000006"/>
    <n v="73.233939000000007"/>
    <n v="71.715807999999996"/>
  </r>
  <r>
    <n v="922992"/>
    <x v="1"/>
    <x v="26"/>
    <x v="0"/>
    <x v="0"/>
    <n v="47993.258433000003"/>
    <n v="0"/>
    <n v="65074.652800000003"/>
    <n v="48304.914772999997"/>
    <n v="47993.258433000003"/>
  </r>
  <r>
    <n v="922993"/>
    <x v="1"/>
    <x v="26"/>
    <x v="0"/>
    <x v="1"/>
    <n v="44022.300765"/>
    <n v="0"/>
    <n v="47993.258433000003"/>
    <n v="44077.008544999997"/>
    <n v="44022.300765"/>
  </r>
  <r>
    <n v="922994"/>
    <x v="1"/>
    <x v="26"/>
    <x v="0"/>
    <x v="2"/>
    <n v="37529.700261999998"/>
    <n v="941.25461900000005"/>
    <n v="44022.300765"/>
    <n v="38744.026902999998"/>
    <n v="38470.954880999998"/>
  </r>
  <r>
    <n v="922995"/>
    <x v="1"/>
    <x v="26"/>
    <x v="0"/>
    <x v="3"/>
    <n v="48186.101949999997"/>
    <n v="0"/>
    <n v="65074.652800000003"/>
    <n v="48304.914772999997"/>
    <n v="48186.101949999997"/>
  </r>
  <r>
    <n v="922996"/>
    <x v="1"/>
    <x v="26"/>
    <x v="1"/>
    <x v="0"/>
    <n v="31500.720491"/>
    <n v="0"/>
    <n v="39398.937599999997"/>
    <n v="31999.817118999999"/>
    <n v="31500.720491"/>
  </r>
  <r>
    <n v="922997"/>
    <x v="1"/>
    <x v="26"/>
    <x v="1"/>
    <x v="1"/>
    <n v="29280.931755000001"/>
    <n v="0"/>
    <n v="31500.720491"/>
    <n v="29683.128918999999"/>
    <n v="29280.931755000001"/>
  </r>
  <r>
    <n v="922998"/>
    <x v="1"/>
    <x v="26"/>
    <x v="1"/>
    <x v="2"/>
    <n v="21226.985694999999"/>
    <n v="4591.1493700000001"/>
    <n v="29280.931755000001"/>
    <n v="26783.268276999999"/>
    <n v="25818.135064999999"/>
  </r>
  <r>
    <n v="922999"/>
    <x v="1"/>
    <x v="26"/>
    <x v="1"/>
    <x v="3"/>
    <n v="30094.317200000001"/>
    <n v="0"/>
    <n v="37529.700261999998"/>
    <n v="30481.622553000001"/>
    <n v="30094.317200000001"/>
  </r>
  <r>
    <n v="923000"/>
    <x v="1"/>
    <x v="26"/>
    <x v="2"/>
    <x v="0"/>
    <n v="5117.2666589999999"/>
    <n v="0"/>
    <n v="5944.2791999999999"/>
    <n v="5218.4827100000002"/>
    <n v="5117.2666589999999"/>
  </r>
  <r>
    <n v="923001"/>
    <x v="1"/>
    <x v="26"/>
    <x v="2"/>
    <x v="1"/>
    <n v="4614.8506079999997"/>
    <n v="0"/>
    <n v="5117.2666589999999"/>
    <n v="4930.4864260000004"/>
    <n v="4614.8506079999997"/>
  </r>
  <r>
    <n v="923002"/>
    <x v="1"/>
    <x v="26"/>
    <x v="2"/>
    <x v="2"/>
    <n v="1060.9932670000001"/>
    <n v="3065.7699859999998"/>
    <n v="4614.8506079999997"/>
    <n v="4364.26422"/>
    <n v="4126.7632530000001"/>
  </r>
  <r>
    <n v="923003"/>
    <x v="1"/>
    <x v="26"/>
    <x v="2"/>
    <x v="3"/>
    <n v="18427.701897999999"/>
    <n v="0"/>
    <n v="21226.985694999999"/>
    <n v="18635.170741999998"/>
    <n v="18427.701897999999"/>
  </r>
  <r>
    <n v="923004"/>
    <x v="1"/>
    <x v="26"/>
    <x v="3"/>
    <x v="0"/>
    <n v="194.52198300000001"/>
    <n v="0"/>
    <n v="206.85599999999999"/>
    <n v="194.52738199999999"/>
    <n v="194.52198300000001"/>
  </r>
  <r>
    <n v="923005"/>
    <x v="1"/>
    <x v="26"/>
    <x v="3"/>
    <x v="1"/>
    <n v="186.57631699999999"/>
    <n v="0"/>
    <n v="194.52198300000001"/>
    <n v="191.13730000000001"/>
    <n v="186.57631699999999"/>
  </r>
  <r>
    <n v="923006"/>
    <x v="1"/>
    <x v="26"/>
    <x v="3"/>
    <x v="2"/>
    <n v="0"/>
    <n v="175.01181800000001"/>
    <n v="186.57631699999999"/>
    <n v="181.72533200000001"/>
    <n v="175.01181800000001"/>
  </r>
  <r>
    <n v="923007"/>
    <x v="1"/>
    <x v="26"/>
    <x v="3"/>
    <x v="3"/>
    <n v="997.74223900000004"/>
    <n v="0"/>
    <n v="1060.9932670000001"/>
    <n v="997.75806799999998"/>
    <n v="997.74223900000004"/>
  </r>
  <r>
    <n v="923008"/>
    <x v="1"/>
    <x v="27"/>
    <x v="0"/>
    <x v="0"/>
    <n v="83126.057457000003"/>
    <n v="0"/>
    <n v="112711.6496"/>
    <n v="83665.857497999998"/>
    <n v="83126.057457000003"/>
  </r>
  <r>
    <n v="923009"/>
    <x v="1"/>
    <x v="27"/>
    <x v="0"/>
    <x v="1"/>
    <n v="76248.215316999995"/>
    <n v="0"/>
    <n v="83126.057457000003"/>
    <n v="76342.971168999997"/>
    <n v="76248.215316999995"/>
  </r>
  <r>
    <n v="923010"/>
    <x v="1"/>
    <x v="27"/>
    <x v="0"/>
    <x v="2"/>
    <n v="65002.796689000003"/>
    <n v="1630.287004"/>
    <n v="76248.215316999995"/>
    <n v="67106.054300000003"/>
    <n v="66633.083692999993"/>
  </r>
  <r>
    <n v="923011"/>
    <x v="1"/>
    <x v="27"/>
    <x v="0"/>
    <x v="3"/>
    <n v="83460.069394999999"/>
    <n v="0"/>
    <n v="112711.6496"/>
    <n v="83665.857497999998"/>
    <n v="83460.069394999999"/>
  </r>
  <r>
    <n v="923012"/>
    <x v="1"/>
    <x v="27"/>
    <x v="1"/>
    <x v="0"/>
    <n v="139799.437546"/>
    <n v="0"/>
    <n v="176245.8867"/>
    <n v="143146.909178"/>
    <n v="139799.437546"/>
  </r>
  <r>
    <n v="923013"/>
    <x v="1"/>
    <x v="27"/>
    <x v="1"/>
    <x v="1"/>
    <n v="129820.828246"/>
    <n v="0"/>
    <n v="139799.437546"/>
    <n v="131733.009999"/>
    <n v="129820.828246"/>
  </r>
  <r>
    <n v="923014"/>
    <x v="1"/>
    <x v="27"/>
    <x v="1"/>
    <x v="2"/>
    <n v="92447.141644000003"/>
    <n v="19995.238239999999"/>
    <n v="129820.828246"/>
    <n v="118747.111596"/>
    <n v="112442.379883"/>
  </r>
  <r>
    <n v="923015"/>
    <x v="1"/>
    <x v="27"/>
    <x v="1"/>
    <x v="3"/>
    <n v="51973.331268000002"/>
    <n v="0"/>
    <n v="65002.796689000003"/>
    <n v="52795.271471"/>
    <n v="51973.331268000002"/>
  </r>
  <r>
    <n v="923016"/>
    <x v="1"/>
    <x v="27"/>
    <x v="2"/>
    <x v="0"/>
    <n v="22762.219730000001"/>
    <n v="0"/>
    <n v="26702.242399999999"/>
    <n v="23441.898603000001"/>
    <n v="22762.219730000001"/>
  </r>
  <r>
    <n v="923017"/>
    <x v="1"/>
    <x v="27"/>
    <x v="2"/>
    <x v="1"/>
    <n v="20496.427922999999"/>
    <n v="0"/>
    <n v="22762.219730000001"/>
    <n v="21931.398710000001"/>
    <n v="20496.427922999999"/>
  </r>
  <r>
    <n v="923018"/>
    <x v="1"/>
    <x v="27"/>
    <x v="2"/>
    <x v="2"/>
    <n v="4620.7249709999996"/>
    <n v="13351.715198"/>
    <n v="20496.427922999999"/>
    <n v="19383.471887"/>
    <n v="17972.440169000001"/>
  </r>
  <r>
    <n v="923019"/>
    <x v="1"/>
    <x v="27"/>
    <x v="2"/>
    <x v="3"/>
    <n v="79903.184059000007"/>
    <n v="0"/>
    <n v="92447.141644000003"/>
    <n v="81159.345648999995"/>
    <n v="79903.184059000007"/>
  </r>
  <r>
    <n v="923020"/>
    <x v="1"/>
    <x v="27"/>
    <x v="3"/>
    <x v="0"/>
    <n v="871.627298"/>
    <n v="0"/>
    <n v="926.89440000000002"/>
    <n v="871.65149399999996"/>
    <n v="871.627298"/>
  </r>
  <r>
    <n v="923021"/>
    <x v="1"/>
    <x v="27"/>
    <x v="3"/>
    <x v="1"/>
    <n v="836.02381800000001"/>
    <n v="0"/>
    <n v="871.627298"/>
    <n v="856.46098300000006"/>
    <n v="836.02381800000001"/>
  </r>
  <r>
    <n v="923022"/>
    <x v="1"/>
    <x v="27"/>
    <x v="3"/>
    <x v="2"/>
    <n v="0"/>
    <n v="764.14342399999998"/>
    <n v="836.02381800000001"/>
    <n v="814.28719899999999"/>
    <n v="764.14342399999998"/>
  </r>
  <r>
    <n v="923023"/>
    <x v="1"/>
    <x v="27"/>
    <x v="3"/>
    <x v="3"/>
    <n v="4345.260824"/>
    <n v="0"/>
    <n v="4620.7249709999996"/>
    <n v="4345.3297629999997"/>
    <n v="4345.260824"/>
  </r>
  <r>
    <n v="923024"/>
    <x v="1"/>
    <x v="28"/>
    <x v="0"/>
    <x v="0"/>
    <n v="1843.4169079999999"/>
    <n v="0"/>
    <n v="2483.3852999999999"/>
    <n v="1843.4169079999999"/>
    <n v="1843.4169079999999"/>
  </r>
  <r>
    <n v="923025"/>
    <x v="1"/>
    <x v="28"/>
    <x v="0"/>
    <x v="1"/>
    <n v="1691.549892"/>
    <n v="0"/>
    <n v="1843.4169079999999"/>
    <n v="1692.9940879999999"/>
    <n v="1691.549892"/>
  </r>
  <r>
    <n v="923026"/>
    <x v="1"/>
    <x v="28"/>
    <x v="0"/>
    <x v="2"/>
    <n v="1439.0951910000001"/>
    <n v="36.008384999999997"/>
    <n v="1691.549892"/>
    <n v="1488.73306"/>
    <n v="1475.103576"/>
  </r>
  <r>
    <n v="923027"/>
    <x v="1"/>
    <x v="28"/>
    <x v="0"/>
    <x v="3"/>
    <n v="1843.4169079999999"/>
    <n v="0"/>
    <n v="2483.3852999999999"/>
    <n v="1843.4169079999999"/>
    <n v="1843.4169079999999"/>
  </r>
  <r>
    <n v="923028"/>
    <x v="1"/>
    <x v="28"/>
    <x v="1"/>
    <x v="0"/>
    <n v="3221.7124669999998"/>
    <n v="0"/>
    <n v="4025.7069000000001"/>
    <n v="3269.6791440000002"/>
    <n v="3221.7124669999998"/>
  </r>
  <r>
    <n v="923029"/>
    <x v="1"/>
    <x v="28"/>
    <x v="1"/>
    <x v="1"/>
    <n v="3033.991239"/>
    <n v="0"/>
    <n v="3221.7124669999998"/>
    <n v="3035.8196579999999"/>
    <n v="3033.991239"/>
  </r>
  <r>
    <n v="923030"/>
    <x v="1"/>
    <x v="28"/>
    <x v="1"/>
    <x v="2"/>
    <n v="2558.593273"/>
    <n v="200.43100100000001"/>
    <n v="3033.991239"/>
    <n v="2775.1917859999999"/>
    <n v="2759.0242739999999"/>
  </r>
  <r>
    <n v="923031"/>
    <x v="1"/>
    <x v="28"/>
    <x v="1"/>
    <x v="3"/>
    <n v="1163.730472"/>
    <n v="0"/>
    <n v="1439.0951910000001"/>
    <n v="1168.833114"/>
    <n v="1163.730472"/>
  </r>
  <r>
    <n v="923032"/>
    <x v="1"/>
    <x v="28"/>
    <x v="2"/>
    <x v="0"/>
    <n v="571.00073599999996"/>
    <n v="0"/>
    <n v="676.27840000000003"/>
    <n v="593.70480699999996"/>
    <n v="571.00073599999996"/>
  </r>
  <r>
    <n v="923033"/>
    <x v="1"/>
    <x v="28"/>
    <x v="2"/>
    <x v="1"/>
    <n v="533.99805400000002"/>
    <n v="0"/>
    <n v="571.00073599999996"/>
    <n v="550.15920900000003"/>
    <n v="533.99805400000002"/>
  </r>
  <r>
    <n v="923034"/>
    <x v="1"/>
    <x v="28"/>
    <x v="2"/>
    <x v="2"/>
    <n v="86.777298000000002"/>
    <n v="245.24561"/>
    <n v="533.99805400000002"/>
    <n v="505.001959"/>
    <n v="332.02290799999997"/>
  </r>
  <r>
    <n v="923035"/>
    <x v="1"/>
    <x v="28"/>
    <x v="2"/>
    <x v="3"/>
    <n v="2208.4377899999999"/>
    <n v="0"/>
    <n v="2558.593273"/>
    <n v="2246.189034"/>
    <n v="2208.4377899999999"/>
  </r>
  <r>
    <n v="923036"/>
    <x v="1"/>
    <x v="28"/>
    <x v="3"/>
    <x v="0"/>
    <n v="36.249063999999997"/>
    <n v="0"/>
    <n v="41.211399999999998"/>
    <n v="38.755201"/>
    <n v="36.249063999999997"/>
  </r>
  <r>
    <n v="923037"/>
    <x v="1"/>
    <x v="28"/>
    <x v="3"/>
    <x v="1"/>
    <n v="22.596941000000001"/>
    <n v="0"/>
    <n v="36.249063999999997"/>
    <n v="35.61833"/>
    <n v="22.596941000000001"/>
  </r>
  <r>
    <n v="923038"/>
    <x v="1"/>
    <x v="28"/>
    <x v="3"/>
    <x v="2"/>
    <n v="0"/>
    <n v="22.007681000000002"/>
    <n v="22.596941000000001"/>
    <n v="22.009421"/>
    <n v="22.007681000000002"/>
  </r>
  <r>
    <n v="923039"/>
    <x v="1"/>
    <x v="28"/>
    <x v="3"/>
    <x v="3"/>
    <n v="78.979071000000005"/>
    <n v="0"/>
    <n v="86.777298000000002"/>
    <n v="81.605371000000005"/>
    <n v="78.979071000000005"/>
  </r>
  <r>
    <n v="923040"/>
    <x v="1"/>
    <x v="29"/>
    <x v="0"/>
    <x v="0"/>
    <n v="22615.038016999999"/>
    <n v="0"/>
    <n v="30521.675999999999"/>
    <n v="22656.240095000001"/>
    <n v="22615.038016999999"/>
  </r>
  <r>
    <n v="923041"/>
    <x v="1"/>
    <x v="29"/>
    <x v="0"/>
    <x v="1"/>
    <n v="20735.568905"/>
    <n v="0"/>
    <n v="22615.038016999999"/>
    <n v="20769.650914999998"/>
    <n v="20735.568905"/>
  </r>
  <r>
    <n v="923042"/>
    <x v="1"/>
    <x v="29"/>
    <x v="0"/>
    <x v="2"/>
    <n v="18093.837470999999"/>
    <n v="60.111355000000003"/>
    <n v="20735.568905"/>
    <n v="18249.374193"/>
    <n v="18153.948827"/>
  </r>
  <r>
    <n v="923043"/>
    <x v="1"/>
    <x v="29"/>
    <x v="0"/>
    <x v="3"/>
    <n v="22639.669139000001"/>
    <n v="0"/>
    <n v="30521.675999999999"/>
    <n v="22656.240095000001"/>
    <n v="22639.669139000001"/>
  </r>
  <r>
    <n v="923044"/>
    <x v="1"/>
    <x v="29"/>
    <x v="1"/>
    <x v="0"/>
    <n v="15431.870508"/>
    <n v="0"/>
    <n v="19057.096000000001"/>
    <n v="15478.173371000001"/>
    <n v="15431.870508"/>
  </r>
  <r>
    <n v="923045"/>
    <x v="1"/>
    <x v="29"/>
    <x v="1"/>
    <x v="1"/>
    <n v="14229.404984000001"/>
    <n v="0"/>
    <n v="15431.870508"/>
    <n v="14541.451579"/>
    <n v="14229.404984000001"/>
  </r>
  <r>
    <n v="923046"/>
    <x v="1"/>
    <x v="29"/>
    <x v="1"/>
    <x v="2"/>
    <n v="11955.028865"/>
    <n v="653.38768900000002"/>
    <n v="14229.404984000001"/>
    <n v="13015.636739"/>
    <n v="12608.416552999999"/>
  </r>
  <r>
    <n v="923047"/>
    <x v="1"/>
    <x v="29"/>
    <x v="1"/>
    <x v="3"/>
    <n v="14677.105127999999"/>
    <n v="0"/>
    <n v="18093.837470999999"/>
    <n v="14695.814794"/>
    <n v="14677.105127999999"/>
  </r>
  <r>
    <n v="923048"/>
    <x v="1"/>
    <x v="29"/>
    <x v="2"/>
    <x v="0"/>
    <n v="449.49670600000002"/>
    <n v="0"/>
    <n v="582.06719999999996"/>
    <n v="510.99679500000002"/>
    <n v="449.49670600000002"/>
  </r>
  <r>
    <n v="923049"/>
    <x v="1"/>
    <x v="29"/>
    <x v="2"/>
    <x v="1"/>
    <n v="425.72826099999997"/>
    <n v="0"/>
    <n v="449.49670600000002"/>
    <n v="433.09007600000001"/>
    <n v="425.72826099999997"/>
  </r>
  <r>
    <n v="923050"/>
    <x v="1"/>
    <x v="29"/>
    <x v="2"/>
    <x v="2"/>
    <n v="143.82391100000001"/>
    <n v="242.007679"/>
    <n v="425.72826099999997"/>
    <n v="402.61121700000001"/>
    <n v="385.83159000000001"/>
  </r>
  <r>
    <n v="923051"/>
    <x v="1"/>
    <x v="29"/>
    <x v="2"/>
    <x v="3"/>
    <n v="9891.2226219999993"/>
    <n v="0"/>
    <n v="11955.028865"/>
    <n v="10495.31984"/>
    <n v="9891.2226219999993"/>
  </r>
  <r>
    <n v="923052"/>
    <x v="1"/>
    <x v="29"/>
    <x v="3"/>
    <x v="0"/>
    <n v="679.27059799999995"/>
    <n v="0"/>
    <n v="813.65700000000004"/>
    <n v="765.16304300000002"/>
    <n v="679.27059799999995"/>
  </r>
  <r>
    <n v="923053"/>
    <x v="1"/>
    <x v="29"/>
    <x v="3"/>
    <x v="1"/>
    <n v="650.18861000000004"/>
    <n v="0"/>
    <n v="679.27059799999995"/>
    <n v="667.45128899999997"/>
    <n v="650.18861000000004"/>
  </r>
  <r>
    <n v="923054"/>
    <x v="1"/>
    <x v="29"/>
    <x v="3"/>
    <x v="2"/>
    <n v="0"/>
    <n v="621.00175999999999"/>
    <n v="650.18861000000004"/>
    <n v="633.28370600000005"/>
    <n v="621.00175999999999"/>
  </r>
  <r>
    <n v="923055"/>
    <x v="1"/>
    <x v="29"/>
    <x v="3"/>
    <x v="3"/>
    <n v="125.290221"/>
    <n v="0"/>
    <n v="143.82391100000001"/>
    <n v="135.25200599999999"/>
    <n v="125.290221"/>
  </r>
  <r>
    <n v="923056"/>
    <x v="1"/>
    <x v="30"/>
    <x v="0"/>
    <x v="0"/>
    <n v="91102.468506000005"/>
    <n v="0"/>
    <n v="122876.25"/>
    <n v="91211.040374999997"/>
    <n v="91102.468506000005"/>
  </r>
  <r>
    <n v="923057"/>
    <x v="1"/>
    <x v="30"/>
    <x v="0"/>
    <x v="1"/>
    <n v="83240.899602000005"/>
    <n v="0"/>
    <n v="91102.468506000005"/>
    <n v="83668.507075999994"/>
    <n v="83240.899602000005"/>
  </r>
  <r>
    <n v="923058"/>
    <x v="1"/>
    <x v="30"/>
    <x v="0"/>
    <x v="2"/>
    <n v="71558.918363000004"/>
    <n v="864.21951000000001"/>
    <n v="83240.899602000005"/>
    <n v="73260.315740000005"/>
    <n v="72423.137873"/>
  </r>
  <r>
    <n v="923059"/>
    <x v="1"/>
    <x v="30"/>
    <x v="0"/>
    <x v="3"/>
    <n v="91128.220788999999"/>
    <n v="0"/>
    <n v="122876.25"/>
    <n v="91211.040374999997"/>
    <n v="91128.220788999999"/>
  </r>
  <r>
    <n v="923060"/>
    <x v="1"/>
    <x v="30"/>
    <x v="1"/>
    <x v="0"/>
    <n v="8501.7349300000005"/>
    <n v="0"/>
    <n v="10560.23595"/>
    <n v="8577.0236389999991"/>
    <n v="8501.7349300000005"/>
  </r>
  <r>
    <n v="923061"/>
    <x v="1"/>
    <x v="30"/>
    <x v="1"/>
    <x v="1"/>
    <n v="7254.4358499999998"/>
    <n v="0"/>
    <n v="8501.7349300000005"/>
    <n v="8011.1848239999999"/>
    <n v="7254.4358499999998"/>
  </r>
  <r>
    <n v="923062"/>
    <x v="1"/>
    <x v="30"/>
    <x v="1"/>
    <x v="2"/>
    <n v="3671.3970530000001"/>
    <n v="2384.1393440000002"/>
    <n v="7254.4358499999998"/>
    <n v="6635.6324720000002"/>
    <n v="6055.5363969999999"/>
  </r>
  <r>
    <n v="923063"/>
    <x v="1"/>
    <x v="30"/>
    <x v="1"/>
    <x v="3"/>
    <n v="57568.881963"/>
    <n v="0"/>
    <n v="71558.918363000004"/>
    <n v="58120.153493999998"/>
    <n v="57568.881963"/>
  </r>
  <r>
    <n v="923064"/>
    <x v="1"/>
    <x v="30"/>
    <x v="2"/>
    <x v="0"/>
    <n v="117.791382"/>
    <n v="0"/>
    <n v="138.21074999999999"/>
    <n v="121.335217"/>
    <n v="117.791382"/>
  </r>
  <r>
    <n v="923065"/>
    <x v="1"/>
    <x v="30"/>
    <x v="2"/>
    <x v="1"/>
    <n v="107.89168600000001"/>
    <n v="0"/>
    <n v="117.791382"/>
    <n v="113.491996"/>
    <n v="107.89168600000001"/>
  </r>
  <r>
    <n v="923066"/>
    <x v="1"/>
    <x v="30"/>
    <x v="2"/>
    <x v="2"/>
    <n v="1.2837890000000001"/>
    <n v="95.921502000000004"/>
    <n v="107.89168600000001"/>
    <n v="102.03316700000001"/>
    <n v="97.205292"/>
  </r>
  <r>
    <n v="923067"/>
    <x v="1"/>
    <x v="30"/>
    <x v="2"/>
    <x v="3"/>
    <n v="3196.6462900000001"/>
    <n v="0"/>
    <n v="3671.3970530000001"/>
    <n v="3223.1194730000002"/>
    <n v="3196.6462900000001"/>
  </r>
  <r>
    <n v="923068"/>
    <x v="1"/>
    <x v="30"/>
    <x v="3"/>
    <x v="0"/>
    <n v="199.59046799999999"/>
    <n v="0"/>
    <n v="212.24"/>
    <n v="199.590496"/>
    <n v="199.59046799999999"/>
  </r>
  <r>
    <n v="923069"/>
    <x v="1"/>
    <x v="30"/>
    <x v="3"/>
    <x v="1"/>
    <n v="196.106078"/>
    <n v="0"/>
    <n v="199.59046799999999"/>
    <n v="196.117594"/>
    <n v="196.106078"/>
  </r>
  <r>
    <n v="923070"/>
    <x v="1"/>
    <x v="30"/>
    <x v="3"/>
    <x v="2"/>
    <n v="0"/>
    <n v="190.993886"/>
    <n v="196.106078"/>
    <n v="191.00731999999999"/>
    <n v="190.993886"/>
  </r>
  <r>
    <n v="923071"/>
    <x v="1"/>
    <x v="30"/>
    <x v="3"/>
    <x v="3"/>
    <n v="1.207274"/>
    <n v="0"/>
    <n v="1.2837890000000001"/>
    <n v="1.2072750000000001"/>
    <n v="1.207274"/>
  </r>
  <r>
    <n v="923072"/>
    <x v="1"/>
    <x v="31"/>
    <x v="0"/>
    <x v="0"/>
    <n v="214583.51853500001"/>
    <n v="0"/>
    <n v="289423.75"/>
    <n v="214839.249625"/>
    <n v="214583.51853500001"/>
  </r>
  <r>
    <n v="923073"/>
    <x v="1"/>
    <x v="31"/>
    <x v="0"/>
    <x v="1"/>
    <n v="196066.31319099999"/>
    <n v="0"/>
    <n v="214583.51853500001"/>
    <n v="197073.50342200001"/>
    <n v="196066.31319099999"/>
  </r>
  <r>
    <n v="923074"/>
    <x v="1"/>
    <x v="31"/>
    <x v="0"/>
    <x v="2"/>
    <n v="168519.541531"/>
    <n v="2035.216281"/>
    <n v="196066.31319099999"/>
    <n v="172557.96223999999"/>
    <n v="170554.757812"/>
  </r>
  <r>
    <n v="923075"/>
    <x v="1"/>
    <x v="31"/>
    <x v="0"/>
    <x v="3"/>
    <n v="214644.17567699999"/>
    <n v="0"/>
    <n v="289423.75"/>
    <n v="214839.249625"/>
    <n v="214644.17567699999"/>
  </r>
  <r>
    <n v="923076"/>
    <x v="1"/>
    <x v="31"/>
    <x v="1"/>
    <x v="0"/>
    <n v="134737.99634000001"/>
    <n v="0"/>
    <n v="167548.79295"/>
    <n v="136083.12963400001"/>
    <n v="134737.99634000001"/>
  </r>
  <r>
    <n v="923077"/>
    <x v="1"/>
    <x v="31"/>
    <x v="1"/>
    <x v="1"/>
    <n v="114493.950627"/>
    <n v="0"/>
    <n v="134737.99634000001"/>
    <n v="126963.61395100001"/>
    <n v="114493.950627"/>
  </r>
  <r>
    <n v="923078"/>
    <x v="1"/>
    <x v="31"/>
    <x v="1"/>
    <x v="2"/>
    <n v="57555.858783000003"/>
    <n v="37375.741563000003"/>
    <n v="114493.950627"/>
    <n v="104727.61663800001"/>
    <n v="94931.600346000007"/>
  </r>
  <r>
    <n v="923079"/>
    <x v="1"/>
    <x v="31"/>
    <x v="1"/>
    <x v="3"/>
    <n v="135545.52208600001"/>
    <n v="0"/>
    <n v="168519.541531"/>
    <n v="136871.57163200001"/>
    <n v="135545.52208600001"/>
  </r>
  <r>
    <n v="923080"/>
    <x v="1"/>
    <x v="31"/>
    <x v="2"/>
    <x v="0"/>
    <n v="11524.467376000001"/>
    <n v="0"/>
    <n v="13673.6502"/>
    <n v="12004.097511"/>
    <n v="11524.467376000001"/>
  </r>
  <r>
    <n v="923081"/>
    <x v="1"/>
    <x v="31"/>
    <x v="2"/>
    <x v="1"/>
    <n v="10555.901447"/>
    <n v="0"/>
    <n v="11524.467376000001"/>
    <n v="11103.824317000001"/>
    <n v="10555.901447"/>
  </r>
  <r>
    <n v="923082"/>
    <x v="1"/>
    <x v="31"/>
    <x v="2"/>
    <x v="2"/>
    <n v="125.60331600000001"/>
    <n v="9384.7632040000008"/>
    <n v="10555.901447"/>
    <n v="9982.7159979999997"/>
    <n v="9510.3665189999992"/>
  </r>
  <r>
    <n v="923083"/>
    <x v="1"/>
    <x v="31"/>
    <x v="2"/>
    <x v="3"/>
    <n v="49657.993930999997"/>
    <n v="0"/>
    <n v="57555.858783000003"/>
    <n v="50528.288425999999"/>
    <n v="49657.993930999997"/>
  </r>
  <r>
    <n v="923084"/>
    <x v="1"/>
    <x v="31"/>
    <x v="3"/>
    <x v="0"/>
    <n v="8.3657970000000006"/>
    <n v="0"/>
    <n v="8.8960000000000008"/>
    <n v="8.3657979999999998"/>
    <n v="8.3657970000000006"/>
  </r>
  <r>
    <n v="923085"/>
    <x v="1"/>
    <x v="31"/>
    <x v="3"/>
    <x v="1"/>
    <n v="8.2197499999999994"/>
    <n v="0"/>
    <n v="8.3657970000000006"/>
    <n v="8.2202319999999993"/>
    <n v="8.2197499999999994"/>
  </r>
  <r>
    <n v="923086"/>
    <x v="1"/>
    <x v="31"/>
    <x v="3"/>
    <x v="2"/>
    <n v="0"/>
    <n v="8.0054730000000003"/>
    <n v="8.2197499999999994"/>
    <n v="8.0060359999999999"/>
    <n v="8.0054730000000003"/>
  </r>
  <r>
    <n v="923087"/>
    <x v="1"/>
    <x v="31"/>
    <x v="3"/>
    <x v="3"/>
    <n v="118.117222"/>
    <n v="0"/>
    <n v="125.60331600000001"/>
    <n v="118.117358"/>
    <n v="118.117222"/>
  </r>
  <r>
    <n v="923088"/>
    <x v="1"/>
    <x v="32"/>
    <x v="0"/>
    <x v="0"/>
    <n v="40459.136760000001"/>
    <n v="0"/>
    <n v="54525.837500000001"/>
    <n v="40474.529175999996"/>
    <n v="40459.136760000001"/>
  </r>
  <r>
    <n v="923089"/>
    <x v="1"/>
    <x v="32"/>
    <x v="0"/>
    <x v="1"/>
    <n v="36966.638683999998"/>
    <n v="0"/>
    <n v="40459.136760000001"/>
    <n v="37157.671200999997"/>
    <n v="36966.638683999998"/>
  </r>
  <r>
    <n v="923090"/>
    <x v="1"/>
    <x v="32"/>
    <x v="0"/>
    <x v="2"/>
    <n v="31597.877561000001"/>
    <n v="565.39789800000005"/>
    <n v="36966.638683999998"/>
    <n v="32534.338705999999"/>
    <n v="32163.275458"/>
  </r>
  <r>
    <n v="923091"/>
    <x v="1"/>
    <x v="32"/>
    <x v="0"/>
    <x v="3"/>
    <n v="40455.686637999999"/>
    <n v="0"/>
    <n v="54525.837500000001"/>
    <n v="40474.529175999996"/>
    <n v="40455.686637999999"/>
  </r>
  <r>
    <n v="923092"/>
    <x v="1"/>
    <x v="32"/>
    <x v="1"/>
    <x v="0"/>
    <n v="3339.2074120000002"/>
    <n v="0"/>
    <n v="4137.4575000000004"/>
    <n v="3360.442982"/>
    <n v="3339.2074120000002"/>
  </r>
  <r>
    <n v="923093"/>
    <x v="1"/>
    <x v="32"/>
    <x v="1"/>
    <x v="1"/>
    <n v="3096.8507589999999"/>
    <n v="0"/>
    <n v="3339.2074120000002"/>
    <n v="3146.5351449999998"/>
    <n v="3096.8507589999999"/>
  </r>
  <r>
    <n v="923094"/>
    <x v="1"/>
    <x v="32"/>
    <x v="1"/>
    <x v="2"/>
    <n v="2319.6810890000002"/>
    <n v="327.493089"/>
    <n v="3096.8507589999999"/>
    <n v="2832.68939"/>
    <n v="2647.1741780000002"/>
  </r>
  <r>
    <n v="923095"/>
    <x v="1"/>
    <x v="32"/>
    <x v="1"/>
    <x v="3"/>
    <n v="25457.894015999998"/>
    <n v="0"/>
    <n v="31597.877561000001"/>
    <n v="25663.796155"/>
    <n v="25457.894015999998"/>
  </r>
  <r>
    <n v="923096"/>
    <x v="1"/>
    <x v="32"/>
    <x v="2"/>
    <x v="0"/>
    <n v="838.55605500000001"/>
    <n v="0"/>
    <n v="957.74535000000003"/>
    <n v="840.80464300000006"/>
    <n v="838.55605500000001"/>
  </r>
  <r>
    <n v="923097"/>
    <x v="1"/>
    <x v="32"/>
    <x v="2"/>
    <x v="1"/>
    <n v="728.12217599999997"/>
    <n v="0"/>
    <n v="838.55605500000001"/>
    <n v="807.948759"/>
    <n v="728.12217599999997"/>
  </r>
  <r>
    <n v="923098"/>
    <x v="1"/>
    <x v="32"/>
    <x v="2"/>
    <x v="2"/>
    <n v="111.07675999999999"/>
    <n v="501.69028400000002"/>
    <n v="728.12217599999997"/>
    <n v="688.58514200000002"/>
    <n v="612.76704400000006"/>
  </r>
  <r>
    <n v="923099"/>
    <x v="1"/>
    <x v="32"/>
    <x v="2"/>
    <x v="3"/>
    <n v="2029.5752"/>
    <n v="0"/>
    <n v="2319.6810890000002"/>
    <n v="2036.448028"/>
    <n v="2029.5752"/>
  </r>
  <r>
    <n v="923100"/>
    <x v="1"/>
    <x v="32"/>
    <x v="3"/>
    <x v="0"/>
    <n v="2561.0396639999999"/>
    <n v="0"/>
    <n v="2740.2202499999999"/>
    <n v="2576.9031230000001"/>
    <n v="2561.0396639999999"/>
  </r>
  <r>
    <n v="923101"/>
    <x v="1"/>
    <x v="32"/>
    <x v="3"/>
    <x v="1"/>
    <n v="2400.7371779999999"/>
    <n v="0"/>
    <n v="2561.0396639999999"/>
    <n v="2516.477574"/>
    <n v="2400.7371779999999"/>
  </r>
  <r>
    <n v="923102"/>
    <x v="1"/>
    <x v="32"/>
    <x v="3"/>
    <x v="2"/>
    <n v="0"/>
    <n v="2233.127121"/>
    <n v="2400.7371779999999"/>
    <n v="2338.3180109999998"/>
    <n v="2233.127121"/>
  </r>
  <r>
    <n v="923103"/>
    <x v="1"/>
    <x v="32"/>
    <x v="3"/>
    <x v="3"/>
    <n v="103.60892800000001"/>
    <n v="0"/>
    <n v="111.07675999999999"/>
    <n v="104.456585"/>
    <n v="103.60892800000001"/>
  </r>
  <r>
    <n v="923104"/>
    <x v="1"/>
    <x v="33"/>
    <x v="0"/>
    <x v="0"/>
    <n v="94393.602559999999"/>
    <n v="0"/>
    <n v="127212.0625"/>
    <n v="94429.513993999994"/>
    <n v="94393.602559999999"/>
  </r>
  <r>
    <n v="923105"/>
    <x v="1"/>
    <x v="33"/>
    <x v="0"/>
    <x v="1"/>
    <n v="86245.394226999997"/>
    <n v="0"/>
    <n v="94393.602559999999"/>
    <n v="86691.084591000006"/>
    <n v="86245.394226999997"/>
  </r>
  <r>
    <n v="923106"/>
    <x v="1"/>
    <x v="33"/>
    <x v="0"/>
    <x v="2"/>
    <n v="73719.751212000003"/>
    <n v="1319.107344"/>
    <n v="86245.394226999997"/>
    <n v="75904.571458999999"/>
    <n v="75038.858556000007"/>
  </r>
  <r>
    <n v="923107"/>
    <x v="1"/>
    <x v="33"/>
    <x v="0"/>
    <x v="3"/>
    <n v="94385.553216999993"/>
    <n v="0"/>
    <n v="127212.0625"/>
    <n v="94429.513993999994"/>
    <n v="94385.553216999993"/>
  </r>
  <r>
    <n v="923108"/>
    <x v="1"/>
    <x v="33"/>
    <x v="1"/>
    <x v="0"/>
    <n v="330885.09811999998"/>
    <n v="0"/>
    <n v="409984.42499999999"/>
    <n v="332989.34998499998"/>
    <n v="330885.09811999998"/>
  </r>
  <r>
    <n v="923109"/>
    <x v="1"/>
    <x v="33"/>
    <x v="1"/>
    <x v="1"/>
    <n v="306578.23403499997"/>
    <n v="0"/>
    <n v="330885.09811999998"/>
    <n v="311793.02795900003"/>
    <n v="306578.23403499997"/>
  </r>
  <r>
    <n v="923110"/>
    <x v="1"/>
    <x v="33"/>
    <x v="1"/>
    <x v="2"/>
    <n v="229640.72709999999"/>
    <n v="32420.728582"/>
    <n v="306578.23403499997"/>
    <n v="280427.11067199998"/>
    <n v="262061.45568099999"/>
  </r>
  <r>
    <n v="923111"/>
    <x v="1"/>
    <x v="33"/>
    <x v="1"/>
    <x v="3"/>
    <n v="59394.799845000001"/>
    <n v="0"/>
    <n v="73719.751212000003"/>
    <n v="59875.181934"/>
    <n v="59394.799845000001"/>
  </r>
  <r>
    <n v="923112"/>
    <x v="1"/>
    <x v="33"/>
    <x v="2"/>
    <x v="0"/>
    <n v="27289.850548999999"/>
    <n v="0"/>
    <n v="31168.730250000001"/>
    <n v="27363.028286000001"/>
    <n v="27289.850548999999"/>
  </r>
  <r>
    <n v="923113"/>
    <x v="1"/>
    <x v="33"/>
    <x v="2"/>
    <x v="1"/>
    <n v="23511.271631"/>
    <n v="0"/>
    <n v="27289.850548999999"/>
    <n v="26293.771003000002"/>
    <n v="23511.271631"/>
  </r>
  <r>
    <n v="923114"/>
    <x v="1"/>
    <x v="33"/>
    <x v="2"/>
    <x v="2"/>
    <n v="3586.700092"/>
    <n v="16199.721593"/>
    <n v="23511.271631"/>
    <n v="22234.609581000001"/>
    <n v="19786.421686000002"/>
  </r>
  <r>
    <n v="923115"/>
    <x v="1"/>
    <x v="33"/>
    <x v="2"/>
    <x v="3"/>
    <n v="200921.207173"/>
    <n v="0"/>
    <n v="229640.72709999999"/>
    <n v="201601.59432100001"/>
    <n v="200921.207173"/>
  </r>
  <r>
    <n v="923116"/>
    <x v="1"/>
    <x v="33"/>
    <x v="3"/>
    <x v="0"/>
    <n v="2665.487196"/>
    <n v="0"/>
    <n v="2851.9753500000002"/>
    <n v="2681.9976190000002"/>
    <n v="2665.487196"/>
  </r>
  <r>
    <n v="923117"/>
    <x v="1"/>
    <x v="33"/>
    <x v="3"/>
    <x v="1"/>
    <n v="2498.6470530000001"/>
    <n v="0"/>
    <n v="2665.487196"/>
    <n v="2619.1077190000001"/>
    <n v="2498.6470530000001"/>
  </r>
  <r>
    <n v="923118"/>
    <x v="1"/>
    <x v="33"/>
    <x v="3"/>
    <x v="2"/>
    <n v="0"/>
    <n v="2324.201313"/>
    <n v="2498.6470530000001"/>
    <n v="2433.6822299999999"/>
    <n v="2324.201313"/>
  </r>
  <r>
    <n v="923119"/>
    <x v="1"/>
    <x v="33"/>
    <x v="3"/>
    <x v="3"/>
    <n v="3345.561678"/>
    <n v="0"/>
    <n v="3586.700092"/>
    <n v="3372.9327669999998"/>
    <n v="3345.561678"/>
  </r>
  <r>
    <n v="923120"/>
    <x v="1"/>
    <x v="34"/>
    <x v="0"/>
    <x v="0"/>
    <n v="12098.443192999999"/>
    <n v="0"/>
    <n v="16307.0448"/>
    <n v="12104.719354999999"/>
    <n v="12098.443192999999"/>
  </r>
  <r>
    <n v="923121"/>
    <x v="1"/>
    <x v="34"/>
    <x v="0"/>
    <x v="1"/>
    <n v="11086.290136"/>
    <n v="0"/>
    <n v="12098.443192999999"/>
    <n v="11111.210229"/>
    <n v="11086.290136"/>
  </r>
  <r>
    <n v="923122"/>
    <x v="1"/>
    <x v="34"/>
    <x v="0"/>
    <x v="2"/>
    <n v="9245.9970740000008"/>
    <n v="434.86773899999997"/>
    <n v="11086.290136"/>
    <n v="9757.0439480000005"/>
    <n v="9680.8648130000001"/>
  </r>
  <r>
    <n v="923123"/>
    <x v="1"/>
    <x v="34"/>
    <x v="0"/>
    <x v="3"/>
    <n v="12100.040337"/>
    <n v="0"/>
    <n v="16307.0448"/>
    <n v="12104.719354999999"/>
    <n v="12100.040337"/>
  </r>
  <r>
    <n v="923124"/>
    <x v="1"/>
    <x v="34"/>
    <x v="1"/>
    <x v="0"/>
    <n v="22342.77952"/>
    <n v="0"/>
    <n v="27525.3583"/>
    <n v="22356.096011000001"/>
    <n v="22342.77952"/>
  </r>
  <r>
    <n v="923125"/>
    <x v="1"/>
    <x v="34"/>
    <x v="1"/>
    <x v="1"/>
    <n v="20872.195370000001"/>
    <n v="0"/>
    <n v="22342.77952"/>
    <n v="21053.601142"/>
    <n v="20872.195370000001"/>
  </r>
  <r>
    <n v="923126"/>
    <x v="1"/>
    <x v="34"/>
    <x v="1"/>
    <x v="2"/>
    <n v="16621.111106"/>
    <n v="2037.9463619999999"/>
    <n v="20872.195370000001"/>
    <n v="19091.797105000001"/>
    <n v="18659.057467999999"/>
  </r>
  <r>
    <n v="923127"/>
    <x v="1"/>
    <x v="34"/>
    <x v="1"/>
    <x v="3"/>
    <n v="7506.1181859999997"/>
    <n v="0"/>
    <n v="9245.9970740000008"/>
    <n v="7509.5988239999997"/>
    <n v="7506.1181859999997"/>
  </r>
  <r>
    <n v="923128"/>
    <x v="1"/>
    <x v="34"/>
    <x v="2"/>
    <x v="0"/>
    <n v="8759.4595040000004"/>
    <n v="0"/>
    <n v="10032.0764"/>
    <n v="8807.1598720000002"/>
    <n v="8759.4595040000004"/>
  </r>
  <r>
    <n v="923129"/>
    <x v="1"/>
    <x v="34"/>
    <x v="2"/>
    <x v="1"/>
    <n v="7960.0419169999996"/>
    <n v="0"/>
    <n v="8759.4595040000004"/>
    <n v="8439.7392319999999"/>
    <n v="7960.0419169999996"/>
  </r>
  <r>
    <n v="923130"/>
    <x v="1"/>
    <x v="34"/>
    <x v="2"/>
    <x v="2"/>
    <n v="2553.550244"/>
    <n v="4674.9477020000004"/>
    <n v="7960.0419169999996"/>
    <n v="7527.8116410000002"/>
    <n v="7228.4979460000004"/>
  </r>
  <r>
    <n v="923131"/>
    <x v="1"/>
    <x v="34"/>
    <x v="2"/>
    <x v="3"/>
    <n v="14538.841552"/>
    <n v="0"/>
    <n v="16621.111106"/>
    <n v="14591.67344"/>
    <n v="14538.841552"/>
  </r>
  <r>
    <n v="923132"/>
    <x v="1"/>
    <x v="34"/>
    <x v="3"/>
    <x v="0"/>
    <n v="3702.5175810000001"/>
    <n v="0"/>
    <n v="3937.1923499999998"/>
    <n v="3702.5356860000002"/>
    <n v="3702.5175810000001"/>
  </r>
  <r>
    <n v="923133"/>
    <x v="1"/>
    <x v="34"/>
    <x v="3"/>
    <x v="1"/>
    <n v="3566.0385419999998"/>
    <n v="0"/>
    <n v="3702.5175810000001"/>
    <n v="3638.0937749999998"/>
    <n v="3566.0385419999998"/>
  </r>
  <r>
    <n v="923134"/>
    <x v="1"/>
    <x v="34"/>
    <x v="3"/>
    <x v="2"/>
    <n v="0"/>
    <n v="3272.1156550000001"/>
    <n v="3566.0385419999998"/>
    <n v="3473.3215399999999"/>
    <n v="3272.1156550000001"/>
  </r>
  <r>
    <n v="923135"/>
    <x v="1"/>
    <x v="34"/>
    <x v="3"/>
    <x v="3"/>
    <n v="2401.3507800000002"/>
    <n v="0"/>
    <n v="2553.550244"/>
    <n v="2401.3586489999998"/>
    <n v="2401.3507800000002"/>
  </r>
  <r>
    <n v="923136"/>
    <x v="1"/>
    <x v="35"/>
    <x v="0"/>
    <x v="0"/>
    <n v="298.68256500000001"/>
    <n v="0"/>
    <n v="402.58319999999998"/>
    <n v="298.83750900000001"/>
    <n v="298.68256500000001"/>
  </r>
  <r>
    <n v="923137"/>
    <x v="1"/>
    <x v="35"/>
    <x v="0"/>
    <x v="1"/>
    <n v="273.69484899999998"/>
    <n v="0"/>
    <n v="298.68256500000001"/>
    <n v="274.310068"/>
    <n v="273.69484899999998"/>
  </r>
  <r>
    <n v="923138"/>
    <x v="1"/>
    <x v="35"/>
    <x v="0"/>
    <x v="2"/>
    <n v="228.262248"/>
    <n v="10.735877"/>
    <n v="273.69484899999998"/>
    <n v="240.87883600000001"/>
    <n v="238.99812499999999"/>
  </r>
  <r>
    <n v="923139"/>
    <x v="1"/>
    <x v="35"/>
    <x v="0"/>
    <x v="3"/>
    <n v="298.72199499999999"/>
    <n v="0"/>
    <n v="402.58319999999998"/>
    <n v="298.83750900000001"/>
    <n v="298.72199499999999"/>
  </r>
  <r>
    <n v="923140"/>
    <x v="1"/>
    <x v="35"/>
    <x v="1"/>
    <x v="0"/>
    <n v="2479.3044380000001"/>
    <n v="0"/>
    <n v="3054.4756000000002"/>
    <n v="2480.8450819999998"/>
    <n v="2479.3044380000001"/>
  </r>
  <r>
    <n v="923141"/>
    <x v="1"/>
    <x v="35"/>
    <x v="1"/>
    <x v="1"/>
    <n v="2316.1185730000002"/>
    <n v="0"/>
    <n v="2479.3044380000001"/>
    <n v="2336.248572"/>
    <n v="2316.1185730000002"/>
  </r>
  <r>
    <n v="923142"/>
    <x v="1"/>
    <x v="35"/>
    <x v="1"/>
    <x v="2"/>
    <n v="1843.506873"/>
    <n v="226.03591900000001"/>
    <n v="2316.1185730000002"/>
    <n v="2118.5536590000002"/>
    <n v="2069.5427920000002"/>
  </r>
  <r>
    <n v="923143"/>
    <x v="1"/>
    <x v="35"/>
    <x v="1"/>
    <x v="3"/>
    <n v="185.30724799999999"/>
    <n v="0"/>
    <n v="228.262248"/>
    <n v="185.394598"/>
    <n v="185.30724799999999"/>
  </r>
  <r>
    <n v="923144"/>
    <x v="1"/>
    <x v="35"/>
    <x v="2"/>
    <x v="0"/>
    <n v="972.97749499999998"/>
    <n v="0"/>
    <n v="1114.3363999999999"/>
    <n v="978.27592600000003"/>
    <n v="972.97749499999998"/>
  </r>
  <r>
    <n v="923145"/>
    <x v="1"/>
    <x v="35"/>
    <x v="2"/>
    <x v="1"/>
    <n v="884.06577900000002"/>
    <n v="0"/>
    <n v="972.97749499999998"/>
    <n v="937.46381699999995"/>
    <n v="884.06577900000002"/>
  </r>
  <r>
    <n v="923146"/>
    <x v="1"/>
    <x v="35"/>
    <x v="2"/>
    <x v="2"/>
    <n v="283.60483699999997"/>
    <n v="519.21350800000005"/>
    <n v="884.06577900000002"/>
    <n v="836.06100800000002"/>
    <n v="802.81834400000002"/>
  </r>
  <r>
    <n v="923147"/>
    <x v="1"/>
    <x v="35"/>
    <x v="2"/>
    <x v="3"/>
    <n v="1612.5549100000001"/>
    <n v="0"/>
    <n v="1843.506873"/>
    <n v="1618.4146840000001"/>
    <n v="1612.5549100000001"/>
  </r>
  <r>
    <n v="923148"/>
    <x v="1"/>
    <x v="35"/>
    <x v="3"/>
    <x v="0"/>
    <n v="194.28150500000001"/>
    <n v="0"/>
    <n v="206.59555"/>
    <n v="194.282455"/>
    <n v="194.28150500000001"/>
  </r>
  <r>
    <n v="923149"/>
    <x v="1"/>
    <x v="35"/>
    <x v="3"/>
    <x v="1"/>
    <n v="187.05898400000001"/>
    <n v="0"/>
    <n v="194.28150500000001"/>
    <n v="190.90100699999999"/>
    <n v="187.05898400000001"/>
  </r>
  <r>
    <n v="923150"/>
    <x v="1"/>
    <x v="35"/>
    <x v="3"/>
    <x v="2"/>
    <n v="0"/>
    <n v="171.64105900000001"/>
    <n v="187.05898400000001"/>
    <n v="182.19544999999999"/>
    <n v="171.64105900000001"/>
  </r>
  <r>
    <n v="923151"/>
    <x v="1"/>
    <x v="35"/>
    <x v="3"/>
    <x v="3"/>
    <n v="266.70111400000002"/>
    <n v="0"/>
    <n v="283.60483699999997"/>
    <n v="266.70198799999997"/>
    <n v="266.70111400000002"/>
  </r>
  <r>
    <n v="923152"/>
    <x v="1"/>
    <x v="36"/>
    <x v="0"/>
    <x v="0"/>
    <n v="13617.061095999999"/>
    <n v="0"/>
    <n v="18358.292799999999"/>
    <n v="13627.360745"/>
    <n v="13617.061095999999"/>
  </r>
  <r>
    <n v="923153"/>
    <x v="1"/>
    <x v="36"/>
    <x v="0"/>
    <x v="1"/>
    <n v="12434.276752"/>
    <n v="0"/>
    <n v="13617.061095999999"/>
    <n v="12505.90891"/>
    <n v="12434.276752"/>
  </r>
  <r>
    <n v="923154"/>
    <x v="1"/>
    <x v="36"/>
    <x v="0"/>
    <x v="2"/>
    <n v="10355.393849"/>
    <n v="347.94245100000001"/>
    <n v="12434.276752"/>
    <n v="10943.406969"/>
    <n v="10703.336300000001"/>
  </r>
  <r>
    <n v="923155"/>
    <x v="1"/>
    <x v="36"/>
    <x v="0"/>
    <x v="3"/>
    <n v="13620.109334999999"/>
    <n v="0"/>
    <n v="18358.292799999999"/>
    <n v="13627.360745"/>
    <n v="13620.109334999999"/>
  </r>
  <r>
    <n v="923156"/>
    <x v="1"/>
    <x v="36"/>
    <x v="1"/>
    <x v="0"/>
    <n v="25012.424988999999"/>
    <n v="0"/>
    <n v="31131.728299999999"/>
    <n v="25285.189725"/>
    <n v="25012.424988999999"/>
  </r>
  <r>
    <n v="923157"/>
    <x v="1"/>
    <x v="36"/>
    <x v="1"/>
    <x v="1"/>
    <n v="20222.625424000002"/>
    <n v="0"/>
    <n v="25012.424988999999"/>
    <n v="23569.208067"/>
    <n v="20222.625424000002"/>
  </r>
  <r>
    <n v="923158"/>
    <x v="1"/>
    <x v="36"/>
    <x v="1"/>
    <x v="2"/>
    <n v="6745.8180140000004"/>
    <n v="9864.5321879999992"/>
    <n v="20222.625424000002"/>
    <n v="18497.635475999999"/>
    <n v="16610.350202000001"/>
  </r>
  <r>
    <n v="923159"/>
    <x v="1"/>
    <x v="36"/>
    <x v="1"/>
    <x v="3"/>
    <n v="8315.818663"/>
    <n v="0"/>
    <n v="10355.393849"/>
    <n v="8410.6508840000006"/>
    <n v="8315.818663"/>
  </r>
  <r>
    <n v="923160"/>
    <x v="1"/>
    <x v="36"/>
    <x v="2"/>
    <x v="0"/>
    <n v="568.25544200000002"/>
    <n v="0"/>
    <n v="650.59860000000003"/>
    <n v="571.16051100000004"/>
    <n v="568.25544200000002"/>
  </r>
  <r>
    <n v="923161"/>
    <x v="1"/>
    <x v="36"/>
    <x v="2"/>
    <x v="1"/>
    <n v="506.98600599999997"/>
    <n v="0"/>
    <n v="568.25544200000002"/>
    <n v="547.51411900000005"/>
    <n v="506.98600599999997"/>
  </r>
  <r>
    <n v="923162"/>
    <x v="1"/>
    <x v="36"/>
    <x v="2"/>
    <x v="2"/>
    <n v="20.168489000000001"/>
    <n v="434.512607"/>
    <n v="506.98600599999997"/>
    <n v="479.45666499999999"/>
    <n v="454.68109600000003"/>
  </r>
  <r>
    <n v="923163"/>
    <x v="1"/>
    <x v="36"/>
    <x v="2"/>
    <x v="3"/>
    <n v="5898.913571"/>
    <n v="0"/>
    <n v="6745.8180140000004"/>
    <n v="5922.1536349999997"/>
    <n v="5898.913571"/>
  </r>
  <r>
    <n v="923164"/>
    <x v="1"/>
    <x v="36"/>
    <x v="3"/>
    <x v="0"/>
    <n v="2.1812049999999998"/>
    <n v="0"/>
    <n v="2.3254000000000001"/>
    <n v="2.1868059999999998"/>
    <n v="2.1812049999999998"/>
  </r>
  <r>
    <n v="923165"/>
    <x v="1"/>
    <x v="36"/>
    <x v="3"/>
    <x v="1"/>
    <n v="2.1008239999999998"/>
    <n v="0"/>
    <n v="2.1812049999999998"/>
    <n v="2.1432519999999999"/>
    <n v="2.1008239999999998"/>
  </r>
  <r>
    <n v="923166"/>
    <x v="1"/>
    <x v="36"/>
    <x v="3"/>
    <x v="2"/>
    <n v="0"/>
    <n v="2.0073240000000001"/>
    <n v="2.1008239999999998"/>
    <n v="2.0462030000000002"/>
    <n v="2.0073240000000001"/>
  </r>
  <r>
    <n v="923167"/>
    <x v="1"/>
    <x v="36"/>
    <x v="3"/>
    <x v="3"/>
    <n v="18.915471"/>
    <n v="0"/>
    <n v="20.168489000000001"/>
    <n v="18.966446999999999"/>
    <n v="18.915471"/>
  </r>
  <r>
    <n v="923168"/>
    <x v="1"/>
    <x v="37"/>
    <x v="0"/>
    <x v="0"/>
    <n v="258615.87405099999"/>
    <n v="0"/>
    <n v="348661.57280000002"/>
    <n v="258811.48548900001"/>
    <n v="258615.87405099999"/>
  </r>
  <r>
    <n v="923169"/>
    <x v="1"/>
    <x v="37"/>
    <x v="0"/>
    <x v="1"/>
    <n v="236152.37735600001"/>
    <n v="0"/>
    <n v="258615.87405099999"/>
    <n v="237512.81872800001"/>
    <n v="236152.37735600001"/>
  </r>
  <r>
    <n v="923170"/>
    <x v="1"/>
    <x v="37"/>
    <x v="0"/>
    <x v="2"/>
    <n v="196290.62907299999"/>
    <n v="6595.3882169999997"/>
    <n v="236152.37735600001"/>
    <n v="207837.70731100001"/>
    <n v="202886.01728999999"/>
  </r>
  <r>
    <n v="923171"/>
    <x v="1"/>
    <x v="37"/>
    <x v="0"/>
    <x v="3"/>
    <n v="258673.766351"/>
    <n v="0"/>
    <n v="348661.57280000002"/>
    <n v="258811.48548900001"/>
    <n v="258673.766351"/>
  </r>
  <r>
    <n v="923172"/>
    <x v="1"/>
    <x v="37"/>
    <x v="1"/>
    <x v="0"/>
    <n v="290833.37921400002"/>
    <n v="0"/>
    <n v="362192.93150000001"/>
    <n v="294173.098964"/>
    <n v="290833.37921400002"/>
  </r>
  <r>
    <n v="923173"/>
    <x v="1"/>
    <x v="37"/>
    <x v="1"/>
    <x v="1"/>
    <n v="233574.367222"/>
    <n v="0"/>
    <n v="290833.37921400002"/>
    <n v="274052.29323299997"/>
    <n v="233574.367222"/>
  </r>
  <r>
    <n v="923174"/>
    <x v="1"/>
    <x v="37"/>
    <x v="1"/>
    <x v="2"/>
    <n v="77592.503198999999"/>
    <n v="113464.926529"/>
    <n v="233574.367222"/>
    <n v="213650.47369799999"/>
    <n v="191057.42972799999"/>
  </r>
  <r>
    <n v="923175"/>
    <x v="1"/>
    <x v="37"/>
    <x v="1"/>
    <x v="3"/>
    <n v="157607.87117200001"/>
    <n v="0"/>
    <n v="196290.62907299999"/>
    <n v="159427.248933"/>
    <n v="157607.87117200001"/>
  </r>
  <r>
    <n v="923176"/>
    <x v="1"/>
    <x v="37"/>
    <x v="2"/>
    <x v="0"/>
    <n v="6554.2966919999999"/>
    <n v="0"/>
    <n v="7507.1009000000004"/>
    <n v="6590.4838799999998"/>
    <n v="6554.2966919999999"/>
  </r>
  <r>
    <n v="923177"/>
    <x v="1"/>
    <x v="37"/>
    <x v="2"/>
    <x v="1"/>
    <n v="5836.9390450000001"/>
    <n v="0"/>
    <n v="6554.2966919999999"/>
    <n v="6315.0648629999996"/>
    <n v="5836.9390450000001"/>
  </r>
  <r>
    <n v="923178"/>
    <x v="1"/>
    <x v="37"/>
    <x v="2"/>
    <x v="2"/>
    <n v="231.54514800000001"/>
    <n v="4988.4393289999998"/>
    <n v="5836.9390450000001"/>
    <n v="5519.993254"/>
    <n v="5219.984477"/>
  </r>
  <r>
    <n v="923179"/>
    <x v="1"/>
    <x v="37"/>
    <x v="2"/>
    <x v="3"/>
    <n v="67828.042092999996"/>
    <n v="0"/>
    <n v="77592.503198999999"/>
    <n v="68118.458559000006"/>
    <n v="67828.042092999996"/>
  </r>
  <r>
    <n v="923180"/>
    <x v="1"/>
    <x v="37"/>
    <x v="3"/>
    <x v="0"/>
    <n v="29.297546000000001"/>
    <n v="0"/>
    <n v="31.234349999999999"/>
    <n v="29.372782999999998"/>
    <n v="29.297546000000001"/>
  </r>
  <r>
    <n v="923181"/>
    <x v="1"/>
    <x v="37"/>
    <x v="3"/>
    <x v="1"/>
    <n v="28.217891000000002"/>
    <n v="0"/>
    <n v="29.297546000000001"/>
    <n v="28.787769000000001"/>
    <n v="28.217891000000002"/>
  </r>
  <r>
    <n v="923182"/>
    <x v="1"/>
    <x v="37"/>
    <x v="3"/>
    <x v="2"/>
    <n v="0"/>
    <n v="26.962015999999998"/>
    <n v="28.217891000000002"/>
    <n v="27.484226"/>
    <n v="26.962015999999998"/>
  </r>
  <r>
    <n v="923183"/>
    <x v="1"/>
    <x v="37"/>
    <x v="3"/>
    <x v="3"/>
    <n v="217.15982"/>
    <n v="0"/>
    <n v="231.54514800000001"/>
    <n v="217.745057"/>
    <n v="217.15982"/>
  </r>
  <r>
    <n v="923184"/>
    <x v="1"/>
    <x v="38"/>
    <x v="0"/>
    <x v="0"/>
    <n v="381086.82189199998"/>
    <n v="0"/>
    <n v="513838.05609999999"/>
    <n v="381421.98904299998"/>
    <n v="381086.82189199998"/>
  </r>
  <r>
    <n v="923185"/>
    <x v="1"/>
    <x v="38"/>
    <x v="0"/>
    <x v="1"/>
    <n v="348530.15419199999"/>
    <n v="55.289136999999997"/>
    <n v="381086.82189199998"/>
    <n v="349990.13722600002"/>
    <n v="348585.44332899997"/>
  </r>
  <r>
    <n v="923186"/>
    <x v="1"/>
    <x v="38"/>
    <x v="0"/>
    <x v="2"/>
    <n v="299426.62277299998"/>
    <n v="2520.6985110000001"/>
    <n v="348530.15419199999"/>
    <n v="306741.38870499999"/>
    <n v="301947.32128400001"/>
  </r>
  <r>
    <n v="923187"/>
    <x v="1"/>
    <x v="38"/>
    <x v="0"/>
    <x v="3"/>
    <n v="381168.452322"/>
    <n v="0"/>
    <n v="513838.05609999999"/>
    <n v="381421.98904299998"/>
    <n v="381168.452322"/>
  </r>
  <r>
    <n v="923188"/>
    <x v="1"/>
    <x v="38"/>
    <x v="1"/>
    <x v="0"/>
    <n v="208694.220852"/>
    <n v="0"/>
    <n v="257174.54"/>
    <n v="208877.16138800001"/>
    <n v="208694.220852"/>
  </r>
  <r>
    <n v="923189"/>
    <x v="1"/>
    <x v="38"/>
    <x v="1"/>
    <x v="1"/>
    <n v="187273.43020100001"/>
    <n v="4804.7590730000002"/>
    <n v="208694.220852"/>
    <n v="196652.56430900001"/>
    <n v="192078.189274"/>
  </r>
  <r>
    <n v="923190"/>
    <x v="1"/>
    <x v="38"/>
    <x v="1"/>
    <x v="2"/>
    <n v="162811.65844999999"/>
    <n v="4831.3767170000001"/>
    <n v="187273.43020100001"/>
    <n v="171299.006605"/>
    <n v="167643.03516699999"/>
  </r>
  <r>
    <n v="923191"/>
    <x v="1"/>
    <x v="38"/>
    <x v="1"/>
    <x v="3"/>
    <n v="243033.57745099999"/>
    <n v="0"/>
    <n v="299426.62277299998"/>
    <n v="243194.30301599999"/>
    <n v="243033.57745099999"/>
  </r>
  <r>
    <n v="923192"/>
    <x v="1"/>
    <x v="38"/>
    <x v="2"/>
    <x v="0"/>
    <n v="72406.640216999993"/>
    <n v="0"/>
    <n v="90165.96"/>
    <n v="79156.696284000005"/>
    <n v="72406.640216999993"/>
  </r>
  <r>
    <n v="923193"/>
    <x v="1"/>
    <x v="38"/>
    <x v="2"/>
    <x v="1"/>
    <n v="50716.884323999999"/>
    <n v="8946.4543979999999"/>
    <n v="72406.640216999993"/>
    <n v="69763.797848999995"/>
    <n v="59663.338722"/>
  </r>
  <r>
    <n v="923194"/>
    <x v="1"/>
    <x v="38"/>
    <x v="2"/>
    <x v="2"/>
    <n v="33805.236437"/>
    <n v="8755.5913629999995"/>
    <n v="50716.884323999999"/>
    <n v="47962.957504999998"/>
    <n v="42560.827799999999"/>
  </r>
  <r>
    <n v="923195"/>
    <x v="1"/>
    <x v="38"/>
    <x v="2"/>
    <x v="3"/>
    <n v="134246.878299"/>
    <n v="0"/>
    <n v="162811.65844999999"/>
    <n v="142932.354953"/>
    <n v="134246.878299"/>
  </r>
  <r>
    <n v="923196"/>
    <x v="1"/>
    <x v="38"/>
    <x v="3"/>
    <x v="0"/>
    <n v="17188.015950000001"/>
    <n v="0"/>
    <n v="20207.07"/>
    <n v="19002.728628000001"/>
    <n v="17188.015950000001"/>
  </r>
  <r>
    <n v="923197"/>
    <x v="1"/>
    <x v="38"/>
    <x v="3"/>
    <x v="1"/>
    <n v="8457.8774549999998"/>
    <n v="7157.8569479999996"/>
    <n v="17188.015950000001"/>
    <n v="16888.944473"/>
    <n v="15615.734403"/>
  </r>
  <r>
    <n v="923198"/>
    <x v="1"/>
    <x v="38"/>
    <x v="3"/>
    <x v="2"/>
    <n v="0"/>
    <n v="7639.8076920000003"/>
    <n v="8457.8774549999998"/>
    <n v="8237.9726420000006"/>
    <n v="7639.8076920000003"/>
  </r>
  <r>
    <n v="923199"/>
    <x v="1"/>
    <x v="38"/>
    <x v="3"/>
    <x v="3"/>
    <n v="29432.206011999999"/>
    <n v="0"/>
    <n v="33805.236437"/>
    <n v="31790.444345"/>
    <n v="29432.206011999999"/>
  </r>
  <r>
    <n v="923200"/>
    <x v="1"/>
    <x v="39"/>
    <x v="0"/>
    <x v="0"/>
    <n v="76475.377152000001"/>
    <n v="0"/>
    <n v="103115.5025"/>
    <n v="76542.637505999999"/>
    <n v="76475.377152000001"/>
  </r>
  <r>
    <n v="923201"/>
    <x v="1"/>
    <x v="39"/>
    <x v="0"/>
    <x v="1"/>
    <n v="69942.001296000002"/>
    <n v="11.095261000000001"/>
    <n v="76475.377152000001"/>
    <n v="70234.986376999994"/>
    <n v="69953.096556999997"/>
  </r>
  <r>
    <n v="923202"/>
    <x v="1"/>
    <x v="39"/>
    <x v="0"/>
    <x v="2"/>
    <n v="60088.049731999999"/>
    <n v="505.84632699999997"/>
    <n v="69942.001296000002"/>
    <n v="61555.955341000001"/>
    <n v="60593.896058999999"/>
  </r>
  <r>
    <n v="923203"/>
    <x v="1"/>
    <x v="39"/>
    <x v="0"/>
    <x v="3"/>
    <n v="76491.758505999998"/>
    <n v="0"/>
    <n v="103115.5025"/>
    <n v="76542.637505999999"/>
    <n v="76491.758505999998"/>
  </r>
  <r>
    <n v="923204"/>
    <x v="1"/>
    <x v="39"/>
    <x v="1"/>
    <x v="0"/>
    <n v="164278.24965000001"/>
    <n v="0"/>
    <n v="202440.6"/>
    <n v="164422.25532"/>
    <n v="164278.24965000001"/>
  </r>
  <r>
    <n v="923205"/>
    <x v="1"/>
    <x v="39"/>
    <x v="1"/>
    <x v="1"/>
    <n v="147398.39585199999"/>
    <n v="3781.7098729999998"/>
    <n v="164278.24965000001"/>
    <n v="154799.39464499999"/>
    <n v="151180.105725"/>
  </r>
  <r>
    <n v="923206"/>
    <x v="1"/>
    <x v="39"/>
    <x v="1"/>
    <x v="2"/>
    <n v="128043.802088"/>
    <n v="3799.6532320000001"/>
    <n v="147398.39585199999"/>
    <n v="134825.31268599999"/>
    <n v="131843.455319"/>
  </r>
  <r>
    <n v="923207"/>
    <x v="1"/>
    <x v="39"/>
    <x v="1"/>
    <x v="3"/>
    <n v="48771.260061000001"/>
    <n v="0"/>
    <n v="60088.049731999999"/>
    <n v="48803.513992"/>
    <n v="48771.260061000001"/>
  </r>
  <r>
    <n v="923208"/>
    <x v="1"/>
    <x v="39"/>
    <x v="2"/>
    <x v="0"/>
    <n v="54640.196088999997"/>
    <n v="0"/>
    <n v="68041.904999999999"/>
    <n v="59733.988400000002"/>
    <n v="54640.196088999997"/>
  </r>
  <r>
    <n v="923209"/>
    <x v="1"/>
    <x v="39"/>
    <x v="2"/>
    <x v="1"/>
    <n v="38172.885795000002"/>
    <n v="6733.6940459999996"/>
    <n v="54640.196088999997"/>
    <n v="52645.828931999997"/>
    <n v="44906.579840999999"/>
  </r>
  <r>
    <n v="923210"/>
    <x v="1"/>
    <x v="39"/>
    <x v="2"/>
    <x v="2"/>
    <n v="25444.059645000001"/>
    <n v="6590.0378870000004"/>
    <n v="38172.885795000002"/>
    <n v="36100.098096000002"/>
    <n v="32034.097532"/>
  </r>
  <r>
    <n v="923211"/>
    <x v="1"/>
    <x v="39"/>
    <x v="2"/>
    <x v="3"/>
    <n v="105578.93015499999"/>
    <n v="0"/>
    <n v="128043.802088"/>
    <n v="112409.653853"/>
    <n v="105578.93015499999"/>
  </r>
  <r>
    <n v="923212"/>
    <x v="1"/>
    <x v="39"/>
    <x v="3"/>
    <x v="0"/>
    <n v="10503.787525"/>
    <n v="0"/>
    <n v="12348.764999999999"/>
    <n v="11612.778606"/>
    <n v="10503.787525"/>
  </r>
  <r>
    <n v="923213"/>
    <x v="1"/>
    <x v="39"/>
    <x v="3"/>
    <x v="1"/>
    <n v="5168.6945349999996"/>
    <n v="4374.2388419999997"/>
    <n v="10503.787525"/>
    <n v="10321.021622"/>
    <n v="9542.9333760000009"/>
  </r>
  <r>
    <n v="923214"/>
    <x v="1"/>
    <x v="39"/>
    <x v="3"/>
    <x v="2"/>
    <n v="0"/>
    <n v="4668.7638209999996"/>
    <n v="5168.6945349999996"/>
    <n v="5034.3084769999996"/>
    <n v="4668.7638209999996"/>
  </r>
  <r>
    <n v="923215"/>
    <x v="1"/>
    <x v="39"/>
    <x v="3"/>
    <x v="3"/>
    <n v="22152.627350999999"/>
    <n v="0"/>
    <n v="25444.059645000001"/>
    <n v="23927.593690999998"/>
    <n v="22152.627350999999"/>
  </r>
  <r>
    <n v="923216"/>
    <x v="1"/>
    <x v="40"/>
    <x v="0"/>
    <x v="0"/>
    <n v="1023296.1539189999"/>
    <n v="0"/>
    <n v="1380142.557"/>
    <n v="1024479.8200609999"/>
    <n v="1023296.1539189999"/>
  </r>
  <r>
    <n v="923217"/>
    <x v="1"/>
    <x v="40"/>
    <x v="0"/>
    <x v="1"/>
    <n v="937334.79727600003"/>
    <n v="0"/>
    <n v="1023296.1539189999"/>
    <n v="939795.18776"/>
    <n v="937334.79727600003"/>
  </r>
  <r>
    <n v="923218"/>
    <x v="1"/>
    <x v="40"/>
    <x v="0"/>
    <x v="2"/>
    <n v="789391.935513"/>
    <n v="27435.510402"/>
    <n v="937334.79727600003"/>
    <n v="824948.35508300003"/>
    <n v="816827.44591500005"/>
  </r>
  <r>
    <n v="923219"/>
    <x v="1"/>
    <x v="40"/>
    <x v="0"/>
    <x v="3"/>
    <n v="1023688.20839"/>
    <n v="0"/>
    <n v="1380142.557"/>
    <n v="1024479.8200609999"/>
    <n v="1023688.20839"/>
  </r>
  <r>
    <n v="923220"/>
    <x v="1"/>
    <x v="40"/>
    <x v="1"/>
    <x v="0"/>
    <n v="1201037.1157480001"/>
    <n v="0"/>
    <n v="1480854.9237500001"/>
    <n v="1202750.36907"/>
    <n v="1201037.1157480001"/>
  </r>
  <r>
    <n v="923221"/>
    <x v="1"/>
    <x v="40"/>
    <x v="1"/>
    <x v="1"/>
    <n v="1123158.8219969999"/>
    <n v="0"/>
    <n v="1201037.1157480001"/>
    <n v="1131737.2741690001"/>
    <n v="1123158.8219969999"/>
  </r>
  <r>
    <n v="923222"/>
    <x v="1"/>
    <x v="40"/>
    <x v="1"/>
    <x v="2"/>
    <n v="871979.04161199997"/>
    <n v="127687.978281"/>
    <n v="1123158.8219969999"/>
    <n v="1027353.374481"/>
    <n v="999667.01989400003"/>
  </r>
  <r>
    <n v="923223"/>
    <x v="1"/>
    <x v="40"/>
    <x v="1"/>
    <x v="3"/>
    <n v="640503.08408099995"/>
    <n v="0"/>
    <n v="789391.935513"/>
    <n v="641144.13002399995"/>
    <n v="640503.08408099995"/>
  </r>
  <r>
    <n v="923224"/>
    <x v="1"/>
    <x v="40"/>
    <x v="2"/>
    <x v="0"/>
    <n v="308727.50608100003"/>
    <n v="0"/>
    <n v="352170.06540000002"/>
    <n v="309170.10041499999"/>
    <n v="308727.50608100003"/>
  </r>
  <r>
    <n v="923225"/>
    <x v="1"/>
    <x v="40"/>
    <x v="2"/>
    <x v="1"/>
    <n v="284501.59826300002"/>
    <n v="0"/>
    <n v="308727.50608100003"/>
    <n v="297458.95210900001"/>
    <n v="284501.59826300002"/>
  </r>
  <r>
    <n v="923226"/>
    <x v="1"/>
    <x v="40"/>
    <x v="2"/>
    <x v="2"/>
    <n v="114423.127106"/>
    <n v="129559.673677"/>
    <n v="284501.59826300002"/>
    <n v="269053.16147699999"/>
    <n v="243982.80078399999"/>
  </r>
  <r>
    <n v="923227"/>
    <x v="1"/>
    <x v="40"/>
    <x v="2"/>
    <x v="3"/>
    <n v="765027.39902899996"/>
    <n v="0"/>
    <n v="871979.04161199997"/>
    <n v="765510.40063100006"/>
    <n v="765027.39902899996"/>
  </r>
  <r>
    <n v="923228"/>
    <x v="1"/>
    <x v="40"/>
    <x v="3"/>
    <x v="0"/>
    <n v="77543.659943000006"/>
    <n v="0"/>
    <n v="86212.155549999996"/>
    <n v="81073.911078999998"/>
    <n v="77543.659943000006"/>
  </r>
  <r>
    <n v="923229"/>
    <x v="1"/>
    <x v="40"/>
    <x v="3"/>
    <x v="1"/>
    <n v="73028.852698999995"/>
    <n v="0"/>
    <n v="77543.659943000006"/>
    <n v="76194.400259999995"/>
    <n v="73028.852698999995"/>
  </r>
  <r>
    <n v="923230"/>
    <x v="1"/>
    <x v="40"/>
    <x v="3"/>
    <x v="2"/>
    <n v="0"/>
    <n v="64316.818416000002"/>
    <n v="73028.852698999995"/>
    <n v="71130.102528999996"/>
    <n v="64316.818416000002"/>
  </r>
  <r>
    <n v="923231"/>
    <x v="1"/>
    <x v="40"/>
    <x v="3"/>
    <x v="3"/>
    <n v="104530.67091299999"/>
    <n v="0"/>
    <n v="114423.127106"/>
    <n v="107603.50873099999"/>
    <n v="104530.67091299999"/>
  </r>
  <r>
    <n v="923232"/>
    <x v="1"/>
    <x v="41"/>
    <x v="0"/>
    <x v="0"/>
    <n v="113699.572658"/>
    <n v="0"/>
    <n v="153349.17300000001"/>
    <n v="113831.091118"/>
    <n v="113699.572658"/>
  </r>
  <r>
    <n v="923233"/>
    <x v="1"/>
    <x v="41"/>
    <x v="0"/>
    <x v="1"/>
    <n v="104148.31080799999"/>
    <n v="0"/>
    <n v="113699.572658"/>
    <n v="104421.687529"/>
    <n v="104148.31080799999"/>
  </r>
  <r>
    <n v="923234"/>
    <x v="1"/>
    <x v="41"/>
    <x v="0"/>
    <x v="2"/>
    <n v="87709.907432000007"/>
    <n v="3048.3793529999998"/>
    <n v="104148.31080799999"/>
    <n v="91660.928343000007"/>
    <n v="90758.286785000004"/>
  </r>
  <r>
    <n v="923235"/>
    <x v="1"/>
    <x v="41"/>
    <x v="0"/>
    <x v="3"/>
    <n v="113743.13426599999"/>
    <n v="0"/>
    <n v="153349.17300000001"/>
    <n v="113831.091118"/>
    <n v="113743.13426599999"/>
  </r>
  <r>
    <n v="923236"/>
    <x v="1"/>
    <x v="41"/>
    <x v="1"/>
    <x v="0"/>
    <n v="359475.61496500002"/>
    <n v="0"/>
    <n v="443236.27205000003"/>
    <n v="359996.50015899999"/>
    <n v="359475.61496500002"/>
  </r>
  <r>
    <n v="923237"/>
    <x v="1"/>
    <x v="41"/>
    <x v="1"/>
    <x v="1"/>
    <n v="335939.71489300003"/>
    <n v="0"/>
    <n v="359475.61496500002"/>
    <n v="338733.87198200001"/>
    <n v="335939.71489300003"/>
  </r>
  <r>
    <n v="923238"/>
    <x v="1"/>
    <x v="41"/>
    <x v="1"/>
    <x v="2"/>
    <n v="260453.321341"/>
    <n v="38139.400664000001"/>
    <n v="335939.71489300003"/>
    <n v="307284.05721200001"/>
    <n v="298592.72200399998"/>
  </r>
  <r>
    <n v="923239"/>
    <x v="1"/>
    <x v="41"/>
    <x v="1"/>
    <x v="3"/>
    <n v="71166.275938999999"/>
    <n v="0"/>
    <n v="87709.907432000007"/>
    <n v="71237.986816000004"/>
    <n v="71166.275938999999"/>
  </r>
  <r>
    <n v="923240"/>
    <x v="1"/>
    <x v="41"/>
    <x v="2"/>
    <x v="0"/>
    <n v="42110.400866000004"/>
    <n v="0"/>
    <n v="48035.961600000002"/>
    <n v="42170.770688999997"/>
    <n v="42110.400866000004"/>
  </r>
  <r>
    <n v="923241"/>
    <x v="1"/>
    <x v="41"/>
    <x v="2"/>
    <x v="1"/>
    <n v="38805.989469"/>
    <n v="0"/>
    <n v="42110.400866000004"/>
    <n v="40573.371233999998"/>
    <n v="38805.989469"/>
  </r>
  <r>
    <n v="923242"/>
    <x v="1"/>
    <x v="41"/>
    <x v="2"/>
    <x v="2"/>
    <n v="15602.804693"/>
    <n v="17666.833057"/>
    <n v="38805.989469"/>
    <n v="36698.824241000002"/>
    <n v="33269.637750000002"/>
  </r>
  <r>
    <n v="923243"/>
    <x v="1"/>
    <x v="41"/>
    <x v="2"/>
    <x v="3"/>
    <n v="228507.70200300001"/>
    <n v="0"/>
    <n v="260453.321341"/>
    <n v="228651.97080499999"/>
    <n v="228507.70200300001"/>
  </r>
  <r>
    <n v="923244"/>
    <x v="1"/>
    <x v="41"/>
    <x v="3"/>
    <x v="0"/>
    <n v="28726.899911"/>
    <n v="0"/>
    <n v="31938.239249999999"/>
    <n v="30034.720191"/>
    <n v="28726.899911"/>
  </r>
  <r>
    <n v="923245"/>
    <x v="1"/>
    <x v="41"/>
    <x v="3"/>
    <x v="1"/>
    <n v="27054.340015000002"/>
    <n v="0"/>
    <n v="28726.899911"/>
    <n v="28227.051853000001"/>
    <n v="27054.340015000002"/>
  </r>
  <r>
    <n v="923246"/>
    <x v="1"/>
    <x v="41"/>
    <x v="3"/>
    <x v="2"/>
    <n v="0"/>
    <n v="23789.448474000001"/>
    <n v="27054.340015000002"/>
    <n v="26350.927174"/>
    <n v="23789.448474000001"/>
  </r>
  <r>
    <n v="923247"/>
    <x v="1"/>
    <x v="41"/>
    <x v="3"/>
    <x v="3"/>
    <n v="14253.863567"/>
    <n v="0"/>
    <n v="15602.804693"/>
    <n v="14672.877533000001"/>
    <n v="14253.863567"/>
  </r>
  <r>
    <n v="923248"/>
    <x v="1"/>
    <x v="42"/>
    <x v="1"/>
    <x v="0"/>
    <n v="4393.7693959999997"/>
    <n v="379.92362000000003"/>
    <n v="5879.5172000000002"/>
    <n v="4775.3438699999997"/>
    <n v="4773.6930160000002"/>
  </r>
  <r>
    <n v="923249"/>
    <x v="1"/>
    <x v="42"/>
    <x v="1"/>
    <x v="1"/>
    <n v="4099.0357739999999"/>
    <n v="0"/>
    <n v="4393.7693959999997"/>
    <n v="4140.2489020000003"/>
    <n v="4099.0357739999999"/>
  </r>
  <r>
    <n v="923250"/>
    <x v="1"/>
    <x v="42"/>
    <x v="1"/>
    <x v="2"/>
    <n v="3542.9844290000001"/>
    <n v="0"/>
    <n v="4099.0357739999999"/>
    <n v="3749.388023"/>
    <n v="3542.9844290000001"/>
  </r>
  <r>
    <n v="923251"/>
    <x v="1"/>
    <x v="42"/>
    <x v="1"/>
    <x v="3"/>
    <n v="4393.579428"/>
    <n v="379.90719300000001"/>
    <n v="5879.5172000000002"/>
    <n v="4775.3438699999997"/>
    <n v="4773.486621"/>
  </r>
  <r>
    <n v="923252"/>
    <x v="1"/>
    <x v="42"/>
    <x v="2"/>
    <x v="0"/>
    <n v="2200.9766570000002"/>
    <n v="2210.4394090000001"/>
    <n v="5029.9658499999996"/>
    <n v="4415.8070200000002"/>
    <n v="4411.4160659999998"/>
  </r>
  <r>
    <n v="923253"/>
    <x v="1"/>
    <x v="42"/>
    <x v="2"/>
    <x v="1"/>
    <n v="1859.932691"/>
    <n v="0"/>
    <n v="2200.9766570000002"/>
    <n v="2120.6410089999999"/>
    <n v="1859.932691"/>
  </r>
  <r>
    <n v="923254"/>
    <x v="1"/>
    <x v="42"/>
    <x v="2"/>
    <x v="2"/>
    <n v="1595.0564999999999"/>
    <n v="0"/>
    <n v="1859.932691"/>
    <n v="1758.9383459999999"/>
    <n v="1595.0564999999999"/>
  </r>
  <r>
    <n v="923255"/>
    <x v="1"/>
    <x v="42"/>
    <x v="2"/>
    <x v="3"/>
    <n v="1550.061068"/>
    <n v="1556.7253109999999"/>
    <n v="3542.9844290000001"/>
    <n v="3110.3860300000001"/>
    <n v="3106.7863790000001"/>
  </r>
  <r>
    <n v="923256"/>
    <x v="1"/>
    <x v="42"/>
    <x v="3"/>
    <x v="0"/>
    <n v="15.844111"/>
    <n v="298.59923099999997"/>
    <n v="334.50850000000003"/>
    <n v="314.57179300000001"/>
    <n v="314.44334199999997"/>
  </r>
  <r>
    <n v="923257"/>
    <x v="1"/>
    <x v="42"/>
    <x v="3"/>
    <x v="1"/>
    <n v="10.253866"/>
    <n v="0"/>
    <n v="15.844111"/>
    <n v="15.568424"/>
    <n v="10.253866"/>
  </r>
  <r>
    <n v="923258"/>
    <x v="1"/>
    <x v="42"/>
    <x v="3"/>
    <x v="2"/>
    <n v="0"/>
    <n v="7.5874829999999998"/>
    <n v="10.253866"/>
    <n v="9.9872650000000007"/>
    <n v="7.5874829999999998"/>
  </r>
  <r>
    <n v="923259"/>
    <x v="1"/>
    <x v="42"/>
    <x v="3"/>
    <x v="3"/>
    <n v="75.543830999999997"/>
    <n v="1423.7043200000001"/>
    <n v="1595.0564999999999"/>
    <n v="1499.9911320000001"/>
    <n v="1499.248151"/>
  </r>
  <r>
    <n v="923260"/>
    <x v="1"/>
    <x v="43"/>
    <x v="1"/>
    <x v="0"/>
    <n v="8928.7139320000006"/>
    <n v="772.05447300000003"/>
    <n v="11948.0864"/>
    <n v="9704.2357740000007"/>
    <n v="9700.7684050000007"/>
  </r>
  <r>
    <n v="923261"/>
    <x v="1"/>
    <x v="43"/>
    <x v="1"/>
    <x v="1"/>
    <n v="8302.7737880000004"/>
    <n v="0"/>
    <n v="8928.7139320000006"/>
    <n v="8413.5271379999995"/>
    <n v="8302.7737880000004"/>
  </r>
  <r>
    <n v="923262"/>
    <x v="1"/>
    <x v="43"/>
    <x v="1"/>
    <x v="2"/>
    <n v="7169.2971589999997"/>
    <n v="0"/>
    <n v="8302.7737880000004"/>
    <n v="7594.547184"/>
    <n v="7169.2971589999997"/>
  </r>
  <r>
    <n v="923263"/>
    <x v="1"/>
    <x v="43"/>
    <x v="1"/>
    <x v="3"/>
    <n v="8928.4127939999998"/>
    <n v="772.02843399999995"/>
    <n v="11948.0864"/>
    <n v="9704.2357740000007"/>
    <n v="9700.4412279999997"/>
  </r>
  <r>
    <n v="923264"/>
    <x v="1"/>
    <x v="43"/>
    <x v="2"/>
    <x v="0"/>
    <n v="8280.072005"/>
    <n v="8315.6708689999996"/>
    <n v="18922.726549999999"/>
    <n v="16612.261638"/>
    <n v="16595.742872999999"/>
  </r>
  <r>
    <n v="923265"/>
    <x v="1"/>
    <x v="43"/>
    <x v="2"/>
    <x v="1"/>
    <n v="6975.7012750000004"/>
    <n v="0"/>
    <n v="8280.072005"/>
    <n v="7977.8493760000001"/>
    <n v="6975.7012750000004"/>
  </r>
  <r>
    <n v="923266"/>
    <x v="1"/>
    <x v="43"/>
    <x v="2"/>
    <x v="2"/>
    <n v="5982.2797419999997"/>
    <n v="0"/>
    <n v="6975.7012750000004"/>
    <n v="6596.9206960000001"/>
    <n v="5982.2797419999997"/>
  </r>
  <r>
    <n v="923267"/>
    <x v="1"/>
    <x v="43"/>
    <x v="2"/>
    <x v="3"/>
    <n v="3136.5783940000001"/>
    <n v="3150.063619"/>
    <n v="7169.2971589999997"/>
    <n v="6293.9259760000004"/>
    <n v="6286.6420129999997"/>
  </r>
  <r>
    <n v="923268"/>
    <x v="1"/>
    <x v="43"/>
    <x v="3"/>
    <x v="0"/>
    <n v="63.231309000000003"/>
    <n v="1191.661664"/>
    <n v="1334.9698000000001"/>
    <n v="1255.4056"/>
    <n v="1254.8929720000001"/>
  </r>
  <r>
    <n v="923269"/>
    <x v="1"/>
    <x v="43"/>
    <x v="3"/>
    <x v="1"/>
    <n v="40.921532999999997"/>
    <n v="0"/>
    <n v="63.231309000000003"/>
    <n v="62.131084000000001"/>
    <n v="40.921532999999997"/>
  </r>
  <r>
    <n v="923270"/>
    <x v="1"/>
    <x v="43"/>
    <x v="3"/>
    <x v="2"/>
    <n v="0"/>
    <n v="30.280429999999999"/>
    <n v="40.921532999999997"/>
    <n v="39.857574"/>
    <n v="30.280429999999999"/>
  </r>
  <r>
    <n v="923271"/>
    <x v="1"/>
    <x v="43"/>
    <x v="3"/>
    <x v="3"/>
    <n v="283.328101"/>
    <n v="5339.6212070000001"/>
    <n v="5982.2797419999997"/>
    <n v="5625.7358700000004"/>
    <n v="5622.9493080000002"/>
  </r>
  <r>
    <n v="923272"/>
    <x v="1"/>
    <x v="44"/>
    <x v="0"/>
    <x v="0"/>
    <n v="15177.148389"/>
    <n v="0"/>
    <n v="20456.19325"/>
    <n v="15184.632249"/>
    <n v="15177.148389"/>
  </r>
  <r>
    <n v="923273"/>
    <x v="1"/>
    <x v="44"/>
    <x v="0"/>
    <x v="1"/>
    <n v="13913.972205"/>
    <n v="0"/>
    <n v="15177.148389"/>
    <n v="13938.693079999999"/>
    <n v="13913.972205"/>
  </r>
  <r>
    <n v="923274"/>
    <x v="1"/>
    <x v="44"/>
    <x v="0"/>
    <x v="2"/>
    <n v="12178.958069"/>
    <n v="0"/>
    <n v="13913.972205"/>
    <n v="12245.686937"/>
    <n v="12178.958069"/>
  </r>
  <r>
    <n v="923275"/>
    <x v="1"/>
    <x v="44"/>
    <x v="0"/>
    <x v="3"/>
    <n v="15179.558118000001"/>
    <n v="0"/>
    <n v="20456.19325"/>
    <n v="15184.632249"/>
    <n v="15179.558118000001"/>
  </r>
  <r>
    <n v="923276"/>
    <x v="1"/>
    <x v="44"/>
    <x v="1"/>
    <x v="0"/>
    <n v="36928.483544000002"/>
    <n v="157.980549"/>
    <n v="45685.040249999998"/>
    <n v="37105.389690999997"/>
    <n v="37086.464093000002"/>
  </r>
  <r>
    <n v="923277"/>
    <x v="1"/>
    <x v="44"/>
    <x v="1"/>
    <x v="1"/>
    <n v="34637.372125000002"/>
    <n v="0"/>
    <n v="36928.483544000002"/>
    <n v="34797.710043999999"/>
    <n v="34637.372125000002"/>
  </r>
  <r>
    <n v="923278"/>
    <x v="1"/>
    <x v="44"/>
    <x v="1"/>
    <x v="2"/>
    <n v="31154.261374000002"/>
    <n v="0"/>
    <n v="34637.372125000002"/>
    <n v="31682.804283000001"/>
    <n v="31154.261374000002"/>
  </r>
  <r>
    <n v="923279"/>
    <x v="1"/>
    <x v="44"/>
    <x v="1"/>
    <x v="3"/>
    <n v="9846.2252829999998"/>
    <n v="42.122284000000001"/>
    <n v="12178.958069"/>
    <n v="9891.7497440000006"/>
    <n v="9888.3475670000007"/>
  </r>
  <r>
    <n v="923280"/>
    <x v="1"/>
    <x v="44"/>
    <x v="2"/>
    <x v="0"/>
    <n v="13619.001130000001"/>
    <n v="10731.747914"/>
    <n v="27844.018650000002"/>
    <n v="24444.263973000001"/>
    <n v="24350.749044"/>
  </r>
  <r>
    <n v="923281"/>
    <x v="1"/>
    <x v="44"/>
    <x v="2"/>
    <x v="1"/>
    <n v="12241.388000000001"/>
    <n v="0"/>
    <n v="13619.001130000001"/>
    <n v="13121.907589"/>
    <n v="12241.388000000001"/>
  </r>
  <r>
    <n v="923282"/>
    <x v="1"/>
    <x v="44"/>
    <x v="2"/>
    <x v="2"/>
    <n v="10689.953765"/>
    <n v="0"/>
    <n v="12241.388000000001"/>
    <n v="11576.680630999999"/>
    <n v="10689.953765"/>
  </r>
  <r>
    <n v="923283"/>
    <x v="1"/>
    <x v="44"/>
    <x v="2"/>
    <x v="3"/>
    <n v="15214.171601"/>
    <n v="11988.739319"/>
    <n v="31154.261374000002"/>
    <n v="27350.326059999999"/>
    <n v="27202.910920999999"/>
  </r>
  <r>
    <n v="923284"/>
    <x v="1"/>
    <x v="44"/>
    <x v="3"/>
    <x v="0"/>
    <n v="101.097838"/>
    <n v="2321.7994829999998"/>
    <n v="2580.3501000000001"/>
    <n v="2426.5612339999998"/>
    <n v="2422.8973209999999"/>
  </r>
  <r>
    <n v="923285"/>
    <x v="1"/>
    <x v="44"/>
    <x v="3"/>
    <x v="1"/>
    <n v="74.128653"/>
    <n v="0"/>
    <n v="101.097838"/>
    <n v="99.338735"/>
    <n v="74.128653"/>
  </r>
  <r>
    <n v="923286"/>
    <x v="1"/>
    <x v="44"/>
    <x v="3"/>
    <x v="2"/>
    <n v="0"/>
    <n v="49.981692000000002"/>
    <n v="74.128653"/>
    <n v="72.201307999999997"/>
    <n v="49.981692000000002"/>
  </r>
  <r>
    <n v="923287"/>
    <x v="1"/>
    <x v="44"/>
    <x v="3"/>
    <x v="3"/>
    <n v="419.07072699999998"/>
    <n v="9624.3225239999992"/>
    <n v="10689.953765"/>
    <n v="10052.83252"/>
    <n v="10043.393252"/>
  </r>
  <r>
    <n v="923288"/>
    <x v="1"/>
    <x v="45"/>
    <x v="0"/>
    <x v="0"/>
    <n v="136671.91836700001"/>
    <n v="0"/>
    <n v="184210.30765"/>
    <n v="136739.311369"/>
    <n v="136671.91836700001"/>
  </r>
  <r>
    <n v="923289"/>
    <x v="1"/>
    <x v="45"/>
    <x v="0"/>
    <x v="1"/>
    <n v="125296.87557800001"/>
    <n v="0"/>
    <n v="136671.91836700001"/>
    <n v="125519.48982800001"/>
    <n v="125296.87557800001"/>
  </r>
  <r>
    <n v="923290"/>
    <x v="1"/>
    <x v="45"/>
    <x v="0"/>
    <x v="2"/>
    <n v="109672.879279"/>
    <n v="0"/>
    <n v="125296.87557800001"/>
    <n v="110273.78019600001"/>
    <n v="109672.879279"/>
  </r>
  <r>
    <n v="923291"/>
    <x v="1"/>
    <x v="45"/>
    <x v="0"/>
    <x v="3"/>
    <n v="136693.61824400001"/>
    <n v="0"/>
    <n v="184210.30765"/>
    <n v="136739.311369"/>
    <n v="136693.61824400001"/>
  </r>
  <r>
    <n v="923292"/>
    <x v="1"/>
    <x v="45"/>
    <x v="1"/>
    <x v="0"/>
    <n v="298449.008332"/>
    <n v="1276.7688680000001"/>
    <n v="369217.84080000001"/>
    <n v="299878.73029799998"/>
    <n v="299725.77720100002"/>
  </r>
  <r>
    <n v="923293"/>
    <x v="1"/>
    <x v="45"/>
    <x v="1"/>
    <x v="1"/>
    <n v="279822.56134999997"/>
    <n v="0"/>
    <n v="298449.008332"/>
    <n v="281228.500551"/>
    <n v="279822.56134999997"/>
  </r>
  <r>
    <n v="923294"/>
    <x v="1"/>
    <x v="45"/>
    <x v="1"/>
    <x v="2"/>
    <n v="251620.33559100001"/>
    <n v="0"/>
    <n v="279822.56134999997"/>
    <n v="255953.69686699999"/>
    <n v="251620.33559100001"/>
  </r>
  <r>
    <n v="923295"/>
    <x v="1"/>
    <x v="45"/>
    <x v="1"/>
    <x v="3"/>
    <n v="88666.359689000004"/>
    <n v="379.315878"/>
    <n v="109672.879279"/>
    <n v="89076.312550999995"/>
    <n v="89045.675568000006"/>
  </r>
  <r>
    <n v="923296"/>
    <x v="1"/>
    <x v="45"/>
    <x v="2"/>
    <x v="0"/>
    <n v="110197.91868800001"/>
    <n v="86835.757824999993"/>
    <n v="225299.4088"/>
    <n v="197790.350986"/>
    <n v="197033.67651300001"/>
  </r>
  <r>
    <n v="923297"/>
    <x v="1"/>
    <x v="45"/>
    <x v="2"/>
    <x v="1"/>
    <n v="99018.719362000003"/>
    <n v="0"/>
    <n v="110197.91868800001"/>
    <n v="106175.69465600001"/>
    <n v="99018.719362000003"/>
  </r>
  <r>
    <n v="923298"/>
    <x v="1"/>
    <x v="45"/>
    <x v="2"/>
    <x v="2"/>
    <n v="86469.404601999995"/>
    <n v="0"/>
    <n v="99018.719362000003"/>
    <n v="93642.002901"/>
    <n v="86469.404601999995"/>
  </r>
  <r>
    <n v="923299"/>
    <x v="1"/>
    <x v="45"/>
    <x v="2"/>
    <x v="3"/>
    <n v="122878.694447"/>
    <n v="96828.185866"/>
    <n v="251620.33559100001"/>
    <n v="220897.492616"/>
    <n v="219706.880313"/>
  </r>
  <r>
    <n v="923300"/>
    <x v="1"/>
    <x v="45"/>
    <x v="3"/>
    <x v="0"/>
    <n v="741.74930700000004"/>
    <n v="17034.915817000001"/>
    <n v="18931.887549999999"/>
    <n v="17803.547052000002"/>
    <n v="17776.665123999999"/>
  </r>
  <r>
    <n v="923301"/>
    <x v="1"/>
    <x v="45"/>
    <x v="3"/>
    <x v="1"/>
    <n v="529.26935800000001"/>
    <n v="0"/>
    <n v="741.74930700000004"/>
    <n v="728.84286899999995"/>
    <n v="529.26935800000001"/>
  </r>
  <r>
    <n v="923302"/>
    <x v="1"/>
    <x v="45"/>
    <x v="3"/>
    <x v="2"/>
    <n v="0"/>
    <n v="356.86306200000001"/>
    <n v="529.26935800000001"/>
    <n v="515.50835500000005"/>
    <n v="356.86306200000001"/>
  </r>
  <r>
    <n v="923303"/>
    <x v="1"/>
    <x v="45"/>
    <x v="3"/>
    <x v="3"/>
    <n v="3389.7991579999998"/>
    <n v="77849.676124999998"/>
    <n v="86469.404601999995"/>
    <n v="81315.828087999995"/>
    <n v="81239.475283000007"/>
  </r>
  <r>
    <n v="923304"/>
    <x v="1"/>
    <x v="46"/>
    <x v="0"/>
    <x v="0"/>
    <n v="3622.160981"/>
    <n v="0"/>
    <n v="4881.5"/>
    <n v="3623.5374499999998"/>
    <n v="3622.160981"/>
  </r>
  <r>
    <n v="923305"/>
    <x v="1"/>
    <x v="46"/>
    <x v="0"/>
    <x v="1"/>
    <n v="3314.6798739999999"/>
    <n v="0"/>
    <n v="3622.160981"/>
    <n v="3326.5926450000002"/>
    <n v="3314.6798739999999"/>
  </r>
  <r>
    <n v="923306"/>
    <x v="1"/>
    <x v="46"/>
    <x v="0"/>
    <x v="2"/>
    <n v="2722.898017"/>
    <n v="179.22421499999999"/>
    <n v="3314.6798739999999"/>
    <n v="2917.249757"/>
    <n v="2902.1222330000001"/>
  </r>
  <r>
    <n v="923307"/>
    <x v="1"/>
    <x v="46"/>
    <x v="0"/>
    <x v="3"/>
    <n v="3621.755756"/>
    <n v="0"/>
    <n v="4881.5"/>
    <n v="3623.5374499999998"/>
    <n v="3621.755756"/>
  </r>
  <r>
    <n v="923308"/>
    <x v="1"/>
    <x v="46"/>
    <x v="1"/>
    <x v="0"/>
    <n v="2123.7546299999999"/>
    <n v="0"/>
    <n v="2616"/>
    <n v="2124.7152000000001"/>
    <n v="2123.7546299999999"/>
  </r>
  <r>
    <n v="923309"/>
    <x v="1"/>
    <x v="46"/>
    <x v="1"/>
    <x v="1"/>
    <n v="1984.489104"/>
    <n v="0"/>
    <n v="2123.7546299999999"/>
    <n v="2001.2139870000001"/>
    <n v="1984.489104"/>
  </r>
  <r>
    <n v="923310"/>
    <x v="1"/>
    <x v="46"/>
    <x v="1"/>
    <x v="2"/>
    <n v="1397.915352"/>
    <n v="355.56411300000002"/>
    <n v="1984.489104"/>
    <n v="1815.2121830000001"/>
    <n v="1753.4794649999999"/>
  </r>
  <r>
    <n v="923311"/>
    <x v="1"/>
    <x v="46"/>
    <x v="1"/>
    <x v="3"/>
    <n v="2210.1067859999998"/>
    <n v="0"/>
    <n v="2722.898017"/>
    <n v="2211.5377699999999"/>
    <n v="2210.1067859999998"/>
  </r>
  <r>
    <n v="923312"/>
    <x v="1"/>
    <x v="46"/>
    <x v="2"/>
    <x v="0"/>
    <n v="1061.272696"/>
    <n v="0"/>
    <n v="1222"/>
    <n v="1072.7937999999999"/>
    <n v="1061.272696"/>
  </r>
  <r>
    <n v="923313"/>
    <x v="1"/>
    <x v="46"/>
    <x v="2"/>
    <x v="1"/>
    <n v="964.31629699999996"/>
    <n v="0"/>
    <n v="1061.272696"/>
    <n v="1022.536243"/>
    <n v="964.31629699999996"/>
  </r>
  <r>
    <n v="923314"/>
    <x v="1"/>
    <x v="46"/>
    <x v="2"/>
    <x v="2"/>
    <n v="287.60884299999998"/>
    <n v="559.51603999999998"/>
    <n v="964.31629699999996"/>
    <n v="911.95392200000003"/>
    <n v="847.12488199999996"/>
  </r>
  <r>
    <n v="923315"/>
    <x v="1"/>
    <x v="46"/>
    <x v="2"/>
    <x v="3"/>
    <n v="1218.4167210000001"/>
    <n v="0"/>
    <n v="1397.915352"/>
    <n v="1227.229887"/>
    <n v="1218.4167210000001"/>
  </r>
  <r>
    <n v="923316"/>
    <x v="1"/>
    <x v="46"/>
    <x v="3"/>
    <x v="0"/>
    <n v="187.22596300000001"/>
    <n v="0"/>
    <n v="229.5"/>
    <n v="215.8218"/>
    <n v="187.22596300000001"/>
  </r>
  <r>
    <n v="923317"/>
    <x v="1"/>
    <x v="46"/>
    <x v="3"/>
    <x v="1"/>
    <n v="183.96800500000001"/>
    <n v="0"/>
    <n v="187.22596300000001"/>
    <n v="183.968231"/>
    <n v="183.96800500000001"/>
  </r>
  <r>
    <n v="923318"/>
    <x v="1"/>
    <x v="46"/>
    <x v="3"/>
    <x v="2"/>
    <n v="0"/>
    <n v="164.75560899999999"/>
    <n v="183.96800500000001"/>
    <n v="179.18483699999999"/>
    <n v="164.75560899999999"/>
  </r>
  <r>
    <n v="923319"/>
    <x v="1"/>
    <x v="46"/>
    <x v="3"/>
    <x v="3"/>
    <n v="246.867144"/>
    <n v="0"/>
    <n v="287.60884299999998"/>
    <n v="270.467356"/>
    <n v="246.867144"/>
  </r>
  <r>
    <n v="923320"/>
    <x v="1"/>
    <x v="47"/>
    <x v="0"/>
    <x v="0"/>
    <n v="3622.160981"/>
    <n v="0"/>
    <n v="4881.5"/>
    <n v="3623.5374499999998"/>
    <n v="3622.160981"/>
  </r>
  <r>
    <n v="923321"/>
    <x v="1"/>
    <x v="47"/>
    <x v="0"/>
    <x v="1"/>
    <n v="3314.6798739999999"/>
    <n v="0"/>
    <n v="3622.160981"/>
    <n v="3326.5926450000002"/>
    <n v="3314.6798739999999"/>
  </r>
  <r>
    <n v="923322"/>
    <x v="1"/>
    <x v="47"/>
    <x v="0"/>
    <x v="2"/>
    <n v="2722.898017"/>
    <n v="179.22421499999999"/>
    <n v="3314.6798739999999"/>
    <n v="2917.249757"/>
    <n v="2902.1222330000001"/>
  </r>
  <r>
    <n v="923323"/>
    <x v="1"/>
    <x v="47"/>
    <x v="0"/>
    <x v="3"/>
    <n v="3621.755756"/>
    <n v="0"/>
    <n v="4881.5"/>
    <n v="3623.5374499999998"/>
    <n v="3621.755756"/>
  </r>
  <r>
    <n v="923324"/>
    <x v="1"/>
    <x v="47"/>
    <x v="1"/>
    <x v="0"/>
    <n v="2123.7546299999999"/>
    <n v="0"/>
    <n v="2616"/>
    <n v="2124.7152000000001"/>
    <n v="2123.7546299999999"/>
  </r>
  <r>
    <n v="923325"/>
    <x v="1"/>
    <x v="47"/>
    <x v="1"/>
    <x v="1"/>
    <n v="1983.6377199999999"/>
    <n v="0"/>
    <n v="2123.7546299999999"/>
    <n v="2001.2139870000001"/>
    <n v="1983.6377199999999"/>
  </r>
  <r>
    <n v="923326"/>
    <x v="1"/>
    <x v="47"/>
    <x v="1"/>
    <x v="2"/>
    <n v="1397.315619"/>
    <n v="355.41156899999999"/>
    <n v="1983.6377199999999"/>
    <n v="1814.4334220000001"/>
    <n v="1752.727189"/>
  </r>
  <r>
    <n v="923327"/>
    <x v="1"/>
    <x v="47"/>
    <x v="1"/>
    <x v="3"/>
    <n v="2210.1067859999998"/>
    <n v="0"/>
    <n v="2722.898017"/>
    <n v="2211.5377699999999"/>
    <n v="2210.1067859999998"/>
  </r>
  <r>
    <n v="923328"/>
    <x v="1"/>
    <x v="47"/>
    <x v="2"/>
    <x v="0"/>
    <n v="1061.272696"/>
    <n v="0"/>
    <n v="1222"/>
    <n v="1072.7937999999999"/>
    <n v="1061.272696"/>
  </r>
  <r>
    <n v="923329"/>
    <x v="1"/>
    <x v="47"/>
    <x v="2"/>
    <x v="1"/>
    <n v="964.31629699999996"/>
    <n v="0"/>
    <n v="1061.272696"/>
    <n v="1022.536243"/>
    <n v="964.31629699999996"/>
  </r>
  <r>
    <n v="923330"/>
    <x v="1"/>
    <x v="47"/>
    <x v="2"/>
    <x v="2"/>
    <n v="287.60884299999998"/>
    <n v="559.51603999999998"/>
    <n v="964.31629699999996"/>
    <n v="911.95392200000003"/>
    <n v="847.12488199999996"/>
  </r>
  <r>
    <n v="923331"/>
    <x v="1"/>
    <x v="47"/>
    <x v="2"/>
    <x v="3"/>
    <n v="1217.8939969999999"/>
    <n v="0"/>
    <n v="1397.315619"/>
    <n v="1226.7033819999999"/>
    <n v="1217.8939969999999"/>
  </r>
  <r>
    <n v="923332"/>
    <x v="1"/>
    <x v="47"/>
    <x v="3"/>
    <x v="0"/>
    <n v="187.22596300000001"/>
    <n v="0"/>
    <n v="229.5"/>
    <n v="215.8218"/>
    <n v="187.22596300000001"/>
  </r>
  <r>
    <n v="923333"/>
    <x v="1"/>
    <x v="47"/>
    <x v="3"/>
    <x v="1"/>
    <n v="183.96800500000001"/>
    <n v="0"/>
    <n v="187.22596300000001"/>
    <n v="183.968231"/>
    <n v="183.96800500000001"/>
  </r>
  <r>
    <n v="923334"/>
    <x v="1"/>
    <x v="47"/>
    <x v="3"/>
    <x v="2"/>
    <n v="0"/>
    <n v="163.079902"/>
    <n v="183.96800500000001"/>
    <n v="179.18483699999999"/>
    <n v="163.079902"/>
  </r>
  <r>
    <n v="923335"/>
    <x v="1"/>
    <x v="47"/>
    <x v="3"/>
    <x v="3"/>
    <n v="246.867144"/>
    <n v="0"/>
    <n v="287.60884299999998"/>
    <n v="270.467356"/>
    <n v="246.867144"/>
  </r>
  <r>
    <n v="923336"/>
    <x v="1"/>
    <x v="48"/>
    <x v="0"/>
    <x v="0"/>
    <n v="131222.83807100001"/>
    <n v="0"/>
    <n v="176975.82629999999"/>
    <n v="131369.15586200001"/>
    <n v="131222.83807100001"/>
  </r>
  <r>
    <n v="923337"/>
    <x v="1"/>
    <x v="48"/>
    <x v="0"/>
    <x v="1"/>
    <n v="120160.34009699999"/>
    <n v="0"/>
    <n v="131222.83807100001"/>
    <n v="120515.05448399999"/>
    <n v="120160.34009699999"/>
  </r>
  <r>
    <n v="923338"/>
    <x v="1"/>
    <x v="48"/>
    <x v="0"/>
    <x v="2"/>
    <n v="86435.531413999997"/>
    <n v="18238.801126999999"/>
    <n v="120160.34009699999"/>
    <n v="105753.115319"/>
    <n v="104674.332541"/>
  </r>
  <r>
    <n v="923339"/>
    <x v="1"/>
    <x v="48"/>
    <x v="0"/>
    <x v="3"/>
    <n v="131267.943581"/>
    <n v="0"/>
    <n v="176975.82629999999"/>
    <n v="131369.15586200001"/>
    <n v="131267.943581"/>
  </r>
  <r>
    <n v="923340"/>
    <x v="1"/>
    <x v="48"/>
    <x v="1"/>
    <x v="0"/>
    <n v="162661.85834999999"/>
    <n v="0"/>
    <n v="200927.35625000001"/>
    <n v="163193.19874600001"/>
    <n v="162661.85834999999"/>
  </r>
  <r>
    <n v="923341"/>
    <x v="1"/>
    <x v="48"/>
    <x v="1"/>
    <x v="1"/>
    <n v="152002.14530800001"/>
    <n v="0"/>
    <n v="162661.85834999999"/>
    <n v="153276.26912300001"/>
    <n v="152002.14530800001"/>
  </r>
  <r>
    <n v="923342"/>
    <x v="1"/>
    <x v="48"/>
    <x v="1"/>
    <x v="2"/>
    <n v="113665.57986899999"/>
    <n v="19466.376222999999"/>
    <n v="152002.14530800001"/>
    <n v="139036.36231299999"/>
    <n v="133131.956091"/>
  </r>
  <r>
    <n v="923343"/>
    <x v="1"/>
    <x v="48"/>
    <x v="1"/>
    <x v="3"/>
    <n v="69950.023147"/>
    <n v="0"/>
    <n v="86435.531413999997"/>
    <n v="70202.938613999999"/>
    <n v="69950.023147"/>
  </r>
  <r>
    <n v="923344"/>
    <x v="1"/>
    <x v="48"/>
    <x v="2"/>
    <x v="0"/>
    <n v="109072.260845"/>
    <n v="0"/>
    <n v="124319.3875"/>
    <n v="109139.990286"/>
    <n v="109072.260845"/>
  </r>
  <r>
    <n v="923345"/>
    <x v="1"/>
    <x v="48"/>
    <x v="2"/>
    <x v="1"/>
    <n v="102043.01403999999"/>
    <n v="0"/>
    <n v="109072.260845"/>
    <n v="105091.12332499999"/>
    <n v="102043.01403999999"/>
  </r>
  <r>
    <n v="923346"/>
    <x v="1"/>
    <x v="48"/>
    <x v="2"/>
    <x v="2"/>
    <n v="47292.292460999997"/>
    <n v="39333.082021000002"/>
    <n v="102043.01403999999"/>
    <n v="96502.078378000006"/>
    <n v="86625.374481999999"/>
  </r>
  <r>
    <n v="923347"/>
    <x v="1"/>
    <x v="48"/>
    <x v="2"/>
    <x v="3"/>
    <n v="99724.009831000003"/>
    <n v="0"/>
    <n v="113665.57986899999"/>
    <n v="99787.012566999998"/>
    <n v="99724.009831000003"/>
  </r>
  <r>
    <n v="923348"/>
    <x v="1"/>
    <x v="48"/>
    <x v="3"/>
    <x v="0"/>
    <n v="22003.761639"/>
    <n v="0"/>
    <n v="23398.500950000001"/>
    <n v="22003.950293000002"/>
    <n v="22003.761639"/>
  </r>
  <r>
    <n v="923349"/>
    <x v="1"/>
    <x v="48"/>
    <x v="3"/>
    <x v="1"/>
    <n v="21132.584849999999"/>
    <n v="0"/>
    <n v="22003.761639"/>
    <n v="21620.896186000002"/>
    <n v="21132.584849999999"/>
  </r>
  <r>
    <n v="923350"/>
    <x v="1"/>
    <x v="48"/>
    <x v="3"/>
    <x v="2"/>
    <n v="0"/>
    <n v="17520.547112"/>
    <n v="21132.584849999999"/>
    <n v="20583.137643999999"/>
    <n v="17520.547112"/>
  </r>
  <r>
    <n v="923351"/>
    <x v="1"/>
    <x v="48"/>
    <x v="3"/>
    <x v="3"/>
    <n v="44473.423889999998"/>
    <n v="0"/>
    <n v="47292.292460999997"/>
    <n v="44473.671829999999"/>
    <n v="44473.423889999998"/>
  </r>
  <r>
    <n v="923352"/>
    <x v="1"/>
    <x v="49"/>
    <x v="0"/>
    <x v="0"/>
    <n v="2618.8213230000001"/>
    <n v="0"/>
    <n v="3531.9162000000001"/>
    <n v="2621.741395"/>
    <n v="2618.8213230000001"/>
  </r>
  <r>
    <n v="923353"/>
    <x v="1"/>
    <x v="49"/>
    <x v="0"/>
    <x v="1"/>
    <n v="2398.0464489999999"/>
    <n v="0"/>
    <n v="2618.8213230000001"/>
    <n v="2405.1255030000002"/>
    <n v="2398.0464489999999"/>
  </r>
  <r>
    <n v="923354"/>
    <x v="1"/>
    <x v="49"/>
    <x v="0"/>
    <x v="2"/>
    <n v="1724.958599"/>
    <n v="363.98430500000001"/>
    <n v="2398.0464489999999"/>
    <n v="2110.5206800000001"/>
    <n v="2088.942904"/>
  </r>
  <r>
    <n v="923355"/>
    <x v="1"/>
    <x v="49"/>
    <x v="0"/>
    <x v="3"/>
    <n v="2619.7214960000001"/>
    <n v="0"/>
    <n v="3531.9162000000001"/>
    <n v="2621.741395"/>
    <n v="2619.7214960000001"/>
  </r>
  <r>
    <n v="923356"/>
    <x v="1"/>
    <x v="49"/>
    <x v="1"/>
    <x v="0"/>
    <n v="3315.08448"/>
    <n v="0"/>
    <n v="4094.9437499999999"/>
    <n v="3325.9133139999999"/>
    <n v="3315.08448"/>
  </r>
  <r>
    <n v="923357"/>
    <x v="1"/>
    <x v="49"/>
    <x v="1"/>
    <x v="1"/>
    <n v="3097.8371809999999"/>
    <n v="0"/>
    <n v="3315.08448"/>
    <n v="3123.8041050000002"/>
    <n v="3097.8371809999999"/>
  </r>
  <r>
    <n v="923358"/>
    <x v="1"/>
    <x v="49"/>
    <x v="1"/>
    <x v="2"/>
    <n v="2316.5295390000001"/>
    <n v="396.72903300000002"/>
    <n v="3097.8371809999999"/>
    <n v="2833.5916699999998"/>
    <n v="2713.2585709999998"/>
  </r>
  <r>
    <n v="923359"/>
    <x v="1"/>
    <x v="49"/>
    <x v="1"/>
    <x v="3"/>
    <n v="1395.9640429999999"/>
    <n v="0"/>
    <n v="1724.958599"/>
    <n v="1401.0113739999999"/>
    <n v="1395.9640429999999"/>
  </r>
  <r>
    <n v="923360"/>
    <x v="1"/>
    <x v="49"/>
    <x v="2"/>
    <x v="0"/>
    <n v="2227.7474179999999"/>
    <n v="0"/>
    <n v="2539.1624999999999"/>
    <n v="2229.1307590000001"/>
    <n v="2227.7474179999999"/>
  </r>
  <r>
    <n v="923361"/>
    <x v="1"/>
    <x v="49"/>
    <x v="2"/>
    <x v="1"/>
    <n v="2082.078395"/>
    <n v="0"/>
    <n v="2227.7474179999999"/>
    <n v="2146.4346369999998"/>
    <n v="2082.078395"/>
  </r>
  <r>
    <n v="923362"/>
    <x v="1"/>
    <x v="49"/>
    <x v="2"/>
    <x v="2"/>
    <n v="964.94856900000002"/>
    <n v="802.54940599999998"/>
    <n v="2082.078395"/>
    <n v="1969.021538"/>
    <n v="1767.497975"/>
  </r>
  <r>
    <n v="923363"/>
    <x v="1"/>
    <x v="49"/>
    <x v="2"/>
    <x v="3"/>
    <n v="2032.3972719999999"/>
    <n v="0"/>
    <n v="2316.5295390000001"/>
    <n v="2033.681282"/>
    <n v="2032.3972719999999"/>
  </r>
  <r>
    <n v="923364"/>
    <x v="1"/>
    <x v="49"/>
    <x v="3"/>
    <x v="0"/>
    <n v="449.03047299999997"/>
    <n v="0"/>
    <n v="477.49290000000002"/>
    <n v="449.03432299999997"/>
    <n v="449.03047299999997"/>
  </r>
  <r>
    <n v="923365"/>
    <x v="1"/>
    <x v="49"/>
    <x v="3"/>
    <x v="1"/>
    <n v="431.25238000000002"/>
    <n v="0"/>
    <n v="449.03047299999997"/>
    <n v="441.21734300000003"/>
    <n v="431.25238000000002"/>
  </r>
  <r>
    <n v="923366"/>
    <x v="1"/>
    <x v="49"/>
    <x v="3"/>
    <x v="2"/>
    <n v="0"/>
    <n v="357.54157400000003"/>
    <n v="431.25238000000002"/>
    <n v="420.03981800000003"/>
    <n v="357.54157400000003"/>
  </r>
  <r>
    <n v="923367"/>
    <x v="1"/>
    <x v="49"/>
    <x v="3"/>
    <x v="3"/>
    <n v="907.43257500000004"/>
    <n v="0"/>
    <n v="964.94856900000002"/>
    <n v="907.437634"/>
    <n v="907.43257500000004"/>
  </r>
  <r>
    <n v="923368"/>
    <x v="1"/>
    <x v="50"/>
    <x v="0"/>
    <x v="0"/>
    <n v="114633.12917"/>
    <n v="0"/>
    <n v="154586.28020000001"/>
    <n v="114749.395792"/>
    <n v="114633.12917"/>
  </r>
  <r>
    <n v="923369"/>
    <x v="1"/>
    <x v="50"/>
    <x v="0"/>
    <x v="1"/>
    <n v="105011.786935"/>
    <n v="0"/>
    <n v="114633.12917"/>
    <n v="105279.06583000001"/>
    <n v="105011.786935"/>
  </r>
  <r>
    <n v="923370"/>
    <x v="1"/>
    <x v="50"/>
    <x v="0"/>
    <x v="2"/>
    <n v="82950.033995999998"/>
    <n v="8595.4680960000005"/>
    <n v="105011.786935"/>
    <n v="92420.873682000005"/>
    <n v="91545.502093000003"/>
  </r>
  <r>
    <n v="923371"/>
    <x v="1"/>
    <x v="50"/>
    <x v="0"/>
    <x v="3"/>
    <n v="114672.49131100001"/>
    <n v="0"/>
    <n v="154586.28020000001"/>
    <n v="114749.395792"/>
    <n v="114672.49131100001"/>
  </r>
  <r>
    <n v="923372"/>
    <x v="1"/>
    <x v="50"/>
    <x v="1"/>
    <x v="0"/>
    <n v="251843.03609499999"/>
    <n v="0"/>
    <n v="310463.46649999998"/>
    <n v="252158.42749100001"/>
    <n v="251843.03609499999"/>
  </r>
  <r>
    <n v="923373"/>
    <x v="1"/>
    <x v="50"/>
    <x v="1"/>
    <x v="1"/>
    <n v="233938.274962"/>
    <n v="0"/>
    <n v="251843.03609499999"/>
    <n v="237311.692912"/>
    <n v="233938.274962"/>
  </r>
  <r>
    <n v="923374"/>
    <x v="1"/>
    <x v="50"/>
    <x v="1"/>
    <x v="2"/>
    <n v="142640.00891900001"/>
    <n v="61004.776974"/>
    <n v="233938.274962"/>
    <n v="213983.340108"/>
    <n v="203644.78589299999"/>
  </r>
  <r>
    <n v="923375"/>
    <x v="1"/>
    <x v="50"/>
    <x v="1"/>
    <x v="3"/>
    <n v="67305.406900999995"/>
    <n v="0"/>
    <n v="82950.033995999998"/>
    <n v="67372.017611999996"/>
    <n v="67305.406900999995"/>
  </r>
  <r>
    <n v="923376"/>
    <x v="1"/>
    <x v="50"/>
    <x v="2"/>
    <x v="0"/>
    <n v="43916.087514999999"/>
    <n v="0"/>
    <n v="50432.632299999997"/>
    <n v="44274.807895999998"/>
    <n v="43916.087514999999"/>
  </r>
  <r>
    <n v="923377"/>
    <x v="1"/>
    <x v="50"/>
    <x v="2"/>
    <x v="1"/>
    <n v="40795.253051"/>
    <n v="0"/>
    <n v="43916.087514999999"/>
    <n v="42313.150321000001"/>
    <n v="40795.253051"/>
  </r>
  <r>
    <n v="923378"/>
    <x v="1"/>
    <x v="50"/>
    <x v="2"/>
    <x v="2"/>
    <n v="10637.275763"/>
    <n v="23684.519536"/>
    <n v="40795.253051"/>
    <n v="38580.070809999997"/>
    <n v="34321.795298999998"/>
  </r>
  <r>
    <n v="923379"/>
    <x v="1"/>
    <x v="50"/>
    <x v="2"/>
    <x v="3"/>
    <n v="124595.879976"/>
    <n v="0"/>
    <n v="142640.00891900001"/>
    <n v="125223.66383"/>
    <n v="124595.879976"/>
  </r>
  <r>
    <n v="923380"/>
    <x v="1"/>
    <x v="50"/>
    <x v="3"/>
    <x v="0"/>
    <n v="8610.2060579999998"/>
    <n v="0"/>
    <n v="9217.6277499999997"/>
    <n v="8668.2571360000002"/>
    <n v="8610.2060579999998"/>
  </r>
  <r>
    <n v="923381"/>
    <x v="1"/>
    <x v="50"/>
    <x v="3"/>
    <x v="1"/>
    <n v="7994.7569030000004"/>
    <n v="0"/>
    <n v="8610.2060579999998"/>
    <n v="8460.3884730000009"/>
    <n v="7994.7569030000004"/>
  </r>
  <r>
    <n v="923382"/>
    <x v="1"/>
    <x v="50"/>
    <x v="3"/>
    <x v="2"/>
    <n v="0"/>
    <n v="6559.3277369999996"/>
    <n v="7994.7569030000004"/>
    <n v="7786.893223"/>
    <n v="6559.3277369999996"/>
  </r>
  <r>
    <n v="923383"/>
    <x v="1"/>
    <x v="50"/>
    <x v="3"/>
    <x v="3"/>
    <n v="9971.7306160000007"/>
    <n v="0"/>
    <n v="10637.275763"/>
    <n v="10003.294128"/>
    <n v="9971.7306160000007"/>
  </r>
  <r>
    <n v="923384"/>
    <x v="1"/>
    <x v="51"/>
    <x v="0"/>
    <x v="0"/>
    <n v="2304.3465940000001"/>
    <n v="0"/>
    <n v="3107.4818500000001"/>
    <n v="2306.6837770000002"/>
    <n v="2304.3465940000001"/>
  </r>
  <r>
    <n v="923385"/>
    <x v="1"/>
    <x v="51"/>
    <x v="0"/>
    <x v="1"/>
    <n v="2110.9390920000001"/>
    <n v="0"/>
    <n v="2304.3465940000001"/>
    <n v="2116.3119120000001"/>
    <n v="2110.9390920000001"/>
  </r>
  <r>
    <n v="923386"/>
    <x v="1"/>
    <x v="51"/>
    <x v="0"/>
    <x v="2"/>
    <n v="1667.4553639999999"/>
    <n v="172.78545500000001"/>
    <n v="2110.9390920000001"/>
    <n v="1857.837495"/>
    <n v="1840.2408190000001"/>
  </r>
  <r>
    <n v="923387"/>
    <x v="1"/>
    <x v="51"/>
    <x v="0"/>
    <x v="3"/>
    <n v="2305.1378490000002"/>
    <n v="0"/>
    <n v="3107.4818500000001"/>
    <n v="2306.6837770000002"/>
    <n v="2305.1378490000002"/>
  </r>
  <r>
    <n v="923388"/>
    <x v="1"/>
    <x v="51"/>
    <x v="1"/>
    <x v="0"/>
    <n v="5137.3827970000002"/>
    <n v="0"/>
    <n v="6333.1895000000004"/>
    <n v="5143.8165120000003"/>
    <n v="5137.3827970000002"/>
  </r>
  <r>
    <n v="923389"/>
    <x v="1"/>
    <x v="51"/>
    <x v="1"/>
    <x v="1"/>
    <n v="4772.1409649999996"/>
    <n v="0"/>
    <n v="5137.3827970000002"/>
    <n v="4840.955809"/>
    <n v="4772.1409649999996"/>
  </r>
  <r>
    <n v="923390"/>
    <x v="1"/>
    <x v="51"/>
    <x v="1"/>
    <x v="2"/>
    <n v="2909.7339360000001"/>
    <n v="1244.445168"/>
    <n v="4772.1409649999996"/>
    <n v="4365.0773410000002"/>
    <n v="4154.1791039999998"/>
  </r>
  <r>
    <n v="923391"/>
    <x v="1"/>
    <x v="51"/>
    <x v="1"/>
    <x v="3"/>
    <n v="1352.968243"/>
    <n v="0"/>
    <n v="1667.4553639999999"/>
    <n v="1354.307247"/>
    <n v="1352.968243"/>
  </r>
  <r>
    <n v="923392"/>
    <x v="1"/>
    <x v="51"/>
    <x v="2"/>
    <x v="0"/>
    <n v="897.02238599999998"/>
    <n v="0"/>
    <n v="1030.1282000000001"/>
    <n v="904.34954700000003"/>
    <n v="897.02238599999998"/>
  </r>
  <r>
    <n v="923393"/>
    <x v="1"/>
    <x v="51"/>
    <x v="2"/>
    <x v="1"/>
    <n v="833.27676299999996"/>
    <n v="0"/>
    <n v="897.02238599999998"/>
    <n v="864.281069"/>
    <n v="833.27676299999996"/>
  </r>
  <r>
    <n v="923394"/>
    <x v="1"/>
    <x v="51"/>
    <x v="2"/>
    <x v="2"/>
    <n v="217.19334499999999"/>
    <n v="483.59374500000001"/>
    <n v="833.27676299999996"/>
    <n v="788.02983500000005"/>
    <n v="700.78709000000003"/>
  </r>
  <r>
    <n v="923395"/>
    <x v="1"/>
    <x v="51"/>
    <x v="2"/>
    <x v="3"/>
    <n v="2541.6491700000001"/>
    <n v="0"/>
    <n v="2909.7339360000001"/>
    <n v="2554.4554229999999"/>
    <n v="2541.6491700000001"/>
  </r>
  <r>
    <n v="923396"/>
    <x v="1"/>
    <x v="51"/>
    <x v="3"/>
    <x v="0"/>
    <n v="86.113243999999995"/>
    <n v="0"/>
    <n v="92.188249999999996"/>
    <n v="86.693830000000005"/>
    <n v="86.113243999999995"/>
  </r>
  <r>
    <n v="923397"/>
    <x v="1"/>
    <x v="51"/>
    <x v="3"/>
    <x v="1"/>
    <n v="79.957953000000003"/>
    <n v="0"/>
    <n v="86.113243999999995"/>
    <n v="84.614874"/>
    <n v="79.957953000000003"/>
  </r>
  <r>
    <n v="923398"/>
    <x v="1"/>
    <x v="51"/>
    <x v="3"/>
    <x v="2"/>
    <n v="0"/>
    <n v="65.601797000000005"/>
    <n v="79.957953000000003"/>
    <n v="77.879046000000002"/>
    <n v="65.601797000000005"/>
  </r>
  <r>
    <n v="923399"/>
    <x v="1"/>
    <x v="51"/>
    <x v="3"/>
    <x v="3"/>
    <n v="203.60415399999999"/>
    <n v="0"/>
    <n v="217.19334499999999"/>
    <n v="204.24862200000001"/>
    <n v="203.60415399999999"/>
  </r>
  <r>
    <n v="923400"/>
    <x v="1"/>
    <x v="52"/>
    <x v="0"/>
    <x v="0"/>
    <n v="1194122.4568060001"/>
    <n v="0"/>
    <n v="1610134.74"/>
    <n v="1195203.0175020001"/>
    <n v="1194122.4568060001"/>
  </r>
  <r>
    <n v="923401"/>
    <x v="1"/>
    <x v="52"/>
    <x v="0"/>
    <x v="1"/>
    <n v="1095733.4138839999"/>
    <n v="0"/>
    <n v="1194122.4568060001"/>
    <n v="1096682.064331"/>
    <n v="1095733.4138839999"/>
  </r>
  <r>
    <n v="923402"/>
    <x v="1"/>
    <x v="52"/>
    <x v="0"/>
    <x v="2"/>
    <n v="944975.00392299995"/>
    <n v="15215.817482"/>
    <n v="1095733.4138839999"/>
    <n v="964354.97755900002"/>
    <n v="960190.82140500005"/>
  </r>
  <r>
    <n v="923403"/>
    <x v="1"/>
    <x v="52"/>
    <x v="0"/>
    <x v="3"/>
    <n v="1194819.9691989999"/>
    <n v="0"/>
    <n v="1610134.74"/>
    <n v="1195203.0175020001"/>
    <n v="1194819.9691989999"/>
  </r>
  <r>
    <n v="923404"/>
    <x v="1"/>
    <x v="52"/>
    <x v="1"/>
    <x v="0"/>
    <n v="1278294.753481"/>
    <n v="0"/>
    <n v="1575801.6768"/>
    <n v="1279866.1218969999"/>
    <n v="1278294.753481"/>
  </r>
  <r>
    <n v="923405"/>
    <x v="1"/>
    <x v="52"/>
    <x v="1"/>
    <x v="1"/>
    <n v="1182764.2056430001"/>
    <n v="0"/>
    <n v="1278294.753481"/>
    <n v="1204537.1462050001"/>
    <n v="1182764.2056430001"/>
  </r>
  <r>
    <n v="923406"/>
    <x v="1"/>
    <x v="52"/>
    <x v="1"/>
    <x v="2"/>
    <n v="890412.83241899998"/>
    <n v="152245.81468899999"/>
    <n v="1182764.2056430001"/>
    <n v="1081874.4189019999"/>
    <n v="1042658.647107"/>
  </r>
  <r>
    <n v="923407"/>
    <x v="1"/>
    <x v="52"/>
    <x v="1"/>
    <x v="3"/>
    <n v="767089.13797899999"/>
    <n v="0"/>
    <n v="944975.00392299995"/>
    <n v="767508.69818599999"/>
    <n v="767089.13797899999"/>
  </r>
  <r>
    <n v="923408"/>
    <x v="1"/>
    <x v="52"/>
    <x v="2"/>
    <x v="0"/>
    <n v="31657.024555"/>
    <n v="0"/>
    <n v="36366.2359"/>
    <n v="31925.918496999999"/>
    <n v="31657.024555"/>
  </r>
  <r>
    <n v="923409"/>
    <x v="1"/>
    <x v="52"/>
    <x v="2"/>
    <x v="1"/>
    <n v="29887.268918000002"/>
    <n v="0"/>
    <n v="31657.024555"/>
    <n v="30501.543159000001"/>
    <n v="29887.268918000002"/>
  </r>
  <r>
    <n v="923410"/>
    <x v="1"/>
    <x v="52"/>
    <x v="2"/>
    <x v="2"/>
    <n v="5695.5271839999996"/>
    <n v="19725.964918000001"/>
    <n v="29887.268918000002"/>
    <n v="28264.390216"/>
    <n v="25421.492102"/>
  </r>
  <r>
    <n v="923411"/>
    <x v="1"/>
    <x v="52"/>
    <x v="2"/>
    <x v="3"/>
    <n v="777600.70143799996"/>
    <n v="0"/>
    <n v="890412.83241899998"/>
    <n v="781693.42558000004"/>
    <n v="777600.70143799996"/>
  </r>
  <r>
    <n v="923412"/>
    <x v="1"/>
    <x v="52"/>
    <x v="3"/>
    <x v="0"/>
    <n v="15208.545974000001"/>
    <n v="0"/>
    <n v="16185.8837"/>
    <n v="15221.205031"/>
    <n v="15208.545974000001"/>
  </r>
  <r>
    <n v="923413"/>
    <x v="1"/>
    <x v="52"/>
    <x v="3"/>
    <x v="1"/>
    <n v="14877.048102999999"/>
    <n v="0"/>
    <n v="15208.545974000001"/>
    <n v="14943.917273999999"/>
    <n v="14877.048102999999"/>
  </r>
  <r>
    <n v="923414"/>
    <x v="1"/>
    <x v="52"/>
    <x v="3"/>
    <x v="2"/>
    <n v="0"/>
    <n v="13934.425252000001"/>
    <n v="14877.048102999999"/>
    <n v="14490.244853"/>
    <n v="13934.425252000001"/>
  </r>
  <r>
    <n v="923415"/>
    <x v="1"/>
    <x v="52"/>
    <x v="3"/>
    <x v="3"/>
    <n v="5355.8428780000004"/>
    <n v="0"/>
    <n v="5695.5271839999996"/>
    <n v="5356.0737639999998"/>
    <n v="5355.8428780000004"/>
  </r>
  <r>
    <n v="923416"/>
    <x v="1"/>
    <x v="53"/>
    <x v="0"/>
    <x v="0"/>
    <n v="25361.892887999998"/>
    <n v="0"/>
    <n v="34197.552000000003"/>
    <n v="25384.842850000001"/>
    <n v="25361.892887999998"/>
  </r>
  <r>
    <n v="923417"/>
    <x v="1"/>
    <x v="53"/>
    <x v="0"/>
    <x v="1"/>
    <n v="23272.214100000001"/>
    <n v="0"/>
    <n v="25361.892887999998"/>
    <n v="23292.362428"/>
    <n v="23272.214100000001"/>
  </r>
  <r>
    <n v="923418"/>
    <x v="1"/>
    <x v="53"/>
    <x v="0"/>
    <x v="2"/>
    <n v="20070.243130999999"/>
    <n v="323.16744399999999"/>
    <n v="23272.214100000001"/>
    <n v="20481.875629999999"/>
    <n v="20393.410575000002"/>
  </r>
  <r>
    <n v="923419"/>
    <x v="1"/>
    <x v="53"/>
    <x v="0"/>
    <x v="3"/>
    <n v="25376.707310000002"/>
    <n v="0"/>
    <n v="34197.552000000003"/>
    <n v="25384.842850000001"/>
    <n v="25376.707310000002"/>
  </r>
  <r>
    <n v="923420"/>
    <x v="1"/>
    <x v="53"/>
    <x v="1"/>
    <x v="0"/>
    <n v="53565.588728000002"/>
    <n v="0"/>
    <n v="66079.290399999998"/>
    <n v="53669.599663000001"/>
    <n v="53565.588728000002"/>
  </r>
  <r>
    <n v="923421"/>
    <x v="1"/>
    <x v="53"/>
    <x v="1"/>
    <x v="1"/>
    <n v="49541.172701000003"/>
    <n v="0"/>
    <n v="53565.588728000002"/>
    <n v="50474.854257999999"/>
    <n v="49541.172701000003"/>
  </r>
  <r>
    <n v="923422"/>
    <x v="1"/>
    <x v="53"/>
    <x v="1"/>
    <x v="2"/>
    <n v="37102.016634"/>
    <n v="6343.8290010000001"/>
    <n v="49541.172701000003"/>
    <n v="45315.310668999999"/>
    <n v="43445.845634999998"/>
  </r>
  <r>
    <n v="923423"/>
    <x v="1"/>
    <x v="53"/>
    <x v="1"/>
    <x v="3"/>
    <n v="16288.391948"/>
    <n v="0"/>
    <n v="20070.243130999999"/>
    <n v="16301.051471000001"/>
    <n v="16288.391948"/>
  </r>
  <r>
    <n v="923424"/>
    <x v="1"/>
    <x v="53"/>
    <x v="2"/>
    <x v="0"/>
    <n v="979.546244"/>
    <n v="0"/>
    <n v="1126.3444999999999"/>
    <n v="988.81783700000005"/>
    <n v="979.546244"/>
  </r>
  <r>
    <n v="923425"/>
    <x v="1"/>
    <x v="53"/>
    <x v="2"/>
    <x v="1"/>
    <n v="924.44142799999997"/>
    <n v="0"/>
    <n v="979.546244"/>
    <n v="943.79280600000004"/>
    <n v="924.44142799999997"/>
  </r>
  <r>
    <n v="923426"/>
    <x v="1"/>
    <x v="53"/>
    <x v="2"/>
    <x v="2"/>
    <n v="176.06234499999999"/>
    <n v="609.77667699999995"/>
    <n v="924.44142799999997"/>
    <n v="874.24425900000006"/>
    <n v="785.839022"/>
  </r>
  <r>
    <n v="923427"/>
    <x v="1"/>
    <x v="53"/>
    <x v="2"/>
    <x v="3"/>
    <n v="32390.165664"/>
    <n v="0"/>
    <n v="37102.016634"/>
    <n v="32571.860402999999"/>
    <n v="32390.165664"/>
  </r>
  <r>
    <n v="923428"/>
    <x v="1"/>
    <x v="53"/>
    <x v="3"/>
    <x v="0"/>
    <n v="310.28992399999998"/>
    <n v="0"/>
    <n v="330.22989999999999"/>
    <n v="310.54819800000001"/>
    <n v="310.28992399999998"/>
  </r>
  <r>
    <n v="923429"/>
    <x v="1"/>
    <x v="53"/>
    <x v="3"/>
    <x v="1"/>
    <n v="303.526591"/>
    <n v="0"/>
    <n v="310.28992399999998"/>
    <n v="304.89087899999998"/>
    <n v="303.526591"/>
  </r>
  <r>
    <n v="923430"/>
    <x v="1"/>
    <x v="53"/>
    <x v="3"/>
    <x v="2"/>
    <n v="0"/>
    <n v="284.28958699999998"/>
    <n v="303.526591"/>
    <n v="295.63490000000002"/>
    <n v="284.28958699999998"/>
  </r>
  <r>
    <n v="923431"/>
    <x v="1"/>
    <x v="53"/>
    <x v="3"/>
    <x v="3"/>
    <n v="165.561892"/>
    <n v="0"/>
    <n v="176.06234499999999"/>
    <n v="165.569029"/>
    <n v="165.561892"/>
  </r>
  <r>
    <n v="923432"/>
    <x v="1"/>
    <x v="54"/>
    <x v="0"/>
    <x v="0"/>
    <n v="354060.04273799999"/>
    <n v="0"/>
    <n v="477244.11"/>
    <n v="354258.302853"/>
    <n v="354060.04273799999"/>
  </r>
  <r>
    <n v="923433"/>
    <x v="1"/>
    <x v="54"/>
    <x v="0"/>
    <x v="1"/>
    <n v="324788.35929499997"/>
    <n v="0"/>
    <n v="354060.04273799999"/>
    <n v="325168.74325"/>
    <n v="324788.35929499997"/>
  </r>
  <r>
    <n v="923434"/>
    <x v="1"/>
    <x v="54"/>
    <x v="0"/>
    <x v="2"/>
    <n v="275905.27000399999"/>
    <n v="8546.1201450000008"/>
    <n v="324788.35929499997"/>
    <n v="285846.23501499998"/>
    <n v="284451.39014899998"/>
  </r>
  <r>
    <n v="923435"/>
    <x v="1"/>
    <x v="54"/>
    <x v="0"/>
    <x v="3"/>
    <n v="354138.74287999998"/>
    <n v="0"/>
    <n v="477244.11"/>
    <n v="354258.302853"/>
    <n v="354138.74287999998"/>
  </r>
  <r>
    <n v="923436"/>
    <x v="1"/>
    <x v="54"/>
    <x v="1"/>
    <x v="0"/>
    <n v="435782.94962600002"/>
    <n v="0"/>
    <n v="536948.97620000003"/>
    <n v="436109.95847000001"/>
    <n v="435782.94962600002"/>
  </r>
  <r>
    <n v="923437"/>
    <x v="1"/>
    <x v="54"/>
    <x v="1"/>
    <x v="1"/>
    <n v="409527.46292299998"/>
    <n v="0"/>
    <n v="435782.94962600002"/>
    <n v="410638.27343200002"/>
    <n v="409527.46292299998"/>
  </r>
  <r>
    <n v="923438"/>
    <x v="1"/>
    <x v="54"/>
    <x v="1"/>
    <x v="2"/>
    <n v="304151.997905"/>
    <n v="66382.708006999994"/>
    <n v="409527.46292299998"/>
    <n v="374594.77033600002"/>
    <n v="370534.70591199998"/>
  </r>
  <r>
    <n v="923439"/>
    <x v="1"/>
    <x v="54"/>
    <x v="1"/>
    <x v="3"/>
    <n v="224016.04230100001"/>
    <n v="0"/>
    <n v="275905.27000399999"/>
    <n v="224090.260297"/>
    <n v="224016.04230100001"/>
  </r>
  <r>
    <n v="923440"/>
    <x v="1"/>
    <x v="54"/>
    <x v="2"/>
    <x v="0"/>
    <n v="201333.70585299999"/>
    <n v="0"/>
    <n v="230457.5252"/>
    <n v="202318.66137300001"/>
    <n v="201333.70585299999"/>
  </r>
  <r>
    <n v="923441"/>
    <x v="1"/>
    <x v="54"/>
    <x v="2"/>
    <x v="1"/>
    <n v="192059.17012600001"/>
    <n v="0"/>
    <n v="201333.70585299999"/>
    <n v="193985.02559"/>
    <n v="192059.17012600001"/>
  </r>
  <r>
    <n v="923442"/>
    <x v="1"/>
    <x v="54"/>
    <x v="2"/>
    <x v="2"/>
    <n v="82542.557763999997"/>
    <n v="86055.12182"/>
    <n v="192059.17012600001"/>
    <n v="181630.35718799999"/>
    <n v="168597.679584"/>
  </r>
  <r>
    <n v="923443"/>
    <x v="1"/>
    <x v="54"/>
    <x v="2"/>
    <x v="3"/>
    <n v="266170.40721400001"/>
    <n v="0"/>
    <n v="304151.997905"/>
    <n v="267015.03896099998"/>
    <n v="266170.40721400001"/>
  </r>
  <r>
    <n v="923444"/>
    <x v="1"/>
    <x v="54"/>
    <x v="3"/>
    <x v="0"/>
    <n v="56708.497383000002"/>
    <n v="0"/>
    <n v="60422.165999999997"/>
    <n v="56821.004906000002"/>
    <n v="56708.497383000002"/>
  </r>
  <r>
    <n v="923445"/>
    <x v="1"/>
    <x v="54"/>
    <x v="3"/>
    <x v="1"/>
    <n v="53451.527925000002"/>
    <n v="0"/>
    <n v="56708.497383000002"/>
    <n v="55721.769527999997"/>
    <n v="53451.527925000002"/>
  </r>
  <r>
    <n v="923446"/>
    <x v="1"/>
    <x v="54"/>
    <x v="3"/>
    <x v="2"/>
    <n v="0"/>
    <n v="47326.019182000004"/>
    <n v="53451.527925000002"/>
    <n v="52061.788199000002"/>
    <n v="47326.019182000004"/>
  </r>
  <r>
    <n v="923447"/>
    <x v="1"/>
    <x v="54"/>
    <x v="3"/>
    <x v="3"/>
    <n v="77521.830014000006"/>
    <n v="0"/>
    <n v="82542.557763999997"/>
    <n v="77623.021320999993"/>
    <n v="77521.830014000006"/>
  </r>
  <r>
    <n v="923448"/>
    <x v="1"/>
    <x v="55"/>
    <x v="0"/>
    <x v="0"/>
    <n v="7221.1029989999997"/>
    <n v="0"/>
    <n v="9733.4588999999996"/>
    <n v="7225.1465410000001"/>
    <n v="7221.1029989999997"/>
  </r>
  <r>
    <n v="923449"/>
    <x v="1"/>
    <x v="55"/>
    <x v="0"/>
    <x v="1"/>
    <n v="6624.1030119999996"/>
    <n v="0"/>
    <n v="7221.1029989999997"/>
    <n v="6631.860995"/>
    <n v="6624.1030119999996"/>
  </r>
  <r>
    <n v="923450"/>
    <x v="1"/>
    <x v="55"/>
    <x v="0"/>
    <x v="2"/>
    <n v="5627.1256279999998"/>
    <n v="174.299286"/>
    <n v="6624.1030119999996"/>
    <n v="5829.8730610000002"/>
    <n v="5801.4249149999996"/>
  </r>
  <r>
    <n v="923451"/>
    <x v="1"/>
    <x v="55"/>
    <x v="0"/>
    <x v="3"/>
    <n v="7222.7080990000004"/>
    <n v="0"/>
    <n v="9733.4588999999996"/>
    <n v="7225.1465410000001"/>
    <n v="7222.7080990000004"/>
  </r>
  <r>
    <n v="923452"/>
    <x v="1"/>
    <x v="55"/>
    <x v="1"/>
    <x v="0"/>
    <n v="8896.7343170000004"/>
    <n v="0"/>
    <n v="10963.7024"/>
    <n v="8904.7190890000002"/>
    <n v="8896.7343170000004"/>
  </r>
  <r>
    <n v="923453"/>
    <x v="1"/>
    <x v="55"/>
    <x v="1"/>
    <x v="1"/>
    <n v="8360.7149759999993"/>
    <n v="0"/>
    <n v="8896.7343170000004"/>
    <n v="8383.3927469999999"/>
    <n v="8360.7149759999993"/>
  </r>
  <r>
    <n v="923454"/>
    <x v="1"/>
    <x v="55"/>
    <x v="1"/>
    <x v="2"/>
    <n v="6208.9198980000001"/>
    <n v="1355.1280919999999"/>
    <n v="8360.7149759999993"/>
    <n v="7647.5459879999999"/>
    <n v="7564.04799"/>
  </r>
  <r>
    <n v="923455"/>
    <x v="1"/>
    <x v="55"/>
    <x v="1"/>
    <x v="3"/>
    <n v="4568.7165409999998"/>
    <n v="0"/>
    <n v="5627.1256279999998"/>
    <n v="4570.3514349999996"/>
    <n v="4568.7165409999998"/>
  </r>
  <r>
    <n v="923456"/>
    <x v="1"/>
    <x v="55"/>
    <x v="2"/>
    <x v="0"/>
    <n v="4131.6569740000004"/>
    <n v="0"/>
    <n v="4729.3195999999998"/>
    <n v="4151.8696769999997"/>
    <n v="4131.6569740000004"/>
  </r>
  <r>
    <n v="923457"/>
    <x v="1"/>
    <x v="55"/>
    <x v="2"/>
    <x v="1"/>
    <n v="3941.3301729999998"/>
    <n v="0"/>
    <n v="4131.6569740000004"/>
    <n v="3980.8514949999999"/>
    <n v="3941.3301729999998"/>
  </r>
  <r>
    <n v="923458"/>
    <x v="1"/>
    <x v="55"/>
    <x v="2"/>
    <x v="2"/>
    <n v="1684.356139"/>
    <n v="1756.0332100000001"/>
    <n v="3941.3301729999998"/>
    <n v="3727.3159439999999"/>
    <n v="3440.389349"/>
  </r>
  <r>
    <n v="923459"/>
    <x v="1"/>
    <x v="55"/>
    <x v="2"/>
    <x v="3"/>
    <n v="5433.5685739999999"/>
    <n v="0"/>
    <n v="6208.9198980000001"/>
    <n v="5450.810778"/>
    <n v="5433.5685739999999"/>
  </r>
  <r>
    <n v="923460"/>
    <x v="1"/>
    <x v="55"/>
    <x v="3"/>
    <x v="0"/>
    <n v="1157.4074720000001"/>
    <n v="0"/>
    <n v="1233.2026000000001"/>
    <n v="1159.7037250000001"/>
    <n v="1157.4074720000001"/>
  </r>
  <r>
    <n v="923461"/>
    <x v="1"/>
    <x v="55"/>
    <x v="3"/>
    <x v="1"/>
    <n v="1090.9334699999999"/>
    <n v="0"/>
    <n v="1157.4074720000001"/>
    <n v="1137.2685819999999"/>
    <n v="1090.9334699999999"/>
  </r>
  <r>
    <n v="923462"/>
    <x v="1"/>
    <x v="55"/>
    <x v="3"/>
    <x v="2"/>
    <n v="0"/>
    <n v="965.91269"/>
    <n v="1090.9334699999999"/>
    <n v="1062.5691999999999"/>
    <n v="965.91269"/>
  </r>
  <r>
    <n v="923463"/>
    <x v="1"/>
    <x v="55"/>
    <x v="3"/>
    <x v="3"/>
    <n v="1581.9036120000001"/>
    <n v="0"/>
    <n v="1684.356139"/>
    <n v="1583.968513"/>
    <n v="1581.9036120000001"/>
  </r>
  <r>
    <n v="923464"/>
    <x v="1"/>
    <x v="56"/>
    <x v="0"/>
    <x v="0"/>
    <n v="141426.992482"/>
    <n v="0"/>
    <n v="190599.60060000001"/>
    <n v="141482.08352499999"/>
    <n v="141426.992482"/>
  </r>
  <r>
    <n v="923465"/>
    <x v="1"/>
    <x v="56"/>
    <x v="0"/>
    <x v="1"/>
    <n v="129624.969642"/>
    <n v="0"/>
    <n v="141426.992482"/>
    <n v="129886.549895"/>
    <n v="129624.969642"/>
  </r>
  <r>
    <n v="923466"/>
    <x v="1"/>
    <x v="56"/>
    <x v="0"/>
    <x v="2"/>
    <n v="106237.77483900001"/>
    <n v="3164.666929"/>
    <n v="129624.969642"/>
    <n v="114082.935782"/>
    <n v="109402.441768"/>
  </r>
  <r>
    <n v="923467"/>
    <x v="1"/>
    <x v="56"/>
    <x v="0"/>
    <x v="3"/>
    <n v="141440.057894"/>
    <n v="0"/>
    <n v="190599.60060000001"/>
    <n v="141482.08352499999"/>
    <n v="141440.057894"/>
  </r>
  <r>
    <n v="923468"/>
    <x v="1"/>
    <x v="56"/>
    <x v="1"/>
    <x v="0"/>
    <n v="93553.525523000004"/>
    <n v="0"/>
    <n v="115652.99115"/>
    <n v="93933.359412000005"/>
    <n v="93553.525523000004"/>
  </r>
  <r>
    <n v="923469"/>
    <x v="1"/>
    <x v="56"/>
    <x v="1"/>
    <x v="1"/>
    <n v="86406.244271999996"/>
    <n v="0"/>
    <n v="93553.525523000004"/>
    <n v="88155.487099999998"/>
    <n v="86406.244271999996"/>
  </r>
  <r>
    <n v="923470"/>
    <x v="1"/>
    <x v="56"/>
    <x v="1"/>
    <x v="2"/>
    <n v="53165.355356"/>
    <n v="10020.008257"/>
    <n v="86406.244271999996"/>
    <n v="79035.791635000001"/>
    <n v="63185.363613000001"/>
  </r>
  <r>
    <n v="923471"/>
    <x v="1"/>
    <x v="56"/>
    <x v="1"/>
    <x v="3"/>
    <n v="85868.874204000007"/>
    <n v="0"/>
    <n v="106237.77483900001"/>
    <n v="86286.320724000005"/>
    <n v="85868.874204000007"/>
  </r>
  <r>
    <n v="923472"/>
    <x v="1"/>
    <x v="56"/>
    <x v="2"/>
    <x v="0"/>
    <n v="19531.44426"/>
    <n v="0"/>
    <n v="22384.257600000001"/>
    <n v="19651.139747000001"/>
    <n v="19531.44426"/>
  </r>
  <r>
    <n v="923473"/>
    <x v="1"/>
    <x v="56"/>
    <x v="2"/>
    <x v="1"/>
    <n v="17647.631603999998"/>
    <n v="0"/>
    <n v="19531.44426"/>
    <n v="18818.546545000001"/>
    <n v="17647.631603999998"/>
  </r>
  <r>
    <n v="923474"/>
    <x v="1"/>
    <x v="56"/>
    <x v="2"/>
    <x v="2"/>
    <n v="2070.0888730000001"/>
    <n v="11972.957748999999"/>
    <n v="17647.631603999998"/>
    <n v="16689.365207999999"/>
    <n v="14043.046622"/>
  </r>
  <r>
    <n v="923475"/>
    <x v="1"/>
    <x v="56"/>
    <x v="2"/>
    <x v="3"/>
    <n v="46648.147089999999"/>
    <n v="0"/>
    <n v="53165.355356"/>
    <n v="46673.865467000003"/>
    <n v="46648.147089999999"/>
  </r>
  <r>
    <n v="923476"/>
    <x v="1"/>
    <x v="56"/>
    <x v="3"/>
    <x v="0"/>
    <n v="974.62698599999999"/>
    <n v="0"/>
    <n v="1036.3961999999999"/>
    <n v="974.62698599999999"/>
    <n v="974.62698599999999"/>
  </r>
  <r>
    <n v="923477"/>
    <x v="1"/>
    <x v="56"/>
    <x v="3"/>
    <x v="1"/>
    <n v="903.90321800000004"/>
    <n v="0"/>
    <n v="974.62698599999999"/>
    <n v="957.66847700000005"/>
    <n v="903.90321800000004"/>
  </r>
  <r>
    <n v="923478"/>
    <x v="1"/>
    <x v="56"/>
    <x v="3"/>
    <x v="2"/>
    <n v="0"/>
    <n v="751.18965800000001"/>
    <n v="903.90321800000004"/>
    <n v="880.40173500000003"/>
    <n v="751.18965800000001"/>
  </r>
  <r>
    <n v="923479"/>
    <x v="1"/>
    <x v="56"/>
    <x v="3"/>
    <x v="3"/>
    <n v="1946.6927499999999"/>
    <n v="0"/>
    <n v="2070.0888730000001"/>
    <n v="1946.7115759999999"/>
    <n v="1946.6927499999999"/>
  </r>
  <r>
    <n v="923480"/>
    <x v="1"/>
    <x v="57"/>
    <x v="0"/>
    <x v="0"/>
    <n v="12022.387305"/>
    <n v="0"/>
    <n v="16202.439"/>
    <n v="12027.070470000001"/>
    <n v="12022.387305"/>
  </r>
  <r>
    <n v="923481"/>
    <x v="1"/>
    <x v="57"/>
    <x v="0"/>
    <x v="1"/>
    <n v="11019.124158000001"/>
    <n v="0"/>
    <n v="12022.387305"/>
    <n v="11041.360500999999"/>
    <n v="11019.124158000001"/>
  </r>
  <r>
    <n v="923482"/>
    <x v="1"/>
    <x v="57"/>
    <x v="0"/>
    <x v="2"/>
    <n v="9030.3555749999996"/>
    <n v="269.00099999999998"/>
    <n v="11019.124158000001"/>
    <n v="9697.9311720000005"/>
    <n v="9299.3565749999998"/>
  </r>
  <r>
    <n v="923483"/>
    <x v="1"/>
    <x v="57"/>
    <x v="0"/>
    <x v="3"/>
    <n v="12023.497966000001"/>
    <n v="0"/>
    <n v="16202.439"/>
    <n v="12027.070470000001"/>
    <n v="12023.497966000001"/>
  </r>
  <r>
    <n v="923484"/>
    <x v="1"/>
    <x v="57"/>
    <x v="1"/>
    <x v="0"/>
    <n v="8129.9885969999996"/>
    <n v="0"/>
    <n v="10051.9686"/>
    <n v="8164.2088970000004"/>
    <n v="8129.9885969999996"/>
  </r>
  <r>
    <n v="923485"/>
    <x v="1"/>
    <x v="57"/>
    <x v="1"/>
    <x v="1"/>
    <n v="7508.8755529999999"/>
    <n v="0"/>
    <n v="8129.9885969999996"/>
    <n v="7660.8882549999998"/>
    <n v="7508.8755529999999"/>
  </r>
  <r>
    <n v="923486"/>
    <x v="1"/>
    <x v="57"/>
    <x v="1"/>
    <x v="2"/>
    <n v="4620.17317"/>
    <n v="870.75827900000002"/>
    <n v="7508.8755529999999"/>
    <n v="6868.3684679999997"/>
    <n v="5490.9314489999997"/>
  </r>
  <r>
    <n v="923487"/>
    <x v="1"/>
    <x v="57"/>
    <x v="1"/>
    <x v="3"/>
    <n v="7298.0622400000002"/>
    <n v="0"/>
    <n v="9030.3555749999996"/>
    <n v="7334.4547979999998"/>
    <n v="7298.0622400000002"/>
  </r>
  <r>
    <n v="923488"/>
    <x v="1"/>
    <x v="57"/>
    <x v="2"/>
    <x v="0"/>
    <n v="1702.0698669999999"/>
    <n v="0"/>
    <n v="1950.6786"/>
    <n v="1712.5007430000001"/>
    <n v="1702.0698669999999"/>
  </r>
  <r>
    <n v="923489"/>
    <x v="1"/>
    <x v="57"/>
    <x v="2"/>
    <x v="1"/>
    <n v="1537.9048049999999"/>
    <n v="0"/>
    <n v="1702.0698669999999"/>
    <n v="1639.9443160000001"/>
    <n v="1537.9048049999999"/>
  </r>
  <r>
    <n v="923490"/>
    <x v="1"/>
    <x v="57"/>
    <x v="2"/>
    <x v="2"/>
    <n v="179.99453600000001"/>
    <n v="1041.0504599999999"/>
    <n v="1537.9048049999999"/>
    <n v="1454.3965740000001"/>
    <n v="1221.0449960000001"/>
  </r>
  <r>
    <n v="923491"/>
    <x v="1"/>
    <x v="57"/>
    <x v="2"/>
    <x v="3"/>
    <n v="4053.8150489999998"/>
    <n v="0"/>
    <n v="4620.17317"/>
    <n v="4056.0500259999999"/>
    <n v="4053.8150489999998"/>
  </r>
  <r>
    <n v="923492"/>
    <x v="1"/>
    <x v="57"/>
    <x v="3"/>
    <x v="0"/>
    <n v="84.342031000000006"/>
    <n v="0"/>
    <n v="89.687399999999997"/>
    <n v="84.342031000000006"/>
    <n v="84.342031000000006"/>
  </r>
  <r>
    <n v="923493"/>
    <x v="1"/>
    <x v="57"/>
    <x v="3"/>
    <x v="1"/>
    <n v="78.221755000000002"/>
    <n v="0"/>
    <n v="84.342031000000006"/>
    <n v="82.874480000000005"/>
    <n v="78.221755000000002"/>
  </r>
  <r>
    <n v="923494"/>
    <x v="1"/>
    <x v="57"/>
    <x v="3"/>
    <x v="2"/>
    <n v="0"/>
    <n v="65.006265999999997"/>
    <n v="78.221755000000002"/>
    <n v="76.187989000000002"/>
    <n v="65.006265999999997"/>
  </r>
  <r>
    <n v="923495"/>
    <x v="1"/>
    <x v="57"/>
    <x v="3"/>
    <x v="3"/>
    <n v="169.26522499999999"/>
    <n v="0"/>
    <n v="179.99453600000001"/>
    <n v="169.266862"/>
    <n v="169.26522499999999"/>
  </r>
  <r>
    <n v="923496"/>
    <x v="1"/>
    <x v="58"/>
    <x v="0"/>
    <x v="0"/>
    <n v="2154.0013779999999"/>
    <n v="0"/>
    <n v="2910.8292000000001"/>
    <n v="2160.7085149999998"/>
    <n v="2154.0013779999999"/>
  </r>
  <r>
    <n v="923497"/>
    <x v="1"/>
    <x v="58"/>
    <x v="0"/>
    <x v="1"/>
    <n v="1976.368739"/>
    <n v="0"/>
    <n v="2154.0013779999999"/>
    <n v="1978.234866"/>
    <n v="1976.368739"/>
  </r>
  <r>
    <n v="923498"/>
    <x v="1"/>
    <x v="58"/>
    <x v="0"/>
    <x v="2"/>
    <n v="1590.4674869999999"/>
    <n v="137.67067499999999"/>
    <n v="1976.368739"/>
    <n v="1739.4021270000001"/>
    <n v="1728.138162"/>
  </r>
  <r>
    <n v="923499"/>
    <x v="1"/>
    <x v="58"/>
    <x v="0"/>
    <x v="3"/>
    <n v="2159.118082"/>
    <n v="0"/>
    <n v="2910.8292000000001"/>
    <n v="2160.7085149999998"/>
    <n v="2159.118082"/>
  </r>
  <r>
    <n v="923500"/>
    <x v="1"/>
    <x v="58"/>
    <x v="1"/>
    <x v="0"/>
    <n v="264.94336499999997"/>
    <n v="0"/>
    <n v="327.21055000000001"/>
    <n v="265.76040899999998"/>
    <n v="264.94336499999997"/>
  </r>
  <r>
    <n v="923501"/>
    <x v="1"/>
    <x v="58"/>
    <x v="1"/>
    <x v="1"/>
    <n v="249.41489100000001"/>
    <n v="0"/>
    <n v="264.94336499999997"/>
    <n v="249.65613300000001"/>
    <n v="249.41489100000001"/>
  </r>
  <r>
    <n v="923502"/>
    <x v="1"/>
    <x v="58"/>
    <x v="1"/>
    <x v="2"/>
    <n v="171.94833800000001"/>
    <n v="55.072780999999999"/>
    <n v="249.41489100000001"/>
    <n v="228.13980100000001"/>
    <n v="227.021119"/>
  </r>
  <r>
    <n v="923503"/>
    <x v="1"/>
    <x v="58"/>
    <x v="1"/>
    <x v="3"/>
    <n v="1290.8392779999999"/>
    <n v="0"/>
    <n v="1590.4674869999999"/>
    <n v="1291.777693"/>
    <n v="1290.8392779999999"/>
  </r>
  <r>
    <n v="923504"/>
    <x v="1"/>
    <x v="58"/>
    <x v="2"/>
    <x v="0"/>
    <n v="279.22643599999998"/>
    <n v="0"/>
    <n v="334.99459999999999"/>
    <n v="294.09175900000002"/>
    <n v="279.22643599999998"/>
  </r>
  <r>
    <n v="923505"/>
    <x v="1"/>
    <x v="58"/>
    <x v="2"/>
    <x v="1"/>
    <n v="265.775172"/>
    <n v="0"/>
    <n v="279.22643599999998"/>
    <n v="269.034671"/>
    <n v="265.775172"/>
  </r>
  <r>
    <n v="923506"/>
    <x v="1"/>
    <x v="58"/>
    <x v="2"/>
    <x v="2"/>
    <n v="30.705757999999999"/>
    <n v="216.60795200000001"/>
    <n v="265.775172"/>
    <n v="251.34358"/>
    <n v="247.31370999999999"/>
  </r>
  <r>
    <n v="923507"/>
    <x v="1"/>
    <x v="58"/>
    <x v="2"/>
    <x v="3"/>
    <n v="150.266469"/>
    <n v="0"/>
    <n v="171.94833800000001"/>
    <n v="150.95344600000001"/>
    <n v="150.266469"/>
  </r>
  <r>
    <n v="923508"/>
    <x v="1"/>
    <x v="58"/>
    <x v="3"/>
    <x v="0"/>
    <n v="24.032440000000001"/>
    <n v="0"/>
    <n v="53.781599999999997"/>
    <n v="50.576217"/>
    <n v="24.032440000000001"/>
  </r>
  <r>
    <n v="923509"/>
    <x v="1"/>
    <x v="58"/>
    <x v="3"/>
    <x v="1"/>
    <n v="23.614208000000001"/>
    <n v="0"/>
    <n v="24.032440000000001"/>
    <n v="23.614274999999999"/>
    <n v="23.614208000000001"/>
  </r>
  <r>
    <n v="923510"/>
    <x v="1"/>
    <x v="58"/>
    <x v="3"/>
    <x v="2"/>
    <n v="0"/>
    <n v="22.999893"/>
    <n v="23.614208000000001"/>
    <n v="23.000238"/>
    <n v="22.999893"/>
  </r>
  <r>
    <n v="923511"/>
    <x v="1"/>
    <x v="58"/>
    <x v="3"/>
    <x v="3"/>
    <n v="27.926031999999999"/>
    <n v="0"/>
    <n v="30.705757999999999"/>
    <n v="28.875695"/>
    <n v="27.926031999999999"/>
  </r>
  <r>
    <n v="923512"/>
    <x v="1"/>
    <x v="59"/>
    <x v="0"/>
    <x v="0"/>
    <n v="19911.334588999998"/>
    <n v="0"/>
    <n v="26837.831999999999"/>
    <n v="19921.722694"/>
    <n v="19911.334588999998"/>
  </r>
  <r>
    <n v="923513"/>
    <x v="1"/>
    <x v="59"/>
    <x v="0"/>
    <x v="1"/>
    <n v="18213.344346000002"/>
    <n v="0"/>
    <n v="19911.334588999998"/>
    <n v="18286.569686999999"/>
    <n v="18213.344346000002"/>
  </r>
  <r>
    <n v="923514"/>
    <x v="1"/>
    <x v="59"/>
    <x v="0"/>
    <x v="2"/>
    <n v="15744.165293"/>
    <n v="141.805643"/>
    <n v="18213.344346000002"/>
    <n v="16029.564359"/>
    <n v="15885.970936"/>
  </r>
  <r>
    <n v="923515"/>
    <x v="1"/>
    <x v="59"/>
    <x v="0"/>
    <x v="3"/>
    <n v="19912.542262999999"/>
    <n v="0"/>
    <n v="26837.831999999999"/>
    <n v="19921.722694"/>
    <n v="19912.542262999999"/>
  </r>
  <r>
    <n v="923516"/>
    <x v="1"/>
    <x v="59"/>
    <x v="1"/>
    <x v="0"/>
    <n v="56744.366303000003"/>
    <n v="0"/>
    <n v="70823.118000000002"/>
    <n v="57522.536440000003"/>
    <n v="56744.366303000003"/>
  </r>
  <r>
    <n v="923517"/>
    <x v="1"/>
    <x v="59"/>
    <x v="1"/>
    <x v="1"/>
    <n v="50260.477504000002"/>
    <n v="0"/>
    <n v="56744.366303000003"/>
    <n v="53470.216367000001"/>
    <n v="50260.477504000002"/>
  </r>
  <r>
    <n v="923518"/>
    <x v="1"/>
    <x v="59"/>
    <x v="1"/>
    <x v="2"/>
    <n v="37283.802872"/>
    <n v="5445.4051419999996"/>
    <n v="50260.477504000002"/>
    <n v="45973.258773000001"/>
    <n v="42729.208013000003"/>
  </r>
  <r>
    <n v="923519"/>
    <x v="1"/>
    <x v="59"/>
    <x v="1"/>
    <x v="3"/>
    <n v="12568.718835"/>
    <n v="0"/>
    <n v="15744.165293"/>
    <n v="12787.411050999999"/>
    <n v="12568.718835"/>
  </r>
  <r>
    <n v="923520"/>
    <x v="1"/>
    <x v="59"/>
    <x v="2"/>
    <x v="0"/>
    <n v="3157.7513549999999"/>
    <n v="0"/>
    <n v="3616.48225"/>
    <n v="3174.9097670000001"/>
    <n v="3157.7513549999999"/>
  </r>
  <r>
    <n v="923521"/>
    <x v="1"/>
    <x v="59"/>
    <x v="2"/>
    <x v="1"/>
    <n v="2789.705563"/>
    <n v="0"/>
    <n v="3157.7513549999999"/>
    <n v="3042.49343"/>
    <n v="2789.705563"/>
  </r>
  <r>
    <n v="923522"/>
    <x v="1"/>
    <x v="59"/>
    <x v="2"/>
    <x v="2"/>
    <n v="463.36918700000001"/>
    <n v="1962.358569"/>
    <n v="2789.705563"/>
    <n v="2638.2245509999998"/>
    <n v="2425.7277549999999"/>
  </r>
  <r>
    <n v="923523"/>
    <x v="1"/>
    <x v="59"/>
    <x v="2"/>
    <x v="3"/>
    <n v="32609.956746"/>
    <n v="0"/>
    <n v="37283.802872"/>
    <n v="32731.450540999998"/>
    <n v="32609.956746"/>
  </r>
  <r>
    <n v="923524"/>
    <x v="1"/>
    <x v="59"/>
    <x v="3"/>
    <x v="0"/>
    <n v="404.91308400000003"/>
    <n v="0"/>
    <n v="433.7244"/>
    <n v="407.87442600000003"/>
    <n v="404.91308400000003"/>
  </r>
  <r>
    <n v="923525"/>
    <x v="1"/>
    <x v="59"/>
    <x v="3"/>
    <x v="1"/>
    <n v="387.30167"/>
    <n v="0"/>
    <n v="404.91308400000003"/>
    <n v="397.86759599999999"/>
    <n v="387.30167"/>
  </r>
  <r>
    <n v="923526"/>
    <x v="1"/>
    <x v="59"/>
    <x v="3"/>
    <x v="2"/>
    <n v="0"/>
    <n v="356.41080499999998"/>
    <n v="387.30167"/>
    <n v="377.23182600000001"/>
    <n v="356.41080499999998"/>
  </r>
  <r>
    <n v="923527"/>
    <x v="1"/>
    <x v="59"/>
    <x v="3"/>
    <x v="3"/>
    <n v="433.29819400000002"/>
    <n v="0"/>
    <n v="463.36918700000001"/>
    <n v="435.75238300000001"/>
    <n v="433.29819400000002"/>
  </r>
  <r>
    <n v="923528"/>
    <x v="1"/>
    <x v="60"/>
    <x v="0"/>
    <x v="0"/>
    <n v="131494.65683200001"/>
    <n v="0"/>
    <n v="177159.9375"/>
    <n v="131505.82160600001"/>
    <n v="131494.65683200001"/>
  </r>
  <r>
    <n v="923529"/>
    <x v="1"/>
    <x v="60"/>
    <x v="0"/>
    <x v="1"/>
    <n v="120322.622844"/>
    <n v="0"/>
    <n v="131494.65683200001"/>
    <n v="120764.69283499999"/>
    <n v="120322.622844"/>
  </r>
  <r>
    <n v="923530"/>
    <x v="1"/>
    <x v="60"/>
    <x v="0"/>
    <x v="2"/>
    <n v="103261.089725"/>
    <n v="1694.962577"/>
    <n v="120322.622844"/>
    <n v="105895.940365"/>
    <n v="104956.052303"/>
  </r>
  <r>
    <n v="923531"/>
    <x v="1"/>
    <x v="60"/>
    <x v="0"/>
    <x v="3"/>
    <n v="131448.464477"/>
    <n v="0"/>
    <n v="177159.9375"/>
    <n v="131505.82160600001"/>
    <n v="131448.464477"/>
  </r>
  <r>
    <n v="923532"/>
    <x v="1"/>
    <x v="60"/>
    <x v="1"/>
    <x v="0"/>
    <n v="236082.47282"/>
    <n v="0"/>
    <n v="291088.76819999999"/>
    <n v="236422.297532"/>
    <n v="236082.47282"/>
  </r>
  <r>
    <n v="923533"/>
    <x v="1"/>
    <x v="60"/>
    <x v="1"/>
    <x v="1"/>
    <n v="218664.96204300001"/>
    <n v="0"/>
    <n v="236082.47282"/>
    <n v="222460.51413900001"/>
    <n v="218664.96204300001"/>
  </r>
  <r>
    <n v="923534"/>
    <x v="1"/>
    <x v="60"/>
    <x v="1"/>
    <x v="2"/>
    <n v="113584.28000699999"/>
    <n v="76907.649642999997"/>
    <n v="218664.96204300001"/>
    <n v="200012.84078100001"/>
    <n v="190491.92965000001"/>
  </r>
  <r>
    <n v="923535"/>
    <x v="1"/>
    <x v="60"/>
    <x v="1"/>
    <x v="3"/>
    <n v="83555.300709000003"/>
    <n v="0"/>
    <n v="103261.089725"/>
    <n v="83868.657074999996"/>
    <n v="83555.300709000003"/>
  </r>
  <r>
    <n v="923536"/>
    <x v="1"/>
    <x v="60"/>
    <x v="2"/>
    <x v="0"/>
    <n v="13717.157826000001"/>
    <n v="0"/>
    <n v="15699.014999999999"/>
    <n v="13782.165268999999"/>
    <n v="13717.157826000001"/>
  </r>
  <r>
    <n v="923537"/>
    <x v="1"/>
    <x v="60"/>
    <x v="2"/>
    <x v="1"/>
    <n v="12894.557229"/>
    <n v="0"/>
    <n v="13717.157826000001"/>
    <n v="13216.481565"/>
    <n v="12894.557229"/>
  </r>
  <r>
    <n v="923538"/>
    <x v="1"/>
    <x v="60"/>
    <x v="2"/>
    <x v="2"/>
    <n v="103.485167"/>
    <n v="11609.752541"/>
    <n v="12894.557229"/>
    <n v="12194.382772000001"/>
    <n v="11713.237707"/>
  </r>
  <r>
    <n v="923539"/>
    <x v="1"/>
    <x v="60"/>
    <x v="2"/>
    <x v="3"/>
    <n v="98235.609981999994"/>
    <n v="0"/>
    <n v="113584.28000699999"/>
    <n v="99715.639418000006"/>
    <n v="98235.609981999994"/>
  </r>
  <r>
    <n v="923540"/>
    <x v="1"/>
    <x v="60"/>
    <x v="3"/>
    <x v="0"/>
    <n v="58.167864999999999"/>
    <n v="0"/>
    <n v="62.11665"/>
    <n v="58.414498000000002"/>
    <n v="58.167864999999999"/>
  </r>
  <r>
    <n v="923541"/>
    <x v="1"/>
    <x v="60"/>
    <x v="3"/>
    <x v="1"/>
    <n v="55.542619000000002"/>
    <n v="0"/>
    <n v="58.167864999999999"/>
    <n v="57.155743999999999"/>
    <n v="55.542619000000002"/>
  </r>
  <r>
    <n v="923542"/>
    <x v="1"/>
    <x v="60"/>
    <x v="3"/>
    <x v="2"/>
    <n v="0"/>
    <n v="53.908735999999998"/>
    <n v="55.542619000000002"/>
    <n v="54.098511000000002"/>
    <n v="53.908735999999998"/>
  </r>
  <r>
    <n v="923543"/>
    <x v="1"/>
    <x v="60"/>
    <x v="3"/>
    <x v="3"/>
    <n v="93.916843"/>
    <n v="0"/>
    <n v="103.485167"/>
    <n v="97.317451000000005"/>
    <n v="93.916843"/>
  </r>
  <r>
    <n v="923544"/>
    <x v="1"/>
    <x v="61"/>
    <x v="0"/>
    <x v="0"/>
    <n v="7849.2195160000001"/>
    <n v="0"/>
    <n v="10575.085499999999"/>
    <n v="7849.8859670000002"/>
    <n v="7849.2195160000001"/>
  </r>
  <r>
    <n v="923545"/>
    <x v="1"/>
    <x v="61"/>
    <x v="0"/>
    <x v="1"/>
    <n v="7182.3350250000003"/>
    <n v="0"/>
    <n v="7849.2195160000001"/>
    <n v="7208.7232029999996"/>
    <n v="7182.3350250000003"/>
  </r>
  <r>
    <n v="923546"/>
    <x v="1"/>
    <x v="61"/>
    <x v="0"/>
    <x v="2"/>
    <n v="6163.8927409999997"/>
    <n v="101.17622799999999"/>
    <n v="7182.3350250000003"/>
    <n v="6321.1730559999996"/>
    <n v="6265.0689679999996"/>
  </r>
  <r>
    <n v="923547"/>
    <x v="1"/>
    <x v="61"/>
    <x v="0"/>
    <x v="3"/>
    <n v="7846.4621870000001"/>
    <n v="0"/>
    <n v="10575.085499999999"/>
    <n v="7849.8859670000002"/>
    <n v="7846.4621870000001"/>
  </r>
  <r>
    <n v="923548"/>
    <x v="1"/>
    <x v="61"/>
    <x v="1"/>
    <x v="0"/>
    <n v="116305.878853"/>
    <n v="0"/>
    <n v="143404.69500000001"/>
    <n v="116473.293279"/>
    <n v="116305.878853"/>
  </r>
  <r>
    <n v="923549"/>
    <x v="1"/>
    <x v="61"/>
    <x v="1"/>
    <x v="1"/>
    <n v="107707.143683"/>
    <n v="0"/>
    <n v="116305.878853"/>
    <n v="109595.029643"/>
    <n v="107707.143683"/>
  </r>
  <r>
    <n v="923550"/>
    <x v="1"/>
    <x v="61"/>
    <x v="1"/>
    <x v="2"/>
    <n v="55947.867699000002"/>
    <n v="37882.170023999999"/>
    <n v="107707.143683"/>
    <n v="98519.724327000004"/>
    <n v="93830.037723999994"/>
  </r>
  <r>
    <n v="923551"/>
    <x v="1"/>
    <x v="61"/>
    <x v="1"/>
    <x v="3"/>
    <n v="4987.6087189999998"/>
    <n v="0"/>
    <n v="6163.8927409999997"/>
    <n v="5006.3136839999997"/>
    <n v="4987.6087189999998"/>
  </r>
  <r>
    <n v="923552"/>
    <x v="1"/>
    <x v="61"/>
    <x v="2"/>
    <x v="0"/>
    <n v="6457.7121999999999"/>
    <n v="0"/>
    <n v="7390.7235000000001"/>
    <n v="6488.3161609999997"/>
    <n v="6457.7121999999999"/>
  </r>
  <r>
    <n v="923553"/>
    <x v="1"/>
    <x v="61"/>
    <x v="2"/>
    <x v="1"/>
    <n v="6069.6005269999996"/>
    <n v="0"/>
    <n v="6457.7121999999999"/>
    <n v="6222.0057049999996"/>
    <n v="6069.6005269999996"/>
  </r>
  <r>
    <n v="923554"/>
    <x v="1"/>
    <x v="61"/>
    <x v="2"/>
    <x v="2"/>
    <n v="48.711531000000001"/>
    <n v="5464.8297640000001"/>
    <n v="6069.6005269999996"/>
    <n v="5740.0212179999999"/>
    <n v="5513.541295"/>
  </r>
  <r>
    <n v="923555"/>
    <x v="1"/>
    <x v="61"/>
    <x v="2"/>
    <x v="3"/>
    <n v="48387.619399000003"/>
    <n v="0"/>
    <n v="55947.867699000002"/>
    <n v="49116.633052999998"/>
    <n v="48387.619399000003"/>
  </r>
  <r>
    <n v="923556"/>
    <x v="1"/>
    <x v="61"/>
    <x v="3"/>
    <x v="0"/>
    <n v="11.840308"/>
    <n v="0"/>
    <n v="12.6441"/>
    <n v="11.890511999999999"/>
    <n v="11.840308"/>
  </r>
  <r>
    <n v="923557"/>
    <x v="1"/>
    <x v="61"/>
    <x v="3"/>
    <x v="1"/>
    <n v="11.305929000000001"/>
    <n v="0"/>
    <n v="11.840308"/>
    <n v="11.634287"/>
    <n v="11.305929000000001"/>
  </r>
  <r>
    <n v="923558"/>
    <x v="1"/>
    <x v="61"/>
    <x v="3"/>
    <x v="2"/>
    <n v="0"/>
    <n v="10.973345"/>
    <n v="11.305929000000001"/>
    <n v="11.011975"/>
    <n v="10.973345"/>
  </r>
  <r>
    <n v="923559"/>
    <x v="1"/>
    <x v="61"/>
    <x v="3"/>
    <x v="3"/>
    <n v="44.207622000000001"/>
    <n v="0"/>
    <n v="48.711531000000001"/>
    <n v="45.808323999999999"/>
    <n v="44.207622000000001"/>
  </r>
  <r>
    <n v="923560"/>
    <x v="1"/>
    <x v="62"/>
    <x v="0"/>
    <x v="0"/>
    <n v="29385.653144"/>
    <n v="0"/>
    <n v="39614.9715"/>
    <n v="29406.193343999999"/>
    <n v="29385.653144"/>
  </r>
  <r>
    <n v="923561"/>
    <x v="1"/>
    <x v="62"/>
    <x v="0"/>
    <x v="1"/>
    <n v="26945.67236"/>
    <n v="0"/>
    <n v="29385.653144"/>
    <n v="26987.783847999999"/>
    <n v="26945.67236"/>
  </r>
  <r>
    <n v="923562"/>
    <x v="1"/>
    <x v="62"/>
    <x v="0"/>
    <x v="2"/>
    <n v="23394.854966999999"/>
    <n v="175.43033399999999"/>
    <n v="26945.67236"/>
    <n v="23714.886244000001"/>
    <n v="23570.285301"/>
  </r>
  <r>
    <n v="923563"/>
    <x v="1"/>
    <x v="62"/>
    <x v="0"/>
    <x v="3"/>
    <n v="29392.164062"/>
    <n v="0"/>
    <n v="39614.9715"/>
    <n v="29406.193343999999"/>
    <n v="29392.164062"/>
  </r>
  <r>
    <n v="923564"/>
    <x v="1"/>
    <x v="62"/>
    <x v="1"/>
    <x v="0"/>
    <n v="84167.386410000006"/>
    <n v="0"/>
    <n v="103744.66995"/>
    <n v="84261.420933000001"/>
    <n v="84167.386410000006"/>
  </r>
  <r>
    <n v="923565"/>
    <x v="1"/>
    <x v="62"/>
    <x v="1"/>
    <x v="1"/>
    <n v="78429.995773000002"/>
    <n v="0"/>
    <n v="84167.386410000006"/>
    <n v="79310.928214"/>
    <n v="78429.995773000002"/>
  </r>
  <r>
    <n v="923566"/>
    <x v="1"/>
    <x v="62"/>
    <x v="1"/>
    <x v="2"/>
    <n v="61145.158947999997"/>
    <n v="8687.8028549999999"/>
    <n v="78429.995773000002"/>
    <n v="71739.917132999995"/>
    <n v="69832.961802999998"/>
  </r>
  <r>
    <n v="923567"/>
    <x v="1"/>
    <x v="62"/>
    <x v="1"/>
    <x v="3"/>
    <n v="18987.715864000002"/>
    <n v="0"/>
    <n v="23394.854966999999"/>
    <n v="19001.301203999999"/>
    <n v="18987.715864000002"/>
  </r>
  <r>
    <n v="923568"/>
    <x v="1"/>
    <x v="62"/>
    <x v="2"/>
    <x v="0"/>
    <n v="41903.599071999997"/>
    <n v="0"/>
    <n v="48076.343000000001"/>
    <n v="42206.221519999999"/>
    <n v="41903.599071999997"/>
  </r>
  <r>
    <n v="923569"/>
    <x v="1"/>
    <x v="62"/>
    <x v="2"/>
    <x v="1"/>
    <n v="39551.644947000001"/>
    <n v="0"/>
    <n v="41903.599071999997"/>
    <n v="40374.117705999997"/>
    <n v="39551.644947000001"/>
  </r>
  <r>
    <n v="923570"/>
    <x v="1"/>
    <x v="62"/>
    <x v="2"/>
    <x v="2"/>
    <n v="11393.673949"/>
    <n v="23973.713671000001"/>
    <n v="39551.644947000001"/>
    <n v="37403.990625999999"/>
    <n v="35367.387620000001"/>
  </r>
  <r>
    <n v="923571"/>
    <x v="1"/>
    <x v="62"/>
    <x v="2"/>
    <x v="3"/>
    <n v="53425.827142000002"/>
    <n v="0"/>
    <n v="61145.158947999997"/>
    <n v="53679.335039999998"/>
    <n v="53425.827142000002"/>
  </r>
  <r>
    <n v="923572"/>
    <x v="1"/>
    <x v="62"/>
    <x v="3"/>
    <x v="0"/>
    <n v="8244.1534179999999"/>
    <n v="0"/>
    <n v="8766.9305999999997"/>
    <n v="8244.4215359999998"/>
    <n v="8244.1534179999999"/>
  </r>
  <r>
    <n v="923573"/>
    <x v="1"/>
    <x v="62"/>
    <x v="3"/>
    <x v="1"/>
    <n v="7960.6799199999996"/>
    <n v="0"/>
    <n v="8244.1534179999999"/>
    <n v="8100.7051490000003"/>
    <n v="7960.6799199999996"/>
  </r>
  <r>
    <n v="923574"/>
    <x v="1"/>
    <x v="62"/>
    <x v="3"/>
    <x v="2"/>
    <n v="0"/>
    <n v="7137.1736410000003"/>
    <n v="7960.6799199999996"/>
    <n v="7753.7022420000003"/>
    <n v="7137.1736410000003"/>
  </r>
  <r>
    <n v="923575"/>
    <x v="1"/>
    <x v="62"/>
    <x v="3"/>
    <x v="3"/>
    <n v="10714.381507"/>
    <n v="0"/>
    <n v="11393.673949"/>
    <n v="10714.610982"/>
    <n v="10714.381507"/>
  </r>
  <r>
    <n v="923576"/>
    <x v="1"/>
    <x v="63"/>
    <x v="0"/>
    <x v="0"/>
    <n v="1238.475803"/>
    <n v="0"/>
    <n v="1669.5965000000001"/>
    <n v="1239.341482"/>
    <n v="1238.475803"/>
  </r>
  <r>
    <n v="923577"/>
    <x v="1"/>
    <x v="63"/>
    <x v="0"/>
    <x v="1"/>
    <n v="1135.6413640000001"/>
    <n v="0"/>
    <n v="1238.475803"/>
    <n v="1137.4161770000001"/>
    <n v="1135.6413640000001"/>
  </r>
  <r>
    <n v="923578"/>
    <x v="1"/>
    <x v="63"/>
    <x v="0"/>
    <x v="2"/>
    <n v="985.99005599999998"/>
    <n v="7.3936159999999997"/>
    <n v="1135.6413640000001"/>
    <n v="999.47796400000004"/>
    <n v="993.38367200000005"/>
  </r>
  <r>
    <n v="923579"/>
    <x v="1"/>
    <x v="63"/>
    <x v="0"/>
    <x v="3"/>
    <n v="1238.7502099999999"/>
    <n v="0"/>
    <n v="1669.5965000000001"/>
    <n v="1239.341482"/>
    <n v="1238.7502099999999"/>
  </r>
  <r>
    <n v="923580"/>
    <x v="1"/>
    <x v="63"/>
    <x v="1"/>
    <x v="0"/>
    <n v="3515.5735930000001"/>
    <n v="0"/>
    <n v="4333.2938999999997"/>
    <n v="3519.5013060000001"/>
    <n v="3515.5735930000001"/>
  </r>
  <r>
    <n v="923581"/>
    <x v="1"/>
    <x v="63"/>
    <x v="1"/>
    <x v="1"/>
    <n v="3275.9294759999998"/>
    <n v="0"/>
    <n v="3515.5735930000001"/>
    <n v="3312.7249969999998"/>
    <n v="3275.9294759999998"/>
  </r>
  <r>
    <n v="923582"/>
    <x v="1"/>
    <x v="63"/>
    <x v="1"/>
    <x v="2"/>
    <n v="2551.7004240000001"/>
    <n v="362.55806000000001"/>
    <n v="3275.9294759999998"/>
    <n v="2996.4926919999998"/>
    <n v="2914.2584849999998"/>
  </r>
  <r>
    <n v="923583"/>
    <x v="1"/>
    <x v="63"/>
    <x v="1"/>
    <x v="3"/>
    <n v="800.248561"/>
    <n v="0"/>
    <n v="985.99005599999998"/>
    <n v="800.82112400000005"/>
    <n v="800.248561"/>
  </r>
  <r>
    <n v="923584"/>
    <x v="1"/>
    <x v="63"/>
    <x v="2"/>
    <x v="0"/>
    <n v="1745.3145919999999"/>
    <n v="0"/>
    <n v="2002.4137499999999"/>
    <n v="1757.9190309999999"/>
    <n v="1745.3145919999999"/>
  </r>
  <r>
    <n v="923585"/>
    <x v="1"/>
    <x v="63"/>
    <x v="2"/>
    <x v="1"/>
    <n v="1647.354036"/>
    <n v="0"/>
    <n v="1745.3145919999999"/>
    <n v="1681.6106090000001"/>
    <n v="1647.354036"/>
  </r>
  <r>
    <n v="923586"/>
    <x v="1"/>
    <x v="63"/>
    <x v="2"/>
    <x v="2"/>
    <n v="474.55459300000001"/>
    <n v="998.52216099999998"/>
    <n v="1647.354036"/>
    <n v="1557.9027120000001"/>
    <n v="1473.0767539999999"/>
  </r>
  <r>
    <n v="923587"/>
    <x v="1"/>
    <x v="63"/>
    <x v="2"/>
    <x v="3"/>
    <n v="2229.55845"/>
    <n v="0"/>
    <n v="2551.7004240000001"/>
    <n v="2240.1378020000002"/>
    <n v="2229.55845"/>
  </r>
  <r>
    <n v="923588"/>
    <x v="1"/>
    <x v="63"/>
    <x v="3"/>
    <x v="0"/>
    <n v="343.90259400000002"/>
    <n v="0"/>
    <n v="365.71010000000001"/>
    <n v="343.91377799999998"/>
    <n v="343.90259400000002"/>
  </r>
  <r>
    <n v="923589"/>
    <x v="1"/>
    <x v="63"/>
    <x v="3"/>
    <x v="1"/>
    <n v="332.07757500000002"/>
    <n v="0"/>
    <n v="343.90259400000002"/>
    <n v="337.91868799999997"/>
    <n v="332.07757500000002"/>
  </r>
  <r>
    <n v="923590"/>
    <x v="1"/>
    <x v="63"/>
    <x v="3"/>
    <x v="2"/>
    <n v="0"/>
    <n v="297.725236"/>
    <n v="332.07757500000002"/>
    <n v="323.443558"/>
    <n v="297.725236"/>
  </r>
  <r>
    <n v="923591"/>
    <x v="1"/>
    <x v="63"/>
    <x v="3"/>
    <x v="3"/>
    <n v="446.26158099999998"/>
    <n v="0"/>
    <n v="474.55459300000001"/>
    <n v="446.27113900000001"/>
    <n v="446.26158099999998"/>
  </r>
  <r>
    <n v="923592"/>
    <x v="1"/>
    <x v="64"/>
    <x v="0"/>
    <x v="0"/>
    <n v="151075.17860300001"/>
    <n v="0"/>
    <n v="203765.39499999999"/>
    <n v="151255.05270900001"/>
    <n v="151075.17860300001"/>
  </r>
  <r>
    <n v="923593"/>
    <x v="1"/>
    <x v="64"/>
    <x v="0"/>
    <x v="1"/>
    <n v="138405.751517"/>
    <n v="0"/>
    <n v="151075.17860300001"/>
    <n v="138747.44402900001"/>
    <n v="138405.751517"/>
  </r>
  <r>
    <n v="923594"/>
    <x v="1"/>
    <x v="64"/>
    <x v="0"/>
    <x v="2"/>
    <n v="119315.848071"/>
    <n v="1148.9133879999999"/>
    <n v="138405.751517"/>
    <n v="121810.90191"/>
    <n v="120464.761459"/>
  </r>
  <r>
    <n v="923595"/>
    <x v="1"/>
    <x v="64"/>
    <x v="0"/>
    <x v="3"/>
    <n v="151133.678223"/>
    <n v="0"/>
    <n v="203765.39499999999"/>
    <n v="151255.05270900001"/>
    <n v="151133.678223"/>
  </r>
  <r>
    <n v="923596"/>
    <x v="1"/>
    <x v="64"/>
    <x v="1"/>
    <x v="0"/>
    <n v="22739.322388000001"/>
    <n v="0"/>
    <n v="28030.38"/>
    <n v="22766.274635999998"/>
    <n v="22739.322388000001"/>
  </r>
  <r>
    <n v="923597"/>
    <x v="1"/>
    <x v="64"/>
    <x v="1"/>
    <x v="1"/>
    <n v="21266.016821000001"/>
    <n v="0"/>
    <n v="22739.322388000001"/>
    <n v="21427.263486"/>
    <n v="21266.016821000001"/>
  </r>
  <r>
    <n v="923598"/>
    <x v="1"/>
    <x v="64"/>
    <x v="1"/>
    <x v="2"/>
    <n v="17973.430334000001"/>
    <n v="1177.985183"/>
    <n v="21266.016821000001"/>
    <n v="19452.025586"/>
    <n v="19151.415517000001"/>
  </r>
  <r>
    <n v="923599"/>
    <x v="1"/>
    <x v="64"/>
    <x v="1"/>
    <x v="3"/>
    <n v="96831.059764999998"/>
    <n v="0"/>
    <n v="119315.848071"/>
    <n v="96908.331802999994"/>
    <n v="96831.059764999998"/>
  </r>
  <r>
    <n v="923600"/>
    <x v="1"/>
    <x v="64"/>
    <x v="2"/>
    <x v="0"/>
    <n v="17302.077642"/>
    <n v="0"/>
    <n v="20003.22"/>
    <n v="17560.826838000001"/>
    <n v="17302.077642"/>
  </r>
  <r>
    <n v="923601"/>
    <x v="1"/>
    <x v="64"/>
    <x v="2"/>
    <x v="1"/>
    <n v="16592.778538999999"/>
    <n v="0"/>
    <n v="17302.077642"/>
    <n v="16670.551808"/>
    <n v="16592.778538999999"/>
  </r>
  <r>
    <n v="923602"/>
    <x v="1"/>
    <x v="64"/>
    <x v="2"/>
    <x v="2"/>
    <n v="11802.706292000001"/>
    <n v="2816.0629260000001"/>
    <n v="16592.778538999999"/>
    <n v="15691.790664"/>
    <n v="14618.769217999999"/>
  </r>
  <r>
    <n v="923603"/>
    <x v="1"/>
    <x v="64"/>
    <x v="2"/>
    <x v="3"/>
    <n v="15625.736245"/>
    <n v="0"/>
    <n v="17973.430334000001"/>
    <n v="15778.87449"/>
    <n v="15625.736245"/>
  </r>
  <r>
    <n v="923604"/>
    <x v="1"/>
    <x v="64"/>
    <x v="3"/>
    <x v="0"/>
    <n v="10064.110344999999"/>
    <n v="0"/>
    <n v="11112.07"/>
    <n v="10449.790628000001"/>
    <n v="10064.110344999999"/>
  </r>
  <r>
    <n v="923605"/>
    <x v="1"/>
    <x v="64"/>
    <x v="3"/>
    <x v="1"/>
    <n v="9854.2021320000003"/>
    <n v="0"/>
    <n v="10064.110344999999"/>
    <n v="9888.9948249999998"/>
    <n v="9854.2021320000003"/>
  </r>
  <r>
    <n v="923606"/>
    <x v="1"/>
    <x v="64"/>
    <x v="3"/>
    <x v="2"/>
    <n v="0"/>
    <n v="5326.533606"/>
    <n v="9854.2021320000003"/>
    <n v="9597.9928770000006"/>
    <n v="5326.533606"/>
  </r>
  <r>
    <n v="923607"/>
    <x v="1"/>
    <x v="64"/>
    <x v="3"/>
    <x v="3"/>
    <n v="10829.485751"/>
    <n v="0"/>
    <n v="11802.706292000001"/>
    <n v="11099.264997"/>
    <n v="10829.485751"/>
  </r>
  <r>
    <n v="923608"/>
    <x v="1"/>
    <x v="65"/>
    <x v="0"/>
    <x v="0"/>
    <n v="8354.5872409999993"/>
    <n v="0"/>
    <n v="11268.4015"/>
    <n v="8364.5344330000007"/>
    <n v="8354.5872409999993"/>
  </r>
  <r>
    <n v="923609"/>
    <x v="1"/>
    <x v="65"/>
    <x v="0"/>
    <x v="1"/>
    <n v="7653.9570320000003"/>
    <n v="0"/>
    <n v="8354.5872409999993"/>
    <n v="7672.852922"/>
    <n v="7653.9570320000003"/>
  </r>
  <r>
    <n v="923610"/>
    <x v="1"/>
    <x v="65"/>
    <x v="0"/>
    <x v="2"/>
    <n v="6598.2689620000001"/>
    <n v="63.535898000000003"/>
    <n v="7653.9570320000003"/>
    <n v="6736.2475839999997"/>
    <n v="6661.8048600000002"/>
  </r>
  <r>
    <n v="923611"/>
    <x v="1"/>
    <x v="65"/>
    <x v="0"/>
    <x v="3"/>
    <n v="8357.8223199999993"/>
    <n v="0"/>
    <n v="11268.4015"/>
    <n v="8364.5344330000007"/>
    <n v="8357.8223199999993"/>
  </r>
  <r>
    <n v="923612"/>
    <x v="1"/>
    <x v="65"/>
    <x v="1"/>
    <x v="0"/>
    <n v="184080.22885099999"/>
    <n v="0"/>
    <n v="226912.6"/>
    <n v="184298.41372000001"/>
    <n v="184080.22885099999"/>
  </r>
  <r>
    <n v="923613"/>
    <x v="1"/>
    <x v="65"/>
    <x v="1"/>
    <x v="1"/>
    <n v="172059.129865"/>
    <n v="0"/>
    <n v="184080.22885099999"/>
    <n v="173458.79964700001"/>
    <n v="172059.129865"/>
  </r>
  <r>
    <n v="923614"/>
    <x v="1"/>
    <x v="65"/>
    <x v="1"/>
    <x v="2"/>
    <n v="145305.88057800001"/>
    <n v="9523.4004389999991"/>
    <n v="172059.129865"/>
    <n v="157382.48608800001"/>
    <n v="154829.281017"/>
  </r>
  <r>
    <n v="923615"/>
    <x v="1"/>
    <x v="65"/>
    <x v="1"/>
    <x v="3"/>
    <n v="5354.8408410000002"/>
    <n v="0"/>
    <n v="6598.2689620000001"/>
    <n v="5359.1140509999996"/>
    <n v="5354.8408410000002"/>
  </r>
  <r>
    <n v="923616"/>
    <x v="1"/>
    <x v="65"/>
    <x v="2"/>
    <x v="0"/>
    <n v="98553.991276000001"/>
    <n v="0"/>
    <n v="113939.91"/>
    <n v="100027.846989"/>
    <n v="98553.991276000001"/>
  </r>
  <r>
    <n v="923617"/>
    <x v="1"/>
    <x v="65"/>
    <x v="2"/>
    <x v="1"/>
    <n v="94513.767953999995"/>
    <n v="0"/>
    <n v="98553.991276000001"/>
    <n v="94956.770594000001"/>
    <n v="94513.767953999995"/>
  </r>
  <r>
    <n v="923618"/>
    <x v="1"/>
    <x v="65"/>
    <x v="2"/>
    <x v="2"/>
    <n v="67186.430729"/>
    <n v="16030.324912"/>
    <n v="94513.767953999995"/>
    <n v="89381.670354000002"/>
    <n v="83216.755640999996"/>
  </r>
  <r>
    <n v="923619"/>
    <x v="1"/>
    <x v="65"/>
    <x v="2"/>
    <x v="3"/>
    <n v="126325.989115"/>
    <n v="0"/>
    <n v="145305.88057800001"/>
    <n v="127564.032559"/>
    <n v="126325.989115"/>
  </r>
  <r>
    <n v="923620"/>
    <x v="1"/>
    <x v="65"/>
    <x v="3"/>
    <x v="0"/>
    <n v="4774.9428639999996"/>
    <n v="0"/>
    <n v="5272.15"/>
    <n v="4957.9298600000002"/>
    <n v="4774.9428639999996"/>
  </r>
  <r>
    <n v="923621"/>
    <x v="1"/>
    <x v="65"/>
    <x v="3"/>
    <x v="1"/>
    <n v="4675.351377"/>
    <n v="0"/>
    <n v="4774.9428639999996"/>
    <n v="4691.8588589999999"/>
    <n v="4675.351377"/>
  </r>
  <r>
    <n v="923622"/>
    <x v="1"/>
    <x v="65"/>
    <x v="3"/>
    <x v="2"/>
    <n v="0"/>
    <n v="2515.8688470000002"/>
    <n v="4675.351377"/>
    <n v="4553.7922410000001"/>
    <n v="2515.8688470000002"/>
  </r>
  <r>
    <n v="923623"/>
    <x v="1"/>
    <x v="65"/>
    <x v="3"/>
    <x v="3"/>
    <n v="61646.411956000004"/>
    <n v="0"/>
    <n v="67186.430729"/>
    <n v="63182.119458000001"/>
    <n v="61646.411956000004"/>
  </r>
  <r>
    <n v="923624"/>
    <x v="1"/>
    <x v="66"/>
    <x v="0"/>
    <x v="0"/>
    <n v="2968.0354010000001"/>
    <n v="0"/>
    <n v="4001.5680000000002"/>
    <n v="2970.363926"/>
    <n v="2968.0354010000001"/>
  </r>
  <r>
    <n v="923625"/>
    <x v="1"/>
    <x v="66"/>
    <x v="0"/>
    <x v="1"/>
    <n v="2722.1166400000002"/>
    <n v="0"/>
    <n v="2968.0354010000001"/>
    <n v="2725.8437119999999"/>
    <n v="2722.1166400000002"/>
  </r>
  <r>
    <n v="923626"/>
    <x v="1"/>
    <x v="66"/>
    <x v="0"/>
    <x v="2"/>
    <n v="2371.3161770000002"/>
    <n v="7.7822930000000001"/>
    <n v="2722.1166400000002"/>
    <n v="2395.7348550000002"/>
    <n v="2379.0984699999999"/>
  </r>
  <r>
    <n v="923627"/>
    <x v="1"/>
    <x v="66"/>
    <x v="0"/>
    <x v="3"/>
    <n v="2968.8531889999999"/>
    <n v="0"/>
    <n v="4001.5680000000002"/>
    <n v="2970.363926"/>
    <n v="2968.8531889999999"/>
  </r>
  <r>
    <n v="923628"/>
    <x v="1"/>
    <x v="66"/>
    <x v="1"/>
    <x v="0"/>
    <n v="2748.5577619999999"/>
    <n v="0"/>
    <n v="3386.6210000000001"/>
    <n v="2750.6135760000002"/>
    <n v="2748.5577619999999"/>
  </r>
  <r>
    <n v="923629"/>
    <x v="1"/>
    <x v="66"/>
    <x v="1"/>
    <x v="1"/>
    <n v="2586.8213529999998"/>
    <n v="0"/>
    <n v="2748.5577619999999"/>
    <n v="2589.9659799999999"/>
    <n v="2586.8213529999998"/>
  </r>
  <r>
    <n v="923630"/>
    <x v="1"/>
    <x v="66"/>
    <x v="1"/>
    <x v="2"/>
    <n v="2044.470771"/>
    <n v="221.998965"/>
    <n v="2586.8213529999998"/>
    <n v="2366.1654920000001"/>
    <n v="2266.469736"/>
  </r>
  <r>
    <n v="923631"/>
    <x v="1"/>
    <x v="66"/>
    <x v="1"/>
    <x v="3"/>
    <n v="1925.0423350000001"/>
    <n v="0"/>
    <n v="2371.3161770000002"/>
    <n v="1925.9829990000001"/>
    <n v="1925.0423350000001"/>
  </r>
  <r>
    <n v="923632"/>
    <x v="1"/>
    <x v="66"/>
    <x v="2"/>
    <x v="0"/>
    <n v="297.83657699999998"/>
    <n v="0"/>
    <n v="340.83390000000003"/>
    <n v="299.21808099999998"/>
    <n v="297.83657699999998"/>
  </r>
  <r>
    <n v="923633"/>
    <x v="1"/>
    <x v="66"/>
    <x v="2"/>
    <x v="1"/>
    <n v="286.06174299999998"/>
    <n v="0"/>
    <n v="297.83657699999998"/>
    <n v="286.96554200000003"/>
    <n v="286.06174299999998"/>
  </r>
  <r>
    <n v="923634"/>
    <x v="1"/>
    <x v="66"/>
    <x v="2"/>
    <x v="2"/>
    <n v="156.32978299999999"/>
    <n v="95.999363000000002"/>
    <n v="286.06174299999998"/>
    <n v="270.52859000000001"/>
    <n v="252.32914500000001"/>
  </r>
  <r>
    <n v="923635"/>
    <x v="1"/>
    <x v="66"/>
    <x v="2"/>
    <x v="3"/>
    <n v="1790.398181"/>
    <n v="0"/>
    <n v="2044.470771"/>
    <n v="1794.8408899999999"/>
    <n v="1790.398181"/>
  </r>
  <r>
    <n v="923636"/>
    <x v="1"/>
    <x v="66"/>
    <x v="3"/>
    <x v="0"/>
    <n v="50.578736999999997"/>
    <n v="0"/>
    <n v="56.86665"/>
    <n v="53.477398000000001"/>
    <n v="50.578736999999997"/>
  </r>
  <r>
    <n v="923637"/>
    <x v="1"/>
    <x v="66"/>
    <x v="3"/>
    <x v="1"/>
    <n v="49.521045999999998"/>
    <n v="0"/>
    <n v="50.578736999999997"/>
    <n v="49.698667"/>
    <n v="49.521045999999998"/>
  </r>
  <r>
    <n v="923638"/>
    <x v="1"/>
    <x v="66"/>
    <x v="3"/>
    <x v="2"/>
    <n v="0"/>
    <n v="38.996906000000003"/>
    <n v="49.521045999999998"/>
    <n v="48.233499000000002"/>
    <n v="38.996906000000003"/>
  </r>
  <r>
    <n v="923639"/>
    <x v="1"/>
    <x v="66"/>
    <x v="3"/>
    <x v="3"/>
    <n v="142.66166100000001"/>
    <n v="0"/>
    <n v="156.32978299999999"/>
    <n v="147.012528"/>
    <n v="142.66166100000001"/>
  </r>
  <r>
    <n v="923640"/>
    <x v="1"/>
    <x v="67"/>
    <x v="0"/>
    <x v="0"/>
    <n v="4271.0991039999999"/>
    <n v="0"/>
    <n v="5758.3860000000004"/>
    <n v="4274.449928"/>
    <n v="4271.0991039999999"/>
  </r>
  <r>
    <n v="923641"/>
    <x v="1"/>
    <x v="67"/>
    <x v="0"/>
    <x v="1"/>
    <n v="3917.2140399999998"/>
    <n v="0"/>
    <n v="4271.0991039999999"/>
    <n v="3922.5774179999999"/>
    <n v="3917.2140399999998"/>
  </r>
  <r>
    <n v="923642"/>
    <x v="1"/>
    <x v="67"/>
    <x v="0"/>
    <x v="2"/>
    <n v="3412.400455"/>
    <n v="11.198969999999999"/>
    <n v="3917.2140399999998"/>
    <n v="3447.5400760000002"/>
    <n v="3423.5994249999999"/>
  </r>
  <r>
    <n v="923643"/>
    <x v="1"/>
    <x v="67"/>
    <x v="0"/>
    <x v="3"/>
    <n v="4272.275928"/>
    <n v="0"/>
    <n v="5758.3860000000004"/>
    <n v="4274.449928"/>
    <n v="4272.275928"/>
  </r>
  <r>
    <n v="923644"/>
    <x v="1"/>
    <x v="67"/>
    <x v="1"/>
    <x v="0"/>
    <n v="3446.2843929999999"/>
    <n v="0"/>
    <n v="4246.3212000000003"/>
    <n v="3448.862079"/>
    <n v="3446.2843929999999"/>
  </r>
  <r>
    <n v="923645"/>
    <x v="1"/>
    <x v="67"/>
    <x v="1"/>
    <x v="1"/>
    <n v="3243.4908869999999"/>
    <n v="0"/>
    <n v="3446.2843929999999"/>
    <n v="3247.4337829999999"/>
    <n v="3243.4908869999999"/>
  </r>
  <r>
    <n v="923646"/>
    <x v="1"/>
    <x v="67"/>
    <x v="1"/>
    <x v="2"/>
    <n v="2541.7572180000002"/>
    <n v="275.99684000000002"/>
    <n v="3243.4908869999999"/>
    <n v="2966.8211150000002"/>
    <n v="2817.754058"/>
  </r>
  <r>
    <n v="923647"/>
    <x v="1"/>
    <x v="67"/>
    <x v="1"/>
    <x v="3"/>
    <n v="2770.1980039999999"/>
    <n v="0"/>
    <n v="3412.400455"/>
    <n v="2771.551649"/>
    <n v="2770.1980039999999"/>
  </r>
  <r>
    <n v="923648"/>
    <x v="1"/>
    <x v="67"/>
    <x v="2"/>
    <x v="0"/>
    <n v="374.70065699999998"/>
    <n v="0"/>
    <n v="428.79450000000003"/>
    <n v="376.438692"/>
    <n v="374.70065699999998"/>
  </r>
  <r>
    <n v="923649"/>
    <x v="1"/>
    <x v="67"/>
    <x v="2"/>
    <x v="1"/>
    <n v="359.88703600000002"/>
    <n v="0"/>
    <n v="374.70065699999998"/>
    <n v="361.02408300000002"/>
    <n v="359.88703600000002"/>
  </r>
  <r>
    <n v="923650"/>
    <x v="1"/>
    <x v="67"/>
    <x v="2"/>
    <x v="2"/>
    <n v="193.78576799999999"/>
    <n v="119.000423"/>
    <n v="359.88703600000002"/>
    <n v="340.34517"/>
    <n v="312.78619099999997"/>
  </r>
  <r>
    <n v="923651"/>
    <x v="1"/>
    <x v="67"/>
    <x v="2"/>
    <x v="3"/>
    <n v="2225.8853319999998"/>
    <n v="0"/>
    <n v="2541.7572180000002"/>
    <n v="2231.4086609999999"/>
    <n v="2225.8853319999998"/>
  </r>
  <r>
    <n v="923652"/>
    <x v="1"/>
    <x v="67"/>
    <x v="3"/>
    <x v="0"/>
    <n v="65.349228999999994"/>
    <n v="0"/>
    <n v="73.473399999999998"/>
    <n v="69.094385000000003"/>
    <n v="65.349228999999994"/>
  </r>
  <r>
    <n v="923653"/>
    <x v="1"/>
    <x v="67"/>
    <x v="3"/>
    <x v="1"/>
    <n v="63.982661"/>
    <n v="0"/>
    <n v="65.349228999999994"/>
    <n v="64.212153000000001"/>
    <n v="63.982661"/>
  </r>
  <r>
    <n v="923654"/>
    <x v="1"/>
    <x v="67"/>
    <x v="3"/>
    <x v="2"/>
    <n v="0"/>
    <n v="49.004613999999997"/>
    <n v="63.982661"/>
    <n v="62.319111999999997"/>
    <n v="49.004613999999997"/>
  </r>
  <r>
    <n v="923655"/>
    <x v="1"/>
    <x v="67"/>
    <x v="3"/>
    <x v="3"/>
    <n v="176.84281899999999"/>
    <n v="0"/>
    <n v="193.78576799999999"/>
    <n v="182.23613599999999"/>
    <n v="176.84281899999999"/>
  </r>
  <r>
    <n v="923656"/>
    <x v="2"/>
    <x v="0"/>
    <x v="0"/>
    <x v="0"/>
    <n v="11714.741260000001"/>
    <n v="0"/>
    <n v="15801.919250000001"/>
    <n v="11729.764659"/>
    <n v="11714.741260000001"/>
  </r>
  <r>
    <n v="923657"/>
    <x v="2"/>
    <x v="0"/>
    <x v="0"/>
    <x v="1"/>
    <n v="10748.158645"/>
    <n v="0"/>
    <n v="11714.741260000001"/>
    <n v="10758.818373"/>
    <n v="10748.158645"/>
  </r>
  <r>
    <n v="923658"/>
    <x v="2"/>
    <x v="0"/>
    <x v="0"/>
    <x v="2"/>
    <n v="9376.5841199999995"/>
    <n v="36.84104"/>
    <n v="10748.158645"/>
    <n v="9459.4544239999996"/>
    <n v="9413.4251590000003"/>
  </r>
  <r>
    <n v="923659"/>
    <x v="2"/>
    <x v="0"/>
    <x v="0"/>
    <x v="3"/>
    <n v="11718.162007000001"/>
    <n v="0"/>
    <n v="15801.919250000001"/>
    <n v="11729.764659"/>
    <n v="11718.162007000001"/>
  </r>
  <r>
    <n v="923660"/>
    <x v="2"/>
    <x v="0"/>
    <x v="1"/>
    <x v="0"/>
    <n v="13550.575999999999"/>
    <n v="0"/>
    <n v="16727.019100000001"/>
    <n v="13585.684912999999"/>
    <n v="13550.575999999999"/>
  </r>
  <r>
    <n v="923661"/>
    <x v="2"/>
    <x v="0"/>
    <x v="1"/>
    <x v="1"/>
    <n v="12608.205156"/>
    <n v="0"/>
    <n v="13550.575999999999"/>
    <n v="12768.707764999999"/>
    <n v="12608.205156"/>
  </r>
  <r>
    <n v="923662"/>
    <x v="2"/>
    <x v="0"/>
    <x v="1"/>
    <x v="2"/>
    <n v="10092.789425000001"/>
    <n v="870.15951500000006"/>
    <n v="12608.205156"/>
    <n v="11532.725256"/>
    <n v="10962.94894"/>
  </r>
  <r>
    <n v="923663"/>
    <x v="2"/>
    <x v="0"/>
    <x v="1"/>
    <x v="3"/>
    <n v="7601.8388750000004"/>
    <n v="0"/>
    <n v="9376.5841199999995"/>
    <n v="7615.6616219999996"/>
    <n v="7601.8388750000004"/>
  </r>
  <r>
    <n v="923664"/>
    <x v="2"/>
    <x v="0"/>
    <x v="2"/>
    <x v="0"/>
    <n v="1913.329524"/>
    <n v="0"/>
    <n v="2204.384"/>
    <n v="1935.2287140000001"/>
    <n v="1913.329524"/>
  </r>
  <r>
    <n v="923665"/>
    <x v="2"/>
    <x v="0"/>
    <x v="2"/>
    <x v="1"/>
    <n v="1576.352138"/>
    <n v="0"/>
    <n v="1913.329524"/>
    <n v="1843.4929970000001"/>
    <n v="1576.352138"/>
  </r>
  <r>
    <n v="923666"/>
    <x v="2"/>
    <x v="0"/>
    <x v="2"/>
    <x v="2"/>
    <n v="201.53597400000001"/>
    <n v="1167.858209"/>
    <n v="1576.352138"/>
    <n v="1490.7562170000001"/>
    <n v="1369.3941830000001"/>
  </r>
  <r>
    <n v="923667"/>
    <x v="2"/>
    <x v="0"/>
    <x v="2"/>
    <x v="3"/>
    <n v="8738.9167730000008"/>
    <n v="0"/>
    <n v="10092.789425000001"/>
    <n v="8860.459836"/>
    <n v="8738.9167730000008"/>
  </r>
  <r>
    <n v="923668"/>
    <x v="2"/>
    <x v="0"/>
    <x v="3"/>
    <x v="0"/>
    <n v="2.6226449999999999"/>
    <n v="0"/>
    <n v="2.83975"/>
    <n v="2.6705009999999998"/>
    <n v="2.6226449999999999"/>
  </r>
  <r>
    <n v="923669"/>
    <x v="2"/>
    <x v="0"/>
    <x v="3"/>
    <x v="1"/>
    <n v="2.4496370000000001"/>
    <n v="0"/>
    <n v="2.6226449999999999"/>
    <n v="2.5770110000000002"/>
    <n v="2.4496370000000001"/>
  </r>
  <r>
    <n v="923670"/>
    <x v="2"/>
    <x v="0"/>
    <x v="3"/>
    <x v="2"/>
    <n v="0"/>
    <n v="2.191198"/>
    <n v="2.4496370000000001"/>
    <n v="2.3859460000000001"/>
    <n v="2.191198"/>
  </r>
  <r>
    <n v="923671"/>
    <x v="2"/>
    <x v="0"/>
    <x v="3"/>
    <x v="3"/>
    <n v="185.112044"/>
    <n v="0"/>
    <n v="201.53597400000001"/>
    <n v="189.52443"/>
    <n v="185.112044"/>
  </r>
  <r>
    <n v="923672"/>
    <x v="2"/>
    <x v="1"/>
    <x v="0"/>
    <x v="0"/>
    <n v="211171.42855700001"/>
    <n v="0"/>
    <n v="284847.42324999999"/>
    <n v="211442.24227799999"/>
    <n v="211171.42855700001"/>
  </r>
  <r>
    <n v="923673"/>
    <x v="2"/>
    <x v="1"/>
    <x v="0"/>
    <x v="1"/>
    <n v="193747.68635999999"/>
    <n v="0"/>
    <n v="211171.42855700001"/>
    <n v="193939.83998700001"/>
    <n v="193747.68635999999"/>
  </r>
  <r>
    <n v="923674"/>
    <x v="2"/>
    <x v="1"/>
    <x v="0"/>
    <x v="2"/>
    <n v="169023.233821"/>
    <n v="664.10022900000001"/>
    <n v="193747.68635999999"/>
    <n v="170517.33876499999"/>
    <n v="169687.33405"/>
  </r>
  <r>
    <n v="923675"/>
    <x v="2"/>
    <x v="1"/>
    <x v="0"/>
    <x v="3"/>
    <n v="211233.09138299999"/>
    <n v="0"/>
    <n v="284847.42324999999"/>
    <n v="211442.24227799999"/>
    <n v="211233.09138299999"/>
  </r>
  <r>
    <n v="923676"/>
    <x v="2"/>
    <x v="1"/>
    <x v="1"/>
    <x v="0"/>
    <n v="255157.958858"/>
    <n v="0"/>
    <n v="315310.72704999999"/>
    <n v="256095.37250999999"/>
    <n v="255157.958858"/>
  </r>
  <r>
    <n v="923677"/>
    <x v="2"/>
    <x v="1"/>
    <x v="1"/>
    <x v="1"/>
    <n v="237380.956809"/>
    <n v="0"/>
    <n v="255157.958858"/>
    <n v="240435.34463199999"/>
    <n v="237380.956809"/>
  </r>
  <r>
    <n v="923678"/>
    <x v="2"/>
    <x v="1"/>
    <x v="1"/>
    <x v="2"/>
    <n v="189359.800735"/>
    <n v="16325.836739"/>
    <n v="237380.956809"/>
    <n v="217132.36119299999"/>
    <n v="205685.63747300001"/>
  </r>
  <r>
    <n v="923679"/>
    <x v="2"/>
    <x v="1"/>
    <x v="1"/>
    <x v="3"/>
    <n v="136910.44555199999"/>
    <n v="0"/>
    <n v="169023.233821"/>
    <n v="137280.67051"/>
    <n v="136910.44555199999"/>
  </r>
  <r>
    <n v="923680"/>
    <x v="2"/>
    <x v="1"/>
    <x v="2"/>
    <x v="0"/>
    <n v="36920.682701999998"/>
    <n v="0"/>
    <n v="42650.894"/>
    <n v="37443.219842999999"/>
    <n v="36920.682701999998"/>
  </r>
  <r>
    <n v="923681"/>
    <x v="2"/>
    <x v="1"/>
    <x v="2"/>
    <x v="1"/>
    <n v="30397.290523"/>
    <n v="0"/>
    <n v="36920.682701999998"/>
    <n v="35573.077783000001"/>
    <n v="30397.290523"/>
  </r>
  <r>
    <n v="923682"/>
    <x v="2"/>
    <x v="1"/>
    <x v="2"/>
    <x v="2"/>
    <n v="3831.3780619999998"/>
    <n v="22202.022953"/>
    <n v="30397.290523"/>
    <n v="28746.717648000002"/>
    <n v="26033.401014999999"/>
  </r>
  <r>
    <n v="923683"/>
    <x v="2"/>
    <x v="1"/>
    <x v="2"/>
    <x v="3"/>
    <n v="163615.84887300001"/>
    <n v="0"/>
    <n v="189359.800735"/>
    <n v="166238.96906500001"/>
    <n v="163615.84887300001"/>
  </r>
  <r>
    <n v="923684"/>
    <x v="2"/>
    <x v="1"/>
    <x v="3"/>
    <x v="0"/>
    <n v="34.965947"/>
    <n v="0"/>
    <n v="38.05265"/>
    <n v="35.784711999999999"/>
    <n v="34.965947"/>
  </r>
  <r>
    <n v="923685"/>
    <x v="2"/>
    <x v="1"/>
    <x v="3"/>
    <x v="1"/>
    <n v="32.659354"/>
    <n v="0"/>
    <n v="34.965947"/>
    <n v="34.357539000000003"/>
    <n v="32.659354"/>
  </r>
  <r>
    <n v="923686"/>
    <x v="2"/>
    <x v="1"/>
    <x v="3"/>
    <x v="2"/>
    <n v="0"/>
    <n v="28.442948999999999"/>
    <n v="32.659354"/>
    <n v="31.810210999999999"/>
    <n v="28.442948999999999"/>
  </r>
  <r>
    <n v="923687"/>
    <x v="2"/>
    <x v="1"/>
    <x v="3"/>
    <x v="3"/>
    <n v="3506.8814710000001"/>
    <n v="0"/>
    <n v="3831.3780619999998"/>
    <n v="3603.0279289999999"/>
    <n v="3506.8814710000001"/>
  </r>
  <r>
    <n v="923688"/>
    <x v="2"/>
    <x v="2"/>
    <x v="0"/>
    <x v="0"/>
    <n v="4225.5398130000003"/>
    <n v="0"/>
    <n v="5701.4475000000002"/>
    <n v="4232.1844789999996"/>
    <n v="4225.5398130000003"/>
  </r>
  <r>
    <n v="923689"/>
    <x v="2"/>
    <x v="2"/>
    <x v="0"/>
    <x v="1"/>
    <n v="3875.1231090000001"/>
    <n v="0"/>
    <n v="4225.5398130000003"/>
    <n v="3880.735764"/>
    <n v="3875.1231090000001"/>
  </r>
  <r>
    <n v="923690"/>
    <x v="2"/>
    <x v="2"/>
    <x v="0"/>
    <x v="2"/>
    <n v="3319.4903479999998"/>
    <n v="75.511842000000001"/>
    <n v="3875.1231090000001"/>
    <n v="3410.495848"/>
    <n v="3395.002191"/>
  </r>
  <r>
    <n v="923691"/>
    <x v="2"/>
    <x v="2"/>
    <x v="0"/>
    <x v="3"/>
    <n v="4227.3636109999998"/>
    <n v="0"/>
    <n v="5701.4475000000002"/>
    <n v="4232.1844789999996"/>
    <n v="4227.3636109999998"/>
  </r>
  <r>
    <n v="923692"/>
    <x v="2"/>
    <x v="2"/>
    <x v="1"/>
    <x v="0"/>
    <n v="2576.8161359999999"/>
    <n v="0"/>
    <n v="3177.1262000000002"/>
    <n v="2580.4618999999998"/>
    <n v="2576.8161359999999"/>
  </r>
  <r>
    <n v="923693"/>
    <x v="2"/>
    <x v="2"/>
    <x v="1"/>
    <x v="1"/>
    <n v="2191.0587390000001"/>
    <n v="0"/>
    <n v="2576.8161359999999"/>
    <n v="2428.1338449999998"/>
    <n v="2191.0587390000001"/>
  </r>
  <r>
    <n v="923694"/>
    <x v="2"/>
    <x v="2"/>
    <x v="1"/>
    <x v="2"/>
    <n v="1561.918457"/>
    <n v="286.03785900000003"/>
    <n v="2191.0587390000001"/>
    <n v="2004.1614279999999"/>
    <n v="1847.956316"/>
  </r>
  <r>
    <n v="923695"/>
    <x v="2"/>
    <x v="2"/>
    <x v="1"/>
    <x v="3"/>
    <n v="2693.2922739999999"/>
    <n v="0"/>
    <n v="3319.4903479999998"/>
    <n v="2696.0900609999999"/>
    <n v="2693.2922739999999"/>
  </r>
  <r>
    <n v="923696"/>
    <x v="2"/>
    <x v="2"/>
    <x v="2"/>
    <x v="0"/>
    <n v="536.45543099999998"/>
    <n v="0"/>
    <n v="642.63869999999997"/>
    <n v="564.17251499999998"/>
    <n v="536.45543099999998"/>
  </r>
  <r>
    <n v="923697"/>
    <x v="2"/>
    <x v="2"/>
    <x v="2"/>
    <x v="1"/>
    <n v="469.42442899999998"/>
    <n v="0.18537799999999999"/>
    <n v="536.45543099999998"/>
    <n v="516.87480800000003"/>
    <n v="469.60980699999999"/>
  </r>
  <r>
    <n v="923698"/>
    <x v="2"/>
    <x v="2"/>
    <x v="2"/>
    <x v="2"/>
    <n v="55.422359999999998"/>
    <n v="373.93783999999999"/>
    <n v="469.42442899999998"/>
    <n v="443.93468200000001"/>
    <n v="429.36020000000002"/>
  </r>
  <r>
    <n v="923699"/>
    <x v="2"/>
    <x v="2"/>
    <x v="2"/>
    <x v="3"/>
    <n v="1328.366415"/>
    <n v="0"/>
    <n v="1561.918457"/>
    <n v="1371.208214"/>
    <n v="1328.366415"/>
  </r>
  <r>
    <n v="923700"/>
    <x v="2"/>
    <x v="2"/>
    <x v="3"/>
    <x v="0"/>
    <n v="26.029005000000002"/>
    <n v="0"/>
    <n v="32.7637"/>
    <n v="30.810983"/>
    <n v="26.029005000000002"/>
  </r>
  <r>
    <n v="923701"/>
    <x v="2"/>
    <x v="2"/>
    <x v="3"/>
    <x v="1"/>
    <n v="23.972307000000001"/>
    <n v="0"/>
    <n v="26.029005000000002"/>
    <n v="25.5761"/>
    <n v="23.972307000000001"/>
  </r>
  <r>
    <n v="923702"/>
    <x v="2"/>
    <x v="2"/>
    <x v="3"/>
    <x v="2"/>
    <n v="0"/>
    <n v="22.007292"/>
    <n v="23.972307000000001"/>
    <n v="23.349027"/>
    <n v="22.007292"/>
  </r>
  <r>
    <n v="923703"/>
    <x v="2"/>
    <x v="2"/>
    <x v="3"/>
    <x v="3"/>
    <n v="48.639964999999997"/>
    <n v="0"/>
    <n v="55.422359999999998"/>
    <n v="52.119186999999997"/>
    <n v="48.639964999999997"/>
  </r>
  <r>
    <n v="923704"/>
    <x v="2"/>
    <x v="3"/>
    <x v="0"/>
    <x v="0"/>
    <n v="9868.8089049999999"/>
    <n v="0"/>
    <n v="13315.8125"/>
    <n v="9884.3276189999997"/>
    <n v="9868.8089049999999"/>
  </r>
  <r>
    <n v="923705"/>
    <x v="2"/>
    <x v="3"/>
    <x v="0"/>
    <x v="1"/>
    <n v="9050.4056619999992"/>
    <n v="0"/>
    <n v="9868.8089049999999"/>
    <n v="9063.5140979999996"/>
    <n v="9050.4056619999992"/>
  </r>
  <r>
    <n v="923706"/>
    <x v="2"/>
    <x v="3"/>
    <x v="0"/>
    <x v="2"/>
    <n v="7752.7173709999997"/>
    <n v="176.358992"/>
    <n v="9050.4056619999992"/>
    <n v="7965.2620230000002"/>
    <n v="7929.0763639999996"/>
  </r>
  <r>
    <n v="923707"/>
    <x v="2"/>
    <x v="3"/>
    <x v="0"/>
    <x v="3"/>
    <n v="9873.0684110000002"/>
    <n v="0"/>
    <n v="13315.8125"/>
    <n v="9884.3276189999997"/>
    <n v="9873.0684110000002"/>
  </r>
  <r>
    <n v="923708"/>
    <x v="2"/>
    <x v="3"/>
    <x v="1"/>
    <x v="0"/>
    <n v="6940.1361790000001"/>
    <n v="0"/>
    <n v="8559.4156000000003"/>
    <n v="6951.9573499999997"/>
    <n v="6940.1361790000001"/>
  </r>
  <r>
    <n v="923709"/>
    <x v="2"/>
    <x v="3"/>
    <x v="1"/>
    <x v="1"/>
    <n v="5900.7641000000003"/>
    <n v="0"/>
    <n v="6940.1361790000001"/>
    <n v="6539.6903220000004"/>
    <n v="5900.7641000000003"/>
  </r>
  <r>
    <n v="923710"/>
    <x v="2"/>
    <x v="3"/>
    <x v="1"/>
    <x v="2"/>
    <n v="4194.4831809999996"/>
    <n v="768.14572599999997"/>
    <n v="5900.7641000000003"/>
    <n v="5397.4289220000001"/>
    <n v="4962.6289070000003"/>
  </r>
  <r>
    <n v="923711"/>
    <x v="2"/>
    <x v="3"/>
    <x v="1"/>
    <x v="3"/>
    <n v="6289.0382380000001"/>
    <n v="0"/>
    <n v="7752.7173709999997"/>
    <n v="6296.7570489999998"/>
    <n v="6289.0382380000001"/>
  </r>
  <r>
    <n v="923712"/>
    <x v="2"/>
    <x v="3"/>
    <x v="2"/>
    <x v="0"/>
    <n v="1440.44049"/>
    <n v="0"/>
    <n v="1751.3901000000001"/>
    <n v="1537.5453689999999"/>
    <n v="1440.44049"/>
  </r>
  <r>
    <n v="923713"/>
    <x v="2"/>
    <x v="3"/>
    <x v="2"/>
    <x v="1"/>
    <n v="1260.3772059999999"/>
    <n v="0.49773000000000001"/>
    <n v="1440.44049"/>
    <n v="1387.864413"/>
    <n v="1260.8749359999999"/>
  </r>
  <r>
    <n v="923714"/>
    <x v="2"/>
    <x v="3"/>
    <x v="2"/>
    <x v="2"/>
    <n v="148.805465"/>
    <n v="1003.999008"/>
    <n v="1260.3772059999999"/>
    <n v="1191.938723"/>
    <n v="1152.8044729999999"/>
  </r>
  <r>
    <n v="923715"/>
    <x v="2"/>
    <x v="3"/>
    <x v="2"/>
    <x v="3"/>
    <n v="3531.6232319999999"/>
    <n v="0"/>
    <n v="4194.4831809999996"/>
    <n v="3682.336785"/>
    <n v="3531.6232319999999"/>
  </r>
  <r>
    <n v="923716"/>
    <x v="2"/>
    <x v="3"/>
    <x v="3"/>
    <x v="0"/>
    <n v="69.818105000000003"/>
    <n v="0"/>
    <n v="89.403400000000005"/>
    <n v="84.074956999999998"/>
    <n v="69.818105000000003"/>
  </r>
  <r>
    <n v="923717"/>
    <x v="2"/>
    <x v="3"/>
    <x v="3"/>
    <x v="1"/>
    <n v="64.301383999999999"/>
    <n v="0"/>
    <n v="69.818105000000003"/>
    <n v="68.603269999999995"/>
    <n v="64.301383999999999"/>
  </r>
  <r>
    <n v="923718"/>
    <x v="2"/>
    <x v="3"/>
    <x v="3"/>
    <x v="2"/>
    <n v="0"/>
    <n v="59.030586"/>
    <n v="64.301383999999999"/>
    <n v="62.629548"/>
    <n v="59.030586"/>
  </r>
  <r>
    <n v="923719"/>
    <x v="2"/>
    <x v="3"/>
    <x v="3"/>
    <x v="3"/>
    <n v="129.20636300000001"/>
    <n v="0"/>
    <n v="148.805465"/>
    <n v="139.93665999999999"/>
    <n v="129.20636300000001"/>
  </r>
  <r>
    <n v="923720"/>
    <x v="2"/>
    <x v="4"/>
    <x v="0"/>
    <x v="0"/>
    <n v="348.36511400000001"/>
    <n v="0"/>
    <n v="470.04300000000001"/>
    <n v="348.91291899999999"/>
    <n v="348.36511400000001"/>
  </r>
  <r>
    <n v="923721"/>
    <x v="2"/>
    <x v="4"/>
    <x v="0"/>
    <x v="1"/>
    <n v="319.475798"/>
    <n v="0"/>
    <n v="348.36511400000001"/>
    <n v="319.93852099999998"/>
    <n v="319.475798"/>
  </r>
  <r>
    <n v="923722"/>
    <x v="2"/>
    <x v="4"/>
    <x v="0"/>
    <x v="2"/>
    <n v="273.66790700000001"/>
    <n v="6.2254040000000002"/>
    <n v="319.475798"/>
    <n v="281.17065000000002"/>
    <n v="279.89330999999999"/>
  </r>
  <r>
    <n v="923723"/>
    <x v="2"/>
    <x v="4"/>
    <x v="0"/>
    <x v="3"/>
    <n v="348.51547299999999"/>
    <n v="0"/>
    <n v="470.04300000000001"/>
    <n v="348.91291899999999"/>
    <n v="348.51547299999999"/>
  </r>
  <r>
    <n v="923724"/>
    <x v="2"/>
    <x v="4"/>
    <x v="1"/>
    <x v="0"/>
    <n v="189.17596700000001"/>
    <n v="0"/>
    <n v="233.2475"/>
    <n v="189.44362000000001"/>
    <n v="189.17596700000001"/>
  </r>
  <r>
    <n v="923725"/>
    <x v="2"/>
    <x v="4"/>
    <x v="1"/>
    <x v="1"/>
    <n v="160.85573600000001"/>
    <n v="0"/>
    <n v="189.17596700000001"/>
    <n v="178.260514"/>
    <n v="160.85573600000001"/>
  </r>
  <r>
    <n v="923726"/>
    <x v="2"/>
    <x v="4"/>
    <x v="1"/>
    <x v="2"/>
    <n v="114.667644"/>
    <n v="20.999359999999999"/>
    <n v="160.85573600000001"/>
    <n v="147.13474199999999"/>
    <n v="135.66700299999999"/>
  </r>
  <r>
    <n v="923727"/>
    <x v="2"/>
    <x v="4"/>
    <x v="1"/>
    <x v="3"/>
    <n v="222.042416"/>
    <n v="0"/>
    <n v="273.66790700000001"/>
    <n v="222.27307400000001"/>
    <n v="222.042416"/>
  </r>
  <r>
    <n v="923728"/>
    <x v="2"/>
    <x v="4"/>
    <x v="2"/>
    <x v="0"/>
    <n v="172.113271"/>
    <n v="0"/>
    <n v="206.18049999999999"/>
    <n v="181.00586100000001"/>
    <n v="172.113271"/>
  </r>
  <r>
    <n v="923729"/>
    <x v="2"/>
    <x v="4"/>
    <x v="2"/>
    <x v="1"/>
    <n v="150.60743099999999"/>
    <n v="5.9476000000000001E-2"/>
    <n v="172.113271"/>
    <n v="165.83113700000001"/>
    <n v="150.66690600000001"/>
  </r>
  <r>
    <n v="923730"/>
    <x v="2"/>
    <x v="4"/>
    <x v="2"/>
    <x v="2"/>
    <n v="17.781390999999999"/>
    <n v="119.97206300000001"/>
    <n v="150.60743099999999"/>
    <n v="142.42944700000001"/>
    <n v="137.753454"/>
  </r>
  <r>
    <n v="923731"/>
    <x v="2"/>
    <x v="4"/>
    <x v="2"/>
    <x v="3"/>
    <n v="97.521510000000006"/>
    <n v="0"/>
    <n v="114.667644"/>
    <n v="100.666724"/>
    <n v="97.521510000000006"/>
  </r>
  <r>
    <n v="923732"/>
    <x v="2"/>
    <x v="4"/>
    <x v="3"/>
    <x v="0"/>
    <n v="33.127144999999999"/>
    <n v="0"/>
    <n v="41.698399999999999"/>
    <n v="39.213175"/>
    <n v="33.127144999999999"/>
  </r>
  <r>
    <n v="923733"/>
    <x v="2"/>
    <x v="4"/>
    <x v="3"/>
    <x v="1"/>
    <n v="30.509582999999999"/>
    <n v="0"/>
    <n v="33.127144999999999"/>
    <n v="32.550733000000001"/>
    <n v="30.509582999999999"/>
  </r>
  <r>
    <n v="923734"/>
    <x v="2"/>
    <x v="4"/>
    <x v="3"/>
    <x v="2"/>
    <n v="0"/>
    <n v="28.008707000000001"/>
    <n v="30.509582999999999"/>
    <n v="29.716334"/>
    <n v="28.008707000000001"/>
  </r>
  <r>
    <n v="923735"/>
    <x v="2"/>
    <x v="4"/>
    <x v="3"/>
    <x v="3"/>
    <n v="15.605366"/>
    <n v="0"/>
    <n v="17.781390999999999"/>
    <n v="16.721620000000001"/>
    <n v="15.605366"/>
  </r>
  <r>
    <n v="923736"/>
    <x v="2"/>
    <x v="5"/>
    <x v="0"/>
    <x v="0"/>
    <n v="17723.149616999999"/>
    <n v="0"/>
    <n v="23915.4162"/>
    <n v="17752.413444999998"/>
    <n v="17723.149616999999"/>
  </r>
  <r>
    <n v="923737"/>
    <x v="2"/>
    <x v="5"/>
    <x v="0"/>
    <x v="1"/>
    <n v="16249.300875000001"/>
    <n v="0"/>
    <n v="17723.149616999999"/>
    <n v="16276.940608000001"/>
    <n v="16249.300875000001"/>
  </r>
  <r>
    <n v="923738"/>
    <x v="2"/>
    <x v="5"/>
    <x v="0"/>
    <x v="2"/>
    <n v="13989.594498"/>
    <n v="170.62555399999999"/>
    <n v="16249.300875000001"/>
    <n v="14301.009701000001"/>
    <n v="14160.220052000001"/>
  </r>
  <r>
    <n v="923739"/>
    <x v="2"/>
    <x v="5"/>
    <x v="0"/>
    <x v="3"/>
    <n v="17722.720613000001"/>
    <n v="0"/>
    <n v="23915.4162"/>
    <n v="17752.413444999998"/>
    <n v="17722.720613000001"/>
  </r>
  <r>
    <n v="923740"/>
    <x v="2"/>
    <x v="5"/>
    <x v="1"/>
    <x v="0"/>
    <n v="47114.950081000003"/>
    <n v="0"/>
    <n v="59345.4683"/>
    <n v="48200.389352999999"/>
    <n v="47114.950081000003"/>
  </r>
  <r>
    <n v="923741"/>
    <x v="2"/>
    <x v="5"/>
    <x v="1"/>
    <x v="1"/>
    <n v="42293.882195999999"/>
    <n v="0.93556099999999998"/>
    <n v="47114.950081000003"/>
    <n v="44396.417460999997"/>
    <n v="42294.817756999997"/>
  </r>
  <r>
    <n v="923742"/>
    <x v="2"/>
    <x v="5"/>
    <x v="1"/>
    <x v="2"/>
    <n v="32928.369629000001"/>
    <n v="3039.2859600000002"/>
    <n v="42293.882195999999"/>
    <n v="38686.214044"/>
    <n v="35967.655589000002"/>
  </r>
  <r>
    <n v="923743"/>
    <x v="2"/>
    <x v="5"/>
    <x v="1"/>
    <x v="3"/>
    <n v="11161.115338"/>
    <n v="0"/>
    <n v="13989.594498"/>
    <n v="11362.348651"/>
    <n v="11161.115338"/>
  </r>
  <r>
    <n v="923744"/>
    <x v="2"/>
    <x v="5"/>
    <x v="2"/>
    <x v="0"/>
    <n v="4945.9531209999996"/>
    <n v="0"/>
    <n v="5667.4279500000002"/>
    <n v="4975.4349970000003"/>
    <n v="4945.9531209999996"/>
  </r>
  <r>
    <n v="923745"/>
    <x v="2"/>
    <x v="5"/>
    <x v="2"/>
    <x v="1"/>
    <n v="4500.2210450000002"/>
    <n v="0.68742400000000004"/>
    <n v="4945.9531209999996"/>
    <n v="4765.4258319999999"/>
    <n v="4500.908469"/>
  </r>
  <r>
    <n v="923746"/>
    <x v="2"/>
    <x v="5"/>
    <x v="2"/>
    <x v="2"/>
    <n v="996.64950299999998"/>
    <n v="3083.1817930000002"/>
    <n v="4500.2210450000002"/>
    <n v="4255.859042"/>
    <n v="4079.831295"/>
  </r>
  <r>
    <n v="923747"/>
    <x v="2"/>
    <x v="5"/>
    <x v="2"/>
    <x v="3"/>
    <n v="28630.999714000001"/>
    <n v="0"/>
    <n v="32928.369629000001"/>
    <n v="28907.815696999998"/>
    <n v="28630.999714000001"/>
  </r>
  <r>
    <n v="923748"/>
    <x v="2"/>
    <x v="5"/>
    <x v="3"/>
    <x v="0"/>
    <n v="865.18550100000004"/>
    <n v="0"/>
    <n v="920.04494999999997"/>
    <n v="865.21027100000003"/>
    <n v="865.18550100000004"/>
  </r>
  <r>
    <n v="923749"/>
    <x v="2"/>
    <x v="5"/>
    <x v="3"/>
    <x v="1"/>
    <n v="804.64603299999999"/>
    <n v="0"/>
    <n v="865.18550100000004"/>
    <n v="850.13127299999996"/>
    <n v="804.64603299999999"/>
  </r>
  <r>
    <n v="923750"/>
    <x v="2"/>
    <x v="5"/>
    <x v="3"/>
    <x v="2"/>
    <n v="0"/>
    <n v="614.07119499999999"/>
    <n v="804.64603299999999"/>
    <n v="783.725236"/>
    <n v="614.07119499999999"/>
  </r>
  <r>
    <n v="923751"/>
    <x v="2"/>
    <x v="5"/>
    <x v="3"/>
    <x v="3"/>
    <n v="937.23957199999995"/>
    <n v="0"/>
    <n v="996.64950299999998"/>
    <n v="937.24919299999999"/>
    <n v="937.23957199999995"/>
  </r>
  <r>
    <n v="923752"/>
    <x v="2"/>
    <x v="6"/>
    <x v="0"/>
    <x v="0"/>
    <n v="675.51852299999996"/>
    <n v="0"/>
    <n v="911.53700000000003"/>
    <n v="676.633915"/>
    <n v="675.51852299999996"/>
  </r>
  <r>
    <n v="923753"/>
    <x v="2"/>
    <x v="6"/>
    <x v="0"/>
    <x v="1"/>
    <n v="619.34272199999998"/>
    <n v="0"/>
    <n v="675.51852299999996"/>
    <n v="620.39621199999999"/>
    <n v="619.34272199999998"/>
  </r>
  <r>
    <n v="923754"/>
    <x v="2"/>
    <x v="6"/>
    <x v="0"/>
    <x v="2"/>
    <n v="533.213798"/>
    <n v="6.5033979999999998"/>
    <n v="619.34272199999998"/>
    <n v="545.08353"/>
    <n v="539.71719599999994"/>
  </r>
  <r>
    <n v="923755"/>
    <x v="2"/>
    <x v="6"/>
    <x v="0"/>
    <x v="3"/>
    <n v="675.50217199999997"/>
    <n v="0"/>
    <n v="911.53700000000003"/>
    <n v="676.633915"/>
    <n v="675.50217199999997"/>
  </r>
  <r>
    <n v="923756"/>
    <x v="2"/>
    <x v="6"/>
    <x v="1"/>
    <x v="0"/>
    <n v="4798.1336369999999"/>
    <n v="0"/>
    <n v="6050.8406000000004"/>
    <n v="4914.4927349999998"/>
    <n v="4798.1336369999999"/>
  </r>
  <r>
    <n v="923757"/>
    <x v="2"/>
    <x v="6"/>
    <x v="1"/>
    <x v="1"/>
    <n v="4307.1614939999999"/>
    <n v="9.5277000000000001E-2"/>
    <n v="4798.1336369999999"/>
    <n v="4521.2813260000003"/>
    <n v="4307.2567710000003"/>
  </r>
  <r>
    <n v="923758"/>
    <x v="2"/>
    <x v="6"/>
    <x v="1"/>
    <x v="2"/>
    <n v="3342.6909099999998"/>
    <n v="308.53011199999997"/>
    <n v="4307.1614939999999"/>
    <n v="3939.7606190000001"/>
    <n v="3651.2210220000002"/>
  </r>
  <r>
    <n v="923759"/>
    <x v="2"/>
    <x v="6"/>
    <x v="1"/>
    <x v="3"/>
    <n v="425.06334299999997"/>
    <n v="0"/>
    <n v="533.213798"/>
    <n v="433.07624700000002"/>
    <n v="425.06334299999997"/>
  </r>
  <r>
    <n v="923760"/>
    <x v="2"/>
    <x v="6"/>
    <x v="2"/>
    <x v="0"/>
    <n v="504.71739200000002"/>
    <n v="0"/>
    <n v="578.34140000000002"/>
    <n v="507.72591499999999"/>
    <n v="504.71739200000002"/>
  </r>
  <r>
    <n v="923761"/>
    <x v="2"/>
    <x v="6"/>
    <x v="2"/>
    <x v="1"/>
    <n v="459.23197699999997"/>
    <n v="7.0149000000000003E-2"/>
    <n v="504.71739200000002"/>
    <n v="486.295207"/>
    <n v="459.30212599999999"/>
  </r>
  <r>
    <n v="923762"/>
    <x v="2"/>
    <x v="6"/>
    <x v="2"/>
    <x v="2"/>
    <n v="101.248268"/>
    <n v="313.21624500000001"/>
    <n v="459.23197699999997"/>
    <n v="434.29568"/>
    <n v="414.46451300000001"/>
  </r>
  <r>
    <n v="923763"/>
    <x v="2"/>
    <x v="6"/>
    <x v="2"/>
    <x v="3"/>
    <n v="2906.4476490000002"/>
    <n v="0"/>
    <n v="3342.6909099999998"/>
    <n v="2934.54835"/>
    <n v="2906.4476490000002"/>
  </r>
  <r>
    <n v="923764"/>
    <x v="2"/>
    <x v="6"/>
    <x v="3"/>
    <x v="0"/>
    <n v="87.387506999999999"/>
    <n v="0"/>
    <n v="92.928550000000001"/>
    <n v="87.390007999999995"/>
    <n v="87.387506999999999"/>
  </r>
  <r>
    <n v="923765"/>
    <x v="2"/>
    <x v="6"/>
    <x v="3"/>
    <x v="1"/>
    <n v="81.272756000000001"/>
    <n v="0"/>
    <n v="87.387506999999999"/>
    <n v="85.866963999999996"/>
    <n v="81.272756000000001"/>
  </r>
  <r>
    <n v="923766"/>
    <x v="2"/>
    <x v="6"/>
    <x v="3"/>
    <x v="2"/>
    <n v="0"/>
    <n v="62.023867000000003"/>
    <n v="81.272756000000001"/>
    <n v="79.159665000000004"/>
    <n v="62.023867000000003"/>
  </r>
  <r>
    <n v="923767"/>
    <x v="2"/>
    <x v="6"/>
    <x v="3"/>
    <x v="3"/>
    <n v="95.212892999999994"/>
    <n v="0"/>
    <n v="101.248268"/>
    <n v="95.213870999999997"/>
    <n v="95.212892999999994"/>
  </r>
  <r>
    <n v="923768"/>
    <x v="2"/>
    <x v="7"/>
    <x v="1"/>
    <x v="0"/>
    <n v="15010.905939"/>
    <n v="0"/>
    <n v="18509.1001"/>
    <n v="15033.091101"/>
    <n v="15010.905939"/>
  </r>
  <r>
    <n v="923769"/>
    <x v="2"/>
    <x v="7"/>
    <x v="1"/>
    <x v="1"/>
    <n v="14110.072178"/>
    <n v="0"/>
    <n v="15010.905939"/>
    <n v="14144.776667"/>
    <n v="14110.072178"/>
  </r>
  <r>
    <n v="923770"/>
    <x v="2"/>
    <x v="7"/>
    <x v="1"/>
    <x v="2"/>
    <n v="11088.705341000001"/>
    <n v="614.99689899999998"/>
    <n v="14110.072178"/>
    <n v="12906.483021"/>
    <n v="11703.702240000001"/>
  </r>
  <r>
    <n v="923771"/>
    <x v="2"/>
    <x v="7"/>
    <x v="1"/>
    <x v="3"/>
    <n v="14997.338401999999"/>
    <n v="0"/>
    <n v="18509.1001"/>
    <n v="15033.091101"/>
    <n v="14997.338401999999"/>
  </r>
  <r>
    <n v="923772"/>
    <x v="2"/>
    <x v="7"/>
    <x v="2"/>
    <x v="0"/>
    <n v="1669.947705"/>
    <n v="0"/>
    <n v="1922.17"/>
    <n v="1687.473043"/>
    <n v="1669.947705"/>
  </r>
  <r>
    <n v="923773"/>
    <x v="2"/>
    <x v="7"/>
    <x v="2"/>
    <x v="1"/>
    <n v="1510.373472"/>
    <n v="3.0091190000000001"/>
    <n v="1669.947705"/>
    <n v="1608.994614"/>
    <n v="1513.382591"/>
  </r>
  <r>
    <n v="923774"/>
    <x v="2"/>
    <x v="7"/>
    <x v="2"/>
    <x v="2"/>
    <n v="658.57971199999997"/>
    <n v="667.294445"/>
    <n v="1510.373472"/>
    <n v="1428.3601920000001"/>
    <n v="1325.874157"/>
  </r>
  <r>
    <n v="923775"/>
    <x v="2"/>
    <x v="7"/>
    <x v="2"/>
    <x v="3"/>
    <n v="9556.0711570000003"/>
    <n v="0"/>
    <n v="11088.705341000001"/>
    <n v="9734.7744189999994"/>
    <n v="9556.0711570000003"/>
  </r>
  <r>
    <n v="923776"/>
    <x v="2"/>
    <x v="7"/>
    <x v="3"/>
    <x v="0"/>
    <n v="586.88539600000001"/>
    <n v="0"/>
    <n v="628.96015"/>
    <n v="591.47412499999996"/>
    <n v="586.88539600000001"/>
  </r>
  <r>
    <n v="923777"/>
    <x v="2"/>
    <x v="7"/>
    <x v="3"/>
    <x v="1"/>
    <n v="539.63144999999997"/>
    <n v="0"/>
    <n v="586.88539600000001"/>
    <n v="576.67358999999999"/>
    <n v="539.63144999999997"/>
  </r>
  <r>
    <n v="923778"/>
    <x v="2"/>
    <x v="7"/>
    <x v="3"/>
    <x v="2"/>
    <n v="0"/>
    <n v="521.95425899999998"/>
    <n v="539.63144999999997"/>
    <n v="525.60103200000003"/>
    <n v="521.95425899999998"/>
  </r>
  <r>
    <n v="923779"/>
    <x v="2"/>
    <x v="7"/>
    <x v="3"/>
    <x v="3"/>
    <n v="607.57869300000004"/>
    <n v="0"/>
    <n v="658.57971199999997"/>
    <n v="619.32836099999997"/>
    <n v="607.57869300000004"/>
  </r>
  <r>
    <n v="923780"/>
    <x v="2"/>
    <x v="8"/>
    <x v="0"/>
    <x v="0"/>
    <n v="4513.1542339999996"/>
    <n v="0"/>
    <n v="6079.9598999999998"/>
    <n v="4513.1542339999996"/>
    <n v="4513.1542339999996"/>
  </r>
  <r>
    <n v="923781"/>
    <x v="2"/>
    <x v="8"/>
    <x v="0"/>
    <x v="1"/>
    <n v="4142.4186159999999"/>
    <n v="0"/>
    <n v="4513.1542339999996"/>
    <n v="4144.8808479999998"/>
    <n v="4142.4186159999999"/>
  </r>
  <r>
    <n v="923782"/>
    <x v="2"/>
    <x v="8"/>
    <x v="0"/>
    <x v="2"/>
    <n v="3618.3764679999999"/>
    <n v="8.4247329999999998"/>
    <n v="4142.4186159999999"/>
    <n v="3645.742624"/>
    <n v="3626.8012010000002"/>
  </r>
  <r>
    <n v="923783"/>
    <x v="2"/>
    <x v="8"/>
    <x v="0"/>
    <x v="3"/>
    <n v="4513.1542339999996"/>
    <n v="0"/>
    <n v="6079.9598999999998"/>
    <n v="4513.1542339999996"/>
    <n v="4513.1542339999996"/>
  </r>
  <r>
    <n v="923784"/>
    <x v="2"/>
    <x v="8"/>
    <x v="1"/>
    <x v="0"/>
    <n v="4915.9247800000003"/>
    <n v="0"/>
    <n v="6070.2305999999999"/>
    <n v="4930.241293"/>
    <n v="4915.9247800000003"/>
  </r>
  <r>
    <n v="923785"/>
    <x v="2"/>
    <x v="8"/>
    <x v="1"/>
    <x v="1"/>
    <n v="4625.8214930000004"/>
    <n v="0"/>
    <n v="4915.9247800000003"/>
    <n v="4632.27592"/>
    <n v="4625.8214930000004"/>
  </r>
  <r>
    <n v="923786"/>
    <x v="2"/>
    <x v="8"/>
    <x v="1"/>
    <x v="2"/>
    <n v="3625.9561410000001"/>
    <n v="343.47351800000001"/>
    <n v="4625.8214930000004"/>
    <n v="4231.2389190000004"/>
    <n v="3969.4296589999999"/>
  </r>
  <r>
    <n v="923787"/>
    <x v="2"/>
    <x v="8"/>
    <x v="1"/>
    <x v="3"/>
    <n v="2930.6178129999998"/>
    <n v="0"/>
    <n v="3618.3764679999999"/>
    <n v="2938.8453679999998"/>
    <n v="2930.6178129999998"/>
  </r>
  <r>
    <n v="923788"/>
    <x v="2"/>
    <x v="8"/>
    <x v="2"/>
    <x v="0"/>
    <n v="1681.4557110000001"/>
    <n v="0"/>
    <n v="1931.979"/>
    <n v="1696.0843640000001"/>
    <n v="1681.4557110000001"/>
  </r>
  <r>
    <n v="923789"/>
    <x v="2"/>
    <x v="8"/>
    <x v="2"/>
    <x v="1"/>
    <n v="1440.091396"/>
    <n v="99.803037000000003"/>
    <n v="1681.4557110000001"/>
    <n v="1620.0825769999999"/>
    <n v="1539.894434"/>
  </r>
  <r>
    <n v="923790"/>
    <x v="2"/>
    <x v="8"/>
    <x v="2"/>
    <x v="2"/>
    <n v="371.14687500000002"/>
    <n v="861.39932299999998"/>
    <n v="1440.091396"/>
    <n v="1361.8944329999999"/>
    <n v="1232.5461969999999"/>
  </r>
  <r>
    <n v="923791"/>
    <x v="2"/>
    <x v="8"/>
    <x v="2"/>
    <x v="3"/>
    <n v="3142.8221079999998"/>
    <n v="0"/>
    <n v="3625.9561410000001"/>
    <n v="3183.2268960000001"/>
    <n v="3142.8221079999998"/>
  </r>
  <r>
    <n v="923792"/>
    <x v="2"/>
    <x v="8"/>
    <x v="3"/>
    <x v="0"/>
    <n v="121.038473"/>
    <n v="0"/>
    <n v="139.2389"/>
    <n v="130.94026199999999"/>
    <n v="121.038473"/>
  </r>
  <r>
    <n v="923793"/>
    <x v="2"/>
    <x v="8"/>
    <x v="3"/>
    <x v="1"/>
    <n v="115.308008"/>
    <n v="3.0902769999999999"/>
    <n v="121.038473"/>
    <n v="118.93240299999999"/>
    <n v="118.398285"/>
  </r>
  <r>
    <n v="923794"/>
    <x v="2"/>
    <x v="8"/>
    <x v="3"/>
    <x v="2"/>
    <n v="0"/>
    <n v="111.910408"/>
    <n v="115.308008"/>
    <n v="112.31"/>
    <n v="111.910408"/>
  </r>
  <r>
    <n v="923795"/>
    <x v="2"/>
    <x v="8"/>
    <x v="3"/>
    <x v="3"/>
    <n v="329.09139800000003"/>
    <n v="0"/>
    <n v="371.14687500000002"/>
    <n v="349.026521"/>
    <n v="329.09139800000003"/>
  </r>
  <r>
    <n v="923796"/>
    <x v="2"/>
    <x v="9"/>
    <x v="0"/>
    <x v="0"/>
    <n v="57992.424293999997"/>
    <n v="0"/>
    <n v="78125.319000000003"/>
    <n v="57992.424293999997"/>
    <n v="57992.424293999997"/>
  </r>
  <r>
    <n v="923797"/>
    <x v="2"/>
    <x v="9"/>
    <x v="0"/>
    <x v="1"/>
    <n v="53228.603667000003"/>
    <n v="0"/>
    <n v="57992.424293999997"/>
    <n v="53260.242470999998"/>
    <n v="53228.603667000003"/>
  </r>
  <r>
    <n v="923798"/>
    <x v="2"/>
    <x v="9"/>
    <x v="0"/>
    <x v="2"/>
    <n v="46494.848731999999"/>
    <n v="108.25481499999999"/>
    <n v="53228.603667000003"/>
    <n v="46846.494086999999"/>
    <n v="46603.103546999999"/>
  </r>
  <r>
    <n v="923799"/>
    <x v="2"/>
    <x v="9"/>
    <x v="0"/>
    <x v="3"/>
    <n v="57992.424293999997"/>
    <n v="0"/>
    <n v="78125.319000000003"/>
    <n v="57992.424293999997"/>
    <n v="57992.424293999997"/>
  </r>
  <r>
    <n v="923800"/>
    <x v="2"/>
    <x v="9"/>
    <x v="1"/>
    <x v="0"/>
    <n v="6128.3685640000003"/>
    <n v="0"/>
    <n v="7569.6642000000002"/>
    <n v="6148.081263"/>
    <n v="6128.3685640000003"/>
  </r>
  <r>
    <n v="923801"/>
    <x v="2"/>
    <x v="9"/>
    <x v="1"/>
    <x v="1"/>
    <n v="5757.7609789999997"/>
    <n v="0"/>
    <n v="6128.3685640000003"/>
    <n v="5774.7616980000003"/>
    <n v="5757.7609789999997"/>
  </r>
  <r>
    <n v="923802"/>
    <x v="2"/>
    <x v="9"/>
    <x v="1"/>
    <x v="2"/>
    <n v="4447.5408170000001"/>
    <n v="421.29921899999999"/>
    <n v="5757.7609789999997"/>
    <n v="5266.6239670000004"/>
    <n v="4868.8400359999996"/>
  </r>
  <r>
    <n v="923803"/>
    <x v="2"/>
    <x v="9"/>
    <x v="1"/>
    <x v="3"/>
    <n v="37635.826087000001"/>
    <n v="0"/>
    <n v="46494.848731999999"/>
    <n v="37763.116139999998"/>
    <n v="37635.826087000001"/>
  </r>
  <r>
    <n v="923804"/>
    <x v="2"/>
    <x v="9"/>
    <x v="2"/>
    <x v="0"/>
    <n v="2065.6701579999999"/>
    <n v="0"/>
    <n v="2414.4319999999998"/>
    <n v="2119.6298529999999"/>
    <n v="2065.6701579999999"/>
  </r>
  <r>
    <n v="923805"/>
    <x v="2"/>
    <x v="9"/>
    <x v="2"/>
    <x v="1"/>
    <n v="1769.1538370000001"/>
    <n v="122.60813899999999"/>
    <n v="2065.6701579999999"/>
    <n v="1990.273197"/>
    <n v="1891.7619769999999"/>
  </r>
  <r>
    <n v="923806"/>
    <x v="2"/>
    <x v="9"/>
    <x v="2"/>
    <x v="2"/>
    <n v="454.30412999999999"/>
    <n v="1054.4000140000001"/>
    <n v="1769.1538370000001"/>
    <n v="1673.088784"/>
    <n v="1508.7041429999999"/>
  </r>
  <r>
    <n v="923807"/>
    <x v="2"/>
    <x v="9"/>
    <x v="2"/>
    <x v="3"/>
    <n v="3791.8702079999998"/>
    <n v="0"/>
    <n v="4447.5408170000001"/>
    <n v="3904.4960839999999"/>
    <n v="3791.8702079999998"/>
  </r>
  <r>
    <n v="923808"/>
    <x v="2"/>
    <x v="9"/>
    <x v="3"/>
    <x v="0"/>
    <n v="148.43369200000001"/>
    <n v="0"/>
    <n v="173.42089999999999"/>
    <n v="163.085014"/>
    <n v="148.43369200000001"/>
  </r>
  <r>
    <n v="923809"/>
    <x v="2"/>
    <x v="9"/>
    <x v="3"/>
    <x v="1"/>
    <n v="141.40622400000001"/>
    <n v="3.789714"/>
    <n v="148.43369200000001"/>
    <n v="145.85094599999999"/>
    <n v="145.19593900000001"/>
  </r>
  <r>
    <n v="923810"/>
    <x v="2"/>
    <x v="9"/>
    <x v="3"/>
    <x v="2"/>
    <n v="0"/>
    <n v="137.23962900000001"/>
    <n v="141.40622400000001"/>
    <n v="137.72966299999999"/>
    <n v="137.23962900000001"/>
  </r>
  <r>
    <n v="923811"/>
    <x v="2"/>
    <x v="9"/>
    <x v="3"/>
    <x v="3"/>
    <n v="397.33858900000001"/>
    <n v="0"/>
    <n v="454.30412999999999"/>
    <n v="427.22760399999999"/>
    <n v="397.33858900000001"/>
  </r>
  <r>
    <n v="923812"/>
    <x v="2"/>
    <x v="10"/>
    <x v="0"/>
    <x v="0"/>
    <n v="9784.8390469999995"/>
    <n v="0"/>
    <n v="13242.577600000001"/>
    <n v="9829.9653519999993"/>
    <n v="9784.8390469999995"/>
  </r>
  <r>
    <n v="923813"/>
    <x v="2"/>
    <x v="10"/>
    <x v="0"/>
    <x v="1"/>
    <n v="8977.4874349999991"/>
    <n v="0"/>
    <n v="9784.8390469999995"/>
    <n v="8986.3961810000001"/>
    <n v="8977.4874349999991"/>
  </r>
  <r>
    <n v="923814"/>
    <x v="2"/>
    <x v="10"/>
    <x v="0"/>
    <x v="2"/>
    <n v="7520.8748159999996"/>
    <n v="287.94734999999997"/>
    <n v="8977.4874349999991"/>
    <n v="7901.0866919999999"/>
    <n v="7808.8221659999999"/>
  </r>
  <r>
    <n v="923815"/>
    <x v="2"/>
    <x v="10"/>
    <x v="0"/>
    <x v="3"/>
    <n v="9784.9600379999993"/>
    <n v="0"/>
    <n v="13242.577600000001"/>
    <n v="9829.9653519999993"/>
    <n v="9784.9600379999993"/>
  </r>
  <r>
    <n v="923816"/>
    <x v="2"/>
    <x v="10"/>
    <x v="1"/>
    <x v="0"/>
    <n v="1085.36769"/>
    <n v="0"/>
    <n v="1351.7384999999999"/>
    <n v="1097.88201"/>
    <n v="1085.36769"/>
  </r>
  <r>
    <n v="923817"/>
    <x v="2"/>
    <x v="10"/>
    <x v="1"/>
    <x v="1"/>
    <n v="1009.3667819999999"/>
    <n v="0"/>
    <n v="1085.36769"/>
    <n v="1022.741974"/>
    <n v="1009.3667819999999"/>
  </r>
  <r>
    <n v="923818"/>
    <x v="2"/>
    <x v="10"/>
    <x v="1"/>
    <x v="2"/>
    <n v="652.79448400000001"/>
    <n v="213.37220300000001"/>
    <n v="1009.3667819999999"/>
    <n v="923.26779499999998"/>
    <n v="866.16668700000002"/>
  </r>
  <r>
    <n v="923819"/>
    <x v="2"/>
    <x v="10"/>
    <x v="1"/>
    <x v="3"/>
    <n v="6053.2030839999998"/>
    <n v="0"/>
    <n v="7520.8748159999996"/>
    <n v="6108.4545250000001"/>
    <n v="6053.2030839999998"/>
  </r>
  <r>
    <n v="923820"/>
    <x v="2"/>
    <x v="10"/>
    <x v="2"/>
    <x v="0"/>
    <n v="1942.0631310000001"/>
    <n v="0"/>
    <n v="2248.2654499999999"/>
    <n v="1973.7522389999999"/>
    <n v="1942.0631310000001"/>
  </r>
  <r>
    <n v="923821"/>
    <x v="2"/>
    <x v="10"/>
    <x v="2"/>
    <x v="1"/>
    <n v="1794.5054130000001"/>
    <n v="0"/>
    <n v="1942.0631310000001"/>
    <n v="1871.177827"/>
    <n v="1794.5054130000001"/>
  </r>
  <r>
    <n v="923822"/>
    <x v="2"/>
    <x v="10"/>
    <x v="2"/>
    <x v="2"/>
    <n v="148.099636"/>
    <n v="1519.759675"/>
    <n v="1794.5054130000001"/>
    <n v="1697.0637690000001"/>
    <n v="1667.8593100000001"/>
  </r>
  <r>
    <n v="923823"/>
    <x v="2"/>
    <x v="10"/>
    <x v="2"/>
    <x v="3"/>
    <n v="566.10120400000005"/>
    <n v="0"/>
    <n v="652.79448400000001"/>
    <n v="573.08827699999995"/>
    <n v="566.10120400000005"/>
  </r>
  <r>
    <n v="923824"/>
    <x v="2"/>
    <x v="10"/>
    <x v="3"/>
    <x v="0"/>
    <n v="49.111131999999998"/>
    <n v="0"/>
    <n v="56.100149999999999"/>
    <n v="52.756580999999997"/>
    <n v="49.111131999999998"/>
  </r>
  <r>
    <n v="923825"/>
    <x v="2"/>
    <x v="10"/>
    <x v="3"/>
    <x v="1"/>
    <n v="48.256011000000001"/>
    <n v="0"/>
    <n v="49.111131999999998"/>
    <n v="48.256597999999997"/>
    <n v="48.256011000000001"/>
  </r>
  <r>
    <n v="923826"/>
    <x v="2"/>
    <x v="10"/>
    <x v="3"/>
    <x v="2"/>
    <n v="0"/>
    <n v="46.999763999999999"/>
    <n v="48.256011000000001"/>
    <n v="47.001353999999999"/>
    <n v="46.999763999999999"/>
  </r>
  <r>
    <n v="923827"/>
    <x v="2"/>
    <x v="10"/>
    <x v="3"/>
    <x v="3"/>
    <n v="134.61816099999999"/>
    <n v="0"/>
    <n v="148.099636"/>
    <n v="139.272897"/>
    <n v="134.61816099999999"/>
  </r>
  <r>
    <n v="923828"/>
    <x v="2"/>
    <x v="11"/>
    <x v="0"/>
    <x v="0"/>
    <n v="2522.2911410000002"/>
    <n v="0"/>
    <n v="3413.6111999999998"/>
    <n v="2533.9235939999999"/>
    <n v="2522.2911410000002"/>
  </r>
  <r>
    <n v="923829"/>
    <x v="2"/>
    <x v="11"/>
    <x v="0"/>
    <x v="1"/>
    <n v="2314.1757280000002"/>
    <n v="0"/>
    <n v="2522.2911410000002"/>
    <n v="2316.4721840000002"/>
    <n v="2314.1757280000002"/>
  </r>
  <r>
    <n v="923830"/>
    <x v="2"/>
    <x v="11"/>
    <x v="0"/>
    <x v="2"/>
    <n v="1938.693383"/>
    <n v="74.225622999999999"/>
    <n v="2314.1757280000002"/>
    <n v="2036.706058"/>
    <n v="2012.9190060000001"/>
  </r>
  <r>
    <n v="923831"/>
    <x v="2"/>
    <x v="11"/>
    <x v="0"/>
    <x v="3"/>
    <n v="2522.3223290000001"/>
    <n v="0"/>
    <n v="3413.6111999999998"/>
    <n v="2533.9235939999999"/>
    <n v="2522.3223290000001"/>
  </r>
  <r>
    <n v="923832"/>
    <x v="2"/>
    <x v="11"/>
    <x v="1"/>
    <x v="0"/>
    <n v="589.18851600000005"/>
    <n v="0"/>
    <n v="739.31820000000005"/>
    <n v="600.474242"/>
    <n v="589.18851600000005"/>
  </r>
  <r>
    <n v="923833"/>
    <x v="2"/>
    <x v="11"/>
    <x v="1"/>
    <x v="1"/>
    <n v="547.63406199999997"/>
    <n v="0"/>
    <n v="589.18851600000005"/>
    <n v="555.19233899999995"/>
    <n v="547.63406199999997"/>
  </r>
  <r>
    <n v="923834"/>
    <x v="2"/>
    <x v="11"/>
    <x v="1"/>
    <x v="2"/>
    <n v="351.44524200000001"/>
    <n v="114.873283"/>
    <n v="547.63406199999997"/>
    <n v="500.92087600000002"/>
    <n v="466.31852500000002"/>
  </r>
  <r>
    <n v="923835"/>
    <x v="2"/>
    <x v="11"/>
    <x v="1"/>
    <x v="3"/>
    <n v="1547.1326079999999"/>
    <n v="0"/>
    <n v="1938.693383"/>
    <n v="1574.606765"/>
    <n v="1547.1326079999999"/>
  </r>
  <r>
    <n v="923836"/>
    <x v="2"/>
    <x v="11"/>
    <x v="2"/>
    <x v="0"/>
    <n v="1051.3543589999999"/>
    <n v="0"/>
    <n v="1237.67905"/>
    <n v="1086.558438"/>
    <n v="1051.3543589999999"/>
  </r>
  <r>
    <n v="923837"/>
    <x v="2"/>
    <x v="11"/>
    <x v="2"/>
    <x v="1"/>
    <n v="971.47258399999998"/>
    <n v="0"/>
    <n v="1051.3543589999999"/>
    <n v="1012.979925"/>
    <n v="971.47258399999998"/>
  </r>
  <r>
    <n v="923838"/>
    <x v="2"/>
    <x v="11"/>
    <x v="2"/>
    <x v="2"/>
    <n v="80.175146999999996"/>
    <n v="822.73636299999998"/>
    <n v="971.47258399999998"/>
    <n v="918.72162200000002"/>
    <n v="902.91151100000002"/>
  </r>
  <r>
    <n v="923839"/>
    <x v="2"/>
    <x v="11"/>
    <x v="2"/>
    <x v="3"/>
    <n v="300.720528"/>
    <n v="0"/>
    <n v="351.44524200000001"/>
    <n v="308.53377799999998"/>
    <n v="300.720528"/>
  </r>
  <r>
    <n v="923840"/>
    <x v="2"/>
    <x v="11"/>
    <x v="3"/>
    <x v="0"/>
    <n v="26.145661"/>
    <n v="0"/>
    <n v="31.700700000000001"/>
    <n v="29.811337999999999"/>
    <n v="26.145661"/>
  </r>
  <r>
    <n v="923841"/>
    <x v="2"/>
    <x v="11"/>
    <x v="3"/>
    <x v="1"/>
    <n v="25.690412999999999"/>
    <n v="0"/>
    <n v="26.145661"/>
    <n v="25.690726000000002"/>
    <n v="25.690412999999999"/>
  </r>
  <r>
    <n v="923842"/>
    <x v="2"/>
    <x v="11"/>
    <x v="3"/>
    <x v="2"/>
    <n v="0"/>
    <n v="25.021616000000002"/>
    <n v="25.690412999999999"/>
    <n v="25.022462999999998"/>
    <n v="25.021616000000002"/>
  </r>
  <r>
    <n v="923843"/>
    <x v="2"/>
    <x v="11"/>
    <x v="3"/>
    <x v="3"/>
    <n v="70.071928999999997"/>
    <n v="0"/>
    <n v="80.175146999999996"/>
    <n v="75.396708000000004"/>
    <n v="70.071928999999997"/>
  </r>
  <r>
    <n v="923844"/>
    <x v="2"/>
    <x v="12"/>
    <x v="0"/>
    <x v="0"/>
    <n v="4133.7365710000004"/>
    <n v="0"/>
    <n v="5568.8220000000001"/>
    <n v="4133.7365710000004"/>
    <n v="4133.7365710000004"/>
  </r>
  <r>
    <n v="923845"/>
    <x v="2"/>
    <x v="12"/>
    <x v="0"/>
    <x v="1"/>
    <n v="3792.7108870000002"/>
    <n v="0"/>
    <n v="4133.7365710000004"/>
    <n v="3796.4236660000001"/>
    <n v="3792.7108870000002"/>
  </r>
  <r>
    <n v="923846"/>
    <x v="2"/>
    <x v="12"/>
    <x v="0"/>
    <x v="2"/>
    <n v="3253.7094059999999"/>
    <n v="57.924112999999998"/>
    <n v="3792.7108870000002"/>
    <n v="3337.9648520000001"/>
    <n v="3311.633519"/>
  </r>
  <r>
    <n v="923847"/>
    <x v="2"/>
    <x v="12"/>
    <x v="0"/>
    <x v="3"/>
    <n v="4133.7365710000004"/>
    <n v="0"/>
    <n v="5568.8220000000001"/>
    <n v="4133.7365710000004"/>
    <n v="4133.7365710000004"/>
  </r>
  <r>
    <n v="923848"/>
    <x v="2"/>
    <x v="12"/>
    <x v="1"/>
    <x v="0"/>
    <n v="1290.772954"/>
    <n v="0"/>
    <n v="1594.376"/>
    <n v="1294.9521870000001"/>
    <n v="1290.772954"/>
  </r>
  <r>
    <n v="923849"/>
    <x v="2"/>
    <x v="12"/>
    <x v="1"/>
    <x v="1"/>
    <n v="1213.3222060000001"/>
    <n v="0"/>
    <n v="1290.772954"/>
    <n v="1216.2953540000001"/>
    <n v="1213.3222060000001"/>
  </r>
  <r>
    <n v="923850"/>
    <x v="2"/>
    <x v="12"/>
    <x v="1"/>
    <x v="2"/>
    <n v="973.05479800000001"/>
    <n v="40.220408999999997"/>
    <n v="1213.3222060000001"/>
    <n v="1109.825822"/>
    <n v="1013.275207"/>
  </r>
  <r>
    <n v="923851"/>
    <x v="2"/>
    <x v="12"/>
    <x v="1"/>
    <x v="3"/>
    <n v="2633.4720889999999"/>
    <n v="0"/>
    <n v="3253.7094059999999"/>
    <n v="2642.6627800000001"/>
    <n v="2633.4720889999999"/>
  </r>
  <r>
    <n v="923852"/>
    <x v="2"/>
    <x v="12"/>
    <x v="2"/>
    <x v="0"/>
    <n v="642.14226799999994"/>
    <n v="0"/>
    <n v="741.52274999999997"/>
    <n v="650.98282200000006"/>
    <n v="642.14226799999994"/>
  </r>
  <r>
    <n v="923853"/>
    <x v="2"/>
    <x v="12"/>
    <x v="2"/>
    <x v="1"/>
    <n v="559.36912099999995"/>
    <n v="0"/>
    <n v="642.14226799999994"/>
    <n v="618.70407499999999"/>
    <n v="559.36912099999995"/>
  </r>
  <r>
    <n v="923854"/>
    <x v="2"/>
    <x v="12"/>
    <x v="2"/>
    <x v="2"/>
    <n v="162.208326"/>
    <n v="323.96623499999998"/>
    <n v="559.36912099999995"/>
    <n v="528.99537699999996"/>
    <n v="486.17455999999999"/>
  </r>
  <r>
    <n v="923855"/>
    <x v="2"/>
    <x v="12"/>
    <x v="2"/>
    <x v="3"/>
    <n v="837.38694499999997"/>
    <n v="0"/>
    <n v="973.05479800000001"/>
    <n v="854.24480700000004"/>
    <n v="837.38694499999997"/>
  </r>
  <r>
    <n v="923856"/>
    <x v="2"/>
    <x v="12"/>
    <x v="3"/>
    <x v="0"/>
    <n v="186.777986"/>
    <n v="0"/>
    <n v="201.09389999999999"/>
    <n v="189.10870399999999"/>
    <n v="186.777986"/>
  </r>
  <r>
    <n v="923857"/>
    <x v="2"/>
    <x v="12"/>
    <x v="3"/>
    <x v="1"/>
    <n v="163.53616700000001"/>
    <n v="0"/>
    <n v="186.777986"/>
    <n v="183.52804900000001"/>
    <n v="163.53616700000001"/>
  </r>
  <r>
    <n v="923858"/>
    <x v="2"/>
    <x v="12"/>
    <x v="3"/>
    <x v="2"/>
    <n v="0"/>
    <n v="104.311538"/>
    <n v="163.53616700000001"/>
    <n v="159.28422699999999"/>
    <n v="104.311538"/>
  </r>
  <r>
    <n v="923859"/>
    <x v="2"/>
    <x v="12"/>
    <x v="3"/>
    <x v="3"/>
    <n v="145.837852"/>
    <n v="0"/>
    <n v="162.208326"/>
    <n v="152.54070899999999"/>
    <n v="145.837852"/>
  </r>
  <r>
    <n v="923860"/>
    <x v="2"/>
    <x v="13"/>
    <x v="0"/>
    <x v="0"/>
    <n v="3044.6444029999998"/>
    <n v="0"/>
    <n v="4101.6360000000004"/>
    <n v="3044.6444029999998"/>
    <n v="3044.6444029999998"/>
  </r>
  <r>
    <n v="923861"/>
    <x v="2"/>
    <x v="13"/>
    <x v="0"/>
    <x v="1"/>
    <n v="2793.466825"/>
    <n v="0"/>
    <n v="3044.6444029999998"/>
    <n v="2796.2014199999999"/>
    <n v="2793.466825"/>
  </r>
  <r>
    <n v="923862"/>
    <x v="2"/>
    <x v="13"/>
    <x v="0"/>
    <x v="2"/>
    <n v="2396.4702149999998"/>
    <n v="42.663125000000001"/>
    <n v="2793.466825"/>
    <n v="2458.5301530000002"/>
    <n v="2439.1333399999999"/>
  </r>
  <r>
    <n v="923863"/>
    <x v="2"/>
    <x v="13"/>
    <x v="0"/>
    <x v="3"/>
    <n v="3044.6444029999998"/>
    <n v="0"/>
    <n v="4101.6360000000004"/>
    <n v="3044.6444029999998"/>
    <n v="3044.6444029999998"/>
  </r>
  <r>
    <n v="923864"/>
    <x v="2"/>
    <x v="13"/>
    <x v="1"/>
    <x v="0"/>
    <n v="5122.4165370000001"/>
    <n v="0"/>
    <n v="6337.0832"/>
    <n v="5146.978975"/>
    <n v="5122.4165370000001"/>
  </r>
  <r>
    <n v="923865"/>
    <x v="2"/>
    <x v="13"/>
    <x v="1"/>
    <x v="1"/>
    <n v="4812.6868370000002"/>
    <n v="0"/>
    <n v="5122.4165370000001"/>
    <n v="4826.8531030000004"/>
    <n v="4812.6868370000002"/>
  </r>
  <r>
    <n v="923866"/>
    <x v="2"/>
    <x v="13"/>
    <x v="1"/>
    <x v="2"/>
    <n v="3791.8395599999999"/>
    <n v="156.732528"/>
    <n v="4812.6868370000002"/>
    <n v="4402.1646499999997"/>
    <n v="3948.572087"/>
  </r>
  <r>
    <n v="923867"/>
    <x v="2"/>
    <x v="13"/>
    <x v="1"/>
    <x v="3"/>
    <n v="1936.1222379999999"/>
    <n v="0"/>
    <n v="2396.4702149999998"/>
    <n v="1946.4131090000001"/>
    <n v="1936.1222379999999"/>
  </r>
  <r>
    <n v="923868"/>
    <x v="2"/>
    <x v="13"/>
    <x v="2"/>
    <x v="0"/>
    <n v="2523.6993969999999"/>
    <n v="0"/>
    <n v="2942.2258999999999"/>
    <n v="2582.9801179999999"/>
    <n v="2523.6993969999999"/>
  </r>
  <r>
    <n v="923869"/>
    <x v="2"/>
    <x v="13"/>
    <x v="2"/>
    <x v="1"/>
    <n v="2198.390578"/>
    <n v="0"/>
    <n v="2523.6993969999999"/>
    <n v="2431.5843690000002"/>
    <n v="2198.390578"/>
  </r>
  <r>
    <n v="923870"/>
    <x v="2"/>
    <x v="13"/>
    <x v="2"/>
    <x v="2"/>
    <n v="626.72989399999994"/>
    <n v="1251.719499"/>
    <n v="2198.390578"/>
    <n v="2079.0179699999999"/>
    <n v="1878.449394"/>
  </r>
  <r>
    <n v="923871"/>
    <x v="2"/>
    <x v="13"/>
    <x v="2"/>
    <x v="3"/>
    <n v="3225.313208"/>
    <n v="0"/>
    <n v="3791.8395599999999"/>
    <n v="3328.8559489999998"/>
    <n v="3225.313208"/>
  </r>
  <r>
    <n v="923872"/>
    <x v="2"/>
    <x v="13"/>
    <x v="3"/>
    <x v="0"/>
    <n v="759.53334400000006"/>
    <n v="0"/>
    <n v="828.93314999999996"/>
    <n v="779.52873399999999"/>
    <n v="759.53334400000006"/>
  </r>
  <r>
    <n v="923873"/>
    <x v="2"/>
    <x v="13"/>
    <x v="3"/>
    <x v="1"/>
    <n v="659.92197299999998"/>
    <n v="0"/>
    <n v="759.53334400000006"/>
    <n v="746.31746399999997"/>
    <n v="659.92197299999998"/>
  </r>
  <r>
    <n v="923874"/>
    <x v="2"/>
    <x v="13"/>
    <x v="3"/>
    <x v="2"/>
    <n v="0"/>
    <n v="404.52228600000001"/>
    <n v="659.92197299999998"/>
    <n v="642.764002"/>
    <n v="404.52228600000001"/>
  </r>
  <r>
    <n v="923875"/>
    <x v="2"/>
    <x v="13"/>
    <x v="3"/>
    <x v="3"/>
    <n v="553.23730499999999"/>
    <n v="0"/>
    <n v="626.72989399999994"/>
    <n v="589.37679300000002"/>
    <n v="553.23730499999999"/>
  </r>
  <r>
    <n v="923876"/>
    <x v="2"/>
    <x v="14"/>
    <x v="0"/>
    <x v="0"/>
    <n v="496.282601"/>
    <n v="0"/>
    <n v="671.73800000000006"/>
    <n v="498.63111700000002"/>
    <n v="496.282601"/>
  </r>
  <r>
    <n v="923877"/>
    <x v="2"/>
    <x v="14"/>
    <x v="0"/>
    <x v="1"/>
    <n v="455.32077700000002"/>
    <n v="0"/>
    <n v="496.282601"/>
    <n v="455.78594099999998"/>
    <n v="455.32077700000002"/>
  </r>
  <r>
    <n v="923878"/>
    <x v="2"/>
    <x v="14"/>
    <x v="0"/>
    <x v="2"/>
    <n v="380.90676100000002"/>
    <n v="15.013749000000001"/>
    <n v="455.32077700000002"/>
    <n v="400.72781600000002"/>
    <n v="395.92050999999998"/>
  </r>
  <r>
    <n v="923879"/>
    <x v="2"/>
    <x v="14"/>
    <x v="0"/>
    <x v="3"/>
    <n v="496.28890200000001"/>
    <n v="0"/>
    <n v="671.73800000000006"/>
    <n v="498.63111700000002"/>
    <n v="496.28890200000001"/>
  </r>
  <r>
    <n v="923880"/>
    <x v="2"/>
    <x v="14"/>
    <x v="1"/>
    <x v="0"/>
    <n v="1300.861218"/>
    <n v="0"/>
    <n v="1620.6382000000001"/>
    <n v="1316.282346"/>
    <n v="1300.861218"/>
  </r>
  <r>
    <n v="923881"/>
    <x v="2"/>
    <x v="14"/>
    <x v="1"/>
    <x v="1"/>
    <n v="1209.062097"/>
    <n v="0"/>
    <n v="1300.861218"/>
    <n v="1225.801526"/>
    <n v="1209.062097"/>
  </r>
  <r>
    <n v="923882"/>
    <x v="2"/>
    <x v="14"/>
    <x v="1"/>
    <x v="2"/>
    <n v="814.34696499999995"/>
    <n v="220.06395000000001"/>
    <n v="1209.062097"/>
    <n v="1105.9291000000001"/>
    <n v="1034.4109149999999"/>
  </r>
  <r>
    <n v="923883"/>
    <x v="2"/>
    <x v="14"/>
    <x v="1"/>
    <x v="3"/>
    <n v="306.49698599999999"/>
    <n v="0"/>
    <n v="380.90676100000002"/>
    <n v="309.37247100000002"/>
    <n v="306.49698599999999"/>
  </r>
  <r>
    <n v="923884"/>
    <x v="2"/>
    <x v="14"/>
    <x v="2"/>
    <x v="0"/>
    <n v="367.83902599999999"/>
    <n v="0"/>
    <n v="425.93459999999999"/>
    <n v="373.92798499999998"/>
    <n v="367.83902599999999"/>
  </r>
  <r>
    <n v="923885"/>
    <x v="2"/>
    <x v="14"/>
    <x v="2"/>
    <x v="1"/>
    <n v="339.65720900000002"/>
    <n v="0"/>
    <n v="367.83902599999999"/>
    <n v="354.41290199999997"/>
    <n v="339.65720900000002"/>
  </r>
  <r>
    <n v="923886"/>
    <x v="2"/>
    <x v="14"/>
    <x v="2"/>
    <x v="2"/>
    <n v="28.551559999999998"/>
    <n v="287.03990599999997"/>
    <n v="339.65720900000002"/>
    <n v="321.21382199999999"/>
    <n v="315.59146600000003"/>
  </r>
  <r>
    <n v="923887"/>
    <x v="2"/>
    <x v="14"/>
    <x v="2"/>
    <x v="3"/>
    <n v="706.07472600000006"/>
    <n v="0"/>
    <n v="814.34696499999995"/>
    <n v="714.91520000000003"/>
    <n v="706.07472600000006"/>
  </r>
  <r>
    <n v="923888"/>
    <x v="2"/>
    <x v="14"/>
    <x v="3"/>
    <x v="0"/>
    <n v="64.793718999999996"/>
    <n v="0"/>
    <n v="74.011300000000006"/>
    <n v="69.600227000000004"/>
    <n v="64.793718999999996"/>
  </r>
  <r>
    <n v="923889"/>
    <x v="2"/>
    <x v="14"/>
    <x v="3"/>
    <x v="1"/>
    <n v="63.665509999999998"/>
    <n v="0"/>
    <n v="64.793718999999996"/>
    <n v="63.666308999999998"/>
    <n v="63.665509999999998"/>
  </r>
  <r>
    <n v="923890"/>
    <x v="2"/>
    <x v="14"/>
    <x v="3"/>
    <x v="2"/>
    <n v="0"/>
    <n v="62.008043999999998"/>
    <n v="63.665509999999998"/>
    <n v="62.010205999999997"/>
    <n v="62.008043999999998"/>
  </r>
  <r>
    <n v="923891"/>
    <x v="2"/>
    <x v="14"/>
    <x v="3"/>
    <x v="3"/>
    <n v="25.953047000000002"/>
    <n v="0"/>
    <n v="28.551559999999998"/>
    <n v="26.849886999999999"/>
    <n v="25.953047000000002"/>
  </r>
  <r>
    <n v="923892"/>
    <x v="2"/>
    <x v="15"/>
    <x v="0"/>
    <x v="0"/>
    <n v="1060.1613199999999"/>
    <n v="0"/>
    <n v="1434.97"/>
    <n v="1065.1782310000001"/>
    <n v="1060.1613199999999"/>
  </r>
  <r>
    <n v="923893"/>
    <x v="2"/>
    <x v="15"/>
    <x v="0"/>
    <x v="1"/>
    <n v="972.65846999999997"/>
    <n v="0"/>
    <n v="1060.1613199999999"/>
    <n v="973.65215599999999"/>
    <n v="972.65846999999997"/>
  </r>
  <r>
    <n v="923894"/>
    <x v="2"/>
    <x v="15"/>
    <x v="0"/>
    <x v="2"/>
    <n v="813.69342300000005"/>
    <n v="32.072386999999999"/>
    <n v="972.65846999999997"/>
    <n v="856.03671899999995"/>
    <n v="845.76580999999999"/>
  </r>
  <r>
    <n v="923895"/>
    <x v="2"/>
    <x v="15"/>
    <x v="0"/>
    <x v="3"/>
    <n v="1060.1747780000001"/>
    <n v="0"/>
    <n v="1434.97"/>
    <n v="1065.1782310000001"/>
    <n v="1060.1747780000001"/>
  </r>
  <r>
    <n v="923896"/>
    <x v="2"/>
    <x v="15"/>
    <x v="1"/>
    <x v="0"/>
    <n v="1699.6521729999999"/>
    <n v="0"/>
    <n v="2133.8881999999999"/>
    <n v="1733.143996"/>
    <n v="1699.6521729999999"/>
  </r>
  <r>
    <n v="923897"/>
    <x v="2"/>
    <x v="15"/>
    <x v="1"/>
    <x v="1"/>
    <n v="1578.8141450000001"/>
    <n v="0"/>
    <n v="1699.6521729999999"/>
    <n v="1601.582242"/>
    <n v="1578.8141450000001"/>
  </r>
  <r>
    <n v="923898"/>
    <x v="2"/>
    <x v="15"/>
    <x v="1"/>
    <x v="2"/>
    <n v="1054.784856"/>
    <n v="285.03835800000002"/>
    <n v="1578.8141450000001"/>
    <n v="1444.1412989999999"/>
    <n v="1339.8232149999999"/>
  </r>
  <r>
    <n v="923899"/>
    <x v="2"/>
    <x v="15"/>
    <x v="1"/>
    <x v="3"/>
    <n v="649.02606200000002"/>
    <n v="0"/>
    <n v="813.69342300000005"/>
    <n v="660.881798"/>
    <n v="649.02606200000002"/>
  </r>
  <r>
    <n v="923900"/>
    <x v="2"/>
    <x v="15"/>
    <x v="2"/>
    <x v="0"/>
    <n v="515.36574199999995"/>
    <n v="0"/>
    <n v="606.98820000000001"/>
    <n v="532.87494100000004"/>
    <n v="515.36574199999995"/>
  </r>
  <r>
    <n v="923901"/>
    <x v="2"/>
    <x v="15"/>
    <x v="2"/>
    <x v="1"/>
    <n v="475.88123300000001"/>
    <n v="0"/>
    <n v="515.36574199999995"/>
    <n v="496.55489299999999"/>
    <n v="475.88123300000001"/>
  </r>
  <r>
    <n v="923902"/>
    <x v="2"/>
    <x v="15"/>
    <x v="2"/>
    <x v="2"/>
    <n v="40.002541000000001"/>
    <n v="402.16106400000001"/>
    <n v="475.88123300000001"/>
    <n v="450.04088200000001"/>
    <n v="442.16360500000002"/>
  </r>
  <r>
    <n v="923903"/>
    <x v="2"/>
    <x v="15"/>
    <x v="2"/>
    <x v="3"/>
    <n v="902.21394499999997"/>
    <n v="0"/>
    <n v="1054.784856"/>
    <n v="925.99562500000002"/>
    <n v="902.21394499999997"/>
  </r>
  <r>
    <n v="923904"/>
    <x v="2"/>
    <x v="15"/>
    <x v="3"/>
    <x v="0"/>
    <n v="41.826763"/>
    <n v="0"/>
    <n v="50.709299999999999"/>
    <n v="47.687026000000003"/>
    <n v="41.826763"/>
  </r>
  <r>
    <n v="923905"/>
    <x v="2"/>
    <x v="15"/>
    <x v="3"/>
    <x v="1"/>
    <n v="41.098461999999998"/>
    <n v="0"/>
    <n v="41.826763"/>
    <n v="41.098976999999998"/>
    <n v="41.098461999999998"/>
  </r>
  <r>
    <n v="923906"/>
    <x v="2"/>
    <x v="15"/>
    <x v="3"/>
    <x v="2"/>
    <n v="0"/>
    <n v="40.028506"/>
    <n v="41.098461999999998"/>
    <n v="40.029902"/>
    <n v="40.028506"/>
  </r>
  <r>
    <n v="923907"/>
    <x v="2"/>
    <x v="15"/>
    <x v="3"/>
    <x v="3"/>
    <n v="34.963214000000001"/>
    <n v="0"/>
    <n v="40.002541000000001"/>
    <n v="37.618389999999998"/>
    <n v="34.963214000000001"/>
  </r>
  <r>
    <n v="923908"/>
    <x v="2"/>
    <x v="16"/>
    <x v="0"/>
    <x v="0"/>
    <n v="1507.023578"/>
    <n v="0"/>
    <n v="2034.6858"/>
    <n v="1510.3472690000001"/>
    <n v="1507.023578"/>
  </r>
  <r>
    <n v="923909"/>
    <x v="2"/>
    <x v="16"/>
    <x v="0"/>
    <x v="1"/>
    <n v="1382.7869250000001"/>
    <n v="0"/>
    <n v="1507.023578"/>
    <n v="1384.0504539999999"/>
    <n v="1382.7869250000001"/>
  </r>
  <r>
    <n v="923910"/>
    <x v="2"/>
    <x v="16"/>
    <x v="0"/>
    <x v="2"/>
    <n v="1199.2247110000001"/>
    <n v="9.6238489999999999"/>
    <n v="1382.7869250000001"/>
    <n v="1216.9907720000001"/>
    <n v="1208.8485599999999"/>
  </r>
  <r>
    <n v="923911"/>
    <x v="2"/>
    <x v="16"/>
    <x v="0"/>
    <x v="3"/>
    <n v="1506.982068"/>
    <n v="0"/>
    <n v="2034.6858"/>
    <n v="1510.3472690000001"/>
    <n v="1506.982068"/>
  </r>
  <r>
    <n v="923912"/>
    <x v="2"/>
    <x v="16"/>
    <x v="1"/>
    <x v="0"/>
    <n v="190.88704799999999"/>
    <n v="0"/>
    <n v="235.68119999999999"/>
    <n v="191.42027100000001"/>
    <n v="190.88704799999999"/>
  </r>
  <r>
    <n v="923913"/>
    <x v="2"/>
    <x v="16"/>
    <x v="1"/>
    <x v="1"/>
    <n v="178.73580799999999"/>
    <n v="0"/>
    <n v="190.88704799999999"/>
    <n v="179.87286599999999"/>
    <n v="178.73580799999999"/>
  </r>
  <r>
    <n v="923914"/>
    <x v="2"/>
    <x v="16"/>
    <x v="1"/>
    <x v="2"/>
    <n v="136.105121"/>
    <n v="21.579961999999998"/>
    <n v="178.73580799999999"/>
    <n v="163.489644"/>
    <n v="157.68508299999999"/>
  </r>
  <r>
    <n v="923915"/>
    <x v="2"/>
    <x v="16"/>
    <x v="1"/>
    <x v="3"/>
    <n v="971.47360300000003"/>
    <n v="0"/>
    <n v="1199.2247110000001"/>
    <n v="974.01031"/>
    <n v="971.47360300000003"/>
  </r>
  <r>
    <n v="923916"/>
    <x v="2"/>
    <x v="16"/>
    <x v="2"/>
    <x v="0"/>
    <n v="1591.092807"/>
    <n v="0"/>
    <n v="1858.1192000000001"/>
    <n v="1631.2428460000001"/>
    <n v="1591.092807"/>
  </r>
  <r>
    <n v="923917"/>
    <x v="2"/>
    <x v="16"/>
    <x v="2"/>
    <x v="1"/>
    <n v="1501.3537160000001"/>
    <n v="0"/>
    <n v="1591.092807"/>
    <n v="1533.0179189999999"/>
    <n v="1501.3537160000001"/>
  </r>
  <r>
    <n v="923918"/>
    <x v="2"/>
    <x v="16"/>
    <x v="2"/>
    <x v="2"/>
    <n v="135.33638300000001"/>
    <n v="1182.7350309999999"/>
    <n v="1501.3537160000001"/>
    <n v="1419.830209"/>
    <n v="1318.071414"/>
  </r>
  <r>
    <n v="923919"/>
    <x v="2"/>
    <x v="16"/>
    <x v="2"/>
    <x v="3"/>
    <n v="117.948487"/>
    <n v="0"/>
    <n v="136.105121"/>
    <n v="119.48668499999999"/>
    <n v="117.948487"/>
  </r>
  <r>
    <n v="923920"/>
    <x v="2"/>
    <x v="16"/>
    <x v="3"/>
    <x v="0"/>
    <n v="9.1573869999999999"/>
    <n v="0"/>
    <n v="9.9546500000000009"/>
    <n v="9.3613529999999994"/>
    <n v="9.1573869999999999"/>
  </r>
  <r>
    <n v="923921"/>
    <x v="2"/>
    <x v="16"/>
    <x v="3"/>
    <x v="1"/>
    <n v="8.6700149999999994"/>
    <n v="0"/>
    <n v="9.1573869999999999"/>
    <n v="8.998049"/>
    <n v="8.6700149999999994"/>
  </r>
  <r>
    <n v="923922"/>
    <x v="2"/>
    <x v="16"/>
    <x v="3"/>
    <x v="2"/>
    <n v="0"/>
    <n v="7.1698979999999999"/>
    <n v="8.6700149999999994"/>
    <n v="8.4445949999999996"/>
    <n v="7.1698979999999999"/>
  </r>
  <r>
    <n v="923923"/>
    <x v="2"/>
    <x v="16"/>
    <x v="3"/>
    <x v="3"/>
    <n v="126.392522"/>
    <n v="0"/>
    <n v="135.33638300000001"/>
    <n v="127.270335"/>
    <n v="126.392522"/>
  </r>
  <r>
    <n v="923924"/>
    <x v="2"/>
    <x v="17"/>
    <x v="0"/>
    <x v="0"/>
    <n v="5358.4730010000003"/>
    <n v="0"/>
    <n v="7234.6638000000003"/>
    <n v="5370.2909390000004"/>
    <n v="5358.4730010000003"/>
  </r>
  <r>
    <n v="923925"/>
    <x v="2"/>
    <x v="17"/>
    <x v="0"/>
    <x v="1"/>
    <n v="4916.728916"/>
    <n v="0"/>
    <n v="5358.4730010000003"/>
    <n v="4921.2216040000003"/>
    <n v="4916.728916"/>
  </r>
  <r>
    <n v="923926"/>
    <x v="2"/>
    <x v="17"/>
    <x v="0"/>
    <x v="2"/>
    <n v="4264.0392570000004"/>
    <n v="34.219166000000001"/>
    <n v="4916.728916"/>
    <n v="4327.213119"/>
    <n v="4298.2584230000002"/>
  </r>
  <r>
    <n v="923927"/>
    <x v="2"/>
    <x v="17"/>
    <x v="0"/>
    <x v="3"/>
    <n v="5358.3254049999996"/>
    <n v="0"/>
    <n v="7234.6638000000003"/>
    <n v="5370.2909390000004"/>
    <n v="5358.3254049999996"/>
  </r>
  <r>
    <n v="923928"/>
    <x v="2"/>
    <x v="17"/>
    <x v="1"/>
    <x v="0"/>
    <n v="752.642338"/>
    <n v="0"/>
    <n v="930.40160000000003"/>
    <n v="755.67218000000003"/>
    <n v="752.642338"/>
  </r>
  <r>
    <n v="923929"/>
    <x v="2"/>
    <x v="17"/>
    <x v="1"/>
    <x v="1"/>
    <n v="704.639814"/>
    <n v="0"/>
    <n v="752.642338"/>
    <n v="709.21487500000001"/>
    <n v="704.639814"/>
  </r>
  <r>
    <n v="923930"/>
    <x v="2"/>
    <x v="17"/>
    <x v="1"/>
    <x v="2"/>
    <n v="531.55326500000001"/>
    <n v="84.279703999999995"/>
    <n v="704.639814"/>
    <n v="644.53403800000001"/>
    <n v="615.83296900000005"/>
  </r>
  <r>
    <n v="923931"/>
    <x v="2"/>
    <x v="17"/>
    <x v="1"/>
    <x v="3"/>
    <n v="3449.2866439999998"/>
    <n v="0"/>
    <n v="4264.0392570000004"/>
    <n v="3463.2526849999999"/>
    <n v="3449.2866439999998"/>
  </r>
  <r>
    <n v="923932"/>
    <x v="2"/>
    <x v="17"/>
    <x v="2"/>
    <x v="0"/>
    <n v="6166.7848320000003"/>
    <n v="0"/>
    <n v="7248.1887999999999"/>
    <n v="6363.1849480000001"/>
    <n v="6166.7848320000003"/>
  </r>
  <r>
    <n v="923933"/>
    <x v="2"/>
    <x v="17"/>
    <x v="2"/>
    <x v="1"/>
    <n v="5817.7307979999996"/>
    <n v="0"/>
    <n v="6166.7848320000003"/>
    <n v="5941.6971860000003"/>
    <n v="5817.7307979999996"/>
  </r>
  <r>
    <n v="923934"/>
    <x v="2"/>
    <x v="17"/>
    <x v="2"/>
    <x v="2"/>
    <n v="515.41751199999999"/>
    <n v="4504.3493319999998"/>
    <n v="5817.7307979999996"/>
    <n v="5501.8280160000004"/>
    <n v="5019.7668430000003"/>
  </r>
  <r>
    <n v="923935"/>
    <x v="2"/>
    <x v="17"/>
    <x v="2"/>
    <x v="3"/>
    <n v="458.16152799999998"/>
    <n v="0"/>
    <n v="531.55326500000001"/>
    <n v="466.65061100000003"/>
    <n v="458.16152799999998"/>
  </r>
  <r>
    <n v="923936"/>
    <x v="2"/>
    <x v="17"/>
    <x v="3"/>
    <x v="0"/>
    <n v="40.798627000000003"/>
    <n v="0"/>
    <n v="44.384300000000003"/>
    <n v="41.738996"/>
    <n v="40.798627000000003"/>
  </r>
  <r>
    <n v="923937"/>
    <x v="2"/>
    <x v="17"/>
    <x v="3"/>
    <x v="1"/>
    <n v="38.627254000000001"/>
    <n v="0"/>
    <n v="40.798627000000003"/>
    <n v="40.088731000000003"/>
    <n v="38.627254000000001"/>
  </r>
  <r>
    <n v="923938"/>
    <x v="2"/>
    <x v="17"/>
    <x v="3"/>
    <x v="2"/>
    <n v="0"/>
    <n v="29.728289"/>
    <n v="38.627254000000001"/>
    <n v="37.622945000000001"/>
    <n v="29.728289"/>
  </r>
  <r>
    <n v="923939"/>
    <x v="2"/>
    <x v="17"/>
    <x v="3"/>
    <x v="3"/>
    <n v="481.14078499999999"/>
    <n v="0"/>
    <n v="515.41751199999999"/>
    <n v="484.69862799999999"/>
    <n v="481.14078499999999"/>
  </r>
  <r>
    <n v="923940"/>
    <x v="2"/>
    <x v="18"/>
    <x v="0"/>
    <x v="0"/>
    <n v="7681.1813590000002"/>
    <n v="0"/>
    <n v="10366.4694"/>
    <n v="7695.0302359999996"/>
    <n v="7681.1813590000002"/>
  </r>
  <r>
    <n v="923941"/>
    <x v="2"/>
    <x v="18"/>
    <x v="0"/>
    <x v="1"/>
    <n v="7044.0281459999997"/>
    <n v="0"/>
    <n v="7681.1813590000002"/>
    <n v="7054.39696"/>
    <n v="7044.0281459999997"/>
  </r>
  <r>
    <n v="923942"/>
    <x v="2"/>
    <x v="18"/>
    <x v="0"/>
    <x v="2"/>
    <n v="6096.8673159999998"/>
    <n v="46.764403000000001"/>
    <n v="7044.0281459999997"/>
    <n v="6199.4491719999996"/>
    <n v="6143.631719"/>
  </r>
  <r>
    <n v="923943"/>
    <x v="2"/>
    <x v="18"/>
    <x v="0"/>
    <x v="3"/>
    <n v="7685.2339499999998"/>
    <n v="0"/>
    <n v="10366.4694"/>
    <n v="7695.0302359999996"/>
    <n v="7685.2339499999998"/>
  </r>
  <r>
    <n v="923944"/>
    <x v="2"/>
    <x v="18"/>
    <x v="1"/>
    <x v="0"/>
    <n v="25390.590265999999"/>
    <n v="0"/>
    <n v="31352.3704"/>
    <n v="25464.395239000001"/>
    <n v="25390.590265999999"/>
  </r>
  <r>
    <n v="923945"/>
    <x v="2"/>
    <x v="18"/>
    <x v="1"/>
    <x v="1"/>
    <n v="23430.976910000001"/>
    <n v="0"/>
    <n v="25390.590265999999"/>
    <n v="23925.553208000001"/>
    <n v="23430.976910000001"/>
  </r>
  <r>
    <n v="923946"/>
    <x v="2"/>
    <x v="18"/>
    <x v="1"/>
    <x v="2"/>
    <n v="18737.581791000001"/>
    <n v="1507.3149599999999"/>
    <n v="23430.976910000001"/>
    <n v="21432.314579000002"/>
    <n v="20244.896751"/>
  </r>
  <r>
    <n v="923947"/>
    <x v="2"/>
    <x v="18"/>
    <x v="1"/>
    <x v="3"/>
    <n v="4941.9099530000003"/>
    <n v="0"/>
    <n v="6096.8673159999998"/>
    <n v="4951.875634"/>
    <n v="4941.9099530000003"/>
  </r>
  <r>
    <n v="923948"/>
    <x v="2"/>
    <x v="18"/>
    <x v="2"/>
    <x v="0"/>
    <n v="8183.5984360000002"/>
    <n v="0"/>
    <n v="9472.9973499999996"/>
    <n v="8316.3443740000002"/>
    <n v="8183.5984360000002"/>
  </r>
  <r>
    <n v="923949"/>
    <x v="2"/>
    <x v="18"/>
    <x v="2"/>
    <x v="1"/>
    <n v="7391.5492560000002"/>
    <n v="0"/>
    <n v="8183.5984360000002"/>
    <n v="7884.8970929999996"/>
    <n v="7391.5492560000002"/>
  </r>
  <r>
    <n v="923950"/>
    <x v="2"/>
    <x v="18"/>
    <x v="2"/>
    <x v="2"/>
    <n v="1496.0305330000001"/>
    <n v="5018.738848"/>
    <n v="7391.5492560000002"/>
    <n v="6990.1881320000002"/>
    <n v="6514.7693810000001"/>
  </r>
  <r>
    <n v="923951"/>
    <x v="2"/>
    <x v="18"/>
    <x v="2"/>
    <x v="3"/>
    <n v="16228.794073999999"/>
    <n v="0"/>
    <n v="18737.581791000001"/>
    <n v="16449.723053999998"/>
    <n v="16228.794073999999"/>
  </r>
  <r>
    <n v="923952"/>
    <x v="2"/>
    <x v="18"/>
    <x v="3"/>
    <x v="0"/>
    <n v="41.669347999999999"/>
    <n v="0"/>
    <n v="45.127249999999997"/>
    <n v="42.437666"/>
    <n v="41.669347999999999"/>
  </r>
  <r>
    <n v="923953"/>
    <x v="2"/>
    <x v="18"/>
    <x v="3"/>
    <x v="1"/>
    <n v="37.460278000000002"/>
    <n v="0"/>
    <n v="41.669347999999999"/>
    <n v="40.944302"/>
    <n v="37.460278000000002"/>
  </r>
  <r>
    <n v="923954"/>
    <x v="2"/>
    <x v="18"/>
    <x v="3"/>
    <x v="2"/>
    <n v="0"/>
    <n v="34.807102999999998"/>
    <n v="37.460278000000002"/>
    <n v="36.486311000000001"/>
    <n v="34.807102999999998"/>
  </r>
  <r>
    <n v="923955"/>
    <x v="2"/>
    <x v="18"/>
    <x v="3"/>
    <x v="3"/>
    <n v="1381.940885"/>
    <n v="0"/>
    <n v="1496.0305330000001"/>
    <n v="1406.867113"/>
    <n v="1381.940885"/>
  </r>
  <r>
    <n v="923956"/>
    <x v="2"/>
    <x v="19"/>
    <x v="0"/>
    <x v="0"/>
    <n v="35009.466057999998"/>
    <n v="0"/>
    <n v="47248.534"/>
    <n v="35072.586788000001"/>
    <n v="35009.466057999998"/>
  </r>
  <r>
    <n v="923957"/>
    <x v="2"/>
    <x v="19"/>
    <x v="0"/>
    <x v="1"/>
    <n v="32105.434408000001"/>
    <n v="0"/>
    <n v="35009.466057999998"/>
    <n v="32152.693627000001"/>
    <n v="32105.434408000001"/>
  </r>
  <r>
    <n v="923958"/>
    <x v="2"/>
    <x v="19"/>
    <x v="0"/>
    <x v="2"/>
    <n v="27788.423298999998"/>
    <n v="213.14372800000001"/>
    <n v="32105.434408000001"/>
    <n v="28255.992823"/>
    <n v="28001.567027000001"/>
  </r>
  <r>
    <n v="923959"/>
    <x v="2"/>
    <x v="19"/>
    <x v="0"/>
    <x v="3"/>
    <n v="35027.93705"/>
    <n v="0"/>
    <n v="47248.534"/>
    <n v="35072.586788000001"/>
    <n v="35027.93705"/>
  </r>
  <r>
    <n v="923960"/>
    <x v="2"/>
    <x v="19"/>
    <x v="1"/>
    <x v="0"/>
    <n v="106605.4852"/>
    <n v="0"/>
    <n v="131731.1593"/>
    <n v="106992.04758300001"/>
    <n v="106605.4852"/>
  </r>
  <r>
    <n v="923961"/>
    <x v="2"/>
    <x v="19"/>
    <x v="1"/>
    <x v="1"/>
    <n v="98270.880736999999"/>
    <n v="0"/>
    <n v="106605.4852"/>
    <n v="100454.348704"/>
    <n v="98270.880736999999"/>
  </r>
  <r>
    <n v="923962"/>
    <x v="2"/>
    <x v="19"/>
    <x v="1"/>
    <x v="2"/>
    <n v="77398.528888999994"/>
    <n v="6226.2015330000004"/>
    <n v="98270.880736999999"/>
    <n v="89888.374609999999"/>
    <n v="83624.730421999993"/>
  </r>
  <r>
    <n v="923963"/>
    <x v="2"/>
    <x v="19"/>
    <x v="1"/>
    <x v="3"/>
    <n v="22509.493553"/>
    <n v="0"/>
    <n v="27788.423298999998"/>
    <n v="22569.757404"/>
    <n v="22509.493553"/>
  </r>
  <r>
    <n v="923964"/>
    <x v="2"/>
    <x v="19"/>
    <x v="2"/>
    <x v="0"/>
    <n v="35872.201461999997"/>
    <n v="0"/>
    <n v="41836.423849999999"/>
    <n v="36728.196497999998"/>
    <n v="35872.201461999997"/>
  </r>
  <r>
    <n v="923965"/>
    <x v="2"/>
    <x v="19"/>
    <x v="2"/>
    <x v="1"/>
    <n v="32396.264324"/>
    <n v="0"/>
    <n v="35872.201461999997"/>
    <n v="34562.866108000002"/>
    <n v="32396.264324"/>
  </r>
  <r>
    <n v="923966"/>
    <x v="2"/>
    <x v="19"/>
    <x v="2"/>
    <x v="2"/>
    <n v="6179.6428749999995"/>
    <n v="20730.869515999999"/>
    <n v="32396.264324"/>
    <n v="30637.147171000001"/>
    <n v="26910.512391"/>
  </r>
  <r>
    <n v="923967"/>
    <x v="2"/>
    <x v="19"/>
    <x v="2"/>
    <x v="3"/>
    <n v="66690.564855000004"/>
    <n v="0"/>
    <n v="77398.528888999994"/>
    <n v="67948.168512000004"/>
    <n v="66690.564855000004"/>
  </r>
  <r>
    <n v="923968"/>
    <x v="2"/>
    <x v="19"/>
    <x v="3"/>
    <x v="0"/>
    <n v="190.24926400000001"/>
    <n v="0"/>
    <n v="206.6575"/>
    <n v="194.34071299999999"/>
    <n v="190.24926400000001"/>
  </r>
  <r>
    <n v="923969"/>
    <x v="2"/>
    <x v="19"/>
    <x v="3"/>
    <x v="1"/>
    <n v="171.03196199999999"/>
    <n v="0"/>
    <n v="190.24926400000001"/>
    <n v="186.93892700000001"/>
    <n v="171.03196199999999"/>
  </r>
  <r>
    <n v="923970"/>
    <x v="2"/>
    <x v="19"/>
    <x v="3"/>
    <x v="2"/>
    <n v="0"/>
    <n v="144.82925499999999"/>
    <n v="171.03196199999999"/>
    <n v="166.58513099999999"/>
    <n v="144.82925499999999"/>
  </r>
  <r>
    <n v="923971"/>
    <x v="2"/>
    <x v="19"/>
    <x v="3"/>
    <x v="3"/>
    <n v="5697.2577869999996"/>
    <n v="0"/>
    <n v="6179.6428749999995"/>
    <n v="5811.3361599999998"/>
    <n v="5697.2577869999996"/>
  </r>
  <r>
    <n v="923972"/>
    <x v="2"/>
    <x v="20"/>
    <x v="0"/>
    <x v="0"/>
    <n v="7717.10448"/>
    <n v="0"/>
    <n v="10429.681049999999"/>
    <n v="7741.9522429999997"/>
    <n v="7717.10448"/>
  </r>
  <r>
    <n v="923973"/>
    <x v="2"/>
    <x v="20"/>
    <x v="0"/>
    <x v="1"/>
    <n v="7073.7071169999999"/>
    <n v="0"/>
    <n v="7717.10448"/>
    <n v="7087.3887549999999"/>
    <n v="7073.7071169999999"/>
  </r>
  <r>
    <n v="923974"/>
    <x v="2"/>
    <x v="20"/>
    <x v="0"/>
    <x v="2"/>
    <n v="5511.4253719999997"/>
    <n v="453.63251100000002"/>
    <n v="7073.7071169999999"/>
    <n v="6225.5696340000004"/>
    <n v="5965.0578830000004"/>
  </r>
  <r>
    <n v="923975"/>
    <x v="2"/>
    <x v="20"/>
    <x v="0"/>
    <x v="3"/>
    <n v="7719.0561589999998"/>
    <n v="0"/>
    <n v="10429.681049999999"/>
    <n v="7741.9522429999997"/>
    <n v="7719.0561589999998"/>
  </r>
  <r>
    <n v="923976"/>
    <x v="2"/>
    <x v="20"/>
    <x v="1"/>
    <x v="0"/>
    <n v="1792.0752890000001"/>
    <n v="0"/>
    <n v="2234.5725000000002"/>
    <n v="1814.919785"/>
    <n v="1792.0752890000001"/>
  </r>
  <r>
    <n v="923977"/>
    <x v="2"/>
    <x v="20"/>
    <x v="1"/>
    <x v="1"/>
    <n v="1599.2526270000001"/>
    <n v="0"/>
    <n v="1792.0752890000001"/>
    <n v="1688.6725449999999"/>
    <n v="1599.2526270000001"/>
  </r>
  <r>
    <n v="923978"/>
    <x v="2"/>
    <x v="20"/>
    <x v="1"/>
    <x v="2"/>
    <n v="520.96261200000004"/>
    <n v="689.98526400000003"/>
    <n v="1599.2526270000001"/>
    <n v="1462.836378"/>
    <n v="1210.947876"/>
  </r>
  <r>
    <n v="923979"/>
    <x v="2"/>
    <x v="20"/>
    <x v="1"/>
    <x v="3"/>
    <n v="4419.9599639999997"/>
    <n v="0"/>
    <n v="5511.4253719999997"/>
    <n v="4476.3796869999996"/>
    <n v="4419.9599639999997"/>
  </r>
  <r>
    <n v="923980"/>
    <x v="2"/>
    <x v="20"/>
    <x v="2"/>
    <x v="0"/>
    <n v="233.13897700000001"/>
    <n v="0"/>
    <n v="270.37670000000003"/>
    <n v="237.36370500000001"/>
    <n v="233.13897700000001"/>
  </r>
  <r>
    <n v="923981"/>
    <x v="2"/>
    <x v="20"/>
    <x v="2"/>
    <x v="1"/>
    <n v="209.671302"/>
    <n v="0"/>
    <n v="233.13897700000001"/>
    <n v="224.62940399999999"/>
    <n v="209.671302"/>
  </r>
  <r>
    <n v="923982"/>
    <x v="2"/>
    <x v="20"/>
    <x v="2"/>
    <x v="2"/>
    <n v="14.183567"/>
    <n v="152.57973100000001"/>
    <n v="209.671302"/>
    <n v="198.28614999999999"/>
    <n v="166.76329799999999"/>
  </r>
  <r>
    <n v="923983"/>
    <x v="2"/>
    <x v="20"/>
    <x v="2"/>
    <x v="3"/>
    <n v="448.687927"/>
    <n v="0"/>
    <n v="520.96261200000004"/>
    <n v="457.35307699999998"/>
    <n v="448.687927"/>
  </r>
  <r>
    <n v="923984"/>
    <x v="2"/>
    <x v="20"/>
    <x v="3"/>
    <x v="0"/>
    <n v="7.0370759999999999"/>
    <n v="0"/>
    <n v="7.7042000000000002"/>
    <n v="7.2450299999999999"/>
    <n v="7.0370759999999999"/>
  </r>
  <r>
    <n v="923985"/>
    <x v="2"/>
    <x v="20"/>
    <x v="3"/>
    <x v="1"/>
    <n v="5.3884020000000001"/>
    <n v="0"/>
    <n v="7.0370759999999999"/>
    <n v="6.914631"/>
    <n v="5.3884020000000001"/>
  </r>
  <r>
    <n v="923986"/>
    <x v="2"/>
    <x v="20"/>
    <x v="3"/>
    <x v="2"/>
    <n v="0"/>
    <n v="4.0005519999999999"/>
    <n v="5.3884020000000001"/>
    <n v="5.2483029999999999"/>
    <n v="4.0005519999999999"/>
  </r>
  <r>
    <n v="923987"/>
    <x v="2"/>
    <x v="20"/>
    <x v="3"/>
    <x v="3"/>
    <n v="13.159242000000001"/>
    <n v="0"/>
    <n v="14.183567"/>
    <n v="13.338226000000001"/>
    <n v="13.159242000000001"/>
  </r>
  <r>
    <n v="923988"/>
    <x v="2"/>
    <x v="21"/>
    <x v="0"/>
    <x v="0"/>
    <n v="99254.565512999994"/>
    <n v="0"/>
    <n v="133926.81899999999"/>
    <n v="99413.877743999998"/>
    <n v="99254.565512999994"/>
  </r>
  <r>
    <n v="923989"/>
    <x v="2"/>
    <x v="21"/>
    <x v="0"/>
    <x v="1"/>
    <n v="91021.691286999994"/>
    <n v="0"/>
    <n v="99254.565512999994"/>
    <n v="91155.392967000007"/>
    <n v="91021.691286999994"/>
  </r>
  <r>
    <n v="923990"/>
    <x v="2"/>
    <x v="21"/>
    <x v="0"/>
    <x v="2"/>
    <n v="79233.952493000004"/>
    <n v="228.852879"/>
    <n v="91021.691286999994"/>
    <n v="80108.190501999998"/>
    <n v="79462.805372000003"/>
  </r>
  <r>
    <n v="923991"/>
    <x v="2"/>
    <x v="21"/>
    <x v="0"/>
    <x v="3"/>
    <n v="99274.710898000005"/>
    <n v="0"/>
    <n v="133926.81899999999"/>
    <n v="99413.877743999998"/>
    <n v="99274.710898000005"/>
  </r>
  <r>
    <n v="923992"/>
    <x v="2"/>
    <x v="21"/>
    <x v="1"/>
    <x v="0"/>
    <n v="13296.871343000001"/>
    <n v="0"/>
    <n v="16408.410749999999"/>
    <n v="13326.911211000001"/>
    <n v="13296.871343000001"/>
  </r>
  <r>
    <n v="923993"/>
    <x v="2"/>
    <x v="21"/>
    <x v="1"/>
    <x v="1"/>
    <n v="12497.049317999999"/>
    <n v="0"/>
    <n v="13296.871343000001"/>
    <n v="12529.641867"/>
    <n v="12497.049317999999"/>
  </r>
  <r>
    <n v="923994"/>
    <x v="2"/>
    <x v="21"/>
    <x v="1"/>
    <x v="2"/>
    <n v="9719.6770340000003"/>
    <n v="1209.7137130000001"/>
    <n v="12497.049317999999"/>
    <n v="11431.051011"/>
    <n v="10929.390746999999"/>
  </r>
  <r>
    <n v="923995"/>
    <x v="2"/>
    <x v="21"/>
    <x v="1"/>
    <x v="3"/>
    <n v="64234.409417000003"/>
    <n v="0"/>
    <n v="79233.952493000004"/>
    <n v="64353.816214999999"/>
    <n v="64234.409417000003"/>
  </r>
  <r>
    <n v="923996"/>
    <x v="2"/>
    <x v="21"/>
    <x v="2"/>
    <x v="0"/>
    <n v="6039.6508649999996"/>
    <n v="0"/>
    <n v="7046.5595000000003"/>
    <n v="6186.1745849999998"/>
    <n v="6039.6508649999996"/>
  </r>
  <r>
    <n v="923997"/>
    <x v="2"/>
    <x v="21"/>
    <x v="2"/>
    <x v="1"/>
    <n v="5508.1185599999999"/>
    <n v="0"/>
    <n v="6039.6508649999996"/>
    <n v="5819.2036079999998"/>
    <n v="5508.1185599999999"/>
  </r>
  <r>
    <n v="923998"/>
    <x v="2"/>
    <x v="21"/>
    <x v="2"/>
    <x v="2"/>
    <n v="2293.0538489999999"/>
    <n v="2529.4849880000002"/>
    <n v="5508.1185599999999"/>
    <n v="5209.0277230000002"/>
    <n v="4822.5388359999997"/>
  </r>
  <r>
    <n v="923999"/>
    <x v="2"/>
    <x v="21"/>
    <x v="2"/>
    <x v="3"/>
    <n v="8355.3031680000004"/>
    <n v="0"/>
    <n v="9719.6770340000003"/>
    <n v="8532.9044680000006"/>
    <n v="8355.3031680000004"/>
  </r>
  <r>
    <n v="924000"/>
    <x v="2"/>
    <x v="21"/>
    <x v="3"/>
    <x v="0"/>
    <n v="101.677944"/>
    <n v="0"/>
    <n v="111.2124"/>
    <n v="104.584141"/>
    <n v="101.677944"/>
  </r>
  <r>
    <n v="924001"/>
    <x v="2"/>
    <x v="21"/>
    <x v="3"/>
    <x v="1"/>
    <n v="92.423220999999998"/>
    <n v="0"/>
    <n v="101.677944"/>
    <n v="99.908748000000003"/>
    <n v="92.423220999999998"/>
  </r>
  <r>
    <n v="924002"/>
    <x v="2"/>
    <x v="21"/>
    <x v="3"/>
    <x v="2"/>
    <n v="0"/>
    <n v="84.208684000000005"/>
    <n v="92.423220999999998"/>
    <n v="90.020218"/>
    <n v="84.208684000000005"/>
  </r>
  <r>
    <n v="924003"/>
    <x v="2"/>
    <x v="21"/>
    <x v="3"/>
    <x v="3"/>
    <n v="2115.8489249999998"/>
    <n v="0"/>
    <n v="2293.0538489999999"/>
    <n v="2156.387839"/>
    <n v="2115.8489249999998"/>
  </r>
  <r>
    <n v="924004"/>
    <x v="2"/>
    <x v="22"/>
    <x v="0"/>
    <x v="0"/>
    <n v="1167814.618432"/>
    <n v="0"/>
    <n v="1575763.253"/>
    <n v="1169689.0627019999"/>
    <n v="1167814.618432"/>
  </r>
  <r>
    <n v="924005"/>
    <x v="2"/>
    <x v="22"/>
    <x v="0"/>
    <x v="1"/>
    <n v="1070947.8312669999"/>
    <n v="0"/>
    <n v="1167814.618432"/>
    <n v="1072520.945568"/>
    <n v="1070947.8312669999"/>
  </r>
  <r>
    <n v="924006"/>
    <x v="2"/>
    <x v="22"/>
    <x v="0"/>
    <x v="2"/>
    <n v="932255.03047400003"/>
    <n v="2692.6493180000002"/>
    <n v="1070947.8312669999"/>
    <n v="942541.18629800004"/>
    <n v="934947.67979199998"/>
  </r>
  <r>
    <n v="924007"/>
    <x v="2"/>
    <x v="22"/>
    <x v="0"/>
    <x v="3"/>
    <n v="1168051.646062"/>
    <n v="0"/>
    <n v="1575763.253"/>
    <n v="1169689.0627019999"/>
    <n v="1168051.646062"/>
  </r>
  <r>
    <n v="924008"/>
    <x v="2"/>
    <x v="22"/>
    <x v="1"/>
    <x v="0"/>
    <n v="184987.71552299999"/>
    <n v="0"/>
    <n v="228500.16524999999"/>
    <n v="185587.83421599999"/>
    <n v="184987.71552299999"/>
  </r>
  <r>
    <n v="924009"/>
    <x v="2"/>
    <x v="22"/>
    <x v="1"/>
    <x v="1"/>
    <n v="173669.21278900001"/>
    <n v="0"/>
    <n v="184987.71552299999"/>
    <n v="174313.924337"/>
    <n v="173669.21278900001"/>
  </r>
  <r>
    <n v="924010"/>
    <x v="2"/>
    <x v="22"/>
    <x v="1"/>
    <x v="2"/>
    <n v="133366.04624500001"/>
    <n v="16598.775291000002"/>
    <n v="173669.21278900001"/>
    <n v="158855.22893799999"/>
    <n v="149964.821536"/>
  </r>
  <r>
    <n v="924011"/>
    <x v="2"/>
    <x v="22"/>
    <x v="1"/>
    <x v="3"/>
    <n v="755019.32851400005"/>
    <n v="0"/>
    <n v="932255.03047400003"/>
    <n v="757177.53575100005"/>
    <n v="755019.32851400005"/>
  </r>
  <r>
    <n v="924012"/>
    <x v="2"/>
    <x v="22"/>
    <x v="2"/>
    <x v="0"/>
    <n v="86206.153325000007"/>
    <n v="0"/>
    <n v="101175.46175"/>
    <n v="88821.937869999994"/>
    <n v="86206.153325000007"/>
  </r>
  <r>
    <n v="924013"/>
    <x v="2"/>
    <x v="22"/>
    <x v="2"/>
    <x v="1"/>
    <n v="78619.397675999993"/>
    <n v="0"/>
    <n v="86206.153325000007"/>
    <n v="83059.628729000004"/>
    <n v="78619.397675999993"/>
  </r>
  <r>
    <n v="924014"/>
    <x v="2"/>
    <x v="22"/>
    <x v="2"/>
    <x v="2"/>
    <n v="31449.22293"/>
    <n v="34691.874911999999"/>
    <n v="78619.397675999993"/>
    <n v="74350.364382"/>
    <n v="66141.097842000003"/>
  </r>
  <r>
    <n v="924015"/>
    <x v="2"/>
    <x v="22"/>
    <x v="2"/>
    <x v="3"/>
    <n v="114161.443096"/>
    <n v="0"/>
    <n v="133366.04624500001"/>
    <n v="117082.051998"/>
    <n v="114161.443096"/>
  </r>
  <r>
    <n v="924016"/>
    <x v="2"/>
    <x v="22"/>
    <x v="3"/>
    <x v="0"/>
    <n v="1628.8024479999999"/>
    <n v="0"/>
    <n v="1781.5371"/>
    <n v="1675.357489"/>
    <n v="1628.8024479999999"/>
  </r>
  <r>
    <n v="924017"/>
    <x v="2"/>
    <x v="22"/>
    <x v="3"/>
    <x v="1"/>
    <n v="1480.5489130000001"/>
    <n v="0"/>
    <n v="1628.8024479999999"/>
    <n v="1600.4612850000001"/>
    <n v="1480.5489130000001"/>
  </r>
  <r>
    <n v="924018"/>
    <x v="2"/>
    <x v="22"/>
    <x v="3"/>
    <x v="2"/>
    <n v="0"/>
    <n v="1161.5901960000001"/>
    <n v="1480.5489130000001"/>
    <n v="1442.0546420000001"/>
    <n v="1161.5901960000001"/>
  </r>
  <r>
    <n v="924019"/>
    <x v="2"/>
    <x v="22"/>
    <x v="3"/>
    <x v="3"/>
    <n v="29018.858217000001"/>
    <n v="0"/>
    <n v="31449.22293"/>
    <n v="29574.849243000001"/>
    <n v="29018.858217000001"/>
  </r>
  <r>
    <n v="924020"/>
    <x v="2"/>
    <x v="23"/>
    <x v="0"/>
    <x v="0"/>
    <n v="93.662819999999996"/>
    <n v="0"/>
    <n v="126.17919999999999"/>
    <n v="93.662819999999996"/>
    <n v="93.662819999999996"/>
  </r>
  <r>
    <n v="924021"/>
    <x v="2"/>
    <x v="23"/>
    <x v="0"/>
    <x v="1"/>
    <n v="85.924548999999999"/>
    <n v="0"/>
    <n v="93.662819999999996"/>
    <n v="86.019934000000006"/>
    <n v="85.924548999999999"/>
  </r>
  <r>
    <n v="924022"/>
    <x v="2"/>
    <x v="23"/>
    <x v="0"/>
    <x v="2"/>
    <n v="74.309642999999994"/>
    <n v="0.47794700000000001"/>
    <n v="85.924548999999999"/>
    <n v="75.622196000000002"/>
    <n v="74.787588999999997"/>
  </r>
  <r>
    <n v="924023"/>
    <x v="2"/>
    <x v="23"/>
    <x v="0"/>
    <x v="3"/>
    <n v="93.662819999999996"/>
    <n v="0"/>
    <n v="126.17919999999999"/>
    <n v="93.662819999999996"/>
    <n v="93.662819999999996"/>
  </r>
  <r>
    <n v="924024"/>
    <x v="2"/>
    <x v="23"/>
    <x v="1"/>
    <x v="3"/>
    <n v="60.252988000000002"/>
    <n v="0"/>
    <n v="74.309642999999994"/>
    <n v="60.354292000000001"/>
    <n v="60.252988000000002"/>
  </r>
  <r>
    <n v="924025"/>
    <x v="2"/>
    <x v="23"/>
    <x v="2"/>
    <x v="0"/>
    <n v="85.393236999999999"/>
    <n v="0"/>
    <n v="97.692999999999998"/>
    <n v="85.764685"/>
    <n v="85.393236999999999"/>
  </r>
  <r>
    <n v="924026"/>
    <x v="2"/>
    <x v="23"/>
    <x v="2"/>
    <x v="1"/>
    <n v="79.015878999999998"/>
    <n v="0"/>
    <n v="85.393236999999999"/>
    <n v="82.276382999999996"/>
    <n v="79.015878999999998"/>
  </r>
  <r>
    <n v="924027"/>
    <x v="2"/>
    <x v="23"/>
    <x v="2"/>
    <x v="2"/>
    <n v="35.059708000000001"/>
    <n v="33.716082"/>
    <n v="79.015878999999998"/>
    <n v="74.725316000000007"/>
    <n v="68.775790000000001"/>
  </r>
  <r>
    <n v="924028"/>
    <x v="2"/>
    <x v="23"/>
    <x v="2"/>
    <x v="3"/>
    <n v="85.25188"/>
    <n v="0"/>
    <n v="97.692999999999998"/>
    <n v="85.764685"/>
    <n v="85.25188"/>
  </r>
  <r>
    <n v="924029"/>
    <x v="2"/>
    <x v="23"/>
    <x v="3"/>
    <x v="0"/>
    <n v="12.498450999999999"/>
    <n v="0"/>
    <n v="13.7888"/>
    <n v="12.966988000000001"/>
    <n v="12.498450999999999"/>
  </r>
  <r>
    <n v="924030"/>
    <x v="2"/>
    <x v="23"/>
    <x v="3"/>
    <x v="1"/>
    <n v="11.571939"/>
    <n v="0"/>
    <n v="12.498450999999999"/>
    <n v="12.280977999999999"/>
    <n v="11.571939"/>
  </r>
  <r>
    <n v="924031"/>
    <x v="2"/>
    <x v="23"/>
    <x v="3"/>
    <x v="2"/>
    <n v="0"/>
    <n v="11.008819000000001"/>
    <n v="11.571939"/>
    <n v="11.271069000000001"/>
    <n v="11.008819000000001"/>
  </r>
  <r>
    <n v="924032"/>
    <x v="2"/>
    <x v="23"/>
    <x v="3"/>
    <x v="3"/>
    <n v="32.025111000000003"/>
    <n v="0"/>
    <n v="35.059708000000001"/>
    <n v="32.970148999999999"/>
    <n v="32.025111000000003"/>
  </r>
  <r>
    <n v="924033"/>
    <x v="2"/>
    <x v="24"/>
    <x v="0"/>
    <x v="0"/>
    <n v="1659.1699570000001"/>
    <n v="0"/>
    <n v="2235.1743999999999"/>
    <n v="1659.1699570000001"/>
    <n v="1659.1699570000001"/>
  </r>
  <r>
    <n v="924034"/>
    <x v="2"/>
    <x v="24"/>
    <x v="0"/>
    <x v="1"/>
    <n v="1522.0920149999999"/>
    <n v="0"/>
    <n v="1659.1699570000001"/>
    <n v="1523.7816889999999"/>
    <n v="1522.0920149999999"/>
  </r>
  <r>
    <n v="924035"/>
    <x v="2"/>
    <x v="24"/>
    <x v="0"/>
    <x v="2"/>
    <n v="1316.3422399999999"/>
    <n v="8.4664819999999992"/>
    <n v="1522.0920149999999"/>
    <n v="1339.593183"/>
    <n v="1324.808722"/>
  </r>
  <r>
    <n v="924036"/>
    <x v="2"/>
    <x v="24"/>
    <x v="0"/>
    <x v="3"/>
    <n v="1659.1699570000001"/>
    <n v="0"/>
    <n v="2235.1743999999999"/>
    <n v="1659.1699570000001"/>
    <n v="1659.1699570000001"/>
  </r>
  <r>
    <n v="924037"/>
    <x v="2"/>
    <x v="24"/>
    <x v="1"/>
    <x v="0"/>
    <n v="459.325805"/>
    <n v="0"/>
    <n v="566.60874999999999"/>
    <n v="460.19962700000002"/>
    <n v="459.325805"/>
  </r>
  <r>
    <n v="924038"/>
    <x v="2"/>
    <x v="24"/>
    <x v="1"/>
    <x v="1"/>
    <n v="428.99314099999998"/>
    <n v="0"/>
    <n v="459.325805"/>
    <n v="432.82270599999998"/>
    <n v="428.99314099999998"/>
  </r>
  <r>
    <n v="924039"/>
    <x v="2"/>
    <x v="24"/>
    <x v="1"/>
    <x v="2"/>
    <n v="323.72725200000002"/>
    <n v="35.377650000000003"/>
    <n v="428.99314099999998"/>
    <n v="392.40002600000003"/>
    <n v="359.10490299999998"/>
  </r>
  <r>
    <n v="924040"/>
    <x v="2"/>
    <x v="24"/>
    <x v="1"/>
    <x v="3"/>
    <n v="1066.780221"/>
    <n v="0"/>
    <n v="1316.3422399999999"/>
    <n v="1069.133167"/>
    <n v="1066.780221"/>
  </r>
  <r>
    <n v="924041"/>
    <x v="2"/>
    <x v="24"/>
    <x v="2"/>
    <x v="0"/>
    <n v="3200.833517"/>
    <n v="0"/>
    <n v="3680.473"/>
    <n v="3231.0872469999999"/>
    <n v="3200.833517"/>
  </r>
  <r>
    <n v="924042"/>
    <x v="2"/>
    <x v="24"/>
    <x v="2"/>
    <x v="1"/>
    <n v="2947.467024"/>
    <n v="0"/>
    <n v="3200.833517"/>
    <n v="3084.0030940000001"/>
    <n v="2947.467024"/>
  </r>
  <r>
    <n v="924043"/>
    <x v="2"/>
    <x v="24"/>
    <x v="2"/>
    <x v="2"/>
    <n v="1142.1710390000001"/>
    <n v="1098.398555"/>
    <n v="2947.467024"/>
    <n v="2787.4195639999998"/>
    <n v="2240.5695940000001"/>
  </r>
  <r>
    <n v="924044"/>
    <x v="2"/>
    <x v="24"/>
    <x v="2"/>
    <x v="3"/>
    <n v="281.22427299999998"/>
    <n v="0"/>
    <n v="323.72725200000002"/>
    <n v="284.200155"/>
    <n v="281.22427299999998"/>
  </r>
  <r>
    <n v="924045"/>
    <x v="2"/>
    <x v="24"/>
    <x v="3"/>
    <x v="0"/>
    <n v="1021.3561979999999"/>
    <n v="0"/>
    <n v="1130.1856"/>
    <n v="1062.826538"/>
    <n v="1021.3561979999999"/>
  </r>
  <r>
    <n v="924046"/>
    <x v="2"/>
    <x v="24"/>
    <x v="3"/>
    <x v="1"/>
    <n v="945.64294500000005"/>
    <n v="0"/>
    <n v="1021.3561979999999"/>
    <n v="1003.5846"/>
    <n v="945.64294500000005"/>
  </r>
  <r>
    <n v="924047"/>
    <x v="2"/>
    <x v="24"/>
    <x v="3"/>
    <x v="2"/>
    <n v="0"/>
    <n v="899.56834900000001"/>
    <n v="945.64294500000005"/>
    <n v="921.05622800000003"/>
    <n v="899.56834900000001"/>
  </r>
  <r>
    <n v="924048"/>
    <x v="2"/>
    <x v="24"/>
    <x v="3"/>
    <x v="3"/>
    <n v="1039.0994049999999"/>
    <n v="0"/>
    <n v="1142.1710390000001"/>
    <n v="1074.0976450000001"/>
    <n v="1039.0994049999999"/>
  </r>
  <r>
    <n v="924049"/>
    <x v="2"/>
    <x v="25"/>
    <x v="0"/>
    <x v="0"/>
    <n v="3394.9479569999999"/>
    <n v="0"/>
    <n v="4580.79"/>
    <n v="3400.3204169999999"/>
    <n v="3394.9479569999999"/>
  </r>
  <r>
    <n v="924050"/>
    <x v="2"/>
    <x v="25"/>
    <x v="0"/>
    <x v="1"/>
    <n v="3115.9433770000001"/>
    <n v="0"/>
    <n v="3394.9479569999999"/>
    <n v="3117.920204"/>
    <n v="3115.9433770000001"/>
  </r>
  <r>
    <n v="924051"/>
    <x v="2"/>
    <x v="25"/>
    <x v="0"/>
    <x v="2"/>
    <n v="2575.6211370000001"/>
    <n v="146.970765"/>
    <n v="3115.9433770000001"/>
    <n v="2742.341766"/>
    <n v="2722.5919020000001"/>
  </r>
  <r>
    <n v="924052"/>
    <x v="2"/>
    <x v="25"/>
    <x v="0"/>
    <x v="3"/>
    <n v="3394.5330939999999"/>
    <n v="0"/>
    <n v="4580.79"/>
    <n v="3400.3204169999999"/>
    <n v="3394.5330939999999"/>
  </r>
  <r>
    <n v="924053"/>
    <x v="2"/>
    <x v="25"/>
    <x v="1"/>
    <x v="0"/>
    <n v="4407.775095"/>
    <n v="0"/>
    <n v="5436.7169999999996"/>
    <n v="4415.7015469999997"/>
    <n v="4407.775095"/>
  </r>
  <r>
    <n v="924054"/>
    <x v="2"/>
    <x v="25"/>
    <x v="1"/>
    <x v="1"/>
    <n v="4149.6068919999998"/>
    <n v="0"/>
    <n v="4407.775095"/>
    <n v="4153.4464719999996"/>
    <n v="4149.6068919999998"/>
  </r>
  <r>
    <n v="924055"/>
    <x v="2"/>
    <x v="25"/>
    <x v="1"/>
    <x v="2"/>
    <n v="2728.4333630000001"/>
    <n v="1051.3975359999999"/>
    <n v="4149.6068919999998"/>
    <n v="3795.6454239999998"/>
    <n v="3779.830899"/>
  </r>
  <r>
    <n v="924056"/>
    <x v="2"/>
    <x v="25"/>
    <x v="1"/>
    <x v="3"/>
    <n v="2087.4226960000001"/>
    <n v="0"/>
    <n v="2575.6211370000001"/>
    <n v="2091.9194870000001"/>
    <n v="2087.4226960000001"/>
  </r>
  <r>
    <n v="924057"/>
    <x v="2"/>
    <x v="25"/>
    <x v="2"/>
    <x v="0"/>
    <n v="2737.8178339999999"/>
    <n v="0"/>
    <n v="3183.9535000000001"/>
    <n v="2795.1927780000001"/>
    <n v="2737.8178339999999"/>
  </r>
  <r>
    <n v="924058"/>
    <x v="2"/>
    <x v="25"/>
    <x v="2"/>
    <x v="1"/>
    <n v="2599.4852980000001"/>
    <n v="0"/>
    <n v="2737.8178339999999"/>
    <n v="2637.887483"/>
    <n v="2599.4852980000001"/>
  </r>
  <r>
    <n v="924059"/>
    <x v="2"/>
    <x v="25"/>
    <x v="2"/>
    <x v="2"/>
    <n v="267.392695"/>
    <n v="2174.7285879999999"/>
    <n v="2599.4852980000001"/>
    <n v="2458.333247"/>
    <n v="2442.1212820000001"/>
  </r>
  <r>
    <n v="924060"/>
    <x v="2"/>
    <x v="25"/>
    <x v="2"/>
    <x v="3"/>
    <n v="2343.2470499999999"/>
    <n v="0"/>
    <n v="2728.4333630000001"/>
    <n v="2395.2916489999998"/>
    <n v="2343.2470499999999"/>
  </r>
  <r>
    <n v="924061"/>
    <x v="2"/>
    <x v="25"/>
    <x v="3"/>
    <x v="0"/>
    <n v="109.724081"/>
    <n v="0"/>
    <n v="124.46035000000001"/>
    <n v="117.042513"/>
    <n v="109.724081"/>
  </r>
  <r>
    <n v="924062"/>
    <x v="2"/>
    <x v="25"/>
    <x v="3"/>
    <x v="1"/>
    <n v="107.805093"/>
    <n v="0"/>
    <n v="109.724081"/>
    <n v="107.814882"/>
    <n v="107.805093"/>
  </r>
  <r>
    <n v="924063"/>
    <x v="2"/>
    <x v="25"/>
    <x v="3"/>
    <x v="2"/>
    <n v="0"/>
    <n v="105.001813"/>
    <n v="107.805093"/>
    <n v="105.002161"/>
    <n v="105.001813"/>
  </r>
  <r>
    <n v="924064"/>
    <x v="2"/>
    <x v="25"/>
    <x v="3"/>
    <x v="3"/>
    <n v="230.60832600000001"/>
    <n v="0"/>
    <n v="267.392695"/>
    <n v="251.45608999999999"/>
    <n v="230.60832600000001"/>
  </r>
  <r>
    <n v="924065"/>
    <x v="2"/>
    <x v="26"/>
    <x v="0"/>
    <x v="0"/>
    <n v="22014.299718999999"/>
    <n v="0"/>
    <n v="29775.824000000001"/>
    <n v="22102.594154999999"/>
    <n v="22014.299718999999"/>
  </r>
  <r>
    <n v="924066"/>
    <x v="2"/>
    <x v="26"/>
    <x v="0"/>
    <x v="1"/>
    <n v="20189.999101000001"/>
    <n v="0"/>
    <n v="22014.299718999999"/>
    <n v="20217.932862000001"/>
    <n v="20189.999101000001"/>
  </r>
  <r>
    <n v="924067"/>
    <x v="2"/>
    <x v="26"/>
    <x v="0"/>
    <x v="2"/>
    <n v="17188.059061"/>
    <n v="431.08098000000001"/>
    <n v="20189.999101000001"/>
    <n v="17769.218208999999"/>
    <n v="17619.140040999999"/>
  </r>
  <r>
    <n v="924068"/>
    <x v="2"/>
    <x v="26"/>
    <x v="0"/>
    <x v="3"/>
    <n v="22029.6587"/>
    <n v="0"/>
    <n v="29775.824000000001"/>
    <n v="22102.594154999999"/>
    <n v="22029.6587"/>
  </r>
  <r>
    <n v="924069"/>
    <x v="2"/>
    <x v="26"/>
    <x v="1"/>
    <x v="0"/>
    <n v="16130.224482"/>
    <n v="0"/>
    <n v="20128.529200000001"/>
    <n v="16348.391416"/>
    <n v="16130.224482"/>
  </r>
  <r>
    <n v="924070"/>
    <x v="2"/>
    <x v="26"/>
    <x v="1"/>
    <x v="1"/>
    <n v="14930.896405"/>
    <n v="0"/>
    <n v="16130.224482"/>
    <n v="15199.51053"/>
    <n v="14930.896405"/>
  </r>
  <r>
    <n v="924071"/>
    <x v="2"/>
    <x v="26"/>
    <x v="1"/>
    <x v="2"/>
    <n v="10528.640291"/>
    <n v="2277.2220670000002"/>
    <n v="14930.896405"/>
    <n v="13657.290940999999"/>
    <n v="12805.862358"/>
  </r>
  <r>
    <n v="924072"/>
    <x v="2"/>
    <x v="26"/>
    <x v="1"/>
    <x v="3"/>
    <n v="13815.602617"/>
    <n v="0"/>
    <n v="17188.059061"/>
    <n v="13960.141568999999"/>
    <n v="13815.602617"/>
  </r>
  <r>
    <n v="924073"/>
    <x v="2"/>
    <x v="26"/>
    <x v="2"/>
    <x v="0"/>
    <n v="6099.8010279999999"/>
    <n v="0"/>
    <n v="7034.1491999999998"/>
    <n v="6175.2795829999995"/>
    <n v="6099.8010279999999"/>
  </r>
  <r>
    <n v="924074"/>
    <x v="2"/>
    <x v="26"/>
    <x v="2"/>
    <x v="1"/>
    <n v="5482.7829760000004"/>
    <n v="0"/>
    <n v="6099.8010279999999"/>
    <n v="5877.1582900000003"/>
    <n v="5482.7829760000004"/>
  </r>
  <r>
    <n v="924075"/>
    <x v="2"/>
    <x v="26"/>
    <x v="2"/>
    <x v="2"/>
    <n v="1200.290203"/>
    <n v="3468.272414"/>
    <n v="5482.7829760000004"/>
    <n v="5185.0678610000004"/>
    <n v="4668.5626169999996"/>
  </r>
  <r>
    <n v="924076"/>
    <x v="2"/>
    <x v="26"/>
    <x v="2"/>
    <x v="3"/>
    <n v="9161.4954170000001"/>
    <n v="0"/>
    <n v="10528.640291"/>
    <n v="9243.0933120000009"/>
    <n v="9161.4954170000001"/>
  </r>
  <r>
    <n v="924077"/>
    <x v="2"/>
    <x v="26"/>
    <x v="3"/>
    <x v="0"/>
    <n v="46.424123999999999"/>
    <n v="0"/>
    <n v="49.368000000000002"/>
    <n v="46.425666999999997"/>
    <n v="46.424123999999999"/>
  </r>
  <r>
    <n v="924078"/>
    <x v="2"/>
    <x v="26"/>
    <x v="3"/>
    <x v="1"/>
    <n v="43.950021"/>
    <n v="0"/>
    <n v="46.424123999999999"/>
    <n v="45.616343999999998"/>
    <n v="43.950021"/>
  </r>
  <r>
    <n v="924079"/>
    <x v="2"/>
    <x v="26"/>
    <x v="3"/>
    <x v="2"/>
    <n v="0"/>
    <n v="40.045175999999998"/>
    <n v="43.950021"/>
    <n v="42.807319999999997"/>
    <n v="40.045175999999998"/>
  </r>
  <r>
    <n v="924080"/>
    <x v="2"/>
    <x v="26"/>
    <x v="3"/>
    <x v="3"/>
    <n v="1128.727179"/>
    <n v="0"/>
    <n v="1200.290203"/>
    <n v="1128.7529070000001"/>
    <n v="1128.727179"/>
  </r>
  <r>
    <n v="924081"/>
    <x v="2"/>
    <x v="27"/>
    <x v="0"/>
    <x v="0"/>
    <n v="292640.01614399999"/>
    <n v="0"/>
    <n v="395815.34399999998"/>
    <n v="293813.72985100001"/>
    <n v="292640.01614399999"/>
  </r>
  <r>
    <n v="924082"/>
    <x v="2"/>
    <x v="27"/>
    <x v="0"/>
    <x v="1"/>
    <n v="268389.26235600002"/>
    <n v="0"/>
    <n v="292640.01614399999"/>
    <n v="268760.59082600003"/>
    <n v="268389.26235600002"/>
  </r>
  <r>
    <n v="924083"/>
    <x v="2"/>
    <x v="27"/>
    <x v="0"/>
    <x v="2"/>
    <n v="228483.9375"/>
    <n v="5730.436428"/>
    <n v="268389.26235600002"/>
    <n v="236209.3898"/>
    <n v="234214.37392799999"/>
  </r>
  <r>
    <n v="924084"/>
    <x v="2"/>
    <x v="27"/>
    <x v="0"/>
    <x v="3"/>
    <n v="292844.18582800002"/>
    <n v="0"/>
    <n v="395815.34399999998"/>
    <n v="293813.72985100001"/>
    <n v="292844.18582800002"/>
  </r>
  <r>
    <n v="924085"/>
    <x v="2"/>
    <x v="27"/>
    <x v="1"/>
    <x v="0"/>
    <n v="180810.27116599999"/>
    <n v="0"/>
    <n v="226758.42139999999"/>
    <n v="184173.18986099999"/>
    <n v="180810.27116599999"/>
  </r>
  <r>
    <n v="924086"/>
    <x v="2"/>
    <x v="27"/>
    <x v="1"/>
    <x v="1"/>
    <n v="167288.12232900001"/>
    <n v="0"/>
    <n v="180810.27116599999"/>
    <n v="170377.518519"/>
    <n v="167288.12232900001"/>
  </r>
  <r>
    <n v="924087"/>
    <x v="2"/>
    <x v="27"/>
    <x v="1"/>
    <x v="2"/>
    <n v="116766.230119"/>
    <n v="25255.173368"/>
    <n v="167288.12232900001"/>
    <n v="153018.44549400001"/>
    <n v="142021.403487"/>
  </r>
  <r>
    <n v="924088"/>
    <x v="2"/>
    <x v="27"/>
    <x v="1"/>
    <x v="3"/>
    <n v="182876.10862700001"/>
    <n v="0"/>
    <n v="228483.9375"/>
    <n v="185574.65403800001"/>
    <n v="182876.10862700001"/>
  </r>
  <r>
    <n v="924089"/>
    <x v="2"/>
    <x v="27"/>
    <x v="2"/>
    <x v="0"/>
    <n v="68367.128670000006"/>
    <n v="0"/>
    <n v="79446.821599999996"/>
    <n v="69746.364683000007"/>
    <n v="68367.128670000006"/>
  </r>
  <r>
    <n v="924090"/>
    <x v="2"/>
    <x v="27"/>
    <x v="2"/>
    <x v="1"/>
    <n v="61378.422698000002"/>
    <n v="0"/>
    <n v="68367.128670000006"/>
    <n v="65871.728472999996"/>
    <n v="61378.422698000002"/>
  </r>
  <r>
    <n v="924091"/>
    <x v="2"/>
    <x v="27"/>
    <x v="2"/>
    <x v="2"/>
    <n v="13308.087678"/>
    <n v="38454.094891000001"/>
    <n v="61378.422698000002"/>
    <n v="58045.574345000001"/>
    <n v="51762.182569999997"/>
  </r>
  <r>
    <n v="924092"/>
    <x v="2"/>
    <x v="27"/>
    <x v="2"/>
    <x v="3"/>
    <n v="101047.54996600001"/>
    <n v="0"/>
    <n v="116766.230119"/>
    <n v="102509.07342099999"/>
    <n v="101047.54996600001"/>
  </r>
  <r>
    <n v="924093"/>
    <x v="2"/>
    <x v="27"/>
    <x v="3"/>
    <x v="0"/>
    <n v="526.93298900000002"/>
    <n v="0"/>
    <n v="560.34720000000004"/>
    <n v="526.95050700000002"/>
    <n v="526.93298900000002"/>
  </r>
  <r>
    <n v="924094"/>
    <x v="2"/>
    <x v="27"/>
    <x v="3"/>
    <x v="1"/>
    <n v="498.85089799999997"/>
    <n v="0"/>
    <n v="526.93298900000002"/>
    <n v="517.76435500000002"/>
    <n v="498.85089799999997"/>
  </r>
  <r>
    <n v="924095"/>
    <x v="2"/>
    <x v="27"/>
    <x v="3"/>
    <x v="2"/>
    <n v="0"/>
    <n v="440.382274"/>
    <n v="498.85089799999997"/>
    <n v="485.88077500000003"/>
    <n v="440.382274"/>
  </r>
  <r>
    <n v="924096"/>
    <x v="2"/>
    <x v="27"/>
    <x v="3"/>
    <x v="3"/>
    <n v="12514.640389"/>
    <n v="0"/>
    <n v="13308.087678"/>
    <n v="12514.925653"/>
    <n v="12514.640389"/>
  </r>
  <r>
    <n v="924097"/>
    <x v="2"/>
    <x v="28"/>
    <x v="0"/>
    <x v="0"/>
    <n v="4999.229421"/>
    <n v="0"/>
    <n v="6734.7830000000004"/>
    <n v="4999.229421"/>
    <n v="4999.229421"/>
  </r>
  <r>
    <n v="924098"/>
    <x v="2"/>
    <x v="28"/>
    <x v="0"/>
    <x v="1"/>
    <n v="4588.5650910000004"/>
    <n v="0"/>
    <n v="4999.229421"/>
    <n v="4591.2923000000001"/>
    <n v="4588.5650910000004"/>
  </r>
  <r>
    <n v="924099"/>
    <x v="2"/>
    <x v="28"/>
    <x v="0"/>
    <x v="2"/>
    <n v="3910.516443"/>
    <n v="97.847161999999997"/>
    <n v="4588.5650910000004"/>
    <n v="4038.3961359999998"/>
    <n v="4008.363605"/>
  </r>
  <r>
    <n v="924100"/>
    <x v="2"/>
    <x v="28"/>
    <x v="0"/>
    <x v="3"/>
    <n v="4999.229421"/>
    <n v="0"/>
    <n v="6734.7830000000004"/>
    <n v="4999.229421"/>
    <n v="4999.229421"/>
  </r>
  <r>
    <n v="924101"/>
    <x v="2"/>
    <x v="28"/>
    <x v="1"/>
    <x v="0"/>
    <n v="2549.7611240000001"/>
    <n v="0"/>
    <n v="3159.0702999999999"/>
    <n v="2565.7968980000001"/>
    <n v="2549.7611240000001"/>
  </r>
  <r>
    <n v="924102"/>
    <x v="2"/>
    <x v="28"/>
    <x v="1"/>
    <x v="1"/>
    <n v="2401.451333"/>
    <n v="0"/>
    <n v="2549.7611240000001"/>
    <n v="2402.6399070000002"/>
    <n v="2401.451333"/>
  </r>
  <r>
    <n v="924103"/>
    <x v="2"/>
    <x v="28"/>
    <x v="1"/>
    <x v="2"/>
    <n v="2024.5474810000001"/>
    <n v="158.59577300000001"/>
    <n v="2401.451333"/>
    <n v="2196.6075350000001"/>
    <n v="2183.143255"/>
  </r>
  <r>
    <n v="924104"/>
    <x v="2"/>
    <x v="28"/>
    <x v="1"/>
    <x v="3"/>
    <n v="3160.4708179999998"/>
    <n v="0"/>
    <n v="3910.516443"/>
    <n v="3176.121455"/>
    <n v="3160.4708179999998"/>
  </r>
  <r>
    <n v="924105"/>
    <x v="2"/>
    <x v="28"/>
    <x v="2"/>
    <x v="0"/>
    <n v="758.54882599999996"/>
    <n v="0"/>
    <n v="876.43359999999996"/>
    <n v="769.42105700000002"/>
    <n v="758.54882599999996"/>
  </r>
  <r>
    <n v="924106"/>
    <x v="2"/>
    <x v="28"/>
    <x v="2"/>
    <x v="1"/>
    <n v="721.21789699999999"/>
    <n v="0"/>
    <n v="758.54882599999996"/>
    <n v="730.86179400000003"/>
    <n v="721.21789699999999"/>
  </r>
  <r>
    <n v="924107"/>
    <x v="2"/>
    <x v="28"/>
    <x v="2"/>
    <x v="2"/>
    <n v="146.91228599999999"/>
    <n v="415.19607000000002"/>
    <n v="721.21789699999999"/>
    <n v="682.05576499999995"/>
    <n v="562.10835499999996"/>
  </r>
  <r>
    <n v="924108"/>
    <x v="2"/>
    <x v="28"/>
    <x v="2"/>
    <x v="3"/>
    <n v="1757.9227040000001"/>
    <n v="0"/>
    <n v="2024.5474810000001"/>
    <n v="1777.350234"/>
    <n v="1757.9227040000001"/>
  </r>
  <r>
    <n v="924109"/>
    <x v="2"/>
    <x v="28"/>
    <x v="3"/>
    <x v="0"/>
    <n v="309.87665500000003"/>
    <n v="0"/>
    <n v="337.46699999999998"/>
    <n v="317.35396700000001"/>
    <n v="309.87665500000003"/>
  </r>
  <r>
    <n v="924110"/>
    <x v="2"/>
    <x v="28"/>
    <x v="3"/>
    <x v="1"/>
    <n v="171.571552"/>
    <n v="0"/>
    <n v="309.87665500000003"/>
    <n v="304.484801"/>
    <n v="171.571552"/>
  </r>
  <r>
    <n v="924111"/>
    <x v="2"/>
    <x v="28"/>
    <x v="3"/>
    <x v="2"/>
    <n v="0"/>
    <n v="167.08946299999999"/>
    <n v="171.571552"/>
    <n v="167.110691"/>
    <n v="167.08946299999999"/>
  </r>
  <r>
    <n v="924112"/>
    <x v="2"/>
    <x v="28"/>
    <x v="3"/>
    <x v="3"/>
    <n v="135.54674900000001"/>
    <n v="0"/>
    <n v="146.91228599999999"/>
    <n v="138.15631300000001"/>
    <n v="135.54674900000001"/>
  </r>
  <r>
    <n v="924113"/>
    <x v="2"/>
    <x v="29"/>
    <x v="0"/>
    <x v="0"/>
    <n v="22641.276118000002"/>
    <n v="0"/>
    <n v="30535.419000000002"/>
    <n v="22666.441524000002"/>
    <n v="22641.276118000002"/>
  </r>
  <r>
    <n v="924114"/>
    <x v="2"/>
    <x v="29"/>
    <x v="0"/>
    <x v="1"/>
    <n v="20763.687827999998"/>
    <n v="0"/>
    <n v="22641.276118000002"/>
    <n v="20793.747986999999"/>
    <n v="20763.687827999998"/>
  </r>
  <r>
    <n v="924115"/>
    <x v="2"/>
    <x v="29"/>
    <x v="0"/>
    <x v="2"/>
    <n v="18088.321341999999"/>
    <n v="60.093029999999999"/>
    <n v="20763.687827999998"/>
    <n v="18274.121657"/>
    <n v="18148.414370999999"/>
  </r>
  <r>
    <n v="924116"/>
    <x v="2"/>
    <x v="29"/>
    <x v="0"/>
    <x v="3"/>
    <n v="22646.734627000002"/>
    <n v="0"/>
    <n v="30535.419000000002"/>
    <n v="22666.441524000002"/>
    <n v="22646.734627000002"/>
  </r>
  <r>
    <n v="924117"/>
    <x v="2"/>
    <x v="29"/>
    <x v="1"/>
    <x v="0"/>
    <n v="26697.403616"/>
    <n v="0"/>
    <n v="32918.917999999998"/>
    <n v="26736.745200000001"/>
    <n v="26697.403616"/>
  </r>
  <r>
    <n v="924118"/>
    <x v="2"/>
    <x v="29"/>
    <x v="1"/>
    <x v="1"/>
    <n v="24272.037004999998"/>
    <n v="0"/>
    <n v="26697.403616"/>
    <n v="25156.963426999999"/>
    <n v="24272.037004999998"/>
  </r>
  <r>
    <n v="924119"/>
    <x v="2"/>
    <x v="29"/>
    <x v="1"/>
    <x v="2"/>
    <n v="20246.467657000001"/>
    <n v="1106.5462789999999"/>
    <n v="24272.037004999998"/>
    <n v="22201.632248999998"/>
    <n v="21353.013935999999"/>
  </r>
  <r>
    <n v="924120"/>
    <x v="2"/>
    <x v="29"/>
    <x v="1"/>
    <x v="3"/>
    <n v="14673.494441999999"/>
    <n v="0"/>
    <n v="18088.321341999999"/>
    <n v="14691.334594"/>
    <n v="14673.494441999999"/>
  </r>
  <r>
    <n v="924121"/>
    <x v="2"/>
    <x v="29"/>
    <x v="2"/>
    <x v="0"/>
    <n v="2125.6963409999998"/>
    <n v="0"/>
    <n v="2600.5408000000002"/>
    <n v="2283.014768"/>
    <n v="2125.6963409999998"/>
  </r>
  <r>
    <n v="924122"/>
    <x v="2"/>
    <x v="29"/>
    <x v="2"/>
    <x v="1"/>
    <n v="1985.6343300000001"/>
    <n v="0"/>
    <n v="2125.6963409999998"/>
    <n v="2048.108424"/>
    <n v="1985.6343300000001"/>
  </r>
  <r>
    <n v="924123"/>
    <x v="2"/>
    <x v="29"/>
    <x v="2"/>
    <x v="2"/>
    <n v="666.22117600000001"/>
    <n v="1121.028067"/>
    <n v="1985.6343300000001"/>
    <n v="1877.8143849999999"/>
    <n v="1787.2492420000001"/>
  </r>
  <r>
    <n v="924124"/>
    <x v="2"/>
    <x v="29"/>
    <x v="2"/>
    <x v="3"/>
    <n v="17305.676549"/>
    <n v="0"/>
    <n v="20246.467657000001"/>
    <n v="17774.373955999999"/>
    <n v="17305.676549"/>
  </r>
  <r>
    <n v="924125"/>
    <x v="2"/>
    <x v="29"/>
    <x v="3"/>
    <x v="0"/>
    <n v="62.996174000000003"/>
    <n v="0"/>
    <n v="75.376499999999993"/>
    <n v="70.884061000000003"/>
    <n v="62.996174000000003"/>
  </r>
  <r>
    <n v="924126"/>
    <x v="2"/>
    <x v="29"/>
    <x v="3"/>
    <x v="1"/>
    <n v="59.957450999999999"/>
    <n v="0"/>
    <n v="62.996174000000003"/>
    <n v="61.900041000000002"/>
    <n v="59.957450999999999"/>
  </r>
  <r>
    <n v="924127"/>
    <x v="2"/>
    <x v="29"/>
    <x v="3"/>
    <x v="2"/>
    <n v="0"/>
    <n v="56.993076000000002"/>
    <n v="59.957450999999999"/>
    <n v="58.398556999999997"/>
    <n v="56.993076000000002"/>
  </r>
  <r>
    <n v="924128"/>
    <x v="2"/>
    <x v="29"/>
    <x v="3"/>
    <x v="3"/>
    <n v="598.51350600000001"/>
    <n v="0"/>
    <n v="666.22117600000001"/>
    <n v="626.51439400000004"/>
    <n v="598.51350600000001"/>
  </r>
  <r>
    <n v="924129"/>
    <x v="2"/>
    <x v="30"/>
    <x v="0"/>
    <x v="0"/>
    <n v="90628.144792999999"/>
    <n v="0"/>
    <n v="122252.375"/>
    <n v="90747.937963000004"/>
    <n v="90628.144792999999"/>
  </r>
  <r>
    <n v="924130"/>
    <x v="2"/>
    <x v="30"/>
    <x v="0"/>
    <x v="1"/>
    <n v="82813.496184000003"/>
    <n v="0"/>
    <n v="90628.144792999999"/>
    <n v="83232.888177999994"/>
    <n v="82813.496184000003"/>
  </r>
  <r>
    <n v="924131"/>
    <x v="2"/>
    <x v="30"/>
    <x v="0"/>
    <x v="2"/>
    <n v="71254.705207000006"/>
    <n v="860.54551800000002"/>
    <n v="82813.496184000003"/>
    <n v="72884.157991"/>
    <n v="72115.250725000005"/>
  </r>
  <r>
    <n v="924132"/>
    <x v="2"/>
    <x v="30"/>
    <x v="0"/>
    <x v="3"/>
    <n v="90660.370939"/>
    <n v="0"/>
    <n v="122252.375"/>
    <n v="90747.937963000004"/>
    <n v="90660.370939"/>
  </r>
  <r>
    <n v="924133"/>
    <x v="2"/>
    <x v="30"/>
    <x v="1"/>
    <x v="0"/>
    <n v="791.34662400000002"/>
    <n v="0"/>
    <n v="983.0403"/>
    <n v="798.42533200000003"/>
    <n v="791.34662400000002"/>
  </r>
  <r>
    <n v="924134"/>
    <x v="2"/>
    <x v="30"/>
    <x v="1"/>
    <x v="1"/>
    <n v="672.38920399999995"/>
    <n v="0"/>
    <n v="791.34662400000002"/>
    <n v="745.685924"/>
    <n v="672.38920399999995"/>
  </r>
  <r>
    <n v="924135"/>
    <x v="2"/>
    <x v="30"/>
    <x v="1"/>
    <x v="2"/>
    <n v="322.91238299999998"/>
    <n v="209.69350600000001"/>
    <n v="672.38920399999995"/>
    <n v="615.03440499999999"/>
    <n v="532.60588900000005"/>
  </r>
  <r>
    <n v="924136"/>
    <x v="2"/>
    <x v="30"/>
    <x v="1"/>
    <x v="3"/>
    <n v="57483.998248999997"/>
    <n v="0"/>
    <n v="71254.705207000006"/>
    <n v="57873.071569"/>
    <n v="57483.998248999997"/>
  </r>
  <r>
    <n v="924137"/>
    <x v="2"/>
    <x v="30"/>
    <x v="2"/>
    <x v="0"/>
    <n v="199.34159"/>
    <n v="0"/>
    <n v="230.35124999999999"/>
    <n v="202.22536199999999"/>
    <n v="199.34159"/>
  </r>
  <r>
    <n v="924138"/>
    <x v="2"/>
    <x v="30"/>
    <x v="2"/>
    <x v="1"/>
    <n v="177.90197000000001"/>
    <n v="0"/>
    <n v="199.34159"/>
    <n v="192.06562199999999"/>
    <n v="177.90197000000001"/>
  </r>
  <r>
    <n v="924139"/>
    <x v="2"/>
    <x v="30"/>
    <x v="2"/>
    <x v="2"/>
    <n v="2.1082529999999999"/>
    <n v="157.523346"/>
    <n v="177.90197000000001"/>
    <n v="168.241893"/>
    <n v="159.63159899999999"/>
  </r>
  <r>
    <n v="924140"/>
    <x v="2"/>
    <x v="30"/>
    <x v="2"/>
    <x v="3"/>
    <n v="280.13620400000002"/>
    <n v="0"/>
    <n v="322.91238299999998"/>
    <n v="283.484781"/>
    <n v="280.13620400000002"/>
  </r>
  <r>
    <n v="924141"/>
    <x v="2"/>
    <x v="30"/>
    <x v="3"/>
    <x v="0"/>
    <n v="2.0914480000000002"/>
    <n v="0"/>
    <n v="2.2240000000000002"/>
    <n v="2.09145"/>
    <n v="2.0914480000000002"/>
  </r>
  <r>
    <n v="924142"/>
    <x v="2"/>
    <x v="30"/>
    <x v="3"/>
    <x v="1"/>
    <n v="2.054951"/>
    <n v="0"/>
    <n v="2.0914480000000002"/>
    <n v="2.0550570000000001"/>
    <n v="2.054951"/>
  </r>
  <r>
    <n v="924143"/>
    <x v="2"/>
    <x v="30"/>
    <x v="3"/>
    <x v="2"/>
    <n v="0"/>
    <n v="2.0014460000000001"/>
    <n v="2.054951"/>
    <n v="2.001522"/>
    <n v="2.0014460000000001"/>
  </r>
  <r>
    <n v="924144"/>
    <x v="2"/>
    <x v="30"/>
    <x v="3"/>
    <x v="3"/>
    <n v="1.982599"/>
    <n v="0"/>
    <n v="2.1082529999999999"/>
    <n v="1.9826010000000001"/>
    <n v="1.982599"/>
  </r>
  <r>
    <n v="924145"/>
    <x v="2"/>
    <x v="31"/>
    <x v="0"/>
    <x v="0"/>
    <n v="213469.79922799999"/>
    <n v="0"/>
    <n v="287959"/>
    <n v="213751.9657"/>
    <n v="213469.79922799999"/>
  </r>
  <r>
    <n v="924146"/>
    <x v="2"/>
    <x v="31"/>
    <x v="0"/>
    <x v="1"/>
    <n v="195062.80796199999"/>
    <n v="0"/>
    <n v="213469.79922799999"/>
    <n v="196050.663611"/>
    <n v="195062.80796199999"/>
  </r>
  <r>
    <n v="924147"/>
    <x v="2"/>
    <x v="31"/>
    <x v="0"/>
    <x v="2"/>
    <n v="167800.31492100001"/>
    <n v="2026.530156"/>
    <n v="195062.80796199999"/>
    <n v="171674.777287"/>
    <n v="169826.84507800001"/>
  </r>
  <r>
    <n v="924148"/>
    <x v="2"/>
    <x v="31"/>
    <x v="0"/>
    <x v="3"/>
    <n v="213545.70621"/>
    <n v="0"/>
    <n v="287959"/>
    <n v="213751.9657"/>
    <n v="213545.70621"/>
  </r>
  <r>
    <n v="924149"/>
    <x v="2"/>
    <x v="31"/>
    <x v="1"/>
    <x v="0"/>
    <n v="59675.586324999997"/>
    <n v="0"/>
    <n v="74159.964449999999"/>
    <n v="60232.723125999997"/>
    <n v="59675.586324999997"/>
  </r>
  <r>
    <n v="924150"/>
    <x v="2"/>
    <x v="31"/>
    <x v="1"/>
    <x v="1"/>
    <n v="50599.442150000003"/>
    <n v="0"/>
    <n v="59675.586324999997"/>
    <n v="56232.304993999998"/>
    <n v="50599.442150000003"/>
  </r>
  <r>
    <n v="924151"/>
    <x v="2"/>
    <x v="31"/>
    <x v="1"/>
    <x v="2"/>
    <n v="24097.322416999999"/>
    <n v="15648.368629000001"/>
    <n v="50599.442150000003"/>
    <n v="46283.309734000002"/>
    <n v="39745.691046"/>
  </r>
  <r>
    <n v="924152"/>
    <x v="2"/>
    <x v="31"/>
    <x v="1"/>
    <x v="3"/>
    <n v="135332.31746300001"/>
    <n v="0"/>
    <n v="167800.31492100001"/>
    <n v="136287.415779"/>
    <n v="135332.31746300001"/>
  </r>
  <r>
    <n v="924153"/>
    <x v="2"/>
    <x v="31"/>
    <x v="2"/>
    <x v="0"/>
    <n v="8427.0511100000003"/>
    <n v="0"/>
    <n v="9898.9610499999999"/>
    <n v="8690.2979059999998"/>
    <n v="8427.0511100000003"/>
  </r>
  <r>
    <n v="924154"/>
    <x v="2"/>
    <x v="31"/>
    <x v="2"/>
    <x v="1"/>
    <n v="7520.7034720000001"/>
    <n v="0"/>
    <n v="8427.0511100000003"/>
    <n v="8119.463745"/>
    <n v="7520.7034720000001"/>
  </r>
  <r>
    <n v="924155"/>
    <x v="2"/>
    <x v="31"/>
    <x v="2"/>
    <x v="2"/>
    <n v="89.12518"/>
    <n v="6659.2088610000001"/>
    <n v="7520.7034720000001"/>
    <n v="7112.3292739999997"/>
    <n v="6748.3340420000004"/>
  </r>
  <r>
    <n v="924156"/>
    <x v="2"/>
    <x v="31"/>
    <x v="2"/>
    <x v="3"/>
    <n v="20670.907201000002"/>
    <n v="0"/>
    <n v="24097.322416999999"/>
    <n v="21155.039349999999"/>
    <n v="20670.907201000002"/>
  </r>
  <r>
    <n v="924157"/>
    <x v="2"/>
    <x v="31"/>
    <x v="3"/>
    <x v="0"/>
    <n v="94.039939000000004"/>
    <n v="0"/>
    <n v="100"/>
    <n v="94.04"/>
    <n v="94.039939000000004"/>
  </r>
  <r>
    <n v="924158"/>
    <x v="2"/>
    <x v="31"/>
    <x v="3"/>
    <x v="1"/>
    <n v="92.398876000000001"/>
    <n v="0"/>
    <n v="94.039939000000004"/>
    <n v="92.403644"/>
    <n v="92.398876000000001"/>
  </r>
  <r>
    <n v="924159"/>
    <x v="2"/>
    <x v="31"/>
    <x v="3"/>
    <x v="2"/>
    <n v="0"/>
    <n v="89.993094999999997"/>
    <n v="92.398876000000001"/>
    <n v="89.996504999999999"/>
    <n v="89.993094999999997"/>
  </r>
  <r>
    <n v="924160"/>
    <x v="2"/>
    <x v="31"/>
    <x v="3"/>
    <x v="3"/>
    <n v="83.813235000000006"/>
    <n v="0"/>
    <n v="89.12518"/>
    <n v="83.813319000000007"/>
    <n v="83.813235000000006"/>
  </r>
  <r>
    <n v="924161"/>
    <x v="2"/>
    <x v="32"/>
    <x v="0"/>
    <x v="0"/>
    <n v="40271.866059"/>
    <n v="0"/>
    <n v="54280.125"/>
    <n v="40292.136788000003"/>
    <n v="40271.866059"/>
  </r>
  <r>
    <n v="924162"/>
    <x v="2"/>
    <x v="32"/>
    <x v="0"/>
    <x v="1"/>
    <n v="36798.030849000002"/>
    <n v="0"/>
    <n v="40271.866059"/>
    <n v="36985.681789000002"/>
    <n v="36798.030849000002"/>
  </r>
  <r>
    <n v="924163"/>
    <x v="2"/>
    <x v="32"/>
    <x v="0"/>
    <x v="2"/>
    <n v="31563.388946999999"/>
    <n v="564.78077399999995"/>
    <n v="36798.030849000002"/>
    <n v="32385.946950000001"/>
    <n v="32128.169720999998"/>
  </r>
  <r>
    <n v="924164"/>
    <x v="2"/>
    <x v="32"/>
    <x v="0"/>
    <x v="3"/>
    <n v="40277.464318999999"/>
    <n v="0"/>
    <n v="54280.125"/>
    <n v="40292.136788000003"/>
    <n v="40277.464318999999"/>
  </r>
  <r>
    <n v="924165"/>
    <x v="2"/>
    <x v="32"/>
    <x v="1"/>
    <x v="0"/>
    <n v="3669.8908590000001"/>
    <n v="0"/>
    <n v="4551.2032499999996"/>
    <n v="3696.4872799999998"/>
    <n v="3669.8908590000001"/>
  </r>
  <r>
    <n v="924166"/>
    <x v="2"/>
    <x v="32"/>
    <x v="1"/>
    <x v="1"/>
    <n v="3400.370942"/>
    <n v="0"/>
    <n v="3669.8908590000001"/>
    <n v="3458.138156"/>
    <n v="3400.370942"/>
  </r>
  <r>
    <n v="924167"/>
    <x v="2"/>
    <x v="32"/>
    <x v="1"/>
    <x v="2"/>
    <n v="2513.4665329999998"/>
    <n v="354.85176000000001"/>
    <n v="3400.370942"/>
    <n v="3110.319301"/>
    <n v="2868.3182929999998"/>
  </r>
  <r>
    <n v="924168"/>
    <x v="2"/>
    <x v="32"/>
    <x v="1"/>
    <x v="3"/>
    <n v="25500.316771000002"/>
    <n v="0"/>
    <n v="31563.388946999999"/>
    <n v="25635.784502999999"/>
    <n v="25500.316771000002"/>
  </r>
  <r>
    <n v="924169"/>
    <x v="2"/>
    <x v="32"/>
    <x v="2"/>
    <x v="0"/>
    <n v="1861.974522"/>
    <n v="0"/>
    <n v="2128.3229999999999"/>
    <n v="1868.4547620000001"/>
    <n v="1861.974522"/>
  </r>
  <r>
    <n v="924170"/>
    <x v="2"/>
    <x v="32"/>
    <x v="2"/>
    <x v="1"/>
    <n v="1662.1170219999999"/>
    <n v="0"/>
    <n v="1861.974522"/>
    <n v="1794.0124519999999"/>
    <n v="1662.1170219999999"/>
  </r>
  <r>
    <n v="924171"/>
    <x v="2"/>
    <x v="32"/>
    <x v="2"/>
    <x v="2"/>
    <n v="248.76249799999999"/>
    <n v="1123.562917"/>
    <n v="1662.1170219999999"/>
    <n v="1571.864067"/>
    <n v="1372.325415"/>
  </r>
  <r>
    <n v="924172"/>
    <x v="2"/>
    <x v="32"/>
    <x v="2"/>
    <x v="3"/>
    <n v="2201.6932729999999"/>
    <n v="0"/>
    <n v="2513.4665329999998"/>
    <n v="2206.5722689999998"/>
    <n v="2201.6932729999999"/>
  </r>
  <r>
    <n v="924173"/>
    <x v="2"/>
    <x v="32"/>
    <x v="3"/>
    <x v="0"/>
    <n v="60.818458"/>
    <n v="0"/>
    <n v="65.128799999999998"/>
    <n v="61.247123999999999"/>
    <n v="60.818458"/>
  </r>
  <r>
    <n v="924174"/>
    <x v="2"/>
    <x v="32"/>
    <x v="3"/>
    <x v="1"/>
    <n v="55.889339"/>
    <n v="0"/>
    <n v="60.818458"/>
    <n v="59.760216999999997"/>
    <n v="55.889339"/>
  </r>
  <r>
    <n v="924175"/>
    <x v="2"/>
    <x v="32"/>
    <x v="3"/>
    <x v="2"/>
    <n v="0"/>
    <n v="51.066015999999998"/>
    <n v="55.889339"/>
    <n v="54.436216000000002"/>
    <n v="51.066015999999998"/>
  </r>
  <r>
    <n v="924176"/>
    <x v="2"/>
    <x v="32"/>
    <x v="3"/>
    <x v="3"/>
    <n v="232.678517"/>
    <n v="0"/>
    <n v="248.76249799999999"/>
    <n v="233.93625399999999"/>
    <n v="232.678517"/>
  </r>
  <r>
    <n v="924177"/>
    <x v="2"/>
    <x v="33"/>
    <x v="0"/>
    <x v="0"/>
    <n v="93967.687470999997"/>
    <n v="0"/>
    <n v="126653.625"/>
    <n v="94014.985837999993"/>
    <n v="93967.687470999997"/>
  </r>
  <r>
    <n v="924178"/>
    <x v="2"/>
    <x v="33"/>
    <x v="0"/>
    <x v="1"/>
    <n v="85862.071979999993"/>
    <n v="0"/>
    <n v="93967.687470999997"/>
    <n v="86299.924174"/>
    <n v="85862.071979999993"/>
  </r>
  <r>
    <n v="924179"/>
    <x v="2"/>
    <x v="33"/>
    <x v="0"/>
    <x v="2"/>
    <n v="73647.907542999994"/>
    <n v="1317.821807"/>
    <n v="85862.071979999993"/>
    <n v="75567.20955"/>
    <n v="74965.729349999994"/>
  </r>
  <r>
    <n v="924180"/>
    <x v="2"/>
    <x v="33"/>
    <x v="0"/>
    <x v="3"/>
    <n v="93980.750077999997"/>
    <n v="0"/>
    <n v="126653.625"/>
    <n v="94014.985837999993"/>
    <n v="93980.750077999997"/>
  </r>
  <r>
    <n v="924181"/>
    <x v="2"/>
    <x v="33"/>
    <x v="1"/>
    <x v="0"/>
    <n v="271976.31923099997"/>
    <n v="0"/>
    <n v="337290.55050000001"/>
    <n v="273947.38511600002"/>
    <n v="271976.31923099997"/>
  </r>
  <r>
    <n v="924182"/>
    <x v="2"/>
    <x v="33"/>
    <x v="1"/>
    <x v="1"/>
    <n v="251819.92243599999"/>
    <n v="0"/>
    <n v="271976.31923099997"/>
    <n v="256283.285611"/>
    <n v="251819.92243599999"/>
  </r>
  <r>
    <n v="924183"/>
    <x v="2"/>
    <x v="33"/>
    <x v="1"/>
    <x v="2"/>
    <n v="186138.08294200001"/>
    <n v="26279.015669"/>
    <n v="251819.92243599999"/>
    <n v="230339.68305200001"/>
    <n v="212417.098612"/>
  </r>
  <r>
    <n v="924184"/>
    <x v="2"/>
    <x v="33"/>
    <x v="1"/>
    <x v="3"/>
    <n v="59500.739131000002"/>
    <n v="0"/>
    <n v="73647.907542999994"/>
    <n v="59816.830506999999"/>
    <n v="59500.739131000002"/>
  </r>
  <r>
    <n v="924185"/>
    <x v="2"/>
    <x v="33"/>
    <x v="2"/>
    <x v="0"/>
    <n v="79413.213378999993"/>
    <n v="0"/>
    <n v="90772.975949999993"/>
    <n v="79689.595587000003"/>
    <n v="79413.213378999993"/>
  </r>
  <r>
    <n v="924186"/>
    <x v="2"/>
    <x v="33"/>
    <x v="2"/>
    <x v="1"/>
    <n v="70578.016222999999"/>
    <n v="0"/>
    <n v="79413.213378999993"/>
    <n v="76514.631089999995"/>
    <n v="70578.016222999999"/>
  </r>
  <r>
    <n v="924187"/>
    <x v="2"/>
    <x v="33"/>
    <x v="2"/>
    <x v="2"/>
    <n v="10563.133293999999"/>
    <n v="47709.541947999998"/>
    <n v="70578.016222999999"/>
    <n v="66745.629942"/>
    <n v="58272.675241999998"/>
  </r>
  <r>
    <n v="924188"/>
    <x v="2"/>
    <x v="33"/>
    <x v="2"/>
    <x v="3"/>
    <n v="163049.30249199999"/>
    <n v="0"/>
    <n v="186138.08294200001"/>
    <n v="163410.62301499999"/>
    <n v="163049.30249199999"/>
  </r>
  <r>
    <n v="924189"/>
    <x v="2"/>
    <x v="33"/>
    <x v="3"/>
    <x v="0"/>
    <n v="3006.0214179999998"/>
    <n v="0"/>
    <n v="3219.06495"/>
    <n v="3027.2086789999998"/>
    <n v="3006.0214179999998"/>
  </r>
  <r>
    <n v="924190"/>
    <x v="2"/>
    <x v="33"/>
    <x v="3"/>
    <x v="1"/>
    <n v="2762.3940729999999"/>
    <n v="0"/>
    <n v="3006.0214179999998"/>
    <n v="2953.716645"/>
    <n v="2762.3940729999999"/>
  </r>
  <r>
    <n v="924191"/>
    <x v="2"/>
    <x v="33"/>
    <x v="3"/>
    <x v="2"/>
    <n v="0"/>
    <n v="2523.9958780000002"/>
    <n v="2762.3940729999999"/>
    <n v="2690.5718280000001"/>
    <n v="2523.9958780000002"/>
  </r>
  <r>
    <n v="924192"/>
    <x v="2"/>
    <x v="33"/>
    <x v="3"/>
    <x v="3"/>
    <n v="9880.1636369999997"/>
    <n v="0"/>
    <n v="10563.133293999999"/>
    <n v="9933.5705500000004"/>
    <n v="9880.1636369999997"/>
  </r>
  <r>
    <n v="924193"/>
    <x v="2"/>
    <x v="34"/>
    <x v="0"/>
    <x v="0"/>
    <n v="12087.324466"/>
    <n v="0"/>
    <n v="16292.4936"/>
    <n v="12093.917998999999"/>
    <n v="12087.324466"/>
  </r>
  <r>
    <n v="924194"/>
    <x v="2"/>
    <x v="34"/>
    <x v="0"/>
    <x v="1"/>
    <n v="11079.808145999999"/>
    <n v="0"/>
    <n v="12087.324466"/>
    <n v="11100.99879"/>
    <n v="11079.808145999999"/>
  </r>
  <r>
    <n v="924195"/>
    <x v="2"/>
    <x v="34"/>
    <x v="0"/>
    <x v="2"/>
    <n v="9257.1953109999995"/>
    <n v="435.39442600000001"/>
    <n v="11079.808145999999"/>
    <n v="9751.3391489999995"/>
    <n v="9692.5897370000002"/>
  </r>
  <r>
    <n v="924196"/>
    <x v="2"/>
    <x v="34"/>
    <x v="0"/>
    <x v="3"/>
    <n v="12090.936721"/>
    <n v="0"/>
    <n v="16292.4936"/>
    <n v="12093.917998999999"/>
    <n v="12090.936721"/>
  </r>
  <r>
    <n v="924197"/>
    <x v="2"/>
    <x v="34"/>
    <x v="1"/>
    <x v="0"/>
    <n v="21304.445959000001"/>
    <n v="0"/>
    <n v="26249.062399999999"/>
    <n v="21319.488481"/>
    <n v="21304.445959000001"/>
  </r>
  <r>
    <n v="924198"/>
    <x v="2"/>
    <x v="34"/>
    <x v="1"/>
    <x v="1"/>
    <n v="19881.123372999999"/>
    <n v="0"/>
    <n v="21304.445959000001"/>
    <n v="20075.179426999999"/>
    <n v="19881.123372999999"/>
  </r>
  <r>
    <n v="924199"/>
    <x v="2"/>
    <x v="34"/>
    <x v="1"/>
    <x v="2"/>
    <n v="15797.861277"/>
    <n v="1937.0061189999999"/>
    <n v="19881.123372999999"/>
    <n v="18185.263548999999"/>
    <n v="17734.867395000001"/>
  </r>
  <r>
    <n v="924200"/>
    <x v="2"/>
    <x v="34"/>
    <x v="1"/>
    <x v="3"/>
    <n v="7516.5114519999997"/>
    <n v="0"/>
    <n v="9257.1953109999995"/>
    <n v="7518.694031"/>
    <n v="7516.5114519999997"/>
  </r>
  <r>
    <n v="924201"/>
    <x v="2"/>
    <x v="34"/>
    <x v="2"/>
    <x v="0"/>
    <n v="20052.692599999998"/>
    <n v="0"/>
    <n v="22972.707999999999"/>
    <n v="20167.740353000001"/>
    <n v="20052.692599999998"/>
  </r>
  <r>
    <n v="924202"/>
    <x v="2"/>
    <x v="34"/>
    <x v="2"/>
    <x v="1"/>
    <n v="18399.076667000001"/>
    <n v="0"/>
    <n v="20052.692599999998"/>
    <n v="19320.769319999999"/>
    <n v="18399.076667000001"/>
  </r>
  <r>
    <n v="924203"/>
    <x v="2"/>
    <x v="34"/>
    <x v="2"/>
    <x v="2"/>
    <n v="5893.8767109999999"/>
    <n v="10790.296941000001"/>
    <n v="18399.076667000001"/>
    <n v="17400.006804000001"/>
    <n v="16684.173651000001"/>
  </r>
  <r>
    <n v="924204"/>
    <x v="2"/>
    <x v="34"/>
    <x v="2"/>
    <x v="3"/>
    <n v="13839.028166"/>
    <n v="0"/>
    <n v="15797.861277"/>
    <n v="13868.942415"/>
    <n v="13839.028166"/>
  </r>
  <r>
    <n v="924205"/>
    <x v="2"/>
    <x v="34"/>
    <x v="3"/>
    <x v="0"/>
    <n v="2464.523854"/>
    <n v="0"/>
    <n v="2620.7317499999999"/>
    <n v="2464.5361379999999"/>
    <n v="2464.523854"/>
  </r>
  <r>
    <n v="924206"/>
    <x v="2"/>
    <x v="34"/>
    <x v="3"/>
    <x v="1"/>
    <n v="2374.8227510000002"/>
    <n v="0"/>
    <n v="2464.523854"/>
    <n v="2421.6411389999998"/>
    <n v="2374.8227510000002"/>
  </r>
  <r>
    <n v="924207"/>
    <x v="2"/>
    <x v="34"/>
    <x v="3"/>
    <x v="2"/>
    <n v="0"/>
    <n v="2197.8962350000002"/>
    <n v="2374.8227510000002"/>
    <n v="2313.0773600000002"/>
    <n v="2197.8962350000002"/>
  </r>
  <r>
    <n v="924208"/>
    <x v="2"/>
    <x v="34"/>
    <x v="3"/>
    <x v="3"/>
    <n v="5542.590553"/>
    <n v="0"/>
    <n v="5893.8767109999999"/>
    <n v="5542.6016589999999"/>
    <n v="5542.590553"/>
  </r>
  <r>
    <n v="924209"/>
    <x v="2"/>
    <x v="35"/>
    <x v="0"/>
    <x v="0"/>
    <n v="298.67458499999998"/>
    <n v="0"/>
    <n v="402.58319999999998"/>
    <n v="298.83750900000001"/>
    <n v="298.67458499999998"/>
  </r>
  <r>
    <n v="924210"/>
    <x v="2"/>
    <x v="35"/>
    <x v="0"/>
    <x v="1"/>
    <n v="273.77912400000002"/>
    <n v="0"/>
    <n v="298.67458499999998"/>
    <n v="274.30273899999997"/>
    <n v="273.77912400000002"/>
  </r>
  <r>
    <n v="924211"/>
    <x v="2"/>
    <x v="35"/>
    <x v="0"/>
    <x v="2"/>
    <n v="228.74275"/>
    <n v="10.758476999999999"/>
    <n v="273.77912400000002"/>
    <n v="240.95300700000001"/>
    <n v="239.501227"/>
  </r>
  <r>
    <n v="924212"/>
    <x v="2"/>
    <x v="35"/>
    <x v="0"/>
    <x v="3"/>
    <n v="298.76384300000001"/>
    <n v="0"/>
    <n v="402.58319999999998"/>
    <n v="298.83750900000001"/>
    <n v="298.76384300000001"/>
  </r>
  <r>
    <n v="924213"/>
    <x v="2"/>
    <x v="35"/>
    <x v="1"/>
    <x v="0"/>
    <n v="440.18665600000003"/>
    <n v="0"/>
    <n v="542.35829999999999"/>
    <n v="440.50341100000003"/>
    <n v="440.18665600000003"/>
  </r>
  <r>
    <n v="924214"/>
    <x v="2"/>
    <x v="35"/>
    <x v="1"/>
    <x v="1"/>
    <n v="410.77835299999998"/>
    <n v="0"/>
    <n v="440.18665600000003"/>
    <n v="414.78788600000001"/>
    <n v="410.77835299999998"/>
  </r>
  <r>
    <n v="924215"/>
    <x v="2"/>
    <x v="35"/>
    <x v="1"/>
    <x v="2"/>
    <n v="326.225866"/>
    <n v="39.999180000000003"/>
    <n v="410.77835299999998"/>
    <n v="375.73896000000002"/>
    <n v="366.22504600000002"/>
  </r>
  <r>
    <n v="924216"/>
    <x v="2"/>
    <x v="35"/>
    <x v="1"/>
    <x v="3"/>
    <n v="185.72892400000001"/>
    <n v="0"/>
    <n v="228.74275"/>
    <n v="185.784862"/>
    <n v="185.72892400000001"/>
  </r>
  <r>
    <n v="924217"/>
    <x v="2"/>
    <x v="35"/>
    <x v="2"/>
    <x v="0"/>
    <n v="408.50541700000002"/>
    <n v="0"/>
    <n v="467.99079999999998"/>
    <n v="410.84912300000002"/>
    <n v="408.50541700000002"/>
  </r>
  <r>
    <n v="924218"/>
    <x v="2"/>
    <x v="35"/>
    <x v="2"/>
    <x v="1"/>
    <n v="374.71265699999998"/>
    <n v="0"/>
    <n v="408.50541700000002"/>
    <n v="393.59496899999999"/>
    <n v="374.71265699999998"/>
  </r>
  <r>
    <n v="924219"/>
    <x v="2"/>
    <x v="35"/>
    <x v="2"/>
    <x v="2"/>
    <n v="120.03375200000001"/>
    <n v="219.75346400000001"/>
    <n v="374.71265699999998"/>
    <n v="354.36575900000003"/>
    <n v="339.787216"/>
  </r>
  <r>
    <n v="924220"/>
    <x v="2"/>
    <x v="35"/>
    <x v="2"/>
    <x v="3"/>
    <n v="285.775959"/>
    <n v="0"/>
    <n v="326.225866"/>
    <n v="286.393688"/>
    <n v="285.775959"/>
  </r>
  <r>
    <n v="924221"/>
    <x v="2"/>
    <x v="35"/>
    <x v="3"/>
    <x v="0"/>
    <n v="50.554335000000002"/>
    <n v="0"/>
    <n v="53.758600000000001"/>
    <n v="50.554586999999998"/>
    <n v="50.554335000000002"/>
  </r>
  <r>
    <n v="924222"/>
    <x v="2"/>
    <x v="35"/>
    <x v="3"/>
    <x v="1"/>
    <n v="48.679290000000002"/>
    <n v="0"/>
    <n v="50.554335000000002"/>
    <n v="49.674689999999998"/>
    <n v="48.679290000000002"/>
  </r>
  <r>
    <n v="924223"/>
    <x v="2"/>
    <x v="35"/>
    <x v="3"/>
    <x v="2"/>
    <n v="0"/>
    <n v="45.052636999999997"/>
    <n v="48.679290000000002"/>
    <n v="47.413629"/>
    <n v="45.052636999999997"/>
  </r>
  <r>
    <n v="924224"/>
    <x v="2"/>
    <x v="35"/>
    <x v="3"/>
    <x v="3"/>
    <n v="112.879514"/>
    <n v="0"/>
    <n v="120.03375200000001"/>
    <n v="112.87974"/>
    <n v="112.879514"/>
  </r>
  <r>
    <n v="924225"/>
    <x v="2"/>
    <x v="36"/>
    <x v="0"/>
    <x v="0"/>
    <n v="13536.641567000001"/>
    <n v="0"/>
    <n v="18248.8"/>
    <n v="13546.08424"/>
    <n v="13536.641567000001"/>
  </r>
  <r>
    <n v="924226"/>
    <x v="2"/>
    <x v="36"/>
    <x v="0"/>
    <x v="1"/>
    <n v="12370.965321"/>
    <n v="0"/>
    <n v="13536.641567000001"/>
    <n v="12432.051615"/>
    <n v="12370.965321"/>
  </r>
  <r>
    <n v="924227"/>
    <x v="2"/>
    <x v="36"/>
    <x v="0"/>
    <x v="2"/>
    <n v="10298.567358"/>
    <n v="346.033074"/>
    <n v="12370.965321"/>
    <n v="10887.686578999999"/>
    <n v="10644.600431999999"/>
  </r>
  <r>
    <n v="924228"/>
    <x v="2"/>
    <x v="36"/>
    <x v="0"/>
    <x v="3"/>
    <n v="13539.548078"/>
    <n v="0"/>
    <n v="18248.8"/>
    <n v="13546.08424"/>
    <n v="13539.548078"/>
  </r>
  <r>
    <n v="924229"/>
    <x v="2"/>
    <x v="36"/>
    <x v="1"/>
    <x v="0"/>
    <n v="10830.397233"/>
    <n v="0"/>
    <n v="13491.047200000001"/>
    <n v="10957.428535999999"/>
    <n v="10830.397233"/>
  </r>
  <r>
    <n v="924230"/>
    <x v="2"/>
    <x v="36"/>
    <x v="1"/>
    <x v="1"/>
    <n v="8893.4912299999996"/>
    <n v="0"/>
    <n v="10830.397233"/>
    <n v="10205.483312"/>
    <n v="8893.4912299999996"/>
  </r>
  <r>
    <n v="924231"/>
    <x v="2"/>
    <x v="36"/>
    <x v="1"/>
    <x v="2"/>
    <n v="2893.0562570000002"/>
    <n v="4230.5687040000003"/>
    <n v="8893.4912299999996"/>
    <n v="8134.8764279999996"/>
    <n v="7123.6249610000004"/>
  </r>
  <r>
    <n v="924232"/>
    <x v="2"/>
    <x v="36"/>
    <x v="1"/>
    <x v="3"/>
    <n v="8300.9733909999995"/>
    <n v="0"/>
    <n v="10298.567358"/>
    <n v="8364.4964080000009"/>
    <n v="8300.9733909999995"/>
  </r>
  <r>
    <n v="924233"/>
    <x v="2"/>
    <x v="36"/>
    <x v="2"/>
    <x v="0"/>
    <n v="1494.3276129999999"/>
    <n v="0"/>
    <n v="1709.7126000000001"/>
    <n v="1500.956692"/>
    <n v="1494.3276129999999"/>
  </r>
  <r>
    <n v="924234"/>
    <x v="2"/>
    <x v="36"/>
    <x v="2"/>
    <x v="1"/>
    <n v="1322.714657"/>
    <n v="0"/>
    <n v="1494.3276129999999"/>
    <n v="1439.7846549999999"/>
    <n v="1322.714657"/>
  </r>
  <r>
    <n v="924235"/>
    <x v="2"/>
    <x v="36"/>
    <x v="2"/>
    <x v="2"/>
    <n v="51.659391999999997"/>
    <n v="1112.956782"/>
    <n v="1322.714657"/>
    <n v="1250.891251"/>
    <n v="1164.616174"/>
  </r>
  <r>
    <n v="924236"/>
    <x v="2"/>
    <x v="36"/>
    <x v="2"/>
    <x v="3"/>
    <n v="2532.0996380000001"/>
    <n v="0"/>
    <n v="2893.0562570000002"/>
    <n v="2539.8140880000001"/>
    <n v="2532.0996380000001"/>
  </r>
  <r>
    <n v="924237"/>
    <x v="2"/>
    <x v="36"/>
    <x v="3"/>
    <x v="0"/>
    <n v="3.360779"/>
    <n v="0"/>
    <n v="3.5937999999999999"/>
    <n v="3.37961"/>
    <n v="3.360779"/>
  </r>
  <r>
    <n v="924238"/>
    <x v="2"/>
    <x v="36"/>
    <x v="3"/>
    <x v="1"/>
    <n v="3.202394"/>
    <n v="0"/>
    <n v="3.360779"/>
    <n v="3.3023009999999999"/>
    <n v="3.202394"/>
  </r>
  <r>
    <n v="924239"/>
    <x v="2"/>
    <x v="36"/>
    <x v="3"/>
    <x v="2"/>
    <n v="0"/>
    <n v="3.003298"/>
    <n v="3.202394"/>
    <n v="3.119132"/>
    <n v="3.003298"/>
  </r>
  <r>
    <n v="924240"/>
    <x v="2"/>
    <x v="36"/>
    <x v="3"/>
    <x v="3"/>
    <n v="48.508319999999998"/>
    <n v="0"/>
    <n v="51.659391999999997"/>
    <n v="48.580492"/>
    <n v="48.508319999999998"/>
  </r>
  <r>
    <n v="924241"/>
    <x v="2"/>
    <x v="37"/>
    <x v="0"/>
    <x v="0"/>
    <n v="256871.310383"/>
    <n v="0"/>
    <n v="346289.22879999998"/>
    <n v="257050.494538"/>
    <n v="256871.310383"/>
  </r>
  <r>
    <n v="924242"/>
    <x v="2"/>
    <x v="37"/>
    <x v="0"/>
    <x v="1"/>
    <n v="234751.43793799999"/>
    <n v="0"/>
    <n v="256871.310383"/>
    <n v="235910.61145600001"/>
    <n v="234751.43793799999"/>
  </r>
  <r>
    <n v="924243"/>
    <x v="2"/>
    <x v="37"/>
    <x v="0"/>
    <x v="2"/>
    <n v="195085.54657999999"/>
    <n v="6554.8973040000001"/>
    <n v="234751.43793799999"/>
    <n v="206604.740529"/>
    <n v="201640.44388400001"/>
  </r>
  <r>
    <n v="924244"/>
    <x v="2"/>
    <x v="37"/>
    <x v="0"/>
    <x v="3"/>
    <n v="256926.464336"/>
    <n v="0"/>
    <n v="346289.22879999998"/>
    <n v="257050.494538"/>
    <n v="256926.464336"/>
  </r>
  <r>
    <n v="924245"/>
    <x v="2"/>
    <x v="37"/>
    <x v="1"/>
    <x v="0"/>
    <n v="132655.822782"/>
    <n v="0"/>
    <n v="165284.2763"/>
    <n v="134243.889211"/>
    <n v="132655.822782"/>
  </r>
  <r>
    <n v="924246"/>
    <x v="2"/>
    <x v="37"/>
    <x v="1"/>
    <x v="1"/>
    <n v="108564.82382400001"/>
    <n v="0"/>
    <n v="132655.822782"/>
    <n v="125001.581808"/>
    <n v="108564.82382400001"/>
  </r>
  <r>
    <n v="924247"/>
    <x v="2"/>
    <x v="37"/>
    <x v="1"/>
    <x v="2"/>
    <n v="35144.877930000002"/>
    <n v="51392.993237000002"/>
    <n v="108564.82382400001"/>
    <n v="99304.244351000001"/>
    <n v="86537.871167000005"/>
  </r>
  <r>
    <n v="924248"/>
    <x v="2"/>
    <x v="37"/>
    <x v="1"/>
    <x v="3"/>
    <n v="157204.51458799999"/>
    <n v="0"/>
    <n v="195085.54657999999"/>
    <n v="158448.48093200001"/>
    <n v="157204.51458799999"/>
  </r>
  <r>
    <n v="924249"/>
    <x v="2"/>
    <x v="37"/>
    <x v="2"/>
    <x v="0"/>
    <n v="19055.446610999999"/>
    <n v="0"/>
    <n v="21815.226699999999"/>
    <n v="19151.587520000001"/>
    <n v="19055.446610999999"/>
  </r>
  <r>
    <n v="924250"/>
    <x v="2"/>
    <x v="37"/>
    <x v="2"/>
    <x v="1"/>
    <n v="16850.008538999999"/>
    <n v="0"/>
    <n v="19055.446610999999"/>
    <n v="18359.92281"/>
    <n v="16850.008538999999"/>
  </r>
  <r>
    <n v="924251"/>
    <x v="2"/>
    <x v="37"/>
    <x v="2"/>
    <x v="2"/>
    <n v="655.85214599999995"/>
    <n v="14129.765466999999"/>
    <n v="16850.008538999999"/>
    <n v="15935.053075"/>
    <n v="14785.617613"/>
  </r>
  <r>
    <n v="924252"/>
    <x v="2"/>
    <x v="37"/>
    <x v="2"/>
    <x v="3"/>
    <n v="30747.114174999999"/>
    <n v="0"/>
    <n v="35144.877930000002"/>
    <n v="30853.688334999999"/>
    <n v="30747.114174999999"/>
  </r>
  <r>
    <n v="924253"/>
    <x v="2"/>
    <x v="37"/>
    <x v="3"/>
    <x v="0"/>
    <n v="35.831831000000001"/>
    <n v="0"/>
    <n v="38.316249999999997"/>
    <n v="36.032601999999997"/>
    <n v="35.831831000000001"/>
  </r>
  <r>
    <n v="924254"/>
    <x v="2"/>
    <x v="37"/>
    <x v="3"/>
    <x v="1"/>
    <n v="34.143174999999999"/>
    <n v="0"/>
    <n v="35.831831000000001"/>
    <n v="35.208356999999999"/>
    <n v="34.143174999999999"/>
  </r>
  <r>
    <n v="924255"/>
    <x v="2"/>
    <x v="37"/>
    <x v="3"/>
    <x v="2"/>
    <n v="0"/>
    <n v="32.020457"/>
    <n v="34.143174999999999"/>
    <n v="33.255451999999998"/>
    <n v="32.020457"/>
  </r>
  <r>
    <n v="924256"/>
    <x v="2"/>
    <x v="37"/>
    <x v="3"/>
    <x v="3"/>
    <n v="615.84708499999999"/>
    <n v="0"/>
    <n v="655.85214599999995"/>
    <n v="616.76335800000004"/>
    <n v="615.84708499999999"/>
  </r>
  <r>
    <n v="924257"/>
    <x v="2"/>
    <x v="38"/>
    <x v="0"/>
    <x v="0"/>
    <n v="239841.48024400001"/>
    <n v="0"/>
    <n v="323407.11339999997"/>
    <n v="240065.10027699999"/>
    <n v="239841.48024400001"/>
  </r>
  <r>
    <n v="924258"/>
    <x v="2"/>
    <x v="38"/>
    <x v="0"/>
    <x v="1"/>
    <n v="219460.05108800001"/>
    <n v="34.814081000000002"/>
    <n v="239841.48024400001"/>
    <n v="220270.41545599999"/>
    <n v="219494.865169"/>
  </r>
  <r>
    <n v="924259"/>
    <x v="2"/>
    <x v="38"/>
    <x v="0"/>
    <x v="2"/>
    <n v="189166.841866"/>
    <n v="1592.485572"/>
    <n v="219460.05108800001"/>
    <n v="193146.79096300001"/>
    <n v="190759.32743800001"/>
  </r>
  <r>
    <n v="924260"/>
    <x v="2"/>
    <x v="38"/>
    <x v="0"/>
    <x v="3"/>
    <n v="239964.951004"/>
    <n v="0"/>
    <n v="323407.11339999997"/>
    <n v="240065.10027699999"/>
    <n v="239964.951004"/>
  </r>
  <r>
    <n v="924261"/>
    <x v="2"/>
    <x v="38"/>
    <x v="1"/>
    <x v="0"/>
    <n v="315805.27368300001"/>
    <n v="0"/>
    <n v="389188.30459999997"/>
    <n v="316098.74099600001"/>
    <n v="315805.27368300001"/>
  </r>
  <r>
    <n v="924262"/>
    <x v="2"/>
    <x v="38"/>
    <x v="1"/>
    <x v="1"/>
    <n v="281688.90411800001"/>
    <n v="7227.1187460000001"/>
    <n v="315805.27368300001"/>
    <n v="297583.30939100002"/>
    <n v="288916.02286299999"/>
  </r>
  <r>
    <n v="924263"/>
    <x v="2"/>
    <x v="38"/>
    <x v="1"/>
    <x v="2"/>
    <n v="243837.960957"/>
    <n v="7235.8027579999998"/>
    <n v="281688.90411800001"/>
    <n v="257660.84059599999"/>
    <n v="251073.76371500001"/>
  </r>
  <r>
    <n v="924264"/>
    <x v="2"/>
    <x v="38"/>
    <x v="1"/>
    <x v="3"/>
    <n v="153577.610311"/>
    <n v="0"/>
    <n v="189166.841866"/>
    <n v="153641.30896299999"/>
    <n v="153577.610311"/>
  </r>
  <r>
    <n v="924265"/>
    <x v="2"/>
    <x v="38"/>
    <x v="2"/>
    <x v="0"/>
    <n v="83267.632756999999"/>
    <n v="0"/>
    <n v="104024.802"/>
    <n v="91323.373676000003"/>
    <n v="83267.632756999999"/>
  </r>
  <r>
    <n v="924266"/>
    <x v="2"/>
    <x v="38"/>
    <x v="2"/>
    <x v="1"/>
    <n v="59764.776838999998"/>
    <n v="10542.501925"/>
    <n v="83267.632756999999"/>
    <n v="80228.364161999998"/>
    <n v="70307.278762999995"/>
  </r>
  <r>
    <n v="924267"/>
    <x v="2"/>
    <x v="38"/>
    <x v="2"/>
    <x v="2"/>
    <n v="40122.241763999999"/>
    <n v="10391.702307"/>
    <n v="59764.776838999998"/>
    <n v="56519.549456000001"/>
    <n v="50513.944070999998"/>
  </r>
  <r>
    <n v="924268"/>
    <x v="2"/>
    <x v="38"/>
    <x v="2"/>
    <x v="3"/>
    <n v="206005.1024"/>
    <n v="0"/>
    <n v="243837.960957"/>
    <n v="214065.34592399999"/>
    <n v="206005.1024"/>
  </r>
  <r>
    <n v="924269"/>
    <x v="2"/>
    <x v="38"/>
    <x v="3"/>
    <x v="0"/>
    <n v="362.170727"/>
    <n v="0"/>
    <n v="430.91145"/>
    <n v="405.229128"/>
    <n v="362.170727"/>
  </r>
  <r>
    <n v="924270"/>
    <x v="2"/>
    <x v="38"/>
    <x v="3"/>
    <x v="1"/>
    <n v="180.82516000000001"/>
    <n v="153.03137599999999"/>
    <n v="362.170727"/>
    <n v="355.86895600000003"/>
    <n v="333.85653600000001"/>
  </r>
  <r>
    <n v="924271"/>
    <x v="2"/>
    <x v="38"/>
    <x v="3"/>
    <x v="2"/>
    <n v="0"/>
    <n v="164.47538599999999"/>
    <n v="180.82516000000001"/>
    <n v="176.123706"/>
    <n v="164.47538599999999"/>
  </r>
  <r>
    <n v="924272"/>
    <x v="2"/>
    <x v="38"/>
    <x v="3"/>
    <x v="3"/>
    <n v="35953.24308"/>
    <n v="0"/>
    <n v="40122.241763999999"/>
    <n v="37730.956154"/>
    <n v="35953.24308"/>
  </r>
  <r>
    <n v="924273"/>
    <x v="2"/>
    <x v="39"/>
    <x v="0"/>
    <x v="0"/>
    <n v="48130.522785000001"/>
    <n v="0"/>
    <n v="64900.172500000001"/>
    <n v="48175.398047000002"/>
    <n v="48130.522785000001"/>
  </r>
  <r>
    <n v="924274"/>
    <x v="2"/>
    <x v="39"/>
    <x v="0"/>
    <x v="1"/>
    <n v="44040.451129000001"/>
    <n v="6.986364"/>
    <n v="48130.522785000001"/>
    <n v="44203.072125999999"/>
    <n v="44047.437492999998"/>
  </r>
  <r>
    <n v="924275"/>
    <x v="2"/>
    <x v="39"/>
    <x v="0"/>
    <x v="2"/>
    <n v="37961.319216000004"/>
    <n v="319.57425799999999"/>
    <n v="44040.451129000001"/>
    <n v="38760.001039000002"/>
    <n v="38280.893473999997"/>
  </r>
  <r>
    <n v="924276"/>
    <x v="2"/>
    <x v="39"/>
    <x v="0"/>
    <x v="3"/>
    <n v="48155.300452000003"/>
    <n v="0"/>
    <n v="64900.172500000001"/>
    <n v="48175.398047000002"/>
    <n v="48155.300452000003"/>
  </r>
  <r>
    <n v="924277"/>
    <x v="2"/>
    <x v="39"/>
    <x v="1"/>
    <x v="0"/>
    <n v="396911.87016200001"/>
    <n v="0"/>
    <n v="489141.47639999999"/>
    <n v="397280.70713200001"/>
    <n v="396911.87016200001"/>
  </r>
  <r>
    <n v="924278"/>
    <x v="2"/>
    <x v="39"/>
    <x v="1"/>
    <x v="1"/>
    <n v="354001.66959"/>
    <n v="9082.402838"/>
    <n v="396911.87016200001"/>
    <n v="374010.05525400001"/>
    <n v="363084.07242899999"/>
  </r>
  <r>
    <n v="924279"/>
    <x v="2"/>
    <x v="39"/>
    <x v="1"/>
    <x v="2"/>
    <n v="306146.36508399999"/>
    <n v="9084.7819770000006"/>
    <n v="354001.66959"/>
    <n v="323805.32717399998"/>
    <n v="315231.14705999999"/>
  </r>
  <r>
    <n v="924280"/>
    <x v="2"/>
    <x v="39"/>
    <x v="1"/>
    <x v="3"/>
    <n v="30819.400651"/>
    <n v="0"/>
    <n v="37961.319216000004"/>
    <n v="30832.183466999999"/>
    <n v="30819.400651"/>
  </r>
  <r>
    <n v="924281"/>
    <x v="2"/>
    <x v="39"/>
    <x v="2"/>
    <x v="0"/>
    <n v="104719.40652600001"/>
    <n v="0"/>
    <n v="130824.129"/>
    <n v="114850.502849"/>
    <n v="104719.40652600001"/>
  </r>
  <r>
    <n v="924282"/>
    <x v="2"/>
    <x v="39"/>
    <x v="2"/>
    <x v="1"/>
    <n v="75069.409163000004"/>
    <n v="13242.237861"/>
    <n v="104719.40652600001"/>
    <n v="100897.148187"/>
    <n v="88311.647024000005"/>
  </r>
  <r>
    <n v="924283"/>
    <x v="2"/>
    <x v="39"/>
    <x v="2"/>
    <x v="2"/>
    <n v="50396.791267000001"/>
    <n v="13052.821303999999"/>
    <n v="75069.409163000004"/>
    <n v="70993.140245000002"/>
    <n v="63449.612571999998"/>
  </r>
  <r>
    <n v="924284"/>
    <x v="2"/>
    <x v="39"/>
    <x v="2"/>
    <x v="3"/>
    <n v="258646.00015899999"/>
    <n v="0"/>
    <n v="306146.36508399999"/>
    <n v="268765.89390700002"/>
    <n v="258646.00015899999"/>
  </r>
  <r>
    <n v="924285"/>
    <x v="2"/>
    <x v="39"/>
    <x v="3"/>
    <x v="0"/>
    <n v="455.79802899999999"/>
    <n v="0"/>
    <n v="542.30939999999998"/>
    <n v="509.98775999999998"/>
    <n v="455.79802899999999"/>
  </r>
  <r>
    <n v="924286"/>
    <x v="2"/>
    <x v="39"/>
    <x v="3"/>
    <x v="1"/>
    <n v="227.571212"/>
    <n v="192.59231299999999"/>
    <n v="455.79802899999999"/>
    <n v="447.867143"/>
    <n v="420.16352499999999"/>
  </r>
  <r>
    <n v="924287"/>
    <x v="2"/>
    <x v="39"/>
    <x v="3"/>
    <x v="2"/>
    <n v="0"/>
    <n v="206.99477300000001"/>
    <n v="227.571212"/>
    <n v="221.65436099999999"/>
    <n v="206.99477300000001"/>
  </r>
  <r>
    <n v="924288"/>
    <x v="2"/>
    <x v="39"/>
    <x v="3"/>
    <x v="3"/>
    <n v="45160.190639"/>
    <n v="0"/>
    <n v="50396.791267000001"/>
    <n v="47393.142507999997"/>
    <n v="45160.190639"/>
  </r>
  <r>
    <n v="924289"/>
    <x v="2"/>
    <x v="40"/>
    <x v="0"/>
    <x v="0"/>
    <n v="1023645.454664"/>
    <n v="0"/>
    <n v="1380622.6557"/>
    <n v="1024836.197326"/>
    <n v="1023645.454664"/>
  </r>
  <r>
    <n v="924290"/>
    <x v="2"/>
    <x v="40"/>
    <x v="0"/>
    <x v="1"/>
    <n v="937796.40378199995"/>
    <n v="0"/>
    <n v="1023645.454664"/>
    <n v="940115.98556299997"/>
    <n v="937796.40378199995"/>
  </r>
  <r>
    <n v="924291"/>
    <x v="2"/>
    <x v="40"/>
    <x v="0"/>
    <x v="2"/>
    <n v="790170.97108599998"/>
    <n v="27462.585975000002"/>
    <n v="937796.40378199995"/>
    <n v="825354.61496899999"/>
    <n v="817633.55706100003"/>
  </r>
  <r>
    <n v="924292"/>
    <x v="2"/>
    <x v="40"/>
    <x v="0"/>
    <x v="3"/>
    <n v="1024354.95653"/>
    <n v="0"/>
    <n v="1380622.6557"/>
    <n v="1024836.197326"/>
    <n v="1024354.95653"/>
  </r>
  <r>
    <n v="924293"/>
    <x v="2"/>
    <x v="40"/>
    <x v="1"/>
    <x v="0"/>
    <n v="664433.78744400002"/>
    <n v="0"/>
    <n v="819248.03870000003"/>
    <n v="665393.25703199999"/>
    <n v="664433.78744400002"/>
  </r>
  <r>
    <n v="924294"/>
    <x v="2"/>
    <x v="40"/>
    <x v="1"/>
    <x v="1"/>
    <n v="621531.62248899997"/>
    <n v="0"/>
    <n v="664433.78744400002"/>
    <n v="626095.95790899999"/>
    <n v="621531.62248899997"/>
  </r>
  <r>
    <n v="924295"/>
    <x v="2"/>
    <x v="40"/>
    <x v="1"/>
    <x v="2"/>
    <n v="479214.31495600002"/>
    <n v="70173.598354999995"/>
    <n v="621531.62248899997"/>
    <n v="568514.97509099997"/>
    <n v="549387.91331099998"/>
  </r>
  <r>
    <n v="924296"/>
    <x v="2"/>
    <x v="40"/>
    <x v="1"/>
    <x v="3"/>
    <n v="641388.36593500001"/>
    <n v="0"/>
    <n v="790170.97108599998"/>
    <n v="641776.86271599995"/>
    <n v="641388.36593500001"/>
  </r>
  <r>
    <n v="924297"/>
    <x v="2"/>
    <x v="40"/>
    <x v="2"/>
    <x v="0"/>
    <n v="428651.27823"/>
    <n v="0"/>
    <n v="488651.92019999999"/>
    <n v="428987.52074399998"/>
    <n v="428651.27823"/>
  </r>
  <r>
    <n v="924298"/>
    <x v="2"/>
    <x v="40"/>
    <x v="2"/>
    <x v="1"/>
    <n v="398963.72605100001"/>
    <n v="0"/>
    <n v="428651.27823"/>
    <n v="413005.506574"/>
    <n v="398963.72605100001"/>
  </r>
  <r>
    <n v="924299"/>
    <x v="2"/>
    <x v="40"/>
    <x v="2"/>
    <x v="2"/>
    <n v="160741.750455"/>
    <n v="182005.58979500001"/>
    <n v="398963.72605100001"/>
    <n v="377299.99572599999"/>
    <n v="342747.34025000001"/>
  </r>
  <r>
    <n v="924300"/>
    <x v="2"/>
    <x v="40"/>
    <x v="2"/>
    <x v="3"/>
    <n v="420459.18127200002"/>
    <n v="0"/>
    <n v="479214.31495600002"/>
    <n v="420702.24709999998"/>
    <n v="420459.18127200002"/>
  </r>
  <r>
    <n v="924301"/>
    <x v="2"/>
    <x v="40"/>
    <x v="3"/>
    <x v="0"/>
    <n v="41098.851598000001"/>
    <n v="0"/>
    <n v="45681.860549999998"/>
    <n v="42959.221661000003"/>
    <n v="41098.851598000001"/>
  </r>
  <r>
    <n v="924302"/>
    <x v="2"/>
    <x v="40"/>
    <x v="3"/>
    <x v="1"/>
    <n v="38975.006326000002"/>
    <n v="0"/>
    <n v="41098.851598000001"/>
    <n v="40383.73158"/>
    <n v="38975.006326000002"/>
  </r>
  <r>
    <n v="924303"/>
    <x v="2"/>
    <x v="40"/>
    <x v="3"/>
    <x v="2"/>
    <n v="0"/>
    <n v="34627.640202000002"/>
    <n v="38975.006326000002"/>
    <n v="37961.656160999999"/>
    <n v="34627.640202000002"/>
  </r>
  <r>
    <n v="924304"/>
    <x v="2"/>
    <x v="40"/>
    <x v="3"/>
    <x v="3"/>
    <n v="148575.91138899999"/>
    <n v="0"/>
    <n v="160741.750455"/>
    <n v="151161.542128"/>
    <n v="148575.91138899999"/>
  </r>
  <r>
    <n v="924305"/>
    <x v="2"/>
    <x v="41"/>
    <x v="0"/>
    <x v="0"/>
    <n v="113740.710408"/>
    <n v="0"/>
    <n v="153405.65520000001"/>
    <n v="113873.017855"/>
    <n v="113740.710408"/>
  </r>
  <r>
    <n v="924306"/>
    <x v="2"/>
    <x v="41"/>
    <x v="0"/>
    <x v="1"/>
    <n v="104201.731858"/>
    <n v="0"/>
    <n v="113740.710408"/>
    <n v="104459.468439"/>
    <n v="104201.731858"/>
  </r>
  <r>
    <n v="924307"/>
    <x v="2"/>
    <x v="41"/>
    <x v="0"/>
    <x v="2"/>
    <n v="87798.205197000003"/>
    <n v="3051.4481639999999"/>
    <n v="104201.731858"/>
    <n v="91707.944208000001"/>
    <n v="90849.653359999997"/>
  </r>
  <r>
    <n v="924308"/>
    <x v="2"/>
    <x v="41"/>
    <x v="0"/>
    <x v="3"/>
    <n v="113819.545562"/>
    <n v="0"/>
    <n v="153405.65520000001"/>
    <n v="113873.017855"/>
    <n v="113819.545562"/>
  </r>
  <r>
    <n v="924309"/>
    <x v="2"/>
    <x v="41"/>
    <x v="1"/>
    <x v="0"/>
    <n v="358487.786884"/>
    <n v="0"/>
    <n v="442021.37134999997"/>
    <n v="359009.75780999998"/>
    <n v="358487.786884"/>
  </r>
  <r>
    <n v="924310"/>
    <x v="2"/>
    <x v="41"/>
    <x v="1"/>
    <x v="1"/>
    <n v="335232.289881"/>
    <n v="0"/>
    <n v="358487.786884"/>
    <n v="337803.04158100003"/>
    <n v="335232.289881"/>
  </r>
  <r>
    <n v="924311"/>
    <x v="2"/>
    <x v="41"/>
    <x v="1"/>
    <x v="2"/>
    <n v="258049.284399"/>
    <n v="37787.366265999997"/>
    <n v="335232.289881"/>
    <n v="306636.975554"/>
    <n v="295836.65066599997"/>
  </r>
  <r>
    <n v="924312"/>
    <x v="2"/>
    <x v="41"/>
    <x v="1"/>
    <x v="3"/>
    <n v="71265.852872999996"/>
    <n v="0"/>
    <n v="87798.205197000003"/>
    <n v="71309.702260999999"/>
    <n v="71265.852872999996"/>
  </r>
  <r>
    <n v="924313"/>
    <x v="2"/>
    <x v="41"/>
    <x v="2"/>
    <x v="0"/>
    <n v="183768.048362"/>
    <n v="0"/>
    <n v="209491.05780000001"/>
    <n v="183912.199643"/>
    <n v="183768.048362"/>
  </r>
  <r>
    <n v="924314"/>
    <x v="2"/>
    <x v="41"/>
    <x v="2"/>
    <x v="1"/>
    <n v="171040.63145799999"/>
    <n v="0"/>
    <n v="183768.048362"/>
    <n v="177060.514597"/>
    <n v="171040.63145799999"/>
  </r>
  <r>
    <n v="924315"/>
    <x v="2"/>
    <x v="41"/>
    <x v="2"/>
    <x v="2"/>
    <n v="68888.523532000007"/>
    <n v="78001.491959000006"/>
    <n v="171040.63145799999"/>
    <n v="161753.12517000001"/>
    <n v="146890.015491"/>
  </r>
  <r>
    <n v="924316"/>
    <x v="2"/>
    <x v="41"/>
    <x v="2"/>
    <x v="3"/>
    <n v="226410.57969300001"/>
    <n v="0"/>
    <n v="258049.284399"/>
    <n v="226541.466774"/>
    <n v="226410.57969300001"/>
  </r>
  <r>
    <n v="924317"/>
    <x v="2"/>
    <x v="41"/>
    <x v="3"/>
    <x v="0"/>
    <n v="8434.5951010000008"/>
    <n v="0"/>
    <n v="9375.1524000000009"/>
    <n v="8816.393317"/>
    <n v="8434.5951010000008"/>
  </r>
  <r>
    <n v="924318"/>
    <x v="2"/>
    <x v="41"/>
    <x v="3"/>
    <x v="1"/>
    <n v="7998.7246510000004"/>
    <n v="0"/>
    <n v="8434.5951010000008"/>
    <n v="8287.8331460000009"/>
    <n v="7998.7246510000004"/>
  </r>
  <r>
    <n v="924319"/>
    <x v="2"/>
    <x v="41"/>
    <x v="3"/>
    <x v="2"/>
    <n v="0"/>
    <n v="7093.4517219999998"/>
    <n v="7998.7246510000004"/>
    <n v="7790.7578100000001"/>
    <n v="7093.4517219999998"/>
  </r>
  <r>
    <n v="924320"/>
    <x v="2"/>
    <x v="41"/>
    <x v="3"/>
    <x v="3"/>
    <n v="63674.652907999996"/>
    <n v="0"/>
    <n v="68888.523532000007"/>
    <n v="64782.767529999997"/>
    <n v="63674.652907999996"/>
  </r>
  <r>
    <n v="924321"/>
    <x v="2"/>
    <x v="42"/>
    <x v="1"/>
    <x v="0"/>
    <n v="10072.435017"/>
    <n v="870.95057199999997"/>
    <n v="13479.4076"/>
    <n v="10947.974853"/>
    <n v="10943.385589"/>
  </r>
  <r>
    <n v="924322"/>
    <x v="2"/>
    <x v="42"/>
    <x v="1"/>
    <x v="1"/>
    <n v="9403.2443320000002"/>
    <n v="0"/>
    <n v="10072.435017"/>
    <n v="9491.2555169999996"/>
    <n v="9403.2443320000002"/>
  </r>
  <r>
    <n v="924323"/>
    <x v="2"/>
    <x v="42"/>
    <x v="1"/>
    <x v="2"/>
    <n v="8219.3041589999993"/>
    <n v="0"/>
    <n v="9403.2443320000002"/>
    <n v="8601.1475910000008"/>
    <n v="8219.3041589999993"/>
  </r>
  <r>
    <n v="924324"/>
    <x v="2"/>
    <x v="42"/>
    <x v="1"/>
    <x v="3"/>
    <n v="10073.134384999999"/>
    <n v="871.01104599999996"/>
    <n v="13479.4076"/>
    <n v="10947.974853"/>
    <n v="10944.145431000001"/>
  </r>
  <r>
    <n v="924325"/>
    <x v="2"/>
    <x v="42"/>
    <x v="2"/>
    <x v="0"/>
    <n v="236.22487000000001"/>
    <n v="237.24048199999999"/>
    <n v="540.08045000000004"/>
    <n v="474.13662699999998"/>
    <n v="473.465352"/>
  </r>
  <r>
    <n v="924326"/>
    <x v="2"/>
    <x v="42"/>
    <x v="2"/>
    <x v="1"/>
    <n v="201.92056600000001"/>
    <n v="0"/>
    <n v="236.22487000000001"/>
    <n v="227.60266200000001"/>
    <n v="201.92056600000001"/>
  </r>
  <r>
    <n v="924327"/>
    <x v="2"/>
    <x v="42"/>
    <x v="2"/>
    <x v="2"/>
    <n v="176.06345899999999"/>
    <n v="0"/>
    <n v="201.92056600000001"/>
    <n v="190.95627899999999"/>
    <n v="176.06345899999999"/>
  </r>
  <r>
    <n v="924328"/>
    <x v="2"/>
    <x v="42"/>
    <x v="2"/>
    <x v="3"/>
    <n v="3597.3943920000002"/>
    <n v="3612.8608220000001"/>
    <n v="8219.3041589999993"/>
    <n v="7215.7271209999999"/>
    <n v="7210.2552150000001"/>
  </r>
  <r>
    <n v="924329"/>
    <x v="2"/>
    <x v="42"/>
    <x v="3"/>
    <x v="0"/>
    <n v="4.8377999999999997E-2"/>
    <n v="0.91173199999999999"/>
    <n v="1.0214000000000001"/>
    <n v="0.96052499999999996"/>
    <n v="0.96011000000000002"/>
  </r>
  <r>
    <n v="924330"/>
    <x v="2"/>
    <x v="42"/>
    <x v="3"/>
    <x v="1"/>
    <n v="3.7053000000000003E-2"/>
    <n v="0"/>
    <n v="4.8377999999999997E-2"/>
    <n v="4.7536000000000002E-2"/>
    <n v="3.7053000000000003E-2"/>
  </r>
  <r>
    <n v="924331"/>
    <x v="2"/>
    <x v="42"/>
    <x v="3"/>
    <x v="2"/>
    <n v="0"/>
    <n v="2.5697999999999999E-2"/>
    <n v="3.7053000000000003E-2"/>
    <n v="3.6089999999999997E-2"/>
    <n v="2.5697999999999999E-2"/>
  </r>
  <r>
    <n v="924332"/>
    <x v="2"/>
    <x v="42"/>
    <x v="3"/>
    <x v="3"/>
    <n v="8.3385660000000001"/>
    <n v="157.14919399999999"/>
    <n v="176.06345899999999"/>
    <n v="165.570077"/>
    <n v="165.48776000000001"/>
  </r>
  <r>
    <n v="924333"/>
    <x v="2"/>
    <x v="43"/>
    <x v="1"/>
    <x v="0"/>
    <n v="61896.557373000003"/>
    <n v="5352.1161439999996"/>
    <n v="82833.133799999996"/>
    <n v="67277.071272000001"/>
    <n v="67248.673517000003"/>
  </r>
  <r>
    <n v="924334"/>
    <x v="2"/>
    <x v="43"/>
    <x v="1"/>
    <x v="1"/>
    <n v="57670.815731000002"/>
    <n v="0"/>
    <n v="61896.557373000003"/>
    <n v="58325.126012000001"/>
    <n v="57670.815731000002"/>
  </r>
  <r>
    <n v="924335"/>
    <x v="2"/>
    <x v="43"/>
    <x v="1"/>
    <x v="2"/>
    <n v="50350.757214999998"/>
    <n v="0"/>
    <n v="57670.815731000002"/>
    <n v="52751.495149000002"/>
    <n v="50350.757214999998"/>
  </r>
  <r>
    <n v="924336"/>
    <x v="2"/>
    <x v="43"/>
    <x v="1"/>
    <x v="3"/>
    <n v="61900.730646999997"/>
    <n v="5352.4770019999996"/>
    <n v="82833.133799999996"/>
    <n v="67277.071272000001"/>
    <n v="67253.207649000004"/>
  </r>
  <r>
    <n v="924337"/>
    <x v="2"/>
    <x v="43"/>
    <x v="2"/>
    <x v="0"/>
    <n v="1451.09563"/>
    <n v="1457.3343870000001"/>
    <n v="3317.6370499999998"/>
    <n v="2912.553566"/>
    <n v="2908.4300170000001"/>
  </r>
  <r>
    <n v="924338"/>
    <x v="2"/>
    <x v="43"/>
    <x v="2"/>
    <x v="1"/>
    <n v="1238.427576"/>
    <n v="0"/>
    <n v="1451.09563"/>
    <n v="1398.1306400000001"/>
    <n v="1238.427576"/>
  </r>
  <r>
    <n v="924339"/>
    <x v="2"/>
    <x v="43"/>
    <x v="2"/>
    <x v="2"/>
    <n v="1079.8396990000001"/>
    <n v="0"/>
    <n v="1238.427576"/>
    <n v="1171.180959"/>
    <n v="1079.8396990000001"/>
  </r>
  <r>
    <n v="924340"/>
    <x v="2"/>
    <x v="43"/>
    <x v="2"/>
    <x v="3"/>
    <n v="22037.331645999999"/>
    <n v="22132.077679000002"/>
    <n v="50350.757214999998"/>
    <n v="44202.929758999999"/>
    <n v="44169.409326000001"/>
  </r>
  <r>
    <n v="924341"/>
    <x v="2"/>
    <x v="43"/>
    <x v="3"/>
    <x v="0"/>
    <n v="0.26607799999999998"/>
    <n v="5.0145239999999998"/>
    <n v="5.6177000000000001"/>
    <n v="5.2828850000000003"/>
    <n v="5.280602"/>
  </r>
  <r>
    <n v="924342"/>
    <x v="2"/>
    <x v="43"/>
    <x v="3"/>
    <x v="1"/>
    <n v="0.203793"/>
    <n v="0"/>
    <n v="0.26607799999999998"/>
    <n v="0.26144800000000001"/>
    <n v="0.203793"/>
  </r>
  <r>
    <n v="924343"/>
    <x v="2"/>
    <x v="43"/>
    <x v="3"/>
    <x v="2"/>
    <n v="0"/>
    <n v="0.14133699999999999"/>
    <n v="0.203793"/>
    <n v="0.198495"/>
    <n v="0.14133699999999999"/>
  </r>
  <r>
    <n v="924344"/>
    <x v="2"/>
    <x v="43"/>
    <x v="3"/>
    <x v="3"/>
    <n v="51.142437000000001"/>
    <n v="963.83394699999997"/>
    <n v="1079.8396990000001"/>
    <n v="1015.481253"/>
    <n v="1014.9763850000001"/>
  </r>
  <r>
    <n v="924345"/>
    <x v="2"/>
    <x v="44"/>
    <x v="0"/>
    <x v="0"/>
    <n v="15176.818219000001"/>
    <n v="0"/>
    <n v="20456.19325"/>
    <n v="15184.632249"/>
    <n v="15176.818219000001"/>
  </r>
  <r>
    <n v="924346"/>
    <x v="2"/>
    <x v="44"/>
    <x v="0"/>
    <x v="1"/>
    <n v="13917.908621"/>
    <n v="0"/>
    <n v="15176.818219000001"/>
    <n v="13938.389853000001"/>
    <n v="13917.908621"/>
  </r>
  <r>
    <n v="924347"/>
    <x v="2"/>
    <x v="44"/>
    <x v="0"/>
    <x v="2"/>
    <n v="12191.516405"/>
    <n v="0"/>
    <n v="13917.908621"/>
    <n v="12249.151378"/>
    <n v="12191.516405"/>
  </r>
  <r>
    <n v="924348"/>
    <x v="2"/>
    <x v="44"/>
    <x v="0"/>
    <x v="3"/>
    <n v="15181.541593"/>
    <n v="0"/>
    <n v="20456.19325"/>
    <n v="15184.632249"/>
    <n v="15181.541593"/>
  </r>
  <r>
    <n v="924349"/>
    <x v="2"/>
    <x v="44"/>
    <x v="1"/>
    <x v="0"/>
    <n v="10753.441242000001"/>
    <n v="46.003366"/>
    <n v="13303.42245"/>
    <n v="10805.039714"/>
    <n v="10799.444608"/>
  </r>
  <r>
    <n v="924350"/>
    <x v="2"/>
    <x v="44"/>
    <x v="1"/>
    <x v="1"/>
    <n v="10092.900432"/>
    <n v="0"/>
    <n v="10753.441242000001"/>
    <n v="10132.967682"/>
    <n v="10092.900432"/>
  </r>
  <r>
    <n v="924351"/>
    <x v="2"/>
    <x v="44"/>
    <x v="1"/>
    <x v="2"/>
    <n v="9057.9798879999998"/>
    <n v="0"/>
    <n v="10092.900432"/>
    <n v="9231.9760249999999"/>
    <n v="9057.9798879999998"/>
  </r>
  <r>
    <n v="924352"/>
    <x v="2"/>
    <x v="44"/>
    <x v="1"/>
    <x v="3"/>
    <n v="9857.7425289999992"/>
    <n v="42.171554999999998"/>
    <n v="12191.516405"/>
    <n v="9901.9496249999993"/>
    <n v="9899.914084"/>
  </r>
  <r>
    <n v="924353"/>
    <x v="2"/>
    <x v="44"/>
    <x v="2"/>
    <x v="0"/>
    <n v="3968.2875859999999"/>
    <n v="3127.0033400000002"/>
    <n v="8117.0137999999997"/>
    <n v="7125.9264149999999"/>
    <n v="7095.290927"/>
  </r>
  <r>
    <n v="924354"/>
    <x v="2"/>
    <x v="44"/>
    <x v="2"/>
    <x v="1"/>
    <n v="3632.0853990000001"/>
    <n v="0"/>
    <n v="3968.2875859999999"/>
    <n v="3823.4450900000002"/>
    <n v="3632.0853990000001"/>
  </r>
  <r>
    <n v="924355"/>
    <x v="2"/>
    <x v="44"/>
    <x v="2"/>
    <x v="2"/>
    <n v="3188.357974"/>
    <n v="0"/>
    <n v="3632.0853990000001"/>
    <n v="3434.8631620000001"/>
    <n v="3188.357974"/>
  </r>
  <r>
    <n v="924356"/>
    <x v="2"/>
    <x v="44"/>
    <x v="2"/>
    <x v="3"/>
    <n v="4427.4323789999999"/>
    <n v="3488.808595"/>
    <n v="9057.9798879999998"/>
    <n v="7952.0005440000004"/>
    <n v="7916.2409729999999"/>
  </r>
  <r>
    <n v="924357"/>
    <x v="2"/>
    <x v="44"/>
    <x v="3"/>
    <x v="0"/>
    <n v="47.956786999999998"/>
    <n v="1101.3691759999999"/>
    <n v="1223.6025500000001"/>
    <n v="1150.6758380000001"/>
    <n v="1149.325963"/>
  </r>
  <r>
    <n v="924358"/>
    <x v="2"/>
    <x v="44"/>
    <x v="3"/>
    <x v="1"/>
    <n v="39.435774000000002"/>
    <n v="0"/>
    <n v="47.956786999999998"/>
    <n v="47.122338999999997"/>
    <n v="39.435774000000002"/>
  </r>
  <r>
    <n v="924359"/>
    <x v="2"/>
    <x v="44"/>
    <x v="3"/>
    <x v="2"/>
    <n v="0"/>
    <n v="24.432649999999999"/>
    <n v="39.435774000000002"/>
    <n v="38.410443999999998"/>
    <n v="24.432649999999999"/>
  </r>
  <r>
    <n v="924360"/>
    <x v="2"/>
    <x v="44"/>
    <x v="3"/>
    <x v="3"/>
    <n v="125.04076000000001"/>
    <n v="2871.669445"/>
    <n v="3188.357974"/>
    <n v="2998.3318389999999"/>
    <n v="2996.7102049999999"/>
  </r>
  <r>
    <n v="924361"/>
    <x v="2"/>
    <x v="45"/>
    <x v="0"/>
    <x v="0"/>
    <n v="136630.154565"/>
    <n v="0"/>
    <n v="184158.02345000001"/>
    <n v="136700.500807"/>
    <n v="136630.154565"/>
  </r>
  <r>
    <n v="924362"/>
    <x v="2"/>
    <x v="45"/>
    <x v="0"/>
    <x v="1"/>
    <n v="125296.750522"/>
    <n v="0"/>
    <n v="136630.154565"/>
    <n v="125481.133952"/>
    <n v="125296.750522"/>
  </r>
  <r>
    <n v="924363"/>
    <x v="2"/>
    <x v="45"/>
    <x v="0"/>
    <x v="2"/>
    <n v="109754.80807499999"/>
    <n v="0"/>
    <n v="125296.750522"/>
    <n v="110273.670134"/>
    <n v="109754.80807499999"/>
  </r>
  <r>
    <n v="924364"/>
    <x v="2"/>
    <x v="45"/>
    <x v="0"/>
    <x v="3"/>
    <n v="136672.67699899999"/>
    <n v="0"/>
    <n v="184158.02345000001"/>
    <n v="136700.500807"/>
    <n v="136672.67699899999"/>
  </r>
  <r>
    <n v="924365"/>
    <x v="2"/>
    <x v="45"/>
    <x v="1"/>
    <x v="0"/>
    <n v="204067.75109100001"/>
    <n v="873.00458200000003"/>
    <n v="252458.67254999999"/>
    <n v="205046.93384499999"/>
    <n v="204940.755672"/>
  </r>
  <r>
    <n v="924366"/>
    <x v="2"/>
    <x v="45"/>
    <x v="1"/>
    <x v="1"/>
    <n v="191485.897329"/>
    <n v="0"/>
    <n v="204067.75109100001"/>
    <n v="192293.041853"/>
    <n v="191485.897329"/>
  </r>
  <r>
    <n v="924367"/>
    <x v="2"/>
    <x v="45"/>
    <x v="1"/>
    <x v="2"/>
    <n v="171799.70809199999"/>
    <n v="0"/>
    <n v="191485.897329"/>
    <n v="175152.150287"/>
    <n v="171799.70809199999"/>
  </r>
  <r>
    <n v="924368"/>
    <x v="2"/>
    <x v="45"/>
    <x v="1"/>
    <x v="3"/>
    <n v="88744.878266999993"/>
    <n v="379.65178200000003"/>
    <n v="109754.80807499999"/>
    <n v="89142.855118000007"/>
    <n v="89124.530048999994"/>
  </r>
  <r>
    <n v="924369"/>
    <x v="2"/>
    <x v="45"/>
    <x v="2"/>
    <x v="0"/>
    <n v="75399.787496000004"/>
    <n v="59414.894265000003"/>
    <n v="154228.01454999999"/>
    <n v="135396.773973"/>
    <n v="134814.68176000001"/>
  </r>
  <r>
    <n v="924370"/>
    <x v="2"/>
    <x v="45"/>
    <x v="2"/>
    <x v="1"/>
    <n v="68999.933845000007"/>
    <n v="0"/>
    <n v="75399.787496000004"/>
    <n v="72647.695252000005"/>
    <n v="68999.933845000007"/>
  </r>
  <r>
    <n v="924371"/>
    <x v="2"/>
    <x v="45"/>
    <x v="2"/>
    <x v="2"/>
    <n v="60570.296432000003"/>
    <n v="0"/>
    <n v="68999.933845000007"/>
    <n v="65253.237437000003"/>
    <n v="60570.296432000003"/>
  </r>
  <r>
    <n v="924372"/>
    <x v="2"/>
    <x v="45"/>
    <x v="2"/>
    <x v="3"/>
    <n v="83973.645296999995"/>
    <n v="66171.078487000006"/>
    <n v="171799.70809199999"/>
    <n v="150822.96373399999"/>
    <n v="150144.723784"/>
  </r>
  <r>
    <n v="924373"/>
    <x v="2"/>
    <x v="45"/>
    <x v="3"/>
    <x v="0"/>
    <n v="911.33549700000003"/>
    <n v="20929.609677"/>
    <n v="23252.442800000001"/>
    <n v="21866.597209"/>
    <n v="21840.945174"/>
  </r>
  <r>
    <n v="924374"/>
    <x v="2"/>
    <x v="45"/>
    <x v="3"/>
    <x v="1"/>
    <n v="740.82083"/>
    <n v="0"/>
    <n v="911.33549700000003"/>
    <n v="895.47825899999998"/>
    <n v="740.82083"/>
  </r>
  <r>
    <n v="924375"/>
    <x v="2"/>
    <x v="45"/>
    <x v="3"/>
    <x v="2"/>
    <n v="0"/>
    <n v="458.97961099999998"/>
    <n v="740.82083"/>
    <n v="721.55948799999999"/>
    <n v="458.97961099999998"/>
  </r>
  <r>
    <n v="924376"/>
    <x v="2"/>
    <x v="45"/>
    <x v="3"/>
    <x v="3"/>
    <n v="2375.4408880000001"/>
    <n v="54554.059159999997"/>
    <n v="60570.296432000003"/>
    <n v="56960.306765000001"/>
    <n v="56929.500049000002"/>
  </r>
  <r>
    <n v="924377"/>
    <x v="2"/>
    <x v="46"/>
    <x v="0"/>
    <x v="0"/>
    <n v="3150.89858"/>
    <n v="0"/>
    <n v="4246.9049999999997"/>
    <n v="3152.477582"/>
    <n v="3150.89858"/>
  </r>
  <r>
    <n v="924378"/>
    <x v="2"/>
    <x v="46"/>
    <x v="0"/>
    <x v="1"/>
    <n v="2882.7143299999998"/>
    <n v="0"/>
    <n v="3150.89858"/>
    <n v="2893.7852560000001"/>
    <n v="2882.7143299999998"/>
  </r>
  <r>
    <n v="924379"/>
    <x v="2"/>
    <x v="46"/>
    <x v="0"/>
    <x v="2"/>
    <n v="2367.6781129999999"/>
    <n v="155.84324100000001"/>
    <n v="2882.7143299999998"/>
    <n v="2537.0768819999998"/>
    <n v="2523.521354"/>
  </r>
  <r>
    <n v="924380"/>
    <x v="2"/>
    <x v="46"/>
    <x v="0"/>
    <x v="3"/>
    <n v="3151.3199639999998"/>
    <n v="0"/>
    <n v="4246.9049999999997"/>
    <n v="3152.477582"/>
    <n v="3151.3199639999998"/>
  </r>
  <r>
    <n v="924381"/>
    <x v="2"/>
    <x v="46"/>
    <x v="1"/>
    <x v="0"/>
    <n v="1847.4110599999999"/>
    <n v="0"/>
    <n v="2275.92"/>
    <n v="1848.5022240000001"/>
    <n v="1847.4110599999999"/>
  </r>
  <r>
    <n v="924382"/>
    <x v="2"/>
    <x v="46"/>
    <x v="1"/>
    <x v="1"/>
    <n v="1725.5298969999999"/>
    <n v="0"/>
    <n v="1847.4110599999999"/>
    <n v="1740.8154420000001"/>
    <n v="1725.5298969999999"/>
  </r>
  <r>
    <n v="924383"/>
    <x v="2"/>
    <x v="46"/>
    <x v="1"/>
    <x v="2"/>
    <n v="1202.88681"/>
    <n v="305.95799699999998"/>
    <n v="1725.5298969999999"/>
    <n v="1578.3421960000001"/>
    <n v="1508.8448069999999"/>
  </r>
  <r>
    <n v="924384"/>
    <x v="2"/>
    <x v="46"/>
    <x v="1"/>
    <x v="3"/>
    <n v="1921.9760819999999"/>
    <n v="0"/>
    <n v="2367.6781129999999"/>
    <n v="1923.0281640000001"/>
    <n v="1921.9760819999999"/>
  </r>
  <r>
    <n v="924385"/>
    <x v="2"/>
    <x v="46"/>
    <x v="2"/>
    <x v="0"/>
    <n v="933.42685900000004"/>
    <n v="0"/>
    <n v="1075.3599999999999"/>
    <n v="944.05854399999998"/>
    <n v="933.42685900000004"/>
  </r>
  <r>
    <n v="924386"/>
    <x v="2"/>
    <x v="46"/>
    <x v="2"/>
    <x v="1"/>
    <n v="843.01704900000004"/>
    <n v="0"/>
    <n v="933.42685900000004"/>
    <n v="899.35677899999996"/>
    <n v="843.01704900000004"/>
  </r>
  <r>
    <n v="924387"/>
    <x v="2"/>
    <x v="46"/>
    <x v="2"/>
    <x v="2"/>
    <n v="248.25953699999999"/>
    <n v="482.96565500000003"/>
    <n v="843.01704900000004"/>
    <n v="797.24122299999999"/>
    <n v="731.22519199999999"/>
  </r>
  <r>
    <n v="924388"/>
    <x v="2"/>
    <x v="46"/>
    <x v="2"/>
    <x v="3"/>
    <n v="1051.417719"/>
    <n v="0"/>
    <n v="1202.88681"/>
    <n v="1056.01433"/>
    <n v="1051.417719"/>
  </r>
  <r>
    <n v="924389"/>
    <x v="2"/>
    <x v="46"/>
    <x v="3"/>
    <x v="0"/>
    <n v="155.91567000000001"/>
    <n v="0"/>
    <n v="191.86199999999999"/>
    <n v="180.42702499999999"/>
    <n v="155.91567000000001"/>
  </r>
  <r>
    <n v="924390"/>
    <x v="2"/>
    <x v="46"/>
    <x v="3"/>
    <x v="1"/>
    <n v="153.020782"/>
    <n v="0"/>
    <n v="155.91567000000001"/>
    <n v="153.20273700000001"/>
    <n v="153.020782"/>
  </r>
  <r>
    <n v="924391"/>
    <x v="2"/>
    <x v="46"/>
    <x v="3"/>
    <x v="2"/>
    <n v="0"/>
    <n v="134.015096"/>
    <n v="153.020782"/>
    <n v="149.04224099999999"/>
    <n v="134.015096"/>
  </r>
  <r>
    <n v="924392"/>
    <x v="2"/>
    <x v="46"/>
    <x v="3"/>
    <x v="3"/>
    <n v="221.109148"/>
    <n v="0"/>
    <n v="248.25953699999999"/>
    <n v="233.463269"/>
    <n v="221.109148"/>
  </r>
  <r>
    <n v="924393"/>
    <x v="2"/>
    <x v="47"/>
    <x v="0"/>
    <x v="0"/>
    <n v="4092.5464320000001"/>
    <n v="0"/>
    <n v="5516.0950000000003"/>
    <n v="4094.597319"/>
    <n v="4092.5464320000001"/>
  </r>
  <r>
    <n v="924394"/>
    <x v="2"/>
    <x v="47"/>
    <x v="0"/>
    <x v="1"/>
    <n v="3744.2151640000002"/>
    <n v="0"/>
    <n v="4092.5464320000001"/>
    <n v="3758.5946429999999"/>
    <n v="3744.2151640000002"/>
  </r>
  <r>
    <n v="924395"/>
    <x v="2"/>
    <x v="47"/>
    <x v="0"/>
    <x v="2"/>
    <n v="3075.2600779999998"/>
    <n v="202.41708299999999"/>
    <n v="3744.2151640000002"/>
    <n v="3295.283766"/>
    <n v="3277.6771610000001"/>
  </r>
  <r>
    <n v="924396"/>
    <x v="2"/>
    <x v="47"/>
    <x v="0"/>
    <x v="3"/>
    <n v="4093.093746"/>
    <n v="0"/>
    <n v="5516.0950000000003"/>
    <n v="4094.597319"/>
    <n v="4093.093746"/>
  </r>
  <r>
    <n v="924397"/>
    <x v="2"/>
    <x v="47"/>
    <x v="1"/>
    <x v="0"/>
    <n v="2399.5109170000001"/>
    <n v="0"/>
    <n v="2956.08"/>
    <n v="2400.9281759999999"/>
    <n v="2399.5109170000001"/>
  </r>
  <r>
    <n v="924398"/>
    <x v="2"/>
    <x v="47"/>
    <x v="1"/>
    <x v="1"/>
    <n v="2240.449799"/>
    <n v="0"/>
    <n v="2399.5109170000001"/>
    <n v="2261.0591370000002"/>
    <n v="2240.449799"/>
  </r>
  <r>
    <n v="924399"/>
    <x v="2"/>
    <x v="47"/>
    <x v="1"/>
    <x v="2"/>
    <n v="1561.843417"/>
    <n v="397.259726"/>
    <n v="2240.449799"/>
    <n v="2049.3394309999999"/>
    <n v="1959.103143"/>
  </r>
  <r>
    <n v="924400"/>
    <x v="2"/>
    <x v="47"/>
    <x v="1"/>
    <x v="3"/>
    <n v="2496.359739"/>
    <n v="0"/>
    <n v="3075.2600779999998"/>
    <n v="2497.726236"/>
    <n v="2496.359739"/>
  </r>
  <r>
    <n v="924401"/>
    <x v="2"/>
    <x v="47"/>
    <x v="2"/>
    <x v="0"/>
    <n v="1187.99782"/>
    <n v="0"/>
    <n v="1368.64"/>
    <n v="1201.5290560000001"/>
    <n v="1187.99782"/>
  </r>
  <r>
    <n v="924402"/>
    <x v="2"/>
    <x v="47"/>
    <x v="2"/>
    <x v="1"/>
    <n v="1072.9307899999999"/>
    <n v="0"/>
    <n v="1187.99782"/>
    <n v="1144.6359"/>
    <n v="1072.9307899999999"/>
  </r>
  <r>
    <n v="924403"/>
    <x v="2"/>
    <x v="47"/>
    <x v="2"/>
    <x v="2"/>
    <n v="315.96668399999999"/>
    <n v="614.68356100000005"/>
    <n v="1072.9307899999999"/>
    <n v="1014.670648"/>
    <n v="930.65024400000004"/>
  </r>
  <r>
    <n v="924404"/>
    <x v="2"/>
    <x v="47"/>
    <x v="2"/>
    <x v="3"/>
    <n v="1365.174039"/>
    <n v="0"/>
    <n v="1561.843417"/>
    <n v="1371.1423359999999"/>
    <n v="1365.174039"/>
  </r>
  <r>
    <n v="924405"/>
    <x v="2"/>
    <x v="47"/>
    <x v="3"/>
    <x v="0"/>
    <n v="217.088325"/>
    <n v="0"/>
    <n v="267.13799999999998"/>
    <n v="251.21657500000001"/>
    <n v="217.088325"/>
  </r>
  <r>
    <n v="924406"/>
    <x v="2"/>
    <x v="47"/>
    <x v="3"/>
    <x v="1"/>
    <n v="213.05764300000001"/>
    <n v="0"/>
    <n v="217.088325"/>
    <n v="213.31098800000001"/>
    <n v="213.05764300000001"/>
  </r>
  <r>
    <n v="924407"/>
    <x v="2"/>
    <x v="47"/>
    <x v="3"/>
    <x v="2"/>
    <n v="0"/>
    <n v="184.30165299999999"/>
    <n v="213.05764300000001"/>
    <n v="207.518145"/>
    <n v="184.30165299999999"/>
  </r>
  <r>
    <n v="924408"/>
    <x v="2"/>
    <x v="47"/>
    <x v="3"/>
    <x v="3"/>
    <n v="281.41164400000002"/>
    <n v="0"/>
    <n v="315.96668399999999"/>
    <n v="297.13506899999999"/>
    <n v="281.41164400000002"/>
  </r>
  <r>
    <n v="924409"/>
    <x v="2"/>
    <x v="48"/>
    <x v="0"/>
    <x v="0"/>
    <n v="131231.592615"/>
    <n v="0"/>
    <n v="176998.1802"/>
    <n v="131385.74916199999"/>
    <n v="131231.592615"/>
  </r>
  <r>
    <n v="924410"/>
    <x v="2"/>
    <x v="48"/>
    <x v="0"/>
    <x v="1"/>
    <n v="120221.36412"/>
    <n v="0"/>
    <n v="131231.592615"/>
    <n v="120523.094658"/>
    <n v="120221.36412"/>
  </r>
  <r>
    <n v="924411"/>
    <x v="2"/>
    <x v="48"/>
    <x v="0"/>
    <x v="2"/>
    <n v="86563.514118000006"/>
    <n v="18265.806816"/>
    <n v="120221.36412"/>
    <n v="105806.822562"/>
    <n v="104829.320935"/>
  </r>
  <r>
    <n v="924412"/>
    <x v="2"/>
    <x v="48"/>
    <x v="0"/>
    <x v="3"/>
    <n v="131322.63964800001"/>
    <n v="0"/>
    <n v="176998.1802"/>
    <n v="131385.74916199999"/>
    <n v="131322.63964800001"/>
  </r>
  <r>
    <n v="924413"/>
    <x v="2"/>
    <x v="48"/>
    <x v="1"/>
    <x v="0"/>
    <n v="266593.84358699998"/>
    <n v="0"/>
    <n v="329426.05625000002"/>
    <n v="267559.842886"/>
    <n v="266593.84358699998"/>
  </r>
  <r>
    <n v="924414"/>
    <x v="2"/>
    <x v="48"/>
    <x v="1"/>
    <x v="1"/>
    <n v="249336.102962"/>
    <n v="0"/>
    <n v="266593.84358699998"/>
    <n v="251211.37881200001"/>
    <n v="249336.102962"/>
  </r>
  <r>
    <n v="924415"/>
    <x v="2"/>
    <x v="48"/>
    <x v="1"/>
    <x v="2"/>
    <n v="186025.50174599999"/>
    <n v="31858.742182000002"/>
    <n v="249336.102962"/>
    <n v="228067.73337900001"/>
    <n v="217884.24392800001"/>
  </r>
  <r>
    <n v="924416"/>
    <x v="2"/>
    <x v="48"/>
    <x v="1"/>
    <x v="3"/>
    <n v="70141.231111000001"/>
    <n v="0"/>
    <n v="86563.514118000006"/>
    <n v="70306.886167000004"/>
    <n v="70141.231111000001"/>
  </r>
  <r>
    <n v="924417"/>
    <x v="2"/>
    <x v="48"/>
    <x v="2"/>
    <x v="0"/>
    <n v="169307.462719"/>
    <n v="0"/>
    <n v="192986.3075"/>
    <n v="169422.67935399999"/>
    <n v="169307.462719"/>
  </r>
  <r>
    <n v="924418"/>
    <x v="2"/>
    <x v="48"/>
    <x v="2"/>
    <x v="1"/>
    <n v="159680.37885899999"/>
    <n v="0"/>
    <n v="169307.462719"/>
    <n v="163127.74032899999"/>
    <n v="159680.37885899999"/>
  </r>
  <r>
    <n v="924419"/>
    <x v="2"/>
    <x v="48"/>
    <x v="2"/>
    <x v="2"/>
    <n v="74412.741932000004"/>
    <n v="61889.207089000003"/>
    <n v="159680.37885899999"/>
    <n v="151009.734287"/>
    <n v="136301.94902100001"/>
  </r>
  <r>
    <n v="924420"/>
    <x v="2"/>
    <x v="48"/>
    <x v="2"/>
    <x v="3"/>
    <n v="163244.943742"/>
    <n v="0"/>
    <n v="186025.50174599999"/>
    <n v="163311.78798299999"/>
    <n v="163244.943742"/>
  </r>
  <r>
    <n v="924421"/>
    <x v="2"/>
    <x v="48"/>
    <x v="3"/>
    <x v="0"/>
    <n v="29779.344717"/>
    <n v="0"/>
    <n v="31666.95145"/>
    <n v="29779.601144"/>
    <n v="29779.344717"/>
  </r>
  <r>
    <n v="924422"/>
    <x v="2"/>
    <x v="48"/>
    <x v="3"/>
    <x v="1"/>
    <n v="28641.371395999999"/>
    <n v="0"/>
    <n v="29779.344717"/>
    <n v="29261.184119000001"/>
    <n v="28641.371395999999"/>
  </r>
  <r>
    <n v="924423"/>
    <x v="2"/>
    <x v="48"/>
    <x v="3"/>
    <x v="2"/>
    <n v="0"/>
    <n v="24250.778954000001"/>
    <n v="28641.371395999999"/>
    <n v="27896.695739999999"/>
    <n v="24250.778954000001"/>
  </r>
  <r>
    <n v="924424"/>
    <x v="2"/>
    <x v="48"/>
    <x v="3"/>
    <x v="3"/>
    <n v="69977.508260000002"/>
    <n v="0"/>
    <n v="74412.741932000004"/>
    <n v="69977.742513000005"/>
    <n v="69977.508260000002"/>
  </r>
  <r>
    <n v="924425"/>
    <x v="2"/>
    <x v="49"/>
    <x v="1"/>
    <x v="0"/>
    <n v="6182.5315600000004"/>
    <n v="0"/>
    <n v="7639.6625000000004"/>
    <n v="6204.9338829999997"/>
    <n v="6182.5315600000004"/>
  </r>
  <r>
    <n v="924426"/>
    <x v="2"/>
    <x v="49"/>
    <x v="1"/>
    <x v="1"/>
    <n v="5782.3102929999995"/>
    <n v="0"/>
    <n v="6182.5315600000004"/>
    <n v="5825.799489"/>
    <n v="5782.3102929999995"/>
  </r>
  <r>
    <n v="924427"/>
    <x v="2"/>
    <x v="49"/>
    <x v="1"/>
    <x v="2"/>
    <n v="4314.0851270000003"/>
    <n v="738.83056099999999"/>
    <n v="5782.3102929999995"/>
    <n v="5289.0792250000004"/>
    <n v="5052.915688"/>
  </r>
  <r>
    <n v="924428"/>
    <x v="2"/>
    <x v="49"/>
    <x v="1"/>
    <x v="3"/>
    <n v="6190.3139959999999"/>
    <n v="0"/>
    <n v="7639.6625000000004"/>
    <n v="6204.9338829999997"/>
    <n v="6190.3139959999999"/>
  </r>
  <r>
    <n v="924429"/>
    <x v="2"/>
    <x v="49"/>
    <x v="2"/>
    <x v="0"/>
    <n v="3926.7171189999999"/>
    <n v="0"/>
    <n v="4475.8962499999998"/>
    <n v="3929.389318"/>
    <n v="3926.7171189999999"/>
  </r>
  <r>
    <n v="924430"/>
    <x v="2"/>
    <x v="49"/>
    <x v="2"/>
    <x v="1"/>
    <n v="3701.6667910000001"/>
    <n v="0"/>
    <n v="3926.7171189999999"/>
    <n v="3783.3919449999999"/>
    <n v="3701.6667910000001"/>
  </r>
  <r>
    <n v="924431"/>
    <x v="2"/>
    <x v="49"/>
    <x v="2"/>
    <x v="2"/>
    <n v="1725.015795"/>
    <n v="1434.698641"/>
    <n v="3701.6667910000001"/>
    <n v="3500.6662839999999"/>
    <n v="3159.7144360000002"/>
  </r>
  <r>
    <n v="924432"/>
    <x v="2"/>
    <x v="49"/>
    <x v="2"/>
    <x v="3"/>
    <n v="3785.7851599999999"/>
    <n v="0"/>
    <n v="4314.0851270000003"/>
    <n v="3787.335333"/>
    <n v="3785.7851599999999"/>
  </r>
  <r>
    <n v="924433"/>
    <x v="2"/>
    <x v="49"/>
    <x v="3"/>
    <x v="0"/>
    <n v="690.03550399999995"/>
    <n v="0"/>
    <n v="733.77440000000001"/>
    <n v="690.04144599999995"/>
    <n v="690.03550399999995"/>
  </r>
  <r>
    <n v="924434"/>
    <x v="2"/>
    <x v="49"/>
    <x v="3"/>
    <x v="1"/>
    <n v="663.66682500000002"/>
    <n v="0"/>
    <n v="690.03550399999995"/>
    <n v="678.02888600000006"/>
    <n v="663.66682500000002"/>
  </r>
  <r>
    <n v="924435"/>
    <x v="2"/>
    <x v="49"/>
    <x v="3"/>
    <x v="2"/>
    <n v="0"/>
    <n v="561.92970800000001"/>
    <n v="663.66682500000002"/>
    <n v="646.41148699999997"/>
    <n v="561.92970800000001"/>
  </r>
  <r>
    <n v="924436"/>
    <x v="2"/>
    <x v="49"/>
    <x v="3"/>
    <x v="3"/>
    <n v="1622.199423"/>
    <n v="0"/>
    <n v="1725.015795"/>
    <n v="1622.204853"/>
    <n v="1622.199423"/>
  </r>
  <r>
    <n v="924437"/>
    <x v="2"/>
    <x v="50"/>
    <x v="0"/>
    <x v="0"/>
    <n v="114629.687089"/>
    <n v="0"/>
    <n v="154586.28020000001"/>
    <n v="114749.395792"/>
    <n v="114629.687089"/>
  </r>
  <r>
    <n v="924438"/>
    <x v="2"/>
    <x v="50"/>
    <x v="0"/>
    <x v="1"/>
    <n v="105051.96639099999"/>
    <n v="0"/>
    <n v="114629.687089"/>
    <n v="105275.90462299999"/>
    <n v="105051.96639099999"/>
  </r>
  <r>
    <n v="924439"/>
    <x v="2"/>
    <x v="50"/>
    <x v="0"/>
    <x v="2"/>
    <n v="83081.042702999999"/>
    <n v="8609.0435109999999"/>
    <n v="105051.96639099999"/>
    <n v="92456.235621"/>
    <n v="91690.086215000003"/>
  </r>
  <r>
    <n v="924440"/>
    <x v="2"/>
    <x v="50"/>
    <x v="0"/>
    <x v="3"/>
    <n v="114702.55080700001"/>
    <n v="0"/>
    <n v="154586.28020000001"/>
    <n v="114749.395792"/>
    <n v="114702.55080700001"/>
  </r>
  <r>
    <n v="924441"/>
    <x v="2"/>
    <x v="50"/>
    <x v="1"/>
    <x v="0"/>
    <n v="64871.549486000004"/>
    <n v="0"/>
    <n v="79976.523000000001"/>
    <n v="64956.931981000002"/>
    <n v="64871.549486000004"/>
  </r>
  <r>
    <n v="924442"/>
    <x v="2"/>
    <x v="50"/>
    <x v="1"/>
    <x v="1"/>
    <n v="60570.370730000002"/>
    <n v="0"/>
    <n v="64871.549486000004"/>
    <n v="61128.461081000001"/>
    <n v="60570.370730000002"/>
  </r>
  <r>
    <n v="924443"/>
    <x v="2"/>
    <x v="50"/>
    <x v="1"/>
    <x v="2"/>
    <n v="36838.674928"/>
    <n v="15755.293098"/>
    <n v="60570.370730000002"/>
    <n v="55403.718107000001"/>
    <n v="52593.968025000002"/>
  </r>
  <r>
    <n v="924444"/>
    <x v="2"/>
    <x v="50"/>
    <x v="1"/>
    <x v="3"/>
    <n v="67436.620276999995"/>
    <n v="0"/>
    <n v="83081.042702999999"/>
    <n v="67478.422884"/>
    <n v="67436.620276999995"/>
  </r>
  <r>
    <n v="924445"/>
    <x v="2"/>
    <x v="50"/>
    <x v="2"/>
    <x v="0"/>
    <n v="252179.62564000001"/>
    <n v="0"/>
    <n v="289483.484"/>
    <n v="254137.55060399999"/>
    <n v="252179.62564000001"/>
  </r>
  <r>
    <n v="924446"/>
    <x v="2"/>
    <x v="50"/>
    <x v="2"/>
    <x v="1"/>
    <n v="236220.66958099999"/>
    <n v="0"/>
    <n v="252179.62564000001"/>
    <n v="242975.06930500001"/>
    <n v="236220.66958099999"/>
  </r>
  <r>
    <n v="924447"/>
    <x v="2"/>
    <x v="50"/>
    <x v="2"/>
    <x v="2"/>
    <n v="61398.211966000003"/>
    <n v="136706.726715"/>
    <n v="236220.66958099999"/>
    <n v="223393.887223"/>
    <n v="198104.93868200001"/>
  </r>
  <r>
    <n v="924448"/>
    <x v="2"/>
    <x v="50"/>
    <x v="2"/>
    <x v="3"/>
    <n v="32240.776495999999"/>
    <n v="0"/>
    <n v="36838.674928"/>
    <n v="32340.672718999998"/>
    <n v="32240.776495999999"/>
  </r>
  <r>
    <n v="924449"/>
    <x v="2"/>
    <x v="50"/>
    <x v="3"/>
    <x v="0"/>
    <n v="10003.863292"/>
    <n v="0"/>
    <n v="10678.27275"/>
    <n v="10041.847694"/>
    <n v="10003.863292"/>
  </r>
  <r>
    <n v="924450"/>
    <x v="2"/>
    <x v="50"/>
    <x v="3"/>
    <x v="1"/>
    <n v="9210.3753080000006"/>
    <n v="0"/>
    <n v="10003.863292"/>
    <n v="9829.7960700000003"/>
    <n v="9210.3753080000006"/>
  </r>
  <r>
    <n v="924451"/>
    <x v="2"/>
    <x v="50"/>
    <x v="3"/>
    <x v="2"/>
    <n v="0"/>
    <n v="7640.1323620000003"/>
    <n v="9210.3753080000006"/>
    <n v="8970.9055499999995"/>
    <n v="7640.1323620000003"/>
  </r>
  <r>
    <n v="924452"/>
    <x v="2"/>
    <x v="50"/>
    <x v="3"/>
    <x v="3"/>
    <n v="57657.178851999997"/>
    <n v="0"/>
    <n v="61398.211966000003"/>
    <n v="57738.878533000003"/>
    <n v="57657.178851999997"/>
  </r>
  <r>
    <n v="924453"/>
    <x v="2"/>
    <x v="51"/>
    <x v="0"/>
    <x v="0"/>
    <n v="2304.2774020000002"/>
    <n v="0"/>
    <n v="3107.4818500000001"/>
    <n v="2306.6837770000002"/>
    <n v="2304.2774020000002"/>
  </r>
  <r>
    <n v="924454"/>
    <x v="2"/>
    <x v="51"/>
    <x v="0"/>
    <x v="1"/>
    <n v="2111.746776"/>
    <n v="0"/>
    <n v="2304.2774020000002"/>
    <n v="2116.2483659999998"/>
    <n v="2111.746776"/>
  </r>
  <r>
    <n v="924455"/>
    <x v="2"/>
    <x v="51"/>
    <x v="0"/>
    <x v="2"/>
    <n v="1670.0888339999999"/>
    <n v="173.05834100000001"/>
    <n v="2111.746776"/>
    <n v="1858.5483380000001"/>
    <n v="1843.1471759999999"/>
  </r>
  <r>
    <n v="924456"/>
    <x v="2"/>
    <x v="51"/>
    <x v="0"/>
    <x v="3"/>
    <n v="2305.742103"/>
    <n v="0"/>
    <n v="3107.4818500000001"/>
    <n v="2306.6837770000002"/>
    <n v="2305.742103"/>
  </r>
  <r>
    <n v="924457"/>
    <x v="2"/>
    <x v="51"/>
    <x v="1"/>
    <x v="0"/>
    <n v="1298.1728029999999"/>
    <n v="0"/>
    <n v="1600.4449999999999"/>
    <n v="1299.881429"/>
    <n v="1298.1728029999999"/>
  </r>
  <r>
    <n v="924458"/>
    <x v="2"/>
    <x v="51"/>
    <x v="1"/>
    <x v="1"/>
    <n v="1212.1000429999999"/>
    <n v="0"/>
    <n v="1298.1728029999999"/>
    <n v="1223.2682319999999"/>
    <n v="1212.1000429999999"/>
  </r>
  <r>
    <n v="924459"/>
    <x v="2"/>
    <x v="51"/>
    <x v="1"/>
    <x v="2"/>
    <n v="737.19435299999998"/>
    <n v="315.28585500000003"/>
    <n v="1212.1000429999999"/>
    <n v="1108.7079100000001"/>
    <n v="1052.4802079999999"/>
  </r>
  <r>
    <n v="924460"/>
    <x v="2"/>
    <x v="51"/>
    <x v="1"/>
    <x v="3"/>
    <n v="1355.6058379999999"/>
    <n v="0"/>
    <n v="1670.0888339999999"/>
    <n v="1356.4461510000001"/>
    <n v="1355.6058379999999"/>
  </r>
  <r>
    <n v="924461"/>
    <x v="2"/>
    <x v="51"/>
    <x v="2"/>
    <x v="0"/>
    <n v="5042.0715259999997"/>
    <n v="0"/>
    <n v="5787.9237000000003"/>
    <n v="5081.2182160000002"/>
    <n v="5042.0715259999997"/>
  </r>
  <r>
    <n v="924462"/>
    <x v="2"/>
    <x v="51"/>
    <x v="2"/>
    <x v="1"/>
    <n v="4722.9886589999996"/>
    <n v="0"/>
    <n v="5042.0715259999997"/>
    <n v="4858.0359150000004"/>
    <n v="4722.9886589999996"/>
  </r>
  <r>
    <n v="924463"/>
    <x v="2"/>
    <x v="51"/>
    <x v="2"/>
    <x v="2"/>
    <n v="1227.0434359999999"/>
    <n v="2732.0843110000001"/>
    <n v="4722.9886589999996"/>
    <n v="4466.5303750000003"/>
    <n v="3959.127747"/>
  </r>
  <r>
    <n v="924464"/>
    <x v="2"/>
    <x v="51"/>
    <x v="2"/>
    <x v="3"/>
    <n v="645.18385699999999"/>
    <n v="0"/>
    <n v="737.19435299999998"/>
    <n v="647.18292299999996"/>
    <n v="645.18385699999999"/>
  </r>
  <r>
    <n v="924465"/>
    <x v="2"/>
    <x v="51"/>
    <x v="3"/>
    <x v="0"/>
    <n v="200.77268000000001"/>
    <n v="0"/>
    <n v="214.30775"/>
    <n v="201.535008"/>
    <n v="200.77268000000001"/>
  </r>
  <r>
    <n v="924466"/>
    <x v="2"/>
    <x v="51"/>
    <x v="3"/>
    <x v="1"/>
    <n v="184.84776099999999"/>
    <n v="0"/>
    <n v="200.77268000000001"/>
    <n v="197.279235"/>
    <n v="184.84776099999999"/>
  </r>
  <r>
    <n v="924467"/>
    <x v="2"/>
    <x v="51"/>
    <x v="3"/>
    <x v="2"/>
    <n v="0"/>
    <n v="153.33374699999999"/>
    <n v="184.84776099999999"/>
    <n v="180.041719"/>
    <n v="153.33374699999999"/>
  </r>
  <r>
    <n v="924468"/>
    <x v="2"/>
    <x v="51"/>
    <x v="3"/>
    <x v="3"/>
    <n v="1152.278879"/>
    <n v="0"/>
    <n v="1227.0434359999999"/>
    <n v="1153.9116469999999"/>
    <n v="1152.278879"/>
  </r>
  <r>
    <n v="924469"/>
    <x v="2"/>
    <x v="52"/>
    <x v="0"/>
    <x v="0"/>
    <n v="1194588.0085090001"/>
    <n v="0"/>
    <n v="1610087.2434"/>
    <n v="1195167.7607760001"/>
    <n v="1194588.0085090001"/>
  </r>
  <r>
    <n v="924470"/>
    <x v="2"/>
    <x v="52"/>
    <x v="0"/>
    <x v="1"/>
    <n v="1096045.411175"/>
    <n v="0"/>
    <n v="1194588.0085090001"/>
    <n v="1097109.627015"/>
    <n v="1096045.411175"/>
  </r>
  <r>
    <n v="924471"/>
    <x v="2"/>
    <x v="52"/>
    <x v="0"/>
    <x v="2"/>
    <n v="944137.44392400002"/>
    <n v="15202.331242"/>
    <n v="1096045.411175"/>
    <n v="964629.56637500005"/>
    <n v="959339.77516600001"/>
  </r>
  <r>
    <n v="924472"/>
    <x v="2"/>
    <x v="52"/>
    <x v="0"/>
    <x v="3"/>
    <n v="1194625.5689729999"/>
    <n v="0"/>
    <n v="1610087.2434"/>
    <n v="1195167.7607760001"/>
    <n v="1194625.5689729999"/>
  </r>
  <r>
    <n v="924473"/>
    <x v="2"/>
    <x v="52"/>
    <x v="1"/>
    <x v="0"/>
    <n v="353822.89633999998"/>
    <n v="0"/>
    <n v="436039.13919999998"/>
    <n v="354150.98885800003"/>
    <n v="353822.89633999998"/>
  </r>
  <r>
    <n v="924474"/>
    <x v="2"/>
    <x v="52"/>
    <x v="1"/>
    <x v="1"/>
    <n v="323865.461175"/>
    <n v="0"/>
    <n v="353822.89633999998"/>
    <n v="333407.315221"/>
    <n v="323865.461175"/>
  </r>
  <r>
    <n v="924475"/>
    <x v="2"/>
    <x v="52"/>
    <x v="1"/>
    <x v="2"/>
    <n v="236802.98180199999"/>
    <n v="40489.379277"/>
    <n v="323865.461175"/>
    <n v="296239.73733700003"/>
    <n v="277292.36108"/>
  </r>
  <r>
    <n v="924476"/>
    <x v="2"/>
    <x v="52"/>
    <x v="1"/>
    <x v="3"/>
    <n v="766357.11188400001"/>
    <n v="0"/>
    <n v="944137.44392400002"/>
    <n v="766828.43195500004"/>
    <n v="766357.11188400001"/>
  </r>
  <r>
    <n v="924477"/>
    <x v="2"/>
    <x v="52"/>
    <x v="2"/>
    <x v="0"/>
    <n v="227000.07197700001"/>
    <n v="0"/>
    <n v="260636.11730000001"/>
    <n v="228812.44737800001"/>
    <n v="227000.07197700001"/>
  </r>
  <r>
    <n v="924478"/>
    <x v="2"/>
    <x v="52"/>
    <x v="2"/>
    <x v="1"/>
    <n v="211486.314036"/>
    <n v="0"/>
    <n v="227000.07197700001"/>
    <n v="218714.56935000001"/>
    <n v="211486.314036"/>
  </r>
  <r>
    <n v="924479"/>
    <x v="2"/>
    <x v="52"/>
    <x v="2"/>
    <x v="2"/>
    <n v="39632.646893999998"/>
    <n v="137264.23858899999"/>
    <n v="211486.314036"/>
    <n v="200002.60718399999"/>
    <n v="176896.88548299999"/>
  </r>
  <r>
    <n v="924480"/>
    <x v="2"/>
    <x v="52"/>
    <x v="2"/>
    <x v="3"/>
    <n v="207119.59297699999"/>
    <n v="0"/>
    <n v="236802.98180199999"/>
    <n v="207889.33772400001"/>
    <n v="207119.59297699999"/>
  </r>
  <r>
    <n v="924481"/>
    <x v="2"/>
    <x v="52"/>
    <x v="3"/>
    <x v="0"/>
    <n v="1746.887477"/>
    <n v="0"/>
    <n v="1857.83185"/>
    <n v="1747.1050720000001"/>
    <n v="1746.887477"/>
  </r>
  <r>
    <n v="924482"/>
    <x v="2"/>
    <x v="52"/>
    <x v="3"/>
    <x v="1"/>
    <n v="1711.4498249999999"/>
    <n v="0"/>
    <n v="1746.887477"/>
    <n v="1716.4916350000001"/>
    <n v="1711.4498249999999"/>
  </r>
  <r>
    <n v="924483"/>
    <x v="2"/>
    <x v="52"/>
    <x v="3"/>
    <x v="2"/>
    <n v="0"/>
    <n v="1573.4255860000001"/>
    <n v="1711.4498249999999"/>
    <n v="1666.9521299999999"/>
    <n v="1573.4255860000001"/>
  </r>
  <r>
    <n v="924484"/>
    <x v="2"/>
    <x v="52"/>
    <x v="3"/>
    <x v="3"/>
    <n v="37265.914384000003"/>
    <n v="0"/>
    <n v="39632.646893999998"/>
    <n v="37270.541139000001"/>
    <n v="37265.914384000003"/>
  </r>
  <r>
    <n v="924485"/>
    <x v="2"/>
    <x v="53"/>
    <x v="0"/>
    <x v="0"/>
    <n v="25372.529164"/>
    <n v="0"/>
    <n v="34197.552000000003"/>
    <n v="25384.842850000001"/>
    <n v="25372.529164"/>
  </r>
  <r>
    <n v="924486"/>
    <x v="2"/>
    <x v="53"/>
    <x v="0"/>
    <x v="1"/>
    <n v="23279.527302999999"/>
    <n v="0"/>
    <n v="25372.529164"/>
    <n v="23302.130784000001"/>
    <n v="23279.527302999999"/>
  </r>
  <r>
    <n v="924487"/>
    <x v="2"/>
    <x v="53"/>
    <x v="0"/>
    <x v="2"/>
    <n v="20052.978596000001"/>
    <n v="322.889453"/>
    <n v="23279.527302999999"/>
    <n v="20488.311978999998"/>
    <n v="20375.868049000001"/>
  </r>
  <r>
    <n v="924488"/>
    <x v="2"/>
    <x v="53"/>
    <x v="0"/>
    <x v="3"/>
    <n v="25373.326932"/>
    <n v="0"/>
    <n v="34197.552000000003"/>
    <n v="25384.842850000001"/>
    <n v="25373.326932"/>
  </r>
  <r>
    <n v="924489"/>
    <x v="2"/>
    <x v="53"/>
    <x v="1"/>
    <x v="0"/>
    <n v="7553.2025039999999"/>
    <n v="0"/>
    <n v="9312.1293000000005"/>
    <n v="7563.3114169999999"/>
    <n v="7553.2025039999999"/>
  </r>
  <r>
    <n v="924490"/>
    <x v="2"/>
    <x v="53"/>
    <x v="1"/>
    <x v="1"/>
    <n v="6911.9941580000004"/>
    <n v="0"/>
    <n v="7553.2025039999999"/>
    <n v="7117.3827199999996"/>
    <n v="6911.9941580000004"/>
  </r>
  <r>
    <n v="924491"/>
    <x v="2"/>
    <x v="53"/>
    <x v="1"/>
    <x v="2"/>
    <n v="5028.4032070000003"/>
    <n v="859.77348400000005"/>
    <n v="6911.9941580000004"/>
    <n v="6322.401057"/>
    <n v="5888.1766909999997"/>
  </r>
  <r>
    <n v="924492"/>
    <x v="2"/>
    <x v="53"/>
    <x v="1"/>
    <x v="3"/>
    <n v="16272.183034"/>
    <n v="0"/>
    <n v="20052.978596000001"/>
    <n v="16287.029215"/>
    <n v="16272.183034"/>
  </r>
  <r>
    <n v="924493"/>
    <x v="2"/>
    <x v="53"/>
    <x v="2"/>
    <x v="0"/>
    <n v="10034.109132"/>
    <n v="0"/>
    <n v="11527.891100000001"/>
    <n v="10120.335596999999"/>
    <n v="10034.109132"/>
  </r>
  <r>
    <n v="924494"/>
    <x v="2"/>
    <x v="53"/>
    <x v="2"/>
    <x v="1"/>
    <n v="9346.3641179999995"/>
    <n v="0"/>
    <n v="10034.109132"/>
    <n v="9667.8641480000006"/>
    <n v="9346.3641179999995"/>
  </r>
  <r>
    <n v="924495"/>
    <x v="2"/>
    <x v="53"/>
    <x v="2"/>
    <x v="2"/>
    <n v="1750.2387450000001"/>
    <n v="6061.8002470000001"/>
    <n v="9346.3641179999995"/>
    <n v="8838.8565460000009"/>
    <n v="7812.0389919999998"/>
  </r>
  <r>
    <n v="924496"/>
    <x v="2"/>
    <x v="53"/>
    <x v="2"/>
    <x v="3"/>
    <n v="4395.7287660000002"/>
    <n v="0"/>
    <n v="5028.4032070000003"/>
    <n v="4414.4351749999996"/>
    <n v="4395.7287660000002"/>
  </r>
  <r>
    <n v="924497"/>
    <x v="2"/>
    <x v="53"/>
    <x v="3"/>
    <x v="0"/>
    <n v="60.799067000000001"/>
    <n v="0"/>
    <n v="64.660399999999996"/>
    <n v="60.806640000000002"/>
    <n v="60.799067000000001"/>
  </r>
  <r>
    <n v="924498"/>
    <x v="2"/>
    <x v="53"/>
    <x v="3"/>
    <x v="1"/>
    <n v="59.565686999999997"/>
    <n v="0"/>
    <n v="60.799067000000001"/>
    <n v="59.741163"/>
    <n v="59.565686999999997"/>
  </r>
  <r>
    <n v="924499"/>
    <x v="2"/>
    <x v="53"/>
    <x v="3"/>
    <x v="2"/>
    <n v="0"/>
    <n v="54.757711999999998"/>
    <n v="59.565686999999997"/>
    <n v="58.016978999999999"/>
    <n v="54.757711999999998"/>
  </r>
  <r>
    <n v="924500"/>
    <x v="2"/>
    <x v="53"/>
    <x v="3"/>
    <x v="3"/>
    <n v="1645.7201910000001"/>
    <n v="0"/>
    <n v="1750.2387450000001"/>
    <n v="1645.924516"/>
    <n v="1645.7201910000001"/>
  </r>
  <r>
    <n v="924501"/>
    <x v="2"/>
    <x v="54"/>
    <x v="0"/>
    <x v="0"/>
    <n v="354107.70878599997"/>
    <n v="0"/>
    <n v="477287.62770000001"/>
    <n v="354290.606042"/>
    <n v="354107.70878599997"/>
  </r>
  <r>
    <n v="924502"/>
    <x v="2"/>
    <x v="54"/>
    <x v="0"/>
    <x v="1"/>
    <n v="324908.64562099997"/>
    <n v="0"/>
    <n v="354107.70878599997"/>
    <n v="325212.51974900003"/>
    <n v="324908.64562099997"/>
  </r>
  <r>
    <n v="924503"/>
    <x v="2"/>
    <x v="54"/>
    <x v="0"/>
    <x v="2"/>
    <n v="276144.42192200001"/>
    <n v="8553.5278359999993"/>
    <n v="324908.64562099997"/>
    <n v="285952.09901100001"/>
    <n v="284697.94975799997"/>
  </r>
  <r>
    <n v="924504"/>
    <x v="2"/>
    <x v="54"/>
    <x v="0"/>
    <x v="3"/>
    <n v="354204.16883500002"/>
    <n v="0"/>
    <n v="477287.62770000001"/>
    <n v="354290.606042"/>
    <n v="354204.16883500002"/>
  </r>
  <r>
    <n v="924505"/>
    <x v="2"/>
    <x v="54"/>
    <x v="1"/>
    <x v="0"/>
    <n v="253440.60727000001"/>
    <n v="0"/>
    <n v="312209.58860000002"/>
    <n v="253576.62786099999"/>
    <n v="253440.60727000001"/>
  </r>
  <r>
    <n v="924506"/>
    <x v="2"/>
    <x v="54"/>
    <x v="1"/>
    <x v="1"/>
    <n v="238336.11929599999"/>
    <n v="0"/>
    <n v="253440.60727000001"/>
    <n v="238817.08423099999"/>
    <n v="238336.11929599999"/>
  </r>
  <r>
    <n v="924507"/>
    <x v="2"/>
    <x v="54"/>
    <x v="1"/>
    <x v="2"/>
    <n v="176494.444671"/>
    <n v="38520.802973999998"/>
    <n v="238336.11929599999"/>
    <n v="218006.04832"/>
    <n v="215015.247645"/>
  </r>
  <r>
    <n v="924508"/>
    <x v="2"/>
    <x v="54"/>
    <x v="1"/>
    <x v="3"/>
    <n v="224220.94365999999"/>
    <n v="0"/>
    <n v="276144.42192200001"/>
    <n v="224284.49948500001"/>
    <n v="224220.94365999999"/>
  </r>
  <r>
    <n v="924509"/>
    <x v="2"/>
    <x v="54"/>
    <x v="2"/>
    <x v="0"/>
    <n v="292197.83040099998"/>
    <n v="0"/>
    <n v="334472.10080000001"/>
    <n v="293633.05729199998"/>
    <n v="292197.83040099998"/>
  </r>
  <r>
    <n v="924510"/>
    <x v="2"/>
    <x v="54"/>
    <x v="2"/>
    <x v="1"/>
    <n v="278324.49491100002"/>
    <n v="0"/>
    <n v="292197.83040099998"/>
    <n v="281532.60959200002"/>
    <n v="278324.49491100002"/>
  </r>
  <r>
    <n v="924511"/>
    <x v="2"/>
    <x v="54"/>
    <x v="2"/>
    <x v="2"/>
    <n v="119441.55567"/>
    <n v="124524.341164"/>
    <n v="278324.49491100002"/>
    <n v="263211.47483700002"/>
    <n v="243965.89683400001"/>
  </r>
  <r>
    <n v="924512"/>
    <x v="2"/>
    <x v="54"/>
    <x v="2"/>
    <x v="3"/>
    <n v="154650.115509"/>
    <n v="0"/>
    <n v="176494.444671"/>
    <n v="154944.472977"/>
    <n v="154650.115509"/>
  </r>
  <r>
    <n v="924513"/>
    <x v="2"/>
    <x v="54"/>
    <x v="3"/>
    <x v="0"/>
    <n v="49514.631568999997"/>
    <n v="0"/>
    <n v="52759.883049999997"/>
    <n v="49615.39402"/>
    <n v="49514.631568999997"/>
  </r>
  <r>
    <n v="924514"/>
    <x v="2"/>
    <x v="54"/>
    <x v="3"/>
    <x v="1"/>
    <n v="44403.059924000001"/>
    <n v="0"/>
    <n v="49514.631568999997"/>
    <n v="48653.076978999998"/>
    <n v="44403.059924000001"/>
  </r>
  <r>
    <n v="924515"/>
    <x v="2"/>
    <x v="54"/>
    <x v="3"/>
    <x v="2"/>
    <n v="0"/>
    <n v="37488.613471999997"/>
    <n v="44403.059924000001"/>
    <n v="43248.580366000002"/>
    <n v="37488.613471999997"/>
  </r>
  <r>
    <n v="924516"/>
    <x v="2"/>
    <x v="54"/>
    <x v="3"/>
    <x v="3"/>
    <n v="112233.97999399999"/>
    <n v="0"/>
    <n v="119441.55567"/>
    <n v="112322.83895200001"/>
    <n v="112233.97999399999"/>
  </r>
  <r>
    <n v="924517"/>
    <x v="2"/>
    <x v="55"/>
    <x v="0"/>
    <x v="0"/>
    <n v="7221.4166670000004"/>
    <n v="0"/>
    <n v="9733.4588999999996"/>
    <n v="7225.1465410000001"/>
    <n v="7221.4166670000004"/>
  </r>
  <r>
    <n v="924518"/>
    <x v="2"/>
    <x v="55"/>
    <x v="0"/>
    <x v="1"/>
    <n v="6625.9520780000003"/>
    <n v="0"/>
    <n v="7221.4166670000004"/>
    <n v="6632.1490670000003"/>
    <n v="6625.9520780000003"/>
  </r>
  <r>
    <n v="924519"/>
    <x v="2"/>
    <x v="55"/>
    <x v="0"/>
    <x v="2"/>
    <n v="5631.4893819999998"/>
    <n v="174.43445299999999"/>
    <n v="6625.9520780000003"/>
    <n v="5831.5004239999998"/>
    <n v="5805.9238349999996"/>
  </r>
  <r>
    <n v="924520"/>
    <x v="2"/>
    <x v="55"/>
    <x v="0"/>
    <x v="3"/>
    <n v="7223.3838040000001"/>
    <n v="0"/>
    <n v="9733.4588999999996"/>
    <n v="7225.1465410000001"/>
    <n v="7223.3838040000001"/>
  </r>
  <r>
    <n v="924521"/>
    <x v="2"/>
    <x v="55"/>
    <x v="1"/>
    <x v="0"/>
    <n v="5173.5708649999997"/>
    <n v="0"/>
    <n v="6373.4776000000002"/>
    <n v="5176.5385070000002"/>
    <n v="5173.5708649999997"/>
  </r>
  <r>
    <n v="924522"/>
    <x v="2"/>
    <x v="55"/>
    <x v="1"/>
    <x v="1"/>
    <n v="4865.2377230000002"/>
    <n v="0"/>
    <n v="5173.5708649999997"/>
    <n v="4875.0558270000001"/>
    <n v="4865.2377230000002"/>
  </r>
  <r>
    <n v="924523"/>
    <x v="2"/>
    <x v="55"/>
    <x v="1"/>
    <x v="2"/>
    <n v="3602.495449"/>
    <n v="786.26280599999996"/>
    <n v="4865.2377230000002"/>
    <n v="4450.2329449999997"/>
    <n v="4388.7582549999997"/>
  </r>
  <r>
    <n v="924524"/>
    <x v="2"/>
    <x v="55"/>
    <x v="1"/>
    <x v="3"/>
    <n v="4572.3145109999996"/>
    <n v="0"/>
    <n v="5631.4893819999998"/>
    <n v="4573.8956760000001"/>
    <n v="4572.3145109999996"/>
  </r>
  <r>
    <n v="924525"/>
    <x v="2"/>
    <x v="55"/>
    <x v="2"/>
    <x v="0"/>
    <n v="5994.0160589999996"/>
    <n v="0"/>
    <n v="6861.2115999999996"/>
    <n v="6023.4576639999996"/>
    <n v="5994.0160589999996"/>
  </r>
  <r>
    <n v="924526"/>
    <x v="2"/>
    <x v="55"/>
    <x v="2"/>
    <x v="1"/>
    <n v="5709.4246380000004"/>
    <n v="0"/>
    <n v="5994.0160589999996"/>
    <n v="5775.2344730000004"/>
    <n v="5709.4246380000004"/>
  </r>
  <r>
    <n v="924527"/>
    <x v="2"/>
    <x v="55"/>
    <x v="2"/>
    <x v="2"/>
    <n v="2433.8278780000001"/>
    <n v="2537.3984059999998"/>
    <n v="5709.4246380000004"/>
    <n v="5399.4028799999996"/>
    <n v="4971.2262840000003"/>
  </r>
  <r>
    <n v="924528"/>
    <x v="2"/>
    <x v="55"/>
    <x v="2"/>
    <x v="3"/>
    <n v="3156.6225119999999"/>
    <n v="0"/>
    <n v="3602.495449"/>
    <n v="3162.6307539999998"/>
    <n v="3156.6225119999999"/>
  </r>
  <r>
    <n v="924529"/>
    <x v="2"/>
    <x v="55"/>
    <x v="3"/>
    <x v="0"/>
    <n v="1081.383556"/>
    <n v="0"/>
    <n v="1152.2588000000001"/>
    <n v="1083.5841760000001"/>
    <n v="1081.383556"/>
  </r>
  <r>
    <n v="924530"/>
    <x v="2"/>
    <x v="55"/>
    <x v="3"/>
    <x v="1"/>
    <n v="969.74848299999996"/>
    <n v="0"/>
    <n v="1081.383556"/>
    <n v="1062.5674819999999"/>
    <n v="969.74848299999996"/>
  </r>
  <r>
    <n v="924531"/>
    <x v="2"/>
    <x v="55"/>
    <x v="3"/>
    <x v="2"/>
    <n v="0"/>
    <n v="818.73726599999998"/>
    <n v="969.74848299999996"/>
    <n v="944.53502200000003"/>
    <n v="818.73726599999998"/>
  </r>
  <r>
    <n v="924532"/>
    <x v="2"/>
    <x v="55"/>
    <x v="3"/>
    <x v="3"/>
    <n v="2286.9610819999998"/>
    <n v="0"/>
    <n v="2433.8278780000001"/>
    <n v="2288.7717360000001"/>
    <n v="2286.9610819999998"/>
  </r>
  <r>
    <n v="924533"/>
    <x v="2"/>
    <x v="56"/>
    <x v="0"/>
    <x v="0"/>
    <n v="141444.528315"/>
    <n v="0"/>
    <n v="190648.69889999999"/>
    <n v="141518.52919299999"/>
    <n v="141444.528315"/>
  </r>
  <r>
    <n v="924534"/>
    <x v="2"/>
    <x v="56"/>
    <x v="0"/>
    <x v="1"/>
    <n v="129710.318734"/>
    <n v="0"/>
    <n v="141444.528315"/>
    <n v="129902.654805"/>
    <n v="129710.318734"/>
  </r>
  <r>
    <n v="924535"/>
    <x v="2"/>
    <x v="56"/>
    <x v="0"/>
    <x v="2"/>
    <n v="106277.65482700001"/>
    <n v="3165.8548949999999"/>
    <n v="129710.318734"/>
    <n v="114158.05151799999"/>
    <n v="109443.509722"/>
  </r>
  <r>
    <n v="924536"/>
    <x v="2"/>
    <x v="56"/>
    <x v="0"/>
    <x v="3"/>
    <n v="141466.18762000001"/>
    <n v="0"/>
    <n v="190648.69889999999"/>
    <n v="141518.52919299999"/>
    <n v="141466.18762000001"/>
  </r>
  <r>
    <n v="924537"/>
    <x v="2"/>
    <x v="56"/>
    <x v="1"/>
    <x v="0"/>
    <n v="85569.447310000003"/>
    <n v="0"/>
    <n v="105811.36109999999"/>
    <n v="85939.987485000005"/>
    <n v="85569.447310000003"/>
  </r>
  <r>
    <n v="924538"/>
    <x v="2"/>
    <x v="56"/>
    <x v="1"/>
    <x v="1"/>
    <n v="78834.033916"/>
    <n v="0"/>
    <n v="85569.447310000003"/>
    <n v="80632.090200000006"/>
    <n v="78834.033916"/>
  </r>
  <r>
    <n v="924539"/>
    <x v="2"/>
    <x v="56"/>
    <x v="1"/>
    <x v="2"/>
    <n v="48714.017433000001"/>
    <n v="9181.0701470000004"/>
    <n v="78834.033916"/>
    <n v="72109.490823"/>
    <n v="57895.087579999999"/>
  </r>
  <r>
    <n v="924540"/>
    <x v="2"/>
    <x v="56"/>
    <x v="1"/>
    <x v="3"/>
    <n v="85872.360836000007"/>
    <n v="0"/>
    <n v="106277.65482700001"/>
    <n v="86318.711249999993"/>
    <n v="85872.360836000007"/>
  </r>
  <r>
    <n v="924541"/>
    <x v="2"/>
    <x v="56"/>
    <x v="2"/>
    <x v="0"/>
    <n v="11053.353949"/>
    <n v="0"/>
    <n v="12606.59145"/>
    <n v="11067.326633999999"/>
    <n v="11053.353949"/>
  </r>
  <r>
    <n v="924542"/>
    <x v="2"/>
    <x v="56"/>
    <x v="2"/>
    <x v="1"/>
    <n v="9797.2528490000004"/>
    <n v="0"/>
    <n v="11053.353949"/>
    <n v="10649.90653"/>
    <n v="9797.2528490000004"/>
  </r>
  <r>
    <n v="924543"/>
    <x v="2"/>
    <x v="56"/>
    <x v="2"/>
    <x v="2"/>
    <n v="1117.3853180000001"/>
    <n v="6462.7211820000002"/>
    <n v="9797.2528490000004"/>
    <n v="9265.2620200000001"/>
    <n v="7580.1065010000002"/>
  </r>
  <r>
    <n v="924544"/>
    <x v="2"/>
    <x v="56"/>
    <x v="2"/>
    <x v="3"/>
    <n v="42556.142723999998"/>
    <n v="0"/>
    <n v="48714.017433000001"/>
    <n v="42766.035904999997"/>
    <n v="42556.142723999998"/>
  </r>
  <r>
    <n v="924545"/>
    <x v="2"/>
    <x v="56"/>
    <x v="3"/>
    <x v="0"/>
    <n v="557.63277600000004"/>
    <n v="0"/>
    <n v="592.98839999999996"/>
    <n v="557.64629100000002"/>
    <n v="557.63277600000004"/>
  </r>
  <r>
    <n v="924546"/>
    <x v="2"/>
    <x v="56"/>
    <x v="3"/>
    <x v="1"/>
    <n v="523.720144"/>
    <n v="0"/>
    <n v="557.63277600000004"/>
    <n v="547.92996600000004"/>
    <n v="523.720144"/>
  </r>
  <r>
    <n v="924547"/>
    <x v="2"/>
    <x v="56"/>
    <x v="3"/>
    <x v="2"/>
    <n v="0"/>
    <n v="432.98650099999998"/>
    <n v="523.720144"/>
    <n v="510.10342000000003"/>
    <n v="432.98650099999998"/>
  </r>
  <r>
    <n v="924548"/>
    <x v="2"/>
    <x v="56"/>
    <x v="3"/>
    <x v="3"/>
    <n v="1050.7891540000001"/>
    <n v="0"/>
    <n v="1117.3853180000001"/>
    <n v="1050.7891540000001"/>
    <n v="1050.7891540000001"/>
  </r>
  <r>
    <n v="924549"/>
    <x v="2"/>
    <x v="57"/>
    <x v="0"/>
    <x v="0"/>
    <n v="12020.781443"/>
    <n v="0"/>
    <n v="16202.439"/>
    <n v="12027.070470000001"/>
    <n v="12020.781443"/>
  </r>
  <r>
    <n v="924550"/>
    <x v="2"/>
    <x v="57"/>
    <x v="0"/>
    <x v="1"/>
    <n v="11023.539836"/>
    <n v="0"/>
    <n v="12020.781443"/>
    <n v="11039.885677"/>
    <n v="11023.539836"/>
  </r>
  <r>
    <n v="924551"/>
    <x v="2"/>
    <x v="57"/>
    <x v="0"/>
    <x v="2"/>
    <n v="9031.2928690000008"/>
    <n v="269.02892000000003"/>
    <n v="11023.539836"/>
    <n v="9701.8174089999993"/>
    <n v="9300.3217889999996"/>
  </r>
  <r>
    <n v="924552"/>
    <x v="2"/>
    <x v="57"/>
    <x v="0"/>
    <x v="3"/>
    <n v="12022.622176999999"/>
    <n v="0"/>
    <n v="16202.439"/>
    <n v="12027.070470000001"/>
    <n v="12022.622176999999"/>
  </r>
  <r>
    <n v="924553"/>
    <x v="2"/>
    <x v="57"/>
    <x v="1"/>
    <x v="0"/>
    <n v="7267.943338"/>
    <n v="0"/>
    <n v="8989.2054000000007"/>
    <n v="7301.0326260000002"/>
    <n v="7267.943338"/>
  </r>
  <r>
    <n v="924554"/>
    <x v="2"/>
    <x v="57"/>
    <x v="1"/>
    <x v="1"/>
    <n v="6695.8629460000002"/>
    <n v="0"/>
    <n v="7267.943338"/>
    <n v="6848.5830070000002"/>
    <n v="6695.8629460000002"/>
  </r>
  <r>
    <n v="924555"/>
    <x v="2"/>
    <x v="57"/>
    <x v="1"/>
    <x v="2"/>
    <n v="4137.5740320000004"/>
    <n v="779.80342099999996"/>
    <n v="6695.8629460000002"/>
    <n v="6124.7058370000004"/>
    <n v="4917.3774519999997"/>
  </r>
  <r>
    <n v="924556"/>
    <x v="2"/>
    <x v="57"/>
    <x v="1"/>
    <x v="3"/>
    <n v="7296.1687549999997"/>
    <n v="0"/>
    <n v="9031.2928690000008"/>
    <n v="7335.2160679999997"/>
    <n v="7296.1687549999997"/>
  </r>
  <r>
    <n v="924557"/>
    <x v="2"/>
    <x v="57"/>
    <x v="2"/>
    <x v="0"/>
    <n v="946.10363700000005"/>
    <n v="0"/>
    <n v="1079.0518500000001"/>
    <n v="947.29961900000001"/>
    <n v="946.10363700000005"/>
  </r>
  <r>
    <n v="924558"/>
    <x v="2"/>
    <x v="57"/>
    <x v="2"/>
    <x v="1"/>
    <n v="838.58859500000005"/>
    <n v="0"/>
    <n v="946.10363700000005"/>
    <n v="911.57085500000005"/>
    <n v="838.58859500000005"/>
  </r>
  <r>
    <n v="924559"/>
    <x v="2"/>
    <x v="57"/>
    <x v="2"/>
    <x v="2"/>
    <n v="95.381412999999995"/>
    <n v="551.66598799999997"/>
    <n v="838.58859500000005"/>
    <n v="793.05323399999997"/>
    <n v="647.04740100000004"/>
  </r>
  <r>
    <n v="924560"/>
    <x v="2"/>
    <x v="57"/>
    <x v="2"/>
    <x v="3"/>
    <n v="3614.5487539999999"/>
    <n v="0"/>
    <n v="4137.5740320000004"/>
    <n v="3632.3762419999998"/>
    <n v="3614.5487539999999"/>
  </r>
  <r>
    <n v="924561"/>
    <x v="2"/>
    <x v="57"/>
    <x v="3"/>
    <x v="0"/>
    <n v="48.941555999999999"/>
    <n v="0"/>
    <n v="52.044600000000003"/>
    <n v="48.942742000000003"/>
    <n v="48.941555999999999"/>
  </r>
  <r>
    <n v="924562"/>
    <x v="2"/>
    <x v="57"/>
    <x v="3"/>
    <x v="1"/>
    <n v="45.965158000000002"/>
    <n v="0"/>
    <n v="48.941555999999999"/>
    <n v="48.089973000000001"/>
    <n v="45.965158000000002"/>
  </r>
  <r>
    <n v="924563"/>
    <x v="2"/>
    <x v="57"/>
    <x v="3"/>
    <x v="2"/>
    <n v="0"/>
    <n v="38.001770999999998"/>
    <n v="45.965158000000002"/>
    <n v="44.770063999999998"/>
    <n v="38.001770999999998"/>
  </r>
  <r>
    <n v="924564"/>
    <x v="2"/>
    <x v="57"/>
    <x v="3"/>
    <x v="3"/>
    <n v="89.696680000000001"/>
    <n v="0"/>
    <n v="95.381412999999995"/>
    <n v="89.696680000000001"/>
    <n v="89.696680000000001"/>
  </r>
  <r>
    <n v="924565"/>
    <x v="2"/>
    <x v="58"/>
    <x v="0"/>
    <x v="0"/>
    <n v="2154.699525"/>
    <n v="0"/>
    <n v="2906.5302499999998"/>
    <n v="2157.5174050000001"/>
    <n v="2154.699525"/>
  </r>
  <r>
    <n v="924566"/>
    <x v="2"/>
    <x v="58"/>
    <x v="0"/>
    <x v="1"/>
    <n v="1977.806646"/>
    <n v="0"/>
    <n v="2154.699525"/>
    <n v="1978.876043"/>
    <n v="1977.806646"/>
  </r>
  <r>
    <n v="924567"/>
    <x v="2"/>
    <x v="58"/>
    <x v="0"/>
    <x v="2"/>
    <n v="1592.185786"/>
    <n v="137.819411"/>
    <n v="1977.806646"/>
    <n v="1740.667629"/>
    <n v="1730.005197"/>
  </r>
  <r>
    <n v="924568"/>
    <x v="2"/>
    <x v="58"/>
    <x v="0"/>
    <x v="3"/>
    <n v="2155.0945879999999"/>
    <n v="0"/>
    <n v="2906.5302499999998"/>
    <n v="2157.5174050000001"/>
    <n v="2155.0945879999999"/>
  </r>
  <r>
    <n v="924569"/>
    <x v="2"/>
    <x v="58"/>
    <x v="1"/>
    <x v="0"/>
    <n v="2524.6955459999999"/>
    <n v="0"/>
    <n v="3112.4402500000001"/>
    <n v="2527.9239710000002"/>
    <n v="2524.6955459999999"/>
  </r>
  <r>
    <n v="924570"/>
    <x v="2"/>
    <x v="58"/>
    <x v="1"/>
    <x v="1"/>
    <n v="2377.8737809999998"/>
    <n v="0"/>
    <n v="2524.6955459999999"/>
    <n v="2379.0206130000001"/>
    <n v="2377.8737809999998"/>
  </r>
  <r>
    <n v="924571"/>
    <x v="2"/>
    <x v="58"/>
    <x v="1"/>
    <x v="2"/>
    <n v="1638.8050330000001"/>
    <n v="524.88759900000002"/>
    <n v="2377.8737809999998"/>
    <n v="2175.0411469999999"/>
    <n v="2163.6926330000001"/>
  </r>
  <r>
    <n v="924572"/>
    <x v="2"/>
    <x v="58"/>
    <x v="1"/>
    <x v="3"/>
    <n v="1291.7093070000001"/>
    <n v="0"/>
    <n v="1592.185786"/>
    <n v="1293.1732950000001"/>
    <n v="1291.7093070000001"/>
  </r>
  <r>
    <n v="924573"/>
    <x v="2"/>
    <x v="58"/>
    <x v="2"/>
    <x v="0"/>
    <n v="181.72241299999999"/>
    <n v="0"/>
    <n v="209.1902"/>
    <n v="183.648077"/>
    <n v="181.72241299999999"/>
  </r>
  <r>
    <n v="924574"/>
    <x v="2"/>
    <x v="58"/>
    <x v="2"/>
    <x v="1"/>
    <n v="173.02462499999999"/>
    <n v="0"/>
    <n v="181.72241299999999"/>
    <n v="175.08954499999999"/>
    <n v="173.02462499999999"/>
  </r>
  <r>
    <n v="924575"/>
    <x v="2"/>
    <x v="58"/>
    <x v="2"/>
    <x v="2"/>
    <n v="20.034051000000002"/>
    <n v="141.32641799999999"/>
    <n v="173.02462499999999"/>
    <n v="163.62938800000001"/>
    <n v="161.36046899999999"/>
  </r>
  <r>
    <n v="924576"/>
    <x v="2"/>
    <x v="58"/>
    <x v="2"/>
    <x v="3"/>
    <n v="1419.333832"/>
    <n v="0"/>
    <n v="1638.8050330000001"/>
    <n v="1438.7069389999999"/>
    <n v="1419.333832"/>
  </r>
  <r>
    <n v="924577"/>
    <x v="2"/>
    <x v="58"/>
    <x v="3"/>
    <x v="0"/>
    <n v="185.995791"/>
    <n v="0"/>
    <n v="219.04040000000001"/>
    <n v="205.985592"/>
    <n v="185.995791"/>
  </r>
  <r>
    <n v="924578"/>
    <x v="2"/>
    <x v="58"/>
    <x v="3"/>
    <x v="1"/>
    <n v="182.758939"/>
    <n v="0"/>
    <n v="185.995791"/>
    <n v="182.75946400000001"/>
    <n v="182.758939"/>
  </r>
  <r>
    <n v="924579"/>
    <x v="2"/>
    <x v="58"/>
    <x v="3"/>
    <x v="2"/>
    <n v="0"/>
    <n v="178.00482500000001"/>
    <n v="182.758939"/>
    <n v="178.00720699999999"/>
    <n v="178.00482500000001"/>
  </r>
  <r>
    <n v="924580"/>
    <x v="2"/>
    <x v="58"/>
    <x v="3"/>
    <x v="3"/>
    <n v="16.405608999999998"/>
    <n v="0"/>
    <n v="20.034051000000002"/>
    <n v="18.840022000000001"/>
    <n v="16.405608999999998"/>
  </r>
  <r>
    <n v="924581"/>
    <x v="2"/>
    <x v="59"/>
    <x v="0"/>
    <x v="0"/>
    <n v="19834.507609"/>
    <n v="0"/>
    <n v="26736.344400000002"/>
    <n v="19846.388448000002"/>
    <n v="19834.507609"/>
  </r>
  <r>
    <n v="924582"/>
    <x v="2"/>
    <x v="59"/>
    <x v="0"/>
    <x v="1"/>
    <n v="18145.717569"/>
    <n v="0"/>
    <n v="19834.507609"/>
    <n v="18216.011788"/>
    <n v="18145.717569"/>
  </r>
  <r>
    <n v="924583"/>
    <x v="2"/>
    <x v="59"/>
    <x v="0"/>
    <x v="2"/>
    <n v="15712.946372"/>
    <n v="141.52445800000001"/>
    <n v="18145.717569"/>
    <n v="15970.046033000001"/>
    <n v="15854.47083"/>
  </r>
  <r>
    <n v="924584"/>
    <x v="2"/>
    <x v="59"/>
    <x v="0"/>
    <x v="3"/>
    <n v="19839.276379999999"/>
    <n v="0"/>
    <n v="26736.344400000002"/>
    <n v="19846.388448000002"/>
    <n v="19839.276379999999"/>
  </r>
  <r>
    <n v="924585"/>
    <x v="2"/>
    <x v="59"/>
    <x v="1"/>
    <x v="0"/>
    <n v="36912.005712999999"/>
    <n v="0"/>
    <n v="46166.414199999999"/>
    <n v="37496.361613000001"/>
    <n v="36912.005712999999"/>
  </r>
  <r>
    <n v="924586"/>
    <x v="2"/>
    <x v="59"/>
    <x v="1"/>
    <x v="1"/>
    <n v="32397.736236000001"/>
    <n v="0"/>
    <n v="36912.005712999999"/>
    <n v="34782.182983999999"/>
    <n v="32397.736236000001"/>
  </r>
  <r>
    <n v="924587"/>
    <x v="2"/>
    <x v="59"/>
    <x v="1"/>
    <x v="2"/>
    <n v="23584.209294"/>
    <n v="3444.540649"/>
    <n v="32397.736236000001"/>
    <n v="29634.209335"/>
    <n v="27028.749943999999"/>
  </r>
  <r>
    <n v="924588"/>
    <x v="2"/>
    <x v="59"/>
    <x v="1"/>
    <x v="3"/>
    <n v="12618.493023999999"/>
    <n v="0"/>
    <n v="15712.946372"/>
    <n v="12762.055043"/>
    <n v="12618.493023999999"/>
  </r>
  <r>
    <n v="924589"/>
    <x v="2"/>
    <x v="59"/>
    <x v="2"/>
    <x v="0"/>
    <n v="7286.4747939999997"/>
    <n v="0"/>
    <n v="8332.9197499999991"/>
    <n v="7315.470249"/>
    <n v="7286.4747939999997"/>
  </r>
  <r>
    <n v="924590"/>
    <x v="2"/>
    <x v="59"/>
    <x v="2"/>
    <x v="1"/>
    <n v="6502.4108999999999"/>
    <n v="0"/>
    <n v="7286.4747939999997"/>
    <n v="7020.5184639999998"/>
    <n v="6502.4108999999999"/>
  </r>
  <r>
    <n v="924591"/>
    <x v="2"/>
    <x v="59"/>
    <x v="2"/>
    <x v="2"/>
    <n v="1065.451947"/>
    <n v="4512.1661489999997"/>
    <n v="6502.4108999999999"/>
    <n v="6149.3299880000004"/>
    <n v="5577.6180960000002"/>
  </r>
  <r>
    <n v="924592"/>
    <x v="2"/>
    <x v="59"/>
    <x v="2"/>
    <x v="3"/>
    <n v="20644.394332"/>
    <n v="0"/>
    <n v="23584.209294"/>
    <n v="20704.57734"/>
    <n v="20644.394332"/>
  </r>
  <r>
    <n v="924593"/>
    <x v="2"/>
    <x v="59"/>
    <x v="3"/>
    <x v="0"/>
    <n v="247.78700499999999"/>
    <n v="0"/>
    <n v="265.50599999999997"/>
    <n v="249.68184199999999"/>
    <n v="247.78700499999999"/>
  </r>
  <r>
    <n v="924594"/>
    <x v="2"/>
    <x v="59"/>
    <x v="3"/>
    <x v="1"/>
    <n v="236.43796499999999"/>
    <n v="0"/>
    <n v="247.78700499999999"/>
    <n v="243.47551100000001"/>
    <n v="236.43796499999999"/>
  </r>
  <r>
    <n v="924595"/>
    <x v="2"/>
    <x v="59"/>
    <x v="3"/>
    <x v="2"/>
    <n v="0"/>
    <n v="216.017979"/>
    <n v="236.43796499999999"/>
    <n v="230.29057800000001"/>
    <n v="216.017979"/>
  </r>
  <r>
    <n v="924596"/>
    <x v="2"/>
    <x v="59"/>
    <x v="3"/>
    <x v="3"/>
    <n v="998.43289900000002"/>
    <n v="0"/>
    <n v="1065.451947"/>
    <n v="1001.951011"/>
    <n v="998.43289900000002"/>
  </r>
  <r>
    <n v="924597"/>
    <x v="2"/>
    <x v="60"/>
    <x v="0"/>
    <x v="0"/>
    <n v="1082009.2434940001"/>
    <n v="0"/>
    <n v="1457944.5194999999"/>
    <n v="1082232.216825"/>
    <n v="1082009.2434940001"/>
  </r>
  <r>
    <n v="924598"/>
    <x v="2"/>
    <x v="60"/>
    <x v="0"/>
    <x v="1"/>
    <n v="985036.55458800006"/>
    <n v="0"/>
    <n v="1082009.2434940001"/>
    <n v="993717.28922499996"/>
    <n v="985036.55458800006"/>
  </r>
  <r>
    <n v="924599"/>
    <x v="2"/>
    <x v="60"/>
    <x v="0"/>
    <x v="2"/>
    <n v="831103.09805899998"/>
    <n v="13642.008357000001"/>
    <n v="985036.55458800006"/>
    <n v="866930.67169300001"/>
    <n v="844745.10641600005"/>
  </r>
  <r>
    <n v="924600"/>
    <x v="2"/>
    <x v="60"/>
    <x v="0"/>
    <x v="3"/>
    <n v="1081813.550336"/>
    <n v="0"/>
    <n v="1457944.5194999999"/>
    <n v="1082232.216825"/>
    <n v="1081813.550336"/>
  </r>
  <r>
    <n v="924601"/>
    <x v="2"/>
    <x v="60"/>
    <x v="1"/>
    <x v="0"/>
    <n v="233788.991805"/>
    <n v="0"/>
    <n v="288478.65100000001"/>
    <n v="234302.360342"/>
    <n v="233788.991805"/>
  </r>
  <r>
    <n v="924602"/>
    <x v="2"/>
    <x v="60"/>
    <x v="1"/>
    <x v="1"/>
    <n v="213529.77827400001"/>
    <n v="0"/>
    <n v="233788.991805"/>
    <n v="220299.36697800001"/>
    <n v="213529.77827400001"/>
  </r>
  <r>
    <n v="924603"/>
    <x v="2"/>
    <x v="60"/>
    <x v="1"/>
    <x v="2"/>
    <n v="102397.51921699999"/>
    <n v="69333.120144"/>
    <n v="213529.77827400001"/>
    <n v="195315.68818699999"/>
    <n v="171730.63936100001"/>
  </r>
  <r>
    <n v="924604"/>
    <x v="2"/>
    <x v="60"/>
    <x v="1"/>
    <x v="3"/>
    <n v="672489.22224899998"/>
    <n v="0"/>
    <n v="831103.09805899998"/>
    <n v="675021.93624299997"/>
    <n v="672489.22224899998"/>
  </r>
  <r>
    <n v="924605"/>
    <x v="2"/>
    <x v="60"/>
    <x v="2"/>
    <x v="0"/>
    <n v="62430.302343000003"/>
    <n v="0"/>
    <n v="71742.347999999998"/>
    <n v="62982.607308999999"/>
    <n v="62430.302343000003"/>
  </r>
  <r>
    <n v="924606"/>
    <x v="2"/>
    <x v="60"/>
    <x v="2"/>
    <x v="1"/>
    <n v="56567.520792000003"/>
    <n v="0"/>
    <n v="62430.302343000003"/>
    <n v="60151.596308"/>
    <n v="56567.520792000003"/>
  </r>
  <r>
    <n v="924607"/>
    <x v="2"/>
    <x v="60"/>
    <x v="2"/>
    <x v="2"/>
    <n v="403.98254700000001"/>
    <n v="45321.832634999999"/>
    <n v="56567.520792000003"/>
    <n v="53495.904412999997"/>
    <n v="45725.815181999998"/>
  </r>
  <r>
    <n v="924608"/>
    <x v="2"/>
    <x v="60"/>
    <x v="2"/>
    <x v="3"/>
    <n v="88607.719463999994"/>
    <n v="0"/>
    <n v="102397.51921699999"/>
    <n v="89894.782120000003"/>
    <n v="88607.719463999994"/>
  </r>
  <r>
    <n v="924609"/>
    <x v="2"/>
    <x v="60"/>
    <x v="3"/>
    <x v="0"/>
    <n v="676.01640599999996"/>
    <n v="0"/>
    <n v="729.77864999999997"/>
    <n v="686.28384200000005"/>
    <n v="676.01640599999996"/>
  </r>
  <r>
    <n v="924610"/>
    <x v="2"/>
    <x v="60"/>
    <x v="3"/>
    <x v="1"/>
    <n v="620.19708400000002"/>
    <n v="0"/>
    <n v="676.01640599999996"/>
    <n v="664.25372100000004"/>
    <n v="620.19708400000002"/>
  </r>
  <r>
    <n v="924611"/>
    <x v="2"/>
    <x v="60"/>
    <x v="3"/>
    <x v="2"/>
    <n v="0"/>
    <n v="602.98807399999998"/>
    <n v="620.19708400000002"/>
    <n v="604.07195999999999"/>
    <n v="602.98807399999998"/>
  </r>
  <r>
    <n v="924612"/>
    <x v="2"/>
    <x v="60"/>
    <x v="3"/>
    <x v="3"/>
    <n v="368.63424500000002"/>
    <n v="0"/>
    <n v="403.98254700000001"/>
    <n v="379.90518700000001"/>
    <n v="368.63424500000002"/>
  </r>
  <r>
    <n v="924613"/>
    <x v="2"/>
    <x v="61"/>
    <x v="0"/>
    <x v="0"/>
    <n v="64606.623864000001"/>
    <n v="0"/>
    <n v="87053.667749999993"/>
    <n v="64619.937571000002"/>
    <n v="64606.623864000001"/>
  </r>
  <r>
    <n v="924614"/>
    <x v="2"/>
    <x v="61"/>
    <x v="0"/>
    <x v="1"/>
    <n v="58816.397878999996"/>
    <n v="0"/>
    <n v="64606.623864000001"/>
    <n v="59334.723356000002"/>
    <n v="58816.397878999996"/>
  </r>
  <r>
    <n v="924615"/>
    <x v="2"/>
    <x v="61"/>
    <x v="0"/>
    <x v="2"/>
    <n v="49625.052255000002"/>
    <n v="814.56245200000001"/>
    <n v="58816.397878999996"/>
    <n v="51764.311773000001"/>
    <n v="50439.614707000001"/>
  </r>
  <r>
    <n v="924616"/>
    <x v="2"/>
    <x v="61"/>
    <x v="0"/>
    <x v="3"/>
    <n v="64594.939052000002"/>
    <n v="0"/>
    <n v="87053.667749999993"/>
    <n v="64619.937571000002"/>
    <n v="64594.939052000002"/>
  </r>
  <r>
    <n v="924617"/>
    <x v="2"/>
    <x v="61"/>
    <x v="1"/>
    <x v="0"/>
    <n v="13970.767738"/>
    <n v="0"/>
    <n v="17238.9136"/>
    <n v="14001.445626000001"/>
    <n v="13970.767738"/>
  </r>
  <r>
    <n v="924618"/>
    <x v="2"/>
    <x v="61"/>
    <x v="1"/>
    <x v="1"/>
    <n v="12758.974033"/>
    <n v="0"/>
    <n v="13970.767738"/>
    <n v="13164.654439"/>
    <n v="12758.974033"/>
  </r>
  <r>
    <n v="924619"/>
    <x v="2"/>
    <x v="61"/>
    <x v="1"/>
    <x v="2"/>
    <n v="6118.5250100000003"/>
    <n v="4142.8389370000004"/>
    <n v="12758.974033"/>
    <n v="11670.633548"/>
    <n v="10261.363947"/>
  </r>
  <r>
    <n v="924620"/>
    <x v="2"/>
    <x v="61"/>
    <x v="1"/>
    <x v="3"/>
    <n v="40154.239435000003"/>
    <n v="0"/>
    <n v="49625.052255000002"/>
    <n v="40305.467441000001"/>
    <n v="40154.239435000003"/>
  </r>
  <r>
    <n v="924621"/>
    <x v="2"/>
    <x v="61"/>
    <x v="2"/>
    <x v="0"/>
    <n v="30379.253838000001"/>
    <n v="0"/>
    <n v="34910.595000000001"/>
    <n v="30648.011351000001"/>
    <n v="30379.253838000001"/>
  </r>
  <r>
    <n v="924622"/>
    <x v="2"/>
    <x v="61"/>
    <x v="2"/>
    <x v="1"/>
    <n v="27523.512558999999"/>
    <n v="0"/>
    <n v="30379.253838000001"/>
    <n v="29270.411072999999"/>
    <n v="27523.512558999999"/>
  </r>
  <r>
    <n v="924623"/>
    <x v="2"/>
    <x v="61"/>
    <x v="2"/>
    <x v="2"/>
    <n v="196.56188800000001"/>
    <n v="22051.806624000001"/>
    <n v="27523.512558999999"/>
    <n v="26028.985827"/>
    <n v="22248.368512000001"/>
  </r>
  <r>
    <n v="924624"/>
    <x v="2"/>
    <x v="61"/>
    <x v="2"/>
    <x v="3"/>
    <n v="5294.5476779999999"/>
    <n v="0"/>
    <n v="6118.5250100000003"/>
    <n v="5371.4531059999999"/>
    <n v="5294.5476779999999"/>
  </r>
  <r>
    <n v="924625"/>
    <x v="2"/>
    <x v="61"/>
    <x v="3"/>
    <x v="0"/>
    <n v="322.87165800000002"/>
    <n v="0"/>
    <n v="348.54899999999998"/>
    <n v="327.77548000000002"/>
    <n v="322.87165800000002"/>
  </r>
  <r>
    <n v="924626"/>
    <x v="2"/>
    <x v="61"/>
    <x v="3"/>
    <x v="1"/>
    <n v="296.21183600000001"/>
    <n v="0"/>
    <n v="322.87165800000002"/>
    <n v="317.253691"/>
    <n v="296.21183600000001"/>
  </r>
  <r>
    <n v="924627"/>
    <x v="2"/>
    <x v="61"/>
    <x v="3"/>
    <x v="2"/>
    <n v="0"/>
    <n v="287.99265400000002"/>
    <n v="296.21183600000001"/>
    <n v="288.51032800000002"/>
    <n v="287.99265400000002"/>
  </r>
  <r>
    <n v="924628"/>
    <x v="2"/>
    <x v="61"/>
    <x v="3"/>
    <x v="3"/>
    <n v="179.36280600000001"/>
    <n v="0"/>
    <n v="196.56188800000001"/>
    <n v="184.8468"/>
    <n v="179.36280600000001"/>
  </r>
  <r>
    <n v="924629"/>
    <x v="2"/>
    <x v="62"/>
    <x v="0"/>
    <x v="0"/>
    <n v="29384.496676999999"/>
    <n v="0"/>
    <n v="39614.9715"/>
    <n v="29406.193343999999"/>
    <n v="29384.496676999999"/>
  </r>
  <r>
    <n v="924630"/>
    <x v="2"/>
    <x v="62"/>
    <x v="0"/>
    <x v="1"/>
    <n v="26951.694842000001"/>
    <n v="0"/>
    <n v="29384.496676999999"/>
    <n v="26986.721748"/>
    <n v="26951.694842000001"/>
  </r>
  <r>
    <n v="924631"/>
    <x v="2"/>
    <x v="62"/>
    <x v="0"/>
    <x v="2"/>
    <n v="23408.896396"/>
    <n v="175.53562600000001"/>
    <n v="26951.694842000001"/>
    <n v="23720.186631"/>
    <n v="23584.432021000001"/>
  </r>
  <r>
    <n v="924632"/>
    <x v="2"/>
    <x v="62"/>
    <x v="0"/>
    <x v="3"/>
    <n v="29397.517137999999"/>
    <n v="0"/>
    <n v="39614.9715"/>
    <n v="29406.193343999999"/>
    <n v="29397.517137999999"/>
  </r>
  <r>
    <n v="924633"/>
    <x v="2"/>
    <x v="62"/>
    <x v="1"/>
    <x v="0"/>
    <n v="60491.993891999999"/>
    <n v="0"/>
    <n v="74543.181299999997"/>
    <n v="60543.971852000002"/>
    <n v="60491.993891999999"/>
  </r>
  <r>
    <n v="924634"/>
    <x v="2"/>
    <x v="62"/>
    <x v="1"/>
    <x v="1"/>
    <n v="56477.704317999996"/>
    <n v="0"/>
    <n v="60491.993891999999"/>
    <n v="57001.605843999998"/>
    <n v="56477.704317999996"/>
  </r>
  <r>
    <n v="924635"/>
    <x v="2"/>
    <x v="62"/>
    <x v="1"/>
    <x v="2"/>
    <n v="43795.436532"/>
    <n v="6222.6695470000004"/>
    <n v="56477.704317999996"/>
    <n v="51660.156138999999"/>
    <n v="50018.106078999997"/>
  </r>
  <r>
    <n v="924636"/>
    <x v="2"/>
    <x v="62"/>
    <x v="1"/>
    <x v="3"/>
    <n v="19005.578753000002"/>
    <n v="0"/>
    <n v="23408.896396"/>
    <n v="19012.705652000001"/>
    <n v="19005.578753000002"/>
  </r>
  <r>
    <n v="924637"/>
    <x v="2"/>
    <x v="62"/>
    <x v="2"/>
    <x v="0"/>
    <n v="16067.358978"/>
    <n v="0"/>
    <n v="18472.842250000002"/>
    <n v="16217.308211"/>
    <n v="16067.358978"/>
  </r>
  <r>
    <n v="924638"/>
    <x v="2"/>
    <x v="62"/>
    <x v="2"/>
    <x v="1"/>
    <n v="15224.098303000001"/>
    <n v="0"/>
    <n v="16067.358978"/>
    <n v="15480.900376"/>
    <n v="15224.098303000001"/>
  </r>
  <r>
    <n v="924639"/>
    <x v="2"/>
    <x v="62"/>
    <x v="2"/>
    <x v="2"/>
    <n v="4370.4384049999999"/>
    <n v="9195.9485060000006"/>
    <n v="15224.098303000001"/>
    <n v="14397.429765000001"/>
    <n v="13566.386911"/>
  </r>
  <r>
    <n v="924640"/>
    <x v="2"/>
    <x v="62"/>
    <x v="2"/>
    <x v="3"/>
    <n v="38326.454165000003"/>
    <n v="0"/>
    <n v="43795.436532"/>
    <n v="38448.013730999999"/>
    <n v="38326.454165000003"/>
  </r>
  <r>
    <n v="924641"/>
    <x v="2"/>
    <x v="62"/>
    <x v="3"/>
    <x v="0"/>
    <n v="4339.1859100000001"/>
    <n v="0"/>
    <n v="4614.3513999999996"/>
    <n v="4339.3360570000004"/>
    <n v="4339.1859100000001"/>
  </r>
  <r>
    <n v="924642"/>
    <x v="2"/>
    <x v="62"/>
    <x v="3"/>
    <x v="1"/>
    <n v="4214.507157"/>
    <n v="0"/>
    <n v="4339.1859100000001"/>
    <n v="4263.6840750000001"/>
    <n v="4214.507157"/>
  </r>
  <r>
    <n v="924643"/>
    <x v="2"/>
    <x v="62"/>
    <x v="3"/>
    <x v="2"/>
    <n v="0"/>
    <n v="3801.304635"/>
    <n v="4214.507157"/>
    <n v="4104.9299709999996"/>
    <n v="3801.304635"/>
  </r>
  <r>
    <n v="924644"/>
    <x v="2"/>
    <x v="62"/>
    <x v="3"/>
    <x v="3"/>
    <n v="4109.9060829999999"/>
    <n v="0"/>
    <n v="4370.4384049999999"/>
    <n v="4109.9602759999998"/>
    <n v="4109.9060829999999"/>
  </r>
  <r>
    <n v="924645"/>
    <x v="2"/>
    <x v="63"/>
    <x v="1"/>
    <x v="0"/>
    <n v="35463.769542000002"/>
    <n v="0"/>
    <n v="43701.356699999997"/>
    <n v="35494.241911999998"/>
    <n v="35463.769542000002"/>
  </r>
  <r>
    <n v="924646"/>
    <x v="2"/>
    <x v="63"/>
    <x v="1"/>
    <x v="1"/>
    <n v="33110.369841"/>
    <n v="0"/>
    <n v="35463.769542000002"/>
    <n v="33417.510040000001"/>
    <n v="33110.369841"/>
  </r>
  <r>
    <n v="924647"/>
    <x v="2"/>
    <x v="63"/>
    <x v="1"/>
    <x v="2"/>
    <n v="25648.305316000002"/>
    <n v="3644.2365020000002"/>
    <n v="33110.369841"/>
    <n v="30286.055294000002"/>
    <n v="29292.541818000002"/>
  </r>
  <r>
    <n v="924648"/>
    <x v="2"/>
    <x v="63"/>
    <x v="1"/>
    <x v="3"/>
    <n v="35480.936921"/>
    <n v="0"/>
    <n v="43701.356699999997"/>
    <n v="35494.241911999998"/>
    <n v="35480.936921"/>
  </r>
  <r>
    <n v="924649"/>
    <x v="2"/>
    <x v="63"/>
    <x v="2"/>
    <x v="0"/>
    <n v="3675.5134670000002"/>
    <n v="0"/>
    <n v="4225.7834999999995"/>
    <n v="3709.8153349999998"/>
    <n v="3675.5134670000002"/>
  </r>
  <r>
    <n v="924650"/>
    <x v="2"/>
    <x v="63"/>
    <x v="2"/>
    <x v="1"/>
    <n v="3482.612071"/>
    <n v="0"/>
    <n v="3675.5134670000002"/>
    <n v="3541.3572250000002"/>
    <n v="3482.612071"/>
  </r>
  <r>
    <n v="924651"/>
    <x v="2"/>
    <x v="63"/>
    <x v="2"/>
    <x v="2"/>
    <n v="999.76637300000004"/>
    <n v="2103.633374"/>
    <n v="3482.612071"/>
    <n v="3293.5062360000002"/>
    <n v="3103.3997469999999"/>
  </r>
  <r>
    <n v="924652"/>
    <x v="2"/>
    <x v="63"/>
    <x v="2"/>
    <x v="3"/>
    <n v="22445.457243000001"/>
    <n v="0"/>
    <n v="25648.305316000002"/>
    <n v="22516.647237000001"/>
    <n v="22445.457243000001"/>
  </r>
  <r>
    <n v="924653"/>
    <x v="2"/>
    <x v="63"/>
    <x v="3"/>
    <x v="0"/>
    <n v="686.21895500000005"/>
    <n v="0"/>
    <n v="729.73490000000004"/>
    <n v="686.24270000000001"/>
    <n v="686.21895500000005"/>
  </r>
  <r>
    <n v="924654"/>
    <x v="2"/>
    <x v="63"/>
    <x v="3"/>
    <x v="1"/>
    <n v="666.50167999999996"/>
    <n v="0"/>
    <n v="686.21895500000005"/>
    <n v="674.27874499999996"/>
    <n v="666.50167999999996"/>
  </r>
  <r>
    <n v="924655"/>
    <x v="2"/>
    <x v="63"/>
    <x v="3"/>
    <x v="2"/>
    <n v="0"/>
    <n v="601.15591900000004"/>
    <n v="666.50167999999996"/>
    <n v="649.17263600000001"/>
    <n v="601.15591900000004"/>
  </r>
  <r>
    <n v="924656"/>
    <x v="2"/>
    <x v="63"/>
    <x v="3"/>
    <x v="3"/>
    <n v="940.16790000000003"/>
    <n v="0"/>
    <n v="999.76637300000004"/>
    <n v="940.180297"/>
    <n v="940.16790000000003"/>
  </r>
  <r>
    <n v="924657"/>
    <x v="2"/>
    <x v="64"/>
    <x v="0"/>
    <x v="0"/>
    <n v="151074.56033199999"/>
    <n v="0"/>
    <n v="203777.07209999999"/>
    <n v="151263.72062000001"/>
    <n v="151074.56033199999"/>
  </r>
  <r>
    <n v="924658"/>
    <x v="2"/>
    <x v="64"/>
    <x v="0"/>
    <x v="1"/>
    <n v="138480.69784000001"/>
    <n v="0"/>
    <n v="151074.56033199999"/>
    <n v="138746.87620900001"/>
    <n v="138480.69784000001"/>
  </r>
  <r>
    <n v="924659"/>
    <x v="2"/>
    <x v="64"/>
    <x v="0"/>
    <x v="2"/>
    <n v="119571.114785"/>
    <n v="1151.371396"/>
    <n v="138480.69784000001"/>
    <n v="121876.862169"/>
    <n v="120722.486181"/>
  </r>
  <r>
    <n v="924660"/>
    <x v="2"/>
    <x v="64"/>
    <x v="0"/>
    <x v="3"/>
    <n v="151188.88266199999"/>
    <n v="0"/>
    <n v="203777.07209999999"/>
    <n v="151263.72062000001"/>
    <n v="151188.88266199999"/>
  </r>
  <r>
    <n v="924661"/>
    <x v="2"/>
    <x v="64"/>
    <x v="1"/>
    <x v="0"/>
    <n v="14733.611940000001"/>
    <n v="0"/>
    <n v="18163.01885"/>
    <n v="14752.003909999999"/>
    <n v="14733.611940000001"/>
  </r>
  <r>
    <n v="924662"/>
    <x v="2"/>
    <x v="64"/>
    <x v="1"/>
    <x v="1"/>
    <n v="13753.692654"/>
    <n v="0"/>
    <n v="14733.611940000001"/>
    <n v="13883.482531"/>
    <n v="13753.692654"/>
  </r>
  <r>
    <n v="924663"/>
    <x v="2"/>
    <x v="64"/>
    <x v="1"/>
    <x v="2"/>
    <n v="11593.382955999999"/>
    <n v="759.83455000000004"/>
    <n v="13753.692654"/>
    <n v="12580.50267"/>
    <n v="12353.217506000001"/>
  </r>
  <r>
    <n v="924664"/>
    <x v="2"/>
    <x v="64"/>
    <x v="1"/>
    <x v="3"/>
    <n v="97067.919955000005"/>
    <n v="0"/>
    <n v="119571.114785"/>
    <n v="97115.659427999999"/>
    <n v="97067.919955000005"/>
  </r>
  <r>
    <n v="924665"/>
    <x v="2"/>
    <x v="64"/>
    <x v="2"/>
    <x v="0"/>
    <n v="25317.028424"/>
    <n v="0"/>
    <n v="29281.184099999999"/>
    <n v="25705.951520999999"/>
    <n v="25317.028424"/>
  </r>
  <r>
    <n v="924666"/>
    <x v="2"/>
    <x v="64"/>
    <x v="2"/>
    <x v="1"/>
    <n v="24298.051920999998"/>
    <n v="0"/>
    <n v="25317.028424"/>
    <n v="24392.956887"/>
    <n v="24298.051920999998"/>
  </r>
  <r>
    <n v="924667"/>
    <x v="2"/>
    <x v="64"/>
    <x v="2"/>
    <x v="2"/>
    <n v="17297.198858"/>
    <n v="4127.0196189999997"/>
    <n v="24298.051920999998"/>
    <n v="22978.667701999999"/>
    <n v="21424.218476999999"/>
  </r>
  <r>
    <n v="924668"/>
    <x v="2"/>
    <x v="64"/>
    <x v="2"/>
    <x v="3"/>
    <n v="10117.888433"/>
    <n v="0"/>
    <n v="11593.382955999999"/>
    <n v="10177.830897"/>
    <n v="10117.888433"/>
  </r>
  <r>
    <n v="924669"/>
    <x v="2"/>
    <x v="64"/>
    <x v="3"/>
    <x v="0"/>
    <n v="2253.049947"/>
    <n v="0"/>
    <n v="2490.0770000000002"/>
    <n v="2341.6684110000001"/>
    <n v="2253.049947"/>
  </r>
  <r>
    <n v="924670"/>
    <x v="2"/>
    <x v="64"/>
    <x v="3"/>
    <x v="1"/>
    <n v="2208.949548"/>
    <n v="0"/>
    <n v="2253.049947"/>
    <n v="2213.8468779999998"/>
    <n v="2208.949548"/>
  </r>
  <r>
    <n v="924671"/>
    <x v="2"/>
    <x v="64"/>
    <x v="3"/>
    <x v="2"/>
    <n v="0"/>
    <n v="1241.741352"/>
    <n v="2208.949548"/>
    <n v="2151.5168600000002"/>
    <n v="1241.741352"/>
  </r>
  <r>
    <n v="924672"/>
    <x v="2"/>
    <x v="64"/>
    <x v="3"/>
    <x v="3"/>
    <n v="16026.510953000001"/>
    <n v="0"/>
    <n v="17297.198858"/>
    <n v="16266.285806"/>
    <n v="16026.510953000001"/>
  </r>
  <r>
    <n v="924673"/>
    <x v="2"/>
    <x v="65"/>
    <x v="0"/>
    <x v="0"/>
    <n v="8354.0743060000004"/>
    <n v="0"/>
    <n v="11268.4015"/>
    <n v="8364.5344330000007"/>
    <n v="8354.0743060000004"/>
  </r>
  <r>
    <n v="924674"/>
    <x v="2"/>
    <x v="65"/>
    <x v="0"/>
    <x v="1"/>
    <n v="7657.6627939999998"/>
    <n v="0"/>
    <n v="8354.0743060000004"/>
    <n v="7672.3818430000001"/>
    <n v="7657.6627939999998"/>
  </r>
  <r>
    <n v="924675"/>
    <x v="2"/>
    <x v="65"/>
    <x v="0"/>
    <x v="2"/>
    <n v="6612.0065189999996"/>
    <n v="63.668179000000002"/>
    <n v="7657.6627939999998"/>
    <n v="6739.5090250000003"/>
    <n v="6675.6746990000001"/>
  </r>
  <r>
    <n v="924676"/>
    <x v="2"/>
    <x v="65"/>
    <x v="0"/>
    <x v="3"/>
    <n v="8360.3960669999997"/>
    <n v="0"/>
    <n v="11268.4015"/>
    <n v="8364.5344330000007"/>
    <n v="8360.3960669999997"/>
  </r>
  <r>
    <n v="924677"/>
    <x v="2"/>
    <x v="65"/>
    <x v="1"/>
    <x v="0"/>
    <n v="112013.88860799999"/>
    <n v="0"/>
    <n v="138086.32795000001"/>
    <n v="112153.715561"/>
    <n v="112013.88860799999"/>
  </r>
  <r>
    <n v="924678"/>
    <x v="2"/>
    <x v="65"/>
    <x v="1"/>
    <x v="1"/>
    <n v="104536.47902"/>
    <n v="0"/>
    <n v="112013.88860799999"/>
    <n v="105550.687235"/>
    <n v="104536.47902"/>
  </r>
  <r>
    <n v="924679"/>
    <x v="2"/>
    <x v="65"/>
    <x v="1"/>
    <x v="2"/>
    <n v="88035.246901000006"/>
    <n v="5769.8622079999996"/>
    <n v="104536.47902"/>
    <n v="95619.517359999998"/>
    <n v="93805.109110000005"/>
  </r>
  <r>
    <n v="924680"/>
    <x v="2"/>
    <x v="65"/>
    <x v="1"/>
    <x v="3"/>
    <n v="5367.6318119999996"/>
    <n v="0"/>
    <n v="6612.0065189999996"/>
    <n v="5370.2716950000004"/>
    <n v="5367.6318119999996"/>
  </r>
  <r>
    <n v="924681"/>
    <x v="2"/>
    <x v="65"/>
    <x v="2"/>
    <x v="0"/>
    <n v="192440.61509400001"/>
    <n v="0"/>
    <n v="222573.0834"/>
    <n v="195396.90991700001"/>
    <n v="192440.61509400001"/>
  </r>
  <r>
    <n v="924682"/>
    <x v="2"/>
    <x v="65"/>
    <x v="2"/>
    <x v="1"/>
    <n v="184695.137953"/>
    <n v="0"/>
    <n v="192440.61509400001"/>
    <n v="185416.53264300001"/>
    <n v="184695.137953"/>
  </r>
  <r>
    <n v="924683"/>
    <x v="2"/>
    <x v="65"/>
    <x v="2"/>
    <x v="2"/>
    <n v="131381.38987799999"/>
    <n v="31346.90062"/>
    <n v="184695.137953"/>
    <n v="174666.19196200001"/>
    <n v="162728.29049799999"/>
  </r>
  <r>
    <n v="924684"/>
    <x v="2"/>
    <x v="65"/>
    <x v="2"/>
    <x v="3"/>
    <n v="76830.965536000003"/>
    <n v="0"/>
    <n v="88035.246901000006"/>
    <n v="77286.143255000003"/>
    <n v="76830.965536000003"/>
  </r>
  <r>
    <n v="924685"/>
    <x v="2"/>
    <x v="65"/>
    <x v="3"/>
    <x v="0"/>
    <n v="17195.834956999999"/>
    <n v="0"/>
    <n v="19004.884099999999"/>
    <n v="17872.193007999998"/>
    <n v="17195.834956999999"/>
  </r>
  <r>
    <n v="924686"/>
    <x v="2"/>
    <x v="65"/>
    <x v="3"/>
    <x v="1"/>
    <n v="16859.249792999999"/>
    <n v="0"/>
    <n v="17195.834956999999"/>
    <n v="16896.627429"/>
    <n v="16859.249792999999"/>
  </r>
  <r>
    <n v="924687"/>
    <x v="2"/>
    <x v="65"/>
    <x v="3"/>
    <x v="2"/>
    <n v="0"/>
    <n v="9429.0416120000009"/>
    <n v="16859.249792999999"/>
    <n v="16420.909297999999"/>
    <n v="9429.0416120000009"/>
  </r>
  <r>
    <n v="924688"/>
    <x v="2"/>
    <x v="65"/>
    <x v="3"/>
    <x v="3"/>
    <n v="121729.841992"/>
    <n v="0"/>
    <n v="131381.38987799999"/>
    <n v="123551.059041"/>
    <n v="121729.841992"/>
  </r>
  <r>
    <n v="924689"/>
    <x v="2"/>
    <x v="66"/>
    <x v="0"/>
    <x v="0"/>
    <n v="5156.4142430000002"/>
    <n v="0"/>
    <n v="6951.2790000000005"/>
    <n v="5159.9344019999999"/>
    <n v="5156.4142430000002"/>
  </r>
  <r>
    <n v="924690"/>
    <x v="2"/>
    <x v="66"/>
    <x v="0"/>
    <x v="1"/>
    <n v="4730.1912860000002"/>
    <n v="0"/>
    <n v="5156.4142430000002"/>
    <n v="4735.6508409999997"/>
    <n v="4730.1912860000002"/>
  </r>
  <r>
    <n v="924691"/>
    <x v="2"/>
    <x v="66"/>
    <x v="0"/>
    <x v="2"/>
    <n v="4120.9728279999999"/>
    <n v="13.524395"/>
    <n v="4730.1912860000002"/>
    <n v="4163.0413500000004"/>
    <n v="4134.4972230000003"/>
  </r>
  <r>
    <n v="924692"/>
    <x v="2"/>
    <x v="66"/>
    <x v="0"/>
    <x v="3"/>
    <n v="5158.3543040000004"/>
    <n v="0"/>
    <n v="6951.2790000000005"/>
    <n v="5159.9344019999999"/>
    <n v="5158.3543040000004"/>
  </r>
  <r>
    <n v="924693"/>
    <x v="2"/>
    <x v="66"/>
    <x v="1"/>
    <x v="0"/>
    <n v="375.207155"/>
    <n v="0"/>
    <n v="462.27249999999998"/>
    <n v="375.45772499999998"/>
    <n v="375.207155"/>
  </r>
  <r>
    <n v="924694"/>
    <x v="2"/>
    <x v="66"/>
    <x v="1"/>
    <x v="1"/>
    <n v="353.18537600000002"/>
    <n v="0"/>
    <n v="375.207155"/>
    <n v="353.55770200000001"/>
    <n v="353.18537600000002"/>
  </r>
  <r>
    <n v="924695"/>
    <x v="2"/>
    <x v="66"/>
    <x v="1"/>
    <x v="2"/>
    <n v="276.31158099999999"/>
    <n v="30.003307"/>
    <n v="353.18537600000002"/>
    <n v="323.05866300000002"/>
    <n v="306.314888"/>
  </r>
  <r>
    <n v="924696"/>
    <x v="2"/>
    <x v="66"/>
    <x v="1"/>
    <x v="3"/>
    <n v="3346.0667290000001"/>
    <n v="0"/>
    <n v="4120.9728279999999"/>
    <n v="3347.0541309999999"/>
    <n v="3346.0667290000001"/>
  </r>
  <r>
    <n v="924697"/>
    <x v="2"/>
    <x v="66"/>
    <x v="2"/>
    <x v="0"/>
    <n v="873.82112500000005"/>
    <n v="0"/>
    <n v="997.69230000000005"/>
    <n v="875.87406999999996"/>
    <n v="873.82112500000005"/>
  </r>
  <r>
    <n v="924698"/>
    <x v="2"/>
    <x v="66"/>
    <x v="2"/>
    <x v="1"/>
    <n v="839.47361599999999"/>
    <n v="0"/>
    <n v="873.82112500000005"/>
    <n v="841.92665399999998"/>
    <n v="839.47361599999999"/>
  </r>
  <r>
    <n v="924699"/>
    <x v="2"/>
    <x v="66"/>
    <x v="2"/>
    <x v="2"/>
    <n v="455.99556799999999"/>
    <n v="280.01883700000002"/>
    <n v="839.47361599999999"/>
    <n v="793.89019900000005"/>
    <n v="736.01440500000001"/>
  </r>
  <r>
    <n v="924700"/>
    <x v="2"/>
    <x v="66"/>
    <x v="2"/>
    <x v="3"/>
    <n v="242.22308699999999"/>
    <n v="0"/>
    <n v="276.31158099999999"/>
    <n v="242.573937"/>
    <n v="242.22308699999999"/>
  </r>
  <r>
    <n v="924701"/>
    <x v="2"/>
    <x v="66"/>
    <x v="3"/>
    <x v="0"/>
    <n v="7.5936750000000002"/>
    <n v="0"/>
    <n v="8.3308999999999997"/>
    <n v="7.8343780000000001"/>
    <n v="7.5936750000000002"/>
  </r>
  <r>
    <n v="924702"/>
    <x v="2"/>
    <x v="66"/>
    <x v="3"/>
    <x v="1"/>
    <n v="7.4468209999999999"/>
    <n v="0"/>
    <n v="7.5936750000000002"/>
    <n v="7.4615450000000001"/>
    <n v="7.4468209999999999"/>
  </r>
  <r>
    <n v="924703"/>
    <x v="2"/>
    <x v="66"/>
    <x v="3"/>
    <x v="2"/>
    <n v="0"/>
    <n v="5.9984669999999998"/>
    <n v="7.4468209999999999"/>
    <n v="7.2532030000000001"/>
    <n v="5.9984669999999998"/>
  </r>
  <r>
    <n v="924704"/>
    <x v="2"/>
    <x v="66"/>
    <x v="3"/>
    <x v="3"/>
    <n v="421.25080500000001"/>
    <n v="0"/>
    <n v="455.99556799999999"/>
    <n v="428.81823200000002"/>
    <n v="421.25080500000001"/>
  </r>
  <r>
    <n v="924705"/>
    <x v="2"/>
    <x v="67"/>
    <x v="0"/>
    <x v="0"/>
    <n v="7533.4235749999998"/>
    <n v="0"/>
    <n v="10155.687"/>
    <n v="7538.56646"/>
    <n v="7533.4235749999998"/>
  </r>
  <r>
    <n v="924706"/>
    <x v="2"/>
    <x v="67"/>
    <x v="0"/>
    <x v="1"/>
    <n v="6910.7199039999996"/>
    <n v="0"/>
    <n v="7533.4235749999998"/>
    <n v="6918.6962110000004"/>
    <n v="6910.7199039999996"/>
  </r>
  <r>
    <n v="924707"/>
    <x v="2"/>
    <x v="67"/>
    <x v="0"/>
    <x v="2"/>
    <n v="6020.6607860000004"/>
    <n v="19.758876999999998"/>
    <n v="6910.7199039999996"/>
    <n v="6082.1245879999997"/>
    <n v="6040.4196629999997"/>
  </r>
  <r>
    <n v="924708"/>
    <x v="2"/>
    <x v="67"/>
    <x v="0"/>
    <x v="3"/>
    <n v="7536.2579669999996"/>
    <n v="0"/>
    <n v="10155.687"/>
    <n v="7538.56646"/>
    <n v="7536.2579669999996"/>
  </r>
  <r>
    <n v="924709"/>
    <x v="2"/>
    <x v="67"/>
    <x v="1"/>
    <x v="0"/>
    <n v="1389.602828"/>
    <n v="0"/>
    <n v="1712.0546999999999"/>
    <n v="1390.530827"/>
    <n v="1389.602828"/>
  </r>
  <r>
    <n v="924710"/>
    <x v="2"/>
    <x v="67"/>
    <x v="1"/>
    <x v="1"/>
    <n v="1308.0438119999999"/>
    <n v="0"/>
    <n v="1389.602828"/>
    <n v="1309.4227450000001"/>
    <n v="1308.0438119999999"/>
  </r>
  <r>
    <n v="924711"/>
    <x v="2"/>
    <x v="67"/>
    <x v="1"/>
    <x v="2"/>
    <n v="1013.24287"/>
    <n v="110.02303000000001"/>
    <n v="1308.0438119999999"/>
    <n v="1196.467674"/>
    <n v="1123.2659000000001"/>
  </r>
  <r>
    <n v="924712"/>
    <x v="2"/>
    <x v="67"/>
    <x v="1"/>
    <x v="3"/>
    <n v="4888.5381159999997"/>
    <n v="0"/>
    <n v="6020.6607860000004"/>
    <n v="4889.9806900000003"/>
    <n v="4888.5381159999997"/>
  </r>
  <r>
    <n v="924713"/>
    <x v="2"/>
    <x v="67"/>
    <x v="2"/>
    <x v="0"/>
    <n v="3313.6911230000001"/>
    <n v="0"/>
    <n v="3783.4335000000001"/>
    <n v="3321.4762700000001"/>
    <n v="3313.6911230000001"/>
  </r>
  <r>
    <n v="924714"/>
    <x v="2"/>
    <x v="67"/>
    <x v="2"/>
    <x v="1"/>
    <n v="3183.4390239999998"/>
    <n v="0"/>
    <n v="3313.6911230000001"/>
    <n v="3192.7413969999998"/>
    <n v="3183.4390239999998"/>
  </r>
  <r>
    <n v="924715"/>
    <x v="2"/>
    <x v="67"/>
    <x v="2"/>
    <x v="2"/>
    <n v="1699.0202340000001"/>
    <n v="1043.3383630000001"/>
    <n v="3183.4390239999998"/>
    <n v="3010.5782850000001"/>
    <n v="2742.3585969999999"/>
  </r>
  <r>
    <n v="924716"/>
    <x v="2"/>
    <x v="67"/>
    <x v="2"/>
    <x v="3"/>
    <n v="888.23933899999997"/>
    <n v="0"/>
    <n v="1013.24287"/>
    <n v="889.52591500000005"/>
    <n v="888.23933899999997"/>
  </r>
  <r>
    <n v="924717"/>
    <x v="2"/>
    <x v="67"/>
    <x v="3"/>
    <x v="0"/>
    <n v="30.090354000000001"/>
    <n v="0"/>
    <n v="33.011650000000003"/>
    <n v="31.044156000000001"/>
    <n v="30.090354000000001"/>
  </r>
  <r>
    <n v="924718"/>
    <x v="2"/>
    <x v="67"/>
    <x v="3"/>
    <x v="1"/>
    <n v="29.508437000000001"/>
    <n v="0"/>
    <n v="30.090354000000001"/>
    <n v="29.566780999999999"/>
    <n v="29.508437000000001"/>
  </r>
  <r>
    <n v="924719"/>
    <x v="2"/>
    <x v="67"/>
    <x v="3"/>
    <x v="2"/>
    <n v="0"/>
    <n v="23.01679"/>
    <n v="29.508437000000001"/>
    <n v="28.741218"/>
    <n v="23.01679"/>
  </r>
  <r>
    <n v="924720"/>
    <x v="2"/>
    <x v="67"/>
    <x v="3"/>
    <x v="3"/>
    <n v="1569.5627139999999"/>
    <n v="0"/>
    <n v="1699.0202340000001"/>
    <n v="1597.758628"/>
    <n v="1569.5627139999999"/>
  </r>
  <r>
    <n v="924721"/>
    <x v="3"/>
    <x v="0"/>
    <x v="0"/>
    <x v="0"/>
    <n v="11716.507271"/>
    <n v="0"/>
    <n v="15801.919250000001"/>
    <n v="11729.764659"/>
    <n v="11716.507271"/>
  </r>
  <r>
    <n v="924722"/>
    <x v="3"/>
    <x v="0"/>
    <x v="0"/>
    <x v="1"/>
    <n v="10751.050208000001"/>
    <n v="0"/>
    <n v="11716.507271"/>
    <n v="10760.440277"/>
    <n v="10751.050208000001"/>
  </r>
  <r>
    <n v="924723"/>
    <x v="3"/>
    <x v="0"/>
    <x v="0"/>
    <x v="2"/>
    <n v="9385.0726689999992"/>
    <n v="36.874392"/>
    <n v="10751.050208000001"/>
    <n v="9461.9992880000009"/>
    <n v="9421.9470610000008"/>
  </r>
  <r>
    <n v="924724"/>
    <x v="3"/>
    <x v="0"/>
    <x v="0"/>
    <x v="3"/>
    <n v="11720.419712999999"/>
    <n v="0"/>
    <n v="15801.919250000001"/>
    <n v="11729.764659"/>
    <n v="11720.419712999999"/>
  </r>
  <r>
    <n v="924725"/>
    <x v="3"/>
    <x v="0"/>
    <x v="1"/>
    <x v="0"/>
    <n v="27733.458222000001"/>
    <n v="0"/>
    <n v="34224.080000000002"/>
    <n v="27796.797775999999"/>
    <n v="27733.458222000001"/>
  </r>
  <r>
    <n v="924726"/>
    <x v="3"/>
    <x v="0"/>
    <x v="1"/>
    <x v="1"/>
    <n v="25912.536334"/>
    <n v="0"/>
    <n v="27733.458222000001"/>
    <n v="26133.237682999999"/>
    <n v="25912.536334"/>
  </r>
  <r>
    <n v="924727"/>
    <x v="3"/>
    <x v="0"/>
    <x v="1"/>
    <x v="2"/>
    <n v="20985.518462"/>
    <n v="1809.286591"/>
    <n v="25912.536334"/>
    <n v="23702.196984999999"/>
    <n v="22794.805053"/>
  </r>
  <r>
    <n v="924728"/>
    <x v="3"/>
    <x v="0"/>
    <x v="1"/>
    <x v="3"/>
    <n v="7614.6832629999999"/>
    <n v="0"/>
    <n v="9385.0726689999992"/>
    <n v="7622.5560219999998"/>
    <n v="7614.6832629999999"/>
  </r>
  <r>
    <n v="924729"/>
    <x v="3"/>
    <x v="0"/>
    <x v="2"/>
    <x v="0"/>
    <n v="669.75642500000004"/>
    <n v="0"/>
    <n v="787.28"/>
    <n v="691.15311199999996"/>
    <n v="669.75642500000004"/>
  </r>
  <r>
    <n v="924730"/>
    <x v="3"/>
    <x v="0"/>
    <x v="2"/>
    <x v="1"/>
    <n v="496.62756000000002"/>
    <n v="0"/>
    <n v="669.75642500000004"/>
    <n v="645.31031599999994"/>
    <n v="496.62756000000002"/>
  </r>
  <r>
    <n v="924731"/>
    <x v="3"/>
    <x v="0"/>
    <x v="2"/>
    <x v="2"/>
    <n v="64.184574999999995"/>
    <n v="371.93599499999999"/>
    <n v="496.62756000000002"/>
    <n v="469.66068300000001"/>
    <n v="436.12056999999999"/>
  </r>
  <r>
    <n v="924732"/>
    <x v="3"/>
    <x v="0"/>
    <x v="2"/>
    <x v="3"/>
    <n v="18295.757463000002"/>
    <n v="0"/>
    <n v="20985.518462"/>
    <n v="18423.186657999999"/>
    <n v="18295.757463000002"/>
  </r>
  <r>
    <n v="924733"/>
    <x v="3"/>
    <x v="0"/>
    <x v="3"/>
    <x v="0"/>
    <n v="13.071581999999999"/>
    <n v="0"/>
    <n v="14.7667"/>
    <n v="13.886604999999999"/>
    <n v="13.071581999999999"/>
  </r>
  <r>
    <n v="924734"/>
    <x v="3"/>
    <x v="0"/>
    <x v="3"/>
    <x v="1"/>
    <n v="12.116472"/>
    <n v="0"/>
    <n v="13.071581999999999"/>
    <n v="12.844136000000001"/>
    <n v="12.116472"/>
  </r>
  <r>
    <n v="924735"/>
    <x v="3"/>
    <x v="0"/>
    <x v="3"/>
    <x v="2"/>
    <n v="0"/>
    <n v="11.050008999999999"/>
    <n v="12.116472"/>
    <n v="11.801444"/>
    <n v="11.050008999999999"/>
  </r>
  <r>
    <n v="924736"/>
    <x v="3"/>
    <x v="0"/>
    <x v="3"/>
    <x v="3"/>
    <n v="59.608784999999997"/>
    <n v="0"/>
    <n v="64.184574999999995"/>
    <n v="60.359175"/>
    <n v="59.608784999999997"/>
  </r>
  <r>
    <n v="924737"/>
    <x v="3"/>
    <x v="1"/>
    <x v="0"/>
    <x v="0"/>
    <n v="211203.26289000001"/>
    <n v="0"/>
    <n v="284847.42324999999"/>
    <n v="211442.24227799999"/>
    <n v="211203.26289000001"/>
  </r>
  <r>
    <n v="924738"/>
    <x v="3"/>
    <x v="1"/>
    <x v="0"/>
    <x v="1"/>
    <n v="193799.81004000001"/>
    <n v="0"/>
    <n v="211203.26289000001"/>
    <n v="193969.076638"/>
    <n v="193799.81004000001"/>
  </r>
  <r>
    <n v="924739"/>
    <x v="3"/>
    <x v="1"/>
    <x v="0"/>
    <x v="2"/>
    <n v="169176.523717"/>
    <n v="664.70251199999996"/>
    <n v="193799.81004000001"/>
    <n v="170563.21281600001"/>
    <n v="169841.22622899999"/>
  </r>
  <r>
    <n v="924740"/>
    <x v="3"/>
    <x v="1"/>
    <x v="0"/>
    <x v="3"/>
    <n v="211273.78907100001"/>
    <n v="0"/>
    <n v="284847.42324999999"/>
    <n v="211442.24227799999"/>
    <n v="211273.78907100001"/>
  </r>
  <r>
    <n v="924741"/>
    <x v="3"/>
    <x v="1"/>
    <x v="1"/>
    <x v="0"/>
    <n v="493737.72229000001"/>
    <n v="0"/>
    <n v="609851.71554999996"/>
    <n v="495321.56336999999"/>
    <n v="493737.72229000001"/>
  </r>
  <r>
    <n v="924742"/>
    <x v="3"/>
    <x v="1"/>
    <x v="1"/>
    <x v="1"/>
    <n v="461174.390289"/>
    <n v="0"/>
    <n v="493737.72229000001"/>
    <n v="465249.05571400002"/>
    <n v="461174.390289"/>
  </r>
  <r>
    <n v="924743"/>
    <x v="3"/>
    <x v="1"/>
    <x v="1"/>
    <x v="2"/>
    <n v="371964.16095500003"/>
    <n v="32069.246697999999"/>
    <n v="461174.390289"/>
    <n v="421836.214798"/>
    <n v="404033.40765200002"/>
  </r>
  <r>
    <n v="924744"/>
    <x v="3"/>
    <x v="1"/>
    <x v="1"/>
    <x v="3"/>
    <n v="137157.35170500001"/>
    <n v="0"/>
    <n v="169176.523717"/>
    <n v="137405.172563"/>
    <n v="137157.35170500001"/>
  </r>
  <r>
    <n v="924745"/>
    <x v="3"/>
    <x v="1"/>
    <x v="2"/>
    <x v="0"/>
    <n v="12737.83533"/>
    <n v="0"/>
    <n v="15007.525"/>
    <n v="13175.106197999999"/>
    <n v="12737.83533"/>
  </r>
  <r>
    <n v="924746"/>
    <x v="3"/>
    <x v="1"/>
    <x v="2"/>
    <x v="1"/>
    <n v="9411.7476000000006"/>
    <n v="0"/>
    <n v="12737.83533"/>
    <n v="12272.904339999999"/>
    <n v="9411.7476000000006"/>
  </r>
  <r>
    <n v="924747"/>
    <x v="3"/>
    <x v="1"/>
    <x v="2"/>
    <x v="2"/>
    <n v="1196.4798470000001"/>
    <n v="6933.3468519999997"/>
    <n v="9411.7476000000006"/>
    <n v="8900.6897059999992"/>
    <n v="8129.8266990000002"/>
  </r>
  <r>
    <n v="924748"/>
    <x v="3"/>
    <x v="1"/>
    <x v="2"/>
    <x v="3"/>
    <n v="323474.55381800001"/>
    <n v="0"/>
    <n v="371964.16095500003"/>
    <n v="326547.33690200001"/>
    <n v="323474.55381800001"/>
  </r>
  <r>
    <n v="924749"/>
    <x v="3"/>
    <x v="1"/>
    <x v="3"/>
    <x v="0"/>
    <n v="252.84779"/>
    <n v="0"/>
    <n v="286.81475"/>
    <n v="269.72059100000001"/>
    <n v="252.84779"/>
  </r>
  <r>
    <n v="924750"/>
    <x v="3"/>
    <x v="1"/>
    <x v="3"/>
    <x v="1"/>
    <n v="234.37279599999999"/>
    <n v="0"/>
    <n v="252.84779"/>
    <n v="248.448239"/>
    <n v="234.37279599999999"/>
  </r>
  <r>
    <n v="924751"/>
    <x v="3"/>
    <x v="1"/>
    <x v="3"/>
    <x v="2"/>
    <n v="0"/>
    <n v="207.161889"/>
    <n v="234.37279599999999"/>
    <n v="228.27910299999999"/>
    <n v="207.161889"/>
  </r>
  <r>
    <n v="924752"/>
    <x v="3"/>
    <x v="1"/>
    <x v="3"/>
    <x v="3"/>
    <n v="1107.1356450000001"/>
    <n v="0"/>
    <n v="1196.4798470000001"/>
    <n v="1125.1696480000001"/>
    <n v="1107.1356450000001"/>
  </r>
  <r>
    <n v="924753"/>
    <x v="3"/>
    <x v="2"/>
    <x v="0"/>
    <x v="0"/>
    <n v="4225.9651899999999"/>
    <n v="0"/>
    <n v="5701.4475000000002"/>
    <n v="4232.1844789999996"/>
    <n v="4225.9651899999999"/>
  </r>
  <r>
    <n v="924754"/>
    <x v="3"/>
    <x v="2"/>
    <x v="0"/>
    <x v="1"/>
    <n v="3877.5887210000001"/>
    <n v="0"/>
    <n v="4225.9651899999999"/>
    <n v="3881.1264310000001"/>
    <n v="3877.5887210000001"/>
  </r>
  <r>
    <n v="924755"/>
    <x v="3"/>
    <x v="2"/>
    <x v="0"/>
    <x v="2"/>
    <n v="3324.0336130000001"/>
    <n v="75.615193000000005"/>
    <n v="3877.5887210000001"/>
    <n v="3412.665833"/>
    <n v="3399.6488060000001"/>
  </r>
  <r>
    <n v="924756"/>
    <x v="3"/>
    <x v="2"/>
    <x v="0"/>
    <x v="3"/>
    <n v="4228.6046120000001"/>
    <n v="0"/>
    <n v="5701.4475000000002"/>
    <n v="4232.1844789999996"/>
    <n v="4228.6046120000001"/>
  </r>
  <r>
    <n v="924757"/>
    <x v="3"/>
    <x v="2"/>
    <x v="1"/>
    <x v="0"/>
    <n v="1240.633041"/>
    <n v="0"/>
    <n v="1529.6312"/>
    <n v="1242.3664610000001"/>
    <n v="1240.633041"/>
  </r>
  <r>
    <n v="924758"/>
    <x v="3"/>
    <x v="2"/>
    <x v="1"/>
    <x v="1"/>
    <n v="1119.5348779999999"/>
    <n v="0"/>
    <n v="1240.633041"/>
    <n v="1169.048515"/>
    <n v="1119.5348779999999"/>
  </r>
  <r>
    <n v="924759"/>
    <x v="3"/>
    <x v="2"/>
    <x v="1"/>
    <x v="2"/>
    <n v="802.82060000000001"/>
    <n v="147.02245500000001"/>
    <n v="1119.5348779999999"/>
    <n v="1024.0385530000001"/>
    <n v="949.84305500000005"/>
  </r>
  <r>
    <n v="924760"/>
    <x v="3"/>
    <x v="2"/>
    <x v="1"/>
    <x v="3"/>
    <n v="2697.6673989999999"/>
    <n v="0"/>
    <n v="3324.0336130000001"/>
    <n v="2699.7801009999998"/>
    <n v="2697.6673989999999"/>
  </r>
  <r>
    <n v="924761"/>
    <x v="3"/>
    <x v="2"/>
    <x v="2"/>
    <x v="0"/>
    <n v="660.995634"/>
    <n v="0"/>
    <n v="843.21519999999998"/>
    <n v="740.25862400000005"/>
    <n v="660.995634"/>
  </r>
  <r>
    <n v="924762"/>
    <x v="3"/>
    <x v="2"/>
    <x v="2"/>
    <x v="1"/>
    <n v="591.13933799999995"/>
    <n v="0.23344400000000001"/>
    <n v="660.995634"/>
    <n v="636.86929299999997"/>
    <n v="591.37278300000003"/>
  </r>
  <r>
    <n v="924763"/>
    <x v="3"/>
    <x v="2"/>
    <x v="2"/>
    <x v="2"/>
    <n v="69.946504000000004"/>
    <n v="471.93307099999998"/>
    <n v="591.13933799999995"/>
    <n v="559.04047200000002"/>
    <n v="541.87957500000005"/>
  </r>
  <r>
    <n v="924764"/>
    <x v="3"/>
    <x v="2"/>
    <x v="2"/>
    <x v="3"/>
    <n v="696.48437899999999"/>
    <n v="0"/>
    <n v="802.82060000000001"/>
    <n v="704.79620499999999"/>
    <n v="696.48437899999999"/>
  </r>
  <r>
    <n v="924765"/>
    <x v="3"/>
    <x v="2"/>
    <x v="3"/>
    <x v="0"/>
    <n v="165.16039599999999"/>
    <n v="0"/>
    <n v="252.3383"/>
    <n v="237.298937"/>
    <n v="165.16039599999999"/>
  </r>
  <r>
    <n v="924766"/>
    <x v="3"/>
    <x v="2"/>
    <x v="3"/>
    <x v="1"/>
    <n v="157.262315"/>
    <n v="0"/>
    <n v="165.16039599999999"/>
    <n v="162.28660500000001"/>
    <n v="157.262315"/>
  </r>
  <r>
    <n v="924767"/>
    <x v="3"/>
    <x v="2"/>
    <x v="3"/>
    <x v="2"/>
    <n v="0"/>
    <n v="143.07109700000001"/>
    <n v="157.262315"/>
    <n v="153.173495"/>
    <n v="143.07109700000001"/>
  </r>
  <r>
    <n v="924768"/>
    <x v="3"/>
    <x v="2"/>
    <x v="3"/>
    <x v="3"/>
    <n v="64.795221999999995"/>
    <n v="0"/>
    <n v="69.946504000000004"/>
    <n v="65.777692000000002"/>
    <n v="64.795221999999995"/>
  </r>
  <r>
    <n v="924769"/>
    <x v="3"/>
    <x v="3"/>
    <x v="0"/>
    <x v="0"/>
    <n v="9869.8023809999995"/>
    <n v="0"/>
    <n v="13315.8125"/>
    <n v="9884.3276189999997"/>
    <n v="9869.8023809999995"/>
  </r>
  <r>
    <n v="924770"/>
    <x v="3"/>
    <x v="3"/>
    <x v="0"/>
    <x v="1"/>
    <n v="9056.1641330000002"/>
    <n v="0"/>
    <n v="9869.8023809999995"/>
    <n v="9064.4265059999998"/>
    <n v="9056.1641330000002"/>
  </r>
  <r>
    <n v="924771"/>
    <x v="3"/>
    <x v="3"/>
    <x v="0"/>
    <x v="2"/>
    <n v="7763.3282319999998"/>
    <n v="176.600368"/>
    <n v="9056.1641330000002"/>
    <n v="7970.330054"/>
    <n v="7939.9286000000002"/>
  </r>
  <r>
    <n v="924772"/>
    <x v="3"/>
    <x v="3"/>
    <x v="0"/>
    <x v="3"/>
    <n v="9875.9667869999994"/>
    <n v="0"/>
    <n v="13315.8125"/>
    <n v="9884.3276189999997"/>
    <n v="9875.9667869999994"/>
  </r>
  <r>
    <n v="924773"/>
    <x v="3"/>
    <x v="3"/>
    <x v="1"/>
    <x v="0"/>
    <n v="2456.4793880000002"/>
    <n v="0"/>
    <n v="3029.3831"/>
    <n v="2460.464954"/>
    <n v="2456.4793880000002"/>
  </r>
  <r>
    <n v="924774"/>
    <x v="3"/>
    <x v="3"/>
    <x v="1"/>
    <x v="1"/>
    <n v="2215.8305070000001"/>
    <n v="0"/>
    <n v="2456.4793880000002"/>
    <n v="2314.7405269999999"/>
    <n v="2215.8305070000001"/>
  </r>
  <r>
    <n v="924775"/>
    <x v="3"/>
    <x v="3"/>
    <x v="1"/>
    <x v="2"/>
    <n v="1583.8262460000001"/>
    <n v="290.04988400000002"/>
    <n v="2215.8305070000001"/>
    <n v="2026.8201650000001"/>
    <n v="1873.8761300000001"/>
  </r>
  <r>
    <n v="924776"/>
    <x v="3"/>
    <x v="3"/>
    <x v="1"/>
    <x v="3"/>
    <n v="6298.8878990000003"/>
    <n v="0"/>
    <n v="7763.3282319999998"/>
    <n v="6305.3751899999997"/>
    <n v="6298.8878990000003"/>
  </r>
  <r>
    <n v="924777"/>
    <x v="3"/>
    <x v="3"/>
    <x v="2"/>
    <x v="0"/>
    <n v="1305.522543"/>
    <n v="0"/>
    <n v="1686.0568000000001"/>
    <n v="1480.189265"/>
    <n v="1305.522543"/>
  </r>
  <r>
    <n v="924778"/>
    <x v="3"/>
    <x v="3"/>
    <x v="2"/>
    <x v="1"/>
    <n v="1167.3568479999999"/>
    <n v="0.46099600000000002"/>
    <n v="1305.522543"/>
    <n v="1257.8709699999999"/>
    <n v="1167.8178439999999"/>
  </r>
  <r>
    <n v="924779"/>
    <x v="3"/>
    <x v="3"/>
    <x v="2"/>
    <x v="2"/>
    <n v="138.12738400000001"/>
    <n v="931.95337700000005"/>
    <n v="1167.3568479999999"/>
    <n v="1103.9693709999999"/>
    <n v="1070.0807609999999"/>
  </r>
  <r>
    <n v="924780"/>
    <x v="3"/>
    <x v="3"/>
    <x v="2"/>
    <x v="3"/>
    <n v="1362.278736"/>
    <n v="0"/>
    <n v="1583.8262460000001"/>
    <n v="1390.441061"/>
    <n v="1362.278736"/>
  </r>
  <r>
    <n v="924781"/>
    <x v="3"/>
    <x v="3"/>
    <x v="3"/>
    <x v="0"/>
    <n v="326.90554100000003"/>
    <n v="0"/>
    <n v="507.62349999999998"/>
    <n v="477.36913900000002"/>
    <n v="326.90554100000003"/>
  </r>
  <r>
    <n v="924782"/>
    <x v="3"/>
    <x v="3"/>
    <x v="3"/>
    <x v="1"/>
    <n v="311.27269899999999"/>
    <n v="0"/>
    <n v="326.90554100000003"/>
    <n v="321.21738499999998"/>
    <n v="311.27269899999999"/>
  </r>
  <r>
    <n v="924783"/>
    <x v="3"/>
    <x v="3"/>
    <x v="3"/>
    <x v="2"/>
    <n v="0"/>
    <n v="283.18371500000001"/>
    <n v="311.27269899999999"/>
    <n v="303.17960900000003"/>
    <n v="283.18371500000001"/>
  </r>
  <r>
    <n v="924784"/>
    <x v="3"/>
    <x v="3"/>
    <x v="3"/>
    <x v="3"/>
    <n v="126.923438"/>
    <n v="0"/>
    <n v="138.12738400000001"/>
    <n v="129.894992"/>
    <n v="126.923438"/>
  </r>
  <r>
    <n v="924785"/>
    <x v="3"/>
    <x v="4"/>
    <x v="0"/>
    <x v="0"/>
    <n v="348.40018400000002"/>
    <n v="0"/>
    <n v="470.04300000000001"/>
    <n v="348.91291899999999"/>
    <n v="348.40018400000002"/>
  </r>
  <r>
    <n v="924786"/>
    <x v="3"/>
    <x v="4"/>
    <x v="0"/>
    <x v="1"/>
    <n v="319.67907000000002"/>
    <n v="0"/>
    <n v="348.40018400000002"/>
    <n v="319.97072900000001"/>
    <n v="319.67907000000002"/>
  </r>
  <r>
    <n v="924787"/>
    <x v="3"/>
    <x v="4"/>
    <x v="0"/>
    <x v="2"/>
    <n v="274.04246599999999"/>
    <n v="6.233924"/>
    <n v="319.67907000000002"/>
    <n v="281.34955000000002"/>
    <n v="280.27638999999999"/>
  </r>
  <r>
    <n v="924788"/>
    <x v="3"/>
    <x v="4"/>
    <x v="0"/>
    <x v="3"/>
    <n v="348.61778500000003"/>
    <n v="0"/>
    <n v="470.04300000000001"/>
    <n v="348.91291899999999"/>
    <n v="348.61778500000003"/>
  </r>
  <r>
    <n v="924789"/>
    <x v="3"/>
    <x v="4"/>
    <x v="1"/>
    <x v="0"/>
    <n v="185.63517899999999"/>
    <n v="0"/>
    <n v="228.87780000000001"/>
    <n v="185.89454900000001"/>
    <n v="185.63517899999999"/>
  </r>
  <r>
    <n v="924790"/>
    <x v="3"/>
    <x v="4"/>
    <x v="1"/>
    <x v="1"/>
    <n v="167.515333"/>
    <n v="0"/>
    <n v="185.63517899999999"/>
    <n v="174.92402899999999"/>
    <n v="167.515333"/>
  </r>
  <r>
    <n v="924791"/>
    <x v="3"/>
    <x v="4"/>
    <x v="1"/>
    <x v="2"/>
    <n v="120.12556499999999"/>
    <n v="21.998881999999998"/>
    <n v="167.515333"/>
    <n v="153.22627499999999"/>
    <n v="142.124447"/>
  </r>
  <r>
    <n v="924792"/>
    <x v="3"/>
    <x v="4"/>
    <x v="1"/>
    <x v="3"/>
    <n v="222.40311399999999"/>
    <n v="0"/>
    <n v="274.04246599999999"/>
    <n v="222.577291"/>
    <n v="222.40311399999999"/>
  </r>
  <r>
    <n v="924793"/>
    <x v="3"/>
    <x v="4"/>
    <x v="2"/>
    <x v="0"/>
    <n v="177.84209100000001"/>
    <n v="0"/>
    <n v="226.86859999999999"/>
    <n v="199.16794400000001"/>
    <n v="177.84209100000001"/>
  </r>
  <r>
    <n v="924794"/>
    <x v="3"/>
    <x v="4"/>
    <x v="2"/>
    <x v="1"/>
    <n v="159.04712599999999"/>
    <n v="6.2809000000000004E-2"/>
    <n v="177.84209100000001"/>
    <n v="171.350854"/>
    <n v="159.10993500000001"/>
  </r>
  <r>
    <n v="924795"/>
    <x v="3"/>
    <x v="4"/>
    <x v="2"/>
    <x v="2"/>
    <n v="18.819234999999999"/>
    <n v="126.97446100000001"/>
    <n v="159.04712599999999"/>
    <n v="150.410867"/>
    <n v="145.79369600000001"/>
  </r>
  <r>
    <n v="924796"/>
    <x v="3"/>
    <x v="4"/>
    <x v="2"/>
    <x v="3"/>
    <n v="104.21454"/>
    <n v="0"/>
    <n v="120.12556499999999"/>
    <n v="105.458234"/>
    <n v="104.21454"/>
  </r>
  <r>
    <n v="924797"/>
    <x v="3"/>
    <x v="4"/>
    <x v="3"/>
    <x v="0"/>
    <n v="31.183872999999998"/>
    <n v="0"/>
    <n v="47.643900000000002"/>
    <n v="44.804324000000001"/>
    <n v="31.183872999999998"/>
  </r>
  <r>
    <n v="924798"/>
    <x v="3"/>
    <x v="4"/>
    <x v="3"/>
    <x v="1"/>
    <n v="29.692639"/>
    <n v="0"/>
    <n v="31.183872999999998"/>
    <n v="30.641273000000002"/>
    <n v="29.692639"/>
  </r>
  <r>
    <n v="924799"/>
    <x v="3"/>
    <x v="4"/>
    <x v="3"/>
    <x v="2"/>
    <n v="0"/>
    <n v="27.013200000000001"/>
    <n v="29.692639"/>
    <n v="28.920629999999999"/>
    <n v="27.013200000000001"/>
  </r>
  <r>
    <n v="924800"/>
    <x v="3"/>
    <x v="4"/>
    <x v="3"/>
    <x v="3"/>
    <n v="17.433274000000001"/>
    <n v="0"/>
    <n v="18.819234999999999"/>
    <n v="17.697609"/>
    <n v="17.433274000000001"/>
  </r>
  <r>
    <n v="924801"/>
    <x v="3"/>
    <x v="5"/>
    <x v="0"/>
    <x v="0"/>
    <n v="17718.606104999999"/>
    <n v="0"/>
    <n v="23915.4162"/>
    <n v="17752.413444999998"/>
    <n v="17718.606104999999"/>
  </r>
  <r>
    <n v="924802"/>
    <x v="3"/>
    <x v="5"/>
    <x v="0"/>
    <x v="1"/>
    <n v="16241.800139000001"/>
    <n v="0"/>
    <n v="17718.606104999999"/>
    <n v="16272.767846999999"/>
    <n v="16241.800139000001"/>
  </r>
  <r>
    <n v="924803"/>
    <x v="3"/>
    <x v="5"/>
    <x v="0"/>
    <x v="2"/>
    <n v="13986.017604000001"/>
    <n v="170.581928"/>
    <n v="16241.800139000001"/>
    <n v="14294.408302"/>
    <n v="14156.599532"/>
  </r>
  <r>
    <n v="924804"/>
    <x v="3"/>
    <x v="5"/>
    <x v="0"/>
    <x v="3"/>
    <n v="17729.304498000001"/>
    <n v="0"/>
    <n v="23915.4162"/>
    <n v="17752.413444999998"/>
    <n v="17729.304498000001"/>
  </r>
  <r>
    <n v="924805"/>
    <x v="3"/>
    <x v="5"/>
    <x v="1"/>
    <x v="0"/>
    <n v="45882.496488999997"/>
    <n v="0"/>
    <n v="57772.606200000002"/>
    <n v="46922.910755999997"/>
    <n v="45882.496488999997"/>
  </r>
  <r>
    <n v="924806"/>
    <x v="3"/>
    <x v="5"/>
    <x v="1"/>
    <x v="1"/>
    <n v="42196.905258999999"/>
    <n v="0.93341600000000002"/>
    <n v="45882.496488999997"/>
    <n v="43235.076440999997"/>
    <n v="42197.838674999999"/>
  </r>
  <r>
    <n v="924807"/>
    <x v="3"/>
    <x v="5"/>
    <x v="1"/>
    <x v="2"/>
    <n v="33145.283579000003"/>
    <n v="3059.3071009999999"/>
    <n v="42196.905258999999"/>
    <n v="38597.509239999999"/>
    <n v="36204.590679000001"/>
  </r>
  <r>
    <n v="924808"/>
    <x v="3"/>
    <x v="5"/>
    <x v="1"/>
    <x v="3"/>
    <n v="11301.549215999999"/>
    <n v="0"/>
    <n v="13986.017604000001"/>
    <n v="11359.443498000001"/>
    <n v="11301.549215999999"/>
  </r>
  <r>
    <n v="924809"/>
    <x v="3"/>
    <x v="5"/>
    <x v="2"/>
    <x v="0"/>
    <n v="16405.137064999999"/>
    <n v="0"/>
    <n v="19121.80975"/>
    <n v="16787.036779999999"/>
    <n v="16405.137064999999"/>
  </r>
  <r>
    <n v="924810"/>
    <x v="3"/>
    <x v="5"/>
    <x v="2"/>
    <x v="1"/>
    <n v="14582.974936000001"/>
    <n v="2.227598"/>
    <n v="16405.137064999999"/>
    <n v="15806.349561999999"/>
    <n v="14585.202534"/>
  </r>
  <r>
    <n v="924811"/>
    <x v="3"/>
    <x v="5"/>
    <x v="2"/>
    <x v="2"/>
    <n v="3246.140449"/>
    <n v="10042.087113"/>
    <n v="14582.974936000001"/>
    <n v="13791.119397"/>
    <n v="13288.227562"/>
  </r>
  <r>
    <n v="924812"/>
    <x v="3"/>
    <x v="5"/>
    <x v="2"/>
    <x v="3"/>
    <n v="28945.278111"/>
    <n v="0"/>
    <n v="33145.283579000003"/>
    <n v="29098.244454"/>
    <n v="28945.278111"/>
  </r>
  <r>
    <n v="924813"/>
    <x v="3"/>
    <x v="5"/>
    <x v="3"/>
    <x v="0"/>
    <n v="2353.6656029999999"/>
    <n v="0"/>
    <n v="2502.9686000000002"/>
    <n v="2353.791671"/>
    <n v="2353.6656029999999"/>
  </r>
  <r>
    <n v="924814"/>
    <x v="3"/>
    <x v="5"/>
    <x v="3"/>
    <x v="1"/>
    <n v="2244.1995590000001"/>
    <n v="0"/>
    <n v="2353.6656029999999"/>
    <n v="2312.7118209999999"/>
    <n v="2244.1995590000001"/>
  </r>
  <r>
    <n v="924815"/>
    <x v="3"/>
    <x v="5"/>
    <x v="3"/>
    <x v="2"/>
    <n v="0"/>
    <n v="1995.0135069999999"/>
    <n v="2244.1995590000001"/>
    <n v="2185.8503700000001"/>
    <n v="1995.0135069999999"/>
  </r>
  <r>
    <n v="924816"/>
    <x v="3"/>
    <x v="5"/>
    <x v="3"/>
    <x v="3"/>
    <n v="3052.6631259999999"/>
    <n v="0"/>
    <n v="3246.140449"/>
    <n v="3052.670478"/>
    <n v="3052.6631259999999"/>
  </r>
  <r>
    <n v="924817"/>
    <x v="3"/>
    <x v="6"/>
    <x v="0"/>
    <x v="0"/>
    <n v="675.34534699999995"/>
    <n v="0"/>
    <n v="911.53700000000003"/>
    <n v="676.633915"/>
    <n v="675.34534699999995"/>
  </r>
  <r>
    <n v="924818"/>
    <x v="3"/>
    <x v="6"/>
    <x v="0"/>
    <x v="1"/>
    <n v="619.05683099999999"/>
    <n v="0"/>
    <n v="675.34534699999995"/>
    <n v="620.237167"/>
    <n v="619.05683099999999"/>
  </r>
  <r>
    <n v="924819"/>
    <x v="3"/>
    <x v="6"/>
    <x v="0"/>
    <x v="2"/>
    <n v="533.07759399999998"/>
    <n v="6.5017370000000003"/>
    <n v="619.05683099999999"/>
    <n v="544.83191699999998"/>
    <n v="539.57933100000002"/>
  </r>
  <r>
    <n v="924820"/>
    <x v="3"/>
    <x v="6"/>
    <x v="0"/>
    <x v="3"/>
    <n v="675.75311699999997"/>
    <n v="0"/>
    <n v="911.53700000000003"/>
    <n v="676.633915"/>
    <n v="675.75311699999997"/>
  </r>
  <r>
    <n v="924821"/>
    <x v="3"/>
    <x v="6"/>
    <x v="1"/>
    <x v="0"/>
    <n v="1407.115362"/>
    <n v="0"/>
    <n v="1773.3686"/>
    <n v="1440.3299770000001"/>
    <n v="1407.115362"/>
  </r>
  <r>
    <n v="924822"/>
    <x v="3"/>
    <x v="6"/>
    <x v="1"/>
    <x v="1"/>
    <n v="1294.0863770000001"/>
    <n v="2.8625999999999999E-2"/>
    <n v="1407.115362"/>
    <n v="1325.924806"/>
    <n v="1294.1150029999999"/>
  </r>
  <r>
    <n v="924823"/>
    <x v="3"/>
    <x v="6"/>
    <x v="1"/>
    <x v="2"/>
    <n v="1010.597895"/>
    <n v="93.278107000000006"/>
    <n v="1294.0863770000001"/>
    <n v="1183.7008089999999"/>
    <n v="1103.876002"/>
  </r>
  <r>
    <n v="924824"/>
    <x v="3"/>
    <x v="6"/>
    <x v="1"/>
    <x v="3"/>
    <n v="430.41474499999998"/>
    <n v="0"/>
    <n v="533.07759399999998"/>
    <n v="432.965622"/>
    <n v="430.41474499999998"/>
  </r>
  <r>
    <n v="924825"/>
    <x v="3"/>
    <x v="6"/>
    <x v="2"/>
    <x v="0"/>
    <n v="505.71714600000001"/>
    <n v="0"/>
    <n v="589.46334999999999"/>
    <n v="517.48987499999998"/>
    <n v="505.71714600000001"/>
  </r>
  <r>
    <n v="924826"/>
    <x v="3"/>
    <x v="6"/>
    <x v="2"/>
    <x v="1"/>
    <n v="449.54579999999999"/>
    <n v="6.8669999999999995E-2"/>
    <n v="505.71714600000001"/>
    <n v="487.25846999999999"/>
    <n v="449.61446899999999"/>
  </r>
  <r>
    <n v="924827"/>
    <x v="3"/>
    <x v="6"/>
    <x v="2"/>
    <x v="2"/>
    <n v="99.331446999999997"/>
    <n v="307.28647100000001"/>
    <n v="449.54579999999999"/>
    <n v="425.13546300000002"/>
    <n v="406.61791799999997"/>
  </r>
  <r>
    <n v="924828"/>
    <x v="3"/>
    <x v="6"/>
    <x v="2"/>
    <x v="3"/>
    <n v="882.53995599999996"/>
    <n v="0"/>
    <n v="1010.597895"/>
    <n v="887.203892"/>
    <n v="882.53995599999996"/>
  </r>
  <r>
    <n v="924829"/>
    <x v="3"/>
    <x v="6"/>
    <x v="3"/>
    <x v="0"/>
    <n v="71.974031999999994"/>
    <n v="0"/>
    <n v="76.539649999999995"/>
    <n v="71.977886999999996"/>
    <n v="71.974031999999994"/>
  </r>
  <r>
    <n v="924830"/>
    <x v="3"/>
    <x v="6"/>
    <x v="3"/>
    <x v="1"/>
    <n v="68.626609999999999"/>
    <n v="0"/>
    <n v="71.974031999999994"/>
    <n v="70.721683999999996"/>
    <n v="68.626609999999999"/>
  </r>
  <r>
    <n v="924831"/>
    <x v="3"/>
    <x v="6"/>
    <x v="3"/>
    <x v="2"/>
    <n v="0"/>
    <n v="61.006613000000002"/>
    <n v="68.626609999999999"/>
    <n v="66.842318000000006"/>
    <n v="61.006613000000002"/>
  </r>
  <r>
    <n v="924832"/>
    <x v="3"/>
    <x v="6"/>
    <x v="3"/>
    <x v="3"/>
    <n v="93.411068"/>
    <n v="0"/>
    <n v="99.331446999999997"/>
    <n v="93.411293000000001"/>
    <n v="93.411068"/>
  </r>
  <r>
    <n v="924833"/>
    <x v="3"/>
    <x v="7"/>
    <x v="1"/>
    <x v="0"/>
    <n v="612.48959100000002"/>
    <n v="0"/>
    <n v="755.80399999999997"/>
    <n v="613.86400900000001"/>
    <n v="612.48959100000002"/>
  </r>
  <r>
    <n v="924834"/>
    <x v="3"/>
    <x v="7"/>
    <x v="1"/>
    <x v="1"/>
    <n v="575.37846000000002"/>
    <n v="0"/>
    <n v="612.48959100000002"/>
    <n v="577.14894200000003"/>
    <n v="575.37846000000002"/>
  </r>
  <r>
    <n v="924835"/>
    <x v="3"/>
    <x v="7"/>
    <x v="1"/>
    <x v="2"/>
    <n v="454.18527999999998"/>
    <n v="25.189824000000002"/>
    <n v="575.37846000000002"/>
    <n v="526.298677"/>
    <n v="479.37510400000002"/>
  </r>
  <r>
    <n v="924836"/>
    <x v="3"/>
    <x v="7"/>
    <x v="1"/>
    <x v="3"/>
    <n v="612.69904099999997"/>
    <n v="0"/>
    <n v="755.80399999999997"/>
    <n v="613.86400900000001"/>
    <n v="612.69904099999997"/>
  </r>
  <r>
    <n v="924837"/>
    <x v="3"/>
    <x v="7"/>
    <x v="2"/>
    <x v="0"/>
    <n v="896.01577599999996"/>
    <n v="0"/>
    <n v="1058.3444999999999"/>
    <n v="929.12063699999999"/>
    <n v="896.01577599999996"/>
  </r>
  <r>
    <n v="924838"/>
    <x v="3"/>
    <x v="7"/>
    <x v="2"/>
    <x v="1"/>
    <n v="799.89716299999998"/>
    <n v="1.5936360000000001"/>
    <n v="896.01577599999996"/>
    <n v="863.31120099999998"/>
    <n v="801.49079900000004"/>
  </r>
  <r>
    <n v="924839"/>
    <x v="3"/>
    <x v="7"/>
    <x v="2"/>
    <x v="2"/>
    <n v="350.664489"/>
    <n v="355.30469699999998"/>
    <n v="799.89716299999998"/>
    <n v="756.46274700000004"/>
    <n v="705.96918600000004"/>
  </r>
  <r>
    <n v="924840"/>
    <x v="3"/>
    <x v="7"/>
    <x v="2"/>
    <x v="3"/>
    <n v="394.69868300000002"/>
    <n v="0"/>
    <n v="454.18527999999998"/>
    <n v="398.72925700000002"/>
    <n v="394.69868300000002"/>
  </r>
  <r>
    <n v="924841"/>
    <x v="3"/>
    <x v="7"/>
    <x v="3"/>
    <x v="0"/>
    <n v="114.221141"/>
    <n v="0"/>
    <n v="126.18385000000001"/>
    <n v="118.663293"/>
    <n v="114.221141"/>
  </r>
  <r>
    <n v="924842"/>
    <x v="3"/>
    <x v="7"/>
    <x v="3"/>
    <x v="1"/>
    <n v="104.906886"/>
    <n v="0"/>
    <n v="114.221141"/>
    <n v="112.233693"/>
    <n v="104.906886"/>
  </r>
  <r>
    <n v="924843"/>
    <x v="3"/>
    <x v="7"/>
    <x v="3"/>
    <x v="2"/>
    <n v="0"/>
    <n v="101.33984100000001"/>
    <n v="104.906886"/>
    <n v="102.17930699999999"/>
    <n v="101.33984100000001"/>
  </r>
  <r>
    <n v="924844"/>
    <x v="3"/>
    <x v="7"/>
    <x v="3"/>
    <x v="3"/>
    <n v="325.38620400000002"/>
    <n v="0"/>
    <n v="350.664489"/>
    <n v="329.76488499999999"/>
    <n v="325.38620400000002"/>
  </r>
  <r>
    <n v="924845"/>
    <x v="3"/>
    <x v="8"/>
    <x v="0"/>
    <x v="0"/>
    <n v="4513.1542339999996"/>
    <n v="0"/>
    <n v="6079.9598999999998"/>
    <n v="4513.1542339999996"/>
    <n v="4513.1542339999996"/>
  </r>
  <r>
    <n v="924846"/>
    <x v="3"/>
    <x v="8"/>
    <x v="0"/>
    <x v="1"/>
    <n v="4143.0403390000001"/>
    <n v="0"/>
    <n v="4513.1542339999996"/>
    <n v="4144.8808479999998"/>
    <n v="4143.0403390000001"/>
  </r>
  <r>
    <n v="924847"/>
    <x v="3"/>
    <x v="8"/>
    <x v="0"/>
    <x v="2"/>
    <n v="3618.9728759999998"/>
    <n v="8.4261210000000002"/>
    <n v="4143.0403390000001"/>
    <n v="3646.2898019999998"/>
    <n v="3627.3989980000001"/>
  </r>
  <r>
    <n v="924848"/>
    <x v="3"/>
    <x v="8"/>
    <x v="0"/>
    <x v="3"/>
    <n v="4513.1542339999996"/>
    <n v="0"/>
    <n v="6079.9598999999998"/>
    <n v="4513.1542339999996"/>
    <n v="4513.1542339999996"/>
  </r>
  <r>
    <n v="924849"/>
    <x v="3"/>
    <x v="8"/>
    <x v="1"/>
    <x v="0"/>
    <n v="7061.7507779999996"/>
    <n v="0"/>
    <n v="8723.4146999999994"/>
    <n v="7085.1574190000001"/>
    <n v="7061.7507779999996"/>
  </r>
  <r>
    <n v="924850"/>
    <x v="3"/>
    <x v="8"/>
    <x v="1"/>
    <x v="1"/>
    <n v="6642.5952289999996"/>
    <n v="0"/>
    <n v="7061.7507779999996"/>
    <n v="6654.2877580000004"/>
    <n v="6642.5952289999996"/>
  </r>
  <r>
    <n v="924851"/>
    <x v="3"/>
    <x v="8"/>
    <x v="1"/>
    <x v="2"/>
    <n v="5254.5804749999998"/>
    <n v="497.74712399999999"/>
    <n v="6642.5952289999996"/>
    <n v="6075.9818560000003"/>
    <n v="5752.3275990000002"/>
  </r>
  <r>
    <n v="924852"/>
    <x v="3"/>
    <x v="8"/>
    <x v="1"/>
    <x v="3"/>
    <n v="2933.2865360000001"/>
    <n v="0"/>
    <n v="3618.9728759999998"/>
    <n v="2939.3297699999998"/>
    <n v="2933.2865360000001"/>
  </r>
  <r>
    <n v="924853"/>
    <x v="3"/>
    <x v="8"/>
    <x v="2"/>
    <x v="0"/>
    <n v="5161.6709360000004"/>
    <n v="0"/>
    <n v="6033.3220000000001"/>
    <n v="5296.6533840000002"/>
    <n v="5161.6709360000004"/>
  </r>
  <r>
    <n v="924854"/>
    <x v="3"/>
    <x v="8"/>
    <x v="2"/>
    <x v="1"/>
    <n v="4424.9530080000004"/>
    <n v="306.66369700000001"/>
    <n v="5161.6709360000004"/>
    <n v="4973.2699469999998"/>
    <n v="4731.616704"/>
  </r>
  <r>
    <n v="924855"/>
    <x v="3"/>
    <x v="8"/>
    <x v="2"/>
    <x v="2"/>
    <n v="1170.405186"/>
    <n v="2716.4077179999999"/>
    <n v="4424.9530080000004"/>
    <n v="4184.6780600000002"/>
    <n v="3886.8129039999999"/>
  </r>
  <r>
    <n v="924856"/>
    <x v="3"/>
    <x v="8"/>
    <x v="2"/>
    <x v="3"/>
    <n v="4574.9806619999999"/>
    <n v="0"/>
    <n v="5254.5804749999998"/>
    <n v="4612.9961990000002"/>
    <n v="4574.9806619999999"/>
  </r>
  <r>
    <n v="924857"/>
    <x v="3"/>
    <x v="8"/>
    <x v="3"/>
    <x v="0"/>
    <n v="487.11856999999998"/>
    <n v="0"/>
    <n v="648.42409999999995"/>
    <n v="609.77802399999996"/>
    <n v="487.11856999999998"/>
  </r>
  <r>
    <n v="924858"/>
    <x v="3"/>
    <x v="8"/>
    <x v="3"/>
    <x v="1"/>
    <n v="464.08122300000002"/>
    <n v="12.437467"/>
    <n v="487.11856999999998"/>
    <n v="478.64270699999997"/>
    <n v="476.51868899999999"/>
  </r>
  <r>
    <n v="924859"/>
    <x v="3"/>
    <x v="8"/>
    <x v="3"/>
    <x v="2"/>
    <n v="0"/>
    <n v="450.860502"/>
    <n v="464.08122300000002"/>
    <n v="452.01511099999999"/>
    <n v="450.860502"/>
  </r>
  <r>
    <n v="924860"/>
    <x v="3"/>
    <x v="8"/>
    <x v="3"/>
    <x v="3"/>
    <n v="1071.460673"/>
    <n v="0"/>
    <n v="1170.405186"/>
    <n v="1100.6490369999999"/>
    <n v="1071.460673"/>
  </r>
  <r>
    <n v="924861"/>
    <x v="3"/>
    <x v="9"/>
    <x v="0"/>
    <x v="0"/>
    <n v="57992.424293999997"/>
    <n v="0"/>
    <n v="78125.319000000003"/>
    <n v="57992.424293999997"/>
    <n v="57992.424293999997"/>
  </r>
  <r>
    <n v="924862"/>
    <x v="3"/>
    <x v="9"/>
    <x v="0"/>
    <x v="1"/>
    <n v="53236.592582999998"/>
    <n v="0"/>
    <n v="57992.424293999997"/>
    <n v="53260.242470999998"/>
    <n v="53236.592582999998"/>
  </r>
  <r>
    <n v="924863"/>
    <x v="3"/>
    <x v="9"/>
    <x v="0"/>
    <x v="2"/>
    <n v="46502.512360000001"/>
    <n v="108.272659"/>
    <n v="53236.592582999998"/>
    <n v="46853.525133000003"/>
    <n v="46610.785019000003"/>
  </r>
  <r>
    <n v="924864"/>
    <x v="3"/>
    <x v="9"/>
    <x v="0"/>
    <x v="3"/>
    <n v="57992.424293999997"/>
    <n v="0"/>
    <n v="78125.319000000003"/>
    <n v="57992.424293999997"/>
    <n v="57992.424293999997"/>
  </r>
  <r>
    <n v="924865"/>
    <x v="3"/>
    <x v="9"/>
    <x v="1"/>
    <x v="0"/>
    <n v="4332.4954669999997"/>
    <n v="0"/>
    <n v="5354.5516500000003"/>
    <n v="4348.9668499999998"/>
    <n v="4332.4954669999997"/>
  </r>
  <r>
    <n v="924866"/>
    <x v="3"/>
    <x v="9"/>
    <x v="1"/>
    <x v="1"/>
    <n v="4071.5594890000002"/>
    <n v="0"/>
    <n v="4332.4954669999997"/>
    <n v="4082.510479"/>
    <n v="4071.5594890000002"/>
  </r>
  <r>
    <n v="924867"/>
    <x v="3"/>
    <x v="9"/>
    <x v="1"/>
    <x v="2"/>
    <n v="3164.0310930000001"/>
    <n v="299.71705300000002"/>
    <n v="4071.5594890000002"/>
    <n v="3724.2554650000002"/>
    <n v="3463.7481459999999"/>
  </r>
  <r>
    <n v="924868"/>
    <x v="3"/>
    <x v="9"/>
    <x v="1"/>
    <x v="3"/>
    <n v="37666.280654000002"/>
    <n v="0"/>
    <n v="46502.512360000001"/>
    <n v="37769.340538999997"/>
    <n v="37666.280654000002"/>
  </r>
  <r>
    <n v="924869"/>
    <x v="3"/>
    <x v="9"/>
    <x v="2"/>
    <x v="0"/>
    <n v="3116.8052560000001"/>
    <n v="0"/>
    <n v="3704.9789999999998"/>
    <n v="3252.601064"/>
    <n v="3116.8052560000001"/>
  </r>
  <r>
    <n v="924870"/>
    <x v="3"/>
    <x v="9"/>
    <x v="2"/>
    <x v="1"/>
    <n v="2671.948089"/>
    <n v="185.17473000000001"/>
    <n v="3116.8052560000001"/>
    <n v="3003.0418639999998"/>
    <n v="2857.1228190000002"/>
  </r>
  <r>
    <n v="924871"/>
    <x v="3"/>
    <x v="9"/>
    <x v="2"/>
    <x v="2"/>
    <n v="703.67128400000001"/>
    <n v="1633.159294"/>
    <n v="2671.948089"/>
    <n v="2526.861308"/>
    <n v="2336.8305780000001"/>
  </r>
  <r>
    <n v="924872"/>
    <x v="3"/>
    <x v="9"/>
    <x v="2"/>
    <x v="3"/>
    <n v="2714.4202799999998"/>
    <n v="0"/>
    <n v="3164.0310930000001"/>
    <n v="2777.7028959999998"/>
    <n v="2714.4202799999998"/>
  </r>
  <r>
    <n v="924873"/>
    <x v="3"/>
    <x v="9"/>
    <x v="3"/>
    <x v="0"/>
    <n v="292.536742"/>
    <n v="0"/>
    <n v="395.92039999999997"/>
    <n v="372.32354400000003"/>
    <n v="292.536742"/>
  </r>
  <r>
    <n v="924874"/>
    <x v="3"/>
    <x v="9"/>
    <x v="3"/>
    <x v="1"/>
    <n v="278.701773"/>
    <n v="7.4692610000000004"/>
    <n v="292.536742"/>
    <n v="287.44660299999998"/>
    <n v="286.17103400000002"/>
  </r>
  <r>
    <n v="924875"/>
    <x v="3"/>
    <x v="9"/>
    <x v="3"/>
    <x v="2"/>
    <n v="0"/>
    <n v="270.76213200000001"/>
    <n v="278.701773"/>
    <n v="271.45552700000002"/>
    <n v="270.76213200000001"/>
  </r>
  <r>
    <n v="924876"/>
    <x v="3"/>
    <x v="9"/>
    <x v="3"/>
    <x v="3"/>
    <n v="636.83788500000003"/>
    <n v="0"/>
    <n v="703.67128400000001"/>
    <n v="661.73247600000002"/>
    <n v="636.83788500000003"/>
  </r>
  <r>
    <n v="924877"/>
    <x v="3"/>
    <x v="10"/>
    <x v="0"/>
    <x v="0"/>
    <n v="3435.102437"/>
    <n v="0"/>
    <n v="4649.2128000000002"/>
    <n v="3451.1106610000002"/>
    <n v="3435.102437"/>
  </r>
  <r>
    <n v="924878"/>
    <x v="3"/>
    <x v="10"/>
    <x v="0"/>
    <x v="1"/>
    <n v="3151.527521"/>
    <n v="0"/>
    <n v="3435.102437"/>
    <n v="3154.7980779999998"/>
    <n v="3151.527521"/>
  </r>
  <r>
    <n v="924879"/>
    <x v="3"/>
    <x v="10"/>
    <x v="0"/>
    <x v="2"/>
    <n v="2642.3725239999999"/>
    <n v="101.166977"/>
    <n v="3151.527521"/>
    <n v="2773.6593710000002"/>
    <n v="2743.5395010000002"/>
  </r>
  <r>
    <n v="924880"/>
    <x v="3"/>
    <x v="10"/>
    <x v="0"/>
    <x v="3"/>
    <n v="3438.1312979999998"/>
    <n v="0"/>
    <n v="4649.2128000000002"/>
    <n v="3451.1106610000002"/>
    <n v="3438.1312979999998"/>
  </r>
  <r>
    <n v="924881"/>
    <x v="3"/>
    <x v="10"/>
    <x v="1"/>
    <x v="0"/>
    <n v="5635.153996"/>
    <n v="0"/>
    <n v="7016.1665000000003"/>
    <n v="5698.5304310000001"/>
    <n v="5635.153996"/>
  </r>
  <r>
    <n v="924882"/>
    <x v="3"/>
    <x v="10"/>
    <x v="1"/>
    <x v="1"/>
    <n v="5257.6006280000001"/>
    <n v="0"/>
    <n v="5635.153996"/>
    <n v="5310.0056100000002"/>
    <n v="5257.6006280000001"/>
  </r>
  <r>
    <n v="924883"/>
    <x v="3"/>
    <x v="10"/>
    <x v="1"/>
    <x v="2"/>
    <n v="3452.208388"/>
    <n v="1128.3877669999999"/>
    <n v="5257.6006280000001"/>
    <n v="4809.1272950000002"/>
    <n v="4580.5961550000002"/>
  </r>
  <r>
    <n v="924884"/>
    <x v="3"/>
    <x v="10"/>
    <x v="1"/>
    <x v="3"/>
    <n v="2133.492589"/>
    <n v="0"/>
    <n v="2642.3725239999999"/>
    <n v="2146.1349639999999"/>
    <n v="2133.492589"/>
  </r>
  <r>
    <n v="924885"/>
    <x v="3"/>
    <x v="10"/>
    <x v="2"/>
    <x v="0"/>
    <n v="4376.7477749999998"/>
    <n v="0"/>
    <n v="5124.7723500000002"/>
    <n v="4499.0376459999998"/>
    <n v="4376.7477749999998"/>
  </r>
  <r>
    <n v="924886"/>
    <x v="3"/>
    <x v="10"/>
    <x v="2"/>
    <x v="1"/>
    <n v="3954.8559"/>
    <n v="0"/>
    <n v="4376.7477749999998"/>
    <n v="4216.9964810000001"/>
    <n v="3954.8559"/>
  </r>
  <r>
    <n v="924887"/>
    <x v="3"/>
    <x v="10"/>
    <x v="2"/>
    <x v="2"/>
    <n v="327.11567000000002"/>
    <n v="3356.7753349999998"/>
    <n v="3954.8559"/>
    <n v="3740.1072239999999"/>
    <n v="3683.891005"/>
  </r>
  <r>
    <n v="924888"/>
    <x v="3"/>
    <x v="10"/>
    <x v="2"/>
    <x v="3"/>
    <n v="3012.552725"/>
    <n v="0"/>
    <n v="3452.208388"/>
    <n v="3030.6937440000002"/>
    <n v="3012.552725"/>
  </r>
  <r>
    <n v="924889"/>
    <x v="3"/>
    <x v="10"/>
    <x v="3"/>
    <x v="0"/>
    <n v="422.19498299999998"/>
    <n v="0"/>
    <n v="512.54774999999995"/>
    <n v="481.99990400000002"/>
    <n v="422.19498299999998"/>
  </r>
  <r>
    <n v="924890"/>
    <x v="3"/>
    <x v="10"/>
    <x v="3"/>
    <x v="1"/>
    <n v="414.83991900000001"/>
    <n v="0"/>
    <n v="422.19498299999998"/>
    <n v="414.84879000000001"/>
    <n v="414.83991900000001"/>
  </r>
  <r>
    <n v="924891"/>
    <x v="3"/>
    <x v="10"/>
    <x v="3"/>
    <x v="2"/>
    <n v="0"/>
    <n v="404.03486500000002"/>
    <n v="414.83991900000001"/>
    <n v="404.054081"/>
    <n v="404.03486500000002"/>
  </r>
  <r>
    <n v="924892"/>
    <x v="3"/>
    <x v="10"/>
    <x v="3"/>
    <x v="3"/>
    <n v="304.18591800000002"/>
    <n v="0"/>
    <n v="327.11567000000002"/>
    <n v="307.619576"/>
    <n v="304.18591800000002"/>
  </r>
  <r>
    <n v="924893"/>
    <x v="3"/>
    <x v="11"/>
    <x v="0"/>
    <x v="0"/>
    <n v="3259.7368470000001"/>
    <n v="0"/>
    <n v="4411.8656000000001"/>
    <n v="3274.927835"/>
    <n v="3259.7368470000001"/>
  </r>
  <r>
    <n v="924894"/>
    <x v="3"/>
    <x v="11"/>
    <x v="0"/>
    <x v="1"/>
    <n v="2990.6387279999999"/>
    <n v="0"/>
    <n v="3259.7368470000001"/>
    <n v="2993.7423199999998"/>
    <n v="2990.6387279999999"/>
  </r>
  <r>
    <n v="924895"/>
    <x v="3"/>
    <x v="11"/>
    <x v="0"/>
    <x v="2"/>
    <n v="2507.4766300000001"/>
    <n v="96.002296000000001"/>
    <n v="2990.6387279999999"/>
    <n v="2632.0611450000001"/>
    <n v="2603.4789259999998"/>
  </r>
  <r>
    <n v="924896"/>
    <x v="3"/>
    <x v="11"/>
    <x v="0"/>
    <x v="3"/>
    <n v="3262.6110819999999"/>
    <n v="0"/>
    <n v="4411.8656000000001"/>
    <n v="3274.927835"/>
    <n v="3262.6110819999999"/>
  </r>
  <r>
    <n v="924897"/>
    <x v="3"/>
    <x v="11"/>
    <x v="1"/>
    <x v="0"/>
    <n v="6030.1508889999996"/>
    <n v="0"/>
    <n v="7567.8964999999998"/>
    <n v="6146.6455370000003"/>
    <n v="6030.1508889999996"/>
  </r>
  <r>
    <n v="924898"/>
    <x v="3"/>
    <x v="11"/>
    <x v="1"/>
    <x v="1"/>
    <n v="5618.7473049999999"/>
    <n v="0"/>
    <n v="6030.1508889999996"/>
    <n v="5682.2111830000003"/>
    <n v="5618.7473049999999"/>
  </r>
  <r>
    <n v="924899"/>
    <x v="3"/>
    <x v="11"/>
    <x v="1"/>
    <x v="2"/>
    <n v="3655.2834590000002"/>
    <n v="1194.7648220000001"/>
    <n v="5618.7473049999999"/>
    <n v="5139.4681600000004"/>
    <n v="4850.0482810000003"/>
  </r>
  <r>
    <n v="924900"/>
    <x v="3"/>
    <x v="11"/>
    <x v="1"/>
    <x v="3"/>
    <n v="2008.2775369999999"/>
    <n v="0"/>
    <n v="2507.4766300000001"/>
    <n v="2036.5725190000001"/>
    <n v="2008.2775369999999"/>
  </r>
  <r>
    <n v="924901"/>
    <x v="3"/>
    <x v="11"/>
    <x v="2"/>
    <x v="0"/>
    <n v="4638.1004670000002"/>
    <n v="0"/>
    <n v="5510.0101999999997"/>
    <n v="4837.2379549999996"/>
    <n v="4638.1004670000002"/>
  </r>
  <r>
    <n v="924902"/>
    <x v="3"/>
    <x v="11"/>
    <x v="2"/>
    <x v="1"/>
    <n v="4191.0157820000004"/>
    <n v="0"/>
    <n v="4638.1004670000002"/>
    <n v="4468.8098"/>
    <n v="4191.0157820000004"/>
  </r>
  <r>
    <n v="924903"/>
    <x v="3"/>
    <x v="11"/>
    <x v="2"/>
    <x v="2"/>
    <n v="346.649023"/>
    <n v="3557.2214920000001"/>
    <n v="4191.0157820000004"/>
    <n v="3963.4436249999999"/>
    <n v="3903.8705150000001"/>
  </r>
  <r>
    <n v="924904"/>
    <x v="3"/>
    <x v="11"/>
    <x v="2"/>
    <x v="3"/>
    <n v="3155.4078119999999"/>
    <n v="0"/>
    <n v="3655.2834590000002"/>
    <n v="3208.973348"/>
    <n v="3155.4078119999999"/>
  </r>
  <r>
    <n v="924905"/>
    <x v="3"/>
    <x v="11"/>
    <x v="3"/>
    <x v="0"/>
    <n v="448.52669900000001"/>
    <n v="0"/>
    <n v="571.91354999999999"/>
    <n v="537.82750199999998"/>
    <n v="448.52669900000001"/>
  </r>
  <r>
    <n v="924906"/>
    <x v="3"/>
    <x v="11"/>
    <x v="3"/>
    <x v="1"/>
    <n v="440.71291000000002"/>
    <n v="0"/>
    <n v="448.52669900000001"/>
    <n v="440.72233499999999"/>
    <n v="440.71291000000002"/>
  </r>
  <r>
    <n v="924907"/>
    <x v="3"/>
    <x v="11"/>
    <x v="3"/>
    <x v="2"/>
    <n v="0"/>
    <n v="429.23396000000002"/>
    <n v="440.71291000000002"/>
    <n v="429.25437499999998"/>
    <n v="429.23396000000002"/>
  </r>
  <r>
    <n v="924908"/>
    <x v="3"/>
    <x v="11"/>
    <x v="3"/>
    <x v="3"/>
    <n v="312.64727299999998"/>
    <n v="0"/>
    <n v="346.649023"/>
    <n v="325.988741"/>
    <n v="312.64727299999998"/>
  </r>
  <r>
    <n v="924909"/>
    <x v="3"/>
    <x v="12"/>
    <x v="0"/>
    <x v="0"/>
    <n v="1113.1605030000001"/>
    <n v="0"/>
    <n v="1499.61"/>
    <n v="1113.1605030000001"/>
    <n v="1113.1605030000001"/>
  </r>
  <r>
    <n v="924910"/>
    <x v="3"/>
    <x v="12"/>
    <x v="0"/>
    <x v="1"/>
    <n v="1021.523292"/>
    <n v="0"/>
    <n v="1113.1605030000001"/>
    <n v="1022.326606"/>
    <n v="1021.523292"/>
  </r>
  <r>
    <n v="924911"/>
    <x v="3"/>
    <x v="12"/>
    <x v="0"/>
    <x v="2"/>
    <n v="876.88741900000002"/>
    <n v="15.610775"/>
    <n v="1021.523292"/>
    <n v="899.04264999999998"/>
    <n v="892.49819400000001"/>
  </r>
  <r>
    <n v="924912"/>
    <x v="3"/>
    <x v="12"/>
    <x v="0"/>
    <x v="3"/>
    <n v="1113.1605030000001"/>
    <n v="0"/>
    <n v="1499.61"/>
    <n v="1113.1605030000001"/>
    <n v="1113.1605030000001"/>
  </r>
  <r>
    <n v="924913"/>
    <x v="3"/>
    <x v="12"/>
    <x v="1"/>
    <x v="0"/>
    <n v="4947.1303129999997"/>
    <n v="0"/>
    <n v="6112.5231999999996"/>
    <n v="4964.5913430000001"/>
    <n v="4947.1303129999997"/>
  </r>
  <r>
    <n v="924914"/>
    <x v="3"/>
    <x v="12"/>
    <x v="1"/>
    <x v="1"/>
    <n v="4645.8602119999996"/>
    <n v="0"/>
    <n v="4947.1303129999997"/>
    <n v="4661.6808940000001"/>
    <n v="4645.8602119999996"/>
  </r>
  <r>
    <n v="924915"/>
    <x v="3"/>
    <x v="12"/>
    <x v="1"/>
    <x v="2"/>
    <n v="3784.9166409999998"/>
    <n v="156.44637499999999"/>
    <n v="4645.8602119999996"/>
    <n v="4249.5683360000003"/>
    <n v="3941.3630159999998"/>
  </r>
  <r>
    <n v="924916"/>
    <x v="3"/>
    <x v="12"/>
    <x v="1"/>
    <x v="3"/>
    <n v="710.17287399999998"/>
    <n v="0"/>
    <n v="876.88741900000002"/>
    <n v="712.20796099999995"/>
    <n v="710.17287399999998"/>
  </r>
  <r>
    <n v="924917"/>
    <x v="3"/>
    <x v="12"/>
    <x v="2"/>
    <x v="0"/>
    <n v="1833.9912670000001"/>
    <n v="0"/>
    <n v="2170.0194499999998"/>
    <n v="1905.0600750000001"/>
    <n v="1833.9912670000001"/>
  </r>
  <r>
    <n v="924918"/>
    <x v="3"/>
    <x v="12"/>
    <x v="2"/>
    <x v="1"/>
    <n v="1605.317133"/>
    <n v="0"/>
    <n v="1833.9912670000001"/>
    <n v="1767.050585"/>
    <n v="1605.317133"/>
  </r>
  <r>
    <n v="924919"/>
    <x v="3"/>
    <x v="12"/>
    <x v="2"/>
    <x v="2"/>
    <n v="464.79518999999999"/>
    <n v="928.29974600000003"/>
    <n v="1605.317133"/>
    <n v="1518.148412"/>
    <n v="1393.094936"/>
  </r>
  <r>
    <n v="924920"/>
    <x v="3"/>
    <x v="12"/>
    <x v="2"/>
    <x v="3"/>
    <n v="3286.5840010000002"/>
    <n v="0"/>
    <n v="3784.9166409999998"/>
    <n v="3322.7783199999999"/>
    <n v="3286.5840010000002"/>
  </r>
  <r>
    <n v="924921"/>
    <x v="3"/>
    <x v="12"/>
    <x v="3"/>
    <x v="0"/>
    <n v="491.813829"/>
    <n v="0"/>
    <n v="585.21105"/>
    <n v="550.33247100000006"/>
    <n v="491.813829"/>
  </r>
  <r>
    <n v="924922"/>
    <x v="3"/>
    <x v="12"/>
    <x v="3"/>
    <x v="1"/>
    <n v="371.09769799999998"/>
    <n v="0"/>
    <n v="491.813829"/>
    <n v="483.25626799999998"/>
    <n v="371.09769799999998"/>
  </r>
  <r>
    <n v="924923"/>
    <x v="3"/>
    <x v="12"/>
    <x v="3"/>
    <x v="2"/>
    <n v="0"/>
    <n v="308.68109199999998"/>
    <n v="371.09769799999998"/>
    <n v="361.44915800000001"/>
    <n v="308.68109199999998"/>
  </r>
  <r>
    <n v="924924"/>
    <x v="3"/>
    <x v="12"/>
    <x v="3"/>
    <x v="3"/>
    <n v="424.28042399999998"/>
    <n v="0"/>
    <n v="464.79518999999999"/>
    <n v="437.09339599999998"/>
    <n v="424.28042399999998"/>
  </r>
  <r>
    <n v="924925"/>
    <x v="3"/>
    <x v="13"/>
    <x v="0"/>
    <x v="0"/>
    <n v="4458.6590960000003"/>
    <n v="0"/>
    <n v="6006.5460000000003"/>
    <n v="4458.6590960000003"/>
    <n v="4458.6590960000003"/>
  </r>
  <r>
    <n v="924926"/>
    <x v="3"/>
    <x v="13"/>
    <x v="0"/>
    <x v="1"/>
    <n v="4091.6149169999999"/>
    <n v="0"/>
    <n v="4458.6590960000003"/>
    <n v="4094.8325140000002"/>
    <n v="4091.6149169999999"/>
  </r>
  <r>
    <n v="924927"/>
    <x v="3"/>
    <x v="13"/>
    <x v="0"/>
    <x v="2"/>
    <n v="3512.2896059999998"/>
    <n v="62.527482999999997"/>
    <n v="4091.6149169999999"/>
    <n v="3601.0302889999998"/>
    <n v="3574.81709"/>
  </r>
  <r>
    <n v="924928"/>
    <x v="3"/>
    <x v="13"/>
    <x v="0"/>
    <x v="3"/>
    <n v="4458.6590960000003"/>
    <n v="0"/>
    <n v="6006.5460000000003"/>
    <n v="4458.6590960000003"/>
    <n v="4458.6590960000003"/>
  </r>
  <r>
    <n v="924929"/>
    <x v="3"/>
    <x v="13"/>
    <x v="1"/>
    <x v="0"/>
    <n v="2783.2790879999998"/>
    <n v="0"/>
    <n v="3444.7503999999999"/>
    <n v="2797.8262749999999"/>
    <n v="2783.2790879999998"/>
  </r>
  <r>
    <n v="924930"/>
    <x v="3"/>
    <x v="13"/>
    <x v="1"/>
    <x v="1"/>
    <n v="2613.007012"/>
    <n v="0"/>
    <n v="2783.2790879999998"/>
    <n v="2622.683884"/>
    <n v="2613.007012"/>
  </r>
  <r>
    <n v="924931"/>
    <x v="3"/>
    <x v="13"/>
    <x v="1"/>
    <x v="2"/>
    <n v="2077.9484779999998"/>
    <n v="85.890268000000006"/>
    <n v="2613.007012"/>
    <n v="2390.117514"/>
    <n v="2163.8387469999998"/>
  </r>
  <r>
    <n v="924932"/>
    <x v="3"/>
    <x v="13"/>
    <x v="1"/>
    <x v="3"/>
    <n v="2839.9521949999998"/>
    <n v="0"/>
    <n v="3512.2896059999998"/>
    <n v="2852.6816180000001"/>
    <n v="2839.9521949999998"/>
  </r>
  <r>
    <n v="924933"/>
    <x v="3"/>
    <x v="13"/>
    <x v="2"/>
    <x v="0"/>
    <n v="1035.937907"/>
    <n v="0"/>
    <n v="1239.2805499999999"/>
    <n v="1087.964395"/>
    <n v="1035.937907"/>
  </r>
  <r>
    <n v="924934"/>
    <x v="3"/>
    <x v="13"/>
    <x v="2"/>
    <x v="1"/>
    <n v="906.77033200000005"/>
    <n v="0"/>
    <n v="1035.937907"/>
    <n v="998.12617299999999"/>
    <n v="906.77033200000005"/>
  </r>
  <r>
    <n v="924935"/>
    <x v="3"/>
    <x v="13"/>
    <x v="2"/>
    <x v="2"/>
    <n v="256.08148599999998"/>
    <n v="511.45189099999999"/>
    <n v="906.77033200000005"/>
    <n v="857.53270299999997"/>
    <n v="767.53337699999997"/>
  </r>
  <r>
    <n v="924936"/>
    <x v="3"/>
    <x v="13"/>
    <x v="2"/>
    <x v="3"/>
    <n v="1785.903607"/>
    <n v="0"/>
    <n v="2077.9484779999998"/>
    <n v="1824.230969"/>
    <n v="1785.903607"/>
  </r>
  <r>
    <n v="924937"/>
    <x v="3"/>
    <x v="13"/>
    <x v="3"/>
    <x v="0"/>
    <n v="284.797776"/>
    <n v="0"/>
    <n v="345.04129999999998"/>
    <n v="324.47683899999998"/>
    <n v="284.797776"/>
  </r>
  <r>
    <n v="924938"/>
    <x v="3"/>
    <x v="13"/>
    <x v="3"/>
    <x v="1"/>
    <n v="213.63495900000001"/>
    <n v="0"/>
    <n v="284.797776"/>
    <n v="279.84229499999998"/>
    <n v="213.63495900000001"/>
  </r>
  <r>
    <n v="924939"/>
    <x v="3"/>
    <x v="13"/>
    <x v="3"/>
    <x v="2"/>
    <n v="0"/>
    <n v="170.55193199999999"/>
    <n v="213.63495900000001"/>
    <n v="208.08045000000001"/>
    <n v="170.55193199999999"/>
  </r>
  <r>
    <n v="924940"/>
    <x v="3"/>
    <x v="13"/>
    <x v="3"/>
    <x v="3"/>
    <n v="230.36388500000001"/>
    <n v="0"/>
    <n v="256.08148599999998"/>
    <n v="240.81903"/>
    <n v="230.36388500000001"/>
  </r>
  <r>
    <n v="924941"/>
    <x v="3"/>
    <x v="14"/>
    <x v="0"/>
    <x v="0"/>
    <n v="963.05272100000002"/>
    <n v="0"/>
    <n v="1303.5940000000001"/>
    <n v="967.657826"/>
    <n v="963.05272100000002"/>
  </r>
  <r>
    <n v="924942"/>
    <x v="3"/>
    <x v="14"/>
    <x v="0"/>
    <x v="1"/>
    <n v="883.52360199999998"/>
    <n v="0"/>
    <n v="963.05272100000002"/>
    <n v="884.46761900000001"/>
    <n v="883.52360199999998"/>
  </r>
  <r>
    <n v="924943"/>
    <x v="3"/>
    <x v="14"/>
    <x v="0"/>
    <x v="2"/>
    <n v="739.75494100000003"/>
    <n v="29.158041000000001"/>
    <n v="883.52360199999998"/>
    <n v="777.58912199999997"/>
    <n v="768.91298300000005"/>
  </r>
  <r>
    <n v="924944"/>
    <x v="3"/>
    <x v="14"/>
    <x v="0"/>
    <x v="3"/>
    <n v="963.92401500000005"/>
    <n v="0"/>
    <n v="1303.5940000000001"/>
    <n v="967.657826"/>
    <n v="963.92401500000005"/>
  </r>
  <r>
    <n v="924945"/>
    <x v="3"/>
    <x v="14"/>
    <x v="1"/>
    <x v="0"/>
    <n v="2252.0260549999998"/>
    <n v="0"/>
    <n v="2804.8085999999998"/>
    <n v="2278.0655449999999"/>
    <n v="2252.0260549999998"/>
  </r>
  <r>
    <n v="924946"/>
    <x v="3"/>
    <x v="14"/>
    <x v="1"/>
    <x v="1"/>
    <n v="2100.2230209999998"/>
    <n v="0"/>
    <n v="2252.0260549999998"/>
    <n v="2122.084151"/>
    <n v="2100.2230209999998"/>
  </r>
  <r>
    <n v="924947"/>
    <x v="3"/>
    <x v="14"/>
    <x v="1"/>
    <x v="2"/>
    <n v="1437.256838"/>
    <n v="388.39515699999998"/>
    <n v="2100.2230209999998"/>
    <n v="1921.073997"/>
    <n v="1825.6519949999999"/>
  </r>
  <r>
    <n v="924948"/>
    <x v="3"/>
    <x v="14"/>
    <x v="1"/>
    <x v="3"/>
    <n v="597.19304999999997"/>
    <n v="0"/>
    <n v="739.75494100000003"/>
    <n v="600.82896300000004"/>
    <n v="597.19304999999997"/>
  </r>
  <r>
    <n v="924949"/>
    <x v="3"/>
    <x v="14"/>
    <x v="2"/>
    <x v="0"/>
    <n v="771.89457500000003"/>
    <n v="0"/>
    <n v="904.17600000000004"/>
    <n v="793.77611000000002"/>
    <n v="771.89457500000003"/>
  </r>
  <r>
    <n v="924950"/>
    <x v="3"/>
    <x v="14"/>
    <x v="2"/>
    <x v="1"/>
    <n v="696.74542399999996"/>
    <n v="0"/>
    <n v="771.89457500000003"/>
    <n v="743.72042299999998"/>
    <n v="696.74542399999996"/>
  </r>
  <r>
    <n v="924951"/>
    <x v="3"/>
    <x v="14"/>
    <x v="2"/>
    <x v="2"/>
    <n v="58.700380000000003"/>
    <n v="590.13768800000003"/>
    <n v="696.74542399999996"/>
    <n v="658.912147"/>
    <n v="648.83806800000002"/>
  </r>
  <r>
    <n v="924952"/>
    <x v="3"/>
    <x v="14"/>
    <x v="2"/>
    <x v="3"/>
    <n v="1254.1066410000001"/>
    <n v="0"/>
    <n v="1437.256838"/>
    <n v="1261.7677779999999"/>
    <n v="1254.1066410000001"/>
  </r>
  <r>
    <n v="924953"/>
    <x v="3"/>
    <x v="14"/>
    <x v="3"/>
    <x v="0"/>
    <n v="34.487265999999998"/>
    <n v="0"/>
    <n v="41.8643"/>
    <n v="39.369188000000001"/>
    <n v="34.487265999999998"/>
  </r>
  <r>
    <n v="924954"/>
    <x v="3"/>
    <x v="14"/>
    <x v="3"/>
    <x v="1"/>
    <n v="33.886440999999998"/>
    <n v="0"/>
    <n v="34.487265999999998"/>
    <n v="33.887186999999997"/>
    <n v="33.886440999999998"/>
  </r>
  <r>
    <n v="924955"/>
    <x v="3"/>
    <x v="14"/>
    <x v="3"/>
    <x v="2"/>
    <n v="0"/>
    <n v="33.003776000000002"/>
    <n v="33.886440999999998"/>
    <n v="33.005392999999998"/>
    <n v="33.003776000000002"/>
  </r>
  <r>
    <n v="924956"/>
    <x v="3"/>
    <x v="14"/>
    <x v="3"/>
    <x v="3"/>
    <n v="54.586036"/>
    <n v="0"/>
    <n v="58.700380000000003"/>
    <n v="55.201836999999998"/>
    <n v="54.586036"/>
  </r>
  <r>
    <n v="924957"/>
    <x v="3"/>
    <x v="15"/>
    <x v="0"/>
    <x v="0"/>
    <n v="2542.8173670000001"/>
    <n v="0"/>
    <n v="3441.973"/>
    <n v="2554.9765579999998"/>
    <n v="2542.8173670000001"/>
  </r>
  <r>
    <n v="924958"/>
    <x v="3"/>
    <x v="15"/>
    <x v="0"/>
    <x v="1"/>
    <n v="2332.8309129999998"/>
    <n v="0"/>
    <n v="2542.8173670000001"/>
    <n v="2335.3234699999998"/>
    <n v="2332.8309129999998"/>
  </r>
  <r>
    <n v="924959"/>
    <x v="3"/>
    <x v="15"/>
    <x v="0"/>
    <x v="2"/>
    <n v="1953.228179"/>
    <n v="76.988073999999997"/>
    <n v="2332.8309129999998"/>
    <n v="2053.124487"/>
    <n v="2030.2162530000001"/>
  </r>
  <r>
    <n v="924960"/>
    <x v="3"/>
    <x v="15"/>
    <x v="0"/>
    <x v="3"/>
    <n v="2545.1179059999999"/>
    <n v="0"/>
    <n v="3441.973"/>
    <n v="2554.9765579999998"/>
    <n v="2545.1179059999999"/>
  </r>
  <r>
    <n v="924961"/>
    <x v="3"/>
    <x v="15"/>
    <x v="1"/>
    <x v="0"/>
    <n v="2360.2192"/>
    <n v="0"/>
    <n v="2963.7107999999998"/>
    <n v="2407.125912"/>
    <n v="2360.2192"/>
  </r>
  <r>
    <n v="924962"/>
    <x v="3"/>
    <x v="15"/>
    <x v="1"/>
    <x v="1"/>
    <n v="2198.1025760000002"/>
    <n v="0"/>
    <n v="2360.2192"/>
    <n v="2224.0345520000001"/>
    <n v="2198.1025760000002"/>
  </r>
  <r>
    <n v="924963"/>
    <x v="3"/>
    <x v="15"/>
    <x v="1"/>
    <x v="2"/>
    <n v="1489.6732850000001"/>
    <n v="402.559845"/>
    <n v="2198.1025760000002"/>
    <n v="2010.6044260000001"/>
    <n v="1892.233129"/>
  </r>
  <r>
    <n v="924964"/>
    <x v="3"/>
    <x v="15"/>
    <x v="1"/>
    <x v="3"/>
    <n v="1563.7513690000001"/>
    <n v="0"/>
    <n v="1953.228179"/>
    <n v="1586.4119270000001"/>
    <n v="1563.7513690000001"/>
  </r>
  <r>
    <n v="924965"/>
    <x v="3"/>
    <x v="15"/>
    <x v="2"/>
    <x v="0"/>
    <n v="337.601338"/>
    <n v="0"/>
    <n v="401.31"/>
    <n v="352.31004899999999"/>
    <n v="337.601338"/>
  </r>
  <r>
    <n v="924966"/>
    <x v="3"/>
    <x v="15"/>
    <x v="2"/>
    <x v="1"/>
    <n v="304.73356699999999"/>
    <n v="0"/>
    <n v="337.601338"/>
    <n v="325.27888899999999"/>
    <n v="304.73356699999999"/>
  </r>
  <r>
    <n v="924967"/>
    <x v="3"/>
    <x v="15"/>
    <x v="2"/>
    <x v="2"/>
    <n v="25.673618000000001"/>
    <n v="258.10684500000002"/>
    <n v="304.73356699999999"/>
    <n v="288.18653499999999"/>
    <n v="283.780463"/>
  </r>
  <r>
    <n v="924968"/>
    <x v="3"/>
    <x v="15"/>
    <x v="2"/>
    <x v="3"/>
    <n v="1285.644728"/>
    <n v="0"/>
    <n v="1489.6732850000001"/>
    <n v="1307.784177"/>
    <n v="1285.644728"/>
  </r>
  <r>
    <n v="924969"/>
    <x v="3"/>
    <x v="15"/>
    <x v="3"/>
    <x v="0"/>
    <n v="59.593629"/>
    <n v="0"/>
    <n v="75.978549999999998"/>
    <n v="71.450227999999996"/>
    <n v="59.593629"/>
  </r>
  <r>
    <n v="924970"/>
    <x v="3"/>
    <x v="15"/>
    <x v="3"/>
    <x v="1"/>
    <n v="58.555410000000002"/>
    <n v="0"/>
    <n v="59.593629"/>
    <n v="58.556699999999999"/>
    <n v="58.555410000000002"/>
  </r>
  <r>
    <n v="924971"/>
    <x v="3"/>
    <x v="15"/>
    <x v="3"/>
    <x v="2"/>
    <n v="0"/>
    <n v="57.030174000000002"/>
    <n v="58.555410000000002"/>
    <n v="57.032969000000001"/>
    <n v="57.030174000000002"/>
  </r>
  <r>
    <n v="924972"/>
    <x v="3"/>
    <x v="15"/>
    <x v="3"/>
    <x v="3"/>
    <n v="23.155954000000001"/>
    <n v="0"/>
    <n v="25.673618000000001"/>
    <n v="24.143471000000002"/>
    <n v="23.155954000000001"/>
  </r>
  <r>
    <n v="924973"/>
    <x v="3"/>
    <x v="16"/>
    <x v="0"/>
    <x v="0"/>
    <n v="877.10581500000001"/>
    <n v="0"/>
    <n v="1184.3643"/>
    <n v="879.15362000000005"/>
    <n v="877.10581500000001"/>
  </r>
  <r>
    <n v="924974"/>
    <x v="3"/>
    <x v="16"/>
    <x v="0"/>
    <x v="1"/>
    <n v="804.61900600000001"/>
    <n v="0"/>
    <n v="877.10581500000001"/>
    <n v="805.53398000000004"/>
    <n v="804.61900600000001"/>
  </r>
  <r>
    <n v="924975"/>
    <x v="3"/>
    <x v="16"/>
    <x v="0"/>
    <x v="2"/>
    <n v="697.75079300000004"/>
    <n v="5.5994910000000004"/>
    <n v="804.61900600000001"/>
    <n v="708.14518799999996"/>
    <n v="703.35028399999999"/>
  </r>
  <r>
    <n v="924976"/>
    <x v="3"/>
    <x v="16"/>
    <x v="0"/>
    <x v="3"/>
    <n v="877.43790899999999"/>
    <n v="0"/>
    <n v="1184.3643"/>
    <n v="879.15362000000005"/>
    <n v="877.43790899999999"/>
  </r>
  <r>
    <n v="924977"/>
    <x v="3"/>
    <x v="16"/>
    <x v="1"/>
    <x v="0"/>
    <n v="319.657963"/>
    <n v="0"/>
    <n v="394.72750000000002"/>
    <n v="320.59767599999998"/>
    <n v="319.657963"/>
  </r>
  <r>
    <n v="924978"/>
    <x v="3"/>
    <x v="16"/>
    <x v="1"/>
    <x v="1"/>
    <n v="299.81349699999998"/>
    <n v="0"/>
    <n v="319.657963"/>
    <n v="301.21369900000002"/>
    <n v="299.81349699999998"/>
  </r>
  <r>
    <n v="924979"/>
    <x v="3"/>
    <x v="16"/>
    <x v="1"/>
    <x v="2"/>
    <n v="227.181951"/>
    <n v="36.020524999999999"/>
    <n v="299.81349699999998"/>
    <n v="274.23940599999997"/>
    <n v="263.20247599999999"/>
  </r>
  <r>
    <n v="924980"/>
    <x v="3"/>
    <x v="16"/>
    <x v="1"/>
    <x v="3"/>
    <n v="565.53310399999998"/>
    <n v="0"/>
    <n v="697.75079300000004"/>
    <n v="566.71319400000004"/>
    <n v="565.53310399999998"/>
  </r>
  <r>
    <n v="924981"/>
    <x v="3"/>
    <x v="16"/>
    <x v="2"/>
    <x v="0"/>
    <n v="94.214298999999997"/>
    <n v="0"/>
    <n v="111.0158"/>
    <n v="97.460770999999994"/>
    <n v="94.214298999999997"/>
  </r>
  <r>
    <n v="924982"/>
    <x v="3"/>
    <x v="16"/>
    <x v="2"/>
    <x v="1"/>
    <n v="86.930341999999996"/>
    <n v="0"/>
    <n v="94.214298999999997"/>
    <n v="90.775476999999995"/>
    <n v="86.930341999999996"/>
  </r>
  <r>
    <n v="924983"/>
    <x v="3"/>
    <x v="16"/>
    <x v="2"/>
    <x v="2"/>
    <n v="7.8180180000000004"/>
    <n v="68.323414999999997"/>
    <n v="86.930341999999996"/>
    <n v="82.210024000000004"/>
    <n v="76.141433000000006"/>
  </r>
  <r>
    <n v="924984"/>
    <x v="3"/>
    <x v="16"/>
    <x v="2"/>
    <x v="3"/>
    <n v="198.654788"/>
    <n v="0"/>
    <n v="227.181951"/>
    <n v="199.44303500000001"/>
    <n v="198.654788"/>
  </r>
  <r>
    <n v="924985"/>
    <x v="3"/>
    <x v="16"/>
    <x v="3"/>
    <x v="0"/>
    <n v="29.215494"/>
    <n v="0"/>
    <n v="31.617249999999999"/>
    <n v="29.732862000000001"/>
    <n v="29.215494"/>
  </r>
  <r>
    <n v="924986"/>
    <x v="3"/>
    <x v="16"/>
    <x v="3"/>
    <x v="1"/>
    <n v="26.525776"/>
    <n v="0"/>
    <n v="29.215494"/>
    <n v="28.707144"/>
    <n v="26.525776"/>
  </r>
  <r>
    <n v="924987"/>
    <x v="3"/>
    <x v="16"/>
    <x v="3"/>
    <x v="2"/>
    <n v="0"/>
    <n v="22.626629000000001"/>
    <n v="26.525776"/>
    <n v="25.836106000000001"/>
    <n v="22.626629000000001"/>
  </r>
  <r>
    <n v="924988"/>
    <x v="3"/>
    <x v="16"/>
    <x v="3"/>
    <x v="3"/>
    <n v="7.3472470000000003"/>
    <n v="0"/>
    <n v="7.8180180000000004"/>
    <n v="7.3520640000000004"/>
    <n v="7.3472470000000003"/>
  </r>
  <r>
    <n v="924989"/>
    <x v="3"/>
    <x v="17"/>
    <x v="0"/>
    <x v="0"/>
    <n v="18645.571997999999"/>
    <n v="0"/>
    <n v="25177.292700000002"/>
    <n v="18689.104371000001"/>
    <n v="18645.571997999999"/>
  </r>
  <r>
    <n v="924990"/>
    <x v="3"/>
    <x v="17"/>
    <x v="0"/>
    <x v="1"/>
    <n v="17104.642749999999"/>
    <n v="0"/>
    <n v="18645.571997999999"/>
    <n v="17124.093323000001"/>
    <n v="17104.642749999999"/>
  </r>
  <r>
    <n v="924991"/>
    <x v="3"/>
    <x v="17"/>
    <x v="0"/>
    <x v="2"/>
    <n v="14832.831376"/>
    <n v="119.034345"/>
    <n v="17104.642749999999"/>
    <n v="15053.796084"/>
    <n v="14951.865721"/>
  </r>
  <r>
    <n v="924992"/>
    <x v="3"/>
    <x v="17"/>
    <x v="0"/>
    <x v="3"/>
    <n v="18652.631689000002"/>
    <n v="0"/>
    <n v="25177.292700000002"/>
    <n v="18689.104371000001"/>
    <n v="18652.631689000002"/>
  </r>
  <r>
    <n v="924993"/>
    <x v="3"/>
    <x v="17"/>
    <x v="1"/>
    <x v="0"/>
    <n v="1200.891486"/>
    <n v="0"/>
    <n v="1484.9456"/>
    <n v="1206.0728160000001"/>
    <n v="1200.891486"/>
  </r>
  <r>
    <n v="924994"/>
    <x v="3"/>
    <x v="17"/>
    <x v="1"/>
    <x v="1"/>
    <n v="1126.248308"/>
    <n v="0"/>
    <n v="1200.891486"/>
    <n v="1131.6000469999999"/>
    <n v="1126.248308"/>
  </r>
  <r>
    <n v="924995"/>
    <x v="3"/>
    <x v="17"/>
    <x v="1"/>
    <x v="2"/>
    <n v="844.13280699999996"/>
    <n v="133.840328"/>
    <n v="1126.248308"/>
    <n v="1030.1793279999999"/>
    <n v="977.97313499999996"/>
  </r>
  <r>
    <n v="924996"/>
    <x v="3"/>
    <x v="17"/>
    <x v="1"/>
    <x v="3"/>
    <n v="12004.479093"/>
    <n v="0"/>
    <n v="14832.831376"/>
    <n v="12047.225644"/>
    <n v="12004.479093"/>
  </r>
  <r>
    <n v="924997"/>
    <x v="3"/>
    <x v="17"/>
    <x v="2"/>
    <x v="0"/>
    <n v="357.55395900000002"/>
    <n v="0"/>
    <n v="423.77379999999999"/>
    <n v="372.03101900000001"/>
    <n v="357.55395900000002"/>
  </r>
  <r>
    <n v="924998"/>
    <x v="3"/>
    <x v="17"/>
    <x v="2"/>
    <x v="1"/>
    <n v="329.86310300000002"/>
    <n v="0"/>
    <n v="357.55395900000002"/>
    <n v="344.50324000000001"/>
    <n v="329.86310300000002"/>
  </r>
  <r>
    <n v="924999"/>
    <x v="3"/>
    <x v="17"/>
    <x v="2"/>
    <x v="2"/>
    <n v="29.056650000000001"/>
    <n v="253.93258800000001"/>
    <n v="329.86310300000002"/>
    <n v="311.95153599999998"/>
    <n v="282.989238"/>
  </r>
  <r>
    <n v="925000"/>
    <x v="3"/>
    <x v="17"/>
    <x v="2"/>
    <x v="3"/>
    <n v="733.12068399999998"/>
    <n v="0"/>
    <n v="844.13280699999996"/>
    <n v="741.06419100000005"/>
    <n v="733.12068399999998"/>
  </r>
  <r>
    <n v="925001"/>
    <x v="3"/>
    <x v="17"/>
    <x v="3"/>
    <x v="0"/>
    <n v="119.164023"/>
    <n v="0"/>
    <n v="129.03665000000001"/>
    <n v="121.34606599999999"/>
    <n v="119.164023"/>
  </r>
  <r>
    <n v="925002"/>
    <x v="3"/>
    <x v="17"/>
    <x v="3"/>
    <x v="1"/>
    <n v="108.193214"/>
    <n v="0"/>
    <n v="119.164023"/>
    <n v="117.090569"/>
    <n v="108.193214"/>
  </r>
  <r>
    <n v="925003"/>
    <x v="3"/>
    <x v="17"/>
    <x v="3"/>
    <x v="2"/>
    <n v="0"/>
    <n v="84.434483"/>
    <n v="108.193214"/>
    <n v="105.380191"/>
    <n v="84.434483"/>
  </r>
  <r>
    <n v="925004"/>
    <x v="3"/>
    <x v="17"/>
    <x v="3"/>
    <x v="3"/>
    <n v="27.280038000000001"/>
    <n v="0"/>
    <n v="29.056650000000001"/>
    <n v="27.324874000000001"/>
    <n v="27.280038000000001"/>
  </r>
  <r>
    <n v="925005"/>
    <x v="3"/>
    <x v="18"/>
    <x v="0"/>
    <x v="0"/>
    <n v="7683.9058720000003"/>
    <n v="0"/>
    <n v="10366.4694"/>
    <n v="7695.0302359999996"/>
    <n v="7683.9058720000003"/>
  </r>
  <r>
    <n v="925006"/>
    <x v="3"/>
    <x v="18"/>
    <x v="0"/>
    <x v="1"/>
    <n v="7048.9298390000004"/>
    <n v="0"/>
    <n v="7683.9058720000003"/>
    <n v="7056.8991530000003"/>
    <n v="7048.9298390000004"/>
  </r>
  <r>
    <n v="925007"/>
    <x v="3"/>
    <x v="18"/>
    <x v="0"/>
    <x v="2"/>
    <n v="6102.2018699999999"/>
    <n v="46.805320000000002"/>
    <n v="7048.9298390000004"/>
    <n v="6203.7631510000001"/>
    <n v="6149.0071909999997"/>
  </r>
  <r>
    <n v="925008"/>
    <x v="3"/>
    <x v="18"/>
    <x v="0"/>
    <x v="3"/>
    <n v="7685.1876860000002"/>
    <n v="0"/>
    <n v="10366.4694"/>
    <n v="7695.0302359999996"/>
    <n v="7685.1876860000002"/>
  </r>
  <r>
    <n v="925009"/>
    <x v="3"/>
    <x v="18"/>
    <x v="1"/>
    <x v="0"/>
    <n v="107771.468213"/>
    <n v="0"/>
    <n v="133011.24979999999"/>
    <n v="108031.73708799999"/>
    <n v="107771.468213"/>
  </r>
  <r>
    <n v="925010"/>
    <x v="3"/>
    <x v="18"/>
    <x v="1"/>
    <x v="1"/>
    <n v="100163.607885"/>
    <n v="0"/>
    <n v="107771.468213"/>
    <n v="101553.054497"/>
    <n v="100163.607885"/>
  </r>
  <r>
    <n v="925011"/>
    <x v="3"/>
    <x v="18"/>
    <x v="1"/>
    <x v="2"/>
    <n v="80873.511983999997"/>
    <n v="6505.7410200000004"/>
    <n v="100163.607885"/>
    <n v="91619.652132000003"/>
    <n v="87379.253003999998"/>
  </r>
  <r>
    <n v="925012"/>
    <x v="3"/>
    <x v="18"/>
    <x v="1"/>
    <x v="3"/>
    <n v="4948.2904250000001"/>
    <n v="0"/>
    <n v="6102.2018699999999"/>
    <n v="4956.2083590000002"/>
    <n v="4948.2904250000001"/>
  </r>
  <r>
    <n v="925013"/>
    <x v="3"/>
    <x v="18"/>
    <x v="2"/>
    <x v="0"/>
    <n v="5442.3700470000003"/>
    <n v="0"/>
    <n v="6390.9823999999999"/>
    <n v="5610.6434490000001"/>
    <n v="5442.3700470000003"/>
  </r>
  <r>
    <n v="925014"/>
    <x v="3"/>
    <x v="18"/>
    <x v="2"/>
    <x v="1"/>
    <n v="4897.7183729999997"/>
    <n v="0"/>
    <n v="5442.3700470000003"/>
    <n v="5243.72354"/>
    <n v="4897.7183729999997"/>
  </r>
  <r>
    <n v="925015"/>
    <x v="3"/>
    <x v="18"/>
    <x v="2"/>
    <x v="2"/>
    <n v="995.79070999999999"/>
    <n v="3340.5825679999998"/>
    <n v="4897.7183729999997"/>
    <n v="4631.7722649999996"/>
    <n v="4336.3732769999997"/>
  </r>
  <r>
    <n v="925016"/>
    <x v="3"/>
    <x v="18"/>
    <x v="2"/>
    <x v="3"/>
    <n v="70536.767101999998"/>
    <n v="0"/>
    <n v="80873.511983999997"/>
    <n v="70998.856171000007"/>
    <n v="70536.767101999998"/>
  </r>
  <r>
    <n v="925017"/>
    <x v="3"/>
    <x v="18"/>
    <x v="3"/>
    <x v="0"/>
    <n v="871.46331599999996"/>
    <n v="0"/>
    <n v="975.92949999999996"/>
    <n v="917.76410199999998"/>
    <n v="871.46331599999996"/>
  </r>
  <r>
    <n v="925018"/>
    <x v="3"/>
    <x v="18"/>
    <x v="3"/>
    <x v="1"/>
    <n v="771.18262100000004"/>
    <n v="0"/>
    <n v="871.46331599999996"/>
    <n v="856.29985399999998"/>
    <n v="771.18262100000004"/>
  </r>
  <r>
    <n v="925019"/>
    <x v="3"/>
    <x v="18"/>
    <x v="3"/>
    <x v="2"/>
    <n v="0"/>
    <n v="717.52347799999995"/>
    <n v="771.18262100000004"/>
    <n v="751.13187300000004"/>
    <n v="717.52347799999995"/>
  </r>
  <r>
    <n v="925020"/>
    <x v="3"/>
    <x v="18"/>
    <x v="3"/>
    <x v="3"/>
    <n v="926.89451399999996"/>
    <n v="0"/>
    <n v="995.79070999999999"/>
    <n v="936.44158300000004"/>
    <n v="926.89451399999996"/>
  </r>
  <r>
    <n v="925021"/>
    <x v="3"/>
    <x v="19"/>
    <x v="0"/>
    <x v="0"/>
    <n v="35021.883908000003"/>
    <n v="0"/>
    <n v="47248.534"/>
    <n v="35072.586788000001"/>
    <n v="35021.883908000003"/>
  </r>
  <r>
    <n v="925022"/>
    <x v="3"/>
    <x v="19"/>
    <x v="0"/>
    <x v="1"/>
    <n v="32127.775455999999"/>
    <n v="0"/>
    <n v="35021.883908000003"/>
    <n v="32164.098181000001"/>
    <n v="32127.775455999999"/>
  </r>
  <r>
    <n v="925023"/>
    <x v="3"/>
    <x v="19"/>
    <x v="0"/>
    <x v="2"/>
    <n v="27812.756823"/>
    <n v="213.33037200000001"/>
    <n v="32127.775455999999"/>
    <n v="28275.655179000001"/>
    <n v="28026.087195"/>
  </r>
  <r>
    <n v="925024"/>
    <x v="3"/>
    <x v="19"/>
    <x v="0"/>
    <x v="3"/>
    <n v="35027.726189000001"/>
    <n v="0"/>
    <n v="47248.534"/>
    <n v="35072.586788000001"/>
    <n v="35027.726189000001"/>
  </r>
  <r>
    <n v="925025"/>
    <x v="3"/>
    <x v="19"/>
    <x v="1"/>
    <x v="0"/>
    <n v="313023.601043"/>
    <n v="0"/>
    <n v="386587.33100000001"/>
    <n v="313986.23023799999"/>
    <n v="313023.601043"/>
  </r>
  <r>
    <n v="925026"/>
    <x v="3"/>
    <x v="19"/>
    <x v="1"/>
    <x v="1"/>
    <n v="290681.52145900001"/>
    <n v="0"/>
    <n v="313023.601043"/>
    <n v="294962.13926299999"/>
    <n v="290681.52145900001"/>
  </r>
  <r>
    <n v="925027"/>
    <x v="3"/>
    <x v="19"/>
    <x v="1"/>
    <x v="2"/>
    <n v="231673.933571"/>
    <n v="18636.641044"/>
    <n v="290681.52145900001"/>
    <n v="265886.38767800003"/>
    <n v="250310.574616"/>
  </r>
  <r>
    <n v="925028"/>
    <x v="3"/>
    <x v="19"/>
    <x v="1"/>
    <x v="3"/>
    <n v="22538.393866999999"/>
    <n v="0"/>
    <n v="27812.756823"/>
    <n v="22589.521091999999"/>
    <n v="22538.393866999999"/>
  </r>
  <r>
    <n v="925029"/>
    <x v="3"/>
    <x v="19"/>
    <x v="2"/>
    <x v="0"/>
    <n v="16475.893624"/>
    <n v="0"/>
    <n v="19463.446400000001"/>
    <n v="17086.959595"/>
    <n v="16475.893624"/>
  </r>
  <r>
    <n v="925030"/>
    <x v="3"/>
    <x v="19"/>
    <x v="2"/>
    <x v="1"/>
    <n v="14815.934497"/>
    <n v="0"/>
    <n v="16475.893624"/>
    <n v="15874.523507"/>
    <n v="14815.934497"/>
  </r>
  <r>
    <n v="925031"/>
    <x v="3"/>
    <x v="19"/>
    <x v="2"/>
    <x v="2"/>
    <n v="2852.7109719999999"/>
    <n v="9569.999452"/>
    <n v="14815.934497"/>
    <n v="14011.429254000001"/>
    <n v="12422.710424000001"/>
  </r>
  <r>
    <n v="925032"/>
    <x v="3"/>
    <x v="19"/>
    <x v="2"/>
    <x v="3"/>
    <n v="200913.17129699999"/>
    <n v="0"/>
    <n v="231673.933571"/>
    <n v="203386.546282"/>
    <n v="200913.17129699999"/>
  </r>
  <r>
    <n v="925033"/>
    <x v="3"/>
    <x v="19"/>
    <x v="3"/>
    <x v="0"/>
    <n v="2704.9886040000001"/>
    <n v="0"/>
    <n v="3036.6"/>
    <n v="2855.6186400000001"/>
    <n v="2704.9886040000001"/>
  </r>
  <r>
    <n v="925034"/>
    <x v="3"/>
    <x v="19"/>
    <x v="3"/>
    <x v="1"/>
    <n v="2393.7211860000002"/>
    <n v="0"/>
    <n v="2704.9886040000001"/>
    <n v="2657.9218019999998"/>
    <n v="2393.7211860000002"/>
  </r>
  <r>
    <n v="925035"/>
    <x v="3"/>
    <x v="19"/>
    <x v="3"/>
    <x v="2"/>
    <n v="0"/>
    <n v="2056.9083289999999"/>
    <n v="2393.7211860000002"/>
    <n v="2331.4844360000002"/>
    <n v="2056.9083289999999"/>
  </r>
  <r>
    <n v="925036"/>
    <x v="3"/>
    <x v="19"/>
    <x v="3"/>
    <x v="3"/>
    <n v="2646.536306"/>
    <n v="0"/>
    <n v="2852.7109719999999"/>
    <n v="2682.689398"/>
    <n v="2646.536306"/>
  </r>
  <r>
    <n v="925037"/>
    <x v="3"/>
    <x v="21"/>
    <x v="0"/>
    <x v="0"/>
    <n v="99254.731773000007"/>
    <n v="0"/>
    <n v="133926.81899999999"/>
    <n v="99413.877743999998"/>
    <n v="99254.731773000007"/>
  </r>
  <r>
    <n v="925038"/>
    <x v="3"/>
    <x v="21"/>
    <x v="0"/>
    <x v="1"/>
    <n v="91020.037914"/>
    <n v="0"/>
    <n v="99254.731773000007"/>
    <n v="91155.545660999996"/>
    <n v="91020.037914"/>
  </r>
  <r>
    <n v="925039"/>
    <x v="3"/>
    <x v="21"/>
    <x v="0"/>
    <x v="2"/>
    <n v="79179.381148999993"/>
    <n v="228.69525999999999"/>
    <n v="91020.037914"/>
    <n v="80106.735367999994"/>
    <n v="79408.076409000001"/>
  </r>
  <r>
    <n v="925040"/>
    <x v="3"/>
    <x v="21"/>
    <x v="0"/>
    <x v="3"/>
    <n v="99284.525689999995"/>
    <n v="0"/>
    <n v="133926.81899999999"/>
    <n v="99413.877743999998"/>
    <n v="99284.525689999995"/>
  </r>
  <r>
    <n v="925041"/>
    <x v="3"/>
    <x v="21"/>
    <x v="1"/>
    <x v="0"/>
    <n v="21557.276261999999"/>
    <n v="0"/>
    <n v="26601.3387"/>
    <n v="21605.607292000001"/>
    <n v="21557.276261999999"/>
  </r>
  <r>
    <n v="925042"/>
    <x v="3"/>
    <x v="21"/>
    <x v="1"/>
    <x v="1"/>
    <n v="20219.600125000001"/>
    <n v="0"/>
    <n v="21557.276261999999"/>
    <n v="20313.421421999999"/>
    <n v="20219.600125000001"/>
  </r>
  <r>
    <n v="925043"/>
    <x v="3"/>
    <x v="21"/>
    <x v="1"/>
    <x v="2"/>
    <n v="15844.670297000001"/>
    <n v="1972.0320819999999"/>
    <n v="20219.600125000001"/>
    <n v="18494.868234000001"/>
    <n v="17816.702378000002"/>
  </r>
  <r>
    <n v="925044"/>
    <x v="3"/>
    <x v="21"/>
    <x v="1"/>
    <x v="3"/>
    <n v="64211.495316"/>
    <n v="0"/>
    <n v="79179.381148999993"/>
    <n v="64309.493369000003"/>
    <n v="64211.495316"/>
  </r>
  <r>
    <n v="925045"/>
    <x v="3"/>
    <x v="21"/>
    <x v="2"/>
    <x v="0"/>
    <n v="3691.0806889999999"/>
    <n v="0"/>
    <n v="4410.2250000000004"/>
    <n v="3871.7365279999999"/>
    <n v="3691.0806889999999"/>
  </r>
  <r>
    <n v="925046"/>
    <x v="3"/>
    <x v="21"/>
    <x v="2"/>
    <x v="1"/>
    <n v="3389.1305139999999"/>
    <n v="0"/>
    <n v="3691.0806889999999"/>
    <n v="3556.3562440000001"/>
    <n v="3389.1305139999999"/>
  </r>
  <r>
    <n v="925047"/>
    <x v="3"/>
    <x v="21"/>
    <x v="2"/>
    <x v="2"/>
    <n v="1384.3971489999999"/>
    <n v="1527.1389320000001"/>
    <n v="3389.1305139999999"/>
    <n v="3205.100727"/>
    <n v="2911.5360810000002"/>
  </r>
  <r>
    <n v="925048"/>
    <x v="3"/>
    <x v="21"/>
    <x v="2"/>
    <x v="3"/>
    <n v="13769.922644"/>
    <n v="0"/>
    <n v="15844.670297000001"/>
    <n v="13910.036053"/>
    <n v="13769.922644"/>
  </r>
  <r>
    <n v="925049"/>
    <x v="3"/>
    <x v="21"/>
    <x v="3"/>
    <x v="0"/>
    <n v="57.250214"/>
    <n v="0"/>
    <n v="63.448099999999997"/>
    <n v="59.666592999999999"/>
    <n v="57.250214"/>
  </r>
  <r>
    <n v="925050"/>
    <x v="3"/>
    <x v="21"/>
    <x v="3"/>
    <x v="1"/>
    <n v="54.172708"/>
    <n v="0"/>
    <n v="57.250214"/>
    <n v="56.254060000000003"/>
    <n v="54.172708"/>
  </r>
  <r>
    <n v="925051"/>
    <x v="3"/>
    <x v="21"/>
    <x v="3"/>
    <x v="2"/>
    <n v="0"/>
    <n v="50.224707000000002"/>
    <n v="54.172708"/>
    <n v="52.764218"/>
    <n v="50.224707000000002"/>
  </r>
  <r>
    <n v="925052"/>
    <x v="3"/>
    <x v="21"/>
    <x v="3"/>
    <x v="3"/>
    <n v="1292.705688"/>
    <n v="0"/>
    <n v="1384.3971489999999"/>
    <n v="1301.8870790000001"/>
    <n v="1292.705688"/>
  </r>
  <r>
    <n v="925053"/>
    <x v="3"/>
    <x v="22"/>
    <x v="0"/>
    <x v="0"/>
    <n v="1167816.5746230001"/>
    <n v="0"/>
    <n v="1575763.253"/>
    <n v="1169689.0627019999"/>
    <n v="1167816.5746230001"/>
  </r>
  <r>
    <n v="925054"/>
    <x v="3"/>
    <x v="22"/>
    <x v="0"/>
    <x v="1"/>
    <n v="1070928.3779219999"/>
    <n v="0"/>
    <n v="1167816.5746230001"/>
    <n v="1072522.7421339999"/>
    <n v="1070928.3779219999"/>
  </r>
  <r>
    <n v="925055"/>
    <x v="3"/>
    <x v="22"/>
    <x v="0"/>
    <x v="2"/>
    <n v="931612.95207100001"/>
    <n v="2690.7947909999998"/>
    <n v="1070928.3779219999"/>
    <n v="942524.06540900003"/>
    <n v="934303.74686199997"/>
  </r>
  <r>
    <n v="925056"/>
    <x v="3"/>
    <x v="22"/>
    <x v="0"/>
    <x v="3"/>
    <n v="1168167.1254700001"/>
    <n v="0"/>
    <n v="1575763.253"/>
    <n v="1169689.0627019999"/>
    <n v="1168167.1254700001"/>
  </r>
  <r>
    <n v="925057"/>
    <x v="3"/>
    <x v="22"/>
    <x v="1"/>
    <x v="0"/>
    <n v="290413.66757400002"/>
    <n v="0"/>
    <n v="358712.2107"/>
    <n v="291346.057531"/>
    <n v="290413.66757400002"/>
  </r>
  <r>
    <n v="925058"/>
    <x v="3"/>
    <x v="22"/>
    <x v="1"/>
    <x v="1"/>
    <n v="272195.10917399998"/>
    <n v="0"/>
    <n v="290413.66757400002"/>
    <n v="273656.79895500001"/>
    <n v="272195.10917399998"/>
  </r>
  <r>
    <n v="925059"/>
    <x v="3"/>
    <x v="22"/>
    <x v="1"/>
    <x v="2"/>
    <n v="210020.22179899999"/>
    <n v="26139.175347"/>
    <n v="272195.10917399998"/>
    <n v="248976.86636099999"/>
    <n v="236159.397146"/>
  </r>
  <r>
    <n v="925060"/>
    <x v="3"/>
    <x v="22"/>
    <x v="1"/>
    <x v="3"/>
    <n v="754755.24545699998"/>
    <n v="0"/>
    <n v="931612.95207100001"/>
    <n v="756656.03967199998"/>
    <n v="754755.24545699998"/>
  </r>
  <r>
    <n v="925061"/>
    <x v="3"/>
    <x v="22"/>
    <x v="2"/>
    <x v="0"/>
    <n v="51632.625007000002"/>
    <n v="0"/>
    <n v="61997.963000000003"/>
    <n v="54428.011718000002"/>
    <n v="51632.625007000002"/>
  </r>
  <r>
    <n v="925062"/>
    <x v="3"/>
    <x v="22"/>
    <x v="2"/>
    <x v="1"/>
    <n v="47408.799661999998"/>
    <n v="0"/>
    <n v="51632.625007000002"/>
    <n v="49748.034194"/>
    <n v="47408.799661999998"/>
  </r>
  <r>
    <n v="925063"/>
    <x v="3"/>
    <x v="22"/>
    <x v="2"/>
    <x v="2"/>
    <n v="18351.586626"/>
    <n v="20243.773561000002"/>
    <n v="47408.799661999998"/>
    <n v="44834.501839999997"/>
    <n v="38595.360186999998"/>
  </r>
  <r>
    <n v="925064"/>
    <x v="3"/>
    <x v="22"/>
    <x v="2"/>
    <x v="3"/>
    <n v="181423.54081599999"/>
    <n v="0"/>
    <n v="210020.22179899999"/>
    <n v="184376.752717"/>
    <n v="181423.54081599999"/>
  </r>
  <r>
    <n v="925065"/>
    <x v="3"/>
    <x v="22"/>
    <x v="3"/>
    <x v="0"/>
    <n v="895.41907300000003"/>
    <n v="0"/>
    <n v="992.35680000000002"/>
    <n v="933.21233500000005"/>
    <n v="895.41907300000003"/>
  </r>
  <r>
    <n v="925066"/>
    <x v="3"/>
    <x v="22"/>
    <x v="3"/>
    <x v="1"/>
    <n v="847.28550499999994"/>
    <n v="0"/>
    <n v="895.41907300000003"/>
    <n v="879.83878100000004"/>
    <n v="847.28550499999994"/>
  </r>
  <r>
    <n v="925067"/>
    <x v="3"/>
    <x v="22"/>
    <x v="3"/>
    <x v="2"/>
    <n v="0"/>
    <n v="662.08214199999998"/>
    <n v="847.28550499999994"/>
    <n v="825.25608199999999"/>
    <n v="662.08214199999998"/>
  </r>
  <r>
    <n v="925068"/>
    <x v="3"/>
    <x v="22"/>
    <x v="3"/>
    <x v="3"/>
    <n v="17121.963294000001"/>
    <n v="0"/>
    <n v="18351.586626"/>
    <n v="17257.832063000002"/>
    <n v="17121.963294000001"/>
  </r>
  <r>
    <n v="925069"/>
    <x v="3"/>
    <x v="23"/>
    <x v="0"/>
    <x v="0"/>
    <n v="93.662819999999996"/>
    <n v="0"/>
    <n v="126.17919999999999"/>
    <n v="93.662819999999996"/>
    <n v="93.662819999999996"/>
  </r>
  <r>
    <n v="925070"/>
    <x v="3"/>
    <x v="23"/>
    <x v="0"/>
    <x v="1"/>
    <n v="85.960108000000005"/>
    <n v="0"/>
    <n v="93.662819999999996"/>
    <n v="86.019934000000006"/>
    <n v="85.960108000000005"/>
  </r>
  <r>
    <n v="925071"/>
    <x v="3"/>
    <x v="23"/>
    <x v="0"/>
    <x v="2"/>
    <n v="74.323813000000001"/>
    <n v="0.47803800000000002"/>
    <n v="85.960108000000005"/>
    <n v="75.653491000000002"/>
    <n v="74.801850000000002"/>
  </r>
  <r>
    <n v="925072"/>
    <x v="3"/>
    <x v="23"/>
    <x v="0"/>
    <x v="3"/>
    <n v="93.662819999999996"/>
    <n v="0"/>
    <n v="126.17919999999999"/>
    <n v="93.662819999999996"/>
    <n v="93.662819999999996"/>
  </r>
  <r>
    <n v="925073"/>
    <x v="3"/>
    <x v="23"/>
    <x v="1"/>
    <x v="0"/>
    <n v="12.413207"/>
    <n v="0"/>
    <n v="15.313750000000001"/>
    <n v="12.437828"/>
    <n v="12.413207"/>
  </r>
  <r>
    <n v="925074"/>
    <x v="3"/>
    <x v="23"/>
    <x v="1"/>
    <x v="1"/>
    <n v="11.680852"/>
    <n v="0"/>
    <n v="12.413207"/>
    <n v="11.696965000000001"/>
    <n v="11.680852"/>
  </r>
  <r>
    <n v="925075"/>
    <x v="3"/>
    <x v="23"/>
    <x v="1"/>
    <x v="2"/>
    <n v="9.3998480000000004"/>
    <n v="1.027237"/>
    <n v="11.680852"/>
    <n v="10.684476"/>
    <n v="10.427085"/>
  </r>
  <r>
    <n v="925076"/>
    <x v="3"/>
    <x v="23"/>
    <x v="1"/>
    <x v="3"/>
    <n v="60.268255000000003"/>
    <n v="0"/>
    <n v="74.323813000000001"/>
    <n v="60.365800999999998"/>
    <n v="60.268255000000003"/>
  </r>
  <r>
    <n v="925077"/>
    <x v="3"/>
    <x v="23"/>
    <x v="2"/>
    <x v="0"/>
    <n v="39.132826999999999"/>
    <n v="0"/>
    <n v="44.942999999999998"/>
    <n v="39.455460000000002"/>
    <n v="39.132826999999999"/>
  </r>
  <r>
    <n v="925078"/>
    <x v="3"/>
    <x v="23"/>
    <x v="2"/>
    <x v="1"/>
    <n v="36.531058999999999"/>
    <n v="0"/>
    <n v="39.132826999999999"/>
    <n v="37.704478999999999"/>
    <n v="36.531058999999999"/>
  </r>
  <r>
    <n v="925079"/>
    <x v="3"/>
    <x v="23"/>
    <x v="2"/>
    <x v="2"/>
    <n v="15.901318"/>
    <n v="15.291917"/>
    <n v="36.531058999999999"/>
    <n v="34.547421999999997"/>
    <n v="31.193235000000001"/>
  </r>
  <r>
    <n v="925080"/>
    <x v="3"/>
    <x v="23"/>
    <x v="2"/>
    <x v="3"/>
    <n v="8.2074300000000004"/>
    <n v="0"/>
    <n v="9.3998480000000004"/>
    <n v="8.2521269999999998"/>
    <n v="8.2074300000000004"/>
  </r>
  <r>
    <n v="925081"/>
    <x v="3"/>
    <x v="23"/>
    <x v="3"/>
    <x v="0"/>
    <n v="11.858927"/>
    <n v="0"/>
    <n v="13.069599999999999"/>
    <n v="12.290652"/>
    <n v="11.858927"/>
  </r>
  <r>
    <n v="925082"/>
    <x v="3"/>
    <x v="23"/>
    <x v="3"/>
    <x v="1"/>
    <n v="11.319229999999999"/>
    <n v="0"/>
    <n v="11.858927"/>
    <n v="11.652581"/>
    <n v="11.319229999999999"/>
  </r>
  <r>
    <n v="925083"/>
    <x v="3"/>
    <x v="23"/>
    <x v="3"/>
    <x v="2"/>
    <n v="0"/>
    <n v="11.012729"/>
    <n v="11.319229999999999"/>
    <n v="11.024929999999999"/>
    <n v="11.012729"/>
  </r>
  <r>
    <n v="925084"/>
    <x v="3"/>
    <x v="23"/>
    <x v="3"/>
    <x v="3"/>
    <n v="14.794055"/>
    <n v="0"/>
    <n v="15.901318"/>
    <n v="14.953599000000001"/>
    <n v="14.794055"/>
  </r>
  <r>
    <n v="925085"/>
    <x v="3"/>
    <x v="24"/>
    <x v="0"/>
    <x v="0"/>
    <n v="1659.1699570000001"/>
    <n v="0"/>
    <n v="2235.1743999999999"/>
    <n v="1659.1699570000001"/>
    <n v="1659.1699570000001"/>
  </r>
  <r>
    <n v="925086"/>
    <x v="3"/>
    <x v="24"/>
    <x v="0"/>
    <x v="1"/>
    <n v="1522.7219190000001"/>
    <n v="0"/>
    <n v="1659.1699570000001"/>
    <n v="1523.7816889999999"/>
    <n v="1522.7219190000001"/>
  </r>
  <r>
    <n v="925087"/>
    <x v="3"/>
    <x v="24"/>
    <x v="0"/>
    <x v="2"/>
    <n v="1316.5932560000001"/>
    <n v="8.4680959999999992"/>
    <n v="1522.7219190000001"/>
    <n v="1340.147561"/>
    <n v="1325.0613519999999"/>
  </r>
  <r>
    <n v="925088"/>
    <x v="3"/>
    <x v="24"/>
    <x v="0"/>
    <x v="3"/>
    <n v="1659.1699570000001"/>
    <n v="0"/>
    <n v="2235.1743999999999"/>
    <n v="1659.1699570000001"/>
    <n v="1659.1699570000001"/>
  </r>
  <r>
    <n v="925089"/>
    <x v="3"/>
    <x v="24"/>
    <x v="1"/>
    <x v="0"/>
    <n v="3964.4885749999999"/>
    <n v="0"/>
    <n v="4893.0493999999999"/>
    <n v="3974.1347230000001"/>
    <n v="3964.4885749999999"/>
  </r>
  <r>
    <n v="925090"/>
    <x v="3"/>
    <x v="24"/>
    <x v="1"/>
    <x v="1"/>
    <n v="3716.4488390000001"/>
    <n v="0"/>
    <n v="3964.4885749999999"/>
    <n v="3735.737584"/>
    <n v="3716.4488390000001"/>
  </r>
  <r>
    <n v="925091"/>
    <x v="3"/>
    <x v="24"/>
    <x v="1"/>
    <x v="2"/>
    <n v="2821.102249"/>
    <n v="308.29647"/>
    <n v="3716.4488390000001"/>
    <n v="3399.4357530000002"/>
    <n v="3129.3987189999998"/>
  </r>
  <r>
    <n v="925092"/>
    <x v="3"/>
    <x v="24"/>
    <x v="1"/>
    <x v="3"/>
    <n v="1067.3336469999999"/>
    <n v="0"/>
    <n v="1316.5932560000001"/>
    <n v="1069.3370420000001"/>
    <n v="1067.3336469999999"/>
  </r>
  <r>
    <n v="925093"/>
    <x v="3"/>
    <x v="24"/>
    <x v="2"/>
    <x v="0"/>
    <n v="4022.4663019999998"/>
    <n v="0"/>
    <n v="4640.9449999999997"/>
    <n v="4074.2856160000001"/>
    <n v="4022.4663019999998"/>
  </r>
  <r>
    <n v="925094"/>
    <x v="3"/>
    <x v="24"/>
    <x v="2"/>
    <x v="1"/>
    <n v="3746.7806399999999"/>
    <n v="0"/>
    <n v="4022.4663019999998"/>
    <n v="3875.6462820000002"/>
    <n v="3746.7806399999999"/>
  </r>
  <r>
    <n v="925095"/>
    <x v="3"/>
    <x v="24"/>
    <x v="2"/>
    <x v="2"/>
    <n v="1369.5878259999999"/>
    <n v="1317.0998360000001"/>
    <n v="3746.7806399999999"/>
    <n v="3543.3304509999998"/>
    <n v="2686.6876630000002"/>
  </r>
  <r>
    <n v="925096"/>
    <x v="3"/>
    <x v="24"/>
    <x v="2"/>
    <x v="3"/>
    <n v="2450.5701960000001"/>
    <n v="0"/>
    <n v="2821.102249"/>
    <n v="2476.6456640000001"/>
    <n v="2450.5701960000001"/>
  </r>
  <r>
    <n v="925097"/>
    <x v="3"/>
    <x v="24"/>
    <x v="3"/>
    <x v="0"/>
    <n v="778.940742"/>
    <n v="0"/>
    <n v="861.75040000000001"/>
    <n v="810.39007600000002"/>
    <n v="778.940742"/>
  </r>
  <r>
    <n v="925098"/>
    <x v="3"/>
    <x v="24"/>
    <x v="3"/>
    <x v="1"/>
    <n v="743.49134100000003"/>
    <n v="0"/>
    <n v="778.940742"/>
    <n v="765.38717299999996"/>
    <n v="743.49134100000003"/>
  </r>
  <r>
    <n v="925099"/>
    <x v="3"/>
    <x v="24"/>
    <x v="3"/>
    <x v="2"/>
    <n v="0"/>
    <n v="723.35917700000005"/>
    <n v="743.49134100000003"/>
    <n v="724.16056700000001"/>
    <n v="723.35917700000005"/>
  </r>
  <r>
    <n v="925100"/>
    <x v="3"/>
    <x v="24"/>
    <x v="3"/>
    <x v="3"/>
    <n v="1271.4507289999999"/>
    <n v="0"/>
    <n v="1369.5878259999999"/>
    <n v="1287.960392"/>
    <n v="1271.4507289999999"/>
  </r>
  <r>
    <n v="925101"/>
    <x v="3"/>
    <x v="25"/>
    <x v="0"/>
    <x v="0"/>
    <n v="3394.3538779999999"/>
    <n v="0"/>
    <n v="4580.79"/>
    <n v="3400.3204169999999"/>
    <n v="3394.3538779999999"/>
  </r>
  <r>
    <n v="925102"/>
    <x v="3"/>
    <x v="25"/>
    <x v="0"/>
    <x v="1"/>
    <n v="3115.7329500000001"/>
    <n v="0"/>
    <n v="3394.3538779999999"/>
    <n v="3117.374601"/>
    <n v="3115.7329500000001"/>
  </r>
  <r>
    <n v="925103"/>
    <x v="3"/>
    <x v="25"/>
    <x v="0"/>
    <x v="2"/>
    <n v="2572.570827"/>
    <n v="146.796708"/>
    <n v="3115.7329500000001"/>
    <n v="2742.1565690000002"/>
    <n v="2719.3675349999999"/>
  </r>
  <r>
    <n v="925104"/>
    <x v="3"/>
    <x v="25"/>
    <x v="0"/>
    <x v="3"/>
    <n v="3394.2614699999999"/>
    <n v="0"/>
    <n v="4580.79"/>
    <n v="3400.3204169999999"/>
    <n v="3394.2614699999999"/>
  </r>
  <r>
    <n v="925105"/>
    <x v="3"/>
    <x v="25"/>
    <x v="1"/>
    <x v="0"/>
    <n v="10310.198331"/>
    <n v="0"/>
    <n v="12723.496499999999"/>
    <n v="10334.023857"/>
    <n v="10310.198331"/>
  </r>
  <r>
    <n v="925106"/>
    <x v="3"/>
    <x v="25"/>
    <x v="1"/>
    <x v="1"/>
    <n v="9699.4870050000009"/>
    <n v="0"/>
    <n v="10310.198331"/>
    <n v="9715.2998869999992"/>
    <n v="9699.4870050000009"/>
  </r>
  <r>
    <n v="925107"/>
    <x v="3"/>
    <x v="25"/>
    <x v="1"/>
    <x v="2"/>
    <n v="6373.8522050000001"/>
    <n v="2456.1539950000001"/>
    <n v="9699.4870050000009"/>
    <n v="8872.1207630000008"/>
    <n v="8830.0061999999998"/>
  </r>
  <r>
    <n v="925108"/>
    <x v="3"/>
    <x v="25"/>
    <x v="1"/>
    <x v="3"/>
    <n v="2084.1033790000001"/>
    <n v="0"/>
    <n v="2572.570827"/>
    <n v="2089.4420260000002"/>
    <n v="2084.1033790000001"/>
  </r>
  <r>
    <n v="925109"/>
    <x v="3"/>
    <x v="25"/>
    <x v="2"/>
    <x v="0"/>
    <n v="1475.357589"/>
    <n v="0"/>
    <n v="1780.5125"/>
    <n v="1563.111924"/>
    <n v="1475.357589"/>
  </r>
  <r>
    <n v="925110"/>
    <x v="3"/>
    <x v="25"/>
    <x v="2"/>
    <x v="1"/>
    <n v="1385.6970879999999"/>
    <n v="0"/>
    <n v="1475.357589"/>
    <n v="1421.5070370000001"/>
    <n v="1385.6970879999999"/>
  </r>
  <r>
    <n v="925111"/>
    <x v="3"/>
    <x v="25"/>
    <x v="2"/>
    <x v="2"/>
    <n v="142.50874099999999"/>
    <n v="1159.03628"/>
    <n v="1385.6970879999999"/>
    <n v="1310.4537359999999"/>
    <n v="1301.545022"/>
  </r>
  <r>
    <n v="925112"/>
    <x v="3"/>
    <x v="25"/>
    <x v="2"/>
    <x v="3"/>
    <n v="5521.1581249999999"/>
    <n v="0"/>
    <n v="6373.8522050000001"/>
    <n v="5595.6048510000001"/>
    <n v="5521.1581249999999"/>
  </r>
  <r>
    <n v="925113"/>
    <x v="3"/>
    <x v="25"/>
    <x v="3"/>
    <x v="0"/>
    <n v="73.326933999999994"/>
    <n v="0"/>
    <n v="105.16800000000001"/>
    <n v="98.899986999999996"/>
    <n v="73.326933999999994"/>
  </r>
  <r>
    <n v="925114"/>
    <x v="3"/>
    <x v="25"/>
    <x v="3"/>
    <x v="1"/>
    <n v="72.046064999999999"/>
    <n v="0"/>
    <n v="73.326933999999994"/>
    <n v="72.051045000000002"/>
    <n v="72.046064999999999"/>
  </r>
  <r>
    <n v="925115"/>
    <x v="3"/>
    <x v="25"/>
    <x v="3"/>
    <x v="2"/>
    <n v="0"/>
    <n v="70.172397000000004"/>
    <n v="72.046064999999999"/>
    <n v="70.172867999999994"/>
    <n v="70.172397000000004"/>
  </r>
  <r>
    <n v="925116"/>
    <x v="3"/>
    <x v="25"/>
    <x v="3"/>
    <x v="3"/>
    <n v="127.058387"/>
    <n v="0"/>
    <n v="142.50874099999999"/>
    <n v="134.01522"/>
    <n v="127.058387"/>
  </r>
  <r>
    <n v="925117"/>
    <x v="3"/>
    <x v="26"/>
    <x v="0"/>
    <x v="0"/>
    <n v="22030.369602999999"/>
    <n v="0"/>
    <n v="29775.824000000001"/>
    <n v="22102.594154999999"/>
    <n v="22030.369602999999"/>
  </r>
  <r>
    <n v="925118"/>
    <x v="3"/>
    <x v="26"/>
    <x v="0"/>
    <x v="1"/>
    <n v="20212.001774"/>
    <n v="0"/>
    <n v="22030.369602999999"/>
    <n v="20232.691443"/>
    <n v="20212.001774"/>
  </r>
  <r>
    <n v="925119"/>
    <x v="3"/>
    <x v="26"/>
    <x v="0"/>
    <x v="2"/>
    <n v="17212.639012"/>
    <n v="431.697452"/>
    <n v="20212.001774"/>
    <n v="17788.582761999998"/>
    <n v="17644.336463"/>
  </r>
  <r>
    <n v="925120"/>
    <x v="3"/>
    <x v="26"/>
    <x v="0"/>
    <x v="3"/>
    <n v="22044.342283999998"/>
    <n v="0"/>
    <n v="29775.824000000001"/>
    <n v="22102.594154999999"/>
    <n v="22044.342283999998"/>
  </r>
  <r>
    <n v="925121"/>
    <x v="3"/>
    <x v="26"/>
    <x v="1"/>
    <x v="0"/>
    <n v="38078.436324000002"/>
    <n v="0"/>
    <n v="47450.815649999997"/>
    <n v="38539.552471000003"/>
    <n v="38078.436324000002"/>
  </r>
  <r>
    <n v="925122"/>
    <x v="3"/>
    <x v="26"/>
    <x v="1"/>
    <x v="1"/>
    <n v="35459.92355"/>
    <n v="0"/>
    <n v="38078.436324000002"/>
    <n v="35881.310548000001"/>
    <n v="35459.92355"/>
  </r>
  <r>
    <n v="925123"/>
    <x v="3"/>
    <x v="26"/>
    <x v="1"/>
    <x v="2"/>
    <n v="25496.510429000002"/>
    <n v="5514.597761"/>
    <n v="35459.92355"/>
    <n v="32435.192072000002"/>
    <n v="31011.108189999999"/>
  </r>
  <r>
    <n v="925124"/>
    <x v="3"/>
    <x v="26"/>
    <x v="1"/>
    <x v="3"/>
    <n v="13916.066133"/>
    <n v="0"/>
    <n v="17212.639012"/>
    <n v="13980.105405"/>
    <n v="13916.066133"/>
  </r>
  <r>
    <n v="925125"/>
    <x v="3"/>
    <x v="26"/>
    <x v="2"/>
    <x v="0"/>
    <n v="1800.336337"/>
    <n v="0"/>
    <n v="2081.4380000000001"/>
    <n v="1827.2944199999999"/>
    <n v="1800.336337"/>
  </r>
  <r>
    <n v="925126"/>
    <x v="3"/>
    <x v="26"/>
    <x v="2"/>
    <x v="1"/>
    <n v="1639.3325500000001"/>
    <n v="0"/>
    <n v="1800.336337"/>
    <n v="1734.624061"/>
    <n v="1639.3325500000001"/>
  </r>
  <r>
    <n v="925127"/>
    <x v="3"/>
    <x v="26"/>
    <x v="2"/>
    <x v="2"/>
    <n v="355.64667100000003"/>
    <n v="1027.6510929999999"/>
    <n v="1639.3325500000001"/>
    <n v="1550.3167920000001"/>
    <n v="1383.297765"/>
  </r>
  <r>
    <n v="925128"/>
    <x v="3"/>
    <x v="26"/>
    <x v="2"/>
    <x v="3"/>
    <n v="22303.46701"/>
    <n v="0"/>
    <n v="25496.510429000002"/>
    <n v="22383.386504999999"/>
    <n v="22303.46701"/>
  </r>
  <r>
    <n v="925129"/>
    <x v="3"/>
    <x v="26"/>
    <x v="3"/>
    <x v="0"/>
    <n v="318.36970600000001"/>
    <n v="0"/>
    <n v="338.55840000000001"/>
    <n v="318.38031899999999"/>
    <n v="318.36970600000001"/>
  </r>
  <r>
    <n v="925130"/>
    <x v="3"/>
    <x v="26"/>
    <x v="3"/>
    <x v="1"/>
    <n v="307.18738100000002"/>
    <n v="0"/>
    <n v="318.36970600000001"/>
    <n v="312.83007400000002"/>
    <n v="307.18738100000002"/>
  </r>
  <r>
    <n v="925131"/>
    <x v="3"/>
    <x v="26"/>
    <x v="3"/>
    <x v="2"/>
    <n v="0"/>
    <n v="284.162823"/>
    <n v="307.18738100000002"/>
    <n v="299.20050900000001"/>
    <n v="284.162823"/>
  </r>
  <r>
    <n v="925132"/>
    <x v="3"/>
    <x v="26"/>
    <x v="3"/>
    <x v="3"/>
    <n v="334.43519300000003"/>
    <n v="0"/>
    <n v="355.64667100000003"/>
    <n v="334.45013"/>
    <n v="334.43519300000003"/>
  </r>
  <r>
    <n v="925133"/>
    <x v="3"/>
    <x v="27"/>
    <x v="0"/>
    <x v="0"/>
    <n v="292853.63598299999"/>
    <n v="0"/>
    <n v="395815.34399999998"/>
    <n v="293813.72985100001"/>
    <n v="292853.63598299999"/>
  </r>
  <r>
    <n v="925134"/>
    <x v="3"/>
    <x v="27"/>
    <x v="0"/>
    <x v="1"/>
    <n v="268681.74782599998"/>
    <n v="0"/>
    <n v="292853.63598299999"/>
    <n v="268956.779286"/>
    <n v="268681.74782599998"/>
  </r>
  <r>
    <n v="925135"/>
    <x v="3"/>
    <x v="27"/>
    <x v="0"/>
    <x v="2"/>
    <n v="228810.68317400001"/>
    <n v="5738.6312939999998"/>
    <n v="268681.74782599998"/>
    <n v="236466.806262"/>
    <n v="234549.314468"/>
  </r>
  <r>
    <n v="925136"/>
    <x v="3"/>
    <x v="27"/>
    <x v="0"/>
    <x v="3"/>
    <n v="293039.377331"/>
    <n v="0"/>
    <n v="395815.34399999998"/>
    <n v="293813.72985100001"/>
    <n v="293039.377331"/>
  </r>
  <r>
    <n v="925137"/>
    <x v="3"/>
    <x v="27"/>
    <x v="1"/>
    <x v="0"/>
    <n v="526156.34480199998"/>
    <n v="0"/>
    <n v="658339.55125000002"/>
    <n v="534703.38352499995"/>
    <n v="526156.34480199998"/>
  </r>
  <r>
    <n v="925138"/>
    <x v="3"/>
    <x v="27"/>
    <x v="1"/>
    <x v="1"/>
    <n v="489685.54280599998"/>
    <n v="0"/>
    <n v="526156.34480199998"/>
    <n v="495797.12370699999"/>
    <n v="489685.54280599998"/>
  </r>
  <r>
    <n v="925139"/>
    <x v="3"/>
    <x v="27"/>
    <x v="1"/>
    <x v="2"/>
    <n v="346237.37694500003"/>
    <n v="74887.105391999998"/>
    <n v="489685.54280599998"/>
    <n v="447915.36600400001"/>
    <n v="421124.48233700002"/>
  </r>
  <r>
    <n v="925140"/>
    <x v="3"/>
    <x v="27"/>
    <x v="1"/>
    <x v="3"/>
    <n v="184376.79804299999"/>
    <n v="0"/>
    <n v="228810.68317400001"/>
    <n v="185840.03687400001"/>
    <n v="184376.79804299999"/>
  </r>
  <r>
    <n v="925141"/>
    <x v="3"/>
    <x v="27"/>
    <x v="2"/>
    <x v="0"/>
    <n v="24990.709147000001"/>
    <n v="0"/>
    <n v="29054.651999999998"/>
    <n v="25507.078990999998"/>
    <n v="24990.709147000001"/>
  </r>
  <r>
    <n v="925142"/>
    <x v="3"/>
    <x v="27"/>
    <x v="2"/>
    <x v="1"/>
    <n v="22596.027474999999"/>
    <n v="0"/>
    <n v="24990.709147000001"/>
    <n v="24078.548263000001"/>
    <n v="22596.027474999999"/>
  </r>
  <r>
    <n v="925143"/>
    <x v="3"/>
    <x v="27"/>
    <x v="2"/>
    <x v="2"/>
    <n v="4829.0250990000004"/>
    <n v="13953.604294999999"/>
    <n v="22596.027474999999"/>
    <n v="21369.063182999998"/>
    <n v="18782.629392999999"/>
  </r>
  <r>
    <n v="925144"/>
    <x v="3"/>
    <x v="27"/>
    <x v="2"/>
    <x v="3"/>
    <n v="301237.79780300002"/>
    <n v="0"/>
    <n v="346237.37694500003"/>
    <n v="303961.79321999999"/>
    <n v="301237.79780300002"/>
  </r>
  <r>
    <n v="925145"/>
    <x v="3"/>
    <x v="27"/>
    <x v="3"/>
    <x v="0"/>
    <n v="4484.9536280000002"/>
    <n v="0"/>
    <n v="4769.3567999999996"/>
    <n v="4485.1031350000003"/>
    <n v="4484.9536280000002"/>
  </r>
  <r>
    <n v="925146"/>
    <x v="3"/>
    <x v="27"/>
    <x v="3"/>
    <x v="1"/>
    <n v="4327.4254179999998"/>
    <n v="0"/>
    <n v="4484.9536280000002"/>
    <n v="4406.9154349999999"/>
    <n v="4327.4254179999998"/>
  </r>
  <r>
    <n v="925147"/>
    <x v="3"/>
    <x v="27"/>
    <x v="3"/>
    <x v="2"/>
    <n v="0"/>
    <n v="3861.6883889999999"/>
    <n v="4327.4254179999998"/>
    <n v="4214.9123570000002"/>
    <n v="3861.6883889999999"/>
  </r>
  <r>
    <n v="925148"/>
    <x v="3"/>
    <x v="27"/>
    <x v="3"/>
    <x v="3"/>
    <n v="4541.012385"/>
    <n v="0"/>
    <n v="4829.0250990000004"/>
    <n v="4541.2152029999997"/>
    <n v="4541.012385"/>
  </r>
  <r>
    <n v="925149"/>
    <x v="3"/>
    <x v="28"/>
    <x v="0"/>
    <x v="0"/>
    <n v="4999.229421"/>
    <n v="0"/>
    <n v="6734.7830000000004"/>
    <n v="4999.229421"/>
    <n v="4999.229421"/>
  </r>
  <r>
    <n v="925150"/>
    <x v="3"/>
    <x v="28"/>
    <x v="0"/>
    <x v="1"/>
    <n v="4588.6557169999996"/>
    <n v="0"/>
    <n v="4999.229421"/>
    <n v="4591.2923000000001"/>
    <n v="4588.6557169999996"/>
  </r>
  <r>
    <n v="925151"/>
    <x v="3"/>
    <x v="28"/>
    <x v="0"/>
    <x v="2"/>
    <n v="3902.590741"/>
    <n v="97.648848999999998"/>
    <n v="4588.6557169999996"/>
    <n v="4038.4758969999998"/>
    <n v="4000.2395900000001"/>
  </r>
  <r>
    <n v="925152"/>
    <x v="3"/>
    <x v="28"/>
    <x v="0"/>
    <x v="3"/>
    <n v="4999.229421"/>
    <n v="0"/>
    <n v="6734.7830000000004"/>
    <n v="4999.229421"/>
    <n v="4999.229421"/>
  </r>
  <r>
    <n v="925153"/>
    <x v="3"/>
    <x v="28"/>
    <x v="1"/>
    <x v="0"/>
    <n v="3915.4842229999999"/>
    <n v="0"/>
    <n v="4839.7848999999997"/>
    <n v="3930.8732960000002"/>
    <n v="3915.4842229999999"/>
  </r>
  <r>
    <n v="925154"/>
    <x v="3"/>
    <x v="28"/>
    <x v="1"/>
    <x v="1"/>
    <n v="3687.7112980000002"/>
    <n v="0"/>
    <n v="3915.4842229999999"/>
    <n v="3689.5607829999999"/>
    <n v="3687.7112980000002"/>
  </r>
  <r>
    <n v="925155"/>
    <x v="3"/>
    <x v="28"/>
    <x v="1"/>
    <x v="2"/>
    <n v="3113.3254139999999"/>
    <n v="243.88672399999999"/>
    <n v="3687.7112980000002"/>
    <n v="3373.1495239999999"/>
    <n v="3357.2121379999999"/>
  </r>
  <r>
    <n v="925156"/>
    <x v="3"/>
    <x v="28"/>
    <x v="1"/>
    <x v="3"/>
    <n v="3158.130686"/>
    <n v="0"/>
    <n v="3902.590741"/>
    <n v="3169.6842000000001"/>
    <n v="3158.130686"/>
  </r>
  <r>
    <n v="925157"/>
    <x v="3"/>
    <x v="28"/>
    <x v="2"/>
    <x v="0"/>
    <n v="1354.983174"/>
    <n v="0"/>
    <n v="1569.8424"/>
    <n v="1378.1646430000001"/>
    <n v="1354.983174"/>
  </r>
  <r>
    <n v="925158"/>
    <x v="3"/>
    <x v="28"/>
    <x v="2"/>
    <x v="1"/>
    <n v="1297.173898"/>
    <n v="0"/>
    <n v="1354.983174"/>
    <n v="1305.5262889999999"/>
    <n v="1297.173898"/>
  </r>
  <r>
    <n v="925159"/>
    <x v="3"/>
    <x v="28"/>
    <x v="2"/>
    <x v="2"/>
    <n v="226.94334699999999"/>
    <n v="641.37580600000001"/>
    <n v="1297.173898"/>
    <n v="1226.737355"/>
    <n v="868.31915200000003"/>
  </r>
  <r>
    <n v="925160"/>
    <x v="3"/>
    <x v="28"/>
    <x v="2"/>
    <x v="3"/>
    <n v="2709.3179340000002"/>
    <n v="0"/>
    <n v="3113.3254139999999"/>
    <n v="2733.1883809999999"/>
    <n v="2709.3179340000002"/>
  </r>
  <r>
    <n v="925161"/>
    <x v="3"/>
    <x v="28"/>
    <x v="3"/>
    <x v="0"/>
    <n v="6635.6240900000003"/>
    <n v="0"/>
    <n v="7304.4715999999999"/>
    <n v="6869.1250929999997"/>
    <n v="6635.6240900000003"/>
  </r>
  <r>
    <n v="925162"/>
    <x v="3"/>
    <x v="28"/>
    <x v="3"/>
    <x v="1"/>
    <n v="265.400623"/>
    <n v="0"/>
    <n v="6635.6240900000003"/>
    <n v="6520.1642309999997"/>
    <n v="265.400623"/>
  </r>
  <r>
    <n v="925163"/>
    <x v="3"/>
    <x v="28"/>
    <x v="3"/>
    <x v="2"/>
    <n v="0"/>
    <n v="258.39694200000002"/>
    <n v="265.400623"/>
    <n v="258.50020699999999"/>
    <n v="258.39694200000002"/>
  </r>
  <r>
    <n v="925164"/>
    <x v="3"/>
    <x v="28"/>
    <x v="3"/>
    <x v="3"/>
    <n v="210.41843600000001"/>
    <n v="0"/>
    <n v="226.94334699999999"/>
    <n v="213.41752299999999"/>
    <n v="210.41843600000001"/>
  </r>
  <r>
    <n v="925165"/>
    <x v="3"/>
    <x v="29"/>
    <x v="0"/>
    <x v="0"/>
    <n v="22637.371447000001"/>
    <n v="0"/>
    <n v="30535.419000000002"/>
    <n v="22666.441524000002"/>
    <n v="22637.371447000001"/>
  </r>
  <r>
    <n v="925166"/>
    <x v="3"/>
    <x v="29"/>
    <x v="0"/>
    <x v="1"/>
    <n v="20756.379465999999"/>
    <n v="0"/>
    <n v="22637.371447000001"/>
    <n v="20790.161937000001"/>
    <n v="20756.379465999999"/>
  </r>
  <r>
    <n v="925167"/>
    <x v="3"/>
    <x v="29"/>
    <x v="0"/>
    <x v="2"/>
    <n v="18090.130057999999"/>
    <n v="60.099038999999998"/>
    <n v="20756.379465999999"/>
    <n v="18267.689568000002"/>
    <n v="18150.229095999999"/>
  </r>
  <r>
    <n v="925168"/>
    <x v="3"/>
    <x v="29"/>
    <x v="0"/>
    <x v="3"/>
    <n v="22652.319382999998"/>
    <n v="0"/>
    <n v="30535.419000000002"/>
    <n v="22666.441524000002"/>
    <n v="22652.319382999998"/>
  </r>
  <r>
    <n v="925169"/>
    <x v="3"/>
    <x v="29"/>
    <x v="1"/>
    <x v="0"/>
    <n v="28496.099821"/>
    <n v="0"/>
    <n v="35147.188000000002"/>
    <n v="28546.546094000001"/>
    <n v="28496.099821"/>
  </r>
  <r>
    <n v="925170"/>
    <x v="3"/>
    <x v="29"/>
    <x v="1"/>
    <x v="1"/>
    <n v="26265.736781"/>
    <n v="0"/>
    <n v="28496.099821"/>
    <n v="26851.874861"/>
    <n v="26265.736781"/>
  </r>
  <r>
    <n v="925171"/>
    <x v="3"/>
    <x v="29"/>
    <x v="1"/>
    <x v="2"/>
    <n v="22036.769611"/>
    <n v="1204.3930740000001"/>
    <n v="26265.736781"/>
    <n v="24025.269433000001"/>
    <n v="23241.162684999999"/>
  </r>
  <r>
    <n v="925172"/>
    <x v="3"/>
    <x v="29"/>
    <x v="1"/>
    <x v="3"/>
    <n v="14681.478057"/>
    <n v="0"/>
    <n v="18090.130057999999"/>
    <n v="14692.803633"/>
    <n v="14681.478057"/>
  </r>
  <r>
    <n v="925173"/>
    <x v="3"/>
    <x v="29"/>
    <x v="2"/>
    <x v="0"/>
    <n v="2821.5759880000001"/>
    <n v="0"/>
    <n v="3659.4272000000001"/>
    <n v="3212.6111390000001"/>
    <n v="2821.5759880000001"/>
  </r>
  <r>
    <n v="925174"/>
    <x v="3"/>
    <x v="29"/>
    <x v="2"/>
    <x v="1"/>
    <n v="2641.8392650000001"/>
    <n v="0"/>
    <n v="2821.5759880000001"/>
    <n v="2718.5884639999999"/>
    <n v="2641.8392650000001"/>
  </r>
  <r>
    <n v="925175"/>
    <x v="3"/>
    <x v="29"/>
    <x v="2"/>
    <x v="2"/>
    <n v="884.41118200000005"/>
    <n v="1488.169085"/>
    <n v="2641.8392650000001"/>
    <n v="2498.387393"/>
    <n v="2372.5802680000002"/>
  </r>
  <r>
    <n v="925176"/>
    <x v="3"/>
    <x v="29"/>
    <x v="2"/>
    <x v="3"/>
    <n v="19235.896283999999"/>
    <n v="0"/>
    <n v="22036.769611"/>
    <n v="19346.080041000001"/>
    <n v="19235.896283999999"/>
  </r>
  <r>
    <n v="925177"/>
    <x v="3"/>
    <x v="29"/>
    <x v="3"/>
    <x v="0"/>
    <n v="137.383433"/>
    <n v="0"/>
    <n v="185.44200000000001"/>
    <n v="174.389657"/>
    <n v="137.383433"/>
  </r>
  <r>
    <n v="925178"/>
    <x v="3"/>
    <x v="29"/>
    <x v="3"/>
    <x v="1"/>
    <n v="130.296142"/>
    <n v="0"/>
    <n v="137.383433"/>
    <n v="134.99296100000001"/>
    <n v="130.296142"/>
  </r>
  <r>
    <n v="925179"/>
    <x v="3"/>
    <x v="29"/>
    <x v="3"/>
    <x v="2"/>
    <n v="0"/>
    <n v="123.993273"/>
    <n v="130.296142"/>
    <n v="126.90844199999999"/>
    <n v="123.993273"/>
  </r>
  <r>
    <n v="925180"/>
    <x v="3"/>
    <x v="29"/>
    <x v="3"/>
    <x v="3"/>
    <n v="825.38427899999999"/>
    <n v="0"/>
    <n v="884.41118200000005"/>
    <n v="831.70027600000003"/>
    <n v="825.38427899999999"/>
  </r>
  <r>
    <n v="925181"/>
    <x v="3"/>
    <x v="30"/>
    <x v="0"/>
    <x v="0"/>
    <n v="39019.299021999999"/>
    <n v="0"/>
    <n v="52622.5"/>
    <n v="39061.681750000003"/>
    <n v="39019.299021999999"/>
  </r>
  <r>
    <n v="925182"/>
    <x v="3"/>
    <x v="30"/>
    <x v="0"/>
    <x v="1"/>
    <n v="35631.049943999999"/>
    <n v="0"/>
    <n v="39019.299021999999"/>
    <n v="35835.324222000003"/>
    <n v="35631.049943999999"/>
  </r>
  <r>
    <n v="925183"/>
    <x v="3"/>
    <x v="30"/>
    <x v="0"/>
    <x v="2"/>
    <n v="30626.518131000001"/>
    <n v="369.87750899999998"/>
    <n v="35631.049943999999"/>
    <n v="31358.887056"/>
    <n v="30996.395640999999"/>
  </r>
  <r>
    <n v="925184"/>
    <x v="3"/>
    <x v="30"/>
    <x v="0"/>
    <x v="3"/>
    <n v="39031.624408999996"/>
    <n v="0"/>
    <n v="52622.5"/>
    <n v="39061.681750000003"/>
    <n v="39031.624408999996"/>
  </r>
  <r>
    <n v="925185"/>
    <x v="3"/>
    <x v="30"/>
    <x v="1"/>
    <x v="0"/>
    <n v="1714.148371"/>
    <n v="0"/>
    <n v="2129.92065"/>
    <n v="1729.921552"/>
    <n v="1714.148371"/>
  </r>
  <r>
    <n v="925186"/>
    <x v="3"/>
    <x v="30"/>
    <x v="1"/>
    <x v="1"/>
    <n v="1433.6313749999999"/>
    <n v="0"/>
    <n v="1714.148371"/>
    <n v="1615.2420099999999"/>
    <n v="1433.6313749999999"/>
  </r>
  <r>
    <n v="925187"/>
    <x v="3"/>
    <x v="30"/>
    <x v="1"/>
    <x v="2"/>
    <n v="654.71371199999999"/>
    <n v="425.15933200000001"/>
    <n v="1433.6313749999999"/>
    <n v="1311.3426179999999"/>
    <n v="1079.8730439999999"/>
  </r>
  <r>
    <n v="925188"/>
    <x v="3"/>
    <x v="30"/>
    <x v="1"/>
    <x v="3"/>
    <n v="24823.148430000001"/>
    <n v="0"/>
    <n v="30626.518131000001"/>
    <n v="24874.858026000002"/>
    <n v="24823.148430000001"/>
  </r>
  <r>
    <n v="925189"/>
    <x v="3"/>
    <x v="30"/>
    <x v="2"/>
    <x v="0"/>
    <n v="26.286379"/>
    <n v="0"/>
    <n v="30.7135"/>
    <n v="26.963381999999999"/>
    <n v="26.286379"/>
  </r>
  <r>
    <n v="925190"/>
    <x v="3"/>
    <x v="30"/>
    <x v="2"/>
    <x v="1"/>
    <n v="24.165616"/>
    <n v="0"/>
    <n v="26.286379"/>
    <n v="25.326927000000001"/>
    <n v="24.165616"/>
  </r>
  <r>
    <n v="925191"/>
    <x v="3"/>
    <x v="30"/>
    <x v="2"/>
    <x v="2"/>
    <n v="0.28765200000000002"/>
    <n v="21.492630999999999"/>
    <n v="24.165616"/>
    <n v="22.853422999999999"/>
    <n v="21.780282"/>
  </r>
  <r>
    <n v="925192"/>
    <x v="3"/>
    <x v="30"/>
    <x v="2"/>
    <x v="3"/>
    <n v="571.21478999999999"/>
    <n v="0"/>
    <n v="654.71371199999999"/>
    <n v="574.77316800000006"/>
    <n v="571.21478999999999"/>
  </r>
  <r>
    <n v="925193"/>
    <x v="3"/>
    <x v="30"/>
    <x v="3"/>
    <x v="0"/>
    <n v="2.0914480000000002"/>
    <n v="0"/>
    <n v="2.2240000000000002"/>
    <n v="2.09145"/>
    <n v="2.0914480000000002"/>
  </r>
  <r>
    <n v="925194"/>
    <x v="3"/>
    <x v="30"/>
    <x v="3"/>
    <x v="1"/>
    <n v="2.054907"/>
    <n v="0"/>
    <n v="2.0914480000000002"/>
    <n v="2.0550570000000001"/>
    <n v="2.054907"/>
  </r>
  <r>
    <n v="925195"/>
    <x v="3"/>
    <x v="30"/>
    <x v="3"/>
    <x v="2"/>
    <n v="0"/>
    <n v="2.001315"/>
    <n v="2.054907"/>
    <n v="2.0014799999999999"/>
    <n v="2.001315"/>
  </r>
  <r>
    <n v="925196"/>
    <x v="3"/>
    <x v="30"/>
    <x v="3"/>
    <x v="3"/>
    <n v="0.270507"/>
    <n v="0"/>
    <n v="0.28765200000000002"/>
    <n v="0.27050800000000003"/>
    <n v="0.270507"/>
  </r>
  <r>
    <n v="925197"/>
    <x v="3"/>
    <x v="31"/>
    <x v="0"/>
    <x v="0"/>
    <n v="292644.74266799999"/>
    <n v="0"/>
    <n v="394668.75"/>
    <n v="292962.61312499997"/>
    <n v="292644.74266799999"/>
  </r>
  <r>
    <n v="925198"/>
    <x v="3"/>
    <x v="31"/>
    <x v="0"/>
    <x v="1"/>
    <n v="267232.87458100001"/>
    <n v="0"/>
    <n v="292644.74266799999"/>
    <n v="268764.93166599999"/>
    <n v="267232.87458100001"/>
  </r>
  <r>
    <n v="925199"/>
    <x v="3"/>
    <x v="31"/>
    <x v="0"/>
    <x v="2"/>
    <n v="229641.47873100001"/>
    <n v="2773.3880119999999"/>
    <n v="267232.87458100001"/>
    <n v="235191.65291899999"/>
    <n v="232414.86674299999"/>
  </r>
  <r>
    <n v="925200"/>
    <x v="3"/>
    <x v="31"/>
    <x v="0"/>
    <x v="3"/>
    <n v="292737.18306800001"/>
    <n v="0"/>
    <n v="394668.75"/>
    <n v="292962.61312499997"/>
    <n v="292737.18306800001"/>
  </r>
  <r>
    <n v="925201"/>
    <x v="3"/>
    <x v="31"/>
    <x v="1"/>
    <x v="0"/>
    <n v="99809.834533999994"/>
    <n v="0"/>
    <n v="124056.70695000001"/>
    <n v="100758.857385"/>
    <n v="99809.834533999994"/>
  </r>
  <r>
    <n v="925202"/>
    <x v="3"/>
    <x v="31"/>
    <x v="1"/>
    <x v="1"/>
    <n v="82977.015648999994"/>
    <n v="0"/>
    <n v="99809.834533999994"/>
    <n v="94050.807081999999"/>
    <n v="82977.015648999994"/>
  </r>
  <r>
    <n v="925203"/>
    <x v="3"/>
    <x v="31"/>
    <x v="1"/>
    <x v="2"/>
    <n v="37510.900441999998"/>
    <n v="24358.905424"/>
    <n v="82977.015648999994"/>
    <n v="75899.076214000001"/>
    <n v="61869.805866000002"/>
  </r>
  <r>
    <n v="925204"/>
    <x v="3"/>
    <x v="31"/>
    <x v="1"/>
    <x v="3"/>
    <n v="186047.38080099999"/>
    <n v="0"/>
    <n v="229641.47873100001"/>
    <n v="186514.809025"/>
    <n v="186047.38080099999"/>
  </r>
  <r>
    <n v="925205"/>
    <x v="3"/>
    <x v="31"/>
    <x v="2"/>
    <x v="0"/>
    <n v="1876.1566459999999"/>
    <n v="0"/>
    <n v="2220.5860499999999"/>
    <n v="1949.452493"/>
    <n v="1876.1566459999999"/>
  </r>
  <r>
    <n v="925206"/>
    <x v="3"/>
    <x v="31"/>
    <x v="2"/>
    <x v="1"/>
    <n v="1724.7898439999999"/>
    <n v="0"/>
    <n v="1876.1566459999999"/>
    <n v="1807.676929"/>
    <n v="1724.7898439999999"/>
  </r>
  <r>
    <n v="925207"/>
    <x v="3"/>
    <x v="31"/>
    <x v="2"/>
    <x v="2"/>
    <n v="20.530791000000001"/>
    <n v="1534.008965"/>
    <n v="1724.7898439999999"/>
    <n v="1631.1337559999999"/>
    <n v="1554.5397559999999"/>
  </r>
  <r>
    <n v="925208"/>
    <x v="3"/>
    <x v="31"/>
    <x v="2"/>
    <x v="3"/>
    <n v="32435.212718999999"/>
    <n v="0"/>
    <n v="37510.900441999998"/>
    <n v="32930.819497999997"/>
    <n v="32435.212718999999"/>
  </r>
  <r>
    <n v="925209"/>
    <x v="3"/>
    <x v="31"/>
    <x v="3"/>
    <x v="0"/>
    <n v="80.468074999999999"/>
    <n v="0"/>
    <n v="85.567999999999998"/>
    <n v="80.468147000000002"/>
    <n v="80.468074999999999"/>
  </r>
  <r>
    <n v="925210"/>
    <x v="3"/>
    <x v="31"/>
    <x v="3"/>
    <x v="1"/>
    <n v="79.062188000000006"/>
    <n v="0"/>
    <n v="80.468074999999999"/>
    <n v="79.067930000000004"/>
    <n v="79.062188000000006"/>
  </r>
  <r>
    <n v="925211"/>
    <x v="3"/>
    <x v="31"/>
    <x v="3"/>
    <x v="2"/>
    <n v="0"/>
    <n v="77.000225"/>
    <n v="79.062188000000006"/>
    <n v="77.006570999999994"/>
    <n v="77.000225"/>
  </r>
  <r>
    <n v="925212"/>
    <x v="3"/>
    <x v="31"/>
    <x v="3"/>
    <x v="3"/>
    <n v="19.307123000000001"/>
    <n v="0"/>
    <n v="20.530791000000001"/>
    <n v="19.307155999999999"/>
    <n v="19.307123000000001"/>
  </r>
  <r>
    <n v="925213"/>
    <x v="3"/>
    <x v="32"/>
    <x v="0"/>
    <x v="0"/>
    <n v="8036.0022929999996"/>
    <n v="0"/>
    <n v="10833.6875"/>
    <n v="8041.8462310000004"/>
    <n v="8036.0022929999996"/>
  </r>
  <r>
    <n v="925214"/>
    <x v="3"/>
    <x v="32"/>
    <x v="0"/>
    <x v="1"/>
    <n v="7335.582437"/>
    <n v="0"/>
    <n v="8036.0022929999996"/>
    <n v="7380.2645060000004"/>
    <n v="7335.582437"/>
  </r>
  <r>
    <n v="925215"/>
    <x v="3"/>
    <x v="32"/>
    <x v="0"/>
    <x v="2"/>
    <n v="6277.8175160000001"/>
    <n v="112.332381"/>
    <n v="7335.582437"/>
    <n v="6456.0461029999997"/>
    <n v="6390.1498970000002"/>
  </r>
  <r>
    <n v="925216"/>
    <x v="3"/>
    <x v="32"/>
    <x v="0"/>
    <x v="3"/>
    <n v="8038.6628129999999"/>
    <n v="0"/>
    <n v="10833.6875"/>
    <n v="8041.8462310000004"/>
    <n v="8038.6628129999999"/>
  </r>
  <r>
    <n v="925217"/>
    <x v="3"/>
    <x v="32"/>
    <x v="1"/>
    <x v="0"/>
    <n v="3084.3010319999999"/>
    <n v="0"/>
    <n v="3824.0137500000001"/>
    <n v="3105.8639680000001"/>
    <n v="3084.3010319999999"/>
  </r>
  <r>
    <n v="925218"/>
    <x v="3"/>
    <x v="32"/>
    <x v="1"/>
    <x v="1"/>
    <n v="2831.636559"/>
    <n v="0"/>
    <n v="3084.3010319999999"/>
    <n v="2906.3368620000001"/>
    <n v="2831.636559"/>
  </r>
  <r>
    <n v="925219"/>
    <x v="3"/>
    <x v="32"/>
    <x v="1"/>
    <x v="2"/>
    <n v="2074.8656099999998"/>
    <n v="292.92998499999999"/>
    <n v="2831.636559"/>
    <n v="2590.0979600000001"/>
    <n v="2367.7955959999999"/>
  </r>
  <r>
    <n v="925220"/>
    <x v="3"/>
    <x v="32"/>
    <x v="1"/>
    <x v="3"/>
    <n v="5091.0039139999999"/>
    <n v="0"/>
    <n v="6277.8175160000001"/>
    <n v="5098.8433859999996"/>
    <n v="5091.0039139999999"/>
  </r>
  <r>
    <n v="925221"/>
    <x v="3"/>
    <x v="32"/>
    <x v="2"/>
    <x v="0"/>
    <n v="656.88465399999995"/>
    <n v="0"/>
    <n v="750.51390000000004"/>
    <n v="658.87615300000004"/>
    <n v="656.88465399999995"/>
  </r>
  <r>
    <n v="925222"/>
    <x v="3"/>
    <x v="32"/>
    <x v="2"/>
    <x v="1"/>
    <n v="560.13267599999995"/>
    <n v="0"/>
    <n v="656.88465399999995"/>
    <n v="632.90836400000001"/>
    <n v="560.13267599999995"/>
  </r>
  <r>
    <n v="925223"/>
    <x v="3"/>
    <x v="32"/>
    <x v="2"/>
    <x v="2"/>
    <n v="81.775324999999995"/>
    <n v="369.34716100000003"/>
    <n v="560.13267599999995"/>
    <n v="529.71747200000004"/>
    <n v="451.12248599999998"/>
  </r>
  <r>
    <n v="925224"/>
    <x v="3"/>
    <x v="32"/>
    <x v="2"/>
    <x v="3"/>
    <n v="1820.416907"/>
    <n v="0"/>
    <n v="2074.8656099999998"/>
    <n v="1821.5245190000001"/>
    <n v="1820.416907"/>
  </r>
  <r>
    <n v="925225"/>
    <x v="3"/>
    <x v="32"/>
    <x v="3"/>
    <x v="0"/>
    <n v="191.14673500000001"/>
    <n v="0"/>
    <n v="204.63765000000001"/>
    <n v="192.44124600000001"/>
    <n v="191.14673500000001"/>
  </r>
  <r>
    <n v="925226"/>
    <x v="3"/>
    <x v="32"/>
    <x v="3"/>
    <x v="1"/>
    <n v="180.747466"/>
    <n v="0"/>
    <n v="191.14673500000001"/>
    <n v="187.82078200000001"/>
    <n v="180.747466"/>
  </r>
  <r>
    <n v="925227"/>
    <x v="3"/>
    <x v="32"/>
    <x v="3"/>
    <x v="2"/>
    <n v="0"/>
    <n v="168.985353"/>
    <n v="180.747466"/>
    <n v="176.04803200000001"/>
    <n v="168.985353"/>
  </r>
  <r>
    <n v="925228"/>
    <x v="3"/>
    <x v="32"/>
    <x v="3"/>
    <x v="3"/>
    <n v="76.803811999999994"/>
    <n v="0"/>
    <n v="81.775324999999995"/>
    <n v="76.901516000000001"/>
    <n v="76.803811999999994"/>
  </r>
  <r>
    <n v="925229"/>
    <x v="3"/>
    <x v="33"/>
    <x v="0"/>
    <x v="0"/>
    <n v="104468.029815"/>
    <n v="0"/>
    <n v="140837.9375"/>
    <n v="104544.00100600001"/>
    <n v="104468.029815"/>
  </r>
  <r>
    <n v="925230"/>
    <x v="3"/>
    <x v="33"/>
    <x v="0"/>
    <x v="1"/>
    <n v="95362.571683999995"/>
    <n v="0"/>
    <n v="104468.029815"/>
    <n v="95943.438582000002"/>
    <n v="95362.571683999995"/>
  </r>
  <r>
    <n v="925231"/>
    <x v="3"/>
    <x v="33"/>
    <x v="0"/>
    <x v="2"/>
    <n v="81611.627701999998"/>
    <n v="1460.3209549999999"/>
    <n v="95362.571683999995"/>
    <n v="83928.599338999993"/>
    <n v="83071.948657000001"/>
  </r>
  <r>
    <n v="925232"/>
    <x v="3"/>
    <x v="33"/>
    <x v="0"/>
    <x v="3"/>
    <n v="104502.616567"/>
    <n v="0"/>
    <n v="140837.9375"/>
    <n v="104544.00100600001"/>
    <n v="104502.616567"/>
  </r>
  <r>
    <n v="925233"/>
    <x v="3"/>
    <x v="33"/>
    <x v="1"/>
    <x v="0"/>
    <n v="176998.42936000001"/>
    <n v="0"/>
    <n v="219448.23824999999"/>
    <n v="178235.859107"/>
    <n v="176998.42936000001"/>
  </r>
  <r>
    <n v="925234"/>
    <x v="3"/>
    <x v="33"/>
    <x v="1"/>
    <x v="1"/>
    <n v="162088.46205999999"/>
    <n v="0"/>
    <n v="176998.42936000001"/>
    <n v="166785.61998600001"/>
    <n v="162088.46205999999"/>
  </r>
  <r>
    <n v="925235"/>
    <x v="3"/>
    <x v="33"/>
    <x v="1"/>
    <x v="2"/>
    <n v="118769.400232"/>
    <n v="16767.890162"/>
    <n v="162088.46205999999"/>
    <n v="148262.316246"/>
    <n v="135537.29039400001"/>
  </r>
  <r>
    <n v="925236"/>
    <x v="3"/>
    <x v="33"/>
    <x v="1"/>
    <x v="3"/>
    <n v="66181.153533999997"/>
    <n v="0"/>
    <n v="81611.627701999998"/>
    <n v="66284.964019999999"/>
    <n v="66181.153533999997"/>
  </r>
  <r>
    <n v="925237"/>
    <x v="3"/>
    <x v="33"/>
    <x v="2"/>
    <x v="0"/>
    <n v="49467.336168000002"/>
    <n v="0"/>
    <n v="56518.177349999998"/>
    <n v="49617.307895999998"/>
    <n v="49467.336168000002"/>
  </r>
  <r>
    <n v="925238"/>
    <x v="3"/>
    <x v="33"/>
    <x v="2"/>
    <x v="1"/>
    <n v="41528.126233000003"/>
    <n v="0"/>
    <n v="49467.336168000002"/>
    <n v="47661.778398000002"/>
    <n v="41528.126233000003"/>
  </r>
  <r>
    <n v="925239"/>
    <x v="3"/>
    <x v="33"/>
    <x v="2"/>
    <x v="2"/>
    <n v="6062.8064759999997"/>
    <n v="27383.325745999999"/>
    <n v="41528.126233000003"/>
    <n v="39273.148977999997"/>
    <n v="33446.132222"/>
  </r>
  <r>
    <n v="925240"/>
    <x v="3"/>
    <x v="33"/>
    <x v="2"/>
    <x v="3"/>
    <n v="104204.254539"/>
    <n v="0"/>
    <n v="118769.400232"/>
    <n v="104267.656464"/>
    <n v="104204.254539"/>
  </r>
  <r>
    <n v="925241"/>
    <x v="3"/>
    <x v="33"/>
    <x v="3"/>
    <x v="0"/>
    <n v="8103.1698150000002"/>
    <n v="0"/>
    <n v="8675.0821500000002"/>
    <n v="8158.0472540000001"/>
    <n v="8103.1698150000002"/>
  </r>
  <r>
    <n v="925242"/>
    <x v="3"/>
    <x v="33"/>
    <x v="3"/>
    <x v="1"/>
    <n v="7662.3198030000003"/>
    <n v="0"/>
    <n v="8103.1698150000002"/>
    <n v="7962.1746599999997"/>
    <n v="7662.3198030000003"/>
  </r>
  <r>
    <n v="925243"/>
    <x v="3"/>
    <x v="33"/>
    <x v="3"/>
    <x v="2"/>
    <n v="0"/>
    <n v="7163.6955550000002"/>
    <n v="7662.3198030000003"/>
    <n v="7463.0994879999998"/>
    <n v="7163.6955550000002"/>
  </r>
  <r>
    <n v="925244"/>
    <x v="3"/>
    <x v="33"/>
    <x v="3"/>
    <x v="3"/>
    <n v="5694.2195179999999"/>
    <n v="0"/>
    <n v="6062.8064759999997"/>
    <n v="5701.4632099999999"/>
    <n v="5694.2195179999999"/>
  </r>
  <r>
    <n v="925245"/>
    <x v="3"/>
    <x v="34"/>
    <x v="0"/>
    <x v="0"/>
    <n v="29675.369718999998"/>
    <n v="0"/>
    <n v="40015.800000000003"/>
    <n v="29703.728340000001"/>
    <n v="29675.369718999998"/>
  </r>
  <r>
    <n v="925246"/>
    <x v="3"/>
    <x v="34"/>
    <x v="0"/>
    <x v="1"/>
    <n v="27187.582984000001"/>
    <n v="0"/>
    <n v="29675.369718999998"/>
    <n v="27253.859550000001"/>
    <n v="27187.582984000001"/>
  </r>
  <r>
    <n v="925247"/>
    <x v="3"/>
    <x v="34"/>
    <x v="0"/>
    <x v="2"/>
    <n v="22700.521013000001"/>
    <n v="1067.675467"/>
    <n v="27187.582984000001"/>
    <n v="23927.791784000001"/>
    <n v="23768.196479999999"/>
  </r>
  <r>
    <n v="925248"/>
    <x v="3"/>
    <x v="34"/>
    <x v="0"/>
    <x v="3"/>
    <n v="29700.906779000001"/>
    <n v="0"/>
    <n v="40015.800000000003"/>
    <n v="29703.728340000001"/>
    <n v="29700.906779000001"/>
  </r>
  <r>
    <n v="925249"/>
    <x v="3"/>
    <x v="34"/>
    <x v="1"/>
    <x v="0"/>
    <n v="18968.224898"/>
    <n v="0"/>
    <n v="23378.071199999998"/>
    <n v="18987.669429000001"/>
    <n v="18968.224898"/>
  </r>
  <r>
    <n v="925250"/>
    <x v="3"/>
    <x v="34"/>
    <x v="1"/>
    <x v="1"/>
    <n v="17705.488889"/>
    <n v="0"/>
    <n v="18968.224898"/>
    <n v="17873.758322000001"/>
    <n v="17705.488889"/>
  </r>
  <r>
    <n v="925251"/>
    <x v="3"/>
    <x v="34"/>
    <x v="1"/>
    <x v="2"/>
    <n v="14077.467919000001"/>
    <n v="1726.065384"/>
    <n v="17705.488889"/>
    <n v="16195.210686"/>
    <n v="15803.533304"/>
  </r>
  <r>
    <n v="925252"/>
    <x v="3"/>
    <x v="34"/>
    <x v="1"/>
    <x v="3"/>
    <n v="18435.539138"/>
    <n v="0"/>
    <n v="22700.521013000001"/>
    <n v="18437.363165999999"/>
    <n v="18435.539138"/>
  </r>
  <r>
    <n v="925253"/>
    <x v="3"/>
    <x v="34"/>
    <x v="2"/>
    <x v="0"/>
    <n v="10440.243412"/>
    <n v="0"/>
    <n v="12013.796399999999"/>
    <n v="10546.91186"/>
    <n v="10440.243412"/>
  </r>
  <r>
    <n v="925254"/>
    <x v="3"/>
    <x v="34"/>
    <x v="2"/>
    <x v="1"/>
    <n v="9548.9484140000004"/>
    <n v="0"/>
    <n v="10440.243412"/>
    <n v="10059.174528"/>
    <n v="9548.9484140000004"/>
  </r>
  <r>
    <n v="925255"/>
    <x v="3"/>
    <x v="34"/>
    <x v="2"/>
    <x v="2"/>
    <n v="3058.6905409999999"/>
    <n v="5599.7403409999997"/>
    <n v="9548.9484140000004"/>
    <n v="9030.4405150000002"/>
    <n v="8658.4308820000006"/>
  </r>
  <r>
    <n v="925256"/>
    <x v="3"/>
    <x v="34"/>
    <x v="2"/>
    <x v="3"/>
    <n v="12354.101017000001"/>
    <n v="0"/>
    <n v="14077.467919000001"/>
    <n v="12358.609086"/>
    <n v="12354.101017000001"/>
  </r>
  <r>
    <n v="925257"/>
    <x v="3"/>
    <x v="34"/>
    <x v="3"/>
    <x v="0"/>
    <n v="5194.7283459999999"/>
    <n v="0"/>
    <n v="5524.0087000000003"/>
    <n v="5194.7777809999998"/>
    <n v="5194.7283459999999"/>
  </r>
  <r>
    <n v="925258"/>
    <x v="3"/>
    <x v="34"/>
    <x v="3"/>
    <x v="1"/>
    <n v="4960.0723319999997"/>
    <n v="0"/>
    <n v="5194.7283459999999"/>
    <n v="5104.3400730000003"/>
    <n v="4960.0723319999997"/>
  </r>
  <r>
    <n v="925259"/>
    <x v="3"/>
    <x v="34"/>
    <x v="3"/>
    <x v="2"/>
    <n v="0"/>
    <n v="4551.9519220000002"/>
    <n v="4960.0723319999997"/>
    <n v="4831.1104509999996"/>
    <n v="4551.9519220000002"/>
  </r>
  <r>
    <n v="925260"/>
    <x v="3"/>
    <x v="34"/>
    <x v="3"/>
    <x v="3"/>
    <n v="2876.3910879999999"/>
    <n v="0"/>
    <n v="3058.6905409999999"/>
    <n v="2876.3925850000001"/>
    <n v="2876.3910879999999"/>
  </r>
  <r>
    <n v="925261"/>
    <x v="3"/>
    <x v="35"/>
    <x v="1"/>
    <x v="0"/>
    <n v="385.31554199999999"/>
    <n v="0"/>
    <n v="474.9008"/>
    <n v="385.71442999999999"/>
    <n v="385.31554199999999"/>
  </r>
  <r>
    <n v="925262"/>
    <x v="3"/>
    <x v="35"/>
    <x v="1"/>
    <x v="1"/>
    <n v="359.66465399999998"/>
    <n v="0"/>
    <n v="385.31554199999999"/>
    <n v="363.08283499999999"/>
    <n v="359.66465399999998"/>
  </r>
  <r>
    <n v="925263"/>
    <x v="3"/>
    <x v="35"/>
    <x v="1"/>
    <x v="2"/>
    <n v="285.77938699999999"/>
    <n v="35.039960000000001"/>
    <n v="359.66465399999998"/>
    <n v="328.98525899999999"/>
    <n v="320.819346"/>
  </r>
  <r>
    <n v="925264"/>
    <x v="3"/>
    <x v="35"/>
    <x v="1"/>
    <x v="3"/>
    <n v="385.67447600000003"/>
    <n v="0"/>
    <n v="474.9008"/>
    <n v="385.71442999999999"/>
    <n v="385.67447600000003"/>
  </r>
  <r>
    <n v="925265"/>
    <x v="3"/>
    <x v="35"/>
    <x v="2"/>
    <x v="0"/>
    <n v="211.95774"/>
    <n v="0"/>
    <n v="243.904"/>
    <n v="214.123322"/>
    <n v="211.95774"/>
  </r>
  <r>
    <n v="925266"/>
    <x v="3"/>
    <x v="35"/>
    <x v="2"/>
    <x v="1"/>
    <n v="193.628681"/>
    <n v="0"/>
    <n v="211.95774"/>
    <n v="204.221282"/>
    <n v="193.628681"/>
  </r>
  <r>
    <n v="925267"/>
    <x v="3"/>
    <x v="35"/>
    <x v="2"/>
    <x v="2"/>
    <n v="62.022559000000001"/>
    <n v="113.548664"/>
    <n v="193.628681"/>
    <n v="183.114644"/>
    <n v="175.571223"/>
  </r>
  <r>
    <n v="925268"/>
    <x v="3"/>
    <x v="35"/>
    <x v="2"/>
    <x v="3"/>
    <n v="250.794208"/>
    <n v="0"/>
    <n v="285.77938699999999"/>
    <n v="250.88572400000001"/>
    <n v="250.794208"/>
  </r>
  <r>
    <n v="925269"/>
    <x v="3"/>
    <x v="35"/>
    <x v="3"/>
    <x v="0"/>
    <n v="106.398759"/>
    <n v="0"/>
    <n v="113.1431"/>
    <n v="106.399771"/>
    <n v="106.398759"/>
  </r>
  <r>
    <n v="925270"/>
    <x v="3"/>
    <x v="35"/>
    <x v="3"/>
    <x v="1"/>
    <n v="101.278797"/>
    <n v="0"/>
    <n v="106.398759"/>
    <n v="104.54742"/>
    <n v="101.278797"/>
  </r>
  <r>
    <n v="925271"/>
    <x v="3"/>
    <x v="35"/>
    <x v="3"/>
    <x v="2"/>
    <n v="0"/>
    <n v="92.945462000000006"/>
    <n v="101.278797"/>
    <n v="98.645548000000005"/>
    <n v="92.945462000000006"/>
  </r>
  <r>
    <n v="925272"/>
    <x v="3"/>
    <x v="35"/>
    <x v="3"/>
    <x v="3"/>
    <n v="58.325983999999998"/>
    <n v="0"/>
    <n v="62.022559000000001"/>
    <n v="58.326014000000001"/>
    <n v="58.325983999999998"/>
  </r>
  <r>
    <n v="925273"/>
    <x v="3"/>
    <x v="36"/>
    <x v="0"/>
    <x v="0"/>
    <n v="32492.726366999999"/>
    <n v="0"/>
    <n v="43797.120000000003"/>
    <n v="32510.602176"/>
    <n v="32492.726366999999"/>
  </r>
  <r>
    <n v="925274"/>
    <x v="3"/>
    <x v="36"/>
    <x v="0"/>
    <x v="1"/>
    <n v="29654.837916"/>
    <n v="0"/>
    <n v="32492.726366999999"/>
    <n v="29841.319895000001"/>
    <n v="29654.837916"/>
  </r>
  <r>
    <n v="925275"/>
    <x v="3"/>
    <x v="36"/>
    <x v="0"/>
    <x v="2"/>
    <n v="24754.930899999999"/>
    <n v="831.76858900000002"/>
    <n v="29654.837916"/>
    <n v="26099.222849999998"/>
    <n v="25586.699488999999"/>
  </r>
  <r>
    <n v="925276"/>
    <x v="3"/>
    <x v="36"/>
    <x v="0"/>
    <x v="3"/>
    <n v="32497.439836000001"/>
    <n v="0"/>
    <n v="43797.120000000003"/>
    <n v="32510.602176"/>
    <n v="32497.439836000001"/>
  </r>
  <r>
    <n v="925277"/>
    <x v="3"/>
    <x v="36"/>
    <x v="1"/>
    <x v="0"/>
    <n v="9822.1608840000008"/>
    <n v="0"/>
    <n v="12221.5245"/>
    <n v="9926.3221990000002"/>
    <n v="9822.1608840000008"/>
  </r>
  <r>
    <n v="925278"/>
    <x v="3"/>
    <x v="36"/>
    <x v="1"/>
    <x v="1"/>
    <n v="7588.3563459999996"/>
    <n v="0"/>
    <n v="9822.1608840000008"/>
    <n v="9255.4222009999994"/>
    <n v="7588.3563459999996"/>
  </r>
  <r>
    <n v="925279"/>
    <x v="3"/>
    <x v="36"/>
    <x v="1"/>
    <x v="2"/>
    <n v="2392.5219029999998"/>
    <n v="3498.6282270000002"/>
    <n v="7588.3563459999996"/>
    <n v="6941.0695500000002"/>
    <n v="5891.15013"/>
  </r>
  <r>
    <n v="925280"/>
    <x v="3"/>
    <x v="36"/>
    <x v="1"/>
    <x v="3"/>
    <n v="20065.220794000001"/>
    <n v="0"/>
    <n v="24754.930899999999"/>
    <n v="20105.954877"/>
    <n v="20065.220794000001"/>
  </r>
  <r>
    <n v="925281"/>
    <x v="3"/>
    <x v="36"/>
    <x v="2"/>
    <x v="0"/>
    <n v="1457.7533699999999"/>
    <n v="0"/>
    <n v="1669.3653999999999"/>
    <n v="1465.535885"/>
    <n v="1457.7533699999999"/>
  </r>
  <r>
    <n v="925282"/>
    <x v="3"/>
    <x v="36"/>
    <x v="2"/>
    <x v="1"/>
    <n v="1254.802927"/>
    <n v="0"/>
    <n v="1457.7533699999999"/>
    <n v="1404.545372"/>
    <n v="1254.802927"/>
  </r>
  <r>
    <n v="925283"/>
    <x v="3"/>
    <x v="36"/>
    <x v="2"/>
    <x v="2"/>
    <n v="48.568866"/>
    <n v="1046.374086"/>
    <n v="1254.802927"/>
    <n v="1186.667128"/>
    <n v="1094.9429520000001"/>
  </r>
  <r>
    <n v="925284"/>
    <x v="3"/>
    <x v="36"/>
    <x v="2"/>
    <x v="3"/>
    <n v="2098.188482"/>
    <n v="0"/>
    <n v="2392.5219029999998"/>
    <n v="2100.3949779999998"/>
    <n v="2098.188482"/>
  </r>
  <r>
    <n v="925285"/>
    <x v="3"/>
    <x v="36"/>
    <x v="3"/>
    <x v="0"/>
    <n v="5.4539540000000004"/>
    <n v="0"/>
    <n v="5.8135000000000003"/>
    <n v="5.467015"/>
    <n v="5.4539540000000004"/>
  </r>
  <r>
    <n v="925286"/>
    <x v="3"/>
    <x v="36"/>
    <x v="3"/>
    <x v="1"/>
    <n v="5.2785589999999996"/>
    <n v="0"/>
    <n v="5.4539540000000004"/>
    <n v="5.3590549999999997"/>
    <n v="5.2785589999999996"/>
  </r>
  <r>
    <n v="925287"/>
    <x v="3"/>
    <x v="36"/>
    <x v="3"/>
    <x v="2"/>
    <n v="0"/>
    <n v="5.004759"/>
    <n v="5.2785589999999996"/>
    <n v="5.1413159999999998"/>
    <n v="5.004759"/>
  </r>
  <r>
    <n v="925288"/>
    <x v="3"/>
    <x v="36"/>
    <x v="3"/>
    <x v="3"/>
    <n v="45.668711000000002"/>
    <n v="0"/>
    <n v="48.568866"/>
    <n v="45.674162000000003"/>
    <n v="45.668711000000002"/>
  </r>
  <r>
    <n v="925289"/>
    <x v="3"/>
    <x v="37"/>
    <x v="0"/>
    <x v="0"/>
    <n v="324927.26366900001"/>
    <n v="0"/>
    <n v="437971.20000000001"/>
    <n v="325106.02175999997"/>
    <n v="324927.26366900001"/>
  </r>
  <r>
    <n v="925290"/>
    <x v="3"/>
    <x v="37"/>
    <x v="0"/>
    <x v="1"/>
    <n v="296548.37916100002"/>
    <n v="0"/>
    <n v="324927.26366900001"/>
    <n v="298413.19895300001"/>
    <n v="296548.37916100002"/>
  </r>
  <r>
    <n v="925291"/>
    <x v="3"/>
    <x v="37"/>
    <x v="0"/>
    <x v="2"/>
    <n v="247013.50555500001"/>
    <n v="8299.6828310000001"/>
    <n v="296548.37916100002"/>
    <n v="260992.2285"/>
    <n v="255313.18838599999"/>
  </r>
  <r>
    <n v="925292"/>
    <x v="3"/>
    <x v="37"/>
    <x v="0"/>
    <x v="3"/>
    <n v="324974.39836200001"/>
    <n v="0"/>
    <n v="437971.20000000001"/>
    <n v="325106.02175999997"/>
    <n v="324974.39836200001"/>
  </r>
  <r>
    <n v="925293"/>
    <x v="3"/>
    <x v="37"/>
    <x v="1"/>
    <x v="0"/>
    <n v="113787.234876"/>
    <n v="0"/>
    <n v="141618.09940000001"/>
    <n v="115022.220333"/>
    <n v="113787.234876"/>
  </r>
  <r>
    <n v="925294"/>
    <x v="3"/>
    <x v="37"/>
    <x v="1"/>
    <x v="1"/>
    <n v="86950.469287999993"/>
    <n v="0"/>
    <n v="113787.234876"/>
    <n v="107221.711423"/>
    <n v="86950.469287999993"/>
  </r>
  <r>
    <n v="925295"/>
    <x v="3"/>
    <x v="37"/>
    <x v="1"/>
    <x v="2"/>
    <n v="27255.237477999999"/>
    <n v="39855.828727"/>
    <n v="86950.469287999993"/>
    <n v="79533.594257000004"/>
    <n v="67111.066206000003"/>
  </r>
  <r>
    <n v="925296"/>
    <x v="3"/>
    <x v="37"/>
    <x v="1"/>
    <x v="3"/>
    <n v="200140.34344900001"/>
    <n v="0"/>
    <n v="247013.50555500001"/>
    <n v="200624.36921100001"/>
    <n v="200140.34344900001"/>
  </r>
  <r>
    <n v="925297"/>
    <x v="3"/>
    <x v="37"/>
    <x v="2"/>
    <x v="0"/>
    <n v="17874.350465"/>
    <n v="0"/>
    <n v="20478.725699999999"/>
    <n v="17978.273292000002"/>
    <n v="17874.350465"/>
  </r>
  <r>
    <n v="925298"/>
    <x v="3"/>
    <x v="37"/>
    <x v="2"/>
    <x v="1"/>
    <n v="15324.814485999999"/>
    <n v="0"/>
    <n v="17874.350465"/>
    <n v="17221.936673"/>
    <n v="15324.814485999999"/>
  </r>
  <r>
    <n v="925299"/>
    <x v="3"/>
    <x v="37"/>
    <x v="2"/>
    <x v="2"/>
    <n v="590.82638699999995"/>
    <n v="12728.841914000001"/>
    <n v="15324.814485999999"/>
    <n v="14492.67706"/>
    <n v="13319.668301"/>
  </r>
  <r>
    <n v="925300"/>
    <x v="3"/>
    <x v="37"/>
    <x v="2"/>
    <x v="3"/>
    <n v="23893.655073999998"/>
    <n v="0"/>
    <n v="27255.237477999999"/>
    <n v="23927.372982000001"/>
    <n v="23893.655073999998"/>
  </r>
  <r>
    <n v="925301"/>
    <x v="3"/>
    <x v="37"/>
    <x v="3"/>
    <x v="0"/>
    <n v="71.942606999999995"/>
    <n v="0"/>
    <n v="76.68535"/>
    <n v="72.114902999999998"/>
    <n v="71.942606999999995"/>
  </r>
  <r>
    <n v="925302"/>
    <x v="3"/>
    <x v="37"/>
    <x v="3"/>
    <x v="1"/>
    <n v="69.628989000000004"/>
    <n v="0"/>
    <n v="71.942606999999995"/>
    <n v="70.690805999999995"/>
    <n v="69.628989000000004"/>
  </r>
  <r>
    <n v="925303"/>
    <x v="3"/>
    <x v="37"/>
    <x v="3"/>
    <x v="2"/>
    <n v="0"/>
    <n v="66.017320999999995"/>
    <n v="69.628989000000004"/>
    <n v="67.818635"/>
    <n v="66.017320999999995"/>
  </r>
  <r>
    <n v="925304"/>
    <x v="3"/>
    <x v="37"/>
    <x v="3"/>
    <x v="3"/>
    <n v="555.54682500000001"/>
    <n v="0"/>
    <n v="590.82638699999995"/>
    <n v="555.61313500000006"/>
    <n v="555.54682500000001"/>
  </r>
  <r>
    <n v="925305"/>
    <x v="3"/>
    <x v="38"/>
    <x v="0"/>
    <x v="0"/>
    <n v="239262.295358"/>
    <n v="0"/>
    <n v="322853.65000000002"/>
    <n v="239654.26439500001"/>
    <n v="239262.295358"/>
  </r>
  <r>
    <n v="925306"/>
    <x v="3"/>
    <x v="38"/>
    <x v="0"/>
    <x v="1"/>
    <n v="218904.89334499999"/>
    <n v="34.726013000000002"/>
    <n v="239262.295358"/>
    <n v="219738.492057"/>
    <n v="218939.619358"/>
  </r>
  <r>
    <n v="925307"/>
    <x v="3"/>
    <x v="38"/>
    <x v="0"/>
    <x v="2"/>
    <n v="188477.679126"/>
    <n v="1586.683912"/>
    <n v="218904.89334499999"/>
    <n v="192658.19663300001"/>
    <n v="190064.363037"/>
  </r>
  <r>
    <n v="925308"/>
    <x v="3"/>
    <x v="38"/>
    <x v="0"/>
    <x v="3"/>
    <n v="239626.11980799999"/>
    <n v="0"/>
    <n v="322853.65000000002"/>
    <n v="239654.26439500001"/>
    <n v="239626.11980799999"/>
  </r>
  <r>
    <n v="925309"/>
    <x v="3"/>
    <x v="38"/>
    <x v="1"/>
    <x v="0"/>
    <n v="433852.265618"/>
    <n v="0"/>
    <n v="535043.00800000003"/>
    <n v="434561.93109799997"/>
    <n v="433852.265618"/>
  </r>
  <r>
    <n v="925310"/>
    <x v="3"/>
    <x v="38"/>
    <x v="1"/>
    <x v="1"/>
    <n v="392671.42539300001"/>
    <n v="10074.528949"/>
    <n v="433852.265618"/>
    <n v="408818.98989099998"/>
    <n v="402745.95434300002"/>
  </r>
  <r>
    <n v="925311"/>
    <x v="3"/>
    <x v="38"/>
    <x v="1"/>
    <x v="2"/>
    <n v="340114.58393700002"/>
    <n v="10092.77651"/>
    <n v="392671.42539300001"/>
    <n v="359176.552807"/>
    <n v="350207.36044700001"/>
  </r>
  <r>
    <n v="925312"/>
    <x v="3"/>
    <x v="38"/>
    <x v="1"/>
    <x v="3"/>
    <n v="153063.694048"/>
    <n v="0"/>
    <n v="188477.679126"/>
    <n v="153081.57098600001"/>
    <n v="153063.694048"/>
  </r>
  <r>
    <n v="925313"/>
    <x v="3"/>
    <x v="38"/>
    <x v="2"/>
    <x v="0"/>
    <n v="16511.561877"/>
    <n v="0"/>
    <n v="22449.654299999998"/>
    <n v="19708.551510000001"/>
    <n v="16511.561877"/>
  </r>
  <r>
    <n v="925314"/>
    <x v="3"/>
    <x v="38"/>
    <x v="2"/>
    <x v="1"/>
    <n v="11677.849413"/>
    <n v="2059.971716"/>
    <n v="16511.561877"/>
    <n v="15908.889869000001"/>
    <n v="13737.821129"/>
  </r>
  <r>
    <n v="925315"/>
    <x v="3"/>
    <x v="38"/>
    <x v="2"/>
    <x v="2"/>
    <n v="7715.2800969999998"/>
    <n v="1998.265562"/>
    <n v="11677.849413"/>
    <n v="11043.742190000001"/>
    <n v="9713.5456579999991"/>
  </r>
  <r>
    <n v="925316"/>
    <x v="3"/>
    <x v="38"/>
    <x v="2"/>
    <x v="3"/>
    <n v="296413.17701500002"/>
    <n v="0"/>
    <n v="340114.58393700002"/>
    <n v="298586.593238"/>
    <n v="296413.17701500002"/>
  </r>
  <r>
    <n v="925317"/>
    <x v="3"/>
    <x v="38"/>
    <x v="3"/>
    <x v="3"/>
    <n v="7177.064719"/>
    <n v="0"/>
    <n v="7715.2800969999998"/>
    <n v="7255.4494029999996"/>
    <n v="7177.064719"/>
  </r>
  <r>
    <n v="925318"/>
    <x v="3"/>
    <x v="39"/>
    <x v="0"/>
    <x v="0"/>
    <n v="47852.459071999998"/>
    <n v="0"/>
    <n v="64570.73"/>
    <n v="47930.852878999998"/>
    <n v="47852.459071999998"/>
  </r>
  <r>
    <n v="925319"/>
    <x v="3"/>
    <x v="39"/>
    <x v="0"/>
    <x v="1"/>
    <n v="43780.978668999996"/>
    <n v="6.9452030000000002"/>
    <n v="47852.459071999998"/>
    <n v="43947.698410999998"/>
    <n v="43787.923871999999"/>
  </r>
  <r>
    <n v="925320"/>
    <x v="3"/>
    <x v="39"/>
    <x v="0"/>
    <x v="2"/>
    <n v="37695.535824999999"/>
    <n v="317.33678200000003"/>
    <n v="43780.978668999996"/>
    <n v="38531.639326999997"/>
    <n v="38012.872606999998"/>
  </r>
  <r>
    <n v="925321"/>
    <x v="3"/>
    <x v="39"/>
    <x v="0"/>
    <x v="3"/>
    <n v="47925.223961999996"/>
    <n v="0"/>
    <n v="64570.73"/>
    <n v="47930.852878999998"/>
    <n v="47925.223961999996"/>
  </r>
  <r>
    <n v="925322"/>
    <x v="3"/>
    <x v="39"/>
    <x v="1"/>
    <x v="0"/>
    <n v="610803.92187900003"/>
    <n v="0"/>
    <n v="753266.47699999996"/>
    <n v="611803.03261899995"/>
    <n v="610803.92187900003"/>
  </r>
  <r>
    <n v="925323"/>
    <x v="3"/>
    <x v="39"/>
    <x v="1"/>
    <x v="1"/>
    <n v="552655.66927499999"/>
    <n v="14179.146175"/>
    <n v="610803.92187900003"/>
    <n v="575560.53558599995"/>
    <n v="566834.81544999999"/>
  </r>
  <r>
    <n v="925324"/>
    <x v="3"/>
    <x v="39"/>
    <x v="1"/>
    <x v="2"/>
    <n v="478168.592855"/>
    <n v="14189.478986"/>
    <n v="552655.66927499999"/>
    <n v="505514.140686"/>
    <n v="492358.071841"/>
  </r>
  <r>
    <n v="925325"/>
    <x v="3"/>
    <x v="39"/>
    <x v="1"/>
    <x v="3"/>
    <n v="30612.738809999999"/>
    <n v="0"/>
    <n v="37695.535824999999"/>
    <n v="30616.314197"/>
    <n v="30612.738809999999"/>
  </r>
  <r>
    <n v="925326"/>
    <x v="3"/>
    <x v="39"/>
    <x v="2"/>
    <x v="0"/>
    <n v="23305.925289999999"/>
    <n v="0"/>
    <n v="31687.490849999998"/>
    <n v="27818.448217000001"/>
    <n v="23305.925289999999"/>
  </r>
  <r>
    <n v="925327"/>
    <x v="3"/>
    <x v="39"/>
    <x v="2"/>
    <x v="1"/>
    <n v="16425.851901999999"/>
    <n v="2897.5189810000002"/>
    <n v="23305.925289999999"/>
    <n v="22455.259017"/>
    <n v="19323.370883"/>
  </r>
  <r>
    <n v="925328"/>
    <x v="3"/>
    <x v="39"/>
    <x v="2"/>
    <x v="2"/>
    <n v="10852.173527000001"/>
    <n v="2810.7242200000001"/>
    <n v="16425.851901999999"/>
    <n v="15533.928144"/>
    <n v="13662.897746000001"/>
  </r>
  <r>
    <n v="925329"/>
    <x v="3"/>
    <x v="39"/>
    <x v="2"/>
    <x v="3"/>
    <n v="416724.52890999999"/>
    <n v="0"/>
    <n v="478168.592855"/>
    <n v="419784.20766700001"/>
    <n v="416724.52890999999"/>
  </r>
  <r>
    <n v="925330"/>
    <x v="3"/>
    <x v="39"/>
    <x v="3"/>
    <x v="3"/>
    <n v="10095.129505000001"/>
    <n v="0"/>
    <n v="10852.173527000001"/>
    <n v="10205.383984"/>
    <n v="10095.129505000001"/>
  </r>
  <r>
    <n v="925331"/>
    <x v="3"/>
    <x v="40"/>
    <x v="0"/>
    <x v="0"/>
    <n v="1307386.0180029999"/>
    <n v="0"/>
    <n v="1765068.75"/>
    <n v="1310210.5331250001"/>
    <n v="1307386.0180029999"/>
  </r>
  <r>
    <n v="925332"/>
    <x v="3"/>
    <x v="40"/>
    <x v="0"/>
    <x v="1"/>
    <n v="1197488.1170359999"/>
    <n v="0"/>
    <n v="1307386.0180029999"/>
    <n v="1200703.3189340001"/>
    <n v="1197488.1170359999"/>
  </r>
  <r>
    <n v="925333"/>
    <x v="3"/>
    <x v="40"/>
    <x v="0"/>
    <x v="2"/>
    <n v="1008305.327485"/>
    <n v="35043.899053000001"/>
    <n v="1197488.1170359999"/>
    <n v="1053909.291803"/>
    <n v="1043349.226537"/>
  </r>
  <r>
    <n v="925334"/>
    <x v="3"/>
    <x v="40"/>
    <x v="0"/>
    <x v="3"/>
    <n v="1310084.577848"/>
    <n v="0"/>
    <n v="1765068.75"/>
    <n v="1310210.5331250001"/>
    <n v="1310084.577848"/>
  </r>
  <r>
    <n v="925335"/>
    <x v="3"/>
    <x v="40"/>
    <x v="1"/>
    <x v="0"/>
    <n v="1052307.966883"/>
    <n v="0"/>
    <n v="1298697.6969999999"/>
    <n v="1054802.269503"/>
    <n v="1052307.966883"/>
  </r>
  <r>
    <n v="925336"/>
    <x v="3"/>
    <x v="40"/>
    <x v="1"/>
    <x v="1"/>
    <n v="984535.88286300004"/>
    <n v="0"/>
    <n v="1052307.966883"/>
    <n v="991589.79719399998"/>
    <n v="984535.88286300004"/>
  </r>
  <r>
    <n v="925337"/>
    <x v="3"/>
    <x v="40"/>
    <x v="1"/>
    <x v="2"/>
    <n v="761179.72082599998"/>
    <n v="111463.11439"/>
    <n v="984535.88286300004"/>
    <n v="900554.97205500002"/>
    <n v="872642.83521599998"/>
  </r>
  <r>
    <n v="925338"/>
    <x v="3"/>
    <x v="40"/>
    <x v="1"/>
    <x v="3"/>
    <n v="818842.30035399995"/>
    <n v="0"/>
    <n v="1008305.327485"/>
    <n v="818945.58698300004"/>
    <n v="818842.30035399995"/>
  </r>
  <r>
    <n v="925339"/>
    <x v="3"/>
    <x v="40"/>
    <x v="2"/>
    <x v="0"/>
    <n v="170867.629697"/>
    <n v="0"/>
    <n v="194929.3542"/>
    <n v="171128.480052"/>
    <n v="170867.629697"/>
  </r>
  <r>
    <n v="925340"/>
    <x v="3"/>
    <x v="40"/>
    <x v="2"/>
    <x v="1"/>
    <n v="157860.75301499999"/>
    <n v="0"/>
    <n v="170867.629697"/>
    <n v="164630.961213"/>
    <n v="157860.75301499999"/>
  </r>
  <r>
    <n v="925341"/>
    <x v="3"/>
    <x v="40"/>
    <x v="2"/>
    <x v="2"/>
    <n v="62790.997449000002"/>
    <n v="71097.350204000002"/>
    <n v="157860.75301499999"/>
    <n v="149288.91412599999"/>
    <n v="133888.347652"/>
  </r>
  <r>
    <n v="925342"/>
    <x v="3"/>
    <x v="40"/>
    <x v="2"/>
    <x v="3"/>
    <n v="668099.96205199999"/>
    <n v="0"/>
    <n v="761179.72082599998"/>
    <n v="668239.67691299994"/>
    <n v="668099.96205199999"/>
  </r>
  <r>
    <n v="925343"/>
    <x v="3"/>
    <x v="40"/>
    <x v="3"/>
    <x v="0"/>
    <n v="53974.796366000002"/>
    <n v="0"/>
    <n v="62552.366600000001"/>
    <n v="58824.245551"/>
    <n v="53974.796366000002"/>
  </r>
  <r>
    <n v="925344"/>
    <x v="3"/>
    <x v="40"/>
    <x v="3"/>
    <x v="1"/>
    <n v="50707.545254999997"/>
    <n v="0"/>
    <n v="53974.796366000002"/>
    <n v="53035.634909"/>
    <n v="50707.545254999997"/>
  </r>
  <r>
    <n v="925345"/>
    <x v="3"/>
    <x v="40"/>
    <x v="3"/>
    <x v="2"/>
    <n v="0"/>
    <n v="44445.550088999997"/>
    <n v="50707.545254999997"/>
    <n v="49389.149079000003"/>
    <n v="44445.550088999997"/>
  </r>
  <r>
    <n v="925346"/>
    <x v="3"/>
    <x v="40"/>
    <x v="3"/>
    <x v="3"/>
    <n v="58879.223935000002"/>
    <n v="0"/>
    <n v="62790.997449000002"/>
    <n v="59048.654001000003"/>
    <n v="58879.223935000002"/>
  </r>
  <r>
    <n v="925347"/>
    <x v="3"/>
    <x v="41"/>
    <x v="0"/>
    <x v="0"/>
    <n v="485301.68988299998"/>
    <n v="0"/>
    <n v="655193.52"/>
    <n v="486350.14989599999"/>
    <n v="485301.68988299998"/>
  </r>
  <r>
    <n v="925348"/>
    <x v="3"/>
    <x v="41"/>
    <x v="0"/>
    <x v="1"/>
    <n v="444507.58904400002"/>
    <n v="0"/>
    <n v="485301.68988299998"/>
    <n v="445701.07198800001"/>
    <n v="444507.58904400002"/>
  </r>
  <r>
    <n v="925349"/>
    <x v="3"/>
    <x v="41"/>
    <x v="0"/>
    <x v="2"/>
    <n v="374281.153108"/>
    <n v="13008.233308999999"/>
    <n v="444507.58904400002"/>
    <n v="391211.12911699997"/>
    <n v="387289.38641699997"/>
  </r>
  <r>
    <n v="925350"/>
    <x v="3"/>
    <x v="41"/>
    <x v="0"/>
    <x v="3"/>
    <n v="486303.39529700001"/>
    <n v="0"/>
    <n v="655193.52"/>
    <n v="486350.14989599999"/>
    <n v="486303.39529700001"/>
  </r>
  <r>
    <n v="925351"/>
    <x v="3"/>
    <x v="41"/>
    <x v="1"/>
    <x v="0"/>
    <n v="703505.36384100001"/>
    <n v="0"/>
    <n v="868233.45794999995"/>
    <n v="705179.21454700001"/>
    <n v="703505.36384100001"/>
  </r>
  <r>
    <n v="925352"/>
    <x v="3"/>
    <x v="41"/>
    <x v="1"/>
    <x v="1"/>
    <n v="657615.155379"/>
    <n v="0"/>
    <n v="703505.36384100001"/>
    <n v="662913.10434700001"/>
    <n v="657615.155379"/>
  </r>
  <r>
    <n v="925353"/>
    <x v="3"/>
    <x v="41"/>
    <x v="1"/>
    <x v="2"/>
    <n v="507471.86654800002"/>
    <n v="74311.484085999997"/>
    <n v="657615.155379"/>
    <n v="601520.58262500004"/>
    <n v="581783.35063400003"/>
  </r>
  <r>
    <n v="925354"/>
    <x v="3"/>
    <x v="41"/>
    <x v="1"/>
    <x v="3"/>
    <n v="303946.79902099998"/>
    <n v="0"/>
    <n v="374281.153108"/>
    <n v="303991.15255399997"/>
    <n v="303946.79902099998"/>
  </r>
  <r>
    <n v="925355"/>
    <x v="3"/>
    <x v="41"/>
    <x v="2"/>
    <x v="0"/>
    <n v="92044.618212999994"/>
    <n v="0"/>
    <n v="105006.4194"/>
    <n v="92185.135590999998"/>
    <n v="92044.618212999994"/>
  </r>
  <r>
    <n v="925356"/>
    <x v="3"/>
    <x v="41"/>
    <x v="2"/>
    <x v="1"/>
    <n v="85037.948778999998"/>
    <n v="0"/>
    <n v="92044.618212999994"/>
    <n v="88684.989648000002"/>
    <n v="85037.948778999998"/>
  </r>
  <r>
    <n v="925357"/>
    <x v="3"/>
    <x v="41"/>
    <x v="2"/>
    <x v="2"/>
    <n v="33811.437037999996"/>
    <n v="38284.207571999999"/>
    <n v="85037.948778999998"/>
    <n v="80420.388160000002"/>
    <n v="72095.644610000003"/>
  </r>
  <r>
    <n v="925358"/>
    <x v="3"/>
    <x v="41"/>
    <x v="2"/>
    <x v="3"/>
    <n v="445416.404966"/>
    <n v="0"/>
    <n v="507471.86654800002"/>
    <n v="445509.55164299998"/>
    <n v="445416.404966"/>
  </r>
  <r>
    <n v="925359"/>
    <x v="3"/>
    <x v="41"/>
    <x v="3"/>
    <x v="0"/>
    <n v="23181.564206999999"/>
    <n v="0"/>
    <n v="26865.53355"/>
    <n v="25264.347750000001"/>
    <n v="23181.564206999999"/>
  </r>
  <r>
    <n v="925360"/>
    <x v="3"/>
    <x v="41"/>
    <x v="3"/>
    <x v="1"/>
    <n v="21778.31683"/>
    <n v="0"/>
    <n v="23181.564206999999"/>
    <n v="22778.204989999998"/>
    <n v="21778.31683"/>
  </r>
  <r>
    <n v="925361"/>
    <x v="3"/>
    <x v="41"/>
    <x v="3"/>
    <x v="2"/>
    <n v="0"/>
    <n v="19047.844811999999"/>
    <n v="21778.31683"/>
    <n v="21212.080592999999"/>
    <n v="19047.844811999999"/>
  </r>
  <r>
    <n v="925362"/>
    <x v="3"/>
    <x v="41"/>
    <x v="3"/>
    <x v="3"/>
    <n v="31705.041388000001"/>
    <n v="0"/>
    <n v="33811.437037999996"/>
    <n v="31796.275389999999"/>
    <n v="31705.041388000001"/>
  </r>
  <r>
    <n v="925363"/>
    <x v="3"/>
    <x v="42"/>
    <x v="1"/>
    <x v="0"/>
    <n v="22944.441916"/>
    <n v="1983.9765440000001"/>
    <n v="30706.771100000002"/>
    <n v="24940.039486999998"/>
    <n v="24928.418460000001"/>
  </r>
  <r>
    <n v="925364"/>
    <x v="3"/>
    <x v="42"/>
    <x v="1"/>
    <x v="1"/>
    <n v="21260.661403999999"/>
    <n v="0"/>
    <n v="22944.441916"/>
    <n v="21620.547617"/>
    <n v="21260.661403999999"/>
  </r>
  <r>
    <n v="925365"/>
    <x v="3"/>
    <x v="42"/>
    <x v="1"/>
    <x v="2"/>
    <n v="18547.758697000001"/>
    <n v="0"/>
    <n v="21260.661403999999"/>
    <n v="19447.126987"/>
    <n v="18547.758697000001"/>
  </r>
  <r>
    <n v="925366"/>
    <x v="3"/>
    <x v="42"/>
    <x v="2"/>
    <x v="0"/>
    <n v="167.69628900000001"/>
    <n v="168.417272"/>
    <n v="383.28289999999998"/>
    <n v="336.484058"/>
    <n v="336.113561"/>
  </r>
  <r>
    <n v="925367"/>
    <x v="3"/>
    <x v="42"/>
    <x v="2"/>
    <x v="1"/>
    <n v="132.86278899999999"/>
    <n v="0"/>
    <n v="167.69628900000001"/>
    <n v="161.57537400000001"/>
    <n v="132.86278899999999"/>
  </r>
  <r>
    <n v="925368"/>
    <x v="3"/>
    <x v="42"/>
    <x v="2"/>
    <x v="2"/>
    <n v="110.334596"/>
    <n v="0"/>
    <n v="132.86278899999999"/>
    <n v="125.64833899999999"/>
    <n v="110.334596"/>
  </r>
  <r>
    <n v="925369"/>
    <x v="3"/>
    <x v="42"/>
    <x v="2"/>
    <x v="3"/>
    <n v="8122.4589489999998"/>
    <n v="8157.3801810000004"/>
    <n v="18547.758697000001"/>
    <n v="16283.077359999999"/>
    <n v="16279.839131000001"/>
  </r>
  <r>
    <n v="925370"/>
    <x v="3"/>
    <x v="42"/>
    <x v="3"/>
    <x v="3"/>
    <n v="5.2271380000000001"/>
    <n v="98.511010999999996"/>
    <n v="110.334596"/>
    <n v="103.75865400000001"/>
    <n v="103.73814900000001"/>
  </r>
  <r>
    <n v="925371"/>
    <x v="3"/>
    <x v="43"/>
    <x v="1"/>
    <x v="0"/>
    <n v="140939.74011300001"/>
    <n v="12186.879052"/>
    <n v="188621.90669999999"/>
    <n v="153198.71262199999"/>
    <n v="153126.619164"/>
  </r>
  <r>
    <n v="925372"/>
    <x v="3"/>
    <x v="43"/>
    <x v="1"/>
    <x v="1"/>
    <n v="129725.427937"/>
    <n v="0"/>
    <n v="140939.74011300001"/>
    <n v="132807.517108"/>
    <n v="129725.427937"/>
  </r>
  <r>
    <n v="925373"/>
    <x v="3"/>
    <x v="43"/>
    <x v="1"/>
    <x v="2"/>
    <n v="113019.663335"/>
    <n v="0"/>
    <n v="129725.427937"/>
    <n v="118659.84893399999"/>
    <n v="113019.663335"/>
  </r>
  <r>
    <n v="925374"/>
    <x v="3"/>
    <x v="43"/>
    <x v="1"/>
    <x v="3"/>
    <n v="140954.04429699999"/>
    <n v="12188.115916000001"/>
    <n v="188621.90669999999"/>
    <n v="153198.71262199999"/>
    <n v="153142.160213"/>
  </r>
  <r>
    <n v="925375"/>
    <x v="3"/>
    <x v="43"/>
    <x v="2"/>
    <x v="0"/>
    <n v="1029.0454070000001"/>
    <n v="1033.4696260000001"/>
    <n v="2351.9632499999998"/>
    <n v="2064.7885369999999"/>
    <n v="2062.5150330000001"/>
  </r>
  <r>
    <n v="925376"/>
    <x v="3"/>
    <x v="43"/>
    <x v="2"/>
    <x v="1"/>
    <n v="811.31057999999996"/>
    <n v="0"/>
    <n v="1029.0454070000001"/>
    <n v="991.48524999999995"/>
    <n v="811.31057999999996"/>
  </r>
  <r>
    <n v="925377"/>
    <x v="3"/>
    <x v="43"/>
    <x v="2"/>
    <x v="2"/>
    <n v="673.74489200000005"/>
    <n v="0"/>
    <n v="811.31057999999996"/>
    <n v="767.25641599999994"/>
    <n v="673.74489200000005"/>
  </r>
  <r>
    <n v="925378"/>
    <x v="3"/>
    <x v="43"/>
    <x v="2"/>
    <x v="3"/>
    <n v="49493.720019"/>
    <n v="49706.510464999999"/>
    <n v="113019.663335"/>
    <n v="99219.962442000004"/>
    <n v="99200.230484"/>
  </r>
  <r>
    <n v="925379"/>
    <x v="3"/>
    <x v="43"/>
    <x v="3"/>
    <x v="0"/>
    <n v="4.8355000000000002E-2"/>
    <n v="0.911304"/>
    <n v="1.0214000000000001"/>
    <n v="0.96052499999999996"/>
    <n v="0.95965900000000004"/>
  </r>
  <r>
    <n v="925380"/>
    <x v="3"/>
    <x v="43"/>
    <x v="3"/>
    <x v="1"/>
    <n v="3.6706999999999997E-2"/>
    <n v="0"/>
    <n v="4.8355000000000002E-2"/>
    <n v="4.7514000000000001E-2"/>
    <n v="3.6706999999999997E-2"/>
  </r>
  <r>
    <n v="925381"/>
    <x v="3"/>
    <x v="43"/>
    <x v="3"/>
    <x v="2"/>
    <n v="0"/>
    <n v="2.5779E-2"/>
    <n v="3.6706999999999997E-2"/>
    <n v="3.5753E-2"/>
    <n v="2.5779E-2"/>
  </r>
  <r>
    <n v="925382"/>
    <x v="3"/>
    <x v="43"/>
    <x v="3"/>
    <x v="3"/>
    <n v="31.918887999999999"/>
    <n v="601.54559600000005"/>
    <n v="673.74489200000005"/>
    <n v="633.589697"/>
    <n v="633.46448399999997"/>
  </r>
  <r>
    <n v="925383"/>
    <x v="3"/>
    <x v="44"/>
    <x v="0"/>
    <x v="0"/>
    <n v="15170.657125"/>
    <n v="0"/>
    <n v="20456.19325"/>
    <n v="15184.632249"/>
    <n v="15170.657125"/>
  </r>
  <r>
    <n v="925384"/>
    <x v="3"/>
    <x v="44"/>
    <x v="0"/>
    <x v="1"/>
    <n v="13907.037243000001"/>
    <n v="0"/>
    <n v="15170.657125"/>
    <n v="13932.731503000001"/>
    <n v="13907.037243000001"/>
  </r>
  <r>
    <n v="925385"/>
    <x v="3"/>
    <x v="44"/>
    <x v="0"/>
    <x v="2"/>
    <n v="12173.391059"/>
    <n v="0"/>
    <n v="13907.037243000001"/>
    <n v="12239.583478"/>
    <n v="12173.391059"/>
  </r>
  <r>
    <n v="925386"/>
    <x v="3"/>
    <x v="44"/>
    <x v="0"/>
    <x v="3"/>
    <n v="15183.929760000001"/>
    <n v="0"/>
    <n v="20456.19325"/>
    <n v="15184.632249"/>
    <n v="15183.929760000001"/>
  </r>
  <r>
    <n v="925387"/>
    <x v="3"/>
    <x v="44"/>
    <x v="1"/>
    <x v="0"/>
    <n v="8180.9208250000001"/>
    <n v="34.998089"/>
    <n v="10124.9997"/>
    <n v="8223.5247560000007"/>
    <n v="8215.9189139999999"/>
  </r>
  <r>
    <n v="925388"/>
    <x v="3"/>
    <x v="44"/>
    <x v="1"/>
    <x v="1"/>
    <n v="7673.4596789999996"/>
    <n v="0"/>
    <n v="8180.9208250000001"/>
    <n v="7708.8816930000003"/>
    <n v="7673.4596789999996"/>
  </r>
  <r>
    <n v="925389"/>
    <x v="3"/>
    <x v="44"/>
    <x v="1"/>
    <x v="2"/>
    <n v="6891.09818"/>
    <n v="0"/>
    <n v="7673.4596789999996"/>
    <n v="7018.9135690000003"/>
    <n v="6891.09818"/>
  </r>
  <r>
    <n v="925390"/>
    <x v="3"/>
    <x v="44"/>
    <x v="1"/>
    <x v="3"/>
    <n v="9844.6510600000001"/>
    <n v="42.115549999999999"/>
    <n v="12173.391059"/>
    <n v="9887.2282180000002"/>
    <n v="9886.7666090000002"/>
  </r>
  <r>
    <n v="925391"/>
    <x v="3"/>
    <x v="44"/>
    <x v="2"/>
    <x v="0"/>
    <n v="3009.7675810000001"/>
    <n v="2371.6913340000001"/>
    <n v="6173.3026499999996"/>
    <n v="5419.5423959999998"/>
    <n v="5381.4589150000002"/>
  </r>
  <r>
    <n v="925392"/>
    <x v="3"/>
    <x v="44"/>
    <x v="2"/>
    <x v="1"/>
    <n v="2702.5848879999999"/>
    <n v="0"/>
    <n v="3009.7675810000001"/>
    <n v="2899.9110639999999"/>
    <n v="2702.5848879999999"/>
  </r>
  <r>
    <n v="925393"/>
    <x v="3"/>
    <x v="44"/>
    <x v="2"/>
    <x v="2"/>
    <n v="2353.5359480000002"/>
    <n v="0"/>
    <n v="2702.5848879999999"/>
    <n v="2555.8345290000002"/>
    <n v="2353.5359480000002"/>
  </r>
  <r>
    <n v="925394"/>
    <x v="3"/>
    <x v="44"/>
    <x v="2"/>
    <x v="3"/>
    <n v="3367.9412160000002"/>
    <n v="2653.9315019999999"/>
    <n v="6891.09818"/>
    <n v="6049.6950919999999"/>
    <n v="6021.8727179999996"/>
  </r>
  <r>
    <n v="925395"/>
    <x v="3"/>
    <x v="44"/>
    <x v="3"/>
    <x v="0"/>
    <n v="47.080264"/>
    <n v="1081.239063"/>
    <n v="1200.9679000000001"/>
    <n v="1129.3902129999999"/>
    <n v="1128.3193269999999"/>
  </r>
  <r>
    <n v="925396"/>
    <x v="3"/>
    <x v="44"/>
    <x v="3"/>
    <x v="1"/>
    <n v="33.363487999999997"/>
    <n v="0"/>
    <n v="47.080264"/>
    <n v="46.261066999999997"/>
    <n v="33.363487999999997"/>
  </r>
  <r>
    <n v="925397"/>
    <x v="3"/>
    <x v="44"/>
    <x v="3"/>
    <x v="2"/>
    <n v="0"/>
    <n v="21.230103"/>
    <n v="33.363487999999997"/>
    <n v="32.496037000000001"/>
    <n v="21.230103"/>
  </r>
  <r>
    <n v="925398"/>
    <x v="3"/>
    <x v="44"/>
    <x v="3"/>
    <x v="3"/>
    <n v="92.340564000000001"/>
    <n v="2120.681098"/>
    <n v="2353.5359480000002"/>
    <n v="2213.265206"/>
    <n v="2213.0216620000001"/>
  </r>
  <r>
    <n v="925399"/>
    <x v="3"/>
    <x v="45"/>
    <x v="0"/>
    <x v="0"/>
    <n v="136574.68896599999"/>
    <n v="0"/>
    <n v="184158.02345000001"/>
    <n v="136700.500807"/>
    <n v="136574.68896599999"/>
  </r>
  <r>
    <n v="925400"/>
    <x v="3"/>
    <x v="45"/>
    <x v="0"/>
    <x v="1"/>
    <n v="125198.880334"/>
    <n v="0"/>
    <n v="136574.68896599999"/>
    <n v="125430.194346"/>
    <n v="125198.880334"/>
  </r>
  <r>
    <n v="925401"/>
    <x v="3"/>
    <x v="45"/>
    <x v="0"/>
    <x v="2"/>
    <n v="109591.633633"/>
    <n v="0"/>
    <n v="125198.880334"/>
    <n v="110187.53458199999"/>
    <n v="109591.633633"/>
  </r>
  <r>
    <n v="925402"/>
    <x v="3"/>
    <x v="45"/>
    <x v="0"/>
    <x v="3"/>
    <n v="136694.176603"/>
    <n v="0"/>
    <n v="184158.02345000001"/>
    <n v="136700.500807"/>
    <n v="136694.176603"/>
  </r>
  <r>
    <n v="925403"/>
    <x v="3"/>
    <x v="45"/>
    <x v="1"/>
    <x v="0"/>
    <n v="154744.407064"/>
    <n v="661.99865299999999"/>
    <n v="191517.20310000001"/>
    <n v="155550.27235799999"/>
    <n v="155406.40571699999"/>
  </r>
  <r>
    <n v="925404"/>
    <x v="3"/>
    <x v="45"/>
    <x v="1"/>
    <x v="1"/>
    <n v="145026.54873499999"/>
    <n v="0"/>
    <n v="154744.407064"/>
    <n v="145815.65477600001"/>
    <n v="145026.54873499999"/>
  </r>
  <r>
    <n v="925405"/>
    <x v="3"/>
    <x v="45"/>
    <x v="1"/>
    <x v="2"/>
    <n v="130195.327468"/>
    <n v="0"/>
    <n v="145026.54873499999"/>
    <n v="132655.784128"/>
    <n v="130195.327468"/>
  </r>
  <r>
    <n v="925406"/>
    <x v="3"/>
    <x v="45"/>
    <x v="1"/>
    <x v="3"/>
    <n v="88626.876812000002"/>
    <n v="379.14697000000001"/>
    <n v="109591.633633"/>
    <n v="89010.324836999993"/>
    <n v="89006.023782999997"/>
  </r>
  <r>
    <n v="925407"/>
    <x v="3"/>
    <x v="45"/>
    <x v="2"/>
    <x v="0"/>
    <n v="57173.999097"/>
    <n v="45053.006432000002"/>
    <n v="117268.9886"/>
    <n v="102950.44509199999"/>
    <n v="102227.005529"/>
  </r>
  <r>
    <n v="925408"/>
    <x v="3"/>
    <x v="45"/>
    <x v="2"/>
    <x v="1"/>
    <n v="51312.293229000003"/>
    <n v="0"/>
    <n v="57173.999097"/>
    <n v="55087.148130000001"/>
    <n v="51312.293229000003"/>
  </r>
  <r>
    <n v="925409"/>
    <x v="3"/>
    <x v="45"/>
    <x v="2"/>
    <x v="2"/>
    <n v="44685.118769000001"/>
    <n v="0"/>
    <n v="51312.293229000003"/>
    <n v="48526.035707000003"/>
    <n v="44685.118769000001"/>
  </r>
  <r>
    <n v="925410"/>
    <x v="3"/>
    <x v="45"/>
    <x v="2"/>
    <x v="3"/>
    <n v="63621.164571000001"/>
    <n v="50133.361000999997"/>
    <n v="130195.327468"/>
    <n v="114298.477984"/>
    <n v="113754.525572"/>
  </r>
  <r>
    <n v="925411"/>
    <x v="3"/>
    <x v="45"/>
    <x v="3"/>
    <x v="0"/>
    <n v="894.420616"/>
    <n v="20541.144777000001"/>
    <n v="22815.727200000001"/>
    <n v="21455.909858999999"/>
    <n v="21435.565393000001"/>
  </r>
  <r>
    <n v="925412"/>
    <x v="3"/>
    <x v="45"/>
    <x v="3"/>
    <x v="1"/>
    <n v="610.70670199999995"/>
    <n v="0"/>
    <n v="894.420616"/>
    <n v="878.85769700000003"/>
    <n v="610.70670199999995"/>
  </r>
  <r>
    <n v="925413"/>
    <x v="3"/>
    <x v="45"/>
    <x v="3"/>
    <x v="2"/>
    <n v="0"/>
    <n v="388.609441"/>
    <n v="610.70670199999995"/>
    <n v="594.82832800000006"/>
    <n v="388.609441"/>
  </r>
  <r>
    <n v="925414"/>
    <x v="3"/>
    <x v="45"/>
    <x v="3"/>
    <x v="3"/>
    <n v="1752.9335100000001"/>
    <n v="40257.637591999999"/>
    <n v="44685.118769000001"/>
    <n v="42021.885690000003"/>
    <n v="42010.571102000002"/>
  </r>
  <r>
    <n v="925415"/>
    <x v="3"/>
    <x v="46"/>
    <x v="0"/>
    <x v="0"/>
    <n v="3149.9631209999998"/>
    <n v="0"/>
    <n v="4246.9049999999997"/>
    <n v="3152.477582"/>
    <n v="3149.9631209999998"/>
  </r>
  <r>
    <n v="925416"/>
    <x v="3"/>
    <x v="46"/>
    <x v="0"/>
    <x v="1"/>
    <n v="2881.7679499999999"/>
    <n v="0"/>
    <n v="3149.9631209999998"/>
    <n v="2892.9261310000002"/>
    <n v="2881.7679499999999"/>
  </r>
  <r>
    <n v="925417"/>
    <x v="3"/>
    <x v="46"/>
    <x v="0"/>
    <x v="2"/>
    <n v="2359.090459"/>
    <n v="155.27799200000001"/>
    <n v="2881.7679499999999"/>
    <n v="2536.2439730000001"/>
    <n v="2514.3684499999999"/>
  </r>
  <r>
    <n v="925418"/>
    <x v="3"/>
    <x v="46"/>
    <x v="0"/>
    <x v="3"/>
    <n v="3151.1390040000001"/>
    <n v="0"/>
    <n v="4246.9049999999997"/>
    <n v="3152.477582"/>
    <n v="3151.1390040000001"/>
  </r>
  <r>
    <n v="925419"/>
    <x v="3"/>
    <x v="46"/>
    <x v="1"/>
    <x v="0"/>
    <n v="1846.7130520000001"/>
    <n v="0"/>
    <n v="2275.92"/>
    <n v="1848.5022240000001"/>
    <n v="1846.7130520000001"/>
  </r>
  <r>
    <n v="925420"/>
    <x v="3"/>
    <x v="46"/>
    <x v="1"/>
    <x v="1"/>
    <n v="1719.082132"/>
    <n v="0"/>
    <n v="1846.7130520000001"/>
    <n v="1740.1577090000001"/>
    <n v="1719.082132"/>
  </r>
  <r>
    <n v="925421"/>
    <x v="3"/>
    <x v="46"/>
    <x v="1"/>
    <x v="2"/>
    <n v="1176.6604749999999"/>
    <n v="299.28724799999998"/>
    <n v="1719.082132"/>
    <n v="1572.444426"/>
    <n v="1475.947723"/>
  </r>
  <r>
    <n v="925422"/>
    <x v="3"/>
    <x v="46"/>
    <x v="1"/>
    <x v="3"/>
    <n v="1915.1531399999999"/>
    <n v="0"/>
    <n v="2359.090459"/>
    <n v="1916.0532700000001"/>
    <n v="1915.1531399999999"/>
  </r>
  <r>
    <n v="925423"/>
    <x v="3"/>
    <x v="46"/>
    <x v="2"/>
    <x v="0"/>
    <n v="924.21579399999996"/>
    <n v="0"/>
    <n v="1075.3599999999999"/>
    <n v="944.05854399999998"/>
    <n v="924.21579399999996"/>
  </r>
  <r>
    <n v="925424"/>
    <x v="3"/>
    <x v="46"/>
    <x v="2"/>
    <x v="1"/>
    <n v="822.602934"/>
    <n v="0"/>
    <n v="924.21579399999996"/>
    <n v="890.48191699999995"/>
    <n v="822.602934"/>
  </r>
  <r>
    <n v="925425"/>
    <x v="3"/>
    <x v="46"/>
    <x v="2"/>
    <x v="2"/>
    <n v="236.84877399999999"/>
    <n v="460.76708400000001"/>
    <n v="822.602934"/>
    <n v="777.93559400000004"/>
    <n v="697.61585700000001"/>
  </r>
  <r>
    <n v="925426"/>
    <x v="3"/>
    <x v="46"/>
    <x v="2"/>
    <x v="3"/>
    <n v="1032.2117499999999"/>
    <n v="0"/>
    <n v="1176.6604749999999"/>
    <n v="1032.990231"/>
    <n v="1032.2117499999999"/>
  </r>
  <r>
    <n v="925427"/>
    <x v="3"/>
    <x v="46"/>
    <x v="3"/>
    <x v="0"/>
    <n v="133.199501"/>
    <n v="0"/>
    <n v="191.86199999999999"/>
    <n v="180.42702499999999"/>
    <n v="133.199501"/>
  </r>
  <r>
    <n v="925428"/>
    <x v="3"/>
    <x v="46"/>
    <x v="3"/>
    <x v="1"/>
    <n v="130.68214"/>
    <n v="0"/>
    <n v="133.199501"/>
    <n v="130.88183000000001"/>
    <n v="130.68214"/>
  </r>
  <r>
    <n v="925429"/>
    <x v="3"/>
    <x v="46"/>
    <x v="3"/>
    <x v="2"/>
    <n v="0"/>
    <n v="114.99455500000001"/>
    <n v="130.68214"/>
    <n v="127.28440399999999"/>
    <n v="114.99455500000001"/>
  </r>
  <r>
    <n v="925430"/>
    <x v="3"/>
    <x v="46"/>
    <x v="3"/>
    <x v="3"/>
    <n v="220.79834399999999"/>
    <n v="0"/>
    <n v="236.84877399999999"/>
    <n v="222.732587"/>
    <n v="220.79834399999999"/>
  </r>
  <r>
    <n v="925431"/>
    <x v="3"/>
    <x v="47"/>
    <x v="0"/>
    <x v="0"/>
    <n v="4091.3314110000001"/>
    <n v="0"/>
    <n v="5516.0950000000003"/>
    <n v="4094.597319"/>
    <n v="4091.3314110000001"/>
  </r>
  <r>
    <n v="925432"/>
    <x v="3"/>
    <x v="47"/>
    <x v="0"/>
    <x v="1"/>
    <n v="3742.9859580000002"/>
    <n v="0"/>
    <n v="4091.3314110000001"/>
    <n v="3757.4787679999999"/>
    <n v="3742.9859580000002"/>
  </r>
  <r>
    <n v="925433"/>
    <x v="3"/>
    <x v="47"/>
    <x v="0"/>
    <x v="2"/>
    <n v="3064.105998"/>
    <n v="201.682909"/>
    <n v="3742.9859580000002"/>
    <n v="3294.2019420000001"/>
    <n v="3265.7889070000001"/>
  </r>
  <r>
    <n v="925434"/>
    <x v="3"/>
    <x v="47"/>
    <x v="0"/>
    <x v="3"/>
    <n v="4092.8587069999999"/>
    <n v="0"/>
    <n v="5516.0950000000003"/>
    <n v="4094.597319"/>
    <n v="4092.8587069999999"/>
  </r>
  <r>
    <n v="925435"/>
    <x v="3"/>
    <x v="47"/>
    <x v="1"/>
    <x v="0"/>
    <n v="2398.6043079999999"/>
    <n v="0"/>
    <n v="2956.08"/>
    <n v="2400.9281759999999"/>
    <n v="2398.6043079999999"/>
  </r>
  <r>
    <n v="925436"/>
    <x v="3"/>
    <x v="47"/>
    <x v="1"/>
    <x v="1"/>
    <n v="2228.3147920000001"/>
    <n v="0"/>
    <n v="2398.6043079999999"/>
    <n v="2260.2048399999999"/>
    <n v="2228.3147920000001"/>
  </r>
  <r>
    <n v="925437"/>
    <x v="3"/>
    <x v="47"/>
    <x v="1"/>
    <x v="2"/>
    <n v="1525.215052"/>
    <n v="387.94318700000002"/>
    <n v="2228.3147920000001"/>
    <n v="2038.2395409999999"/>
    <n v="1913.1582390000001"/>
  </r>
  <r>
    <n v="925438"/>
    <x v="3"/>
    <x v="47"/>
    <x v="1"/>
    <x v="3"/>
    <n v="2487.4977560000002"/>
    <n v="0"/>
    <n v="3064.105998"/>
    <n v="2488.6668909999999"/>
    <n v="2487.4977560000002"/>
  </r>
  <r>
    <n v="925439"/>
    <x v="3"/>
    <x v="47"/>
    <x v="2"/>
    <x v="0"/>
    <n v="1176.2746460000001"/>
    <n v="0"/>
    <n v="1368.64"/>
    <n v="1201.5290560000001"/>
    <n v="1176.2746460000001"/>
  </r>
  <r>
    <n v="925440"/>
    <x v="3"/>
    <x v="47"/>
    <x v="2"/>
    <x v="1"/>
    <n v="1046.949188"/>
    <n v="0"/>
    <n v="1176.2746460000001"/>
    <n v="1133.3406219999999"/>
    <n v="1046.949188"/>
  </r>
  <r>
    <n v="925441"/>
    <x v="3"/>
    <x v="47"/>
    <x v="2"/>
    <x v="2"/>
    <n v="301.443894"/>
    <n v="586.430834"/>
    <n v="1046.949188"/>
    <n v="990.09984699999995"/>
    <n v="887.87472700000001"/>
  </r>
  <r>
    <n v="925442"/>
    <x v="3"/>
    <x v="47"/>
    <x v="2"/>
    <x v="3"/>
    <n v="1337.977208"/>
    <n v="0"/>
    <n v="1525.215052"/>
    <n v="1338.986294"/>
    <n v="1337.977208"/>
  </r>
  <r>
    <n v="925443"/>
    <x v="3"/>
    <x v="47"/>
    <x v="3"/>
    <x v="0"/>
    <n v="185.45959199999999"/>
    <n v="0"/>
    <n v="267.13799999999998"/>
    <n v="251.21657500000001"/>
    <n v="185.45959199999999"/>
  </r>
  <r>
    <n v="925444"/>
    <x v="3"/>
    <x v="47"/>
    <x v="3"/>
    <x v="1"/>
    <n v="181.95455799999999"/>
    <n v="0"/>
    <n v="185.45959199999999"/>
    <n v="182.232595"/>
    <n v="181.95455799999999"/>
  </r>
  <r>
    <n v="925445"/>
    <x v="3"/>
    <x v="47"/>
    <x v="3"/>
    <x v="2"/>
    <n v="0"/>
    <n v="157.85547199999999"/>
    <n v="181.95455799999999"/>
    <n v="177.22373999999999"/>
    <n v="157.85547199999999"/>
  </r>
  <r>
    <n v="925446"/>
    <x v="3"/>
    <x v="47"/>
    <x v="3"/>
    <x v="3"/>
    <n v="281.016074"/>
    <n v="0"/>
    <n v="301.443894"/>
    <n v="283.47783700000002"/>
    <n v="281.016074"/>
  </r>
  <r>
    <n v="925447"/>
    <x v="3"/>
    <x v="48"/>
    <x v="0"/>
    <x v="0"/>
    <n v="131096.03771400001"/>
    <n v="0"/>
    <n v="176998.1802"/>
    <n v="131385.74916199999"/>
    <n v="131096.03771400001"/>
  </r>
  <r>
    <n v="925448"/>
    <x v="3"/>
    <x v="48"/>
    <x v="0"/>
    <x v="1"/>
    <n v="120050.85746100001"/>
    <n v="0"/>
    <n v="131096.03771400001"/>
    <n v="120398.601037"/>
    <n v="120050.85746100001"/>
  </r>
  <r>
    <n v="925449"/>
    <x v="3"/>
    <x v="48"/>
    <x v="0"/>
    <x v="2"/>
    <n v="86280.173880999995"/>
    <n v="18206.019063"/>
    <n v="120050.85746100001"/>
    <n v="105656.759651"/>
    <n v="104486.19294399999"/>
  </r>
  <r>
    <n v="925450"/>
    <x v="3"/>
    <x v="48"/>
    <x v="0"/>
    <x v="3"/>
    <n v="131368.21731599999"/>
    <n v="0"/>
    <n v="176998.1802"/>
    <n v="131385.74916199999"/>
    <n v="131368.21731599999"/>
  </r>
  <r>
    <n v="925451"/>
    <x v="3"/>
    <x v="48"/>
    <x v="1"/>
    <x v="0"/>
    <n v="197785.75902200001"/>
    <n v="0"/>
    <n v="244627.91875000001"/>
    <n v="198686.79560899999"/>
    <n v="197785.75902200001"/>
  </r>
  <r>
    <n v="925452"/>
    <x v="3"/>
    <x v="48"/>
    <x v="1"/>
    <x v="1"/>
    <n v="184388.33679599999"/>
    <n v="0"/>
    <n v="197785.75902200001"/>
    <n v="186373.52072599999"/>
    <n v="184388.33679599999"/>
  </r>
  <r>
    <n v="925453"/>
    <x v="3"/>
    <x v="48"/>
    <x v="1"/>
    <x v="2"/>
    <n v="136339.83315200001"/>
    <n v="23349.570638000001"/>
    <n v="184388.33679599999"/>
    <n v="168660.01166700001"/>
    <n v="159689.40379000001"/>
  </r>
  <r>
    <n v="925454"/>
    <x v="3"/>
    <x v="48"/>
    <x v="1"/>
    <x v="3"/>
    <n v="70036.580732999995"/>
    <n v="0"/>
    <n v="86280.173880999995"/>
    <n v="70076.757226000002"/>
    <n v="70036.580732999995"/>
  </r>
  <r>
    <n v="925455"/>
    <x v="3"/>
    <x v="48"/>
    <x v="2"/>
    <x v="0"/>
    <n v="118181.654914"/>
    <n v="0"/>
    <n v="134744.89000000001"/>
    <n v="118292.538931"/>
    <n v="118181.654914"/>
  </r>
  <r>
    <n v="925456"/>
    <x v="3"/>
    <x v="48"/>
    <x v="2"/>
    <x v="1"/>
    <n v="110584.84639599999"/>
    <n v="0"/>
    <n v="118181.654914"/>
    <n v="113868.02451"/>
    <n v="110584.84639599999"/>
  </r>
  <r>
    <n v="925457"/>
    <x v="3"/>
    <x v="48"/>
    <x v="2"/>
    <x v="2"/>
    <n v="50762.111172999998"/>
    <n v="42218.936287999997"/>
    <n v="110584.84639599999"/>
    <n v="104580.08923699999"/>
    <n v="92981.047460000002"/>
  </r>
  <r>
    <n v="925458"/>
    <x v="3"/>
    <x v="48"/>
    <x v="2"/>
    <x v="3"/>
    <n v="119681.246386"/>
    <n v="0"/>
    <n v="136339.83315200001"/>
    <n v="119692.739524"/>
    <n v="119681.246386"/>
  </r>
  <r>
    <n v="925459"/>
    <x v="3"/>
    <x v="48"/>
    <x v="3"/>
    <x v="0"/>
    <n v="58083.023286000003"/>
    <n v="0"/>
    <n v="61765.190349999997"/>
    <n v="58083.985005000002"/>
    <n v="58083.023286000003"/>
  </r>
  <r>
    <n v="925460"/>
    <x v="3"/>
    <x v="48"/>
    <x v="3"/>
    <x v="1"/>
    <n v="55628.394112000002"/>
    <n v="0"/>
    <n v="58083.023286000003"/>
    <n v="57072.378681000002"/>
    <n v="55628.394112000002"/>
  </r>
  <r>
    <n v="925461"/>
    <x v="3"/>
    <x v="48"/>
    <x v="3"/>
    <x v="2"/>
    <n v="0"/>
    <n v="45332.206887"/>
    <n v="55628.394112000002"/>
    <n v="54182.055865000002"/>
    <n v="45332.206887"/>
  </r>
  <r>
    <n v="925462"/>
    <x v="3"/>
    <x v="48"/>
    <x v="3"/>
    <x v="3"/>
    <n v="47736.662996999999"/>
    <n v="0"/>
    <n v="50762.111172999998"/>
    <n v="47736.689347"/>
    <n v="47736.662996999999"/>
  </r>
  <r>
    <n v="925463"/>
    <x v="3"/>
    <x v="49"/>
    <x v="1"/>
    <x v="0"/>
    <n v="6681.5466839999999"/>
    <n v="0"/>
    <n v="8263.9562499999993"/>
    <n v="6711.9852659999997"/>
    <n v="6681.5466839999999"/>
  </r>
  <r>
    <n v="925464"/>
    <x v="3"/>
    <x v="49"/>
    <x v="1"/>
    <x v="1"/>
    <n v="6228.9584770000001"/>
    <n v="0"/>
    <n v="6681.5466839999999"/>
    <n v="6296.0214409999999"/>
    <n v="6228.9584770000001"/>
  </r>
  <r>
    <n v="925465"/>
    <x v="3"/>
    <x v="49"/>
    <x v="1"/>
    <x v="2"/>
    <n v="4605.7965180000001"/>
    <n v="788.78907700000002"/>
    <n v="6228.9584770000001"/>
    <n v="5697.6283190000004"/>
    <n v="5394.5855949999996"/>
  </r>
  <r>
    <n v="925466"/>
    <x v="3"/>
    <x v="49"/>
    <x v="1"/>
    <x v="3"/>
    <n v="6708.1371429999999"/>
    <n v="0"/>
    <n v="8263.9562499999993"/>
    <n v="6711.9852659999997"/>
    <n v="6708.1371429999999"/>
  </r>
  <r>
    <n v="925467"/>
    <x v="3"/>
    <x v="49"/>
    <x v="2"/>
    <x v="0"/>
    <n v="3995.5739819999999"/>
    <n v="0"/>
    <n v="4555.5562499999996"/>
    <n v="3999.3228319999998"/>
    <n v="3995.5739819999999"/>
  </r>
  <r>
    <n v="925468"/>
    <x v="3"/>
    <x v="49"/>
    <x v="2"/>
    <x v="1"/>
    <n v="3733.7904960000001"/>
    <n v="0"/>
    <n v="3995.5739819999999"/>
    <n v="3849.7355320000001"/>
    <n v="3733.7904960000001"/>
  </r>
  <r>
    <n v="925469"/>
    <x v="3"/>
    <x v="49"/>
    <x v="2"/>
    <x v="2"/>
    <n v="1713.9336390000001"/>
    <n v="1425.481593"/>
    <n v="3733.7904960000001"/>
    <n v="3531.0456720000002"/>
    <n v="3139.4152330000002"/>
  </r>
  <r>
    <n v="925470"/>
    <x v="3"/>
    <x v="49"/>
    <x v="2"/>
    <x v="3"/>
    <n v="4043.0405049999999"/>
    <n v="0"/>
    <n v="4605.7965180000001"/>
    <n v="4043.4287629999999"/>
    <n v="4043.0405049999999"/>
  </r>
  <r>
    <n v="925471"/>
    <x v="3"/>
    <x v="49"/>
    <x v="3"/>
    <x v="0"/>
    <n v="1962.2728709999999"/>
    <n v="0"/>
    <n v="2086.6709500000002"/>
    <n v="1962.3053609999999"/>
    <n v="1962.2728709999999"/>
  </r>
  <r>
    <n v="925472"/>
    <x v="3"/>
    <x v="49"/>
    <x v="3"/>
    <x v="1"/>
    <n v="1879.345847"/>
    <n v="0"/>
    <n v="1962.2728709999999"/>
    <n v="1928.1293230000001"/>
    <n v="1879.345847"/>
  </r>
  <r>
    <n v="925473"/>
    <x v="3"/>
    <x v="49"/>
    <x v="3"/>
    <x v="2"/>
    <n v="0"/>
    <n v="1531.5001649999999"/>
    <n v="1879.345847"/>
    <n v="1830.482855"/>
    <n v="1531.5001649999999"/>
  </r>
  <r>
    <n v="925474"/>
    <x v="3"/>
    <x v="49"/>
    <x v="3"/>
    <x v="3"/>
    <n v="1611.782305"/>
    <n v="0"/>
    <n v="1713.9336390000001"/>
    <n v="1611.7831940000001"/>
    <n v="1611.782305"/>
  </r>
  <r>
    <n v="925475"/>
    <x v="3"/>
    <x v="50"/>
    <x v="0"/>
    <x v="0"/>
    <n v="114523.702649"/>
    <n v="0"/>
    <n v="154586.28020000001"/>
    <n v="114749.395792"/>
    <n v="114523.702649"/>
  </r>
  <r>
    <n v="925476"/>
    <x v="3"/>
    <x v="50"/>
    <x v="0"/>
    <x v="1"/>
    <n v="104918.60023900001"/>
    <n v="0"/>
    <n v="114523.702649"/>
    <n v="105178.56851300001"/>
    <n v="104918.60023900001"/>
  </r>
  <r>
    <n v="925477"/>
    <x v="3"/>
    <x v="50"/>
    <x v="0"/>
    <x v="2"/>
    <n v="82888.848803000001"/>
    <n v="8589.1279500000001"/>
    <n v="104918.60023900001"/>
    <n v="92338.860071000003"/>
    <n v="91477.976752999995"/>
  </r>
  <r>
    <n v="925478"/>
    <x v="3"/>
    <x v="50"/>
    <x v="0"/>
    <x v="3"/>
    <n v="114740.680869"/>
    <n v="0"/>
    <n v="154586.28020000001"/>
    <n v="114749.395792"/>
    <n v="114740.680869"/>
  </r>
  <r>
    <n v="925479"/>
    <x v="3"/>
    <x v="50"/>
    <x v="1"/>
    <x v="0"/>
    <n v="59346.813514000001"/>
    <n v="0"/>
    <n v="73231.790500000003"/>
    <n v="59478.860244000003"/>
    <n v="59346.813514000001"/>
  </r>
  <r>
    <n v="925480"/>
    <x v="3"/>
    <x v="50"/>
    <x v="1"/>
    <x v="1"/>
    <n v="55425.714001"/>
    <n v="0"/>
    <n v="59346.813514000001"/>
    <n v="55922.502374000003"/>
    <n v="55425.714001"/>
  </r>
  <r>
    <n v="925481"/>
    <x v="3"/>
    <x v="50"/>
    <x v="1"/>
    <x v="2"/>
    <n v="33623.044319000001"/>
    <n v="14380.020973000001"/>
    <n v="55425.714001"/>
    <n v="50697.900597"/>
    <n v="48003.065291999999"/>
  </r>
  <r>
    <n v="925482"/>
    <x v="3"/>
    <x v="50"/>
    <x v="1"/>
    <x v="3"/>
    <n v="67313.859463000001"/>
    <n v="0"/>
    <n v="82888.848803000001"/>
    <n v="67322.322998000003"/>
    <n v="67313.859463000001"/>
  </r>
  <r>
    <n v="925483"/>
    <x v="3"/>
    <x v="50"/>
    <x v="2"/>
    <x v="0"/>
    <n v="70280.288620000007"/>
    <n v="0"/>
    <n v="81266.6391"/>
    <n v="71343.982466000001"/>
    <n v="70280.288620000007"/>
  </r>
  <r>
    <n v="925484"/>
    <x v="3"/>
    <x v="50"/>
    <x v="2"/>
    <x v="1"/>
    <n v="65314.101288999998"/>
    <n v="0"/>
    <n v="70280.288620000007"/>
    <n v="67715.058084999997"/>
    <n v="65314.101288999998"/>
  </r>
  <r>
    <n v="925485"/>
    <x v="3"/>
    <x v="50"/>
    <x v="2"/>
    <x v="2"/>
    <n v="16826.628719"/>
    <n v="37465.477577999998"/>
    <n v="65314.101288999998"/>
    <n v="61767.545589000001"/>
    <n v="54292.106296999998"/>
  </r>
  <r>
    <n v="925486"/>
    <x v="3"/>
    <x v="50"/>
    <x v="2"/>
    <x v="3"/>
    <n v="29501.024248999998"/>
    <n v="0"/>
    <n v="33623.044319000001"/>
    <n v="29517.670608"/>
    <n v="29501.024248999998"/>
  </r>
  <r>
    <n v="925487"/>
    <x v="3"/>
    <x v="50"/>
    <x v="3"/>
    <x v="0"/>
    <n v="38715.803933000003"/>
    <n v="0"/>
    <n v="41455.978499999997"/>
    <n v="38985.202181000001"/>
    <n v="38715.803933000003"/>
  </r>
  <r>
    <n v="925488"/>
    <x v="3"/>
    <x v="50"/>
    <x v="3"/>
    <x v="1"/>
    <n v="35633.299148999999"/>
    <n v="0"/>
    <n v="38715.803933000003"/>
    <n v="38042.148944"/>
    <n v="35633.299148999999"/>
  </r>
  <r>
    <n v="925489"/>
    <x v="3"/>
    <x v="50"/>
    <x v="3"/>
    <x v="2"/>
    <n v="0"/>
    <n v="28727.074421000001"/>
    <n v="35633.299148999999"/>
    <n v="34706.833371000001"/>
    <n v="28727.074421000001"/>
  </r>
  <r>
    <n v="925490"/>
    <x v="3"/>
    <x v="50"/>
    <x v="3"/>
    <x v="3"/>
    <n v="15819.334752999999"/>
    <n v="0"/>
    <n v="16826.628719"/>
    <n v="15823.761646999999"/>
    <n v="15819.334752999999"/>
  </r>
  <r>
    <n v="925491"/>
    <x v="3"/>
    <x v="51"/>
    <x v="0"/>
    <x v="0"/>
    <n v="2302.1469109999998"/>
    <n v="0"/>
    <n v="3107.4818500000001"/>
    <n v="2306.6837770000002"/>
    <n v="2302.1469109999998"/>
  </r>
  <r>
    <n v="925492"/>
    <x v="3"/>
    <x v="51"/>
    <x v="0"/>
    <x v="1"/>
    <n v="2109.0658600000002"/>
    <n v="0"/>
    <n v="2302.1469109999998"/>
    <n v="2114.2917229999998"/>
    <n v="2109.0658600000002"/>
  </r>
  <r>
    <n v="925493"/>
    <x v="3"/>
    <x v="51"/>
    <x v="0"/>
    <x v="2"/>
    <n v="1666.225443"/>
    <n v="172.658008"/>
    <n v="2109.0658600000002"/>
    <n v="1856.1888630000001"/>
    <n v="1838.8834509999999"/>
  </r>
  <r>
    <n v="925494"/>
    <x v="3"/>
    <x v="51"/>
    <x v="0"/>
    <x v="3"/>
    <n v="2306.5085909999998"/>
    <n v="0"/>
    <n v="3107.4818500000001"/>
    <n v="2306.6837770000002"/>
    <n v="2306.5085909999998"/>
  </r>
  <r>
    <n v="925495"/>
    <x v="3"/>
    <x v="51"/>
    <x v="1"/>
    <x v="0"/>
    <n v="1185.82456"/>
    <n v="0"/>
    <n v="1463.2639999999999"/>
    <n v="1188.463021"/>
    <n v="1185.82456"/>
  </r>
  <r>
    <n v="925496"/>
    <x v="3"/>
    <x v="51"/>
    <x v="1"/>
    <x v="1"/>
    <n v="1107.4760209999999"/>
    <n v="0"/>
    <n v="1185.82456"/>
    <n v="1117.4024830000001"/>
    <n v="1107.4760209999999"/>
  </r>
  <r>
    <n v="925497"/>
    <x v="3"/>
    <x v="51"/>
    <x v="1"/>
    <x v="2"/>
    <n v="671.83104500000002"/>
    <n v="287.33104700000001"/>
    <n v="1107.4760209999999"/>
    <n v="1013.008317"/>
    <n v="959.16209100000003"/>
  </r>
  <r>
    <n v="925498"/>
    <x v="3"/>
    <x v="51"/>
    <x v="1"/>
    <x v="3"/>
    <n v="1353.1381719999999"/>
    <n v="0"/>
    <n v="1666.225443"/>
    <n v="1353.308305"/>
    <n v="1353.1381719999999"/>
  </r>
  <r>
    <n v="925499"/>
    <x v="3"/>
    <x v="51"/>
    <x v="2"/>
    <x v="0"/>
    <n v="1441.995394"/>
    <n v="0"/>
    <n v="1667.4109000000001"/>
    <n v="1463.820029"/>
    <n v="1441.995394"/>
  </r>
  <r>
    <n v="925500"/>
    <x v="3"/>
    <x v="51"/>
    <x v="2"/>
    <x v="1"/>
    <n v="1340.100263"/>
    <n v="0"/>
    <n v="1441.995394"/>
    <n v="1389.362562"/>
    <n v="1340.100263"/>
  </r>
  <r>
    <n v="925501"/>
    <x v="3"/>
    <x v="51"/>
    <x v="2"/>
    <x v="2"/>
    <n v="345.06626199999999"/>
    <n v="768.31030999999996"/>
    <n v="1340.100263"/>
    <n v="1267.332819"/>
    <n v="1113.3765719999999"/>
  </r>
  <r>
    <n v="925502"/>
    <x v="3"/>
    <x v="51"/>
    <x v="2"/>
    <x v="3"/>
    <n v="589.46785899999998"/>
    <n v="0"/>
    <n v="671.83104500000002"/>
    <n v="589.80047400000001"/>
    <n v="589.46785899999998"/>
  </r>
  <r>
    <n v="925503"/>
    <x v="3"/>
    <x v="51"/>
    <x v="3"/>
    <x v="0"/>
    <n v="772.61654599999997"/>
    <n v="0"/>
    <n v="827.29975000000002"/>
    <n v="777.99268500000005"/>
    <n v="772.61654599999997"/>
  </r>
  <r>
    <n v="925504"/>
    <x v="3"/>
    <x v="51"/>
    <x v="3"/>
    <x v="1"/>
    <n v="711.101765"/>
    <n v="0"/>
    <n v="772.61654599999997"/>
    <n v="759.17301799999996"/>
    <n v="711.101765"/>
  </r>
  <r>
    <n v="925505"/>
    <x v="3"/>
    <x v="51"/>
    <x v="3"/>
    <x v="2"/>
    <n v="0"/>
    <n v="573.28043700000001"/>
    <n v="711.101765"/>
    <n v="692.61311899999998"/>
    <n v="573.28043700000001"/>
  </r>
  <r>
    <n v="925506"/>
    <x v="3"/>
    <x v="51"/>
    <x v="3"/>
    <x v="3"/>
    <n v="324.40953000000002"/>
    <n v="0"/>
    <n v="345.06626199999999"/>
    <n v="324.50031300000001"/>
    <n v="324.40953000000002"/>
  </r>
  <r>
    <n v="925507"/>
    <x v="3"/>
    <x v="52"/>
    <x v="0"/>
    <x v="0"/>
    <n v="1194564.3782649999"/>
    <n v="0"/>
    <n v="1610087.2434"/>
    <n v="1195167.7607760001"/>
    <n v="1194564.3782649999"/>
  </r>
  <r>
    <n v="925508"/>
    <x v="3"/>
    <x v="52"/>
    <x v="0"/>
    <x v="1"/>
    <n v="1096241.8637039999"/>
    <n v="0"/>
    <n v="1194564.3782649999"/>
    <n v="1097087.924999"/>
    <n v="1096241.8637039999"/>
  </r>
  <r>
    <n v="925509"/>
    <x v="3"/>
    <x v="52"/>
    <x v="0"/>
    <x v="2"/>
    <n v="946227.67135199998"/>
    <n v="15235.987707"/>
    <n v="1096241.8637039999"/>
    <n v="964802.46424600005"/>
    <n v="961463.65905999998"/>
  </r>
  <r>
    <n v="925510"/>
    <x v="3"/>
    <x v="52"/>
    <x v="0"/>
    <x v="3"/>
    <n v="1194758.071209"/>
    <n v="0"/>
    <n v="1610087.2434"/>
    <n v="1195167.7607760001"/>
    <n v="1194758.071209"/>
  </r>
  <r>
    <n v="925511"/>
    <x v="3"/>
    <x v="52"/>
    <x v="1"/>
    <x v="0"/>
    <n v="216477.288458"/>
    <n v="0"/>
    <n v="266737.26299999998"/>
    <n v="216644.00500899999"/>
    <n v="216477.288458"/>
  </r>
  <r>
    <n v="925512"/>
    <x v="3"/>
    <x v="52"/>
    <x v="1"/>
    <x v="1"/>
    <n v="200137.64514899999"/>
    <n v="0"/>
    <n v="216477.288458"/>
    <n v="203986.54891400001"/>
    <n v="200137.64514899999"/>
  </r>
  <r>
    <n v="925513"/>
    <x v="3"/>
    <x v="52"/>
    <x v="1"/>
    <x v="2"/>
    <n v="147851.932038"/>
    <n v="25280.226234999998"/>
    <n v="200137.64514899999"/>
    <n v="183065.904018"/>
    <n v="173132.15827300001"/>
  </r>
  <r>
    <n v="925514"/>
    <x v="3"/>
    <x v="52"/>
    <x v="1"/>
    <x v="3"/>
    <n v="768216.82454599999"/>
    <n v="0"/>
    <n v="946227.67135199998"/>
    <n v="768526.11467200005"/>
    <n v="768216.82454599999"/>
  </r>
  <r>
    <n v="925515"/>
    <x v="3"/>
    <x v="52"/>
    <x v="2"/>
    <x v="0"/>
    <n v="59365.128003999998"/>
    <n v="0"/>
    <n v="68618.8658"/>
    <n v="60240.502286000003"/>
    <n v="59365.128003999998"/>
  </r>
  <r>
    <n v="925516"/>
    <x v="3"/>
    <x v="52"/>
    <x v="2"/>
    <x v="1"/>
    <n v="53404.008295"/>
    <n v="0"/>
    <n v="59365.128003999998"/>
    <n v="57198.300832000001"/>
    <n v="53404.008295"/>
  </r>
  <r>
    <n v="925517"/>
    <x v="3"/>
    <x v="52"/>
    <x v="2"/>
    <x v="2"/>
    <n v="10060.921731"/>
    <n v="34845.130697000001"/>
    <n v="53404.008295"/>
    <n v="50504.170644999998"/>
    <n v="44906.052428000003"/>
  </r>
  <r>
    <n v="925518"/>
    <x v="3"/>
    <x v="52"/>
    <x v="2"/>
    <x v="3"/>
    <n v="129660.626385"/>
    <n v="0"/>
    <n v="147851.932038"/>
    <n v="129799.211136"/>
    <n v="129660.626385"/>
  </r>
  <r>
    <n v="925519"/>
    <x v="3"/>
    <x v="52"/>
    <x v="3"/>
    <x v="0"/>
    <n v="8302.9789679999994"/>
    <n v="0"/>
    <n v="8833.0725000000002"/>
    <n v="8306.6213790000002"/>
    <n v="8302.9789679999994"/>
  </r>
  <r>
    <n v="925520"/>
    <x v="3"/>
    <x v="52"/>
    <x v="3"/>
    <x v="1"/>
    <n v="8128.8027460000003"/>
    <n v="0"/>
    <n v="8302.9789679999994"/>
    <n v="8158.5071330000001"/>
    <n v="8128.8027460000003"/>
  </r>
  <r>
    <n v="925521"/>
    <x v="3"/>
    <x v="52"/>
    <x v="3"/>
    <x v="2"/>
    <n v="0"/>
    <n v="7739.2941460000002"/>
    <n v="8128.8027460000003"/>
    <n v="7917.4538739999998"/>
    <n v="7739.2941460000002"/>
  </r>
  <r>
    <n v="925522"/>
    <x v="3"/>
    <x v="52"/>
    <x v="3"/>
    <x v="3"/>
    <n v="9460.8224429999991"/>
    <n v="0"/>
    <n v="10060.921731"/>
    <n v="9461.2907959999993"/>
    <n v="9460.8224429999991"/>
  </r>
  <r>
    <n v="925523"/>
    <x v="3"/>
    <x v="53"/>
    <x v="0"/>
    <x v="0"/>
    <n v="25372.027268000002"/>
    <n v="0"/>
    <n v="34197.552000000003"/>
    <n v="25384.842850000001"/>
    <n v="25372.027268000002"/>
  </r>
  <r>
    <n v="925524"/>
    <x v="3"/>
    <x v="53"/>
    <x v="0"/>
    <x v="1"/>
    <n v="23283.699869"/>
    <n v="0"/>
    <n v="25372.027268000002"/>
    <n v="23301.669843"/>
    <n v="23283.699869"/>
  </r>
  <r>
    <n v="925525"/>
    <x v="3"/>
    <x v="53"/>
    <x v="0"/>
    <x v="2"/>
    <n v="20097.463742"/>
    <n v="323.60574500000001"/>
    <n v="23283.699869"/>
    <n v="20491.984254999999"/>
    <n v="20421.069487000001"/>
  </r>
  <r>
    <n v="925526"/>
    <x v="3"/>
    <x v="53"/>
    <x v="0"/>
    <x v="3"/>
    <n v="25376.141221999998"/>
    <n v="0"/>
    <n v="34197.552000000003"/>
    <n v="25384.842850000001"/>
    <n v="25376.141221999998"/>
  </r>
  <r>
    <n v="925527"/>
    <x v="3"/>
    <x v="53"/>
    <x v="1"/>
    <x v="0"/>
    <n v="4631.2915089999997"/>
    <n v="0"/>
    <n v="5708.2826500000001"/>
    <n v="4636.2671680000003"/>
    <n v="4631.2915089999997"/>
  </r>
  <r>
    <n v="925528"/>
    <x v="3"/>
    <x v="53"/>
    <x v="1"/>
    <x v="1"/>
    <n v="4281.0386630000003"/>
    <n v="0"/>
    <n v="4631.2915089999997"/>
    <n v="4364.0659889999997"/>
    <n v="4281.0386630000003"/>
  </r>
  <r>
    <n v="925529"/>
    <x v="3"/>
    <x v="53"/>
    <x v="1"/>
    <x v="2"/>
    <n v="3146.5257219999999"/>
    <n v="538.00367000000006"/>
    <n v="4281.0386630000003"/>
    <n v="3915.8660650000002"/>
    <n v="3684.5293919999999"/>
  </r>
  <r>
    <n v="925530"/>
    <x v="3"/>
    <x v="53"/>
    <x v="1"/>
    <x v="3"/>
    <n v="16312.217608000001"/>
    <n v="0"/>
    <n v="20097.463742"/>
    <n v="16323.160051000001"/>
    <n v="16312.217608000001"/>
  </r>
  <r>
    <n v="925531"/>
    <x v="3"/>
    <x v="53"/>
    <x v="2"/>
    <x v="0"/>
    <n v="2625.3005370000001"/>
    <n v="0"/>
    <n v="3036.2330000000002"/>
    <n v="2665.5089509999998"/>
    <n v="2625.3005370000001"/>
  </r>
  <r>
    <n v="925532"/>
    <x v="3"/>
    <x v="53"/>
    <x v="2"/>
    <x v="1"/>
    <n v="2361.3396469999998"/>
    <n v="0"/>
    <n v="2625.3005370000001"/>
    <n v="2529.4770680000001"/>
    <n v="2361.3396469999998"/>
  </r>
  <r>
    <n v="925533"/>
    <x v="3"/>
    <x v="53"/>
    <x v="2"/>
    <x v="2"/>
    <n v="444.49291299999999"/>
    <n v="1539.4626900000001"/>
    <n v="2361.3396469999998"/>
    <n v="2233.1189039999999"/>
    <n v="1983.9556030000001"/>
  </r>
  <r>
    <n v="925534"/>
    <x v="3"/>
    <x v="53"/>
    <x v="2"/>
    <x v="3"/>
    <n v="2757.7104359999998"/>
    <n v="0"/>
    <n v="3146.5257219999999"/>
    <n v="2762.3349309999999"/>
    <n v="2757.7104359999998"/>
  </r>
  <r>
    <n v="925535"/>
    <x v="3"/>
    <x v="53"/>
    <x v="3"/>
    <x v="0"/>
    <n v="289.79024600000002"/>
    <n v="0"/>
    <n v="308.29154999999997"/>
    <n v="289.917374"/>
    <n v="289.79024600000002"/>
  </r>
  <r>
    <n v="925536"/>
    <x v="3"/>
    <x v="53"/>
    <x v="3"/>
    <x v="1"/>
    <n v="283.71115500000002"/>
    <n v="0"/>
    <n v="289.79024600000002"/>
    <n v="284.74789600000003"/>
    <n v="283.71115500000002"/>
  </r>
  <r>
    <n v="925537"/>
    <x v="3"/>
    <x v="53"/>
    <x v="3"/>
    <x v="2"/>
    <n v="0"/>
    <n v="270.11654099999998"/>
    <n v="283.71115500000002"/>
    <n v="276.33466499999997"/>
    <n v="270.11654099999998"/>
  </r>
  <r>
    <n v="925538"/>
    <x v="3"/>
    <x v="53"/>
    <x v="3"/>
    <x v="3"/>
    <n v="417.98044299999998"/>
    <n v="0"/>
    <n v="444.49291299999999"/>
    <n v="418.00113499999998"/>
    <n v="417.98044299999998"/>
  </r>
  <r>
    <n v="925539"/>
    <x v="3"/>
    <x v="54"/>
    <x v="0"/>
    <x v="0"/>
    <n v="353957.78289999999"/>
    <n v="0"/>
    <n v="477287.62770000001"/>
    <n v="354290.606042"/>
    <n v="353957.78289999999"/>
  </r>
  <r>
    <n v="925540"/>
    <x v="3"/>
    <x v="54"/>
    <x v="0"/>
    <x v="1"/>
    <n v="324746.96977899998"/>
    <n v="0"/>
    <n v="353957.78289999999"/>
    <n v="325074.82781599998"/>
    <n v="324746.96977899998"/>
  </r>
  <r>
    <n v="925541"/>
    <x v="3"/>
    <x v="54"/>
    <x v="0"/>
    <x v="2"/>
    <n v="275832.56504399999"/>
    <n v="8543.8681209999995"/>
    <n v="324746.96977899998"/>
    <n v="285809.80810199998"/>
    <n v="284376.43316399999"/>
  </r>
  <r>
    <n v="925542"/>
    <x v="3"/>
    <x v="54"/>
    <x v="0"/>
    <x v="3"/>
    <n v="354258.78989399999"/>
    <n v="0"/>
    <n v="477287.62770000001"/>
    <n v="354290.606042"/>
    <n v="354258.78989399999"/>
  </r>
  <r>
    <n v="925543"/>
    <x v="3"/>
    <x v="54"/>
    <x v="1"/>
    <x v="0"/>
    <n v="158828.406212"/>
    <n v="0"/>
    <n v="195761.52960000001"/>
    <n v="158997.514341"/>
    <n v="158828.406212"/>
  </r>
  <r>
    <n v="925544"/>
    <x v="3"/>
    <x v="54"/>
    <x v="1"/>
    <x v="1"/>
    <n v="149292.78827300001"/>
    <n v="0"/>
    <n v="158828.406212"/>
    <n v="149664.007174"/>
    <n v="149292.78827300001"/>
  </r>
  <r>
    <n v="925545"/>
    <x v="3"/>
    <x v="54"/>
    <x v="1"/>
    <x v="2"/>
    <n v="110324.348767"/>
    <n v="24078.845711000002"/>
    <n v="149292.78827300001"/>
    <n v="136558.11343299999"/>
    <n v="134403.19447799999"/>
  </r>
  <r>
    <n v="925546"/>
    <x v="3"/>
    <x v="54"/>
    <x v="1"/>
    <x v="3"/>
    <n v="223994.02694800001"/>
    <n v="0"/>
    <n v="275832.56504399999"/>
    <n v="224031.209328"/>
    <n v="223994.02694800001"/>
  </r>
  <r>
    <n v="925547"/>
    <x v="3"/>
    <x v="54"/>
    <x v="2"/>
    <x v="0"/>
    <n v="229820.86690699999"/>
    <n v="0"/>
    <n v="264267.592"/>
    <n v="232000.51901700001"/>
    <n v="229820.86690699999"/>
  </r>
  <r>
    <n v="925548"/>
    <x v="3"/>
    <x v="54"/>
    <x v="2"/>
    <x v="1"/>
    <n v="218858.21463599999"/>
    <n v="0"/>
    <n v="229820.86690699999"/>
    <n v="221432.405264"/>
    <n v="218858.21463599999"/>
  </r>
  <r>
    <n v="925549"/>
    <x v="3"/>
    <x v="54"/>
    <x v="2"/>
    <x v="2"/>
    <n v="93491.540997000004"/>
    <n v="97470.034459999995"/>
    <n v="218858.21463599999"/>
    <n v="206974.21358099999"/>
    <n v="190961.575457"/>
  </r>
  <r>
    <n v="925550"/>
    <x v="3"/>
    <x v="54"/>
    <x v="2"/>
    <x v="3"/>
    <n v="96823.234230000002"/>
    <n v="0"/>
    <n v="110324.348767"/>
    <n v="96853.745781999998"/>
    <n v="96823.234230000002"/>
  </r>
  <r>
    <n v="925551"/>
    <x v="3"/>
    <x v="54"/>
    <x v="3"/>
    <x v="0"/>
    <n v="54545.968899"/>
    <n v="0"/>
    <n v="58230.731650000002"/>
    <n v="54760.180044000001"/>
    <n v="54545.968899"/>
  </r>
  <r>
    <n v="925552"/>
    <x v="3"/>
    <x v="54"/>
    <x v="3"/>
    <x v="1"/>
    <n v="48814.261663999998"/>
    <n v="0"/>
    <n v="54545.968899"/>
    <n v="53596.869039999998"/>
    <n v="48814.261663999998"/>
  </r>
  <r>
    <n v="925553"/>
    <x v="3"/>
    <x v="54"/>
    <x v="3"/>
    <x v="2"/>
    <n v="0"/>
    <n v="40592.798833000001"/>
    <n v="48814.261663999998"/>
    <n v="47545.090860999997"/>
    <n v="40592.798833000001"/>
  </r>
  <r>
    <n v="925554"/>
    <x v="3"/>
    <x v="54"/>
    <x v="3"/>
    <x v="3"/>
    <n v="87907.964043"/>
    <n v="0"/>
    <n v="93491.540997000004"/>
    <n v="87919.445154000001"/>
    <n v="87907.964043"/>
  </r>
  <r>
    <n v="925555"/>
    <x v="3"/>
    <x v="55"/>
    <x v="0"/>
    <x v="0"/>
    <n v="7218.359187"/>
    <n v="0"/>
    <n v="9733.4588999999996"/>
    <n v="7225.1465410000001"/>
    <n v="7218.359187"/>
  </r>
  <r>
    <n v="925556"/>
    <x v="3"/>
    <x v="55"/>
    <x v="0"/>
    <x v="1"/>
    <n v="6622.6549770000001"/>
    <n v="0"/>
    <n v="7218.359187"/>
    <n v="6629.341077"/>
    <n v="6622.6549770000001"/>
  </r>
  <r>
    <n v="925557"/>
    <x v="3"/>
    <x v="55"/>
    <x v="0"/>
    <x v="2"/>
    <n v="5625.129962"/>
    <n v="174.237471"/>
    <n v="6622.6549770000001"/>
    <n v="5828.5986460000004"/>
    <n v="5799.3674330000003"/>
  </r>
  <r>
    <n v="925558"/>
    <x v="3"/>
    <x v="55"/>
    <x v="0"/>
    <x v="3"/>
    <n v="7224.4977060000001"/>
    <n v="0"/>
    <n v="9733.4588999999996"/>
    <n v="7225.1465410000001"/>
    <n v="7224.4977060000001"/>
  </r>
  <r>
    <n v="925559"/>
    <x v="3"/>
    <x v="55"/>
    <x v="1"/>
    <x v="0"/>
    <n v="3241.752653"/>
    <n v="0"/>
    <n v="3995.8072000000002"/>
    <n v="3245.3946080000001"/>
    <n v="3241.752653"/>
  </r>
  <r>
    <n v="925560"/>
    <x v="3"/>
    <x v="55"/>
    <x v="1"/>
    <x v="1"/>
    <n v="3047.126796"/>
    <n v="0"/>
    <n v="3241.752653"/>
    <n v="3054.7035249999999"/>
    <n v="3047.126796"/>
  </r>
  <r>
    <n v="925561"/>
    <x v="3"/>
    <x v="55"/>
    <x v="1"/>
    <x v="2"/>
    <n v="2251.5174729999999"/>
    <n v="491.40504700000002"/>
    <n v="3047.126796"/>
    <n v="2787.2068800000002"/>
    <n v="2742.9225200000001"/>
  </r>
  <r>
    <n v="925562"/>
    <x v="3"/>
    <x v="55"/>
    <x v="1"/>
    <x v="3"/>
    <n v="4567.8068089999997"/>
    <n v="0"/>
    <n v="5625.129962"/>
    <n v="4568.7305550000001"/>
    <n v="4567.8068089999997"/>
  </r>
  <r>
    <n v="925563"/>
    <x v="3"/>
    <x v="55"/>
    <x v="2"/>
    <x v="0"/>
    <n v="4714.4682279999997"/>
    <n v="0"/>
    <n v="5421.0968000000003"/>
    <n v="4759.1808810000002"/>
    <n v="4714.4682279999997"/>
  </r>
  <r>
    <n v="925564"/>
    <x v="3"/>
    <x v="55"/>
    <x v="2"/>
    <x v="1"/>
    <n v="4489.5840539999999"/>
    <n v="0"/>
    <n v="4714.4682279999997"/>
    <n v="4542.3901379999998"/>
    <n v="4489.5840539999999"/>
  </r>
  <r>
    <n v="925565"/>
    <x v="3"/>
    <x v="55"/>
    <x v="2"/>
    <x v="2"/>
    <n v="1903.0716159999999"/>
    <n v="1984.056034"/>
    <n v="4489.5840539999999"/>
    <n v="4245.7996400000002"/>
    <n v="3887.1276499999999"/>
  </r>
  <r>
    <n v="925566"/>
    <x v="3"/>
    <x v="55"/>
    <x v="2"/>
    <x v="3"/>
    <n v="1975.9845049999999"/>
    <n v="0"/>
    <n v="2251.5174729999999"/>
    <n v="1976.6071890000001"/>
    <n v="1975.9845049999999"/>
  </r>
  <r>
    <n v="925567"/>
    <x v="3"/>
    <x v="55"/>
    <x v="3"/>
    <x v="0"/>
    <n v="1190.8480300000001"/>
    <n v="0"/>
    <n v="1271.2937999999999"/>
    <n v="1195.52469"/>
    <n v="1190.8480300000001"/>
  </r>
  <r>
    <n v="925568"/>
    <x v="3"/>
    <x v="55"/>
    <x v="3"/>
    <x v="1"/>
    <n v="1065.713352"/>
    <n v="0"/>
    <n v="1190.8480300000001"/>
    <n v="1170.1272739999999"/>
    <n v="1065.713352"/>
  </r>
  <r>
    <n v="925569"/>
    <x v="3"/>
    <x v="55"/>
    <x v="3"/>
    <x v="2"/>
    <n v="0"/>
    <n v="886.222309"/>
    <n v="1065.713352"/>
    <n v="1038.004805"/>
    <n v="886.222309"/>
  </r>
  <r>
    <n v="925570"/>
    <x v="3"/>
    <x v="55"/>
    <x v="3"/>
    <x v="3"/>
    <n v="1789.4148439999999"/>
    <n v="0"/>
    <n v="1903.0716159999999"/>
    <n v="1789.6485479999999"/>
    <n v="1789.4148439999999"/>
  </r>
  <r>
    <n v="925571"/>
    <x v="3"/>
    <x v="56"/>
    <x v="0"/>
    <x v="0"/>
    <n v="141438.37413400001"/>
    <n v="0"/>
    <n v="190648.69889999999"/>
    <n v="141518.52919299999"/>
    <n v="141438.37413400001"/>
  </r>
  <r>
    <n v="925572"/>
    <x v="3"/>
    <x v="56"/>
    <x v="0"/>
    <x v="1"/>
    <n v="129657.19384000001"/>
    <n v="0"/>
    <n v="141438.37413400001"/>
    <n v="129897.002805"/>
    <n v="129657.19384000001"/>
  </r>
  <r>
    <n v="925573"/>
    <x v="3"/>
    <x v="56"/>
    <x v="0"/>
    <x v="2"/>
    <n v="106250.411016"/>
    <n v="3165.0433419999999"/>
    <n v="129657.19384000001"/>
    <n v="114111.29629899999"/>
    <n v="109415.454357"/>
  </r>
  <r>
    <n v="925574"/>
    <x v="3"/>
    <x v="56"/>
    <x v="0"/>
    <x v="3"/>
    <n v="141481.793145"/>
    <n v="0"/>
    <n v="190648.69889999999"/>
    <n v="141518.52919299999"/>
    <n v="141481.793145"/>
  </r>
  <r>
    <n v="925575"/>
    <x v="3"/>
    <x v="56"/>
    <x v="1"/>
    <x v="0"/>
    <n v="58188.853260000004"/>
    <n v="0"/>
    <n v="72301.108949999994"/>
    <n v="58722.960689"/>
    <n v="58188.853260000004"/>
  </r>
  <r>
    <n v="925576"/>
    <x v="3"/>
    <x v="56"/>
    <x v="1"/>
    <x v="1"/>
    <n v="52867.510619000001"/>
    <n v="0"/>
    <n v="58188.853260000004"/>
    <n v="54831.356426999999"/>
    <n v="52867.510619000001"/>
  </r>
  <r>
    <n v="925577"/>
    <x v="3"/>
    <x v="56"/>
    <x v="1"/>
    <x v="2"/>
    <n v="32270.445829"/>
    <n v="6081.9707019999996"/>
    <n v="52867.510619000001"/>
    <n v="48357.911962999999"/>
    <n v="38352.416531000003"/>
  </r>
  <r>
    <n v="925578"/>
    <x v="3"/>
    <x v="56"/>
    <x v="1"/>
    <x v="3"/>
    <n v="86105.924262"/>
    <n v="0"/>
    <n v="106250.411016"/>
    <n v="86296.583826999995"/>
    <n v="86105.924262"/>
  </r>
  <r>
    <n v="925579"/>
    <x v="3"/>
    <x v="56"/>
    <x v="2"/>
    <x v="0"/>
    <n v="13178.262043999999"/>
    <n v="0"/>
    <n v="15214.85175"/>
    <n v="13357.118350999999"/>
    <n v="13178.262043999999"/>
  </r>
  <r>
    <n v="925580"/>
    <x v="3"/>
    <x v="56"/>
    <x v="2"/>
    <x v="1"/>
    <n v="11020.503454"/>
    <n v="0"/>
    <n v="13178.262043999999"/>
    <n v="12697.25548"/>
    <n v="11020.503454"/>
  </r>
  <r>
    <n v="925581"/>
    <x v="3"/>
    <x v="56"/>
    <x v="2"/>
    <x v="2"/>
    <n v="1278.8563819999999"/>
    <n v="7396.6357799999996"/>
    <n v="11020.503454"/>
    <n v="10422.090115999999"/>
    <n v="8675.4921620000005"/>
  </r>
  <r>
    <n v="925582"/>
    <x v="3"/>
    <x v="56"/>
    <x v="2"/>
    <x v="3"/>
    <n v="28236.103241000001"/>
    <n v="0"/>
    <n v="32270.445829"/>
    <n v="28330.224393"/>
    <n v="28236.103241000001"/>
  </r>
  <r>
    <n v="925583"/>
    <x v="3"/>
    <x v="56"/>
    <x v="3"/>
    <x v="0"/>
    <n v="519.45232199999998"/>
    <n v="0"/>
    <n v="552.37379999999996"/>
    <n v="519.45232199999998"/>
    <n v="519.45232199999998"/>
  </r>
  <r>
    <n v="925584"/>
    <x v="3"/>
    <x v="56"/>
    <x v="3"/>
    <x v="1"/>
    <n v="480.101315"/>
    <n v="0"/>
    <n v="519.45232199999998"/>
    <n v="510.41385100000002"/>
    <n v="480.101315"/>
  </r>
  <r>
    <n v="925585"/>
    <x v="3"/>
    <x v="56"/>
    <x v="3"/>
    <x v="2"/>
    <n v="0"/>
    <n v="390.02397300000001"/>
    <n v="480.101315"/>
    <n v="467.61868099999998"/>
    <n v="390.02397300000001"/>
  </r>
  <r>
    <n v="925586"/>
    <x v="3"/>
    <x v="56"/>
    <x v="3"/>
    <x v="3"/>
    <n v="1202.6365410000001"/>
    <n v="0"/>
    <n v="1278.8563819999999"/>
    <n v="1202.6365410000001"/>
    <n v="1202.6365410000001"/>
  </r>
  <r>
    <n v="925587"/>
    <x v="3"/>
    <x v="57"/>
    <x v="0"/>
    <x v="0"/>
    <n v="12020.258425"/>
    <n v="0"/>
    <n v="16202.439"/>
    <n v="12027.070470000001"/>
    <n v="12020.258425"/>
  </r>
  <r>
    <n v="925588"/>
    <x v="3"/>
    <x v="57"/>
    <x v="0"/>
    <x v="1"/>
    <n v="11019.024971999999"/>
    <n v="0"/>
    <n v="12020.258425"/>
    <n v="11039.405338"/>
    <n v="11019.024971999999"/>
  </r>
  <r>
    <n v="925589"/>
    <x v="3"/>
    <x v="57"/>
    <x v="0"/>
    <x v="2"/>
    <n v="9028.8605800000005"/>
    <n v="268.95646599999998"/>
    <n v="11019.024971999999"/>
    <n v="9697.8438779999997"/>
    <n v="9297.8170460000001"/>
  </r>
  <r>
    <n v="925590"/>
    <x v="3"/>
    <x v="57"/>
    <x v="0"/>
    <x v="3"/>
    <n v="12023.948426000001"/>
    <n v="0"/>
    <n v="16202.439"/>
    <n v="12027.070470000001"/>
    <n v="12023.948426000001"/>
  </r>
  <r>
    <n v="925591"/>
    <x v="3"/>
    <x v="57"/>
    <x v="1"/>
    <x v="0"/>
    <n v="4943.9923879999997"/>
    <n v="0"/>
    <n v="6144.0997500000003"/>
    <n v="4990.2378170000002"/>
    <n v="4943.9923879999997"/>
  </r>
  <r>
    <n v="925592"/>
    <x v="3"/>
    <x v="57"/>
    <x v="1"/>
    <x v="1"/>
    <n v="4491.8666620000004"/>
    <n v="0"/>
    <n v="4943.9923879999997"/>
    <n v="4658.7240270000002"/>
    <n v="4491.8666620000004"/>
  </r>
  <r>
    <n v="925593"/>
    <x v="3"/>
    <x v="57"/>
    <x v="1"/>
    <x v="2"/>
    <n v="2741.8453810000001"/>
    <n v="516.75218099999995"/>
    <n v="4491.8666620000004"/>
    <n v="4108.7104360000003"/>
    <n v="3258.5975619999999"/>
  </r>
  <r>
    <n v="925594"/>
    <x v="3"/>
    <x v="57"/>
    <x v="1"/>
    <x v="3"/>
    <n v="7315.9953109999997"/>
    <n v="0"/>
    <n v="9028.8605800000005"/>
    <n v="7333.2405630000003"/>
    <n v="7315.9953109999997"/>
  </r>
  <r>
    <n v="925595"/>
    <x v="3"/>
    <x v="57"/>
    <x v="2"/>
    <x v="0"/>
    <n v="1127.6540399999999"/>
    <n v="0"/>
    <n v="1301.9235000000001"/>
    <n v="1142.9586409999999"/>
    <n v="1127.6540399999999"/>
  </r>
  <r>
    <n v="925596"/>
    <x v="3"/>
    <x v="57"/>
    <x v="2"/>
    <x v="1"/>
    <n v="943.01624900000002"/>
    <n v="0"/>
    <n v="1127.6540399999999"/>
    <n v="1086.494668"/>
    <n v="943.01624900000002"/>
  </r>
  <r>
    <n v="925597"/>
    <x v="3"/>
    <x v="57"/>
    <x v="2"/>
    <x v="2"/>
    <n v="109.093992"/>
    <n v="630.97665600000005"/>
    <n v="943.01624900000002"/>
    <n v="891.81046700000002"/>
    <n v="740.07064800000001"/>
  </r>
  <r>
    <n v="925598"/>
    <x v="3"/>
    <x v="57"/>
    <x v="2"/>
    <x v="3"/>
    <n v="2399.069094"/>
    <n v="0"/>
    <n v="2741.8453810000001"/>
    <n v="2407.0660600000001"/>
    <n v="2399.069094"/>
  </r>
  <r>
    <n v="925599"/>
    <x v="3"/>
    <x v="57"/>
    <x v="3"/>
    <x v="0"/>
    <n v="45.288159"/>
    <n v="0"/>
    <n v="48.1584"/>
    <n v="45.288159"/>
    <n v="45.288159"/>
  </r>
  <r>
    <n v="925600"/>
    <x v="3"/>
    <x v="57"/>
    <x v="3"/>
    <x v="1"/>
    <n v="41.857363999999997"/>
    <n v="0"/>
    <n v="45.288159"/>
    <n v="44.500145000000003"/>
    <n v="41.857363999999997"/>
  </r>
  <r>
    <n v="925601"/>
    <x v="3"/>
    <x v="57"/>
    <x v="3"/>
    <x v="2"/>
    <n v="0"/>
    <n v="34.004021000000002"/>
    <n v="41.857363999999997"/>
    <n v="40.769072000000001"/>
    <n v="34.004021000000002"/>
  </r>
  <r>
    <n v="925602"/>
    <x v="3"/>
    <x v="57"/>
    <x v="3"/>
    <x v="3"/>
    <n v="102.59199"/>
    <n v="0"/>
    <n v="109.093992"/>
    <n v="102.59199"/>
    <n v="102.59199"/>
  </r>
  <r>
    <n v="925603"/>
    <x v="3"/>
    <x v="58"/>
    <x v="0"/>
    <x v="0"/>
    <n v="2154.786306"/>
    <n v="0"/>
    <n v="2906.5302499999998"/>
    <n v="2157.5174050000001"/>
    <n v="2154.786306"/>
  </r>
  <r>
    <n v="925604"/>
    <x v="3"/>
    <x v="58"/>
    <x v="0"/>
    <x v="1"/>
    <n v="1978.2530220000001"/>
    <n v="0"/>
    <n v="2154.786306"/>
    <n v="1978.9557440000001"/>
    <n v="1978.2530220000001"/>
  </r>
  <r>
    <n v="925605"/>
    <x v="3"/>
    <x v="58"/>
    <x v="0"/>
    <x v="2"/>
    <n v="1590.615976"/>
    <n v="137.683528"/>
    <n v="1978.2530220000001"/>
    <n v="1741.060485"/>
    <n v="1728.2995040000001"/>
  </r>
  <r>
    <n v="925606"/>
    <x v="3"/>
    <x v="58"/>
    <x v="0"/>
    <x v="3"/>
    <n v="2154.6405319999999"/>
    <n v="0"/>
    <n v="2906.5302499999998"/>
    <n v="2157.5174050000001"/>
    <n v="2154.6405319999999"/>
  </r>
  <r>
    <n v="925607"/>
    <x v="3"/>
    <x v="58"/>
    <x v="1"/>
    <x v="0"/>
    <n v="127.128091"/>
    <n v="0"/>
    <n v="156.72145"/>
    <n v="127.289162"/>
    <n v="127.128091"/>
  </r>
  <r>
    <n v="925608"/>
    <x v="3"/>
    <x v="58"/>
    <x v="1"/>
    <x v="1"/>
    <n v="119.752202"/>
    <n v="0"/>
    <n v="127.128091"/>
    <n v="119.7928"/>
    <n v="119.752202"/>
  </r>
  <r>
    <n v="925609"/>
    <x v="3"/>
    <x v="58"/>
    <x v="1"/>
    <x v="2"/>
    <n v="82.484392999999997"/>
    <n v="26.418661"/>
    <n v="119.752202"/>
    <n v="109.537339"/>
    <n v="108.903054"/>
  </r>
  <r>
    <n v="925610"/>
    <x v="3"/>
    <x v="58"/>
    <x v="1"/>
    <x v="3"/>
    <n v="1290.0468089999999"/>
    <n v="0"/>
    <n v="1590.615976"/>
    <n v="1291.8982960000001"/>
    <n v="1290.0468089999999"/>
  </r>
  <r>
    <n v="925611"/>
    <x v="3"/>
    <x v="58"/>
    <x v="2"/>
    <x v="0"/>
    <n v="620.42681200000004"/>
    <n v="0"/>
    <n v="732.75199999999995"/>
    <n v="643.28298099999995"/>
    <n v="620.42681200000004"/>
  </r>
  <r>
    <n v="925612"/>
    <x v="3"/>
    <x v="58"/>
    <x v="2"/>
    <x v="1"/>
    <n v="588.38087700000005"/>
    <n v="0"/>
    <n v="620.42681200000004"/>
    <n v="597.78123300000004"/>
    <n v="588.38087700000005"/>
  </r>
  <r>
    <n v="925613"/>
    <x v="3"/>
    <x v="58"/>
    <x v="2"/>
    <x v="2"/>
    <n v="67.913201999999998"/>
    <n v="479.08081399999998"/>
    <n v="588.38087700000005"/>
    <n v="556.43179499999997"/>
    <n v="546.99401499999999"/>
  </r>
  <r>
    <n v="925614"/>
    <x v="3"/>
    <x v="58"/>
    <x v="2"/>
    <x v="3"/>
    <n v="71.627713"/>
    <n v="0"/>
    <n v="82.484392999999997"/>
    <n v="72.413049000000001"/>
    <n v="71.627713"/>
  </r>
  <r>
    <n v="925615"/>
    <x v="3"/>
    <x v="58"/>
    <x v="3"/>
    <x v="0"/>
    <n v="13.646336"/>
    <n v="0"/>
    <n v="23.990400000000001"/>
    <n v="22.560572000000001"/>
    <n v="13.646336"/>
  </r>
  <r>
    <n v="925616"/>
    <x v="3"/>
    <x v="58"/>
    <x v="3"/>
    <x v="1"/>
    <n v="13.408849"/>
    <n v="0"/>
    <n v="13.646336"/>
    <n v="13.40889"/>
    <n v="13.408849"/>
  </r>
  <r>
    <n v="925617"/>
    <x v="3"/>
    <x v="58"/>
    <x v="3"/>
    <x v="2"/>
    <n v="0"/>
    <n v="13.060017999999999"/>
    <n v="13.408849"/>
    <n v="13.060219"/>
    <n v="13.060017999999999"/>
  </r>
  <r>
    <n v="925618"/>
    <x v="3"/>
    <x v="58"/>
    <x v="3"/>
    <x v="3"/>
    <n v="58.421622999999997"/>
    <n v="0"/>
    <n v="67.913201999999998"/>
    <n v="63.865575"/>
    <n v="58.421622999999997"/>
  </r>
  <r>
    <n v="925619"/>
    <x v="3"/>
    <x v="59"/>
    <x v="0"/>
    <x v="0"/>
    <n v="55760.723000999998"/>
    <n v="0"/>
    <n v="75176"/>
    <n v="55803.144800000002"/>
    <n v="55760.723000999998"/>
  </r>
  <r>
    <n v="925620"/>
    <x v="3"/>
    <x v="59"/>
    <x v="0"/>
    <x v="1"/>
    <n v="50977.847674999997"/>
    <n v="0"/>
    <n v="55760.723000999998"/>
    <n v="51210.648004000002"/>
    <n v="50977.847674999997"/>
  </r>
  <r>
    <n v="925621"/>
    <x v="3"/>
    <x v="59"/>
    <x v="0"/>
    <x v="2"/>
    <n v="44087.541170999997"/>
    <n v="397.090732"/>
    <n v="50977.847674999997"/>
    <n v="44865.603738999998"/>
    <n v="44484.631903000001"/>
  </r>
  <r>
    <n v="925622"/>
    <x v="3"/>
    <x v="59"/>
    <x v="0"/>
    <x v="3"/>
    <n v="55787.975642999998"/>
    <n v="0"/>
    <n v="75176"/>
    <n v="55803.144800000002"/>
    <n v="55787.975642999998"/>
  </r>
  <r>
    <n v="925623"/>
    <x v="3"/>
    <x v="59"/>
    <x v="1"/>
    <x v="0"/>
    <n v="36273.504362"/>
    <n v="0"/>
    <n v="45319.227599999998"/>
    <n v="36808.276657000002"/>
    <n v="36273.504362"/>
  </r>
  <r>
    <n v="925624"/>
    <x v="3"/>
    <x v="59"/>
    <x v="1"/>
    <x v="1"/>
    <n v="31922.388531000001"/>
    <n v="0"/>
    <n v="36273.504362"/>
    <n v="34180.523159999997"/>
    <n v="31922.388531000001"/>
  </r>
  <r>
    <n v="925625"/>
    <x v="3"/>
    <x v="59"/>
    <x v="1"/>
    <x v="2"/>
    <n v="23226.325366000001"/>
    <n v="3392.2706870000002"/>
    <n v="31922.388531000001"/>
    <n v="29199.408789000001"/>
    <n v="26618.596053000001"/>
  </r>
  <r>
    <n v="925626"/>
    <x v="3"/>
    <x v="59"/>
    <x v="1"/>
    <x v="3"/>
    <n v="35707.668333000001"/>
    <n v="0"/>
    <n v="44087.541170999997"/>
    <n v="35807.900938999999"/>
    <n v="35707.668333000001"/>
  </r>
  <r>
    <n v="925627"/>
    <x v="3"/>
    <x v="59"/>
    <x v="2"/>
    <x v="0"/>
    <n v="4039.449134"/>
    <n v="0"/>
    <n v="4624.5694999999996"/>
    <n v="4059.909564"/>
    <n v="4039.449134"/>
  </r>
  <r>
    <n v="925628"/>
    <x v="3"/>
    <x v="59"/>
    <x v="2"/>
    <x v="1"/>
    <n v="3470.363245"/>
    <n v="0"/>
    <n v="4039.449134"/>
    <n v="3892.0092410000002"/>
    <n v="3470.363245"/>
  </r>
  <r>
    <n v="925629"/>
    <x v="3"/>
    <x v="59"/>
    <x v="2"/>
    <x v="2"/>
    <n v="561.08869400000003"/>
    <n v="2376.1985890000001"/>
    <n v="3470.363245"/>
    <n v="3281.922521"/>
    <n v="2937.2872830000001"/>
  </r>
  <r>
    <n v="925630"/>
    <x v="3"/>
    <x v="59"/>
    <x v="2"/>
    <x v="3"/>
    <n v="20371.304156999999"/>
    <n v="0"/>
    <n v="23226.325366000001"/>
    <n v="20390.391038999998"/>
    <n v="20371.304156999999"/>
  </r>
  <r>
    <n v="925631"/>
    <x v="3"/>
    <x v="59"/>
    <x v="3"/>
    <x v="0"/>
    <n v="683.52133900000001"/>
    <n v="0"/>
    <n v="736.56920000000002"/>
    <n v="692.66967599999998"/>
    <n v="683.52133900000001"/>
  </r>
  <r>
    <n v="925632"/>
    <x v="3"/>
    <x v="59"/>
    <x v="3"/>
    <x v="1"/>
    <n v="656.56081900000004"/>
    <n v="0"/>
    <n v="683.52133900000001"/>
    <n v="671.62806699999999"/>
    <n v="656.56081900000004"/>
  </r>
  <r>
    <n v="925633"/>
    <x v="3"/>
    <x v="59"/>
    <x v="3"/>
    <x v="2"/>
    <n v="0"/>
    <n v="601.02423599999997"/>
    <n v="656.56081900000004"/>
    <n v="639.49023799999998"/>
    <n v="601.02423599999997"/>
  </r>
  <r>
    <n v="925634"/>
    <x v="3"/>
    <x v="59"/>
    <x v="3"/>
    <x v="3"/>
    <n v="527.30008799999996"/>
    <n v="0"/>
    <n v="561.08869400000003"/>
    <n v="527.64780800000005"/>
    <n v="527.30008799999996"/>
  </r>
  <r>
    <n v="925635"/>
    <x v="3"/>
    <x v="60"/>
    <x v="0"/>
    <x v="0"/>
    <n v="1211776.9706300001"/>
    <n v="0"/>
    <n v="1632924.027"/>
    <n v="1212119.5052420001"/>
    <n v="1211776.9706300001"/>
  </r>
  <r>
    <n v="925636"/>
    <x v="3"/>
    <x v="60"/>
    <x v="0"/>
    <x v="1"/>
    <n v="1099770.476613"/>
    <n v="0"/>
    <n v="1211776.9706300001"/>
    <n v="1112895.9698270001"/>
    <n v="1099770.476613"/>
  </r>
  <r>
    <n v="925637"/>
    <x v="3"/>
    <x v="60"/>
    <x v="0"/>
    <x v="2"/>
    <n v="928504.57149899995"/>
    <n v="15240.789204000001"/>
    <n v="1099770.476613"/>
    <n v="967907.99646699999"/>
    <n v="943745.36070299998"/>
  </r>
  <r>
    <n v="925638"/>
    <x v="3"/>
    <x v="60"/>
    <x v="0"/>
    <x v="3"/>
    <n v="1211457.562259"/>
    <n v="0"/>
    <n v="1632924.027"/>
    <n v="1212119.5052420001"/>
    <n v="1211457.562259"/>
  </r>
  <r>
    <n v="925639"/>
    <x v="3"/>
    <x v="60"/>
    <x v="1"/>
    <x v="0"/>
    <n v="602518.963644"/>
    <n v="0"/>
    <n v="744338.65500000003"/>
    <n v="604551.85559100006"/>
    <n v="602518.963644"/>
  </r>
  <r>
    <n v="925640"/>
    <x v="3"/>
    <x v="60"/>
    <x v="1"/>
    <x v="1"/>
    <n v="544056.97689299996"/>
    <n v="0"/>
    <n v="602518.963644"/>
    <n v="567753.61944200005"/>
    <n v="544056.97689299996"/>
  </r>
  <r>
    <n v="925641"/>
    <x v="3"/>
    <x v="60"/>
    <x v="1"/>
    <x v="2"/>
    <n v="262635.61358100001"/>
    <n v="177829.95808800001"/>
    <n v="544056.97689299996"/>
    <n v="497648.91676400002"/>
    <n v="440465.57166999998"/>
  </r>
  <r>
    <n v="925642"/>
    <x v="3"/>
    <x v="60"/>
    <x v="1"/>
    <x v="3"/>
    <n v="752195.60387899994"/>
    <n v="0"/>
    <n v="928504.57149899995"/>
    <n v="754131.41297199996"/>
    <n v="752195.60387899994"/>
  </r>
  <r>
    <n v="925643"/>
    <x v="3"/>
    <x v="60"/>
    <x v="2"/>
    <x v="0"/>
    <n v="160582.91603299999"/>
    <n v="0"/>
    <n v="184703.571"/>
    <n v="162151.26498099999"/>
    <n v="160582.91603299999"/>
  </r>
  <r>
    <n v="925644"/>
    <x v="3"/>
    <x v="60"/>
    <x v="2"/>
    <x v="1"/>
    <n v="140515.43726000001"/>
    <n v="0"/>
    <n v="160582.91603299999"/>
    <n v="154721.639597"/>
    <n v="140515.43726000001"/>
  </r>
  <r>
    <n v="925645"/>
    <x v="3"/>
    <x v="60"/>
    <x v="2"/>
    <x v="2"/>
    <n v="1036.158212"/>
    <n v="116244.10352800001"/>
    <n v="140515.43726000001"/>
    <n v="132885.44901700001"/>
    <n v="117280.26173899999"/>
  </r>
  <r>
    <n v="925646"/>
    <x v="3"/>
    <x v="60"/>
    <x v="2"/>
    <x v="3"/>
    <n v="224957.43434099999"/>
    <n v="0"/>
    <n v="262635.61358100001"/>
    <n v="230567.80516300001"/>
    <n v="224957.43434099999"/>
  </r>
  <r>
    <n v="925647"/>
    <x v="3"/>
    <x v="60"/>
    <x v="3"/>
    <x v="0"/>
    <n v="1771.70336"/>
    <n v="0"/>
    <n v="1921.4349"/>
    <n v="1806.9173800000001"/>
    <n v="1771.70336"/>
  </r>
  <r>
    <n v="925648"/>
    <x v="3"/>
    <x v="60"/>
    <x v="3"/>
    <x v="1"/>
    <n v="1597.9924799999999"/>
    <n v="0"/>
    <n v="1771.70336"/>
    <n v="1740.875722"/>
    <n v="1597.9924799999999"/>
  </r>
  <r>
    <n v="925649"/>
    <x v="3"/>
    <x v="60"/>
    <x v="3"/>
    <x v="2"/>
    <n v="0"/>
    <n v="1544.00369"/>
    <n v="1597.9924799999999"/>
    <n v="1556.444675"/>
    <n v="1544.00369"/>
  </r>
  <r>
    <n v="925650"/>
    <x v="3"/>
    <x v="60"/>
    <x v="3"/>
    <x v="3"/>
    <n v="924.66452200000003"/>
    <n v="0"/>
    <n v="1036.158212"/>
    <n v="974.40318200000002"/>
    <n v="924.66452200000003"/>
  </r>
  <r>
    <n v="925651"/>
    <x v="3"/>
    <x v="61"/>
    <x v="0"/>
    <x v="0"/>
    <n v="72368.440394000005"/>
    <n v="0"/>
    <n v="97519.731750000006"/>
    <n v="72388.896878"/>
    <n v="72368.440394000005"/>
  </r>
  <r>
    <n v="925652"/>
    <x v="3"/>
    <x v="61"/>
    <x v="0"/>
    <x v="1"/>
    <n v="65679.309074999997"/>
    <n v="0"/>
    <n v="72368.440394000005"/>
    <n v="66463.175657999993"/>
    <n v="65679.309074999997"/>
  </r>
  <r>
    <n v="925653"/>
    <x v="3"/>
    <x v="61"/>
    <x v="0"/>
    <x v="2"/>
    <n v="55451.150968000002"/>
    <n v="910.19401400000004"/>
    <n v="65679.309074999997"/>
    <n v="57804.359917000002"/>
    <n v="56361.344983000003"/>
  </r>
  <r>
    <n v="925654"/>
    <x v="3"/>
    <x v="61"/>
    <x v="0"/>
    <x v="3"/>
    <n v="72349.365030999994"/>
    <n v="0"/>
    <n v="97519.731750000006"/>
    <n v="72388.896878"/>
    <n v="72349.365030999994"/>
  </r>
  <r>
    <n v="925655"/>
    <x v="3"/>
    <x v="61"/>
    <x v="1"/>
    <x v="0"/>
    <n v="35991.448796999997"/>
    <n v="0"/>
    <n v="44463.042999999998"/>
    <n v="36112.883524999997"/>
    <n v="35991.448796999997"/>
  </r>
  <r>
    <n v="925656"/>
    <x v="3"/>
    <x v="61"/>
    <x v="1"/>
    <x v="1"/>
    <n v="32490.605403000001"/>
    <n v="0"/>
    <n v="35991.448796999997"/>
    <n v="33914.742201000001"/>
    <n v="32490.605403000001"/>
  </r>
  <r>
    <n v="925657"/>
    <x v="3"/>
    <x v="61"/>
    <x v="1"/>
    <x v="2"/>
    <n v="15684.368453999999"/>
    <n v="10619.849101"/>
    <n v="32490.605403000001"/>
    <n v="29719.156761999999"/>
    <n v="26304.217556"/>
  </r>
  <r>
    <n v="925658"/>
    <x v="3"/>
    <x v="61"/>
    <x v="1"/>
    <x v="3"/>
    <n v="44921.816508999997"/>
    <n v="0"/>
    <n v="55451.150968000002"/>
    <n v="45037.424816999999"/>
    <n v="44921.816508999997"/>
  </r>
  <r>
    <n v="925659"/>
    <x v="3"/>
    <x v="61"/>
    <x v="2"/>
    <x v="0"/>
    <n v="78153.759491000004"/>
    <n v="0"/>
    <n v="89892.99"/>
    <n v="78917.055921000006"/>
    <n v="78153.759491000004"/>
  </r>
  <r>
    <n v="925660"/>
    <x v="3"/>
    <x v="61"/>
    <x v="2"/>
    <x v="1"/>
    <n v="68362.409354000003"/>
    <n v="0"/>
    <n v="78153.759491000004"/>
    <n v="75301.147270000001"/>
    <n v="68362.409354000003"/>
  </r>
  <r>
    <n v="925661"/>
    <x v="3"/>
    <x v="61"/>
    <x v="2"/>
    <x v="2"/>
    <n v="504.10313100000002"/>
    <n v="56554.120638"/>
    <n v="68362.409354000003"/>
    <n v="64650.330525999998"/>
    <n v="57058.223768999997"/>
  </r>
  <r>
    <n v="925662"/>
    <x v="3"/>
    <x v="61"/>
    <x v="2"/>
    <x v="3"/>
    <n v="13434.260641999999"/>
    <n v="0"/>
    <n v="15684.368453999999"/>
    <n v="13769.307065999999"/>
    <n v="13434.260641999999"/>
  </r>
  <r>
    <n v="925663"/>
    <x v="3"/>
    <x v="61"/>
    <x v="3"/>
    <x v="0"/>
    <n v="847.97605399999998"/>
    <n v="0"/>
    <n v="919.64085"/>
    <n v="864.83025499999997"/>
    <n v="847.97605399999998"/>
  </r>
  <r>
    <n v="925664"/>
    <x v="3"/>
    <x v="61"/>
    <x v="3"/>
    <x v="1"/>
    <n v="764.83421999999996"/>
    <n v="0"/>
    <n v="847.97605399999998"/>
    <n v="833.221271"/>
    <n v="764.83421999999996"/>
  </r>
  <r>
    <n v="925665"/>
    <x v="3"/>
    <x v="61"/>
    <x v="3"/>
    <x v="2"/>
    <n v="0"/>
    <n v="738.99400200000002"/>
    <n v="764.83421999999996"/>
    <n v="744.94853000000001"/>
    <n v="738.99400200000002"/>
  </r>
  <r>
    <n v="925666"/>
    <x v="3"/>
    <x v="61"/>
    <x v="3"/>
    <x v="3"/>
    <n v="449.860142"/>
    <n v="0"/>
    <n v="504.10313100000002"/>
    <n v="474.058584"/>
    <n v="449.860142"/>
  </r>
  <r>
    <n v="925667"/>
    <x v="3"/>
    <x v="62"/>
    <x v="0"/>
    <x v="0"/>
    <n v="22018.603515999999"/>
    <n v="0"/>
    <n v="29703.63955"/>
    <n v="22049.011638"/>
    <n v="22018.603515999999"/>
  </r>
  <r>
    <n v="925668"/>
    <x v="3"/>
    <x v="62"/>
    <x v="0"/>
    <x v="1"/>
    <n v="20193.662529000001"/>
    <n v="0"/>
    <n v="22018.603515999999"/>
    <n v="20221.885469000001"/>
    <n v="20193.662529000001"/>
  </r>
  <r>
    <n v="925669"/>
    <x v="3"/>
    <x v="62"/>
    <x v="0"/>
    <x v="2"/>
    <n v="17526.260032999999"/>
    <n v="131.42366799999999"/>
    <n v="20193.662529000001"/>
    <n v="17772.442392000001"/>
    <n v="17657.683701000002"/>
  </r>
  <r>
    <n v="925670"/>
    <x v="3"/>
    <x v="62"/>
    <x v="0"/>
    <x v="3"/>
    <n v="22047.75992"/>
    <n v="0"/>
    <n v="29703.63955"/>
    <n v="22049.011638"/>
    <n v="22047.75992"/>
  </r>
  <r>
    <n v="925671"/>
    <x v="3"/>
    <x v="62"/>
    <x v="1"/>
    <x v="0"/>
    <n v="43200.903384999998"/>
    <n v="0"/>
    <n v="53271.445050000002"/>
    <n v="43267.067669999997"/>
    <n v="43200.903384999998"/>
  </r>
  <r>
    <n v="925672"/>
    <x v="3"/>
    <x v="62"/>
    <x v="1"/>
    <x v="1"/>
    <n v="40495.379713000002"/>
    <n v="0"/>
    <n v="43200.903384999998"/>
    <n v="40708.211259999996"/>
    <n v="40495.379713000002"/>
  </r>
  <r>
    <n v="925673"/>
    <x v="3"/>
    <x v="62"/>
    <x v="1"/>
    <x v="2"/>
    <n v="31388.349133"/>
    <n v="4459.8099650000004"/>
    <n v="40495.379713000002"/>
    <n v="37041.123823000002"/>
    <n v="35848.159097999996"/>
  </r>
  <r>
    <n v="925674"/>
    <x v="3"/>
    <x v="62"/>
    <x v="1"/>
    <x v="3"/>
    <n v="14233.691438"/>
    <n v="0"/>
    <n v="17526.260032999999"/>
    <n v="14234.828399"/>
    <n v="14233.691438"/>
  </r>
  <r>
    <n v="925675"/>
    <x v="3"/>
    <x v="62"/>
    <x v="2"/>
    <x v="0"/>
    <n v="16777.864451000001"/>
    <n v="0"/>
    <n v="19448.731250000001"/>
    <n v="17074.041163999998"/>
    <n v="16777.864451000001"/>
  </r>
  <r>
    <n v="925676"/>
    <x v="3"/>
    <x v="62"/>
    <x v="2"/>
    <x v="1"/>
    <n v="15871.843163"/>
    <n v="0"/>
    <n v="16777.864451000001"/>
    <n v="16165.472399"/>
    <n v="15871.843163"/>
  </r>
  <r>
    <n v="925677"/>
    <x v="3"/>
    <x v="62"/>
    <x v="2"/>
    <x v="2"/>
    <n v="4513.3704239999997"/>
    <n v="9496.6953350000003"/>
    <n v="15871.843163"/>
    <n v="15010.002079"/>
    <n v="14010.065758999999"/>
  </r>
  <r>
    <n v="925678"/>
    <x v="3"/>
    <x v="62"/>
    <x v="2"/>
    <x v="3"/>
    <n v="27532.148447"/>
    <n v="0"/>
    <n v="31388.349133"/>
    <n v="27555.831704"/>
    <n v="27532.148447"/>
  </r>
  <r>
    <n v="925679"/>
    <x v="3"/>
    <x v="62"/>
    <x v="3"/>
    <x v="0"/>
    <n v="9151.1443689999996"/>
    <n v="0"/>
    <n v="9731.7648499999996"/>
    <n v="9151.7516649999998"/>
    <n v="9151.1443689999996"/>
  </r>
  <r>
    <n v="925680"/>
    <x v="3"/>
    <x v="62"/>
    <x v="3"/>
    <x v="1"/>
    <n v="8850.5419870000005"/>
    <n v="0"/>
    <n v="9151.1443689999996"/>
    <n v="8991.9144570000008"/>
    <n v="8850.5419870000005"/>
  </r>
  <r>
    <n v="925681"/>
    <x v="3"/>
    <x v="62"/>
    <x v="3"/>
    <x v="2"/>
    <n v="0"/>
    <n v="7875.4397040000003"/>
    <n v="8850.5419870000005"/>
    <n v="8620.4278950000007"/>
    <n v="7875.4397040000003"/>
  </r>
  <r>
    <n v="925682"/>
    <x v="3"/>
    <x v="62"/>
    <x v="3"/>
    <x v="3"/>
    <n v="4244.3634039999997"/>
    <n v="0"/>
    <n v="4513.3704239999997"/>
    <n v="4244.3735470000001"/>
    <n v="4244.3634039999997"/>
  </r>
  <r>
    <n v="925683"/>
    <x v="3"/>
    <x v="63"/>
    <x v="0"/>
    <x v="0"/>
    <n v="7347.0353070000001"/>
    <n v="0"/>
    <n v="9911.3319499999998"/>
    <n v="7357.1817060000003"/>
    <n v="7347.0353070000001"/>
  </r>
  <r>
    <n v="925684"/>
    <x v="3"/>
    <x v="63"/>
    <x v="0"/>
    <x v="1"/>
    <n v="6738.0999650000003"/>
    <n v="0"/>
    <n v="7347.0353070000001"/>
    <n v="6747.5172259999999"/>
    <n v="6738.0999650000003"/>
  </r>
  <r>
    <n v="925685"/>
    <x v="3"/>
    <x v="63"/>
    <x v="0"/>
    <x v="2"/>
    <n v="5848.0571289999998"/>
    <n v="43.85266"/>
    <n v="6738.0999650000003"/>
    <n v="5930.201779"/>
    <n v="5891.9097890000003"/>
  </r>
  <r>
    <n v="925686"/>
    <x v="3"/>
    <x v="63"/>
    <x v="0"/>
    <x v="3"/>
    <n v="7356.7640410000004"/>
    <n v="0"/>
    <n v="9911.3319499999998"/>
    <n v="7357.1817060000003"/>
    <n v="7356.7640410000004"/>
  </r>
  <r>
    <n v="925687"/>
    <x v="3"/>
    <x v="63"/>
    <x v="1"/>
    <x v="0"/>
    <n v="18360.206098999999"/>
    <n v="0"/>
    <n v="22640.144850000001"/>
    <n v="18388.325647000001"/>
    <n v="18360.206098999999"/>
  </r>
  <r>
    <n v="925688"/>
    <x v="3"/>
    <x v="63"/>
    <x v="1"/>
    <x v="1"/>
    <n v="17210.369675000002"/>
    <n v="0"/>
    <n v="18360.206098999999"/>
    <n v="17300.822207000001"/>
    <n v="17210.369675000002"/>
  </r>
  <r>
    <n v="925689"/>
    <x v="3"/>
    <x v="63"/>
    <x v="1"/>
    <x v="2"/>
    <n v="13323.742283"/>
    <n v="1893.1023849999999"/>
    <n v="17210.369675000002"/>
    <n v="15742.325142"/>
    <n v="15216.844668"/>
  </r>
  <r>
    <n v="925690"/>
    <x v="3"/>
    <x v="63"/>
    <x v="1"/>
    <x v="3"/>
    <n v="4749.2364559999996"/>
    <n v="0"/>
    <n v="5848.0571289999998"/>
    <n v="4749.7920000000004"/>
    <n v="4749.2364559999996"/>
  </r>
  <r>
    <n v="925691"/>
    <x v="3"/>
    <x v="63"/>
    <x v="2"/>
    <x v="0"/>
    <n v="4165.6756949999999"/>
    <n v="0"/>
    <n v="4828.8092500000002"/>
    <n v="4239.2116409999999"/>
    <n v="4165.6756949999999"/>
  </r>
  <r>
    <n v="925692"/>
    <x v="3"/>
    <x v="63"/>
    <x v="2"/>
    <x v="1"/>
    <n v="3940.7250840000002"/>
    <n v="0"/>
    <n v="4165.6756949999999"/>
    <n v="4013.6285320000002"/>
    <n v="3940.7250840000002"/>
  </r>
  <r>
    <n v="925693"/>
    <x v="3"/>
    <x v="63"/>
    <x v="2"/>
    <x v="2"/>
    <n v="1120.597769"/>
    <n v="2357.8777289999998"/>
    <n v="3940.7250840000002"/>
    <n v="3726.743712"/>
    <n v="3478.4754979999998"/>
  </r>
  <r>
    <n v="925694"/>
    <x v="3"/>
    <x v="63"/>
    <x v="2"/>
    <x v="3"/>
    <n v="11686.860269000001"/>
    <n v="0"/>
    <n v="13323.742283"/>
    <n v="11696.913350000001"/>
    <n v="11686.860269000001"/>
  </r>
  <r>
    <n v="925695"/>
    <x v="3"/>
    <x v="63"/>
    <x v="3"/>
    <x v="0"/>
    <n v="288.42467299999998"/>
    <n v="0"/>
    <n v="306.72460000000001"/>
    <n v="288.44381399999997"/>
    <n v="288.42467299999998"/>
  </r>
  <r>
    <n v="925696"/>
    <x v="3"/>
    <x v="63"/>
    <x v="3"/>
    <x v="1"/>
    <n v="278.95032300000003"/>
    <n v="0"/>
    <n v="288.42467299999998"/>
    <n v="283.40608400000002"/>
    <n v="278.95032300000003"/>
  </r>
  <r>
    <n v="925697"/>
    <x v="3"/>
    <x v="63"/>
    <x v="3"/>
    <x v="2"/>
    <n v="0"/>
    <n v="248.21716599999999"/>
    <n v="278.95032300000003"/>
    <n v="271.69761499999998"/>
    <n v="248.21716599999999"/>
  </r>
  <r>
    <n v="925698"/>
    <x v="3"/>
    <x v="63"/>
    <x v="3"/>
    <x v="3"/>
    <n v="1053.807624"/>
    <n v="0"/>
    <n v="1120.597769"/>
    <n v="1053.810142"/>
    <n v="1053.807624"/>
  </r>
  <r>
    <n v="925699"/>
    <x v="3"/>
    <x v="64"/>
    <x v="0"/>
    <x v="0"/>
    <n v="31848.373685999999"/>
    <n v="0"/>
    <n v="43006.759299999998"/>
    <n v="31923.917428000001"/>
    <n v="31848.373685999999"/>
  </r>
  <r>
    <n v="925700"/>
    <x v="3"/>
    <x v="64"/>
    <x v="0"/>
    <x v="1"/>
    <n v="29186.023334000001"/>
    <n v="0"/>
    <n v="31848.373685999999"/>
    <n v="29249.546393000001"/>
    <n v="29186.023334000001"/>
  </r>
  <r>
    <n v="925701"/>
    <x v="3"/>
    <x v="64"/>
    <x v="0"/>
    <x v="2"/>
    <n v="25170.024229999999"/>
    <n v="242.366612"/>
    <n v="29186.023334000001"/>
    <n v="25686.619136000001"/>
    <n v="25412.390842000001"/>
  </r>
  <r>
    <n v="925702"/>
    <x v="3"/>
    <x v="64"/>
    <x v="0"/>
    <x v="3"/>
    <n v="31920.861291000001"/>
    <n v="0"/>
    <n v="43006.759299999998"/>
    <n v="31923.917428000001"/>
    <n v="31920.861291000001"/>
  </r>
  <r>
    <n v="925703"/>
    <x v="3"/>
    <x v="64"/>
    <x v="1"/>
    <x v="0"/>
    <n v="15950.109496999999"/>
    <n v="0"/>
    <n v="19684.66805"/>
    <n v="15987.88739"/>
    <n v="15950.109496999999"/>
  </r>
  <r>
    <n v="925704"/>
    <x v="3"/>
    <x v="64"/>
    <x v="1"/>
    <x v="1"/>
    <n v="14940.052454000001"/>
    <n v="0"/>
    <n v="15950.109496999999"/>
    <n v="15029.788178999999"/>
    <n v="14940.052454000001"/>
  </r>
  <r>
    <n v="925705"/>
    <x v="3"/>
    <x v="64"/>
    <x v="1"/>
    <x v="2"/>
    <n v="12612.474491999999"/>
    <n v="826.62618099999997"/>
    <n v="14940.052454000001"/>
    <n v="13665.66598"/>
    <n v="13439.100673000001"/>
  </r>
  <r>
    <n v="925706"/>
    <x v="3"/>
    <x v="64"/>
    <x v="1"/>
    <x v="3"/>
    <n v="20441.162090000002"/>
    <n v="0"/>
    <n v="25170.024229999999"/>
    <n v="20443.093680000002"/>
    <n v="20441.162090000002"/>
  </r>
  <r>
    <n v="925707"/>
    <x v="3"/>
    <x v="64"/>
    <x v="2"/>
    <x v="0"/>
    <n v="9925.2082750000009"/>
    <n v="0"/>
    <n v="11645.0118"/>
    <n v="10223.155859"/>
    <n v="9925.2082750000009"/>
  </r>
  <r>
    <n v="925708"/>
    <x v="3"/>
    <x v="64"/>
    <x v="2"/>
    <x v="1"/>
    <n v="9518.1784769999995"/>
    <n v="0"/>
    <n v="9925.2082750000009"/>
    <n v="9562.9381730000005"/>
    <n v="9518.1784769999995"/>
  </r>
  <r>
    <n v="925709"/>
    <x v="3"/>
    <x v="64"/>
    <x v="2"/>
    <x v="2"/>
    <n v="6716.0534159999997"/>
    <n v="1602.4146129999999"/>
    <n v="9518.1784769999995"/>
    <n v="9001.3413860000001"/>
    <n v="8318.4680289999997"/>
  </r>
  <r>
    <n v="925710"/>
    <x v="3"/>
    <x v="64"/>
    <x v="2"/>
    <x v="3"/>
    <n v="11061.727601000001"/>
    <n v="0"/>
    <n v="12612.474491999999"/>
    <n v="11072.491357000001"/>
    <n v="11061.727601000001"/>
  </r>
  <r>
    <n v="925711"/>
    <x v="3"/>
    <x v="64"/>
    <x v="3"/>
    <x v="0"/>
    <n v="5715.8207220000004"/>
    <n v="0"/>
    <n v="6556.1212999999998"/>
    <n v="6165.3764709999996"/>
    <n v="5715.8207220000004"/>
  </r>
  <r>
    <n v="925712"/>
    <x v="3"/>
    <x v="64"/>
    <x v="3"/>
    <x v="1"/>
    <n v="5599.6895409999997"/>
    <n v="0"/>
    <n v="5715.8207220000004"/>
    <n v="5616.3654420000003"/>
    <n v="5599.6895409999997"/>
  </r>
  <r>
    <n v="925713"/>
    <x v="3"/>
    <x v="64"/>
    <x v="3"/>
    <x v="2"/>
    <n v="0"/>
    <n v="2887.4423670000001"/>
    <n v="5599.6895409999997"/>
    <n v="5454.0976129999999"/>
    <n v="2887.4423670000001"/>
  </r>
  <r>
    <n v="925714"/>
    <x v="3"/>
    <x v="64"/>
    <x v="3"/>
    <x v="3"/>
    <n v="6300.4957969999996"/>
    <n v="0"/>
    <n v="6716.0534159999997"/>
    <n v="6315.7766320000001"/>
    <n v="6300.4957969999996"/>
  </r>
  <r>
    <n v="925715"/>
    <x v="3"/>
    <x v="65"/>
    <x v="0"/>
    <x v="0"/>
    <n v="127402.142143"/>
    <n v="0"/>
    <n v="172038.71429999999"/>
    <n v="127704.337625"/>
    <n v="127402.142143"/>
  </r>
  <r>
    <n v="925716"/>
    <x v="3"/>
    <x v="65"/>
    <x v="0"/>
    <x v="1"/>
    <n v="116752.01786000001"/>
    <n v="0"/>
    <n v="127402.142143"/>
    <n v="117006.12734399999"/>
    <n v="116752.01786000001"/>
  </r>
  <r>
    <n v="925717"/>
    <x v="3"/>
    <x v="65"/>
    <x v="0"/>
    <x v="2"/>
    <n v="100686.93103000001"/>
    <n v="969.53225399999997"/>
    <n v="116752.01786000001"/>
    <n v="102753.450919"/>
    <n v="101656.463284"/>
  </r>
  <r>
    <n v="925718"/>
    <x v="3"/>
    <x v="65"/>
    <x v="0"/>
    <x v="3"/>
    <n v="127692.112244"/>
    <n v="0"/>
    <n v="172038.71429999999"/>
    <n v="127704.337625"/>
    <n v="127692.112244"/>
  </r>
  <r>
    <n v="925719"/>
    <x v="3"/>
    <x v="65"/>
    <x v="1"/>
    <x v="0"/>
    <n v="97147.225653999994"/>
    <n v="0"/>
    <n v="119893.27655"/>
    <n v="97377.319214000003"/>
    <n v="97147.225653999994"/>
  </r>
  <r>
    <n v="925720"/>
    <x v="3"/>
    <x v="65"/>
    <x v="1"/>
    <x v="1"/>
    <n v="90929.916802000007"/>
    <n v="0"/>
    <n v="97147.225653999994"/>
    <n v="91541.830734000003"/>
    <n v="90929.916802000007"/>
  </r>
  <r>
    <n v="925721"/>
    <x v="3"/>
    <x v="65"/>
    <x v="1"/>
    <x v="2"/>
    <n v="76681.807159000004"/>
    <n v="5025.7536250000003"/>
    <n v="90929.916802000007"/>
    <n v="83173.594899000003"/>
    <n v="81707.560784000001"/>
  </r>
  <r>
    <n v="925722"/>
    <x v="3"/>
    <x v="65"/>
    <x v="1"/>
    <x v="3"/>
    <n v="81770.198499999999"/>
    <n v="0"/>
    <n v="100686.93103000001"/>
    <n v="81777.925382999994"/>
    <n v="81770.198499999999"/>
  </r>
  <r>
    <n v="925723"/>
    <x v="3"/>
    <x v="65"/>
    <x v="2"/>
    <x v="0"/>
    <n v="60397.015123999998"/>
    <n v="0"/>
    <n v="70862.387400000007"/>
    <n v="62210.089897999998"/>
    <n v="60397.015123999998"/>
  </r>
  <r>
    <n v="925724"/>
    <x v="3"/>
    <x v="65"/>
    <x v="2"/>
    <x v="1"/>
    <n v="57920.151750999998"/>
    <n v="0"/>
    <n v="60397.015123999998"/>
    <n v="58192.524072"/>
    <n v="57920.151750999998"/>
  </r>
  <r>
    <n v="925725"/>
    <x v="3"/>
    <x v="65"/>
    <x v="2"/>
    <x v="2"/>
    <n v="40832.985086000001"/>
    <n v="9742.5329930000007"/>
    <n v="57920.151750999998"/>
    <n v="54775.087510999998"/>
    <n v="50575.518079000001"/>
  </r>
  <r>
    <n v="925726"/>
    <x v="3"/>
    <x v="65"/>
    <x v="2"/>
    <x v="3"/>
    <n v="67253.516610999999"/>
    <n v="0"/>
    <n v="76681.807159000004"/>
    <n v="67318.958505000002"/>
    <n v="67253.516610999999"/>
  </r>
  <r>
    <n v="925727"/>
    <x v="3"/>
    <x v="65"/>
    <x v="3"/>
    <x v="0"/>
    <n v="34986.508235000001"/>
    <n v="0"/>
    <n v="40129.9836"/>
    <n v="37738.236577000003"/>
    <n v="34986.508235000001"/>
  </r>
  <r>
    <n v="925728"/>
    <x v="3"/>
    <x v="65"/>
    <x v="3"/>
    <x v="1"/>
    <n v="34275.669888999997"/>
    <n v="0"/>
    <n v="34986.508235000001"/>
    <n v="34377.742992"/>
    <n v="34275.669888999997"/>
  </r>
  <r>
    <n v="925729"/>
    <x v="3"/>
    <x v="65"/>
    <x v="3"/>
    <x v="2"/>
    <n v="0"/>
    <n v="17561.041185999999"/>
    <n v="34275.669888999997"/>
    <n v="33384.502472"/>
    <n v="17561.041185999999"/>
  </r>
  <r>
    <n v="925730"/>
    <x v="3"/>
    <x v="65"/>
    <x v="3"/>
    <x v="3"/>
    <n v="38306.433105999997"/>
    <n v="0"/>
    <n v="40832.985086000001"/>
    <n v="38399.339175000001"/>
    <n v="38306.433105999997"/>
  </r>
  <r>
    <n v="925731"/>
    <x v="3"/>
    <x v="66"/>
    <x v="0"/>
    <x v="0"/>
    <n v="1318.2383580000001"/>
    <n v="0"/>
    <n v="1778.0609999999999"/>
    <n v="1319.8546799999999"/>
    <n v="1318.2383580000001"/>
  </r>
  <r>
    <n v="925732"/>
    <x v="3"/>
    <x v="66"/>
    <x v="0"/>
    <x v="1"/>
    <n v="1209.503811"/>
    <n v="0"/>
    <n v="1318.2383580000001"/>
    <n v="1210.670108"/>
    <n v="1209.503811"/>
  </r>
  <r>
    <n v="925733"/>
    <x v="3"/>
    <x v="66"/>
    <x v="0"/>
    <x v="2"/>
    <n v="1053.335904"/>
    <n v="3.4568850000000002"/>
    <n v="1209.503811"/>
    <n v="1064.4843040000001"/>
    <n v="1056.7927890000001"/>
  </r>
  <r>
    <n v="925734"/>
    <x v="3"/>
    <x v="66"/>
    <x v="0"/>
    <x v="3"/>
    <n v="1319.730137"/>
    <n v="0"/>
    <n v="1778.0609999999999"/>
    <n v="1319.8546799999999"/>
    <n v="1319.730137"/>
  </r>
  <r>
    <n v="925735"/>
    <x v="3"/>
    <x v="66"/>
    <x v="1"/>
    <x v="0"/>
    <n v="273.90769899999998"/>
    <n v="0"/>
    <n v="337.64890000000003"/>
    <n v="274.23843699999998"/>
    <n v="273.90769899999998"/>
  </r>
  <r>
    <n v="925736"/>
    <x v="3"/>
    <x v="66"/>
    <x v="1"/>
    <x v="1"/>
    <n v="257.84925299999998"/>
    <n v="0"/>
    <n v="273.90769899999998"/>
    <n v="258.10322500000001"/>
    <n v="257.84925299999998"/>
  </r>
  <r>
    <n v="925737"/>
    <x v="3"/>
    <x v="66"/>
    <x v="1"/>
    <x v="2"/>
    <n v="202.66417799999999"/>
    <n v="22.0063"/>
    <n v="257.84925299999998"/>
    <n v="235.85471200000001"/>
    <n v="224.670479"/>
  </r>
  <r>
    <n v="925738"/>
    <x v="3"/>
    <x v="66"/>
    <x v="1"/>
    <x v="3"/>
    <n v="855.44597499999998"/>
    <n v="0"/>
    <n v="1053.335904"/>
    <n v="855.51942099999997"/>
    <n v="855.44597499999998"/>
  </r>
  <r>
    <n v="925739"/>
    <x v="3"/>
    <x v="66"/>
    <x v="2"/>
    <x v="0"/>
    <n v="181.74253899999999"/>
    <n v="0"/>
    <n v="207.81899999999999"/>
    <n v="182.4443"/>
    <n v="181.74253899999999"/>
  </r>
  <r>
    <n v="925740"/>
    <x v="3"/>
    <x v="66"/>
    <x v="2"/>
    <x v="1"/>
    <n v="174.58584999999999"/>
    <n v="0"/>
    <n v="181.74253899999999"/>
    <n v="175.108936"/>
    <n v="174.58584999999999"/>
  </r>
  <r>
    <n v="925741"/>
    <x v="3"/>
    <x v="66"/>
    <x v="2"/>
    <x v="2"/>
    <n v="94.450834"/>
    <n v="58.000591999999997"/>
    <n v="174.58584999999999"/>
    <n v="165.10583800000001"/>
    <n v="152.451426"/>
  </r>
  <r>
    <n v="925742"/>
    <x v="3"/>
    <x v="66"/>
    <x v="2"/>
    <x v="3"/>
    <n v="177.855344"/>
    <n v="0"/>
    <n v="202.66417799999999"/>
    <n v="177.918882"/>
    <n v="177.855344"/>
  </r>
  <r>
    <n v="925743"/>
    <x v="3"/>
    <x v="66"/>
    <x v="3"/>
    <x v="0"/>
    <n v="208.204453"/>
    <n v="0"/>
    <n v="233.68725000000001"/>
    <n v="219.75949"/>
    <n v="208.204453"/>
  </r>
  <r>
    <n v="925744"/>
    <x v="3"/>
    <x v="66"/>
    <x v="3"/>
    <x v="1"/>
    <n v="203.98326599999999"/>
    <n v="0"/>
    <n v="208.204453"/>
    <n v="204.58169599999999"/>
    <n v="203.98326599999999"/>
  </r>
  <r>
    <n v="925745"/>
    <x v="3"/>
    <x v="66"/>
    <x v="3"/>
    <x v="2"/>
    <n v="0"/>
    <n v="159.03818899999999"/>
    <n v="203.98326599999999"/>
    <n v="198.67970099999999"/>
    <n v="159.03818899999999"/>
  </r>
  <r>
    <n v="925746"/>
    <x v="3"/>
    <x v="66"/>
    <x v="3"/>
    <x v="3"/>
    <n v="88.455194000000006"/>
    <n v="0"/>
    <n v="94.450834"/>
    <n v="88.821565000000007"/>
    <n v="88.455194000000006"/>
  </r>
  <r>
    <n v="925747"/>
    <x v="3"/>
    <x v="67"/>
    <x v="0"/>
    <x v="0"/>
    <n v="1330.0909750000001"/>
    <n v="0"/>
    <n v="1794.048"/>
    <n v="1331.72183"/>
    <n v="1330.0909750000001"/>
  </r>
  <r>
    <n v="925748"/>
    <x v="3"/>
    <x v="67"/>
    <x v="0"/>
    <x v="1"/>
    <n v="1220.378768"/>
    <n v="0"/>
    <n v="1330.0909750000001"/>
    <n v="1221.555552"/>
    <n v="1220.378768"/>
  </r>
  <r>
    <n v="925749"/>
    <x v="3"/>
    <x v="67"/>
    <x v="0"/>
    <x v="2"/>
    <n v="1062.8067149999999"/>
    <n v="3.4879669999999998"/>
    <n v="1220.378768"/>
    <n v="1074.0553540000001"/>
    <n v="1066.2946830000001"/>
  </r>
  <r>
    <n v="925750"/>
    <x v="3"/>
    <x v="67"/>
    <x v="0"/>
    <x v="3"/>
    <n v="1331.596168"/>
    <n v="0"/>
    <n v="1794.048"/>
    <n v="1331.72183"/>
    <n v="1331.596168"/>
  </r>
  <r>
    <n v="925751"/>
    <x v="3"/>
    <x v="67"/>
    <x v="1"/>
    <x v="0"/>
    <n v="465.93076300000001"/>
    <n v="0"/>
    <n v="574.35775000000001"/>
    <n v="466.49336499999998"/>
    <n v="465.93076300000001"/>
  </r>
  <r>
    <n v="925752"/>
    <x v="3"/>
    <x v="67"/>
    <x v="1"/>
    <x v="1"/>
    <n v="438.61453899999998"/>
    <n v="0"/>
    <n v="465.93076300000001"/>
    <n v="439.046558"/>
    <n v="438.61453899999998"/>
  </r>
  <r>
    <n v="925753"/>
    <x v="3"/>
    <x v="67"/>
    <x v="1"/>
    <x v="2"/>
    <n v="340.82086399999997"/>
    <n v="37.008051000000002"/>
    <n v="438.61453899999998"/>
    <n v="401.20071899999999"/>
    <n v="377.82891499999999"/>
  </r>
  <r>
    <n v="925754"/>
    <x v="3"/>
    <x v="67"/>
    <x v="1"/>
    <x v="3"/>
    <n v="863.13750800000003"/>
    <n v="0"/>
    <n v="1062.8067149999999"/>
    <n v="863.21161400000005"/>
    <n v="863.13750800000003"/>
  </r>
  <r>
    <n v="925755"/>
    <x v="3"/>
    <x v="67"/>
    <x v="2"/>
    <x v="0"/>
    <n v="303.93739299999999"/>
    <n v="0"/>
    <n v="347.54640000000001"/>
    <n v="305.11098500000003"/>
    <n v="303.93739299999999"/>
  </r>
  <r>
    <n v="925756"/>
    <x v="3"/>
    <x v="67"/>
    <x v="2"/>
    <x v="1"/>
    <n v="291.96889499999997"/>
    <n v="0"/>
    <n v="303.93739299999999"/>
    <n v="292.84367800000001"/>
    <n v="291.96889499999997"/>
  </r>
  <r>
    <n v="925757"/>
    <x v="3"/>
    <x v="67"/>
    <x v="2"/>
    <x v="2"/>
    <n v="154.76408900000001"/>
    <n v="95.037897999999998"/>
    <n v="291.96889499999997"/>
    <n v="276.11498399999999"/>
    <n v="249.801987"/>
  </r>
  <r>
    <n v="925758"/>
    <x v="3"/>
    <x v="67"/>
    <x v="2"/>
    <x v="3"/>
    <n v="298.95342900000003"/>
    <n v="0"/>
    <n v="340.82086399999997"/>
    <n v="299.206636"/>
    <n v="298.95342900000003"/>
  </r>
  <r>
    <n v="925759"/>
    <x v="3"/>
    <x v="67"/>
    <x v="3"/>
    <x v="0"/>
    <n v="352.61512699999997"/>
    <n v="0"/>
    <n v="395.77280000000002"/>
    <n v="372.18474099999997"/>
    <n v="352.61512699999997"/>
  </r>
  <r>
    <n v="925760"/>
    <x v="3"/>
    <x v="67"/>
    <x v="3"/>
    <x v="1"/>
    <n v="345.46612299999998"/>
    <n v="0"/>
    <n v="352.61512699999997"/>
    <n v="346.479624"/>
    <n v="345.46612299999998"/>
  </r>
  <r>
    <n v="925761"/>
    <x v="3"/>
    <x v="67"/>
    <x v="3"/>
    <x v="2"/>
    <n v="0"/>
    <n v="259.19813299999998"/>
    <n v="345.46612299999998"/>
    <n v="336.48400400000003"/>
    <n v="259.19813299999998"/>
  </r>
  <r>
    <n v="925762"/>
    <x v="3"/>
    <x v="67"/>
    <x v="3"/>
    <x v="3"/>
    <n v="144.187814"/>
    <n v="0"/>
    <n v="154.76408900000001"/>
    <n v="145.54015000000001"/>
    <n v="144.187814"/>
  </r>
  <r>
    <n v="926852"/>
    <x v="4"/>
    <x v="0"/>
    <x v="0"/>
    <x v="0"/>
    <n v="56879.529197000003"/>
    <n v="0"/>
    <n v="76757.541249999995"/>
    <n v="56977.122869999999"/>
    <n v="56879.529197000003"/>
  </r>
  <r>
    <n v="926853"/>
    <x v="4"/>
    <x v="0"/>
    <x v="0"/>
    <x v="1"/>
    <n v="52108.031823999998"/>
    <n v="0"/>
    <n v="56879.529197000003"/>
    <n v="52238.159613999997"/>
    <n v="52108.031823999998"/>
  </r>
  <r>
    <n v="926854"/>
    <x v="4"/>
    <x v="0"/>
    <x v="0"/>
    <x v="2"/>
    <n v="45365.643434999998"/>
    <n v="178.24374499999999"/>
    <n v="52108.031823999998"/>
    <n v="45860.278808000003"/>
    <n v="45543.887179999998"/>
  </r>
  <r>
    <n v="926855"/>
    <x v="4"/>
    <x v="0"/>
    <x v="0"/>
    <x v="3"/>
    <n v="56914.860546000004"/>
    <n v="0"/>
    <n v="76757.541249999995"/>
    <n v="56977.122869999999"/>
    <n v="56914.860546000004"/>
  </r>
  <r>
    <n v="926856"/>
    <x v="4"/>
    <x v="0"/>
    <x v="1"/>
    <x v="0"/>
    <n v="50229.312438000001"/>
    <n v="0"/>
    <n v="62287.825599999996"/>
    <n v="50590.171951999997"/>
    <n v="50229.312438000001"/>
  </r>
  <r>
    <n v="926857"/>
    <x v="4"/>
    <x v="0"/>
    <x v="1"/>
    <x v="1"/>
    <n v="46791.688526999998"/>
    <n v="0"/>
    <n v="50229.312438000001"/>
    <n v="47331.081109999999"/>
    <n v="46791.688526999998"/>
  </r>
  <r>
    <n v="926858"/>
    <x v="4"/>
    <x v="0"/>
    <x v="1"/>
    <x v="2"/>
    <n v="38156.944737999998"/>
    <n v="3289.7375670000001"/>
    <n v="46791.688526999998"/>
    <n v="42800.357495999997"/>
    <n v="41446.682305000002"/>
  </r>
  <r>
    <n v="926859"/>
    <x v="4"/>
    <x v="0"/>
    <x v="1"/>
    <x v="3"/>
    <n v="36621.716676999997"/>
    <n v="0"/>
    <n v="45365.643434999998"/>
    <n v="36845.975597999997"/>
    <n v="36621.716676999997"/>
  </r>
  <r>
    <n v="926860"/>
    <x v="4"/>
    <x v="0"/>
    <x v="2"/>
    <x v="0"/>
    <n v="10722.717124000001"/>
    <n v="0"/>
    <n v="12507.911"/>
    <n v="10980.695067000001"/>
    <n v="10722.717124000001"/>
  </r>
  <r>
    <n v="926861"/>
    <x v="4"/>
    <x v="0"/>
    <x v="2"/>
    <x v="1"/>
    <n v="9597.1114859999998"/>
    <n v="0"/>
    <n v="10722.717124000001"/>
    <n v="10331.337949000001"/>
    <n v="9597.1114859999998"/>
  </r>
  <r>
    <n v="926862"/>
    <x v="4"/>
    <x v="0"/>
    <x v="2"/>
    <x v="2"/>
    <n v="1233.8494430000001"/>
    <n v="7149.895732"/>
    <n v="9597.1114859999998"/>
    <n v="9075.9883320000008"/>
    <n v="8383.745175"/>
  </r>
  <r>
    <n v="926863"/>
    <x v="4"/>
    <x v="0"/>
    <x v="2"/>
    <x v="3"/>
    <n v="32749.592379000002"/>
    <n v="0"/>
    <n v="38156.944737999998"/>
    <n v="33497.981785000004"/>
    <n v="32749.592379000002"/>
  </r>
  <r>
    <n v="926864"/>
    <x v="4"/>
    <x v="0"/>
    <x v="3"/>
    <x v="0"/>
    <n v="1392.1570409999999"/>
    <n v="0"/>
    <n v="1532.89705"/>
    <n v="1441.536386"/>
    <n v="1392.1570409999999"/>
  </r>
  <r>
    <n v="926865"/>
    <x v="4"/>
    <x v="0"/>
    <x v="3"/>
    <x v="1"/>
    <n v="1329.170345"/>
    <n v="0"/>
    <n v="1392.1570409999999"/>
    <n v="1367.9335080000001"/>
    <n v="1329.170345"/>
  </r>
  <r>
    <n v="926866"/>
    <x v="4"/>
    <x v="0"/>
    <x v="3"/>
    <x v="2"/>
    <n v="0"/>
    <n v="1181.746797"/>
    <n v="1329.170345"/>
    <n v="1294.6119160000001"/>
    <n v="1181.746797"/>
  </r>
  <r>
    <n v="926867"/>
    <x v="4"/>
    <x v="0"/>
    <x v="3"/>
    <x v="3"/>
    <n v="1117.4282209999999"/>
    <n v="0"/>
    <n v="1233.8494430000001"/>
    <n v="1160.3120160000001"/>
    <n v="1117.4282209999999"/>
  </r>
  <r>
    <n v="926868"/>
    <x v="4"/>
    <x v="1"/>
    <x v="0"/>
    <x v="0"/>
    <n v="81828.642982000005"/>
    <n v="0"/>
    <n v="110425.7635"/>
    <n v="81969.044246000005"/>
    <n v="81828.642982000005"/>
  </r>
  <r>
    <n v="926869"/>
    <x v="4"/>
    <x v="1"/>
    <x v="0"/>
    <x v="1"/>
    <n v="74964.219865999999"/>
    <n v="0"/>
    <n v="81828.642982000005"/>
    <n v="75151.425713999997"/>
    <n v="74964.219865999999"/>
  </r>
  <r>
    <n v="926870"/>
    <x v="4"/>
    <x v="1"/>
    <x v="0"/>
    <x v="2"/>
    <n v="65264.412216999997"/>
    <n v="256.42694299999999"/>
    <n v="74964.219865999999"/>
    <n v="65976.009904000006"/>
    <n v="65520.839160000003"/>
  </r>
  <r>
    <n v="926871"/>
    <x v="4"/>
    <x v="1"/>
    <x v="0"/>
    <x v="3"/>
    <n v="81879.471749000004"/>
    <n v="0"/>
    <n v="110425.7635"/>
    <n v="81969.044246000005"/>
    <n v="81879.471749000004"/>
  </r>
  <r>
    <n v="926872"/>
    <x v="4"/>
    <x v="1"/>
    <x v="1"/>
    <x v="0"/>
    <n v="94162.711743000007"/>
    <n v="0"/>
    <n v="116768.28294999999"/>
    <n v="94839.199412000002"/>
    <n v="94162.711743000007"/>
  </r>
  <r>
    <n v="926873"/>
    <x v="4"/>
    <x v="1"/>
    <x v="1"/>
    <x v="1"/>
    <n v="87718.347414000003"/>
    <n v="0"/>
    <n v="94162.711743000007"/>
    <n v="88729.523276000007"/>
    <n v="87718.347414000003"/>
  </r>
  <r>
    <n v="926874"/>
    <x v="4"/>
    <x v="1"/>
    <x v="1"/>
    <x v="2"/>
    <n v="71372.039298999996"/>
    <n v="6153.4087849999996"/>
    <n v="87718.347414000003"/>
    <n v="80235.972378999999"/>
    <n v="77525.448084000003"/>
  </r>
  <r>
    <n v="926875"/>
    <x v="4"/>
    <x v="1"/>
    <x v="1"/>
    <x v="3"/>
    <n v="52685.129810999999"/>
    <n v="0"/>
    <n v="65264.412216999997"/>
    <n v="53007.755602999998"/>
    <n v="52685.129810999999"/>
  </r>
  <r>
    <n v="926876"/>
    <x v="4"/>
    <x v="1"/>
    <x v="2"/>
    <x v="0"/>
    <n v="20298.078206999999"/>
    <n v="0"/>
    <n v="23677.446"/>
    <n v="20786.429843000002"/>
    <n v="20298.078206999999"/>
  </r>
  <r>
    <n v="926877"/>
    <x v="4"/>
    <x v="1"/>
    <x v="2"/>
    <x v="1"/>
    <n v="18167.309389999999"/>
    <n v="0"/>
    <n v="20298.078206999999"/>
    <n v="19557.198353"/>
    <n v="18167.309389999999"/>
  </r>
  <r>
    <n v="926878"/>
    <x v="4"/>
    <x v="1"/>
    <x v="2"/>
    <x v="2"/>
    <n v="2307.3316639999998"/>
    <n v="13370.497439000001"/>
    <n v="18167.309389999999"/>
    <n v="17180.824489999999"/>
    <n v="15677.829102"/>
  </r>
  <r>
    <n v="926879"/>
    <x v="4"/>
    <x v="1"/>
    <x v="2"/>
    <x v="3"/>
    <n v="61257.661228999998"/>
    <n v="0"/>
    <n v="71372.039298999996"/>
    <n v="62657.513300999999"/>
    <n v="61257.661228999998"/>
  </r>
  <r>
    <n v="926880"/>
    <x v="4"/>
    <x v="1"/>
    <x v="3"/>
    <x v="0"/>
    <n v="2663.0999630000001"/>
    <n v="0"/>
    <n v="2932.3258500000002"/>
    <n v="2757.559229"/>
    <n v="2663.0999630000001"/>
  </r>
  <r>
    <n v="926881"/>
    <x v="4"/>
    <x v="1"/>
    <x v="3"/>
    <x v="1"/>
    <n v="2542.6107780000002"/>
    <n v="0"/>
    <n v="2663.0999630000001"/>
    <n v="2616.7620240000001"/>
    <n v="2542.6107780000002"/>
  </r>
  <r>
    <n v="926882"/>
    <x v="4"/>
    <x v="1"/>
    <x v="3"/>
    <x v="2"/>
    <n v="0"/>
    <n v="2210.6185129999999"/>
    <n v="2542.6107780000002"/>
    <n v="2476.5028980000002"/>
    <n v="2210.6185129999999"/>
  </r>
  <r>
    <n v="926883"/>
    <x v="4"/>
    <x v="1"/>
    <x v="3"/>
    <x v="3"/>
    <n v="2089.6208449999999"/>
    <n v="0"/>
    <n v="2307.3316639999998"/>
    <n v="2169.8146969999998"/>
    <n v="2089.6208449999999"/>
  </r>
  <r>
    <n v="926884"/>
    <x v="4"/>
    <x v="2"/>
    <x v="0"/>
    <x v="0"/>
    <n v="3010.2949410000001"/>
    <n v="0"/>
    <n v="4059.8202500000002"/>
    <n v="3013.6045720000002"/>
    <n v="3010.2949410000001"/>
  </r>
  <r>
    <n v="926885"/>
    <x v="4"/>
    <x v="2"/>
    <x v="0"/>
    <x v="1"/>
    <n v="2755.7392840000002"/>
    <n v="0"/>
    <n v="3010.2949410000001"/>
    <n v="2764.6548739999998"/>
    <n v="2755.7392840000002"/>
  </r>
  <r>
    <n v="926886"/>
    <x v="4"/>
    <x v="2"/>
    <x v="0"/>
    <x v="2"/>
    <n v="2353.845022"/>
    <n v="53.545319999999997"/>
    <n v="2755.7392840000002"/>
    <n v="2425.3261440000001"/>
    <n v="2407.390343"/>
  </r>
  <r>
    <n v="926887"/>
    <x v="4"/>
    <x v="2"/>
    <x v="0"/>
    <x v="3"/>
    <n v="3011.2624820000001"/>
    <n v="0"/>
    <n v="4059.8202500000002"/>
    <n v="3013.6045720000002"/>
    <n v="3011.2624820000001"/>
  </r>
  <r>
    <n v="926888"/>
    <x v="4"/>
    <x v="2"/>
    <x v="1"/>
    <x v="0"/>
    <n v="11827.321038"/>
    <n v="0"/>
    <n v="14614.1664"/>
    <n v="11869.62595"/>
    <n v="11827.321038"/>
  </r>
  <r>
    <n v="926889"/>
    <x v="4"/>
    <x v="2"/>
    <x v="1"/>
    <x v="1"/>
    <n v="10408.528216999999"/>
    <n v="0"/>
    <n v="11827.321038"/>
    <n v="11144.884614000001"/>
    <n v="10408.528216999999"/>
  </r>
  <r>
    <n v="926890"/>
    <x v="4"/>
    <x v="2"/>
    <x v="1"/>
    <x v="2"/>
    <n v="7781.6378219999997"/>
    <n v="1425.0699259999999"/>
    <n v="10408.528216999999"/>
    <n v="9520.6807599999993"/>
    <n v="9206.7077480000007"/>
  </r>
  <r>
    <n v="926891"/>
    <x v="4"/>
    <x v="2"/>
    <x v="1"/>
    <x v="3"/>
    <n v="1906.2362989999999"/>
    <n v="0"/>
    <n v="2353.845022"/>
    <n v="1911.792927"/>
    <n v="1906.2362989999999"/>
  </r>
  <r>
    <n v="926892"/>
    <x v="4"/>
    <x v="2"/>
    <x v="2"/>
    <x v="0"/>
    <n v="6144.2318079999995"/>
    <n v="0"/>
    <n v="7467.9371000000001"/>
    <n v="6556.1019800000004"/>
    <n v="6144.2318079999995"/>
  </r>
  <r>
    <n v="926893"/>
    <x v="4"/>
    <x v="2"/>
    <x v="2"/>
    <x v="1"/>
    <n v="5570.7615130000004"/>
    <n v="2.1999270000000002"/>
    <n v="6144.2318079999995"/>
    <n v="5919.9673469999998"/>
    <n v="5572.9614389999997"/>
  </r>
  <r>
    <n v="926894"/>
    <x v="4"/>
    <x v="2"/>
    <x v="2"/>
    <x v="2"/>
    <n v="659.35691399999996"/>
    <n v="4448.7189060000001"/>
    <n v="5570.7615130000004"/>
    <n v="5268.2691629999999"/>
    <n v="5108.07582"/>
  </r>
  <r>
    <n v="926895"/>
    <x v="4"/>
    <x v="2"/>
    <x v="2"/>
    <x v="3"/>
    <n v="6499.2864829999999"/>
    <n v="0"/>
    <n v="7781.6378219999997"/>
    <n v="6831.4998439999999"/>
    <n v="6499.2864829999999"/>
  </r>
  <r>
    <n v="926896"/>
    <x v="4"/>
    <x v="2"/>
    <x v="3"/>
    <x v="0"/>
    <n v="844.066327"/>
    <n v="0"/>
    <n v="1043.1461999999999"/>
    <n v="980.97468600000002"/>
    <n v="844.066327"/>
  </r>
  <r>
    <n v="926897"/>
    <x v="4"/>
    <x v="2"/>
    <x v="3"/>
    <x v="1"/>
    <n v="793.16439400000002"/>
    <n v="0"/>
    <n v="844.066327"/>
    <n v="829.37957200000005"/>
    <n v="793.16439400000002"/>
  </r>
  <r>
    <n v="926898"/>
    <x v="4"/>
    <x v="2"/>
    <x v="3"/>
    <x v="2"/>
    <n v="0"/>
    <n v="700.99973699999998"/>
    <n v="793.16439400000002"/>
    <n v="772.54211999999995"/>
    <n v="700.99973699999998"/>
  </r>
  <r>
    <n v="926899"/>
    <x v="4"/>
    <x v="2"/>
    <x v="3"/>
    <x v="3"/>
    <n v="556.81997699999999"/>
    <n v="0"/>
    <n v="659.35691399999996"/>
    <n v="620.05924200000004"/>
    <n v="556.81997699999999"/>
  </r>
  <r>
    <n v="926900"/>
    <x v="4"/>
    <x v="3"/>
    <x v="0"/>
    <x v="0"/>
    <n v="20144.957061000001"/>
    <n v="0"/>
    <n v="27168.4025"/>
    <n v="20167.105176000001"/>
    <n v="20144.957061000001"/>
  </r>
  <r>
    <n v="926901"/>
    <x v="4"/>
    <x v="3"/>
    <x v="0"/>
    <x v="1"/>
    <n v="18441.465251000001"/>
    <n v="0"/>
    <n v="20144.957061000001"/>
    <n v="18501.128564999999"/>
    <n v="18441.465251000001"/>
  </r>
  <r>
    <n v="926902"/>
    <x v="4"/>
    <x v="3"/>
    <x v="0"/>
    <x v="2"/>
    <n v="15751.980395"/>
    <n v="358.32641100000001"/>
    <n v="18441.465251000001"/>
    <n v="16230.333567"/>
    <n v="16110.306806000001"/>
  </r>
  <r>
    <n v="926903"/>
    <x v="4"/>
    <x v="3"/>
    <x v="0"/>
    <x v="3"/>
    <n v="20151.431864999999"/>
    <n v="0"/>
    <n v="27168.4025"/>
    <n v="20167.105176000001"/>
    <n v="20151.431864999999"/>
  </r>
  <r>
    <n v="926904"/>
    <x v="4"/>
    <x v="3"/>
    <x v="1"/>
    <x v="0"/>
    <n v="4035.343081"/>
    <n v="0"/>
    <n v="4986.1819999999998"/>
    <n v="4049.77702"/>
    <n v="4035.343081"/>
  </r>
  <r>
    <n v="926905"/>
    <x v="4"/>
    <x v="3"/>
    <x v="1"/>
    <x v="1"/>
    <n v="3551.2676280000001"/>
    <n v="0"/>
    <n v="4035.343081"/>
    <n v="3802.5037849999999"/>
    <n v="3551.2676280000001"/>
  </r>
  <r>
    <n v="926906"/>
    <x v="4"/>
    <x v="3"/>
    <x v="1"/>
    <x v="2"/>
    <n v="2648.511904"/>
    <n v="485.02831300000003"/>
    <n v="3551.2676280000001"/>
    <n v="3248.3444989999998"/>
    <n v="3133.5402170000002"/>
  </r>
  <r>
    <n v="926907"/>
    <x v="4"/>
    <x v="3"/>
    <x v="1"/>
    <x v="3"/>
    <n v="12756.573407"/>
    <n v="0"/>
    <n v="15751.980395"/>
    <n v="12793.758476999999"/>
    <n v="12756.573407"/>
  </r>
  <r>
    <n v="926908"/>
    <x v="4"/>
    <x v="3"/>
    <x v="2"/>
    <x v="0"/>
    <n v="2090.9053720000002"/>
    <n v="0"/>
    <n v="2541.3672999999999"/>
    <n v="2231.0663530000002"/>
    <n v="2090.9053720000002"/>
  </r>
  <r>
    <n v="926909"/>
    <x v="4"/>
    <x v="3"/>
    <x v="2"/>
    <x v="1"/>
    <n v="1895.7512569999999"/>
    <n v="0.74864299999999995"/>
    <n v="2090.9053720000002"/>
    <n v="2014.5873260000001"/>
    <n v="1896.4999"/>
  </r>
  <r>
    <n v="926910"/>
    <x v="4"/>
    <x v="3"/>
    <x v="2"/>
    <x v="2"/>
    <n v="224.38165699999999"/>
    <n v="1513.9159050000001"/>
    <n v="1895.7512569999999"/>
    <n v="1792.811964"/>
    <n v="1738.297562"/>
  </r>
  <r>
    <n v="926911"/>
    <x v="4"/>
    <x v="3"/>
    <x v="2"/>
    <x v="3"/>
    <n v="2212.0584399999998"/>
    <n v="0"/>
    <n v="2648.511904"/>
    <n v="2325.1286009999999"/>
    <n v="2212.0584399999998"/>
  </r>
  <r>
    <n v="926912"/>
    <x v="4"/>
    <x v="3"/>
    <x v="3"/>
    <x v="0"/>
    <n v="286.573193"/>
    <n v="0"/>
    <n v="354.16379999999998"/>
    <n v="333.05563799999999"/>
    <n v="286.573193"/>
  </r>
  <r>
    <n v="926913"/>
    <x v="4"/>
    <x v="3"/>
    <x v="3"/>
    <x v="1"/>
    <n v="269.291223"/>
    <n v="0"/>
    <n v="286.573193"/>
    <n v="281.58681999999999"/>
    <n v="269.291223"/>
  </r>
  <r>
    <n v="926914"/>
    <x v="4"/>
    <x v="3"/>
    <x v="3"/>
    <x v="2"/>
    <n v="0"/>
    <n v="237.99993799999999"/>
    <n v="269.291223"/>
    <n v="262.28965099999999"/>
    <n v="237.99993799999999"/>
  </r>
  <r>
    <n v="926915"/>
    <x v="4"/>
    <x v="3"/>
    <x v="3"/>
    <x v="3"/>
    <n v="189.48794899999999"/>
    <n v="0"/>
    <n v="224.38165699999999"/>
    <n v="211.00851"/>
    <n v="189.48794899999999"/>
  </r>
  <r>
    <n v="926916"/>
    <x v="4"/>
    <x v="4"/>
    <x v="0"/>
    <x v="0"/>
    <n v="11595.682546"/>
    <n v="0"/>
    <n v="15638.463250000001"/>
    <n v="11608.431269999999"/>
    <n v="11595.682546"/>
  </r>
  <r>
    <n v="926917"/>
    <x v="4"/>
    <x v="4"/>
    <x v="0"/>
    <x v="1"/>
    <n v="10615.13192"/>
    <n v="0"/>
    <n v="11595.682546"/>
    <n v="10649.474850000001"/>
    <n v="10615.13192"/>
  </r>
  <r>
    <n v="926918"/>
    <x v="4"/>
    <x v="4"/>
    <x v="0"/>
    <x v="2"/>
    <n v="9067.0316930000008"/>
    <n v="206.25704500000001"/>
    <n v="10615.13192"/>
    <n v="9342.3776030000008"/>
    <n v="9273.2887379999993"/>
  </r>
  <r>
    <n v="926919"/>
    <x v="4"/>
    <x v="4"/>
    <x v="0"/>
    <x v="3"/>
    <n v="11599.409522"/>
    <n v="0"/>
    <n v="15638.463250000001"/>
    <n v="11608.431269999999"/>
    <n v="11599.409522"/>
  </r>
  <r>
    <n v="926920"/>
    <x v="4"/>
    <x v="4"/>
    <x v="1"/>
    <x v="0"/>
    <n v="174.33599699999999"/>
    <n v="0"/>
    <n v="215.4144"/>
    <n v="174.959576"/>
    <n v="174.33599699999999"/>
  </r>
  <r>
    <n v="926921"/>
    <x v="4"/>
    <x v="4"/>
    <x v="1"/>
    <x v="1"/>
    <n v="153.42283599999999"/>
    <n v="0"/>
    <n v="174.33599699999999"/>
    <n v="164.27681000000001"/>
    <n v="153.42283599999999"/>
  </r>
  <r>
    <n v="926922"/>
    <x v="4"/>
    <x v="4"/>
    <x v="1"/>
    <x v="2"/>
    <n v="114.702187"/>
    <n v="21.005685"/>
    <n v="153.42283599999999"/>
    <n v="140.335868"/>
    <n v="135.70787200000001"/>
  </r>
  <r>
    <n v="926923"/>
    <x v="4"/>
    <x v="4"/>
    <x v="1"/>
    <x v="3"/>
    <n v="7342.8389619999998"/>
    <n v="0"/>
    <n v="9067.0316930000008"/>
    <n v="7364.2431409999999"/>
    <n v="7342.8389619999998"/>
  </r>
  <r>
    <n v="926924"/>
    <x v="4"/>
    <x v="4"/>
    <x v="2"/>
    <x v="0"/>
    <n v="225.11649600000001"/>
    <n v="0"/>
    <n v="273.61529999999999"/>
    <n v="240.206872"/>
    <n v="225.11649600000001"/>
  </r>
  <r>
    <n v="926925"/>
    <x v="4"/>
    <x v="4"/>
    <x v="2"/>
    <x v="1"/>
    <n v="204.10530499999999"/>
    <n v="8.0601999999999993E-2"/>
    <n v="225.11649600000001"/>
    <n v="216.899744"/>
    <n v="204.18590800000001"/>
  </r>
  <r>
    <n v="926926"/>
    <x v="4"/>
    <x v="4"/>
    <x v="2"/>
    <x v="2"/>
    <n v="24.157962000000001"/>
    <n v="162.99515400000001"/>
    <n v="204.10530499999999"/>
    <n v="193.02238700000001"/>
    <n v="187.15311600000001"/>
  </r>
  <r>
    <n v="926927"/>
    <x v="4"/>
    <x v="4"/>
    <x v="2"/>
    <x v="3"/>
    <n v="95.800189000000003"/>
    <n v="0"/>
    <n v="114.702187"/>
    <n v="100.69705"/>
    <n v="95.800189000000003"/>
  </r>
  <r>
    <n v="926928"/>
    <x v="4"/>
    <x v="4"/>
    <x v="3"/>
    <x v="0"/>
    <n v="43.346885999999998"/>
    <n v="0"/>
    <n v="53.570599999999999"/>
    <n v="50.377791999999999"/>
    <n v="43.346885999999998"/>
  </r>
  <r>
    <n v="926929"/>
    <x v="4"/>
    <x v="4"/>
    <x v="3"/>
    <x v="1"/>
    <n v="40.732826000000003"/>
    <n v="0"/>
    <n v="43.346885999999998"/>
    <n v="42.592649999999999"/>
    <n v="40.732826000000003"/>
  </r>
  <r>
    <n v="926930"/>
    <x v="4"/>
    <x v="4"/>
    <x v="3"/>
    <x v="2"/>
    <n v="0"/>
    <n v="35.999724999999998"/>
    <n v="40.732826000000003"/>
    <n v="39.673772"/>
    <n v="35.999724999999998"/>
  </r>
  <r>
    <n v="926931"/>
    <x v="4"/>
    <x v="4"/>
    <x v="3"/>
    <x v="3"/>
    <n v="20.401145"/>
    <n v="0"/>
    <n v="24.157962000000001"/>
    <n v="22.718146999999998"/>
    <n v="20.401145"/>
  </r>
  <r>
    <n v="926932"/>
    <x v="4"/>
    <x v="68"/>
    <x v="0"/>
    <x v="0"/>
    <n v="11595.682546"/>
    <n v="0"/>
    <n v="15638.463250000001"/>
    <n v="11608.431269999999"/>
    <n v="11595.682546"/>
  </r>
  <r>
    <n v="926933"/>
    <x v="4"/>
    <x v="68"/>
    <x v="0"/>
    <x v="1"/>
    <n v="10615.13192"/>
    <n v="0"/>
    <n v="11595.682546"/>
    <n v="10649.474850000001"/>
    <n v="10615.13192"/>
  </r>
  <r>
    <n v="926934"/>
    <x v="4"/>
    <x v="68"/>
    <x v="0"/>
    <x v="2"/>
    <n v="9067.0316930000008"/>
    <n v="206.25704500000001"/>
    <n v="10615.13192"/>
    <n v="9342.3776030000008"/>
    <n v="9273.2887379999993"/>
  </r>
  <r>
    <n v="926935"/>
    <x v="4"/>
    <x v="68"/>
    <x v="0"/>
    <x v="3"/>
    <n v="11599.409522"/>
    <n v="0"/>
    <n v="15638.463250000001"/>
    <n v="11608.431269999999"/>
    <n v="11599.409522"/>
  </r>
  <r>
    <n v="926936"/>
    <x v="4"/>
    <x v="68"/>
    <x v="1"/>
    <x v="3"/>
    <n v="7342.8389619999998"/>
    <n v="0"/>
    <n v="9067.0316930000008"/>
    <n v="7364.2431409999999"/>
    <n v="7342.8389619999998"/>
  </r>
  <r>
    <n v="926937"/>
    <x v="4"/>
    <x v="5"/>
    <x v="0"/>
    <x v="0"/>
    <n v="293.83368999999999"/>
    <n v="0"/>
    <n v="397.76159999999999"/>
    <n v="295.25843600000002"/>
    <n v="293.83368999999999"/>
  </r>
  <r>
    <n v="926938"/>
    <x v="4"/>
    <x v="5"/>
    <x v="0"/>
    <x v="1"/>
    <n v="264.63867299999998"/>
    <n v="0"/>
    <n v="293.83368999999999"/>
    <n v="269.85686099999998"/>
    <n v="264.63867299999998"/>
  </r>
  <r>
    <n v="926939"/>
    <x v="4"/>
    <x v="5"/>
    <x v="0"/>
    <x v="2"/>
    <n v="223.06728799999999"/>
    <n v="2.7206640000000002"/>
    <n v="264.63867299999998"/>
    <n v="232.90849600000001"/>
    <n v="225.78795199999999"/>
  </r>
  <r>
    <n v="926940"/>
    <x v="4"/>
    <x v="5"/>
    <x v="0"/>
    <x v="3"/>
    <n v="294.41958799999998"/>
    <n v="0"/>
    <n v="397.76159999999999"/>
    <n v="295.25843600000002"/>
    <n v="294.41958799999998"/>
  </r>
  <r>
    <n v="926941"/>
    <x v="4"/>
    <x v="5"/>
    <x v="1"/>
    <x v="0"/>
    <n v="40906.601085000002"/>
    <n v="0"/>
    <n v="53178.779499999997"/>
    <n v="43191.804709999997"/>
    <n v="40906.601085000002"/>
  </r>
  <r>
    <n v="926942"/>
    <x v="4"/>
    <x v="5"/>
    <x v="1"/>
    <x v="1"/>
    <n v="36834.213696999999"/>
    <n v="0.81479100000000004"/>
    <n v="40906.601085000002"/>
    <n v="38546.290202999997"/>
    <n v="36835.028488000004"/>
  </r>
  <r>
    <n v="926943"/>
    <x v="4"/>
    <x v="5"/>
    <x v="1"/>
    <x v="2"/>
    <n v="29214.326948999998"/>
    <n v="2696.4801090000001"/>
    <n v="36834.213696999999"/>
    <n v="33692.255269000001"/>
    <n v="31910.807057999999"/>
  </r>
  <r>
    <n v="926944"/>
    <x v="4"/>
    <x v="5"/>
    <x v="1"/>
    <x v="3"/>
    <n v="172.46254400000001"/>
    <n v="0"/>
    <n v="223.06728799999999"/>
    <n v="181.175251"/>
    <n v="172.46254400000001"/>
  </r>
  <r>
    <n v="926945"/>
    <x v="4"/>
    <x v="5"/>
    <x v="2"/>
    <x v="0"/>
    <n v="9458.5767390000001"/>
    <n v="0"/>
    <n v="10948.76535"/>
    <n v="9611.9211009999999"/>
    <n v="9458.5767390000001"/>
  </r>
  <r>
    <n v="926946"/>
    <x v="4"/>
    <x v="5"/>
    <x v="2"/>
    <x v="1"/>
    <n v="7404.2899239999997"/>
    <n v="1.13103"/>
    <n v="9458.5767390000001"/>
    <n v="9113.3386879999998"/>
    <n v="7405.4209540000002"/>
  </r>
  <r>
    <n v="926947"/>
    <x v="4"/>
    <x v="5"/>
    <x v="2"/>
    <x v="2"/>
    <n v="1634.108324"/>
    <n v="5055.1904329999998"/>
    <n v="7404.2899239999997"/>
    <n v="7002.236981"/>
    <n v="6689.2987569999996"/>
  </r>
  <r>
    <n v="926948"/>
    <x v="4"/>
    <x v="5"/>
    <x v="2"/>
    <x v="3"/>
    <n v="25308.794290000002"/>
    <n v="0"/>
    <n v="29214.326948999998"/>
    <n v="25647.257629"/>
    <n v="25308.794290000002"/>
  </r>
  <r>
    <n v="926949"/>
    <x v="4"/>
    <x v="5"/>
    <x v="3"/>
    <x v="0"/>
    <n v="1990.2465589999999"/>
    <n v="0"/>
    <n v="2116.4346500000001"/>
    <n v="1990.295145"/>
    <n v="1990.2465589999999"/>
  </r>
  <r>
    <n v="926950"/>
    <x v="4"/>
    <x v="5"/>
    <x v="3"/>
    <x v="1"/>
    <n v="1879.1018959999999"/>
    <n v="0"/>
    <n v="1990.2465589999999"/>
    <n v="1955.6162690000001"/>
    <n v="1879.1018959999999"/>
  </r>
  <r>
    <n v="926951"/>
    <x v="4"/>
    <x v="5"/>
    <x v="3"/>
    <x v="2"/>
    <n v="0"/>
    <n v="1593.4668300000001"/>
    <n v="1879.1018959999999"/>
    <n v="1830.245246"/>
    <n v="1593.4668300000001"/>
  </r>
  <r>
    <n v="926952"/>
    <x v="4"/>
    <x v="5"/>
    <x v="3"/>
    <x v="3"/>
    <n v="1536.688427"/>
    <n v="0"/>
    <n v="1634.108324"/>
    <n v="1536.7154680000001"/>
    <n v="1536.688427"/>
  </r>
  <r>
    <n v="926953"/>
    <x v="4"/>
    <x v="6"/>
    <x v="0"/>
    <x v="0"/>
    <n v="6.1215349999999997"/>
    <n v="0"/>
    <n v="8.2866999999999997"/>
    <n v="6.1512169999999999"/>
    <n v="6.1215349999999997"/>
  </r>
  <r>
    <n v="926954"/>
    <x v="4"/>
    <x v="6"/>
    <x v="0"/>
    <x v="1"/>
    <n v="5.513306"/>
    <n v="0"/>
    <n v="6.1215349999999997"/>
    <n v="5.6220179999999997"/>
    <n v="5.513306"/>
  </r>
  <r>
    <n v="926955"/>
    <x v="4"/>
    <x v="6"/>
    <x v="0"/>
    <x v="2"/>
    <n v="4.6472350000000002"/>
    <n v="5.6680000000000001E-2"/>
    <n v="5.513306"/>
    <n v="4.8522600000000002"/>
    <n v="4.7039160000000004"/>
  </r>
  <r>
    <n v="926956"/>
    <x v="4"/>
    <x v="6"/>
    <x v="0"/>
    <x v="3"/>
    <n v="6.1337409999999997"/>
    <n v="0"/>
    <n v="8.2866999999999997"/>
    <n v="6.1512169999999999"/>
    <n v="6.1337409999999997"/>
  </r>
  <r>
    <n v="926957"/>
    <x v="4"/>
    <x v="6"/>
    <x v="1"/>
    <x v="0"/>
    <n v="1237.309006"/>
    <n v="0"/>
    <n v="1608.5077000000001"/>
    <n v="1306.429954"/>
    <n v="1237.309006"/>
  </r>
  <r>
    <n v="926958"/>
    <x v="4"/>
    <x v="6"/>
    <x v="1"/>
    <x v="1"/>
    <n v="1114.1308039999999"/>
    <n v="2.4645E-2"/>
    <n v="1237.309006"/>
    <n v="1165.916277"/>
    <n v="1114.1554490000001"/>
  </r>
  <r>
    <n v="926959"/>
    <x v="4"/>
    <x v="6"/>
    <x v="1"/>
    <x v="2"/>
    <n v="882.68257400000005"/>
    <n v="81.471532999999994"/>
    <n v="1114.1308039999999"/>
    <n v="1019.095446"/>
    <n v="964.15410699999995"/>
  </r>
  <r>
    <n v="926960"/>
    <x v="4"/>
    <x v="6"/>
    <x v="1"/>
    <x v="3"/>
    <n v="3.5929700000000002"/>
    <n v="0"/>
    <n v="4.6472350000000002"/>
    <n v="3.7744840000000002"/>
    <n v="3.5929700000000002"/>
  </r>
  <r>
    <n v="926961"/>
    <x v="4"/>
    <x v="6"/>
    <x v="2"/>
    <x v="0"/>
    <n v="285.50050199999998"/>
    <n v="0"/>
    <n v="330.48079999999999"/>
    <n v="290.12909400000001"/>
    <n v="285.50050199999998"/>
  </r>
  <r>
    <n v="926962"/>
    <x v="4"/>
    <x v="6"/>
    <x v="2"/>
    <x v="1"/>
    <n v="223.49329599999999"/>
    <n v="3.4139000000000003E-2"/>
    <n v="285.50050199999998"/>
    <n v="275.07973399999997"/>
    <n v="223.52743599999999"/>
  </r>
  <r>
    <n v="926963"/>
    <x v="4"/>
    <x v="6"/>
    <x v="2"/>
    <x v="2"/>
    <n v="49.324413"/>
    <n v="152.58737600000001"/>
    <n v="223.49329599999999"/>
    <n v="211.35760999999999"/>
    <n v="201.911789"/>
  </r>
  <r>
    <n v="926964"/>
    <x v="4"/>
    <x v="6"/>
    <x v="2"/>
    <x v="3"/>
    <n v="764.68069000000003"/>
    <n v="0"/>
    <n v="882.68257400000005"/>
    <n v="774.90703199999996"/>
    <n v="764.68069000000003"/>
  </r>
  <r>
    <n v="926965"/>
    <x v="4"/>
    <x v="6"/>
    <x v="3"/>
    <x v="0"/>
    <n v="60.171388999999998"/>
    <n v="0"/>
    <n v="63.986449999999998"/>
    <n v="60.172857999999998"/>
    <n v="60.171388999999998"/>
  </r>
  <r>
    <n v="926966"/>
    <x v="4"/>
    <x v="6"/>
    <x v="3"/>
    <x v="1"/>
    <n v="56.811137000000002"/>
    <n v="0"/>
    <n v="60.171388999999998"/>
    <n v="59.124406999999998"/>
    <n v="56.811137000000002"/>
  </r>
  <r>
    <n v="926967"/>
    <x v="4"/>
    <x v="6"/>
    <x v="3"/>
    <x v="2"/>
    <n v="0"/>
    <n v="48.175494"/>
    <n v="56.811137000000002"/>
    <n v="55.334048000000003"/>
    <n v="48.175494"/>
  </r>
  <r>
    <n v="926968"/>
    <x v="4"/>
    <x v="6"/>
    <x v="3"/>
    <x v="3"/>
    <n v="46.383862000000001"/>
    <n v="0"/>
    <n v="49.324413"/>
    <n v="46.384678000000001"/>
    <n v="46.383862000000001"/>
  </r>
  <r>
    <n v="926969"/>
    <x v="4"/>
    <x v="7"/>
    <x v="0"/>
    <x v="0"/>
    <n v="409.49918500000001"/>
    <n v="0"/>
    <n v="551.66264999999999"/>
    <n v="409.49918500000001"/>
    <n v="409.49918500000001"/>
  </r>
  <r>
    <n v="926970"/>
    <x v="4"/>
    <x v="7"/>
    <x v="0"/>
    <x v="1"/>
    <n v="375.59817500000003"/>
    <n v="0"/>
    <n v="409.49918500000001"/>
    <n v="376.08405199999999"/>
    <n v="375.59817500000003"/>
  </r>
  <r>
    <n v="926971"/>
    <x v="4"/>
    <x v="7"/>
    <x v="0"/>
    <x v="2"/>
    <n v="323.57100200000002"/>
    <n v="4.8436599999999999"/>
    <n v="375.59817500000003"/>
    <n v="330.56395400000002"/>
    <n v="328.41466200000002"/>
  </r>
  <r>
    <n v="926972"/>
    <x v="4"/>
    <x v="7"/>
    <x v="0"/>
    <x v="3"/>
    <n v="409.49918500000001"/>
    <n v="0"/>
    <n v="551.66264999999999"/>
    <n v="409.49918500000001"/>
    <n v="409.49918500000001"/>
  </r>
  <r>
    <n v="926973"/>
    <x v="4"/>
    <x v="7"/>
    <x v="1"/>
    <x v="0"/>
    <n v="9390.7433590000001"/>
    <n v="0"/>
    <n v="11685.269700000001"/>
    <n v="9490.7760500000004"/>
    <n v="9390.7433590000001"/>
  </r>
  <r>
    <n v="926974"/>
    <x v="4"/>
    <x v="7"/>
    <x v="1"/>
    <x v="1"/>
    <n v="8808.9493650000004"/>
    <n v="0"/>
    <n v="9390.7433590000001"/>
    <n v="8848.8974679999992"/>
    <n v="8808.9493650000004"/>
  </r>
  <r>
    <n v="926975"/>
    <x v="4"/>
    <x v="7"/>
    <x v="1"/>
    <x v="2"/>
    <n v="7188.1726129999997"/>
    <n v="398.66726799999998"/>
    <n v="8808.9493650000004"/>
    <n v="8057.5459840000003"/>
    <n v="7586.8398809999999"/>
  </r>
  <r>
    <n v="926976"/>
    <x v="4"/>
    <x v="7"/>
    <x v="1"/>
    <x v="3"/>
    <n v="261.14583699999997"/>
    <n v="0"/>
    <n v="323.57100200000002"/>
    <n v="262.80436800000001"/>
    <n v="261.14583699999997"/>
  </r>
  <r>
    <n v="926977"/>
    <x v="4"/>
    <x v="7"/>
    <x v="2"/>
    <x v="0"/>
    <n v="671.38439800000003"/>
    <n v="0"/>
    <n v="822.3895"/>
    <n v="721.97574199999997"/>
    <n v="671.38439800000003"/>
  </r>
  <r>
    <n v="926978"/>
    <x v="4"/>
    <x v="7"/>
    <x v="2"/>
    <x v="1"/>
    <n v="617.77348900000004"/>
    <n v="1.230791"/>
    <n v="671.38439800000003"/>
    <n v="646.87886700000001"/>
    <n v="619.00427999999999"/>
  </r>
  <r>
    <n v="926979"/>
    <x v="4"/>
    <x v="7"/>
    <x v="2"/>
    <x v="2"/>
    <n v="268.64159000000001"/>
    <n v="272.19642099999999"/>
    <n v="617.77348900000004"/>
    <n v="584.228388"/>
    <n v="540.83801100000005"/>
  </r>
  <r>
    <n v="926980"/>
    <x v="4"/>
    <x v="7"/>
    <x v="2"/>
    <x v="3"/>
    <n v="5955.871169"/>
    <n v="0"/>
    <n v="7188.1726129999997"/>
    <n v="6310.4967370000004"/>
    <n v="5955.871169"/>
  </r>
  <r>
    <n v="926981"/>
    <x v="4"/>
    <x v="7"/>
    <x v="3"/>
    <x v="0"/>
    <n v="253.080478"/>
    <n v="0"/>
    <n v="298.22845000000001"/>
    <n v="280.45403399999998"/>
    <n v="253.080478"/>
  </r>
  <r>
    <n v="926982"/>
    <x v="4"/>
    <x v="7"/>
    <x v="3"/>
    <x v="1"/>
    <n v="234.59309500000001"/>
    <n v="0"/>
    <n v="253.080478"/>
    <n v="248.67687799999999"/>
    <n v="234.59309500000001"/>
  </r>
  <r>
    <n v="926983"/>
    <x v="4"/>
    <x v="7"/>
    <x v="3"/>
    <x v="2"/>
    <n v="0"/>
    <n v="226.46598499999999"/>
    <n v="234.59309500000001"/>
    <n v="228.493674"/>
    <n v="226.46598499999999"/>
  </r>
  <r>
    <n v="926984"/>
    <x v="4"/>
    <x v="7"/>
    <x v="3"/>
    <x v="3"/>
    <n v="235.00028599999999"/>
    <n v="0"/>
    <n v="268.64159000000001"/>
    <n v="252.630551"/>
    <n v="235.00028599999999"/>
  </r>
  <r>
    <n v="926985"/>
    <x v="4"/>
    <x v="8"/>
    <x v="0"/>
    <x v="0"/>
    <n v="6862.5214859999996"/>
    <n v="0"/>
    <n v="9244.9434000000001"/>
    <n v="6862.5214859999996"/>
    <n v="6862.5214859999996"/>
  </r>
  <r>
    <n v="926986"/>
    <x v="4"/>
    <x v="8"/>
    <x v="0"/>
    <x v="1"/>
    <n v="6297.1861319999998"/>
    <n v="0"/>
    <n v="6862.5214859999996"/>
    <n v="6302.5397329999996"/>
    <n v="6297.1861319999998"/>
  </r>
  <r>
    <n v="926987"/>
    <x v="4"/>
    <x v="8"/>
    <x v="0"/>
    <x v="2"/>
    <n v="5496.0881589999999"/>
    <n v="12.796644000000001"/>
    <n v="6297.1861319999998"/>
    <n v="5542.153515"/>
    <n v="5508.8848019999996"/>
  </r>
  <r>
    <n v="926988"/>
    <x v="4"/>
    <x v="8"/>
    <x v="0"/>
    <x v="3"/>
    <n v="6862.5214859999996"/>
    <n v="0"/>
    <n v="9244.9434000000001"/>
    <n v="6862.5214859999996"/>
    <n v="6862.5214859999996"/>
  </r>
  <r>
    <n v="926989"/>
    <x v="4"/>
    <x v="8"/>
    <x v="1"/>
    <x v="0"/>
    <n v="3377.4076180000002"/>
    <n v="0"/>
    <n v="4196.8226999999997"/>
    <n v="3408.6593969999999"/>
    <n v="3377.4076180000002"/>
  </r>
  <r>
    <n v="926990"/>
    <x v="4"/>
    <x v="8"/>
    <x v="1"/>
    <x v="1"/>
    <n v="3167.9156499999999"/>
    <n v="0"/>
    <n v="3377.4076180000002"/>
    <n v="3182.5311980000001"/>
    <n v="3167.9156499999999"/>
  </r>
  <r>
    <n v="926991"/>
    <x v="4"/>
    <x v="8"/>
    <x v="1"/>
    <x v="2"/>
    <n v="2530.3956320000002"/>
    <n v="239.69509199999999"/>
    <n v="3167.9156499999999"/>
    <n v="2897.6924450000001"/>
    <n v="2770.0907229999998"/>
  </r>
  <r>
    <n v="926992"/>
    <x v="4"/>
    <x v="8"/>
    <x v="1"/>
    <x v="3"/>
    <n v="4432.3303580000002"/>
    <n v="0"/>
    <n v="5496.0881589999999"/>
    <n v="4463.9228030000004"/>
    <n v="4432.3303580000002"/>
  </r>
  <r>
    <n v="926993"/>
    <x v="4"/>
    <x v="8"/>
    <x v="2"/>
    <x v="0"/>
    <n v="2031.493993"/>
    <n v="0"/>
    <n v="2431.3739999999998"/>
    <n v="2134.5032350000001"/>
    <n v="2031.493993"/>
  </r>
  <r>
    <n v="926994"/>
    <x v="4"/>
    <x v="8"/>
    <x v="2"/>
    <x v="1"/>
    <n v="1754.724504"/>
    <n v="121.60814000000001"/>
    <n v="2031.493993"/>
    <n v="1957.344462"/>
    <n v="1876.3326440000001"/>
  </r>
  <r>
    <n v="926995"/>
    <x v="4"/>
    <x v="8"/>
    <x v="2"/>
    <x v="2"/>
    <n v="470.24247500000001"/>
    <n v="1091.391513"/>
    <n v="1754.724504"/>
    <n v="1659.442963"/>
    <n v="1561.633988"/>
  </r>
  <r>
    <n v="926996"/>
    <x v="4"/>
    <x v="8"/>
    <x v="2"/>
    <x v="3"/>
    <n v="2137.6583059999998"/>
    <n v="0"/>
    <n v="2530.3956320000002"/>
    <n v="2221.4343250000002"/>
    <n v="2137.6583059999998"/>
  </r>
  <r>
    <n v="926997"/>
    <x v="4"/>
    <x v="8"/>
    <x v="3"/>
    <x v="0"/>
    <n v="319.695944"/>
    <n v="0"/>
    <n v="380.8972"/>
    <n v="358.19572699999998"/>
    <n v="319.695944"/>
  </r>
  <r>
    <n v="926998"/>
    <x v="4"/>
    <x v="8"/>
    <x v="3"/>
    <x v="1"/>
    <n v="304.88328300000001"/>
    <n v="8.1709309999999995"/>
    <n v="319.695944"/>
    <n v="314.13323400000002"/>
    <n v="313.054214"/>
  </r>
  <r>
    <n v="926999"/>
    <x v="4"/>
    <x v="8"/>
    <x v="3"/>
    <x v="2"/>
    <n v="0"/>
    <n v="295.82070199999998"/>
    <n v="304.88328300000001"/>
    <n v="296.95631800000001"/>
    <n v="295.82070199999998"/>
  </r>
  <r>
    <n v="927000"/>
    <x v="4"/>
    <x v="8"/>
    <x v="3"/>
    <x v="3"/>
    <n v="404.66852299999999"/>
    <n v="0"/>
    <n v="470.24247500000001"/>
    <n v="442.21602300000001"/>
    <n v="404.66852299999999"/>
  </r>
  <r>
    <n v="927001"/>
    <x v="4"/>
    <x v="9"/>
    <x v="0"/>
    <x v="0"/>
    <n v="7142.3020759999999"/>
    <n v="0"/>
    <n v="9621.8538000000008"/>
    <n v="7142.3020759999999"/>
    <n v="7142.3020759999999"/>
  </r>
  <r>
    <n v="927002"/>
    <x v="4"/>
    <x v="9"/>
    <x v="0"/>
    <x v="1"/>
    <n v="6553.9183629999998"/>
    <n v="0"/>
    <n v="7142.3020759999999"/>
    <n v="6559.4902259999999"/>
    <n v="6553.9183629999998"/>
  </r>
  <r>
    <n v="927003"/>
    <x v="4"/>
    <x v="9"/>
    <x v="0"/>
    <x v="2"/>
    <n v="5720.16014"/>
    <n v="13.318355"/>
    <n v="6553.9183629999998"/>
    <n v="5768.1035510000002"/>
    <n v="5733.4784950000003"/>
  </r>
  <r>
    <n v="927004"/>
    <x v="4"/>
    <x v="9"/>
    <x v="0"/>
    <x v="3"/>
    <n v="7142.3020759999999"/>
    <n v="0"/>
    <n v="9621.8538000000008"/>
    <n v="7142.3020759999999"/>
    <n v="7142.3020759999999"/>
  </r>
  <r>
    <n v="927005"/>
    <x v="4"/>
    <x v="9"/>
    <x v="1"/>
    <x v="0"/>
    <n v="2337.2201439999999"/>
    <n v="0"/>
    <n v="2904.2685000000001"/>
    <n v="2358.8468760000001"/>
    <n v="2337.2201439999999"/>
  </r>
  <r>
    <n v="927006"/>
    <x v="4"/>
    <x v="9"/>
    <x v="1"/>
    <x v="1"/>
    <n v="2192.248349"/>
    <n v="0"/>
    <n v="2337.2201439999999"/>
    <n v="2202.3625419999998"/>
    <n v="2192.248349"/>
  </r>
  <r>
    <n v="927007"/>
    <x v="4"/>
    <x v="9"/>
    <x v="1"/>
    <x v="2"/>
    <n v="1748.6117469999999"/>
    <n v="165.63957300000001"/>
    <n v="2192.248349"/>
    <n v="2005.249564"/>
    <n v="1914.251321"/>
  </r>
  <r>
    <n v="927008"/>
    <x v="4"/>
    <x v="9"/>
    <x v="1"/>
    <x v="3"/>
    <n v="4613.0336180000004"/>
    <n v="0"/>
    <n v="5720.16014"/>
    <n v="4645.9140660000003"/>
    <n v="4613.0336180000004"/>
  </r>
  <r>
    <n v="927009"/>
    <x v="4"/>
    <x v="9"/>
    <x v="2"/>
    <x v="0"/>
    <n v="1401.2403469999999"/>
    <n v="0"/>
    <n v="1677.0609999999999"/>
    <n v="1472.2918520000001"/>
    <n v="1401.2403469999999"/>
  </r>
  <r>
    <n v="927010"/>
    <x v="4"/>
    <x v="9"/>
    <x v="2"/>
    <x v="1"/>
    <n v="1210.3362259999999"/>
    <n v="83.880253999999994"/>
    <n v="1401.2403469999999"/>
    <n v="1350.0950740000001"/>
    <n v="1294.21648"/>
  </r>
  <r>
    <n v="927011"/>
    <x v="4"/>
    <x v="9"/>
    <x v="2"/>
    <x v="2"/>
    <n v="323.54684900000001"/>
    <n v="750.92384000000004"/>
    <n v="1210.3362259999999"/>
    <n v="1144.614969"/>
    <n v="1074.470689"/>
  </r>
  <r>
    <n v="927012"/>
    <x v="4"/>
    <x v="9"/>
    <x v="2"/>
    <x v="3"/>
    <n v="1477.213436"/>
    <n v="0"/>
    <n v="1748.6117469999999"/>
    <n v="1535.1062529999999"/>
    <n v="1477.213436"/>
  </r>
  <r>
    <n v="927013"/>
    <x v="4"/>
    <x v="9"/>
    <x v="3"/>
    <x v="0"/>
    <n v="219.795389"/>
    <n v="0"/>
    <n v="261.87209999999999"/>
    <n v="246.264523"/>
    <n v="219.795389"/>
  </r>
  <r>
    <n v="927014"/>
    <x v="4"/>
    <x v="9"/>
    <x v="3"/>
    <x v="1"/>
    <n v="209.611479"/>
    <n v="5.6176279999999998"/>
    <n v="219.795389"/>
    <n v="215.97094899999999"/>
    <n v="215.229108"/>
  </r>
  <r>
    <n v="927015"/>
    <x v="4"/>
    <x v="9"/>
    <x v="3"/>
    <x v="2"/>
    <n v="0"/>
    <n v="203.38082900000001"/>
    <n v="209.611479"/>
    <n v="204.16158100000001"/>
    <n v="203.38082900000001"/>
  </r>
  <r>
    <n v="927016"/>
    <x v="4"/>
    <x v="9"/>
    <x v="3"/>
    <x v="3"/>
    <n v="278.42917699999998"/>
    <n v="0"/>
    <n v="323.54684900000001"/>
    <n v="304.26345700000002"/>
    <n v="278.42917699999998"/>
  </r>
  <r>
    <n v="927017"/>
    <x v="4"/>
    <x v="10"/>
    <x v="0"/>
    <x v="0"/>
    <n v="6211.7290949999997"/>
    <n v="0"/>
    <n v="8471.2008000000005"/>
    <n v="6288.1723540000003"/>
    <n v="6211.7290949999997"/>
  </r>
  <r>
    <n v="927018"/>
    <x v="4"/>
    <x v="10"/>
    <x v="0"/>
    <x v="1"/>
    <n v="5692.6865109999999"/>
    <n v="0"/>
    <n v="6211.7290949999997"/>
    <n v="5704.8519999999999"/>
    <n v="5692.6865109999999"/>
  </r>
  <r>
    <n v="927019"/>
    <x v="4"/>
    <x v="10"/>
    <x v="0"/>
    <x v="2"/>
    <n v="4747.7901000000002"/>
    <n v="181.77587199999999"/>
    <n v="5692.6865109999999"/>
    <n v="5010.1333979999999"/>
    <n v="4929.5659720000003"/>
  </r>
  <r>
    <n v="927020"/>
    <x v="4"/>
    <x v="10"/>
    <x v="0"/>
    <x v="3"/>
    <n v="6244.0119860000004"/>
    <n v="0"/>
    <n v="8471.2008000000005"/>
    <n v="6288.1723540000003"/>
    <n v="6244.0119860000004"/>
  </r>
  <r>
    <n v="927021"/>
    <x v="4"/>
    <x v="10"/>
    <x v="1"/>
    <x v="0"/>
    <n v="7922.5554549999997"/>
    <n v="0"/>
    <n v="10194.131299999999"/>
    <n v="8279.6734419999993"/>
    <n v="7922.5554549999997"/>
  </r>
  <r>
    <n v="927022"/>
    <x v="4"/>
    <x v="10"/>
    <x v="1"/>
    <x v="1"/>
    <n v="7362.5836140000001"/>
    <n v="0"/>
    <n v="7922.5554549999997"/>
    <n v="7465.4240049999999"/>
    <n v="7362.5836140000001"/>
  </r>
  <r>
    <n v="927023"/>
    <x v="4"/>
    <x v="10"/>
    <x v="1"/>
    <x v="2"/>
    <n v="4862.9226310000004"/>
    <n v="1589.493389"/>
    <n v="7362.5836140000001"/>
    <n v="6734.5552319999997"/>
    <n v="6452.4160199999997"/>
  </r>
  <r>
    <n v="927024"/>
    <x v="4"/>
    <x v="10"/>
    <x v="1"/>
    <x v="3"/>
    <n v="3712.5588069999999"/>
    <n v="0"/>
    <n v="4747.7901000000002"/>
    <n v="3856.155119"/>
    <n v="3712.5588069999999"/>
  </r>
  <r>
    <n v="927025"/>
    <x v="4"/>
    <x v="10"/>
    <x v="2"/>
    <x v="0"/>
    <n v="4085.5457529999999"/>
    <n v="0"/>
    <n v="4818.1249500000004"/>
    <n v="4229.8318939999999"/>
    <n v="4085.5457529999999"/>
  </r>
  <r>
    <n v="927026"/>
    <x v="4"/>
    <x v="10"/>
    <x v="2"/>
    <x v="1"/>
    <n v="3794.0652020000002"/>
    <n v="0"/>
    <n v="4085.5457529999999"/>
    <n v="3936.4233330000002"/>
    <n v="3794.0652020000002"/>
  </r>
  <r>
    <n v="927027"/>
    <x v="4"/>
    <x v="10"/>
    <x v="2"/>
    <x v="2"/>
    <n v="311.94971099999998"/>
    <n v="3201.1462329999999"/>
    <n v="3794.0652020000002"/>
    <n v="3588.0474610000001"/>
    <n v="3513.0959440000001"/>
  </r>
  <r>
    <n v="927028"/>
    <x v="4"/>
    <x v="10"/>
    <x v="2"/>
    <x v="3"/>
    <n v="4155.027306"/>
    <n v="0"/>
    <n v="4862.9226310000004"/>
    <n v="4269.1597780000002"/>
    <n v="4155.027306"/>
  </r>
  <r>
    <n v="927029"/>
    <x v="4"/>
    <x v="10"/>
    <x v="3"/>
    <x v="0"/>
    <n v="449.339787"/>
    <n v="0"/>
    <n v="515.46825000000001"/>
    <n v="484.74634200000003"/>
    <n v="449.339787"/>
  </r>
  <r>
    <n v="927030"/>
    <x v="4"/>
    <x v="10"/>
    <x v="3"/>
    <x v="1"/>
    <n v="441.51349800000003"/>
    <n v="0"/>
    <n v="449.339787"/>
    <n v="441.521275"/>
    <n v="441.51349800000003"/>
  </r>
  <r>
    <n v="927031"/>
    <x v="4"/>
    <x v="10"/>
    <x v="3"/>
    <x v="2"/>
    <n v="0"/>
    <n v="430.00833899999998"/>
    <n v="441.51349800000003"/>
    <n v="430.03414800000002"/>
    <n v="430.00833899999998"/>
  </r>
  <r>
    <n v="927032"/>
    <x v="4"/>
    <x v="10"/>
    <x v="3"/>
    <x v="3"/>
    <n v="277.95751799999999"/>
    <n v="0"/>
    <n v="311.94971099999998"/>
    <n v="293.357508"/>
    <n v="277.95751799999999"/>
  </r>
  <r>
    <n v="927033"/>
    <x v="4"/>
    <x v="11"/>
    <x v="0"/>
    <x v="0"/>
    <n v="1896.535335"/>
    <n v="0"/>
    <n v="2586.3863999999999"/>
    <n v="1919.8746249999999"/>
    <n v="1896.535335"/>
  </r>
  <r>
    <n v="927034"/>
    <x v="4"/>
    <x v="11"/>
    <x v="0"/>
    <x v="1"/>
    <n v="1738.0637429999999"/>
    <n v="0"/>
    <n v="1896.535335"/>
    <n v="1741.7780519999999"/>
    <n v="1738.0637429999999"/>
  </r>
  <r>
    <n v="927035"/>
    <x v="4"/>
    <x v="11"/>
    <x v="0"/>
    <x v="2"/>
    <n v="1449.5725030000001"/>
    <n v="55.498936999999998"/>
    <n v="1738.0637429999999"/>
    <n v="1529.6699000000001"/>
    <n v="1505.0714399999999"/>
  </r>
  <r>
    <n v="927036"/>
    <x v="4"/>
    <x v="11"/>
    <x v="0"/>
    <x v="3"/>
    <n v="1906.391793"/>
    <n v="0"/>
    <n v="2586.3863999999999"/>
    <n v="1919.8746249999999"/>
    <n v="1906.391793"/>
  </r>
  <r>
    <n v="927037"/>
    <x v="4"/>
    <x v="11"/>
    <x v="1"/>
    <x v="0"/>
    <n v="1796.617753"/>
    <n v="0"/>
    <n v="2311.7487000000001"/>
    <n v="1877.602294"/>
    <n v="1796.617753"/>
  </r>
  <r>
    <n v="927038"/>
    <x v="4"/>
    <x v="11"/>
    <x v="1"/>
    <x v="1"/>
    <n v="1669.6315360000001"/>
    <n v="0"/>
    <n v="1796.617753"/>
    <n v="1692.9529090000001"/>
    <n v="1669.6315360000001"/>
  </r>
  <r>
    <n v="927039"/>
    <x v="4"/>
    <x v="11"/>
    <x v="1"/>
    <x v="2"/>
    <n v="1098.1344449999999"/>
    <n v="358.93588499999998"/>
    <n v="1669.6315360000001"/>
    <n v="1527.2119660000001"/>
    <n v="1457.07033"/>
  </r>
  <r>
    <n v="927040"/>
    <x v="4"/>
    <x v="11"/>
    <x v="1"/>
    <x v="3"/>
    <n v="1133.5006490000001"/>
    <n v="0"/>
    <n v="1449.5725030000001"/>
    <n v="1177.342787"/>
    <n v="1133.5006490000001"/>
  </r>
  <r>
    <n v="927041"/>
    <x v="4"/>
    <x v="11"/>
    <x v="2"/>
    <x v="0"/>
    <n v="922.753604"/>
    <n v="0"/>
    <n v="1088.21255"/>
    <n v="955.34179800000004"/>
    <n v="922.753604"/>
  </r>
  <r>
    <n v="927042"/>
    <x v="4"/>
    <x v="11"/>
    <x v="2"/>
    <x v="1"/>
    <n v="856.92035999999996"/>
    <n v="0"/>
    <n v="922.753604"/>
    <n v="889.07309699999996"/>
    <n v="856.92035999999996"/>
  </r>
  <r>
    <n v="927043"/>
    <x v="4"/>
    <x v="11"/>
    <x v="2"/>
    <x v="2"/>
    <n v="70.456368999999995"/>
    <n v="723.00480800000003"/>
    <n v="856.92035999999996"/>
    <n v="810.38958500000001"/>
    <n v="793.46117700000002"/>
  </r>
  <r>
    <n v="927044"/>
    <x v="4"/>
    <x v="11"/>
    <x v="2"/>
    <x v="3"/>
    <n v="938.279087"/>
    <n v="0"/>
    <n v="1098.1344449999999"/>
    <n v="964.05222900000001"/>
    <n v="938.279087"/>
  </r>
  <r>
    <n v="927045"/>
    <x v="4"/>
    <x v="11"/>
    <x v="3"/>
    <x v="0"/>
    <n v="101.370501"/>
    <n v="0"/>
    <n v="116.289"/>
    <n v="109.358176"/>
    <n v="101.370501"/>
  </r>
  <r>
    <n v="927046"/>
    <x v="4"/>
    <x v="11"/>
    <x v="3"/>
    <x v="1"/>
    <n v="99.604899000000003"/>
    <n v="0"/>
    <n v="101.370501"/>
    <n v="99.606654000000006"/>
    <n v="99.604899000000003"/>
  </r>
  <r>
    <n v="927047"/>
    <x v="4"/>
    <x v="11"/>
    <x v="3"/>
    <x v="2"/>
    <n v="0"/>
    <n v="97.009349999999998"/>
    <n v="99.604899000000003"/>
    <n v="97.015172000000007"/>
    <n v="97.009349999999998"/>
  </r>
  <r>
    <n v="927048"/>
    <x v="4"/>
    <x v="11"/>
    <x v="3"/>
    <x v="3"/>
    <n v="62.778956999999998"/>
    <n v="0"/>
    <n v="70.456368999999995"/>
    <n v="66.257170000000002"/>
    <n v="62.778956999999998"/>
  </r>
  <r>
    <n v="927049"/>
    <x v="4"/>
    <x v="12"/>
    <x v="0"/>
    <x v="0"/>
    <n v="3664.4040340000001"/>
    <n v="0"/>
    <n v="4936.5540000000001"/>
    <n v="3664.4040340000001"/>
    <n v="3664.4040340000001"/>
  </r>
  <r>
    <n v="927050"/>
    <x v="4"/>
    <x v="12"/>
    <x v="0"/>
    <x v="1"/>
    <n v="3361.7647390000002"/>
    <n v="0"/>
    <n v="3664.4040340000001"/>
    <n v="3365.3886649999999"/>
    <n v="3361.7647390000002"/>
  </r>
  <r>
    <n v="927051"/>
    <x v="4"/>
    <x v="12"/>
    <x v="0"/>
    <x v="2"/>
    <n v="2883.162597"/>
    <n v="51.327458999999998"/>
    <n v="3361.7647390000002"/>
    <n v="2958.689147"/>
    <n v="2934.4900560000001"/>
  </r>
  <r>
    <n v="927052"/>
    <x v="4"/>
    <x v="12"/>
    <x v="0"/>
    <x v="3"/>
    <n v="3664.4040340000001"/>
    <n v="0"/>
    <n v="4936.5540000000001"/>
    <n v="3664.4040340000001"/>
    <n v="3664.4040340000001"/>
  </r>
  <r>
    <n v="927053"/>
    <x v="4"/>
    <x v="12"/>
    <x v="1"/>
    <x v="0"/>
    <n v="5377.0262540000003"/>
    <n v="0"/>
    <n v="6741.2911999999997"/>
    <n v="5475.2767130000002"/>
    <n v="5377.0262540000003"/>
  </r>
  <r>
    <n v="927054"/>
    <x v="4"/>
    <x v="12"/>
    <x v="1"/>
    <x v="1"/>
    <n v="5040.2046179999998"/>
    <n v="0"/>
    <n v="5377.0262540000003"/>
    <n v="5066.771839"/>
    <n v="5040.2046179999998"/>
  </r>
  <r>
    <n v="927055"/>
    <x v="4"/>
    <x v="12"/>
    <x v="1"/>
    <x v="2"/>
    <n v="4133.0123590000003"/>
    <n v="170.834621"/>
    <n v="5040.2046179999998"/>
    <n v="4610.2751639999997"/>
    <n v="4303.8469800000003"/>
  </r>
  <r>
    <n v="927056"/>
    <x v="4"/>
    <x v="12"/>
    <x v="1"/>
    <x v="3"/>
    <n v="2313.052252"/>
    <n v="0"/>
    <n v="2883.162597"/>
    <n v="2341.7046610000002"/>
    <n v="2313.052252"/>
  </r>
  <r>
    <n v="927057"/>
    <x v="4"/>
    <x v="12"/>
    <x v="2"/>
    <x v="0"/>
    <n v="2354.8666010000002"/>
    <n v="0"/>
    <n v="2874.0399000000002"/>
    <n v="2523.1196279999999"/>
    <n v="2354.8666010000002"/>
  </r>
  <r>
    <n v="927058"/>
    <x v="4"/>
    <x v="12"/>
    <x v="2"/>
    <x v="1"/>
    <n v="2107.7408660000001"/>
    <n v="0"/>
    <n v="2354.8666010000002"/>
    <n v="2268.9139700000001"/>
    <n v="2107.7408660000001"/>
  </r>
  <r>
    <n v="927059"/>
    <x v="4"/>
    <x v="12"/>
    <x v="2"/>
    <x v="2"/>
    <n v="622.54760299999998"/>
    <n v="1243.36653"/>
    <n v="2107.7408660000001"/>
    <n v="1993.2905370000001"/>
    <n v="1865.914133"/>
  </r>
  <r>
    <n v="927060"/>
    <x v="4"/>
    <x v="12"/>
    <x v="2"/>
    <x v="3"/>
    <n v="3437.2938669999999"/>
    <n v="0"/>
    <n v="4133.0123590000003"/>
    <n v="3628.3715499999998"/>
    <n v="3437.2938669999999"/>
  </r>
  <r>
    <n v="927061"/>
    <x v="4"/>
    <x v="12"/>
    <x v="3"/>
    <x v="0"/>
    <n v="474.509905"/>
    <n v="0"/>
    <n v="555.24775"/>
    <n v="522.15498400000001"/>
    <n v="474.509905"/>
  </r>
  <r>
    <n v="927062"/>
    <x v="4"/>
    <x v="12"/>
    <x v="3"/>
    <x v="1"/>
    <n v="403.24906900000002"/>
    <n v="0"/>
    <n v="474.509905"/>
    <n v="466.25343199999998"/>
    <n v="403.24906900000002"/>
  </r>
  <r>
    <n v="927063"/>
    <x v="4"/>
    <x v="12"/>
    <x v="3"/>
    <x v="2"/>
    <n v="0"/>
    <n v="312.24401399999999"/>
    <n v="403.24906900000002"/>
    <n v="392.76459299999999"/>
    <n v="312.24401399999999"/>
  </r>
  <r>
    <n v="927064"/>
    <x v="4"/>
    <x v="12"/>
    <x v="3"/>
    <x v="3"/>
    <n v="548.64766699999996"/>
    <n v="0"/>
    <n v="622.54760299999998"/>
    <n v="585.44376599999998"/>
    <n v="548.64766699999996"/>
  </r>
  <r>
    <n v="927065"/>
    <x v="4"/>
    <x v="13"/>
    <x v="0"/>
    <x v="0"/>
    <n v="9862.0003479999996"/>
    <n v="0"/>
    <n v="13285.734"/>
    <n v="9862.0003479999996"/>
    <n v="9862.0003479999996"/>
  </r>
  <r>
    <n v="927066"/>
    <x v="4"/>
    <x v="13"/>
    <x v="0"/>
    <x v="1"/>
    <n v="9047.5080569999991"/>
    <n v="0"/>
    <n v="9862.0003479999996"/>
    <n v="9057.2611199999992"/>
    <n v="9047.5080569999991"/>
  </r>
  <r>
    <n v="927067"/>
    <x v="4"/>
    <x v="13"/>
    <x v="0"/>
    <x v="2"/>
    <n v="7759.4474479999999"/>
    <n v="138.13744700000001"/>
    <n v="9047.5080569999991"/>
    <n v="7962.7118410000003"/>
    <n v="7897.584895"/>
  </r>
  <r>
    <n v="927068"/>
    <x v="4"/>
    <x v="13"/>
    <x v="0"/>
    <x v="3"/>
    <n v="9862.0003479999996"/>
    <n v="0"/>
    <n v="13285.734"/>
    <n v="9862.0003479999996"/>
    <n v="9862.0003479999996"/>
  </r>
  <r>
    <n v="927069"/>
    <x v="4"/>
    <x v="13"/>
    <x v="1"/>
    <x v="0"/>
    <n v="9367.7039669999995"/>
    <n v="0"/>
    <n v="11744.487999999999"/>
    <n v="9538.8731540000008"/>
    <n v="9367.7039669999995"/>
  </r>
  <r>
    <n v="927070"/>
    <x v="4"/>
    <x v="13"/>
    <x v="1"/>
    <x v="1"/>
    <n v="8780.9027810000007"/>
    <n v="0"/>
    <n v="9367.7039669999995"/>
    <n v="8827.1874480000006"/>
    <n v="8780.9027810000007"/>
  </r>
  <r>
    <n v="927071"/>
    <x v="4"/>
    <x v="13"/>
    <x v="1"/>
    <x v="2"/>
    <n v="7164.2754660000001"/>
    <n v="296.12935499999998"/>
    <n v="8780.9027810000007"/>
    <n v="8031.8917739999997"/>
    <n v="7460.4048210000001"/>
  </r>
  <r>
    <n v="927072"/>
    <x v="4"/>
    <x v="13"/>
    <x v="1"/>
    <x v="3"/>
    <n v="6225.1110680000002"/>
    <n v="0"/>
    <n v="7759.4474479999999"/>
    <n v="6302.2232169999997"/>
    <n v="6225.1110680000002"/>
  </r>
  <r>
    <n v="927073"/>
    <x v="4"/>
    <x v="13"/>
    <x v="2"/>
    <x v="0"/>
    <n v="4121.714911"/>
    <n v="0"/>
    <n v="5030.4221500000003"/>
    <n v="4416.2076049999996"/>
    <n v="4121.714911"/>
  </r>
  <r>
    <n v="927074"/>
    <x v="4"/>
    <x v="13"/>
    <x v="2"/>
    <x v="1"/>
    <n v="3689.1715869999998"/>
    <n v="0"/>
    <n v="4121.714911"/>
    <n v="3971.2723169999999"/>
    <n v="3689.1715869999998"/>
  </r>
  <r>
    <n v="927075"/>
    <x v="4"/>
    <x v="13"/>
    <x v="2"/>
    <x v="2"/>
    <n v="1083.1537579999999"/>
    <n v="2163.2998389999998"/>
    <n v="3689.1715869999998"/>
    <n v="3488.8495699999999"/>
    <n v="3246.4535970000002"/>
  </r>
  <r>
    <n v="927076"/>
    <x v="4"/>
    <x v="13"/>
    <x v="2"/>
    <x v="3"/>
    <n v="5958.2982060000004"/>
    <n v="0"/>
    <n v="7164.2754660000001"/>
    <n v="6289.5174319999996"/>
    <n v="5958.2982060000004"/>
  </r>
  <r>
    <n v="927077"/>
    <x v="4"/>
    <x v="13"/>
    <x v="3"/>
    <x v="0"/>
    <n v="841.71061599999996"/>
    <n v="0"/>
    <n v="984.92764999999997"/>
    <n v="926.22596199999998"/>
    <n v="841.71061599999996"/>
  </r>
  <r>
    <n v="927078"/>
    <x v="4"/>
    <x v="13"/>
    <x v="3"/>
    <x v="1"/>
    <n v="715.30439799999999"/>
    <n v="0"/>
    <n v="841.71061599999996"/>
    <n v="827.06485099999998"/>
    <n v="715.30439799999999"/>
  </r>
  <r>
    <n v="927079"/>
    <x v="4"/>
    <x v="13"/>
    <x v="3"/>
    <x v="2"/>
    <n v="0"/>
    <n v="543.98834099999999"/>
    <n v="715.30439799999999"/>
    <n v="696.70648400000005"/>
    <n v="543.98834099999999"/>
  </r>
  <r>
    <n v="927080"/>
    <x v="4"/>
    <x v="13"/>
    <x v="3"/>
    <x v="3"/>
    <n v="954.57725600000003"/>
    <n v="0"/>
    <n v="1083.1537579999999"/>
    <n v="1018.597794"/>
    <n v="954.57725600000003"/>
  </r>
  <r>
    <n v="927081"/>
    <x v="4"/>
    <x v="14"/>
    <x v="0"/>
    <x v="0"/>
    <n v="2690.2090020000001"/>
    <n v="0"/>
    <n v="3669.9259999999999"/>
    <n v="2724.1860700000002"/>
    <n v="2690.2090020000001"/>
  </r>
  <r>
    <n v="927082"/>
    <x v="4"/>
    <x v="14"/>
    <x v="0"/>
    <x v="1"/>
    <n v="2465.2744600000001"/>
    <n v="0"/>
    <n v="2690.2090020000001"/>
    <n v="2470.6879479999998"/>
    <n v="2465.2744600000001"/>
  </r>
  <r>
    <n v="927083"/>
    <x v="4"/>
    <x v="14"/>
    <x v="0"/>
    <x v="2"/>
    <n v="2052.9289669999998"/>
    <n v="80.917862"/>
    <n v="2465.2744600000001"/>
    <n v="2169.6880529999999"/>
    <n v="2133.8468290000001"/>
  </r>
  <r>
    <n v="927084"/>
    <x v="4"/>
    <x v="14"/>
    <x v="0"/>
    <x v="3"/>
    <n v="2704.5579229999998"/>
    <n v="0"/>
    <n v="3669.9259999999999"/>
    <n v="2724.1860700000002"/>
    <n v="2704.5579229999998"/>
  </r>
  <r>
    <n v="927085"/>
    <x v="4"/>
    <x v="14"/>
    <x v="1"/>
    <x v="0"/>
    <n v="1592.230847"/>
    <n v="0"/>
    <n v="2051.3575999999998"/>
    <n v="1666.1126429999999"/>
    <n v="1592.230847"/>
  </r>
  <r>
    <n v="927086"/>
    <x v="4"/>
    <x v="14"/>
    <x v="1"/>
    <x v="1"/>
    <n v="1478.7764440000001"/>
    <n v="0"/>
    <n v="1592.230847"/>
    <n v="1500.3591269999999"/>
    <n v="1478.7764440000001"/>
  </r>
  <r>
    <n v="927087"/>
    <x v="4"/>
    <x v="14"/>
    <x v="1"/>
    <x v="2"/>
    <n v="1018.26665"/>
    <n v="275.16991000000002"/>
    <n v="1478.7764440000001"/>
    <n v="1352.636814"/>
    <n v="1293.436561"/>
  </r>
  <r>
    <n v="927088"/>
    <x v="4"/>
    <x v="14"/>
    <x v="1"/>
    <x v="3"/>
    <n v="1603.5405189999999"/>
    <n v="0"/>
    <n v="2052.9289669999998"/>
    <n v="1667.388907"/>
    <n v="1603.5405189999999"/>
  </r>
  <r>
    <n v="927089"/>
    <x v="4"/>
    <x v="14"/>
    <x v="2"/>
    <x v="0"/>
    <n v="1012.080229"/>
    <n v="0"/>
    <n v="1194.1566"/>
    <n v="1048.3500790000001"/>
    <n v="1012.080229"/>
  </r>
  <r>
    <n v="927090"/>
    <x v="4"/>
    <x v="14"/>
    <x v="2"/>
    <x v="1"/>
    <n v="939.30667400000004"/>
    <n v="0"/>
    <n v="1012.080229"/>
    <n v="975.13930100000005"/>
    <n v="939.30667400000004"/>
  </r>
  <r>
    <n v="927091"/>
    <x v="4"/>
    <x v="14"/>
    <x v="2"/>
    <x v="2"/>
    <n v="78.657081000000005"/>
    <n v="790.77014499999996"/>
    <n v="939.30667400000004"/>
    <n v="888.302322"/>
    <n v="869.42722700000002"/>
  </r>
  <r>
    <n v="927092"/>
    <x v="4"/>
    <x v="14"/>
    <x v="2"/>
    <x v="3"/>
    <n v="869.69849099999999"/>
    <n v="0"/>
    <n v="1018.26665"/>
    <n v="893.93629199999998"/>
    <n v="869.69849099999999"/>
  </r>
  <r>
    <n v="927093"/>
    <x v="4"/>
    <x v="14"/>
    <x v="3"/>
    <x v="0"/>
    <n v="63.743139999999997"/>
    <n v="0"/>
    <n v="73.120699999999999"/>
    <n v="68.762705999999994"/>
    <n v="63.743139999999997"/>
  </r>
  <r>
    <n v="927094"/>
    <x v="4"/>
    <x v="14"/>
    <x v="3"/>
    <x v="1"/>
    <n v="62.632871999999999"/>
    <n v="0"/>
    <n v="63.743139999999997"/>
    <n v="62.634008999999999"/>
    <n v="62.632871999999999"/>
  </r>
  <r>
    <n v="927095"/>
    <x v="4"/>
    <x v="14"/>
    <x v="3"/>
    <x v="2"/>
    <n v="0"/>
    <n v="61.000644000000001"/>
    <n v="62.632871999999999"/>
    <n v="61.004416999999997"/>
    <n v="61.000644000000001"/>
  </r>
  <r>
    <n v="927096"/>
    <x v="4"/>
    <x v="14"/>
    <x v="3"/>
    <x v="3"/>
    <n v="70.088350000000005"/>
    <n v="0"/>
    <n v="78.657081000000005"/>
    <n v="73.969119000000006"/>
    <n v="70.088350000000005"/>
  </r>
  <r>
    <n v="927097"/>
    <x v="4"/>
    <x v="15"/>
    <x v="0"/>
    <x v="0"/>
    <n v="0.85985800000000001"/>
    <n v="0"/>
    <n v="1.173"/>
    <n v="0.87071799999999999"/>
    <n v="0.85985800000000001"/>
  </r>
  <r>
    <n v="927098"/>
    <x v="4"/>
    <x v="15"/>
    <x v="0"/>
    <x v="1"/>
    <n v="0.78796299999999997"/>
    <n v="0"/>
    <n v="0.85985800000000001"/>
    <n v="0.78969400000000001"/>
    <n v="0.78796299999999997"/>
  </r>
  <r>
    <n v="927099"/>
    <x v="4"/>
    <x v="15"/>
    <x v="0"/>
    <x v="2"/>
    <n v="0.65616699999999994"/>
    <n v="2.5863000000000001E-2"/>
    <n v="0.78796299999999997"/>
    <n v="0.69348600000000005"/>
    <n v="0.68203100000000005"/>
  </r>
  <r>
    <n v="927100"/>
    <x v="4"/>
    <x v="15"/>
    <x v="0"/>
    <x v="3"/>
    <n v="0.86444399999999999"/>
    <n v="0"/>
    <n v="1.173"/>
    <n v="0.87071799999999999"/>
    <n v="0.86444399999999999"/>
  </r>
  <r>
    <n v="927101"/>
    <x v="4"/>
    <x v="15"/>
    <x v="1"/>
    <x v="3"/>
    <n v="0.51253199999999999"/>
    <n v="0"/>
    <n v="0.65616699999999994"/>
    <n v="0.53293900000000005"/>
    <n v="0.51253199999999999"/>
  </r>
  <r>
    <n v="927102"/>
    <x v="4"/>
    <x v="16"/>
    <x v="0"/>
    <x v="0"/>
    <n v="17162.748629000002"/>
    <n v="0"/>
    <n v="23294.751899999999"/>
    <n v="17291.694335"/>
    <n v="17162.748629000002"/>
  </r>
  <r>
    <n v="927103"/>
    <x v="4"/>
    <x v="16"/>
    <x v="0"/>
    <x v="1"/>
    <n v="15749.187897"/>
    <n v="0"/>
    <n v="17162.748629000002"/>
    <n v="15762.268341000001"/>
    <n v="15749.187897"/>
  </r>
  <r>
    <n v="927104"/>
    <x v="4"/>
    <x v="16"/>
    <x v="0"/>
    <x v="2"/>
    <n v="13649.532147"/>
    <n v="109.53829899999999"/>
    <n v="15749.187897"/>
    <n v="13860.860268"/>
    <n v="13759.070446"/>
  </r>
  <r>
    <n v="927105"/>
    <x v="4"/>
    <x v="16"/>
    <x v="0"/>
    <x v="3"/>
    <n v="17220.009413"/>
    <n v="0"/>
    <n v="23294.751899999999"/>
    <n v="17291.694335"/>
    <n v="17220.009413"/>
  </r>
  <r>
    <n v="927106"/>
    <x v="4"/>
    <x v="16"/>
    <x v="1"/>
    <x v="0"/>
    <n v="32823.582248999999"/>
    <n v="0"/>
    <n v="40920.918550000002"/>
    <n v="33235.970046000002"/>
    <n v="32823.582248999999"/>
  </r>
  <r>
    <n v="927107"/>
    <x v="4"/>
    <x v="16"/>
    <x v="1"/>
    <x v="1"/>
    <n v="30771.885815000001"/>
    <n v="0"/>
    <n v="32823.582248999999"/>
    <n v="30929.661553000002"/>
    <n v="30771.885815000001"/>
  </r>
  <r>
    <n v="927108"/>
    <x v="4"/>
    <x v="16"/>
    <x v="1"/>
    <x v="2"/>
    <n v="23435.799491000002"/>
    <n v="3715.8312689999998"/>
    <n v="30771.885815000001"/>
    <n v="28147.043955000001"/>
    <n v="27151.63076"/>
  </r>
  <r>
    <n v="927109"/>
    <x v="4"/>
    <x v="16"/>
    <x v="1"/>
    <x v="3"/>
    <n v="10985.004668"/>
    <n v="0"/>
    <n v="13649.532147"/>
    <n v="11086.150009999999"/>
    <n v="10985.004668"/>
  </r>
  <r>
    <n v="927110"/>
    <x v="4"/>
    <x v="16"/>
    <x v="2"/>
    <x v="0"/>
    <n v="6135.3250379999999"/>
    <n v="0"/>
    <n v="7192.3707999999997"/>
    <n v="6314.1823249999998"/>
    <n v="6135.3250379999999"/>
  </r>
  <r>
    <n v="927111"/>
    <x v="4"/>
    <x v="16"/>
    <x v="2"/>
    <x v="1"/>
    <n v="5810.8842409999997"/>
    <n v="0"/>
    <n v="6135.3250379999999"/>
    <n v="5911.3856740000001"/>
    <n v="5810.8842409999997"/>
  </r>
  <r>
    <n v="927112"/>
    <x v="4"/>
    <x v="16"/>
    <x v="2"/>
    <x v="2"/>
    <n v="521.55288199999995"/>
    <n v="4557.9677110000002"/>
    <n v="5810.8842409999997"/>
    <n v="5495.3532269999996"/>
    <n v="5079.5205939999996"/>
  </r>
  <r>
    <n v="927113"/>
    <x v="4"/>
    <x v="16"/>
    <x v="2"/>
    <x v="3"/>
    <n v="20044.475159000001"/>
    <n v="0"/>
    <n v="23435.799491000002"/>
    <n v="20574.288372999999"/>
    <n v="20044.475159000001"/>
  </r>
  <r>
    <n v="927114"/>
    <x v="4"/>
    <x v="16"/>
    <x v="3"/>
    <x v="0"/>
    <n v="855.74982499999999"/>
    <n v="0"/>
    <n v="914.3415"/>
    <n v="859.84674700000005"/>
    <n v="855.74982499999999"/>
  </r>
  <r>
    <n v="927115"/>
    <x v="4"/>
    <x v="16"/>
    <x v="3"/>
    <x v="1"/>
    <n v="805.53184399999998"/>
    <n v="0"/>
    <n v="855.74982499999999"/>
    <n v="840.85977800000001"/>
    <n v="805.53184399999998"/>
  </r>
  <r>
    <n v="927116"/>
    <x v="4"/>
    <x v="16"/>
    <x v="3"/>
    <x v="2"/>
    <n v="0"/>
    <n v="655.76558199999999"/>
    <n v="805.53184399999998"/>
    <n v="784.58801600000004"/>
    <n v="655.76558199999999"/>
  </r>
  <r>
    <n v="927117"/>
    <x v="4"/>
    <x v="16"/>
    <x v="3"/>
    <x v="3"/>
    <n v="487.37453599999998"/>
    <n v="0"/>
    <n v="521.55288199999995"/>
    <n v="490.46832999999998"/>
    <n v="487.37453599999998"/>
  </r>
  <r>
    <n v="927118"/>
    <x v="4"/>
    <x v="17"/>
    <x v="0"/>
    <x v="0"/>
    <n v="2121.3365549999999"/>
    <n v="0"/>
    <n v="2879.2595999999999"/>
    <n v="2137.2744010000001"/>
    <n v="2121.3365549999999"/>
  </r>
  <r>
    <n v="927119"/>
    <x v="4"/>
    <x v="17"/>
    <x v="0"/>
    <x v="1"/>
    <n v="1946.6187339999999"/>
    <n v="0"/>
    <n v="2121.3365549999999"/>
    <n v="1948.235492"/>
    <n v="1946.6187339999999"/>
  </r>
  <r>
    <n v="927120"/>
    <x v="4"/>
    <x v="17"/>
    <x v="0"/>
    <x v="2"/>
    <n v="1687.098735"/>
    <n v="13.539066999999999"/>
    <n v="1946.6187339999999"/>
    <n v="1713.219147"/>
    <n v="1700.637802"/>
  </r>
  <r>
    <n v="927121"/>
    <x v="4"/>
    <x v="17"/>
    <x v="0"/>
    <x v="3"/>
    <n v="2128.4140579999998"/>
    <n v="0"/>
    <n v="2879.2595999999999"/>
    <n v="2137.2744010000001"/>
    <n v="2128.4140579999998"/>
  </r>
  <r>
    <n v="927122"/>
    <x v="4"/>
    <x v="17"/>
    <x v="1"/>
    <x v="3"/>
    <n v="1357.759906"/>
    <n v="0"/>
    <n v="1687.098735"/>
    <n v="1370.2615929999999"/>
    <n v="1357.759906"/>
  </r>
  <r>
    <n v="927123"/>
    <x v="4"/>
    <x v="18"/>
    <x v="0"/>
    <x v="0"/>
    <n v="38700.054318000002"/>
    <n v="0"/>
    <n v="52431.768700000001"/>
    <n v="38920.101906000004"/>
    <n v="38700.054318000002"/>
  </r>
  <r>
    <n v="927124"/>
    <x v="4"/>
    <x v="18"/>
    <x v="0"/>
    <x v="1"/>
    <n v="35468.696186000001"/>
    <n v="0"/>
    <n v="38700.054318000002"/>
    <n v="35542.129886000002"/>
    <n v="35468.696186000001"/>
  </r>
  <r>
    <n v="927125"/>
    <x v="4"/>
    <x v="18"/>
    <x v="0"/>
    <x v="2"/>
    <n v="30689.220207999999"/>
    <n v="235.39352099999999"/>
    <n v="35468.696186000001"/>
    <n v="31215.999513999999"/>
    <n v="30924.613729000001"/>
  </r>
  <r>
    <n v="927126"/>
    <x v="4"/>
    <x v="18"/>
    <x v="0"/>
    <x v="3"/>
    <n v="38783.083962999997"/>
    <n v="0"/>
    <n v="52431.768700000001"/>
    <n v="38920.101906000004"/>
    <n v="38783.083962999997"/>
  </r>
  <r>
    <n v="927127"/>
    <x v="4"/>
    <x v="18"/>
    <x v="1"/>
    <x v="0"/>
    <n v="57921.855865999998"/>
    <n v="0"/>
    <n v="72128.176250000004"/>
    <n v="58582.50475"/>
    <n v="57921.855865999998"/>
  </r>
  <r>
    <n v="927128"/>
    <x v="4"/>
    <x v="18"/>
    <x v="1"/>
    <x v="1"/>
    <n v="53643.237186999999"/>
    <n v="0"/>
    <n v="57921.855865999998"/>
    <n v="54579.764782999999"/>
    <n v="53643.237186999999"/>
  </r>
  <r>
    <n v="927129"/>
    <x v="4"/>
    <x v="18"/>
    <x v="1"/>
    <x v="2"/>
    <n v="43674.327114"/>
    <n v="3513.311768"/>
    <n v="53643.237186999999"/>
    <n v="49067.469055000001"/>
    <n v="47187.638881999999"/>
  </r>
  <r>
    <n v="927130"/>
    <x v="4"/>
    <x v="18"/>
    <x v="1"/>
    <x v="3"/>
    <n v="24715.188040000001"/>
    <n v="0"/>
    <n v="30689.220207999999"/>
    <n v="24925.784652999999"/>
    <n v="24715.188040000001"/>
  </r>
  <r>
    <n v="927131"/>
    <x v="4"/>
    <x v="18"/>
    <x v="2"/>
    <x v="0"/>
    <n v="24790.389805999999"/>
    <n v="0"/>
    <n v="29127.083849999999"/>
    <n v="25570.666912000001"/>
    <n v="24790.389805999999"/>
  </r>
  <r>
    <n v="927132"/>
    <x v="4"/>
    <x v="18"/>
    <x v="2"/>
    <x v="1"/>
    <n v="22630.913429"/>
    <n v="0"/>
    <n v="24790.389805999999"/>
    <n v="23885.540578"/>
    <n v="22630.913429"/>
  </r>
  <r>
    <n v="927133"/>
    <x v="4"/>
    <x v="18"/>
    <x v="2"/>
    <x v="2"/>
    <n v="4549.306654"/>
    <n v="15261.574904999999"/>
    <n v="22630.913429"/>
    <n v="21402.054830000001"/>
    <n v="19810.881558000001"/>
  </r>
  <r>
    <n v="927134"/>
    <x v="4"/>
    <x v="18"/>
    <x v="2"/>
    <x v="3"/>
    <n v="37309.416649999999"/>
    <n v="0"/>
    <n v="43674.327114"/>
    <n v="38341.691772999999"/>
    <n v="37309.416649999999"/>
  </r>
  <r>
    <n v="927135"/>
    <x v="4"/>
    <x v="18"/>
    <x v="3"/>
    <x v="0"/>
    <n v="2946.5398270000001"/>
    <n v="0"/>
    <n v="3247.8967499999999"/>
    <n v="3054.3221039999999"/>
    <n v="2946.5398270000001"/>
  </r>
  <r>
    <n v="927136"/>
    <x v="4"/>
    <x v="18"/>
    <x v="3"/>
    <x v="1"/>
    <n v="2670.946723"/>
    <n v="0"/>
    <n v="2946.5398270000001"/>
    <n v="2895.2700340000001"/>
    <n v="2670.946723"/>
  </r>
  <r>
    <n v="927137"/>
    <x v="4"/>
    <x v="18"/>
    <x v="3"/>
    <x v="2"/>
    <n v="0"/>
    <n v="2507.2270739999999"/>
    <n v="2670.946723"/>
    <n v="2601.5021080000001"/>
    <n v="2507.2270739999999"/>
  </r>
  <r>
    <n v="927138"/>
    <x v="4"/>
    <x v="18"/>
    <x v="3"/>
    <x v="3"/>
    <n v="4139.1533669999999"/>
    <n v="0"/>
    <n v="4549.306654"/>
    <n v="4278.1679770000001"/>
    <n v="4139.1533669999999"/>
  </r>
  <r>
    <n v="927139"/>
    <x v="4"/>
    <x v="19"/>
    <x v="0"/>
    <x v="0"/>
    <n v="40274.602594000004"/>
    <n v="0"/>
    <n v="54565.00475"/>
    <n v="40503.603025999997"/>
    <n v="40274.602594000004"/>
  </r>
  <r>
    <n v="927140"/>
    <x v="4"/>
    <x v="19"/>
    <x v="0"/>
    <x v="1"/>
    <n v="36911.773604000002"/>
    <n v="0"/>
    <n v="40274.602594000004"/>
    <n v="36988.195022"/>
    <n v="36911.773604000002"/>
  </r>
  <r>
    <n v="927141"/>
    <x v="4"/>
    <x v="19"/>
    <x v="0"/>
    <x v="2"/>
    <n v="31937.840129"/>
    <n v="244.97072900000001"/>
    <n v="36911.773604000002"/>
    <n v="32486.051948"/>
    <n v="32182.810858000001"/>
  </r>
  <r>
    <n v="927142"/>
    <x v="4"/>
    <x v="19"/>
    <x v="0"/>
    <x v="3"/>
    <n v="40361.010377999999"/>
    <n v="0"/>
    <n v="54565.00475"/>
    <n v="40503.603025999997"/>
    <n v="40361.010377999999"/>
  </r>
  <r>
    <n v="927143"/>
    <x v="4"/>
    <x v="19"/>
    <x v="1"/>
    <x v="0"/>
    <n v="69616.930928000002"/>
    <n v="0"/>
    <n v="86691.667400000006"/>
    <n v="70410.972261999996"/>
    <n v="69616.930928000002"/>
  </r>
  <r>
    <n v="927144"/>
    <x v="4"/>
    <x v="19"/>
    <x v="1"/>
    <x v="1"/>
    <n v="64474.410947999997"/>
    <n v="0"/>
    <n v="69616.930928000002"/>
    <n v="65600.034014000004"/>
    <n v="64474.410947999997"/>
  </r>
  <r>
    <n v="927145"/>
    <x v="4"/>
    <x v="19"/>
    <x v="1"/>
    <x v="2"/>
    <n v="52365.910975999999"/>
    <n v="4212.4924060000003"/>
    <n v="64474.410947999997"/>
    <n v="58974.743693999997"/>
    <n v="56578.403381999997"/>
  </r>
  <r>
    <n v="927146"/>
    <x v="4"/>
    <x v="19"/>
    <x v="1"/>
    <x v="3"/>
    <n v="25720.748817"/>
    <n v="0"/>
    <n v="31937.840129"/>
    <n v="25939.913753000001"/>
    <n v="25720.748817"/>
  </r>
  <r>
    <n v="927147"/>
    <x v="4"/>
    <x v="19"/>
    <x v="2"/>
    <x v="0"/>
    <n v="30075.297589999998"/>
    <n v="0"/>
    <n v="35336.504249999998"/>
    <n v="31021.917081"/>
    <n v="30075.297589999998"/>
  </r>
  <r>
    <n v="927148"/>
    <x v="4"/>
    <x v="19"/>
    <x v="2"/>
    <x v="1"/>
    <n v="27455.455983"/>
    <n v="0"/>
    <n v="30075.297589999998"/>
    <n v="28977.549228"/>
    <n v="27455.455983"/>
  </r>
  <r>
    <n v="927149"/>
    <x v="4"/>
    <x v="19"/>
    <x v="2"/>
    <x v="2"/>
    <n v="5454.4384950000003"/>
    <n v="18298.023849000001"/>
    <n v="27455.455983"/>
    <n v="25964.624723000001"/>
    <n v="23752.462344"/>
  </r>
  <r>
    <n v="927150"/>
    <x v="4"/>
    <x v="19"/>
    <x v="2"/>
    <x v="3"/>
    <n v="44734.326090000002"/>
    <n v="0"/>
    <n v="52365.910975999999"/>
    <n v="45972.033245999999"/>
    <n v="44734.326090000002"/>
  </r>
  <r>
    <n v="927151"/>
    <x v="4"/>
    <x v="19"/>
    <x v="3"/>
    <x v="0"/>
    <n v="3565.6154590000001"/>
    <n v="0"/>
    <n v="3930.2882500000001"/>
    <n v="3696.0430700000002"/>
    <n v="3565.6154590000001"/>
  </r>
  <r>
    <n v="927152"/>
    <x v="4"/>
    <x v="19"/>
    <x v="3"/>
    <x v="1"/>
    <n v="3232.1195309999998"/>
    <n v="0"/>
    <n v="3565.6154590000001"/>
    <n v="3503.57375"/>
    <n v="3232.1195309999998"/>
  </r>
  <r>
    <n v="927153"/>
    <x v="4"/>
    <x v="19"/>
    <x v="3"/>
    <x v="2"/>
    <n v="0"/>
    <n v="3005.762127"/>
    <n v="3232.1195309999998"/>
    <n v="3148.0844229999998"/>
    <n v="3005.762127"/>
  </r>
  <r>
    <n v="927154"/>
    <x v="4"/>
    <x v="19"/>
    <x v="3"/>
    <x v="3"/>
    <n v="4962.6809480000002"/>
    <n v="0"/>
    <n v="5454.4384950000003"/>
    <n v="5129.3539600000004"/>
    <n v="4962.6809480000002"/>
  </r>
  <r>
    <n v="927155"/>
    <x v="4"/>
    <x v="69"/>
    <x v="0"/>
    <x v="0"/>
    <n v="0.59147099999999997"/>
    <n v="0"/>
    <n v="0.81045"/>
    <n v="0.60159700000000005"/>
    <n v="0.59147099999999997"/>
  </r>
  <r>
    <n v="927156"/>
    <x v="4"/>
    <x v="69"/>
    <x v="0"/>
    <x v="1"/>
    <n v="0.542014"/>
    <n v="0"/>
    <n v="0.59147099999999997"/>
    <n v="0.543207"/>
    <n v="0.542014"/>
  </r>
  <r>
    <n v="927157"/>
    <x v="4"/>
    <x v="69"/>
    <x v="0"/>
    <x v="2"/>
    <n v="0.42138900000000001"/>
    <n v="3.4684E-2"/>
    <n v="0.542014"/>
    <n v="0.47702699999999998"/>
    <n v="0.45607199999999998"/>
  </r>
  <r>
    <n v="927158"/>
    <x v="4"/>
    <x v="69"/>
    <x v="0"/>
    <x v="3"/>
    <n v="0.59549600000000003"/>
    <n v="0"/>
    <n v="0.81045"/>
    <n v="0.60159700000000005"/>
    <n v="0.59549600000000003"/>
  </r>
  <r>
    <n v="927159"/>
    <x v="4"/>
    <x v="69"/>
    <x v="1"/>
    <x v="3"/>
    <n v="0.32957700000000001"/>
    <n v="0"/>
    <n v="0.42138900000000001"/>
    <n v="0.342252"/>
    <n v="0.32957700000000001"/>
  </r>
  <r>
    <n v="927160"/>
    <x v="4"/>
    <x v="20"/>
    <x v="0"/>
    <x v="0"/>
    <n v="13030.102457999999"/>
    <n v="0"/>
    <n v="17854.213500000002"/>
    <n v="13253.182681"/>
    <n v="13030.102457999999"/>
  </r>
  <r>
    <n v="927161"/>
    <x v="4"/>
    <x v="20"/>
    <x v="0"/>
    <x v="1"/>
    <n v="11940.570741"/>
    <n v="0"/>
    <n v="13030.102457999999"/>
    <n v="11966.846097"/>
    <n v="11940.570741"/>
  </r>
  <r>
    <n v="927162"/>
    <x v="4"/>
    <x v="20"/>
    <x v="0"/>
    <x v="2"/>
    <n v="9274.2092539999994"/>
    <n v="763.338438"/>
    <n v="11940.570741"/>
    <n v="10508.896309"/>
    <n v="10037.547692"/>
  </r>
  <r>
    <n v="927163"/>
    <x v="4"/>
    <x v="20"/>
    <x v="0"/>
    <x v="3"/>
    <n v="13118.780863"/>
    <n v="0"/>
    <n v="17854.213500000002"/>
    <n v="13253.182681"/>
    <n v="13118.780863"/>
  </r>
  <r>
    <n v="927164"/>
    <x v="4"/>
    <x v="20"/>
    <x v="1"/>
    <x v="0"/>
    <n v="2593.8371809999999"/>
    <n v="0"/>
    <n v="3363.1895"/>
    <n v="2731.582512"/>
    <n v="2593.8371809999999"/>
  </r>
  <r>
    <n v="927165"/>
    <x v="4"/>
    <x v="20"/>
    <x v="1"/>
    <x v="1"/>
    <n v="2332.2553950000001"/>
    <n v="0"/>
    <n v="2593.8371809999999"/>
    <n v="2444.1727759999999"/>
    <n v="2332.2553950000001"/>
  </r>
  <r>
    <n v="927166"/>
    <x v="4"/>
    <x v="20"/>
    <x v="1"/>
    <x v="2"/>
    <n v="836.237031"/>
    <n v="1107.5482480000001"/>
    <n v="2332.2553950000001"/>
    <n v="2133.3140090000002"/>
    <n v="1943.7852789999999"/>
  </r>
  <r>
    <n v="927167"/>
    <x v="4"/>
    <x v="20"/>
    <x v="1"/>
    <x v="3"/>
    <n v="7253.5636329999998"/>
    <n v="0"/>
    <n v="9274.2092539999994"/>
    <n v="7532.5127560000001"/>
    <n v="7253.5636329999998"/>
  </r>
  <r>
    <n v="927168"/>
    <x v="4"/>
    <x v="20"/>
    <x v="2"/>
    <x v="0"/>
    <n v="355.78862500000002"/>
    <n v="0"/>
    <n v="426.92489999999998"/>
    <n v="374.79737"/>
    <n v="355.78862500000002"/>
  </r>
  <r>
    <n v="927169"/>
    <x v="4"/>
    <x v="20"/>
    <x v="2"/>
    <x v="1"/>
    <n v="325.19553300000001"/>
    <n v="0"/>
    <n v="355.78862500000002"/>
    <n v="342.80234000000002"/>
    <n v="325.19553300000001"/>
  </r>
  <r>
    <n v="927170"/>
    <x v="4"/>
    <x v="20"/>
    <x v="2"/>
    <x v="2"/>
    <n v="23.491123999999999"/>
    <n v="252.705781"/>
    <n v="325.19553300000001"/>
    <n v="307.53741500000001"/>
    <n v="276.19690500000002"/>
  </r>
  <r>
    <n v="927171"/>
    <x v="4"/>
    <x v="20"/>
    <x v="2"/>
    <x v="3"/>
    <n v="704.00368700000001"/>
    <n v="0"/>
    <n v="836.237031"/>
    <n v="734.13248999999996"/>
    <n v="704.00368700000001"/>
  </r>
  <r>
    <n v="927172"/>
    <x v="4"/>
    <x v="20"/>
    <x v="3"/>
    <x v="0"/>
    <n v="8.4777450000000005"/>
    <n v="0"/>
    <n v="9.3645999999999994"/>
    <n v="8.8064699999999991"/>
    <n v="8.4777450000000005"/>
  </r>
  <r>
    <n v="927173"/>
    <x v="4"/>
    <x v="20"/>
    <x v="3"/>
    <x v="1"/>
    <n v="8.0501339999999999"/>
    <n v="0"/>
    <n v="8.4777450000000005"/>
    <n v="8.3302320000000005"/>
    <n v="8.0501339999999999"/>
  </r>
  <r>
    <n v="927174"/>
    <x v="4"/>
    <x v="20"/>
    <x v="3"/>
    <x v="2"/>
    <n v="0"/>
    <n v="6.9998199999999997"/>
    <n v="8.0501339999999999"/>
    <n v="7.8408300000000004"/>
    <n v="6.9998199999999997"/>
  </r>
  <r>
    <n v="927175"/>
    <x v="4"/>
    <x v="20"/>
    <x v="3"/>
    <x v="3"/>
    <n v="21.362265000000001"/>
    <n v="0"/>
    <n v="23.491123999999999"/>
    <n v="22.091052999999999"/>
    <n v="21.362265000000001"/>
  </r>
  <r>
    <n v="927176"/>
    <x v="4"/>
    <x v="21"/>
    <x v="0"/>
    <x v="0"/>
    <n v="82235.649627000006"/>
    <n v="0"/>
    <n v="111369.208"/>
    <n v="82669.363098000002"/>
    <n v="82235.649627000006"/>
  </r>
  <r>
    <n v="927177"/>
    <x v="4"/>
    <x v="21"/>
    <x v="0"/>
    <x v="1"/>
    <n v="75422.679396000007"/>
    <n v="0"/>
    <n v="82235.649627000006"/>
    <n v="75525.220618000007"/>
    <n v="75422.679396000007"/>
  </r>
  <r>
    <n v="927178"/>
    <x v="4"/>
    <x v="21"/>
    <x v="0"/>
    <x v="2"/>
    <n v="65552.030138000002"/>
    <n v="189.33513199999999"/>
    <n v="75422.679396000007"/>
    <n v="66379.500136000002"/>
    <n v="65741.365269999995"/>
  </r>
  <r>
    <n v="927179"/>
    <x v="4"/>
    <x v="21"/>
    <x v="0"/>
    <x v="3"/>
    <n v="82407.144539999994"/>
    <n v="0"/>
    <n v="111369.208"/>
    <n v="82669.363098000002"/>
    <n v="82407.144539999994"/>
  </r>
  <r>
    <n v="927180"/>
    <x v="4"/>
    <x v="21"/>
    <x v="1"/>
    <x v="0"/>
    <n v="39733.53254"/>
    <n v="0"/>
    <n v="49445.557200000003"/>
    <n v="40159.681557999997"/>
    <n v="39733.53254"/>
  </r>
  <r>
    <n v="927181"/>
    <x v="4"/>
    <x v="21"/>
    <x v="1"/>
    <x v="1"/>
    <n v="37265.251742"/>
    <n v="0"/>
    <n v="39733.53254"/>
    <n v="37440.907713000001"/>
    <n v="37265.251742"/>
  </r>
  <r>
    <n v="927182"/>
    <x v="4"/>
    <x v="21"/>
    <x v="1"/>
    <x v="2"/>
    <n v="28367.139732"/>
    <n v="3530.5821179999998"/>
    <n v="37265.251742"/>
    <n v="34086.525769"/>
    <n v="31897.721850999998"/>
  </r>
  <r>
    <n v="927183"/>
    <x v="4"/>
    <x v="21"/>
    <x v="1"/>
    <x v="3"/>
    <n v="52839.888428999999"/>
    <n v="0"/>
    <n v="65552.030138000002"/>
    <n v="53241.358877999999"/>
    <n v="52839.888428999999"/>
  </r>
  <r>
    <n v="927184"/>
    <x v="4"/>
    <x v="21"/>
    <x v="2"/>
    <x v="0"/>
    <n v="15032.76895"/>
    <n v="0"/>
    <n v="17832.009750000001"/>
    <n v="15654.72136"/>
    <n v="15032.76895"/>
  </r>
  <r>
    <n v="927185"/>
    <x v="4"/>
    <x v="21"/>
    <x v="2"/>
    <x v="1"/>
    <n v="13835.644249000001"/>
    <n v="0"/>
    <n v="15032.76895"/>
    <n v="14484.072883000001"/>
    <n v="13835.644249000001"/>
  </r>
  <r>
    <n v="927186"/>
    <x v="4"/>
    <x v="21"/>
    <x v="2"/>
    <x v="2"/>
    <n v="5402.5463129999998"/>
    <n v="5959.5895680000003"/>
    <n v="13835.644249000001"/>
    <n v="13084.368766"/>
    <n v="11362.13588"/>
  </r>
  <r>
    <n v="927187"/>
    <x v="4"/>
    <x v="21"/>
    <x v="2"/>
    <x v="3"/>
    <n v="23966.596963"/>
    <n v="0"/>
    <n v="28367.139732"/>
    <n v="24903.511971"/>
    <n v="23966.596963"/>
  </r>
  <r>
    <n v="927188"/>
    <x v="4"/>
    <x v="21"/>
    <x v="3"/>
    <x v="0"/>
    <n v="676.47003299999994"/>
    <n v="0"/>
    <n v="747.11919999999998"/>
    <n v="702.59089600000004"/>
    <n v="676.47003299999994"/>
  </r>
  <r>
    <n v="927189"/>
    <x v="4"/>
    <x v="21"/>
    <x v="3"/>
    <x v="1"/>
    <n v="630.01239899999996"/>
    <n v="0"/>
    <n v="676.47003299999994"/>
    <n v="664.69945499999994"/>
    <n v="630.01239899999996"/>
  </r>
  <r>
    <n v="927190"/>
    <x v="4"/>
    <x v="21"/>
    <x v="3"/>
    <x v="2"/>
    <n v="0"/>
    <n v="582.81753800000001"/>
    <n v="630.01239899999996"/>
    <n v="613.63207699999998"/>
    <n v="582.81753800000001"/>
  </r>
  <r>
    <n v="927191"/>
    <x v="4"/>
    <x v="21"/>
    <x v="3"/>
    <x v="3"/>
    <n v="4894.9886759999999"/>
    <n v="0"/>
    <n v="5402.5463129999998"/>
    <n v="5080.5545519999996"/>
    <n v="4894.9886759999999"/>
  </r>
  <r>
    <n v="927192"/>
    <x v="4"/>
    <x v="22"/>
    <x v="0"/>
    <x v="0"/>
    <n v="291468.89406199998"/>
    <n v="0"/>
    <n v="394727.348"/>
    <n v="293006.11041999998"/>
    <n v="291468.89406199998"/>
  </r>
  <r>
    <n v="927193"/>
    <x v="4"/>
    <x v="22"/>
    <x v="0"/>
    <x v="1"/>
    <n v="267321.59410799999"/>
    <n v="0"/>
    <n v="291468.89406199998"/>
    <n v="267685.03230700002"/>
    <n v="267321.59410799999"/>
  </r>
  <r>
    <n v="927194"/>
    <x v="4"/>
    <x v="22"/>
    <x v="0"/>
    <x v="2"/>
    <n v="232336.92218200001"/>
    <n v="671.062997"/>
    <n v="267321.59410799999"/>
    <n v="235269.73497399999"/>
    <n v="233007.98517900001"/>
  </r>
  <r>
    <n v="927195"/>
    <x v="4"/>
    <x v="22"/>
    <x v="0"/>
    <x v="3"/>
    <n v="292076.725737"/>
    <n v="0"/>
    <n v="394727.348"/>
    <n v="293006.11041999998"/>
    <n v="292076.725737"/>
  </r>
  <r>
    <n v="927196"/>
    <x v="4"/>
    <x v="22"/>
    <x v="1"/>
    <x v="0"/>
    <n v="156977.27231999999"/>
    <n v="0"/>
    <n v="195347.0583"/>
    <n v="158660.88075099999"/>
    <n v="156977.27231999999"/>
  </r>
  <r>
    <n v="927197"/>
    <x v="4"/>
    <x v="22"/>
    <x v="1"/>
    <x v="1"/>
    <n v="147225.7108"/>
    <n v="0"/>
    <n v="156977.27231999999"/>
    <n v="147919.68370699999"/>
    <n v="147225.7108"/>
  </r>
  <r>
    <n v="927198"/>
    <x v="4"/>
    <x v="22"/>
    <x v="1"/>
    <x v="2"/>
    <n v="112071.490603"/>
    <n v="13948.44896"/>
    <n v="147225.7108"/>
    <n v="134667.35766899999"/>
    <n v="126019.93956300001"/>
  </r>
  <r>
    <n v="927199"/>
    <x v="4"/>
    <x v="22"/>
    <x v="1"/>
    <x v="3"/>
    <n v="187281.11120399999"/>
    <n v="0"/>
    <n v="232336.92218200001"/>
    <n v="188704.04819599999"/>
    <n v="187281.11120399999"/>
  </r>
  <r>
    <n v="927200"/>
    <x v="4"/>
    <x v="22"/>
    <x v="2"/>
    <x v="0"/>
    <n v="61044.030440000002"/>
    <n v="0"/>
    <n v="72410.994250000003"/>
    <n v="63569.611852000002"/>
    <n v="61044.030440000002"/>
  </r>
  <r>
    <n v="927201"/>
    <x v="4"/>
    <x v="22"/>
    <x v="2"/>
    <x v="1"/>
    <n v="56182.829092"/>
    <n v="0"/>
    <n v="61044.030440000002"/>
    <n v="58815.923328999997"/>
    <n v="56182.829092"/>
  </r>
  <r>
    <n v="927202"/>
    <x v="4"/>
    <x v="22"/>
    <x v="2"/>
    <x v="2"/>
    <n v="21345.844642"/>
    <n v="23546.762151999999"/>
    <n v="56182.829092"/>
    <n v="53132.101472000002"/>
    <n v="44892.606793999999"/>
  </r>
  <r>
    <n v="927203"/>
    <x v="4"/>
    <x v="22"/>
    <x v="2"/>
    <x v="3"/>
    <n v="94686.044190999994"/>
    <n v="0"/>
    <n v="112071.490603"/>
    <n v="98387.561600999994"/>
    <n v="94686.044190999994"/>
  </r>
  <r>
    <n v="927204"/>
    <x v="4"/>
    <x v="22"/>
    <x v="3"/>
    <x v="0"/>
    <n v="3052.506476"/>
    <n v="0"/>
    <n v="3371.3040999999998"/>
    <n v="3170.3743760000002"/>
    <n v="3052.506476"/>
  </r>
  <r>
    <n v="927205"/>
    <x v="4"/>
    <x v="22"/>
    <x v="3"/>
    <x v="1"/>
    <n v="2842.8708369999999"/>
    <n v="0"/>
    <n v="3052.506476"/>
    <n v="2999.392863"/>
    <n v="2842.8708369999999"/>
  </r>
  <r>
    <n v="927206"/>
    <x v="4"/>
    <x v="22"/>
    <x v="3"/>
    <x v="2"/>
    <n v="0"/>
    <n v="2304.126675"/>
    <n v="2842.8708369999999"/>
    <n v="2768.9561950000002"/>
    <n v="2304.126675"/>
  </r>
  <r>
    <n v="927207"/>
    <x v="4"/>
    <x v="22"/>
    <x v="3"/>
    <x v="3"/>
    <n v="19340.448326000002"/>
    <n v="0"/>
    <n v="21345.844642"/>
    <n v="20073.632301000001"/>
    <n v="19340.448326000002"/>
  </r>
  <r>
    <n v="927208"/>
    <x v="4"/>
    <x v="23"/>
    <x v="0"/>
    <x v="0"/>
    <n v="2588.2716820000001"/>
    <n v="0"/>
    <n v="3486.8270000000002"/>
    <n v="2588.2716820000001"/>
    <n v="2588.2716820000001"/>
  </r>
  <r>
    <n v="927209"/>
    <x v="4"/>
    <x v="23"/>
    <x v="0"/>
    <x v="1"/>
    <n v="2374.1345700000002"/>
    <n v="0"/>
    <n v="2588.2716820000001"/>
    <n v="2377.0687130000001"/>
    <n v="2374.1345700000002"/>
  </r>
  <r>
    <n v="927210"/>
    <x v="4"/>
    <x v="23"/>
    <x v="0"/>
    <x v="2"/>
    <n v="2046.735797"/>
    <n v="13.164244"/>
    <n v="2374.1345700000002"/>
    <n v="2089.4758350000002"/>
    <n v="2059.9000420000002"/>
  </r>
  <r>
    <n v="927211"/>
    <x v="4"/>
    <x v="23"/>
    <x v="0"/>
    <x v="3"/>
    <n v="2588.2716820000001"/>
    <n v="0"/>
    <n v="3486.8270000000002"/>
    <n v="2588.2716820000001"/>
    <n v="2588.2716820000001"/>
  </r>
  <r>
    <n v="927212"/>
    <x v="4"/>
    <x v="23"/>
    <x v="1"/>
    <x v="0"/>
    <n v="1631.491021"/>
    <n v="0"/>
    <n v="2029.9907000000001"/>
    <n v="1648.7584469999999"/>
    <n v="1631.491021"/>
  </r>
  <r>
    <n v="927213"/>
    <x v="4"/>
    <x v="23"/>
    <x v="1"/>
    <x v="1"/>
    <n v="1505.0749989999999"/>
    <n v="0"/>
    <n v="1631.491021"/>
    <n v="1537.353989"/>
    <n v="1505.0749989999999"/>
  </r>
  <r>
    <n v="927214"/>
    <x v="4"/>
    <x v="23"/>
    <x v="1"/>
    <x v="2"/>
    <n v="1110.438177"/>
    <n v="121.35120999999999"/>
    <n v="1505.0749989999999"/>
    <n v="1376.692102"/>
    <n v="1231.789387"/>
  </r>
  <r>
    <n v="927215"/>
    <x v="4"/>
    <x v="23"/>
    <x v="1"/>
    <x v="3"/>
    <n v="1646.6765499999999"/>
    <n v="0"/>
    <n v="2046.735797"/>
    <n v="1662.3588139999999"/>
    <n v="1646.6765499999999"/>
  </r>
  <r>
    <n v="927216"/>
    <x v="4"/>
    <x v="23"/>
    <x v="2"/>
    <x v="0"/>
    <n v="38.147354999999997"/>
    <n v="0"/>
    <n v="44.942999999999998"/>
    <n v="39.455460000000002"/>
    <n v="38.147354999999997"/>
  </r>
  <r>
    <n v="927217"/>
    <x v="4"/>
    <x v="23"/>
    <x v="2"/>
    <x v="1"/>
    <n v="35.207529999999998"/>
    <n v="0"/>
    <n v="38.147354999999997"/>
    <n v="36.754976999999997"/>
    <n v="35.207529999999998"/>
  </r>
  <r>
    <n v="927218"/>
    <x v="4"/>
    <x v="23"/>
    <x v="2"/>
    <x v="2"/>
    <n v="12.674166"/>
    <n v="12.188442"/>
    <n v="35.207529999999998"/>
    <n v="33.295760999999999"/>
    <n v="24.862608000000002"/>
  </r>
  <r>
    <n v="927219"/>
    <x v="4"/>
    <x v="23"/>
    <x v="2"/>
    <x v="3"/>
    <n v="946.42657599999995"/>
    <n v="0"/>
    <n v="1110.438177"/>
    <n v="974.85367599999995"/>
    <n v="946.42657599999995"/>
  </r>
  <r>
    <n v="927220"/>
    <x v="4"/>
    <x v="23"/>
    <x v="3"/>
    <x v="0"/>
    <n v="77.098844"/>
    <n v="0"/>
    <n v="93.694400000000002"/>
    <n v="88.110213999999999"/>
    <n v="77.098844"/>
  </r>
  <r>
    <n v="927221"/>
    <x v="4"/>
    <x v="23"/>
    <x v="3"/>
    <x v="1"/>
    <n v="72.819089000000005"/>
    <n v="0"/>
    <n v="77.098844"/>
    <n v="75.757323999999997"/>
    <n v="72.819089000000005"/>
  </r>
  <r>
    <n v="927222"/>
    <x v="4"/>
    <x v="23"/>
    <x v="3"/>
    <x v="2"/>
    <n v="0"/>
    <n v="70.034358999999995"/>
    <n v="72.819089000000005"/>
    <n v="70.925792999999999"/>
    <n v="70.034358999999995"/>
  </r>
  <r>
    <n v="927223"/>
    <x v="4"/>
    <x v="23"/>
    <x v="3"/>
    <x v="3"/>
    <n v="10.706016"/>
    <n v="0"/>
    <n v="12.674166"/>
    <n v="11.918786000000001"/>
    <n v="10.706016"/>
  </r>
  <r>
    <n v="927224"/>
    <x v="4"/>
    <x v="24"/>
    <x v="0"/>
    <x v="0"/>
    <n v="2588.2716820000001"/>
    <n v="0"/>
    <n v="3486.8270000000002"/>
    <n v="2588.2716820000001"/>
    <n v="2588.2716820000001"/>
  </r>
  <r>
    <n v="927225"/>
    <x v="4"/>
    <x v="24"/>
    <x v="0"/>
    <x v="1"/>
    <n v="2374.1345700000002"/>
    <n v="0"/>
    <n v="2588.2716820000001"/>
    <n v="2377.0687130000001"/>
    <n v="2374.1345700000002"/>
  </r>
  <r>
    <n v="927226"/>
    <x v="4"/>
    <x v="24"/>
    <x v="0"/>
    <x v="2"/>
    <n v="2046.735797"/>
    <n v="13.164244"/>
    <n v="2374.1345700000002"/>
    <n v="2089.4758350000002"/>
    <n v="2059.9000420000002"/>
  </r>
  <r>
    <n v="927227"/>
    <x v="4"/>
    <x v="24"/>
    <x v="0"/>
    <x v="3"/>
    <n v="2588.2716820000001"/>
    <n v="0"/>
    <n v="3486.8270000000002"/>
    <n v="2588.2716820000001"/>
    <n v="2588.2716820000001"/>
  </r>
  <r>
    <n v="927228"/>
    <x v="4"/>
    <x v="24"/>
    <x v="1"/>
    <x v="0"/>
    <n v="625.71668299999999"/>
    <n v="0"/>
    <n v="778.55105000000003"/>
    <n v="632.33916299999999"/>
    <n v="625.71668299999999"/>
  </r>
  <r>
    <n v="927229"/>
    <x v="4"/>
    <x v="24"/>
    <x v="1"/>
    <x v="1"/>
    <n v="577.23304900000005"/>
    <n v="0"/>
    <n v="625.71668299999999"/>
    <n v="589.61283100000003"/>
    <n v="577.23304900000005"/>
  </r>
  <r>
    <n v="927230"/>
    <x v="4"/>
    <x v="24"/>
    <x v="1"/>
    <x v="2"/>
    <n v="425.50076200000001"/>
    <n v="46.499690999999999"/>
    <n v="577.23304900000005"/>
    <n v="527.99507000000006"/>
    <n v="472.00045299999999"/>
  </r>
  <r>
    <n v="927231"/>
    <x v="4"/>
    <x v="24"/>
    <x v="1"/>
    <x v="3"/>
    <n v="1646.6765499999999"/>
    <n v="0"/>
    <n v="2046.735797"/>
    <n v="1662.3588139999999"/>
    <n v="1646.6765499999999"/>
  </r>
  <r>
    <n v="927232"/>
    <x v="4"/>
    <x v="24"/>
    <x v="2"/>
    <x v="0"/>
    <n v="606.95487100000003"/>
    <n v="0"/>
    <n v="715.07899999999995"/>
    <n v="627.76785400000006"/>
    <n v="606.95487100000003"/>
  </r>
  <r>
    <n v="927233"/>
    <x v="4"/>
    <x v="24"/>
    <x v="2"/>
    <x v="1"/>
    <n v="560.17990599999996"/>
    <n v="0"/>
    <n v="606.95487100000003"/>
    <n v="584.801018"/>
    <n v="560.17990599999996"/>
  </r>
  <r>
    <n v="927234"/>
    <x v="4"/>
    <x v="24"/>
    <x v="2"/>
    <x v="2"/>
    <n v="191.88826700000001"/>
    <n v="184.53435400000001"/>
    <n v="560.17990599999996"/>
    <n v="529.76213700000005"/>
    <n v="376.42262099999999"/>
  </r>
  <r>
    <n v="927235"/>
    <x v="4"/>
    <x v="24"/>
    <x v="2"/>
    <x v="3"/>
    <n v="362.65434399999998"/>
    <n v="0"/>
    <n v="425.50076200000001"/>
    <n v="373.54711900000001"/>
    <n v="362.65434399999998"/>
  </r>
  <r>
    <n v="927236"/>
    <x v="4"/>
    <x v="24"/>
    <x v="3"/>
    <x v="3"/>
    <n v="162.09025600000001"/>
    <n v="0"/>
    <n v="191.88826700000001"/>
    <n v="180.45172600000001"/>
    <n v="162.09025600000001"/>
  </r>
  <r>
    <n v="927237"/>
    <x v="4"/>
    <x v="25"/>
    <x v="0"/>
    <x v="0"/>
    <n v="4272.7191059999996"/>
    <n v="0"/>
    <n v="5797.6792500000001"/>
    <n v="4303.6173070000004"/>
    <n v="4272.7191059999996"/>
  </r>
  <r>
    <n v="927238"/>
    <x v="4"/>
    <x v="25"/>
    <x v="0"/>
    <x v="1"/>
    <n v="3921.1290239999998"/>
    <n v="0"/>
    <n v="4272.7191059999996"/>
    <n v="3924.065227"/>
    <n v="3921.1290239999998"/>
  </r>
  <r>
    <n v="927239"/>
    <x v="4"/>
    <x v="25"/>
    <x v="0"/>
    <x v="2"/>
    <n v="3230.510241"/>
    <n v="184.34021799999999"/>
    <n v="3921.1290239999998"/>
    <n v="3450.9856540000001"/>
    <n v="3414.8504600000001"/>
  </r>
  <r>
    <n v="927240"/>
    <x v="4"/>
    <x v="25"/>
    <x v="0"/>
    <x v="3"/>
    <n v="4282.9865170000003"/>
    <n v="0"/>
    <n v="5797.6792500000001"/>
    <n v="4303.6173070000004"/>
    <n v="4282.9865170000003"/>
  </r>
  <r>
    <n v="927241"/>
    <x v="4"/>
    <x v="25"/>
    <x v="1"/>
    <x v="0"/>
    <n v="2273.4025799999999"/>
    <n v="0"/>
    <n v="2839.2292499999999"/>
    <n v="2306.0219969999998"/>
    <n v="2273.4025799999999"/>
  </r>
  <r>
    <n v="927242"/>
    <x v="4"/>
    <x v="25"/>
    <x v="1"/>
    <x v="1"/>
    <n v="2138.0436330000002"/>
    <n v="0"/>
    <n v="2273.4025799999999"/>
    <n v="2142.2272520000001"/>
    <n v="2138.0436330000002"/>
  </r>
  <r>
    <n v="927243"/>
    <x v="4"/>
    <x v="25"/>
    <x v="1"/>
    <x v="2"/>
    <n v="1396.2132710000001"/>
    <n v="538.02860399999997"/>
    <n v="2138.0436330000002"/>
    <n v="1955.6685110000001"/>
    <n v="1934.2418749999999"/>
  </r>
  <r>
    <n v="927244"/>
    <x v="4"/>
    <x v="25"/>
    <x v="1"/>
    <x v="3"/>
    <n v="2600.36339"/>
    <n v="0"/>
    <n v="3230.510241"/>
    <n v="2623.8204179999998"/>
    <n v="2600.36339"/>
  </r>
  <r>
    <n v="927245"/>
    <x v="4"/>
    <x v="25"/>
    <x v="2"/>
    <x v="0"/>
    <n v="970.93490299999996"/>
    <n v="0"/>
    <n v="1168.2190000000001"/>
    <n v="1025.5794599999999"/>
    <n v="970.93490299999996"/>
  </r>
  <r>
    <n v="927246"/>
    <x v="4"/>
    <x v="25"/>
    <x v="2"/>
    <x v="1"/>
    <n v="925.37044200000003"/>
    <n v="0"/>
    <n v="970.93490299999996"/>
    <n v="935.49577899999997"/>
    <n v="925.37044200000003"/>
  </r>
  <r>
    <n v="927247"/>
    <x v="4"/>
    <x v="25"/>
    <x v="2"/>
    <x v="2"/>
    <n v="94.945137000000003"/>
    <n v="772.19724799999995"/>
    <n v="925.37044200000003"/>
    <n v="875.12282700000003"/>
    <n v="867.14238499999999"/>
  </r>
  <r>
    <n v="927248"/>
    <x v="4"/>
    <x v="25"/>
    <x v="2"/>
    <x v="3"/>
    <n v="1170.147453"/>
    <n v="0"/>
    <n v="1396.2132710000001"/>
    <n v="1225.735631"/>
    <n v="1170.147453"/>
  </r>
  <r>
    <n v="927249"/>
    <x v="4"/>
    <x v="25"/>
    <x v="3"/>
    <x v="0"/>
    <n v="20.913577"/>
    <n v="0"/>
    <n v="26.229700000000001"/>
    <n v="24.666409999999999"/>
    <n v="20.913577"/>
  </r>
  <r>
    <n v="927250"/>
    <x v="4"/>
    <x v="25"/>
    <x v="3"/>
    <x v="1"/>
    <n v="20.534040999999998"/>
    <n v="0"/>
    <n v="20.913577"/>
    <n v="20.549681"/>
    <n v="20.534040999999998"/>
  </r>
  <r>
    <n v="927251"/>
    <x v="4"/>
    <x v="25"/>
    <x v="3"/>
    <x v="2"/>
    <n v="0"/>
    <n v="20.000022999999999"/>
    <n v="20.534040999999998"/>
    <n v="20.000156"/>
    <n v="20.000022999999999"/>
  </r>
  <r>
    <n v="927252"/>
    <x v="4"/>
    <x v="25"/>
    <x v="3"/>
    <x v="3"/>
    <n v="76.70581"/>
    <n v="0"/>
    <n v="94.945137000000003"/>
    <n v="89.286406999999997"/>
    <n v="76.70581"/>
  </r>
  <r>
    <n v="927253"/>
    <x v="4"/>
    <x v="26"/>
    <x v="0"/>
    <x v="0"/>
    <n v="89411.809022999994"/>
    <n v="0"/>
    <n v="121423.9952"/>
    <n v="90133.031636999993"/>
    <n v="89411.809022999994"/>
  </r>
  <r>
    <n v="927254"/>
    <x v="4"/>
    <x v="26"/>
    <x v="0"/>
    <x v="1"/>
    <n v="81999.580971000003"/>
    <n v="0"/>
    <n v="89411.809022999994"/>
    <n v="82115.805407000007"/>
    <n v="81999.580971000003"/>
  </r>
  <r>
    <n v="927255"/>
    <x v="4"/>
    <x v="26"/>
    <x v="0"/>
    <x v="2"/>
    <n v="69619.335286000001"/>
    <n v="1746.0709899999999"/>
    <n v="81999.580971000003"/>
    <n v="72167.831212000005"/>
    <n v="71365.406275999994"/>
  </r>
  <r>
    <n v="927256"/>
    <x v="4"/>
    <x v="26"/>
    <x v="0"/>
    <x v="3"/>
    <n v="89675.293393999993"/>
    <n v="0"/>
    <n v="121423.9952"/>
    <n v="90133.031636999993"/>
    <n v="89675.293393999993"/>
  </r>
  <r>
    <n v="927257"/>
    <x v="4"/>
    <x v="26"/>
    <x v="1"/>
    <x v="0"/>
    <n v="38689.224865999997"/>
    <n v="0"/>
    <n v="49386.251149999996"/>
    <n v="40111.513184000003"/>
    <n v="38689.224865999997"/>
  </r>
  <r>
    <n v="927258"/>
    <x v="4"/>
    <x v="26"/>
    <x v="1"/>
    <x v="1"/>
    <n v="35827.673970000003"/>
    <n v="0"/>
    <n v="38689.224865999997"/>
    <n v="36456.856591000003"/>
    <n v="35827.673970000003"/>
  </r>
  <r>
    <n v="927259"/>
    <x v="4"/>
    <x v="26"/>
    <x v="1"/>
    <x v="2"/>
    <n v="25376.190450999999"/>
    <n v="5488.5739530000001"/>
    <n v="35827.673970000003"/>
    <n v="32771.573380000002"/>
    <n v="30864.764405000002"/>
  </r>
  <r>
    <n v="927260"/>
    <x v="4"/>
    <x v="26"/>
    <x v="1"/>
    <x v="3"/>
    <n v="54808.163734000002"/>
    <n v="0"/>
    <n v="69619.335286000001"/>
    <n v="56544.824118999997"/>
    <n v="54808.163734000002"/>
  </r>
  <r>
    <n v="927261"/>
    <x v="4"/>
    <x v="26"/>
    <x v="2"/>
    <x v="0"/>
    <n v="52199.577695"/>
    <n v="0"/>
    <n v="61019.898000000001"/>
    <n v="53569.368454000003"/>
    <n v="52199.577695"/>
  </r>
  <r>
    <n v="927262"/>
    <x v="4"/>
    <x v="26"/>
    <x v="2"/>
    <x v="1"/>
    <n v="47540.027719999998"/>
    <n v="0"/>
    <n v="52199.577695"/>
    <n v="50294.293109999999"/>
    <n v="47540.027719999998"/>
  </r>
  <r>
    <n v="927263"/>
    <x v="4"/>
    <x v="26"/>
    <x v="2"/>
    <x v="2"/>
    <n v="9989.7068409999993"/>
    <n v="28865.539819000001"/>
    <n v="47540.027719999998"/>
    <n v="44958.604214999999"/>
    <n v="38855.246659999997"/>
  </r>
  <r>
    <n v="927264"/>
    <x v="4"/>
    <x v="26"/>
    <x v="2"/>
    <x v="3"/>
    <n v="21765.865722999999"/>
    <n v="0"/>
    <n v="25376.190450999999"/>
    <n v="22277.757597"/>
    <n v="21765.865722999999"/>
  </r>
  <r>
    <n v="927265"/>
    <x v="4"/>
    <x v="26"/>
    <x v="3"/>
    <x v="0"/>
    <n v="1935.599404"/>
    <n v="0"/>
    <n v="2058.36"/>
    <n v="1935.681744"/>
    <n v="1935.599404"/>
  </r>
  <r>
    <n v="927266"/>
    <x v="4"/>
    <x v="26"/>
    <x v="3"/>
    <x v="1"/>
    <n v="1853.526206"/>
    <n v="0"/>
    <n v="1935.599404"/>
    <n v="1901.9199739999999"/>
    <n v="1853.526206"/>
  </r>
  <r>
    <n v="927267"/>
    <x v="4"/>
    <x v="26"/>
    <x v="3"/>
    <x v="2"/>
    <n v="0"/>
    <n v="1682.4456270000001"/>
    <n v="1853.526206"/>
    <n v="1805.3345240000001"/>
    <n v="1682.4456270000001"/>
  </r>
  <r>
    <n v="927268"/>
    <x v="4"/>
    <x v="26"/>
    <x v="3"/>
    <x v="3"/>
    <n v="9394.296225"/>
    <n v="0"/>
    <n v="9989.7068409999993"/>
    <n v="9394.3203130000002"/>
    <n v="9394.296225"/>
  </r>
  <r>
    <n v="927269"/>
    <x v="4"/>
    <x v="27"/>
    <x v="0"/>
    <x v="0"/>
    <n v="2023.9139600000001"/>
    <n v="0"/>
    <n v="2748.5376000000001"/>
    <n v="2040.23946"/>
    <n v="2023.9139600000001"/>
  </r>
  <r>
    <n v="927270"/>
    <x v="4"/>
    <x v="27"/>
    <x v="0"/>
    <x v="1"/>
    <n v="1856.13174"/>
    <n v="0"/>
    <n v="2023.9139600000001"/>
    <n v="1858.762581"/>
    <n v="1856.13174"/>
  </r>
  <r>
    <n v="927271"/>
    <x v="4"/>
    <x v="27"/>
    <x v="0"/>
    <x v="2"/>
    <n v="1575.894125"/>
    <n v="39.523833000000003"/>
    <n v="1856.13174"/>
    <n v="1633.5815439999999"/>
    <n v="1615.4179590000001"/>
  </r>
  <r>
    <n v="927272"/>
    <x v="4"/>
    <x v="27"/>
    <x v="0"/>
    <x v="3"/>
    <n v="2029.878158"/>
    <n v="0"/>
    <n v="2748.5376000000001"/>
    <n v="2040.23946"/>
    <n v="2029.878158"/>
  </r>
  <r>
    <n v="927273"/>
    <x v="4"/>
    <x v="27"/>
    <x v="1"/>
    <x v="0"/>
    <n v="1079.6228289999999"/>
    <n v="0"/>
    <n v="1378.1233500000001"/>
    <n v="1119.3117850000001"/>
    <n v="1079.6228289999999"/>
  </r>
  <r>
    <n v="927274"/>
    <x v="4"/>
    <x v="27"/>
    <x v="1"/>
    <x v="1"/>
    <n v="999.77125100000001"/>
    <n v="0"/>
    <n v="1079.6228289999999"/>
    <n v="1017.328592"/>
    <n v="999.77125100000001"/>
  </r>
  <r>
    <n v="927275"/>
    <x v="4"/>
    <x v="27"/>
    <x v="1"/>
    <x v="2"/>
    <n v="705.34288900000001"/>
    <n v="152.55743799999999"/>
    <n v="999.77125100000001"/>
    <n v="914.49076300000002"/>
    <n v="857.90032799999994"/>
  </r>
  <r>
    <n v="927276"/>
    <x v="4"/>
    <x v="27"/>
    <x v="1"/>
    <x v="3"/>
    <n v="1240.630392"/>
    <n v="0"/>
    <n v="1575.894125"/>
    <n v="1279.9412090000001"/>
    <n v="1240.630392"/>
  </r>
  <r>
    <n v="927277"/>
    <x v="4"/>
    <x v="27"/>
    <x v="2"/>
    <x v="0"/>
    <n v="1451.5116860000001"/>
    <n v="0"/>
    <n v="1696.778"/>
    <n v="1489.601406"/>
    <n v="1451.5116860000001"/>
  </r>
  <r>
    <n v="927278"/>
    <x v="4"/>
    <x v="27"/>
    <x v="2"/>
    <x v="1"/>
    <n v="1321.9437559999999"/>
    <n v="0"/>
    <n v="1451.5116860000001"/>
    <n v="1398.53151"/>
    <n v="1321.9437559999999"/>
  </r>
  <r>
    <n v="927279"/>
    <x v="4"/>
    <x v="27"/>
    <x v="2"/>
    <x v="2"/>
    <n v="277.21482400000002"/>
    <n v="801.02005799999995"/>
    <n v="1321.9437559999999"/>
    <n v="1250.16221"/>
    <n v="1078.234882"/>
  </r>
  <r>
    <n v="927280"/>
    <x v="4"/>
    <x v="27"/>
    <x v="2"/>
    <x v="3"/>
    <n v="604.99225200000001"/>
    <n v="0"/>
    <n v="705.34288900000001"/>
    <n v="619.22052199999996"/>
    <n v="604.99225200000001"/>
  </r>
  <r>
    <n v="927281"/>
    <x v="4"/>
    <x v="27"/>
    <x v="3"/>
    <x v="0"/>
    <n v="55.631697000000003"/>
    <n v="0"/>
    <n v="59.16"/>
    <n v="55.634064000000002"/>
    <n v="55.631697000000003"/>
  </r>
  <r>
    <n v="927282"/>
    <x v="4"/>
    <x v="27"/>
    <x v="3"/>
    <x v="1"/>
    <n v="53.272804999999998"/>
    <n v="0"/>
    <n v="55.631697000000003"/>
    <n v="54.663705999999998"/>
    <n v="53.272804999999998"/>
  </r>
  <r>
    <n v="927283"/>
    <x v="4"/>
    <x v="27"/>
    <x v="3"/>
    <x v="2"/>
    <n v="0"/>
    <n v="46.986832"/>
    <n v="53.272804999999998"/>
    <n v="51.887712000000001"/>
    <n v="46.986832"/>
  </r>
  <r>
    <n v="927284"/>
    <x v="4"/>
    <x v="27"/>
    <x v="3"/>
    <x v="3"/>
    <n v="260.69215200000002"/>
    <n v="0"/>
    <n v="277.21482400000002"/>
    <n v="260.69282099999998"/>
    <n v="260.69215200000002"/>
  </r>
  <r>
    <n v="927285"/>
    <x v="4"/>
    <x v="70"/>
    <x v="0"/>
    <x v="0"/>
    <n v="6135.661994"/>
    <n v="0"/>
    <n v="8265.7443000000003"/>
    <n v="6135.661994"/>
    <n v="6135.661994"/>
  </r>
  <r>
    <n v="927286"/>
    <x v="4"/>
    <x v="70"/>
    <x v="0"/>
    <x v="1"/>
    <n v="5631.4506190000002"/>
    <n v="0"/>
    <n v="6135.661994"/>
    <n v="5634.9919749999999"/>
    <n v="5631.4506190000002"/>
  </r>
  <r>
    <n v="927287"/>
    <x v="4"/>
    <x v="70"/>
    <x v="0"/>
    <x v="2"/>
    <n v="4770.0578059999998"/>
    <n v="119.354214"/>
    <n v="5631.4506190000002"/>
    <n v="4956.2396900000003"/>
    <n v="4889.4120210000001"/>
  </r>
  <r>
    <n v="927288"/>
    <x v="4"/>
    <x v="70"/>
    <x v="0"/>
    <x v="3"/>
    <n v="6135.661994"/>
    <n v="0"/>
    <n v="8265.7443000000003"/>
    <n v="6135.661994"/>
    <n v="6135.661994"/>
  </r>
  <r>
    <n v="927289"/>
    <x v="4"/>
    <x v="70"/>
    <x v="1"/>
    <x v="0"/>
    <n v="1569.616728"/>
    <n v="0"/>
    <n v="1962.0771999999999"/>
    <n v="1593.5991019999999"/>
    <n v="1569.616728"/>
  </r>
  <r>
    <n v="927290"/>
    <x v="4"/>
    <x v="70"/>
    <x v="1"/>
    <x v="1"/>
    <n v="1478.302222"/>
    <n v="0"/>
    <n v="1569.616728"/>
    <n v="1479.049843"/>
    <n v="1478.302222"/>
  </r>
  <r>
    <n v="927291"/>
    <x v="4"/>
    <x v="70"/>
    <x v="1"/>
    <x v="2"/>
    <n v="1241.844638"/>
    <n v="97.281645999999995"/>
    <n v="1478.302222"/>
    <n v="1352.2030420000001"/>
    <n v="1339.1262839999999"/>
  </r>
  <r>
    <n v="927292"/>
    <x v="4"/>
    <x v="70"/>
    <x v="1"/>
    <x v="3"/>
    <n v="3833.3626859999999"/>
    <n v="0"/>
    <n v="4770.0578059999998"/>
    <n v="3874.2409499999999"/>
    <n v="3833.3626859999999"/>
  </r>
  <r>
    <n v="927293"/>
    <x v="4"/>
    <x v="70"/>
    <x v="2"/>
    <x v="0"/>
    <n v="841.22310300000004"/>
    <n v="0"/>
    <n v="976.27599999999995"/>
    <n v="857.07270000000005"/>
    <n v="841.22310300000004"/>
  </r>
  <r>
    <n v="927294"/>
    <x v="4"/>
    <x v="70"/>
    <x v="2"/>
    <x v="1"/>
    <n v="803.45915300000001"/>
    <n v="0"/>
    <n v="841.22310300000004"/>
    <n v="810.51846"/>
    <n v="803.45915300000001"/>
  </r>
  <r>
    <n v="927295"/>
    <x v="4"/>
    <x v="70"/>
    <x v="2"/>
    <x v="2"/>
    <n v="181.40192200000001"/>
    <n v="512.66893400000004"/>
    <n v="803.45915300000001"/>
    <n v="759.831321"/>
    <n v="694.07085600000005"/>
  </r>
  <r>
    <n v="927296"/>
    <x v="4"/>
    <x v="70"/>
    <x v="2"/>
    <x v="3"/>
    <n v="1068.086875"/>
    <n v="0"/>
    <n v="1241.844638"/>
    <n v="1090.215408"/>
    <n v="1068.086875"/>
  </r>
  <r>
    <n v="927297"/>
    <x v="4"/>
    <x v="70"/>
    <x v="3"/>
    <x v="0"/>
    <n v="73.447890999999998"/>
    <n v="0"/>
    <n v="79.73"/>
    <n v="74.978092000000004"/>
    <n v="73.447890999999998"/>
  </r>
  <r>
    <n v="927298"/>
    <x v="4"/>
    <x v="70"/>
    <x v="3"/>
    <x v="1"/>
    <n v="30.828959999999999"/>
    <n v="0"/>
    <n v="73.447890999999998"/>
    <n v="72.169898000000003"/>
    <n v="30.828959999999999"/>
  </r>
  <r>
    <n v="927299"/>
    <x v="4"/>
    <x v="70"/>
    <x v="3"/>
    <x v="2"/>
    <n v="0"/>
    <n v="30.013083000000002"/>
    <n v="30.828959999999999"/>
    <n v="30.027407"/>
    <n v="30.013083000000002"/>
  </r>
  <r>
    <n v="927300"/>
    <x v="4"/>
    <x v="70"/>
    <x v="3"/>
    <x v="3"/>
    <n v="165.25800699999999"/>
    <n v="0"/>
    <n v="181.40192200000001"/>
    <n v="170.59036699999999"/>
    <n v="165.25800699999999"/>
  </r>
  <r>
    <n v="927301"/>
    <x v="4"/>
    <x v="28"/>
    <x v="0"/>
    <x v="0"/>
    <n v="0.78305199999999997"/>
    <n v="0"/>
    <n v="1.0548999999999999"/>
    <n v="0.78305199999999997"/>
    <n v="0.78305199999999997"/>
  </r>
  <r>
    <n v="927302"/>
    <x v="4"/>
    <x v="28"/>
    <x v="0"/>
    <x v="1"/>
    <n v="0.71870299999999998"/>
    <n v="0"/>
    <n v="0.78305199999999997"/>
    <n v="0.71915499999999999"/>
    <n v="0.71870299999999998"/>
  </r>
  <r>
    <n v="927303"/>
    <x v="4"/>
    <x v="28"/>
    <x v="0"/>
    <x v="2"/>
    <n v="0.60877000000000003"/>
    <n v="1.5232000000000001E-2"/>
    <n v="0.71870299999999998"/>
    <n v="0.63253099999999995"/>
    <n v="0.62400199999999995"/>
  </r>
  <r>
    <n v="927304"/>
    <x v="4"/>
    <x v="28"/>
    <x v="0"/>
    <x v="3"/>
    <n v="0.78305199999999997"/>
    <n v="0"/>
    <n v="1.0548999999999999"/>
    <n v="0.78305199999999997"/>
    <n v="0.78305199999999997"/>
  </r>
  <r>
    <n v="927305"/>
    <x v="4"/>
    <x v="28"/>
    <x v="1"/>
    <x v="0"/>
    <n v="48.544846999999997"/>
    <n v="0"/>
    <n v="60.6828"/>
    <n v="49.286569999999998"/>
    <n v="48.544846999999997"/>
  </r>
  <r>
    <n v="927306"/>
    <x v="4"/>
    <x v="28"/>
    <x v="1"/>
    <x v="1"/>
    <n v="45.720686999999998"/>
    <n v="0"/>
    <n v="48.544846999999997"/>
    <n v="45.743810000000003"/>
    <n v="45.720686999999998"/>
  </r>
  <r>
    <n v="927307"/>
    <x v="4"/>
    <x v="28"/>
    <x v="1"/>
    <x v="2"/>
    <n v="38.407566000000003"/>
    <n v="3.0087109999999999"/>
    <n v="45.720686999999998"/>
    <n v="41.820712999999998"/>
    <n v="41.416277000000001"/>
  </r>
  <r>
    <n v="927308"/>
    <x v="4"/>
    <x v="28"/>
    <x v="1"/>
    <x v="3"/>
    <n v="0.48922599999999999"/>
    <n v="0"/>
    <n v="0.60877000000000003"/>
    <n v="0.49444300000000002"/>
    <n v="0.48922599999999999"/>
  </r>
  <r>
    <n v="927309"/>
    <x v="4"/>
    <x v="28"/>
    <x v="2"/>
    <x v="0"/>
    <n v="26.278721999999998"/>
    <n v="0"/>
    <n v="30.497599999999998"/>
    <n v="26.773842999999999"/>
    <n v="26.278721999999998"/>
  </r>
  <r>
    <n v="927310"/>
    <x v="4"/>
    <x v="28"/>
    <x v="2"/>
    <x v="1"/>
    <n v="25.099025000000001"/>
    <n v="0"/>
    <n v="26.278721999999998"/>
    <n v="25.319548999999999"/>
    <n v="25.099025000000001"/>
  </r>
  <r>
    <n v="927311"/>
    <x v="4"/>
    <x v="28"/>
    <x v="2"/>
    <x v="2"/>
    <n v="5.6667610000000002"/>
    <n v="16.015115000000002"/>
    <n v="25.099025000000001"/>
    <n v="23.736148"/>
    <n v="21.681875999999999"/>
  </r>
  <r>
    <n v="927312"/>
    <x v="4"/>
    <x v="28"/>
    <x v="2"/>
    <x v="3"/>
    <n v="33.033614999999998"/>
    <n v="0"/>
    <n v="38.407566000000003"/>
    <n v="33.718001999999998"/>
    <n v="33.033614999999998"/>
  </r>
  <r>
    <n v="927313"/>
    <x v="4"/>
    <x v="28"/>
    <x v="3"/>
    <x v="0"/>
    <n v="2.4493070000000001"/>
    <n v="0"/>
    <n v="2.6587999999999998"/>
    <n v="2.5003359999999999"/>
    <n v="2.4493070000000001"/>
  </r>
  <r>
    <n v="927314"/>
    <x v="4"/>
    <x v="28"/>
    <x v="3"/>
    <x v="1"/>
    <n v="1.02807"/>
    <n v="0"/>
    <n v="2.4493070000000001"/>
    <n v="2.4066890000000001"/>
    <n v="1.02807"/>
  </r>
  <r>
    <n v="927315"/>
    <x v="4"/>
    <x v="28"/>
    <x v="3"/>
    <x v="2"/>
    <n v="0"/>
    <n v="1.0008630000000001"/>
    <n v="1.02807"/>
    <n v="1.0013399999999999"/>
    <n v="1.0008630000000001"/>
  </r>
  <r>
    <n v="927316"/>
    <x v="4"/>
    <x v="28"/>
    <x v="3"/>
    <x v="3"/>
    <n v="5.1624460000000001"/>
    <n v="0"/>
    <n v="5.6667610000000002"/>
    <n v="5.3290230000000003"/>
    <n v="5.1624460000000001"/>
  </r>
  <r>
    <n v="927317"/>
    <x v="4"/>
    <x v="29"/>
    <x v="0"/>
    <x v="0"/>
    <n v="14864.480532"/>
    <n v="0"/>
    <n v="20074.7055"/>
    <n v="14901.453893"/>
    <n v="14864.480532"/>
  </r>
  <r>
    <n v="927318"/>
    <x v="4"/>
    <x v="29"/>
    <x v="0"/>
    <x v="1"/>
    <n v="13560.889709999999"/>
    <n v="0"/>
    <n v="14864.480532"/>
    <n v="13651.538920999999"/>
    <n v="13560.889709999999"/>
  </r>
  <r>
    <n v="927319"/>
    <x v="4"/>
    <x v="29"/>
    <x v="0"/>
    <x v="2"/>
    <n v="11782.748458"/>
    <n v="39.144652000000001"/>
    <n v="13560.889709999999"/>
    <n v="11934.939033000001"/>
    <n v="11821.893110999999"/>
  </r>
  <r>
    <n v="927320"/>
    <x v="4"/>
    <x v="29"/>
    <x v="0"/>
    <x v="3"/>
    <n v="14877.876796"/>
    <n v="0"/>
    <n v="20074.7055"/>
    <n v="14901.453893"/>
    <n v="14877.876796"/>
  </r>
  <r>
    <n v="927321"/>
    <x v="4"/>
    <x v="29"/>
    <x v="1"/>
    <x v="0"/>
    <n v="11285.988399"/>
    <n v="0"/>
    <n v="13979.054"/>
    <n v="11353.787659"/>
    <n v="11285.988399"/>
  </r>
  <r>
    <n v="927322"/>
    <x v="4"/>
    <x v="29"/>
    <x v="1"/>
    <x v="1"/>
    <n v="10406.632572"/>
    <n v="0"/>
    <n v="11285.988399"/>
    <n v="10634.786867999999"/>
    <n v="10406.632572"/>
  </r>
  <r>
    <n v="927323"/>
    <x v="4"/>
    <x v="29"/>
    <x v="1"/>
    <x v="2"/>
    <n v="8790.5105619999995"/>
    <n v="480.43475599999999"/>
    <n v="10406.632572"/>
    <n v="9518.9468130000005"/>
    <n v="9270.9453190000004"/>
  </r>
  <r>
    <n v="927324"/>
    <x v="4"/>
    <x v="29"/>
    <x v="1"/>
    <x v="3"/>
    <n v="9515.8166079999992"/>
    <n v="0"/>
    <n v="11782.748458"/>
    <n v="9569.9482979999993"/>
    <n v="9515.8166079999992"/>
  </r>
  <r>
    <n v="927325"/>
    <x v="4"/>
    <x v="29"/>
    <x v="2"/>
    <x v="0"/>
    <n v="2854.9777159999999"/>
    <n v="0"/>
    <n v="3547.5439999999999"/>
    <n v="3114.3888780000002"/>
    <n v="2854.9777159999999"/>
  </r>
  <r>
    <n v="927326"/>
    <x v="4"/>
    <x v="29"/>
    <x v="2"/>
    <x v="1"/>
    <n v="2684.4626450000001"/>
    <n v="0"/>
    <n v="2854.9777159999999"/>
    <n v="2750.771029"/>
    <n v="2684.4626450000001"/>
  </r>
  <r>
    <n v="927327"/>
    <x v="4"/>
    <x v="29"/>
    <x v="2"/>
    <x v="2"/>
    <n v="903.93859799999996"/>
    <n v="1521.027214"/>
    <n v="2684.4626450000001"/>
    <n v="2538.6963230000001"/>
    <n v="2424.965811"/>
  </r>
  <r>
    <n v="927328"/>
    <x v="4"/>
    <x v="29"/>
    <x v="2"/>
    <x v="3"/>
    <n v="7272.8240669999996"/>
    <n v="0"/>
    <n v="8790.5105619999995"/>
    <n v="7717.1892230000003"/>
    <n v="7272.8240669999996"/>
  </r>
  <r>
    <n v="927329"/>
    <x v="4"/>
    <x v="29"/>
    <x v="3"/>
    <x v="0"/>
    <n v="938.593346"/>
    <n v="0"/>
    <n v="1101.213"/>
    <n v="1035.5807050000001"/>
    <n v="938.593346"/>
  </r>
  <r>
    <n v="927330"/>
    <x v="4"/>
    <x v="29"/>
    <x v="3"/>
    <x v="1"/>
    <n v="896.14966800000002"/>
    <n v="0"/>
    <n v="938.593346"/>
    <n v="922.26182200000005"/>
    <n v="896.14966800000002"/>
  </r>
  <r>
    <n v="927331"/>
    <x v="4"/>
    <x v="29"/>
    <x v="3"/>
    <x v="2"/>
    <n v="0"/>
    <n v="844.98686999999995"/>
    <n v="896.14966800000002"/>
    <n v="872.84977600000002"/>
    <n v="844.98686999999995"/>
  </r>
  <r>
    <n v="927332"/>
    <x v="4"/>
    <x v="29"/>
    <x v="3"/>
    <x v="3"/>
    <n v="791.32208900000001"/>
    <n v="0"/>
    <n v="903.93859799999996"/>
    <n v="850.06385699999998"/>
    <n v="791.32208900000001"/>
  </r>
  <r>
    <n v="927333"/>
    <x v="4"/>
    <x v="71"/>
    <x v="0"/>
    <x v="0"/>
    <n v="0.56533999999999995"/>
    <n v="0"/>
    <n v="0.76349999999999996"/>
    <n v="0.56674599999999997"/>
    <n v="0.56533999999999995"/>
  </r>
  <r>
    <n v="927334"/>
    <x v="4"/>
    <x v="71"/>
    <x v="0"/>
    <x v="1"/>
    <n v="0.51576"/>
    <n v="0"/>
    <n v="0.56533999999999995"/>
    <n v="0.519208"/>
    <n v="0.51576"/>
  </r>
  <r>
    <n v="927335"/>
    <x v="4"/>
    <x v="71"/>
    <x v="0"/>
    <x v="2"/>
    <n v="0.448133"/>
    <n v="1.4890000000000001E-3"/>
    <n v="0.51576"/>
    <n v="0.45392100000000002"/>
    <n v="0.44962099999999999"/>
  </r>
  <r>
    <n v="927336"/>
    <x v="4"/>
    <x v="71"/>
    <x v="0"/>
    <x v="3"/>
    <n v="0.56584900000000005"/>
    <n v="0"/>
    <n v="0.76349999999999996"/>
    <n v="0.56674599999999997"/>
    <n v="0.56584900000000005"/>
  </r>
  <r>
    <n v="927337"/>
    <x v="4"/>
    <x v="71"/>
    <x v="1"/>
    <x v="0"/>
    <n v="239.40186299999999"/>
    <n v="0"/>
    <n v="296.52800000000002"/>
    <n v="240.84004200000001"/>
    <n v="239.40186299999999"/>
  </r>
  <r>
    <n v="927338"/>
    <x v="4"/>
    <x v="71"/>
    <x v="1"/>
    <x v="1"/>
    <n v="220.748696"/>
    <n v="0"/>
    <n v="239.40186299999999"/>
    <n v="225.58837500000001"/>
    <n v="220.748696"/>
  </r>
  <r>
    <n v="927339"/>
    <x v="4"/>
    <x v="71"/>
    <x v="1"/>
    <x v="2"/>
    <n v="185.734722"/>
    <n v="10.151107"/>
    <n v="220.748696"/>
    <n v="201.91883200000001"/>
    <n v="195.885829"/>
  </r>
  <r>
    <n v="927340"/>
    <x v="4"/>
    <x v="71"/>
    <x v="1"/>
    <x v="3"/>
    <n v="0.36191400000000001"/>
    <n v="0"/>
    <n v="0.448133"/>
    <n v="0.36397299999999999"/>
    <n v="0.36191400000000001"/>
  </r>
  <r>
    <n v="927341"/>
    <x v="4"/>
    <x v="71"/>
    <x v="2"/>
    <x v="0"/>
    <n v="59.106600999999998"/>
    <n v="0"/>
    <n v="73.444800000000001"/>
    <n v="64.477189999999993"/>
    <n v="59.106600999999998"/>
  </r>
  <r>
    <n v="927342"/>
    <x v="4"/>
    <x v="71"/>
    <x v="2"/>
    <x v="1"/>
    <n v="55.576428"/>
    <n v="0"/>
    <n v="59.106600999999998"/>
    <n v="56.949210000000001"/>
    <n v="55.576428"/>
  </r>
  <r>
    <n v="927343"/>
    <x v="4"/>
    <x v="71"/>
    <x v="2"/>
    <x v="2"/>
    <n v="18.447671"/>
    <n v="31.041277999999998"/>
    <n v="55.576428"/>
    <n v="52.558627999999999"/>
    <n v="49.488948999999998"/>
  </r>
  <r>
    <n v="927344"/>
    <x v="4"/>
    <x v="71"/>
    <x v="2"/>
    <x v="3"/>
    <n v="153.66752"/>
    <n v="0"/>
    <n v="185.734722"/>
    <n v="163.056513"/>
    <n v="153.66752"/>
  </r>
  <r>
    <n v="927345"/>
    <x v="4"/>
    <x v="71"/>
    <x v="3"/>
    <x v="0"/>
    <n v="18.984300999999999"/>
    <n v="0"/>
    <n v="22.273499999999999"/>
    <n v="20.945999"/>
    <n v="18.984300999999999"/>
  </r>
  <r>
    <n v="927346"/>
    <x v="4"/>
    <x v="71"/>
    <x v="3"/>
    <x v="1"/>
    <n v="18.125820999999998"/>
    <n v="0"/>
    <n v="18.984300999999999"/>
    <n v="18.653974000000002"/>
    <n v="18.125820999999998"/>
  </r>
  <r>
    <n v="927347"/>
    <x v="4"/>
    <x v="71"/>
    <x v="3"/>
    <x v="2"/>
    <n v="0"/>
    <n v="17.017223999999999"/>
    <n v="18.125820999999998"/>
    <n v="17.65455"/>
    <n v="17.017223999999999"/>
  </r>
  <r>
    <n v="927348"/>
    <x v="4"/>
    <x v="71"/>
    <x v="3"/>
    <x v="3"/>
    <n v="16.149381999999999"/>
    <n v="0"/>
    <n v="18.447671"/>
    <n v="17.348189999999999"/>
    <n v="16.149381999999999"/>
  </r>
  <r>
    <n v="927349"/>
    <x v="4"/>
    <x v="30"/>
    <x v="0"/>
    <x v="0"/>
    <n v="67330.828748999993"/>
    <n v="0"/>
    <n v="90923"/>
    <n v="67492.142900000006"/>
    <n v="67330.828748999993"/>
  </r>
  <r>
    <n v="927350"/>
    <x v="4"/>
    <x v="30"/>
    <x v="0"/>
    <x v="1"/>
    <n v="61563.035924000003"/>
    <n v="0"/>
    <n v="67330.828748999993"/>
    <n v="61836.633123"/>
    <n v="61563.035924000003"/>
  </r>
  <r>
    <n v="927351"/>
    <x v="4"/>
    <x v="30"/>
    <x v="0"/>
    <x v="2"/>
    <n v="52775.627947000001"/>
    <n v="637.37306799999999"/>
    <n v="61563.035924000003"/>
    <n v="54181.627916999998"/>
    <n v="53413.001015000002"/>
  </r>
  <r>
    <n v="927352"/>
    <x v="4"/>
    <x v="30"/>
    <x v="0"/>
    <x v="3"/>
    <n v="67396.861436000007"/>
    <n v="0"/>
    <n v="90923"/>
    <n v="67492.142900000006"/>
    <n v="67396.861436000007"/>
  </r>
  <r>
    <n v="927353"/>
    <x v="4"/>
    <x v="30"/>
    <x v="1"/>
    <x v="0"/>
    <n v="63330.533575000001"/>
    <n v="0"/>
    <n v="79700.737049999996"/>
    <n v="64732.938631999998"/>
    <n v="63330.533575000001"/>
  </r>
  <r>
    <n v="927354"/>
    <x v="4"/>
    <x v="30"/>
    <x v="1"/>
    <x v="1"/>
    <n v="54057.190609999998"/>
    <n v="0"/>
    <n v="63330.533575000001"/>
    <n v="59676.361788000002"/>
    <n v="54057.190609999998"/>
  </r>
  <r>
    <n v="927355"/>
    <x v="4"/>
    <x v="30"/>
    <x v="1"/>
    <x v="2"/>
    <n v="25180.578011000001"/>
    <n v="16351.815366999999"/>
    <n v="54057.190609999998"/>
    <n v="49446.112250999999"/>
    <n v="41532.393378000001"/>
  </r>
  <r>
    <n v="927356"/>
    <x v="4"/>
    <x v="30"/>
    <x v="1"/>
    <x v="3"/>
    <n v="42058.342507000001"/>
    <n v="0"/>
    <n v="52775.627947000001"/>
    <n v="42864.365018999997"/>
    <n v="42058.342507000001"/>
  </r>
  <r>
    <n v="927357"/>
    <x v="4"/>
    <x v="30"/>
    <x v="2"/>
    <x v="0"/>
    <n v="47135.562833000004"/>
    <n v="0"/>
    <n v="55026.306600000004"/>
    <n v="48307.594563999999"/>
    <n v="47135.562833000004"/>
  </r>
  <r>
    <n v="927358"/>
    <x v="4"/>
    <x v="30"/>
    <x v="2"/>
    <x v="1"/>
    <n v="42930.305142999998"/>
    <n v="0"/>
    <n v="47135.562833000004"/>
    <n v="45415.114788999999"/>
    <n v="42930.305142999998"/>
  </r>
  <r>
    <n v="927359"/>
    <x v="4"/>
    <x v="30"/>
    <x v="2"/>
    <x v="2"/>
    <n v="497.73113499999999"/>
    <n v="37189.216066000001"/>
    <n v="42930.305142999998"/>
    <n v="40599.189574000004"/>
    <n v="37686.947201000003"/>
  </r>
  <r>
    <n v="927360"/>
    <x v="4"/>
    <x v="30"/>
    <x v="2"/>
    <x v="3"/>
    <n v="21650.724703"/>
    <n v="0"/>
    <n v="25180.578011000001"/>
    <n v="22106.029436000001"/>
    <n v="21650.724703"/>
  </r>
  <r>
    <n v="927361"/>
    <x v="4"/>
    <x v="30"/>
    <x v="3"/>
    <x v="0"/>
    <n v="703.30964300000005"/>
    <n v="0"/>
    <n v="747.88800000000003"/>
    <n v="703.31387500000005"/>
    <n v="703.30964300000005"/>
  </r>
  <r>
    <n v="927362"/>
    <x v="4"/>
    <x v="30"/>
    <x v="3"/>
    <x v="1"/>
    <n v="691.03934600000002"/>
    <n v="0"/>
    <n v="703.30964300000005"/>
    <n v="691.07205499999998"/>
    <n v="691.03934600000002"/>
  </r>
  <r>
    <n v="927363"/>
    <x v="4"/>
    <x v="30"/>
    <x v="3"/>
    <x v="2"/>
    <n v="0"/>
    <n v="672.99064899999996"/>
    <n v="691.03934600000002"/>
    <n v="673.07232299999998"/>
    <n v="672.99064899999996"/>
  </r>
  <r>
    <n v="927364"/>
    <x v="4"/>
    <x v="30"/>
    <x v="3"/>
    <x v="3"/>
    <n v="468.06519300000002"/>
    <n v="0"/>
    <n v="497.73113499999999"/>
    <n v="468.06635899999998"/>
    <n v="468.06519300000002"/>
  </r>
  <r>
    <n v="927365"/>
    <x v="4"/>
    <x v="31"/>
    <x v="0"/>
    <x v="0"/>
    <n v="2812.1467849999999"/>
    <n v="0"/>
    <n v="3797.5"/>
    <n v="2818.8842500000001"/>
    <n v="2812.1467849999999"/>
  </r>
  <r>
    <n v="927366"/>
    <x v="4"/>
    <x v="31"/>
    <x v="0"/>
    <x v="1"/>
    <n v="2571.248517"/>
    <n v="0"/>
    <n v="2812.1467849999999"/>
    <n v="2582.675608"/>
    <n v="2571.248517"/>
  </r>
  <r>
    <n v="927367"/>
    <x v="4"/>
    <x v="31"/>
    <x v="0"/>
    <x v="2"/>
    <n v="2203.7982480000001"/>
    <n v="26.615347"/>
    <n v="2571.248517"/>
    <n v="2262.9558200000001"/>
    <n v="2230.413595"/>
  </r>
  <r>
    <n v="927368"/>
    <x v="4"/>
    <x v="31"/>
    <x v="0"/>
    <x v="3"/>
    <n v="2814.9047139999998"/>
    <n v="0"/>
    <n v="3797.5"/>
    <n v="2818.8842500000001"/>
    <n v="2814.9047139999998"/>
  </r>
  <r>
    <n v="927369"/>
    <x v="4"/>
    <x v="31"/>
    <x v="1"/>
    <x v="0"/>
    <n v="2662.9359100000001"/>
    <n v="0"/>
    <n v="3351.2737499999998"/>
    <n v="2721.90454"/>
    <n v="2662.9359100000001"/>
  </r>
  <r>
    <n v="927370"/>
    <x v="4"/>
    <x v="31"/>
    <x v="1"/>
    <x v="1"/>
    <n v="2273.0083890000001"/>
    <n v="0"/>
    <n v="2662.9359100000001"/>
    <n v="2509.2845080000002"/>
    <n v="2273.0083890000001"/>
  </r>
  <r>
    <n v="927371"/>
    <x v="4"/>
    <x v="31"/>
    <x v="1"/>
    <x v="2"/>
    <n v="1050.5422679999999"/>
    <n v="682.20329100000004"/>
    <n v="2273.0083890000001"/>
    <n v="2079.1207730000001"/>
    <n v="1732.745559"/>
  </r>
  <r>
    <n v="927372"/>
    <x v="4"/>
    <x v="31"/>
    <x v="1"/>
    <x v="3"/>
    <n v="1756.267147"/>
    <n v="0"/>
    <n v="2203.7982480000001"/>
    <n v="1789.924937"/>
    <n v="1756.267147"/>
  </r>
  <r>
    <n v="927373"/>
    <x v="4"/>
    <x v="31"/>
    <x v="2"/>
    <x v="0"/>
    <n v="1965.297245"/>
    <n v="0"/>
    <n v="2294.2984499999998"/>
    <n v="2014.1646089999999"/>
    <n v="1965.297245"/>
  </r>
  <r>
    <n v="927374"/>
    <x v="4"/>
    <x v="31"/>
    <x v="2"/>
    <x v="1"/>
    <n v="1789.960814"/>
    <n v="0"/>
    <n v="1965.297245"/>
    <n v="1893.563895"/>
    <n v="1789.960814"/>
  </r>
  <r>
    <n v="927375"/>
    <x v="4"/>
    <x v="31"/>
    <x v="2"/>
    <x v="2"/>
    <n v="20.752687999999999"/>
    <n v="1550.5885470000001"/>
    <n v="1789.960814"/>
    <n v="1692.765942"/>
    <n v="1571.3412350000001"/>
  </r>
  <r>
    <n v="927376"/>
    <x v="4"/>
    <x v="31"/>
    <x v="2"/>
    <x v="3"/>
    <n v="903.27558899999997"/>
    <n v="0"/>
    <n v="1050.5422679999999"/>
    <n v="922.27105700000004"/>
    <n v="903.27558899999997"/>
  </r>
  <r>
    <n v="927377"/>
    <x v="4"/>
    <x v="31"/>
    <x v="3"/>
    <x v="0"/>
    <n v="29.265072"/>
    <n v="0"/>
    <n v="31.12"/>
    <n v="29.265248"/>
    <n v="29.265072"/>
  </r>
  <r>
    <n v="927378"/>
    <x v="4"/>
    <x v="31"/>
    <x v="3"/>
    <x v="1"/>
    <n v="28.754498999999999"/>
    <n v="0"/>
    <n v="29.265072"/>
    <n v="28.755859999999998"/>
    <n v="28.754498999999999"/>
  </r>
  <r>
    <n v="927379"/>
    <x v="4"/>
    <x v="31"/>
    <x v="3"/>
    <x v="2"/>
    <n v="0"/>
    <n v="28.003482999999999"/>
    <n v="28.754498999999999"/>
    <n v="28.006882000000001"/>
    <n v="28.003482999999999"/>
  </r>
  <r>
    <n v="927380"/>
    <x v="4"/>
    <x v="31"/>
    <x v="3"/>
    <x v="3"/>
    <n v="19.515778999999998"/>
    <n v="0"/>
    <n v="20.752687999999999"/>
    <n v="19.515827999999999"/>
    <n v="19.515778999999998"/>
  </r>
  <r>
    <n v="927381"/>
    <x v="4"/>
    <x v="32"/>
    <x v="0"/>
    <x v="0"/>
    <n v="55421.091022000001"/>
    <n v="0"/>
    <n v="74852.962499999994"/>
    <n v="55563.354063999999"/>
    <n v="55421.091022000001"/>
  </r>
  <r>
    <n v="927382"/>
    <x v="4"/>
    <x v="32"/>
    <x v="0"/>
    <x v="1"/>
    <n v="50270.169313999999"/>
    <n v="0"/>
    <n v="55421.091022000001"/>
    <n v="50898.729994000001"/>
    <n v="50270.169313999999"/>
  </r>
  <r>
    <n v="927383"/>
    <x v="4"/>
    <x v="32"/>
    <x v="0"/>
    <x v="2"/>
    <n v="42447.102836999999"/>
    <n v="759.52894800000001"/>
    <n v="50270.169313999999"/>
    <n v="44242.776013000002"/>
    <n v="43206.631784999998"/>
  </r>
  <r>
    <n v="927384"/>
    <x v="4"/>
    <x v="32"/>
    <x v="0"/>
    <x v="3"/>
    <n v="55490.459394999998"/>
    <n v="0"/>
    <n v="74852.962499999994"/>
    <n v="55563.354063999999"/>
    <n v="55490.459394999998"/>
  </r>
  <r>
    <n v="927385"/>
    <x v="4"/>
    <x v="32"/>
    <x v="1"/>
    <x v="0"/>
    <n v="141582.52168199999"/>
    <n v="0"/>
    <n v="177158.4075"/>
    <n v="143888.05857200001"/>
    <n v="141582.52168199999"/>
  </r>
  <r>
    <n v="927386"/>
    <x v="4"/>
    <x v="32"/>
    <x v="1"/>
    <x v="1"/>
    <n v="131157.09821699999"/>
    <n v="0"/>
    <n v="141582.52168199999"/>
    <n v="133413.210181"/>
    <n v="131157.09821699999"/>
  </r>
  <r>
    <n v="927387"/>
    <x v="4"/>
    <x v="32"/>
    <x v="1"/>
    <x v="2"/>
    <n v="95342.069315999994"/>
    <n v="13460.414408000001"/>
    <n v="131157.09821699999"/>
    <n v="119969.39773900001"/>
    <n v="108802.48372400001"/>
  </r>
  <r>
    <n v="927388"/>
    <x v="4"/>
    <x v="32"/>
    <x v="1"/>
    <x v="3"/>
    <n v="33977.819845999999"/>
    <n v="0"/>
    <n v="42447.102836999999"/>
    <n v="34475.536924"/>
    <n v="33977.819845999999"/>
  </r>
  <r>
    <n v="927389"/>
    <x v="4"/>
    <x v="32"/>
    <x v="2"/>
    <x v="0"/>
    <n v="121982.684479"/>
    <n v="0"/>
    <n v="139965.2415"/>
    <n v="122875.48551300001"/>
    <n v="121982.684479"/>
  </r>
  <r>
    <n v="927390"/>
    <x v="4"/>
    <x v="32"/>
    <x v="2"/>
    <x v="1"/>
    <n v="102433.780531"/>
    <n v="0"/>
    <n v="121982.684479"/>
    <n v="117530.316496"/>
    <n v="102433.780531"/>
  </r>
  <r>
    <n v="927391"/>
    <x v="4"/>
    <x v="32"/>
    <x v="2"/>
    <x v="2"/>
    <n v="14421.519829999999"/>
    <n v="65136.364952999997"/>
    <n v="102433.780531"/>
    <n v="96871.626248"/>
    <n v="79557.884783000001"/>
  </r>
  <r>
    <n v="927392"/>
    <x v="4"/>
    <x v="32"/>
    <x v="2"/>
    <x v="3"/>
    <n v="83182.036112999995"/>
    <n v="0"/>
    <n v="95342.069315999994"/>
    <n v="83700.802651999998"/>
    <n v="83182.036112999995"/>
  </r>
  <r>
    <n v="927393"/>
    <x v="4"/>
    <x v="32"/>
    <x v="3"/>
    <x v="0"/>
    <n v="18066.699747999999"/>
    <n v="0"/>
    <n v="19602.2886"/>
    <n v="18433.992199"/>
    <n v="18066.699747999999"/>
  </r>
  <r>
    <n v="927394"/>
    <x v="4"/>
    <x v="32"/>
    <x v="3"/>
    <x v="1"/>
    <n v="16956.004118000001"/>
    <n v="0"/>
    <n v="18066.699747999999"/>
    <n v="17752.339173"/>
    <n v="16956.004118000001"/>
  </r>
  <r>
    <n v="927395"/>
    <x v="4"/>
    <x v="32"/>
    <x v="3"/>
    <x v="2"/>
    <n v="0"/>
    <n v="15362.087414"/>
    <n v="16956.004118000001"/>
    <n v="16515.148011000001"/>
    <n v="15362.087414"/>
  </r>
  <r>
    <n v="927396"/>
    <x v="4"/>
    <x v="32"/>
    <x v="3"/>
    <x v="3"/>
    <n v="13330.895044000001"/>
    <n v="0"/>
    <n v="14421.519829999999"/>
    <n v="13561.997248"/>
    <n v="13330.895044000001"/>
  </r>
  <r>
    <n v="927397"/>
    <x v="4"/>
    <x v="33"/>
    <x v="0"/>
    <x v="0"/>
    <n v="2315.4141279999999"/>
    <n v="0"/>
    <n v="3127.25"/>
    <n v="2321.3576750000002"/>
    <n v="2315.4141279999999"/>
  </r>
  <r>
    <n v="927398"/>
    <x v="4"/>
    <x v="33"/>
    <x v="0"/>
    <x v="1"/>
    <n v="2100.2159670000001"/>
    <n v="0"/>
    <n v="2315.4141279999999"/>
    <n v="2126.4763349999998"/>
    <n v="2100.2159670000001"/>
  </r>
  <r>
    <n v="927399"/>
    <x v="4"/>
    <x v="33"/>
    <x v="0"/>
    <x v="2"/>
    <n v="1773.379408"/>
    <n v="31.732036000000001"/>
    <n v="2100.2159670000001"/>
    <n v="1848.4000719999999"/>
    <n v="1805.1114439999999"/>
  </r>
  <r>
    <n v="927400"/>
    <x v="4"/>
    <x v="33"/>
    <x v="0"/>
    <x v="3"/>
    <n v="2318.3122400000002"/>
    <n v="0"/>
    <n v="3127.25"/>
    <n v="2321.3576750000002"/>
    <n v="2318.3122400000002"/>
  </r>
  <r>
    <n v="927401"/>
    <x v="4"/>
    <x v="33"/>
    <x v="1"/>
    <x v="0"/>
    <n v="5901.7767350000004"/>
    <n v="0"/>
    <n v="7384.7347499999996"/>
    <n v="5997.8815640000003"/>
    <n v="5901.7767350000004"/>
  </r>
  <r>
    <n v="927402"/>
    <x v="4"/>
    <x v="33"/>
    <x v="1"/>
    <x v="1"/>
    <n v="5467.1996360000003"/>
    <n v="0"/>
    <n v="5901.7767350000004"/>
    <n v="5561.2442179999998"/>
    <n v="5467.1996360000003"/>
  </r>
  <r>
    <n v="927403"/>
    <x v="4"/>
    <x v="33"/>
    <x v="1"/>
    <x v="2"/>
    <n v="3974.273095"/>
    <n v="561.088753"/>
    <n v="5467.1996360000003"/>
    <n v="5000.8475070000004"/>
    <n v="4535.3618479999996"/>
  </r>
  <r>
    <n v="927404"/>
    <x v="4"/>
    <x v="33"/>
    <x v="1"/>
    <x v="3"/>
    <n v="1419.544846"/>
    <n v="0"/>
    <n v="1773.379408"/>
    <n v="1440.338755"/>
    <n v="1419.544846"/>
  </r>
  <r>
    <n v="927405"/>
    <x v="4"/>
    <x v="33"/>
    <x v="2"/>
    <x v="0"/>
    <n v="5076.5102779999997"/>
    <n v="0"/>
    <n v="5824.884"/>
    <n v="5113.6656640000001"/>
    <n v="5076.5102779999997"/>
  </r>
  <r>
    <n v="927406"/>
    <x v="4"/>
    <x v="33"/>
    <x v="2"/>
    <x v="1"/>
    <n v="4262.9504500000003"/>
    <n v="0"/>
    <n v="5076.5102779999997"/>
    <n v="4891.2176529999997"/>
    <n v="4262.9504500000003"/>
  </r>
  <r>
    <n v="927407"/>
    <x v="4"/>
    <x v="33"/>
    <x v="2"/>
    <x v="2"/>
    <n v="600.17529500000001"/>
    <n v="2710.7570850000002"/>
    <n v="4262.9504500000003"/>
    <n v="4031.4722409999999"/>
    <n v="3310.9323800000002"/>
  </r>
  <r>
    <n v="927408"/>
    <x v="4"/>
    <x v="33"/>
    <x v="2"/>
    <x v="3"/>
    <n v="3467.3898989999998"/>
    <n v="0"/>
    <n v="3974.273095"/>
    <n v="3489.0143499999999"/>
    <n v="3467.3898989999998"/>
  </r>
  <r>
    <n v="927409"/>
    <x v="4"/>
    <x v="33"/>
    <x v="3"/>
    <x v="0"/>
    <n v="752.72231299999999"/>
    <n v="0"/>
    <n v="816.70034999999996"/>
    <n v="768.02500899999995"/>
    <n v="752.72231299999999"/>
  </r>
  <r>
    <n v="927410"/>
    <x v="4"/>
    <x v="33"/>
    <x v="3"/>
    <x v="1"/>
    <n v="706.44682299999999"/>
    <n v="0"/>
    <n v="752.72231299999999"/>
    <n v="739.62494400000003"/>
    <n v="706.44682299999999"/>
  </r>
  <r>
    <n v="927411"/>
    <x v="4"/>
    <x v="33"/>
    <x v="3"/>
    <x v="2"/>
    <n v="0"/>
    <n v="640.03864199999998"/>
    <n v="706.44682299999999"/>
    <n v="688.079205"/>
    <n v="640.03864199999998"/>
  </r>
  <r>
    <n v="927412"/>
    <x v="4"/>
    <x v="33"/>
    <x v="3"/>
    <x v="3"/>
    <n v="554.787149"/>
    <n v="0"/>
    <n v="600.17529500000001"/>
    <n v="564.40484700000002"/>
    <n v="554.787149"/>
  </r>
  <r>
    <n v="927413"/>
    <x v="4"/>
    <x v="34"/>
    <x v="0"/>
    <x v="0"/>
    <n v="59462.614907000003"/>
    <n v="0"/>
    <n v="80196.513600000006"/>
    <n v="59529.872044999996"/>
    <n v="59462.614907000003"/>
  </r>
  <r>
    <n v="927414"/>
    <x v="4"/>
    <x v="34"/>
    <x v="0"/>
    <x v="1"/>
    <n v="54397.369087999999"/>
    <n v="0"/>
    <n v="59462.614907000003"/>
    <n v="54610.465530000001"/>
    <n v="54397.369087999999"/>
  </r>
  <r>
    <n v="927415"/>
    <x v="4"/>
    <x v="34"/>
    <x v="0"/>
    <x v="2"/>
    <n v="45297.035241999998"/>
    <n v="2130.459175"/>
    <n v="54397.369087999999"/>
    <n v="47875.124535000003"/>
    <n v="47427.494416000001"/>
  </r>
  <r>
    <n v="927416"/>
    <x v="4"/>
    <x v="34"/>
    <x v="0"/>
    <x v="3"/>
    <n v="59487.601416999998"/>
    <n v="0"/>
    <n v="80196.513600000006"/>
    <n v="59529.872044999996"/>
    <n v="59487.601416999998"/>
  </r>
  <r>
    <n v="927417"/>
    <x v="4"/>
    <x v="34"/>
    <x v="1"/>
    <x v="0"/>
    <n v="29524.772992999999"/>
    <n v="0"/>
    <n v="36394.670400000003"/>
    <n v="29559.751299"/>
    <n v="29524.772992999999"/>
  </r>
  <r>
    <n v="927418"/>
    <x v="4"/>
    <x v="34"/>
    <x v="1"/>
    <x v="1"/>
    <n v="27586.400388999999"/>
    <n v="0"/>
    <n v="29524.772992999999"/>
    <n v="27821.193592"/>
    <n v="27586.400388999999"/>
  </r>
  <r>
    <n v="927419"/>
    <x v="4"/>
    <x v="34"/>
    <x v="1"/>
    <x v="2"/>
    <n v="21900.551802999998"/>
    <n v="2685.2687270000001"/>
    <n v="27586.400388999999"/>
    <n v="25233.280435000001"/>
    <n v="24585.820530000001"/>
  </r>
  <r>
    <n v="927420"/>
    <x v="4"/>
    <x v="34"/>
    <x v="1"/>
    <x v="3"/>
    <n v="36755.016252000001"/>
    <n v="0"/>
    <n v="45297.035241999998"/>
    <n v="36790.252023000001"/>
    <n v="36755.016252000001"/>
  </r>
  <r>
    <n v="927421"/>
    <x v="4"/>
    <x v="34"/>
    <x v="2"/>
    <x v="0"/>
    <n v="23462.637480000001"/>
    <n v="0"/>
    <n v="26844.684000000001"/>
    <n v="23566.948084"/>
    <n v="23462.637480000001"/>
  </r>
  <r>
    <n v="927422"/>
    <x v="4"/>
    <x v="34"/>
    <x v="2"/>
    <x v="1"/>
    <n v="20902.211641000002"/>
    <n v="0"/>
    <n v="23462.637480000001"/>
    <n v="22606.251211999999"/>
    <n v="20902.211641000002"/>
  </r>
  <r>
    <n v="927423"/>
    <x v="4"/>
    <x v="34"/>
    <x v="2"/>
    <x v="2"/>
    <n v="6580.3287600000003"/>
    <n v="12047.028598000001"/>
    <n v="20902.211641000002"/>
    <n v="19767.221549000002"/>
    <n v="18627.357358000001"/>
  </r>
  <r>
    <n v="927424"/>
    <x v="4"/>
    <x v="34"/>
    <x v="2"/>
    <x v="3"/>
    <n v="19164.521700000001"/>
    <n v="0"/>
    <n v="21900.551802999998"/>
    <n v="19226.494428000002"/>
    <n v="19164.521700000001"/>
  </r>
  <r>
    <n v="927425"/>
    <x v="4"/>
    <x v="34"/>
    <x v="3"/>
    <x v="0"/>
    <n v="11575.770339000001"/>
    <n v="0"/>
    <n v="12309.4692"/>
    <n v="11575.824836"/>
    <n v="11575.770339000001"/>
  </r>
  <r>
    <n v="927426"/>
    <x v="4"/>
    <x v="34"/>
    <x v="3"/>
    <x v="1"/>
    <n v="11215.124900000001"/>
    <n v="0"/>
    <n v="11575.770339000001"/>
    <n v="11374.351935000001"/>
    <n v="11215.124900000001"/>
  </r>
  <r>
    <n v="927427"/>
    <x v="4"/>
    <x v="34"/>
    <x v="3"/>
    <x v="2"/>
    <n v="0"/>
    <n v="10185.559012"/>
    <n v="11215.124900000001"/>
    <n v="10923.531653"/>
    <n v="10185.559012"/>
  </r>
  <r>
    <n v="927428"/>
    <x v="4"/>
    <x v="34"/>
    <x v="3"/>
    <x v="3"/>
    <n v="6188.1215510000002"/>
    <n v="0"/>
    <n v="6580.3287600000003"/>
    <n v="6188.1411660000003"/>
    <n v="6188.1215510000002"/>
  </r>
  <r>
    <n v="927429"/>
    <x v="4"/>
    <x v="35"/>
    <x v="0"/>
    <x v="0"/>
    <n v="2477.908653"/>
    <n v="0"/>
    <n v="3341.9256"/>
    <n v="2480.7113730000001"/>
    <n v="2477.908653"/>
  </r>
  <r>
    <n v="927430"/>
    <x v="4"/>
    <x v="35"/>
    <x v="0"/>
    <x v="1"/>
    <n v="2266.8312150000002"/>
    <n v="0"/>
    <n v="2477.908653"/>
    <n v="2275.711307"/>
    <n v="2266.8312150000002"/>
  </r>
  <r>
    <n v="927431"/>
    <x v="4"/>
    <x v="35"/>
    <x v="0"/>
    <x v="2"/>
    <n v="1887.604771"/>
    <n v="88.779870000000003"/>
    <n v="2266.8312150000002"/>
    <n v="1995.0381520000001"/>
    <n v="1976.3846410000001"/>
  </r>
  <r>
    <n v="927432"/>
    <x v="4"/>
    <x v="35"/>
    <x v="0"/>
    <x v="3"/>
    <n v="2478.9498840000001"/>
    <n v="0"/>
    <n v="3341.9256"/>
    <n v="2480.7113730000001"/>
    <n v="2478.9498840000001"/>
  </r>
  <r>
    <n v="927433"/>
    <x v="4"/>
    <x v="35"/>
    <x v="1"/>
    <x v="0"/>
    <n v="1230.198875"/>
    <n v="0"/>
    <n v="1516.4446"/>
    <n v="1231.6563040000001"/>
    <n v="1230.198875"/>
  </r>
  <r>
    <n v="927434"/>
    <x v="4"/>
    <x v="35"/>
    <x v="1"/>
    <x v="1"/>
    <n v="1149.43335"/>
    <n v="0"/>
    <n v="1230.198875"/>
    <n v="1159.2164"/>
    <n v="1149.43335"/>
  </r>
  <r>
    <n v="927435"/>
    <x v="4"/>
    <x v="35"/>
    <x v="1"/>
    <x v="2"/>
    <n v="912.05397000000005"/>
    <n v="111.828689"/>
    <n v="1149.43335"/>
    <n v="1051.3866849999999"/>
    <n v="1023.88266"/>
  </r>
  <r>
    <n v="927436"/>
    <x v="4"/>
    <x v="35"/>
    <x v="1"/>
    <x v="3"/>
    <n v="1531.64426"/>
    <n v="0"/>
    <n v="1887.604771"/>
    <n v="1533.1125950000001"/>
    <n v="1531.64426"/>
  </r>
  <r>
    <n v="927437"/>
    <x v="4"/>
    <x v="35"/>
    <x v="2"/>
    <x v="0"/>
    <n v="972.61359200000004"/>
    <n v="0"/>
    <n v="1112.8119999999999"/>
    <n v="976.93765499999995"/>
    <n v="972.61359200000004"/>
  </r>
  <r>
    <n v="927438"/>
    <x v="4"/>
    <x v="35"/>
    <x v="2"/>
    <x v="1"/>
    <n v="866.47441800000001"/>
    <n v="0"/>
    <n v="972.61359200000004"/>
    <n v="937.11319600000002"/>
    <n v="866.47441800000001"/>
  </r>
  <r>
    <n v="927439"/>
    <x v="4"/>
    <x v="35"/>
    <x v="2"/>
    <x v="2"/>
    <n v="272.77910200000002"/>
    <n v="499.39414399999998"/>
    <n v="866.47441800000001"/>
    <n v="819.42485699999997"/>
    <n v="772.17324699999995"/>
  </r>
  <r>
    <n v="927440"/>
    <x v="4"/>
    <x v="35"/>
    <x v="2"/>
    <x v="3"/>
    <n v="798.111311"/>
    <n v="0"/>
    <n v="912.05397000000005"/>
    <n v="800.69218000000001"/>
    <n v="798.111311"/>
  </r>
  <r>
    <n v="927441"/>
    <x v="4"/>
    <x v="35"/>
    <x v="3"/>
    <x v="0"/>
    <n v="482.32376399999998"/>
    <n v="0"/>
    <n v="512.89454999999998"/>
    <n v="482.32603499999999"/>
    <n v="482.32376399999998"/>
  </r>
  <r>
    <n v="927442"/>
    <x v="4"/>
    <x v="35"/>
    <x v="3"/>
    <x v="1"/>
    <n v="467.29687100000001"/>
    <n v="0"/>
    <n v="482.32376399999998"/>
    <n v="473.931331"/>
    <n v="467.29687100000001"/>
  </r>
  <r>
    <n v="927443"/>
    <x v="4"/>
    <x v="35"/>
    <x v="3"/>
    <x v="2"/>
    <n v="0"/>
    <n v="424.39829200000003"/>
    <n v="467.29687100000001"/>
    <n v="455.14715200000001"/>
    <n v="424.39829200000003"/>
  </r>
  <r>
    <n v="927444"/>
    <x v="4"/>
    <x v="35"/>
    <x v="3"/>
    <x v="3"/>
    <n v="256.52065499999998"/>
    <n v="0"/>
    <n v="272.77910200000002"/>
    <n v="256.52146800000003"/>
    <n v="256.52065499999998"/>
  </r>
  <r>
    <n v="927445"/>
    <x v="4"/>
    <x v="36"/>
    <x v="0"/>
    <x v="0"/>
    <n v="533705.29278999998"/>
    <n v="0"/>
    <n v="720353.13119999995"/>
    <n v="534718.12928999995"/>
    <n v="533705.29278999998"/>
  </r>
  <r>
    <n v="927446"/>
    <x v="4"/>
    <x v="36"/>
    <x v="0"/>
    <x v="1"/>
    <n v="487488.63452999998"/>
    <n v="0"/>
    <n v="533705.29278999998"/>
    <n v="490154.94089799997"/>
    <n v="487488.63452999998"/>
  </r>
  <r>
    <n v="927447"/>
    <x v="4"/>
    <x v="36"/>
    <x v="0"/>
    <x v="2"/>
    <n v="407697.60790200002"/>
    <n v="13698.687564"/>
    <n v="487488.63452999998"/>
    <n v="429038.74725000001"/>
    <n v="421396.29546599998"/>
  </r>
  <r>
    <n v="927448"/>
    <x v="4"/>
    <x v="36"/>
    <x v="0"/>
    <x v="3"/>
    <n v="534149.89331399999"/>
    <n v="0"/>
    <n v="720353.13119999995"/>
    <n v="534718.12928999995"/>
    <n v="534149.89331399999"/>
  </r>
  <r>
    <n v="927449"/>
    <x v="4"/>
    <x v="36"/>
    <x v="1"/>
    <x v="0"/>
    <n v="200534.68666100001"/>
    <n v="0"/>
    <n v="252369.7439"/>
    <n v="204974.705996"/>
    <n v="200534.68666100001"/>
  </r>
  <r>
    <n v="927450"/>
    <x v="4"/>
    <x v="36"/>
    <x v="1"/>
    <x v="1"/>
    <n v="164771.89726500001"/>
    <n v="0"/>
    <n v="200534.68666100001"/>
    <n v="188963.83524099999"/>
    <n v="164771.89726500001"/>
  </r>
  <r>
    <n v="927451"/>
    <x v="4"/>
    <x v="36"/>
    <x v="1"/>
    <x v="2"/>
    <n v="51277.207172000002"/>
    <n v="74983.591255000007"/>
    <n v="164771.89726500001"/>
    <n v="150716.85442799999"/>
    <n v="126260.798427"/>
  </r>
  <r>
    <n v="927452"/>
    <x v="4"/>
    <x v="36"/>
    <x v="1"/>
    <x v="3"/>
    <n v="324489.76857000001"/>
    <n v="0"/>
    <n v="407697.60790200002"/>
    <n v="331131.99713799998"/>
    <n v="324489.76857000001"/>
  </r>
  <r>
    <n v="927453"/>
    <x v="4"/>
    <x v="36"/>
    <x v="2"/>
    <x v="0"/>
    <n v="132029.687103"/>
    <n v="0"/>
    <n v="151501.21429999999"/>
    <n v="133002.91603399999"/>
    <n v="132029.687103"/>
  </r>
  <r>
    <n v="927454"/>
    <x v="4"/>
    <x v="36"/>
    <x v="2"/>
    <x v="1"/>
    <n v="116931.863169"/>
    <n v="0"/>
    <n v="132029.687103"/>
    <n v="127210.60352400001"/>
    <n v="116931.863169"/>
  </r>
  <r>
    <n v="927455"/>
    <x v="4"/>
    <x v="36"/>
    <x v="2"/>
    <x v="2"/>
    <n v="4484.8708100000003"/>
    <n v="96622.650494999994"/>
    <n v="116931.863169"/>
    <n v="110582.462999"/>
    <n v="101107.52130399999"/>
  </r>
  <r>
    <n v="927456"/>
    <x v="4"/>
    <x v="36"/>
    <x v="2"/>
    <x v="3"/>
    <n v="44715.796987000002"/>
    <n v="0"/>
    <n v="51277.207172000002"/>
    <n v="45016.260176000003"/>
    <n v="44715.796987000002"/>
  </r>
  <r>
    <n v="927457"/>
    <x v="4"/>
    <x v="36"/>
    <x v="3"/>
    <x v="0"/>
    <n v="1702.2430750000001"/>
    <n v="0"/>
    <n v="1810.5353"/>
    <n v="1702.6273960000001"/>
    <n v="1702.2430750000001"/>
  </r>
  <r>
    <n v="927458"/>
    <x v="4"/>
    <x v="36"/>
    <x v="3"/>
    <x v="1"/>
    <n v="1637.3531869999999"/>
    <n v="0"/>
    <n v="1702.2430750000001"/>
    <n v="1672.624045"/>
    <n v="1637.3531869999999"/>
  </r>
  <r>
    <n v="927459"/>
    <x v="4"/>
    <x v="36"/>
    <x v="3"/>
    <x v="2"/>
    <n v="0"/>
    <n v="1530.417999"/>
    <n v="1637.3531869999999"/>
    <n v="1594.7820039999999"/>
    <n v="1530.417999"/>
  </r>
  <r>
    <n v="927460"/>
    <x v="4"/>
    <x v="36"/>
    <x v="3"/>
    <x v="3"/>
    <n v="4212.7418459999999"/>
    <n v="0"/>
    <n v="4484.8708100000003"/>
    <n v="4217.57251"/>
    <n v="4212.7418459999999"/>
  </r>
  <r>
    <n v="927461"/>
    <x v="4"/>
    <x v="37"/>
    <x v="0"/>
    <x v="0"/>
    <n v="22227.580213000001"/>
    <n v="0"/>
    <n v="30001.0272"/>
    <n v="22269.762491000001"/>
    <n v="22227.580213000001"/>
  </r>
  <r>
    <n v="927462"/>
    <x v="4"/>
    <x v="37"/>
    <x v="0"/>
    <x v="1"/>
    <n v="20302.764229"/>
    <n v="0"/>
    <n v="22227.580213000001"/>
    <n v="20413.809668000002"/>
    <n v="20302.764229"/>
  </r>
  <r>
    <n v="927463"/>
    <x v="4"/>
    <x v="37"/>
    <x v="0"/>
    <x v="2"/>
    <n v="16959.319336"/>
    <n v="569.83512399999995"/>
    <n v="20302.764229"/>
    <n v="17868.462798"/>
    <n v="17529.154459000001"/>
  </r>
  <r>
    <n v="927464"/>
    <x v="4"/>
    <x v="37"/>
    <x v="0"/>
    <x v="3"/>
    <n v="22246.096787999999"/>
    <n v="0"/>
    <n v="30001.0272"/>
    <n v="22269.762491000001"/>
    <n v="22246.096787999999"/>
  </r>
  <r>
    <n v="927465"/>
    <x v="4"/>
    <x v="37"/>
    <x v="1"/>
    <x v="0"/>
    <n v="8386.3518640000002"/>
    <n v="0"/>
    <n v="10554.091700000001"/>
    <n v="8572.0332789999993"/>
    <n v="8386.3518640000002"/>
  </r>
  <r>
    <n v="927466"/>
    <x v="4"/>
    <x v="37"/>
    <x v="1"/>
    <x v="1"/>
    <n v="6890.7535680000001"/>
    <n v="0"/>
    <n v="8386.3518640000002"/>
    <n v="7902.4593610000002"/>
    <n v="6890.7535680000001"/>
  </r>
  <r>
    <n v="927467"/>
    <x v="4"/>
    <x v="37"/>
    <x v="1"/>
    <x v="2"/>
    <n v="2134.7377280000001"/>
    <n v="3121.665747"/>
    <n v="6890.7535680000001"/>
    <n v="6302.9722890000003"/>
    <n v="5256.4034760000004"/>
  </r>
  <r>
    <n v="927468"/>
    <x v="4"/>
    <x v="37"/>
    <x v="1"/>
    <x v="3"/>
    <n v="13498.057138"/>
    <n v="0"/>
    <n v="16959.319336"/>
    <n v="13774.359164"/>
    <n v="13498.057138"/>
  </r>
  <r>
    <n v="927469"/>
    <x v="4"/>
    <x v="37"/>
    <x v="2"/>
    <x v="0"/>
    <n v="5518.1768060000004"/>
    <n v="0"/>
    <n v="6331.9886999999999"/>
    <n v="5558.8528800000004"/>
    <n v="5518.1768060000004"/>
  </r>
  <r>
    <n v="927470"/>
    <x v="4"/>
    <x v="37"/>
    <x v="2"/>
    <x v="1"/>
    <n v="4887.163708"/>
    <n v="0"/>
    <n v="5518.1768060000004"/>
    <n v="5316.7633519999999"/>
    <n v="4887.163708"/>
  </r>
  <r>
    <n v="927471"/>
    <x v="4"/>
    <x v="37"/>
    <x v="2"/>
    <x v="2"/>
    <n v="186.85774499999999"/>
    <n v="4025.688001"/>
    <n v="4887.163708"/>
    <n v="4621.7907189999996"/>
    <n v="4212.5457459999998"/>
  </r>
  <r>
    <n v="927472"/>
    <x v="4"/>
    <x v="37"/>
    <x v="2"/>
    <x v="3"/>
    <n v="1861.577573"/>
    <n v="0"/>
    <n v="2134.7377280000001"/>
    <n v="1874.0862520000001"/>
    <n v="1861.577573"/>
  </r>
  <r>
    <n v="927473"/>
    <x v="4"/>
    <x v="37"/>
    <x v="3"/>
    <x v="0"/>
    <n v="70.906091000000004"/>
    <n v="0"/>
    <n v="75.41695"/>
    <n v="70.9221"/>
    <n v="70.906091000000004"/>
  </r>
  <r>
    <n v="927474"/>
    <x v="4"/>
    <x v="37"/>
    <x v="3"/>
    <x v="1"/>
    <n v="68.203135000000003"/>
    <n v="0"/>
    <n v="70.906091000000004"/>
    <n v="69.672325000000001"/>
    <n v="68.203135000000003"/>
  </r>
  <r>
    <n v="927475"/>
    <x v="4"/>
    <x v="37"/>
    <x v="3"/>
    <x v="2"/>
    <n v="0"/>
    <n v="63.748803000000002"/>
    <n v="68.203135000000003"/>
    <n v="66.429852999999994"/>
    <n v="63.748803000000002"/>
  </r>
  <r>
    <n v="927476"/>
    <x v="4"/>
    <x v="37"/>
    <x v="3"/>
    <x v="3"/>
    <n v="175.51975899999999"/>
    <n v="0"/>
    <n v="186.85774499999999"/>
    <n v="175.721024"/>
    <n v="175.51975899999999"/>
  </r>
  <r>
    <n v="927477"/>
    <x v="4"/>
    <x v="38"/>
    <x v="0"/>
    <x v="0"/>
    <n v="384949.67351599998"/>
    <n v="0"/>
    <n v="519517.64480000001"/>
    <n v="385637.94773499999"/>
    <n v="384949.67351599998"/>
  </r>
  <r>
    <n v="927478"/>
    <x v="4"/>
    <x v="38"/>
    <x v="0"/>
    <x v="1"/>
    <n v="350114.80995000002"/>
    <n v="55.540519000000003"/>
    <n v="384949.67351599998"/>
    <n v="353537.780157"/>
    <n v="350170.35047"/>
  </r>
  <r>
    <n v="927479"/>
    <x v="4"/>
    <x v="38"/>
    <x v="0"/>
    <x v="2"/>
    <n v="299695.09694399999"/>
    <n v="2522.9586389999999"/>
    <n v="350114.80995000002"/>
    <n v="308136.04423699999"/>
    <n v="302218.05558300001"/>
  </r>
  <r>
    <n v="927480"/>
    <x v="4"/>
    <x v="38"/>
    <x v="0"/>
    <x v="3"/>
    <n v="385146.21879999997"/>
    <n v="0"/>
    <n v="519517.64480000001"/>
    <n v="385637.94773499999"/>
    <n v="385146.21879999997"/>
  </r>
  <r>
    <n v="927481"/>
    <x v="4"/>
    <x v="38"/>
    <x v="1"/>
    <x v="0"/>
    <n v="234544.89221799999"/>
    <n v="0"/>
    <n v="289190.14600000001"/>
    <n v="234880.236581"/>
    <n v="234544.89221799999"/>
  </r>
  <r>
    <n v="927482"/>
    <x v="4"/>
    <x v="38"/>
    <x v="1"/>
    <x v="1"/>
    <n v="210435.00776499999"/>
    <n v="5399.0014060000003"/>
    <n v="234544.89221799999"/>
    <n v="221011.65193699999"/>
    <n v="215834.00917100001"/>
  </r>
  <r>
    <n v="927483"/>
    <x v="4"/>
    <x v="38"/>
    <x v="1"/>
    <x v="2"/>
    <n v="181836.863958"/>
    <n v="5395.9427669999995"/>
    <n v="210435.00776499999"/>
    <n v="192484.901602"/>
    <n v="187232.806725"/>
  </r>
  <r>
    <n v="927484"/>
    <x v="4"/>
    <x v="38"/>
    <x v="1"/>
    <x v="3"/>
    <n v="243169.64144199999"/>
    <n v="0"/>
    <n v="299695.09694399999"/>
    <n v="243412.35773799999"/>
    <n v="243169.64144199999"/>
  </r>
  <r>
    <n v="927485"/>
    <x v="4"/>
    <x v="38"/>
    <x v="2"/>
    <x v="0"/>
    <n v="87850.91115"/>
    <n v="0"/>
    <n v="110369.814"/>
    <n v="96893.659711"/>
    <n v="87850.91115"/>
  </r>
  <r>
    <n v="927486"/>
    <x v="4"/>
    <x v="38"/>
    <x v="2"/>
    <x v="1"/>
    <n v="56328.944926999997"/>
    <n v="9936.4214460000003"/>
    <n v="87850.91115"/>
    <n v="84644.352893000003"/>
    <n v="66265.366372999997"/>
  </r>
  <r>
    <n v="927487"/>
    <x v="4"/>
    <x v="38"/>
    <x v="2"/>
    <x v="2"/>
    <n v="36928.260758999997"/>
    <n v="9564.4579080000003"/>
    <n v="56328.944926999997"/>
    <n v="53270.283216999997"/>
    <n v="46492.718667000001"/>
  </r>
  <r>
    <n v="927488"/>
    <x v="4"/>
    <x v="38"/>
    <x v="2"/>
    <x v="3"/>
    <n v="148853.27769700001"/>
    <n v="0"/>
    <n v="181836.863958"/>
    <n v="159634.58286900001"/>
    <n v="148853.27769700001"/>
  </r>
  <r>
    <n v="927489"/>
    <x v="4"/>
    <x v="38"/>
    <x v="3"/>
    <x v="0"/>
    <n v="17481.346842999999"/>
    <n v="0"/>
    <n v="21329.685000000001"/>
    <n v="20058.435774000001"/>
    <n v="17481.346842999999"/>
  </r>
  <r>
    <n v="927490"/>
    <x v="4"/>
    <x v="38"/>
    <x v="3"/>
    <x v="1"/>
    <n v="8634.1427199999998"/>
    <n v="7307.0293080000001"/>
    <n v="17481.346842999999"/>
    <n v="17177.171407999998"/>
    <n v="15941.172028000001"/>
  </r>
  <r>
    <n v="927491"/>
    <x v="4"/>
    <x v="38"/>
    <x v="3"/>
    <x v="2"/>
    <n v="0"/>
    <n v="7772.9218549999996"/>
    <n v="8634.1427199999998"/>
    <n v="8409.6550090000001"/>
    <n v="7772.9218549999996"/>
  </r>
  <r>
    <n v="927492"/>
    <x v="4"/>
    <x v="38"/>
    <x v="3"/>
    <x v="3"/>
    <n v="31369.923814999998"/>
    <n v="0"/>
    <n v="36928.260758999997"/>
    <n v="34727.336417999999"/>
    <n v="31369.923814999998"/>
  </r>
  <r>
    <n v="927493"/>
    <x v="4"/>
    <x v="39"/>
    <x v="0"/>
    <x v="0"/>
    <n v="314958.82378600002"/>
    <n v="0"/>
    <n v="425059.89120000001"/>
    <n v="315521.957238"/>
    <n v="314958.82378600002"/>
  </r>
  <r>
    <n v="927494"/>
    <x v="4"/>
    <x v="39"/>
    <x v="0"/>
    <x v="1"/>
    <n v="286457.57177799998"/>
    <n v="45.442242999999998"/>
    <n v="314958.82378600002"/>
    <n v="289258.18376500002"/>
    <n v="286503.01402100001"/>
  </r>
  <r>
    <n v="927495"/>
    <x v="4"/>
    <x v="39"/>
    <x v="0"/>
    <x v="2"/>
    <n v="245205.079318"/>
    <n v="2064.2388860000001"/>
    <n v="286457.57177799998"/>
    <n v="252111.308922"/>
    <n v="247269.31820400001"/>
  </r>
  <r>
    <n v="927496"/>
    <x v="4"/>
    <x v="39"/>
    <x v="0"/>
    <x v="3"/>
    <n v="315119.63356400002"/>
    <n v="0"/>
    <n v="425059.89120000001"/>
    <n v="315521.957238"/>
    <n v="315119.63356400002"/>
  </r>
  <r>
    <n v="927497"/>
    <x v="4"/>
    <x v="39"/>
    <x v="1"/>
    <x v="0"/>
    <n v="191916.95095699999"/>
    <n v="0"/>
    <n v="236630.568"/>
    <n v="192191.34732999999"/>
    <n v="191916.95095699999"/>
  </r>
  <r>
    <n v="927498"/>
    <x v="4"/>
    <x v="39"/>
    <x v="1"/>
    <x v="1"/>
    <n v="172188.977056"/>
    <n v="4417.7465480000001"/>
    <n v="191916.95095699999"/>
    <n v="180843.34288700001"/>
    <n v="176606.723604"/>
  </r>
  <r>
    <n v="927499"/>
    <x v="4"/>
    <x v="39"/>
    <x v="1"/>
    <x v="2"/>
    <n v="148661.72467299999"/>
    <n v="4411.4825810000002"/>
    <n v="172188.977056"/>
    <n v="157501.25731300001"/>
    <n v="153073.20725400001"/>
  </r>
  <r>
    <n v="927500"/>
    <x v="4"/>
    <x v="39"/>
    <x v="1"/>
    <x v="3"/>
    <n v="198956.97936100001"/>
    <n v="0"/>
    <n v="245205.079318"/>
    <n v="199155.56542200001"/>
    <n v="198956.97936100001"/>
  </r>
  <r>
    <n v="927501"/>
    <x v="4"/>
    <x v="39"/>
    <x v="2"/>
    <x v="0"/>
    <n v="71868.956435999993"/>
    <n v="0"/>
    <n v="90291.190499999997"/>
    <n v="79266.636140000002"/>
    <n v="71868.956435999993"/>
  </r>
  <r>
    <n v="927502"/>
    <x v="4"/>
    <x v="39"/>
    <x v="2"/>
    <x v="1"/>
    <n v="46081.508274"/>
    <n v="8128.7744279999997"/>
    <n v="71868.956435999993"/>
    <n v="69245.739526999998"/>
    <n v="54210.282702999997"/>
  </r>
  <r>
    <n v="927503"/>
    <x v="4"/>
    <x v="39"/>
    <x v="2"/>
    <x v="2"/>
    <n v="30210.222398999998"/>
    <n v="7824.4789920000003"/>
    <n v="46081.508274"/>
    <n v="43579.282375000003"/>
    <n v="38034.701391000002"/>
  </r>
  <r>
    <n v="927504"/>
    <x v="4"/>
    <x v="39"/>
    <x v="2"/>
    <x v="3"/>
    <n v="121695.812961"/>
    <n v="0"/>
    <n v="148661.72467299999"/>
    <n v="130510.12809"/>
    <n v="121695.812961"/>
  </r>
  <r>
    <n v="927505"/>
    <x v="4"/>
    <x v="39"/>
    <x v="3"/>
    <x v="0"/>
    <n v="14303.563550000001"/>
    <n v="0"/>
    <n v="17452.345499999999"/>
    <n v="16412.185708000001"/>
    <n v="14303.563550000001"/>
  </r>
  <r>
    <n v="927506"/>
    <x v="4"/>
    <x v="39"/>
    <x v="3"/>
    <x v="1"/>
    <n v="7064.6163710000001"/>
    <n v="5978.7474620000003"/>
    <n v="14303.563550000001"/>
    <n v="14054.681543999999"/>
    <n v="13043.363832999999"/>
  </r>
  <r>
    <n v="927507"/>
    <x v="4"/>
    <x v="39"/>
    <x v="3"/>
    <x v="2"/>
    <n v="0"/>
    <n v="6359.9494210000003"/>
    <n v="7064.6163710000001"/>
    <n v="6880.9363450000001"/>
    <n v="6359.9494210000003"/>
  </r>
  <r>
    <n v="927508"/>
    <x v="4"/>
    <x v="39"/>
    <x v="3"/>
    <x v="3"/>
    <n v="25663.065511000001"/>
    <n v="0"/>
    <n v="30210.222398999998"/>
    <n v="28409.693144000001"/>
    <n v="25663.065511000001"/>
  </r>
  <r>
    <n v="927509"/>
    <x v="4"/>
    <x v="40"/>
    <x v="0"/>
    <x v="0"/>
    <n v="1665326.3265140001"/>
    <n v="0"/>
    <n v="2246071.1652000002"/>
    <n v="1667258.6259280001"/>
    <n v="1665326.3265140001"/>
  </r>
  <r>
    <n v="927510"/>
    <x v="4"/>
    <x v="40"/>
    <x v="0"/>
    <x v="1"/>
    <n v="1523233.08207"/>
    <n v="0"/>
    <n v="1665326.3265140001"/>
    <n v="1529435.6982700001"/>
    <n v="1523233.08207"/>
  </r>
  <r>
    <n v="927511"/>
    <x v="4"/>
    <x v="40"/>
    <x v="0"/>
    <x v="2"/>
    <n v="1276359.686028"/>
    <n v="44360.194052999999"/>
    <n v="1523233.08207"/>
    <n v="1340597.4355299999"/>
    <n v="1320719.880081"/>
  </r>
  <r>
    <n v="927512"/>
    <x v="4"/>
    <x v="40"/>
    <x v="0"/>
    <x v="3"/>
    <n v="1665872.51208"/>
    <n v="0"/>
    <n v="2246071.1652000002"/>
    <n v="1667258.6259280001"/>
    <n v="1665872.51208"/>
  </r>
  <r>
    <n v="927513"/>
    <x v="4"/>
    <x v="40"/>
    <x v="1"/>
    <x v="0"/>
    <n v="523122.84018599999"/>
    <n v="0"/>
    <n v="645003.24214999995"/>
    <n v="523871.63327400002"/>
    <n v="523122.84018599999"/>
  </r>
  <r>
    <n v="927514"/>
    <x v="4"/>
    <x v="40"/>
    <x v="1"/>
    <x v="1"/>
    <n v="489809.03493600001"/>
    <n v="0"/>
    <n v="523122.84018599999"/>
    <n v="492938.65230700001"/>
    <n v="489809.03493600001"/>
  </r>
  <r>
    <n v="927515"/>
    <x v="4"/>
    <x v="40"/>
    <x v="1"/>
    <x v="2"/>
    <n v="375836.82124100003"/>
    <n v="55035.54739"/>
    <n v="489809.03493600001"/>
    <n v="448028.32425599999"/>
    <n v="430872.36863099999"/>
  </r>
  <r>
    <n v="927516"/>
    <x v="4"/>
    <x v="40"/>
    <x v="1"/>
    <x v="3"/>
    <n v="1035451.574878"/>
    <n v="0"/>
    <n v="1276359.686028"/>
    <n v="1036659.336992"/>
    <n v="1035451.574878"/>
  </r>
  <r>
    <n v="927517"/>
    <x v="4"/>
    <x v="40"/>
    <x v="2"/>
    <x v="0"/>
    <n v="728086.98847099999"/>
    <n v="0"/>
    <n v="830643.24239999999"/>
    <n v="729221.70250300004"/>
    <n v="728086.98847099999"/>
  </r>
  <r>
    <n v="927518"/>
    <x v="4"/>
    <x v="40"/>
    <x v="2"/>
    <x v="1"/>
    <n v="675415.26911500003"/>
    <n v="0"/>
    <n v="728086.98847099999"/>
    <n v="701511.81339200004"/>
    <n v="675415.26911500003"/>
  </r>
  <r>
    <n v="927519"/>
    <x v="4"/>
    <x v="40"/>
    <x v="2"/>
    <x v="2"/>
    <n v="265167.420935"/>
    <n v="300245.28602699999"/>
    <n v="675415.26911500003"/>
    <n v="638740.22000199999"/>
    <n v="565412.706962"/>
  </r>
  <r>
    <n v="927520"/>
    <x v="4"/>
    <x v="40"/>
    <x v="2"/>
    <x v="3"/>
    <n v="329501.47350299999"/>
    <n v="0"/>
    <n v="375836.82124100003"/>
    <n v="329947.14536700002"/>
    <n v="329501.47350299999"/>
  </r>
  <r>
    <n v="927521"/>
    <x v="4"/>
    <x v="40"/>
    <x v="3"/>
    <x v="0"/>
    <n v="186037.63899100001"/>
    <n v="0"/>
    <n v="205585.79500000001"/>
    <n v="193332.88161800001"/>
    <n v="186037.63899100001"/>
  </r>
  <r>
    <n v="927522"/>
    <x v="4"/>
    <x v="40"/>
    <x v="3"/>
    <x v="1"/>
    <n v="176814.589958"/>
    <n v="0"/>
    <n v="186037.63899100001"/>
    <n v="182800.584072"/>
    <n v="176814.589958"/>
  </r>
  <r>
    <n v="927523"/>
    <x v="4"/>
    <x v="40"/>
    <x v="3"/>
    <x v="2"/>
    <n v="0"/>
    <n v="152220.83119"/>
    <n v="176814.589958"/>
    <n v="172217.410619"/>
    <n v="152220.83119"/>
  </r>
  <r>
    <n v="927524"/>
    <x v="4"/>
    <x v="40"/>
    <x v="3"/>
    <x v="3"/>
    <n v="242590.40186400001"/>
    <n v="0"/>
    <n v="265167.420935"/>
    <n v="249363.44264699999"/>
    <n v="242590.40186400001"/>
  </r>
  <r>
    <n v="927525"/>
    <x v="4"/>
    <x v="41"/>
    <x v="0"/>
    <x v="0"/>
    <n v="51510.118734999996"/>
    <n v="0"/>
    <n v="69473.106"/>
    <n v="51569.886584"/>
    <n v="51510.118734999996"/>
  </r>
  <r>
    <n v="927526"/>
    <x v="4"/>
    <x v="41"/>
    <x v="0"/>
    <x v="1"/>
    <n v="47115.040259000001"/>
    <n v="0"/>
    <n v="51510.118734999996"/>
    <n v="47306.893045999997"/>
    <n v="47115.040259000001"/>
  </r>
  <r>
    <n v="927527"/>
    <x v="4"/>
    <x v="41"/>
    <x v="0"/>
    <x v="2"/>
    <n v="39478.863812000003"/>
    <n v="1372.0975980000001"/>
    <n v="47115.040259000001"/>
    <n v="41465.946931999999"/>
    <n v="40850.961410000004"/>
  </r>
  <r>
    <n v="927528"/>
    <x v="4"/>
    <x v="41"/>
    <x v="0"/>
    <x v="3"/>
    <n v="51527.012771000002"/>
    <n v="0"/>
    <n v="69473.106"/>
    <n v="51569.886584"/>
    <n v="51527.012771000002"/>
  </r>
  <r>
    <n v="927529"/>
    <x v="4"/>
    <x v="41"/>
    <x v="1"/>
    <x v="0"/>
    <n v="16194.814931000001"/>
    <n v="0"/>
    <n v="19967.9833"/>
    <n v="16217.996036"/>
    <n v="16194.814931000001"/>
  </r>
  <r>
    <n v="927530"/>
    <x v="4"/>
    <x v="41"/>
    <x v="1"/>
    <x v="1"/>
    <n v="15163.487546"/>
    <n v="0"/>
    <n v="16194.814931000001"/>
    <n v="15260.374110000001"/>
    <n v="15163.487546"/>
  </r>
  <r>
    <n v="927531"/>
    <x v="4"/>
    <x v="41"/>
    <x v="1"/>
    <x v="2"/>
    <n v="11617.843186"/>
    <n v="1701.255234"/>
    <n v="15163.487546"/>
    <n v="13870.042058999999"/>
    <n v="13319.09842"/>
  </r>
  <r>
    <n v="927532"/>
    <x v="4"/>
    <x v="41"/>
    <x v="1"/>
    <x v="3"/>
    <n v="32027.376103999999"/>
    <n v="0"/>
    <n v="39478.863812000003"/>
    <n v="32064.733187999998"/>
    <n v="32027.376103999999"/>
  </r>
  <r>
    <n v="927533"/>
    <x v="4"/>
    <x v="41"/>
    <x v="2"/>
    <x v="0"/>
    <n v="22523.159478000001"/>
    <n v="0"/>
    <n v="25695.707399999999"/>
    <n v="22558.261525999998"/>
    <n v="22523.159478000001"/>
  </r>
  <r>
    <n v="927534"/>
    <x v="4"/>
    <x v="41"/>
    <x v="2"/>
    <x v="1"/>
    <n v="20893.775140000002"/>
    <n v="0"/>
    <n v="22523.159478000001"/>
    <n v="21701.064157000001"/>
    <n v="20893.775140000002"/>
  </r>
  <r>
    <n v="927535"/>
    <x v="4"/>
    <x v="41"/>
    <x v="2"/>
    <x v="2"/>
    <n v="8200.2835909999994"/>
    <n v="9285.064069"/>
    <n v="20893.775140000002"/>
    <n v="19759.243149999998"/>
    <n v="17485.347659999999"/>
  </r>
  <r>
    <n v="927536"/>
    <x v="4"/>
    <x v="41"/>
    <x v="2"/>
    <x v="3"/>
    <n v="10185.527953999999"/>
    <n v="0"/>
    <n v="11617.843186"/>
    <n v="10199.304533"/>
    <n v="10185.527953999999"/>
  </r>
  <r>
    <n v="927537"/>
    <x v="4"/>
    <x v="41"/>
    <x v="3"/>
    <x v="0"/>
    <n v="5758.7030089999998"/>
    <n v="0"/>
    <n v="6363.8064999999997"/>
    <n v="5984.5236329999998"/>
    <n v="5758.7030089999998"/>
  </r>
  <r>
    <n v="927538"/>
    <x v="4"/>
    <x v="41"/>
    <x v="3"/>
    <x v="1"/>
    <n v="5473.2080919999999"/>
    <n v="0"/>
    <n v="5758.7030089999998"/>
    <n v="5658.501577"/>
    <n v="5473.2080919999999"/>
  </r>
  <r>
    <n v="927539"/>
    <x v="4"/>
    <x v="41"/>
    <x v="3"/>
    <x v="2"/>
    <n v="0"/>
    <n v="4703.8134330000003"/>
    <n v="5473.2080919999999"/>
    <n v="5330.9046820000003"/>
    <n v="4703.8134330000003"/>
  </r>
  <r>
    <n v="927540"/>
    <x v="4"/>
    <x v="41"/>
    <x v="3"/>
    <x v="3"/>
    <n v="7502.090886"/>
    <n v="0"/>
    <n v="8200.2835909999994"/>
    <n v="7711.5466889999998"/>
    <n v="7502.090886"/>
  </r>
  <r>
    <n v="927541"/>
    <x v="4"/>
    <x v="42"/>
    <x v="1"/>
    <x v="0"/>
    <n v="1423.966964"/>
    <n v="123.128602"/>
    <n v="1909.4251999999999"/>
    <n v="1550.835147"/>
    <n v="1547.095566"/>
  </r>
  <r>
    <n v="927542"/>
    <x v="4"/>
    <x v="42"/>
    <x v="1"/>
    <x v="1"/>
    <n v="1330.875837"/>
    <n v="0"/>
    <n v="1423.966964"/>
    <n v="1341.8040699999999"/>
    <n v="1330.875837"/>
  </r>
  <r>
    <n v="927543"/>
    <x v="4"/>
    <x v="42"/>
    <x v="1"/>
    <x v="2"/>
    <n v="1140.36725"/>
    <n v="0"/>
    <n v="1330.875837"/>
    <n v="1217.352128"/>
    <n v="1140.36725"/>
  </r>
  <r>
    <n v="927544"/>
    <x v="4"/>
    <x v="42"/>
    <x v="1"/>
    <x v="3"/>
    <n v="1425.7177939999999"/>
    <n v="123.279994"/>
    <n v="1909.4251999999999"/>
    <n v="1550.835147"/>
    <n v="1548.9977879999999"/>
  </r>
  <r>
    <n v="927545"/>
    <x v="4"/>
    <x v="42"/>
    <x v="2"/>
    <x v="0"/>
    <n v="608.07879800000001"/>
    <n v="610.69313699999998"/>
    <n v="1391.2671499999999"/>
    <n v="1221.393431"/>
    <n v="1218.7719340000001"/>
  </r>
  <r>
    <n v="927546"/>
    <x v="4"/>
    <x v="42"/>
    <x v="2"/>
    <x v="1"/>
    <n v="513.90117399999997"/>
    <n v="0"/>
    <n v="608.07879800000001"/>
    <n v="585.88392199999998"/>
    <n v="513.90117399999997"/>
  </r>
  <r>
    <n v="927547"/>
    <x v="4"/>
    <x v="42"/>
    <x v="2"/>
    <x v="2"/>
    <n v="411.22583600000002"/>
    <n v="0"/>
    <n v="513.90117399999997"/>
    <n v="485.99634099999997"/>
    <n v="411.22583600000002"/>
  </r>
  <r>
    <n v="927548"/>
    <x v="4"/>
    <x v="42"/>
    <x v="2"/>
    <x v="3"/>
    <n v="498.56718000000001"/>
    <n v="500.710691"/>
    <n v="1140.36725"/>
    <n v="1001.128409"/>
    <n v="999.277871"/>
  </r>
  <r>
    <n v="927549"/>
    <x v="4"/>
    <x v="42"/>
    <x v="3"/>
    <x v="0"/>
    <n v="33.256708000000003"/>
    <n v="626.758241"/>
    <n v="734.89729999999997"/>
    <n v="691.09742100000005"/>
    <n v="660.014949"/>
  </r>
  <r>
    <n v="927550"/>
    <x v="4"/>
    <x v="42"/>
    <x v="3"/>
    <x v="1"/>
    <n v="26.445260999999999"/>
    <n v="0"/>
    <n v="33.256708000000003"/>
    <n v="32.678041"/>
    <n v="26.445260999999999"/>
  </r>
  <r>
    <n v="927551"/>
    <x v="4"/>
    <x v="42"/>
    <x v="3"/>
    <x v="2"/>
    <n v="0"/>
    <n v="16.325866999999999"/>
    <n v="26.445260999999999"/>
    <n v="25.757684000000001"/>
    <n v="16.325866999999999"/>
  </r>
  <r>
    <n v="927552"/>
    <x v="4"/>
    <x v="42"/>
    <x v="3"/>
    <x v="3"/>
    <n v="18.819963999999999"/>
    <n v="354.68235199999998"/>
    <n v="411.22583600000002"/>
    <n v="386.71677599999998"/>
    <n v="373.50231500000001"/>
  </r>
  <r>
    <n v="927553"/>
    <x v="4"/>
    <x v="43"/>
    <x v="1"/>
    <x v="0"/>
    <n v="26977.829555"/>
    <n v="2332.7384139999999"/>
    <n v="36175.100200000001"/>
    <n v="29381.416381999999"/>
    <n v="29310.56797"/>
  </r>
  <r>
    <n v="927554"/>
    <x v="4"/>
    <x v="43"/>
    <x v="1"/>
    <x v="1"/>
    <n v="25214.167458"/>
    <n v="0"/>
    <n v="26977.829555"/>
    <n v="25421.208790000001"/>
    <n v="25214.167458"/>
  </r>
  <r>
    <n v="927555"/>
    <x v="4"/>
    <x v="43"/>
    <x v="1"/>
    <x v="2"/>
    <n v="21581.560085000001"/>
    <n v="0"/>
    <n v="25214.167458"/>
    <n v="23063.398974"/>
    <n v="21581.560085000001"/>
  </r>
  <r>
    <n v="927556"/>
    <x v="4"/>
    <x v="43"/>
    <x v="1"/>
    <x v="3"/>
    <n v="27010.999983000002"/>
    <n v="2335.6066190000001"/>
    <n v="36175.100200000001"/>
    <n v="29381.416381999999"/>
    <n v="29346.606602"/>
  </r>
  <r>
    <n v="927557"/>
    <x v="4"/>
    <x v="43"/>
    <x v="2"/>
    <x v="0"/>
    <n v="11549.145966"/>
    <n v="11598.799698999999"/>
    <n v="26424.120449999999"/>
    <n v="23197.735343"/>
    <n v="23147.945664999999"/>
  </r>
  <r>
    <n v="927558"/>
    <x v="4"/>
    <x v="43"/>
    <x v="2"/>
    <x v="1"/>
    <n v="9760.4450230000002"/>
    <n v="0"/>
    <n v="11549.145966"/>
    <n v="11127.602139000001"/>
    <n v="9760.4450230000002"/>
  </r>
  <r>
    <n v="927559"/>
    <x v="4"/>
    <x v="43"/>
    <x v="2"/>
    <x v="2"/>
    <n v="7810.348301"/>
    <n v="0"/>
    <n v="9760.4450230000002"/>
    <n v="9230.4528590000009"/>
    <n v="7810.348301"/>
  </r>
  <r>
    <n v="927560"/>
    <x v="4"/>
    <x v="43"/>
    <x v="2"/>
    <x v="3"/>
    <n v="9435.4319230000001"/>
    <n v="9475.9980749999995"/>
    <n v="21581.560085000001"/>
    <n v="18946.451599"/>
    <n v="18911.429998"/>
  </r>
  <r>
    <n v="927561"/>
    <x v="4"/>
    <x v="43"/>
    <x v="3"/>
    <x v="0"/>
    <n v="631.53078400000004"/>
    <n v="11901.873308"/>
    <n v="13955.388199999999"/>
    <n v="13123.647063"/>
    <n v="12533.404092000001"/>
  </r>
  <r>
    <n v="927562"/>
    <x v="4"/>
    <x v="43"/>
    <x v="3"/>
    <x v="1"/>
    <n v="502.18429400000002"/>
    <n v="0"/>
    <n v="631.53078400000004"/>
    <n v="620.542148"/>
    <n v="502.18429400000002"/>
  </r>
  <r>
    <n v="927563"/>
    <x v="4"/>
    <x v="43"/>
    <x v="3"/>
    <x v="2"/>
    <n v="0"/>
    <n v="310.02129600000001"/>
    <n v="502.18429400000002"/>
    <n v="489.12750199999999"/>
    <n v="310.02129600000001"/>
  </r>
  <r>
    <n v="927564"/>
    <x v="4"/>
    <x v="43"/>
    <x v="3"/>
    <x v="3"/>
    <n v="357.44464199999999"/>
    <n v="6736.4267040000004"/>
    <n v="7810.348301"/>
    <n v="7344.8515420000003"/>
    <n v="7093.8713449999996"/>
  </r>
  <r>
    <n v="927565"/>
    <x v="4"/>
    <x v="44"/>
    <x v="1"/>
    <x v="0"/>
    <n v="103749.00853399999"/>
    <n v="443.839653"/>
    <n v="128347.0083"/>
    <n v="104243.440141"/>
    <n v="104192.848187"/>
  </r>
  <r>
    <n v="927566"/>
    <x v="4"/>
    <x v="44"/>
    <x v="1"/>
    <x v="1"/>
    <n v="97425.579868999994"/>
    <n v="0"/>
    <n v="103749.00853399999"/>
    <n v="97762.690740999999"/>
    <n v="97425.579868999994"/>
  </r>
  <r>
    <n v="927567"/>
    <x v="4"/>
    <x v="44"/>
    <x v="1"/>
    <x v="2"/>
    <n v="87009.582735999997"/>
    <n v="0"/>
    <n v="97425.579868999994"/>
    <n v="89115.177905999997"/>
    <n v="87009.582735999997"/>
  </r>
  <r>
    <n v="927568"/>
    <x v="4"/>
    <x v="44"/>
    <x v="1"/>
    <x v="3"/>
    <n v="103762.258717"/>
    <n v="443.89633700000002"/>
    <n v="128347.0083"/>
    <n v="104243.440141"/>
    <n v="104206.155054"/>
  </r>
  <r>
    <n v="927569"/>
    <x v="4"/>
    <x v="44"/>
    <x v="2"/>
    <x v="0"/>
    <n v="23795.930468999999"/>
    <n v="18751.149568000001"/>
    <n v="50251.348899999997"/>
    <n v="44115.659199000002"/>
    <n v="42547.080037"/>
  </r>
  <r>
    <n v="927570"/>
    <x v="4"/>
    <x v="44"/>
    <x v="2"/>
    <x v="1"/>
    <n v="21664.209294"/>
    <n v="0"/>
    <n v="23795.930468999999"/>
    <n v="22927.379007"/>
    <n v="21664.209294"/>
  </r>
  <r>
    <n v="927571"/>
    <x v="4"/>
    <x v="44"/>
    <x v="2"/>
    <x v="2"/>
    <n v="18848.616129999999"/>
    <n v="0"/>
    <n v="21664.209294"/>
    <n v="20487.84273"/>
    <n v="18848.616129999999"/>
  </r>
  <r>
    <n v="927572"/>
    <x v="4"/>
    <x v="44"/>
    <x v="2"/>
    <x v="3"/>
    <n v="42021.789622999997"/>
    <n v="33113.093155000002"/>
    <n v="87009.582735999997"/>
    <n v="76385.712683999998"/>
    <n v="75134.882777999999"/>
  </r>
  <r>
    <n v="927573"/>
    <x v="4"/>
    <x v="44"/>
    <x v="3"/>
    <x v="0"/>
    <n v="1388.7368100000001"/>
    <n v="31893.544662"/>
    <n v="35405.918400000002"/>
    <n v="33295.725662999997"/>
    <n v="33282.281472000002"/>
  </r>
  <r>
    <n v="927574"/>
    <x v="4"/>
    <x v="44"/>
    <x v="3"/>
    <x v="1"/>
    <n v="1087.751759"/>
    <n v="0"/>
    <n v="1388.7368100000001"/>
    <n v="1364.5727890000001"/>
    <n v="1087.751759"/>
  </r>
  <r>
    <n v="927575"/>
    <x v="4"/>
    <x v="44"/>
    <x v="3"/>
    <x v="2"/>
    <n v="0"/>
    <n v="636.49035700000002"/>
    <n v="1087.751759"/>
    <n v="1059.4702130000001"/>
    <n v="636.49035700000002"/>
  </r>
  <r>
    <n v="927576"/>
    <x v="4"/>
    <x v="44"/>
    <x v="3"/>
    <x v="3"/>
    <n v="739.07268299999998"/>
    <n v="16973.444829"/>
    <n v="18848.616129999999"/>
    <n v="17725.238609"/>
    <n v="17712.517511999999"/>
  </r>
  <r>
    <n v="927577"/>
    <x v="4"/>
    <x v="45"/>
    <x v="1"/>
    <x v="0"/>
    <n v="155623.512801"/>
    <n v="665.75947900000006"/>
    <n v="192520.51245000001"/>
    <n v="156365.16021199999"/>
    <n v="156289.27228"/>
  </r>
  <r>
    <n v="927578"/>
    <x v="4"/>
    <x v="45"/>
    <x v="1"/>
    <x v="1"/>
    <n v="146138.36980300001"/>
    <n v="0"/>
    <n v="155623.512801"/>
    <n v="146644.036112"/>
    <n v="146138.36980300001"/>
  </r>
  <r>
    <n v="927579"/>
    <x v="4"/>
    <x v="45"/>
    <x v="1"/>
    <x v="2"/>
    <n v="130478.88804000001"/>
    <n v="0"/>
    <n v="146138.36980300001"/>
    <n v="133672.766859"/>
    <n v="130478.88804000001"/>
  </r>
  <r>
    <n v="927580"/>
    <x v="4"/>
    <x v="45"/>
    <x v="1"/>
    <x v="3"/>
    <n v="155643.388075"/>
    <n v="665.84450600000002"/>
    <n v="192520.51245000001"/>
    <n v="156365.16021199999"/>
    <n v="156309.23258099999"/>
  </r>
  <r>
    <n v="927581"/>
    <x v="4"/>
    <x v="45"/>
    <x v="2"/>
    <x v="0"/>
    <n v="35693.895703000002"/>
    <n v="28126.724352000001"/>
    <n v="75377.023350000003"/>
    <n v="66173.488798999999"/>
    <n v="63820.620054999999"/>
  </r>
  <r>
    <n v="927582"/>
    <x v="4"/>
    <x v="45"/>
    <x v="2"/>
    <x v="1"/>
    <n v="32496.313942000001"/>
    <n v="0"/>
    <n v="35693.895703000002"/>
    <n v="34391.068509999997"/>
    <n v="32496.313942000001"/>
  </r>
  <r>
    <n v="927583"/>
    <x v="4"/>
    <x v="45"/>
    <x v="2"/>
    <x v="2"/>
    <n v="28272.924195"/>
    <n v="0"/>
    <n v="32496.313942000001"/>
    <n v="30731.764094999999"/>
    <n v="28272.924195"/>
  </r>
  <r>
    <n v="927584"/>
    <x v="4"/>
    <x v="45"/>
    <x v="2"/>
    <x v="3"/>
    <n v="63015.546231"/>
    <n v="49656.134859999998"/>
    <n v="130478.88804000001"/>
    <n v="114547.41581000001"/>
    <n v="112671.68109100001"/>
  </r>
  <r>
    <n v="927585"/>
    <x v="4"/>
    <x v="45"/>
    <x v="3"/>
    <x v="0"/>
    <n v="2083.1052140000002"/>
    <n v="47840.316994000001"/>
    <n v="53108.8776"/>
    <n v="49943.588495000004"/>
    <n v="49923.422208000004"/>
  </r>
  <r>
    <n v="927586"/>
    <x v="4"/>
    <x v="45"/>
    <x v="3"/>
    <x v="1"/>
    <n v="1631.627639"/>
    <n v="0"/>
    <n v="2083.1052140000002"/>
    <n v="2046.8591839999999"/>
    <n v="1631.627639"/>
  </r>
  <r>
    <n v="927587"/>
    <x v="4"/>
    <x v="45"/>
    <x v="3"/>
    <x v="2"/>
    <n v="0"/>
    <n v="954.73553500000003"/>
    <n v="1631.627639"/>
    <n v="1589.20532"/>
    <n v="954.73553500000003"/>
  </r>
  <r>
    <n v="927588"/>
    <x v="4"/>
    <x v="45"/>
    <x v="3"/>
    <x v="3"/>
    <n v="1108.6090240000001"/>
    <n v="25460.167243"/>
    <n v="28272.924195"/>
    <n v="26587.857913"/>
    <n v="26568.776268000001"/>
  </r>
  <r>
    <n v="927589"/>
    <x v="4"/>
    <x v="46"/>
    <x v="0"/>
    <x v="0"/>
    <n v="6612.6850489999997"/>
    <n v="0"/>
    <n v="8933.1450000000004"/>
    <n v="6631.0735340000001"/>
    <n v="6612.6850489999997"/>
  </r>
  <r>
    <n v="927590"/>
    <x v="4"/>
    <x v="46"/>
    <x v="0"/>
    <x v="1"/>
    <n v="6054.2583610000001"/>
    <n v="0"/>
    <n v="6612.6850489999997"/>
    <n v="6073.0899490000002"/>
    <n v="6054.2583610000001"/>
  </r>
  <r>
    <n v="927591"/>
    <x v="4"/>
    <x v="46"/>
    <x v="0"/>
    <x v="2"/>
    <n v="4952.3711659999999"/>
    <n v="325.97064999999998"/>
    <n v="6054.2583610000001"/>
    <n v="5328.3527839999997"/>
    <n v="5278.3418160000001"/>
  </r>
  <r>
    <n v="927592"/>
    <x v="4"/>
    <x v="46"/>
    <x v="0"/>
    <x v="3"/>
    <n v="6622.6830810000001"/>
    <n v="0"/>
    <n v="8933.1450000000004"/>
    <n v="6631.0735340000001"/>
    <n v="6622.6830810000001"/>
  </r>
  <r>
    <n v="927593"/>
    <x v="4"/>
    <x v="46"/>
    <x v="1"/>
    <x v="0"/>
    <n v="3877.6374970000002"/>
    <n v="0"/>
    <n v="4787.28"/>
    <n v="3888.2288159999998"/>
    <n v="3877.6374970000002"/>
  </r>
  <r>
    <n v="927594"/>
    <x v="4"/>
    <x v="46"/>
    <x v="1"/>
    <x v="1"/>
    <n v="3613.3872040000001"/>
    <n v="0"/>
    <n v="3877.6374970000002"/>
    <n v="3653.897813"/>
    <n v="3613.3872040000001"/>
  </r>
  <r>
    <n v="927595"/>
    <x v="4"/>
    <x v="46"/>
    <x v="1"/>
    <x v="2"/>
    <n v="2477.1792350000001"/>
    <n v="630.07823499999995"/>
    <n v="3613.3872040000001"/>
    <n v="3305.1652760000002"/>
    <n v="3107.25747"/>
  </r>
  <r>
    <n v="927596"/>
    <x v="4"/>
    <x v="46"/>
    <x v="1"/>
    <x v="3"/>
    <n v="4016.3057739999999"/>
    <n v="0"/>
    <n v="4952.3711659999999"/>
    <n v="4022.315861"/>
    <n v="4016.3057739999999"/>
  </r>
  <r>
    <n v="927597"/>
    <x v="4"/>
    <x v="46"/>
    <x v="2"/>
    <x v="0"/>
    <n v="1945.437584"/>
    <n v="0"/>
    <n v="2236.2600000000002"/>
    <n v="1963.2126539999999"/>
    <n v="1945.437584"/>
  </r>
  <r>
    <n v="927598"/>
    <x v="4"/>
    <x v="46"/>
    <x v="2"/>
    <x v="1"/>
    <n v="1776.167561"/>
    <n v="0"/>
    <n v="1945.437584"/>
    <n v="1874.429112"/>
    <n v="1776.167561"/>
  </r>
  <r>
    <n v="927599"/>
    <x v="4"/>
    <x v="46"/>
    <x v="2"/>
    <x v="2"/>
    <n v="504.98139800000001"/>
    <n v="982.39396599999998"/>
    <n v="1776.167561"/>
    <n v="1679.7216619999999"/>
    <n v="1487.375364"/>
  </r>
  <r>
    <n v="927600"/>
    <x v="4"/>
    <x v="46"/>
    <x v="2"/>
    <x v="3"/>
    <n v="2160.5626929999999"/>
    <n v="0"/>
    <n v="2477.1792350000001"/>
    <n v="2174.7156500000001"/>
    <n v="2160.5626929999999"/>
  </r>
  <r>
    <n v="927601"/>
    <x v="4"/>
    <x v="46"/>
    <x v="3"/>
    <x v="0"/>
    <n v="351.005988"/>
    <n v="0"/>
    <n v="419.98500000000001"/>
    <n v="394.95389399999999"/>
    <n v="351.005988"/>
  </r>
  <r>
    <n v="927602"/>
    <x v="4"/>
    <x v="46"/>
    <x v="3"/>
    <x v="1"/>
    <n v="344.18949400000002"/>
    <n v="0"/>
    <n v="351.005988"/>
    <n v="344.898484"/>
    <n v="344.18949400000002"/>
  </r>
  <r>
    <n v="927603"/>
    <x v="4"/>
    <x v="46"/>
    <x v="3"/>
    <x v="2"/>
    <n v="0"/>
    <n v="294.75444900000002"/>
    <n v="344.18949400000002"/>
    <n v="335.240567"/>
    <n v="294.75444900000002"/>
  </r>
  <r>
    <n v="927604"/>
    <x v="4"/>
    <x v="46"/>
    <x v="3"/>
    <x v="3"/>
    <n v="437.02470699999998"/>
    <n v="0"/>
    <n v="504.98139800000001"/>
    <n v="474.88450699999999"/>
    <n v="437.02470699999998"/>
  </r>
  <r>
    <n v="927605"/>
    <x v="4"/>
    <x v="47"/>
    <x v="0"/>
    <x v="0"/>
    <n v="348.70169800000002"/>
    <n v="0"/>
    <n v="471.06475"/>
    <n v="349.67136399999998"/>
    <n v="348.70169800000002"/>
  </r>
  <r>
    <n v="927606"/>
    <x v="4"/>
    <x v="47"/>
    <x v="0"/>
    <x v="1"/>
    <n v="319.25460800000002"/>
    <n v="0"/>
    <n v="348.70169800000002"/>
    <n v="320.24763899999999"/>
    <n v="319.25460800000002"/>
  </r>
  <r>
    <n v="927607"/>
    <x v="4"/>
    <x v="47"/>
    <x v="0"/>
    <x v="2"/>
    <n v="261.14962700000001"/>
    <n v="17.189163000000001"/>
    <n v="319.25460800000002"/>
    <n v="280.97597999999999"/>
    <n v="278.33879000000002"/>
  </r>
  <r>
    <n v="927608"/>
    <x v="4"/>
    <x v="47"/>
    <x v="0"/>
    <x v="3"/>
    <n v="349.22891700000002"/>
    <n v="0"/>
    <n v="471.06475"/>
    <n v="349.67136399999998"/>
    <n v="349.22891700000002"/>
  </r>
  <r>
    <n v="927609"/>
    <x v="4"/>
    <x v="47"/>
    <x v="1"/>
    <x v="0"/>
    <n v="204.47651300000001"/>
    <n v="0"/>
    <n v="252.44399999999999"/>
    <n v="205.03501700000001"/>
    <n v="204.47651300000001"/>
  </r>
  <r>
    <n v="927610"/>
    <x v="4"/>
    <x v="47"/>
    <x v="1"/>
    <x v="1"/>
    <n v="190.54200299999999"/>
    <n v="0"/>
    <n v="204.47651300000001"/>
    <n v="192.67821799999999"/>
    <n v="190.54200299999999"/>
  </r>
  <r>
    <n v="927611"/>
    <x v="4"/>
    <x v="47"/>
    <x v="1"/>
    <x v="2"/>
    <n v="130.62721099999999"/>
    <n v="33.225436999999999"/>
    <n v="190.54200299999999"/>
    <n v="174.28877"/>
    <n v="163.85264799999999"/>
  </r>
  <r>
    <n v="927612"/>
    <x v="4"/>
    <x v="47"/>
    <x v="1"/>
    <x v="3"/>
    <n v="211.788802"/>
    <n v="0"/>
    <n v="261.14962700000001"/>
    <n v="212.105727"/>
    <n v="211.788802"/>
  </r>
  <r>
    <n v="927613"/>
    <x v="4"/>
    <x v="47"/>
    <x v="2"/>
    <x v="0"/>
    <n v="102.587282"/>
    <n v="0"/>
    <n v="117.923"/>
    <n v="103.524602"/>
    <n v="102.587282"/>
  </r>
  <r>
    <n v="927614"/>
    <x v="4"/>
    <x v="47"/>
    <x v="2"/>
    <x v="1"/>
    <n v="93.661294999999996"/>
    <n v="0"/>
    <n v="102.587282"/>
    <n v="98.842847000000006"/>
    <n v="93.661294999999996"/>
  </r>
  <r>
    <n v="927615"/>
    <x v="4"/>
    <x v="47"/>
    <x v="2"/>
    <x v="2"/>
    <n v="26.628799999999998"/>
    <n v="51.803834999999999"/>
    <n v="93.661294999999996"/>
    <n v="88.575486999999995"/>
    <n v="78.432635000000005"/>
  </r>
  <r>
    <n v="927616"/>
    <x v="4"/>
    <x v="47"/>
    <x v="2"/>
    <x v="3"/>
    <n v="113.93131099999999"/>
    <n v="0"/>
    <n v="130.62721099999999"/>
    <n v="114.677629"/>
    <n v="113.93131099999999"/>
  </r>
  <r>
    <n v="927617"/>
    <x v="4"/>
    <x v="47"/>
    <x v="3"/>
    <x v="0"/>
    <n v="18.509332000000001"/>
    <n v="0"/>
    <n v="22.146750000000001"/>
    <n v="20.826803999999999"/>
    <n v="18.509332000000001"/>
  </r>
  <r>
    <n v="927618"/>
    <x v="4"/>
    <x v="47"/>
    <x v="3"/>
    <x v="1"/>
    <n v="18.149882999999999"/>
    <n v="0"/>
    <n v="18.509332000000001"/>
    <n v="18.187270000000002"/>
    <n v="18.149882999999999"/>
  </r>
  <r>
    <n v="927619"/>
    <x v="4"/>
    <x v="47"/>
    <x v="3"/>
    <x v="2"/>
    <n v="0"/>
    <n v="15.366031"/>
    <n v="18.149882999999999"/>
    <n v="17.677986000000001"/>
    <n v="15.366031"/>
  </r>
  <r>
    <n v="927620"/>
    <x v="4"/>
    <x v="47"/>
    <x v="3"/>
    <x v="3"/>
    <n v="23.045292"/>
    <n v="0"/>
    <n v="26.628799999999998"/>
    <n v="25.041723999999999"/>
    <n v="23.045292"/>
  </r>
  <r>
    <n v="927621"/>
    <x v="4"/>
    <x v="48"/>
    <x v="0"/>
    <x v="0"/>
    <n v="313289.79304000002"/>
    <n v="0"/>
    <n v="422622.8334"/>
    <n v="313712.92923299997"/>
    <n v="313289.79304000002"/>
  </r>
  <r>
    <n v="927622"/>
    <x v="4"/>
    <x v="48"/>
    <x v="0"/>
    <x v="1"/>
    <n v="287029.636933"/>
    <n v="0"/>
    <n v="313289.79304000002"/>
    <n v="287725.345928"/>
    <n v="287029.636933"/>
  </r>
  <r>
    <n v="927623"/>
    <x v="4"/>
    <x v="48"/>
    <x v="0"/>
    <x v="2"/>
    <n v="204422.477186"/>
    <n v="43135.280669"/>
    <n v="287029.636933"/>
    <n v="252614.78346499999"/>
    <n v="247557.757855"/>
  </r>
  <r>
    <n v="927624"/>
    <x v="4"/>
    <x v="48"/>
    <x v="0"/>
    <x v="3"/>
    <n v="313440.17800800002"/>
    <n v="0"/>
    <n v="422622.8334"/>
    <n v="313712.92923299997"/>
    <n v="313440.17800800002"/>
  </r>
  <r>
    <n v="927625"/>
    <x v="4"/>
    <x v="48"/>
    <x v="1"/>
    <x v="0"/>
    <n v="184692.09628900001"/>
    <n v="0"/>
    <n v="228999.41250000001"/>
    <n v="185993.32283300001"/>
    <n v="184692.09628900001"/>
  </r>
  <r>
    <n v="927626"/>
    <x v="4"/>
    <x v="48"/>
    <x v="1"/>
    <x v="1"/>
    <n v="172522.410194"/>
    <n v="0"/>
    <n v="184692.09628900001"/>
    <n v="174035.362333"/>
    <n v="172522.410194"/>
  </r>
  <r>
    <n v="927627"/>
    <x v="4"/>
    <x v="48"/>
    <x v="1"/>
    <x v="2"/>
    <n v="126579.946214"/>
    <n v="21678.091627000002"/>
    <n v="172522.410194"/>
    <n v="157806.24860399999"/>
    <n v="148258.03784199999"/>
  </r>
  <r>
    <n v="927628"/>
    <x v="4"/>
    <x v="48"/>
    <x v="1"/>
    <x v="3"/>
    <n v="165020.45146000001"/>
    <n v="0"/>
    <n v="204422.477186"/>
    <n v="166031.93596999999"/>
    <n v="165020.45146000001"/>
  </r>
  <r>
    <n v="927629"/>
    <x v="4"/>
    <x v="48"/>
    <x v="2"/>
    <x v="0"/>
    <n v="349667.78527699999"/>
    <n v="0"/>
    <n v="398837.70500000002"/>
    <n v="350139.62121999997"/>
    <n v="349667.78527699999"/>
  </r>
  <r>
    <n v="927630"/>
    <x v="4"/>
    <x v="48"/>
    <x v="2"/>
    <x v="1"/>
    <n v="329141.31021899998"/>
    <n v="0"/>
    <n v="349667.78527699999"/>
    <n v="336904.91111400002"/>
    <n v="329141.31021899998"/>
  </r>
  <r>
    <n v="927631"/>
    <x v="4"/>
    <x v="48"/>
    <x v="2"/>
    <x v="2"/>
    <n v="147626.07541600001"/>
    <n v="122780.86408100001"/>
    <n v="329141.31021899998"/>
    <n v="311268.93707400002"/>
    <n v="270406.93949700001"/>
  </r>
  <r>
    <n v="927632"/>
    <x v="4"/>
    <x v="48"/>
    <x v="2"/>
    <x v="3"/>
    <n v="111001.298568"/>
    <n v="0"/>
    <n v="126579.946214"/>
    <n v="111124.53478099999"/>
    <n v="111001.298568"/>
  </r>
  <r>
    <n v="927633"/>
    <x v="4"/>
    <x v="48"/>
    <x v="3"/>
    <x v="0"/>
    <n v="76106.968691000002"/>
    <n v="0"/>
    <n v="80931"/>
    <n v="76107.512400000007"/>
    <n v="76106.968691000002"/>
  </r>
  <r>
    <n v="927634"/>
    <x v="4"/>
    <x v="48"/>
    <x v="3"/>
    <x v="1"/>
    <n v="73547.816732000007"/>
    <n v="0"/>
    <n v="76106.968691000002"/>
    <n v="74782.707435999997"/>
    <n v="73547.816732000007"/>
  </r>
  <r>
    <n v="927635"/>
    <x v="4"/>
    <x v="48"/>
    <x v="3"/>
    <x v="2"/>
    <n v="0"/>
    <n v="58188.656949999997"/>
    <n v="73547.816732000007"/>
    <n v="71635.573497000005"/>
    <n v="58188.656949999997"/>
  </r>
  <r>
    <n v="927636"/>
    <x v="4"/>
    <x v="48"/>
    <x v="3"/>
    <x v="3"/>
    <n v="138826.85382700001"/>
    <n v="0"/>
    <n v="147626.07541600001"/>
    <n v="138827.56132099999"/>
    <n v="138826.85382700001"/>
  </r>
  <r>
    <n v="927637"/>
    <x v="4"/>
    <x v="49"/>
    <x v="0"/>
    <x v="0"/>
    <n v="6396.3747020000001"/>
    <n v="0"/>
    <n v="8628.6054000000004"/>
    <n v="6405.0137880000002"/>
    <n v="6396.3747020000001"/>
  </r>
  <r>
    <n v="927638"/>
    <x v="4"/>
    <x v="49"/>
    <x v="0"/>
    <x v="1"/>
    <n v="5860.2263759999996"/>
    <n v="0"/>
    <n v="6396.3747020000001"/>
    <n v="5874.4305260000001"/>
    <n v="5860.2263759999996"/>
  </r>
  <r>
    <n v="927639"/>
    <x v="4"/>
    <x v="49"/>
    <x v="0"/>
    <x v="2"/>
    <n v="4173.5479150000001"/>
    <n v="880.66225999999995"/>
    <n v="5860.2263759999996"/>
    <n v="5157.5852329999998"/>
    <n v="5054.2101750000002"/>
  </r>
  <r>
    <n v="927640"/>
    <x v="4"/>
    <x v="49"/>
    <x v="0"/>
    <x v="3"/>
    <n v="6399.4450820000002"/>
    <n v="0"/>
    <n v="8628.6054000000004"/>
    <n v="6405.0137880000002"/>
    <n v="6399.4450820000002"/>
  </r>
  <r>
    <n v="927641"/>
    <x v="4"/>
    <x v="49"/>
    <x v="1"/>
    <x v="0"/>
    <n v="3772.0130559999998"/>
    <n v="0"/>
    <n v="4676.9125000000004"/>
    <n v="3798.5883330000001"/>
    <n v="3772.0130559999998"/>
  </r>
  <r>
    <n v="927642"/>
    <x v="4"/>
    <x v="49"/>
    <x v="1"/>
    <x v="1"/>
    <n v="3523.4685009999998"/>
    <n v="0"/>
    <n v="3772.0130559999998"/>
    <n v="3554.3679029999998"/>
    <n v="3523.4685009999998"/>
  </r>
  <r>
    <n v="927643"/>
    <x v="4"/>
    <x v="49"/>
    <x v="1"/>
    <x v="2"/>
    <n v="2585.1740239999999"/>
    <n v="442.73710799999998"/>
    <n v="3523.4685009999998"/>
    <n v="3222.9166380000001"/>
    <n v="3027.9111320000002"/>
  </r>
  <r>
    <n v="927644"/>
    <x v="4"/>
    <x v="49"/>
    <x v="1"/>
    <x v="3"/>
    <n v="3369.104859"/>
    <n v="0"/>
    <n v="4173.5479150000001"/>
    <n v="3389.7556169999998"/>
    <n v="3369.104859"/>
  </r>
  <r>
    <n v="927645"/>
    <x v="4"/>
    <x v="49"/>
    <x v="2"/>
    <x v="0"/>
    <n v="7136.7008150000001"/>
    <n v="0"/>
    <n v="8140.2562500000004"/>
    <n v="7146.330962"/>
    <n v="7136.7008150000001"/>
  </r>
  <r>
    <n v="927646"/>
    <x v="4"/>
    <x v="49"/>
    <x v="2"/>
    <x v="1"/>
    <n v="6717.7565560000003"/>
    <n v="0"/>
    <n v="7136.7008150000001"/>
    <n v="6876.2112360000001"/>
    <n v="6717.7565560000003"/>
  </r>
  <r>
    <n v="927647"/>
    <x v="4"/>
    <x v="49"/>
    <x v="2"/>
    <x v="2"/>
    <n v="3013.0403120000001"/>
    <n v="2505.9508759999999"/>
    <n v="6717.7565560000003"/>
    <n v="6352.9823749999996"/>
    <n v="5518.991188"/>
  </r>
  <r>
    <n v="927648"/>
    <x v="4"/>
    <x v="49"/>
    <x v="2"/>
    <x v="3"/>
    <n v="2267.007392"/>
    <n v="0"/>
    <n v="2585.1740239999999"/>
    <n v="2269.5242760000001"/>
    <n v="2267.007392"/>
  </r>
  <r>
    <n v="927649"/>
    <x v="4"/>
    <x v="49"/>
    <x v="3"/>
    <x v="0"/>
    <n v="1552.582161"/>
    <n v="0"/>
    <n v="1650.9924000000001"/>
    <n v="1552.593253"/>
    <n v="1552.582161"/>
  </r>
  <r>
    <n v="927650"/>
    <x v="4"/>
    <x v="49"/>
    <x v="3"/>
    <x v="1"/>
    <n v="1500.3754610000001"/>
    <n v="0"/>
    <n v="1552.582161"/>
    <n v="1525.5672320000001"/>
    <n v="1500.3754610000001"/>
  </r>
  <r>
    <n v="927651"/>
    <x v="4"/>
    <x v="49"/>
    <x v="3"/>
    <x v="2"/>
    <n v="0"/>
    <n v="1187.0486020000001"/>
    <n v="1500.3754610000001"/>
    <n v="1461.3656989999999"/>
    <n v="1187.0486020000001"/>
  </r>
  <r>
    <n v="927652"/>
    <x v="4"/>
    <x v="49"/>
    <x v="3"/>
    <x v="3"/>
    <n v="2833.4486689999999"/>
    <n v="0"/>
    <n v="3013.0403120000001"/>
    <n v="2833.4631089999998"/>
    <n v="2833.4486689999999"/>
  </r>
  <r>
    <n v="927653"/>
    <x v="4"/>
    <x v="50"/>
    <x v="0"/>
    <x v="0"/>
    <n v="113375.889884"/>
    <n v="0"/>
    <n v="152879.35355"/>
    <n v="113482.34414"/>
    <n v="113375.889884"/>
  </r>
  <r>
    <n v="927654"/>
    <x v="4"/>
    <x v="50"/>
    <x v="0"/>
    <x v="1"/>
    <n v="103638.711776"/>
    <n v="0"/>
    <n v="113375.889884"/>
    <n v="104124.41727000001"/>
    <n v="103638.711776"/>
  </r>
  <r>
    <n v="927655"/>
    <x v="4"/>
    <x v="50"/>
    <x v="0"/>
    <x v="2"/>
    <n v="81448.846644000005"/>
    <n v="8439.9117040000001"/>
    <n v="103638.711776"/>
    <n v="91212.430233999999"/>
    <n v="89888.758348000003"/>
  </r>
  <r>
    <n v="927656"/>
    <x v="4"/>
    <x v="50"/>
    <x v="0"/>
    <x v="3"/>
    <n v="113404.321595"/>
    <n v="0"/>
    <n v="152879.35355"/>
    <n v="113482.34414"/>
    <n v="113404.321595"/>
  </r>
  <r>
    <n v="927657"/>
    <x v="4"/>
    <x v="50"/>
    <x v="1"/>
    <x v="0"/>
    <n v="195299.80145999999"/>
    <n v="0"/>
    <n v="240912.69949999999"/>
    <n v="195669.29453399999"/>
    <n v="195299.80145999999"/>
  </r>
  <r>
    <n v="927658"/>
    <x v="4"/>
    <x v="50"/>
    <x v="1"/>
    <x v="1"/>
    <n v="182334.03538799999"/>
    <n v="0"/>
    <n v="195299.80145999999"/>
    <n v="184031.002916"/>
    <n v="182334.03538799999"/>
  </r>
  <r>
    <n v="927659"/>
    <x v="4"/>
    <x v="50"/>
    <x v="1"/>
    <x v="2"/>
    <n v="110086.112085"/>
    <n v="47082.012730000002"/>
    <n v="182334.03538799999"/>
    <n v="166780.94216899999"/>
    <n v="157168.12481400001"/>
  </r>
  <r>
    <n v="927660"/>
    <x v="4"/>
    <x v="50"/>
    <x v="1"/>
    <x v="3"/>
    <n v="66052.274353000001"/>
    <n v="0"/>
    <n v="81448.846644000005"/>
    <n v="66152.753244000007"/>
    <n v="66052.274353000001"/>
  </r>
  <r>
    <n v="927661"/>
    <x v="4"/>
    <x v="50"/>
    <x v="2"/>
    <x v="0"/>
    <n v="247447.92021700001"/>
    <n v="0"/>
    <n v="284219.35430000001"/>
    <n v="249516.17113999999"/>
    <n v="247447.92021700001"/>
  </r>
  <r>
    <n v="927662"/>
    <x v="4"/>
    <x v="50"/>
    <x v="2"/>
    <x v="1"/>
    <n v="231663.79612399999"/>
    <n v="0"/>
    <n v="247447.92021700001"/>
    <n v="238416.07112899999"/>
    <n v="231663.79612399999"/>
  </r>
  <r>
    <n v="927663"/>
    <x v="4"/>
    <x v="50"/>
    <x v="2"/>
    <x v="2"/>
    <n v="58335.543682000003"/>
    <n v="129887.515816"/>
    <n v="231663.79612399999"/>
    <n v="219084.45199500001"/>
    <n v="188223.05949799999"/>
  </r>
  <r>
    <n v="927664"/>
    <x v="4"/>
    <x v="50"/>
    <x v="2"/>
    <x v="3"/>
    <n v="96058.138722000003"/>
    <n v="0"/>
    <n v="110086.112085"/>
    <n v="96644.597798999996"/>
    <n v="96058.138722000003"/>
  </r>
  <r>
    <n v="927665"/>
    <x v="4"/>
    <x v="50"/>
    <x v="3"/>
    <x v="0"/>
    <n v="42292.285244999999"/>
    <n v="0"/>
    <n v="45180.623249999997"/>
    <n v="42487.858103999999"/>
    <n v="42292.285244999999"/>
  </r>
  <r>
    <n v="927666"/>
    <x v="4"/>
    <x v="50"/>
    <x v="3"/>
    <x v="1"/>
    <n v="39592.222408000001"/>
    <n v="0"/>
    <n v="42292.285244999999"/>
    <n v="41556.399482000001"/>
    <n v="39592.222408000001"/>
  </r>
  <r>
    <n v="927667"/>
    <x v="4"/>
    <x v="50"/>
    <x v="3"/>
    <x v="2"/>
    <n v="0"/>
    <n v="30859.965404999999"/>
    <n v="39592.222408000001"/>
    <n v="38562.824625000001"/>
    <n v="30859.965404999999"/>
  </r>
  <r>
    <n v="927668"/>
    <x v="4"/>
    <x v="50"/>
    <x v="3"/>
    <x v="3"/>
    <n v="54697.475459000001"/>
    <n v="0"/>
    <n v="58335.543682000003"/>
    <n v="54858.745278000002"/>
    <n v="54697.475459000001"/>
  </r>
  <r>
    <n v="927669"/>
    <x v="4"/>
    <x v="51"/>
    <x v="1"/>
    <x v="0"/>
    <n v="8136.7194499999996"/>
    <n v="0"/>
    <n v="10037.076499999999"/>
    <n v="8152.1135329999997"/>
    <n v="8136.7194499999996"/>
  </r>
  <r>
    <n v="927670"/>
    <x v="4"/>
    <x v="51"/>
    <x v="1"/>
    <x v="1"/>
    <n v="7596.5304669999996"/>
    <n v="0"/>
    <n v="8136.7194499999996"/>
    <n v="7667.2307369999999"/>
    <n v="7596.5304669999996"/>
  </r>
  <r>
    <n v="927671"/>
    <x v="4"/>
    <x v="51"/>
    <x v="1"/>
    <x v="2"/>
    <n v="4586.4860209999997"/>
    <n v="1961.564353"/>
    <n v="7596.5304669999996"/>
    <n v="6948.5464190000002"/>
    <n v="6548.0503740000004"/>
  </r>
  <r>
    <n v="927672"/>
    <x v="4"/>
    <x v="51"/>
    <x v="1"/>
    <x v="3"/>
    <n v="8139.7313530000001"/>
    <n v="0"/>
    <n v="10037.076499999999"/>
    <n v="8152.1135329999997"/>
    <n v="8139.7313530000001"/>
  </r>
  <r>
    <n v="927673"/>
    <x v="4"/>
    <x v="51"/>
    <x v="2"/>
    <x v="0"/>
    <n v="10313.813550000001"/>
    <n v="0"/>
    <n v="11846.4743"/>
    <n v="10400.019788"/>
    <n v="10313.813550000001"/>
  </r>
  <r>
    <n v="927674"/>
    <x v="4"/>
    <x v="51"/>
    <x v="2"/>
    <x v="1"/>
    <n v="9655.9195060000002"/>
    <n v="0"/>
    <n v="10313.813550000001"/>
    <n v="9937.3593550000005"/>
    <n v="9655.9195060000002"/>
  </r>
  <r>
    <n v="927675"/>
    <x v="4"/>
    <x v="51"/>
    <x v="2"/>
    <x v="2"/>
    <n v="2430.45577"/>
    <n v="5411.5525850000004"/>
    <n v="9655.9195060000002"/>
    <n v="9131.6030759999994"/>
    <n v="7842.0083549999999"/>
  </r>
  <r>
    <n v="927676"/>
    <x v="4"/>
    <x v="51"/>
    <x v="2"/>
    <x v="3"/>
    <n v="4002.042602"/>
    <n v="0"/>
    <n v="4586.4860209999997"/>
    <n v="4026.4760780000001"/>
    <n v="4002.042602"/>
  </r>
  <r>
    <n v="927677"/>
    <x v="4"/>
    <x v="51"/>
    <x v="3"/>
    <x v="0"/>
    <n v="1761.7582849999999"/>
    <n v="0"/>
    <n v="1882.077"/>
    <n v="1769.905211"/>
    <n v="1761.7582849999999"/>
  </r>
  <r>
    <n v="927678"/>
    <x v="4"/>
    <x v="51"/>
    <x v="3"/>
    <x v="1"/>
    <n v="1649.282498"/>
    <n v="0"/>
    <n v="1761.7582849999999"/>
    <n v="1731.103691"/>
    <n v="1649.282498"/>
  </r>
  <r>
    <n v="927679"/>
    <x v="4"/>
    <x v="51"/>
    <x v="3"/>
    <x v="2"/>
    <n v="0"/>
    <n v="1285.52523"/>
    <n v="1649.282498"/>
    <n v="1606.401153"/>
    <n v="1285.52523"/>
  </r>
  <r>
    <n v="927680"/>
    <x v="4"/>
    <x v="51"/>
    <x v="3"/>
    <x v="3"/>
    <n v="2278.8815610000001"/>
    <n v="0"/>
    <n v="2430.45577"/>
    <n v="2285.600606"/>
    <n v="2278.8815610000001"/>
  </r>
  <r>
    <n v="927681"/>
    <x v="4"/>
    <x v="52"/>
    <x v="0"/>
    <x v="0"/>
    <n v="660764.00118300004"/>
    <n v="0"/>
    <n v="891748.66500000004"/>
    <n v="661945.03402999998"/>
    <n v="660764.00118300004"/>
  </r>
  <r>
    <n v="927682"/>
    <x v="4"/>
    <x v="52"/>
    <x v="0"/>
    <x v="1"/>
    <n v="605069.54968099995"/>
    <n v="0"/>
    <n v="660764.00118300004"/>
    <n v="606845.65868700005"/>
    <n v="605069.54968099995"/>
  </r>
  <r>
    <n v="927683"/>
    <x v="4"/>
    <x v="52"/>
    <x v="0"/>
    <x v="2"/>
    <n v="519985.91607600002"/>
    <n v="8372.7196590000003"/>
    <n v="605069.54968099995"/>
    <n v="532521.71067399997"/>
    <n v="528358.63573500002"/>
  </r>
  <r>
    <n v="927684"/>
    <x v="4"/>
    <x v="52"/>
    <x v="0"/>
    <x v="3"/>
    <n v="661205.37761199998"/>
    <n v="0"/>
    <n v="891748.66500000004"/>
    <n v="661945.03402999998"/>
    <n v="661205.37761199998"/>
  </r>
  <r>
    <n v="927685"/>
    <x v="4"/>
    <x v="52"/>
    <x v="1"/>
    <x v="0"/>
    <n v="280766.85929400002"/>
    <n v="0"/>
    <n v="347494.99449999997"/>
    <n v="282235.43453299999"/>
    <n v="280766.85929400002"/>
  </r>
  <r>
    <n v="927686"/>
    <x v="4"/>
    <x v="52"/>
    <x v="1"/>
    <x v="1"/>
    <n v="259067.785615"/>
    <n v="0"/>
    <n v="280766.85929400002"/>
    <n v="264566.61151299998"/>
    <n v="259067.785615"/>
  </r>
  <r>
    <n v="927687"/>
    <x v="4"/>
    <x v="52"/>
    <x v="1"/>
    <x v="2"/>
    <n v="192693.09470300001"/>
    <n v="32947.320747999998"/>
    <n v="259067.785615"/>
    <n v="236969.303502"/>
    <n v="225640.41545100001"/>
  </r>
  <r>
    <n v="927688"/>
    <x v="4"/>
    <x v="52"/>
    <x v="1"/>
    <x v="3"/>
    <n v="420613.65314299997"/>
    <n v="0"/>
    <n v="519985.91607600002"/>
    <n v="422332.56103699998"/>
    <n v="420613.65314299997"/>
  </r>
  <r>
    <n v="927689"/>
    <x v="4"/>
    <x v="52"/>
    <x v="2"/>
    <x v="0"/>
    <n v="381859.94468000002"/>
    <n v="0"/>
    <n v="438441.8395"/>
    <n v="384908.09089699999"/>
    <n v="381859.94468000002"/>
  </r>
  <r>
    <n v="927690"/>
    <x v="4"/>
    <x v="52"/>
    <x v="2"/>
    <x v="1"/>
    <n v="358166.93192599999"/>
    <n v="0"/>
    <n v="381859.94468000002"/>
    <n v="367922.05669900001"/>
    <n v="358166.93192599999"/>
  </r>
  <r>
    <n v="927691"/>
    <x v="4"/>
    <x v="52"/>
    <x v="2"/>
    <x v="2"/>
    <n v="72035.509388000006"/>
    <n v="249488.745326"/>
    <n v="358166.93192599999"/>
    <n v="338718.46752200002"/>
    <n v="321524.25471299997"/>
  </r>
  <r>
    <n v="927692"/>
    <x v="4"/>
    <x v="52"/>
    <x v="2"/>
    <x v="3"/>
    <n v="168158.14971"/>
    <n v="0"/>
    <n v="192693.09470300001"/>
    <n v="169165.26783999999"/>
    <n v="168158.14971"/>
  </r>
  <r>
    <n v="927693"/>
    <x v="4"/>
    <x v="52"/>
    <x v="3"/>
    <x v="0"/>
    <n v="25044.848225000002"/>
    <n v="0"/>
    <n v="26640.084800000001"/>
    <n v="25052.335746000001"/>
    <n v="25044.848225000002"/>
  </r>
  <r>
    <n v="927694"/>
    <x v="4"/>
    <x v="52"/>
    <x v="3"/>
    <x v="1"/>
    <n v="24477.615915999999"/>
    <n v="0"/>
    <n v="25044.848225000002"/>
    <n v="24609.067866000001"/>
    <n v="24477.615915999999"/>
  </r>
  <r>
    <n v="927695"/>
    <x v="4"/>
    <x v="52"/>
    <x v="3"/>
    <x v="2"/>
    <n v="0"/>
    <n v="22697.266766000001"/>
    <n v="24477.615915999999"/>
    <n v="23841.197902"/>
    <n v="22697.266766000001"/>
  </r>
  <r>
    <n v="927696"/>
    <x v="4"/>
    <x v="52"/>
    <x v="3"/>
    <x v="3"/>
    <n v="67729.475361000004"/>
    <n v="0"/>
    <n v="72035.509388000006"/>
    <n v="67742.193027999994"/>
    <n v="67729.475361000004"/>
  </r>
  <r>
    <n v="927697"/>
    <x v="4"/>
    <x v="53"/>
    <x v="0"/>
    <x v="0"/>
    <n v="20447.610369999999"/>
    <n v="0"/>
    <n v="27595.524600000001"/>
    <n v="20484.157910999998"/>
    <n v="20447.610369999999"/>
  </r>
  <r>
    <n v="927698"/>
    <x v="4"/>
    <x v="53"/>
    <x v="0"/>
    <x v="1"/>
    <n v="18724.122949000001"/>
    <n v="0"/>
    <n v="20447.610369999999"/>
    <n v="18779.085362999998"/>
    <n v="18724.122949000001"/>
  </r>
  <r>
    <n v="927699"/>
    <x v="4"/>
    <x v="53"/>
    <x v="0"/>
    <x v="2"/>
    <n v="16091.175352"/>
    <n v="259.09721000000002"/>
    <n v="18724.122949000001"/>
    <n v="16479.100607"/>
    <n v="16350.272563"/>
  </r>
  <r>
    <n v="927700"/>
    <x v="4"/>
    <x v="53"/>
    <x v="0"/>
    <x v="3"/>
    <n v="20461.268941999999"/>
    <n v="0"/>
    <n v="27595.524600000001"/>
    <n v="20484.157910999998"/>
    <n v="20461.268941999999"/>
  </r>
  <r>
    <n v="927701"/>
    <x v="4"/>
    <x v="53"/>
    <x v="1"/>
    <x v="0"/>
    <n v="8692.9330389999996"/>
    <n v="0"/>
    <n v="10758.929050000001"/>
    <n v="8738.4021740000007"/>
    <n v="8692.9330389999996"/>
  </r>
  <r>
    <n v="927702"/>
    <x v="4"/>
    <x v="53"/>
    <x v="1"/>
    <x v="1"/>
    <n v="8021.099494"/>
    <n v="0"/>
    <n v="8692.9330389999996"/>
    <n v="8191.3508030000003"/>
    <n v="8021.099494"/>
  </r>
  <r>
    <n v="927703"/>
    <x v="4"/>
    <x v="53"/>
    <x v="1"/>
    <x v="2"/>
    <n v="5958.8719119999996"/>
    <n v="1018.868188"/>
    <n v="8021.099494"/>
    <n v="7336.8997069999996"/>
    <n v="6977.7401"/>
  </r>
  <r>
    <n v="927704"/>
    <x v="4"/>
    <x v="53"/>
    <x v="1"/>
    <x v="3"/>
    <n v="13016.060318"/>
    <n v="0"/>
    <n v="16091.175352"/>
    <n v="13069.252621"/>
    <n v="13016.060318"/>
  </r>
  <r>
    <n v="927705"/>
    <x v="4"/>
    <x v="53"/>
    <x v="2"/>
    <x v="0"/>
    <n v="11814.498455999999"/>
    <n v="0"/>
    <n v="13565.1055"/>
    <n v="11908.806118"/>
    <n v="11814.498455999999"/>
  </r>
  <r>
    <n v="927706"/>
    <x v="4"/>
    <x v="53"/>
    <x v="2"/>
    <x v="1"/>
    <n v="11081.452042999999"/>
    <n v="0"/>
    <n v="11814.498455999999"/>
    <n v="11383.269262"/>
    <n v="11081.452042999999"/>
  </r>
  <r>
    <n v="927707"/>
    <x v="4"/>
    <x v="53"/>
    <x v="2"/>
    <x v="2"/>
    <n v="2227.380674"/>
    <n v="7714.3399749999999"/>
    <n v="11081.452042999999"/>
    <n v="10479.729197000001"/>
    <n v="9941.7206490000008"/>
  </r>
  <r>
    <n v="927708"/>
    <x v="4"/>
    <x v="53"/>
    <x v="2"/>
    <x v="3"/>
    <n v="5200.1493710000004"/>
    <n v="0"/>
    <n v="5958.8719119999996"/>
    <n v="5231.2936520000003"/>
    <n v="5200.1493710000004"/>
  </r>
  <r>
    <n v="927709"/>
    <x v="4"/>
    <x v="53"/>
    <x v="3"/>
    <x v="0"/>
    <n v="775.05294900000001"/>
    <n v="0"/>
    <n v="824.42010000000005"/>
    <n v="775.28466200000003"/>
    <n v="775.05294900000001"/>
  </r>
  <r>
    <n v="927710"/>
    <x v="4"/>
    <x v="53"/>
    <x v="3"/>
    <x v="1"/>
    <n v="757.49903600000005"/>
    <n v="0"/>
    <n v="775.05294900000001"/>
    <n v="761.56702700000005"/>
    <n v="757.49903600000005"/>
  </r>
  <r>
    <n v="927711"/>
    <x v="4"/>
    <x v="53"/>
    <x v="3"/>
    <x v="2"/>
    <n v="0"/>
    <n v="702.40328"/>
    <n v="757.49903600000005"/>
    <n v="737.80406100000005"/>
    <n v="702.40328"/>
  </r>
  <r>
    <n v="927712"/>
    <x v="4"/>
    <x v="53"/>
    <x v="3"/>
    <x v="3"/>
    <n v="2094.2355480000001"/>
    <n v="0"/>
    <n v="2227.380674"/>
    <n v="2094.6287860000002"/>
    <n v="2094.2355480000001"/>
  </r>
  <r>
    <n v="927713"/>
    <x v="4"/>
    <x v="54"/>
    <x v="0"/>
    <x v="0"/>
    <n v="442374.55583299999"/>
    <n v="0"/>
    <n v="596294.03130000003"/>
    <n v="442629.059434"/>
    <n v="442374.55583299999"/>
  </r>
  <r>
    <n v="927714"/>
    <x v="4"/>
    <x v="54"/>
    <x v="0"/>
    <x v="1"/>
    <n v="405412.89996000001"/>
    <n v="0"/>
    <n v="442374.55583299999"/>
    <n v="406276.79207700002"/>
    <n v="405412.89996000001"/>
  </r>
  <r>
    <n v="927715"/>
    <x v="4"/>
    <x v="54"/>
    <x v="0"/>
    <x v="2"/>
    <n v="343899.08851999999"/>
    <n v="10652.217436999999"/>
    <n v="405412.89996000001"/>
    <n v="356803.893255"/>
    <n v="354551.305957"/>
  </r>
  <r>
    <n v="927716"/>
    <x v="4"/>
    <x v="54"/>
    <x v="0"/>
    <x v="3"/>
    <n v="442442.63646100002"/>
    <n v="0"/>
    <n v="596294.03130000003"/>
    <n v="442629.059434"/>
    <n v="442442.63646100002"/>
  </r>
  <r>
    <n v="927717"/>
    <x v="4"/>
    <x v="54"/>
    <x v="1"/>
    <x v="0"/>
    <n v="393496.38385500002"/>
    <n v="0"/>
    <n v="484904.413"/>
    <n v="393839.36423900002"/>
    <n v="393496.38385500002"/>
  </r>
  <r>
    <n v="927718"/>
    <x v="4"/>
    <x v="54"/>
    <x v="1"/>
    <x v="1"/>
    <n v="369758.11378199997"/>
    <n v="0"/>
    <n v="393496.38385500002"/>
    <n v="370791.64250700001"/>
    <n v="369758.11378199997"/>
  </r>
  <r>
    <n v="927719"/>
    <x v="4"/>
    <x v="54"/>
    <x v="1"/>
    <x v="2"/>
    <n v="275109.12811200001"/>
    <n v="60043.955151000002"/>
    <n v="369758.11378199997"/>
    <n v="338217.74667600001"/>
    <n v="335153.08326400002"/>
  </r>
  <r>
    <n v="927720"/>
    <x v="4"/>
    <x v="54"/>
    <x v="1"/>
    <x v="3"/>
    <n v="279141.31784099998"/>
    <n v="0"/>
    <n v="343899.08851999999"/>
    <n v="279314.83969599998"/>
    <n v="279141.31784099998"/>
  </r>
  <r>
    <n v="927721"/>
    <x v="4"/>
    <x v="54"/>
    <x v="2"/>
    <x v="0"/>
    <n v="184599.55658"/>
    <n v="0"/>
    <n v="211279.19880000001"/>
    <n v="185482.008627"/>
    <n v="184599.55658"/>
  </r>
  <r>
    <n v="927722"/>
    <x v="4"/>
    <x v="54"/>
    <x v="2"/>
    <x v="1"/>
    <n v="176053.69589"/>
    <n v="0"/>
    <n v="184599.55658"/>
    <n v="177861.672765"/>
    <n v="176053.69589"/>
  </r>
  <r>
    <n v="927723"/>
    <x v="4"/>
    <x v="54"/>
    <x v="2"/>
    <x v="2"/>
    <n v="74237.606304999994"/>
    <n v="77396.756622000001"/>
    <n v="176053.69589"/>
    <n v="166493.98020300001"/>
    <n v="151634.36292700001"/>
  </r>
  <r>
    <n v="927724"/>
    <x v="4"/>
    <x v="54"/>
    <x v="2"/>
    <x v="3"/>
    <n v="240688.59116099999"/>
    <n v="0"/>
    <n v="275109.12811200001"/>
    <n v="241518.30356999999"/>
    <n v="240688.59116099999"/>
  </r>
  <r>
    <n v="927725"/>
    <x v="4"/>
    <x v="54"/>
    <x v="3"/>
    <x v="0"/>
    <n v="58598.305181000003"/>
    <n v="0"/>
    <n v="62416.002249999998"/>
    <n v="58696.008516000002"/>
    <n v="58598.305181000003"/>
  </r>
  <r>
    <n v="927726"/>
    <x v="4"/>
    <x v="54"/>
    <x v="3"/>
    <x v="1"/>
    <n v="53281.719932"/>
    <n v="0"/>
    <n v="58598.305181000003"/>
    <n v="57578.694669999997"/>
    <n v="53281.719932"/>
  </r>
  <r>
    <n v="927727"/>
    <x v="4"/>
    <x v="54"/>
    <x v="3"/>
    <x v="2"/>
    <n v="0"/>
    <n v="42528.945332000003"/>
    <n v="53281.719932"/>
    <n v="51896.395213000003"/>
    <n v="42528.945332000003"/>
  </r>
  <r>
    <n v="927728"/>
    <x v="4"/>
    <x v="54"/>
    <x v="3"/>
    <x v="3"/>
    <n v="69729.769794000007"/>
    <n v="0"/>
    <n v="74237.606304999994"/>
    <n v="69813.044968999995"/>
    <n v="69729.769794000007"/>
  </r>
  <r>
    <n v="927729"/>
    <x v="4"/>
    <x v="55"/>
    <x v="0"/>
    <x v="0"/>
    <n v="18434.515146999998"/>
    <n v="0"/>
    <n v="24848.6067"/>
    <n v="18445.120752999999"/>
    <n v="18434.515146999998"/>
  </r>
  <r>
    <n v="927730"/>
    <x v="4"/>
    <x v="55"/>
    <x v="0"/>
    <x v="1"/>
    <n v="16894.258828000002"/>
    <n v="0"/>
    <n v="18434.515146999998"/>
    <n v="16930.258710999999"/>
    <n v="16894.258828000002"/>
  </r>
  <r>
    <n v="927731"/>
    <x v="4"/>
    <x v="55"/>
    <x v="0"/>
    <x v="2"/>
    <n v="14330.871594"/>
    <n v="443.89637900000002"/>
    <n v="16894.258828000002"/>
    <n v="14868.637194000001"/>
    <n v="14774.767974"/>
  </r>
  <r>
    <n v="927732"/>
    <x v="4"/>
    <x v="55"/>
    <x v="0"/>
    <x v="3"/>
    <n v="18437.352185"/>
    <n v="0"/>
    <n v="24848.6067"/>
    <n v="18445.120752999999"/>
    <n v="18437.352185"/>
  </r>
  <r>
    <n v="927733"/>
    <x v="4"/>
    <x v="55"/>
    <x v="1"/>
    <x v="0"/>
    <n v="16393.728633999999"/>
    <n v="0"/>
    <n v="20201.942599999998"/>
    <n v="16408.017779999998"/>
    <n v="16393.728633999999"/>
  </r>
  <r>
    <n v="927734"/>
    <x v="4"/>
    <x v="55"/>
    <x v="1"/>
    <x v="1"/>
    <n v="15404.751926999999"/>
    <n v="0"/>
    <n v="16393.728633999999"/>
    <n v="15447.810491"/>
    <n v="15404.751926999999"/>
  </r>
  <r>
    <n v="927735"/>
    <x v="4"/>
    <x v="55"/>
    <x v="1"/>
    <x v="2"/>
    <n v="11460.529904999999"/>
    <n v="2501.318471"/>
    <n v="15404.751926999999"/>
    <n v="14090.726586999999"/>
    <n v="13961.848376"/>
  </r>
  <r>
    <n v="927736"/>
    <x v="4"/>
    <x v="55"/>
    <x v="1"/>
    <x v="3"/>
    <n v="11632.302952"/>
    <n v="0"/>
    <n v="14330.871594"/>
    <n v="11639.533909"/>
    <n v="11632.302952"/>
  </r>
  <r>
    <n v="927737"/>
    <x v="4"/>
    <x v="55"/>
    <x v="2"/>
    <x v="0"/>
    <n v="7735.8394109999999"/>
    <n v="0"/>
    <n v="8853.8780000000006"/>
    <n v="7772.8194960000001"/>
    <n v="7735.8394109999999"/>
  </r>
  <r>
    <n v="927738"/>
    <x v="4"/>
    <x v="55"/>
    <x v="2"/>
    <x v="1"/>
    <n v="7377.7160919999997"/>
    <n v="0"/>
    <n v="7735.8394109999999"/>
    <n v="7453.4812730000003"/>
    <n v="7377.7160919999997"/>
  </r>
  <r>
    <n v="927739"/>
    <x v="4"/>
    <x v="55"/>
    <x v="2"/>
    <x v="2"/>
    <n v="3091.8999319999998"/>
    <n v="3223.4744420000002"/>
    <n v="7377.7160919999997"/>
    <n v="6977.1061079999999"/>
    <n v="6315.3743750000003"/>
  </r>
  <r>
    <n v="927740"/>
    <x v="4"/>
    <x v="55"/>
    <x v="2"/>
    <x v="3"/>
    <n v="10026.634942000001"/>
    <n v="0"/>
    <n v="11460.529904999999"/>
    <n v="10061.199204"/>
    <n v="10026.634942000001"/>
  </r>
  <r>
    <n v="927741"/>
    <x v="4"/>
    <x v="55"/>
    <x v="3"/>
    <x v="0"/>
    <n v="2441.8288699999998"/>
    <n v="0"/>
    <n v="2600.9147499999999"/>
    <n v="2445.9002310000001"/>
    <n v="2441.8288699999998"/>
  </r>
  <r>
    <n v="927742"/>
    <x v="4"/>
    <x v="55"/>
    <x v="3"/>
    <x v="1"/>
    <n v="2220.2833609999998"/>
    <n v="0"/>
    <n v="2441.8288699999998"/>
    <n v="2399.3410479999998"/>
    <n v="2220.2833609999998"/>
  </r>
  <r>
    <n v="927743"/>
    <x v="4"/>
    <x v="55"/>
    <x v="3"/>
    <x v="2"/>
    <n v="0"/>
    <n v="1772.2083640000001"/>
    <n v="2220.2833609999998"/>
    <n v="2162.5559939999998"/>
    <n v="1772.2083640000001"/>
  </r>
  <r>
    <n v="927744"/>
    <x v="4"/>
    <x v="55"/>
    <x v="3"/>
    <x v="3"/>
    <n v="2904.1543940000001"/>
    <n v="0"/>
    <n v="3091.8999319999998"/>
    <n v="2907.6226969999998"/>
    <n v="2904.1543940000001"/>
  </r>
  <r>
    <n v="927745"/>
    <x v="4"/>
    <x v="56"/>
    <x v="0"/>
    <x v="0"/>
    <n v="695063.57526700001"/>
    <n v="0"/>
    <n v="937090.15379999997"/>
    <n v="695602.02116600005"/>
    <n v="695063.57526700001"/>
  </r>
  <r>
    <n v="927746"/>
    <x v="4"/>
    <x v="56"/>
    <x v="0"/>
    <x v="1"/>
    <n v="633338.46947200003"/>
    <n v="0"/>
    <n v="695063.57526700001"/>
    <n v="638346.38752500003"/>
    <n v="633338.46947200003"/>
  </r>
  <r>
    <n v="927747"/>
    <x v="4"/>
    <x v="56"/>
    <x v="0"/>
    <x v="2"/>
    <n v="533609.70120999997"/>
    <n v="15895.447516"/>
    <n v="633338.46947200003"/>
    <n v="557401.18698300002"/>
    <n v="549505.14872599998"/>
  </r>
  <r>
    <n v="927748"/>
    <x v="4"/>
    <x v="56"/>
    <x v="0"/>
    <x v="3"/>
    <n v="695188.31427199999"/>
    <n v="0"/>
    <n v="937090.15379999997"/>
    <n v="695602.02116600005"/>
    <n v="695188.31427199999"/>
  </r>
  <r>
    <n v="927749"/>
    <x v="4"/>
    <x v="56"/>
    <x v="1"/>
    <x v="0"/>
    <n v="86841.029058"/>
    <n v="0"/>
    <n v="108468.2691"/>
    <n v="88097.928163000004"/>
    <n v="86841.029058"/>
  </r>
  <r>
    <n v="927750"/>
    <x v="4"/>
    <x v="56"/>
    <x v="1"/>
    <x v="1"/>
    <n v="79607.143532999995"/>
    <n v="0"/>
    <n v="86841.029058"/>
    <n v="81830.301680999997"/>
    <n v="79607.143532999995"/>
  </r>
  <r>
    <n v="927751"/>
    <x v="4"/>
    <x v="56"/>
    <x v="1"/>
    <x v="2"/>
    <n v="56094.318626"/>
    <n v="10572.026314000001"/>
    <n v="79607.143532999995"/>
    <n v="72816.654190000001"/>
    <n v="66666.344939999995"/>
  </r>
  <r>
    <n v="927752"/>
    <x v="4"/>
    <x v="56"/>
    <x v="1"/>
    <x v="3"/>
    <n v="428326.719996"/>
    <n v="0"/>
    <n v="533609.70120999997"/>
    <n v="433397.79932300001"/>
    <n v="428326.719996"/>
  </r>
  <r>
    <n v="927753"/>
    <x v="4"/>
    <x v="56"/>
    <x v="2"/>
    <x v="0"/>
    <n v="23936.05572"/>
    <n v="0"/>
    <n v="28626.870449999999"/>
    <n v="25131.529568000002"/>
    <n v="23936.05572"/>
  </r>
  <r>
    <n v="927754"/>
    <x v="4"/>
    <x v="56"/>
    <x v="2"/>
    <x v="1"/>
    <n v="21559.757465999999"/>
    <n v="0"/>
    <n v="23936.05572"/>
    <n v="23062.389685999999"/>
    <n v="21559.757465999999"/>
  </r>
  <r>
    <n v="927755"/>
    <x v="4"/>
    <x v="56"/>
    <x v="2"/>
    <x v="2"/>
    <n v="2608.5768819999998"/>
    <n v="15087.458903999999"/>
    <n v="21559.757465999999"/>
    <n v="20389.062635999999"/>
    <n v="17696.035786"/>
  </r>
  <r>
    <n v="927756"/>
    <x v="4"/>
    <x v="56"/>
    <x v="2"/>
    <x v="3"/>
    <n v="47584.094512000003"/>
    <n v="0"/>
    <n v="56094.318626"/>
    <n v="49245.202321999997"/>
    <n v="47584.094512000003"/>
  </r>
  <r>
    <n v="927757"/>
    <x v="4"/>
    <x v="56"/>
    <x v="3"/>
    <x v="0"/>
    <n v="1274.752436"/>
    <n v="0"/>
    <n v="1357.2744"/>
    <n v="1276.380846"/>
    <n v="1274.752436"/>
  </r>
  <r>
    <n v="927758"/>
    <x v="4"/>
    <x v="56"/>
    <x v="3"/>
    <x v="1"/>
    <n v="1193.0950760000001"/>
    <n v="0"/>
    <n v="1274.752436"/>
    <n v="1252.571743"/>
    <n v="1193.0950760000001"/>
  </r>
  <r>
    <n v="927759"/>
    <x v="4"/>
    <x v="56"/>
    <x v="3"/>
    <x v="2"/>
    <n v="0"/>
    <n v="985.23114999999996"/>
    <n v="1193.0950760000001"/>
    <n v="1162.0746039999999"/>
    <n v="985.23114999999996"/>
  </r>
  <r>
    <n v="927760"/>
    <x v="4"/>
    <x v="56"/>
    <x v="3"/>
    <x v="3"/>
    <n v="2448.6306399999999"/>
    <n v="0"/>
    <n v="2608.5768819999998"/>
    <n v="2453.1057000000001"/>
    <n v="2448.6306399999999"/>
  </r>
  <r>
    <n v="927761"/>
    <x v="4"/>
    <x v="57"/>
    <x v="0"/>
    <x v="0"/>
    <n v="28970.086667"/>
    <n v="0"/>
    <n v="39057.697650000002"/>
    <n v="28992.528966000002"/>
    <n v="28970.086667"/>
  </r>
  <r>
    <n v="927762"/>
    <x v="4"/>
    <x v="57"/>
    <x v="0"/>
    <x v="1"/>
    <n v="26397.398745999999"/>
    <n v="0"/>
    <n v="28970.086667"/>
    <n v="26606.127595000002"/>
    <n v="26397.398745999999"/>
  </r>
  <r>
    <n v="927763"/>
    <x v="4"/>
    <x v="57"/>
    <x v="0"/>
    <x v="2"/>
    <n v="22238.994843"/>
    <n v="662.46691999999996"/>
    <n v="26397.398745999999"/>
    <n v="23232.350635999999"/>
    <n v="22901.461764"/>
  </r>
  <r>
    <n v="927764"/>
    <x v="4"/>
    <x v="57"/>
    <x v="0"/>
    <x v="3"/>
    <n v="28975.285758999999"/>
    <n v="0"/>
    <n v="39057.697650000002"/>
    <n v="28992.528966000002"/>
    <n v="28975.285758999999"/>
  </r>
  <r>
    <n v="927765"/>
    <x v="4"/>
    <x v="57"/>
    <x v="1"/>
    <x v="0"/>
    <n v="3616.1604259999999"/>
    <n v="0"/>
    <n v="4516.7435999999998"/>
    <n v="3668.4991519999999"/>
    <n v="3616.1604259999999"/>
  </r>
  <r>
    <n v="927766"/>
    <x v="4"/>
    <x v="57"/>
    <x v="1"/>
    <x v="1"/>
    <n v="3314.9331050000001"/>
    <n v="0"/>
    <n v="3616.1604259999999"/>
    <n v="3407.5079700000001"/>
    <n v="3314.9331050000001"/>
  </r>
  <r>
    <n v="927767"/>
    <x v="4"/>
    <x v="57"/>
    <x v="1"/>
    <x v="2"/>
    <n v="2335.8320060000001"/>
    <n v="440.23134700000003"/>
    <n v="3314.9331050000001"/>
    <n v="3032.1693110000001"/>
    <n v="2776.063353"/>
  </r>
  <r>
    <n v="927768"/>
    <x v="4"/>
    <x v="57"/>
    <x v="1"/>
    <x v="3"/>
    <n v="17851.166678000001"/>
    <n v="0"/>
    <n v="22238.994843"/>
    <n v="18062.511611999998"/>
    <n v="17851.166678000001"/>
  </r>
  <r>
    <n v="927769"/>
    <x v="4"/>
    <x v="57"/>
    <x v="2"/>
    <x v="0"/>
    <n v="1000.026378"/>
    <n v="0"/>
    <n v="1196.0043000000001"/>
    <n v="1049.9721750000001"/>
    <n v="1000.026378"/>
  </r>
  <r>
    <n v="927770"/>
    <x v="4"/>
    <x v="57"/>
    <x v="2"/>
    <x v="1"/>
    <n v="900.74682399999995"/>
    <n v="0"/>
    <n v="1000.026378"/>
    <n v="963.52541499999995"/>
    <n v="900.74682399999995"/>
  </r>
  <r>
    <n v="927771"/>
    <x v="4"/>
    <x v="57"/>
    <x v="2"/>
    <x v="2"/>
    <n v="108.730931"/>
    <n v="628.87678700000004"/>
    <n v="900.74682399999995"/>
    <n v="851.83627100000001"/>
    <n v="737.60771799999998"/>
  </r>
  <r>
    <n v="927772"/>
    <x v="4"/>
    <x v="57"/>
    <x v="2"/>
    <x v="3"/>
    <n v="1981.4564769999999"/>
    <n v="0"/>
    <n v="2335.8320060000001"/>
    <n v="2050.6269179999999"/>
    <n v="1981.4564769999999"/>
  </r>
  <r>
    <n v="927773"/>
    <x v="4"/>
    <x v="57"/>
    <x v="3"/>
    <x v="0"/>
    <n v="52.744922000000003"/>
    <n v="0"/>
    <n v="56.159399999999998"/>
    <n v="52.8123"/>
    <n v="52.744922000000003"/>
  </r>
  <r>
    <n v="927774"/>
    <x v="4"/>
    <x v="57"/>
    <x v="3"/>
    <x v="1"/>
    <n v="49.366218000000003"/>
    <n v="0"/>
    <n v="52.744922000000003"/>
    <n v="51.827159999999999"/>
    <n v="49.366218000000003"/>
  </r>
  <r>
    <n v="927775"/>
    <x v="4"/>
    <x v="57"/>
    <x v="3"/>
    <x v="2"/>
    <n v="0"/>
    <n v="40.765515000000001"/>
    <n v="49.366218000000003"/>
    <n v="48.082695999999999"/>
    <n v="40.765515000000001"/>
  </r>
  <r>
    <n v="927776"/>
    <x v="4"/>
    <x v="57"/>
    <x v="3"/>
    <x v="3"/>
    <n v="102.064037"/>
    <n v="0"/>
    <n v="108.730931"/>
    <n v="102.250567"/>
    <n v="102.064037"/>
  </r>
  <r>
    <n v="927777"/>
    <x v="4"/>
    <x v="58"/>
    <x v="0"/>
    <x v="0"/>
    <n v="54.340318000000003"/>
    <n v="0"/>
    <n v="73.5899"/>
    <n v="54.625782999999998"/>
    <n v="54.340318000000003"/>
  </r>
  <r>
    <n v="927778"/>
    <x v="4"/>
    <x v="58"/>
    <x v="0"/>
    <x v="1"/>
    <n v="49.875245999999997"/>
    <n v="0"/>
    <n v="54.340318000000003"/>
    <n v="49.906148000000002"/>
    <n v="49.875245999999997"/>
  </r>
  <r>
    <n v="927779"/>
    <x v="4"/>
    <x v="58"/>
    <x v="0"/>
    <x v="2"/>
    <n v="40.048565000000004"/>
    <n v="3.466599"/>
    <n v="49.875245999999997"/>
    <n v="43.895204"/>
    <n v="43.515163999999999"/>
  </r>
  <r>
    <n v="927780"/>
    <x v="4"/>
    <x v="58"/>
    <x v="0"/>
    <x v="3"/>
    <n v="54.457040999999997"/>
    <n v="0"/>
    <n v="73.5899"/>
    <n v="54.625782999999998"/>
    <n v="54.457040999999997"/>
  </r>
  <r>
    <n v="927781"/>
    <x v="4"/>
    <x v="58"/>
    <x v="1"/>
    <x v="0"/>
    <n v="602.81992500000001"/>
    <n v="0"/>
    <n v="746.45074999999997"/>
    <n v="606.26729899999998"/>
    <n v="602.81992500000001"/>
  </r>
  <r>
    <n v="927782"/>
    <x v="4"/>
    <x v="58"/>
    <x v="1"/>
    <x v="1"/>
    <n v="566.76411199999995"/>
    <n v="0"/>
    <n v="602.81992500000001"/>
    <n v="568.03721499999995"/>
    <n v="566.76411199999995"/>
  </r>
  <r>
    <n v="927783"/>
    <x v="4"/>
    <x v="58"/>
    <x v="1"/>
    <x v="2"/>
    <n v="382.841925"/>
    <n v="122.61921"/>
    <n v="566.76411199999995"/>
    <n v="518.41913399999999"/>
    <n v="505.46113600000001"/>
  </r>
  <r>
    <n v="927784"/>
    <x v="4"/>
    <x v="58"/>
    <x v="1"/>
    <x v="3"/>
    <n v="32.416243000000001"/>
    <n v="0"/>
    <n v="40.048565000000004"/>
    <n v="32.527444000000003"/>
    <n v="32.416243000000001"/>
  </r>
  <r>
    <n v="927785"/>
    <x v="4"/>
    <x v="58"/>
    <x v="2"/>
    <x v="0"/>
    <n v="311.02660900000001"/>
    <n v="0"/>
    <n v="378.27420000000001"/>
    <n v="332.08692000000002"/>
    <n v="311.02660900000001"/>
  </r>
  <r>
    <n v="927786"/>
    <x v="4"/>
    <x v="58"/>
    <x v="2"/>
    <x v="1"/>
    <n v="294.73450700000001"/>
    <n v="0"/>
    <n v="311.02660900000001"/>
    <n v="299.67413800000003"/>
    <n v="294.73450700000001"/>
  </r>
  <r>
    <n v="927787"/>
    <x v="4"/>
    <x v="58"/>
    <x v="2"/>
    <x v="2"/>
    <n v="33.261932999999999"/>
    <n v="234.640007"/>
    <n v="294.73450700000001"/>
    <n v="278.73042400000003"/>
    <n v="267.90194000000002"/>
  </r>
  <r>
    <n v="927788"/>
    <x v="4"/>
    <x v="58"/>
    <x v="2"/>
    <x v="3"/>
    <n v="320.28173600000002"/>
    <n v="0"/>
    <n v="382.841925"/>
    <n v="336.096926"/>
    <n v="320.28173600000002"/>
  </r>
  <r>
    <n v="927789"/>
    <x v="4"/>
    <x v="58"/>
    <x v="3"/>
    <x v="0"/>
    <n v="17.763269999999999"/>
    <n v="0"/>
    <n v="25.4148"/>
    <n v="23.900078000000001"/>
    <n v="17.763269999999999"/>
  </r>
  <r>
    <n v="927790"/>
    <x v="4"/>
    <x v="58"/>
    <x v="3"/>
    <x v="1"/>
    <n v="17.454149999999998"/>
    <n v="0"/>
    <n v="17.763269999999999"/>
    <n v="17.454189"/>
    <n v="17.454149999999998"/>
  </r>
  <r>
    <n v="927791"/>
    <x v="4"/>
    <x v="58"/>
    <x v="3"/>
    <x v="2"/>
    <n v="0"/>
    <n v="17.000060999999999"/>
    <n v="17.454149999999998"/>
    <n v="17.000342"/>
    <n v="17.000060999999999"/>
  </r>
  <r>
    <n v="927792"/>
    <x v="4"/>
    <x v="58"/>
    <x v="3"/>
    <x v="3"/>
    <n v="24.019486000000001"/>
    <n v="0"/>
    <n v="33.261932999999999"/>
    <n v="31.279522"/>
    <n v="24.019486000000001"/>
  </r>
  <r>
    <n v="927793"/>
    <x v="4"/>
    <x v="72"/>
    <x v="0"/>
    <x v="0"/>
    <n v="0.74986600000000003"/>
    <n v="0"/>
    <n v="1.0155000000000001"/>
    <n v="0.75380599999999998"/>
    <n v="0.74986600000000003"/>
  </r>
  <r>
    <n v="927794"/>
    <x v="4"/>
    <x v="72"/>
    <x v="0"/>
    <x v="1"/>
    <n v="0.68825099999999995"/>
    <n v="0"/>
    <n v="0.74986600000000003"/>
    <n v="0.68867699999999998"/>
    <n v="0.68825099999999995"/>
  </r>
  <r>
    <n v="927795"/>
    <x v="4"/>
    <x v="72"/>
    <x v="0"/>
    <x v="2"/>
    <n v="0.55264800000000003"/>
    <n v="4.7836999999999998E-2"/>
    <n v="0.68825099999999995"/>
    <n v="0.60572999999999999"/>
    <n v="0.60048500000000005"/>
  </r>
  <r>
    <n v="927796"/>
    <x v="4"/>
    <x v="72"/>
    <x v="0"/>
    <x v="3"/>
    <n v="0.75147699999999995"/>
    <n v="0"/>
    <n v="1.0155000000000001"/>
    <n v="0.75380599999999998"/>
    <n v="0.75147699999999995"/>
  </r>
  <r>
    <n v="927797"/>
    <x v="4"/>
    <x v="72"/>
    <x v="1"/>
    <x v="3"/>
    <n v="0.447326"/>
    <n v="0"/>
    <n v="0.55264800000000003"/>
    <n v="0.44886100000000001"/>
    <n v="0.447326"/>
  </r>
  <r>
    <n v="927798"/>
    <x v="4"/>
    <x v="59"/>
    <x v="0"/>
    <x v="0"/>
    <n v="9595.1756700000005"/>
    <n v="0"/>
    <n v="12945.307199999999"/>
    <n v="9609.3015350000005"/>
    <n v="9595.1756700000005"/>
  </r>
  <r>
    <n v="927799"/>
    <x v="4"/>
    <x v="59"/>
    <x v="0"/>
    <x v="1"/>
    <n v="8760.5102900000002"/>
    <n v="0"/>
    <n v="9595.1756700000005"/>
    <n v="8812.2093349999996"/>
    <n v="8760.5102900000002"/>
  </r>
  <r>
    <n v="927800"/>
    <x v="4"/>
    <x v="59"/>
    <x v="0"/>
    <x v="2"/>
    <n v="7534.5406000000003"/>
    <n v="67.862623999999997"/>
    <n v="8760.5102900000002"/>
    <n v="7710.1251060000004"/>
    <n v="7602.4032239999997"/>
  </r>
  <r>
    <n v="927801"/>
    <x v="4"/>
    <x v="59"/>
    <x v="0"/>
    <x v="3"/>
    <n v="9601.0795080000007"/>
    <n v="0"/>
    <n v="12945.307199999999"/>
    <n v="9609.3015350000005"/>
    <n v="9601.0795080000007"/>
  </r>
  <r>
    <n v="927802"/>
    <x v="4"/>
    <x v="59"/>
    <x v="1"/>
    <x v="0"/>
    <n v="24956.188209"/>
    <n v="0"/>
    <n v="31736.913400000001"/>
    <n v="25776.721063000001"/>
    <n v="24956.188209"/>
  </r>
  <r>
    <n v="927803"/>
    <x v="4"/>
    <x v="59"/>
    <x v="1"/>
    <x v="1"/>
    <n v="22173.764132"/>
    <n v="0"/>
    <n v="24956.188209"/>
    <n v="23516.216149"/>
    <n v="22173.764132"/>
  </r>
  <r>
    <n v="927804"/>
    <x v="4"/>
    <x v="59"/>
    <x v="1"/>
    <x v="2"/>
    <n v="15964.676293"/>
    <n v="2331.6862460000002"/>
    <n v="22173.764132"/>
    <n v="20282.342051"/>
    <n v="18296.362539000002"/>
  </r>
  <r>
    <n v="927805"/>
    <x v="4"/>
    <x v="59"/>
    <x v="1"/>
    <x v="3"/>
    <n v="5933.2862089999999"/>
    <n v="0"/>
    <n v="7534.5406000000003"/>
    <n v="6119.5538749999996"/>
    <n v="5933.2862089999999"/>
  </r>
  <r>
    <n v="927806"/>
    <x v="4"/>
    <x v="59"/>
    <x v="2"/>
    <x v="0"/>
    <n v="13629.634271999999"/>
    <n v="0"/>
    <n v="15656.932000000001"/>
    <n v="13745.220603"/>
    <n v="13629.634271999999"/>
  </r>
  <r>
    <n v="927807"/>
    <x v="4"/>
    <x v="59"/>
    <x v="2"/>
    <x v="1"/>
    <n v="11916.755201"/>
    <n v="0"/>
    <n v="13629.634271999999"/>
    <n v="13132.152620999999"/>
    <n v="11916.755201"/>
  </r>
  <r>
    <n v="927808"/>
    <x v="4"/>
    <x v="59"/>
    <x v="2"/>
    <x v="2"/>
    <n v="1878.9960149999999"/>
    <n v="7957.5078320000002"/>
    <n v="11916.755201"/>
    <n v="11269.675393"/>
    <n v="9836.503847"/>
  </r>
  <r>
    <n v="927809"/>
    <x v="4"/>
    <x v="59"/>
    <x v="2"/>
    <x v="3"/>
    <n v="13911.033084000001"/>
    <n v="0"/>
    <n v="15964.676293"/>
    <n v="14015.389318"/>
    <n v="13911.033084000001"/>
  </r>
  <r>
    <n v="927810"/>
    <x v="4"/>
    <x v="59"/>
    <x v="3"/>
    <x v="0"/>
    <n v="1461.511096"/>
    <n v="0"/>
    <n v="1568.5526"/>
    <n v="1475.066865"/>
    <n v="1461.511096"/>
  </r>
  <r>
    <n v="927811"/>
    <x v="4"/>
    <x v="59"/>
    <x v="3"/>
    <x v="1"/>
    <n v="1401.261156"/>
    <n v="0"/>
    <n v="1461.511096"/>
    <n v="1436.0808030000001"/>
    <n v="1401.261156"/>
  </r>
  <r>
    <n v="927812"/>
    <x v="4"/>
    <x v="59"/>
    <x v="3"/>
    <x v="2"/>
    <n v="0"/>
    <n v="1249.8867869999999"/>
    <n v="1401.261156"/>
    <n v="1364.828366"/>
    <n v="1249.8867869999999"/>
  </r>
  <r>
    <n v="927813"/>
    <x v="4"/>
    <x v="59"/>
    <x v="3"/>
    <x v="3"/>
    <n v="1754.3528329999999"/>
    <n v="0"/>
    <n v="1878.9960149999999"/>
    <n v="1767.0078530000001"/>
    <n v="1754.3528329999999"/>
  </r>
  <r>
    <n v="927814"/>
    <x v="4"/>
    <x v="60"/>
    <x v="0"/>
    <x v="0"/>
    <n v="521275.978474"/>
    <n v="0"/>
    <n v="704987.52974999999"/>
    <n v="523312.24333299999"/>
    <n v="521275.978474"/>
  </r>
  <r>
    <n v="927815"/>
    <x v="4"/>
    <x v="60"/>
    <x v="0"/>
    <x v="1"/>
    <n v="474540.17118599999"/>
    <n v="0"/>
    <n v="521275.978474"/>
    <n v="478739.85863099998"/>
    <n v="474540.17118599999"/>
  </r>
  <r>
    <n v="927816"/>
    <x v="4"/>
    <x v="60"/>
    <x v="0"/>
    <x v="2"/>
    <n v="404188.83419999998"/>
    <n v="6634.4927209999996"/>
    <n v="474540.17118599999"/>
    <n v="417642.80466099997"/>
    <n v="410823.32692100003"/>
  </r>
  <r>
    <n v="927817"/>
    <x v="4"/>
    <x v="60"/>
    <x v="0"/>
    <x v="3"/>
    <n v="522430.61754499999"/>
    <n v="0"/>
    <n v="704987.52974999999"/>
    <n v="523312.24333299999"/>
    <n v="522430.61754499999"/>
  </r>
  <r>
    <n v="927818"/>
    <x v="4"/>
    <x v="60"/>
    <x v="1"/>
    <x v="0"/>
    <n v="1634542.1661410001"/>
    <n v="0"/>
    <n v="2076833.8358"/>
    <n v="1686804.4414369999"/>
    <n v="1634542.1661410001"/>
  </r>
  <r>
    <n v="927819"/>
    <x v="4"/>
    <x v="60"/>
    <x v="1"/>
    <x v="1"/>
    <n v="1419534.260279"/>
    <n v="0"/>
    <n v="1634542.1661410001"/>
    <n v="1540229.0831549999"/>
    <n v="1419534.260279"/>
  </r>
  <r>
    <n v="927820"/>
    <x v="4"/>
    <x v="60"/>
    <x v="1"/>
    <x v="2"/>
    <n v="660682.57727600005"/>
    <n v="447346.62380499998"/>
    <n v="1419534.260279"/>
    <n v="1298447.9878769999"/>
    <n v="1108029.201082"/>
  </r>
  <r>
    <n v="927821"/>
    <x v="4"/>
    <x v="60"/>
    <x v="1"/>
    <x v="3"/>
    <n v="322967.99977400003"/>
    <n v="0"/>
    <n v="404188.83419999998"/>
    <n v="328282.17113700003"/>
    <n v="322967.99977400003"/>
  </r>
  <r>
    <n v="927822"/>
    <x v="4"/>
    <x v="60"/>
    <x v="2"/>
    <x v="0"/>
    <n v="86082.778709999999"/>
    <n v="0"/>
    <n v="116531.136"/>
    <n v="102302.68429400001"/>
    <n v="86082.778709999999"/>
  </r>
  <r>
    <n v="927823"/>
    <x v="4"/>
    <x v="60"/>
    <x v="2"/>
    <x v="1"/>
    <n v="76950.911257999993"/>
    <n v="0"/>
    <n v="86082.778709999999"/>
    <n v="82940.757287"/>
    <n v="76950.911257999993"/>
  </r>
  <r>
    <n v="927824"/>
    <x v="4"/>
    <x v="60"/>
    <x v="2"/>
    <x v="2"/>
    <n v="592.08966499999997"/>
    <n v="66425.118797999996"/>
    <n v="76950.911257999993"/>
    <n v="72772.476777000003"/>
    <n v="67017.208463000003"/>
  </r>
  <r>
    <n v="927825"/>
    <x v="4"/>
    <x v="60"/>
    <x v="2"/>
    <x v="3"/>
    <n v="542827.28277599998"/>
    <n v="0"/>
    <n v="660682.57727600005"/>
    <n v="580013.23459100001"/>
    <n v="542827.28277599998"/>
  </r>
  <r>
    <n v="927826"/>
    <x v="4"/>
    <x v="60"/>
    <x v="3"/>
    <x v="0"/>
    <n v="285.13433600000002"/>
    <n v="0"/>
    <n v="488.60415"/>
    <n v="459.48334299999999"/>
    <n v="285.13433600000002"/>
  </r>
  <r>
    <n v="927827"/>
    <x v="4"/>
    <x v="60"/>
    <x v="3"/>
    <x v="1"/>
    <n v="261.801917"/>
    <n v="0"/>
    <n v="285.13433600000002"/>
    <n v="280.172999"/>
    <n v="261.801917"/>
  </r>
  <r>
    <n v="927828"/>
    <x v="4"/>
    <x v="60"/>
    <x v="3"/>
    <x v="2"/>
    <n v="0"/>
    <n v="253.12515500000001"/>
    <n v="261.801917"/>
    <n v="254.99506700000001"/>
    <n v="253.12515500000001"/>
  </r>
  <r>
    <n v="927829"/>
    <x v="4"/>
    <x v="60"/>
    <x v="3"/>
    <x v="3"/>
    <n v="471.48664400000001"/>
    <n v="0"/>
    <n v="592.08966499999997"/>
    <n v="556.80112099999997"/>
    <n v="471.48664400000001"/>
  </r>
  <r>
    <n v="927830"/>
    <x v="4"/>
    <x v="61"/>
    <x v="0"/>
    <x v="0"/>
    <n v="27448.305988"/>
    <n v="0"/>
    <n v="37121.820749999999"/>
    <n v="27555.527543"/>
    <n v="27448.305988"/>
  </r>
  <r>
    <n v="927831"/>
    <x v="4"/>
    <x v="61"/>
    <x v="0"/>
    <x v="1"/>
    <n v="24987.385493000002"/>
    <n v="0"/>
    <n v="27448.305988"/>
    <n v="25208.524218999999"/>
    <n v="24987.385493000002"/>
  </r>
  <r>
    <n v="927832"/>
    <x v="4"/>
    <x v="61"/>
    <x v="0"/>
    <x v="2"/>
    <n v="21282.965754000001"/>
    <n v="349.34582399999999"/>
    <n v="24987.385493000002"/>
    <n v="21991.397971999999"/>
    <n v="21632.311578000001"/>
  </r>
  <r>
    <n v="927833"/>
    <x v="4"/>
    <x v="61"/>
    <x v="0"/>
    <x v="3"/>
    <n v="27509.104658"/>
    <n v="0"/>
    <n v="37121.820749999999"/>
    <n v="27555.527543"/>
    <n v="27509.104658"/>
  </r>
  <r>
    <n v="927834"/>
    <x v="4"/>
    <x v="61"/>
    <x v="1"/>
    <x v="0"/>
    <n v="86039.849807000006"/>
    <n v="0"/>
    <n v="109321.4204"/>
    <n v="88790.857648999998"/>
    <n v="86039.849807000006"/>
  </r>
  <r>
    <n v="927835"/>
    <x v="4"/>
    <x v="61"/>
    <x v="1"/>
    <x v="1"/>
    <n v="74722.155891999995"/>
    <n v="0"/>
    <n v="86039.849807000006"/>
    <n v="81075.350472999999"/>
    <n v="74722.155891999995"/>
  </r>
  <r>
    <n v="927836"/>
    <x v="4"/>
    <x v="61"/>
    <x v="1"/>
    <x v="2"/>
    <n v="34777.340649999998"/>
    <n v="23547.655803000001"/>
    <n v="74722.155891999995"/>
    <n v="68348.355993999998"/>
    <n v="58324.996453"/>
  </r>
  <r>
    <n v="927837"/>
    <x v="4"/>
    <x v="61"/>
    <x v="1"/>
    <x v="3"/>
    <n v="17006.201797000002"/>
    <n v="0"/>
    <n v="21282.965754000001"/>
    <n v="17286.024785000001"/>
    <n v="17006.201797000002"/>
  </r>
  <r>
    <n v="927838"/>
    <x v="4"/>
    <x v="61"/>
    <x v="2"/>
    <x v="0"/>
    <n v="4532.9022249999998"/>
    <n v="0"/>
    <n v="6136.2359999999999"/>
    <n v="5387.0015839999996"/>
    <n v="4532.9022249999998"/>
  </r>
  <r>
    <n v="927839"/>
    <x v="4"/>
    <x v="61"/>
    <x v="2"/>
    <x v="1"/>
    <n v="4052.041095"/>
    <n v="0"/>
    <n v="4532.9022249999998"/>
    <n v="4367.4512940000004"/>
    <n v="4052.041095"/>
  </r>
  <r>
    <n v="927840"/>
    <x v="4"/>
    <x v="61"/>
    <x v="2"/>
    <x v="2"/>
    <n v="31.177949999999999"/>
    <n v="3497.7793860000002"/>
    <n v="4052.041095"/>
    <n v="3832.0152629999998"/>
    <n v="3528.9573350000001"/>
  </r>
  <r>
    <n v="927841"/>
    <x v="4"/>
    <x v="61"/>
    <x v="2"/>
    <x v="3"/>
    <n v="28573.614587"/>
    <n v="0"/>
    <n v="34777.340649999998"/>
    <n v="30531.027356999999"/>
    <n v="28573.614587"/>
  </r>
  <r>
    <n v="927842"/>
    <x v="4"/>
    <x v="61"/>
    <x v="3"/>
    <x v="0"/>
    <n v="14.601252000000001"/>
    <n v="0"/>
    <n v="25.020600000000002"/>
    <n v="23.529371999999999"/>
    <n v="14.601252000000001"/>
  </r>
  <r>
    <n v="927843"/>
    <x v="4"/>
    <x v="61"/>
    <x v="3"/>
    <x v="1"/>
    <n v="13.406438"/>
    <n v="0"/>
    <n v="14.601252000000001"/>
    <n v="14.347189999999999"/>
    <n v="13.406438"/>
  </r>
  <r>
    <n v="927844"/>
    <x v="4"/>
    <x v="61"/>
    <x v="3"/>
    <x v="2"/>
    <n v="0"/>
    <n v="12.962115000000001"/>
    <n v="13.406438"/>
    <n v="13.057869999999999"/>
    <n v="12.962115000000001"/>
  </r>
  <r>
    <n v="927845"/>
    <x v="4"/>
    <x v="61"/>
    <x v="3"/>
    <x v="3"/>
    <n v="24.827299"/>
    <n v="0"/>
    <n v="31.177949999999999"/>
    <n v="29.319744"/>
    <n v="24.827299"/>
  </r>
  <r>
    <n v="927846"/>
    <x v="4"/>
    <x v="62"/>
    <x v="0"/>
    <x v="0"/>
    <n v="273311.88147700002"/>
    <n v="0"/>
    <n v="368434.41310000001"/>
    <n v="273488.86484400003"/>
    <n v="273311.88147700002"/>
  </r>
  <r>
    <n v="927847"/>
    <x v="4"/>
    <x v="62"/>
    <x v="0"/>
    <x v="1"/>
    <n v="250680.956848"/>
    <n v="0"/>
    <n v="273311.88147700002"/>
    <n v="251009.631949"/>
    <n v="250680.956848"/>
  </r>
  <r>
    <n v="927848"/>
    <x v="4"/>
    <x v="62"/>
    <x v="0"/>
    <x v="2"/>
    <n v="217284.253837"/>
    <n v="1629.343255"/>
    <n v="250680.956848"/>
    <n v="220624.310122"/>
    <n v="218913.59709299999"/>
  </r>
  <r>
    <n v="927849"/>
    <x v="4"/>
    <x v="62"/>
    <x v="0"/>
    <x v="3"/>
    <n v="273356.311101"/>
    <n v="0"/>
    <n v="368434.41310000001"/>
    <n v="273488.86484400003"/>
    <n v="273356.311101"/>
  </r>
  <r>
    <n v="927850"/>
    <x v="4"/>
    <x v="62"/>
    <x v="1"/>
    <x v="0"/>
    <n v="112587.70192599999"/>
    <n v="0"/>
    <n v="138726.80775000001"/>
    <n v="112673.91325500001"/>
    <n v="112587.70192599999"/>
  </r>
  <r>
    <n v="927851"/>
    <x v="4"/>
    <x v="62"/>
    <x v="1"/>
    <x v="1"/>
    <n v="105325.325255"/>
    <n v="0"/>
    <n v="112587.70192599999"/>
    <n v="106091.391525"/>
    <n v="105325.325255"/>
  </r>
  <r>
    <n v="927852"/>
    <x v="4"/>
    <x v="62"/>
    <x v="1"/>
    <x v="2"/>
    <n v="81343.762541999997"/>
    <n v="11557.719117000001"/>
    <n v="105325.325255"/>
    <n v="96341.075010999994"/>
    <n v="92901.481658999997"/>
  </r>
  <r>
    <n v="927853"/>
    <x v="4"/>
    <x v="62"/>
    <x v="1"/>
    <x v="3"/>
    <n v="176329.72733299999"/>
    <n v="0"/>
    <n v="217284.253837"/>
    <n v="176478.27096699999"/>
    <n v="176329.72733299999"/>
  </r>
  <r>
    <n v="927854"/>
    <x v="4"/>
    <x v="62"/>
    <x v="2"/>
    <x v="0"/>
    <n v="56730.400755000002"/>
    <n v="0"/>
    <n v="65076.145250000001"/>
    <n v="57130.347914999998"/>
    <n v="56730.400755000002"/>
  </r>
  <r>
    <n v="927855"/>
    <x v="4"/>
    <x v="62"/>
    <x v="2"/>
    <x v="1"/>
    <n v="53735.459977999999"/>
    <n v="0"/>
    <n v="56730.400755000002"/>
    <n v="54659.741127000001"/>
    <n v="53735.459977999999"/>
  </r>
  <r>
    <n v="927856"/>
    <x v="4"/>
    <x v="62"/>
    <x v="2"/>
    <x v="2"/>
    <n v="15082.20874"/>
    <n v="31734.851766"/>
    <n v="53735.459977999999"/>
    <n v="50817.624500999998"/>
    <n v="46817.060506000002"/>
  </r>
  <r>
    <n v="927857"/>
    <x v="4"/>
    <x v="62"/>
    <x v="2"/>
    <x v="3"/>
    <n v="71039.098375999994"/>
    <n v="0"/>
    <n v="81343.762541999997"/>
    <n v="71411.689136000001"/>
    <n v="71039.098375999994"/>
  </r>
  <r>
    <n v="927858"/>
    <x v="4"/>
    <x v="62"/>
    <x v="3"/>
    <x v="0"/>
    <n v="11100.021381"/>
    <n v="0"/>
    <n v="11803.841200000001"/>
    <n v="11100.332264000001"/>
    <n v="11100.021381"/>
  </r>
  <r>
    <n v="927859"/>
    <x v="4"/>
    <x v="62"/>
    <x v="3"/>
    <x v="1"/>
    <n v="10754.190726000001"/>
    <n v="0"/>
    <n v="11100.021381"/>
    <n v="10906.881009000001"/>
    <n v="10754.190726000001"/>
  </r>
  <r>
    <n v="927860"/>
    <x v="4"/>
    <x v="62"/>
    <x v="3"/>
    <x v="2"/>
    <n v="0"/>
    <n v="9429.5228779999998"/>
    <n v="10754.190726000001"/>
    <n v="10474.581767"/>
    <n v="9429.5228779999998"/>
  </r>
  <r>
    <n v="927861"/>
    <x v="4"/>
    <x v="62"/>
    <x v="3"/>
    <x v="3"/>
    <n v="14183.022707"/>
    <n v="0"/>
    <n v="15082.20874"/>
    <n v="14183.309099"/>
    <n v="14183.022707"/>
  </r>
  <r>
    <n v="927862"/>
    <x v="4"/>
    <x v="63"/>
    <x v="0"/>
    <x v="0"/>
    <n v="11383.303624"/>
    <n v="0"/>
    <n v="15345.10965"/>
    <n v="11390.674892999999"/>
    <n v="11383.303624"/>
  </r>
  <r>
    <n v="927863"/>
    <x v="4"/>
    <x v="63"/>
    <x v="0"/>
    <x v="1"/>
    <n v="10440.736894"/>
    <n v="0"/>
    <n v="11383.303624"/>
    <n v="10454.426047999999"/>
    <n v="10440.736894"/>
  </r>
  <r>
    <n v="927864"/>
    <x v="4"/>
    <x v="63"/>
    <x v="0"/>
    <x v="2"/>
    <n v="9049.7808609999993"/>
    <n v="67.861333999999999"/>
    <n v="10440.736894"/>
    <n v="9188.8925409999993"/>
    <n v="9117.6421960000007"/>
  </r>
  <r>
    <n v="927865"/>
    <x v="4"/>
    <x v="63"/>
    <x v="0"/>
    <x v="3"/>
    <n v="11385.154096"/>
    <n v="0"/>
    <n v="15345.10965"/>
    <n v="11390.674892999999"/>
    <n v="11385.154096"/>
  </r>
  <r>
    <n v="927866"/>
    <x v="4"/>
    <x v="63"/>
    <x v="1"/>
    <x v="0"/>
    <n v="4698.5699189999996"/>
    <n v="0"/>
    <n v="5789.4210000000003"/>
    <n v="4702.1677360000003"/>
    <n v="4698.5699189999996"/>
  </r>
  <r>
    <n v="927867"/>
    <x v="4"/>
    <x v="63"/>
    <x v="1"/>
    <x v="1"/>
    <n v="4395.4925489999996"/>
    <n v="0"/>
    <n v="4698.5699189999996"/>
    <n v="4427.4624350000004"/>
    <n v="4395.4925489999996"/>
  </r>
  <r>
    <n v="927868"/>
    <x v="4"/>
    <x v="63"/>
    <x v="1"/>
    <x v="2"/>
    <n v="3391.4318029999999"/>
    <n v="481.871196"/>
    <n v="4395.4925489999996"/>
    <n v="4020.5570349999998"/>
    <n v="3873.302999"/>
  </r>
  <r>
    <n v="927869"/>
    <x v="4"/>
    <x v="63"/>
    <x v="1"/>
    <x v="3"/>
    <n v="7344.045247"/>
    <n v="0"/>
    <n v="9049.7808609999993"/>
    <n v="7350.2320159999999"/>
    <n v="7344.045247"/>
  </r>
  <r>
    <n v="927870"/>
    <x v="4"/>
    <x v="63"/>
    <x v="2"/>
    <x v="0"/>
    <n v="2363.599494"/>
    <n v="0"/>
    <n v="2711.3142499999999"/>
    <n v="2380.26278"/>
    <n v="2363.599494"/>
  </r>
  <r>
    <n v="927871"/>
    <x v="4"/>
    <x v="63"/>
    <x v="2"/>
    <x v="1"/>
    <n v="2238.8191219999999"/>
    <n v="0"/>
    <n v="2363.599494"/>
    <n v="2277.3281120000001"/>
    <n v="2238.8191219999999"/>
  </r>
  <r>
    <n v="927872"/>
    <x v="4"/>
    <x v="63"/>
    <x v="2"/>
    <x v="2"/>
    <n v="628.38091199999997"/>
    <n v="1322.191957"/>
    <n v="2238.8191219999999"/>
    <n v="2117.251244"/>
    <n v="1950.572868"/>
  </r>
  <r>
    <n v="927873"/>
    <x v="4"/>
    <x v="63"/>
    <x v="2"/>
    <x v="3"/>
    <n v="2961.803707"/>
    <n v="0"/>
    <n v="3391.4318029999999"/>
    <n v="2977.3379799999998"/>
    <n v="2961.803707"/>
  </r>
  <r>
    <n v="927874"/>
    <x v="4"/>
    <x v="63"/>
    <x v="3"/>
    <x v="0"/>
    <n v="462.76502599999998"/>
    <n v="0"/>
    <n v="492.10759999999999"/>
    <n v="462.777987"/>
    <n v="462.76502599999998"/>
  </r>
  <r>
    <n v="927875"/>
    <x v="4"/>
    <x v="63"/>
    <x v="3"/>
    <x v="1"/>
    <n v="448.34718600000002"/>
    <n v="0"/>
    <n v="462.76502599999998"/>
    <n v="454.71291500000001"/>
    <n v="448.34718600000002"/>
  </r>
  <r>
    <n v="927876"/>
    <x v="4"/>
    <x v="63"/>
    <x v="3"/>
    <x v="2"/>
    <n v="0"/>
    <n v="393.121171"/>
    <n v="448.34718600000002"/>
    <n v="436.69015899999999"/>
    <n v="393.121171"/>
  </r>
  <r>
    <n v="927877"/>
    <x v="4"/>
    <x v="63"/>
    <x v="3"/>
    <x v="3"/>
    <n v="590.91747699999996"/>
    <n v="0"/>
    <n v="628.38091199999997"/>
    <n v="590.92940899999996"/>
    <n v="590.91747699999996"/>
  </r>
  <r>
    <n v="927878"/>
    <x v="4"/>
    <x v="64"/>
    <x v="0"/>
    <x v="0"/>
    <n v="188774.92785800001"/>
    <n v="0"/>
    <n v="254613.32694999999"/>
    <n v="188999.472595"/>
    <n v="188774.92785800001"/>
  </r>
  <r>
    <n v="927879"/>
    <x v="4"/>
    <x v="64"/>
    <x v="0"/>
    <x v="1"/>
    <n v="172560.475959"/>
    <n v="0"/>
    <n v="188774.92785800001"/>
    <n v="173370.89374500001"/>
    <n v="172560.475959"/>
  </r>
  <r>
    <n v="927880"/>
    <x v="4"/>
    <x v="64"/>
    <x v="0"/>
    <x v="2"/>
    <n v="148034.15347300001"/>
    <n v="1425.4470260000001"/>
    <n v="172560.475959"/>
    <n v="151870.47489099999"/>
    <n v="149459.60049899999"/>
  </r>
  <r>
    <n v="927881"/>
    <x v="4"/>
    <x v="64"/>
    <x v="0"/>
    <x v="3"/>
    <n v="188835.30638600001"/>
    <n v="0"/>
    <n v="254613.32694999999"/>
    <n v="188999.472595"/>
    <n v="188835.30638600001"/>
  </r>
  <r>
    <n v="927882"/>
    <x v="4"/>
    <x v="64"/>
    <x v="1"/>
    <x v="0"/>
    <n v="145161.09214399999"/>
    <n v="0"/>
    <n v="178920.5851"/>
    <n v="145319.299218"/>
    <n v="145161.09214399999"/>
  </r>
  <r>
    <n v="927883"/>
    <x v="4"/>
    <x v="64"/>
    <x v="1"/>
    <x v="1"/>
    <n v="135852.28494799999"/>
    <n v="0"/>
    <n v="145161.09214399999"/>
    <n v="136785.297127"/>
    <n v="135852.28494799999"/>
  </r>
  <r>
    <n v="927884"/>
    <x v="4"/>
    <x v="64"/>
    <x v="1"/>
    <x v="2"/>
    <n v="114393.23682999999"/>
    <n v="7497.374487"/>
    <n v="135852.28494799999"/>
    <n v="124264.08504200001"/>
    <n v="121890.611317"/>
  </r>
  <r>
    <n v="927885"/>
    <x v="4"/>
    <x v="64"/>
    <x v="1"/>
    <x v="3"/>
    <n v="120138.38336599999"/>
    <n v="0"/>
    <n v="148034.15347300001"/>
    <n v="120233.33945100001"/>
    <n v="120138.38336599999"/>
  </r>
  <r>
    <n v="927886"/>
    <x v="4"/>
    <x v="64"/>
    <x v="2"/>
    <x v="0"/>
    <n v="86489.413725999999"/>
    <n v="0"/>
    <n v="99755.273700000005"/>
    <n v="87575.154781000005"/>
    <n v="86489.413725999999"/>
  </r>
  <r>
    <n v="927887"/>
    <x v="4"/>
    <x v="64"/>
    <x v="2"/>
    <x v="1"/>
    <n v="82756.225466999997"/>
    <n v="0"/>
    <n v="86489.413725999999"/>
    <n v="83332.550124999994"/>
    <n v="82756.225466999997"/>
  </r>
  <r>
    <n v="927888"/>
    <x v="4"/>
    <x v="64"/>
    <x v="2"/>
    <x v="2"/>
    <n v="57213.564851000003"/>
    <n v="13650.852172999999"/>
    <n v="82756.225466999997"/>
    <n v="78262.562424000003"/>
    <n v="70864.417023999995"/>
  </r>
  <r>
    <n v="927889"/>
    <x v="4"/>
    <x v="64"/>
    <x v="2"/>
    <x v="3"/>
    <n v="99533.783488000001"/>
    <n v="0"/>
    <n v="114393.23682999999"/>
    <n v="100425.822613"/>
    <n v="99533.783488000001"/>
  </r>
  <r>
    <n v="927890"/>
    <x v="4"/>
    <x v="64"/>
    <x v="3"/>
    <x v="0"/>
    <n v="9726.7547369999993"/>
    <n v="0"/>
    <n v="10674.075999999999"/>
    <n v="10037.90107"/>
    <n v="9726.7547369999993"/>
  </r>
  <r>
    <n v="927891"/>
    <x v="4"/>
    <x v="64"/>
    <x v="3"/>
    <x v="1"/>
    <n v="9495.1696979999997"/>
    <n v="0"/>
    <n v="9726.7547369999993"/>
    <n v="9557.509204"/>
    <n v="9495.1696979999997"/>
  </r>
  <r>
    <n v="927892"/>
    <x v="4"/>
    <x v="64"/>
    <x v="3"/>
    <x v="2"/>
    <n v="0"/>
    <n v="5677.8700079999999"/>
    <n v="9495.1696979999997"/>
    <n v="9248.2952860000005"/>
    <n v="5677.8700079999999"/>
  </r>
  <r>
    <n v="927893"/>
    <x v="4"/>
    <x v="64"/>
    <x v="3"/>
    <x v="3"/>
    <n v="52608.730495999996"/>
    <n v="0"/>
    <n v="57213.564851000003"/>
    <n v="53803.636385999998"/>
    <n v="52608.730495999996"/>
  </r>
  <r>
    <n v="927894"/>
    <x v="4"/>
    <x v="65"/>
    <x v="0"/>
    <x v="0"/>
    <n v="9934.611191"/>
    <n v="0"/>
    <n v="13399.472250000001"/>
    <n v="9946.4282509999994"/>
    <n v="9934.611191"/>
  </r>
  <r>
    <n v="927895"/>
    <x v="4"/>
    <x v="65"/>
    <x v="0"/>
    <x v="1"/>
    <n v="9081.2972630000004"/>
    <n v="0"/>
    <n v="9934.611191"/>
    <n v="9123.9469179999996"/>
    <n v="9081.2972630000004"/>
  </r>
  <r>
    <n v="927896"/>
    <x v="4"/>
    <x v="65"/>
    <x v="0"/>
    <x v="2"/>
    <n v="7790.556587"/>
    <n v="75.016645999999994"/>
    <n v="9081.2972630000004"/>
    <n v="7992.449721"/>
    <n v="7865.5732340000004"/>
  </r>
  <r>
    <n v="927897"/>
    <x v="4"/>
    <x v="65"/>
    <x v="0"/>
    <x v="3"/>
    <n v="9937.7887169999995"/>
    <n v="0"/>
    <n v="13399.472250000001"/>
    <n v="9946.4282509999994"/>
    <n v="9937.7887169999995"/>
  </r>
  <r>
    <n v="927898"/>
    <x v="4"/>
    <x v="65"/>
    <x v="1"/>
    <x v="0"/>
    <n v="7637.3501610000003"/>
    <n v="0"/>
    <n v="9413.5359499999995"/>
    <n v="7645.6738990000003"/>
    <n v="7637.3501610000003"/>
  </r>
  <r>
    <n v="927899"/>
    <x v="4"/>
    <x v="65"/>
    <x v="1"/>
    <x v="1"/>
    <n v="7147.5865540000004"/>
    <n v="0"/>
    <n v="7637.3501610000003"/>
    <n v="7196.6750570000004"/>
    <n v="7147.5865540000004"/>
  </r>
  <r>
    <n v="927900"/>
    <x v="4"/>
    <x v="65"/>
    <x v="1"/>
    <x v="2"/>
    <n v="6013.5105309999999"/>
    <n v="394.12767500000001"/>
    <n v="7147.5865540000004"/>
    <n v="6537.8974209999997"/>
    <n v="6407.6382050000002"/>
  </r>
  <r>
    <n v="927901"/>
    <x v="4"/>
    <x v="65"/>
    <x v="1"/>
    <x v="3"/>
    <n v="6322.4928300000001"/>
    <n v="0"/>
    <n v="7790.556587"/>
    <n v="6327.4900600000001"/>
    <n v="6322.4928300000001"/>
  </r>
  <r>
    <n v="927902"/>
    <x v="4"/>
    <x v="65"/>
    <x v="2"/>
    <x v="0"/>
    <n v="4334.0774090000004"/>
    <n v="0"/>
    <n v="4998.8438999999998"/>
    <n v="4388.48506"/>
    <n v="4334.0774090000004"/>
  </r>
  <r>
    <n v="927903"/>
    <x v="4"/>
    <x v="65"/>
    <x v="2"/>
    <x v="1"/>
    <n v="4147.0033359999998"/>
    <n v="0"/>
    <n v="4334.0774090000004"/>
    <n v="4175.8835840000002"/>
    <n v="4147.0033359999998"/>
  </r>
  <r>
    <n v="927904"/>
    <x v="4"/>
    <x v="65"/>
    <x v="2"/>
    <x v="2"/>
    <n v="2865.026449"/>
    <n v="683.58006799999998"/>
    <n v="4147.0033359999998"/>
    <n v="3921.8210549999999"/>
    <n v="3548.6065159999998"/>
  </r>
  <r>
    <n v="927905"/>
    <x v="4"/>
    <x v="65"/>
    <x v="2"/>
    <x v="3"/>
    <n v="5232.3675050000002"/>
    <n v="0"/>
    <n v="6013.5105309999999"/>
    <n v="5279.2608950000003"/>
    <n v="5232.3675050000002"/>
  </r>
  <r>
    <n v="927906"/>
    <x v="4"/>
    <x v="65"/>
    <x v="3"/>
    <x v="0"/>
    <n v="509.98942"/>
    <n v="0"/>
    <n v="559.65899999999999"/>
    <n v="526.30332399999998"/>
    <n v="509.98942"/>
  </r>
  <r>
    <n v="927907"/>
    <x v="4"/>
    <x v="65"/>
    <x v="3"/>
    <x v="1"/>
    <n v="497.84704299999999"/>
    <n v="0"/>
    <n v="509.98942"/>
    <n v="501.11560400000002"/>
    <n v="497.84704299999999"/>
  </r>
  <r>
    <n v="927908"/>
    <x v="4"/>
    <x v="65"/>
    <x v="3"/>
    <x v="2"/>
    <n v="0"/>
    <n v="296.40925900000002"/>
    <n v="497.84704299999999"/>
    <n v="484.90302000000003"/>
    <n v="296.40925900000002"/>
  </r>
  <r>
    <n v="927909"/>
    <x v="4"/>
    <x v="65"/>
    <x v="3"/>
    <x v="3"/>
    <n v="2634.4347659999999"/>
    <n v="0"/>
    <n v="2865.026449"/>
    <n v="2694.2708720000001"/>
    <n v="2634.4347659999999"/>
  </r>
  <r>
    <n v="927910"/>
    <x v="4"/>
    <x v="66"/>
    <x v="0"/>
    <x v="0"/>
    <n v="3480.7720250000002"/>
    <n v="0"/>
    <n v="4692.2939999999999"/>
    <n v="3483.0898360000001"/>
    <n v="3480.7720250000002"/>
  </r>
  <r>
    <n v="927911"/>
    <x v="4"/>
    <x v="66"/>
    <x v="0"/>
    <x v="1"/>
    <n v="3191.6869419999998"/>
    <n v="0"/>
    <n v="3480.7720250000002"/>
    <n v="3196.741027"/>
    <n v="3191.6869419999998"/>
  </r>
  <r>
    <n v="927912"/>
    <x v="4"/>
    <x v="66"/>
    <x v="0"/>
    <x v="2"/>
    <n v="2774.9656049999999"/>
    <n v="9.1070080000000004"/>
    <n v="3191.6869419999998"/>
    <n v="2809.0036770000002"/>
    <n v="2784.0726129999998"/>
  </r>
  <r>
    <n v="927913"/>
    <x v="4"/>
    <x v="66"/>
    <x v="0"/>
    <x v="3"/>
    <n v="3481.1807549999999"/>
    <n v="0"/>
    <n v="4692.2939999999999"/>
    <n v="3483.0898360000001"/>
    <n v="3481.1807549999999"/>
  </r>
  <r>
    <n v="927914"/>
    <x v="4"/>
    <x v="66"/>
    <x v="1"/>
    <x v="0"/>
    <n v="372.85603099999997"/>
    <n v="0"/>
    <n v="459.35955000000001"/>
    <n v="373.09182700000002"/>
    <n v="372.85603099999997"/>
  </r>
  <r>
    <n v="927915"/>
    <x v="4"/>
    <x v="66"/>
    <x v="1"/>
    <x v="1"/>
    <n v="351.02200800000003"/>
    <n v="0"/>
    <n v="372.85603099999997"/>
    <n v="351.34223800000001"/>
    <n v="351.02200800000003"/>
  </r>
  <r>
    <n v="927916"/>
    <x v="4"/>
    <x v="66"/>
    <x v="1"/>
    <x v="2"/>
    <n v="276.246443"/>
    <n v="29.996234000000001"/>
    <n v="351.02200800000003"/>
    <n v="321.07983100000001"/>
    <n v="306.24267700000001"/>
  </r>
  <r>
    <n v="927917"/>
    <x v="4"/>
    <x v="66"/>
    <x v="1"/>
    <x v="3"/>
    <n v="2252.6688979999999"/>
    <n v="0"/>
    <n v="2774.9656049999999"/>
    <n v="2253.8270640000001"/>
    <n v="2252.6688979999999"/>
  </r>
  <r>
    <n v="927918"/>
    <x v="4"/>
    <x v="66"/>
    <x v="2"/>
    <x v="0"/>
    <n v="1051.560158"/>
    <n v="0"/>
    <n v="1200.1949999999999"/>
    <n v="1053.6511909999999"/>
    <n v="1051.560158"/>
  </r>
  <r>
    <n v="927919"/>
    <x v="4"/>
    <x v="66"/>
    <x v="2"/>
    <x v="1"/>
    <n v="1011.044951"/>
    <n v="0"/>
    <n v="1051.560158"/>
    <n v="1013.178213"/>
    <n v="1011.044951"/>
  </r>
  <r>
    <n v="927920"/>
    <x v="4"/>
    <x v="66"/>
    <x v="2"/>
    <x v="2"/>
    <n v="539.009545"/>
    <n v="330.99625600000002"/>
    <n v="1011.044951"/>
    <n v="956.14521000000002"/>
    <n v="870.00580000000002"/>
  </r>
  <r>
    <n v="927921"/>
    <x v="4"/>
    <x v="66"/>
    <x v="2"/>
    <x v="3"/>
    <n v="241.941678"/>
    <n v="0"/>
    <n v="276.246443"/>
    <n v="242.516752"/>
    <n v="241.941678"/>
  </r>
  <r>
    <n v="927922"/>
    <x v="4"/>
    <x v="66"/>
    <x v="3"/>
    <x v="0"/>
    <n v="416.66879699999998"/>
    <n v="0"/>
    <n v="454.80475000000001"/>
    <n v="427.69838700000003"/>
    <n v="416.66879699999998"/>
  </r>
  <r>
    <n v="927923"/>
    <x v="4"/>
    <x v="66"/>
    <x v="3"/>
    <x v="1"/>
    <n v="406.29511500000001"/>
    <n v="0"/>
    <n v="416.66879699999998"/>
    <n v="409.41876000000002"/>
    <n v="406.29511500000001"/>
  </r>
  <r>
    <n v="927924"/>
    <x v="4"/>
    <x v="66"/>
    <x v="3"/>
    <x v="2"/>
    <n v="0"/>
    <n v="330.99746699999997"/>
    <n v="406.29511500000001"/>
    <n v="395.73144200000002"/>
    <n v="330.99746699999997"/>
  </r>
  <r>
    <n v="927925"/>
    <x v="4"/>
    <x v="66"/>
    <x v="3"/>
    <x v="3"/>
    <n v="492.62469800000002"/>
    <n v="0"/>
    <n v="539.009545"/>
    <n v="506.88457599999998"/>
    <n v="492.62469800000002"/>
  </r>
  <r>
    <n v="927926"/>
    <x v="4"/>
    <x v="67"/>
    <x v="0"/>
    <x v="0"/>
    <n v="2964.9757410000002"/>
    <n v="0"/>
    <n v="3996.9690000000001"/>
    <n v="2966.9500889999999"/>
    <n v="2964.9757410000002"/>
  </r>
  <r>
    <n v="927927"/>
    <x v="4"/>
    <x v="67"/>
    <x v="0"/>
    <x v="1"/>
    <n v="2718.7285710000001"/>
    <n v="0"/>
    <n v="2964.9757410000002"/>
    <n v="2723.0337199999999"/>
    <n v="2718.7285710000001"/>
  </r>
  <r>
    <n v="927928"/>
    <x v="4"/>
    <x v="67"/>
    <x v="0"/>
    <x v="2"/>
    <n v="2363.7588559999999"/>
    <n v="7.7574909999999999"/>
    <n v="2718.7285710000001"/>
    <n v="2392.7530160000001"/>
    <n v="2371.5163470000002"/>
  </r>
  <r>
    <n v="927929"/>
    <x v="4"/>
    <x v="67"/>
    <x v="0"/>
    <x v="3"/>
    <n v="2965.3239039999999"/>
    <n v="0"/>
    <n v="3996.9690000000001"/>
    <n v="2966.9500889999999"/>
    <n v="2965.3239039999999"/>
  </r>
  <r>
    <n v="927930"/>
    <x v="4"/>
    <x v="67"/>
    <x v="1"/>
    <x v="0"/>
    <n v="213.207447"/>
    <n v="0"/>
    <n v="262.6721"/>
    <n v="213.34227999999999"/>
    <n v="213.207447"/>
  </r>
  <r>
    <n v="927931"/>
    <x v="4"/>
    <x v="67"/>
    <x v="1"/>
    <x v="1"/>
    <n v="200.722262"/>
    <n v="0"/>
    <n v="213.207447"/>
    <n v="200.90537699999999"/>
    <n v="200.722262"/>
  </r>
  <r>
    <n v="927932"/>
    <x v="4"/>
    <x v="67"/>
    <x v="1"/>
    <x v="2"/>
    <n v="156.57827499999999"/>
    <n v="17.00206"/>
    <n v="200.722262"/>
    <n v="183.60065299999999"/>
    <n v="173.58033499999999"/>
  </r>
  <r>
    <n v="927933"/>
    <x v="4"/>
    <x v="67"/>
    <x v="1"/>
    <x v="3"/>
    <n v="1918.858399"/>
    <n v="0"/>
    <n v="2363.7588559999999"/>
    <n v="1919.8449430000001"/>
    <n v="1918.858399"/>
  </r>
  <r>
    <n v="927934"/>
    <x v="4"/>
    <x v="67"/>
    <x v="2"/>
    <x v="0"/>
    <n v="607.03486199999998"/>
    <n v="0"/>
    <n v="692.8374"/>
    <n v="608.24195299999997"/>
    <n v="607.03486199999998"/>
  </r>
  <r>
    <n v="927935"/>
    <x v="4"/>
    <x v="67"/>
    <x v="2"/>
    <x v="1"/>
    <n v="583.64661999999998"/>
    <n v="0"/>
    <n v="607.03486199999998"/>
    <n v="584.87808900000005"/>
    <n v="583.64661999999998"/>
  </r>
  <r>
    <n v="927936"/>
    <x v="4"/>
    <x v="67"/>
    <x v="2"/>
    <x v="2"/>
    <n v="306.137719"/>
    <n v="187.993775"/>
    <n v="583.64661999999998"/>
    <n v="551.954609"/>
    <n v="494.13149399999998"/>
  </r>
  <r>
    <n v="927937"/>
    <x v="4"/>
    <x v="67"/>
    <x v="2"/>
    <x v="3"/>
    <n v="137.13411199999999"/>
    <n v="0"/>
    <n v="156.57827499999999"/>
    <n v="137.46006700000001"/>
    <n v="137.13411199999999"/>
  </r>
  <r>
    <n v="927938"/>
    <x v="4"/>
    <x v="67"/>
    <x v="3"/>
    <x v="0"/>
    <n v="242.268066"/>
    <n v="0"/>
    <n v="264.44184999999999"/>
    <n v="248.681116"/>
    <n v="242.268066"/>
  </r>
  <r>
    <n v="927939"/>
    <x v="4"/>
    <x v="67"/>
    <x v="3"/>
    <x v="1"/>
    <n v="236.236389"/>
    <n v="0"/>
    <n v="242.268066"/>
    <n v="238.05260200000001"/>
    <n v="236.236389"/>
  </r>
  <r>
    <n v="927940"/>
    <x v="4"/>
    <x v="67"/>
    <x v="3"/>
    <x v="2"/>
    <n v="0"/>
    <n v="186.997017"/>
    <n v="236.236389"/>
    <n v="230.09424300000001"/>
    <n v="186.997017"/>
  </r>
  <r>
    <n v="927941"/>
    <x v="4"/>
    <x v="67"/>
    <x v="3"/>
    <x v="3"/>
    <n v="279.792822"/>
    <n v="0"/>
    <n v="306.137719"/>
    <n v="287.89191099999999"/>
    <n v="279.792822"/>
  </r>
  <r>
    <n v="931191"/>
    <x v="5"/>
    <x v="0"/>
    <x v="0"/>
    <x v="0"/>
    <n v="76341.173595999993"/>
    <n v="0"/>
    <n v="102956.44775000001"/>
    <n v="76424.571165000001"/>
    <n v="76341.173595999993"/>
  </r>
  <r>
    <n v="931192"/>
    <x v="5"/>
    <x v="0"/>
    <x v="0"/>
    <x v="1"/>
    <n v="70009.095684999993"/>
    <n v="0"/>
    <n v="76341.173595999993"/>
    <n v="70111.733829999997"/>
    <n v="70009.095684999993"/>
  </r>
  <r>
    <n v="931193"/>
    <x v="5"/>
    <x v="0"/>
    <x v="0"/>
    <x v="2"/>
    <n v="61065.975975000001"/>
    <n v="239.93108899999999"/>
    <n v="70009.095684999993"/>
    <n v="61615.005111999999"/>
    <n v="61305.907064999999"/>
  </r>
  <r>
    <n v="931194"/>
    <x v="5"/>
    <x v="0"/>
    <x v="0"/>
    <x v="3"/>
    <n v="76329.717013999994"/>
    <n v="0"/>
    <n v="102956.44775000001"/>
    <n v="76424.571165000001"/>
    <n v="76329.717013999994"/>
  </r>
  <r>
    <n v="931195"/>
    <x v="5"/>
    <x v="0"/>
    <x v="1"/>
    <x v="0"/>
    <n v="12592.097258"/>
    <n v="0"/>
    <n v="15614.736500000001"/>
    <n v="12682.288984999999"/>
    <n v="12592.097258"/>
  </r>
  <r>
    <n v="931196"/>
    <x v="5"/>
    <x v="0"/>
    <x v="1"/>
    <x v="1"/>
    <n v="11675.627813999999"/>
    <n v="0"/>
    <n v="12592.097258"/>
    <n v="11865.533246000001"/>
    <n v="11675.627813999999"/>
  </r>
  <r>
    <n v="931197"/>
    <x v="5"/>
    <x v="0"/>
    <x v="1"/>
    <x v="2"/>
    <n v="9391.6447779999999"/>
    <n v="809.70965699999999"/>
    <n v="11675.627813999999"/>
    <n v="10679.696762"/>
    <n v="10201.354434999999"/>
  </r>
  <r>
    <n v="931198"/>
    <x v="5"/>
    <x v="0"/>
    <x v="1"/>
    <x v="3"/>
    <n v="49105.015952000002"/>
    <n v="0"/>
    <n v="61065.975975000001"/>
    <n v="49597.785687000003"/>
    <n v="49105.015952000002"/>
  </r>
  <r>
    <n v="931199"/>
    <x v="5"/>
    <x v="0"/>
    <x v="2"/>
    <x v="0"/>
    <n v="1285.507537"/>
    <n v="0"/>
    <n v="1505.673"/>
    <n v="1321.8303269999999"/>
    <n v="1285.507537"/>
  </r>
  <r>
    <n v="931200"/>
    <x v="5"/>
    <x v="0"/>
    <x v="2"/>
    <x v="1"/>
    <n v="1143.772978"/>
    <n v="0"/>
    <n v="1285.507537"/>
    <n v="1238.586511"/>
    <n v="1143.772978"/>
  </r>
  <r>
    <n v="931201"/>
    <x v="5"/>
    <x v="0"/>
    <x v="2"/>
    <x v="2"/>
    <n v="146.41126800000001"/>
    <n v="848.422236"/>
    <n v="1143.772978"/>
    <n v="1081.666105"/>
    <n v="994.83350499999995"/>
  </r>
  <r>
    <n v="931202"/>
    <x v="5"/>
    <x v="0"/>
    <x v="2"/>
    <x v="3"/>
    <n v="7859.4339799999998"/>
    <n v="0"/>
    <n v="9391.6447779999999"/>
    <n v="8244.9249500000005"/>
    <n v="7859.4339799999998"/>
  </r>
  <r>
    <n v="931203"/>
    <x v="5"/>
    <x v="0"/>
    <x v="3"/>
    <x v="0"/>
    <n v="174.73167900000001"/>
    <n v="0"/>
    <n v="195.37479999999999"/>
    <n v="183.73046199999999"/>
    <n v="174.73167900000001"/>
  </r>
  <r>
    <n v="931204"/>
    <x v="5"/>
    <x v="0"/>
    <x v="3"/>
    <x v="1"/>
    <n v="163.87549200000001"/>
    <n v="0"/>
    <n v="174.73167900000001"/>
    <n v="171.691348"/>
    <n v="163.87549200000001"/>
  </r>
  <r>
    <n v="931205"/>
    <x v="5"/>
    <x v="0"/>
    <x v="3"/>
    <x v="2"/>
    <n v="0"/>
    <n v="146.073228"/>
    <n v="163.87549200000001"/>
    <n v="159.61473000000001"/>
    <n v="146.073228"/>
  </r>
  <r>
    <n v="931206"/>
    <x v="5"/>
    <x v="0"/>
    <x v="3"/>
    <x v="3"/>
    <n v="128.377589"/>
    <n v="0"/>
    <n v="146.41126800000001"/>
    <n v="137.685157"/>
    <n v="128.377589"/>
  </r>
  <r>
    <n v="931207"/>
    <x v="5"/>
    <x v="1"/>
    <x v="0"/>
    <x v="0"/>
    <n v="97186.794821999996"/>
    <n v="0"/>
    <n v="131069.601"/>
    <n v="97292.964821999994"/>
    <n v="97186.794821999996"/>
  </r>
  <r>
    <n v="931208"/>
    <x v="5"/>
    <x v="1"/>
    <x v="0"/>
    <x v="1"/>
    <n v="89125.687980999995"/>
    <n v="0"/>
    <n v="97186.794821999996"/>
    <n v="89256.352364999999"/>
    <n v="89125.687980999995"/>
  </r>
  <r>
    <n v="931209"/>
    <x v="5"/>
    <x v="1"/>
    <x v="0"/>
    <x v="2"/>
    <n v="77740.571676000007"/>
    <n v="305.44635899999997"/>
    <n v="89125.687980999995"/>
    <n v="78439.517991999994"/>
    <n v="78046.018035000001"/>
  </r>
  <r>
    <n v="931210"/>
    <x v="5"/>
    <x v="1"/>
    <x v="0"/>
    <x v="3"/>
    <n v="97172.209919999994"/>
    <n v="0"/>
    <n v="131069.601"/>
    <n v="97292.964821999994"/>
    <n v="97172.209919999994"/>
  </r>
  <r>
    <n v="931211"/>
    <x v="5"/>
    <x v="1"/>
    <x v="1"/>
    <x v="0"/>
    <n v="114657.082841"/>
    <n v="0"/>
    <n v="142179.66235"/>
    <n v="115478.321761"/>
    <n v="114657.082841"/>
  </r>
  <r>
    <n v="931212"/>
    <x v="5"/>
    <x v="1"/>
    <x v="1"/>
    <x v="1"/>
    <n v="106312.18915200001"/>
    <n v="0"/>
    <n v="114657.082841"/>
    <n v="108041.369162"/>
    <n v="106312.18915200001"/>
  </r>
  <r>
    <n v="931213"/>
    <x v="5"/>
    <x v="1"/>
    <x v="1"/>
    <x v="2"/>
    <n v="85293.468684000007"/>
    <n v="7353.6581640000004"/>
    <n v="106312.18915200001"/>
    <n v="97243.759418000001"/>
    <n v="92647.126848"/>
  </r>
  <r>
    <n v="931214"/>
    <x v="5"/>
    <x v="1"/>
    <x v="1"/>
    <x v="3"/>
    <n v="62513.567519999997"/>
    <n v="0"/>
    <n v="77740.571676000007"/>
    <n v="63140.892314999997"/>
    <n v="62513.567519999997"/>
  </r>
  <r>
    <n v="931215"/>
    <x v="5"/>
    <x v="1"/>
    <x v="2"/>
    <x v="0"/>
    <n v="11830.030140000001"/>
    <n v="0"/>
    <n v="13856.128000000001"/>
    <n v="12164.294771000001"/>
    <n v="11830.030140000001"/>
  </r>
  <r>
    <n v="931216"/>
    <x v="5"/>
    <x v="1"/>
    <x v="2"/>
    <x v="1"/>
    <n v="10525.701654"/>
    <n v="0"/>
    <n v="11830.030140000001"/>
    <n v="11398.234039999999"/>
    <n v="10525.701654"/>
  </r>
  <r>
    <n v="931217"/>
    <x v="5"/>
    <x v="1"/>
    <x v="2"/>
    <x v="2"/>
    <n v="1328.4678039999999"/>
    <n v="7698.1890569999996"/>
    <n v="10525.701654"/>
    <n v="9954.1560539999991"/>
    <n v="9026.6568609999995"/>
  </r>
  <r>
    <n v="931218"/>
    <x v="5"/>
    <x v="1"/>
    <x v="2"/>
    <x v="3"/>
    <n v="71378.166645999998"/>
    <n v="0"/>
    <n v="85293.468684000007"/>
    <n v="74879.136157999994"/>
    <n v="71378.166645999998"/>
  </r>
  <r>
    <n v="931219"/>
    <x v="5"/>
    <x v="1"/>
    <x v="3"/>
    <x v="0"/>
    <n v="1629.4744989999999"/>
    <n v="0"/>
    <n v="1821.9836"/>
    <n v="1713.3933770000001"/>
    <n v="1629.4744989999999"/>
  </r>
  <r>
    <n v="931220"/>
    <x v="5"/>
    <x v="1"/>
    <x v="3"/>
    <x v="1"/>
    <n v="1528.234244"/>
    <n v="0"/>
    <n v="1629.4744989999999"/>
    <n v="1601.1216429999999"/>
    <n v="1528.234244"/>
  </r>
  <r>
    <n v="931221"/>
    <x v="5"/>
    <x v="1"/>
    <x v="3"/>
    <x v="2"/>
    <n v="0"/>
    <n v="1327.643732"/>
    <n v="1528.234244"/>
    <n v="1488.500153"/>
    <n v="1327.643732"/>
  </r>
  <r>
    <n v="931222"/>
    <x v="5"/>
    <x v="1"/>
    <x v="3"/>
    <x v="3"/>
    <n v="1164.8385740000001"/>
    <n v="0"/>
    <n v="1328.4678039999999"/>
    <n v="1249.291123"/>
    <n v="1164.8385740000001"/>
  </r>
  <r>
    <n v="931223"/>
    <x v="5"/>
    <x v="2"/>
    <x v="0"/>
    <x v="0"/>
    <n v="1676.0528850000001"/>
    <n v="0"/>
    <n v="2259.8539999999998"/>
    <n v="1677.489624"/>
    <n v="1676.0528850000001"/>
  </r>
  <r>
    <n v="931224"/>
    <x v="5"/>
    <x v="2"/>
    <x v="0"/>
    <x v="1"/>
    <n v="1536.5252680000001"/>
    <n v="0"/>
    <n v="1676.0528850000001"/>
    <n v="1539.286969"/>
    <n v="1536.5252680000001"/>
  </r>
  <r>
    <n v="931225"/>
    <x v="5"/>
    <x v="2"/>
    <x v="0"/>
    <x v="2"/>
    <n v="1315.9554900000001"/>
    <n v="29.935386000000001"/>
    <n v="1536.5252680000001"/>
    <n v="1352.2958880000001"/>
    <n v="1345.8908750000001"/>
  </r>
  <r>
    <n v="931226"/>
    <x v="5"/>
    <x v="2"/>
    <x v="0"/>
    <x v="3"/>
    <n v="1676.115585"/>
    <n v="0"/>
    <n v="2259.8539999999998"/>
    <n v="1677.489624"/>
    <n v="1676.115585"/>
  </r>
  <r>
    <n v="931227"/>
    <x v="5"/>
    <x v="2"/>
    <x v="1"/>
    <x v="0"/>
    <n v="6930.3863309999997"/>
    <n v="0"/>
    <n v="8569.6903000000002"/>
    <n v="6960.3024619999997"/>
    <n v="6930.3863309999997"/>
  </r>
  <r>
    <n v="931228"/>
    <x v="5"/>
    <x v="2"/>
    <x v="1"/>
    <x v="1"/>
    <n v="5987.6776970000001"/>
    <n v="0"/>
    <n v="6930.3863309999997"/>
    <n v="6530.5030399999996"/>
    <n v="5987.6776970000001"/>
  </r>
  <r>
    <n v="931229"/>
    <x v="5"/>
    <x v="2"/>
    <x v="1"/>
    <x v="2"/>
    <n v="4385.2707840000003"/>
    <n v="803.08511599999997"/>
    <n v="5987.6776970000001"/>
    <n v="5476.9287889999996"/>
    <n v="5188.3558999999996"/>
  </r>
  <r>
    <n v="931230"/>
    <x v="5"/>
    <x v="2"/>
    <x v="1"/>
    <x v="3"/>
    <n v="1065.059663"/>
    <n v="0"/>
    <n v="1315.9554900000001"/>
    <n v="1068.8190489999999"/>
    <n v="1065.059663"/>
  </r>
  <r>
    <n v="931231"/>
    <x v="5"/>
    <x v="2"/>
    <x v="2"/>
    <x v="0"/>
    <n v="6730.4557850000001"/>
    <n v="0"/>
    <n v="8198.4652000000006"/>
    <n v="7197.4325989999998"/>
    <n v="6730.4557850000001"/>
  </r>
  <r>
    <n v="931232"/>
    <x v="5"/>
    <x v="2"/>
    <x v="2"/>
    <x v="1"/>
    <n v="5994.1549260000002"/>
    <n v="2.367127"/>
    <n v="6730.4557850000001"/>
    <n v="6484.7941490000003"/>
    <n v="5996.5220529999997"/>
  </r>
  <r>
    <n v="931233"/>
    <x v="5"/>
    <x v="2"/>
    <x v="2"/>
    <x v="2"/>
    <n v="707.83976099999995"/>
    <n v="4775.8354529999997"/>
    <n v="5994.1549260000002"/>
    <n v="5668.672313"/>
    <n v="5483.6752130000004"/>
  </r>
  <r>
    <n v="931234"/>
    <x v="5"/>
    <x v="2"/>
    <x v="2"/>
    <x v="3"/>
    <n v="3556.5402199999999"/>
    <n v="0"/>
    <n v="4385.2707840000003"/>
    <n v="3849.829221"/>
    <n v="3556.5402199999999"/>
  </r>
  <r>
    <n v="931235"/>
    <x v="5"/>
    <x v="2"/>
    <x v="3"/>
    <x v="0"/>
    <n v="777.39194099999997"/>
    <n v="0"/>
    <n v="959.09140000000002"/>
    <n v="901.92955300000006"/>
    <n v="777.39194099999997"/>
  </r>
  <r>
    <n v="931236"/>
    <x v="5"/>
    <x v="2"/>
    <x v="3"/>
    <x v="1"/>
    <n v="718.94355099999996"/>
    <n v="0"/>
    <n v="777.39194099999997"/>
    <n v="763.86532099999999"/>
    <n v="718.94355099999996"/>
  </r>
  <r>
    <n v="931237"/>
    <x v="5"/>
    <x v="2"/>
    <x v="3"/>
    <x v="2"/>
    <n v="0"/>
    <n v="642.17845499999999"/>
    <n v="718.94355099999996"/>
    <n v="700.25101900000004"/>
    <n v="642.17845499999999"/>
  </r>
  <r>
    <n v="931238"/>
    <x v="5"/>
    <x v="2"/>
    <x v="3"/>
    <x v="3"/>
    <n v="582.31193699999994"/>
    <n v="0"/>
    <n v="707.83976099999995"/>
    <n v="665.652511"/>
    <n v="582.31193699999994"/>
  </r>
  <r>
    <n v="931239"/>
    <x v="5"/>
    <x v="3"/>
    <x v="0"/>
    <x v="0"/>
    <n v="11216.212307"/>
    <n v="0"/>
    <n v="15123.032499999999"/>
    <n v="11225.827025000001"/>
    <n v="11216.212307"/>
  </r>
  <r>
    <n v="931240"/>
    <x v="5"/>
    <x v="3"/>
    <x v="0"/>
    <x v="1"/>
    <n v="10282.487966999999"/>
    <n v="0"/>
    <n v="11216.212307"/>
    <n v="10300.969383"/>
    <n v="10282.487966999999"/>
  </r>
  <r>
    <n v="931241"/>
    <x v="5"/>
    <x v="3"/>
    <x v="0"/>
    <x v="2"/>
    <n v="8806.4262729999991"/>
    <n v="200.32878600000001"/>
    <n v="10282.487966999999"/>
    <n v="9049.6176599999999"/>
    <n v="9006.7550599999995"/>
  </r>
  <r>
    <n v="931242"/>
    <x v="5"/>
    <x v="3"/>
    <x v="0"/>
    <x v="3"/>
    <n v="11216.631896999999"/>
    <n v="0"/>
    <n v="15123.032499999999"/>
    <n v="11225.827025000001"/>
    <n v="11216.631896999999"/>
  </r>
  <r>
    <n v="931243"/>
    <x v="5"/>
    <x v="3"/>
    <x v="1"/>
    <x v="0"/>
    <n v="900.16800799999999"/>
    <n v="0"/>
    <n v="1113.0925"/>
    <n v="904.05372899999998"/>
    <n v="900.16800799999999"/>
  </r>
  <r>
    <n v="931244"/>
    <x v="5"/>
    <x v="3"/>
    <x v="1"/>
    <x v="1"/>
    <n v="777.72228700000005"/>
    <n v="0"/>
    <n v="900.16800799999999"/>
    <n v="848.22831399999995"/>
    <n v="777.72228700000005"/>
  </r>
  <r>
    <n v="931245"/>
    <x v="5"/>
    <x v="3"/>
    <x v="1"/>
    <x v="2"/>
    <n v="567.95409600000005"/>
    <n v="104.010791"/>
    <n v="777.72228700000005"/>
    <n v="711.38257599999997"/>
    <n v="671.96488699999998"/>
  </r>
  <r>
    <n v="931246"/>
    <x v="5"/>
    <x v="3"/>
    <x v="1"/>
    <x v="3"/>
    <n v="7127.4214579999998"/>
    <n v="0"/>
    <n v="8806.4262729999991"/>
    <n v="7152.5794189999997"/>
    <n v="7127.4214579999998"/>
  </r>
  <r>
    <n v="931247"/>
    <x v="5"/>
    <x v="3"/>
    <x v="2"/>
    <x v="0"/>
    <n v="872.49488899999994"/>
    <n v="0"/>
    <n v="1062.7986000000001"/>
    <n v="933.030891"/>
    <n v="872.49488899999994"/>
  </r>
  <r>
    <n v="931248"/>
    <x v="5"/>
    <x v="3"/>
    <x v="2"/>
    <x v="1"/>
    <n v="777.04537500000004"/>
    <n v="0.30686000000000002"/>
    <n v="872.49488899999994"/>
    <n v="840.64882599999999"/>
    <n v="777.35223399999995"/>
  </r>
  <r>
    <n v="931249"/>
    <x v="5"/>
    <x v="3"/>
    <x v="2"/>
    <x v="2"/>
    <n v="91.759992999999994"/>
    <n v="619.10993199999996"/>
    <n v="777.04537500000004"/>
    <n v="734.851811"/>
    <n v="710.86992499999997"/>
  </r>
  <r>
    <n v="931250"/>
    <x v="5"/>
    <x v="3"/>
    <x v="2"/>
    <x v="3"/>
    <n v="460.62186000000003"/>
    <n v="0"/>
    <n v="567.95409600000005"/>
    <n v="498.60690099999999"/>
    <n v="460.62186000000003"/>
  </r>
  <r>
    <n v="931251"/>
    <x v="5"/>
    <x v="3"/>
    <x v="3"/>
    <x v="0"/>
    <n v="100.504524"/>
    <n v="0"/>
    <n v="123.9954"/>
    <n v="116.60527399999999"/>
    <n v="100.504524"/>
  </r>
  <r>
    <n v="931252"/>
    <x v="5"/>
    <x v="3"/>
    <x v="3"/>
    <x v="1"/>
    <n v="92.948069000000004"/>
    <n v="0"/>
    <n v="100.504524"/>
    <n v="98.755745000000005"/>
    <n v="92.948069000000004"/>
  </r>
  <r>
    <n v="931253"/>
    <x v="5"/>
    <x v="3"/>
    <x v="3"/>
    <x v="2"/>
    <n v="0"/>
    <n v="83.023551999999995"/>
    <n v="92.948069000000004"/>
    <n v="90.531419"/>
    <n v="83.023551999999995"/>
  </r>
  <r>
    <n v="931254"/>
    <x v="5"/>
    <x v="3"/>
    <x v="3"/>
    <x v="3"/>
    <n v="75.487337999999994"/>
    <n v="0"/>
    <n v="91.759992999999994"/>
    <n v="86.291096999999993"/>
    <n v="75.487337999999994"/>
  </r>
  <r>
    <n v="931255"/>
    <x v="5"/>
    <x v="4"/>
    <x v="0"/>
    <x v="0"/>
    <n v="6455.8163199999999"/>
    <n v="0"/>
    <n v="8704.5"/>
    <n v="6461.3503499999997"/>
    <n v="6455.8163199999999"/>
  </r>
  <r>
    <n v="931256"/>
    <x v="5"/>
    <x v="4"/>
    <x v="0"/>
    <x v="1"/>
    <n v="5918.3841940000002"/>
    <n v="0"/>
    <n v="6455.8163199999999"/>
    <n v="5929.0217089999996"/>
    <n v="5918.3841940000002"/>
  </r>
  <r>
    <n v="931257"/>
    <x v="5"/>
    <x v="4"/>
    <x v="0"/>
    <x v="2"/>
    <n v="5068.794073"/>
    <n v="115.305044"/>
    <n v="5918.3841940000002"/>
    <n v="5208.769929"/>
    <n v="5184.0991160000003"/>
  </r>
  <r>
    <n v="931258"/>
    <x v="5"/>
    <x v="4"/>
    <x v="0"/>
    <x v="3"/>
    <n v="6456.0578269999996"/>
    <n v="0"/>
    <n v="8704.5"/>
    <n v="6461.3503499999997"/>
    <n v="6456.0578269999996"/>
  </r>
  <r>
    <n v="931259"/>
    <x v="5"/>
    <x v="4"/>
    <x v="1"/>
    <x v="0"/>
    <n v="120.81830600000001"/>
    <n v="0"/>
    <n v="149.3965"/>
    <n v="121.339837"/>
    <n v="120.81830600000001"/>
  </r>
  <r>
    <n v="931260"/>
    <x v="5"/>
    <x v="4"/>
    <x v="1"/>
    <x v="1"/>
    <n v="104.38394599999999"/>
    <n v="0"/>
    <n v="120.81830600000001"/>
    <n v="113.847089"/>
    <n v="104.38394599999999"/>
  </r>
  <r>
    <n v="931261"/>
    <x v="5"/>
    <x v="4"/>
    <x v="1"/>
    <x v="2"/>
    <n v="76.448982999999998"/>
    <n v="14.000285"/>
    <n v="104.38394599999999"/>
    <n v="95.479996"/>
    <n v="90.449268000000004"/>
  </r>
  <r>
    <n v="931262"/>
    <x v="5"/>
    <x v="4"/>
    <x v="1"/>
    <x v="3"/>
    <n v="4102.3941519999998"/>
    <n v="0"/>
    <n v="5068.794073"/>
    <n v="4116.874546"/>
    <n v="4102.3941519999998"/>
  </r>
  <r>
    <n v="931263"/>
    <x v="5"/>
    <x v="4"/>
    <x v="2"/>
    <x v="0"/>
    <n v="145.185787"/>
    <n v="0"/>
    <n v="176.85290000000001"/>
    <n v="155.25916100000001"/>
    <n v="145.185787"/>
  </r>
  <r>
    <n v="931264"/>
    <x v="5"/>
    <x v="4"/>
    <x v="2"/>
    <x v="1"/>
    <n v="129.30269899999999"/>
    <n v="5.1062000000000003E-2"/>
    <n v="145.185787"/>
    <n v="139.886506"/>
    <n v="129.35376199999999"/>
  </r>
  <r>
    <n v="931265"/>
    <x v="5"/>
    <x v="4"/>
    <x v="2"/>
    <x v="2"/>
    <n v="15.26914"/>
    <n v="103.021764"/>
    <n v="129.30269899999999"/>
    <n v="122.28156300000001"/>
    <n v="118.290905"/>
  </r>
  <r>
    <n v="931266"/>
    <x v="5"/>
    <x v="4"/>
    <x v="2"/>
    <x v="3"/>
    <n v="62.001618000000001"/>
    <n v="0"/>
    <n v="76.448982999999998"/>
    <n v="67.114562000000006"/>
    <n v="62.001618000000001"/>
  </r>
  <r>
    <n v="931267"/>
    <x v="5"/>
    <x v="4"/>
    <x v="3"/>
    <x v="0"/>
    <n v="36.326317000000003"/>
    <n v="0"/>
    <n v="44.816850000000002"/>
    <n v="42.145766000000002"/>
    <n v="36.326317000000003"/>
  </r>
  <r>
    <n v="931268"/>
    <x v="5"/>
    <x v="4"/>
    <x v="3"/>
    <x v="1"/>
    <n v="33.595114000000002"/>
    <n v="0"/>
    <n v="36.326317000000003"/>
    <n v="35.694239000000003"/>
    <n v="33.595114000000002"/>
  </r>
  <r>
    <n v="931269"/>
    <x v="5"/>
    <x v="4"/>
    <x v="3"/>
    <x v="2"/>
    <n v="0"/>
    <n v="30.008001"/>
    <n v="33.595114000000002"/>
    <n v="32.721640999999998"/>
    <n v="30.008001"/>
  </r>
  <r>
    <n v="931270"/>
    <x v="5"/>
    <x v="4"/>
    <x v="3"/>
    <x v="3"/>
    <n v="12.561321"/>
    <n v="0"/>
    <n v="15.26914"/>
    <n v="14.359099000000001"/>
    <n v="12.561321"/>
  </r>
  <r>
    <n v="931271"/>
    <x v="5"/>
    <x v="68"/>
    <x v="0"/>
    <x v="0"/>
    <n v="6455.8163199999999"/>
    <n v="0"/>
    <n v="8704.5"/>
    <n v="6461.3503499999997"/>
    <n v="6455.8163199999999"/>
  </r>
  <r>
    <n v="931272"/>
    <x v="5"/>
    <x v="68"/>
    <x v="0"/>
    <x v="1"/>
    <n v="5918.3841940000002"/>
    <n v="0"/>
    <n v="6455.8163199999999"/>
    <n v="5929.0217089999996"/>
    <n v="5918.3841940000002"/>
  </r>
  <r>
    <n v="931273"/>
    <x v="5"/>
    <x v="68"/>
    <x v="0"/>
    <x v="2"/>
    <n v="5068.794073"/>
    <n v="115.305044"/>
    <n v="5918.3841940000002"/>
    <n v="5208.769929"/>
    <n v="5184.0991160000003"/>
  </r>
  <r>
    <n v="931274"/>
    <x v="5"/>
    <x v="68"/>
    <x v="0"/>
    <x v="3"/>
    <n v="6456.0578269999996"/>
    <n v="0"/>
    <n v="8704.5"/>
    <n v="6461.3503499999997"/>
    <n v="6456.0578269999996"/>
  </r>
  <r>
    <n v="931275"/>
    <x v="5"/>
    <x v="68"/>
    <x v="1"/>
    <x v="3"/>
    <n v="4102.3941519999998"/>
    <n v="0"/>
    <n v="5068.794073"/>
    <n v="4116.874546"/>
    <n v="4102.3941519999998"/>
  </r>
  <r>
    <n v="931276"/>
    <x v="5"/>
    <x v="5"/>
    <x v="0"/>
    <x v="0"/>
    <n v="4386.3320750000003"/>
    <n v="0"/>
    <n v="5924.9904999999999"/>
    <n v="4398.1204479999997"/>
    <n v="4386.3320750000003"/>
  </r>
  <r>
    <n v="931277"/>
    <x v="5"/>
    <x v="5"/>
    <x v="0"/>
    <x v="1"/>
    <n v="4004.9873459999999"/>
    <n v="0"/>
    <n v="4386.3320750000003"/>
    <n v="4028.4073779999999"/>
    <n v="4004.9873459999999"/>
  </r>
  <r>
    <n v="931278"/>
    <x v="5"/>
    <x v="5"/>
    <x v="0"/>
    <x v="2"/>
    <n v="3437.361903"/>
    <n v="41.924143999999998"/>
    <n v="4004.9873459999999"/>
    <n v="3524.7893629999999"/>
    <n v="3479.2860479999999"/>
  </r>
  <r>
    <n v="931279"/>
    <x v="5"/>
    <x v="5"/>
    <x v="0"/>
    <x v="3"/>
    <n v="4389.1658189999998"/>
    <n v="0"/>
    <n v="5924.9904999999999"/>
    <n v="4398.1204479999997"/>
    <n v="4389.1658189999998"/>
  </r>
  <r>
    <n v="931280"/>
    <x v="5"/>
    <x v="5"/>
    <x v="1"/>
    <x v="0"/>
    <n v="74849.715333999993"/>
    <n v="0"/>
    <n v="97303.5766"/>
    <n v="79029.964915000004"/>
    <n v="74849.715333999993"/>
  </r>
  <r>
    <n v="931281"/>
    <x v="5"/>
    <x v="5"/>
    <x v="1"/>
    <x v="1"/>
    <n v="66297.945420999997"/>
    <n v="1.4665429999999999"/>
    <n v="74849.715333999993"/>
    <n v="70530.886759000001"/>
    <n v="66299.411963999999"/>
  </r>
  <r>
    <n v="931282"/>
    <x v="5"/>
    <x v="5"/>
    <x v="1"/>
    <x v="2"/>
    <n v="51321.975062999998"/>
    <n v="4737.014314"/>
    <n v="66297.945420999997"/>
    <n v="60642.730677"/>
    <n v="56058.989375999998"/>
  </r>
  <r>
    <n v="931283"/>
    <x v="5"/>
    <x v="5"/>
    <x v="1"/>
    <x v="3"/>
    <n v="2613.0435349999998"/>
    <n v="0"/>
    <n v="3437.361903"/>
    <n v="2791.8253380000001"/>
    <n v="2613.0435349999998"/>
  </r>
  <r>
    <n v="931284"/>
    <x v="5"/>
    <x v="5"/>
    <x v="2"/>
    <x v="0"/>
    <n v="20692.375090000001"/>
    <n v="0"/>
    <n v="23986.868450000002"/>
    <n v="21058.071811999998"/>
    <n v="20692.375090000001"/>
  </r>
  <r>
    <n v="931285"/>
    <x v="5"/>
    <x v="5"/>
    <x v="2"/>
    <x v="1"/>
    <n v="14300.215794"/>
    <n v="2.1844060000000001"/>
    <n v="20692.375090000001"/>
    <n v="19937.103399"/>
    <n v="14302.4002"/>
  </r>
  <r>
    <n v="931286"/>
    <x v="5"/>
    <x v="5"/>
    <x v="2"/>
    <x v="2"/>
    <n v="3153.6871919999999"/>
    <n v="9756.0786420000004"/>
    <n v="14300.215794"/>
    <n v="13523.714076"/>
    <n v="12909.765834"/>
  </r>
  <r>
    <n v="931287"/>
    <x v="5"/>
    <x v="5"/>
    <x v="2"/>
    <x v="3"/>
    <n v="44161.844710999998"/>
    <n v="0"/>
    <n v="51321.975062999998"/>
    <n v="45055.561908000003"/>
    <n v="44161.844710999998"/>
  </r>
  <r>
    <n v="931288"/>
    <x v="5"/>
    <x v="5"/>
    <x v="3"/>
    <x v="0"/>
    <n v="9544.4645560000008"/>
    <n v="0"/>
    <n v="10149.6109"/>
    <n v="9544.6940900000009"/>
    <n v="9544.4645560000008"/>
  </r>
  <r>
    <n v="931289"/>
    <x v="5"/>
    <x v="5"/>
    <x v="3"/>
    <x v="1"/>
    <n v="8876.8931520000006"/>
    <n v="0"/>
    <n v="9544.4645560000008"/>
    <n v="9378.3908730000003"/>
    <n v="8876.8931520000006"/>
  </r>
  <r>
    <n v="931290"/>
    <x v="5"/>
    <x v="5"/>
    <x v="3"/>
    <x v="2"/>
    <n v="0"/>
    <n v="8153.9177209999998"/>
    <n v="8876.8931520000006"/>
    <n v="8646.0939299999991"/>
    <n v="8153.9177209999998"/>
  </r>
  <r>
    <n v="931291"/>
    <x v="5"/>
    <x v="5"/>
    <x v="3"/>
    <x v="3"/>
    <n v="2965.6619949999999"/>
    <n v="0"/>
    <n v="3153.6871919999999"/>
    <n v="2965.7274349999998"/>
    <n v="2965.6619949999999"/>
  </r>
  <r>
    <n v="931292"/>
    <x v="5"/>
    <x v="6"/>
    <x v="0"/>
    <x v="0"/>
    <n v="85.886222000000004"/>
    <n v="0"/>
    <n v="116.0138"/>
    <n v="86.117044000000007"/>
    <n v="85.886222000000004"/>
  </r>
  <r>
    <n v="931293"/>
    <x v="5"/>
    <x v="6"/>
    <x v="0"/>
    <x v="1"/>
    <n v="78.419332999999995"/>
    <n v="0"/>
    <n v="85.886222000000004"/>
    <n v="78.877906999999993"/>
    <n v="78.419332999999995"/>
  </r>
  <r>
    <n v="931294"/>
    <x v="5"/>
    <x v="6"/>
    <x v="0"/>
    <x v="2"/>
    <n v="67.304987999999994"/>
    <n v="0.82089199999999996"/>
    <n v="78.419332999999995"/>
    <n v="69.016855000000007"/>
    <n v="68.125881000000007"/>
  </r>
  <r>
    <n v="931295"/>
    <x v="5"/>
    <x v="6"/>
    <x v="0"/>
    <x v="3"/>
    <n v="85.941708000000006"/>
    <n v="0"/>
    <n v="116.0138"/>
    <n v="86.117044000000007"/>
    <n v="85.941708000000006"/>
  </r>
  <r>
    <n v="931296"/>
    <x v="5"/>
    <x v="6"/>
    <x v="1"/>
    <x v="0"/>
    <n v="719.77471500000001"/>
    <n v="0"/>
    <n v="935.697"/>
    <n v="759.97310300000004"/>
    <n v="719.77471500000001"/>
  </r>
  <r>
    <n v="931297"/>
    <x v="5"/>
    <x v="6"/>
    <x v="1"/>
    <x v="1"/>
    <n v="637.53862700000002"/>
    <n v="1.4102999999999999E-2"/>
    <n v="719.77471500000001"/>
    <n v="678.24371399999995"/>
    <n v="637.55273"/>
  </r>
  <r>
    <n v="931298"/>
    <x v="5"/>
    <x v="6"/>
    <x v="1"/>
    <x v="2"/>
    <n v="492.88809199999997"/>
    <n v="45.493532999999999"/>
    <n v="637.53862700000002"/>
    <n v="583.15658199999996"/>
    <n v="538.38162499999999"/>
  </r>
  <r>
    <n v="931299"/>
    <x v="5"/>
    <x v="6"/>
    <x v="1"/>
    <x v="3"/>
    <n v="51.164489000000003"/>
    <n v="0"/>
    <n v="67.304987999999994"/>
    <n v="54.665112000000001"/>
    <n v="51.164489000000003"/>
  </r>
  <r>
    <n v="931300"/>
    <x v="5"/>
    <x v="6"/>
    <x v="2"/>
    <x v="0"/>
    <n v="197.37047200000001"/>
    <n v="0"/>
    <n v="228.7944"/>
    <n v="200.85860400000001"/>
    <n v="197.37047200000001"/>
  </r>
  <r>
    <n v="931301"/>
    <x v="5"/>
    <x v="6"/>
    <x v="2"/>
    <x v="1"/>
    <n v="136.40001799999999"/>
    <n v="2.0836E-2"/>
    <n v="197.37047200000001"/>
    <n v="190.16645"/>
    <n v="136.42085399999999"/>
  </r>
  <r>
    <n v="931302"/>
    <x v="5"/>
    <x v="6"/>
    <x v="2"/>
    <x v="2"/>
    <n v="30.080874000000001"/>
    <n v="93.056589000000002"/>
    <n v="136.40001799999999"/>
    <n v="128.99349699999999"/>
    <n v="123.137463"/>
  </r>
  <r>
    <n v="931303"/>
    <x v="5"/>
    <x v="6"/>
    <x v="2"/>
    <x v="3"/>
    <n v="424.12333799999999"/>
    <n v="0"/>
    <n v="492.88809199999997"/>
    <n v="432.706456"/>
    <n v="424.12333799999999"/>
  </r>
  <r>
    <n v="931304"/>
    <x v="5"/>
    <x v="6"/>
    <x v="3"/>
    <x v="0"/>
    <n v="91.650732000000005"/>
    <n v="0"/>
    <n v="97.461650000000006"/>
    <n v="91.652935999999997"/>
    <n v="91.650732000000005"/>
  </r>
  <r>
    <n v="931305"/>
    <x v="5"/>
    <x v="6"/>
    <x v="3"/>
    <x v="1"/>
    <n v="85.240375999999998"/>
    <n v="0"/>
    <n v="91.650732000000005"/>
    <n v="90.056009000000003"/>
    <n v="85.240375999999998"/>
  </r>
  <r>
    <n v="931306"/>
    <x v="5"/>
    <x v="6"/>
    <x v="3"/>
    <x v="2"/>
    <n v="0"/>
    <n v="78.298004000000006"/>
    <n v="85.240375999999998"/>
    <n v="83.024126999999993"/>
    <n v="78.298004000000006"/>
  </r>
  <r>
    <n v="931307"/>
    <x v="5"/>
    <x v="6"/>
    <x v="3"/>
    <x v="3"/>
    <n v="28.287430000000001"/>
    <n v="0"/>
    <n v="30.080874000000001"/>
    <n v="28.288053999999999"/>
    <n v="28.287430000000001"/>
  </r>
  <r>
    <n v="931308"/>
    <x v="5"/>
    <x v="7"/>
    <x v="0"/>
    <x v="0"/>
    <n v="1097.315998"/>
    <n v="0"/>
    <n v="1478.26485"/>
    <n v="1097.315998"/>
    <n v="1097.315998"/>
  </r>
  <r>
    <n v="931309"/>
    <x v="5"/>
    <x v="7"/>
    <x v="0"/>
    <x v="1"/>
    <n v="1006.188479"/>
    <n v="0"/>
    <n v="1097.315998"/>
    <n v="1007.7750129999999"/>
    <n v="1006.188479"/>
  </r>
  <r>
    <n v="931310"/>
    <x v="5"/>
    <x v="7"/>
    <x v="0"/>
    <x v="2"/>
    <n v="867.74632299999996"/>
    <n v="12.989630999999999"/>
    <n v="1006.188479"/>
    <n v="885.54647999999997"/>
    <n v="880.73595399999999"/>
  </r>
  <r>
    <n v="931311"/>
    <x v="5"/>
    <x v="7"/>
    <x v="0"/>
    <x v="3"/>
    <n v="1097.315998"/>
    <n v="0"/>
    <n v="1478.26485"/>
    <n v="1097.315998"/>
    <n v="1097.315998"/>
  </r>
  <r>
    <n v="931312"/>
    <x v="5"/>
    <x v="7"/>
    <x v="1"/>
    <x v="0"/>
    <n v="13416.003199000001"/>
    <n v="0"/>
    <n v="16603.3943"/>
    <n v="13485.27685"/>
    <n v="13416.003199000001"/>
  </r>
  <r>
    <n v="931313"/>
    <x v="5"/>
    <x v="7"/>
    <x v="1"/>
    <x v="1"/>
    <n v="12564.340523999999"/>
    <n v="0"/>
    <n v="13416.003199000001"/>
    <n v="12641.899814"/>
    <n v="12564.340523999999"/>
  </r>
  <r>
    <n v="931314"/>
    <x v="5"/>
    <x v="7"/>
    <x v="1"/>
    <x v="2"/>
    <n v="10174.165553000001"/>
    <n v="564.27509599999996"/>
    <n v="12564.340523999999"/>
    <n v="11492.602277"/>
    <n v="10738.440649"/>
  </r>
  <r>
    <n v="931315"/>
    <x v="5"/>
    <x v="7"/>
    <x v="1"/>
    <x v="3"/>
    <n v="702.003334"/>
    <n v="0"/>
    <n v="867.74632299999996"/>
    <n v="704.78356299999996"/>
    <n v="702.003334"/>
  </r>
  <r>
    <n v="931316"/>
    <x v="5"/>
    <x v="7"/>
    <x v="2"/>
    <x v="0"/>
    <n v="2398.5283709999999"/>
    <n v="0"/>
    <n v="2892.4630000000002"/>
    <n v="2539.2932679999999"/>
    <n v="2398.5283709999999"/>
  </r>
  <r>
    <n v="931317"/>
    <x v="5"/>
    <x v="7"/>
    <x v="2"/>
    <x v="1"/>
    <n v="2184.4277440000001"/>
    <n v="4.3520380000000003"/>
    <n v="2398.5283709999999"/>
    <n v="2310.9820850000001"/>
    <n v="2188.7797820000001"/>
  </r>
  <r>
    <n v="931318"/>
    <x v="5"/>
    <x v="7"/>
    <x v="2"/>
    <x v="2"/>
    <n v="943.17134299999998"/>
    <n v="955.65196700000001"/>
    <n v="2184.4277440000001"/>
    <n v="2065.8133170000001"/>
    <n v="1898.8233090000001"/>
  </r>
  <r>
    <n v="931319"/>
    <x v="5"/>
    <x v="7"/>
    <x v="2"/>
    <x v="3"/>
    <n v="8420.1080870000005"/>
    <n v="0"/>
    <n v="10174.165553000001"/>
    <n v="8931.8999390000008"/>
    <n v="8420.1080870000005"/>
  </r>
  <r>
    <n v="931320"/>
    <x v="5"/>
    <x v="7"/>
    <x v="3"/>
    <x v="0"/>
    <n v="250.12056000000001"/>
    <n v="0"/>
    <n v="284.15854999999999"/>
    <n v="267.22269999999997"/>
    <n v="250.12056000000001"/>
  </r>
  <r>
    <n v="931321"/>
    <x v="5"/>
    <x v="7"/>
    <x v="3"/>
    <x v="1"/>
    <n v="227.743246"/>
    <n v="0"/>
    <n v="250.12056000000001"/>
    <n v="245.768463"/>
    <n v="227.743246"/>
  </r>
  <r>
    <n v="931322"/>
    <x v="5"/>
    <x v="7"/>
    <x v="3"/>
    <x v="2"/>
    <n v="0"/>
    <n v="218.95119700000001"/>
    <n v="227.743246"/>
    <n v="221.821922"/>
    <n v="218.95119700000001"/>
  </r>
  <r>
    <n v="931323"/>
    <x v="5"/>
    <x v="7"/>
    <x v="3"/>
    <x v="3"/>
    <n v="840.76464399999998"/>
    <n v="0"/>
    <n v="943.17134299999998"/>
    <n v="886.95833100000004"/>
    <n v="840.76464399999998"/>
  </r>
  <r>
    <n v="931324"/>
    <x v="5"/>
    <x v="8"/>
    <x v="0"/>
    <x v="0"/>
    <n v="9665.4040490000007"/>
    <n v="0"/>
    <n v="13020.886500000001"/>
    <n v="9665.4040490000007"/>
    <n v="9665.4040490000007"/>
  </r>
  <r>
    <n v="931325"/>
    <x v="5"/>
    <x v="8"/>
    <x v="0"/>
    <x v="1"/>
    <n v="8867.1684679999998"/>
    <n v="0"/>
    <n v="9665.4040490000007"/>
    <n v="8876.7070789999998"/>
    <n v="8867.1684679999998"/>
  </r>
  <r>
    <n v="931326"/>
    <x v="5"/>
    <x v="8"/>
    <x v="0"/>
    <x v="2"/>
    <n v="7747.8104320000002"/>
    <n v="18.039370000000002"/>
    <n v="8867.1684679999998"/>
    <n v="7803.9949690000003"/>
    <n v="7765.8498019999997"/>
  </r>
  <r>
    <n v="931327"/>
    <x v="5"/>
    <x v="8"/>
    <x v="0"/>
    <x v="3"/>
    <n v="9665.4040490000007"/>
    <n v="0"/>
    <n v="13020.886500000001"/>
    <n v="9665.4040490000007"/>
    <n v="9665.4040490000007"/>
  </r>
  <r>
    <n v="931328"/>
    <x v="5"/>
    <x v="8"/>
    <x v="1"/>
    <x v="0"/>
    <n v="1229.234181"/>
    <n v="0"/>
    <n v="1523.3043"/>
    <n v="1237.227752"/>
    <n v="1229.234181"/>
  </r>
  <r>
    <n v="931329"/>
    <x v="5"/>
    <x v="8"/>
    <x v="1"/>
    <x v="1"/>
    <n v="1152.312772"/>
    <n v="0"/>
    <n v="1229.234181"/>
    <n v="1158.3073690000001"/>
    <n v="1152.312772"/>
  </r>
  <r>
    <n v="931330"/>
    <x v="5"/>
    <x v="8"/>
    <x v="1"/>
    <x v="2"/>
    <n v="921.37607800000001"/>
    <n v="87.278574000000006"/>
    <n v="1152.312772"/>
    <n v="1054.0204920000001"/>
    <n v="1008.6546520000001"/>
  </r>
  <r>
    <n v="931331"/>
    <x v="5"/>
    <x v="8"/>
    <x v="1"/>
    <x v="3"/>
    <n v="6185.8629129999999"/>
    <n v="0"/>
    <n v="7747.8104320000002"/>
    <n v="6292.7716330000003"/>
    <n v="6185.8629129999999"/>
  </r>
  <r>
    <n v="931332"/>
    <x v="5"/>
    <x v="8"/>
    <x v="2"/>
    <x v="0"/>
    <n v="3591.2886819999999"/>
    <n v="0"/>
    <n v="4246.335"/>
    <n v="3727.857497"/>
    <n v="3591.2886819999999"/>
  </r>
  <r>
    <n v="931333"/>
    <x v="5"/>
    <x v="8"/>
    <x v="2"/>
    <x v="1"/>
    <n v="3072.5008320000002"/>
    <n v="212.93434300000001"/>
    <n v="3591.2886819999999"/>
    <n v="3460.2066450000002"/>
    <n v="3285.4351750000001"/>
  </r>
  <r>
    <n v="931334"/>
    <x v="5"/>
    <x v="8"/>
    <x v="2"/>
    <x v="2"/>
    <n v="820.20964500000002"/>
    <n v="1903.634601"/>
    <n v="3072.5008320000002"/>
    <n v="2905.664037"/>
    <n v="2723.8442460000001"/>
  </r>
  <r>
    <n v="931335"/>
    <x v="5"/>
    <x v="8"/>
    <x v="2"/>
    <x v="3"/>
    <n v="768.85676899999999"/>
    <n v="0"/>
    <n v="921.37607800000001"/>
    <n v="808.87605900000005"/>
    <n v="768.85676899999999"/>
  </r>
  <r>
    <n v="931336"/>
    <x v="5"/>
    <x v="8"/>
    <x v="3"/>
    <x v="0"/>
    <n v="1020.303165"/>
    <n v="0"/>
    <n v="1225.7834"/>
    <n v="1152.726709"/>
    <n v="1020.303165"/>
  </r>
  <r>
    <n v="931337"/>
    <x v="5"/>
    <x v="8"/>
    <x v="3"/>
    <x v="1"/>
    <n v="972.32123000000001"/>
    <n v="26.058396999999999"/>
    <n v="1020.303165"/>
    <n v="1002.54989"/>
    <n v="998.37962700000003"/>
  </r>
  <r>
    <n v="931338"/>
    <x v="5"/>
    <x v="8"/>
    <x v="3"/>
    <x v="2"/>
    <n v="0"/>
    <n v="943.94660499999998"/>
    <n v="972.32123000000001"/>
    <n v="947.04087800000002"/>
    <n v="943.94660499999998"/>
  </r>
  <r>
    <n v="931339"/>
    <x v="5"/>
    <x v="8"/>
    <x v="3"/>
    <x v="3"/>
    <n v="674.35641399999997"/>
    <n v="0"/>
    <n v="820.20964500000002"/>
    <n v="771.32515000000001"/>
    <n v="674.35641399999997"/>
  </r>
  <r>
    <n v="931340"/>
    <x v="5"/>
    <x v="9"/>
    <x v="0"/>
    <x v="0"/>
    <n v="10059.691613999999"/>
    <n v="0"/>
    <n v="13552.0566"/>
    <n v="10059.691613999999"/>
    <n v="10059.691613999999"/>
  </r>
  <r>
    <n v="931341"/>
    <x v="5"/>
    <x v="9"/>
    <x v="0"/>
    <x v="1"/>
    <n v="9228.8930529999998"/>
    <n v="0"/>
    <n v="10059.691613999999"/>
    <n v="9238.8207779999993"/>
    <n v="9228.8930529999998"/>
  </r>
  <r>
    <n v="931342"/>
    <x v="5"/>
    <x v="9"/>
    <x v="0"/>
    <x v="2"/>
    <n v="8063.8722639999996"/>
    <n v="18.775262999999999"/>
    <n v="9228.8930529999998"/>
    <n v="8122.3487759999998"/>
    <n v="8082.6475270000001"/>
  </r>
  <r>
    <n v="931343"/>
    <x v="5"/>
    <x v="9"/>
    <x v="0"/>
    <x v="3"/>
    <n v="10059.691613999999"/>
    <n v="0"/>
    <n v="13552.0566"/>
    <n v="10059.691613999999"/>
    <n v="10059.691613999999"/>
  </r>
  <r>
    <n v="931344"/>
    <x v="5"/>
    <x v="9"/>
    <x v="1"/>
    <x v="0"/>
    <n v="938.15609300000006"/>
    <n v="0"/>
    <n v="1162.5915"/>
    <n v="944.25681599999996"/>
    <n v="938.15609300000006"/>
  </r>
  <r>
    <n v="931345"/>
    <x v="5"/>
    <x v="9"/>
    <x v="1"/>
    <x v="1"/>
    <n v="879.449387"/>
    <n v="0"/>
    <n v="938.15609300000006"/>
    <n v="884.02448700000002"/>
    <n v="879.449387"/>
  </r>
  <r>
    <n v="931346"/>
    <x v="5"/>
    <x v="9"/>
    <x v="1"/>
    <x v="2"/>
    <n v="702.06070399999999"/>
    <n v="66.503634000000005"/>
    <n v="879.449387"/>
    <n v="804.43235500000003"/>
    <n v="768.56433800000002"/>
  </r>
  <r>
    <n v="931347"/>
    <x v="5"/>
    <x v="9"/>
    <x v="1"/>
    <x v="3"/>
    <n v="6438.2071310000001"/>
    <n v="0"/>
    <n v="8063.8722639999996"/>
    <n v="6549.4770529999996"/>
    <n v="6438.2071310000001"/>
  </r>
  <r>
    <n v="931348"/>
    <x v="5"/>
    <x v="9"/>
    <x v="2"/>
    <x v="0"/>
    <n v="2726.413732"/>
    <n v="0"/>
    <n v="3223.7080000000001"/>
    <n v="2830.093253"/>
    <n v="2726.413732"/>
  </r>
  <r>
    <n v="931349"/>
    <x v="5"/>
    <x v="9"/>
    <x v="2"/>
    <x v="1"/>
    <n v="2332.5633779999998"/>
    <n v="161.65426099999999"/>
    <n v="2726.413732"/>
    <n v="2626.8996299999999"/>
    <n v="2494.217639"/>
  </r>
  <r>
    <n v="931350"/>
    <x v="5"/>
    <x v="9"/>
    <x v="2"/>
    <x v="2"/>
    <n v="620.89226599999995"/>
    <n v="1441.0364569999999"/>
    <n v="2332.5633779999998"/>
    <n v="2205.9051869999998"/>
    <n v="2061.9287220000001"/>
  </r>
  <r>
    <n v="931351"/>
    <x v="5"/>
    <x v="9"/>
    <x v="2"/>
    <x v="3"/>
    <n v="585.84560299999998"/>
    <n v="0"/>
    <n v="702.06070399999999"/>
    <n v="616.33909200000005"/>
    <n v="585.84560299999998"/>
  </r>
  <r>
    <n v="931352"/>
    <x v="5"/>
    <x v="9"/>
    <x v="3"/>
    <x v="0"/>
    <n v="773.10436600000003"/>
    <n v="0"/>
    <n v="928.80089999999996"/>
    <n v="873.44436599999995"/>
    <n v="773.10436600000003"/>
  </r>
  <r>
    <n v="931353"/>
    <x v="5"/>
    <x v="9"/>
    <x v="3"/>
    <x v="1"/>
    <n v="736.74748199999999"/>
    <n v="19.744975"/>
    <n v="773.10436600000003"/>
    <n v="759.65234999999996"/>
    <n v="756.49245699999994"/>
  </r>
  <r>
    <n v="931354"/>
    <x v="5"/>
    <x v="9"/>
    <x v="3"/>
    <x v="2"/>
    <n v="0"/>
    <n v="715.24745499999995"/>
    <n v="736.74748199999999"/>
    <n v="717.59204699999998"/>
    <n v="715.24745499999995"/>
  </r>
  <r>
    <n v="931355"/>
    <x v="5"/>
    <x v="9"/>
    <x v="3"/>
    <x v="3"/>
    <n v="510.48251399999998"/>
    <n v="0"/>
    <n v="620.89226599999995"/>
    <n v="583.88708699999995"/>
    <n v="510.48251399999998"/>
  </r>
  <r>
    <n v="931356"/>
    <x v="5"/>
    <x v="10"/>
    <x v="0"/>
    <x v="0"/>
    <n v="4169.2685019999999"/>
    <n v="0"/>
    <n v="5650.9575999999997"/>
    <n v="4194.7058260000003"/>
    <n v="4169.2685019999999"/>
  </r>
  <r>
    <n v="931357"/>
    <x v="5"/>
    <x v="10"/>
    <x v="0"/>
    <x v="1"/>
    <n v="3822.8996240000001"/>
    <n v="0"/>
    <n v="4169.2685019999999"/>
    <n v="3829.056192"/>
    <n v="3822.8996240000001"/>
  </r>
  <r>
    <n v="931358"/>
    <x v="5"/>
    <x v="10"/>
    <x v="0"/>
    <x v="2"/>
    <n v="3200.9298319999998"/>
    <n v="122.55213500000001"/>
    <n v="3822.8996240000001"/>
    <n v="3364.5339589999999"/>
    <n v="3323.4819659999998"/>
  </r>
  <r>
    <n v="931359"/>
    <x v="5"/>
    <x v="10"/>
    <x v="0"/>
    <x v="3"/>
    <n v="4173.3749699999998"/>
    <n v="0"/>
    <n v="5650.9575999999997"/>
    <n v="4194.7058260000003"/>
    <n v="4173.3749699999998"/>
  </r>
  <r>
    <n v="931360"/>
    <x v="5"/>
    <x v="10"/>
    <x v="1"/>
    <x v="0"/>
    <n v="13632.558892999999"/>
    <n v="0"/>
    <n v="17362.9431"/>
    <n v="14102.182386"/>
    <n v="13632.558892999999"/>
  </r>
  <r>
    <n v="931361"/>
    <x v="5"/>
    <x v="10"/>
    <x v="1"/>
    <x v="1"/>
    <n v="12591.355379000001"/>
    <n v="0"/>
    <n v="13632.558892999999"/>
    <n v="12845.960245"/>
    <n v="12591.355379000001"/>
  </r>
  <r>
    <n v="931362"/>
    <x v="5"/>
    <x v="10"/>
    <x v="1"/>
    <x v="2"/>
    <n v="8053.4070140000003"/>
    <n v="2632.3341289999998"/>
    <n v="12591.355379000001"/>
    <n v="11517.312765999999"/>
    <n v="10685.741142999999"/>
  </r>
  <r>
    <n v="931363"/>
    <x v="5"/>
    <x v="10"/>
    <x v="1"/>
    <x v="3"/>
    <n v="2392.4877379999998"/>
    <n v="0"/>
    <n v="3200.9298319999998"/>
    <n v="2599.7952089999999"/>
    <n v="2392.4877379999998"/>
  </r>
  <r>
    <n v="931364"/>
    <x v="5"/>
    <x v="10"/>
    <x v="2"/>
    <x v="0"/>
    <n v="6885.6075030000002"/>
    <n v="0"/>
    <n v="8083.2447499999998"/>
    <n v="7096.2805660000004"/>
    <n v="6885.6075030000002"/>
  </r>
  <r>
    <n v="931365"/>
    <x v="5"/>
    <x v="10"/>
    <x v="2"/>
    <x v="1"/>
    <n v="6334.785648"/>
    <n v="0"/>
    <n v="6885.6075030000002"/>
    <n v="6634.2828289999998"/>
    <n v="6334.785648"/>
  </r>
  <r>
    <n v="931366"/>
    <x v="5"/>
    <x v="10"/>
    <x v="2"/>
    <x v="2"/>
    <n v="520.881531"/>
    <n v="5345.1498600000004"/>
    <n v="6334.785648"/>
    <n v="5990.8067879999999"/>
    <n v="5866.0313910000004"/>
  </r>
  <r>
    <n v="931367"/>
    <x v="5"/>
    <x v="10"/>
    <x v="2"/>
    <x v="3"/>
    <n v="6783.0349480000004"/>
    <n v="0"/>
    <n v="8053.4070140000003"/>
    <n v="7070.086018"/>
    <n v="6783.0349480000004"/>
  </r>
  <r>
    <n v="931368"/>
    <x v="5"/>
    <x v="10"/>
    <x v="3"/>
    <x v="0"/>
    <n v="117.039118"/>
    <n v="0"/>
    <n v="133.22790000000001"/>
    <n v="125.28751699999999"/>
    <n v="117.039118"/>
  </r>
  <r>
    <n v="931369"/>
    <x v="5"/>
    <x v="10"/>
    <x v="3"/>
    <x v="1"/>
    <n v="114.999833"/>
    <n v="0"/>
    <n v="117.039118"/>
    <n v="115.002638"/>
    <n v="114.999833"/>
  </r>
  <r>
    <n v="931370"/>
    <x v="5"/>
    <x v="10"/>
    <x v="3"/>
    <x v="2"/>
    <n v="0"/>
    <n v="112.00324000000001"/>
    <n v="114.999833"/>
    <n v="112.009838"/>
    <n v="112.00324000000001"/>
  </r>
  <r>
    <n v="931371"/>
    <x v="5"/>
    <x v="10"/>
    <x v="3"/>
    <x v="3"/>
    <n v="464.62204500000001"/>
    <n v="0"/>
    <n v="520.881531"/>
    <n v="489.83699200000001"/>
    <n v="464.62204500000001"/>
  </r>
  <r>
    <n v="931372"/>
    <x v="5"/>
    <x v="11"/>
    <x v="0"/>
    <x v="0"/>
    <n v="1287.606084"/>
    <n v="0"/>
    <n v="1745.2"/>
    <n v="1295.4619600000001"/>
    <n v="1287.606084"/>
  </r>
  <r>
    <n v="931373"/>
    <x v="5"/>
    <x v="11"/>
    <x v="0"/>
    <x v="1"/>
    <n v="1180.6360790000001"/>
    <n v="0"/>
    <n v="1287.606084"/>
    <n v="1182.5374280000001"/>
    <n v="1180.6360790000001"/>
  </r>
  <r>
    <n v="931374"/>
    <x v="5"/>
    <x v="11"/>
    <x v="0"/>
    <x v="2"/>
    <n v="988.55152299999997"/>
    <n v="37.848095999999998"/>
    <n v="1180.6360790000001"/>
    <n v="1039.0778130000001"/>
    <n v="1026.399619"/>
  </r>
  <r>
    <n v="931375"/>
    <x v="5"/>
    <x v="11"/>
    <x v="0"/>
    <x v="3"/>
    <n v="1288.874296"/>
    <n v="0"/>
    <n v="1745.2"/>
    <n v="1295.4619600000001"/>
    <n v="1288.874296"/>
  </r>
  <r>
    <n v="931376"/>
    <x v="5"/>
    <x v="11"/>
    <x v="1"/>
    <x v="0"/>
    <n v="3624.374836"/>
    <n v="0"/>
    <n v="4616.1409999999996"/>
    <n v="3749.2297199999998"/>
    <n v="3624.374836"/>
  </r>
  <r>
    <n v="931377"/>
    <x v="5"/>
    <x v="11"/>
    <x v="1"/>
    <x v="1"/>
    <n v="3347.5587329999998"/>
    <n v="0"/>
    <n v="3624.374836"/>
    <n v="3415.2484079999999"/>
    <n v="3347.5587329999998"/>
  </r>
  <r>
    <n v="931378"/>
    <x v="5"/>
    <x v="11"/>
    <x v="1"/>
    <x v="2"/>
    <n v="2130.379195"/>
    <n v="696.33508500000005"/>
    <n v="3347.5587329999998"/>
    <n v="3062.0119730000001"/>
    <n v="2826.7142800000001"/>
  </r>
  <r>
    <n v="931379"/>
    <x v="5"/>
    <x v="11"/>
    <x v="1"/>
    <x v="3"/>
    <n v="738.87823900000001"/>
    <n v="0"/>
    <n v="988.55152299999997"/>
    <n v="802.90154700000005"/>
    <n v="738.87823900000001"/>
  </r>
  <r>
    <n v="931380"/>
    <x v="5"/>
    <x v="11"/>
    <x v="2"/>
    <x v="0"/>
    <n v="1820.2810890000001"/>
    <n v="0"/>
    <n v="2136.8888000000002"/>
    <n v="1875.974678"/>
    <n v="1820.2810890000001"/>
  </r>
  <r>
    <n v="931381"/>
    <x v="5"/>
    <x v="11"/>
    <x v="2"/>
    <x v="1"/>
    <n v="1674.6656720000001"/>
    <n v="0"/>
    <n v="1820.2810890000001"/>
    <n v="1753.840829"/>
    <n v="1674.6656720000001"/>
  </r>
  <r>
    <n v="931382"/>
    <x v="5"/>
    <x v="11"/>
    <x v="2"/>
    <x v="2"/>
    <n v="137.70038500000001"/>
    <n v="1413.045284"/>
    <n v="1674.6656720000001"/>
    <n v="1583.7313260000001"/>
    <n v="1550.745668"/>
  </r>
  <r>
    <n v="931383"/>
    <x v="5"/>
    <x v="11"/>
    <x v="2"/>
    <x v="3"/>
    <n v="1794.3258679999999"/>
    <n v="0"/>
    <n v="2130.379195"/>
    <n v="1870.2598949999999"/>
    <n v="1794.3258679999999"/>
  </r>
  <r>
    <n v="931384"/>
    <x v="5"/>
    <x v="11"/>
    <x v="3"/>
    <x v="0"/>
    <n v="30.297691"/>
    <n v="0"/>
    <n v="34.48845"/>
    <n v="32.432938"/>
    <n v="30.297691"/>
  </r>
  <r>
    <n v="931385"/>
    <x v="5"/>
    <x v="11"/>
    <x v="3"/>
    <x v="1"/>
    <n v="29.769784999999999"/>
    <n v="0"/>
    <n v="30.297691"/>
    <n v="29.770510999999999"/>
    <n v="29.769784999999999"/>
  </r>
  <r>
    <n v="931386"/>
    <x v="5"/>
    <x v="11"/>
    <x v="3"/>
    <x v="2"/>
    <n v="0"/>
    <n v="28.994063000000001"/>
    <n v="29.769784999999999"/>
    <n v="28.995771000000001"/>
    <n v="28.994063000000001"/>
  </r>
  <r>
    <n v="931387"/>
    <x v="5"/>
    <x v="11"/>
    <x v="3"/>
    <x v="3"/>
    <n v="122.827611"/>
    <n v="0"/>
    <n v="137.70038500000001"/>
    <n v="129.49344199999999"/>
    <n v="122.827611"/>
  </r>
  <r>
    <n v="931388"/>
    <x v="5"/>
    <x v="12"/>
    <x v="0"/>
    <x v="0"/>
    <n v="5252.9141570000002"/>
    <n v="0"/>
    <n v="7076.5379999999996"/>
    <n v="5252.9141570000002"/>
    <n v="5252.9141570000002"/>
  </r>
  <r>
    <n v="931389"/>
    <x v="5"/>
    <x v="12"/>
    <x v="0"/>
    <x v="1"/>
    <n v="4817.685195"/>
    <n v="0"/>
    <n v="5252.9141570000002"/>
    <n v="4824.2763619999996"/>
    <n v="4817.685195"/>
  </r>
  <r>
    <n v="931390"/>
    <x v="5"/>
    <x v="12"/>
    <x v="0"/>
    <x v="2"/>
    <n v="4138.9695469999997"/>
    <n v="73.683942999999999"/>
    <n v="4817.685195"/>
    <n v="4240.0447400000003"/>
    <n v="4212.653491"/>
  </r>
  <r>
    <n v="931391"/>
    <x v="5"/>
    <x v="12"/>
    <x v="0"/>
    <x v="3"/>
    <n v="5252.9141570000002"/>
    <n v="0"/>
    <n v="7076.5379999999996"/>
    <n v="5252.9141570000002"/>
    <n v="5252.9141570000002"/>
  </r>
  <r>
    <n v="931392"/>
    <x v="5"/>
    <x v="12"/>
    <x v="1"/>
    <x v="0"/>
    <n v="8764.5561429999998"/>
    <n v="0"/>
    <n v="10900.142400000001"/>
    <n v="8853.0956569999998"/>
    <n v="8764.5561429999998"/>
  </r>
  <r>
    <n v="931393"/>
    <x v="5"/>
    <x v="12"/>
    <x v="1"/>
    <x v="1"/>
    <n v="8209.4878229999995"/>
    <n v="0"/>
    <n v="8764.5561429999998"/>
    <n v="8258.8412530000005"/>
    <n v="8209.4878229999995"/>
  </r>
  <r>
    <n v="931394"/>
    <x v="5"/>
    <x v="12"/>
    <x v="1"/>
    <x v="2"/>
    <n v="6691.7877829999998"/>
    <n v="276.59947"/>
    <n v="8209.4878229999995"/>
    <n v="7509.218511"/>
    <n v="6968.3872529999999"/>
  </r>
  <r>
    <n v="931395"/>
    <x v="5"/>
    <x v="12"/>
    <x v="1"/>
    <x v="3"/>
    <n v="3327.6249389999998"/>
    <n v="0"/>
    <n v="4138.9695469999997"/>
    <n v="3361.6710659999999"/>
    <n v="3327.6249389999998"/>
  </r>
  <r>
    <n v="931396"/>
    <x v="5"/>
    <x v="12"/>
    <x v="2"/>
    <x v="0"/>
    <n v="4492.612494"/>
    <n v="0"/>
    <n v="5391.8079500000003"/>
    <n v="4733.4681989999999"/>
    <n v="4492.612494"/>
  </r>
  <r>
    <n v="931397"/>
    <x v="5"/>
    <x v="12"/>
    <x v="2"/>
    <x v="1"/>
    <n v="3940.7743780000001"/>
    <n v="0"/>
    <n v="4492.612494"/>
    <n v="4328.6321379999999"/>
    <n v="3940.7743780000001"/>
  </r>
  <r>
    <n v="931398"/>
    <x v="5"/>
    <x v="12"/>
    <x v="2"/>
    <x v="2"/>
    <n v="1162.7386329999999"/>
    <n v="2322.248599"/>
    <n v="3940.7743780000001"/>
    <n v="3726.7903289999999"/>
    <n v="3484.9872319999999"/>
  </r>
  <r>
    <n v="931399"/>
    <x v="5"/>
    <x v="12"/>
    <x v="2"/>
    <x v="3"/>
    <n v="5498.1564349999999"/>
    <n v="0"/>
    <n v="6691.7877829999998"/>
    <n v="5874.7204949999996"/>
    <n v="5498.1564349999999"/>
  </r>
  <r>
    <n v="931400"/>
    <x v="5"/>
    <x v="12"/>
    <x v="3"/>
    <x v="0"/>
    <n v="904.24005499999998"/>
    <n v="0"/>
    <n v="1031.7260000000001"/>
    <n v="970.23513000000003"/>
    <n v="904.24005499999998"/>
  </r>
  <r>
    <n v="931401"/>
    <x v="5"/>
    <x v="12"/>
    <x v="3"/>
    <x v="1"/>
    <n v="732.21283300000005"/>
    <n v="0"/>
    <n v="904.24005499999998"/>
    <n v="888.50627799999995"/>
    <n v="732.21283300000005"/>
  </r>
  <r>
    <n v="931402"/>
    <x v="5"/>
    <x v="12"/>
    <x v="3"/>
    <x v="2"/>
    <n v="0"/>
    <n v="641.58467199999996"/>
    <n v="732.21283300000005"/>
    <n v="713.175299"/>
    <n v="641.58467199999996"/>
  </r>
  <r>
    <n v="931403"/>
    <x v="5"/>
    <x v="12"/>
    <x v="3"/>
    <x v="3"/>
    <n v="1021.519361"/>
    <n v="0"/>
    <n v="1162.7386329999999"/>
    <n v="1093.43941"/>
    <n v="1021.519361"/>
  </r>
  <r>
    <n v="931404"/>
    <x v="5"/>
    <x v="13"/>
    <x v="0"/>
    <x v="0"/>
    <n v="3646.3527829999998"/>
    <n v="0"/>
    <n v="4912.2359999999999"/>
    <n v="3646.3527829999998"/>
    <n v="3646.3527829999998"/>
  </r>
  <r>
    <n v="931405"/>
    <x v="5"/>
    <x v="13"/>
    <x v="0"/>
    <x v="1"/>
    <n v="3344.2350839999999"/>
    <n v="0"/>
    <n v="3646.3527829999998"/>
    <n v="3348.8103959999999"/>
    <n v="3344.2350839999999"/>
  </r>
  <r>
    <n v="931406"/>
    <x v="5"/>
    <x v="13"/>
    <x v="0"/>
    <x v="2"/>
    <n v="2873.0991359999998"/>
    <n v="51.148304000000003"/>
    <n v="3344.2350839999999"/>
    <n v="2943.261297"/>
    <n v="2924.2474400000001"/>
  </r>
  <r>
    <n v="931407"/>
    <x v="5"/>
    <x v="13"/>
    <x v="0"/>
    <x v="3"/>
    <n v="3646.3527829999998"/>
    <n v="0"/>
    <n v="4912.2359999999999"/>
    <n v="3646.3527829999998"/>
    <n v="3646.3527829999998"/>
  </r>
  <r>
    <n v="931408"/>
    <x v="5"/>
    <x v="13"/>
    <x v="1"/>
    <x v="0"/>
    <n v="8815.1139449999991"/>
    <n v="0"/>
    <n v="10963.019200000001"/>
    <n v="8904.1641940000009"/>
    <n v="8815.1139449999991"/>
  </r>
  <r>
    <n v="931409"/>
    <x v="5"/>
    <x v="13"/>
    <x v="1"/>
    <x v="1"/>
    <n v="8256.8437470000008"/>
    <n v="0"/>
    <n v="8815.1139449999991"/>
    <n v="8306.4818699999996"/>
    <n v="8256.8437470000008"/>
  </r>
  <r>
    <n v="931410"/>
    <x v="5"/>
    <x v="13"/>
    <x v="1"/>
    <x v="2"/>
    <n v="6691.2755189999998"/>
    <n v="276.57829600000002"/>
    <n v="8256.8437470000008"/>
    <n v="7552.5349759999999"/>
    <n v="6967.8538150000004"/>
  </r>
  <r>
    <n v="931411"/>
    <x v="5"/>
    <x v="13"/>
    <x v="1"/>
    <x v="3"/>
    <n v="2309.8977239999999"/>
    <n v="0"/>
    <n v="2873.0991359999998"/>
    <n v="2333.5311179999999"/>
    <n v="2309.8977239999999"/>
  </r>
  <r>
    <n v="931412"/>
    <x v="5"/>
    <x v="13"/>
    <x v="2"/>
    <x v="0"/>
    <n v="4511.0772310000002"/>
    <n v="0"/>
    <n v="5413.9683999999997"/>
    <n v="4752.9228579999999"/>
    <n v="4511.0772310000002"/>
  </r>
  <r>
    <n v="931413"/>
    <x v="5"/>
    <x v="13"/>
    <x v="2"/>
    <x v="1"/>
    <n v="3956.971047"/>
    <n v="0"/>
    <n v="4511.0772310000002"/>
    <n v="4346.422912"/>
    <n v="3956.971047"/>
  </r>
  <r>
    <n v="931414"/>
    <x v="5"/>
    <x v="13"/>
    <x v="2"/>
    <x v="2"/>
    <n v="1159.5070740000001"/>
    <n v="2315.7944550000002"/>
    <n v="3956.971047"/>
    <n v="3742.10752"/>
    <n v="3475.3015300000002"/>
  </r>
  <r>
    <n v="931415"/>
    <x v="5"/>
    <x v="13"/>
    <x v="2"/>
    <x v="3"/>
    <n v="5497.7355449999995"/>
    <n v="0"/>
    <n v="6691.2755189999998"/>
    <n v="5874.2707780000001"/>
    <n v="5497.7355449999995"/>
  </r>
  <r>
    <n v="931416"/>
    <x v="5"/>
    <x v="13"/>
    <x v="3"/>
    <x v="0"/>
    <n v="918.04731300000003"/>
    <n v="0"/>
    <n v="1047.4799"/>
    <n v="985.05009800000005"/>
    <n v="918.04731300000003"/>
  </r>
  <r>
    <n v="931417"/>
    <x v="5"/>
    <x v="13"/>
    <x v="3"/>
    <x v="1"/>
    <n v="743.393328"/>
    <n v="0"/>
    <n v="918.04731300000003"/>
    <n v="902.07329000000004"/>
    <n v="743.393328"/>
  </r>
  <r>
    <n v="931418"/>
    <x v="5"/>
    <x v="13"/>
    <x v="3"/>
    <x v="2"/>
    <n v="0"/>
    <n v="639.55625199999997"/>
    <n v="743.393328"/>
    <n v="724.06510200000002"/>
    <n v="639.55625199999997"/>
  </r>
  <r>
    <n v="931419"/>
    <x v="5"/>
    <x v="13"/>
    <x v="3"/>
    <x v="3"/>
    <n v="1018.680289"/>
    <n v="0"/>
    <n v="1159.5070740000001"/>
    <n v="1090.400453"/>
    <n v="1018.680289"/>
  </r>
  <r>
    <n v="931420"/>
    <x v="5"/>
    <x v="14"/>
    <x v="0"/>
    <x v="0"/>
    <n v="2602.2474099999999"/>
    <n v="0"/>
    <n v="3527.6019999999999"/>
    <n v="2618.5389650000002"/>
    <n v="2602.2474099999999"/>
  </r>
  <r>
    <n v="931421"/>
    <x v="5"/>
    <x v="14"/>
    <x v="0"/>
    <x v="1"/>
    <n v="2385.9500859999998"/>
    <n v="0"/>
    <n v="2602.2474099999999"/>
    <n v="2389.9040209999998"/>
    <n v="2385.9500859999998"/>
  </r>
  <r>
    <n v="931422"/>
    <x v="5"/>
    <x v="14"/>
    <x v="0"/>
    <x v="2"/>
    <n v="1994.918729"/>
    <n v="78.631341000000006"/>
    <n v="2385.9500859999998"/>
    <n v="2099.874671"/>
    <n v="2073.5500699999998"/>
  </r>
  <r>
    <n v="931423"/>
    <x v="5"/>
    <x v="14"/>
    <x v="0"/>
    <x v="3"/>
    <n v="2604.8769940000002"/>
    <n v="0"/>
    <n v="3527.6019999999999"/>
    <n v="2618.5389650000002"/>
    <n v="2604.8769940000002"/>
  </r>
  <r>
    <n v="931424"/>
    <x v="5"/>
    <x v="14"/>
    <x v="1"/>
    <x v="0"/>
    <n v="1983.9453840000001"/>
    <n v="0"/>
    <n v="2529.2959999999998"/>
    <n v="2054.2942109999999"/>
    <n v="1983.9453840000001"/>
  </r>
  <r>
    <n v="931425"/>
    <x v="5"/>
    <x v="14"/>
    <x v="1"/>
    <x v="1"/>
    <n v="1830.7797129999999"/>
    <n v="0"/>
    <n v="1983.9453840000001"/>
    <n v="1869.4717350000001"/>
    <n v="1830.7797129999999"/>
  </r>
  <r>
    <n v="931426"/>
    <x v="5"/>
    <x v="14"/>
    <x v="1"/>
    <x v="2"/>
    <n v="1218.8130160000001"/>
    <n v="329.36428599999999"/>
    <n v="1830.7797129999999"/>
    <n v="1674.614204"/>
    <n v="1548.1773020000001"/>
  </r>
  <r>
    <n v="931427"/>
    <x v="5"/>
    <x v="14"/>
    <x v="1"/>
    <x v="3"/>
    <n v="1487.378213"/>
    <n v="0"/>
    <n v="1994.918729"/>
    <n v="1620.2729919999999"/>
    <n v="1487.378213"/>
  </r>
  <r>
    <n v="931428"/>
    <x v="5"/>
    <x v="14"/>
    <x v="2"/>
    <x v="0"/>
    <n v="1318.785852"/>
    <n v="0"/>
    <n v="1548.8381999999999"/>
    <n v="1359.725056"/>
    <n v="1318.785852"/>
  </r>
  <r>
    <n v="931429"/>
    <x v="5"/>
    <x v="14"/>
    <x v="2"/>
    <x v="1"/>
    <n v="1212.3651600000001"/>
    <n v="0"/>
    <n v="1318.785852"/>
    <n v="1270.650169"/>
    <n v="1212.3651600000001"/>
  </r>
  <r>
    <n v="931430"/>
    <x v="5"/>
    <x v="14"/>
    <x v="2"/>
    <x v="2"/>
    <n v="101.529404"/>
    <n v="1020.714482"/>
    <n v="1212.3651600000001"/>
    <n v="1146.533731"/>
    <n v="1122.243886"/>
  </r>
  <r>
    <n v="931431"/>
    <x v="5"/>
    <x v="14"/>
    <x v="2"/>
    <x v="3"/>
    <n v="1025.9383829999999"/>
    <n v="0"/>
    <n v="1218.8130160000001"/>
    <n v="1069.9959469999999"/>
    <n v="1025.9383829999999"/>
  </r>
  <r>
    <n v="931432"/>
    <x v="5"/>
    <x v="14"/>
    <x v="3"/>
    <x v="0"/>
    <n v="227.80302499999999"/>
    <n v="0"/>
    <n v="259.30185"/>
    <n v="243.84746000000001"/>
    <n v="227.80302499999999"/>
  </r>
  <r>
    <n v="931433"/>
    <x v="5"/>
    <x v="14"/>
    <x v="3"/>
    <x v="1"/>
    <n v="223.833628"/>
    <n v="0"/>
    <n v="227.80302499999999"/>
    <n v="223.83925199999999"/>
    <n v="223.833628"/>
  </r>
  <r>
    <n v="931434"/>
    <x v="5"/>
    <x v="14"/>
    <x v="3"/>
    <x v="2"/>
    <n v="0"/>
    <n v="218.00071800000001"/>
    <n v="223.833628"/>
    <n v="218.01395299999999"/>
    <n v="218.00071800000001"/>
  </r>
  <r>
    <n v="931435"/>
    <x v="5"/>
    <x v="14"/>
    <x v="3"/>
    <x v="3"/>
    <n v="90.566274000000007"/>
    <n v="0"/>
    <n v="101.529404"/>
    <n v="95.478251999999998"/>
    <n v="90.566274000000007"/>
  </r>
  <r>
    <n v="931436"/>
    <x v="5"/>
    <x v="16"/>
    <x v="0"/>
    <x v="0"/>
    <n v="13872.601414000001"/>
    <n v="0"/>
    <n v="18758.126100000001"/>
    <n v="13924.157004000001"/>
    <n v="13872.601414000001"/>
  </r>
  <r>
    <n v="931437"/>
    <x v="5"/>
    <x v="16"/>
    <x v="0"/>
    <x v="1"/>
    <n v="12725.115793000001"/>
    <n v="0"/>
    <n v="13872.601414000001"/>
    <n v="12740.597139"/>
    <n v="12725.115793000001"/>
  </r>
  <r>
    <n v="931438"/>
    <x v="5"/>
    <x v="16"/>
    <x v="0"/>
    <x v="2"/>
    <n v="11039.304700999999"/>
    <n v="88.591070000000002"/>
    <n v="12725.115793000001"/>
    <n v="11199.37441"/>
    <n v="11127.895771"/>
  </r>
  <r>
    <n v="931439"/>
    <x v="5"/>
    <x v="16"/>
    <x v="0"/>
    <x v="3"/>
    <n v="13872.523115"/>
    <n v="0"/>
    <n v="18758.126100000001"/>
    <n v="13924.157004000001"/>
    <n v="13872.523115"/>
  </r>
  <r>
    <n v="931440"/>
    <x v="5"/>
    <x v="16"/>
    <x v="1"/>
    <x v="0"/>
    <n v="23113.324352"/>
    <n v="0"/>
    <n v="28675.701300000001"/>
    <n v="23290.404596"/>
    <n v="23113.324352"/>
  </r>
  <r>
    <n v="931441"/>
    <x v="5"/>
    <x v="16"/>
    <x v="1"/>
    <x v="1"/>
    <n v="21642.085587000001"/>
    <n v="0"/>
    <n v="23113.324352"/>
    <n v="21779.685536000001"/>
    <n v="21642.085587000001"/>
  </r>
  <r>
    <n v="931442"/>
    <x v="5"/>
    <x v="16"/>
    <x v="1"/>
    <x v="2"/>
    <n v="16366.076446999999"/>
    <n v="2594.9009609999998"/>
    <n v="21642.085587000001"/>
    <n v="19796.015685999999"/>
    <n v="18960.977407999999"/>
  </r>
  <r>
    <n v="931443"/>
    <x v="5"/>
    <x v="16"/>
    <x v="1"/>
    <x v="3"/>
    <n v="8856.5656749999998"/>
    <n v="0"/>
    <n v="11039.304700999999"/>
    <n v="8966.1232779999991"/>
    <n v="8856.5656749999998"/>
  </r>
  <r>
    <n v="931444"/>
    <x v="5"/>
    <x v="16"/>
    <x v="2"/>
    <x v="0"/>
    <n v="4333.2237180000002"/>
    <n v="0"/>
    <n v="5093.6139999999996"/>
    <n v="4471.6837310000001"/>
    <n v="4333.2237180000002"/>
  </r>
  <r>
    <n v="931445"/>
    <x v="5"/>
    <x v="16"/>
    <x v="2"/>
    <x v="1"/>
    <n v="4080.4989289999999"/>
    <n v="0"/>
    <n v="4333.2237180000002"/>
    <n v="4175.061052"/>
    <n v="4080.4989289999999"/>
  </r>
  <r>
    <n v="931446"/>
    <x v="5"/>
    <x v="16"/>
    <x v="2"/>
    <x v="2"/>
    <n v="365.59824200000003"/>
    <n v="3195.0451079999998"/>
    <n v="4080.4989289999999"/>
    <n v="3858.9278370000002"/>
    <n v="3560.6433499999998"/>
  </r>
  <r>
    <n v="931447"/>
    <x v="5"/>
    <x v="16"/>
    <x v="2"/>
    <x v="3"/>
    <n v="13035.097125"/>
    <n v="0"/>
    <n v="16366.076446999999"/>
    <n v="14367.778512999999"/>
    <n v="13035.097125"/>
  </r>
  <r>
    <n v="931448"/>
    <x v="5"/>
    <x v="16"/>
    <x v="3"/>
    <x v="0"/>
    <n v="608.084158"/>
    <n v="0"/>
    <n v="654.39919999999995"/>
    <n v="615.39700800000003"/>
    <n v="608.084158"/>
  </r>
  <r>
    <n v="931449"/>
    <x v="5"/>
    <x v="16"/>
    <x v="3"/>
    <x v="1"/>
    <n v="566.78070300000002"/>
    <n v="0"/>
    <n v="608.084158"/>
    <n v="597.50349400000005"/>
    <n v="566.78070300000002"/>
  </r>
  <r>
    <n v="931450"/>
    <x v="5"/>
    <x v="16"/>
    <x v="3"/>
    <x v="2"/>
    <n v="0"/>
    <n v="467.232259"/>
    <n v="566.78070300000002"/>
    <n v="552.04440499999998"/>
    <n v="467.232259"/>
  </r>
  <r>
    <n v="931451"/>
    <x v="5"/>
    <x v="16"/>
    <x v="3"/>
    <x v="3"/>
    <n v="313.39434799999998"/>
    <n v="0"/>
    <n v="365.59824200000003"/>
    <n v="343.80858699999999"/>
    <n v="313.39434799999998"/>
  </r>
  <r>
    <n v="931452"/>
    <x v="5"/>
    <x v="17"/>
    <x v="0"/>
    <x v="0"/>
    <n v="2258.3827970000002"/>
    <n v="0"/>
    <n v="3053.7192"/>
    <n v="2266.7757620000002"/>
    <n v="2258.3827970000002"/>
  </r>
  <r>
    <n v="931453"/>
    <x v="5"/>
    <x v="17"/>
    <x v="0"/>
    <x v="1"/>
    <n v="2071.5784840000001"/>
    <n v="0"/>
    <n v="2258.3827970000002"/>
    <n v="2074.0987610000002"/>
    <n v="2071.5784840000001"/>
  </r>
  <r>
    <n v="931454"/>
    <x v="5"/>
    <x v="17"/>
    <x v="0"/>
    <x v="2"/>
    <n v="1797.1377600000001"/>
    <n v="14.422136"/>
    <n v="2071.5784840000001"/>
    <n v="1823.1962229999999"/>
    <n v="1811.559896"/>
  </r>
  <r>
    <n v="931455"/>
    <x v="5"/>
    <x v="17"/>
    <x v="0"/>
    <x v="3"/>
    <n v="2258.3700509999999"/>
    <n v="0"/>
    <n v="3053.7192"/>
    <n v="2266.7757620000002"/>
    <n v="2258.3700509999999"/>
  </r>
  <r>
    <n v="931456"/>
    <x v="5"/>
    <x v="17"/>
    <x v="1"/>
    <x v="3"/>
    <n v="1441.7999170000001"/>
    <n v="0"/>
    <n v="1797.1377600000001"/>
    <n v="1459.6352890000001"/>
    <n v="1441.7999170000001"/>
  </r>
  <r>
    <n v="931457"/>
    <x v="5"/>
    <x v="18"/>
    <x v="0"/>
    <x v="0"/>
    <n v="36671.931262999999"/>
    <n v="0"/>
    <n v="49558.070549999997"/>
    <n v="36786.955769"/>
    <n v="36671.931262999999"/>
  </r>
  <r>
    <n v="931458"/>
    <x v="5"/>
    <x v="18"/>
    <x v="0"/>
    <x v="1"/>
    <n v="33611.327852000002"/>
    <n v="0"/>
    <n v="36671.931262999999"/>
    <n v="33679.501671999999"/>
    <n v="33611.327852000002"/>
  </r>
  <r>
    <n v="931459"/>
    <x v="5"/>
    <x v="18"/>
    <x v="0"/>
    <x v="2"/>
    <n v="29146.954607"/>
    <n v="223.56398200000001"/>
    <n v="33611.327852000002"/>
    <n v="29581.329642000001"/>
    <n v="29370.518588999999"/>
  </r>
  <r>
    <n v="931460"/>
    <x v="5"/>
    <x v="18"/>
    <x v="0"/>
    <x v="3"/>
    <n v="36695.226877000001"/>
    <n v="0"/>
    <n v="49558.070549999997"/>
    <n v="36786.955769"/>
    <n v="36695.226877000001"/>
  </r>
  <r>
    <n v="931461"/>
    <x v="5"/>
    <x v="18"/>
    <x v="1"/>
    <x v="0"/>
    <n v="54809.132856999997"/>
    <n v="0"/>
    <n v="67982.652400000006"/>
    <n v="55215.510279000002"/>
    <n v="54809.132856999997"/>
  </r>
  <r>
    <n v="931462"/>
    <x v="5"/>
    <x v="18"/>
    <x v="1"/>
    <x v="1"/>
    <n v="50563.715183"/>
    <n v="0"/>
    <n v="54809.132856999997"/>
    <n v="51646.645891"/>
    <n v="50563.715183"/>
  </r>
  <r>
    <n v="931463"/>
    <x v="5"/>
    <x v="18"/>
    <x v="1"/>
    <x v="2"/>
    <n v="40298.860355999997"/>
    <n v="3241.7777150000002"/>
    <n v="50563.715183"/>
    <n v="46250.630277999997"/>
    <n v="43540.638070000001"/>
  </r>
  <r>
    <n v="931464"/>
    <x v="5"/>
    <x v="18"/>
    <x v="1"/>
    <x v="3"/>
    <n v="23481.690026"/>
    <n v="0"/>
    <n v="29146.954607"/>
    <n v="23673.156532000001"/>
    <n v="23481.690026"/>
  </r>
  <r>
    <n v="931465"/>
    <x v="5"/>
    <x v="18"/>
    <x v="2"/>
    <x v="0"/>
    <n v="20015.886268999999"/>
    <n v="0"/>
    <n v="23603.06"/>
    <n v="20721.126373999999"/>
    <n v="20015.886268999999"/>
  </r>
  <r>
    <n v="931466"/>
    <x v="5"/>
    <x v="18"/>
    <x v="2"/>
    <x v="1"/>
    <n v="17941.187829999999"/>
    <n v="0"/>
    <n v="20015.886268999999"/>
    <n v="19285.306421000001"/>
    <n v="17941.187829999999"/>
  </r>
  <r>
    <n v="931467"/>
    <x v="5"/>
    <x v="18"/>
    <x v="2"/>
    <x v="2"/>
    <n v="3607.2385330000002"/>
    <n v="12101.215690999999"/>
    <n v="17941.187829999999"/>
    <n v="16966.981330999999"/>
    <n v="15708.454223999999"/>
  </r>
  <r>
    <n v="931468"/>
    <x v="5"/>
    <x v="18"/>
    <x v="2"/>
    <x v="3"/>
    <n v="33227.858373000003"/>
    <n v="0"/>
    <n v="40298.860355999997"/>
    <n v="35378.369506000003"/>
    <n v="33227.858373000003"/>
  </r>
  <r>
    <n v="931469"/>
    <x v="5"/>
    <x v="18"/>
    <x v="3"/>
    <x v="0"/>
    <n v="2232.7120110000001"/>
    <n v="0"/>
    <n v="2492.96425"/>
    <n v="2344.383581"/>
    <n v="2232.7120110000001"/>
  </r>
  <r>
    <n v="931470"/>
    <x v="5"/>
    <x v="18"/>
    <x v="3"/>
    <x v="1"/>
    <n v="1970.437336"/>
    <n v="0"/>
    <n v="2232.7120110000001"/>
    <n v="2193.8628220000001"/>
    <n v="1970.437336"/>
  </r>
  <r>
    <n v="931471"/>
    <x v="5"/>
    <x v="18"/>
    <x v="3"/>
    <x v="2"/>
    <n v="0"/>
    <n v="1848.3924500000001"/>
    <n v="1970.437336"/>
    <n v="1919.2059650000001"/>
    <n v="1848.3924500000001"/>
  </r>
  <r>
    <n v="931472"/>
    <x v="5"/>
    <x v="18"/>
    <x v="3"/>
    <x v="3"/>
    <n v="3171.2816339999999"/>
    <n v="0"/>
    <n v="3607.2385330000002"/>
    <n v="3392.247116"/>
    <n v="3171.2816339999999"/>
  </r>
  <r>
    <n v="931473"/>
    <x v="5"/>
    <x v="19"/>
    <x v="0"/>
    <x v="0"/>
    <n v="44812.552077"/>
    <n v="0"/>
    <n v="60559.221749999997"/>
    <n v="44953.110305000002"/>
    <n v="44812.552077"/>
  </r>
  <r>
    <n v="931474"/>
    <x v="5"/>
    <x v="19"/>
    <x v="0"/>
    <x v="1"/>
    <n v="41072.540438000004"/>
    <n v="0"/>
    <n v="44812.552077"/>
    <n v="41155.847826999998"/>
    <n v="41072.540438000004"/>
  </r>
  <r>
    <n v="931475"/>
    <x v="5"/>
    <x v="19"/>
    <x v="0"/>
    <x v="2"/>
    <n v="35617.143036000001"/>
    <n v="273.191846"/>
    <n v="41072.540438000004"/>
    <n v="36147.942840000003"/>
    <n v="35890.334882000003"/>
  </r>
  <r>
    <n v="931476"/>
    <x v="5"/>
    <x v="19"/>
    <x v="0"/>
    <x v="3"/>
    <n v="44841.018968999997"/>
    <n v="0"/>
    <n v="60559.221749999997"/>
    <n v="44953.110305000002"/>
    <n v="44841.018968999997"/>
  </r>
  <r>
    <n v="931477"/>
    <x v="5"/>
    <x v="19"/>
    <x v="1"/>
    <x v="0"/>
    <n v="94153.579907000007"/>
    <n v="0"/>
    <n v="116783.641"/>
    <n v="94851.673219999997"/>
    <n v="94153.579907000007"/>
  </r>
  <r>
    <n v="931478"/>
    <x v="5"/>
    <x v="19"/>
    <x v="1"/>
    <x v="1"/>
    <n v="86860.611539000005"/>
    <n v="0"/>
    <n v="94153.579907000007"/>
    <n v="88720.918346000006"/>
    <n v="86860.611539000005"/>
  </r>
  <r>
    <n v="931479"/>
    <x v="5"/>
    <x v="19"/>
    <x v="1"/>
    <x v="2"/>
    <n v="69030.653055999996"/>
    <n v="5553.0610729999999"/>
    <n v="86860.611539000005"/>
    <n v="79451.401375000001"/>
    <n v="74583.714128000007"/>
  </r>
  <r>
    <n v="931480"/>
    <x v="5"/>
    <x v="19"/>
    <x v="1"/>
    <x v="3"/>
    <n v="28694.274364000001"/>
    <n v="0"/>
    <n v="35617.143036000001"/>
    <n v="28928.243574"/>
    <n v="28694.274364000001"/>
  </r>
  <r>
    <n v="931481"/>
    <x v="5"/>
    <x v="19"/>
    <x v="2"/>
    <x v="0"/>
    <n v="34754.507140000002"/>
    <n v="0"/>
    <n v="40983.082450000002"/>
    <n v="35979.048083000001"/>
    <n v="34754.507140000002"/>
  </r>
  <r>
    <n v="931482"/>
    <x v="5"/>
    <x v="19"/>
    <x v="2"/>
    <x v="1"/>
    <n v="31152.112484000001"/>
    <n v="0"/>
    <n v="34754.507140000002"/>
    <n v="33485.967628999999"/>
    <n v="31152.112484000001"/>
  </r>
  <r>
    <n v="931483"/>
    <x v="5"/>
    <x v="19"/>
    <x v="2"/>
    <x v="2"/>
    <n v="6178.9182419999997"/>
    <n v="20728.438586"/>
    <n v="31152.112484000001"/>
    <n v="29460.552776"/>
    <n v="26907.356828"/>
  </r>
  <r>
    <n v="931484"/>
    <x v="5"/>
    <x v="19"/>
    <x v="2"/>
    <x v="3"/>
    <n v="56918.253838999997"/>
    <n v="0"/>
    <n v="69030.653055999996"/>
    <n v="60602.010318000001"/>
    <n v="56918.253838999997"/>
  </r>
  <r>
    <n v="931485"/>
    <x v="5"/>
    <x v="19"/>
    <x v="3"/>
    <x v="0"/>
    <n v="3864.4690540000001"/>
    <n v="0"/>
    <n v="4314.92425"/>
    <n v="4057.7547650000001"/>
    <n v="3864.4690540000001"/>
  </r>
  <r>
    <n v="931486"/>
    <x v="5"/>
    <x v="19"/>
    <x v="3"/>
    <x v="1"/>
    <n v="3410.5133449999998"/>
    <n v="0"/>
    <n v="3864.4690540000001"/>
    <n v="3797.2272929999999"/>
    <n v="3410.5133449999998"/>
  </r>
  <r>
    <n v="931487"/>
    <x v="5"/>
    <x v="19"/>
    <x v="3"/>
    <x v="2"/>
    <n v="0"/>
    <n v="3164.9783240000002"/>
    <n v="3410.5133449999998"/>
    <n v="3321.8399979999999"/>
    <n v="3164.9783240000002"/>
  </r>
  <r>
    <n v="931488"/>
    <x v="5"/>
    <x v="19"/>
    <x v="3"/>
    <x v="3"/>
    <n v="5432.1580800000002"/>
    <n v="0"/>
    <n v="6178.9182419999997"/>
    <n v="5810.6547149999997"/>
    <n v="5432.1580800000002"/>
  </r>
  <r>
    <n v="931489"/>
    <x v="5"/>
    <x v="69"/>
    <x v="0"/>
    <x v="0"/>
    <n v="302.38185099999998"/>
    <n v="0"/>
    <n v="410.89814999999999"/>
    <n v="305.00969700000002"/>
    <n v="302.38185099999998"/>
  </r>
  <r>
    <n v="931490"/>
    <x v="5"/>
    <x v="69"/>
    <x v="0"/>
    <x v="1"/>
    <n v="277.01495699999998"/>
    <n v="0"/>
    <n v="302.38185099999998"/>
    <n v="277.707492"/>
    <n v="277.01495699999998"/>
  </r>
  <r>
    <n v="931491"/>
    <x v="5"/>
    <x v="69"/>
    <x v="0"/>
    <x v="2"/>
    <n v="217.87581700000001"/>
    <n v="17.932848"/>
    <n v="277.01495699999998"/>
    <n v="243.80086399999999"/>
    <n v="235.80866499999999"/>
  </r>
  <r>
    <n v="931492"/>
    <x v="5"/>
    <x v="69"/>
    <x v="0"/>
    <x v="3"/>
    <n v="303.326593"/>
    <n v="0"/>
    <n v="410.89814999999999"/>
    <n v="305.00969700000002"/>
    <n v="303.326593"/>
  </r>
  <r>
    <n v="931493"/>
    <x v="5"/>
    <x v="69"/>
    <x v="1"/>
    <x v="3"/>
    <n v="170.9486"/>
    <n v="0"/>
    <n v="217.87581700000001"/>
    <n v="176.95873800000001"/>
    <n v="170.9486"/>
  </r>
  <r>
    <n v="931494"/>
    <x v="5"/>
    <x v="20"/>
    <x v="0"/>
    <x v="0"/>
    <n v="1209.527403"/>
    <n v="0"/>
    <n v="1643.5925999999999"/>
    <n v="1220.038787"/>
    <n v="1209.527403"/>
  </r>
  <r>
    <n v="931495"/>
    <x v="5"/>
    <x v="20"/>
    <x v="0"/>
    <x v="1"/>
    <n v="1108.0598279999999"/>
    <n v="0"/>
    <n v="1209.527403"/>
    <n v="1110.8299669999999"/>
    <n v="1108.0598279999999"/>
  </r>
  <r>
    <n v="931496"/>
    <x v="5"/>
    <x v="20"/>
    <x v="0"/>
    <x v="2"/>
    <n v="870.54419099999996"/>
    <n v="71.652452999999994"/>
    <n v="1108.0598279999999"/>
    <n v="975.20345399999997"/>
    <n v="942.19664399999999"/>
  </r>
  <r>
    <n v="931497"/>
    <x v="5"/>
    <x v="20"/>
    <x v="0"/>
    <x v="3"/>
    <n v="1213.30637"/>
    <n v="0"/>
    <n v="1643.5925999999999"/>
    <n v="1220.038787"/>
    <n v="1213.30637"/>
  </r>
  <r>
    <n v="931498"/>
    <x v="5"/>
    <x v="20"/>
    <x v="1"/>
    <x v="0"/>
    <n v="4239.742945"/>
    <n v="0"/>
    <n v="5396.0375000000004"/>
    <n v="4382.661658"/>
    <n v="4239.742945"/>
  </r>
  <r>
    <n v="931499"/>
    <x v="5"/>
    <x v="20"/>
    <x v="1"/>
    <x v="1"/>
    <n v="3776.53656"/>
    <n v="0"/>
    <n v="4239.742945"/>
    <n v="3995.1097770000001"/>
    <n v="3776.53656"/>
  </r>
  <r>
    <n v="931500"/>
    <x v="5"/>
    <x v="20"/>
    <x v="1"/>
    <x v="2"/>
    <n v="1350.960662"/>
    <n v="1789.2703369999999"/>
    <n v="3776.53656"/>
    <n v="3454.3979920000002"/>
    <n v="3140.2309989999999"/>
  </r>
  <r>
    <n v="931501"/>
    <x v="5"/>
    <x v="20"/>
    <x v="1"/>
    <x v="3"/>
    <n v="683.04189399999996"/>
    <n v="0"/>
    <n v="870.54419099999996"/>
    <n v="707.05599199999995"/>
    <n v="683.04189399999996"/>
  </r>
  <r>
    <n v="931502"/>
    <x v="5"/>
    <x v="20"/>
    <x v="2"/>
    <x v="0"/>
    <n v="598.04365099999995"/>
    <n v="0"/>
    <n v="713.44619999999998"/>
    <n v="626.33441900000003"/>
    <n v="598.04365099999995"/>
  </r>
  <r>
    <n v="931503"/>
    <x v="5"/>
    <x v="20"/>
    <x v="2"/>
    <x v="1"/>
    <n v="540.41886099999999"/>
    <n v="0"/>
    <n v="598.04365099999995"/>
    <n v="576.215058"/>
    <n v="540.41886099999999"/>
  </r>
  <r>
    <n v="931504"/>
    <x v="5"/>
    <x v="20"/>
    <x v="2"/>
    <x v="2"/>
    <n v="38.897900999999997"/>
    <n v="418.44419199999999"/>
    <n v="540.41886099999999"/>
    <n v="511.074117"/>
    <n v="457.34209299999998"/>
  </r>
  <r>
    <n v="931505"/>
    <x v="5"/>
    <x v="20"/>
    <x v="2"/>
    <x v="3"/>
    <n v="1099.597356"/>
    <n v="0"/>
    <n v="1350.960662"/>
    <n v="1186.0083649999999"/>
    <n v="1099.597356"/>
  </r>
  <r>
    <n v="931506"/>
    <x v="5"/>
    <x v="20"/>
    <x v="3"/>
    <x v="0"/>
    <n v="12.785249"/>
    <n v="0"/>
    <n v="14.0966"/>
    <n v="13.256443000000001"/>
    <n v="12.785249"/>
  </r>
  <r>
    <n v="931507"/>
    <x v="5"/>
    <x v="20"/>
    <x v="3"/>
    <x v="1"/>
    <n v="12.423745"/>
    <n v="0"/>
    <n v="12.785249"/>
    <n v="12.562785999999999"/>
    <n v="12.423745"/>
  </r>
  <r>
    <n v="931508"/>
    <x v="5"/>
    <x v="20"/>
    <x v="3"/>
    <x v="2"/>
    <n v="0"/>
    <n v="11.000230999999999"/>
    <n v="12.423745"/>
    <n v="12.100728"/>
    <n v="11.000230999999999"/>
  </r>
  <r>
    <n v="931509"/>
    <x v="5"/>
    <x v="20"/>
    <x v="3"/>
    <x v="3"/>
    <n v="32.147767999999999"/>
    <n v="0"/>
    <n v="38.897900999999997"/>
    <n v="36.579585999999999"/>
    <n v="32.147767999999999"/>
  </r>
  <r>
    <n v="931510"/>
    <x v="5"/>
    <x v="21"/>
    <x v="0"/>
    <x v="0"/>
    <n v="159127.65046400001"/>
    <n v="0"/>
    <n v="214986.16500000001"/>
    <n v="159584.23027999999"/>
    <n v="159127.65046400001"/>
  </r>
  <r>
    <n v="931511"/>
    <x v="5"/>
    <x v="21"/>
    <x v="0"/>
    <x v="1"/>
    <n v="145896.87432199999"/>
    <n v="0"/>
    <n v="159127.65046400001"/>
    <n v="146142.83418599999"/>
    <n v="145896.87432199999"/>
  </r>
  <r>
    <n v="931512"/>
    <x v="5"/>
    <x v="21"/>
    <x v="0"/>
    <x v="2"/>
    <n v="127029.35449100001"/>
    <n v="366.90121599999998"/>
    <n v="145896.87432199999"/>
    <n v="128403.839091"/>
    <n v="127396.255708"/>
  </r>
  <r>
    <n v="931513"/>
    <x v="5"/>
    <x v="21"/>
    <x v="0"/>
    <x v="3"/>
    <n v="159128.62664599999"/>
    <n v="0"/>
    <n v="214986.16500000001"/>
    <n v="159584.23027999999"/>
    <n v="159128.62664599999"/>
  </r>
  <r>
    <n v="931514"/>
    <x v="5"/>
    <x v="21"/>
    <x v="1"/>
    <x v="0"/>
    <n v="63972.356433000001"/>
    <n v="0"/>
    <n v="79282.193849999996"/>
    <n v="64392.997844999998"/>
    <n v="63972.356433000001"/>
  </r>
  <r>
    <n v="931515"/>
    <x v="5"/>
    <x v="21"/>
    <x v="1"/>
    <x v="1"/>
    <n v="60062.745822999997"/>
    <n v="0"/>
    <n v="63972.356433000001"/>
    <n v="60281.151467000003"/>
    <n v="60062.745822999997"/>
  </r>
  <r>
    <n v="931516"/>
    <x v="5"/>
    <x v="21"/>
    <x v="1"/>
    <x v="2"/>
    <n v="45526.153477"/>
    <n v="5666.197752"/>
    <n v="60062.745822999997"/>
    <n v="54939.393603999997"/>
    <n v="51192.351229"/>
  </r>
  <r>
    <n v="931517"/>
    <x v="5"/>
    <x v="21"/>
    <x v="1"/>
    <x v="3"/>
    <n v="102286.332671"/>
    <n v="0"/>
    <n v="127029.35449100001"/>
    <n v="103173.241718"/>
    <n v="102286.332671"/>
  </r>
  <r>
    <n v="931518"/>
    <x v="5"/>
    <x v="21"/>
    <x v="2"/>
    <x v="0"/>
    <n v="14658.456835000001"/>
    <n v="0"/>
    <n v="17591.897499999999"/>
    <n v="15443.926815000001"/>
    <n v="14658.456835000001"/>
  </r>
  <r>
    <n v="931519"/>
    <x v="5"/>
    <x v="21"/>
    <x v="2"/>
    <x v="1"/>
    <n v="13272.117861000001"/>
    <n v="0"/>
    <n v="14658.456835000001"/>
    <n v="14123.42316"/>
    <n v="13272.117861000001"/>
  </r>
  <r>
    <n v="931520"/>
    <x v="5"/>
    <x v="21"/>
    <x v="2"/>
    <x v="2"/>
    <n v="5161.6476119999998"/>
    <n v="5693.8523949999999"/>
    <n v="13272.117861000001"/>
    <n v="12551.441860999999"/>
    <n v="10855.500006"/>
  </r>
  <r>
    <n v="931521"/>
    <x v="5"/>
    <x v="21"/>
    <x v="2"/>
    <x v="3"/>
    <n v="35806.787838999997"/>
    <n v="0"/>
    <n v="45526.153477"/>
    <n v="39967.410136999999"/>
    <n v="35806.787838999997"/>
  </r>
  <r>
    <n v="931522"/>
    <x v="5"/>
    <x v="21"/>
    <x v="3"/>
    <x v="0"/>
    <n v="514.01479300000005"/>
    <n v="0"/>
    <n v="575.31029999999998"/>
    <n v="541.02180599999997"/>
    <n v="514.01479300000005"/>
  </r>
  <r>
    <n v="931523"/>
    <x v="5"/>
    <x v="21"/>
    <x v="3"/>
    <x v="1"/>
    <n v="469.58817099999999"/>
    <n v="0"/>
    <n v="514.01479300000005"/>
    <n v="505.07093500000002"/>
    <n v="469.58817099999999"/>
  </r>
  <r>
    <n v="931524"/>
    <x v="5"/>
    <x v="21"/>
    <x v="3"/>
    <x v="2"/>
    <n v="0"/>
    <n v="409.21470299999999"/>
    <n v="469.58817099999999"/>
    <n v="457.37887799999999"/>
    <n v="409.21470299999999"/>
  </r>
  <r>
    <n v="931525"/>
    <x v="5"/>
    <x v="21"/>
    <x v="3"/>
    <x v="3"/>
    <n v="4341.7647630000001"/>
    <n v="0"/>
    <n v="5161.6476119999998"/>
    <n v="4854.013414"/>
    <n v="4341.7647630000001"/>
  </r>
  <r>
    <n v="931526"/>
    <x v="5"/>
    <x v="22"/>
    <x v="0"/>
    <x v="0"/>
    <n v="636510.60185600002"/>
    <n v="0"/>
    <n v="859944.66"/>
    <n v="638336.92111800006"/>
    <n v="636510.60185600002"/>
  </r>
  <r>
    <n v="931527"/>
    <x v="5"/>
    <x v="22"/>
    <x v="0"/>
    <x v="1"/>
    <n v="583587.49728799996"/>
    <n v="0"/>
    <n v="636510.60185600002"/>
    <n v="584571.33674499998"/>
    <n v="583587.49728799996"/>
  </r>
  <r>
    <n v="931528"/>
    <x v="5"/>
    <x v="22"/>
    <x v="0"/>
    <x v="2"/>
    <n v="508117.41796599998"/>
    <n v="1467.6048659999999"/>
    <n v="583587.49728799996"/>
    <n v="513615.356363"/>
    <n v="509585.02283199999"/>
  </r>
  <r>
    <n v="931529"/>
    <x v="5"/>
    <x v="22"/>
    <x v="0"/>
    <x v="3"/>
    <n v="636514.50658599997"/>
    <n v="0"/>
    <n v="859944.66"/>
    <n v="638336.92111800006"/>
    <n v="636514.50658599997"/>
  </r>
  <r>
    <n v="931530"/>
    <x v="5"/>
    <x v="22"/>
    <x v="1"/>
    <x v="0"/>
    <n v="236024.965777"/>
    <n v="0"/>
    <n v="292510.36125000002"/>
    <n v="237576.91540699999"/>
    <n v="236024.965777"/>
  </r>
  <r>
    <n v="931531"/>
    <x v="5"/>
    <x v="22"/>
    <x v="1"/>
    <x v="1"/>
    <n v="221600.52119100001"/>
    <n v="0"/>
    <n v="236024.965777"/>
    <n v="222406.32525200001"/>
    <n v="221600.52119100001"/>
  </r>
  <r>
    <n v="931532"/>
    <x v="5"/>
    <x v="22"/>
    <x v="1"/>
    <x v="2"/>
    <n v="167968.00079799999"/>
    <n v="20905.344198999999"/>
    <n v="221600.52119100001"/>
    <n v="202697.99673300001"/>
    <n v="188873.34499799999"/>
  </r>
  <r>
    <n v="931533"/>
    <x v="5"/>
    <x v="22"/>
    <x v="1"/>
    <x v="3"/>
    <n v="409145.33068200003"/>
    <n v="0"/>
    <n v="508117.41796599998"/>
    <n v="412692.96687200002"/>
    <n v="409145.33068200003"/>
  </r>
  <r>
    <n v="931534"/>
    <x v="5"/>
    <x v="22"/>
    <x v="2"/>
    <x v="0"/>
    <n v="55820.546905000003"/>
    <n v="0"/>
    <n v="66991.317750000002"/>
    <n v="58811.677853000001"/>
    <n v="55820.546905000003"/>
  </r>
  <r>
    <n v="931535"/>
    <x v="5"/>
    <x v="22"/>
    <x v="2"/>
    <x v="1"/>
    <n v="50541.259965999998"/>
    <n v="0"/>
    <n v="55820.546905000003"/>
    <n v="53783.096941999996"/>
    <n v="50541.259965999998"/>
  </r>
  <r>
    <n v="931536"/>
    <x v="5"/>
    <x v="22"/>
    <x v="2"/>
    <x v="2"/>
    <n v="19042.587632999999"/>
    <n v="21006.021981999998"/>
    <n v="50541.259965999998"/>
    <n v="47796.869550000003"/>
    <n v="40048.609615000001"/>
  </r>
  <r>
    <n v="931537"/>
    <x v="5"/>
    <x v="22"/>
    <x v="2"/>
    <x v="3"/>
    <n v="132108.55978400001"/>
    <n v="0"/>
    <n v="167968.00079799999"/>
    <n v="147459.10790100001"/>
    <n v="132108.55978400001"/>
  </r>
  <r>
    <n v="931538"/>
    <x v="5"/>
    <x v="22"/>
    <x v="3"/>
    <x v="0"/>
    <n v="2233.129942"/>
    <n v="0"/>
    <n v="2499.4274"/>
    <n v="2350.4615269999999"/>
    <n v="2233.129942"/>
  </r>
  <r>
    <n v="931539"/>
    <x v="5"/>
    <x v="22"/>
    <x v="3"/>
    <x v="1"/>
    <n v="2040.1191160000001"/>
    <n v="0"/>
    <n v="2233.129942"/>
    <n v="2194.2734810000002"/>
    <n v="2040.1191160000001"/>
  </r>
  <r>
    <n v="931540"/>
    <x v="5"/>
    <x v="22"/>
    <x v="3"/>
    <x v="2"/>
    <n v="0"/>
    <n v="1508.761651"/>
    <n v="2040.1191160000001"/>
    <n v="1987.0760190000001"/>
    <n v="1508.761651"/>
  </r>
  <r>
    <n v="931541"/>
    <x v="5"/>
    <x v="22"/>
    <x v="3"/>
    <x v="3"/>
    <n v="16017.83814"/>
    <n v="0"/>
    <n v="19042.587632999999"/>
    <n v="17907.649410000002"/>
    <n v="16017.83814"/>
  </r>
  <r>
    <n v="931542"/>
    <x v="5"/>
    <x v="23"/>
    <x v="0"/>
    <x v="0"/>
    <n v="1461.809015"/>
    <n v="0"/>
    <n v="1969.2968000000001"/>
    <n v="1461.809015"/>
    <n v="1461.809015"/>
  </r>
  <r>
    <n v="931543"/>
    <x v="5"/>
    <x v="23"/>
    <x v="0"/>
    <x v="1"/>
    <n v="1340.810628"/>
    <n v="0"/>
    <n v="1461.809015"/>
    <n v="1342.5253990000001"/>
    <n v="1340.810628"/>
  </r>
  <r>
    <n v="931544"/>
    <x v="5"/>
    <x v="23"/>
    <x v="0"/>
    <x v="2"/>
    <n v="1160.8202450000001"/>
    <n v="7.4661910000000002"/>
    <n v="1340.810628"/>
    <n v="1180.0474340000001"/>
    <n v="1168.286437"/>
  </r>
  <r>
    <n v="931545"/>
    <x v="5"/>
    <x v="23"/>
    <x v="0"/>
    <x v="3"/>
    <n v="1461.809015"/>
    <n v="0"/>
    <n v="1969.2968000000001"/>
    <n v="1461.809015"/>
    <n v="1461.809015"/>
  </r>
  <r>
    <n v="931546"/>
    <x v="5"/>
    <x v="23"/>
    <x v="1"/>
    <x v="0"/>
    <n v="354.08372300000002"/>
    <n v="0"/>
    <n v="438.58580000000001"/>
    <n v="356.21938699999998"/>
    <n v="354.08372300000002"/>
  </r>
  <r>
    <n v="931547"/>
    <x v="5"/>
    <x v="23"/>
    <x v="1"/>
    <x v="1"/>
    <n v="327.27521300000001"/>
    <n v="0"/>
    <n v="354.08372300000002"/>
    <n v="333.65309300000001"/>
    <n v="327.27521300000001"/>
  </r>
  <r>
    <n v="931548"/>
    <x v="5"/>
    <x v="23"/>
    <x v="1"/>
    <x v="2"/>
    <n v="249.988159"/>
    <n v="27.319275000000001"/>
    <n v="327.27521300000001"/>
    <n v="299.35863799999998"/>
    <n v="277.307433"/>
  </r>
  <r>
    <n v="931549"/>
    <x v="5"/>
    <x v="23"/>
    <x v="1"/>
    <x v="3"/>
    <n v="939.358431"/>
    <n v="0"/>
    <n v="1160.8202450000001"/>
    <n v="942.81820300000004"/>
    <n v="939.358431"/>
  </r>
  <r>
    <n v="931550"/>
    <x v="5"/>
    <x v="23"/>
    <x v="2"/>
    <x v="0"/>
    <n v="84.459417999999999"/>
    <n v="0"/>
    <n v="98.325999999999993"/>
    <n v="86.320395000000005"/>
    <n v="84.459417999999999"/>
  </r>
  <r>
    <n v="931551"/>
    <x v="5"/>
    <x v="23"/>
    <x v="2"/>
    <x v="1"/>
    <n v="77.359504000000001"/>
    <n v="0"/>
    <n v="84.459417999999999"/>
    <n v="81.376649"/>
    <n v="77.359504000000001"/>
  </r>
  <r>
    <n v="931552"/>
    <x v="5"/>
    <x v="23"/>
    <x v="2"/>
    <x v="2"/>
    <n v="29.300367000000001"/>
    <n v="28.177461999999998"/>
    <n v="77.359504000000001"/>
    <n v="73.158883000000003"/>
    <n v="57.477829"/>
  </r>
  <r>
    <n v="931553"/>
    <x v="5"/>
    <x v="23"/>
    <x v="2"/>
    <x v="3"/>
    <n v="212.946201"/>
    <n v="0"/>
    <n v="249.988159"/>
    <n v="219.46460500000001"/>
    <n v="212.946201"/>
  </r>
  <r>
    <n v="931554"/>
    <x v="5"/>
    <x v="23"/>
    <x v="3"/>
    <x v="0"/>
    <n v="4.6911589999999999"/>
    <n v="0"/>
    <n v="5.6048"/>
    <n v="5.2707540000000002"/>
    <n v="4.6911589999999999"/>
  </r>
  <r>
    <n v="931555"/>
    <x v="5"/>
    <x v="23"/>
    <x v="3"/>
    <x v="1"/>
    <n v="4.1663079999999999"/>
    <n v="0"/>
    <n v="4.6911589999999999"/>
    <n v="4.6095329999999999"/>
    <n v="4.1663079999999999"/>
  </r>
  <r>
    <n v="931556"/>
    <x v="5"/>
    <x v="23"/>
    <x v="3"/>
    <x v="2"/>
    <n v="0"/>
    <n v="4.0022270000000004"/>
    <n v="4.1663079999999999"/>
    <n v="4.0579840000000003"/>
    <n v="4.0022270000000004"/>
  </r>
  <r>
    <n v="931557"/>
    <x v="5"/>
    <x v="23"/>
    <x v="3"/>
    <x v="3"/>
    <n v="24.099038"/>
    <n v="0"/>
    <n v="29.300367000000001"/>
    <n v="27.554065000000001"/>
    <n v="24.099038"/>
  </r>
  <r>
    <n v="931558"/>
    <x v="5"/>
    <x v="24"/>
    <x v="0"/>
    <x v="0"/>
    <n v="5498.509309"/>
    <n v="0"/>
    <n v="7407.3950000000004"/>
    <n v="5498.509309"/>
    <n v="5498.509309"/>
  </r>
  <r>
    <n v="931559"/>
    <x v="5"/>
    <x v="24"/>
    <x v="0"/>
    <x v="1"/>
    <n v="5043.3809369999999"/>
    <n v="0"/>
    <n v="5498.509309"/>
    <n v="5049.8309490000001"/>
    <n v="5043.3809369999999"/>
  </r>
  <r>
    <n v="931560"/>
    <x v="5"/>
    <x v="24"/>
    <x v="0"/>
    <x v="2"/>
    <n v="4366.3576169999997"/>
    <n v="28.083644"/>
    <n v="5043.3809369999999"/>
    <n v="4438.6795629999997"/>
    <n v="4394.4412599999996"/>
  </r>
  <r>
    <n v="931561"/>
    <x v="5"/>
    <x v="24"/>
    <x v="0"/>
    <x v="3"/>
    <n v="5498.509309"/>
    <n v="0"/>
    <n v="7407.3950000000004"/>
    <n v="5498.509309"/>
    <n v="5498.509309"/>
  </r>
  <r>
    <n v="931562"/>
    <x v="5"/>
    <x v="24"/>
    <x v="1"/>
    <x v="0"/>
    <n v="485.62879400000003"/>
    <n v="0"/>
    <n v="601.52409999999998"/>
    <n v="488.55787400000003"/>
    <n v="485.62879400000003"/>
  </r>
  <r>
    <n v="931563"/>
    <x v="5"/>
    <x v="24"/>
    <x v="1"/>
    <x v="1"/>
    <n v="448.86069800000001"/>
    <n v="0"/>
    <n v="485.62879400000003"/>
    <n v="457.60801300000003"/>
    <n v="448.86069800000001"/>
  </r>
  <r>
    <n v="931564"/>
    <x v="5"/>
    <x v="24"/>
    <x v="1"/>
    <x v="2"/>
    <n v="342.52129600000001"/>
    <n v="37.431505999999999"/>
    <n v="448.86069800000001"/>
    <n v="410.57288"/>
    <n v="379.95280300000002"/>
  </r>
  <r>
    <n v="931565"/>
    <x v="5"/>
    <x v="24"/>
    <x v="1"/>
    <x v="3"/>
    <n v="3533.3419239999998"/>
    <n v="0"/>
    <n v="4366.3576169999997"/>
    <n v="3546.3556560000002"/>
    <n v="3533.3419239999998"/>
  </r>
  <r>
    <n v="931566"/>
    <x v="5"/>
    <x v="24"/>
    <x v="2"/>
    <x v="0"/>
    <n v="980.88920800000005"/>
    <n v="0"/>
    <n v="1141.932"/>
    <n v="1002.502103"/>
    <n v="980.88920800000005"/>
  </r>
  <r>
    <n v="931567"/>
    <x v="5"/>
    <x v="24"/>
    <x v="2"/>
    <x v="1"/>
    <n v="898.43269099999998"/>
    <n v="0"/>
    <n v="980.88920800000005"/>
    <n v="945.08675200000005"/>
    <n v="898.43269099999998"/>
  </r>
  <r>
    <n v="931568"/>
    <x v="5"/>
    <x v="24"/>
    <x v="2"/>
    <x v="2"/>
    <n v="322.25693100000001"/>
    <n v="309.90677899999997"/>
    <n v="898.43269099999998"/>
    <n v="849.64779599999997"/>
    <n v="632.16371000000004"/>
  </r>
  <r>
    <n v="931569"/>
    <x v="5"/>
    <x v="24"/>
    <x v="2"/>
    <x v="3"/>
    <n v="291.76825600000001"/>
    <n v="0"/>
    <n v="342.52129600000001"/>
    <n v="300.69944600000002"/>
    <n v="291.76825600000001"/>
  </r>
  <r>
    <n v="931570"/>
    <x v="5"/>
    <x v="24"/>
    <x v="3"/>
    <x v="0"/>
    <n v="7.0367389999999999"/>
    <n v="0"/>
    <n v="8.4071999999999996"/>
    <n v="7.9061310000000002"/>
    <n v="7.0367389999999999"/>
  </r>
  <r>
    <n v="931571"/>
    <x v="5"/>
    <x v="24"/>
    <x v="3"/>
    <x v="1"/>
    <n v="6.2494630000000004"/>
    <n v="0"/>
    <n v="7.0367389999999999"/>
    <n v="6.9142989999999998"/>
    <n v="6.2494630000000004"/>
  </r>
  <r>
    <n v="931572"/>
    <x v="5"/>
    <x v="24"/>
    <x v="3"/>
    <x v="2"/>
    <n v="0"/>
    <n v="6.0033409999999998"/>
    <n v="6.2494630000000004"/>
    <n v="6.0869770000000001"/>
    <n v="6.0033409999999998"/>
  </r>
  <r>
    <n v="931573"/>
    <x v="5"/>
    <x v="24"/>
    <x v="3"/>
    <x v="3"/>
    <n v="265.05067300000002"/>
    <n v="0"/>
    <n v="322.25693100000001"/>
    <n v="303.05041799999998"/>
    <n v="265.05067300000002"/>
  </r>
  <r>
    <n v="931574"/>
    <x v="5"/>
    <x v="25"/>
    <x v="0"/>
    <x v="0"/>
    <n v="36022.834787"/>
    <n v="0"/>
    <n v="48705.917249999999"/>
    <n v="36154.402374999998"/>
    <n v="36022.834787"/>
  </r>
  <r>
    <n v="931575"/>
    <x v="5"/>
    <x v="25"/>
    <x v="0"/>
    <x v="1"/>
    <n v="33055.790009999997"/>
    <n v="0"/>
    <n v="36022.834787"/>
    <n v="33083.371467999998"/>
    <n v="33055.790009999997"/>
  </r>
  <r>
    <n v="931576"/>
    <x v="5"/>
    <x v="25"/>
    <x v="0"/>
    <x v="2"/>
    <n v="27320.422423"/>
    <n v="1558.965074"/>
    <n v="33055.790009999997"/>
    <n v="29092.400787999999"/>
    <n v="28879.387497"/>
  </r>
  <r>
    <n v="931577"/>
    <x v="5"/>
    <x v="25"/>
    <x v="0"/>
    <x v="3"/>
    <n v="36061.528183000002"/>
    <n v="0"/>
    <n v="48705.917249999999"/>
    <n v="36154.402374999998"/>
    <n v="36061.528183000002"/>
  </r>
  <r>
    <n v="931578"/>
    <x v="5"/>
    <x v="25"/>
    <x v="1"/>
    <x v="0"/>
    <n v="859.60660199999995"/>
    <n v="0"/>
    <n v="1066.9815000000001"/>
    <n v="866.60237400000005"/>
    <n v="859.60660199999995"/>
  </r>
  <r>
    <n v="931579"/>
    <x v="5"/>
    <x v="25"/>
    <x v="1"/>
    <x v="1"/>
    <n v="808.44336599999997"/>
    <n v="0"/>
    <n v="859.60660199999995"/>
    <n v="810.00730099999998"/>
    <n v="808.44336599999997"/>
  </r>
  <r>
    <n v="931580"/>
    <x v="5"/>
    <x v="25"/>
    <x v="1"/>
    <x v="2"/>
    <n v="529.80261499999995"/>
    <n v="204.15861000000001"/>
    <n v="808.44336599999997"/>
    <n v="739.48314700000003"/>
    <n v="733.96122500000001"/>
  </r>
  <r>
    <n v="931581"/>
    <x v="5"/>
    <x v="25"/>
    <x v="1"/>
    <x v="3"/>
    <n v="22072.357723000001"/>
    <n v="0"/>
    <n v="27320.422423"/>
    <n v="22189.647091999999"/>
    <n v="22072.357723000001"/>
  </r>
  <r>
    <n v="931582"/>
    <x v="5"/>
    <x v="25"/>
    <x v="2"/>
    <x v="0"/>
    <n v="755.04199200000005"/>
    <n v="0"/>
    <n v="915.46"/>
    <n v="803.68233399999997"/>
    <n v="755.04199200000005"/>
  </r>
  <r>
    <n v="931583"/>
    <x v="5"/>
    <x v="25"/>
    <x v="2"/>
    <x v="1"/>
    <n v="718.58907899999997"/>
    <n v="0"/>
    <n v="755.04199200000005"/>
    <n v="727.48295900000005"/>
    <n v="718.58907899999997"/>
  </r>
  <r>
    <n v="931584"/>
    <x v="5"/>
    <x v="25"/>
    <x v="2"/>
    <x v="2"/>
    <n v="73.790221000000003"/>
    <n v="600.14243899999997"/>
    <n v="718.58907899999997"/>
    <n v="679.56969200000003"/>
    <n v="673.93266000000006"/>
  </r>
  <r>
    <n v="931585"/>
    <x v="5"/>
    <x v="25"/>
    <x v="2"/>
    <x v="3"/>
    <n v="417.92765200000002"/>
    <n v="0"/>
    <n v="529.80261499999995"/>
    <n v="465.11371600000001"/>
    <n v="417.92765200000002"/>
  </r>
  <r>
    <n v="931586"/>
    <x v="5"/>
    <x v="25"/>
    <x v="3"/>
    <x v="0"/>
    <n v="99.342377999999997"/>
    <n v="0"/>
    <n v="135.17945"/>
    <n v="127.122755"/>
    <n v="99.342377999999997"/>
  </r>
  <r>
    <n v="931587"/>
    <x v="5"/>
    <x v="25"/>
    <x v="3"/>
    <x v="1"/>
    <n v="97.536283999999995"/>
    <n v="0"/>
    <n v="99.342377999999997"/>
    <n v="97.613820000000004"/>
    <n v="97.536283999999995"/>
  </r>
  <r>
    <n v="931588"/>
    <x v="5"/>
    <x v="25"/>
    <x v="3"/>
    <x v="2"/>
    <n v="0"/>
    <n v="94.999763999999999"/>
    <n v="97.536283999999995"/>
    <n v="95.000339999999994"/>
    <n v="94.999763999999999"/>
  </r>
  <r>
    <n v="931589"/>
    <x v="5"/>
    <x v="25"/>
    <x v="3"/>
    <x v="3"/>
    <n v="54.832889000000002"/>
    <n v="0"/>
    <n v="73.790221000000003"/>
    <n v="69.392324000000002"/>
    <n v="54.832889000000002"/>
  </r>
  <r>
    <n v="931590"/>
    <x v="5"/>
    <x v="26"/>
    <x v="0"/>
    <x v="0"/>
    <n v="123826.09222200001"/>
    <n v="0"/>
    <n v="167531.14559999999"/>
    <n v="124358.369379"/>
    <n v="123826.09222200001"/>
  </r>
  <r>
    <n v="931591"/>
    <x v="5"/>
    <x v="26"/>
    <x v="0"/>
    <x v="1"/>
    <n v="113515.996231"/>
    <n v="0"/>
    <n v="123826.09222200001"/>
    <n v="113721.88309600001"/>
    <n v="113515.996231"/>
  </r>
  <r>
    <n v="931592"/>
    <x v="5"/>
    <x v="26"/>
    <x v="0"/>
    <x v="2"/>
    <n v="96564.304193999997"/>
    <n v="2421.8578010000001"/>
    <n v="113515.996231"/>
    <n v="99905.428283000001"/>
    <n v="98986.161995000002"/>
  </r>
  <r>
    <n v="931593"/>
    <x v="5"/>
    <x v="26"/>
    <x v="0"/>
    <x v="3"/>
    <n v="123926.2398"/>
    <n v="0"/>
    <n v="167531.14559999999"/>
    <n v="124358.369379"/>
    <n v="123926.2398"/>
  </r>
  <r>
    <n v="931594"/>
    <x v="5"/>
    <x v="26"/>
    <x v="1"/>
    <x v="0"/>
    <n v="95237.788604000001"/>
    <n v="0"/>
    <n v="120701.2197"/>
    <n v="98033.530639999997"/>
    <n v="95237.788604000001"/>
  </r>
  <r>
    <n v="931595"/>
    <x v="5"/>
    <x v="26"/>
    <x v="1"/>
    <x v="1"/>
    <n v="87801.666129999998"/>
    <n v="0"/>
    <n v="95237.788604000001"/>
    <n v="89742.568201000002"/>
    <n v="87801.666129999998"/>
  </r>
  <r>
    <n v="931596"/>
    <x v="5"/>
    <x v="26"/>
    <x v="1"/>
    <x v="2"/>
    <n v="61352.598288000001"/>
    <n v="13269.851264000001"/>
    <n v="87801.666129999998"/>
    <n v="80312.184009000004"/>
    <n v="74622.449552000005"/>
  </r>
  <r>
    <n v="931597"/>
    <x v="5"/>
    <x v="26"/>
    <x v="1"/>
    <x v="3"/>
    <n v="75538.277103"/>
    <n v="0"/>
    <n v="96564.304193999997"/>
    <n v="78429.527866000004"/>
    <n v="75538.277103"/>
  </r>
  <r>
    <n v="931598"/>
    <x v="5"/>
    <x v="26"/>
    <x v="2"/>
    <x v="0"/>
    <n v="32445.733881"/>
    <n v="0"/>
    <n v="37918.928"/>
    <n v="33289.026891000001"/>
    <n v="32445.733881"/>
  </r>
  <r>
    <n v="931599"/>
    <x v="5"/>
    <x v="26"/>
    <x v="2"/>
    <x v="1"/>
    <n v="28845.978403000001"/>
    <n v="0"/>
    <n v="32445.733881"/>
    <n v="31261.464594000001"/>
    <n v="28845.978403000001"/>
  </r>
  <r>
    <n v="931600"/>
    <x v="5"/>
    <x v="26"/>
    <x v="2"/>
    <x v="2"/>
    <n v="6139.7684360000003"/>
    <n v="17741.034155000001"/>
    <n v="28845.978403000001"/>
    <n v="27279.641775"/>
    <n v="23880.802591"/>
  </r>
  <r>
    <n v="931601"/>
    <x v="5"/>
    <x v="26"/>
    <x v="2"/>
    <x v="3"/>
    <n v="51074.636419000002"/>
    <n v="0"/>
    <n v="61352.598288000001"/>
    <n v="53861.446037000002"/>
    <n v="51074.636419000002"/>
  </r>
  <r>
    <n v="931602"/>
    <x v="5"/>
    <x v="26"/>
    <x v="3"/>
    <x v="0"/>
    <n v="4208.8344029999998"/>
    <n v="0"/>
    <n v="4475.76"/>
    <n v="4209.0047039999999"/>
    <n v="4208.8344029999998"/>
  </r>
  <r>
    <n v="931603"/>
    <x v="5"/>
    <x v="26"/>
    <x v="3"/>
    <x v="1"/>
    <n v="3993.9723090000002"/>
    <n v="0"/>
    <n v="4208.8344029999998"/>
    <n v="4135.600684"/>
    <n v="3993.9723090000002"/>
  </r>
  <r>
    <n v="931604"/>
    <x v="5"/>
    <x v="26"/>
    <x v="3"/>
    <x v="2"/>
    <n v="0"/>
    <n v="3612.3643320000001"/>
    <n v="3993.9723090000002"/>
    <n v="3890.1290290000002"/>
    <n v="3612.3643320000001"/>
  </r>
  <r>
    <n v="931605"/>
    <x v="5"/>
    <x v="26"/>
    <x v="3"/>
    <x v="3"/>
    <n v="5772.9873600000001"/>
    <n v="0"/>
    <n v="6139.7684360000003"/>
    <n v="5773.8382369999999"/>
    <n v="5772.9873600000001"/>
  </r>
  <r>
    <n v="931606"/>
    <x v="5"/>
    <x v="27"/>
    <x v="0"/>
    <x v="0"/>
    <n v="3561.5253790000002"/>
    <n v="0"/>
    <n v="4818.5839999999998"/>
    <n v="3576.8349029999999"/>
    <n v="3561.5253790000002"/>
  </r>
  <r>
    <n v="931607"/>
    <x v="5"/>
    <x v="27"/>
    <x v="0"/>
    <x v="1"/>
    <n v="3264.9831239999999"/>
    <n v="0"/>
    <n v="3561.5253790000002"/>
    <n v="3270.904908"/>
    <n v="3264.9831239999999"/>
  </r>
  <r>
    <n v="931608"/>
    <x v="5"/>
    <x v="27"/>
    <x v="0"/>
    <x v="2"/>
    <n v="2777.413176"/>
    <n v="69.658242999999999"/>
    <n v="3264.9831239999999"/>
    <n v="2873.5116480000002"/>
    <n v="2847.0714189999999"/>
  </r>
  <r>
    <n v="931609"/>
    <x v="5"/>
    <x v="27"/>
    <x v="0"/>
    <x v="3"/>
    <n v="3564.405855"/>
    <n v="0"/>
    <n v="4818.5839999999998"/>
    <n v="3576.8349029999999"/>
    <n v="3564.405855"/>
  </r>
  <r>
    <n v="931610"/>
    <x v="5"/>
    <x v="27"/>
    <x v="1"/>
    <x v="0"/>
    <n v="3087.3808829999998"/>
    <n v="0"/>
    <n v="3912.8443000000002"/>
    <n v="3178.0121399999998"/>
    <n v="3087.3808829999998"/>
  </r>
  <r>
    <n v="931611"/>
    <x v="5"/>
    <x v="27"/>
    <x v="1"/>
    <x v="1"/>
    <n v="2846.3196119999998"/>
    <n v="0"/>
    <n v="3087.3808829999998"/>
    <n v="2909.2390059999998"/>
    <n v="2846.3196119999998"/>
  </r>
  <r>
    <n v="931612"/>
    <x v="5"/>
    <x v="27"/>
    <x v="1"/>
    <x v="2"/>
    <n v="1979.7963629999999"/>
    <n v="428.20685700000001"/>
    <n v="2846.3196119999998"/>
    <n v="2603.5285490000001"/>
    <n v="2408.0032200000001"/>
  </r>
  <r>
    <n v="931613"/>
    <x v="5"/>
    <x v="27"/>
    <x v="1"/>
    <x v="3"/>
    <n v="2172.6559090000001"/>
    <n v="0"/>
    <n v="2777.413176"/>
    <n v="2255.814981"/>
    <n v="2172.6559090000001"/>
  </r>
  <r>
    <n v="931614"/>
    <x v="5"/>
    <x v="27"/>
    <x v="2"/>
    <x v="0"/>
    <n v="1049.5858459999999"/>
    <n v="0"/>
    <n v="1226.6379999999999"/>
    <n v="1076.8655000000001"/>
    <n v="1049.5858459999999"/>
  </r>
  <r>
    <n v="931615"/>
    <x v="5"/>
    <x v="27"/>
    <x v="2"/>
    <x v="1"/>
    <n v="933.13748899999996"/>
    <n v="0"/>
    <n v="1049.5858459999999"/>
    <n v="1011.275962"/>
    <n v="933.13748899999996"/>
  </r>
  <r>
    <n v="931616"/>
    <x v="5"/>
    <x v="27"/>
    <x v="2"/>
    <x v="2"/>
    <n v="198.153235"/>
    <n v="572.56936399999995"/>
    <n v="933.13748899999996"/>
    <n v="882.46812299999999"/>
    <n v="770.72259899999995"/>
  </r>
  <r>
    <n v="931617"/>
    <x v="5"/>
    <x v="27"/>
    <x v="2"/>
    <x v="3"/>
    <n v="1648.1352420000001"/>
    <n v="0"/>
    <n v="1979.7963629999999"/>
    <n v="1738.0632270000001"/>
    <n v="1648.1352420000001"/>
  </r>
  <r>
    <n v="931618"/>
    <x v="5"/>
    <x v="27"/>
    <x v="3"/>
    <x v="0"/>
    <n v="140.95950400000001"/>
    <n v="0"/>
    <n v="149.89920000000001"/>
    <n v="140.96520799999999"/>
    <n v="140.95950400000001"/>
  </r>
  <r>
    <n v="931619"/>
    <x v="5"/>
    <x v="27"/>
    <x v="3"/>
    <x v="1"/>
    <n v="133.763485"/>
    <n v="0"/>
    <n v="140.95950400000001"/>
    <n v="138.506809"/>
    <n v="133.763485"/>
  </r>
  <r>
    <n v="931620"/>
    <x v="5"/>
    <x v="27"/>
    <x v="3"/>
    <x v="2"/>
    <n v="0"/>
    <n v="117.02712699999999"/>
    <n v="133.763485"/>
    <n v="130.28563399999999"/>
    <n v="117.02712699999999"/>
  </r>
  <r>
    <n v="931621"/>
    <x v="5"/>
    <x v="27"/>
    <x v="3"/>
    <x v="3"/>
    <n v="186.31584100000001"/>
    <n v="0"/>
    <n v="198.153235"/>
    <n v="186.34330199999999"/>
    <n v="186.31584100000001"/>
  </r>
  <r>
    <n v="931622"/>
    <x v="5"/>
    <x v="70"/>
    <x v="0"/>
    <x v="0"/>
    <n v="4579.0659459999997"/>
    <n v="0"/>
    <n v="6168.7538000000004"/>
    <n v="4579.0659459999997"/>
    <n v="4579.0659459999997"/>
  </r>
  <r>
    <n v="931623"/>
    <x v="5"/>
    <x v="70"/>
    <x v="0"/>
    <x v="1"/>
    <n v="4202.3202819999997"/>
    <n v="0"/>
    <n v="4579.0659459999997"/>
    <n v="4205.4141650000001"/>
    <n v="4202.3202819999997"/>
  </r>
  <r>
    <n v="931624"/>
    <x v="5"/>
    <x v="70"/>
    <x v="0"/>
    <x v="2"/>
    <n v="3564.9480880000001"/>
    <n v="89.200507999999999"/>
    <n v="4202.3202819999997"/>
    <n v="3698.4620799999998"/>
    <n v="3654.1485950000001"/>
  </r>
  <r>
    <n v="931625"/>
    <x v="5"/>
    <x v="70"/>
    <x v="0"/>
    <x v="3"/>
    <n v="4579.0659459999997"/>
    <n v="0"/>
    <n v="6168.7538000000004"/>
    <n v="4579.0659459999997"/>
    <n v="4579.0659459999997"/>
  </r>
  <r>
    <n v="931626"/>
    <x v="5"/>
    <x v="70"/>
    <x v="1"/>
    <x v="0"/>
    <n v="8971.6112730000004"/>
    <n v="0"/>
    <n v="11136.620199999999"/>
    <n v="9045.1629260000009"/>
    <n v="8971.6112730000004"/>
  </r>
  <r>
    <n v="931627"/>
    <x v="5"/>
    <x v="70"/>
    <x v="1"/>
    <x v="1"/>
    <n v="8449.2553580000003"/>
    <n v="0"/>
    <n v="8971.6112730000004"/>
    <n v="8453.9493029999994"/>
    <n v="8449.2553580000003"/>
  </r>
  <r>
    <n v="931628"/>
    <x v="5"/>
    <x v="70"/>
    <x v="1"/>
    <x v="2"/>
    <n v="7092.7417729999997"/>
    <n v="555.61989900000003"/>
    <n v="8449.2553580000003"/>
    <n v="7728.5338760000004"/>
    <n v="7648.3616730000003"/>
  </r>
  <r>
    <n v="931629"/>
    <x v="5"/>
    <x v="70"/>
    <x v="1"/>
    <x v="3"/>
    <n v="2875.5278429999998"/>
    <n v="0"/>
    <n v="3564.9480880000001"/>
    <n v="2895.4508369999999"/>
    <n v="2875.5278429999998"/>
  </r>
  <r>
    <n v="931630"/>
    <x v="5"/>
    <x v="70"/>
    <x v="2"/>
    <x v="0"/>
    <n v="269.60748799999999"/>
    <n v="0"/>
    <n v="314.42320000000001"/>
    <n v="276.032127"/>
    <n v="269.60748799999999"/>
  </r>
  <r>
    <n v="931631"/>
    <x v="5"/>
    <x v="70"/>
    <x v="2"/>
    <x v="1"/>
    <n v="253.22853000000001"/>
    <n v="0"/>
    <n v="269.60748799999999"/>
    <n v="259.76681500000001"/>
    <n v="253.22853000000001"/>
  </r>
  <r>
    <n v="931632"/>
    <x v="5"/>
    <x v="70"/>
    <x v="2"/>
    <x v="2"/>
    <n v="57.715800000000002"/>
    <n v="163.113473"/>
    <n v="253.22853000000001"/>
    <n v="239.47822099999999"/>
    <n v="220.829273"/>
  </r>
  <r>
    <n v="931633"/>
    <x v="5"/>
    <x v="70"/>
    <x v="2"/>
    <x v="3"/>
    <n v="5632.6195749999997"/>
    <n v="0"/>
    <n v="7092.7417729999997"/>
    <n v="6226.718003"/>
    <n v="5632.6195749999997"/>
  </r>
  <r>
    <n v="931634"/>
    <x v="5"/>
    <x v="70"/>
    <x v="3"/>
    <x v="0"/>
    <n v="77.383098000000004"/>
    <n v="0"/>
    <n v="85.775199999999998"/>
    <n v="80.662998000000002"/>
    <n v="77.383098000000004"/>
  </r>
  <r>
    <n v="931635"/>
    <x v="5"/>
    <x v="70"/>
    <x v="3"/>
    <x v="1"/>
    <n v="33.902310999999997"/>
    <n v="0"/>
    <n v="77.383098000000004"/>
    <n v="76.036632999999995"/>
    <n v="33.902310999999997"/>
  </r>
  <r>
    <n v="931636"/>
    <x v="5"/>
    <x v="70"/>
    <x v="3"/>
    <x v="2"/>
    <n v="0"/>
    <n v="33.005572999999998"/>
    <n v="33.902310999999997"/>
    <n v="33.020851"/>
    <n v="33.005572999999998"/>
  </r>
  <r>
    <n v="931637"/>
    <x v="5"/>
    <x v="70"/>
    <x v="3"/>
    <x v="3"/>
    <n v="43.215974000000003"/>
    <n v="0"/>
    <n v="57.715800000000002"/>
    <n v="54.275937999999996"/>
    <n v="43.215974000000003"/>
  </r>
  <r>
    <n v="931638"/>
    <x v="5"/>
    <x v="28"/>
    <x v="0"/>
    <x v="0"/>
    <n v="0.78305199999999997"/>
    <n v="0"/>
    <n v="1.0548999999999999"/>
    <n v="0.78305199999999997"/>
    <n v="0.78305199999999997"/>
  </r>
  <r>
    <n v="931639"/>
    <x v="5"/>
    <x v="28"/>
    <x v="0"/>
    <x v="1"/>
    <n v="0.71862599999999999"/>
    <n v="0"/>
    <n v="0.78305199999999997"/>
    <n v="0.71915499999999999"/>
    <n v="0.71862599999999999"/>
  </r>
  <r>
    <n v="931640"/>
    <x v="5"/>
    <x v="28"/>
    <x v="0"/>
    <x v="2"/>
    <n v="0.60963100000000003"/>
    <n v="1.5254E-2"/>
    <n v="0.71862599999999999"/>
    <n v="0.632463"/>
    <n v="0.62488500000000002"/>
  </r>
  <r>
    <n v="931641"/>
    <x v="5"/>
    <x v="28"/>
    <x v="0"/>
    <x v="3"/>
    <n v="0.78305199999999997"/>
    <n v="0"/>
    <n v="1.0548999999999999"/>
    <n v="0.78305199999999997"/>
    <n v="0.78305199999999997"/>
  </r>
  <r>
    <n v="931642"/>
    <x v="5"/>
    <x v="28"/>
    <x v="1"/>
    <x v="0"/>
    <n v="339.462402"/>
    <n v="0"/>
    <n v="421.38069999999999"/>
    <n v="342.24540500000001"/>
    <n v="339.462402"/>
  </r>
  <r>
    <n v="931643"/>
    <x v="5"/>
    <x v="28"/>
    <x v="1"/>
    <x v="1"/>
    <n v="319.69781399999999"/>
    <n v="0"/>
    <n v="339.462402"/>
    <n v="319.87542100000002"/>
    <n v="319.69781399999999"/>
  </r>
  <r>
    <n v="931644"/>
    <x v="5"/>
    <x v="28"/>
    <x v="1"/>
    <x v="2"/>
    <n v="268.37087400000001"/>
    <n v="21.023209999999999"/>
    <n v="319.69781399999999"/>
    <n v="292.42759100000001"/>
    <n v="289.39408300000002"/>
  </r>
  <r>
    <n v="931645"/>
    <x v="5"/>
    <x v="28"/>
    <x v="1"/>
    <x v="3"/>
    <n v="0.49173499999999998"/>
    <n v="0"/>
    <n v="0.60963100000000003"/>
    <n v="0.49514200000000003"/>
    <n v="0.49173499999999998"/>
  </r>
  <r>
    <n v="931646"/>
    <x v="5"/>
    <x v="28"/>
    <x v="2"/>
    <x v="0"/>
    <n v="9.9157469999999996"/>
    <n v="0"/>
    <n v="11.564"/>
    <n v="10.152036000000001"/>
    <n v="9.9157469999999996"/>
  </r>
  <r>
    <n v="931647"/>
    <x v="5"/>
    <x v="28"/>
    <x v="2"/>
    <x v="1"/>
    <n v="9.3133549999999996"/>
    <n v="0"/>
    <n v="9.9157469999999996"/>
    <n v="9.5538229999999995"/>
    <n v="9.3133549999999996"/>
  </r>
  <r>
    <n v="931648"/>
    <x v="5"/>
    <x v="28"/>
    <x v="2"/>
    <x v="2"/>
    <n v="2.1226980000000002"/>
    <n v="5.9990620000000003"/>
    <n v="9.3133549999999996"/>
    <n v="8.807639"/>
    <n v="8.1217600000000001"/>
  </r>
  <r>
    <n v="931649"/>
    <x v="5"/>
    <x v="28"/>
    <x v="2"/>
    <x v="3"/>
    <n v="213.12365299999999"/>
    <n v="0"/>
    <n v="268.37087400000001"/>
    <n v="235.60279"/>
    <n v="213.12365299999999"/>
  </r>
  <r>
    <n v="931650"/>
    <x v="5"/>
    <x v="28"/>
    <x v="3"/>
    <x v="0"/>
    <n v="2.3434550000000001"/>
    <n v="0"/>
    <n v="2.5975999999999999"/>
    <n v="2.4427829999999999"/>
    <n v="2.3434550000000001"/>
  </r>
  <r>
    <n v="931651"/>
    <x v="5"/>
    <x v="28"/>
    <x v="3"/>
    <x v="1"/>
    <n v="1.026691"/>
    <n v="0"/>
    <n v="2.3434550000000001"/>
    <n v="2.3026789999999999"/>
    <n v="1.026691"/>
  </r>
  <r>
    <n v="931652"/>
    <x v="5"/>
    <x v="28"/>
    <x v="3"/>
    <x v="2"/>
    <n v="0"/>
    <n v="0.99953499999999995"/>
    <n v="1.026691"/>
    <n v="0.99999700000000002"/>
    <n v="0.99953499999999995"/>
  </r>
  <r>
    <n v="931653"/>
    <x v="5"/>
    <x v="28"/>
    <x v="3"/>
    <x v="3"/>
    <n v="1.5894170000000001"/>
    <n v="0"/>
    <n v="2.1226980000000002"/>
    <n v="1.9961850000000001"/>
    <n v="1.5894170000000001"/>
  </r>
  <r>
    <n v="931654"/>
    <x v="5"/>
    <x v="29"/>
    <x v="0"/>
    <x v="0"/>
    <n v="20767.676095999999"/>
    <n v="0"/>
    <n v="28019.6865"/>
    <n v="20799.013288999999"/>
    <n v="20767.676095999999"/>
  </r>
  <r>
    <n v="931655"/>
    <x v="5"/>
    <x v="29"/>
    <x v="0"/>
    <x v="1"/>
    <n v="19020.810755999999"/>
    <n v="0"/>
    <n v="20767.676095999999"/>
    <n v="19073.033727000002"/>
    <n v="19020.810755999999"/>
  </r>
  <r>
    <n v="931656"/>
    <x v="5"/>
    <x v="29"/>
    <x v="0"/>
    <x v="2"/>
    <n v="16528.555371999999"/>
    <n v="54.911174000000003"/>
    <n v="19020.810755999999"/>
    <n v="16740.215545999999"/>
    <n v="16583.466546"/>
  </r>
  <r>
    <n v="931657"/>
    <x v="5"/>
    <x v="29"/>
    <x v="0"/>
    <x v="3"/>
    <n v="20766.393291"/>
    <n v="0"/>
    <n v="28019.6865"/>
    <n v="20799.013288999999"/>
    <n v="20766.393291"/>
  </r>
  <r>
    <n v="931658"/>
    <x v="5"/>
    <x v="29"/>
    <x v="1"/>
    <x v="0"/>
    <n v="17294.026754999999"/>
    <n v="0"/>
    <n v="21384.927"/>
    <n v="17368.837708999999"/>
    <n v="17294.026754999999"/>
  </r>
  <r>
    <n v="931659"/>
    <x v="5"/>
    <x v="29"/>
    <x v="1"/>
    <x v="1"/>
    <n v="15868.472911000001"/>
    <n v="0"/>
    <n v="17294.026754999999"/>
    <n v="16296.161410999999"/>
    <n v="15868.472911000001"/>
  </r>
  <r>
    <n v="931660"/>
    <x v="5"/>
    <x v="29"/>
    <x v="1"/>
    <x v="2"/>
    <n v="13222.697603000001"/>
    <n v="722.67059500000005"/>
    <n v="15868.472911000001"/>
    <n v="14514.892172"/>
    <n v="13945.368198"/>
  </r>
  <r>
    <n v="931661"/>
    <x v="5"/>
    <x v="29"/>
    <x v="1"/>
    <x v="3"/>
    <n v="13337.653251"/>
    <n v="0"/>
    <n v="16528.555371999999"/>
    <n v="13424.492673000001"/>
    <n v="13337.653251"/>
  </r>
  <r>
    <n v="931662"/>
    <x v="5"/>
    <x v="29"/>
    <x v="2"/>
    <x v="0"/>
    <n v="4422.3273980000004"/>
    <n v="0"/>
    <n v="5415.4672"/>
    <n v="4754.2386550000001"/>
    <n v="4422.3273980000004"/>
  </r>
  <r>
    <n v="931663"/>
    <x v="5"/>
    <x v="29"/>
    <x v="2"/>
    <x v="1"/>
    <n v="4127.371067"/>
    <n v="0"/>
    <n v="4422.3273980000004"/>
    <n v="4260.912448"/>
    <n v="4127.371067"/>
  </r>
  <r>
    <n v="931664"/>
    <x v="5"/>
    <x v="29"/>
    <x v="2"/>
    <x v="2"/>
    <n v="1371.0234820000001"/>
    <n v="2306.9753099999998"/>
    <n v="4127.371067"/>
    <n v="3903.2548179999999"/>
    <n v="3677.9987919999999"/>
  </r>
  <r>
    <n v="931665"/>
    <x v="5"/>
    <x v="29"/>
    <x v="2"/>
    <x v="3"/>
    <n v="10634.050096000001"/>
    <n v="0"/>
    <n v="13222.697603000001"/>
    <n v="11608.206226"/>
    <n v="10634.050096000001"/>
  </r>
  <r>
    <n v="931666"/>
    <x v="5"/>
    <x v="29"/>
    <x v="3"/>
    <x v="0"/>
    <n v="1446.63706"/>
    <n v="0"/>
    <n v="1696.8779999999999"/>
    <n v="1595.7440710000001"/>
    <n v="1446.63706"/>
  </r>
  <r>
    <n v="931667"/>
    <x v="5"/>
    <x v="29"/>
    <x v="3"/>
    <x v="1"/>
    <n v="1366.321925"/>
    <n v="0"/>
    <n v="1446.63706"/>
    <n v="1421.4655749999999"/>
    <n v="1366.321925"/>
  </r>
  <r>
    <n v="931668"/>
    <x v="5"/>
    <x v="29"/>
    <x v="3"/>
    <x v="2"/>
    <n v="0"/>
    <n v="1282.011923"/>
    <n v="1366.321925"/>
    <n v="1330.7975550000001"/>
    <n v="1282.011923"/>
  </r>
  <r>
    <n v="931669"/>
    <x v="5"/>
    <x v="29"/>
    <x v="3"/>
    <x v="3"/>
    <n v="1159.453188"/>
    <n v="0"/>
    <n v="1371.0234820000001"/>
    <n v="1289.310483"/>
    <n v="1159.453188"/>
  </r>
  <r>
    <n v="931670"/>
    <x v="5"/>
    <x v="71"/>
    <x v="0"/>
    <x v="0"/>
    <n v="426.682683"/>
    <n v="0"/>
    <n v="575.67899999999997"/>
    <n v="427.32652200000001"/>
    <n v="426.682683"/>
  </r>
  <r>
    <n v="931671"/>
    <x v="5"/>
    <x v="71"/>
    <x v="0"/>
    <x v="1"/>
    <n v="390.79242799999997"/>
    <n v="0"/>
    <n v="426.682683"/>
    <n v="391.86537600000003"/>
    <n v="390.79242799999997"/>
  </r>
  <r>
    <n v="931672"/>
    <x v="5"/>
    <x v="71"/>
    <x v="0"/>
    <x v="2"/>
    <n v="339.58774799999998"/>
    <n v="1.128179"/>
    <n v="390.79242799999997"/>
    <n v="343.93641600000001"/>
    <n v="340.71592600000002"/>
  </r>
  <r>
    <n v="931673"/>
    <x v="5"/>
    <x v="71"/>
    <x v="0"/>
    <x v="3"/>
    <n v="426.65632699999998"/>
    <n v="0"/>
    <n v="575.67899999999997"/>
    <n v="427.32652200000001"/>
    <n v="426.65632699999998"/>
  </r>
  <r>
    <n v="931674"/>
    <x v="5"/>
    <x v="71"/>
    <x v="1"/>
    <x v="0"/>
    <n v="557.33213999999998"/>
    <n v="0"/>
    <n v="689.16899999999998"/>
    <n v="559.74306200000001"/>
    <n v="557.33213999999998"/>
  </r>
  <r>
    <n v="931675"/>
    <x v="5"/>
    <x v="71"/>
    <x v="1"/>
    <x v="1"/>
    <n v="511.39101900000003"/>
    <n v="0"/>
    <n v="557.33213999999998"/>
    <n v="525.17407500000002"/>
    <n v="511.39101900000003"/>
  </r>
  <r>
    <n v="931676"/>
    <x v="5"/>
    <x v="71"/>
    <x v="1"/>
    <x v="2"/>
    <n v="424.17356699999999"/>
    <n v="23.182694999999999"/>
    <n v="511.39101900000003"/>
    <n v="467.76936499999999"/>
    <n v="447.35626200000002"/>
  </r>
  <r>
    <n v="931677"/>
    <x v="5"/>
    <x v="71"/>
    <x v="1"/>
    <x v="3"/>
    <n v="274.02900799999998"/>
    <n v="0"/>
    <n v="339.58774799999998"/>
    <n v="275.81316900000002"/>
    <n v="274.02900799999998"/>
  </r>
  <r>
    <n v="931678"/>
    <x v="5"/>
    <x v="71"/>
    <x v="2"/>
    <x v="0"/>
    <n v="142.37244799999999"/>
    <n v="0"/>
    <n v="174.34559999999999"/>
    <n v="153.05800199999999"/>
    <n v="142.37244799999999"/>
  </r>
  <r>
    <n v="931679"/>
    <x v="5"/>
    <x v="71"/>
    <x v="2"/>
    <x v="1"/>
    <n v="132.876621"/>
    <n v="0"/>
    <n v="142.37244799999999"/>
    <n v="137.17585399999999"/>
    <n v="132.876621"/>
  </r>
  <r>
    <n v="931680"/>
    <x v="5"/>
    <x v="71"/>
    <x v="2"/>
    <x v="2"/>
    <n v="43.405240999999997"/>
    <n v="73.036545000000004"/>
    <n v="132.876621"/>
    <n v="125.661421"/>
    <n v="116.44178599999999"/>
  </r>
  <r>
    <n v="931681"/>
    <x v="5"/>
    <x v="71"/>
    <x v="2"/>
    <x v="3"/>
    <n v="341.13182499999999"/>
    <n v="0"/>
    <n v="424.17356699999999"/>
    <n v="372.38197500000001"/>
    <n v="341.13182499999999"/>
  </r>
  <r>
    <n v="931682"/>
    <x v="5"/>
    <x v="71"/>
    <x v="3"/>
    <x v="0"/>
    <n v="45.351112000000001"/>
    <n v="0"/>
    <n v="53.195999999999998"/>
    <n v="50.025517999999998"/>
    <n v="45.351112000000001"/>
  </r>
  <r>
    <n v="931683"/>
    <x v="5"/>
    <x v="71"/>
    <x v="3"/>
    <x v="1"/>
    <n v="42.833286000000001"/>
    <n v="0"/>
    <n v="45.351112000000001"/>
    <n v="44.562002999999997"/>
    <n v="42.833286000000001"/>
  </r>
  <r>
    <n v="931684"/>
    <x v="5"/>
    <x v="71"/>
    <x v="3"/>
    <x v="2"/>
    <n v="0"/>
    <n v="39.989618"/>
    <n v="42.833286000000001"/>
    <n v="41.719620999999997"/>
    <n v="39.989618"/>
  </r>
  <r>
    <n v="931685"/>
    <x v="5"/>
    <x v="71"/>
    <x v="3"/>
    <x v="3"/>
    <n v="36.707135999999998"/>
    <n v="0"/>
    <n v="43.405240999999997"/>
    <n v="40.818288000000003"/>
    <n v="36.707135999999998"/>
  </r>
  <r>
    <n v="931686"/>
    <x v="5"/>
    <x v="30"/>
    <x v="0"/>
    <x v="0"/>
    <n v="97357.232390000005"/>
    <n v="0"/>
    <n v="131420.625"/>
    <n v="97553.529938000007"/>
    <n v="97357.232390000005"/>
  </r>
  <r>
    <n v="931687"/>
    <x v="5"/>
    <x v="30"/>
    <x v="0"/>
    <x v="1"/>
    <n v="89004.360948999994"/>
    <n v="0"/>
    <n v="97357.232390000005"/>
    <n v="89412.882226999995"/>
    <n v="89004.360948999994"/>
  </r>
  <r>
    <n v="931688"/>
    <x v="5"/>
    <x v="30"/>
    <x v="0"/>
    <x v="2"/>
    <n v="76484.126699999993"/>
    <n v="923.70141999999998"/>
    <n v="89004.360948999994"/>
    <n v="78332.738071"/>
    <n v="77407.828120000006"/>
  </r>
  <r>
    <n v="931689"/>
    <x v="5"/>
    <x v="30"/>
    <x v="0"/>
    <x v="3"/>
    <n v="97346.415835000007"/>
    <n v="0"/>
    <n v="131420.625"/>
    <n v="97553.529938000007"/>
    <n v="97346.415835000007"/>
  </r>
  <r>
    <n v="931690"/>
    <x v="5"/>
    <x v="30"/>
    <x v="1"/>
    <x v="0"/>
    <n v="49610.101373999998"/>
    <n v="0"/>
    <n v="62393.269950000002"/>
    <n v="50675.813853"/>
    <n v="49610.101373999998"/>
  </r>
  <r>
    <n v="931691"/>
    <x v="5"/>
    <x v="30"/>
    <x v="1"/>
    <x v="1"/>
    <n v="42035.734186000002"/>
    <n v="0"/>
    <n v="49610.101373999998"/>
    <n v="46747.598524000001"/>
    <n v="42035.734186000002"/>
  </r>
  <r>
    <n v="931692"/>
    <x v="5"/>
    <x v="30"/>
    <x v="1"/>
    <x v="2"/>
    <n v="19282.360205000001"/>
    <n v="12521.618597999999"/>
    <n v="42035.734186000002"/>
    <n v="38450.086060000001"/>
    <n v="31803.978803000002"/>
  </r>
  <r>
    <n v="931693"/>
    <x v="5"/>
    <x v="30"/>
    <x v="1"/>
    <x v="3"/>
    <n v="60329.873686999999"/>
    <n v="0"/>
    <n v="76484.126699999993"/>
    <n v="62120.407705999998"/>
    <n v="60329.873686999999"/>
  </r>
  <r>
    <n v="931694"/>
    <x v="5"/>
    <x v="30"/>
    <x v="2"/>
    <x v="0"/>
    <n v="28402.989824"/>
    <n v="0"/>
    <n v="33278.077250000002"/>
    <n v="29214.824017999999"/>
    <n v="28402.989824"/>
  </r>
  <r>
    <n v="931695"/>
    <x v="5"/>
    <x v="30"/>
    <x v="2"/>
    <x v="1"/>
    <n v="25427.299859999999"/>
    <n v="0"/>
    <n v="28402.989824"/>
    <n v="27366.280695000001"/>
    <n v="25427.299859999999"/>
  </r>
  <r>
    <n v="931696"/>
    <x v="5"/>
    <x v="30"/>
    <x v="2"/>
    <x v="2"/>
    <n v="293.42472500000002"/>
    <n v="21923.955994"/>
    <n v="25427.299859999999"/>
    <n v="24046.597478"/>
    <n v="22217.380719000001"/>
  </r>
  <r>
    <n v="931697"/>
    <x v="5"/>
    <x v="30"/>
    <x v="2"/>
    <x v="3"/>
    <n v="16252.54387"/>
    <n v="0"/>
    <n v="19282.360205000001"/>
    <n v="16927.984024000001"/>
    <n v="16252.54387"/>
  </r>
  <r>
    <n v="931698"/>
    <x v="5"/>
    <x v="30"/>
    <x v="3"/>
    <x v="0"/>
    <n v="899.73951799999998"/>
    <n v="0"/>
    <n v="956.76800000000003"/>
    <n v="899.74462700000004"/>
    <n v="899.73951799999998"/>
  </r>
  <r>
    <n v="931699"/>
    <x v="5"/>
    <x v="30"/>
    <x v="3"/>
    <x v="1"/>
    <n v="884.05459499999995"/>
    <n v="0"/>
    <n v="899.73951799999998"/>
    <n v="884.08405000000005"/>
    <n v="884.05459499999995"/>
  </r>
  <r>
    <n v="931700"/>
    <x v="5"/>
    <x v="30"/>
    <x v="3"/>
    <x v="2"/>
    <n v="0"/>
    <n v="860.99446"/>
    <n v="884.05459499999995"/>
    <n v="861.06917599999997"/>
    <n v="860.99446"/>
  </r>
  <r>
    <n v="931701"/>
    <x v="5"/>
    <x v="30"/>
    <x v="3"/>
    <x v="3"/>
    <n v="275.93105000000003"/>
    <n v="0"/>
    <n v="293.42472500000002"/>
    <n v="275.93661100000003"/>
    <n v="275.93105000000003"/>
  </r>
  <r>
    <n v="931702"/>
    <x v="5"/>
    <x v="31"/>
    <x v="0"/>
    <x v="0"/>
    <n v="4059.063146"/>
    <n v="0"/>
    <n v="5479.25"/>
    <n v="4067.2472750000002"/>
    <n v="4059.063146"/>
  </r>
  <r>
    <n v="931703"/>
    <x v="5"/>
    <x v="31"/>
    <x v="0"/>
    <x v="1"/>
    <n v="3710.811334"/>
    <n v="0"/>
    <n v="4059.063146"/>
    <n v="3727.8435930000001"/>
    <n v="3710.811334"/>
  </r>
  <r>
    <n v="931704"/>
    <x v="5"/>
    <x v="31"/>
    <x v="0"/>
    <x v="2"/>
    <n v="3188.0903309999999"/>
    <n v="38.502676000000001"/>
    <n v="3710.811334"/>
    <n v="3265.8850550000002"/>
    <n v="3226.5930069999999"/>
  </r>
  <r>
    <n v="931705"/>
    <x v="5"/>
    <x v="31"/>
    <x v="0"/>
    <x v="3"/>
    <n v="4058.612177"/>
    <n v="0"/>
    <n v="5479.25"/>
    <n v="4067.2472750000002"/>
    <n v="4058.612177"/>
  </r>
  <r>
    <n v="931706"/>
    <x v="5"/>
    <x v="31"/>
    <x v="1"/>
    <x v="0"/>
    <n v="2084.3585200000002"/>
    <n v="0"/>
    <n v="2621.4407999999999"/>
    <n v="2129.1342180000001"/>
    <n v="2084.3585200000002"/>
  </r>
  <r>
    <n v="931707"/>
    <x v="5"/>
    <x v="31"/>
    <x v="1"/>
    <x v="1"/>
    <n v="1766.122993"/>
    <n v="0"/>
    <n v="2084.3585200000002"/>
    <n v="1964.091034"/>
    <n v="1766.122993"/>
  </r>
  <r>
    <n v="931708"/>
    <x v="5"/>
    <x v="31"/>
    <x v="1"/>
    <x v="2"/>
    <n v="802.76160400000003"/>
    <n v="521.29897600000004"/>
    <n v="1766.122993"/>
    <n v="1615.4727009999999"/>
    <n v="1324.060581"/>
  </r>
  <r>
    <n v="931709"/>
    <x v="5"/>
    <x v="31"/>
    <x v="1"/>
    <x v="3"/>
    <n v="2514.7320789999999"/>
    <n v="0"/>
    <n v="3188.0903309999999"/>
    <n v="2589.3669669999999"/>
    <n v="2514.7320789999999"/>
  </r>
  <r>
    <n v="931710"/>
    <x v="5"/>
    <x v="31"/>
    <x v="2"/>
    <x v="0"/>
    <n v="1184.8778400000001"/>
    <n v="0"/>
    <n v="1388.2501999999999"/>
    <n v="1218.7448509999999"/>
    <n v="1184.8778400000001"/>
  </r>
  <r>
    <n v="931711"/>
    <x v="5"/>
    <x v="31"/>
    <x v="2"/>
    <x v="1"/>
    <n v="1060.7419970000001"/>
    <n v="0"/>
    <n v="1184.8778400000001"/>
    <n v="1141.629799"/>
    <n v="1060.7419970000001"/>
  </r>
  <r>
    <n v="931712"/>
    <x v="5"/>
    <x v="31"/>
    <x v="2"/>
    <x v="2"/>
    <n v="12.240698999999999"/>
    <n v="914.59419600000001"/>
    <n v="1060.7419970000001"/>
    <n v="1003.143706"/>
    <n v="926.83489499999996"/>
  </r>
  <r>
    <n v="931713"/>
    <x v="5"/>
    <x v="31"/>
    <x v="2"/>
    <x v="3"/>
    <n v="676.62454500000001"/>
    <n v="0"/>
    <n v="802.76160400000003"/>
    <n v="704.74441300000001"/>
    <n v="676.62454500000001"/>
  </r>
  <r>
    <n v="931714"/>
    <x v="5"/>
    <x v="31"/>
    <x v="3"/>
    <x v="0"/>
    <n v="37.615786"/>
    <n v="0"/>
    <n v="40"/>
    <n v="37.616"/>
    <n v="37.615786"/>
  </r>
  <r>
    <n v="931715"/>
    <x v="5"/>
    <x v="31"/>
    <x v="3"/>
    <x v="1"/>
    <n v="36.960039999999999"/>
    <n v="0"/>
    <n v="37.615786"/>
    <n v="36.961272000000001"/>
    <n v="36.960039999999999"/>
  </r>
  <r>
    <n v="931716"/>
    <x v="5"/>
    <x v="31"/>
    <x v="3"/>
    <x v="2"/>
    <n v="0"/>
    <n v="35.995956"/>
    <n v="36.960039999999999"/>
    <n v="35.999079000000002"/>
    <n v="35.995956"/>
  </r>
  <r>
    <n v="931717"/>
    <x v="5"/>
    <x v="31"/>
    <x v="3"/>
    <x v="3"/>
    <n v="11.510922000000001"/>
    <n v="0"/>
    <n v="12.240698999999999"/>
    <n v="11.511153999999999"/>
    <n v="11.510922000000001"/>
  </r>
  <r>
    <n v="931718"/>
    <x v="5"/>
    <x v="32"/>
    <x v="0"/>
    <x v="0"/>
    <n v="80120.220237000001"/>
    <n v="0"/>
    <n v="108202.85"/>
    <n v="80318.975554999997"/>
    <n v="80120.220237000001"/>
  </r>
  <r>
    <n v="931719"/>
    <x v="5"/>
    <x v="32"/>
    <x v="0"/>
    <x v="1"/>
    <n v="73145.533372000005"/>
    <n v="0"/>
    <n v="80120.220237000001"/>
    <n v="73582.410264999999"/>
    <n v="73145.533372000005"/>
  </r>
  <r>
    <n v="931720"/>
    <x v="5"/>
    <x v="32"/>
    <x v="0"/>
    <x v="2"/>
    <n v="62370.975384999998"/>
    <n v="1116.037566"/>
    <n v="73145.533372000005"/>
    <n v="64375.383921000001"/>
    <n v="63487.012950999997"/>
  </r>
  <r>
    <n v="931721"/>
    <x v="5"/>
    <x v="32"/>
    <x v="0"/>
    <x v="3"/>
    <n v="80156.585986000006"/>
    <n v="0"/>
    <n v="108202.85"/>
    <n v="80318.975554999997"/>
    <n v="80156.585986000006"/>
  </r>
  <r>
    <n v="931722"/>
    <x v="5"/>
    <x v="32"/>
    <x v="1"/>
    <x v="0"/>
    <n v="109208.66884"/>
    <n v="0"/>
    <n v="136699.08825"/>
    <n v="111026.999477"/>
    <n v="109208.66884"/>
  </r>
  <r>
    <n v="931723"/>
    <x v="5"/>
    <x v="32"/>
    <x v="1"/>
    <x v="1"/>
    <n v="101482.80050899999"/>
    <n v="0"/>
    <n v="109208.66884"/>
    <n v="102907.328648"/>
    <n v="101482.80050899999"/>
  </r>
  <r>
    <n v="931724"/>
    <x v="5"/>
    <x v="32"/>
    <x v="1"/>
    <x v="2"/>
    <n v="73064.744061999998"/>
    <n v="10315.296707"/>
    <n v="101482.80050899999"/>
    <n v="92826.317626000004"/>
    <n v="83380.040768999999"/>
  </r>
  <r>
    <n v="931725"/>
    <x v="5"/>
    <x v="32"/>
    <x v="1"/>
    <x v="3"/>
    <n v="49572.152457999997"/>
    <n v="0"/>
    <n v="62370.975384999998"/>
    <n v="50657.706208000003"/>
    <n v="49572.152457999997"/>
  </r>
  <r>
    <n v="931726"/>
    <x v="5"/>
    <x v="32"/>
    <x v="2"/>
    <x v="0"/>
    <n v="77694.163895000005"/>
    <n v="0"/>
    <n v="89154.330300000001"/>
    <n v="78268.586569999999"/>
    <n v="77694.163895000005"/>
  </r>
  <r>
    <n v="931727"/>
    <x v="5"/>
    <x v="32"/>
    <x v="2"/>
    <x v="1"/>
    <n v="62127.588841999997"/>
    <n v="0"/>
    <n v="77694.163895000005"/>
    <n v="74858.326912999997"/>
    <n v="62127.588841999997"/>
  </r>
  <r>
    <n v="931728"/>
    <x v="5"/>
    <x v="32"/>
    <x v="2"/>
    <x v="2"/>
    <n v="8530.4976380000007"/>
    <n v="38528.921633999998"/>
    <n v="62127.588841999997"/>
    <n v="58754.060768000003"/>
    <n v="47059.419271999999"/>
  </r>
  <r>
    <n v="931729"/>
    <x v="5"/>
    <x v="32"/>
    <x v="2"/>
    <x v="3"/>
    <n v="63387.993345000003"/>
    <n v="0"/>
    <n v="73064.744061999998"/>
    <n v="64143.538811999999"/>
    <n v="63387.993345000003"/>
  </r>
  <r>
    <n v="931730"/>
    <x v="5"/>
    <x v="32"/>
    <x v="3"/>
    <x v="0"/>
    <n v="23135.680644"/>
    <n v="0"/>
    <n v="25080.138749999998"/>
    <n v="23585.362481"/>
    <n v="23135.680644"/>
  </r>
  <r>
    <n v="931731"/>
    <x v="5"/>
    <x v="32"/>
    <x v="3"/>
    <x v="1"/>
    <n v="21314.163297999999"/>
    <n v="0"/>
    <n v="23135.680644"/>
    <n v="22733.1198"/>
    <n v="21314.163297999999"/>
  </r>
  <r>
    <n v="931732"/>
    <x v="5"/>
    <x v="32"/>
    <x v="3"/>
    <x v="2"/>
    <n v="0"/>
    <n v="19694.619717000001"/>
    <n v="21314.163297999999"/>
    <n v="20759.995051999998"/>
    <n v="19694.619717000001"/>
  </r>
  <r>
    <n v="931733"/>
    <x v="5"/>
    <x v="32"/>
    <x v="3"/>
    <x v="3"/>
    <n v="7828.7742609999996"/>
    <n v="0"/>
    <n v="8530.4976380000007"/>
    <n v="8022.0799790000001"/>
    <n v="7828.7742609999996"/>
  </r>
  <r>
    <n v="931734"/>
    <x v="5"/>
    <x v="33"/>
    <x v="0"/>
    <x v="0"/>
    <n v="3341.0991920000001"/>
    <n v="0"/>
    <n v="4512.1750000000002"/>
    <n v="3349.3875029999999"/>
    <n v="3341.0991920000001"/>
  </r>
  <r>
    <n v="931735"/>
    <x v="5"/>
    <x v="33"/>
    <x v="0"/>
    <x v="1"/>
    <n v="3050.2472630000002"/>
    <n v="0"/>
    <n v="3341.0991920000001"/>
    <n v="3068.465498"/>
    <n v="3050.2472630000002"/>
  </r>
  <r>
    <n v="931736"/>
    <x v="5"/>
    <x v="33"/>
    <x v="0"/>
    <x v="2"/>
    <n v="2600.9366279999999"/>
    <n v="46.539965000000002"/>
    <n v="3050.2472630000002"/>
    <n v="2684.5226160000002"/>
    <n v="2647.4765929999999"/>
  </r>
  <r>
    <n v="931737"/>
    <x v="5"/>
    <x v="33"/>
    <x v="0"/>
    <x v="3"/>
    <n v="3342.615683"/>
    <n v="0"/>
    <n v="4512.1750000000002"/>
    <n v="3349.3875029999999"/>
    <n v="3342.615683"/>
  </r>
  <r>
    <n v="931738"/>
    <x v="5"/>
    <x v="33"/>
    <x v="1"/>
    <x v="0"/>
    <n v="4547.4397550000003"/>
    <n v="0"/>
    <n v="5692.1385"/>
    <n v="4623.1548899999998"/>
    <n v="4547.4397550000003"/>
  </r>
  <r>
    <n v="931739"/>
    <x v="5"/>
    <x v="33"/>
    <x v="1"/>
    <x v="1"/>
    <n v="4225.7352499999997"/>
    <n v="0"/>
    <n v="4547.4397550000003"/>
    <n v="4285.0524820000001"/>
    <n v="4225.7352499999997"/>
  </r>
  <r>
    <n v="931740"/>
    <x v="5"/>
    <x v="33"/>
    <x v="1"/>
    <x v="2"/>
    <n v="3042.4097769999998"/>
    <n v="429.52808399999998"/>
    <n v="4225.7352499999997"/>
    <n v="3865.280033"/>
    <n v="3471.9378620000002"/>
  </r>
  <r>
    <n v="931741"/>
    <x v="5"/>
    <x v="33"/>
    <x v="1"/>
    <x v="3"/>
    <n v="2067.2119729999999"/>
    <n v="0"/>
    <n v="2600.9366279999999"/>
    <n v="2112.4807300000002"/>
    <n v="2067.2119729999999"/>
  </r>
  <r>
    <n v="931742"/>
    <x v="5"/>
    <x v="33"/>
    <x v="2"/>
    <x v="0"/>
    <n v="3236.0366039999999"/>
    <n v="0"/>
    <n v="3713.36355"/>
    <n v="3259.9618610000002"/>
    <n v="3236.0366039999999"/>
  </r>
  <r>
    <n v="931743"/>
    <x v="5"/>
    <x v="33"/>
    <x v="2"/>
    <x v="1"/>
    <n v="2587.6737910000002"/>
    <n v="0"/>
    <n v="3236.0366039999999"/>
    <n v="3117.9212680000001"/>
    <n v="2587.6737910000002"/>
  </r>
  <r>
    <n v="931744"/>
    <x v="5"/>
    <x v="33"/>
    <x v="2"/>
    <x v="2"/>
    <n v="355.303426"/>
    <n v="1604.766619"/>
    <n v="2587.6737910000002"/>
    <n v="2447.1631040000002"/>
    <n v="1960.0700449999999"/>
  </r>
  <r>
    <n v="931745"/>
    <x v="5"/>
    <x v="33"/>
    <x v="2"/>
    <x v="3"/>
    <n v="2639.4706940000001"/>
    <n v="0"/>
    <n v="3042.4097769999998"/>
    <n v="2670.931544"/>
    <n v="2639.4706940000001"/>
  </r>
  <r>
    <n v="931746"/>
    <x v="5"/>
    <x v="33"/>
    <x v="3"/>
    <x v="0"/>
    <n v="964.00091699999996"/>
    <n v="0"/>
    <n v="1045.0211999999999"/>
    <n v="982.73793599999999"/>
    <n v="964.00091699999996"/>
  </r>
  <r>
    <n v="931747"/>
    <x v="5"/>
    <x v="33"/>
    <x v="3"/>
    <x v="1"/>
    <n v="888.10324100000003"/>
    <n v="0"/>
    <n v="964.00091699999996"/>
    <n v="947.22730100000001"/>
    <n v="888.10324100000003"/>
  </r>
  <r>
    <n v="931748"/>
    <x v="5"/>
    <x v="33"/>
    <x v="3"/>
    <x v="2"/>
    <n v="0"/>
    <n v="820.621263"/>
    <n v="888.10324100000003"/>
    <n v="865.01255700000002"/>
    <n v="820.621263"/>
  </r>
  <r>
    <n v="931749"/>
    <x v="5"/>
    <x v="33"/>
    <x v="3"/>
    <x v="3"/>
    <n v="326.07597299999998"/>
    <n v="0"/>
    <n v="355.303426"/>
    <n v="334.127342"/>
    <n v="326.07597299999998"/>
  </r>
  <r>
    <n v="931750"/>
    <x v="5"/>
    <x v="34"/>
    <x v="0"/>
    <x v="0"/>
    <n v="26262.245254000001"/>
    <n v="0"/>
    <n v="35417.620799999997"/>
    <n v="26290.499919999998"/>
    <n v="26262.245254000001"/>
  </r>
  <r>
    <n v="931751"/>
    <x v="5"/>
    <x v="34"/>
    <x v="0"/>
    <x v="1"/>
    <n v="24043.277735"/>
    <n v="0"/>
    <n v="26262.245254000001"/>
    <n v="24119.246040999999"/>
    <n v="24043.277735"/>
  </r>
  <r>
    <n v="931752"/>
    <x v="5"/>
    <x v="34"/>
    <x v="0"/>
    <x v="2"/>
    <n v="20031.114979000002"/>
    <n v="942.12507400000004"/>
    <n v="24043.277735"/>
    <n v="21160.488733999999"/>
    <n v="20973.240053000001"/>
  </r>
  <r>
    <n v="931753"/>
    <x v="5"/>
    <x v="34"/>
    <x v="0"/>
    <x v="3"/>
    <n v="26265.860946000001"/>
    <n v="0"/>
    <n v="35417.620799999997"/>
    <n v="26290.499919999998"/>
    <n v="26265.860946000001"/>
  </r>
  <r>
    <n v="931754"/>
    <x v="5"/>
    <x v="34"/>
    <x v="1"/>
    <x v="0"/>
    <n v="63466.518033"/>
    <n v="0"/>
    <n v="78221.018700000001"/>
    <n v="63531.111387999998"/>
    <n v="63466.518033"/>
  </r>
  <r>
    <n v="931755"/>
    <x v="5"/>
    <x v="34"/>
    <x v="1"/>
    <x v="1"/>
    <n v="59343.706139000002"/>
    <n v="0"/>
    <n v="63466.518033"/>
    <n v="59804.499942000002"/>
    <n v="59343.706139000002"/>
  </r>
  <r>
    <n v="931756"/>
    <x v="5"/>
    <x v="34"/>
    <x v="1"/>
    <x v="2"/>
    <n v="46946.948060000002"/>
    <n v="5756.255486"/>
    <n v="59343.706139000002"/>
    <n v="54281.688005000004"/>
    <n v="52703.203545999997"/>
  </r>
  <r>
    <n v="931757"/>
    <x v="5"/>
    <x v="34"/>
    <x v="1"/>
    <x v="3"/>
    <n v="16246.947552"/>
    <n v="0"/>
    <n v="20031.114979000002"/>
    <n v="16269.271586000001"/>
    <n v="16246.947552"/>
  </r>
  <r>
    <n v="931758"/>
    <x v="5"/>
    <x v="34"/>
    <x v="2"/>
    <x v="0"/>
    <n v="10963.065672999999"/>
    <n v="0"/>
    <n v="12544.2876"/>
    <n v="11012.630084"/>
    <n v="10963.065672999999"/>
  </r>
  <r>
    <n v="931759"/>
    <x v="5"/>
    <x v="34"/>
    <x v="2"/>
    <x v="1"/>
    <n v="9385.8789689999994"/>
    <n v="0"/>
    <n v="10963.065672999999"/>
    <n v="10562.913775999999"/>
    <n v="9385.8789689999994"/>
  </r>
  <r>
    <n v="931760"/>
    <x v="5"/>
    <x v="34"/>
    <x v="2"/>
    <x v="2"/>
    <n v="2933.3064859999999"/>
    <n v="5370.1917350000003"/>
    <n v="9385.8789689999994"/>
    <n v="8876.2257410000002"/>
    <n v="8303.4982209999998"/>
  </r>
  <r>
    <n v="931761"/>
    <x v="5"/>
    <x v="34"/>
    <x v="2"/>
    <x v="3"/>
    <n v="40974.019606000002"/>
    <n v="0"/>
    <n v="46946.948060000002"/>
    <n v="41214.725702000003"/>
    <n v="40974.019606000002"/>
  </r>
  <r>
    <n v="931762"/>
    <x v="5"/>
    <x v="34"/>
    <x v="3"/>
    <x v="0"/>
    <n v="11882.037393000001"/>
    <n v="0"/>
    <n v="12635.1463"/>
    <n v="11882.091581000001"/>
    <n v="11882.037393000001"/>
  </r>
  <r>
    <n v="931763"/>
    <x v="5"/>
    <x v="34"/>
    <x v="3"/>
    <x v="1"/>
    <n v="11420.926221"/>
    <n v="0"/>
    <n v="11882.037393000001"/>
    <n v="11675.289941999999"/>
    <n v="11420.926221"/>
  </r>
  <r>
    <n v="931764"/>
    <x v="5"/>
    <x v="34"/>
    <x v="3"/>
    <x v="2"/>
    <n v="0"/>
    <n v="10265.499863999999"/>
    <n v="11420.926221"/>
    <n v="11123.98214"/>
    <n v="10265.499863999999"/>
  </r>
  <r>
    <n v="931765"/>
    <x v="5"/>
    <x v="34"/>
    <x v="3"/>
    <x v="3"/>
    <n v="2758.4645559999999"/>
    <n v="0"/>
    <n v="2933.3064859999999"/>
    <n v="2758.4814190000002"/>
    <n v="2758.4645559999999"/>
  </r>
  <r>
    <n v="931766"/>
    <x v="5"/>
    <x v="35"/>
    <x v="0"/>
    <x v="0"/>
    <n v="1096.957656"/>
    <n v="0"/>
    <n v="1479.3720000000001"/>
    <n v="1098.1378360000001"/>
    <n v="1096.957656"/>
  </r>
  <r>
    <n v="931767"/>
    <x v="5"/>
    <x v="35"/>
    <x v="0"/>
    <x v="1"/>
    <n v="1004.2727619999999"/>
    <n v="0"/>
    <n v="1096.957656"/>
    <n v="1007.445911"/>
    <n v="1004.2727619999999"/>
  </r>
  <r>
    <n v="931768"/>
    <x v="5"/>
    <x v="35"/>
    <x v="0"/>
    <x v="2"/>
    <n v="836.68721800000003"/>
    <n v="39.351979"/>
    <n v="1004.2727619999999"/>
    <n v="883.86045799999999"/>
    <n v="876.03919699999994"/>
  </r>
  <r>
    <n v="931769"/>
    <x v="5"/>
    <x v="35"/>
    <x v="0"/>
    <x v="3"/>
    <n v="1097.1086809999999"/>
    <n v="0"/>
    <n v="1479.3720000000001"/>
    <n v="1098.1378360000001"/>
    <n v="1097.1086809999999"/>
  </r>
  <r>
    <n v="931770"/>
    <x v="5"/>
    <x v="35"/>
    <x v="1"/>
    <x v="0"/>
    <n v="2646.901249"/>
    <n v="0"/>
    <n v="3262.2447000000002"/>
    <n v="2649.5951449999998"/>
    <n v="2646.901249"/>
  </r>
  <r>
    <n v="931771"/>
    <x v="5"/>
    <x v="35"/>
    <x v="1"/>
    <x v="1"/>
    <n v="2474.9574229999998"/>
    <n v="0"/>
    <n v="2646.901249"/>
    <n v="2494.1750470000002"/>
    <n v="2474.9574229999998"/>
  </r>
  <r>
    <n v="931772"/>
    <x v="5"/>
    <x v="35"/>
    <x v="1"/>
    <x v="2"/>
    <n v="1956.782467"/>
    <n v="239.924857"/>
    <n v="2474.9574229999998"/>
    <n v="2263.843554"/>
    <n v="2196.707324"/>
  </r>
  <r>
    <n v="931773"/>
    <x v="5"/>
    <x v="35"/>
    <x v="1"/>
    <x v="3"/>
    <n v="678.62489800000003"/>
    <n v="0"/>
    <n v="836.68721800000003"/>
    <n v="679.55735900000002"/>
    <n v="678.62489800000003"/>
  </r>
  <r>
    <n v="931774"/>
    <x v="5"/>
    <x v="35"/>
    <x v="2"/>
    <x v="0"/>
    <n v="456.96093400000001"/>
    <n v="0"/>
    <n v="522.86919999999998"/>
    <n v="459.02687100000003"/>
    <n v="456.96093400000001"/>
  </r>
  <r>
    <n v="931775"/>
    <x v="5"/>
    <x v="35"/>
    <x v="2"/>
    <x v="1"/>
    <n v="391.22086400000001"/>
    <n v="0"/>
    <n v="456.96093400000001"/>
    <n v="440.28185999999999"/>
    <n v="391.22086400000001"/>
  </r>
  <r>
    <n v="931776"/>
    <x v="5"/>
    <x v="35"/>
    <x v="2"/>
    <x v="2"/>
    <n v="122.26566099999999"/>
    <n v="223.839563"/>
    <n v="391.22086400000001"/>
    <n v="369.97757100000001"/>
    <n v="346.10522400000002"/>
  </r>
  <r>
    <n v="931777"/>
    <x v="5"/>
    <x v="35"/>
    <x v="2"/>
    <x v="3"/>
    <n v="1707.8265249999999"/>
    <n v="0"/>
    <n v="1956.782467"/>
    <n v="1717.859328"/>
    <n v="1707.8265249999999"/>
  </r>
  <r>
    <n v="931778"/>
    <x v="5"/>
    <x v="35"/>
    <x v="3"/>
    <x v="0"/>
    <n v="494.962424"/>
    <n v="0"/>
    <n v="526.33420000000001"/>
    <n v="494.96468199999998"/>
    <n v="494.962424"/>
  </r>
  <r>
    <n v="931779"/>
    <x v="5"/>
    <x v="35"/>
    <x v="3"/>
    <x v="1"/>
    <n v="475.754212"/>
    <n v="0"/>
    <n v="494.962424"/>
    <n v="486.350078"/>
    <n v="475.754212"/>
  </r>
  <r>
    <n v="931780"/>
    <x v="5"/>
    <x v="35"/>
    <x v="3"/>
    <x v="2"/>
    <n v="0"/>
    <n v="427.623356"/>
    <n v="475.754212"/>
    <n v="463.38460199999997"/>
    <n v="427.623356"/>
  </r>
  <r>
    <n v="931781"/>
    <x v="5"/>
    <x v="35"/>
    <x v="3"/>
    <x v="3"/>
    <n v="114.977925"/>
    <n v="0"/>
    <n v="122.26566099999999"/>
    <n v="114.978628"/>
    <n v="114.977925"/>
  </r>
  <r>
    <n v="931782"/>
    <x v="5"/>
    <x v="36"/>
    <x v="0"/>
    <x v="0"/>
    <n v="247511.88191600001"/>
    <n v="0"/>
    <n v="333989.53759999998"/>
    <n v="247920.43376000001"/>
    <n v="247511.88191600001"/>
  </r>
  <r>
    <n v="931783"/>
    <x v="5"/>
    <x v="36"/>
    <x v="0"/>
    <x v="1"/>
    <n v="225993.753761"/>
    <n v="0"/>
    <n v="247511.88191600001"/>
    <n v="227314.91235200001"/>
    <n v="225993.753761"/>
  </r>
  <r>
    <n v="931784"/>
    <x v="5"/>
    <x v="36"/>
    <x v="0"/>
    <x v="2"/>
    <n v="187242.06911899999"/>
    <n v="6291.3555390000001"/>
    <n v="225993.753761"/>
    <n v="198897.10268499999"/>
    <n v="193533.424658"/>
  </r>
  <r>
    <n v="931785"/>
    <x v="5"/>
    <x v="36"/>
    <x v="0"/>
    <x v="3"/>
    <n v="247377.46854599999"/>
    <n v="0"/>
    <n v="333989.53759999998"/>
    <n v="247920.43376000001"/>
    <n v="247377.46854599999"/>
  </r>
  <r>
    <n v="931786"/>
    <x v="5"/>
    <x v="36"/>
    <x v="1"/>
    <x v="0"/>
    <n v="328935.93462299998"/>
    <n v="0"/>
    <n v="414413.89510000002"/>
    <n v="336586.9656"/>
    <n v="328935.93462299998"/>
  </r>
  <r>
    <n v="931787"/>
    <x v="5"/>
    <x v="36"/>
    <x v="1"/>
    <x v="1"/>
    <n v="267203.99617699999"/>
    <n v="0"/>
    <n v="328935.93462299998"/>
    <n v="309956.33119599998"/>
    <n v="267203.99617699999"/>
  </r>
  <r>
    <n v="931788"/>
    <x v="5"/>
    <x v="36"/>
    <x v="1"/>
    <x v="2"/>
    <n v="82848.746906999993"/>
    <n v="121151.227157"/>
    <n v="267203.99617699999"/>
    <n v="244411.495303"/>
    <n v="203999.97406400001"/>
  </r>
  <r>
    <n v="931789"/>
    <x v="5"/>
    <x v="36"/>
    <x v="1"/>
    <x v="3"/>
    <n v="145993.9786"/>
    <n v="0"/>
    <n v="187242.06911899999"/>
    <n v="152078.008539"/>
    <n v="145993.9786"/>
  </r>
  <r>
    <n v="931790"/>
    <x v="5"/>
    <x v="36"/>
    <x v="2"/>
    <x v="0"/>
    <n v="63155.520658000001"/>
    <n v="0"/>
    <n v="72529.135399999999"/>
    <n v="63673.327967999998"/>
    <n v="63155.520658000001"/>
  </r>
  <r>
    <n v="931791"/>
    <x v="5"/>
    <x v="36"/>
    <x v="2"/>
    <x v="1"/>
    <n v="55544.732806"/>
    <n v="0"/>
    <n v="63155.520658000001"/>
    <n v="60850.344153999999"/>
    <n v="55544.732806"/>
  </r>
  <r>
    <n v="931792"/>
    <x v="5"/>
    <x v="36"/>
    <x v="2"/>
    <x v="2"/>
    <n v="2108.776523"/>
    <n v="45431.760590999998"/>
    <n v="55544.732806"/>
    <n v="52528.653814999998"/>
    <n v="47540.537113999999"/>
  </r>
  <r>
    <n v="931793"/>
    <x v="5"/>
    <x v="36"/>
    <x v="2"/>
    <x v="3"/>
    <n v="71619.857755000005"/>
    <n v="0"/>
    <n v="82848.746906999993"/>
    <n v="72732.914908999999"/>
    <n v="71619.857755000005"/>
  </r>
  <r>
    <n v="931794"/>
    <x v="5"/>
    <x v="36"/>
    <x v="3"/>
    <x v="0"/>
    <n v="1811.1359640000001"/>
    <n v="0"/>
    <n v="1930.55765"/>
    <n v="1815.496414"/>
    <n v="1811.1359640000001"/>
  </r>
  <r>
    <n v="931795"/>
    <x v="5"/>
    <x v="36"/>
    <x v="3"/>
    <x v="1"/>
    <n v="1729.1076909999999"/>
    <n v="0"/>
    <n v="1811.1359640000001"/>
    <n v="1779.6221989999999"/>
    <n v="1729.1076909999999"/>
  </r>
  <r>
    <n v="931796"/>
    <x v="5"/>
    <x v="36"/>
    <x v="3"/>
    <x v="2"/>
    <n v="0"/>
    <n v="1626.861905"/>
    <n v="1729.1076909999999"/>
    <n v="1684.150891"/>
    <n v="1626.861905"/>
  </r>
  <r>
    <n v="931797"/>
    <x v="5"/>
    <x v="36"/>
    <x v="3"/>
    <x v="3"/>
    <n v="1945.064811"/>
    <n v="0"/>
    <n v="2108.776523"/>
    <n v="1983.0934420000001"/>
    <n v="1945.064811"/>
  </r>
  <r>
    <n v="931798"/>
    <x v="5"/>
    <x v="37"/>
    <x v="0"/>
    <x v="0"/>
    <n v="10305.106218999999"/>
    <n v="0"/>
    <n v="13905.5856"/>
    <n v="10322.116190999999"/>
    <n v="10305.106218999999"/>
  </r>
  <r>
    <n v="931799"/>
    <x v="5"/>
    <x v="37"/>
    <x v="0"/>
    <x v="1"/>
    <n v="9409.2033859999992"/>
    <n v="0"/>
    <n v="10305.106218999999"/>
    <n v="9464.2095520000003"/>
    <n v="9409.2033859999992"/>
  </r>
  <r>
    <n v="931800"/>
    <x v="5"/>
    <x v="37"/>
    <x v="0"/>
    <x v="2"/>
    <n v="7784.938948"/>
    <n v="261.57486399999999"/>
    <n v="9409.2033859999992"/>
    <n v="8281.0398999999998"/>
    <n v="8046.5138120000001"/>
  </r>
  <r>
    <n v="931801"/>
    <x v="5"/>
    <x v="37"/>
    <x v="0"/>
    <x v="3"/>
    <n v="10299.509946"/>
    <n v="0"/>
    <n v="13905.5856"/>
    <n v="10322.116190999999"/>
    <n v="10299.509946"/>
  </r>
  <r>
    <n v="931802"/>
    <x v="5"/>
    <x v="37"/>
    <x v="1"/>
    <x v="0"/>
    <n v="13776.476435"/>
    <n v="0"/>
    <n v="17356.459599999998"/>
    <n v="14096.916487"/>
    <n v="13776.476435"/>
  </r>
  <r>
    <n v="931803"/>
    <x v="5"/>
    <x v="37"/>
    <x v="1"/>
    <x v="1"/>
    <n v="11191.022838000001"/>
    <n v="0"/>
    <n v="13776.476435"/>
    <n v="12981.573745"/>
    <n v="11191.022838000001"/>
  </r>
  <r>
    <n v="931804"/>
    <x v="5"/>
    <x v="37"/>
    <x v="1"/>
    <x v="2"/>
    <n v="3451.7869230000001"/>
    <n v="5047.6107030000003"/>
    <n v="11191.022838000001"/>
    <n v="10236.42859"/>
    <n v="8499.3976270000003"/>
  </r>
  <r>
    <n v="931805"/>
    <x v="5"/>
    <x v="37"/>
    <x v="1"/>
    <x v="3"/>
    <n v="6069.9724990000004"/>
    <n v="0"/>
    <n v="7784.938948"/>
    <n v="6322.9274130000003"/>
    <n v="6069.9724990000004"/>
  </r>
  <r>
    <n v="931806"/>
    <x v="5"/>
    <x v="37"/>
    <x v="2"/>
    <x v="0"/>
    <n v="2641.5440979999998"/>
    <n v="0"/>
    <n v="3033.6051000000002"/>
    <n v="2663.2019169999999"/>
    <n v="2641.5440979999998"/>
  </r>
  <r>
    <n v="931807"/>
    <x v="5"/>
    <x v="37"/>
    <x v="2"/>
    <x v="1"/>
    <n v="2323.21513"/>
    <n v="0"/>
    <n v="2641.5440979999998"/>
    <n v="2545.127739"/>
    <n v="2323.21513"/>
  </r>
  <r>
    <n v="931808"/>
    <x v="5"/>
    <x v="37"/>
    <x v="2"/>
    <x v="2"/>
    <n v="87.880420999999998"/>
    <n v="1893.3074300000001"/>
    <n v="2323.21513"/>
    <n v="2197.0645479999998"/>
    <n v="1981.187852"/>
  </r>
  <r>
    <n v="931809"/>
    <x v="5"/>
    <x v="37"/>
    <x v="2"/>
    <x v="3"/>
    <n v="2983.9496389999999"/>
    <n v="0"/>
    <n v="3451.7869230000001"/>
    <n v="3030.3237399999998"/>
    <n v="2983.9496389999999"/>
  </r>
  <r>
    <n v="931810"/>
    <x v="5"/>
    <x v="37"/>
    <x v="3"/>
    <x v="0"/>
    <n v="75.461933000000002"/>
    <n v="0"/>
    <n v="80.437700000000007"/>
    <n v="75.643613000000002"/>
    <n v="75.461933000000002"/>
  </r>
  <r>
    <n v="931811"/>
    <x v="5"/>
    <x v="37"/>
    <x v="3"/>
    <x v="1"/>
    <n v="72.044180999999995"/>
    <n v="0"/>
    <n v="75.461933000000002"/>
    <n v="74.148894999999996"/>
    <n v="72.044180999999995"/>
  </r>
  <r>
    <n v="931812"/>
    <x v="5"/>
    <x v="37"/>
    <x v="3"/>
    <x v="2"/>
    <n v="0"/>
    <n v="67.784057000000004"/>
    <n v="72.044180999999995"/>
    <n v="70.171032999999994"/>
    <n v="67.784057000000004"/>
  </r>
  <r>
    <n v="931813"/>
    <x v="5"/>
    <x v="37"/>
    <x v="3"/>
    <x v="3"/>
    <n v="81.057956000000004"/>
    <n v="0"/>
    <n v="87.880420999999998"/>
    <n v="82.642747999999997"/>
    <n v="81.057956000000004"/>
  </r>
  <r>
    <n v="931814"/>
    <x v="5"/>
    <x v="38"/>
    <x v="0"/>
    <x v="0"/>
    <n v="294514.14019599999"/>
    <n v="0"/>
    <n v="397465.78739999997"/>
    <n v="295038.85398700001"/>
    <n v="294514.14019599999"/>
  </r>
  <r>
    <n v="931815"/>
    <x v="5"/>
    <x v="38"/>
    <x v="0"/>
    <x v="1"/>
    <n v="268404.92966199998"/>
    <n v="42.578459000000002"/>
    <n v="294514.14019599999"/>
    <n v="270481.786356"/>
    <n v="268447.50812100002"/>
  </r>
  <r>
    <n v="931816"/>
    <x v="5"/>
    <x v="38"/>
    <x v="0"/>
    <x v="2"/>
    <n v="230031.38443100001"/>
    <n v="1936.500378"/>
    <n v="268404.92966199998"/>
    <n v="236223.178595"/>
    <n v="231967.88480900001"/>
  </r>
  <r>
    <n v="931817"/>
    <x v="5"/>
    <x v="38"/>
    <x v="0"/>
    <x v="3"/>
    <n v="294565.06897099997"/>
    <n v="0"/>
    <n v="397465.78739999997"/>
    <n v="295038.85398700001"/>
    <n v="294565.06897099997"/>
  </r>
  <r>
    <n v="931818"/>
    <x v="5"/>
    <x v="38"/>
    <x v="1"/>
    <x v="0"/>
    <n v="187063.920736"/>
    <n v="0"/>
    <n v="230594.83900000001"/>
    <n v="187289.12823599999"/>
    <n v="187063.920736"/>
  </r>
  <r>
    <n v="931819"/>
    <x v="5"/>
    <x v="38"/>
    <x v="1"/>
    <x v="1"/>
    <n v="166901.972511"/>
    <n v="4282.1011280000002"/>
    <n v="187063.920736"/>
    <n v="176270.332509"/>
    <n v="171184.07363900001"/>
  </r>
  <r>
    <n v="931820"/>
    <x v="5"/>
    <x v="38"/>
    <x v="1"/>
    <x v="2"/>
    <n v="142704.95655900001"/>
    <n v="4234.7176550000004"/>
    <n v="166901.972511"/>
    <n v="152665.234256"/>
    <n v="146939.674214"/>
  </r>
  <r>
    <n v="931821"/>
    <x v="5"/>
    <x v="38"/>
    <x v="1"/>
    <x v="3"/>
    <n v="186613.587593"/>
    <n v="0"/>
    <n v="230031.38443100001"/>
    <n v="186831.49043500001"/>
    <n v="186613.587593"/>
  </r>
  <r>
    <n v="931822"/>
    <x v="5"/>
    <x v="38"/>
    <x v="2"/>
    <x v="0"/>
    <n v="80383.460384999998"/>
    <n v="0"/>
    <n v="100743.7629"/>
    <n v="88442.94945"/>
    <n v="80383.460384999998"/>
  </r>
  <r>
    <n v="931823"/>
    <x v="5"/>
    <x v="38"/>
    <x v="2"/>
    <x v="1"/>
    <n v="45038.763654000002"/>
    <n v="7944.8343599999998"/>
    <n v="80383.460384999998"/>
    <n v="77449.464080999998"/>
    <n v="52983.598014000003"/>
  </r>
  <r>
    <n v="931824"/>
    <x v="5"/>
    <x v="38"/>
    <x v="2"/>
    <x v="2"/>
    <n v="28886.075204000001"/>
    <n v="7481.5234929999997"/>
    <n v="45038.763654000002"/>
    <n v="42593.158788000001"/>
    <n v="36367.598697000001"/>
  </r>
  <r>
    <n v="931825"/>
    <x v="5"/>
    <x v="38"/>
    <x v="2"/>
    <x v="3"/>
    <n v="114498.25049200001"/>
    <n v="0"/>
    <n v="142704.95655900001"/>
    <n v="125280.681363"/>
    <n v="114498.25049200001"/>
  </r>
  <r>
    <n v="931826"/>
    <x v="5"/>
    <x v="38"/>
    <x v="3"/>
    <x v="0"/>
    <n v="14359.715976"/>
    <n v="0"/>
    <n v="17492.068800000001"/>
    <n v="16449.541499999999"/>
    <n v="14359.715976"/>
  </r>
  <r>
    <n v="931827"/>
    <x v="5"/>
    <x v="38"/>
    <x v="3"/>
    <x v="1"/>
    <n v="6882.6121750000002"/>
    <n v="5824.7182739999998"/>
    <n v="14359.715976"/>
    <n v="14109.856917999999"/>
    <n v="12707.330449999999"/>
  </r>
  <r>
    <n v="931828"/>
    <x v="5"/>
    <x v="38"/>
    <x v="3"/>
    <x v="2"/>
    <n v="0"/>
    <n v="6090.3481840000004"/>
    <n v="6882.6121750000002"/>
    <n v="6703.6642590000001"/>
    <n v="6090.3481840000004"/>
  </r>
  <r>
    <n v="931829"/>
    <x v="5"/>
    <x v="38"/>
    <x v="3"/>
    <x v="3"/>
    <n v="23516.679359999998"/>
    <n v="0"/>
    <n v="28886.075204000001"/>
    <n v="27164.465122000001"/>
    <n v="23516.679359999998"/>
  </r>
  <r>
    <n v="931830"/>
    <x v="5"/>
    <x v="39"/>
    <x v="0"/>
    <x v="0"/>
    <n v="240966.11470599999"/>
    <n v="0"/>
    <n v="325199.2806"/>
    <n v="241395.42598900001"/>
    <n v="240966.11470599999"/>
  </r>
  <r>
    <n v="931831"/>
    <x v="5"/>
    <x v="39"/>
    <x v="0"/>
    <x v="1"/>
    <n v="219604.03336"/>
    <n v="34.836920999999997"/>
    <n v="240966.11470599999"/>
    <n v="221303.27974599999"/>
    <n v="219638.87028100001"/>
  </r>
  <r>
    <n v="931832"/>
    <x v="5"/>
    <x v="39"/>
    <x v="0"/>
    <x v="2"/>
    <n v="188207.49635299999"/>
    <n v="1584.4094"/>
    <n v="219604.03336"/>
    <n v="193273.50975999999"/>
    <n v="189791.905753"/>
  </r>
  <r>
    <n v="931833"/>
    <x v="5"/>
    <x v="39"/>
    <x v="0"/>
    <x v="3"/>
    <n v="241007.783704"/>
    <n v="0"/>
    <n v="325199.2806"/>
    <n v="241395.42598900001"/>
    <n v="241007.783704"/>
  </r>
  <r>
    <n v="931834"/>
    <x v="5"/>
    <x v="39"/>
    <x v="1"/>
    <x v="0"/>
    <n v="153641.18477600001"/>
    <n v="0"/>
    <n v="189394.42800000001"/>
    <n v="153826.15442199999"/>
    <n v="153641.18477600001"/>
  </r>
  <r>
    <n v="931835"/>
    <x v="5"/>
    <x v="39"/>
    <x v="1"/>
    <x v="1"/>
    <n v="137081.57456099999"/>
    <n v="3517.017542"/>
    <n v="153641.18477600001"/>
    <n v="144776.088414"/>
    <n v="140598.592103"/>
  </r>
  <r>
    <n v="931836"/>
    <x v="5"/>
    <x v="39"/>
    <x v="1"/>
    <x v="2"/>
    <n v="117091.71090000001"/>
    <n v="3474.6539109999999"/>
    <n v="137081.57456099999"/>
    <n v="125388.51625099999"/>
    <n v="120566.36481100001"/>
  </r>
  <r>
    <n v="931837"/>
    <x v="5"/>
    <x v="39"/>
    <x v="1"/>
    <x v="3"/>
    <n v="152683.84439400001"/>
    <n v="0"/>
    <n v="188207.49635299999"/>
    <n v="152862.12853799999"/>
    <n v="152683.84439400001"/>
  </r>
  <r>
    <n v="931838"/>
    <x v="5"/>
    <x v="39"/>
    <x v="2"/>
    <x v="0"/>
    <n v="65768.285770000002"/>
    <n v="0"/>
    <n v="82426.715100000001"/>
    <n v="72362.413186000005"/>
    <n v="65768.285770000002"/>
  </r>
  <r>
    <n v="931839"/>
    <x v="5"/>
    <x v="39"/>
    <x v="2"/>
    <x v="1"/>
    <n v="36849.897534999996"/>
    <n v="6500.3190210000002"/>
    <n v="65768.285770000002"/>
    <n v="63367.743339000001"/>
    <n v="43350.216557"/>
  </r>
  <r>
    <n v="931840"/>
    <x v="5"/>
    <x v="39"/>
    <x v="2"/>
    <x v="2"/>
    <n v="23634.061530999999"/>
    <n v="6121.246494"/>
    <n v="36849.897534999996"/>
    <n v="34848.948099000001"/>
    <n v="29755.308024999998"/>
  </r>
  <r>
    <n v="931841"/>
    <x v="5"/>
    <x v="39"/>
    <x v="2"/>
    <x v="3"/>
    <n v="93947.655136999994"/>
    <n v="0"/>
    <n v="117091.71090000001"/>
    <n v="102794.812999"/>
    <n v="93947.655136999994"/>
  </r>
  <r>
    <n v="931842"/>
    <x v="5"/>
    <x v="39"/>
    <x v="3"/>
    <x v="0"/>
    <n v="11748.085168"/>
    <n v="0"/>
    <n v="14310.750599999999"/>
    <n v="13457.829863999999"/>
    <n v="11748.085168"/>
  </r>
  <r>
    <n v="931843"/>
    <x v="5"/>
    <x v="39"/>
    <x v="3"/>
    <x v="1"/>
    <n v="5630.857473"/>
    <n v="4765.3648919999996"/>
    <n v="11748.085168"/>
    <n v="11543.668486"/>
    <n v="10396.222363999999"/>
  </r>
  <r>
    <n v="931844"/>
    <x v="5"/>
    <x v="39"/>
    <x v="3"/>
    <x v="2"/>
    <n v="0"/>
    <n v="4982.6841480000003"/>
    <n v="5630.857473"/>
    <n v="5484.4551780000002"/>
    <n v="4982.6841480000003"/>
  </r>
  <r>
    <n v="931845"/>
    <x v="5"/>
    <x v="39"/>
    <x v="3"/>
    <x v="3"/>
    <n v="19240.919475999999"/>
    <n v="0"/>
    <n v="23634.061530999999"/>
    <n v="22225.471463999998"/>
    <n v="19240.919475999999"/>
  </r>
  <r>
    <n v="931846"/>
    <x v="5"/>
    <x v="40"/>
    <x v="0"/>
    <x v="0"/>
    <n v="1320202.825771"/>
    <n v="0"/>
    <n v="1780516.6317"/>
    <n v="1321677.4957109999"/>
    <n v="1320202.825771"/>
  </r>
  <r>
    <n v="931847"/>
    <x v="5"/>
    <x v="40"/>
    <x v="0"/>
    <x v="1"/>
    <n v="1208713.475783"/>
    <n v="0"/>
    <n v="1320202.825771"/>
    <n v="1212474.2751879999"/>
    <n v="1208713.475783"/>
  </r>
  <r>
    <n v="931848"/>
    <x v="5"/>
    <x v="40"/>
    <x v="0"/>
    <x v="2"/>
    <n v="1013860.087334"/>
    <n v="35236.956094000001"/>
    <n v="1208713.475783"/>
    <n v="1063788.730037"/>
    <n v="1049097.0434280001"/>
  </r>
  <r>
    <n v="931849"/>
    <x v="5"/>
    <x v="40"/>
    <x v="0"/>
    <x v="3"/>
    <n v="1320232.735107"/>
    <n v="0"/>
    <n v="1780516.6317"/>
    <n v="1321677.4957109999"/>
    <n v="1320232.735107"/>
  </r>
  <r>
    <n v="931850"/>
    <x v="5"/>
    <x v="40"/>
    <x v="1"/>
    <x v="0"/>
    <n v="1187624.8000390001"/>
    <n v="0"/>
    <n v="1464360.3104000001"/>
    <n v="1189353.444107"/>
    <n v="1187624.8000390001"/>
  </r>
  <r>
    <n v="931851"/>
    <x v="5"/>
    <x v="40"/>
    <x v="1"/>
    <x v="1"/>
    <n v="1109481.5057020001"/>
    <n v="0"/>
    <n v="1187624.8000390001"/>
    <n v="1119098.849077"/>
    <n v="1109481.5057020001"/>
  </r>
  <r>
    <n v="931852"/>
    <x v="5"/>
    <x v="40"/>
    <x v="1"/>
    <x v="2"/>
    <n v="844745.970371"/>
    <n v="123700.11201"/>
    <n v="1109481.5057020001"/>
    <n v="1014842.733265"/>
    <n v="968446.08238100004"/>
  </r>
  <r>
    <n v="931853"/>
    <x v="5"/>
    <x v="40"/>
    <x v="1"/>
    <x v="3"/>
    <n v="821468.823202"/>
    <n v="0"/>
    <n v="1013860.087334"/>
    <n v="823457.16293200001"/>
    <n v="821468.823202"/>
  </r>
  <r>
    <n v="931854"/>
    <x v="5"/>
    <x v="40"/>
    <x v="2"/>
    <x v="0"/>
    <n v="319109.01126900001"/>
    <n v="0"/>
    <n v="364122.864"/>
    <n v="319663.462306"/>
    <n v="319109.01126900001"/>
  </r>
  <r>
    <n v="931855"/>
    <x v="5"/>
    <x v="40"/>
    <x v="2"/>
    <x v="1"/>
    <n v="290539.45662900002"/>
    <n v="0"/>
    <n v="319109.01126900001"/>
    <n v="307461.53235699999"/>
    <n v="290539.45662900002"/>
  </r>
  <r>
    <n v="931856"/>
    <x v="5"/>
    <x v="40"/>
    <x v="2"/>
    <x v="2"/>
    <n v="111725.55542"/>
    <n v="126505.25175900001"/>
    <n v="290539.45662900002"/>
    <n v="274763.16413400002"/>
    <n v="238230.80718"/>
  </r>
  <r>
    <n v="931857"/>
    <x v="5"/>
    <x v="40"/>
    <x v="2"/>
    <x v="3"/>
    <n v="740192.17426999996"/>
    <n v="0"/>
    <n v="844745.970371"/>
    <n v="741602.48738900002"/>
    <n v="740192.17426999996"/>
  </r>
  <r>
    <n v="931858"/>
    <x v="5"/>
    <x v="40"/>
    <x v="3"/>
    <x v="0"/>
    <n v="279409.614512"/>
    <n v="0"/>
    <n v="308362.18695"/>
    <n v="289983.80060800002"/>
    <n v="279409.614512"/>
  </r>
  <r>
    <n v="931859"/>
    <x v="5"/>
    <x v="40"/>
    <x v="3"/>
    <x v="1"/>
    <n v="260953.525031"/>
    <n v="0"/>
    <n v="279409.614512"/>
    <n v="274547.88721900003"/>
    <n v="260953.525031"/>
  </r>
  <r>
    <n v="931860"/>
    <x v="5"/>
    <x v="40"/>
    <x v="3"/>
    <x v="2"/>
    <n v="0"/>
    <n v="220156.57135000001"/>
    <n v="260953.525031"/>
    <n v="254168.73337999999"/>
    <n v="220156.57135000001"/>
  </r>
  <r>
    <n v="931861"/>
    <x v="5"/>
    <x v="40"/>
    <x v="3"/>
    <x v="3"/>
    <n v="101514.734425"/>
    <n v="0"/>
    <n v="111725.55542"/>
    <n v="105066.712317"/>
    <n v="101514.734425"/>
  </r>
  <r>
    <n v="931862"/>
    <x v="5"/>
    <x v="41"/>
    <x v="0"/>
    <x v="0"/>
    <n v="40832.958115000001"/>
    <n v="0"/>
    <n v="55070.144999999997"/>
    <n v="40878.568634000003"/>
    <n v="40832.958115000001"/>
  </r>
  <r>
    <n v="931863"/>
    <x v="5"/>
    <x v="41"/>
    <x v="0"/>
    <x v="1"/>
    <n v="37384.669814000001"/>
    <n v="0"/>
    <n v="40832.958115000001"/>
    <n v="37500.988731999998"/>
    <n v="37384.669814000001"/>
  </r>
  <r>
    <n v="931864"/>
    <x v="5"/>
    <x v="41"/>
    <x v="0"/>
    <x v="2"/>
    <n v="31357.853755"/>
    <n v="1089.849901"/>
    <n v="37384.669814000001"/>
    <n v="32902.247904000003"/>
    <n v="32447.703656000002"/>
  </r>
  <r>
    <n v="931865"/>
    <x v="5"/>
    <x v="41"/>
    <x v="0"/>
    <x v="3"/>
    <n v="40833.88319"/>
    <n v="0"/>
    <n v="55070.144999999997"/>
    <n v="40878.568634000003"/>
    <n v="40833.88319"/>
  </r>
  <r>
    <n v="931866"/>
    <x v="5"/>
    <x v="41"/>
    <x v="1"/>
    <x v="0"/>
    <n v="36784.838939000001"/>
    <n v="0"/>
    <n v="45356.292800000003"/>
    <n v="36838.381011999998"/>
    <n v="36784.838939000001"/>
  </r>
  <r>
    <n v="931867"/>
    <x v="5"/>
    <x v="41"/>
    <x v="1"/>
    <x v="1"/>
    <n v="34364.471416"/>
    <n v="0"/>
    <n v="36784.838939000001"/>
    <n v="34662.353732000003"/>
    <n v="34364.471416"/>
  </r>
  <r>
    <n v="931868"/>
    <x v="5"/>
    <x v="41"/>
    <x v="1"/>
    <x v="2"/>
    <n v="26119.582944000002"/>
    <n v="3824.8129600000002"/>
    <n v="34364.471416"/>
    <n v="31433.182003999998"/>
    <n v="29944.395904000001"/>
  </r>
  <r>
    <n v="931869"/>
    <x v="5"/>
    <x v="41"/>
    <x v="1"/>
    <x v="3"/>
    <n v="25407.351116999998"/>
    <n v="0"/>
    <n v="31357.853755"/>
    <n v="25468.848818999999"/>
    <n v="25407.351116999998"/>
  </r>
  <r>
    <n v="931870"/>
    <x v="5"/>
    <x v="41"/>
    <x v="2"/>
    <x v="0"/>
    <n v="9877.1836820000008"/>
    <n v="0"/>
    <n v="11270.4696"/>
    <n v="9894.3452620000007"/>
    <n v="9877.1836820000008"/>
  </r>
  <r>
    <n v="931871"/>
    <x v="5"/>
    <x v="41"/>
    <x v="2"/>
    <x v="1"/>
    <n v="8992.8879429999997"/>
    <n v="0"/>
    <n v="9877.1836820000008"/>
    <n v="9516.6664779999992"/>
    <n v="8992.8879429999997"/>
  </r>
  <r>
    <n v="931872"/>
    <x v="5"/>
    <x v="41"/>
    <x v="2"/>
    <x v="2"/>
    <n v="3456.887232"/>
    <n v="3914.1840729999999"/>
    <n v="8992.8879429999997"/>
    <n v="8504.5741280000002"/>
    <n v="7371.0713050000004"/>
  </r>
  <r>
    <n v="931873"/>
    <x v="5"/>
    <x v="41"/>
    <x v="2"/>
    <x v="3"/>
    <n v="22886.774922000001"/>
    <n v="0"/>
    <n v="26119.582944000002"/>
    <n v="22930.381866"/>
    <n v="22886.774922000001"/>
  </r>
  <r>
    <n v="931874"/>
    <x v="5"/>
    <x v="41"/>
    <x v="3"/>
    <x v="0"/>
    <n v="8657.758022"/>
    <n v="0"/>
    <n v="9554.8794999999991"/>
    <n v="8985.4086819999993"/>
    <n v="8657.758022"/>
  </r>
  <r>
    <n v="931875"/>
    <x v="5"/>
    <x v="41"/>
    <x v="3"/>
    <x v="1"/>
    <n v="8085.8795019999998"/>
    <n v="0"/>
    <n v="8657.758022"/>
    <n v="8507.1130329999996"/>
    <n v="8085.8795019999998"/>
  </r>
  <r>
    <n v="931876"/>
    <x v="5"/>
    <x v="41"/>
    <x v="3"/>
    <x v="2"/>
    <n v="0"/>
    <n v="6807.9650629999996"/>
    <n v="8085.8795019999998"/>
    <n v="7875.6466350000001"/>
    <n v="6807.9650629999996"/>
  </r>
  <r>
    <n v="931877"/>
    <x v="5"/>
    <x v="41"/>
    <x v="3"/>
    <x v="3"/>
    <n v="3140.9554240000002"/>
    <n v="0"/>
    <n v="3456.887232"/>
    <n v="3250.856753"/>
    <n v="3140.9554240000002"/>
  </r>
  <r>
    <n v="931878"/>
    <x v="5"/>
    <x v="42"/>
    <x v="1"/>
    <x v="0"/>
    <n v="891.94211399999995"/>
    <n v="77.125094000000004"/>
    <n v="1195.7538999999999"/>
    <n v="971.19131800000002"/>
    <n v="969.06720800000005"/>
  </r>
  <r>
    <n v="931879"/>
    <x v="5"/>
    <x v="42"/>
    <x v="1"/>
    <x v="1"/>
    <n v="832.51357900000005"/>
    <n v="0"/>
    <n v="891.94211399999995"/>
    <n v="840.47705399999995"/>
    <n v="832.51357900000005"/>
  </r>
  <r>
    <n v="931880"/>
    <x v="5"/>
    <x v="42"/>
    <x v="1"/>
    <x v="2"/>
    <n v="714.90021999999999"/>
    <n v="0"/>
    <n v="832.51357900000005"/>
    <n v="761.50017100000002"/>
    <n v="714.90021999999999"/>
  </r>
  <r>
    <n v="931881"/>
    <x v="5"/>
    <x v="42"/>
    <x v="1"/>
    <x v="3"/>
    <n v="892.22993099999997"/>
    <n v="77.149980999999997"/>
    <n v="1195.7538999999999"/>
    <n v="971.19131800000002"/>
    <n v="969.37991199999999"/>
  </r>
  <r>
    <n v="931882"/>
    <x v="5"/>
    <x v="42"/>
    <x v="2"/>
    <x v="0"/>
    <n v="710.18972399999996"/>
    <n v="713.24307299999998"/>
    <n v="1625.2190499999999"/>
    <n v="1426.779804"/>
    <n v="1423.4327969999999"/>
  </r>
  <r>
    <n v="931883"/>
    <x v="5"/>
    <x v="42"/>
    <x v="2"/>
    <x v="1"/>
    <n v="599.08637199999998"/>
    <n v="0"/>
    <n v="710.18972399999996"/>
    <n v="684.26779899999997"/>
    <n v="599.08637199999998"/>
  </r>
  <r>
    <n v="931884"/>
    <x v="5"/>
    <x v="42"/>
    <x v="2"/>
    <x v="2"/>
    <n v="449.179011"/>
    <n v="0"/>
    <n v="599.08637199999998"/>
    <n v="566.55598199999997"/>
    <n v="449.179011"/>
  </r>
  <r>
    <n v="931885"/>
    <x v="5"/>
    <x v="42"/>
    <x v="2"/>
    <x v="3"/>
    <n v="311.51705500000003"/>
    <n v="312.85637400000002"/>
    <n v="714.90021999999999"/>
    <n v="627.61090300000001"/>
    <n v="624.37342899999999"/>
  </r>
  <r>
    <n v="931886"/>
    <x v="5"/>
    <x v="42"/>
    <x v="3"/>
    <x v="0"/>
    <n v="38.707231"/>
    <n v="729.47918000000004"/>
    <n v="855.42250000000001"/>
    <n v="804.43931899999995"/>
    <n v="768.18641000000002"/>
  </r>
  <r>
    <n v="931887"/>
    <x v="5"/>
    <x v="42"/>
    <x v="3"/>
    <x v="1"/>
    <n v="27.803377000000001"/>
    <n v="0"/>
    <n v="38.707231"/>
    <n v="38.033724999999997"/>
    <n v="27.803377000000001"/>
  </r>
  <r>
    <n v="931888"/>
    <x v="5"/>
    <x v="42"/>
    <x v="3"/>
    <x v="2"/>
    <n v="0"/>
    <n v="16.482790000000001"/>
    <n v="27.803377000000001"/>
    <n v="27.080490000000001"/>
    <n v="16.482790000000001"/>
  </r>
  <r>
    <n v="931889"/>
    <x v="5"/>
    <x v="42"/>
    <x v="3"/>
    <x v="3"/>
    <n v="20.547478000000002"/>
    <n v="387.23919999999998"/>
    <n v="449.179011"/>
    <n v="422.40794199999999"/>
    <n v="407.78667799999999"/>
  </r>
  <r>
    <n v="931890"/>
    <x v="5"/>
    <x v="43"/>
    <x v="1"/>
    <x v="0"/>
    <n v="16851.712670000001"/>
    <n v="1457.1460400000001"/>
    <n v="22591.714"/>
    <n v="18348.990110999999"/>
    <n v="18308.858709"/>
  </r>
  <r>
    <n v="931891"/>
    <x v="5"/>
    <x v="43"/>
    <x v="1"/>
    <x v="1"/>
    <n v="15728.912683"/>
    <n v="0"/>
    <n v="16851.712670000001"/>
    <n v="15879.368849"/>
    <n v="15728.912683"/>
  </r>
  <r>
    <n v="931892"/>
    <x v="5"/>
    <x v="43"/>
    <x v="1"/>
    <x v="2"/>
    <n v="13490.069251999999"/>
    <n v="0"/>
    <n v="15728.912683"/>
    <n v="14387.236430999999"/>
    <n v="13490.069251999999"/>
  </r>
  <r>
    <n v="931893"/>
    <x v="5"/>
    <x v="43"/>
    <x v="1"/>
    <x v="3"/>
    <n v="16857.150478"/>
    <n v="1457.6162400000001"/>
    <n v="22591.714"/>
    <n v="18348.990110999999"/>
    <n v="18314.766717999999"/>
  </r>
  <r>
    <n v="931894"/>
    <x v="5"/>
    <x v="43"/>
    <x v="2"/>
    <x v="0"/>
    <n v="13489.254435000001"/>
    <n v="13547.249357000001"/>
    <n v="30869.206549999999"/>
    <n v="27100.076430000001"/>
    <n v="27036.503792"/>
  </r>
  <r>
    <n v="931895"/>
    <x v="5"/>
    <x v="43"/>
    <x v="2"/>
    <x v="1"/>
    <n v="11378.971323"/>
    <n v="0"/>
    <n v="13489.254435000001"/>
    <n v="12996.896648"/>
    <n v="11378.971323"/>
  </r>
  <r>
    <n v="931896"/>
    <x v="5"/>
    <x v="43"/>
    <x v="2"/>
    <x v="2"/>
    <n v="8531.6497230000004"/>
    <n v="0"/>
    <n v="11378.971323"/>
    <n v="10761.09318"/>
    <n v="8531.6497230000004"/>
  </r>
  <r>
    <n v="931897"/>
    <x v="5"/>
    <x v="43"/>
    <x v="2"/>
    <x v="3"/>
    <n v="5878.2841799999997"/>
    <n v="5903.5569370000003"/>
    <n v="13490.069251999999"/>
    <n v="11842.931796000001"/>
    <n v="11781.841117"/>
  </r>
  <r>
    <n v="931898"/>
    <x v="5"/>
    <x v="43"/>
    <x v="3"/>
    <x v="0"/>
    <n v="735.39116899999999"/>
    <n v="13859.233391"/>
    <n v="16252.006100000001"/>
    <n v="15283.386536"/>
    <n v="14594.62456"/>
  </r>
  <r>
    <n v="931899"/>
    <x v="5"/>
    <x v="43"/>
    <x v="3"/>
    <x v="1"/>
    <n v="528.23097399999995"/>
    <n v="0"/>
    <n v="735.39116899999999"/>
    <n v="722.59536300000002"/>
    <n v="528.23097399999995"/>
  </r>
  <r>
    <n v="931900"/>
    <x v="5"/>
    <x v="43"/>
    <x v="3"/>
    <x v="2"/>
    <n v="0"/>
    <n v="313.15333900000002"/>
    <n v="528.23097399999995"/>
    <n v="514.49696800000004"/>
    <n v="313.15333900000002"/>
  </r>
  <r>
    <n v="931901"/>
    <x v="5"/>
    <x v="43"/>
    <x v="3"/>
    <x v="3"/>
    <n v="390.27620999999999"/>
    <n v="7355.1727430000001"/>
    <n v="8531.6497230000004"/>
    <n v="8023.1634000000004"/>
    <n v="7745.4489540000004"/>
  </r>
  <r>
    <n v="931902"/>
    <x v="5"/>
    <x v="44"/>
    <x v="1"/>
    <x v="0"/>
    <n v="117820.105582"/>
    <n v="504.03599500000001"/>
    <n v="145755.57435000001"/>
    <n v="118382.67748699999"/>
    <n v="118324.141577"/>
  </r>
  <r>
    <n v="931903"/>
    <x v="5"/>
    <x v="44"/>
    <x v="1"/>
    <x v="1"/>
    <n v="110470.973657"/>
    <n v="0"/>
    <n v="117820.105582"/>
    <n v="111021.88549"/>
    <n v="110470.973657"/>
  </r>
  <r>
    <n v="931904"/>
    <x v="5"/>
    <x v="44"/>
    <x v="1"/>
    <x v="2"/>
    <n v="98030.135488"/>
    <n v="0"/>
    <n v="110470.973657"/>
    <n v="101047.799604"/>
    <n v="98030.135488"/>
  </r>
  <r>
    <n v="931905"/>
    <x v="5"/>
    <x v="44"/>
    <x v="1"/>
    <x v="3"/>
    <n v="117803.433449"/>
    <n v="503.96467100000001"/>
    <n v="145755.57435000001"/>
    <n v="118382.67748699999"/>
    <n v="118307.39812"/>
  </r>
  <r>
    <n v="931906"/>
    <x v="5"/>
    <x v="44"/>
    <x v="2"/>
    <x v="0"/>
    <n v="34486.102749999998"/>
    <n v="27174.985720000001"/>
    <n v="72706.202650000007"/>
    <n v="63828.775306000003"/>
    <n v="61661.088471000003"/>
  </r>
  <r>
    <n v="931907"/>
    <x v="5"/>
    <x v="44"/>
    <x v="2"/>
    <x v="1"/>
    <n v="30654.383905999999"/>
    <n v="0"/>
    <n v="34486.102749999998"/>
    <n v="33227.360000000001"/>
    <n v="30654.383905999999"/>
  </r>
  <r>
    <n v="931908"/>
    <x v="5"/>
    <x v="44"/>
    <x v="2"/>
    <x v="2"/>
    <n v="26205.366181000001"/>
    <n v="0"/>
    <n v="30654.383905999999"/>
    <n v="28989.850859999999"/>
    <n v="26205.366181000001"/>
  </r>
  <r>
    <n v="931909"/>
    <x v="5"/>
    <x v="44"/>
    <x v="2"/>
    <x v="3"/>
    <n v="47025.710672000001"/>
    <n v="37056.173765"/>
    <n v="98030.135488"/>
    <n v="86060.655945000006"/>
    <n v="84081.884437999994"/>
  </r>
  <r>
    <n v="931910"/>
    <x v="5"/>
    <x v="44"/>
    <x v="3"/>
    <x v="0"/>
    <n v="776.167464"/>
    <n v="17825.358646000001"/>
    <n v="19801.324400000001"/>
    <n v="18621.165465999999"/>
    <n v="18601.526109999999"/>
  </r>
  <r>
    <n v="931911"/>
    <x v="5"/>
    <x v="44"/>
    <x v="3"/>
    <x v="1"/>
    <n v="567.25023399999998"/>
    <n v="0"/>
    <n v="776.167464"/>
    <n v="762.66215099999999"/>
    <n v="567.25023399999998"/>
  </r>
  <r>
    <n v="931912"/>
    <x v="5"/>
    <x v="44"/>
    <x v="3"/>
    <x v="2"/>
    <n v="0"/>
    <n v="327.00326699999999"/>
    <n v="567.25023399999998"/>
    <n v="552.50172799999996"/>
    <n v="327.00326699999999"/>
  </r>
  <r>
    <n v="931913"/>
    <x v="5"/>
    <x v="44"/>
    <x v="3"/>
    <x v="3"/>
    <n v="1021.909416"/>
    <n v="23469.035583000001"/>
    <n v="26205.366181000001"/>
    <n v="24643.526355999998"/>
    <n v="24490.944998999999"/>
  </r>
  <r>
    <n v="931914"/>
    <x v="5"/>
    <x v="45"/>
    <x v="1"/>
    <x v="0"/>
    <n v="176727.062894"/>
    <n v="756.04075"/>
    <n v="218629.53210000001"/>
    <n v="177570.90597200001"/>
    <n v="177483.10364399999"/>
  </r>
  <r>
    <n v="931915"/>
    <x v="5"/>
    <x v="45"/>
    <x v="1"/>
    <x v="1"/>
    <n v="165703.55809000001"/>
    <n v="0"/>
    <n v="176727.062894"/>
    <n v="166529.91136500001"/>
    <n v="165703.55809000001"/>
  </r>
  <r>
    <n v="931916"/>
    <x v="5"/>
    <x v="45"/>
    <x v="1"/>
    <x v="2"/>
    <n v="146996.319418"/>
    <n v="0"/>
    <n v="165703.55809000001"/>
    <n v="151569.044585"/>
    <n v="146996.319418"/>
  </r>
  <r>
    <n v="931917"/>
    <x v="5"/>
    <x v="45"/>
    <x v="1"/>
    <x v="3"/>
    <n v="176702.05513299999"/>
    <n v="755.93376699999999"/>
    <n v="218629.53210000001"/>
    <n v="177570.90597200001"/>
    <n v="177457.98889899999"/>
  </r>
  <r>
    <n v="931918"/>
    <x v="5"/>
    <x v="45"/>
    <x v="2"/>
    <x v="0"/>
    <n v="51728.027054999999"/>
    <n v="40761.590450999996"/>
    <n v="109056.9278"/>
    <n v="95741.076916000005"/>
    <n v="92489.617505999995"/>
  </r>
  <r>
    <n v="931919"/>
    <x v="5"/>
    <x v="45"/>
    <x v="2"/>
    <x v="1"/>
    <n v="45980.574015999999"/>
    <n v="0"/>
    <n v="51728.027054999999"/>
    <n v="49839.954067999999"/>
    <n v="45980.574015999999"/>
  </r>
  <r>
    <n v="931920"/>
    <x v="5"/>
    <x v="45"/>
    <x v="2"/>
    <x v="2"/>
    <n v="39307.19283"/>
    <n v="0"/>
    <n v="45980.574015999999"/>
    <n v="43483.828846999997"/>
    <n v="39307.19283"/>
  </r>
  <r>
    <n v="931921"/>
    <x v="5"/>
    <x v="45"/>
    <x v="2"/>
    <x v="3"/>
    <n v="70515.116116000005"/>
    <n v="55565.782176000001"/>
    <n v="146996.319418"/>
    <n v="129048.06881700001"/>
    <n v="126080.898292"/>
  </r>
  <r>
    <n v="931922"/>
    <x v="5"/>
    <x v="45"/>
    <x v="3"/>
    <x v="0"/>
    <n v="1164.251197"/>
    <n v="26738.037969000001"/>
    <n v="29701.9866"/>
    <n v="27931.748199000001"/>
    <n v="27902.289164999998"/>
  </r>
  <r>
    <n v="931923"/>
    <x v="5"/>
    <x v="45"/>
    <x v="3"/>
    <x v="1"/>
    <n v="850.87535100000002"/>
    <n v="0"/>
    <n v="1164.251197"/>
    <n v="1143.993226"/>
    <n v="850.87535100000002"/>
  </r>
  <r>
    <n v="931924"/>
    <x v="5"/>
    <x v="45"/>
    <x v="3"/>
    <x v="2"/>
    <n v="0"/>
    <n v="490.50490000000002"/>
    <n v="850.87535100000002"/>
    <n v="828.75259200000005"/>
    <n v="490.50490000000002"/>
  </r>
  <r>
    <n v="931925"/>
    <x v="5"/>
    <x v="45"/>
    <x v="3"/>
    <x v="3"/>
    <n v="1532.8307259999999"/>
    <n v="35202.786362999999"/>
    <n v="39307.19283"/>
    <n v="36964.484138"/>
    <n v="36735.617088999999"/>
  </r>
  <r>
    <n v="931926"/>
    <x v="5"/>
    <x v="46"/>
    <x v="0"/>
    <x v="0"/>
    <n v="6432.7543070000002"/>
    <n v="0"/>
    <n v="8689.07"/>
    <n v="6449.8966609999998"/>
    <n v="6432.7543070000002"/>
  </r>
  <r>
    <n v="931927"/>
    <x v="5"/>
    <x v="46"/>
    <x v="0"/>
    <x v="1"/>
    <n v="5881.8946749999996"/>
    <n v="0"/>
    <n v="6432.7543070000002"/>
    <n v="5907.841555"/>
    <n v="5881.8946749999996"/>
  </r>
  <r>
    <n v="931928"/>
    <x v="5"/>
    <x v="46"/>
    <x v="0"/>
    <x v="2"/>
    <n v="4765.3442009999999"/>
    <n v="313.660324"/>
    <n v="5881.8946749999996"/>
    <n v="5176.655503"/>
    <n v="5079.0045250000003"/>
  </r>
  <r>
    <n v="931929"/>
    <x v="5"/>
    <x v="46"/>
    <x v="0"/>
    <x v="3"/>
    <n v="6437.2248470000004"/>
    <n v="0"/>
    <n v="8689.07"/>
    <n v="6449.8966609999998"/>
    <n v="6437.2248470000004"/>
  </r>
  <r>
    <n v="931930"/>
    <x v="5"/>
    <x v="46"/>
    <x v="1"/>
    <x v="0"/>
    <n v="3771.0521060000001"/>
    <n v="0"/>
    <n v="4656.4799999999996"/>
    <n v="3781.9930559999998"/>
    <n v="3771.0521060000001"/>
  </r>
  <r>
    <n v="931931"/>
    <x v="5"/>
    <x v="46"/>
    <x v="1"/>
    <x v="1"/>
    <n v="3513.4412219999999"/>
    <n v="0"/>
    <n v="3771.0521060000001"/>
    <n v="3553.462399"/>
    <n v="3513.4412219999999"/>
  </r>
  <r>
    <n v="931932"/>
    <x v="5"/>
    <x v="46"/>
    <x v="1"/>
    <x v="2"/>
    <n v="2293.4938750000001"/>
    <n v="583.35729300000003"/>
    <n v="3513.4412219999999"/>
    <n v="3213.744686"/>
    <n v="2876.8511669999998"/>
  </r>
  <r>
    <n v="931933"/>
    <x v="5"/>
    <x v="46"/>
    <x v="1"/>
    <x v="3"/>
    <n v="3861.8197220000002"/>
    <n v="0"/>
    <n v="4765.3442009999999"/>
    <n v="3870.4125600000002"/>
    <n v="3861.8197220000002"/>
  </r>
  <r>
    <n v="931934"/>
    <x v="5"/>
    <x v="46"/>
    <x v="2"/>
    <x v="0"/>
    <n v="1892.33745"/>
    <n v="0"/>
    <n v="2175.16"/>
    <n v="1909.572964"/>
    <n v="1892.33745"/>
  </r>
  <r>
    <n v="931935"/>
    <x v="5"/>
    <x v="46"/>
    <x v="2"/>
    <x v="1"/>
    <n v="1695.349487"/>
    <n v="0"/>
    <n v="1892.33745"/>
    <n v="1823.2671330000001"/>
    <n v="1695.349487"/>
  </r>
  <r>
    <n v="931936"/>
    <x v="5"/>
    <x v="46"/>
    <x v="2"/>
    <x v="2"/>
    <n v="449.13979899999998"/>
    <n v="873.75937099999999"/>
    <n v="1695.349487"/>
    <n v="1603.292009"/>
    <n v="1322.8991699999999"/>
  </r>
  <r>
    <n v="931937"/>
    <x v="5"/>
    <x v="46"/>
    <x v="2"/>
    <x v="3"/>
    <n v="1993.8852400000001"/>
    <n v="0"/>
    <n v="2293.4938750000001"/>
    <n v="2013.4582720000001"/>
    <n v="1993.8852400000001"/>
  </r>
  <r>
    <n v="931938"/>
    <x v="5"/>
    <x v="46"/>
    <x v="3"/>
    <x v="0"/>
    <n v="342.34786700000001"/>
    <n v="0"/>
    <n v="408.51"/>
    <n v="384.16280399999999"/>
    <n v="342.34786700000001"/>
  </r>
  <r>
    <n v="931939"/>
    <x v="5"/>
    <x v="46"/>
    <x v="3"/>
    <x v="1"/>
    <n v="334.988246"/>
    <n v="0"/>
    <n v="342.34786700000001"/>
    <n v="336.39101399999998"/>
    <n v="334.988246"/>
  </r>
  <r>
    <n v="931940"/>
    <x v="5"/>
    <x v="46"/>
    <x v="3"/>
    <x v="2"/>
    <n v="0"/>
    <n v="280.23500999999999"/>
    <n v="334.988246"/>
    <n v="326.27855199999999"/>
    <n v="280.23500999999999"/>
  </r>
  <r>
    <n v="931941"/>
    <x v="5"/>
    <x v="46"/>
    <x v="3"/>
    <x v="3"/>
    <n v="380.923113"/>
    <n v="0"/>
    <n v="449.13979899999998"/>
    <n v="422.37106699999998"/>
    <n v="380.923113"/>
  </r>
  <r>
    <n v="931942"/>
    <x v="5"/>
    <x v="47"/>
    <x v="0"/>
    <x v="0"/>
    <n v="338.62307800000002"/>
    <n v="0"/>
    <n v="457.39654999999999"/>
    <n v="339.52545900000001"/>
    <n v="338.62307800000002"/>
  </r>
  <r>
    <n v="931943"/>
    <x v="5"/>
    <x v="47"/>
    <x v="0"/>
    <x v="1"/>
    <n v="309.62557900000002"/>
    <n v="0"/>
    <n v="338.62307800000002"/>
    <n v="310.99143500000002"/>
    <n v="309.62557900000002"/>
  </r>
  <r>
    <n v="931944"/>
    <x v="5"/>
    <x v="47"/>
    <x v="0"/>
    <x v="2"/>
    <n v="250.84986000000001"/>
    <n v="16.511220000000002"/>
    <n v="309.62557900000002"/>
    <n v="272.50147199999998"/>
    <n v="267.36108100000001"/>
  </r>
  <r>
    <n v="931945"/>
    <x v="5"/>
    <x v="47"/>
    <x v="0"/>
    <x v="3"/>
    <n v="338.85840899999999"/>
    <n v="0"/>
    <n v="457.39654999999999"/>
    <n v="339.52545900000001"/>
    <n v="338.85840899999999"/>
  </r>
  <r>
    <n v="931946"/>
    <x v="5"/>
    <x v="47"/>
    <x v="1"/>
    <x v="0"/>
    <n v="198.50987799999999"/>
    <n v="0"/>
    <n v="245.11920000000001"/>
    <n v="199.085814"/>
    <n v="198.50987799999999"/>
  </r>
  <r>
    <n v="931947"/>
    <x v="5"/>
    <x v="47"/>
    <x v="1"/>
    <x v="1"/>
    <n v="184.94912500000001"/>
    <n v="0"/>
    <n v="198.50987799999999"/>
    <n v="187.055858"/>
    <n v="184.94912500000001"/>
  </r>
  <r>
    <n v="931948"/>
    <x v="5"/>
    <x v="47"/>
    <x v="1"/>
    <x v="2"/>
    <n v="120.730548"/>
    <n v="30.708189999999998"/>
    <n v="184.94912500000001"/>
    <n v="169.172965"/>
    <n v="151.438738"/>
  </r>
  <r>
    <n v="931949"/>
    <x v="5"/>
    <x v="47"/>
    <x v="1"/>
    <x v="3"/>
    <n v="203.287926"/>
    <n v="0"/>
    <n v="250.84986000000001"/>
    <n v="203.74025700000001"/>
    <n v="203.287926"/>
  </r>
  <r>
    <n v="931950"/>
    <x v="5"/>
    <x v="47"/>
    <x v="2"/>
    <x v="0"/>
    <n v="99.613494000000003"/>
    <n v="0"/>
    <n v="114.5014"/>
    <n v="100.520779"/>
    <n v="99.613494000000003"/>
  </r>
  <r>
    <n v="931951"/>
    <x v="5"/>
    <x v="47"/>
    <x v="2"/>
    <x v="1"/>
    <n v="89.243959000000004"/>
    <n v="0"/>
    <n v="99.613494000000003"/>
    <n v="95.977601000000007"/>
    <n v="89.243959000000004"/>
  </r>
  <r>
    <n v="931952"/>
    <x v="5"/>
    <x v="47"/>
    <x v="2"/>
    <x v="2"/>
    <n v="23.642921000000001"/>
    <n v="45.995086000000001"/>
    <n v="89.243959000000004"/>
    <n v="84.398011999999994"/>
    <n v="69.638007000000002"/>
  </r>
  <r>
    <n v="931953"/>
    <x v="5"/>
    <x v="47"/>
    <x v="2"/>
    <x v="3"/>
    <n v="104.95901499999999"/>
    <n v="0"/>
    <n v="120.730548"/>
    <n v="105.98934800000001"/>
    <n v="104.95901499999999"/>
  </r>
  <r>
    <n v="931954"/>
    <x v="5"/>
    <x v="47"/>
    <x v="3"/>
    <x v="0"/>
    <n v="18.021346000000001"/>
    <n v="0"/>
    <n v="21.504149999999999"/>
    <n v="20.222503"/>
    <n v="18.021346000000001"/>
  </r>
  <r>
    <n v="931955"/>
    <x v="5"/>
    <x v="47"/>
    <x v="3"/>
    <x v="1"/>
    <n v="17.633932000000001"/>
    <n v="0"/>
    <n v="18.021346000000001"/>
    <n v="17.707774000000001"/>
    <n v="17.633932000000001"/>
  </r>
  <r>
    <n v="931956"/>
    <x v="5"/>
    <x v="47"/>
    <x v="3"/>
    <x v="2"/>
    <n v="0"/>
    <n v="14.553746"/>
    <n v="17.633932000000001"/>
    <n v="17.175450000000001"/>
    <n v="14.553746"/>
  </r>
  <r>
    <n v="931957"/>
    <x v="5"/>
    <x v="47"/>
    <x v="3"/>
    <x v="3"/>
    <n v="20.051964000000002"/>
    <n v="0"/>
    <n v="23.642921000000001"/>
    <n v="22.233803000000002"/>
    <n v="20.051964000000002"/>
  </r>
  <r>
    <n v="931958"/>
    <x v="5"/>
    <x v="48"/>
    <x v="0"/>
    <x v="0"/>
    <n v="304418.62003799999"/>
    <n v="0"/>
    <n v="410641.14299999998"/>
    <n v="304818.92044900003"/>
    <n v="304418.62003799999"/>
  </r>
  <r>
    <n v="931959"/>
    <x v="5"/>
    <x v="48"/>
    <x v="0"/>
    <x v="1"/>
    <n v="278562.48161800002"/>
    <n v="0"/>
    <n v="304418.62003799999"/>
    <n v="279578.060643"/>
    <n v="278562.48161800002"/>
  </r>
  <r>
    <n v="931960"/>
    <x v="5"/>
    <x v="48"/>
    <x v="0"/>
    <x v="2"/>
    <n v="196096.21635900001"/>
    <n v="41378.352552999997"/>
    <n v="278562.48161800002"/>
    <n v="245162.84007199999"/>
    <n v="237474.56891199999"/>
  </r>
  <r>
    <n v="931961"/>
    <x v="5"/>
    <x v="48"/>
    <x v="0"/>
    <x v="3"/>
    <n v="304475.56970300002"/>
    <n v="0"/>
    <n v="410641.14299999998"/>
    <n v="304818.92044900003"/>
    <n v="304475.56970300002"/>
  </r>
  <r>
    <n v="931962"/>
    <x v="5"/>
    <x v="48"/>
    <x v="1"/>
    <x v="0"/>
    <n v="113171.64086699999"/>
    <n v="0"/>
    <n v="140317.95624999999"/>
    <n v="113966.244066"/>
    <n v="113171.64086699999"/>
  </r>
  <r>
    <n v="931963"/>
    <x v="5"/>
    <x v="48"/>
    <x v="1"/>
    <x v="1"/>
    <n v="105396.26465700001"/>
    <n v="0"/>
    <n v="113171.64086699999"/>
    <n v="106641.637189"/>
    <n v="105396.26465700001"/>
  </r>
  <r>
    <n v="931964"/>
    <x v="5"/>
    <x v="48"/>
    <x v="1"/>
    <x v="2"/>
    <n v="75616.420694"/>
    <n v="12950.074205000001"/>
    <n v="105396.26465700001"/>
    <n v="96405.963281000004"/>
    <n v="88566.494898999998"/>
  </r>
  <r>
    <n v="931965"/>
    <x v="5"/>
    <x v="48"/>
    <x v="1"/>
    <x v="3"/>
    <n v="157980.66889"/>
    <n v="0"/>
    <n v="196096.21635900001"/>
    <n v="159269.34692700001"/>
    <n v="157980.66889"/>
  </r>
  <r>
    <n v="931966"/>
    <x v="5"/>
    <x v="48"/>
    <x v="2"/>
    <x v="0"/>
    <n v="150079.11670099999"/>
    <n v="0"/>
    <n v="171174.40375"/>
    <n v="150274.00905200001"/>
    <n v="150079.11670099999"/>
  </r>
  <r>
    <n v="931967"/>
    <x v="5"/>
    <x v="48"/>
    <x v="2"/>
    <x v="1"/>
    <n v="139627.434974"/>
    <n v="0"/>
    <n v="150079.11670099999"/>
    <n v="144601.22894199999"/>
    <n v="139627.434974"/>
  </r>
  <r>
    <n v="931968"/>
    <x v="5"/>
    <x v="48"/>
    <x v="2"/>
    <x v="2"/>
    <n v="60836.151091"/>
    <n v="50597.532835999998"/>
    <n v="139627.434974"/>
    <n v="132045.665255"/>
    <n v="111433.68392700001"/>
  </r>
  <r>
    <n v="931969"/>
    <x v="5"/>
    <x v="48"/>
    <x v="2"/>
    <x v="3"/>
    <n v="66279.326144000006"/>
    <n v="0"/>
    <n v="75616.420694"/>
    <n v="66383.655727000005"/>
    <n v="66279.326144000006"/>
  </r>
  <r>
    <n v="931970"/>
    <x v="5"/>
    <x v="48"/>
    <x v="3"/>
    <x v="0"/>
    <n v="148772.66467900001"/>
    <n v="0"/>
    <n v="158202.56995"/>
    <n v="148773.69678100001"/>
    <n v="148772.66467900001"/>
  </r>
  <r>
    <n v="931971"/>
    <x v="5"/>
    <x v="48"/>
    <x v="3"/>
    <x v="1"/>
    <n v="142139.43649399999"/>
    <n v="0"/>
    <n v="148772.66467900001"/>
    <n v="146184.02031399999"/>
    <n v="142139.43649399999"/>
  </r>
  <r>
    <n v="931972"/>
    <x v="5"/>
    <x v="48"/>
    <x v="3"/>
    <x v="2"/>
    <n v="0"/>
    <n v="105868.690621"/>
    <n v="142139.43649399999"/>
    <n v="138443.81114500001"/>
    <n v="105868.690621"/>
  </r>
  <r>
    <n v="931973"/>
    <x v="5"/>
    <x v="48"/>
    <x v="3"/>
    <x v="3"/>
    <n v="57209.957340000001"/>
    <n v="0"/>
    <n v="60836.151091"/>
    <n v="57210.316486000003"/>
    <n v="57209.957340000001"/>
  </r>
  <r>
    <n v="931974"/>
    <x v="5"/>
    <x v="49"/>
    <x v="0"/>
    <x v="0"/>
    <n v="6214.315869"/>
    <n v="0"/>
    <n v="8382.7124999999996"/>
    <n v="6222.4874890000001"/>
    <n v="6214.315869"/>
  </r>
  <r>
    <n v="931975"/>
    <x v="5"/>
    <x v="49"/>
    <x v="0"/>
    <x v="1"/>
    <n v="5686.4959500000004"/>
    <n v="0"/>
    <n v="6214.315869"/>
    <n v="5707.2276940000002"/>
    <n v="5686.4959500000004"/>
  </r>
  <r>
    <n v="931976"/>
    <x v="5"/>
    <x v="49"/>
    <x v="0"/>
    <x v="2"/>
    <n v="4002.9359479999998"/>
    <n v="844.66134999999997"/>
    <n v="5686.4959500000004"/>
    <n v="5004.6850860000004"/>
    <n v="4847.5972979999997"/>
  </r>
  <r>
    <n v="931977"/>
    <x v="5"/>
    <x v="49"/>
    <x v="0"/>
    <x v="3"/>
    <n v="6215.4784229999996"/>
    <n v="0"/>
    <n v="8382.7124999999996"/>
    <n v="6222.4874890000001"/>
    <n v="6215.4784229999996"/>
  </r>
  <r>
    <n v="931978"/>
    <x v="5"/>
    <x v="49"/>
    <x v="1"/>
    <x v="0"/>
    <n v="2304.226154"/>
    <n v="0"/>
    <n v="2856.9375"/>
    <n v="2320.404638"/>
    <n v="2304.226154"/>
  </r>
  <r>
    <n v="931979"/>
    <x v="5"/>
    <x v="49"/>
    <x v="1"/>
    <x v="1"/>
    <n v="2145.9159530000002"/>
    <n v="0"/>
    <n v="2304.226154"/>
    <n v="2171.272305"/>
    <n v="2145.9159530000002"/>
  </r>
  <r>
    <n v="931980"/>
    <x v="5"/>
    <x v="49"/>
    <x v="1"/>
    <x v="2"/>
    <n v="1539.5847659999999"/>
    <n v="263.66940899999997"/>
    <n v="2145.9159530000002"/>
    <n v="1962.8693229999999"/>
    <n v="1803.2541759999999"/>
  </r>
  <r>
    <n v="931981"/>
    <x v="5"/>
    <x v="49"/>
    <x v="1"/>
    <x v="3"/>
    <n v="3224.878635"/>
    <n v="0"/>
    <n v="4002.9359479999998"/>
    <n v="3251.184577"/>
    <n v="3224.878635"/>
  </r>
  <r>
    <n v="931982"/>
    <x v="5"/>
    <x v="49"/>
    <x v="2"/>
    <x v="0"/>
    <n v="3064.3535649999999"/>
    <n v="0"/>
    <n v="3495.0825"/>
    <n v="3068.3329269999999"/>
    <n v="3064.3535649999999"/>
  </r>
  <r>
    <n v="931983"/>
    <x v="5"/>
    <x v="49"/>
    <x v="2"/>
    <x v="1"/>
    <n v="2850.9484699999998"/>
    <n v="0"/>
    <n v="3064.3535649999999"/>
    <n v="2952.5046600000001"/>
    <n v="2850.9484699999998"/>
  </r>
  <r>
    <n v="931984"/>
    <x v="5"/>
    <x v="49"/>
    <x v="2"/>
    <x v="2"/>
    <n v="1242.1680019999999"/>
    <n v="1033.1132909999999"/>
    <n v="2850.9484699999998"/>
    <n v="2696.1419679999999"/>
    <n v="2275.2812920000001"/>
  </r>
  <r>
    <n v="931985"/>
    <x v="5"/>
    <x v="49"/>
    <x v="2"/>
    <x v="3"/>
    <n v="1349.477269"/>
    <n v="0"/>
    <n v="1539.5847659999999"/>
    <n v="1351.6014660000001"/>
    <n v="1349.477269"/>
  </r>
  <r>
    <n v="931986"/>
    <x v="5"/>
    <x v="49"/>
    <x v="3"/>
    <x v="0"/>
    <n v="3035.400228"/>
    <n v="0"/>
    <n v="3227.7980499999999"/>
    <n v="3035.4212859999998"/>
    <n v="3035.400228"/>
  </r>
  <r>
    <n v="931987"/>
    <x v="5"/>
    <x v="49"/>
    <x v="3"/>
    <x v="1"/>
    <n v="2900.0628499999998"/>
    <n v="0"/>
    <n v="3035.400228"/>
    <n v="2982.5842640000001"/>
    <n v="2900.0628499999998"/>
  </r>
  <r>
    <n v="931988"/>
    <x v="5"/>
    <x v="49"/>
    <x v="3"/>
    <x v="2"/>
    <n v="0"/>
    <n v="2160.032882"/>
    <n v="2900.0628499999998"/>
    <n v="2824.661216"/>
    <n v="2160.032882"/>
  </r>
  <r>
    <n v="931989"/>
    <x v="5"/>
    <x v="49"/>
    <x v="3"/>
    <x v="3"/>
    <n v="1168.1274559999999"/>
    <n v="0"/>
    <n v="1242.1680019999999"/>
    <n v="1168.134789"/>
    <n v="1168.1274559999999"/>
  </r>
  <r>
    <n v="931990"/>
    <x v="5"/>
    <x v="50"/>
    <x v="0"/>
    <x v="0"/>
    <n v="163786.651231"/>
    <n v="0"/>
    <n v="220850.04810000001"/>
    <n v="163936.990705"/>
    <n v="163786.651231"/>
  </r>
  <r>
    <n v="931991"/>
    <x v="5"/>
    <x v="50"/>
    <x v="0"/>
    <x v="1"/>
    <n v="149916.52629899999"/>
    <n v="0"/>
    <n v="163786.651231"/>
    <n v="150421.66049099999"/>
    <n v="149916.52629899999"/>
  </r>
  <r>
    <n v="931992"/>
    <x v="5"/>
    <x v="50"/>
    <x v="0"/>
    <x v="2"/>
    <n v="117991.39102700001"/>
    <n v="12226.531905"/>
    <n v="149916.52629899999"/>
    <n v="131941.53479599999"/>
    <n v="130217.922932"/>
  </r>
  <r>
    <n v="931993"/>
    <x v="5"/>
    <x v="50"/>
    <x v="0"/>
    <x v="3"/>
    <n v="163797.55409300001"/>
    <n v="0"/>
    <n v="220850.04810000001"/>
    <n v="163936.990705"/>
    <n v="163797.55409300001"/>
  </r>
  <r>
    <n v="931994"/>
    <x v="5"/>
    <x v="50"/>
    <x v="1"/>
    <x v="0"/>
    <n v="467416.40081700002"/>
    <n v="0"/>
    <n v="576594.60649999999"/>
    <n v="468310.13939899998"/>
    <n v="467416.40081700002"/>
  </r>
  <r>
    <n v="931995"/>
    <x v="5"/>
    <x v="50"/>
    <x v="1"/>
    <x v="1"/>
    <n v="434526.37569199997"/>
    <n v="0"/>
    <n v="467416.40081700002"/>
    <n v="440446.47448899999"/>
    <n v="434526.37569199997"/>
  </r>
  <r>
    <n v="931996"/>
    <x v="5"/>
    <x v="50"/>
    <x v="1"/>
    <x v="2"/>
    <n v="258878.801396"/>
    <n v="110718.189532"/>
    <n v="434526.37569199997"/>
    <n v="397461.275845"/>
    <n v="369596.99092800001"/>
  </r>
  <r>
    <n v="931997"/>
    <x v="5"/>
    <x v="50"/>
    <x v="1"/>
    <x v="3"/>
    <n v="95650.261287999994"/>
    <n v="0"/>
    <n v="117991.39102700001"/>
    <n v="95832.607791999995"/>
    <n v="95650.261287999994"/>
  </r>
  <r>
    <n v="931998"/>
    <x v="5"/>
    <x v="50"/>
    <x v="2"/>
    <x v="0"/>
    <n v="160207.493166"/>
    <n v="0"/>
    <n v="184000.1023"/>
    <n v="161533.689809"/>
    <n v="160207.493166"/>
  </r>
  <r>
    <n v="931999"/>
    <x v="5"/>
    <x v="50"/>
    <x v="2"/>
    <x v="1"/>
    <n v="147662.704245"/>
    <n v="0"/>
    <n v="160207.493166"/>
    <n v="154359.91966499999"/>
    <n v="147662.704245"/>
  </r>
  <r>
    <n v="932000"/>
    <x v="5"/>
    <x v="50"/>
    <x v="2"/>
    <x v="2"/>
    <n v="36010.651231000003"/>
    <n v="80179.830958999999"/>
    <n v="147662.704245"/>
    <n v="139644.619404"/>
    <n v="116190.482189"/>
  </r>
  <r>
    <n v="932001"/>
    <x v="5"/>
    <x v="50"/>
    <x v="2"/>
    <x v="3"/>
    <n v="225617.11790799999"/>
    <n v="0"/>
    <n v="258878.801396"/>
    <n v="227269.69974499999"/>
    <n v="225617.11790799999"/>
  </r>
  <r>
    <n v="932002"/>
    <x v="5"/>
    <x v="50"/>
    <x v="3"/>
    <x v="0"/>
    <n v="87032.294043000002"/>
    <n v="0"/>
    <n v="92891.035749999995"/>
    <n v="87354.730018999995"/>
    <n v="87032.294043000002"/>
  </r>
  <r>
    <n v="932003"/>
    <x v="5"/>
    <x v="50"/>
    <x v="3"/>
    <x v="1"/>
    <n v="79918.162788000001"/>
    <n v="0"/>
    <n v="87032.294043000002"/>
    <n v="85517.932126"/>
    <n v="79918.162788000001"/>
  </r>
  <r>
    <n v="932004"/>
    <x v="5"/>
    <x v="50"/>
    <x v="3"/>
    <x v="2"/>
    <n v="0"/>
    <n v="59407.699618999999"/>
    <n v="79918.162788000001"/>
    <n v="77840.290556000007"/>
    <n v="59407.699618999999"/>
  </r>
  <r>
    <n v="932005"/>
    <x v="5"/>
    <x v="50"/>
    <x v="3"/>
    <x v="3"/>
    <n v="33737.207587999997"/>
    <n v="0"/>
    <n v="36010.651231000003"/>
    <n v="33864.416417"/>
    <n v="33737.207587999997"/>
  </r>
  <r>
    <n v="932006"/>
    <x v="5"/>
    <x v="51"/>
    <x v="0"/>
    <x v="0"/>
    <n v="64.917420000000007"/>
    <n v="0"/>
    <n v="87.534700000000001"/>
    <n v="64.977007999999998"/>
    <n v="64.917420000000007"/>
  </r>
  <r>
    <n v="932007"/>
    <x v="5"/>
    <x v="51"/>
    <x v="0"/>
    <x v="1"/>
    <n v="59.419947000000001"/>
    <n v="0"/>
    <n v="64.917420000000007"/>
    <n v="59.620159000000001"/>
    <n v="59.419947000000001"/>
  </r>
  <r>
    <n v="932008"/>
    <x v="5"/>
    <x v="51"/>
    <x v="0"/>
    <x v="2"/>
    <n v="46.766306"/>
    <n v="4.8460289999999997"/>
    <n v="59.419947000000001"/>
    <n v="52.295495000000003"/>
    <n v="51.612335999999999"/>
  </r>
  <r>
    <n v="932009"/>
    <x v="5"/>
    <x v="51"/>
    <x v="0"/>
    <x v="3"/>
    <n v="64.921741999999995"/>
    <n v="0"/>
    <n v="87.534700000000001"/>
    <n v="64.977007999999998"/>
    <n v="64.921741999999995"/>
  </r>
  <r>
    <n v="932010"/>
    <x v="5"/>
    <x v="51"/>
    <x v="1"/>
    <x v="0"/>
    <n v="19479.544678999999"/>
    <n v="0"/>
    <n v="24029.538499999999"/>
    <n v="19516.79117"/>
    <n v="19479.544678999999"/>
  </r>
  <r>
    <n v="932011"/>
    <x v="5"/>
    <x v="51"/>
    <x v="1"/>
    <x v="1"/>
    <n v="18108.855262000001"/>
    <n v="0"/>
    <n v="19479.544678999999"/>
    <n v="18355.574950999999"/>
    <n v="18108.855262000001"/>
  </r>
  <r>
    <n v="932012"/>
    <x v="5"/>
    <x v="51"/>
    <x v="1"/>
    <x v="2"/>
    <n v="10788.755314"/>
    <n v="4614.1725370000004"/>
    <n v="18108.855262000001"/>
    <n v="16564.169908"/>
    <n v="15402.927851"/>
  </r>
  <r>
    <n v="932013"/>
    <x v="5"/>
    <x v="51"/>
    <x v="1"/>
    <x v="3"/>
    <n v="37.911320000000003"/>
    <n v="0"/>
    <n v="46.766306"/>
    <n v="37.983593999999997"/>
    <n v="37.911320000000003"/>
  </r>
  <r>
    <n v="932014"/>
    <x v="5"/>
    <x v="51"/>
    <x v="2"/>
    <x v="0"/>
    <n v="6681.3297190000003"/>
    <n v="0"/>
    <n v="7673.5820999999996"/>
    <n v="6736.6377259999999"/>
    <n v="6681.3297190000003"/>
  </r>
  <r>
    <n v="932015"/>
    <x v="5"/>
    <x v="51"/>
    <x v="2"/>
    <x v="1"/>
    <n v="6158.1589899999999"/>
    <n v="0"/>
    <n v="6681.3297190000003"/>
    <n v="6437.4611839999998"/>
    <n v="6158.1589899999999"/>
  </r>
  <r>
    <n v="932016"/>
    <x v="5"/>
    <x v="51"/>
    <x v="2"/>
    <x v="2"/>
    <n v="1501.0527629999999"/>
    <n v="3342.182178"/>
    <n v="6158.1589899999999"/>
    <n v="5823.7709569999997"/>
    <n v="4843.2349409999997"/>
  </r>
  <r>
    <n v="932017"/>
    <x v="5"/>
    <x v="51"/>
    <x v="2"/>
    <x v="3"/>
    <n v="9402.5770620000003"/>
    <n v="0"/>
    <n v="10788.755314"/>
    <n v="9471.4482900000003"/>
    <n v="9402.5770620000003"/>
  </r>
  <r>
    <n v="932018"/>
    <x v="5"/>
    <x v="51"/>
    <x v="3"/>
    <x v="0"/>
    <n v="3626.5792809999998"/>
    <n v="0"/>
    <n v="3870.7092499999999"/>
    <n v="3640.014979"/>
    <n v="3626.5792809999998"/>
  </r>
  <r>
    <n v="932019"/>
    <x v="5"/>
    <x v="51"/>
    <x v="3"/>
    <x v="1"/>
    <n v="3330.138042"/>
    <n v="0"/>
    <n v="3626.5792809999998"/>
    <n v="3563.4768009999998"/>
    <n v="3330.138042"/>
  </r>
  <r>
    <n v="932020"/>
    <x v="5"/>
    <x v="51"/>
    <x v="3"/>
    <x v="2"/>
    <n v="0"/>
    <n v="2475.4803360000001"/>
    <n v="3330.138042"/>
    <n v="3243.5544530000002"/>
    <n v="2475.4803360000001"/>
  </r>
  <r>
    <n v="932021"/>
    <x v="5"/>
    <x v="51"/>
    <x v="3"/>
    <x v="3"/>
    <n v="1406.287499"/>
    <n v="0"/>
    <n v="1501.0527629999999"/>
    <n v="1411.5900180000001"/>
    <n v="1406.287499"/>
  </r>
  <r>
    <n v="932022"/>
    <x v="5"/>
    <x v="52"/>
    <x v="0"/>
    <x v="0"/>
    <n v="989093.82101900002"/>
    <n v="0"/>
    <n v="1333847.0178"/>
    <n v="990114.641313"/>
    <n v="989093.82101900002"/>
  </r>
  <r>
    <n v="932023"/>
    <x v="5"/>
    <x v="52"/>
    <x v="0"/>
    <x v="1"/>
    <n v="907013.98634299997"/>
    <n v="0"/>
    <n v="989093.82101900002"/>
    <n v="908383.76522399997"/>
    <n v="907013.98634299997"/>
  </r>
  <r>
    <n v="932024"/>
    <x v="5"/>
    <x v="52"/>
    <x v="0"/>
    <x v="2"/>
    <n v="781380.55177200004"/>
    <n v="12581.649049"/>
    <n v="907013.98634299997"/>
    <n v="798263.00937999994"/>
    <n v="793962.20082100003"/>
  </r>
  <r>
    <n v="932025"/>
    <x v="5"/>
    <x v="52"/>
    <x v="0"/>
    <x v="3"/>
    <n v="989209.87389599998"/>
    <n v="0"/>
    <n v="1333847.0178"/>
    <n v="990114.641313"/>
    <n v="989209.87389599998"/>
  </r>
  <r>
    <n v="932026"/>
    <x v="5"/>
    <x v="52"/>
    <x v="1"/>
    <x v="0"/>
    <n v="397681.50052"/>
    <n v="0"/>
    <n v="492122.35859999998"/>
    <n v="399701.77965500002"/>
    <n v="397681.50052"/>
  </r>
  <r>
    <n v="932027"/>
    <x v="5"/>
    <x v="52"/>
    <x v="1"/>
    <x v="1"/>
    <n v="365186.40933599998"/>
    <n v="0"/>
    <n v="397681.50052"/>
    <n v="374735.27794"/>
    <n v="365186.40933599998"/>
  </r>
  <r>
    <n v="932028"/>
    <x v="5"/>
    <x v="52"/>
    <x v="1"/>
    <x v="2"/>
    <n v="263354.40260299999"/>
    <n v="45029.231516"/>
    <n v="365186.40933599998"/>
    <n v="334036.00861999998"/>
    <n v="308383.63411899999"/>
  </r>
  <r>
    <n v="932029"/>
    <x v="5"/>
    <x v="52"/>
    <x v="1"/>
    <x v="3"/>
    <n v="631403.42925499997"/>
    <n v="0"/>
    <n v="781380.55177200004"/>
    <n v="634637.28414899996"/>
    <n v="631403.42925499997"/>
  </r>
  <r>
    <n v="932030"/>
    <x v="5"/>
    <x v="52"/>
    <x v="2"/>
    <x v="0"/>
    <n v="180717.93250699999"/>
    <n v="0"/>
    <n v="207443.274"/>
    <n v="182114.45024500001"/>
    <n v="180717.93250699999"/>
  </r>
  <r>
    <n v="932031"/>
    <x v="5"/>
    <x v="52"/>
    <x v="2"/>
    <x v="1"/>
    <n v="170154.56630800001"/>
    <n v="0"/>
    <n v="180717.93250699999"/>
    <n v="174121.72797000001"/>
    <n v="170154.56630800001"/>
  </r>
  <r>
    <n v="932032"/>
    <x v="5"/>
    <x v="52"/>
    <x v="2"/>
    <x v="2"/>
    <n v="34004.463951999998"/>
    <n v="117771.514618"/>
    <n v="170154.56630800001"/>
    <n v="160915.17335699999"/>
    <n v="151775.97857000001"/>
  </r>
  <r>
    <n v="932033"/>
    <x v="5"/>
    <x v="52"/>
    <x v="2"/>
    <x v="3"/>
    <n v="228261.66300299999"/>
    <n v="0"/>
    <n v="263354.40260299999"/>
    <n v="231198.83004500001"/>
    <n v="228261.66300299999"/>
  </r>
  <r>
    <n v="932034"/>
    <x v="5"/>
    <x v="52"/>
    <x v="3"/>
    <x v="0"/>
    <n v="30657.270103999999"/>
    <n v="0"/>
    <n v="32608.470649999999"/>
    <n v="30665.005798999999"/>
    <n v="30657.270103999999"/>
  </r>
  <r>
    <n v="932035"/>
    <x v="5"/>
    <x v="52"/>
    <x v="3"/>
    <x v="1"/>
    <n v="30060.313585"/>
    <n v="0"/>
    <n v="30657.270103999999"/>
    <n v="30123.833603999999"/>
    <n v="30060.313585"/>
  </r>
  <r>
    <n v="932036"/>
    <x v="5"/>
    <x v="52"/>
    <x v="3"/>
    <x v="2"/>
    <n v="0"/>
    <n v="27863.375445999998"/>
    <n v="30060.313585"/>
    <n v="29278.745432"/>
    <n v="27863.375445999998"/>
  </r>
  <r>
    <n v="932037"/>
    <x v="5"/>
    <x v="52"/>
    <x v="3"/>
    <x v="3"/>
    <n v="31967.540196999998"/>
    <n v="0"/>
    <n v="34004.463951999998"/>
    <n v="31977.797900000001"/>
    <n v="31967.540196999998"/>
  </r>
  <r>
    <n v="932038"/>
    <x v="5"/>
    <x v="53"/>
    <x v="0"/>
    <x v="0"/>
    <n v="30571.286424000002"/>
    <n v="0"/>
    <n v="41227.048799999997"/>
    <n v="30602.838324"/>
    <n v="30571.286424000002"/>
  </r>
  <r>
    <n v="932039"/>
    <x v="5"/>
    <x v="53"/>
    <x v="0"/>
    <x v="1"/>
    <n v="28034.331806999999"/>
    <n v="0"/>
    <n v="30571.286424000002"/>
    <n v="28076.669451999998"/>
    <n v="28034.331806999999"/>
  </r>
  <r>
    <n v="932040"/>
    <x v="5"/>
    <x v="53"/>
    <x v="0"/>
    <x v="2"/>
    <n v="24151.206030000001"/>
    <n v="388.87837400000001"/>
    <n v="28034.331806999999"/>
    <n v="24673.015424000001"/>
    <n v="24540.084404000001"/>
  </r>
  <r>
    <n v="932041"/>
    <x v="5"/>
    <x v="53"/>
    <x v="0"/>
    <x v="3"/>
    <n v="30574.87343"/>
    <n v="0"/>
    <n v="41227.048799999997"/>
    <n v="30602.838324"/>
    <n v="30574.87343"/>
  </r>
  <r>
    <n v="932042"/>
    <x v="5"/>
    <x v="53"/>
    <x v="1"/>
    <x v="0"/>
    <n v="12307.974598999999"/>
    <n v="0"/>
    <n v="15230.85555"/>
    <n v="12370.500878000001"/>
    <n v="12307.974598999999"/>
  </r>
  <r>
    <n v="932043"/>
    <x v="5"/>
    <x v="53"/>
    <x v="1"/>
    <x v="1"/>
    <n v="11302.273413000001"/>
    <n v="0"/>
    <n v="12307.974598999999"/>
    <n v="11597.804464999999"/>
    <n v="11302.273413000001"/>
  </r>
  <r>
    <n v="932044"/>
    <x v="5"/>
    <x v="53"/>
    <x v="1"/>
    <x v="2"/>
    <n v="8139.0063250000003"/>
    <n v="1391.6349849999999"/>
    <n v="11302.273413000001"/>
    <n v="10338.189490999999"/>
    <n v="9530.6413100000009"/>
  </r>
  <r>
    <n v="932045"/>
    <x v="5"/>
    <x v="53"/>
    <x v="1"/>
    <x v="3"/>
    <n v="19515.656326"/>
    <n v="0"/>
    <n v="24151.206030000001"/>
    <n v="19615.609537"/>
    <n v="19515.656326"/>
  </r>
  <r>
    <n v="932046"/>
    <x v="5"/>
    <x v="53"/>
    <x v="2"/>
    <x v="0"/>
    <n v="5597.3070690000004"/>
    <n v="0"/>
    <n v="6425.0608000000002"/>
    <n v="5640.5608759999996"/>
    <n v="5597.3070690000004"/>
  </r>
  <r>
    <n v="932047"/>
    <x v="5"/>
    <x v="53"/>
    <x v="2"/>
    <x v="1"/>
    <n v="5270.1319880000001"/>
    <n v="0"/>
    <n v="5597.3070690000004"/>
    <n v="5393.0053610000004"/>
    <n v="5270.1319880000001"/>
  </r>
  <r>
    <n v="932048"/>
    <x v="5"/>
    <x v="53"/>
    <x v="2"/>
    <x v="2"/>
    <n v="1052.4676480000001"/>
    <n v="3645.13051"/>
    <n v="5270.1319880000001"/>
    <n v="4983.9638210000003"/>
    <n v="4697.5981590000001"/>
  </r>
  <r>
    <n v="932049"/>
    <x v="5"/>
    <x v="53"/>
    <x v="2"/>
    <x v="3"/>
    <n v="7054.4600760000003"/>
    <n v="0"/>
    <n v="8139.0063250000003"/>
    <n v="7145.2336530000002"/>
    <n v="7054.4600760000003"/>
  </r>
  <r>
    <n v="932050"/>
    <x v="5"/>
    <x v="53"/>
    <x v="3"/>
    <x v="0"/>
    <n v="947.69295699999998"/>
    <n v="0"/>
    <n v="1008.00945"/>
    <n v="947.93208700000002"/>
    <n v="947.69295699999998"/>
  </r>
  <r>
    <n v="932051"/>
    <x v="5"/>
    <x v="53"/>
    <x v="3"/>
    <x v="1"/>
    <n v="929.23953700000004"/>
    <n v="0"/>
    <n v="947.69295699999998"/>
    <n v="931.20309999999995"/>
    <n v="929.23953700000004"/>
  </r>
  <r>
    <n v="932052"/>
    <x v="5"/>
    <x v="53"/>
    <x v="3"/>
    <x v="2"/>
    <n v="0"/>
    <n v="861.32668000000001"/>
    <n v="929.23953700000004"/>
    <n v="905.07930899999997"/>
    <n v="861.32668000000001"/>
  </r>
  <r>
    <n v="932053"/>
    <x v="5"/>
    <x v="53"/>
    <x v="3"/>
    <x v="3"/>
    <n v="989.423092"/>
    <n v="0"/>
    <n v="1052.4676480000001"/>
    <n v="989.74057700000003"/>
    <n v="989.423092"/>
  </r>
  <r>
    <n v="932054"/>
    <x v="5"/>
    <x v="54"/>
    <x v="0"/>
    <x v="0"/>
    <n v="526808.990934"/>
    <n v="0"/>
    <n v="710063.80500000005"/>
    <n v="527080.36245200003"/>
    <n v="526808.990934"/>
  </r>
  <r>
    <n v="932055"/>
    <x v="5"/>
    <x v="54"/>
    <x v="0"/>
    <x v="1"/>
    <n v="483085.78031100001"/>
    <n v="0"/>
    <n v="526808.990934"/>
    <n v="483821.37727400003"/>
    <n v="483085.78031100001"/>
  </r>
  <r>
    <n v="932056"/>
    <x v="5"/>
    <x v="54"/>
    <x v="0"/>
    <x v="2"/>
    <n v="409614.10309599998"/>
    <n v="12687.729155000001"/>
    <n v="483085.78031100001"/>
    <n v="425163.79525199998"/>
    <n v="422301.83224999998"/>
  </r>
  <r>
    <n v="932057"/>
    <x v="5"/>
    <x v="54"/>
    <x v="0"/>
    <x v="3"/>
    <n v="526804.86441799998"/>
    <n v="0"/>
    <n v="710063.80500000005"/>
    <n v="527080.36245200003"/>
    <n v="526804.86441799998"/>
  </r>
  <r>
    <n v="932058"/>
    <x v="5"/>
    <x v="54"/>
    <x v="1"/>
    <x v="0"/>
    <n v="295031.98025899997"/>
    <n v="0"/>
    <n v="363527.64140000002"/>
    <n v="295257.15034499997"/>
    <n v="295031.98025899997"/>
  </r>
  <r>
    <n v="932059"/>
    <x v="5"/>
    <x v="54"/>
    <x v="1"/>
    <x v="1"/>
    <n v="277380.17511499999"/>
    <n v="0"/>
    <n v="295031.98025899997"/>
    <n v="278008.63499799999"/>
    <n v="277380.17511499999"/>
  </r>
  <r>
    <n v="932060"/>
    <x v="5"/>
    <x v="54"/>
    <x v="1"/>
    <x v="2"/>
    <n v="206258.83666999999"/>
    <n v="45017.031690999996"/>
    <n v="277380.17511499999"/>
    <n v="253719.646178"/>
    <n v="251275.868361"/>
  </r>
  <r>
    <n v="932061"/>
    <x v="5"/>
    <x v="54"/>
    <x v="1"/>
    <x v="3"/>
    <n v="332480.06698599999"/>
    <n v="0"/>
    <n v="409614.10309599998"/>
    <n v="332688.57453400001"/>
    <n v="332480.06698599999"/>
  </r>
  <r>
    <n v="932062"/>
    <x v="5"/>
    <x v="54"/>
    <x v="2"/>
    <x v="0"/>
    <n v="142365.449375"/>
    <n v="0"/>
    <n v="162924.40760000001"/>
    <n v="143031.337432"/>
    <n v="142365.449375"/>
  </r>
  <r>
    <n v="932063"/>
    <x v="5"/>
    <x v="54"/>
    <x v="2"/>
    <x v="1"/>
    <n v="135189.92256000001"/>
    <n v="0"/>
    <n v="142365.449375"/>
    <n v="137169.11047300001"/>
    <n v="135189.92256000001"/>
  </r>
  <r>
    <n v="932064"/>
    <x v="5"/>
    <x v="54"/>
    <x v="2"/>
    <x v="2"/>
    <n v="55946.638293000004"/>
    <n v="58327.424109"/>
    <n v="135189.92256000001"/>
    <n v="127849.109765"/>
    <n v="114274.062402"/>
  </r>
  <r>
    <n v="932065"/>
    <x v="5"/>
    <x v="54"/>
    <x v="2"/>
    <x v="3"/>
    <n v="180331.03900300001"/>
    <n v="0"/>
    <n v="206258.83666999999"/>
    <n v="181074.632713"/>
    <n v="180331.03900300001"/>
  </r>
  <r>
    <n v="932066"/>
    <x v="5"/>
    <x v="54"/>
    <x v="3"/>
    <x v="0"/>
    <n v="45255.384736"/>
    <n v="0"/>
    <n v="48202.032899999998"/>
    <n v="45329.191739000002"/>
    <n v="45255.384736"/>
  </r>
  <r>
    <n v="932067"/>
    <x v="5"/>
    <x v="54"/>
    <x v="3"/>
    <x v="1"/>
    <n v="40266.945304000001"/>
    <n v="0"/>
    <n v="45255.384736"/>
    <n v="44467.941041999999"/>
    <n v="40266.945304000001"/>
  </r>
  <r>
    <n v="932068"/>
    <x v="5"/>
    <x v="54"/>
    <x v="3"/>
    <x v="2"/>
    <n v="0"/>
    <n v="32114.314278000002"/>
    <n v="40266.945304000001"/>
    <n v="39220.004725999999"/>
    <n v="32114.314278000002"/>
  </r>
  <r>
    <n v="932069"/>
    <x v="5"/>
    <x v="54"/>
    <x v="3"/>
    <x v="3"/>
    <n v="52534.950841999998"/>
    <n v="0"/>
    <n v="55946.638293000004"/>
    <n v="52612.218651000003"/>
    <n v="52534.950841999998"/>
  </r>
  <r>
    <n v="932070"/>
    <x v="5"/>
    <x v="55"/>
    <x v="0"/>
    <x v="0"/>
    <n v="21944.096680999999"/>
    <n v="0"/>
    <n v="29577.5301"/>
    <n v="21955.400592999998"/>
    <n v="21944.096680999999"/>
  </r>
  <r>
    <n v="932071"/>
    <x v="5"/>
    <x v="55"/>
    <x v="0"/>
    <x v="1"/>
    <n v="20122.817284000001"/>
    <n v="0"/>
    <n v="21944.096680999999"/>
    <n v="20153.458391"/>
    <n v="20122.817284000001"/>
  </r>
  <r>
    <n v="932072"/>
    <x v="5"/>
    <x v="55"/>
    <x v="0"/>
    <x v="2"/>
    <n v="17062.372955999999"/>
    <n v="528.50418300000001"/>
    <n v="20122.817284000001"/>
    <n v="17710.091492"/>
    <n v="17590.877139"/>
  </r>
  <r>
    <n v="932073"/>
    <x v="5"/>
    <x v="55"/>
    <x v="0"/>
    <x v="3"/>
    <n v="21943.924792000002"/>
    <n v="0"/>
    <n v="29577.5301"/>
    <n v="21955.400592999998"/>
    <n v="21943.924792000002"/>
  </r>
  <r>
    <n v="932074"/>
    <x v="5"/>
    <x v="55"/>
    <x v="1"/>
    <x v="0"/>
    <n v="12294.953416"/>
    <n v="0"/>
    <n v="15149.393"/>
    <n v="12304.336995"/>
    <n v="12294.953416"/>
  </r>
  <r>
    <n v="932075"/>
    <x v="5"/>
    <x v="55"/>
    <x v="1"/>
    <x v="1"/>
    <n v="11559.344612999999"/>
    <n v="0"/>
    <n v="12294.953416"/>
    <n v="11585.534604"/>
    <n v="11559.344612999999"/>
  </r>
  <r>
    <n v="932076"/>
    <x v="5"/>
    <x v="55"/>
    <x v="1"/>
    <x v="2"/>
    <n v="8594.6343809999998"/>
    <n v="1875.822314"/>
    <n v="11559.344612999999"/>
    <n v="10573.332517000001"/>
    <n v="10470.456695000001"/>
  </r>
  <r>
    <n v="932077"/>
    <x v="5"/>
    <x v="55"/>
    <x v="1"/>
    <x v="3"/>
    <n v="13849.373985"/>
    <n v="0"/>
    <n v="17062.372955999999"/>
    <n v="13858.059315"/>
    <n v="13849.373985"/>
  </r>
  <r>
    <n v="932078"/>
    <x v="5"/>
    <x v="55"/>
    <x v="2"/>
    <x v="0"/>
    <n v="5972.604507"/>
    <n v="0"/>
    <n v="6835.1067999999996"/>
    <n v="6000.5402599999998"/>
    <n v="5972.604507"/>
  </r>
  <r>
    <n v="932079"/>
    <x v="5"/>
    <x v="55"/>
    <x v="2"/>
    <x v="1"/>
    <n v="5671.5723109999999"/>
    <n v="0"/>
    <n v="5972.604507"/>
    <n v="5754.6044419999998"/>
    <n v="5671.5723109999999"/>
  </r>
  <r>
    <n v="932080"/>
    <x v="5"/>
    <x v="55"/>
    <x v="2"/>
    <x v="2"/>
    <n v="2330.2051580000002"/>
    <n v="2429.3660650000002"/>
    <n v="5671.5723109999999"/>
    <n v="5363.6059349999996"/>
    <n v="4759.5712229999999"/>
  </r>
  <r>
    <n v="932081"/>
    <x v="5"/>
    <x v="55"/>
    <x v="2"/>
    <x v="3"/>
    <n v="7514.2445909999997"/>
    <n v="0"/>
    <n v="8594.6343809999998"/>
    <n v="7545.229523"/>
    <n v="7514.2445909999997"/>
  </r>
  <r>
    <n v="932082"/>
    <x v="5"/>
    <x v="55"/>
    <x v="3"/>
    <x v="0"/>
    <n v="1885.361635"/>
    <n v="0"/>
    <n v="2008.1204499999999"/>
    <n v="1888.436471"/>
    <n v="1885.361635"/>
  </r>
  <r>
    <n v="932083"/>
    <x v="5"/>
    <x v="55"/>
    <x v="3"/>
    <x v="1"/>
    <n v="1677.5407889999999"/>
    <n v="0"/>
    <n v="1885.361635"/>
    <n v="1852.556343"/>
    <n v="1677.5407889999999"/>
  </r>
  <r>
    <n v="932084"/>
    <x v="5"/>
    <x v="55"/>
    <x v="3"/>
    <x v="2"/>
    <n v="0"/>
    <n v="1337.898162"/>
    <n v="1677.5407889999999"/>
    <n v="1633.9247290000001"/>
    <n v="1337.898162"/>
  </r>
  <r>
    <n v="932085"/>
    <x v="5"/>
    <x v="55"/>
    <x v="3"/>
    <x v="3"/>
    <n v="2188.1066879999998"/>
    <n v="0"/>
    <n v="2330.2051580000002"/>
    <n v="2191.3249310000001"/>
    <n v="2188.1066879999998"/>
  </r>
  <r>
    <n v="932086"/>
    <x v="5"/>
    <x v="56"/>
    <x v="0"/>
    <x v="0"/>
    <n v="832015.64680500003"/>
    <n v="0"/>
    <n v="1121429.7211500001"/>
    <n v="832437.28200999997"/>
    <n v="832015.64680500003"/>
  </r>
  <r>
    <n v="932087"/>
    <x v="5"/>
    <x v="56"/>
    <x v="0"/>
    <x v="1"/>
    <n v="760542.78369499999"/>
    <n v="0"/>
    <n v="832015.64680500003"/>
    <n v="764123.17002600001"/>
    <n v="760542.78369499999"/>
  </r>
  <r>
    <n v="932088"/>
    <x v="5"/>
    <x v="56"/>
    <x v="0"/>
    <x v="2"/>
    <n v="636915.33135800005"/>
    <n v="18972.770171"/>
    <n v="760542.78369499999"/>
    <n v="669353.70392999996"/>
    <n v="655888.10152799997"/>
  </r>
  <r>
    <n v="932089"/>
    <x v="5"/>
    <x v="56"/>
    <x v="0"/>
    <x v="3"/>
    <n v="832120.20903599996"/>
    <n v="0"/>
    <n v="1121429.7211500001"/>
    <n v="832437.28200999997"/>
    <n v="832120.20903599996"/>
  </r>
  <r>
    <n v="932090"/>
    <x v="5"/>
    <x v="56"/>
    <x v="1"/>
    <x v="0"/>
    <n v="103338.552161"/>
    <n v="0"/>
    <n v="128992.88340000001"/>
    <n v="104768.01989700001"/>
    <n v="103338.552161"/>
  </r>
  <r>
    <n v="932091"/>
    <x v="5"/>
    <x v="56"/>
    <x v="1"/>
    <x v="1"/>
    <n v="94859.886922000005"/>
    <n v="0"/>
    <n v="103338.552161"/>
    <n v="97375.917702000006"/>
    <n v="94859.886922000005"/>
  </r>
  <r>
    <n v="932092"/>
    <x v="5"/>
    <x v="56"/>
    <x v="1"/>
    <x v="2"/>
    <n v="64745.346073000001"/>
    <n v="12202.474673000001"/>
    <n v="94859.886922000005"/>
    <n v="86768.338566999999"/>
    <n v="76947.820745999998"/>
  </r>
  <r>
    <n v="932093"/>
    <x v="5"/>
    <x v="56"/>
    <x v="1"/>
    <x v="3"/>
    <n v="509256.08077"/>
    <n v="0"/>
    <n v="636915.33135800005"/>
    <n v="517302.63212899998"/>
    <n v="509256.08077"/>
  </r>
  <r>
    <n v="932094"/>
    <x v="5"/>
    <x v="56"/>
    <x v="2"/>
    <x v="0"/>
    <n v="12522.220151"/>
    <n v="0"/>
    <n v="14945.640450000001"/>
    <n v="13120.777751"/>
    <n v="12522.220151"/>
  </r>
  <r>
    <n v="932095"/>
    <x v="5"/>
    <x v="56"/>
    <x v="2"/>
    <x v="1"/>
    <n v="11390.077474"/>
    <n v="0"/>
    <n v="12522.220151"/>
    <n v="12065.159116000001"/>
    <n v="11390.077474"/>
  </r>
  <r>
    <n v="932096"/>
    <x v="5"/>
    <x v="56"/>
    <x v="2"/>
    <x v="2"/>
    <n v="1356.291596"/>
    <n v="7844.5047409999997"/>
    <n v="11390.077474"/>
    <n v="10771.596267000001"/>
    <n v="9200.7963369999998"/>
  </r>
  <r>
    <n v="932097"/>
    <x v="5"/>
    <x v="56"/>
    <x v="2"/>
    <x v="3"/>
    <n v="54803.707208"/>
    <n v="0"/>
    <n v="64745.346073000001"/>
    <n v="56839.939316999997"/>
    <n v="54803.707208"/>
  </r>
  <r>
    <n v="932098"/>
    <x v="5"/>
    <x v="56"/>
    <x v="3"/>
    <x v="0"/>
    <n v="5126.1466739999996"/>
    <n v="0"/>
    <n v="5467.0451999999996"/>
    <n v="5141.2093059999997"/>
    <n v="5126.1466739999996"/>
  </r>
  <r>
    <n v="932099"/>
    <x v="5"/>
    <x v="56"/>
    <x v="3"/>
    <x v="1"/>
    <n v="4738.3575430000001"/>
    <n v="0"/>
    <n v="5126.1466739999996"/>
    <n v="5036.9517219999998"/>
    <n v="4738.3575430000001"/>
  </r>
  <r>
    <n v="932100"/>
    <x v="5"/>
    <x v="56"/>
    <x v="3"/>
    <x v="2"/>
    <n v="0"/>
    <n v="3756.8619509999999"/>
    <n v="4738.3575430000001"/>
    <n v="4615.1602469999998"/>
    <n v="3756.8619509999999"/>
  </r>
  <r>
    <n v="932101"/>
    <x v="5"/>
    <x v="56"/>
    <x v="3"/>
    <x v="3"/>
    <n v="1274.1535779999999"/>
    <n v="0"/>
    <n v="1356.291596"/>
    <n v="1275.4566170000001"/>
    <n v="1274.1535779999999"/>
  </r>
  <r>
    <n v="932102"/>
    <x v="5"/>
    <x v="57"/>
    <x v="0"/>
    <x v="0"/>
    <n v="34678.702119000001"/>
    <n v="0"/>
    <n v="46741.581599999998"/>
    <n v="34696.276021999998"/>
    <n v="34678.702119000001"/>
  </r>
  <r>
    <n v="932103"/>
    <x v="5"/>
    <x v="57"/>
    <x v="0"/>
    <x v="1"/>
    <n v="31699.688276000001"/>
    <n v="0"/>
    <n v="34678.702119000001"/>
    <n v="31848.920026"/>
    <n v="31699.688276000001"/>
  </r>
  <r>
    <n v="932104"/>
    <x v="5"/>
    <x v="57"/>
    <x v="0"/>
    <x v="2"/>
    <n v="26544.458902999999"/>
    <n v="790.72035700000004"/>
    <n v="31699.688276000001"/>
    <n v="27898.895651999999"/>
    <n v="27335.179260000001"/>
  </r>
  <r>
    <n v="932105"/>
    <x v="5"/>
    <x v="57"/>
    <x v="0"/>
    <x v="3"/>
    <n v="34683.060310000001"/>
    <n v="0"/>
    <n v="46741.581599999998"/>
    <n v="34696.276021999998"/>
    <n v="34683.060310000001"/>
  </r>
  <r>
    <n v="932106"/>
    <x v="5"/>
    <x v="57"/>
    <x v="1"/>
    <x v="0"/>
    <n v="4310.2073760000003"/>
    <n v="0"/>
    <n v="5380.2386999999999"/>
    <n v="4369.8298720000003"/>
    <n v="4310.2073760000003"/>
  </r>
  <r>
    <n v="932107"/>
    <x v="5"/>
    <x v="57"/>
    <x v="1"/>
    <x v="1"/>
    <n v="3956.5658290000001"/>
    <n v="0"/>
    <n v="4310.2073760000003"/>
    <n v="4061.5084109999998"/>
    <n v="3956.5658290000001"/>
  </r>
  <r>
    <n v="932108"/>
    <x v="5"/>
    <x v="57"/>
    <x v="1"/>
    <x v="2"/>
    <n v="2700.5010459999999"/>
    <n v="508.96006599999998"/>
    <n v="3956.5658290000001"/>
    <n v="3619.0707640000001"/>
    <n v="3209.461112"/>
  </r>
  <r>
    <n v="932109"/>
    <x v="5"/>
    <x v="57"/>
    <x v="1"/>
    <x v="3"/>
    <n v="21224.056702000002"/>
    <n v="0"/>
    <n v="26544.458902999999"/>
    <n v="21559.409521000001"/>
    <n v="21224.056702000002"/>
  </r>
  <r>
    <n v="932110"/>
    <x v="5"/>
    <x v="57"/>
    <x v="2"/>
    <x v="0"/>
    <n v="523.22284100000002"/>
    <n v="0"/>
    <n v="624.48194999999998"/>
    <n v="548.23270400000001"/>
    <n v="523.22284100000002"/>
  </r>
  <r>
    <n v="932111"/>
    <x v="5"/>
    <x v="57"/>
    <x v="2"/>
    <x v="1"/>
    <n v="475.91789799999998"/>
    <n v="0"/>
    <n v="523.22284100000002"/>
    <n v="504.12520699999999"/>
    <n v="475.91789799999998"/>
  </r>
  <r>
    <n v="932112"/>
    <x v="5"/>
    <x v="57"/>
    <x v="2"/>
    <x v="2"/>
    <n v="56.516829999999999"/>
    <n v="326.88143100000002"/>
    <n v="475.91789799999998"/>
    <n v="450.07555600000001"/>
    <n v="383.39825999999999"/>
  </r>
  <r>
    <n v="932113"/>
    <x v="5"/>
    <x v="57"/>
    <x v="2"/>
    <x v="3"/>
    <n v="2285.8394870000002"/>
    <n v="0"/>
    <n v="2700.5010459999999"/>
    <n v="2370.7698690000002"/>
    <n v="2285.8394870000002"/>
  </r>
  <r>
    <n v="932114"/>
    <x v="5"/>
    <x v="57"/>
    <x v="3"/>
    <x v="0"/>
    <n v="213.91691700000001"/>
    <n v="0"/>
    <n v="228.14279999999999"/>
    <n v="214.545489"/>
    <n v="213.91691700000001"/>
  </r>
  <r>
    <n v="932115"/>
    <x v="5"/>
    <x v="57"/>
    <x v="3"/>
    <x v="1"/>
    <n v="197.734264"/>
    <n v="0"/>
    <n v="213.91691700000001"/>
    <n v="210.19476299999999"/>
    <n v="197.734264"/>
  </r>
  <r>
    <n v="932116"/>
    <x v="5"/>
    <x v="57"/>
    <x v="3"/>
    <x v="2"/>
    <n v="0"/>
    <n v="156.775913"/>
    <n v="197.734264"/>
    <n v="192.59317300000001"/>
    <n v="156.775913"/>
  </r>
  <r>
    <n v="932117"/>
    <x v="5"/>
    <x v="57"/>
    <x v="3"/>
    <x v="3"/>
    <n v="53.094129000000002"/>
    <n v="0"/>
    <n v="56.516829999999999"/>
    <n v="53.148426999999998"/>
    <n v="53.094129000000002"/>
  </r>
  <r>
    <n v="932118"/>
    <x v="5"/>
    <x v="58"/>
    <x v="0"/>
    <x v="0"/>
    <n v="1958.4191209999999"/>
    <n v="0"/>
    <n v="2645.6482999999998"/>
    <n v="1963.8647329999999"/>
    <n v="1958.4191209999999"/>
  </r>
  <r>
    <n v="932119"/>
    <x v="5"/>
    <x v="58"/>
    <x v="0"/>
    <x v="1"/>
    <n v="1797.464385"/>
    <n v="0"/>
    <n v="1958.4191209999999"/>
    <n v="1798.6121209999999"/>
    <n v="1797.464385"/>
  </r>
  <r>
    <n v="932120"/>
    <x v="5"/>
    <x v="58"/>
    <x v="0"/>
    <x v="2"/>
    <n v="1447.497327"/>
    <n v="125.29519500000001"/>
    <n v="1797.464385"/>
    <n v="1581.9484050000001"/>
    <n v="1572.792522"/>
  </r>
  <r>
    <n v="932121"/>
    <x v="5"/>
    <x v="58"/>
    <x v="0"/>
    <x v="3"/>
    <n v="1960.6540890000001"/>
    <n v="0"/>
    <n v="2645.6482999999998"/>
    <n v="1963.8647329999999"/>
    <n v="1960.6540890000001"/>
  </r>
  <r>
    <n v="932122"/>
    <x v="5"/>
    <x v="58"/>
    <x v="1"/>
    <x v="0"/>
    <n v="752.47936400000003"/>
    <n v="0"/>
    <n v="929.37919999999997"/>
    <n v="754.84178599999996"/>
    <n v="752.47936400000003"/>
  </r>
  <r>
    <n v="932123"/>
    <x v="5"/>
    <x v="58"/>
    <x v="1"/>
    <x v="1"/>
    <n v="707.36195099999998"/>
    <n v="0"/>
    <n v="752.47936400000003"/>
    <n v="709.06130399999995"/>
    <n v="707.36195099999998"/>
  </r>
  <r>
    <n v="932124"/>
    <x v="5"/>
    <x v="58"/>
    <x v="1"/>
    <x v="2"/>
    <n v="481.59320300000002"/>
    <n v="154.24794"/>
    <n v="707.36195099999998"/>
    <n v="647.02397599999995"/>
    <n v="635.84114299999999"/>
  </r>
  <r>
    <n v="932125"/>
    <x v="5"/>
    <x v="58"/>
    <x v="1"/>
    <x v="3"/>
    <n v="1173.526288"/>
    <n v="0"/>
    <n v="1447.497327"/>
    <n v="1175.6573289999999"/>
    <n v="1173.526288"/>
  </r>
  <r>
    <n v="932126"/>
    <x v="5"/>
    <x v="58"/>
    <x v="2"/>
    <x v="0"/>
    <n v="238.83174600000001"/>
    <n v="0"/>
    <n v="287.60680000000002"/>
    <n v="252.49001000000001"/>
    <n v="238.83174600000001"/>
  </r>
  <r>
    <n v="932127"/>
    <x v="5"/>
    <x v="58"/>
    <x v="2"/>
    <x v="1"/>
    <n v="225.30550400000001"/>
    <n v="0"/>
    <n v="238.83174600000001"/>
    <n v="230.11438799999999"/>
    <n v="225.30550400000001"/>
  </r>
  <r>
    <n v="932128"/>
    <x v="5"/>
    <x v="58"/>
    <x v="2"/>
    <x v="2"/>
    <n v="25.595124999999999"/>
    <n v="180.55596"/>
    <n v="225.30550400000001"/>
    <n v="213.071416"/>
    <n v="206.15108499999999"/>
  </r>
  <r>
    <n v="932129"/>
    <x v="5"/>
    <x v="58"/>
    <x v="2"/>
    <x v="3"/>
    <n v="403.43470300000001"/>
    <n v="0"/>
    <n v="481.59320300000002"/>
    <n v="422.79067300000003"/>
    <n v="403.43470300000001"/>
  </r>
  <r>
    <n v="932130"/>
    <x v="5"/>
    <x v="58"/>
    <x v="3"/>
    <x v="0"/>
    <n v="50.154924000000001"/>
    <n v="0"/>
    <n v="81.852000000000004"/>
    <n v="76.973620999999994"/>
    <n v="50.154924000000001"/>
  </r>
  <r>
    <n v="932131"/>
    <x v="5"/>
    <x v="58"/>
    <x v="3"/>
    <x v="1"/>
    <n v="49.282074999999999"/>
    <n v="0"/>
    <n v="50.154924000000001"/>
    <n v="49.282228000000003"/>
    <n v="49.282074999999999"/>
  </r>
  <r>
    <n v="932132"/>
    <x v="5"/>
    <x v="58"/>
    <x v="3"/>
    <x v="2"/>
    <n v="0"/>
    <n v="47.999834999999997"/>
    <n v="49.282074999999999"/>
    <n v="48.000740999999998"/>
    <n v="47.999834999999997"/>
  </r>
  <r>
    <n v="932133"/>
    <x v="5"/>
    <x v="58"/>
    <x v="3"/>
    <x v="3"/>
    <n v="16.206619"/>
    <n v="0"/>
    <n v="25.595124999999999"/>
    <n v="24.069655999999998"/>
    <n v="16.206619"/>
  </r>
  <r>
    <n v="932134"/>
    <x v="5"/>
    <x v="59"/>
    <x v="0"/>
    <x v="0"/>
    <n v="13867.1024"/>
    <n v="0"/>
    <n v="18707.547600000002"/>
    <n v="13886.612583"/>
    <n v="13867.1024"/>
  </r>
  <r>
    <n v="932135"/>
    <x v="5"/>
    <x v="59"/>
    <x v="0"/>
    <x v="1"/>
    <n v="12673.929162"/>
    <n v="0"/>
    <n v="13867.1024"/>
    <n v="12735.546844"/>
    <n v="12673.929162"/>
  </r>
  <r>
    <n v="932136"/>
    <x v="5"/>
    <x v="59"/>
    <x v="0"/>
    <x v="2"/>
    <n v="10931.688302"/>
    <n v="98.460290999999998"/>
    <n v="12673.929162"/>
    <n v="11154.325054999999"/>
    <n v="11030.148592"/>
  </r>
  <r>
    <n v="932137"/>
    <x v="5"/>
    <x v="59"/>
    <x v="0"/>
    <x v="3"/>
    <n v="13865.873514000001"/>
    <n v="0"/>
    <n v="18707.547600000002"/>
    <n v="13886.612583"/>
    <n v="13865.873514000001"/>
  </r>
  <r>
    <n v="932138"/>
    <x v="5"/>
    <x v="59"/>
    <x v="1"/>
    <x v="0"/>
    <n v="19560.348856000001"/>
    <n v="0"/>
    <n v="24896.354599999999"/>
    <n v="20220.819206"/>
    <n v="19560.348856000001"/>
  </r>
  <r>
    <n v="932139"/>
    <x v="5"/>
    <x v="59"/>
    <x v="1"/>
    <x v="1"/>
    <n v="17247.173500000001"/>
    <n v="0"/>
    <n v="19560.348856000001"/>
    <n v="18431.716726999999"/>
    <n v="17247.173500000001"/>
  </r>
  <r>
    <n v="932140"/>
    <x v="5"/>
    <x v="59"/>
    <x v="1"/>
    <x v="2"/>
    <n v="12238.120118999999"/>
    <n v="1787.412149"/>
    <n v="17247.173500000001"/>
    <n v="15775.989600000001"/>
    <n v="14025.532268000001"/>
  </r>
  <r>
    <n v="932141"/>
    <x v="5"/>
    <x v="59"/>
    <x v="1"/>
    <x v="3"/>
    <n v="8481.6748439999992"/>
    <n v="0"/>
    <n v="10931.688302"/>
    <n v="8878.7172389999996"/>
    <n v="8481.6748439999992"/>
  </r>
  <r>
    <n v="932142"/>
    <x v="5"/>
    <x v="59"/>
    <x v="2"/>
    <x v="0"/>
    <n v="8383.9357259999997"/>
    <n v="0"/>
    <n v="9637.1172499999993"/>
    <n v="8460.4252340000003"/>
    <n v="8383.9357259999997"/>
  </r>
  <r>
    <n v="932143"/>
    <x v="5"/>
    <x v="59"/>
    <x v="2"/>
    <x v="1"/>
    <n v="7153.3502699999999"/>
    <n v="0"/>
    <n v="8383.9357259999997"/>
    <n v="8077.9220720000003"/>
    <n v="7153.3502699999999"/>
  </r>
  <r>
    <n v="932144"/>
    <x v="5"/>
    <x v="59"/>
    <x v="2"/>
    <x v="2"/>
    <n v="1115.7535109999999"/>
    <n v="4725.1921910000001"/>
    <n v="7153.3502699999999"/>
    <n v="6764.92335"/>
    <n v="5840.945702"/>
  </r>
  <r>
    <n v="932145"/>
    <x v="5"/>
    <x v="59"/>
    <x v="2"/>
    <x v="3"/>
    <n v="10597.653463000001"/>
    <n v="0"/>
    <n v="12238.120118999999"/>
    <n v="10743.845653"/>
    <n v="10597.653463000001"/>
  </r>
  <r>
    <n v="932146"/>
    <x v="5"/>
    <x v="59"/>
    <x v="3"/>
    <x v="0"/>
    <n v="1965.1654980000001"/>
    <n v="0"/>
    <n v="2108.4794000000002"/>
    <n v="1982.814028"/>
    <n v="1965.1654980000001"/>
  </r>
  <r>
    <n v="932147"/>
    <x v="5"/>
    <x v="59"/>
    <x v="3"/>
    <x v="1"/>
    <n v="1863.424002"/>
    <n v="0"/>
    <n v="1965.1654980000001"/>
    <n v="1930.971618"/>
    <n v="1863.424002"/>
  </r>
  <r>
    <n v="932148"/>
    <x v="5"/>
    <x v="59"/>
    <x v="3"/>
    <x v="2"/>
    <n v="0"/>
    <n v="1608.6186809999999"/>
    <n v="1863.424002"/>
    <n v="1814.974978"/>
    <n v="1608.6186809999999"/>
  </r>
  <r>
    <n v="932149"/>
    <x v="5"/>
    <x v="59"/>
    <x v="3"/>
    <x v="3"/>
    <n v="1039.308413"/>
    <n v="0"/>
    <n v="1115.7535109999999"/>
    <n v="1049.2546010000001"/>
    <n v="1039.308413"/>
  </r>
  <r>
    <n v="932150"/>
    <x v="5"/>
    <x v="60"/>
    <x v="0"/>
    <x v="0"/>
    <n v="1109574.707495"/>
    <n v="0"/>
    <n v="1501062.52275"/>
    <n v="1114238.7106369999"/>
    <n v="1109574.707495"/>
  </r>
  <r>
    <n v="932151"/>
    <x v="5"/>
    <x v="60"/>
    <x v="0"/>
    <x v="1"/>
    <n v="1002387.13161"/>
    <n v="0"/>
    <n v="1109574.707495"/>
    <n v="1019033.4113630001"/>
    <n v="1002387.13161"/>
  </r>
  <r>
    <n v="932152"/>
    <x v="5"/>
    <x v="60"/>
    <x v="0"/>
    <x v="2"/>
    <n v="846122.72085200006"/>
    <n v="13888.545544000001"/>
    <n v="1002387.13161"/>
    <n v="882200.91452999995"/>
    <n v="860011.26639600005"/>
  </r>
  <r>
    <n v="932153"/>
    <x v="5"/>
    <x v="60"/>
    <x v="0"/>
    <x v="3"/>
    <n v="1111549.4093249999"/>
    <n v="0"/>
    <n v="1501062.52275"/>
    <n v="1114238.7106369999"/>
    <n v="1111549.4093249999"/>
  </r>
  <r>
    <n v="932154"/>
    <x v="5"/>
    <x v="60"/>
    <x v="1"/>
    <x v="0"/>
    <n v="1040860.203555"/>
    <n v="0"/>
    <n v="1321781.5601999999"/>
    <n v="1073550.9831940001"/>
    <n v="1040860.203555"/>
  </r>
  <r>
    <n v="932155"/>
    <x v="5"/>
    <x v="60"/>
    <x v="1"/>
    <x v="1"/>
    <n v="854056.81516400003"/>
    <n v="0"/>
    <n v="1040860.203555"/>
    <n v="980802.56981000002"/>
    <n v="854056.81516400003"/>
  </r>
  <r>
    <n v="932156"/>
    <x v="5"/>
    <x v="60"/>
    <x v="1"/>
    <x v="2"/>
    <n v="362039.41242499999"/>
    <n v="245136.03718799999"/>
    <n v="854056.81516400003"/>
    <n v="781205.76882999996"/>
    <n v="607175.44961200003"/>
  </r>
  <r>
    <n v="932157"/>
    <x v="5"/>
    <x v="60"/>
    <x v="1"/>
    <x v="3"/>
    <n v="682369.47730699996"/>
    <n v="0"/>
    <n v="846122.72085200006"/>
    <n v="687220.87387600006"/>
    <n v="682369.47730699996"/>
  </r>
  <r>
    <n v="932158"/>
    <x v="5"/>
    <x v="60"/>
    <x v="2"/>
    <x v="0"/>
    <n v="53547.548353999999"/>
    <n v="0"/>
    <n v="73326.586500000005"/>
    <n v="64373.410287999999"/>
    <n v="53547.548353999999"/>
  </r>
  <r>
    <n v="932159"/>
    <x v="5"/>
    <x v="60"/>
    <x v="2"/>
    <x v="1"/>
    <n v="44379.716132000001"/>
    <n v="0"/>
    <n v="53547.548353999999"/>
    <n v="51593.062838999998"/>
    <n v="44379.716132000001"/>
  </r>
  <r>
    <n v="932160"/>
    <x v="5"/>
    <x v="60"/>
    <x v="2"/>
    <x v="2"/>
    <n v="324.99217299999998"/>
    <n v="36460.092116"/>
    <n v="44379.716132000001"/>
    <n v="41969.897546"/>
    <n v="36785.084289999999"/>
  </r>
  <r>
    <n v="932161"/>
    <x v="5"/>
    <x v="60"/>
    <x v="2"/>
    <x v="3"/>
    <n v="300179.39880700002"/>
    <n v="0"/>
    <n v="362039.41242499999"/>
    <n v="317834.40016800002"/>
    <n v="300179.39880700002"/>
  </r>
  <r>
    <n v="932162"/>
    <x v="5"/>
    <x v="60"/>
    <x v="3"/>
    <x v="0"/>
    <n v="167.50778"/>
    <n v="0"/>
    <n v="276.93254999999999"/>
    <n v="260.42737"/>
    <n v="167.50778"/>
  </r>
  <r>
    <n v="932163"/>
    <x v="5"/>
    <x v="60"/>
    <x v="3"/>
    <x v="1"/>
    <n v="144.943468"/>
    <n v="0"/>
    <n v="167.50778"/>
    <n v="164.593144"/>
    <n v="144.943468"/>
  </r>
  <r>
    <n v="932164"/>
    <x v="5"/>
    <x v="60"/>
    <x v="3"/>
    <x v="2"/>
    <n v="0"/>
    <n v="138.89154099999999"/>
    <n v="144.943468"/>
    <n v="141.174937"/>
    <n v="138.89154099999999"/>
  </r>
  <r>
    <n v="932165"/>
    <x v="5"/>
    <x v="60"/>
    <x v="3"/>
    <x v="3"/>
    <n v="240.24065400000001"/>
    <n v="0"/>
    <n v="324.99217299999998"/>
    <n v="305.62263999999999"/>
    <n v="240.24065400000001"/>
  </r>
  <r>
    <n v="932166"/>
    <x v="5"/>
    <x v="61"/>
    <x v="0"/>
    <x v="0"/>
    <n v="58426.238364999997"/>
    <n v="0"/>
    <n v="79040.587499999994"/>
    <n v="58671.828100999999"/>
    <n v="58426.238364999997"/>
  </r>
  <r>
    <n v="932167"/>
    <x v="5"/>
    <x v="61"/>
    <x v="0"/>
    <x v="1"/>
    <n v="52782.123718000003"/>
    <n v="0"/>
    <n v="58426.238364999997"/>
    <n v="53658.657314999997"/>
    <n v="52782.123718000003"/>
  </r>
  <r>
    <n v="932168"/>
    <x v="5"/>
    <x v="61"/>
    <x v="0"/>
    <x v="2"/>
    <n v="44553.798352999998"/>
    <n v="731.32116900000005"/>
    <n v="52782.123718000003"/>
    <n v="46453.547084999998"/>
    <n v="45285.119522000001"/>
  </r>
  <r>
    <n v="932169"/>
    <x v="5"/>
    <x v="61"/>
    <x v="0"/>
    <x v="3"/>
    <n v="58530.219105999997"/>
    <n v="0"/>
    <n v="79040.587499999994"/>
    <n v="58671.828100999999"/>
    <n v="58530.219105999997"/>
  </r>
  <r>
    <n v="932170"/>
    <x v="5"/>
    <x v="61"/>
    <x v="1"/>
    <x v="0"/>
    <n v="54778.342323999997"/>
    <n v="0"/>
    <n v="69562.6584"/>
    <n v="56498.791151999998"/>
    <n v="54778.342323999997"/>
  </r>
  <r>
    <n v="932171"/>
    <x v="5"/>
    <x v="61"/>
    <x v="1"/>
    <x v="1"/>
    <n v="44947.262298000001"/>
    <n v="0"/>
    <n v="54778.342323999997"/>
    <n v="51617.631972000003"/>
    <n v="44947.262298000001"/>
  </r>
  <r>
    <n v="932172"/>
    <x v="5"/>
    <x v="61"/>
    <x v="1"/>
    <x v="2"/>
    <n v="19053.393338000002"/>
    <n v="12901.007949999999"/>
    <n v="44947.262298000001"/>
    <n v="41113.260823999997"/>
    <n v="31954.401288000001"/>
  </r>
  <r>
    <n v="932173"/>
    <x v="5"/>
    <x v="61"/>
    <x v="1"/>
    <x v="3"/>
    <n v="35931.137818000003"/>
    <n v="0"/>
    <n v="44553.798352999998"/>
    <n v="36186.595022000001"/>
    <n v="35931.137818000003"/>
  </r>
  <r>
    <n v="932174"/>
    <x v="5"/>
    <x v="61"/>
    <x v="2"/>
    <x v="0"/>
    <n v="2816.3633799999998"/>
    <n v="0"/>
    <n v="3856.6529999999998"/>
    <n v="3385.7556690000001"/>
    <n v="2816.3633799999998"/>
  </r>
  <r>
    <n v="932175"/>
    <x v="5"/>
    <x v="61"/>
    <x v="2"/>
    <x v="1"/>
    <n v="2334.1760949999998"/>
    <n v="0"/>
    <n v="2816.3633799999998"/>
    <n v="2713.5661169999998"/>
    <n v="2334.1760949999998"/>
  </r>
  <r>
    <n v="932176"/>
    <x v="5"/>
    <x v="61"/>
    <x v="2"/>
    <x v="2"/>
    <n v="17.093146000000001"/>
    <n v="1917.6390220000001"/>
    <n v="2334.1760949999998"/>
    <n v="2207.4303329999998"/>
    <n v="1934.732168"/>
  </r>
  <r>
    <n v="932177"/>
    <x v="5"/>
    <x v="61"/>
    <x v="2"/>
    <x v="3"/>
    <n v="15797.827422"/>
    <n v="0"/>
    <n v="19053.393338000002"/>
    <n v="16726.974011999999"/>
    <n v="15797.827422"/>
  </r>
  <r>
    <n v="932178"/>
    <x v="5"/>
    <x v="61"/>
    <x v="3"/>
    <x v="0"/>
    <n v="8.4370989999999999"/>
    <n v="0"/>
    <n v="13.948650000000001"/>
    <n v="13.11731"/>
    <n v="8.4370989999999999"/>
  </r>
  <r>
    <n v="932179"/>
    <x v="5"/>
    <x v="61"/>
    <x v="3"/>
    <x v="1"/>
    <n v="7.3005709999999997"/>
    <n v="0"/>
    <n v="8.4370989999999999"/>
    <n v="8.2902939999999994"/>
    <n v="7.3005709999999997"/>
  </r>
  <r>
    <n v="932180"/>
    <x v="5"/>
    <x v="61"/>
    <x v="3"/>
    <x v="2"/>
    <n v="0"/>
    <n v="6.9957450000000003"/>
    <n v="7.3005709999999997"/>
    <n v="7.1107560000000003"/>
    <n v="6.9957450000000003"/>
  </r>
  <r>
    <n v="932181"/>
    <x v="5"/>
    <x v="61"/>
    <x v="3"/>
    <x v="3"/>
    <n v="12.635592000000001"/>
    <n v="0"/>
    <n v="17.093146000000001"/>
    <n v="16.074394000000002"/>
    <n v="12.635592000000001"/>
  </r>
  <r>
    <n v="932182"/>
    <x v="5"/>
    <x v="62"/>
    <x v="0"/>
    <x v="0"/>
    <n v="236595.21131399999"/>
    <n v="0"/>
    <n v="318938.46594999998"/>
    <n v="236748.02327500001"/>
    <n v="236595.21131399999"/>
  </r>
  <r>
    <n v="932183"/>
    <x v="5"/>
    <x v="62"/>
    <x v="0"/>
    <x v="1"/>
    <n v="216870.69439399999"/>
    <n v="0"/>
    <n v="236595.21131399999"/>
    <n v="217289.04207"/>
    <n v="216870.69439399999"/>
  </r>
  <r>
    <n v="932184"/>
    <x v="5"/>
    <x v="62"/>
    <x v="0"/>
    <x v="2"/>
    <n v="187766.080889"/>
    <n v="1407.996171"/>
    <n v="216870.69439399999"/>
    <n v="190867.898136"/>
    <n v="189174.07706000001"/>
  </r>
  <r>
    <n v="932185"/>
    <x v="5"/>
    <x v="62"/>
    <x v="0"/>
    <x v="3"/>
    <n v="236595.61262999999"/>
    <n v="0"/>
    <n v="318938.46594999998"/>
    <n v="236748.02327500001"/>
    <n v="236595.61262999999"/>
  </r>
  <r>
    <n v="932186"/>
    <x v="5"/>
    <x v="62"/>
    <x v="1"/>
    <x v="0"/>
    <n v="133816.189564"/>
    <n v="0"/>
    <n v="164937.09555"/>
    <n v="133961.909006"/>
    <n v="133816.189564"/>
  </r>
  <r>
    <n v="932187"/>
    <x v="5"/>
    <x v="62"/>
    <x v="1"/>
    <x v="1"/>
    <n v="124871.69476899999"/>
    <n v="0"/>
    <n v="133816.189564"/>
    <n v="126094.99542599999"/>
    <n v="124871.69476899999"/>
  </r>
  <r>
    <n v="932188"/>
    <x v="5"/>
    <x v="62"/>
    <x v="1"/>
    <x v="2"/>
    <n v="95467.504381000006"/>
    <n v="13564.489347000001"/>
    <n v="124871.69476899999"/>
    <n v="114220.13920600001"/>
    <n v="109031.993728"/>
  </r>
  <r>
    <n v="932189"/>
    <x v="5"/>
    <x v="62"/>
    <x v="1"/>
    <x v="3"/>
    <n v="152114.05634700001"/>
    <n v="0"/>
    <n v="187766.080889"/>
    <n v="152503.61089800001"/>
    <n v="152114.05634700001"/>
  </r>
  <r>
    <n v="932190"/>
    <x v="5"/>
    <x v="62"/>
    <x v="2"/>
    <x v="0"/>
    <n v="68813.474138000005"/>
    <n v="0"/>
    <n v="78964.150500000003"/>
    <n v="69322.627724000005"/>
    <n v="68813.474138000005"/>
  </r>
  <r>
    <n v="932191"/>
    <x v="5"/>
    <x v="62"/>
    <x v="2"/>
    <x v="1"/>
    <n v="64607.328690000002"/>
    <n v="0"/>
    <n v="68813.474138000005"/>
    <n v="66301.782332000002"/>
    <n v="64607.328690000002"/>
  </r>
  <r>
    <n v="932192"/>
    <x v="5"/>
    <x v="62"/>
    <x v="2"/>
    <x v="2"/>
    <n v="17770.141958"/>
    <n v="37390.599126000001"/>
    <n v="64607.328690000002"/>
    <n v="61099.150741999998"/>
    <n v="55160.741084000001"/>
  </r>
  <r>
    <n v="932193"/>
    <x v="5"/>
    <x v="62"/>
    <x v="2"/>
    <x v="3"/>
    <n v="83269.130181"/>
    <n v="0"/>
    <n v="95467.504381000006"/>
    <n v="83810.922095999995"/>
    <n v="83269.130181"/>
  </r>
  <r>
    <n v="932194"/>
    <x v="5"/>
    <x v="62"/>
    <x v="3"/>
    <x v="0"/>
    <n v="13466.941631"/>
    <n v="0"/>
    <n v="14320.83675"/>
    <n v="13467.31488"/>
    <n v="13466.941631"/>
  </r>
  <r>
    <n v="932195"/>
    <x v="5"/>
    <x v="62"/>
    <x v="3"/>
    <x v="1"/>
    <n v="12948.153491999999"/>
    <n v="0"/>
    <n v="13466.941631"/>
    <n v="13232.616846000001"/>
    <n v="12948.153491999999"/>
  </r>
  <r>
    <n v="932196"/>
    <x v="5"/>
    <x v="62"/>
    <x v="3"/>
    <x v="2"/>
    <n v="0"/>
    <n v="11146.771199999999"/>
    <n v="12948.153491999999"/>
    <n v="12611.501501000001"/>
    <n v="11146.771199999999"/>
  </r>
  <r>
    <n v="932197"/>
    <x v="5"/>
    <x v="62"/>
    <x v="3"/>
    <x v="3"/>
    <n v="16710.625372999999"/>
    <n v="0"/>
    <n v="17770.141958"/>
    <n v="16711.041497999999"/>
    <n v="16710.625372999999"/>
  </r>
  <r>
    <n v="932198"/>
    <x v="5"/>
    <x v="63"/>
    <x v="0"/>
    <x v="0"/>
    <n v="9852.0349260000003"/>
    <n v="0"/>
    <n v="13280.88125"/>
    <n v="9858.3981519999998"/>
    <n v="9852.0349260000003"/>
  </r>
  <r>
    <n v="932199"/>
    <x v="5"/>
    <x v="63"/>
    <x v="0"/>
    <x v="1"/>
    <n v="9030.6885070000008"/>
    <n v="0"/>
    <n v="9852.0349260000003"/>
    <n v="9048.1088760000002"/>
    <n v="9030.6885070000008"/>
  </r>
  <r>
    <n v="932200"/>
    <x v="5"/>
    <x v="63"/>
    <x v="0"/>
    <x v="2"/>
    <n v="7818.7465270000002"/>
    <n v="58.630212"/>
    <n v="9030.6885070000008"/>
    <n v="7947.9089549999999"/>
    <n v="7877.3767399999997"/>
  </r>
  <r>
    <n v="932201"/>
    <x v="5"/>
    <x v="63"/>
    <x v="0"/>
    <x v="3"/>
    <n v="9852.0516370000005"/>
    <n v="0"/>
    <n v="13280.88125"/>
    <n v="9858.3981519999998"/>
    <n v="9852.0516370000005"/>
  </r>
  <r>
    <n v="932202"/>
    <x v="5"/>
    <x v="63"/>
    <x v="1"/>
    <x v="0"/>
    <n v="5579.5294700000004"/>
    <n v="0"/>
    <n v="6877.1304"/>
    <n v="5585.6053110000003"/>
    <n v="5579.5294700000004"/>
  </r>
  <r>
    <n v="932203"/>
    <x v="5"/>
    <x v="63"/>
    <x v="1"/>
    <x v="1"/>
    <n v="5206.5845179999997"/>
    <n v="0"/>
    <n v="5579.5294700000004"/>
    <n v="5257.5906189999996"/>
    <n v="5206.5845179999997"/>
  </r>
  <r>
    <n v="932204"/>
    <x v="5"/>
    <x v="63"/>
    <x v="1"/>
    <x v="2"/>
    <n v="3976.1330779999998"/>
    <n v="564.94840999999997"/>
    <n v="5206.5845179999997"/>
    <n v="4762.4628590000002"/>
    <n v="4541.0814879999998"/>
  </r>
  <r>
    <n v="932205"/>
    <x v="5"/>
    <x v="63"/>
    <x v="1"/>
    <x v="3"/>
    <n v="6334.1645319999998"/>
    <n v="0"/>
    <n v="7818.7465270000002"/>
    <n v="6350.385929"/>
    <n v="6334.1645319999998"/>
  </r>
  <r>
    <n v="932206"/>
    <x v="5"/>
    <x v="63"/>
    <x v="2"/>
    <x v="0"/>
    <n v="2868.230967"/>
    <n v="0"/>
    <n v="3291.32375"/>
    <n v="2889.4531200000001"/>
    <n v="2868.230967"/>
  </r>
  <r>
    <n v="932207"/>
    <x v="5"/>
    <x v="63"/>
    <x v="2"/>
    <x v="1"/>
    <n v="2692.913607"/>
    <n v="0"/>
    <n v="2868.230967"/>
    <n v="2763.5405369999999"/>
    <n v="2692.913607"/>
  </r>
  <r>
    <n v="932208"/>
    <x v="5"/>
    <x v="63"/>
    <x v="2"/>
    <x v="2"/>
    <n v="740.68156099999999"/>
    <n v="1558.4865560000001"/>
    <n v="2692.913607"/>
    <n v="2546.6883979999998"/>
    <n v="2299.1681170000002"/>
  </r>
  <r>
    <n v="932209"/>
    <x v="5"/>
    <x v="63"/>
    <x v="2"/>
    <x v="3"/>
    <n v="3468.0820979999999"/>
    <n v="0"/>
    <n v="3976.1330779999998"/>
    <n v="3490.6472290000002"/>
    <n v="3468.0820979999999"/>
  </r>
  <r>
    <n v="932210"/>
    <x v="5"/>
    <x v="63"/>
    <x v="3"/>
    <x v="0"/>
    <n v="561.02351699999997"/>
    <n v="0"/>
    <n v="596.59619999999995"/>
    <n v="561.03906600000005"/>
    <n v="561.02351699999997"/>
  </r>
  <r>
    <n v="932211"/>
    <x v="5"/>
    <x v="63"/>
    <x v="3"/>
    <x v="1"/>
    <n v="539.41116"/>
    <n v="0"/>
    <n v="561.02351699999997"/>
    <n v="551.261708"/>
    <n v="539.41116"/>
  </r>
  <r>
    <n v="932212"/>
    <x v="5"/>
    <x v="63"/>
    <x v="3"/>
    <x v="2"/>
    <n v="0"/>
    <n v="464.36681399999998"/>
    <n v="539.41116"/>
    <n v="525.38647000000003"/>
    <n v="464.36681399999998"/>
  </r>
  <r>
    <n v="932213"/>
    <x v="5"/>
    <x v="63"/>
    <x v="3"/>
    <x v="3"/>
    <n v="696.51959599999998"/>
    <n v="0"/>
    <n v="740.68156099999999"/>
    <n v="696.53693999999996"/>
    <n v="696.51959599999998"/>
  </r>
  <r>
    <n v="932214"/>
    <x v="5"/>
    <x v="64"/>
    <x v="0"/>
    <x v="0"/>
    <n v="192049.35584999999"/>
    <n v="0"/>
    <n v="259027.27075"/>
    <n v="192275.94307800001"/>
    <n v="192049.35584999999"/>
  </r>
  <r>
    <n v="932215"/>
    <x v="5"/>
    <x v="64"/>
    <x v="0"/>
    <x v="1"/>
    <n v="175774.24650199999"/>
    <n v="0"/>
    <n v="192049.35584999999"/>
    <n v="176378.12841199999"/>
    <n v="175774.24650199999"/>
  </r>
  <r>
    <n v="932216"/>
    <x v="5"/>
    <x v="64"/>
    <x v="0"/>
    <x v="2"/>
    <n v="150960.70029899999"/>
    <n v="1453.6272630000001"/>
    <n v="175774.24650199999"/>
    <n v="154698.91434700001"/>
    <n v="152414.32756100001"/>
  </r>
  <r>
    <n v="932217"/>
    <x v="5"/>
    <x v="64"/>
    <x v="0"/>
    <x v="3"/>
    <n v="192064.56700700001"/>
    <n v="0"/>
    <n v="259027.27075"/>
    <n v="192275.94307800001"/>
    <n v="192064.56700700001"/>
  </r>
  <r>
    <n v="932218"/>
    <x v="5"/>
    <x v="64"/>
    <x v="1"/>
    <x v="0"/>
    <n v="169645.31327499999"/>
    <n v="0"/>
    <n v="209096.62395000001"/>
    <n v="169828.27797200001"/>
    <n v="169645.31327499999"/>
  </r>
  <r>
    <n v="932219"/>
    <x v="5"/>
    <x v="64"/>
    <x v="1"/>
    <x v="1"/>
    <n v="158410.14183800001"/>
    <n v="0"/>
    <n v="169645.31327499999"/>
    <n v="159856.77869899999"/>
    <n v="158410.14183800001"/>
  </r>
  <r>
    <n v="932220"/>
    <x v="5"/>
    <x v="64"/>
    <x v="1"/>
    <x v="2"/>
    <n v="132664.31519200001"/>
    <n v="8694.8676309999992"/>
    <n v="158410.14183800001"/>
    <n v="144897.756739"/>
    <n v="141359.18282300001"/>
  </r>
  <r>
    <n v="932221"/>
    <x v="5"/>
    <x v="64"/>
    <x v="1"/>
    <x v="3"/>
    <n v="122486.275953"/>
    <n v="0"/>
    <n v="150960.70029899999"/>
    <n v="122610.28078299999"/>
    <n v="122486.275953"/>
  </r>
  <r>
    <n v="932222"/>
    <x v="5"/>
    <x v="64"/>
    <x v="2"/>
    <x v="0"/>
    <n v="98548.932333000004"/>
    <n v="0"/>
    <n v="113633.97840000001"/>
    <n v="99759.269637000005"/>
    <n v="98548.932333000004"/>
  </r>
  <r>
    <n v="932223"/>
    <x v="5"/>
    <x v="64"/>
    <x v="2"/>
    <x v="1"/>
    <n v="93961.264479999998"/>
    <n v="0"/>
    <n v="98548.932333000004"/>
    <n v="94951.896303000001"/>
    <n v="93961.264479999998"/>
  </r>
  <r>
    <n v="932224"/>
    <x v="5"/>
    <x v="64"/>
    <x v="2"/>
    <x v="2"/>
    <n v="63693.971310000001"/>
    <n v="15197.042675999999"/>
    <n v="93961.264479999998"/>
    <n v="88859.167818999995"/>
    <n v="78891.013986000005"/>
  </r>
  <r>
    <n v="932225"/>
    <x v="5"/>
    <x v="64"/>
    <x v="2"/>
    <x v="3"/>
    <n v="115191.60507600001"/>
    <n v="0"/>
    <n v="132664.31519200001"/>
    <n v="116466.002307"/>
    <n v="115191.60507600001"/>
  </r>
  <r>
    <n v="932226"/>
    <x v="5"/>
    <x v="64"/>
    <x v="3"/>
    <x v="0"/>
    <n v="12619.573222999999"/>
    <n v="0"/>
    <n v="13838.9882"/>
    <n v="13014.184503"/>
    <n v="12619.573222999999"/>
  </r>
  <r>
    <n v="932227"/>
    <x v="5"/>
    <x v="64"/>
    <x v="3"/>
    <x v="1"/>
    <n v="12274.563693"/>
    <n v="0"/>
    <n v="12619.573222999999"/>
    <n v="12399.992649"/>
    <n v="12274.563693"/>
  </r>
  <r>
    <n v="932228"/>
    <x v="5"/>
    <x v="64"/>
    <x v="3"/>
    <x v="2"/>
    <n v="0"/>
    <n v="6316.5913769999997"/>
    <n v="12274.563693"/>
    <n v="11955.425037000001"/>
    <n v="6316.5913769999997"/>
  </r>
  <r>
    <n v="932229"/>
    <x v="5"/>
    <x v="64"/>
    <x v="3"/>
    <x v="3"/>
    <n v="58260.372102000001"/>
    <n v="0"/>
    <n v="63693.971310000001"/>
    <n v="59897.810619999997"/>
    <n v="58260.372102000001"/>
  </r>
  <r>
    <n v="932230"/>
    <x v="5"/>
    <x v="65"/>
    <x v="0"/>
    <x v="0"/>
    <n v="10107.860833999999"/>
    <n v="0"/>
    <n v="13633.01425"/>
    <n v="10119.786478"/>
    <n v="10107.860833999999"/>
  </r>
  <r>
    <n v="932231"/>
    <x v="5"/>
    <x v="65"/>
    <x v="0"/>
    <x v="1"/>
    <n v="9251.2761320000009"/>
    <n v="0"/>
    <n v="10107.860833999999"/>
    <n v="9283.0593900000003"/>
    <n v="9251.2761320000009"/>
  </r>
  <r>
    <n v="932232"/>
    <x v="5"/>
    <x v="65"/>
    <x v="0"/>
    <x v="2"/>
    <n v="7945.3000160000001"/>
    <n v="76.506698"/>
    <n v="9251.2761320000009"/>
    <n v="8142.0481239999999"/>
    <n v="8021.8067140000003"/>
  </r>
  <r>
    <n v="932233"/>
    <x v="5"/>
    <x v="65"/>
    <x v="0"/>
    <x v="3"/>
    <n v="10108.661421000001"/>
    <n v="0"/>
    <n v="13633.01425"/>
    <n v="10119.786478"/>
    <n v="10108.661421000001"/>
  </r>
  <r>
    <n v="932234"/>
    <x v="5"/>
    <x v="65"/>
    <x v="1"/>
    <x v="0"/>
    <n v="8928.8431909999999"/>
    <n v="0"/>
    <n v="11005.2611"/>
    <n v="8938.4730650000001"/>
    <n v="8928.8431909999999"/>
  </r>
  <r>
    <n v="932235"/>
    <x v="5"/>
    <x v="65"/>
    <x v="1"/>
    <x v="1"/>
    <n v="8337.508941"/>
    <n v="0"/>
    <n v="8928.8431909999999"/>
    <n v="8413.6489390000006"/>
    <n v="8337.508941"/>
  </r>
  <r>
    <n v="932236"/>
    <x v="5"/>
    <x v="65"/>
    <x v="1"/>
    <x v="2"/>
    <n v="6975.66068"/>
    <n v="457.18734699999999"/>
    <n v="8337.508941"/>
    <n v="7626.3194290000001"/>
    <n v="7432.8480259999997"/>
  </r>
  <r>
    <n v="932237"/>
    <x v="5"/>
    <x v="65"/>
    <x v="1"/>
    <x v="3"/>
    <n v="6446.646103"/>
    <n v="0"/>
    <n v="7945.3000160000001"/>
    <n v="6453.172673"/>
    <n v="6446.646103"/>
  </r>
  <r>
    <n v="932238"/>
    <x v="5"/>
    <x v="65"/>
    <x v="2"/>
    <x v="0"/>
    <n v="5190.724518"/>
    <n v="0"/>
    <n v="5985.2772000000004"/>
    <n v="5254.4748540000001"/>
    <n v="5190.724518"/>
  </r>
  <r>
    <n v="932239"/>
    <x v="5"/>
    <x v="65"/>
    <x v="2"/>
    <x v="1"/>
    <n v="4949.084965"/>
    <n v="0"/>
    <n v="5190.724518"/>
    <n v="5001.2630730000001"/>
    <n v="4949.084965"/>
  </r>
  <r>
    <n v="932240"/>
    <x v="5"/>
    <x v="65"/>
    <x v="2"/>
    <x v="2"/>
    <n v="3352.1036570000001"/>
    <n v="799.79409799999996"/>
    <n v="4949.084965"/>
    <n v="4680.3496510000004"/>
    <n v="4151.897755"/>
  </r>
  <r>
    <n v="932241"/>
    <x v="5"/>
    <x v="65"/>
    <x v="2"/>
    <x v="3"/>
    <n v="6056.9230619999998"/>
    <n v="0"/>
    <n v="6975.66068"/>
    <n v="6123.932511"/>
    <n v="6056.9230619999998"/>
  </r>
  <r>
    <n v="932242"/>
    <x v="5"/>
    <x v="65"/>
    <x v="3"/>
    <x v="0"/>
    <n v="667.88621599999999"/>
    <n v="0"/>
    <n v="732.42330000000004"/>
    <n v="688.77087100000006"/>
    <n v="667.88621599999999"/>
  </r>
  <r>
    <n v="932243"/>
    <x v="5"/>
    <x v="65"/>
    <x v="3"/>
    <x v="1"/>
    <n v="649.62671499999999"/>
    <n v="0"/>
    <n v="667.88621599999999"/>
    <n v="656.264996"/>
    <n v="649.62671499999999"/>
  </r>
  <r>
    <n v="932244"/>
    <x v="5"/>
    <x v="65"/>
    <x v="3"/>
    <x v="2"/>
    <n v="0"/>
    <n v="332.36505499999998"/>
    <n v="649.62671499999999"/>
    <n v="632.73642099999995"/>
    <n v="332.36505499999998"/>
  </r>
  <r>
    <n v="932245"/>
    <x v="5"/>
    <x v="65"/>
    <x v="3"/>
    <x v="3"/>
    <n v="3066.1427189999999"/>
    <n v="0"/>
    <n v="3352.1036570000001"/>
    <n v="3152.3182790000001"/>
    <n v="3066.1427189999999"/>
  </r>
  <r>
    <n v="932246"/>
    <x v="5"/>
    <x v="66"/>
    <x v="0"/>
    <x v="0"/>
    <n v="3143.0449520000002"/>
    <n v="0"/>
    <n v="4237.2120000000004"/>
    <n v="3145.2824679999999"/>
    <n v="3143.0449520000002"/>
  </r>
  <r>
    <n v="932247"/>
    <x v="5"/>
    <x v="66"/>
    <x v="0"/>
    <x v="1"/>
    <n v="2881.754316"/>
    <n v="0"/>
    <n v="3143.0449520000002"/>
    <n v="2886.5724829999999"/>
    <n v="2881.754316"/>
  </r>
  <r>
    <n v="932248"/>
    <x v="5"/>
    <x v="66"/>
    <x v="0"/>
    <x v="2"/>
    <n v="2502.4187480000001"/>
    <n v="8.2125509999999995"/>
    <n v="2881.754316"/>
    <n v="2536.2319739999998"/>
    <n v="2510.6312990000001"/>
  </r>
  <r>
    <n v="932249"/>
    <x v="5"/>
    <x v="66"/>
    <x v="0"/>
    <x v="3"/>
    <n v="3141.4809019999998"/>
    <n v="0"/>
    <n v="4237.2120000000004"/>
    <n v="3145.2824679999999"/>
    <n v="3141.4809019999998"/>
  </r>
  <r>
    <n v="932250"/>
    <x v="5"/>
    <x v="66"/>
    <x v="1"/>
    <x v="0"/>
    <n v="1267.1764290000001"/>
    <n v="0"/>
    <n v="1561.2145499999999"/>
    <n v="1268.018458"/>
    <n v="1267.1764290000001"/>
  </r>
  <r>
    <n v="932251"/>
    <x v="5"/>
    <x v="66"/>
    <x v="1"/>
    <x v="1"/>
    <n v="1192.3542339999999"/>
    <n v="0"/>
    <n v="1267.1764290000001"/>
    <n v="1194.0603490000001"/>
    <n v="1192.3542339999999"/>
  </r>
  <r>
    <n v="932252"/>
    <x v="5"/>
    <x v="66"/>
    <x v="1"/>
    <x v="2"/>
    <n v="911.75778100000002"/>
    <n v="99.003265999999996"/>
    <n v="1192.3542339999999"/>
    <n v="1090.6464169999999"/>
    <n v="1010.761047"/>
  </r>
  <r>
    <n v="932253"/>
    <x v="5"/>
    <x v="66"/>
    <x v="1"/>
    <x v="3"/>
    <n v="2030.2730309999999"/>
    <n v="0"/>
    <n v="2502.4187480000001"/>
    <n v="2032.4645069999999"/>
    <n v="2030.2730309999999"/>
  </r>
  <r>
    <n v="932254"/>
    <x v="5"/>
    <x v="66"/>
    <x v="2"/>
    <x v="0"/>
    <n v="295.98143199999998"/>
    <n v="0"/>
    <n v="338.20260000000002"/>
    <n v="296.90806300000003"/>
    <n v="295.98143199999998"/>
  </r>
  <r>
    <n v="932255"/>
    <x v="5"/>
    <x v="66"/>
    <x v="2"/>
    <x v="1"/>
    <n v="284.18616700000001"/>
    <n v="0"/>
    <n v="295.98143199999998"/>
    <n v="285.17810900000001"/>
    <n v="284.18616700000001"/>
  </r>
  <r>
    <n v="932256"/>
    <x v="5"/>
    <x v="66"/>
    <x v="2"/>
    <x v="2"/>
    <n v="148.183683"/>
    <n v="90.996987000000004"/>
    <n v="284.18616700000001"/>
    <n v="268.75485800000001"/>
    <n v="239.18066999999999"/>
  </r>
  <r>
    <n v="932257"/>
    <x v="5"/>
    <x v="66"/>
    <x v="2"/>
    <x v="3"/>
    <n v="790.52737000000002"/>
    <n v="0"/>
    <n v="911.75778100000002"/>
    <n v="800.43215599999996"/>
    <n v="790.52737000000002"/>
  </r>
  <r>
    <n v="932258"/>
    <x v="5"/>
    <x v="66"/>
    <x v="3"/>
    <x v="0"/>
    <n v="551.32892500000003"/>
    <n v="0"/>
    <n v="608.94475"/>
    <n v="572.65164300000004"/>
    <n v="551.32892500000003"/>
  </r>
  <r>
    <n v="932259"/>
    <x v="5"/>
    <x v="66"/>
    <x v="3"/>
    <x v="1"/>
    <n v="535.36172799999997"/>
    <n v="0"/>
    <n v="551.32892500000003"/>
    <n v="541.73580200000004"/>
    <n v="535.36172799999997"/>
  </r>
  <r>
    <n v="932260"/>
    <x v="5"/>
    <x v="66"/>
    <x v="3"/>
    <x v="2"/>
    <n v="0"/>
    <n v="414.99807299999998"/>
    <n v="535.36172799999997"/>
    <n v="521.44232299999999"/>
    <n v="414.99807299999998"/>
  </r>
  <r>
    <n v="932261"/>
    <x v="5"/>
    <x v="66"/>
    <x v="3"/>
    <x v="3"/>
    <n v="121.18529700000001"/>
    <n v="0"/>
    <n v="148.183683"/>
    <n v="139.35193599999999"/>
    <n v="121.18529700000001"/>
  </r>
  <r>
    <n v="932262"/>
    <x v="5"/>
    <x v="67"/>
    <x v="0"/>
    <x v="0"/>
    <n v="2677.468828"/>
    <n v="0"/>
    <n v="3609.558"/>
    <n v="2679.3749029999999"/>
    <n v="2677.468828"/>
  </r>
  <r>
    <n v="932263"/>
    <x v="5"/>
    <x v="67"/>
    <x v="0"/>
    <x v="1"/>
    <n v="2454.8829150000001"/>
    <n v="0"/>
    <n v="2677.468828"/>
    <n v="2458.9873720000001"/>
    <n v="2454.8829150000001"/>
  </r>
  <r>
    <n v="932264"/>
    <x v="5"/>
    <x v="67"/>
    <x v="0"/>
    <x v="2"/>
    <n v="2131.7379470000001"/>
    <n v="6.9960339999999999"/>
    <n v="2454.8829150000001"/>
    <n v="2160.542453"/>
    <n v="2138.7339809999999"/>
  </r>
  <r>
    <n v="932265"/>
    <x v="5"/>
    <x v="67"/>
    <x v="0"/>
    <x v="3"/>
    <n v="2676.1364600000002"/>
    <n v="0"/>
    <n v="3609.558"/>
    <n v="2679.3749029999999"/>
    <n v="2676.1364600000002"/>
  </r>
  <r>
    <n v="932266"/>
    <x v="5"/>
    <x v="67"/>
    <x v="1"/>
    <x v="0"/>
    <n v="750.10841300000004"/>
    <n v="0"/>
    <n v="924.16504999999995"/>
    <n v="750.606854"/>
    <n v="750.10841300000004"/>
  </r>
  <r>
    <n v="932267"/>
    <x v="5"/>
    <x v="67"/>
    <x v="1"/>
    <x v="1"/>
    <n v="705.81721800000003"/>
    <n v="0"/>
    <n v="750.10841300000004"/>
    <n v="706.82715700000006"/>
    <n v="705.81721800000003"/>
  </r>
  <r>
    <n v="932268"/>
    <x v="5"/>
    <x v="67"/>
    <x v="1"/>
    <x v="2"/>
    <n v="534.10976500000004"/>
    <n v="57.996336999999997"/>
    <n v="705.81721800000003"/>
    <n v="645.61100899999997"/>
    <n v="592.10610199999996"/>
  </r>
  <r>
    <n v="932269"/>
    <x v="5"/>
    <x v="67"/>
    <x v="1"/>
    <x v="3"/>
    <n v="1729.530706"/>
    <n v="0"/>
    <n v="2131.7379470000001"/>
    <n v="1731.397561"/>
    <n v="1729.530706"/>
  </r>
  <r>
    <n v="932270"/>
    <x v="5"/>
    <x v="67"/>
    <x v="2"/>
    <x v="0"/>
    <n v="172.428687"/>
    <n v="0"/>
    <n v="197.02529999999999"/>
    <n v="172.96851100000001"/>
    <n v="172.428687"/>
  </r>
  <r>
    <n v="932271"/>
    <x v="5"/>
    <x v="67"/>
    <x v="2"/>
    <x v="1"/>
    <n v="165.55716899999999"/>
    <n v="0"/>
    <n v="172.428687"/>
    <n v="166.13504"/>
    <n v="165.55716899999999"/>
  </r>
  <r>
    <n v="932272"/>
    <x v="5"/>
    <x v="67"/>
    <x v="2"/>
    <x v="2"/>
    <n v="84.689004999999995"/>
    <n v="52.006025000000001"/>
    <n v="165.55716899999999"/>
    <n v="156.56741400000001"/>
    <n v="136.69503"/>
  </r>
  <r>
    <n v="932273"/>
    <x v="5"/>
    <x v="67"/>
    <x v="2"/>
    <x v="3"/>
    <n v="463.09271699999999"/>
    <n v="0"/>
    <n v="534.10976500000004"/>
    <n v="468.89496300000002"/>
    <n v="463.09271699999999"/>
  </r>
  <r>
    <n v="932274"/>
    <x v="5"/>
    <x v="67"/>
    <x v="3"/>
    <x v="0"/>
    <n v="330.16603099999998"/>
    <n v="0"/>
    <n v="364.66955000000002"/>
    <n v="342.93524500000001"/>
    <n v="330.16603099999998"/>
  </r>
  <r>
    <n v="932275"/>
    <x v="5"/>
    <x v="67"/>
    <x v="3"/>
    <x v="1"/>
    <n v="320.603996"/>
    <n v="0"/>
    <n v="330.16603099999998"/>
    <n v="324.42114199999997"/>
    <n v="320.603996"/>
  </r>
  <r>
    <n v="932276"/>
    <x v="5"/>
    <x v="67"/>
    <x v="3"/>
    <x v="2"/>
    <n v="0"/>
    <n v="239.99830499999999"/>
    <n v="320.603996"/>
    <n v="312.26829199999997"/>
    <n v="239.99830499999999"/>
  </r>
  <r>
    <n v="932277"/>
    <x v="5"/>
    <x v="67"/>
    <x v="3"/>
    <x v="3"/>
    <n v="69.259057999999996"/>
    <n v="0"/>
    <n v="84.689004999999995"/>
    <n v="79.641540000000006"/>
    <n v="69.259057999999996"/>
  </r>
  <r>
    <n v="937683"/>
    <x v="6"/>
    <x v="0"/>
    <x v="0"/>
    <x v="0"/>
    <n v="101565.296667"/>
    <n v="0"/>
    <n v="136962.47824999999"/>
    <n v="101667.247605"/>
    <n v="101565.296667"/>
  </r>
  <r>
    <n v="937684"/>
    <x v="6"/>
    <x v="0"/>
    <x v="0"/>
    <x v="1"/>
    <n v="93195.490046999999"/>
    <n v="0"/>
    <n v="101565.296667"/>
    <n v="93277.568459000002"/>
    <n v="93195.490046999999"/>
  </r>
  <r>
    <n v="937685"/>
    <x v="6"/>
    <x v="0"/>
    <x v="0"/>
    <x v="2"/>
    <n v="81389.032114999995"/>
    <n v="319.78133200000002"/>
    <n v="93195.490046999999"/>
    <n v="82021.350791000004"/>
    <n v="81708.813446999993"/>
  </r>
  <r>
    <n v="937686"/>
    <x v="6"/>
    <x v="0"/>
    <x v="0"/>
    <x v="3"/>
    <n v="101560.82951900001"/>
    <n v="0"/>
    <n v="136962.47824999999"/>
    <n v="101667.247605"/>
    <n v="101560.82951900001"/>
  </r>
  <r>
    <n v="937687"/>
    <x v="6"/>
    <x v="0"/>
    <x v="1"/>
    <x v="0"/>
    <n v="33334.485664"/>
    <n v="0"/>
    <n v="41218.626349999999"/>
    <n v="33477.768321000003"/>
    <n v="33334.485664"/>
  </r>
  <r>
    <n v="937688"/>
    <x v="6"/>
    <x v="0"/>
    <x v="1"/>
    <x v="1"/>
    <n v="31155.277789"/>
    <n v="0"/>
    <n v="33334.485664"/>
    <n v="31411.085841"/>
    <n v="31155.277789"/>
  </r>
  <r>
    <n v="937689"/>
    <x v="6"/>
    <x v="0"/>
    <x v="1"/>
    <x v="2"/>
    <n v="25284.869105000002"/>
    <n v="2179.9592280000002"/>
    <n v="31155.277789"/>
    <n v="28497.732594000001"/>
    <n v="27464.828332000001"/>
  </r>
  <r>
    <n v="937690"/>
    <x v="6"/>
    <x v="0"/>
    <x v="1"/>
    <x v="3"/>
    <n v="65828.589756999994"/>
    <n v="0"/>
    <n v="81389.032114999995"/>
    <n v="66104.171883999996"/>
    <n v="65828.589756999994"/>
  </r>
  <r>
    <n v="937691"/>
    <x v="6"/>
    <x v="0"/>
    <x v="2"/>
    <x v="0"/>
    <n v="1292.269335"/>
    <n v="0"/>
    <n v="1495.8320000000001"/>
    <n v="1313.1909129999999"/>
    <n v="1292.269335"/>
  </r>
  <r>
    <n v="937692"/>
    <x v="6"/>
    <x v="0"/>
    <x v="2"/>
    <x v="1"/>
    <n v="1168.506091"/>
    <n v="0"/>
    <n v="1292.269335"/>
    <n v="1245.101504"/>
    <n v="1168.506091"/>
  </r>
  <r>
    <n v="937693"/>
    <x v="6"/>
    <x v="0"/>
    <x v="2"/>
    <x v="2"/>
    <n v="151.77737200000001"/>
    <n v="879.51766599999996"/>
    <n v="1168.506091"/>
    <n v="1105.05621"/>
    <n v="1031.2950370000001"/>
  </r>
  <r>
    <n v="937694"/>
    <x v="6"/>
    <x v="0"/>
    <x v="2"/>
    <x v="3"/>
    <n v="21714.968288"/>
    <n v="0"/>
    <n v="25284.869105000002"/>
    <n v="22197.586587000002"/>
    <n v="21714.968288"/>
  </r>
  <r>
    <n v="937695"/>
    <x v="6"/>
    <x v="0"/>
    <x v="3"/>
    <x v="0"/>
    <n v="27.383890000000001"/>
    <n v="0"/>
    <n v="29.5334"/>
    <n v="27.773209000000001"/>
    <n v="27.383890000000001"/>
  </r>
  <r>
    <n v="937696"/>
    <x v="6"/>
    <x v="0"/>
    <x v="3"/>
    <x v="1"/>
    <n v="26.010748"/>
    <n v="0"/>
    <n v="27.383890000000001"/>
    <n v="26.907409999999999"/>
    <n v="26.010748"/>
  </r>
  <r>
    <n v="937697"/>
    <x v="6"/>
    <x v="0"/>
    <x v="3"/>
    <x v="2"/>
    <n v="0"/>
    <n v="23.465889000000001"/>
    <n v="26.010748"/>
    <n v="25.334468999999999"/>
    <n v="23.465889000000001"/>
  </r>
  <r>
    <n v="937698"/>
    <x v="6"/>
    <x v="0"/>
    <x v="3"/>
    <x v="3"/>
    <n v="138.43816200000001"/>
    <n v="0"/>
    <n v="151.77737200000001"/>
    <n v="142.73143999999999"/>
    <n v="138.43816200000001"/>
  </r>
  <r>
    <n v="937699"/>
    <x v="6"/>
    <x v="1"/>
    <x v="0"/>
    <x v="0"/>
    <n v="165749.88809299999"/>
    <n v="0"/>
    <n v="223516.45874999999"/>
    <n v="165916.26733"/>
    <n v="165749.88809299999"/>
  </r>
  <r>
    <n v="937700"/>
    <x v="6"/>
    <x v="1"/>
    <x v="0"/>
    <x v="1"/>
    <n v="152090.74903599999"/>
    <n v="0"/>
    <n v="165749.88809299999"/>
    <n v="152224.69722500001"/>
    <n v="152090.74903599999"/>
  </r>
  <r>
    <n v="937701"/>
    <x v="6"/>
    <x v="1"/>
    <x v="0"/>
    <x v="2"/>
    <n v="132823.15325999999"/>
    <n v="521.86841100000004"/>
    <n v="152090.74903599999"/>
    <n v="133855.068226"/>
    <n v="133345.02167099999"/>
  </r>
  <r>
    <n v="937702"/>
    <x v="6"/>
    <x v="1"/>
    <x v="0"/>
    <x v="3"/>
    <n v="165742.59791400001"/>
    <n v="0"/>
    <n v="223516.45874999999"/>
    <n v="165916.26733"/>
    <n v="165742.59791400001"/>
  </r>
  <r>
    <n v="937703"/>
    <x v="6"/>
    <x v="1"/>
    <x v="1"/>
    <x v="0"/>
    <n v="391463.56311500003"/>
    <n v="0"/>
    <n v="484292.12205000001"/>
    <n v="393342.061529"/>
    <n v="391463.56311500003"/>
  </r>
  <r>
    <n v="937704"/>
    <x v="6"/>
    <x v="1"/>
    <x v="1"/>
    <x v="1"/>
    <n v="365872.03343299998"/>
    <n v="0"/>
    <n v="391463.56311500003"/>
    <n v="368876.11552300001"/>
    <n v="365872.03343299998"/>
  </r>
  <r>
    <n v="937705"/>
    <x v="6"/>
    <x v="1"/>
    <x v="1"/>
    <x v="2"/>
    <n v="296494.76246200001"/>
    <n v="25562.580161999998"/>
    <n v="365872.03343299998"/>
    <n v="334663.14898100001"/>
    <n v="322057.34262499999"/>
  </r>
  <r>
    <n v="937706"/>
    <x v="6"/>
    <x v="1"/>
    <x v="1"/>
    <x v="3"/>
    <n v="107399.083362"/>
    <n v="0"/>
    <n v="132823.15325999999"/>
    <n v="107878.96507799999"/>
    <n v="107399.083362"/>
  </r>
  <r>
    <n v="937707"/>
    <x v="6"/>
    <x v="1"/>
    <x v="2"/>
    <x v="0"/>
    <n v="15313.348759"/>
    <n v="0"/>
    <n v="17743.323"/>
    <n v="15576.863262000001"/>
    <n v="15313.348759"/>
  </r>
  <r>
    <n v="937708"/>
    <x v="6"/>
    <x v="1"/>
    <x v="2"/>
    <x v="1"/>
    <n v="13846.758416000001"/>
    <n v="0"/>
    <n v="15313.348759"/>
    <n v="14754.411529000001"/>
    <n v="13846.758416000001"/>
  </r>
  <r>
    <n v="937709"/>
    <x v="6"/>
    <x v="1"/>
    <x v="2"/>
    <x v="2"/>
    <n v="1784.297419"/>
    <n v="10339.624964000001"/>
    <n v="13846.758416000001"/>
    <n v="13094.879434"/>
    <n v="12123.922382999999"/>
  </r>
  <r>
    <n v="937710"/>
    <x v="6"/>
    <x v="1"/>
    <x v="2"/>
    <x v="3"/>
    <n v="254488.962333"/>
    <n v="0"/>
    <n v="296494.76246200001"/>
    <n v="260292.75196600001"/>
    <n v="254488.962333"/>
  </r>
  <r>
    <n v="937711"/>
    <x v="6"/>
    <x v="1"/>
    <x v="3"/>
    <x v="0"/>
    <n v="322.28732100000002"/>
    <n v="0"/>
    <n v="347.58539999999999"/>
    <n v="326.86930999999998"/>
    <n v="322.28732100000002"/>
  </r>
  <r>
    <n v="937712"/>
    <x v="6"/>
    <x v="1"/>
    <x v="3"/>
    <x v="1"/>
    <n v="306.12649699999997"/>
    <n v="0"/>
    <n v="322.28732100000002"/>
    <n v="316.67952100000002"/>
    <n v="306.12649699999997"/>
  </r>
  <r>
    <n v="937713"/>
    <x v="6"/>
    <x v="1"/>
    <x v="3"/>
    <x v="2"/>
    <n v="0"/>
    <n v="272.20322399999998"/>
    <n v="306.12649699999997"/>
    <n v="298.16720800000002"/>
    <n v="272.20322399999998"/>
  </r>
  <r>
    <n v="937714"/>
    <x v="6"/>
    <x v="1"/>
    <x v="3"/>
    <x v="3"/>
    <n v="1627.4814429999999"/>
    <n v="0"/>
    <n v="1784.297419"/>
    <n v="1677.953293"/>
    <n v="1627.4814429999999"/>
  </r>
  <r>
    <n v="937715"/>
    <x v="6"/>
    <x v="2"/>
    <x v="0"/>
    <x v="0"/>
    <n v="1425.3283469999999"/>
    <n v="0"/>
    <n v="1921.6220000000001"/>
    <n v="1426.4200109999999"/>
    <n v="1425.3283469999999"/>
  </r>
  <r>
    <n v="937716"/>
    <x v="6"/>
    <x v="2"/>
    <x v="0"/>
    <x v="1"/>
    <n v="1307.6785"/>
    <n v="0"/>
    <n v="1425.3283469999999"/>
    <n v="1309.0215539999999"/>
    <n v="1307.6785"/>
  </r>
  <r>
    <n v="937717"/>
    <x v="6"/>
    <x v="2"/>
    <x v="0"/>
    <x v="2"/>
    <n v="1121.0927469999999"/>
    <n v="25.502642999999999"/>
    <n v="1307.6785"/>
    <n v="1150.8878480000001"/>
    <n v="1146.59539"/>
  </r>
  <r>
    <n v="937718"/>
    <x v="6"/>
    <x v="2"/>
    <x v="0"/>
    <x v="3"/>
    <n v="1425.0698150000001"/>
    <n v="0"/>
    <n v="1921.6220000000001"/>
    <n v="1426.4200109999999"/>
    <n v="1425.0698150000001"/>
  </r>
  <r>
    <n v="937719"/>
    <x v="6"/>
    <x v="2"/>
    <x v="1"/>
    <x v="0"/>
    <n v="3077.95381"/>
    <n v="0"/>
    <n v="3793.0176999999999"/>
    <n v="3080.6889759999999"/>
    <n v="3077.95381"/>
  </r>
  <r>
    <n v="937720"/>
    <x v="6"/>
    <x v="2"/>
    <x v="1"/>
    <x v="1"/>
    <n v="2771.6061359999999"/>
    <n v="0"/>
    <n v="3077.95381"/>
    <n v="2900.3558750000002"/>
    <n v="2771.6061359999999"/>
  </r>
  <r>
    <n v="937721"/>
    <x v="6"/>
    <x v="2"/>
    <x v="1"/>
    <x v="2"/>
    <n v="2015.070727"/>
    <n v="369.02471700000001"/>
    <n v="2771.6061359999999"/>
    <n v="2535.1881330000001"/>
    <n v="2384.095444"/>
  </r>
  <r>
    <n v="937722"/>
    <x v="6"/>
    <x v="2"/>
    <x v="1"/>
    <x v="3"/>
    <n v="908.97542599999997"/>
    <n v="0"/>
    <n v="1121.0927469999999"/>
    <n v="910.55152899999996"/>
    <n v="908.97542599999997"/>
  </r>
  <r>
    <n v="937723"/>
    <x v="6"/>
    <x v="2"/>
    <x v="2"/>
    <x v="0"/>
    <n v="1921.7534700000001"/>
    <n v="0"/>
    <n v="2310.4825000000001"/>
    <n v="2028.3725870000001"/>
    <n v="1921.7534700000001"/>
  </r>
  <r>
    <n v="937724"/>
    <x v="6"/>
    <x v="2"/>
    <x v="2"/>
    <x v="1"/>
    <n v="1780.0775410000001"/>
    <n v="0.702963"/>
    <n v="1921.7534700000001"/>
    <n v="1851.609469"/>
    <n v="1780.7805040000001"/>
  </r>
  <r>
    <n v="937725"/>
    <x v="6"/>
    <x v="2"/>
    <x v="2"/>
    <x v="2"/>
    <n v="211.40026800000001"/>
    <n v="1426.3297299999999"/>
    <n v="1780.0775410000001"/>
    <n v="1683.4193310000001"/>
    <n v="1637.729998"/>
  </r>
  <r>
    <n v="937726"/>
    <x v="6"/>
    <x v="2"/>
    <x v="2"/>
    <x v="3"/>
    <n v="1682.1842830000001"/>
    <n v="0"/>
    <n v="2015.070727"/>
    <n v="1769.030591"/>
    <n v="1682.1842830000001"/>
  </r>
  <r>
    <n v="937727"/>
    <x v="6"/>
    <x v="2"/>
    <x v="3"/>
    <x v="0"/>
    <n v="242.170795"/>
    <n v="0"/>
    <n v="301.15015"/>
    <n v="283.20160099999998"/>
    <n v="242.170795"/>
  </r>
  <r>
    <n v="937728"/>
    <x v="6"/>
    <x v="2"/>
    <x v="3"/>
    <x v="1"/>
    <n v="232.12896000000001"/>
    <n v="0"/>
    <n v="242.170795"/>
    <n v="237.95702299999999"/>
    <n v="232.12896000000001"/>
  </r>
  <r>
    <n v="937729"/>
    <x v="6"/>
    <x v="2"/>
    <x v="3"/>
    <x v="2"/>
    <n v="0"/>
    <n v="207.00049300000001"/>
    <n v="232.12896000000001"/>
    <n v="226.09360699999999"/>
    <n v="207.00049300000001"/>
  </r>
  <r>
    <n v="937730"/>
    <x v="6"/>
    <x v="2"/>
    <x v="3"/>
    <x v="3"/>
    <n v="178.06260399999999"/>
    <n v="0"/>
    <n v="211.40026800000001"/>
    <n v="198.80081200000001"/>
    <n v="178.06260399999999"/>
  </r>
  <r>
    <n v="937731"/>
    <x v="6"/>
    <x v="3"/>
    <x v="0"/>
    <x v="0"/>
    <n v="9538.5703109999995"/>
    <n v="0"/>
    <n v="12859.862499999999"/>
    <n v="9545.8759339999997"/>
    <n v="9538.5703109999995"/>
  </r>
  <r>
    <n v="937732"/>
    <x v="6"/>
    <x v="3"/>
    <x v="0"/>
    <x v="1"/>
    <n v="8751.2349990000002"/>
    <n v="0"/>
    <n v="9538.5703109999995"/>
    <n v="8760.2229740000002"/>
    <n v="8751.2349990000002"/>
  </r>
  <r>
    <n v="937733"/>
    <x v="6"/>
    <x v="3"/>
    <x v="0"/>
    <x v="2"/>
    <n v="7502.5673989999996"/>
    <n v="170.668575"/>
    <n v="8751.2349990000002"/>
    <n v="7701.9619229999998"/>
    <n v="7673.2359740000002"/>
  </r>
  <r>
    <n v="937734"/>
    <x v="6"/>
    <x v="3"/>
    <x v="0"/>
    <x v="3"/>
    <n v="9536.8401630000008"/>
    <n v="0"/>
    <n v="12859.862499999999"/>
    <n v="9545.8759339999997"/>
    <n v="9536.8401630000008"/>
  </r>
  <r>
    <n v="937735"/>
    <x v="6"/>
    <x v="3"/>
    <x v="1"/>
    <x v="0"/>
    <n v="710.23805700000003"/>
    <n v="0"/>
    <n v="875.23910000000001"/>
    <n v="710.86919699999999"/>
    <n v="710.23805700000003"/>
  </r>
  <r>
    <n v="937736"/>
    <x v="6"/>
    <x v="3"/>
    <x v="1"/>
    <x v="1"/>
    <n v="639.54831000000001"/>
    <n v="0"/>
    <n v="710.23805700000003"/>
    <n v="669.25732100000005"/>
    <n v="639.54831000000001"/>
  </r>
  <r>
    <n v="937737"/>
    <x v="6"/>
    <x v="3"/>
    <x v="1"/>
    <x v="2"/>
    <n v="464.20601599999998"/>
    <n v="85.011156999999997"/>
    <n v="639.54831000000001"/>
    <n v="584.99483899999996"/>
    <n v="549.217173"/>
  </r>
  <r>
    <n v="937738"/>
    <x v="6"/>
    <x v="3"/>
    <x v="1"/>
    <x v="3"/>
    <n v="6083.0376580000002"/>
    <n v="0"/>
    <n v="7502.5673989999996"/>
    <n v="6093.5852409999998"/>
    <n v="6083.0376580000002"/>
  </r>
  <r>
    <n v="937739"/>
    <x v="6"/>
    <x v="3"/>
    <x v="2"/>
    <x v="0"/>
    <n v="440.98367200000001"/>
    <n v="0"/>
    <n v="530.18510000000003"/>
    <n v="465.449499"/>
    <n v="440.98367200000001"/>
  </r>
  <r>
    <n v="937740"/>
    <x v="6"/>
    <x v="3"/>
    <x v="2"/>
    <x v="1"/>
    <n v="408.47337700000003"/>
    <n v="0.16130900000000001"/>
    <n v="440.98367200000001"/>
    <n v="424.887767"/>
    <n v="408.63468599999999"/>
  </r>
  <r>
    <n v="937741"/>
    <x v="6"/>
    <x v="3"/>
    <x v="2"/>
    <x v="2"/>
    <n v="48.509898999999997"/>
    <n v="327.29906899999997"/>
    <n v="408.47337700000003"/>
    <n v="386.293273"/>
    <n v="375.808967"/>
  </r>
  <r>
    <n v="937742"/>
    <x v="6"/>
    <x v="3"/>
    <x v="2"/>
    <x v="3"/>
    <n v="387.51992799999999"/>
    <n v="0"/>
    <n v="464.20601599999998"/>
    <n v="407.52646099999998"/>
    <n v="387.51992799999999"/>
  </r>
  <r>
    <n v="937743"/>
    <x v="6"/>
    <x v="3"/>
    <x v="3"/>
    <x v="0"/>
    <n v="56.156094000000003"/>
    <n v="0"/>
    <n v="69.832599999999999"/>
    <n v="65.670576999999994"/>
    <n v="56.156094000000003"/>
  </r>
  <r>
    <n v="937744"/>
    <x v="6"/>
    <x v="3"/>
    <x v="3"/>
    <x v="1"/>
    <n v="53.827530000000003"/>
    <n v="0"/>
    <n v="56.156094000000003"/>
    <n v="55.178978000000001"/>
    <n v="53.827530000000003"/>
  </r>
  <r>
    <n v="937745"/>
    <x v="6"/>
    <x v="3"/>
    <x v="3"/>
    <x v="2"/>
    <n v="0"/>
    <n v="48.000582999999999"/>
    <n v="53.827530000000003"/>
    <n v="52.428013999999997"/>
    <n v="48.000582999999999"/>
  </r>
  <r>
    <n v="937746"/>
    <x v="6"/>
    <x v="3"/>
    <x v="3"/>
    <x v="3"/>
    <n v="40.859923999999999"/>
    <n v="0"/>
    <n v="48.509898999999997"/>
    <n v="45.618709000000003"/>
    <n v="40.859923999999999"/>
  </r>
  <r>
    <n v="937747"/>
    <x v="6"/>
    <x v="4"/>
    <x v="0"/>
    <x v="0"/>
    <n v="5490.2504220000001"/>
    <n v="0"/>
    <n v="7401.9337500000001"/>
    <n v="5494.4554230000003"/>
    <n v="5490.2504220000001"/>
  </r>
  <r>
    <n v="937748"/>
    <x v="6"/>
    <x v="4"/>
    <x v="0"/>
    <x v="1"/>
    <n v="5037.0726510000004"/>
    <n v="0"/>
    <n v="5490.2504220000001"/>
    <n v="5042.2459870000002"/>
    <n v="5037.0726510000004"/>
  </r>
  <r>
    <n v="937749"/>
    <x v="6"/>
    <x v="4"/>
    <x v="0"/>
    <x v="2"/>
    <n v="4318.3593010000004"/>
    <n v="98.234136000000007"/>
    <n v="5037.0726510000004"/>
    <n v="4433.1276399999997"/>
    <n v="4416.5934379999999"/>
  </r>
  <r>
    <n v="937750"/>
    <x v="6"/>
    <x v="4"/>
    <x v="0"/>
    <x v="3"/>
    <n v="5489.2545760000003"/>
    <n v="0"/>
    <n v="7401.9337500000001"/>
    <n v="5494.4554230000003"/>
    <n v="5489.2545760000003"/>
  </r>
  <r>
    <n v="937751"/>
    <x v="6"/>
    <x v="4"/>
    <x v="1"/>
    <x v="0"/>
    <n v="233.55149700000001"/>
    <n v="0"/>
    <n v="287.80970000000002"/>
    <n v="233.759038"/>
    <n v="233.55149700000001"/>
  </r>
  <r>
    <n v="937752"/>
    <x v="6"/>
    <x v="4"/>
    <x v="1"/>
    <x v="1"/>
    <n v="210.30619799999999"/>
    <n v="0"/>
    <n v="233.55149700000001"/>
    <n v="220.07557600000001"/>
    <n v="210.30619799999999"/>
  </r>
  <r>
    <n v="937753"/>
    <x v="6"/>
    <x v="4"/>
    <x v="1"/>
    <x v="2"/>
    <n v="152.901185"/>
    <n v="28.001159000000001"/>
    <n v="210.30619799999999"/>
    <n v="192.36707899999999"/>
    <n v="180.902344"/>
  </r>
  <r>
    <n v="937754"/>
    <x v="6"/>
    <x v="4"/>
    <x v="1"/>
    <x v="3"/>
    <n v="3501.3004019999998"/>
    <n v="0"/>
    <n v="4318.3593010000004"/>
    <n v="3507.3714249999998"/>
    <n v="3501.3004019999998"/>
  </r>
  <r>
    <n v="937755"/>
    <x v="6"/>
    <x v="4"/>
    <x v="2"/>
    <x v="0"/>
    <n v="407.26801699999999"/>
    <n v="0"/>
    <n v="489.64949999999999"/>
    <n v="429.86329599999999"/>
    <n v="407.26801699999999"/>
  </r>
  <r>
    <n v="937756"/>
    <x v="6"/>
    <x v="4"/>
    <x v="2"/>
    <x v="1"/>
    <n v="377.243315"/>
    <n v="0.148976"/>
    <n v="407.26801699999999"/>
    <n v="392.40273400000001"/>
    <n v="377.392291"/>
  </r>
  <r>
    <n v="937757"/>
    <x v="6"/>
    <x v="4"/>
    <x v="2"/>
    <x v="2"/>
    <n v="44.801046999999997"/>
    <n v="302.27523400000001"/>
    <n v="377.243315"/>
    <n v="356.75900300000001"/>
    <n v="347.07628099999999"/>
  </r>
  <r>
    <n v="937758"/>
    <x v="6"/>
    <x v="4"/>
    <x v="2"/>
    <x v="3"/>
    <n v="127.642155"/>
    <n v="0"/>
    <n v="152.901185"/>
    <n v="134.23195000000001"/>
    <n v="127.642155"/>
  </r>
  <r>
    <n v="937759"/>
    <x v="6"/>
    <x v="4"/>
    <x v="3"/>
    <x v="0"/>
    <n v="32.757092"/>
    <n v="0"/>
    <n v="40.734900000000003"/>
    <n v="38.307099999999998"/>
    <n v="32.757092"/>
  </r>
  <r>
    <n v="937760"/>
    <x v="6"/>
    <x v="4"/>
    <x v="3"/>
    <x v="1"/>
    <n v="31.398789000000001"/>
    <n v="0"/>
    <n v="32.757092"/>
    <n v="32.187117999999998"/>
    <n v="31.398789000000001"/>
  </r>
  <r>
    <n v="937761"/>
    <x v="6"/>
    <x v="4"/>
    <x v="3"/>
    <x v="2"/>
    <n v="0"/>
    <n v="27.999801000000001"/>
    <n v="31.398789000000001"/>
    <n v="30.582419999999999"/>
    <n v="27.999801000000001"/>
  </r>
  <r>
    <n v="937762"/>
    <x v="6"/>
    <x v="4"/>
    <x v="3"/>
    <x v="3"/>
    <n v="37.735956000000002"/>
    <n v="0"/>
    <n v="44.801046999999997"/>
    <n v="42.130904999999998"/>
    <n v="37.735956000000002"/>
  </r>
  <r>
    <n v="937763"/>
    <x v="6"/>
    <x v="68"/>
    <x v="0"/>
    <x v="0"/>
    <n v="5490.2504220000001"/>
    <n v="0"/>
    <n v="7401.9337500000001"/>
    <n v="5494.4554230000003"/>
    <n v="5490.2504220000001"/>
  </r>
  <r>
    <n v="937764"/>
    <x v="6"/>
    <x v="68"/>
    <x v="0"/>
    <x v="1"/>
    <n v="5037.0726510000004"/>
    <n v="0"/>
    <n v="5490.2504220000001"/>
    <n v="5042.2459870000002"/>
    <n v="5037.0726510000004"/>
  </r>
  <r>
    <n v="937765"/>
    <x v="6"/>
    <x v="68"/>
    <x v="0"/>
    <x v="2"/>
    <n v="4318.3593010000004"/>
    <n v="98.234136000000007"/>
    <n v="5037.0726510000004"/>
    <n v="4433.1276399999997"/>
    <n v="4416.5934379999999"/>
  </r>
  <r>
    <n v="937766"/>
    <x v="6"/>
    <x v="68"/>
    <x v="0"/>
    <x v="3"/>
    <n v="5489.2545760000003"/>
    <n v="0"/>
    <n v="7401.9337500000001"/>
    <n v="5494.4554230000003"/>
    <n v="5489.2545760000003"/>
  </r>
  <r>
    <n v="937767"/>
    <x v="6"/>
    <x v="68"/>
    <x v="1"/>
    <x v="3"/>
    <n v="3501.3004019999998"/>
    <n v="0"/>
    <n v="4318.3593010000004"/>
    <n v="3507.3714249999998"/>
    <n v="3501.3004019999998"/>
  </r>
  <r>
    <n v="937768"/>
    <x v="6"/>
    <x v="5"/>
    <x v="0"/>
    <x v="0"/>
    <n v="2577.3757869999999"/>
    <n v="0"/>
    <n v="3480.4140000000002"/>
    <n v="2583.5113120000001"/>
    <n v="2577.3757869999999"/>
  </r>
  <r>
    <n v="937769"/>
    <x v="6"/>
    <x v="5"/>
    <x v="0"/>
    <x v="1"/>
    <n v="2360.4029860000001"/>
    <n v="0"/>
    <n v="2577.3757869999999"/>
    <n v="2367.0619230000002"/>
    <n v="2360.4029860000001"/>
  </r>
  <r>
    <n v="937770"/>
    <x v="6"/>
    <x v="5"/>
    <x v="0"/>
    <x v="2"/>
    <n v="2030.4012479999999"/>
    <n v="24.764001"/>
    <n v="2360.4029860000001"/>
    <n v="2077.390668"/>
    <n v="2055.1652490000001"/>
  </r>
  <r>
    <n v="937771"/>
    <x v="6"/>
    <x v="5"/>
    <x v="0"/>
    <x v="3"/>
    <n v="2578.3364029999998"/>
    <n v="0"/>
    <n v="3480.4140000000002"/>
    <n v="2583.5113120000001"/>
    <n v="2578.3364029999998"/>
  </r>
  <r>
    <n v="937772"/>
    <x v="6"/>
    <x v="5"/>
    <x v="1"/>
    <x v="0"/>
    <n v="76384.527348999996"/>
    <n v="0"/>
    <n v="98216.9951"/>
    <n v="79771.843420000005"/>
    <n v="76384.527348999996"/>
  </r>
  <r>
    <n v="937773"/>
    <x v="6"/>
    <x v="5"/>
    <x v="1"/>
    <x v="1"/>
    <n v="69773.738937000002"/>
    <n v="1.5434289999999999"/>
    <n v="76384.527348999996"/>
    <n v="71977.140121000004"/>
    <n v="69775.282365999999"/>
  </r>
  <r>
    <n v="937774"/>
    <x v="6"/>
    <x v="5"/>
    <x v="1"/>
    <x v="2"/>
    <n v="54570.808675"/>
    <n v="5036.8814039999997"/>
    <n v="69773.738937000002"/>
    <n v="63822.039004999999"/>
    <n v="59607.690079"/>
  </r>
  <r>
    <n v="937775"/>
    <x v="6"/>
    <x v="5"/>
    <x v="1"/>
    <x v="3"/>
    <n v="1542.4720569999999"/>
    <n v="0"/>
    <n v="2030.4012479999999"/>
    <n v="1649.0918939999999"/>
    <n v="1542.4720569999999"/>
  </r>
  <r>
    <n v="937776"/>
    <x v="6"/>
    <x v="5"/>
    <x v="2"/>
    <x v="0"/>
    <n v="18927.884858000001"/>
    <n v="0"/>
    <n v="21706.868699999999"/>
    <n v="19056.460031999999"/>
    <n v="18927.884858000001"/>
  </r>
  <r>
    <n v="937777"/>
    <x v="6"/>
    <x v="5"/>
    <x v="2"/>
    <x v="1"/>
    <n v="16111.931393000001"/>
    <n v="2.4611510000000001"/>
    <n v="18927.884858000001"/>
    <n v="18237.017059999998"/>
    <n v="16114.392544"/>
  </r>
  <r>
    <n v="937778"/>
    <x v="6"/>
    <x v="5"/>
    <x v="2"/>
    <x v="2"/>
    <n v="3567.18424"/>
    <n v="11035.251075"/>
    <n v="16111.931393000001"/>
    <n v="15237.053518999999"/>
    <n v="14602.435315000001"/>
  </r>
  <r>
    <n v="937779"/>
    <x v="6"/>
    <x v="5"/>
    <x v="2"/>
    <x v="3"/>
    <n v="47245.162046999998"/>
    <n v="0"/>
    <n v="54570.808675"/>
    <n v="47907.712936000004"/>
    <n v="47245.162046999998"/>
  </r>
  <r>
    <n v="937780"/>
    <x v="6"/>
    <x v="5"/>
    <x v="3"/>
    <x v="0"/>
    <n v="7315.1672449999996"/>
    <n v="0"/>
    <n v="7778.9739499999996"/>
    <n v="7315.3471030000001"/>
    <n v="7315.1672449999996"/>
  </r>
  <r>
    <n v="937781"/>
    <x v="6"/>
    <x v="5"/>
    <x v="3"/>
    <x v="1"/>
    <n v="6993.7317549999998"/>
    <n v="0"/>
    <n v="7315.1672449999996"/>
    <n v="7187.8833350000004"/>
    <n v="6993.7317549999998"/>
  </r>
  <r>
    <n v="937782"/>
    <x v="6"/>
    <x v="5"/>
    <x v="3"/>
    <x v="2"/>
    <n v="0"/>
    <n v="6269.3022440000004"/>
    <n v="6993.7317549999998"/>
    <n v="6811.89473"/>
    <n v="6269.3022440000004"/>
  </r>
  <r>
    <n v="937783"/>
    <x v="6"/>
    <x v="5"/>
    <x v="3"/>
    <x v="3"/>
    <n v="3354.5220199999999"/>
    <n v="0"/>
    <n v="3567.18424"/>
    <n v="3354.5800589999999"/>
    <n v="3354.5220199999999"/>
  </r>
  <r>
    <n v="937784"/>
    <x v="6"/>
    <x v="6"/>
    <x v="0"/>
    <x v="0"/>
    <n v="55.229481"/>
    <n v="0"/>
    <n v="74.580299999999994"/>
    <n v="55.360956999999999"/>
    <n v="55.229481"/>
  </r>
  <r>
    <n v="937785"/>
    <x v="6"/>
    <x v="6"/>
    <x v="0"/>
    <x v="1"/>
    <n v="50.580064"/>
    <n v="0"/>
    <n v="55.229481"/>
    <n v="50.722754999999999"/>
    <n v="50.580064"/>
  </r>
  <r>
    <n v="937786"/>
    <x v="6"/>
    <x v="6"/>
    <x v="0"/>
    <x v="2"/>
    <n v="43.508597999999999"/>
    <n v="0.53065700000000005"/>
    <n v="50.580064"/>
    <n v="44.515514000000003"/>
    <n v="44.039254999999997"/>
  </r>
  <r>
    <n v="937787"/>
    <x v="6"/>
    <x v="6"/>
    <x v="0"/>
    <x v="3"/>
    <n v="55.250065999999997"/>
    <n v="0"/>
    <n v="74.580299999999994"/>
    <n v="55.360956999999999"/>
    <n v="55.250065999999997"/>
  </r>
  <r>
    <n v="937788"/>
    <x v="6"/>
    <x v="6"/>
    <x v="1"/>
    <x v="0"/>
    <n v="1358.3783840000001"/>
    <n v="0"/>
    <n v="1746.6343999999999"/>
    <n v="1418.61646"/>
    <n v="1358.3783840000001"/>
  </r>
  <r>
    <n v="937789"/>
    <x v="6"/>
    <x v="6"/>
    <x v="1"/>
    <x v="1"/>
    <n v="1240.8159350000001"/>
    <n v="2.7446999999999999E-2"/>
    <n v="1358.3783840000001"/>
    <n v="1279.999951"/>
    <n v="1240.8433829999999"/>
  </r>
  <r>
    <n v="937790"/>
    <x v="6"/>
    <x v="6"/>
    <x v="1"/>
    <x v="2"/>
    <n v="969.744013"/>
    <n v="89.507296999999994"/>
    <n v="1240.8159350000001"/>
    <n v="1134.974336"/>
    <n v="1059.2513100000001"/>
  </r>
  <r>
    <n v="937791"/>
    <x v="6"/>
    <x v="6"/>
    <x v="1"/>
    <x v="3"/>
    <n v="33.052973000000001"/>
    <n v="0"/>
    <n v="43.508597999999999"/>
    <n v="35.337682999999998"/>
    <n v="33.052973000000001"/>
  </r>
  <r>
    <n v="937792"/>
    <x v="6"/>
    <x v="6"/>
    <x v="2"/>
    <x v="0"/>
    <n v="333.89110299999999"/>
    <n v="0"/>
    <n v="382.91284999999999"/>
    <n v="336.15919100000002"/>
    <n v="333.89110299999999"/>
  </r>
  <r>
    <n v="937793"/>
    <x v="6"/>
    <x v="6"/>
    <x v="2"/>
    <x v="1"/>
    <n v="284.21720599999998"/>
    <n v="4.3415000000000002E-2"/>
    <n v="333.89110299999999"/>
    <n v="321.70407799999998"/>
    <n v="284.26062100000001"/>
  </r>
  <r>
    <n v="937794"/>
    <x v="6"/>
    <x v="6"/>
    <x v="2"/>
    <x v="2"/>
    <n v="62.925736000000001"/>
    <n v="194.663703"/>
    <n v="284.21720599999998"/>
    <n v="268.78421200000003"/>
    <n v="257.58943900000003"/>
  </r>
  <r>
    <n v="937795"/>
    <x v="6"/>
    <x v="6"/>
    <x v="2"/>
    <x v="3"/>
    <n v="839.56448799999998"/>
    <n v="0"/>
    <n v="969.744013"/>
    <n v="851.33826899999997"/>
    <n v="839.56448799999998"/>
  </r>
  <r>
    <n v="937796"/>
    <x v="6"/>
    <x v="6"/>
    <x v="3"/>
    <x v="0"/>
    <n v="129.85212899999999"/>
    <n v="0"/>
    <n v="138.08519999999999"/>
    <n v="129.855322"/>
    <n v="129.85212899999999"/>
  </r>
  <r>
    <n v="937797"/>
    <x v="6"/>
    <x v="6"/>
    <x v="3"/>
    <x v="1"/>
    <n v="124.14630200000001"/>
    <n v="0"/>
    <n v="129.85212899999999"/>
    <n v="127.592702"/>
    <n v="124.14630200000001"/>
  </r>
  <r>
    <n v="937798"/>
    <x v="6"/>
    <x v="6"/>
    <x v="3"/>
    <x v="2"/>
    <n v="0"/>
    <n v="111.286895"/>
    <n v="124.14630200000001"/>
    <n v="120.918498"/>
    <n v="111.286895"/>
  </r>
  <r>
    <n v="937799"/>
    <x v="6"/>
    <x v="6"/>
    <x v="3"/>
    <x v="3"/>
    <n v="59.174337999999999"/>
    <n v="0"/>
    <n v="62.925736000000001"/>
    <n v="59.175362"/>
    <n v="59.174337999999999"/>
  </r>
  <r>
    <n v="937800"/>
    <x v="6"/>
    <x v="7"/>
    <x v="0"/>
    <x v="0"/>
    <n v="60.272607000000001"/>
    <n v="0"/>
    <n v="81.197100000000006"/>
    <n v="60.272607000000001"/>
    <n v="60.272607000000001"/>
  </r>
  <r>
    <n v="937801"/>
    <x v="6"/>
    <x v="7"/>
    <x v="0"/>
    <x v="1"/>
    <n v="55.297885000000001"/>
    <n v="0"/>
    <n v="60.272607000000001"/>
    <n v="55.354362999999999"/>
    <n v="55.297885000000001"/>
  </r>
  <r>
    <n v="937802"/>
    <x v="6"/>
    <x v="7"/>
    <x v="0"/>
    <x v="2"/>
    <n v="47.720725000000002"/>
    <n v="0.71435000000000004"/>
    <n v="55.297885000000001"/>
    <n v="48.667668999999997"/>
    <n v="48.435074999999998"/>
  </r>
  <r>
    <n v="937803"/>
    <x v="6"/>
    <x v="7"/>
    <x v="0"/>
    <x v="3"/>
    <n v="60.272607000000001"/>
    <n v="0"/>
    <n v="81.197100000000006"/>
    <n v="60.272607000000001"/>
    <n v="60.272607000000001"/>
  </r>
  <r>
    <n v="937804"/>
    <x v="6"/>
    <x v="7"/>
    <x v="1"/>
    <x v="0"/>
    <n v="1984.3324729999999"/>
    <n v="0"/>
    <n v="2455.0133500000002"/>
    <n v="1993.961843"/>
    <n v="1984.3324729999999"/>
  </r>
  <r>
    <n v="937805"/>
    <x v="6"/>
    <x v="7"/>
    <x v="1"/>
    <x v="1"/>
    <n v="1859.174984"/>
    <n v="0"/>
    <n v="1984.3324729999999"/>
    <n v="1869.836489"/>
    <n v="1859.174984"/>
  </r>
  <r>
    <n v="937806"/>
    <x v="6"/>
    <x v="7"/>
    <x v="1"/>
    <x v="2"/>
    <n v="1471.93676"/>
    <n v="81.635908999999998"/>
    <n v="1859.174984"/>
    <n v="1700.587358"/>
    <n v="1553.5726689999999"/>
  </r>
  <r>
    <n v="937807"/>
    <x v="6"/>
    <x v="7"/>
    <x v="1"/>
    <x v="3"/>
    <n v="38.620170999999999"/>
    <n v="0"/>
    <n v="47.720725000000002"/>
    <n v="38.758772999999998"/>
    <n v="38.620170999999999"/>
  </r>
  <r>
    <n v="937808"/>
    <x v="6"/>
    <x v="7"/>
    <x v="2"/>
    <x v="0"/>
    <n v="1027.921347"/>
    <n v="0"/>
    <n v="1195.8889999999999"/>
    <n v="1049.8709530000001"/>
    <n v="1027.921347"/>
  </r>
  <r>
    <n v="937809"/>
    <x v="6"/>
    <x v="7"/>
    <x v="2"/>
    <x v="1"/>
    <n v="953.83463500000005"/>
    <n v="1.900326"/>
    <n v="1027.921347"/>
    <n v="990.40221799999995"/>
    <n v="955.734961"/>
  </r>
  <r>
    <n v="937810"/>
    <x v="6"/>
    <x v="7"/>
    <x v="2"/>
    <x v="2"/>
    <n v="418.30128500000001"/>
    <n v="423.83650499999999"/>
    <n v="953.83463500000005"/>
    <n v="902.04141400000003"/>
    <n v="842.13779"/>
  </r>
  <r>
    <n v="937811"/>
    <x v="6"/>
    <x v="7"/>
    <x v="2"/>
    <x v="3"/>
    <n v="1250.4360529999999"/>
    <n v="0"/>
    <n v="1471.93676"/>
    <n v="1292.2132819999999"/>
    <n v="1250.4360529999999"/>
  </r>
  <r>
    <n v="937812"/>
    <x v="6"/>
    <x v="7"/>
    <x v="3"/>
    <x v="0"/>
    <n v="229.67035799999999"/>
    <n v="0"/>
    <n v="249.42904999999999"/>
    <n v="234.56307899999999"/>
    <n v="229.67035799999999"/>
  </r>
  <r>
    <n v="937813"/>
    <x v="6"/>
    <x v="7"/>
    <x v="3"/>
    <x v="1"/>
    <n v="214.39050700000001"/>
    <n v="0"/>
    <n v="229.67035799999999"/>
    <n v="225.674094"/>
    <n v="214.39050700000001"/>
  </r>
  <r>
    <n v="937814"/>
    <x v="6"/>
    <x v="7"/>
    <x v="3"/>
    <x v="2"/>
    <n v="0"/>
    <n v="207.60170199999999"/>
    <n v="214.39050700000001"/>
    <n v="208.81635299999999"/>
    <n v="207.60170199999999"/>
  </r>
  <r>
    <n v="937815"/>
    <x v="6"/>
    <x v="7"/>
    <x v="3"/>
    <x v="3"/>
    <n v="383.49213400000002"/>
    <n v="0"/>
    <n v="418.30128500000001"/>
    <n v="393.37052899999998"/>
    <n v="383.49213400000002"/>
  </r>
  <r>
    <n v="937816"/>
    <x v="6"/>
    <x v="8"/>
    <x v="0"/>
    <x v="0"/>
    <n v="8887.5463199999995"/>
    <n v="0"/>
    <n v="11972.984399999999"/>
    <n v="8887.5463199999995"/>
    <n v="8887.5463199999995"/>
  </r>
  <r>
    <n v="937817"/>
    <x v="6"/>
    <x v="8"/>
    <x v="0"/>
    <x v="1"/>
    <n v="8158.2202719999996"/>
    <n v="0"/>
    <n v="8887.5463199999995"/>
    <n v="8162.3225400000001"/>
    <n v="8158.2202719999996"/>
  </r>
  <r>
    <n v="937818"/>
    <x v="6"/>
    <x v="8"/>
    <x v="0"/>
    <x v="2"/>
    <n v="7131.8921920000003"/>
    <n v="16.605315999999998"/>
    <n v="8158.2202719999996"/>
    <n v="7180.0496620000004"/>
    <n v="7148.4975080000004"/>
  </r>
  <r>
    <n v="937819"/>
    <x v="6"/>
    <x v="8"/>
    <x v="0"/>
    <x v="3"/>
    <n v="8887.5463199999995"/>
    <n v="0"/>
    <n v="11972.984399999999"/>
    <n v="8887.5463199999995"/>
    <n v="8887.5463199999995"/>
  </r>
  <r>
    <n v="937820"/>
    <x v="6"/>
    <x v="8"/>
    <x v="1"/>
    <x v="0"/>
    <n v="753.46741299999996"/>
    <n v="0"/>
    <n v="935.37779999999998"/>
    <n v="759.71384899999998"/>
    <n v="753.46741299999996"/>
  </r>
  <r>
    <n v="937821"/>
    <x v="6"/>
    <x v="8"/>
    <x v="1"/>
    <x v="1"/>
    <n v="708.06027800000004"/>
    <n v="0"/>
    <n v="753.46741299999996"/>
    <n v="709.992344"/>
    <n v="708.06027800000004"/>
  </r>
  <r>
    <n v="937822"/>
    <x v="6"/>
    <x v="8"/>
    <x v="1"/>
    <x v="2"/>
    <n v="557.17668900000001"/>
    <n v="52.779302999999999"/>
    <n v="708.06027800000004"/>
    <n v="647.662736"/>
    <n v="609.95599100000004"/>
  </r>
  <r>
    <n v="937823"/>
    <x v="6"/>
    <x v="8"/>
    <x v="1"/>
    <x v="3"/>
    <n v="5765.6528099999996"/>
    <n v="0"/>
    <n v="7131.8921920000003"/>
    <n v="5792.5228379999999"/>
    <n v="5765.6528099999996"/>
  </r>
  <r>
    <n v="937824"/>
    <x v="6"/>
    <x v="8"/>
    <x v="2"/>
    <x v="0"/>
    <n v="3578.39741"/>
    <n v="0"/>
    <n v="4162.2160000000003"/>
    <n v="3654.0094260000001"/>
    <n v="3578.39741"/>
  </r>
  <r>
    <n v="937825"/>
    <x v="6"/>
    <x v="8"/>
    <x v="2"/>
    <x v="1"/>
    <n v="3132.0240100000001"/>
    <n v="217.059494"/>
    <n v="3578.39741"/>
    <n v="3447.7859050000002"/>
    <n v="3349.0835040000002"/>
  </r>
  <r>
    <n v="937826"/>
    <x v="6"/>
    <x v="8"/>
    <x v="2"/>
    <x v="2"/>
    <n v="834.694525"/>
    <n v="1937.2527359999999"/>
    <n v="3132.0240100000001"/>
    <n v="2961.9551059999999"/>
    <n v="2771.9472599999999"/>
  </r>
  <r>
    <n v="937827"/>
    <x v="6"/>
    <x v="8"/>
    <x v="2"/>
    <x v="3"/>
    <n v="479.33346299999999"/>
    <n v="0"/>
    <n v="557.17668900000001"/>
    <n v="489.14541500000001"/>
    <n v="479.33346299999999"/>
  </r>
  <r>
    <n v="937828"/>
    <x v="6"/>
    <x v="8"/>
    <x v="3"/>
    <x v="0"/>
    <n v="586.43743400000005"/>
    <n v="0"/>
    <n v="669.67179999999996"/>
    <n v="629.75936100000001"/>
    <n v="586.43743400000005"/>
  </r>
  <r>
    <n v="937829"/>
    <x v="6"/>
    <x v="8"/>
    <x v="3"/>
    <x v="1"/>
    <n v="560.03364799999997"/>
    <n v="15.00901"/>
    <n v="586.43743400000005"/>
    <n v="576.23342200000002"/>
    <n v="575.04265799999996"/>
  </r>
  <r>
    <n v="937830"/>
    <x v="6"/>
    <x v="8"/>
    <x v="3"/>
    <x v="2"/>
    <n v="0"/>
    <n v="543.98748599999999"/>
    <n v="560.03364799999997"/>
    <n v="545.47277299999996"/>
    <n v="543.98748599999999"/>
  </r>
  <r>
    <n v="937831"/>
    <x v="6"/>
    <x v="8"/>
    <x v="3"/>
    <x v="3"/>
    <n v="734.07468100000006"/>
    <n v="0"/>
    <n v="834.694525"/>
    <n v="784.946731"/>
    <n v="734.07468100000006"/>
  </r>
  <r>
    <n v="937832"/>
    <x v="6"/>
    <x v="9"/>
    <x v="0"/>
    <x v="0"/>
    <n v="9249.6816799999997"/>
    <n v="0"/>
    <n v="12460.840200000001"/>
    <n v="9249.6816799999997"/>
    <n v="9249.6816799999997"/>
  </r>
  <r>
    <n v="937833"/>
    <x v="6"/>
    <x v="9"/>
    <x v="0"/>
    <x v="1"/>
    <n v="8490.6382350000003"/>
    <n v="0"/>
    <n v="9249.6816799999997"/>
    <n v="8494.9076550000009"/>
    <n v="8490.6382350000003"/>
  </r>
  <r>
    <n v="937834"/>
    <x v="6"/>
    <x v="9"/>
    <x v="0"/>
    <x v="2"/>
    <n v="7422.4909980000002"/>
    <n v="17.281922999999999"/>
    <n v="8490.6382350000003"/>
    <n v="7472.6107099999999"/>
    <n v="7439.7729209999998"/>
  </r>
  <r>
    <n v="937835"/>
    <x v="6"/>
    <x v="9"/>
    <x v="0"/>
    <x v="3"/>
    <n v="9249.6816799999997"/>
    <n v="0"/>
    <n v="12460.840200000001"/>
    <n v="9249.6816799999997"/>
    <n v="9249.6816799999997"/>
  </r>
  <r>
    <n v="937836"/>
    <x v="6"/>
    <x v="9"/>
    <x v="1"/>
    <x v="0"/>
    <n v="477.22611899999998"/>
    <n v="0"/>
    <n v="593.23109999999997"/>
    <n v="481.82229899999999"/>
    <n v="477.22611899999998"/>
  </r>
  <r>
    <n v="937837"/>
    <x v="6"/>
    <x v="9"/>
    <x v="1"/>
    <x v="1"/>
    <n v="448.466453"/>
    <n v="0"/>
    <n v="477.22611899999998"/>
    <n v="449.69017200000002"/>
    <n v="448.466453"/>
  </r>
  <r>
    <n v="937838"/>
    <x v="6"/>
    <x v="9"/>
    <x v="1"/>
    <x v="2"/>
    <n v="352.56829099999999"/>
    <n v="33.397500000000001"/>
    <n v="448.466453"/>
    <n v="410.212265"/>
    <n v="385.96579200000002"/>
  </r>
  <r>
    <n v="937839"/>
    <x v="6"/>
    <x v="9"/>
    <x v="1"/>
    <x v="3"/>
    <n v="5996.1074189999999"/>
    <n v="0"/>
    <n v="7422.4909980000002"/>
    <n v="6028.5471889999999"/>
    <n v="5996.1074189999999"/>
  </r>
  <r>
    <n v="937840"/>
    <x v="6"/>
    <x v="9"/>
    <x v="2"/>
    <x v="0"/>
    <n v="2304.2231889999998"/>
    <n v="0"/>
    <n v="2728.45"/>
    <n v="2395.306255"/>
    <n v="2304.2231889999998"/>
  </r>
  <r>
    <n v="937841"/>
    <x v="6"/>
    <x v="9"/>
    <x v="2"/>
    <x v="1"/>
    <n v="2016.791743"/>
    <n v="139.77025499999999"/>
    <n v="2304.2231889999998"/>
    <n v="2220.1190419999998"/>
    <n v="2156.561999"/>
  </r>
  <r>
    <n v="937842"/>
    <x v="6"/>
    <x v="9"/>
    <x v="2"/>
    <x v="2"/>
    <n v="536.59397300000001"/>
    <n v="1245.3875190000001"/>
    <n v="2016.791743"/>
    <n v="1907.2799520000001"/>
    <n v="1781.9814919999999"/>
  </r>
  <r>
    <n v="937843"/>
    <x v="6"/>
    <x v="9"/>
    <x v="2"/>
    <x v="3"/>
    <n v="300.28738600000003"/>
    <n v="0"/>
    <n v="352.56829099999999"/>
    <n v="309.51970299999999"/>
    <n v="300.28738600000003"/>
  </r>
  <r>
    <n v="937844"/>
    <x v="6"/>
    <x v="9"/>
    <x v="3"/>
    <x v="0"/>
    <n v="376.62998099999999"/>
    <n v="0"/>
    <n v="435.12419999999997"/>
    <n v="409.19079799999997"/>
    <n v="376.62998099999999"/>
  </r>
  <r>
    <n v="937845"/>
    <x v="6"/>
    <x v="9"/>
    <x v="3"/>
    <x v="1"/>
    <n v="359.67257599999999"/>
    <n v="9.6392950000000006"/>
    <n v="376.62998099999999"/>
    <n v="370.07661899999999"/>
    <n v="369.31187"/>
  </r>
  <r>
    <n v="937846"/>
    <x v="6"/>
    <x v="9"/>
    <x v="3"/>
    <x v="2"/>
    <n v="0"/>
    <n v="349.367187"/>
    <n v="359.67257599999999"/>
    <n v="350.32108899999997"/>
    <n v="349.367187"/>
  </r>
  <r>
    <n v="937847"/>
    <x v="6"/>
    <x v="9"/>
    <x v="3"/>
    <x v="3"/>
    <n v="468.84278"/>
    <n v="0"/>
    <n v="536.59397300000001"/>
    <n v="504.61297300000001"/>
    <n v="468.84278"/>
  </r>
  <r>
    <n v="937848"/>
    <x v="6"/>
    <x v="10"/>
    <x v="0"/>
    <x v="0"/>
    <n v="4994.175534"/>
    <n v="0"/>
    <n v="6771.3760000000002"/>
    <n v="5026.3924049999996"/>
    <n v="4994.175534"/>
  </r>
  <r>
    <n v="937849"/>
    <x v="6"/>
    <x v="10"/>
    <x v="0"/>
    <x v="1"/>
    <n v="4581.9071620000004"/>
    <n v="0"/>
    <n v="4994.175534"/>
    <n v="4586.6508100000001"/>
    <n v="4581.9071620000004"/>
  </r>
  <r>
    <n v="937850"/>
    <x v="6"/>
    <x v="10"/>
    <x v="0"/>
    <x v="2"/>
    <n v="3842.894065"/>
    <n v="147.13064499999999"/>
    <n v="4581.9071620000004"/>
    <n v="4032.5364939999999"/>
    <n v="3990.0247100000001"/>
  </r>
  <r>
    <n v="937851"/>
    <x v="6"/>
    <x v="10"/>
    <x v="0"/>
    <x v="3"/>
    <n v="4997.2675429999999"/>
    <n v="0"/>
    <n v="6771.3760000000002"/>
    <n v="5026.3924049999996"/>
    <n v="4997.2675429999999"/>
  </r>
  <r>
    <n v="937852"/>
    <x v="6"/>
    <x v="10"/>
    <x v="1"/>
    <x v="0"/>
    <n v="10400.379867"/>
    <n v="0"/>
    <n v="13267.267400000001"/>
    <n v="10775.674582"/>
    <n v="10400.379867"/>
  </r>
  <r>
    <n v="937853"/>
    <x v="6"/>
    <x v="10"/>
    <x v="1"/>
    <x v="1"/>
    <n v="9700.7605960000001"/>
    <n v="0"/>
    <n v="10400.379867"/>
    <n v="9800.2779489999994"/>
    <n v="9700.7605960000001"/>
  </r>
  <r>
    <n v="937854"/>
    <x v="6"/>
    <x v="10"/>
    <x v="1"/>
    <x v="2"/>
    <n v="6354.3081529999999"/>
    <n v="2076.9672"/>
    <n v="9700.7605960000001"/>
    <n v="8873.2857170000007"/>
    <n v="8431.2753530000009"/>
  </r>
  <r>
    <n v="937855"/>
    <x v="6"/>
    <x v="10"/>
    <x v="1"/>
    <x v="3"/>
    <n v="3051.6524899999999"/>
    <n v="0"/>
    <n v="3842.894065"/>
    <n v="3121.1985589999999"/>
    <n v="3051.6524899999999"/>
  </r>
  <r>
    <n v="937856"/>
    <x v="6"/>
    <x v="10"/>
    <x v="2"/>
    <x v="0"/>
    <n v="4891.4373429999996"/>
    <n v="0"/>
    <n v="5707.6917000000003"/>
    <n v="5010.7825430000003"/>
    <n v="4891.4373429999996"/>
  </r>
  <r>
    <n v="937857"/>
    <x v="6"/>
    <x v="10"/>
    <x v="2"/>
    <x v="1"/>
    <n v="4544.5298579999999"/>
    <n v="0"/>
    <n v="4891.4373429999996"/>
    <n v="4712.8998799999999"/>
    <n v="4544.5298579999999"/>
  </r>
  <r>
    <n v="937858"/>
    <x v="6"/>
    <x v="10"/>
    <x v="2"/>
    <x v="2"/>
    <n v="374.79406999999998"/>
    <n v="3846.038595"/>
    <n v="4544.5298579999999"/>
    <n v="4297.7618869999997"/>
    <n v="4220.8326660000002"/>
  </r>
  <r>
    <n v="937859"/>
    <x v="6"/>
    <x v="10"/>
    <x v="2"/>
    <x v="3"/>
    <n v="5448.3193549999996"/>
    <n v="0"/>
    <n v="6354.3081529999999"/>
    <n v="5578.4471279999998"/>
    <n v="5448.3193549999996"/>
  </r>
  <r>
    <n v="937860"/>
    <x v="6"/>
    <x v="10"/>
    <x v="3"/>
    <x v="0"/>
    <n v="413.79704600000002"/>
    <n v="0"/>
    <n v="475.77600000000001"/>
    <n v="447.41975000000002"/>
    <n v="413.79704600000002"/>
  </r>
  <r>
    <n v="937861"/>
    <x v="6"/>
    <x v="10"/>
    <x v="3"/>
    <x v="1"/>
    <n v="406.585939"/>
    <n v="0"/>
    <n v="413.79704600000002"/>
    <n v="406.59697799999998"/>
    <n v="406.585939"/>
  </r>
  <r>
    <n v="937862"/>
    <x v="6"/>
    <x v="10"/>
    <x v="3"/>
    <x v="2"/>
    <n v="0"/>
    <n v="395.992479"/>
    <n v="406.585939"/>
    <n v="396.01470399999999"/>
    <n v="395.992479"/>
  </r>
  <r>
    <n v="937863"/>
    <x v="6"/>
    <x v="10"/>
    <x v="3"/>
    <x v="3"/>
    <n v="330.98854"/>
    <n v="0"/>
    <n v="374.79406999999998"/>
    <n v="352.456344"/>
    <n v="330.98854"/>
  </r>
  <r>
    <n v="937864"/>
    <x v="6"/>
    <x v="11"/>
    <x v="0"/>
    <x v="0"/>
    <n v="1935.8865989999999"/>
    <n v="0"/>
    <n v="2624.7808"/>
    <n v="1948.3747880000001"/>
    <n v="1935.8865989999999"/>
  </r>
  <r>
    <n v="937865"/>
    <x v="6"/>
    <x v="11"/>
    <x v="0"/>
    <x v="1"/>
    <n v="1776.079477"/>
    <n v="0"/>
    <n v="1935.8865989999999"/>
    <n v="1777.9182519999999"/>
    <n v="1776.079477"/>
  </r>
  <r>
    <n v="937866"/>
    <x v="6"/>
    <x v="11"/>
    <x v="0"/>
    <x v="2"/>
    <n v="1489.6166679999999"/>
    <n v="57.032085000000002"/>
    <n v="1776.079477"/>
    <n v="1563.1275479999999"/>
    <n v="1546.6487529999999"/>
  </r>
  <r>
    <n v="937867"/>
    <x v="6"/>
    <x v="11"/>
    <x v="0"/>
    <x v="3"/>
    <n v="1937.085151"/>
    <n v="0"/>
    <n v="2624.7808"/>
    <n v="1948.3747880000001"/>
    <n v="1937.085151"/>
  </r>
  <r>
    <n v="937868"/>
    <x v="6"/>
    <x v="11"/>
    <x v="1"/>
    <x v="0"/>
    <n v="2393.2009029999999"/>
    <n v="0"/>
    <n v="3091.5270999999998"/>
    <n v="2510.9383109999999"/>
    <n v="2393.2009029999999"/>
  </r>
  <r>
    <n v="937869"/>
    <x v="6"/>
    <x v="11"/>
    <x v="1"/>
    <x v="1"/>
    <n v="2232.2135640000001"/>
    <n v="0"/>
    <n v="2393.2009029999999"/>
    <n v="2255.1132109999999"/>
    <n v="2232.2135640000001"/>
  </r>
  <r>
    <n v="937870"/>
    <x v="6"/>
    <x v="11"/>
    <x v="1"/>
    <x v="2"/>
    <n v="1458.0739530000001"/>
    <n v="476.58560199999999"/>
    <n v="2232.2135640000001"/>
    <n v="2041.8057470000001"/>
    <n v="1934.659555"/>
  </r>
  <r>
    <n v="937871"/>
    <x v="6"/>
    <x v="11"/>
    <x v="1"/>
    <x v="3"/>
    <n v="1174.6840500000001"/>
    <n v="0"/>
    <n v="1489.6166679999999"/>
    <n v="1209.8666579999999"/>
    <n v="1174.6840500000001"/>
  </r>
  <r>
    <n v="937872"/>
    <x v="6"/>
    <x v="11"/>
    <x v="2"/>
    <x v="0"/>
    <n v="1121.7640960000001"/>
    <n v="0"/>
    <n v="1318.6802499999999"/>
    <n v="1157.6693909999999"/>
    <n v="1121.7640960000001"/>
  </r>
  <r>
    <n v="937873"/>
    <x v="6"/>
    <x v="11"/>
    <x v="2"/>
    <x v="1"/>
    <n v="1042.207038"/>
    <n v="0"/>
    <n v="1121.7640960000001"/>
    <n v="1080.819706"/>
    <n v="1042.207038"/>
  </r>
  <r>
    <n v="937874"/>
    <x v="6"/>
    <x v="11"/>
    <x v="2"/>
    <x v="2"/>
    <n v="85.952348999999998"/>
    <n v="882.02049899999997"/>
    <n v="1042.207038"/>
    <n v="985.61519599999997"/>
    <n v="967.972848"/>
  </r>
  <r>
    <n v="937875"/>
    <x v="6"/>
    <x v="11"/>
    <x v="2"/>
    <x v="3"/>
    <n v="1244.9913429999999"/>
    <n v="0"/>
    <n v="1458.0739530000001"/>
    <n v="1280.0431229999999"/>
    <n v="1244.9913429999999"/>
  </r>
  <r>
    <n v="937876"/>
    <x v="6"/>
    <x v="11"/>
    <x v="3"/>
    <x v="0"/>
    <n v="95.090192000000002"/>
    <n v="0"/>
    <n v="109.3329"/>
    <n v="102.816659"/>
    <n v="95.090192000000002"/>
  </r>
  <r>
    <n v="937877"/>
    <x v="6"/>
    <x v="11"/>
    <x v="3"/>
    <x v="1"/>
    <n v="93.433086000000003"/>
    <n v="0"/>
    <n v="95.090192000000002"/>
    <n v="93.435621999999995"/>
    <n v="93.433086000000003"/>
  </r>
  <r>
    <n v="937878"/>
    <x v="6"/>
    <x v="11"/>
    <x v="3"/>
    <x v="2"/>
    <n v="0"/>
    <n v="90.998717999999997"/>
    <n v="93.433086000000003"/>
    <n v="91.003825000000006"/>
    <n v="90.998717999999997"/>
  </r>
  <r>
    <n v="937879"/>
    <x v="6"/>
    <x v="11"/>
    <x v="3"/>
    <x v="3"/>
    <n v="75.906330999999994"/>
    <n v="0"/>
    <n v="85.952348999999998"/>
    <n v="80.829588999999999"/>
    <n v="75.906330999999994"/>
  </r>
  <r>
    <n v="937880"/>
    <x v="6"/>
    <x v="12"/>
    <x v="0"/>
    <x v="0"/>
    <n v="5192.7433190000002"/>
    <n v="0"/>
    <n v="6995.4780000000001"/>
    <n v="5192.7433190000002"/>
    <n v="5192.7433190000002"/>
  </r>
  <r>
    <n v="937881"/>
    <x v="6"/>
    <x v="12"/>
    <x v="0"/>
    <x v="1"/>
    <n v="4765.4004279999999"/>
    <n v="0"/>
    <n v="5192.7433190000002"/>
    <n v="4769.0154650000004"/>
    <n v="4765.4004279999999"/>
  </r>
  <r>
    <n v="937882"/>
    <x v="6"/>
    <x v="12"/>
    <x v="0"/>
    <x v="2"/>
    <n v="4095.9632660000002"/>
    <n v="72.918324999999996"/>
    <n v="4765.4004279999999"/>
    <n v="4194.0289169999996"/>
    <n v="4168.88159"/>
  </r>
  <r>
    <n v="937883"/>
    <x v="6"/>
    <x v="12"/>
    <x v="0"/>
    <x v="3"/>
    <n v="5192.7433190000002"/>
    <n v="0"/>
    <n v="6995.4780000000001"/>
    <n v="5192.7433190000002"/>
    <n v="5192.7433190000002"/>
  </r>
  <r>
    <n v="937884"/>
    <x v="6"/>
    <x v="12"/>
    <x v="1"/>
    <x v="0"/>
    <n v="8646.4706630000001"/>
    <n v="0"/>
    <n v="10724.9856"/>
    <n v="8710.8333039999998"/>
    <n v="8646.4706630000001"/>
  </r>
  <r>
    <n v="937885"/>
    <x v="6"/>
    <x v="12"/>
    <x v="1"/>
    <x v="1"/>
    <n v="8100.3390689999997"/>
    <n v="0"/>
    <n v="8646.4706630000001"/>
    <n v="8147.5693060000003"/>
    <n v="8100.3390689999997"/>
  </r>
  <r>
    <n v="937886"/>
    <x v="6"/>
    <x v="12"/>
    <x v="1"/>
    <x v="2"/>
    <n v="6558.4021489999996"/>
    <n v="271.08608600000002"/>
    <n v="8100.3390689999997"/>
    <n v="7409.3801469999999"/>
    <n v="6829.4882360000001"/>
  </r>
  <r>
    <n v="937887"/>
    <x v="6"/>
    <x v="12"/>
    <x v="1"/>
    <x v="3"/>
    <n v="3304.4143629999999"/>
    <n v="0"/>
    <n v="4095.9632660000002"/>
    <n v="3326.741364"/>
    <n v="3304.4143629999999"/>
  </r>
  <r>
    <n v="937888"/>
    <x v="6"/>
    <x v="12"/>
    <x v="2"/>
    <x v="0"/>
    <n v="3495.2825819999998"/>
    <n v="0"/>
    <n v="4096.2739499999998"/>
    <n v="3596.1189009999998"/>
    <n v="3495.2825819999998"/>
  </r>
  <r>
    <n v="937889"/>
    <x v="6"/>
    <x v="12"/>
    <x v="2"/>
    <x v="1"/>
    <n v="3190.4896800000001"/>
    <n v="0"/>
    <n v="3495.2825819999998"/>
    <n v="3367.7047680000001"/>
    <n v="3190.4896800000001"/>
  </r>
  <r>
    <n v="937890"/>
    <x v="6"/>
    <x v="12"/>
    <x v="2"/>
    <x v="2"/>
    <n v="954.31500400000004"/>
    <n v="1905.980088"/>
    <n v="3190.4896800000001"/>
    <n v="3017.2460900000001"/>
    <n v="2860.2950919999998"/>
  </r>
  <r>
    <n v="937891"/>
    <x v="6"/>
    <x v="12"/>
    <x v="2"/>
    <x v="3"/>
    <n v="5546.7791900000002"/>
    <n v="0"/>
    <n v="6558.4021489999996"/>
    <n v="5757.621247"/>
    <n v="5546.7791900000002"/>
  </r>
  <r>
    <n v="937892"/>
    <x v="6"/>
    <x v="12"/>
    <x v="3"/>
    <x v="0"/>
    <n v="788.03468099999998"/>
    <n v="0"/>
    <n v="853.64514999999994"/>
    <n v="802.76789900000006"/>
    <n v="788.03468099999998"/>
  </r>
  <r>
    <n v="937893"/>
    <x v="6"/>
    <x v="12"/>
    <x v="3"/>
    <x v="1"/>
    <n v="640.06473700000004"/>
    <n v="0"/>
    <n v="788.03468099999998"/>
    <n v="774.32287799999995"/>
    <n v="640.06473700000004"/>
  </r>
  <r>
    <n v="937894"/>
    <x v="6"/>
    <x v="12"/>
    <x v="3"/>
    <x v="2"/>
    <n v="0"/>
    <n v="544.45618000000002"/>
    <n v="640.06473700000004"/>
    <n v="623.42305399999998"/>
    <n v="544.45618000000002"/>
  </r>
  <r>
    <n v="937895"/>
    <x v="6"/>
    <x v="12"/>
    <x v="3"/>
    <x v="3"/>
    <n v="867.43141700000001"/>
    <n v="0"/>
    <n v="954.31500400000004"/>
    <n v="897.43782999999996"/>
    <n v="867.43141700000001"/>
  </r>
  <r>
    <n v="937896"/>
    <x v="6"/>
    <x v="13"/>
    <x v="0"/>
    <x v="0"/>
    <n v="5397.3241690000004"/>
    <n v="0"/>
    <n v="7271.0820000000003"/>
    <n v="5397.3241690000004"/>
    <n v="5397.3241690000004"/>
  </r>
  <r>
    <n v="937897"/>
    <x v="6"/>
    <x v="13"/>
    <x v="0"/>
    <x v="1"/>
    <n v="4953.1450569999997"/>
    <n v="0"/>
    <n v="5397.3241690000004"/>
    <n v="4956.9025160000001"/>
    <n v="4953.1450569999997"/>
  </r>
  <r>
    <n v="937898"/>
    <x v="6"/>
    <x v="13"/>
    <x v="0"/>
    <x v="2"/>
    <n v="4257.3337769999998"/>
    <n v="75.791121000000004"/>
    <n v="4953.1450569999997"/>
    <n v="4359.2629649999999"/>
    <n v="4333.1248969999997"/>
  </r>
  <r>
    <n v="937899"/>
    <x v="6"/>
    <x v="13"/>
    <x v="0"/>
    <x v="3"/>
    <n v="5397.3241690000004"/>
    <n v="0"/>
    <n v="7271.0820000000003"/>
    <n v="5397.3241690000004"/>
    <n v="5397.3241690000004"/>
  </r>
  <r>
    <n v="937900"/>
    <x v="6"/>
    <x v="13"/>
    <x v="1"/>
    <x v="0"/>
    <n v="6885.5769120000004"/>
    <n v="0"/>
    <n v="8564.7183999999997"/>
    <n v="6956.2642839999999"/>
    <n v="6885.5769120000004"/>
  </r>
  <r>
    <n v="937901"/>
    <x v="6"/>
    <x v="13"/>
    <x v="1"/>
    <x v="1"/>
    <n v="6450.6675429999996"/>
    <n v="0"/>
    <n v="6885.5769120000004"/>
    <n v="6488.2791239999997"/>
    <n v="6450.6675429999996"/>
  </r>
  <r>
    <n v="937902"/>
    <x v="6"/>
    <x v="13"/>
    <x v="1"/>
    <x v="2"/>
    <n v="5205.2269150000002"/>
    <n v="215.153716"/>
    <n v="6450.6675429999996"/>
    <n v="5900.4256020000003"/>
    <n v="5420.380631"/>
  </r>
  <r>
    <n v="937903"/>
    <x v="6"/>
    <x v="13"/>
    <x v="1"/>
    <x v="3"/>
    <n v="3429.1961500000002"/>
    <n v="0"/>
    <n v="4257.3337769999998"/>
    <n v="3457.806493"/>
    <n v="3429.1961500000002"/>
  </r>
  <r>
    <n v="937904"/>
    <x v="6"/>
    <x v="13"/>
    <x v="2"/>
    <x v="0"/>
    <n v="2782.0093689999999"/>
    <n v="0"/>
    <n v="3324.0675000000001"/>
    <n v="2918.1988580000002"/>
    <n v="2782.0093689999999"/>
  </r>
  <r>
    <n v="937905"/>
    <x v="6"/>
    <x v="13"/>
    <x v="2"/>
    <x v="1"/>
    <n v="2539.4147600000001"/>
    <n v="0"/>
    <n v="2782.0093689999999"/>
    <n v="2680.4660269999999"/>
    <n v="2539.4147600000001"/>
  </r>
  <r>
    <n v="937906"/>
    <x v="6"/>
    <x v="13"/>
    <x v="2"/>
    <x v="2"/>
    <n v="756.62192900000002"/>
    <n v="1511.142887"/>
    <n v="2539.4147600000001"/>
    <n v="2401.524539"/>
    <n v="2267.7648159999999"/>
  </r>
  <r>
    <n v="937907"/>
    <x v="6"/>
    <x v="13"/>
    <x v="2"/>
    <x v="3"/>
    <n v="4354.3526400000001"/>
    <n v="0"/>
    <n v="5205.2269150000002"/>
    <n v="4569.6687080000002"/>
    <n v="4354.3526400000001"/>
  </r>
  <r>
    <n v="937908"/>
    <x v="6"/>
    <x v="13"/>
    <x v="3"/>
    <x v="0"/>
    <n v="632.465551"/>
    <n v="0"/>
    <n v="708.15324999999996"/>
    <n v="665.947316"/>
    <n v="632.465551"/>
  </r>
  <r>
    <n v="937909"/>
    <x v="6"/>
    <x v="13"/>
    <x v="3"/>
    <x v="1"/>
    <n v="513.70695499999999"/>
    <n v="0"/>
    <n v="632.465551"/>
    <n v="621.46064999999999"/>
    <n v="513.70695499999999"/>
  </r>
  <r>
    <n v="937910"/>
    <x v="6"/>
    <x v="13"/>
    <x v="3"/>
    <x v="2"/>
    <n v="0"/>
    <n v="432.28609599999999"/>
    <n v="513.70695499999999"/>
    <n v="500.35057399999999"/>
    <n v="432.28609599999999"/>
  </r>
  <r>
    <n v="937911"/>
    <x v="6"/>
    <x v="13"/>
    <x v="3"/>
    <x v="3"/>
    <n v="674.93519200000003"/>
    <n v="0"/>
    <n v="756.62192900000002"/>
    <n v="711.52726199999995"/>
    <n v="674.93519200000003"/>
  </r>
  <r>
    <n v="937912"/>
    <x v="6"/>
    <x v="14"/>
    <x v="0"/>
    <x v="0"/>
    <n v="3246.026652"/>
    <n v="0"/>
    <n v="4401.8779999999997"/>
    <n v="3267.5140390000001"/>
    <n v="3246.026652"/>
  </r>
  <r>
    <n v="937913"/>
    <x v="6"/>
    <x v="14"/>
    <x v="0"/>
    <x v="1"/>
    <n v="2977.9765819999998"/>
    <n v="0"/>
    <n v="3246.026652"/>
    <n v="2981.150877"/>
    <n v="2977.9765819999998"/>
  </r>
  <r>
    <n v="937914"/>
    <x v="6"/>
    <x v="14"/>
    <x v="0"/>
    <x v="2"/>
    <n v="2494.2156759999998"/>
    <n v="98.311535000000006"/>
    <n v="2977.9765819999998"/>
    <n v="2620.9171900000001"/>
    <n v="2592.5272110000001"/>
  </r>
  <r>
    <n v="937915"/>
    <x v="6"/>
    <x v="14"/>
    <x v="0"/>
    <x v="3"/>
    <n v="3248.089054"/>
    <n v="0"/>
    <n v="4401.8779999999997"/>
    <n v="3267.5140390000001"/>
    <n v="3248.089054"/>
  </r>
  <r>
    <n v="937916"/>
    <x v="6"/>
    <x v="14"/>
    <x v="1"/>
    <x v="0"/>
    <n v="1050.9719769999999"/>
    <n v="0"/>
    <n v="1342.0461"/>
    <n v="1090.0098419999999"/>
    <n v="1050.9719769999999"/>
  </r>
  <r>
    <n v="937917"/>
    <x v="6"/>
    <x v="14"/>
    <x v="1"/>
    <x v="1"/>
    <n v="979.83263199999999"/>
    <n v="0"/>
    <n v="1050.9719769999999"/>
    <n v="990.33089399999994"/>
    <n v="979.83263199999999"/>
  </r>
  <r>
    <n v="937918"/>
    <x v="6"/>
    <x v="14"/>
    <x v="1"/>
    <x v="2"/>
    <n v="668.838211"/>
    <n v="180.74258900000001"/>
    <n v="979.83263199999999"/>
    <n v="896.25290900000005"/>
    <n v="849.58079899999996"/>
  </r>
  <r>
    <n v="937919"/>
    <x v="6"/>
    <x v="14"/>
    <x v="1"/>
    <x v="3"/>
    <n v="1979.392961"/>
    <n v="0"/>
    <n v="2494.2156759999998"/>
    <n v="2025.801972"/>
    <n v="1979.392961"/>
  </r>
  <r>
    <n v="937920"/>
    <x v="6"/>
    <x v="14"/>
    <x v="2"/>
    <x v="0"/>
    <n v="1077.3320120000001"/>
    <n v="0"/>
    <n v="1257.5472"/>
    <n v="1104.000687"/>
    <n v="1077.3320120000001"/>
  </r>
  <r>
    <n v="937921"/>
    <x v="6"/>
    <x v="14"/>
    <x v="2"/>
    <x v="1"/>
    <n v="1000.329036"/>
    <n v="0"/>
    <n v="1077.3320120000001"/>
    <n v="1038.0093939999999"/>
    <n v="1000.329036"/>
  </r>
  <r>
    <n v="937922"/>
    <x v="6"/>
    <x v="14"/>
    <x v="2"/>
    <x v="2"/>
    <n v="84.027332000000001"/>
    <n v="844.75936200000001"/>
    <n v="1000.329036"/>
    <n v="946.011169"/>
    <n v="928.78669400000001"/>
  </r>
  <r>
    <n v="937923"/>
    <x v="6"/>
    <x v="14"/>
    <x v="2"/>
    <x v="3"/>
    <n v="573.281702"/>
    <n v="0"/>
    <n v="668.838211"/>
    <n v="587.17306499999995"/>
    <n v="573.281702"/>
  </r>
  <r>
    <n v="937924"/>
    <x v="6"/>
    <x v="14"/>
    <x v="3"/>
    <x v="0"/>
    <n v="150.47510299999999"/>
    <n v="0"/>
    <n v="173.00514999999999"/>
    <n v="162.69404299999999"/>
    <n v="150.47510299999999"/>
  </r>
  <r>
    <n v="937925"/>
    <x v="6"/>
    <x v="14"/>
    <x v="3"/>
    <x v="1"/>
    <n v="147.8527"/>
    <n v="0"/>
    <n v="150.47510299999999"/>
    <n v="147.85683599999999"/>
    <n v="147.8527"/>
  </r>
  <r>
    <n v="937926"/>
    <x v="6"/>
    <x v="14"/>
    <x v="3"/>
    <x v="2"/>
    <n v="0"/>
    <n v="144.00020000000001"/>
    <n v="147.8527"/>
    <n v="144.00852900000001"/>
    <n v="144.00020000000001"/>
  </r>
  <r>
    <n v="937927"/>
    <x v="6"/>
    <x v="14"/>
    <x v="3"/>
    <x v="3"/>
    <n v="74.209142"/>
    <n v="0"/>
    <n v="84.027332000000001"/>
    <n v="79.019302999999994"/>
    <n v="74.209142"/>
  </r>
  <r>
    <n v="937928"/>
    <x v="6"/>
    <x v="15"/>
    <x v="0"/>
    <x v="0"/>
    <n v="207.30975000000001"/>
    <n v="0"/>
    <n v="281.12900000000002"/>
    <n v="208.68205699999999"/>
    <n v="207.30975000000001"/>
  </r>
  <r>
    <n v="937929"/>
    <x v="6"/>
    <x v="15"/>
    <x v="0"/>
    <x v="1"/>
    <n v="190.19054600000001"/>
    <n v="0"/>
    <n v="207.30975000000001"/>
    <n v="190.39327399999999"/>
    <n v="190.19054600000001"/>
  </r>
  <r>
    <n v="937930"/>
    <x v="6"/>
    <x v="15"/>
    <x v="0"/>
    <x v="2"/>
    <n v="159.29481899999999"/>
    <n v="6.2787350000000002"/>
    <n v="190.19054600000001"/>
    <n v="167.38669899999999"/>
    <n v="165.573553"/>
  </r>
  <r>
    <n v="937931"/>
    <x v="6"/>
    <x v="15"/>
    <x v="0"/>
    <x v="3"/>
    <n v="207.44146599999999"/>
    <n v="0"/>
    <n v="281.12900000000002"/>
    <n v="208.68205699999999"/>
    <n v="207.44146599999999"/>
  </r>
  <r>
    <n v="937932"/>
    <x v="6"/>
    <x v="15"/>
    <x v="1"/>
    <x v="0"/>
    <n v="142.19858400000001"/>
    <n v="0"/>
    <n v="183.94880000000001"/>
    <n v="149.40321499999999"/>
    <n v="142.19858400000001"/>
  </r>
  <r>
    <n v="937933"/>
    <x v="6"/>
    <x v="15"/>
    <x v="1"/>
    <x v="1"/>
    <n v="132.57328999999999"/>
    <n v="0"/>
    <n v="142.19858400000001"/>
    <n v="133.99372500000001"/>
    <n v="132.57328999999999"/>
  </r>
  <r>
    <n v="937934"/>
    <x v="6"/>
    <x v="15"/>
    <x v="1"/>
    <x v="2"/>
    <n v="90.229106999999999"/>
    <n v="24.382940999999999"/>
    <n v="132.57328999999999"/>
    <n v="121.264788"/>
    <n v="114.612048"/>
  </r>
  <r>
    <n v="937935"/>
    <x v="6"/>
    <x v="15"/>
    <x v="1"/>
    <x v="3"/>
    <n v="125.510525"/>
    <n v="0"/>
    <n v="159.29481899999999"/>
    <n v="129.37925200000001"/>
    <n v="125.510525"/>
  </r>
  <r>
    <n v="937936"/>
    <x v="6"/>
    <x v="15"/>
    <x v="2"/>
    <x v="0"/>
    <n v="146.98342600000001"/>
    <n v="0"/>
    <n v="172.86359999999999"/>
    <n v="151.75695400000001"/>
    <n v="146.98342600000001"/>
  </r>
  <r>
    <n v="937937"/>
    <x v="6"/>
    <x v="15"/>
    <x v="2"/>
    <x v="1"/>
    <n v="136.47769400000001"/>
    <n v="0"/>
    <n v="146.98342600000001"/>
    <n v="141.61853099999999"/>
    <n v="136.47769400000001"/>
  </r>
  <r>
    <n v="937938"/>
    <x v="6"/>
    <x v="15"/>
    <x v="2"/>
    <x v="2"/>
    <n v="11.464084"/>
    <n v="115.252887"/>
    <n v="136.47769400000001"/>
    <n v="129.06695500000001"/>
    <n v="126.716972"/>
  </r>
  <r>
    <n v="937939"/>
    <x v="6"/>
    <x v="15"/>
    <x v="2"/>
    <x v="3"/>
    <n v="77.012294999999995"/>
    <n v="0"/>
    <n v="90.229106999999999"/>
    <n v="79.212132999999994"/>
    <n v="77.012294999999995"/>
  </r>
  <r>
    <n v="937940"/>
    <x v="6"/>
    <x v="15"/>
    <x v="3"/>
    <x v="0"/>
    <n v="20.898803999999998"/>
    <n v="0"/>
    <n v="24.027899999999999"/>
    <n v="22.595837"/>
    <n v="20.898803999999998"/>
  </r>
  <r>
    <n v="937941"/>
    <x v="6"/>
    <x v="15"/>
    <x v="3"/>
    <x v="1"/>
    <n v="20.534590000000001"/>
    <n v="0"/>
    <n v="20.898803999999998"/>
    <n v="20.535164999999999"/>
    <n v="20.534590000000001"/>
  </r>
  <r>
    <n v="937942"/>
    <x v="6"/>
    <x v="15"/>
    <x v="3"/>
    <x v="2"/>
    <n v="0"/>
    <n v="19.999534000000001"/>
    <n v="20.534590000000001"/>
    <n v="20.000691"/>
    <n v="19.999534000000001"/>
  </r>
  <r>
    <n v="937943"/>
    <x v="6"/>
    <x v="15"/>
    <x v="3"/>
    <x v="3"/>
    <n v="10.124561"/>
    <n v="0"/>
    <n v="11.464084"/>
    <n v="10.780825"/>
    <n v="10.124561"/>
  </r>
  <r>
    <n v="937944"/>
    <x v="6"/>
    <x v="16"/>
    <x v="0"/>
    <x v="0"/>
    <n v="7927.109888"/>
    <n v="0"/>
    <n v="10722.5034"/>
    <n v="7959.3142740000003"/>
    <n v="7927.109888"/>
  </r>
  <r>
    <n v="937945"/>
    <x v="6"/>
    <x v="16"/>
    <x v="0"/>
    <x v="1"/>
    <n v="7273.3497729999999"/>
    <n v="0"/>
    <n v="7927.109888"/>
    <n v="7280.2577209999999"/>
    <n v="7273.3497729999999"/>
  </r>
  <r>
    <n v="937946"/>
    <x v="6"/>
    <x v="16"/>
    <x v="0"/>
    <x v="2"/>
    <n v="6315.0097470000001"/>
    <n v="50.678325000000001"/>
    <n v="7273.3497729999999"/>
    <n v="6401.2751349999999"/>
    <n v="6365.6880719999999"/>
  </r>
  <r>
    <n v="937947"/>
    <x v="6"/>
    <x v="16"/>
    <x v="0"/>
    <x v="3"/>
    <n v="7933.4393819999996"/>
    <n v="0"/>
    <n v="10722.5034"/>
    <n v="7959.3142740000003"/>
    <n v="7933.4393819999996"/>
  </r>
  <r>
    <n v="937948"/>
    <x v="6"/>
    <x v="16"/>
    <x v="1"/>
    <x v="0"/>
    <n v="19898.782304"/>
    <n v="0"/>
    <n v="24672.586800000001"/>
    <n v="20039.074999"/>
    <n v="19898.782304"/>
  </r>
  <r>
    <n v="937949"/>
    <x v="6"/>
    <x v="16"/>
    <x v="1"/>
    <x v="1"/>
    <n v="18673.808779999999"/>
    <n v="0"/>
    <n v="19898.782304"/>
    <n v="18750.622565000001"/>
    <n v="18673.808779999999"/>
  </r>
  <r>
    <n v="937950"/>
    <x v="6"/>
    <x v="16"/>
    <x v="1"/>
    <x v="2"/>
    <n v="14138.586866"/>
    <n v="2241.7243840000001"/>
    <n v="18673.808779999999"/>
    <n v="17080.932891"/>
    <n v="16380.311250000001"/>
  </r>
  <r>
    <n v="937951"/>
    <x v="6"/>
    <x v="16"/>
    <x v="1"/>
    <x v="3"/>
    <n v="5102.0418440000003"/>
    <n v="0"/>
    <n v="6315.0097470000001"/>
    <n v="5129.0509169999996"/>
    <n v="5102.0418440000003"/>
  </r>
  <r>
    <n v="937952"/>
    <x v="6"/>
    <x v="16"/>
    <x v="2"/>
    <x v="0"/>
    <n v="3707.5663260000001"/>
    <n v="0"/>
    <n v="4415.8239999999996"/>
    <n v="3876.6518900000001"/>
    <n v="3707.5663260000001"/>
  </r>
  <r>
    <n v="937953"/>
    <x v="6"/>
    <x v="16"/>
    <x v="2"/>
    <x v="1"/>
    <n v="3491.1452680000002"/>
    <n v="0"/>
    <n v="3707.5663260000001"/>
    <n v="3572.240155"/>
    <n v="3491.1452680000002"/>
  </r>
  <r>
    <n v="937954"/>
    <x v="6"/>
    <x v="16"/>
    <x v="2"/>
    <x v="2"/>
    <n v="314.68390599999998"/>
    <n v="2750.093292"/>
    <n v="3491.1452680000002"/>
    <n v="3301.5760799999998"/>
    <n v="3064.7771980000002"/>
  </r>
  <r>
    <n v="937955"/>
    <x v="6"/>
    <x v="16"/>
    <x v="2"/>
    <x v="3"/>
    <n v="12024.926493999999"/>
    <n v="0"/>
    <n v="14138.586866"/>
    <n v="12412.26541"/>
    <n v="12024.926493999999"/>
  </r>
  <r>
    <n v="937956"/>
    <x v="6"/>
    <x v="16"/>
    <x v="3"/>
    <x v="0"/>
    <n v="499.16481700000003"/>
    <n v="0"/>
    <n v="548.44470000000001"/>
    <n v="515.75739599999997"/>
    <n v="499.16481700000003"/>
  </r>
  <r>
    <n v="937957"/>
    <x v="6"/>
    <x v="16"/>
    <x v="3"/>
    <x v="1"/>
    <n v="466.402062"/>
    <n v="0"/>
    <n v="499.16481700000003"/>
    <n v="490.47934900000001"/>
    <n v="466.402062"/>
  </r>
  <r>
    <n v="937958"/>
    <x v="6"/>
    <x v="16"/>
    <x v="3"/>
    <x v="2"/>
    <n v="0"/>
    <n v="395.558989"/>
    <n v="466.402062"/>
    <n v="454.27560799999998"/>
    <n v="395.558989"/>
  </r>
  <r>
    <n v="937959"/>
    <x v="6"/>
    <x v="16"/>
    <x v="3"/>
    <x v="3"/>
    <n v="282.27325500000001"/>
    <n v="0"/>
    <n v="314.68390599999998"/>
    <n v="295.92874499999999"/>
    <n v="282.27325500000001"/>
  </r>
  <r>
    <n v="937960"/>
    <x v="6"/>
    <x v="17"/>
    <x v="0"/>
    <x v="0"/>
    <n v="1080.810467"/>
    <n v="0"/>
    <n v="1461.9444000000001"/>
    <n v="1085.2013280000001"/>
    <n v="1080.810467"/>
  </r>
  <r>
    <n v="937961"/>
    <x v="6"/>
    <x v="17"/>
    <x v="0"/>
    <x v="1"/>
    <n v="991.67447900000002"/>
    <n v="0"/>
    <n v="1080.810467"/>
    <n v="992.61633300000005"/>
    <n v="991.67447900000002"/>
  </r>
  <r>
    <n v="937962"/>
    <x v="6"/>
    <x v="17"/>
    <x v="0"/>
    <x v="2"/>
    <n v="861.01097800000002"/>
    <n v="6.9096640000000003"/>
    <n v="991.67447900000002"/>
    <n v="872.77270899999996"/>
    <n v="867.92064100000005"/>
  </r>
  <r>
    <n v="937963"/>
    <x v="6"/>
    <x v="17"/>
    <x v="0"/>
    <x v="3"/>
    <n v="1081.6734530000001"/>
    <n v="0"/>
    <n v="1461.9444000000001"/>
    <n v="1085.2013280000001"/>
    <n v="1081.6734530000001"/>
  </r>
  <r>
    <n v="937964"/>
    <x v="6"/>
    <x v="17"/>
    <x v="1"/>
    <x v="3"/>
    <n v="694.71604600000001"/>
    <n v="0"/>
    <n v="861.01097800000002"/>
    <n v="699.31311600000004"/>
    <n v="694.71604600000001"/>
  </r>
  <r>
    <n v="937965"/>
    <x v="6"/>
    <x v="18"/>
    <x v="0"/>
    <x v="0"/>
    <n v="89804.307499000002"/>
    <n v="0"/>
    <n v="121206.59375"/>
    <n v="89971.654540999996"/>
    <n v="89804.307499000002"/>
  </r>
  <r>
    <n v="937966"/>
    <x v="6"/>
    <x v="18"/>
    <x v="0"/>
    <x v="1"/>
    <n v="82389.560274000003"/>
    <n v="0"/>
    <n v="89804.307499000002"/>
    <n v="82476.276006999993"/>
    <n v="82389.560274000003"/>
  </r>
  <r>
    <n v="937967"/>
    <x v="6"/>
    <x v="18"/>
    <x v="0"/>
    <x v="2"/>
    <n v="71525.731031000003"/>
    <n v="548.61914200000001"/>
    <n v="82389.560274000003"/>
    <n v="72511.051997000002"/>
    <n v="72074.350172999999"/>
  </r>
  <r>
    <n v="937968"/>
    <x v="6"/>
    <x v="18"/>
    <x v="0"/>
    <x v="3"/>
    <n v="89745.056077000001"/>
    <n v="0"/>
    <n v="121206.59375"/>
    <n v="89971.654540999996"/>
    <n v="89745.056077000001"/>
  </r>
  <r>
    <n v="937969"/>
    <x v="6"/>
    <x v="18"/>
    <x v="1"/>
    <x v="0"/>
    <n v="77837.919924000002"/>
    <n v="0"/>
    <n v="96331.733550000004"/>
    <n v="78240.633988999994"/>
    <n v="77837.919924000002"/>
  </r>
  <r>
    <n v="937970"/>
    <x v="6"/>
    <x v="18"/>
    <x v="1"/>
    <x v="1"/>
    <n v="72570.378029"/>
    <n v="0"/>
    <n v="77837.919924000002"/>
    <n v="73346.671944999995"/>
    <n v="72570.378029"/>
  </r>
  <r>
    <n v="937971"/>
    <x v="6"/>
    <x v="18"/>
    <x v="1"/>
    <x v="2"/>
    <n v="58662.250529999998"/>
    <n v="4718.9914250000002"/>
    <n v="72570.378029"/>
    <n v="66380.124783000007"/>
    <n v="63381.241954999998"/>
  </r>
  <r>
    <n v="937972"/>
    <x v="6"/>
    <x v="18"/>
    <x v="1"/>
    <x v="3"/>
    <n v="57724.712669"/>
    <n v="0"/>
    <n v="71525.731031000003"/>
    <n v="58093.198743000001"/>
    <n v="57724.712669"/>
  </r>
  <r>
    <n v="937973"/>
    <x v="6"/>
    <x v="18"/>
    <x v="2"/>
    <x v="0"/>
    <n v="13232.265546000001"/>
    <n v="0"/>
    <n v="15464.54335"/>
    <n v="13576.322607"/>
    <n v="13232.265546000001"/>
  </r>
  <r>
    <n v="937974"/>
    <x v="6"/>
    <x v="18"/>
    <x v="2"/>
    <x v="1"/>
    <n v="12120.274436"/>
    <n v="0"/>
    <n v="13232.265546000001"/>
    <n v="12749.287853"/>
    <n v="12120.274436"/>
  </r>
  <r>
    <n v="937975"/>
    <x v="6"/>
    <x v="18"/>
    <x v="2"/>
    <x v="2"/>
    <n v="2465.8689680000002"/>
    <n v="8272.259231"/>
    <n v="12120.274436"/>
    <n v="11462.143534000001"/>
    <n v="10738.128199000001"/>
  </r>
  <r>
    <n v="937976"/>
    <x v="6"/>
    <x v="18"/>
    <x v="2"/>
    <x v="3"/>
    <n v="50073.414147000003"/>
    <n v="0"/>
    <n v="58662.250529999998"/>
    <n v="51499.589740000003"/>
    <n v="50073.414147000003"/>
  </r>
  <r>
    <n v="937977"/>
    <x v="6"/>
    <x v="18"/>
    <x v="3"/>
    <x v="0"/>
    <n v="1955.8849299999999"/>
    <n v="0"/>
    <n v="2109.5934999999999"/>
    <n v="1983.861727"/>
    <n v="1955.8849299999999"/>
  </r>
  <r>
    <n v="937978"/>
    <x v="6"/>
    <x v="18"/>
    <x v="3"/>
    <x v="1"/>
    <n v="1771.157657"/>
    <n v="0"/>
    <n v="1955.8849299999999"/>
    <n v="1921.8525320000001"/>
    <n v="1771.157657"/>
  </r>
  <r>
    <n v="937979"/>
    <x v="6"/>
    <x v="18"/>
    <x v="3"/>
    <x v="2"/>
    <n v="0"/>
    <n v="1673.842038"/>
    <n v="1771.157657"/>
    <n v="1725.1075579999999"/>
    <n v="1673.842038"/>
  </r>
  <r>
    <n v="937980"/>
    <x v="6"/>
    <x v="18"/>
    <x v="3"/>
    <x v="3"/>
    <n v="2259.49431"/>
    <n v="0"/>
    <n v="2465.8689680000002"/>
    <n v="2318.903178"/>
    <n v="2259.49431"/>
  </r>
  <r>
    <n v="937981"/>
    <x v="6"/>
    <x v="19"/>
    <x v="0"/>
    <x v="0"/>
    <n v="182325.60350200001"/>
    <n v="0"/>
    <n v="246080.23790000001"/>
    <n v="182665.36059299999"/>
    <n v="182325.60350200001"/>
  </r>
  <r>
    <n v="937982"/>
    <x v="6"/>
    <x v="19"/>
    <x v="0"/>
    <x v="1"/>
    <n v="167271.779244"/>
    <n v="0"/>
    <n v="182325.60350200001"/>
    <n v="167447.834256"/>
    <n v="167271.779244"/>
  </r>
  <r>
    <n v="937983"/>
    <x v="6"/>
    <x v="19"/>
    <x v="0"/>
    <x v="2"/>
    <n v="145215.440542"/>
    <n v="1113.8365080000001"/>
    <n v="167271.779244"/>
    <n v="147215.89291299999"/>
    <n v="146329.27705"/>
  </r>
  <r>
    <n v="937984"/>
    <x v="6"/>
    <x v="19"/>
    <x v="0"/>
    <x v="3"/>
    <n v="182205.308032"/>
    <n v="0"/>
    <n v="246080.23790000001"/>
    <n v="182665.36059299999"/>
    <n v="182205.308032"/>
  </r>
  <r>
    <n v="937985"/>
    <x v="6"/>
    <x v="19"/>
    <x v="1"/>
    <x v="0"/>
    <n v="250944.21598800001"/>
    <n v="0"/>
    <n v="310648.42379999999"/>
    <n v="252308.64981"/>
    <n v="250944.21598800001"/>
  </r>
  <r>
    <n v="937986"/>
    <x v="6"/>
    <x v="19"/>
    <x v="1"/>
    <x v="1"/>
    <n v="233962.01538"/>
    <n v="0"/>
    <n v="250944.21598800001"/>
    <n v="236464.73472499999"/>
    <n v="233962.01538"/>
  </r>
  <r>
    <n v="937987"/>
    <x v="6"/>
    <x v="19"/>
    <x v="1"/>
    <x v="2"/>
    <n v="188819.52931700001"/>
    <n v="15189.286666"/>
    <n v="233962.01538"/>
    <n v="214005.05546800001"/>
    <n v="204008.815982"/>
  </r>
  <r>
    <n v="937988"/>
    <x v="6"/>
    <x v="19"/>
    <x v="1"/>
    <x v="3"/>
    <n v="117178.532811"/>
    <n v="0"/>
    <n v="145215.440542"/>
    <n v="117943.98080799999"/>
    <n v="117178.532811"/>
  </r>
  <r>
    <n v="937989"/>
    <x v="6"/>
    <x v="19"/>
    <x v="2"/>
    <x v="0"/>
    <n v="42916.505512000003"/>
    <n v="0"/>
    <n v="50156.502500000002"/>
    <n v="44032.393544999999"/>
    <n v="42916.505512000003"/>
  </r>
  <r>
    <n v="937990"/>
    <x v="6"/>
    <x v="19"/>
    <x v="2"/>
    <x v="1"/>
    <n v="39309.959647999996"/>
    <n v="0"/>
    <n v="42916.505512000003"/>
    <n v="41350.053060999999"/>
    <n v="39309.959647999996"/>
  </r>
  <r>
    <n v="937991"/>
    <x v="6"/>
    <x v="19"/>
    <x v="2"/>
    <x v="2"/>
    <n v="7936.4541090000002"/>
    <n v="26624.450292000001"/>
    <n v="39309.959647999996"/>
    <n v="37175.428839"/>
    <n v="34560.904401"/>
  </r>
  <r>
    <n v="937992"/>
    <x v="6"/>
    <x v="19"/>
    <x v="2"/>
    <x v="3"/>
    <n v="161174.15212000001"/>
    <n v="0"/>
    <n v="188819.52931700001"/>
    <n v="165764.66478699999"/>
    <n v="161174.15212000001"/>
  </r>
  <r>
    <n v="937993"/>
    <x v="6"/>
    <x v="19"/>
    <x v="3"/>
    <x v="0"/>
    <n v="6334.1423400000003"/>
    <n v="0"/>
    <n v="6831.9282499999999"/>
    <n v="6424.7453260000002"/>
    <n v="6334.1423400000003"/>
  </r>
  <r>
    <n v="937994"/>
    <x v="6"/>
    <x v="19"/>
    <x v="3"/>
    <x v="1"/>
    <n v="5735.9022160000004"/>
    <n v="0"/>
    <n v="6334.1423400000003"/>
    <n v="6223.9282629999998"/>
    <n v="5735.9022160000004"/>
  </r>
  <r>
    <n v="937995"/>
    <x v="6"/>
    <x v="19"/>
    <x v="3"/>
    <x v="2"/>
    <n v="0"/>
    <n v="5387.6637810000002"/>
    <n v="5735.9022160000004"/>
    <n v="5586.7687580000002"/>
    <n v="5387.6637810000002"/>
  </r>
  <r>
    <n v="937996"/>
    <x v="6"/>
    <x v="19"/>
    <x v="3"/>
    <x v="3"/>
    <n v="7272.2326819999998"/>
    <n v="0"/>
    <n v="7936.4541090000002"/>
    <n v="7463.441444"/>
    <n v="7272.2326819999998"/>
  </r>
  <r>
    <n v="937997"/>
    <x v="6"/>
    <x v="20"/>
    <x v="0"/>
    <x v="0"/>
    <n v="2170.698942"/>
    <n v="0"/>
    <n v="2940.3126000000002"/>
    <n v="2182.5940430000001"/>
    <n v="2170.698942"/>
  </r>
  <r>
    <n v="937998"/>
    <x v="6"/>
    <x v="20"/>
    <x v="0"/>
    <x v="1"/>
    <n v="1990.876491"/>
    <n v="0"/>
    <n v="2170.698942"/>
    <n v="1993.5699079999999"/>
    <n v="1990.876491"/>
  </r>
  <r>
    <n v="937999"/>
    <x v="6"/>
    <x v="20"/>
    <x v="0"/>
    <x v="2"/>
    <n v="1569.053934"/>
    <n v="129.14515399999999"/>
    <n v="1990.876491"/>
    <n v="1752.1704"/>
    <n v="1698.1990880000001"/>
  </r>
  <r>
    <n v="938000"/>
    <x v="6"/>
    <x v="20"/>
    <x v="0"/>
    <x v="3"/>
    <n v="2168.3910700000001"/>
    <n v="0"/>
    <n v="2940.3126000000002"/>
    <n v="2182.5940430000001"/>
    <n v="2168.3910700000001"/>
  </r>
  <r>
    <n v="938001"/>
    <x v="6"/>
    <x v="20"/>
    <x v="1"/>
    <x v="0"/>
    <n v="4460.7094079999997"/>
    <n v="0"/>
    <n v="5637.884"/>
    <n v="4579.0893850000002"/>
    <n v="4460.7094079999997"/>
  </r>
  <r>
    <n v="938002"/>
    <x v="6"/>
    <x v="20"/>
    <x v="1"/>
    <x v="1"/>
    <n v="4047.4282039999998"/>
    <n v="0"/>
    <n v="4460.7094079999997"/>
    <n v="4203.3264760000002"/>
    <n v="4047.4282039999998"/>
  </r>
  <r>
    <n v="938003"/>
    <x v="6"/>
    <x v="20"/>
    <x v="1"/>
    <x v="2"/>
    <n v="1474.138788"/>
    <n v="1952.412738"/>
    <n v="4047.4282039999998"/>
    <n v="3702.1825779999999"/>
    <n v="3426.5515260000002"/>
  </r>
  <r>
    <n v="938004"/>
    <x v="6"/>
    <x v="20"/>
    <x v="1"/>
    <x v="3"/>
    <n v="1240.947776"/>
    <n v="0"/>
    <n v="1569.053934"/>
    <n v="1274.3856049999999"/>
    <n v="1240.947776"/>
  </r>
  <r>
    <n v="938005"/>
    <x v="6"/>
    <x v="20"/>
    <x v="2"/>
    <x v="0"/>
    <n v="612.70287499999995"/>
    <n v="0"/>
    <n v="726.14419999999996"/>
    <n v="637.48199299999999"/>
    <n v="612.70287499999995"/>
  </r>
  <r>
    <n v="938006"/>
    <x v="6"/>
    <x v="20"/>
    <x v="2"/>
    <x v="1"/>
    <n v="562.98879799999997"/>
    <n v="0"/>
    <n v="612.70287499999995"/>
    <n v="590.33921999999995"/>
    <n v="562.98879799999997"/>
  </r>
  <r>
    <n v="938007"/>
    <x v="6"/>
    <x v="20"/>
    <x v="2"/>
    <x v="2"/>
    <n v="41.576828999999996"/>
    <n v="447.26276200000001"/>
    <n v="562.98879799999997"/>
    <n v="532.41850699999998"/>
    <n v="488.83959099999998"/>
  </r>
  <r>
    <n v="938008"/>
    <x v="6"/>
    <x v="20"/>
    <x v="2"/>
    <x v="3"/>
    <n v="1249.419069"/>
    <n v="0"/>
    <n v="1474.138788"/>
    <n v="1294.146442"/>
    <n v="1249.419069"/>
  </r>
  <r>
    <n v="938009"/>
    <x v="6"/>
    <x v="20"/>
    <x v="3"/>
    <x v="0"/>
    <n v="13.906525999999999"/>
    <n v="0"/>
    <n v="15.625400000000001"/>
    <n v="14.694126000000001"/>
    <n v="13.906525999999999"/>
  </r>
  <r>
    <n v="938010"/>
    <x v="6"/>
    <x v="20"/>
    <x v="3"/>
    <x v="1"/>
    <n v="13.319957"/>
    <n v="0"/>
    <n v="13.906525999999999"/>
    <n v="13.664553"/>
    <n v="13.319957"/>
  </r>
  <r>
    <n v="938011"/>
    <x v="6"/>
    <x v="20"/>
    <x v="3"/>
    <x v="2"/>
    <n v="0"/>
    <n v="11.999510000000001"/>
    <n v="13.319957"/>
    <n v="12.973637999999999"/>
    <n v="11.999510000000001"/>
  </r>
  <r>
    <n v="938012"/>
    <x v="6"/>
    <x v="20"/>
    <x v="3"/>
    <x v="3"/>
    <n v="38.195630000000001"/>
    <n v="0"/>
    <n v="41.576828999999996"/>
    <n v="39.098849999999999"/>
    <n v="38.195630000000001"/>
  </r>
  <r>
    <n v="938013"/>
    <x v="6"/>
    <x v="21"/>
    <x v="0"/>
    <x v="0"/>
    <n v="237051.21600700001"/>
    <n v="0"/>
    <n v="320145.34700000001"/>
    <n v="237643.89107799999"/>
    <n v="237051.21600700001"/>
  </r>
  <r>
    <n v="938014"/>
    <x v="6"/>
    <x v="21"/>
    <x v="0"/>
    <x v="1"/>
    <n v="217343.90521600001"/>
    <n v="0"/>
    <n v="237051.21600700001"/>
    <n v="217707.83678099999"/>
    <n v="217343.90521600001"/>
  </r>
  <r>
    <n v="938015"/>
    <x v="6"/>
    <x v="21"/>
    <x v="0"/>
    <x v="2"/>
    <n v="189433.847614"/>
    <n v="547.14525900000001"/>
    <n v="217343.90521600001"/>
    <n v="191284.37098000001"/>
    <n v="189980.99287300001"/>
  </r>
  <r>
    <n v="938016"/>
    <x v="6"/>
    <x v="21"/>
    <x v="0"/>
    <x v="3"/>
    <n v="237054.132736"/>
    <n v="0"/>
    <n v="320145.34700000001"/>
    <n v="237643.89107799999"/>
    <n v="237054.132736"/>
  </r>
  <r>
    <n v="938017"/>
    <x v="6"/>
    <x v="21"/>
    <x v="1"/>
    <x v="0"/>
    <n v="42901.121808000004"/>
    <n v="0"/>
    <n v="53098.31295"/>
    <n v="43126.449778000002"/>
    <n v="42901.121808000004"/>
  </r>
  <r>
    <n v="938018"/>
    <x v="6"/>
    <x v="21"/>
    <x v="1"/>
    <x v="1"/>
    <n v="40059.840012000001"/>
    <n v="0"/>
    <n v="42901.121808000004"/>
    <n v="40425.727078999997"/>
    <n v="40059.840012000001"/>
  </r>
  <r>
    <n v="938019"/>
    <x v="6"/>
    <x v="21"/>
    <x v="1"/>
    <x v="2"/>
    <n v="30759.658214999999"/>
    <n v="3828.3556359999998"/>
    <n v="40059.840012000001"/>
    <n v="36642.735658999998"/>
    <n v="34588.013851000003"/>
  </r>
  <r>
    <n v="938020"/>
    <x v="6"/>
    <x v="21"/>
    <x v="1"/>
    <x v="3"/>
    <n v="153139.54397100001"/>
    <n v="0"/>
    <n v="189433.847614"/>
    <n v="153858.17103200001"/>
    <n v="153139.54397100001"/>
  </r>
  <r>
    <n v="938021"/>
    <x v="6"/>
    <x v="21"/>
    <x v="2"/>
    <x v="0"/>
    <n v="12537.573280000001"/>
    <n v="0"/>
    <n v="14842.857249999999"/>
    <n v="13030.544379999999"/>
    <n v="12537.573280000001"/>
  </r>
  <r>
    <n v="938022"/>
    <x v="6"/>
    <x v="21"/>
    <x v="2"/>
    <x v="1"/>
    <n v="11602.716629"/>
    <n v="0"/>
    <n v="12537.573280000001"/>
    <n v="12079.951854999999"/>
    <n v="11602.716629"/>
  </r>
  <r>
    <n v="938023"/>
    <x v="6"/>
    <x v="21"/>
    <x v="2"/>
    <x v="2"/>
    <n v="4621.6306180000001"/>
    <n v="5098.1555779999999"/>
    <n v="11602.716629"/>
    <n v="10972.689116"/>
    <n v="9719.7861959999991"/>
  </r>
  <r>
    <n v="938024"/>
    <x v="6"/>
    <x v="21"/>
    <x v="2"/>
    <x v="3"/>
    <n v="25985.150473000002"/>
    <n v="0"/>
    <n v="30759.658214999999"/>
    <n v="27003.903946999999"/>
    <n v="25985.150473000002"/>
  </r>
  <r>
    <n v="938025"/>
    <x v="6"/>
    <x v="21"/>
    <x v="3"/>
    <x v="0"/>
    <n v="695.03475000000003"/>
    <n v="0"/>
    <n v="769.21910000000003"/>
    <n v="723.37364200000002"/>
    <n v="695.03475000000003"/>
  </r>
  <r>
    <n v="938026"/>
    <x v="6"/>
    <x v="21"/>
    <x v="3"/>
    <x v="1"/>
    <n v="662.92317800000001"/>
    <n v="0"/>
    <n v="695.03475000000003"/>
    <n v="682.94114500000001"/>
    <n v="662.92317800000001"/>
  </r>
  <r>
    <n v="938027"/>
    <x v="6"/>
    <x v="21"/>
    <x v="3"/>
    <x v="2"/>
    <n v="0"/>
    <n v="618.88719600000002"/>
    <n v="662.92317800000001"/>
    <n v="645.68717600000002"/>
    <n v="618.88719600000002"/>
  </r>
  <r>
    <n v="938028"/>
    <x v="6"/>
    <x v="21"/>
    <x v="3"/>
    <x v="3"/>
    <n v="4174.3282769999996"/>
    <n v="0"/>
    <n v="4621.6306180000001"/>
    <n v="4346.1814329999997"/>
    <n v="4174.3282769999996"/>
  </r>
  <r>
    <n v="938029"/>
    <x v="6"/>
    <x v="22"/>
    <x v="0"/>
    <x v="0"/>
    <n v="1591984.1379170001"/>
    <n v="0"/>
    <n v="2150026.1540000001"/>
    <n v="1595964.414114"/>
    <n v="1591984.1379170001"/>
  </r>
  <r>
    <n v="938030"/>
    <x v="6"/>
    <x v="22"/>
    <x v="0"/>
    <x v="1"/>
    <n v="1459634.147444"/>
    <n v="0"/>
    <n v="1591984.1379170001"/>
    <n v="1462078.232263"/>
    <n v="1459634.147444"/>
  </r>
  <r>
    <n v="938031"/>
    <x v="6"/>
    <x v="22"/>
    <x v="0"/>
    <x v="2"/>
    <n v="1272196.302834"/>
    <n v="3674.5079350000001"/>
    <n v="1459634.147444"/>
    <n v="1284624.0131659999"/>
    <n v="1275870.8107690001"/>
  </r>
  <r>
    <n v="938032"/>
    <x v="6"/>
    <x v="22"/>
    <x v="0"/>
    <x v="3"/>
    <n v="1592003.726032"/>
    <n v="0"/>
    <n v="2150026.1540000001"/>
    <n v="1595964.414114"/>
    <n v="1592003.726032"/>
  </r>
  <r>
    <n v="938033"/>
    <x v="6"/>
    <x v="22"/>
    <x v="1"/>
    <x v="0"/>
    <n v="322633.55629899999"/>
    <n v="0"/>
    <n v="399762.22769999999"/>
    <n v="324686.88133800001"/>
    <n v="322633.55629899999"/>
  </r>
  <r>
    <n v="938034"/>
    <x v="6"/>
    <x v="22"/>
    <x v="1"/>
    <x v="1"/>
    <n v="301265.98334400001"/>
    <n v="0"/>
    <n v="322633.55629899999"/>
    <n v="304017.60009999998"/>
    <n v="301265.98334400001"/>
  </r>
  <r>
    <n v="938035"/>
    <x v="6"/>
    <x v="22"/>
    <x v="1"/>
    <x v="2"/>
    <n v="231324.904862"/>
    <n v="28790.762139999999"/>
    <n v="301265.98334400001"/>
    <n v="275567.99496400001"/>
    <n v="260115.66700099999"/>
  </r>
  <r>
    <n v="938036"/>
    <x v="6"/>
    <x v="22"/>
    <x v="1"/>
    <x v="3"/>
    <n v="1027811.5882380001"/>
    <n v="0"/>
    <n v="1272196.302834"/>
    <n v="1033277.837161"/>
    <n v="1027811.5882380001"/>
  </r>
  <r>
    <n v="938037"/>
    <x v="6"/>
    <x v="22"/>
    <x v="2"/>
    <x v="0"/>
    <n v="95966.865795999998"/>
    <n v="0"/>
    <n v="113612.29625"/>
    <n v="99740.234878000003"/>
    <n v="95966.865795999998"/>
  </r>
  <r>
    <n v="938038"/>
    <x v="6"/>
    <x v="22"/>
    <x v="2"/>
    <x v="1"/>
    <n v="88811.153858000005"/>
    <n v="0"/>
    <n v="95966.865795999998"/>
    <n v="92464.075194000005"/>
    <n v="88811.153858000005"/>
  </r>
  <r>
    <n v="938039"/>
    <x v="6"/>
    <x v="22"/>
    <x v="2"/>
    <x v="2"/>
    <n v="34757.35557"/>
    <n v="38341.100967999999"/>
    <n v="88811.153858000005"/>
    <n v="83988.708203000002"/>
    <n v="73098.456537999999"/>
  </r>
  <r>
    <n v="938040"/>
    <x v="6"/>
    <x v="22"/>
    <x v="2"/>
    <x v="3"/>
    <n v="195418.701302"/>
    <n v="0"/>
    <n v="231324.904862"/>
    <n v="203080.133978"/>
    <n v="195418.701302"/>
  </r>
  <r>
    <n v="938041"/>
    <x v="6"/>
    <x v="22"/>
    <x v="3"/>
    <x v="0"/>
    <n v="5688.4632760000004"/>
    <n v="0"/>
    <n v="6295.6198999999997"/>
    <n v="5920.4009539999997"/>
    <n v="5688.4632760000004"/>
  </r>
  <r>
    <n v="938042"/>
    <x v="6"/>
    <x v="22"/>
    <x v="3"/>
    <x v="1"/>
    <n v="5425.6483680000001"/>
    <n v="0"/>
    <n v="5688.4632760000004"/>
    <n v="5589.484015"/>
    <n v="5425.6483680000001"/>
  </r>
  <r>
    <n v="938043"/>
    <x v="6"/>
    <x v="22"/>
    <x v="3"/>
    <x v="2"/>
    <n v="0"/>
    <n v="4654.819195"/>
    <n v="5425.6483680000001"/>
    <n v="5284.58151"/>
    <n v="4654.819195"/>
  </r>
  <r>
    <n v="938044"/>
    <x v="6"/>
    <x v="22"/>
    <x v="3"/>
    <x v="3"/>
    <n v="31393.381291999998"/>
    <n v="0"/>
    <n v="34757.35557"/>
    <n v="32685.817178000001"/>
    <n v="31393.381291999998"/>
  </r>
  <r>
    <n v="938045"/>
    <x v="6"/>
    <x v="23"/>
    <x v="0"/>
    <x v="0"/>
    <n v="92.826544999999996"/>
    <n v="0"/>
    <n v="125.0526"/>
    <n v="92.826544999999996"/>
    <n v="92.826544999999996"/>
  </r>
  <r>
    <n v="938046"/>
    <x v="6"/>
    <x v="23"/>
    <x v="0"/>
    <x v="1"/>
    <n v="85.196089000000001"/>
    <n v="0"/>
    <n v="92.826544999999996"/>
    <n v="85.251898999999995"/>
    <n v="85.196089000000001"/>
  </r>
  <r>
    <n v="938047"/>
    <x v="6"/>
    <x v="23"/>
    <x v="0"/>
    <x v="2"/>
    <n v="73.759846999999993"/>
    <n v="0.47441"/>
    <n v="85.196089000000001"/>
    <n v="74.981077999999997"/>
    <n v="74.234256999999999"/>
  </r>
  <r>
    <n v="938048"/>
    <x v="6"/>
    <x v="23"/>
    <x v="0"/>
    <x v="3"/>
    <n v="92.826544999999996"/>
    <n v="0"/>
    <n v="125.0526"/>
    <n v="92.826544999999996"/>
    <n v="92.826544999999996"/>
  </r>
  <r>
    <n v="938049"/>
    <x v="6"/>
    <x v="23"/>
    <x v="1"/>
    <x v="0"/>
    <n v="66.419462999999993"/>
    <n v="0"/>
    <n v="82.081699999999998"/>
    <n v="66.666757000000004"/>
    <n v="66.419462999999993"/>
  </r>
  <r>
    <n v="938050"/>
    <x v="6"/>
    <x v="23"/>
    <x v="1"/>
    <x v="1"/>
    <n v="61.983432999999998"/>
    <n v="0"/>
    <n v="66.419462999999993"/>
    <n v="62.587060000000001"/>
    <n v="61.983432999999998"/>
  </r>
  <r>
    <n v="938051"/>
    <x v="6"/>
    <x v="23"/>
    <x v="1"/>
    <x v="2"/>
    <n v="47.155847000000001"/>
    <n v="5.1532980000000004"/>
    <n v="61.983432999999998"/>
    <n v="56.696247"/>
    <n v="52.309145999999998"/>
  </r>
  <r>
    <n v="938052"/>
    <x v="6"/>
    <x v="23"/>
    <x v="1"/>
    <x v="3"/>
    <n v="59.643635000000003"/>
    <n v="0"/>
    <n v="73.759846999999993"/>
    <n v="59.907747000000001"/>
    <n v="59.643635000000003"/>
  </r>
  <r>
    <n v="938053"/>
    <x v="6"/>
    <x v="23"/>
    <x v="2"/>
    <x v="0"/>
    <n v="8.7391830000000006"/>
    <n v="0"/>
    <n v="10.128"/>
    <n v="8.8913709999999995"/>
    <n v="8.7391830000000006"/>
  </r>
  <r>
    <n v="938054"/>
    <x v="6"/>
    <x v="23"/>
    <x v="2"/>
    <x v="1"/>
    <n v="8.138935"/>
    <n v="0"/>
    <n v="8.7391830000000006"/>
    <n v="8.4202030000000008"/>
    <n v="8.138935"/>
  </r>
  <r>
    <n v="938055"/>
    <x v="6"/>
    <x v="23"/>
    <x v="2"/>
    <x v="2"/>
    <n v="3.1587589999999999"/>
    <n v="3.037703"/>
    <n v="8.138935"/>
    <n v="7.6969909999999997"/>
    <n v="6.1964620000000004"/>
  </r>
  <r>
    <n v="938056"/>
    <x v="6"/>
    <x v="23"/>
    <x v="2"/>
    <x v="3"/>
    <n v="40.591346000000001"/>
    <n v="0"/>
    <n v="47.155847000000001"/>
    <n v="41.398117999999997"/>
    <n v="40.591346000000001"/>
  </r>
  <r>
    <n v="938057"/>
    <x v="6"/>
    <x v="23"/>
    <x v="3"/>
    <x v="0"/>
    <n v="1.1218969999999999"/>
    <n v="0"/>
    <n v="1.2896000000000001"/>
    <n v="1.2127399999999999"/>
    <n v="1.1218969999999999"/>
  </r>
  <r>
    <n v="938058"/>
    <x v="6"/>
    <x v="23"/>
    <x v="3"/>
    <x v="1"/>
    <n v="1.0301670000000001"/>
    <n v="0"/>
    <n v="1.1218969999999999"/>
    <n v="1.102376"/>
    <n v="1.0301670000000001"/>
  </r>
  <r>
    <n v="938059"/>
    <x v="6"/>
    <x v="23"/>
    <x v="3"/>
    <x v="2"/>
    <n v="0"/>
    <n v="0.99113899999999999"/>
    <n v="1.0301670000000001"/>
    <n v="1.0033829999999999"/>
    <n v="0.99113899999999999"/>
  </r>
  <r>
    <n v="938060"/>
    <x v="6"/>
    <x v="23"/>
    <x v="3"/>
    <x v="3"/>
    <n v="2.6337350000000002"/>
    <n v="0"/>
    <n v="3.1587589999999999"/>
    <n v="2.9704969999999999"/>
    <n v="2.6337350000000002"/>
  </r>
  <r>
    <n v="938061"/>
    <x v="6"/>
    <x v="24"/>
    <x v="0"/>
    <x v="0"/>
    <n v="4565.226208"/>
    <n v="0"/>
    <n v="6150.1094000000003"/>
    <n v="4565.226208"/>
    <n v="4565.226208"/>
  </r>
  <r>
    <n v="938062"/>
    <x v="6"/>
    <x v="24"/>
    <x v="0"/>
    <x v="1"/>
    <n v="4189.9589969999997"/>
    <n v="0"/>
    <n v="4565.226208"/>
    <n v="4192.7037490000002"/>
    <n v="4189.9589969999997"/>
  </r>
  <r>
    <n v="938063"/>
    <x v="6"/>
    <x v="24"/>
    <x v="0"/>
    <x v="2"/>
    <n v="3627.522543"/>
    <n v="23.331586999999999"/>
    <n v="4189.9589969999997"/>
    <n v="3687.5829130000002"/>
    <n v="3650.8541289999998"/>
  </r>
  <r>
    <n v="938064"/>
    <x v="6"/>
    <x v="24"/>
    <x v="0"/>
    <x v="3"/>
    <n v="4565.226208"/>
    <n v="0"/>
    <n v="6150.1094000000003"/>
    <n v="4565.226208"/>
    <n v="4565.226208"/>
  </r>
  <r>
    <n v="938065"/>
    <x v="6"/>
    <x v="24"/>
    <x v="1"/>
    <x v="0"/>
    <n v="3414.6543360000001"/>
    <n v="0"/>
    <n v="4219.8569500000003"/>
    <n v="3427.3678150000001"/>
    <n v="3414.6543360000001"/>
  </r>
  <r>
    <n v="938066"/>
    <x v="6"/>
    <x v="24"/>
    <x v="1"/>
    <x v="1"/>
    <n v="3186.5960660000001"/>
    <n v="0"/>
    <n v="3414.6543360000001"/>
    <n v="3217.6287809999999"/>
    <n v="3186.5960660000001"/>
  </r>
  <r>
    <n v="938067"/>
    <x v="6"/>
    <x v="24"/>
    <x v="1"/>
    <x v="2"/>
    <n v="2422.9206039999999"/>
    <n v="264.78227399999997"/>
    <n v="3186.5960660000001"/>
    <n v="2914.7794210000002"/>
    <n v="2687.7028780000001"/>
  </r>
  <r>
    <n v="938068"/>
    <x v="6"/>
    <x v="24"/>
    <x v="1"/>
    <x v="3"/>
    <n v="2933.2847000000002"/>
    <n v="0"/>
    <n v="3627.522543"/>
    <n v="2946.2738089999998"/>
    <n v="2933.2847000000002"/>
  </r>
  <r>
    <n v="938069"/>
    <x v="6"/>
    <x v="24"/>
    <x v="2"/>
    <x v="0"/>
    <n v="41.875252000000003"/>
    <n v="0"/>
    <n v="48.53"/>
    <n v="42.604486999999999"/>
    <n v="41.875252000000003"/>
  </r>
  <r>
    <n v="938070"/>
    <x v="6"/>
    <x v="24"/>
    <x v="2"/>
    <x v="1"/>
    <n v="38.999063999999997"/>
    <n v="0"/>
    <n v="41.875252000000003"/>
    <n v="40.346805000000003"/>
    <n v="38.999063999999997"/>
  </r>
  <r>
    <n v="938071"/>
    <x v="6"/>
    <x v="24"/>
    <x v="2"/>
    <x v="2"/>
    <n v="14.686838"/>
    <n v="14.123981000000001"/>
    <n v="38.999063999999997"/>
    <n v="36.881414999999997"/>
    <n v="28.810818000000001"/>
  </r>
  <r>
    <n v="938072"/>
    <x v="6"/>
    <x v="24"/>
    <x v="2"/>
    <x v="3"/>
    <n v="2085.6291489999999"/>
    <n v="0"/>
    <n v="2422.9206039999999"/>
    <n v="2127.0819980000001"/>
    <n v="2085.6291489999999"/>
  </r>
  <r>
    <n v="938073"/>
    <x v="6"/>
    <x v="24"/>
    <x v="3"/>
    <x v="0"/>
    <n v="268.32751000000002"/>
    <n v="0"/>
    <n v="308.43759999999997"/>
    <n v="290.05471899999998"/>
    <n v="268.32751000000002"/>
  </r>
  <r>
    <n v="938074"/>
    <x v="6"/>
    <x v="24"/>
    <x v="3"/>
    <x v="1"/>
    <n v="246.388285"/>
    <n v="0"/>
    <n v="268.32751000000002"/>
    <n v="263.65861200000001"/>
    <n v="246.388285"/>
  </r>
  <r>
    <n v="938075"/>
    <x v="6"/>
    <x v="24"/>
    <x v="3"/>
    <x v="2"/>
    <n v="0"/>
    <n v="237.053853"/>
    <n v="246.388285"/>
    <n v="239.98218900000001"/>
    <n v="237.053853"/>
  </r>
  <r>
    <n v="938076"/>
    <x v="6"/>
    <x v="24"/>
    <x v="3"/>
    <x v="3"/>
    <n v="12.245709"/>
    <n v="0"/>
    <n v="14.686838"/>
    <n v="13.811502000000001"/>
    <n v="12.245709"/>
  </r>
  <r>
    <n v="938077"/>
    <x v="6"/>
    <x v="25"/>
    <x v="0"/>
    <x v="0"/>
    <n v="73495.413824999996"/>
    <n v="0"/>
    <n v="99308.61825"/>
    <n v="73716.787326999998"/>
    <n v="73495.413824999996"/>
  </r>
  <r>
    <n v="938078"/>
    <x v="6"/>
    <x v="25"/>
    <x v="0"/>
    <x v="1"/>
    <n v="67475.117647000006"/>
    <n v="0"/>
    <n v="73495.413824999996"/>
    <n v="67498.188057000007"/>
    <n v="67475.117647000006"/>
  </r>
  <r>
    <n v="938079"/>
    <x v="6"/>
    <x v="25"/>
    <x v="0"/>
    <x v="2"/>
    <n v="55772.206684999997"/>
    <n v="3182.4882130000001"/>
    <n v="67475.117647000006"/>
    <n v="59384.851041000002"/>
    <n v="58954.694898000002"/>
  </r>
  <r>
    <n v="938080"/>
    <x v="6"/>
    <x v="25"/>
    <x v="0"/>
    <x v="3"/>
    <n v="73490.017552000005"/>
    <n v="0"/>
    <n v="99308.61825"/>
    <n v="73716.787326999998"/>
    <n v="73490.017552000005"/>
  </r>
  <r>
    <n v="938081"/>
    <x v="6"/>
    <x v="25"/>
    <x v="1"/>
    <x v="0"/>
    <n v="3073.5224370000001"/>
    <n v="0"/>
    <n v="3804.6945000000001"/>
    <n v="3090.172873"/>
    <n v="3073.5224370000001"/>
  </r>
  <r>
    <n v="938082"/>
    <x v="6"/>
    <x v="25"/>
    <x v="1"/>
    <x v="1"/>
    <n v="2891.5517890000001"/>
    <n v="0"/>
    <n v="3073.5224370000001"/>
    <n v="2896.1801930000001"/>
    <n v="2891.5517890000001"/>
  </r>
  <r>
    <n v="938083"/>
    <x v="6"/>
    <x v="25"/>
    <x v="1"/>
    <x v="2"/>
    <n v="1894.38608"/>
    <n v="729.99871800000005"/>
    <n v="2891.5517890000001"/>
    <n v="2644.9024220000001"/>
    <n v="2624.3847989999999"/>
  </r>
  <r>
    <n v="938084"/>
    <x v="6"/>
    <x v="25"/>
    <x v="1"/>
    <x v="3"/>
    <n v="45028.413509999998"/>
    <n v="0"/>
    <n v="55772.206684999997"/>
    <n v="45298.186268999998"/>
    <n v="45028.413509999998"/>
  </r>
  <r>
    <n v="938085"/>
    <x v="6"/>
    <x v="25"/>
    <x v="2"/>
    <x v="0"/>
    <n v="1203.3952870000001"/>
    <n v="0"/>
    <n v="1415.1865"/>
    <n v="1242.3922279999999"/>
    <n v="1203.3952870000001"/>
  </r>
  <r>
    <n v="938086"/>
    <x v="6"/>
    <x v="25"/>
    <x v="2"/>
    <x v="1"/>
    <n v="1148.529477"/>
    <n v="0"/>
    <n v="1203.3952870000001"/>
    <n v="1159.4713589999999"/>
    <n v="1148.529477"/>
  </r>
  <r>
    <n v="938087"/>
    <x v="6"/>
    <x v="25"/>
    <x v="2"/>
    <x v="2"/>
    <n v="117.92976"/>
    <n v="959.133239"/>
    <n v="1148.529477"/>
    <n v="1086.164327"/>
    <n v="1077.0630000000001"/>
  </r>
  <r>
    <n v="938088"/>
    <x v="6"/>
    <x v="25"/>
    <x v="2"/>
    <x v="3"/>
    <n v="1605.008151"/>
    <n v="0"/>
    <n v="1894.38608"/>
    <n v="1663.0815399999999"/>
    <n v="1605.008151"/>
  </r>
  <r>
    <n v="938089"/>
    <x v="6"/>
    <x v="25"/>
    <x v="3"/>
    <x v="0"/>
    <n v="76.288409999999999"/>
    <n v="0"/>
    <n v="81.510099999999994"/>
    <n v="76.652097999999995"/>
    <n v="76.288409999999999"/>
  </r>
  <r>
    <n v="938090"/>
    <x v="6"/>
    <x v="25"/>
    <x v="3"/>
    <x v="1"/>
    <n v="74.949130999999994"/>
    <n v="0"/>
    <n v="76.288409999999999"/>
    <n v="74.960992000000005"/>
    <n v="74.949130999999994"/>
  </r>
  <r>
    <n v="938091"/>
    <x v="6"/>
    <x v="25"/>
    <x v="3"/>
    <x v="2"/>
    <n v="0"/>
    <n v="72.999981000000005"/>
    <n v="74.949130999999994"/>
    <n v="73.000454000000005"/>
    <n v="72.999981000000005"/>
  </r>
  <r>
    <n v="938092"/>
    <x v="6"/>
    <x v="25"/>
    <x v="3"/>
    <x v="3"/>
    <n v="101.832796"/>
    <n v="0"/>
    <n v="117.92976"/>
    <n v="110.90114699999999"/>
    <n v="101.832796"/>
  </r>
  <r>
    <n v="938093"/>
    <x v="6"/>
    <x v="26"/>
    <x v="0"/>
    <x v="0"/>
    <n v="10537.418549"/>
    <n v="0"/>
    <n v="14248.315199999999"/>
    <n v="10576.524373"/>
    <n v="10537.418549"/>
  </r>
  <r>
    <n v="938094"/>
    <x v="6"/>
    <x v="26"/>
    <x v="0"/>
    <x v="1"/>
    <n v="9668.5423680000004"/>
    <n v="0"/>
    <n v="10537.418549"/>
    <n v="9677.5651959999996"/>
    <n v="9668.5423680000004"/>
  </r>
  <r>
    <n v="938095"/>
    <x v="6"/>
    <x v="26"/>
    <x v="0"/>
    <x v="2"/>
    <n v="8234.8146969999998"/>
    <n v="206.53128899999999"/>
    <n v="9668.5423680000004"/>
    <n v="8509.2841380000009"/>
    <n v="8441.3459860000003"/>
  </r>
  <r>
    <n v="938096"/>
    <x v="6"/>
    <x v="26"/>
    <x v="0"/>
    <x v="3"/>
    <n v="10526.120207"/>
    <n v="0"/>
    <n v="14248.315199999999"/>
    <n v="10576.524373"/>
    <n v="10526.120207"/>
  </r>
  <r>
    <n v="938097"/>
    <x v="6"/>
    <x v="26"/>
    <x v="1"/>
    <x v="0"/>
    <n v="105329.60075500001"/>
    <n v="0"/>
    <n v="132922.44555"/>
    <n v="107959.61027600001"/>
    <n v="105329.60075500001"/>
  </r>
  <r>
    <n v="938098"/>
    <x v="6"/>
    <x v="26"/>
    <x v="1"/>
    <x v="1"/>
    <n v="98145.147352"/>
    <n v="0"/>
    <n v="105329.60075500001"/>
    <n v="99252.082792000001"/>
    <n v="98145.147352"/>
  </r>
  <r>
    <n v="938099"/>
    <x v="6"/>
    <x v="26"/>
    <x v="1"/>
    <x v="2"/>
    <n v="69910.631964"/>
    <n v="15120.854109"/>
    <n v="98145.147352"/>
    <n v="89773.366282000003"/>
    <n v="85031.486072999993"/>
  </r>
  <r>
    <n v="938100"/>
    <x v="6"/>
    <x v="26"/>
    <x v="1"/>
    <x v="3"/>
    <n v="6455.2269459999998"/>
    <n v="0"/>
    <n v="8234.8146969999998"/>
    <n v="6688.3164969999998"/>
    <n v="6455.2269459999998"/>
  </r>
  <r>
    <n v="938101"/>
    <x v="6"/>
    <x v="26"/>
    <x v="2"/>
    <x v="0"/>
    <n v="30253.743190000001"/>
    <n v="0"/>
    <n v="35371.624000000003"/>
    <n v="31052.74871"/>
    <n v="30253.743190000001"/>
  </r>
  <r>
    <n v="938102"/>
    <x v="6"/>
    <x v="26"/>
    <x v="2"/>
    <x v="1"/>
    <n v="27626.150614999999"/>
    <n v="0"/>
    <n v="30253.743190000001"/>
    <n v="29149.481564000002"/>
    <n v="27626.150614999999"/>
  </r>
  <r>
    <n v="938103"/>
    <x v="6"/>
    <x v="26"/>
    <x v="2"/>
    <x v="2"/>
    <n v="5901.8118420000001"/>
    <n v="17053.451861000001"/>
    <n v="27626.150614999999"/>
    <n v="26126.050636"/>
    <n v="22955.263703000001"/>
  </r>
  <r>
    <n v="938104"/>
    <x v="6"/>
    <x v="26"/>
    <x v="2"/>
    <x v="3"/>
    <n v="59764.981458000002"/>
    <n v="0"/>
    <n v="69910.631964"/>
    <n v="61374.543801"/>
    <n v="59764.981458000002"/>
  </r>
  <r>
    <n v="938105"/>
    <x v="6"/>
    <x v="26"/>
    <x v="3"/>
    <x v="0"/>
    <n v="191.68111400000001"/>
    <n v="0"/>
    <n v="203.83680000000001"/>
    <n v="191.68812700000001"/>
    <n v="191.68111400000001"/>
  </r>
  <r>
    <n v="938106"/>
    <x v="6"/>
    <x v="26"/>
    <x v="3"/>
    <x v="1"/>
    <n v="185.655755"/>
    <n v="0"/>
    <n v="191.68111400000001"/>
    <n v="188.34586300000001"/>
    <n v="185.655755"/>
  </r>
  <r>
    <n v="938107"/>
    <x v="6"/>
    <x v="26"/>
    <x v="3"/>
    <x v="2"/>
    <n v="0"/>
    <n v="172.05304799999999"/>
    <n v="185.655755"/>
    <n v="180.82870600000001"/>
    <n v="172.05304799999999"/>
  </r>
  <r>
    <n v="938108"/>
    <x v="6"/>
    <x v="26"/>
    <x v="3"/>
    <x v="3"/>
    <n v="5549.9143770000001"/>
    <n v="0"/>
    <n v="5901.8118420000001"/>
    <n v="5550.0638559999998"/>
    <n v="5549.9143770000001"/>
  </r>
  <r>
    <n v="938109"/>
    <x v="6"/>
    <x v="27"/>
    <x v="0"/>
    <x v="0"/>
    <n v="15072.631445999999"/>
    <n v="0"/>
    <n v="20380.6656"/>
    <n v="15128.568074999999"/>
    <n v="15072.631445999999"/>
  </r>
  <r>
    <n v="938110"/>
    <x v="6"/>
    <x v="27"/>
    <x v="0"/>
    <x v="1"/>
    <n v="13829.798546"/>
    <n v="0"/>
    <n v="15072.631445999999"/>
    <n v="13842.70472"/>
    <n v="13829.798546"/>
  </r>
  <r>
    <n v="938111"/>
    <x v="6"/>
    <x v="27"/>
    <x v="0"/>
    <x v="2"/>
    <n v="11779.007009999999"/>
    <n v="295.42055199999999"/>
    <n v="13829.798546"/>
    <n v="12171.6057"/>
    <n v="12074.427562000001"/>
  </r>
  <r>
    <n v="938112"/>
    <x v="6"/>
    <x v="27"/>
    <x v="0"/>
    <x v="3"/>
    <n v="15056.470396000001"/>
    <n v="0"/>
    <n v="20380.6656"/>
    <n v="15128.568074999999"/>
    <n v="15056.470396000001"/>
  </r>
  <r>
    <n v="938113"/>
    <x v="6"/>
    <x v="27"/>
    <x v="1"/>
    <x v="0"/>
    <n v="45782.318746999998"/>
    <n v="0"/>
    <n v="57925.485849999997"/>
    <n v="47047.079607"/>
    <n v="45782.318746999998"/>
  </r>
  <r>
    <n v="938114"/>
    <x v="6"/>
    <x v="27"/>
    <x v="1"/>
    <x v="1"/>
    <n v="42659.540976999997"/>
    <n v="0"/>
    <n v="45782.318746999998"/>
    <n v="43140.678955000003"/>
    <n v="42659.540976999997"/>
  </r>
  <r>
    <n v="938115"/>
    <x v="6"/>
    <x v="27"/>
    <x v="1"/>
    <x v="2"/>
    <n v="30308.899486999999"/>
    <n v="6555.4613719999998"/>
    <n v="42659.540976999997"/>
    <n v="39020.682132000002"/>
    <n v="36864.360860000001"/>
  </r>
  <r>
    <n v="938116"/>
    <x v="6"/>
    <x v="27"/>
    <x v="1"/>
    <x v="3"/>
    <n v="9219.9031040000009"/>
    <n v="0"/>
    <n v="11779.007009999999"/>
    <n v="9566.9094939999995"/>
    <n v="9219.9031040000009"/>
  </r>
  <r>
    <n v="938117"/>
    <x v="6"/>
    <x v="27"/>
    <x v="2"/>
    <x v="0"/>
    <n v="13132.376394000001"/>
    <n v="0"/>
    <n v="15353.917600000001"/>
    <n v="13479.204261000001"/>
    <n v="13132.376394000001"/>
  </r>
  <r>
    <n v="938118"/>
    <x v="6"/>
    <x v="27"/>
    <x v="2"/>
    <x v="1"/>
    <n v="11991.805639"/>
    <n v="0"/>
    <n v="13132.376394000001"/>
    <n v="12653.044656"/>
    <n v="11991.805639"/>
  </r>
  <r>
    <n v="938119"/>
    <x v="6"/>
    <x v="27"/>
    <x v="2"/>
    <x v="2"/>
    <n v="2558.4210130000001"/>
    <n v="7392.629715"/>
    <n v="11991.805639"/>
    <n v="11340.650593"/>
    <n v="9951.0507280000002"/>
  </r>
  <r>
    <n v="938120"/>
    <x v="6"/>
    <x v="27"/>
    <x v="2"/>
    <x v="3"/>
    <n v="25910.376790999999"/>
    <n v="0"/>
    <n v="30308.899486999999"/>
    <n v="26608.182860000001"/>
    <n v="25910.376790999999"/>
  </r>
  <r>
    <n v="938121"/>
    <x v="6"/>
    <x v="27"/>
    <x v="3"/>
    <x v="0"/>
    <n v="85.097820999999996"/>
    <n v="0"/>
    <n v="90.494399999999999"/>
    <n v="85.100933999999995"/>
    <n v="85.097820999999996"/>
  </r>
  <r>
    <n v="938122"/>
    <x v="6"/>
    <x v="27"/>
    <x v="3"/>
    <x v="1"/>
    <n v="82.422831000000002"/>
    <n v="0"/>
    <n v="85.097820999999996"/>
    <n v="83.617118000000005"/>
    <n v="82.422831000000002"/>
  </r>
  <r>
    <n v="938123"/>
    <x v="6"/>
    <x v="27"/>
    <x v="3"/>
    <x v="2"/>
    <n v="0"/>
    <n v="74.985805999999997"/>
    <n v="82.422831000000002"/>
    <n v="80.279837999999998"/>
    <n v="74.985805999999997"/>
  </r>
  <r>
    <n v="938124"/>
    <x v="6"/>
    <x v="27"/>
    <x v="3"/>
    <x v="3"/>
    <n v="2405.8743220000001"/>
    <n v="0"/>
    <n v="2558.4210130000001"/>
    <n v="2405.9391209999999"/>
    <n v="2405.8743220000001"/>
  </r>
  <r>
    <n v="938125"/>
    <x v="6"/>
    <x v="70"/>
    <x v="0"/>
    <x v="0"/>
    <n v="6362.4115579999998"/>
    <n v="0"/>
    <n v="8571.2132000000001"/>
    <n v="6362.4115579999998"/>
    <n v="6362.4115579999998"/>
  </r>
  <r>
    <n v="938126"/>
    <x v="6"/>
    <x v="70"/>
    <x v="0"/>
    <x v="1"/>
    <n v="5840.1716329999999"/>
    <n v="0"/>
    <n v="6362.4115579999998"/>
    <n v="5843.2387749999998"/>
    <n v="5840.1716329999999"/>
  </r>
  <r>
    <n v="938127"/>
    <x v="6"/>
    <x v="70"/>
    <x v="0"/>
    <x v="2"/>
    <n v="4962.1317529999997"/>
    <n v="124.160201"/>
    <n v="5840.1716329999999"/>
    <n v="5139.9350539999996"/>
    <n v="5086.2919540000003"/>
  </r>
  <r>
    <n v="938128"/>
    <x v="6"/>
    <x v="70"/>
    <x v="0"/>
    <x v="3"/>
    <n v="6362.4115579999998"/>
    <n v="0"/>
    <n v="8571.2132000000001"/>
    <n v="6362.4115579999998"/>
    <n v="6362.4115579999998"/>
  </r>
  <r>
    <n v="938129"/>
    <x v="6"/>
    <x v="70"/>
    <x v="1"/>
    <x v="0"/>
    <n v="1722.1319020000001"/>
    <n v="0"/>
    <n v="2134.8407999999999"/>
    <n v="1733.917698"/>
    <n v="1722.1319020000001"/>
  </r>
  <r>
    <n v="938130"/>
    <x v="6"/>
    <x v="70"/>
    <x v="1"/>
    <x v="1"/>
    <n v="1622.102167"/>
    <n v="0"/>
    <n v="1722.1319020000001"/>
    <n v="1622.764891"/>
    <n v="1622.102167"/>
  </r>
  <r>
    <n v="938131"/>
    <x v="6"/>
    <x v="70"/>
    <x v="1"/>
    <x v="2"/>
    <n v="1367.5744709999999"/>
    <n v="107.130869"/>
    <n v="1622.102167"/>
    <n v="1483.736852"/>
    <n v="1474.70534"/>
  </r>
  <r>
    <n v="938132"/>
    <x v="6"/>
    <x v="70"/>
    <x v="1"/>
    <x v="3"/>
    <n v="3984.3569750000001"/>
    <n v="0"/>
    <n v="4962.1317529999997"/>
    <n v="4030.24341"/>
    <n v="3984.3569750000001"/>
  </r>
  <r>
    <n v="938133"/>
    <x v="6"/>
    <x v="70"/>
    <x v="2"/>
    <x v="0"/>
    <n v="471.41718900000001"/>
    <n v="0"/>
    <n v="558.20799999999997"/>
    <n v="490.05080299999997"/>
    <n v="471.41718900000001"/>
  </r>
  <r>
    <n v="938134"/>
    <x v="6"/>
    <x v="70"/>
    <x v="2"/>
    <x v="1"/>
    <n v="445.74250599999999"/>
    <n v="0"/>
    <n v="471.41718900000001"/>
    <n v="454.21046100000001"/>
    <n v="445.74250599999999"/>
  </r>
  <r>
    <n v="938135"/>
    <x v="6"/>
    <x v="70"/>
    <x v="2"/>
    <x v="2"/>
    <n v="99.881225000000001"/>
    <n v="282.27926400000001"/>
    <n v="445.74250599999999"/>
    <n v="421.53868799999998"/>
    <n v="382.16048899999998"/>
  </r>
  <r>
    <n v="938136"/>
    <x v="6"/>
    <x v="70"/>
    <x v="2"/>
    <x v="3"/>
    <n v="1175.865552"/>
    <n v="0"/>
    <n v="1367.5744709999999"/>
    <n v="1200.5936280000001"/>
    <n v="1175.865552"/>
  </r>
  <r>
    <n v="938137"/>
    <x v="6"/>
    <x v="70"/>
    <x v="3"/>
    <x v="0"/>
    <n v="334.695042"/>
    <n v="0"/>
    <n v="385.54300000000001"/>
    <n v="362.564637"/>
    <n v="334.695042"/>
  </r>
  <r>
    <n v="938138"/>
    <x v="6"/>
    <x v="70"/>
    <x v="3"/>
    <x v="1"/>
    <n v="116.07428"/>
    <n v="0"/>
    <n v="334.695042"/>
    <n v="328.87134800000001"/>
    <n v="116.07428"/>
  </r>
  <r>
    <n v="938139"/>
    <x v="6"/>
    <x v="70"/>
    <x v="3"/>
    <x v="2"/>
    <n v="0"/>
    <n v="113.017763"/>
    <n v="116.07428"/>
    <n v="113.056349"/>
    <n v="113.017763"/>
  </r>
  <r>
    <n v="938140"/>
    <x v="6"/>
    <x v="70"/>
    <x v="3"/>
    <x v="3"/>
    <n v="91.096187999999998"/>
    <n v="0"/>
    <n v="99.881225000000001"/>
    <n v="93.928303999999997"/>
    <n v="91.096187999999998"/>
  </r>
  <r>
    <n v="938141"/>
    <x v="6"/>
    <x v="28"/>
    <x v="1"/>
    <x v="0"/>
    <n v="321.86318899999998"/>
    <n v="0"/>
    <n v="398.99770000000001"/>
    <n v="324.06593199999998"/>
    <n v="321.86318899999998"/>
  </r>
  <r>
    <n v="938142"/>
    <x v="6"/>
    <x v="28"/>
    <x v="1"/>
    <x v="1"/>
    <n v="303.167821"/>
    <n v="0"/>
    <n v="321.86318899999998"/>
    <n v="303.29168299999998"/>
    <n v="303.167821"/>
  </r>
  <r>
    <n v="938143"/>
    <x v="6"/>
    <x v="28"/>
    <x v="1"/>
    <x v="2"/>
    <n v="255.59707700000001"/>
    <n v="20.022556000000002"/>
    <n v="303.167821"/>
    <n v="277.30760600000002"/>
    <n v="275.61963300000002"/>
  </r>
  <r>
    <n v="938144"/>
    <x v="6"/>
    <x v="28"/>
    <x v="1"/>
    <x v="3"/>
    <n v="320.37627099999997"/>
    <n v="0"/>
    <n v="398.99770000000001"/>
    <n v="324.06593199999998"/>
    <n v="320.37627099999997"/>
  </r>
  <r>
    <n v="938145"/>
    <x v="6"/>
    <x v="28"/>
    <x v="2"/>
    <x v="0"/>
    <n v="85.245734999999996"/>
    <n v="0"/>
    <n v="100.94"/>
    <n v="88.615226000000007"/>
    <n v="85.245734999999996"/>
  </r>
  <r>
    <n v="938146"/>
    <x v="6"/>
    <x v="28"/>
    <x v="2"/>
    <x v="1"/>
    <n v="80.603015999999997"/>
    <n v="0"/>
    <n v="85.245734999999996"/>
    <n v="82.134264999999999"/>
    <n v="80.603015999999997"/>
  </r>
  <r>
    <n v="938147"/>
    <x v="6"/>
    <x v="28"/>
    <x v="2"/>
    <x v="2"/>
    <n v="18.061387"/>
    <n v="51.044179"/>
    <n v="80.603015999999997"/>
    <n v="76.226273000000006"/>
    <n v="69.105565999999996"/>
  </r>
  <r>
    <n v="938148"/>
    <x v="6"/>
    <x v="28"/>
    <x v="2"/>
    <x v="3"/>
    <n v="219.767043"/>
    <n v="0"/>
    <n v="255.59707700000001"/>
    <n v="224.38867400000001"/>
    <n v="219.767043"/>
  </r>
  <r>
    <n v="938149"/>
    <x v="6"/>
    <x v="28"/>
    <x v="3"/>
    <x v="0"/>
    <n v="62.198762000000002"/>
    <n v="0"/>
    <n v="71.648200000000003"/>
    <n v="67.377966999999998"/>
    <n v="62.198762000000002"/>
  </r>
  <r>
    <n v="938150"/>
    <x v="6"/>
    <x v="28"/>
    <x v="3"/>
    <x v="1"/>
    <n v="21.570910000000001"/>
    <n v="0"/>
    <n v="62.198762000000002"/>
    <n v="61.116503999999999"/>
    <n v="21.570910000000001"/>
  </r>
  <r>
    <n v="938151"/>
    <x v="6"/>
    <x v="28"/>
    <x v="3"/>
    <x v="2"/>
    <n v="0"/>
    <n v="21.002894999999999"/>
    <n v="21.570910000000001"/>
    <n v="21.010065999999998"/>
    <n v="21.002894999999999"/>
  </r>
  <r>
    <n v="938152"/>
    <x v="6"/>
    <x v="28"/>
    <x v="3"/>
    <x v="3"/>
    <n v="16.472801"/>
    <n v="0"/>
    <n v="18.061387"/>
    <n v="16.984929000000001"/>
    <n v="16.472801"/>
  </r>
  <r>
    <n v="938153"/>
    <x v="6"/>
    <x v="29"/>
    <x v="0"/>
    <x v="0"/>
    <n v="16417.841127"/>
    <n v="0"/>
    <n v="22148.371500000001"/>
    <n v="16440.736164000002"/>
    <n v="16417.841127"/>
  </r>
  <r>
    <n v="938154"/>
    <x v="6"/>
    <x v="29"/>
    <x v="0"/>
    <x v="1"/>
    <n v="15048.036424"/>
    <n v="0"/>
    <n v="16417.841127"/>
    <n v="15078.145291000001"/>
    <n v="15048.036424"/>
  </r>
  <r>
    <n v="938155"/>
    <x v="6"/>
    <x v="29"/>
    <x v="0"/>
    <x v="2"/>
    <n v="13108.5592"/>
    <n v="43.549261999999999"/>
    <n v="15048.036424"/>
    <n v="13243.776856"/>
    <n v="13152.108461"/>
  </r>
  <r>
    <n v="938156"/>
    <x v="6"/>
    <x v="29"/>
    <x v="0"/>
    <x v="3"/>
    <n v="16419.303859"/>
    <n v="0"/>
    <n v="22148.371500000001"/>
    <n v="16440.736164000002"/>
    <n v="16419.303859"/>
  </r>
  <r>
    <n v="938157"/>
    <x v="6"/>
    <x v="29"/>
    <x v="1"/>
    <x v="0"/>
    <n v="13332.547326"/>
    <n v="0"/>
    <n v="16471.096000000001"/>
    <n v="13377.824171"/>
    <n v="13332.547326"/>
  </r>
  <r>
    <n v="938158"/>
    <x v="6"/>
    <x v="29"/>
    <x v="1"/>
    <x v="1"/>
    <n v="12277.520141000001"/>
    <n v="0"/>
    <n v="13332.547326"/>
    <n v="12563.259345"/>
    <n v="12277.520141000001"/>
  </r>
  <r>
    <n v="938159"/>
    <x v="6"/>
    <x v="29"/>
    <x v="1"/>
    <x v="2"/>
    <n v="10272.056798"/>
    <n v="561.40688"/>
    <n v="12277.520141000001"/>
    <n v="11230.247673"/>
    <n v="10833.463678"/>
  </r>
  <r>
    <n v="938160"/>
    <x v="6"/>
    <x v="29"/>
    <x v="1"/>
    <x v="3"/>
    <n v="10610.951329"/>
    <n v="0"/>
    <n v="13108.5592"/>
    <n v="10646.771782"/>
    <n v="10610.951329"/>
  </r>
  <r>
    <n v="938161"/>
    <x v="6"/>
    <x v="29"/>
    <x v="2"/>
    <x v="0"/>
    <n v="3329.4770149999999"/>
    <n v="0"/>
    <n v="4177.6592000000001"/>
    <n v="3667.567012"/>
    <n v="3329.4770149999999"/>
  </r>
  <r>
    <n v="938162"/>
    <x v="6"/>
    <x v="29"/>
    <x v="2"/>
    <x v="1"/>
    <n v="3149.8654839999999"/>
    <n v="0"/>
    <n v="3329.4770149999999"/>
    <n v="3207.9511040000002"/>
    <n v="3149.8654839999999"/>
  </r>
  <r>
    <n v="938163"/>
    <x v="6"/>
    <x v="29"/>
    <x v="2"/>
    <x v="2"/>
    <n v="1057.250331"/>
    <n v="1778.999734"/>
    <n v="3149.8654839999999"/>
    <n v="2978.8277880000001"/>
    <n v="2836.2500639999998"/>
  </r>
  <r>
    <n v="938164"/>
    <x v="6"/>
    <x v="29"/>
    <x v="2"/>
    <x v="3"/>
    <n v="8422.451599"/>
    <n v="0"/>
    <n v="10272.056798"/>
    <n v="9017.8386630000005"/>
    <n v="8422.451599"/>
  </r>
  <r>
    <n v="938165"/>
    <x v="6"/>
    <x v="29"/>
    <x v="3"/>
    <x v="0"/>
    <n v="1096.5837349999999"/>
    <n v="0"/>
    <n v="1307.673"/>
    <n v="1229.7356890000001"/>
    <n v="1096.5837349999999"/>
  </r>
  <r>
    <n v="938166"/>
    <x v="6"/>
    <x v="29"/>
    <x v="3"/>
    <x v="1"/>
    <n v="1043.6233070000001"/>
    <n v="0"/>
    <n v="1096.5837349999999"/>
    <n v="1077.5031779999999"/>
    <n v="1043.6233070000001"/>
  </r>
  <r>
    <n v="938167"/>
    <x v="6"/>
    <x v="29"/>
    <x v="3"/>
    <x v="2"/>
    <n v="0"/>
    <n v="987.98277700000006"/>
    <n v="1043.6233070000001"/>
    <n v="1016.489101"/>
    <n v="987.98277700000006"/>
  </r>
  <r>
    <n v="938168"/>
    <x v="6"/>
    <x v="29"/>
    <x v="3"/>
    <x v="3"/>
    <n v="924.07649400000003"/>
    <n v="0"/>
    <n v="1057.250331"/>
    <n v="994.23821099999998"/>
    <n v="924.07649400000003"/>
  </r>
  <r>
    <n v="938169"/>
    <x v="6"/>
    <x v="71"/>
    <x v="0"/>
    <x v="0"/>
    <n v="337.31025899999997"/>
    <n v="0"/>
    <n v="455.04599999999999"/>
    <n v="337.78064599999999"/>
    <n v="337.31025899999997"/>
  </r>
  <r>
    <n v="938170"/>
    <x v="6"/>
    <x v="71"/>
    <x v="0"/>
    <x v="1"/>
    <n v="309.167145"/>
    <n v="0"/>
    <n v="337.31025899999997"/>
    <n v="309.78574200000003"/>
    <n v="309.167145"/>
  </r>
  <r>
    <n v="938171"/>
    <x v="6"/>
    <x v="71"/>
    <x v="0"/>
    <x v="2"/>
    <n v="269.31990999999999"/>
    <n v="0.89473499999999995"/>
    <n v="309.167145"/>
    <n v="272.098004"/>
    <n v="270.21464500000002"/>
  </r>
  <r>
    <n v="938172"/>
    <x v="6"/>
    <x v="71"/>
    <x v="0"/>
    <x v="3"/>
    <n v="337.34031199999998"/>
    <n v="0"/>
    <n v="455.04599999999999"/>
    <n v="337.78064599999999"/>
    <n v="337.34031199999998"/>
  </r>
  <r>
    <n v="938173"/>
    <x v="6"/>
    <x v="71"/>
    <x v="1"/>
    <x v="0"/>
    <n v="580.04141700000002"/>
    <n v="0"/>
    <n v="717.61500000000001"/>
    <n v="582.846903"/>
    <n v="580.04141700000002"/>
  </r>
  <r>
    <n v="938174"/>
    <x v="6"/>
    <x v="71"/>
    <x v="1"/>
    <x v="1"/>
    <n v="534.141751"/>
    <n v="0"/>
    <n v="580.04141700000002"/>
    <n v="546.57302700000002"/>
    <n v="534.141751"/>
  </r>
  <r>
    <n v="938175"/>
    <x v="6"/>
    <x v="71"/>
    <x v="1"/>
    <x v="2"/>
    <n v="445.72308399999997"/>
    <n v="24.360458000000001"/>
    <n v="534.141751"/>
    <n v="488.57945999999998"/>
    <n v="470.08354200000002"/>
  </r>
  <r>
    <n v="938176"/>
    <x v="6"/>
    <x v="71"/>
    <x v="1"/>
    <x v="3"/>
    <n v="217.82952700000001"/>
    <n v="0"/>
    <n v="269.31990999999999"/>
    <n v="218.74163100000001"/>
    <n v="217.82952700000001"/>
  </r>
  <r>
    <n v="938177"/>
    <x v="6"/>
    <x v="71"/>
    <x v="2"/>
    <x v="0"/>
    <n v="145.51304300000001"/>
    <n v="0"/>
    <n v="182.58240000000001"/>
    <n v="160.28908899999999"/>
    <n v="145.51304300000001"/>
  </r>
  <r>
    <n v="938178"/>
    <x v="6"/>
    <x v="71"/>
    <x v="2"/>
    <x v="1"/>
    <n v="137.66321600000001"/>
    <n v="0"/>
    <n v="145.51304300000001"/>
    <n v="140.20181700000001"/>
    <n v="137.66321600000001"/>
  </r>
  <r>
    <n v="938179"/>
    <x v="6"/>
    <x v="71"/>
    <x v="2"/>
    <x v="2"/>
    <n v="45.770713000000001"/>
    <n v="77.016846999999999"/>
    <n v="137.66321600000001"/>
    <n v="130.18810300000001"/>
    <n v="122.78756"/>
  </r>
  <r>
    <n v="938180"/>
    <x v="6"/>
    <x v="71"/>
    <x v="2"/>
    <x v="3"/>
    <n v="365.46537599999999"/>
    <n v="0"/>
    <n v="445.72308399999997"/>
    <n v="391.30029500000001"/>
    <n v="365.46537599999999"/>
  </r>
  <r>
    <n v="938181"/>
    <x v="6"/>
    <x v="71"/>
    <x v="3"/>
    <x v="0"/>
    <n v="47.845396999999998"/>
    <n v="0"/>
    <n v="57.055500000000002"/>
    <n v="53.654992"/>
    <n v="47.845396999999998"/>
  </r>
  <r>
    <n v="938182"/>
    <x v="6"/>
    <x v="71"/>
    <x v="3"/>
    <x v="1"/>
    <n v="45.534663000000002"/>
    <n v="0"/>
    <n v="47.845396999999998"/>
    <n v="47.012886999999999"/>
    <n v="45.534663000000002"/>
  </r>
  <r>
    <n v="938183"/>
    <x v="6"/>
    <x v="71"/>
    <x v="3"/>
    <x v="2"/>
    <n v="0"/>
    <n v="42.984679"/>
    <n v="45.534663000000002"/>
    <n v="44.350762000000003"/>
    <n v="42.984679"/>
  </r>
  <r>
    <n v="938184"/>
    <x v="6"/>
    <x v="71"/>
    <x v="3"/>
    <x v="3"/>
    <n v="40.005322"/>
    <n v="0"/>
    <n v="45.770713000000001"/>
    <n v="43.042779000000003"/>
    <n v="40.005322"/>
  </r>
  <r>
    <n v="938185"/>
    <x v="6"/>
    <x v="30"/>
    <x v="0"/>
    <x v="0"/>
    <n v="143465.195901"/>
    <n v="0"/>
    <n v="193564"/>
    <n v="143682.55720000001"/>
    <n v="143465.195901"/>
  </r>
  <r>
    <n v="938186"/>
    <x v="6"/>
    <x v="30"/>
    <x v="0"/>
    <x v="1"/>
    <n v="130881.276476"/>
    <n v="0"/>
    <n v="143465.195901"/>
    <n v="131758.43591599999"/>
    <n v="130881.276476"/>
  </r>
  <r>
    <n v="938187"/>
    <x v="6"/>
    <x v="30"/>
    <x v="0"/>
    <x v="2"/>
    <n v="112962.51813900001"/>
    <n v="1364.2522039999999"/>
    <n v="130881.276476"/>
    <n v="115188.611427"/>
    <n v="114326.770343"/>
  </r>
  <r>
    <n v="938188"/>
    <x v="6"/>
    <x v="30"/>
    <x v="0"/>
    <x v="3"/>
    <n v="143512.635286"/>
    <n v="0"/>
    <n v="193564"/>
    <n v="143682.55720000001"/>
    <n v="143512.635286"/>
  </r>
  <r>
    <n v="938189"/>
    <x v="6"/>
    <x v="30"/>
    <x v="1"/>
    <x v="0"/>
    <n v="26083.316997999998"/>
    <n v="0"/>
    <n v="32663.748149999999"/>
    <n v="26529.496246999999"/>
    <n v="26083.316997999998"/>
  </r>
  <r>
    <n v="938190"/>
    <x v="6"/>
    <x v="30"/>
    <x v="1"/>
    <x v="1"/>
    <n v="22009.948892"/>
    <n v="0"/>
    <n v="26083.316997999998"/>
    <n v="24578.309606999999"/>
    <n v="22009.948892"/>
  </r>
  <r>
    <n v="938191"/>
    <x v="6"/>
    <x v="30"/>
    <x v="1"/>
    <x v="2"/>
    <n v="10394.413525"/>
    <n v="6749.9455630000002"/>
    <n v="22009.948892"/>
    <n v="20132.500252000002"/>
    <n v="17144.359088000001"/>
  </r>
  <r>
    <n v="938192"/>
    <x v="6"/>
    <x v="30"/>
    <x v="1"/>
    <x v="3"/>
    <n v="89576.492817999999"/>
    <n v="0"/>
    <n v="112962.51813900001"/>
    <n v="91748.157231999998"/>
    <n v="89576.492817999999"/>
  </r>
  <r>
    <n v="938193"/>
    <x v="6"/>
    <x v="30"/>
    <x v="2"/>
    <x v="0"/>
    <n v="13823.761718"/>
    <n v="0"/>
    <n v="16032.447"/>
    <n v="14074.885221"/>
    <n v="13823.761718"/>
  </r>
  <r>
    <n v="938194"/>
    <x v="6"/>
    <x v="30"/>
    <x v="2"/>
    <x v="1"/>
    <n v="12850.930987"/>
    <n v="0"/>
    <n v="13823.761718"/>
    <n v="13319.194416"/>
    <n v="12850.930987"/>
  </r>
  <r>
    <n v="938195"/>
    <x v="6"/>
    <x v="30"/>
    <x v="2"/>
    <x v="2"/>
    <n v="151.02059499999999"/>
    <n v="11283.87824"/>
    <n v="12850.930987"/>
    <n v="12153.125435"/>
    <n v="11434.898834"/>
  </r>
  <r>
    <n v="938196"/>
    <x v="6"/>
    <x v="30"/>
    <x v="2"/>
    <x v="3"/>
    <n v="8920.1521499999999"/>
    <n v="0"/>
    <n v="10394.413525"/>
    <n v="9125.2556339999992"/>
    <n v="8920.1521499999999"/>
  </r>
  <r>
    <n v="938197"/>
    <x v="6"/>
    <x v="30"/>
    <x v="3"/>
    <x v="0"/>
    <n v="569.532782"/>
    <n v="0"/>
    <n v="605.63199999999995"/>
    <n v="569.53633300000001"/>
    <n v="569.532782"/>
  </r>
  <r>
    <n v="938198"/>
    <x v="6"/>
    <x v="30"/>
    <x v="3"/>
    <x v="1"/>
    <n v="559.57099000000005"/>
    <n v="0"/>
    <n v="569.532782"/>
    <n v="559.62291100000004"/>
    <n v="559.57099000000005"/>
  </r>
  <r>
    <n v="938199"/>
    <x v="6"/>
    <x v="30"/>
    <x v="3"/>
    <x v="2"/>
    <n v="0"/>
    <n v="544.99221899999998"/>
    <n v="559.57099000000005"/>
    <n v="545.02214500000002"/>
    <n v="544.99221899999998"/>
  </r>
  <r>
    <n v="938200"/>
    <x v="6"/>
    <x v="30"/>
    <x v="3"/>
    <x v="3"/>
    <n v="142.01963699999999"/>
    <n v="0"/>
    <n v="151.02059499999999"/>
    <n v="142.019767"/>
    <n v="142.01963699999999"/>
  </r>
  <r>
    <n v="938201"/>
    <x v="6"/>
    <x v="31"/>
    <x v="0"/>
    <x v="0"/>
    <n v="5971.0150199999998"/>
    <n v="0"/>
    <n v="8056.125"/>
    <n v="5980.0615879999996"/>
    <n v="5971.0150199999998"/>
  </r>
  <r>
    <n v="938202"/>
    <x v="6"/>
    <x v="31"/>
    <x v="0"/>
    <x v="1"/>
    <n v="5447.2728580000003"/>
    <n v="0"/>
    <n v="5971.0150199999998"/>
    <n v="5483.7801939999999"/>
    <n v="5447.2728580000003"/>
  </r>
  <r>
    <n v="938203"/>
    <x v="6"/>
    <x v="31"/>
    <x v="0"/>
    <x v="2"/>
    <n v="4700.887428"/>
    <n v="56.772779"/>
    <n v="5447.2728580000003"/>
    <n v="4794.1448419999997"/>
    <n v="4757.6602069999999"/>
  </r>
  <r>
    <n v="938204"/>
    <x v="6"/>
    <x v="31"/>
    <x v="0"/>
    <x v="3"/>
    <n v="5972.9894450000002"/>
    <n v="0"/>
    <n v="8056.125"/>
    <n v="5980.0615879999996"/>
    <n v="5972.9894450000002"/>
  </r>
  <r>
    <n v="938205"/>
    <x v="6"/>
    <x v="31"/>
    <x v="1"/>
    <x v="0"/>
    <n v="1094.2385609999999"/>
    <n v="0"/>
    <n v="1370.2986000000001"/>
    <n v="1112.9565230000001"/>
    <n v="1094.2385609999999"/>
  </r>
  <r>
    <n v="938206"/>
    <x v="6"/>
    <x v="31"/>
    <x v="1"/>
    <x v="1"/>
    <n v="923.35398899999996"/>
    <n v="0"/>
    <n v="1094.2385609999999"/>
    <n v="1031.1009959999999"/>
    <n v="923.35398899999996"/>
  </r>
  <r>
    <n v="938207"/>
    <x v="6"/>
    <x v="31"/>
    <x v="1"/>
    <x v="2"/>
    <n v="433.84909399999998"/>
    <n v="281.733814"/>
    <n v="923.35398899999996"/>
    <n v="844.59189400000002"/>
    <n v="715.58290899999997"/>
  </r>
  <r>
    <n v="938208"/>
    <x v="6"/>
    <x v="31"/>
    <x v="1"/>
    <x v="3"/>
    <n v="3727.6878729999999"/>
    <n v="0"/>
    <n v="4700.887428"/>
    <n v="3818.0607690000002"/>
    <n v="3727.6878729999999"/>
  </r>
  <r>
    <n v="938209"/>
    <x v="6"/>
    <x v="31"/>
    <x v="2"/>
    <x v="0"/>
    <n v="577.31418699999995"/>
    <n v="0"/>
    <n v="669.55430000000001"/>
    <n v="587.80172000000005"/>
    <n v="577.31418699999995"/>
  </r>
  <r>
    <n v="938210"/>
    <x v="6"/>
    <x v="31"/>
    <x v="2"/>
    <x v="1"/>
    <n v="536.68638999999996"/>
    <n v="0"/>
    <n v="577.31418699999995"/>
    <n v="556.24221899999998"/>
    <n v="536.68638999999996"/>
  </r>
  <r>
    <n v="938211"/>
    <x v="6"/>
    <x v="31"/>
    <x v="2"/>
    <x v="2"/>
    <n v="6.3069899999999999"/>
    <n v="471.24242500000003"/>
    <n v="536.68638999999996"/>
    <n v="507.54431899999997"/>
    <n v="477.54941500000001"/>
  </r>
  <r>
    <n v="938212"/>
    <x v="6"/>
    <x v="31"/>
    <x v="2"/>
    <x v="3"/>
    <n v="372.31537100000003"/>
    <n v="0"/>
    <n v="433.84909399999998"/>
    <n v="380.87612000000001"/>
    <n v="372.31537100000003"/>
  </r>
  <r>
    <n v="938213"/>
    <x v="6"/>
    <x v="31"/>
    <x v="3"/>
    <x v="0"/>
    <n v="24.028950999999999"/>
    <n v="0"/>
    <n v="25.552"/>
    <n v="24.029101000000001"/>
    <n v="24.028950999999999"/>
  </r>
  <r>
    <n v="938214"/>
    <x v="6"/>
    <x v="31"/>
    <x v="3"/>
    <x v="1"/>
    <n v="23.608657000000001"/>
    <n v="0"/>
    <n v="24.028950999999999"/>
    <n v="23.610847"/>
    <n v="23.608657000000001"/>
  </r>
  <r>
    <n v="938215"/>
    <x v="6"/>
    <x v="31"/>
    <x v="3"/>
    <x v="2"/>
    <n v="0"/>
    <n v="22.993569000000001"/>
    <n v="23.608657000000001"/>
    <n v="22.994831999999999"/>
    <n v="22.993569000000001"/>
  </r>
  <r>
    <n v="938216"/>
    <x v="6"/>
    <x v="31"/>
    <x v="3"/>
    <x v="3"/>
    <n v="5.9310879999999999"/>
    <n v="0"/>
    <n v="6.3069899999999999"/>
    <n v="5.9310939999999999"/>
    <n v="5.9310879999999999"/>
  </r>
  <r>
    <n v="938217"/>
    <x v="6"/>
    <x v="32"/>
    <x v="0"/>
    <x v="0"/>
    <n v="119592.692014"/>
    <n v="0"/>
    <n v="161343.76250000001"/>
    <n v="119765.474904"/>
    <n v="119592.692014"/>
  </r>
  <r>
    <n v="938218"/>
    <x v="6"/>
    <x v="32"/>
    <x v="0"/>
    <x v="1"/>
    <n v="109186.385813"/>
    <n v="0"/>
    <n v="119592.692014"/>
    <n v="109833.928346"/>
    <n v="109186.385813"/>
  </r>
  <r>
    <n v="938219"/>
    <x v="6"/>
    <x v="32"/>
    <x v="0"/>
    <x v="2"/>
    <n v="93640.369797000007"/>
    <n v="1675.5577370000001"/>
    <n v="109186.385813"/>
    <n v="96094.938154000003"/>
    <n v="95315.927534000002"/>
  </r>
  <r>
    <n v="938220"/>
    <x v="6"/>
    <x v="32"/>
    <x v="0"/>
    <x v="3"/>
    <n v="119698.898103"/>
    <n v="0"/>
    <n v="161343.76250000001"/>
    <n v="119765.474904"/>
    <n v="119698.898103"/>
  </r>
  <r>
    <n v="938221"/>
    <x v="6"/>
    <x v="32"/>
    <x v="1"/>
    <x v="0"/>
    <n v="57577.174330000002"/>
    <n v="0"/>
    <n v="71903.996249999997"/>
    <n v="58400.425754000004"/>
    <n v="57577.174330000002"/>
  </r>
  <r>
    <n v="938222"/>
    <x v="6"/>
    <x v="32"/>
    <x v="1"/>
    <x v="1"/>
    <n v="52660.330474000002"/>
    <n v="0"/>
    <n v="57577.174330000002"/>
    <n v="54254.971372"/>
    <n v="52660.330474000002"/>
  </r>
  <r>
    <n v="938223"/>
    <x v="6"/>
    <x v="32"/>
    <x v="1"/>
    <x v="2"/>
    <n v="38984.675500999998"/>
    <n v="5503.8650989999996"/>
    <n v="52660.330474000002"/>
    <n v="48168.404283999997"/>
    <n v="44488.5406"/>
  </r>
  <r>
    <n v="938224"/>
    <x v="6"/>
    <x v="32"/>
    <x v="1"/>
    <x v="3"/>
    <n v="74581.122870000007"/>
    <n v="0"/>
    <n v="93640.369797000007"/>
    <n v="76054.708348999993"/>
    <n v="74581.122870000007"/>
  </r>
  <r>
    <n v="938225"/>
    <x v="6"/>
    <x v="32"/>
    <x v="2"/>
    <x v="0"/>
    <n v="34700.502361999999"/>
    <n v="0"/>
    <n v="39777.236700000001"/>
    <n v="34920.436098999999"/>
    <n v="34700.502361999999"/>
  </r>
  <r>
    <n v="938226"/>
    <x v="6"/>
    <x v="32"/>
    <x v="2"/>
    <x v="1"/>
    <n v="29929.371822000001"/>
    <n v="0"/>
    <n v="34700.502361999999"/>
    <n v="33433.934025000002"/>
    <n v="29929.371822000001"/>
  </r>
  <r>
    <n v="938227"/>
    <x v="6"/>
    <x v="32"/>
    <x v="2"/>
    <x v="2"/>
    <n v="4422.038818"/>
    <n v="19972.619922000002"/>
    <n v="29929.371822000001"/>
    <n v="28304.206932000001"/>
    <n v="24394.658739999999"/>
  </r>
  <r>
    <n v="938228"/>
    <x v="6"/>
    <x v="32"/>
    <x v="2"/>
    <x v="3"/>
    <n v="33959.608896999998"/>
    <n v="0"/>
    <n v="38984.675500999998"/>
    <n v="34224.646622"/>
    <n v="33959.608896999998"/>
  </r>
  <r>
    <n v="938229"/>
    <x v="6"/>
    <x v="32"/>
    <x v="3"/>
    <x v="0"/>
    <n v="14167.359515"/>
    <n v="0"/>
    <n v="15265.302600000001"/>
    <n v="14355.490565"/>
    <n v="14167.359515"/>
  </r>
  <r>
    <n v="938230"/>
    <x v="6"/>
    <x v="32"/>
    <x v="3"/>
    <x v="1"/>
    <n v="13462.954076"/>
    <n v="0"/>
    <n v="14167.359515"/>
    <n v="13920.847460000001"/>
    <n v="13462.954076"/>
  </r>
  <r>
    <n v="938231"/>
    <x v="6"/>
    <x v="32"/>
    <x v="3"/>
    <x v="2"/>
    <n v="0"/>
    <n v="12609.968158"/>
    <n v="13462.954076"/>
    <n v="13112.91727"/>
    <n v="12609.968158"/>
  </r>
  <r>
    <n v="938232"/>
    <x v="6"/>
    <x v="32"/>
    <x v="3"/>
    <x v="3"/>
    <n v="4071.7147880000002"/>
    <n v="0"/>
    <n v="4422.038818"/>
    <n v="4158.4853039999998"/>
    <n v="4071.7147880000002"/>
  </r>
  <r>
    <n v="938233"/>
    <x v="6"/>
    <x v="33"/>
    <x v="0"/>
    <x v="0"/>
    <n v="4983.7187169999997"/>
    <n v="0"/>
    <n v="6723.5874999999996"/>
    <n v="4990.9190010000002"/>
    <n v="4983.7187169999997"/>
  </r>
  <r>
    <n v="938234"/>
    <x v="6"/>
    <x v="33"/>
    <x v="0"/>
    <x v="1"/>
    <n v="4550.0625959999998"/>
    <n v="0"/>
    <n v="4983.7187169999997"/>
    <n v="4577.04727"/>
    <n v="4550.0625959999998"/>
  </r>
  <r>
    <n v="938235"/>
    <x v="6"/>
    <x v="33"/>
    <x v="0"/>
    <x v="2"/>
    <n v="3902.2222499999998"/>
    <n v="69.824571000000006"/>
    <n v="4550.0625959999998"/>
    <n v="4004.5100910000001"/>
    <n v="3972.0468209999999"/>
  </r>
  <r>
    <n v="938236"/>
    <x v="6"/>
    <x v="33"/>
    <x v="0"/>
    <x v="3"/>
    <n v="4988.1445839999997"/>
    <n v="0"/>
    <n v="6723.5874999999996"/>
    <n v="4990.9190010000002"/>
    <n v="4988.1445839999997"/>
  </r>
  <r>
    <n v="938237"/>
    <x v="6"/>
    <x v="33"/>
    <x v="1"/>
    <x v="0"/>
    <n v="2399.4672479999999"/>
    <n v="0"/>
    <n v="2996.52225"/>
    <n v="2433.7753710000002"/>
    <n v="2399.4672479999999"/>
  </r>
  <r>
    <n v="938238"/>
    <x v="6"/>
    <x v="33"/>
    <x v="1"/>
    <x v="1"/>
    <n v="2194.5630310000001"/>
    <n v="0"/>
    <n v="2399.4672479999999"/>
    <n v="2261.0179870000002"/>
    <n v="2194.5630310000001"/>
  </r>
  <r>
    <n v="938239"/>
    <x v="6"/>
    <x v="33"/>
    <x v="1"/>
    <x v="2"/>
    <n v="1624.644716"/>
    <n v="229.36770000000001"/>
    <n v="2194.5630310000001"/>
    <n v="2007.3668050000001"/>
    <n v="1854.012416"/>
  </r>
  <r>
    <n v="938240"/>
    <x v="6"/>
    <x v="33"/>
    <x v="1"/>
    <x v="3"/>
    <n v="3107.9770159999998"/>
    <n v="0"/>
    <n v="3902.2222499999998"/>
    <n v="3169.3849110000001"/>
    <n v="3107.9770159999998"/>
  </r>
  <r>
    <n v="938241"/>
    <x v="6"/>
    <x v="33"/>
    <x v="2"/>
    <x v="0"/>
    <n v="1446.2614329999999"/>
    <n v="0"/>
    <n v="1657.8516"/>
    <n v="1455.4279200000001"/>
    <n v="1446.2614329999999"/>
  </r>
  <r>
    <n v="938242"/>
    <x v="6"/>
    <x v="33"/>
    <x v="2"/>
    <x v="1"/>
    <n v="1247.4083439999999"/>
    <n v="0"/>
    <n v="1446.2614329999999"/>
    <n v="1393.4728909999999"/>
    <n v="1247.4083439999999"/>
  </r>
  <r>
    <n v="938243"/>
    <x v="6"/>
    <x v="33"/>
    <x v="2"/>
    <x v="2"/>
    <n v="184.303505"/>
    <n v="832.42685100000006"/>
    <n v="1247.4083439999999"/>
    <n v="1179.6740709999999"/>
    <n v="1016.730356"/>
  </r>
  <r>
    <n v="938244"/>
    <x v="6"/>
    <x v="33"/>
    <x v="2"/>
    <x v="3"/>
    <n v="1415.2304320000001"/>
    <n v="0"/>
    <n v="1624.644716"/>
    <n v="1426.275596"/>
    <n v="1415.2304320000001"/>
  </r>
  <r>
    <n v="938245"/>
    <x v="6"/>
    <x v="33"/>
    <x v="3"/>
    <x v="0"/>
    <n v="590.02045099999998"/>
    <n v="0"/>
    <n v="635.74590000000001"/>
    <n v="597.85544400000003"/>
    <n v="590.02045099999998"/>
  </r>
  <r>
    <n v="938246"/>
    <x v="6"/>
    <x v="33"/>
    <x v="3"/>
    <x v="1"/>
    <n v="560.68445399999996"/>
    <n v="0"/>
    <n v="590.02045099999998"/>
    <n v="579.75409500000001"/>
    <n v="560.68445399999996"/>
  </r>
  <r>
    <n v="938247"/>
    <x v="6"/>
    <x v="33"/>
    <x v="3"/>
    <x v="2"/>
    <n v="0"/>
    <n v="525.16060500000003"/>
    <n v="560.68445399999996"/>
    <n v="546.10665800000004"/>
    <n v="525.16060500000003"/>
  </r>
  <r>
    <n v="938248"/>
    <x v="6"/>
    <x v="33"/>
    <x v="3"/>
    <x v="3"/>
    <n v="169.70255900000001"/>
    <n v="0"/>
    <n v="184.303505"/>
    <n v="173.319016"/>
    <n v="169.70255900000001"/>
  </r>
  <r>
    <n v="938249"/>
    <x v="6"/>
    <x v="34"/>
    <x v="0"/>
    <x v="0"/>
    <n v="15916.623975"/>
    <n v="0"/>
    <n v="21458.169600000001"/>
    <n v="15928.399294000001"/>
    <n v="15916.623975"/>
  </r>
  <r>
    <n v="938250"/>
    <x v="6"/>
    <x v="34"/>
    <x v="0"/>
    <x v="1"/>
    <n v="14572.62984"/>
    <n v="0"/>
    <n v="15916.623975"/>
    <n v="14617.827458"/>
    <n v="14572.62984"/>
  </r>
  <r>
    <n v="938251"/>
    <x v="6"/>
    <x v="34"/>
    <x v="0"/>
    <x v="2"/>
    <n v="12161.561823"/>
    <n v="571.99573499999997"/>
    <n v="14572.62984"/>
    <n v="12825.371521999999"/>
    <n v="12733.557558"/>
  </r>
  <r>
    <n v="938252"/>
    <x v="6"/>
    <x v="34"/>
    <x v="0"/>
    <x v="3"/>
    <n v="15921.584478999999"/>
    <n v="0"/>
    <n v="21458.169600000001"/>
    <n v="15928.399294000001"/>
    <n v="15921.584478999999"/>
  </r>
  <r>
    <n v="938253"/>
    <x v="6"/>
    <x v="34"/>
    <x v="1"/>
    <x v="0"/>
    <n v="6397.3428670000003"/>
    <n v="0"/>
    <n v="7884.4326000000001"/>
    <n v="6403.7361579999997"/>
    <n v="6397.3428670000003"/>
  </r>
  <r>
    <n v="938254"/>
    <x v="6"/>
    <x v="34"/>
    <x v="1"/>
    <x v="1"/>
    <n v="5927.3442859999996"/>
    <n v="0"/>
    <n v="6397.3428670000003"/>
    <n v="6028.2161839999999"/>
    <n v="5927.3442859999996"/>
  </r>
  <r>
    <n v="938255"/>
    <x v="6"/>
    <x v="34"/>
    <x v="1"/>
    <x v="2"/>
    <n v="4710.9522800000004"/>
    <n v="577.61890900000003"/>
    <n v="5927.3442859999996"/>
    <n v="5421.7418189999999"/>
    <n v="5288.5711879999999"/>
  </r>
  <r>
    <n v="938256"/>
    <x v="6"/>
    <x v="34"/>
    <x v="1"/>
    <x v="3"/>
    <n v="9872.4216180000003"/>
    <n v="0"/>
    <n v="12161.561823"/>
    <n v="9877.6205129999998"/>
    <n v="9872.4216180000003"/>
  </r>
  <r>
    <n v="938257"/>
    <x v="6"/>
    <x v="34"/>
    <x v="2"/>
    <x v="0"/>
    <n v="8464.3117910000001"/>
    <n v="0"/>
    <n v="9696.7083999999995"/>
    <n v="8512.7403040000008"/>
    <n v="8464.3117910000001"/>
  </r>
  <r>
    <n v="938258"/>
    <x v="6"/>
    <x v="34"/>
    <x v="2"/>
    <x v="1"/>
    <n v="7699.1067670000002"/>
    <n v="0"/>
    <n v="8464.3117910000001"/>
    <n v="8155.3644109999996"/>
    <n v="7699.1067670000002"/>
  </r>
  <r>
    <n v="938259"/>
    <x v="6"/>
    <x v="34"/>
    <x v="2"/>
    <x v="2"/>
    <n v="2440.2881480000001"/>
    <n v="4467.5915409999998"/>
    <n v="7699.1067670000002"/>
    <n v="7281.0452699999996"/>
    <n v="6907.8796899999998"/>
  </r>
  <r>
    <n v="938260"/>
    <x v="6"/>
    <x v="34"/>
    <x v="2"/>
    <x v="3"/>
    <n v="4121.6249619999999"/>
    <n v="0"/>
    <n v="4710.9522800000004"/>
    <n v="4135.7450060000001"/>
    <n v="4121.6249619999999"/>
  </r>
  <r>
    <n v="938261"/>
    <x v="6"/>
    <x v="34"/>
    <x v="3"/>
    <x v="0"/>
    <n v="14454.715437000001"/>
    <n v="0"/>
    <n v="15370.89645"/>
    <n v="14454.791021999999"/>
    <n v="14454.715437000001"/>
  </r>
  <r>
    <n v="938262"/>
    <x v="6"/>
    <x v="34"/>
    <x v="3"/>
    <x v="1"/>
    <n v="13841.203380000001"/>
    <n v="0"/>
    <n v="14454.715437000001"/>
    <n v="14203.203389"/>
    <n v="13841.203380000001"/>
  </r>
  <r>
    <n v="938263"/>
    <x v="6"/>
    <x v="34"/>
    <x v="3"/>
    <x v="2"/>
    <n v="0"/>
    <n v="12517.77255"/>
    <n v="13841.203380000001"/>
    <n v="13481.332092000001"/>
    <n v="12517.77255"/>
  </r>
  <r>
    <n v="938264"/>
    <x v="6"/>
    <x v="34"/>
    <x v="3"/>
    <x v="3"/>
    <n v="2294.8399319999999"/>
    <n v="0"/>
    <n v="2440.2881480000001"/>
    <n v="2294.8469749999999"/>
    <n v="2294.8399319999999"/>
  </r>
  <r>
    <n v="938265"/>
    <x v="6"/>
    <x v="35"/>
    <x v="0"/>
    <x v="0"/>
    <n v="665.59119199999998"/>
    <n v="0"/>
    <n v="897.32399999999996"/>
    <n v="666.08360500000003"/>
    <n v="665.59119199999998"/>
  </r>
  <r>
    <n v="938266"/>
    <x v="6"/>
    <x v="35"/>
    <x v="0"/>
    <x v="1"/>
    <n v="609.38890600000002"/>
    <n v="0"/>
    <n v="665.59119199999998"/>
    <n v="611.27895100000001"/>
    <n v="609.38890600000002"/>
  </r>
  <r>
    <n v="938267"/>
    <x v="6"/>
    <x v="35"/>
    <x v="0"/>
    <x v="2"/>
    <n v="508.56440700000002"/>
    <n v="23.919350999999999"/>
    <n v="609.38890600000002"/>
    <n v="536.32317599999999"/>
    <n v="532.48375899999996"/>
  </r>
  <r>
    <n v="938268"/>
    <x v="6"/>
    <x v="35"/>
    <x v="0"/>
    <x v="3"/>
    <n v="665.79862800000001"/>
    <n v="0"/>
    <n v="897.32399999999996"/>
    <n v="666.08360500000003"/>
    <n v="665.79862800000001"/>
  </r>
  <r>
    <n v="938269"/>
    <x v="6"/>
    <x v="35"/>
    <x v="1"/>
    <x v="0"/>
    <n v="267.103296"/>
    <n v="0"/>
    <n v="329.19260000000003"/>
    <n v="267.37022999999999"/>
    <n v="267.103296"/>
  </r>
  <r>
    <n v="938270"/>
    <x v="6"/>
    <x v="35"/>
    <x v="1"/>
    <x v="1"/>
    <n v="247.47980899999999"/>
    <n v="0"/>
    <n v="267.103296"/>
    <n v="251.69143500000001"/>
    <n v="247.47980899999999"/>
  </r>
  <r>
    <n v="938271"/>
    <x v="6"/>
    <x v="35"/>
    <x v="1"/>
    <x v="2"/>
    <n v="196.626079"/>
    <n v="24.108701"/>
    <n v="247.47980899999999"/>
    <n v="226.36978199999999"/>
    <n v="220.73478"/>
  </r>
  <r>
    <n v="938272"/>
    <x v="6"/>
    <x v="35"/>
    <x v="1"/>
    <x v="3"/>
    <n v="412.83860700000002"/>
    <n v="0"/>
    <n v="508.56440700000002"/>
    <n v="413.05601100000001"/>
    <n v="412.83860700000002"/>
  </r>
  <r>
    <n v="938273"/>
    <x v="6"/>
    <x v="35"/>
    <x v="2"/>
    <x v="0"/>
    <n v="352.62421399999999"/>
    <n v="0"/>
    <n v="403.96600000000001"/>
    <n v="354.641751"/>
    <n v="352.62421399999999"/>
  </r>
  <r>
    <n v="938274"/>
    <x v="6"/>
    <x v="35"/>
    <x v="2"/>
    <x v="1"/>
    <n v="320.74568399999998"/>
    <n v="0"/>
    <n v="352.62421399999999"/>
    <n v="339.75342999999998"/>
    <n v="320.74568399999998"/>
  </r>
  <r>
    <n v="938275"/>
    <x v="6"/>
    <x v="35"/>
    <x v="2"/>
    <x v="2"/>
    <n v="101.662688"/>
    <n v="186.120383"/>
    <n v="320.74568399999998"/>
    <n v="303.32919299999998"/>
    <n v="287.78307100000001"/>
  </r>
  <r>
    <n v="938276"/>
    <x v="6"/>
    <x v="35"/>
    <x v="2"/>
    <x v="3"/>
    <n v="172.02869100000001"/>
    <n v="0"/>
    <n v="196.626079"/>
    <n v="172.61803399999999"/>
    <n v="172.02869100000001"/>
  </r>
  <r>
    <n v="938277"/>
    <x v="6"/>
    <x v="35"/>
    <x v="3"/>
    <x v="0"/>
    <n v="602.24306999999999"/>
    <n v="0"/>
    <n v="640.41494999999998"/>
    <n v="602.246219"/>
    <n v="602.24306999999999"/>
  </r>
  <r>
    <n v="938278"/>
    <x v="6"/>
    <x v="35"/>
    <x v="3"/>
    <x v="1"/>
    <n v="576.68162700000005"/>
    <n v="0"/>
    <n v="602.24306999999999"/>
    <n v="591.76404000000002"/>
    <n v="576.68162700000005"/>
  </r>
  <r>
    <n v="938279"/>
    <x v="6"/>
    <x v="35"/>
    <x v="3"/>
    <x v="2"/>
    <n v="0"/>
    <n v="521.54203900000005"/>
    <n v="576.68162700000005"/>
    <n v="561.687905"/>
    <n v="521.54203900000005"/>
  </r>
  <r>
    <n v="938280"/>
    <x v="6"/>
    <x v="35"/>
    <x v="3"/>
    <x v="3"/>
    <n v="95.603299000000007"/>
    <n v="0"/>
    <n v="101.662688"/>
    <n v="95.603592000000006"/>
    <n v="95.603299000000007"/>
  </r>
  <r>
    <n v="938281"/>
    <x v="6"/>
    <x v="36"/>
    <x v="0"/>
    <x v="0"/>
    <n v="52972.082223999998"/>
    <n v="0"/>
    <n v="71462.300799999997"/>
    <n v="53046.465883999997"/>
    <n v="52972.082223999998"/>
  </r>
  <r>
    <n v="938282"/>
    <x v="6"/>
    <x v="36"/>
    <x v="0"/>
    <x v="1"/>
    <n v="48316.252215"/>
    <n v="0"/>
    <n v="52972.082223999998"/>
    <n v="48649.560314000002"/>
    <n v="48316.252215"/>
  </r>
  <r>
    <n v="938283"/>
    <x v="6"/>
    <x v="36"/>
    <x v="0"/>
    <x v="2"/>
    <n v="40476.243424"/>
    <n v="1360.0065380000001"/>
    <n v="48316.252215"/>
    <n v="42523.133573999999"/>
    <n v="41836.249963000002"/>
  </r>
  <r>
    <n v="938284"/>
    <x v="6"/>
    <x v="36"/>
    <x v="0"/>
    <x v="3"/>
    <n v="53001.314954000001"/>
    <n v="0"/>
    <n v="71462.300799999997"/>
    <n v="53046.465883999997"/>
    <n v="53001.314954000001"/>
  </r>
  <r>
    <n v="938285"/>
    <x v="6"/>
    <x v="36"/>
    <x v="1"/>
    <x v="0"/>
    <n v="45257.251408999997"/>
    <n v="0"/>
    <n v="56939.040500000003"/>
    <n v="46245.888694000001"/>
    <n v="45257.251408999997"/>
  </r>
  <r>
    <n v="938286"/>
    <x v="6"/>
    <x v="36"/>
    <x v="1"/>
    <x v="1"/>
    <n v="36727.287851000001"/>
    <n v="0"/>
    <n v="45257.251408999997"/>
    <n v="42645.908002999997"/>
    <n v="36727.287851000001"/>
  </r>
  <r>
    <n v="938287"/>
    <x v="6"/>
    <x v="36"/>
    <x v="1"/>
    <x v="2"/>
    <n v="11883.560405"/>
    <n v="17377.546189000001"/>
    <n v="36727.287851000001"/>
    <n v="33594.450196999998"/>
    <n v="29261.106593"/>
  </r>
  <r>
    <n v="938288"/>
    <x v="6"/>
    <x v="36"/>
    <x v="1"/>
    <x v="3"/>
    <n v="32032.138867000001"/>
    <n v="0"/>
    <n v="40476.243424"/>
    <n v="32874.804908999999"/>
    <n v="32032.138867000001"/>
  </r>
  <r>
    <n v="938289"/>
    <x v="6"/>
    <x v="36"/>
    <x v="2"/>
    <x v="0"/>
    <n v="12119.52558"/>
    <n v="0"/>
    <n v="13902.132100000001"/>
    <n v="12204.681771"/>
    <n v="12119.52558"/>
  </r>
  <r>
    <n v="938290"/>
    <x v="6"/>
    <x v="36"/>
    <x v="2"/>
    <x v="1"/>
    <n v="10649.125549"/>
    <n v="0"/>
    <n v="12119.52558"/>
    <n v="11677.162897"/>
    <n v="10649.125549"/>
  </r>
  <r>
    <n v="938291"/>
    <x v="6"/>
    <x v="36"/>
    <x v="2"/>
    <x v="2"/>
    <n v="419.40782300000001"/>
    <n v="9035.7776580000009"/>
    <n v="10649.125549"/>
    <n v="10070.878032000001"/>
    <n v="9455.1854810000004"/>
  </r>
  <r>
    <n v="938292"/>
    <x v="6"/>
    <x v="36"/>
    <x v="2"/>
    <x v="3"/>
    <n v="10348.193028"/>
    <n v="0"/>
    <n v="11883.560405"/>
    <n v="10432.577679"/>
    <n v="10348.193028"/>
  </r>
  <r>
    <n v="938293"/>
    <x v="6"/>
    <x v="36"/>
    <x v="3"/>
    <x v="0"/>
    <n v="839.29405299999996"/>
    <n v="0"/>
    <n v="899.82410000000004"/>
    <n v="846.19458399999996"/>
    <n v="839.29405299999996"/>
  </r>
  <r>
    <n v="938294"/>
    <x v="6"/>
    <x v="36"/>
    <x v="3"/>
    <x v="1"/>
    <n v="814.90325199999995"/>
    <n v="0"/>
    <n v="839.29405299999996"/>
    <n v="824.690336"/>
    <n v="814.90325199999995"/>
  </r>
  <r>
    <n v="938295"/>
    <x v="6"/>
    <x v="36"/>
    <x v="3"/>
    <x v="2"/>
    <n v="0"/>
    <n v="771.26521200000002"/>
    <n v="814.90325199999995"/>
    <n v="793.71576800000003"/>
    <n v="771.26521200000002"/>
  </r>
  <r>
    <n v="938296"/>
    <x v="6"/>
    <x v="36"/>
    <x v="3"/>
    <x v="3"/>
    <n v="393.32135099999999"/>
    <n v="0"/>
    <n v="419.40782300000001"/>
    <n v="394.41111599999999"/>
    <n v="393.32135099999999"/>
  </r>
  <r>
    <n v="938297"/>
    <x v="6"/>
    <x v="37"/>
    <x v="0"/>
    <x v="0"/>
    <n v="2191.3884880000001"/>
    <n v="0"/>
    <n v="2956.3056000000001"/>
    <n v="2194.465647"/>
    <n v="2191.3884880000001"/>
  </r>
  <r>
    <n v="938298"/>
    <x v="6"/>
    <x v="37"/>
    <x v="0"/>
    <x v="1"/>
    <n v="1998.7826500000001"/>
    <n v="0"/>
    <n v="2191.3884880000001"/>
    <n v="2012.5711879999999"/>
    <n v="1998.7826500000001"/>
  </r>
  <r>
    <n v="938299"/>
    <x v="6"/>
    <x v="37"/>
    <x v="0"/>
    <x v="2"/>
    <n v="1673.1298670000001"/>
    <n v="56.217359999999999"/>
    <n v="1998.7826500000001"/>
    <n v="1759.1286110000001"/>
    <n v="1729.347227"/>
  </r>
  <r>
    <n v="938300"/>
    <x v="6"/>
    <x v="37"/>
    <x v="0"/>
    <x v="3"/>
    <n v="2192.5978100000002"/>
    <n v="0"/>
    <n v="2956.3056000000001"/>
    <n v="2194.465647"/>
    <n v="2192.5978100000002"/>
  </r>
  <r>
    <n v="938301"/>
    <x v="6"/>
    <x v="37"/>
    <x v="1"/>
    <x v="0"/>
    <n v="1897.0142289999999"/>
    <n v="0"/>
    <n v="2387.4605999999999"/>
    <n v="1939.095499"/>
    <n v="1897.0142289999999"/>
  </r>
  <r>
    <n v="938302"/>
    <x v="6"/>
    <x v="37"/>
    <x v="1"/>
    <x v="1"/>
    <n v="1539.470151"/>
    <n v="0"/>
    <n v="1897.0142289999999"/>
    <n v="1787.5565079999999"/>
    <n v="1539.470151"/>
  </r>
  <r>
    <n v="938303"/>
    <x v="6"/>
    <x v="37"/>
    <x v="1"/>
    <x v="2"/>
    <n v="496.68779999999998"/>
    <n v="726.31559000000004"/>
    <n v="1539.470151"/>
    <n v="1408.1533469999999"/>
    <n v="1223.0033900000001"/>
  </r>
  <r>
    <n v="938304"/>
    <x v="6"/>
    <x v="37"/>
    <x v="1"/>
    <x v="3"/>
    <n v="1323.835679"/>
    <n v="0"/>
    <n v="1673.1298670000001"/>
    <n v="1358.916078"/>
    <n v="1323.835679"/>
  </r>
  <r>
    <n v="938305"/>
    <x v="6"/>
    <x v="37"/>
    <x v="2"/>
    <x v="0"/>
    <n v="505.621419"/>
    <n v="0"/>
    <n v="579.99099999999999"/>
    <n v="509.17409900000001"/>
    <n v="505.621419"/>
  </r>
  <r>
    <n v="938306"/>
    <x v="6"/>
    <x v="37"/>
    <x v="2"/>
    <x v="1"/>
    <n v="444.27695899999998"/>
    <n v="0"/>
    <n v="505.621419"/>
    <n v="487.16623700000002"/>
    <n v="444.27695899999998"/>
  </r>
  <r>
    <n v="938307"/>
    <x v="6"/>
    <x v="37"/>
    <x v="2"/>
    <x v="2"/>
    <n v="17.462273"/>
    <n v="376.209518"/>
    <n v="444.27695899999998"/>
    <n v="420.15271999999999"/>
    <n v="393.67179099999998"/>
  </r>
  <r>
    <n v="938308"/>
    <x v="6"/>
    <x v="37"/>
    <x v="2"/>
    <x v="3"/>
    <n v="432.51526100000001"/>
    <n v="0"/>
    <n v="496.68779999999998"/>
    <n v="436.04221999999999"/>
    <n v="432.51526100000001"/>
  </r>
  <r>
    <n v="938309"/>
    <x v="6"/>
    <x v="37"/>
    <x v="3"/>
    <x v="0"/>
    <n v="34.950046"/>
    <n v="0"/>
    <n v="37.470649999999999"/>
    <n v="35.237399000000003"/>
    <n v="34.950046"/>
  </r>
  <r>
    <n v="938310"/>
    <x v="6"/>
    <x v="37"/>
    <x v="3"/>
    <x v="1"/>
    <n v="33.934359999999998"/>
    <n v="0"/>
    <n v="34.950046"/>
    <n v="34.341915"/>
    <n v="33.934359999999998"/>
  </r>
  <r>
    <n v="938311"/>
    <x v="6"/>
    <x v="37"/>
    <x v="3"/>
    <x v="2"/>
    <n v="0"/>
    <n v="32.117176000000001"/>
    <n v="33.934359999999998"/>
    <n v="33.052066000000003"/>
    <n v="32.117176000000001"/>
  </r>
  <r>
    <n v="938312"/>
    <x v="6"/>
    <x v="37"/>
    <x v="3"/>
    <x v="3"/>
    <n v="16.376148000000001"/>
    <n v="0"/>
    <n v="17.462273"/>
    <n v="16.421520999999998"/>
    <n v="16.376148000000001"/>
  </r>
  <r>
    <n v="938313"/>
    <x v="6"/>
    <x v="38"/>
    <x v="0"/>
    <x v="0"/>
    <n v="315854.57051699999"/>
    <n v="0"/>
    <n v="425982.33020000003"/>
    <n v="316206.68370699999"/>
    <n v="315854.57051699999"/>
  </r>
  <r>
    <n v="938314"/>
    <x v="6"/>
    <x v="38"/>
    <x v="0"/>
    <x v="1"/>
    <n v="288607.10264499998"/>
    <n v="45.783234"/>
    <n v="315854.57051699999"/>
    <n v="290080.83756299998"/>
    <n v="288652.88587900001"/>
  </r>
  <r>
    <n v="938315"/>
    <x v="6"/>
    <x v="38"/>
    <x v="0"/>
    <x v="2"/>
    <n v="248012.13902800001"/>
    <n v="2087.8698880000002"/>
    <n v="288607.10264499998"/>
    <n v="254003.111038"/>
    <n v="250100.00891599999"/>
  </r>
  <r>
    <n v="938316"/>
    <x v="6"/>
    <x v="38"/>
    <x v="0"/>
    <x v="3"/>
    <n v="315940.80292400002"/>
    <n v="0"/>
    <n v="425982.33020000003"/>
    <n v="316206.68370699999"/>
    <n v="315940.80292400002"/>
  </r>
  <r>
    <n v="938317"/>
    <x v="6"/>
    <x v="38"/>
    <x v="1"/>
    <x v="0"/>
    <n v="214607.16844400001"/>
    <n v="0"/>
    <n v="264522.38400000002"/>
    <n v="214845.080285"/>
    <n v="214607.16844400001"/>
  </r>
  <r>
    <n v="938318"/>
    <x v="6"/>
    <x v="38"/>
    <x v="1"/>
    <x v="1"/>
    <n v="193291.09716800001"/>
    <n v="4959.1506490000002"/>
    <n v="214607.16844400001"/>
    <n v="202224.33482399999"/>
    <n v="198250.247817"/>
  </r>
  <r>
    <n v="938319"/>
    <x v="6"/>
    <x v="38"/>
    <x v="1"/>
    <x v="2"/>
    <n v="166880.31346"/>
    <n v="4952.1125739999998"/>
    <n v="193291.09716800001"/>
    <n v="176803.36658"/>
    <n v="171832.426034"/>
  </r>
  <r>
    <n v="938320"/>
    <x v="6"/>
    <x v="38"/>
    <x v="1"/>
    <x v="3"/>
    <n v="201267.992023"/>
    <n v="0"/>
    <n v="248012.13902800001"/>
    <n v="201435.45931800001"/>
    <n v="201267.992023"/>
  </r>
  <r>
    <n v="938321"/>
    <x v="6"/>
    <x v="38"/>
    <x v="2"/>
    <x v="0"/>
    <n v="77687.856488000005"/>
    <n v="0"/>
    <n v="97345.842000000004"/>
    <n v="85459.914692000006"/>
    <n v="77687.856488000005"/>
  </r>
  <r>
    <n v="938322"/>
    <x v="6"/>
    <x v="38"/>
    <x v="2"/>
    <x v="1"/>
    <n v="53047.614401999999"/>
    <n v="9357.5949999999993"/>
    <n v="77687.856488000005"/>
    <n v="74852.249725999995"/>
    <n v="62405.209402"/>
  </r>
  <r>
    <n v="938323"/>
    <x v="6"/>
    <x v="38"/>
    <x v="2"/>
    <x v="2"/>
    <n v="34131.599496000003"/>
    <n v="8840.1197350000002"/>
    <n v="53047.614401999999"/>
    <n v="50167.128940000002"/>
    <n v="42971.719230000002"/>
  </r>
  <r>
    <n v="938324"/>
    <x v="6"/>
    <x v="38"/>
    <x v="2"/>
    <x v="3"/>
    <n v="136064.043156"/>
    <n v="0"/>
    <n v="166880.31346"/>
    <n v="146504.22718700001"/>
    <n v="136064.043156"/>
  </r>
  <r>
    <n v="938325"/>
    <x v="6"/>
    <x v="38"/>
    <x v="3"/>
    <x v="0"/>
    <n v="16775.926922999999"/>
    <n v="0"/>
    <n v="20181.163499999999"/>
    <n v="18978.366155"/>
    <n v="16775.926922999999"/>
  </r>
  <r>
    <n v="938326"/>
    <x v="6"/>
    <x v="38"/>
    <x v="3"/>
    <x v="1"/>
    <n v="8044.7411099999999"/>
    <n v="6808.2218439999997"/>
    <n v="16775.926922999999"/>
    <n v="16484.025794000001"/>
    <n v="14852.962954000001"/>
  </r>
  <r>
    <n v="938327"/>
    <x v="6"/>
    <x v="38"/>
    <x v="3"/>
    <x v="2"/>
    <n v="0"/>
    <n v="7127.9533389999997"/>
    <n v="8044.7411099999999"/>
    <n v="7835.5778410000003"/>
    <n v="7127.9533389999997"/>
  </r>
  <r>
    <n v="938328"/>
    <x v="6"/>
    <x v="38"/>
    <x v="3"/>
    <x v="3"/>
    <n v="28802.273002000002"/>
    <n v="0"/>
    <n v="34131.599496000003"/>
    <n v="32097.356166000001"/>
    <n v="28802.273002000002"/>
  </r>
  <r>
    <n v="938329"/>
    <x v="6"/>
    <x v="39"/>
    <x v="0"/>
    <x v="0"/>
    <n v="258430.908111"/>
    <n v="0"/>
    <n v="348536.98729999998"/>
    <n v="258719.00567300001"/>
    <n v="258430.908111"/>
  </r>
  <r>
    <n v="938330"/>
    <x v="6"/>
    <x v="39"/>
    <x v="0"/>
    <x v="1"/>
    <n v="236137.14217199999"/>
    <n v="37.459654"/>
    <n v="258430.908111"/>
    <n v="237342.94601000001"/>
    <n v="236174.60182499999"/>
  </r>
  <r>
    <n v="938331"/>
    <x v="6"/>
    <x v="39"/>
    <x v="0"/>
    <x v="2"/>
    <n v="202922.510213"/>
    <n v="1708.2865400000001"/>
    <n v="236137.14217199999"/>
    <n v="207824.29882500001"/>
    <n v="204630.79675199999"/>
  </r>
  <r>
    <n v="938332"/>
    <x v="6"/>
    <x v="39"/>
    <x v="0"/>
    <x v="3"/>
    <n v="258501.46311099999"/>
    <n v="0"/>
    <n v="348536.98729999998"/>
    <n v="258719.00567300001"/>
    <n v="258501.46311099999"/>
  </r>
  <r>
    <n v="938333"/>
    <x v="6"/>
    <x v="39"/>
    <x v="1"/>
    <x v="0"/>
    <n v="175615.33313399999"/>
    <n v="0"/>
    <n v="216461.486"/>
    <n v="175810.01892900001"/>
    <n v="175615.33313399999"/>
  </r>
  <r>
    <n v="938334"/>
    <x v="6"/>
    <x v="39"/>
    <x v="1"/>
    <x v="1"/>
    <n v="158172.164831"/>
    <n v="4058.1258290000001"/>
    <n v="175615.33313399999"/>
    <n v="165482.328412"/>
    <n v="162230.29066"/>
  </r>
  <r>
    <n v="938335"/>
    <x v="6"/>
    <x v="39"/>
    <x v="1"/>
    <x v="2"/>
    <n v="136483.083392"/>
    <n v="4050.0858330000001"/>
    <n v="158172.164831"/>
    <n v="144680.07917099999"/>
    <n v="140533.16922499999"/>
  </r>
  <r>
    <n v="938336"/>
    <x v="6"/>
    <x v="39"/>
    <x v="1"/>
    <x v="3"/>
    <n v="164676.64174399999"/>
    <n v="0"/>
    <n v="202922.510213"/>
    <n v="164813.66279500001"/>
    <n v="164676.64174399999"/>
  </r>
  <r>
    <n v="938337"/>
    <x v="6"/>
    <x v="39"/>
    <x v="2"/>
    <x v="0"/>
    <n v="63596.105503999999"/>
    <n v="0"/>
    <n v="79688.341499999995"/>
    <n v="69958.395002999998"/>
    <n v="63596.105503999999"/>
  </r>
  <r>
    <n v="938338"/>
    <x v="6"/>
    <x v="39"/>
    <x v="2"/>
    <x v="1"/>
    <n v="43425.341291999997"/>
    <n v="7660.2267819999997"/>
    <n v="63596.105503999999"/>
    <n v="61274.847652999997"/>
    <n v="51085.568074000003"/>
  </r>
  <r>
    <n v="938339"/>
    <x v="6"/>
    <x v="39"/>
    <x v="2"/>
    <x v="2"/>
    <n v="27940.490324999999"/>
    <n v="7236.6160259999997"/>
    <n v="43425.341291999997"/>
    <n v="41067.345260000002"/>
    <n v="35177.106351000002"/>
  </r>
  <r>
    <n v="938340"/>
    <x v="6"/>
    <x v="39"/>
    <x v="2"/>
    <x v="3"/>
    <n v="111279.99321"/>
    <n v="0"/>
    <n v="136483.083392"/>
    <n v="119818.49890999999"/>
    <n v="111279.99321"/>
  </r>
  <r>
    <n v="938341"/>
    <x v="6"/>
    <x v="39"/>
    <x v="3"/>
    <x v="0"/>
    <n v="13725.105809000001"/>
    <n v="0"/>
    <n v="16511.076000000001"/>
    <n v="15527.015869999999"/>
    <n v="13725.105809000001"/>
  </r>
  <r>
    <n v="938342"/>
    <x v="6"/>
    <x v="39"/>
    <x v="3"/>
    <x v="1"/>
    <n v="6581.7479679999997"/>
    <n v="5570.0984879999996"/>
    <n v="13725.105809000001"/>
    <n v="13486.288968000001"/>
    <n v="12151.846455999999"/>
  </r>
  <r>
    <n v="938343"/>
    <x v="6"/>
    <x v="39"/>
    <x v="3"/>
    <x v="2"/>
    <n v="0"/>
    <n v="5831.6845460000004"/>
    <n v="6581.7479679999997"/>
    <n v="6410.6225210000002"/>
    <n v="5831.6845460000004"/>
  </r>
  <r>
    <n v="938344"/>
    <x v="6"/>
    <x v="39"/>
    <x v="3"/>
    <x v="3"/>
    <n v="23577.846980999999"/>
    <n v="0"/>
    <n v="27940.490324999999"/>
    <n v="26275.237100999999"/>
    <n v="23577.846980999999"/>
  </r>
  <r>
    <n v="938345"/>
    <x v="6"/>
    <x v="40"/>
    <x v="0"/>
    <x v="0"/>
    <n v="930189.46836599999"/>
    <n v="0"/>
    <n v="1254582.6264"/>
    <n v="931276.68357700005"/>
    <n v="930189.46836599999"/>
  </r>
  <r>
    <n v="938346"/>
    <x v="6"/>
    <x v="40"/>
    <x v="0"/>
    <x v="1"/>
    <n v="851651.46268300002"/>
    <n v="0"/>
    <n v="930189.46836599999"/>
    <n v="854286.00774699997"/>
    <n v="851651.46268300002"/>
  </r>
  <r>
    <n v="938347"/>
    <x v="6"/>
    <x v="40"/>
    <x v="0"/>
    <x v="2"/>
    <n v="715494.44969100005"/>
    <n v="24867.185151000001"/>
    <n v="851651.46268300002"/>
    <n v="749538.45230700006"/>
    <n v="740361.63484299998"/>
  </r>
  <r>
    <n v="938348"/>
    <x v="6"/>
    <x v="40"/>
    <x v="0"/>
    <x v="3"/>
    <n v="930513.53175600001"/>
    <n v="0"/>
    <n v="1254582.6264"/>
    <n v="931276.68357700005"/>
    <n v="930513.53175600001"/>
  </r>
  <r>
    <n v="938349"/>
    <x v="6"/>
    <x v="40"/>
    <x v="1"/>
    <x v="0"/>
    <n v="503245.05309499998"/>
    <n v="0"/>
    <n v="620689.65249999997"/>
    <n v="504124.13576099998"/>
    <n v="503245.05309499998"/>
  </r>
  <r>
    <n v="938350"/>
    <x v="6"/>
    <x v="40"/>
    <x v="1"/>
    <x v="1"/>
    <n v="470897.98657499999"/>
    <n v="0"/>
    <n v="503245.05309499998"/>
    <n v="474207.813532"/>
    <n v="470897.98657499999"/>
  </r>
  <r>
    <n v="938351"/>
    <x v="6"/>
    <x v="40"/>
    <x v="1"/>
    <x v="2"/>
    <n v="361726.506291"/>
    <n v="52969.307832999999"/>
    <n v="470897.98657499999"/>
    <n v="430730.38832000003"/>
    <n v="414695.81412400003"/>
  </r>
  <r>
    <n v="938352"/>
    <x v="6"/>
    <x v="40"/>
    <x v="1"/>
    <x v="3"/>
    <n v="580443.68020099995"/>
    <n v="0"/>
    <n v="715494.44969100005"/>
    <n v="581124.59203900001"/>
    <n v="580443.68020099995"/>
  </r>
  <r>
    <n v="938353"/>
    <x v="6"/>
    <x v="40"/>
    <x v="2"/>
    <x v="0"/>
    <n v="316430.12982899998"/>
    <n v="0"/>
    <n v="360767.41080000001"/>
    <n v="316717.70994099998"/>
    <n v="316430.12982899998"/>
  </r>
  <r>
    <n v="938354"/>
    <x v="6"/>
    <x v="40"/>
    <x v="2"/>
    <x v="1"/>
    <n v="287942.41971300001"/>
    <n v="0"/>
    <n v="316430.12982899998"/>
    <n v="304880.43008999998"/>
    <n v="287942.41971300001"/>
  </r>
  <r>
    <n v="938355"/>
    <x v="6"/>
    <x v="40"/>
    <x v="2"/>
    <x v="2"/>
    <n v="111977.78294400001"/>
    <n v="126790.84538499999"/>
    <n v="287942.41971300001"/>
    <n v="272307.14632200002"/>
    <n v="238768.628329"/>
  </r>
  <r>
    <n v="938356"/>
    <x v="6"/>
    <x v="40"/>
    <x v="2"/>
    <x v="3"/>
    <n v="317122.07243100001"/>
    <n v="0"/>
    <n v="361726.506291"/>
    <n v="317559.69987299998"/>
    <n v="317122.07243100001"/>
  </r>
  <r>
    <n v="938357"/>
    <x v="6"/>
    <x v="40"/>
    <x v="3"/>
    <x v="0"/>
    <n v="157361.63170900001"/>
    <n v="0"/>
    <n v="174515.0141"/>
    <n v="164113.91926"/>
    <n v="157361.63170900001"/>
  </r>
  <r>
    <n v="938358"/>
    <x v="6"/>
    <x v="40"/>
    <x v="3"/>
    <x v="1"/>
    <n v="146188.49911599999"/>
    <n v="0"/>
    <n v="157361.63170900001"/>
    <n v="154623.539318"/>
    <n v="146188.49911599999"/>
  </r>
  <r>
    <n v="938359"/>
    <x v="6"/>
    <x v="40"/>
    <x v="3"/>
    <x v="2"/>
    <n v="0"/>
    <n v="124816.667677"/>
    <n v="146188.49911599999"/>
    <n v="142387.59813900001"/>
    <n v="124816.667677"/>
  </r>
  <r>
    <n v="938360"/>
    <x v="6"/>
    <x v="40"/>
    <x v="3"/>
    <x v="3"/>
    <n v="102335.24348200001"/>
    <n v="0"/>
    <n v="111977.78294400001"/>
    <n v="105303.907081"/>
    <n v="102335.24348200001"/>
  </r>
  <r>
    <n v="938361"/>
    <x v="6"/>
    <x v="41"/>
    <x v="0"/>
    <x v="0"/>
    <n v="28770.041634000001"/>
    <n v="0"/>
    <n v="38803.271399999998"/>
    <n v="28803.66836"/>
    <n v="28770.041634000001"/>
  </r>
  <r>
    <n v="938362"/>
    <x v="6"/>
    <x v="41"/>
    <x v="0"/>
    <x v="1"/>
    <n v="26340.921793000001"/>
    <n v="0"/>
    <n v="28770.041634000001"/>
    <n v="26422.406235999999"/>
    <n v="26340.921793000001"/>
  </r>
  <r>
    <n v="938363"/>
    <x v="6"/>
    <x v="41"/>
    <x v="0"/>
    <x v="2"/>
    <n v="22129.635672"/>
    <n v="769.12091699999996"/>
    <n v="26340.921793000001"/>
    <n v="23182.645270000001"/>
    <n v="22898.756589000001"/>
  </r>
  <r>
    <n v="938364"/>
    <x v="6"/>
    <x v="41"/>
    <x v="0"/>
    <x v="3"/>
    <n v="28780.064664000001"/>
    <n v="0"/>
    <n v="38803.271399999998"/>
    <n v="28803.66836"/>
    <n v="28780.064664000001"/>
  </r>
  <r>
    <n v="938365"/>
    <x v="6"/>
    <x v="41"/>
    <x v="1"/>
    <x v="0"/>
    <n v="15583.548194000001"/>
    <n v="0"/>
    <n v="19220.3521"/>
    <n v="15610.769976"/>
    <n v="15583.548194000001"/>
  </r>
  <r>
    <n v="938366"/>
    <x v="6"/>
    <x v="41"/>
    <x v="1"/>
    <x v="1"/>
    <n v="14581.884953999999"/>
    <n v="0"/>
    <n v="15583.548194000001"/>
    <n v="14684.377463000001"/>
    <n v="14581.884953999999"/>
  </r>
  <r>
    <n v="938367"/>
    <x v="6"/>
    <x v="41"/>
    <x v="1"/>
    <x v="2"/>
    <n v="11190.287505"/>
    <n v="1638.6462509999999"/>
    <n v="14581.884953999999"/>
    <n v="13338.050168"/>
    <n v="12828.933756"/>
  </r>
  <r>
    <n v="938368"/>
    <x v="6"/>
    <x v="41"/>
    <x v="1"/>
    <x v="3"/>
    <n v="17952.630067999999"/>
    <n v="0"/>
    <n v="22129.635672"/>
    <n v="17973.690093000001"/>
    <n v="17952.630067999999"/>
  </r>
  <r>
    <n v="938369"/>
    <x v="6"/>
    <x v="41"/>
    <x v="2"/>
    <x v="0"/>
    <n v="9786.7892049999991"/>
    <n v="0"/>
    <n v="11158.085999999999"/>
    <n v="9795.6836989999993"/>
    <n v="9786.7892049999991"/>
  </r>
  <r>
    <n v="938370"/>
    <x v="6"/>
    <x v="41"/>
    <x v="2"/>
    <x v="1"/>
    <n v="8905.6998669999994"/>
    <n v="0"/>
    <n v="9786.7892049999991"/>
    <n v="9429.5713990000004"/>
    <n v="8905.6998669999994"/>
  </r>
  <r>
    <n v="938371"/>
    <x v="6"/>
    <x v="41"/>
    <x v="2"/>
    <x v="2"/>
    <n v="3462.603435"/>
    <n v="3920.6564480000002"/>
    <n v="8905.6998669999994"/>
    <n v="8422.1203640000003"/>
    <n v="7383.2598829999997"/>
  </r>
  <r>
    <n v="938372"/>
    <x v="6"/>
    <x v="41"/>
    <x v="2"/>
    <x v="3"/>
    <n v="9810.4150590000008"/>
    <n v="0"/>
    <n v="11190.287505"/>
    <n v="9823.9534000000003"/>
    <n v="9810.4150590000008"/>
  </r>
  <r>
    <n v="938373"/>
    <x v="6"/>
    <x v="41"/>
    <x v="3"/>
    <x v="0"/>
    <n v="4871.7645080000002"/>
    <n v="0"/>
    <n v="5402.8167000000003"/>
    <n v="5080.8088250000001"/>
    <n v="4871.7645080000002"/>
  </r>
  <r>
    <n v="938374"/>
    <x v="6"/>
    <x v="41"/>
    <x v="3"/>
    <x v="1"/>
    <n v="4525.8550869999999"/>
    <n v="0"/>
    <n v="4871.7645080000002"/>
    <n v="4786.9958049999996"/>
    <n v="4525.8550869999999"/>
  </r>
  <r>
    <n v="938375"/>
    <x v="6"/>
    <x v="41"/>
    <x v="3"/>
    <x v="2"/>
    <n v="0"/>
    <n v="3859.778632"/>
    <n v="4525.8550869999999"/>
    <n v="4408.182855"/>
    <n v="3859.778632"/>
  </r>
  <r>
    <n v="938376"/>
    <x v="6"/>
    <x v="41"/>
    <x v="3"/>
    <x v="3"/>
    <n v="3164.4345539999999"/>
    <n v="0"/>
    <n v="3462.603435"/>
    <n v="3256.23227"/>
    <n v="3164.4345539999999"/>
  </r>
  <r>
    <n v="938377"/>
    <x v="6"/>
    <x v="42"/>
    <x v="1"/>
    <x v="0"/>
    <n v="391.60924199999999"/>
    <n v="33.86195"/>
    <n v="524.61929999999995"/>
    <n v="426.09579500000001"/>
    <n v="425.47119300000003"/>
  </r>
  <r>
    <n v="938378"/>
    <x v="6"/>
    <x v="42"/>
    <x v="1"/>
    <x v="1"/>
    <n v="366.09560399999998"/>
    <n v="0"/>
    <n v="391.60924199999999"/>
    <n v="369.01338900000002"/>
    <n v="366.09560399999998"/>
  </r>
  <r>
    <n v="938379"/>
    <x v="6"/>
    <x v="42"/>
    <x v="1"/>
    <x v="2"/>
    <n v="322.92464699999999"/>
    <n v="0"/>
    <n v="366.09560399999998"/>
    <n v="334.86764899999997"/>
    <n v="322.92464699999999"/>
  </r>
  <r>
    <n v="938380"/>
    <x v="6"/>
    <x v="42"/>
    <x v="1"/>
    <x v="3"/>
    <n v="392.01036199999999"/>
    <n v="33.896635000000003"/>
    <n v="524.61929999999995"/>
    <n v="426.09579500000001"/>
    <n v="425.90699699999999"/>
  </r>
  <r>
    <n v="938381"/>
    <x v="6"/>
    <x v="42"/>
    <x v="2"/>
    <x v="0"/>
    <n v="611.12118599999997"/>
    <n v="613.748606"/>
    <n v="1398.7337"/>
    <n v="1227.9483150000001"/>
    <n v="1224.869792"/>
  </r>
  <r>
    <n v="938382"/>
    <x v="6"/>
    <x v="42"/>
    <x v="2"/>
    <x v="1"/>
    <n v="478.734059"/>
    <n v="0"/>
    <n v="611.12118599999997"/>
    <n v="588.81526299999996"/>
    <n v="478.734059"/>
  </r>
  <r>
    <n v="938383"/>
    <x v="6"/>
    <x v="42"/>
    <x v="2"/>
    <x v="2"/>
    <n v="409.219179"/>
    <n v="0"/>
    <n v="478.734059"/>
    <n v="452.73880000000003"/>
    <n v="409.219179"/>
  </r>
  <r>
    <n v="938384"/>
    <x v="6"/>
    <x v="42"/>
    <x v="2"/>
    <x v="3"/>
    <n v="141.112347"/>
    <n v="141.71903800000001"/>
    <n v="322.92464699999999"/>
    <n v="283.49554799999999"/>
    <n v="282.83138500000001"/>
  </r>
  <r>
    <n v="938385"/>
    <x v="6"/>
    <x v="42"/>
    <x v="3"/>
    <x v="0"/>
    <n v="19.537417000000001"/>
    <n v="368.20352600000001"/>
    <n v="412.6456"/>
    <n v="388.05192199999999"/>
    <n v="387.74094300000002"/>
  </r>
  <r>
    <n v="938386"/>
    <x v="6"/>
    <x v="42"/>
    <x v="3"/>
    <x v="1"/>
    <n v="15.636846999999999"/>
    <n v="0"/>
    <n v="19.537417000000001"/>
    <n v="19.197465999999999"/>
    <n v="15.636846999999999"/>
  </r>
  <r>
    <n v="938387"/>
    <x v="6"/>
    <x v="42"/>
    <x v="3"/>
    <x v="2"/>
    <n v="0"/>
    <n v="10.051807"/>
    <n v="15.636846999999999"/>
    <n v="15.230289000000001"/>
    <n v="10.051807"/>
  </r>
  <r>
    <n v="938388"/>
    <x v="6"/>
    <x v="42"/>
    <x v="3"/>
    <x v="3"/>
    <n v="19.365371"/>
    <n v="364.96113600000001"/>
    <n v="409.219179"/>
    <n v="384.82971600000002"/>
    <n v="384.32650699999999"/>
  </r>
  <r>
    <n v="938389"/>
    <x v="6"/>
    <x v="43"/>
    <x v="1"/>
    <x v="0"/>
    <n v="7539.3599169999998"/>
    <n v="651.91880800000001"/>
    <n v="10100.1031"/>
    <n v="8203.3037380000005"/>
    <n v="8191.2787259999996"/>
  </r>
  <r>
    <n v="938390"/>
    <x v="6"/>
    <x v="43"/>
    <x v="1"/>
    <x v="1"/>
    <n v="7048.1649170000001"/>
    <n v="0"/>
    <n v="7539.3599169999998"/>
    <n v="7104.3388500000001"/>
    <n v="7048.1649170000001"/>
  </r>
  <r>
    <n v="938391"/>
    <x v="6"/>
    <x v="43"/>
    <x v="1"/>
    <x v="2"/>
    <n v="6212.7241000000004"/>
    <n v="0"/>
    <n v="7048.1649170000001"/>
    <n v="6446.9564499999997"/>
    <n v="6212.7241000000004"/>
  </r>
  <r>
    <n v="938392"/>
    <x v="6"/>
    <x v="43"/>
    <x v="1"/>
    <x v="3"/>
    <n v="7547.0823829999999"/>
    <n v="652.58655999999996"/>
    <n v="10100.1031"/>
    <n v="8203.3037380000005"/>
    <n v="8199.6689430000006"/>
  </r>
  <r>
    <n v="938393"/>
    <x v="6"/>
    <x v="43"/>
    <x v="2"/>
    <x v="0"/>
    <n v="11605.865522"/>
    <n v="11655.763111"/>
    <n v="26563.496050000002"/>
    <n v="23320.093182000001"/>
    <n v="23261.628632"/>
  </r>
  <r>
    <n v="938394"/>
    <x v="6"/>
    <x v="43"/>
    <x v="2"/>
    <x v="1"/>
    <n v="9091.6879289999997"/>
    <n v="0"/>
    <n v="11605.865522"/>
    <n v="11182.25143"/>
    <n v="9091.6879289999997"/>
  </r>
  <r>
    <n v="938395"/>
    <x v="6"/>
    <x v="43"/>
    <x v="2"/>
    <x v="2"/>
    <n v="7771.5236610000002"/>
    <n v="0"/>
    <n v="9091.6879289999997"/>
    <n v="8598.009274"/>
    <n v="7771.5236610000002"/>
  </r>
  <r>
    <n v="938396"/>
    <x v="6"/>
    <x v="43"/>
    <x v="2"/>
    <x v="3"/>
    <n v="2714.8503179999998"/>
    <n v="2726.5223890000002"/>
    <n v="6212.7241000000004"/>
    <n v="5454.1504869999999"/>
    <n v="5441.3727079999999"/>
  </r>
  <r>
    <n v="938397"/>
    <x v="6"/>
    <x v="43"/>
    <x v="3"/>
    <x v="0"/>
    <n v="371.30764199999999"/>
    <n v="6997.6897790000003"/>
    <n v="7842.3091999999997"/>
    <n v="7374.9075720000001"/>
    <n v="7368.997421"/>
  </r>
  <r>
    <n v="938398"/>
    <x v="6"/>
    <x v="43"/>
    <x v="3"/>
    <x v="1"/>
    <n v="297.17749600000002"/>
    <n v="0"/>
    <n v="371.30764199999999"/>
    <n v="364.84688899999998"/>
    <n v="297.17749600000002"/>
  </r>
  <r>
    <n v="938399"/>
    <x v="6"/>
    <x v="43"/>
    <x v="3"/>
    <x v="2"/>
    <n v="0"/>
    <n v="191.03409199999999"/>
    <n v="297.17749600000002"/>
    <n v="289.45088099999998"/>
    <n v="191.03409199999999"/>
  </r>
  <r>
    <n v="938400"/>
    <x v="6"/>
    <x v="43"/>
    <x v="3"/>
    <x v="3"/>
    <n v="367.76975900000002"/>
    <n v="6931.0145899999998"/>
    <n v="7771.5236610000002"/>
    <n v="7308.3408509999999"/>
    <n v="7298.7843489999996"/>
  </r>
  <r>
    <n v="938401"/>
    <x v="6"/>
    <x v="44"/>
    <x v="1"/>
    <x v="0"/>
    <n v="48849.910953999999"/>
    <n v="208.98057600000001"/>
    <n v="60435.985350000003"/>
    <n v="49086.107300999996"/>
    <n v="49058.891530000001"/>
  </r>
  <r>
    <n v="938402"/>
    <x v="6"/>
    <x v="44"/>
    <x v="1"/>
    <x v="1"/>
    <n v="45809.898406"/>
    <n v="0"/>
    <n v="48849.910953999999"/>
    <n v="46031.271092000003"/>
    <n v="45809.898406"/>
  </r>
  <r>
    <n v="938403"/>
    <x v="6"/>
    <x v="44"/>
    <x v="1"/>
    <x v="2"/>
    <n v="40930.054001999997"/>
    <n v="0"/>
    <n v="45809.898406"/>
    <n v="41902.314072000001"/>
    <n v="40930.054001999997"/>
  </r>
  <r>
    <n v="938404"/>
    <x v="6"/>
    <x v="44"/>
    <x v="1"/>
    <x v="3"/>
    <n v="48859.019956999997"/>
    <n v="209.019544"/>
    <n v="60435.985350000003"/>
    <n v="49086.107300999996"/>
    <n v="49068.039500999999"/>
  </r>
  <r>
    <n v="938405"/>
    <x v="6"/>
    <x v="44"/>
    <x v="2"/>
    <x v="0"/>
    <n v="13228.840204"/>
    <n v="10424.301819"/>
    <n v="27473.335350000001"/>
    <n v="24118.841103999999"/>
    <n v="23653.142024000001"/>
  </r>
  <r>
    <n v="938406"/>
    <x v="6"/>
    <x v="44"/>
    <x v="2"/>
    <x v="1"/>
    <n v="11627.379502"/>
    <n v="0"/>
    <n v="13228.840204"/>
    <n v="12745.987537000001"/>
    <n v="11627.379502"/>
  </r>
  <r>
    <n v="938407"/>
    <x v="6"/>
    <x v="44"/>
    <x v="2"/>
    <x v="2"/>
    <n v="9936.4641510000001"/>
    <n v="0"/>
    <n v="11627.379502"/>
    <n v="10996.012796000001"/>
    <n v="9936.4641510000001"/>
  </r>
  <r>
    <n v="938408"/>
    <x v="6"/>
    <x v="44"/>
    <x v="2"/>
    <x v="3"/>
    <n v="19965.072575999999"/>
    <n v="15732.440574"/>
    <n v="40930.054001999997"/>
    <n v="35932.494407999999"/>
    <n v="35697.513150999999"/>
  </r>
  <r>
    <n v="938409"/>
    <x v="6"/>
    <x v="44"/>
    <x v="3"/>
    <x v="0"/>
    <n v="447.88610399999999"/>
    <n v="10286.092634000001"/>
    <n v="11442.481299999999"/>
    <n v="10760.509415"/>
    <n v="10733.978738"/>
  </r>
  <r>
    <n v="938410"/>
    <x v="6"/>
    <x v="44"/>
    <x v="3"/>
    <x v="1"/>
    <n v="294.00893200000002"/>
    <n v="0"/>
    <n v="447.88610399999999"/>
    <n v="440.09288600000002"/>
    <n v="294.00893200000002"/>
  </r>
  <r>
    <n v="938411"/>
    <x v="6"/>
    <x v="44"/>
    <x v="3"/>
    <x v="2"/>
    <n v="0"/>
    <n v="179.37319400000001"/>
    <n v="294.00893200000002"/>
    <n v="286.36470000000003"/>
    <n v="179.37319400000001"/>
  </r>
  <r>
    <n v="938412"/>
    <x v="6"/>
    <x v="44"/>
    <x v="3"/>
    <x v="3"/>
    <n v="389.54243000000002"/>
    <n v="8946.1795910000001"/>
    <n v="9936.4641510000001"/>
    <n v="9344.2508880000005"/>
    <n v="9335.7220209999996"/>
  </r>
  <r>
    <n v="938413"/>
    <x v="6"/>
    <x v="45"/>
    <x v="1"/>
    <x v="0"/>
    <n v="73395.582850000006"/>
    <n v="313.98728999999997"/>
    <n v="90803.325599999996"/>
    <n v="73750.461051999999"/>
    <n v="73709.570139999996"/>
  </r>
  <r>
    <n v="938414"/>
    <x v="6"/>
    <x v="45"/>
    <x v="1"/>
    <x v="1"/>
    <n v="68828.051640999998"/>
    <n v="0"/>
    <n v="73395.582850000006"/>
    <n v="69160.657720000003"/>
    <n v="68828.051640999998"/>
  </r>
  <r>
    <n v="938415"/>
    <x v="6"/>
    <x v="45"/>
    <x v="1"/>
    <x v="2"/>
    <n v="61485.193815999999"/>
    <n v="0"/>
    <n v="68828.051640999998"/>
    <n v="62957.018836000003"/>
    <n v="61485.193815999999"/>
  </r>
  <r>
    <n v="938416"/>
    <x v="6"/>
    <x v="45"/>
    <x v="1"/>
    <x v="3"/>
    <n v="73409.268863999998"/>
    <n v="314.045839"/>
    <n v="90803.325599999996"/>
    <n v="73750.461051999999"/>
    <n v="73723.314702999996"/>
  </r>
  <r>
    <n v="938417"/>
    <x v="6"/>
    <x v="45"/>
    <x v="2"/>
    <x v="0"/>
    <n v="19844.404471999998"/>
    <n v="15637.354329"/>
    <n v="41212.379200000003"/>
    <n v="36180.347699999998"/>
    <n v="35481.758801000004"/>
  </r>
  <r>
    <n v="938418"/>
    <x v="6"/>
    <x v="45"/>
    <x v="2"/>
    <x v="1"/>
    <n v="17442.074907999999"/>
    <n v="0"/>
    <n v="19844.404471999998"/>
    <n v="19120.083707999998"/>
    <n v="17442.074907999999"/>
  </r>
  <r>
    <n v="938419"/>
    <x v="6"/>
    <x v="45"/>
    <x v="2"/>
    <x v="2"/>
    <n v="14905.555634"/>
    <n v="0"/>
    <n v="17442.074907999999"/>
    <n v="16494.970240999999"/>
    <n v="14905.555634"/>
  </r>
  <r>
    <n v="938420"/>
    <x v="6"/>
    <x v="45"/>
    <x v="2"/>
    <x v="3"/>
    <n v="29991.564556000001"/>
    <n v="23633.297866000001"/>
    <n v="61485.193815999999"/>
    <n v="53977.851650999997"/>
    <n v="53624.862422999999"/>
  </r>
  <r>
    <n v="938421"/>
    <x v="6"/>
    <x v="45"/>
    <x v="3"/>
    <x v="0"/>
    <n v="671.82915600000001"/>
    <n v="15429.138951000001"/>
    <n v="17163.721949999999"/>
    <n v="16140.764122"/>
    <n v="16100.968107999999"/>
  </r>
  <r>
    <n v="938422"/>
    <x v="6"/>
    <x v="45"/>
    <x v="3"/>
    <x v="1"/>
    <n v="441.013398"/>
    <n v="0"/>
    <n v="671.82915600000001"/>
    <n v="660.13932899999998"/>
    <n v="441.013398"/>
  </r>
  <r>
    <n v="938423"/>
    <x v="6"/>
    <x v="45"/>
    <x v="3"/>
    <x v="2"/>
    <n v="0"/>
    <n v="269.05979100000002"/>
    <n v="441.013398"/>
    <n v="429.54705000000001"/>
    <n v="269.05979100000002"/>
  </r>
  <r>
    <n v="938424"/>
    <x v="6"/>
    <x v="45"/>
    <x v="3"/>
    <x v="3"/>
    <n v="584.34733700000004"/>
    <n v="13420.043143000001"/>
    <n v="14905.555634"/>
    <n v="14017.184518"/>
    <n v="14004.39048"/>
  </r>
  <r>
    <n v="938425"/>
    <x v="6"/>
    <x v="46"/>
    <x v="0"/>
    <x v="0"/>
    <n v="6511.5592349999997"/>
    <n v="0"/>
    <n v="8786.7000000000007"/>
    <n v="6522.3674099999998"/>
    <n v="6511.5592349999997"/>
  </r>
  <r>
    <n v="938426"/>
    <x v="6"/>
    <x v="46"/>
    <x v="0"/>
    <x v="1"/>
    <n v="5963.7574789999999"/>
    <n v="0"/>
    <n v="6511.5592349999997"/>
    <n v="5980.2160009999998"/>
    <n v="5963.7574789999999"/>
  </r>
  <r>
    <n v="938427"/>
    <x v="6"/>
    <x v="46"/>
    <x v="0"/>
    <x v="2"/>
    <n v="4895.0244439999997"/>
    <n v="322.19602400000002"/>
    <n v="5963.7574789999999"/>
    <n v="5248.7029570000004"/>
    <n v="5217.2204670000001"/>
  </r>
  <r>
    <n v="938428"/>
    <x v="6"/>
    <x v="46"/>
    <x v="0"/>
    <x v="3"/>
    <n v="6519.0540620000002"/>
    <n v="0"/>
    <n v="8786.7000000000007"/>
    <n v="6522.3674099999998"/>
    <n v="6519.0540620000002"/>
  </r>
  <r>
    <n v="938429"/>
    <x v="6"/>
    <x v="46"/>
    <x v="1"/>
    <x v="0"/>
    <n v="3816.8534330000002"/>
    <n v="0"/>
    <n v="4708.8"/>
    <n v="3824.4873600000001"/>
    <n v="3816.8534330000002"/>
  </r>
  <r>
    <n v="938430"/>
    <x v="6"/>
    <x v="46"/>
    <x v="1"/>
    <x v="1"/>
    <n v="3568.9579520000002"/>
    <n v="0"/>
    <n v="3816.8534330000002"/>
    <n v="3596.6209899999999"/>
    <n v="3568.9579520000002"/>
  </r>
  <r>
    <n v="938431"/>
    <x v="6"/>
    <x v="46"/>
    <x v="1"/>
    <x v="2"/>
    <n v="2468.6064139999999"/>
    <n v="627.89771199999996"/>
    <n v="3568.9579520000002"/>
    <n v="3264.5258389999999"/>
    <n v="3096.5041259999998"/>
  </r>
  <r>
    <n v="938432"/>
    <x v="6"/>
    <x v="46"/>
    <x v="1"/>
    <x v="3"/>
    <n v="3973.4476559999998"/>
    <n v="0"/>
    <n v="4895.0244439999997"/>
    <n v="3975.7388529999998"/>
    <n v="3973.4476559999998"/>
  </r>
  <r>
    <n v="938433"/>
    <x v="6"/>
    <x v="46"/>
    <x v="2"/>
    <x v="0"/>
    <n v="1910.317935"/>
    <n v="0"/>
    <n v="2199.6"/>
    <n v="1931.0288399999999"/>
    <n v="1910.317935"/>
  </r>
  <r>
    <n v="938434"/>
    <x v="6"/>
    <x v="46"/>
    <x v="2"/>
    <x v="1"/>
    <n v="1762.4210330000001"/>
    <n v="0"/>
    <n v="1910.317935"/>
    <n v="1840.5913310000001"/>
    <n v="1762.4210330000001"/>
  </r>
  <r>
    <n v="938435"/>
    <x v="6"/>
    <x v="46"/>
    <x v="2"/>
    <x v="2"/>
    <n v="509.16397000000001"/>
    <n v="990.53076799999997"/>
    <n v="1762.4210330000001"/>
    <n v="1666.721571"/>
    <n v="1499.694737"/>
  </r>
  <r>
    <n v="938436"/>
    <x v="6"/>
    <x v="46"/>
    <x v="2"/>
    <x v="3"/>
    <n v="2152.7277640000002"/>
    <n v="0"/>
    <n v="2468.6064139999999"/>
    <n v="2167.1895709999999"/>
    <n v="2152.7277640000002"/>
  </r>
  <r>
    <n v="938437"/>
    <x v="6"/>
    <x v="46"/>
    <x v="3"/>
    <x v="0"/>
    <n v="340.06880999999998"/>
    <n v="0"/>
    <n v="413.1"/>
    <n v="388.47924"/>
    <n v="340.06880999999998"/>
  </r>
  <r>
    <n v="938438"/>
    <x v="6"/>
    <x v="46"/>
    <x v="3"/>
    <x v="1"/>
    <n v="334.15092600000003"/>
    <n v="0"/>
    <n v="340.06880999999998"/>
    <n v="334.151612"/>
    <n v="334.15092600000003"/>
  </r>
  <r>
    <n v="938439"/>
    <x v="6"/>
    <x v="46"/>
    <x v="3"/>
    <x v="2"/>
    <n v="0"/>
    <n v="290.093255"/>
    <n v="334.15092600000003"/>
    <n v="325.46300200000002"/>
    <n v="290.093255"/>
  </r>
  <r>
    <n v="938440"/>
    <x v="6"/>
    <x v="46"/>
    <x v="3"/>
    <x v="3"/>
    <n v="440.10058700000002"/>
    <n v="0"/>
    <n v="509.16397000000001"/>
    <n v="478.81779699999998"/>
    <n v="440.10058700000002"/>
  </r>
  <r>
    <n v="938441"/>
    <x v="6"/>
    <x v="47"/>
    <x v="0"/>
    <x v="0"/>
    <n v="342.218613"/>
    <n v="0"/>
    <n v="461.78989999999999"/>
    <n v="342.78664300000003"/>
    <n v="342.218613"/>
  </r>
  <r>
    <n v="938442"/>
    <x v="6"/>
    <x v="47"/>
    <x v="0"/>
    <x v="1"/>
    <n v="313.42858699999999"/>
    <n v="0"/>
    <n v="342.218613"/>
    <n v="314.29357399999998"/>
    <n v="313.42858699999999"/>
  </r>
  <r>
    <n v="938443"/>
    <x v="6"/>
    <x v="47"/>
    <x v="0"/>
    <x v="2"/>
    <n v="257.26072900000003"/>
    <n v="16.933191000000001"/>
    <n v="313.42858699999999"/>
    <n v="275.8485"/>
    <n v="274.19391999999999"/>
  </r>
  <r>
    <n v="938444"/>
    <x v="6"/>
    <x v="47"/>
    <x v="0"/>
    <x v="3"/>
    <n v="342.61250799999999"/>
    <n v="0"/>
    <n v="461.78989999999999"/>
    <n v="342.78664300000003"/>
    <n v="342.61250799999999"/>
  </r>
  <r>
    <n v="938445"/>
    <x v="6"/>
    <x v="47"/>
    <x v="1"/>
    <x v="0"/>
    <n v="200.59685300000001"/>
    <n v="0"/>
    <n v="247.4736"/>
    <n v="200.99805799999999"/>
    <n v="200.59685300000001"/>
  </r>
  <r>
    <n v="938446"/>
    <x v="6"/>
    <x v="47"/>
    <x v="1"/>
    <x v="1"/>
    <n v="187.568568"/>
    <n v="0"/>
    <n v="200.59685300000001"/>
    <n v="189.022414"/>
    <n v="187.568568"/>
  </r>
  <r>
    <n v="938447"/>
    <x v="6"/>
    <x v="47"/>
    <x v="1"/>
    <x v="2"/>
    <n v="129.73898199999999"/>
    <n v="32.999513"/>
    <n v="187.568568"/>
    <n v="171.56896900000001"/>
    <n v="162.738495"/>
  </r>
  <r>
    <n v="938448"/>
    <x v="6"/>
    <x v="47"/>
    <x v="1"/>
    <x v="3"/>
    <n v="208.82674900000001"/>
    <n v="0"/>
    <n v="257.26072900000003"/>
    <n v="208.94716399999999"/>
    <n v="208.82674900000001"/>
  </r>
  <r>
    <n v="938449"/>
    <x v="6"/>
    <x v="47"/>
    <x v="2"/>
    <x v="0"/>
    <n v="100.39782"/>
    <n v="0"/>
    <n v="115.60120000000001"/>
    <n v="101.486293"/>
    <n v="100.39782"/>
  </r>
  <r>
    <n v="938450"/>
    <x v="6"/>
    <x v="47"/>
    <x v="2"/>
    <x v="1"/>
    <n v="92.625017"/>
    <n v="0"/>
    <n v="100.39782"/>
    <n v="96.7333"/>
    <n v="92.625017"/>
  </r>
  <r>
    <n v="938451"/>
    <x v="6"/>
    <x v="47"/>
    <x v="2"/>
    <x v="2"/>
    <n v="26.759395000000001"/>
    <n v="52.057895000000002"/>
    <n v="92.625017"/>
    <n v="87.595478"/>
    <n v="78.81729"/>
  </r>
  <r>
    <n v="938452"/>
    <x v="6"/>
    <x v="47"/>
    <x v="2"/>
    <x v="3"/>
    <n v="113.137804"/>
    <n v="0"/>
    <n v="129.73898199999999"/>
    <n v="113.897852"/>
    <n v="113.137804"/>
  </r>
  <r>
    <n v="938453"/>
    <x v="6"/>
    <x v="47"/>
    <x v="3"/>
    <x v="0"/>
    <n v="17.872505"/>
    <n v="0"/>
    <n v="21.710699999999999"/>
    <n v="20.416741999999999"/>
    <n v="17.872505"/>
  </r>
  <r>
    <n v="938454"/>
    <x v="6"/>
    <x v="47"/>
    <x v="3"/>
    <x v="1"/>
    <n v="17.561488000000001"/>
    <n v="0"/>
    <n v="17.872505"/>
    <n v="17.561523999999999"/>
    <n v="17.561488000000001"/>
  </r>
  <r>
    <n v="938455"/>
    <x v="6"/>
    <x v="47"/>
    <x v="3"/>
    <x v="2"/>
    <n v="0"/>
    <n v="15.132942999999999"/>
    <n v="17.561488000000001"/>
    <n v="17.104889"/>
    <n v="15.132942999999999"/>
  </r>
  <r>
    <n v="938456"/>
    <x v="6"/>
    <x v="47"/>
    <x v="3"/>
    <x v="3"/>
    <n v="23.129731"/>
    <n v="0"/>
    <n v="26.759395000000001"/>
    <n v="25.164535000000001"/>
    <n v="23.129731"/>
  </r>
  <r>
    <n v="938457"/>
    <x v="6"/>
    <x v="48"/>
    <x v="0"/>
    <x v="0"/>
    <n v="291196.64055399998"/>
    <n v="0"/>
    <n v="392780.37689999997"/>
    <n v="291560.87377300003"/>
    <n v="291196.64055399998"/>
  </r>
  <r>
    <n v="938458"/>
    <x v="6"/>
    <x v="48"/>
    <x v="0"/>
    <x v="1"/>
    <n v="266471.89785399998"/>
    <n v="0"/>
    <n v="291196.64055399998"/>
    <n v="267434.99468399998"/>
    <n v="266471.89785399998"/>
  </r>
  <r>
    <n v="938459"/>
    <x v="6"/>
    <x v="48"/>
    <x v="0"/>
    <x v="2"/>
    <n v="190516.44705300001"/>
    <n v="40200.962872999997"/>
    <n v="266471.89785399998"/>
    <n v="234521.91730100001"/>
    <n v="230717.40992599999"/>
  </r>
  <r>
    <n v="938460"/>
    <x v="6"/>
    <x v="48"/>
    <x v="0"/>
    <x v="3"/>
    <n v="291334.694663"/>
    <n v="0"/>
    <n v="392780.37689999997"/>
    <n v="291560.87377300003"/>
    <n v="291334.694663"/>
  </r>
  <r>
    <n v="938461"/>
    <x v="6"/>
    <x v="48"/>
    <x v="1"/>
    <x v="0"/>
    <n v="34424.206168999997"/>
    <n v="0"/>
    <n v="42631.856249999997"/>
    <n v="34625.593646000001"/>
    <n v="34424.206168999997"/>
  </r>
  <r>
    <n v="938462"/>
    <x v="6"/>
    <x v="48"/>
    <x v="1"/>
    <x v="1"/>
    <n v="32065.469714999999"/>
    <n v="0"/>
    <n v="34424.206168999997"/>
    <n v="32437.929473"/>
    <n v="32065.469714999999"/>
  </r>
  <r>
    <n v="938463"/>
    <x v="6"/>
    <x v="48"/>
    <x v="1"/>
    <x v="2"/>
    <n v="23519.037076000001"/>
    <n v="4027.872155"/>
    <n v="32065.469714999999"/>
    <n v="29330.285147999999"/>
    <n v="27546.909231000001"/>
  </r>
  <r>
    <n v="938464"/>
    <x v="6"/>
    <x v="48"/>
    <x v="1"/>
    <x v="3"/>
    <n v="153487.81707200001"/>
    <n v="0"/>
    <n v="190516.44705300001"/>
    <n v="154737.458297"/>
    <n v="153487.81707200001"/>
  </r>
  <r>
    <n v="938465"/>
    <x v="6"/>
    <x v="48"/>
    <x v="2"/>
    <x v="0"/>
    <n v="147420.39444900001"/>
    <n v="0"/>
    <n v="168092.5575"/>
    <n v="147568.456229"/>
    <n v="147420.39444900001"/>
  </r>
  <r>
    <n v="938466"/>
    <x v="6"/>
    <x v="48"/>
    <x v="2"/>
    <x v="1"/>
    <n v="136598.768988"/>
    <n v="0"/>
    <n v="147420.39444900001"/>
    <n v="142039.55005200001"/>
    <n v="136598.768988"/>
  </r>
  <r>
    <n v="938467"/>
    <x v="6"/>
    <x v="48"/>
    <x v="2"/>
    <x v="2"/>
    <n v="60443.911594999998"/>
    <n v="50271.306563999999"/>
    <n v="136598.768988"/>
    <n v="129181.45583200001"/>
    <n v="110715.218159"/>
  </r>
  <r>
    <n v="938468"/>
    <x v="6"/>
    <x v="48"/>
    <x v="2"/>
    <x v="3"/>
    <n v="20620.218508000002"/>
    <n v="0"/>
    <n v="23519.037076000001"/>
    <n v="20647.362648999999"/>
    <n v="20620.218508000002"/>
  </r>
  <r>
    <n v="938469"/>
    <x v="6"/>
    <x v="48"/>
    <x v="3"/>
    <x v="0"/>
    <n v="93399.661697000003"/>
    <n v="0"/>
    <n v="99319.872050000005"/>
    <n v="93400.407676000003"/>
    <n v="93399.661697000003"/>
  </r>
  <r>
    <n v="938470"/>
    <x v="6"/>
    <x v="48"/>
    <x v="3"/>
    <x v="1"/>
    <n v="89289.68707"/>
    <n v="0"/>
    <n v="93399.661697000003"/>
    <n v="91774.507582999999"/>
    <n v="89289.68707"/>
  </r>
  <r>
    <n v="938471"/>
    <x v="6"/>
    <x v="48"/>
    <x v="3"/>
    <x v="2"/>
    <n v="0"/>
    <n v="69718.477885999993"/>
    <n v="89289.68707"/>
    <n v="86968.155205999996"/>
    <n v="69718.477885999993"/>
  </r>
  <r>
    <n v="938472"/>
    <x v="6"/>
    <x v="48"/>
    <x v="3"/>
    <x v="3"/>
    <n v="56841.158815000003"/>
    <n v="0"/>
    <n v="60443.911594999998"/>
    <n v="56841.454464000002"/>
    <n v="56841.158815000003"/>
  </r>
  <r>
    <n v="938473"/>
    <x v="6"/>
    <x v="49"/>
    <x v="0"/>
    <x v="0"/>
    <n v="5949.5528969999996"/>
    <n v="0"/>
    <n v="8025.0501000000004"/>
    <n v="5956.9946890000001"/>
    <n v="5949.5528969999996"/>
  </r>
  <r>
    <n v="938474"/>
    <x v="6"/>
    <x v="49"/>
    <x v="0"/>
    <x v="1"/>
    <n v="5444.391971"/>
    <n v="0"/>
    <n v="5949.5528969999996"/>
    <n v="5464.0693810000002"/>
    <n v="5444.391971"/>
  </r>
  <r>
    <n v="938475"/>
    <x v="6"/>
    <x v="49"/>
    <x v="0"/>
    <x v="2"/>
    <n v="3892.4521300000001"/>
    <n v="821.34810900000002"/>
    <n v="5444.391971"/>
    <n v="4791.6093739999997"/>
    <n v="4713.8002390000001"/>
  </r>
  <r>
    <n v="938476"/>
    <x v="6"/>
    <x v="49"/>
    <x v="0"/>
    <x v="3"/>
    <n v="5952.3735349999997"/>
    <n v="0"/>
    <n v="8025.0501000000004"/>
    <n v="5956.9946890000001"/>
    <n v="5952.3735349999997"/>
  </r>
  <r>
    <n v="938477"/>
    <x v="6"/>
    <x v="49"/>
    <x v="1"/>
    <x v="0"/>
    <n v="700.61675500000001"/>
    <n v="0"/>
    <n v="867.66250000000002"/>
    <n v="704.71548299999995"/>
    <n v="700.61675500000001"/>
  </r>
  <r>
    <n v="938478"/>
    <x v="6"/>
    <x v="49"/>
    <x v="1"/>
    <x v="1"/>
    <n v="652.61070199999995"/>
    <n v="0"/>
    <n v="700.61675500000001"/>
    <n v="660.19116799999995"/>
    <n v="652.61070199999995"/>
  </r>
  <r>
    <n v="938479"/>
    <x v="6"/>
    <x v="49"/>
    <x v="1"/>
    <x v="2"/>
    <n v="478.66990299999998"/>
    <n v="81.977046000000001"/>
    <n v="652.61070199999995"/>
    <n v="596.94300899999996"/>
    <n v="560.64694899999995"/>
  </r>
  <r>
    <n v="938480"/>
    <x v="6"/>
    <x v="49"/>
    <x v="1"/>
    <x v="3"/>
    <n v="3135.9181309999999"/>
    <n v="0"/>
    <n v="3892.4521300000001"/>
    <n v="3161.4496199999999"/>
    <n v="3135.9181309999999"/>
  </r>
  <r>
    <n v="938481"/>
    <x v="6"/>
    <x v="49"/>
    <x v="2"/>
    <x v="0"/>
    <n v="3008.4903669999999"/>
    <n v="0"/>
    <n v="3430.3587499999999"/>
    <n v="3011.511947"/>
    <n v="3008.4903669999999"/>
  </r>
  <r>
    <n v="938482"/>
    <x v="6"/>
    <x v="49"/>
    <x v="2"/>
    <x v="1"/>
    <n v="2787.6474090000002"/>
    <n v="0"/>
    <n v="3008.4903669999999"/>
    <n v="2898.6804689999999"/>
    <n v="2787.6474090000002"/>
  </r>
  <r>
    <n v="938483"/>
    <x v="6"/>
    <x v="49"/>
    <x v="2"/>
    <x v="2"/>
    <n v="1233.51268"/>
    <n v="1025.914644"/>
    <n v="2787.6474090000002"/>
    <n v="2636.278155"/>
    <n v="2259.4273240000002"/>
  </r>
  <r>
    <n v="938484"/>
    <x v="6"/>
    <x v="49"/>
    <x v="2"/>
    <x v="3"/>
    <n v="419.67185799999999"/>
    <n v="0"/>
    <n v="478.66990299999998"/>
    <n v="420.22430800000001"/>
    <n v="419.67185799999999"/>
  </r>
  <r>
    <n v="938485"/>
    <x v="6"/>
    <x v="49"/>
    <x v="3"/>
    <x v="0"/>
    <n v="1906.4779590000001"/>
    <n v="0"/>
    <n v="2027.3215499999999"/>
    <n v="1906.4931859999999"/>
    <n v="1906.4779590000001"/>
  </r>
  <r>
    <n v="938486"/>
    <x v="6"/>
    <x v="49"/>
    <x v="3"/>
    <x v="1"/>
    <n v="1822.5849780000001"/>
    <n v="0"/>
    <n v="1906.4779590000001"/>
    <n v="1873.3052419999999"/>
    <n v="1822.5849780000001"/>
  </r>
  <r>
    <n v="938487"/>
    <x v="6"/>
    <x v="49"/>
    <x v="3"/>
    <x v="2"/>
    <n v="0"/>
    <n v="1423.0966040000001"/>
    <n v="1822.5849780000001"/>
    <n v="1775.197768"/>
    <n v="1423.0966040000001"/>
  </r>
  <r>
    <n v="938488"/>
    <x v="6"/>
    <x v="49"/>
    <x v="3"/>
    <x v="3"/>
    <n v="1159.98929"/>
    <n v="0"/>
    <n v="1233.51268"/>
    <n v="1159.995324"/>
    <n v="1159.98929"/>
  </r>
  <r>
    <n v="938489"/>
    <x v="6"/>
    <x v="50"/>
    <x v="0"/>
    <x v="0"/>
    <n v="1378997.880532"/>
    <n v="0"/>
    <n v="1859543.3994499999"/>
    <n v="1380339.0654120001"/>
    <n v="1378997.880532"/>
  </r>
  <r>
    <n v="938490"/>
    <x v="6"/>
    <x v="50"/>
    <x v="0"/>
    <x v="1"/>
    <n v="1262265.253053"/>
    <n v="0"/>
    <n v="1378997.880532"/>
    <n v="1266471.6534800001"/>
    <n v="1262265.253053"/>
  </r>
  <r>
    <n v="938491"/>
    <x v="6"/>
    <x v="50"/>
    <x v="0"/>
    <x v="2"/>
    <n v="994488.18916800001"/>
    <n v="103051.091002"/>
    <n v="1262265.253053"/>
    <n v="1110919.649212"/>
    <n v="1097539.2801709999"/>
  </r>
  <r>
    <n v="938492"/>
    <x v="6"/>
    <x v="50"/>
    <x v="0"/>
    <x v="3"/>
    <n v="1379382.7087429999"/>
    <n v="0"/>
    <n v="1859543.3994499999"/>
    <n v="1380339.0654120001"/>
    <n v="1379382.7087429999"/>
  </r>
  <r>
    <n v="938493"/>
    <x v="6"/>
    <x v="50"/>
    <x v="1"/>
    <x v="0"/>
    <n v="351132.45152399997"/>
    <n v="0"/>
    <n v="432966.09950000001"/>
    <n v="351655.06601399998"/>
    <n v="351132.45152399997"/>
  </r>
  <r>
    <n v="938494"/>
    <x v="6"/>
    <x v="50"/>
    <x v="1"/>
    <x v="1"/>
    <n v="325587.21928399999"/>
    <n v="0"/>
    <n v="351132.45152399997"/>
    <n v="330872.10907100001"/>
    <n v="325587.21928399999"/>
  </r>
  <r>
    <n v="938495"/>
    <x v="6"/>
    <x v="50"/>
    <x v="1"/>
    <x v="2"/>
    <n v="195083.40316300001"/>
    <n v="83433.950905000005"/>
    <n v="325587.21928399999"/>
    <n v="297814.629479"/>
    <n v="278517.35406799999"/>
  </r>
  <r>
    <n v="938496"/>
    <x v="6"/>
    <x v="50"/>
    <x v="1"/>
    <x v="3"/>
    <n v="806495.35120699997"/>
    <n v="0"/>
    <n v="994488.18916800001"/>
    <n v="807723.30724300002"/>
    <n v="806495.35120699997"/>
  </r>
  <r>
    <n v="938497"/>
    <x v="6"/>
    <x v="50"/>
    <x v="2"/>
    <x v="0"/>
    <n v="165823.122657"/>
    <n v="0"/>
    <n v="190250.7107"/>
    <n v="167021.09892399999"/>
    <n v="165823.122657"/>
  </r>
  <r>
    <n v="938498"/>
    <x v="6"/>
    <x v="50"/>
    <x v="2"/>
    <x v="1"/>
    <n v="152033.210207"/>
    <n v="0"/>
    <n v="165823.122657"/>
    <n v="159770.57868000001"/>
    <n v="152033.210207"/>
  </r>
  <r>
    <n v="938499"/>
    <x v="6"/>
    <x v="50"/>
    <x v="2"/>
    <x v="2"/>
    <n v="37618.014543999998"/>
    <n v="83758.719824"/>
    <n v="152033.210207"/>
    <n v="143777.806893"/>
    <n v="121376.734368"/>
  </r>
  <r>
    <n v="938500"/>
    <x v="6"/>
    <x v="50"/>
    <x v="2"/>
    <x v="3"/>
    <n v="170425.22678299999"/>
    <n v="0"/>
    <n v="195083.40316300001"/>
    <n v="171263.719637"/>
    <n v="170425.22678299999"/>
  </r>
  <r>
    <n v="938501"/>
    <x v="6"/>
    <x v="50"/>
    <x v="3"/>
    <x v="0"/>
    <n v="31528.814571999999"/>
    <n v="0"/>
    <n v="33693.0095"/>
    <n v="31684.906134000001"/>
    <n v="31528.814571999999"/>
  </r>
  <r>
    <n v="938502"/>
    <x v="6"/>
    <x v="50"/>
    <x v="3"/>
    <x v="1"/>
    <n v="28693.380527000001"/>
    <n v="0"/>
    <n v="31528.814571999999"/>
    <n v="30980.213199000002"/>
    <n v="28693.380527000001"/>
  </r>
  <r>
    <n v="938503"/>
    <x v="6"/>
    <x v="50"/>
    <x v="3"/>
    <x v="2"/>
    <n v="0"/>
    <n v="21857.982768000002"/>
    <n v="28693.380527000001"/>
    <n v="27947.352632999999"/>
    <n v="21857.982768000002"/>
  </r>
  <r>
    <n v="938504"/>
    <x v="6"/>
    <x v="50"/>
    <x v="3"/>
    <x v="3"/>
    <n v="35251.891362000002"/>
    <n v="0"/>
    <n v="37618.014543999998"/>
    <n v="35375.980877000002"/>
    <n v="35251.891362000002"/>
  </r>
  <r>
    <n v="938505"/>
    <x v="6"/>
    <x v="51"/>
    <x v="0"/>
    <x v="0"/>
    <n v="57448.778416000001"/>
    <n v="0"/>
    <n v="77468.209499999997"/>
    <n v="57504.651912000001"/>
    <n v="57448.778416000001"/>
  </r>
  <r>
    <n v="938506"/>
    <x v="6"/>
    <x v="51"/>
    <x v="0"/>
    <x v="1"/>
    <n v="52585.720288999997"/>
    <n v="0"/>
    <n v="57448.778416000001"/>
    <n v="52760.958097000002"/>
    <n v="52585.720288999997"/>
  </r>
  <r>
    <n v="938507"/>
    <x v="6"/>
    <x v="51"/>
    <x v="0"/>
    <x v="2"/>
    <n v="41430.180874999998"/>
    <n v="4293.0880289999996"/>
    <n v="52585.720288999997"/>
    <n v="46280.692426000001"/>
    <n v="45723.268902999996"/>
  </r>
  <r>
    <n v="938508"/>
    <x v="6"/>
    <x v="51"/>
    <x v="0"/>
    <x v="3"/>
    <n v="57464.810282999999"/>
    <n v="0"/>
    <n v="77468.209499999997"/>
    <n v="57504.651912000001"/>
    <n v="57464.810282999999"/>
  </r>
  <r>
    <n v="938509"/>
    <x v="6"/>
    <x v="51"/>
    <x v="1"/>
    <x v="0"/>
    <n v="14629.746224"/>
    <n v="0"/>
    <n v="18039.301500000001"/>
    <n v="14651.520678000001"/>
    <n v="14629.746224"/>
  </r>
  <r>
    <n v="938510"/>
    <x v="6"/>
    <x v="51"/>
    <x v="1"/>
    <x v="1"/>
    <n v="13565.417754"/>
    <n v="0"/>
    <n v="14629.746224"/>
    <n v="13785.609866999999"/>
    <n v="13565.417754"/>
  </r>
  <r>
    <n v="938511"/>
    <x v="6"/>
    <x v="51"/>
    <x v="1"/>
    <x v="2"/>
    <n v="8128.0458939999999"/>
    <n v="3476.2310430000002"/>
    <n v="13565.417754"/>
    <n v="12408.287619999999"/>
    <n v="11604.276937000001"/>
  </r>
  <r>
    <n v="938512"/>
    <x v="6"/>
    <x v="51"/>
    <x v="1"/>
    <x v="3"/>
    <n v="33598.436500999996"/>
    <n v="0"/>
    <n v="41430.180874999998"/>
    <n v="33649.592906999998"/>
    <n v="33598.436500999996"/>
  </r>
  <r>
    <n v="938513"/>
    <x v="6"/>
    <x v="51"/>
    <x v="2"/>
    <x v="0"/>
    <n v="6908.9797349999999"/>
    <n v="0"/>
    <n v="7926.7492000000002"/>
    <n v="6958.8931229999998"/>
    <n v="6908.9797349999999"/>
  </r>
  <r>
    <n v="938514"/>
    <x v="6"/>
    <x v="51"/>
    <x v="2"/>
    <x v="1"/>
    <n v="6334.4264149999999"/>
    <n v="0"/>
    <n v="6908.9797349999999"/>
    <n v="6656.8019750000003"/>
    <n v="6334.4264149999999"/>
  </r>
  <r>
    <n v="938515"/>
    <x v="6"/>
    <x v="51"/>
    <x v="2"/>
    <x v="2"/>
    <n v="1566.9066339999999"/>
    <n v="3488.8096919999998"/>
    <n v="6334.4264149999999"/>
    <n v="5990.4670610000003"/>
    <n v="5055.7163259999998"/>
  </r>
  <r>
    <n v="938516"/>
    <x v="6"/>
    <x v="51"/>
    <x v="2"/>
    <x v="3"/>
    <n v="7100.6761329999999"/>
    <n v="0"/>
    <n v="8128.0458939999999"/>
    <n v="7135.6114900000002"/>
    <n v="7100.6761329999999"/>
  </r>
  <r>
    <n v="938517"/>
    <x v="6"/>
    <x v="51"/>
    <x v="3"/>
    <x v="0"/>
    <n v="1313.047071"/>
    <n v="0"/>
    <n v="1403.1769999999999"/>
    <n v="1319.5476510000001"/>
    <n v="1313.047071"/>
  </r>
  <r>
    <n v="938518"/>
    <x v="6"/>
    <x v="51"/>
    <x v="3"/>
    <x v="1"/>
    <n v="1194.962759"/>
    <n v="0"/>
    <n v="1313.047071"/>
    <n v="1290.2000519999999"/>
    <n v="1194.962759"/>
  </r>
  <r>
    <n v="938519"/>
    <x v="6"/>
    <x v="51"/>
    <x v="3"/>
    <x v="2"/>
    <n v="0"/>
    <n v="910.29620499999999"/>
    <n v="1194.962759"/>
    <n v="1163.893728"/>
    <n v="910.29620499999999"/>
  </r>
  <r>
    <n v="938520"/>
    <x v="6"/>
    <x v="51"/>
    <x v="3"/>
    <x v="3"/>
    <n v="1468.350287"/>
    <n v="0"/>
    <n v="1566.9066339999999"/>
    <n v="1473.5189989999999"/>
    <n v="1468.350287"/>
  </r>
  <r>
    <n v="938521"/>
    <x v="6"/>
    <x v="52"/>
    <x v="0"/>
    <x v="0"/>
    <n v="811639.27512799995"/>
    <n v="0"/>
    <n v="1094321.6640000001"/>
    <n v="812314.97118700005"/>
    <n v="811639.27512799995"/>
  </r>
  <r>
    <n v="938522"/>
    <x v="6"/>
    <x v="52"/>
    <x v="0"/>
    <x v="1"/>
    <n v="744820.12303799996"/>
    <n v="0"/>
    <n v="811639.27512799995"/>
    <n v="745409.51027700002"/>
    <n v="744820.12303799996"/>
  </r>
  <r>
    <n v="938523"/>
    <x v="6"/>
    <x v="52"/>
    <x v="0"/>
    <x v="2"/>
    <n v="642340.564855"/>
    <n v="10342.852198"/>
    <n v="744820.12303799996"/>
    <n v="655516.19028500002"/>
    <n v="652683.41705299995"/>
  </r>
  <r>
    <n v="938524"/>
    <x v="6"/>
    <x v="52"/>
    <x v="0"/>
    <x v="3"/>
    <n v="811653.43636599998"/>
    <n v="0"/>
    <n v="1094321.6640000001"/>
    <n v="812314.97118700005"/>
    <n v="811653.43636599998"/>
  </r>
  <r>
    <n v="938525"/>
    <x v="6"/>
    <x v="52"/>
    <x v="1"/>
    <x v="0"/>
    <n v="396666.72885199997"/>
    <n v="0"/>
    <n v="489255.06455000001"/>
    <n v="397372.96342799999"/>
    <n v="396666.72885199997"/>
  </r>
  <r>
    <n v="938526"/>
    <x v="6"/>
    <x v="52"/>
    <x v="1"/>
    <x v="1"/>
    <n v="368355.49366699997"/>
    <n v="0"/>
    <n v="396666.72885199997"/>
    <n v="373779.05859700002"/>
    <n v="368355.49366699997"/>
  </r>
  <r>
    <n v="938527"/>
    <x v="6"/>
    <x v="52"/>
    <x v="1"/>
    <x v="2"/>
    <n v="271793.94546900003"/>
    <n v="46472.253260999998"/>
    <n v="368355.49366699997"/>
    <n v="336934.77005799999"/>
    <n v="318266.19873100001"/>
  </r>
  <r>
    <n v="938528"/>
    <x v="6"/>
    <x v="52"/>
    <x v="1"/>
    <x v="3"/>
    <n v="520866.040782"/>
    <n v="0"/>
    <n v="642340.564855"/>
    <n v="521709.00677500002"/>
    <n v="520866.040782"/>
  </r>
  <r>
    <n v="938529"/>
    <x v="6"/>
    <x v="52"/>
    <x v="2"/>
    <x v="0"/>
    <n v="83963.282701999997"/>
    <n v="0"/>
    <n v="96552.209400000007"/>
    <n v="84763.184632000004"/>
    <n v="83963.282701999997"/>
  </r>
  <r>
    <n v="938530"/>
    <x v="6"/>
    <x v="52"/>
    <x v="2"/>
    <x v="1"/>
    <n v="78924.948896000002"/>
    <n v="0"/>
    <n v="83963.282701999997"/>
    <n v="80898.622883000004"/>
    <n v="78924.948896000002"/>
  </r>
  <r>
    <n v="938531"/>
    <x v="6"/>
    <x v="52"/>
    <x v="2"/>
    <x v="2"/>
    <n v="15466.460762999999"/>
    <n v="53566.746779000001"/>
    <n v="78924.948896000002"/>
    <n v="74639.324171"/>
    <n v="69033.207542000004"/>
  </r>
  <r>
    <n v="938532"/>
    <x v="6"/>
    <x v="52"/>
    <x v="2"/>
    <x v="3"/>
    <n v="237255.559652"/>
    <n v="0"/>
    <n v="271793.94546900003"/>
    <n v="238607.90472699999"/>
    <n v="237255.559652"/>
  </r>
  <r>
    <n v="938533"/>
    <x v="6"/>
    <x v="52"/>
    <x v="3"/>
    <x v="0"/>
    <n v="6356.2532119999996"/>
    <n v="0"/>
    <n v="6761.6304"/>
    <n v="6358.6372279999996"/>
    <n v="6356.2532119999996"/>
  </r>
  <r>
    <n v="938534"/>
    <x v="6"/>
    <x v="52"/>
    <x v="3"/>
    <x v="1"/>
    <n v="6234.2688680000001"/>
    <n v="0"/>
    <n v="6356.2532119999996"/>
    <n v="6245.6544059999997"/>
    <n v="6234.2688680000001"/>
  </r>
  <r>
    <n v="938535"/>
    <x v="6"/>
    <x v="52"/>
    <x v="3"/>
    <x v="2"/>
    <n v="0"/>
    <n v="5809.9215780000004"/>
    <n v="6234.2688680000001"/>
    <n v="6072.1778780000004"/>
    <n v="5809.9215780000004"/>
  </r>
  <r>
    <n v="938536"/>
    <x v="6"/>
    <x v="52"/>
    <x v="3"/>
    <x v="3"/>
    <n v="14542.507519000001"/>
    <n v="0"/>
    <n v="15466.460762999999"/>
    <n v="14544.659702000001"/>
    <n v="14542.507519000001"/>
  </r>
  <r>
    <n v="938537"/>
    <x v="6"/>
    <x v="53"/>
    <x v="0"/>
    <x v="0"/>
    <n v="25081.908155000001"/>
    <n v="0"/>
    <n v="33817.5792"/>
    <n v="25102.78904"/>
    <n v="25081.908155000001"/>
  </r>
  <r>
    <n v="938538"/>
    <x v="6"/>
    <x v="53"/>
    <x v="0"/>
    <x v="1"/>
    <n v="23017.010747"/>
    <n v="0"/>
    <n v="25081.908155000001"/>
    <n v="23035.224450000002"/>
    <n v="23017.010747"/>
  </r>
  <r>
    <n v="938539"/>
    <x v="6"/>
    <x v="53"/>
    <x v="0"/>
    <x v="2"/>
    <n v="19850.107733000001"/>
    <n v="319.622863"/>
    <n v="23017.010747"/>
    <n v="20257.271158"/>
    <n v="20169.730596000001"/>
  </r>
  <r>
    <n v="938540"/>
    <x v="6"/>
    <x v="53"/>
    <x v="0"/>
    <x v="3"/>
    <n v="25082.345776999999"/>
    <n v="0"/>
    <n v="33817.5792"/>
    <n v="25102.78904"/>
    <n v="25082.345776999999"/>
  </r>
  <r>
    <n v="938541"/>
    <x v="6"/>
    <x v="53"/>
    <x v="1"/>
    <x v="0"/>
    <n v="12284.533352"/>
    <n v="0"/>
    <n v="15151.939200000001"/>
    <n v="12306.405017999999"/>
    <n v="12284.533352"/>
  </r>
  <r>
    <n v="938542"/>
    <x v="6"/>
    <x v="53"/>
    <x v="1"/>
    <x v="1"/>
    <n v="11407.751188"/>
    <n v="0"/>
    <n v="12284.533352"/>
    <n v="11575.715778"/>
    <n v="11407.751188"/>
  </r>
  <r>
    <n v="938543"/>
    <x v="6"/>
    <x v="53"/>
    <x v="1"/>
    <x v="2"/>
    <n v="8410.5617000000002"/>
    <n v="1438.0664469999999"/>
    <n v="11407.751188"/>
    <n v="10434.670012"/>
    <n v="9848.6281469999994"/>
  </r>
  <r>
    <n v="938544"/>
    <x v="6"/>
    <x v="53"/>
    <x v="1"/>
    <x v="3"/>
    <n v="16096.20751"/>
    <n v="0"/>
    <n v="19850.107733000001"/>
    <n v="16122.257501"/>
    <n v="16096.20751"/>
  </r>
  <r>
    <n v="938545"/>
    <x v="6"/>
    <x v="53"/>
    <x v="2"/>
    <x v="0"/>
    <n v="2596.9688609999998"/>
    <n v="0"/>
    <n v="2987.2615000000001"/>
    <n v="2622.5168709999998"/>
    <n v="2596.9688609999998"/>
  </r>
  <r>
    <n v="938546"/>
    <x v="6"/>
    <x v="53"/>
    <x v="2"/>
    <x v="1"/>
    <n v="2441.134125"/>
    <n v="0"/>
    <n v="2596.9688609999998"/>
    <n v="2502.1794970000001"/>
    <n v="2441.134125"/>
  </r>
  <r>
    <n v="938547"/>
    <x v="6"/>
    <x v="53"/>
    <x v="2"/>
    <x v="2"/>
    <n v="478.17830600000002"/>
    <n v="1656.1291309999999"/>
    <n v="2441.134125"/>
    <n v="2308.5805420000002"/>
    <n v="2134.3074360000001"/>
  </r>
  <r>
    <n v="938548"/>
    <x v="6"/>
    <x v="53"/>
    <x v="2"/>
    <x v="3"/>
    <n v="7340.5155709999999"/>
    <n v="0"/>
    <n v="8410.5617000000002"/>
    <n v="7383.6321159999998"/>
    <n v="7340.5155709999999"/>
  </r>
  <r>
    <n v="938549"/>
    <x v="6"/>
    <x v="53"/>
    <x v="3"/>
    <x v="0"/>
    <n v="196.46206100000001"/>
    <n v="0"/>
    <n v="208.99164999999999"/>
    <n v="196.53574800000001"/>
    <n v="196.46206100000001"/>
  </r>
  <r>
    <n v="938550"/>
    <x v="6"/>
    <x v="53"/>
    <x v="3"/>
    <x v="1"/>
    <n v="192.691712"/>
    <n v="0"/>
    <n v="196.46206100000001"/>
    <n v="193.043621"/>
    <n v="192.691712"/>
  </r>
  <r>
    <n v="938551"/>
    <x v="6"/>
    <x v="53"/>
    <x v="3"/>
    <x v="2"/>
    <n v="0"/>
    <n v="179.57578599999999"/>
    <n v="192.691712"/>
    <n v="187.681727"/>
    <n v="179.57578599999999"/>
  </r>
  <r>
    <n v="938552"/>
    <x v="6"/>
    <x v="53"/>
    <x v="3"/>
    <x v="3"/>
    <n v="449.61233900000002"/>
    <n v="0"/>
    <n v="478.17830600000002"/>
    <n v="449.67887899999999"/>
    <n v="449.61233900000002"/>
  </r>
  <r>
    <n v="938553"/>
    <x v="6"/>
    <x v="54"/>
    <x v="0"/>
    <x v="0"/>
    <n v="536158.02277899999"/>
    <n v="0"/>
    <n v="722669.43209999998"/>
    <n v="536437.51944800001"/>
    <n v="536158.02277899999"/>
  </r>
  <r>
    <n v="938554"/>
    <x v="6"/>
    <x v="54"/>
    <x v="0"/>
    <x v="1"/>
    <n v="491714.11978200002"/>
    <n v="0"/>
    <n v="536158.02277899999"/>
    <n v="492407.52812099998"/>
    <n v="491714.11978200002"/>
  </r>
  <r>
    <n v="938555"/>
    <x v="6"/>
    <x v="54"/>
    <x v="0"/>
    <x v="2"/>
    <n v="417253.52802999999"/>
    <n v="12924.359079"/>
    <n v="491714.11978200002"/>
    <n v="432757.59681999998"/>
    <n v="430177.88711000001"/>
  </r>
  <r>
    <n v="938556"/>
    <x v="6"/>
    <x v="54"/>
    <x v="0"/>
    <x v="3"/>
    <n v="536229.39695199998"/>
    <n v="0"/>
    <n v="722669.43209999998"/>
    <n v="536437.51944800001"/>
    <n v="536229.39695199998"/>
  </r>
  <r>
    <n v="938557"/>
    <x v="6"/>
    <x v="54"/>
    <x v="1"/>
    <x v="0"/>
    <n v="424456.75296800002"/>
    <n v="0"/>
    <n v="522922.37199999997"/>
    <n v="424717.55053800001"/>
    <n v="424456.75296800002"/>
  </r>
  <r>
    <n v="938558"/>
    <x v="6"/>
    <x v="54"/>
    <x v="1"/>
    <x v="1"/>
    <n v="399132.94634999998"/>
    <n v="0"/>
    <n v="424456.75296800002"/>
    <n v="399965.598321"/>
    <n v="399132.94634999998"/>
  </r>
  <r>
    <n v="938559"/>
    <x v="6"/>
    <x v="54"/>
    <x v="1"/>
    <x v="2"/>
    <n v="297366.36456900003"/>
    <n v="64901.709297000001"/>
    <n v="399132.94634999998"/>
    <n v="365086.90602699999"/>
    <n v="362268.07386599999"/>
  </r>
  <r>
    <n v="938560"/>
    <x v="6"/>
    <x v="54"/>
    <x v="1"/>
    <x v="3"/>
    <n v="338708.972083"/>
    <n v="0"/>
    <n v="417253.52802999999"/>
    <n v="338893.315466"/>
    <n v="338708.972083"/>
  </r>
  <r>
    <n v="938561"/>
    <x v="6"/>
    <x v="54"/>
    <x v="2"/>
    <x v="0"/>
    <n v="203492.651878"/>
    <n v="0"/>
    <n v="232850.46520000001"/>
    <n v="204419.42339899999"/>
    <n v="203492.651878"/>
  </r>
  <r>
    <n v="938562"/>
    <x v="6"/>
    <x v="54"/>
    <x v="2"/>
    <x v="1"/>
    <n v="193835.18497199999"/>
    <n v="0"/>
    <n v="203492.651878"/>
    <n v="196065.17008400001"/>
    <n v="193835.18497199999"/>
  </r>
  <r>
    <n v="938563"/>
    <x v="6"/>
    <x v="54"/>
    <x v="2"/>
    <x v="2"/>
    <n v="81159.036015999998"/>
    <n v="84612.724881999995"/>
    <n v="193835.18497199999"/>
    <n v="183309.93442800001"/>
    <n v="165771.76089800001"/>
  </r>
  <r>
    <n v="938564"/>
    <x v="6"/>
    <x v="54"/>
    <x v="2"/>
    <x v="3"/>
    <n v="260286.414391"/>
    <n v="0"/>
    <n v="297366.36456900003"/>
    <n v="261057.93145500001"/>
    <n v="260286.414391"/>
  </r>
  <r>
    <n v="938565"/>
    <x v="6"/>
    <x v="54"/>
    <x v="3"/>
    <x v="0"/>
    <n v="62700.668960000003"/>
    <n v="0"/>
    <n v="66798.870949999997"/>
    <n v="62817.658240999997"/>
    <n v="62700.668960000003"/>
  </r>
  <r>
    <n v="938566"/>
    <x v="6"/>
    <x v="54"/>
    <x v="3"/>
    <x v="1"/>
    <n v="58350.622187000001"/>
    <n v="0"/>
    <n v="62700.668960000003"/>
    <n v="61609.677320000003"/>
    <n v="58350.622187000001"/>
  </r>
  <r>
    <n v="938567"/>
    <x v="6"/>
    <x v="54"/>
    <x v="3"/>
    <x v="2"/>
    <n v="0"/>
    <n v="46600.033167000001"/>
    <n v="58350.622187000001"/>
    <n v="56833.506009999997"/>
    <n v="46600.033167000001"/>
  </r>
  <r>
    <n v="938568"/>
    <x v="6"/>
    <x v="54"/>
    <x v="3"/>
    <x v="3"/>
    <n v="76229.646965000007"/>
    <n v="0"/>
    <n v="81159.036015999998"/>
    <n v="76321.957469000001"/>
    <n v="76229.646965000007"/>
  </r>
  <r>
    <n v="938569"/>
    <x v="6"/>
    <x v="55"/>
    <x v="0"/>
    <x v="0"/>
    <n v="22342.159724000001"/>
    <n v="0"/>
    <n v="30114.2484"/>
    <n v="22353.806586999999"/>
    <n v="22342.159724000001"/>
  </r>
  <r>
    <n v="938570"/>
    <x v="6"/>
    <x v="55"/>
    <x v="0"/>
    <x v="1"/>
    <n v="20490.144576999999"/>
    <n v="0"/>
    <n v="22342.159724000001"/>
    <n v="20519.039491"/>
    <n v="20490.144576999999"/>
  </r>
  <r>
    <n v="938571"/>
    <x v="6"/>
    <x v="55"/>
    <x v="0"/>
    <x v="2"/>
    <n v="17387.308540999999"/>
    <n v="538.56900900000005"/>
    <n v="20490.144576999999"/>
    <n v="18033.376241999998"/>
    <n v="17925.877550000001"/>
  </r>
  <r>
    <n v="938572"/>
    <x v="6"/>
    <x v="55"/>
    <x v="0"/>
    <x v="3"/>
    <n v="22345.133946000002"/>
    <n v="0"/>
    <n v="30114.2484"/>
    <n v="22353.806586999999"/>
    <n v="22345.133946000002"/>
  </r>
  <r>
    <n v="938573"/>
    <x v="6"/>
    <x v="55"/>
    <x v="1"/>
    <x v="0"/>
    <n v="17684.581166"/>
    <n v="0"/>
    <n v="21787.056199999999"/>
    <n v="17695.447046000001"/>
    <n v="17684.581166"/>
  </r>
  <r>
    <n v="938574"/>
    <x v="6"/>
    <x v="55"/>
    <x v="1"/>
    <x v="1"/>
    <n v="16629.489192000001"/>
    <n v="0"/>
    <n v="17684.581166"/>
    <n v="16664.180832999999"/>
    <n v="16629.489192000001"/>
  </r>
  <r>
    <n v="938575"/>
    <x v="6"/>
    <x v="55"/>
    <x v="1"/>
    <x v="2"/>
    <n v="12388.781344999999"/>
    <n v="2703.9140309999998"/>
    <n v="16629.489192000001"/>
    <n v="15210.993764000001"/>
    <n v="15092.695376"/>
  </r>
  <r>
    <n v="938576"/>
    <x v="6"/>
    <x v="55"/>
    <x v="1"/>
    <x v="3"/>
    <n v="14114.290252000001"/>
    <n v="0"/>
    <n v="17387.308540999999"/>
    <n v="14121.971997000001"/>
    <n v="14114.290252000001"/>
  </r>
  <r>
    <n v="938577"/>
    <x v="6"/>
    <x v="55"/>
    <x v="2"/>
    <x v="0"/>
    <n v="8517.0414280000005"/>
    <n v="0"/>
    <n v="9745.7919999999995"/>
    <n v="8555.8307970000005"/>
    <n v="8517.0414280000005"/>
  </r>
  <r>
    <n v="938578"/>
    <x v="6"/>
    <x v="55"/>
    <x v="2"/>
    <x v="1"/>
    <n v="8112.8349619999999"/>
    <n v="0"/>
    <n v="8517.0414280000005"/>
    <n v="8206.1694160000006"/>
    <n v="8112.8349619999999"/>
  </r>
  <r>
    <n v="938579"/>
    <x v="6"/>
    <x v="55"/>
    <x v="2"/>
    <x v="2"/>
    <n v="3382.9862349999999"/>
    <n v="3526.9478009999998"/>
    <n v="8112.8349619999999"/>
    <n v="7672.3080239999999"/>
    <n v="6909.9340359999997"/>
  </r>
  <r>
    <n v="938580"/>
    <x v="6"/>
    <x v="55"/>
    <x v="2"/>
    <x v="3"/>
    <n v="10843.968449"/>
    <n v="0"/>
    <n v="12388.781344999999"/>
    <n v="10876.111143"/>
    <n v="10843.968449"/>
  </r>
  <r>
    <n v="938581"/>
    <x v="6"/>
    <x v="55"/>
    <x v="3"/>
    <x v="0"/>
    <n v="2613.4124190000002"/>
    <n v="0"/>
    <n v="2784.22865"/>
    <n v="2618.288622"/>
    <n v="2613.4124190000002"/>
  </r>
  <r>
    <n v="938582"/>
    <x v="6"/>
    <x v="55"/>
    <x v="3"/>
    <x v="1"/>
    <n v="2432.0991020000001"/>
    <n v="0"/>
    <n v="2613.4124190000002"/>
    <n v="2567.9390429999999"/>
    <n v="2432.0991020000001"/>
  </r>
  <r>
    <n v="938583"/>
    <x v="6"/>
    <x v="55"/>
    <x v="3"/>
    <x v="2"/>
    <n v="0"/>
    <n v="1942.3254549999999"/>
    <n v="2432.0991020000001"/>
    <n v="2368.864525"/>
    <n v="1942.3254549999999"/>
  </r>
  <r>
    <n v="938584"/>
    <x v="6"/>
    <x v="55"/>
    <x v="3"/>
    <x v="3"/>
    <n v="3177.5124380000002"/>
    <n v="0"/>
    <n v="3382.9862349999999"/>
    <n v="3181.3602559999999"/>
    <n v="3177.5124380000002"/>
  </r>
  <r>
    <n v="938585"/>
    <x v="6"/>
    <x v="56"/>
    <x v="0"/>
    <x v="0"/>
    <n v="698344.46276200004"/>
    <n v="0"/>
    <n v="940993.46865000005"/>
    <n v="698499.451779"/>
    <n v="698344.46276200004"/>
  </r>
  <r>
    <n v="938586"/>
    <x v="6"/>
    <x v="56"/>
    <x v="0"/>
    <x v="1"/>
    <n v="639679.58378900005"/>
    <n v="0"/>
    <n v="698344.46276200004"/>
    <n v="641359.55460100004"/>
    <n v="639679.58378900005"/>
  </r>
  <r>
    <n v="938587"/>
    <x v="6"/>
    <x v="56"/>
    <x v="0"/>
    <x v="2"/>
    <n v="528819.05949200003"/>
    <n v="15752.741351999999"/>
    <n v="639679.58378900005"/>
    <n v="562982.00169199996"/>
    <n v="544571.80084299995"/>
  </r>
  <r>
    <n v="938588"/>
    <x v="6"/>
    <x v="56"/>
    <x v="0"/>
    <x v="3"/>
    <n v="698334.13199100003"/>
    <n v="0"/>
    <n v="940993.46865000005"/>
    <n v="698499.451779"/>
    <n v="698334.13199100003"/>
  </r>
  <r>
    <n v="938589"/>
    <x v="6"/>
    <x v="56"/>
    <x v="1"/>
    <x v="0"/>
    <n v="139396.40073699999"/>
    <n v="0"/>
    <n v="172986.8517"/>
    <n v="140499.92095100001"/>
    <n v="139396.40073699999"/>
  </r>
  <r>
    <n v="938590"/>
    <x v="6"/>
    <x v="56"/>
    <x v="1"/>
    <x v="1"/>
    <n v="128915.094236"/>
    <n v="0"/>
    <n v="139396.40073699999"/>
    <n v="131353.22841400001"/>
    <n v="128915.094236"/>
  </r>
  <r>
    <n v="938591"/>
    <x v="6"/>
    <x v="56"/>
    <x v="1"/>
    <x v="2"/>
    <n v="84895.617673000001"/>
    <n v="16000.171246"/>
    <n v="128915.094236"/>
    <n v="117918.636698"/>
    <n v="100895.788919"/>
  </r>
  <r>
    <n v="938592"/>
    <x v="6"/>
    <x v="56"/>
    <x v="1"/>
    <x v="3"/>
    <n v="424176.49125100003"/>
    <n v="0"/>
    <n v="528819.05949200003"/>
    <n v="429506.840119"/>
    <n v="424176.49125100003"/>
  </r>
  <r>
    <n v="938593"/>
    <x v="6"/>
    <x v="56"/>
    <x v="2"/>
    <x v="0"/>
    <n v="14158.537396"/>
    <n v="0"/>
    <n v="16132.818149999999"/>
    <n v="14163.001054"/>
    <n v="14158.537396"/>
  </r>
  <r>
    <n v="938594"/>
    <x v="6"/>
    <x v="56"/>
    <x v="2"/>
    <x v="1"/>
    <n v="12784.264451999999"/>
    <n v="0"/>
    <n v="14158.537396"/>
    <n v="13641.750781000001"/>
    <n v="12784.264451999999"/>
  </r>
  <r>
    <n v="938595"/>
    <x v="6"/>
    <x v="56"/>
    <x v="2"/>
    <x v="2"/>
    <n v="1568.9105629999999"/>
    <n v="9074.2480319999995"/>
    <n v="12784.264451999999"/>
    <n v="12090.078892"/>
    <n v="10643.158595000001"/>
  </r>
  <r>
    <n v="938596"/>
    <x v="6"/>
    <x v="56"/>
    <x v="2"/>
    <x v="3"/>
    <n v="74355.676789999998"/>
    <n v="0"/>
    <n v="84895.617673000001"/>
    <n v="74529.862756000002"/>
    <n v="74355.676789999998"/>
  </r>
  <r>
    <n v="938597"/>
    <x v="6"/>
    <x v="56"/>
    <x v="3"/>
    <x v="0"/>
    <n v="1976.1259030000001"/>
    <n v="0"/>
    <n v="2101.3674000000001"/>
    <n v="1976.1259030000001"/>
    <n v="1976.1259030000001"/>
  </r>
  <r>
    <n v="938598"/>
    <x v="6"/>
    <x v="56"/>
    <x v="3"/>
    <x v="1"/>
    <n v="1805.8932339999999"/>
    <n v="0"/>
    <n v="1976.1259030000001"/>
    <n v="1941.7413120000001"/>
    <n v="1805.8932339999999"/>
  </r>
  <r>
    <n v="938599"/>
    <x v="6"/>
    <x v="56"/>
    <x v="3"/>
    <x v="2"/>
    <n v="0"/>
    <n v="1512.090336"/>
    <n v="1805.8932339999999"/>
    <n v="1758.94001"/>
    <n v="1512.090336"/>
  </r>
  <r>
    <n v="938600"/>
    <x v="6"/>
    <x v="56"/>
    <x v="3"/>
    <x v="3"/>
    <n v="1475.403493"/>
    <n v="0"/>
    <n v="1568.9105629999999"/>
    <n v="1475.403493"/>
    <n v="1475.403493"/>
  </r>
  <r>
    <n v="938601"/>
    <x v="6"/>
    <x v="57"/>
    <x v="0"/>
    <x v="0"/>
    <n v="29095.408599999999"/>
    <n v="0"/>
    <n v="39204.992550000003"/>
    <n v="29101.865969999999"/>
    <n v="29095.408599999999"/>
  </r>
  <r>
    <n v="938602"/>
    <x v="6"/>
    <x v="57"/>
    <x v="0"/>
    <x v="1"/>
    <n v="26651.229952999998"/>
    <n v="0"/>
    <n v="29095.408599999999"/>
    <n v="26721.223258000002"/>
    <n v="26651.229952999998"/>
  </r>
  <r>
    <n v="938603"/>
    <x v="6"/>
    <x v="57"/>
    <x v="0"/>
    <x v="2"/>
    <n v="22031.248518"/>
    <n v="656.27846299999999"/>
    <n v="26651.229952999998"/>
    <n v="23455.747480999999"/>
    <n v="22687.526980999999"/>
  </r>
  <r>
    <n v="938604"/>
    <x v="6"/>
    <x v="57"/>
    <x v="0"/>
    <x v="3"/>
    <n v="29094.978184"/>
    <n v="0"/>
    <n v="39204.992550000003"/>
    <n v="29101.865969999999"/>
    <n v="29094.978184"/>
  </r>
  <r>
    <n v="938605"/>
    <x v="6"/>
    <x v="57"/>
    <x v="1"/>
    <x v="0"/>
    <n v="5807.4399640000001"/>
    <n v="0"/>
    <n v="7206.8629499999997"/>
    <n v="5853.4140880000004"/>
    <n v="5807.4399640000001"/>
  </r>
  <r>
    <n v="938606"/>
    <x v="6"/>
    <x v="57"/>
    <x v="1"/>
    <x v="1"/>
    <n v="5370.7747570000001"/>
    <n v="0"/>
    <n v="5807.4399640000001"/>
    <n v="5472.3506779999998"/>
    <n v="5370.7747570000001"/>
  </r>
  <r>
    <n v="938607"/>
    <x v="6"/>
    <x v="57"/>
    <x v="1"/>
    <x v="2"/>
    <n v="3536.8646549999999"/>
    <n v="666.58847300000002"/>
    <n v="5370.7747570000001"/>
    <n v="4912.6476700000003"/>
    <n v="4203.4531290000004"/>
  </r>
  <r>
    <n v="938608"/>
    <x v="6"/>
    <x v="57"/>
    <x v="1"/>
    <x v="3"/>
    <n v="17671.711196"/>
    <n v="0"/>
    <n v="22031.248518"/>
    <n v="17893.780046"/>
    <n v="17671.711196"/>
  </r>
  <r>
    <n v="938609"/>
    <x v="6"/>
    <x v="57"/>
    <x v="2"/>
    <x v="0"/>
    <n v="590.66528600000004"/>
    <n v="0"/>
    <n v="673.02824999999996"/>
    <n v="590.85150099999998"/>
    <n v="590.66528600000004"/>
  </r>
  <r>
    <n v="938610"/>
    <x v="6"/>
    <x v="57"/>
    <x v="2"/>
    <x v="1"/>
    <n v="533.33342300000004"/>
    <n v="0"/>
    <n v="590.66528600000004"/>
    <n v="569.10600299999999"/>
    <n v="533.33342300000004"/>
  </r>
  <r>
    <n v="938611"/>
    <x v="6"/>
    <x v="57"/>
    <x v="2"/>
    <x v="2"/>
    <n v="65.352858999999995"/>
    <n v="377.987165"/>
    <n v="533.33342300000004"/>
    <n v="504.37341800000002"/>
    <n v="443.34002400000003"/>
  </r>
  <r>
    <n v="938612"/>
    <x v="6"/>
    <x v="57"/>
    <x v="2"/>
    <x v="3"/>
    <n v="3097.7566609999999"/>
    <n v="0"/>
    <n v="3536.8646549999999"/>
    <n v="3105.013481"/>
    <n v="3097.7566609999999"/>
  </r>
  <r>
    <n v="938613"/>
    <x v="6"/>
    <x v="57"/>
    <x v="3"/>
    <x v="0"/>
    <n v="82.908861000000002"/>
    <n v="0"/>
    <n v="88.163399999999996"/>
    <n v="82.908861000000002"/>
    <n v="82.908861000000002"/>
  </r>
  <r>
    <n v="938614"/>
    <x v="6"/>
    <x v="57"/>
    <x v="3"/>
    <x v="1"/>
    <n v="75.766706999999997"/>
    <n v="0"/>
    <n v="82.908861000000002"/>
    <n v="81.466246999999996"/>
    <n v="75.766706999999997"/>
  </r>
  <r>
    <n v="938615"/>
    <x v="6"/>
    <x v="57"/>
    <x v="3"/>
    <x v="2"/>
    <n v="0"/>
    <n v="63.440131999999998"/>
    <n v="75.766706999999997"/>
    <n v="73.796772000000004"/>
    <n v="63.440131999999998"/>
  </r>
  <r>
    <n v="938616"/>
    <x v="6"/>
    <x v="57"/>
    <x v="3"/>
    <x v="3"/>
    <n v="61.457828999999997"/>
    <n v="0"/>
    <n v="65.352858999999995"/>
    <n v="61.457828999999997"/>
    <n v="61.457828999999997"/>
  </r>
  <r>
    <n v="938617"/>
    <x v="6"/>
    <x v="58"/>
    <x v="1"/>
    <x v="0"/>
    <n v="1423.7391749999999"/>
    <n v="0"/>
    <n v="1756.42545"/>
    <n v="1426.5687499999999"/>
    <n v="1423.7391749999999"/>
  </r>
  <r>
    <n v="938618"/>
    <x v="6"/>
    <x v="58"/>
    <x v="1"/>
    <x v="1"/>
    <n v="1340.969826"/>
    <n v="0"/>
    <n v="1423.7391749999999"/>
    <n v="1341.5894249999999"/>
    <n v="1340.969826"/>
  </r>
  <r>
    <n v="938619"/>
    <x v="6"/>
    <x v="58"/>
    <x v="1"/>
    <x v="2"/>
    <n v="913.27339500000005"/>
    <n v="292.50940200000002"/>
    <n v="1340.969826"/>
    <n v="1226.5851"/>
    <n v="1205.7827970000001"/>
  </r>
  <r>
    <n v="938620"/>
    <x v="6"/>
    <x v="58"/>
    <x v="1"/>
    <x v="3"/>
    <n v="1422.890339"/>
    <n v="0"/>
    <n v="1756.42545"/>
    <n v="1426.5687499999999"/>
    <n v="1422.890339"/>
  </r>
  <r>
    <n v="938621"/>
    <x v="6"/>
    <x v="58"/>
    <x v="2"/>
    <x v="0"/>
    <n v="1146.4272189999999"/>
    <n v="0"/>
    <n v="1327.0552"/>
    <n v="1165.0217600000001"/>
    <n v="1146.4272189999999"/>
  </r>
  <r>
    <n v="938622"/>
    <x v="6"/>
    <x v="58"/>
    <x v="2"/>
    <x v="1"/>
    <n v="1090.444295"/>
    <n v="0"/>
    <n v="1146.4272189999999"/>
    <n v="1104.5826259999999"/>
    <n v="1090.444295"/>
  </r>
  <r>
    <n v="938623"/>
    <x v="6"/>
    <x v="58"/>
    <x v="2"/>
    <x v="2"/>
    <n v="123.951728"/>
    <n v="874.39398200000005"/>
    <n v="1090.444295"/>
    <n v="1031.23317"/>
    <n v="998.34571000000005"/>
  </r>
  <r>
    <n v="938624"/>
    <x v="6"/>
    <x v="58"/>
    <x v="2"/>
    <x v="3"/>
    <n v="777.43597199999999"/>
    <n v="0"/>
    <n v="913.27339500000005"/>
    <n v="801.76271399999996"/>
    <n v="777.43597199999999"/>
  </r>
  <r>
    <n v="938625"/>
    <x v="6"/>
    <x v="58"/>
    <x v="3"/>
    <x v="0"/>
    <n v="24.032710999999999"/>
    <n v="0"/>
    <n v="26.051600000000001"/>
    <n v="24.498925"/>
    <n v="24.032710999999999"/>
  </r>
  <r>
    <n v="938626"/>
    <x v="6"/>
    <x v="58"/>
    <x v="3"/>
    <x v="1"/>
    <n v="23.614464999999999"/>
    <n v="0"/>
    <n v="24.032710999999999"/>
    <n v="23.614542"/>
    <n v="23.614464999999999"/>
  </r>
  <r>
    <n v="938627"/>
    <x v="6"/>
    <x v="58"/>
    <x v="3"/>
    <x v="2"/>
    <n v="0"/>
    <n v="23.000063999999998"/>
    <n v="23.614464999999999"/>
    <n v="23.000489000000002"/>
    <n v="23.000063999999998"/>
  </r>
  <r>
    <n v="938628"/>
    <x v="6"/>
    <x v="58"/>
    <x v="3"/>
    <x v="3"/>
    <n v="101.060945"/>
    <n v="0"/>
    <n v="123.951728"/>
    <n v="116.564205"/>
    <n v="101.060945"/>
  </r>
  <r>
    <n v="938629"/>
    <x v="6"/>
    <x v="59"/>
    <x v="0"/>
    <x v="0"/>
    <n v="20767.727801000001"/>
    <n v="0"/>
    <n v="28006.818800000001"/>
    <n v="20789.461595000001"/>
    <n v="20767.727801000001"/>
  </r>
  <r>
    <n v="938630"/>
    <x v="6"/>
    <x v="59"/>
    <x v="0"/>
    <x v="1"/>
    <n v="18974.017681000001"/>
    <n v="0"/>
    <n v="20767.727801000001"/>
    <n v="19073.081213000001"/>
    <n v="18974.017681000001"/>
  </r>
  <r>
    <n v="938631"/>
    <x v="6"/>
    <x v="59"/>
    <x v="0"/>
    <x v="2"/>
    <n v="16436.088739999999"/>
    <n v="148.03770700000001"/>
    <n v="18974.017681000001"/>
    <n v="16699.032961000001"/>
    <n v="16584.126446999999"/>
  </r>
  <r>
    <n v="938632"/>
    <x v="6"/>
    <x v="59"/>
    <x v="0"/>
    <x v="3"/>
    <n v="20776.102271"/>
    <n v="0"/>
    <n v="28006.818800000001"/>
    <n v="20789.461595000001"/>
    <n v="20776.102271"/>
  </r>
  <r>
    <n v="938633"/>
    <x v="6"/>
    <x v="59"/>
    <x v="1"/>
    <x v="0"/>
    <n v="10193.574498"/>
    <n v="0"/>
    <n v="12926.427799999999"/>
    <n v="10498.844659"/>
    <n v="10193.574498"/>
  </r>
  <r>
    <n v="938634"/>
    <x v="6"/>
    <x v="59"/>
    <x v="1"/>
    <x v="1"/>
    <n v="9032.3009199999997"/>
    <n v="0"/>
    <n v="10193.574498"/>
    <n v="9605.4052489999995"/>
    <n v="9032.3009199999997"/>
  </r>
  <r>
    <n v="938635"/>
    <x v="6"/>
    <x v="59"/>
    <x v="1"/>
    <x v="2"/>
    <n v="6606.397481"/>
    <n v="964.88308700000005"/>
    <n v="9032.3009199999997"/>
    <n v="8261.845652"/>
    <n v="7571.2805680000001"/>
  </r>
  <r>
    <n v="938636"/>
    <x v="6"/>
    <x v="59"/>
    <x v="1"/>
    <x v="3"/>
    <n v="12786.321529000001"/>
    <n v="0"/>
    <n v="16436.088739999999"/>
    <n v="13349.391275"/>
    <n v="12786.321529000001"/>
  </r>
  <r>
    <n v="938637"/>
    <x v="6"/>
    <x v="59"/>
    <x v="2"/>
    <x v="0"/>
    <n v="4097.4325070000004"/>
    <n v="0"/>
    <n v="4697.5717500000001"/>
    <n v="4123.9982389999996"/>
    <n v="4097.4325070000004"/>
  </r>
  <r>
    <n v="938638"/>
    <x v="6"/>
    <x v="59"/>
    <x v="2"/>
    <x v="1"/>
    <n v="3557.082316"/>
    <n v="0"/>
    <n v="4097.4325070000004"/>
    <n v="3947.876221"/>
    <n v="3557.082316"/>
  </r>
  <r>
    <n v="938639"/>
    <x v="6"/>
    <x v="59"/>
    <x v="2"/>
    <x v="2"/>
    <n v="576.26151700000003"/>
    <n v="2440.4551649999999"/>
    <n v="3557.082316"/>
    <n v="3363.932746"/>
    <n v="3016.7166820000002"/>
  </r>
  <r>
    <n v="938640"/>
    <x v="6"/>
    <x v="59"/>
    <x v="2"/>
    <x v="3"/>
    <n v="5748.8846739999999"/>
    <n v="0"/>
    <n v="6606.397481"/>
    <n v="5799.7563490000002"/>
    <n v="5748.8846739999999"/>
  </r>
  <r>
    <n v="938641"/>
    <x v="6"/>
    <x v="59"/>
    <x v="3"/>
    <x v="0"/>
    <n v="1193.5697540000001"/>
    <n v="0"/>
    <n v="1279.9197999999999"/>
    <n v="1203.6365800000001"/>
    <n v="1193.5697540000001"/>
  </r>
  <r>
    <n v="938642"/>
    <x v="6"/>
    <x v="59"/>
    <x v="3"/>
    <x v="1"/>
    <n v="1141.7737010000001"/>
    <n v="0"/>
    <n v="1193.5697540000001"/>
    <n v="1172.8016399999999"/>
    <n v="1141.7737010000001"/>
  </r>
  <r>
    <n v="938643"/>
    <x v="6"/>
    <x v="59"/>
    <x v="3"/>
    <x v="2"/>
    <n v="0"/>
    <n v="1026.4910219999999"/>
    <n v="1141.7737010000001"/>
    <n v="1112.087585"/>
    <n v="1026.4910219999999"/>
  </r>
  <r>
    <n v="938644"/>
    <x v="6"/>
    <x v="59"/>
    <x v="3"/>
    <x v="3"/>
    <n v="537.57425999999998"/>
    <n v="0"/>
    <n v="576.26151700000003"/>
    <n v="541.91633000000002"/>
    <n v="537.57425999999998"/>
  </r>
  <r>
    <n v="938645"/>
    <x v="6"/>
    <x v="60"/>
    <x v="0"/>
    <x v="0"/>
    <n v="161724.53549800001"/>
    <n v="0"/>
    <n v="218424.57524999999"/>
    <n v="162136.56220799999"/>
    <n v="161724.53549800001"/>
  </r>
  <r>
    <n v="938646"/>
    <x v="6"/>
    <x v="60"/>
    <x v="0"/>
    <x v="1"/>
    <n v="147999.844705"/>
    <n v="0"/>
    <n v="161724.53549800001"/>
    <n v="148527.81340099999"/>
    <n v="147999.844705"/>
  </r>
  <r>
    <n v="938647"/>
    <x v="6"/>
    <x v="60"/>
    <x v="0"/>
    <x v="2"/>
    <n v="126955.677266"/>
    <n v="2083.8935799999999"/>
    <n v="147999.844705"/>
    <n v="130254.663325"/>
    <n v="129039.57084499999"/>
  </r>
  <r>
    <n v="938648"/>
    <x v="6"/>
    <x v="60"/>
    <x v="0"/>
    <x v="3"/>
    <n v="162082.99686499999"/>
    <n v="0"/>
    <n v="218424.57524999999"/>
    <n v="162136.56220799999"/>
    <n v="162082.99686499999"/>
  </r>
  <r>
    <n v="938649"/>
    <x v="6"/>
    <x v="60"/>
    <x v="1"/>
    <x v="0"/>
    <n v="739828.34864700004"/>
    <n v="0"/>
    <n v="919611.06"/>
    <n v="746908.10293199995"/>
    <n v="739828.34864700004"/>
  </r>
  <r>
    <n v="938650"/>
    <x v="6"/>
    <x v="60"/>
    <x v="1"/>
    <x v="1"/>
    <n v="675771.74942300003"/>
    <n v="0"/>
    <n v="739828.34864700004"/>
    <n v="697140.25292999996"/>
    <n v="675771.74942300003"/>
  </r>
  <r>
    <n v="938651"/>
    <x v="6"/>
    <x v="60"/>
    <x v="1"/>
    <x v="2"/>
    <n v="342306.90218400001"/>
    <n v="231775.20077600001"/>
    <n v="675771.74942300003"/>
    <n v="618128.41919699998"/>
    <n v="574082.10296000005"/>
  </r>
  <r>
    <n v="938652"/>
    <x v="6"/>
    <x v="60"/>
    <x v="1"/>
    <x v="3"/>
    <n v="102847.769271"/>
    <n v="0"/>
    <n v="126955.677266"/>
    <n v="103113.401075"/>
    <n v="102847.769271"/>
  </r>
  <r>
    <n v="938653"/>
    <x v="6"/>
    <x v="60"/>
    <x v="2"/>
    <x v="0"/>
    <n v="42503.392217000001"/>
    <n v="0"/>
    <n v="53584.537499999999"/>
    <n v="47041.865470999997"/>
    <n v="42503.392217000001"/>
  </r>
  <r>
    <n v="938654"/>
    <x v="6"/>
    <x v="60"/>
    <x v="2"/>
    <x v="1"/>
    <n v="38892.546995999997"/>
    <n v="0"/>
    <n v="42503.392217000001"/>
    <n v="40952.018401000001"/>
    <n v="38892.546995999997"/>
  </r>
  <r>
    <n v="938655"/>
    <x v="6"/>
    <x v="60"/>
    <x v="2"/>
    <x v="2"/>
    <n v="307.62795199999999"/>
    <n v="34512.041793999997"/>
    <n v="38892.546995999997"/>
    <n v="36780.681693999999"/>
    <n v="34819.669746"/>
  </r>
  <r>
    <n v="938656"/>
    <x v="6"/>
    <x v="60"/>
    <x v="2"/>
    <x v="3"/>
    <n v="295776.70773999998"/>
    <n v="0"/>
    <n v="342306.90218400001"/>
    <n v="300511.22942699998"/>
    <n v="295776.70773999998"/>
  </r>
  <r>
    <n v="938657"/>
    <x v="6"/>
    <x v="60"/>
    <x v="3"/>
    <x v="0"/>
    <n v="139.81496000000001"/>
    <n v="0"/>
    <n v="183.23910000000001"/>
    <n v="172.31805"/>
    <n v="139.81496000000001"/>
  </r>
  <r>
    <n v="938658"/>
    <x v="6"/>
    <x v="60"/>
    <x v="3"/>
    <x v="1"/>
    <n v="135.59684200000001"/>
    <n v="0"/>
    <n v="139.81496000000001"/>
    <n v="137.38218000000001"/>
    <n v="135.59684200000001"/>
  </r>
  <r>
    <n v="938659"/>
    <x v="6"/>
    <x v="60"/>
    <x v="3"/>
    <x v="2"/>
    <n v="0"/>
    <n v="131.54793599999999"/>
    <n v="135.59684200000001"/>
    <n v="132.071325"/>
    <n v="131.54793599999999"/>
  </r>
  <r>
    <n v="938660"/>
    <x v="6"/>
    <x v="60"/>
    <x v="3"/>
    <x v="3"/>
    <n v="281.58163100000002"/>
    <n v="0"/>
    <n v="307.62795199999999"/>
    <n v="289.29332599999998"/>
    <n v="281.58163100000002"/>
  </r>
  <r>
    <n v="938661"/>
    <x v="6"/>
    <x v="61"/>
    <x v="0"/>
    <x v="0"/>
    <n v="8516.0661319999999"/>
    <n v="0"/>
    <n v="11501.768249999999"/>
    <n v="8537.7625719999996"/>
    <n v="8516.0661319999999"/>
  </r>
  <r>
    <n v="938662"/>
    <x v="6"/>
    <x v="61"/>
    <x v="0"/>
    <x v="1"/>
    <n v="7793.3534399999999"/>
    <n v="0"/>
    <n v="8516.0661319999999"/>
    <n v="7821.155135"/>
    <n v="7793.3534399999999"/>
  </r>
  <r>
    <n v="938663"/>
    <x v="6"/>
    <x v="61"/>
    <x v="0"/>
    <x v="2"/>
    <n v="6685.212853"/>
    <n v="109.73335299999999"/>
    <n v="7793.3534399999999"/>
    <n v="6858.9303620000001"/>
    <n v="6794.9462059999996"/>
  </r>
  <r>
    <n v="938664"/>
    <x v="6"/>
    <x v="61"/>
    <x v="0"/>
    <x v="3"/>
    <n v="8534.9419359999993"/>
    <n v="0"/>
    <n v="11501.768249999999"/>
    <n v="8537.7625719999996"/>
    <n v="8534.9419359999993"/>
  </r>
  <r>
    <n v="938665"/>
    <x v="6"/>
    <x v="61"/>
    <x v="1"/>
    <x v="0"/>
    <n v="38944.759607"/>
    <n v="0"/>
    <n v="48408.569000000003"/>
    <n v="39317.439742000002"/>
    <n v="38944.759607"/>
  </r>
  <r>
    <n v="938666"/>
    <x v="6"/>
    <x v="61"/>
    <x v="1"/>
    <x v="1"/>
    <n v="35572.803311000003"/>
    <n v="0"/>
    <n v="38944.759607"/>
    <n v="36697.646977999997"/>
    <n v="35572.803311000003"/>
  </r>
  <r>
    <n v="938667"/>
    <x v="6"/>
    <x v="61"/>
    <x v="1"/>
    <x v="2"/>
    <n v="18019.125709"/>
    <n v="12200.707764000001"/>
    <n v="35572.803311000003"/>
    <n v="32538.443189000001"/>
    <n v="30219.833472999999"/>
  </r>
  <r>
    <n v="938668"/>
    <x v="6"/>
    <x v="61"/>
    <x v="1"/>
    <x v="3"/>
    <n v="5415.7422800000004"/>
    <n v="0"/>
    <n v="6685.212853"/>
    <n v="5429.7298790000004"/>
    <n v="5415.7422800000004"/>
  </r>
  <r>
    <n v="938669"/>
    <x v="6"/>
    <x v="61"/>
    <x v="2"/>
    <x v="0"/>
    <n v="2234.6265069999999"/>
    <n v="0"/>
    <n v="2817.2204999999999"/>
    <n v="2473.237877"/>
    <n v="2234.6265069999999"/>
  </r>
  <r>
    <n v="938670"/>
    <x v="6"/>
    <x v="61"/>
    <x v="2"/>
    <x v="1"/>
    <n v="2044.7854139999999"/>
    <n v="0"/>
    <n v="2234.6265069999999"/>
    <n v="2153.0626400000001"/>
    <n v="2044.7854139999999"/>
  </r>
  <r>
    <n v="938671"/>
    <x v="6"/>
    <x v="61"/>
    <x v="2"/>
    <x v="2"/>
    <n v="16.173617"/>
    <n v="1814.4792540000001"/>
    <n v="2044.7854139999999"/>
    <n v="1933.7535660000001"/>
    <n v="1830.652871"/>
  </r>
  <r>
    <n v="938672"/>
    <x v="6"/>
    <x v="61"/>
    <x v="2"/>
    <x v="3"/>
    <n v="15569.763988000001"/>
    <n v="0"/>
    <n v="18019.125709"/>
    <n v="15818.990460000001"/>
    <n v="15569.763988000001"/>
  </r>
  <r>
    <n v="938673"/>
    <x v="6"/>
    <x v="61"/>
    <x v="3"/>
    <x v="0"/>
    <n v="7.478237"/>
    <n v="0"/>
    <n v="9.8008500000000005"/>
    <n v="9.2167189999999994"/>
    <n v="7.478237"/>
  </r>
  <r>
    <n v="938674"/>
    <x v="6"/>
    <x v="61"/>
    <x v="3"/>
    <x v="1"/>
    <n v="7.252624"/>
    <n v="0"/>
    <n v="7.478237"/>
    <n v="7.3481160000000001"/>
    <n v="7.252624"/>
  </r>
  <r>
    <n v="938675"/>
    <x v="6"/>
    <x v="61"/>
    <x v="3"/>
    <x v="2"/>
    <n v="0"/>
    <n v="7.0360620000000003"/>
    <n v="7.252624"/>
    <n v="7.0640559999999999"/>
    <n v="7.0360620000000003"/>
  </r>
  <r>
    <n v="938676"/>
    <x v="6"/>
    <x v="61"/>
    <x v="3"/>
    <x v="3"/>
    <n v="14.804225000000001"/>
    <n v="0"/>
    <n v="16.173617"/>
    <n v="15.209669"/>
    <n v="14.804225000000001"/>
  </r>
  <r>
    <n v="938677"/>
    <x v="6"/>
    <x v="62"/>
    <x v="0"/>
    <x v="0"/>
    <n v="246456.84213899999"/>
    <n v="0"/>
    <n v="332249.7035"/>
    <n v="246628.95490800001"/>
    <n v="246456.84213899999"/>
  </r>
  <r>
    <n v="938678"/>
    <x v="6"/>
    <x v="62"/>
    <x v="0"/>
    <x v="1"/>
    <n v="225914.109642"/>
    <n v="0"/>
    <n v="246456.84213899999"/>
    <n v="226345.96382"/>
    <n v="225914.109642"/>
  </r>
  <r>
    <n v="938679"/>
    <x v="6"/>
    <x v="62"/>
    <x v="0"/>
    <x v="2"/>
    <n v="195814.32937399999"/>
    <n v="1468.3473429999999"/>
    <n v="225914.109642"/>
    <n v="198827.007896"/>
    <n v="197282.67671699999"/>
  </r>
  <r>
    <n v="938680"/>
    <x v="6"/>
    <x v="62"/>
    <x v="0"/>
    <x v="3"/>
    <n v="246503.165611"/>
    <n v="0"/>
    <n v="332249.7035"/>
    <n v="246628.95490800001"/>
    <n v="246503.165611"/>
  </r>
  <r>
    <n v="938681"/>
    <x v="6"/>
    <x v="62"/>
    <x v="1"/>
    <x v="0"/>
    <n v="90078.616855"/>
    <n v="0"/>
    <n v="111051.621"/>
    <n v="90196.126575999995"/>
    <n v="90078.616855"/>
  </r>
  <r>
    <n v="938682"/>
    <x v="6"/>
    <x v="62"/>
    <x v="1"/>
    <x v="1"/>
    <n v="84014.049918999997"/>
    <n v="0"/>
    <n v="90078.616855"/>
    <n v="84881.080663000001"/>
    <n v="84014.049918999997"/>
  </r>
  <r>
    <n v="938683"/>
    <x v="6"/>
    <x v="62"/>
    <x v="1"/>
    <x v="2"/>
    <n v="64749.433226000001"/>
    <n v="9199.9157500000001"/>
    <n v="84014.049918999997"/>
    <n v="76847.651461000001"/>
    <n v="73949.348975999994"/>
  </r>
  <r>
    <n v="938684"/>
    <x v="6"/>
    <x v="62"/>
    <x v="1"/>
    <x v="3"/>
    <n v="158890.93582899999"/>
    <n v="0"/>
    <n v="195814.32937399999"/>
    <n v="159040.39831700001"/>
    <n v="158890.93582899999"/>
  </r>
  <r>
    <n v="938685"/>
    <x v="6"/>
    <x v="62"/>
    <x v="2"/>
    <x v="0"/>
    <n v="45598.747847999999"/>
    <n v="0"/>
    <n v="52302.126499999998"/>
    <n v="45916.036853999998"/>
    <n v="45598.747847999999"/>
  </r>
  <r>
    <n v="938686"/>
    <x v="6"/>
    <x v="62"/>
    <x v="2"/>
    <x v="1"/>
    <n v="42819.341794"/>
    <n v="0"/>
    <n v="45598.747847999999"/>
    <n v="43934.393551000001"/>
    <n v="42819.341794"/>
  </r>
  <r>
    <n v="938687"/>
    <x v="6"/>
    <x v="62"/>
    <x v="2"/>
    <x v="2"/>
    <n v="12023.382159999999"/>
    <n v="25298.698431000001"/>
    <n v="42819.341794"/>
    <n v="40494.251535000003"/>
    <n v="37322.080590999998"/>
  </r>
  <r>
    <n v="938688"/>
    <x v="6"/>
    <x v="62"/>
    <x v="2"/>
    <x v="3"/>
    <n v="56568.020582999998"/>
    <n v="0"/>
    <n v="64749.433226000001"/>
    <n v="56843.527429000002"/>
    <n v="56568.020582999998"/>
  </r>
  <r>
    <n v="938689"/>
    <x v="6"/>
    <x v="62"/>
    <x v="3"/>
    <x v="0"/>
    <n v="9029.4405669999996"/>
    <n v="0"/>
    <n v="9601.9967500000002"/>
    <n v="9029.7177439999996"/>
    <n v="9029.4405669999996"/>
  </r>
  <r>
    <n v="938690"/>
    <x v="6"/>
    <x v="62"/>
    <x v="3"/>
    <x v="1"/>
    <n v="8660.1220420000009"/>
    <n v="0"/>
    <n v="9029.4405669999996"/>
    <n v="8872.3283009999996"/>
    <n v="8660.1220420000009"/>
  </r>
  <r>
    <n v="938691"/>
    <x v="6"/>
    <x v="62"/>
    <x v="3"/>
    <x v="2"/>
    <n v="0"/>
    <n v="7540.6313719999998"/>
    <n v="8660.1220420000009"/>
    <n v="8434.958869"/>
    <n v="7540.6313719999998"/>
  </r>
  <r>
    <n v="938692"/>
    <x v="6"/>
    <x v="62"/>
    <x v="3"/>
    <x v="3"/>
    <n v="11306.560669"/>
    <n v="0"/>
    <n v="12023.382159999999"/>
    <n v="11306.788584"/>
    <n v="11306.560669"/>
  </r>
  <r>
    <n v="938693"/>
    <x v="6"/>
    <x v="63"/>
    <x v="0"/>
    <x v="0"/>
    <n v="10268.096849"/>
    <n v="0"/>
    <n v="13842.4728"/>
    <n v="10275.267559"/>
    <n v="10268.096849"/>
  </r>
  <r>
    <n v="938694"/>
    <x v="6"/>
    <x v="63"/>
    <x v="0"/>
    <x v="1"/>
    <n v="9412.2278659999993"/>
    <n v="0"/>
    <n v="10268.096849"/>
    <n v="9430.2201459999997"/>
    <n v="9412.2278659999993"/>
  </r>
  <r>
    <n v="938695"/>
    <x v="6"/>
    <x v="63"/>
    <x v="0"/>
    <x v="2"/>
    <n v="8158.1849419999999"/>
    <n v="61.175548999999997"/>
    <n v="9412.2278659999993"/>
    <n v="8283.7017450000003"/>
    <n v="8219.3604919999998"/>
  </r>
  <r>
    <n v="938696"/>
    <x v="6"/>
    <x v="63"/>
    <x v="0"/>
    <x v="3"/>
    <n v="10270.026818"/>
    <n v="0"/>
    <n v="13842.4728"/>
    <n v="10275.267559"/>
    <n v="10270.026818"/>
  </r>
  <r>
    <n v="938697"/>
    <x v="6"/>
    <x v="63"/>
    <x v="1"/>
    <x v="0"/>
    <n v="3749.7180950000002"/>
    <n v="0"/>
    <n v="4622.7649499999998"/>
    <n v="3754.609692"/>
    <n v="3749.7180950000002"/>
  </r>
  <r>
    <n v="938698"/>
    <x v="6"/>
    <x v="63"/>
    <x v="1"/>
    <x v="1"/>
    <n v="3497.267323"/>
    <n v="0"/>
    <n v="3749.7180950000002"/>
    <n v="3533.3593609999998"/>
    <n v="3497.267323"/>
  </r>
  <r>
    <n v="938699"/>
    <x v="6"/>
    <x v="63"/>
    <x v="1"/>
    <x v="2"/>
    <n v="2693.6292060000001"/>
    <n v="382.723995"/>
    <n v="3497.267323"/>
    <n v="3198.9504200000001"/>
    <n v="3076.3532009999999"/>
  </r>
  <r>
    <n v="938700"/>
    <x v="6"/>
    <x v="63"/>
    <x v="1"/>
    <x v="3"/>
    <n v="6619.8507760000002"/>
    <n v="0"/>
    <n v="8158.1849419999999"/>
    <n v="6626.0778099999998"/>
    <n v="6619.8507760000002"/>
  </r>
  <r>
    <n v="938701"/>
    <x v="6"/>
    <x v="63"/>
    <x v="2"/>
    <x v="0"/>
    <n v="1898.2756320000001"/>
    <n v="0"/>
    <n v="2177.33725"/>
    <n v="1911.4843719999999"/>
    <n v="1898.2756320000001"/>
  </r>
  <r>
    <n v="938702"/>
    <x v="6"/>
    <x v="63"/>
    <x v="2"/>
    <x v="1"/>
    <n v="1782.5689729999999"/>
    <n v="0"/>
    <n v="1898.2756320000001"/>
    <n v="1828.988572"/>
    <n v="1782.5689729999999"/>
  </r>
  <r>
    <n v="938703"/>
    <x v="6"/>
    <x v="63"/>
    <x v="2"/>
    <x v="2"/>
    <n v="500.53333600000002"/>
    <n v="1053.1846820000001"/>
    <n v="1782.5689729999999"/>
    <n v="1685.775478"/>
    <n v="1553.718018"/>
  </r>
  <r>
    <n v="938704"/>
    <x v="6"/>
    <x v="63"/>
    <x v="2"/>
    <x v="3"/>
    <n v="2353.2757710000001"/>
    <n v="0"/>
    <n v="2693.6292060000001"/>
    <n v="2364.7370799999999"/>
    <n v="2353.2757710000001"/>
  </r>
  <r>
    <n v="938705"/>
    <x v="6"/>
    <x v="63"/>
    <x v="3"/>
    <x v="0"/>
    <n v="375.59937100000002"/>
    <n v="0"/>
    <n v="399.41609999999997"/>
    <n v="375.61090000000002"/>
    <n v="375.59937100000002"/>
  </r>
  <r>
    <n v="938706"/>
    <x v="6"/>
    <x v="63"/>
    <x v="3"/>
    <x v="1"/>
    <n v="360.23675700000001"/>
    <n v="0"/>
    <n v="375.59937100000002"/>
    <n v="369.063942"/>
    <n v="360.23675700000001"/>
  </r>
  <r>
    <n v="938707"/>
    <x v="6"/>
    <x v="63"/>
    <x v="3"/>
    <x v="2"/>
    <n v="0"/>
    <n v="313.66908899999999"/>
    <n v="360.23675700000001"/>
    <n v="350.87060100000002"/>
    <n v="313.66908899999999"/>
  </r>
  <r>
    <n v="938708"/>
    <x v="6"/>
    <x v="63"/>
    <x v="3"/>
    <x v="3"/>
    <n v="470.69206100000002"/>
    <n v="0"/>
    <n v="500.53333600000002"/>
    <n v="470.701549"/>
    <n v="470.69206100000002"/>
  </r>
  <r>
    <n v="938709"/>
    <x v="6"/>
    <x v="64"/>
    <x v="0"/>
    <x v="0"/>
    <n v="163198.236297"/>
    <n v="0"/>
    <n v="220113.33499999999"/>
    <n v="163390.12857100001"/>
    <n v="163198.236297"/>
  </r>
  <r>
    <n v="938710"/>
    <x v="6"/>
    <x v="64"/>
    <x v="0"/>
    <x v="1"/>
    <n v="149424.945828"/>
    <n v="0"/>
    <n v="163198.236297"/>
    <n v="149881.26021499999"/>
    <n v="149424.945828"/>
  </r>
  <r>
    <n v="938711"/>
    <x v="6"/>
    <x v="64"/>
    <x v="0"/>
    <x v="2"/>
    <n v="128530.42908099999"/>
    <n v="1237.6422170000001"/>
    <n v="149424.945828"/>
    <n v="131508.89482300001"/>
    <n v="129768.071298"/>
  </r>
  <r>
    <n v="938712"/>
    <x v="6"/>
    <x v="64"/>
    <x v="0"/>
    <x v="3"/>
    <n v="163257.18375299999"/>
    <n v="0"/>
    <n v="220113.33499999999"/>
    <n v="163390.12857100001"/>
    <n v="163257.18375299999"/>
  </r>
  <r>
    <n v="938713"/>
    <x v="6"/>
    <x v="64"/>
    <x v="1"/>
    <x v="0"/>
    <n v="249969.454065"/>
    <n v="0"/>
    <n v="308127.28909999999"/>
    <n v="250260.984207"/>
    <n v="249969.454065"/>
  </r>
  <r>
    <n v="938714"/>
    <x v="6"/>
    <x v="64"/>
    <x v="1"/>
    <x v="1"/>
    <n v="234131.29128500001"/>
    <n v="0"/>
    <n v="249969.454065"/>
    <n v="235546.21656500001"/>
    <n v="234131.29128500001"/>
  </r>
  <r>
    <n v="938715"/>
    <x v="6"/>
    <x v="64"/>
    <x v="1"/>
    <x v="2"/>
    <n v="197077.39300499999"/>
    <n v="12916.524256999999"/>
    <n v="234131.29128500001"/>
    <n v="214159.892139"/>
    <n v="209993.917261"/>
  </r>
  <r>
    <n v="938716"/>
    <x v="6"/>
    <x v="64"/>
    <x v="1"/>
    <x v="3"/>
    <n v="104308.64163699999"/>
    <n v="0"/>
    <n v="128530.42908099999"/>
    <n v="104392.41449900001"/>
    <n v="104308.64163699999"/>
  </r>
  <r>
    <n v="938717"/>
    <x v="6"/>
    <x v="64"/>
    <x v="2"/>
    <x v="0"/>
    <n v="144339.720115"/>
    <n v="0"/>
    <n v="166726.83869999999"/>
    <n v="146369.491695"/>
    <n v="144339.720115"/>
  </r>
  <r>
    <n v="938718"/>
    <x v="6"/>
    <x v="64"/>
    <x v="2"/>
    <x v="1"/>
    <n v="138247.83626899999"/>
    <n v="0"/>
    <n v="144339.720115"/>
    <n v="139071.320331"/>
    <n v="138247.83626899999"/>
  </r>
  <r>
    <n v="938719"/>
    <x v="6"/>
    <x v="64"/>
    <x v="2"/>
    <x v="2"/>
    <n v="95513.56452"/>
    <n v="22789.028321999998"/>
    <n v="138247.83626899999"/>
    <n v="130740.97876"/>
    <n v="118302.592842"/>
  </r>
  <r>
    <n v="938720"/>
    <x v="6"/>
    <x v="64"/>
    <x v="2"/>
    <x v="3"/>
    <n v="171456.89699400001"/>
    <n v="0"/>
    <n v="197077.39300499999"/>
    <n v="173014.243319"/>
    <n v="171456.89699400001"/>
  </r>
  <r>
    <n v="938721"/>
    <x v="6"/>
    <x v="64"/>
    <x v="3"/>
    <x v="0"/>
    <n v="20394.983357000001"/>
    <n v="0"/>
    <n v="22467.47"/>
    <n v="21128.408788000001"/>
    <n v="20394.983357000001"/>
  </r>
  <r>
    <n v="938722"/>
    <x v="6"/>
    <x v="64"/>
    <x v="3"/>
    <x v="1"/>
    <n v="19952.094244"/>
    <n v="0"/>
    <n v="20394.983357000001"/>
    <n v="20040.110646000001"/>
    <n v="19952.094244"/>
  </r>
  <r>
    <n v="938723"/>
    <x v="6"/>
    <x v="64"/>
    <x v="3"/>
    <x v="2"/>
    <n v="0"/>
    <n v="9589.9175909999994"/>
    <n v="19952.094244"/>
    <n v="19433.339792999999"/>
    <n v="9589.9175909999994"/>
  </r>
  <r>
    <n v="938724"/>
    <x v="6"/>
    <x v="64"/>
    <x v="3"/>
    <x v="3"/>
    <n v="87797.782833999998"/>
    <n v="0"/>
    <n v="95513.56452"/>
    <n v="89820.956074999995"/>
    <n v="87797.782833999998"/>
  </r>
  <r>
    <n v="938725"/>
    <x v="6"/>
    <x v="65"/>
    <x v="0"/>
    <x v="0"/>
    <n v="8588.4695179999999"/>
    <n v="0"/>
    <n v="11583.683199999999"/>
    <n v="8598.5680389999998"/>
    <n v="8588.4695179999999"/>
  </r>
  <r>
    <n v="938726"/>
    <x v="6"/>
    <x v="65"/>
    <x v="0"/>
    <x v="1"/>
    <n v="7863.6364059999996"/>
    <n v="0"/>
    <n v="8588.4695179999999"/>
    <n v="7887.6504050000003"/>
    <n v="7863.6364059999996"/>
  </r>
  <r>
    <n v="938727"/>
    <x v="6"/>
    <x v="65"/>
    <x v="0"/>
    <x v="2"/>
    <n v="6764.0416789999999"/>
    <n v="65.132153000000002"/>
    <n v="7863.6364059999996"/>
    <n v="6920.7864010000003"/>
    <n v="6829.1738320000004"/>
  </r>
  <r>
    <n v="938728"/>
    <x v="6"/>
    <x v="65"/>
    <x v="0"/>
    <x v="3"/>
    <n v="8591.5716859999993"/>
    <n v="0"/>
    <n v="11583.683199999999"/>
    <n v="8598.5680389999998"/>
    <n v="8591.5716859999993"/>
  </r>
  <r>
    <n v="938729"/>
    <x v="6"/>
    <x v="65"/>
    <x v="1"/>
    <x v="0"/>
    <n v="12531.228778000001"/>
    <n v="0"/>
    <n v="15446.741550000001"/>
    <n v="12545.843487"/>
    <n v="12531.228778000001"/>
  </r>
  <r>
    <n v="938730"/>
    <x v="6"/>
    <x v="65"/>
    <x v="1"/>
    <x v="1"/>
    <n v="11737.245201"/>
    <n v="0"/>
    <n v="12531.228778000001"/>
    <n v="11808.176877"/>
    <n v="11737.245201"/>
  </r>
  <r>
    <n v="938731"/>
    <x v="6"/>
    <x v="65"/>
    <x v="1"/>
    <x v="2"/>
    <n v="9874.2178480000002"/>
    <n v="647.15984100000003"/>
    <n v="11737.245201"/>
    <n v="10736.058185"/>
    <n v="10521.377689000001"/>
  </r>
  <r>
    <n v="938732"/>
    <x v="6"/>
    <x v="65"/>
    <x v="1"/>
    <x v="3"/>
    <n v="5489.3460210000003"/>
    <n v="0"/>
    <n v="6764.0416789999999"/>
    <n v="5493.7546519999996"/>
    <n v="5489.3460210000003"/>
  </r>
  <r>
    <n v="938733"/>
    <x v="6"/>
    <x v="65"/>
    <x v="2"/>
    <x v="0"/>
    <n v="7599.2400019999995"/>
    <n v="0"/>
    <n v="8777.8835999999992"/>
    <n v="7706.1040119999998"/>
    <n v="7599.2400019999995"/>
  </r>
  <r>
    <n v="938734"/>
    <x v="6"/>
    <x v="65"/>
    <x v="2"/>
    <x v="1"/>
    <n v="7278.5127110000003"/>
    <n v="0"/>
    <n v="7599.2400019999995"/>
    <n v="7321.8677420000004"/>
    <n v="7278.5127110000003"/>
  </r>
  <r>
    <n v="938735"/>
    <x v="6"/>
    <x v="65"/>
    <x v="2"/>
    <x v="2"/>
    <n v="5026.3013119999996"/>
    <n v="1199.2487510000001"/>
    <n v="7278.5127110000003"/>
    <n v="6883.289471"/>
    <n v="6225.5500629999997"/>
  </r>
  <r>
    <n v="938736"/>
    <x v="6"/>
    <x v="65"/>
    <x v="2"/>
    <x v="3"/>
    <n v="8590.5477370000008"/>
    <n v="0"/>
    <n v="9874.2178480000002"/>
    <n v="8668.5758490000007"/>
    <n v="8590.5477370000008"/>
  </r>
  <r>
    <n v="938737"/>
    <x v="6"/>
    <x v="65"/>
    <x v="3"/>
    <x v="0"/>
    <n v="1060.9809029999999"/>
    <n v="0"/>
    <n v="1168.7951"/>
    <n v="1099.134912"/>
    <n v="1060.9809029999999"/>
  </r>
  <r>
    <n v="938738"/>
    <x v="6"/>
    <x v="65"/>
    <x v="3"/>
    <x v="1"/>
    <n v="1037.9410760000001"/>
    <n v="0"/>
    <n v="1060.9809029999999"/>
    <n v="1042.5198350000001"/>
    <n v="1037.9410760000001"/>
  </r>
  <r>
    <n v="938739"/>
    <x v="6"/>
    <x v="65"/>
    <x v="3"/>
    <x v="2"/>
    <n v="0"/>
    <n v="497.10728899999998"/>
    <n v="1037.9410760000001"/>
    <n v="1010.954608"/>
    <n v="497.10728899999998"/>
  </r>
  <r>
    <n v="938740"/>
    <x v="6"/>
    <x v="65"/>
    <x v="3"/>
    <x v="3"/>
    <n v="4620.2663810000004"/>
    <n v="0"/>
    <n v="5026.3013119999996"/>
    <n v="4726.7337539999999"/>
    <n v="4620.2663810000004"/>
  </r>
  <r>
    <n v="938741"/>
    <x v="6"/>
    <x v="66"/>
    <x v="0"/>
    <x v="0"/>
    <n v="2553.2030519999998"/>
    <n v="0"/>
    <n v="3442.4609999999998"/>
    <n v="2555.3388"/>
    <n v="2553.2030519999998"/>
  </r>
  <r>
    <n v="938742"/>
    <x v="6"/>
    <x v="66"/>
    <x v="0"/>
    <x v="1"/>
    <n v="2341.5633109999999"/>
    <n v="0"/>
    <n v="2553.2030519999998"/>
    <n v="2344.8616830000001"/>
    <n v="2341.5633109999999"/>
  </r>
  <r>
    <n v="938743"/>
    <x v="6"/>
    <x v="66"/>
    <x v="0"/>
    <x v="2"/>
    <n v="2038.2487920000001"/>
    <n v="6.6892170000000002"/>
    <n v="2341.5633109999999"/>
    <n v="2060.80987"/>
    <n v="2044.938009"/>
  </r>
  <r>
    <n v="938744"/>
    <x v="6"/>
    <x v="66"/>
    <x v="0"/>
    <x v="3"/>
    <n v="2553.8846309999999"/>
    <n v="0"/>
    <n v="3442.4609999999998"/>
    <n v="2555.3388"/>
    <n v="2553.8846309999999"/>
  </r>
  <r>
    <n v="938745"/>
    <x v="6"/>
    <x v="66"/>
    <x v="1"/>
    <x v="0"/>
    <n v="2555.720906"/>
    <n v="0"/>
    <n v="3149.1522500000001"/>
    <n v="2557.7414570000001"/>
    <n v="2555.720906"/>
  </r>
  <r>
    <n v="938746"/>
    <x v="6"/>
    <x v="66"/>
    <x v="1"/>
    <x v="1"/>
    <n v="2405.0539640000002"/>
    <n v="0"/>
    <n v="2555.720906"/>
    <n v="2408.2558100000001"/>
    <n v="2405.0539640000002"/>
  </r>
  <r>
    <n v="938747"/>
    <x v="6"/>
    <x v="66"/>
    <x v="1"/>
    <x v="2"/>
    <n v="1887.9468649999999"/>
    <n v="205.00280900000001"/>
    <n v="2405.0539640000002"/>
    <n v="2199.902861"/>
    <n v="2092.949674"/>
  </r>
  <r>
    <n v="938748"/>
    <x v="6"/>
    <x v="66"/>
    <x v="1"/>
    <x v="3"/>
    <n v="1654.566071"/>
    <n v="0"/>
    <n v="2038.2487920000001"/>
    <n v="1655.4656689999999"/>
    <n v="1654.566071"/>
  </r>
  <r>
    <n v="938749"/>
    <x v="6"/>
    <x v="66"/>
    <x v="2"/>
    <x v="0"/>
    <n v="1724.218711"/>
    <n v="0"/>
    <n v="1974.4953"/>
    <n v="1733.4094239999999"/>
    <n v="1724.218711"/>
  </r>
  <r>
    <n v="938750"/>
    <x v="6"/>
    <x v="66"/>
    <x v="2"/>
    <x v="1"/>
    <n v="1655.493907"/>
    <n v="0"/>
    <n v="1724.218711"/>
    <n v="1661.2847280000001"/>
    <n v="1655.493907"/>
  </r>
  <r>
    <n v="938751"/>
    <x v="6"/>
    <x v="66"/>
    <x v="2"/>
    <x v="2"/>
    <n v="882.60954500000003"/>
    <n v="541.994957"/>
    <n v="1655.493907"/>
    <n v="1565.600588"/>
    <n v="1424.6045019999999"/>
  </r>
  <r>
    <n v="938752"/>
    <x v="6"/>
    <x v="66"/>
    <x v="2"/>
    <x v="3"/>
    <n v="1653.580115"/>
    <n v="0"/>
    <n v="1887.9468649999999"/>
    <n v="1657.428553"/>
    <n v="1653.580115"/>
  </r>
  <r>
    <n v="938753"/>
    <x v="6"/>
    <x v="66"/>
    <x v="3"/>
    <x v="0"/>
    <n v="160.75287499999999"/>
    <n v="0"/>
    <n v="181.8852"/>
    <n v="171.04484199999999"/>
    <n v="160.75287499999999"/>
  </r>
  <r>
    <n v="938754"/>
    <x v="6"/>
    <x v="66"/>
    <x v="3"/>
    <x v="1"/>
    <n v="157.228003"/>
    <n v="0"/>
    <n v="160.75287499999999"/>
    <n v="157.95577499999999"/>
    <n v="157.228003"/>
  </r>
  <r>
    <n v="938755"/>
    <x v="6"/>
    <x v="66"/>
    <x v="3"/>
    <x v="2"/>
    <n v="0"/>
    <n v="120.997783"/>
    <n v="157.228003"/>
    <n v="153.140075"/>
    <n v="120.997783"/>
  </r>
  <r>
    <n v="938756"/>
    <x v="6"/>
    <x v="66"/>
    <x v="3"/>
    <x v="3"/>
    <n v="807.07414600000004"/>
    <n v="0"/>
    <n v="882.60954500000003"/>
    <n v="830.00601600000005"/>
    <n v="807.07414600000004"/>
  </r>
  <r>
    <n v="938757"/>
    <x v="6"/>
    <x v="67"/>
    <x v="0"/>
    <x v="0"/>
    <n v="3249.693585"/>
    <n v="0"/>
    <n v="4381.5330000000004"/>
    <n v="3252.4119460000002"/>
    <n v="3249.693585"/>
  </r>
  <r>
    <n v="938758"/>
    <x v="6"/>
    <x v="67"/>
    <x v="0"/>
    <x v="1"/>
    <n v="2980.320451"/>
    <n v="0"/>
    <n v="3249.693585"/>
    <n v="2984.5185879999999"/>
    <n v="2980.320451"/>
  </r>
  <r>
    <n v="938759"/>
    <x v="6"/>
    <x v="67"/>
    <x v="0"/>
    <x v="2"/>
    <n v="2594.264494"/>
    <n v="8.5139750000000003"/>
    <n v="2980.320451"/>
    <n v="2622.9800289999998"/>
    <n v="2602.7784689999999"/>
  </r>
  <r>
    <n v="938760"/>
    <x v="6"/>
    <x v="67"/>
    <x v="0"/>
    <x v="3"/>
    <n v="3250.5610919999999"/>
    <n v="0"/>
    <n v="4381.5330000000004"/>
    <n v="3252.4119460000002"/>
    <n v="3250.5610919999999"/>
  </r>
  <r>
    <n v="938761"/>
    <x v="6"/>
    <x v="67"/>
    <x v="1"/>
    <x v="0"/>
    <n v="150.475584"/>
    <n v="0"/>
    <n v="185.41560000000001"/>
    <n v="150.59455"/>
    <n v="150.475584"/>
  </r>
  <r>
    <n v="938762"/>
    <x v="6"/>
    <x v="67"/>
    <x v="1"/>
    <x v="1"/>
    <n v="141.604625"/>
    <n v="0"/>
    <n v="150.475584"/>
    <n v="141.79314299999999"/>
    <n v="141.604625"/>
  </r>
  <r>
    <n v="938763"/>
    <x v="6"/>
    <x v="67"/>
    <x v="1"/>
    <x v="2"/>
    <n v="110.51315700000001"/>
    <n v="12.000076999999999"/>
    <n v="141.604625"/>
    <n v="129.52575100000001"/>
    <n v="122.513234"/>
  </r>
  <r>
    <n v="938764"/>
    <x v="6"/>
    <x v="67"/>
    <x v="1"/>
    <x v="3"/>
    <n v="2105.9166220000002"/>
    <n v="0"/>
    <n v="2594.264494"/>
    <n v="2107.0616220000002"/>
    <n v="2105.9166220000002"/>
  </r>
  <r>
    <n v="938765"/>
    <x v="6"/>
    <x v="67"/>
    <x v="2"/>
    <x v="0"/>
    <n v="102.883838"/>
    <n v="0"/>
    <n v="117.81780000000001"/>
    <n v="103.432247"/>
    <n v="102.883838"/>
  </r>
  <r>
    <n v="938766"/>
    <x v="6"/>
    <x v="67"/>
    <x v="2"/>
    <x v="1"/>
    <n v="98.783040999999997"/>
    <n v="0"/>
    <n v="102.883838"/>
    <n v="99.128578000000005"/>
    <n v="98.783040999999997"/>
  </r>
  <r>
    <n v="938767"/>
    <x v="6"/>
    <x v="67"/>
    <x v="2"/>
    <x v="2"/>
    <n v="52.104686000000001"/>
    <n v="31.996569000000001"/>
    <n v="98.783040999999997"/>
    <n v="93.419122000000002"/>
    <n v="84.101254999999995"/>
  </r>
  <r>
    <n v="938768"/>
    <x v="6"/>
    <x v="67"/>
    <x v="2"/>
    <x v="3"/>
    <n v="96.794228000000004"/>
    <n v="0"/>
    <n v="110.51315700000001"/>
    <n v="97.019501000000005"/>
    <n v="96.794228000000004"/>
  </r>
  <r>
    <n v="938769"/>
    <x v="6"/>
    <x v="67"/>
    <x v="3"/>
    <x v="0"/>
    <n v="9.4875340000000001"/>
    <n v="0"/>
    <n v="10.73475"/>
    <n v="10.094958999999999"/>
    <n v="9.4875340000000001"/>
  </r>
  <r>
    <n v="938770"/>
    <x v="6"/>
    <x v="67"/>
    <x v="3"/>
    <x v="1"/>
    <n v="9.2794980000000002"/>
    <n v="0"/>
    <n v="9.4875340000000001"/>
    <n v="9.3224499999999999"/>
    <n v="9.2794980000000002"/>
  </r>
  <r>
    <n v="938771"/>
    <x v="6"/>
    <x v="67"/>
    <x v="3"/>
    <x v="2"/>
    <n v="0"/>
    <n v="6.9996859999999996"/>
    <n v="9.2794980000000002"/>
    <n v="9.0382309999999997"/>
    <n v="6.9996859999999996"/>
  </r>
  <r>
    <n v="938772"/>
    <x v="6"/>
    <x v="67"/>
    <x v="3"/>
    <x v="3"/>
    <n v="47.645468000000001"/>
    <n v="0"/>
    <n v="52.104686000000001"/>
    <n v="48.999246999999997"/>
    <n v="47.645468000000001"/>
  </r>
  <r>
    <n v="940951"/>
    <x v="7"/>
    <x v="0"/>
    <x v="0"/>
    <x v="0"/>
    <n v="7259.0032140000003"/>
    <n v="0"/>
    <n v="9796.4392499999994"/>
    <n v="7271.896855"/>
    <n v="7259.0032140000003"/>
  </r>
  <r>
    <n v="940952"/>
    <x v="7"/>
    <x v="0"/>
    <x v="0"/>
    <x v="1"/>
    <n v="6657.0933539999996"/>
    <n v="0"/>
    <n v="7259.0032140000003"/>
    <n v="6666.6685520000001"/>
    <n v="6657.0933539999996"/>
  </r>
  <r>
    <n v="940953"/>
    <x v="7"/>
    <x v="0"/>
    <x v="0"/>
    <x v="2"/>
    <n v="5806.2789270000003"/>
    <n v="22.813143"/>
    <n v="6657.0933539999996"/>
    <n v="5858.9078609999997"/>
    <n v="5829.0920699999997"/>
  </r>
  <r>
    <n v="940954"/>
    <x v="7"/>
    <x v="0"/>
    <x v="0"/>
    <x v="3"/>
    <n v="7263.9422000000004"/>
    <n v="0"/>
    <n v="9796.4392499999994"/>
    <n v="7271.896855"/>
    <n v="7263.9422000000004"/>
  </r>
  <r>
    <n v="940955"/>
    <x v="7"/>
    <x v="0"/>
    <x v="1"/>
    <x v="0"/>
    <n v="21321.980866000002"/>
    <n v="0"/>
    <n v="26438.1018"/>
    <n v="21473.026281999999"/>
    <n v="21321.980866000002"/>
  </r>
  <r>
    <n v="940956"/>
    <x v="7"/>
    <x v="0"/>
    <x v="1"/>
    <x v="1"/>
    <n v="19796.038410000001"/>
    <n v="0"/>
    <n v="21321.980866000002"/>
    <n v="20091.702570000001"/>
    <n v="19796.038410000001"/>
  </r>
  <r>
    <n v="940957"/>
    <x v="7"/>
    <x v="0"/>
    <x v="1"/>
    <x v="2"/>
    <n v="16009.426242"/>
    <n v="1380.26803"/>
    <n v="19796.038410000001"/>
    <n v="18107.436334000002"/>
    <n v="17389.694272000001"/>
  </r>
  <r>
    <n v="940958"/>
    <x v="7"/>
    <x v="0"/>
    <x v="1"/>
    <x v="3"/>
    <n v="4703.0499360000003"/>
    <n v="0"/>
    <n v="5806.2789270000003"/>
    <n v="4715.8597440000003"/>
    <n v="4703.0499360000003"/>
  </r>
  <r>
    <n v="940959"/>
    <x v="7"/>
    <x v="0"/>
    <x v="2"/>
    <x v="0"/>
    <n v="2792.9788840000001"/>
    <n v="0"/>
    <n v="3306.576"/>
    <n v="2902.8430699999999"/>
    <n v="2792.9788840000001"/>
  </r>
  <r>
    <n v="940960"/>
    <x v="7"/>
    <x v="0"/>
    <x v="2"/>
    <x v="1"/>
    <n v="2470.4935519999999"/>
    <n v="0"/>
    <n v="2792.9788840000001"/>
    <n v="2691.035155"/>
    <n v="2470.4935519999999"/>
  </r>
  <r>
    <n v="940961"/>
    <x v="7"/>
    <x v="0"/>
    <x v="2"/>
    <x v="2"/>
    <n v="318.97760699999998"/>
    <n v="1848.407553"/>
    <n v="2470.4935519999999"/>
    <n v="2336.3457520000002"/>
    <n v="2167.3851599999998"/>
  </r>
  <r>
    <n v="940962"/>
    <x v="7"/>
    <x v="0"/>
    <x v="2"/>
    <x v="3"/>
    <n v="13872.228810000001"/>
    <n v="0"/>
    <n v="16009.426242"/>
    <n v="14054.675298"/>
    <n v="13872.228810000001"/>
  </r>
  <r>
    <n v="940963"/>
    <x v="7"/>
    <x v="0"/>
    <x v="3"/>
    <x v="0"/>
    <n v="44.531306999999998"/>
    <n v="0"/>
    <n v="49.979599999999998"/>
    <n v="47.000816"/>
    <n v="44.531306999999998"/>
  </r>
  <r>
    <n v="940964"/>
    <x v="7"/>
    <x v="0"/>
    <x v="3"/>
    <x v="1"/>
    <n v="42.075566000000002"/>
    <n v="0"/>
    <n v="44.531306999999998"/>
    <n v="43.756461999999999"/>
    <n v="42.075566000000002"/>
  </r>
  <r>
    <n v="940965"/>
    <x v="7"/>
    <x v="0"/>
    <x v="3"/>
    <x v="2"/>
    <n v="0"/>
    <n v="37.190570000000001"/>
    <n v="42.075566000000002"/>
    <n v="40.981600999999998"/>
    <n v="37.190570000000001"/>
  </r>
  <r>
    <n v="940966"/>
    <x v="7"/>
    <x v="0"/>
    <x v="3"/>
    <x v="3"/>
    <n v="293.859398"/>
    <n v="0"/>
    <n v="318.97760699999998"/>
    <n v="299.96654100000001"/>
    <n v="293.859398"/>
  </r>
  <r>
    <n v="940967"/>
    <x v="7"/>
    <x v="1"/>
    <x v="0"/>
    <x v="0"/>
    <n v="84521.497197999997"/>
    <n v="0"/>
    <n v="114066.58575"/>
    <n v="84671.626602000004"/>
    <n v="84521.497197999997"/>
  </r>
  <r>
    <n v="940968"/>
    <x v="7"/>
    <x v="1"/>
    <x v="0"/>
    <x v="1"/>
    <n v="77513.052506000007"/>
    <n v="0"/>
    <n v="84521.497197999997"/>
    <n v="77624.543025999999"/>
    <n v="77513.052506000007"/>
  </r>
  <r>
    <n v="940969"/>
    <x v="7"/>
    <x v="1"/>
    <x v="0"/>
    <x v="2"/>
    <n v="67606.443138000002"/>
    <n v="265.62889200000001"/>
    <n v="77513.052506000007"/>
    <n v="68219.237510000006"/>
    <n v="67872.072029999996"/>
  </r>
  <r>
    <n v="940970"/>
    <x v="7"/>
    <x v="1"/>
    <x v="0"/>
    <x v="3"/>
    <n v="84579.005160999994"/>
    <n v="0"/>
    <n v="114066.58575"/>
    <n v="84671.626602000004"/>
    <n v="84579.005160999994"/>
  </r>
  <r>
    <n v="940971"/>
    <x v="7"/>
    <x v="1"/>
    <x v="1"/>
    <x v="0"/>
    <n v="197091.81676799999"/>
    <n v="0"/>
    <n v="244488.2715"/>
    <n v="198573.37411199999"/>
    <n v="197091.81676799999"/>
  </r>
  <r>
    <n v="940972"/>
    <x v="7"/>
    <x v="1"/>
    <x v="1"/>
    <x v="1"/>
    <n v="182975.49329000001"/>
    <n v="0"/>
    <n v="197091.81676799999"/>
    <n v="185719.61893999999"/>
    <n v="182975.49329000001"/>
  </r>
  <r>
    <n v="940973"/>
    <x v="7"/>
    <x v="1"/>
    <x v="1"/>
    <x v="2"/>
    <n v="147499.27687100001"/>
    <n v="12716.791547000001"/>
    <n v="182975.49329000001"/>
    <n v="167367.683712"/>
    <n v="160216.06841800001"/>
  </r>
  <r>
    <n v="940974"/>
    <x v="7"/>
    <x v="1"/>
    <x v="1"/>
    <x v="3"/>
    <n v="54713.452913000001"/>
    <n v="0"/>
    <n v="67606.443138000002"/>
    <n v="54909.953115999997"/>
    <n v="54713.452913000001"/>
  </r>
  <r>
    <n v="940975"/>
    <x v="7"/>
    <x v="1"/>
    <x v="2"/>
    <x v="0"/>
    <n v="26011.604786"/>
    <n v="0"/>
    <n v="30822.011999999999"/>
    <n v="27058.644335000001"/>
    <n v="26011.604786"/>
  </r>
  <r>
    <n v="940976"/>
    <x v="7"/>
    <x v="1"/>
    <x v="2"/>
    <x v="1"/>
    <n v="23005.827735999999"/>
    <n v="0"/>
    <n v="26011.604786"/>
    <n v="25062.181212"/>
    <n v="23005.827735999999"/>
  </r>
  <r>
    <n v="940977"/>
    <x v="7"/>
    <x v="1"/>
    <x v="2"/>
    <x v="2"/>
    <n v="2942.069735"/>
    <n v="17048.669889000001"/>
    <n v="23005.827735999999"/>
    <n v="21756.611290000001"/>
    <n v="19990.739624000002"/>
  </r>
  <r>
    <n v="940978"/>
    <x v="7"/>
    <x v="1"/>
    <x v="2"/>
    <x v="3"/>
    <n v="127539.44093"/>
    <n v="0"/>
    <n v="147499.27687100001"/>
    <n v="129489.615165"/>
    <n v="127539.44093"/>
  </r>
  <r>
    <n v="940979"/>
    <x v="7"/>
    <x v="1"/>
    <x v="3"/>
    <x v="0"/>
    <n v="415.45685099999997"/>
    <n v="0"/>
    <n v="466.28694999999999"/>
    <n v="438.49624799999998"/>
    <n v="415.45685099999997"/>
  </r>
  <r>
    <n v="940980"/>
    <x v="7"/>
    <x v="1"/>
    <x v="3"/>
    <x v="1"/>
    <n v="392.54590100000001"/>
    <n v="0"/>
    <n v="415.45685099999997"/>
    <n v="408.22790199999997"/>
    <n v="392.54590100000001"/>
  </r>
  <r>
    <n v="940981"/>
    <x v="7"/>
    <x v="1"/>
    <x v="3"/>
    <x v="2"/>
    <n v="0"/>
    <n v="339.92906199999999"/>
    <n v="392.54590100000001"/>
    <n v="382.33970799999997"/>
    <n v="339.92906199999999"/>
  </r>
  <r>
    <n v="940982"/>
    <x v="7"/>
    <x v="1"/>
    <x v="3"/>
    <x v="3"/>
    <n v="2704.6425680000002"/>
    <n v="0"/>
    <n v="2942.069735"/>
    <n v="2766.7223789999998"/>
    <n v="2704.6425680000002"/>
  </r>
  <r>
    <n v="940983"/>
    <x v="7"/>
    <x v="2"/>
    <x v="0"/>
    <x v="0"/>
    <n v="2031.891648"/>
    <n v="0"/>
    <n v="2741.9175"/>
    <n v="2035.32536"/>
    <n v="2031.891648"/>
  </r>
  <r>
    <n v="940984"/>
    <x v="7"/>
    <x v="2"/>
    <x v="0"/>
    <x v="1"/>
    <n v="1862.325053"/>
    <n v="0"/>
    <n v="2031.891648"/>
    <n v="1866.0892899999999"/>
    <n v="1862.325053"/>
  </r>
  <r>
    <n v="940985"/>
    <x v="7"/>
    <x v="2"/>
    <x v="0"/>
    <x v="2"/>
    <n v="1594.071017"/>
    <n v="36.261963999999999"/>
    <n v="1862.325053"/>
    <n v="1639.032279"/>
    <n v="1630.332981"/>
  </r>
  <r>
    <n v="940986"/>
    <x v="7"/>
    <x v="2"/>
    <x v="0"/>
    <x v="3"/>
    <n v="2033.747779"/>
    <n v="0"/>
    <n v="2741.9175"/>
    <n v="2035.32536"/>
    <n v="2033.747779"/>
  </r>
  <r>
    <n v="940987"/>
    <x v="7"/>
    <x v="2"/>
    <x v="1"/>
    <x v="0"/>
    <n v="2117.3367410000001"/>
    <n v="0"/>
    <n v="2612.6082000000001"/>
    <n v="2121.96038"/>
    <n v="2117.3367410000001"/>
  </r>
  <r>
    <n v="940988"/>
    <x v="7"/>
    <x v="2"/>
    <x v="1"/>
    <x v="1"/>
    <n v="1776.787167"/>
    <n v="0"/>
    <n v="2117.3367410000001"/>
    <n v="1995.1664109999999"/>
    <n v="1776.787167"/>
  </r>
  <r>
    <n v="940989"/>
    <x v="7"/>
    <x v="2"/>
    <x v="1"/>
    <x v="2"/>
    <n v="1266.91005"/>
    <n v="232.01226399999999"/>
    <n v="1776.787167"/>
    <n v="1625.227222"/>
    <n v="1498.9223139999999"/>
  </r>
  <r>
    <n v="940990"/>
    <x v="7"/>
    <x v="2"/>
    <x v="1"/>
    <x v="3"/>
    <n v="1293.646311"/>
    <n v="0"/>
    <n v="1594.071017"/>
    <n v="1294.7044800000001"/>
    <n v="1293.646311"/>
  </r>
  <r>
    <n v="940991"/>
    <x v="7"/>
    <x v="2"/>
    <x v="2"/>
    <x v="0"/>
    <n v="1476.5480829999999"/>
    <n v="0"/>
    <n v="1876.3126"/>
    <n v="1647.2148319999999"/>
    <n v="1476.5480829999999"/>
  </r>
  <r>
    <n v="940992"/>
    <x v="7"/>
    <x v="2"/>
    <x v="2"/>
    <x v="1"/>
    <n v="1303.6050150000001"/>
    <n v="0.51480099999999995"/>
    <n v="1476.5480829999999"/>
    <n v="1422.654078"/>
    <n v="1304.119817"/>
  </r>
  <r>
    <n v="940993"/>
    <x v="7"/>
    <x v="2"/>
    <x v="2"/>
    <x v="2"/>
    <n v="153.38639000000001"/>
    <n v="1034.9067700000001"/>
    <n v="1303.6050150000001"/>
    <n v="1232.8192630000001"/>
    <n v="1188.2931610000001"/>
  </r>
  <r>
    <n v="940994"/>
    <x v="7"/>
    <x v="2"/>
    <x v="2"/>
    <x v="3"/>
    <n v="1074.16401"/>
    <n v="0"/>
    <n v="1266.91005"/>
    <n v="1112.220333"/>
    <n v="1074.16401"/>
  </r>
  <r>
    <n v="940995"/>
    <x v="7"/>
    <x v="2"/>
    <x v="3"/>
    <x v="0"/>
    <n v="213.66938200000001"/>
    <n v="0"/>
    <n v="300.35820000000001"/>
    <n v="282.45685099999997"/>
    <n v="213.66938200000001"/>
  </r>
  <r>
    <n v="940996"/>
    <x v="7"/>
    <x v="2"/>
    <x v="3"/>
    <x v="1"/>
    <n v="196.666358"/>
    <n v="0"/>
    <n v="213.66938200000001"/>
    <n v="209.95153400000001"/>
    <n v="196.666358"/>
  </r>
  <r>
    <n v="940997"/>
    <x v="7"/>
    <x v="2"/>
    <x v="3"/>
    <x v="2"/>
    <n v="0"/>
    <n v="171.99943500000001"/>
    <n v="196.666358"/>
    <n v="191.553033"/>
    <n v="171.99943500000001"/>
  </r>
  <r>
    <n v="940998"/>
    <x v="7"/>
    <x v="2"/>
    <x v="3"/>
    <x v="3"/>
    <n v="131.56625299999999"/>
    <n v="0"/>
    <n v="153.38639000000001"/>
    <n v="144.244561"/>
    <n v="131.56625299999999"/>
  </r>
  <r>
    <n v="940999"/>
    <x v="7"/>
    <x v="3"/>
    <x v="0"/>
    <x v="0"/>
    <n v="3209.8666250000001"/>
    <n v="0"/>
    <n v="4331.5249999999996"/>
    <n v="3215.2910080000001"/>
    <n v="3209.8666250000001"/>
  </r>
  <r>
    <n v="941000"/>
    <x v="7"/>
    <x v="3"/>
    <x v="0"/>
    <x v="1"/>
    <n v="2941.9949820000002"/>
    <n v="0"/>
    <n v="3209.8666250000001"/>
    <n v="2947.9415079999999"/>
    <n v="2941.9949820000002"/>
  </r>
  <r>
    <n v="941001"/>
    <x v="7"/>
    <x v="3"/>
    <x v="0"/>
    <x v="2"/>
    <n v="2518.2225440000002"/>
    <n v="57.284584000000002"/>
    <n v="2941.9949820000002"/>
    <n v="2589.2497840000001"/>
    <n v="2575.5071280000002"/>
  </r>
  <r>
    <n v="941002"/>
    <x v="7"/>
    <x v="3"/>
    <x v="0"/>
    <x v="3"/>
    <n v="3212.7988350000001"/>
    <n v="0"/>
    <n v="4331.5249999999996"/>
    <n v="3215.2910080000001"/>
    <n v="3212.7988350000001"/>
  </r>
  <r>
    <n v="941003"/>
    <x v="7"/>
    <x v="3"/>
    <x v="1"/>
    <x v="0"/>
    <n v="1179.265255"/>
    <n v="0"/>
    <n v="1455.1101000000001"/>
    <n v="1181.8404230000001"/>
    <n v="1179.265255"/>
  </r>
  <r>
    <n v="941004"/>
    <x v="7"/>
    <x v="3"/>
    <x v="1"/>
    <x v="1"/>
    <n v="989.59382900000003"/>
    <n v="0"/>
    <n v="1179.265255"/>
    <n v="1111.22165"/>
    <n v="989.59382900000003"/>
  </r>
  <r>
    <n v="941005"/>
    <x v="7"/>
    <x v="3"/>
    <x v="1"/>
    <x v="2"/>
    <n v="704.44284200000004"/>
    <n v="129.00630100000001"/>
    <n v="989.59382900000003"/>
    <n v="905.18147599999998"/>
    <n v="833.44914200000005"/>
  </r>
  <r>
    <n v="941006"/>
    <x v="7"/>
    <x v="3"/>
    <x v="1"/>
    <x v="3"/>
    <n v="2043.159756"/>
    <n v="0"/>
    <n v="2518.2225440000002"/>
    <n v="2045.30035"/>
    <n v="2043.159756"/>
  </r>
  <r>
    <n v="941007"/>
    <x v="7"/>
    <x v="3"/>
    <x v="2"/>
    <x v="0"/>
    <n v="821.88066400000002"/>
    <n v="0"/>
    <n v="1044.3987999999999"/>
    <n v="916.87770699999999"/>
    <n v="821.88066400000002"/>
  </r>
  <r>
    <n v="941008"/>
    <x v="7"/>
    <x v="3"/>
    <x v="2"/>
    <x v="1"/>
    <n v="725.61657000000002"/>
    <n v="0.28655000000000003"/>
    <n v="821.88066400000002"/>
    <n v="791.88202000000001"/>
    <n v="725.90312100000006"/>
  </r>
  <r>
    <n v="941009"/>
    <x v="7"/>
    <x v="3"/>
    <x v="2"/>
    <x v="2"/>
    <n v="85.378397000000007"/>
    <n v="576.05294000000004"/>
    <n v="725.61657000000002"/>
    <n v="686.21559100000002"/>
    <n v="661.43133699999998"/>
  </r>
  <r>
    <n v="941010"/>
    <x v="7"/>
    <x v="3"/>
    <x v="2"/>
    <x v="3"/>
    <n v="594.068444"/>
    <n v="0"/>
    <n v="704.44284200000004"/>
    <n v="618.43037100000004"/>
    <n v="594.068444"/>
  </r>
  <r>
    <n v="941011"/>
    <x v="7"/>
    <x v="3"/>
    <x v="3"/>
    <x v="0"/>
    <n v="119.257446"/>
    <n v="0"/>
    <n v="167.64195000000001"/>
    <n v="157.65048999999999"/>
    <n v="119.257446"/>
  </r>
  <r>
    <n v="941012"/>
    <x v="7"/>
    <x v="3"/>
    <x v="3"/>
    <x v="1"/>
    <n v="109.767377"/>
    <n v="0"/>
    <n v="119.257446"/>
    <n v="117.182366"/>
    <n v="109.767377"/>
  </r>
  <r>
    <n v="941013"/>
    <x v="7"/>
    <x v="3"/>
    <x v="3"/>
    <x v="2"/>
    <n v="0"/>
    <n v="95.999779000000004"/>
    <n v="109.767377"/>
    <n v="106.913425"/>
    <n v="95.999779000000004"/>
  </r>
  <r>
    <n v="941014"/>
    <x v="7"/>
    <x v="3"/>
    <x v="3"/>
    <x v="3"/>
    <n v="72.810090000000002"/>
    <n v="0"/>
    <n v="85.378397000000007"/>
    <n v="80.289845"/>
    <n v="72.810090000000002"/>
  </r>
  <r>
    <n v="941015"/>
    <x v="7"/>
    <x v="4"/>
    <x v="0"/>
    <x v="0"/>
    <n v="5366.1598020000001"/>
    <n v="0"/>
    <n v="7241.3149999999996"/>
    <n v="5375.2281249999996"/>
    <n v="5366.1598020000001"/>
  </r>
  <r>
    <n v="941016"/>
    <x v="7"/>
    <x v="4"/>
    <x v="0"/>
    <x v="1"/>
    <n v="4918.3399369999997"/>
    <n v="0"/>
    <n v="5366.1598020000001"/>
    <n v="4928.2811620000002"/>
    <n v="4918.3399369999997"/>
  </r>
  <r>
    <n v="941017"/>
    <x v="7"/>
    <x v="4"/>
    <x v="0"/>
    <x v="2"/>
    <n v="4209.8897450000004"/>
    <n v="95.766667999999996"/>
    <n v="4918.3399369999997"/>
    <n v="4328.6309780000001"/>
    <n v="4305.6564129999997"/>
  </r>
  <r>
    <n v="941018"/>
    <x v="7"/>
    <x v="4"/>
    <x v="0"/>
    <x v="3"/>
    <n v="5371.0617840000004"/>
    <n v="0"/>
    <n v="7241.3149999999996"/>
    <n v="5375.2281249999996"/>
    <n v="5371.0617840000004"/>
  </r>
  <r>
    <n v="941019"/>
    <x v="7"/>
    <x v="4"/>
    <x v="1"/>
    <x v="0"/>
    <n v="292.01674300000002"/>
    <n v="0"/>
    <n v="360.32310000000001"/>
    <n v="292.65442200000001"/>
    <n v="292.01674300000002"/>
  </r>
  <r>
    <n v="941020"/>
    <x v="7"/>
    <x v="4"/>
    <x v="1"/>
    <x v="1"/>
    <n v="245.04916600000001"/>
    <n v="0"/>
    <n v="292.01674300000002"/>
    <n v="275.16737699999999"/>
    <n v="245.04916600000001"/>
  </r>
  <r>
    <n v="941021"/>
    <x v="7"/>
    <x v="4"/>
    <x v="1"/>
    <x v="2"/>
    <n v="174.728441"/>
    <n v="31.998436999999999"/>
    <n v="245.04916600000001"/>
    <n v="224.14647199999999"/>
    <n v="206.726877"/>
  </r>
  <r>
    <n v="941022"/>
    <x v="7"/>
    <x v="4"/>
    <x v="1"/>
    <x v="3"/>
    <n v="3416.4778620000002"/>
    <n v="0"/>
    <n v="4209.8897450000004"/>
    <n v="3419.2724509999998"/>
    <n v="3416.4778620000002"/>
  </r>
  <r>
    <n v="941023"/>
    <x v="7"/>
    <x v="4"/>
    <x v="2"/>
    <x v="0"/>
    <n v="172.946271"/>
    <n v="0"/>
    <n v="219.77019999999999"/>
    <n v="192.93625900000001"/>
    <n v="172.946271"/>
  </r>
  <r>
    <n v="941024"/>
    <x v="7"/>
    <x v="4"/>
    <x v="2"/>
    <x v="1"/>
    <n v="152.689661"/>
    <n v="6.0297999999999997E-2"/>
    <n v="172.946271"/>
    <n v="166.63373200000001"/>
    <n v="152.74995899999999"/>
  </r>
  <r>
    <n v="941025"/>
    <x v="7"/>
    <x v="4"/>
    <x v="2"/>
    <x v="2"/>
    <n v="17.965959999999999"/>
    <n v="121.217364"/>
    <n v="152.689661"/>
    <n v="144.39861200000001"/>
    <n v="139.183325"/>
  </r>
  <r>
    <n v="941026"/>
    <x v="7"/>
    <x v="4"/>
    <x v="2"/>
    <x v="3"/>
    <n v="148.14548400000001"/>
    <n v="0"/>
    <n v="174.728441"/>
    <n v="153.39409800000001"/>
    <n v="148.14548400000001"/>
  </r>
  <r>
    <n v="941027"/>
    <x v="7"/>
    <x v="4"/>
    <x v="3"/>
    <x v="0"/>
    <n v="59.629559"/>
    <n v="0"/>
    <n v="83.822149999999993"/>
    <n v="78.826350000000005"/>
    <n v="59.629559"/>
  </r>
  <r>
    <n v="941028"/>
    <x v="7"/>
    <x v="4"/>
    <x v="3"/>
    <x v="1"/>
    <n v="54.884458000000002"/>
    <n v="0"/>
    <n v="59.629559"/>
    <n v="58.592005"/>
    <n v="54.884458000000002"/>
  </r>
  <r>
    <n v="941029"/>
    <x v="7"/>
    <x v="4"/>
    <x v="3"/>
    <x v="2"/>
    <n v="0"/>
    <n v="48.000562000000002"/>
    <n v="54.884458000000002"/>
    <n v="53.457462"/>
    <n v="48.000562000000002"/>
  </r>
  <r>
    <n v="941030"/>
    <x v="7"/>
    <x v="4"/>
    <x v="3"/>
    <x v="3"/>
    <n v="15.410194000000001"/>
    <n v="0"/>
    <n v="17.965959999999999"/>
    <n v="16.895188999999998"/>
    <n v="15.410194000000001"/>
  </r>
  <r>
    <n v="941031"/>
    <x v="7"/>
    <x v="5"/>
    <x v="0"/>
    <x v="0"/>
    <n v="9120.31639"/>
    <n v="0"/>
    <n v="12330.6096"/>
    <n v="9153.0115060000007"/>
    <n v="9120.31639"/>
  </r>
  <r>
    <n v="941032"/>
    <x v="7"/>
    <x v="5"/>
    <x v="0"/>
    <x v="1"/>
    <n v="8339.1582880000005"/>
    <n v="0"/>
    <n v="9120.31639"/>
    <n v="8376.0985729999993"/>
    <n v="8339.1582880000005"/>
  </r>
  <r>
    <n v="941033"/>
    <x v="7"/>
    <x v="5"/>
    <x v="0"/>
    <x v="2"/>
    <n v="7142.6163379999998"/>
    <n v="87.115667999999999"/>
    <n v="8339.1582880000005"/>
    <n v="7339.2932099999998"/>
    <n v="7229.7320060000002"/>
  </r>
  <r>
    <n v="941034"/>
    <x v="7"/>
    <x v="5"/>
    <x v="0"/>
    <x v="3"/>
    <n v="9132.3741200000004"/>
    <n v="0"/>
    <n v="12330.6096"/>
    <n v="9153.0115060000007"/>
    <n v="9132.3741200000004"/>
  </r>
  <r>
    <n v="941035"/>
    <x v="7"/>
    <x v="5"/>
    <x v="1"/>
    <x v="0"/>
    <n v="75440.564817000006"/>
    <n v="0"/>
    <n v="104174.266"/>
    <n v="84610.338845000006"/>
    <n v="75440.564817000006"/>
  </r>
  <r>
    <n v="941036"/>
    <x v="7"/>
    <x v="5"/>
    <x v="1"/>
    <x v="1"/>
    <n v="66288.993319000001"/>
    <n v="1.466345"/>
    <n v="75440.564817000006"/>
    <n v="71087.644226999997"/>
    <n v="66290.459663999995"/>
  </r>
  <r>
    <n v="941037"/>
    <x v="7"/>
    <x v="5"/>
    <x v="1"/>
    <x v="2"/>
    <n v="50766.277271999999"/>
    <n v="4685.7234509999998"/>
    <n v="66288.993319000001"/>
    <n v="60634.542189"/>
    <n v="55452.000721999997"/>
  </r>
  <r>
    <n v="941038"/>
    <x v="7"/>
    <x v="5"/>
    <x v="1"/>
    <x v="3"/>
    <n v="5653.7214620000004"/>
    <n v="0"/>
    <n v="7142.6163379999998"/>
    <n v="5801.2329900000004"/>
    <n v="5653.7214620000004"/>
  </r>
  <r>
    <n v="941039"/>
    <x v="7"/>
    <x v="5"/>
    <x v="2"/>
    <x v="0"/>
    <n v="12390.743627"/>
    <n v="0"/>
    <n v="14488.72315"/>
    <n v="12719.650052999999"/>
    <n v="12390.743627"/>
  </r>
  <r>
    <n v="941040"/>
    <x v="7"/>
    <x v="5"/>
    <x v="2"/>
    <x v="1"/>
    <n v="9674.2222629999997"/>
    <n v="1.47777"/>
    <n v="12390.743627"/>
    <n v="11938.481485"/>
    <n v="9675.7000320000006"/>
  </r>
  <r>
    <n v="941041"/>
    <x v="7"/>
    <x v="5"/>
    <x v="2"/>
    <x v="2"/>
    <n v="2125.2220010000001"/>
    <n v="6574.4735330000003"/>
    <n v="9674.2222629999997"/>
    <n v="9148.911994"/>
    <n v="8699.6955340000004"/>
  </r>
  <r>
    <n v="941042"/>
    <x v="7"/>
    <x v="5"/>
    <x v="2"/>
    <x v="3"/>
    <n v="44258.574765999998"/>
    <n v="0"/>
    <n v="50766.277271999999"/>
    <n v="44567.714817"/>
    <n v="44258.574765999998"/>
  </r>
  <r>
    <n v="941043"/>
    <x v="7"/>
    <x v="5"/>
    <x v="3"/>
    <x v="0"/>
    <n v="2509.6116870000001"/>
    <n v="0"/>
    <n v="2668.7754500000001"/>
    <n v="2509.7164330000001"/>
    <n v="2509.6116870000001"/>
  </r>
  <r>
    <n v="941044"/>
    <x v="7"/>
    <x v="5"/>
    <x v="3"/>
    <x v="1"/>
    <n v="2312.922243"/>
    <n v="0"/>
    <n v="2509.6116870000001"/>
    <n v="2465.9444440000002"/>
    <n v="2312.922243"/>
  </r>
  <r>
    <n v="941045"/>
    <x v="7"/>
    <x v="5"/>
    <x v="3"/>
    <x v="2"/>
    <n v="0"/>
    <n v="1863.1100980000001"/>
    <n v="2312.922243"/>
    <n v="2252.7862650000002"/>
    <n v="1863.1100980000001"/>
  </r>
  <r>
    <n v="941046"/>
    <x v="7"/>
    <x v="5"/>
    <x v="3"/>
    <x v="3"/>
    <n v="1998.528333"/>
    <n v="0"/>
    <n v="2125.2220010000001"/>
    <n v="1998.5587700000001"/>
    <n v="1998.528333"/>
  </r>
  <r>
    <n v="941047"/>
    <x v="7"/>
    <x v="6"/>
    <x v="0"/>
    <x v="0"/>
    <n v="12.25849"/>
    <n v="0"/>
    <n v="16.573399999999999"/>
    <n v="12.302434999999999"/>
    <n v="12.25849"/>
  </r>
  <r>
    <n v="941048"/>
    <x v="7"/>
    <x v="6"/>
    <x v="0"/>
    <x v="1"/>
    <n v="11.208546"/>
    <n v="0"/>
    <n v="12.25849"/>
    <n v="11.258196999999999"/>
    <n v="11.208546"/>
  </r>
  <r>
    <n v="941049"/>
    <x v="7"/>
    <x v="6"/>
    <x v="0"/>
    <x v="2"/>
    <n v="9.6002910000000004"/>
    <n v="0.117091"/>
    <n v="11.208546"/>
    <n v="9.8646410000000007"/>
    <n v="9.7173820000000006"/>
  </r>
  <r>
    <n v="941050"/>
    <x v="7"/>
    <x v="6"/>
    <x v="0"/>
    <x v="3"/>
    <n v="12.274696"/>
    <n v="0"/>
    <n v="16.573399999999999"/>
    <n v="12.302434999999999"/>
    <n v="12.274696"/>
  </r>
  <r>
    <n v="941051"/>
    <x v="7"/>
    <x v="6"/>
    <x v="1"/>
    <x v="0"/>
    <n v="2591.05105"/>
    <n v="0"/>
    <n v="3577.9270999999999"/>
    <n v="2905.9923910000002"/>
    <n v="2591.05105"/>
  </r>
  <r>
    <n v="941052"/>
    <x v="7"/>
    <x v="6"/>
    <x v="1"/>
    <x v="1"/>
    <n v="2276.7348860000002"/>
    <n v="5.0361999999999997E-2"/>
    <n v="2591.05105"/>
    <n v="2441.5474039999999"/>
    <n v="2276.785249"/>
  </r>
  <r>
    <n v="941053"/>
    <x v="7"/>
    <x v="6"/>
    <x v="1"/>
    <x v="2"/>
    <n v="1732.6437800000001"/>
    <n v="159.92288600000001"/>
    <n v="2276.7348860000002"/>
    <n v="2082.5293999999999"/>
    <n v="1892.5666670000001"/>
  </r>
  <r>
    <n v="941054"/>
    <x v="7"/>
    <x v="6"/>
    <x v="1"/>
    <x v="3"/>
    <n v="7.5948390000000003"/>
    <n v="0"/>
    <n v="9.6002910000000004"/>
    <n v="7.7973559999999997"/>
    <n v="7.5948390000000003"/>
  </r>
  <r>
    <n v="941055"/>
    <x v="7"/>
    <x v="6"/>
    <x v="2"/>
    <x v="0"/>
    <n v="428.01669500000003"/>
    <n v="0"/>
    <n v="500.48775000000001"/>
    <n v="439.378196"/>
    <n v="428.01669500000003"/>
  </r>
  <r>
    <n v="941056"/>
    <x v="7"/>
    <x v="6"/>
    <x v="2"/>
    <x v="1"/>
    <n v="334.17918800000001"/>
    <n v="5.1047000000000002E-2"/>
    <n v="428.01669500000003"/>
    <n v="412.39408600000002"/>
    <n v="334.23023499999999"/>
  </r>
  <r>
    <n v="941057"/>
    <x v="7"/>
    <x v="6"/>
    <x v="2"/>
    <x v="2"/>
    <n v="72.488788999999997"/>
    <n v="224.247454"/>
    <n v="334.17918800000001"/>
    <n v="316.03325799999999"/>
    <n v="296.736243"/>
  </r>
  <r>
    <n v="941058"/>
    <x v="7"/>
    <x v="6"/>
    <x v="2"/>
    <x v="3"/>
    <n v="1510.5370809999999"/>
    <n v="0"/>
    <n v="1732.6437800000001"/>
    <n v="1521.0879749999999"/>
    <n v="1510.5370809999999"/>
  </r>
  <r>
    <n v="941059"/>
    <x v="7"/>
    <x v="6"/>
    <x v="3"/>
    <x v="0"/>
    <n v="84.927082999999996"/>
    <n v="0"/>
    <n v="90.313299999999998"/>
    <n v="84.930627000000001"/>
    <n v="84.927082999999996"/>
  </r>
  <r>
    <n v="941060"/>
    <x v="7"/>
    <x v="6"/>
    <x v="3"/>
    <x v="1"/>
    <n v="78.270968999999994"/>
    <n v="0"/>
    <n v="84.927082999999996"/>
    <n v="83.449350999999993"/>
    <n v="78.270968999999994"/>
  </r>
  <r>
    <n v="941061"/>
    <x v="7"/>
    <x v="6"/>
    <x v="3"/>
    <x v="2"/>
    <n v="0"/>
    <n v="63.048999000000002"/>
    <n v="78.270968999999994"/>
    <n v="76.235923999999997"/>
    <n v="63.048999000000002"/>
  </r>
  <r>
    <n v="941062"/>
    <x v="7"/>
    <x v="6"/>
    <x v="3"/>
    <x v="3"/>
    <n v="68.167418999999995"/>
    <n v="0"/>
    <n v="72.488788999999997"/>
    <n v="68.168457000000004"/>
    <n v="68.167418999999995"/>
  </r>
  <r>
    <n v="941063"/>
    <x v="7"/>
    <x v="7"/>
    <x v="0"/>
    <x v="0"/>
    <n v="3525.947529"/>
    <n v="0"/>
    <n v="4750.03035"/>
    <n v="3525.947529"/>
    <n v="3525.947529"/>
  </r>
  <r>
    <n v="941064"/>
    <x v="7"/>
    <x v="7"/>
    <x v="0"/>
    <x v="1"/>
    <n v="3233.6243589999999"/>
    <n v="0"/>
    <n v="3525.947529"/>
    <n v="3238.2302100000002"/>
    <n v="3233.6243589999999"/>
  </r>
  <r>
    <n v="941065"/>
    <x v="7"/>
    <x v="7"/>
    <x v="0"/>
    <x v="2"/>
    <n v="2784.628796"/>
    <n v="41.684187999999999"/>
    <n v="3233.6243589999999"/>
    <n v="2845.9127990000002"/>
    <n v="2826.3129840000001"/>
  </r>
  <r>
    <n v="941066"/>
    <x v="7"/>
    <x v="7"/>
    <x v="0"/>
    <x v="3"/>
    <n v="3525.947529"/>
    <n v="0"/>
    <n v="4750.03035"/>
    <n v="3525.947529"/>
    <n v="3525.947529"/>
  </r>
  <r>
    <n v="941067"/>
    <x v="7"/>
    <x v="7"/>
    <x v="1"/>
    <x v="0"/>
    <n v="6075.8540489999996"/>
    <n v="0"/>
    <n v="7528.3477000000003"/>
    <n v="6114.5240020000001"/>
    <n v="6075.8540489999996"/>
  </r>
  <r>
    <n v="941068"/>
    <x v="7"/>
    <x v="7"/>
    <x v="1"/>
    <x v="1"/>
    <n v="5672.8404719999999"/>
    <n v="0"/>
    <n v="6075.8540489999996"/>
    <n v="5725.2772699999996"/>
    <n v="5672.8404719999999"/>
  </r>
  <r>
    <n v="941069"/>
    <x v="7"/>
    <x v="7"/>
    <x v="1"/>
    <x v="2"/>
    <n v="4414.4068900000002"/>
    <n v="244.829894"/>
    <n v="5672.8404719999999"/>
    <n v="5188.9471800000001"/>
    <n v="4659.2367839999997"/>
  </r>
  <r>
    <n v="941070"/>
    <x v="7"/>
    <x v="7"/>
    <x v="1"/>
    <x v="3"/>
    <n v="2250.9046709999998"/>
    <n v="0"/>
    <n v="2784.628796"/>
    <n v="2261.6755079999998"/>
    <n v="2250.9046709999998"/>
  </r>
  <r>
    <n v="941071"/>
    <x v="7"/>
    <x v="7"/>
    <x v="2"/>
    <x v="0"/>
    <n v="64.082825"/>
    <n v="0"/>
    <n v="77.117000000000004"/>
    <n v="67.701014000000001"/>
    <n v="64.082825"/>
  </r>
  <r>
    <n v="941072"/>
    <x v="7"/>
    <x v="7"/>
    <x v="2"/>
    <x v="1"/>
    <n v="58.495480000000001"/>
    <n v="0.11654100000000001"/>
    <n v="64.082825"/>
    <n v="61.743802000000002"/>
    <n v="58.612020000000001"/>
  </r>
  <r>
    <n v="941073"/>
    <x v="7"/>
    <x v="7"/>
    <x v="2"/>
    <x v="2"/>
    <n v="25.46838"/>
    <n v="25.805392999999999"/>
    <n v="58.495480000000001"/>
    <n v="55.319175000000001"/>
    <n v="51.273774000000003"/>
  </r>
  <r>
    <n v="941074"/>
    <x v="7"/>
    <x v="7"/>
    <x v="2"/>
    <x v="3"/>
    <n v="3786.6387129999998"/>
    <n v="0"/>
    <n v="4414.4068900000002"/>
    <n v="3875.4078089999998"/>
    <n v="3786.6387129999998"/>
  </r>
  <r>
    <n v="941075"/>
    <x v="7"/>
    <x v="7"/>
    <x v="3"/>
    <x v="0"/>
    <n v="287.12736999999998"/>
    <n v="0"/>
    <n v="320.04570000000001"/>
    <n v="300.97097600000001"/>
    <n v="287.12736999999998"/>
  </r>
  <r>
    <n v="941076"/>
    <x v="7"/>
    <x v="7"/>
    <x v="3"/>
    <x v="1"/>
    <n v="263.46822400000002"/>
    <n v="0"/>
    <n v="287.12736999999998"/>
    <n v="282.13135399999999"/>
    <n v="263.46822400000002"/>
  </r>
  <r>
    <n v="941077"/>
    <x v="7"/>
    <x v="7"/>
    <x v="3"/>
    <x v="2"/>
    <n v="0"/>
    <n v="253.90156500000001"/>
    <n v="263.46822400000002"/>
    <n v="256.61804999999998"/>
    <n v="253.90156500000001"/>
  </r>
  <r>
    <n v="941078"/>
    <x v="7"/>
    <x v="7"/>
    <x v="3"/>
    <x v="3"/>
    <n v="23.457198000000002"/>
    <n v="0"/>
    <n v="25.46838"/>
    <n v="23.950465000000001"/>
    <n v="23.457198000000002"/>
  </r>
  <r>
    <n v="941079"/>
    <x v="7"/>
    <x v="8"/>
    <x v="0"/>
    <x v="0"/>
    <n v="10496.284712000001"/>
    <n v="0"/>
    <n v="14140.2192"/>
    <n v="10496.284712000001"/>
    <n v="10496.284712000001"/>
  </r>
  <r>
    <n v="941080"/>
    <x v="7"/>
    <x v="8"/>
    <x v="0"/>
    <x v="1"/>
    <n v="9631.3503180000007"/>
    <n v="0"/>
    <n v="10496.284712000001"/>
    <n v="9639.7878799999999"/>
    <n v="9631.3503180000007"/>
  </r>
  <r>
    <n v="941081"/>
    <x v="7"/>
    <x v="8"/>
    <x v="0"/>
    <x v="2"/>
    <n v="8397.7217550000005"/>
    <n v="19.552571"/>
    <n v="9631.3503180000007"/>
    <n v="8476.5514149999999"/>
    <n v="8417.2743250000003"/>
  </r>
  <r>
    <n v="941082"/>
    <x v="7"/>
    <x v="8"/>
    <x v="0"/>
    <x v="3"/>
    <n v="10496.284712000001"/>
    <n v="0"/>
    <n v="14140.2192"/>
    <n v="10496.284712000001"/>
    <n v="10496.284712000001"/>
  </r>
  <r>
    <n v="941083"/>
    <x v="7"/>
    <x v="8"/>
    <x v="1"/>
    <x v="0"/>
    <n v="2981.4615800000001"/>
    <n v="0"/>
    <n v="3701.2846500000001"/>
    <n v="3006.1833929999998"/>
    <n v="2981.4615800000001"/>
  </r>
  <r>
    <n v="941084"/>
    <x v="7"/>
    <x v="8"/>
    <x v="1"/>
    <x v="1"/>
    <n v="2804.6414690000001"/>
    <n v="0"/>
    <n v="2981.4615800000001"/>
    <n v="2809.4312460000001"/>
    <n v="2804.6414690000001"/>
  </r>
  <r>
    <n v="941085"/>
    <x v="7"/>
    <x v="8"/>
    <x v="1"/>
    <x v="2"/>
    <n v="2194.463225"/>
    <n v="207.873448"/>
    <n v="2804.6414690000001"/>
    <n v="2565.4055520000002"/>
    <n v="2402.3366719999999"/>
  </r>
  <r>
    <n v="941086"/>
    <x v="7"/>
    <x v="8"/>
    <x v="1"/>
    <x v="3"/>
    <n v="6785.4656590000004"/>
    <n v="0"/>
    <n v="8397.7217550000005"/>
    <n v="6820.6296089999996"/>
    <n v="6785.4656590000004"/>
  </r>
  <r>
    <n v="941087"/>
    <x v="7"/>
    <x v="8"/>
    <x v="2"/>
    <x v="0"/>
    <n v="1687.0927409999999"/>
    <n v="0"/>
    <n v="1995.2159999999999"/>
    <n v="1751.600126"/>
    <n v="1687.0927409999999"/>
  </r>
  <r>
    <n v="941088"/>
    <x v="7"/>
    <x v="8"/>
    <x v="2"/>
    <x v="1"/>
    <n v="1437.6185190000001"/>
    <n v="99.631658999999999"/>
    <n v="1687.0927409999999"/>
    <n v="1625.513856"/>
    <n v="1537.250178"/>
  </r>
  <r>
    <n v="941089"/>
    <x v="7"/>
    <x v="8"/>
    <x v="2"/>
    <x v="2"/>
    <n v="381.53112900000002"/>
    <n v="885.50026500000001"/>
    <n v="1437.6185190000001"/>
    <n v="1359.5558329999999"/>
    <n v="1267.0313940000001"/>
  </r>
  <r>
    <n v="941090"/>
    <x v="7"/>
    <x v="8"/>
    <x v="2"/>
    <x v="3"/>
    <n v="1897.6000429999999"/>
    <n v="0"/>
    <n v="2194.463225"/>
    <n v="1926.5192649999999"/>
    <n v="1897.6000429999999"/>
  </r>
  <r>
    <n v="941091"/>
    <x v="7"/>
    <x v="8"/>
    <x v="3"/>
    <x v="0"/>
    <n v="257.33368100000001"/>
    <n v="0"/>
    <n v="320.99430000000001"/>
    <n v="301.86304000000001"/>
    <n v="257.33368100000001"/>
  </r>
  <r>
    <n v="941092"/>
    <x v="7"/>
    <x v="8"/>
    <x v="3"/>
    <x v="1"/>
    <n v="245.472083"/>
    <n v="6.5786990000000003"/>
    <n v="257.33368100000001"/>
    <n v="252.856075"/>
    <n v="252.050782"/>
  </r>
  <r>
    <n v="941093"/>
    <x v="7"/>
    <x v="8"/>
    <x v="3"/>
    <x v="2"/>
    <n v="0"/>
    <n v="238.423125"/>
    <n v="245.472083"/>
    <n v="239.089809"/>
    <n v="238.423125"/>
  </r>
  <r>
    <n v="941094"/>
    <x v="7"/>
    <x v="8"/>
    <x v="3"/>
    <x v="3"/>
    <n v="339.43996900000002"/>
    <n v="0"/>
    <n v="381.53112900000002"/>
    <n v="358.79187400000001"/>
    <n v="339.43996900000002"/>
  </r>
  <r>
    <n v="941095"/>
    <x v="7"/>
    <x v="9"/>
    <x v="0"/>
    <x v="0"/>
    <n v="17614.895690000001"/>
    <n v="0"/>
    <n v="23730.157200000001"/>
    <n v="17614.895690000001"/>
    <n v="17614.895690000001"/>
  </r>
  <r>
    <n v="941096"/>
    <x v="7"/>
    <x v="9"/>
    <x v="0"/>
    <x v="1"/>
    <n v="16163.360259999999"/>
    <n v="0"/>
    <n v="17614.895690000001"/>
    <n v="16177.520200999999"/>
    <n v="16163.360259999999"/>
  </r>
  <r>
    <n v="941097"/>
    <x v="7"/>
    <x v="9"/>
    <x v="0"/>
    <x v="2"/>
    <n v="14093.081199"/>
    <n v="32.813181"/>
    <n v="16163.360259999999"/>
    <n v="14225.373364999999"/>
    <n v="14125.89438"/>
  </r>
  <r>
    <n v="941098"/>
    <x v="7"/>
    <x v="9"/>
    <x v="0"/>
    <x v="3"/>
    <n v="17614.895690000001"/>
    <n v="0"/>
    <n v="23730.157200000001"/>
    <n v="17614.895690000001"/>
    <n v="17614.895690000001"/>
  </r>
  <r>
    <n v="941099"/>
    <x v="7"/>
    <x v="9"/>
    <x v="1"/>
    <x v="0"/>
    <n v="5716.7381299999997"/>
    <n v="0"/>
    <n v="7105.0696500000004"/>
    <n v="5770.7375700000002"/>
    <n v="5716.7381299999997"/>
  </r>
  <r>
    <n v="941100"/>
    <x v="7"/>
    <x v="9"/>
    <x v="1"/>
    <x v="1"/>
    <n v="5370.2942720000001"/>
    <n v="0"/>
    <n v="5716.7381299999997"/>
    <n v="5386.8823400000001"/>
    <n v="5370.2942720000001"/>
  </r>
  <r>
    <n v="941101"/>
    <x v="7"/>
    <x v="9"/>
    <x v="1"/>
    <x v="2"/>
    <n v="4109.0684600000004"/>
    <n v="389.23697499999997"/>
    <n v="5370.2942720000001"/>
    <n v="4912.2081710000002"/>
    <n v="4498.3054350000002"/>
  </r>
  <r>
    <n v="941102"/>
    <x v="7"/>
    <x v="9"/>
    <x v="1"/>
    <x v="3"/>
    <n v="11374.24584"/>
    <n v="0"/>
    <n v="14093.081199"/>
    <n v="11446.40055"/>
    <n v="11374.24584"/>
  </r>
  <r>
    <n v="941103"/>
    <x v="7"/>
    <x v="9"/>
    <x v="2"/>
    <x v="0"/>
    <n v="3166.117608"/>
    <n v="0"/>
    <n v="3803.2820000000002"/>
    <n v="3338.9012680000001"/>
    <n v="3166.117608"/>
  </r>
  <r>
    <n v="941104"/>
    <x v="7"/>
    <x v="9"/>
    <x v="2"/>
    <x v="1"/>
    <n v="2697.9366300000002"/>
    <n v="186.975821"/>
    <n v="3166.117608"/>
    <n v="3050.5543149999999"/>
    <n v="2884.9124510000001"/>
  </r>
  <r>
    <n v="941105"/>
    <x v="7"/>
    <x v="9"/>
    <x v="2"/>
    <x v="2"/>
    <n v="713.486222"/>
    <n v="1655.938903"/>
    <n v="2697.9366300000002"/>
    <n v="2551.4386709999999"/>
    <n v="2369.4251250000002"/>
  </r>
  <r>
    <n v="941106"/>
    <x v="7"/>
    <x v="9"/>
    <x v="2"/>
    <x v="3"/>
    <n v="3479.4123930000001"/>
    <n v="0"/>
    <n v="4109.0684600000004"/>
    <n v="3607.3512009999999"/>
    <n v="3479.4123930000001"/>
  </r>
  <r>
    <n v="941107"/>
    <x v="7"/>
    <x v="9"/>
    <x v="3"/>
    <x v="0"/>
    <n v="480.001418"/>
    <n v="0"/>
    <n v="605.33789999999999"/>
    <n v="569.25976100000003"/>
    <n v="480.001418"/>
  </r>
  <r>
    <n v="941108"/>
    <x v="7"/>
    <x v="9"/>
    <x v="3"/>
    <x v="1"/>
    <n v="457.87612200000001"/>
    <n v="12.271169"/>
    <n v="480.001418"/>
    <n v="471.64939299999998"/>
    <n v="470.147291"/>
  </r>
  <r>
    <n v="941109"/>
    <x v="7"/>
    <x v="9"/>
    <x v="3"/>
    <x v="2"/>
    <n v="0"/>
    <n v="444.72778599999998"/>
    <n v="457.87612200000001"/>
    <n v="445.97134299999999"/>
    <n v="444.72778599999998"/>
  </r>
  <r>
    <n v="941110"/>
    <x v="7"/>
    <x v="9"/>
    <x v="3"/>
    <x v="3"/>
    <n v="625.87330499999996"/>
    <n v="0"/>
    <n v="713.486222"/>
    <n v="670.96244300000001"/>
    <n v="625.87330499999996"/>
  </r>
  <r>
    <n v="941111"/>
    <x v="7"/>
    <x v="10"/>
    <x v="0"/>
    <x v="0"/>
    <n v="28145.895068999998"/>
    <n v="0"/>
    <n v="38286.1976"/>
    <n v="28419.844477999999"/>
    <n v="28145.895068999998"/>
  </r>
  <r>
    <n v="941112"/>
    <x v="7"/>
    <x v="10"/>
    <x v="0"/>
    <x v="1"/>
    <n v="25808.927216"/>
    <n v="0"/>
    <n v="28145.895068999998"/>
    <n v="25849.190030999998"/>
    <n v="25808.927216"/>
  </r>
  <r>
    <n v="941113"/>
    <x v="7"/>
    <x v="10"/>
    <x v="0"/>
    <x v="2"/>
    <n v="21531.248680000001"/>
    <n v="824.35436700000002"/>
    <n v="25808.927216"/>
    <n v="22714.436842999999"/>
    <n v="22355.603047000001"/>
  </r>
  <r>
    <n v="941114"/>
    <x v="7"/>
    <x v="10"/>
    <x v="0"/>
    <x v="3"/>
    <n v="28220.577433999999"/>
    <n v="0"/>
    <n v="38286.1976"/>
    <n v="28419.844477999999"/>
    <n v="28220.577433999999"/>
  </r>
  <r>
    <n v="941115"/>
    <x v="7"/>
    <x v="10"/>
    <x v="1"/>
    <x v="0"/>
    <n v="5622.4150760000002"/>
    <n v="0"/>
    <n v="7187.2028"/>
    <n v="5837.4461140000003"/>
    <n v="5622.4150760000002"/>
  </r>
  <r>
    <n v="941116"/>
    <x v="7"/>
    <x v="10"/>
    <x v="1"/>
    <x v="1"/>
    <n v="5201.4305210000002"/>
    <n v="0"/>
    <n v="5622.4150760000002"/>
    <n v="5298.0017260000004"/>
    <n v="5201.4305210000002"/>
  </r>
  <r>
    <n v="941117"/>
    <x v="7"/>
    <x v="10"/>
    <x v="1"/>
    <x v="2"/>
    <n v="3395.169253"/>
    <n v="1109.7439730000001"/>
    <n v="5201.4305210000002"/>
    <n v="4757.7484979999999"/>
    <n v="4504.913227"/>
  </r>
  <r>
    <n v="941118"/>
    <x v="7"/>
    <x v="10"/>
    <x v="1"/>
    <x v="3"/>
    <n v="17144.815167000001"/>
    <n v="0"/>
    <n v="21531.248680000001"/>
    <n v="17487.680177999999"/>
    <n v="17144.815167000001"/>
  </r>
  <r>
    <n v="941119"/>
    <x v="7"/>
    <x v="10"/>
    <x v="2"/>
    <x v="0"/>
    <n v="3201.8697769999999"/>
    <n v="0"/>
    <n v="3814.28865"/>
    <n v="3348.5640060000001"/>
    <n v="3201.8697769999999"/>
  </r>
  <r>
    <n v="941120"/>
    <x v="7"/>
    <x v="10"/>
    <x v="2"/>
    <x v="1"/>
    <n v="2943.0447239999999"/>
    <n v="0"/>
    <n v="3201.8697769999999"/>
    <n v="3085.00153"/>
    <n v="2943.0447239999999"/>
  </r>
  <r>
    <n v="941121"/>
    <x v="7"/>
    <x v="10"/>
    <x v="2"/>
    <x v="2"/>
    <n v="242.350176"/>
    <n v="2486.9340360000001"/>
    <n v="2943.0447239999999"/>
    <n v="2783.2373950000001"/>
    <n v="2729.284212"/>
  </r>
  <r>
    <n v="941122"/>
    <x v="7"/>
    <x v="10"/>
    <x v="2"/>
    <x v="3"/>
    <n v="2942.3761239999999"/>
    <n v="0"/>
    <n v="3395.169253"/>
    <n v="2980.6190879999999"/>
    <n v="2942.3761239999999"/>
  </r>
  <r>
    <n v="941123"/>
    <x v="7"/>
    <x v="10"/>
    <x v="3"/>
    <x v="0"/>
    <n v="235.12201999999999"/>
    <n v="0"/>
    <n v="287.61615"/>
    <n v="270.47422699999998"/>
    <n v="235.12201999999999"/>
  </r>
  <r>
    <n v="941124"/>
    <x v="7"/>
    <x v="10"/>
    <x v="3"/>
    <x v="1"/>
    <n v="231.02409299999999"/>
    <n v="0"/>
    <n v="235.12201999999999"/>
    <n v="231.03089700000001"/>
    <n v="231.02409299999999"/>
  </r>
  <r>
    <n v="941125"/>
    <x v="7"/>
    <x v="10"/>
    <x v="3"/>
    <x v="2"/>
    <n v="0"/>
    <n v="225.00582399999999"/>
    <n v="231.02409299999999"/>
    <n v="225.01746700000001"/>
    <n v="225.00582399999999"/>
  </r>
  <r>
    <n v="941126"/>
    <x v="7"/>
    <x v="10"/>
    <x v="3"/>
    <x v="3"/>
    <n v="219.38659699999999"/>
    <n v="0"/>
    <n v="242.350176"/>
    <n v="227.906105"/>
    <n v="219.38659699999999"/>
  </r>
  <r>
    <n v="941127"/>
    <x v="7"/>
    <x v="11"/>
    <x v="0"/>
    <x v="0"/>
    <n v="16886.510662000001"/>
    <n v="0"/>
    <n v="22970.322400000001"/>
    <n v="17050.870318000001"/>
    <n v="16886.510662000001"/>
  </r>
  <r>
    <n v="941128"/>
    <x v="7"/>
    <x v="11"/>
    <x v="0"/>
    <x v="1"/>
    <n v="15484.415171000001"/>
    <n v="0"/>
    <n v="16886.510662000001"/>
    <n v="15508.571392"/>
    <n v="15484.415171000001"/>
  </r>
  <r>
    <n v="941129"/>
    <x v="7"/>
    <x v="11"/>
    <x v="0"/>
    <x v="2"/>
    <n v="12917.964040999999"/>
    <n v="494.582559"/>
    <n v="15484.415171000001"/>
    <n v="13627.833791999999"/>
    <n v="13412.5466"/>
  </r>
  <r>
    <n v="941130"/>
    <x v="7"/>
    <x v="11"/>
    <x v="0"/>
    <x v="3"/>
    <n v="16931.317358"/>
    <n v="0"/>
    <n v="22970.322400000001"/>
    <n v="17050.870318000001"/>
    <n v="16931.317358"/>
  </r>
  <r>
    <n v="941131"/>
    <x v="7"/>
    <x v="11"/>
    <x v="1"/>
    <x v="0"/>
    <n v="3197.8938410000001"/>
    <n v="0"/>
    <n v="4132.4576999999999"/>
    <n v="3356.3821440000002"/>
    <n v="3197.8938410000001"/>
  </r>
  <r>
    <n v="941132"/>
    <x v="7"/>
    <x v="11"/>
    <x v="1"/>
    <x v="1"/>
    <n v="2957.5677679999999"/>
    <n v="0"/>
    <n v="3197.8938410000001"/>
    <n v="3013.3753660000002"/>
    <n v="2957.5677679999999"/>
  </r>
  <r>
    <n v="941133"/>
    <x v="7"/>
    <x v="11"/>
    <x v="1"/>
    <x v="2"/>
    <n v="1913.2846750000001"/>
    <n v="625.37563799999998"/>
    <n v="2957.5677679999999"/>
    <n v="2705.287237"/>
    <n v="2538.660312"/>
  </r>
  <r>
    <n v="941134"/>
    <x v="7"/>
    <x v="11"/>
    <x v="1"/>
    <x v="3"/>
    <n v="10154.759962"/>
    <n v="0"/>
    <n v="12917.964040999999"/>
    <n v="10491.970394"/>
    <n v="10154.759962"/>
  </r>
  <r>
    <n v="941135"/>
    <x v="7"/>
    <x v="11"/>
    <x v="2"/>
    <x v="0"/>
    <n v="1802.6760979999999"/>
    <n v="0"/>
    <n v="2161.4784500000001"/>
    <n v="1897.561931"/>
    <n v="1802.6760979999999"/>
  </r>
  <r>
    <n v="941136"/>
    <x v="7"/>
    <x v="11"/>
    <x v="2"/>
    <x v="1"/>
    <n v="1656.9557"/>
    <n v="0"/>
    <n v="1802.6760979999999"/>
    <n v="1736.87842"/>
    <n v="1656.9557"/>
  </r>
  <r>
    <n v="941137"/>
    <x v="7"/>
    <x v="11"/>
    <x v="2"/>
    <x v="2"/>
    <n v="136.44492099999999"/>
    <n v="1400.1620479999999"/>
    <n v="1656.9557"/>
    <n v="1566.9830059999999"/>
    <n v="1536.6069689999999"/>
  </r>
  <r>
    <n v="941138"/>
    <x v="7"/>
    <x v="11"/>
    <x v="2"/>
    <x v="3"/>
    <n v="1638.202368"/>
    <n v="0"/>
    <n v="1913.2846750000001"/>
    <n v="1679.6726160000001"/>
    <n v="1638.202368"/>
  </r>
  <r>
    <n v="941139"/>
    <x v="7"/>
    <x v="11"/>
    <x v="3"/>
    <x v="0"/>
    <n v="131.65791300000001"/>
    <n v="0"/>
    <n v="161.0523"/>
    <n v="151.45358300000001"/>
    <n v="131.65791300000001"/>
  </r>
  <r>
    <n v="941140"/>
    <x v="7"/>
    <x v="11"/>
    <x v="3"/>
    <x v="1"/>
    <n v="129.36325600000001"/>
    <n v="0"/>
    <n v="131.65791300000001"/>
    <n v="129.36706599999999"/>
    <n v="129.36325600000001"/>
  </r>
  <r>
    <n v="941141"/>
    <x v="7"/>
    <x v="11"/>
    <x v="3"/>
    <x v="2"/>
    <n v="0"/>
    <n v="125.993292"/>
    <n v="129.36325600000001"/>
    <n v="125.99981099999999"/>
    <n v="125.993292"/>
  </r>
  <r>
    <n v="941142"/>
    <x v="7"/>
    <x v="11"/>
    <x v="3"/>
    <x v="3"/>
    <n v="120.98398400000001"/>
    <n v="0"/>
    <n v="136.44492099999999"/>
    <n v="128.312804"/>
    <n v="120.98398400000001"/>
  </r>
  <r>
    <n v="941143"/>
    <x v="7"/>
    <x v="12"/>
    <x v="0"/>
    <x v="0"/>
    <n v="2400.8164360000001"/>
    <n v="0"/>
    <n v="3234.2939999999999"/>
    <n v="2400.8164360000001"/>
    <n v="2400.8164360000001"/>
  </r>
  <r>
    <n v="941144"/>
    <x v="7"/>
    <x v="12"/>
    <x v="0"/>
    <x v="1"/>
    <n v="2201.9118720000001"/>
    <n v="0"/>
    <n v="2400.8164360000001"/>
    <n v="2204.909815"/>
    <n v="2201.9118720000001"/>
  </r>
  <r>
    <n v="941145"/>
    <x v="7"/>
    <x v="12"/>
    <x v="0"/>
    <x v="2"/>
    <n v="1884.0214550000001"/>
    <n v="33.540264000000001"/>
    <n v="2201.9118720000001"/>
    <n v="1937.9026389999999"/>
    <n v="1917.561719"/>
  </r>
  <r>
    <n v="941146"/>
    <x v="7"/>
    <x v="12"/>
    <x v="0"/>
    <x v="3"/>
    <n v="2400.8164360000001"/>
    <n v="0"/>
    <n v="3234.2939999999999"/>
    <n v="2400.8164360000001"/>
    <n v="2400.8164360000001"/>
  </r>
  <r>
    <n v="941147"/>
    <x v="7"/>
    <x v="12"/>
    <x v="1"/>
    <x v="0"/>
    <n v="7929.3196319999997"/>
    <n v="0"/>
    <n v="9871.6576000000005"/>
    <n v="8017.760303"/>
    <n v="7929.3196319999997"/>
  </r>
  <r>
    <n v="941148"/>
    <x v="7"/>
    <x v="12"/>
    <x v="1"/>
    <x v="1"/>
    <n v="7382.9181369999997"/>
    <n v="0"/>
    <n v="7929.3196319999997"/>
    <n v="7471.7978899999998"/>
    <n v="7382.9181369999997"/>
  </r>
  <r>
    <n v="941149"/>
    <x v="7"/>
    <x v="12"/>
    <x v="1"/>
    <x v="2"/>
    <n v="5780.712896"/>
    <n v="238.94094899999999"/>
    <n v="7382.9181369999997"/>
    <n v="6753.1552199999996"/>
    <n v="6019.6538460000002"/>
  </r>
  <r>
    <n v="941150"/>
    <x v="7"/>
    <x v="12"/>
    <x v="1"/>
    <x v="3"/>
    <n v="1516.1244349999999"/>
    <n v="0"/>
    <n v="1884.0214550000001"/>
    <n v="1530.2022260000001"/>
    <n v="1516.1244349999999"/>
  </r>
  <r>
    <n v="941151"/>
    <x v="7"/>
    <x v="12"/>
    <x v="2"/>
    <x v="0"/>
    <n v="1992.099933"/>
    <n v="0"/>
    <n v="2413.7844"/>
    <n v="2119.0613250000001"/>
    <n v="1992.099933"/>
  </r>
  <r>
    <n v="941152"/>
    <x v="7"/>
    <x v="12"/>
    <x v="2"/>
    <x v="1"/>
    <n v="1732.3160909999999"/>
    <n v="0"/>
    <n v="1992.099933"/>
    <n v="1919.388285"/>
    <n v="1732.3160909999999"/>
  </r>
  <r>
    <n v="941153"/>
    <x v="7"/>
    <x v="12"/>
    <x v="2"/>
    <x v="2"/>
    <n v="511.91855700000002"/>
    <n v="1022.415631"/>
    <n v="1732.3160909999999"/>
    <n v="1638.2513269999999"/>
    <n v="1534.334188"/>
  </r>
  <r>
    <n v="941154"/>
    <x v="7"/>
    <x v="12"/>
    <x v="2"/>
    <x v="3"/>
    <n v="4932.1530460000004"/>
    <n v="0"/>
    <n v="5780.712896"/>
    <n v="5074.8878519999998"/>
    <n v="4932.1530460000004"/>
  </r>
  <r>
    <n v="941155"/>
    <x v="7"/>
    <x v="12"/>
    <x v="3"/>
    <x v="0"/>
    <n v="459.76487700000001"/>
    <n v="0"/>
    <n v="524.66665"/>
    <n v="493.39651800000001"/>
    <n v="459.76487700000001"/>
  </r>
  <r>
    <n v="941156"/>
    <x v="7"/>
    <x v="12"/>
    <x v="3"/>
    <x v="1"/>
    <n v="352.60299800000001"/>
    <n v="0"/>
    <n v="459.76487700000001"/>
    <n v="451.76496800000001"/>
    <n v="352.60299800000001"/>
  </r>
  <r>
    <n v="941157"/>
    <x v="7"/>
    <x v="12"/>
    <x v="3"/>
    <x v="2"/>
    <n v="0"/>
    <n v="247.13143400000001"/>
    <n v="352.60299800000001"/>
    <n v="343.43531999999999"/>
    <n v="247.13143400000001"/>
  </r>
  <r>
    <n v="941158"/>
    <x v="7"/>
    <x v="12"/>
    <x v="3"/>
    <x v="3"/>
    <n v="468.68841300000003"/>
    <n v="0"/>
    <n v="511.91855700000002"/>
    <n v="481.40821099999999"/>
    <n v="468.68841300000003"/>
  </r>
  <r>
    <n v="941159"/>
    <x v="7"/>
    <x v="13"/>
    <x v="0"/>
    <x v="0"/>
    <n v="2268.4405929999998"/>
    <n v="0"/>
    <n v="3055.962"/>
    <n v="2268.4405929999998"/>
    <n v="2268.4405929999998"/>
  </r>
  <r>
    <n v="941160"/>
    <x v="7"/>
    <x v="13"/>
    <x v="0"/>
    <x v="1"/>
    <n v="2080.5031979999999"/>
    <n v="0"/>
    <n v="2268.4405929999998"/>
    <n v="2083.3358400000002"/>
    <n v="2080.5031979999999"/>
  </r>
  <r>
    <n v="941161"/>
    <x v="7"/>
    <x v="13"/>
    <x v="0"/>
    <x v="2"/>
    <n v="1780.1405729999999"/>
    <n v="31.690926000000001"/>
    <n v="2080.5031979999999"/>
    <n v="1831.050864"/>
    <n v="1811.8314989999999"/>
  </r>
  <r>
    <n v="941162"/>
    <x v="7"/>
    <x v="13"/>
    <x v="0"/>
    <x v="3"/>
    <n v="2268.4405929999998"/>
    <n v="0"/>
    <n v="3055.962"/>
    <n v="2268.4405929999998"/>
    <n v="2268.4405929999998"/>
  </r>
  <r>
    <n v="941163"/>
    <x v="7"/>
    <x v="13"/>
    <x v="1"/>
    <x v="0"/>
    <n v="20488.016240000001"/>
    <n v="0"/>
    <n v="25568.401600000001"/>
    <n v="20766.655780000001"/>
    <n v="20488.016240000001"/>
  </r>
  <r>
    <n v="941164"/>
    <x v="7"/>
    <x v="13"/>
    <x v="1"/>
    <x v="1"/>
    <n v="19067.886037"/>
    <n v="0"/>
    <n v="20488.016240000001"/>
    <n v="19305.857703000001"/>
    <n v="19067.886037"/>
  </r>
  <r>
    <n v="941165"/>
    <x v="7"/>
    <x v="13"/>
    <x v="1"/>
    <x v="2"/>
    <n v="14600.613084000001"/>
    <n v="603.50417200000004"/>
    <n v="19067.886037"/>
    <n v="17441.395358000002"/>
    <n v="15204.117256"/>
  </r>
  <r>
    <n v="941166"/>
    <x v="7"/>
    <x v="13"/>
    <x v="1"/>
    <x v="3"/>
    <n v="1427.9182310000001"/>
    <n v="0"/>
    <n v="1780.1405729999999"/>
    <n v="1445.8301730000001"/>
    <n v="1427.9182310000001"/>
  </r>
  <r>
    <n v="941167"/>
    <x v="7"/>
    <x v="13"/>
    <x v="2"/>
    <x v="0"/>
    <n v="5192.606554"/>
    <n v="0"/>
    <n v="6400.9607500000002"/>
    <n v="5619.4034419999998"/>
    <n v="5192.606554"/>
  </r>
  <r>
    <n v="941168"/>
    <x v="7"/>
    <x v="13"/>
    <x v="2"/>
    <x v="1"/>
    <n v="4515.4541390000004"/>
    <n v="0"/>
    <n v="5192.606554"/>
    <n v="5003.0764140000001"/>
    <n v="4515.4541390000004"/>
  </r>
  <r>
    <n v="941169"/>
    <x v="7"/>
    <x v="13"/>
    <x v="2"/>
    <x v="2"/>
    <n v="1292.0041799999999"/>
    <n v="2580.4207510000001"/>
    <n v="4515.4541390000004"/>
    <n v="4270.2649789999996"/>
    <n v="3872.424931"/>
  </r>
  <r>
    <n v="941170"/>
    <x v="7"/>
    <x v="13"/>
    <x v="2"/>
    <x v="3"/>
    <n v="12207.251485000001"/>
    <n v="0"/>
    <n v="14600.613084000001"/>
    <n v="12817.878226000001"/>
    <n v="12207.251485000001"/>
  </r>
  <r>
    <n v="941171"/>
    <x v="7"/>
    <x v="13"/>
    <x v="3"/>
    <x v="0"/>
    <n v="1232.3519590000001"/>
    <n v="0"/>
    <n v="1449.0499"/>
    <n v="1362.686526"/>
    <n v="1232.3519590000001"/>
  </r>
  <r>
    <n v="941172"/>
    <x v="7"/>
    <x v="13"/>
    <x v="3"/>
    <x v="1"/>
    <n v="938.36680899999999"/>
    <n v="0"/>
    <n v="1232.3519590000001"/>
    <n v="1210.9090349999999"/>
    <n v="938.36680899999999"/>
  </r>
  <r>
    <n v="941173"/>
    <x v="7"/>
    <x v="13"/>
    <x v="3"/>
    <x v="2"/>
    <n v="0"/>
    <n v="624.12310100000002"/>
    <n v="938.36680899999999"/>
    <n v="913.96927200000005"/>
    <n v="624.12310100000002"/>
  </r>
  <r>
    <n v="941174"/>
    <x v="7"/>
    <x v="13"/>
    <x v="3"/>
    <x v="3"/>
    <n v="1147.213096"/>
    <n v="0"/>
    <n v="1292.0041799999999"/>
    <n v="1215.0007310000001"/>
    <n v="1147.213096"/>
  </r>
  <r>
    <n v="941175"/>
    <x v="7"/>
    <x v="14"/>
    <x v="0"/>
    <x v="0"/>
    <n v="7226.1786760000005"/>
    <n v="0"/>
    <n v="9832.0859999999993"/>
    <n v="7298.357438"/>
    <n v="7226.1786760000005"/>
  </r>
  <r>
    <n v="941176"/>
    <x v="7"/>
    <x v="14"/>
    <x v="0"/>
    <x v="1"/>
    <n v="6625.8801359999998"/>
    <n v="0"/>
    <n v="7226.1786760000005"/>
    <n v="6636.5224959999996"/>
    <n v="6625.8801359999998"/>
  </r>
  <r>
    <n v="941177"/>
    <x v="7"/>
    <x v="14"/>
    <x v="0"/>
    <x v="2"/>
    <n v="5519.2538699999996"/>
    <n v="217.54587100000001"/>
    <n v="6625.8801359999998"/>
    <n v="5831.4371080000001"/>
    <n v="5736.7997420000002"/>
  </r>
  <r>
    <n v="941178"/>
    <x v="7"/>
    <x v="14"/>
    <x v="0"/>
    <x v="3"/>
    <n v="7245.8555180000003"/>
    <n v="0"/>
    <n v="9832.0859999999993"/>
    <n v="7298.357438"/>
    <n v="7245.8555180000003"/>
  </r>
  <r>
    <n v="941179"/>
    <x v="7"/>
    <x v="14"/>
    <x v="1"/>
    <x v="0"/>
    <n v="2361.8434670000001"/>
    <n v="0"/>
    <n v="3022.4265999999998"/>
    <n v="2454.8148849999998"/>
    <n v="2361.8434670000001"/>
  </r>
  <r>
    <n v="941180"/>
    <x v="7"/>
    <x v="14"/>
    <x v="1"/>
    <x v="1"/>
    <n v="2183.2080289999999"/>
    <n v="0"/>
    <n v="2361.8434670000001"/>
    <n v="2225.5650989999999"/>
    <n v="2183.2080289999999"/>
  </r>
  <r>
    <n v="941181"/>
    <x v="7"/>
    <x v="14"/>
    <x v="1"/>
    <x v="2"/>
    <n v="1484.8310759999999"/>
    <n v="401.25131699999997"/>
    <n v="2183.2080289999999"/>
    <n v="1996.980384"/>
    <n v="1886.082392"/>
  </r>
  <r>
    <n v="941182"/>
    <x v="7"/>
    <x v="14"/>
    <x v="1"/>
    <x v="3"/>
    <n v="4392.3948440000004"/>
    <n v="0"/>
    <n v="5519.2538699999996"/>
    <n v="4482.7379929999997"/>
    <n v="4392.3948440000004"/>
  </r>
  <r>
    <n v="941183"/>
    <x v="7"/>
    <x v="14"/>
    <x v="2"/>
    <x v="0"/>
    <n v="301.38825400000002"/>
    <n v="0"/>
    <n v="359.26799999999997"/>
    <n v="315.40137700000002"/>
    <n v="301.38825400000002"/>
  </r>
  <r>
    <n v="941184"/>
    <x v="7"/>
    <x v="14"/>
    <x v="2"/>
    <x v="1"/>
    <n v="276.81020799999999"/>
    <n v="0"/>
    <n v="301.38825400000002"/>
    <n v="290.38758300000001"/>
    <n v="276.81020799999999"/>
  </r>
  <r>
    <n v="941185"/>
    <x v="7"/>
    <x v="14"/>
    <x v="2"/>
    <x v="2"/>
    <n v="23.216197999999999"/>
    <n v="233.401442"/>
    <n v="276.81020799999999"/>
    <n v="261.77941299999998"/>
    <n v="256.61763999999999"/>
  </r>
  <r>
    <n v="941186"/>
    <x v="7"/>
    <x v="14"/>
    <x v="2"/>
    <x v="3"/>
    <n v="1286.568315"/>
    <n v="0"/>
    <n v="1484.8310759999999"/>
    <n v="1303.533201"/>
    <n v="1286.568315"/>
  </r>
  <r>
    <n v="941187"/>
    <x v="7"/>
    <x v="14"/>
    <x v="3"/>
    <x v="0"/>
    <n v="44.933796000000001"/>
    <n v="0"/>
    <n v="54.960999999999999"/>
    <n v="51.685324000000001"/>
    <n v="44.933796000000001"/>
  </r>
  <r>
    <n v="941188"/>
    <x v="7"/>
    <x v="14"/>
    <x v="3"/>
    <x v="1"/>
    <n v="44.150607999999998"/>
    <n v="0"/>
    <n v="44.933796000000001"/>
    <n v="44.151947999999997"/>
    <n v="44.150607999999998"/>
  </r>
  <r>
    <n v="941189"/>
    <x v="7"/>
    <x v="14"/>
    <x v="3"/>
    <x v="2"/>
    <n v="0"/>
    <n v="43.000399000000002"/>
    <n v="44.150607999999998"/>
    <n v="43.002692000000003"/>
    <n v="43.000399000000002"/>
  </r>
  <r>
    <n v="941190"/>
    <x v="7"/>
    <x v="14"/>
    <x v="3"/>
    <x v="3"/>
    <n v="21.016857000000002"/>
    <n v="0"/>
    <n v="23.216197999999999"/>
    <n v="21.832512000000001"/>
    <n v="21.016857000000002"/>
  </r>
  <r>
    <n v="941191"/>
    <x v="7"/>
    <x v="15"/>
    <x v="0"/>
    <x v="0"/>
    <n v="1607.829066"/>
    <n v="0"/>
    <n v="2187.645"/>
    <n v="1623.888884"/>
    <n v="1607.829066"/>
  </r>
  <r>
    <n v="941192"/>
    <x v="7"/>
    <x v="15"/>
    <x v="0"/>
    <x v="1"/>
    <n v="1474.262283"/>
    <n v="0"/>
    <n v="1607.829066"/>
    <n v="1476.630214"/>
    <n v="1474.262283"/>
  </r>
  <r>
    <n v="941193"/>
    <x v="7"/>
    <x v="15"/>
    <x v="0"/>
    <x v="2"/>
    <n v="1228.037278"/>
    <n v="48.404086"/>
    <n v="1474.262283"/>
    <n v="1297.498235"/>
    <n v="1276.4413649999999"/>
  </r>
  <r>
    <n v="941194"/>
    <x v="7"/>
    <x v="15"/>
    <x v="0"/>
    <x v="3"/>
    <n v="1612.207175"/>
    <n v="0"/>
    <n v="2187.645"/>
    <n v="1623.888884"/>
    <n v="1612.207175"/>
  </r>
  <r>
    <n v="941195"/>
    <x v="7"/>
    <x v="15"/>
    <x v="1"/>
    <x v="0"/>
    <n v="529.25097500000004"/>
    <n v="0"/>
    <n v="684.88080000000002"/>
    <n v="556.26018599999998"/>
    <n v="529.25097500000004"/>
  </r>
  <r>
    <n v="941196"/>
    <x v="7"/>
    <x v="15"/>
    <x v="1"/>
    <x v="1"/>
    <n v="489.06943699999999"/>
    <n v="0"/>
    <n v="529.25097500000004"/>
    <n v="498.71319399999999"/>
    <n v="489.06943699999999"/>
  </r>
  <r>
    <n v="941197"/>
    <x v="7"/>
    <x v="15"/>
    <x v="1"/>
    <x v="2"/>
    <n v="329.50817499999999"/>
    <n v="89.044195999999999"/>
    <n v="489.06943699999999"/>
    <n v="447.35181399999999"/>
    <n v="418.55237099999999"/>
  </r>
  <r>
    <n v="941198"/>
    <x v="7"/>
    <x v="15"/>
    <x v="1"/>
    <x v="3"/>
    <n v="964.44985899999995"/>
    <n v="0"/>
    <n v="1228.037278"/>
    <n v="997.411878"/>
    <n v="964.44985899999995"/>
  </r>
  <r>
    <n v="941199"/>
    <x v="7"/>
    <x v="15"/>
    <x v="2"/>
    <x v="0"/>
    <n v="65.978646999999995"/>
    <n v="0"/>
    <n v="79.17"/>
    <n v="69.503343000000001"/>
    <n v="65.978646999999995"/>
  </r>
  <r>
    <n v="941200"/>
    <x v="7"/>
    <x v="15"/>
    <x v="2"/>
    <x v="1"/>
    <n v="60.598125000000003"/>
    <n v="0"/>
    <n v="65.978646999999995"/>
    <n v="63.570427000000002"/>
    <n v="60.598125000000003"/>
  </r>
  <r>
    <n v="941201"/>
    <x v="7"/>
    <x v="15"/>
    <x v="2"/>
    <x v="2"/>
    <n v="5.0823919999999996"/>
    <n v="51.095261000000001"/>
    <n v="60.598125000000003"/>
    <n v="57.307647000000003"/>
    <n v="56.177652999999999"/>
  </r>
  <r>
    <n v="941202"/>
    <x v="7"/>
    <x v="15"/>
    <x v="2"/>
    <x v="3"/>
    <n v="282.031702"/>
    <n v="0"/>
    <n v="329.50817499999999"/>
    <n v="289.27522699999997"/>
    <n v="282.031702"/>
  </r>
  <r>
    <n v="941203"/>
    <x v="7"/>
    <x v="15"/>
    <x v="3"/>
    <x v="0"/>
    <n v="9.4056759999999997"/>
    <n v="0"/>
    <n v="11.5046"/>
    <n v="10.818925999999999"/>
    <n v="9.4056759999999997"/>
  </r>
  <r>
    <n v="941204"/>
    <x v="7"/>
    <x v="15"/>
    <x v="3"/>
    <x v="1"/>
    <n v="9.2417370000000005"/>
    <n v="0"/>
    <n v="9.4056759999999997"/>
    <n v="9.2420170000000006"/>
    <n v="9.2417370000000005"/>
  </r>
  <r>
    <n v="941205"/>
    <x v="7"/>
    <x v="15"/>
    <x v="3"/>
    <x v="2"/>
    <n v="0"/>
    <n v="9.0009709999999998"/>
    <n v="9.2417370000000005"/>
    <n v="9.0014509999999994"/>
    <n v="9.0009709999999998"/>
  </r>
  <r>
    <n v="941206"/>
    <x v="7"/>
    <x v="15"/>
    <x v="3"/>
    <x v="3"/>
    <n v="4.5066540000000002"/>
    <n v="0"/>
    <n v="5.0823919999999996"/>
    <n v="4.7794819999999998"/>
    <n v="4.5066540000000002"/>
  </r>
  <r>
    <n v="941207"/>
    <x v="7"/>
    <x v="16"/>
    <x v="0"/>
    <x v="0"/>
    <n v="15916.140606000001"/>
    <n v="0"/>
    <n v="21565.3704"/>
    <n v="16007.974448000001"/>
    <n v="15916.140606000001"/>
  </r>
  <r>
    <n v="941208"/>
    <x v="7"/>
    <x v="16"/>
    <x v="0"/>
    <x v="1"/>
    <n v="14596.227448"/>
    <n v="0"/>
    <n v="15916.140606000001"/>
    <n v="14617.383532"/>
    <n v="14596.227448"/>
  </r>
  <r>
    <n v="941209"/>
    <x v="7"/>
    <x v="16"/>
    <x v="0"/>
    <x v="2"/>
    <n v="12644.615628"/>
    <n v="101.47378500000001"/>
    <n v="14596.227448"/>
    <n v="12846.139777"/>
    <n v="12746.089413"/>
  </r>
  <r>
    <n v="941210"/>
    <x v="7"/>
    <x v="16"/>
    <x v="0"/>
    <x v="3"/>
    <n v="15943.369971"/>
    <n v="0"/>
    <n v="21565.3704"/>
    <n v="16007.974448000001"/>
    <n v="15943.369971"/>
  </r>
  <r>
    <n v="941211"/>
    <x v="7"/>
    <x v="16"/>
    <x v="1"/>
    <x v="0"/>
    <n v="10965.542493000001"/>
    <n v="0"/>
    <n v="13627.1486"/>
    <n v="11067.970093"/>
    <n v="10965.542493000001"/>
  </r>
  <r>
    <n v="941212"/>
    <x v="7"/>
    <x v="16"/>
    <x v="1"/>
    <x v="1"/>
    <n v="10249.187556999999"/>
    <n v="0"/>
    <n v="10965.542493000001"/>
    <n v="10332.830690999999"/>
    <n v="10249.187556999999"/>
  </r>
  <r>
    <n v="941213"/>
    <x v="7"/>
    <x v="16"/>
    <x v="1"/>
    <x v="2"/>
    <n v="7815.9288820000002"/>
    <n v="1239.2439589999999"/>
    <n v="10249.187556999999"/>
    <n v="9374.9318590000003"/>
    <n v="9055.1728399999993"/>
  </r>
  <r>
    <n v="941214"/>
    <x v="7"/>
    <x v="16"/>
    <x v="1"/>
    <x v="3"/>
    <n v="10211.67274"/>
    <n v="0"/>
    <n v="12644.615628"/>
    <n v="10269.956813000001"/>
    <n v="10211.67274"/>
  </r>
  <r>
    <n v="941215"/>
    <x v="7"/>
    <x v="16"/>
    <x v="2"/>
    <x v="0"/>
    <n v="2048.5719159999999"/>
    <n v="0"/>
    <n v="2451.7392"/>
    <n v="2152.381844"/>
    <n v="2048.5719159999999"/>
  </r>
  <r>
    <n v="941216"/>
    <x v="7"/>
    <x v="16"/>
    <x v="2"/>
    <x v="1"/>
    <n v="1924.73432"/>
    <n v="0"/>
    <n v="2048.5719159999999"/>
    <n v="1973.799041"/>
    <n v="1924.73432"/>
  </r>
  <r>
    <n v="941217"/>
    <x v="7"/>
    <x v="16"/>
    <x v="2"/>
    <x v="2"/>
    <n v="173.93243699999999"/>
    <n v="1520.0346070000001"/>
    <n v="1924.73432"/>
    <n v="1820.2212469999999"/>
    <n v="1693.967044"/>
  </r>
  <r>
    <n v="941218"/>
    <x v="7"/>
    <x v="16"/>
    <x v="2"/>
    <x v="3"/>
    <n v="6739.8501530000003"/>
    <n v="0"/>
    <n v="7815.9288820000002"/>
    <n v="6861.6039650000002"/>
    <n v="6739.8501530000003"/>
  </r>
  <r>
    <n v="941219"/>
    <x v="7"/>
    <x v="16"/>
    <x v="3"/>
    <x v="0"/>
    <n v="298.84259300000002"/>
    <n v="0"/>
    <n v="325.62875000000003"/>
    <n v="306.22127699999999"/>
    <n v="298.84259300000002"/>
  </r>
  <r>
    <n v="941220"/>
    <x v="7"/>
    <x v="16"/>
    <x v="3"/>
    <x v="1"/>
    <n v="271.53214100000002"/>
    <n v="0"/>
    <n v="298.84259300000002"/>
    <n v="293.64273200000002"/>
    <n v="271.53214100000002"/>
  </r>
  <r>
    <n v="941221"/>
    <x v="7"/>
    <x v="16"/>
    <x v="3"/>
    <x v="2"/>
    <n v="0"/>
    <n v="218.25983199999999"/>
    <n v="271.53214100000002"/>
    <n v="264.472306"/>
    <n v="218.25983199999999"/>
  </r>
  <r>
    <n v="941222"/>
    <x v="7"/>
    <x v="16"/>
    <x v="3"/>
    <x v="3"/>
    <n v="162.243021"/>
    <n v="0"/>
    <n v="173.93243699999999"/>
    <n v="163.56606300000001"/>
    <n v="162.243021"/>
  </r>
  <r>
    <n v="941223"/>
    <x v="7"/>
    <x v="17"/>
    <x v="0"/>
    <x v="0"/>
    <n v="32608.325317999999"/>
    <n v="0"/>
    <n v="44182.231800000001"/>
    <n v="32796.470665000001"/>
    <n v="32608.325317999999"/>
  </r>
  <r>
    <n v="941224"/>
    <x v="7"/>
    <x v="17"/>
    <x v="0"/>
    <x v="1"/>
    <n v="29904.142269"/>
    <n v="0"/>
    <n v="32608.325317999999"/>
    <n v="29947.485971999999"/>
    <n v="29904.142269"/>
  </r>
  <r>
    <n v="941225"/>
    <x v="7"/>
    <x v="17"/>
    <x v="0"/>
    <x v="2"/>
    <n v="25905.761336"/>
    <n v="207.89525900000001"/>
    <n v="29904.142269"/>
    <n v="26318.635611000002"/>
    <n v="26113.656595"/>
  </r>
  <r>
    <n v="941226"/>
    <x v="7"/>
    <x v="17"/>
    <x v="0"/>
    <x v="3"/>
    <n v="32664.111707"/>
    <n v="0"/>
    <n v="44182.231800000001"/>
    <n v="32796.470665000001"/>
    <n v="32664.111707"/>
  </r>
  <r>
    <n v="941227"/>
    <x v="7"/>
    <x v="17"/>
    <x v="1"/>
    <x v="0"/>
    <n v="12387.981179"/>
    <n v="0"/>
    <n v="15425.950699999999"/>
    <n v="12528.957159"/>
    <n v="12387.981179"/>
  </r>
  <r>
    <n v="941228"/>
    <x v="7"/>
    <x v="17"/>
    <x v="1"/>
    <x v="1"/>
    <n v="11577.410033"/>
    <n v="0"/>
    <n v="12387.981179"/>
    <n v="11673.194665000001"/>
    <n v="11577.410033"/>
  </r>
  <r>
    <n v="941229"/>
    <x v="7"/>
    <x v="17"/>
    <x v="1"/>
    <x v="2"/>
    <n v="8746.5227309999991"/>
    <n v="1386.792999"/>
    <n v="11577.410033"/>
    <n v="10589.856957"/>
    <n v="10133.31573"/>
  </r>
  <r>
    <n v="941230"/>
    <x v="7"/>
    <x v="17"/>
    <x v="1"/>
    <x v="3"/>
    <n v="20865.959630000001"/>
    <n v="0"/>
    <n v="25905.761336"/>
    <n v="21040.659357"/>
    <n v="20865.959630000001"/>
  </r>
  <r>
    <n v="941231"/>
    <x v="7"/>
    <x v="17"/>
    <x v="2"/>
    <x v="0"/>
    <n v="2335.2518399999999"/>
    <n v="0"/>
    <n v="2804.3672000000001"/>
    <n v="2461.9539650000002"/>
    <n v="2335.2518399999999"/>
  </r>
  <r>
    <n v="941232"/>
    <x v="7"/>
    <x v="17"/>
    <x v="2"/>
    <x v="1"/>
    <n v="2193.7006200000001"/>
    <n v="0"/>
    <n v="2335.2518399999999"/>
    <n v="2250.015148"/>
    <n v="2193.7006200000001"/>
  </r>
  <r>
    <n v="941233"/>
    <x v="7"/>
    <x v="17"/>
    <x v="2"/>
    <x v="2"/>
    <n v="194.61446900000001"/>
    <n v="1700.779534"/>
    <n v="2193.7006200000001"/>
    <n v="2074.582676"/>
    <n v="1895.394004"/>
  </r>
  <r>
    <n v="941234"/>
    <x v="7"/>
    <x v="17"/>
    <x v="2"/>
    <x v="3"/>
    <n v="7495.7023490000001"/>
    <n v="0"/>
    <n v="8746.5227309999991"/>
    <n v="7678.5723049999997"/>
    <n v="7495.7023490000001"/>
  </r>
  <r>
    <n v="941235"/>
    <x v="7"/>
    <x v="17"/>
    <x v="3"/>
    <x v="0"/>
    <n v="362.87066499999997"/>
    <n v="0"/>
    <n v="395.39585"/>
    <n v="371.83025700000002"/>
    <n v="362.87066499999997"/>
  </r>
  <r>
    <n v="941236"/>
    <x v="7"/>
    <x v="17"/>
    <x v="3"/>
    <x v="1"/>
    <n v="329.70885299999998"/>
    <n v="0"/>
    <n v="362.87066499999997"/>
    <n v="356.556715"/>
    <n v="329.70885299999998"/>
  </r>
  <r>
    <n v="941237"/>
    <x v="7"/>
    <x v="17"/>
    <x v="3"/>
    <x v="2"/>
    <n v="0"/>
    <n v="244.4932"/>
    <n v="329.70885299999998"/>
    <n v="321.13642299999998"/>
    <n v="244.4932"/>
  </r>
  <r>
    <n v="941238"/>
    <x v="7"/>
    <x v="17"/>
    <x v="3"/>
    <x v="3"/>
    <n v="181.33592999999999"/>
    <n v="0"/>
    <n v="194.61446900000001"/>
    <n v="183.01544699999999"/>
    <n v="181.33592999999999"/>
  </r>
  <r>
    <n v="941239"/>
    <x v="7"/>
    <x v="18"/>
    <x v="0"/>
    <x v="0"/>
    <n v="33373.946168000002"/>
    <n v="0"/>
    <n v="45132.928"/>
    <n v="33502.172454"/>
    <n v="33373.946168000002"/>
  </r>
  <r>
    <n v="941240"/>
    <x v="7"/>
    <x v="18"/>
    <x v="0"/>
    <x v="1"/>
    <n v="30594.105081000002"/>
    <n v="0"/>
    <n v="33373.946168000002"/>
    <n v="30650.632161000001"/>
    <n v="30594.105081000002"/>
  </r>
  <r>
    <n v="941241"/>
    <x v="7"/>
    <x v="18"/>
    <x v="0"/>
    <x v="2"/>
    <n v="26440.459582"/>
    <n v="202.80453"/>
    <n v="30594.105081000002"/>
    <n v="26925.871881999999"/>
    <n v="26643.264112000001"/>
  </r>
  <r>
    <n v="941242"/>
    <x v="7"/>
    <x v="18"/>
    <x v="0"/>
    <x v="3"/>
    <n v="33370.181946999997"/>
    <n v="0"/>
    <n v="45132.928"/>
    <n v="33502.172454"/>
    <n v="33370.181946999997"/>
  </r>
  <r>
    <n v="941243"/>
    <x v="7"/>
    <x v="18"/>
    <x v="1"/>
    <x v="0"/>
    <n v="94880.152858000001"/>
    <n v="0"/>
    <n v="117994.80355"/>
    <n v="95835.379442999998"/>
    <n v="94880.152858000001"/>
  </r>
  <r>
    <n v="941244"/>
    <x v="7"/>
    <x v="18"/>
    <x v="1"/>
    <x v="1"/>
    <n v="87442.350068999993"/>
    <n v="0"/>
    <n v="94880.152858000001"/>
    <n v="89405.568037999998"/>
    <n v="87442.350068999993"/>
  </r>
  <r>
    <n v="941245"/>
    <x v="7"/>
    <x v="18"/>
    <x v="1"/>
    <x v="2"/>
    <n v="70488.990046999999"/>
    <n v="5670.3746719999999"/>
    <n v="87442.350068999993"/>
    <n v="79983.517607999995"/>
    <n v="76159.364719000005"/>
  </r>
  <r>
    <n v="941246"/>
    <x v="7"/>
    <x v="18"/>
    <x v="1"/>
    <x v="3"/>
    <n v="21308.215126999999"/>
    <n v="0"/>
    <n v="26440.459582"/>
    <n v="21474.941272"/>
    <n v="21308.215126999999"/>
  </r>
  <r>
    <n v="941247"/>
    <x v="7"/>
    <x v="18"/>
    <x v="2"/>
    <x v="0"/>
    <n v="16267.594972999999"/>
    <n v="0"/>
    <n v="19508.836899999998"/>
    <n v="17126.807915000001"/>
    <n v="16267.594972999999"/>
  </r>
  <r>
    <n v="941248"/>
    <x v="7"/>
    <x v="18"/>
    <x v="2"/>
    <x v="1"/>
    <n v="14522.899517"/>
    <n v="0"/>
    <n v="16267.594972999999"/>
    <n v="15673.827756000001"/>
    <n v="14522.899517"/>
  </r>
  <r>
    <n v="941249"/>
    <x v="7"/>
    <x v="18"/>
    <x v="2"/>
    <x v="2"/>
    <n v="2945.3254339999999"/>
    <n v="9880.6935109999995"/>
    <n v="14522.899517"/>
    <n v="13734.306074"/>
    <n v="12826.018946"/>
  </r>
  <r>
    <n v="941250"/>
    <x v="7"/>
    <x v="18"/>
    <x v="2"/>
    <x v="3"/>
    <n v="60906.397488000002"/>
    <n v="0"/>
    <n v="70488.990046999999"/>
    <n v="61882.284361999999"/>
    <n v="60906.397488000002"/>
  </r>
  <r>
    <n v="941251"/>
    <x v="7"/>
    <x v="18"/>
    <x v="3"/>
    <x v="0"/>
    <n v="2445.8699320000001"/>
    <n v="0"/>
    <n v="2739.2662500000001"/>
    <n v="2576.0059820000001"/>
    <n v="2445.8699320000001"/>
  </r>
  <r>
    <n v="941252"/>
    <x v="7"/>
    <x v="18"/>
    <x v="3"/>
    <x v="1"/>
    <n v="2160.6208689999999"/>
    <n v="0"/>
    <n v="2445.8699320000001"/>
    <n v="2403.3117950000001"/>
    <n v="2160.6208689999999"/>
  </r>
  <r>
    <n v="941253"/>
    <x v="7"/>
    <x v="18"/>
    <x v="3"/>
    <x v="2"/>
    <n v="0"/>
    <n v="2018.2845789999999"/>
    <n v="2160.6208689999999"/>
    <n v="2104.4447260000002"/>
    <n v="2018.2845789999999"/>
  </r>
  <r>
    <n v="941254"/>
    <x v="7"/>
    <x v="18"/>
    <x v="3"/>
    <x v="3"/>
    <n v="2719.3688529999999"/>
    <n v="0"/>
    <n v="2945.3254339999999"/>
    <n v="2769.7840379999998"/>
    <n v="2719.3688529999999"/>
  </r>
  <r>
    <n v="941255"/>
    <x v="7"/>
    <x v="19"/>
    <x v="0"/>
    <x v="0"/>
    <n v="113953.77478599999"/>
    <n v="0"/>
    <n v="154104.26704999999"/>
    <n v="114391.597431"/>
    <n v="113953.77478599999"/>
  </r>
  <r>
    <n v="941256"/>
    <x v="7"/>
    <x v="19"/>
    <x v="0"/>
    <x v="1"/>
    <n v="104462.13770000001"/>
    <n v="0"/>
    <n v="113953.77478599999"/>
    <n v="104655.146764"/>
    <n v="104462.13770000001"/>
  </r>
  <r>
    <n v="941257"/>
    <x v="7"/>
    <x v="19"/>
    <x v="0"/>
    <x v="2"/>
    <n v="90279.709845999998"/>
    <n v="692.46656099999996"/>
    <n v="104462.13770000001"/>
    <n v="91937.127389999994"/>
    <n v="90972.176407000006"/>
  </r>
  <r>
    <n v="941258"/>
    <x v="7"/>
    <x v="19"/>
    <x v="0"/>
    <x v="3"/>
    <n v="113940.922032"/>
    <n v="0"/>
    <n v="154104.26704999999"/>
    <n v="114391.597431"/>
    <n v="113940.922032"/>
  </r>
  <r>
    <n v="941259"/>
    <x v="7"/>
    <x v="19"/>
    <x v="1"/>
    <x v="0"/>
    <n v="310596.16778600001"/>
    <n v="0"/>
    <n v="386351.00660000002"/>
    <n v="313794.28756099998"/>
    <n v="310596.16778600001"/>
  </r>
  <r>
    <n v="941260"/>
    <x v="7"/>
    <x v="19"/>
    <x v="1"/>
    <x v="1"/>
    <n v="286007.45136499999"/>
    <n v="0"/>
    <n v="310596.16778600001"/>
    <n v="292674.768905"/>
    <n v="286007.45136499999"/>
  </r>
  <r>
    <n v="941261"/>
    <x v="7"/>
    <x v="19"/>
    <x v="1"/>
    <x v="2"/>
    <n v="228749.896687"/>
    <n v="18401.421547999998"/>
    <n v="286007.45136499999"/>
    <n v="261611.01576400001"/>
    <n v="247151.31823500001"/>
  </r>
  <r>
    <n v="941262"/>
    <x v="7"/>
    <x v="19"/>
    <x v="1"/>
    <x v="3"/>
    <n v="72676.930577000006"/>
    <n v="0"/>
    <n v="90279.709845999998"/>
    <n v="73325.180336999998"/>
    <n v="72676.930577000006"/>
  </r>
  <r>
    <n v="941263"/>
    <x v="7"/>
    <x v="19"/>
    <x v="2"/>
    <x v="0"/>
    <n v="54707.263316999997"/>
    <n v="0"/>
    <n v="65607.428700000004"/>
    <n v="57596.761656000002"/>
    <n v="54707.263316999997"/>
  </r>
  <r>
    <n v="941264"/>
    <x v="7"/>
    <x v="19"/>
    <x v="2"/>
    <x v="1"/>
    <n v="48839.923132999997"/>
    <n v="0"/>
    <n v="54707.263316999997"/>
    <n v="52710.448206000001"/>
    <n v="48839.923132999997"/>
  </r>
  <r>
    <n v="941265"/>
    <x v="7"/>
    <x v="19"/>
    <x v="2"/>
    <x v="2"/>
    <n v="9558.6515020000006"/>
    <n v="32066.441545999998"/>
    <n v="48839.923132999997"/>
    <n v="46187.915307000003"/>
    <n v="41625.093049000003"/>
  </r>
  <r>
    <n v="941266"/>
    <x v="7"/>
    <x v="19"/>
    <x v="2"/>
    <x v="3"/>
    <n v="196823.30970700001"/>
    <n v="0"/>
    <n v="228749.896687"/>
    <n v="200819.53430100001"/>
    <n v="196823.30970700001"/>
  </r>
  <r>
    <n v="941267"/>
    <x v="7"/>
    <x v="19"/>
    <x v="3"/>
    <x v="0"/>
    <n v="8339.6821409999993"/>
    <n v="0"/>
    <n v="9340.0755000000008"/>
    <n v="8783.4069999999992"/>
    <n v="8339.6821409999993"/>
  </r>
  <r>
    <n v="941268"/>
    <x v="7"/>
    <x v="19"/>
    <x v="3"/>
    <x v="1"/>
    <n v="7367.0684769999998"/>
    <n v="0"/>
    <n v="8339.6821409999993"/>
    <n v="8194.571672"/>
    <n v="7367.0684769999998"/>
  </r>
  <r>
    <n v="941269"/>
    <x v="7"/>
    <x v="19"/>
    <x v="3"/>
    <x v="2"/>
    <n v="0"/>
    <n v="6550.5177620000004"/>
    <n v="7367.0684769999998"/>
    <n v="7175.5246960000004"/>
    <n v="6550.5177620000004"/>
  </r>
  <r>
    <n v="941270"/>
    <x v="7"/>
    <x v="19"/>
    <x v="3"/>
    <x v="3"/>
    <n v="8798.241489"/>
    <n v="0"/>
    <n v="9558.6515020000006"/>
    <n v="8988.9558730000008"/>
    <n v="8798.241489"/>
  </r>
  <r>
    <n v="941271"/>
    <x v="7"/>
    <x v="69"/>
    <x v="0"/>
    <x v="0"/>
    <n v="4.7655570000000003"/>
    <n v="0"/>
    <n v="6.4836"/>
    <n v="4.8127760000000004"/>
    <n v="4.7655570000000003"/>
  </r>
  <r>
    <n v="941272"/>
    <x v="7"/>
    <x v="69"/>
    <x v="0"/>
    <x v="1"/>
    <n v="4.3687750000000003"/>
    <n v="0"/>
    <n v="4.7655570000000003"/>
    <n v="4.3766870000000004"/>
    <n v="4.3687750000000003"/>
  </r>
  <r>
    <n v="941273"/>
    <x v="7"/>
    <x v="69"/>
    <x v="0"/>
    <x v="2"/>
    <n v="3.4333819999999999"/>
    <n v="0.28259400000000001"/>
    <n v="4.3687750000000003"/>
    <n v="3.8449589999999998"/>
    <n v="3.7159759999999999"/>
  </r>
  <r>
    <n v="941274"/>
    <x v="7"/>
    <x v="69"/>
    <x v="0"/>
    <x v="3"/>
    <n v="4.7590539999999999"/>
    <n v="0"/>
    <n v="6.4836"/>
    <n v="4.8127760000000004"/>
    <n v="4.7590539999999999"/>
  </r>
  <r>
    <n v="941275"/>
    <x v="7"/>
    <x v="69"/>
    <x v="1"/>
    <x v="3"/>
    <n v="2.7014580000000001"/>
    <n v="0"/>
    <n v="3.4333819999999999"/>
    <n v="2.7885930000000001"/>
    <n v="2.7014580000000001"/>
  </r>
  <r>
    <n v="941276"/>
    <x v="7"/>
    <x v="20"/>
    <x v="0"/>
    <x v="0"/>
    <n v="14490.866437999999"/>
    <n v="0"/>
    <n v="19715.006700000002"/>
    <n v="14634.449473000001"/>
    <n v="14490.866437999999"/>
  </r>
  <r>
    <n v="941277"/>
    <x v="7"/>
    <x v="20"/>
    <x v="0"/>
    <x v="1"/>
    <n v="13283.868458999999"/>
    <n v="0"/>
    <n v="14490.866437999999"/>
    <n v="13308.411737"/>
    <n v="13283.868458999999"/>
  </r>
  <r>
    <n v="941278"/>
    <x v="7"/>
    <x v="20"/>
    <x v="0"/>
    <x v="2"/>
    <n v="10182.246644000001"/>
    <n v="838.07686899999999"/>
    <n v="13283.868458999999"/>
    <n v="11691.132631"/>
    <n v="11020.323512999999"/>
  </r>
  <r>
    <n v="941279"/>
    <x v="7"/>
    <x v="20"/>
    <x v="0"/>
    <x v="3"/>
    <n v="14471.091938"/>
    <n v="0"/>
    <n v="19715.006700000002"/>
    <n v="14634.449473000001"/>
    <n v="14471.091938"/>
  </r>
  <r>
    <n v="941280"/>
    <x v="7"/>
    <x v="20"/>
    <x v="1"/>
    <x v="0"/>
    <n v="4653.0944339999996"/>
    <n v="0"/>
    <n v="5975.2060000000001"/>
    <n v="4853.0623130000004"/>
    <n v="4653.0944339999996"/>
  </r>
  <r>
    <n v="941281"/>
    <x v="7"/>
    <x v="20"/>
    <x v="1"/>
    <x v="1"/>
    <n v="4123.6152540000003"/>
    <n v="0"/>
    <n v="4653.0944339999996"/>
    <n v="4384.6108850000001"/>
    <n v="4123.6152540000003"/>
  </r>
  <r>
    <n v="941282"/>
    <x v="7"/>
    <x v="20"/>
    <x v="1"/>
    <x v="2"/>
    <n v="1422.303007"/>
    <n v="1883.7592030000001"/>
    <n v="4123.6152540000003"/>
    <n v="3771.870872"/>
    <n v="3306.0622100000001"/>
  </r>
  <r>
    <n v="941283"/>
    <x v="7"/>
    <x v="20"/>
    <x v="1"/>
    <x v="3"/>
    <n v="7928.7214480000002"/>
    <n v="0"/>
    <n v="10182.246644000001"/>
    <n v="8270.0207250000003"/>
    <n v="7928.7214480000002"/>
  </r>
  <r>
    <n v="941284"/>
    <x v="7"/>
    <x v="20"/>
    <x v="2"/>
    <x v="0"/>
    <n v="627.711139"/>
    <n v="0"/>
    <n v="761.01835000000005"/>
    <n v="668.09800900000005"/>
    <n v="627.711139"/>
  </r>
  <r>
    <n v="941285"/>
    <x v="7"/>
    <x v="20"/>
    <x v="2"/>
    <x v="1"/>
    <n v="562.41824299999996"/>
    <n v="0"/>
    <n v="627.711139"/>
    <n v="604.79968199999996"/>
    <n v="562.41824299999996"/>
  </r>
  <r>
    <n v="941286"/>
    <x v="7"/>
    <x v="20"/>
    <x v="2"/>
    <x v="2"/>
    <n v="40.139888999999997"/>
    <n v="431.80487499999998"/>
    <n v="562.41824299999996"/>
    <n v="531.87893199999996"/>
    <n v="471.94476400000002"/>
  </r>
  <r>
    <n v="941287"/>
    <x v="7"/>
    <x v="20"/>
    <x v="2"/>
    <x v="3"/>
    <n v="1205.1570919999999"/>
    <n v="0"/>
    <n v="1422.303007"/>
    <n v="1248.6398099999999"/>
    <n v="1205.1570919999999"/>
  </r>
  <r>
    <n v="941288"/>
    <x v="7"/>
    <x v="20"/>
    <x v="3"/>
    <x v="0"/>
    <n v="14.454704"/>
    <n v="0"/>
    <n v="16.0398"/>
    <n v="15.083828"/>
    <n v="14.454704"/>
  </r>
  <r>
    <n v="941289"/>
    <x v="7"/>
    <x v="20"/>
    <x v="3"/>
    <x v="1"/>
    <n v="13.970084999999999"/>
    <n v="0"/>
    <n v="14.454704"/>
    <n v="14.203192"/>
    <n v="13.970084999999999"/>
  </r>
  <r>
    <n v="941290"/>
    <x v="7"/>
    <x v="20"/>
    <x v="3"/>
    <x v="2"/>
    <n v="0"/>
    <n v="12.000171999999999"/>
    <n v="13.970084999999999"/>
    <n v="13.606863000000001"/>
    <n v="12.000171999999999"/>
  </r>
  <r>
    <n v="941291"/>
    <x v="7"/>
    <x v="20"/>
    <x v="3"/>
    <x v="3"/>
    <n v="35.897936000000001"/>
    <n v="0"/>
    <n v="40.139888999999997"/>
    <n v="37.747551000000001"/>
    <n v="35.897936000000001"/>
  </r>
  <r>
    <n v="941292"/>
    <x v="7"/>
    <x v="21"/>
    <x v="0"/>
    <x v="0"/>
    <n v="69518.278636000003"/>
    <n v="0"/>
    <n v="94034.599000000002"/>
    <n v="69801.882838000005"/>
    <n v="69518.278636000003"/>
  </r>
  <r>
    <n v="941293"/>
    <x v="7"/>
    <x v="21"/>
    <x v="0"/>
    <x v="1"/>
    <n v="63720.823188000002"/>
    <n v="0"/>
    <n v="69518.278636000003"/>
    <n v="63845.587098999997"/>
    <n v="63720.823188000002"/>
  </r>
  <r>
    <n v="941294"/>
    <x v="7"/>
    <x v="21"/>
    <x v="0"/>
    <x v="2"/>
    <n v="55351.144297999999"/>
    <n v="159.871726"/>
    <n v="63720.823188000002"/>
    <n v="56080.696487000001"/>
    <n v="55511.016023999997"/>
  </r>
  <r>
    <n v="941295"/>
    <x v="7"/>
    <x v="21"/>
    <x v="0"/>
    <x v="3"/>
    <n v="69568.289804"/>
    <n v="0"/>
    <n v="94034.599000000002"/>
    <n v="69801.882838000005"/>
    <n v="69568.289804"/>
  </r>
  <r>
    <n v="941296"/>
    <x v="7"/>
    <x v="21"/>
    <x v="1"/>
    <x v="0"/>
    <n v="42759.514926999997"/>
    <n v="0"/>
    <n v="53051.928749999999"/>
    <n v="43088.776531000003"/>
    <n v="42759.514926999997"/>
  </r>
  <r>
    <n v="941297"/>
    <x v="7"/>
    <x v="21"/>
    <x v="1"/>
    <x v="1"/>
    <n v="40180.854908000001"/>
    <n v="0"/>
    <n v="42759.514926999997"/>
    <n v="40292.290915999998"/>
    <n v="40180.854908000001"/>
  </r>
  <r>
    <n v="941298"/>
    <x v="7"/>
    <x v="21"/>
    <x v="1"/>
    <x v="2"/>
    <n v="31309.957614999999"/>
    <n v="3896.8460519999999"/>
    <n v="40180.854908000001"/>
    <n v="36753.427984000002"/>
    <n v="35206.803668"/>
  </r>
  <r>
    <n v="941299"/>
    <x v="7"/>
    <x v="21"/>
    <x v="1"/>
    <x v="3"/>
    <n v="44658.477451999999"/>
    <n v="0"/>
    <n v="55351.144297999999"/>
    <n v="44956.199398999997"/>
    <n v="44658.477451999999"/>
  </r>
  <r>
    <n v="941300"/>
    <x v="7"/>
    <x v="21"/>
    <x v="2"/>
    <x v="0"/>
    <n v="12936.435378"/>
    <n v="0"/>
    <n v="15837.608"/>
    <n v="13903.836063000001"/>
    <n v="12936.435378"/>
  </r>
  <r>
    <n v="941301"/>
    <x v="7"/>
    <x v="21"/>
    <x v="2"/>
    <x v="1"/>
    <n v="11613.74473"/>
    <n v="0"/>
    <n v="12936.435378"/>
    <n v="12464.255487"/>
    <n v="11613.74473"/>
  </r>
  <r>
    <n v="941302"/>
    <x v="7"/>
    <x v="21"/>
    <x v="2"/>
    <x v="2"/>
    <n v="4701.3635160000003"/>
    <n v="5186.1095379999997"/>
    <n v="11613.74473"/>
    <n v="10983.118391"/>
    <n v="9887.4730529999997"/>
  </r>
  <r>
    <n v="941303"/>
    <x v="7"/>
    <x v="21"/>
    <x v="2"/>
    <x v="3"/>
    <n v="26911.677930999998"/>
    <n v="0"/>
    <n v="31309.957614999999"/>
    <n v="27487.011791000001"/>
    <n v="26911.677930999998"/>
  </r>
  <r>
    <n v="941304"/>
    <x v="7"/>
    <x v="21"/>
    <x v="3"/>
    <x v="0"/>
    <n v="756.61646399999995"/>
    <n v="0"/>
    <n v="867.59929999999997"/>
    <n v="815.89038200000005"/>
    <n v="756.61646399999995"/>
  </r>
  <r>
    <n v="941305"/>
    <x v="7"/>
    <x v="21"/>
    <x v="3"/>
    <x v="1"/>
    <n v="687.24577899999997"/>
    <n v="0"/>
    <n v="756.61646399999995"/>
    <n v="743.45133799999996"/>
    <n v="687.24577899999997"/>
  </r>
  <r>
    <n v="941306"/>
    <x v="7"/>
    <x v="21"/>
    <x v="3"/>
    <x v="2"/>
    <n v="0"/>
    <n v="632.027557"/>
    <n v="687.24577899999997"/>
    <n v="669.377388"/>
    <n v="632.027557"/>
  </r>
  <r>
    <n v="941307"/>
    <x v="7"/>
    <x v="21"/>
    <x v="3"/>
    <x v="3"/>
    <n v="4334.3692309999997"/>
    <n v="0"/>
    <n v="4701.3635160000003"/>
    <n v="4421.1622500000003"/>
    <n v="4334.3692309999997"/>
  </r>
  <r>
    <n v="941308"/>
    <x v="7"/>
    <x v="22"/>
    <x v="0"/>
    <x v="0"/>
    <n v="820765.66408200003"/>
    <n v="0"/>
    <n v="1110216.933"/>
    <n v="824114.02936599997"/>
    <n v="820765.66408200003"/>
  </r>
  <r>
    <n v="941309"/>
    <x v="7"/>
    <x v="22"/>
    <x v="0"/>
    <x v="1"/>
    <n v="752318.16416399996"/>
    <n v="0"/>
    <n v="820765.66408200003"/>
    <n v="753791.18589299999"/>
    <n v="752318.16416399996"/>
  </r>
  <r>
    <n v="941310"/>
    <x v="7"/>
    <x v="22"/>
    <x v="0"/>
    <x v="2"/>
    <n v="653501.77822099999"/>
    <n v="1887.521182"/>
    <n v="752318.16416399996"/>
    <n v="662115.21628099994"/>
    <n v="655389.29940300004"/>
  </r>
  <r>
    <n v="941311"/>
    <x v="7"/>
    <x v="22"/>
    <x v="0"/>
    <x v="3"/>
    <n v="821356.119572"/>
    <n v="0"/>
    <n v="1110216.933"/>
    <n v="824114.02936599997"/>
    <n v="821356.119572"/>
  </r>
  <r>
    <n v="941312"/>
    <x v="7"/>
    <x v="22"/>
    <x v="1"/>
    <x v="0"/>
    <n v="400202.25050999998"/>
    <n v="0"/>
    <n v="497006.70299999998"/>
    <n v="403668.84417699999"/>
    <n v="400202.25050999998"/>
  </r>
  <r>
    <n v="941313"/>
    <x v="7"/>
    <x v="22"/>
    <x v="1"/>
    <x v="1"/>
    <n v="375730.00133499998"/>
    <n v="0"/>
    <n v="400202.25050999998"/>
    <n v="377110.58065600001"/>
    <n v="375730.00133499998"/>
  </r>
  <r>
    <n v="941314"/>
    <x v="7"/>
    <x v="22"/>
    <x v="1"/>
    <x v="2"/>
    <n v="285340.34746800002"/>
    <n v="35513.539183000001"/>
    <n v="375730.00133499998"/>
    <n v="343680.23222100001"/>
    <n v="320853.88665"/>
  </r>
  <r>
    <n v="941315"/>
    <x v="7"/>
    <x v="22"/>
    <x v="1"/>
    <x v="3"/>
    <n v="526274.25726300001"/>
    <n v="0"/>
    <n v="653501.77822099999"/>
    <n v="530774.14427100006"/>
    <n v="526274.25726300001"/>
  </r>
  <r>
    <n v="941316"/>
    <x v="7"/>
    <x v="22"/>
    <x v="2"/>
    <x v="0"/>
    <n v="123656.631983"/>
    <n v="0"/>
    <n v="151388.3235"/>
    <n v="132903.809201"/>
    <n v="123656.631983"/>
  </r>
  <r>
    <n v="941317"/>
    <x v="7"/>
    <x v="22"/>
    <x v="2"/>
    <x v="1"/>
    <n v="111013.313637"/>
    <n v="0"/>
    <n v="123656.631983"/>
    <n v="119143.16491599999"/>
    <n v="111013.313637"/>
  </r>
  <r>
    <n v="941318"/>
    <x v="7"/>
    <x v="22"/>
    <x v="2"/>
    <x v="2"/>
    <n v="42840.246231999998"/>
    <n v="47257.398593999998"/>
    <n v="111013.313637"/>
    <n v="104985.29070699999"/>
    <n v="90097.644826000003"/>
  </r>
  <r>
    <n v="941319"/>
    <x v="7"/>
    <x v="22"/>
    <x v="2"/>
    <x v="3"/>
    <n v="244453.50640899999"/>
    <n v="0"/>
    <n v="285340.34746800002"/>
    <n v="250500.291042"/>
    <n v="244453.50640899999"/>
  </r>
  <r>
    <n v="941320"/>
    <x v="7"/>
    <x v="22"/>
    <x v="3"/>
    <x v="0"/>
    <n v="7499.020372"/>
    <n v="0"/>
    <n v="8598.9997999999996"/>
    <n v="8086.4994120000001"/>
    <n v="7499.020372"/>
  </r>
  <r>
    <n v="941321"/>
    <x v="7"/>
    <x v="22"/>
    <x v="3"/>
    <x v="1"/>
    <n v="6811.4696640000002"/>
    <n v="0"/>
    <n v="7499.020372"/>
    <n v="7368.5374169999996"/>
    <n v="6811.4696640000002"/>
  </r>
  <r>
    <n v="941322"/>
    <x v="7"/>
    <x v="22"/>
    <x v="3"/>
    <x v="2"/>
    <n v="0"/>
    <n v="5758.7112180000004"/>
    <n v="6811.4696640000002"/>
    <n v="6634.3714529999997"/>
    <n v="5758.7112180000004"/>
  </r>
  <r>
    <n v="941323"/>
    <x v="7"/>
    <x v="22"/>
    <x v="3"/>
    <x v="3"/>
    <n v="39496.083315999997"/>
    <n v="0"/>
    <n v="42840.246231999998"/>
    <n v="40286.967556000003"/>
    <n v="39496.083315999997"/>
  </r>
  <r>
    <n v="941324"/>
    <x v="7"/>
    <x v="23"/>
    <x v="0"/>
    <x v="0"/>
    <n v="186.48936499999999"/>
    <n v="0"/>
    <n v="251.23179999999999"/>
    <n v="186.48936499999999"/>
    <n v="186.48936499999999"/>
  </r>
  <r>
    <n v="941325"/>
    <x v="7"/>
    <x v="23"/>
    <x v="0"/>
    <x v="1"/>
    <n v="171.092285"/>
    <n v="0"/>
    <n v="186.48936499999999"/>
    <n v="171.27183299999999"/>
    <n v="171.092285"/>
  </r>
  <r>
    <n v="941326"/>
    <x v="7"/>
    <x v="23"/>
    <x v="0"/>
    <x v="2"/>
    <n v="147.17469800000001"/>
    <n v="0.94660200000000005"/>
    <n v="171.092285"/>
    <n v="150.57831999999999"/>
    <n v="148.12129999999999"/>
  </r>
  <r>
    <n v="941327"/>
    <x v="7"/>
    <x v="23"/>
    <x v="0"/>
    <x v="3"/>
    <n v="186.48936499999999"/>
    <n v="0"/>
    <n v="251.23179999999999"/>
    <n v="186.48936499999999"/>
    <n v="186.48936499999999"/>
  </r>
  <r>
    <n v="941328"/>
    <x v="7"/>
    <x v="23"/>
    <x v="1"/>
    <x v="0"/>
    <n v="383.58442200000002"/>
    <n v="0"/>
    <n v="475.33879999999999"/>
    <n v="386.07017300000001"/>
    <n v="383.58442200000002"/>
  </r>
  <r>
    <n v="941329"/>
    <x v="7"/>
    <x v="23"/>
    <x v="1"/>
    <x v="1"/>
    <n v="360.57672000000002"/>
    <n v="0"/>
    <n v="383.58442200000002"/>
    <n v="361.45160099999998"/>
    <n v="360.57672000000002"/>
  </r>
  <r>
    <n v="941330"/>
    <x v="7"/>
    <x v="23"/>
    <x v="1"/>
    <x v="2"/>
    <n v="286.95165600000001"/>
    <n v="31.358730000000001"/>
    <n v="360.57672000000002"/>
    <n v="329.819526"/>
    <n v="318.310385"/>
  </r>
  <r>
    <n v="941331"/>
    <x v="7"/>
    <x v="23"/>
    <x v="1"/>
    <x v="3"/>
    <n v="118.49806700000001"/>
    <n v="0"/>
    <n v="147.17469800000001"/>
    <n v="119.53529"/>
    <n v="118.49806700000001"/>
  </r>
  <r>
    <n v="941332"/>
    <x v="7"/>
    <x v="23"/>
    <x v="2"/>
    <x v="0"/>
    <n v="68.307349000000002"/>
    <n v="0"/>
    <n v="80.180000000000007"/>
    <n v="70.390022000000002"/>
    <n v="68.307349000000002"/>
  </r>
  <r>
    <n v="941333"/>
    <x v="7"/>
    <x v="23"/>
    <x v="2"/>
    <x v="1"/>
    <n v="63.585129000000002"/>
    <n v="0"/>
    <n v="68.307349000000002"/>
    <n v="65.814131000000003"/>
    <n v="63.585129000000002"/>
  </r>
  <r>
    <n v="941334"/>
    <x v="7"/>
    <x v="23"/>
    <x v="2"/>
    <x v="2"/>
    <n v="27.240321999999999"/>
    <n v="26.196366000000001"/>
    <n v="63.585129000000002"/>
    <n v="60.132457000000002"/>
    <n v="53.436687999999997"/>
  </r>
  <r>
    <n v="941335"/>
    <x v="7"/>
    <x v="23"/>
    <x v="2"/>
    <x v="3"/>
    <n v="245.66318699999999"/>
    <n v="0"/>
    <n v="286.95165600000001"/>
    <n v="251.91485800000001"/>
    <n v="245.66318699999999"/>
  </r>
  <r>
    <n v="941336"/>
    <x v="7"/>
    <x v="23"/>
    <x v="3"/>
    <x v="0"/>
    <n v="1.1199049999999999"/>
    <n v="0"/>
    <n v="1.4632000000000001"/>
    <n v="1.375993"/>
    <n v="1.1199049999999999"/>
  </r>
  <r>
    <n v="941337"/>
    <x v="7"/>
    <x v="23"/>
    <x v="3"/>
    <x v="1"/>
    <n v="1.033971"/>
    <n v="0"/>
    <n v="1.1199049999999999"/>
    <n v="1.1004179999999999"/>
    <n v="1.033971"/>
  </r>
  <r>
    <n v="941338"/>
    <x v="7"/>
    <x v="23"/>
    <x v="3"/>
    <x v="2"/>
    <n v="0"/>
    <n v="0.99867399999999995"/>
    <n v="1.033971"/>
    <n v="1.007088"/>
    <n v="0.99867399999999995"/>
  </r>
  <r>
    <n v="941339"/>
    <x v="7"/>
    <x v="23"/>
    <x v="3"/>
    <x v="3"/>
    <n v="24.015910999999999"/>
    <n v="0"/>
    <n v="27.240321999999999"/>
    <n v="25.616799"/>
    <n v="24.015910999999999"/>
  </r>
  <r>
    <n v="941340"/>
    <x v="7"/>
    <x v="24"/>
    <x v="0"/>
    <x v="0"/>
    <n v="37520.322225999997"/>
    <n v="0"/>
    <n v="50546.035600000003"/>
    <n v="37520.322225999997"/>
    <n v="37520.322225999997"/>
  </r>
  <r>
    <n v="941341"/>
    <x v="7"/>
    <x v="24"/>
    <x v="0"/>
    <x v="1"/>
    <n v="34422.540106"/>
    <n v="0"/>
    <n v="37520.322225999997"/>
    <n v="34458.663932000003"/>
    <n v="34422.540106"/>
  </r>
  <r>
    <n v="941342"/>
    <x v="7"/>
    <x v="24"/>
    <x v="0"/>
    <x v="2"/>
    <n v="29610.493313999999"/>
    <n v="190.44948099999999"/>
    <n v="34422.540106"/>
    <n v="30295.277547999998"/>
    <n v="29800.942794999999"/>
  </r>
  <r>
    <n v="941343"/>
    <x v="7"/>
    <x v="24"/>
    <x v="0"/>
    <x v="3"/>
    <n v="37520.322225999997"/>
    <n v="0"/>
    <n v="50546.035600000003"/>
    <n v="37520.322225999997"/>
    <n v="37520.322225999997"/>
  </r>
  <r>
    <n v="941344"/>
    <x v="7"/>
    <x v="24"/>
    <x v="1"/>
    <x v="0"/>
    <n v="25185.085448000002"/>
    <n v="0"/>
    <n v="31209.422500000001"/>
    <n v="25348.292955000001"/>
    <n v="25185.085448000002"/>
  </r>
  <r>
    <n v="941345"/>
    <x v="7"/>
    <x v="24"/>
    <x v="1"/>
    <x v="1"/>
    <n v="23526.503076000001"/>
    <n v="0"/>
    <n v="25185.085448000002"/>
    <n v="23731.906018000001"/>
    <n v="23526.503076000001"/>
  </r>
  <r>
    <n v="941346"/>
    <x v="7"/>
    <x v="24"/>
    <x v="1"/>
    <x v="2"/>
    <n v="17286.756291000002"/>
    <n v="1889.1360440000001"/>
    <n v="23526.503076000001"/>
    <n v="21519.692362999998"/>
    <n v="19175.892335"/>
  </r>
  <r>
    <n v="941347"/>
    <x v="7"/>
    <x v="24"/>
    <x v="1"/>
    <x v="3"/>
    <n v="23827.613389999999"/>
    <n v="0"/>
    <n v="29610.493313999999"/>
    <n v="24049.642670000001"/>
    <n v="23827.613389999999"/>
  </r>
  <r>
    <n v="941348"/>
    <x v="7"/>
    <x v="24"/>
    <x v="2"/>
    <x v="0"/>
    <n v="2919.060626"/>
    <n v="0"/>
    <n v="3426.4290000000001"/>
    <n v="3008.062019"/>
    <n v="2919.060626"/>
  </r>
  <r>
    <n v="941349"/>
    <x v="7"/>
    <x v="24"/>
    <x v="2"/>
    <x v="1"/>
    <n v="2703.6220130000002"/>
    <n v="0"/>
    <n v="2919.060626"/>
    <n v="2812.514913"/>
    <n v="2703.6220130000002"/>
  </r>
  <r>
    <n v="941350"/>
    <x v="7"/>
    <x v="24"/>
    <x v="2"/>
    <x v="2"/>
    <n v="951.95060999999998"/>
    <n v="915.46812"/>
    <n v="2703.6220130000002"/>
    <n v="2556.8153379999999"/>
    <n v="1867.418729"/>
  </r>
  <r>
    <n v="941351"/>
    <x v="7"/>
    <x v="24"/>
    <x v="2"/>
    <x v="3"/>
    <n v="14726.992459999999"/>
    <n v="0"/>
    <n v="17286.756291000002"/>
    <n v="15176.043347000001"/>
    <n v="14726.992459999999"/>
  </r>
  <r>
    <n v="941352"/>
    <x v="7"/>
    <x v="24"/>
    <x v="3"/>
    <x v="0"/>
    <n v="325.36077799999998"/>
    <n v="0"/>
    <n v="425.09679999999997"/>
    <n v="399.761031"/>
    <n v="325.36077799999998"/>
  </r>
  <r>
    <n v="941353"/>
    <x v="7"/>
    <x v="24"/>
    <x v="3"/>
    <x v="1"/>
    <n v="300.39479899999998"/>
    <n v="0"/>
    <n v="325.36077799999998"/>
    <n v="319.6995"/>
    <n v="300.39479899999998"/>
  </r>
  <r>
    <n v="941354"/>
    <x v="7"/>
    <x v="24"/>
    <x v="3"/>
    <x v="2"/>
    <n v="0"/>
    <n v="290.14015599999999"/>
    <n v="300.39479899999998"/>
    <n v="292.58453400000002"/>
    <n v="290.14015599999999"/>
  </r>
  <r>
    <n v="941355"/>
    <x v="7"/>
    <x v="24"/>
    <x v="3"/>
    <x v="3"/>
    <n v="837.40687700000001"/>
    <n v="0"/>
    <n v="951.95060999999998"/>
    <n v="895.21435299999996"/>
    <n v="837.40687700000001"/>
  </r>
  <r>
    <n v="941356"/>
    <x v="7"/>
    <x v="25"/>
    <x v="0"/>
    <x v="0"/>
    <n v="5047.257259"/>
    <n v="0"/>
    <n v="6833.4525000000003"/>
    <n v="5072.4717909999999"/>
    <n v="5047.257259"/>
  </r>
  <r>
    <n v="941357"/>
    <x v="7"/>
    <x v="25"/>
    <x v="0"/>
    <x v="1"/>
    <n v="4632.5030580000002"/>
    <n v="0"/>
    <n v="5047.257259"/>
    <n v="4635.4010660000004"/>
    <n v="4632.5030580000002"/>
  </r>
  <r>
    <n v="941358"/>
    <x v="7"/>
    <x v="25"/>
    <x v="0"/>
    <x v="2"/>
    <n v="3811.8534"/>
    <n v="217.51297400000001"/>
    <n v="4632.5030580000002"/>
    <n v="4077.0659409999998"/>
    <n v="4029.3663729999998"/>
  </r>
  <r>
    <n v="941359"/>
    <x v="7"/>
    <x v="25"/>
    <x v="0"/>
    <x v="3"/>
    <n v="5050.2842890000002"/>
    <n v="0"/>
    <n v="6833.4525000000003"/>
    <n v="5072.4717909999999"/>
    <n v="5050.2842890000002"/>
  </r>
  <r>
    <n v="941360"/>
    <x v="7"/>
    <x v="25"/>
    <x v="1"/>
    <x v="0"/>
    <n v="10761.308438"/>
    <n v="0"/>
    <n v="13374.39075"/>
    <n v="10862.680167"/>
    <n v="10761.308438"/>
  </r>
  <r>
    <n v="941361"/>
    <x v="7"/>
    <x v="25"/>
    <x v="1"/>
    <x v="1"/>
    <n v="10124.665013"/>
    <n v="0"/>
    <n v="10761.308438"/>
    <n v="10140.380940999999"/>
    <n v="10124.665013"/>
  </r>
  <r>
    <n v="941362"/>
    <x v="7"/>
    <x v="25"/>
    <x v="1"/>
    <x v="2"/>
    <n v="6642.8921049999999"/>
    <n v="2559.8281000000002"/>
    <n v="10124.665013"/>
    <n v="9261.0310869999994"/>
    <n v="9202.7202049999996"/>
  </r>
  <r>
    <n v="941363"/>
    <x v="7"/>
    <x v="25"/>
    <x v="1"/>
    <x v="3"/>
    <n v="3067.7424369999999"/>
    <n v="0"/>
    <n v="3811.8534"/>
    <n v="3095.9873309999998"/>
    <n v="3067.7424369999999"/>
  </r>
  <r>
    <n v="941364"/>
    <x v="7"/>
    <x v="25"/>
    <x v="2"/>
    <x v="0"/>
    <n v="1434.486541"/>
    <n v="0"/>
    <n v="1752.4455"/>
    <n v="1538.471904"/>
    <n v="1434.486541"/>
  </r>
  <r>
    <n v="941365"/>
    <x v="7"/>
    <x v="25"/>
    <x v="2"/>
    <x v="1"/>
    <n v="1366.9733470000001"/>
    <n v="0"/>
    <n v="1434.486541"/>
    <n v="1382.1277829999999"/>
    <n v="1366.9733470000001"/>
  </r>
  <r>
    <n v="941366"/>
    <x v="7"/>
    <x v="25"/>
    <x v="2"/>
    <x v="2"/>
    <n v="140.734737"/>
    <n v="1144.60814"/>
    <n v="1366.9733470000001"/>
    <n v="1292.7466939999999"/>
    <n v="1285.342877"/>
  </r>
  <r>
    <n v="941367"/>
    <x v="7"/>
    <x v="25"/>
    <x v="2"/>
    <x v="3"/>
    <n v="5682.0969759999998"/>
    <n v="0"/>
    <n v="6642.8921049999999"/>
    <n v="5831.7949790000002"/>
    <n v="5682.0969759999998"/>
  </r>
  <r>
    <n v="941368"/>
    <x v="7"/>
    <x v="25"/>
    <x v="3"/>
    <x v="0"/>
    <n v="41.798495000000003"/>
    <n v="0"/>
    <n v="54.408200000000001"/>
    <n v="51.165470999999997"/>
    <n v="41.798495000000003"/>
  </r>
  <r>
    <n v="941369"/>
    <x v="7"/>
    <x v="25"/>
    <x v="3"/>
    <x v="1"/>
    <n v="41.067675999999999"/>
    <n v="0"/>
    <n v="41.798495000000003"/>
    <n v="41.071202"/>
    <n v="41.067675999999999"/>
  </r>
  <r>
    <n v="941370"/>
    <x v="7"/>
    <x v="25"/>
    <x v="3"/>
    <x v="2"/>
    <n v="0"/>
    <n v="39.999777000000002"/>
    <n v="41.067675999999999"/>
    <n v="39.999915999999999"/>
    <n v="39.999777000000002"/>
  </r>
  <r>
    <n v="941371"/>
    <x v="7"/>
    <x v="25"/>
    <x v="3"/>
    <x v="3"/>
    <n v="125.05978899999999"/>
    <n v="0"/>
    <n v="140.734737"/>
    <n v="132.346946"/>
    <n v="125.05978899999999"/>
  </r>
  <r>
    <n v="941372"/>
    <x v="7"/>
    <x v="26"/>
    <x v="0"/>
    <x v="0"/>
    <n v="121384.079746"/>
    <n v="0"/>
    <n v="164674.568"/>
    <n v="122237.931826"/>
    <n v="121384.079746"/>
  </r>
  <r>
    <n v="941373"/>
    <x v="7"/>
    <x v="26"/>
    <x v="0"/>
    <x v="1"/>
    <n v="111297.841934"/>
    <n v="0"/>
    <n v="121384.079746"/>
    <n v="111479.13883900001"/>
    <n v="111297.841934"/>
  </r>
  <r>
    <n v="941374"/>
    <x v="7"/>
    <x v="26"/>
    <x v="0"/>
    <x v="2"/>
    <n v="94291.651958999995"/>
    <n v="2364.859093"/>
    <n v="111297.841934"/>
    <n v="97953.230685999995"/>
    <n v="96656.511052000002"/>
  </r>
  <r>
    <n v="941375"/>
    <x v="7"/>
    <x v="26"/>
    <x v="0"/>
    <x v="3"/>
    <n v="121611.099543"/>
    <n v="0"/>
    <n v="164674.568"/>
    <n v="122237.931826"/>
    <n v="121611.099543"/>
  </r>
  <r>
    <n v="941376"/>
    <x v="7"/>
    <x v="26"/>
    <x v="1"/>
    <x v="0"/>
    <n v="51424.931145000002"/>
    <n v="0"/>
    <n v="67029.028250000003"/>
    <n v="54440.976745"/>
    <n v="51424.931145000002"/>
  </r>
  <r>
    <n v="941377"/>
    <x v="7"/>
    <x v="26"/>
    <x v="1"/>
    <x v="1"/>
    <n v="47459.752524000003"/>
    <n v="0"/>
    <n v="51424.931145000002"/>
    <n v="48457.712617999998"/>
    <n v="47459.752524000003"/>
  </r>
  <r>
    <n v="941378"/>
    <x v="7"/>
    <x v="26"/>
    <x v="1"/>
    <x v="2"/>
    <n v="33294.216632000003"/>
    <n v="7201.1506440000003"/>
    <n v="47459.752524000003"/>
    <n v="43411.435634000001"/>
    <n v="40495.367275999997"/>
  </r>
  <r>
    <n v="941379"/>
    <x v="7"/>
    <x v="26"/>
    <x v="1"/>
    <x v="3"/>
    <n v="75114.076287999997"/>
    <n v="0"/>
    <n v="94291.651958999995"/>
    <n v="76583.679720999993"/>
    <n v="75114.076287999997"/>
  </r>
  <r>
    <n v="941380"/>
    <x v="7"/>
    <x v="26"/>
    <x v="2"/>
    <x v="0"/>
    <n v="43711.765788999997"/>
    <n v="0"/>
    <n v="52065.013200000001"/>
    <n v="45707.875088000001"/>
    <n v="43711.765788999997"/>
  </r>
  <r>
    <n v="941381"/>
    <x v="7"/>
    <x v="26"/>
    <x v="2"/>
    <x v="1"/>
    <n v="38931.257726999997"/>
    <n v="0"/>
    <n v="43711.765788999997"/>
    <n v="42116.286337999998"/>
    <n v="38931.257726999997"/>
  </r>
  <r>
    <n v="941382"/>
    <x v="7"/>
    <x v="26"/>
    <x v="2"/>
    <x v="2"/>
    <n v="8239.0789750000004"/>
    <n v="23807.051200000002"/>
    <n v="38931.257726999997"/>
    <n v="36817.290432000002"/>
    <n v="32046.130174999998"/>
  </r>
  <r>
    <n v="941383"/>
    <x v="7"/>
    <x v="26"/>
    <x v="2"/>
    <x v="3"/>
    <n v="28818.669907"/>
    <n v="0"/>
    <n v="33294.216632000003"/>
    <n v="29228.992782000001"/>
    <n v="28818.669907"/>
  </r>
  <r>
    <n v="941384"/>
    <x v="7"/>
    <x v="26"/>
    <x v="3"/>
    <x v="0"/>
    <n v="650.47406799999999"/>
    <n v="0"/>
    <n v="691.72320000000002"/>
    <n v="650.49649699999998"/>
    <n v="650.47406799999999"/>
  </r>
  <r>
    <n v="941385"/>
    <x v="7"/>
    <x v="26"/>
    <x v="3"/>
    <x v="1"/>
    <n v="615.59485700000005"/>
    <n v="0"/>
    <n v="650.47406799999999"/>
    <n v="639.15581899999995"/>
    <n v="615.59485700000005"/>
  </r>
  <r>
    <n v="941386"/>
    <x v="7"/>
    <x v="26"/>
    <x v="3"/>
    <x v="2"/>
    <n v="0"/>
    <n v="567.06318399999998"/>
    <n v="615.59485700000005"/>
    <n v="599.58939099999998"/>
    <n v="567.06318399999998"/>
  </r>
  <r>
    <n v="941387"/>
    <x v="7"/>
    <x v="26"/>
    <x v="3"/>
    <x v="3"/>
    <n v="7747.8662029999996"/>
    <n v="0"/>
    <n v="8239.0789750000004"/>
    <n v="7748.0298679999996"/>
    <n v="7747.8662029999996"/>
  </r>
  <r>
    <n v="941388"/>
    <x v="7"/>
    <x v="27"/>
    <x v="0"/>
    <x v="0"/>
    <n v="121065.528166"/>
    <n v="0"/>
    <n v="164242.408"/>
    <n v="121917.13945800001"/>
    <n v="121065.528166"/>
  </r>
  <r>
    <n v="941389"/>
    <x v="7"/>
    <x v="27"/>
    <x v="0"/>
    <x v="1"/>
    <n v="111005.759945"/>
    <n v="0"/>
    <n v="121065.528166"/>
    <n v="111186.581068"/>
    <n v="111005.759945"/>
  </r>
  <r>
    <n v="941390"/>
    <x v="7"/>
    <x v="27"/>
    <x v="0"/>
    <x v="2"/>
    <n v="94044.199783000004"/>
    <n v="2358.652928"/>
    <n v="111005.759945"/>
    <n v="97696.169326999996"/>
    <n v="96402.852711"/>
  </r>
  <r>
    <n v="941391"/>
    <x v="7"/>
    <x v="27"/>
    <x v="0"/>
    <x v="3"/>
    <n v="121291.952188"/>
    <n v="0"/>
    <n v="164242.408"/>
    <n v="121917.13945800001"/>
    <n v="121291.952188"/>
  </r>
  <r>
    <n v="941392"/>
    <x v="7"/>
    <x v="27"/>
    <x v="1"/>
    <x v="0"/>
    <n v="12380.016552999999"/>
    <n v="0"/>
    <n v="16173.711600000001"/>
    <n v="13136.288562"/>
    <n v="12380.016552999999"/>
  </r>
  <r>
    <n v="941393"/>
    <x v="7"/>
    <x v="27"/>
    <x v="1"/>
    <x v="1"/>
    <n v="11422.204594000001"/>
    <n v="0"/>
    <n v="12380.016552999999"/>
    <n v="11665.689598000001"/>
    <n v="11422.204594000001"/>
  </r>
  <r>
    <n v="941394"/>
    <x v="7"/>
    <x v="27"/>
    <x v="1"/>
    <x v="2"/>
    <n v="7862.1344820000004"/>
    <n v="1700.4879679999999"/>
    <n v="11422.204594000001"/>
    <n v="10447.890541999999"/>
    <n v="9562.6224500000008"/>
  </r>
  <r>
    <n v="941395"/>
    <x v="7"/>
    <x v="27"/>
    <x v="1"/>
    <x v="3"/>
    <n v="74620.521280000001"/>
    <n v="0"/>
    <n v="94044.199783000004"/>
    <n v="76382.699062999993"/>
    <n v="74620.521280000001"/>
  </r>
  <r>
    <n v="941396"/>
    <x v="7"/>
    <x v="27"/>
    <x v="2"/>
    <x v="0"/>
    <n v="10564.627628"/>
    <n v="0"/>
    <n v="12583.5108"/>
    <n v="11047.064130999999"/>
    <n v="10564.627628"/>
  </r>
  <r>
    <n v="941397"/>
    <x v="7"/>
    <x v="27"/>
    <x v="2"/>
    <x v="1"/>
    <n v="9409.2341849999993"/>
    <n v="0"/>
    <n v="10564.627628"/>
    <n v="10179.018719"/>
    <n v="9409.2341849999993"/>
  </r>
  <r>
    <n v="941398"/>
    <x v="7"/>
    <x v="27"/>
    <x v="2"/>
    <x v="2"/>
    <n v="1946.0191629999999"/>
    <n v="5623.0772870000001"/>
    <n v="9409.2341849999993"/>
    <n v="8898.3127690000001"/>
    <n v="7569.09645"/>
  </r>
  <r>
    <n v="941399"/>
    <x v="7"/>
    <x v="27"/>
    <x v="2"/>
    <x v="3"/>
    <n v="6787.0366729999996"/>
    <n v="0"/>
    <n v="7862.1344820000004"/>
    <n v="6902.1678620000002"/>
    <n v="6787.0366729999996"/>
  </r>
  <r>
    <n v="941400"/>
    <x v="7"/>
    <x v="27"/>
    <x v="3"/>
    <x v="0"/>
    <n v="156.53734800000001"/>
    <n v="0"/>
    <n v="166.464"/>
    <n v="156.54274599999999"/>
    <n v="156.53734800000001"/>
  </r>
  <r>
    <n v="941401"/>
    <x v="7"/>
    <x v="27"/>
    <x v="3"/>
    <x v="1"/>
    <n v="148.14362499999999"/>
    <n v="0"/>
    <n v="156.53734800000001"/>
    <n v="153.81359800000001"/>
    <n v="148.14362499999999"/>
  </r>
  <r>
    <n v="941402"/>
    <x v="7"/>
    <x v="27"/>
    <x v="3"/>
    <x v="2"/>
    <n v="0"/>
    <n v="133.99931100000001"/>
    <n v="148.14362499999999"/>
    <n v="144.29189099999999"/>
    <n v="133.99931100000001"/>
  </r>
  <r>
    <n v="941403"/>
    <x v="7"/>
    <x v="27"/>
    <x v="3"/>
    <x v="3"/>
    <n v="1829.997764"/>
    <n v="0"/>
    <n v="1946.0191629999999"/>
    <n v="1830.036421"/>
    <n v="1829.997764"/>
  </r>
  <r>
    <n v="941404"/>
    <x v="7"/>
    <x v="70"/>
    <x v="1"/>
    <x v="0"/>
    <n v="565.07237199999997"/>
    <n v="0"/>
    <n v="706.05930000000001"/>
    <n v="573.46136300000001"/>
    <n v="565.07237199999997"/>
  </r>
  <r>
    <n v="941405"/>
    <x v="7"/>
    <x v="70"/>
    <x v="1"/>
    <x v="1"/>
    <n v="532.18604400000004"/>
    <n v="0"/>
    <n v="565.07237199999997"/>
    <n v="532.46769600000005"/>
    <n v="532.18604400000004"/>
  </r>
  <r>
    <n v="941406"/>
    <x v="7"/>
    <x v="70"/>
    <x v="1"/>
    <x v="2"/>
    <n v="447.246801"/>
    <n v="35.035707000000002"/>
    <n v="532.18604400000004"/>
    <n v="486.79057499999999"/>
    <n v="482.28250800000001"/>
  </r>
  <r>
    <n v="941407"/>
    <x v="7"/>
    <x v="70"/>
    <x v="1"/>
    <x v="3"/>
    <n v="567.84087999999997"/>
    <n v="0"/>
    <n v="706.05930000000001"/>
    <n v="573.46136300000001"/>
    <n v="567.84087999999997"/>
  </r>
  <r>
    <n v="941408"/>
    <x v="7"/>
    <x v="70"/>
    <x v="2"/>
    <x v="0"/>
    <n v="154.21754300000001"/>
    <n v="0"/>
    <n v="182.04480000000001"/>
    <n v="159.81712999999999"/>
    <n v="154.21754300000001"/>
  </r>
  <r>
    <n v="941409"/>
    <x v="7"/>
    <x v="70"/>
    <x v="2"/>
    <x v="1"/>
    <n v="146.47913"/>
    <n v="0"/>
    <n v="154.21754300000001"/>
    <n v="148.58860200000001"/>
    <n v="146.47913"/>
  </r>
  <r>
    <n v="941410"/>
    <x v="7"/>
    <x v="70"/>
    <x v="2"/>
    <x v="2"/>
    <n v="32.224482999999999"/>
    <n v="91.071205000000006"/>
    <n v="146.47913"/>
    <n v="138.52531400000001"/>
    <n v="123.295688"/>
  </r>
  <r>
    <n v="941411"/>
    <x v="7"/>
    <x v="70"/>
    <x v="2"/>
    <x v="3"/>
    <n v="386.908772"/>
    <n v="0"/>
    <n v="447.246801"/>
    <n v="392.637967"/>
    <n v="386.908772"/>
  </r>
  <r>
    <n v="941412"/>
    <x v="7"/>
    <x v="70"/>
    <x v="3"/>
    <x v="0"/>
    <n v="157.548046"/>
    <n v="0"/>
    <n v="177.63300000000001"/>
    <n v="167.04607300000001"/>
    <n v="157.548046"/>
  </r>
  <r>
    <n v="941413"/>
    <x v="7"/>
    <x v="70"/>
    <x v="3"/>
    <x v="1"/>
    <n v="38.000056000000001"/>
    <n v="0"/>
    <n v="157.548046"/>
    <n v="154.80671000000001"/>
    <n v="38.000056000000001"/>
  </r>
  <r>
    <n v="941414"/>
    <x v="7"/>
    <x v="70"/>
    <x v="3"/>
    <x v="2"/>
    <n v="0"/>
    <n v="37.004170000000002"/>
    <n v="38.000056000000001"/>
    <n v="37.012054999999997"/>
    <n v="37.004170000000002"/>
  </r>
  <r>
    <n v="941415"/>
    <x v="7"/>
    <x v="70"/>
    <x v="3"/>
    <x v="3"/>
    <n v="29.64537"/>
    <n v="0"/>
    <n v="32.224482999999999"/>
    <n v="30.303903999999999"/>
    <n v="29.64537"/>
  </r>
  <r>
    <n v="941416"/>
    <x v="7"/>
    <x v="28"/>
    <x v="0"/>
    <x v="0"/>
    <n v="2238.0752520000001"/>
    <n v="0"/>
    <n v="3015.0549000000001"/>
    <n v="2238.0752520000001"/>
    <n v="2238.0752520000001"/>
  </r>
  <r>
    <n v="941417"/>
    <x v="7"/>
    <x v="28"/>
    <x v="0"/>
    <x v="1"/>
    <n v="2054.134791"/>
    <n v="0"/>
    <n v="2238.0752520000001"/>
    <n v="2055.448312"/>
    <n v="2054.134791"/>
  </r>
  <r>
    <n v="941418"/>
    <x v="7"/>
    <x v="28"/>
    <x v="0"/>
    <x v="2"/>
    <n v="1731.73253"/>
    <n v="43.330623000000003"/>
    <n v="2054.134791"/>
    <n v="1807.84403"/>
    <n v="1775.0631530000001"/>
  </r>
  <r>
    <n v="941419"/>
    <x v="7"/>
    <x v="28"/>
    <x v="0"/>
    <x v="3"/>
    <n v="2238.0752520000001"/>
    <n v="0"/>
    <n v="3015.0549000000001"/>
    <n v="2238.0752520000001"/>
    <n v="2238.0752520000001"/>
  </r>
  <r>
    <n v="941420"/>
    <x v="7"/>
    <x v="28"/>
    <x v="1"/>
    <x v="0"/>
    <n v="1243.199026"/>
    <n v="0"/>
    <n v="1553.3802000000001"/>
    <n v="1261.6553980000001"/>
    <n v="1243.199026"/>
  </r>
  <r>
    <n v="941421"/>
    <x v="7"/>
    <x v="28"/>
    <x v="1"/>
    <x v="1"/>
    <n v="1170.8467889999999"/>
    <n v="0"/>
    <n v="1243.199026"/>
    <n v="1171.466443"/>
    <n v="1170.8467889999999"/>
  </r>
  <r>
    <n v="941422"/>
    <x v="7"/>
    <x v="28"/>
    <x v="1"/>
    <x v="2"/>
    <n v="983.97447"/>
    <n v="77.081023999999999"/>
    <n v="1170.8467889999999"/>
    <n v="1070.9735579999999"/>
    <n v="1061.055494"/>
  </r>
  <r>
    <n v="941423"/>
    <x v="7"/>
    <x v="28"/>
    <x v="1"/>
    <x v="3"/>
    <n v="1392.7279530000001"/>
    <n v="0"/>
    <n v="1731.73253"/>
    <n v="1406.5131610000001"/>
    <n v="1392.7279530000001"/>
  </r>
  <r>
    <n v="941424"/>
    <x v="7"/>
    <x v="28"/>
    <x v="2"/>
    <x v="0"/>
    <n v="507.98142799999999"/>
    <n v="0"/>
    <n v="599.64239999999995"/>
    <n v="526.426063"/>
    <n v="507.98142799999999"/>
  </r>
  <r>
    <n v="941425"/>
    <x v="7"/>
    <x v="28"/>
    <x v="2"/>
    <x v="1"/>
    <n v="482.49165699999998"/>
    <n v="0"/>
    <n v="507.98142799999999"/>
    <n v="489.44010600000001"/>
    <n v="482.49165699999998"/>
  </r>
  <r>
    <n v="941426"/>
    <x v="7"/>
    <x v="28"/>
    <x v="2"/>
    <x v="2"/>
    <n v="71.525492999999997"/>
    <n v="202.14173"/>
    <n v="482.49165699999998"/>
    <n v="456.29235999999997"/>
    <n v="273.66722199999998"/>
  </r>
  <r>
    <n v="941427"/>
    <x v="7"/>
    <x v="28"/>
    <x v="2"/>
    <x v="3"/>
    <n v="850.023099"/>
    <n v="0"/>
    <n v="983.97447"/>
    <n v="863.831187"/>
    <n v="850.023099"/>
  </r>
  <r>
    <n v="941428"/>
    <x v="7"/>
    <x v="28"/>
    <x v="3"/>
    <x v="0"/>
    <n v="344.90190899999999"/>
    <n v="0"/>
    <n v="388.8716"/>
    <n v="365.69485300000002"/>
    <n v="344.90190899999999"/>
  </r>
  <r>
    <n v="941429"/>
    <x v="7"/>
    <x v="28"/>
    <x v="3"/>
    <x v="1"/>
    <n v="83.189173999999994"/>
    <n v="0"/>
    <n v="344.90190899999999"/>
    <n v="338.90061600000001"/>
    <n v="83.189173999999994"/>
  </r>
  <r>
    <n v="941430"/>
    <x v="7"/>
    <x v="28"/>
    <x v="3"/>
    <x v="2"/>
    <n v="0"/>
    <n v="81.008994999999999"/>
    <n v="83.189173999999994"/>
    <n v="81.026256000000004"/>
    <n v="81.008994999999999"/>
  </r>
  <r>
    <n v="941431"/>
    <x v="7"/>
    <x v="28"/>
    <x v="3"/>
    <x v="3"/>
    <n v="65.800890999999993"/>
    <n v="0"/>
    <n v="71.525492999999997"/>
    <n v="67.262573000000003"/>
    <n v="65.800890999999993"/>
  </r>
  <r>
    <n v="941432"/>
    <x v="7"/>
    <x v="29"/>
    <x v="0"/>
    <x v="0"/>
    <n v="12680.656317000001"/>
    <n v="0"/>
    <n v="17120.723999999998"/>
    <n v="12708.713425"/>
    <n v="12680.656317000001"/>
  </r>
  <r>
    <n v="941433"/>
    <x v="7"/>
    <x v="29"/>
    <x v="0"/>
    <x v="1"/>
    <n v="11611.35577"/>
    <n v="0"/>
    <n v="12680.656317000001"/>
    <n v="11645.914762"/>
    <n v="11611.35577"/>
  </r>
  <r>
    <n v="941434"/>
    <x v="7"/>
    <x v="29"/>
    <x v="0"/>
    <x v="2"/>
    <n v="10081.894681"/>
    <n v="33.494075000000002"/>
    <n v="11611.35577"/>
    <n v="10219.154213"/>
    <n v="10115.388756"/>
  </r>
  <r>
    <n v="941435"/>
    <x v="7"/>
    <x v="29"/>
    <x v="0"/>
    <x v="3"/>
    <n v="12690.932798"/>
    <n v="0"/>
    <n v="17120.723999999998"/>
    <n v="12708.713425"/>
    <n v="12690.932798"/>
  </r>
  <r>
    <n v="941436"/>
    <x v="7"/>
    <x v="29"/>
    <x v="1"/>
    <x v="0"/>
    <n v="10549.993712"/>
    <n v="0"/>
    <n v="13050.249"/>
    <n v="10599.412238000001"/>
    <n v="10549.993712"/>
  </r>
  <r>
    <n v="941437"/>
    <x v="7"/>
    <x v="29"/>
    <x v="1"/>
    <x v="1"/>
    <n v="9564.1290580000004"/>
    <n v="0"/>
    <n v="10549.993712"/>
    <n v="9941.2590749999999"/>
    <n v="9564.1290580000004"/>
  </r>
  <r>
    <n v="941438"/>
    <x v="7"/>
    <x v="29"/>
    <x v="1"/>
    <x v="2"/>
    <n v="7924.8858229999996"/>
    <n v="433.12508000000003"/>
    <n v="9564.1290580000004"/>
    <n v="8748.3088499999994"/>
    <n v="8358.0109030000003"/>
  </r>
  <r>
    <n v="941439"/>
    <x v="7"/>
    <x v="29"/>
    <x v="1"/>
    <x v="3"/>
    <n v="8166.1289930000003"/>
    <n v="0"/>
    <n v="10081.894681"/>
    <n v="8188.5148600000002"/>
    <n v="8166.1289930000003"/>
  </r>
  <r>
    <n v="941440"/>
    <x v="7"/>
    <x v="29"/>
    <x v="2"/>
    <x v="0"/>
    <n v="1765.0550820000001"/>
    <n v="0"/>
    <n v="2379.7487999999998"/>
    <n v="2089.1814720000002"/>
    <n v="1765.0550820000001"/>
  </r>
  <r>
    <n v="941441"/>
    <x v="7"/>
    <x v="29"/>
    <x v="2"/>
    <x v="1"/>
    <n v="1656.016046"/>
    <n v="0"/>
    <n v="1765.0550820000001"/>
    <n v="1700.6305709999999"/>
    <n v="1656.016046"/>
  </r>
  <r>
    <n v="941442"/>
    <x v="7"/>
    <x v="29"/>
    <x v="2"/>
    <x v="2"/>
    <n v="549.10736699999995"/>
    <n v="923.96458099999995"/>
    <n v="1656.016046"/>
    <n v="1566.094374"/>
    <n v="1473.071948"/>
  </r>
  <r>
    <n v="941443"/>
    <x v="7"/>
    <x v="29"/>
    <x v="2"/>
    <x v="3"/>
    <n v="6498.9068390000002"/>
    <n v="0"/>
    <n v="7924.8858229999996"/>
    <n v="6957.2572639999999"/>
    <n v="6498.9068390000002"/>
  </r>
  <r>
    <n v="941444"/>
    <x v="7"/>
    <x v="29"/>
    <x v="3"/>
    <x v="0"/>
    <n v="489.802257"/>
    <n v="0"/>
    <n v="625.14599999999996"/>
    <n v="587.88729799999999"/>
    <n v="489.802257"/>
  </r>
  <r>
    <n v="941445"/>
    <x v="7"/>
    <x v="29"/>
    <x v="3"/>
    <x v="1"/>
    <n v="463.13315799999998"/>
    <n v="0"/>
    <n v="489.802257"/>
    <n v="481.279698"/>
    <n v="463.13315799999998"/>
  </r>
  <r>
    <n v="941446"/>
    <x v="7"/>
    <x v="29"/>
    <x v="3"/>
    <x v="2"/>
    <n v="0"/>
    <n v="438.99762500000003"/>
    <n v="463.13315799999998"/>
    <n v="451.09169600000001"/>
    <n v="438.99762500000003"/>
  </r>
  <r>
    <n v="941447"/>
    <x v="7"/>
    <x v="29"/>
    <x v="3"/>
    <x v="3"/>
    <n v="483.78782100000001"/>
    <n v="0"/>
    <n v="549.10736699999995"/>
    <n v="516.38056800000004"/>
    <n v="483.78782100000001"/>
  </r>
  <r>
    <n v="941448"/>
    <x v="7"/>
    <x v="71"/>
    <x v="0"/>
    <x v="0"/>
    <n v="966.99617799999999"/>
    <n v="0"/>
    <n v="1305.585"/>
    <n v="969.13574600000004"/>
    <n v="966.99617799999999"/>
  </r>
  <r>
    <n v="941449"/>
    <x v="7"/>
    <x v="71"/>
    <x v="0"/>
    <x v="1"/>
    <n v="885.45390499999996"/>
    <n v="0"/>
    <n v="966.99617799999999"/>
    <n v="888.08929000000001"/>
    <n v="885.45390499999996"/>
  </r>
  <r>
    <n v="941450"/>
    <x v="7"/>
    <x v="71"/>
    <x v="0"/>
    <x v="2"/>
    <n v="768.82090200000005"/>
    <n v="2.5541770000000001"/>
    <n v="885.45390499999996"/>
    <n v="779.28798200000006"/>
    <n v="771.37507900000003"/>
  </r>
  <r>
    <n v="941451"/>
    <x v="7"/>
    <x v="71"/>
    <x v="0"/>
    <x v="3"/>
    <n v="967.77983800000004"/>
    <n v="0"/>
    <n v="1305.585"/>
    <n v="969.13574600000004"/>
    <n v="967.77983800000004"/>
  </r>
  <r>
    <n v="941452"/>
    <x v="7"/>
    <x v="71"/>
    <x v="1"/>
    <x v="0"/>
    <n v="149.638057"/>
    <n v="0"/>
    <n v="185.33"/>
    <n v="150.525026"/>
    <n v="149.638057"/>
  </r>
  <r>
    <n v="941453"/>
    <x v="7"/>
    <x v="71"/>
    <x v="1"/>
    <x v="1"/>
    <n v="135.65483800000001"/>
    <n v="0"/>
    <n v="149.638057"/>
    <n v="141.003941"/>
    <n v="135.65483800000001"/>
  </r>
  <r>
    <n v="941454"/>
    <x v="7"/>
    <x v="71"/>
    <x v="1"/>
    <x v="2"/>
    <n v="112.11287"/>
    <n v="6.1273939999999998"/>
    <n v="135.65483800000001"/>
    <n v="124.08348100000001"/>
    <n v="118.240264"/>
  </r>
  <r>
    <n v="941455"/>
    <x v="7"/>
    <x v="71"/>
    <x v="1"/>
    <x v="3"/>
    <n v="621.77976200000001"/>
    <n v="0"/>
    <n v="768.82090200000005"/>
    <n v="624.43633699999998"/>
    <n v="621.77976200000001"/>
  </r>
  <r>
    <n v="941456"/>
    <x v="7"/>
    <x v="71"/>
    <x v="2"/>
    <x v="0"/>
    <n v="23.248971000000001"/>
    <n v="0"/>
    <n v="31.345600000000001"/>
    <n v="27.518301999999998"/>
    <n v="23.248971000000001"/>
  </r>
  <r>
    <n v="941457"/>
    <x v="7"/>
    <x v="71"/>
    <x v="2"/>
    <x v="1"/>
    <n v="21.80697"/>
    <n v="0"/>
    <n v="23.248971000000001"/>
    <n v="22.400383000000001"/>
    <n v="21.80697"/>
  </r>
  <r>
    <n v="941458"/>
    <x v="7"/>
    <x v="71"/>
    <x v="2"/>
    <x v="2"/>
    <n v="7.1283880000000002"/>
    <n v="11.9947"/>
    <n v="21.80697"/>
    <n v="20.622851000000001"/>
    <n v="19.123087999999999"/>
  </r>
  <r>
    <n v="941459"/>
    <x v="7"/>
    <x v="71"/>
    <x v="2"/>
    <x v="3"/>
    <n v="91.845979"/>
    <n v="0"/>
    <n v="112.11287"/>
    <n v="98.423889000000003"/>
    <n v="91.845979"/>
  </r>
  <r>
    <n v="941460"/>
    <x v="7"/>
    <x v="71"/>
    <x v="3"/>
    <x v="0"/>
    <n v="6.7036309999999997"/>
    <n v="0"/>
    <n v="8.5559999999999992"/>
    <n v="8.0460619999999992"/>
    <n v="6.7036309999999997"/>
  </r>
  <r>
    <n v="941461"/>
    <x v="7"/>
    <x v="71"/>
    <x v="3"/>
    <x v="1"/>
    <n v="6.3386269999999998"/>
    <n v="0"/>
    <n v="6.7036309999999997"/>
    <n v="6.5869879999999998"/>
    <n v="6.3386269999999998"/>
  </r>
  <r>
    <n v="941462"/>
    <x v="7"/>
    <x v="71"/>
    <x v="3"/>
    <x v="2"/>
    <n v="0"/>
    <n v="5.9915950000000002"/>
    <n v="6.3386269999999998"/>
    <n v="6.1738229999999996"/>
    <n v="5.9915950000000002"/>
  </r>
  <r>
    <n v="941463"/>
    <x v="7"/>
    <x v="71"/>
    <x v="3"/>
    <x v="3"/>
    <n v="6.280424"/>
    <n v="0"/>
    <n v="7.1283880000000002"/>
    <n v="6.7035359999999997"/>
    <n v="6.280424"/>
  </r>
  <r>
    <n v="941464"/>
    <x v="7"/>
    <x v="30"/>
    <x v="0"/>
    <x v="0"/>
    <n v="34834.727491999998"/>
    <n v="0"/>
    <n v="47034.75"/>
    <n v="34913.894925000001"/>
    <n v="34834.727491999998"/>
  </r>
  <r>
    <n v="941465"/>
    <x v="7"/>
    <x v="30"/>
    <x v="0"/>
    <x v="1"/>
    <n v="31788.482698"/>
    <n v="0"/>
    <n v="34834.727491999998"/>
    <n v="31992.213728999999"/>
    <n v="31788.482698"/>
  </r>
  <r>
    <n v="941466"/>
    <x v="7"/>
    <x v="30"/>
    <x v="0"/>
    <x v="2"/>
    <n v="27296.575551000002"/>
    <n v="329.66167899999999"/>
    <n v="31788.482698"/>
    <n v="27977.043623000001"/>
    <n v="27626.237229999999"/>
  </r>
  <r>
    <n v="941467"/>
    <x v="7"/>
    <x v="30"/>
    <x v="0"/>
    <x v="3"/>
    <n v="34878.318341999999"/>
    <n v="0"/>
    <n v="47034.75"/>
    <n v="34913.894925000001"/>
    <n v="34878.318341999999"/>
  </r>
  <r>
    <n v="941468"/>
    <x v="7"/>
    <x v="30"/>
    <x v="1"/>
    <x v="0"/>
    <n v="35141.216067000001"/>
    <n v="0"/>
    <n v="45070.908300000003"/>
    <n v="36606.591720999997"/>
    <n v="35141.216067000001"/>
  </r>
  <r>
    <n v="941469"/>
    <x v="7"/>
    <x v="30"/>
    <x v="1"/>
    <x v="1"/>
    <n v="28973.346403"/>
    <n v="0"/>
    <n v="35141.216067000001"/>
    <n v="33113.567900000002"/>
    <n v="28973.346403"/>
  </r>
  <r>
    <n v="941470"/>
    <x v="7"/>
    <x v="30"/>
    <x v="1"/>
    <x v="2"/>
    <n v="13713.762489999999"/>
    <n v="8905.4711979999993"/>
    <n v="28973.346403"/>
    <n v="26501.919955000001"/>
    <n v="22619.233688"/>
  </r>
  <r>
    <n v="941471"/>
    <x v="7"/>
    <x v="30"/>
    <x v="1"/>
    <x v="3"/>
    <n v="21939.55241"/>
    <n v="0"/>
    <n v="27296.575551000002"/>
    <n v="22170.278663000001"/>
    <n v="21939.55241"/>
  </r>
  <r>
    <n v="941472"/>
    <x v="7"/>
    <x v="30"/>
    <x v="2"/>
    <x v="0"/>
    <n v="5720.9392399999997"/>
    <n v="0"/>
    <n v="6803.04025"/>
    <n v="5972.3890350000001"/>
    <n v="5720.9392399999997"/>
  </r>
  <r>
    <n v="941473"/>
    <x v="7"/>
    <x v="30"/>
    <x v="2"/>
    <x v="1"/>
    <n v="5080.2924290000001"/>
    <n v="0"/>
    <n v="5720.9392399999997"/>
    <n v="5512.1249580000003"/>
    <n v="5080.2924290000001"/>
  </r>
  <r>
    <n v="941474"/>
    <x v="7"/>
    <x v="30"/>
    <x v="2"/>
    <x v="2"/>
    <n v="59.667923000000002"/>
    <n v="4458.2368230000002"/>
    <n v="5080.2924290000001"/>
    <n v="4804.4325509999999"/>
    <n v="4517.9047460000002"/>
  </r>
  <r>
    <n v="941475"/>
    <x v="7"/>
    <x v="30"/>
    <x v="2"/>
    <x v="3"/>
    <n v="11916.387097000001"/>
    <n v="0"/>
    <n v="13713.762489999999"/>
    <n v="12039.312089999999"/>
    <n v="11916.387097000001"/>
  </r>
  <r>
    <n v="941476"/>
    <x v="7"/>
    <x v="30"/>
    <x v="3"/>
    <x v="0"/>
    <n v="175.56050500000001"/>
    <n v="0"/>
    <n v="186.68799999999999"/>
    <n v="175.561395"/>
    <n v="175.56050500000001"/>
  </r>
  <r>
    <n v="941477"/>
    <x v="7"/>
    <x v="30"/>
    <x v="3"/>
    <x v="1"/>
    <n v="172.495339"/>
    <n v="0"/>
    <n v="175.56050500000001"/>
    <n v="172.505752"/>
    <n v="172.495339"/>
  </r>
  <r>
    <n v="941478"/>
    <x v="7"/>
    <x v="30"/>
    <x v="3"/>
    <x v="2"/>
    <n v="0"/>
    <n v="167.999627"/>
    <n v="172.495339"/>
    <n v="168.01046099999999"/>
    <n v="167.999627"/>
  </r>
  <r>
    <n v="941479"/>
    <x v="7"/>
    <x v="30"/>
    <x v="3"/>
    <x v="3"/>
    <n v="56.111688000000001"/>
    <n v="0"/>
    <n v="59.667923000000002"/>
    <n v="56.111714999999997"/>
    <n v="56.111688000000001"/>
  </r>
  <r>
    <n v="941480"/>
    <x v="7"/>
    <x v="31"/>
    <x v="0"/>
    <x v="0"/>
    <n v="502.23078900000002"/>
    <n v="0"/>
    <n v="678.125"/>
    <n v="503.37218799999999"/>
    <n v="502.23078900000002"/>
  </r>
  <r>
    <n v="941481"/>
    <x v="7"/>
    <x v="31"/>
    <x v="0"/>
    <x v="1"/>
    <n v="458.31145800000002"/>
    <n v="0"/>
    <n v="502.23078900000002"/>
    <n v="461.24875600000001"/>
    <n v="458.31145800000002"/>
  </r>
  <r>
    <n v="941482"/>
    <x v="7"/>
    <x v="31"/>
    <x v="0"/>
    <x v="2"/>
    <n v="393.4991"/>
    <n v="4.7523020000000002"/>
    <n v="458.31145800000002"/>
    <n v="403.359914"/>
    <n v="398.25140199999998"/>
  </r>
  <r>
    <n v="941483"/>
    <x v="7"/>
    <x v="31"/>
    <x v="0"/>
    <x v="3"/>
    <n v="502.859261"/>
    <n v="0"/>
    <n v="678.125"/>
    <n v="503.37218799999999"/>
    <n v="502.859261"/>
  </r>
  <r>
    <n v="941484"/>
    <x v="7"/>
    <x v="31"/>
    <x v="1"/>
    <x v="0"/>
    <n v="360.00584900000001"/>
    <n v="0"/>
    <n v="461.73104999999998"/>
    <n v="375.01795900000002"/>
    <n v="360.00584900000001"/>
  </r>
  <r>
    <n v="941485"/>
    <x v="7"/>
    <x v="31"/>
    <x v="1"/>
    <x v="1"/>
    <n v="296.81881600000003"/>
    <n v="0"/>
    <n v="360.00584900000001"/>
    <n v="339.23351100000002"/>
    <n v="296.81881600000003"/>
  </r>
  <r>
    <n v="941486"/>
    <x v="7"/>
    <x v="31"/>
    <x v="1"/>
    <x v="2"/>
    <n v="139.793127"/>
    <n v="90.779146999999995"/>
    <n v="296.81881600000003"/>
    <n v="271.50017100000002"/>
    <n v="230.57227399999999"/>
  </r>
  <r>
    <n v="941487"/>
    <x v="7"/>
    <x v="31"/>
    <x v="1"/>
    <x v="3"/>
    <n v="316.11547400000001"/>
    <n v="0"/>
    <n v="393.4991"/>
    <n v="319.59996899999999"/>
    <n v="316.11547400000001"/>
  </r>
  <r>
    <n v="941488"/>
    <x v="7"/>
    <x v="31"/>
    <x v="2"/>
    <x v="0"/>
    <n v="116.22675700000001"/>
    <n v="0"/>
    <n v="138.21074999999999"/>
    <n v="121.335217"/>
    <n v="116.22675700000001"/>
  </r>
  <r>
    <n v="941489"/>
    <x v="7"/>
    <x v="31"/>
    <x v="2"/>
    <x v="1"/>
    <n v="103.211359"/>
    <n v="0"/>
    <n v="116.22675700000001"/>
    <n v="111.98448"/>
    <n v="103.211359"/>
  </r>
  <r>
    <n v="941490"/>
    <x v="7"/>
    <x v="31"/>
    <x v="2"/>
    <x v="2"/>
    <n v="1.212215"/>
    <n v="90.573660000000004"/>
    <n v="103.211359"/>
    <n v="97.606982000000002"/>
    <n v="91.785875000000004"/>
  </r>
  <r>
    <n v="941491"/>
    <x v="7"/>
    <x v="31"/>
    <x v="2"/>
    <x v="3"/>
    <n v="120.750452"/>
    <n v="0"/>
    <n v="139.793127"/>
    <n v="122.724386"/>
    <n v="120.750452"/>
  </r>
  <r>
    <n v="941492"/>
    <x v="7"/>
    <x v="31"/>
    <x v="3"/>
    <x v="0"/>
    <n v="3.1296349999999999"/>
    <n v="0"/>
    <n v="3.3279999999999998"/>
    <n v="3.129651"/>
    <n v="3.1296349999999999"/>
  </r>
  <r>
    <n v="941493"/>
    <x v="7"/>
    <x v="31"/>
    <x v="3"/>
    <x v="1"/>
    <n v="3.0749939999999998"/>
    <n v="0"/>
    <n v="3.1296349999999999"/>
    <n v="3.07518"/>
    <n v="3.0749939999999998"/>
  </r>
  <r>
    <n v="941494"/>
    <x v="7"/>
    <x v="31"/>
    <x v="3"/>
    <x v="2"/>
    <n v="0"/>
    <n v="2.9948510000000002"/>
    <n v="3.0749939999999998"/>
    <n v="2.995044"/>
    <n v="2.9948510000000002"/>
  </r>
  <r>
    <n v="941495"/>
    <x v="7"/>
    <x v="31"/>
    <x v="3"/>
    <x v="3"/>
    <n v="1.139967"/>
    <n v="0"/>
    <n v="1.212215"/>
    <n v="1.139967"/>
    <n v="1.139967"/>
  </r>
  <r>
    <n v="941496"/>
    <x v="7"/>
    <x v="32"/>
    <x v="0"/>
    <x v="0"/>
    <n v="298119.30407800002"/>
    <n v="0"/>
    <n v="402253.7"/>
    <n v="298592.92151000001"/>
    <n v="298119.30407800002"/>
  </r>
  <r>
    <n v="941497"/>
    <x v="7"/>
    <x v="32"/>
    <x v="0"/>
    <x v="1"/>
    <n v="272008.26582500001"/>
    <n v="0"/>
    <n v="298119.30407800002"/>
    <n v="273792.76886499999"/>
    <n v="272008.26582500001"/>
  </r>
  <r>
    <n v="941498"/>
    <x v="7"/>
    <x v="32"/>
    <x v="0"/>
    <x v="2"/>
    <n v="231971.14274700001"/>
    <n v="4150.7850070000004"/>
    <n v="272008.26582500001"/>
    <n v="239394.47475299999"/>
    <n v="236121.927754"/>
  </r>
  <r>
    <n v="941499"/>
    <x v="7"/>
    <x v="32"/>
    <x v="0"/>
    <x v="3"/>
    <n v="298495.41533699998"/>
    <n v="0"/>
    <n v="402253.7"/>
    <n v="298592.92151000001"/>
    <n v="298495.41533699998"/>
  </r>
  <r>
    <n v="941500"/>
    <x v="7"/>
    <x v="32"/>
    <x v="1"/>
    <x v="0"/>
    <n v="74986.019128999993"/>
    <n v="0"/>
    <n v="95487.504000000001"/>
    <n v="77554.950748999996"/>
    <n v="74986.019128999993"/>
  </r>
  <r>
    <n v="941501"/>
    <x v="7"/>
    <x v="32"/>
    <x v="1"/>
    <x v="1"/>
    <n v="69391.643079000001"/>
    <n v="0"/>
    <n v="74986.019128999993"/>
    <n v="70659.325826"/>
    <n v="69391.643079000001"/>
  </r>
  <r>
    <n v="941502"/>
    <x v="7"/>
    <x v="32"/>
    <x v="1"/>
    <x v="2"/>
    <n v="51432.818856999998"/>
    <n v="7261.2967280000003"/>
    <n v="69391.643079000001"/>
    <n v="63472.535924000003"/>
    <n v="58694.115586"/>
  </r>
  <r>
    <n v="941503"/>
    <x v="7"/>
    <x v="32"/>
    <x v="1"/>
    <x v="3"/>
    <n v="187006.70791999999"/>
    <n v="0"/>
    <n v="231971.14274700001"/>
    <n v="188406.96213999999"/>
    <n v="187006.70791999999"/>
  </r>
  <r>
    <n v="941504"/>
    <x v="7"/>
    <x v="32"/>
    <x v="2"/>
    <x v="0"/>
    <n v="15019.968878"/>
    <n v="0"/>
    <n v="17340.231599999999"/>
    <n v="15222.989321999999"/>
    <n v="15019.968878"/>
  </r>
  <r>
    <n v="941505"/>
    <x v="7"/>
    <x v="32"/>
    <x v="2"/>
    <x v="1"/>
    <n v="12249.140012"/>
    <n v="0"/>
    <n v="15019.968878"/>
    <n v="14471.740014000001"/>
    <n v="12249.140012"/>
  </r>
  <r>
    <n v="941506"/>
    <x v="7"/>
    <x v="32"/>
    <x v="2"/>
    <x v="2"/>
    <n v="1732.8022269999999"/>
    <n v="7826.3899769999998"/>
    <n v="12249.140012"/>
    <n v="11584.011709"/>
    <n v="9559.1922040000009"/>
  </r>
  <r>
    <n v="941507"/>
    <x v="7"/>
    <x v="32"/>
    <x v="2"/>
    <x v="3"/>
    <n v="45014.542448"/>
    <n v="0"/>
    <n v="51432.818856999998"/>
    <n v="45152.871675000002"/>
    <n v="45014.542448"/>
  </r>
  <r>
    <n v="941508"/>
    <x v="7"/>
    <x v="32"/>
    <x v="3"/>
    <x v="0"/>
    <n v="4640.8336820000004"/>
    <n v="0"/>
    <n v="5113.3509000000004"/>
    <n v="4808.5951859999996"/>
    <n v="4640.8336820000004"/>
  </r>
  <r>
    <n v="941509"/>
    <x v="7"/>
    <x v="32"/>
    <x v="3"/>
    <x v="1"/>
    <n v="4217.2633089999999"/>
    <n v="0"/>
    <n v="4640.8336820000004"/>
    <n v="4560.0831760000001"/>
    <n v="4217.2633089999999"/>
  </r>
  <r>
    <n v="941510"/>
    <x v="7"/>
    <x v="32"/>
    <x v="3"/>
    <x v="2"/>
    <n v="0"/>
    <n v="3898.0831669999998"/>
    <n v="4217.2633089999999"/>
    <n v="4107.6144629999999"/>
    <n v="3898.0831669999998"/>
  </r>
  <r>
    <n v="941511"/>
    <x v="7"/>
    <x v="32"/>
    <x v="3"/>
    <x v="3"/>
    <n v="1616.8893869999999"/>
    <n v="0"/>
    <n v="1732.8022269999999"/>
    <n v="1629.527214"/>
    <n v="1616.8893869999999"/>
  </r>
  <r>
    <n v="941512"/>
    <x v="7"/>
    <x v="33"/>
    <x v="0"/>
    <x v="0"/>
    <n v="4238.0354200000002"/>
    <n v="0"/>
    <n v="5718.4"/>
    <n v="4244.7683200000001"/>
    <n v="4238.0354200000002"/>
  </r>
  <r>
    <n v="941513"/>
    <x v="7"/>
    <x v="33"/>
    <x v="0"/>
    <x v="1"/>
    <n v="3866.843406"/>
    <n v="0"/>
    <n v="4238.0354200000002"/>
    <n v="3892.21173"/>
    <n v="3866.843406"/>
  </r>
  <r>
    <n v="941514"/>
    <x v="7"/>
    <x v="33"/>
    <x v="0"/>
    <x v="2"/>
    <n v="3297.6795059999999"/>
    <n v="59.007161000000004"/>
    <n v="3866.843406"/>
    <n v="3403.208881"/>
    <n v="3356.6866669999999"/>
  </r>
  <r>
    <n v="941515"/>
    <x v="7"/>
    <x v="33"/>
    <x v="0"/>
    <x v="3"/>
    <n v="4243.3821820000003"/>
    <n v="0"/>
    <n v="5718.4"/>
    <n v="4244.7683200000001"/>
    <n v="4243.3821820000003"/>
  </r>
  <r>
    <n v="941516"/>
    <x v="7"/>
    <x v="33"/>
    <x v="1"/>
    <x v="0"/>
    <n v="758.13070800000003"/>
    <n v="0"/>
    <n v="965.40674999999999"/>
    <n v="784.10336199999995"/>
    <n v="758.13070800000003"/>
  </r>
  <r>
    <n v="941517"/>
    <x v="7"/>
    <x v="33"/>
    <x v="1"/>
    <x v="1"/>
    <n v="701.56992100000002"/>
    <n v="0"/>
    <n v="758.13070800000003"/>
    <n v="714.38656600000002"/>
    <n v="701.56992100000002"/>
  </r>
  <r>
    <n v="941518"/>
    <x v="7"/>
    <x v="33"/>
    <x v="1"/>
    <x v="2"/>
    <n v="520.00092600000005"/>
    <n v="73.413846000000007"/>
    <n v="701.56992100000002"/>
    <n v="641.72600699999998"/>
    <n v="593.41477199999997"/>
  </r>
  <r>
    <n v="941519"/>
    <x v="7"/>
    <x v="33"/>
    <x v="1"/>
    <x v="3"/>
    <n v="2658.469415"/>
    <n v="0"/>
    <n v="3297.6795059999999"/>
    <n v="2678.3752949999998"/>
    <n v="2658.469415"/>
  </r>
  <r>
    <n v="941520"/>
    <x v="7"/>
    <x v="33"/>
    <x v="2"/>
    <x v="0"/>
    <n v="305.63890199999997"/>
    <n v="0"/>
    <n v="352.85354999999998"/>
    <n v="309.77013199999999"/>
    <n v="305.63890199999997"/>
  </r>
  <r>
    <n v="941521"/>
    <x v="7"/>
    <x v="33"/>
    <x v="2"/>
    <x v="1"/>
    <n v="249.25575599999999"/>
    <n v="0"/>
    <n v="305.63890199999997"/>
    <n v="294.48308200000002"/>
    <n v="249.25575599999999"/>
  </r>
  <r>
    <n v="941522"/>
    <x v="7"/>
    <x v="33"/>
    <x v="2"/>
    <x v="2"/>
    <n v="35.260509999999996"/>
    <n v="159.257936"/>
    <n v="249.25575599999999"/>
    <n v="235.721169"/>
    <n v="194.51844600000001"/>
  </r>
  <r>
    <n v="941523"/>
    <x v="7"/>
    <x v="33"/>
    <x v="2"/>
    <x v="3"/>
    <n v="455.11026399999997"/>
    <n v="0"/>
    <n v="520.00092600000005"/>
    <n v="456.50881299999998"/>
    <n v="455.11026399999997"/>
  </r>
  <r>
    <n v="941524"/>
    <x v="7"/>
    <x v="33"/>
    <x v="3"/>
    <x v="0"/>
    <n v="46.683737000000001"/>
    <n v="0"/>
    <n v="51.436950000000003"/>
    <n v="48.371307999999999"/>
    <n v="46.683737000000001"/>
  </r>
  <r>
    <n v="941525"/>
    <x v="7"/>
    <x v="33"/>
    <x v="3"/>
    <x v="1"/>
    <n v="42.422898000000004"/>
    <n v="0"/>
    <n v="46.683737000000001"/>
    <n v="45.87144"/>
    <n v="42.422898000000004"/>
  </r>
  <r>
    <n v="941526"/>
    <x v="7"/>
    <x v="33"/>
    <x v="3"/>
    <x v="2"/>
    <n v="0"/>
    <n v="39.212155000000003"/>
    <n v="42.422898000000004"/>
    <n v="41.319901999999999"/>
    <n v="39.212155000000003"/>
  </r>
  <r>
    <n v="941527"/>
    <x v="7"/>
    <x v="33"/>
    <x v="3"/>
    <x v="3"/>
    <n v="32.901819000000003"/>
    <n v="0"/>
    <n v="35.260509999999996"/>
    <n v="33.158983999999997"/>
    <n v="32.901819000000003"/>
  </r>
  <r>
    <n v="941528"/>
    <x v="7"/>
    <x v="34"/>
    <x v="0"/>
    <x v="0"/>
    <n v="60827.890936000003"/>
    <n v="0"/>
    <n v="82029.964800000002"/>
    <n v="60890.842871000001"/>
    <n v="60827.890936000003"/>
  </r>
  <r>
    <n v="941529"/>
    <x v="7"/>
    <x v="34"/>
    <x v="0"/>
    <x v="1"/>
    <n v="55674.495238000003"/>
    <n v="0"/>
    <n v="60827.890936000003"/>
    <n v="55864.335035999997"/>
    <n v="55674.495238000003"/>
  </r>
  <r>
    <n v="941530"/>
    <x v="7"/>
    <x v="34"/>
    <x v="0"/>
    <x v="2"/>
    <n v="46326.067384000002"/>
    <n v="2178.857728"/>
    <n v="55674.495238000003"/>
    <n v="48999.123259"/>
    <n v="48504.925110999997"/>
  </r>
  <r>
    <n v="941531"/>
    <x v="7"/>
    <x v="34"/>
    <x v="0"/>
    <x v="3"/>
    <n v="60867.575059000003"/>
    <n v="0"/>
    <n v="82029.964800000002"/>
    <n v="60890.842871000001"/>
    <n v="60867.575059000003"/>
  </r>
  <r>
    <n v="941532"/>
    <x v="7"/>
    <x v="34"/>
    <x v="1"/>
    <x v="0"/>
    <n v="9834.7225130000006"/>
    <n v="0"/>
    <n v="12123.4619"/>
    <n v="9846.6757550000002"/>
    <n v="9834.7225130000006"/>
  </r>
  <r>
    <n v="941533"/>
    <x v="7"/>
    <x v="34"/>
    <x v="1"/>
    <x v="1"/>
    <n v="9164.5852739999991"/>
    <n v="0"/>
    <n v="9834.7225130000006"/>
    <n v="9267.2590240000009"/>
    <n v="9164.5852739999991"/>
  </r>
  <r>
    <n v="941534"/>
    <x v="7"/>
    <x v="34"/>
    <x v="1"/>
    <x v="2"/>
    <n v="7269.6234109999996"/>
    <n v="891.342491"/>
    <n v="9164.5852739999991"/>
    <n v="8382.8461499999994"/>
    <n v="8160.9659030000003"/>
  </r>
  <r>
    <n v="941535"/>
    <x v="7"/>
    <x v="34"/>
    <x v="1"/>
    <x v="3"/>
    <n v="37605.027234000001"/>
    <n v="0"/>
    <n v="46326.067384000002"/>
    <n v="37626.031928999997"/>
    <n v="37605.027234000001"/>
  </r>
  <r>
    <n v="941536"/>
    <x v="7"/>
    <x v="34"/>
    <x v="2"/>
    <x v="0"/>
    <n v="3352.839434"/>
    <n v="0"/>
    <n v="3850.6343999999999"/>
    <n v="3380.4719399999999"/>
    <n v="3352.839434"/>
  </r>
  <r>
    <n v="941537"/>
    <x v="7"/>
    <x v="34"/>
    <x v="2"/>
    <x v="1"/>
    <n v="2915.9945080000002"/>
    <n v="0"/>
    <n v="3352.839434"/>
    <n v="3230.4607940000001"/>
    <n v="2915.9945080000002"/>
  </r>
  <r>
    <n v="941538"/>
    <x v="7"/>
    <x v="34"/>
    <x v="2"/>
    <x v="2"/>
    <n v="910.68936799999994"/>
    <n v="1667.2572540000001"/>
    <n v="2915.9945080000002"/>
    <n v="2757.6560060000002"/>
    <n v="2577.9466210000001"/>
  </r>
  <r>
    <n v="941539"/>
    <x v="7"/>
    <x v="34"/>
    <x v="2"/>
    <x v="3"/>
    <n v="6362.113961"/>
    <n v="0"/>
    <n v="7269.6234109999996"/>
    <n v="6382.0023929999998"/>
    <n v="6362.113961"/>
  </r>
  <r>
    <n v="941540"/>
    <x v="7"/>
    <x v="34"/>
    <x v="3"/>
    <x v="0"/>
    <n v="2018.6407509999999"/>
    <n v="0"/>
    <n v="2146.5934000000002"/>
    <n v="2018.6564330000001"/>
    <n v="2018.6407509999999"/>
  </r>
  <r>
    <n v="941541"/>
    <x v="7"/>
    <x v="34"/>
    <x v="3"/>
    <x v="1"/>
    <n v="1911.2141650000001"/>
    <n v="0"/>
    <n v="2018.6407509999999"/>
    <n v="1983.516402"/>
    <n v="1911.2141650000001"/>
  </r>
  <r>
    <n v="941542"/>
    <x v="7"/>
    <x v="34"/>
    <x v="3"/>
    <x v="2"/>
    <n v="0"/>
    <n v="1680.3752260000001"/>
    <n v="1911.2141650000001"/>
    <n v="1861.5225969999999"/>
    <n v="1680.3752260000001"/>
  </r>
  <r>
    <n v="941543"/>
    <x v="7"/>
    <x v="34"/>
    <x v="3"/>
    <x v="3"/>
    <n v="856.40986799999996"/>
    <n v="0"/>
    <n v="910.68936799999994"/>
    <n v="856.41228100000001"/>
    <n v="856.40986799999996"/>
  </r>
  <r>
    <n v="941544"/>
    <x v="7"/>
    <x v="35"/>
    <x v="0"/>
    <x v="0"/>
    <n v="798.47397000000001"/>
    <n v="0"/>
    <n v="1076.7888"/>
    <n v="799.30032600000004"/>
    <n v="798.47397000000001"/>
  </r>
  <r>
    <n v="941545"/>
    <x v="7"/>
    <x v="35"/>
    <x v="0"/>
    <x v="1"/>
    <n v="730.82650999999998"/>
    <n v="0"/>
    <n v="798.47397000000001"/>
    <n v="733.31849399999999"/>
    <n v="730.82650999999998"/>
  </r>
  <r>
    <n v="941546"/>
    <x v="7"/>
    <x v="35"/>
    <x v="0"/>
    <x v="2"/>
    <n v="608.11181199999999"/>
    <n v="28.601372999999999"/>
    <n v="730.82650999999998"/>
    <n v="643.20041200000003"/>
    <n v="636.71318399999996"/>
  </r>
  <r>
    <n v="941547"/>
    <x v="7"/>
    <x v="35"/>
    <x v="0"/>
    <x v="3"/>
    <n v="798.99489500000004"/>
    <n v="0"/>
    <n v="1076.7888"/>
    <n v="799.30032600000004"/>
    <n v="798.99489500000004"/>
  </r>
  <r>
    <n v="941548"/>
    <x v="7"/>
    <x v="35"/>
    <x v="1"/>
    <x v="0"/>
    <n v="98.500448000000006"/>
    <n v="0"/>
    <n v="121.4235"/>
    <n v="98.620166999999995"/>
    <n v="98.500448000000006"/>
  </r>
  <r>
    <n v="941549"/>
    <x v="7"/>
    <x v="35"/>
    <x v="1"/>
    <x v="1"/>
    <n v="91.788634999999999"/>
    <n v="0"/>
    <n v="98.500448000000006"/>
    <n v="92.816972000000007"/>
    <n v="91.788634999999999"/>
  </r>
  <r>
    <n v="941550"/>
    <x v="7"/>
    <x v="35"/>
    <x v="1"/>
    <x v="2"/>
    <n v="72.785239000000004"/>
    <n v="8.9243380000000005"/>
    <n v="91.788634999999999"/>
    <n v="83.959063999999998"/>
    <n v="81.709576999999996"/>
  </r>
  <r>
    <n v="941551"/>
    <x v="7"/>
    <x v="35"/>
    <x v="1"/>
    <x v="3"/>
    <n v="493.61978699999997"/>
    <n v="0"/>
    <n v="608.11181199999999"/>
    <n v="493.908413"/>
    <n v="493.61978699999997"/>
  </r>
  <r>
    <n v="941552"/>
    <x v="7"/>
    <x v="35"/>
    <x v="2"/>
    <x v="0"/>
    <n v="69.021238999999994"/>
    <n v="0"/>
    <n v="79.268799999999999"/>
    <n v="69.59008"/>
    <n v="69.021238999999994"/>
  </r>
  <r>
    <n v="941553"/>
    <x v="7"/>
    <x v="35"/>
    <x v="2"/>
    <x v="1"/>
    <n v="60.028390999999999"/>
    <n v="0"/>
    <n v="69.021238999999994"/>
    <n v="66.501964000000001"/>
    <n v="60.028390999999999"/>
  </r>
  <r>
    <n v="941554"/>
    <x v="7"/>
    <x v="35"/>
    <x v="2"/>
    <x v="2"/>
    <n v="18.747366"/>
    <n v="34.322001999999998"/>
    <n v="60.028390999999999"/>
    <n v="56.768849000000003"/>
    <n v="53.069367999999997"/>
  </r>
  <r>
    <n v="941555"/>
    <x v="7"/>
    <x v="35"/>
    <x v="2"/>
    <x v="3"/>
    <n v="63.699033999999997"/>
    <n v="0"/>
    <n v="72.785239000000004"/>
    <n v="63.898161000000002"/>
    <n v="63.699033999999997"/>
  </r>
  <r>
    <n v="941556"/>
    <x v="7"/>
    <x v="35"/>
    <x v="3"/>
    <x v="0"/>
    <n v="20.280462"/>
    <n v="0"/>
    <n v="21.565950000000001"/>
    <n v="20.280619000000002"/>
    <n v="20.280462"/>
  </r>
  <r>
    <n v="941557"/>
    <x v="7"/>
    <x v="35"/>
    <x v="3"/>
    <x v="1"/>
    <n v="19.201191000000001"/>
    <n v="0"/>
    <n v="20.280462"/>
    <n v="19.927582000000001"/>
    <n v="19.201191000000001"/>
  </r>
  <r>
    <n v="941558"/>
    <x v="7"/>
    <x v="35"/>
    <x v="3"/>
    <x v="2"/>
    <n v="0"/>
    <n v="16.882045999999999"/>
    <n v="19.201191000000001"/>
    <n v="18.70196"/>
    <n v="16.882045999999999"/>
  </r>
  <r>
    <n v="941559"/>
    <x v="7"/>
    <x v="35"/>
    <x v="3"/>
    <x v="3"/>
    <n v="17.629974000000001"/>
    <n v="0"/>
    <n v="18.747366"/>
    <n v="17.630023000000001"/>
    <n v="17.629974000000001"/>
  </r>
  <r>
    <n v="941560"/>
    <x v="7"/>
    <x v="36"/>
    <x v="0"/>
    <x v="0"/>
    <n v="278970.43450500001"/>
    <n v="0"/>
    <n v="376472.74400000001"/>
    <n v="279455.717871"/>
    <n v="278970.43450500001"/>
  </r>
  <r>
    <n v="941561"/>
    <x v="7"/>
    <x v="36"/>
    <x v="0"/>
    <x v="1"/>
    <n v="254615.43611000001"/>
    <n v="0"/>
    <n v="278970.43450500001"/>
    <n v="256206.44704999999"/>
    <n v="254615.43611000001"/>
  </r>
  <r>
    <n v="941562"/>
    <x v="7"/>
    <x v="36"/>
    <x v="0"/>
    <x v="2"/>
    <n v="212232.085685"/>
    <n v="7131.0230339999998"/>
    <n v="254615.43611000001"/>
    <n v="224087.04532100001"/>
    <n v="219363.10871900001"/>
  </r>
  <r>
    <n v="941563"/>
    <x v="7"/>
    <x v="36"/>
    <x v="0"/>
    <x v="3"/>
    <n v="279283.22649700003"/>
    <n v="0"/>
    <n v="376472.74400000001"/>
    <n v="279455.717871"/>
    <n v="279283.22649700003"/>
  </r>
  <r>
    <n v="941564"/>
    <x v="7"/>
    <x v="36"/>
    <x v="1"/>
    <x v="0"/>
    <n v="24311.285628000001"/>
    <n v="0"/>
    <n v="31302.261200000001"/>
    <n v="25423.696547"/>
    <n v="24311.285628000001"/>
  </r>
  <r>
    <n v="941565"/>
    <x v="7"/>
    <x v="36"/>
    <x v="1"/>
    <x v="1"/>
    <n v="18596.577358999999"/>
    <n v="0"/>
    <n v="24311.285628000001"/>
    <n v="22908.524447"/>
    <n v="18596.577358999999"/>
  </r>
  <r>
    <n v="941566"/>
    <x v="7"/>
    <x v="36"/>
    <x v="1"/>
    <x v="2"/>
    <n v="6025.1629000000003"/>
    <n v="8810.7051269999993"/>
    <n v="18596.577358999999"/>
    <n v="17010.28931"/>
    <n v="14835.868027"/>
  </r>
  <r>
    <n v="941567"/>
    <x v="7"/>
    <x v="36"/>
    <x v="1"/>
    <x v="3"/>
    <n v="170539.28572300001"/>
    <n v="0"/>
    <n v="212232.085685"/>
    <n v="172374.89999400001"/>
    <n v="170539.28572300001"/>
  </r>
  <r>
    <n v="941568"/>
    <x v="7"/>
    <x v="36"/>
    <x v="2"/>
    <x v="0"/>
    <n v="7724.8091130000003"/>
    <n v="0"/>
    <n v="8924.2963"/>
    <n v="7834.6397219999999"/>
    <n v="7724.8091130000003"/>
  </r>
  <r>
    <n v="941569"/>
    <x v="7"/>
    <x v="36"/>
    <x v="2"/>
    <x v="1"/>
    <n v="6634.0637980000001"/>
    <n v="0"/>
    <n v="7724.8091130000003"/>
    <n v="7442.8535810000003"/>
    <n v="6634.0637980000001"/>
  </r>
  <r>
    <n v="941570"/>
    <x v="7"/>
    <x v="36"/>
    <x v="2"/>
    <x v="2"/>
    <n v="258.73850599999997"/>
    <n v="5574.2966189999997"/>
    <n v="6634.0637980000001"/>
    <n v="6273.8341339999997"/>
    <n v="5833.0351250000003"/>
  </r>
  <r>
    <n v="941571"/>
    <x v="7"/>
    <x v="36"/>
    <x v="2"/>
    <x v="3"/>
    <n v="5271.563881"/>
    <n v="0"/>
    <n v="6025.1629000000003"/>
    <n v="5289.4905099999996"/>
    <n v="5271.563881"/>
  </r>
  <r>
    <n v="941572"/>
    <x v="7"/>
    <x v="36"/>
    <x v="3"/>
    <x v="0"/>
    <n v="8823.9358300000004"/>
    <n v="0"/>
    <n v="9433.4079000000002"/>
    <n v="8871.1767889999992"/>
    <n v="8823.9358300000004"/>
  </r>
  <r>
    <n v="941573"/>
    <x v="7"/>
    <x v="36"/>
    <x v="3"/>
    <x v="1"/>
    <n v="8405.9916749999993"/>
    <n v="0"/>
    <n v="8823.9358300000004"/>
    <n v="8670.3993470000005"/>
    <n v="8405.9916749999993"/>
  </r>
  <r>
    <n v="941574"/>
    <x v="7"/>
    <x v="36"/>
    <x v="3"/>
    <x v="2"/>
    <n v="0"/>
    <n v="7949.7321160000001"/>
    <n v="8405.9916749999993"/>
    <n v="8187.4358910000001"/>
    <n v="7949.7321160000001"/>
  </r>
  <r>
    <n v="941575"/>
    <x v="7"/>
    <x v="36"/>
    <x v="3"/>
    <x v="3"/>
    <n v="242.8734"/>
    <n v="0"/>
    <n v="258.73850599999997"/>
    <n v="243.317691"/>
    <n v="242.8734"/>
  </r>
  <r>
    <n v="941576"/>
    <x v="7"/>
    <x v="37"/>
    <x v="0"/>
    <x v="0"/>
    <n v="3407.6853850000002"/>
    <n v="0"/>
    <n v="4598.6976000000004"/>
    <n v="3413.6132280000002"/>
    <n v="3407.6853850000002"/>
  </r>
  <r>
    <n v="941577"/>
    <x v="7"/>
    <x v="37"/>
    <x v="0"/>
    <x v="1"/>
    <n v="3110.183708"/>
    <n v="0"/>
    <n v="3407.6853850000002"/>
    <n v="3129.618258"/>
    <n v="3110.183708"/>
  </r>
  <r>
    <n v="941578"/>
    <x v="7"/>
    <x v="37"/>
    <x v="0"/>
    <x v="2"/>
    <n v="2587.949959"/>
    <n v="86.955422999999996"/>
    <n v="3110.183708"/>
    <n v="2737.2726819999998"/>
    <n v="2674.9053819999999"/>
  </r>
  <r>
    <n v="941579"/>
    <x v="7"/>
    <x v="37"/>
    <x v="0"/>
    <x v="3"/>
    <n v="3411.5062079999998"/>
    <n v="0"/>
    <n v="4598.6976000000004"/>
    <n v="3413.6132280000002"/>
    <n v="3411.5062079999998"/>
  </r>
  <r>
    <n v="941580"/>
    <x v="7"/>
    <x v="37"/>
    <x v="1"/>
    <x v="0"/>
    <n v="250.10377500000001"/>
    <n v="0"/>
    <n v="322.11770000000001"/>
    <n v="261.62399599999998"/>
    <n v="250.10377500000001"/>
  </r>
  <r>
    <n v="941581"/>
    <x v="7"/>
    <x v="37"/>
    <x v="1"/>
    <x v="1"/>
    <n v="191.313379"/>
    <n v="0"/>
    <n v="250.10377500000001"/>
    <n v="235.672787"/>
    <n v="191.313379"/>
  </r>
  <r>
    <n v="941582"/>
    <x v="7"/>
    <x v="37"/>
    <x v="1"/>
    <x v="2"/>
    <n v="61.795247000000003"/>
    <n v="90.364311999999998"/>
    <n v="191.313379"/>
    <n v="174.994348"/>
    <n v="152.159559"/>
  </r>
  <r>
    <n v="941583"/>
    <x v="7"/>
    <x v="37"/>
    <x v="1"/>
    <x v="3"/>
    <n v="2078.7363919999998"/>
    <n v="0"/>
    <n v="2587.949959"/>
    <n v="2101.9329560000001"/>
    <n v="2078.7363919999998"/>
  </r>
  <r>
    <n v="941584"/>
    <x v="7"/>
    <x v="37"/>
    <x v="2"/>
    <x v="0"/>
    <n v="78.579577999999998"/>
    <n v="0"/>
    <n v="90.781199999999998"/>
    <n v="79.696815000000001"/>
    <n v="78.579577999999998"/>
  </r>
  <r>
    <n v="941585"/>
    <x v="7"/>
    <x v="37"/>
    <x v="2"/>
    <x v="1"/>
    <n v="67.484119000000007"/>
    <n v="0"/>
    <n v="78.579577999999998"/>
    <n v="75.711423999999994"/>
    <n v="67.484119000000007"/>
  </r>
  <r>
    <n v="941586"/>
    <x v="7"/>
    <x v="37"/>
    <x v="2"/>
    <x v="2"/>
    <n v="2.6267309999999999"/>
    <n v="56.590639000000003"/>
    <n v="67.484119000000007"/>
    <n v="63.819730999999997"/>
    <n v="59.217370000000003"/>
  </r>
  <r>
    <n v="941587"/>
    <x v="7"/>
    <x v="37"/>
    <x v="2"/>
    <x v="3"/>
    <n v="54.054194000000003"/>
    <n v="0"/>
    <n v="61.795247000000003"/>
    <n v="54.250047000000002"/>
    <n v="54.054194000000003"/>
  </r>
  <r>
    <n v="941588"/>
    <x v="7"/>
    <x v="37"/>
    <x v="3"/>
    <x v="0"/>
    <n v="180.09343899999999"/>
    <n v="0"/>
    <n v="192.53254999999999"/>
    <n v="181.05761000000001"/>
    <n v="180.09343899999999"/>
  </r>
  <r>
    <n v="941589"/>
    <x v="7"/>
    <x v="37"/>
    <x v="3"/>
    <x v="1"/>
    <n v="171.563345"/>
    <n v="0"/>
    <n v="180.09343899999999"/>
    <n v="176.959813"/>
    <n v="171.563345"/>
  </r>
  <r>
    <n v="941590"/>
    <x v="7"/>
    <x v="37"/>
    <x v="3"/>
    <x v="2"/>
    <n v="0"/>
    <n v="162.25124700000001"/>
    <n v="171.563345"/>
    <n v="167.102698"/>
    <n v="162.25124700000001"/>
  </r>
  <r>
    <n v="941591"/>
    <x v="7"/>
    <x v="37"/>
    <x v="3"/>
    <x v="3"/>
    <n v="2.4656669999999998"/>
    <n v="0"/>
    <n v="2.6267309999999999"/>
    <n v="2.4701780000000002"/>
    <n v="2.4656669999999998"/>
  </r>
  <r>
    <n v="941592"/>
    <x v="7"/>
    <x v="38"/>
    <x v="0"/>
    <x v="0"/>
    <n v="479654.04654100002"/>
    <n v="0"/>
    <n v="647367.69019999995"/>
    <n v="480541.03643500002"/>
    <n v="479654.04654100002"/>
  </r>
  <r>
    <n v="941593"/>
    <x v="7"/>
    <x v="38"/>
    <x v="0"/>
    <x v="1"/>
    <n v="437253.01306000003"/>
    <n v="69.363702000000004"/>
    <n v="479654.04654100002"/>
    <n v="440514.27634400001"/>
    <n v="437322.37676200003"/>
  </r>
  <r>
    <n v="941594"/>
    <x v="7"/>
    <x v="38"/>
    <x v="0"/>
    <x v="2"/>
    <n v="373668.322269"/>
    <n v="3145.6961799999999"/>
    <n v="437253.01306000003"/>
    <n v="384826.37679399998"/>
    <n v="376814.01844900002"/>
  </r>
  <r>
    <n v="941595"/>
    <x v="7"/>
    <x v="38"/>
    <x v="0"/>
    <x v="3"/>
    <n v="480263.50954200001"/>
    <n v="0"/>
    <n v="647367.69019999995"/>
    <n v="480541.03643500002"/>
    <n v="480263.50954200001"/>
  </r>
  <r>
    <n v="941596"/>
    <x v="7"/>
    <x v="38"/>
    <x v="1"/>
    <x v="0"/>
    <n v="158042.74376400001"/>
    <n v="0"/>
    <n v="194942.8"/>
    <n v="158332.54216000001"/>
    <n v="158042.74376400001"/>
  </r>
  <r>
    <n v="941597"/>
    <x v="7"/>
    <x v="38"/>
    <x v="1"/>
    <x v="1"/>
    <n v="139332.33663500001"/>
    <n v="3574.7639589999999"/>
    <n v="158042.74376400001"/>
    <n v="148923.67744900001"/>
    <n v="142907.10059399999"/>
  </r>
  <r>
    <n v="941598"/>
    <x v="7"/>
    <x v="38"/>
    <x v="1"/>
    <x v="2"/>
    <n v="119868.67329000001"/>
    <n v="3557.0592590000001"/>
    <n v="139332.33663500001"/>
    <n v="127447.28832000001"/>
    <n v="123425.73254899999"/>
  </r>
  <r>
    <n v="941599"/>
    <x v="7"/>
    <x v="38"/>
    <x v="1"/>
    <x v="3"/>
    <n v="303319.19111299998"/>
    <n v="0"/>
    <n v="373668.322269"/>
    <n v="303493.41134699999"/>
    <n v="303319.19111299998"/>
  </r>
  <r>
    <n v="941600"/>
    <x v="7"/>
    <x v="38"/>
    <x v="2"/>
    <x v="0"/>
    <n v="65257.475300999999"/>
    <n v="0"/>
    <n v="88496.22"/>
    <n v="77690.831537999999"/>
    <n v="65257.475300999999"/>
  </r>
  <r>
    <n v="941601"/>
    <x v="7"/>
    <x v="38"/>
    <x v="2"/>
    <x v="1"/>
    <n v="39416.797091"/>
    <n v="6953.119901"/>
    <n v="65257.475300999999"/>
    <n v="62875.577451999998"/>
    <n v="46369.916990999998"/>
  </r>
  <r>
    <n v="941602"/>
    <x v="7"/>
    <x v="38"/>
    <x v="2"/>
    <x v="2"/>
    <n v="23736.118341000001"/>
    <n v="6147.679314"/>
    <n v="39416.797091"/>
    <n v="37276.465009"/>
    <n v="29883.797654999998"/>
  </r>
  <r>
    <n v="941603"/>
    <x v="7"/>
    <x v="38"/>
    <x v="2"/>
    <x v="3"/>
    <n v="99622.825060999996"/>
    <n v="0"/>
    <n v="119868.67329000001"/>
    <n v="105232.708281"/>
    <n v="99622.825060999996"/>
  </r>
  <r>
    <n v="941604"/>
    <x v="7"/>
    <x v="38"/>
    <x v="3"/>
    <x v="0"/>
    <n v="12663.123407999999"/>
    <n v="0"/>
    <n v="17098.29"/>
    <n v="16079.231916000001"/>
    <n v="12663.123407999999"/>
  </r>
  <r>
    <n v="941605"/>
    <x v="7"/>
    <x v="38"/>
    <x v="3"/>
    <x v="1"/>
    <n v="5951.4171820000001"/>
    <n v="5036.6528779999999"/>
    <n v="12663.123407999999"/>
    <n v="12442.785061"/>
    <n v="10988.070059"/>
  </r>
  <r>
    <n v="941606"/>
    <x v="7"/>
    <x v="38"/>
    <x v="3"/>
    <x v="2"/>
    <n v="0"/>
    <n v="5118.8807630000001"/>
    <n v="5951.4171820000001"/>
    <n v="5796.680335"/>
    <n v="5118.8807630000001"/>
  </r>
  <r>
    <n v="941607"/>
    <x v="7"/>
    <x v="38"/>
    <x v="3"/>
    <x v="3"/>
    <n v="20866.339930999999"/>
    <n v="0"/>
    <n v="23736.118341000001"/>
    <n v="22321.445688"/>
    <n v="20866.339930999999"/>
  </r>
  <r>
    <n v="941608"/>
    <x v="7"/>
    <x v="39"/>
    <x v="0"/>
    <x v="0"/>
    <n v="84641.960051000002"/>
    <n v="0"/>
    <n v="114237.4813"/>
    <n v="84798.482369000005"/>
    <n v="84641.960051000002"/>
  </r>
  <r>
    <n v="941609"/>
    <x v="7"/>
    <x v="39"/>
    <x v="0"/>
    <x v="1"/>
    <n v="77159.678585999995"/>
    <n v="12.240238"/>
    <n v="84641.960051000002"/>
    <n v="77735.176110999993"/>
    <n v="77171.918823999993"/>
  </r>
  <r>
    <n v="941610"/>
    <x v="7"/>
    <x v="39"/>
    <x v="0"/>
    <x v="2"/>
    <n v="65939.231480999995"/>
    <n v="555.10402199999999"/>
    <n v="77159.678585999995"/>
    <n v="67908.233124000006"/>
    <n v="66494.335502999995"/>
  </r>
  <r>
    <n v="941611"/>
    <x v="7"/>
    <x v="39"/>
    <x v="0"/>
    <x v="3"/>
    <n v="84749.508696000004"/>
    <n v="0"/>
    <n v="114237.4813"/>
    <n v="84798.482369000005"/>
    <n v="84749.508696000004"/>
  </r>
  <r>
    <n v="941612"/>
    <x v="7"/>
    <x v="39"/>
    <x v="1"/>
    <x v="0"/>
    <n v="33432.118872999999"/>
    <n v="0"/>
    <n v="41237.9"/>
    <n v="33493.422380000004"/>
    <n v="33432.118872999999"/>
  </r>
  <r>
    <n v="941613"/>
    <x v="7"/>
    <x v="39"/>
    <x v="1"/>
    <x v="1"/>
    <n v="29474.148133999999"/>
    <n v="756.20006799999999"/>
    <n v="33432.118872999999"/>
    <n v="31503.085614"/>
    <n v="30230.348203000001"/>
  </r>
  <r>
    <n v="941614"/>
    <x v="7"/>
    <x v="39"/>
    <x v="1"/>
    <x v="2"/>
    <n v="25342.784921999999"/>
    <n v="752.03791999999999"/>
    <n v="29474.148133999999"/>
    <n v="26960.003298"/>
    <n v="26094.822842000001"/>
  </r>
  <r>
    <n v="941615"/>
    <x v="7"/>
    <x v="39"/>
    <x v="1"/>
    <x v="3"/>
    <n v="53525.100104999998"/>
    <n v="0"/>
    <n v="65939.231480999995"/>
    <n v="53555.843808999998"/>
    <n v="53525.100104999998"/>
  </r>
  <r>
    <n v="941616"/>
    <x v="7"/>
    <x v="39"/>
    <x v="2"/>
    <x v="0"/>
    <n v="13236.186028"/>
    <n v="0"/>
    <n v="17949.705000000002"/>
    <n v="15758.04602"/>
    <n v="13236.186028"/>
  </r>
  <r>
    <n v="941617"/>
    <x v="7"/>
    <x v="39"/>
    <x v="2"/>
    <x v="1"/>
    <n v="7994.9163909999997"/>
    <n v="1410.302621"/>
    <n v="13236.186028"/>
    <n v="12753.065237999999"/>
    <n v="9405.2190119999996"/>
  </r>
  <r>
    <n v="941618"/>
    <x v="7"/>
    <x v="39"/>
    <x v="2"/>
    <x v="2"/>
    <n v="4814.4013619999996"/>
    <n v="1246.9349549999999"/>
    <n v="7994.9163909999997"/>
    <n v="7560.7924309999999"/>
    <n v="6061.3363170000002"/>
  </r>
  <r>
    <n v="941619"/>
    <x v="7"/>
    <x v="39"/>
    <x v="2"/>
    <x v="3"/>
    <n v="21062.382352000001"/>
    <n v="0"/>
    <n v="25342.784921999999"/>
    <n v="22248.430883000001"/>
    <n v="21062.382352000001"/>
  </r>
  <r>
    <n v="941620"/>
    <x v="7"/>
    <x v="39"/>
    <x v="3"/>
    <x v="0"/>
    <n v="2622.1619179999998"/>
    <n v="0"/>
    <n v="3540.5549999999998"/>
    <n v="3329.537922"/>
    <n v="2622.1619179999998"/>
  </r>
  <r>
    <n v="941621"/>
    <x v="7"/>
    <x v="39"/>
    <x v="3"/>
    <x v="1"/>
    <n v="1232.3641640000001"/>
    <n v="1042.9432730000001"/>
    <n v="2622.1619179999998"/>
    <n v="2576.5363000000002"/>
    <n v="2275.3074369999999"/>
  </r>
  <r>
    <n v="941622"/>
    <x v="7"/>
    <x v="39"/>
    <x v="3"/>
    <x v="2"/>
    <n v="0"/>
    <n v="1059.9702589999999"/>
    <n v="1232.3641640000001"/>
    <n v="1200.322696"/>
    <n v="1059.9702589999999"/>
  </r>
  <r>
    <n v="941623"/>
    <x v="7"/>
    <x v="39"/>
    <x v="3"/>
    <x v="3"/>
    <n v="4232.3236649999999"/>
    <n v="0"/>
    <n v="4814.4013619999996"/>
    <n v="4527.4630399999996"/>
    <n v="4232.3236649999999"/>
  </r>
  <r>
    <n v="941624"/>
    <x v="7"/>
    <x v="40"/>
    <x v="0"/>
    <x v="0"/>
    <n v="1665764.211743"/>
    <n v="0"/>
    <n v="2248302.2121000001"/>
    <n v="1668914.7320419999"/>
    <n v="1665764.211743"/>
  </r>
  <r>
    <n v="941625"/>
    <x v="7"/>
    <x v="40"/>
    <x v="0"/>
    <x v="1"/>
    <n v="1522886.4768129999"/>
    <n v="0"/>
    <n v="1665764.211743"/>
    <n v="1529837.852065"/>
    <n v="1522886.4768129999"/>
  </r>
  <r>
    <n v="941626"/>
    <x v="7"/>
    <x v="40"/>
    <x v="0"/>
    <x v="2"/>
    <n v="1273935.989538"/>
    <n v="44275.957886999997"/>
    <n v="1522886.4768129999"/>
    <n v="1340292.388243"/>
    <n v="1318211.9474249999"/>
  </r>
  <r>
    <n v="941627"/>
    <x v="7"/>
    <x v="40"/>
    <x v="0"/>
    <x v="3"/>
    <n v="1667728.0163439999"/>
    <n v="0"/>
    <n v="2248302.2121000001"/>
    <n v="1668914.7320419999"/>
    <n v="1667728.0163439999"/>
  </r>
  <r>
    <n v="941628"/>
    <x v="7"/>
    <x v="40"/>
    <x v="1"/>
    <x v="0"/>
    <n v="377238.67745199997"/>
    <n v="0"/>
    <n v="465634.05674999999"/>
    <n v="378187.98089200002"/>
    <n v="377238.67745199997"/>
  </r>
  <r>
    <n v="941629"/>
    <x v="7"/>
    <x v="40"/>
    <x v="1"/>
    <x v="1"/>
    <n v="351702.49523499998"/>
    <n v="0"/>
    <n v="377238.67745199997"/>
    <n v="355472.00576299999"/>
    <n v="351702.49523499998"/>
  </r>
  <r>
    <n v="941630"/>
    <x v="7"/>
    <x v="40"/>
    <x v="1"/>
    <x v="2"/>
    <n v="267942.50830099999"/>
    <n v="39236.077415"/>
    <n v="351702.49523499998"/>
    <n v="321702.27239100001"/>
    <n v="307178.585716"/>
  </r>
  <r>
    <n v="941631"/>
    <x v="7"/>
    <x v="40"/>
    <x v="1"/>
    <x v="3"/>
    <n v="1033671.832094"/>
    <n v="0"/>
    <n v="1273935.989538"/>
    <n v="1034690.8107030001"/>
    <n v="1033671.832094"/>
  </r>
  <r>
    <n v="941632"/>
    <x v="7"/>
    <x v="40"/>
    <x v="2"/>
    <x v="0"/>
    <n v="194422.37228499999"/>
    <n v="0"/>
    <n v="222029.8566"/>
    <n v="194920.01110900001"/>
    <n v="194422.37228499999"/>
  </r>
  <r>
    <n v="941633"/>
    <x v="7"/>
    <x v="40"/>
    <x v="2"/>
    <x v="1"/>
    <n v="172975.80400100001"/>
    <n v="0"/>
    <n v="194422.37228499999"/>
    <n v="187325.95569599999"/>
    <n v="172975.80400100001"/>
  </r>
  <r>
    <n v="941634"/>
    <x v="7"/>
    <x v="40"/>
    <x v="2"/>
    <x v="2"/>
    <n v="64416.103142"/>
    <n v="72937.434185000006"/>
    <n v="172975.80400100001"/>
    <n v="163583.217844"/>
    <n v="137353.537327"/>
  </r>
  <r>
    <n v="941635"/>
    <x v="7"/>
    <x v="40"/>
    <x v="2"/>
    <x v="3"/>
    <n v="235069.798996"/>
    <n v="0"/>
    <n v="267942.50830099999"/>
    <n v="235226.728038"/>
    <n v="235069.798996"/>
  </r>
  <r>
    <n v="941636"/>
    <x v="7"/>
    <x v="40"/>
    <x v="3"/>
    <x v="0"/>
    <n v="60143.468246999997"/>
    <n v="0"/>
    <n v="68521.873850000004"/>
    <n v="64437.970169"/>
    <n v="60143.468246999997"/>
  </r>
  <r>
    <n v="941637"/>
    <x v="7"/>
    <x v="40"/>
    <x v="3"/>
    <x v="1"/>
    <n v="54692.215346999998"/>
    <n v="0"/>
    <n v="60143.468246999997"/>
    <n v="59096.971898999996"/>
    <n v="54692.215346999998"/>
  </r>
  <r>
    <n v="941638"/>
    <x v="7"/>
    <x v="40"/>
    <x v="3"/>
    <x v="2"/>
    <n v="0"/>
    <n v="44394.274701000002"/>
    <n v="54692.215346999998"/>
    <n v="53270.217748000003"/>
    <n v="44394.274701000002"/>
  </r>
  <r>
    <n v="941639"/>
    <x v="7"/>
    <x v="40"/>
    <x v="3"/>
    <x v="3"/>
    <n v="59052.80573"/>
    <n v="0"/>
    <n v="64416.103142"/>
    <n v="60576.903395000001"/>
    <n v="59052.80573"/>
  </r>
  <r>
    <n v="941640"/>
    <x v="7"/>
    <x v="41"/>
    <x v="0"/>
    <x v="0"/>
    <n v="50279.878419000001"/>
    <n v="0"/>
    <n v="67863.363299999997"/>
    <n v="50374.974578000001"/>
    <n v="50279.878419000001"/>
  </r>
  <r>
    <n v="941641"/>
    <x v="7"/>
    <x v="41"/>
    <x v="0"/>
    <x v="1"/>
    <n v="45967.218144999999"/>
    <n v="0"/>
    <n v="50279.878419000001"/>
    <n v="46177.04034"/>
    <n v="45967.218144999999"/>
  </r>
  <r>
    <n v="941642"/>
    <x v="7"/>
    <x v="41"/>
    <x v="0"/>
    <x v="2"/>
    <n v="38452.735182999997"/>
    <n v="1336.434246"/>
    <n v="45967.218144999999"/>
    <n v="40455.74869"/>
    <n v="39789.169429000001"/>
  </r>
  <r>
    <n v="941643"/>
    <x v="7"/>
    <x v="41"/>
    <x v="0"/>
    <x v="3"/>
    <n v="50339.154429000002"/>
    <n v="0"/>
    <n v="67863.363299999997"/>
    <n v="50374.974578000001"/>
    <n v="50339.154429000002"/>
  </r>
  <r>
    <n v="941644"/>
    <x v="7"/>
    <x v="41"/>
    <x v="1"/>
    <x v="0"/>
    <n v="11672.379215000001"/>
    <n v="0"/>
    <n v="14407.47625"/>
    <n v="11701.752210000001"/>
    <n v="11672.379215000001"/>
  </r>
  <r>
    <n v="941645"/>
    <x v="7"/>
    <x v="41"/>
    <x v="1"/>
    <x v="1"/>
    <n v="10882.248138000001"/>
    <n v="0"/>
    <n v="11672.379215000001"/>
    <n v="10998.882935"/>
    <n v="10882.248138000001"/>
  </r>
  <r>
    <n v="941646"/>
    <x v="7"/>
    <x v="41"/>
    <x v="1"/>
    <x v="2"/>
    <n v="8282.5389269999996"/>
    <n v="1212.8509979999999"/>
    <n v="10882.248138000001"/>
    <n v="9953.9923720000006"/>
    <n v="9495.3899239999992"/>
  </r>
  <r>
    <n v="941647"/>
    <x v="7"/>
    <x v="41"/>
    <x v="1"/>
    <x v="3"/>
    <n v="31199.831623999999"/>
    <n v="0"/>
    <n v="38452.735182999997"/>
    <n v="31231.311516000002"/>
    <n v="31199.831623999999"/>
  </r>
  <r>
    <n v="941648"/>
    <x v="7"/>
    <x v="41"/>
    <x v="2"/>
    <x v="0"/>
    <n v="6017.0487249999996"/>
    <n v="0"/>
    <n v="6871.4543999999996"/>
    <n v="6032.4498180000001"/>
    <n v="6017.0487249999996"/>
  </r>
  <r>
    <n v="941649"/>
    <x v="7"/>
    <x v="41"/>
    <x v="2"/>
    <x v="1"/>
    <n v="5353.3131430000003"/>
    <n v="0"/>
    <n v="6017.0487249999996"/>
    <n v="5797.4264460000004"/>
    <n v="5353.3131430000003"/>
  </r>
  <r>
    <n v="941650"/>
    <x v="7"/>
    <x v="41"/>
    <x v="2"/>
    <x v="2"/>
    <n v="1993.1408269999999"/>
    <n v="2256.8049099999998"/>
    <n v="5353.3131430000003"/>
    <n v="5062.6282389999997"/>
    <n v="4249.945737"/>
  </r>
  <r>
    <n v="941651"/>
    <x v="7"/>
    <x v="41"/>
    <x v="2"/>
    <x v="3"/>
    <n v="7266.3899920000003"/>
    <n v="0"/>
    <n v="8282.5389269999996"/>
    <n v="7271.2409239999997"/>
    <n v="7266.3899920000003"/>
  </r>
  <r>
    <n v="941652"/>
    <x v="7"/>
    <x v="41"/>
    <x v="3"/>
    <x v="0"/>
    <n v="1862.4305529999999"/>
    <n v="0"/>
    <n v="2121.88015"/>
    <n v="1995.416093"/>
    <n v="1862.4305529999999"/>
  </r>
  <r>
    <n v="941653"/>
    <x v="7"/>
    <x v="41"/>
    <x v="3"/>
    <x v="1"/>
    <n v="1693.6245260000001"/>
    <n v="0"/>
    <n v="1862.4305529999999"/>
    <n v="1830.0242619999999"/>
    <n v="1693.6245260000001"/>
  </r>
  <r>
    <n v="941654"/>
    <x v="7"/>
    <x v="41"/>
    <x v="3"/>
    <x v="2"/>
    <n v="0"/>
    <n v="1373.109187"/>
    <n v="1693.6245260000001"/>
    <n v="1649.5902880000001"/>
    <n v="1373.109187"/>
  </r>
  <r>
    <n v="941655"/>
    <x v="7"/>
    <x v="41"/>
    <x v="3"/>
    <x v="3"/>
    <n v="1827.1915289999999"/>
    <n v="0"/>
    <n v="1993.1408269999999"/>
    <n v="1874.349633"/>
    <n v="1827.1915289999999"/>
  </r>
  <r>
    <n v="941656"/>
    <x v="7"/>
    <x v="42"/>
    <x v="1"/>
    <x v="0"/>
    <n v="613.93242899999996"/>
    <n v="53.085951999999999"/>
    <n v="822.37620000000004"/>
    <n v="667.93394999999998"/>
    <n v="667.01838099999998"/>
  </r>
  <r>
    <n v="941657"/>
    <x v="7"/>
    <x v="42"/>
    <x v="1"/>
    <x v="1"/>
    <n v="573.30297700000006"/>
    <n v="0"/>
    <n v="613.93242899999996"/>
    <n v="578.50852799999996"/>
    <n v="573.30297700000006"/>
  </r>
  <r>
    <n v="941658"/>
    <x v="7"/>
    <x v="42"/>
    <x v="1"/>
    <x v="2"/>
    <n v="499.41444000000001"/>
    <n v="0"/>
    <n v="573.30297700000006"/>
    <n v="524.40023299999996"/>
    <n v="499.41444000000001"/>
  </r>
  <r>
    <n v="941659"/>
    <x v="7"/>
    <x v="42"/>
    <x v="1"/>
    <x v="3"/>
    <n v="614.56653900000003"/>
    <n v="53.140782999999999"/>
    <n v="822.37620000000004"/>
    <n v="667.93394999999998"/>
    <n v="667.70732099999998"/>
  </r>
  <r>
    <n v="941660"/>
    <x v="7"/>
    <x v="42"/>
    <x v="2"/>
    <x v="0"/>
    <n v="234.49036899999999"/>
    <n v="235.498524"/>
    <n v="537.59159999999997"/>
    <n v="471.95166599999999"/>
    <n v="469.98889300000002"/>
  </r>
  <r>
    <n v="941661"/>
    <x v="7"/>
    <x v="42"/>
    <x v="2"/>
    <x v="1"/>
    <n v="187.989361"/>
    <n v="0"/>
    <n v="234.49036899999999"/>
    <n v="225.93147099999999"/>
    <n v="187.989361"/>
  </r>
  <r>
    <n v="941662"/>
    <x v="7"/>
    <x v="42"/>
    <x v="2"/>
    <x v="2"/>
    <n v="152.74104500000001"/>
    <n v="0"/>
    <n v="187.989361"/>
    <n v="177.78153900000001"/>
    <n v="152.74104500000001"/>
  </r>
  <r>
    <n v="941663"/>
    <x v="7"/>
    <x v="42"/>
    <x v="2"/>
    <x v="3"/>
    <n v="218.52780000000001"/>
    <n v="219.46732600000001"/>
    <n v="499.41444000000001"/>
    <n v="438.43593700000002"/>
    <n v="437.99512499999997"/>
  </r>
  <r>
    <n v="941664"/>
    <x v="7"/>
    <x v="42"/>
    <x v="3"/>
    <x v="0"/>
    <n v="38.848588999999997"/>
    <n v="732.14322700000002"/>
    <n v="821.71630000000005"/>
    <n v="772.74200900000005"/>
    <n v="770.99181699999997"/>
  </r>
  <r>
    <n v="941665"/>
    <x v="7"/>
    <x v="42"/>
    <x v="3"/>
    <x v="1"/>
    <n v="22.047348"/>
    <n v="0"/>
    <n v="38.848588999999997"/>
    <n v="38.172623999999999"/>
    <n v="22.047348"/>
  </r>
  <r>
    <n v="941666"/>
    <x v="7"/>
    <x v="42"/>
    <x v="3"/>
    <x v="2"/>
    <n v="0"/>
    <n v="13.089675"/>
    <n v="22.047348"/>
    <n v="21.474117"/>
    <n v="13.089675"/>
  </r>
  <r>
    <n v="941667"/>
    <x v="7"/>
    <x v="42"/>
    <x v="3"/>
    <x v="3"/>
    <n v="7.226979"/>
    <n v="136.20015100000001"/>
    <n v="152.74104500000001"/>
    <n v="143.63767899999999"/>
    <n v="143.42713000000001"/>
  </r>
  <r>
    <n v="941668"/>
    <x v="7"/>
    <x v="43"/>
    <x v="1"/>
    <x v="0"/>
    <n v="11728.226406"/>
    <n v="1014.124736"/>
    <n v="15710.2212"/>
    <n v="12759.841659"/>
    <n v="12742.351142"/>
  </r>
  <r>
    <n v="941669"/>
    <x v="7"/>
    <x v="43"/>
    <x v="1"/>
    <x v="1"/>
    <n v="10952.063770000001"/>
    <n v="0"/>
    <n v="11728.226406"/>
    <n v="11051.507742"/>
    <n v="10952.063770000001"/>
  </r>
  <r>
    <n v="941670"/>
    <x v="7"/>
    <x v="43"/>
    <x v="1"/>
    <x v="2"/>
    <n v="9533.9788740000004"/>
    <n v="0"/>
    <n v="10952.063770000001"/>
    <n v="10017.852730000001"/>
    <n v="9533.9788740000004"/>
  </r>
  <r>
    <n v="941671"/>
    <x v="7"/>
    <x v="43"/>
    <x v="1"/>
    <x v="3"/>
    <n v="11740.340086"/>
    <n v="1015.17219"/>
    <n v="15710.2212"/>
    <n v="12759.841659"/>
    <n v="12755.512275999999"/>
  </r>
  <r>
    <n v="941672"/>
    <x v="7"/>
    <x v="43"/>
    <x v="2"/>
    <x v="0"/>
    <n v="4449.8889959999997"/>
    <n v="4469.0205919999999"/>
    <n v="10201.79615"/>
    <n v="8956.1568399999996"/>
    <n v="8918.9095880000004"/>
  </r>
  <r>
    <n v="941673"/>
    <x v="7"/>
    <x v="43"/>
    <x v="2"/>
    <x v="1"/>
    <n v="3567.446261"/>
    <n v="0"/>
    <n v="4449.8889959999997"/>
    <n v="4287.4680470000003"/>
    <n v="3567.446261"/>
  </r>
  <r>
    <n v="941674"/>
    <x v="7"/>
    <x v="43"/>
    <x v="2"/>
    <x v="2"/>
    <n v="2898.5441919999998"/>
    <n v="0"/>
    <n v="3567.446261"/>
    <n v="3373.733929"/>
    <n v="2898.5441919999998"/>
  </r>
  <r>
    <n v="941675"/>
    <x v="7"/>
    <x v="43"/>
    <x v="2"/>
    <x v="3"/>
    <n v="4171.7644849999997"/>
    <n v="4189.7003290000002"/>
    <n v="9533.9788740000004"/>
    <n v="8369.8800530000008"/>
    <n v="8361.4648140000008"/>
  </r>
  <r>
    <n v="941676"/>
    <x v="7"/>
    <x v="43"/>
    <x v="3"/>
    <x v="0"/>
    <n v="737.71273699999995"/>
    <n v="13902.985811"/>
    <n v="15603.927799999999"/>
    <n v="14673.933703000001"/>
    <n v="14640.698548"/>
  </r>
  <r>
    <n v="941677"/>
    <x v="7"/>
    <x v="43"/>
    <x v="3"/>
    <x v="1"/>
    <n v="418.66666199999997"/>
    <n v="0"/>
    <n v="737.71273699999995"/>
    <n v="724.87653499999999"/>
    <n v="418.66666199999997"/>
  </r>
  <r>
    <n v="941678"/>
    <x v="7"/>
    <x v="43"/>
    <x v="3"/>
    <x v="2"/>
    <n v="0"/>
    <n v="248.56551899999999"/>
    <n v="418.66666199999997"/>
    <n v="407.78132900000003"/>
    <n v="248.56551899999999"/>
  </r>
  <r>
    <n v="941679"/>
    <x v="7"/>
    <x v="43"/>
    <x v="3"/>
    <x v="3"/>
    <n v="137.145309"/>
    <n v="2584.6500799999999"/>
    <n v="2898.5441919999998"/>
    <n v="2725.790958"/>
    <n v="2721.7953889999999"/>
  </r>
  <r>
    <n v="941680"/>
    <x v="7"/>
    <x v="44"/>
    <x v="0"/>
    <x v="0"/>
    <n v="15172.015022"/>
    <n v="0"/>
    <n v="20456.19325"/>
    <n v="15184.632249"/>
    <n v="15172.015022"/>
  </r>
  <r>
    <n v="941681"/>
    <x v="7"/>
    <x v="44"/>
    <x v="0"/>
    <x v="1"/>
    <n v="13893.368751"/>
    <n v="0"/>
    <n v="15172.015022"/>
    <n v="13933.978596000001"/>
    <n v="13893.368751"/>
  </r>
  <r>
    <n v="941682"/>
    <x v="7"/>
    <x v="44"/>
    <x v="0"/>
    <x v="2"/>
    <n v="12128.029055000001"/>
    <n v="0"/>
    <n v="13893.368751"/>
    <n v="12227.553838"/>
    <n v="12128.029055000001"/>
  </r>
  <r>
    <n v="941683"/>
    <x v="7"/>
    <x v="44"/>
    <x v="0"/>
    <x v="3"/>
    <n v="15180.190017000001"/>
    <n v="0"/>
    <n v="20456.19325"/>
    <n v="15184.632249"/>
    <n v="15180.190017000001"/>
  </r>
  <r>
    <n v="941684"/>
    <x v="7"/>
    <x v="44"/>
    <x v="1"/>
    <x v="0"/>
    <n v="8181.5900259999999"/>
    <n v="35.000951999999998"/>
    <n v="10124.9997"/>
    <n v="8223.5247560000007"/>
    <n v="8216.5909780000002"/>
  </r>
  <r>
    <n v="941685"/>
    <x v="7"/>
    <x v="44"/>
    <x v="1"/>
    <x v="1"/>
    <n v="7663.5305239999998"/>
    <n v="0"/>
    <n v="8181.5900259999999"/>
    <n v="7709.5122819999997"/>
    <n v="7663.5305239999998"/>
  </r>
  <r>
    <n v="941686"/>
    <x v="7"/>
    <x v="44"/>
    <x v="1"/>
    <x v="2"/>
    <n v="6826.4888730000002"/>
    <n v="0"/>
    <n v="7663.5305239999998"/>
    <n v="7009.8313699999999"/>
    <n v="6826.4888730000002"/>
  </r>
  <r>
    <n v="941687"/>
    <x v="7"/>
    <x v="44"/>
    <x v="1"/>
    <x v="3"/>
    <n v="9805.5016859999996"/>
    <n v="41.948067999999999"/>
    <n v="12128.029055000001"/>
    <n v="9850.3851990000003"/>
    <n v="9847.4497539999993"/>
  </r>
  <r>
    <n v="941688"/>
    <x v="7"/>
    <x v="44"/>
    <x v="2"/>
    <x v="0"/>
    <n v="2987.073425"/>
    <n v="2353.8083809999998"/>
    <n v="6206.5690999999997"/>
    <n v="5448.7470130000002"/>
    <n v="5340.881805"/>
  </r>
  <r>
    <n v="941689"/>
    <x v="7"/>
    <x v="44"/>
    <x v="2"/>
    <x v="1"/>
    <n v="2572.4251410000002"/>
    <n v="0"/>
    <n v="2987.073425"/>
    <n v="2878.0452449999998"/>
    <n v="2572.4251410000002"/>
  </r>
  <r>
    <n v="941690"/>
    <x v="7"/>
    <x v="44"/>
    <x v="2"/>
    <x v="2"/>
    <n v="2126.2584440000001"/>
    <n v="0"/>
    <n v="2572.4251410000002"/>
    <n v="2432.7424559999999"/>
    <n v="2126.2584440000001"/>
  </r>
  <r>
    <n v="941691"/>
    <x v="7"/>
    <x v="44"/>
    <x v="2"/>
    <x v="3"/>
    <n v="3339.823171"/>
    <n v="2631.7745340000001"/>
    <n v="6826.4888730000002"/>
    <n v="5992.9745810000004"/>
    <n v="5971.5977050000001"/>
  </r>
  <r>
    <n v="941692"/>
    <x v="7"/>
    <x v="44"/>
    <x v="3"/>
    <x v="0"/>
    <n v="122.040556"/>
    <n v="2802.7671639999999"/>
    <n v="3115.5929999999998"/>
    <n v="2929.9036569999998"/>
    <n v="2924.8077199999998"/>
  </r>
  <r>
    <n v="941693"/>
    <x v="7"/>
    <x v="44"/>
    <x v="3"/>
    <x v="1"/>
    <n v="78.949709999999996"/>
    <n v="0"/>
    <n v="122.040556"/>
    <n v="119.91705"/>
    <n v="78.949709999999996"/>
  </r>
  <r>
    <n v="941694"/>
    <x v="7"/>
    <x v="44"/>
    <x v="3"/>
    <x v="2"/>
    <n v="0"/>
    <n v="37.308287"/>
    <n v="78.949709999999996"/>
    <n v="76.897018000000003"/>
    <n v="37.308287"/>
  </r>
  <r>
    <n v="941695"/>
    <x v="7"/>
    <x v="44"/>
    <x v="3"/>
    <x v="3"/>
    <n v="83.379382000000007"/>
    <n v="1914.87979"/>
    <n v="2126.2584440000001"/>
    <n v="1999.533441"/>
    <n v="1998.259172"/>
  </r>
  <r>
    <n v="941696"/>
    <x v="7"/>
    <x v="45"/>
    <x v="0"/>
    <x v="0"/>
    <n v="136548.13519999999"/>
    <n v="0"/>
    <n v="184105.73925000001"/>
    <n v="136661.69024500001"/>
    <n v="136548.13519999999"/>
  </r>
  <r>
    <n v="941697"/>
    <x v="7"/>
    <x v="45"/>
    <x v="0"/>
    <x v="1"/>
    <n v="125040.31875799999"/>
    <n v="0"/>
    <n v="136548.13519999999"/>
    <n v="125405.80736799999"/>
    <n v="125040.31875799999"/>
  </r>
  <r>
    <n v="941698"/>
    <x v="7"/>
    <x v="45"/>
    <x v="0"/>
    <x v="2"/>
    <n v="109152.26149600001"/>
    <n v="0"/>
    <n v="125040.31875799999"/>
    <n v="110047.984539"/>
    <n v="109152.26149600001"/>
  </r>
  <r>
    <n v="941699"/>
    <x v="7"/>
    <x v="45"/>
    <x v="0"/>
    <x v="3"/>
    <n v="136621.71015299999"/>
    <n v="0"/>
    <n v="184105.73925000001"/>
    <n v="136661.69024500001"/>
    <n v="136621.71015299999"/>
  </r>
  <r>
    <n v="941700"/>
    <x v="7"/>
    <x v="45"/>
    <x v="1"/>
    <x v="0"/>
    <n v="73634.310234999997"/>
    <n v="315.00856900000002"/>
    <n v="91124.997300000003"/>
    <n v="74011.722806999998"/>
    <n v="73949.318803999995"/>
  </r>
  <r>
    <n v="941701"/>
    <x v="7"/>
    <x v="45"/>
    <x v="1"/>
    <x v="1"/>
    <n v="68971.774711999999"/>
    <n v="0"/>
    <n v="73634.310234999997"/>
    <n v="69385.610535"/>
    <n v="68971.774711999999"/>
  </r>
  <r>
    <n v="941702"/>
    <x v="7"/>
    <x v="45"/>
    <x v="1"/>
    <x v="2"/>
    <n v="61427.554211000002"/>
    <n v="0"/>
    <n v="68971.774711999999"/>
    <n v="63088.482328999999"/>
    <n v="61427.554211000002"/>
  </r>
  <r>
    <n v="941703"/>
    <x v="7"/>
    <x v="45"/>
    <x v="1"/>
    <x v="3"/>
    <n v="88249.515174"/>
    <n v="377.53261199999997"/>
    <n v="109152.26149600001"/>
    <n v="88653.466786999998"/>
    <n v="88627.047785999996"/>
  </r>
  <r>
    <n v="941704"/>
    <x v="7"/>
    <x v="45"/>
    <x v="2"/>
    <x v="0"/>
    <n v="26892.809593999998"/>
    <n v="21191.484638999998"/>
    <n v="55878.131300000001"/>
    <n v="49055.411467999998"/>
    <n v="48084.294233000001"/>
  </r>
  <r>
    <n v="941705"/>
    <x v="7"/>
    <x v="45"/>
    <x v="2"/>
    <x v="1"/>
    <n v="23159.705059"/>
    <n v="0"/>
    <n v="26892.809593999998"/>
    <n v="25911.222043999998"/>
    <n v="23159.705059"/>
  </r>
  <r>
    <n v="941706"/>
    <x v="7"/>
    <x v="45"/>
    <x v="2"/>
    <x v="2"/>
    <n v="19142.838272000001"/>
    <n v="0"/>
    <n v="23159.705059"/>
    <n v="21902.133074000001"/>
    <n v="19142.838272000001"/>
  </r>
  <r>
    <n v="941707"/>
    <x v="7"/>
    <x v="45"/>
    <x v="2"/>
    <x v="3"/>
    <n v="30053.102368"/>
    <n v="23681.789549000001"/>
    <n v="61427.554211000002"/>
    <n v="53927.249841999997"/>
    <n v="53734.891917000001"/>
  </r>
  <r>
    <n v="941708"/>
    <x v="7"/>
    <x v="45"/>
    <x v="3"/>
    <x v="0"/>
    <n v="1098.365006"/>
    <n v="25224.904474999999"/>
    <n v="28040.337"/>
    <n v="26369.132914999998"/>
    <n v="26323.269479999999"/>
  </r>
  <r>
    <n v="941709"/>
    <x v="7"/>
    <x v="45"/>
    <x v="3"/>
    <x v="1"/>
    <n v="710.54738999999995"/>
    <n v="0"/>
    <n v="1098.365006"/>
    <n v="1079.2534539999999"/>
    <n v="710.54738999999995"/>
  </r>
  <r>
    <n v="941710"/>
    <x v="7"/>
    <x v="45"/>
    <x v="3"/>
    <x v="2"/>
    <n v="0"/>
    <n v="335.77458000000001"/>
    <n v="710.54738999999995"/>
    <n v="692.07315800000003"/>
    <n v="335.77458000000001"/>
  </r>
  <r>
    <n v="941711"/>
    <x v="7"/>
    <x v="45"/>
    <x v="3"/>
    <x v="3"/>
    <n v="750.66981299999998"/>
    <n v="17239.782975999999"/>
    <n v="19142.838272000001"/>
    <n v="18001.925111"/>
    <n v="17990.452788999999"/>
  </r>
  <r>
    <n v="941712"/>
    <x v="7"/>
    <x v="46"/>
    <x v="0"/>
    <x v="0"/>
    <n v="2673.31862"/>
    <n v="0"/>
    <n v="3607.4285"/>
    <n v="2677.7941759999999"/>
    <n v="2673.31862"/>
  </r>
  <r>
    <n v="941713"/>
    <x v="7"/>
    <x v="46"/>
    <x v="0"/>
    <x v="1"/>
    <n v="2442.277259"/>
    <n v="0"/>
    <n v="2673.31862"/>
    <n v="2455.1758199999999"/>
    <n v="2442.277259"/>
  </r>
  <r>
    <n v="941714"/>
    <x v="7"/>
    <x v="46"/>
    <x v="0"/>
    <x v="2"/>
    <n v="1967.2240449999999"/>
    <n v="129.484903"/>
    <n v="2442.277259"/>
    <n v="2149.4482159999998"/>
    <n v="2096.708948"/>
  </r>
  <r>
    <n v="941715"/>
    <x v="7"/>
    <x v="46"/>
    <x v="0"/>
    <x v="3"/>
    <n v="2676.9335850000002"/>
    <n v="0"/>
    <n v="3607.4285"/>
    <n v="2677.7941759999999"/>
    <n v="2676.9335850000002"/>
  </r>
  <r>
    <n v="941716"/>
    <x v="7"/>
    <x v="46"/>
    <x v="1"/>
    <x v="0"/>
    <n v="1566.8708140000001"/>
    <n v="0"/>
    <n v="1932.4392"/>
    <n v="1569.527118"/>
    <n v="1566.8708140000001"/>
  </r>
  <r>
    <n v="941717"/>
    <x v="7"/>
    <x v="46"/>
    <x v="1"/>
    <x v="1"/>
    <n v="1460.9130709999999"/>
    <n v="0"/>
    <n v="1566.8708140000001"/>
    <n v="1476.462368"/>
    <n v="1460.9130709999999"/>
  </r>
  <r>
    <n v="941718"/>
    <x v="7"/>
    <x v="46"/>
    <x v="1"/>
    <x v="2"/>
    <n v="950.52330099999995"/>
    <n v="241.76855499999999"/>
    <n v="1460.9130709999999"/>
    <n v="1336.297186"/>
    <n v="1192.2918560000001"/>
  </r>
  <r>
    <n v="941719"/>
    <x v="7"/>
    <x v="46"/>
    <x v="1"/>
    <x v="3"/>
    <n v="1597.1854249999999"/>
    <n v="0"/>
    <n v="1967.2240449999999"/>
    <n v="1597.7793690000001"/>
    <n v="1597.1854249999999"/>
  </r>
  <r>
    <n v="941720"/>
    <x v="7"/>
    <x v="46"/>
    <x v="2"/>
    <x v="0"/>
    <n v="781.05794600000002"/>
    <n v="0"/>
    <n v="904.28"/>
    <n v="793.86741199999994"/>
    <n v="781.05794600000002"/>
  </r>
  <r>
    <n v="941721"/>
    <x v="7"/>
    <x v="46"/>
    <x v="2"/>
    <x v="1"/>
    <n v="688.70678999999996"/>
    <n v="0"/>
    <n v="781.05794600000002"/>
    <n v="752.54933100000005"/>
    <n v="688.70678999999996"/>
  </r>
  <r>
    <n v="941722"/>
    <x v="7"/>
    <x v="46"/>
    <x v="2"/>
    <x v="2"/>
    <n v="175.30082400000001"/>
    <n v="341.031319"/>
    <n v="688.70678999999996"/>
    <n v="651.31001100000003"/>
    <n v="516.33214299999997"/>
  </r>
  <r>
    <n v="941723"/>
    <x v="7"/>
    <x v="46"/>
    <x v="2"/>
    <x v="3"/>
    <n v="829.33949900000005"/>
    <n v="0"/>
    <n v="950.52330099999995"/>
    <n v="834.46440600000005"/>
    <n v="829.33949900000005"/>
  </r>
  <r>
    <n v="941724"/>
    <x v="7"/>
    <x v="46"/>
    <x v="3"/>
    <x v="0"/>
    <n v="128.412702"/>
    <n v="0"/>
    <n v="169.83"/>
    <n v="159.70813200000001"/>
    <n v="128.412702"/>
  </r>
  <r>
    <n v="941725"/>
    <x v="7"/>
    <x v="46"/>
    <x v="3"/>
    <x v="1"/>
    <n v="125.34121399999999"/>
    <n v="0"/>
    <n v="128.412702"/>
    <n v="126.178321"/>
    <n v="125.34121399999999"/>
  </r>
  <r>
    <n v="941726"/>
    <x v="7"/>
    <x v="46"/>
    <x v="3"/>
    <x v="2"/>
    <n v="0"/>
    <n v="101.05623199999999"/>
    <n v="125.34121399999999"/>
    <n v="122.082342"/>
    <n v="101.05623199999999"/>
  </r>
  <r>
    <n v="941727"/>
    <x v="7"/>
    <x v="46"/>
    <x v="3"/>
    <x v="3"/>
    <n v="152.44395399999999"/>
    <n v="0"/>
    <n v="175.30082400000001"/>
    <n v="164.85289499999999"/>
    <n v="152.44395399999999"/>
  </r>
  <r>
    <n v="941728"/>
    <x v="7"/>
    <x v="47"/>
    <x v="0"/>
    <x v="0"/>
    <n v="4551.8766159999996"/>
    <n v="0"/>
    <n v="6142.3914500000001"/>
    <n v="4559.4971729999997"/>
    <n v="4551.8766159999996"/>
  </r>
  <r>
    <n v="941729"/>
    <x v="7"/>
    <x v="47"/>
    <x v="0"/>
    <x v="1"/>
    <n v="4158.4810219999999"/>
    <n v="0"/>
    <n v="4551.8766159999996"/>
    <n v="4180.4434840000004"/>
    <n v="4158.4810219999999"/>
  </r>
  <r>
    <n v="941730"/>
    <x v="7"/>
    <x v="47"/>
    <x v="0"/>
    <x v="2"/>
    <n v="3349.6048930000002"/>
    <n v="220.47476800000001"/>
    <n v="4158.4810219999999"/>
    <n v="3659.8791470000001"/>
    <n v="3570.0796610000002"/>
  </r>
  <r>
    <n v="941731"/>
    <x v="7"/>
    <x v="47"/>
    <x v="0"/>
    <x v="3"/>
    <n v="4558.0318399999996"/>
    <n v="0"/>
    <n v="6142.3914500000001"/>
    <n v="4559.4971729999997"/>
    <n v="4558.0318399999996"/>
  </r>
  <r>
    <n v="941732"/>
    <x v="7"/>
    <x v="47"/>
    <x v="1"/>
    <x v="0"/>
    <n v="2667.9438340000002"/>
    <n v="0"/>
    <n v="3290.4047999999998"/>
    <n v="2672.4667789999999"/>
    <n v="2667.9438340000002"/>
  </r>
  <r>
    <n v="941733"/>
    <x v="7"/>
    <x v="47"/>
    <x v="1"/>
    <x v="1"/>
    <n v="2487.5273609999999"/>
    <n v="0"/>
    <n v="2667.9438340000002"/>
    <n v="2514.0034740000001"/>
    <n v="2487.5273609999999"/>
  </r>
  <r>
    <n v="941734"/>
    <x v="7"/>
    <x v="47"/>
    <x v="1"/>
    <x v="2"/>
    <n v="1618.4759819999999"/>
    <n v="411.66439500000001"/>
    <n v="2487.5273609999999"/>
    <n v="2275.341277"/>
    <n v="2030.1403769999999"/>
  </r>
  <r>
    <n v="941735"/>
    <x v="7"/>
    <x v="47"/>
    <x v="1"/>
    <x v="3"/>
    <n v="2719.537781"/>
    <n v="0"/>
    <n v="3349.6048930000002"/>
    <n v="2720.549094"/>
    <n v="2719.537781"/>
  </r>
  <r>
    <n v="941736"/>
    <x v="7"/>
    <x v="47"/>
    <x v="2"/>
    <x v="0"/>
    <n v="1329.9094749999999"/>
    <n v="0"/>
    <n v="1539.72"/>
    <n v="1351.720188"/>
    <n v="1329.9094749999999"/>
  </r>
  <r>
    <n v="941737"/>
    <x v="7"/>
    <x v="47"/>
    <x v="2"/>
    <x v="1"/>
    <n v="1172.662912"/>
    <n v="0"/>
    <n v="1329.9094749999999"/>
    <n v="1281.3677789999999"/>
    <n v="1172.662912"/>
  </r>
  <r>
    <n v="941738"/>
    <x v="7"/>
    <x v="47"/>
    <x v="2"/>
    <x v="2"/>
    <n v="298.48518799999999"/>
    <n v="580.67494799999997"/>
    <n v="1172.662912"/>
    <n v="1108.987316"/>
    <n v="879.16013599999997"/>
  </r>
  <r>
    <n v="941739"/>
    <x v="7"/>
    <x v="47"/>
    <x v="2"/>
    <x v="3"/>
    <n v="1412.133777"/>
    <n v="0"/>
    <n v="1618.4759819999999"/>
    <n v="1420.8600650000001"/>
    <n v="1412.133777"/>
  </r>
  <r>
    <n v="941740"/>
    <x v="7"/>
    <x v="47"/>
    <x v="3"/>
    <x v="0"/>
    <n v="218.64865499999999"/>
    <n v="0"/>
    <n v="289.17"/>
    <n v="271.93546800000001"/>
    <n v="218.64865499999999"/>
  </r>
  <r>
    <n v="941741"/>
    <x v="7"/>
    <x v="47"/>
    <x v="3"/>
    <x v="1"/>
    <n v="213.418823"/>
    <n v="0"/>
    <n v="218.64865499999999"/>
    <n v="214.84416899999999"/>
    <n v="213.418823"/>
  </r>
  <r>
    <n v="941742"/>
    <x v="7"/>
    <x v="47"/>
    <x v="3"/>
    <x v="2"/>
    <n v="0"/>
    <n v="170.72068999999999"/>
    <n v="213.418823"/>
    <n v="207.869934"/>
    <n v="170.72068999999999"/>
  </r>
  <r>
    <n v="941743"/>
    <x v="7"/>
    <x v="47"/>
    <x v="3"/>
    <x v="3"/>
    <n v="259.566733"/>
    <n v="0"/>
    <n v="298.48518799999999"/>
    <n v="280.69547"/>
    <n v="259.566733"/>
  </r>
  <r>
    <n v="941744"/>
    <x v="7"/>
    <x v="48"/>
    <x v="0"/>
    <x v="0"/>
    <n v="330969.72519899998"/>
    <n v="0"/>
    <n v="446720.33760000003"/>
    <n v="331600.50660000002"/>
    <n v="330969.72519899998"/>
  </r>
  <r>
    <n v="941745"/>
    <x v="7"/>
    <x v="48"/>
    <x v="0"/>
    <x v="1"/>
    <n v="302444.49613300001"/>
    <n v="0"/>
    <n v="330969.72519899998"/>
    <n v="303962.595623"/>
    <n v="302444.49613300001"/>
  </r>
  <r>
    <n v="941746"/>
    <x v="7"/>
    <x v="48"/>
    <x v="0"/>
    <x v="2"/>
    <n v="215863.44628400001"/>
    <n v="45549.444806"/>
    <n v="302444.49613300001"/>
    <n v="266181.40104600001"/>
    <n v="261412.89108999999"/>
  </r>
  <r>
    <n v="941747"/>
    <x v="7"/>
    <x v="48"/>
    <x v="0"/>
    <x v="3"/>
    <n v="331381.92607799999"/>
    <n v="0"/>
    <n v="446720.33760000003"/>
    <n v="331600.50660000002"/>
    <n v="331381.92607799999"/>
  </r>
  <r>
    <n v="941748"/>
    <x v="7"/>
    <x v="48"/>
    <x v="1"/>
    <x v="0"/>
    <n v="9667.6323570000004"/>
    <n v="0"/>
    <n v="12073.206249999999"/>
    <n v="9805.8581159999994"/>
    <n v="9667.6323570000004"/>
  </r>
  <r>
    <n v="941749"/>
    <x v="7"/>
    <x v="48"/>
    <x v="1"/>
    <x v="1"/>
    <n v="8975.5461030000006"/>
    <n v="0"/>
    <n v="9667.6323570000004"/>
    <n v="9109.8099700000002"/>
    <n v="8975.5461030000006"/>
  </r>
  <r>
    <n v="941750"/>
    <x v="7"/>
    <x v="48"/>
    <x v="1"/>
    <x v="2"/>
    <n v="6452.3146889999998"/>
    <n v="1105.023925"/>
    <n v="8975.5461030000006"/>
    <n v="8209.9320210000005"/>
    <n v="7557.3386140000002"/>
  </r>
  <r>
    <n v="941751"/>
    <x v="7"/>
    <x v="48"/>
    <x v="1"/>
    <x v="3"/>
    <n v="174733.83288100001"/>
    <n v="0"/>
    <n v="215863.44628400001"/>
    <n v="175324.29107199999"/>
    <n v="174733.83288100001"/>
  </r>
  <r>
    <n v="941752"/>
    <x v="7"/>
    <x v="48"/>
    <x v="2"/>
    <x v="0"/>
    <n v="40649.504474000001"/>
    <n v="0"/>
    <n v="46411.907500000001"/>
    <n v="40745.013593999996"/>
    <n v="40649.504474000001"/>
  </r>
  <r>
    <n v="941753"/>
    <x v="7"/>
    <x v="48"/>
    <x v="2"/>
    <x v="1"/>
    <n v="37316.473916000003"/>
    <n v="0"/>
    <n v="40649.504474000001"/>
    <n v="39165.797560999999"/>
    <n v="37316.473916000003"/>
  </r>
  <r>
    <n v="941754"/>
    <x v="7"/>
    <x v="48"/>
    <x v="2"/>
    <x v="2"/>
    <n v="15748.377597000001"/>
    <n v="13097.953081"/>
    <n v="37316.473916000003"/>
    <n v="35290.189382999997"/>
    <n v="28846.330677999998"/>
  </r>
  <r>
    <n v="941755"/>
    <x v="7"/>
    <x v="48"/>
    <x v="2"/>
    <x v="3"/>
    <n v="5661.1697000000004"/>
    <n v="0"/>
    <n v="6452.3146889999998"/>
    <n v="5664.4870650000003"/>
    <n v="5661.1697000000004"/>
  </r>
  <r>
    <n v="941756"/>
    <x v="7"/>
    <x v="48"/>
    <x v="3"/>
    <x v="0"/>
    <n v="78874.294393999997"/>
    <n v="0"/>
    <n v="83874.190700000006"/>
    <n v="78875.288933999997"/>
    <n v="78874.294393999997"/>
  </r>
  <r>
    <n v="941757"/>
    <x v="7"/>
    <x v="48"/>
    <x v="3"/>
    <x v="1"/>
    <n v="74157.329087999999"/>
    <n v="0"/>
    <n v="78874.294393999997"/>
    <n v="77501.881670999996"/>
    <n v="74157.329087999999"/>
  </r>
  <r>
    <n v="941758"/>
    <x v="7"/>
    <x v="48"/>
    <x v="3"/>
    <x v="2"/>
    <n v="0"/>
    <n v="52992.060937000002"/>
    <n v="74157.329087999999"/>
    <n v="72229.238532000003"/>
    <n v="52992.060937000002"/>
  </r>
  <r>
    <n v="941759"/>
    <x v="7"/>
    <x v="48"/>
    <x v="3"/>
    <x v="3"/>
    <n v="14809.702235000001"/>
    <n v="0"/>
    <n v="15748.377597000001"/>
    <n v="14809.774293"/>
    <n v="14809.702235000001"/>
  </r>
  <r>
    <n v="941760"/>
    <x v="7"/>
    <x v="49"/>
    <x v="0"/>
    <x v="0"/>
    <n v="6624.6942589999999"/>
    <n v="0"/>
    <n v="8941.56"/>
    <n v="6637.3199880000002"/>
    <n v="6624.6942589999999"/>
  </r>
  <r>
    <n v="941761"/>
    <x v="7"/>
    <x v="49"/>
    <x v="0"/>
    <x v="1"/>
    <n v="6053.7329090000003"/>
    <n v="0"/>
    <n v="6624.6942589999999"/>
    <n v="6084.1192080000001"/>
    <n v="6053.7329090000003"/>
  </r>
  <r>
    <n v="941762"/>
    <x v="7"/>
    <x v="49"/>
    <x v="0"/>
    <x v="2"/>
    <n v="4320.655471"/>
    <n v="911.70349299999998"/>
    <n v="6053.7329090000003"/>
    <n v="5327.8903330000003"/>
    <n v="5232.358964"/>
  </r>
  <r>
    <n v="941763"/>
    <x v="7"/>
    <x v="49"/>
    <x v="0"/>
    <x v="3"/>
    <n v="6632.9448769999999"/>
    <n v="0"/>
    <n v="8941.56"/>
    <n v="6637.3199880000002"/>
    <n v="6632.9448769999999"/>
  </r>
  <r>
    <n v="941764"/>
    <x v="7"/>
    <x v="49"/>
    <x v="1"/>
    <x v="0"/>
    <n v="194.87777800000001"/>
    <n v="0"/>
    <n v="243.36875000000001"/>
    <n v="197.66409899999999"/>
    <n v="194.87777800000001"/>
  </r>
  <r>
    <n v="941765"/>
    <x v="7"/>
    <x v="49"/>
    <x v="1"/>
    <x v="1"/>
    <n v="180.92687100000001"/>
    <n v="0"/>
    <n v="194.87777800000001"/>
    <n v="183.63333"/>
    <n v="180.92687100000001"/>
  </r>
  <r>
    <n v="941766"/>
    <x v="7"/>
    <x v="49"/>
    <x v="1"/>
    <x v="2"/>
    <n v="130.064187"/>
    <n v="22.274802999999999"/>
    <n v="180.92687100000001"/>
    <n v="165.493809"/>
    <n v="152.33899"/>
  </r>
  <r>
    <n v="941767"/>
    <x v="7"/>
    <x v="49"/>
    <x v="1"/>
    <x v="3"/>
    <n v="3497.4179469999999"/>
    <n v="0"/>
    <n v="4320.655471"/>
    <n v="3509.2363740000001"/>
    <n v="3497.4179469999999"/>
  </r>
  <r>
    <n v="941768"/>
    <x v="7"/>
    <x v="49"/>
    <x v="2"/>
    <x v="0"/>
    <n v="811.07142599999997"/>
    <n v="0"/>
    <n v="926.04750000000001"/>
    <n v="812.97709999999995"/>
    <n v="811.07142599999997"/>
  </r>
  <r>
    <n v="941769"/>
    <x v="7"/>
    <x v="49"/>
    <x v="2"/>
    <x v="1"/>
    <n v="744.56813399999999"/>
    <n v="0"/>
    <n v="811.07142599999997"/>
    <n v="781.46731899999997"/>
    <n v="744.56813399999999"/>
  </r>
  <r>
    <n v="941770"/>
    <x v="7"/>
    <x v="49"/>
    <x v="2"/>
    <x v="2"/>
    <n v="314.22422599999999"/>
    <n v="261.34083600000002"/>
    <n v="744.56813399999999"/>
    <n v="704.13808500000005"/>
    <n v="575.56506200000001"/>
  </r>
  <r>
    <n v="941771"/>
    <x v="7"/>
    <x v="49"/>
    <x v="2"/>
    <x v="3"/>
    <n v="114.116479"/>
    <n v="0"/>
    <n v="130.064187"/>
    <n v="114.18335"/>
    <n v="114.116479"/>
  </r>
  <r>
    <n v="941772"/>
    <x v="7"/>
    <x v="49"/>
    <x v="3"/>
    <x v="0"/>
    <n v="1577.9425269999999"/>
    <n v="0"/>
    <n v="1677.9694"/>
    <n v="1577.9624240000001"/>
    <n v="1577.9425269999999"/>
  </r>
  <r>
    <n v="941773"/>
    <x v="7"/>
    <x v="49"/>
    <x v="3"/>
    <x v="1"/>
    <n v="1483.575912"/>
    <n v="0"/>
    <n v="1577.9425269999999"/>
    <n v="1550.4863270000001"/>
    <n v="1483.575912"/>
  </r>
  <r>
    <n v="941774"/>
    <x v="7"/>
    <x v="49"/>
    <x v="3"/>
    <x v="2"/>
    <n v="0"/>
    <n v="1060.1480140000001"/>
    <n v="1483.575912"/>
    <n v="1445.002939"/>
    <n v="1060.1480140000001"/>
  </r>
  <r>
    <n v="941775"/>
    <x v="7"/>
    <x v="49"/>
    <x v="3"/>
    <x v="3"/>
    <n v="295.495024"/>
    <n v="0"/>
    <n v="314.22422599999999"/>
    <n v="295.49646200000001"/>
    <n v="295.495024"/>
  </r>
  <r>
    <n v="941776"/>
    <x v="7"/>
    <x v="50"/>
    <x v="0"/>
    <x v="0"/>
    <n v="969415.16822200001"/>
    <n v="0"/>
    <n v="1308074.78945"/>
    <n v="970983.91620900005"/>
    <n v="969415.16822200001"/>
  </r>
  <r>
    <n v="941777"/>
    <x v="7"/>
    <x v="50"/>
    <x v="0"/>
    <x v="1"/>
    <n v="886349.37187899998"/>
    <n v="0"/>
    <n v="969415.16822200001"/>
    <n v="890310.89049500006"/>
    <n v="886349.37187899998"/>
  </r>
  <r>
    <n v="941778"/>
    <x v="7"/>
    <x v="50"/>
    <x v="0"/>
    <x v="2"/>
    <n v="696184.96423499996"/>
    <n v="72140.243478999997"/>
    <n v="886349.37187899998"/>
    <n v="780076.08218999999"/>
    <n v="768325.20771400002"/>
  </r>
  <r>
    <n v="941779"/>
    <x v="7"/>
    <x v="50"/>
    <x v="0"/>
    <x v="3"/>
    <n v="970409.35492099996"/>
    <n v="0"/>
    <n v="1308074.78945"/>
    <n v="970983.91620900005"/>
    <n v="970409.35492099996"/>
  </r>
  <r>
    <n v="941780"/>
    <x v="7"/>
    <x v="50"/>
    <x v="1"/>
    <x v="0"/>
    <n v="22402.079878"/>
    <n v="0"/>
    <n v="27664.834999999999"/>
    <n v="22469.378987"/>
    <n v="22402.079878"/>
  </r>
  <r>
    <n v="941781"/>
    <x v="7"/>
    <x v="50"/>
    <x v="1"/>
    <x v="1"/>
    <n v="20554.659047000001"/>
    <n v="0"/>
    <n v="22402.079878"/>
    <n v="21109.479868999999"/>
    <n v="20554.659047000001"/>
  </r>
  <r>
    <n v="941782"/>
    <x v="7"/>
    <x v="50"/>
    <x v="1"/>
    <x v="2"/>
    <n v="12116.317874"/>
    <n v="5181.9491269999999"/>
    <n v="20554.659047000001"/>
    <n v="18801.34663"/>
    <n v="17298.267001"/>
  </r>
  <r>
    <n v="941783"/>
    <x v="7"/>
    <x v="50"/>
    <x v="1"/>
    <x v="3"/>
    <n v="564934.43549800001"/>
    <n v="0"/>
    <n v="696184.96423499996"/>
    <n v="565441.42795100005"/>
    <n v="564934.43549800001"/>
  </r>
  <r>
    <n v="941784"/>
    <x v="7"/>
    <x v="50"/>
    <x v="2"/>
    <x v="0"/>
    <n v="207215.93982500001"/>
    <n v="0"/>
    <n v="238832.6042"/>
    <n v="209671.14322699999"/>
    <n v="207215.93982500001"/>
  </r>
  <r>
    <n v="941785"/>
    <x v="7"/>
    <x v="50"/>
    <x v="2"/>
    <x v="1"/>
    <n v="187269.49486999999"/>
    <n v="0"/>
    <n v="207215.93982500001"/>
    <n v="199652.55802200001"/>
    <n v="187269.49486999999"/>
  </r>
  <r>
    <n v="941786"/>
    <x v="7"/>
    <x v="50"/>
    <x v="2"/>
    <x v="2"/>
    <n v="44013.624913"/>
    <n v="97998.922118999995"/>
    <n v="187269.49486999999"/>
    <n v="177100.761298"/>
    <n v="142012.547032"/>
  </r>
  <r>
    <n v="941787"/>
    <x v="7"/>
    <x v="50"/>
    <x v="2"/>
    <x v="3"/>
    <n v="10589.543109"/>
    <n v="0"/>
    <n v="12116.317874"/>
    <n v="10636.915462000001"/>
    <n v="10589.543109"/>
  </r>
  <r>
    <n v="941788"/>
    <x v="7"/>
    <x v="50"/>
    <x v="3"/>
    <x v="0"/>
    <n v="19989.075768999999"/>
    <n v="0"/>
    <n v="21440.352999999999"/>
    <n v="20162.507960999999"/>
    <n v="19989.075768999999"/>
  </r>
  <r>
    <n v="941789"/>
    <x v="7"/>
    <x v="50"/>
    <x v="3"/>
    <x v="1"/>
    <n v="17548.973916999999"/>
    <n v="0"/>
    <n v="19989.075768999999"/>
    <n v="19641.26585"/>
    <n v="17548.973916999999"/>
  </r>
  <r>
    <n v="941790"/>
    <x v="7"/>
    <x v="50"/>
    <x v="3"/>
    <x v="2"/>
    <n v="0"/>
    <n v="12200.251652000001"/>
    <n v="17548.973916999999"/>
    <n v="17092.700594999998"/>
    <n v="12200.251652000001"/>
  </r>
  <r>
    <n v="941791"/>
    <x v="7"/>
    <x v="50"/>
    <x v="3"/>
    <x v="3"/>
    <n v="41237.862015999999"/>
    <n v="0"/>
    <n v="44013.624913"/>
    <n v="41390.412867999999"/>
    <n v="41237.862015999999"/>
  </r>
  <r>
    <n v="941792"/>
    <x v="7"/>
    <x v="51"/>
    <x v="0"/>
    <x v="0"/>
    <n v="19721.096873999999"/>
    <n v="0"/>
    <n v="26610.5488"/>
    <n v="19753.010374000001"/>
    <n v="19721.096873999999"/>
  </r>
  <r>
    <n v="941793"/>
    <x v="7"/>
    <x v="51"/>
    <x v="0"/>
    <x v="1"/>
    <n v="18031.265035"/>
    <n v="0"/>
    <n v="19721.096873999999"/>
    <n v="18111.855369000001"/>
    <n v="18031.265035"/>
  </r>
  <r>
    <n v="941794"/>
    <x v="7"/>
    <x v="51"/>
    <x v="0"/>
    <x v="2"/>
    <n v="14162.694759"/>
    <n v="1467.570115"/>
    <n v="18031.265035"/>
    <n v="15869.316357"/>
    <n v="15630.264874"/>
  </r>
  <r>
    <n v="941795"/>
    <x v="7"/>
    <x v="51"/>
    <x v="0"/>
    <x v="3"/>
    <n v="19741.321906000001"/>
    <n v="0"/>
    <n v="26610.5488"/>
    <n v="19753.010374000001"/>
    <n v="19741.321906000001"/>
  </r>
  <r>
    <n v="941796"/>
    <x v="7"/>
    <x v="51"/>
    <x v="1"/>
    <x v="0"/>
    <n v="462.85289"/>
    <n v="0"/>
    <n v="571.58749999999998"/>
    <n v="464.24336799999998"/>
    <n v="462.85289"/>
  </r>
  <r>
    <n v="941797"/>
    <x v="7"/>
    <x v="51"/>
    <x v="1"/>
    <x v="1"/>
    <n v="424.68303800000001"/>
    <n v="0"/>
    <n v="462.85289"/>
    <n v="436.146278"/>
    <n v="424.68303800000001"/>
  </r>
  <r>
    <n v="941798"/>
    <x v="7"/>
    <x v="51"/>
    <x v="1"/>
    <x v="2"/>
    <n v="250.33714599999999"/>
    <n v="107.065065"/>
    <n v="424.68303800000001"/>
    <n v="388.45757500000002"/>
    <n v="357.40221100000002"/>
  </r>
  <r>
    <n v="941799"/>
    <x v="7"/>
    <x v="51"/>
    <x v="1"/>
    <x v="3"/>
    <n v="11492.626786999999"/>
    <n v="0"/>
    <n v="14162.694759"/>
    <n v="11502.940683000001"/>
    <n v="11492.626786999999"/>
  </r>
  <r>
    <n v="941800"/>
    <x v="7"/>
    <x v="51"/>
    <x v="2"/>
    <x v="0"/>
    <n v="4226.423511"/>
    <n v="0"/>
    <n v="4871.2842000000001"/>
    <n v="4276.5003989999996"/>
    <n v="4226.423511"/>
  </r>
  <r>
    <n v="941801"/>
    <x v="7"/>
    <x v="51"/>
    <x v="2"/>
    <x v="1"/>
    <n v="3819.5912760000001"/>
    <n v="0"/>
    <n v="4226.423511"/>
    <n v="4072.1590529999999"/>
    <n v="3819.5912760000001"/>
  </r>
  <r>
    <n v="941802"/>
    <x v="7"/>
    <x v="51"/>
    <x v="2"/>
    <x v="2"/>
    <n v="897.45239700000002"/>
    <n v="1998.230495"/>
    <n v="3819.5912760000001"/>
    <n v="3612.1874699999998"/>
    <n v="2895.6828919999998"/>
  </r>
  <r>
    <n v="941803"/>
    <x v="7"/>
    <x v="51"/>
    <x v="2"/>
    <x v="3"/>
    <n v="218.792213"/>
    <n v="0"/>
    <n v="250.33714599999999"/>
    <n v="219.77098100000001"/>
    <n v="218.792213"/>
  </r>
  <r>
    <n v="941804"/>
    <x v="7"/>
    <x v="51"/>
    <x v="3"/>
    <x v="0"/>
    <n v="202.03388000000001"/>
    <n v="0"/>
    <n v="216.70224999999999"/>
    <n v="203.78679600000001"/>
    <n v="202.03388000000001"/>
  </r>
  <r>
    <n v="941805"/>
    <x v="7"/>
    <x v="51"/>
    <x v="3"/>
    <x v="1"/>
    <n v="177.37124600000001"/>
    <n v="0"/>
    <n v="202.03388000000001"/>
    <n v="198.51849000000001"/>
    <n v="177.37124600000001"/>
  </r>
  <r>
    <n v="941806"/>
    <x v="7"/>
    <x v="51"/>
    <x v="3"/>
    <x v="2"/>
    <n v="0"/>
    <n v="123.310562"/>
    <n v="177.37124600000001"/>
    <n v="172.75959399999999"/>
    <n v="123.310562"/>
  </r>
  <r>
    <n v="941807"/>
    <x v="7"/>
    <x v="51"/>
    <x v="3"/>
    <x v="3"/>
    <n v="840.85367099999996"/>
    <n v="0"/>
    <n v="897.45239700000002"/>
    <n v="843.96423400000003"/>
    <n v="840.85367099999996"/>
  </r>
  <r>
    <n v="941808"/>
    <x v="7"/>
    <x v="52"/>
    <x v="0"/>
    <x v="0"/>
    <n v="424914.92005100002"/>
    <n v="0"/>
    <n v="573188.96880000003"/>
    <n v="425478.17154000001"/>
    <n v="424914.92005100002"/>
  </r>
  <r>
    <n v="941809"/>
    <x v="7"/>
    <x v="52"/>
    <x v="0"/>
    <x v="1"/>
    <n v="389691.500015"/>
    <n v="0"/>
    <n v="424914.92005100002"/>
    <n v="390241.86257400003"/>
    <n v="389691.500015"/>
  </r>
  <r>
    <n v="941810"/>
    <x v="7"/>
    <x v="52"/>
    <x v="0"/>
    <x v="2"/>
    <n v="335789.85523699998"/>
    <n v="5406.8278300000002"/>
    <n v="389691.500015"/>
    <n v="342967.48916300002"/>
    <n v="341196.68306700001"/>
  </r>
  <r>
    <n v="941811"/>
    <x v="7"/>
    <x v="52"/>
    <x v="0"/>
    <x v="3"/>
    <n v="425038.60210700001"/>
    <n v="0"/>
    <n v="573188.96880000003"/>
    <n v="425478.17154000001"/>
    <n v="425038.60210700001"/>
  </r>
  <r>
    <n v="941812"/>
    <x v="7"/>
    <x v="52"/>
    <x v="1"/>
    <x v="0"/>
    <n v="111543.59972899999"/>
    <n v="0"/>
    <n v="137682.72529999999"/>
    <n v="111825.909489"/>
    <n v="111543.59972899999"/>
  </r>
  <r>
    <n v="941813"/>
    <x v="7"/>
    <x v="52"/>
    <x v="1"/>
    <x v="1"/>
    <n v="101771.490792"/>
    <n v="0"/>
    <n v="111543.59972899999"/>
    <n v="105107.534025"/>
    <n v="101771.490792"/>
  </r>
  <r>
    <n v="941814"/>
    <x v="7"/>
    <x v="52"/>
    <x v="1"/>
    <x v="2"/>
    <n v="75623.944539000004"/>
    <n v="12930.439259999999"/>
    <n v="101771.490792"/>
    <n v="93090.382626999999"/>
    <n v="88554.383799000003"/>
  </r>
  <r>
    <n v="941815"/>
    <x v="7"/>
    <x v="52"/>
    <x v="1"/>
    <x v="3"/>
    <n v="272215.98581400001"/>
    <n v="0"/>
    <n v="335789.85523699998"/>
    <n v="272728.52042299998"/>
    <n v="272215.98581400001"/>
  </r>
  <r>
    <n v="941816"/>
    <x v="7"/>
    <x v="52"/>
    <x v="2"/>
    <x v="0"/>
    <n v="144106.22593499999"/>
    <n v="0"/>
    <n v="166248.44820000001"/>
    <n v="145949.51267500001"/>
    <n v="144106.22593499999"/>
  </r>
  <r>
    <n v="941817"/>
    <x v="7"/>
    <x v="52"/>
    <x v="2"/>
    <x v="1"/>
    <n v="133781.14792700001"/>
    <n v="0"/>
    <n v="144106.22593499999"/>
    <n v="138846.348688"/>
    <n v="133781.14792700001"/>
  </r>
  <r>
    <n v="941818"/>
    <x v="7"/>
    <x v="52"/>
    <x v="2"/>
    <x v="2"/>
    <n v="25350.625846999999"/>
    <n v="87799.696144000001"/>
    <n v="133781.14792700001"/>
    <n v="126516.831595"/>
    <n v="113150.321991"/>
  </r>
  <r>
    <n v="941819"/>
    <x v="7"/>
    <x v="52"/>
    <x v="2"/>
    <x v="3"/>
    <n v="66030.594666999998"/>
    <n v="0"/>
    <n v="75623.944539000004"/>
    <n v="66390.260911000005"/>
    <n v="66030.594666999998"/>
  </r>
  <r>
    <n v="941820"/>
    <x v="7"/>
    <x v="52"/>
    <x v="3"/>
    <x v="0"/>
    <n v="3436.4999240000002"/>
    <n v="0"/>
    <n v="3655.6219000000001"/>
    <n v="3437.7468349999999"/>
    <n v="3436.4999240000002"/>
  </r>
  <r>
    <n v="941821"/>
    <x v="7"/>
    <x v="52"/>
    <x v="3"/>
    <x v="1"/>
    <n v="3355.96342"/>
    <n v="0"/>
    <n v="3436.4999240000002"/>
    <n v="3376.7048249999998"/>
    <n v="3355.96342"/>
  </r>
  <r>
    <n v="941822"/>
    <x v="7"/>
    <x v="52"/>
    <x v="3"/>
    <x v="2"/>
    <n v="0"/>
    <n v="3129.8389619999998"/>
    <n v="3355.96342"/>
    <n v="3268.7083710000002"/>
    <n v="3129.8389619999998"/>
  </r>
  <r>
    <n v="941823"/>
    <x v="7"/>
    <x v="52"/>
    <x v="3"/>
    <x v="3"/>
    <n v="23839.051285000001"/>
    <n v="0"/>
    <n v="25350.625846999999"/>
    <n v="23839.728546999999"/>
    <n v="23839.051285000001"/>
  </r>
  <r>
    <n v="941824"/>
    <x v="7"/>
    <x v="53"/>
    <x v="0"/>
    <x v="0"/>
    <n v="8767.3032060000005"/>
    <n v="0"/>
    <n v="11826.653399999999"/>
    <n v="8778.9248189999998"/>
    <n v="8767.3032060000005"/>
  </r>
  <r>
    <n v="941825"/>
    <x v="7"/>
    <x v="53"/>
    <x v="0"/>
    <x v="1"/>
    <n v="8040.5355900000004"/>
    <n v="0"/>
    <n v="8767.3032060000005"/>
    <n v="8051.8912650000002"/>
    <n v="8040.5355900000004"/>
  </r>
  <r>
    <n v="941826"/>
    <x v="7"/>
    <x v="53"/>
    <x v="0"/>
    <x v="2"/>
    <n v="6928.3786840000002"/>
    <n v="111.559507"/>
    <n v="8040.5355900000004"/>
    <n v="7076.4753730000002"/>
    <n v="7039.9381910000002"/>
  </r>
  <r>
    <n v="941827"/>
    <x v="7"/>
    <x v="53"/>
    <x v="0"/>
    <x v="3"/>
    <n v="8769.8551480000006"/>
    <n v="0"/>
    <n v="11826.653399999999"/>
    <n v="8778.9248189999998"/>
    <n v="8769.8551480000006"/>
  </r>
  <r>
    <n v="941828"/>
    <x v="7"/>
    <x v="53"/>
    <x v="1"/>
    <x v="0"/>
    <n v="2280.3143239999999"/>
    <n v="0"/>
    <n v="2814.6831499999998"/>
    <n v="2286.085654"/>
    <n v="2280.3143239999999"/>
  </r>
  <r>
    <n v="941829"/>
    <x v="7"/>
    <x v="53"/>
    <x v="1"/>
    <x v="1"/>
    <n v="2080.1231950000001"/>
    <n v="0"/>
    <n v="2280.3143239999999"/>
    <n v="2148.7401869999999"/>
    <n v="2080.1231950000001"/>
  </r>
  <r>
    <n v="941830"/>
    <x v="7"/>
    <x v="53"/>
    <x v="1"/>
    <x v="2"/>
    <n v="1539.569371"/>
    <n v="263.24080800000002"/>
    <n v="2080.1231950000001"/>
    <n v="1902.6886870000001"/>
    <n v="1802.8101790000001"/>
  </r>
  <r>
    <n v="941831"/>
    <x v="7"/>
    <x v="53"/>
    <x v="1"/>
    <x v="3"/>
    <n v="5615.0079999999998"/>
    <n v="0"/>
    <n v="6928.3786840000002"/>
    <n v="5627.2291670000004"/>
    <n v="5615.0079999999998"/>
  </r>
  <r>
    <n v="941832"/>
    <x v="7"/>
    <x v="53"/>
    <x v="2"/>
    <x v="0"/>
    <n v="2945.184874"/>
    <n v="0"/>
    <n v="3398.6221"/>
    <n v="2983.6503419999999"/>
    <n v="2945.184874"/>
  </r>
  <r>
    <n v="941833"/>
    <x v="7"/>
    <x v="53"/>
    <x v="2"/>
    <x v="1"/>
    <n v="2733.6888829999998"/>
    <n v="0"/>
    <n v="2945.184874"/>
    <n v="2837.685626"/>
    <n v="2733.6888829999998"/>
  </r>
  <r>
    <n v="941834"/>
    <x v="7"/>
    <x v="53"/>
    <x v="2"/>
    <x v="2"/>
    <n v="517.79976999999997"/>
    <n v="1793.354638"/>
    <n v="2733.6888829999998"/>
    <n v="2585.249577"/>
    <n v="2311.1544079999999"/>
  </r>
  <r>
    <n v="941835"/>
    <x v="7"/>
    <x v="53"/>
    <x v="2"/>
    <x v="3"/>
    <n v="1343.5023329999999"/>
    <n v="0"/>
    <n v="1539.569371"/>
    <n v="1351.587951"/>
    <n v="1343.5023329999999"/>
  </r>
  <r>
    <n v="941836"/>
    <x v="7"/>
    <x v="53"/>
    <x v="3"/>
    <x v="0"/>
    <n v="70.553535999999994"/>
    <n v="0"/>
    <n v="75.052250000000001"/>
    <n v="70.579136000000005"/>
    <n v="70.553535999999994"/>
  </r>
  <r>
    <n v="941837"/>
    <x v="7"/>
    <x v="53"/>
    <x v="3"/>
    <x v="1"/>
    <n v="68.900069999999999"/>
    <n v="0"/>
    <n v="70.553535999999994"/>
    <n v="69.325905000000006"/>
    <n v="68.900069999999999"/>
  </r>
  <r>
    <n v="941838"/>
    <x v="7"/>
    <x v="53"/>
    <x v="3"/>
    <x v="2"/>
    <n v="0"/>
    <n v="64.257591000000005"/>
    <n v="68.900069999999999"/>
    <n v="67.108667999999994"/>
    <n v="64.257591000000005"/>
  </r>
  <r>
    <n v="941839"/>
    <x v="7"/>
    <x v="53"/>
    <x v="3"/>
    <x v="3"/>
    <n v="486.92507000000001"/>
    <n v="0"/>
    <n v="517.79976999999997"/>
    <n v="486.93890299999998"/>
    <n v="486.92507000000001"/>
  </r>
  <r>
    <n v="941840"/>
    <x v="7"/>
    <x v="54"/>
    <x v="0"/>
    <x v="0"/>
    <n v="440934.76524600002"/>
    <n v="0"/>
    <n v="594509.80559999996"/>
    <n v="441304.62869699998"/>
    <n v="440934.76524600002"/>
  </r>
  <r>
    <n v="941841"/>
    <x v="7"/>
    <x v="54"/>
    <x v="0"/>
    <x v="1"/>
    <n v="404181.462902"/>
    <n v="0"/>
    <n v="440934.76524600002"/>
    <n v="404954.48840199999"/>
    <n v="404181.462902"/>
  </r>
  <r>
    <n v="941842"/>
    <x v="7"/>
    <x v="54"/>
    <x v="0"/>
    <x v="2"/>
    <n v="342461.01521600003"/>
    <n v="10607.673355000001"/>
    <n v="404181.462902"/>
    <n v="355720.10550000001"/>
    <n v="353068.68857"/>
  </r>
  <r>
    <n v="941843"/>
    <x v="7"/>
    <x v="54"/>
    <x v="0"/>
    <x v="3"/>
    <n v="441148.10411000001"/>
    <n v="0"/>
    <n v="594509.80559999996"/>
    <n v="441304.62869699998"/>
    <n v="441148.10411000001"/>
  </r>
  <r>
    <n v="941844"/>
    <x v="7"/>
    <x v="54"/>
    <x v="1"/>
    <x v="0"/>
    <n v="237169.55753600001"/>
    <n v="0"/>
    <n v="292321.3664"/>
    <n v="237423.41378999999"/>
    <n v="237169.55753600001"/>
  </r>
  <r>
    <n v="941845"/>
    <x v="7"/>
    <x v="54"/>
    <x v="1"/>
    <x v="1"/>
    <n v="222628.88517600001"/>
    <n v="0"/>
    <n v="237169.55753600001"/>
    <n v="223484.87406599999"/>
    <n v="222628.88517600001"/>
  </r>
  <r>
    <n v="941846"/>
    <x v="7"/>
    <x v="54"/>
    <x v="1"/>
    <x v="2"/>
    <n v="165576.42141899999"/>
    <n v="36137.889317000001"/>
    <n v="222628.88517600001"/>
    <n v="203638.64126999999"/>
    <n v="201714.31073600001"/>
  </r>
  <r>
    <n v="941847"/>
    <x v="7"/>
    <x v="54"/>
    <x v="1"/>
    <x v="3"/>
    <n v="277981.854651"/>
    <n v="0"/>
    <n v="342461.01521600003"/>
    <n v="278146.83655800001"/>
    <n v="277981.854651"/>
  </r>
  <r>
    <n v="941848"/>
    <x v="7"/>
    <x v="54"/>
    <x v="2"/>
    <x v="0"/>
    <n v="116648.40254"/>
    <n v="0"/>
    <n v="133830.60800000001"/>
    <n v="117489.890763"/>
    <n v="116648.40254"/>
  </r>
  <r>
    <n v="941849"/>
    <x v="7"/>
    <x v="54"/>
    <x v="2"/>
    <x v="1"/>
    <n v="110507.367168"/>
    <n v="0"/>
    <n v="116648.40254"/>
    <n v="112390.735847"/>
    <n v="110507.367168"/>
  </r>
  <r>
    <n v="941850"/>
    <x v="7"/>
    <x v="54"/>
    <x v="2"/>
    <x v="2"/>
    <n v="44943.088904999997"/>
    <n v="46855.623273999998"/>
    <n v="110507.367168"/>
    <n v="104506.817131"/>
    <n v="91798.712178999995"/>
  </r>
  <r>
    <n v="941851"/>
    <x v="7"/>
    <x v="54"/>
    <x v="2"/>
    <x v="3"/>
    <n v="144957.83513299999"/>
    <n v="0"/>
    <n v="165576.42141899999"/>
    <n v="145359.54036399999"/>
    <n v="144957.83513299999"/>
  </r>
  <r>
    <n v="941852"/>
    <x v="7"/>
    <x v="54"/>
    <x v="3"/>
    <x v="0"/>
    <n v="37304.260163999999"/>
    <n v="0"/>
    <n v="39785.068050000002"/>
    <n v="37413.877994000002"/>
    <n v="37304.260163999999"/>
  </r>
  <r>
    <n v="941853"/>
    <x v="7"/>
    <x v="54"/>
    <x v="3"/>
    <x v="1"/>
    <n v="33803.465141000001"/>
    <n v="0"/>
    <n v="37304.260163999999"/>
    <n v="36655.166037000003"/>
    <n v="33803.465141000001"/>
  </r>
  <r>
    <n v="941854"/>
    <x v="7"/>
    <x v="54"/>
    <x v="3"/>
    <x v="2"/>
    <n v="0"/>
    <n v="25827.024823"/>
    <n v="33803.465141000001"/>
    <n v="32924.575046999998"/>
    <n v="25827.024823"/>
  </r>
  <r>
    <n v="941855"/>
    <x v="7"/>
    <x v="54"/>
    <x v="3"/>
    <x v="3"/>
    <n v="42216.91977"/>
    <n v="0"/>
    <n v="44943.088904999997"/>
    <n v="42264.480806"/>
    <n v="42216.91977"/>
  </r>
  <r>
    <n v="941856"/>
    <x v="7"/>
    <x v="55"/>
    <x v="0"/>
    <x v="0"/>
    <n v="8994.2773699999998"/>
    <n v="0"/>
    <n v="12126.9324"/>
    <n v="9001.8219210000007"/>
    <n v="8994.2773699999998"/>
  </r>
  <r>
    <n v="941857"/>
    <x v="7"/>
    <x v="55"/>
    <x v="0"/>
    <x v="1"/>
    <n v="8244.5760050000008"/>
    <n v="0"/>
    <n v="8994.2773699999998"/>
    <n v="8260.3443370000005"/>
    <n v="8244.5760050000008"/>
  </r>
  <r>
    <n v="941858"/>
    <x v="7"/>
    <x v="55"/>
    <x v="0"/>
    <x v="2"/>
    <n v="6985.5897109999996"/>
    <n v="216.377487"/>
    <n v="8244.5760050000008"/>
    <n v="7256.0513419999997"/>
    <n v="7201.9671980000003"/>
  </r>
  <r>
    <n v="941859"/>
    <x v="7"/>
    <x v="55"/>
    <x v="0"/>
    <x v="3"/>
    <n v="8998.6291000000001"/>
    <n v="0"/>
    <n v="12126.9324"/>
    <n v="9001.8219210000007"/>
    <n v="8998.6291000000001"/>
  </r>
  <r>
    <n v="941860"/>
    <x v="7"/>
    <x v="55"/>
    <x v="1"/>
    <x v="0"/>
    <n v="4836.094118"/>
    <n v="0"/>
    <n v="5960.6876000000002"/>
    <n v="4841.270469"/>
    <n v="4836.094118"/>
  </r>
  <r>
    <n v="941861"/>
    <x v="7"/>
    <x v="55"/>
    <x v="1"/>
    <x v="1"/>
    <n v="4539.5971280000003"/>
    <n v="0"/>
    <n v="4836.094118"/>
    <n v="4557.0514880000001"/>
    <n v="4539.5971280000003"/>
  </r>
  <r>
    <n v="941862"/>
    <x v="7"/>
    <x v="55"/>
    <x v="1"/>
    <x v="2"/>
    <n v="3376.0598"/>
    <n v="736.842084"/>
    <n v="4539.5971280000003"/>
    <n v="4152.3694930000001"/>
    <n v="4112.9018830000005"/>
  </r>
  <r>
    <n v="941863"/>
    <x v="7"/>
    <x v="55"/>
    <x v="1"/>
    <x v="3"/>
    <n v="5670.330629"/>
    <n v="0"/>
    <n v="6985.5897109999996"/>
    <n v="5673.6959630000001"/>
    <n v="5670.330629"/>
  </r>
  <r>
    <n v="941864"/>
    <x v="7"/>
    <x v="55"/>
    <x v="2"/>
    <x v="0"/>
    <n v="2392.8849810000002"/>
    <n v="0"/>
    <n v="2745.3548000000001"/>
    <n v="2410.1469790000001"/>
    <n v="2392.8849810000002"/>
  </r>
  <r>
    <n v="941865"/>
    <x v="7"/>
    <x v="55"/>
    <x v="2"/>
    <x v="1"/>
    <n v="2266.909905"/>
    <n v="0"/>
    <n v="2392.8849810000002"/>
    <n v="2305.5446790000001"/>
    <n v="2266.909905"/>
  </r>
  <r>
    <n v="941866"/>
    <x v="7"/>
    <x v="55"/>
    <x v="2"/>
    <x v="2"/>
    <n v="918.14545099999998"/>
    <n v="957.21674700000005"/>
    <n v="2266.909905"/>
    <n v="2143.8166970000002"/>
    <n v="1875.362198"/>
  </r>
  <r>
    <n v="941867"/>
    <x v="7"/>
    <x v="55"/>
    <x v="2"/>
    <x v="3"/>
    <n v="2955.6522340000001"/>
    <n v="0"/>
    <n v="3376.0598"/>
    <n v="2963.8428979999999"/>
    <n v="2955.6522340000001"/>
  </r>
  <r>
    <n v="941868"/>
    <x v="7"/>
    <x v="55"/>
    <x v="3"/>
    <x v="0"/>
    <n v="762.31366700000001"/>
    <n v="0"/>
    <n v="813.00905"/>
    <n v="764.55371100000002"/>
    <n v="762.31366700000001"/>
  </r>
  <r>
    <n v="941869"/>
    <x v="7"/>
    <x v="55"/>
    <x v="3"/>
    <x v="1"/>
    <n v="690.77481599999999"/>
    <n v="0"/>
    <n v="762.31366700000001"/>
    <n v="749.04940899999997"/>
    <n v="690.77481599999999"/>
  </r>
  <r>
    <n v="941870"/>
    <x v="7"/>
    <x v="55"/>
    <x v="3"/>
    <x v="2"/>
    <n v="0"/>
    <n v="527.77602100000001"/>
    <n v="690.77481599999999"/>
    <n v="672.81467099999998"/>
    <n v="527.77602100000001"/>
  </r>
  <r>
    <n v="941871"/>
    <x v="7"/>
    <x v="55"/>
    <x v="3"/>
    <x v="3"/>
    <n v="862.45235500000001"/>
    <n v="0"/>
    <n v="918.14545099999998"/>
    <n v="863.42398200000002"/>
    <n v="862.45235500000001"/>
  </r>
  <r>
    <n v="941872"/>
    <x v="7"/>
    <x v="56"/>
    <x v="0"/>
    <x v="0"/>
    <n v="304692.75093899999"/>
    <n v="0"/>
    <n v="410658.18119999999"/>
    <n v="304831.567905"/>
    <n v="304692.75093899999"/>
  </r>
  <r>
    <n v="941873"/>
    <x v="7"/>
    <x v="56"/>
    <x v="0"/>
    <x v="1"/>
    <n v="278759.19536900002"/>
    <n v="0"/>
    <n v="304692.75093899999"/>
    <n v="279829.82246300002"/>
    <n v="278759.19536900002"/>
  </r>
  <r>
    <n v="941874"/>
    <x v="7"/>
    <x v="56"/>
    <x v="0"/>
    <x v="2"/>
    <n v="226544.58571799999"/>
    <n v="6748.4297310000002"/>
    <n v="278759.19536900002"/>
    <n v="245335.967844"/>
    <n v="233293.015449"/>
  </r>
  <r>
    <n v="941875"/>
    <x v="7"/>
    <x v="56"/>
    <x v="0"/>
    <x v="3"/>
    <n v="304763.913979"/>
    <n v="0"/>
    <n v="410658.18119999999"/>
    <n v="304831.567905"/>
    <n v="304763.913979"/>
  </r>
  <r>
    <n v="941876"/>
    <x v="7"/>
    <x v="56"/>
    <x v="1"/>
    <x v="0"/>
    <n v="47703.048121"/>
    <n v="0"/>
    <n v="60012.909449999999"/>
    <n v="48742.485054999997"/>
    <n v="47703.048121"/>
  </r>
  <r>
    <n v="941877"/>
    <x v="7"/>
    <x v="56"/>
    <x v="1"/>
    <x v="1"/>
    <n v="43571.914503"/>
    <n v="0"/>
    <n v="47703.048121"/>
    <n v="44950.582243999997"/>
    <n v="43571.914503"/>
  </r>
  <r>
    <n v="941878"/>
    <x v="7"/>
    <x v="56"/>
    <x v="1"/>
    <x v="2"/>
    <n v="25958.257969999999"/>
    <n v="4892.3205239999998"/>
    <n v="43571.914503"/>
    <n v="39855.230195999997"/>
    <n v="30850.578495000002"/>
  </r>
  <r>
    <n v="941879"/>
    <x v="7"/>
    <x v="56"/>
    <x v="1"/>
    <x v="3"/>
    <n v="183001.47861300001"/>
    <n v="0"/>
    <n v="226544.58571799999"/>
    <n v="183999.51251999999"/>
    <n v="183001.47861300001"/>
  </r>
  <r>
    <n v="941880"/>
    <x v="7"/>
    <x v="56"/>
    <x v="2"/>
    <x v="0"/>
    <n v="21708.318940000001"/>
    <n v="0"/>
    <n v="24868.945500000002"/>
    <n v="21832.447253999999"/>
    <n v="21708.318940000001"/>
  </r>
  <r>
    <n v="941881"/>
    <x v="7"/>
    <x v="56"/>
    <x v="2"/>
    <x v="1"/>
    <n v="19001.643666"/>
    <n v="0"/>
    <n v="21708.318940000001"/>
    <n v="20915.965299"/>
    <n v="19001.643666"/>
  </r>
  <r>
    <n v="941882"/>
    <x v="7"/>
    <x v="56"/>
    <x v="2"/>
    <x v="2"/>
    <n v="2085.5995419999999"/>
    <n v="12062.668193"/>
    <n v="19001.643666"/>
    <n v="17969.854415000002"/>
    <n v="14148.267734999999"/>
  </r>
  <r>
    <n v="941883"/>
    <x v="7"/>
    <x v="56"/>
    <x v="2"/>
    <x v="3"/>
    <n v="22651.710673000001"/>
    <n v="0"/>
    <n v="25958.257969999999"/>
    <n v="22788.754671999999"/>
    <n v="22651.710673000001"/>
  </r>
  <r>
    <n v="941884"/>
    <x v="7"/>
    <x v="56"/>
    <x v="3"/>
    <x v="0"/>
    <n v="334.14349199999998"/>
    <n v="0"/>
    <n v="355.32060000000001"/>
    <n v="334.14349199999998"/>
    <n v="334.14349199999998"/>
  </r>
  <r>
    <n v="941885"/>
    <x v="7"/>
    <x v="56"/>
    <x v="3"/>
    <x v="1"/>
    <n v="297.03749499999998"/>
    <n v="0"/>
    <n v="334.14349199999998"/>
    <n v="328.32939499999998"/>
    <n v="297.03749499999998"/>
  </r>
  <r>
    <n v="941886"/>
    <x v="7"/>
    <x v="56"/>
    <x v="3"/>
    <x v="2"/>
    <n v="0"/>
    <n v="236.503007"/>
    <n v="297.03749499999998"/>
    <n v="289.31452000000002"/>
    <n v="236.503007"/>
  </r>
  <r>
    <n v="941887"/>
    <x v="7"/>
    <x v="56"/>
    <x v="3"/>
    <x v="3"/>
    <n v="1961.29781"/>
    <n v="0"/>
    <n v="2085.5995419999999"/>
    <n v="1961.29781"/>
    <n v="1961.29781"/>
  </r>
  <r>
    <n v="941888"/>
    <x v="7"/>
    <x v="57"/>
    <x v="0"/>
    <x v="0"/>
    <n v="12695.531289"/>
    <n v="0"/>
    <n v="17110.757549999998"/>
    <n v="12701.315328999999"/>
    <n v="12695.531289"/>
  </r>
  <r>
    <n v="941889"/>
    <x v="7"/>
    <x v="57"/>
    <x v="0"/>
    <x v="1"/>
    <n v="11614.966474000001"/>
    <n v="0"/>
    <n v="12695.531289"/>
    <n v="11659.575935999999"/>
    <n v="11614.966474000001"/>
  </r>
  <r>
    <n v="941890"/>
    <x v="7"/>
    <x v="57"/>
    <x v="0"/>
    <x v="2"/>
    <n v="9438.8641580000003"/>
    <n v="281.16986900000001"/>
    <n v="11614.966474000001"/>
    <n v="10222.331994"/>
    <n v="9720.0340269999997"/>
  </r>
  <r>
    <n v="941891"/>
    <x v="7"/>
    <x v="57"/>
    <x v="0"/>
    <x v="3"/>
    <n v="12698.496416"/>
    <n v="0"/>
    <n v="17110.757549999998"/>
    <n v="12701.315328999999"/>
    <n v="12698.496416"/>
  </r>
  <r>
    <n v="941892"/>
    <x v="7"/>
    <x v="57"/>
    <x v="1"/>
    <x v="0"/>
    <n v="1988.7269650000001"/>
    <n v="0"/>
    <n v="2501.9216999999999"/>
    <n v="2032.0608050000001"/>
    <n v="1988.7269650000001"/>
  </r>
  <r>
    <n v="941893"/>
    <x v="7"/>
    <x v="57"/>
    <x v="1"/>
    <x v="1"/>
    <n v="1816.5011400000001"/>
    <n v="0"/>
    <n v="1988.7269650000001"/>
    <n v="1873.9774190000001"/>
    <n v="1816.5011400000001"/>
  </r>
  <r>
    <n v="941894"/>
    <x v="7"/>
    <x v="57"/>
    <x v="1"/>
    <x v="2"/>
    <n v="1082.19264"/>
    <n v="203.959498"/>
    <n v="1816.5011400000001"/>
    <n v="1661.553592"/>
    <n v="1286.1521379999999"/>
  </r>
  <r>
    <n v="941895"/>
    <x v="7"/>
    <x v="57"/>
    <x v="1"/>
    <x v="3"/>
    <n v="7624.0434770000002"/>
    <n v="0"/>
    <n v="9438.8641580000003"/>
    <n v="7666.2454690000004"/>
    <n v="7624.0434770000002"/>
  </r>
  <r>
    <n v="941896"/>
    <x v="7"/>
    <x v="57"/>
    <x v="2"/>
    <x v="0"/>
    <n v="905.31587400000001"/>
    <n v="0"/>
    <n v="1037.1255000000001"/>
    <n v="910.49247600000001"/>
    <n v="905.31587400000001"/>
  </r>
  <r>
    <n v="941897"/>
    <x v="7"/>
    <x v="57"/>
    <x v="2"/>
    <x v="1"/>
    <n v="792.43766800000003"/>
    <n v="0"/>
    <n v="905.31587400000001"/>
    <n v="872.27184499999998"/>
    <n v="792.43766800000003"/>
  </r>
  <r>
    <n v="941898"/>
    <x v="7"/>
    <x v="57"/>
    <x v="2"/>
    <x v="2"/>
    <n v="86.832946000000007"/>
    <n v="502.22345899999999"/>
    <n v="792.43766800000003"/>
    <n v="749.40830300000005"/>
    <n v="589.05640500000004"/>
  </r>
  <r>
    <n v="941899"/>
    <x v="7"/>
    <x v="57"/>
    <x v="2"/>
    <x v="3"/>
    <n v="944.34359199999994"/>
    <n v="0"/>
    <n v="1082.19264"/>
    <n v="950.05691899999999"/>
    <n v="944.34359199999994"/>
  </r>
  <r>
    <n v="941900"/>
    <x v="7"/>
    <x v="57"/>
    <x v="3"/>
    <x v="0"/>
    <n v="14.116721"/>
    <n v="0"/>
    <n v="15.0114"/>
    <n v="14.116721"/>
    <n v="14.116721"/>
  </r>
  <r>
    <n v="941901"/>
    <x v="7"/>
    <x v="57"/>
    <x v="3"/>
    <x v="1"/>
    <n v="12.549086000000001"/>
    <n v="0"/>
    <n v="14.116721"/>
    <n v="13.871090000000001"/>
    <n v="12.549086000000001"/>
  </r>
  <r>
    <n v="941902"/>
    <x v="7"/>
    <x v="57"/>
    <x v="3"/>
    <x v="2"/>
    <n v="0"/>
    <n v="9.9916560000000008"/>
    <n v="12.549086000000001"/>
    <n v="12.222809"/>
    <n v="9.9916560000000008"/>
  </r>
  <r>
    <n v="941903"/>
    <x v="7"/>
    <x v="57"/>
    <x v="3"/>
    <x v="3"/>
    <n v="81.657702"/>
    <n v="0"/>
    <n v="86.832946000000007"/>
    <n v="81.657702"/>
    <n v="81.657702"/>
  </r>
  <r>
    <n v="941904"/>
    <x v="7"/>
    <x v="58"/>
    <x v="0"/>
    <x v="0"/>
    <n v="1006.129906"/>
    <n v="0"/>
    <n v="1360.2284"/>
    <n v="1009.697541"/>
    <n v="1006.129906"/>
  </r>
  <r>
    <n v="941905"/>
    <x v="7"/>
    <x v="58"/>
    <x v="0"/>
    <x v="1"/>
    <n v="923.60988899999995"/>
    <n v="0"/>
    <n v="1006.129906"/>
    <n v="924.02970600000003"/>
    <n v="923.60988899999995"/>
  </r>
  <r>
    <n v="941906"/>
    <x v="7"/>
    <x v="58"/>
    <x v="0"/>
    <x v="2"/>
    <n v="740.24783500000001"/>
    <n v="64.075764000000007"/>
    <n v="923.60988899999995"/>
    <n v="812.86906299999998"/>
    <n v="804.32359899999994"/>
  </r>
  <r>
    <n v="941907"/>
    <x v="7"/>
    <x v="58"/>
    <x v="0"/>
    <x v="3"/>
    <n v="1006.174255"/>
    <n v="0"/>
    <n v="1360.2284"/>
    <n v="1009.697541"/>
    <n v="1006.174255"/>
  </r>
  <r>
    <n v="941908"/>
    <x v="7"/>
    <x v="58"/>
    <x v="1"/>
    <x v="0"/>
    <n v="8513.4625749999996"/>
    <n v="0"/>
    <n v="10522.6849"/>
    <n v="8546.5246760000009"/>
    <n v="8513.4625749999996"/>
  </r>
  <r>
    <n v="941909"/>
    <x v="7"/>
    <x v="58"/>
    <x v="1"/>
    <x v="1"/>
    <n v="8018.7146700000003"/>
    <n v="0"/>
    <n v="8513.4625749999996"/>
    <n v="8022.2357840000004"/>
    <n v="8018.7146700000003"/>
  </r>
  <r>
    <n v="941910"/>
    <x v="7"/>
    <x v="58"/>
    <x v="1"/>
    <x v="2"/>
    <n v="5510.2768159999996"/>
    <n v="1764.8688589999999"/>
    <n v="8018.7146700000003"/>
    <n v="7334.7183080000004"/>
    <n v="7275.1456749999998"/>
  </r>
  <r>
    <n v="941911"/>
    <x v="7"/>
    <x v="58"/>
    <x v="1"/>
    <x v="3"/>
    <n v="598.892561"/>
    <n v="0"/>
    <n v="740.24783500000001"/>
    <n v="601.22929199999999"/>
    <n v="598.892561"/>
  </r>
  <r>
    <n v="941912"/>
    <x v="7"/>
    <x v="58"/>
    <x v="2"/>
    <x v="0"/>
    <n v="480.14920799999999"/>
    <n v="0"/>
    <n v="578.80520000000001"/>
    <n v="508.13308499999999"/>
    <n v="480.14920799999999"/>
  </r>
  <r>
    <n v="941913"/>
    <x v="7"/>
    <x v="58"/>
    <x v="2"/>
    <x v="1"/>
    <n v="456.465124"/>
    <n v="0"/>
    <n v="480.14920799999999"/>
    <n v="462.623762"/>
    <n v="456.465124"/>
  </r>
  <r>
    <n v="941914"/>
    <x v="7"/>
    <x v="58"/>
    <x v="2"/>
    <x v="2"/>
    <n v="52.169615999999998"/>
    <n v="368.02067099999999"/>
    <n v="456.465124"/>
    <n v="431.67906799999997"/>
    <n v="420.19028700000001"/>
  </r>
  <r>
    <n v="941915"/>
    <x v="7"/>
    <x v="58"/>
    <x v="2"/>
    <x v="3"/>
    <n v="4675.432734"/>
    <n v="0"/>
    <n v="5510.2768159999996"/>
    <n v="4837.4720170000001"/>
    <n v="4675.432734"/>
  </r>
  <r>
    <n v="941916"/>
    <x v="7"/>
    <x v="58"/>
    <x v="3"/>
    <x v="0"/>
    <n v="115.98375299999999"/>
    <n v="0"/>
    <n v="173.14160000000001"/>
    <n v="162.822361"/>
    <n v="115.98375299999999"/>
  </r>
  <r>
    <n v="941917"/>
    <x v="7"/>
    <x v="58"/>
    <x v="3"/>
    <x v="1"/>
    <n v="113.965013"/>
    <n v="0"/>
    <n v="115.98375299999999"/>
    <n v="113.965636"/>
    <n v="113.965013"/>
  </r>
  <r>
    <n v="941918"/>
    <x v="7"/>
    <x v="58"/>
    <x v="3"/>
    <x v="2"/>
    <n v="0"/>
    <n v="110.999122"/>
    <n v="113.965013"/>
    <n v="111.00192300000001"/>
    <n v="110.999122"/>
  </r>
  <r>
    <n v="941919"/>
    <x v="7"/>
    <x v="58"/>
    <x v="3"/>
    <x v="3"/>
    <n v="43.931607999999997"/>
    <n v="0"/>
    <n v="52.169615999999998"/>
    <n v="49.060307000000002"/>
    <n v="43.931607999999997"/>
  </r>
  <r>
    <n v="941920"/>
    <x v="7"/>
    <x v="59"/>
    <x v="0"/>
    <x v="0"/>
    <n v="19818.140331999999"/>
    <n v="0"/>
    <n v="26736.344400000002"/>
    <n v="19846.388448000002"/>
    <n v="19818.140331999999"/>
  </r>
  <r>
    <n v="941921"/>
    <x v="7"/>
    <x v="59"/>
    <x v="0"/>
    <x v="1"/>
    <n v="18110.432069999999"/>
    <n v="0"/>
    <n v="19818.140331999999"/>
    <n v="18200.980081000002"/>
    <n v="18110.432069999999"/>
  </r>
  <r>
    <n v="941922"/>
    <x v="7"/>
    <x v="59"/>
    <x v="0"/>
    <x v="2"/>
    <n v="15628.859114999999"/>
    <n v="140.76709500000001"/>
    <n v="18110.432069999999"/>
    <n v="15938.991265000001"/>
    <n v="15769.62621"/>
  </r>
  <r>
    <n v="941923"/>
    <x v="7"/>
    <x v="59"/>
    <x v="0"/>
    <x v="3"/>
    <n v="19838.293527999998"/>
    <n v="0"/>
    <n v="26736.344400000002"/>
    <n v="19846.388448000002"/>
    <n v="19838.293527999998"/>
  </r>
  <r>
    <n v="941924"/>
    <x v="7"/>
    <x v="59"/>
    <x v="1"/>
    <x v="0"/>
    <n v="13435.741162"/>
    <n v="0"/>
    <n v="17807.736199999999"/>
    <n v="14463.443342"/>
    <n v="13435.741162"/>
  </r>
  <r>
    <n v="941925"/>
    <x v="7"/>
    <x v="59"/>
    <x v="1"/>
    <x v="1"/>
    <n v="11601.218883"/>
    <n v="0"/>
    <n v="13435.741162"/>
    <n v="12660.498896999999"/>
    <n v="11601.218883"/>
  </r>
  <r>
    <n v="941926"/>
    <x v="7"/>
    <x v="59"/>
    <x v="1"/>
    <x v="2"/>
    <n v="8491.4164189999992"/>
    <n v="1240.1954490000001"/>
    <n v="11601.218883"/>
    <n v="10611.634913"/>
    <n v="9731.6118669999996"/>
  </r>
  <r>
    <n v="941927"/>
    <x v="7"/>
    <x v="59"/>
    <x v="1"/>
    <x v="3"/>
    <n v="12488.772847"/>
    <n v="0"/>
    <n v="15628.859114999999"/>
    <n v="12693.759373000001"/>
    <n v="12488.772847"/>
  </r>
  <r>
    <n v="941928"/>
    <x v="7"/>
    <x v="59"/>
    <x v="2"/>
    <x v="0"/>
    <n v="1667.1134770000001"/>
    <n v="0"/>
    <n v="1928.4077500000001"/>
    <n v="1692.9491640000001"/>
    <n v="1667.1134770000001"/>
  </r>
  <r>
    <n v="941929"/>
    <x v="7"/>
    <x v="59"/>
    <x v="2"/>
    <x v="1"/>
    <n v="1400.092412"/>
    <n v="0"/>
    <n v="1667.1134770000001"/>
    <n v="1606.263835"/>
    <n v="1400.092412"/>
  </r>
  <r>
    <n v="941930"/>
    <x v="7"/>
    <x v="59"/>
    <x v="2"/>
    <x v="2"/>
    <n v="222.307806"/>
    <n v="941.46879300000001"/>
    <n v="1400.092412"/>
    <n v="1324.0673939999999"/>
    <n v="1163.776599"/>
  </r>
  <r>
    <n v="941931"/>
    <x v="7"/>
    <x v="59"/>
    <x v="2"/>
    <x v="3"/>
    <n v="7427.6531640000003"/>
    <n v="0"/>
    <n v="8491.4164189999992"/>
    <n v="7454.614474"/>
    <n v="7427.6531640000003"/>
  </r>
  <r>
    <n v="941932"/>
    <x v="7"/>
    <x v="59"/>
    <x v="3"/>
    <x v="0"/>
    <n v="384.31777399999999"/>
    <n v="0"/>
    <n v="415.37799999999999"/>
    <n v="390.62147099999999"/>
    <n v="384.31777399999999"/>
  </r>
  <r>
    <n v="941933"/>
    <x v="7"/>
    <x v="59"/>
    <x v="3"/>
    <x v="1"/>
    <n v="361.22038400000002"/>
    <n v="0"/>
    <n v="384.31777399999999"/>
    <n v="377.63064500000002"/>
    <n v="361.22038400000002"/>
  </r>
  <r>
    <n v="941934"/>
    <x v="7"/>
    <x v="59"/>
    <x v="3"/>
    <x v="2"/>
    <n v="0"/>
    <n v="308.04492499999998"/>
    <n v="361.22038400000002"/>
    <n v="351.82865399999997"/>
    <n v="308.04492499999998"/>
  </r>
  <r>
    <n v="941935"/>
    <x v="7"/>
    <x v="59"/>
    <x v="3"/>
    <x v="3"/>
    <n v="208.009581"/>
    <n v="0"/>
    <n v="222.307806"/>
    <n v="209.05826099999999"/>
    <n v="208.009581"/>
  </r>
  <r>
    <n v="941936"/>
    <x v="7"/>
    <x v="60"/>
    <x v="0"/>
    <x v="0"/>
    <n v="360150.37205599999"/>
    <n v="0"/>
    <n v="485963.33624999999"/>
    <n v="360730.58449799998"/>
    <n v="360150.37205599999"/>
  </r>
  <r>
    <n v="941937"/>
    <x v="7"/>
    <x v="60"/>
    <x v="0"/>
    <x v="1"/>
    <n v="322983.70845799998"/>
    <n v="0"/>
    <n v="360150.37205599999"/>
    <n v="330762.10169600003"/>
    <n v="322983.70845799998"/>
  </r>
  <r>
    <n v="941938"/>
    <x v="7"/>
    <x v="60"/>
    <x v="0"/>
    <x v="2"/>
    <n v="266980.19316600001"/>
    <n v="4382.3035129999998"/>
    <n v="322983.70845799998"/>
    <n v="284257.96181399998"/>
    <n v="271362.49667899997"/>
  </r>
  <r>
    <n v="941939"/>
    <x v="7"/>
    <x v="60"/>
    <x v="0"/>
    <x v="3"/>
    <n v="360665.74799499998"/>
    <n v="0"/>
    <n v="485963.33624999999"/>
    <n v="360730.58449799998"/>
    <n v="360665.74799499998"/>
  </r>
  <r>
    <n v="941940"/>
    <x v="7"/>
    <x v="60"/>
    <x v="1"/>
    <x v="0"/>
    <n v="289480.451879"/>
    <n v="0"/>
    <n v="358982.16560000001"/>
    <n v="291565.3149"/>
    <n v="289480.451879"/>
  </r>
  <r>
    <n v="941941"/>
    <x v="7"/>
    <x v="60"/>
    <x v="1"/>
    <x v="1"/>
    <n v="250201.128421"/>
    <n v="0"/>
    <n v="289480.451879"/>
    <n v="272777.42980500002"/>
    <n v="250201.128421"/>
  </r>
  <r>
    <n v="941942"/>
    <x v="7"/>
    <x v="60"/>
    <x v="1"/>
    <x v="2"/>
    <n v="110506.13841"/>
    <n v="74823.447186000005"/>
    <n v="250201.128421"/>
    <n v="228858.97216599999"/>
    <n v="185329.58559500001"/>
  </r>
  <r>
    <n v="941943"/>
    <x v="7"/>
    <x v="60"/>
    <x v="1"/>
    <x v="3"/>
    <n v="216512.331385"/>
    <n v="0"/>
    <n v="266980.19316600001"/>
    <n v="216841.31288899999"/>
    <n v="216512.331385"/>
  </r>
  <r>
    <n v="941944"/>
    <x v="7"/>
    <x v="60"/>
    <x v="2"/>
    <x v="0"/>
    <n v="18498.122662999998"/>
    <n v="0"/>
    <n v="23828.094000000001"/>
    <n v="20918.683722999998"/>
    <n v="18498.122662999998"/>
  </r>
  <r>
    <n v="941945"/>
    <x v="7"/>
    <x v="60"/>
    <x v="2"/>
    <x v="1"/>
    <n v="14858.465270999999"/>
    <n v="0"/>
    <n v="18498.122662999998"/>
    <n v="17822.941186"/>
    <n v="14858.465270999999"/>
  </r>
  <r>
    <n v="941946"/>
    <x v="7"/>
    <x v="60"/>
    <x v="2"/>
    <x v="2"/>
    <n v="99.196197999999995"/>
    <n v="11128.583461"/>
    <n v="14858.465270999999"/>
    <n v="14051.650607"/>
    <n v="11227.779659"/>
  </r>
  <r>
    <n v="941947"/>
    <x v="7"/>
    <x v="60"/>
    <x v="2"/>
    <x v="3"/>
    <n v="96023.487338999999"/>
    <n v="0"/>
    <n v="110506.13841"/>
    <n v="97013.338910000006"/>
    <n v="96023.487338999999"/>
  </r>
  <r>
    <n v="941948"/>
    <x v="7"/>
    <x v="60"/>
    <x v="3"/>
    <x v="0"/>
    <n v="53.695576000000003"/>
    <n v="0"/>
    <n v="67.234499999999997"/>
    <n v="63.227324000000003"/>
    <n v="53.695576000000003"/>
  </r>
  <r>
    <n v="941949"/>
    <x v="7"/>
    <x v="60"/>
    <x v="3"/>
    <x v="1"/>
    <n v="43.590798999999997"/>
    <n v="0"/>
    <n v="53.695576000000003"/>
    <n v="52.761273000000003"/>
    <n v="43.590798999999997"/>
  </r>
  <r>
    <n v="941950"/>
    <x v="7"/>
    <x v="60"/>
    <x v="3"/>
    <x v="2"/>
    <n v="0"/>
    <n v="42.011594000000002"/>
    <n v="43.590798999999997"/>
    <n v="42.457439000000001"/>
    <n v="42.011594000000002"/>
  </r>
  <r>
    <n v="941951"/>
    <x v="7"/>
    <x v="60"/>
    <x v="3"/>
    <x v="3"/>
    <n v="91.948058000000003"/>
    <n v="0"/>
    <n v="99.196197999999995"/>
    <n v="93.284104999999997"/>
    <n v="91.948058000000003"/>
  </r>
  <r>
    <n v="941952"/>
    <x v="7"/>
    <x v="61"/>
    <x v="0"/>
    <x v="0"/>
    <n v="21491.867407000002"/>
    <n v="0"/>
    <n v="28999.719000000001"/>
    <n v="21526.491414"/>
    <n v="21491.867407000002"/>
  </r>
  <r>
    <n v="941953"/>
    <x v="7"/>
    <x v="61"/>
    <x v="0"/>
    <x v="1"/>
    <n v="19273.957699999999"/>
    <n v="0"/>
    <n v="21491.867407000002"/>
    <n v="19738.131026999999"/>
    <n v="19273.957699999999"/>
  </r>
  <r>
    <n v="941954"/>
    <x v="7"/>
    <x v="61"/>
    <x v="0"/>
    <x v="2"/>
    <n v="15931.964416000001"/>
    <n v="261.51267200000001"/>
    <n v="19273.957699999999"/>
    <n v="16963.010171999998"/>
    <n v="16193.477086999999"/>
  </r>
  <r>
    <n v="941955"/>
    <x v="7"/>
    <x v="61"/>
    <x v="0"/>
    <x v="3"/>
    <n v="21522.622314"/>
    <n v="0"/>
    <n v="28999.719000000001"/>
    <n v="21526.491414"/>
    <n v="21522.622314"/>
  </r>
  <r>
    <n v="941956"/>
    <x v="7"/>
    <x v="61"/>
    <x v="1"/>
    <x v="0"/>
    <n v="15247.406283"/>
    <n v="0"/>
    <n v="18908.174599999998"/>
    <n v="15357.21941"/>
    <n v="15247.406283"/>
  </r>
  <r>
    <n v="941957"/>
    <x v="7"/>
    <x v="61"/>
    <x v="1"/>
    <x v="1"/>
    <n v="13178.500423"/>
    <n v="0"/>
    <n v="15247.406283"/>
    <n v="14367.630940999999"/>
    <n v="13178.500423"/>
  </r>
  <r>
    <n v="941958"/>
    <x v="7"/>
    <x v="61"/>
    <x v="1"/>
    <x v="2"/>
    <n v="5820.5380649999997"/>
    <n v="3941.0726749999999"/>
    <n v="13178.500423"/>
    <n v="12054.374336999999"/>
    <n v="9761.6107389999997"/>
  </r>
  <r>
    <n v="941959"/>
    <x v="7"/>
    <x v="61"/>
    <x v="1"/>
    <x v="3"/>
    <n v="12920.309624"/>
    <n v="0"/>
    <n v="15931.964416000001"/>
    <n v="12939.941498"/>
    <n v="12920.309624"/>
  </r>
  <r>
    <n v="941960"/>
    <x v="7"/>
    <x v="61"/>
    <x v="2"/>
    <x v="0"/>
    <n v="973.87829899999997"/>
    <n v="0"/>
    <n v="1254.4875"/>
    <n v="1101.314576"/>
    <n v="973.87829899999997"/>
  </r>
  <r>
    <n v="941961"/>
    <x v="7"/>
    <x v="61"/>
    <x v="2"/>
    <x v="1"/>
    <n v="782.25975400000004"/>
    <n v="0"/>
    <n v="973.87829899999997"/>
    <n v="938.33174099999997"/>
    <n v="782.25975400000004"/>
  </r>
  <r>
    <n v="941962"/>
    <x v="7"/>
    <x v="61"/>
    <x v="2"/>
    <x v="2"/>
    <n v="5.222423"/>
    <n v="585.89112699999998"/>
    <n v="782.25975400000004"/>
    <n v="739.78304900000001"/>
    <n v="591.11355000000003"/>
  </r>
  <r>
    <n v="941963"/>
    <x v="7"/>
    <x v="61"/>
    <x v="2"/>
    <x v="3"/>
    <n v="5057.7132750000001"/>
    <n v="0"/>
    <n v="5820.5380649999997"/>
    <n v="5109.850367"/>
    <n v="5057.7132750000001"/>
  </r>
  <r>
    <n v="941964"/>
    <x v="7"/>
    <x v="61"/>
    <x v="3"/>
    <x v="0"/>
    <n v="2.564565"/>
    <n v="0"/>
    <n v="3.2111999999999998"/>
    <n v="3.0198119999999999"/>
    <n v="2.564565"/>
  </r>
  <r>
    <n v="941965"/>
    <x v="7"/>
    <x v="61"/>
    <x v="3"/>
    <x v="1"/>
    <n v="2.0819489999999998"/>
    <n v="0"/>
    <n v="2.564565"/>
    <n v="2.5199410000000002"/>
    <n v="2.0819489999999998"/>
  </r>
  <r>
    <n v="941966"/>
    <x v="7"/>
    <x v="61"/>
    <x v="3"/>
    <x v="2"/>
    <n v="0"/>
    <n v="2.0065240000000002"/>
    <n v="2.0819489999999998"/>
    <n v="2.0278179999999999"/>
    <n v="2.0065240000000002"/>
  </r>
  <r>
    <n v="941967"/>
    <x v="7"/>
    <x v="61"/>
    <x v="3"/>
    <x v="3"/>
    <n v="4.840827"/>
    <n v="0"/>
    <n v="5.222423"/>
    <n v="4.9111669999999998"/>
    <n v="4.840827"/>
  </r>
  <r>
    <n v="941968"/>
    <x v="7"/>
    <x v="62"/>
    <x v="0"/>
    <x v="0"/>
    <n v="29372.029879999998"/>
    <n v="0"/>
    <n v="39614.9715"/>
    <n v="29406.193343999999"/>
    <n v="29372.029879999998"/>
  </r>
  <r>
    <n v="941969"/>
    <x v="7"/>
    <x v="62"/>
    <x v="0"/>
    <x v="1"/>
    <n v="26905.368625999999"/>
    <n v="0"/>
    <n v="29372.029879999998"/>
    <n v="26975.272240999999"/>
    <n v="26905.368625999999"/>
  </r>
  <r>
    <n v="941970"/>
    <x v="7"/>
    <x v="62"/>
    <x v="0"/>
    <x v="2"/>
    <n v="23278.010177"/>
    <n v="174.55415300000001"/>
    <n v="26905.368625999999"/>
    <n v="23679.414927999998"/>
    <n v="23452.564330000001"/>
  </r>
  <r>
    <n v="941971"/>
    <x v="7"/>
    <x v="62"/>
    <x v="0"/>
    <x v="3"/>
    <n v="29394.026214000001"/>
    <n v="0"/>
    <n v="39614.9715"/>
    <n v="29406.193343999999"/>
    <n v="29394.026214000001"/>
  </r>
  <r>
    <n v="941972"/>
    <x v="7"/>
    <x v="62"/>
    <x v="1"/>
    <x v="0"/>
    <n v="57191.769305000002"/>
    <n v="0"/>
    <n v="70525.673999999999"/>
    <n v="57280.952423000002"/>
    <n v="57191.769305000002"/>
  </r>
  <r>
    <n v="941973"/>
    <x v="7"/>
    <x v="62"/>
    <x v="1"/>
    <x v="1"/>
    <n v="52788.703004000003"/>
    <n v="0"/>
    <n v="57191.769305000002"/>
    <n v="53891.804215999997"/>
    <n v="52788.703004000003"/>
  </r>
  <r>
    <n v="941974"/>
    <x v="7"/>
    <x v="62"/>
    <x v="1"/>
    <x v="2"/>
    <n v="40434.996210999998"/>
    <n v="5745.2017720000003"/>
    <n v="52788.703004000003"/>
    <n v="48285.826637999999"/>
    <n v="46180.197982999998"/>
  </r>
  <r>
    <n v="941975"/>
    <x v="7"/>
    <x v="62"/>
    <x v="1"/>
    <x v="3"/>
    <n v="18895.789070999999"/>
    <n v="0"/>
    <n v="23278.010177"/>
    <n v="18906.399866"/>
    <n v="18895.789070999999"/>
  </r>
  <r>
    <n v="941976"/>
    <x v="7"/>
    <x v="62"/>
    <x v="2"/>
    <x v="0"/>
    <n v="28991.402801"/>
    <n v="0"/>
    <n v="33419.595000000001"/>
    <n v="29339.062451000002"/>
    <n v="28991.402801"/>
  </r>
  <r>
    <n v="941977"/>
    <x v="7"/>
    <x v="62"/>
    <x v="2"/>
    <x v="1"/>
    <n v="26976.236988000001"/>
    <n v="0"/>
    <n v="28991.402801"/>
    <n v="27933.216598999999"/>
    <n v="26976.236988000001"/>
  </r>
  <r>
    <n v="941978"/>
    <x v="7"/>
    <x v="62"/>
    <x v="2"/>
    <x v="2"/>
    <n v="7450.010534"/>
    <n v="15675.753070000001"/>
    <n v="26976.236988000001"/>
    <n v="25511.427319999999"/>
    <n v="23125.763604"/>
  </r>
  <r>
    <n v="941979"/>
    <x v="7"/>
    <x v="62"/>
    <x v="2"/>
    <x v="3"/>
    <n v="35353.260953999998"/>
    <n v="0"/>
    <n v="40434.996210999998"/>
    <n v="35497.883174000002"/>
    <n v="35353.260953999998"/>
  </r>
  <r>
    <n v="941980"/>
    <x v="7"/>
    <x v="62"/>
    <x v="3"/>
    <x v="0"/>
    <n v="5853.3797189999996"/>
    <n v="0"/>
    <n v="6224.6555500000004"/>
    <n v="5853.6660789999996"/>
    <n v="5853.3797189999996"/>
  </r>
  <r>
    <n v="941981"/>
    <x v="7"/>
    <x v="62"/>
    <x v="3"/>
    <x v="1"/>
    <n v="5585.491086"/>
    <n v="0"/>
    <n v="5853.3797189999996"/>
    <n v="5751.5309120000002"/>
    <n v="5585.491086"/>
  </r>
  <r>
    <n v="941982"/>
    <x v="7"/>
    <x v="62"/>
    <x v="3"/>
    <x v="2"/>
    <n v="0"/>
    <n v="4670.6291359999996"/>
    <n v="5585.491086"/>
    <n v="5440.2683180000004"/>
    <n v="4670.6291359999996"/>
  </r>
  <r>
    <n v="941983"/>
    <x v="7"/>
    <x v="62"/>
    <x v="3"/>
    <x v="3"/>
    <n v="7005.8604670000004"/>
    <n v="0"/>
    <n v="7450.010534"/>
    <n v="7005.9899059999998"/>
    <n v="7005.8604670000004"/>
  </r>
  <r>
    <n v="941984"/>
    <x v="7"/>
    <x v="63"/>
    <x v="0"/>
    <x v="0"/>
    <n v="1237.901642"/>
    <n v="0"/>
    <n v="1669.5965000000001"/>
    <n v="1239.341482"/>
    <n v="1237.901642"/>
  </r>
  <r>
    <n v="941985"/>
    <x v="7"/>
    <x v="63"/>
    <x v="0"/>
    <x v="1"/>
    <n v="1133.9427390000001"/>
    <n v="0"/>
    <n v="1237.901642"/>
    <n v="1136.888868"/>
    <n v="1133.9427390000001"/>
  </r>
  <r>
    <n v="941986"/>
    <x v="7"/>
    <x v="63"/>
    <x v="0"/>
    <x v="2"/>
    <n v="981.065563"/>
    <n v="7.3566880000000001"/>
    <n v="1133.9427390000001"/>
    <n v="997.98300500000005"/>
    <n v="988.42225099999996"/>
  </r>
  <r>
    <n v="941987"/>
    <x v="7"/>
    <x v="63"/>
    <x v="0"/>
    <x v="3"/>
    <n v="1238.8286909999999"/>
    <n v="0"/>
    <n v="1669.5965000000001"/>
    <n v="1239.341482"/>
    <n v="1238.8286909999999"/>
  </r>
  <r>
    <n v="941988"/>
    <x v="7"/>
    <x v="63"/>
    <x v="1"/>
    <x v="0"/>
    <n v="2404.3305999999998"/>
    <n v="0"/>
    <n v="2964.8852999999999"/>
    <n v="2408.0798410000002"/>
    <n v="2404.3305999999998"/>
  </r>
  <r>
    <n v="941989"/>
    <x v="7"/>
    <x v="63"/>
    <x v="1"/>
    <x v="1"/>
    <n v="2219.2265689999999"/>
    <n v="0"/>
    <n v="2404.3305999999998"/>
    <n v="2265.6007249999998"/>
    <n v="2219.2265689999999"/>
  </r>
  <r>
    <n v="941990"/>
    <x v="7"/>
    <x v="63"/>
    <x v="1"/>
    <x v="2"/>
    <n v="1698.8167940000001"/>
    <n v="241.37618800000001"/>
    <n v="2219.2265689999999"/>
    <n v="2029.926543"/>
    <n v="1940.192982"/>
  </r>
  <r>
    <n v="941991"/>
    <x v="7"/>
    <x v="63"/>
    <x v="1"/>
    <x v="3"/>
    <n v="796.37425199999996"/>
    <n v="0"/>
    <n v="981.065563"/>
    <n v="796.82145000000003"/>
    <n v="796.37425199999996"/>
  </r>
  <r>
    <n v="941992"/>
    <x v="7"/>
    <x v="63"/>
    <x v="2"/>
    <x v="0"/>
    <n v="1217.958382"/>
    <n v="0"/>
    <n v="1403.99125"/>
    <n v="1232.5639180000001"/>
    <n v="1217.958382"/>
  </r>
  <r>
    <n v="941993"/>
    <x v="7"/>
    <x v="63"/>
    <x v="2"/>
    <x v="1"/>
    <n v="1133.2992119999999"/>
    <n v="0"/>
    <n v="1217.958382"/>
    <n v="1173.5029010000001"/>
    <n v="1133.2992119999999"/>
  </r>
  <r>
    <n v="941994"/>
    <x v="7"/>
    <x v="63"/>
    <x v="2"/>
    <x v="2"/>
    <n v="312.98253599999998"/>
    <n v="658.55436499999996"/>
    <n v="1133.2992119999999"/>
    <n v="1071.7610649999999"/>
    <n v="971.53690099999994"/>
  </r>
  <r>
    <n v="941995"/>
    <x v="7"/>
    <x v="63"/>
    <x v="2"/>
    <x v="3"/>
    <n v="1485.3151740000001"/>
    <n v="0"/>
    <n v="1698.8167940000001"/>
    <n v="1491.391263"/>
    <n v="1485.3151740000001"/>
  </r>
  <r>
    <n v="941996"/>
    <x v="7"/>
    <x v="63"/>
    <x v="3"/>
    <x v="0"/>
    <n v="245.640681"/>
    <n v="0"/>
    <n v="261.22149999999999"/>
    <n v="245.65269900000001"/>
    <n v="245.640681"/>
  </r>
  <r>
    <n v="941997"/>
    <x v="7"/>
    <x v="63"/>
    <x v="3"/>
    <x v="1"/>
    <n v="234.39857000000001"/>
    <n v="0"/>
    <n v="245.640681"/>
    <n v="241.366533"/>
    <n v="234.39857000000001"/>
  </r>
  <r>
    <n v="941998"/>
    <x v="7"/>
    <x v="63"/>
    <x v="3"/>
    <x v="2"/>
    <n v="0"/>
    <n v="196.00582499999999"/>
    <n v="234.39857000000001"/>
    <n v="228.30420699999999"/>
    <n v="196.00582499999999"/>
  </r>
  <r>
    <n v="941999"/>
    <x v="7"/>
    <x v="63"/>
    <x v="3"/>
    <x v="3"/>
    <n v="294.32333899999998"/>
    <n v="0"/>
    <n v="312.98253599999998"/>
    <n v="294.328777"/>
    <n v="294.32333899999998"/>
  </r>
  <r>
    <n v="942000"/>
    <x v="7"/>
    <x v="64"/>
    <x v="0"/>
    <x v="0"/>
    <n v="150975.47560000001"/>
    <n v="0"/>
    <n v="203777.07209999999"/>
    <n v="151263.72062000001"/>
    <n v="150975.47560000001"/>
  </r>
  <r>
    <n v="942001"/>
    <x v="7"/>
    <x v="64"/>
    <x v="0"/>
    <x v="1"/>
    <n v="138070.369672"/>
    <n v="0"/>
    <n v="150975.47560000001"/>
    <n v="138655.87679099999"/>
    <n v="138070.369672"/>
  </r>
  <r>
    <n v="942002"/>
    <x v="7"/>
    <x v="64"/>
    <x v="0"/>
    <x v="2"/>
    <n v="118311.718781"/>
    <n v="1139.2444499999999"/>
    <n v="138070.369672"/>
    <n v="121515.73234800001"/>
    <n v="119450.963231"/>
  </r>
  <r>
    <n v="942003"/>
    <x v="7"/>
    <x v="64"/>
    <x v="0"/>
    <x v="3"/>
    <n v="151158.878023"/>
    <n v="0"/>
    <n v="203777.07209999999"/>
    <n v="151263.72062000001"/>
    <n v="151158.878023"/>
  </r>
  <r>
    <n v="942004"/>
    <x v="7"/>
    <x v="64"/>
    <x v="1"/>
    <x v="0"/>
    <n v="120920.513554"/>
    <n v="0"/>
    <n v="149161.66500000001"/>
    <n v="121149.104313"/>
    <n v="120920.513554"/>
  </r>
  <r>
    <n v="942005"/>
    <x v="7"/>
    <x v="64"/>
    <x v="1"/>
    <x v="1"/>
    <n v="112600.864535"/>
    <n v="0"/>
    <n v="120920.513554"/>
    <n v="113943.399922"/>
    <n v="112600.864535"/>
  </r>
  <r>
    <n v="942006"/>
    <x v="7"/>
    <x v="64"/>
    <x v="1"/>
    <x v="2"/>
    <n v="94440.906778999997"/>
    <n v="6189.6914939999997"/>
    <n v="112600.864535"/>
    <n v="102996.01079"/>
    <n v="100630.598274"/>
  </r>
  <r>
    <n v="942007"/>
    <x v="7"/>
    <x v="64"/>
    <x v="1"/>
    <x v="3"/>
    <n v="96026.601236000002"/>
    <n v="0"/>
    <n v="118311.718781"/>
    <n v="96092.777994000004"/>
    <n v="96026.601236000002"/>
  </r>
  <r>
    <n v="942008"/>
    <x v="7"/>
    <x v="64"/>
    <x v="2"/>
    <x v="0"/>
    <n v="70962.594240000006"/>
    <n v="0"/>
    <n v="82634.870699999999"/>
    <n v="72545.152988000002"/>
    <n v="70962.594240000006"/>
  </r>
  <r>
    <n v="942009"/>
    <x v="7"/>
    <x v="64"/>
    <x v="2"/>
    <x v="1"/>
    <n v="67692.392376000003"/>
    <n v="0"/>
    <n v="70962.594240000006"/>
    <n v="68372.45955"/>
    <n v="67692.392376000003"/>
  </r>
  <r>
    <n v="942010"/>
    <x v="7"/>
    <x v="64"/>
    <x v="2"/>
    <x v="2"/>
    <n v="45687.819393999998"/>
    <n v="10900.870628999999"/>
    <n v="67692.392376000003"/>
    <n v="64016.695469999999"/>
    <n v="56588.690023000003"/>
  </r>
  <r>
    <n v="942011"/>
    <x v="7"/>
    <x v="64"/>
    <x v="2"/>
    <x v="3"/>
    <n v="82215.562665000005"/>
    <n v="0"/>
    <n v="94440.906778999997"/>
    <n v="82909.672061999998"/>
    <n v="82215.562665000005"/>
  </r>
  <r>
    <n v="942012"/>
    <x v="7"/>
    <x v="64"/>
    <x v="3"/>
    <x v="0"/>
    <n v="16089.693606000001"/>
    <n v="0"/>
    <n v="18097.263200000001"/>
    <n v="17018.666313000002"/>
    <n v="16089.693606000001"/>
  </r>
  <r>
    <n v="942013"/>
    <x v="7"/>
    <x v="64"/>
    <x v="3"/>
    <x v="1"/>
    <n v="15686.502211000001"/>
    <n v="0"/>
    <n v="16089.693606000001"/>
    <n v="15809.732937000001"/>
    <n v="15686.502211000001"/>
  </r>
  <r>
    <n v="942014"/>
    <x v="7"/>
    <x v="64"/>
    <x v="3"/>
    <x v="2"/>
    <n v="0"/>
    <n v="4794.5661460000001"/>
    <n v="15686.502211000001"/>
    <n v="15278.653152999999"/>
    <n v="4794.5661460000001"/>
  </r>
  <r>
    <n v="942015"/>
    <x v="7"/>
    <x v="64"/>
    <x v="3"/>
    <x v="3"/>
    <n v="42063.951588000004"/>
    <n v="0"/>
    <n v="45687.819393999998"/>
    <n v="42964.825358000002"/>
    <n v="42063.951588000004"/>
  </r>
  <r>
    <n v="942016"/>
    <x v="7"/>
    <x v="65"/>
    <x v="0"/>
    <x v="0"/>
    <n v="8348.5951499999992"/>
    <n v="0"/>
    <n v="11268.4015"/>
    <n v="8364.5344330000007"/>
    <n v="8348.5951499999992"/>
  </r>
  <r>
    <n v="942017"/>
    <x v="7"/>
    <x v="65"/>
    <x v="0"/>
    <x v="1"/>
    <n v="7634.9725939999998"/>
    <n v="0"/>
    <n v="8348.5951499999992"/>
    <n v="7667.3497850000003"/>
    <n v="7634.9725939999998"/>
  </r>
  <r>
    <n v="942018"/>
    <x v="7"/>
    <x v="65"/>
    <x v="0"/>
    <x v="2"/>
    <n v="6542.3648290000001"/>
    <n v="62.997587000000003"/>
    <n v="7634.9725939999998"/>
    <n v="6719.5393800000002"/>
    <n v="6605.3624159999999"/>
  </r>
  <r>
    <n v="942019"/>
    <x v="7"/>
    <x v="65"/>
    <x v="0"/>
    <x v="3"/>
    <n v="8358.7368800000004"/>
    <n v="0"/>
    <n v="11268.4015"/>
    <n v="8364.5344330000007"/>
    <n v="8358.7368800000004"/>
  </r>
  <r>
    <n v="942020"/>
    <x v="7"/>
    <x v="65"/>
    <x v="1"/>
    <x v="0"/>
    <n v="6086.6030309999996"/>
    <n v="0"/>
    <n v="7508.1374999999998"/>
    <n v="6098.1092779999999"/>
    <n v="6086.6030309999996"/>
  </r>
  <r>
    <n v="942021"/>
    <x v="7"/>
    <x v="65"/>
    <x v="1"/>
    <x v="1"/>
    <n v="5667.8287520000003"/>
    <n v="0"/>
    <n v="6086.6030309999996"/>
    <n v="5735.4060360000003"/>
    <n v="5667.8287520000003"/>
  </r>
  <r>
    <n v="942022"/>
    <x v="7"/>
    <x v="65"/>
    <x v="1"/>
    <x v="2"/>
    <n v="4751.1423349999995"/>
    <n v="311.39160199999998"/>
    <n v="5667.8287520000003"/>
    <n v="5184.362959"/>
    <n v="5062.5339379999996"/>
  </r>
  <r>
    <n v="942023"/>
    <x v="7"/>
    <x v="65"/>
    <x v="1"/>
    <x v="3"/>
    <n v="5310.0492919999997"/>
    <n v="0"/>
    <n v="6542.3648290000001"/>
    <n v="5313.7087140000003"/>
    <n v="5310.0492919999997"/>
  </r>
  <r>
    <n v="942024"/>
    <x v="7"/>
    <x v="65"/>
    <x v="2"/>
    <x v="0"/>
    <n v="3534.909588"/>
    <n v="0"/>
    <n v="4116.3489"/>
    <n v="3613.7426989999999"/>
    <n v="3534.909588"/>
  </r>
  <r>
    <n v="942025"/>
    <x v="7"/>
    <x v="65"/>
    <x v="2"/>
    <x v="1"/>
    <n v="3372.0087239999998"/>
    <n v="0"/>
    <n v="3534.909588"/>
    <n v="3405.8853880000001"/>
    <n v="3372.0087239999998"/>
  </r>
  <r>
    <n v="942026"/>
    <x v="7"/>
    <x v="65"/>
    <x v="2"/>
    <x v="2"/>
    <n v="2274.8228049999998"/>
    <n v="542.76061800000002"/>
    <n v="3372.0087239999998"/>
    <n v="3188.9086499999999"/>
    <n v="2817.5834239999999"/>
  </r>
  <r>
    <n v="942027"/>
    <x v="7"/>
    <x v="65"/>
    <x v="2"/>
    <x v="3"/>
    <n v="4136.1085329999996"/>
    <n v="0"/>
    <n v="4751.1423349999995"/>
    <n v="4171.0278559999997"/>
    <n v="4136.1085329999996"/>
  </r>
  <r>
    <n v="942028"/>
    <x v="7"/>
    <x v="65"/>
    <x v="3"/>
    <x v="0"/>
    <n v="776.64933699999995"/>
    <n v="0"/>
    <n v="873.55470000000003"/>
    <n v="821.49084000000005"/>
    <n v="776.64933699999995"/>
  </r>
  <r>
    <n v="942029"/>
    <x v="7"/>
    <x v="65"/>
    <x v="3"/>
    <x v="1"/>
    <n v="757.18729299999995"/>
    <n v="0"/>
    <n v="776.64933699999995"/>
    <n v="763.13563899999997"/>
    <n v="757.18729299999995"/>
  </r>
  <r>
    <n v="942030"/>
    <x v="7"/>
    <x v="65"/>
    <x v="3"/>
    <x v="2"/>
    <n v="0"/>
    <n v="230.16251500000001"/>
    <n v="757.18729299999995"/>
    <n v="737.50042299999996"/>
    <n v="230.16251500000001"/>
  </r>
  <r>
    <n v="942031"/>
    <x v="7"/>
    <x v="65"/>
    <x v="3"/>
    <x v="3"/>
    <n v="2094.3883430000001"/>
    <n v="0"/>
    <n v="2274.8228049999998"/>
    <n v="2139.2433660000002"/>
    <n v="2094.3883430000001"/>
  </r>
  <r>
    <n v="942032"/>
    <x v="7"/>
    <x v="66"/>
    <x v="0"/>
    <x v="0"/>
    <n v="2969.500102"/>
    <n v="0"/>
    <n v="4005.2910000000002"/>
    <n v="2973.1275089999999"/>
    <n v="2969.500102"/>
  </r>
  <r>
    <n v="942033"/>
    <x v="7"/>
    <x v="66"/>
    <x v="0"/>
    <x v="1"/>
    <n v="2721.6322919999998"/>
    <n v="0"/>
    <n v="2969.500102"/>
    <n v="2727.1888939999999"/>
    <n v="2721.6322919999998"/>
  </r>
  <r>
    <n v="942034"/>
    <x v="7"/>
    <x v="66"/>
    <x v="0"/>
    <x v="2"/>
    <n v="2363.0534189999998"/>
    <n v="7.7551759999999996"/>
    <n v="2721.6322919999998"/>
    <n v="2395.3085799999999"/>
    <n v="2370.808595"/>
  </r>
  <r>
    <n v="942035"/>
    <x v="7"/>
    <x v="66"/>
    <x v="0"/>
    <x v="3"/>
    <n v="2971.849412"/>
    <n v="0"/>
    <n v="4005.2910000000002"/>
    <n v="2973.1275089999999"/>
    <n v="2971.849412"/>
  </r>
  <r>
    <n v="942036"/>
    <x v="7"/>
    <x v="66"/>
    <x v="1"/>
    <x v="0"/>
    <n v="211.75611799999999"/>
    <n v="0"/>
    <n v="261.02564999999998"/>
    <n v="212.005033"/>
    <n v="211.75611799999999"/>
  </r>
  <r>
    <n v="942037"/>
    <x v="7"/>
    <x v="66"/>
    <x v="1"/>
    <x v="1"/>
    <n v="199.145612"/>
    <n v="0"/>
    <n v="211.75611799999999"/>
    <n v="199.53779"/>
    <n v="199.145612"/>
  </r>
  <r>
    <n v="942038"/>
    <x v="7"/>
    <x v="66"/>
    <x v="1"/>
    <x v="2"/>
    <n v="156.525418"/>
    <n v="16.996320999999998"/>
    <n v="199.145612"/>
    <n v="182.158491"/>
    <n v="173.521738"/>
  </r>
  <r>
    <n v="942039"/>
    <x v="7"/>
    <x v="66"/>
    <x v="1"/>
    <x v="3"/>
    <n v="1918.4765629999999"/>
    <n v="0"/>
    <n v="2363.0534189999998"/>
    <n v="1919.2719870000001"/>
    <n v="1918.4765629999999"/>
  </r>
  <r>
    <n v="942040"/>
    <x v="7"/>
    <x v="66"/>
    <x v="2"/>
    <x v="0"/>
    <n v="1164.270409"/>
    <n v="0"/>
    <n v="1332.4581000000001"/>
    <n v="1169.764966"/>
    <n v="1164.270409"/>
  </r>
  <r>
    <n v="942041"/>
    <x v="7"/>
    <x v="66"/>
    <x v="2"/>
    <x v="1"/>
    <n v="1114.9560389999999"/>
    <n v="0"/>
    <n v="1164.270409"/>
    <n v="1121.774539"/>
    <n v="1114.9560389999999"/>
  </r>
  <r>
    <n v="942042"/>
    <x v="7"/>
    <x v="66"/>
    <x v="2"/>
    <x v="2"/>
    <n v="574.85056899999995"/>
    <n v="353.00559700000002"/>
    <n v="1114.9560389999999"/>
    <n v="1054.4139259999999"/>
    <n v="927.85616600000003"/>
  </r>
  <r>
    <n v="942043"/>
    <x v="7"/>
    <x v="66"/>
    <x v="2"/>
    <x v="3"/>
    <n v="137.167708"/>
    <n v="0"/>
    <n v="156.525418"/>
    <n v="137.41366400000001"/>
    <n v="137.167708"/>
  </r>
  <r>
    <n v="942044"/>
    <x v="7"/>
    <x v="66"/>
    <x v="3"/>
    <x v="0"/>
    <n v="191.178213"/>
    <n v="0"/>
    <n v="215.70425"/>
    <n v="202.848277"/>
    <n v="191.178213"/>
  </r>
  <r>
    <n v="942045"/>
    <x v="7"/>
    <x v="66"/>
    <x v="3"/>
    <x v="1"/>
    <n v="186.32607999999999"/>
    <n v="0"/>
    <n v="191.178213"/>
    <n v="187.85171199999999"/>
    <n v="186.32607999999999"/>
  </r>
  <r>
    <n v="942046"/>
    <x v="7"/>
    <x v="66"/>
    <x v="3"/>
    <x v="2"/>
    <n v="0"/>
    <n v="128.00169299999999"/>
    <n v="186.32607999999999"/>
    <n v="181.48160200000001"/>
    <n v="128.00169299999999"/>
  </r>
  <r>
    <n v="942047"/>
    <x v="7"/>
    <x v="66"/>
    <x v="3"/>
    <x v="3"/>
    <n v="528.67359799999997"/>
    <n v="0"/>
    <n v="574.85056899999995"/>
    <n v="540.58947499999999"/>
    <n v="528.67359799999997"/>
  </r>
  <r>
    <n v="942048"/>
    <x v="7"/>
    <x v="67"/>
    <x v="0"/>
    <x v="0"/>
    <n v="4273.1315919999997"/>
    <n v="0"/>
    <n v="5763.6419999999998"/>
    <n v="4278.3514569999998"/>
    <n v="4273.1315919999997"/>
  </r>
  <r>
    <n v="942049"/>
    <x v="7"/>
    <x v="67"/>
    <x v="0"/>
    <x v="1"/>
    <n v="3916.448065"/>
    <n v="0"/>
    <n v="4273.1315919999997"/>
    <n v="3924.4440540000001"/>
    <n v="3916.448065"/>
  </r>
  <r>
    <n v="942050"/>
    <x v="7"/>
    <x v="67"/>
    <x v="0"/>
    <x v="2"/>
    <n v="3400.4505380000001"/>
    <n v="11.159753"/>
    <n v="3916.448065"/>
    <n v="3446.8659419999999"/>
    <n v="3411.610291"/>
  </r>
  <r>
    <n v="942051"/>
    <x v="7"/>
    <x v="67"/>
    <x v="0"/>
    <x v="3"/>
    <n v="4276.5122650000003"/>
    <n v="0"/>
    <n v="5763.6419999999998"/>
    <n v="4278.3514569999998"/>
    <n v="4276.5122650000003"/>
  </r>
  <r>
    <n v="942052"/>
    <x v="7"/>
    <x v="67"/>
    <x v="1"/>
    <x v="0"/>
    <n v="37.604433999999998"/>
    <n v="0"/>
    <n v="46.353900000000003"/>
    <n v="37.648637999999998"/>
    <n v="37.604433999999998"/>
  </r>
  <r>
    <n v="942053"/>
    <x v="7"/>
    <x v="67"/>
    <x v="1"/>
    <x v="1"/>
    <n v="35.365014000000002"/>
    <n v="0"/>
    <n v="37.604433999999998"/>
    <n v="35.434659000000003"/>
    <n v="35.365014000000002"/>
  </r>
  <r>
    <n v="942054"/>
    <x v="7"/>
    <x v="67"/>
    <x v="1"/>
    <x v="2"/>
    <n v="27.628584"/>
    <n v="3.000051"/>
    <n v="35.365014000000002"/>
    <n v="32.348377999999997"/>
    <n v="30.628634999999999"/>
  </r>
  <r>
    <n v="942055"/>
    <x v="7"/>
    <x v="67"/>
    <x v="1"/>
    <x v="3"/>
    <n v="2760.7013059999999"/>
    <n v="0"/>
    <n v="3400.4505380000001"/>
    <n v="2761.8459269999998"/>
    <n v="2760.7013059999999"/>
  </r>
  <r>
    <n v="942056"/>
    <x v="7"/>
    <x v="67"/>
    <x v="2"/>
    <x v="0"/>
    <n v="170.04457199999999"/>
    <n v="0"/>
    <n v="194.6088"/>
    <n v="170.84706600000001"/>
    <n v="170.04457199999999"/>
  </r>
  <r>
    <n v="942057"/>
    <x v="7"/>
    <x v="67"/>
    <x v="2"/>
    <x v="1"/>
    <n v="162.84208599999999"/>
    <n v="0"/>
    <n v="170.04457199999999"/>
    <n v="163.83794499999999"/>
    <n v="162.84208599999999"/>
  </r>
  <r>
    <n v="942058"/>
    <x v="7"/>
    <x v="67"/>
    <x v="2"/>
    <x v="2"/>
    <n v="83.051936999999995"/>
    <n v="51.000729999999997"/>
    <n v="162.84208599999999"/>
    <n v="153.99976100000001"/>
    <n v="134.05266700000001"/>
  </r>
  <r>
    <n v="942059"/>
    <x v="7"/>
    <x v="67"/>
    <x v="2"/>
    <x v="3"/>
    <n v="24.21172"/>
    <n v="0"/>
    <n v="27.628584"/>
    <n v="24.255134000000002"/>
    <n v="24.21172"/>
  </r>
  <r>
    <n v="942060"/>
    <x v="7"/>
    <x v="67"/>
    <x v="3"/>
    <x v="0"/>
    <n v="27.485426"/>
    <n v="0"/>
    <n v="31.011500000000002"/>
    <n v="29.163215000000001"/>
    <n v="27.485426"/>
  </r>
  <r>
    <n v="942061"/>
    <x v="7"/>
    <x v="67"/>
    <x v="3"/>
    <x v="1"/>
    <n v="26.787841"/>
    <n v="0"/>
    <n v="27.485426"/>
    <n v="27.007179000000001"/>
    <n v="26.787841"/>
  </r>
  <r>
    <n v="942062"/>
    <x v="7"/>
    <x v="67"/>
    <x v="3"/>
    <x v="2"/>
    <n v="0"/>
    <n v="18.001816999999999"/>
    <n v="26.787841"/>
    <n v="26.091358"/>
    <n v="18.001816999999999"/>
  </r>
  <r>
    <n v="942063"/>
    <x v="7"/>
    <x v="67"/>
    <x v="3"/>
    <x v="3"/>
    <n v="76.380487000000002"/>
    <n v="0"/>
    <n v="83.051936999999995"/>
    <n v="78.102041999999997"/>
    <n v="76.380487000000002"/>
  </r>
  <r>
    <n v="944289"/>
    <x v="8"/>
    <x v="0"/>
    <x v="0"/>
    <x v="0"/>
    <n v="7230.3723239999999"/>
    <n v="0"/>
    <n v="9758.9050000000007"/>
    <n v="7244.0351819999996"/>
    <n v="7230.3723239999999"/>
  </r>
  <r>
    <n v="944290"/>
    <x v="8"/>
    <x v="0"/>
    <x v="0"/>
    <x v="1"/>
    <n v="6636.3206449999998"/>
    <n v="0"/>
    <n v="7230.3723239999999"/>
    <n v="6640.3739429999996"/>
    <n v="6636.3206449999998"/>
  </r>
  <r>
    <n v="944291"/>
    <x v="8"/>
    <x v="0"/>
    <x v="0"/>
    <x v="2"/>
    <n v="5796.098293"/>
    <n v="22.773143000000001"/>
    <n v="6636.3206449999998"/>
    <n v="5840.6257999999998"/>
    <n v="5818.8714360000004"/>
  </r>
  <r>
    <n v="944292"/>
    <x v="8"/>
    <x v="0"/>
    <x v="0"/>
    <x v="3"/>
    <n v="7238.7812510000003"/>
    <n v="0"/>
    <n v="9758.9050000000007"/>
    <n v="7244.0351819999996"/>
    <n v="7238.7812510000003"/>
  </r>
  <r>
    <n v="944293"/>
    <x v="8"/>
    <x v="0"/>
    <x v="1"/>
    <x v="0"/>
    <n v="45586.815729000002"/>
    <n v="0"/>
    <n v="56362.781750000002"/>
    <n v="45777.851337"/>
    <n v="45586.815729000002"/>
  </r>
  <r>
    <n v="944294"/>
    <x v="8"/>
    <x v="0"/>
    <x v="1"/>
    <x v="1"/>
    <n v="42663.437960000003"/>
    <n v="0"/>
    <n v="45586.815729000002"/>
    <n v="42956.456461000002"/>
    <n v="42663.437960000003"/>
  </r>
  <r>
    <n v="944295"/>
    <x v="8"/>
    <x v="0"/>
    <x v="1"/>
    <x v="2"/>
    <n v="34617.824002000001"/>
    <n v="2984.6088810000001"/>
    <n v="42663.437960000003"/>
    <n v="39024.246701999997"/>
    <n v="37602.432883000001"/>
  </r>
  <r>
    <n v="944296"/>
    <x v="8"/>
    <x v="0"/>
    <x v="1"/>
    <x v="3"/>
    <n v="4699.5139840000002"/>
    <n v="0"/>
    <n v="5796.098293"/>
    <n v="4707.591034"/>
    <n v="4699.5139840000002"/>
  </r>
  <r>
    <n v="944297"/>
    <x v="8"/>
    <x v="0"/>
    <x v="2"/>
    <x v="0"/>
    <n v="590.38712099999998"/>
    <n v="0"/>
    <n v="688.87"/>
    <n v="604.75897299999997"/>
    <n v="590.38712099999998"/>
  </r>
  <r>
    <n v="944298"/>
    <x v="8"/>
    <x v="0"/>
    <x v="2"/>
    <x v="1"/>
    <n v="533.04000399999995"/>
    <n v="0"/>
    <n v="590.38712099999998"/>
    <n v="568.83799099999999"/>
    <n v="533.04000399999995"/>
  </r>
  <r>
    <n v="944299"/>
    <x v="8"/>
    <x v="0"/>
    <x v="2"/>
    <x v="2"/>
    <n v="70.382470999999995"/>
    <n v="407.85148700000002"/>
    <n v="533.04000399999995"/>
    <n v="504.095932"/>
    <n v="478.23395799999997"/>
  </r>
  <r>
    <n v="944300"/>
    <x v="8"/>
    <x v="0"/>
    <x v="2"/>
    <x v="3"/>
    <n v="30167.220941"/>
    <n v="0"/>
    <n v="34617.824002000001"/>
    <n v="30390.987691999999"/>
    <n v="30167.220941"/>
  </r>
  <r>
    <n v="944301"/>
    <x v="8"/>
    <x v="0"/>
    <x v="3"/>
    <x v="0"/>
    <n v="25.598752000000001"/>
    <n v="0"/>
    <n v="28.397500000000001"/>
    <n v="26.705009"/>
    <n v="25.598752000000001"/>
  </r>
  <r>
    <n v="944302"/>
    <x v="8"/>
    <x v="0"/>
    <x v="3"/>
    <x v="1"/>
    <n v="24.649812000000001"/>
    <n v="0"/>
    <n v="25.598752000000001"/>
    <n v="25.153333"/>
    <n v="24.649812000000001"/>
  </r>
  <r>
    <n v="944303"/>
    <x v="8"/>
    <x v="0"/>
    <x v="3"/>
    <x v="2"/>
    <n v="0"/>
    <n v="22.142674"/>
    <n v="24.649812000000001"/>
    <n v="24.008917"/>
    <n v="22.142674"/>
  </r>
  <r>
    <n v="944304"/>
    <x v="8"/>
    <x v="0"/>
    <x v="3"/>
    <x v="3"/>
    <n v="65.438164999999998"/>
    <n v="0"/>
    <n v="70.382470999999995"/>
    <n v="66.187675999999996"/>
    <n v="65.438164999999998"/>
  </r>
  <r>
    <n v="944305"/>
    <x v="8"/>
    <x v="1"/>
    <x v="0"/>
    <x v="0"/>
    <n v="84122.601081999994"/>
    <n v="0"/>
    <n v="113541.10625"/>
    <n v="84281.563169000001"/>
    <n v="84122.601081999994"/>
  </r>
  <r>
    <n v="944306"/>
    <x v="8"/>
    <x v="1"/>
    <x v="0"/>
    <x v="1"/>
    <n v="77211.038278000007"/>
    <n v="0"/>
    <n v="84122.601081999994"/>
    <n v="77258.196834000002"/>
    <n v="77211.038278000007"/>
  </r>
  <r>
    <n v="944307"/>
    <x v="8"/>
    <x v="1"/>
    <x v="0"/>
    <x v="2"/>
    <n v="67435.374370000005"/>
    <n v="264.95675499999999"/>
    <n v="77211.038278000007"/>
    <n v="67953.434789000006"/>
    <n v="67700.331124999997"/>
  </r>
  <r>
    <n v="944308"/>
    <x v="8"/>
    <x v="1"/>
    <x v="0"/>
    <x v="3"/>
    <n v="84220.435712999999"/>
    <n v="0"/>
    <n v="113541.10625"/>
    <n v="84281.563169000001"/>
    <n v="84220.435712999999"/>
  </r>
  <r>
    <n v="944309"/>
    <x v="8"/>
    <x v="1"/>
    <x v="1"/>
    <x v="0"/>
    <n v="413977.31430000003"/>
    <n v="0"/>
    <n v="512612.54824999999"/>
    <n v="416343.91168899997"/>
    <n v="413977.31430000003"/>
  </r>
  <r>
    <n v="944310"/>
    <x v="8"/>
    <x v="1"/>
    <x v="1"/>
    <x v="1"/>
    <n v="387377.47711199999"/>
    <n v="0"/>
    <n v="413977.31430000003"/>
    <n v="390090.82326500001"/>
    <n v="387377.47711199999"/>
  </r>
  <r>
    <n v="944311"/>
    <x v="8"/>
    <x v="1"/>
    <x v="1"/>
    <x v="2"/>
    <n v="313504.77332699997"/>
    <n v="27029.114555"/>
    <n v="387377.47711199999"/>
    <n v="354334.17831400002"/>
    <n v="340533.887881"/>
  </r>
  <r>
    <n v="944312"/>
    <x v="8"/>
    <x v="1"/>
    <x v="1"/>
    <x v="3"/>
    <n v="54648.333423999997"/>
    <n v="0"/>
    <n v="67435.374370000005"/>
    <n v="54771.011062999998"/>
    <n v="54648.333423999997"/>
  </r>
  <r>
    <n v="944313"/>
    <x v="8"/>
    <x v="1"/>
    <x v="2"/>
    <x v="0"/>
    <n v="5359.6570940000001"/>
    <n v="0"/>
    <n v="6278.558"/>
    <n v="5511.9460680000002"/>
    <n v="5359.6570940000001"/>
  </r>
  <r>
    <n v="944314"/>
    <x v="8"/>
    <x v="1"/>
    <x v="2"/>
    <x v="1"/>
    <n v="4837.9373589999996"/>
    <n v="0"/>
    <n v="5359.6570940000001"/>
    <n v="5164.0296099999996"/>
    <n v="4837.9373589999996"/>
  </r>
  <r>
    <n v="944315"/>
    <x v="8"/>
    <x v="1"/>
    <x v="2"/>
    <x v="2"/>
    <n v="633.98346000000004"/>
    <n v="3673.7996349999999"/>
    <n v="4837.9373589999996"/>
    <n v="4575.2373610000004"/>
    <n v="4307.7830949999998"/>
  </r>
  <r>
    <n v="944316"/>
    <x v="8"/>
    <x v="1"/>
    <x v="2"/>
    <x v="3"/>
    <n v="272829.19426199998"/>
    <n v="0"/>
    <n v="313504.77332699997"/>
    <n v="275225.84050400002"/>
    <n v="272829.19426199998"/>
  </r>
  <r>
    <n v="944317"/>
    <x v="8"/>
    <x v="1"/>
    <x v="3"/>
    <x v="0"/>
    <n v="236.91108800000001"/>
    <n v="0"/>
    <n v="264.09674999999999"/>
    <n v="248.356584"/>
    <n v="236.91108800000001"/>
  </r>
  <r>
    <n v="944318"/>
    <x v="8"/>
    <x v="1"/>
    <x v="3"/>
    <x v="1"/>
    <n v="228.12884700000001"/>
    <n v="0"/>
    <n v="236.91108800000001"/>
    <n v="232.788836"/>
    <n v="228.12884700000001"/>
  </r>
  <r>
    <n v="944319"/>
    <x v="8"/>
    <x v="1"/>
    <x v="3"/>
    <x v="2"/>
    <n v="0"/>
    <n v="201.61997"/>
    <n v="228.12884700000001"/>
    <n v="222.197497"/>
    <n v="201.61997"/>
  </r>
  <r>
    <n v="944320"/>
    <x v="8"/>
    <x v="1"/>
    <x v="3"/>
    <x v="3"/>
    <n v="588.24139500000001"/>
    <n v="0"/>
    <n v="633.98346000000004"/>
    <n v="596.19804599999998"/>
    <n v="588.24139500000001"/>
  </r>
  <r>
    <n v="944321"/>
    <x v="8"/>
    <x v="2"/>
    <x v="0"/>
    <x v="0"/>
    <n v="3601.432804"/>
    <n v="0"/>
    <n v="4859.1835000000001"/>
    <n v="3606.971912"/>
    <n v="3601.432804"/>
  </r>
  <r>
    <n v="944322"/>
    <x v="8"/>
    <x v="2"/>
    <x v="0"/>
    <x v="1"/>
    <n v="3304.5675820000001"/>
    <n v="0"/>
    <n v="3601.432804"/>
    <n v="3307.555887"/>
    <n v="3304.5675820000001"/>
  </r>
  <r>
    <n v="944323"/>
    <x v="8"/>
    <x v="2"/>
    <x v="0"/>
    <x v="2"/>
    <n v="2832.381989"/>
    <n v="64.431089999999998"/>
    <n v="3304.5675820000001"/>
    <n v="2908.349929"/>
    <n v="2896.8130799999999"/>
  </r>
  <r>
    <n v="944324"/>
    <x v="8"/>
    <x v="2"/>
    <x v="0"/>
    <x v="3"/>
    <n v="3604.3459069999999"/>
    <n v="0"/>
    <n v="4859.1835000000001"/>
    <n v="3606.971912"/>
    <n v="3604.3459069999999"/>
  </r>
  <r>
    <n v="944325"/>
    <x v="8"/>
    <x v="2"/>
    <x v="1"/>
    <x v="0"/>
    <n v="1684.8150370000001"/>
    <n v="0"/>
    <n v="2077.7332999999999"/>
    <n v="1687.5349859999999"/>
    <n v="1684.8150370000001"/>
  </r>
  <r>
    <n v="944326"/>
    <x v="8"/>
    <x v="2"/>
    <x v="1"/>
    <x v="1"/>
    <n v="1513.51623"/>
    <n v="0"/>
    <n v="1684.8150370000001"/>
    <n v="1587.6012089999999"/>
    <n v="1513.51623"/>
  </r>
  <r>
    <n v="944327"/>
    <x v="8"/>
    <x v="2"/>
    <x v="1"/>
    <x v="2"/>
    <n v="1092.26288"/>
    <n v="200.02871099999999"/>
    <n v="1513.51623"/>
    <n v="1384.4132959999999"/>
    <n v="1292.2915909999999"/>
  </r>
  <r>
    <n v="944328"/>
    <x v="8"/>
    <x v="2"/>
    <x v="1"/>
    <x v="3"/>
    <n v="2298.8863329999999"/>
    <n v="0"/>
    <n v="2832.381989"/>
    <n v="2300.4606520000002"/>
    <n v="2298.8863329999999"/>
  </r>
  <r>
    <n v="944329"/>
    <x v="8"/>
    <x v="2"/>
    <x v="2"/>
    <x v="0"/>
    <n v="1147.4190080000001"/>
    <n v="0"/>
    <n v="1387.5971"/>
    <n v="1218.1714939999999"/>
    <n v="1147.4190080000001"/>
  </r>
  <r>
    <n v="944330"/>
    <x v="8"/>
    <x v="2"/>
    <x v="2"/>
    <x v="1"/>
    <n v="1058.895039"/>
    <n v="0.41816399999999998"/>
    <n v="1147.4190080000001"/>
    <n v="1105.5382139999999"/>
    <n v="1059.3132029999999"/>
  </r>
  <r>
    <n v="944331"/>
    <x v="8"/>
    <x v="2"/>
    <x v="2"/>
    <x v="2"/>
    <n v="126.35184"/>
    <n v="852.50310999999999"/>
    <n v="1058.895039"/>
    <n v="1001.3970389999999"/>
    <n v="978.85495000000003"/>
  </r>
  <r>
    <n v="944332"/>
    <x v="8"/>
    <x v="2"/>
    <x v="2"/>
    <x v="3"/>
    <n v="935.52575100000001"/>
    <n v="0"/>
    <n v="1092.26288"/>
    <n v="958.89758200000006"/>
    <n v="935.52575100000001"/>
  </r>
  <r>
    <n v="944333"/>
    <x v="8"/>
    <x v="2"/>
    <x v="3"/>
    <x v="0"/>
    <n v="193.96104299999999"/>
    <n v="0"/>
    <n v="234.37020000000001"/>
    <n v="220.401736"/>
    <n v="193.96104299999999"/>
  </r>
  <r>
    <n v="944334"/>
    <x v="8"/>
    <x v="2"/>
    <x v="3"/>
    <x v="1"/>
    <n v="184.97802899999999"/>
    <n v="0"/>
    <n v="193.96104299999999"/>
    <n v="190.58612099999999"/>
    <n v="184.97802899999999"/>
  </r>
  <r>
    <n v="944335"/>
    <x v="8"/>
    <x v="2"/>
    <x v="3"/>
    <x v="2"/>
    <n v="0"/>
    <n v="163.034843"/>
    <n v="184.97802899999999"/>
    <n v="180.1686"/>
    <n v="163.034843"/>
  </r>
  <r>
    <n v="944336"/>
    <x v="8"/>
    <x v="2"/>
    <x v="3"/>
    <x v="3"/>
    <n v="110.538752"/>
    <n v="0"/>
    <n v="126.35184"/>
    <n v="118.82127"/>
    <n v="110.538752"/>
  </r>
  <r>
    <n v="944337"/>
    <x v="8"/>
    <x v="3"/>
    <x v="0"/>
    <x v="0"/>
    <n v="5689.2377450000004"/>
    <n v="0"/>
    <n v="7676.1255000000001"/>
    <n v="5697.987959"/>
    <n v="5689.2377450000004"/>
  </r>
  <r>
    <n v="944338"/>
    <x v="8"/>
    <x v="3"/>
    <x v="0"/>
    <x v="1"/>
    <n v="5220.275275"/>
    <n v="0"/>
    <n v="5689.2377450000004"/>
    <n v="5224.9959449999997"/>
    <n v="5220.275275"/>
  </r>
  <r>
    <n v="944339"/>
    <x v="8"/>
    <x v="3"/>
    <x v="0"/>
    <x v="2"/>
    <n v="4474.3565689999996"/>
    <n v="101.782766"/>
    <n v="5220.275275"/>
    <n v="4594.3642689999997"/>
    <n v="4576.1393349999998"/>
  </r>
  <r>
    <n v="944340"/>
    <x v="8"/>
    <x v="3"/>
    <x v="0"/>
    <x v="3"/>
    <n v="5693.8396190000003"/>
    <n v="0"/>
    <n v="7676.1255000000001"/>
    <n v="5697.987959"/>
    <n v="5693.8396190000003"/>
  </r>
  <r>
    <n v="944341"/>
    <x v="8"/>
    <x v="3"/>
    <x v="1"/>
    <x v="0"/>
    <n v="1897.8986319999999"/>
    <n v="0"/>
    <n v="2341.6867999999999"/>
    <n v="1901.918019"/>
    <n v="1897.8986319999999"/>
  </r>
  <r>
    <n v="944342"/>
    <x v="8"/>
    <x v="3"/>
    <x v="1"/>
    <x v="1"/>
    <n v="1704.9351529999999"/>
    <n v="0"/>
    <n v="1897.8986319999999"/>
    <n v="1788.3898810000001"/>
    <n v="1704.9351529999999"/>
  </r>
  <r>
    <n v="944343"/>
    <x v="8"/>
    <x v="3"/>
    <x v="1"/>
    <x v="2"/>
    <n v="1228.7700709999999"/>
    <n v="225.02759900000001"/>
    <n v="1704.9351529999999"/>
    <n v="1559.504185"/>
    <n v="1453.7976699999999"/>
  </r>
  <r>
    <n v="944344"/>
    <x v="8"/>
    <x v="3"/>
    <x v="1"/>
    <x v="3"/>
    <n v="3630.976134"/>
    <n v="0"/>
    <n v="4474.3565689999996"/>
    <n v="3634.0724049999999"/>
    <n v="3630.976134"/>
  </r>
  <r>
    <n v="944345"/>
    <x v="8"/>
    <x v="3"/>
    <x v="2"/>
    <x v="0"/>
    <n v="1288.8239289999999"/>
    <n v="0"/>
    <n v="1578.1797999999999"/>
    <n v="1385.484046"/>
    <n v="1288.8239289999999"/>
  </r>
  <r>
    <n v="944346"/>
    <x v="8"/>
    <x v="3"/>
    <x v="2"/>
    <x v="1"/>
    <n v="1189.390498"/>
    <n v="0.46969699999999998"/>
    <n v="1288.8239289999999"/>
    <n v="1241.7818560000001"/>
    <n v="1189.860195"/>
  </r>
  <r>
    <n v="944347"/>
    <x v="8"/>
    <x v="3"/>
    <x v="2"/>
    <x v="2"/>
    <n v="141.92311100000001"/>
    <n v="957.56336599999997"/>
    <n v="1189.390498"/>
    <n v="1124.8065939999999"/>
    <n v="1099.4864769999999"/>
  </r>
  <r>
    <n v="944348"/>
    <x v="8"/>
    <x v="3"/>
    <x v="2"/>
    <x v="3"/>
    <n v="1046.6281919999999"/>
    <n v="0"/>
    <n v="1228.7700709999999"/>
    <n v="1078.737245"/>
    <n v="1046.6281919999999"/>
  </r>
  <r>
    <n v="944349"/>
    <x v="8"/>
    <x v="3"/>
    <x v="3"/>
    <x v="0"/>
    <n v="217.75895199999999"/>
    <n v="0"/>
    <n v="266.72969999999998"/>
    <n v="250.83260999999999"/>
    <n v="217.75895199999999"/>
  </r>
  <r>
    <n v="944350"/>
    <x v="8"/>
    <x v="3"/>
    <x v="3"/>
    <x v="1"/>
    <n v="207.67377400000001"/>
    <n v="0"/>
    <n v="217.75895199999999"/>
    <n v="213.96994599999999"/>
    <n v="207.67377400000001"/>
  </r>
  <r>
    <n v="944351"/>
    <x v="8"/>
    <x v="3"/>
    <x v="3"/>
    <x v="2"/>
    <n v="0"/>
    <n v="183.038285"/>
    <n v="207.67377400000001"/>
    <n v="202.27425600000001"/>
    <n v="183.038285"/>
  </r>
  <r>
    <n v="944352"/>
    <x v="8"/>
    <x v="3"/>
    <x v="3"/>
    <x v="3"/>
    <n v="123.426445"/>
    <n v="0"/>
    <n v="141.92311100000001"/>
    <n v="133.464493"/>
    <n v="123.426445"/>
  </r>
  <r>
    <n v="944353"/>
    <x v="8"/>
    <x v="4"/>
    <x v="0"/>
    <x v="0"/>
    <n v="176.49263400000001"/>
    <n v="0"/>
    <n v="238.13024999999999"/>
    <n v="176.76408499999999"/>
    <n v="176.49263400000001"/>
  </r>
  <r>
    <n v="944354"/>
    <x v="8"/>
    <x v="4"/>
    <x v="0"/>
    <x v="1"/>
    <n v="161.944389"/>
    <n v="0"/>
    <n v="176.49263400000001"/>
    <n v="162.090835"/>
    <n v="161.944389"/>
  </r>
  <r>
    <n v="944355"/>
    <x v="8"/>
    <x v="4"/>
    <x v="0"/>
    <x v="2"/>
    <n v="138.80435499999999"/>
    <n v="3.1575250000000001"/>
    <n v="161.944389"/>
    <n v="142.52725699999999"/>
    <n v="141.96188000000001"/>
  </r>
  <r>
    <n v="944356"/>
    <x v="8"/>
    <x v="4"/>
    <x v="0"/>
    <x v="3"/>
    <n v="176.63539399999999"/>
    <n v="0"/>
    <n v="238.13024999999999"/>
    <n v="176.76408499999999"/>
    <n v="176.63539399999999"/>
  </r>
  <r>
    <n v="944357"/>
    <x v="8"/>
    <x v="4"/>
    <x v="1"/>
    <x v="0"/>
    <n v="311.71903300000002"/>
    <n v="0"/>
    <n v="384.41550000000001"/>
    <n v="312.22226899999998"/>
    <n v="311.71903300000002"/>
  </r>
  <r>
    <n v="944358"/>
    <x v="8"/>
    <x v="4"/>
    <x v="1"/>
    <x v="1"/>
    <n v="280.02588100000003"/>
    <n v="0"/>
    <n v="311.71903300000002"/>
    <n v="293.732845"/>
    <n v="280.02588100000003"/>
  </r>
  <r>
    <n v="944359"/>
    <x v="8"/>
    <x v="4"/>
    <x v="1"/>
    <x v="2"/>
    <n v="202.08694800000001"/>
    <n v="37.008665999999998"/>
    <n v="280.02588100000003"/>
    <n v="256.13967400000001"/>
    <n v="239.09561299999999"/>
  </r>
  <r>
    <n v="944360"/>
    <x v="8"/>
    <x v="4"/>
    <x v="1"/>
    <x v="3"/>
    <n v="112.659746"/>
    <n v="0"/>
    <n v="138.80435499999999"/>
    <n v="112.736897"/>
    <n v="112.659746"/>
  </r>
  <r>
    <n v="944361"/>
    <x v="8"/>
    <x v="4"/>
    <x v="2"/>
    <x v="0"/>
    <n v="328.589787"/>
    <n v="0"/>
    <n v="397.37029999999999"/>
    <n v="348.85138599999999"/>
    <n v="328.589787"/>
  </r>
  <r>
    <n v="944362"/>
    <x v="8"/>
    <x v="4"/>
    <x v="2"/>
    <x v="1"/>
    <n v="303.23891500000002"/>
    <n v="0.119751"/>
    <n v="328.589787"/>
    <n v="316.59625999999997"/>
    <n v="303.35866600000003"/>
  </r>
  <r>
    <n v="944363"/>
    <x v="8"/>
    <x v="4"/>
    <x v="2"/>
    <x v="2"/>
    <n v="36.183751000000001"/>
    <n v="244.13384600000001"/>
    <n v="303.23891500000002"/>
    <n v="286.77304199999998"/>
    <n v="280.31759699999998"/>
  </r>
  <r>
    <n v="944364"/>
    <x v="8"/>
    <x v="4"/>
    <x v="2"/>
    <x v="3"/>
    <n v="173.087951"/>
    <n v="0"/>
    <n v="202.08694800000001"/>
    <n v="177.41213200000001"/>
    <n v="173.087951"/>
  </r>
  <r>
    <n v="944365"/>
    <x v="8"/>
    <x v="4"/>
    <x v="3"/>
    <x v="0"/>
    <n v="40.458143999999997"/>
    <n v="0"/>
    <n v="48.887050000000002"/>
    <n v="45.973382000000001"/>
    <n v="40.458143999999997"/>
  </r>
  <r>
    <n v="944366"/>
    <x v="8"/>
    <x v="4"/>
    <x v="3"/>
    <x v="1"/>
    <n v="38.584386000000002"/>
    <n v="0"/>
    <n v="40.458143999999997"/>
    <n v="39.754171999999997"/>
    <n v="38.584386000000002"/>
  </r>
  <r>
    <n v="944367"/>
    <x v="8"/>
    <x v="4"/>
    <x v="3"/>
    <x v="2"/>
    <n v="0"/>
    <n v="34.007277999999999"/>
    <n v="38.584386000000002"/>
    <n v="37.581190999999997"/>
    <n v="34.007277999999999"/>
  </r>
  <r>
    <n v="944368"/>
    <x v="8"/>
    <x v="4"/>
    <x v="3"/>
    <x v="3"/>
    <n v="31.65531"/>
    <n v="0"/>
    <n v="36.183751000000001"/>
    <n v="34.027200000000001"/>
    <n v="31.65531"/>
  </r>
  <r>
    <n v="944369"/>
    <x v="8"/>
    <x v="5"/>
    <x v="0"/>
    <x v="0"/>
    <n v="6136.3120820000004"/>
    <n v="0"/>
    <n v="8294.9866999999995"/>
    <n v="6157.3686269999998"/>
    <n v="6136.3120820000004"/>
  </r>
  <r>
    <n v="944370"/>
    <x v="8"/>
    <x v="5"/>
    <x v="0"/>
    <x v="1"/>
    <n v="5625.5976659999997"/>
    <n v="0"/>
    <n v="6136.3120820000004"/>
    <n v="5635.5890159999999"/>
    <n v="5625.5976659999997"/>
  </r>
  <r>
    <n v="944371"/>
    <x v="8"/>
    <x v="5"/>
    <x v="0"/>
    <x v="2"/>
    <n v="4836.4821609999999"/>
    <n v="58.988661"/>
    <n v="5625.5976659999997"/>
    <n v="4951.0885049999997"/>
    <n v="4895.4708220000002"/>
  </r>
  <r>
    <n v="944372"/>
    <x v="8"/>
    <x v="5"/>
    <x v="0"/>
    <x v="3"/>
    <n v="6149.3905779999996"/>
    <n v="0"/>
    <n v="8294.9866999999995"/>
    <n v="6157.3686269999998"/>
    <n v="6149.3905779999996"/>
  </r>
  <r>
    <n v="944373"/>
    <x v="8"/>
    <x v="5"/>
    <x v="1"/>
    <x v="0"/>
    <n v="45542.948525"/>
    <n v="0"/>
    <n v="57843.897400000002"/>
    <n v="46980.813468"/>
    <n v="45542.948525"/>
  </r>
  <r>
    <n v="944374"/>
    <x v="8"/>
    <x v="5"/>
    <x v="1"/>
    <x v="1"/>
    <n v="41767.980854000001"/>
    <n v="0.92392799999999997"/>
    <n v="45542.948525"/>
    <n v="42915.120394999998"/>
    <n v="41768.904781999998"/>
  </r>
  <r>
    <n v="944375"/>
    <x v="8"/>
    <x v="5"/>
    <x v="1"/>
    <x v="2"/>
    <n v="32677.287060999999"/>
    <n v="3016.1110589999998"/>
    <n v="41767.980854000001"/>
    <n v="38205.172086999999"/>
    <n v="35693.398118999998"/>
  </r>
  <r>
    <n v="944376"/>
    <x v="8"/>
    <x v="5"/>
    <x v="1"/>
    <x v="3"/>
    <n v="3854.3460319999999"/>
    <n v="0"/>
    <n v="4836.4821609999999"/>
    <n v="3928.1908109999999"/>
    <n v="3854.3460319999999"/>
  </r>
  <r>
    <n v="944377"/>
    <x v="8"/>
    <x v="5"/>
    <x v="2"/>
    <x v="0"/>
    <n v="16959.762955999999"/>
    <n v="0"/>
    <n v="19588.931649999999"/>
    <n v="17197.123095999999"/>
    <n v="16959.762955999999"/>
  </r>
  <r>
    <n v="944378"/>
    <x v="8"/>
    <x v="5"/>
    <x v="2"/>
    <x v="1"/>
    <n v="14993.063072000001"/>
    <n v="2.2902399999999998"/>
    <n v="16959.762955999999"/>
    <n v="16340.731608"/>
    <n v="14995.353311999999"/>
  </r>
  <r>
    <n v="944379"/>
    <x v="8"/>
    <x v="5"/>
    <x v="2"/>
    <x v="2"/>
    <n v="3347.1649950000001"/>
    <n v="10354.611265"/>
    <n v="14993.063072000001"/>
    <n v="14178.939747"/>
    <n v="13701.776260000001"/>
  </r>
  <r>
    <n v="944380"/>
    <x v="8"/>
    <x v="5"/>
    <x v="2"/>
    <x v="3"/>
    <n v="28568.246859999999"/>
    <n v="0"/>
    <n v="32677.287060999999"/>
    <n v="28687.390309999999"/>
    <n v="28568.246859999999"/>
  </r>
  <r>
    <n v="944381"/>
    <x v="8"/>
    <x v="5"/>
    <x v="3"/>
    <x v="0"/>
    <n v="1511.3403490000001"/>
    <n v="0"/>
    <n v="1607.1583000000001"/>
    <n v="1511.3716649999999"/>
    <n v="1511.3403490000001"/>
  </r>
  <r>
    <n v="944382"/>
    <x v="8"/>
    <x v="5"/>
    <x v="3"/>
    <x v="1"/>
    <n v="1446.1450050000001"/>
    <n v="0"/>
    <n v="1511.3403490000001"/>
    <n v="1485.0430269999999"/>
    <n v="1446.1450050000001"/>
  </r>
  <r>
    <n v="944383"/>
    <x v="8"/>
    <x v="5"/>
    <x v="3"/>
    <x v="2"/>
    <n v="0"/>
    <n v="1288.5771589999999"/>
    <n v="1446.1450050000001"/>
    <n v="1408.545235"/>
    <n v="1288.5771589999999"/>
  </r>
  <r>
    <n v="944384"/>
    <x v="8"/>
    <x v="5"/>
    <x v="3"/>
    <x v="3"/>
    <n v="3147.638492"/>
    <n v="0"/>
    <n v="3347.1649950000001"/>
    <n v="3147.673961"/>
    <n v="3147.638492"/>
  </r>
  <r>
    <n v="944385"/>
    <x v="8"/>
    <x v="6"/>
    <x v="0"/>
    <x v="0"/>
    <n v="190.035639"/>
    <n v="0"/>
    <n v="256.8877"/>
    <n v="190.68773999999999"/>
    <n v="190.035639"/>
  </r>
  <r>
    <n v="944386"/>
    <x v="8"/>
    <x v="6"/>
    <x v="0"/>
    <x v="1"/>
    <n v="174.21930800000001"/>
    <n v="0"/>
    <n v="190.035639"/>
    <n v="174.52873099999999"/>
    <n v="174.21930800000001"/>
  </r>
  <r>
    <n v="944387"/>
    <x v="8"/>
    <x v="6"/>
    <x v="0"/>
    <x v="2"/>
    <n v="149.78116600000001"/>
    <n v="1.8268219999999999"/>
    <n v="174.21930800000001"/>
    <n v="153.33041299999999"/>
    <n v="151.60798700000001"/>
  </r>
  <r>
    <n v="944388"/>
    <x v="8"/>
    <x v="6"/>
    <x v="0"/>
    <x v="3"/>
    <n v="190.44066699999999"/>
    <n v="0"/>
    <n v="256.8877"/>
    <n v="190.68773999999999"/>
    <n v="190.44066699999999"/>
  </r>
  <r>
    <n v="944389"/>
    <x v="8"/>
    <x v="6"/>
    <x v="1"/>
    <x v="0"/>
    <n v="669.22096399999998"/>
    <n v="0"/>
    <n v="851.03869999999995"/>
    <n v="691.21363199999996"/>
    <n v="669.22096399999998"/>
  </r>
  <r>
    <n v="944390"/>
    <x v="8"/>
    <x v="6"/>
    <x v="1"/>
    <x v="1"/>
    <n v="613.75052100000005"/>
    <n v="1.3576E-2"/>
    <n v="669.22096399999998"/>
    <n v="630.60691399999996"/>
    <n v="613.76409799999999"/>
  </r>
  <r>
    <n v="944391"/>
    <x v="8"/>
    <x v="6"/>
    <x v="1"/>
    <x v="2"/>
    <n v="477.79677600000002"/>
    <n v="44.100605000000002"/>
    <n v="613.75052100000005"/>
    <n v="561.39760200000001"/>
    <n v="521.89738199999999"/>
  </r>
  <r>
    <n v="944392"/>
    <x v="8"/>
    <x v="6"/>
    <x v="1"/>
    <x v="3"/>
    <n v="119.305983"/>
    <n v="0"/>
    <n v="149.78116600000001"/>
    <n v="121.652263"/>
    <n v="119.305983"/>
  </r>
  <r>
    <n v="944393"/>
    <x v="8"/>
    <x v="6"/>
    <x v="2"/>
    <x v="0"/>
    <n v="247.60786200000001"/>
    <n v="0"/>
    <n v="285.99299999999999"/>
    <n v="251.07325499999999"/>
    <n v="247.60786200000001"/>
  </r>
  <r>
    <n v="944394"/>
    <x v="8"/>
    <x v="6"/>
    <x v="2"/>
    <x v="1"/>
    <n v="218.894586"/>
    <n v="3.3437000000000001E-2"/>
    <n v="247.60786200000001"/>
    <n v="238.57017500000001"/>
    <n v="218.928023"/>
  </r>
  <r>
    <n v="944395"/>
    <x v="8"/>
    <x v="6"/>
    <x v="2"/>
    <x v="2"/>
    <n v="48.382297999999999"/>
    <n v="149.672898"/>
    <n v="218.894586"/>
    <n v="207.00861"/>
    <n v="198.055195"/>
  </r>
  <r>
    <n v="944396"/>
    <x v="8"/>
    <x v="6"/>
    <x v="2"/>
    <x v="3"/>
    <n v="417.71571299999999"/>
    <n v="0"/>
    <n v="477.79677600000002"/>
    <n v="419.45778999999999"/>
    <n v="417.71571299999999"/>
  </r>
  <r>
    <n v="944397"/>
    <x v="8"/>
    <x v="6"/>
    <x v="3"/>
    <x v="0"/>
    <n v="22.461881999999999"/>
    <n v="0"/>
    <n v="23.885950000000001"/>
    <n v="22.462347000000001"/>
    <n v="22.461881999999999"/>
  </r>
  <r>
    <n v="944398"/>
    <x v="8"/>
    <x v="6"/>
    <x v="3"/>
    <x v="1"/>
    <n v="21.492934000000002"/>
    <n v="0"/>
    <n v="22.461881999999999"/>
    <n v="22.071045000000002"/>
    <n v="21.492934000000002"/>
  </r>
  <r>
    <n v="944399"/>
    <x v="8"/>
    <x v="6"/>
    <x v="3"/>
    <x v="2"/>
    <n v="0"/>
    <n v="19.151125"/>
    <n v="21.492934000000002"/>
    <n v="20.934118000000002"/>
    <n v="19.151125"/>
  </r>
  <r>
    <n v="944400"/>
    <x v="8"/>
    <x v="6"/>
    <x v="3"/>
    <x v="3"/>
    <n v="45.498199999999997"/>
    <n v="0"/>
    <n v="48.382297999999999"/>
    <n v="45.498713000000002"/>
    <n v="45.498199999999997"/>
  </r>
  <r>
    <n v="944401"/>
    <x v="8"/>
    <x v="7"/>
    <x v="0"/>
    <x v="0"/>
    <n v="3538.3565950000002"/>
    <n v="0"/>
    <n v="4766.7474000000002"/>
    <n v="3538.3565950000002"/>
    <n v="3538.3565950000002"/>
  </r>
  <r>
    <n v="944402"/>
    <x v="8"/>
    <x v="7"/>
    <x v="0"/>
    <x v="1"/>
    <n v="3247.2959150000002"/>
    <n v="0"/>
    <n v="3538.3565950000002"/>
    <n v="3249.6266970000001"/>
    <n v="3247.2959150000002"/>
  </r>
  <r>
    <n v="944403"/>
    <x v="8"/>
    <x v="7"/>
    <x v="0"/>
    <x v="2"/>
    <n v="2799.8988559999998"/>
    <n v="41.912770999999999"/>
    <n v="3247.2959150000002"/>
    <n v="2857.9451340000001"/>
    <n v="2841.8116279999999"/>
  </r>
  <r>
    <n v="944404"/>
    <x v="8"/>
    <x v="7"/>
    <x v="0"/>
    <x v="3"/>
    <n v="3538.3565950000002"/>
    <n v="0"/>
    <n v="4766.7474000000002"/>
    <n v="3538.3565950000002"/>
    <n v="3538.3565950000002"/>
  </r>
  <r>
    <n v="944405"/>
    <x v="8"/>
    <x v="7"/>
    <x v="1"/>
    <x v="0"/>
    <n v="543.39974299999994"/>
    <n v="0"/>
    <n v="673.47535000000005"/>
    <n v="546.99667899999997"/>
    <n v="543.39974299999994"/>
  </r>
  <r>
    <n v="944406"/>
    <x v="8"/>
    <x v="7"/>
    <x v="1"/>
    <x v="1"/>
    <n v="510.62113199999999"/>
    <n v="0"/>
    <n v="543.39974299999994"/>
    <n v="512.04557799999998"/>
    <n v="510.62113199999999"/>
  </r>
  <r>
    <n v="944407"/>
    <x v="8"/>
    <x v="7"/>
    <x v="1"/>
    <x v="2"/>
    <n v="402.87829599999998"/>
    <n v="22.344259000000001"/>
    <n v="510.62113199999999"/>
    <n v="467.06514900000002"/>
    <n v="425.222554"/>
  </r>
  <r>
    <n v="944408"/>
    <x v="8"/>
    <x v="7"/>
    <x v="1"/>
    <x v="3"/>
    <n v="2269.0866489999999"/>
    <n v="0"/>
    <n v="2799.8988559999998"/>
    <n v="2274.077851"/>
    <n v="2269.0866489999999"/>
  </r>
  <r>
    <n v="944409"/>
    <x v="8"/>
    <x v="7"/>
    <x v="2"/>
    <x v="0"/>
    <n v="668.965146"/>
    <n v="0"/>
    <n v="788.43499999999995"/>
    <n v="692.16708700000004"/>
    <n v="668.965146"/>
  </r>
  <r>
    <n v="944410"/>
    <x v="8"/>
    <x v="7"/>
    <x v="2"/>
    <x v="1"/>
    <n v="625.90078200000005"/>
    <n v="1.246983"/>
    <n v="668.965146"/>
    <n v="644.54791799999998"/>
    <n v="627.14776500000005"/>
  </r>
  <r>
    <n v="944411"/>
    <x v="8"/>
    <x v="7"/>
    <x v="2"/>
    <x v="2"/>
    <n v="276.886101"/>
    <n v="280.550028"/>
    <n v="625.90078200000005"/>
    <n v="591.91436999999996"/>
    <n v="557.43612900000005"/>
  </r>
  <r>
    <n v="944412"/>
    <x v="8"/>
    <x v="7"/>
    <x v="2"/>
    <x v="3"/>
    <n v="348.93273299999998"/>
    <n v="0"/>
    <n v="402.87829599999998"/>
    <n v="353.68685599999998"/>
    <n v="348.93273299999998"/>
  </r>
  <r>
    <n v="944413"/>
    <x v="8"/>
    <x v="7"/>
    <x v="3"/>
    <x v="0"/>
    <n v="42.818534999999997"/>
    <n v="0"/>
    <n v="47.285550000000001"/>
    <n v="44.467331000000001"/>
    <n v="42.818534999999997"/>
  </r>
  <r>
    <n v="944414"/>
    <x v="8"/>
    <x v="7"/>
    <x v="3"/>
    <x v="1"/>
    <n v="41.053494000000001"/>
    <n v="0"/>
    <n v="42.818534999999997"/>
    <n v="42.073492999999999"/>
    <n v="41.053494000000001"/>
  </r>
  <r>
    <n v="944415"/>
    <x v="8"/>
    <x v="7"/>
    <x v="3"/>
    <x v="2"/>
    <n v="0"/>
    <n v="39.535943000000003"/>
    <n v="41.053494000000001"/>
    <n v="39.986103"/>
    <n v="39.535943000000003"/>
  </r>
  <r>
    <n v="944416"/>
    <x v="8"/>
    <x v="7"/>
    <x v="3"/>
    <x v="3"/>
    <n v="256.776251"/>
    <n v="0"/>
    <n v="276.886101"/>
    <n v="260.383689"/>
    <n v="256.776251"/>
  </r>
  <r>
    <n v="944417"/>
    <x v="8"/>
    <x v="8"/>
    <x v="0"/>
    <x v="0"/>
    <n v="9499.0022869999993"/>
    <n v="0"/>
    <n v="12796.716"/>
    <n v="9499.0022869999993"/>
    <n v="9499.0022869999993"/>
  </r>
  <r>
    <n v="944418"/>
    <x v="8"/>
    <x v="8"/>
    <x v="0"/>
    <x v="1"/>
    <n v="8718.7156200000009"/>
    <n v="0"/>
    <n v="9499.0022869999993"/>
    <n v="8723.8837000000003"/>
    <n v="8718.7156200000009"/>
  </r>
  <r>
    <n v="944419"/>
    <x v="8"/>
    <x v="8"/>
    <x v="0"/>
    <x v="2"/>
    <n v="7612.7363169999999"/>
    <n v="17.724875000000001"/>
    <n v="8718.7156200000009"/>
    <n v="7673.341617"/>
    <n v="7630.4611919999998"/>
  </r>
  <r>
    <n v="944420"/>
    <x v="8"/>
    <x v="8"/>
    <x v="0"/>
    <x v="3"/>
    <n v="9499.0022869999993"/>
    <n v="0"/>
    <n v="12796.716"/>
    <n v="9499.0022869999993"/>
    <n v="9499.0022869999993"/>
  </r>
  <r>
    <n v="944421"/>
    <x v="8"/>
    <x v="8"/>
    <x v="1"/>
    <x v="0"/>
    <n v="11432.756423000001"/>
    <n v="0"/>
    <n v="14196.435750000001"/>
    <n v="11530.345116"/>
    <n v="11432.756423000001"/>
  </r>
  <r>
    <n v="944422"/>
    <x v="8"/>
    <x v="8"/>
    <x v="1"/>
    <x v="1"/>
    <n v="10755.430216000001"/>
    <n v="0"/>
    <n v="11432.756423000001"/>
    <n v="10773.086377"/>
    <n v="10755.430216000001"/>
  </r>
  <r>
    <n v="944423"/>
    <x v="8"/>
    <x v="8"/>
    <x v="1"/>
    <x v="2"/>
    <n v="8531.6072430000004"/>
    <n v="808.16784299999995"/>
    <n v="10755.430216000001"/>
    <n v="9837.9920180000008"/>
    <n v="9339.7750859999996"/>
  </r>
  <r>
    <n v="944424"/>
    <x v="8"/>
    <x v="8"/>
    <x v="1"/>
    <x v="3"/>
    <n v="6166.0499319999999"/>
    <n v="0"/>
    <n v="7612.7363169999999"/>
    <n v="6183.064437"/>
    <n v="6166.0499319999999"/>
  </r>
  <r>
    <n v="944425"/>
    <x v="8"/>
    <x v="8"/>
    <x v="2"/>
    <x v="0"/>
    <n v="2230.261747"/>
    <n v="0"/>
    <n v="2617.145"/>
    <n v="2297.5915960000002"/>
    <n v="2230.261747"/>
  </r>
  <r>
    <n v="944426"/>
    <x v="8"/>
    <x v="8"/>
    <x v="2"/>
    <x v="1"/>
    <n v="1957.5854830000001"/>
    <n v="135.667068"/>
    <n v="2230.261747"/>
    <n v="2148.8571929999998"/>
    <n v="2093.252551"/>
  </r>
  <r>
    <n v="944427"/>
    <x v="8"/>
    <x v="8"/>
    <x v="2"/>
    <x v="2"/>
    <n v="532.37016200000005"/>
    <n v="1235.5844219999999"/>
    <n v="1957.5854830000001"/>
    <n v="1851.288591"/>
    <n v="1767.9545840000001"/>
  </r>
  <r>
    <n v="944428"/>
    <x v="8"/>
    <x v="8"/>
    <x v="2"/>
    <x v="3"/>
    <n v="7422.9776860000002"/>
    <n v="0"/>
    <n v="8531.6072430000004"/>
    <n v="7489.8979989999998"/>
    <n v="7422.9776860000002"/>
  </r>
  <r>
    <n v="944429"/>
    <x v="8"/>
    <x v="8"/>
    <x v="3"/>
    <x v="0"/>
    <n v="186.63127600000001"/>
    <n v="0"/>
    <n v="220.95920000000001"/>
    <n v="207.790032"/>
    <n v="186.63127600000001"/>
  </r>
  <r>
    <n v="944430"/>
    <x v="8"/>
    <x v="8"/>
    <x v="3"/>
    <x v="1"/>
    <n v="178.276691"/>
    <n v="4.7778499999999999"/>
    <n v="186.63127600000001"/>
    <n v="183.383892"/>
    <n v="183.054541"/>
  </r>
  <r>
    <n v="944431"/>
    <x v="8"/>
    <x v="8"/>
    <x v="3"/>
    <x v="2"/>
    <n v="0"/>
    <n v="173.229952"/>
    <n v="178.276691"/>
    <n v="173.64149699999999"/>
    <n v="173.229952"/>
  </r>
  <r>
    <n v="944432"/>
    <x v="8"/>
    <x v="8"/>
    <x v="3"/>
    <x v="3"/>
    <n v="481.77518400000002"/>
    <n v="0"/>
    <n v="532.37016200000005"/>
    <n v="500.64089999999999"/>
    <n v="481.77518400000002"/>
  </r>
  <r>
    <n v="944433"/>
    <x v="8"/>
    <x v="9"/>
    <x v="0"/>
    <x v="0"/>
    <n v="12688.275382"/>
    <n v="0"/>
    <n v="17093.190600000002"/>
    <n v="12688.275382"/>
    <n v="12688.275382"/>
  </r>
  <r>
    <n v="944434"/>
    <x v="8"/>
    <x v="9"/>
    <x v="0"/>
    <x v="1"/>
    <n v="11646.008857999999"/>
    <n v="0"/>
    <n v="12688.275382"/>
    <n v="11652.912111"/>
    <n v="11646.008857999999"/>
  </r>
  <r>
    <n v="944435"/>
    <x v="8"/>
    <x v="9"/>
    <x v="0"/>
    <x v="2"/>
    <n v="10168.698974000001"/>
    <n v="23.67597"/>
    <n v="11646.008857999999"/>
    <n v="10249.652395999999"/>
    <n v="10192.374943999999"/>
  </r>
  <r>
    <n v="944436"/>
    <x v="8"/>
    <x v="9"/>
    <x v="0"/>
    <x v="3"/>
    <n v="12688.275382"/>
    <n v="0"/>
    <n v="17093.190600000002"/>
    <n v="12688.275382"/>
    <n v="12688.275382"/>
  </r>
  <r>
    <n v="944437"/>
    <x v="8"/>
    <x v="9"/>
    <x v="1"/>
    <x v="0"/>
    <n v="11158.041447"/>
    <n v="0"/>
    <n v="13877.27565"/>
    <n v="11271.123283000001"/>
    <n v="11158.041447"/>
  </r>
  <r>
    <n v="944438"/>
    <x v="8"/>
    <x v="9"/>
    <x v="1"/>
    <x v="1"/>
    <n v="10465.374183"/>
    <n v="0"/>
    <n v="11158.041447"/>
    <n v="10514.222454999999"/>
    <n v="10465.374183"/>
  </r>
  <r>
    <n v="944439"/>
    <x v="8"/>
    <x v="9"/>
    <x v="1"/>
    <x v="2"/>
    <n v="8155.5212789999996"/>
    <n v="772.54259999999999"/>
    <n v="10465.374183"/>
    <n v="9572.6777650000004"/>
    <n v="8928.0638789999994"/>
  </r>
  <r>
    <n v="944440"/>
    <x v="8"/>
    <x v="9"/>
    <x v="1"/>
    <x v="3"/>
    <n v="8233.3064470000008"/>
    <n v="0"/>
    <n v="10168.698974000001"/>
    <n v="8259.0173070000001"/>
    <n v="8233.3064470000008"/>
  </r>
  <r>
    <n v="944441"/>
    <x v="8"/>
    <x v="9"/>
    <x v="2"/>
    <x v="0"/>
    <n v="2139.139001"/>
    <n v="0"/>
    <n v="2598.2330000000002"/>
    <n v="2280.9887509999999"/>
    <n v="2139.139001"/>
  </r>
  <r>
    <n v="944442"/>
    <x v="8"/>
    <x v="9"/>
    <x v="2"/>
    <x v="1"/>
    <n v="1877.603586"/>
    <n v="130.12406100000001"/>
    <n v="2139.139001"/>
    <n v="2061.0604269999999"/>
    <n v="2007.727648"/>
  </r>
  <r>
    <n v="944443"/>
    <x v="8"/>
    <x v="9"/>
    <x v="2"/>
    <x v="2"/>
    <n v="509.20424300000002"/>
    <n v="1181.8183570000001"/>
    <n v="1877.603586"/>
    <n v="1775.6497119999999"/>
    <n v="1691.0226"/>
  </r>
  <r>
    <n v="944444"/>
    <x v="8"/>
    <x v="9"/>
    <x v="2"/>
    <x v="3"/>
    <n v="7023.813228"/>
    <n v="0"/>
    <n v="8155.5212789999996"/>
    <n v="7159.7321309999998"/>
    <n v="7023.813228"/>
  </r>
  <r>
    <n v="944445"/>
    <x v="8"/>
    <x v="9"/>
    <x v="3"/>
    <x v="0"/>
    <n v="178.23929699999999"/>
    <n v="0"/>
    <n v="216.25389999999999"/>
    <n v="203.36516800000001"/>
    <n v="178.23929699999999"/>
  </r>
  <r>
    <n v="944446"/>
    <x v="8"/>
    <x v="9"/>
    <x v="3"/>
    <x v="1"/>
    <n v="170.26038"/>
    <n v="4.5630110000000004"/>
    <n v="178.23929699999999"/>
    <n v="175.137933"/>
    <n v="174.82339099999999"/>
  </r>
  <r>
    <n v="944447"/>
    <x v="8"/>
    <x v="9"/>
    <x v="3"/>
    <x v="2"/>
    <n v="0"/>
    <n v="165.44057100000001"/>
    <n v="170.26038"/>
    <n v="165.83360999999999"/>
    <n v="165.44057100000001"/>
  </r>
  <r>
    <n v="944448"/>
    <x v="8"/>
    <x v="9"/>
    <x v="3"/>
    <x v="3"/>
    <n v="457.33330000000001"/>
    <n v="0"/>
    <n v="509.20424300000002"/>
    <n v="478.85566999999998"/>
    <n v="457.33330000000001"/>
  </r>
  <r>
    <n v="944449"/>
    <x v="8"/>
    <x v="10"/>
    <x v="0"/>
    <x v="0"/>
    <n v="44038.122401000001"/>
    <n v="0"/>
    <n v="59961.581599999998"/>
    <n v="44509.482021999997"/>
    <n v="44038.122401000001"/>
  </r>
  <r>
    <n v="944450"/>
    <x v="8"/>
    <x v="10"/>
    <x v="0"/>
    <x v="1"/>
    <n v="40404.174798"/>
    <n v="0"/>
    <n v="44038.122401000001"/>
    <n v="40444.611613000001"/>
    <n v="40404.174798"/>
  </r>
  <r>
    <n v="944451"/>
    <x v="8"/>
    <x v="10"/>
    <x v="0"/>
    <x v="2"/>
    <n v="33853.208343999999"/>
    <n v="1296.118054"/>
    <n v="40404.174798"/>
    <n v="35559.714240000001"/>
    <n v="35149.326397999997"/>
  </r>
  <r>
    <n v="944452"/>
    <x v="8"/>
    <x v="10"/>
    <x v="0"/>
    <x v="3"/>
    <n v="44337.147537999997"/>
    <n v="0"/>
    <n v="59961.581599999998"/>
    <n v="44509.482021999997"/>
    <n v="44337.147537999997"/>
  </r>
  <r>
    <n v="944453"/>
    <x v="8"/>
    <x v="10"/>
    <x v="1"/>
    <x v="0"/>
    <n v="10407.32224"/>
    <n v="0"/>
    <n v="13232.324500000001"/>
    <n v="10747.293959000001"/>
    <n v="10407.32224"/>
  </r>
  <r>
    <n v="944454"/>
    <x v="8"/>
    <x v="10"/>
    <x v="1"/>
    <x v="1"/>
    <n v="9717.587587"/>
    <n v="0"/>
    <n v="10407.32224"/>
    <n v="9806.8197469999996"/>
    <n v="9717.587587"/>
  </r>
  <r>
    <n v="944455"/>
    <x v="8"/>
    <x v="10"/>
    <x v="1"/>
    <x v="2"/>
    <n v="6329.9519479999999"/>
    <n v="2069.0061380000002"/>
    <n v="9717.587587"/>
    <n v="8888.6773659999999"/>
    <n v="8398.9580860000005"/>
  </r>
  <r>
    <n v="944456"/>
    <x v="8"/>
    <x v="10"/>
    <x v="1"/>
    <x v="3"/>
    <n v="27178.077311000001"/>
    <n v="0"/>
    <n v="33853.208343999999"/>
    <n v="27495.575817000001"/>
    <n v="27178.077311000001"/>
  </r>
  <r>
    <n v="944457"/>
    <x v="8"/>
    <x v="10"/>
    <x v="2"/>
    <x v="0"/>
    <n v="5067.9226140000001"/>
    <n v="0"/>
    <n v="5899.1052499999996"/>
    <n v="5178.8244990000003"/>
    <n v="5067.9226140000001"/>
  </r>
  <r>
    <n v="944458"/>
    <x v="8"/>
    <x v="10"/>
    <x v="2"/>
    <x v="1"/>
    <n v="4771.590835"/>
    <n v="0"/>
    <n v="5067.9226140000001"/>
    <n v="4882.9434380000002"/>
    <n v="4771.590835"/>
  </r>
  <r>
    <n v="944459"/>
    <x v="8"/>
    <x v="10"/>
    <x v="2"/>
    <x v="2"/>
    <n v="394.52833099999998"/>
    <n v="4048.5464080000002"/>
    <n v="4771.590835"/>
    <n v="4512.4934519999997"/>
    <n v="4443.0747389999997"/>
  </r>
  <r>
    <n v="944460"/>
    <x v="8"/>
    <x v="10"/>
    <x v="2"/>
    <x v="3"/>
    <n v="5506.836249"/>
    <n v="0"/>
    <n v="6329.9519479999999"/>
    <n v="5557.0648149999997"/>
    <n v="5506.836249"/>
  </r>
  <r>
    <n v="944461"/>
    <x v="8"/>
    <x v="10"/>
    <x v="3"/>
    <x v="0"/>
    <n v="422.14109200000001"/>
    <n v="0"/>
    <n v="473.94405"/>
    <n v="445.69698499999998"/>
    <n v="422.14109200000001"/>
  </r>
  <r>
    <n v="944462"/>
    <x v="8"/>
    <x v="10"/>
    <x v="3"/>
    <x v="1"/>
    <n v="414.79310099999998"/>
    <n v="0"/>
    <n v="422.14109200000001"/>
    <n v="414.79583700000001"/>
    <n v="414.79310099999998"/>
  </r>
  <r>
    <n v="944463"/>
    <x v="8"/>
    <x v="10"/>
    <x v="3"/>
    <x v="2"/>
    <n v="0"/>
    <n v="403.99600900000002"/>
    <n v="414.79310099999998"/>
    <n v="404.00848000000002"/>
    <n v="403.99600900000002"/>
  </r>
  <r>
    <n v="944464"/>
    <x v="8"/>
    <x v="10"/>
    <x v="3"/>
    <x v="3"/>
    <n v="358.84511800000001"/>
    <n v="0"/>
    <n v="394.52833099999998"/>
    <n v="371.01444199999997"/>
    <n v="358.84511800000001"/>
  </r>
  <r>
    <n v="944465"/>
    <x v="8"/>
    <x v="11"/>
    <x v="0"/>
    <x v="0"/>
    <n v="26311.618157000001"/>
    <n v="0"/>
    <n v="35825.465600000003"/>
    <n v="26593.243115000001"/>
    <n v="26311.618157000001"/>
  </r>
  <r>
    <n v="944466"/>
    <x v="8"/>
    <x v="11"/>
    <x v="0"/>
    <x v="1"/>
    <n v="24140.430184000001"/>
    <n v="0"/>
    <n v="26311.618157000001"/>
    <n v="24164.590115999999"/>
    <n v="24140.430184000001"/>
  </r>
  <r>
    <n v="944467"/>
    <x v="8"/>
    <x v="11"/>
    <x v="0"/>
    <x v="2"/>
    <n v="20226.400281999999"/>
    <n v="774.39639699999998"/>
    <n v="24140.430184000001"/>
    <n v="21245.992604999999"/>
    <n v="21000.796678999999"/>
  </r>
  <r>
    <n v="944468"/>
    <x v="8"/>
    <x v="11"/>
    <x v="0"/>
    <x v="3"/>
    <n v="26490.2778"/>
    <n v="0"/>
    <n v="35825.465600000003"/>
    <n v="26593.243115000001"/>
    <n v="26490.2778"/>
  </r>
  <r>
    <n v="944469"/>
    <x v="8"/>
    <x v="11"/>
    <x v="1"/>
    <x v="0"/>
    <n v="3494.5460509999998"/>
    <n v="0"/>
    <n v="4531.5424000000003"/>
    <n v="3680.5187369999999"/>
    <n v="3494.5460509999998"/>
  </r>
  <r>
    <n v="944470"/>
    <x v="8"/>
    <x v="11"/>
    <x v="1"/>
    <x v="1"/>
    <n v="3260.7906589999998"/>
    <n v="0"/>
    <n v="3494.5460509999998"/>
    <n v="3292.9107439999998"/>
    <n v="3260.7906589999998"/>
  </r>
  <r>
    <n v="944471"/>
    <x v="8"/>
    <x v="11"/>
    <x v="1"/>
    <x v="2"/>
    <n v="2108.7514729999998"/>
    <n v="689.26585499999999"/>
    <n v="3260.7906589999998"/>
    <n v="2982.6452159999999"/>
    <n v="2798.0173279999999"/>
  </r>
  <r>
    <n v="944472"/>
    <x v="8"/>
    <x v="11"/>
    <x v="1"/>
    <x v="3"/>
    <n v="16154.452497"/>
    <n v="0"/>
    <n v="20226.400281999999"/>
    <n v="16427.882309000001"/>
    <n v="16154.452497"/>
  </r>
  <r>
    <n v="944473"/>
    <x v="8"/>
    <x v="11"/>
    <x v="2"/>
    <x v="0"/>
    <n v="1688.7445889999999"/>
    <n v="0"/>
    <n v="2009.11905"/>
    <n v="1763.8056140000001"/>
    <n v="1688.7445889999999"/>
  </r>
  <r>
    <n v="944474"/>
    <x v="8"/>
    <x v="11"/>
    <x v="2"/>
    <x v="1"/>
    <n v="1590.0002460000001"/>
    <n v="0"/>
    <n v="1688.7445889999999"/>
    <n v="1627.1054119999999"/>
    <n v="1590.0002460000001"/>
  </r>
  <r>
    <n v="944475"/>
    <x v="8"/>
    <x v="11"/>
    <x v="2"/>
    <x v="2"/>
    <n v="131.465619"/>
    <n v="1349.065754"/>
    <n v="1590.0002460000001"/>
    <n v="1503.663233"/>
    <n v="1480.531373"/>
  </r>
  <r>
    <n v="944476"/>
    <x v="8"/>
    <x v="11"/>
    <x v="2"/>
    <x v="3"/>
    <n v="1820.248979"/>
    <n v="0"/>
    <n v="2108.7514729999998"/>
    <n v="1851.2729179999999"/>
    <n v="1820.248979"/>
  </r>
  <r>
    <n v="944477"/>
    <x v="8"/>
    <x v="11"/>
    <x v="3"/>
    <x v="0"/>
    <n v="141.070909"/>
    <n v="0"/>
    <n v="166.203"/>
    <n v="156.297301"/>
    <n v="141.070909"/>
  </r>
  <r>
    <n v="944478"/>
    <x v="8"/>
    <x v="11"/>
    <x v="3"/>
    <x v="1"/>
    <n v="138.61536100000001"/>
    <n v="0"/>
    <n v="141.070909"/>
    <n v="138.616275"/>
    <n v="138.61536100000001"/>
  </r>
  <r>
    <n v="944479"/>
    <x v="8"/>
    <x v="11"/>
    <x v="3"/>
    <x v="2"/>
    <n v="0"/>
    <n v="135.007194"/>
    <n v="138.61536100000001"/>
    <n v="135.01136099999999"/>
    <n v="135.007194"/>
  </r>
  <r>
    <n v="944480"/>
    <x v="8"/>
    <x v="11"/>
    <x v="3"/>
    <x v="3"/>
    <n v="117.023718"/>
    <n v="0"/>
    <n v="131.465619"/>
    <n v="123.630268"/>
    <n v="117.023718"/>
  </r>
  <r>
    <n v="944481"/>
    <x v="8"/>
    <x v="12"/>
    <x v="0"/>
    <x v="0"/>
    <n v="1763.005553"/>
    <n v="0"/>
    <n v="2375.058"/>
    <n v="1763.005553"/>
    <n v="1763.005553"/>
  </r>
  <r>
    <n v="944482"/>
    <x v="8"/>
    <x v="12"/>
    <x v="0"/>
    <x v="1"/>
    <n v="1617.9785360000001"/>
    <n v="0"/>
    <n v="1763.005553"/>
    <n v="1619.1442999999999"/>
    <n v="1617.9785360000001"/>
  </r>
  <r>
    <n v="944483"/>
    <x v="8"/>
    <x v="12"/>
    <x v="0"/>
    <x v="2"/>
    <n v="1388.531213"/>
    <n v="24.719306"/>
    <n v="1617.9785360000001"/>
    <n v="1423.9829099999999"/>
    <n v="1413.2505189999999"/>
  </r>
  <r>
    <n v="944484"/>
    <x v="8"/>
    <x v="12"/>
    <x v="0"/>
    <x v="3"/>
    <n v="1763.005553"/>
    <n v="0"/>
    <n v="2375.058"/>
    <n v="1763.005553"/>
    <n v="1763.005553"/>
  </r>
  <r>
    <n v="944485"/>
    <x v="8"/>
    <x v="12"/>
    <x v="1"/>
    <x v="0"/>
    <n v="8451.2273679999998"/>
    <n v="0"/>
    <n v="10540.8464"/>
    <n v="8561.2754459999996"/>
    <n v="8451.2273679999998"/>
  </r>
  <r>
    <n v="944486"/>
    <x v="8"/>
    <x v="12"/>
    <x v="1"/>
    <x v="1"/>
    <n v="7941.1044840000004"/>
    <n v="0"/>
    <n v="8451.2273679999998"/>
    <n v="7963.5915489999998"/>
    <n v="7941.1044840000004"/>
  </r>
  <r>
    <n v="944487"/>
    <x v="8"/>
    <x v="12"/>
    <x v="1"/>
    <x v="2"/>
    <n v="6440.6774619999997"/>
    <n v="266.220035"/>
    <n v="7941.1044840000004"/>
    <n v="7263.7282709999999"/>
    <n v="6706.8974959999996"/>
  </r>
  <r>
    <n v="944488"/>
    <x v="8"/>
    <x v="12"/>
    <x v="1"/>
    <x v="3"/>
    <n v="1123.0586929999999"/>
    <n v="0"/>
    <n v="1388.531213"/>
    <n v="1127.7650510000001"/>
    <n v="1123.0586929999999"/>
  </r>
  <r>
    <n v="944489"/>
    <x v="8"/>
    <x v="12"/>
    <x v="2"/>
    <x v="0"/>
    <n v="3399.776402"/>
    <n v="0"/>
    <n v="4036.6111999999998"/>
    <n v="3543.7409720000001"/>
    <n v="3399.776402"/>
  </r>
  <r>
    <n v="944490"/>
    <x v="8"/>
    <x v="12"/>
    <x v="2"/>
    <x v="1"/>
    <n v="3120.6602800000001"/>
    <n v="0"/>
    <n v="3399.776402"/>
    <n v="3275.6845629999998"/>
    <n v="3120.6602800000001"/>
  </r>
  <r>
    <n v="944491"/>
    <x v="8"/>
    <x v="12"/>
    <x v="2"/>
    <x v="2"/>
    <n v="936.24477000000002"/>
    <n v="1869.8897959999999"/>
    <n v="3120.6602800000001"/>
    <n v="2951.208427"/>
    <n v="2806.1345649999998"/>
  </r>
  <r>
    <n v="944492"/>
    <x v="8"/>
    <x v="12"/>
    <x v="2"/>
    <x v="3"/>
    <n v="5570.1969879999997"/>
    <n v="0"/>
    <n v="6440.6774619999997"/>
    <n v="5654.2707440000004"/>
    <n v="5570.1969879999997"/>
  </r>
  <r>
    <n v="944493"/>
    <x v="8"/>
    <x v="12"/>
    <x v="3"/>
    <x v="0"/>
    <n v="675.13550799999996"/>
    <n v="0"/>
    <n v="761.43849999999998"/>
    <n v="716.05676500000004"/>
    <n v="675.13550799999996"/>
  </r>
  <r>
    <n v="944494"/>
    <x v="8"/>
    <x v="12"/>
    <x v="3"/>
    <x v="1"/>
    <n v="601.28959899999995"/>
    <n v="0"/>
    <n v="675.13550799999996"/>
    <n v="663.38815"/>
    <n v="601.28959899999995"/>
  </r>
  <r>
    <n v="944495"/>
    <x v="8"/>
    <x v="12"/>
    <x v="3"/>
    <x v="2"/>
    <n v="0"/>
    <n v="500.36130000000003"/>
    <n v="601.28959899999995"/>
    <n v="585.65607"/>
    <n v="500.36130000000003"/>
  </r>
  <r>
    <n v="944496"/>
    <x v="8"/>
    <x v="12"/>
    <x v="3"/>
    <x v="3"/>
    <n v="868.57742099999996"/>
    <n v="0"/>
    <n v="936.24477000000002"/>
    <n v="880.44458099999997"/>
    <n v="868.57742099999996"/>
  </r>
  <r>
    <n v="944497"/>
    <x v="8"/>
    <x v="13"/>
    <x v="0"/>
    <x v="0"/>
    <n v="2087.9280789999998"/>
    <n v="0"/>
    <n v="2812.7820000000002"/>
    <n v="2087.9280789999998"/>
    <n v="2087.9280789999998"/>
  </r>
  <r>
    <n v="944498"/>
    <x v="8"/>
    <x v="13"/>
    <x v="0"/>
    <x v="1"/>
    <n v="1916.172532"/>
    <n v="0"/>
    <n v="2087.9280789999998"/>
    <n v="1917.5531470000001"/>
    <n v="1916.172532"/>
  </r>
  <r>
    <n v="944499"/>
    <x v="8"/>
    <x v="13"/>
    <x v="0"/>
    <x v="2"/>
    <n v="1644.437989"/>
    <n v="29.275082999999999"/>
    <n v="1916.172532"/>
    <n v="1686.423446"/>
    <n v="1673.713072"/>
  </r>
  <r>
    <n v="944500"/>
    <x v="8"/>
    <x v="13"/>
    <x v="0"/>
    <x v="3"/>
    <n v="2087.9280789999998"/>
    <n v="0"/>
    <n v="2812.7820000000002"/>
    <n v="2087.9280789999998"/>
    <n v="2087.9280789999998"/>
  </r>
  <r>
    <n v="944501"/>
    <x v="8"/>
    <x v="13"/>
    <x v="1"/>
    <x v="0"/>
    <n v="10843.579039"/>
    <n v="0"/>
    <n v="13590.3712"/>
    <n v="11038.099489"/>
    <n v="10843.579039"/>
  </r>
  <r>
    <n v="944502"/>
    <x v="8"/>
    <x v="13"/>
    <x v="1"/>
    <x v="1"/>
    <n v="10179.391944000001"/>
    <n v="0"/>
    <n v="10843.579039"/>
    <n v="10217.904527999999"/>
    <n v="10179.391944000001"/>
  </r>
  <r>
    <n v="944503"/>
    <x v="8"/>
    <x v="13"/>
    <x v="1"/>
    <x v="2"/>
    <n v="8112.6440210000001"/>
    <n v="335.32937900000002"/>
    <n v="10179.391944000001"/>
    <n v="9311.0898109999998"/>
    <n v="8447.9734000000008"/>
  </r>
  <r>
    <n v="944504"/>
    <x v="8"/>
    <x v="13"/>
    <x v="1"/>
    <x v="3"/>
    <n v="1328.353378"/>
    <n v="0"/>
    <n v="1644.437989"/>
    <n v="1335.612535"/>
    <n v="1328.353378"/>
  </r>
  <r>
    <n v="944505"/>
    <x v="8"/>
    <x v="13"/>
    <x v="2"/>
    <x v="0"/>
    <n v="4394.1882539999997"/>
    <n v="0"/>
    <n v="5379.8753999999999"/>
    <n v="4722.9926139999998"/>
    <n v="4394.1882539999997"/>
  </r>
  <r>
    <n v="944506"/>
    <x v="8"/>
    <x v="13"/>
    <x v="2"/>
    <x v="1"/>
    <n v="4033.432534"/>
    <n v="0"/>
    <n v="4394.1882539999997"/>
    <n v="4233.8003829999998"/>
    <n v="4033.432534"/>
  </r>
  <r>
    <n v="944507"/>
    <x v="8"/>
    <x v="13"/>
    <x v="2"/>
    <x v="2"/>
    <n v="1179.6867119999999"/>
    <n v="2356.0976970000002"/>
    <n v="4033.432534"/>
    <n v="3814.4171470000001"/>
    <n v="3535.7844089999999"/>
  </r>
  <r>
    <n v="944508"/>
    <x v="8"/>
    <x v="13"/>
    <x v="2"/>
    <x v="3"/>
    <n v="6962.1674730000004"/>
    <n v="0"/>
    <n v="8112.6440210000001"/>
    <n v="7122.0901860000004"/>
    <n v="6962.1674730000004"/>
  </r>
  <r>
    <n v="944509"/>
    <x v="8"/>
    <x v="13"/>
    <x v="3"/>
    <x v="0"/>
    <n v="892.047281"/>
    <n v="0"/>
    <n v="1053.3489999999999"/>
    <n v="990.56939999999997"/>
    <n v="892.047281"/>
  </r>
  <r>
    <n v="944510"/>
    <x v="8"/>
    <x v="13"/>
    <x v="3"/>
    <x v="1"/>
    <n v="783.51605600000005"/>
    <n v="0"/>
    <n v="892.047281"/>
    <n v="876.52565900000002"/>
    <n v="783.51605600000005"/>
  </r>
  <r>
    <n v="944511"/>
    <x v="8"/>
    <x v="13"/>
    <x v="3"/>
    <x v="2"/>
    <n v="0"/>
    <n v="629.46145899999999"/>
    <n v="783.51605600000005"/>
    <n v="763.14463899999998"/>
    <n v="629.46145899999999"/>
  </r>
  <r>
    <n v="944512"/>
    <x v="8"/>
    <x v="13"/>
    <x v="3"/>
    <x v="3"/>
    <n v="1082.2277919999999"/>
    <n v="0"/>
    <n v="1179.6867119999999"/>
    <n v="1109.3773839999999"/>
    <n v="1082.2277919999999"/>
  </r>
  <r>
    <n v="944513"/>
    <x v="8"/>
    <x v="14"/>
    <x v="0"/>
    <x v="0"/>
    <n v="3673.2628209999998"/>
    <n v="0"/>
    <n v="5002.8450000000003"/>
    <n v="3713.611844"/>
    <n v="3673.2628209999998"/>
  </r>
  <r>
    <n v="944514"/>
    <x v="8"/>
    <x v="14"/>
    <x v="0"/>
    <x v="1"/>
    <n v="3370.0550269999999"/>
    <n v="0"/>
    <n v="3673.2628209999998"/>
    <n v="3373.5245749999999"/>
    <n v="3370.0550269999999"/>
  </r>
  <r>
    <n v="944515"/>
    <x v="8"/>
    <x v="14"/>
    <x v="0"/>
    <x v="2"/>
    <n v="2819.6802419999999"/>
    <n v="111.13998599999999"/>
    <n v="3370.0550269999999"/>
    <n v="2965.9854300000002"/>
    <n v="2930.820228"/>
  </r>
  <r>
    <n v="944516"/>
    <x v="8"/>
    <x v="14"/>
    <x v="0"/>
    <x v="3"/>
    <n v="3698.8598080000002"/>
    <n v="0"/>
    <n v="5002.8450000000003"/>
    <n v="3713.611844"/>
    <n v="3698.8598080000002"/>
  </r>
  <r>
    <n v="944517"/>
    <x v="8"/>
    <x v="14"/>
    <x v="1"/>
    <x v="0"/>
    <n v="3386.964246"/>
    <n v="0"/>
    <n v="4310.2735000000002"/>
    <n v="3500.8041370000001"/>
    <n v="3386.964246"/>
  </r>
  <r>
    <n v="944518"/>
    <x v="8"/>
    <x v="14"/>
    <x v="1"/>
    <x v="1"/>
    <n v="3161.2191790000002"/>
    <n v="0"/>
    <n v="3386.964246"/>
    <n v="3191.5364089999998"/>
    <n v="3161.2191790000002"/>
  </r>
  <r>
    <n v="944519"/>
    <x v="8"/>
    <x v="14"/>
    <x v="1"/>
    <x v="2"/>
    <n v="2145.2849900000001"/>
    <n v="579.72818700000005"/>
    <n v="3161.2191790000002"/>
    <n v="2891.5671830000001"/>
    <n v="2725.0131759999999"/>
  </r>
  <r>
    <n v="944520"/>
    <x v="8"/>
    <x v="14"/>
    <x v="1"/>
    <x v="3"/>
    <n v="2262.9596289999999"/>
    <n v="0"/>
    <n v="2819.6802419999999"/>
    <n v="2290.1442929999998"/>
    <n v="2262.9596289999999"/>
  </r>
  <r>
    <n v="944521"/>
    <x v="8"/>
    <x v="14"/>
    <x v="2"/>
    <x v="0"/>
    <n v="663.71189800000002"/>
    <n v="0"/>
    <n v="772.80840000000001"/>
    <n v="678.44849399999998"/>
    <n v="663.71189800000002"/>
  </r>
  <r>
    <n v="944522"/>
    <x v="8"/>
    <x v="14"/>
    <x v="2"/>
    <x v="1"/>
    <n v="624.66890000000001"/>
    <n v="0"/>
    <n v="663.71189800000002"/>
    <n v="639.48641299999997"/>
    <n v="624.66890000000001"/>
  </r>
  <r>
    <n v="944523"/>
    <x v="8"/>
    <x v="14"/>
    <x v="2"/>
    <x v="2"/>
    <n v="52.608832999999997"/>
    <n v="528.89700000000005"/>
    <n v="624.66890000000001"/>
    <n v="590.74937899999998"/>
    <n v="581.50583300000005"/>
  </r>
  <r>
    <n v="944524"/>
    <x v="8"/>
    <x v="14"/>
    <x v="2"/>
    <x v="3"/>
    <n v="1866.0795840000001"/>
    <n v="0"/>
    <n v="2145.2849900000001"/>
    <n v="1883.3456920000001"/>
    <n v="1866.0795840000001"/>
  </r>
  <r>
    <n v="944525"/>
    <x v="8"/>
    <x v="14"/>
    <x v="3"/>
    <x v="0"/>
    <n v="17.764623"/>
    <n v="0"/>
    <n v="19.943950000000001"/>
    <n v="18.755291"/>
    <n v="17.764623"/>
  </r>
  <r>
    <n v="944526"/>
    <x v="8"/>
    <x v="14"/>
    <x v="3"/>
    <x v="1"/>
    <n v="17.455400000000001"/>
    <n v="0"/>
    <n v="17.764623"/>
    <n v="17.455518000000001"/>
    <n v="17.455400000000001"/>
  </r>
  <r>
    <n v="944527"/>
    <x v="8"/>
    <x v="14"/>
    <x v="3"/>
    <x v="2"/>
    <n v="0"/>
    <n v="17.001018999999999"/>
    <n v="17.455400000000001"/>
    <n v="17.001559"/>
    <n v="17.001018999999999"/>
  </r>
  <r>
    <n v="944528"/>
    <x v="8"/>
    <x v="14"/>
    <x v="3"/>
    <x v="3"/>
    <n v="47.851568999999998"/>
    <n v="0"/>
    <n v="52.608832999999997"/>
    <n v="49.473345999999999"/>
    <n v="47.851568999999998"/>
  </r>
  <r>
    <n v="944529"/>
    <x v="8"/>
    <x v="15"/>
    <x v="0"/>
    <x v="0"/>
    <n v="3257.5625810000001"/>
    <n v="0"/>
    <n v="4436.6769999999997"/>
    <n v="3293.3453370000002"/>
    <n v="3257.5625810000001"/>
  </r>
  <r>
    <n v="944530"/>
    <x v="8"/>
    <x v="15"/>
    <x v="0"/>
    <x v="1"/>
    <n v="2988.6685729999999"/>
    <n v="0"/>
    <n v="3257.5625810000001"/>
    <n v="2991.7454750000002"/>
    <n v="2988.6685729999999"/>
  </r>
  <r>
    <n v="944531"/>
    <x v="8"/>
    <x v="15"/>
    <x v="0"/>
    <x v="2"/>
    <n v="2500.5792660000002"/>
    <n v="98.562361999999993"/>
    <n v="2988.6685729999999"/>
    <n v="2630.3272109999998"/>
    <n v="2599.1416279999999"/>
  </r>
  <r>
    <n v="944532"/>
    <x v="8"/>
    <x v="15"/>
    <x v="0"/>
    <x v="3"/>
    <n v="3280.2627769999999"/>
    <n v="0"/>
    <n v="4436.6769999999997"/>
    <n v="3293.3453370000002"/>
    <n v="3280.2627769999999"/>
  </r>
  <r>
    <n v="944533"/>
    <x v="8"/>
    <x v="15"/>
    <x v="1"/>
    <x v="0"/>
    <n v="2094.2585949999998"/>
    <n v="0"/>
    <n v="2719.8144000000002"/>
    <n v="2209.0332560000002"/>
    <n v="2094.2585949999998"/>
  </r>
  <r>
    <n v="944534"/>
    <x v="8"/>
    <x v="15"/>
    <x v="1"/>
    <x v="1"/>
    <n v="1953.3225319999999"/>
    <n v="0"/>
    <n v="2094.2585949999998"/>
    <n v="1973.4198739999999"/>
    <n v="1953.3225319999999"/>
  </r>
  <r>
    <n v="944535"/>
    <x v="8"/>
    <x v="15"/>
    <x v="1"/>
    <x v="2"/>
    <n v="1315.556108"/>
    <n v="355.50752499999999"/>
    <n v="1953.3225319999999"/>
    <n v="1786.7041200000001"/>
    <n v="1671.063633"/>
  </r>
  <r>
    <n v="944536"/>
    <x v="8"/>
    <x v="15"/>
    <x v="1"/>
    <x v="3"/>
    <n v="1996.212929"/>
    <n v="0"/>
    <n v="2500.5792660000002"/>
    <n v="2030.97048"/>
    <n v="1996.212929"/>
  </r>
  <r>
    <n v="944537"/>
    <x v="8"/>
    <x v="15"/>
    <x v="2"/>
    <x v="0"/>
    <n v="406.03868399999999"/>
    <n v="0"/>
    <n v="483.37380000000002"/>
    <n v="424.353859"/>
    <n v="406.03868399999999"/>
  </r>
  <r>
    <n v="944538"/>
    <x v="8"/>
    <x v="15"/>
    <x v="2"/>
    <x v="1"/>
    <n v="382.153369"/>
    <n v="0"/>
    <n v="406.03868399999999"/>
    <n v="391.21827200000001"/>
    <n v="382.153369"/>
  </r>
  <r>
    <n v="944539"/>
    <x v="8"/>
    <x v="15"/>
    <x v="2"/>
    <x v="2"/>
    <n v="32.184477999999999"/>
    <n v="323.56304399999999"/>
    <n v="382.153369"/>
    <n v="361.40244100000001"/>
    <n v="355.747522"/>
  </r>
  <r>
    <n v="944540"/>
    <x v="8"/>
    <x v="15"/>
    <x v="2"/>
    <x v="3"/>
    <n v="1135.2977739999999"/>
    <n v="0"/>
    <n v="1315.556108"/>
    <n v="1154.9267070000001"/>
    <n v="1135.2977739999999"/>
  </r>
  <r>
    <n v="944541"/>
    <x v="8"/>
    <x v="15"/>
    <x v="3"/>
    <x v="0"/>
    <n v="10.449059999999999"/>
    <n v="0"/>
    <n v="12.309799999999999"/>
    <n v="11.576136"/>
    <n v="10.449059999999999"/>
  </r>
  <r>
    <n v="944542"/>
    <x v="8"/>
    <x v="15"/>
    <x v="3"/>
    <x v="1"/>
    <n v="10.267177"/>
    <n v="0"/>
    <n v="10.449059999999999"/>
    <n v="10.267246999999999"/>
    <n v="10.267177"/>
  </r>
  <r>
    <n v="944543"/>
    <x v="8"/>
    <x v="15"/>
    <x v="3"/>
    <x v="2"/>
    <n v="0"/>
    <n v="9.9999120000000001"/>
    <n v="10.267177"/>
    <n v="10.00023"/>
    <n v="9.9999120000000001"/>
  </r>
  <r>
    <n v="944544"/>
    <x v="8"/>
    <x v="15"/>
    <x v="3"/>
    <x v="3"/>
    <n v="28.649868000000001"/>
    <n v="0"/>
    <n v="32.184477999999999"/>
    <n v="30.266283000000001"/>
    <n v="28.649868000000001"/>
  </r>
  <r>
    <n v="944545"/>
    <x v="8"/>
    <x v="16"/>
    <x v="0"/>
    <x v="0"/>
    <n v="16809.546353999998"/>
    <n v="0"/>
    <n v="22784.559000000001"/>
    <n v="16912.978146000001"/>
    <n v="16809.546353999998"/>
  </r>
  <r>
    <n v="944546"/>
    <x v="8"/>
    <x v="16"/>
    <x v="0"/>
    <x v="1"/>
    <n v="15427.772824"/>
    <n v="0"/>
    <n v="16809.546353999998"/>
    <n v="15437.887371999999"/>
    <n v="15427.772824"/>
  </r>
  <r>
    <n v="944547"/>
    <x v="8"/>
    <x v="16"/>
    <x v="0"/>
    <x v="2"/>
    <n v="13386.302949999999"/>
    <n v="107.42586900000001"/>
    <n v="15427.772824"/>
    <n v="13577.982862999999"/>
    <n v="13493.728819"/>
  </r>
  <r>
    <n v="944548"/>
    <x v="8"/>
    <x v="16"/>
    <x v="0"/>
    <x v="3"/>
    <n v="16880.710486"/>
    <n v="0"/>
    <n v="22784.559000000001"/>
    <n v="16912.978146000001"/>
    <n v="16880.710486"/>
  </r>
  <r>
    <n v="944549"/>
    <x v="8"/>
    <x v="16"/>
    <x v="1"/>
    <x v="0"/>
    <n v="5974.5433659999999"/>
    <n v="0"/>
    <n v="7420.1067999999996"/>
    <n v="6026.6107430000002"/>
    <n v="5974.5433659999999"/>
  </r>
  <r>
    <n v="944550"/>
    <x v="8"/>
    <x v="16"/>
    <x v="1"/>
    <x v="1"/>
    <n v="5610.4388269999999"/>
    <n v="0"/>
    <n v="5974.5433659999999"/>
    <n v="5629.8122139999996"/>
    <n v="5610.4388269999999"/>
  </r>
  <r>
    <n v="944551"/>
    <x v="8"/>
    <x v="16"/>
    <x v="1"/>
    <x v="2"/>
    <n v="4301.097154"/>
    <n v="681.95460100000003"/>
    <n v="5610.4388269999999"/>
    <n v="5131.8683950000004"/>
    <n v="4983.0517550000004"/>
  </r>
  <r>
    <n v="944552"/>
    <x v="8"/>
    <x v="16"/>
    <x v="1"/>
    <x v="3"/>
    <n v="10842.196932000001"/>
    <n v="0"/>
    <n v="13386.302949999999"/>
    <n v="10872.355256000001"/>
    <n v="10842.196932000001"/>
  </r>
  <r>
    <n v="944553"/>
    <x v="8"/>
    <x v="16"/>
    <x v="2"/>
    <x v="0"/>
    <n v="652.36181099999999"/>
    <n v="0"/>
    <n v="767.18740000000003"/>
    <n v="673.51381800000001"/>
    <n v="652.36181099999999"/>
  </r>
  <r>
    <n v="944554"/>
    <x v="8"/>
    <x v="16"/>
    <x v="2"/>
    <x v="1"/>
    <n v="620.34862599999997"/>
    <n v="0"/>
    <n v="652.36181099999999"/>
    <n v="628.55060500000002"/>
    <n v="620.34862599999997"/>
  </r>
  <r>
    <n v="944555"/>
    <x v="8"/>
    <x v="16"/>
    <x v="2"/>
    <x v="2"/>
    <n v="56.896213000000003"/>
    <n v="497.22877299999999"/>
    <n v="620.34862599999997"/>
    <n v="586.66369499999996"/>
    <n v="554.12498600000004"/>
  </r>
  <r>
    <n v="944556"/>
    <x v="8"/>
    <x v="16"/>
    <x v="2"/>
    <x v="3"/>
    <n v="3733.177987"/>
    <n v="0"/>
    <n v="4301.097154"/>
    <n v="3775.9331910000001"/>
    <n v="3733.177987"/>
  </r>
  <r>
    <n v="944557"/>
    <x v="8"/>
    <x v="16"/>
    <x v="3"/>
    <x v="0"/>
    <n v="10.53876"/>
    <n v="0"/>
    <n v="11.418699999999999"/>
    <n v="10.738144999999999"/>
    <n v="10.53876"/>
  </r>
  <r>
    <n v="944558"/>
    <x v="8"/>
    <x v="16"/>
    <x v="3"/>
    <x v="1"/>
    <n v="10.070819"/>
    <n v="0"/>
    <n v="10.53876"/>
    <n v="10.355385999999999"/>
    <n v="10.070819"/>
  </r>
  <r>
    <n v="944559"/>
    <x v="8"/>
    <x v="16"/>
    <x v="3"/>
    <x v="2"/>
    <n v="0"/>
    <n v="8.3415320000000008"/>
    <n v="10.070819"/>
    <n v="9.8089779999999998"/>
    <n v="8.3415320000000008"/>
  </r>
  <r>
    <n v="944560"/>
    <x v="8"/>
    <x v="16"/>
    <x v="3"/>
    <x v="3"/>
    <n v="53.339790000000001"/>
    <n v="0"/>
    <n v="56.896213000000003"/>
    <n v="53.505198"/>
    <n v="53.339790000000001"/>
  </r>
  <r>
    <n v="944561"/>
    <x v="8"/>
    <x v="17"/>
    <x v="0"/>
    <x v="0"/>
    <n v="59951.388004"/>
    <n v="0"/>
    <n v="81261.320699999997"/>
    <n v="60320.278356000003"/>
    <n v="59951.388004"/>
  </r>
  <r>
    <n v="944562"/>
    <x v="8"/>
    <x v="17"/>
    <x v="0"/>
    <x v="1"/>
    <n v="55023.281125000001"/>
    <n v="0"/>
    <n v="59951.388004"/>
    <n v="55059.354743000004"/>
    <n v="55023.281125000001"/>
  </r>
  <r>
    <n v="944563"/>
    <x v="8"/>
    <x v="17"/>
    <x v="0"/>
    <x v="2"/>
    <n v="47742.361702000002"/>
    <n v="383.13526300000001"/>
    <n v="55023.281125000001"/>
    <n v="48425.989717999997"/>
    <n v="48125.496964999998"/>
  </r>
  <r>
    <n v="944564"/>
    <x v="8"/>
    <x v="17"/>
    <x v="0"/>
    <x v="3"/>
    <n v="60205.195477000001"/>
    <n v="0"/>
    <n v="81261.320699999997"/>
    <n v="60320.278356000003"/>
    <n v="60205.195477000001"/>
  </r>
  <r>
    <n v="944565"/>
    <x v="8"/>
    <x v="17"/>
    <x v="1"/>
    <x v="0"/>
    <n v="12063.160345"/>
    <n v="0"/>
    <n v="15043.35385"/>
    <n v="12218.211997"/>
    <n v="12063.160345"/>
  </r>
  <r>
    <n v="944566"/>
    <x v="8"/>
    <x v="17"/>
    <x v="1"/>
    <x v="1"/>
    <n v="11325.218133"/>
    <n v="0"/>
    <n v="12063.160345"/>
    <n v="11367.115992999999"/>
    <n v="11325.218133"/>
  </r>
  <r>
    <n v="944567"/>
    <x v="8"/>
    <x v="17"/>
    <x v="1"/>
    <x v="2"/>
    <n v="8615.0145310000007"/>
    <n v="1365.9418949999999"/>
    <n v="11325.218133"/>
    <n v="10359.177025999999"/>
    <n v="9980.9564269999992"/>
  </r>
  <r>
    <n v="944568"/>
    <x v="8"/>
    <x v="17"/>
    <x v="1"/>
    <x v="3"/>
    <n v="38627.496711"/>
    <n v="0"/>
    <n v="47742.361702000002"/>
    <n v="38776.346173999998"/>
    <n v="38627.496711"/>
  </r>
  <r>
    <n v="944569"/>
    <x v="8"/>
    <x v="17"/>
    <x v="2"/>
    <x v="0"/>
    <n v="1325.0605800000001"/>
    <n v="0"/>
    <n v="1575.5737999999999"/>
    <n v="1383.1962390000001"/>
    <n v="1325.0605800000001"/>
  </r>
  <r>
    <n v="944570"/>
    <x v="8"/>
    <x v="17"/>
    <x v="2"/>
    <x v="1"/>
    <n v="1259.547881"/>
    <n v="0"/>
    <n v="1325.0605800000001"/>
    <n v="1276.6958689999999"/>
    <n v="1259.547881"/>
  </r>
  <r>
    <n v="944571"/>
    <x v="8"/>
    <x v="17"/>
    <x v="2"/>
    <x v="2"/>
    <n v="113.799336"/>
    <n v="994.51794600000005"/>
    <n v="1259.547881"/>
    <n v="1191.1544309999999"/>
    <n v="1108.317282"/>
  </r>
  <r>
    <n v="944572"/>
    <x v="8"/>
    <x v="17"/>
    <x v="2"/>
    <x v="3"/>
    <n v="7451.3139620000002"/>
    <n v="0"/>
    <n v="8615.0145310000007"/>
    <n v="7563.1212569999998"/>
    <n v="7451.3139620000002"/>
  </r>
  <r>
    <n v="944573"/>
    <x v="8"/>
    <x v="17"/>
    <x v="3"/>
    <x v="0"/>
    <n v="21.031141000000002"/>
    <n v="0"/>
    <n v="22.841850000000001"/>
    <n v="21.480475999999999"/>
    <n v="21.031141000000002"/>
  </r>
  <r>
    <n v="944574"/>
    <x v="8"/>
    <x v="17"/>
    <x v="3"/>
    <x v="1"/>
    <n v="20.097318000000001"/>
    <n v="0"/>
    <n v="21.031141000000002"/>
    <n v="20.665199000000001"/>
    <n v="20.097318000000001"/>
  </r>
  <r>
    <n v="944575"/>
    <x v="8"/>
    <x v="17"/>
    <x v="3"/>
    <x v="2"/>
    <n v="0"/>
    <n v="15.638192999999999"/>
    <n v="20.097318000000001"/>
    <n v="19.574788000000002"/>
    <n v="15.638192999999999"/>
  </r>
  <r>
    <n v="944576"/>
    <x v="8"/>
    <x v="17"/>
    <x v="3"/>
    <x v="3"/>
    <n v="106.615122"/>
    <n v="0"/>
    <n v="113.799336"/>
    <n v="107.016896"/>
    <n v="106.615122"/>
  </r>
  <r>
    <n v="944577"/>
    <x v="8"/>
    <x v="18"/>
    <x v="0"/>
    <x v="0"/>
    <n v="7650.2853599999999"/>
    <n v="0"/>
    <n v="10366.4694"/>
    <n v="7695.0302359999996"/>
    <n v="7650.2853599999999"/>
  </r>
  <r>
    <n v="944578"/>
    <x v="8"/>
    <x v="18"/>
    <x v="0"/>
    <x v="1"/>
    <n v="7018.8946059999998"/>
    <n v="0"/>
    <n v="7650.2853599999999"/>
    <n v="7026.0220749999999"/>
    <n v="7018.8946059999998"/>
  </r>
  <r>
    <n v="944579"/>
    <x v="8"/>
    <x v="18"/>
    <x v="0"/>
    <x v="2"/>
    <n v="6082.9988469999998"/>
    <n v="46.658028999999999"/>
    <n v="7018.8946059999998"/>
    <n v="6177.3291419999996"/>
    <n v="6129.656876"/>
  </r>
  <r>
    <n v="944580"/>
    <x v="8"/>
    <x v="18"/>
    <x v="0"/>
    <x v="3"/>
    <n v="7683.1287990000001"/>
    <n v="0"/>
    <n v="10366.4694"/>
    <n v="7695.0302359999996"/>
    <n v="7683.1287990000001"/>
  </r>
  <r>
    <n v="944581"/>
    <x v="8"/>
    <x v="18"/>
    <x v="1"/>
    <x v="0"/>
    <n v="79689.354846000002"/>
    <n v="0"/>
    <n v="99187.320049999995"/>
    <n v="80559.941344999999"/>
    <n v="79689.354846000002"/>
  </r>
  <r>
    <n v="944582"/>
    <x v="8"/>
    <x v="18"/>
    <x v="1"/>
    <x v="1"/>
    <n v="74322.459717999998"/>
    <n v="0"/>
    <n v="79689.354846000002"/>
    <n v="75091.279070999997"/>
    <n v="74322.459717999998"/>
  </r>
  <r>
    <n v="944583"/>
    <x v="8"/>
    <x v="18"/>
    <x v="1"/>
    <x v="2"/>
    <n v="59866.314959000003"/>
    <n v="4815.8504730000004"/>
    <n v="74322.459717999998"/>
    <n v="67982.753903999997"/>
    <n v="64682.165431000001"/>
  </r>
  <r>
    <n v="944584"/>
    <x v="8"/>
    <x v="18"/>
    <x v="1"/>
    <x v="3"/>
    <n v="4925.7525429999996"/>
    <n v="0"/>
    <n v="6082.9988469999998"/>
    <n v="4940.611664"/>
    <n v="4925.7525429999996"/>
  </r>
  <r>
    <n v="944585"/>
    <x v="8"/>
    <x v="18"/>
    <x v="2"/>
    <x v="0"/>
    <n v="13465.460741999999"/>
    <n v="0"/>
    <n v="15814.0502"/>
    <n v="13883.154671"/>
    <n v="13465.460741999999"/>
  </r>
  <r>
    <n v="944586"/>
    <x v="8"/>
    <x v="18"/>
    <x v="2"/>
    <x v="1"/>
    <n v="12537.905127"/>
    <n v="0"/>
    <n v="13465.460741999999"/>
    <n v="12973.971425"/>
    <n v="12537.905127"/>
  </r>
  <r>
    <n v="944587"/>
    <x v="8"/>
    <x v="18"/>
    <x v="2"/>
    <x v="2"/>
    <n v="2583.347749"/>
    <n v="8666.3657070000008"/>
    <n v="12537.905127"/>
    <n v="11857.096879000001"/>
    <n v="11249.713455999999"/>
  </r>
  <r>
    <n v="944588"/>
    <x v="8"/>
    <x v="18"/>
    <x v="2"/>
    <x v="3"/>
    <n v="52073.264466000001"/>
    <n v="0"/>
    <n v="59866.314959000003"/>
    <n v="52556.637902000002"/>
    <n v="52073.264466000001"/>
  </r>
  <r>
    <n v="944589"/>
    <x v="8"/>
    <x v="18"/>
    <x v="3"/>
    <x v="0"/>
    <n v="2148.8940229999998"/>
    <n v="0"/>
    <n v="2383.7310000000002"/>
    <n v="2241.6606320000001"/>
    <n v="2148.8940229999998"/>
  </r>
  <r>
    <n v="944590"/>
    <x v="8"/>
    <x v="18"/>
    <x v="3"/>
    <x v="1"/>
    <n v="2014.3232069999999"/>
    <n v="0"/>
    <n v="2148.8940229999998"/>
    <n v="2111.5032670000001"/>
    <n v="2014.3232069999999"/>
  </r>
  <r>
    <n v="944591"/>
    <x v="8"/>
    <x v="18"/>
    <x v="3"/>
    <x v="2"/>
    <n v="0"/>
    <n v="1902.1196239999999"/>
    <n v="2014.3232069999999"/>
    <n v="1961.9508040000001"/>
    <n v="1902.1196239999999"/>
  </r>
  <r>
    <n v="944592"/>
    <x v="8"/>
    <x v="18"/>
    <x v="3"/>
    <x v="3"/>
    <n v="2407.482188"/>
    <n v="0"/>
    <n v="2583.347749"/>
    <n v="2429.3802230000001"/>
    <n v="2407.482188"/>
  </r>
  <r>
    <n v="944593"/>
    <x v="8"/>
    <x v="19"/>
    <x v="0"/>
    <x v="0"/>
    <n v="34868.647558999997"/>
    <n v="0"/>
    <n v="47248.534"/>
    <n v="35072.586788000001"/>
    <n v="34868.647558999997"/>
  </r>
  <r>
    <n v="944594"/>
    <x v="8"/>
    <x v="19"/>
    <x v="0"/>
    <x v="1"/>
    <n v="31990.880174999998"/>
    <n v="0"/>
    <n v="34868.647558999997"/>
    <n v="32023.365919"/>
    <n v="31990.880174999998"/>
  </r>
  <r>
    <n v="944595"/>
    <x v="8"/>
    <x v="19"/>
    <x v="0"/>
    <x v="2"/>
    <n v="27725.232841000001"/>
    <n v="212.659042"/>
    <n v="31990.880174999998"/>
    <n v="28155.173642000002"/>
    <n v="27937.891883"/>
  </r>
  <r>
    <n v="944596"/>
    <x v="8"/>
    <x v="19"/>
    <x v="0"/>
    <x v="3"/>
    <n v="35018.342143000002"/>
    <n v="0"/>
    <n v="47248.534"/>
    <n v="35072.586788000001"/>
    <n v="35018.342143000002"/>
  </r>
  <r>
    <n v="944597"/>
    <x v="8"/>
    <x v="19"/>
    <x v="1"/>
    <x v="0"/>
    <n v="150967.88034599999"/>
    <n v="0"/>
    <n v="188252.07829999999"/>
    <n v="152898.33799500001"/>
    <n v="150967.88034599999"/>
  </r>
  <r>
    <n v="944598"/>
    <x v="8"/>
    <x v="19"/>
    <x v="1"/>
    <x v="1"/>
    <n v="140538.83131199999"/>
    <n v="0"/>
    <n v="150967.88034599999"/>
    <n v="142257.03365"/>
    <n v="140538.83131199999"/>
  </r>
  <r>
    <n v="944599"/>
    <x v="8"/>
    <x v="19"/>
    <x v="1"/>
    <x v="2"/>
    <n v="112345.132849"/>
    <n v="9037.4254959999998"/>
    <n v="140538.83131199999"/>
    <n v="128550.869001"/>
    <n v="121382.558345"/>
  </r>
  <r>
    <n v="944600"/>
    <x v="8"/>
    <x v="19"/>
    <x v="1"/>
    <x v="3"/>
    <n v="22439.114208999999"/>
    <n v="0"/>
    <n v="27725.232841000001"/>
    <n v="22518.434112999999"/>
    <n v="22439.114208999999"/>
  </r>
  <r>
    <n v="944601"/>
    <x v="8"/>
    <x v="19"/>
    <x v="2"/>
    <x v="0"/>
    <n v="26107.847577"/>
    <n v="0"/>
    <n v="30942.703850000002"/>
    <n v="27164.599709999999"/>
    <n v="26107.847577"/>
  </r>
  <r>
    <n v="944602"/>
    <x v="8"/>
    <x v="19"/>
    <x v="2"/>
    <x v="1"/>
    <n v="24309.43302"/>
    <n v="0"/>
    <n v="26107.847577"/>
    <n v="25154.911141"/>
    <n v="24309.43302"/>
  </r>
  <r>
    <n v="944603"/>
    <x v="8"/>
    <x v="19"/>
    <x v="2"/>
    <x v="2"/>
    <n v="4847.4155229999997"/>
    <n v="16261.64177"/>
    <n v="24309.43302"/>
    <n v="22989.430807000001"/>
    <n v="21109.057293000002"/>
  </r>
  <r>
    <n v="944604"/>
    <x v="8"/>
    <x v="19"/>
    <x v="2"/>
    <x v="3"/>
    <n v="97385.339628999995"/>
    <n v="0"/>
    <n v="112345.132849"/>
    <n v="98627.792128000001"/>
    <n v="97385.339628999995"/>
  </r>
  <r>
    <n v="944605"/>
    <x v="8"/>
    <x v="19"/>
    <x v="3"/>
    <x v="0"/>
    <n v="4229.8169969999999"/>
    <n v="0"/>
    <n v="4723.1782499999999"/>
    <n v="4441.6768259999999"/>
    <n v="4229.8169969999999"/>
  </r>
  <r>
    <n v="944606"/>
    <x v="8"/>
    <x v="19"/>
    <x v="3"/>
    <x v="1"/>
    <n v="3964.931936"/>
    <n v="0"/>
    <n v="4229.8169969999999"/>
    <n v="4156.2181810000002"/>
    <n v="3964.931936"/>
  </r>
  <r>
    <n v="944607"/>
    <x v="8"/>
    <x v="19"/>
    <x v="3"/>
    <x v="2"/>
    <n v="0"/>
    <n v="3568.475801"/>
    <n v="3964.931936"/>
    <n v="3861.8437060000001"/>
    <n v="3568.475801"/>
  </r>
  <r>
    <n v="944608"/>
    <x v="8"/>
    <x v="19"/>
    <x v="3"/>
    <x v="3"/>
    <n v="4508.3788729999997"/>
    <n v="0"/>
    <n v="4847.4155229999997"/>
    <n v="4558.5095579999997"/>
    <n v="4508.3788729999997"/>
  </r>
  <r>
    <n v="944609"/>
    <x v="8"/>
    <x v="20"/>
    <x v="0"/>
    <x v="0"/>
    <n v="7620.5954680000004"/>
    <n v="0"/>
    <n v="10429.681049999999"/>
    <n v="7741.9522429999997"/>
    <n v="7620.5954680000004"/>
  </r>
  <r>
    <n v="944610"/>
    <x v="8"/>
    <x v="20"/>
    <x v="0"/>
    <x v="1"/>
    <n v="6985.767014"/>
    <n v="0"/>
    <n v="7620.5954680000004"/>
    <n v="6998.7548779999997"/>
    <n v="6985.767014"/>
  </r>
  <r>
    <n v="944611"/>
    <x v="8"/>
    <x v="20"/>
    <x v="0"/>
    <x v="2"/>
    <n v="5430.3146079999997"/>
    <n v="446.95647400000001"/>
    <n v="6985.767014"/>
    <n v="6148.1735490000001"/>
    <n v="5877.2710820000002"/>
  </r>
  <r>
    <n v="944612"/>
    <x v="8"/>
    <x v="20"/>
    <x v="0"/>
    <x v="3"/>
    <n v="7711.0412070000002"/>
    <n v="0"/>
    <n v="10429.681049999999"/>
    <n v="7741.9522429999997"/>
    <n v="7711.0412070000002"/>
  </r>
  <r>
    <n v="944613"/>
    <x v="8"/>
    <x v="20"/>
    <x v="1"/>
    <x v="0"/>
    <n v="2437.0418719999998"/>
    <n v="0"/>
    <n v="3187.0985000000001"/>
    <n v="2588.5614019999998"/>
    <n v="2437.0418719999998"/>
  </r>
  <r>
    <n v="944614"/>
    <x v="8"/>
    <x v="20"/>
    <x v="1"/>
    <x v="1"/>
    <n v="2220.9069850000001"/>
    <n v="0"/>
    <n v="2437.0418719999998"/>
    <n v="2296.4245559999999"/>
    <n v="2220.9069850000001"/>
  </r>
  <r>
    <n v="944615"/>
    <x v="8"/>
    <x v="20"/>
    <x v="1"/>
    <x v="2"/>
    <n v="781.21900000000005"/>
    <n v="1034.6800040000001"/>
    <n v="2220.9069850000001"/>
    <n v="2031.4636190000001"/>
    <n v="1815.8990040000001"/>
  </r>
  <r>
    <n v="944616"/>
    <x v="8"/>
    <x v="20"/>
    <x v="1"/>
    <x v="3"/>
    <n v="4340.446355"/>
    <n v="0"/>
    <n v="5430.3146079999997"/>
    <n v="4410.5015240000002"/>
    <n v="4340.446355"/>
  </r>
  <r>
    <n v="944617"/>
    <x v="8"/>
    <x v="20"/>
    <x v="2"/>
    <x v="0"/>
    <n v="322.165235"/>
    <n v="0"/>
    <n v="389.78325000000001"/>
    <n v="342.19071500000001"/>
    <n v="322.165235"/>
  </r>
  <r>
    <n v="944618"/>
    <x v="8"/>
    <x v="20"/>
    <x v="2"/>
    <x v="1"/>
    <n v="300.04414300000002"/>
    <n v="0"/>
    <n v="322.165235"/>
    <n v="310.406204"/>
    <n v="300.04414300000002"/>
  </r>
  <r>
    <n v="944619"/>
    <x v="8"/>
    <x v="20"/>
    <x v="2"/>
    <x v="2"/>
    <n v="21.821158"/>
    <n v="234.741117"/>
    <n v="300.04414300000002"/>
    <n v="283.75174600000003"/>
    <n v="256.562274"/>
  </r>
  <r>
    <n v="944620"/>
    <x v="8"/>
    <x v="20"/>
    <x v="2"/>
    <x v="3"/>
    <n v="674.53352900000004"/>
    <n v="0"/>
    <n v="781.21900000000005"/>
    <n v="685.83216000000004"/>
    <n v="674.53352900000004"/>
  </r>
  <r>
    <n v="944621"/>
    <x v="8"/>
    <x v="20"/>
    <x v="3"/>
    <x v="0"/>
    <n v="7.610538"/>
    <n v="0"/>
    <n v="8.7024000000000008"/>
    <n v="8.1837370000000007"/>
    <n v="7.610538"/>
  </r>
  <r>
    <n v="944622"/>
    <x v="8"/>
    <x v="20"/>
    <x v="3"/>
    <x v="1"/>
    <n v="6.900576"/>
    <n v="0"/>
    <n v="7.610538"/>
    <n v="7.4781149999999998"/>
    <n v="6.900576"/>
  </r>
  <r>
    <n v="944623"/>
    <x v="8"/>
    <x v="20"/>
    <x v="3"/>
    <x v="2"/>
    <n v="0"/>
    <n v="6.0003570000000002"/>
    <n v="6.900576"/>
    <n v="6.7211610000000004"/>
    <n v="6.0003570000000002"/>
  </r>
  <r>
    <n v="944624"/>
    <x v="8"/>
    <x v="20"/>
    <x v="3"/>
    <x v="3"/>
    <n v="20.193228000000001"/>
    <n v="0"/>
    <n v="21.821158"/>
    <n v="20.520617000000001"/>
    <n v="20.193228000000001"/>
  </r>
  <r>
    <n v="944625"/>
    <x v="8"/>
    <x v="21"/>
    <x v="0"/>
    <x v="0"/>
    <n v="98914.267336999997"/>
    <n v="0"/>
    <n v="133926.81899999999"/>
    <n v="99413.877743999998"/>
    <n v="98914.267336999997"/>
  </r>
  <r>
    <n v="944626"/>
    <x v="8"/>
    <x v="21"/>
    <x v="0"/>
    <x v="1"/>
    <n v="90722.923158999998"/>
    <n v="0"/>
    <n v="98914.267336999997"/>
    <n v="90842.863121999995"/>
    <n v="90722.923158999998"/>
  </r>
  <r>
    <n v="944627"/>
    <x v="8"/>
    <x v="21"/>
    <x v="0"/>
    <x v="2"/>
    <n v="78991.137975000005"/>
    <n v="228.151554"/>
    <n v="90722.923158999998"/>
    <n v="79845.244672000001"/>
    <n v="79219.289529000001"/>
  </r>
  <r>
    <n v="944628"/>
    <x v="8"/>
    <x v="21"/>
    <x v="0"/>
    <x v="3"/>
    <n v="99270.552828"/>
    <n v="0"/>
    <n v="133926.81899999999"/>
    <n v="99413.877743999998"/>
    <n v="99270.552828"/>
  </r>
  <r>
    <n v="944629"/>
    <x v="8"/>
    <x v="21"/>
    <x v="1"/>
    <x v="0"/>
    <n v="49123.903417000001"/>
    <n v="0"/>
    <n v="61064.799299999999"/>
    <n v="49596.829990999999"/>
    <n v="49123.903417000001"/>
  </r>
  <r>
    <n v="944630"/>
    <x v="8"/>
    <x v="21"/>
    <x v="1"/>
    <x v="1"/>
    <n v="46105.358290999997"/>
    <n v="0"/>
    <n v="49123.903417000001"/>
    <n v="46289.454189999997"/>
    <n v="46105.358290999997"/>
  </r>
  <r>
    <n v="944631"/>
    <x v="8"/>
    <x v="21"/>
    <x v="1"/>
    <x v="2"/>
    <n v="35752.511542"/>
    <n v="4449.7675520000003"/>
    <n v="46105.358290999997"/>
    <n v="42172.571228000001"/>
    <n v="40202.279093999998"/>
  </r>
  <r>
    <n v="944632"/>
    <x v="8"/>
    <x v="21"/>
    <x v="1"/>
    <x v="3"/>
    <n v="63994.767161999996"/>
    <n v="0"/>
    <n v="78991.137975000005"/>
    <n v="64156.602263000001"/>
    <n v="63994.767161999996"/>
  </r>
  <r>
    <n v="944633"/>
    <x v="8"/>
    <x v="21"/>
    <x v="2"/>
    <x v="0"/>
    <n v="13526.888580000001"/>
    <n v="0"/>
    <n v="16141.423500000001"/>
    <n v="14170.555691"/>
    <n v="13526.888580000001"/>
  </r>
  <r>
    <n v="944634"/>
    <x v="8"/>
    <x v="21"/>
    <x v="2"/>
    <x v="1"/>
    <n v="12672.636887000001"/>
    <n v="0"/>
    <n v="13526.888580000001"/>
    <n v="13033.157147"/>
    <n v="12672.636887000001"/>
  </r>
  <r>
    <n v="944635"/>
    <x v="8"/>
    <x v="21"/>
    <x v="2"/>
    <x v="2"/>
    <n v="5250.9355020000003"/>
    <n v="5792.3465390000001"/>
    <n v="12672.636887000001"/>
    <n v="11984.512704000001"/>
    <n v="11043.282041"/>
  </r>
  <r>
    <n v="944636"/>
    <x v="8"/>
    <x v="21"/>
    <x v="2"/>
    <x v="3"/>
    <n v="30989.117742999999"/>
    <n v="0"/>
    <n v="35752.511542"/>
    <n v="31387.129882000001"/>
    <n v="30989.117742999999"/>
  </r>
  <r>
    <n v="944637"/>
    <x v="8"/>
    <x v="21"/>
    <x v="3"/>
    <x v="0"/>
    <n v="801.98418800000002"/>
    <n v="0"/>
    <n v="886.84760000000006"/>
    <n v="833.99148300000002"/>
    <n v="801.98418800000002"/>
  </r>
  <r>
    <n v="944638"/>
    <x v="8"/>
    <x v="21"/>
    <x v="3"/>
    <x v="1"/>
    <n v="760.31892500000004"/>
    <n v="0"/>
    <n v="801.98418800000002"/>
    <n v="788.02966300000003"/>
    <n v="760.31892500000004"/>
  </r>
  <r>
    <n v="944639"/>
    <x v="8"/>
    <x v="21"/>
    <x v="3"/>
    <x v="2"/>
    <n v="0"/>
    <n v="694.51353600000004"/>
    <n v="760.31892500000004"/>
    <n v="740.55063299999995"/>
    <n v="694.51353600000004"/>
  </r>
  <r>
    <n v="944640"/>
    <x v="8"/>
    <x v="21"/>
    <x v="3"/>
    <x v="3"/>
    <n v="4875.5179969999999"/>
    <n v="0"/>
    <n v="5250.9355020000003"/>
    <n v="4937.979746"/>
    <n v="4875.5179969999999"/>
  </r>
  <r>
    <n v="944641"/>
    <x v="8"/>
    <x v="22"/>
    <x v="0"/>
    <x v="0"/>
    <n v="1163810.7201410001"/>
    <n v="0"/>
    <n v="1575763.253"/>
    <n v="1169689.0627019999"/>
    <n v="1163810.7201410001"/>
  </r>
  <r>
    <n v="944642"/>
    <x v="8"/>
    <x v="22"/>
    <x v="0"/>
    <x v="1"/>
    <n v="1067432.569413"/>
    <n v="0"/>
    <n v="1163810.7201410001"/>
    <n v="1068843.765378"/>
    <n v="1067432.569413"/>
  </r>
  <r>
    <n v="944643"/>
    <x v="8"/>
    <x v="22"/>
    <x v="0"/>
    <x v="2"/>
    <n v="929398.11057000002"/>
    <n v="2684.3976240000002"/>
    <n v="1067432.569413"/>
    <n v="939447.40434100002"/>
    <n v="932082.50819299999"/>
  </r>
  <r>
    <n v="944644"/>
    <x v="8"/>
    <x v="22"/>
    <x v="0"/>
    <x v="3"/>
    <n v="1168002.72282"/>
    <n v="0"/>
    <n v="1575763.253"/>
    <n v="1169689.0627019999"/>
    <n v="1168002.72282"/>
  </r>
  <r>
    <n v="944645"/>
    <x v="8"/>
    <x v="22"/>
    <x v="1"/>
    <x v="0"/>
    <n v="303636.06138099998"/>
    <n v="0"/>
    <n v="378564.6483"/>
    <n v="307470.20734899997"/>
    <n v="303636.06138099998"/>
  </r>
  <r>
    <n v="944646"/>
    <x v="8"/>
    <x v="22"/>
    <x v="1"/>
    <x v="1"/>
    <n v="284403.71548499999"/>
    <n v="0"/>
    <n v="303636.06138099998"/>
    <n v="286116.26063999999"/>
    <n v="284403.71548499999"/>
  </r>
  <r>
    <n v="944647"/>
    <x v="8"/>
    <x v="22"/>
    <x v="1"/>
    <x v="2"/>
    <n v="216267.20625700001"/>
    <n v="26916.676774"/>
    <n v="284403.71548499999"/>
    <n v="260144.07855400001"/>
    <n v="243183.883031"/>
  </r>
  <r>
    <n v="944648"/>
    <x v="8"/>
    <x v="22"/>
    <x v="1"/>
    <x v="3"/>
    <n v="752347.55872199999"/>
    <n v="0"/>
    <n v="929398.11057000002"/>
    <n v="754857.14540499996"/>
    <n v="752347.55872199999"/>
  </r>
  <r>
    <n v="944649"/>
    <x v="8"/>
    <x v="22"/>
    <x v="2"/>
    <x v="0"/>
    <n v="84846.654223999998"/>
    <n v="0"/>
    <n v="102003.60400000001"/>
    <n v="89548.963952000006"/>
    <n v="84846.654223999998"/>
  </r>
  <r>
    <n v="944650"/>
    <x v="8"/>
    <x v="22"/>
    <x v="2"/>
    <x v="1"/>
    <n v="79488.408119"/>
    <n v="0"/>
    <n v="84846.654223999998"/>
    <n v="81749.751344999997"/>
    <n v="79488.408119"/>
  </r>
  <r>
    <n v="944651"/>
    <x v="8"/>
    <x v="22"/>
    <x v="2"/>
    <x v="2"/>
    <n v="31757.314318000001"/>
    <n v="35031.732844999999"/>
    <n v="79488.408119"/>
    <n v="75172.187558999998"/>
    <n v="66789.047162999996"/>
  </r>
  <r>
    <n v="944652"/>
    <x v="8"/>
    <x v="22"/>
    <x v="2"/>
    <x v="3"/>
    <n v="186947.754094"/>
    <n v="0"/>
    <n v="216267.20625700001"/>
    <n v="189860.980373"/>
    <n v="186947.754094"/>
  </r>
  <r>
    <n v="944653"/>
    <x v="8"/>
    <x v="22"/>
    <x v="3"/>
    <x v="0"/>
    <n v="5190.3333560000001"/>
    <n v="0"/>
    <n v="5739.5578999999998"/>
    <n v="5397.4802490000002"/>
    <n v="5190.3333560000001"/>
  </r>
  <r>
    <n v="944654"/>
    <x v="8"/>
    <x v="22"/>
    <x v="3"/>
    <x v="1"/>
    <n v="4920.6814029999996"/>
    <n v="0"/>
    <n v="5190.3333560000001"/>
    <n v="5100.0215550000003"/>
    <n v="4920.6814029999996"/>
  </r>
  <r>
    <n v="944655"/>
    <x v="8"/>
    <x v="22"/>
    <x v="3"/>
    <x v="2"/>
    <n v="0"/>
    <n v="4199.0493219999998"/>
    <n v="4920.6814029999996"/>
    <n v="4792.7436870000001"/>
    <n v="4199.0493219999998"/>
  </r>
  <r>
    <n v="944656"/>
    <x v="8"/>
    <x v="22"/>
    <x v="3"/>
    <x v="3"/>
    <n v="29486.813813000001"/>
    <n v="0"/>
    <n v="31757.314318000001"/>
    <n v="29864.578384"/>
    <n v="29486.813813000001"/>
  </r>
  <r>
    <n v="944657"/>
    <x v="8"/>
    <x v="23"/>
    <x v="0"/>
    <x v="0"/>
    <n v="93.662819999999996"/>
    <n v="0"/>
    <n v="126.17919999999999"/>
    <n v="93.662819999999996"/>
    <n v="93.662819999999996"/>
  </r>
  <r>
    <n v="944658"/>
    <x v="8"/>
    <x v="23"/>
    <x v="0"/>
    <x v="1"/>
    <n v="85.891789000000003"/>
    <n v="0"/>
    <n v="93.662819999999996"/>
    <n v="86.019934000000006"/>
    <n v="85.891789000000003"/>
  </r>
  <r>
    <n v="944659"/>
    <x v="8"/>
    <x v="23"/>
    <x v="0"/>
    <x v="2"/>
    <n v="74.240851000000006"/>
    <n v="0.47750399999999998"/>
    <n v="85.891789000000003"/>
    <n v="75.593362999999997"/>
    <n v="74.718355000000003"/>
  </r>
  <r>
    <n v="944660"/>
    <x v="8"/>
    <x v="23"/>
    <x v="0"/>
    <x v="3"/>
    <n v="93.662819999999996"/>
    <n v="0"/>
    <n v="126.17919999999999"/>
    <n v="93.662819999999996"/>
    <n v="93.662819999999996"/>
  </r>
  <r>
    <n v="944661"/>
    <x v="8"/>
    <x v="23"/>
    <x v="1"/>
    <x v="0"/>
    <n v="49.659703"/>
    <n v="0"/>
    <n v="61.867550000000001"/>
    <n v="50.248823999999999"/>
    <n v="49.659703"/>
  </r>
  <r>
    <n v="944662"/>
    <x v="8"/>
    <x v="23"/>
    <x v="1"/>
    <x v="1"/>
    <n v="46.584924000000001"/>
    <n v="0"/>
    <n v="49.659703"/>
    <n v="46.794338000000003"/>
    <n v="46.584924000000001"/>
  </r>
  <r>
    <n v="944663"/>
    <x v="8"/>
    <x v="23"/>
    <x v="1"/>
    <x v="2"/>
    <n v="37.380519999999997"/>
    <n v="4.0850280000000003"/>
    <n v="46.584924000000001"/>
    <n v="42.611229999999999"/>
    <n v="41.465547999999998"/>
  </r>
  <r>
    <n v="944664"/>
    <x v="8"/>
    <x v="23"/>
    <x v="1"/>
    <x v="3"/>
    <n v="60.111156000000001"/>
    <n v="0"/>
    <n v="74.240851000000006"/>
    <n v="60.298419000000003"/>
    <n v="60.111156000000001"/>
  </r>
  <r>
    <n v="944665"/>
    <x v="8"/>
    <x v="23"/>
    <x v="2"/>
    <x v="0"/>
    <n v="7.6888800000000002"/>
    <n v="0"/>
    <n v="9.0730000000000004"/>
    <n v="7.9651870000000002"/>
    <n v="7.6888800000000002"/>
  </r>
  <r>
    <n v="944666"/>
    <x v="8"/>
    <x v="23"/>
    <x v="2"/>
    <x v="1"/>
    <n v="7.2591400000000004"/>
    <n v="0"/>
    <n v="7.6888800000000002"/>
    <n v="7.4082359999999996"/>
    <n v="7.2591400000000004"/>
  </r>
  <r>
    <n v="944667"/>
    <x v="8"/>
    <x v="23"/>
    <x v="2"/>
    <x v="2"/>
    <n v="3.1660620000000002"/>
    <n v="3.0447259999999998"/>
    <n v="7.2591400000000004"/>
    <n v="6.8649690000000003"/>
    <n v="6.210788"/>
  </r>
  <r>
    <n v="944668"/>
    <x v="8"/>
    <x v="23"/>
    <x v="2"/>
    <x v="3"/>
    <n v="32.502327000000001"/>
    <n v="0"/>
    <n v="37.380519999999997"/>
    <n v="32.816358000000001"/>
    <n v="32.502327000000001"/>
  </r>
  <r>
    <n v="944669"/>
    <x v="8"/>
    <x v="23"/>
    <x v="3"/>
    <x v="0"/>
    <n v="76.558228999999997"/>
    <n v="0"/>
    <n v="88.387200000000007"/>
    <n v="83.119322999999994"/>
    <n v="76.558228999999997"/>
  </r>
  <r>
    <n v="944670"/>
    <x v="8"/>
    <x v="23"/>
    <x v="3"/>
    <x v="1"/>
    <n v="72.963300000000004"/>
    <n v="0"/>
    <n v="76.558228999999997"/>
    <n v="75.226114999999993"/>
    <n v="72.963300000000004"/>
  </r>
  <r>
    <n v="944671"/>
    <x v="8"/>
    <x v="23"/>
    <x v="3"/>
    <x v="2"/>
    <n v="0"/>
    <n v="71.049644000000001"/>
    <n v="72.963300000000004"/>
    <n v="71.066254000000001"/>
    <n v="71.049644000000001"/>
  </r>
  <r>
    <n v="944672"/>
    <x v="8"/>
    <x v="23"/>
    <x v="3"/>
    <x v="3"/>
    <n v="2.8694459999999999"/>
    <n v="0"/>
    <n v="3.1660620000000002"/>
    <n v="2.9773649999999998"/>
    <n v="2.8694459999999999"/>
  </r>
  <r>
    <n v="944673"/>
    <x v="8"/>
    <x v="24"/>
    <x v="0"/>
    <x v="0"/>
    <n v="1659.1699570000001"/>
    <n v="0"/>
    <n v="2235.1743999999999"/>
    <n v="1659.1699570000001"/>
    <n v="1659.1699570000001"/>
  </r>
  <r>
    <n v="944674"/>
    <x v="8"/>
    <x v="24"/>
    <x v="0"/>
    <x v="1"/>
    <n v="1521.5116820000001"/>
    <n v="0"/>
    <n v="1659.1699570000001"/>
    <n v="1523.7816889999999"/>
    <n v="1521.5116820000001"/>
  </r>
  <r>
    <n v="944675"/>
    <x v="8"/>
    <x v="24"/>
    <x v="0"/>
    <x v="2"/>
    <n v="1315.12365"/>
    <n v="8.4586439999999996"/>
    <n v="1521.5116820000001"/>
    <n v="1339.0824319999999"/>
    <n v="1323.582294"/>
  </r>
  <r>
    <n v="944676"/>
    <x v="8"/>
    <x v="24"/>
    <x v="0"/>
    <x v="3"/>
    <n v="1659.1699570000001"/>
    <n v="0"/>
    <n v="2235.1743999999999"/>
    <n v="1659.1699570000001"/>
    <n v="1659.1699570000001"/>
  </r>
  <r>
    <n v="944677"/>
    <x v="8"/>
    <x v="24"/>
    <x v="1"/>
    <x v="0"/>
    <n v="1192.363192"/>
    <n v="0"/>
    <n v="1486.65885"/>
    <n v="1207.464318"/>
    <n v="1192.363192"/>
  </r>
  <r>
    <n v="944678"/>
    <x v="8"/>
    <x v="24"/>
    <x v="1"/>
    <x v="1"/>
    <n v="1103.4020049999999"/>
    <n v="0"/>
    <n v="1192.363192"/>
    <n v="1123.563836"/>
    <n v="1103.4020049999999"/>
  </r>
  <r>
    <n v="944679"/>
    <x v="8"/>
    <x v="24"/>
    <x v="1"/>
    <x v="2"/>
    <n v="832.657106"/>
    <n v="90.994662000000005"/>
    <n v="1103.4020049999999"/>
    <n v="1009.2818140000001"/>
    <n v="923.65176899999994"/>
  </r>
  <r>
    <n v="944680"/>
    <x v="8"/>
    <x v="24"/>
    <x v="1"/>
    <x v="3"/>
    <n v="1064.566067"/>
    <n v="0"/>
    <n v="1315.12365"/>
    <n v="1068.143429"/>
    <n v="1064.566067"/>
  </r>
  <r>
    <n v="944681"/>
    <x v="8"/>
    <x v="24"/>
    <x v="2"/>
    <x v="0"/>
    <n v="7239.0961230000003"/>
    <n v="0"/>
    <n v="8625.4689999999991"/>
    <n v="7572.2992350000004"/>
    <n v="7239.0961230000003"/>
  </r>
  <r>
    <n v="944682"/>
    <x v="8"/>
    <x v="24"/>
    <x v="2"/>
    <x v="1"/>
    <n v="6763.7894489999999"/>
    <n v="0"/>
    <n v="7239.0961230000003"/>
    <n v="6974.8691140000001"/>
    <n v="6763.7894489999999"/>
  </r>
  <r>
    <n v="944683"/>
    <x v="8"/>
    <x v="24"/>
    <x v="2"/>
    <x v="2"/>
    <n v="2541.5358329999999"/>
    <n v="2444.134188"/>
    <n v="6763.7894489999999"/>
    <n v="6396.5156820000002"/>
    <n v="4985.6700209999999"/>
  </r>
  <r>
    <n v="944684"/>
    <x v="8"/>
    <x v="24"/>
    <x v="2"/>
    <x v="3"/>
    <n v="722.03453100000002"/>
    <n v="0"/>
    <n v="832.657106"/>
    <n v="730.98967400000004"/>
    <n v="722.03453100000002"/>
  </r>
  <r>
    <n v="944685"/>
    <x v="8"/>
    <x v="24"/>
    <x v="3"/>
    <x v="0"/>
    <n v="158.49600599999999"/>
    <n v="0"/>
    <n v="183.56960000000001"/>
    <n v="172.62885199999999"/>
    <n v="158.49600599999999"/>
  </r>
  <r>
    <n v="944686"/>
    <x v="8"/>
    <x v="24"/>
    <x v="3"/>
    <x v="1"/>
    <n v="151.05354199999999"/>
    <n v="0"/>
    <n v="158.49600599999999"/>
    <n v="155.73817500000001"/>
    <n v="151.05354199999999"/>
  </r>
  <r>
    <n v="944687"/>
    <x v="8"/>
    <x v="24"/>
    <x v="3"/>
    <x v="2"/>
    <n v="0"/>
    <n v="147.09176299999999"/>
    <n v="151.05354199999999"/>
    <n v="147.12615"/>
    <n v="147.09176299999999"/>
  </r>
  <r>
    <n v="944688"/>
    <x v="8"/>
    <x v="24"/>
    <x v="3"/>
    <x v="3"/>
    <n v="2301.2477389999999"/>
    <n v="0"/>
    <n v="2541.5358329999999"/>
    <n v="2390.060297"/>
    <n v="2301.2477389999999"/>
  </r>
  <r>
    <n v="944689"/>
    <x v="8"/>
    <x v="25"/>
    <x v="0"/>
    <x v="0"/>
    <n v="3377.8745549999999"/>
    <n v="0"/>
    <n v="4580.79"/>
    <n v="3400.3204169999999"/>
    <n v="3377.8745549999999"/>
  </r>
  <r>
    <n v="944690"/>
    <x v="8"/>
    <x v="25"/>
    <x v="0"/>
    <x v="1"/>
    <n v="3099.0417170000001"/>
    <n v="0"/>
    <n v="3377.8745549999999"/>
    <n v="3102.2399909999999"/>
    <n v="3099.0417170000001"/>
  </r>
  <r>
    <n v="944691"/>
    <x v="8"/>
    <x v="25"/>
    <x v="0"/>
    <x v="2"/>
    <n v="2556.4016459999998"/>
    <n v="145.87405799999999"/>
    <n v="3099.0417170000001"/>
    <n v="2727.4666149999998"/>
    <n v="2702.2757040000001"/>
  </r>
  <r>
    <n v="944692"/>
    <x v="8"/>
    <x v="25"/>
    <x v="0"/>
    <x v="3"/>
    <n v="3394.2822890000002"/>
    <n v="0"/>
    <n v="4580.79"/>
    <n v="3400.3204169999999"/>
    <n v="3394.2822890000002"/>
  </r>
  <r>
    <n v="944693"/>
    <x v="8"/>
    <x v="25"/>
    <x v="1"/>
    <x v="0"/>
    <n v="2265.2958939999999"/>
    <n v="0"/>
    <n v="2827.0852500000001"/>
    <n v="2296.1586400000001"/>
    <n v="2265.2958939999999"/>
  </r>
  <r>
    <n v="944694"/>
    <x v="8"/>
    <x v="25"/>
    <x v="1"/>
    <x v="1"/>
    <n v="2132.1154529999999"/>
    <n v="0"/>
    <n v="2265.2958939999999"/>
    <n v="2134.5883210000002"/>
    <n v="2132.1154529999999"/>
  </r>
  <r>
    <n v="944695"/>
    <x v="8"/>
    <x v="25"/>
    <x v="1"/>
    <x v="2"/>
    <n v="1399.290884"/>
    <n v="539.21455700000001"/>
    <n v="2132.1154529999999"/>
    <n v="1950.246005"/>
    <n v="1938.505441"/>
  </r>
  <r>
    <n v="944696"/>
    <x v="8"/>
    <x v="25"/>
    <x v="1"/>
    <x v="3"/>
    <n v="2069.419813"/>
    <n v="0"/>
    <n v="2556.4016459999998"/>
    <n v="2076.3094169999999"/>
    <n v="2069.419813"/>
  </r>
  <r>
    <n v="944697"/>
    <x v="8"/>
    <x v="25"/>
    <x v="2"/>
    <x v="0"/>
    <n v="2092.5880480000001"/>
    <n v="0"/>
    <n v="2533.6350000000002"/>
    <n v="2224.2781669999999"/>
    <n v="2092.5880480000001"/>
  </r>
  <r>
    <n v="944698"/>
    <x v="8"/>
    <x v="25"/>
    <x v="2"/>
    <x v="1"/>
    <n v="2001.0942500000001"/>
    <n v="0"/>
    <n v="2092.5880480000001"/>
    <n v="2016.208584"/>
    <n v="2001.0942500000001"/>
  </r>
  <r>
    <n v="944699"/>
    <x v="8"/>
    <x v="25"/>
    <x v="2"/>
    <x v="2"/>
    <n v="206.29304300000001"/>
    <n v="1677.799685"/>
    <n v="2001.0942500000001"/>
    <n v="1892.4348319999999"/>
    <n v="1884.092729"/>
  </r>
  <r>
    <n v="944700"/>
    <x v="8"/>
    <x v="25"/>
    <x v="2"/>
    <x v="3"/>
    <n v="1212.6267210000001"/>
    <n v="0"/>
    <n v="1399.290884"/>
    <n v="1228.437467"/>
    <n v="1212.6267210000001"/>
  </r>
  <r>
    <n v="944701"/>
    <x v="8"/>
    <x v="25"/>
    <x v="3"/>
    <x v="0"/>
    <n v="36.576917999999999"/>
    <n v="0"/>
    <n v="47.22025"/>
    <n v="44.405923000000001"/>
    <n v="36.576917999999999"/>
  </r>
  <r>
    <n v="944702"/>
    <x v="8"/>
    <x v="25"/>
    <x v="3"/>
    <x v="1"/>
    <n v="35.934381999999999"/>
    <n v="0"/>
    <n v="36.576917999999999"/>
    <n v="35.940480000000001"/>
    <n v="35.934381999999999"/>
  </r>
  <r>
    <n v="944703"/>
    <x v="8"/>
    <x v="25"/>
    <x v="3"/>
    <x v="2"/>
    <n v="0"/>
    <n v="35.000030000000002"/>
    <n v="35.934381999999999"/>
    <n v="35.000087999999998"/>
    <n v="35.000030000000002"/>
  </r>
  <r>
    <n v="944704"/>
    <x v="8"/>
    <x v="25"/>
    <x v="3"/>
    <x v="3"/>
    <n v="187.763936"/>
    <n v="0"/>
    <n v="206.29304300000001"/>
    <n v="193.99797799999999"/>
    <n v="187.763936"/>
  </r>
  <r>
    <n v="944705"/>
    <x v="8"/>
    <x v="26"/>
    <x v="0"/>
    <x v="0"/>
    <n v="47949.382074000001"/>
    <n v="0"/>
    <n v="65083.296000000002"/>
    <n v="48311.330621000001"/>
    <n v="47949.382074000001"/>
  </r>
  <r>
    <n v="944706"/>
    <x v="8"/>
    <x v="26"/>
    <x v="0"/>
    <x v="1"/>
    <n v="44000.334196999996"/>
    <n v="0"/>
    <n v="47949.382074000001"/>
    <n v="44036.712497"/>
    <n v="44000.334196999996"/>
  </r>
  <r>
    <n v="944707"/>
    <x v="8"/>
    <x v="26"/>
    <x v="0"/>
    <x v="2"/>
    <n v="37465.271734000002"/>
    <n v="939.638735"/>
    <n v="44000.334196999996"/>
    <n v="38724.694127000002"/>
    <n v="38404.910469000002"/>
  </r>
  <r>
    <n v="944708"/>
    <x v="8"/>
    <x v="26"/>
    <x v="0"/>
    <x v="3"/>
    <n v="48150.136401000003"/>
    <n v="0"/>
    <n v="65083.296000000002"/>
    <n v="48311.330621000001"/>
    <n v="48150.136401000003"/>
  </r>
  <r>
    <n v="944709"/>
    <x v="8"/>
    <x v="26"/>
    <x v="1"/>
    <x v="0"/>
    <n v="135289.52194999999"/>
    <n v="0"/>
    <n v="170686.75630000001"/>
    <n v="138631.783467"/>
    <n v="135289.52194999999"/>
  </r>
  <r>
    <n v="944710"/>
    <x v="8"/>
    <x v="26"/>
    <x v="1"/>
    <x v="1"/>
    <n v="126327.451764"/>
    <n v="0"/>
    <n v="135289.52194999999"/>
    <n v="127483.316533"/>
    <n v="126327.451764"/>
  </r>
  <r>
    <n v="944711"/>
    <x v="8"/>
    <x v="26"/>
    <x v="1"/>
    <x v="2"/>
    <n v="90593.546340999994"/>
    <n v="19594.3272"/>
    <n v="126327.451764"/>
    <n v="115551.720128"/>
    <n v="110187.87354"/>
  </r>
  <r>
    <n v="944712"/>
    <x v="8"/>
    <x v="26"/>
    <x v="1"/>
    <x v="3"/>
    <n v="30037.571638000001"/>
    <n v="0"/>
    <n v="37465.271734000002"/>
    <n v="30429.293702999999"/>
    <n v="30037.571638000001"/>
  </r>
  <r>
    <n v="944713"/>
    <x v="8"/>
    <x v="26"/>
    <x v="2"/>
    <x v="0"/>
    <n v="8234.837082"/>
    <n v="0"/>
    <n v="9584.8724000000002"/>
    <n v="8414.5594799999999"/>
    <n v="8234.837082"/>
  </r>
  <r>
    <n v="944714"/>
    <x v="8"/>
    <x v="26"/>
    <x v="2"/>
    <x v="1"/>
    <n v="7634.1987870000003"/>
    <n v="0"/>
    <n v="8234.837082"/>
    <n v="7934.2655279999999"/>
    <n v="7634.1987870000003"/>
  </r>
  <r>
    <n v="944715"/>
    <x v="8"/>
    <x v="26"/>
    <x v="2"/>
    <x v="2"/>
    <n v="1619.40344"/>
    <n v="4679.3119379999998"/>
    <n v="7634.1987870000003"/>
    <n v="7219.6617930000002"/>
    <n v="6298.7153770000004"/>
  </r>
  <r>
    <n v="944716"/>
    <x v="8"/>
    <x v="26"/>
    <x v="2"/>
    <x v="3"/>
    <n v="78730.963799000005"/>
    <n v="0"/>
    <n v="90593.546340999994"/>
    <n v="79532.074332000004"/>
    <n v="78730.963799000005"/>
  </r>
  <r>
    <n v="944717"/>
    <x v="8"/>
    <x v="26"/>
    <x v="3"/>
    <x v="0"/>
    <n v="443.06126799999998"/>
    <n v="0"/>
    <n v="471.15839999999997"/>
    <n v="443.077359"/>
    <n v="443.06126799999998"/>
  </r>
  <r>
    <n v="944718"/>
    <x v="8"/>
    <x v="26"/>
    <x v="3"/>
    <x v="1"/>
    <n v="427.89426800000001"/>
    <n v="0"/>
    <n v="443.06126799999998"/>
    <n v="435.35200200000003"/>
    <n v="427.89426800000001"/>
  </r>
  <r>
    <n v="944719"/>
    <x v="8"/>
    <x v="26"/>
    <x v="3"/>
    <x v="2"/>
    <n v="0"/>
    <n v="396.12008400000002"/>
    <n v="427.89426800000001"/>
    <n v="416.76901700000002"/>
    <n v="396.12008400000002"/>
  </r>
  <r>
    <n v="944720"/>
    <x v="8"/>
    <x v="26"/>
    <x v="3"/>
    <x v="3"/>
    <n v="1522.8265040000001"/>
    <n v="0"/>
    <n v="1619.40344"/>
    <n v="1522.8869950000001"/>
    <n v="1522.8265040000001"/>
  </r>
  <r>
    <n v="944721"/>
    <x v="8"/>
    <x v="27"/>
    <x v="0"/>
    <x v="0"/>
    <n v="83051.768353000007"/>
    <n v="0"/>
    <n v="112728.936"/>
    <n v="83678.689192999998"/>
    <n v="83051.768353000007"/>
  </r>
  <r>
    <n v="944722"/>
    <x v="8"/>
    <x v="27"/>
    <x v="0"/>
    <x v="1"/>
    <n v="76211.734230999995"/>
    <n v="0"/>
    <n v="83051.768353000007"/>
    <n v="76274.744055000003"/>
    <n v="76211.734230999995"/>
  </r>
  <r>
    <n v="944723"/>
    <x v="8"/>
    <x v="27"/>
    <x v="0"/>
    <x v="2"/>
    <n v="64892.537396"/>
    <n v="1627.521673"/>
    <n v="76211.734230999995"/>
    <n v="67073.947297000006"/>
    <n v="66520.059068999995"/>
  </r>
  <r>
    <n v="944724"/>
    <x v="8"/>
    <x v="27"/>
    <x v="0"/>
    <x v="3"/>
    <n v="83399.489243999997"/>
    <n v="0"/>
    <n v="112728.936"/>
    <n v="83678.689192999998"/>
    <n v="83399.489243999997"/>
  </r>
  <r>
    <n v="944725"/>
    <x v="8"/>
    <x v="27"/>
    <x v="1"/>
    <x v="0"/>
    <n v="81715.697876000006"/>
    <n v="0"/>
    <n v="103788.31165"/>
    <n v="84296.866722000006"/>
    <n v="81715.697876000006"/>
  </r>
  <r>
    <n v="944726"/>
    <x v="8"/>
    <x v="27"/>
    <x v="1"/>
    <x v="1"/>
    <n v="76255.573705999996"/>
    <n v="0"/>
    <n v="81715.697876000006"/>
    <n v="77000.702107999998"/>
    <n v="76255.573705999996"/>
  </r>
  <r>
    <n v="944727"/>
    <x v="8"/>
    <x v="27"/>
    <x v="1"/>
    <x v="2"/>
    <n v="53876.197053000004"/>
    <n v="11652.792896999999"/>
    <n v="76255.573705999996"/>
    <n v="69750.973268999995"/>
    <n v="65528.989951000003"/>
  </r>
  <r>
    <n v="944728"/>
    <x v="8"/>
    <x v="27"/>
    <x v="1"/>
    <x v="3"/>
    <n v="51915.326868999997"/>
    <n v="0"/>
    <n v="64892.537396"/>
    <n v="52705.718872999998"/>
    <n v="51915.326868999997"/>
  </r>
  <r>
    <n v="944729"/>
    <x v="8"/>
    <x v="27"/>
    <x v="2"/>
    <x v="0"/>
    <n v="4988.6802090000001"/>
    <n v="0"/>
    <n v="5841.7031999999999"/>
    <n v="5128.4312389999996"/>
    <n v="4988.6802090000001"/>
  </r>
  <r>
    <n v="944730"/>
    <x v="8"/>
    <x v="27"/>
    <x v="2"/>
    <x v="1"/>
    <n v="4624.8123699999996"/>
    <n v="0"/>
    <n v="4988.6802090000001"/>
    <n v="4806.5933809999997"/>
    <n v="4624.8123699999996"/>
  </r>
  <r>
    <n v="944731"/>
    <x v="8"/>
    <x v="27"/>
    <x v="2"/>
    <x v="2"/>
    <n v="963.16981499999997"/>
    <n v="2783.1063600000002"/>
    <n v="4624.8123699999996"/>
    <n v="4373.685058"/>
    <n v="3746.276175"/>
  </r>
  <r>
    <n v="944732"/>
    <x v="8"/>
    <x v="27"/>
    <x v="2"/>
    <x v="3"/>
    <n v="46706.577036000002"/>
    <n v="0"/>
    <n v="53876.197053000004"/>
    <n v="47297.913393000003"/>
    <n v="46706.577036000002"/>
  </r>
  <r>
    <n v="944733"/>
    <x v="8"/>
    <x v="27"/>
    <x v="3"/>
    <x v="0"/>
    <n v="266.803608"/>
    <n v="0"/>
    <n v="283.72320000000002"/>
    <n v="266.81329699999998"/>
    <n v="266.803608"/>
  </r>
  <r>
    <n v="944734"/>
    <x v="8"/>
    <x v="27"/>
    <x v="3"/>
    <x v="1"/>
    <n v="257.67030999999997"/>
    <n v="0"/>
    <n v="266.803608"/>
    <n v="262.161225"/>
    <n v="257.67030999999997"/>
  </r>
  <r>
    <n v="944735"/>
    <x v="8"/>
    <x v="27"/>
    <x v="3"/>
    <x v="2"/>
    <n v="0"/>
    <n v="235.063861"/>
    <n v="257.67030999999997"/>
    <n v="250.97088199999999"/>
    <n v="235.063861"/>
  </r>
  <r>
    <n v="944736"/>
    <x v="8"/>
    <x v="27"/>
    <x v="3"/>
    <x v="3"/>
    <n v="905.72891600000003"/>
    <n v="0"/>
    <n v="963.16981499999997"/>
    <n v="905.76489400000003"/>
    <n v="905.72891600000003"/>
  </r>
  <r>
    <n v="944737"/>
    <x v="8"/>
    <x v="28"/>
    <x v="0"/>
    <x v="0"/>
    <n v="1843.9762310000001"/>
    <n v="0"/>
    <n v="2484.1388000000002"/>
    <n v="1843.9762310000001"/>
    <n v="1843.9762310000001"/>
  </r>
  <r>
    <n v="944738"/>
    <x v="8"/>
    <x v="28"/>
    <x v="0"/>
    <x v="1"/>
    <n v="1692.873611"/>
    <n v="0"/>
    <n v="1843.9762310000001"/>
    <n v="1693.507771"/>
    <n v="1692.873611"/>
  </r>
  <r>
    <n v="944739"/>
    <x v="8"/>
    <x v="28"/>
    <x v="0"/>
    <x v="2"/>
    <n v="1436.6075510000001"/>
    <n v="35.94614"/>
    <n v="1692.873611"/>
    <n v="1489.8980650000001"/>
    <n v="1472.5536910000001"/>
  </r>
  <r>
    <n v="944740"/>
    <x v="8"/>
    <x v="28"/>
    <x v="0"/>
    <x v="3"/>
    <n v="1843.9762310000001"/>
    <n v="0"/>
    <n v="2484.1388000000002"/>
    <n v="1843.9762310000001"/>
    <n v="1843.9762310000001"/>
  </r>
  <r>
    <n v="944741"/>
    <x v="8"/>
    <x v="28"/>
    <x v="1"/>
    <x v="0"/>
    <n v="2010.1725019999999"/>
    <n v="0"/>
    <n v="2504.3261000000002"/>
    <n v="2034.0136580000001"/>
    <n v="2010.1725019999999"/>
  </r>
  <r>
    <n v="944742"/>
    <x v="8"/>
    <x v="28"/>
    <x v="1"/>
    <x v="1"/>
    <n v="1893.7469610000001"/>
    <n v="0"/>
    <n v="2010.1725019999999"/>
    <n v="1894.1855479999999"/>
    <n v="1893.7469610000001"/>
  </r>
  <r>
    <n v="944743"/>
    <x v="8"/>
    <x v="28"/>
    <x v="1"/>
    <x v="2"/>
    <n v="1599.487245"/>
    <n v="125.29808199999999"/>
    <n v="1893.7469610000001"/>
    <n v="1732.210345"/>
    <n v="1724.7853279999999"/>
  </r>
  <r>
    <n v="944744"/>
    <x v="8"/>
    <x v="28"/>
    <x v="1"/>
    <x v="3"/>
    <n v="1158.1625300000001"/>
    <n v="0"/>
    <n v="1436.6075510000001"/>
    <n v="1166.812653"/>
    <n v="1158.1625300000001"/>
  </r>
  <r>
    <n v="944745"/>
    <x v="8"/>
    <x v="28"/>
    <x v="2"/>
    <x v="0"/>
    <n v="719.03592900000001"/>
    <n v="0"/>
    <n v="844.76"/>
    <n v="741.61480400000005"/>
    <n v="719.03592900000001"/>
  </r>
  <r>
    <n v="944746"/>
    <x v="8"/>
    <x v="28"/>
    <x v="2"/>
    <x v="1"/>
    <n v="687.912646"/>
    <n v="0"/>
    <n v="719.03592900000001"/>
    <n v="692.79111699999999"/>
    <n v="687.912646"/>
  </r>
  <r>
    <n v="944747"/>
    <x v="8"/>
    <x v="28"/>
    <x v="2"/>
    <x v="2"/>
    <n v="115.84311599999999"/>
    <n v="327.38995399999999"/>
    <n v="687.912646"/>
    <n v="650.558989"/>
    <n v="443.23307"/>
  </r>
  <r>
    <n v="944748"/>
    <x v="8"/>
    <x v="28"/>
    <x v="2"/>
    <x v="3"/>
    <n v="1388.462565"/>
    <n v="0"/>
    <n v="1599.487245"/>
    <n v="1404.1898530000001"/>
    <n v="1388.462565"/>
  </r>
  <r>
    <n v="944749"/>
    <x v="8"/>
    <x v="28"/>
    <x v="3"/>
    <x v="0"/>
    <n v="198.744731"/>
    <n v="0"/>
    <n v="222.39400000000001"/>
    <n v="209.139318"/>
    <n v="198.744731"/>
  </r>
  <r>
    <n v="944750"/>
    <x v="8"/>
    <x v="28"/>
    <x v="3"/>
    <x v="1"/>
    <n v="135.575705"/>
    <n v="0"/>
    <n v="198.744731"/>
    <n v="195.286573"/>
    <n v="135.575705"/>
  </r>
  <r>
    <n v="944751"/>
    <x v="8"/>
    <x v="28"/>
    <x v="3"/>
    <x v="2"/>
    <n v="0"/>
    <n v="132.04567900000001"/>
    <n v="135.575705"/>
    <n v="132.050736"/>
    <n v="132.04567900000001"/>
  </r>
  <r>
    <n v="944752"/>
    <x v="8"/>
    <x v="28"/>
    <x v="3"/>
    <x v="3"/>
    <n v="107.28676299999999"/>
    <n v="0"/>
    <n v="115.84311599999999"/>
    <n v="108.938866"/>
    <n v="107.28676299999999"/>
  </r>
  <r>
    <n v="944753"/>
    <x v="8"/>
    <x v="29"/>
    <x v="0"/>
    <x v="0"/>
    <n v="22620.153590000002"/>
    <n v="0"/>
    <n v="30535.419000000002"/>
    <n v="22666.441524000002"/>
    <n v="22620.153590000002"/>
  </r>
  <r>
    <n v="944754"/>
    <x v="8"/>
    <x v="29"/>
    <x v="0"/>
    <x v="1"/>
    <n v="20746.906671000001"/>
    <n v="0"/>
    <n v="22620.153590000002"/>
    <n v="20774.349056999999"/>
    <n v="20746.906671000001"/>
  </r>
  <r>
    <n v="944755"/>
    <x v="8"/>
    <x v="29"/>
    <x v="0"/>
    <x v="2"/>
    <n v="18079.240777999999"/>
    <n v="60.062862000000003"/>
    <n v="20746.906671000001"/>
    <n v="18259.352561"/>
    <n v="18139.303639999998"/>
  </r>
  <r>
    <n v="944756"/>
    <x v="8"/>
    <x v="29"/>
    <x v="0"/>
    <x v="3"/>
    <n v="22647.166294999999"/>
    <n v="0"/>
    <n v="30535.419000000002"/>
    <n v="22666.441524000002"/>
    <n v="22647.166294999999"/>
  </r>
  <r>
    <n v="944757"/>
    <x v="8"/>
    <x v="29"/>
    <x v="1"/>
    <x v="0"/>
    <n v="22459.558889"/>
    <n v="0"/>
    <n v="27760.71"/>
    <n v="22547.248662000002"/>
    <n v="22459.558889"/>
  </r>
  <r>
    <n v="944758"/>
    <x v="8"/>
    <x v="29"/>
    <x v="1"/>
    <x v="1"/>
    <n v="20895.398077000002"/>
    <n v="0"/>
    <n v="22459.558889"/>
    <n v="21163.642340999999"/>
    <n v="20895.398077000002"/>
  </r>
  <r>
    <n v="944759"/>
    <x v="8"/>
    <x v="29"/>
    <x v="1"/>
    <x v="2"/>
    <n v="17466.945293000001"/>
    <n v="954.63483599999995"/>
    <n v="20895.398077000002"/>
    <n v="19113.020621"/>
    <n v="18421.580129000002"/>
  </r>
  <r>
    <n v="944760"/>
    <x v="8"/>
    <x v="29"/>
    <x v="1"/>
    <x v="3"/>
    <n v="14658.448041"/>
    <n v="0"/>
    <n v="18079.240777999999"/>
    <n v="14683.959360000001"/>
    <n v="14658.448041"/>
  </r>
  <r>
    <n v="944761"/>
    <x v="8"/>
    <x v="29"/>
    <x v="2"/>
    <x v="0"/>
    <n v="1053.392979"/>
    <n v="0"/>
    <n v="1343.9712"/>
    <n v="1179.872316"/>
    <n v="1053.392979"/>
  </r>
  <r>
    <n v="944762"/>
    <x v="8"/>
    <x v="29"/>
    <x v="2"/>
    <x v="1"/>
    <n v="1001.143191"/>
    <n v="0"/>
    <n v="1053.392979"/>
    <n v="1014.944135"/>
    <n v="1001.143191"/>
  </r>
  <r>
    <n v="944763"/>
    <x v="8"/>
    <x v="29"/>
    <x v="2"/>
    <x v="2"/>
    <n v="335.796831"/>
    <n v="565.03408400000001"/>
    <n v="1001.143191"/>
    <n v="946.781116"/>
    <n v="900.830915"/>
  </r>
  <r>
    <n v="944764"/>
    <x v="8"/>
    <x v="29"/>
    <x v="2"/>
    <x v="3"/>
    <n v="14784.604993999999"/>
    <n v="0"/>
    <n v="17466.945293000001"/>
    <n v="15334.231272999999"/>
    <n v="14784.604993999999"/>
  </r>
  <r>
    <n v="944765"/>
    <x v="8"/>
    <x v="29"/>
    <x v="3"/>
    <x v="0"/>
    <n v="92.919652999999997"/>
    <n v="0"/>
    <n v="107.8335"/>
    <n v="101.406623"/>
    <n v="92.919652999999997"/>
  </r>
  <r>
    <n v="944766"/>
    <x v="8"/>
    <x v="29"/>
    <x v="3"/>
    <x v="1"/>
    <n v="90.200554999999994"/>
    <n v="0"/>
    <n v="92.919652999999997"/>
    <n v="91.302851000000004"/>
    <n v="90.200554999999994"/>
  </r>
  <r>
    <n v="944767"/>
    <x v="8"/>
    <x v="29"/>
    <x v="3"/>
    <x v="2"/>
    <n v="0"/>
    <n v="86.004046000000002"/>
    <n v="90.200554999999994"/>
    <n v="87.855339999999998"/>
    <n v="86.004046000000002"/>
  </r>
  <r>
    <n v="944768"/>
    <x v="8"/>
    <x v="29"/>
    <x v="3"/>
    <x v="3"/>
    <n v="300.06618500000002"/>
    <n v="0"/>
    <n v="335.796831"/>
    <n v="315.78334000000001"/>
    <n v="300.06618500000002"/>
  </r>
  <r>
    <n v="944769"/>
    <x v="8"/>
    <x v="71"/>
    <x v="1"/>
    <x v="0"/>
    <n v="239.698778"/>
    <n v="0"/>
    <n v="296.959"/>
    <n v="241.1901"/>
    <n v="239.698778"/>
  </r>
  <r>
    <n v="944770"/>
    <x v="8"/>
    <x v="71"/>
    <x v="1"/>
    <x v="1"/>
    <n v="223.00533200000001"/>
    <n v="0"/>
    <n v="239.698778"/>
    <n v="225.86815899999999"/>
    <n v="223.00533200000001"/>
  </r>
  <r>
    <n v="944771"/>
    <x v="8"/>
    <x v="71"/>
    <x v="1"/>
    <x v="2"/>
    <n v="186.02730199999999"/>
    <n v="10.167097999999999"/>
    <n v="223.00533200000001"/>
    <n v="203.98297700000001"/>
    <n v="196.1944"/>
  </r>
  <r>
    <n v="944772"/>
    <x v="8"/>
    <x v="71"/>
    <x v="1"/>
    <x v="3"/>
    <n v="240.61700500000001"/>
    <n v="0"/>
    <n v="296.959"/>
    <n v="241.1901"/>
    <n v="240.61700500000001"/>
  </r>
  <r>
    <n v="944773"/>
    <x v="8"/>
    <x v="71"/>
    <x v="2"/>
    <x v="0"/>
    <n v="11.27126"/>
    <n v="0"/>
    <n v="14.414400000000001"/>
    <n v="12.654401999999999"/>
    <n v="11.27126"/>
  </r>
  <r>
    <n v="944774"/>
    <x v="8"/>
    <x v="71"/>
    <x v="2"/>
    <x v="1"/>
    <n v="10.706352000000001"/>
    <n v="0"/>
    <n v="11.27126"/>
    <n v="10.859859"/>
    <n v="10.706352000000001"/>
  </r>
  <r>
    <n v="944775"/>
    <x v="8"/>
    <x v="71"/>
    <x v="2"/>
    <x v="2"/>
    <n v="3.5504449999999999"/>
    <n v="5.9742150000000001"/>
    <n v="10.706352000000001"/>
    <n v="10.124997"/>
    <n v="9.5246600000000008"/>
  </r>
  <r>
    <n v="944776"/>
    <x v="8"/>
    <x v="71"/>
    <x v="2"/>
    <x v="3"/>
    <n v="157.32991699999999"/>
    <n v="0"/>
    <n v="186.02730199999999"/>
    <n v="163.31336899999999"/>
    <n v="157.32991699999999"/>
  </r>
  <r>
    <n v="944777"/>
    <x v="8"/>
    <x v="71"/>
    <x v="3"/>
    <x v="0"/>
    <n v="1.0818589999999999"/>
    <n v="0"/>
    <n v="1.2555000000000001"/>
    <n v="1.1806719999999999"/>
    <n v="1.0818589999999999"/>
  </r>
  <r>
    <n v="944778"/>
    <x v="8"/>
    <x v="71"/>
    <x v="3"/>
    <x v="1"/>
    <n v="1.0502009999999999"/>
    <n v="0"/>
    <n v="1.0818589999999999"/>
    <n v="1.063034"/>
    <n v="1.0502009999999999"/>
  </r>
  <r>
    <n v="944779"/>
    <x v="8"/>
    <x v="71"/>
    <x v="3"/>
    <x v="2"/>
    <n v="0"/>
    <n v="0.99909899999999996"/>
    <n v="1.0502009999999999"/>
    <n v="1.0228950000000001"/>
    <n v="0.99909899999999996"/>
  </r>
  <r>
    <n v="944780"/>
    <x v="8"/>
    <x v="71"/>
    <x v="3"/>
    <x v="3"/>
    <n v="3.1726580000000002"/>
    <n v="0"/>
    <n v="3.5504449999999999"/>
    <n v="3.3388390000000001"/>
    <n v="3.1726580000000002"/>
  </r>
  <r>
    <n v="944781"/>
    <x v="8"/>
    <x v="30"/>
    <x v="0"/>
    <x v="0"/>
    <n v="90588.419471999994"/>
    <n v="0"/>
    <n v="122252.375"/>
    <n v="90747.937963000004"/>
    <n v="90588.419471999994"/>
  </r>
  <r>
    <n v="944782"/>
    <x v="8"/>
    <x v="30"/>
    <x v="0"/>
    <x v="1"/>
    <n v="82947.625255000006"/>
    <n v="0"/>
    <n v="90588.419471999994"/>
    <n v="83196.404443000007"/>
    <n v="82947.625255000006"/>
  </r>
  <r>
    <n v="944783"/>
    <x v="8"/>
    <x v="30"/>
    <x v="0"/>
    <x v="2"/>
    <n v="71630.632861999999"/>
    <n v="865.08560899999998"/>
    <n v="82947.625255000006"/>
    <n v="73002.204987000005"/>
    <n v="72495.718471"/>
  </r>
  <r>
    <n v="944784"/>
    <x v="8"/>
    <x v="30"/>
    <x v="0"/>
    <x v="3"/>
    <n v="90687.102274999997"/>
    <n v="0"/>
    <n v="122252.375"/>
    <n v="90747.937963000004"/>
    <n v="90687.102274999997"/>
  </r>
  <r>
    <n v="944785"/>
    <x v="8"/>
    <x v="30"/>
    <x v="1"/>
    <x v="0"/>
    <n v="21737.239664000001"/>
    <n v="0"/>
    <n v="27122.975549999999"/>
    <n v="22029.280741999999"/>
    <n v="21737.239664000001"/>
  </r>
  <r>
    <n v="944786"/>
    <x v="8"/>
    <x v="30"/>
    <x v="1"/>
    <x v="1"/>
    <n v="19232.647884000002"/>
    <n v="0"/>
    <n v="21737.239664000001"/>
    <n v="20483.000935"/>
    <n v="19232.647884000002"/>
  </r>
  <r>
    <n v="944787"/>
    <x v="8"/>
    <x v="30"/>
    <x v="1"/>
    <x v="2"/>
    <n v="9879.7426849999993"/>
    <n v="6415.7275579999996"/>
    <n v="19232.647884000002"/>
    <n v="17592.103019999999"/>
    <n v="16295.470243"/>
  </r>
  <r>
    <n v="944788"/>
    <x v="8"/>
    <x v="30"/>
    <x v="1"/>
    <x v="3"/>
    <n v="57773.804904999997"/>
    <n v="0"/>
    <n v="71630.632861999999"/>
    <n v="58178.400009999998"/>
    <n v="57773.804904999997"/>
  </r>
  <r>
    <n v="944789"/>
    <x v="8"/>
    <x v="30"/>
    <x v="2"/>
    <x v="0"/>
    <n v="8652.6628259999998"/>
    <n v="0"/>
    <n v="10086.313399999999"/>
    <n v="8854.7745340000001"/>
    <n v="8652.6628259999998"/>
  </r>
  <r>
    <n v="944790"/>
    <x v="8"/>
    <x v="30"/>
    <x v="2"/>
    <x v="1"/>
    <n v="8037.6077329999998"/>
    <n v="0"/>
    <n v="8652.6628259999998"/>
    <n v="8336.8406329999998"/>
    <n v="8037.6077329999998"/>
  </r>
  <r>
    <n v="944791"/>
    <x v="8"/>
    <x v="30"/>
    <x v="2"/>
    <x v="2"/>
    <n v="96.405838000000003"/>
    <n v="7203.2012580000001"/>
    <n v="8037.6077329999998"/>
    <n v="7601.1656329999996"/>
    <n v="7299.6070959999997"/>
  </r>
  <r>
    <n v="944792"/>
    <x v="8"/>
    <x v="30"/>
    <x v="2"/>
    <x v="3"/>
    <n v="8614.4074870000004"/>
    <n v="0"/>
    <n v="9879.7426849999993"/>
    <n v="8673.4261029999998"/>
    <n v="8614.4074870000004"/>
  </r>
  <r>
    <n v="944793"/>
    <x v="8"/>
    <x v="30"/>
    <x v="3"/>
    <x v="0"/>
    <n v="78.376587000000001"/>
    <n v="0"/>
    <n v="83.343999999999994"/>
    <n v="78.376698000000005"/>
    <n v="78.376587000000001"/>
  </r>
  <r>
    <n v="944794"/>
    <x v="8"/>
    <x v="30"/>
    <x v="3"/>
    <x v="1"/>
    <n v="77.010546000000005"/>
    <n v="0"/>
    <n v="78.376587000000001"/>
    <n v="77.012833999999998"/>
    <n v="77.010546000000005"/>
  </r>
  <r>
    <n v="944795"/>
    <x v="8"/>
    <x v="30"/>
    <x v="3"/>
    <x v="2"/>
    <n v="0"/>
    <n v="75.006968999999998"/>
    <n v="77.010546000000005"/>
    <n v="75.008272000000005"/>
    <n v="75.006968999999998"/>
  </r>
  <r>
    <n v="944796"/>
    <x v="8"/>
    <x v="30"/>
    <x v="3"/>
    <x v="3"/>
    <n v="90.660042000000004"/>
    <n v="0"/>
    <n v="96.405838000000003"/>
    <n v="90.660049999999998"/>
    <n v="90.660042000000004"/>
  </r>
  <r>
    <n v="944797"/>
    <x v="8"/>
    <x v="31"/>
    <x v="0"/>
    <x v="0"/>
    <n v="213376.228336"/>
    <n v="0"/>
    <n v="287959"/>
    <n v="213751.9657"/>
    <n v="213376.228336"/>
  </r>
  <r>
    <n v="944798"/>
    <x v="8"/>
    <x v="31"/>
    <x v="0"/>
    <x v="1"/>
    <n v="195378.74189199999"/>
    <n v="0"/>
    <n v="213376.228336"/>
    <n v="195964.72810400001"/>
    <n v="195378.74189199999"/>
  </r>
  <r>
    <n v="944799"/>
    <x v="8"/>
    <x v="31"/>
    <x v="0"/>
    <x v="2"/>
    <n v="168704.85214800001"/>
    <n v="2037.454283"/>
    <n v="195378.74189199999"/>
    <n v="171952.830739"/>
    <n v="170742.306431"/>
  </r>
  <r>
    <n v="944800"/>
    <x v="8"/>
    <x v="31"/>
    <x v="0"/>
    <x v="3"/>
    <n v="213608.67045899999"/>
    <n v="0"/>
    <n v="287959"/>
    <n v="213751.9657"/>
    <n v="213608.67045899999"/>
  </r>
  <r>
    <n v="944801"/>
    <x v="8"/>
    <x v="31"/>
    <x v="1"/>
    <x v="0"/>
    <n v="50923.192429000002"/>
    <n v="0"/>
    <n v="63599.728499999997"/>
    <n v="51655.699487999998"/>
    <n v="50923.192429000002"/>
  </r>
  <r>
    <n v="944802"/>
    <x v="8"/>
    <x v="31"/>
    <x v="1"/>
    <x v="1"/>
    <n v="45055.758886000003"/>
    <n v="0"/>
    <n v="50923.192429000002"/>
    <n v="47984.924226000003"/>
    <n v="45055.758886000003"/>
  </r>
  <r>
    <n v="944803"/>
    <x v="8"/>
    <x v="31"/>
    <x v="1"/>
    <x v="2"/>
    <n v="23059.150319"/>
    <n v="14974.198304"/>
    <n v="45055.758886000003"/>
    <n v="41212.502653000003"/>
    <n v="38033.348622999998"/>
  </r>
  <r>
    <n v="944804"/>
    <x v="8"/>
    <x v="31"/>
    <x v="1"/>
    <x v="3"/>
    <n v="136032.37781500001"/>
    <n v="0"/>
    <n v="168704.85214800001"/>
    <n v="137022.080915"/>
    <n v="136032.37781500001"/>
  </r>
  <r>
    <n v="944805"/>
    <x v="8"/>
    <x v="31"/>
    <x v="2"/>
    <x v="0"/>
    <n v="460.02769599999999"/>
    <n v="0"/>
    <n v="543.62895000000003"/>
    <n v="477.25185499999998"/>
    <n v="460.02769599999999"/>
  </r>
  <r>
    <n v="944806"/>
    <x v="8"/>
    <x v="31"/>
    <x v="2"/>
    <x v="1"/>
    <n v="427.32766099999998"/>
    <n v="0"/>
    <n v="460.02769599999999"/>
    <n v="443.23668500000002"/>
    <n v="427.32766099999998"/>
  </r>
  <r>
    <n v="944807"/>
    <x v="8"/>
    <x v="31"/>
    <x v="2"/>
    <x v="2"/>
    <n v="5.125515"/>
    <n v="382.96558499999998"/>
    <n v="427.32766099999998"/>
    <n v="404.12376899999998"/>
    <n v="388.09109999999998"/>
  </r>
  <r>
    <n v="944808"/>
    <x v="8"/>
    <x v="31"/>
    <x v="2"/>
    <x v="3"/>
    <n v="19981.529988999999"/>
    <n v="0"/>
    <n v="23059.150319"/>
    <n v="20243.628065000001"/>
    <n v="19981.529988999999"/>
  </r>
  <r>
    <n v="944809"/>
    <x v="8"/>
    <x v="31"/>
    <x v="3"/>
    <x v="3"/>
    <n v="4.8200339999999997"/>
    <n v="0"/>
    <n v="5.125515"/>
    <n v="4.8200349999999998"/>
    <n v="4.8200339999999997"/>
  </r>
  <r>
    <n v="944810"/>
    <x v="8"/>
    <x v="32"/>
    <x v="0"/>
    <x v="0"/>
    <n v="40269.868981"/>
    <n v="0"/>
    <n v="54280.125"/>
    <n v="40292.136788000003"/>
    <n v="40269.868981"/>
  </r>
  <r>
    <n v="944811"/>
    <x v="8"/>
    <x v="32"/>
    <x v="0"/>
    <x v="1"/>
    <n v="36875.580111000003"/>
    <n v="0"/>
    <n v="40269.868981"/>
    <n v="36983.847672000004"/>
    <n v="36875.580111000003"/>
  </r>
  <r>
    <n v="944812"/>
    <x v="8"/>
    <x v="32"/>
    <x v="0"/>
    <x v="2"/>
    <n v="31649.591875999999"/>
    <n v="566.32325000000003"/>
    <n v="36875.580111000003"/>
    <n v="32454.198056000001"/>
    <n v="32215.915125"/>
  </r>
  <r>
    <n v="944813"/>
    <x v="8"/>
    <x v="32"/>
    <x v="0"/>
    <x v="3"/>
    <n v="40284.14501"/>
    <n v="0"/>
    <n v="54280.125"/>
    <n v="40292.136788000003"/>
    <n v="40284.14501"/>
  </r>
  <r>
    <n v="944814"/>
    <x v="8"/>
    <x v="32"/>
    <x v="1"/>
    <x v="0"/>
    <n v="52810.164109999998"/>
    <n v="0"/>
    <n v="65610.045750000005"/>
    <n v="53288.479158000002"/>
    <n v="52810.164109999998"/>
  </r>
  <r>
    <n v="944815"/>
    <x v="8"/>
    <x v="32"/>
    <x v="1"/>
    <x v="1"/>
    <n v="49043.420803000001"/>
    <n v="0"/>
    <n v="52810.164109999998"/>
    <n v="49763.017639999998"/>
    <n v="49043.420803000001"/>
  </r>
  <r>
    <n v="944816"/>
    <x v="8"/>
    <x v="32"/>
    <x v="1"/>
    <x v="2"/>
    <n v="37362.432955999997"/>
    <n v="5274.8365379999996"/>
    <n v="49043.420803000001"/>
    <n v="44860.017009000003"/>
    <n v="42637.269495"/>
  </r>
  <r>
    <n v="944817"/>
    <x v="8"/>
    <x v="32"/>
    <x v="1"/>
    <x v="3"/>
    <n v="25564.433443000002"/>
    <n v="0"/>
    <n v="31649.591875999999"/>
    <n v="25705.798521000001"/>
    <n v="25564.433443000002"/>
  </r>
  <r>
    <n v="944818"/>
    <x v="8"/>
    <x v="32"/>
    <x v="2"/>
    <x v="0"/>
    <n v="20132.095332000001"/>
    <n v="0"/>
    <n v="23019.4935"/>
    <n v="20208.813343999998"/>
    <n v="20132.095332000001"/>
  </r>
  <r>
    <n v="944819"/>
    <x v="8"/>
    <x v="32"/>
    <x v="2"/>
    <x v="1"/>
    <n v="17847.885863"/>
    <n v="0"/>
    <n v="20132.095332000001"/>
    <n v="19397.273851999998"/>
    <n v="17847.885863"/>
  </r>
  <r>
    <n v="944820"/>
    <x v="8"/>
    <x v="32"/>
    <x v="2"/>
    <x v="2"/>
    <n v="2788.477817"/>
    <n v="12594.463752"/>
    <n v="17847.885863"/>
    <n v="16878.74566"/>
    <n v="15382.941568"/>
  </r>
  <r>
    <n v="944821"/>
    <x v="8"/>
    <x v="32"/>
    <x v="2"/>
    <x v="3"/>
    <n v="32728.282267999999"/>
    <n v="0"/>
    <n v="37362.432955999997"/>
    <n v="32800.479892000003"/>
    <n v="32728.282267999999"/>
  </r>
  <r>
    <n v="944822"/>
    <x v="8"/>
    <x v="32"/>
    <x v="3"/>
    <x v="0"/>
    <n v="1851.9854350000001"/>
    <n v="0"/>
    <n v="1987.1685"/>
    <n v="1868.7332570000001"/>
    <n v="1851.9854350000001"/>
  </r>
  <r>
    <n v="944823"/>
    <x v="8"/>
    <x v="32"/>
    <x v="3"/>
    <x v="1"/>
    <n v="1747.818616"/>
    <n v="0"/>
    <n v="1851.9854350000001"/>
    <n v="1819.7608889999999"/>
    <n v="1747.818616"/>
  </r>
  <r>
    <n v="944824"/>
    <x v="8"/>
    <x v="32"/>
    <x v="3"/>
    <x v="2"/>
    <n v="0"/>
    <n v="1638.852562"/>
    <n v="1747.818616"/>
    <n v="1702.3753320000001"/>
    <n v="1638.852562"/>
  </r>
  <r>
    <n v="944825"/>
    <x v="8"/>
    <x v="32"/>
    <x v="3"/>
    <x v="3"/>
    <n v="2606.9431340000001"/>
    <n v="0"/>
    <n v="2788.477817"/>
    <n v="2622.2845390000002"/>
    <n v="2606.9431340000001"/>
  </r>
  <r>
    <n v="944826"/>
    <x v="8"/>
    <x v="33"/>
    <x v="0"/>
    <x v="0"/>
    <n v="93963.027621999994"/>
    <n v="0"/>
    <n v="126653.625"/>
    <n v="94014.985837999993"/>
    <n v="93963.027621999994"/>
  </r>
  <r>
    <n v="944827"/>
    <x v="8"/>
    <x v="33"/>
    <x v="0"/>
    <x v="1"/>
    <n v="86043.020260000005"/>
    <n v="0"/>
    <n v="93963.027621999994"/>
    <n v="86295.644568000003"/>
    <n v="86043.020260000005"/>
  </r>
  <r>
    <n v="944828"/>
    <x v="8"/>
    <x v="33"/>
    <x v="0"/>
    <x v="2"/>
    <n v="73849.047709999999"/>
    <n v="1321.420916"/>
    <n v="86043.020260000005"/>
    <n v="75726.462130999993"/>
    <n v="75170.468626000002"/>
  </r>
  <r>
    <n v="944829"/>
    <x v="8"/>
    <x v="33"/>
    <x v="0"/>
    <x v="3"/>
    <n v="93996.338355999993"/>
    <n v="0"/>
    <n v="126653.625"/>
    <n v="94014.985837999993"/>
    <n v="93996.338355999993"/>
  </r>
  <r>
    <n v="944830"/>
    <x v="8"/>
    <x v="33"/>
    <x v="1"/>
    <x v="0"/>
    <n v="123230.44409400001"/>
    <n v="0"/>
    <n v="153098.46525000001"/>
    <n v="124346.57347600001"/>
    <n v="123230.44409400001"/>
  </r>
  <r>
    <n v="944831"/>
    <x v="8"/>
    <x v="33"/>
    <x v="1"/>
    <x v="1"/>
    <n v="114440.896509"/>
    <n v="0"/>
    <n v="123230.44409400001"/>
    <n v="116120.047469"/>
    <n v="114440.896509"/>
  </r>
  <r>
    <n v="944832"/>
    <x v="8"/>
    <x v="33"/>
    <x v="1"/>
    <x v="2"/>
    <n v="87183.770080000002"/>
    <n v="12308.62392"/>
    <n v="114440.896509"/>
    <n v="104679.08803699999"/>
    <n v="99492.393999000007"/>
  </r>
  <r>
    <n v="944833"/>
    <x v="8"/>
    <x v="33"/>
    <x v="1"/>
    <x v="3"/>
    <n v="59650.344701000002"/>
    <n v="0"/>
    <n v="73849.047709999999"/>
    <n v="59980.196550000001"/>
    <n v="59650.344701000002"/>
  </r>
  <r>
    <n v="944834"/>
    <x v="8"/>
    <x v="33"/>
    <x v="2"/>
    <x v="0"/>
    <n v="1058.0371270000001"/>
    <n v="0"/>
    <n v="1209.7836"/>
    <n v="1062.0690219999999"/>
    <n v="1058.0371270000001"/>
  </r>
  <r>
    <n v="944835"/>
    <x v="8"/>
    <x v="33"/>
    <x v="2"/>
    <x v="1"/>
    <n v="937.99108200000001"/>
    <n v="0"/>
    <n v="1058.0371270000001"/>
    <n v="1019.418772"/>
    <n v="937.99108200000001"/>
  </r>
  <r>
    <n v="944836"/>
    <x v="8"/>
    <x v="33"/>
    <x v="2"/>
    <x v="2"/>
    <n v="146.54773900000001"/>
    <n v="661.89882499999999"/>
    <n v="937.99108200000001"/>
    <n v="887.05816600000003"/>
    <n v="808.44656399999997"/>
  </r>
  <r>
    <n v="944837"/>
    <x v="8"/>
    <x v="33"/>
    <x v="2"/>
    <x v="3"/>
    <n v="76370.161431"/>
    <n v="0"/>
    <n v="87183.770080000002"/>
    <n v="76538.631752999994"/>
    <n v="76370.161431"/>
  </r>
  <r>
    <n v="944838"/>
    <x v="8"/>
    <x v="33"/>
    <x v="3"/>
    <x v="0"/>
    <n v="97.255100999999996"/>
    <n v="0"/>
    <n v="104.3541"/>
    <n v="98.134596000000002"/>
    <n v="97.255100999999996"/>
  </r>
  <r>
    <n v="944839"/>
    <x v="8"/>
    <x v="33"/>
    <x v="3"/>
    <x v="1"/>
    <n v="91.784887999999995"/>
    <n v="0"/>
    <n v="97.255100999999996"/>
    <n v="95.562861999999996"/>
    <n v="91.784887999999995"/>
  </r>
  <r>
    <n v="944840"/>
    <x v="8"/>
    <x v="33"/>
    <x v="3"/>
    <x v="2"/>
    <n v="0"/>
    <n v="86.062648999999993"/>
    <n v="91.784887999999995"/>
    <n v="89.398481000000004"/>
    <n v="86.062648999999993"/>
  </r>
  <r>
    <n v="944841"/>
    <x v="8"/>
    <x v="33"/>
    <x v="3"/>
    <x v="3"/>
    <n v="137.00722999999999"/>
    <n v="0"/>
    <n v="146.54773900000001"/>
    <n v="137.81349399999999"/>
    <n v="137.00722999999999"/>
  </r>
  <r>
    <n v="944842"/>
    <x v="8"/>
    <x v="34"/>
    <x v="0"/>
    <x v="0"/>
    <n v="12087.570744000001"/>
    <n v="0"/>
    <n v="16292.4936"/>
    <n v="12093.917998999999"/>
    <n v="12087.570744000001"/>
  </r>
  <r>
    <n v="944843"/>
    <x v="8"/>
    <x v="34"/>
    <x v="0"/>
    <x v="1"/>
    <n v="11081.505444"/>
    <n v="0"/>
    <n v="12087.570744000001"/>
    <n v="11101.224971"/>
    <n v="11081.505444"/>
  </r>
  <r>
    <n v="944844"/>
    <x v="8"/>
    <x v="34"/>
    <x v="0"/>
    <x v="2"/>
    <n v="9253.7975659999993"/>
    <n v="435.23462000000001"/>
    <n v="11081.505444"/>
    <n v="9752.8329410000006"/>
    <n v="9689.0321860000004"/>
  </r>
  <r>
    <n v="944845"/>
    <x v="8"/>
    <x v="34"/>
    <x v="0"/>
    <x v="3"/>
    <n v="12090.909291"/>
    <n v="0"/>
    <n v="16292.4936"/>
    <n v="12093.917998999999"/>
    <n v="12090.909291"/>
  </r>
  <r>
    <n v="944846"/>
    <x v="8"/>
    <x v="34"/>
    <x v="1"/>
    <x v="0"/>
    <n v="18013.889856999998"/>
    <n v="0"/>
    <n v="22196.215800000002"/>
    <n v="18027.766473"/>
    <n v="18013.889856999998"/>
  </r>
  <r>
    <n v="944847"/>
    <x v="8"/>
    <x v="34"/>
    <x v="1"/>
    <x v="1"/>
    <n v="16833.890552000001"/>
    <n v="0"/>
    <n v="18013.889856999998"/>
    <n v="16974.488411999999"/>
    <n v="16833.890552000001"/>
  </r>
  <r>
    <n v="944848"/>
    <x v="8"/>
    <x v="34"/>
    <x v="1"/>
    <x v="2"/>
    <n v="13449.833177"/>
    <n v="1649.1098830000001"/>
    <n v="16833.890552000001"/>
    <n v="15397.959688000001"/>
    <n v="15098.94306"/>
  </r>
  <r>
    <n v="944849"/>
    <x v="8"/>
    <x v="34"/>
    <x v="1"/>
    <x v="3"/>
    <n v="7513.706674"/>
    <n v="0"/>
    <n v="9253.7975659999993"/>
    <n v="7515.9343829999998"/>
    <n v="7513.706674"/>
  </r>
  <r>
    <n v="944850"/>
    <x v="8"/>
    <x v="34"/>
    <x v="2"/>
    <x v="0"/>
    <n v="6623.2062269999997"/>
    <n v="0"/>
    <n v="7576.268"/>
    <n v="6651.2056769999999"/>
    <n v="6623.2062269999997"/>
  </r>
  <r>
    <n v="944851"/>
    <x v="8"/>
    <x v="34"/>
    <x v="2"/>
    <x v="1"/>
    <n v="6153.4324390000002"/>
    <n v="0"/>
    <n v="6623.2062269999997"/>
    <n v="6381.4591989999999"/>
    <n v="6153.4324390000002"/>
  </r>
  <r>
    <n v="944852"/>
    <x v="8"/>
    <x v="34"/>
    <x v="2"/>
    <x v="2"/>
    <n v="1982.2805149999999"/>
    <n v="3629.0876840000001"/>
    <n v="6153.4324390000002"/>
    <n v="5819.3010569999997"/>
    <n v="5611.3681989999995"/>
  </r>
  <r>
    <n v="944853"/>
    <x v="8"/>
    <x v="34"/>
    <x v="2"/>
    <x v="3"/>
    <n v="11779.871251"/>
    <n v="0"/>
    <n v="13449.833177"/>
    <n v="11807.608545999999"/>
    <n v="11779.871251"/>
  </r>
  <r>
    <n v="944854"/>
    <x v="8"/>
    <x v="34"/>
    <x v="3"/>
    <x v="0"/>
    <n v="1879.9180779999999"/>
    <n v="0"/>
    <n v="1999.0698"/>
    <n v="1879.92524"/>
    <n v="1879.9180779999999"/>
  </r>
  <r>
    <n v="944855"/>
    <x v="8"/>
    <x v="34"/>
    <x v="3"/>
    <x v="1"/>
    <n v="1808.24729"/>
    <n v="0"/>
    <n v="1879.9180779999999"/>
    <n v="1847.2075030000001"/>
    <n v="1808.24729"/>
  </r>
  <r>
    <n v="944856"/>
    <x v="8"/>
    <x v="34"/>
    <x v="3"/>
    <x v="2"/>
    <n v="0"/>
    <n v="1665.669408"/>
    <n v="1808.24729"/>
    <n v="1761.2328600000001"/>
    <n v="1665.669408"/>
  </r>
  <r>
    <n v="944857"/>
    <x v="8"/>
    <x v="34"/>
    <x v="3"/>
    <x v="3"/>
    <n v="1864.1325879999999"/>
    <n v="0"/>
    <n v="1982.2805149999999"/>
    <n v="1864.1365969999999"/>
    <n v="1864.1325879999999"/>
  </r>
  <r>
    <n v="944858"/>
    <x v="8"/>
    <x v="35"/>
    <x v="0"/>
    <x v="0"/>
    <n v="298.68067000000002"/>
    <n v="0"/>
    <n v="402.58319999999998"/>
    <n v="298.83750900000001"/>
    <n v="298.68067000000002"/>
  </r>
  <r>
    <n v="944859"/>
    <x v="8"/>
    <x v="35"/>
    <x v="0"/>
    <x v="1"/>
    <n v="273.82106299999998"/>
    <n v="0"/>
    <n v="298.68067000000002"/>
    <n v="274.30832800000002"/>
    <n v="273.82106299999998"/>
  </r>
  <r>
    <n v="944860"/>
    <x v="8"/>
    <x v="35"/>
    <x v="0"/>
    <x v="2"/>
    <n v="228.658886"/>
    <n v="10.754531999999999"/>
    <n v="273.82106299999998"/>
    <n v="240.98991799999999"/>
    <n v="239.41341800000001"/>
  </r>
  <r>
    <n v="944861"/>
    <x v="8"/>
    <x v="35"/>
    <x v="0"/>
    <x v="3"/>
    <n v="298.76316500000001"/>
    <n v="0"/>
    <n v="402.58319999999998"/>
    <n v="298.83750900000001"/>
    <n v="298.76316500000001"/>
  </r>
  <r>
    <n v="944862"/>
    <x v="8"/>
    <x v="35"/>
    <x v="1"/>
    <x v="0"/>
    <n v="556.20707500000003"/>
    <n v="0"/>
    <n v="685.3682"/>
    <n v="556.65605200000005"/>
    <n v="556.20707500000003"/>
  </r>
  <r>
    <n v="944863"/>
    <x v="8"/>
    <x v="35"/>
    <x v="1"/>
    <x v="1"/>
    <n v="519.77274699999998"/>
    <n v="0"/>
    <n v="556.20707500000003"/>
    <n v="524.11392699999999"/>
    <n v="519.77274699999998"/>
  </r>
  <r>
    <n v="944864"/>
    <x v="8"/>
    <x v="35"/>
    <x v="1"/>
    <x v="2"/>
    <n v="415.17343599999998"/>
    <n v="50.905213000000003"/>
    <n v="519.77274699999998"/>
    <n v="475.43613199999999"/>
    <n v="466.07864899999998"/>
  </r>
  <r>
    <n v="944865"/>
    <x v="8"/>
    <x v="35"/>
    <x v="1"/>
    <x v="3"/>
    <n v="185.659572"/>
    <n v="0"/>
    <n v="228.658886"/>
    <n v="185.716747"/>
    <n v="185.659572"/>
  </r>
  <r>
    <n v="944866"/>
    <x v="8"/>
    <x v="35"/>
    <x v="2"/>
    <x v="0"/>
    <n v="134.59634399999999"/>
    <n v="0"/>
    <n v="153.96440000000001"/>
    <n v="135.165347"/>
    <n v="134.59634399999999"/>
  </r>
  <r>
    <n v="944867"/>
    <x v="8"/>
    <x v="35"/>
    <x v="2"/>
    <x v="1"/>
    <n v="125.049633"/>
    <n v="0"/>
    <n v="134.59634399999999"/>
    <n v="129.68357700000001"/>
    <n v="125.049633"/>
  </r>
  <r>
    <n v="944868"/>
    <x v="8"/>
    <x v="35"/>
    <x v="2"/>
    <x v="2"/>
    <n v="40.283768999999999"/>
    <n v="73.750072000000003"/>
    <n v="125.049633"/>
    <n v="118.259438"/>
    <n v="114.033841"/>
  </r>
  <r>
    <n v="944869"/>
    <x v="8"/>
    <x v="35"/>
    <x v="2"/>
    <x v="3"/>
    <n v="363.62455699999998"/>
    <n v="0"/>
    <n v="415.17343599999998"/>
    <n v="364.48075999999998"/>
    <n v="363.62455699999998"/>
  </r>
  <r>
    <n v="944870"/>
    <x v="8"/>
    <x v="35"/>
    <x v="3"/>
    <x v="0"/>
    <n v="38.503638000000002"/>
    <n v="0"/>
    <n v="40.944049999999997"/>
    <n v="38.503785000000001"/>
    <n v="38.503638000000002"/>
  </r>
  <r>
    <n v="944871"/>
    <x v="8"/>
    <x v="35"/>
    <x v="3"/>
    <x v="1"/>
    <n v="37.035708999999997"/>
    <n v="0"/>
    <n v="38.503638000000002"/>
    <n v="37.833674999999999"/>
    <n v="37.035708999999997"/>
  </r>
  <r>
    <n v="944872"/>
    <x v="8"/>
    <x v="35"/>
    <x v="3"/>
    <x v="2"/>
    <n v="0"/>
    <n v="34.115493000000001"/>
    <n v="37.035708999999997"/>
    <n v="36.072780999999999"/>
    <n v="34.115493000000001"/>
  </r>
  <r>
    <n v="944873"/>
    <x v="8"/>
    <x v="35"/>
    <x v="3"/>
    <x v="3"/>
    <n v="37.882775000000002"/>
    <n v="0"/>
    <n v="40.283768999999999"/>
    <n v="37.882855999999997"/>
    <n v="37.882775000000002"/>
  </r>
  <r>
    <n v="944874"/>
    <x v="8"/>
    <x v="36"/>
    <x v="0"/>
    <x v="0"/>
    <n v="13531.948928"/>
    <n v="0"/>
    <n v="18248.8"/>
    <n v="13546.08424"/>
    <n v="13531.948928"/>
  </r>
  <r>
    <n v="944875"/>
    <x v="8"/>
    <x v="36"/>
    <x v="0"/>
    <x v="1"/>
    <n v="12387.984829999999"/>
    <n v="0"/>
    <n v="13531.948928"/>
    <n v="12427.741894999999"/>
    <n v="12387.984829999999"/>
  </r>
  <r>
    <n v="944876"/>
    <x v="8"/>
    <x v="36"/>
    <x v="0"/>
    <x v="2"/>
    <n v="10356.172601"/>
    <n v="347.96861699999999"/>
    <n v="12387.984829999999"/>
    <n v="10902.665449"/>
    <n v="10704.141218000001"/>
  </r>
  <r>
    <n v="944877"/>
    <x v="8"/>
    <x v="36"/>
    <x v="0"/>
    <x v="3"/>
    <n v="13541.358733999999"/>
    <n v="0"/>
    <n v="18248.8"/>
    <n v="13546.08424"/>
    <n v="13541.358733999999"/>
  </r>
  <r>
    <n v="944878"/>
    <x v="8"/>
    <x v="36"/>
    <x v="1"/>
    <x v="0"/>
    <n v="10757.641167"/>
    <n v="0"/>
    <n v="13434.2029"/>
    <n v="10911.259595"/>
    <n v="10757.641167"/>
  </r>
  <r>
    <n v="944879"/>
    <x v="8"/>
    <x v="36"/>
    <x v="1"/>
    <x v="1"/>
    <n v="9326.8389520000001"/>
    <n v="0"/>
    <n v="10757.641167"/>
    <n v="10136.925272"/>
    <n v="9326.8389520000001"/>
  </r>
  <r>
    <n v="944880"/>
    <x v="8"/>
    <x v="36"/>
    <x v="1"/>
    <x v="2"/>
    <n v="3207.9523370000002"/>
    <n v="4691.0469590000002"/>
    <n v="9326.8389520000001"/>
    <n v="8531.2595899999997"/>
    <n v="7898.999296"/>
  </r>
  <r>
    <n v="944881"/>
    <x v="8"/>
    <x v="36"/>
    <x v="1"/>
    <x v="3"/>
    <n v="8348.6161990000001"/>
    <n v="0"/>
    <n v="10356.172601"/>
    <n v="8411.2833859999992"/>
    <n v="8348.6161990000001"/>
  </r>
  <r>
    <n v="944882"/>
    <x v="8"/>
    <x v="36"/>
    <x v="2"/>
    <x v="0"/>
    <n v="94.694494000000006"/>
    <n v="0"/>
    <n v="108.4331"/>
    <n v="95.193417999999994"/>
    <n v="94.694494000000006"/>
  </r>
  <r>
    <n v="944883"/>
    <x v="8"/>
    <x v="36"/>
    <x v="2"/>
    <x v="1"/>
    <n v="86.708307000000005"/>
    <n v="0"/>
    <n v="94.694494000000006"/>
    <n v="91.238145000000003"/>
    <n v="86.708307000000005"/>
  </r>
  <r>
    <n v="944884"/>
    <x v="8"/>
    <x v="36"/>
    <x v="2"/>
    <x v="2"/>
    <n v="3.493058"/>
    <n v="75.254913999999999"/>
    <n v="86.708307000000005"/>
    <n v="82.000045999999998"/>
    <n v="78.747972000000004"/>
  </r>
  <r>
    <n v="944885"/>
    <x v="8"/>
    <x v="36"/>
    <x v="2"/>
    <x v="3"/>
    <n v="2809.4827599999999"/>
    <n v="0"/>
    <n v="3207.9523370000002"/>
    <n v="2816.261356"/>
    <n v="2809.4827599999999"/>
  </r>
  <r>
    <n v="944886"/>
    <x v="8"/>
    <x v="36"/>
    <x v="3"/>
    <x v="0"/>
    <n v="52.161057999999997"/>
    <n v="0"/>
    <n v="55.651049999999998"/>
    <n v="52.334246999999998"/>
    <n v="52.161057999999997"/>
  </r>
  <r>
    <n v="944887"/>
    <x v="8"/>
    <x v="36"/>
    <x v="3"/>
    <x v="1"/>
    <n v="50.525655999999998"/>
    <n v="0"/>
    <n v="52.161057999999997"/>
    <n v="51.253455000000002"/>
    <n v="50.525655999999998"/>
  </r>
  <r>
    <n v="944888"/>
    <x v="8"/>
    <x v="36"/>
    <x v="3"/>
    <x v="2"/>
    <n v="0"/>
    <n v="47.995297999999998"/>
    <n v="50.525655999999998"/>
    <n v="49.211989000000003"/>
    <n v="47.995297999999998"/>
  </r>
  <r>
    <n v="944889"/>
    <x v="8"/>
    <x v="36"/>
    <x v="3"/>
    <x v="3"/>
    <n v="3.2823169999999999"/>
    <n v="0"/>
    <n v="3.493058"/>
    <n v="3.284872"/>
    <n v="3.2823169999999999"/>
  </r>
  <r>
    <n v="944890"/>
    <x v="8"/>
    <x v="37"/>
    <x v="0"/>
    <x v="0"/>
    <n v="256782.26284899999"/>
    <n v="0"/>
    <n v="346289.22879999998"/>
    <n v="257050.494538"/>
    <n v="256782.26284899999"/>
  </r>
  <r>
    <n v="944891"/>
    <x v="8"/>
    <x v="37"/>
    <x v="0"/>
    <x v="1"/>
    <n v="235074.40013699999"/>
    <n v="0"/>
    <n v="256782.26284899999"/>
    <n v="235828.8302"/>
    <n v="235074.40013699999"/>
  </r>
  <r>
    <n v="944892"/>
    <x v="8"/>
    <x v="37"/>
    <x v="0"/>
    <x v="2"/>
    <n v="196243.75653799999"/>
    <n v="6593.8132939999996"/>
    <n v="235074.40013699999"/>
    <n v="206888.97956099999"/>
    <n v="202837.56983299999"/>
  </r>
  <r>
    <n v="944893"/>
    <x v="8"/>
    <x v="37"/>
    <x v="0"/>
    <x v="3"/>
    <n v="256960.82333099999"/>
    <n v="0"/>
    <n v="346289.22879999998"/>
    <n v="257050.494538"/>
    <n v="256960.82333099999"/>
  </r>
  <r>
    <n v="944894"/>
    <x v="8"/>
    <x v="37"/>
    <x v="1"/>
    <x v="0"/>
    <n v="169015.30156200001"/>
    <n v="0"/>
    <n v="211195.5226"/>
    <n v="171533.00345600001"/>
    <n v="169015.30156200001"/>
  </r>
  <r>
    <n v="944895"/>
    <x v="8"/>
    <x v="37"/>
    <x v="1"/>
    <x v="1"/>
    <n v="146535.701802"/>
    <n v="0"/>
    <n v="169015.30156200001"/>
    <n v="159263.11866199999"/>
    <n v="146535.701802"/>
  </r>
  <r>
    <n v="944896"/>
    <x v="8"/>
    <x v="37"/>
    <x v="1"/>
    <x v="2"/>
    <n v="50283.593869999997"/>
    <n v="73530.612479999996"/>
    <n v="146535.701802"/>
    <n v="134036.20643799999"/>
    <n v="123814.20634999999"/>
  </r>
  <r>
    <n v="944897"/>
    <x v="8"/>
    <x v="37"/>
    <x v="1"/>
    <x v="3"/>
    <n v="158175.533803"/>
    <n v="0"/>
    <n v="196243.75653799999"/>
    <n v="159389.17905999999"/>
    <n v="158175.533803"/>
  </r>
  <r>
    <n v="944898"/>
    <x v="8"/>
    <x v="37"/>
    <x v="2"/>
    <x v="0"/>
    <n v="1800.4934149999999"/>
    <n v="0"/>
    <n v="2062.7505999999998"/>
    <n v="1810.8887520000001"/>
    <n v="1800.4934149999999"/>
  </r>
  <r>
    <n v="944899"/>
    <x v="8"/>
    <x v="37"/>
    <x v="2"/>
    <x v="1"/>
    <n v="1648.646399"/>
    <n v="0"/>
    <n v="1800.4934149999999"/>
    <n v="1734.7754050000001"/>
    <n v="1648.646399"/>
  </r>
  <r>
    <n v="944900"/>
    <x v="8"/>
    <x v="37"/>
    <x v="2"/>
    <x v="2"/>
    <n v="66.312083000000001"/>
    <n v="1428.6362919999999"/>
    <n v="1648.646399"/>
    <n v="1559.1249"/>
    <n v="1494.9483749999999"/>
  </r>
  <r>
    <n v="944901"/>
    <x v="8"/>
    <x v="37"/>
    <x v="2"/>
    <x v="3"/>
    <n v="44027.508474000002"/>
    <n v="0"/>
    <n v="50283.593869999997"/>
    <n v="44143.967058000002"/>
    <n v="44027.508474000002"/>
  </r>
  <r>
    <n v="944902"/>
    <x v="8"/>
    <x v="37"/>
    <x v="3"/>
    <x v="0"/>
    <n v="2.1795689999999999"/>
    <n v="0"/>
    <n v="2.3254000000000001"/>
    <n v="2.1868059999999998"/>
    <n v="2.1795689999999999"/>
  </r>
  <r>
    <n v="944903"/>
    <x v="8"/>
    <x v="37"/>
    <x v="3"/>
    <x v="1"/>
    <n v="2.1112329999999999"/>
    <n v="0"/>
    <n v="2.1795689999999999"/>
    <n v="2.141645"/>
    <n v="2.1112329999999999"/>
  </r>
  <r>
    <n v="944904"/>
    <x v="8"/>
    <x v="37"/>
    <x v="3"/>
    <x v="2"/>
    <n v="0"/>
    <n v="2.0055019999999999"/>
    <n v="2.1112329999999999"/>
    <n v="2.0563410000000002"/>
    <n v="2.0055019999999999"/>
  </r>
  <r>
    <n v="944905"/>
    <x v="8"/>
    <x v="37"/>
    <x v="3"/>
    <x v="3"/>
    <n v="62.311373000000003"/>
    <n v="0"/>
    <n v="66.312083000000001"/>
    <n v="62.359883000000004"/>
    <n v="62.311373000000003"/>
  </r>
  <r>
    <n v="944906"/>
    <x v="8"/>
    <x v="38"/>
    <x v="0"/>
    <x v="0"/>
    <n v="239881.41425599999"/>
    <n v="0"/>
    <n v="323407.11339999997"/>
    <n v="240065.10027699999"/>
    <n v="239881.41425599999"/>
  </r>
  <r>
    <n v="944907"/>
    <x v="8"/>
    <x v="38"/>
    <x v="0"/>
    <x v="1"/>
    <n v="219570.77278200001"/>
    <n v="34.831645000000002"/>
    <n v="239881.41425599999"/>
    <n v="220307.090853"/>
    <n v="219605.60442700001"/>
  </r>
  <r>
    <n v="944908"/>
    <x v="8"/>
    <x v="38"/>
    <x v="0"/>
    <x v="2"/>
    <n v="188938.29400200001"/>
    <n v="1590.5615600000001"/>
    <n v="219570.77278200001"/>
    <n v="193244.23712500001"/>
    <n v="190528.85556299999"/>
  </r>
  <r>
    <n v="944909"/>
    <x v="8"/>
    <x v="38"/>
    <x v="0"/>
    <x v="3"/>
    <n v="239960.451524"/>
    <n v="0"/>
    <n v="323407.11339999997"/>
    <n v="240065.10027699999"/>
    <n v="239960.451524"/>
  </r>
  <r>
    <n v="944910"/>
    <x v="8"/>
    <x v="38"/>
    <x v="1"/>
    <x v="0"/>
    <n v="228738.13081"/>
    <n v="0"/>
    <n v="281842.30200000003"/>
    <n v="228912.31768400001"/>
    <n v="228738.13081"/>
  </r>
  <r>
    <n v="944911"/>
    <x v="8"/>
    <x v="38"/>
    <x v="1"/>
    <x v="1"/>
    <n v="207078.09511699999"/>
    <n v="5312.8751650000004"/>
    <n v="228738.13081"/>
    <n v="215539.94066299999"/>
    <n v="212390.97028199999"/>
  </r>
  <r>
    <n v="944912"/>
    <x v="8"/>
    <x v="38"/>
    <x v="1"/>
    <x v="2"/>
    <n v="179769.61029099999"/>
    <n v="5334.5977670000002"/>
    <n v="207078.09511699999"/>
    <n v="189414.33360300001"/>
    <n v="185104.20805799999"/>
  </r>
  <r>
    <n v="944913"/>
    <x v="8"/>
    <x v="38"/>
    <x v="1"/>
    <x v="3"/>
    <n v="153389.17631099999"/>
    <n v="0"/>
    <n v="188938.29400200001"/>
    <n v="153455.68238899999"/>
    <n v="153389.17631099999"/>
  </r>
  <r>
    <n v="944914"/>
    <x v="8"/>
    <x v="38"/>
    <x v="2"/>
    <x v="0"/>
    <n v="75299.738557000004"/>
    <n v="0"/>
    <n v="92169.648000000001"/>
    <n v="80915.733978999997"/>
    <n v="75299.738557000004"/>
  </r>
  <r>
    <n v="944915"/>
    <x v="8"/>
    <x v="38"/>
    <x v="2"/>
    <x v="1"/>
    <n v="55145.599366000002"/>
    <n v="9727.6793830000006"/>
    <n v="75299.738557000004"/>
    <n v="72551.2981"/>
    <n v="64873.278748999997"/>
  </r>
  <r>
    <n v="944916"/>
    <x v="8"/>
    <x v="38"/>
    <x v="2"/>
    <x v="2"/>
    <n v="36738.273236000001"/>
    <n v="9515.2509420000006"/>
    <n v="55145.599366000002"/>
    <n v="52151.193320999999"/>
    <n v="46253.524178"/>
  </r>
  <r>
    <n v="944917"/>
    <x v="8"/>
    <x v="38"/>
    <x v="2"/>
    <x v="3"/>
    <n v="151245.773445"/>
    <n v="0"/>
    <n v="179769.61029099999"/>
    <n v="157819.74087499999"/>
    <n v="151245.773445"/>
  </r>
  <r>
    <n v="944918"/>
    <x v="8"/>
    <x v="38"/>
    <x v="3"/>
    <x v="0"/>
    <n v="16487.175048000001"/>
    <n v="0"/>
    <n v="19118.996999999999"/>
    <n v="17979.504778999999"/>
    <n v="16487.175048000001"/>
  </r>
  <r>
    <n v="944919"/>
    <x v="8"/>
    <x v="38"/>
    <x v="3"/>
    <x v="1"/>
    <n v="8454.9653149999995"/>
    <n v="7155.3924189999998"/>
    <n v="16487.175048000001"/>
    <n v="16200.298202"/>
    <n v="15610.357733999999"/>
  </r>
  <r>
    <n v="944920"/>
    <x v="8"/>
    <x v="38"/>
    <x v="3"/>
    <x v="2"/>
    <n v="0"/>
    <n v="7655.0779119999997"/>
    <n v="8454.9653149999995"/>
    <n v="8235.1362169999993"/>
    <n v="7655.0779119999997"/>
  </r>
  <r>
    <n v="944921"/>
    <x v="8"/>
    <x v="38"/>
    <x v="3"/>
    <x v="3"/>
    <n v="32806.420424999997"/>
    <n v="0"/>
    <n v="36738.273236000001"/>
    <n v="34548.672150999999"/>
    <n v="32806.420424999997"/>
  </r>
  <r>
    <n v="944922"/>
    <x v="8"/>
    <x v="39"/>
    <x v="0"/>
    <x v="0"/>
    <n v="48138.536598999999"/>
    <n v="0"/>
    <n v="64900.172500000001"/>
    <n v="48175.398047000002"/>
    <n v="48138.536598999999"/>
  </r>
  <r>
    <n v="944923"/>
    <x v="8"/>
    <x v="39"/>
    <x v="0"/>
    <x v="1"/>
    <n v="44062.670359000003"/>
    <n v="6.9898889999999998"/>
    <n v="48138.536598999999"/>
    <n v="44210.432012999998"/>
    <n v="44069.660248"/>
  </r>
  <r>
    <n v="944924"/>
    <x v="8"/>
    <x v="39"/>
    <x v="0"/>
    <x v="2"/>
    <n v="37915.455054999999"/>
    <n v="319.188154"/>
    <n v="44062.670359000003"/>
    <n v="38779.556183000001"/>
    <n v="38234.643209000002"/>
  </r>
  <r>
    <n v="944925"/>
    <x v="8"/>
    <x v="39"/>
    <x v="0"/>
    <x v="3"/>
    <n v="48154.397513000004"/>
    <n v="0"/>
    <n v="64900.172500000001"/>
    <n v="48175.398047000002"/>
    <n v="48154.397513000004"/>
  </r>
  <r>
    <n v="944926"/>
    <x v="8"/>
    <x v="39"/>
    <x v="1"/>
    <x v="0"/>
    <n v="46855.110593999998"/>
    <n v="0"/>
    <n v="57733.06"/>
    <n v="46890.791332000001"/>
    <n v="46855.110593999998"/>
  </r>
  <r>
    <n v="944927"/>
    <x v="8"/>
    <x v="39"/>
    <x v="1"/>
    <x v="1"/>
    <n v="42418.231774"/>
    <n v="1088.2984510000001"/>
    <n v="46855.110593999998"/>
    <n v="44151.570713000001"/>
    <n v="43506.530225000002"/>
  </r>
  <r>
    <n v="944928"/>
    <x v="8"/>
    <x v="39"/>
    <x v="1"/>
    <x v="2"/>
    <n v="36807.938536000001"/>
    <n v="1092.2621819999999"/>
    <n v="42418.231774"/>
    <n v="38799.956603999999"/>
    <n v="37900.200717"/>
  </r>
  <r>
    <n v="944929"/>
    <x v="8"/>
    <x v="39"/>
    <x v="1"/>
    <x v="3"/>
    <n v="30781.586395999999"/>
    <n v="0"/>
    <n v="37915.455054999999"/>
    <n v="30794.932595999999"/>
    <n v="30781.586395999999"/>
  </r>
  <r>
    <n v="944930"/>
    <x v="8"/>
    <x v="39"/>
    <x v="2"/>
    <x v="0"/>
    <n v="15414.620392999999"/>
    <n v="0"/>
    <n v="18868.062000000002"/>
    <n v="16564.271629999999"/>
    <n v="15414.620392999999"/>
  </r>
  <r>
    <n v="944931"/>
    <x v="8"/>
    <x v="39"/>
    <x v="2"/>
    <x v="1"/>
    <n v="11288.863638000001"/>
    <n v="1991.354656"/>
    <n v="15414.620392999999"/>
    <n v="14851.986749"/>
    <n v="13280.218295000001"/>
  </r>
  <r>
    <n v="944932"/>
    <x v="8"/>
    <x v="39"/>
    <x v="2"/>
    <x v="2"/>
    <n v="7520.6972379999997"/>
    <n v="1947.868399"/>
    <n v="11288.863638000001"/>
    <n v="10675.878343"/>
    <n v="9468.565638"/>
  </r>
  <r>
    <n v="944933"/>
    <x v="8"/>
    <x v="39"/>
    <x v="2"/>
    <x v="3"/>
    <n v="30967.665356000001"/>
    <n v="0"/>
    <n v="36807.938536000001"/>
    <n v="32313.68924"/>
    <n v="30967.665356000001"/>
  </r>
  <r>
    <n v="944934"/>
    <x v="8"/>
    <x v="39"/>
    <x v="3"/>
    <x v="0"/>
    <n v="3380.8389659999998"/>
    <n v="0"/>
    <n v="3920.5169999999998"/>
    <n v="3686.8541869999999"/>
    <n v="3380.8389659999998"/>
  </r>
  <r>
    <n v="944935"/>
    <x v="8"/>
    <x v="39"/>
    <x v="3"/>
    <x v="1"/>
    <n v="1733.7643419999999"/>
    <n v="1467.2755910000001"/>
    <n v="3380.8389659999998"/>
    <n v="3322.0123680000002"/>
    <n v="3201.039933"/>
  </r>
  <r>
    <n v="944936"/>
    <x v="8"/>
    <x v="39"/>
    <x v="3"/>
    <x v="2"/>
    <n v="0"/>
    <n v="1569.7404570000001"/>
    <n v="1733.7643419999999"/>
    <n v="1688.686469"/>
    <n v="1569.7404570000001"/>
  </r>
  <r>
    <n v="944937"/>
    <x v="8"/>
    <x v="39"/>
    <x v="3"/>
    <x v="3"/>
    <n v="6715.8070799999996"/>
    <n v="0"/>
    <n v="7520.6972379999997"/>
    <n v="7072.4636829999999"/>
    <n v="6715.8070799999996"/>
  </r>
  <r>
    <n v="944938"/>
    <x v="8"/>
    <x v="40"/>
    <x v="0"/>
    <x v="0"/>
    <n v="1023870.635073"/>
    <n v="0"/>
    <n v="1380622.6557"/>
    <n v="1024836.197326"/>
    <n v="1023870.635073"/>
  </r>
  <r>
    <n v="944939"/>
    <x v="8"/>
    <x v="40"/>
    <x v="0"/>
    <x v="1"/>
    <n v="938365.68695"/>
    <n v="0"/>
    <n v="1023870.635073"/>
    <n v="940322.79125100002"/>
    <n v="938365.68695"/>
  </r>
  <r>
    <n v="944940"/>
    <x v="8"/>
    <x v="40"/>
    <x v="0"/>
    <x v="2"/>
    <n v="790209.70407400001"/>
    <n v="27463.932149"/>
    <n v="938365.68695"/>
    <n v="825855.64108500001"/>
    <n v="817673.63622300001"/>
  </r>
  <r>
    <n v="944941"/>
    <x v="8"/>
    <x v="40"/>
    <x v="0"/>
    <x v="3"/>
    <n v="1024297.166085"/>
    <n v="0"/>
    <n v="1380622.6557"/>
    <n v="1024836.197326"/>
    <n v="1024297.166085"/>
  </r>
  <r>
    <n v="944942"/>
    <x v="8"/>
    <x v="40"/>
    <x v="1"/>
    <x v="0"/>
    <n v="1072025.0314249999"/>
    <n v="0"/>
    <n v="1321702.9320499999"/>
    <n v="1073487.1214109999"/>
    <n v="1072025.0314249999"/>
  </r>
  <r>
    <n v="944943"/>
    <x v="8"/>
    <x v="40"/>
    <x v="1"/>
    <x v="1"/>
    <n v="1005773.175157"/>
    <n v="0"/>
    <n v="1072025.0314249999"/>
    <n v="1010169.187112"/>
    <n v="1005773.175157"/>
  </r>
  <r>
    <n v="944944"/>
    <x v="8"/>
    <x v="40"/>
    <x v="1"/>
    <x v="2"/>
    <n v="778630.18804299994"/>
    <n v="114018.4681"/>
    <n v="1005773.175157"/>
    <n v="919980.72331599996"/>
    <n v="892648.656143"/>
  </r>
  <r>
    <n v="944945"/>
    <x v="8"/>
    <x v="40"/>
    <x v="1"/>
    <x v="3"/>
    <n v="641390.76757699996"/>
    <n v="0"/>
    <n v="790209.70407400001"/>
    <n v="641808.32164900005"/>
    <n v="641390.76757699996"/>
  </r>
  <r>
    <n v="944946"/>
    <x v="8"/>
    <x v="40"/>
    <x v="2"/>
    <x v="0"/>
    <n v="198702.013657"/>
    <n v="0"/>
    <n v="226581.39240000001"/>
    <n v="198915.80438799999"/>
    <n v="198702.013657"/>
  </r>
  <r>
    <n v="944947"/>
    <x v="8"/>
    <x v="40"/>
    <x v="2"/>
    <x v="1"/>
    <n v="186024.341564"/>
    <n v="0"/>
    <n v="198702.013657"/>
    <n v="191449.390159"/>
    <n v="186024.341564"/>
  </r>
  <r>
    <n v="944948"/>
    <x v="8"/>
    <x v="40"/>
    <x v="2"/>
    <x v="2"/>
    <n v="74966.189908"/>
    <n v="84883.146850999998"/>
    <n v="186024.341564"/>
    <n v="175923.219817"/>
    <n v="159849.33675799999"/>
  </r>
  <r>
    <n v="944949"/>
    <x v="8"/>
    <x v="40"/>
    <x v="2"/>
    <x v="3"/>
    <n v="683228.78987099999"/>
    <n v="0"/>
    <n v="778630.18804299994"/>
    <n v="683559.44208299997"/>
    <n v="683228.78987099999"/>
  </r>
  <r>
    <n v="944950"/>
    <x v="8"/>
    <x v="40"/>
    <x v="3"/>
    <x v="0"/>
    <n v="60945.619156000001"/>
    <n v="0"/>
    <n v="67025.370649999997"/>
    <n v="63030.658559000003"/>
    <n v="60945.619156000001"/>
  </r>
  <r>
    <n v="944951"/>
    <x v="8"/>
    <x v="40"/>
    <x v="3"/>
    <x v="1"/>
    <n v="57816.105949999997"/>
    <n v="0"/>
    <n v="60945.619156000001"/>
    <n v="59885.165383"/>
    <n v="57816.105949999997"/>
  </r>
  <r>
    <n v="944952"/>
    <x v="8"/>
    <x v="40"/>
    <x v="3"/>
    <x v="2"/>
    <n v="0"/>
    <n v="51032.516291"/>
    <n v="57816.105949999997"/>
    <n v="56312.887195000003"/>
    <n v="51032.516291"/>
  </r>
  <r>
    <n v="944953"/>
    <x v="8"/>
    <x v="40"/>
    <x v="3"/>
    <x v="3"/>
    <n v="69126.074852000005"/>
    <n v="0"/>
    <n v="74966.189908"/>
    <n v="70498.204989000005"/>
    <n v="69126.074852000005"/>
  </r>
  <r>
    <n v="944954"/>
    <x v="8"/>
    <x v="41"/>
    <x v="0"/>
    <x v="0"/>
    <n v="113765.730966"/>
    <n v="0"/>
    <n v="153405.65520000001"/>
    <n v="113873.017855"/>
    <n v="113765.730966"/>
  </r>
  <r>
    <n v="944955"/>
    <x v="8"/>
    <x v="41"/>
    <x v="0"/>
    <x v="1"/>
    <n v="104264.986837"/>
    <n v="0"/>
    <n v="113765.730966"/>
    <n v="104482.447319"/>
    <n v="104264.986837"/>
  </r>
  <r>
    <n v="944956"/>
    <x v="8"/>
    <x v="41"/>
    <x v="0"/>
    <x v="2"/>
    <n v="87802.701574000006"/>
    <n v="3051.6044360000001"/>
    <n v="104264.986837"/>
    <n v="91763.614914999998"/>
    <n v="90854.30601"/>
  </r>
  <r>
    <n v="944957"/>
    <x v="8"/>
    <x v="41"/>
    <x v="0"/>
    <x v="3"/>
    <n v="113813.12427"/>
    <n v="0"/>
    <n v="153405.65520000001"/>
    <n v="113873.017855"/>
    <n v="113813.12427"/>
  </r>
  <r>
    <n v="944958"/>
    <x v="8"/>
    <x v="41"/>
    <x v="1"/>
    <x v="0"/>
    <n v="119204.045575"/>
    <n v="0"/>
    <n v="146971.8334"/>
    <n v="119370.52308699999"/>
    <n v="119204.045575"/>
  </r>
  <r>
    <n v="944959"/>
    <x v="8"/>
    <x v="41"/>
    <x v="1"/>
    <x v="1"/>
    <n v="111837.15668499999"/>
    <n v="0"/>
    <n v="119204.045575"/>
    <n v="112325.97214500001"/>
    <n v="111837.15668499999"/>
  </r>
  <r>
    <n v="944960"/>
    <x v="8"/>
    <x v="41"/>
    <x v="1"/>
    <x v="2"/>
    <n v="86513.034667"/>
    <n v="12668.509178"/>
    <n v="111837.15668499999"/>
    <n v="102297.44722"/>
    <n v="99181.543844999993"/>
  </r>
  <r>
    <n v="944961"/>
    <x v="8"/>
    <x v="41"/>
    <x v="1"/>
    <x v="3"/>
    <n v="71266.234205999994"/>
    <n v="0"/>
    <n v="87802.701574000006"/>
    <n v="71313.354219000001"/>
    <n v="71266.234205999994"/>
  </r>
  <r>
    <n v="944962"/>
    <x v="8"/>
    <x v="41"/>
    <x v="2"/>
    <x v="0"/>
    <n v="22083.476824000001"/>
    <n v="0"/>
    <n v="25181.953799999999"/>
    <n v="22107.237240999999"/>
    <n v="22083.476824000001"/>
  </r>
  <r>
    <n v="944963"/>
    <x v="8"/>
    <x v="41"/>
    <x v="2"/>
    <x v="1"/>
    <n v="20674.497254000002"/>
    <n v="0"/>
    <n v="22083.476824000001"/>
    <n v="21277.429919999999"/>
    <n v="20674.497254000002"/>
  </r>
  <r>
    <n v="944964"/>
    <x v="8"/>
    <x v="41"/>
    <x v="2"/>
    <x v="2"/>
    <n v="8330.2963959999997"/>
    <n v="9432.2757120000006"/>
    <n v="20674.497254000002"/>
    <n v="19551.872052999999"/>
    <n v="17762.572107"/>
  </r>
  <r>
    <n v="944965"/>
    <x v="8"/>
    <x v="41"/>
    <x v="2"/>
    <x v="3"/>
    <n v="75913.054606999998"/>
    <n v="0"/>
    <n v="86513.034667"/>
    <n v="75949.793134000007"/>
    <n v="75913.054606999998"/>
  </r>
  <r>
    <n v="944966"/>
    <x v="8"/>
    <x v="41"/>
    <x v="3"/>
    <x v="0"/>
    <n v="1887.7183050000001"/>
    <n v="0"/>
    <n v="2076.0313999999998"/>
    <n v="1952.299929"/>
    <n v="1887.7183050000001"/>
  </r>
  <r>
    <n v="944967"/>
    <x v="8"/>
    <x v="41"/>
    <x v="3"/>
    <x v="1"/>
    <n v="1790.785343"/>
    <n v="0"/>
    <n v="1887.7183050000001"/>
    <n v="1854.8720060000001"/>
    <n v="1790.785343"/>
  </r>
  <r>
    <n v="944968"/>
    <x v="8"/>
    <x v="41"/>
    <x v="3"/>
    <x v="2"/>
    <n v="0"/>
    <n v="1579.280491"/>
    <n v="1790.785343"/>
    <n v="1744.2249240000001"/>
    <n v="1579.280491"/>
  </r>
  <r>
    <n v="944969"/>
    <x v="8"/>
    <x v="41"/>
    <x v="3"/>
    <x v="3"/>
    <n v="7681.3386529999998"/>
    <n v="0"/>
    <n v="8330.2963959999997"/>
    <n v="7833.8107300000001"/>
    <n v="7681.3386529999998"/>
  </r>
  <r>
    <n v="944970"/>
    <x v="8"/>
    <x v="42"/>
    <x v="1"/>
    <x v="0"/>
    <n v="437.84171500000002"/>
    <n v="37.859613000000003"/>
    <n v="586.06119999999999"/>
    <n v="475.99890699999997"/>
    <n v="475.70132799999999"/>
  </r>
  <r>
    <n v="944971"/>
    <x v="8"/>
    <x v="42"/>
    <x v="1"/>
    <x v="1"/>
    <n v="409.08365400000002"/>
    <n v="0"/>
    <n v="437.84171500000002"/>
    <n v="412.57824799999997"/>
    <n v="409.08365400000002"/>
  </r>
  <r>
    <n v="944972"/>
    <x v="8"/>
    <x v="42"/>
    <x v="1"/>
    <x v="2"/>
    <n v="362.44952999999998"/>
    <n v="0"/>
    <n v="409.08365400000002"/>
    <n v="374.18881800000003"/>
    <n v="362.44952999999998"/>
  </r>
  <r>
    <n v="944973"/>
    <x v="8"/>
    <x v="42"/>
    <x v="1"/>
    <x v="3"/>
    <n v="438.04191600000001"/>
    <n v="37.876924000000002"/>
    <n v="586.06119999999999"/>
    <n v="475.99890699999997"/>
    <n v="475.91883999999999"/>
  </r>
  <r>
    <n v="944974"/>
    <x v="8"/>
    <x v="42"/>
    <x v="2"/>
    <x v="0"/>
    <n v="161.11533800000001"/>
    <n v="161.80802800000001"/>
    <n v="368.34980000000002"/>
    <n v="323.37428899999998"/>
    <n v="322.92336599999999"/>
  </r>
  <r>
    <n v="944975"/>
    <x v="8"/>
    <x v="42"/>
    <x v="2"/>
    <x v="1"/>
    <n v="142.72375299999999"/>
    <n v="0"/>
    <n v="161.11533800000001"/>
    <n v="155.23462799999999"/>
    <n v="142.72375299999999"/>
  </r>
  <r>
    <n v="944976"/>
    <x v="8"/>
    <x v="42"/>
    <x v="2"/>
    <x v="2"/>
    <n v="128.41573399999999"/>
    <n v="0"/>
    <n v="142.72375299999999"/>
    <n v="134.97385299999999"/>
    <n v="128.41573399999999"/>
  </r>
  <r>
    <n v="944977"/>
    <x v="8"/>
    <x v="42"/>
    <x v="2"/>
    <x v="3"/>
    <n v="158.64962"/>
    <n v="159.33170899999999"/>
    <n v="362.44952999999998"/>
    <n v="318.19444199999998"/>
    <n v="317.98133000000001"/>
  </r>
  <r>
    <n v="944978"/>
    <x v="8"/>
    <x v="42"/>
    <x v="3"/>
    <x v="0"/>
    <n v="8.5415019999999995"/>
    <n v="160.97374300000001"/>
    <n v="180.7878"/>
    <n v="170.01284699999999"/>
    <n v="169.515244"/>
  </r>
  <r>
    <n v="944979"/>
    <x v="8"/>
    <x v="42"/>
    <x v="3"/>
    <x v="1"/>
    <n v="7.5435720000000002"/>
    <n v="0"/>
    <n v="8.5415019999999995"/>
    <n v="8.3928799999999999"/>
    <n v="7.5435720000000002"/>
  </r>
  <r>
    <n v="944980"/>
    <x v="8"/>
    <x v="42"/>
    <x v="3"/>
    <x v="2"/>
    <n v="0"/>
    <n v="5.4854060000000002"/>
    <n v="7.5435720000000002"/>
    <n v="7.3474399999999997"/>
    <n v="5.4854060000000002"/>
  </r>
  <r>
    <n v="944981"/>
    <x v="8"/>
    <x v="42"/>
    <x v="3"/>
    <x v="3"/>
    <n v="6.0827809999999998"/>
    <n v="114.63651400000001"/>
    <n v="128.41573399999999"/>
    <n v="120.762157"/>
    <n v="120.719295"/>
  </r>
  <r>
    <n v="944982"/>
    <x v="8"/>
    <x v="43"/>
    <x v="1"/>
    <x v="0"/>
    <n v="8340.1784810000008"/>
    <n v="721.16456500000004"/>
    <n v="11163.5206"/>
    <n v="9067.0114310000008"/>
    <n v="9061.343046"/>
  </r>
  <r>
    <n v="944983"/>
    <x v="8"/>
    <x v="43"/>
    <x v="1"/>
    <x v="1"/>
    <n v="7792.3837999999996"/>
    <n v="0"/>
    <n v="8340.1784810000008"/>
    <n v="7858.9501829999999"/>
    <n v="7792.3837999999996"/>
  </r>
  <r>
    <n v="944984"/>
    <x v="8"/>
    <x v="43"/>
    <x v="1"/>
    <x v="2"/>
    <n v="6900.2992860000004"/>
    <n v="0"/>
    <n v="7792.3837999999996"/>
    <n v="7127.6934620000002"/>
    <n v="6900.2992860000004"/>
  </r>
  <r>
    <n v="944985"/>
    <x v="8"/>
    <x v="43"/>
    <x v="1"/>
    <x v="3"/>
    <n v="8343.9919829999999"/>
    <n v="721.49431400000003"/>
    <n v="11163.5206"/>
    <n v="9067.0114310000008"/>
    <n v="9065.4862979999998"/>
  </r>
  <r>
    <n v="944986"/>
    <x v="8"/>
    <x v="43"/>
    <x v="2"/>
    <x v="0"/>
    <n v="3073.166209"/>
    <n v="3086.3788020000002"/>
    <n v="7026.0235499999999"/>
    <n v="6168.1460749999997"/>
    <n v="6159.5450110000002"/>
  </r>
  <r>
    <n v="944987"/>
    <x v="8"/>
    <x v="43"/>
    <x v="2"/>
    <x v="1"/>
    <n v="2722.3591470000001"/>
    <n v="0"/>
    <n v="3073.166209"/>
    <n v="2960.9956419999999"/>
    <n v="2722.3591470000001"/>
  </r>
  <r>
    <n v="944988"/>
    <x v="8"/>
    <x v="43"/>
    <x v="2"/>
    <x v="2"/>
    <n v="2449.4433680000002"/>
    <n v="0"/>
    <n v="2722.3591470000001"/>
    <n v="2574.5350450000001"/>
    <n v="2449.4433680000002"/>
  </r>
  <r>
    <n v="944989"/>
    <x v="8"/>
    <x v="43"/>
    <x v="2"/>
    <x v="3"/>
    <n v="3020.3649639999999"/>
    <n v="3033.350547"/>
    <n v="6900.2992860000004"/>
    <n v="6057.7727430000004"/>
    <n v="6053.7155119999998"/>
  </r>
  <r>
    <n v="944990"/>
    <x v="8"/>
    <x v="43"/>
    <x v="3"/>
    <x v="0"/>
    <n v="170.323339"/>
    <n v="3209.925561"/>
    <n v="3605.0313000000001"/>
    <n v="3390.1714350000002"/>
    <n v="3380.2489009999999"/>
  </r>
  <r>
    <n v="944991"/>
    <x v="8"/>
    <x v="43"/>
    <x v="3"/>
    <x v="1"/>
    <n v="150.42394899999999"/>
    <n v="0"/>
    <n v="170.323339"/>
    <n v="167.359713"/>
    <n v="150.42394899999999"/>
  </r>
  <r>
    <n v="944992"/>
    <x v="8"/>
    <x v="43"/>
    <x v="3"/>
    <x v="2"/>
    <n v="0"/>
    <n v="109.382716"/>
    <n v="150.42394899999999"/>
    <n v="146.51292599999999"/>
    <n v="109.382716"/>
  </r>
  <r>
    <n v="944993"/>
    <x v="8"/>
    <x v="43"/>
    <x v="3"/>
    <x v="3"/>
    <n v="116.024936"/>
    <n v="2186.6140529999998"/>
    <n v="2449.4433680000002"/>
    <n v="2303.4565429999998"/>
    <n v="2302.638989"/>
  </r>
  <r>
    <n v="944994"/>
    <x v="8"/>
    <x v="44"/>
    <x v="0"/>
    <x v="0"/>
    <n v="15178.613362"/>
    <n v="0"/>
    <n v="20456.19325"/>
    <n v="15184.632249"/>
    <n v="15178.613362"/>
  </r>
  <r>
    <n v="944995"/>
    <x v="8"/>
    <x v="44"/>
    <x v="0"/>
    <x v="1"/>
    <n v="13924.847804000001"/>
    <n v="0"/>
    <n v="15178.613362"/>
    <n v="13940.038511999999"/>
    <n v="13924.847804000001"/>
  </r>
  <r>
    <n v="944996"/>
    <x v="8"/>
    <x v="44"/>
    <x v="0"/>
    <x v="2"/>
    <n v="12195.177094999999"/>
    <n v="0"/>
    <n v="13924.847804000001"/>
    <n v="12255.258551999999"/>
    <n v="12195.177094999999"/>
  </r>
  <r>
    <n v="944997"/>
    <x v="8"/>
    <x v="44"/>
    <x v="0"/>
    <x v="3"/>
    <n v="15181.301912000001"/>
    <n v="0"/>
    <n v="20456.19325"/>
    <n v="15184.632249"/>
    <n v="15181.301912000001"/>
  </r>
  <r>
    <n v="944998"/>
    <x v="8"/>
    <x v="44"/>
    <x v="1"/>
    <x v="0"/>
    <n v="5609.4806289999997"/>
    <n v="23.997433999999998"/>
    <n v="6938.9180999999999"/>
    <n v="5635.7892810000003"/>
    <n v="5633.4780620000001"/>
  </r>
  <r>
    <n v="944999"/>
    <x v="8"/>
    <x v="44"/>
    <x v="1"/>
    <x v="1"/>
    <n v="5272.5652650000002"/>
    <n v="0"/>
    <n v="5609.4806289999997"/>
    <n v="5285.813596"/>
    <n v="5272.5652650000002"/>
  </r>
  <r>
    <n v="945000"/>
    <x v="8"/>
    <x v="44"/>
    <x v="1"/>
    <x v="2"/>
    <n v="4741.3121330000004"/>
    <n v="0"/>
    <n v="5272.5652650000002"/>
    <n v="4822.8154480000003"/>
    <n v="4741.3121330000004"/>
  </r>
  <r>
    <n v="945001"/>
    <x v="8"/>
    <x v="44"/>
    <x v="1"/>
    <x v="3"/>
    <n v="9860.5355880000006"/>
    <n v="42.183503999999999"/>
    <n v="12195.177094999999"/>
    <n v="9904.9228359999997"/>
    <n v="9902.7190910000008"/>
  </r>
  <r>
    <n v="945002"/>
    <x v="8"/>
    <x v="44"/>
    <x v="2"/>
    <x v="0"/>
    <n v="4186.9213380000001"/>
    <n v="3299.2863349999998"/>
    <n v="8587.4964500000006"/>
    <n v="7538.9631330000002"/>
    <n v="7486.2076729999999"/>
  </r>
  <r>
    <n v="945003"/>
    <x v="8"/>
    <x v="44"/>
    <x v="2"/>
    <x v="1"/>
    <n v="3898.0733970000001"/>
    <n v="0"/>
    <n v="4186.9213380000001"/>
    <n v="4034.0987089999999"/>
    <n v="3898.0733970000001"/>
  </r>
  <r>
    <n v="945004"/>
    <x v="8"/>
    <x v="44"/>
    <x v="2"/>
    <x v="2"/>
    <n v="3407.908547"/>
    <n v="0"/>
    <n v="3898.0733970000001"/>
    <n v="3686.408011"/>
    <n v="3407.908547"/>
  </r>
  <r>
    <n v="945005"/>
    <x v="8"/>
    <x v="44"/>
    <x v="2"/>
    <x v="3"/>
    <n v="2323.5329620000002"/>
    <n v="1830.939713"/>
    <n v="4741.3121330000004"/>
    <n v="4162.3979209999998"/>
    <n v="4154.472675"/>
  </r>
  <r>
    <n v="945006"/>
    <x v="8"/>
    <x v="44"/>
    <x v="3"/>
    <x v="0"/>
    <n v="65.323201999999995"/>
    <n v="1500.2039709999999"/>
    <n v="1666.9754"/>
    <n v="1567.623666"/>
    <n v="1565.5271740000001"/>
  </r>
  <r>
    <n v="945007"/>
    <x v="8"/>
    <x v="44"/>
    <x v="3"/>
    <x v="1"/>
    <n v="57.085787000000003"/>
    <n v="0"/>
    <n v="65.323201999999995"/>
    <n v="64.186578999999995"/>
    <n v="57.085787000000003"/>
  </r>
  <r>
    <n v="945008"/>
    <x v="8"/>
    <x v="44"/>
    <x v="3"/>
    <x v="2"/>
    <n v="0"/>
    <n v="38.062393999999998"/>
    <n v="57.085787000000003"/>
    <n v="55.601556000000002"/>
    <n v="38.062393999999998"/>
  </r>
  <r>
    <n v="945009"/>
    <x v="8"/>
    <x v="44"/>
    <x v="3"/>
    <x v="3"/>
    <n v="133.67264399999999"/>
    <n v="3069.9081550000001"/>
    <n v="3407.908547"/>
    <n v="3204.7971980000002"/>
    <n v="3203.5807989999998"/>
  </r>
  <r>
    <n v="945010"/>
    <x v="8"/>
    <x v="45"/>
    <x v="0"/>
    <x v="0"/>
    <n v="136646.31543700001"/>
    <n v="0"/>
    <n v="184158.02345000001"/>
    <n v="136700.500807"/>
    <n v="136646.31543700001"/>
  </r>
  <r>
    <n v="945011"/>
    <x v="8"/>
    <x v="45"/>
    <x v="0"/>
    <x v="1"/>
    <n v="125359.22089900001"/>
    <n v="0"/>
    <n v="136646.31543700001"/>
    <n v="125495.97609700001"/>
    <n v="125359.22089900001"/>
  </r>
  <r>
    <n v="945012"/>
    <x v="8"/>
    <x v="45"/>
    <x v="0"/>
    <x v="2"/>
    <n v="109787.763636"/>
    <n v="0"/>
    <n v="125359.22089900001"/>
    <n v="110328.65031300001"/>
    <n v="109787.763636"/>
  </r>
  <r>
    <n v="945013"/>
    <x v="8"/>
    <x v="45"/>
    <x v="0"/>
    <x v="3"/>
    <n v="136670.51926100001"/>
    <n v="0"/>
    <n v="184158.02345000001"/>
    <n v="136700.500807"/>
    <n v="136670.51926100001"/>
  </r>
  <r>
    <n v="945014"/>
    <x v="8"/>
    <x v="45"/>
    <x v="1"/>
    <x v="0"/>
    <n v="49791.879930000003"/>
    <n v="213.01033100000001"/>
    <n v="61592.471700000002"/>
    <n v="50025.405514999999"/>
    <n v="50004.890261"/>
  </r>
  <r>
    <n v="945015"/>
    <x v="8"/>
    <x v="45"/>
    <x v="1"/>
    <x v="1"/>
    <n v="46801.291233999997"/>
    <n v="0"/>
    <n v="49791.879930000003"/>
    <n v="46918.888458000001"/>
    <n v="46801.291233999997"/>
  </r>
  <r>
    <n v="945016"/>
    <x v="8"/>
    <x v="45"/>
    <x v="1"/>
    <x v="2"/>
    <n v="42079.726274000001"/>
    <n v="0"/>
    <n v="46801.291233999997"/>
    <n v="42809.141091999998"/>
    <n v="42079.726274000001"/>
  </r>
  <r>
    <n v="945017"/>
    <x v="8"/>
    <x v="45"/>
    <x v="1"/>
    <x v="3"/>
    <n v="88770.022935999994"/>
    <n v="379.75935099999998"/>
    <n v="109787.763636"/>
    <n v="89169.621625"/>
    <n v="89149.782286999995"/>
  </r>
  <r>
    <n v="945018"/>
    <x v="8"/>
    <x v="45"/>
    <x v="2"/>
    <x v="0"/>
    <n v="37686.926154000001"/>
    <n v="29697.228692000001"/>
    <n v="77296.972750000001"/>
    <n v="67859.012377000006"/>
    <n v="67384.154844999997"/>
  </r>
  <r>
    <n v="945019"/>
    <x v="8"/>
    <x v="45"/>
    <x v="2"/>
    <x v="1"/>
    <n v="35086.974985000001"/>
    <n v="0"/>
    <n v="37686.926154000001"/>
    <n v="36311.353348999997"/>
    <n v="35086.974985000001"/>
  </r>
  <r>
    <n v="945020"/>
    <x v="8"/>
    <x v="45"/>
    <x v="2"/>
    <x v="2"/>
    <n v="30674.948823999999"/>
    <n v="0"/>
    <n v="35086.974985000001"/>
    <n v="33181.752244000003"/>
    <n v="30674.948823999999"/>
  </r>
  <r>
    <n v="945021"/>
    <x v="8"/>
    <x v="45"/>
    <x v="2"/>
    <x v="3"/>
    <n v="20621.639811000001"/>
    <n v="16249.814351000001"/>
    <n v="42079.726274000001"/>
    <n v="36941.791696"/>
    <n v="36871.454162000002"/>
  </r>
  <r>
    <n v="945022"/>
    <x v="8"/>
    <x v="45"/>
    <x v="3"/>
    <x v="0"/>
    <n v="229.622535"/>
    <n v="5273.4805720000004"/>
    <n v="5859.7114499999998"/>
    <n v="5510.4726479999999"/>
    <n v="5503.1031080000002"/>
  </r>
  <r>
    <n v="945023"/>
    <x v="8"/>
    <x v="45"/>
    <x v="3"/>
    <x v="1"/>
    <n v="200.666571"/>
    <n v="0"/>
    <n v="229.622535"/>
    <n v="225.62710300000001"/>
    <n v="200.666571"/>
  </r>
  <r>
    <n v="945024"/>
    <x v="8"/>
    <x v="45"/>
    <x v="3"/>
    <x v="2"/>
    <n v="0"/>
    <n v="133.79600300000001"/>
    <n v="200.666571"/>
    <n v="195.44924"/>
    <n v="133.79600300000001"/>
  </r>
  <r>
    <n v="945025"/>
    <x v="8"/>
    <x v="45"/>
    <x v="3"/>
    <x v="3"/>
    <n v="1203.2017499999999"/>
    <n v="27632.571188999998"/>
    <n v="30674.948823999999"/>
    <n v="28846.721873999999"/>
    <n v="28835.772938999999"/>
  </r>
  <r>
    <n v="945026"/>
    <x v="8"/>
    <x v="46"/>
    <x v="0"/>
    <x v="0"/>
    <n v="2558.5516229999998"/>
    <n v="0"/>
    <n v="3448.7797500000001"/>
    <n v="2560.0292079999999"/>
    <n v="2558.5516229999998"/>
  </r>
  <r>
    <n v="945027"/>
    <x v="8"/>
    <x v="46"/>
    <x v="0"/>
    <x v="1"/>
    <n v="2347.5759210000001"/>
    <n v="0"/>
    <n v="2558.5516229999998"/>
    <n v="2349.7738100000001"/>
    <n v="2347.5759210000001"/>
  </r>
  <r>
    <n v="945028"/>
    <x v="8"/>
    <x v="46"/>
    <x v="0"/>
    <x v="2"/>
    <n v="1930.4822750000001"/>
    <n v="127.066518"/>
    <n v="2347.5759210000001"/>
    <n v="2066.101568"/>
    <n v="2057.5487929999999"/>
  </r>
  <r>
    <n v="945029"/>
    <x v="8"/>
    <x v="46"/>
    <x v="0"/>
    <x v="3"/>
    <n v="2559.5432820000001"/>
    <n v="0"/>
    <n v="3448.7797500000001"/>
    <n v="2560.0292079999999"/>
    <n v="2559.5432820000001"/>
  </r>
  <r>
    <n v="945030"/>
    <x v="8"/>
    <x v="46"/>
    <x v="1"/>
    <x v="0"/>
    <n v="1503.5104920000001"/>
    <n v="0"/>
    <n v="1852.3896"/>
    <n v="1504.510833"/>
    <n v="1503.5104920000001"/>
  </r>
  <r>
    <n v="945031"/>
    <x v="8"/>
    <x v="46"/>
    <x v="1"/>
    <x v="1"/>
    <n v="1411.784948"/>
    <n v="0"/>
    <n v="1503.5104920000001"/>
    <n v="1416.7579370000001"/>
    <n v="1411.784948"/>
  </r>
  <r>
    <n v="945032"/>
    <x v="8"/>
    <x v="46"/>
    <x v="1"/>
    <x v="2"/>
    <n v="1000.910075"/>
    <n v="254.584588"/>
    <n v="1411.784948"/>
    <n v="1291.359692"/>
    <n v="1255.4946629999999"/>
  </r>
  <r>
    <n v="945033"/>
    <x v="8"/>
    <x v="46"/>
    <x v="1"/>
    <x v="3"/>
    <n v="1567.6633360000001"/>
    <n v="0"/>
    <n v="1930.4822750000001"/>
    <n v="1567.9377030000001"/>
    <n v="1567.6633360000001"/>
  </r>
  <r>
    <n v="945034"/>
    <x v="8"/>
    <x v="46"/>
    <x v="2"/>
    <x v="0"/>
    <n v="769.05430899999999"/>
    <n v="0"/>
    <n v="883.13940000000002"/>
    <n v="775.30807900000002"/>
    <n v="769.05430899999999"/>
  </r>
  <r>
    <n v="945035"/>
    <x v="8"/>
    <x v="46"/>
    <x v="2"/>
    <x v="1"/>
    <n v="731.95239100000003"/>
    <n v="0"/>
    <n v="769.05430899999999"/>
    <n v="740.98382700000002"/>
    <n v="731.95239100000003"/>
  </r>
  <r>
    <n v="945036"/>
    <x v="8"/>
    <x v="46"/>
    <x v="2"/>
    <x v="2"/>
    <n v="219.30715699999999"/>
    <n v="426.64151399999997"/>
    <n v="731.95239100000003"/>
    <n v="692.20737699999995"/>
    <n v="645.94867099999999"/>
  </r>
  <r>
    <n v="945037"/>
    <x v="8"/>
    <x v="46"/>
    <x v="2"/>
    <x v="3"/>
    <n v="874.47699899999998"/>
    <n v="0"/>
    <n v="1000.910075"/>
    <n v="878.69895499999996"/>
    <n v="874.47699899999998"/>
  </r>
  <r>
    <n v="945038"/>
    <x v="8"/>
    <x v="46"/>
    <x v="3"/>
    <x v="0"/>
    <n v="146.93257399999999"/>
    <n v="0"/>
    <n v="173.15774999999999"/>
    <n v="162.837548"/>
    <n v="146.93257399999999"/>
  </r>
  <r>
    <n v="945039"/>
    <x v="8"/>
    <x v="46"/>
    <x v="3"/>
    <x v="1"/>
    <n v="144.37576999999999"/>
    <n v="0"/>
    <n v="146.93257399999999"/>
    <n v="144.375947"/>
    <n v="144.37576999999999"/>
  </r>
  <r>
    <n v="945040"/>
    <x v="8"/>
    <x v="46"/>
    <x v="3"/>
    <x v="2"/>
    <n v="0"/>
    <n v="130.51077699999999"/>
    <n v="144.37576999999999"/>
    <n v="140.62200000000001"/>
    <n v="130.51077699999999"/>
  </r>
  <r>
    <n v="945041"/>
    <x v="8"/>
    <x v="46"/>
    <x v="3"/>
    <x v="3"/>
    <n v="193.935801"/>
    <n v="0"/>
    <n v="219.30715699999999"/>
    <n v="206.23645099999999"/>
    <n v="193.935801"/>
  </r>
  <r>
    <n v="945042"/>
    <x v="8"/>
    <x v="47"/>
    <x v="0"/>
    <x v="0"/>
    <n v="4356.5995789999997"/>
    <n v="0"/>
    <n v="5872.4444999999996"/>
    <n v="4359.1155520000002"/>
    <n v="4356.5995789999997"/>
  </r>
  <r>
    <n v="945043"/>
    <x v="8"/>
    <x v="47"/>
    <x v="0"/>
    <x v="1"/>
    <n v="3997.3585750000002"/>
    <n v="0"/>
    <n v="4356.5995789999997"/>
    <n v="4001.1010529999999"/>
    <n v="3997.3585750000002"/>
  </r>
  <r>
    <n v="945044"/>
    <x v="8"/>
    <x v="47"/>
    <x v="0"/>
    <x v="2"/>
    <n v="3287.148162"/>
    <n v="216.36379500000001"/>
    <n v="3997.3585750000002"/>
    <n v="3518.0752819999998"/>
    <n v="3503.5119570000002"/>
  </r>
  <r>
    <n v="945045"/>
    <x v="8"/>
    <x v="47"/>
    <x v="0"/>
    <x v="3"/>
    <n v="4358.2881360000001"/>
    <n v="0"/>
    <n v="5872.4444999999996"/>
    <n v="4359.1155520000002"/>
    <n v="4358.2881360000001"/>
  </r>
  <r>
    <n v="945046"/>
    <x v="8"/>
    <x v="47"/>
    <x v="1"/>
    <x v="0"/>
    <n v="2559.8534800000002"/>
    <n v="0"/>
    <n v="3153.8496"/>
    <n v="2561.5566450000001"/>
    <n v="2559.8534800000002"/>
  </r>
  <r>
    <n v="945047"/>
    <x v="8"/>
    <x v="47"/>
    <x v="1"/>
    <x v="1"/>
    <n v="2403.6830009999999"/>
    <n v="0"/>
    <n v="2559.8534800000002"/>
    <n v="2412.149934"/>
    <n v="2403.6830009999999"/>
  </r>
  <r>
    <n v="945048"/>
    <x v="8"/>
    <x v="47"/>
    <x v="1"/>
    <x v="2"/>
    <n v="1704.133861"/>
    <n v="433.45174200000002"/>
    <n v="2403.6830009999999"/>
    <n v="2198.6488410000002"/>
    <n v="2137.585603"/>
  </r>
  <r>
    <n v="945049"/>
    <x v="8"/>
    <x v="47"/>
    <x v="1"/>
    <x v="3"/>
    <n v="2669.3545559999998"/>
    <n v="0"/>
    <n v="3287.148162"/>
    <n v="2669.8217370000002"/>
    <n v="2669.3545559999998"/>
  </r>
  <r>
    <n v="945050"/>
    <x v="8"/>
    <x v="47"/>
    <x v="2"/>
    <x v="0"/>
    <n v="1309.531248"/>
    <n v="0"/>
    <n v="1503.7932000000001"/>
    <n v="1320.1800499999999"/>
    <n v="1309.531248"/>
  </r>
  <r>
    <n v="945051"/>
    <x v="8"/>
    <x v="47"/>
    <x v="2"/>
    <x v="1"/>
    <n v="1246.354799"/>
    <n v="0"/>
    <n v="1309.531248"/>
    <n v="1261.7333570000001"/>
    <n v="1246.354799"/>
  </r>
  <r>
    <n v="945052"/>
    <x v="8"/>
    <x v="47"/>
    <x v="2"/>
    <x v="2"/>
    <n v="373.43211200000002"/>
    <n v="726.47716400000002"/>
    <n v="1246.354799"/>
    <n v="1178.677733"/>
    <n v="1099.909277"/>
  </r>
  <r>
    <n v="945053"/>
    <x v="8"/>
    <x v="47"/>
    <x v="2"/>
    <x v="3"/>
    <n v="1488.8708799999999"/>
    <n v="0"/>
    <n v="1704.133861"/>
    <n v="1496.059117"/>
    <n v="1488.8708799999999"/>
  </r>
  <r>
    <n v="945054"/>
    <x v="8"/>
    <x v="47"/>
    <x v="3"/>
    <x v="0"/>
    <n v="250.184596"/>
    <n v="0"/>
    <n v="294.83864999999997"/>
    <n v="277.26626599999997"/>
    <n v="250.184596"/>
  </r>
  <r>
    <n v="945055"/>
    <x v="8"/>
    <x v="47"/>
    <x v="3"/>
    <x v="1"/>
    <n v="245.83108300000001"/>
    <n v="0"/>
    <n v="250.184596"/>
    <n v="245.83138400000001"/>
    <n v="245.83108300000001"/>
  </r>
  <r>
    <n v="945056"/>
    <x v="8"/>
    <x v="47"/>
    <x v="3"/>
    <x v="2"/>
    <n v="0"/>
    <n v="220.965329"/>
    <n v="245.83108300000001"/>
    <n v="239.43947499999999"/>
    <n v="220.965329"/>
  </r>
  <r>
    <n v="945057"/>
    <x v="8"/>
    <x v="47"/>
    <x v="3"/>
    <x v="3"/>
    <n v="330.23024299999997"/>
    <n v="0"/>
    <n v="373.43211200000002"/>
    <n v="351.17555900000002"/>
    <n v="330.23024299999997"/>
  </r>
  <r>
    <n v="945058"/>
    <x v="8"/>
    <x v="48"/>
    <x v="0"/>
    <x v="0"/>
    <n v="131269.46947499999"/>
    <n v="0"/>
    <n v="176998.1802"/>
    <n v="131385.74916199999"/>
    <n v="131269.46947499999"/>
  </r>
  <r>
    <n v="945059"/>
    <x v="8"/>
    <x v="48"/>
    <x v="0"/>
    <x v="1"/>
    <n v="120350.756542"/>
    <n v="0"/>
    <n v="131269.46947499999"/>
    <n v="120557.880766"/>
    <n v="120350.756542"/>
  </r>
  <r>
    <n v="945060"/>
    <x v="8"/>
    <x v="48"/>
    <x v="0"/>
    <x v="2"/>
    <n v="86616.921675999998"/>
    <n v="18277.076369999999"/>
    <n v="120350.756542"/>
    <n v="105920.700833"/>
    <n v="104893.998045"/>
  </r>
  <r>
    <n v="945061"/>
    <x v="8"/>
    <x v="48"/>
    <x v="0"/>
    <x v="3"/>
    <n v="131319.35333700001"/>
    <n v="0"/>
    <n v="176998.1802"/>
    <n v="131385.74916199999"/>
    <n v="131319.35333700001"/>
  </r>
  <r>
    <n v="945062"/>
    <x v="8"/>
    <x v="48"/>
    <x v="1"/>
    <x v="0"/>
    <n v="35197.137818000003"/>
    <n v="0"/>
    <n v="43510.1"/>
    <n v="35338.90322"/>
    <n v="35197.137818000003"/>
  </r>
  <r>
    <n v="945063"/>
    <x v="8"/>
    <x v="48"/>
    <x v="1"/>
    <x v="1"/>
    <n v="33019.416166000003"/>
    <n v="0"/>
    <n v="35197.137818000003"/>
    <n v="33166.262966000002"/>
    <n v="33019.416166000003"/>
  </r>
  <r>
    <n v="945064"/>
    <x v="8"/>
    <x v="48"/>
    <x v="1"/>
    <x v="2"/>
    <n v="24720.734852000001"/>
    <n v="4233.6750110000003"/>
    <n v="33019.416166000003"/>
    <n v="30202.859967"/>
    <n v="28954.409863000001"/>
  </r>
  <r>
    <n v="945065"/>
    <x v="8"/>
    <x v="48"/>
    <x v="1"/>
    <x v="3"/>
    <n v="70170.943025999994"/>
    <n v="0"/>
    <n v="86616.921675999998"/>
    <n v="70350.263785000003"/>
    <n v="70170.943025999994"/>
  </r>
  <r>
    <n v="945066"/>
    <x v="8"/>
    <x v="48"/>
    <x v="2"/>
    <x v="0"/>
    <n v="39174.454204000001"/>
    <n v="0"/>
    <n v="44654.408750000002"/>
    <n v="39202.105442"/>
    <n v="39174.454204000001"/>
  </r>
  <r>
    <n v="945067"/>
    <x v="8"/>
    <x v="48"/>
    <x v="2"/>
    <x v="1"/>
    <n v="37105.241966000001"/>
    <n v="0"/>
    <n v="39174.454204000001"/>
    <n v="37744.586625999997"/>
    <n v="37105.241966000001"/>
  </r>
  <r>
    <n v="945068"/>
    <x v="8"/>
    <x v="48"/>
    <x v="2"/>
    <x v="2"/>
    <n v="17189.738774000001"/>
    <n v="14296.735682"/>
    <n v="37105.241966000001"/>
    <n v="35090.427326999998"/>
    <n v="31486.474456"/>
  </r>
  <r>
    <n v="945069"/>
    <x v="8"/>
    <x v="48"/>
    <x v="2"/>
    <x v="3"/>
    <n v="21692.674662000001"/>
    <n v="0"/>
    <n v="24720.734852000001"/>
    <n v="21702.333126000001"/>
    <n v="21692.674662000001"/>
  </r>
  <r>
    <n v="945070"/>
    <x v="8"/>
    <x v="48"/>
    <x v="3"/>
    <x v="0"/>
    <n v="33795.325137"/>
    <n v="0"/>
    <n v="35937.410550000001"/>
    <n v="33795.540881000001"/>
    <n v="33795.325137"/>
  </r>
  <r>
    <n v="945071"/>
    <x v="8"/>
    <x v="48"/>
    <x v="3"/>
    <x v="1"/>
    <n v="32389.422068"/>
    <n v="0"/>
    <n v="33795.325137"/>
    <n v="33207.286480000002"/>
    <n v="32389.422068"/>
  </r>
  <r>
    <n v="945072"/>
    <x v="8"/>
    <x v="48"/>
    <x v="3"/>
    <x v="2"/>
    <n v="0"/>
    <n v="27065.614684"/>
    <n v="32389.422068"/>
    <n v="31547.297094000001"/>
    <n v="27065.614684"/>
  </r>
  <r>
    <n v="945073"/>
    <x v="8"/>
    <x v="48"/>
    <x v="3"/>
    <x v="3"/>
    <n v="16165.168927000001"/>
    <n v="0"/>
    <n v="17189.738774000001"/>
    <n v="16165.230342999999"/>
    <n v="16165.168927000001"/>
  </r>
  <r>
    <n v="945074"/>
    <x v="8"/>
    <x v="49"/>
    <x v="0"/>
    <x v="0"/>
    <n v="2586.2638590000001"/>
    <n v="0"/>
    <n v="3487.2084"/>
    <n v="2588.554795"/>
    <n v="2586.2638590000001"/>
  </r>
  <r>
    <n v="945075"/>
    <x v="8"/>
    <x v="49"/>
    <x v="0"/>
    <x v="1"/>
    <n v="2371.1439780000001"/>
    <n v="0"/>
    <n v="2586.2638590000001"/>
    <n v="2375.2247280000001"/>
    <n v="2371.1439780000001"/>
  </r>
  <r>
    <n v="945076"/>
    <x v="8"/>
    <x v="49"/>
    <x v="0"/>
    <x v="2"/>
    <n v="1706.4996040000001"/>
    <n v="360.08926400000001"/>
    <n v="2371.1439780000001"/>
    <n v="2086.8438150000002"/>
    <n v="2066.5888690000002"/>
  </r>
  <r>
    <n v="945077"/>
    <x v="8"/>
    <x v="49"/>
    <x v="0"/>
    <x v="3"/>
    <n v="2587.2466680000002"/>
    <n v="0"/>
    <n v="3487.2084"/>
    <n v="2588.554795"/>
    <n v="2587.2466680000002"/>
  </r>
  <r>
    <n v="945078"/>
    <x v="8"/>
    <x v="49"/>
    <x v="1"/>
    <x v="0"/>
    <n v="701.88844900000004"/>
    <n v="0"/>
    <n v="867.66250000000002"/>
    <n v="704.71548299999995"/>
    <n v="701.88844900000004"/>
  </r>
  <r>
    <n v="945079"/>
    <x v="8"/>
    <x v="49"/>
    <x v="1"/>
    <x v="1"/>
    <n v="658.46112000000005"/>
    <n v="0"/>
    <n v="701.88844900000004"/>
    <n v="661.38948500000004"/>
    <n v="658.46112000000005"/>
  </r>
  <r>
    <n v="945080"/>
    <x v="8"/>
    <x v="49"/>
    <x v="1"/>
    <x v="2"/>
    <n v="492.97185300000001"/>
    <n v="84.426399000000004"/>
    <n v="658.46112000000005"/>
    <n v="602.29438700000003"/>
    <n v="577.39825099999996"/>
  </r>
  <r>
    <n v="945081"/>
    <x v="8"/>
    <x v="49"/>
    <x v="1"/>
    <x v="3"/>
    <n v="1382.4860570000001"/>
    <n v="0"/>
    <n v="1706.4996040000001"/>
    <n v="1386.0189789999999"/>
    <n v="1382.4860570000001"/>
  </r>
  <r>
    <n v="945082"/>
    <x v="8"/>
    <x v="49"/>
    <x v="2"/>
    <x v="0"/>
    <n v="786.19709599999999"/>
    <n v="0"/>
    <n v="896.17499999999995"/>
    <n v="786.75203299999998"/>
    <n v="786.19709599999999"/>
  </r>
  <r>
    <n v="945083"/>
    <x v="8"/>
    <x v="49"/>
    <x v="2"/>
    <x v="1"/>
    <n v="744.66981299999998"/>
    <n v="0"/>
    <n v="786.19709599999999"/>
    <n v="757.500902"/>
    <n v="744.66981299999998"/>
  </r>
  <r>
    <n v="945084"/>
    <x v="8"/>
    <x v="49"/>
    <x v="2"/>
    <x v="2"/>
    <n v="344.98304999999999"/>
    <n v="286.92300399999999"/>
    <n v="744.66981299999998"/>
    <n v="704.23424199999999"/>
    <n v="631.90605400000004"/>
  </r>
  <r>
    <n v="945085"/>
    <x v="8"/>
    <x v="49"/>
    <x v="2"/>
    <x v="3"/>
    <n v="432.58738399999999"/>
    <n v="0"/>
    <n v="492.97185300000001"/>
    <n v="432.779989"/>
    <n v="432.58738399999999"/>
  </r>
  <r>
    <n v="945086"/>
    <x v="8"/>
    <x v="49"/>
    <x v="3"/>
    <x v="0"/>
    <n v="679.88943700000004"/>
    <n v="0"/>
    <n v="722.98360000000002"/>
    <n v="679.893777"/>
    <n v="679.88943700000004"/>
  </r>
  <r>
    <n v="945087"/>
    <x v="8"/>
    <x v="49"/>
    <x v="3"/>
    <x v="1"/>
    <n v="651.605684"/>
    <n v="0"/>
    <n v="679.88943700000004"/>
    <n v="668.05936099999997"/>
    <n v="651.605684"/>
  </r>
  <r>
    <n v="945088"/>
    <x v="8"/>
    <x v="49"/>
    <x v="3"/>
    <x v="2"/>
    <n v="0"/>
    <n v="544.50210100000004"/>
    <n v="651.605684"/>
    <n v="634.66393600000004"/>
    <n v="544.50210100000004"/>
  </r>
  <r>
    <n v="945089"/>
    <x v="8"/>
    <x v="49"/>
    <x v="3"/>
    <x v="3"/>
    <n v="324.42082799999997"/>
    <n v="0"/>
    <n v="344.98304999999999"/>
    <n v="324.42206099999999"/>
    <n v="324.42082799999997"/>
  </r>
  <r>
    <n v="945090"/>
    <x v="8"/>
    <x v="50"/>
    <x v="0"/>
    <x v="0"/>
    <n v="114660.24548699999"/>
    <n v="0"/>
    <n v="154586.28020000001"/>
    <n v="114749.395792"/>
    <n v="114660.24548699999"/>
  </r>
  <r>
    <n v="945091"/>
    <x v="8"/>
    <x v="50"/>
    <x v="0"/>
    <x v="1"/>
    <n v="105120.175919"/>
    <n v="0"/>
    <n v="114660.24548699999"/>
    <n v="105303.969455"/>
    <n v="105120.175919"/>
  </r>
  <r>
    <n v="945092"/>
    <x v="8"/>
    <x v="50"/>
    <x v="0"/>
    <x v="2"/>
    <n v="83060.400827999998"/>
    <n v="8606.9045540000006"/>
    <n v="105120.175919"/>
    <n v="92516.266826000006"/>
    <n v="91667.305382000006"/>
  </r>
  <r>
    <n v="945093"/>
    <x v="8"/>
    <x v="50"/>
    <x v="0"/>
    <x v="3"/>
    <n v="114696.928267"/>
    <n v="0"/>
    <n v="154586.28020000001"/>
    <n v="114749.395792"/>
    <n v="114696.928267"/>
  </r>
  <r>
    <n v="945094"/>
    <x v="8"/>
    <x v="50"/>
    <x v="1"/>
    <x v="0"/>
    <n v="178476.39338600001"/>
    <n v="0"/>
    <n v="219992.59700000001"/>
    <n v="178677.98728299999"/>
    <n v="178476.39338600001"/>
  </r>
  <r>
    <n v="945095"/>
    <x v="8"/>
    <x v="50"/>
    <x v="1"/>
    <x v="1"/>
    <n v="166893.99226699999"/>
    <n v="0"/>
    <n v="178476.39338600001"/>
    <n v="168178.30548800001"/>
    <n v="166893.99226699999"/>
  </r>
  <r>
    <n v="945096"/>
    <x v="8"/>
    <x v="50"/>
    <x v="1"/>
    <x v="2"/>
    <n v="101393.02854100001"/>
    <n v="43364.124411999997"/>
    <n v="166893.99226699999"/>
    <n v="152657.93472600001"/>
    <n v="144757.15295300001"/>
  </r>
  <r>
    <n v="945097"/>
    <x v="8"/>
    <x v="50"/>
    <x v="1"/>
    <x v="3"/>
    <n v="67415.297619000004"/>
    <n v="0"/>
    <n v="83060.400827999998"/>
    <n v="67461.657552000004"/>
    <n v="67415.297619000004"/>
  </r>
  <r>
    <n v="945098"/>
    <x v="8"/>
    <x v="50"/>
    <x v="2"/>
    <x v="0"/>
    <n v="43856.787073"/>
    <n v="0"/>
    <n v="50258.034299999999"/>
    <n v="44121.528312000002"/>
    <n v="43856.787073"/>
  </r>
  <r>
    <n v="945099"/>
    <x v="8"/>
    <x v="50"/>
    <x v="2"/>
    <x v="1"/>
    <n v="41240.300861000003"/>
    <n v="0"/>
    <n v="43856.787073"/>
    <n v="42256.014345000003"/>
    <n v="41240.300861000003"/>
  </r>
  <r>
    <n v="945100"/>
    <x v="8"/>
    <x v="50"/>
    <x v="2"/>
    <x v="2"/>
    <n v="10640.612604"/>
    <n v="23691.949208000002"/>
    <n v="41240.300861000003"/>
    <n v="39000.952524"/>
    <n v="34332.561813"/>
  </r>
  <r>
    <n v="945101"/>
    <x v="8"/>
    <x v="50"/>
    <x v="2"/>
    <x v="3"/>
    <n v="88707.276662999997"/>
    <n v="0"/>
    <n v="101393.02854100001"/>
    <n v="89012.939757"/>
    <n v="88707.276662999997"/>
  </r>
  <r>
    <n v="945102"/>
    <x v="8"/>
    <x v="50"/>
    <x v="3"/>
    <x v="0"/>
    <n v="40195.865218999999"/>
    <n v="0"/>
    <n v="43002.825499999999"/>
    <n v="40439.857100000001"/>
    <n v="40195.865218999999"/>
  </r>
  <r>
    <n v="945103"/>
    <x v="8"/>
    <x v="50"/>
    <x v="3"/>
    <x v="1"/>
    <n v="37685.183504000001"/>
    <n v="0"/>
    <n v="40195.865218999999"/>
    <n v="39496.457165"/>
    <n v="37685.183504000001"/>
  </r>
  <r>
    <n v="945104"/>
    <x v="8"/>
    <x v="50"/>
    <x v="3"/>
    <x v="2"/>
    <n v="0"/>
    <n v="30760.205109999999"/>
    <n v="37685.183504000001"/>
    <n v="36705.368733000003"/>
    <n v="30760.205109999999"/>
  </r>
  <r>
    <n v="945105"/>
    <x v="8"/>
    <x v="50"/>
    <x v="3"/>
    <x v="3"/>
    <n v="9986.5007929999992"/>
    <n v="0"/>
    <n v="10640.612604"/>
    <n v="10006.432092999999"/>
    <n v="9986.5007929999992"/>
  </r>
  <r>
    <n v="945106"/>
    <x v="8"/>
    <x v="51"/>
    <x v="0"/>
    <x v="0"/>
    <n v="2304.8916840000002"/>
    <n v="0"/>
    <n v="3107.4818500000001"/>
    <n v="2306.6837770000002"/>
    <n v="2304.8916840000002"/>
  </r>
  <r>
    <n v="945107"/>
    <x v="8"/>
    <x v="51"/>
    <x v="0"/>
    <x v="1"/>
    <n v="2113.1179189999998"/>
    <n v="0"/>
    <n v="2304.8916840000002"/>
    <n v="2116.8125230000001"/>
    <n v="2113.1179189999998"/>
  </r>
  <r>
    <n v="945108"/>
    <x v="8"/>
    <x v="51"/>
    <x v="0"/>
    <x v="2"/>
    <n v="1669.6739689999999"/>
    <n v="173.01535200000001"/>
    <n v="2113.1179189999998"/>
    <n v="1859.755081"/>
    <n v="1842.6893210000001"/>
  </r>
  <r>
    <n v="945109"/>
    <x v="8"/>
    <x v="51"/>
    <x v="0"/>
    <x v="3"/>
    <n v="2305.6290789999998"/>
    <n v="0"/>
    <n v="3107.4818500000001"/>
    <n v="2306.6837770000002"/>
    <n v="2305.6290789999998"/>
  </r>
  <r>
    <n v="945110"/>
    <x v="8"/>
    <x v="51"/>
    <x v="1"/>
    <x v="0"/>
    <n v="3635.5615360000002"/>
    <n v="0"/>
    <n v="4481.2460000000001"/>
    <n v="3639.668001"/>
    <n v="3635.5615360000002"/>
  </r>
  <r>
    <n v="945111"/>
    <x v="8"/>
    <x v="51"/>
    <x v="1"/>
    <x v="1"/>
    <n v="3399.6281939999999"/>
    <n v="0"/>
    <n v="3635.5615360000002"/>
    <n v="3425.789636"/>
    <n v="3399.6281939999999"/>
  </r>
  <r>
    <n v="945112"/>
    <x v="8"/>
    <x v="51"/>
    <x v="1"/>
    <x v="2"/>
    <n v="2065.3745159999999"/>
    <n v="883.32658300000003"/>
    <n v="3399.6281939999999"/>
    <n v="3109.639909"/>
    <n v="2948.7010989999999"/>
  </r>
  <r>
    <n v="945113"/>
    <x v="8"/>
    <x v="51"/>
    <x v="1"/>
    <x v="3"/>
    <n v="1355.1772739999999"/>
    <n v="0"/>
    <n v="1669.6739689999999"/>
    <n v="1356.1091980000001"/>
    <n v="1355.1772739999999"/>
  </r>
  <r>
    <n v="945114"/>
    <x v="8"/>
    <x v="51"/>
    <x v="2"/>
    <x v="0"/>
    <n v="891.30520899999999"/>
    <n v="0"/>
    <n v="1021.3982999999999"/>
    <n v="896.68556799999999"/>
    <n v="891.30520899999999"/>
  </r>
  <r>
    <n v="945115"/>
    <x v="8"/>
    <x v="51"/>
    <x v="2"/>
    <x v="1"/>
    <n v="838.13013699999999"/>
    <n v="0"/>
    <n v="891.30520899999999"/>
    <n v="858.77256899999998"/>
    <n v="838.13013699999999"/>
  </r>
  <r>
    <n v="945116"/>
    <x v="8"/>
    <x v="51"/>
    <x v="2"/>
    <x v="2"/>
    <n v="216.20395199999999"/>
    <n v="481.39080300000001"/>
    <n v="838.13013699999999"/>
    <n v="792.61967100000004"/>
    <n v="697.59475499999996"/>
  </r>
  <r>
    <n v="945117"/>
    <x v="8"/>
    <x v="51"/>
    <x v="2"/>
    <x v="3"/>
    <n v="1806.9659349999999"/>
    <n v="0"/>
    <n v="2065.3745159999999"/>
    <n v="1813.192288"/>
    <n v="1806.9659349999999"/>
  </r>
  <r>
    <n v="945118"/>
    <x v="8"/>
    <x v="51"/>
    <x v="3"/>
    <x v="0"/>
    <n v="426.377433"/>
    <n v="0"/>
    <n v="456.15224999999998"/>
    <n v="428.965576"/>
    <n v="426.377433"/>
  </r>
  <r>
    <n v="945119"/>
    <x v="8"/>
    <x v="51"/>
    <x v="3"/>
    <x v="1"/>
    <n v="399.74538999999999"/>
    <n v="0"/>
    <n v="426.377433"/>
    <n v="418.95846599999999"/>
    <n v="399.74538999999999"/>
  </r>
  <r>
    <n v="945120"/>
    <x v="8"/>
    <x v="51"/>
    <x v="3"/>
    <x v="2"/>
    <n v="0"/>
    <n v="326.28871700000002"/>
    <n v="399.74538999999999"/>
    <n v="389.35201000000001"/>
    <n v="326.28871700000002"/>
  </r>
  <r>
    <n v="945121"/>
    <x v="8"/>
    <x v="51"/>
    <x v="3"/>
    <x v="3"/>
    <n v="202.913217"/>
    <n v="0"/>
    <n v="216.20395199999999"/>
    <n v="203.318196"/>
    <n v="202.913217"/>
  </r>
  <r>
    <n v="945122"/>
    <x v="8"/>
    <x v="52"/>
    <x v="0"/>
    <x v="0"/>
    <n v="1193457.416989"/>
    <n v="0"/>
    <n v="1610087.2434"/>
    <n v="1195167.7607760001"/>
    <n v="1193457.416989"/>
  </r>
  <r>
    <n v="945123"/>
    <x v="8"/>
    <x v="52"/>
    <x v="0"/>
    <x v="1"/>
    <n v="1095385.904166"/>
    <n v="0"/>
    <n v="1193457.416989"/>
    <n v="1096071.291763"/>
    <n v="1095385.904166"/>
  </r>
  <r>
    <n v="945124"/>
    <x v="8"/>
    <x v="52"/>
    <x v="0"/>
    <x v="2"/>
    <n v="945597.036632"/>
    <n v="15225.833341"/>
    <n v="1095385.904166"/>
    <n v="964049.13425700006"/>
    <n v="960822.86997200001"/>
  </r>
  <r>
    <n v="945125"/>
    <x v="8"/>
    <x v="52"/>
    <x v="0"/>
    <x v="3"/>
    <n v="1194605.6834770001"/>
    <n v="0"/>
    <n v="1610087.2434"/>
    <n v="1195167.7607760001"/>
    <n v="1194605.6834770001"/>
  </r>
  <r>
    <n v="945126"/>
    <x v="8"/>
    <x v="52"/>
    <x v="1"/>
    <x v="0"/>
    <n v="557884.01675900002"/>
    <n v="0"/>
    <n v="688650.37555"/>
    <n v="559321.83502200001"/>
    <n v="557884.01675900002"/>
  </r>
  <r>
    <n v="945127"/>
    <x v="8"/>
    <x v="52"/>
    <x v="1"/>
    <x v="1"/>
    <n v="518071.54881399998"/>
    <n v="0"/>
    <n v="557884.01675900002"/>
    <n v="525694.10899199999"/>
    <n v="518071.54881399998"/>
  </r>
  <r>
    <n v="945128"/>
    <x v="8"/>
    <x v="52"/>
    <x v="1"/>
    <x v="2"/>
    <n v="385095.78918199998"/>
    <n v="65844.987878"/>
    <n v="518071.54881399998"/>
    <n v="473880.04570000002"/>
    <n v="450940.77705999999"/>
  </r>
  <r>
    <n v="945129"/>
    <x v="8"/>
    <x v="52"/>
    <x v="1"/>
    <x v="3"/>
    <n v="767412.88389199995"/>
    <n v="0"/>
    <n v="945597.036632"/>
    <n v="768013.91315200005"/>
    <n v="767412.88389199995"/>
  </r>
  <r>
    <n v="945130"/>
    <x v="8"/>
    <x v="52"/>
    <x v="2"/>
    <x v="0"/>
    <n v="29512.223195999999"/>
    <n v="0"/>
    <n v="33888.277999999998"/>
    <n v="29750.519256"/>
    <n v="29512.223195999999"/>
  </r>
  <r>
    <n v="945131"/>
    <x v="8"/>
    <x v="52"/>
    <x v="2"/>
    <x v="1"/>
    <n v="27885.214619999999"/>
    <n v="0"/>
    <n v="29512.223195999999"/>
    <n v="28435.027049"/>
    <n v="27885.214619999999"/>
  </r>
  <r>
    <n v="945132"/>
    <x v="8"/>
    <x v="52"/>
    <x v="2"/>
    <x v="2"/>
    <n v="5413.8135860000002"/>
    <n v="18750.274281000002"/>
    <n v="27885.214619999999"/>
    <n v="26371.047466"/>
    <n v="24164.087866999998"/>
  </r>
  <r>
    <n v="945133"/>
    <x v="8"/>
    <x v="52"/>
    <x v="2"/>
    <x v="3"/>
    <n v="336864.95772599999"/>
    <n v="0"/>
    <n v="385095.78918199998"/>
    <n v="338075.59332300001"/>
    <n v="336864.95772599999"/>
  </r>
  <r>
    <n v="945134"/>
    <x v="8"/>
    <x v="52"/>
    <x v="3"/>
    <x v="0"/>
    <n v="3481.9248640000001"/>
    <n v="0"/>
    <n v="3702.9625500000002"/>
    <n v="3482.2659819999999"/>
    <n v="3481.9248640000001"/>
  </r>
  <r>
    <n v="945135"/>
    <x v="8"/>
    <x v="52"/>
    <x v="3"/>
    <x v="1"/>
    <n v="3415.0476589999998"/>
    <n v="0"/>
    <n v="3481.9248640000001"/>
    <n v="3421.339371"/>
    <n v="3415.0476589999998"/>
  </r>
  <r>
    <n v="945136"/>
    <x v="8"/>
    <x v="52"/>
    <x v="3"/>
    <x v="2"/>
    <n v="0"/>
    <n v="3259.7806139999998"/>
    <n v="3415.0476589999998"/>
    <n v="3326.2564200000002"/>
    <n v="3259.7806139999998"/>
  </r>
  <r>
    <n v="945137"/>
    <x v="8"/>
    <x v="52"/>
    <x v="3"/>
    <x v="3"/>
    <n v="5090.9429120000004"/>
    <n v="0"/>
    <n v="5413.8135860000002"/>
    <n v="5091.1502959999998"/>
    <n v="5090.9429120000004"/>
  </r>
  <r>
    <n v="945138"/>
    <x v="8"/>
    <x v="53"/>
    <x v="0"/>
    <x v="0"/>
    <n v="25348.515891999999"/>
    <n v="0"/>
    <n v="34197.552000000003"/>
    <n v="25384.842850000001"/>
    <n v="25348.515891999999"/>
  </r>
  <r>
    <n v="945139"/>
    <x v="8"/>
    <x v="53"/>
    <x v="0"/>
    <x v="1"/>
    <n v="23265.519660999998"/>
    <n v="0"/>
    <n v="25348.515891999999"/>
    <n v="23280.076994999999"/>
    <n v="23265.519660999998"/>
  </r>
  <r>
    <n v="945140"/>
    <x v="8"/>
    <x v="53"/>
    <x v="0"/>
    <x v="2"/>
    <n v="20084.069335"/>
    <n v="323.39007099999998"/>
    <n v="23265.519660999998"/>
    <n v="20475.983853999998"/>
    <n v="20407.459405000001"/>
  </r>
  <r>
    <n v="945141"/>
    <x v="8"/>
    <x v="53"/>
    <x v="0"/>
    <x v="3"/>
    <n v="25372.904573"/>
    <n v="0"/>
    <n v="34197.552000000003"/>
    <n v="25384.842850000001"/>
    <n v="25372.904573"/>
  </r>
  <r>
    <n v="945142"/>
    <x v="8"/>
    <x v="53"/>
    <x v="1"/>
    <x v="0"/>
    <n v="11437.256536000001"/>
    <n v="0"/>
    <n v="14126.02665"/>
    <n v="11473.158845"/>
    <n v="11437.256536000001"/>
  </r>
  <r>
    <n v="945143"/>
    <x v="8"/>
    <x v="53"/>
    <x v="1"/>
    <x v="1"/>
    <n v="10616.358912"/>
    <n v="0"/>
    <n v="11437.256536000001"/>
    <n v="10777.326834"/>
    <n v="10616.358912"/>
  </r>
  <r>
    <n v="945144"/>
    <x v="8"/>
    <x v="53"/>
    <x v="1"/>
    <x v="2"/>
    <n v="7864.0363159999997"/>
    <n v="1344.619678"/>
    <n v="10616.358912"/>
    <n v="9710.7834970000004"/>
    <n v="9208.6559940000006"/>
  </r>
  <r>
    <n v="945145"/>
    <x v="8"/>
    <x v="53"/>
    <x v="1"/>
    <x v="3"/>
    <n v="16296.414613000001"/>
    <n v="0"/>
    <n v="20084.069335"/>
    <n v="16312.281113999999"/>
    <n v="16296.414613000001"/>
  </r>
  <r>
    <n v="945146"/>
    <x v="8"/>
    <x v="53"/>
    <x v="2"/>
    <x v="0"/>
    <n v="605.009413"/>
    <n v="0"/>
    <n v="695.39530000000002"/>
    <n v="610.48753399999998"/>
    <n v="605.009413"/>
  </r>
  <r>
    <n v="945147"/>
    <x v="8"/>
    <x v="53"/>
    <x v="2"/>
    <x v="1"/>
    <n v="571.43578500000001"/>
    <n v="0"/>
    <n v="605.009413"/>
    <n v="582.92656899999997"/>
    <n v="571.43578500000001"/>
  </r>
  <r>
    <n v="945148"/>
    <x v="8"/>
    <x v="53"/>
    <x v="2"/>
    <x v="2"/>
    <n v="110.905648"/>
    <n v="384.11210399999999"/>
    <n v="571.43578500000001"/>
    <n v="540.40682200000003"/>
    <n v="495.01775199999997"/>
  </r>
  <r>
    <n v="945149"/>
    <x v="8"/>
    <x v="53"/>
    <x v="2"/>
    <x v="3"/>
    <n v="6876.93048"/>
    <n v="0"/>
    <n v="7864.0363159999997"/>
    <n v="6903.8374819999999"/>
    <n v="6876.93048"/>
  </r>
  <r>
    <n v="945150"/>
    <x v="8"/>
    <x v="53"/>
    <x v="3"/>
    <x v="0"/>
    <n v="71.657949000000002"/>
    <n v="0"/>
    <n v="76.206900000000005"/>
    <n v="71.664968999999999"/>
    <n v="71.657949000000002"/>
  </r>
  <r>
    <n v="945151"/>
    <x v="8"/>
    <x v="53"/>
    <x v="3"/>
    <x v="1"/>
    <n v="70.281616999999997"/>
    <n v="0"/>
    <n v="71.657949000000002"/>
    <n v="70.411100000000005"/>
    <n v="70.281616999999997"/>
  </r>
  <r>
    <n v="945152"/>
    <x v="8"/>
    <x v="53"/>
    <x v="3"/>
    <x v="2"/>
    <n v="0"/>
    <n v="67.086224000000001"/>
    <n v="70.281616999999997"/>
    <n v="68.454295000000002"/>
    <n v="67.086224000000001"/>
  </r>
  <r>
    <n v="945153"/>
    <x v="8"/>
    <x v="53"/>
    <x v="3"/>
    <x v="3"/>
    <n v="104.29142299999999"/>
    <n v="0"/>
    <n v="110.905648"/>
    <n v="104.295672"/>
    <n v="104.29142299999999"/>
  </r>
  <r>
    <n v="945154"/>
    <x v="8"/>
    <x v="54"/>
    <x v="0"/>
    <x v="0"/>
    <n v="354113.95535300003"/>
    <n v="0"/>
    <n v="477287.62770000001"/>
    <n v="354290.606042"/>
    <n v="354113.95535300003"/>
  </r>
  <r>
    <n v="945155"/>
    <x v="8"/>
    <x v="54"/>
    <x v="0"/>
    <x v="1"/>
    <n v="324965.44193899998"/>
    <n v="0"/>
    <n v="354113.95535300003"/>
    <n v="325218.256597"/>
    <n v="324965.44193899998"/>
  </r>
  <r>
    <n v="945156"/>
    <x v="8"/>
    <x v="54"/>
    <x v="0"/>
    <x v="2"/>
    <n v="276074.27010199998"/>
    <n v="8551.3548950000004"/>
    <n v="324965.44193899998"/>
    <n v="286002.08545000001"/>
    <n v="284625.62499699998"/>
  </r>
  <r>
    <n v="945157"/>
    <x v="8"/>
    <x v="54"/>
    <x v="0"/>
    <x v="3"/>
    <n v="354202.038184"/>
    <n v="0"/>
    <n v="477287.62770000001"/>
    <n v="354290.606042"/>
    <n v="354202.038184"/>
  </r>
  <r>
    <n v="945158"/>
    <x v="8"/>
    <x v="54"/>
    <x v="1"/>
    <x v="0"/>
    <n v="315075.93323800003"/>
    <n v="0"/>
    <n v="388286.7856"/>
    <n v="315366.52726399997"/>
    <n v="315075.93323800003"/>
  </r>
  <r>
    <n v="945159"/>
    <x v="8"/>
    <x v="54"/>
    <x v="1"/>
    <x v="1"/>
    <n v="296490.78231600003"/>
    <n v="0"/>
    <n v="315075.93323800003"/>
    <n v="296896.05189100001"/>
    <n v="296490.78231600003"/>
  </r>
  <r>
    <n v="945160"/>
    <x v="8"/>
    <x v="54"/>
    <x v="1"/>
    <x v="2"/>
    <n v="221415.43181400001"/>
    <n v="48325.035046999998"/>
    <n v="296490.78231600003"/>
    <n v="271200.11858499999"/>
    <n v="269740.46686099999"/>
  </r>
  <r>
    <n v="945161"/>
    <x v="8"/>
    <x v="54"/>
    <x v="1"/>
    <x v="3"/>
    <n v="224152.10629200001"/>
    <n v="0"/>
    <n v="276074.27010199998"/>
    <n v="224227.52217700001"/>
    <n v="224152.10629200001"/>
  </r>
  <r>
    <n v="945162"/>
    <x v="8"/>
    <x v="54"/>
    <x v="2"/>
    <x v="0"/>
    <n v="146557.81542200001"/>
    <n v="0"/>
    <n v="167549.30799999999"/>
    <n v="147091.53749300001"/>
    <n v="146557.81542200001"/>
  </r>
  <r>
    <n v="945163"/>
    <x v="8"/>
    <x v="54"/>
    <x v="2"/>
    <x v="1"/>
    <n v="140228.80796899999"/>
    <n v="0"/>
    <n v="146557.81542200001"/>
    <n v="141208.455159"/>
    <n v="140228.80796899999"/>
  </r>
  <r>
    <n v="945164"/>
    <x v="8"/>
    <x v="54"/>
    <x v="2"/>
    <x v="2"/>
    <n v="60102.908731000003"/>
    <n v="62660.562898999997"/>
    <n v="140228.80796899999"/>
    <n v="132614.383696"/>
    <n v="122763.47162900001"/>
  </r>
  <r>
    <n v="945165"/>
    <x v="8"/>
    <x v="54"/>
    <x v="2"/>
    <x v="3"/>
    <n v="193961.57791200001"/>
    <n v="0"/>
    <n v="221415.43181400001"/>
    <n v="194380.60759"/>
    <n v="193961.57791200001"/>
  </r>
  <r>
    <n v="945166"/>
    <x v="8"/>
    <x v="54"/>
    <x v="3"/>
    <x v="0"/>
    <n v="45586.015183000003"/>
    <n v="0"/>
    <n v="48546.044049999997"/>
    <n v="45652.699825000003"/>
    <n v="45586.015183000003"/>
  </r>
  <r>
    <n v="945167"/>
    <x v="8"/>
    <x v="54"/>
    <x v="3"/>
    <x v="1"/>
    <n v="43033.443686999999"/>
    <n v="0"/>
    <n v="45586.015183000003"/>
    <n v="44792.818518"/>
    <n v="43033.443686999999"/>
  </r>
  <r>
    <n v="945168"/>
    <x v="8"/>
    <x v="54"/>
    <x v="3"/>
    <x v="2"/>
    <n v="0"/>
    <n v="34505.743199999997"/>
    <n v="43033.443686999999"/>
    <n v="41914.574151000001"/>
    <n v="34505.743199999997"/>
  </r>
  <r>
    <n v="945169"/>
    <x v="8"/>
    <x v="54"/>
    <x v="3"/>
    <x v="3"/>
    <n v="56470.402201999997"/>
    <n v="0"/>
    <n v="60102.908731000003"/>
    <n v="56520.775370000003"/>
    <n v="56470.402201999997"/>
  </r>
  <r>
    <n v="945170"/>
    <x v="8"/>
    <x v="55"/>
    <x v="0"/>
    <x v="0"/>
    <n v="7221.5440550000003"/>
    <n v="0"/>
    <n v="9733.4588999999996"/>
    <n v="7225.1465410000001"/>
    <n v="7221.5440550000003"/>
  </r>
  <r>
    <n v="945171"/>
    <x v="8"/>
    <x v="55"/>
    <x v="0"/>
    <x v="1"/>
    <n v="6627.1103409999996"/>
    <n v="0"/>
    <n v="7221.5440550000003"/>
    <n v="6632.2660599999999"/>
    <n v="6627.1103409999996"/>
  </r>
  <r>
    <n v="945172"/>
    <x v="8"/>
    <x v="55"/>
    <x v="0"/>
    <x v="2"/>
    <n v="5630.0591199999999"/>
    <n v="174.390151"/>
    <n v="6627.1103409999996"/>
    <n v="5832.5198110000001"/>
    <n v="5804.4492710000004"/>
  </r>
  <r>
    <n v="945173"/>
    <x v="8"/>
    <x v="55"/>
    <x v="0"/>
    <x v="3"/>
    <n v="7223.3403529999996"/>
    <n v="0"/>
    <n v="9733.4588999999996"/>
    <n v="7225.1465410000001"/>
    <n v="7223.3403529999996"/>
  </r>
  <r>
    <n v="945174"/>
    <x v="8"/>
    <x v="55"/>
    <x v="1"/>
    <x v="0"/>
    <n v="6431.2148310000002"/>
    <n v="0"/>
    <n v="7925.5680000000002"/>
    <n v="6437.1463299999996"/>
    <n v="6431.2148310000002"/>
  </r>
  <r>
    <n v="945175"/>
    <x v="8"/>
    <x v="55"/>
    <x v="1"/>
    <x v="1"/>
    <n v="6051.8615200000004"/>
    <n v="0"/>
    <n v="6431.2148310000002"/>
    <n v="6060.1337350000003"/>
    <n v="6051.8615200000004"/>
  </r>
  <r>
    <n v="945176"/>
    <x v="8"/>
    <x v="55"/>
    <x v="1"/>
    <x v="2"/>
    <n v="4519.2480869999999"/>
    <n v="986.34869500000002"/>
    <n v="6051.8615200000004"/>
    <n v="5535.6377329999996"/>
    <n v="5505.5967819999996"/>
  </r>
  <r>
    <n v="945177"/>
    <x v="8"/>
    <x v="55"/>
    <x v="1"/>
    <x v="3"/>
    <n v="4571.1960410000002"/>
    <n v="0"/>
    <n v="5630.0591199999999"/>
    <n v="4572.7340180000001"/>
    <n v="4571.1960410000002"/>
  </r>
  <r>
    <n v="945178"/>
    <x v="8"/>
    <x v="55"/>
    <x v="2"/>
    <x v="0"/>
    <n v="3002.7036189999999"/>
    <n v="0"/>
    <n v="3432.7811999999999"/>
    <n v="3013.6386149999998"/>
    <n v="3002.7036189999999"/>
  </r>
  <r>
    <n v="945179"/>
    <x v="8"/>
    <x v="55"/>
    <x v="2"/>
    <x v="1"/>
    <n v="2873.0337439999998"/>
    <n v="0"/>
    <n v="3002.7036189999999"/>
    <n v="2893.1049370000001"/>
    <n v="2873.0337439999998"/>
  </r>
  <r>
    <n v="945180"/>
    <x v="8"/>
    <x v="55"/>
    <x v="2"/>
    <x v="2"/>
    <n v="1227.4973749999999"/>
    <n v="1279.7330119999999"/>
    <n v="2873.0337439999998"/>
    <n v="2717.0280120000002"/>
    <n v="2507.2303870000001"/>
  </r>
  <r>
    <n v="945181"/>
    <x v="8"/>
    <x v="55"/>
    <x v="2"/>
    <x v="3"/>
    <n v="3958.895199"/>
    <n v="0"/>
    <n v="4519.2480869999999"/>
    <n v="3967.4478960000001"/>
    <n v="3958.895199"/>
  </r>
  <r>
    <n v="945182"/>
    <x v="8"/>
    <x v="55"/>
    <x v="3"/>
    <x v="0"/>
    <n v="929.98466599999995"/>
    <n v="0"/>
    <n v="990.37120000000004"/>
    <n v="931.34507599999995"/>
    <n v="929.98466599999995"/>
  </r>
  <r>
    <n v="945183"/>
    <x v="8"/>
    <x v="55"/>
    <x v="3"/>
    <x v="1"/>
    <n v="877.91052999999999"/>
    <n v="0"/>
    <n v="929.98466599999995"/>
    <n v="913.80293300000005"/>
    <n v="877.91052999999999"/>
  </r>
  <r>
    <n v="945184"/>
    <x v="8"/>
    <x v="55"/>
    <x v="3"/>
    <x v="2"/>
    <n v="0"/>
    <n v="703.93983600000001"/>
    <n v="877.91052999999999"/>
    <n v="855.08485599999995"/>
    <n v="703.93983600000001"/>
  </r>
  <r>
    <n v="945185"/>
    <x v="8"/>
    <x v="55"/>
    <x v="3"/>
    <x v="3"/>
    <n v="1153.309747"/>
    <n v="0"/>
    <n v="1227.4973749999999"/>
    <n v="1154.3385310000001"/>
    <n v="1153.309747"/>
  </r>
  <r>
    <n v="945186"/>
    <x v="8"/>
    <x v="56"/>
    <x v="0"/>
    <x v="0"/>
    <n v="141455.24788499999"/>
    <n v="0"/>
    <n v="190648.69889999999"/>
    <n v="141518.52919299999"/>
    <n v="141455.24788499999"/>
  </r>
  <r>
    <n v="945187"/>
    <x v="8"/>
    <x v="56"/>
    <x v="0"/>
    <x v="1"/>
    <n v="129734.44648100001"/>
    <n v="0"/>
    <n v="141455.24788499999"/>
    <n v="129912.499658"/>
    <n v="129734.44648100001"/>
  </r>
  <r>
    <n v="945188"/>
    <x v="8"/>
    <x v="56"/>
    <x v="0"/>
    <x v="2"/>
    <n v="106413.659803"/>
    <n v="3169.9062829999998"/>
    <n v="129734.44648100001"/>
    <n v="114179.28634799999"/>
    <n v="109583.56608600001"/>
  </r>
  <r>
    <n v="945189"/>
    <x v="8"/>
    <x v="56"/>
    <x v="0"/>
    <x v="3"/>
    <n v="141487.45149899999"/>
    <n v="0"/>
    <n v="190648.69889999999"/>
    <n v="141518.52919299999"/>
    <n v="141487.45149899999"/>
  </r>
  <r>
    <n v="945190"/>
    <x v="8"/>
    <x v="56"/>
    <x v="1"/>
    <x v="0"/>
    <n v="95793.118627000003"/>
    <n v="0"/>
    <n v="118852.3512"/>
    <n v="96531.879644999994"/>
    <n v="95793.118627000003"/>
  </r>
  <r>
    <n v="945191"/>
    <x v="8"/>
    <x v="56"/>
    <x v="1"/>
    <x v="1"/>
    <n v="89168.401712000006"/>
    <n v="0"/>
    <n v="95793.118627000003"/>
    <n v="90265.855683000002"/>
    <n v="89168.401712000006"/>
  </r>
  <r>
    <n v="945192"/>
    <x v="8"/>
    <x v="56"/>
    <x v="1"/>
    <x v="2"/>
    <n v="57641.068662999998"/>
    <n v="10863.540365000001"/>
    <n v="89168.401712000006"/>
    <n v="81562.337046000001"/>
    <n v="68504.609028000006"/>
  </r>
  <r>
    <n v="945193"/>
    <x v="8"/>
    <x v="56"/>
    <x v="1"/>
    <x v="3"/>
    <n v="86126.369044999999"/>
    <n v="0"/>
    <n v="106413.659803"/>
    <n v="86429.174492000006"/>
    <n v="86126.369044999999"/>
  </r>
  <r>
    <n v="945194"/>
    <x v="8"/>
    <x v="56"/>
    <x v="2"/>
    <x v="0"/>
    <n v="6377.7469339999998"/>
    <n v="0"/>
    <n v="7376.8309499999996"/>
    <n v="6476.1198910000003"/>
    <n v="6377.7469339999998"/>
  </r>
  <r>
    <n v="945195"/>
    <x v="8"/>
    <x v="56"/>
    <x v="2"/>
    <x v="1"/>
    <n v="5920.5116779999998"/>
    <n v="0"/>
    <n v="6377.7469339999998"/>
    <n v="6144.9591710000004"/>
    <n v="5920.5116779999998"/>
  </r>
  <r>
    <n v="945196"/>
    <x v="8"/>
    <x v="56"/>
    <x v="2"/>
    <x v="2"/>
    <n v="734.86819600000001"/>
    <n v="4250.3227649999999"/>
    <n v="5920.5116779999998"/>
    <n v="5599.0278939999998"/>
    <n v="4985.1909610000002"/>
  </r>
  <r>
    <n v="945197"/>
    <x v="8"/>
    <x v="56"/>
    <x v="2"/>
    <x v="3"/>
    <n v="50569.252568000004"/>
    <n v="0"/>
    <n v="57641.068662999998"/>
    <n v="50603.094179"/>
    <n v="50569.252568000004"/>
  </r>
  <r>
    <n v="945198"/>
    <x v="8"/>
    <x v="56"/>
    <x v="3"/>
    <x v="0"/>
    <n v="1877.9537849999999"/>
    <n v="0"/>
    <n v="1996.9734000000001"/>
    <n v="1877.9537849999999"/>
    <n v="1877.9537849999999"/>
  </r>
  <r>
    <n v="945199"/>
    <x v="8"/>
    <x v="56"/>
    <x v="3"/>
    <x v="1"/>
    <n v="1784.655767"/>
    <n v="0"/>
    <n v="1877.9537849999999"/>
    <n v="1845.2773890000001"/>
    <n v="1784.655767"/>
  </r>
  <r>
    <n v="945200"/>
    <x v="8"/>
    <x v="56"/>
    <x v="3"/>
    <x v="2"/>
    <n v="0"/>
    <n v="1559.464813"/>
    <n v="1784.655767"/>
    <n v="1738.254717"/>
    <n v="1559.464813"/>
  </r>
  <r>
    <n v="945201"/>
    <x v="8"/>
    <x v="56"/>
    <x v="3"/>
    <x v="3"/>
    <n v="691.07005100000003"/>
    <n v="0"/>
    <n v="734.86819600000001"/>
    <n v="691.07005100000003"/>
    <n v="691.07005100000003"/>
  </r>
  <r>
    <n v="945202"/>
    <x v="8"/>
    <x v="57"/>
    <x v="0"/>
    <x v="0"/>
    <n v="12021.692455"/>
    <n v="0"/>
    <n v="16202.439"/>
    <n v="12027.070470000001"/>
    <n v="12021.692455"/>
  </r>
  <r>
    <n v="945203"/>
    <x v="8"/>
    <x v="57"/>
    <x v="0"/>
    <x v="1"/>
    <n v="11025.590351999999"/>
    <n v="0"/>
    <n v="12021.692455"/>
    <n v="11040.722351"/>
    <n v="11025.590351999999"/>
  </r>
  <r>
    <n v="945204"/>
    <x v="8"/>
    <x v="57"/>
    <x v="0"/>
    <x v="2"/>
    <n v="9043.2743360000004"/>
    <n v="269.385831"/>
    <n v="11025.590351999999"/>
    <n v="9703.6220689999991"/>
    <n v="9312.660167"/>
  </r>
  <r>
    <n v="945205"/>
    <x v="8"/>
    <x v="57"/>
    <x v="0"/>
    <x v="3"/>
    <n v="12024.429306"/>
    <n v="0"/>
    <n v="16202.439"/>
    <n v="12027.070470000001"/>
    <n v="12024.429306"/>
  </r>
  <r>
    <n v="945206"/>
    <x v="8"/>
    <x v="57"/>
    <x v="1"/>
    <x v="0"/>
    <n v="8332.1834529999996"/>
    <n v="0"/>
    <n v="10339.800300000001"/>
    <n v="8397.9858039999999"/>
    <n v="8332.1834529999996"/>
  </r>
  <r>
    <n v="945207"/>
    <x v="8"/>
    <x v="57"/>
    <x v="1"/>
    <x v="1"/>
    <n v="7755.958799"/>
    <n v="0"/>
    <n v="8332.1834529999996"/>
    <n v="7851.4164680000004"/>
    <n v="7755.958799"/>
  </r>
  <r>
    <n v="945208"/>
    <x v="8"/>
    <x v="57"/>
    <x v="1"/>
    <x v="2"/>
    <n v="5013.679118"/>
    <n v="944.92185400000005"/>
    <n v="7755.958799"/>
    <n v="7094.375513"/>
    <n v="5958.6009720000002"/>
  </r>
  <r>
    <n v="945209"/>
    <x v="8"/>
    <x v="57"/>
    <x v="1"/>
    <x v="3"/>
    <n v="7318.5937180000001"/>
    <n v="0"/>
    <n v="9043.2743360000004"/>
    <n v="7344.947416"/>
    <n v="7318.5937180000001"/>
  </r>
  <r>
    <n v="945210"/>
    <x v="8"/>
    <x v="57"/>
    <x v="2"/>
    <x v="0"/>
    <n v="555.16732200000001"/>
    <n v="0"/>
    <n v="642.13514999999995"/>
    <n v="563.73044800000002"/>
    <n v="555.16732200000001"/>
  </r>
  <r>
    <n v="945211"/>
    <x v="8"/>
    <x v="57"/>
    <x v="2"/>
    <x v="1"/>
    <n v="515.36610800000005"/>
    <n v="0"/>
    <n v="555.16732200000001"/>
    <n v="534.90371500000003"/>
    <n v="515.36610800000005"/>
  </r>
  <r>
    <n v="945212"/>
    <x v="8"/>
    <x v="57"/>
    <x v="2"/>
    <x v="2"/>
    <n v="63.892561000000001"/>
    <n v="369.54110600000001"/>
    <n v="515.36610800000005"/>
    <n v="487.38172800000001"/>
    <n v="433.43366700000001"/>
  </r>
  <r>
    <n v="945213"/>
    <x v="8"/>
    <x v="57"/>
    <x v="2"/>
    <x v="3"/>
    <n v="4398.5653199999997"/>
    <n v="0"/>
    <n v="5013.679118"/>
    <n v="4401.508898"/>
    <n v="4398.5653199999997"/>
  </r>
  <r>
    <n v="945214"/>
    <x v="8"/>
    <x v="57"/>
    <x v="3"/>
    <x v="0"/>
    <n v="163.73962700000001"/>
    <n v="0"/>
    <n v="174.11699999999999"/>
    <n v="163.73962700000001"/>
    <n v="163.73962700000001"/>
  </r>
  <r>
    <n v="945215"/>
    <x v="8"/>
    <x v="57"/>
    <x v="3"/>
    <x v="1"/>
    <n v="155.60493099999999"/>
    <n v="0"/>
    <n v="163.73962700000001"/>
    <n v="160.890557"/>
    <n v="155.60493099999999"/>
  </r>
  <r>
    <n v="945216"/>
    <x v="8"/>
    <x v="57"/>
    <x v="3"/>
    <x v="2"/>
    <n v="0"/>
    <n v="135.97043099999999"/>
    <n v="155.60493099999999"/>
    <n v="151.559203"/>
    <n v="135.97043099999999"/>
  </r>
  <r>
    <n v="945217"/>
    <x v="8"/>
    <x v="57"/>
    <x v="3"/>
    <x v="3"/>
    <n v="60.084564"/>
    <n v="0"/>
    <n v="63.892561000000001"/>
    <n v="60.084564"/>
    <n v="60.084564"/>
  </r>
  <r>
    <n v="945218"/>
    <x v="8"/>
    <x v="58"/>
    <x v="0"/>
    <x v="0"/>
    <n v="2145.9868160000001"/>
    <n v="0"/>
    <n v="2906.5302499999998"/>
    <n v="2157.5174050000001"/>
    <n v="2145.9868160000001"/>
  </r>
  <r>
    <n v="945219"/>
    <x v="8"/>
    <x v="58"/>
    <x v="0"/>
    <x v="1"/>
    <n v="1969.1051540000001"/>
    <n v="0"/>
    <n v="2145.9868160000001"/>
    <n v="1970.874292"/>
    <n v="1969.1051540000001"/>
  </r>
  <r>
    <n v="945220"/>
    <x v="8"/>
    <x v="58"/>
    <x v="0"/>
    <x v="2"/>
    <n v="1581.907483"/>
    <n v="136.929722"/>
    <n v="1969.1051540000001"/>
    <n v="1733.009446"/>
    <n v="1718.837205"/>
  </r>
  <r>
    <n v="945221"/>
    <x v="8"/>
    <x v="58"/>
    <x v="0"/>
    <x v="3"/>
    <n v="2154.6012470000001"/>
    <n v="0"/>
    <n v="2906.5302499999998"/>
    <n v="2157.5174050000001"/>
    <n v="2154.6012470000001"/>
  </r>
  <r>
    <n v="945222"/>
    <x v="8"/>
    <x v="58"/>
    <x v="1"/>
    <x v="0"/>
    <n v="172.50837200000001"/>
    <n v="0"/>
    <n v="213.67679999999999"/>
    <n v="173.54829699999999"/>
    <n v="172.50837200000001"/>
  </r>
  <r>
    <n v="945223"/>
    <x v="8"/>
    <x v="58"/>
    <x v="1"/>
    <x v="1"/>
    <n v="162.41799800000001"/>
    <n v="0"/>
    <n v="172.50837200000001"/>
    <n v="162.55463900000001"/>
    <n v="162.41799800000001"/>
  </r>
  <r>
    <n v="945224"/>
    <x v="8"/>
    <x v="58"/>
    <x v="1"/>
    <x v="2"/>
    <n v="111.864806"/>
    <n v="35.828819000000003"/>
    <n v="162.41799800000001"/>
    <n v="148.56374299999999"/>
    <n v="147.693625"/>
  </r>
  <r>
    <n v="945225"/>
    <x v="8"/>
    <x v="58"/>
    <x v="1"/>
    <x v="3"/>
    <n v="1282.8916320000001"/>
    <n v="0"/>
    <n v="1581.907483"/>
    <n v="1284.825257"/>
    <n v="1282.8916320000001"/>
  </r>
  <r>
    <n v="945226"/>
    <x v="8"/>
    <x v="58"/>
    <x v="2"/>
    <x v="0"/>
    <n v="650.40085599999998"/>
    <n v="0"/>
    <n v="788.42179999999996"/>
    <n v="692.15549799999997"/>
    <n v="650.40085599999998"/>
  </r>
  <r>
    <n v="945227"/>
    <x v="8"/>
    <x v="58"/>
    <x v="2"/>
    <x v="1"/>
    <n v="621.95211099999995"/>
    <n v="0"/>
    <n v="650.40085599999998"/>
    <n v="626.66122499999994"/>
    <n v="621.95211099999995"/>
  </r>
  <r>
    <n v="945228"/>
    <x v="8"/>
    <x v="58"/>
    <x v="2"/>
    <x v="2"/>
    <n v="71.930553000000003"/>
    <n v="507.420458"/>
    <n v="621.95211099999995"/>
    <n v="588.18011200000001"/>
    <n v="579.35101099999997"/>
  </r>
  <r>
    <n v="945229"/>
    <x v="8"/>
    <x v="58"/>
    <x v="2"/>
    <x v="3"/>
    <n v="96.993505999999996"/>
    <n v="0"/>
    <n v="111.864806"/>
    <n v="98.206113000000002"/>
    <n v="96.993505999999996"/>
  </r>
  <r>
    <n v="945230"/>
    <x v="8"/>
    <x v="58"/>
    <x v="3"/>
    <x v="0"/>
    <n v="15.673555"/>
    <n v="0"/>
    <n v="23.791599999999999"/>
    <n v="22.373621"/>
    <n v="15.673555"/>
  </r>
  <r>
    <n v="945231"/>
    <x v="8"/>
    <x v="58"/>
    <x v="3"/>
    <x v="1"/>
    <n v="15.400774999999999"/>
    <n v="0"/>
    <n v="15.673555"/>
    <n v="15.400835000000001"/>
    <n v="15.400774999999999"/>
  </r>
  <r>
    <n v="945232"/>
    <x v="8"/>
    <x v="58"/>
    <x v="3"/>
    <x v="2"/>
    <n v="0"/>
    <n v="15.000128999999999"/>
    <n v="15.400774999999999"/>
    <n v="15.000355000000001"/>
    <n v="15.000128999999999"/>
  </r>
  <r>
    <n v="945233"/>
    <x v="8"/>
    <x v="58"/>
    <x v="3"/>
    <x v="3"/>
    <n v="63.749808999999999"/>
    <n v="0"/>
    <n v="71.930553000000003"/>
    <n v="67.643491999999995"/>
    <n v="63.749808999999999"/>
  </r>
  <r>
    <n v="945234"/>
    <x v="8"/>
    <x v="59"/>
    <x v="0"/>
    <x v="0"/>
    <n v="19833.690033999999"/>
    <n v="0"/>
    <n v="26736.344400000002"/>
    <n v="19846.388448000002"/>
    <n v="19833.690033999999"/>
  </r>
  <r>
    <n v="945235"/>
    <x v="8"/>
    <x v="59"/>
    <x v="0"/>
    <x v="1"/>
    <n v="18170.568718999999"/>
    <n v="0"/>
    <n v="19833.690033999999"/>
    <n v="18215.260926999999"/>
    <n v="18170.568718999999"/>
  </r>
  <r>
    <n v="945236"/>
    <x v="8"/>
    <x v="59"/>
    <x v="0"/>
    <x v="2"/>
    <n v="15754.372653"/>
    <n v="141.89757900000001"/>
    <n v="18170.568718999999"/>
    <n v="15991.917530000001"/>
    <n v="15896.270232000001"/>
  </r>
  <r>
    <n v="945237"/>
    <x v="8"/>
    <x v="59"/>
    <x v="0"/>
    <x v="3"/>
    <n v="19841.056640999999"/>
    <n v="0"/>
    <n v="26736.344400000002"/>
    <n v="19846.388448000002"/>
    <n v="19841.056640999999"/>
  </r>
  <r>
    <n v="945238"/>
    <x v="8"/>
    <x v="59"/>
    <x v="1"/>
    <x v="0"/>
    <n v="29662.942287999998"/>
    <n v="0"/>
    <n v="37240.472999999998"/>
    <n v="30246.712170999999"/>
    <n v="29662.942287999998"/>
  </r>
  <r>
    <n v="945239"/>
    <x v="8"/>
    <x v="59"/>
    <x v="1"/>
    <x v="1"/>
    <n v="26819.071332"/>
    <n v="0"/>
    <n v="29662.942287999998"/>
    <n v="27951.390518"/>
    <n v="26819.071332"/>
  </r>
  <r>
    <n v="945240"/>
    <x v="8"/>
    <x v="59"/>
    <x v="1"/>
    <x v="2"/>
    <n v="20107.603019999999"/>
    <n v="2936.7724440000002"/>
    <n v="26819.071332"/>
    <n v="24531.404547999999"/>
    <n v="23044.375463"/>
  </r>
  <r>
    <n v="945241"/>
    <x v="8"/>
    <x v="59"/>
    <x v="1"/>
    <x v="3"/>
    <n v="12642.733542"/>
    <n v="0"/>
    <n v="15754.372653"/>
    <n v="12795.701469"/>
    <n v="12642.733542"/>
  </r>
  <r>
    <n v="945242"/>
    <x v="8"/>
    <x v="59"/>
    <x v="2"/>
    <x v="0"/>
    <n v="2408.2370970000002"/>
    <n v="0"/>
    <n v="2757.6804999999999"/>
    <n v="2420.9677109999998"/>
    <n v="2408.2370970000002"/>
  </r>
  <r>
    <n v="945243"/>
    <x v="8"/>
    <x v="59"/>
    <x v="2"/>
    <x v="1"/>
    <n v="2196.1946200000002"/>
    <n v="0"/>
    <n v="2408.2370970000002"/>
    <n v="2320.3364430000001"/>
    <n v="2196.1946200000002"/>
  </r>
  <r>
    <n v="945244"/>
    <x v="8"/>
    <x v="59"/>
    <x v="2"/>
    <x v="2"/>
    <n v="368.66171200000002"/>
    <n v="1561.2744439999999"/>
    <n v="2196.1946200000002"/>
    <n v="2076.9412520000001"/>
    <n v="1929.936156"/>
  </r>
  <r>
    <n v="945245"/>
    <x v="8"/>
    <x v="59"/>
    <x v="2"/>
    <x v="3"/>
    <n v="17606.911926000001"/>
    <n v="0"/>
    <n v="20107.603019999999"/>
    <n v="17652.464691000001"/>
    <n v="17606.911926000001"/>
  </r>
  <r>
    <n v="945246"/>
    <x v="8"/>
    <x v="59"/>
    <x v="3"/>
    <x v="0"/>
    <n v="152.49056100000001"/>
    <n v="0"/>
    <n v="163.17959999999999"/>
    <n v="153.45409599999999"/>
    <n v="152.49056100000001"/>
  </r>
  <r>
    <n v="945247"/>
    <x v="8"/>
    <x v="59"/>
    <x v="3"/>
    <x v="1"/>
    <n v="146.98165499999999"/>
    <n v="0"/>
    <n v="152.49056100000001"/>
    <n v="149.83722599999999"/>
    <n v="146.98165499999999"/>
  </r>
  <r>
    <n v="945248"/>
    <x v="8"/>
    <x v="59"/>
    <x v="3"/>
    <x v="2"/>
    <n v="0"/>
    <n v="134.989408"/>
    <n v="146.98165499999999"/>
    <n v="143.160132"/>
    <n v="134.989408"/>
  </r>
  <r>
    <n v="945249"/>
    <x v="8"/>
    <x v="59"/>
    <x v="3"/>
    <x v="3"/>
    <n v="345.332944"/>
    <n v="0"/>
    <n v="368.66171200000002"/>
    <n v="346.68947400000002"/>
    <n v="345.332944"/>
  </r>
  <r>
    <n v="945250"/>
    <x v="8"/>
    <x v="60"/>
    <x v="0"/>
    <x v="0"/>
    <n v="360552.92060100002"/>
    <n v="0"/>
    <n v="485963.33624999999"/>
    <n v="360730.58449799998"/>
    <n v="360552.92060100002"/>
  </r>
  <r>
    <n v="945251"/>
    <x v="8"/>
    <x v="60"/>
    <x v="0"/>
    <x v="1"/>
    <n v="331041.58942799998"/>
    <n v="0"/>
    <n v="360552.92060100002"/>
    <n v="331131.80228"/>
    <n v="331041.58942799998"/>
  </r>
  <r>
    <n v="945252"/>
    <x v="8"/>
    <x v="60"/>
    <x v="0"/>
    <x v="2"/>
    <n v="286568.26133000001"/>
    <n v="4703.8287129999999"/>
    <n v="331041.58942799998"/>
    <n v="291349.70285599999"/>
    <n v="291272.090043"/>
  </r>
  <r>
    <n v="945253"/>
    <x v="8"/>
    <x v="60"/>
    <x v="0"/>
    <x v="3"/>
    <n v="360720.09890899999"/>
    <n v="0"/>
    <n v="485963.33624999999"/>
    <n v="360730.58449799998"/>
    <n v="360720.09890899999"/>
  </r>
  <r>
    <n v="945254"/>
    <x v="8"/>
    <x v="60"/>
    <x v="1"/>
    <x v="0"/>
    <n v="162482.675559"/>
    <n v="0"/>
    <n v="200736.22279999999"/>
    <n v="163037.960158"/>
    <n v="162482.675559"/>
  </r>
  <r>
    <n v="945255"/>
    <x v="8"/>
    <x v="60"/>
    <x v="1"/>
    <x v="1"/>
    <n v="152645.58712099999"/>
    <n v="0"/>
    <n v="162482.675559"/>
    <n v="153107.42517900001"/>
    <n v="152645.58712099999"/>
  </r>
  <r>
    <n v="945256"/>
    <x v="8"/>
    <x v="60"/>
    <x v="1"/>
    <x v="2"/>
    <n v="82777.667577999993"/>
    <n v="56048.564608000001"/>
    <n v="152645.58712099999"/>
    <n v="139624.91853900001"/>
    <n v="138826.23218600001"/>
  </r>
  <r>
    <n v="945257"/>
    <x v="8"/>
    <x v="60"/>
    <x v="1"/>
    <x v="3"/>
    <n v="232725.609218"/>
    <n v="0"/>
    <n v="286568.26133000001"/>
    <n v="232750.74185200001"/>
    <n v="232725.609218"/>
  </r>
  <r>
    <n v="945258"/>
    <x v="8"/>
    <x v="60"/>
    <x v="2"/>
    <x v="0"/>
    <n v="9274.3367500000004"/>
    <n v="0"/>
    <n v="11096.838"/>
    <n v="9741.9140800000005"/>
    <n v="9274.3367500000004"/>
  </r>
  <r>
    <n v="945259"/>
    <x v="8"/>
    <x v="60"/>
    <x v="2"/>
    <x v="1"/>
    <n v="8895.69535"/>
    <n v="0"/>
    <n v="9274.3367500000004"/>
    <n v="8935.8234589999993"/>
    <n v="8895.69535"/>
  </r>
  <r>
    <n v="945260"/>
    <x v="8"/>
    <x v="60"/>
    <x v="2"/>
    <x v="2"/>
    <n v="74.295185000000004"/>
    <n v="8334.9984839999997"/>
    <n v="8895.69535"/>
    <n v="8412.6590919999999"/>
    <n v="8409.2936690000006"/>
  </r>
  <r>
    <n v="945261"/>
    <x v="8"/>
    <x v="60"/>
    <x v="2"/>
    <x v="3"/>
    <n v="72443.360576000006"/>
    <n v="0"/>
    <n v="82777.667577999993"/>
    <n v="72670.514366999996"/>
    <n v="72443.360576000006"/>
  </r>
  <r>
    <n v="945262"/>
    <x v="8"/>
    <x v="60"/>
    <x v="3"/>
    <x v="0"/>
    <n v="33.449460999999999"/>
    <n v="0"/>
    <n v="37.162950000000002"/>
    <n v="34.948037999999997"/>
    <n v="33.449460999999999"/>
  </r>
  <r>
    <n v="945263"/>
    <x v="8"/>
    <x v="60"/>
    <x v="3"/>
    <x v="1"/>
    <n v="32.867305000000002"/>
    <n v="0"/>
    <n v="33.449460999999999"/>
    <n v="32.867440000000002"/>
    <n v="32.867305000000002"/>
  </r>
  <r>
    <n v="945264"/>
    <x v="8"/>
    <x v="60"/>
    <x v="3"/>
    <x v="2"/>
    <n v="0"/>
    <n v="31.996936000000002"/>
    <n v="32.867305000000002"/>
    <n v="32.012754999999999"/>
    <n v="31.996936000000002"/>
  </r>
  <r>
    <n v="945265"/>
    <x v="8"/>
    <x v="60"/>
    <x v="3"/>
    <x v="3"/>
    <n v="69.685586999999998"/>
    <n v="0"/>
    <n v="74.295185000000004"/>
    <n v="69.867192000000003"/>
    <n v="69.685586999999998"/>
  </r>
  <r>
    <n v="945266"/>
    <x v="8"/>
    <x v="61"/>
    <x v="0"/>
    <x v="0"/>
    <n v="21515.889373000002"/>
    <n v="0"/>
    <n v="28999.719000000001"/>
    <n v="21526.491414"/>
    <n v="21515.889373000002"/>
  </r>
  <r>
    <n v="945267"/>
    <x v="8"/>
    <x v="61"/>
    <x v="0"/>
    <x v="1"/>
    <n v="19754.809375000001"/>
    <n v="0"/>
    <n v="21515.889373000002"/>
    <n v="19760.192800000001"/>
    <n v="19754.809375000001"/>
  </r>
  <r>
    <n v="945268"/>
    <x v="8"/>
    <x v="61"/>
    <x v="0"/>
    <x v="2"/>
    <n v="17100.876616000001"/>
    <n v="280.69959299999999"/>
    <n v="19754.809375000001"/>
    <n v="17386.207730999999"/>
    <n v="17381.576208999999"/>
  </r>
  <r>
    <n v="945269"/>
    <x v="8"/>
    <x v="61"/>
    <x v="0"/>
    <x v="3"/>
    <n v="21525.865688999998"/>
    <n v="0"/>
    <n v="28999.719000000001"/>
    <n v="21526.491414"/>
    <n v="21525.865688999998"/>
  </r>
  <r>
    <n v="945270"/>
    <x v="8"/>
    <x v="61"/>
    <x v="1"/>
    <x v="0"/>
    <n v="10367.053082"/>
    <n v="0"/>
    <n v="12807.7844"/>
    <n v="10402.48249"/>
    <n v="10367.053082"/>
  </r>
  <r>
    <n v="945271"/>
    <x v="8"/>
    <x v="61"/>
    <x v="1"/>
    <x v="1"/>
    <n v="9739.4069799999997"/>
    <n v="0"/>
    <n v="10367.053082"/>
    <n v="9768.8741190000001"/>
    <n v="9739.4069799999997"/>
  </r>
  <r>
    <n v="945272"/>
    <x v="8"/>
    <x v="61"/>
    <x v="1"/>
    <x v="2"/>
    <n v="5281.5506079999996"/>
    <n v="3576.1255310000001"/>
    <n v="9739.4069799999997"/>
    <n v="8908.6355640000002"/>
    <n v="8857.6761389999992"/>
  </r>
  <r>
    <n v="945273"/>
    <x v="8"/>
    <x v="61"/>
    <x v="1"/>
    <x v="3"/>
    <n v="13887.832205000001"/>
    <n v="0"/>
    <n v="17100.876616000001"/>
    <n v="13889.331987"/>
    <n v="13887.832205000001"/>
  </r>
  <r>
    <n v="945274"/>
    <x v="8"/>
    <x v="61"/>
    <x v="2"/>
    <x v="0"/>
    <n v="593.12618799999996"/>
    <n v="0"/>
    <n v="709.68150000000003"/>
    <n v="623.02938900000004"/>
    <n v="593.12618799999996"/>
  </r>
  <r>
    <n v="945275"/>
    <x v="8"/>
    <x v="61"/>
    <x v="2"/>
    <x v="1"/>
    <n v="568.91074900000001"/>
    <n v="0"/>
    <n v="593.12618799999996"/>
    <n v="571.477082"/>
    <n v="568.91074900000001"/>
  </r>
  <r>
    <n v="945276"/>
    <x v="8"/>
    <x v="61"/>
    <x v="2"/>
    <x v="2"/>
    <n v="4.751436"/>
    <n v="533.05222900000001"/>
    <n v="568.91074900000001"/>
    <n v="538.01889500000004"/>
    <n v="537.80366500000002"/>
  </r>
  <r>
    <n v="945277"/>
    <x v="8"/>
    <x v="61"/>
    <x v="2"/>
    <x v="3"/>
    <n v="4622.1799460000002"/>
    <n v="0"/>
    <n v="5281.5506079999996"/>
    <n v="4636.6732780000002"/>
    <n v="4622.1799460000002"/>
  </r>
  <r>
    <n v="945278"/>
    <x v="8"/>
    <x v="61"/>
    <x v="3"/>
    <x v="0"/>
    <n v="2.0774189999999999"/>
    <n v="0"/>
    <n v="2.3080500000000002"/>
    <n v="2.17049"/>
    <n v="2.0774189999999999"/>
  </r>
  <r>
    <n v="945279"/>
    <x v="8"/>
    <x v="61"/>
    <x v="3"/>
    <x v="1"/>
    <n v="2.041264"/>
    <n v="0"/>
    <n v="2.0774189999999999"/>
    <n v="2.0412720000000002"/>
    <n v="2.041264"/>
  </r>
  <r>
    <n v="945280"/>
    <x v="8"/>
    <x v="61"/>
    <x v="3"/>
    <x v="2"/>
    <n v="0"/>
    <n v="1.9872080000000001"/>
    <n v="2.041264"/>
    <n v="1.988191"/>
    <n v="1.9872080000000001"/>
  </r>
  <r>
    <n v="945281"/>
    <x v="8"/>
    <x v="61"/>
    <x v="3"/>
    <x v="3"/>
    <n v="4.4566359999999996"/>
    <n v="0"/>
    <n v="4.751436"/>
    <n v="4.4682510000000004"/>
    <n v="4.4566359999999996"/>
  </r>
  <r>
    <n v="945282"/>
    <x v="8"/>
    <x v="62"/>
    <x v="0"/>
    <x v="0"/>
    <n v="29390.427336000001"/>
    <n v="0"/>
    <n v="39614.9715"/>
    <n v="29406.193343999999"/>
    <n v="29390.427336000001"/>
  </r>
  <r>
    <n v="945283"/>
    <x v="8"/>
    <x v="62"/>
    <x v="0"/>
    <x v="1"/>
    <n v="26964.679177000002"/>
    <n v="0"/>
    <n v="29390.427336000001"/>
    <n v="26992.168464999999"/>
    <n v="26964.679177000002"/>
  </r>
  <r>
    <n v="945284"/>
    <x v="8"/>
    <x v="62"/>
    <x v="0"/>
    <x v="2"/>
    <n v="23412.183047999999"/>
    <n v="175.560271"/>
    <n v="26964.679177000002"/>
    <n v="23731.614142999999"/>
    <n v="23587.743319000001"/>
  </r>
  <r>
    <n v="945285"/>
    <x v="8"/>
    <x v="62"/>
    <x v="0"/>
    <x v="3"/>
    <n v="29396.613006"/>
    <n v="0"/>
    <n v="39614.9715"/>
    <n v="29406.193343999999"/>
    <n v="29396.613006"/>
  </r>
  <r>
    <n v="945286"/>
    <x v="8"/>
    <x v="62"/>
    <x v="1"/>
    <x v="0"/>
    <n v="106767.250268"/>
    <n v="0"/>
    <n v="131568.97815000001"/>
    <n v="106860.324053"/>
    <n v="106767.250268"/>
  </r>
  <r>
    <n v="945287"/>
    <x v="8"/>
    <x v="62"/>
    <x v="1"/>
    <x v="1"/>
    <n v="100011.335591"/>
    <n v="0"/>
    <n v="106767.250268"/>
    <n v="100606.779928"/>
    <n v="100011.335591"/>
  </r>
  <r>
    <n v="945288"/>
    <x v="8"/>
    <x v="62"/>
    <x v="1"/>
    <x v="2"/>
    <n v="77693.600275999997"/>
    <n v="11039.086232"/>
    <n v="100011.335591"/>
    <n v="91480.368665000002"/>
    <n v="88732.686507999999"/>
  </r>
  <r>
    <n v="945289"/>
    <x v="8"/>
    <x v="62"/>
    <x v="1"/>
    <x v="3"/>
    <n v="19007.413070999999"/>
    <n v="0"/>
    <n v="23412.183047999999"/>
    <n v="19015.375070999999"/>
    <n v="19007.413070999999"/>
  </r>
  <r>
    <n v="945290"/>
    <x v="8"/>
    <x v="62"/>
    <x v="2"/>
    <x v="0"/>
    <n v="52792.423118999999"/>
    <n v="0"/>
    <n v="60454.482250000001"/>
    <n v="53072.989967000001"/>
    <n v="52792.423118999999"/>
  </r>
  <r>
    <n v="945291"/>
    <x v="8"/>
    <x v="62"/>
    <x v="2"/>
    <x v="1"/>
    <n v="50163.911887000002"/>
    <n v="0"/>
    <n v="52792.423118999999"/>
    <n v="50865.499675999999"/>
    <n v="50163.911887000002"/>
  </r>
  <r>
    <n v="945292"/>
    <x v="8"/>
    <x v="62"/>
    <x v="2"/>
    <x v="2"/>
    <n v="14435.886737000001"/>
    <n v="30374.909511999998"/>
    <n v="50163.911887000002"/>
    <n v="47440.011470999998"/>
    <n v="44810.796248999999"/>
  </r>
  <r>
    <n v="945293"/>
    <x v="8"/>
    <x v="62"/>
    <x v="2"/>
    <x v="3"/>
    <n v="67987.032066999993"/>
    <n v="0"/>
    <n v="77693.600275999997"/>
    <n v="68207.211681999994"/>
    <n v="67987.032066999993"/>
  </r>
  <r>
    <n v="945294"/>
    <x v="8"/>
    <x v="62"/>
    <x v="3"/>
    <x v="0"/>
    <n v="10389.275218000001"/>
    <n v="0"/>
    <n v="11047.98415"/>
    <n v="10389.524294999999"/>
    <n v="10389.275218000001"/>
  </r>
  <r>
    <n v="945295"/>
    <x v="8"/>
    <x v="62"/>
    <x v="3"/>
    <x v="1"/>
    <n v="10107.484978"/>
    <n v="0"/>
    <n v="10389.275218000001"/>
    <n v="10208.501829999999"/>
    <n v="10107.484978"/>
  </r>
  <r>
    <n v="945296"/>
    <x v="8"/>
    <x v="62"/>
    <x v="3"/>
    <x v="2"/>
    <n v="0"/>
    <n v="9052.7870419999999"/>
    <n v="10107.484978"/>
    <n v="9844.6903679999996"/>
    <n v="9052.7870419999999"/>
  </r>
  <r>
    <n v="945297"/>
    <x v="8"/>
    <x v="62"/>
    <x v="3"/>
    <x v="3"/>
    <n v="13575.309150999999"/>
    <n v="0"/>
    <n v="14435.886737000001"/>
    <n v="13575.507887"/>
    <n v="13575.309150999999"/>
  </r>
  <r>
    <n v="945298"/>
    <x v="8"/>
    <x v="63"/>
    <x v="0"/>
    <x v="0"/>
    <n v="1238.6770140000001"/>
    <n v="0"/>
    <n v="1669.5965000000001"/>
    <n v="1239.341482"/>
    <n v="1238.6770140000001"/>
  </r>
  <r>
    <n v="945299"/>
    <x v="8"/>
    <x v="63"/>
    <x v="0"/>
    <x v="1"/>
    <n v="1136.442417"/>
    <n v="0"/>
    <n v="1238.6770140000001"/>
    <n v="1137.60097"/>
    <n v="1136.442417"/>
  </r>
  <r>
    <n v="945300"/>
    <x v="8"/>
    <x v="63"/>
    <x v="0"/>
    <x v="2"/>
    <n v="986.72035800000003"/>
    <n v="7.3990919999999996"/>
    <n v="1136.442417"/>
    <n v="1000.1829719999999"/>
    <n v="994.11945000000003"/>
  </r>
  <r>
    <n v="945301"/>
    <x v="8"/>
    <x v="63"/>
    <x v="0"/>
    <x v="3"/>
    <n v="1238.937713"/>
    <n v="0"/>
    <n v="1669.5965000000001"/>
    <n v="1239.341482"/>
    <n v="1238.937713"/>
  </r>
  <r>
    <n v="945302"/>
    <x v="8"/>
    <x v="63"/>
    <x v="1"/>
    <x v="0"/>
    <n v="4491.6417709999996"/>
    <n v="0"/>
    <n v="5535.0373499999996"/>
    <n v="4495.5573359999999"/>
    <n v="4491.6417709999996"/>
  </r>
  <r>
    <n v="945303"/>
    <x v="8"/>
    <x v="63"/>
    <x v="1"/>
    <x v="1"/>
    <n v="4207.4240120000004"/>
    <n v="0"/>
    <n v="4491.6417709999996"/>
    <n v="4232.4740410000004"/>
    <n v="4207.4240120000004"/>
  </r>
  <r>
    <n v="945304"/>
    <x v="8"/>
    <x v="63"/>
    <x v="1"/>
    <x v="2"/>
    <n v="3266.8973639999999"/>
    <n v="464.17673500000001"/>
    <n v="4207.4240120000004"/>
    <n v="3848.5307440000001"/>
    <n v="3731.0740989999999"/>
  </r>
  <r>
    <n v="945305"/>
    <x v="8"/>
    <x v="63"/>
    <x v="1"/>
    <x v="3"/>
    <n v="801.078712"/>
    <n v="0"/>
    <n v="986.72035800000003"/>
    <n v="801.41427499999998"/>
    <n v="801.078712"/>
  </r>
  <r>
    <n v="945306"/>
    <x v="8"/>
    <x v="63"/>
    <x v="2"/>
    <x v="0"/>
    <n v="2222.9658100000001"/>
    <n v="0"/>
    <n v="2545.5972499999998"/>
    <n v="2234.779826"/>
    <n v="2222.9658100000001"/>
  </r>
  <r>
    <n v="945307"/>
    <x v="8"/>
    <x v="63"/>
    <x v="2"/>
    <x v="1"/>
    <n v="2112.2853329999998"/>
    <n v="0"/>
    <n v="2222.9658100000001"/>
    <n v="2141.827558"/>
    <n v="2112.2853329999998"/>
  </r>
  <r>
    <n v="945308"/>
    <x v="8"/>
    <x v="63"/>
    <x v="2"/>
    <x v="2"/>
    <n v="607.86152200000004"/>
    <n v="1279.0165959999999"/>
    <n v="2112.2853329999998"/>
    <n v="1997.5882389999999"/>
    <n v="1886.8781180000001"/>
  </r>
  <r>
    <n v="945309"/>
    <x v="8"/>
    <x v="63"/>
    <x v="2"/>
    <x v="3"/>
    <n v="2858.7509789999999"/>
    <n v="0"/>
    <n v="3266.8973639999999"/>
    <n v="2868.009196"/>
    <n v="2858.7509789999999"/>
  </r>
  <r>
    <n v="945310"/>
    <x v="8"/>
    <x v="63"/>
    <x v="3"/>
    <x v="0"/>
    <n v="438.20221199999997"/>
    <n v="0"/>
    <n v="465.98545000000001"/>
    <n v="438.212717"/>
    <n v="438.20221199999997"/>
  </r>
  <r>
    <n v="945311"/>
    <x v="8"/>
    <x v="63"/>
    <x v="3"/>
    <x v="1"/>
    <n v="426.31677200000001"/>
    <n v="0"/>
    <n v="438.20221199999997"/>
    <n v="430.577493"/>
    <n v="426.31677200000001"/>
  </r>
  <r>
    <n v="945312"/>
    <x v="8"/>
    <x v="63"/>
    <x v="3"/>
    <x v="2"/>
    <n v="0"/>
    <n v="381.83138100000002"/>
    <n v="426.31677200000001"/>
    <n v="415.23253599999998"/>
    <n v="381.83138100000002"/>
  </r>
  <r>
    <n v="945313"/>
    <x v="8"/>
    <x v="63"/>
    <x v="3"/>
    <x v="3"/>
    <n v="571.62460699999997"/>
    <n v="0"/>
    <n v="607.86152200000004"/>
    <n v="571.63297499999999"/>
    <n v="571.62460699999997"/>
  </r>
  <r>
    <n v="945314"/>
    <x v="8"/>
    <x v="64"/>
    <x v="0"/>
    <x v="0"/>
    <n v="151127.45688300001"/>
    <n v="0"/>
    <n v="203777.07209999999"/>
    <n v="151263.72062000001"/>
    <n v="151127.45688300001"/>
  </r>
  <r>
    <n v="945315"/>
    <x v="8"/>
    <x v="64"/>
    <x v="0"/>
    <x v="1"/>
    <n v="138548.72212399999"/>
    <n v="0"/>
    <n v="151127.45688300001"/>
    <n v="138795.456401"/>
    <n v="138548.72212399999"/>
  </r>
  <r>
    <n v="945316"/>
    <x v="8"/>
    <x v="64"/>
    <x v="0"/>
    <x v="2"/>
    <n v="119491.468545"/>
    <n v="1150.6044690000001"/>
    <n v="138548.72212399999"/>
    <n v="121936.730341"/>
    <n v="120642.073013"/>
  </r>
  <r>
    <n v="945317"/>
    <x v="8"/>
    <x v="64"/>
    <x v="0"/>
    <x v="3"/>
    <n v="151181.04080700001"/>
    <n v="0"/>
    <n v="203777.07209999999"/>
    <n v="151263.72062000001"/>
    <n v="151181.04080700001"/>
  </r>
  <r>
    <n v="945318"/>
    <x v="8"/>
    <x v="64"/>
    <x v="1"/>
    <x v="0"/>
    <n v="119221.050368"/>
    <n v="0"/>
    <n v="146919.2346"/>
    <n v="119327.802342"/>
    <n v="119221.050368"/>
  </r>
  <r>
    <n v="945319"/>
    <x v="8"/>
    <x v="64"/>
    <x v="1"/>
    <x v="1"/>
    <n v="111747.556237"/>
    <n v="0"/>
    <n v="119221.050368"/>
    <n v="112341.99576200001"/>
    <n v="111747.556237"/>
  </r>
  <r>
    <n v="945320"/>
    <x v="8"/>
    <x v="64"/>
    <x v="1"/>
    <x v="2"/>
    <n v="94310.712899999999"/>
    <n v="6181.1585400000004"/>
    <n v="111747.556237"/>
    <n v="102215.48969"/>
    <n v="100491.87144"/>
  </r>
  <r>
    <n v="945321"/>
    <x v="8"/>
    <x v="64"/>
    <x v="1"/>
    <x v="3"/>
    <n v="96998.239543000003"/>
    <n v="0"/>
    <n v="119491.468545"/>
    <n v="97050.970751999994"/>
    <n v="96998.239543000003"/>
  </r>
  <r>
    <n v="945322"/>
    <x v="8"/>
    <x v="64"/>
    <x v="2"/>
    <x v="0"/>
    <n v="66488.107281999997"/>
    <n v="0"/>
    <n v="76567.227299999999"/>
    <n v="67218.368847000005"/>
    <n v="66488.107281999997"/>
  </r>
  <r>
    <n v="945323"/>
    <x v="8"/>
    <x v="64"/>
    <x v="2"/>
    <x v="1"/>
    <n v="63711.756400999999"/>
    <n v="0"/>
    <n v="66488.107281999997"/>
    <n v="64061.291365999998"/>
    <n v="63711.756400999999"/>
  </r>
  <r>
    <n v="945324"/>
    <x v="8"/>
    <x v="64"/>
    <x v="2"/>
    <x v="2"/>
    <n v="45315.088710999997"/>
    <n v="10811.939071000001"/>
    <n v="63711.756400999999"/>
    <n v="60252.208028000001"/>
    <n v="56127.027781999997"/>
  </r>
  <r>
    <n v="945325"/>
    <x v="8"/>
    <x v="64"/>
    <x v="2"/>
    <x v="3"/>
    <n v="82246.175619999995"/>
    <n v="0"/>
    <n v="94310.712899999999"/>
    <n v="82795.374853999994"/>
    <n v="82246.175619999995"/>
  </r>
  <r>
    <n v="945326"/>
    <x v="8"/>
    <x v="64"/>
    <x v="3"/>
    <x v="0"/>
    <n v="8743.0512679999993"/>
    <n v="0"/>
    <n v="9557.1913000000004"/>
    <n v="8987.5826990000005"/>
    <n v="8743.0512679999993"/>
  </r>
  <r>
    <n v="945327"/>
    <x v="8"/>
    <x v="64"/>
    <x v="3"/>
    <x v="1"/>
    <n v="8552.6227670000007"/>
    <n v="0"/>
    <n v="8743.0512679999993"/>
    <n v="8590.922176"/>
    <n v="8552.6227670000007"/>
  </r>
  <r>
    <n v="945328"/>
    <x v="8"/>
    <x v="64"/>
    <x v="3"/>
    <x v="2"/>
    <n v="0"/>
    <n v="4565.9171319999996"/>
    <n v="8552.6227670000007"/>
    <n v="8330.2545750000008"/>
    <n v="4565.9171319999996"/>
  </r>
  <r>
    <n v="945329"/>
    <x v="8"/>
    <x v="64"/>
    <x v="3"/>
    <x v="3"/>
    <n v="41906.314008000001"/>
    <n v="0"/>
    <n v="45315.088710999997"/>
    <n v="42614.309423999999"/>
    <n v="41906.314008000001"/>
  </r>
  <r>
    <n v="945330"/>
    <x v="8"/>
    <x v="65"/>
    <x v="0"/>
    <x v="0"/>
    <n v="8356.9993630000008"/>
    <n v="0"/>
    <n v="11268.4015"/>
    <n v="8364.5344330000007"/>
    <n v="8356.9993630000008"/>
  </r>
  <r>
    <n v="945331"/>
    <x v="8"/>
    <x v="65"/>
    <x v="0"/>
    <x v="1"/>
    <n v="7661.4243800000004"/>
    <n v="0"/>
    <n v="8356.9993630000008"/>
    <n v="7675.0682150000002"/>
    <n v="7661.4243800000004"/>
  </r>
  <r>
    <n v="945332"/>
    <x v="8"/>
    <x v="65"/>
    <x v="0"/>
    <x v="2"/>
    <n v="6607.6022659999999"/>
    <n v="63.625770000000003"/>
    <n v="7661.4243800000004"/>
    <n v="6742.8195969999997"/>
    <n v="6671.2280360000004"/>
  </r>
  <r>
    <n v="945333"/>
    <x v="8"/>
    <x v="65"/>
    <x v="0"/>
    <x v="3"/>
    <n v="8359.9624309999999"/>
    <n v="0"/>
    <n v="11268.4015"/>
    <n v="8364.5344330000007"/>
    <n v="8359.9624309999999"/>
  </r>
  <r>
    <n v="945334"/>
    <x v="8"/>
    <x v="65"/>
    <x v="1"/>
    <x v="0"/>
    <n v="6274.0795340000004"/>
    <n v="0"/>
    <n v="7731.7131499999996"/>
    <n v="6279.6974200000004"/>
    <n v="6274.0795340000004"/>
  </r>
  <r>
    <n v="945335"/>
    <x v="8"/>
    <x v="65"/>
    <x v="1"/>
    <x v="1"/>
    <n v="5880.7824069999997"/>
    <n v="0"/>
    <n v="6274.0795340000004"/>
    <n v="5912.0651440000001"/>
    <n v="5880.7824069999997"/>
  </r>
  <r>
    <n v="945336"/>
    <x v="8"/>
    <x v="65"/>
    <x v="1"/>
    <x v="2"/>
    <n v="4960.9776959999999"/>
    <n v="325.14428900000001"/>
    <n v="5880.7824069999997"/>
    <n v="5379.1516670000001"/>
    <n v="5286.1219849999998"/>
  </r>
  <r>
    <n v="945337"/>
    <x v="8"/>
    <x v="65"/>
    <x v="1"/>
    <x v="3"/>
    <n v="5363.7786459999998"/>
    <n v="0"/>
    <n v="6607.6022659999999"/>
    <n v="5366.6945610000002"/>
    <n v="5363.7786459999998"/>
  </r>
  <r>
    <n v="945338"/>
    <x v="8"/>
    <x v="65"/>
    <x v="2"/>
    <x v="0"/>
    <n v="3501.2562710000002"/>
    <n v="0"/>
    <n v="4032.0216"/>
    <n v="3539.7117629999998"/>
    <n v="3501.2562710000002"/>
  </r>
  <r>
    <n v="945339"/>
    <x v="8"/>
    <x v="65"/>
    <x v="2"/>
    <x v="1"/>
    <n v="3355.0539450000001"/>
    <n v="0"/>
    <n v="3501.2562710000002"/>
    <n v="3373.4604169999998"/>
    <n v="3355.0539450000001"/>
  </r>
  <r>
    <n v="945340"/>
    <x v="8"/>
    <x v="65"/>
    <x v="2"/>
    <x v="2"/>
    <n v="2385.4359930000001"/>
    <n v="569.15233599999999"/>
    <n v="3355.0539450000001"/>
    <n v="3172.874515"/>
    <n v="2954.5883290000002"/>
  </r>
  <r>
    <n v="945341"/>
    <x v="8"/>
    <x v="65"/>
    <x v="2"/>
    <x v="3"/>
    <n v="4326.3530760000003"/>
    <n v="0"/>
    <n v="4960.9776959999999"/>
    <n v="4355.242319"/>
    <n v="4326.3530760000003"/>
  </r>
  <r>
    <n v="945342"/>
    <x v="8"/>
    <x v="65"/>
    <x v="3"/>
    <x v="0"/>
    <n v="460.78543999999999"/>
    <n v="0"/>
    <n v="503.69310000000002"/>
    <n v="473.67299100000002"/>
    <n v="460.78543999999999"/>
  </r>
  <r>
    <n v="945343"/>
    <x v="8"/>
    <x v="65"/>
    <x v="3"/>
    <x v="1"/>
    <n v="450.749278"/>
    <n v="0"/>
    <n v="460.78543999999999"/>
    <n v="452.76777299999998"/>
    <n v="450.749278"/>
  </r>
  <r>
    <n v="945344"/>
    <x v="8"/>
    <x v="65"/>
    <x v="3"/>
    <x v="2"/>
    <n v="0"/>
    <n v="240.02488199999999"/>
    <n v="450.749278"/>
    <n v="439.02979599999998"/>
    <n v="240.02488199999999"/>
  </r>
  <r>
    <n v="945345"/>
    <x v="8"/>
    <x v="65"/>
    <x v="3"/>
    <x v="3"/>
    <n v="2205.9943520000002"/>
    <n v="0"/>
    <n v="2385.4359930000001"/>
    <n v="2243.2640080000001"/>
    <n v="2205.9943520000002"/>
  </r>
  <r>
    <n v="945346"/>
    <x v="8"/>
    <x v="66"/>
    <x v="0"/>
    <x v="0"/>
    <n v="2971.2848349999999"/>
    <n v="0"/>
    <n v="4005.2910000000002"/>
    <n v="2973.1275089999999"/>
    <n v="2971.2848349999999"/>
  </r>
  <r>
    <n v="945347"/>
    <x v="8"/>
    <x v="66"/>
    <x v="0"/>
    <x v="1"/>
    <n v="2726.282275"/>
    <n v="0"/>
    <n v="2971.2848349999999"/>
    <n v="2728.8279929999999"/>
    <n v="2726.282275"/>
  </r>
  <r>
    <n v="945348"/>
    <x v="8"/>
    <x v="66"/>
    <x v="0"/>
    <x v="2"/>
    <n v="2375.4035859999999"/>
    <n v="7.7957070000000002"/>
    <n v="2726.282275"/>
    <n v="2399.40103"/>
    <n v="2383.1992930000001"/>
  </r>
  <r>
    <n v="945349"/>
    <x v="8"/>
    <x v="66"/>
    <x v="0"/>
    <x v="3"/>
    <n v="2972.1493930000001"/>
    <n v="0"/>
    <n v="4005.2910000000002"/>
    <n v="2973.1275089999999"/>
    <n v="2972.1493930000001"/>
  </r>
  <r>
    <n v="945350"/>
    <x v="8"/>
    <x v="66"/>
    <x v="1"/>
    <x v="0"/>
    <n v="114.935503"/>
    <n v="0"/>
    <n v="141.59469999999999"/>
    <n v="115.003215"/>
    <n v="114.935503"/>
  </r>
  <r>
    <n v="945351"/>
    <x v="8"/>
    <x v="66"/>
    <x v="1"/>
    <x v="1"/>
    <n v="108.19789"/>
    <n v="0"/>
    <n v="114.935503"/>
    <n v="108.303725"/>
    <n v="108.19789"/>
  </r>
  <r>
    <n v="945352"/>
    <x v="8"/>
    <x v="66"/>
    <x v="1"/>
    <x v="2"/>
    <n v="82.893880999999993"/>
    <n v="9.0010359999999991"/>
    <n v="108.19789"/>
    <n v="98.968609999999998"/>
    <n v="91.894917000000007"/>
  </r>
  <r>
    <n v="945353"/>
    <x v="8"/>
    <x v="66"/>
    <x v="1"/>
    <x v="3"/>
    <n v="1928.6883499999999"/>
    <n v="0"/>
    <n v="2375.4035859999999"/>
    <n v="1929.3027930000001"/>
    <n v="1928.6883499999999"/>
  </r>
  <r>
    <n v="945354"/>
    <x v="8"/>
    <x v="66"/>
    <x v="2"/>
    <x v="0"/>
    <n v="206.69763699999999"/>
    <n v="0"/>
    <n v="236.28"/>
    <n v="207.43021200000001"/>
    <n v="206.69763699999999"/>
  </r>
  <r>
    <n v="945355"/>
    <x v="8"/>
    <x v="66"/>
    <x v="2"/>
    <x v="1"/>
    <n v="198.30054799999999"/>
    <n v="0"/>
    <n v="206.69763699999999"/>
    <n v="199.15317300000001"/>
    <n v="198.30054799999999"/>
  </r>
  <r>
    <n v="945356"/>
    <x v="8"/>
    <x v="66"/>
    <x v="2"/>
    <x v="2"/>
    <n v="107.47628899999999"/>
    <n v="65.999294000000006"/>
    <n v="198.30054799999999"/>
    <n v="187.53282799999999"/>
    <n v="173.475583"/>
  </r>
  <r>
    <n v="945357"/>
    <x v="8"/>
    <x v="66"/>
    <x v="2"/>
    <x v="3"/>
    <n v="72.678094000000002"/>
    <n v="0"/>
    <n v="82.893880999999993"/>
    <n v="72.772537999999997"/>
    <n v="72.678094000000002"/>
  </r>
  <r>
    <n v="945358"/>
    <x v="8"/>
    <x v="66"/>
    <x v="3"/>
    <x v="0"/>
    <n v="493.42874999999998"/>
    <n v="0"/>
    <n v="547.197"/>
    <n v="514.58405900000002"/>
    <n v="493.42874999999998"/>
  </r>
  <r>
    <n v="945359"/>
    <x v="8"/>
    <x v="66"/>
    <x v="3"/>
    <x v="1"/>
    <n v="482.72951999999998"/>
    <n v="0"/>
    <n v="493.42874999999998"/>
    <n v="484.84309000000002"/>
    <n v="482.72951999999998"/>
  </r>
  <r>
    <n v="945360"/>
    <x v="8"/>
    <x v="66"/>
    <x v="3"/>
    <x v="2"/>
    <n v="0"/>
    <n v="374.99908599999998"/>
    <n v="482.72951999999998"/>
    <n v="470.17855300000002"/>
    <n v="374.99908599999998"/>
  </r>
  <r>
    <n v="945361"/>
    <x v="8"/>
    <x v="66"/>
    <x v="3"/>
    <x v="3"/>
    <n v="99.425009000000003"/>
    <n v="0"/>
    <n v="107.47628899999999"/>
    <n v="101.07070299999999"/>
    <n v="99.425009000000003"/>
  </r>
  <r>
    <n v="945362"/>
    <x v="8"/>
    <x v="67"/>
    <x v="0"/>
    <x v="0"/>
    <n v="4275.6998359999998"/>
    <n v="0"/>
    <n v="5763.6419999999998"/>
    <n v="4278.3514569999998"/>
    <n v="4275.6998359999998"/>
  </r>
  <r>
    <n v="945363"/>
    <x v="8"/>
    <x v="67"/>
    <x v="0"/>
    <x v="1"/>
    <n v="3923.1394230000001"/>
    <n v="0"/>
    <n v="4275.6998359999998"/>
    <n v="3926.802729"/>
    <n v="3923.1394230000001"/>
  </r>
  <r>
    <n v="945364"/>
    <x v="8"/>
    <x v="67"/>
    <x v="0"/>
    <x v="2"/>
    <n v="3418.2225159999998"/>
    <n v="11.218076999999999"/>
    <n v="3923.1394230000001"/>
    <n v="3452.7550059999999"/>
    <n v="3429.4405929999998"/>
  </r>
  <r>
    <n v="945365"/>
    <x v="8"/>
    <x v="67"/>
    <x v="0"/>
    <x v="3"/>
    <n v="4276.9439400000001"/>
    <n v="0"/>
    <n v="5763.6419999999998"/>
    <n v="4278.3514569999998"/>
    <n v="4276.9439400000001"/>
  </r>
  <r>
    <n v="945366"/>
    <x v="8"/>
    <x v="67"/>
    <x v="1"/>
    <x v="0"/>
    <n v="12.850571"/>
    <n v="0"/>
    <n v="15.831250000000001"/>
    <n v="12.858141"/>
    <n v="12.850571"/>
  </r>
  <r>
    <n v="945367"/>
    <x v="8"/>
    <x v="67"/>
    <x v="1"/>
    <x v="1"/>
    <n v="12.09726"/>
    <n v="0"/>
    <n v="12.850571"/>
    <n v="12.109093"/>
    <n v="12.09726"/>
  </r>
  <r>
    <n v="945368"/>
    <x v="8"/>
    <x v="67"/>
    <x v="1"/>
    <x v="2"/>
    <n v="9.2216419999999992"/>
    <n v="1.0013320000000001"/>
    <n v="12.09726"/>
    <n v="11.065363"/>
    <n v="10.222974000000001"/>
  </r>
  <r>
    <n v="945369"/>
    <x v="8"/>
    <x v="67"/>
    <x v="1"/>
    <x v="3"/>
    <n v="2775.3961399999998"/>
    <n v="0"/>
    <n v="3418.2225159999998"/>
    <n v="2776.2803269999999"/>
    <n v="2775.3961399999998"/>
  </r>
  <r>
    <n v="945370"/>
    <x v="8"/>
    <x v="67"/>
    <x v="2"/>
    <x v="0"/>
    <n v="15.784183000000001"/>
    <n v="0"/>
    <n v="18.043199999999999"/>
    <n v="15.840125"/>
    <n v="15.784183000000001"/>
  </r>
  <r>
    <n v="945371"/>
    <x v="8"/>
    <x v="67"/>
    <x v="2"/>
    <x v="1"/>
    <n v="15.142951"/>
    <n v="0"/>
    <n v="15.784183000000001"/>
    <n v="15.20806"/>
    <n v="15.142951"/>
  </r>
  <r>
    <n v="945372"/>
    <x v="8"/>
    <x v="67"/>
    <x v="2"/>
    <x v="2"/>
    <n v="8.1390139999999995"/>
    <n v="4.9980250000000002"/>
    <n v="15.142951"/>
    <n v="14.320689"/>
    <n v="13.137039"/>
  </r>
  <r>
    <n v="945373"/>
    <x v="8"/>
    <x v="67"/>
    <x v="2"/>
    <x v="3"/>
    <n v="8.0851729999999993"/>
    <n v="0"/>
    <n v="9.2216419999999992"/>
    <n v="8.0956790000000005"/>
    <n v="8.0851729999999993"/>
  </r>
  <r>
    <n v="945374"/>
    <x v="8"/>
    <x v="67"/>
    <x v="3"/>
    <x v="0"/>
    <n v="36.088802999999999"/>
    <n v="0"/>
    <n v="40.021349999999998"/>
    <n v="37.636077999999998"/>
    <n v="36.088802999999999"/>
  </r>
  <r>
    <n v="945375"/>
    <x v="8"/>
    <x v="67"/>
    <x v="3"/>
    <x v="1"/>
    <n v="35.306274000000002"/>
    <n v="0"/>
    <n v="36.088802999999999"/>
    <n v="35.460858000000002"/>
    <n v="35.306274000000002"/>
  </r>
  <r>
    <n v="945376"/>
    <x v="8"/>
    <x v="67"/>
    <x v="3"/>
    <x v="2"/>
    <n v="0"/>
    <n v="26.999148999999999"/>
    <n v="35.306274000000002"/>
    <n v="34.388311000000002"/>
    <n v="26.999148999999999"/>
  </r>
  <r>
    <n v="945377"/>
    <x v="8"/>
    <x v="67"/>
    <x v="3"/>
    <x v="3"/>
    <n v="7.5293029999999996"/>
    <n v="0"/>
    <n v="8.1390139999999995"/>
    <n v="7.6539289999999998"/>
    <n v="7.5293029999999996"/>
  </r>
  <r>
    <n v="966911"/>
    <x v="9"/>
    <x v="0"/>
    <x v="0"/>
    <x v="0"/>
    <n v="178771.51517299999"/>
    <n v="0"/>
    <n v="241232.62474999999"/>
    <n v="179066.97735199999"/>
    <n v="178771.51517299999"/>
  </r>
  <r>
    <n v="966912"/>
    <x v="9"/>
    <x v="0"/>
    <x v="0"/>
    <x v="1"/>
    <n v="163891.06846899999"/>
    <n v="0"/>
    <n v="178771.51517299999"/>
    <n v="164183.75953499999"/>
    <n v="163891.06846899999"/>
  </r>
  <r>
    <n v="966913"/>
    <x v="9"/>
    <x v="0"/>
    <x v="0"/>
    <x v="2"/>
    <n v="143058.682688"/>
    <n v="562.08428700000002"/>
    <n v="163891.06846899999"/>
    <n v="144240.52935999999"/>
    <n v="143620.76697500001"/>
  </r>
  <r>
    <n v="966914"/>
    <x v="9"/>
    <x v="0"/>
    <x v="0"/>
    <x v="3"/>
    <n v="178907.86876400001"/>
    <n v="0"/>
    <n v="241232.62474999999"/>
    <n v="179066.97735199999"/>
    <n v="178907.86876400001"/>
  </r>
  <r>
    <n v="966915"/>
    <x v="9"/>
    <x v="0"/>
    <x v="1"/>
    <x v="0"/>
    <n v="11743.109495000001"/>
    <n v="0"/>
    <n v="14673.5743"/>
    <n v="11917.877046"/>
    <n v="11743.109495000001"/>
  </r>
  <r>
    <n v="966916"/>
    <x v="9"/>
    <x v="0"/>
    <x v="1"/>
    <x v="1"/>
    <n v="10846.272633"/>
    <n v="0"/>
    <n v="11743.109495000001"/>
    <n v="11065.532077"/>
    <n v="10846.272633"/>
  </r>
  <r>
    <n v="966917"/>
    <x v="9"/>
    <x v="0"/>
    <x v="1"/>
    <x v="2"/>
    <n v="8616.2740639999993"/>
    <n v="742.86032799999998"/>
    <n v="10846.272633"/>
    <n v="9921.0855769999998"/>
    <n v="9359.1343909999996"/>
  </r>
  <r>
    <n v="966918"/>
    <x v="9"/>
    <x v="0"/>
    <x v="1"/>
    <x v="3"/>
    <n v="115431.641223"/>
    <n v="0"/>
    <n v="143058.682688"/>
    <n v="116192.26207899999"/>
    <n v="115431.641223"/>
  </r>
  <r>
    <n v="966919"/>
    <x v="9"/>
    <x v="0"/>
    <x v="2"/>
    <x v="0"/>
    <n v="1411.9060950000001"/>
    <n v="0"/>
    <n v="1732.0160000000001"/>
    <n v="1520.536846"/>
    <n v="1411.9060950000001"/>
  </r>
  <r>
    <n v="966920"/>
    <x v="9"/>
    <x v="0"/>
    <x v="2"/>
    <x v="1"/>
    <n v="1205.2067970000001"/>
    <n v="0"/>
    <n v="1411.9060950000001"/>
    <n v="1360.371523"/>
    <n v="1205.2067970000001"/>
  </r>
  <r>
    <n v="966921"/>
    <x v="9"/>
    <x v="0"/>
    <x v="2"/>
    <x v="2"/>
    <n v="150.77229700000001"/>
    <n v="873.69347300000004"/>
    <n v="1205.2067970000001"/>
    <n v="1139.764068"/>
    <n v="1024.46577"/>
  </r>
  <r>
    <n v="966922"/>
    <x v="9"/>
    <x v="0"/>
    <x v="2"/>
    <x v="3"/>
    <n v="7391.388422"/>
    <n v="0"/>
    <n v="8616.2740639999993"/>
    <n v="7564.2269999999999"/>
    <n v="7391.388422"/>
  </r>
  <r>
    <n v="966923"/>
    <x v="9"/>
    <x v="0"/>
    <x v="3"/>
    <x v="0"/>
    <n v="46.485891000000002"/>
    <n v="0"/>
    <n v="55.659100000000002"/>
    <n v="52.341818000000004"/>
    <n v="46.485891000000002"/>
  </r>
  <r>
    <n v="966924"/>
    <x v="9"/>
    <x v="0"/>
    <x v="3"/>
    <x v="1"/>
    <n v="42.826987000000003"/>
    <n v="0"/>
    <n v="46.485891000000002"/>
    <n v="45.677036000000001"/>
    <n v="42.826987000000003"/>
  </r>
  <r>
    <n v="966925"/>
    <x v="9"/>
    <x v="0"/>
    <x v="3"/>
    <x v="2"/>
    <n v="0"/>
    <n v="35.188001"/>
    <n v="42.826987000000003"/>
    <n v="41.713486000000003"/>
    <n v="35.188001"/>
  </r>
  <r>
    <n v="966926"/>
    <x v="9"/>
    <x v="0"/>
    <x v="3"/>
    <x v="3"/>
    <n v="138.350784"/>
    <n v="0"/>
    <n v="150.77229700000001"/>
    <n v="141.78626800000001"/>
    <n v="138.350784"/>
  </r>
  <r>
    <n v="966927"/>
    <x v="9"/>
    <x v="1"/>
    <x v="0"/>
    <x v="0"/>
    <n v="304387.22429500002"/>
    <n v="0"/>
    <n v="410737.29775000003"/>
    <n v="304890.29612000001"/>
    <n v="304387.22429500002"/>
  </r>
  <r>
    <n v="966928"/>
    <x v="9"/>
    <x v="1"/>
    <x v="0"/>
    <x v="1"/>
    <n v="279050.87323199998"/>
    <n v="0"/>
    <n v="304387.22429500002"/>
    <n v="279549.226792"/>
    <n v="279050.87323199998"/>
  </r>
  <r>
    <n v="966929"/>
    <x v="9"/>
    <x v="1"/>
    <x v="0"/>
    <x v="2"/>
    <n v="243580.389708"/>
    <n v="957.03879800000004"/>
    <n v="279050.87323199998"/>
    <n v="245592.67353100001"/>
    <n v="244537.428506"/>
  </r>
  <r>
    <n v="966930"/>
    <x v="9"/>
    <x v="1"/>
    <x v="0"/>
    <x v="3"/>
    <n v="304619.38818800001"/>
    <n v="0"/>
    <n v="410737.29775000003"/>
    <n v="304890.29612000001"/>
    <n v="304619.38818800001"/>
  </r>
  <r>
    <n v="966931"/>
    <x v="9"/>
    <x v="1"/>
    <x v="1"/>
    <x v="0"/>
    <n v="137082.82920800001"/>
    <n v="0"/>
    <n v="171291.52040000001"/>
    <n v="139122.97286899999"/>
    <n v="137082.82920800001"/>
  </r>
  <r>
    <n v="966932"/>
    <x v="9"/>
    <x v="1"/>
    <x v="1"/>
    <x v="1"/>
    <n v="126613.63155200001"/>
    <n v="0"/>
    <n v="137082.82920800001"/>
    <n v="129173.149963"/>
    <n v="126613.63155200001"/>
  </r>
  <r>
    <n v="966933"/>
    <x v="9"/>
    <x v="1"/>
    <x v="1"/>
    <x v="2"/>
    <n v="100460.207587"/>
    <n v="8661.2730969999993"/>
    <n v="126613.63155200001"/>
    <n v="115813.48878"/>
    <n v="109121.480685"/>
  </r>
  <r>
    <n v="966934"/>
    <x v="9"/>
    <x v="1"/>
    <x v="1"/>
    <x v="3"/>
    <n v="196459.70469499999"/>
    <n v="0"/>
    <n v="243580.389708"/>
    <n v="197835.99252100001"/>
    <n v="196459.70469499999"/>
  </r>
  <r>
    <n v="966935"/>
    <x v="9"/>
    <x v="1"/>
    <x v="2"/>
    <x v="0"/>
    <n v="16573.852229"/>
    <n v="0"/>
    <n v="20331.506000000001"/>
    <n v="17849.029116999998"/>
    <n v="16573.852229"/>
  </r>
  <r>
    <n v="966936"/>
    <x v="9"/>
    <x v="1"/>
    <x v="2"/>
    <x v="1"/>
    <n v="14147.484334999999"/>
    <n v="0"/>
    <n v="16573.852229"/>
    <n v="15968.906623000001"/>
    <n v="14147.484334999999"/>
  </r>
  <r>
    <n v="966937"/>
    <x v="9"/>
    <x v="1"/>
    <x v="2"/>
    <x v="2"/>
    <n v="1758.1760159999999"/>
    <n v="10188.256973"/>
    <n v="14147.484334999999"/>
    <n v="13379.275936"/>
    <n v="11946.432989000001"/>
  </r>
  <r>
    <n v="966938"/>
    <x v="9"/>
    <x v="1"/>
    <x v="2"/>
    <x v="3"/>
    <n v="86106.894159999996"/>
    <n v="0"/>
    <n v="100460.207587"/>
    <n v="88194.016241000005"/>
    <n v="86106.894159999996"/>
  </r>
  <r>
    <n v="966939"/>
    <x v="9"/>
    <x v="1"/>
    <x v="3"/>
    <x v="0"/>
    <n v="557.83068700000001"/>
    <n v="0"/>
    <n v="667.90920000000006"/>
    <n v="628.101812"/>
    <n v="557.83068700000001"/>
  </r>
  <r>
    <n v="966940"/>
    <x v="9"/>
    <x v="1"/>
    <x v="3"/>
    <x v="1"/>
    <n v="513.92384700000002"/>
    <n v="0"/>
    <n v="557.83068700000001"/>
    <n v="548.12443299999995"/>
    <n v="513.92384700000002"/>
  </r>
  <r>
    <n v="966941"/>
    <x v="9"/>
    <x v="1"/>
    <x v="3"/>
    <x v="2"/>
    <n v="0"/>
    <n v="416.90747299999998"/>
    <n v="513.92384700000002"/>
    <n v="500.56182699999999"/>
    <n v="416.90747299999998"/>
  </r>
  <r>
    <n v="966942"/>
    <x v="9"/>
    <x v="1"/>
    <x v="3"/>
    <x v="3"/>
    <n v="1613.3270849999999"/>
    <n v="0"/>
    <n v="1758.1760159999999"/>
    <n v="1653.388725"/>
    <n v="1613.3270849999999"/>
  </r>
  <r>
    <n v="966943"/>
    <x v="9"/>
    <x v="2"/>
    <x v="0"/>
    <x v="0"/>
    <n v="1532.31468"/>
    <n v="0"/>
    <n v="2066.4897500000002"/>
    <n v="1533.9553410000001"/>
    <n v="1532.31468"/>
  </r>
  <r>
    <n v="966944"/>
    <x v="9"/>
    <x v="2"/>
    <x v="0"/>
    <x v="1"/>
    <n v="1404.4527310000001"/>
    <n v="0"/>
    <n v="1532.31468"/>
    <n v="1407.2778029999999"/>
    <n v="1404.4527310000001"/>
  </r>
  <r>
    <n v="966945"/>
    <x v="9"/>
    <x v="2"/>
    <x v="0"/>
    <x v="2"/>
    <n v="1202.9470960000001"/>
    <n v="27.364668000000002"/>
    <n v="1404.4527310000001"/>
    <n v="1236.058849"/>
    <n v="1230.311764"/>
  </r>
  <r>
    <n v="966946"/>
    <x v="9"/>
    <x v="2"/>
    <x v="0"/>
    <x v="3"/>
    <n v="1532.6944619999999"/>
    <n v="0"/>
    <n v="2066.4897500000002"/>
    <n v="1533.9553410000001"/>
    <n v="1532.6944619999999"/>
  </r>
  <r>
    <n v="966947"/>
    <x v="9"/>
    <x v="2"/>
    <x v="1"/>
    <x v="0"/>
    <n v="6741.6810169999999"/>
    <n v="0"/>
    <n v="8349.4338000000007"/>
    <n v="6781.410132"/>
    <n v="6741.6810169999999"/>
  </r>
  <r>
    <n v="966948"/>
    <x v="9"/>
    <x v="2"/>
    <x v="1"/>
    <x v="1"/>
    <n v="5724.0882529999999"/>
    <n v="0"/>
    <n v="6741.6810169999999"/>
    <n v="6352.6860219999999"/>
    <n v="5724.0882529999999"/>
  </r>
  <r>
    <n v="966949"/>
    <x v="9"/>
    <x v="2"/>
    <x v="1"/>
    <x v="2"/>
    <n v="4161.1040139999996"/>
    <n v="762.03291999999999"/>
    <n v="5724.0882529999999"/>
    <n v="5235.8235249999998"/>
    <n v="4923.1369340000001"/>
  </r>
  <r>
    <n v="966950"/>
    <x v="9"/>
    <x v="2"/>
    <x v="1"/>
    <x v="3"/>
    <n v="973.39934400000004"/>
    <n v="0"/>
    <n v="1202.9470960000001"/>
    <n v="977.03363100000001"/>
    <n v="973.39934400000004"/>
  </r>
  <r>
    <n v="966951"/>
    <x v="9"/>
    <x v="2"/>
    <x v="2"/>
    <x v="0"/>
    <n v="3738.9638220000002"/>
    <n v="0"/>
    <n v="4806.5041000000001"/>
    <n v="4219.6299490000001"/>
    <n v="3738.9638220000002"/>
  </r>
  <r>
    <n v="966952"/>
    <x v="9"/>
    <x v="2"/>
    <x v="2"/>
    <x v="1"/>
    <n v="3251.6822590000002"/>
    <n v="1.284108"/>
    <n v="3738.9638220000002"/>
    <n v="3602.491642"/>
    <n v="3252.9663679999999"/>
  </r>
  <r>
    <n v="966953"/>
    <x v="9"/>
    <x v="2"/>
    <x v="2"/>
    <x v="2"/>
    <n v="381.73560800000001"/>
    <n v="2575.5920390000001"/>
    <n v="3251.6822590000002"/>
    <n v="3075.1159130000001"/>
    <n v="2957.3276470000001"/>
  </r>
  <r>
    <n v="966954"/>
    <x v="9"/>
    <x v="2"/>
    <x v="2"/>
    <x v="3"/>
    <n v="3462.587982"/>
    <n v="0"/>
    <n v="4161.1040139999996"/>
    <n v="3653.033214"/>
    <n v="3462.587982"/>
  </r>
  <r>
    <n v="966955"/>
    <x v="9"/>
    <x v="2"/>
    <x v="3"/>
    <x v="0"/>
    <n v="957.889906"/>
    <n v="0"/>
    <n v="1233.5902000000001"/>
    <n v="1160.0682240000001"/>
    <n v="957.889906"/>
  </r>
  <r>
    <n v="966956"/>
    <x v="9"/>
    <x v="2"/>
    <x v="3"/>
    <x v="1"/>
    <n v="872.71912599999996"/>
    <n v="0"/>
    <n v="957.889906"/>
    <n v="941.222621"/>
    <n v="872.71912599999996"/>
  </r>
  <r>
    <n v="966957"/>
    <x v="9"/>
    <x v="2"/>
    <x v="3"/>
    <x v="2"/>
    <n v="0"/>
    <n v="658.00052700000003"/>
    <n v="872.71912599999996"/>
    <n v="850.02842799999996"/>
    <n v="658.00052700000003"/>
  </r>
  <r>
    <n v="966958"/>
    <x v="9"/>
    <x v="2"/>
    <x v="3"/>
    <x v="3"/>
    <n v="314.791493"/>
    <n v="0"/>
    <n v="381.73560800000001"/>
    <n v="358.98416600000002"/>
    <n v="314.791493"/>
  </r>
  <r>
    <n v="966959"/>
    <x v="9"/>
    <x v="3"/>
    <x v="0"/>
    <x v="0"/>
    <n v="10254.567646"/>
    <n v="0"/>
    <n v="13829.378000000001"/>
    <n v="10265.547289"/>
    <n v="10254.567646"/>
  </r>
  <r>
    <n v="966960"/>
    <x v="9"/>
    <x v="3"/>
    <x v="0"/>
    <x v="1"/>
    <n v="9398.8889620000009"/>
    <n v="0"/>
    <n v="10254.567646"/>
    <n v="9417.7949260000005"/>
    <n v="9398.8889620000009"/>
  </r>
  <r>
    <n v="966961"/>
    <x v="9"/>
    <x v="3"/>
    <x v="0"/>
    <x v="2"/>
    <n v="8050.371459"/>
    <n v="183.13003399999999"/>
    <n v="9398.8889620000009"/>
    <n v="8271.9621750000006"/>
    <n v="8233.5014929999998"/>
  </r>
  <r>
    <n v="966962"/>
    <x v="9"/>
    <x v="3"/>
    <x v="0"/>
    <x v="3"/>
    <n v="10257.109225"/>
    <n v="0"/>
    <n v="13829.378000000001"/>
    <n v="10265.547289"/>
    <n v="10257.109225"/>
  </r>
  <r>
    <n v="966963"/>
    <x v="9"/>
    <x v="3"/>
    <x v="1"/>
    <x v="0"/>
    <n v="1311.1843899999999"/>
    <n v="0"/>
    <n v="1623.875"/>
    <n v="1318.9112749999999"/>
    <n v="1311.1843899999999"/>
  </r>
  <r>
    <n v="966964"/>
    <x v="9"/>
    <x v="3"/>
    <x v="1"/>
    <x v="1"/>
    <n v="1113.273551"/>
    <n v="0"/>
    <n v="1311.1843899999999"/>
    <n v="1235.5290500000001"/>
    <n v="1113.273551"/>
  </r>
  <r>
    <n v="966965"/>
    <x v="9"/>
    <x v="3"/>
    <x v="1"/>
    <x v="2"/>
    <n v="808.21254099999999"/>
    <n v="148.009894"/>
    <n v="1113.273551"/>
    <n v="1018.311317"/>
    <n v="956.22243500000002"/>
  </r>
  <r>
    <n v="966966"/>
    <x v="9"/>
    <x v="3"/>
    <x v="1"/>
    <x v="3"/>
    <n v="6514.1902950000003"/>
    <n v="0"/>
    <n v="8050.371459"/>
    <n v="6538.5116989999997"/>
    <n v="6514.1902950000003"/>
  </r>
  <r>
    <n v="966967"/>
    <x v="9"/>
    <x v="3"/>
    <x v="2"/>
    <x v="0"/>
    <n v="726.30125099999998"/>
    <n v="0"/>
    <n v="933.67309999999998"/>
    <n v="819.67161399999998"/>
    <n v="726.30125099999998"/>
  </r>
  <r>
    <n v="966968"/>
    <x v="9"/>
    <x v="3"/>
    <x v="2"/>
    <x v="1"/>
    <n v="631.64582700000005"/>
    <n v="0.249441"/>
    <n v="726.30125099999998"/>
    <n v="699.79125599999998"/>
    <n v="631.89526699999999"/>
  </r>
  <r>
    <n v="966969"/>
    <x v="9"/>
    <x v="3"/>
    <x v="2"/>
    <x v="2"/>
    <n v="74.152911000000003"/>
    <n v="500.31394"/>
    <n v="631.64582700000005"/>
    <n v="597.34745799999996"/>
    <n v="574.46685000000002"/>
  </r>
  <r>
    <n v="966970"/>
    <x v="9"/>
    <x v="3"/>
    <x v="2"/>
    <x v="3"/>
    <n v="672.53955299999996"/>
    <n v="0"/>
    <n v="808.21254099999999"/>
    <n v="709.52979000000005"/>
    <n v="672.53955299999996"/>
  </r>
  <r>
    <n v="966971"/>
    <x v="9"/>
    <x v="3"/>
    <x v="3"/>
    <x v="0"/>
    <n v="186.33645799999999"/>
    <n v="0"/>
    <n v="239.96789999999999"/>
    <n v="225.66581300000001"/>
    <n v="186.33645799999999"/>
  </r>
  <r>
    <n v="966972"/>
    <x v="9"/>
    <x v="3"/>
    <x v="3"/>
    <x v="1"/>
    <n v="169.76835199999999"/>
    <n v="0"/>
    <n v="186.33645799999999"/>
    <n v="183.09420399999999"/>
    <n v="169.76835199999999"/>
  </r>
  <r>
    <n v="966973"/>
    <x v="9"/>
    <x v="3"/>
    <x v="3"/>
    <x v="2"/>
    <n v="0"/>
    <n v="127.999562"/>
    <n v="169.76835199999999"/>
    <n v="165.354375"/>
    <n v="127.999562"/>
  </r>
  <r>
    <n v="966974"/>
    <x v="9"/>
    <x v="3"/>
    <x v="3"/>
    <x v="3"/>
    <n v="61.148881000000003"/>
    <n v="0"/>
    <n v="74.152911000000003"/>
    <n v="69.733396999999997"/>
    <n v="61.148881000000003"/>
  </r>
  <r>
    <n v="966975"/>
    <x v="9"/>
    <x v="4"/>
    <x v="0"/>
    <x v="0"/>
    <n v="5902.2775979999997"/>
    <n v="0"/>
    <n v="7959.8507499999996"/>
    <n v="5908.5972119999997"/>
    <n v="5902.2775979999997"/>
  </r>
  <r>
    <n v="966976"/>
    <x v="9"/>
    <x v="4"/>
    <x v="0"/>
    <x v="1"/>
    <n v="5409.769937"/>
    <n v="0"/>
    <n v="5902.2775979999997"/>
    <n v="5420.6517459999995"/>
    <n v="5409.769937"/>
  </r>
  <r>
    <n v="966977"/>
    <x v="9"/>
    <x v="4"/>
    <x v="0"/>
    <x v="2"/>
    <n v="4633.5963410000004"/>
    <n v="105.40515600000001"/>
    <n v="5409.769937"/>
    <n v="4761.1385220000002"/>
    <n v="4739.0014959999999"/>
  </r>
  <r>
    <n v="966978"/>
    <x v="9"/>
    <x v="4"/>
    <x v="0"/>
    <x v="3"/>
    <n v="5903.7404690000003"/>
    <n v="0"/>
    <n v="7959.8507499999996"/>
    <n v="5908.5972119999997"/>
    <n v="5903.7404690000003"/>
  </r>
  <r>
    <n v="966979"/>
    <x v="9"/>
    <x v="4"/>
    <x v="1"/>
    <x v="0"/>
    <n v="274.252095"/>
    <n v="0"/>
    <n v="339.65559999999999"/>
    <n v="275.86827799999998"/>
    <n v="274.252095"/>
  </r>
  <r>
    <n v="966980"/>
    <x v="9"/>
    <x v="4"/>
    <x v="1"/>
    <x v="1"/>
    <n v="232.85634400000001"/>
    <n v="0"/>
    <n v="274.252095"/>
    <n v="258.42774900000001"/>
    <n v="232.85634400000001"/>
  </r>
  <r>
    <n v="966981"/>
    <x v="9"/>
    <x v="4"/>
    <x v="1"/>
    <x v="2"/>
    <n v="169.27402699999999"/>
    <n v="30.999556999999999"/>
    <n v="232.85634400000001"/>
    <n v="212.99369799999999"/>
    <n v="200.273584"/>
  </r>
  <r>
    <n v="966982"/>
    <x v="9"/>
    <x v="4"/>
    <x v="1"/>
    <x v="3"/>
    <n v="3749.4081449999999"/>
    <n v="0"/>
    <n v="4633.5963410000004"/>
    <n v="3763.4069479999998"/>
    <n v="3749.4081449999999"/>
  </r>
  <r>
    <n v="966983"/>
    <x v="9"/>
    <x v="4"/>
    <x v="2"/>
    <x v="0"/>
    <n v="114.75944800000001"/>
    <n v="0"/>
    <n v="147.52529999999999"/>
    <n v="129.512461"/>
    <n v="114.75944800000001"/>
  </r>
  <r>
    <n v="966984"/>
    <x v="9"/>
    <x v="4"/>
    <x v="2"/>
    <x v="1"/>
    <n v="99.803389999999993"/>
    <n v="3.9412999999999997E-2"/>
    <n v="114.75944800000001"/>
    <n v="110.570729"/>
    <n v="99.842802000000006"/>
  </r>
  <r>
    <n v="966985"/>
    <x v="9"/>
    <x v="4"/>
    <x v="2"/>
    <x v="2"/>
    <n v="11.716552999999999"/>
    <n v="79.052255000000002"/>
    <n v="99.803389999999993"/>
    <n v="94.384065000000007"/>
    <n v="90.768808000000007"/>
  </r>
  <r>
    <n v="966986"/>
    <x v="9"/>
    <x v="4"/>
    <x v="2"/>
    <x v="3"/>
    <n v="140.85834199999999"/>
    <n v="0"/>
    <n v="169.27402699999999"/>
    <n v="148.60566800000001"/>
    <n v="140.85834199999999"/>
  </r>
  <r>
    <n v="966987"/>
    <x v="9"/>
    <x v="4"/>
    <x v="3"/>
    <x v="0"/>
    <n v="32.026864000000003"/>
    <n v="0"/>
    <n v="41.24485"/>
    <n v="38.786656999999998"/>
    <n v="32.026864000000003"/>
  </r>
  <r>
    <n v="966988"/>
    <x v="9"/>
    <x v="4"/>
    <x v="3"/>
    <x v="1"/>
    <n v="29.179195"/>
    <n v="0"/>
    <n v="32.026864000000003"/>
    <n v="31.469595999999999"/>
    <n v="29.179195"/>
  </r>
  <r>
    <n v="966989"/>
    <x v="9"/>
    <x v="4"/>
    <x v="3"/>
    <x v="2"/>
    <n v="0"/>
    <n v="22.000121"/>
    <n v="29.179195"/>
    <n v="28.420535999999998"/>
    <n v="22.000121"/>
  </r>
  <r>
    <n v="966990"/>
    <x v="9"/>
    <x v="4"/>
    <x v="3"/>
    <x v="3"/>
    <n v="9.6618469999999999"/>
    <n v="0"/>
    <n v="11.716552999999999"/>
    <n v="11.018246"/>
    <n v="9.6618469999999999"/>
  </r>
  <r>
    <n v="966991"/>
    <x v="9"/>
    <x v="68"/>
    <x v="0"/>
    <x v="0"/>
    <n v="5902.2775979999997"/>
    <n v="0"/>
    <n v="7959.8507499999996"/>
    <n v="5908.5972119999997"/>
    <n v="5902.2775979999997"/>
  </r>
  <r>
    <n v="966992"/>
    <x v="9"/>
    <x v="68"/>
    <x v="0"/>
    <x v="1"/>
    <n v="5409.769937"/>
    <n v="0"/>
    <n v="5902.2775979999997"/>
    <n v="5420.6517459999995"/>
    <n v="5409.769937"/>
  </r>
  <r>
    <n v="966993"/>
    <x v="9"/>
    <x v="68"/>
    <x v="0"/>
    <x v="2"/>
    <n v="4633.5963410000004"/>
    <n v="105.40515600000001"/>
    <n v="5409.769937"/>
    <n v="4761.1385220000002"/>
    <n v="4739.0014959999999"/>
  </r>
  <r>
    <n v="966994"/>
    <x v="9"/>
    <x v="68"/>
    <x v="0"/>
    <x v="3"/>
    <n v="5903.7404690000003"/>
    <n v="0"/>
    <n v="7959.8507499999996"/>
    <n v="5908.5972119999997"/>
    <n v="5903.7404690000003"/>
  </r>
  <r>
    <n v="966995"/>
    <x v="9"/>
    <x v="68"/>
    <x v="1"/>
    <x v="3"/>
    <n v="3749.4081449999999"/>
    <n v="0"/>
    <n v="4633.5963410000004"/>
    <n v="3763.4069479999998"/>
    <n v="3749.4081449999999"/>
  </r>
  <r>
    <n v="966996"/>
    <x v="9"/>
    <x v="5"/>
    <x v="0"/>
    <x v="0"/>
    <n v="4239.6676170000001"/>
    <n v="0"/>
    <n v="5726.1097"/>
    <n v="4250.4912299999996"/>
    <n v="4239.6676170000001"/>
  </r>
  <r>
    <n v="966997"/>
    <x v="9"/>
    <x v="5"/>
    <x v="0"/>
    <x v="1"/>
    <n v="3870.5285699999999"/>
    <n v="0"/>
    <n v="4239.6676170000001"/>
    <n v="3893.71074"/>
    <n v="3870.5285699999999"/>
  </r>
  <r>
    <n v="966998"/>
    <x v="9"/>
    <x v="5"/>
    <x v="0"/>
    <x v="2"/>
    <n v="3328.0743830000001"/>
    <n v="40.591208000000002"/>
    <n v="3870.5285699999999"/>
    <n v="3406.452194"/>
    <n v="3368.6655900000001"/>
  </r>
  <r>
    <n v="966999"/>
    <x v="9"/>
    <x v="5"/>
    <x v="0"/>
    <x v="3"/>
    <n v="4239.9405850000003"/>
    <n v="0"/>
    <n v="5726.1097"/>
    <n v="4250.4912299999996"/>
    <n v="4239.9405850000003"/>
  </r>
  <r>
    <n v="967000"/>
    <x v="9"/>
    <x v="5"/>
    <x v="1"/>
    <x v="0"/>
    <n v="55755.140262000001"/>
    <n v="0"/>
    <n v="74200.772100000002"/>
    <n v="60265.867100000003"/>
    <n v="55755.140262000001"/>
  </r>
  <r>
    <n v="967001"/>
    <x v="9"/>
    <x v="5"/>
    <x v="1"/>
    <x v="1"/>
    <n v="48909.836858000002"/>
    <n v="1.0819099999999999"/>
    <n v="55755.140262000001"/>
    <n v="52538.068669"/>
    <n v="48910.918768000003"/>
  </r>
  <r>
    <n v="967002"/>
    <x v="9"/>
    <x v="5"/>
    <x v="1"/>
    <x v="2"/>
    <n v="37588.187301999998"/>
    <n v="3469.3867700000001"/>
    <n v="48909.836858000002"/>
    <n v="44737.827773999998"/>
    <n v="41057.574071000003"/>
  </r>
  <r>
    <n v="967003"/>
    <x v="9"/>
    <x v="5"/>
    <x v="1"/>
    <x v="3"/>
    <n v="2510.7833110000001"/>
    <n v="0"/>
    <n v="3328.0743830000001"/>
    <n v="2703.0620140000001"/>
    <n v="2510.7833110000001"/>
  </r>
  <r>
    <n v="967004"/>
    <x v="9"/>
    <x v="5"/>
    <x v="2"/>
    <x v="0"/>
    <n v="28238.012630000001"/>
    <n v="0"/>
    <n v="33156.121800000001"/>
    <n v="29107.759328"/>
    <n v="28238.012630000001"/>
  </r>
  <r>
    <n v="967005"/>
    <x v="9"/>
    <x v="5"/>
    <x v="2"/>
    <x v="1"/>
    <n v="19713.272980000002"/>
    <n v="3.0112679999999998"/>
    <n v="28238.012630000001"/>
    <n v="27207.325169"/>
    <n v="19716.284248"/>
  </r>
  <r>
    <n v="967006"/>
    <x v="9"/>
    <x v="5"/>
    <x v="2"/>
    <x v="2"/>
    <n v="4276.0380869999999"/>
    <n v="13228.123564"/>
    <n v="19713.272980000002"/>
    <n v="18642.842257"/>
    <n v="17504.161650999999"/>
  </r>
  <r>
    <n v="967007"/>
    <x v="9"/>
    <x v="5"/>
    <x v="2"/>
    <x v="3"/>
    <n v="32546.233219999998"/>
    <n v="0"/>
    <n v="37588.187301999998"/>
    <n v="32998.669631999997"/>
    <n v="32546.233219999998"/>
  </r>
  <r>
    <n v="967008"/>
    <x v="9"/>
    <x v="5"/>
    <x v="3"/>
    <x v="0"/>
    <n v="6662.4213799999998"/>
    <n v="0"/>
    <n v="7084.8865999999998"/>
    <n v="6662.6273590000001"/>
    <n v="6662.4213799999998"/>
  </r>
  <r>
    <n v="967009"/>
    <x v="9"/>
    <x v="5"/>
    <x v="3"/>
    <x v="1"/>
    <n v="6119.0152170000001"/>
    <n v="0"/>
    <n v="6662.4213799999998"/>
    <n v="6546.4952480000002"/>
    <n v="6119.0152170000001"/>
  </r>
  <r>
    <n v="967010"/>
    <x v="9"/>
    <x v="5"/>
    <x v="3"/>
    <x v="2"/>
    <n v="0"/>
    <n v="5638.0172510000002"/>
    <n v="6119.0152170000001"/>
    <n v="5959.9208209999997"/>
    <n v="5638.0172510000002"/>
  </r>
  <r>
    <n v="967011"/>
    <x v="9"/>
    <x v="5"/>
    <x v="3"/>
    <x v="3"/>
    <n v="4021.0934769999999"/>
    <n v="0"/>
    <n v="4276.0380869999999"/>
    <n v="4021.1862169999999"/>
    <n v="4021.0934769999999"/>
  </r>
  <r>
    <n v="967012"/>
    <x v="9"/>
    <x v="6"/>
    <x v="0"/>
    <x v="0"/>
    <n v="177.93105800000001"/>
    <n v="0"/>
    <n v="240.3143"/>
    <n v="178.38530499999999"/>
    <n v="177.93105800000001"/>
  </r>
  <r>
    <n v="967013"/>
    <x v="9"/>
    <x v="6"/>
    <x v="0"/>
    <x v="1"/>
    <n v="162.43897000000001"/>
    <n v="0"/>
    <n v="177.93105800000001"/>
    <n v="163.41188299999999"/>
    <n v="162.43897000000001"/>
  </r>
  <r>
    <n v="967014"/>
    <x v="9"/>
    <x v="6"/>
    <x v="0"/>
    <x v="2"/>
    <n v="139.67316500000001"/>
    <n v="1.703538"/>
    <n v="162.43897000000001"/>
    <n v="142.962538"/>
    <n v="141.37670399999999"/>
  </r>
  <r>
    <n v="967015"/>
    <x v="9"/>
    <x v="6"/>
    <x v="0"/>
    <x v="3"/>
    <n v="177.94251399999999"/>
    <n v="0"/>
    <n v="240.3143"/>
    <n v="178.38530499999999"/>
    <n v="177.94251399999999"/>
  </r>
  <r>
    <n v="967016"/>
    <x v="9"/>
    <x v="6"/>
    <x v="1"/>
    <x v="0"/>
    <n v="887.23426199999994"/>
    <n v="0"/>
    <n v="1180.7605000000001"/>
    <n v="959.01367800000003"/>
    <n v="887.23426199999994"/>
  </r>
  <r>
    <n v="967017"/>
    <x v="9"/>
    <x v="6"/>
    <x v="1"/>
    <x v="1"/>
    <n v="778.30461600000001"/>
    <n v="1.7215999999999999E-2"/>
    <n v="887.23426199999994"/>
    <n v="836.04084499999999"/>
    <n v="778.32183199999997"/>
  </r>
  <r>
    <n v="967018"/>
    <x v="9"/>
    <x v="6"/>
    <x v="1"/>
    <x v="2"/>
    <n v="597.78456800000004"/>
    <n v="55.175469"/>
    <n v="778.30461600000001"/>
    <n v="711.91523199999995"/>
    <n v="652.96003700000006"/>
  </r>
  <r>
    <n v="967019"/>
    <x v="9"/>
    <x v="6"/>
    <x v="1"/>
    <x v="3"/>
    <n v="105.372961"/>
    <n v="0"/>
    <n v="139.67316500000001"/>
    <n v="113.442545"/>
    <n v="105.372961"/>
  </r>
  <r>
    <n v="967020"/>
    <x v="9"/>
    <x v="6"/>
    <x v="2"/>
    <x v="0"/>
    <n v="447.900239"/>
    <n v="0"/>
    <n v="525.90935000000002"/>
    <n v="461.69581799999997"/>
    <n v="447.900239"/>
  </r>
  <r>
    <n v="967021"/>
    <x v="9"/>
    <x v="6"/>
    <x v="2"/>
    <x v="1"/>
    <n v="312.68417499999998"/>
    <n v="4.7764000000000001E-2"/>
    <n v="447.900239"/>
    <n v="431.55187999999998"/>
    <n v="312.73193800000001"/>
  </r>
  <r>
    <n v="967022"/>
    <x v="9"/>
    <x v="6"/>
    <x v="2"/>
    <x v="2"/>
    <n v="67.824832999999998"/>
    <n v="209.819288"/>
    <n v="312.68417499999998"/>
    <n v="295.70542399999999"/>
    <n v="277.64411999999999"/>
  </r>
  <r>
    <n v="967023"/>
    <x v="9"/>
    <x v="6"/>
    <x v="2"/>
    <x v="3"/>
    <n v="517.59974"/>
    <n v="0"/>
    <n v="597.78456800000004"/>
    <n v="524.795072"/>
    <n v="517.59974"/>
  </r>
  <r>
    <n v="967024"/>
    <x v="9"/>
    <x v="6"/>
    <x v="3"/>
    <x v="0"/>
    <n v="106.078025"/>
    <n v="0"/>
    <n v="112.80445"/>
    <n v="106.081305"/>
    <n v="106.078025"/>
  </r>
  <r>
    <n v="967025"/>
    <x v="9"/>
    <x v="6"/>
    <x v="3"/>
    <x v="1"/>
    <n v="97.425998000000007"/>
    <n v="0"/>
    <n v="106.078025"/>
    <n v="104.232268"/>
    <n v="97.425998000000007"/>
  </r>
  <r>
    <n v="967026"/>
    <x v="9"/>
    <x v="6"/>
    <x v="3"/>
    <x v="2"/>
    <n v="0"/>
    <n v="89.767623999999998"/>
    <n v="97.425998000000007"/>
    <n v="94.892921999999999"/>
    <n v="89.767623999999998"/>
  </r>
  <r>
    <n v="967027"/>
    <x v="9"/>
    <x v="6"/>
    <x v="3"/>
    <x v="3"/>
    <n v="63.781002000000001"/>
    <n v="0"/>
    <n v="67.824832999999998"/>
    <n v="63.782473000000003"/>
    <n v="63.781002000000001"/>
  </r>
  <r>
    <n v="967028"/>
    <x v="9"/>
    <x v="7"/>
    <x v="0"/>
    <x v="0"/>
    <n v="4724.3087800000003"/>
    <n v="0"/>
    <n v="6364.41975"/>
    <n v="4724.3087800000003"/>
    <n v="4724.3087800000003"/>
  </r>
  <r>
    <n v="967029"/>
    <x v="9"/>
    <x v="7"/>
    <x v="0"/>
    <x v="1"/>
    <n v="4331.4254170000004"/>
    <n v="0"/>
    <n v="4724.3087800000003"/>
    <n v="4338.8051839999998"/>
    <n v="4331.4254170000004"/>
  </r>
  <r>
    <n v="967030"/>
    <x v="9"/>
    <x v="7"/>
    <x v="0"/>
    <x v="2"/>
    <n v="3738.3303080000001"/>
    <n v="55.960515999999998"/>
    <n v="4331.4254170000004"/>
    <n v="3812.087509"/>
    <n v="3794.2908240000002"/>
  </r>
  <r>
    <n v="967031"/>
    <x v="9"/>
    <x v="7"/>
    <x v="0"/>
    <x v="3"/>
    <n v="4724.3087800000003"/>
    <n v="0"/>
    <n v="6364.41975"/>
    <n v="4724.3087800000003"/>
    <n v="4724.3087800000003"/>
  </r>
  <r>
    <n v="967032"/>
    <x v="9"/>
    <x v="7"/>
    <x v="1"/>
    <x v="0"/>
    <n v="4037.2900690000001"/>
    <n v="0"/>
    <n v="4991.0056999999997"/>
    <n v="4053.6948299999999"/>
    <n v="4037.2900690000001"/>
  </r>
  <r>
    <n v="967033"/>
    <x v="9"/>
    <x v="7"/>
    <x v="1"/>
    <x v="1"/>
    <n v="3769.8418959999999"/>
    <n v="0"/>
    <n v="4037.2900690000001"/>
    <n v="3804.338432"/>
    <n v="3769.8418959999999"/>
  </r>
  <r>
    <n v="967034"/>
    <x v="9"/>
    <x v="7"/>
    <x v="1"/>
    <x v="2"/>
    <n v="3026.8020470000001"/>
    <n v="167.87116399999999"/>
    <n v="3769.8418959999999"/>
    <n v="3448.2743820000001"/>
    <n v="3194.6732109999998"/>
  </r>
  <r>
    <n v="967035"/>
    <x v="9"/>
    <x v="7"/>
    <x v="1"/>
    <x v="3"/>
    <n v="3024.0078079999998"/>
    <n v="0"/>
    <n v="3738.3303080000001"/>
    <n v="3036.2718759999998"/>
    <n v="3024.0078079999998"/>
  </r>
  <r>
    <n v="967036"/>
    <x v="9"/>
    <x v="7"/>
    <x v="2"/>
    <x v="0"/>
    <n v="1299.6406480000001"/>
    <n v="0"/>
    <n v="1601.6165000000001"/>
    <n v="1406.059125"/>
    <n v="1299.6406480000001"/>
  </r>
  <r>
    <n v="967037"/>
    <x v="9"/>
    <x v="7"/>
    <x v="2"/>
    <x v="1"/>
    <n v="1163.4352919999999"/>
    <n v="2.317914"/>
    <n v="1299.6406480000001"/>
    <n v="1252.203765"/>
    <n v="1165.7532060000001"/>
  </r>
  <r>
    <n v="967038"/>
    <x v="9"/>
    <x v="7"/>
    <x v="2"/>
    <x v="2"/>
    <n v="491.308606"/>
    <n v="497.80990400000002"/>
    <n v="1163.4352919999999"/>
    <n v="1100.2607559999999"/>
    <n v="989.11850900000002"/>
  </r>
  <r>
    <n v="967039"/>
    <x v="9"/>
    <x v="7"/>
    <x v="2"/>
    <x v="3"/>
    <n v="2551.7003840000002"/>
    <n v="0"/>
    <n v="3026.8020470000001"/>
    <n v="2657.2295170000002"/>
    <n v="2551.7003840000002"/>
  </r>
  <r>
    <n v="967040"/>
    <x v="9"/>
    <x v="7"/>
    <x v="3"/>
    <x v="0"/>
    <n v="929.82123000000001"/>
    <n v="0"/>
    <n v="1055.0644"/>
    <n v="992.18256199999996"/>
    <n v="929.82123000000001"/>
  </r>
  <r>
    <n v="967041"/>
    <x v="9"/>
    <x v="7"/>
    <x v="3"/>
    <x v="1"/>
    <n v="811.861805"/>
    <n v="0"/>
    <n v="929.82123000000001"/>
    <n v="913.64234099999999"/>
    <n v="811.861805"/>
  </r>
  <r>
    <n v="967042"/>
    <x v="9"/>
    <x v="7"/>
    <x v="3"/>
    <x v="2"/>
    <n v="0"/>
    <n v="787.43289500000003"/>
    <n v="811.861805"/>
    <n v="790.75339799999995"/>
    <n v="787.43289500000003"/>
  </r>
  <r>
    <n v="967043"/>
    <x v="9"/>
    <x v="7"/>
    <x v="3"/>
    <x v="3"/>
    <n v="453.08284900000001"/>
    <n v="0"/>
    <n v="491.308606"/>
    <n v="462.026613"/>
    <n v="453.08284900000001"/>
  </r>
  <r>
    <n v="967044"/>
    <x v="9"/>
    <x v="8"/>
    <x v="0"/>
    <x v="0"/>
    <n v="16778.938362000001"/>
    <n v="0"/>
    <n v="22603.985400000001"/>
    <n v="16778.938362000001"/>
    <n v="16778.938362000001"/>
  </r>
  <r>
    <n v="967045"/>
    <x v="9"/>
    <x v="8"/>
    <x v="0"/>
    <x v="1"/>
    <n v="15392.105158"/>
    <n v="0"/>
    <n v="16778.938362000001"/>
    <n v="15409.776991999999"/>
    <n v="15392.105158"/>
  </r>
  <r>
    <n v="967046"/>
    <x v="9"/>
    <x v="8"/>
    <x v="0"/>
    <x v="2"/>
    <n v="13462.376297999999"/>
    <n v="31.344698999999999"/>
    <n v="15392.105158"/>
    <n v="13546.591748999999"/>
    <n v="13493.720998000001"/>
  </r>
  <r>
    <n v="967047"/>
    <x v="9"/>
    <x v="8"/>
    <x v="0"/>
    <x v="3"/>
    <n v="16778.938362000001"/>
    <n v="0"/>
    <n v="22603.985400000001"/>
    <n v="16778.938362000001"/>
    <n v="16778.938362000001"/>
  </r>
  <r>
    <n v="967048"/>
    <x v="9"/>
    <x v="8"/>
    <x v="1"/>
    <x v="0"/>
    <n v="5117.0357990000002"/>
    <n v="0"/>
    <n v="6462.3289500000001"/>
    <n v="5248.7035729999998"/>
    <n v="5117.0357990000002"/>
  </r>
  <r>
    <n v="967049"/>
    <x v="9"/>
    <x v="8"/>
    <x v="1"/>
    <x v="1"/>
    <n v="4792.5480930000003"/>
    <n v="0"/>
    <n v="5117.0357990000002"/>
    <n v="4821.7828330000002"/>
    <n v="4792.5480930000003"/>
  </r>
  <r>
    <n v="967050"/>
    <x v="9"/>
    <x v="8"/>
    <x v="1"/>
    <x v="2"/>
    <n v="3825.32071"/>
    <n v="362.35859199999999"/>
    <n v="4792.5480930000003"/>
    <n v="4383.7437410000002"/>
    <n v="4187.6793019999996"/>
  </r>
  <r>
    <n v="967051"/>
    <x v="9"/>
    <x v="8"/>
    <x v="1"/>
    <x v="3"/>
    <n v="10870.982211"/>
    <n v="0"/>
    <n v="13462.376297999999"/>
    <n v="10934.142030000001"/>
    <n v="10870.982211"/>
  </r>
  <r>
    <n v="967052"/>
    <x v="9"/>
    <x v="8"/>
    <x v="2"/>
    <x v="0"/>
    <n v="1968.6468890000001"/>
    <n v="0"/>
    <n v="2411.674"/>
    <n v="2117.2086049999998"/>
    <n v="1968.6468890000001"/>
  </r>
  <r>
    <n v="967053"/>
    <x v="9"/>
    <x v="8"/>
    <x v="2"/>
    <x v="1"/>
    <n v="1652.8032350000001"/>
    <n v="114.544663"/>
    <n v="1968.6468890000001"/>
    <n v="1896.791277"/>
    <n v="1767.3478970000001"/>
  </r>
  <r>
    <n v="967054"/>
    <x v="9"/>
    <x v="8"/>
    <x v="2"/>
    <x v="2"/>
    <n v="439.76375899999999"/>
    <n v="1020.653089"/>
    <n v="1652.8032350000001"/>
    <n v="1563.0560190000001"/>
    <n v="1460.416847"/>
  </r>
  <r>
    <n v="967055"/>
    <x v="9"/>
    <x v="8"/>
    <x v="2"/>
    <x v="3"/>
    <n v="3308.319853"/>
    <n v="0"/>
    <n v="3825.32071"/>
    <n v="3358.2490520000001"/>
    <n v="3308.319853"/>
  </r>
  <r>
    <n v="967056"/>
    <x v="9"/>
    <x v="8"/>
    <x v="3"/>
    <x v="0"/>
    <n v="1057.3548020000001"/>
    <n v="0"/>
    <n v="1405.6187"/>
    <n v="1321.8438249999999"/>
    <n v="1057.3548020000001"/>
  </r>
  <r>
    <n v="967057"/>
    <x v="9"/>
    <x v="8"/>
    <x v="3"/>
    <x v="1"/>
    <n v="1004.311465"/>
    <n v="26.915742000000002"/>
    <n v="1057.3548020000001"/>
    <n v="1038.9568280000001"/>
    <n v="1031.227206"/>
  </r>
  <r>
    <n v="967058"/>
    <x v="9"/>
    <x v="8"/>
    <x v="3"/>
    <x v="2"/>
    <n v="0"/>
    <n v="974.08909800000004"/>
    <n v="1004.311465"/>
    <n v="978.19936700000005"/>
    <n v="974.08909800000004"/>
  </r>
  <r>
    <n v="967059"/>
    <x v="9"/>
    <x v="8"/>
    <x v="3"/>
    <x v="3"/>
    <n v="391.30586599999998"/>
    <n v="0"/>
    <n v="439.76375899999999"/>
    <n v="413.55383899999998"/>
    <n v="391.30586599999998"/>
  </r>
  <r>
    <n v="967060"/>
    <x v="9"/>
    <x v="9"/>
    <x v="0"/>
    <x v="0"/>
    <n v="1126.4553189999999"/>
    <n v="0"/>
    <n v="1517.5202999999999"/>
    <n v="1126.4553189999999"/>
    <n v="1126.4553189999999"/>
  </r>
  <r>
    <n v="967061"/>
    <x v="9"/>
    <x v="9"/>
    <x v="0"/>
    <x v="1"/>
    <n v="1033.3501650000001"/>
    <n v="0"/>
    <n v="1126.4553189999999"/>
    <n v="1034.5365650000001"/>
    <n v="1033.3501650000001"/>
  </r>
  <r>
    <n v="967062"/>
    <x v="9"/>
    <x v="9"/>
    <x v="0"/>
    <x v="2"/>
    <n v="903.79766900000004"/>
    <n v="2.1043289999999999"/>
    <n v="1033.3501650000001"/>
    <n v="909.45147999999995"/>
    <n v="905.90199800000005"/>
  </r>
  <r>
    <n v="967063"/>
    <x v="9"/>
    <x v="9"/>
    <x v="0"/>
    <x v="3"/>
    <n v="1126.4553189999999"/>
    <n v="0"/>
    <n v="1517.5202999999999"/>
    <n v="1126.4553189999999"/>
    <n v="1126.4553189999999"/>
  </r>
  <r>
    <n v="967064"/>
    <x v="9"/>
    <x v="9"/>
    <x v="1"/>
    <x v="0"/>
    <n v="4114.9102430000003"/>
    <n v="0"/>
    <n v="5196.7398000000003"/>
    <n v="4220.792066"/>
    <n v="4114.9102430000003"/>
  </r>
  <r>
    <n v="967065"/>
    <x v="9"/>
    <x v="9"/>
    <x v="1"/>
    <x v="1"/>
    <n v="3853.9705439999998"/>
    <n v="0"/>
    <n v="4114.9102430000003"/>
    <n v="3877.479922"/>
    <n v="3853.9705439999998"/>
  </r>
  <r>
    <n v="967066"/>
    <x v="9"/>
    <x v="9"/>
    <x v="1"/>
    <x v="2"/>
    <n v="3073.8739850000002"/>
    <n v="291.17680100000001"/>
    <n v="3853.9705439999998"/>
    <n v="3525.2268570000001"/>
    <n v="3365.0507859999998"/>
  </r>
  <r>
    <n v="967067"/>
    <x v="9"/>
    <x v="9"/>
    <x v="1"/>
    <x v="3"/>
    <n v="729.02378399999998"/>
    <n v="0"/>
    <n v="903.79766900000004"/>
    <n v="734.06446700000004"/>
    <n v="729.02378399999998"/>
  </r>
  <r>
    <n v="967068"/>
    <x v="9"/>
    <x v="9"/>
    <x v="2"/>
    <x v="0"/>
    <n v="1590.0980589999999"/>
    <n v="0"/>
    <n v="1947.9359999999999"/>
    <n v="1710.093014"/>
    <n v="1590.0980589999999"/>
  </r>
  <r>
    <n v="967069"/>
    <x v="9"/>
    <x v="9"/>
    <x v="2"/>
    <x v="1"/>
    <n v="1334.987615"/>
    <n v="92.519002"/>
    <n v="1590.0980589999999"/>
    <n v="1532.0594799999999"/>
    <n v="1427.506617"/>
  </r>
  <r>
    <n v="967070"/>
    <x v="9"/>
    <x v="9"/>
    <x v="2"/>
    <x v="2"/>
    <n v="354.73088999999999"/>
    <n v="823.29926399999999"/>
    <n v="1334.987615"/>
    <n v="1262.4977879999999"/>
    <n v="1178.030154"/>
  </r>
  <r>
    <n v="967071"/>
    <x v="9"/>
    <x v="9"/>
    <x v="2"/>
    <x v="3"/>
    <n v="2619.7083130000001"/>
    <n v="0"/>
    <n v="3073.8739850000002"/>
    <n v="2698.5539709999998"/>
    <n v="2619.7083130000001"/>
  </r>
  <r>
    <n v="967072"/>
    <x v="9"/>
    <x v="9"/>
    <x v="3"/>
    <x v="0"/>
    <n v="851.36608100000001"/>
    <n v="0"/>
    <n v="1131.7828999999999"/>
    <n v="1064.3286390000001"/>
    <n v="851.36608100000001"/>
  </r>
  <r>
    <n v="967073"/>
    <x v="9"/>
    <x v="9"/>
    <x v="3"/>
    <x v="1"/>
    <n v="808.65638899999999"/>
    <n v="21.672148"/>
    <n v="851.36608100000001"/>
    <n v="836.55231100000003"/>
    <n v="830.32853699999998"/>
  </r>
  <r>
    <n v="967074"/>
    <x v="9"/>
    <x v="9"/>
    <x v="3"/>
    <x v="2"/>
    <n v="0"/>
    <n v="784.32179699999995"/>
    <n v="808.65638899999999"/>
    <n v="787.63132299999995"/>
    <n v="784.32179699999995"/>
  </r>
  <r>
    <n v="967075"/>
    <x v="9"/>
    <x v="9"/>
    <x v="3"/>
    <x v="3"/>
    <n v="312.66488900000002"/>
    <n v="0"/>
    <n v="354.73088999999999"/>
    <n v="333.58892900000001"/>
    <n v="312.66488900000002"/>
  </r>
  <r>
    <n v="967076"/>
    <x v="9"/>
    <x v="10"/>
    <x v="0"/>
    <x v="0"/>
    <n v="3691.0347649999999"/>
    <n v="0"/>
    <n v="5001.7431999999999"/>
    <n v="3712.7939769999998"/>
    <n v="3691.0347649999999"/>
  </r>
  <r>
    <n v="967077"/>
    <x v="9"/>
    <x v="10"/>
    <x v="0"/>
    <x v="1"/>
    <n v="3383.597119"/>
    <n v="0"/>
    <n v="3691.0347649999999"/>
    <n v="3389.8463280000001"/>
    <n v="3383.597119"/>
  </r>
  <r>
    <n v="967078"/>
    <x v="9"/>
    <x v="10"/>
    <x v="0"/>
    <x v="2"/>
    <n v="2839.6839570000002"/>
    <n v="108.721324"/>
    <n v="3383.597119"/>
    <n v="2977.903824"/>
    <n v="2948.4052820000002"/>
  </r>
  <r>
    <n v="967079"/>
    <x v="9"/>
    <x v="10"/>
    <x v="0"/>
    <x v="3"/>
    <n v="3693.6022309999998"/>
    <n v="0"/>
    <n v="5001.7431999999999"/>
    <n v="3712.7939769999998"/>
    <n v="3693.6022309999998"/>
  </r>
  <r>
    <n v="967080"/>
    <x v="9"/>
    <x v="10"/>
    <x v="1"/>
    <x v="0"/>
    <n v="5874.8462689999997"/>
    <n v="0"/>
    <n v="8182.1558999999997"/>
    <n v="6645.5470219999997"/>
    <n v="5874.8462689999997"/>
  </r>
  <r>
    <n v="967081"/>
    <x v="9"/>
    <x v="10"/>
    <x v="1"/>
    <x v="1"/>
    <n v="5412.4105589999999"/>
    <n v="0"/>
    <n v="5874.8462689999997"/>
    <n v="5535.8676390000001"/>
    <n v="5412.4105589999999"/>
  </r>
  <r>
    <n v="967082"/>
    <x v="9"/>
    <x v="10"/>
    <x v="1"/>
    <x v="2"/>
    <n v="3419.8677950000001"/>
    <n v="1117.8169310000001"/>
    <n v="5412.4105589999999"/>
    <n v="4950.7319379999999"/>
    <n v="4537.6847260000004"/>
  </r>
  <r>
    <n v="967083"/>
    <x v="9"/>
    <x v="10"/>
    <x v="1"/>
    <x v="3"/>
    <n v="2248.0545619999998"/>
    <n v="0"/>
    <n v="2839.6839570000002"/>
    <n v="2306.39131"/>
    <n v="2248.0545619999998"/>
  </r>
  <r>
    <n v="967084"/>
    <x v="9"/>
    <x v="10"/>
    <x v="2"/>
    <x v="0"/>
    <n v="2985.451012"/>
    <n v="0"/>
    <n v="3602.1426499999998"/>
    <n v="3162.3210319999998"/>
    <n v="2985.451012"/>
  </r>
  <r>
    <n v="967085"/>
    <x v="9"/>
    <x v="10"/>
    <x v="2"/>
    <x v="1"/>
    <n v="2671.5842029999999"/>
    <n v="0"/>
    <n v="2985.451012"/>
    <n v="2876.4820500000001"/>
    <n v="2671.5842029999999"/>
  </r>
  <r>
    <n v="967086"/>
    <x v="9"/>
    <x v="10"/>
    <x v="2"/>
    <x v="2"/>
    <n v="217.68098699999999"/>
    <n v="2233.7852809999999"/>
    <n v="2671.5842029999999"/>
    <n v="2526.5171810000002"/>
    <n v="2451.4662680000001"/>
  </r>
  <r>
    <n v="967087"/>
    <x v="9"/>
    <x v="10"/>
    <x v="2"/>
    <x v="3"/>
    <n v="2933.2324229999999"/>
    <n v="0"/>
    <n v="3419.8677950000001"/>
    <n v="3002.3019380000001"/>
    <n v="2933.2324229999999"/>
  </r>
  <r>
    <n v="967088"/>
    <x v="9"/>
    <x v="10"/>
    <x v="3"/>
    <x v="0"/>
    <n v="226.76385300000001"/>
    <n v="0"/>
    <n v="258.86250000000001"/>
    <n v="243.43429499999999"/>
    <n v="226.76385300000001"/>
  </r>
  <r>
    <n v="967089"/>
    <x v="9"/>
    <x v="10"/>
    <x v="3"/>
    <x v="1"/>
    <n v="222.81192799999999"/>
    <n v="0"/>
    <n v="226.76385300000001"/>
    <n v="222.818162"/>
    <n v="222.81192799999999"/>
  </r>
  <r>
    <n v="967090"/>
    <x v="9"/>
    <x v="10"/>
    <x v="3"/>
    <x v="2"/>
    <n v="0"/>
    <n v="217.005155"/>
    <n v="222.81192799999999"/>
    <n v="217.01881800000001"/>
    <n v="217.005155"/>
  </r>
  <r>
    <n v="967091"/>
    <x v="9"/>
    <x v="10"/>
    <x v="3"/>
    <x v="3"/>
    <n v="192.48855499999999"/>
    <n v="0"/>
    <n v="217.68098699999999"/>
    <n v="204.7072"/>
    <n v="192.48855499999999"/>
  </r>
  <r>
    <n v="967092"/>
    <x v="9"/>
    <x v="11"/>
    <x v="0"/>
    <x v="0"/>
    <n v="1689.68514"/>
    <n v="0"/>
    <n v="2289.7024000000001"/>
    <n v="1699.646092"/>
    <n v="1689.68514"/>
  </r>
  <r>
    <n v="967093"/>
    <x v="9"/>
    <x v="11"/>
    <x v="0"/>
    <x v="1"/>
    <n v="1548.946064"/>
    <n v="0"/>
    <n v="1689.68514"/>
    <n v="1551.8068330000001"/>
    <n v="1548.946064"/>
  </r>
  <r>
    <n v="967094"/>
    <x v="9"/>
    <x v="11"/>
    <x v="0"/>
    <x v="2"/>
    <n v="1299.953019"/>
    <n v="49.770543000000004"/>
    <n v="1548.946064"/>
    <n v="1363.227431"/>
    <n v="1349.7235619999999"/>
  </r>
  <r>
    <n v="967095"/>
    <x v="9"/>
    <x v="11"/>
    <x v="0"/>
    <x v="3"/>
    <n v="1690.8604769999999"/>
    <n v="0"/>
    <n v="2289.7024000000001"/>
    <n v="1699.646092"/>
    <n v="1690.8604769999999"/>
  </r>
  <r>
    <n v="967096"/>
    <x v="9"/>
    <x v="11"/>
    <x v="1"/>
    <x v="0"/>
    <n v="2127.3044140000002"/>
    <n v="0"/>
    <n v="2962.7901000000002"/>
    <n v="2406.378119"/>
    <n v="2127.3044140000002"/>
  </r>
  <r>
    <n v="967097"/>
    <x v="9"/>
    <x v="11"/>
    <x v="1"/>
    <x v="1"/>
    <n v="1959.854666"/>
    <n v="0"/>
    <n v="2127.3044140000002"/>
    <n v="2004.5589500000001"/>
    <n v="1959.854666"/>
  </r>
  <r>
    <n v="967098"/>
    <x v="9"/>
    <x v="11"/>
    <x v="1"/>
    <x v="2"/>
    <n v="1235.4620239999999"/>
    <n v="403.82273500000002"/>
    <n v="1959.854666"/>
    <n v="1792.679063"/>
    <n v="1639.2847589999999"/>
  </r>
  <r>
    <n v="967099"/>
    <x v="9"/>
    <x v="11"/>
    <x v="1"/>
    <x v="3"/>
    <n v="1018.572711"/>
    <n v="0"/>
    <n v="1299.953019"/>
    <n v="1055.8218420000001"/>
    <n v="1018.572711"/>
  </r>
  <r>
    <n v="967100"/>
    <x v="9"/>
    <x v="11"/>
    <x v="2"/>
    <x v="0"/>
    <n v="1079.3338490000001"/>
    <n v="0"/>
    <n v="1302.2871500000001"/>
    <n v="1143.277889"/>
    <n v="1079.3338490000001"/>
  </r>
  <r>
    <n v="967101"/>
    <x v="9"/>
    <x v="11"/>
    <x v="2"/>
    <x v="1"/>
    <n v="965.86118799999997"/>
    <n v="0"/>
    <n v="1079.3338490000001"/>
    <n v="1039.938163"/>
    <n v="965.86118799999997"/>
  </r>
  <r>
    <n v="967102"/>
    <x v="9"/>
    <x v="11"/>
    <x v="2"/>
    <x v="2"/>
    <n v="78.698480000000004"/>
    <n v="807.58319400000005"/>
    <n v="965.86118799999997"/>
    <n v="913.41492500000004"/>
    <n v="886.28167399999995"/>
  </r>
  <r>
    <n v="967103"/>
    <x v="9"/>
    <x v="11"/>
    <x v="2"/>
    <x v="3"/>
    <n v="1053.196921"/>
    <n v="0"/>
    <n v="1235.4620239999999"/>
    <n v="1084.6121109999999"/>
    <n v="1053.196921"/>
  </r>
  <r>
    <n v="967104"/>
    <x v="9"/>
    <x v="11"/>
    <x v="3"/>
    <x v="0"/>
    <n v="82.542043000000007"/>
    <n v="0"/>
    <n v="94.225949999999997"/>
    <n v="88.610083000000003"/>
    <n v="82.542043000000007"/>
  </r>
  <r>
    <n v="967105"/>
    <x v="9"/>
    <x v="11"/>
    <x v="3"/>
    <x v="1"/>
    <n v="81.103542000000004"/>
    <n v="0"/>
    <n v="82.542043000000007"/>
    <n v="81.105811000000003"/>
    <n v="81.103542000000004"/>
  </r>
  <r>
    <n v="967106"/>
    <x v="9"/>
    <x v="11"/>
    <x v="3"/>
    <x v="2"/>
    <n v="0"/>
    <n v="78.989875999999995"/>
    <n v="81.103542000000004"/>
    <n v="78.99485"/>
    <n v="78.989875999999995"/>
  </r>
  <r>
    <n v="967107"/>
    <x v="9"/>
    <x v="11"/>
    <x v="3"/>
    <x v="3"/>
    <n v="69.590629000000007"/>
    <n v="0"/>
    <n v="78.698480000000004"/>
    <n v="74.008050999999995"/>
    <n v="69.590629000000007"/>
  </r>
  <r>
    <n v="967108"/>
    <x v="9"/>
    <x v="12"/>
    <x v="0"/>
    <x v="0"/>
    <n v="4909.9403810000003"/>
    <n v="0"/>
    <n v="6614.4960000000001"/>
    <n v="4909.9403810000003"/>
    <n v="4909.9403810000003"/>
  </r>
  <r>
    <n v="967109"/>
    <x v="9"/>
    <x v="12"/>
    <x v="0"/>
    <x v="1"/>
    <n v="4502.5588150000003"/>
    <n v="0"/>
    <n v="4909.9403810000003"/>
    <n v="4509.2892460000003"/>
    <n v="4502.5588150000003"/>
  </r>
  <r>
    <n v="967110"/>
    <x v="9"/>
    <x v="12"/>
    <x v="0"/>
    <x v="2"/>
    <n v="3872.8948989999999"/>
    <n v="68.947153999999998"/>
    <n v="4502.5588150000003"/>
    <n v="3962.7020130000001"/>
    <n v="3941.8420529999999"/>
  </r>
  <r>
    <n v="967111"/>
    <x v="9"/>
    <x v="12"/>
    <x v="0"/>
    <x v="3"/>
    <n v="4909.9403810000003"/>
    <n v="0"/>
    <n v="6614.4960000000001"/>
    <n v="4909.9403810000003"/>
    <n v="4909.9403810000003"/>
  </r>
  <r>
    <n v="967112"/>
    <x v="9"/>
    <x v="12"/>
    <x v="1"/>
    <x v="0"/>
    <n v="4670.8978699999998"/>
    <n v="0"/>
    <n v="5820.5951999999997"/>
    <n v="4727.4874209999998"/>
    <n v="4670.8978699999998"/>
  </r>
  <r>
    <n v="967113"/>
    <x v="9"/>
    <x v="12"/>
    <x v="1"/>
    <x v="1"/>
    <n v="4362.2991890000003"/>
    <n v="0"/>
    <n v="4670.8978699999998"/>
    <n v="4401.3870630000001"/>
    <n v="4362.2991890000003"/>
  </r>
  <r>
    <n v="967114"/>
    <x v="9"/>
    <x v="12"/>
    <x v="1"/>
    <x v="2"/>
    <n v="3559.0858750000002"/>
    <n v="147.11184800000001"/>
    <n v="4362.2991890000003"/>
    <n v="3990.195068"/>
    <n v="3706.1977230000002"/>
  </r>
  <r>
    <n v="967115"/>
    <x v="9"/>
    <x v="12"/>
    <x v="1"/>
    <x v="3"/>
    <n v="3125.4702339999999"/>
    <n v="0"/>
    <n v="3872.8948989999999"/>
    <n v="3145.5652369999998"/>
    <n v="3125.4702339999999"/>
  </r>
  <r>
    <n v="967116"/>
    <x v="9"/>
    <x v="12"/>
    <x v="2"/>
    <x v="0"/>
    <n v="2032.505308"/>
    <n v="0"/>
    <n v="2531.4052499999998"/>
    <n v="2222.3206690000002"/>
    <n v="2032.505308"/>
  </r>
  <r>
    <n v="967117"/>
    <x v="9"/>
    <x v="12"/>
    <x v="2"/>
    <x v="1"/>
    <n v="1736.7767429999999"/>
    <n v="0"/>
    <n v="2032.505308"/>
    <n v="1958.3188640000001"/>
    <n v="1736.7767429999999"/>
  </r>
  <r>
    <n v="967118"/>
    <x v="9"/>
    <x v="12"/>
    <x v="2"/>
    <x v="2"/>
    <n v="501.83826599999998"/>
    <n v="1002.28304"/>
    <n v="1736.7767429999999"/>
    <n v="1642.4697650000001"/>
    <n v="1504.121306"/>
  </r>
  <r>
    <n v="967119"/>
    <x v="9"/>
    <x v="12"/>
    <x v="2"/>
    <x v="3"/>
    <n v="3002.3117820000002"/>
    <n v="0"/>
    <n v="3559.0858750000002"/>
    <n v="3124.5214890000002"/>
    <n v="3002.3117820000002"/>
  </r>
  <r>
    <n v="967120"/>
    <x v="9"/>
    <x v="12"/>
    <x v="3"/>
    <x v="0"/>
    <n v="386.32280100000003"/>
    <n v="0"/>
    <n v="455.93639999999999"/>
    <n v="428.76259099999999"/>
    <n v="386.32280100000003"/>
  </r>
  <r>
    <n v="967121"/>
    <x v="9"/>
    <x v="12"/>
    <x v="3"/>
    <x v="1"/>
    <n v="294.74873300000002"/>
    <n v="0"/>
    <n v="386.32280100000003"/>
    <n v="379.60078399999998"/>
    <n v="294.74873300000002"/>
  </r>
  <r>
    <n v="967122"/>
    <x v="9"/>
    <x v="12"/>
    <x v="3"/>
    <x v="2"/>
    <n v="0"/>
    <n v="261.50786299999999"/>
    <n v="294.74873300000002"/>
    <n v="287.08526599999999"/>
    <n v="261.50786299999999"/>
  </r>
  <r>
    <n v="967123"/>
    <x v="9"/>
    <x v="12"/>
    <x v="3"/>
    <x v="3"/>
    <n v="460.430386"/>
    <n v="0"/>
    <n v="501.83826599999998"/>
    <n v="471.92870599999998"/>
    <n v="460.430386"/>
  </r>
  <r>
    <n v="967124"/>
    <x v="9"/>
    <x v="13"/>
    <x v="0"/>
    <x v="0"/>
    <n v="3868.9848830000001"/>
    <n v="0"/>
    <n v="5212.1580000000004"/>
    <n v="3868.9848830000001"/>
    <n v="3868.9848830000001"/>
  </r>
  <r>
    <n v="967125"/>
    <x v="9"/>
    <x v="13"/>
    <x v="0"/>
    <x v="1"/>
    <n v="3547.9722029999998"/>
    <n v="0"/>
    <n v="3868.9848830000001"/>
    <n v="3553.275717"/>
    <n v="3547.9722029999998"/>
  </r>
  <r>
    <n v="967126"/>
    <x v="9"/>
    <x v="13"/>
    <x v="0"/>
    <x v="2"/>
    <n v="3051.8032109999999"/>
    <n v="54.329681000000001"/>
    <n v="3547.9722029999998"/>
    <n v="3122.5703360000002"/>
    <n v="3106.1328920000001"/>
  </r>
  <r>
    <n v="967127"/>
    <x v="9"/>
    <x v="13"/>
    <x v="0"/>
    <x v="3"/>
    <n v="3868.9848830000001"/>
    <n v="0"/>
    <n v="5212.1580000000004"/>
    <n v="3868.9848830000001"/>
    <n v="3868.9848830000001"/>
  </r>
  <r>
    <n v="967128"/>
    <x v="9"/>
    <x v="13"/>
    <x v="1"/>
    <x v="0"/>
    <n v="6689.1870730000001"/>
    <n v="0"/>
    <n v="8335.6671999999999"/>
    <n v="6770.2289000000001"/>
    <n v="6689.1870730000001"/>
  </r>
  <r>
    <n v="967129"/>
    <x v="9"/>
    <x v="13"/>
    <x v="1"/>
    <x v="1"/>
    <n v="6247.2432829999998"/>
    <n v="0"/>
    <n v="6689.1870730000001"/>
    <n v="6303.2209780000003"/>
    <n v="6247.2432829999998"/>
  </r>
  <r>
    <n v="967130"/>
    <x v="9"/>
    <x v="13"/>
    <x v="1"/>
    <x v="2"/>
    <n v="5083.3487919999998"/>
    <n v="210.11598499999999"/>
    <n v="6247.2432829999998"/>
    <n v="5714.3534309999995"/>
    <n v="5293.4647779999996"/>
  </r>
  <r>
    <n v="967131"/>
    <x v="9"/>
    <x v="13"/>
    <x v="1"/>
    <x v="3"/>
    <n v="2457.1495570000002"/>
    <n v="0"/>
    <n v="3051.8032109999999"/>
    <n v="2478.6745679999999"/>
    <n v="2457.1495570000002"/>
  </r>
  <r>
    <n v="967132"/>
    <x v="9"/>
    <x v="13"/>
    <x v="2"/>
    <x v="0"/>
    <n v="2915.3106440000001"/>
    <n v="0"/>
    <n v="3630.9045000000001"/>
    <n v="3187.5710610000001"/>
    <n v="2915.3106440000001"/>
  </r>
  <r>
    <n v="967133"/>
    <x v="9"/>
    <x v="13"/>
    <x v="2"/>
    <x v="1"/>
    <n v="2491.1343179999999"/>
    <n v="0"/>
    <n v="2915.3106440000001"/>
    <n v="2808.9018059999999"/>
    <n v="2491.1343179999999"/>
  </r>
  <r>
    <n v="967134"/>
    <x v="9"/>
    <x v="13"/>
    <x v="2"/>
    <x v="2"/>
    <n v="717.48853799999995"/>
    <n v="1432.98477"/>
    <n v="2491.1343179999999"/>
    <n v="2355.8657239999998"/>
    <n v="2150.4733070000002"/>
  </r>
  <r>
    <n v="967135"/>
    <x v="9"/>
    <x v="13"/>
    <x v="2"/>
    <x v="3"/>
    <n v="4219.2949509999999"/>
    <n v="0"/>
    <n v="5083.3487919999998"/>
    <n v="4462.6719050000002"/>
    <n v="4219.2949509999999"/>
  </r>
  <r>
    <n v="967136"/>
    <x v="9"/>
    <x v="13"/>
    <x v="3"/>
    <x v="0"/>
    <n v="556.05880100000002"/>
    <n v="0"/>
    <n v="656.25805000000003"/>
    <n v="617.14507000000003"/>
    <n v="556.05880100000002"/>
  </r>
  <r>
    <n v="967137"/>
    <x v="9"/>
    <x v="13"/>
    <x v="3"/>
    <x v="1"/>
    <n v="424.25046300000002"/>
    <n v="0"/>
    <n v="556.05880100000002"/>
    <n v="546.38337799999999"/>
    <n v="424.25046300000002"/>
  </r>
  <r>
    <n v="967138"/>
    <x v="9"/>
    <x v="13"/>
    <x v="3"/>
    <x v="2"/>
    <n v="0"/>
    <n v="373.30034000000001"/>
    <n v="424.25046300000002"/>
    <n v="413.21995099999998"/>
    <n v="373.30034000000001"/>
  </r>
  <r>
    <n v="967139"/>
    <x v="9"/>
    <x v="13"/>
    <x v="3"/>
    <x v="3"/>
    <n v="640.45356600000002"/>
    <n v="0"/>
    <n v="717.48853799999995"/>
    <n v="674.72622100000001"/>
    <n v="640.45356600000002"/>
  </r>
  <r>
    <n v="967140"/>
    <x v="9"/>
    <x v="14"/>
    <x v="0"/>
    <x v="0"/>
    <n v="2567.3088280000002"/>
    <n v="0"/>
    <n v="3479.509"/>
    <n v="2582.8395310000001"/>
    <n v="2567.3088280000002"/>
  </r>
  <r>
    <n v="967141"/>
    <x v="9"/>
    <x v="14"/>
    <x v="0"/>
    <x v="1"/>
    <n v="2353.3431"/>
    <n v="0"/>
    <n v="2567.3088280000002"/>
    <n v="2357.8164280000001"/>
    <n v="2353.3431"/>
  </r>
  <r>
    <n v="967142"/>
    <x v="9"/>
    <x v="14"/>
    <x v="0"/>
    <x v="2"/>
    <n v="1972.352768"/>
    <n v="77.741884999999996"/>
    <n v="2353.3431"/>
    <n v="2071.177263"/>
    <n v="2050.094654"/>
  </r>
  <r>
    <n v="967143"/>
    <x v="9"/>
    <x v="14"/>
    <x v="0"/>
    <x v="3"/>
    <n v="2569.1418749999998"/>
    <n v="0"/>
    <n v="3479.509"/>
    <n v="2582.8395310000001"/>
    <n v="2569.1418749999998"/>
  </r>
  <r>
    <n v="967144"/>
    <x v="9"/>
    <x v="14"/>
    <x v="1"/>
    <x v="0"/>
    <n v="2772.4440450000002"/>
    <n v="0"/>
    <n v="3875.8587000000002"/>
    <n v="3147.972436"/>
    <n v="2772.4440450000002"/>
  </r>
  <r>
    <n v="967145"/>
    <x v="9"/>
    <x v="14"/>
    <x v="1"/>
    <x v="1"/>
    <n v="2551.6368520000001"/>
    <n v="0"/>
    <n v="2772.4440450000002"/>
    <n v="2612.4740230000002"/>
    <n v="2551.6368520000001"/>
  </r>
  <r>
    <n v="967146"/>
    <x v="9"/>
    <x v="14"/>
    <x v="1"/>
    <x v="2"/>
    <n v="1677.1003499999999"/>
    <n v="453.20894399999997"/>
    <n v="2551.6368520000001"/>
    <n v="2333.9822279999998"/>
    <n v="2130.3092940000001"/>
  </r>
  <r>
    <n v="967147"/>
    <x v="9"/>
    <x v="14"/>
    <x v="1"/>
    <x v="3"/>
    <n v="1560.2804880000001"/>
    <n v="0"/>
    <n v="1972.352768"/>
    <n v="1601.9449179999999"/>
    <n v="1560.2804880000001"/>
  </r>
  <r>
    <n v="967148"/>
    <x v="9"/>
    <x v="14"/>
    <x v="2"/>
    <x v="0"/>
    <n v="654.253557"/>
    <n v="0"/>
    <n v="790.06200000000001"/>
    <n v="693.59542999999996"/>
    <n v="654.253557"/>
  </r>
  <r>
    <n v="967149"/>
    <x v="9"/>
    <x v="14"/>
    <x v="2"/>
    <x v="1"/>
    <n v="584.74856"/>
    <n v="0"/>
    <n v="654.253557"/>
    <n v="630.37330299999996"/>
    <n v="584.74856"/>
  </r>
  <r>
    <n v="967150"/>
    <x v="9"/>
    <x v="14"/>
    <x v="2"/>
    <x v="2"/>
    <n v="48.518019000000002"/>
    <n v="487.770466"/>
    <n v="584.74856"/>
    <n v="552.996713"/>
    <n v="536.28848500000004"/>
  </r>
  <r>
    <n v="967151"/>
    <x v="9"/>
    <x v="14"/>
    <x v="2"/>
    <x v="3"/>
    <n v="1437.9743800000001"/>
    <n v="0"/>
    <n v="1677.1003499999999"/>
    <n v="1472.326397"/>
    <n v="1437.9743800000001"/>
  </r>
  <r>
    <n v="967152"/>
    <x v="9"/>
    <x v="14"/>
    <x v="3"/>
    <x v="0"/>
    <n v="145.25083900000001"/>
    <n v="0"/>
    <n v="165.80410000000001"/>
    <n v="155.92217600000001"/>
    <n v="145.25083900000001"/>
  </r>
  <r>
    <n v="967153"/>
    <x v="9"/>
    <x v="14"/>
    <x v="3"/>
    <x v="1"/>
    <n v="142.71935999999999"/>
    <n v="0"/>
    <n v="145.25083900000001"/>
    <n v="142.72347500000001"/>
    <n v="142.71935999999999"/>
  </r>
  <r>
    <n v="967154"/>
    <x v="9"/>
    <x v="14"/>
    <x v="3"/>
    <x v="2"/>
    <n v="0"/>
    <n v="138.99963600000001"/>
    <n v="142.71935999999999"/>
    <n v="139.008657"/>
    <n v="138.99963600000001"/>
  </r>
  <r>
    <n v="967155"/>
    <x v="9"/>
    <x v="14"/>
    <x v="3"/>
    <x v="3"/>
    <n v="42.904583000000002"/>
    <n v="0"/>
    <n v="48.518019000000002"/>
    <n v="45.626345000000001"/>
    <n v="42.904583000000002"/>
  </r>
  <r>
    <n v="967156"/>
    <x v="9"/>
    <x v="16"/>
    <x v="0"/>
    <x v="0"/>
    <n v="13831.038511000001"/>
    <n v="0"/>
    <n v="18718.230299999999"/>
    <n v="13894.542352"/>
    <n v="13831.038511000001"/>
  </r>
  <r>
    <n v="967157"/>
    <x v="9"/>
    <x v="16"/>
    <x v="0"/>
    <x v="1"/>
    <n v="12680.538519"/>
    <n v="0"/>
    <n v="13831.038511000001"/>
    <n v="12702.425767999999"/>
    <n v="12680.538519"/>
  </r>
  <r>
    <n v="967158"/>
    <x v="9"/>
    <x v="16"/>
    <x v="0"/>
    <x v="2"/>
    <n v="11016.613212"/>
    <n v="88.408968999999999"/>
    <n v="12680.538519"/>
    <n v="11160.141949999999"/>
    <n v="11105.022181"/>
  </r>
  <r>
    <n v="967159"/>
    <x v="9"/>
    <x v="16"/>
    <x v="0"/>
    <x v="3"/>
    <n v="13849.923424000001"/>
    <n v="0"/>
    <n v="18718.230299999999"/>
    <n v="13894.542352"/>
    <n v="13849.923424000001"/>
  </r>
  <r>
    <n v="967160"/>
    <x v="9"/>
    <x v="16"/>
    <x v="1"/>
    <x v="0"/>
    <n v="28725.438629"/>
    <n v="0"/>
    <n v="35952.358350000002"/>
    <n v="29200.505452000001"/>
    <n v="28725.438629"/>
  </r>
  <r>
    <n v="967161"/>
    <x v="9"/>
    <x v="16"/>
    <x v="1"/>
    <x v="1"/>
    <n v="26855.077378000002"/>
    <n v="0"/>
    <n v="28725.438629"/>
    <n v="27067.980820000001"/>
    <n v="26855.077378000002"/>
  </r>
  <r>
    <n v="967162"/>
    <x v="9"/>
    <x v="16"/>
    <x v="1"/>
    <x v="2"/>
    <n v="20301.35831"/>
    <n v="3218.8542160000002"/>
    <n v="26855.077378000002"/>
    <n v="24564.339277999999"/>
    <n v="23520.212525999999"/>
  </r>
  <r>
    <n v="967163"/>
    <x v="9"/>
    <x v="16"/>
    <x v="1"/>
    <x v="3"/>
    <n v="8901.435281"/>
    <n v="0"/>
    <n v="11016.613212"/>
    <n v="8947.6932510000006"/>
    <n v="8901.435281"/>
  </r>
  <r>
    <n v="967164"/>
    <x v="9"/>
    <x v="16"/>
    <x v="2"/>
    <x v="0"/>
    <n v="5582.8469809999997"/>
    <n v="0"/>
    <n v="7340.51"/>
    <n v="6444.2337289999996"/>
    <n v="5582.8469809999997"/>
  </r>
  <r>
    <n v="967165"/>
    <x v="9"/>
    <x v="16"/>
    <x v="2"/>
    <x v="1"/>
    <n v="5206.5289700000003"/>
    <n v="0"/>
    <n v="5582.8469809999997"/>
    <n v="5379.0730659999999"/>
    <n v="5206.5289700000003"/>
  </r>
  <r>
    <n v="967166"/>
    <x v="9"/>
    <x v="16"/>
    <x v="2"/>
    <x v="2"/>
    <n v="455.11646500000001"/>
    <n v="3977.3649460000001"/>
    <n v="5206.5289700000003"/>
    <n v="4923.8144469999997"/>
    <n v="4432.4814109999998"/>
  </r>
  <r>
    <n v="967167"/>
    <x v="9"/>
    <x v="16"/>
    <x v="2"/>
    <x v="3"/>
    <n v="17132.148499999999"/>
    <n v="0"/>
    <n v="20301.35831"/>
    <n v="17822.562460000001"/>
    <n v="17132.148499999999"/>
  </r>
  <r>
    <n v="967168"/>
    <x v="9"/>
    <x v="16"/>
    <x v="3"/>
    <x v="0"/>
    <n v="846.16484500000001"/>
    <n v="0"/>
    <n v="1004.81445"/>
    <n v="944.92750899999999"/>
    <n v="846.16484500000001"/>
  </r>
  <r>
    <n v="967169"/>
    <x v="9"/>
    <x v="16"/>
    <x v="3"/>
    <x v="1"/>
    <n v="774.52682800000002"/>
    <n v="0"/>
    <n v="846.16484500000001"/>
    <n v="831.44157700000005"/>
    <n v="774.52682800000002"/>
  </r>
  <r>
    <n v="967170"/>
    <x v="9"/>
    <x v="16"/>
    <x v="3"/>
    <x v="2"/>
    <n v="0"/>
    <n v="561.486853"/>
    <n v="774.52682800000002"/>
    <n v="754.38913000000002"/>
    <n v="561.486853"/>
  </r>
  <r>
    <n v="967171"/>
    <x v="9"/>
    <x v="16"/>
    <x v="3"/>
    <x v="3"/>
    <n v="403.26921599999997"/>
    <n v="0"/>
    <n v="455.11646500000001"/>
    <n v="427.99152299999997"/>
    <n v="403.26921599999997"/>
  </r>
  <r>
    <n v="967172"/>
    <x v="9"/>
    <x v="17"/>
    <x v="0"/>
    <x v="0"/>
    <n v="2066.7987929999999"/>
    <n v="0"/>
    <n v="2797.1012999999998"/>
    <n v="2076.2882949999998"/>
    <n v="2066.7987929999999"/>
  </r>
  <r>
    <n v="967173"/>
    <x v="9"/>
    <x v="17"/>
    <x v="0"/>
    <x v="1"/>
    <n v="1894.877358"/>
    <n v="0"/>
    <n v="2066.7987929999999"/>
    <n v="1898.1480120000001"/>
    <n v="1894.877358"/>
  </r>
  <r>
    <n v="967174"/>
    <x v="9"/>
    <x v="17"/>
    <x v="0"/>
    <x v="2"/>
    <n v="1646.233786"/>
    <n v="13.211123000000001"/>
    <n v="1894.877358"/>
    <n v="1667.6815630000001"/>
    <n v="1659.4449090000001"/>
  </r>
  <r>
    <n v="967175"/>
    <x v="9"/>
    <x v="17"/>
    <x v="0"/>
    <x v="3"/>
    <n v="2069.6208019999999"/>
    <n v="0"/>
    <n v="2797.1012999999998"/>
    <n v="2076.2882949999998"/>
    <n v="2069.6208019999999"/>
  </r>
  <r>
    <n v="967176"/>
    <x v="9"/>
    <x v="17"/>
    <x v="1"/>
    <x v="3"/>
    <n v="1327.589921"/>
    <n v="0"/>
    <n v="1646.233786"/>
    <n v="1337.071081"/>
    <n v="1327.589921"/>
  </r>
  <r>
    <n v="967177"/>
    <x v="9"/>
    <x v="18"/>
    <x v="0"/>
    <x v="0"/>
    <n v="131099.425479"/>
    <n v="0"/>
    <n v="177164.37245"/>
    <n v="131509.11366999999"/>
    <n v="131099.425479"/>
  </r>
  <r>
    <n v="967178"/>
    <x v="9"/>
    <x v="18"/>
    <x v="0"/>
    <x v="1"/>
    <n v="120096.681203"/>
    <n v="0"/>
    <n v="131099.425479"/>
    <n v="120401.71236"/>
    <n v="120096.681203"/>
  </r>
  <r>
    <n v="967179"/>
    <x v="9"/>
    <x v="18"/>
    <x v="0"/>
    <x v="2"/>
    <n v="104206.63244"/>
    <n v="799.28932599999996"/>
    <n v="120096.681203"/>
    <n v="105697.089127"/>
    <n v="105005.92176500001"/>
  </r>
  <r>
    <n v="967180"/>
    <x v="9"/>
    <x v="18"/>
    <x v="0"/>
    <x v="3"/>
    <n v="131304.203676"/>
    <n v="0"/>
    <n v="177164.37245"/>
    <n v="131509.11366999999"/>
    <n v="131304.203676"/>
  </r>
  <r>
    <n v="967181"/>
    <x v="9"/>
    <x v="18"/>
    <x v="1"/>
    <x v="0"/>
    <n v="34574.638287000002"/>
    <n v="0"/>
    <n v="43001.193950000001"/>
    <n v="34925.569726000002"/>
    <n v="34574.638287000002"/>
  </r>
  <r>
    <n v="967182"/>
    <x v="9"/>
    <x v="18"/>
    <x v="1"/>
    <x v="1"/>
    <n v="31735.871767000001"/>
    <n v="0"/>
    <n v="34574.638287000002"/>
    <n v="32579.681658000001"/>
    <n v="31735.871767000001"/>
  </r>
  <r>
    <n v="967183"/>
    <x v="9"/>
    <x v="18"/>
    <x v="1"/>
    <x v="2"/>
    <n v="24872.825368000002"/>
    <n v="2000.8548699999999"/>
    <n v="31735.871767000001"/>
    <n v="29028.801906000001"/>
    <n v="26873.680238000001"/>
  </r>
  <r>
    <n v="967184"/>
    <x v="9"/>
    <x v="18"/>
    <x v="1"/>
    <x v="3"/>
    <n v="84204.815403999994"/>
    <n v="0"/>
    <n v="104206.63244"/>
    <n v="84636.626868000007"/>
    <n v="84204.815403999994"/>
  </r>
  <r>
    <n v="967185"/>
    <x v="9"/>
    <x v="18"/>
    <x v="2"/>
    <x v="0"/>
    <n v="6131.5230549999997"/>
    <n v="0"/>
    <n v="7689.1507000000001"/>
    <n v="6750.3054000000002"/>
    <n v="6131.5230549999997"/>
  </r>
  <r>
    <n v="967186"/>
    <x v="9"/>
    <x v="18"/>
    <x v="2"/>
    <x v="1"/>
    <n v="5369.9376199999997"/>
    <n v="0"/>
    <n v="6131.5230549999997"/>
    <n v="5907.7224640000004"/>
    <n v="5369.9376199999997"/>
  </r>
  <r>
    <n v="967187"/>
    <x v="9"/>
    <x v="18"/>
    <x v="2"/>
    <x v="2"/>
    <n v="1065.19326"/>
    <n v="3573.4075469999998"/>
    <n v="5369.9376199999997"/>
    <n v="5078.3500080000003"/>
    <n v="4638.6008069999998"/>
  </r>
  <r>
    <n v="967188"/>
    <x v="9"/>
    <x v="18"/>
    <x v="2"/>
    <x v="3"/>
    <n v="21246.745716000001"/>
    <n v="0"/>
    <n v="24872.825368000002"/>
    <n v="21835.853391000001"/>
    <n v="21246.745716000001"/>
  </r>
  <r>
    <n v="967189"/>
    <x v="9"/>
    <x v="18"/>
    <x v="3"/>
    <x v="0"/>
    <n v="886.35934599999996"/>
    <n v="0"/>
    <n v="1057.749"/>
    <n v="994.70716000000004"/>
    <n v="886.35934599999996"/>
  </r>
  <r>
    <n v="967190"/>
    <x v="9"/>
    <x v="18"/>
    <x v="3"/>
    <x v="1"/>
    <n v="744.92607499999997"/>
    <n v="0"/>
    <n v="886.35934599999996"/>
    <n v="870.93669299999999"/>
    <n v="744.92607499999997"/>
  </r>
  <r>
    <n v="967191"/>
    <x v="9"/>
    <x v="18"/>
    <x v="3"/>
    <x v="2"/>
    <n v="0"/>
    <n v="698.835691"/>
    <n v="744.92607499999997"/>
    <n v="725.557997"/>
    <n v="698.835691"/>
  </r>
  <r>
    <n v="967192"/>
    <x v="9"/>
    <x v="18"/>
    <x v="3"/>
    <x v="3"/>
    <n v="988.43778799999995"/>
    <n v="0"/>
    <n v="1065.19326"/>
    <n v="1001.7077420000001"/>
    <n v="988.43778799999995"/>
  </r>
  <r>
    <n v="967193"/>
    <x v="9"/>
    <x v="19"/>
    <x v="0"/>
    <x v="0"/>
    <n v="438933.24412799999"/>
    <n v="0"/>
    <n v="593163.03225000005"/>
    <n v="440304.91883899999"/>
    <n v="438933.24412799999"/>
  </r>
  <r>
    <n v="967194"/>
    <x v="9"/>
    <x v="19"/>
    <x v="0"/>
    <x v="1"/>
    <n v="402095.01831800002"/>
    <n v="0"/>
    <n v="438933.24412799999"/>
    <n v="403116.29140699998"/>
    <n v="402095.01831800002"/>
  </r>
  <r>
    <n v="967195"/>
    <x v="9"/>
    <x v="19"/>
    <x v="0"/>
    <x v="2"/>
    <n v="348893.63602699997"/>
    <n v="2676.0960650000002"/>
    <n v="402095.01831800002"/>
    <n v="353883.82562100003"/>
    <n v="351569.73209300003"/>
  </r>
  <r>
    <n v="967196"/>
    <x v="9"/>
    <x v="19"/>
    <x v="0"/>
    <x v="3"/>
    <n v="439618.86085"/>
    <n v="0"/>
    <n v="593163.03225000005"/>
    <n v="440304.91883899999"/>
    <n v="439618.86085"/>
  </r>
  <r>
    <n v="967197"/>
    <x v="9"/>
    <x v="19"/>
    <x v="1"/>
    <x v="0"/>
    <n v="174519.97979400001"/>
    <n v="0"/>
    <n v="217054.11455"/>
    <n v="176291.351838"/>
    <n v="174519.97979400001"/>
  </r>
  <r>
    <n v="967198"/>
    <x v="9"/>
    <x v="19"/>
    <x v="1"/>
    <x v="1"/>
    <n v="160190.93688299999"/>
    <n v="0"/>
    <n v="174519.97979400001"/>
    <n v="164450.17696000001"/>
    <n v="160190.93688299999"/>
  </r>
  <r>
    <n v="967199"/>
    <x v="9"/>
    <x v="19"/>
    <x v="1"/>
    <x v="2"/>
    <n v="125382.084567"/>
    <n v="10086.162338"/>
    <n v="160190.93688299999"/>
    <n v="146526.649967"/>
    <n v="135468.24690500001"/>
  </r>
  <r>
    <n v="967200"/>
    <x v="9"/>
    <x v="19"/>
    <x v="1"/>
    <x v="3"/>
    <n v="281864.50914099999"/>
    <n v="0"/>
    <n v="348893.63602699997"/>
    <n v="283371.41118200001"/>
    <n v="281864.50914099999"/>
  </r>
  <r>
    <n v="967201"/>
    <x v="9"/>
    <x v="19"/>
    <x v="2"/>
    <x v="0"/>
    <n v="31102.820314000001"/>
    <n v="0"/>
    <n v="39004.056649999999"/>
    <n v="34241.661332999996"/>
    <n v="31102.820314000001"/>
  </r>
  <r>
    <n v="967202"/>
    <x v="9"/>
    <x v="19"/>
    <x v="2"/>
    <x v="1"/>
    <n v="27239.595024999999"/>
    <n v="0"/>
    <n v="31102.820314000001"/>
    <n v="29967.567373000002"/>
    <n v="27239.595024999999"/>
  </r>
  <r>
    <n v="967203"/>
    <x v="9"/>
    <x v="19"/>
    <x v="2"/>
    <x v="2"/>
    <n v="5369.3209800000004"/>
    <n v="18012.479825999999"/>
    <n v="27239.595024999999"/>
    <n v="25760.485014999998"/>
    <n v="23381.800804999999"/>
  </r>
  <r>
    <n v="967204"/>
    <x v="9"/>
    <x v="19"/>
    <x v="2"/>
    <x v="3"/>
    <n v="107103.28355199999"/>
    <n v="0"/>
    <n v="125382.084567"/>
    <n v="110072.932042"/>
    <n v="107103.28355199999"/>
  </r>
  <r>
    <n v="967205"/>
    <x v="9"/>
    <x v="19"/>
    <x v="3"/>
    <x v="0"/>
    <n v="4494.3507980000004"/>
    <n v="0"/>
    <n v="5363.3947500000004"/>
    <n v="5043.7364230000003"/>
    <n v="4494.3507980000004"/>
  </r>
  <r>
    <n v="967206"/>
    <x v="9"/>
    <x v="19"/>
    <x v="3"/>
    <x v="1"/>
    <n v="3777.2029069999999"/>
    <n v="0"/>
    <n v="4494.3507980000004"/>
    <n v="4416.1490940000003"/>
    <n v="3777.2029069999999"/>
  </r>
  <r>
    <n v="967207"/>
    <x v="9"/>
    <x v="19"/>
    <x v="3"/>
    <x v="2"/>
    <n v="0"/>
    <n v="3526.0257409999999"/>
    <n v="3777.2029069999999"/>
    <n v="3678.9956309999998"/>
    <n v="3526.0257409999999"/>
  </r>
  <r>
    <n v="967208"/>
    <x v="9"/>
    <x v="19"/>
    <x v="3"/>
    <x v="3"/>
    <n v="4982.419578"/>
    <n v="0"/>
    <n v="5369.3209800000004"/>
    <n v="5049.3094499999997"/>
    <n v="4982.419578"/>
  </r>
  <r>
    <n v="967209"/>
    <x v="9"/>
    <x v="69"/>
    <x v="0"/>
    <x v="0"/>
    <n v="197.27246099999999"/>
    <n v="0"/>
    <n v="267.44850000000002"/>
    <n v="198.52702199999999"/>
    <n v="197.27246099999999"/>
  </r>
  <r>
    <n v="967210"/>
    <x v="9"/>
    <x v="69"/>
    <x v="0"/>
    <x v="1"/>
    <n v="180.60286199999999"/>
    <n v="0"/>
    <n v="197.27246099999999"/>
    <n v="181.175028"/>
    <n v="180.60286199999999"/>
  </r>
  <r>
    <n v="967211"/>
    <x v="9"/>
    <x v="69"/>
    <x v="0"/>
    <x v="2"/>
    <n v="142.08711"/>
    <n v="11.694857000000001"/>
    <n v="180.60286199999999"/>
    <n v="158.948579"/>
    <n v="153.78196700000001"/>
  </r>
  <r>
    <n v="967212"/>
    <x v="9"/>
    <x v="69"/>
    <x v="0"/>
    <x v="3"/>
    <n v="197.658064"/>
    <n v="0"/>
    <n v="267.44850000000002"/>
    <n v="198.52702199999999"/>
    <n v="197.658064"/>
  </r>
  <r>
    <n v="967213"/>
    <x v="9"/>
    <x v="69"/>
    <x v="1"/>
    <x v="3"/>
    <n v="113.18702500000001"/>
    <n v="0"/>
    <n v="142.08711"/>
    <n v="115.40315"/>
    <n v="113.18702500000001"/>
  </r>
  <r>
    <n v="967214"/>
    <x v="9"/>
    <x v="20"/>
    <x v="0"/>
    <x v="0"/>
    <n v="2268.6333009999998"/>
    <n v="0"/>
    <n v="3075.6577499999999"/>
    <n v="2283.0607479999999"/>
    <n v="2268.6333009999998"/>
  </r>
  <r>
    <n v="967215"/>
    <x v="9"/>
    <x v="20"/>
    <x v="0"/>
    <x v="1"/>
    <n v="2076.9329090000001"/>
    <n v="0"/>
    <n v="2268.6333009999998"/>
    <n v="2083.5128239999999"/>
    <n v="2076.9329090000001"/>
  </r>
  <r>
    <n v="967216"/>
    <x v="9"/>
    <x v="20"/>
    <x v="0"/>
    <x v="2"/>
    <n v="1633.1747929999999"/>
    <n v="134.42279099999999"/>
    <n v="2076.9329090000001"/>
    <n v="1827.908653"/>
    <n v="1767.597585"/>
  </r>
  <r>
    <n v="967217"/>
    <x v="9"/>
    <x v="20"/>
    <x v="0"/>
    <x v="3"/>
    <n v="2273.0677340000002"/>
    <n v="0"/>
    <n v="3075.6577499999999"/>
    <n v="2283.0607479999999"/>
    <n v="2273.0677340000002"/>
  </r>
  <r>
    <n v="967218"/>
    <x v="9"/>
    <x v="20"/>
    <x v="1"/>
    <x v="0"/>
    <n v="4332.4717989999999"/>
    <n v="0"/>
    <n v="5566.9274999999998"/>
    <n v="4521.4585159999997"/>
    <n v="4332.4717989999999"/>
  </r>
  <r>
    <n v="967219"/>
    <x v="9"/>
    <x v="20"/>
    <x v="1"/>
    <x v="1"/>
    <n v="3795.8342170000001"/>
    <n v="0"/>
    <n v="4332.4717989999999"/>
    <n v="4082.4881759999998"/>
    <n v="3795.8342170000001"/>
  </r>
  <r>
    <n v="967220"/>
    <x v="9"/>
    <x v="20"/>
    <x v="1"/>
    <x v="2"/>
    <n v="1346.518695"/>
    <n v="1783.3872040000001"/>
    <n v="3795.8342170000001"/>
    <n v="3472.049559"/>
    <n v="3129.9058989999999"/>
  </r>
  <r>
    <n v="967221"/>
    <x v="9"/>
    <x v="20"/>
    <x v="1"/>
    <x v="3"/>
    <n v="1294.794795"/>
    <n v="0"/>
    <n v="1633.1747929999999"/>
    <n v="1326.464567"/>
    <n v="1294.794795"/>
  </r>
  <r>
    <n v="967222"/>
    <x v="9"/>
    <x v="20"/>
    <x v="2"/>
    <x v="0"/>
    <n v="586.02952000000005"/>
    <n v="0"/>
    <n v="747.73080000000004"/>
    <n v="656.43286899999998"/>
    <n v="586.02952000000005"/>
  </r>
  <r>
    <n v="967223"/>
    <x v="9"/>
    <x v="20"/>
    <x v="2"/>
    <x v="1"/>
    <n v="519.36530400000004"/>
    <n v="0"/>
    <n v="586.02952000000005"/>
    <n v="564.63944200000003"/>
    <n v="519.36530400000004"/>
  </r>
  <r>
    <n v="967224"/>
    <x v="9"/>
    <x v="20"/>
    <x v="2"/>
    <x v="2"/>
    <n v="37.619968999999998"/>
    <n v="404.696843"/>
    <n v="519.36530400000004"/>
    <n v="491.163768"/>
    <n v="442.31681200000003"/>
  </r>
  <r>
    <n v="967225"/>
    <x v="9"/>
    <x v="20"/>
    <x v="2"/>
    <x v="3"/>
    <n v="1137.100238"/>
    <n v="0"/>
    <n v="1346.518695"/>
    <n v="1182.1087620000001"/>
    <n v="1137.100238"/>
  </r>
  <r>
    <n v="967226"/>
    <x v="9"/>
    <x v="20"/>
    <x v="3"/>
    <x v="0"/>
    <n v="13.403845"/>
    <n v="0"/>
    <n v="17.367000000000001"/>
    <n v="16.331927"/>
    <n v="13.403845"/>
  </r>
  <r>
    <n v="967227"/>
    <x v="9"/>
    <x v="20"/>
    <x v="3"/>
    <x v="1"/>
    <n v="12.789225"/>
    <n v="0"/>
    <n v="13.403845"/>
    <n v="13.170617999999999"/>
    <n v="12.789225"/>
  </r>
  <r>
    <n v="967228"/>
    <x v="9"/>
    <x v="20"/>
    <x v="3"/>
    <x v="2"/>
    <n v="0"/>
    <n v="11.000223999999999"/>
    <n v="12.789225"/>
    <n v="12.456706000000001"/>
    <n v="11.000223999999999"/>
  </r>
  <r>
    <n v="967229"/>
    <x v="9"/>
    <x v="20"/>
    <x v="3"/>
    <x v="3"/>
    <n v="34.155203999999998"/>
    <n v="0"/>
    <n v="37.619968999999998"/>
    <n v="35.377819000000002"/>
    <n v="34.155203999999998"/>
  </r>
  <r>
    <n v="967230"/>
    <x v="9"/>
    <x v="21"/>
    <x v="0"/>
    <x v="0"/>
    <n v="135671.43854900001"/>
    <n v="0"/>
    <n v="183442.52299999999"/>
    <n v="136169.384823"/>
    <n v="135671.43854900001"/>
  </r>
  <r>
    <n v="967231"/>
    <x v="9"/>
    <x v="21"/>
    <x v="0"/>
    <x v="1"/>
    <n v="124329.57923600001"/>
    <n v="0"/>
    <n v="135671.43854900001"/>
    <n v="124600.649164"/>
    <n v="124329.57923600001"/>
  </r>
  <r>
    <n v="967232"/>
    <x v="9"/>
    <x v="21"/>
    <x v="0"/>
    <x v="2"/>
    <n v="108308.09693499999"/>
    <n v="312.82826499999999"/>
    <n v="124329.57923600001"/>
    <n v="109422.462686"/>
    <n v="108620.925199"/>
  </r>
  <r>
    <n v="967233"/>
    <x v="9"/>
    <x v="21"/>
    <x v="0"/>
    <x v="3"/>
    <n v="135895.64155500001"/>
    <n v="0"/>
    <n v="183442.52299999999"/>
    <n v="136169.384823"/>
    <n v="135895.64155500001"/>
  </r>
  <r>
    <n v="967234"/>
    <x v="9"/>
    <x v="21"/>
    <x v="1"/>
    <x v="0"/>
    <n v="31008.683876999999"/>
    <n v="0"/>
    <n v="38626.44255"/>
    <n v="31372.396638999999"/>
    <n v="31008.683876999999"/>
  </r>
  <r>
    <n v="967235"/>
    <x v="9"/>
    <x v="21"/>
    <x v="1"/>
    <x v="1"/>
    <n v="29054.834444"/>
    <n v="0"/>
    <n v="31008.683876999999"/>
    <n v="29219.482818"/>
    <n v="29054.834444"/>
  </r>
  <r>
    <n v="967236"/>
    <x v="9"/>
    <x v="21"/>
    <x v="1"/>
    <x v="2"/>
    <n v="21370.532062999999"/>
    <n v="2659.782377"/>
    <n v="29054.834444"/>
    <n v="26576.457065999999"/>
    <n v="24030.314439999998"/>
  </r>
  <r>
    <n v="967237"/>
    <x v="9"/>
    <x v="21"/>
    <x v="1"/>
    <x v="3"/>
    <n v="87575.163994000002"/>
    <n v="0"/>
    <n v="108308.09693499999"/>
    <n v="87967.836330000006"/>
    <n v="87575.163994000002"/>
  </r>
  <r>
    <n v="967238"/>
    <x v="9"/>
    <x v="21"/>
    <x v="2"/>
    <x v="0"/>
    <n v="9446.7846150000005"/>
    <n v="0"/>
    <n v="12833.75475"/>
    <n v="11266.753295"/>
    <n v="9446.7846150000005"/>
  </r>
  <r>
    <n v="967239"/>
    <x v="9"/>
    <x v="21"/>
    <x v="2"/>
    <x v="1"/>
    <n v="8388.786591"/>
    <n v="0"/>
    <n v="9446.7846150000005"/>
    <n v="9101.9769759999999"/>
    <n v="8388.786591"/>
  </r>
  <r>
    <n v="967240"/>
    <x v="9"/>
    <x v="21"/>
    <x v="2"/>
    <x v="2"/>
    <n v="3205.6188229999998"/>
    <n v="3536.1422910000001"/>
    <n v="8388.786591"/>
    <n v="7933.2754789999999"/>
    <n v="6741.7611129999996"/>
  </r>
  <r>
    <n v="967241"/>
    <x v="9"/>
    <x v="21"/>
    <x v="2"/>
    <x v="3"/>
    <n v="18089.243802000001"/>
    <n v="0"/>
    <n v="21370.532062999999"/>
    <n v="18761.190097999999"/>
    <n v="18089.243802000001"/>
  </r>
  <r>
    <n v="967242"/>
    <x v="9"/>
    <x v="21"/>
    <x v="3"/>
    <x v="0"/>
    <n v="512.993019"/>
    <n v="0"/>
    <n v="646.60029999999995"/>
    <n v="608.06292199999996"/>
    <n v="512.993019"/>
  </r>
  <r>
    <n v="967243"/>
    <x v="9"/>
    <x v="21"/>
    <x v="3"/>
    <x v="1"/>
    <n v="460.23276800000002"/>
    <n v="0"/>
    <n v="512.993019"/>
    <n v="504.06694099999999"/>
    <n v="460.23276800000002"/>
  </r>
  <r>
    <n v="967244"/>
    <x v="9"/>
    <x v="21"/>
    <x v="3"/>
    <x v="2"/>
    <n v="0"/>
    <n v="429.87193200000002"/>
    <n v="460.23276800000002"/>
    <n v="448.26671599999997"/>
    <n v="429.87193200000002"/>
  </r>
  <r>
    <n v="967245"/>
    <x v="9"/>
    <x v="21"/>
    <x v="3"/>
    <x v="3"/>
    <n v="2867.1256720000001"/>
    <n v="0"/>
    <n v="3205.6188229999998"/>
    <n v="3014.5639409999999"/>
    <n v="2867.1256720000001"/>
  </r>
  <r>
    <n v="967246"/>
    <x v="9"/>
    <x v="22"/>
    <x v="0"/>
    <x v="0"/>
    <n v="995065.82493999996"/>
    <n v="0"/>
    <n v="1345437.09"/>
    <n v="998717.95190700004"/>
    <n v="995065.82493999996"/>
  </r>
  <r>
    <n v="967247"/>
    <x v="9"/>
    <x v="22"/>
    <x v="0"/>
    <x v="1"/>
    <n v="911880.32389"/>
    <n v="0"/>
    <n v="995065.82493999996"/>
    <n v="913868.45362499997"/>
    <n v="911880.32389"/>
  </r>
  <r>
    <n v="967248"/>
    <x v="9"/>
    <x v="22"/>
    <x v="0"/>
    <x v="2"/>
    <n v="794372.691674"/>
    <n v="2294.4012280000002"/>
    <n v="911880.32389"/>
    <n v="802545.87305599998"/>
    <n v="796667.09290199995"/>
  </r>
  <r>
    <n v="967249"/>
    <x v="9"/>
    <x v="22"/>
    <x v="0"/>
    <x v="3"/>
    <n v="996710.21487799997"/>
    <n v="0"/>
    <n v="1345437.09"/>
    <n v="998717.95190700004"/>
    <n v="996710.21487799997"/>
  </r>
  <r>
    <n v="967250"/>
    <x v="9"/>
    <x v="22"/>
    <x v="1"/>
    <x v="0"/>
    <n v="232057.78195599999"/>
    <n v="0"/>
    <n v="289066.33439999999"/>
    <n v="234779.67679999999"/>
    <n v="232057.78195599999"/>
  </r>
  <r>
    <n v="967251"/>
    <x v="9"/>
    <x v="22"/>
    <x v="1"/>
    <x v="1"/>
    <n v="217435.87902399999"/>
    <n v="0"/>
    <n v="232057.78195599999"/>
    <n v="218668.047937"/>
    <n v="217435.87902399999"/>
  </r>
  <r>
    <n v="967252"/>
    <x v="9"/>
    <x v="22"/>
    <x v="1"/>
    <x v="2"/>
    <n v="159929.33751400001"/>
    <n v="19904.849925999999"/>
    <n v="217435.87902399999"/>
    <n v="198888.598543"/>
    <n v="179834.18744000001"/>
  </r>
  <r>
    <n v="967253"/>
    <x v="9"/>
    <x v="22"/>
    <x v="1"/>
    <x v="3"/>
    <n v="641722.34105499997"/>
    <n v="0"/>
    <n v="794372.691674"/>
    <n v="645189.50017799996"/>
    <n v="641722.34105499997"/>
  </r>
  <r>
    <n v="967254"/>
    <x v="9"/>
    <x v="22"/>
    <x v="2"/>
    <x v="0"/>
    <n v="71743.621989000007"/>
    <n v="0"/>
    <n v="97465.972500000003"/>
    <n v="85565.377257999993"/>
    <n v="71743.621989000007"/>
  </r>
  <r>
    <n v="967255"/>
    <x v="9"/>
    <x v="22"/>
    <x v="2"/>
    <x v="1"/>
    <n v="63708.654175999996"/>
    <n v="0"/>
    <n v="71743.621989000007"/>
    <n v="69124.979785999996"/>
    <n v="63708.654175999996"/>
  </r>
  <r>
    <n v="967256"/>
    <x v="9"/>
    <x v="22"/>
    <x v="2"/>
    <x v="2"/>
    <n v="23989.405402"/>
    <n v="26462.893957"/>
    <n v="63708.654175999996"/>
    <n v="60249.274254000004"/>
    <n v="50452.299358999997"/>
  </r>
  <r>
    <n v="967257"/>
    <x v="9"/>
    <x v="22"/>
    <x v="2"/>
    <x v="3"/>
    <n v="135373.36220199999"/>
    <n v="0"/>
    <n v="159929.33751400001"/>
    <n v="140401.96540300001"/>
    <n v="135373.36220199999"/>
  </r>
  <r>
    <n v="967258"/>
    <x v="9"/>
    <x v="22"/>
    <x v="3"/>
    <x v="0"/>
    <n v="4101.1161869999996"/>
    <n v="0"/>
    <n v="5169.2379000000001"/>
    <n v="4861.1513210000003"/>
    <n v="4101.1161869999996"/>
  </r>
  <r>
    <n v="967259"/>
    <x v="9"/>
    <x v="22"/>
    <x v="3"/>
    <x v="1"/>
    <n v="3679.32503"/>
    <n v="0"/>
    <n v="4101.1161869999996"/>
    <n v="4029.7567650000001"/>
    <n v="3679.32503"/>
  </r>
  <r>
    <n v="967260"/>
    <x v="9"/>
    <x v="22"/>
    <x v="3"/>
    <x v="2"/>
    <n v="0"/>
    <n v="3213.3786239999999"/>
    <n v="3679.32503"/>
    <n v="3583.6625789999998"/>
    <n v="3213.3786239999999"/>
  </r>
  <r>
    <n v="967261"/>
    <x v="9"/>
    <x v="22"/>
    <x v="3"/>
    <x v="3"/>
    <n v="21456.275339"/>
    <n v="0"/>
    <n v="23989.405402"/>
    <n v="22559.636839999999"/>
    <n v="21456.275339"/>
  </r>
  <r>
    <n v="967262"/>
    <x v="9"/>
    <x v="23"/>
    <x v="0"/>
    <x v="0"/>
    <n v="274.29825899999997"/>
    <n v="0"/>
    <n v="369.52480000000003"/>
    <n v="274.29825899999997"/>
    <n v="274.29825899999997"/>
  </r>
  <r>
    <n v="967263"/>
    <x v="9"/>
    <x v="23"/>
    <x v="0"/>
    <x v="1"/>
    <n v="251.559741"/>
    <n v="0"/>
    <n v="274.29825899999997"/>
    <n v="251.91552100000001"/>
    <n v="251.559741"/>
  </r>
  <r>
    <n v="967264"/>
    <x v="9"/>
    <x v="23"/>
    <x v="0"/>
    <x v="2"/>
    <n v="217.64416299999999"/>
    <n v="1.3998489999999999"/>
    <n v="251.559741"/>
    <n v="221.397728"/>
    <n v="219.04401200000001"/>
  </r>
  <r>
    <n v="967265"/>
    <x v="9"/>
    <x v="23"/>
    <x v="0"/>
    <x v="3"/>
    <n v="274.29825899999997"/>
    <n v="0"/>
    <n v="369.52480000000003"/>
    <n v="274.29825899999997"/>
    <n v="274.29825899999997"/>
  </r>
  <r>
    <n v="967266"/>
    <x v="9"/>
    <x v="23"/>
    <x v="1"/>
    <x v="0"/>
    <n v="163.478002"/>
    <n v="0"/>
    <n v="202.14150000000001"/>
    <n v="164.179326"/>
    <n v="163.478002"/>
  </r>
  <r>
    <n v="967267"/>
    <x v="9"/>
    <x v="23"/>
    <x v="1"/>
    <x v="1"/>
    <n v="149.832413"/>
    <n v="0"/>
    <n v="163.478002"/>
    <n v="154.045321"/>
    <n v="149.832413"/>
  </r>
  <r>
    <n v="967268"/>
    <x v="9"/>
    <x v="23"/>
    <x v="1"/>
    <x v="2"/>
    <n v="112.17439299999999"/>
    <n v="12.258673"/>
    <n v="149.832413"/>
    <n v="137.05170799999999"/>
    <n v="124.433066"/>
  </r>
  <r>
    <n v="967269"/>
    <x v="9"/>
    <x v="23"/>
    <x v="1"/>
    <x v="3"/>
    <n v="176.28943599999999"/>
    <n v="0"/>
    <n v="217.64416299999999"/>
    <n v="176.770589"/>
    <n v="176.28943599999999"/>
  </r>
  <r>
    <n v="967270"/>
    <x v="9"/>
    <x v="23"/>
    <x v="2"/>
    <x v="0"/>
    <n v="19.861236999999999"/>
    <n v="0"/>
    <n v="23.420999999999999"/>
    <n v="20.561295999999999"/>
    <n v="19.861236999999999"/>
  </r>
  <r>
    <n v="967271"/>
    <x v="9"/>
    <x v="23"/>
    <x v="2"/>
    <x v="1"/>
    <n v="17.578185000000001"/>
    <n v="0"/>
    <n v="19.861236999999999"/>
    <n v="19.136302000000001"/>
    <n v="17.578185000000001"/>
  </r>
  <r>
    <n v="967272"/>
    <x v="9"/>
    <x v="23"/>
    <x v="2"/>
    <x v="2"/>
    <n v="6.3208299999999999"/>
    <n v="6.0785910000000003"/>
    <n v="17.578185000000001"/>
    <n v="16.62369"/>
    <n v="12.399421"/>
  </r>
  <r>
    <n v="967273"/>
    <x v="9"/>
    <x v="23"/>
    <x v="2"/>
    <x v="3"/>
    <n v="97.104359000000002"/>
    <n v="0"/>
    <n v="112.17439299999999"/>
    <n v="98.477900000000005"/>
    <n v="97.104359000000002"/>
  </r>
  <r>
    <n v="967274"/>
    <x v="9"/>
    <x v="23"/>
    <x v="3"/>
    <x v="0"/>
    <n v="2.447508"/>
    <n v="0"/>
    <n v="3.0503999999999998"/>
    <n v="2.8685960000000001"/>
    <n v="2.447508"/>
  </r>
  <r>
    <n v="967275"/>
    <x v="9"/>
    <x v="23"/>
    <x v="3"/>
    <x v="1"/>
    <n v="2.0771480000000002"/>
    <n v="0"/>
    <n v="2.447508"/>
    <n v="2.404922"/>
    <n v="2.0771480000000002"/>
  </r>
  <r>
    <n v="967276"/>
    <x v="9"/>
    <x v="23"/>
    <x v="3"/>
    <x v="2"/>
    <n v="0"/>
    <n v="1.9984059999999999"/>
    <n v="2.0771480000000002"/>
    <n v="2.023142"/>
    <n v="1.9984059999999999"/>
  </r>
  <r>
    <n v="967277"/>
    <x v="9"/>
    <x v="23"/>
    <x v="3"/>
    <x v="3"/>
    <n v="5.0475750000000001"/>
    <n v="0"/>
    <n v="6.3208299999999999"/>
    <n v="5.9441090000000001"/>
    <n v="5.0475750000000001"/>
  </r>
  <r>
    <n v="967278"/>
    <x v="9"/>
    <x v="24"/>
    <x v="0"/>
    <x v="0"/>
    <n v="6590.6846939999996"/>
    <n v="0"/>
    <n v="8878.7345999999998"/>
    <n v="6590.6846939999996"/>
    <n v="6590.6846939999996"/>
  </r>
  <r>
    <n v="967279"/>
    <x v="9"/>
    <x v="24"/>
    <x v="0"/>
    <x v="1"/>
    <n v="6044.3363330000002"/>
    <n v="0"/>
    <n v="6590.6846939999996"/>
    <n v="6052.8848230000003"/>
    <n v="6044.3363330000002"/>
  </r>
  <r>
    <n v="967280"/>
    <x v="9"/>
    <x v="24"/>
    <x v="0"/>
    <x v="2"/>
    <n v="5229.4318579999999"/>
    <n v="33.634785000000001"/>
    <n v="6044.3363330000002"/>
    <n v="5319.6204070000003"/>
    <n v="5263.0666440000005"/>
  </r>
  <r>
    <n v="967281"/>
    <x v="9"/>
    <x v="24"/>
    <x v="0"/>
    <x v="3"/>
    <n v="6590.6846939999996"/>
    <n v="0"/>
    <n v="8878.7345999999998"/>
    <n v="6590.6846939999996"/>
    <n v="6590.6846939999996"/>
  </r>
  <r>
    <n v="967282"/>
    <x v="9"/>
    <x v="24"/>
    <x v="1"/>
    <x v="0"/>
    <n v="108.98533500000001"/>
    <n v="0"/>
    <n v="134.761"/>
    <n v="109.452884"/>
    <n v="108.98533500000001"/>
  </r>
  <r>
    <n v="967283"/>
    <x v="9"/>
    <x v="24"/>
    <x v="1"/>
    <x v="1"/>
    <n v="99.888274999999993"/>
    <n v="0"/>
    <n v="108.98533500000001"/>
    <n v="102.696881"/>
    <n v="99.888274999999993"/>
  </r>
  <r>
    <n v="967284"/>
    <x v="9"/>
    <x v="24"/>
    <x v="1"/>
    <x v="2"/>
    <n v="74.748168000000007"/>
    <n v="8.1686499999999995"/>
    <n v="99.888274999999993"/>
    <n v="91.367805000000004"/>
    <n v="82.916816999999995"/>
  </r>
  <r>
    <n v="967285"/>
    <x v="9"/>
    <x v="24"/>
    <x v="1"/>
    <x v="3"/>
    <n v="4235.7836799999995"/>
    <n v="0"/>
    <n v="5229.4318579999999"/>
    <n v="4247.3445549999997"/>
    <n v="4235.7836799999995"/>
  </r>
  <r>
    <n v="967286"/>
    <x v="9"/>
    <x v="24"/>
    <x v="2"/>
    <x v="0"/>
    <n v="823.25721999999996"/>
    <n v="0"/>
    <n v="970.81100000000004"/>
    <n v="852.27497700000004"/>
    <n v="823.25721999999996"/>
  </r>
  <r>
    <n v="967287"/>
    <x v="9"/>
    <x v="24"/>
    <x v="2"/>
    <x v="1"/>
    <n v="728.62369699999999"/>
    <n v="0"/>
    <n v="823.25721999999996"/>
    <n v="793.20833200000004"/>
    <n v="728.62369699999999"/>
  </r>
  <r>
    <n v="967288"/>
    <x v="9"/>
    <x v="24"/>
    <x v="2"/>
    <x v="2"/>
    <n v="255.27485100000001"/>
    <n v="245.491715"/>
    <n v="728.62369699999999"/>
    <n v="689.05943000000002"/>
    <n v="500.76656600000001"/>
  </r>
  <r>
    <n v="967289"/>
    <x v="9"/>
    <x v="24"/>
    <x v="2"/>
    <x v="3"/>
    <n v="64.706148999999996"/>
    <n v="0"/>
    <n v="74.748168000000007"/>
    <n v="65.621415999999996"/>
    <n v="64.706148999999996"/>
  </r>
  <r>
    <n v="967290"/>
    <x v="9"/>
    <x v="24"/>
    <x v="3"/>
    <x v="0"/>
    <n v="144.562172"/>
    <n v="0"/>
    <n v="180.172"/>
    <n v="169.43374900000001"/>
    <n v="144.562172"/>
  </r>
  <r>
    <n v="967291"/>
    <x v="9"/>
    <x v="24"/>
    <x v="3"/>
    <x v="1"/>
    <n v="122.686835"/>
    <n v="0"/>
    <n v="144.562172"/>
    <n v="142.04678999999999"/>
    <n v="122.686835"/>
  </r>
  <r>
    <n v="967292"/>
    <x v="9"/>
    <x v="24"/>
    <x v="3"/>
    <x v="2"/>
    <n v="0"/>
    <n v="118.035916"/>
    <n v="122.686835"/>
    <n v="119.496977"/>
    <n v="118.035916"/>
  </r>
  <r>
    <n v="967293"/>
    <x v="9"/>
    <x v="24"/>
    <x v="3"/>
    <x v="3"/>
    <n v="203.85281900000001"/>
    <n v="0"/>
    <n v="255.27485100000001"/>
    <n v="240.06047000000001"/>
    <n v="203.85281900000001"/>
  </r>
  <r>
    <n v="967294"/>
    <x v="9"/>
    <x v="25"/>
    <x v="0"/>
    <x v="0"/>
    <n v="10089.055665"/>
    <n v="0"/>
    <n v="13633.107"/>
    <n v="10119.855326000001"/>
    <n v="10089.055665"/>
  </r>
  <r>
    <n v="967295"/>
    <x v="9"/>
    <x v="25"/>
    <x v="0"/>
    <x v="1"/>
    <n v="9258.0879189999996"/>
    <n v="0"/>
    <n v="10089.055665"/>
    <n v="9265.7887229999997"/>
    <n v="9258.0879189999996"/>
  </r>
  <r>
    <n v="967296"/>
    <x v="9"/>
    <x v="25"/>
    <x v="0"/>
    <x v="2"/>
    <n v="7654.7016720000001"/>
    <n v="436.79458499999998"/>
    <n v="9258.0879189999996"/>
    <n v="8148.0431779999999"/>
    <n v="8091.4962569999998"/>
  </r>
  <r>
    <n v="967297"/>
    <x v="9"/>
    <x v="25"/>
    <x v="0"/>
    <x v="3"/>
    <n v="10096.09996"/>
    <n v="0"/>
    <n v="13633.107"/>
    <n v="10119.855326000001"/>
    <n v="10096.09996"/>
  </r>
  <r>
    <n v="967298"/>
    <x v="9"/>
    <x v="25"/>
    <x v="1"/>
    <x v="0"/>
    <n v="1801.2237150000001"/>
    <n v="0"/>
    <n v="2231.6842499999998"/>
    <n v="1812.573948"/>
    <n v="1801.2237150000001"/>
  </r>
  <r>
    <n v="967299"/>
    <x v="9"/>
    <x v="25"/>
    <x v="1"/>
    <x v="1"/>
    <n v="1693.065883"/>
    <n v="0"/>
    <n v="1801.2237150000001"/>
    <n v="1697.2931060000001"/>
    <n v="1693.065883"/>
  </r>
  <r>
    <n v="967300"/>
    <x v="9"/>
    <x v="25"/>
    <x v="1"/>
    <x v="2"/>
    <n v="1108.501154"/>
    <n v="427.15918900000003"/>
    <n v="1693.065883"/>
    <n v="1548.647363"/>
    <n v="1535.6603419999999"/>
  </r>
  <r>
    <n v="967301"/>
    <x v="9"/>
    <x v="25"/>
    <x v="1"/>
    <x v="3"/>
    <n v="6191.7567920000001"/>
    <n v="0"/>
    <n v="7654.7016720000001"/>
    <n v="6217.148698"/>
    <n v="6191.7567920000001"/>
  </r>
  <r>
    <n v="967302"/>
    <x v="9"/>
    <x v="25"/>
    <x v="2"/>
    <x v="0"/>
    <n v="608.98343"/>
    <n v="0"/>
    <n v="830.65449999999998"/>
    <n v="729.23158599999999"/>
    <n v="608.98343"/>
  </r>
  <r>
    <n v="967303"/>
    <x v="9"/>
    <x v="25"/>
    <x v="2"/>
    <x v="1"/>
    <n v="576.273866"/>
    <n v="0"/>
    <n v="608.98343"/>
    <n v="586.75553500000001"/>
    <n v="576.273866"/>
  </r>
  <r>
    <n v="967304"/>
    <x v="9"/>
    <x v="25"/>
    <x v="2"/>
    <x v="2"/>
    <n v="59.115493000000001"/>
    <n v="480.79156699999999"/>
    <n v="576.273866"/>
    <n v="544.98219500000005"/>
    <n v="539.90706"/>
  </r>
  <r>
    <n v="967305"/>
    <x v="9"/>
    <x v="25"/>
    <x v="2"/>
    <x v="3"/>
    <n v="953.29274599999997"/>
    <n v="0"/>
    <n v="1108.501154"/>
    <n v="973.15316299999995"/>
    <n v="953.29274599999997"/>
  </r>
  <r>
    <n v="967306"/>
    <x v="9"/>
    <x v="25"/>
    <x v="3"/>
    <x v="0"/>
    <n v="113.964844"/>
    <n v="0"/>
    <n v="195.48339999999999"/>
    <n v="183.83258900000001"/>
    <n v="113.964844"/>
  </r>
  <r>
    <n v="967307"/>
    <x v="9"/>
    <x v="25"/>
    <x v="3"/>
    <x v="1"/>
    <n v="111.910225"/>
    <n v="0"/>
    <n v="113.964844"/>
    <n v="111.98185599999999"/>
    <n v="111.910225"/>
  </r>
  <r>
    <n v="967308"/>
    <x v="9"/>
    <x v="25"/>
    <x v="3"/>
    <x v="2"/>
    <n v="0"/>
    <n v="108.99994"/>
    <n v="111.910225"/>
    <n v="109.000559"/>
    <n v="108.99994"/>
  </r>
  <r>
    <n v="967309"/>
    <x v="9"/>
    <x v="25"/>
    <x v="3"/>
    <x v="3"/>
    <n v="55.389785000000003"/>
    <n v="0"/>
    <n v="59.115493000000001"/>
    <n v="55.592210000000001"/>
    <n v="55.389785000000003"/>
  </r>
  <r>
    <n v="967310"/>
    <x v="9"/>
    <x v="26"/>
    <x v="0"/>
    <x v="0"/>
    <n v="54515.789476999998"/>
    <n v="0"/>
    <n v="73722.174400000004"/>
    <n v="54723.970056999999"/>
    <n v="54515.789476999998"/>
  </r>
  <r>
    <n v="967311"/>
    <x v="9"/>
    <x v="26"/>
    <x v="0"/>
    <x v="1"/>
    <n v="49944.768386000003"/>
    <n v="0"/>
    <n v="54515.789476999998"/>
    <n v="50067.301055000004"/>
    <n v="49944.768386000003"/>
  </r>
  <r>
    <n v="967312"/>
    <x v="9"/>
    <x v="26"/>
    <x v="0"/>
    <x v="2"/>
    <n v="42551.407578999999"/>
    <n v="1067.200341"/>
    <n v="49944.768386000003"/>
    <n v="43956.390656000003"/>
    <n v="43618.607920000002"/>
  </r>
  <r>
    <n v="967313"/>
    <x v="9"/>
    <x v="26"/>
    <x v="0"/>
    <x v="3"/>
    <n v="54558.092306999999"/>
    <n v="0"/>
    <n v="73722.174400000004"/>
    <n v="54723.970056999999"/>
    <n v="54558.092306999999"/>
  </r>
  <r>
    <n v="967314"/>
    <x v="9"/>
    <x v="26"/>
    <x v="1"/>
    <x v="0"/>
    <n v="241767.09891199999"/>
    <n v="0"/>
    <n v="310406.54460000002"/>
    <n v="252112.19552400001"/>
    <n v="241767.09891199999"/>
  </r>
  <r>
    <n v="967315"/>
    <x v="9"/>
    <x v="26"/>
    <x v="1"/>
    <x v="1"/>
    <n v="221326.065317"/>
    <n v="0"/>
    <n v="241767.09891199999"/>
    <n v="227817.13730500001"/>
    <n v="221326.065317"/>
  </r>
  <r>
    <n v="967316"/>
    <x v="9"/>
    <x v="26"/>
    <x v="1"/>
    <x v="2"/>
    <n v="153930.018912"/>
    <n v="33293.267327000001"/>
    <n v="221326.065317"/>
    <n v="202446.95194599999"/>
    <n v="187223.28623900001"/>
  </r>
  <r>
    <n v="967317"/>
    <x v="9"/>
    <x v="26"/>
    <x v="1"/>
    <x v="3"/>
    <n v="33446.773535"/>
    <n v="0"/>
    <n v="42551.407578999999"/>
    <n v="34560.253235999997"/>
    <n v="33446.773535"/>
  </r>
  <r>
    <n v="967318"/>
    <x v="9"/>
    <x v="26"/>
    <x v="2"/>
    <x v="0"/>
    <n v="36554.233026000002"/>
    <n v="0"/>
    <n v="44944.529199999997"/>
    <n v="39456.802185"/>
    <n v="36554.233026000002"/>
  </r>
  <r>
    <n v="967319"/>
    <x v="9"/>
    <x v="26"/>
    <x v="2"/>
    <x v="1"/>
    <n v="31771.556187999999"/>
    <n v="0"/>
    <n v="36554.233026000002"/>
    <n v="35220.003520999999"/>
    <n v="31771.556187999999"/>
  </r>
  <r>
    <n v="967320"/>
    <x v="9"/>
    <x v="26"/>
    <x v="2"/>
    <x v="2"/>
    <n v="5796.5763020000004"/>
    <n v="16749.370800000001"/>
    <n v="31771.556187999999"/>
    <n v="30046.360687"/>
    <n v="22545.947101999998"/>
  </r>
  <r>
    <n v="967321"/>
    <x v="9"/>
    <x v="26"/>
    <x v="2"/>
    <x v="3"/>
    <n v="130942.792177"/>
    <n v="0"/>
    <n v="153930.018912"/>
    <n v="135135.16360299999"/>
    <n v="130942.792177"/>
  </r>
  <r>
    <n v="967322"/>
    <x v="9"/>
    <x v="26"/>
    <x v="3"/>
    <x v="0"/>
    <n v="2499.1992879999998"/>
    <n v="0"/>
    <n v="2657.712"/>
    <n v="2499.3123650000002"/>
    <n v="2499.1992879999998"/>
  </r>
  <r>
    <n v="967323"/>
    <x v="9"/>
    <x v="26"/>
    <x v="3"/>
    <x v="1"/>
    <n v="2351.595538"/>
    <n v="0"/>
    <n v="2499.1992879999998"/>
    <n v="2455.7132200000001"/>
    <n v="2351.595538"/>
  </r>
  <r>
    <n v="967324"/>
    <x v="9"/>
    <x v="26"/>
    <x v="3"/>
    <x v="2"/>
    <n v="0"/>
    <n v="2124.127512"/>
    <n v="2351.595538"/>
    <n v="2290.4540539999998"/>
    <n v="2124.127512"/>
  </r>
  <r>
    <n v="967325"/>
    <x v="9"/>
    <x v="26"/>
    <x v="3"/>
    <x v="3"/>
    <n v="5403.3922220000004"/>
    <n v="0"/>
    <n v="5796.5763020000004"/>
    <n v="5451.1003540000002"/>
    <n v="5403.3922220000004"/>
  </r>
  <r>
    <n v="967326"/>
    <x v="9"/>
    <x v="27"/>
    <x v="0"/>
    <x v="0"/>
    <n v="2198.6554409999999"/>
    <n v="0"/>
    <n v="2973.2608"/>
    <n v="2207.0514920000001"/>
    <n v="2198.6554409999999"/>
  </r>
  <r>
    <n v="967327"/>
    <x v="9"/>
    <x v="27"/>
    <x v="0"/>
    <x v="1"/>
    <n v="2014.3033379999999"/>
    <n v="0"/>
    <n v="2198.6554409999999"/>
    <n v="2019.2451570000001"/>
    <n v="2014.3033379999999"/>
  </r>
  <r>
    <n v="967328"/>
    <x v="9"/>
    <x v="27"/>
    <x v="0"/>
    <x v="2"/>
    <n v="1716.1245329999999"/>
    <n v="43.040849000000001"/>
    <n v="2014.3033379999999"/>
    <n v="1772.788368"/>
    <n v="1759.1653819999999"/>
  </r>
  <r>
    <n v="967329"/>
    <x v="9"/>
    <x v="27"/>
    <x v="0"/>
    <x v="3"/>
    <n v="2200.3615399999999"/>
    <n v="0"/>
    <n v="2973.2608"/>
    <n v="2207.0514920000001"/>
    <n v="2200.3615399999999"/>
  </r>
  <r>
    <n v="967330"/>
    <x v="9"/>
    <x v="27"/>
    <x v="1"/>
    <x v="0"/>
    <n v="29041.256584999999"/>
    <n v="0"/>
    <n v="37286.281499999997"/>
    <n v="30283.917834"/>
    <n v="29041.256584999999"/>
  </r>
  <r>
    <n v="967331"/>
    <x v="9"/>
    <x v="27"/>
    <x v="1"/>
    <x v="1"/>
    <n v="26585.86334"/>
    <n v="0"/>
    <n v="29041.256584999999"/>
    <n v="27365.576079999999"/>
    <n v="26585.86334"/>
  </r>
  <r>
    <n v="967332"/>
    <x v="9"/>
    <x v="27"/>
    <x v="1"/>
    <x v="2"/>
    <n v="18451.062129999998"/>
    <n v="3990.749487"/>
    <n v="26585.86334"/>
    <n v="24318.089197000001"/>
    <n v="22441.811615999999"/>
  </r>
  <r>
    <n v="967333"/>
    <x v="9"/>
    <x v="27"/>
    <x v="1"/>
    <x v="3"/>
    <n v="1346.0188760000001"/>
    <n v="0"/>
    <n v="1716.1245329999999"/>
    <n v="1393.836346"/>
    <n v="1346.0188760000001"/>
  </r>
  <r>
    <n v="967334"/>
    <x v="9"/>
    <x v="27"/>
    <x v="2"/>
    <x v="0"/>
    <n v="4386.8694800000003"/>
    <n v="0"/>
    <n v="5393.7879999999996"/>
    <n v="4735.2064849999997"/>
    <n v="4386.8694800000003"/>
  </r>
  <r>
    <n v="967335"/>
    <x v="9"/>
    <x v="27"/>
    <x v="2"/>
    <x v="1"/>
    <n v="3812.9009590000001"/>
    <n v="0"/>
    <n v="4386.8694800000003"/>
    <n v="4226.7487440000004"/>
    <n v="3812.9009590000001"/>
  </r>
  <r>
    <n v="967336"/>
    <x v="9"/>
    <x v="27"/>
    <x v="2"/>
    <x v="2"/>
    <n v="694.77824199999998"/>
    <n v="2007.5813370000001"/>
    <n v="3812.9009590000001"/>
    <n v="3605.8604369999998"/>
    <n v="2702.3595799999998"/>
  </r>
  <r>
    <n v="967337"/>
    <x v="9"/>
    <x v="27"/>
    <x v="2"/>
    <x v="3"/>
    <n v="15695.662295"/>
    <n v="0"/>
    <n v="18451.062129999998"/>
    <n v="16198.187443999999"/>
    <n v="15695.662295"/>
  </r>
  <r>
    <n v="967338"/>
    <x v="9"/>
    <x v="27"/>
    <x v="3"/>
    <x v="0"/>
    <n v="304.63067799999999"/>
    <n v="0"/>
    <n v="323.952"/>
    <n v="304.64446099999998"/>
    <n v="304.63067799999999"/>
  </r>
  <r>
    <n v="967339"/>
    <x v="9"/>
    <x v="27"/>
    <x v="3"/>
    <x v="1"/>
    <n v="286.63906300000002"/>
    <n v="0"/>
    <n v="304.63067799999999"/>
    <n v="299.33010400000001"/>
    <n v="286.63906300000002"/>
  </r>
  <r>
    <n v="967340"/>
    <x v="9"/>
    <x v="27"/>
    <x v="3"/>
    <x v="2"/>
    <n v="0"/>
    <n v="255.01320100000001"/>
    <n v="286.63906300000002"/>
    <n v="279.18644799999998"/>
    <n v="255.01320100000001"/>
  </r>
  <r>
    <n v="967341"/>
    <x v="9"/>
    <x v="27"/>
    <x v="3"/>
    <x v="3"/>
    <n v="647.65115700000001"/>
    <n v="0"/>
    <n v="694.77824199999998"/>
    <n v="653.36945900000001"/>
    <n v="647.65115700000001"/>
  </r>
  <r>
    <n v="967342"/>
    <x v="9"/>
    <x v="70"/>
    <x v="0"/>
    <x v="0"/>
    <n v="3341.3959009999999"/>
    <n v="0"/>
    <n v="4501.4089999999997"/>
    <n v="3341.3959009999999"/>
    <n v="3341.3959009999999"/>
  </r>
  <r>
    <n v="967343"/>
    <x v="9"/>
    <x v="70"/>
    <x v="0"/>
    <x v="1"/>
    <n v="3064.7013959999999"/>
    <n v="0"/>
    <n v="3341.3959009999999"/>
    <n v="3068.737995"/>
    <n v="3064.7013959999999"/>
  </r>
  <r>
    <n v="967344"/>
    <x v="9"/>
    <x v="70"/>
    <x v="0"/>
    <x v="2"/>
    <n v="2609.8471930000001"/>
    <n v="65.302408"/>
    <n v="3064.7013959999999"/>
    <n v="2697.2436980000002"/>
    <n v="2675.1496010000001"/>
  </r>
  <r>
    <n v="967345"/>
    <x v="9"/>
    <x v="70"/>
    <x v="0"/>
    <x v="3"/>
    <n v="3341.3959009999999"/>
    <n v="0"/>
    <n v="4501.4089999999997"/>
    <n v="3341.3959009999999"/>
    <n v="3341.3959009999999"/>
  </r>
  <r>
    <n v="967346"/>
    <x v="9"/>
    <x v="70"/>
    <x v="1"/>
    <x v="0"/>
    <n v="2561.7639829999998"/>
    <n v="0"/>
    <n v="3174.4068000000002"/>
    <n v="2578.2532030000002"/>
    <n v="2561.7639829999998"/>
  </r>
  <r>
    <n v="967347"/>
    <x v="9"/>
    <x v="70"/>
    <x v="1"/>
    <x v="1"/>
    <n v="2411.3274940000001"/>
    <n v="0"/>
    <n v="2561.7639829999998"/>
    <n v="2413.9502010000001"/>
    <n v="2411.3274940000001"/>
  </r>
  <r>
    <n v="967348"/>
    <x v="9"/>
    <x v="70"/>
    <x v="1"/>
    <x v="2"/>
    <n v="2031.1295720000001"/>
    <n v="159.111391"/>
    <n v="2411.3274940000001"/>
    <n v="2205.641259"/>
    <n v="2190.2409630000002"/>
  </r>
  <r>
    <n v="967349"/>
    <x v="9"/>
    <x v="70"/>
    <x v="1"/>
    <x v="3"/>
    <n v="2108.4561269999999"/>
    <n v="0"/>
    <n v="2609.8471930000001"/>
    <n v="2119.7178899999999"/>
    <n v="2108.4561269999999"/>
  </r>
  <r>
    <n v="967350"/>
    <x v="9"/>
    <x v="70"/>
    <x v="2"/>
    <x v="0"/>
    <n v="689.05783299999996"/>
    <n v="0"/>
    <n v="921.35680000000002"/>
    <n v="808.85913500000004"/>
    <n v="689.05783299999996"/>
  </r>
  <r>
    <n v="967351"/>
    <x v="9"/>
    <x v="70"/>
    <x v="2"/>
    <x v="1"/>
    <n v="639.53369799999996"/>
    <n v="0"/>
    <n v="689.05783299999996"/>
    <n v="663.90722200000005"/>
    <n v="639.53369799999996"/>
  </r>
  <r>
    <n v="967352"/>
    <x v="9"/>
    <x v="70"/>
    <x v="2"/>
    <x v="2"/>
    <n v="147.61427800000001"/>
    <n v="417.180004"/>
    <n v="639.53369799999996"/>
    <n v="604.80701799999997"/>
    <n v="564.79428199999995"/>
  </r>
  <r>
    <n v="967353"/>
    <x v="9"/>
    <x v="70"/>
    <x v="2"/>
    <x v="3"/>
    <n v="1666.740652"/>
    <n v="0"/>
    <n v="2031.1295720000001"/>
    <n v="1783.1286520000001"/>
    <n v="1666.740652"/>
  </r>
  <r>
    <n v="967354"/>
    <x v="9"/>
    <x v="70"/>
    <x v="3"/>
    <x v="0"/>
    <n v="687.11217699999997"/>
    <n v="0"/>
    <n v="1080.9688000000001"/>
    <n v="1016.54306"/>
    <n v="687.11217699999997"/>
  </r>
  <r>
    <n v="967355"/>
    <x v="9"/>
    <x v="70"/>
    <x v="3"/>
    <x v="1"/>
    <n v="173.610049"/>
    <n v="0"/>
    <n v="687.11217699999997"/>
    <n v="675.15642500000001"/>
    <n v="173.610049"/>
  </r>
  <r>
    <n v="967356"/>
    <x v="9"/>
    <x v="70"/>
    <x v="3"/>
    <x v="2"/>
    <n v="0"/>
    <n v="169.01716500000001"/>
    <n v="173.610049"/>
    <n v="169.09618800000001"/>
    <n v="169.01716500000001"/>
  </r>
  <r>
    <n v="967357"/>
    <x v="9"/>
    <x v="70"/>
    <x v="3"/>
    <x v="3"/>
    <n v="132.31329400000001"/>
    <n v="0"/>
    <n v="147.61427800000001"/>
    <n v="138.81646699999999"/>
    <n v="132.31329400000001"/>
  </r>
  <r>
    <n v="967358"/>
    <x v="9"/>
    <x v="28"/>
    <x v="0"/>
    <x v="0"/>
    <n v="0.78305199999999997"/>
    <n v="0"/>
    <n v="1.0548999999999999"/>
    <n v="0.78305199999999997"/>
    <n v="0.78305199999999997"/>
  </r>
  <r>
    <n v="967359"/>
    <x v="9"/>
    <x v="28"/>
    <x v="0"/>
    <x v="1"/>
    <n v="0.71820899999999999"/>
    <n v="0"/>
    <n v="0.78305199999999997"/>
    <n v="0.71915499999999999"/>
    <n v="0.71820899999999999"/>
  </r>
  <r>
    <n v="967360"/>
    <x v="9"/>
    <x v="28"/>
    <x v="0"/>
    <x v="2"/>
    <n v="0.61161500000000002"/>
    <n v="1.5304E-2"/>
    <n v="0.71820899999999999"/>
    <n v="0.63209599999999999"/>
    <n v="0.62691799999999998"/>
  </r>
  <r>
    <n v="967361"/>
    <x v="9"/>
    <x v="28"/>
    <x v="0"/>
    <x v="3"/>
    <n v="0.78305199999999997"/>
    <n v="0"/>
    <n v="1.0548999999999999"/>
    <n v="0.78305199999999997"/>
    <n v="0.78305199999999997"/>
  </r>
  <r>
    <n v="967362"/>
    <x v="9"/>
    <x v="28"/>
    <x v="1"/>
    <x v="0"/>
    <n v="96.671600999999995"/>
    <n v="0"/>
    <n v="119.79049999999999"/>
    <n v="97.293844000000007"/>
    <n v="96.671600999999995"/>
  </r>
  <r>
    <n v="967363"/>
    <x v="9"/>
    <x v="28"/>
    <x v="1"/>
    <x v="1"/>
    <n v="90.994677999999993"/>
    <n v="0"/>
    <n v="96.671600999999995"/>
    <n v="91.093649999999997"/>
    <n v="90.994677999999993"/>
  </r>
  <r>
    <n v="967364"/>
    <x v="9"/>
    <x v="28"/>
    <x v="1"/>
    <x v="2"/>
    <n v="76.647400000000005"/>
    <n v="6.0042819999999999"/>
    <n v="90.994677999999993"/>
    <n v="83.232832000000002"/>
    <n v="82.651681999999994"/>
  </r>
  <r>
    <n v="967365"/>
    <x v="9"/>
    <x v="28"/>
    <x v="1"/>
    <x v="3"/>
    <n v="0.494114"/>
    <n v="0"/>
    <n v="0.61161500000000002"/>
    <n v="0.496753"/>
    <n v="0.494114"/>
  </r>
  <r>
    <n v="967366"/>
    <x v="9"/>
    <x v="28"/>
    <x v="2"/>
    <x v="0"/>
    <n v="26.443591000000001"/>
    <n v="0"/>
    <n v="35.358400000000003"/>
    <n v="31.041139000000001"/>
    <n v="26.443591000000001"/>
  </r>
  <r>
    <n v="967367"/>
    <x v="9"/>
    <x v="28"/>
    <x v="2"/>
    <x v="1"/>
    <n v="24.543030999999999"/>
    <n v="0"/>
    <n v="26.443591000000001"/>
    <n v="25.478400000000001"/>
    <n v="24.543030999999999"/>
  </r>
  <r>
    <n v="967368"/>
    <x v="9"/>
    <x v="28"/>
    <x v="2"/>
    <x v="2"/>
    <n v="5.664911"/>
    <n v="16.009886000000002"/>
    <n v="24.543030999999999"/>
    <n v="23.210343999999999"/>
    <n v="21.674797999999999"/>
  </r>
  <r>
    <n v="967369"/>
    <x v="9"/>
    <x v="28"/>
    <x v="2"/>
    <x v="3"/>
    <n v="62.896695000000001"/>
    <n v="0"/>
    <n v="76.647400000000005"/>
    <n v="67.288752000000002"/>
    <n v="62.896695000000001"/>
  </r>
  <r>
    <n v="967370"/>
    <x v="9"/>
    <x v="28"/>
    <x v="3"/>
    <x v="0"/>
    <n v="24.395537999999998"/>
    <n v="0"/>
    <n v="38.379199999999997"/>
    <n v="36.091799999999999"/>
    <n v="24.395537999999998"/>
  </r>
  <r>
    <n v="967371"/>
    <x v="9"/>
    <x v="28"/>
    <x v="3"/>
    <x v="1"/>
    <n v="6.1639290000000004"/>
    <n v="0"/>
    <n v="24.395537999999998"/>
    <n v="23.971056000000001"/>
    <n v="6.1639290000000004"/>
  </r>
  <r>
    <n v="967372"/>
    <x v="9"/>
    <x v="28"/>
    <x v="3"/>
    <x v="2"/>
    <n v="0"/>
    <n v="6.0008609999999996"/>
    <n v="6.1639290000000004"/>
    <n v="6.0036670000000001"/>
    <n v="6.0008609999999996"/>
  </r>
  <r>
    <n v="967373"/>
    <x v="9"/>
    <x v="28"/>
    <x v="3"/>
    <x v="3"/>
    <n v="5.0777140000000003"/>
    <n v="0"/>
    <n v="5.664911"/>
    <n v="5.3272830000000004"/>
    <n v="5.0777140000000003"/>
  </r>
  <r>
    <n v="967374"/>
    <x v="9"/>
    <x v="29"/>
    <x v="0"/>
    <x v="0"/>
    <n v="14302.295631999999"/>
    <n v="0"/>
    <n v="19307.387999999999"/>
    <n v="14331.874112"/>
    <n v="14302.295631999999"/>
  </r>
  <r>
    <n v="967375"/>
    <x v="9"/>
    <x v="29"/>
    <x v="0"/>
    <x v="1"/>
    <n v="13097.334158"/>
    <n v="0"/>
    <n v="14302.295631999999"/>
    <n v="13135.228308"/>
    <n v="13097.334158"/>
  </r>
  <r>
    <n v="967376"/>
    <x v="9"/>
    <x v="29"/>
    <x v="0"/>
    <x v="2"/>
    <n v="11395.184518"/>
    <n v="37.857087"/>
    <n v="13097.334158"/>
    <n v="11526.963793000001"/>
    <n v="11433.041605"/>
  </r>
  <r>
    <n v="967377"/>
    <x v="9"/>
    <x v="29"/>
    <x v="0"/>
    <x v="3"/>
    <n v="14313.377777"/>
    <n v="0"/>
    <n v="19307.387999999999"/>
    <n v="14331.874112"/>
    <n v="14313.377777"/>
  </r>
  <r>
    <n v="967378"/>
    <x v="9"/>
    <x v="29"/>
    <x v="1"/>
    <x v="0"/>
    <n v="12336.508182"/>
    <n v="0"/>
    <n v="15325.066999999999"/>
    <n v="12447.019417"/>
    <n v="12336.508182"/>
  </r>
  <r>
    <n v="967379"/>
    <x v="9"/>
    <x v="29"/>
    <x v="1"/>
    <x v="1"/>
    <n v="11253.988531000001"/>
    <n v="0"/>
    <n v="12336.508182"/>
    <n v="11624.69166"/>
    <n v="11253.988531000001"/>
  </r>
  <r>
    <n v="967380"/>
    <x v="9"/>
    <x v="29"/>
    <x v="1"/>
    <x v="2"/>
    <n v="9339.7126210000006"/>
    <n v="510.45073300000001"/>
    <n v="11253.988531000001"/>
    <n v="10294.023309"/>
    <n v="9850.1633540000003"/>
  </r>
  <r>
    <n v="967381"/>
    <x v="9"/>
    <x v="29"/>
    <x v="1"/>
    <x v="3"/>
    <n v="9225.5735359999999"/>
    <n v="0"/>
    <n v="11395.184518"/>
    <n v="9255.1688649999996"/>
    <n v="9225.5735359999999"/>
  </r>
  <r>
    <n v="967382"/>
    <x v="9"/>
    <x v="29"/>
    <x v="2"/>
    <x v="0"/>
    <n v="3145.8690539999998"/>
    <n v="0"/>
    <n v="4104.6719999999996"/>
    <n v="3603.4915489999998"/>
    <n v="3145.8690539999998"/>
  </r>
  <r>
    <n v="967383"/>
    <x v="9"/>
    <x v="29"/>
    <x v="2"/>
    <x v="1"/>
    <n v="2876.0695569999998"/>
    <n v="0"/>
    <n v="3145.8690539999998"/>
    <n v="3031.0448329999999"/>
    <n v="2876.0695569999998"/>
  </r>
  <r>
    <n v="967384"/>
    <x v="9"/>
    <x v="29"/>
    <x v="2"/>
    <x v="2"/>
    <n v="962.77876600000002"/>
    <n v="1620.0355950000001"/>
    <n v="2876.0695569999998"/>
    <n v="2719.8989799999999"/>
    <n v="2582.8143610000002"/>
  </r>
  <r>
    <n v="967385"/>
    <x v="9"/>
    <x v="29"/>
    <x v="2"/>
    <x v="3"/>
    <n v="7603.7345649999997"/>
    <n v="0"/>
    <n v="9339.7126210000006"/>
    <n v="8199.3337100000008"/>
    <n v="7603.7345649999997"/>
  </r>
  <r>
    <n v="967386"/>
    <x v="9"/>
    <x v="29"/>
    <x v="3"/>
    <x v="0"/>
    <n v="1038.032888"/>
    <n v="0"/>
    <n v="1285.3064999999999"/>
    <n v="1208.702233"/>
    <n v="1038.032888"/>
  </r>
  <r>
    <n v="967387"/>
    <x v="9"/>
    <x v="29"/>
    <x v="3"/>
    <x v="1"/>
    <n v="964.30015900000001"/>
    <n v="0"/>
    <n v="1038.032888"/>
    <n v="1019.9711160000001"/>
    <n v="964.30015900000001"/>
  </r>
  <r>
    <n v="967388"/>
    <x v="9"/>
    <x v="29"/>
    <x v="3"/>
    <x v="2"/>
    <n v="0"/>
    <n v="900.984422"/>
    <n v="964.30015900000001"/>
    <n v="939.22835499999997"/>
    <n v="900.984422"/>
  </r>
  <r>
    <n v="967389"/>
    <x v="9"/>
    <x v="29"/>
    <x v="3"/>
    <x v="3"/>
    <n v="823.84769300000005"/>
    <n v="0"/>
    <n v="962.77876600000002"/>
    <n v="905.39715200000001"/>
    <n v="823.84769300000005"/>
  </r>
  <r>
    <n v="967390"/>
    <x v="9"/>
    <x v="71"/>
    <x v="0"/>
    <x v="0"/>
    <n v="598.94539199999997"/>
    <n v="0"/>
    <n v="808.54650000000004"/>
    <n v="600.18406700000003"/>
    <n v="598.94539199999997"/>
  </r>
  <r>
    <n v="967391"/>
    <x v="9"/>
    <x v="71"/>
    <x v="0"/>
    <x v="1"/>
    <n v="548.48453300000006"/>
    <n v="0"/>
    <n v="598.94539199999997"/>
    <n v="550.07144800000003"/>
    <n v="548.48453300000006"/>
  </r>
  <r>
    <n v="967392"/>
    <x v="9"/>
    <x v="71"/>
    <x v="0"/>
    <x v="2"/>
    <n v="477.20264200000003"/>
    <n v="1.5853630000000001"/>
    <n v="548.48453300000006"/>
    <n v="482.72123800000003"/>
    <n v="478.788005"/>
  </r>
  <r>
    <n v="967393"/>
    <x v="9"/>
    <x v="71"/>
    <x v="0"/>
    <x v="3"/>
    <n v="599.40948500000002"/>
    <n v="0"/>
    <n v="808.54650000000004"/>
    <n v="600.18406700000003"/>
    <n v="599.40948500000002"/>
  </r>
  <r>
    <n v="967394"/>
    <x v="9"/>
    <x v="71"/>
    <x v="1"/>
    <x v="0"/>
    <n v="734.49356899999998"/>
    <n v="0"/>
    <n v="912.42700000000002"/>
    <n v="741.07320900000002"/>
    <n v="734.49356899999998"/>
  </r>
  <r>
    <n v="967395"/>
    <x v="9"/>
    <x v="71"/>
    <x v="1"/>
    <x v="1"/>
    <n v="670.04228999999998"/>
    <n v="0"/>
    <n v="734.49356899999998"/>
    <n v="692.11329000000001"/>
    <n v="670.04228999999998"/>
  </r>
  <r>
    <n v="967396"/>
    <x v="9"/>
    <x v="71"/>
    <x v="1"/>
    <x v="2"/>
    <n v="554.89294500000005"/>
    <n v="30.327005"/>
    <n v="670.04228999999998"/>
    <n v="612.88768300000004"/>
    <n v="585.21994900000004"/>
  </r>
  <r>
    <n v="967397"/>
    <x v="9"/>
    <x v="71"/>
    <x v="1"/>
    <x v="3"/>
    <n v="385.88607300000001"/>
    <n v="0"/>
    <n v="477.20264200000003"/>
    <n v="387.58398599999998"/>
    <n v="385.88607300000001"/>
  </r>
  <r>
    <n v="967398"/>
    <x v="9"/>
    <x v="71"/>
    <x v="2"/>
    <x v="0"/>
    <n v="191.838392"/>
    <n v="0"/>
    <n v="250.30719999999999"/>
    <n v="219.74469099999999"/>
    <n v="191.838392"/>
  </r>
  <r>
    <n v="967399"/>
    <x v="9"/>
    <x v="71"/>
    <x v="2"/>
    <x v="1"/>
    <n v="175.38573600000001"/>
    <n v="0"/>
    <n v="191.838392"/>
    <n v="184.83628999999999"/>
    <n v="175.38573600000001"/>
  </r>
  <r>
    <n v="967400"/>
    <x v="9"/>
    <x v="71"/>
    <x v="2"/>
    <x v="2"/>
    <n v="58.265886999999999"/>
    <n v="98.042056000000002"/>
    <n v="175.38573600000001"/>
    <n v="165.86229"/>
    <n v="156.30794299999999"/>
  </r>
  <r>
    <n v="967401"/>
    <x v="9"/>
    <x v="71"/>
    <x v="2"/>
    <x v="3"/>
    <n v="451.75465600000001"/>
    <n v="0"/>
    <n v="554.89294500000005"/>
    <n v="487.14051599999999"/>
    <n v="451.75465600000001"/>
  </r>
  <r>
    <n v="967402"/>
    <x v="9"/>
    <x v="71"/>
    <x v="3"/>
    <x v="0"/>
    <n v="62.339807"/>
    <n v="0"/>
    <n v="77.19"/>
    <n v="72.589476000000005"/>
    <n v="62.339807"/>
  </r>
  <r>
    <n v="967403"/>
    <x v="9"/>
    <x v="71"/>
    <x v="3"/>
    <x v="1"/>
    <n v="57.911735"/>
    <n v="0"/>
    <n v="62.339807"/>
    <n v="61.255094"/>
    <n v="57.911735"/>
  </r>
  <r>
    <n v="967404"/>
    <x v="9"/>
    <x v="71"/>
    <x v="3"/>
    <x v="2"/>
    <n v="0"/>
    <n v="53.984495000000003"/>
    <n v="57.911735"/>
    <n v="56.406030000000001"/>
    <n v="53.984495000000003"/>
  </r>
  <r>
    <n v="967405"/>
    <x v="9"/>
    <x v="71"/>
    <x v="3"/>
    <x v="3"/>
    <n v="49.857992000000003"/>
    <n v="0"/>
    <n v="58.265886999999999"/>
    <n v="54.793239999999997"/>
    <n v="49.857992000000003"/>
  </r>
  <r>
    <n v="967406"/>
    <x v="9"/>
    <x v="30"/>
    <x v="0"/>
    <x v="0"/>
    <n v="52003.216981999998"/>
    <n v="0"/>
    <n v="70253.75"/>
    <n v="52149.358625000001"/>
    <n v="52003.216981999998"/>
  </r>
  <r>
    <n v="967407"/>
    <x v="9"/>
    <x v="30"/>
    <x v="0"/>
    <x v="1"/>
    <n v="47348.719606999999"/>
    <n v="0"/>
    <n v="52003.216981999998"/>
    <n v="47759.754476000002"/>
    <n v="47348.719606999999"/>
  </r>
  <r>
    <n v="967408"/>
    <x v="9"/>
    <x v="30"/>
    <x v="0"/>
    <x v="2"/>
    <n v="40468.020962000002"/>
    <n v="488.733677"/>
    <n v="47348.719606999999"/>
    <n v="41671.608125999999"/>
    <n v="40956.754638999999"/>
  </r>
  <r>
    <n v="967409"/>
    <x v="9"/>
    <x v="30"/>
    <x v="0"/>
    <x v="3"/>
    <n v="52088.875795"/>
    <n v="0"/>
    <n v="70253.75"/>
    <n v="52149.358625000001"/>
    <n v="52088.875795"/>
  </r>
  <r>
    <n v="967410"/>
    <x v="9"/>
    <x v="30"/>
    <x v="1"/>
    <x v="0"/>
    <n v="36237.173024999996"/>
    <n v="0"/>
    <n v="46247.577749999997"/>
    <n v="37562.282649000001"/>
    <n v="36237.173024999996"/>
  </r>
  <r>
    <n v="967411"/>
    <x v="9"/>
    <x v="30"/>
    <x v="1"/>
    <x v="1"/>
    <n v="29028.528408999999"/>
    <n v="0"/>
    <n v="36237.173024999996"/>
    <n v="34146.288140999997"/>
    <n v="29028.528408999999"/>
  </r>
  <r>
    <n v="967412"/>
    <x v="9"/>
    <x v="30"/>
    <x v="1"/>
    <x v="2"/>
    <n v="13273.841179999999"/>
    <n v="8619.7941960000007"/>
    <n v="29028.528408999999"/>
    <n v="26552.394935"/>
    <n v="21893.635375999998"/>
  </r>
  <r>
    <n v="967413"/>
    <x v="9"/>
    <x v="30"/>
    <x v="1"/>
    <x v="3"/>
    <n v="31948.789475000001"/>
    <n v="0"/>
    <n v="40468.020962000002"/>
    <n v="32868.126624999997"/>
    <n v="31948.789475000001"/>
  </r>
  <r>
    <n v="967414"/>
    <x v="9"/>
    <x v="30"/>
    <x v="2"/>
    <x v="0"/>
    <n v="21225.933746999999"/>
    <n v="0"/>
    <n v="25719.484899999999"/>
    <n v="22579.135794000002"/>
    <n v="21225.933746999999"/>
  </r>
  <r>
    <n v="967415"/>
    <x v="9"/>
    <x v="30"/>
    <x v="2"/>
    <x v="1"/>
    <n v="18634.663467999999"/>
    <n v="0"/>
    <n v="21225.933746999999"/>
    <n v="20451.187166"/>
    <n v="18634.663467999999"/>
  </r>
  <r>
    <n v="967416"/>
    <x v="9"/>
    <x v="30"/>
    <x v="2"/>
    <x v="2"/>
    <n v="211.983777"/>
    <n v="15838.893609999999"/>
    <n v="18634.663467999999"/>
    <n v="17622.801242000001"/>
    <n v="16050.877387"/>
  </r>
  <r>
    <n v="967417"/>
    <x v="9"/>
    <x v="30"/>
    <x v="2"/>
    <x v="3"/>
    <n v="11424.083221999999"/>
    <n v="0"/>
    <n v="13273.841179999999"/>
    <n v="11653.105172"/>
    <n v="11424.083221999999"/>
  </r>
  <r>
    <n v="967418"/>
    <x v="9"/>
    <x v="30"/>
    <x v="3"/>
    <x v="0"/>
    <n v="669.91918799999996"/>
    <n v="0"/>
    <n v="712.38400000000001"/>
    <n v="669.92591400000003"/>
    <n v="669.91918799999996"/>
  </r>
  <r>
    <n v="967419"/>
    <x v="9"/>
    <x v="30"/>
    <x v="3"/>
    <x v="1"/>
    <n v="658.19584499999996"/>
    <n v="0"/>
    <n v="669.91918799999996"/>
    <n v="658.26259400000004"/>
    <n v="658.19584499999996"/>
  </r>
  <r>
    <n v="967420"/>
    <x v="9"/>
    <x v="30"/>
    <x v="3"/>
    <x v="2"/>
    <n v="0"/>
    <n v="641.00294899999994"/>
    <n v="658.19584499999996"/>
    <n v="641.08275300000003"/>
    <n v="641.00294899999994"/>
  </r>
  <r>
    <n v="967421"/>
    <x v="9"/>
    <x v="30"/>
    <x v="3"/>
    <x v="3"/>
    <n v="199.349165"/>
    <n v="0"/>
    <n v="211.983777"/>
    <n v="199.34954400000001"/>
    <n v="199.349165"/>
  </r>
  <r>
    <n v="967422"/>
    <x v="9"/>
    <x v="31"/>
    <x v="0"/>
    <x v="0"/>
    <n v="2168.4739129999998"/>
    <n v="0"/>
    <n v="2929.5"/>
    <n v="2174.5678499999999"/>
    <n v="2168.4739129999998"/>
  </r>
  <r>
    <n v="967423"/>
    <x v="9"/>
    <x v="31"/>
    <x v="0"/>
    <x v="1"/>
    <n v="1974.3867640000001"/>
    <n v="0"/>
    <n v="2168.4739129999998"/>
    <n v="1991.526441"/>
    <n v="1974.3867640000001"/>
  </r>
  <r>
    <n v="967424"/>
    <x v="9"/>
    <x v="31"/>
    <x v="0"/>
    <x v="2"/>
    <n v="1687.2929919999999"/>
    <n v="20.377495"/>
    <n v="1974.3867640000001"/>
    <n v="1737.6577910000001"/>
    <n v="1707.670488"/>
  </r>
  <r>
    <n v="967425"/>
    <x v="9"/>
    <x v="31"/>
    <x v="0"/>
    <x v="3"/>
    <n v="2172.0457860000001"/>
    <n v="0"/>
    <n v="2929.5"/>
    <n v="2174.5678499999999"/>
    <n v="2172.0457860000001"/>
  </r>
  <r>
    <n v="967426"/>
    <x v="9"/>
    <x v="31"/>
    <x v="1"/>
    <x v="0"/>
    <n v="1517.176326"/>
    <n v="0"/>
    <n v="1936.2915"/>
    <n v="1572.6559560000001"/>
    <n v="1517.176326"/>
  </r>
  <r>
    <n v="967427"/>
    <x v="9"/>
    <x v="31"/>
    <x v="1"/>
    <x v="1"/>
    <n v="1215.365119"/>
    <n v="0"/>
    <n v="1517.176326"/>
    <n v="1429.635252"/>
    <n v="1215.365119"/>
  </r>
  <r>
    <n v="967428"/>
    <x v="9"/>
    <x v="31"/>
    <x v="1"/>
    <x v="2"/>
    <n v="553.41141800000003"/>
    <n v="359.37544100000002"/>
    <n v="1215.365119"/>
    <n v="1111.6944739999999"/>
    <n v="912.78686000000005"/>
  </r>
  <r>
    <n v="967429"/>
    <x v="9"/>
    <x v="31"/>
    <x v="1"/>
    <x v="3"/>
    <n v="1332.088086"/>
    <n v="0"/>
    <n v="1687.2929919999999"/>
    <n v="1370.4193680000001"/>
    <n v="1332.088086"/>
  </r>
  <r>
    <n v="967430"/>
    <x v="9"/>
    <x v="31"/>
    <x v="2"/>
    <x v="0"/>
    <n v="884.625135"/>
    <n v="0"/>
    <n v="1071.9011499999999"/>
    <n v="941.02202"/>
    <n v="884.625135"/>
  </r>
  <r>
    <n v="967431"/>
    <x v="9"/>
    <x v="31"/>
    <x v="2"/>
    <x v="1"/>
    <n v="776.62975300000005"/>
    <n v="0"/>
    <n v="884.625135"/>
    <n v="852.33631700000001"/>
    <n v="776.62975300000005"/>
  </r>
  <r>
    <n v="967432"/>
    <x v="9"/>
    <x v="31"/>
    <x v="2"/>
    <x v="2"/>
    <n v="8.8347669999999994"/>
    <n v="660.11152000000004"/>
    <n v="776.62975300000005"/>
    <n v="734.45875699999999"/>
    <n v="668.94628699999998"/>
  </r>
  <r>
    <n v="967433"/>
    <x v="9"/>
    <x v="31"/>
    <x v="2"/>
    <x v="3"/>
    <n v="476.29152800000003"/>
    <n v="0"/>
    <n v="553.41141800000003"/>
    <n v="485.83988399999998"/>
    <n v="476.29152800000003"/>
  </r>
  <r>
    <n v="967434"/>
    <x v="9"/>
    <x v="31"/>
    <x v="3"/>
    <x v="0"/>
    <n v="28.211717"/>
    <n v="0"/>
    <n v="30"/>
    <n v="28.212"/>
    <n v="28.211717"/>
  </r>
  <r>
    <n v="967435"/>
    <x v="9"/>
    <x v="31"/>
    <x v="3"/>
    <x v="1"/>
    <n v="27.718022000000001"/>
    <n v="0"/>
    <n v="28.211717"/>
    <n v="27.720832999999999"/>
    <n v="27.718022000000001"/>
  </r>
  <r>
    <n v="967436"/>
    <x v="9"/>
    <x v="31"/>
    <x v="3"/>
    <x v="2"/>
    <n v="0"/>
    <n v="26.993993"/>
    <n v="27.718022000000001"/>
    <n v="26.997353"/>
    <n v="26.993993"/>
  </r>
  <r>
    <n v="967437"/>
    <x v="9"/>
    <x v="31"/>
    <x v="3"/>
    <x v="3"/>
    <n v="8.3081990000000001"/>
    <n v="0"/>
    <n v="8.8347669999999994"/>
    <n v="8.3082150000000006"/>
    <n v="8.3081990000000001"/>
  </r>
  <r>
    <n v="967438"/>
    <x v="9"/>
    <x v="32"/>
    <x v="0"/>
    <x v="0"/>
    <n v="42808.087634000003"/>
    <n v="0"/>
    <n v="57831.787499999999"/>
    <n v="42928.535860999997"/>
    <n v="42808.087634000003"/>
  </r>
  <r>
    <n v="967439"/>
    <x v="9"/>
    <x v="32"/>
    <x v="0"/>
    <x v="1"/>
    <n v="38900.375187999998"/>
    <n v="0"/>
    <n v="42808.087634000003"/>
    <n v="39314.947682999999"/>
    <n v="38900.375187999998"/>
  </r>
  <r>
    <n v="967440"/>
    <x v="9"/>
    <x v="32"/>
    <x v="0"/>
    <x v="2"/>
    <n v="33129.607615000001"/>
    <n v="592.805971"/>
    <n v="38900.375187999998"/>
    <n v="34236.220202999997"/>
    <n v="33722.413586000002"/>
  </r>
  <r>
    <n v="967441"/>
    <x v="9"/>
    <x v="32"/>
    <x v="0"/>
    <x v="3"/>
    <n v="42885.458187999997"/>
    <n v="0"/>
    <n v="57831.787499999999"/>
    <n v="42928.535860999997"/>
    <n v="42885.458187999997"/>
  </r>
  <r>
    <n v="967442"/>
    <x v="9"/>
    <x v="32"/>
    <x v="1"/>
    <x v="0"/>
    <n v="78033.456017000004"/>
    <n v="0"/>
    <n v="98571.790500000003"/>
    <n v="80060.008243999997"/>
    <n v="78033.456017000004"/>
  </r>
  <r>
    <n v="967443"/>
    <x v="9"/>
    <x v="32"/>
    <x v="1"/>
    <x v="1"/>
    <n v="71621.385569999999"/>
    <n v="0"/>
    <n v="78033.456017000004"/>
    <n v="73530.925604999997"/>
    <n v="71621.385569999999"/>
  </r>
  <r>
    <n v="967444"/>
    <x v="9"/>
    <x v="32"/>
    <x v="1"/>
    <x v="2"/>
    <n v="50089.008912999998"/>
    <n v="7071.5773429999999"/>
    <n v="71621.385569999999"/>
    <n v="65512.081381000004"/>
    <n v="57160.586257000003"/>
  </r>
  <r>
    <n v="967445"/>
    <x v="9"/>
    <x v="32"/>
    <x v="1"/>
    <x v="3"/>
    <n v="26336.381600000001"/>
    <n v="0"/>
    <n v="33129.607615000001"/>
    <n v="26907.867305"/>
    <n v="26336.381600000001"/>
  </r>
  <r>
    <n v="967446"/>
    <x v="9"/>
    <x v="32"/>
    <x v="2"/>
    <x v="0"/>
    <n v="58547.843812999999"/>
    <n v="0"/>
    <n v="67669.469700000001"/>
    <n v="59407.027450000001"/>
    <n v="58547.843812999999"/>
  </r>
  <r>
    <n v="967447"/>
    <x v="9"/>
    <x v="32"/>
    <x v="2"/>
    <x v="1"/>
    <n v="45896.645197999998"/>
    <n v="0"/>
    <n v="58547.843812999999"/>
    <n v="56410.847514000001"/>
    <n v="45896.645197999998"/>
  </r>
  <r>
    <n v="967448"/>
    <x v="9"/>
    <x v="32"/>
    <x v="2"/>
    <x v="2"/>
    <n v="6158.2072790000002"/>
    <n v="27814.213865000002"/>
    <n v="45896.645197999998"/>
    <n v="43404.457364000002"/>
    <n v="33972.421145"/>
  </r>
  <r>
    <n v="967449"/>
    <x v="9"/>
    <x v="32"/>
    <x v="2"/>
    <x v="3"/>
    <n v="43497.311118999998"/>
    <n v="0"/>
    <n v="50089.008912999998"/>
    <n v="43973.140925"/>
    <n v="43497.311118999998"/>
  </r>
  <r>
    <n v="967450"/>
    <x v="9"/>
    <x v="32"/>
    <x v="3"/>
    <x v="0"/>
    <n v="17749.515200000002"/>
    <n v="0"/>
    <n v="19423.184399999998"/>
    <n v="18265.562610000001"/>
    <n v="17749.515200000002"/>
  </r>
  <r>
    <n v="967451"/>
    <x v="9"/>
    <x v="32"/>
    <x v="3"/>
    <x v="1"/>
    <n v="16107.751853"/>
    <n v="0"/>
    <n v="17749.515200000002"/>
    <n v="17440.673636"/>
    <n v="16107.751853"/>
  </r>
  <r>
    <n v="967452"/>
    <x v="9"/>
    <x v="32"/>
    <x v="3"/>
    <x v="2"/>
    <n v="0"/>
    <n v="14684.907031000001"/>
    <n v="16107.751853"/>
    <n v="15688.950305"/>
    <n v="14684.907031000001"/>
  </r>
  <r>
    <n v="967453"/>
    <x v="9"/>
    <x v="32"/>
    <x v="3"/>
    <x v="3"/>
    <n v="5619.2397769999998"/>
    <n v="0"/>
    <n v="6158.2072790000002"/>
    <n v="5791.1781259999998"/>
    <n v="5619.2397769999998"/>
  </r>
  <r>
    <n v="967454"/>
    <x v="9"/>
    <x v="33"/>
    <x v="0"/>
    <x v="0"/>
    <n v="1785.7371430000001"/>
    <n v="0"/>
    <n v="2412.4499999999998"/>
    <n v="1790.7616350000001"/>
    <n v="1785.7371430000001"/>
  </r>
  <r>
    <n v="967455"/>
    <x v="9"/>
    <x v="33"/>
    <x v="0"/>
    <x v="1"/>
    <n v="1622.7271229999999"/>
    <n v="0"/>
    <n v="1785.7371430000001"/>
    <n v="1640.0209930000001"/>
    <n v="1622.7271229999999"/>
  </r>
  <r>
    <n v="967456"/>
    <x v="9"/>
    <x v="33"/>
    <x v="0"/>
    <x v="2"/>
    <n v="1381.9998539999999"/>
    <n v="24.728870000000001"/>
    <n v="1622.7271229999999"/>
    <n v="1428.162141"/>
    <n v="1406.7287240000001"/>
  </r>
  <r>
    <n v="967457"/>
    <x v="9"/>
    <x v="33"/>
    <x v="0"/>
    <x v="3"/>
    <n v="1788.9646519999999"/>
    <n v="0"/>
    <n v="2412.4499999999998"/>
    <n v="1790.7616350000001"/>
    <n v="1788.9646519999999"/>
  </r>
  <r>
    <n v="967458"/>
    <x v="9"/>
    <x v="33"/>
    <x v="1"/>
    <x v="0"/>
    <n v="3255.5295820000001"/>
    <n v="0"/>
    <n v="4112.3819999999996"/>
    <n v="3340.0766600000002"/>
    <n v="3255.5295820000001"/>
  </r>
  <r>
    <n v="967459"/>
    <x v="9"/>
    <x v="33"/>
    <x v="1"/>
    <x v="1"/>
    <n v="2988.020156"/>
    <n v="0"/>
    <n v="3255.5295820000001"/>
    <n v="3067.6855249999999"/>
    <n v="2988.020156"/>
  </r>
  <r>
    <n v="967460"/>
    <x v="9"/>
    <x v="33"/>
    <x v="1"/>
    <x v="2"/>
    <n v="2089.6966320000001"/>
    <n v="295.02383200000003"/>
    <n v="2988.020156"/>
    <n v="2733.1420370000001"/>
    <n v="2384.7204649999999"/>
  </r>
  <r>
    <n v="967461"/>
    <x v="9"/>
    <x v="33"/>
    <x v="1"/>
    <x v="3"/>
    <n v="1098.6207850000001"/>
    <n v="0"/>
    <n v="1381.9998539999999"/>
    <n v="1122.460282"/>
    <n v="1098.6207850000001"/>
  </r>
  <r>
    <n v="967462"/>
    <x v="9"/>
    <x v="33"/>
    <x v="2"/>
    <x v="0"/>
    <n v="2442.320252"/>
    <n v="0"/>
    <n v="2822.8283999999999"/>
    <n v="2478.1610519999999"/>
    <n v="2442.320252"/>
  </r>
  <r>
    <n v="967463"/>
    <x v="9"/>
    <x v="33"/>
    <x v="2"/>
    <x v="1"/>
    <n v="1914.576161"/>
    <n v="0"/>
    <n v="2442.320252"/>
    <n v="2353.1755629999998"/>
    <n v="1914.576161"/>
  </r>
  <r>
    <n v="967464"/>
    <x v="9"/>
    <x v="33"/>
    <x v="2"/>
    <x v="2"/>
    <n v="256.889296"/>
    <n v="1160.2684810000001"/>
    <n v="1914.576161"/>
    <n v="1810.6146759999999"/>
    <n v="1417.1577769999999"/>
  </r>
  <r>
    <n v="967465"/>
    <x v="9"/>
    <x v="33"/>
    <x v="2"/>
    <x v="3"/>
    <n v="1814.6932139999999"/>
    <n v="0"/>
    <n v="2089.6966320000001"/>
    <n v="1834.544674"/>
    <n v="1814.6932139999999"/>
  </r>
  <r>
    <n v="967466"/>
    <x v="9"/>
    <x v="33"/>
    <x v="3"/>
    <x v="0"/>
    <n v="739.22496999999998"/>
    <n v="0"/>
    <n v="808.92930000000001"/>
    <n v="760.71711400000004"/>
    <n v="739.22496999999998"/>
  </r>
  <r>
    <n v="967467"/>
    <x v="9"/>
    <x v="33"/>
    <x v="3"/>
    <x v="1"/>
    <n v="670.84944299999995"/>
    <n v="0"/>
    <n v="739.22496999999998"/>
    <n v="726.36245599999995"/>
    <n v="670.84944299999995"/>
  </r>
  <r>
    <n v="967468"/>
    <x v="9"/>
    <x v="33"/>
    <x v="3"/>
    <x v="2"/>
    <n v="0"/>
    <n v="611.59135000000003"/>
    <n v="670.84944299999995"/>
    <n v="653.40735700000005"/>
    <n v="611.59135000000003"/>
  </r>
  <r>
    <n v="967469"/>
    <x v="9"/>
    <x v="33"/>
    <x v="3"/>
    <x v="3"/>
    <n v="234.406294"/>
    <n v="0"/>
    <n v="256.889296"/>
    <n v="241.57869400000001"/>
    <n v="234.406294"/>
  </r>
  <r>
    <n v="967470"/>
    <x v="9"/>
    <x v="34"/>
    <x v="0"/>
    <x v="0"/>
    <n v="18129.270948000001"/>
    <n v="0"/>
    <n v="24455.716799999998"/>
    <n v="18153.478580999999"/>
    <n v="18129.270948000001"/>
  </r>
  <r>
    <n v="967471"/>
    <x v="9"/>
    <x v="34"/>
    <x v="0"/>
    <x v="1"/>
    <n v="16577.809827000001"/>
    <n v="0"/>
    <n v="18129.270948000001"/>
    <n v="16649.922439000002"/>
    <n v="16577.809827000001"/>
  </r>
  <r>
    <n v="967472"/>
    <x v="9"/>
    <x v="34"/>
    <x v="0"/>
    <x v="2"/>
    <n v="13805.453151"/>
    <n v="649.31301099999996"/>
    <n v="16577.809827000001"/>
    <n v="14590.130429000001"/>
    <n v="14454.766162"/>
  </r>
  <r>
    <n v="967473"/>
    <x v="9"/>
    <x v="34"/>
    <x v="0"/>
    <x v="3"/>
    <n v="18140.826431000001"/>
    <n v="0"/>
    <n v="24455.716799999998"/>
    <n v="18153.478580999999"/>
    <n v="18140.826431000001"/>
  </r>
  <r>
    <n v="967474"/>
    <x v="9"/>
    <x v="34"/>
    <x v="1"/>
    <x v="0"/>
    <n v="27989.909947"/>
    <n v="0"/>
    <n v="34527.446799999998"/>
    <n v="28043.192290999999"/>
    <n v="27989.909947"/>
  </r>
  <r>
    <n v="967475"/>
    <x v="9"/>
    <x v="34"/>
    <x v="1"/>
    <x v="1"/>
    <n v="26032.530327"/>
    <n v="0"/>
    <n v="27989.909947"/>
    <n v="26374.892143000001"/>
    <n v="26032.530327"/>
  </r>
  <r>
    <n v="967476"/>
    <x v="9"/>
    <x v="34"/>
    <x v="1"/>
    <x v="2"/>
    <n v="20346.611144999999"/>
    <n v="2494.7370780000001"/>
    <n v="26032.530327"/>
    <n v="23811.95549"/>
    <n v="22841.348223000001"/>
  </r>
  <r>
    <n v="967477"/>
    <x v="9"/>
    <x v="34"/>
    <x v="1"/>
    <x v="3"/>
    <n v="11204.786957"/>
    <n v="0"/>
    <n v="13805.453151"/>
    <n v="11212.789049000001"/>
    <n v="11204.786957"/>
  </r>
  <r>
    <n v="967478"/>
    <x v="9"/>
    <x v="34"/>
    <x v="2"/>
    <x v="0"/>
    <n v="19918.811591000001"/>
    <n v="0"/>
    <n v="22875.146400000001"/>
    <n v="20082.091025000002"/>
    <n v="19918.811591000001"/>
  </r>
  <r>
    <n v="967479"/>
    <x v="9"/>
    <x v="34"/>
    <x v="2"/>
    <x v="1"/>
    <n v="16497.724722999999"/>
    <n v="0"/>
    <n v="19918.811591000001"/>
    <n v="19191.774968000002"/>
    <n v="16497.724722999999"/>
  </r>
  <r>
    <n v="967480"/>
    <x v="9"/>
    <x v="34"/>
    <x v="2"/>
    <x v="2"/>
    <n v="5132.0544710000004"/>
    <n v="9395.5802569999996"/>
    <n v="16497.724722999999"/>
    <n v="15601.89827"/>
    <n v="14527.634728000001"/>
  </r>
  <r>
    <n v="967481"/>
    <x v="9"/>
    <x v="34"/>
    <x v="2"/>
    <x v="3"/>
    <n v="17782.846962"/>
    <n v="0"/>
    <n v="20346.611144999999"/>
    <n v="17862.289924000001"/>
    <n v="17782.846962"/>
  </r>
  <r>
    <n v="967482"/>
    <x v="9"/>
    <x v="34"/>
    <x v="3"/>
    <x v="0"/>
    <n v="4814.4134949999998"/>
    <n v="0"/>
    <n v="5119.5690000000004"/>
    <n v="4814.4426880000001"/>
    <n v="4814.4134949999998"/>
  </r>
  <r>
    <n v="967483"/>
    <x v="9"/>
    <x v="34"/>
    <x v="3"/>
    <x v="1"/>
    <n v="4618.0610999999999"/>
    <n v="0"/>
    <n v="4814.4134949999998"/>
    <n v="4730.6427000000003"/>
    <n v="4618.0610999999999"/>
  </r>
  <r>
    <n v="967484"/>
    <x v="9"/>
    <x v="34"/>
    <x v="3"/>
    <x v="2"/>
    <n v="0"/>
    <n v="4121.1139819999999"/>
    <n v="4618.0610999999999"/>
    <n v="4497.9915110000002"/>
    <n v="4121.1139819999999"/>
  </r>
  <r>
    <n v="967485"/>
    <x v="9"/>
    <x v="34"/>
    <x v="3"/>
    <x v="3"/>
    <n v="4826.1651629999997"/>
    <n v="0"/>
    <n v="5132.0544710000004"/>
    <n v="4826.1840249999996"/>
    <n v="4826.1651629999997"/>
  </r>
  <r>
    <n v="967486"/>
    <x v="9"/>
    <x v="35"/>
    <x v="0"/>
    <x v="0"/>
    <n v="755.08665199999996"/>
    <n v="0"/>
    <n v="1018.5839999999999"/>
    <n v="756.09490300000004"/>
    <n v="755.08665199999996"/>
  </r>
  <r>
    <n v="967487"/>
    <x v="9"/>
    <x v="35"/>
    <x v="0"/>
    <x v="1"/>
    <n v="690.46808099999998"/>
    <n v="0"/>
    <n v="755.08665199999996"/>
    <n v="693.47158100000001"/>
    <n v="690.46808099999998"/>
  </r>
  <r>
    <n v="967488"/>
    <x v="9"/>
    <x v="35"/>
    <x v="0"/>
    <x v="2"/>
    <n v="574.99904000000004"/>
    <n v="27.043977000000002"/>
    <n v="690.46808099999998"/>
    <n v="607.68095800000003"/>
    <n v="602.04301699999996"/>
  </r>
  <r>
    <n v="967489"/>
    <x v="9"/>
    <x v="35"/>
    <x v="0"/>
    <x v="3"/>
    <n v="755.56793900000002"/>
    <n v="0"/>
    <n v="1018.5839999999999"/>
    <n v="756.09490300000004"/>
    <n v="755.56793900000002"/>
  </r>
  <r>
    <n v="967490"/>
    <x v="9"/>
    <x v="35"/>
    <x v="1"/>
    <x v="0"/>
    <n v="1165.881682"/>
    <n v="0"/>
    <n v="1438.1939"/>
    <n v="1168.1010859999999"/>
    <n v="1165.881682"/>
  </r>
  <r>
    <n v="967491"/>
    <x v="9"/>
    <x v="35"/>
    <x v="1"/>
    <x v="1"/>
    <n v="1084.349692"/>
    <n v="0"/>
    <n v="1165.881682"/>
    <n v="1098.6103089999999"/>
    <n v="1084.349692"/>
  </r>
  <r>
    <n v="967492"/>
    <x v="9"/>
    <x v="35"/>
    <x v="1"/>
    <x v="2"/>
    <n v="847.27619800000002"/>
    <n v="103.886162"/>
    <n v="1084.349692"/>
    <n v="991.85466399999996"/>
    <n v="951.16236000000004"/>
  </r>
  <r>
    <n v="967493"/>
    <x v="9"/>
    <x v="35"/>
    <x v="1"/>
    <x v="3"/>
    <n v="466.68093199999998"/>
    <n v="0"/>
    <n v="574.99904000000004"/>
    <n v="467.01422100000002"/>
    <n v="466.68093199999998"/>
  </r>
  <r>
    <n v="967494"/>
    <x v="9"/>
    <x v="35"/>
    <x v="2"/>
    <x v="0"/>
    <n v="829.61863600000004"/>
    <n v="0"/>
    <n v="952.75"/>
    <n v="836.41922499999998"/>
    <n v="829.61863600000004"/>
  </r>
  <r>
    <n v="967495"/>
    <x v="9"/>
    <x v="35"/>
    <x v="2"/>
    <x v="1"/>
    <n v="687.13034500000003"/>
    <n v="0"/>
    <n v="829.61863600000004"/>
    <n v="799.33755499999995"/>
    <n v="687.13034500000003"/>
  </r>
  <r>
    <n v="967496"/>
    <x v="9"/>
    <x v="35"/>
    <x v="2"/>
    <x v="2"/>
    <n v="213.750103"/>
    <n v="391.32598000000002"/>
    <n v="687.13034500000003"/>
    <n v="649.81916699999999"/>
    <n v="605.07608300000004"/>
  </r>
  <r>
    <n v="967497"/>
    <x v="9"/>
    <x v="35"/>
    <x v="2"/>
    <x v="3"/>
    <n v="740.51559999999995"/>
    <n v="0"/>
    <n v="847.27619800000002"/>
    <n v="743.82377399999996"/>
    <n v="740.51559999999995"/>
  </r>
  <r>
    <n v="967498"/>
    <x v="9"/>
    <x v="35"/>
    <x v="3"/>
    <x v="0"/>
    <n v="200.45360199999999"/>
    <n v="0"/>
    <n v="213.1591"/>
    <n v="200.45481799999999"/>
    <n v="200.45360199999999"/>
  </r>
  <r>
    <n v="967499"/>
    <x v="9"/>
    <x v="35"/>
    <x v="3"/>
    <x v="1"/>
    <n v="192.278246"/>
    <n v="0"/>
    <n v="200.45360199999999"/>
    <n v="196.965709"/>
    <n v="192.278246"/>
  </r>
  <r>
    <n v="967500"/>
    <x v="9"/>
    <x v="35"/>
    <x v="3"/>
    <x v="2"/>
    <n v="0"/>
    <n v="171.58728500000001"/>
    <n v="192.278246"/>
    <n v="187.27901199999999"/>
    <n v="171.58728500000001"/>
  </r>
  <r>
    <n v="967501"/>
    <x v="9"/>
    <x v="35"/>
    <x v="3"/>
    <x v="3"/>
    <n v="201.00981100000001"/>
    <n v="0"/>
    <n v="213.750103"/>
    <n v="201.01059699999999"/>
    <n v="201.00981100000001"/>
  </r>
  <r>
    <n v="967502"/>
    <x v="9"/>
    <x v="36"/>
    <x v="0"/>
    <x v="0"/>
    <n v="147264.72959999999"/>
    <n v="0"/>
    <n v="198984.91519999999"/>
    <n v="147706.502553"/>
    <n v="147264.72959999999"/>
  </r>
  <r>
    <n v="967503"/>
    <x v="9"/>
    <x v="36"/>
    <x v="0"/>
    <x v="1"/>
    <n v="133813.11715400001"/>
    <n v="0"/>
    <n v="147264.72959999999"/>
    <n v="135247.92766399999"/>
    <n v="133813.11715400001"/>
  </r>
  <r>
    <n v="967504"/>
    <x v="9"/>
    <x v="36"/>
    <x v="0"/>
    <x v="2"/>
    <n v="109263.768687"/>
    <n v="3671.2754749999999"/>
    <n v="133813.11715400001"/>
    <n v="117768.92440800001"/>
    <n v="112935.044163"/>
  </r>
  <r>
    <n v="967505"/>
    <x v="9"/>
    <x v="36"/>
    <x v="0"/>
    <x v="3"/>
    <n v="147559.05760900001"/>
    <n v="0"/>
    <n v="198984.91519999999"/>
    <n v="147706.502553"/>
    <n v="147559.05760900001"/>
  </r>
  <r>
    <n v="967506"/>
    <x v="9"/>
    <x v="36"/>
    <x v="1"/>
    <x v="0"/>
    <n v="155493.54788"/>
    <n v="0"/>
    <n v="201873.05739999999"/>
    <n v="163961.29722000001"/>
    <n v="155493.54788"/>
  </r>
  <r>
    <n v="967507"/>
    <x v="9"/>
    <x v="36"/>
    <x v="1"/>
    <x v="1"/>
    <n v="117654.370683"/>
    <n v="0"/>
    <n v="155493.54788"/>
    <n v="146521.570167"/>
    <n v="117654.370683"/>
  </r>
  <r>
    <n v="967508"/>
    <x v="9"/>
    <x v="36"/>
    <x v="1"/>
    <x v="2"/>
    <n v="35822.302323000004"/>
    <n v="52383.603230000001"/>
    <n v="117654.370683"/>
    <n v="107618.45286400001"/>
    <n v="88205.905553000004"/>
  </r>
  <r>
    <n v="967509"/>
    <x v="9"/>
    <x v="36"/>
    <x v="1"/>
    <x v="3"/>
    <n v="85924.891663000002"/>
    <n v="0"/>
    <n v="109263.768687"/>
    <n v="88744.032928000001"/>
    <n v="85924.891663000002"/>
  </r>
  <r>
    <n v="967510"/>
    <x v="9"/>
    <x v="36"/>
    <x v="2"/>
    <x v="0"/>
    <n v="67256.267470999999"/>
    <n v="0"/>
    <n v="78233.220799999996"/>
    <n v="68680.944539999997"/>
    <n v="67256.267470999999"/>
  </r>
  <r>
    <n v="967511"/>
    <x v="9"/>
    <x v="36"/>
    <x v="2"/>
    <x v="1"/>
    <n v="56556.163889000003"/>
    <n v="0"/>
    <n v="67256.267470999999"/>
    <n v="64801.413708"/>
    <n v="56556.163889000003"/>
  </r>
  <r>
    <n v="967512"/>
    <x v="9"/>
    <x v="36"/>
    <x v="2"/>
    <x v="2"/>
    <n v="2141.0594390000001"/>
    <n v="46127.268018000002"/>
    <n v="56556.163889000003"/>
    <n v="53485.164190000003"/>
    <n v="48268.327456999999"/>
  </r>
  <r>
    <n v="967513"/>
    <x v="9"/>
    <x v="36"/>
    <x v="2"/>
    <x v="3"/>
    <n v="31110.689770000001"/>
    <n v="0"/>
    <n v="35822.302323000004"/>
    <n v="31448.399208999999"/>
    <n v="31110.689770000001"/>
  </r>
  <r>
    <n v="967514"/>
    <x v="9"/>
    <x v="36"/>
    <x v="3"/>
    <x v="0"/>
    <n v="1303.194518"/>
    <n v="0"/>
    <n v="1425.7344499999999"/>
    <n v="1340.760677"/>
    <n v="1303.194518"/>
  </r>
  <r>
    <n v="967515"/>
    <x v="9"/>
    <x v="36"/>
    <x v="3"/>
    <x v="1"/>
    <n v="1235.436743"/>
    <n v="0"/>
    <n v="1303.194518"/>
    <n v="1280.5189330000001"/>
    <n v="1235.436743"/>
  </r>
  <r>
    <n v="967516"/>
    <x v="9"/>
    <x v="36"/>
    <x v="3"/>
    <x v="2"/>
    <n v="0"/>
    <n v="1150.5626689999999"/>
    <n v="1235.436743"/>
    <n v="1203.3153870000001"/>
    <n v="1150.5626689999999"/>
  </r>
  <r>
    <n v="967517"/>
    <x v="9"/>
    <x v="36"/>
    <x v="3"/>
    <x v="3"/>
    <n v="2002.9136450000001"/>
    <n v="0"/>
    <n v="2141.0594390000001"/>
    <n v="2013.452297"/>
    <n v="2002.9136450000001"/>
  </r>
  <r>
    <n v="967518"/>
    <x v="9"/>
    <x v="37"/>
    <x v="0"/>
    <x v="0"/>
    <n v="6131.5285430000004"/>
    <n v="0"/>
    <n v="8284.9552000000003"/>
    <n v="6149.9222449999997"/>
    <n v="6131.5285430000004"/>
  </r>
  <r>
    <n v="967519"/>
    <x v="9"/>
    <x v="37"/>
    <x v="0"/>
    <x v="1"/>
    <n v="5571.4559049999998"/>
    <n v="0"/>
    <n v="6131.5285430000004"/>
    <n v="5631.1958139999997"/>
    <n v="5571.4559049999998"/>
  </r>
  <r>
    <n v="967520"/>
    <x v="9"/>
    <x v="37"/>
    <x v="0"/>
    <x v="2"/>
    <n v="4546.3625009999996"/>
    <n v="152.75831500000001"/>
    <n v="5571.4559049999998"/>
    <n v="4903.4383420000004"/>
    <n v="4699.1208159999996"/>
  </r>
  <r>
    <n v="967521"/>
    <x v="9"/>
    <x v="37"/>
    <x v="0"/>
    <x v="3"/>
    <n v="6143.7832129999997"/>
    <n v="0"/>
    <n v="8284.9552000000003"/>
    <n v="6149.9222449999997"/>
    <n v="6143.7832129999997"/>
  </r>
  <r>
    <n v="967522"/>
    <x v="9"/>
    <x v="37"/>
    <x v="1"/>
    <x v="0"/>
    <n v="6494.7089169999999"/>
    <n v="0"/>
    <n v="8431.9045000000006"/>
    <n v="6848.3928349999996"/>
    <n v="6494.7089169999999"/>
  </r>
  <r>
    <n v="967523"/>
    <x v="9"/>
    <x v="37"/>
    <x v="1"/>
    <x v="1"/>
    <n v="4914.228924"/>
    <n v="0"/>
    <n v="6494.7089169999999"/>
    <n v="6119.9642130000002"/>
    <n v="4914.228924"/>
  </r>
  <r>
    <n v="967524"/>
    <x v="9"/>
    <x v="37"/>
    <x v="1"/>
    <x v="2"/>
    <n v="1492.586282"/>
    <n v="2182.6360260000001"/>
    <n v="4914.228924"/>
    <n v="4495.0451970000004"/>
    <n v="3675.222307"/>
  </r>
  <r>
    <n v="967525"/>
    <x v="9"/>
    <x v="37"/>
    <x v="1"/>
    <x v="3"/>
    <n v="3574.264361"/>
    <n v="0"/>
    <n v="4546.3625009999996"/>
    <n v="3692.5556240000001"/>
    <n v="3574.264361"/>
  </r>
  <r>
    <n v="967526"/>
    <x v="9"/>
    <x v="37"/>
    <x v="2"/>
    <x v="0"/>
    <n v="2807.402861"/>
    <n v="0"/>
    <n v="3265.6015000000002"/>
    <n v="2866.8715569999999"/>
    <n v="2807.402861"/>
  </r>
  <r>
    <n v="967527"/>
    <x v="9"/>
    <x v="37"/>
    <x v="2"/>
    <x v="1"/>
    <n v="2360.7604510000001"/>
    <n v="0"/>
    <n v="2807.402861"/>
    <n v="2704.9326569999998"/>
    <n v="2360.7604510000001"/>
  </r>
  <r>
    <n v="967528"/>
    <x v="9"/>
    <x v="37"/>
    <x v="2"/>
    <x v="2"/>
    <n v="89.221643"/>
    <n v="1922.2029"/>
    <n v="2360.7604510000001"/>
    <n v="2232.5711590000001"/>
    <n v="2011.4245430000001"/>
  </r>
  <r>
    <n v="967529"/>
    <x v="9"/>
    <x v="37"/>
    <x v="2"/>
    <x v="3"/>
    <n v="1296.2703610000001"/>
    <n v="0"/>
    <n v="1492.586282"/>
    <n v="1310.3414969999999"/>
    <n v="1296.2703610000001"/>
  </r>
  <r>
    <n v="967530"/>
    <x v="9"/>
    <x v="37"/>
    <x v="3"/>
    <x v="0"/>
    <n v="54.297758999999999"/>
    <n v="0"/>
    <n v="59.403399999999998"/>
    <n v="55.862957000000002"/>
    <n v="54.297758999999999"/>
  </r>
  <r>
    <n v="967531"/>
    <x v="9"/>
    <x v="37"/>
    <x v="3"/>
    <x v="1"/>
    <n v="51.474623000000001"/>
    <n v="0"/>
    <n v="54.297758999999999"/>
    <n v="53.352978"/>
    <n v="51.474623000000001"/>
  </r>
  <r>
    <n v="967532"/>
    <x v="9"/>
    <x v="37"/>
    <x v="3"/>
    <x v="2"/>
    <n v="0"/>
    <n v="47.938333999999998"/>
    <n v="51.474623000000001"/>
    <n v="50.136282999999999"/>
    <n v="47.938333999999998"/>
  </r>
  <r>
    <n v="967533"/>
    <x v="9"/>
    <x v="37"/>
    <x v="3"/>
    <x v="3"/>
    <n v="83.464870000000005"/>
    <n v="0"/>
    <n v="89.221643"/>
    <n v="83.904033999999996"/>
    <n v="83.464870000000005"/>
  </r>
  <r>
    <n v="967534"/>
    <x v="9"/>
    <x v="38"/>
    <x v="0"/>
    <x v="0"/>
    <n v="266457.75202299998"/>
    <n v="0"/>
    <n v="359803.92080000002"/>
    <n v="267082.45040999999"/>
    <n v="266457.75202299998"/>
  </r>
  <r>
    <n v="967535"/>
    <x v="9"/>
    <x v="38"/>
    <x v="0"/>
    <x v="1"/>
    <n v="242606.26882299999"/>
    <n v="38.485885000000003"/>
    <n v="266457.75202299998"/>
    <n v="244714.79945799999"/>
    <n v="242644.75470799999"/>
  </r>
  <r>
    <n v="967536"/>
    <x v="9"/>
    <x v="38"/>
    <x v="0"/>
    <x v="2"/>
    <n v="208056.41300299999"/>
    <n v="1751.5058799999999"/>
    <n v="242606.26882299999"/>
    <n v="213517.777191"/>
    <n v="209807.91888300001"/>
  </r>
  <r>
    <n v="967537"/>
    <x v="9"/>
    <x v="38"/>
    <x v="0"/>
    <x v="3"/>
    <n v="266682.00845999998"/>
    <n v="0"/>
    <n v="359803.92080000002"/>
    <n v="267082.45040999999"/>
    <n v="266682.00845999998"/>
  </r>
  <r>
    <n v="967538"/>
    <x v="9"/>
    <x v="38"/>
    <x v="1"/>
    <x v="0"/>
    <n v="173655.11069599999"/>
    <n v="0"/>
    <n v="214137.16800000001"/>
    <n v="173922.20785000001"/>
    <n v="173655.11069599999"/>
  </r>
  <r>
    <n v="967539"/>
    <x v="9"/>
    <x v="38"/>
    <x v="1"/>
    <x v="1"/>
    <n v="154025.83505600001"/>
    <n v="3951.7459990000002"/>
    <n v="173655.11069599999"/>
    <n v="163635.21080900001"/>
    <n v="157977.58105499999"/>
  </r>
  <r>
    <n v="967540"/>
    <x v="9"/>
    <x v="38"/>
    <x v="1"/>
    <x v="2"/>
    <n v="131253.45254500001"/>
    <n v="3894.8984409999998"/>
    <n v="154025.83505600001"/>
    <n v="140887.43132599999"/>
    <n v="135148.350985"/>
  </r>
  <r>
    <n v="967541"/>
    <x v="9"/>
    <x v="38"/>
    <x v="1"/>
    <x v="3"/>
    <n v="168805.787942"/>
    <n v="0"/>
    <n v="208056.41300299999"/>
    <n v="168983.418641"/>
    <n v="168805.787942"/>
  </r>
  <r>
    <n v="967542"/>
    <x v="9"/>
    <x v="38"/>
    <x v="2"/>
    <x v="0"/>
    <n v="77588.349424"/>
    <n v="0"/>
    <n v="99896.369850000003"/>
    <n v="87699.023090999995"/>
    <n v="77588.349424"/>
  </r>
  <r>
    <n v="967543"/>
    <x v="9"/>
    <x v="38"/>
    <x v="2"/>
    <x v="1"/>
    <n v="41413.439894000003"/>
    <n v="7305.327534"/>
    <n v="77588.349424"/>
    <n v="74756.374670000005"/>
    <n v="48718.767427999999"/>
  </r>
  <r>
    <n v="967544"/>
    <x v="9"/>
    <x v="38"/>
    <x v="2"/>
    <x v="2"/>
    <n v="26329.691552"/>
    <n v="6819.4174709999998"/>
    <n v="41413.439894000003"/>
    <n v="39164.690108000003"/>
    <n v="33149.109022999997"/>
  </r>
  <r>
    <n v="967545"/>
    <x v="9"/>
    <x v="38"/>
    <x v="2"/>
    <x v="3"/>
    <n v="104650.658151"/>
    <n v="0"/>
    <n v="131253.45254500001"/>
    <n v="115227.40598900001"/>
    <n v="104650.658151"/>
  </r>
  <r>
    <n v="967546"/>
    <x v="9"/>
    <x v="38"/>
    <x v="3"/>
    <x v="0"/>
    <n v="13748.800061"/>
    <n v="0"/>
    <n v="17700.18435"/>
    <n v="16645.253363"/>
    <n v="13748.800061"/>
  </r>
  <r>
    <n v="967547"/>
    <x v="9"/>
    <x v="38"/>
    <x v="3"/>
    <x v="1"/>
    <n v="6335.3798269999998"/>
    <n v="5361.5984330000001"/>
    <n v="13748.800061"/>
    <n v="13509.57094"/>
    <n v="11696.97826"/>
  </r>
  <r>
    <n v="967548"/>
    <x v="9"/>
    <x v="38"/>
    <x v="3"/>
    <x v="2"/>
    <n v="0"/>
    <n v="5574.2914469999996"/>
    <n v="6335.3798269999998"/>
    <n v="6170.6599509999996"/>
    <n v="5574.2914469999996"/>
  </r>
  <r>
    <n v="967549"/>
    <x v="9"/>
    <x v="38"/>
    <x v="3"/>
    <x v="3"/>
    <n v="21284.701656000001"/>
    <n v="0"/>
    <n v="26329.691552"/>
    <n v="24760.441935999999"/>
    <n v="21284.701656000001"/>
  </r>
  <r>
    <n v="967550"/>
    <x v="9"/>
    <x v="39"/>
    <x v="0"/>
    <x v="0"/>
    <n v="218004.677792"/>
    <n v="0"/>
    <n v="294376.64030000003"/>
    <n v="218515.78009499999"/>
    <n v="218004.677792"/>
  </r>
  <r>
    <n v="967551"/>
    <x v="9"/>
    <x v="39"/>
    <x v="0"/>
    <x v="1"/>
    <n v="198490.383799"/>
    <n v="31.487553999999999"/>
    <n v="218004.677792"/>
    <n v="200215.49608400001"/>
    <n v="198521.87135299999"/>
  </r>
  <r>
    <n v="967552"/>
    <x v="9"/>
    <x v="39"/>
    <x v="0"/>
    <x v="2"/>
    <n v="170223.12518599999"/>
    <n v="1433.009444"/>
    <n v="198490.383799"/>
    <n v="174691.38678100001"/>
    <n v="171656.13462900001"/>
  </r>
  <r>
    <n v="967553"/>
    <x v="9"/>
    <x v="39"/>
    <x v="0"/>
    <x v="3"/>
    <n v="218188.15510500001"/>
    <n v="0"/>
    <n v="294376.64030000003"/>
    <n v="218515.78009499999"/>
    <n v="218188.15510500001"/>
  </r>
  <r>
    <n v="967554"/>
    <x v="9"/>
    <x v="39"/>
    <x v="1"/>
    <x v="0"/>
    <n v="142098.03700800001"/>
    <n v="0"/>
    <n v="175223.58600000001"/>
    <n v="142316.59654900001"/>
    <n v="142098.03700800001"/>
  </r>
  <r>
    <n v="967555"/>
    <x v="9"/>
    <x v="39"/>
    <x v="1"/>
    <x v="1"/>
    <n v="126035.846123"/>
    <n v="3233.6240899999998"/>
    <n v="142098.03700800001"/>
    <n v="133898.98027299999"/>
    <n v="129269.470212"/>
  </r>
  <r>
    <n v="967556"/>
    <x v="9"/>
    <x v="39"/>
    <x v="1"/>
    <x v="2"/>
    <n v="107352.604051"/>
    <n v="3185.6494590000002"/>
    <n v="126035.846123"/>
    <n v="115284.988448"/>
    <n v="110538.25351"/>
  </r>
  <r>
    <n v="967557"/>
    <x v="9"/>
    <x v="39"/>
    <x v="1"/>
    <x v="3"/>
    <n v="138109.892208"/>
    <n v="0"/>
    <n v="170223.12518599999"/>
    <n v="138255.22227599999"/>
    <n v="138109.892208"/>
  </r>
  <r>
    <n v="967558"/>
    <x v="9"/>
    <x v="39"/>
    <x v="2"/>
    <x v="0"/>
    <n v="63481.671543999997"/>
    <n v="0"/>
    <n v="81733.773000000001"/>
    <n v="71754.079316999996"/>
    <n v="63481.671543999997"/>
  </r>
  <r>
    <n v="967559"/>
    <x v="9"/>
    <x v="39"/>
    <x v="2"/>
    <x v="1"/>
    <n v="33883.880871000001"/>
    <n v="5977.1139160000002"/>
    <n v="63481.671543999997"/>
    <n v="61164.590533000002"/>
    <n v="39860.994787000003"/>
  </r>
  <r>
    <n v="967560"/>
    <x v="9"/>
    <x v="39"/>
    <x v="2"/>
    <x v="2"/>
    <n v="21542.574928000002"/>
    <n v="5579.5492910000003"/>
    <n v="33883.880871000001"/>
    <n v="32043.986140000001"/>
    <n v="27122.124219000001"/>
  </r>
  <r>
    <n v="967561"/>
    <x v="9"/>
    <x v="39"/>
    <x v="2"/>
    <x v="3"/>
    <n v="85594.096386999998"/>
    <n v="0"/>
    <n v="107352.604051"/>
    <n v="94244.851095999999"/>
    <n v="85594.096386999998"/>
  </r>
  <r>
    <n v="967562"/>
    <x v="9"/>
    <x v="39"/>
    <x v="3"/>
    <x v="0"/>
    <n v="11248.835294"/>
    <n v="0"/>
    <n v="14481.7335"/>
    <n v="13618.622182999999"/>
    <n v="11248.835294"/>
  </r>
  <r>
    <n v="967563"/>
    <x v="9"/>
    <x v="39"/>
    <x v="3"/>
    <x v="1"/>
    <n v="5183.408289"/>
    <n v="4386.691014"/>
    <n v="11248.835294"/>
    <n v="11053.10556"/>
    <n v="9570.0993030000009"/>
  </r>
  <r>
    <n v="967564"/>
    <x v="9"/>
    <x v="39"/>
    <x v="3"/>
    <x v="2"/>
    <n v="0"/>
    <n v="4560.7097409999997"/>
    <n v="5183.408289"/>
    <n v="5048.6396729999997"/>
    <n v="4560.7097409999997"/>
  </r>
  <r>
    <n v="967565"/>
    <x v="9"/>
    <x v="39"/>
    <x v="3"/>
    <x v="3"/>
    <n v="17414.836756000001"/>
    <n v="0"/>
    <n v="21542.574928000002"/>
    <n v="20258.637461999999"/>
    <n v="17414.836756000001"/>
  </r>
  <r>
    <n v="967566"/>
    <x v="9"/>
    <x v="40"/>
    <x v="0"/>
    <x v="0"/>
    <n v="715415.67243999999"/>
    <n v="0"/>
    <n v="965224.31579999998"/>
    <n v="716486.00961800001"/>
    <n v="715415.67243999999"/>
  </r>
  <r>
    <n v="967567"/>
    <x v="9"/>
    <x v="40"/>
    <x v="0"/>
    <x v="1"/>
    <n v="654670.95056999999"/>
    <n v="0"/>
    <n v="715415.67243999999"/>
    <n v="657037.75356900005"/>
    <n v="654670.95056999999"/>
  </r>
  <r>
    <n v="967568"/>
    <x v="9"/>
    <x v="40"/>
    <x v="0"/>
    <x v="2"/>
    <n v="548876.01143800002"/>
    <n v="19076.320448999999"/>
    <n v="654670.95056999999"/>
    <n v="576175.90359700006"/>
    <n v="567952.33188700001"/>
  </r>
  <r>
    <n v="967569"/>
    <x v="9"/>
    <x v="40"/>
    <x v="0"/>
    <x v="3"/>
    <n v="715741.53651699994"/>
    <n v="0"/>
    <n v="965224.31579999998"/>
    <n v="716486.00961800001"/>
    <n v="715741.53651699994"/>
  </r>
  <r>
    <n v="967570"/>
    <x v="9"/>
    <x v="40"/>
    <x v="1"/>
    <x v="0"/>
    <n v="720456.29773800005"/>
    <n v="0"/>
    <n v="890086.09490000003"/>
    <n v="722927.926278"/>
    <n v="720456.29773800005"/>
  </r>
  <r>
    <n v="967571"/>
    <x v="9"/>
    <x v="40"/>
    <x v="1"/>
    <x v="1"/>
    <n v="671590.39289300004"/>
    <n v="0"/>
    <n v="720456.29773800005"/>
    <n v="678885.96935799997"/>
    <n v="671590.39289300004"/>
  </r>
  <r>
    <n v="967572"/>
    <x v="9"/>
    <x v="40"/>
    <x v="1"/>
    <x v="2"/>
    <n v="508999.56305300002"/>
    <n v="74535.191846000002"/>
    <n v="671590.39289300004"/>
    <n v="614303.73237900005"/>
    <n v="583534.75489900005"/>
  </r>
  <r>
    <n v="967573"/>
    <x v="9"/>
    <x v="40"/>
    <x v="1"/>
    <x v="3"/>
    <n v="445118.02679700003"/>
    <n v="0"/>
    <n v="548876.01143800002"/>
    <n v="445797.09649000003"/>
    <n v="445118.02679700003"/>
  </r>
  <r>
    <n v="967574"/>
    <x v="9"/>
    <x v="40"/>
    <x v="2"/>
    <x v="0"/>
    <n v="515202.10805099999"/>
    <n v="0"/>
    <n v="588400.39260000002"/>
    <n v="516556.70466400002"/>
    <n v="515202.10805099999"/>
  </r>
  <r>
    <n v="967575"/>
    <x v="9"/>
    <x v="40"/>
    <x v="2"/>
    <x v="1"/>
    <n v="466284.36292400002"/>
    <n v="0"/>
    <n v="515202.10805099999"/>
    <n v="496397.23110700003"/>
    <n v="466284.36292400002"/>
  </r>
  <r>
    <n v="967576"/>
    <x v="9"/>
    <x v="40"/>
    <x v="2"/>
    <x v="2"/>
    <n v="178169.323539"/>
    <n v="201738.582058"/>
    <n v="466284.36292400002"/>
    <n v="440965.12201699999"/>
    <n v="379907.90559699998"/>
  </r>
  <r>
    <n v="967577"/>
    <x v="9"/>
    <x v="40"/>
    <x v="2"/>
    <x v="3"/>
    <n v="446111.58600100002"/>
    <n v="0"/>
    <n v="508999.56305300002"/>
    <n v="446850.71640400001"/>
    <n v="446111.58600100002"/>
  </r>
  <r>
    <n v="967578"/>
    <x v="9"/>
    <x v="40"/>
    <x v="3"/>
    <x v="0"/>
    <n v="116972.92594"/>
    <n v="0"/>
    <n v="130382.8413"/>
    <n v="122612.023959"/>
    <n v="116972.92594"/>
  </r>
  <r>
    <n v="967579"/>
    <x v="9"/>
    <x v="40"/>
    <x v="3"/>
    <x v="1"/>
    <n v="108509.076866"/>
    <n v="0"/>
    <n v="116972.92594"/>
    <n v="114937.597029"/>
    <n v="108509.076866"/>
  </r>
  <r>
    <n v="967580"/>
    <x v="9"/>
    <x v="40"/>
    <x v="3"/>
    <x v="2"/>
    <n v="0"/>
    <n v="90600.660782000006"/>
    <n v="108509.076866"/>
    <n v="105687.84086700001"/>
    <n v="90600.660782000006"/>
  </r>
  <r>
    <n v="967581"/>
    <x v="9"/>
    <x v="40"/>
    <x v="3"/>
    <x v="3"/>
    <n v="161597.09187"/>
    <n v="0"/>
    <n v="178169.323539"/>
    <n v="167550.43185600001"/>
    <n v="161597.09187"/>
  </r>
  <r>
    <n v="967582"/>
    <x v="9"/>
    <x v="41"/>
    <x v="0"/>
    <x v="0"/>
    <n v="22125.178939000001"/>
    <n v="0"/>
    <n v="29850.842700000001"/>
    <n v="22158.280535999998"/>
    <n v="22125.178939000001"/>
  </r>
  <r>
    <n v="967583"/>
    <x v="9"/>
    <x v="41"/>
    <x v="0"/>
    <x v="1"/>
    <n v="20246.567814000002"/>
    <n v="0"/>
    <n v="22125.178939000001"/>
    <n v="20319.764337000001"/>
    <n v="20246.567814000002"/>
  </r>
  <r>
    <n v="967584"/>
    <x v="9"/>
    <x v="41"/>
    <x v="0"/>
    <x v="2"/>
    <n v="16974.685100999999"/>
    <n v="589.95934599999998"/>
    <n v="20246.567814000002"/>
    <n v="17819.004333000001"/>
    <n v="17564.644445999998"/>
  </r>
  <r>
    <n v="967585"/>
    <x v="9"/>
    <x v="41"/>
    <x v="0"/>
    <x v="3"/>
    <n v="22135.256718000001"/>
    <n v="0"/>
    <n v="29850.842700000001"/>
    <n v="22158.280535999998"/>
    <n v="22135.256718000001"/>
  </r>
  <r>
    <n v="967586"/>
    <x v="9"/>
    <x v="41"/>
    <x v="1"/>
    <x v="0"/>
    <n v="22302.299211000001"/>
    <n v="0"/>
    <n v="27553.324850000001"/>
    <n v="22378.810442999998"/>
    <n v="22302.299211000001"/>
  </r>
  <r>
    <n v="967587"/>
    <x v="9"/>
    <x v="41"/>
    <x v="1"/>
    <x v="1"/>
    <n v="20789.616159000001"/>
    <n v="0"/>
    <n v="22302.299211000001"/>
    <n v="21015.456546000001"/>
    <n v="20789.616159000001"/>
  </r>
  <r>
    <n v="967588"/>
    <x v="9"/>
    <x v="41"/>
    <x v="1"/>
    <x v="2"/>
    <n v="15743.93181"/>
    <n v="2305.457731"/>
    <n v="20789.616159000001"/>
    <n v="19016.261901000002"/>
    <n v="18049.389541"/>
  </r>
  <r>
    <n v="967589"/>
    <x v="9"/>
    <x v="41"/>
    <x v="1"/>
    <x v="3"/>
    <n v="13765.83815"/>
    <n v="0"/>
    <n v="16974.685100999999"/>
    <n v="13786.839239000001"/>
    <n v="13765.83815"/>
  </r>
  <r>
    <n v="967590"/>
    <x v="9"/>
    <x v="41"/>
    <x v="2"/>
    <x v="0"/>
    <n v="15934.230739000001"/>
    <n v="0"/>
    <n v="18198.1158"/>
    <n v="15976.125861"/>
    <n v="15934.230739000001"/>
  </r>
  <r>
    <n v="967591"/>
    <x v="9"/>
    <x v="41"/>
    <x v="2"/>
    <x v="1"/>
    <n v="14421.297027000001"/>
    <n v="0"/>
    <n v="15934.230739000001"/>
    <n v="15352.631316999999"/>
    <n v="14421.297027000001"/>
  </r>
  <r>
    <n v="967592"/>
    <x v="9"/>
    <x v="41"/>
    <x v="2"/>
    <x v="2"/>
    <n v="5509.4938259999999"/>
    <n v="6238.3212229999999"/>
    <n v="14421.297027000001"/>
    <n v="13638.220598"/>
    <n v="11747.815049000001"/>
  </r>
  <r>
    <n v="967593"/>
    <x v="9"/>
    <x v="41"/>
    <x v="2"/>
    <x v="3"/>
    <n v="13798.735597000001"/>
    <n v="0"/>
    <n v="15743.93181"/>
    <n v="13821.597736"/>
    <n v="13798.735597000001"/>
  </r>
  <r>
    <n v="967594"/>
    <x v="9"/>
    <x v="41"/>
    <x v="3"/>
    <x v="0"/>
    <n v="3621.366219"/>
    <n v="0"/>
    <n v="4036.5239499999998"/>
    <n v="3795.9471229999999"/>
    <n v="3621.366219"/>
  </r>
  <r>
    <n v="967595"/>
    <x v="9"/>
    <x v="41"/>
    <x v="3"/>
    <x v="1"/>
    <n v="3359.3338140000001"/>
    <n v="0"/>
    <n v="3621.366219"/>
    <n v="3558.3544470000002"/>
    <n v="3359.3338140000001"/>
  </r>
  <r>
    <n v="967596"/>
    <x v="9"/>
    <x v="41"/>
    <x v="3"/>
    <x v="2"/>
    <n v="0"/>
    <n v="2802.272543"/>
    <n v="3359.3338140000001"/>
    <n v="3271.9911350000002"/>
    <n v="2802.272543"/>
  </r>
  <r>
    <n v="967597"/>
    <x v="9"/>
    <x v="41"/>
    <x v="3"/>
    <x v="3"/>
    <n v="4997.0340699999997"/>
    <n v="0"/>
    <n v="5509.4938259999999"/>
    <n v="5181.1279940000004"/>
    <n v="4997.0340699999997"/>
  </r>
  <r>
    <n v="967598"/>
    <x v="9"/>
    <x v="42"/>
    <x v="1"/>
    <x v="0"/>
    <n v="785.91883499999994"/>
    <n v="67.957396000000003"/>
    <n v="1053.9648999999999"/>
    <n v="856.03029200000003"/>
    <n v="853.87623099999996"/>
  </r>
  <r>
    <n v="967599"/>
    <x v="9"/>
    <x v="42"/>
    <x v="1"/>
    <x v="1"/>
    <n v="729.70384799999999"/>
    <n v="0"/>
    <n v="785.91883499999994"/>
    <n v="740.57131800000002"/>
    <n v="729.70384799999999"/>
  </r>
  <r>
    <n v="967600"/>
    <x v="9"/>
    <x v="42"/>
    <x v="1"/>
    <x v="2"/>
    <n v="600.832357"/>
    <n v="0"/>
    <n v="729.70384799999999"/>
    <n v="667.46010999999999"/>
    <n v="600.832357"/>
  </r>
  <r>
    <n v="967601"/>
    <x v="9"/>
    <x v="42"/>
    <x v="1"/>
    <x v="3"/>
    <n v="787.38347899999997"/>
    <n v="68.084041999999997"/>
    <n v="1053.9648999999999"/>
    <n v="856.03029200000003"/>
    <n v="855.46752100000003"/>
  </r>
  <r>
    <n v="967602"/>
    <x v="9"/>
    <x v="42"/>
    <x v="2"/>
    <x v="0"/>
    <n v="410.424195"/>
    <n v="412.18874899999997"/>
    <n v="943.27414999999996"/>
    <n v="828.10037599999998"/>
    <n v="822.61294399999997"/>
  </r>
  <r>
    <n v="967603"/>
    <x v="9"/>
    <x v="42"/>
    <x v="2"/>
    <x v="1"/>
    <n v="312.89594"/>
    <n v="0"/>
    <n v="410.424195"/>
    <n v="395.443712"/>
    <n v="312.89594"/>
  </r>
  <r>
    <n v="967604"/>
    <x v="9"/>
    <x v="42"/>
    <x v="2"/>
    <x v="2"/>
    <n v="232.41901799999999"/>
    <n v="0"/>
    <n v="312.89594"/>
    <n v="295.90568999999999"/>
    <n v="232.41901799999999"/>
  </r>
  <r>
    <n v="967605"/>
    <x v="9"/>
    <x v="42"/>
    <x v="2"/>
    <x v="3"/>
    <n v="262.25896999999998"/>
    <n v="263.38651099999998"/>
    <n v="600.832357"/>
    <n v="527.47072600000001"/>
    <n v="525.64548200000002"/>
  </r>
  <r>
    <n v="967606"/>
    <x v="9"/>
    <x v="42"/>
    <x v="3"/>
    <x v="0"/>
    <n v="20.8415"/>
    <n v="392.78035999999997"/>
    <n v="469.33330000000001"/>
    <n v="441.36103500000002"/>
    <n v="413.62186000000003"/>
  </r>
  <r>
    <n v="967607"/>
    <x v="9"/>
    <x v="42"/>
    <x v="3"/>
    <x v="1"/>
    <n v="13.609218"/>
    <n v="0"/>
    <n v="20.8415"/>
    <n v="20.478857999999999"/>
    <n v="13.609218"/>
  </r>
  <r>
    <n v="967608"/>
    <x v="9"/>
    <x v="42"/>
    <x v="3"/>
    <x v="2"/>
    <n v="0"/>
    <n v="7.2926169999999999"/>
    <n v="13.609218"/>
    <n v="13.255379"/>
    <n v="7.2926169999999999"/>
  </r>
  <r>
    <n v="967609"/>
    <x v="9"/>
    <x v="42"/>
    <x v="3"/>
    <x v="3"/>
    <n v="10.621891"/>
    <n v="200.18089499999999"/>
    <n v="232.41901799999999"/>
    <n v="218.566845"/>
    <n v="210.802786"/>
  </r>
  <r>
    <n v="967610"/>
    <x v="9"/>
    <x v="43"/>
    <x v="1"/>
    <x v="0"/>
    <n v="14953.603660000001"/>
    <n v="1293.0189809999999"/>
    <n v="20053.690900000001"/>
    <n v="16287.607749000001"/>
    <n v="16246.622641"/>
  </r>
  <r>
    <n v="967611"/>
    <x v="9"/>
    <x v="43"/>
    <x v="1"/>
    <x v="1"/>
    <n v="13884.006405"/>
    <n v="0"/>
    <n v="14953.603660000001"/>
    <n v="14090.780728"/>
    <n v="13884.006405"/>
  </r>
  <r>
    <n v="967612"/>
    <x v="9"/>
    <x v="43"/>
    <x v="1"/>
    <x v="2"/>
    <n v="11425.182709999999"/>
    <n v="0"/>
    <n v="13884.006405"/>
    <n v="12699.700658"/>
    <n v="11425.182709999999"/>
  </r>
  <r>
    <n v="967613"/>
    <x v="9"/>
    <x v="43"/>
    <x v="1"/>
    <x v="3"/>
    <n v="14981.471299000001"/>
    <n v="1295.42866"/>
    <n v="20053.690900000001"/>
    <n v="16287.607749000001"/>
    <n v="16276.899960000001"/>
  </r>
  <r>
    <n v="967614"/>
    <x v="9"/>
    <x v="43"/>
    <x v="2"/>
    <x v="0"/>
    <n v="7788.3134840000002"/>
    <n v="7821.7981099999997"/>
    <n v="17899.8092"/>
    <n v="15714.242496999999"/>
    <n v="15610.111594"/>
  </r>
  <r>
    <n v="967615"/>
    <x v="9"/>
    <x v="43"/>
    <x v="2"/>
    <x v="1"/>
    <n v="5937.5926079999999"/>
    <n v="0"/>
    <n v="7788.3134840000002"/>
    <n v="7504.0400419999996"/>
    <n v="5937.5926079999999"/>
  </r>
  <r>
    <n v="967616"/>
    <x v="9"/>
    <x v="43"/>
    <x v="2"/>
    <x v="2"/>
    <n v="4410.4421599999996"/>
    <n v="0"/>
    <n v="5937.5926079999999"/>
    <n v="5615.181329"/>
    <n v="4410.4421599999996"/>
  </r>
  <r>
    <n v="967617"/>
    <x v="9"/>
    <x v="43"/>
    <x v="2"/>
    <x v="3"/>
    <n v="4987.00947"/>
    <n v="5008.450331"/>
    <n v="11425.182709999999"/>
    <n v="10030.167901000001"/>
    <n v="9995.4598000000005"/>
  </r>
  <r>
    <n v="967618"/>
    <x v="9"/>
    <x v="43"/>
    <x v="3"/>
    <x v="0"/>
    <n v="395.87510200000003"/>
    <n v="7460.689848"/>
    <n v="8914.7792000000009"/>
    <n v="8383.4583600000005"/>
    <n v="7856.56495"/>
  </r>
  <r>
    <n v="967619"/>
    <x v="9"/>
    <x v="43"/>
    <x v="3"/>
    <x v="1"/>
    <n v="258.50110699999999"/>
    <n v="0"/>
    <n v="395.87510200000003"/>
    <n v="388.986875"/>
    <n v="258.50110699999999"/>
  </r>
  <r>
    <n v="967620"/>
    <x v="9"/>
    <x v="43"/>
    <x v="3"/>
    <x v="2"/>
    <n v="0"/>
    <n v="138.52005299999999"/>
    <n v="258.50110699999999"/>
    <n v="251.780078"/>
    <n v="138.52005299999999"/>
  </r>
  <r>
    <n v="967621"/>
    <x v="9"/>
    <x v="43"/>
    <x v="3"/>
    <x v="3"/>
    <n v="201.56368900000001"/>
    <n v="3798.683376"/>
    <n v="4410.4421599999996"/>
    <n v="4147.5798070000001"/>
    <n v="4000.247065"/>
  </r>
  <r>
    <n v="967622"/>
    <x v="9"/>
    <x v="44"/>
    <x v="1"/>
    <x v="0"/>
    <n v="50027.479309000002"/>
    <n v="214.01822899999999"/>
    <n v="61914.143400000001"/>
    <n v="50286.667268999998"/>
    <n v="50241.497538000003"/>
  </r>
  <r>
    <n v="967623"/>
    <x v="9"/>
    <x v="44"/>
    <x v="1"/>
    <x v="1"/>
    <n v="46860.637309999998"/>
    <n v="0"/>
    <n v="50027.479309000002"/>
    <n v="47140.893752999997"/>
    <n v="46860.637309999998"/>
  </r>
  <r>
    <n v="967624"/>
    <x v="9"/>
    <x v="44"/>
    <x v="1"/>
    <x v="2"/>
    <n v="41427.728870999999"/>
    <n v="0"/>
    <n v="46860.637309999998"/>
    <n v="42863.424947"/>
    <n v="41427.728870999999"/>
  </r>
  <r>
    <n v="967625"/>
    <x v="9"/>
    <x v="44"/>
    <x v="1"/>
    <x v="3"/>
    <n v="50048.486024999998"/>
    <n v="214.10809599999999"/>
    <n v="61914.143400000001"/>
    <n v="50286.667268999998"/>
    <n v="50262.594121000002"/>
  </r>
  <r>
    <n v="967626"/>
    <x v="9"/>
    <x v="44"/>
    <x v="2"/>
    <x v="0"/>
    <n v="10304.654140000001"/>
    <n v="8120.0485639999997"/>
    <n v="21775.2677"/>
    <n v="19116.507514000001"/>
    <n v="18424.702702999999"/>
  </r>
  <r>
    <n v="967627"/>
    <x v="9"/>
    <x v="44"/>
    <x v="2"/>
    <x v="1"/>
    <n v="9023.3738140000005"/>
    <n v="0"/>
    <n v="10304.654140000001"/>
    <n v="9928.5342639999999"/>
    <n v="9023.3738140000005"/>
  </r>
  <r>
    <n v="967628"/>
    <x v="9"/>
    <x v="44"/>
    <x v="2"/>
    <x v="2"/>
    <n v="7655.3875749999997"/>
    <n v="0"/>
    <n v="9023.3738140000005"/>
    <n v="8533.4046159999998"/>
    <n v="7655.3875749999997"/>
  </r>
  <r>
    <n v="967629"/>
    <x v="9"/>
    <x v="44"/>
    <x v="2"/>
    <x v="3"/>
    <n v="20137.352261"/>
    <n v="15868.19665"/>
    <n v="41427.728870999999"/>
    <n v="36369.403176"/>
    <n v="36005.548910999998"/>
  </r>
  <r>
    <n v="967630"/>
    <x v="9"/>
    <x v="44"/>
    <x v="3"/>
    <x v="0"/>
    <n v="674.68559900000002"/>
    <n v="15494.739638999999"/>
    <n v="17359.445100000001"/>
    <n v="16324.822172"/>
    <n v="16169.425238"/>
  </r>
  <r>
    <n v="967631"/>
    <x v="9"/>
    <x v="44"/>
    <x v="3"/>
    <x v="1"/>
    <n v="458.19290599999999"/>
    <n v="0"/>
    <n v="674.68559900000002"/>
    <n v="662.94606999999996"/>
    <n v="458.19290599999999"/>
  </r>
  <r>
    <n v="967632"/>
    <x v="9"/>
    <x v="44"/>
    <x v="3"/>
    <x v="2"/>
    <n v="0"/>
    <n v="238.648517"/>
    <n v="458.19290599999999"/>
    <n v="446.27989000000002"/>
    <n v="238.648517"/>
  </r>
  <r>
    <n v="967633"/>
    <x v="9"/>
    <x v="44"/>
    <x v="3"/>
    <x v="3"/>
    <n v="299.92819300000002"/>
    <n v="6888.1109379999998"/>
    <n v="7655.3875749999997"/>
    <n v="7199.1264760000004"/>
    <n v="7188.0391310000005"/>
  </r>
  <r>
    <n v="967634"/>
    <x v="9"/>
    <x v="45"/>
    <x v="1"/>
    <x v="0"/>
    <n v="75035.030507000003"/>
    <n v="321.00086900000002"/>
    <n v="92863.556249999994"/>
    <n v="75423.780385999999"/>
    <n v="75356.031375999999"/>
  </r>
  <r>
    <n v="967635"/>
    <x v="9"/>
    <x v="45"/>
    <x v="1"/>
    <x v="1"/>
    <n v="70285.159249999997"/>
    <n v="0"/>
    <n v="75035.030507000003"/>
    <n v="70705.509246999995"/>
    <n v="70285.159249999997"/>
  </r>
  <r>
    <n v="967636"/>
    <x v="9"/>
    <x v="45"/>
    <x v="1"/>
    <x v="2"/>
    <n v="62127.432858"/>
    <n v="0"/>
    <n v="70285.159249999997"/>
    <n v="64289.835165999997"/>
    <n v="62127.432858"/>
  </r>
  <r>
    <n v="967637"/>
    <x v="9"/>
    <x v="45"/>
    <x v="1"/>
    <x v="3"/>
    <n v="75066.537983000002"/>
    <n v="321.13565799999998"/>
    <n v="92863.556249999994"/>
    <n v="75423.780385999999"/>
    <n v="75387.673641999994"/>
  </r>
  <r>
    <n v="967638"/>
    <x v="9"/>
    <x v="45"/>
    <x v="2"/>
    <x v="0"/>
    <n v="15456.98121"/>
    <n v="12180.072845000001"/>
    <n v="32662.901549999999"/>
    <n v="28674.761270999999"/>
    <n v="27637.054055000001"/>
  </r>
  <r>
    <n v="967639"/>
    <x v="9"/>
    <x v="45"/>
    <x v="2"/>
    <x v="1"/>
    <n v="13535.060721"/>
    <n v="0"/>
    <n v="15456.98121"/>
    <n v="14892.801395"/>
    <n v="13535.060721"/>
  </r>
  <r>
    <n v="967640"/>
    <x v="9"/>
    <x v="45"/>
    <x v="2"/>
    <x v="2"/>
    <n v="11483.081362999999"/>
    <n v="0"/>
    <n v="13535.060721"/>
    <n v="12800.106924"/>
    <n v="11483.081362999999"/>
  </r>
  <r>
    <n v="967641"/>
    <x v="9"/>
    <x v="45"/>
    <x v="2"/>
    <x v="3"/>
    <n v="30199.145225"/>
    <n v="23796.871052999999"/>
    <n v="62127.432858"/>
    <n v="54541.673305999997"/>
    <n v="53996.016278000003"/>
  </r>
  <r>
    <n v="967642"/>
    <x v="9"/>
    <x v="45"/>
    <x v="3"/>
    <x v="0"/>
    <n v="1012.028399"/>
    <n v="23242.109457999999"/>
    <n v="26039.167649999999"/>
    <n v="24487.233258"/>
    <n v="24254.137857000002"/>
  </r>
  <r>
    <n v="967643"/>
    <x v="9"/>
    <x v="45"/>
    <x v="3"/>
    <x v="1"/>
    <n v="687.28935799999999"/>
    <n v="0"/>
    <n v="1012.028399"/>
    <n v="994.41910499999994"/>
    <n v="687.28935799999999"/>
  </r>
  <r>
    <n v="967644"/>
    <x v="9"/>
    <x v="45"/>
    <x v="3"/>
    <x v="2"/>
    <n v="0"/>
    <n v="357.97277600000001"/>
    <n v="687.28935799999999"/>
    <n v="669.41983500000003"/>
    <n v="357.97277600000001"/>
  </r>
  <r>
    <n v="967645"/>
    <x v="9"/>
    <x v="45"/>
    <x v="3"/>
    <x v="3"/>
    <n v="449.89228900000001"/>
    <n v="10332.166407000001"/>
    <n v="11483.081362999999"/>
    <n v="10798.689713"/>
    <n v="10782.058696"/>
  </r>
  <r>
    <n v="967646"/>
    <x v="9"/>
    <x v="46"/>
    <x v="0"/>
    <x v="0"/>
    <n v="6324.4628899999998"/>
    <n v="0"/>
    <n v="8542.625"/>
    <n v="6341.1905379999998"/>
    <n v="6324.4628899999998"/>
  </r>
  <r>
    <n v="967647"/>
    <x v="9"/>
    <x v="46"/>
    <x v="0"/>
    <x v="1"/>
    <n v="5756.6304339999997"/>
    <n v="0"/>
    <n v="6324.4628899999998"/>
    <n v="5808.3867179999997"/>
    <n v="5756.6304339999997"/>
  </r>
  <r>
    <n v="967648"/>
    <x v="9"/>
    <x v="46"/>
    <x v="0"/>
    <x v="2"/>
    <n v="4684.3002260000003"/>
    <n v="308.325918"/>
    <n v="5756.6304339999997"/>
    <n v="5066.4104450000004"/>
    <n v="4992.6261439999998"/>
  </r>
  <r>
    <n v="967649"/>
    <x v="9"/>
    <x v="46"/>
    <x v="0"/>
    <x v="3"/>
    <n v="6336.4313920000004"/>
    <n v="0"/>
    <n v="8542.625"/>
    <n v="6341.1905379999998"/>
    <n v="6336.4313920000004"/>
  </r>
  <r>
    <n v="967650"/>
    <x v="9"/>
    <x v="46"/>
    <x v="1"/>
    <x v="0"/>
    <n v="3707.3561530000002"/>
    <n v="0"/>
    <n v="4578"/>
    <n v="3718.2516000000001"/>
    <n v="3707.3561530000002"/>
  </r>
  <r>
    <n v="967651"/>
    <x v="9"/>
    <x v="46"/>
    <x v="1"/>
    <x v="1"/>
    <n v="3418.7143169999999"/>
    <n v="0"/>
    <n v="3707.3561530000002"/>
    <n v="3493.441703"/>
    <n v="3418.7143169999999"/>
  </r>
  <r>
    <n v="967652"/>
    <x v="9"/>
    <x v="46"/>
    <x v="1"/>
    <x v="2"/>
    <n v="2289.5077219999998"/>
    <n v="582.34340299999997"/>
    <n v="3418.7143169999999"/>
    <n v="3127.0979860000002"/>
    <n v="2871.8511250000001"/>
  </r>
  <r>
    <n v="967653"/>
    <x v="9"/>
    <x v="46"/>
    <x v="1"/>
    <x v="3"/>
    <n v="3800.6186050000001"/>
    <n v="0"/>
    <n v="4684.3002260000003"/>
    <n v="3804.5886439999999"/>
    <n v="3800.6186050000001"/>
  </r>
  <r>
    <n v="967654"/>
    <x v="9"/>
    <x v="46"/>
    <x v="2"/>
    <x v="0"/>
    <n v="1852.6202539999999"/>
    <n v="0"/>
    <n v="2138.5"/>
    <n v="1877.38915"/>
    <n v="1852.6202539999999"/>
  </r>
  <r>
    <n v="967655"/>
    <x v="9"/>
    <x v="46"/>
    <x v="2"/>
    <x v="1"/>
    <n v="1489.314893"/>
    <n v="0"/>
    <n v="1852.6202539999999"/>
    <n v="1784.9996149999999"/>
    <n v="1489.314893"/>
  </r>
  <r>
    <n v="967656"/>
    <x v="9"/>
    <x v="46"/>
    <x v="2"/>
    <x v="2"/>
    <n v="403.65608500000002"/>
    <n v="785.27507000000003"/>
    <n v="1489.314893"/>
    <n v="1408.445095"/>
    <n v="1188.931155"/>
  </r>
  <r>
    <n v="967657"/>
    <x v="9"/>
    <x v="46"/>
    <x v="2"/>
    <x v="3"/>
    <n v="1992.7865710000001"/>
    <n v="0"/>
    <n v="2289.5077219999998"/>
    <n v="2009.95883"/>
    <n v="1992.7865710000001"/>
  </r>
  <r>
    <n v="967658"/>
    <x v="9"/>
    <x v="46"/>
    <x v="3"/>
    <x v="0"/>
    <n v="326.95792899999998"/>
    <n v="0"/>
    <n v="401.625"/>
    <n v="377.68815000000001"/>
    <n v="326.95792899999998"/>
  </r>
  <r>
    <n v="967659"/>
    <x v="9"/>
    <x v="46"/>
    <x v="3"/>
    <x v="1"/>
    <n v="321.26836900000001"/>
    <n v="0"/>
    <n v="326.95792899999998"/>
    <n v="321.26886100000002"/>
    <n v="321.26836900000001"/>
  </r>
  <r>
    <n v="967660"/>
    <x v="9"/>
    <x v="46"/>
    <x v="3"/>
    <x v="2"/>
    <n v="0"/>
    <n v="264.74315000000001"/>
    <n v="321.26836900000001"/>
    <n v="312.915391"/>
    <n v="264.74315000000001"/>
  </r>
  <r>
    <n v="967661"/>
    <x v="9"/>
    <x v="46"/>
    <x v="3"/>
    <x v="3"/>
    <n v="341.02223400000003"/>
    <n v="0"/>
    <n v="403.65608500000002"/>
    <n v="379.59818200000001"/>
    <n v="341.02223400000003"/>
  </r>
  <r>
    <n v="967662"/>
    <x v="9"/>
    <x v="47"/>
    <x v="0"/>
    <x v="0"/>
    <n v="336.10002800000001"/>
    <n v="0"/>
    <n v="453.97949999999997"/>
    <n v="336.98898300000002"/>
    <n v="336.10002800000001"/>
  </r>
  <r>
    <n v="967663"/>
    <x v="9"/>
    <x v="47"/>
    <x v="0"/>
    <x v="1"/>
    <n v="305.923789"/>
    <n v="0"/>
    <n v="336.10002800000001"/>
    <n v="308.67426599999999"/>
    <n v="305.923789"/>
  </r>
  <r>
    <n v="967664"/>
    <x v="9"/>
    <x v="47"/>
    <x v="0"/>
    <x v="2"/>
    <n v="248.93709799999999"/>
    <n v="16.38532"/>
    <n v="305.923789"/>
    <n v="269.24352699999997"/>
    <n v="265.32241800000003"/>
  </r>
  <r>
    <n v="967665"/>
    <x v="9"/>
    <x v="47"/>
    <x v="0"/>
    <x v="3"/>
    <n v="336.73606799999999"/>
    <n v="0"/>
    <n v="453.97949999999997"/>
    <n v="336.98898300000002"/>
    <n v="336.73606799999999"/>
  </r>
  <r>
    <n v="967666"/>
    <x v="9"/>
    <x v="47"/>
    <x v="1"/>
    <x v="0"/>
    <n v="197.019498"/>
    <n v="0"/>
    <n v="243.28800000000001"/>
    <n v="197.59851399999999"/>
    <n v="197.019498"/>
  </r>
  <r>
    <n v="967667"/>
    <x v="9"/>
    <x v="47"/>
    <x v="1"/>
    <x v="1"/>
    <n v="181.68024700000001"/>
    <n v="0"/>
    <n v="197.019498"/>
    <n v="185.65147300000001"/>
    <n v="181.68024700000001"/>
  </r>
  <r>
    <n v="967668"/>
    <x v="9"/>
    <x v="47"/>
    <x v="1"/>
    <x v="2"/>
    <n v="121.670982"/>
    <n v="30.947392000000001"/>
    <n v="181.68024700000001"/>
    <n v="166.18292199999999"/>
    <n v="152.61837399999999"/>
  </r>
  <r>
    <n v="967669"/>
    <x v="9"/>
    <x v="47"/>
    <x v="1"/>
    <x v="3"/>
    <n v="201.97573199999999"/>
    <n v="0"/>
    <n v="248.93709799999999"/>
    <n v="202.186711"/>
    <n v="201.97573199999999"/>
  </r>
  <r>
    <n v="967670"/>
    <x v="9"/>
    <x v="47"/>
    <x v="2"/>
    <x v="0"/>
    <n v="98.453534000000005"/>
    <n v="0"/>
    <n v="113.646"/>
    <n v="99.769823000000002"/>
    <n v="98.453534000000005"/>
  </r>
  <r>
    <n v="967671"/>
    <x v="9"/>
    <x v="47"/>
    <x v="2"/>
    <x v="1"/>
    <n v="79.146449000000004"/>
    <n v="0"/>
    <n v="98.453534000000005"/>
    <n v="94.859979999999993"/>
    <n v="79.146449000000004"/>
  </r>
  <r>
    <n v="967672"/>
    <x v="9"/>
    <x v="47"/>
    <x v="2"/>
    <x v="2"/>
    <n v="21.451438"/>
    <n v="41.731760999999999"/>
    <n v="79.146449000000004"/>
    <n v="74.848795999999993"/>
    <n v="63.183199000000002"/>
  </r>
  <r>
    <n v="967673"/>
    <x v="9"/>
    <x v="47"/>
    <x v="2"/>
    <x v="3"/>
    <n v="105.902372"/>
    <n v="0"/>
    <n v="121.670982"/>
    <n v="106.814955"/>
    <n v="105.902372"/>
  </r>
  <r>
    <n v="967674"/>
    <x v="9"/>
    <x v="47"/>
    <x v="3"/>
    <x v="0"/>
    <n v="17.375478999999999"/>
    <n v="0"/>
    <n v="21.343499999999999"/>
    <n v="20.071427"/>
    <n v="17.375478999999999"/>
  </r>
  <r>
    <n v="967675"/>
    <x v="9"/>
    <x v="47"/>
    <x v="3"/>
    <x v="1"/>
    <n v="17.073118999999998"/>
    <n v="0"/>
    <n v="17.375478999999999"/>
    <n v="17.073145"/>
    <n v="17.073118999999998"/>
  </r>
  <r>
    <n v="967676"/>
    <x v="9"/>
    <x v="47"/>
    <x v="3"/>
    <x v="2"/>
    <n v="0"/>
    <n v="13.981042"/>
    <n v="17.073118999999998"/>
    <n v="16.629218000000002"/>
    <n v="13.981042"/>
  </r>
  <r>
    <n v="967677"/>
    <x v="9"/>
    <x v="47"/>
    <x v="3"/>
    <x v="3"/>
    <n v="18.122896000000001"/>
    <n v="0"/>
    <n v="21.451438"/>
    <n v="20.172931999999999"/>
    <n v="18.122896000000001"/>
  </r>
  <r>
    <n v="967678"/>
    <x v="9"/>
    <x v="48"/>
    <x v="0"/>
    <x v="0"/>
    <n v="300211.84082899999"/>
    <n v="0"/>
    <n v="405052.66800000001"/>
    <n v="300670.59545600001"/>
    <n v="300211.84082899999"/>
  </r>
  <r>
    <n v="967679"/>
    <x v="9"/>
    <x v="48"/>
    <x v="0"/>
    <x v="1"/>
    <n v="274437.19094300002"/>
    <n v="0"/>
    <n v="300211.84082899999"/>
    <n v="275714.55461699999"/>
    <n v="274437.19094300002"/>
  </r>
  <r>
    <n v="967680"/>
    <x v="9"/>
    <x v="48"/>
    <x v="0"/>
    <x v="2"/>
    <n v="195266.90130900001"/>
    <n v="41203.358403999999"/>
    <n v="274437.19094300002"/>
    <n v="241532.171749"/>
    <n v="236470.25971300001"/>
  </r>
  <r>
    <n v="967681"/>
    <x v="9"/>
    <x v="48"/>
    <x v="0"/>
    <x v="3"/>
    <n v="300371.998273"/>
    <n v="0"/>
    <n v="405052.66800000001"/>
    <n v="300670.59545600001"/>
    <n v="300371.998273"/>
  </r>
  <r>
    <n v="967682"/>
    <x v="9"/>
    <x v="48"/>
    <x v="1"/>
    <x v="0"/>
    <n v="84176.790290999998"/>
    <n v="0"/>
    <n v="104616.81875000001"/>
    <n v="84969.780188999997"/>
    <n v="84176.790290999998"/>
  </r>
  <r>
    <n v="967683"/>
    <x v="9"/>
    <x v="48"/>
    <x v="1"/>
    <x v="1"/>
    <n v="78254.871956999996"/>
    <n v="0"/>
    <n v="84176.790290999998"/>
    <n v="79319.789491999996"/>
    <n v="78254.871956999996"/>
  </r>
  <r>
    <n v="967684"/>
    <x v="9"/>
    <x v="48"/>
    <x v="1"/>
    <x v="2"/>
    <n v="56210.585519"/>
    <n v="9626.6293339999993"/>
    <n v="78254.871956999996"/>
    <n v="71579.731379000004"/>
    <n v="65837.214852999998"/>
  </r>
  <r>
    <n v="967685"/>
    <x v="9"/>
    <x v="48"/>
    <x v="1"/>
    <x v="3"/>
    <n v="157124.28802800001"/>
    <n v="0"/>
    <n v="195266.90130900001"/>
    <n v="158595.77724299999"/>
    <n v="157124.28802800001"/>
  </r>
  <r>
    <n v="967686"/>
    <x v="9"/>
    <x v="48"/>
    <x v="2"/>
    <x v="0"/>
    <n v="182226.27551100001"/>
    <n v="0"/>
    <n v="207957.40875"/>
    <n v="182565.80914200001"/>
    <n v="182226.27551100001"/>
  </r>
  <r>
    <n v="967687"/>
    <x v="9"/>
    <x v="48"/>
    <x v="2"/>
    <x v="1"/>
    <n v="168864.80830899999"/>
    <n v="0"/>
    <n v="182226.27551100001"/>
    <n v="175575.016455"/>
    <n v="168864.80830899999"/>
  </r>
  <r>
    <n v="967688"/>
    <x v="9"/>
    <x v="48"/>
    <x v="2"/>
    <x v="2"/>
    <n v="72808.129751"/>
    <n v="60554.648343000001"/>
    <n v="168864.80830899999"/>
    <n v="159695.44921799999"/>
    <n v="133362.77809400001"/>
  </r>
  <r>
    <n v="967689"/>
    <x v="9"/>
    <x v="48"/>
    <x v="2"/>
    <x v="3"/>
    <n v="49256.837569000003"/>
    <n v="0"/>
    <n v="56210.585519"/>
    <n v="49347.273027000003"/>
    <n v="49256.837569000003"/>
  </r>
  <r>
    <n v="967690"/>
    <x v="9"/>
    <x v="48"/>
    <x v="3"/>
    <x v="0"/>
    <n v="173121.53434000001"/>
    <n v="0"/>
    <n v="184095.09455000001"/>
    <n v="173123.02691499999"/>
    <n v="173121.53434000001"/>
  </r>
  <r>
    <n v="967691"/>
    <x v="9"/>
    <x v="48"/>
    <x v="3"/>
    <x v="1"/>
    <n v="165282.647528"/>
    <n v="0"/>
    <n v="173121.53434000001"/>
    <n v="170109.21964299999"/>
    <n v="165282.647528"/>
  </r>
  <r>
    <n v="967692"/>
    <x v="9"/>
    <x v="48"/>
    <x v="3"/>
    <x v="2"/>
    <n v="0"/>
    <n v="121014.247751"/>
    <n v="165282.647528"/>
    <n v="160985.29869200001"/>
    <n v="121014.247751"/>
  </r>
  <r>
    <n v="967693"/>
    <x v="9"/>
    <x v="48"/>
    <x v="3"/>
    <x v="3"/>
    <n v="68468.320114999995"/>
    <n v="0"/>
    <n v="72808.129751"/>
    <n v="68468.765218"/>
    <n v="68468.320114999995"/>
  </r>
  <r>
    <n v="967694"/>
    <x v="9"/>
    <x v="49"/>
    <x v="0"/>
    <x v="0"/>
    <n v="6130.1534830000001"/>
    <n v="0"/>
    <n v="8270.9429999999993"/>
    <n v="6139.5209889999996"/>
    <n v="6130.1534830000001"/>
  </r>
  <r>
    <n v="967695"/>
    <x v="9"/>
    <x v="49"/>
    <x v="0"/>
    <x v="1"/>
    <n v="5603.8499250000004"/>
    <n v="0"/>
    <n v="6130.1534830000001"/>
    <n v="5629.9329589999998"/>
    <n v="5603.8499250000004"/>
  </r>
  <r>
    <n v="967696"/>
    <x v="9"/>
    <x v="49"/>
    <x v="0"/>
    <x v="2"/>
    <n v="3987.1850490000002"/>
    <n v="841.33774600000004"/>
    <n v="5603.8499250000004"/>
    <n v="4931.9483190000001"/>
    <n v="4828.5227940000004"/>
  </r>
  <r>
    <n v="967697"/>
    <x v="9"/>
    <x v="49"/>
    <x v="0"/>
    <x v="3"/>
    <n v="6133.4238059999998"/>
    <n v="0"/>
    <n v="8270.9429999999993"/>
    <n v="6139.5209889999996"/>
    <n v="6133.4238059999998"/>
  </r>
  <r>
    <n v="967698"/>
    <x v="9"/>
    <x v="49"/>
    <x v="1"/>
    <x v="0"/>
    <n v="1719.8049599999999"/>
    <n v="0"/>
    <n v="2137.4124999999999"/>
    <n v="1736.006433"/>
    <n v="1719.8049599999999"/>
  </r>
  <r>
    <n v="967699"/>
    <x v="9"/>
    <x v="49"/>
    <x v="1"/>
    <x v="1"/>
    <n v="1598.8150230000001"/>
    <n v="0"/>
    <n v="1719.8049599999999"/>
    <n v="1620.572214"/>
    <n v="1598.8150230000001"/>
  </r>
  <r>
    <n v="967700"/>
    <x v="9"/>
    <x v="49"/>
    <x v="1"/>
    <x v="2"/>
    <n v="1148.4310989999999"/>
    <n v="196.68040099999999"/>
    <n v="1598.8150230000001"/>
    <n v="1462.4361019999999"/>
    <n v="1345.1115"/>
  </r>
  <r>
    <n v="967701"/>
    <x v="9"/>
    <x v="49"/>
    <x v="1"/>
    <x v="3"/>
    <n v="3208.345131"/>
    <n v="0"/>
    <n v="3987.1850490000002"/>
    <n v="3238.3916960000001"/>
    <n v="3208.345131"/>
  </r>
  <r>
    <n v="967702"/>
    <x v="9"/>
    <x v="49"/>
    <x v="2"/>
    <x v="0"/>
    <n v="3721.3965619999999"/>
    <n v="0"/>
    <n v="4246.8737499999997"/>
    <n v="3728.330465"/>
    <n v="3721.3965619999999"/>
  </r>
  <r>
    <n v="967703"/>
    <x v="9"/>
    <x v="49"/>
    <x v="2"/>
    <x v="1"/>
    <n v="3448.5307640000001"/>
    <n v="0"/>
    <n v="3721.3965619999999"/>
    <n v="3585.5655879999999"/>
    <n v="3448.5307640000001"/>
  </r>
  <r>
    <n v="967704"/>
    <x v="9"/>
    <x v="49"/>
    <x v="2"/>
    <x v="2"/>
    <n v="1486.876264"/>
    <n v="1236.637579"/>
    <n v="3448.5307640000001"/>
    <n v="3261.2755440000001"/>
    <n v="2723.5138430000002"/>
  </r>
  <r>
    <n v="967705"/>
    <x v="9"/>
    <x v="49"/>
    <x v="2"/>
    <x v="3"/>
    <n v="1006.359987"/>
    <n v="0"/>
    <n v="1148.4310989999999"/>
    <n v="1008.207662"/>
    <n v="1006.359987"/>
  </r>
  <r>
    <n v="967706"/>
    <x v="9"/>
    <x v="49"/>
    <x v="3"/>
    <x v="0"/>
    <n v="3532.626577"/>
    <n v="0"/>
    <n v="3756.5472500000001"/>
    <n v="3532.6570339999998"/>
    <n v="3532.626577"/>
  </r>
  <r>
    <n v="967707"/>
    <x v="9"/>
    <x v="49"/>
    <x v="3"/>
    <x v="1"/>
    <n v="3372.6703940000002"/>
    <n v="0"/>
    <n v="3532.626577"/>
    <n v="3471.1588750000001"/>
    <n v="3372.6703940000002"/>
  </r>
  <r>
    <n v="967708"/>
    <x v="9"/>
    <x v="49"/>
    <x v="3"/>
    <x v="2"/>
    <n v="0"/>
    <n v="2469.352813"/>
    <n v="3372.6703940000002"/>
    <n v="3284.9809639999999"/>
    <n v="2469.352813"/>
  </r>
  <r>
    <n v="967709"/>
    <x v="9"/>
    <x v="49"/>
    <x v="3"/>
    <x v="3"/>
    <n v="1398.2493489999999"/>
    <n v="0"/>
    <n v="1486.876264"/>
    <n v="1398.258439"/>
    <n v="1398.2493489999999"/>
  </r>
  <r>
    <n v="967710"/>
    <x v="9"/>
    <x v="50"/>
    <x v="0"/>
    <x v="0"/>
    <n v="87519.501701000001"/>
    <n v="0"/>
    <n v="118040.54295"/>
    <n v="87621.495032000006"/>
    <n v="87519.501701000001"/>
  </r>
  <r>
    <n v="967711"/>
    <x v="9"/>
    <x v="50"/>
    <x v="0"/>
    <x v="1"/>
    <n v="80074.164562000005"/>
    <n v="0"/>
    <n v="87519.501701000001"/>
    <n v="80377.910361999995"/>
    <n v="80074.164562000005"/>
  </r>
  <r>
    <n v="967712"/>
    <x v="9"/>
    <x v="50"/>
    <x v="0"/>
    <x v="2"/>
    <n v="62971.836501999998"/>
    <n v="6525.2825769999999"/>
    <n v="80074.164562000005"/>
    <n v="70473.272230999995"/>
    <n v="69497.119080000004"/>
  </r>
  <r>
    <n v="967713"/>
    <x v="9"/>
    <x v="50"/>
    <x v="0"/>
    <x v="3"/>
    <n v="87543.510880000002"/>
    <n v="0"/>
    <n v="118040.54295"/>
    <n v="87621.495032000006"/>
    <n v="87543.510880000002"/>
  </r>
  <r>
    <n v="967714"/>
    <x v="9"/>
    <x v="50"/>
    <x v="1"/>
    <x v="0"/>
    <n v="119897.401574"/>
    <n v="0"/>
    <n v="147995.43549999999"/>
    <n v="120201.89271299999"/>
    <n v="119897.401574"/>
  </r>
  <r>
    <n v="967715"/>
    <x v="9"/>
    <x v="50"/>
    <x v="1"/>
    <x v="1"/>
    <n v="111282.453478"/>
    <n v="0"/>
    <n v="119897.401574"/>
    <n v="112979.321503"/>
    <n v="111282.453478"/>
  </r>
  <r>
    <n v="967716"/>
    <x v="9"/>
    <x v="50"/>
    <x v="1"/>
    <x v="2"/>
    <n v="65606.461569999999"/>
    <n v="28058.800518"/>
    <n v="111282.453478"/>
    <n v="101790.060197"/>
    <n v="93665.262088000003"/>
  </r>
  <r>
    <n v="967717"/>
    <x v="9"/>
    <x v="50"/>
    <x v="1"/>
    <x v="3"/>
    <n v="51038.362288999997"/>
    <n v="0"/>
    <n v="62971.836501999998"/>
    <n v="51145.725607"/>
    <n v="51038.362288999997"/>
  </r>
  <r>
    <n v="967718"/>
    <x v="9"/>
    <x v="50"/>
    <x v="2"/>
    <x v="0"/>
    <n v="215259.31638999999"/>
    <n v="0"/>
    <n v="247841.861"/>
    <n v="217580.36977200001"/>
    <n v="215259.31638999999"/>
  </r>
  <r>
    <n v="967719"/>
    <x v="9"/>
    <x v="50"/>
    <x v="2"/>
    <x v="1"/>
    <n v="197409.36866400001"/>
    <n v="0"/>
    <n v="215259.31638999999"/>
    <n v="207402.35134200001"/>
    <n v="197409.36866400001"/>
  </r>
  <r>
    <n v="967720"/>
    <x v="9"/>
    <x v="50"/>
    <x v="2"/>
    <x v="2"/>
    <n v="46814.868635999999"/>
    <n v="104236.055871"/>
    <n v="197409.36866400001"/>
    <n v="186690.039946"/>
    <n v="151050.92450699999"/>
  </r>
  <r>
    <n v="967721"/>
    <x v="9"/>
    <x v="50"/>
    <x v="2"/>
    <x v="3"/>
    <n v="57175.976931999998"/>
    <n v="0"/>
    <n v="65606.461569999999"/>
    <n v="57595.912613"/>
    <n v="57175.976931999998"/>
  </r>
  <r>
    <n v="967722"/>
    <x v="9"/>
    <x v="50"/>
    <x v="3"/>
    <x v="0"/>
    <n v="28405.044867000001"/>
    <n v="0"/>
    <n v="30379.021499999999"/>
    <n v="28568.431819000001"/>
    <n v="28405.044867000001"/>
  </r>
  <r>
    <n v="967723"/>
    <x v="9"/>
    <x v="50"/>
    <x v="3"/>
    <x v="1"/>
    <n v="25848.188415000001"/>
    <n v="0"/>
    <n v="28405.044867000001"/>
    <n v="27910.797085999999"/>
    <n v="25848.188415000001"/>
  </r>
  <r>
    <n v="967724"/>
    <x v="9"/>
    <x v="50"/>
    <x v="3"/>
    <x v="2"/>
    <n v="0"/>
    <n v="18587.511603999999"/>
    <n v="25848.188415000001"/>
    <n v="25176.135515999998"/>
    <n v="18587.511603999999"/>
  </r>
  <r>
    <n v="967725"/>
    <x v="9"/>
    <x v="50"/>
    <x v="3"/>
    <x v="3"/>
    <n v="43857.028467999997"/>
    <n v="0"/>
    <n v="46814.868635999999"/>
    <n v="44024.702466000002"/>
    <n v="43857.028467999997"/>
  </r>
  <r>
    <n v="967726"/>
    <x v="9"/>
    <x v="51"/>
    <x v="0"/>
    <x v="0"/>
    <n v="356.95755200000002"/>
    <n v="0"/>
    <n v="481.44085000000001"/>
    <n v="357.37354299999998"/>
    <n v="356.95755200000002"/>
  </r>
  <r>
    <n v="967727"/>
    <x v="9"/>
    <x v="51"/>
    <x v="0"/>
    <x v="1"/>
    <n v="326.590957"/>
    <n v="0"/>
    <n v="356.95755200000002"/>
    <n v="327.82981599999999"/>
    <n v="326.590957"/>
  </r>
  <r>
    <n v="967728"/>
    <x v="9"/>
    <x v="51"/>
    <x v="0"/>
    <x v="2"/>
    <n v="256.83730100000002"/>
    <n v="26.614056000000001"/>
    <n v="326.590957"/>
    <n v="287.43270100000001"/>
    <n v="283.45135699999997"/>
  </r>
  <r>
    <n v="967729"/>
    <x v="9"/>
    <x v="51"/>
    <x v="0"/>
    <x v="3"/>
    <n v="357.055476"/>
    <n v="0"/>
    <n v="481.44085000000001"/>
    <n v="357.37354299999998"/>
    <n v="357.055476"/>
  </r>
  <r>
    <n v="967730"/>
    <x v="9"/>
    <x v="51"/>
    <x v="1"/>
    <x v="0"/>
    <n v="5001.1275180000002"/>
    <n v="0"/>
    <n v="6173.1450000000004"/>
    <n v="5013.8283689999998"/>
    <n v="5001.1275180000002"/>
  </r>
  <r>
    <n v="967731"/>
    <x v="9"/>
    <x v="51"/>
    <x v="1"/>
    <x v="1"/>
    <n v="4641.7831669999996"/>
    <n v="0"/>
    <n v="5001.1275180000002"/>
    <n v="4712.5624600000001"/>
    <n v="4641.7831669999996"/>
  </r>
  <r>
    <n v="967732"/>
    <x v="9"/>
    <x v="51"/>
    <x v="1"/>
    <x v="2"/>
    <n v="2736.5587249999999"/>
    <n v="1170.380989"/>
    <n v="4641.7831669999996"/>
    <n v="4245.8390630000004"/>
    <n v="3906.9397130000002"/>
  </r>
  <r>
    <n v="967733"/>
    <x v="9"/>
    <x v="51"/>
    <x v="1"/>
    <x v="3"/>
    <n v="208.16536300000001"/>
    <n v="0"/>
    <n v="256.83730100000002"/>
    <n v="208.60325599999999"/>
    <n v="208.16536300000001"/>
  </r>
  <r>
    <n v="967734"/>
    <x v="9"/>
    <x v="51"/>
    <x v="2"/>
    <x v="0"/>
    <n v="8969.7700349999996"/>
    <n v="0"/>
    <n v="10327.4717"/>
    <n v="9066.4874049999999"/>
    <n v="8969.7700349999996"/>
  </r>
  <r>
    <n v="967735"/>
    <x v="9"/>
    <x v="51"/>
    <x v="2"/>
    <x v="1"/>
    <n v="8225.9698179999996"/>
    <n v="0"/>
    <n v="8969.7700349999996"/>
    <n v="8642.3734289999993"/>
    <n v="8225.9698179999996"/>
  </r>
  <r>
    <n v="967736"/>
    <x v="9"/>
    <x v="51"/>
    <x v="2"/>
    <x v="2"/>
    <n v="1950.299996"/>
    <n v="4342.4575420000001"/>
    <n v="8225.9698179999996"/>
    <n v="7779.2996569999996"/>
    <n v="6292.7575379999998"/>
  </r>
  <r>
    <n v="967737"/>
    <x v="9"/>
    <x v="51"/>
    <x v="2"/>
    <x v="3"/>
    <n v="2384.9086619999998"/>
    <n v="0"/>
    <n v="2736.5587249999999"/>
    <n v="2402.424904"/>
    <n v="2384.9086619999998"/>
  </r>
  <r>
    <n v="967738"/>
    <x v="9"/>
    <x v="51"/>
    <x v="3"/>
    <x v="0"/>
    <n v="1258.267141"/>
    <n v="0"/>
    <n v="1345.7090000000001"/>
    <n v="1265.5047440000001"/>
    <n v="1258.267141"/>
  </r>
  <r>
    <n v="967739"/>
    <x v="9"/>
    <x v="51"/>
    <x v="3"/>
    <x v="1"/>
    <n v="1145.0052720000001"/>
    <n v="0"/>
    <n v="1258.267141"/>
    <n v="1236.3732930000001"/>
    <n v="1145.0052720000001"/>
  </r>
  <r>
    <n v="967740"/>
    <x v="9"/>
    <x v="51"/>
    <x v="3"/>
    <x v="2"/>
    <n v="0"/>
    <n v="823.37680499999999"/>
    <n v="1145.0052720000001"/>
    <n v="1115.2351349999999"/>
    <n v="823.37680499999999"/>
  </r>
  <r>
    <n v="967741"/>
    <x v="9"/>
    <x v="51"/>
    <x v="3"/>
    <x v="3"/>
    <n v="1827.0768439999999"/>
    <n v="0"/>
    <n v="1950.299996"/>
    <n v="1834.0621160000001"/>
    <n v="1827.0768439999999"/>
  </r>
  <r>
    <n v="967742"/>
    <x v="9"/>
    <x v="52"/>
    <x v="0"/>
    <x v="0"/>
    <n v="817890.43860800005"/>
    <n v="0"/>
    <n v="1103061.0384"/>
    <n v="818802.20880400005"/>
    <n v="817890.43860800005"/>
  </r>
  <r>
    <n v="967743"/>
    <x v="9"/>
    <x v="52"/>
    <x v="0"/>
    <x v="1"/>
    <n v="749810.76082099997"/>
    <n v="0"/>
    <n v="817890.43860800005"/>
    <n v="751150.57881800004"/>
    <n v="749810.76082099997"/>
  </r>
  <r>
    <n v="967744"/>
    <x v="9"/>
    <x v="52"/>
    <x v="0"/>
    <x v="2"/>
    <n v="646161.95937199995"/>
    <n v="10404.383605000001"/>
    <n v="749810.76082099997"/>
    <n v="659908.45059899997"/>
    <n v="656566.34297600004"/>
  </r>
  <r>
    <n v="967745"/>
    <x v="9"/>
    <x v="52"/>
    <x v="0"/>
    <x v="3"/>
    <n v="818140.32818499999"/>
    <n v="0"/>
    <n v="1103061.0384"/>
    <n v="818802.20880400005"/>
    <n v="818140.32818499999"/>
  </r>
  <r>
    <n v="967746"/>
    <x v="9"/>
    <x v="52"/>
    <x v="1"/>
    <x v="0"/>
    <n v="273866.19898099999"/>
    <n v="0"/>
    <n v="339919.02490000002"/>
    <n v="276082.23202400003"/>
    <n v="273866.19898099999"/>
  </r>
  <r>
    <n v="967747"/>
    <x v="9"/>
    <x v="52"/>
    <x v="1"/>
    <x v="1"/>
    <n v="250272.76001900001"/>
    <n v="0"/>
    <n v="273866.19898099999"/>
    <n v="258064.11929999999"/>
    <n v="250272.76001900001"/>
  </r>
  <r>
    <n v="967748"/>
    <x v="9"/>
    <x v="52"/>
    <x v="1"/>
    <x v="2"/>
    <n v="177718.487112"/>
    <n v="30386.911408"/>
    <n v="250272.76001900001"/>
    <n v="228924.49358899999"/>
    <n v="208105.39851999999"/>
  </r>
  <r>
    <n v="967749"/>
    <x v="9"/>
    <x v="52"/>
    <x v="1"/>
    <x v="3"/>
    <n v="522624.06720300001"/>
    <n v="0"/>
    <n v="646161.95937199995"/>
    <n v="524812.74340200005"/>
    <n v="522624.06720300001"/>
  </r>
  <r>
    <n v="967750"/>
    <x v="9"/>
    <x v="52"/>
    <x v="2"/>
    <x v="0"/>
    <n v="114614.06153000001"/>
    <n v="0"/>
    <n v="133035.97690000001"/>
    <n v="116792.284121"/>
    <n v="114614.06153000001"/>
  </r>
  <r>
    <n v="967751"/>
    <x v="9"/>
    <x v="52"/>
    <x v="2"/>
    <x v="1"/>
    <n v="106865.354291"/>
    <n v="0"/>
    <n v="114614.06153000001"/>
    <n v="110430.648284"/>
    <n v="106865.354291"/>
  </r>
  <r>
    <n v="967752"/>
    <x v="9"/>
    <x v="52"/>
    <x v="2"/>
    <x v="2"/>
    <n v="21187.219625999998"/>
    <n v="73380.099430999995"/>
    <n v="106865.354291"/>
    <n v="101062.56555299999"/>
    <n v="94567.319057000001"/>
  </r>
  <r>
    <n v="967753"/>
    <x v="9"/>
    <x v="52"/>
    <x v="2"/>
    <x v="3"/>
    <n v="154912.36063899999"/>
    <n v="0"/>
    <n v="177718.487112"/>
    <n v="156019.05983499999"/>
    <n v="154912.36063899999"/>
  </r>
  <r>
    <n v="967754"/>
    <x v="9"/>
    <x v="52"/>
    <x v="3"/>
    <x v="0"/>
    <n v="20117.78355"/>
    <n v="0"/>
    <n v="21407.210999999999"/>
    <n v="20131.341224"/>
    <n v="20117.78355"/>
  </r>
  <r>
    <n v="967755"/>
    <x v="9"/>
    <x v="52"/>
    <x v="3"/>
    <x v="1"/>
    <n v="19696.744234999998"/>
    <n v="0"/>
    <n v="20117.78355"/>
    <n v="19767.734117"/>
    <n v="19696.744234999998"/>
  </r>
  <r>
    <n v="967756"/>
    <x v="9"/>
    <x v="52"/>
    <x v="3"/>
    <x v="2"/>
    <n v="0"/>
    <n v="18213.697749999999"/>
    <n v="19696.744234999998"/>
    <n v="19184.628884999998"/>
    <n v="18213.697749999999"/>
  </r>
  <r>
    <n v="967757"/>
    <x v="9"/>
    <x v="52"/>
    <x v="3"/>
    <x v="3"/>
    <n v="19920.064409999999"/>
    <n v="0"/>
    <n v="21187.219625999998"/>
    <n v="19924.461336"/>
    <n v="19920.064409999999"/>
  </r>
  <r>
    <n v="967758"/>
    <x v="9"/>
    <x v="53"/>
    <x v="0"/>
    <x v="0"/>
    <n v="25286.140842000001"/>
    <n v="0"/>
    <n v="34102.558799999999"/>
    <n v="25314.329397000001"/>
    <n v="25286.140842000001"/>
  </r>
  <r>
    <n v="967759"/>
    <x v="9"/>
    <x v="53"/>
    <x v="0"/>
    <x v="1"/>
    <n v="23181.369543000001"/>
    <n v="0"/>
    <n v="25286.140842000001"/>
    <n v="23222.79175"/>
    <n v="23181.369543000001"/>
  </r>
  <r>
    <n v="967760"/>
    <x v="9"/>
    <x v="53"/>
    <x v="0"/>
    <x v="2"/>
    <n v="19976.932777999999"/>
    <n v="321.66497700000002"/>
    <n v="23181.369543000001"/>
    <n v="20401.923334999999"/>
    <n v="20298.597754999999"/>
  </r>
  <r>
    <n v="967761"/>
    <x v="9"/>
    <x v="53"/>
    <x v="0"/>
    <x v="3"/>
    <n v="25293.866502000001"/>
    <n v="0"/>
    <n v="34102.558799999999"/>
    <n v="25314.329397000001"/>
    <n v="25293.866502000001"/>
  </r>
  <r>
    <n v="967762"/>
    <x v="9"/>
    <x v="53"/>
    <x v="1"/>
    <x v="0"/>
    <n v="8477.5173809999997"/>
    <n v="0"/>
    <n v="10522.18"/>
    <n v="8546.1145959999994"/>
    <n v="8477.5173809999997"/>
  </r>
  <r>
    <n v="967763"/>
    <x v="9"/>
    <x v="53"/>
    <x v="1"/>
    <x v="1"/>
    <n v="7747.1834090000002"/>
    <n v="0"/>
    <n v="8477.5173809999997"/>
    <n v="7988.3646280000003"/>
    <n v="7747.1834090000002"/>
  </r>
  <r>
    <n v="967764"/>
    <x v="9"/>
    <x v="53"/>
    <x v="1"/>
    <x v="2"/>
    <n v="5497.5999670000001"/>
    <n v="939.99834199999998"/>
    <n v="7747.1834090000002"/>
    <n v="7086.3486640000001"/>
    <n v="6437.5983079999996"/>
  </r>
  <r>
    <n v="967765"/>
    <x v="9"/>
    <x v="53"/>
    <x v="1"/>
    <x v="3"/>
    <n v="16157.599045999999"/>
    <n v="0"/>
    <n v="19976.932777999999"/>
    <n v="16225.264802"/>
    <n v="16157.599045999999"/>
  </r>
  <r>
    <n v="967766"/>
    <x v="9"/>
    <x v="53"/>
    <x v="2"/>
    <x v="0"/>
    <n v="3543.9818780000001"/>
    <n v="0"/>
    <n v="4113.6059999999998"/>
    <n v="3611.334707"/>
    <n v="3543.9818780000001"/>
  </r>
  <r>
    <n v="967767"/>
    <x v="9"/>
    <x v="53"/>
    <x v="2"/>
    <x v="1"/>
    <n v="3304.3840679999998"/>
    <n v="0"/>
    <n v="3543.9818780000001"/>
    <n v="3414.6265389999999"/>
    <n v="3304.3840679999998"/>
  </r>
  <r>
    <n v="967768"/>
    <x v="9"/>
    <x v="53"/>
    <x v="2"/>
    <x v="2"/>
    <n v="654.91679799999997"/>
    <n v="2268.2475850000001"/>
    <n v="3304.3840679999998"/>
    <n v="3124.9560139999999"/>
    <n v="2923.1643829999998"/>
  </r>
  <r>
    <n v="967769"/>
    <x v="9"/>
    <x v="53"/>
    <x v="2"/>
    <x v="3"/>
    <n v="4790.8897500000003"/>
    <n v="0"/>
    <n v="5497.5999670000001"/>
    <n v="4826.3430109999999"/>
    <n v="4790.8897500000003"/>
  </r>
  <r>
    <n v="967770"/>
    <x v="9"/>
    <x v="53"/>
    <x v="3"/>
    <x v="0"/>
    <n v="621.76321299999995"/>
    <n v="0"/>
    <n v="661.61445000000003"/>
    <n v="622.18222900000001"/>
    <n v="621.76321299999995"/>
  </r>
  <r>
    <n v="967771"/>
    <x v="9"/>
    <x v="53"/>
    <x v="3"/>
    <x v="1"/>
    <n v="608.75050999999996"/>
    <n v="0"/>
    <n v="621.76321299999995"/>
    <n v="610.94453299999998"/>
    <n v="608.75050999999996"/>
  </r>
  <r>
    <n v="967772"/>
    <x v="9"/>
    <x v="53"/>
    <x v="3"/>
    <x v="2"/>
    <n v="0"/>
    <n v="562.915254"/>
    <n v="608.75050999999996"/>
    <n v="592.92299600000001"/>
    <n v="562.915254"/>
  </r>
  <r>
    <n v="967773"/>
    <x v="9"/>
    <x v="53"/>
    <x v="3"/>
    <x v="3"/>
    <n v="615.74784399999999"/>
    <n v="0"/>
    <n v="654.91679799999997"/>
    <n v="615.88375699999995"/>
    <n v="615.74784399999999"/>
  </r>
  <r>
    <n v="967774"/>
    <x v="9"/>
    <x v="54"/>
    <x v="0"/>
    <x v="0"/>
    <n v="624988.51346299995"/>
    <n v="0"/>
    <n v="842575.20149999997"/>
    <n v="625443.57207300002"/>
    <n v="624988.51346299995"/>
  </r>
  <r>
    <n v="967775"/>
    <x v="9"/>
    <x v="54"/>
    <x v="0"/>
    <x v="1"/>
    <n v="573024.69858900004"/>
    <n v="0"/>
    <n v="624988.51346299995"/>
    <n v="573989.45076399995"/>
    <n v="573024.69858900004"/>
  </r>
  <r>
    <n v="967776"/>
    <x v="9"/>
    <x v="54"/>
    <x v="0"/>
    <x v="2"/>
    <n v="485750.42160900001"/>
    <n v="15046.039038999999"/>
    <n v="573024.69858900004"/>
    <n v="504319.037228"/>
    <n v="500796.460647"/>
  </r>
  <r>
    <n v="967777"/>
    <x v="9"/>
    <x v="54"/>
    <x v="0"/>
    <x v="3"/>
    <n v="625144.41937300004"/>
    <n v="0"/>
    <n v="842575.20149999997"/>
    <n v="625443.57207300002"/>
    <n v="625144.41937300004"/>
  </r>
  <r>
    <n v="967778"/>
    <x v="9"/>
    <x v="54"/>
    <x v="1"/>
    <x v="0"/>
    <n v="282178.51968500001"/>
    <n v="0"/>
    <n v="347734.29599999997"/>
    <n v="282429.79521100002"/>
    <n v="282178.51968500001"/>
  </r>
  <r>
    <n v="967779"/>
    <x v="9"/>
    <x v="54"/>
    <x v="1"/>
    <x v="1"/>
    <n v="265031.82842199999"/>
    <n v="0"/>
    <n v="282178.51968500001"/>
    <n v="265896.81909900001"/>
    <n v="265031.82842199999"/>
  </r>
  <r>
    <n v="967780"/>
    <x v="9"/>
    <x v="54"/>
    <x v="1"/>
    <x v="2"/>
    <n v="196918.36884000001"/>
    <n v="42978.427463"/>
    <n v="265031.82842199999"/>
    <n v="242424.61345800001"/>
    <n v="239896.79630300001"/>
  </r>
  <r>
    <n v="967781"/>
    <x v="9"/>
    <x v="54"/>
    <x v="1"/>
    <x v="3"/>
    <n v="394321.215196"/>
    <n v="0"/>
    <n v="485750.42160900001"/>
    <n v="394526.49242999998"/>
    <n v="394321.215196"/>
  </r>
  <r>
    <n v="967782"/>
    <x v="9"/>
    <x v="54"/>
    <x v="2"/>
    <x v="0"/>
    <n v="138246.93004599999"/>
    <n v="0"/>
    <n v="158408.27720000001"/>
    <n v="139066.62655399999"/>
    <n v="138246.93004599999"/>
  </r>
  <r>
    <n v="967783"/>
    <x v="9"/>
    <x v="54"/>
    <x v="2"/>
    <x v="1"/>
    <n v="130899.74726400001"/>
    <n v="0"/>
    <n v="138246.93004599999"/>
    <n v="133200.91709999999"/>
    <n v="130899.74726400001"/>
  </r>
  <r>
    <n v="967784"/>
    <x v="9"/>
    <x v="54"/>
    <x v="2"/>
    <x v="2"/>
    <n v="53393.944517999997"/>
    <n v="55666.101517000003"/>
    <n v="130899.74726400001"/>
    <n v="123791.890988"/>
    <n v="109060.04603500001"/>
  </r>
  <r>
    <n v="967785"/>
    <x v="9"/>
    <x v="54"/>
    <x v="2"/>
    <x v="3"/>
    <n v="172140.989806"/>
    <n v="0"/>
    <n v="196918.36884000001"/>
    <n v="172874.636004"/>
    <n v="172140.989806"/>
  </r>
  <r>
    <n v="967786"/>
    <x v="9"/>
    <x v="54"/>
    <x v="3"/>
    <x v="0"/>
    <n v="59872.790580000001"/>
    <n v="0"/>
    <n v="63795.617899999997"/>
    <n v="59993.399073"/>
    <n v="59872.790580000001"/>
  </r>
  <r>
    <n v="967787"/>
    <x v="9"/>
    <x v="54"/>
    <x v="3"/>
    <x v="1"/>
    <n v="49804.227217"/>
    <n v="0"/>
    <n v="59872.790580000001"/>
    <n v="58831.004024000002"/>
    <n v="49804.227217"/>
  </r>
  <r>
    <n v="967788"/>
    <x v="9"/>
    <x v="54"/>
    <x v="3"/>
    <x v="2"/>
    <n v="0"/>
    <n v="30828.797419999999"/>
    <n v="49804.227217"/>
    <n v="48509.317309999999"/>
    <n v="30828.797419999999"/>
  </r>
  <r>
    <n v="967789"/>
    <x v="9"/>
    <x v="54"/>
    <x v="3"/>
    <x v="3"/>
    <n v="50135.322470999999"/>
    <n v="0"/>
    <n v="53393.944517999997"/>
    <n v="50211.665424999999"/>
    <n v="50135.322470999999"/>
  </r>
  <r>
    <n v="967790"/>
    <x v="9"/>
    <x v="55"/>
    <x v="0"/>
    <x v="0"/>
    <n v="26038.946415999999"/>
    <n v="0"/>
    <n v="35104.277999999998"/>
    <n v="26057.905558999999"/>
    <n v="26038.946415999999"/>
  </r>
  <r>
    <n v="967791"/>
    <x v="9"/>
    <x v="55"/>
    <x v="0"/>
    <x v="1"/>
    <n v="23873.973841999999"/>
    <n v="0"/>
    <n v="26038.946415999999"/>
    <n v="23914.168388999999"/>
    <n v="23873.973841999999"/>
  </r>
  <r>
    <n v="967792"/>
    <x v="9"/>
    <x v="55"/>
    <x v="0"/>
    <x v="2"/>
    <n v="20237.858660000002"/>
    <n v="626.864328"/>
    <n v="23873.973841999999"/>
    <n v="21011.484378000001"/>
    <n v="20864.722988000001"/>
  </r>
  <r>
    <n v="967793"/>
    <x v="9"/>
    <x v="55"/>
    <x v="0"/>
    <x v="3"/>
    <n v="26045.441937"/>
    <n v="0"/>
    <n v="35104.277999999998"/>
    <n v="26057.905558999999"/>
    <n v="26045.441937"/>
  </r>
  <r>
    <n v="967794"/>
    <x v="9"/>
    <x v="55"/>
    <x v="1"/>
    <x v="0"/>
    <n v="11757.438319999999"/>
    <n v="0"/>
    <n v="14488.929"/>
    <n v="11767.908133999999"/>
    <n v="11757.438319999999"/>
  </r>
  <r>
    <n v="967795"/>
    <x v="9"/>
    <x v="55"/>
    <x v="1"/>
    <x v="1"/>
    <n v="11042.992851000001"/>
    <n v="0"/>
    <n v="11757.438319999999"/>
    <n v="11079.034129"/>
    <n v="11042.992851000001"/>
  </r>
  <r>
    <n v="967796"/>
    <x v="9"/>
    <x v="55"/>
    <x v="1"/>
    <x v="2"/>
    <n v="8204.5584699999999"/>
    <n v="1790.686279"/>
    <n v="11042.992851000001"/>
    <n v="10101.025561"/>
    <n v="9995.2447489999995"/>
  </r>
  <r>
    <n v="967797"/>
    <x v="9"/>
    <x v="55"/>
    <x v="1"/>
    <x v="3"/>
    <n v="16428.636321999998"/>
    <n v="0"/>
    <n v="20237.858660000002"/>
    <n v="16437.188804000001"/>
    <n v="16428.636321999998"/>
  </r>
  <r>
    <n v="967798"/>
    <x v="9"/>
    <x v="55"/>
    <x v="2"/>
    <x v="0"/>
    <n v="5775.3187559999997"/>
    <n v="0"/>
    <n v="6617.5667999999996"/>
    <n v="5809.5618940000004"/>
    <n v="5775.3187559999997"/>
  </r>
  <r>
    <n v="967799"/>
    <x v="9"/>
    <x v="55"/>
    <x v="2"/>
    <x v="1"/>
    <n v="5468.3873649999996"/>
    <n v="0"/>
    <n v="5775.3187559999997"/>
    <n v="5564.5196219999998"/>
    <n v="5468.3873649999996"/>
  </r>
  <r>
    <n v="967800"/>
    <x v="9"/>
    <x v="55"/>
    <x v="2"/>
    <x v="2"/>
    <n v="2223.055351"/>
    <n v="2317.6565430000001"/>
    <n v="5468.3873649999996"/>
    <n v="5171.4539320000003"/>
    <n v="4540.711894"/>
  </r>
  <r>
    <n v="967801"/>
    <x v="9"/>
    <x v="55"/>
    <x v="2"/>
    <x v="3"/>
    <n v="7172.2146810000004"/>
    <n v="0"/>
    <n v="8204.5584699999999"/>
    <n v="7202.7818809999999"/>
    <n v="7172.2146810000004"/>
  </r>
  <r>
    <n v="967802"/>
    <x v="9"/>
    <x v="55"/>
    <x v="3"/>
    <x v="0"/>
    <n v="2495.7236659999999"/>
    <n v="0"/>
    <n v="2659.2419"/>
    <n v="2500.7510830000001"/>
    <n v="2495.7236659999999"/>
  </r>
  <r>
    <n v="967803"/>
    <x v="9"/>
    <x v="55"/>
    <x v="3"/>
    <x v="1"/>
    <n v="2076.0279810000002"/>
    <n v="0"/>
    <n v="2495.7236659999999"/>
    <n v="2452.2980739999998"/>
    <n v="2076.0279810000002"/>
  </r>
  <r>
    <n v="967804"/>
    <x v="9"/>
    <x v="55"/>
    <x v="3"/>
    <x v="2"/>
    <n v="0"/>
    <n v="1285.0605190000001"/>
    <n v="2076.0279810000002"/>
    <n v="2022.0512530000001"/>
    <n v="1285.0605190000001"/>
  </r>
  <r>
    <n v="967805"/>
    <x v="9"/>
    <x v="55"/>
    <x v="3"/>
    <x v="3"/>
    <n v="2087.3827160000001"/>
    <n v="0"/>
    <n v="2223.055351"/>
    <n v="2090.561252"/>
    <n v="2087.3827160000001"/>
  </r>
  <r>
    <n v="967806"/>
    <x v="9"/>
    <x v="56"/>
    <x v="0"/>
    <x v="0"/>
    <n v="616521.30634000001"/>
    <n v="0"/>
    <n v="831062.37494999997"/>
    <n v="616897.60092500004"/>
    <n v="616521.30634000001"/>
  </r>
  <r>
    <n v="967807"/>
    <x v="9"/>
    <x v="56"/>
    <x v="0"/>
    <x v="1"/>
    <n v="563566.10421300004"/>
    <n v="0"/>
    <n v="616521.30634000001"/>
    <n v="566213.16774299997"/>
    <n v="563566.10421300004"/>
  </r>
  <r>
    <n v="967808"/>
    <x v="9"/>
    <x v="56"/>
    <x v="0"/>
    <x v="2"/>
    <n v="472439.65641"/>
    <n v="14073.281924999999"/>
    <n v="563566.10421300004"/>
    <n v="495994.52831800003"/>
    <n v="486512.93833500001"/>
  </r>
  <r>
    <n v="967809"/>
    <x v="9"/>
    <x v="56"/>
    <x v="0"/>
    <x v="3"/>
    <n v="616653.07368200005"/>
    <n v="0"/>
    <n v="831062.37494999997"/>
    <n v="616897.60092500004"/>
    <n v="616653.07368200005"/>
  </r>
  <r>
    <n v="967810"/>
    <x v="9"/>
    <x v="56"/>
    <x v="1"/>
    <x v="0"/>
    <n v="109270.37893599999"/>
    <n v="0"/>
    <n v="137384.28450000001"/>
    <n v="111583.515871"/>
    <n v="109270.37893599999"/>
  </r>
  <r>
    <n v="967811"/>
    <x v="9"/>
    <x v="56"/>
    <x v="1"/>
    <x v="1"/>
    <n v="99901.148545999997"/>
    <n v="0"/>
    <n v="109270.37893599999"/>
    <n v="102965.47807100001"/>
    <n v="99901.148545999997"/>
  </r>
  <r>
    <n v="967812"/>
    <x v="9"/>
    <x v="56"/>
    <x v="1"/>
    <x v="2"/>
    <n v="67238.203922000001"/>
    <n v="12672.300485"/>
    <n v="99901.148545999997"/>
    <n v="91379.580575"/>
    <n v="79910.504407"/>
  </r>
  <r>
    <n v="967813"/>
    <x v="9"/>
    <x v="56"/>
    <x v="1"/>
    <x v="3"/>
    <n v="377320.65120999998"/>
    <n v="0"/>
    <n v="472439.65641"/>
    <n v="383715.48893599998"/>
    <n v="377320.65120999998"/>
  </r>
  <r>
    <n v="967814"/>
    <x v="9"/>
    <x v="56"/>
    <x v="2"/>
    <x v="0"/>
    <n v="27483.609267"/>
    <n v="0"/>
    <n v="33536.666700000002"/>
    <n v="29441.839695999999"/>
    <n v="27483.609267"/>
  </r>
  <r>
    <n v="967815"/>
    <x v="9"/>
    <x v="56"/>
    <x v="2"/>
    <x v="1"/>
    <n v="24611.587395999999"/>
    <n v="0"/>
    <n v="27483.609267"/>
    <n v="26480.457528999999"/>
    <n v="24611.587395999999"/>
  </r>
  <r>
    <n v="967816"/>
    <x v="9"/>
    <x v="56"/>
    <x v="2"/>
    <x v="2"/>
    <n v="2872.4242939999999"/>
    <n v="16613.496726000001"/>
    <n v="24611.587395999999"/>
    <n v="23275.178199999998"/>
    <n v="19485.921020999998"/>
  </r>
  <r>
    <n v="967817"/>
    <x v="9"/>
    <x v="56"/>
    <x v="2"/>
    <x v="3"/>
    <n v="57151.839095000003"/>
    <n v="0"/>
    <n v="67238.203922000001"/>
    <n v="59028.419222999997"/>
    <n v="57151.839095000003"/>
  </r>
  <r>
    <n v="967818"/>
    <x v="9"/>
    <x v="56"/>
    <x v="3"/>
    <x v="0"/>
    <n v="1187.0133149999999"/>
    <n v="0"/>
    <n v="1264.8438000000001"/>
    <n v="1189.45911"/>
    <n v="1187.0133149999999"/>
  </r>
  <r>
    <n v="967819"/>
    <x v="9"/>
    <x v="56"/>
    <x v="3"/>
    <x v="1"/>
    <n v="1087.989707"/>
    <n v="0"/>
    <n v="1187.0133149999999"/>
    <n v="1166.3592839999999"/>
    <n v="1087.989707"/>
  </r>
  <r>
    <n v="967820"/>
    <x v="9"/>
    <x v="56"/>
    <x v="3"/>
    <x v="2"/>
    <n v="0"/>
    <n v="834.67832199999998"/>
    <n v="1087.989707"/>
    <n v="1059.7019749999999"/>
    <n v="834.67832199999998"/>
  </r>
  <r>
    <n v="967821"/>
    <x v="9"/>
    <x v="56"/>
    <x v="3"/>
    <x v="3"/>
    <n v="2701.2278059999999"/>
    <n v="0"/>
    <n v="2872.4242939999999"/>
    <n v="2701.2278059999999"/>
    <n v="2701.2278059999999"/>
  </r>
  <r>
    <n v="967822"/>
    <x v="9"/>
    <x v="57"/>
    <x v="0"/>
    <x v="0"/>
    <n v="25696.734801999999"/>
    <n v="0"/>
    <n v="34638.85065"/>
    <n v="25712.418837000001"/>
    <n v="25696.734801999999"/>
  </r>
  <r>
    <n v="967823"/>
    <x v="9"/>
    <x v="57"/>
    <x v="0"/>
    <x v="1"/>
    <n v="23489.551090000001"/>
    <n v="0"/>
    <n v="25696.734801999999"/>
    <n v="23599.881241999999"/>
    <n v="23489.551090000001"/>
  </r>
  <r>
    <n v="967824"/>
    <x v="9"/>
    <x v="57"/>
    <x v="0"/>
    <x v="2"/>
    <n v="19690.565929"/>
    <n v="586.55297399999995"/>
    <n v="23489.551090000001"/>
    <n v="20673.153913999999"/>
    <n v="20277.118903999999"/>
  </r>
  <r>
    <n v="967825"/>
    <x v="9"/>
    <x v="57"/>
    <x v="0"/>
    <x v="3"/>
    <n v="25702.226891999999"/>
    <n v="0"/>
    <n v="34638.85065"/>
    <n v="25712.418837000001"/>
    <n v="25702.226891999999"/>
  </r>
  <r>
    <n v="967826"/>
    <x v="9"/>
    <x v="57"/>
    <x v="1"/>
    <x v="0"/>
    <n v="4552.198703"/>
    <n v="0"/>
    <n v="5723.4226500000004"/>
    <n v="4648.5638760000002"/>
    <n v="4552.198703"/>
  </r>
  <r>
    <n v="967827"/>
    <x v="9"/>
    <x v="57"/>
    <x v="1"/>
    <x v="1"/>
    <n v="4161.8770180000001"/>
    <n v="0"/>
    <n v="4552.198703"/>
    <n v="4289.536838"/>
    <n v="4161.8770180000001"/>
  </r>
  <r>
    <n v="967828"/>
    <x v="9"/>
    <x v="57"/>
    <x v="1"/>
    <x v="2"/>
    <n v="2801.1403249999998"/>
    <n v="527.92742599999997"/>
    <n v="4161.8770180000001"/>
    <n v="3806.8689089999998"/>
    <n v="3329.0677500000002"/>
  </r>
  <r>
    <n v="967829"/>
    <x v="9"/>
    <x v="57"/>
    <x v="1"/>
    <x v="3"/>
    <n v="15726.150543"/>
    <n v="0"/>
    <n v="19690.565929"/>
    <n v="15992.677648000001"/>
    <n v="15726.150543"/>
  </r>
  <r>
    <n v="967830"/>
    <x v="9"/>
    <x v="57"/>
    <x v="2"/>
    <x v="0"/>
    <n v="1146.506664"/>
    <n v="0"/>
    <n v="1399.0161000000001"/>
    <n v="1228.196234"/>
    <n v="1146.506664"/>
  </r>
  <r>
    <n v="967831"/>
    <x v="9"/>
    <x v="57"/>
    <x v="2"/>
    <x v="1"/>
    <n v="1026.6973559999999"/>
    <n v="0"/>
    <n v="1146.506664"/>
    <n v="1104.659171"/>
    <n v="1026.6973559999999"/>
  </r>
  <r>
    <n v="967832"/>
    <x v="9"/>
    <x v="57"/>
    <x v="2"/>
    <x v="2"/>
    <n v="119.67341399999999"/>
    <n v="692.16580299999998"/>
    <n v="1026.6973559999999"/>
    <n v="970.94768899999997"/>
    <n v="811.83921699999996"/>
  </r>
  <r>
    <n v="967833"/>
    <x v="9"/>
    <x v="57"/>
    <x v="2"/>
    <x v="3"/>
    <n v="2380.9428539999999"/>
    <n v="0"/>
    <n v="2801.1403249999998"/>
    <n v="2459.121091"/>
    <n v="2380.9428539999999"/>
  </r>
  <r>
    <n v="967834"/>
    <x v="9"/>
    <x v="57"/>
    <x v="3"/>
    <x v="0"/>
    <n v="49.628726999999998"/>
    <n v="0"/>
    <n v="52.882800000000003"/>
    <n v="49.730984999999997"/>
    <n v="49.628726999999998"/>
  </r>
  <r>
    <n v="967835"/>
    <x v="9"/>
    <x v="57"/>
    <x v="3"/>
    <x v="1"/>
    <n v="45.488574999999997"/>
    <n v="0"/>
    <n v="49.628726999999998"/>
    <n v="48.765186999999997"/>
    <n v="45.488574999999997"/>
  </r>
  <r>
    <n v="967836"/>
    <x v="9"/>
    <x v="57"/>
    <x v="3"/>
    <x v="2"/>
    <n v="0"/>
    <n v="34.897689999999997"/>
    <n v="45.488574999999997"/>
    <n v="44.305872000000001"/>
    <n v="34.897689999999997"/>
  </r>
  <r>
    <n v="967837"/>
    <x v="9"/>
    <x v="57"/>
    <x v="3"/>
    <x v="3"/>
    <n v="112.54087800000001"/>
    <n v="0"/>
    <n v="119.67341399999999"/>
    <n v="112.54087800000001"/>
    <n v="112.54087800000001"/>
  </r>
  <r>
    <n v="967838"/>
    <x v="9"/>
    <x v="58"/>
    <x v="0"/>
    <x v="0"/>
    <n v="87.071314000000001"/>
    <n v="0"/>
    <n v="117.52719999999999"/>
    <n v="87.240441000000004"/>
    <n v="87.071314000000001"/>
  </r>
  <r>
    <n v="967839"/>
    <x v="9"/>
    <x v="58"/>
    <x v="0"/>
    <x v="1"/>
    <n v="79.919912999999994"/>
    <n v="0"/>
    <n v="87.071314000000001"/>
    <n v="79.966294000000005"/>
    <n v="79.919912999999994"/>
  </r>
  <r>
    <n v="967840"/>
    <x v="9"/>
    <x v="58"/>
    <x v="0"/>
    <x v="2"/>
    <n v="64.354911000000001"/>
    <n v="5.5705530000000003"/>
    <n v="79.919912999999994"/>
    <n v="70.337515999999994"/>
    <n v="69.925464000000005"/>
  </r>
  <r>
    <n v="967841"/>
    <x v="9"/>
    <x v="58"/>
    <x v="0"/>
    <x v="3"/>
    <n v="87.126997000000003"/>
    <n v="0"/>
    <n v="117.52719999999999"/>
    <n v="87.240441000000004"/>
    <n v="87.126997000000003"/>
  </r>
  <r>
    <n v="967842"/>
    <x v="9"/>
    <x v="58"/>
    <x v="1"/>
    <x v="0"/>
    <n v="3696.014893"/>
    <n v="0"/>
    <n v="4560.4667499999996"/>
    <n v="3704.011094"/>
    <n v="3696.014893"/>
  </r>
  <r>
    <n v="967843"/>
    <x v="9"/>
    <x v="58"/>
    <x v="1"/>
    <x v="1"/>
    <n v="3475.0883410000001"/>
    <n v="0"/>
    <n v="3696.014893"/>
    <n v="3482.7548339999998"/>
    <n v="3475.0883410000001"/>
  </r>
  <r>
    <n v="967844"/>
    <x v="9"/>
    <x v="58"/>
    <x v="1"/>
    <x v="2"/>
    <n v="2363.408469"/>
    <n v="756.96850600000005"/>
    <n v="3475.0883410000001"/>
    <n v="3178.663305"/>
    <n v="3120.3769750000001"/>
  </r>
  <r>
    <n v="967845"/>
    <x v="9"/>
    <x v="58"/>
    <x v="1"/>
    <x v="3"/>
    <n v="52.189822999999997"/>
    <n v="0"/>
    <n v="64.354911000000001"/>
    <n v="52.269058999999999"/>
    <n v="52.189822999999997"/>
  </r>
  <r>
    <n v="967846"/>
    <x v="9"/>
    <x v="58"/>
    <x v="2"/>
    <x v="0"/>
    <n v="247.28058100000001"/>
    <n v="0"/>
    <n v="303.37540000000001"/>
    <n v="266.33326399999999"/>
    <n v="247.28058100000001"/>
  </r>
  <r>
    <n v="967847"/>
    <x v="9"/>
    <x v="58"/>
    <x v="2"/>
    <x v="1"/>
    <n v="231.43345400000001"/>
    <n v="0"/>
    <n v="247.28058100000001"/>
    <n v="238.25484"/>
    <n v="231.43345400000001"/>
  </r>
  <r>
    <n v="967848"/>
    <x v="9"/>
    <x v="58"/>
    <x v="2"/>
    <x v="2"/>
    <n v="26.264341999999999"/>
    <n v="185.276826"/>
    <n v="231.43345400000001"/>
    <n v="218.86661799999999"/>
    <n v="211.541168"/>
  </r>
  <r>
    <n v="967849"/>
    <x v="9"/>
    <x v="58"/>
    <x v="2"/>
    <x v="3"/>
    <n v="2050.8550909999999"/>
    <n v="0"/>
    <n v="2363.408469"/>
    <n v="2074.8362950000001"/>
    <n v="2050.8550909999999"/>
  </r>
  <r>
    <n v="967850"/>
    <x v="9"/>
    <x v="58"/>
    <x v="3"/>
    <x v="0"/>
    <n v="33.436726999999998"/>
    <n v="0"/>
    <n v="85.681600000000003"/>
    <n v="80.574977000000004"/>
    <n v="33.436726999999998"/>
  </r>
  <r>
    <n v="967851"/>
    <x v="9"/>
    <x v="58"/>
    <x v="3"/>
    <x v="1"/>
    <n v="32.854807000000001"/>
    <n v="0"/>
    <n v="33.436726999999998"/>
    <n v="32.854928000000001"/>
    <n v="32.854807000000001"/>
  </r>
  <r>
    <n v="967852"/>
    <x v="9"/>
    <x v="58"/>
    <x v="3"/>
    <x v="2"/>
    <n v="0"/>
    <n v="31.999966000000001"/>
    <n v="32.854807000000001"/>
    <n v="32.000582000000001"/>
    <n v="31.999966000000001"/>
  </r>
  <r>
    <n v="967853"/>
    <x v="9"/>
    <x v="58"/>
    <x v="3"/>
    <x v="3"/>
    <n v="24.332412999999999"/>
    <n v="0"/>
    <n v="26.264341999999999"/>
    <n v="24.698986999999999"/>
    <n v="24.332412999999999"/>
  </r>
  <r>
    <n v="967854"/>
    <x v="9"/>
    <x v="59"/>
    <x v="0"/>
    <x v="0"/>
    <n v="7406.7911990000002"/>
    <n v="0"/>
    <n v="9998.4079999999994"/>
    <n v="7421.8182580000002"/>
    <n v="7406.7911990000002"/>
  </r>
  <r>
    <n v="967855"/>
    <x v="9"/>
    <x v="59"/>
    <x v="0"/>
    <x v="1"/>
    <n v="6746.7901540000003"/>
    <n v="0"/>
    <n v="7406.7911990000002"/>
    <n v="6802.3970369999997"/>
    <n v="6746.7901540000003"/>
  </r>
  <r>
    <n v="967856"/>
    <x v="9"/>
    <x v="59"/>
    <x v="0"/>
    <x v="2"/>
    <n v="5809.2422100000003"/>
    <n v="52.323087000000001"/>
    <n v="6746.7901540000003"/>
    <n v="5937.850015"/>
    <n v="5861.5652970000001"/>
  </r>
  <r>
    <n v="967857"/>
    <x v="9"/>
    <x v="59"/>
    <x v="0"/>
    <x v="3"/>
    <n v="7415.5118670000002"/>
    <n v="0"/>
    <n v="9998.4079999999994"/>
    <n v="7421.8182580000002"/>
    <n v="7415.5118670000002"/>
  </r>
  <r>
    <n v="967858"/>
    <x v="9"/>
    <x v="59"/>
    <x v="1"/>
    <x v="0"/>
    <n v="14261.410320000001"/>
    <n v="0"/>
    <n v="18528.790799999999"/>
    <n v="15049.083887999999"/>
    <n v="14261.410320000001"/>
  </r>
  <r>
    <n v="967859"/>
    <x v="9"/>
    <x v="59"/>
    <x v="1"/>
    <x v="1"/>
    <n v="12266.874834"/>
    <n v="0"/>
    <n v="14261.410320000001"/>
    <n v="13438.526945"/>
    <n v="12266.874834"/>
  </r>
  <r>
    <n v="967860"/>
    <x v="9"/>
    <x v="59"/>
    <x v="1"/>
    <x v="2"/>
    <n v="8440.0249739999999"/>
    <n v="1232.689582"/>
    <n v="12266.874834"/>
    <n v="11220.510410000001"/>
    <n v="9672.7145560000008"/>
  </r>
  <r>
    <n v="967861"/>
    <x v="9"/>
    <x v="59"/>
    <x v="1"/>
    <x v="3"/>
    <n v="4501.5417809999999"/>
    <n v="0"/>
    <n v="5809.2422100000003"/>
    <n v="4718.2665230000002"/>
    <n v="4501.5417809999999"/>
  </r>
  <r>
    <n v="967862"/>
    <x v="9"/>
    <x v="59"/>
    <x v="2"/>
    <x v="0"/>
    <n v="6331.9317490000003"/>
    <n v="0"/>
    <n v="7343.6982500000004"/>
    <n v="6447.0326940000004"/>
    <n v="6331.9317490000003"/>
  </r>
  <r>
    <n v="967863"/>
    <x v="9"/>
    <x v="59"/>
    <x v="2"/>
    <x v="1"/>
    <n v="5248.1870209999997"/>
    <n v="0"/>
    <n v="6331.9317490000003"/>
    <n v="6100.8162400000001"/>
    <n v="5248.1870209999997"/>
  </r>
  <r>
    <n v="967864"/>
    <x v="9"/>
    <x v="59"/>
    <x v="2"/>
    <x v="2"/>
    <n v="805.54874900000004"/>
    <n v="3411.4816770000002"/>
    <n v="5248.1870209999997"/>
    <n v="4963.2104650000001"/>
    <n v="4217.0304260000003"/>
  </r>
  <r>
    <n v="967865"/>
    <x v="9"/>
    <x v="59"/>
    <x v="2"/>
    <x v="3"/>
    <n v="7324.5629920000001"/>
    <n v="0"/>
    <n v="8440.0249739999999"/>
    <n v="7409.4979249999997"/>
    <n v="7324.5629920000001"/>
  </r>
  <r>
    <n v="967866"/>
    <x v="9"/>
    <x v="59"/>
    <x v="3"/>
    <x v="0"/>
    <n v="1459.864857"/>
    <n v="0"/>
    <n v="1571.2012"/>
    <n v="1477.5576080000001"/>
    <n v="1459.864857"/>
  </r>
  <r>
    <n v="967867"/>
    <x v="9"/>
    <x v="59"/>
    <x v="3"/>
    <x v="1"/>
    <n v="1375.2218069999999"/>
    <n v="0"/>
    <n v="1459.864857"/>
    <n v="1434.4632079999999"/>
    <n v="1375.2218069999999"/>
  </r>
  <r>
    <n v="967868"/>
    <x v="9"/>
    <x v="59"/>
    <x v="3"/>
    <x v="2"/>
    <n v="0"/>
    <n v="1197.193679"/>
    <n v="1375.2218069999999"/>
    <n v="1339.46604"/>
    <n v="1197.193679"/>
  </r>
  <r>
    <n v="967869"/>
    <x v="9"/>
    <x v="59"/>
    <x v="3"/>
    <x v="3"/>
    <n v="749.35960499999999"/>
    <n v="0"/>
    <n v="805.54874900000004"/>
    <n v="757.53804300000002"/>
    <n v="749.35960499999999"/>
  </r>
  <r>
    <n v="967870"/>
    <x v="9"/>
    <x v="60"/>
    <x v="0"/>
    <x v="0"/>
    <n v="289860.16317199997"/>
    <n v="0"/>
    <n v="391932.29249999998"/>
    <n v="290931.340723"/>
    <n v="289860.16317199997"/>
  </r>
  <r>
    <n v="967871"/>
    <x v="9"/>
    <x v="60"/>
    <x v="0"/>
    <x v="1"/>
    <n v="263136.77107999998"/>
    <n v="0"/>
    <n v="289860.16317199997"/>
    <n v="266207.57385699998"/>
    <n v="263136.77107999998"/>
  </r>
  <r>
    <n v="967872"/>
    <x v="9"/>
    <x v="60"/>
    <x v="0"/>
    <x v="2"/>
    <n v="222215.643247"/>
    <n v="3647.5229960000001"/>
    <n v="263136.77107999998"/>
    <n v="231586.67222800001"/>
    <n v="225863.16624300001"/>
  </r>
  <r>
    <n v="967873"/>
    <x v="9"/>
    <x v="60"/>
    <x v="0"/>
    <x v="3"/>
    <n v="290740.89210300002"/>
    <n v="0"/>
    <n v="391932.29249999998"/>
    <n v="290931.340723"/>
    <n v="290740.89210300002"/>
  </r>
  <r>
    <n v="967874"/>
    <x v="9"/>
    <x v="60"/>
    <x v="1"/>
    <x v="0"/>
    <n v="1235116.676614"/>
    <n v="0"/>
    <n v="1541152.8058"/>
    <n v="1251724.3088710001"/>
    <n v="1235116.676614"/>
  </r>
  <r>
    <n v="967875"/>
    <x v="9"/>
    <x v="60"/>
    <x v="1"/>
    <x v="1"/>
    <n v="1103461.4088969999"/>
    <n v="0"/>
    <n v="1235116.676614"/>
    <n v="1163850.4443729999"/>
    <n v="1103461.4088969999"/>
  </r>
  <r>
    <n v="967876"/>
    <x v="9"/>
    <x v="60"/>
    <x v="1"/>
    <x v="2"/>
    <n v="506667.15902299999"/>
    <n v="343063.145265"/>
    <n v="1103461.4088969999"/>
    <n v="1009336.150718"/>
    <n v="849730.30428799998"/>
  </r>
  <r>
    <n v="967877"/>
    <x v="9"/>
    <x v="60"/>
    <x v="1"/>
    <x v="3"/>
    <n v="179300.238174"/>
    <n v="0"/>
    <n v="222215.643247"/>
    <n v="180483.545445"/>
    <n v="179300.238174"/>
  </r>
  <r>
    <n v="967878"/>
    <x v="9"/>
    <x v="60"/>
    <x v="2"/>
    <x v="0"/>
    <n v="68735.322564000002"/>
    <n v="0"/>
    <n v="89376.857999999993"/>
    <n v="78463.943637999997"/>
    <n v="68735.322564000002"/>
  </r>
  <r>
    <n v="967879"/>
    <x v="9"/>
    <x v="60"/>
    <x v="2"/>
    <x v="1"/>
    <n v="61028.781384000002"/>
    <n v="0"/>
    <n v="68735.322564000002"/>
    <n v="66226.483290000004"/>
    <n v="61028.781384000002"/>
  </r>
  <r>
    <n v="967880"/>
    <x v="9"/>
    <x v="60"/>
    <x v="2"/>
    <x v="2"/>
    <n v="454.81828100000001"/>
    <n v="51024.971622999998"/>
    <n v="61028.781384000002"/>
    <n v="57714.918554999997"/>
    <n v="51479.789903999997"/>
  </r>
  <r>
    <n v="967881"/>
    <x v="9"/>
    <x v="60"/>
    <x v="2"/>
    <x v="3"/>
    <n v="434934.99219399999"/>
    <n v="0"/>
    <n v="506667.15902299999"/>
    <n v="444803.09890699998"/>
    <n v="434934.99219399999"/>
  </r>
  <r>
    <n v="967882"/>
    <x v="9"/>
    <x v="60"/>
    <x v="3"/>
    <x v="0"/>
    <n v="226.34975299999999"/>
    <n v="0"/>
    <n v="340.92239999999998"/>
    <n v="320.60342500000002"/>
    <n v="226.34975299999999"/>
  </r>
  <r>
    <n v="967883"/>
    <x v="9"/>
    <x v="60"/>
    <x v="3"/>
    <x v="1"/>
    <n v="202.08588800000001"/>
    <n v="0"/>
    <n v="226.34975299999999"/>
    <n v="222.41126700000001"/>
    <n v="202.08588800000001"/>
  </r>
  <r>
    <n v="967884"/>
    <x v="9"/>
    <x v="60"/>
    <x v="3"/>
    <x v="2"/>
    <n v="0"/>
    <n v="193.804631"/>
    <n v="202.08588800000001"/>
    <n v="196.83165399999999"/>
    <n v="193.804631"/>
  </r>
  <r>
    <n v="967885"/>
    <x v="9"/>
    <x v="60"/>
    <x v="3"/>
    <x v="3"/>
    <n v="406.86061599999999"/>
    <n v="0"/>
    <n v="454.81828100000001"/>
    <n v="427.71111100000002"/>
    <n v="406.86061599999999"/>
  </r>
  <r>
    <n v="967886"/>
    <x v="9"/>
    <x v="61"/>
    <x v="0"/>
    <x v="0"/>
    <n v="15238.823598999999"/>
    <n v="0"/>
    <n v="20605.0635"/>
    <n v="15295.138636"/>
    <n v="15238.823598999999"/>
  </r>
  <r>
    <n v="967887"/>
    <x v="9"/>
    <x v="61"/>
    <x v="0"/>
    <x v="1"/>
    <n v="13833.894224"/>
    <n v="0"/>
    <n v="15238.823598999999"/>
    <n v="13995.335594"/>
    <n v="13833.894224"/>
  </r>
  <r>
    <n v="967888"/>
    <x v="9"/>
    <x v="61"/>
    <x v="0"/>
    <x v="2"/>
    <n v="11682.54703"/>
    <n v="191.761292"/>
    <n v="13833.894224"/>
    <n v="12175.210306000001"/>
    <n v="11874.308322999999"/>
  </r>
  <r>
    <n v="967889"/>
    <x v="9"/>
    <x v="61"/>
    <x v="0"/>
    <x v="3"/>
    <n v="15285.126177"/>
    <n v="0"/>
    <n v="20605.0635"/>
    <n v="15295.138636"/>
    <n v="15285.126177"/>
  </r>
  <r>
    <n v="967890"/>
    <x v="9"/>
    <x v="61"/>
    <x v="1"/>
    <x v="0"/>
    <n v="65016.382296000003"/>
    <n v="0"/>
    <n v="81126.084600000002"/>
    <n v="65890.605911999999"/>
    <n v="65016.382296000003"/>
  </r>
  <r>
    <n v="967891"/>
    <x v="9"/>
    <x v="61"/>
    <x v="1"/>
    <x v="1"/>
    <n v="58086.066011000003"/>
    <n v="0"/>
    <n v="65016.382296000003"/>
    <n v="61264.937037000003"/>
    <n v="58086.066011000003"/>
  </r>
  <r>
    <n v="967892"/>
    <x v="9"/>
    <x v="61"/>
    <x v="1"/>
    <x v="2"/>
    <n v="26670.893796"/>
    <n v="18058.799647"/>
    <n v="58086.066011000003"/>
    <n v="53131.32458"/>
    <n v="44729.693442999996"/>
  </r>
  <r>
    <n v="967893"/>
    <x v="9"/>
    <x v="61"/>
    <x v="1"/>
    <x v="3"/>
    <n v="9426.3546630000001"/>
    <n v="0"/>
    <n v="11682.54703"/>
    <n v="9488.5646980000001"/>
    <n v="9426.3546630000001"/>
  </r>
  <r>
    <n v="967894"/>
    <x v="9"/>
    <x v="61"/>
    <x v="2"/>
    <x v="0"/>
    <n v="3616.4879369999999"/>
    <n v="0"/>
    <n v="4702.5360000000001"/>
    <n v="4128.3563539999996"/>
    <n v="3616.4879369999999"/>
  </r>
  <r>
    <n v="967895"/>
    <x v="9"/>
    <x v="61"/>
    <x v="2"/>
    <x v="1"/>
    <n v="3211.0106340000002"/>
    <n v="0"/>
    <n v="3616.4879369999999"/>
    <n v="3484.486128"/>
    <n v="3211.0106340000002"/>
  </r>
  <r>
    <n v="967896"/>
    <x v="9"/>
    <x v="61"/>
    <x v="2"/>
    <x v="2"/>
    <n v="23.930125"/>
    <n v="2684.6632490000002"/>
    <n v="3211.0106340000002"/>
    <n v="3036.6527569999998"/>
    <n v="2708.5933730000002"/>
  </r>
  <r>
    <n v="967897"/>
    <x v="9"/>
    <x v="61"/>
    <x v="2"/>
    <x v="3"/>
    <n v="22894.921801"/>
    <n v="0"/>
    <n v="26670.893796"/>
    <n v="23414.377664"/>
    <n v="22894.921801"/>
  </r>
  <r>
    <n v="967898"/>
    <x v="9"/>
    <x v="61"/>
    <x v="3"/>
    <x v="0"/>
    <n v="11.6595"/>
    <n v="0"/>
    <n v="17.561250000000001"/>
    <n v="16.514600000000002"/>
    <n v="11.6595"/>
  </r>
  <r>
    <n v="967899"/>
    <x v="9"/>
    <x v="61"/>
    <x v="3"/>
    <x v="1"/>
    <n v="10.409644"/>
    <n v="0"/>
    <n v="11.6595"/>
    <n v="11.456624"/>
    <n v="10.409644"/>
  </r>
  <r>
    <n v="967900"/>
    <x v="9"/>
    <x v="61"/>
    <x v="3"/>
    <x v="2"/>
    <n v="0"/>
    <n v="9.9830679999999994"/>
    <n v="10.409644"/>
    <n v="10.138992999999999"/>
    <n v="9.9830679999999994"/>
  </r>
  <r>
    <n v="967901"/>
    <x v="9"/>
    <x v="61"/>
    <x v="3"/>
    <x v="3"/>
    <n v="21.406846999999999"/>
    <n v="0"/>
    <n v="23.930125"/>
    <n v="22.503889000000001"/>
    <n v="21.406846999999999"/>
  </r>
  <r>
    <n v="967902"/>
    <x v="9"/>
    <x v="62"/>
    <x v="0"/>
    <x v="0"/>
    <n v="238433.01062300001"/>
    <n v="0"/>
    <n v="321488.39515"/>
    <n v="238640.83572"/>
    <n v="238433.01062300001"/>
  </r>
  <r>
    <n v="967903"/>
    <x v="9"/>
    <x v="62"/>
    <x v="0"/>
    <x v="1"/>
    <n v="218500.67695699999"/>
    <n v="0"/>
    <n v="238433.01062300001"/>
    <n v="218976.87695599999"/>
    <n v="218500.67695699999"/>
  </r>
  <r>
    <n v="967904"/>
    <x v="9"/>
    <x v="62"/>
    <x v="0"/>
    <x v="2"/>
    <n v="189085.81847900001"/>
    <n v="1417.8924500000001"/>
    <n v="218500.67695699999"/>
    <n v="192302.44579"/>
    <n v="190503.71092899999"/>
  </r>
  <r>
    <n v="967905"/>
    <x v="9"/>
    <x v="62"/>
    <x v="0"/>
    <x v="3"/>
    <n v="238486.93729"/>
    <n v="0"/>
    <n v="321488.39515"/>
    <n v="238640.83572"/>
    <n v="238486.93729"/>
  </r>
  <r>
    <n v="967906"/>
    <x v="9"/>
    <x v="62"/>
    <x v="1"/>
    <x v="0"/>
    <n v="111403.434842"/>
    <n v="0"/>
    <n v="137700.5013"/>
    <n v="111840.347156"/>
    <n v="111403.434842"/>
  </r>
  <r>
    <n v="967907"/>
    <x v="9"/>
    <x v="62"/>
    <x v="1"/>
    <x v="1"/>
    <n v="103789.938442"/>
    <n v="0"/>
    <n v="111403.434842"/>
    <n v="104975.45665199999"/>
    <n v="103789.938442"/>
  </r>
  <r>
    <n v="967908"/>
    <x v="9"/>
    <x v="62"/>
    <x v="1"/>
    <x v="2"/>
    <n v="78964.238094"/>
    <n v="11219.624659999999"/>
    <n v="103789.938442"/>
    <n v="94936.656692999997"/>
    <n v="90183.862754999995"/>
  </r>
  <r>
    <n v="967909"/>
    <x v="9"/>
    <x v="62"/>
    <x v="1"/>
    <x v="3"/>
    <n v="153375.44936699999"/>
    <n v="0"/>
    <n v="189085.81847900001"/>
    <n v="153575.50176799999"/>
    <n v="153375.44936699999"/>
  </r>
  <r>
    <n v="967910"/>
    <x v="9"/>
    <x v="62"/>
    <x v="2"/>
    <x v="0"/>
    <n v="56712.909234999999"/>
    <n v="0"/>
    <n v="65191.226499999997"/>
    <n v="57231.377743999998"/>
    <n v="56712.909234999999"/>
  </r>
  <r>
    <n v="967911"/>
    <x v="9"/>
    <x v="62"/>
    <x v="2"/>
    <x v="1"/>
    <n v="53056.496612000003"/>
    <n v="0"/>
    <n v="56712.909234999999"/>
    <n v="54642.888048000001"/>
    <n v="53056.496612000003"/>
  </r>
  <r>
    <n v="967912"/>
    <x v="9"/>
    <x v="62"/>
    <x v="2"/>
    <x v="2"/>
    <n v="14638.532734"/>
    <n v="30801.302011"/>
    <n v="53056.496612000003"/>
    <n v="50175.528846000001"/>
    <n v="45439.834745"/>
  </r>
  <r>
    <n v="967913"/>
    <x v="9"/>
    <x v="62"/>
    <x v="2"/>
    <x v="3"/>
    <n v="68862.599849000006"/>
    <n v="0"/>
    <n v="78964.238094"/>
    <n v="69322.704622999998"/>
    <n v="68862.599849000006"/>
  </r>
  <r>
    <n v="967914"/>
    <x v="9"/>
    <x v="62"/>
    <x v="3"/>
    <x v="0"/>
    <n v="11205.34166"/>
    <n v="0"/>
    <n v="11915.91365"/>
    <n v="11205.725195999999"/>
    <n v="11205.34166"/>
  </r>
  <r>
    <n v="967915"/>
    <x v="9"/>
    <x v="62"/>
    <x v="3"/>
    <x v="1"/>
    <n v="10747.255074999999"/>
    <n v="0"/>
    <n v="11205.34166"/>
    <n v="11010.368716000001"/>
    <n v="10747.255074999999"/>
  </r>
  <r>
    <n v="967916"/>
    <x v="9"/>
    <x v="62"/>
    <x v="3"/>
    <x v="2"/>
    <n v="0"/>
    <n v="9176.8385300000009"/>
    <n v="10747.255074999999"/>
    <n v="10467.826443"/>
    <n v="9176.8385300000009"/>
  </r>
  <r>
    <n v="967917"/>
    <x v="9"/>
    <x v="62"/>
    <x v="3"/>
    <x v="3"/>
    <n v="13765.721415"/>
    <n v="0"/>
    <n v="14638.532734"/>
    <n v="13766.076182999999"/>
    <n v="13765.721415"/>
  </r>
  <r>
    <n v="967918"/>
    <x v="9"/>
    <x v="63"/>
    <x v="0"/>
    <x v="0"/>
    <n v="9939.8682019999997"/>
    <n v="0"/>
    <n v="13402.30645"/>
    <n v="9948.5320780000002"/>
    <n v="9939.8682019999997"/>
  </r>
  <r>
    <n v="967919"/>
    <x v="9"/>
    <x v="63"/>
    <x v="0"/>
    <x v="1"/>
    <n v="9108.9229849999992"/>
    <n v="0"/>
    <n v="9939.8682019999997"/>
    <n v="9128.7749559999993"/>
    <n v="9108.9229849999992"/>
  </r>
  <r>
    <n v="967920"/>
    <x v="9"/>
    <x v="63"/>
    <x v="0"/>
    <x v="2"/>
    <n v="7882.6673769999998"/>
    <n v="59.109533999999996"/>
    <n v="9108.9229849999992"/>
    <n v="8016.7631190000002"/>
    <n v="7941.7769109999999"/>
  </r>
  <r>
    <n v="967921"/>
    <x v="9"/>
    <x v="63"/>
    <x v="0"/>
    <x v="3"/>
    <n v="9942.1163130000004"/>
    <n v="0"/>
    <n v="13402.30645"/>
    <n v="9948.5320780000002"/>
    <n v="9942.1163130000004"/>
  </r>
  <r>
    <n v="967922"/>
    <x v="9"/>
    <x v="63"/>
    <x v="1"/>
    <x v="0"/>
    <n v="4641.2183960000002"/>
    <n v="0"/>
    <n v="5736.7898999999998"/>
    <n v="4659.4207569999999"/>
    <n v="4641.2183960000002"/>
  </r>
  <r>
    <n v="967923"/>
    <x v="9"/>
    <x v="63"/>
    <x v="1"/>
    <x v="1"/>
    <n v="4324.0297959999998"/>
    <n v="0"/>
    <n v="4641.2183960000002"/>
    <n v="4373.4200950000004"/>
    <n v="4324.0297959999998"/>
  </r>
  <r>
    <n v="967924"/>
    <x v="9"/>
    <x v="63"/>
    <x v="1"/>
    <x v="2"/>
    <n v="3288.0650390000001"/>
    <n v="467.18434200000002"/>
    <n v="4324.0297959999998"/>
    <n v="3955.190055"/>
    <n v="3755.2493810000001"/>
  </r>
  <r>
    <n v="967925"/>
    <x v="9"/>
    <x v="63"/>
    <x v="1"/>
    <x v="3"/>
    <n v="6393.9625980000001"/>
    <n v="0"/>
    <n v="7882.6673769999998"/>
    <n v="6402.3024439999999"/>
    <n v="6393.9625980000001"/>
  </r>
  <r>
    <n v="967926"/>
    <x v="9"/>
    <x v="63"/>
    <x v="2"/>
    <x v="0"/>
    <n v="2362.70417"/>
    <n v="0"/>
    <n v="2715.9175"/>
    <n v="2384.303973"/>
    <n v="2362.70417"/>
  </r>
  <r>
    <n v="967927"/>
    <x v="9"/>
    <x v="63"/>
    <x v="2"/>
    <x v="1"/>
    <n v="2210.3751590000002"/>
    <n v="0"/>
    <n v="2362.70417"/>
    <n v="2276.465467"/>
    <n v="2210.3751590000002"/>
  </r>
  <r>
    <n v="967928"/>
    <x v="9"/>
    <x v="63"/>
    <x v="2"/>
    <x v="2"/>
    <n v="609.85272699999996"/>
    <n v="1283.20634"/>
    <n v="2210.3751590000002"/>
    <n v="2090.3517879999999"/>
    <n v="1893.059066"/>
  </r>
  <r>
    <n v="967929"/>
    <x v="9"/>
    <x v="63"/>
    <x v="2"/>
    <x v="3"/>
    <n v="2867.4335689999998"/>
    <n v="0"/>
    <n v="3288.0650390000001"/>
    <n v="2886.592298"/>
    <n v="2867.4335689999998"/>
  </r>
  <r>
    <n v="967930"/>
    <x v="9"/>
    <x v="63"/>
    <x v="3"/>
    <x v="0"/>
    <n v="466.724152"/>
    <n v="0"/>
    <n v="496.32085000000001"/>
    <n v="466.74012699999997"/>
    <n v="466.724152"/>
  </r>
  <r>
    <n v="967931"/>
    <x v="9"/>
    <x v="63"/>
    <x v="3"/>
    <x v="1"/>
    <n v="447.64395999999999"/>
    <n v="0"/>
    <n v="466.724152"/>
    <n v="458.60315200000002"/>
    <n v="447.64395999999999"/>
  </r>
  <r>
    <n v="967932"/>
    <x v="9"/>
    <x v="63"/>
    <x v="3"/>
    <x v="2"/>
    <n v="0"/>
    <n v="382.23307399999999"/>
    <n v="447.64395999999999"/>
    <n v="436.00521700000002"/>
    <n v="382.23307399999999"/>
  </r>
  <r>
    <n v="967933"/>
    <x v="9"/>
    <x v="63"/>
    <x v="3"/>
    <x v="3"/>
    <n v="573.490724"/>
    <n v="0"/>
    <n v="609.85272699999996"/>
    <n v="573.50550399999997"/>
    <n v="573.490724"/>
  </r>
  <r>
    <n v="967934"/>
    <x v="9"/>
    <x v="64"/>
    <x v="0"/>
    <x v="0"/>
    <n v="199576.53743900001"/>
    <n v="0"/>
    <n v="269273.92599999998"/>
    <n v="199882.03526999999"/>
    <n v="199576.53743900001"/>
  </r>
  <r>
    <n v="967935"/>
    <x v="9"/>
    <x v="64"/>
    <x v="0"/>
    <x v="1"/>
    <n v="182591.974846"/>
    <n v="0"/>
    <n v="199576.53743900001"/>
    <n v="183291.091984"/>
    <n v="182591.974846"/>
  </r>
  <r>
    <n v="967936"/>
    <x v="9"/>
    <x v="64"/>
    <x v="0"/>
    <x v="2"/>
    <n v="156763.499025"/>
    <n v="1509.5034370000001"/>
    <n v="182591.974846"/>
    <n v="160699.19706199999"/>
    <n v="158273.002462"/>
  </r>
  <r>
    <n v="967937"/>
    <x v="9"/>
    <x v="64"/>
    <x v="0"/>
    <x v="3"/>
    <n v="199661.89488599999"/>
    <n v="0"/>
    <n v="269273.92599999998"/>
    <n v="199882.03526999999"/>
    <n v="199661.89488599999"/>
  </r>
  <r>
    <n v="967938"/>
    <x v="9"/>
    <x v="64"/>
    <x v="1"/>
    <x v="0"/>
    <n v="175903.694823"/>
    <n v="0"/>
    <n v="216875.05439999999"/>
    <n v="176145.919184"/>
    <n v="175903.694823"/>
  </r>
  <r>
    <n v="967939"/>
    <x v="9"/>
    <x v="64"/>
    <x v="1"/>
    <x v="1"/>
    <n v="163980.05870299999"/>
    <n v="0"/>
    <n v="175903.694823"/>
    <n v="165754.05163199999"/>
    <n v="163980.05870299999"/>
  </r>
  <r>
    <n v="967940"/>
    <x v="9"/>
    <x v="64"/>
    <x v="1"/>
    <x v="2"/>
    <n v="136804.18913799999"/>
    <n v="8966.1964800000005"/>
    <n v="163980.05870299999"/>
    <n v="149992.559695"/>
    <n v="145770.38561699999"/>
  </r>
  <r>
    <n v="967941"/>
    <x v="9"/>
    <x v="64"/>
    <x v="1"/>
    <x v="3"/>
    <n v="127193.662692"/>
    <n v="0"/>
    <n v="156763.499025"/>
    <n v="127323.313908"/>
    <n v="127193.662692"/>
  </r>
  <r>
    <n v="967942"/>
    <x v="9"/>
    <x v="64"/>
    <x v="2"/>
    <x v="0"/>
    <n v="102332.218634"/>
    <n v="0"/>
    <n v="118336.69620000001"/>
    <n v="103887.785594"/>
    <n v="102332.218634"/>
  </r>
  <r>
    <n v="967943"/>
    <x v="9"/>
    <x v="64"/>
    <x v="2"/>
    <x v="1"/>
    <n v="97546.588736999998"/>
    <n v="0"/>
    <n v="102332.218634"/>
    <n v="98597.092653999993"/>
    <n v="97546.588736999998"/>
  </r>
  <r>
    <n v="967944"/>
    <x v="9"/>
    <x v="64"/>
    <x v="2"/>
    <x v="2"/>
    <n v="65583.201721000005"/>
    <n v="15647.803"/>
    <n v="97546.588736999998"/>
    <n v="92249.808969000005"/>
    <n v="81231.004721000005"/>
  </r>
  <r>
    <n v="967945"/>
    <x v="9"/>
    <x v="64"/>
    <x v="2"/>
    <x v="3"/>
    <n v="118740.650072"/>
    <n v="0"/>
    <n v="136804.18913799999"/>
    <n v="120100.397644"/>
    <n v="118740.650072"/>
  </r>
  <r>
    <n v="967946"/>
    <x v="9"/>
    <x v="64"/>
    <x v="3"/>
    <x v="0"/>
    <n v="14393.612257999999"/>
    <n v="0"/>
    <n v="15900.804400000001"/>
    <n v="14953.116458"/>
    <n v="14393.612257999999"/>
  </r>
  <r>
    <n v="967947"/>
    <x v="9"/>
    <x v="64"/>
    <x v="3"/>
    <x v="1"/>
    <n v="14003.373809999999"/>
    <n v="0"/>
    <n v="14393.612257999999"/>
    <n v="14143.163404999999"/>
    <n v="14003.373809999999"/>
  </r>
  <r>
    <n v="967948"/>
    <x v="9"/>
    <x v="64"/>
    <x v="3"/>
    <x v="2"/>
    <n v="0"/>
    <n v="6559.7605869999998"/>
    <n v="14003.373809999999"/>
    <n v="13639.286091"/>
    <n v="6559.7605869999998"/>
  </r>
  <r>
    <n v="967949"/>
    <x v="9"/>
    <x v="64"/>
    <x v="3"/>
    <x v="3"/>
    <n v="59928.505010000001"/>
    <n v="0"/>
    <n v="65583.201721000005"/>
    <n v="61674.442898000001"/>
    <n v="59928.505010000001"/>
  </r>
  <r>
    <n v="967950"/>
    <x v="9"/>
    <x v="65"/>
    <x v="0"/>
    <x v="0"/>
    <n v="10502.434005999999"/>
    <n v="0"/>
    <n v="14170.16085"/>
    <n v="10518.510399000001"/>
    <n v="10502.434005999999"/>
  </r>
  <r>
    <n v="967951"/>
    <x v="9"/>
    <x v="65"/>
    <x v="0"/>
    <x v="1"/>
    <n v="9608.6453369999999"/>
    <n v="0"/>
    <n v="10502.434005999999"/>
    <n v="9645.4353910000009"/>
    <n v="9608.6453369999999"/>
  </r>
  <r>
    <n v="967952"/>
    <x v="9"/>
    <x v="65"/>
    <x v="0"/>
    <x v="2"/>
    <n v="8249.4581990000006"/>
    <n v="79.435490999999999"/>
    <n v="9608.6453369999999"/>
    <n v="8456.5687610000004"/>
    <n v="8328.8936900000008"/>
  </r>
  <r>
    <n v="967953"/>
    <x v="9"/>
    <x v="65"/>
    <x v="0"/>
    <x v="3"/>
    <n v="10506.925821999999"/>
    <n v="0"/>
    <n v="14170.16085"/>
    <n v="10518.510399000001"/>
    <n v="10506.925821999999"/>
  </r>
  <r>
    <n v="967954"/>
    <x v="9"/>
    <x v="65"/>
    <x v="1"/>
    <x v="0"/>
    <n v="9259.0863489999992"/>
    <n v="0"/>
    <n v="11415.70595"/>
    <n v="9271.8363730000001"/>
    <n v="9259.0863489999992"/>
  </r>
  <r>
    <n v="967955"/>
    <x v="9"/>
    <x v="65"/>
    <x v="1"/>
    <x v="1"/>
    <n v="8631.4589610000003"/>
    <n v="0"/>
    <n v="9259.0863489999992"/>
    <n v="8724.8370670000004"/>
    <n v="8631.4589610000003"/>
  </r>
  <r>
    <n v="967956"/>
    <x v="9"/>
    <x v="65"/>
    <x v="1"/>
    <x v="2"/>
    <n v="7197.7656040000002"/>
    <n v="471.74418400000002"/>
    <n v="8631.4589610000003"/>
    <n v="7895.1955120000002"/>
    <n v="7669.5097880000003"/>
  </r>
  <r>
    <n v="967957"/>
    <x v="9"/>
    <x v="65"/>
    <x v="1"/>
    <x v="3"/>
    <n v="6693.3872369999999"/>
    <n v="0"/>
    <n v="8249.4581990000006"/>
    <n v="6700.2099490000001"/>
    <n v="6693.3872369999999"/>
  </r>
  <r>
    <n v="967958"/>
    <x v="9"/>
    <x v="65"/>
    <x v="2"/>
    <x v="0"/>
    <n v="5389.476498"/>
    <n v="0"/>
    <n v="6232.3757999999998"/>
    <n v="5471.4027150000002"/>
    <n v="5389.476498"/>
  </r>
  <r>
    <n v="967959"/>
    <x v="9"/>
    <x v="65"/>
    <x v="2"/>
    <x v="1"/>
    <n v="5137.4342749999996"/>
    <n v="0"/>
    <n v="5389.476498"/>
    <n v="5192.7606050000004"/>
    <n v="5137.4342749999996"/>
  </r>
  <r>
    <n v="967960"/>
    <x v="9"/>
    <x v="65"/>
    <x v="2"/>
    <x v="2"/>
    <n v="3452.7194169999998"/>
    <n v="823.80048299999999"/>
    <n v="5137.4342749999996"/>
    <n v="4858.4715939999996"/>
    <n v="4276.5199000000002"/>
  </r>
  <r>
    <n v="967961"/>
    <x v="9"/>
    <x v="65"/>
    <x v="2"/>
    <x v="3"/>
    <n v="6247.3771619999998"/>
    <n v="0"/>
    <n v="7197.7656040000002"/>
    <n v="6318.9184240000004"/>
    <n v="6247.3771619999998"/>
  </r>
  <r>
    <n v="967962"/>
    <x v="9"/>
    <x v="65"/>
    <x v="3"/>
    <x v="0"/>
    <n v="760.64998500000002"/>
    <n v="0"/>
    <n v="840.29960000000005"/>
    <n v="790.21774400000004"/>
    <n v="760.64998500000002"/>
  </r>
  <r>
    <n v="967963"/>
    <x v="9"/>
    <x v="65"/>
    <x v="3"/>
    <x v="1"/>
    <n v="740.02730399999996"/>
    <n v="0"/>
    <n v="760.64998500000002"/>
    <n v="747.41467499999999"/>
    <n v="740.02730399999996"/>
  </r>
  <r>
    <n v="967964"/>
    <x v="9"/>
    <x v="65"/>
    <x v="3"/>
    <x v="2"/>
    <n v="0"/>
    <n v="345.643776"/>
    <n v="740.02730399999996"/>
    <n v="720.78659400000004"/>
    <n v="345.643776"/>
  </r>
  <r>
    <n v="967965"/>
    <x v="9"/>
    <x v="65"/>
    <x v="3"/>
    <x v="3"/>
    <n v="3155.0199969999999"/>
    <n v="0"/>
    <n v="3452.7194169999998"/>
    <n v="3246.9373399999999"/>
    <n v="3155.0199969999999"/>
  </r>
  <r>
    <n v="967966"/>
    <x v="9"/>
    <x v="66"/>
    <x v="0"/>
    <x v="0"/>
    <n v="838.152466"/>
    <n v="0"/>
    <n v="1131.135"/>
    <n v="839.64151100000004"/>
    <n v="838.152466"/>
  </r>
  <r>
    <n v="967967"/>
    <x v="9"/>
    <x v="66"/>
    <x v="0"/>
    <x v="1"/>
    <n v="768.25429999999994"/>
    <n v="0"/>
    <n v="838.152466"/>
    <n v="769.75922500000001"/>
    <n v="768.25429999999994"/>
  </r>
  <r>
    <n v="967968"/>
    <x v="9"/>
    <x v="66"/>
    <x v="0"/>
    <x v="2"/>
    <n v="668.212808"/>
    <n v="2.192971"/>
    <n v="768.25429999999994"/>
    <n v="676.14060900000004"/>
    <n v="670.40577900000005"/>
  </r>
  <r>
    <n v="967969"/>
    <x v="9"/>
    <x v="66"/>
    <x v="0"/>
    <x v="3"/>
    <n v="839.01399000000004"/>
    <n v="0"/>
    <n v="1131.135"/>
    <n v="839.64151100000004"/>
    <n v="839.01399000000004"/>
  </r>
  <r>
    <n v="967970"/>
    <x v="9"/>
    <x v="66"/>
    <x v="1"/>
    <x v="0"/>
    <n v="321.56618900000001"/>
    <n v="0"/>
    <n v="396.54115000000002"/>
    <n v="322.07072199999999"/>
    <n v="321.56618900000001"/>
  </r>
  <r>
    <n v="967971"/>
    <x v="9"/>
    <x v="66"/>
    <x v="1"/>
    <x v="1"/>
    <n v="302.50536699999998"/>
    <n v="0"/>
    <n v="321.56618900000001"/>
    <n v="303.01182"/>
    <n v="302.50536699999998"/>
  </r>
  <r>
    <n v="967972"/>
    <x v="9"/>
    <x v="66"/>
    <x v="1"/>
    <x v="2"/>
    <n v="230.23012299999999"/>
    <n v="24.999549999999999"/>
    <n v="302.50536699999998"/>
    <n v="276.70165900000001"/>
    <n v="255.22967299999999"/>
  </r>
  <r>
    <n v="967973"/>
    <x v="9"/>
    <x v="66"/>
    <x v="1"/>
    <x v="3"/>
    <n v="542.34328600000003"/>
    <n v="0"/>
    <n v="668.212808"/>
    <n v="542.722443"/>
    <n v="542.34328600000003"/>
  </r>
  <r>
    <n v="967974"/>
    <x v="9"/>
    <x v="66"/>
    <x v="2"/>
    <x v="0"/>
    <n v="402.42280099999999"/>
    <n v="0"/>
    <n v="467.51220000000001"/>
    <n v="410.42896000000002"/>
    <n v="402.42280099999999"/>
  </r>
  <r>
    <n v="967975"/>
    <x v="9"/>
    <x v="66"/>
    <x v="2"/>
    <x v="1"/>
    <n v="386.16594600000002"/>
    <n v="0"/>
    <n v="402.42280099999999"/>
    <n v="387.73436900000002"/>
    <n v="386.16594600000002"/>
  </r>
  <r>
    <n v="967976"/>
    <x v="9"/>
    <x v="66"/>
    <x v="2"/>
    <x v="2"/>
    <n v="201.926176"/>
    <n v="123.999304"/>
    <n v="386.16594600000002"/>
    <n v="365.197135"/>
    <n v="325.925479"/>
  </r>
  <r>
    <n v="967977"/>
    <x v="9"/>
    <x v="66"/>
    <x v="2"/>
    <x v="3"/>
    <n v="201.422089"/>
    <n v="0"/>
    <n v="230.23012299999999"/>
    <n v="202.11902499999999"/>
    <n v="201.422089"/>
  </r>
  <r>
    <n v="967978"/>
    <x v="9"/>
    <x v="66"/>
    <x v="3"/>
    <x v="0"/>
    <n v="69.888386999999994"/>
    <n v="0"/>
    <n v="93.438199999999995"/>
    <n v="87.869282999999996"/>
    <n v="69.888386999999994"/>
  </r>
  <r>
    <n v="967979"/>
    <x v="9"/>
    <x v="66"/>
    <x v="3"/>
    <x v="1"/>
    <n v="67.894816000000006"/>
    <n v="0"/>
    <n v="69.888386999999994"/>
    <n v="68.672329000000005"/>
    <n v="67.894816000000006"/>
  </r>
  <r>
    <n v="967980"/>
    <x v="9"/>
    <x v="66"/>
    <x v="3"/>
    <x v="2"/>
    <n v="0"/>
    <n v="52.999116999999998"/>
    <n v="67.894816000000006"/>
    <n v="66.129551000000006"/>
    <n v="52.999116999999998"/>
  </r>
  <r>
    <n v="967981"/>
    <x v="9"/>
    <x v="66"/>
    <x v="3"/>
    <x v="3"/>
    <n v="182.31752900000001"/>
    <n v="0"/>
    <n v="201.926176"/>
    <n v="189.89137600000001"/>
    <n v="182.31752900000001"/>
  </r>
  <r>
    <n v="967982"/>
    <x v="9"/>
    <x v="67"/>
    <x v="0"/>
    <x v="0"/>
    <n v="714.01178200000004"/>
    <n v="0"/>
    <n v="963.6"/>
    <n v="715.28027999999995"/>
    <n v="714.01178200000004"/>
  </r>
  <r>
    <n v="967983"/>
    <x v="9"/>
    <x v="67"/>
    <x v="0"/>
    <x v="1"/>
    <n v="654.46639300000004"/>
    <n v="0"/>
    <n v="714.01178200000004"/>
    <n v="655.74842000000001"/>
    <n v="654.46639300000004"/>
  </r>
  <r>
    <n v="967984"/>
    <x v="9"/>
    <x v="67"/>
    <x v="0"/>
    <x v="2"/>
    <n v="569.24227599999995"/>
    <n v="1.8681650000000001"/>
    <n v="654.46639300000004"/>
    <n v="575.99587199999996"/>
    <n v="571.11044100000004"/>
  </r>
  <r>
    <n v="967985"/>
    <x v="9"/>
    <x v="67"/>
    <x v="0"/>
    <x v="3"/>
    <n v="714.74570300000005"/>
    <n v="0"/>
    <n v="963.6"/>
    <n v="715.28027999999995"/>
    <n v="714.74570300000005"/>
  </r>
  <r>
    <n v="967986"/>
    <x v="9"/>
    <x v="67"/>
    <x v="1"/>
    <x v="0"/>
    <n v="129.201618"/>
    <n v="0"/>
    <n v="159.32570000000001"/>
    <n v="129.40433400000001"/>
    <n v="129.201618"/>
  </r>
  <r>
    <n v="967987"/>
    <x v="9"/>
    <x v="67"/>
    <x v="1"/>
    <x v="1"/>
    <n v="121.543198"/>
    <n v="0"/>
    <n v="129.201618"/>
    <n v="121.746685"/>
    <n v="121.543198"/>
  </r>
  <r>
    <n v="967988"/>
    <x v="9"/>
    <x v="67"/>
    <x v="1"/>
    <x v="2"/>
    <n v="92.059613999999996"/>
    <n v="9.9962979999999995"/>
    <n v="121.543198"/>
    <n v="111.175563"/>
    <n v="102.05591200000001"/>
  </r>
  <r>
    <n v="967989"/>
    <x v="9"/>
    <x v="67"/>
    <x v="1"/>
    <x v="3"/>
    <n v="462.01557700000001"/>
    <n v="0"/>
    <n v="569.24227599999995"/>
    <n v="462.33857599999999"/>
    <n v="462.01557700000001"/>
  </r>
  <r>
    <n v="967990"/>
    <x v="9"/>
    <x v="67"/>
    <x v="2"/>
    <x v="0"/>
    <n v="163.67782399999999"/>
    <n v="0"/>
    <n v="190.15170000000001"/>
    <n v="166.93417700000001"/>
    <n v="163.67782399999999"/>
  </r>
  <r>
    <n v="967991"/>
    <x v="9"/>
    <x v="67"/>
    <x v="2"/>
    <x v="1"/>
    <n v="157.06565699999999"/>
    <n v="0"/>
    <n v="163.67782399999999"/>
    <n v="157.70358400000001"/>
    <n v="157.06565699999999"/>
  </r>
  <r>
    <n v="967992"/>
    <x v="9"/>
    <x v="67"/>
    <x v="2"/>
    <x v="2"/>
    <n v="81.414877000000004"/>
    <n v="49.995440000000002"/>
    <n v="157.06565699999999"/>
    <n v="148.536992"/>
    <n v="131.41031799999999"/>
  </r>
  <r>
    <n v="967993"/>
    <x v="9"/>
    <x v="67"/>
    <x v="2"/>
    <x v="3"/>
    <n v="80.540458999999998"/>
    <n v="0"/>
    <n v="92.059613999999996"/>
    <n v="80.819136"/>
    <n v="80.540458999999998"/>
  </r>
  <r>
    <n v="967994"/>
    <x v="9"/>
    <x v="67"/>
    <x v="3"/>
    <x v="0"/>
    <n v="28.136527000000001"/>
    <n v="0"/>
    <n v="37.6175"/>
    <n v="35.375497000000003"/>
    <n v="28.136527000000001"/>
  </r>
  <r>
    <n v="967995"/>
    <x v="9"/>
    <x v="67"/>
    <x v="3"/>
    <x v="1"/>
    <n v="27.333929999999999"/>
    <n v="0"/>
    <n v="28.136527000000001"/>
    <n v="27.646951000000001"/>
    <n v="27.333929999999999"/>
  </r>
  <r>
    <n v="967996"/>
    <x v="9"/>
    <x v="67"/>
    <x v="3"/>
    <x v="2"/>
    <n v="0"/>
    <n v="21.002672"/>
    <n v="27.333929999999999"/>
    <n v="26.623248"/>
    <n v="21.002672"/>
  </r>
  <r>
    <n v="967997"/>
    <x v="9"/>
    <x v="67"/>
    <x v="3"/>
    <x v="3"/>
    <n v="73.508842000000001"/>
    <n v="0"/>
    <n v="81.414877000000004"/>
    <n v="76.562550999999999"/>
    <n v="73.5088420000000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815">
  <r>
    <n v="228061"/>
    <n v="209"/>
    <x v="0"/>
    <n v="1"/>
    <s v="U-NkSm FF"/>
    <x v="0"/>
    <x v="0"/>
    <x v="0"/>
    <x v="0"/>
    <n v="3"/>
    <n v="15.648191000000001"/>
    <m/>
  </r>
  <r>
    <n v="228062"/>
    <n v="209"/>
    <x v="0"/>
    <n v="1"/>
    <s v="U-NkSm FF"/>
    <x v="0"/>
    <x v="0"/>
    <x v="0"/>
    <x v="1"/>
    <n v="3"/>
    <n v="736.08309299999996"/>
    <m/>
  </r>
  <r>
    <n v="228063"/>
    <n v="209"/>
    <x v="0"/>
    <n v="1"/>
    <s v="U-NkSm FF"/>
    <x v="0"/>
    <x v="0"/>
    <x v="0"/>
    <x v="2"/>
    <n v="3"/>
    <n v="973.30384200000003"/>
    <m/>
  </r>
  <r>
    <n v="228064"/>
    <n v="209"/>
    <x v="0"/>
    <n v="1"/>
    <s v="U-NkSm FF"/>
    <x v="0"/>
    <x v="0"/>
    <x v="0"/>
    <x v="3"/>
    <n v="3"/>
    <n v="14.60615"/>
    <m/>
  </r>
  <r>
    <n v="228065"/>
    <n v="209"/>
    <x v="0"/>
    <n v="2"/>
    <s v="M-NkSm FF"/>
    <x v="0"/>
    <x v="0"/>
    <x v="1"/>
    <x v="0"/>
    <n v="3"/>
    <n v="182.202505"/>
    <m/>
  </r>
  <r>
    <n v="228066"/>
    <n v="209"/>
    <x v="0"/>
    <n v="2"/>
    <s v="M-NkSm FF"/>
    <x v="0"/>
    <x v="0"/>
    <x v="1"/>
    <x v="1"/>
    <n v="3"/>
    <n v="6781.7373479999997"/>
    <m/>
  </r>
  <r>
    <n v="228067"/>
    <n v="209"/>
    <x v="0"/>
    <n v="2"/>
    <s v="M-NkSm FF"/>
    <x v="0"/>
    <x v="0"/>
    <x v="1"/>
    <x v="2"/>
    <n v="3"/>
    <n v="8977.2062810000007"/>
    <m/>
  </r>
  <r>
    <n v="228068"/>
    <n v="209"/>
    <x v="0"/>
    <n v="2"/>
    <s v="M-NkSm FF"/>
    <x v="0"/>
    <x v="0"/>
    <x v="1"/>
    <x v="3"/>
    <n v="3"/>
    <n v="133.50306"/>
    <m/>
  </r>
  <r>
    <n v="228069"/>
    <n v="209"/>
    <x v="0"/>
    <n v="3"/>
    <s v="U-NFNK Sp"/>
    <x v="1"/>
    <x v="1"/>
    <x v="0"/>
    <x v="0"/>
    <n v="3"/>
    <n v="36.228693"/>
    <m/>
  </r>
  <r>
    <n v="228070"/>
    <n v="209"/>
    <x v="0"/>
    <n v="3"/>
    <s v="U-NFNK Sp"/>
    <x v="1"/>
    <x v="1"/>
    <x v="0"/>
    <x v="1"/>
    <n v="3"/>
    <n v="231.12639899999999"/>
    <m/>
  </r>
  <r>
    <n v="228071"/>
    <n v="209"/>
    <x v="0"/>
    <n v="3"/>
    <s v="U-NFNK Sp"/>
    <x v="1"/>
    <x v="1"/>
    <x v="0"/>
    <x v="2"/>
    <n v="2"/>
    <n v="0.51480099999999995"/>
    <m/>
  </r>
  <r>
    <n v="228072"/>
    <n v="209"/>
    <x v="0"/>
    <n v="3"/>
    <s v="U-NFNK Sp"/>
    <x v="1"/>
    <x v="1"/>
    <x v="0"/>
    <x v="2"/>
    <n v="3"/>
    <n v="1023.898554"/>
    <m/>
  </r>
  <r>
    <n v="228073"/>
    <n v="209"/>
    <x v="0"/>
    <n v="3"/>
    <s v="U-NFNK Sp"/>
    <x v="1"/>
    <x v="1"/>
    <x v="0"/>
    <x v="3"/>
    <n v="3"/>
    <n v="171.99943500000001"/>
    <m/>
  </r>
  <r>
    <n v="228074"/>
    <n v="209"/>
    <x v="0"/>
    <n v="4"/>
    <s v="M-NFNK Sp"/>
    <x v="1"/>
    <x v="1"/>
    <x v="1"/>
    <x v="0"/>
    <n v="3"/>
    <n v="57.232025"/>
    <m/>
  </r>
  <r>
    <n v="228075"/>
    <n v="209"/>
    <x v="0"/>
    <n v="4"/>
    <s v="M-NFNK Sp"/>
    <x v="1"/>
    <x v="1"/>
    <x v="1"/>
    <x v="1"/>
    <n v="3"/>
    <n v="128.51373100000001"/>
    <m/>
  </r>
  <r>
    <n v="228076"/>
    <n v="209"/>
    <x v="0"/>
    <n v="4"/>
    <s v="M-NFNK Sp"/>
    <x v="1"/>
    <x v="1"/>
    <x v="1"/>
    <x v="2"/>
    <n v="2"/>
    <n v="0.28655000000000003"/>
    <m/>
  </r>
  <r>
    <n v="228077"/>
    <n v="209"/>
    <x v="0"/>
    <n v="4"/>
    <s v="M-NFNK Sp"/>
    <x v="1"/>
    <x v="1"/>
    <x v="1"/>
    <x v="2"/>
    <n v="3"/>
    <n v="569.92551300000002"/>
    <m/>
  </r>
  <r>
    <n v="228078"/>
    <n v="209"/>
    <x v="0"/>
    <n v="4"/>
    <s v="M-NFNK Sp"/>
    <x v="1"/>
    <x v="1"/>
    <x v="1"/>
    <x v="3"/>
    <n v="3"/>
    <n v="95.999779000000004"/>
    <m/>
  </r>
  <r>
    <n v="228079"/>
    <n v="209"/>
    <x v="0"/>
    <n v="5"/>
    <s v="U-SFNK Sp"/>
    <x v="2"/>
    <x v="2"/>
    <x v="0"/>
    <x v="0"/>
    <n v="3"/>
    <n v="95.678802000000005"/>
    <m/>
  </r>
  <r>
    <n v="228080"/>
    <n v="209"/>
    <x v="0"/>
    <n v="5"/>
    <s v="U-SFNK Sp"/>
    <x v="2"/>
    <x v="2"/>
    <x v="0"/>
    <x v="1"/>
    <n v="3"/>
    <n v="31.876261"/>
    <m/>
  </r>
  <r>
    <n v="228081"/>
    <n v="209"/>
    <x v="0"/>
    <n v="5"/>
    <s v="U-SFNK Sp"/>
    <x v="2"/>
    <x v="2"/>
    <x v="0"/>
    <x v="2"/>
    <n v="2"/>
    <n v="6.0297999999999997E-2"/>
    <m/>
  </r>
  <r>
    <n v="228082"/>
    <n v="209"/>
    <x v="0"/>
    <n v="5"/>
    <s v="U-SFNK Sp"/>
    <x v="2"/>
    <x v="2"/>
    <x v="0"/>
    <x v="2"/>
    <n v="3"/>
    <n v="119.92798500000001"/>
    <m/>
  </r>
  <r>
    <n v="228083"/>
    <n v="209"/>
    <x v="0"/>
    <n v="5"/>
    <s v="U-SFNK Sp"/>
    <x v="2"/>
    <x v="2"/>
    <x v="0"/>
    <x v="3"/>
    <n v="3"/>
    <n v="48.000562000000002"/>
    <m/>
  </r>
  <r>
    <n v="228084"/>
    <n v="209"/>
    <x v="0"/>
    <n v="7"/>
    <s v="U-Skag FF"/>
    <x v="3"/>
    <x v="3"/>
    <x v="0"/>
    <x v="0"/>
    <n v="3"/>
    <n v="83.921870999999996"/>
    <m/>
  </r>
  <r>
    <n v="228085"/>
    <n v="209"/>
    <x v="0"/>
    <n v="7"/>
    <s v="U-Skag FF"/>
    <x v="3"/>
    <x v="3"/>
    <x v="0"/>
    <x v="1"/>
    <n v="2"/>
    <n v="1.466345"/>
    <m/>
  </r>
  <r>
    <n v="228086"/>
    <n v="209"/>
    <x v="0"/>
    <n v="7"/>
    <s v="U-Skag FF"/>
    <x v="3"/>
    <x v="3"/>
    <x v="0"/>
    <x v="1"/>
    <n v="3"/>
    <n v="4158.5828650000003"/>
    <m/>
  </r>
  <r>
    <n v="228087"/>
    <n v="209"/>
    <x v="0"/>
    <n v="7"/>
    <s v="U-Skag FF"/>
    <x v="3"/>
    <x v="3"/>
    <x v="0"/>
    <x v="2"/>
    <n v="2"/>
    <n v="1.47777"/>
    <m/>
  </r>
  <r>
    <n v="228088"/>
    <n v="209"/>
    <x v="0"/>
    <n v="7"/>
    <s v="U-Skag FF"/>
    <x v="3"/>
    <x v="3"/>
    <x v="0"/>
    <x v="2"/>
    <n v="3"/>
    <n v="6539.7970009999999"/>
    <m/>
  </r>
  <r>
    <n v="228089"/>
    <n v="209"/>
    <x v="0"/>
    <n v="7"/>
    <s v="U-Skag FF"/>
    <x v="3"/>
    <x v="3"/>
    <x v="0"/>
    <x v="3"/>
    <n v="3"/>
    <n v="1827.3714789999999"/>
    <m/>
  </r>
  <r>
    <n v="228090"/>
    <n v="209"/>
    <x v="0"/>
    <n v="8"/>
    <s v="M-Skag FF"/>
    <x v="3"/>
    <x v="3"/>
    <x v="1"/>
    <x v="0"/>
    <n v="3"/>
    <n v="0.112798"/>
    <m/>
  </r>
  <r>
    <n v="228091"/>
    <n v="209"/>
    <x v="0"/>
    <n v="8"/>
    <s v="M-Skag FF"/>
    <x v="3"/>
    <x v="3"/>
    <x v="1"/>
    <x v="1"/>
    <n v="2"/>
    <n v="5.0361999999999997E-2"/>
    <m/>
  </r>
  <r>
    <n v="228092"/>
    <n v="209"/>
    <x v="0"/>
    <n v="8"/>
    <s v="M-Skag FF"/>
    <x v="3"/>
    <x v="3"/>
    <x v="1"/>
    <x v="1"/>
    <n v="3"/>
    <n v="141.93167399999999"/>
    <m/>
  </r>
  <r>
    <n v="228093"/>
    <n v="209"/>
    <x v="0"/>
    <n v="8"/>
    <s v="M-Skag FF"/>
    <x v="3"/>
    <x v="3"/>
    <x v="1"/>
    <x v="2"/>
    <n v="2"/>
    <n v="5.1047000000000002E-2"/>
    <m/>
  </r>
  <r>
    <n v="228094"/>
    <n v="209"/>
    <x v="0"/>
    <n v="8"/>
    <s v="M-Skag FF"/>
    <x v="3"/>
    <x v="3"/>
    <x v="1"/>
    <x v="2"/>
    <n v="3"/>
    <n v="223.06467900000001"/>
    <m/>
  </r>
  <r>
    <n v="228095"/>
    <n v="209"/>
    <x v="0"/>
    <n v="8"/>
    <s v="M-Skag FF"/>
    <x v="3"/>
    <x v="3"/>
    <x v="1"/>
    <x v="3"/>
    <n v="3"/>
    <n v="61.839578000000003"/>
    <m/>
  </r>
  <r>
    <n v="228096"/>
    <n v="209"/>
    <x v="0"/>
    <n v="9"/>
    <s v="U-SkagFYr"/>
    <x v="4"/>
    <x v="4"/>
    <x v="0"/>
    <x v="0"/>
    <n v="3"/>
    <n v="41.675286999999997"/>
    <m/>
  </r>
  <r>
    <n v="228097"/>
    <n v="209"/>
    <x v="0"/>
    <n v="9"/>
    <s v="U-SkagFYr"/>
    <x v="4"/>
    <x v="4"/>
    <x v="0"/>
    <x v="1"/>
    <n v="3"/>
    <n v="175.98813799999999"/>
    <m/>
  </r>
  <r>
    <n v="228098"/>
    <n v="209"/>
    <x v="0"/>
    <n v="9"/>
    <s v="U-SkagFYr"/>
    <x v="4"/>
    <x v="4"/>
    <x v="0"/>
    <x v="2"/>
    <n v="2"/>
    <n v="0.11654100000000001"/>
    <m/>
  </r>
  <r>
    <n v="228099"/>
    <n v="209"/>
    <x v="0"/>
    <n v="9"/>
    <s v="U-SkagFYr"/>
    <x v="4"/>
    <x v="4"/>
    <x v="0"/>
    <x v="2"/>
    <n v="3"/>
    <n v="24.897943999999999"/>
    <m/>
  </r>
  <r>
    <n v="228100"/>
    <n v="209"/>
    <x v="0"/>
    <n v="9"/>
    <s v="U-SkagFYr"/>
    <x v="4"/>
    <x v="4"/>
    <x v="0"/>
    <x v="3"/>
    <n v="3"/>
    <n v="250.98962499999999"/>
    <m/>
  </r>
  <r>
    <n v="228101"/>
    <n v="209"/>
    <x v="0"/>
    <n v="11"/>
    <s v="U-SkagSpY"/>
    <x v="5"/>
    <x v="5"/>
    <x v="0"/>
    <x v="0"/>
    <n v="3"/>
    <n v="19.477649"/>
    <m/>
  </r>
  <r>
    <n v="228102"/>
    <n v="209"/>
    <x v="0"/>
    <n v="11"/>
    <s v="U-SkagSpY"/>
    <x v="5"/>
    <x v="5"/>
    <x v="0"/>
    <x v="1"/>
    <n v="3"/>
    <n v="187.991197"/>
    <m/>
  </r>
  <r>
    <n v="228103"/>
    <n v="209"/>
    <x v="0"/>
    <n v="11"/>
    <s v="U-SkagSpY"/>
    <x v="5"/>
    <x v="5"/>
    <x v="0"/>
    <x v="2"/>
    <n v="2"/>
    <n v="99.631658999999999"/>
    <m/>
  </r>
  <r>
    <n v="228104"/>
    <n v="209"/>
    <x v="0"/>
    <n v="11"/>
    <s v="U-SkagSpY"/>
    <x v="5"/>
    <x v="5"/>
    <x v="0"/>
    <x v="2"/>
    <n v="3"/>
    <n v="874.32415800000001"/>
    <m/>
  </r>
  <r>
    <n v="228105"/>
    <n v="209"/>
    <x v="0"/>
    <n v="11"/>
    <s v="U-SkagSpY"/>
    <x v="5"/>
    <x v="5"/>
    <x v="0"/>
    <x v="3"/>
    <n v="2"/>
    <n v="6.5786990000000003"/>
    <m/>
  </r>
  <r>
    <n v="228106"/>
    <n v="209"/>
    <x v="0"/>
    <n v="11"/>
    <s v="U-SkagSpY"/>
    <x v="5"/>
    <x v="5"/>
    <x v="0"/>
    <x v="3"/>
    <n v="3"/>
    <n v="238.423125"/>
    <m/>
  </r>
  <r>
    <n v="228107"/>
    <n v="209"/>
    <x v="0"/>
    <n v="12"/>
    <s v="M-SkagSpY"/>
    <x v="5"/>
    <x v="5"/>
    <x v="1"/>
    <x v="0"/>
    <n v="3"/>
    <n v="32.687448000000003"/>
    <m/>
  </r>
  <r>
    <n v="228108"/>
    <n v="209"/>
    <x v="0"/>
    <n v="12"/>
    <s v="M-SkagSpY"/>
    <x v="5"/>
    <x v="5"/>
    <x v="1"/>
    <x v="1"/>
    <n v="3"/>
    <n v="352.00803999999999"/>
    <m/>
  </r>
  <r>
    <n v="228109"/>
    <n v="209"/>
    <x v="0"/>
    <n v="12"/>
    <s v="M-SkagSpY"/>
    <x v="5"/>
    <x v="5"/>
    <x v="1"/>
    <x v="2"/>
    <n v="2"/>
    <n v="186.975821"/>
    <m/>
  </r>
  <r>
    <n v="228110"/>
    <n v="209"/>
    <x v="0"/>
    <n v="12"/>
    <s v="M-SkagSpY"/>
    <x v="5"/>
    <x v="5"/>
    <x v="1"/>
    <x v="2"/>
    <n v="3"/>
    <n v="1635.0389070000001"/>
    <m/>
  </r>
  <r>
    <n v="228111"/>
    <n v="209"/>
    <x v="0"/>
    <n v="12"/>
    <s v="M-SkagSpY"/>
    <x v="5"/>
    <x v="5"/>
    <x v="1"/>
    <x v="3"/>
    <n v="2"/>
    <n v="12.271169"/>
    <m/>
  </r>
  <r>
    <n v="228112"/>
    <n v="209"/>
    <x v="0"/>
    <n v="12"/>
    <s v="M-SkagSpY"/>
    <x v="5"/>
    <x v="5"/>
    <x v="1"/>
    <x v="3"/>
    <n v="3"/>
    <n v="444.72778599999998"/>
    <m/>
  </r>
  <r>
    <n v="228113"/>
    <n v="209"/>
    <x v="0"/>
    <n v="13"/>
    <s v="U-Snoh FF"/>
    <x v="6"/>
    <x v="6"/>
    <x v="0"/>
    <x v="0"/>
    <n v="3"/>
    <n v="799.15102000000002"/>
    <m/>
  </r>
  <r>
    <n v="228114"/>
    <n v="209"/>
    <x v="0"/>
    <n v="13"/>
    <s v="U-Snoh FF"/>
    <x v="6"/>
    <x v="6"/>
    <x v="0"/>
    <x v="1"/>
    <n v="3"/>
    <n v="1084.097577"/>
    <m/>
  </r>
  <r>
    <n v="228115"/>
    <n v="209"/>
    <x v="0"/>
    <n v="13"/>
    <s v="U-Snoh FF"/>
    <x v="6"/>
    <x v="6"/>
    <x v="0"/>
    <x v="2"/>
    <n v="3"/>
    <n v="2461.9945779999998"/>
    <m/>
  </r>
  <r>
    <n v="228116"/>
    <n v="209"/>
    <x v="0"/>
    <n v="13"/>
    <s v="U-Snoh FF"/>
    <x v="6"/>
    <x v="6"/>
    <x v="0"/>
    <x v="3"/>
    <n v="3"/>
    <n v="225.00582399999999"/>
    <m/>
  </r>
  <r>
    <n v="228117"/>
    <n v="209"/>
    <x v="0"/>
    <n v="14"/>
    <s v="M-Snoh FF"/>
    <x v="6"/>
    <x v="6"/>
    <x v="1"/>
    <x v="0"/>
    <n v="3"/>
    <n v="479.46147000000002"/>
    <m/>
  </r>
  <r>
    <n v="228118"/>
    <n v="209"/>
    <x v="0"/>
    <n v="14"/>
    <s v="M-Snoh FF"/>
    <x v="6"/>
    <x v="6"/>
    <x v="1"/>
    <x v="1"/>
    <n v="3"/>
    <n v="610.92308700000001"/>
    <m/>
  </r>
  <r>
    <n v="228119"/>
    <n v="209"/>
    <x v="0"/>
    <n v="14"/>
    <s v="M-Snoh FF"/>
    <x v="6"/>
    <x v="6"/>
    <x v="1"/>
    <x v="2"/>
    <n v="3"/>
    <n v="1386.12095"/>
    <m/>
  </r>
  <r>
    <n v="228120"/>
    <n v="209"/>
    <x v="0"/>
    <n v="14"/>
    <s v="M-Snoh FF"/>
    <x v="6"/>
    <x v="6"/>
    <x v="1"/>
    <x v="3"/>
    <n v="3"/>
    <n v="125.993292"/>
    <m/>
  </r>
  <r>
    <n v="228121"/>
    <n v="209"/>
    <x v="0"/>
    <n v="15"/>
    <s v="U-SnohFYr"/>
    <x v="7"/>
    <x v="7"/>
    <x v="0"/>
    <x v="0"/>
    <n v="3"/>
    <n v="33.525879000000003"/>
    <m/>
  </r>
  <r>
    <n v="228122"/>
    <n v="209"/>
    <x v="0"/>
    <n v="15"/>
    <s v="U-SnohFYr"/>
    <x v="7"/>
    <x v="7"/>
    <x v="0"/>
    <x v="1"/>
    <n v="3"/>
    <n v="135.00210000000001"/>
    <m/>
  </r>
  <r>
    <n v="228123"/>
    <n v="209"/>
    <x v="0"/>
    <n v="15"/>
    <s v="U-SnohFYr"/>
    <x v="7"/>
    <x v="7"/>
    <x v="0"/>
    <x v="2"/>
    <n v="3"/>
    <n v="1014.641104"/>
    <m/>
  </r>
  <r>
    <n v="228124"/>
    <n v="209"/>
    <x v="0"/>
    <n v="15"/>
    <s v="U-SnohFYr"/>
    <x v="7"/>
    <x v="7"/>
    <x v="0"/>
    <x v="3"/>
    <n v="3"/>
    <n v="235.959092"/>
    <m/>
  </r>
  <r>
    <n v="228125"/>
    <n v="209"/>
    <x v="0"/>
    <n v="16"/>
    <s v="M-SnohFYr"/>
    <x v="7"/>
    <x v="7"/>
    <x v="1"/>
    <x v="0"/>
    <n v="3"/>
    <n v="31.677333999999998"/>
    <m/>
  </r>
  <r>
    <n v="228126"/>
    <n v="209"/>
    <x v="0"/>
    <n v="16"/>
    <s v="M-SnohFYr"/>
    <x v="7"/>
    <x v="7"/>
    <x v="1"/>
    <x v="1"/>
    <n v="3"/>
    <n v="340.98102799999998"/>
    <m/>
  </r>
  <r>
    <n v="228127"/>
    <n v="209"/>
    <x v="0"/>
    <n v="16"/>
    <s v="M-SnohFYr"/>
    <x v="7"/>
    <x v="7"/>
    <x v="1"/>
    <x v="2"/>
    <n v="3"/>
    <n v="2560.799035"/>
    <m/>
  </r>
  <r>
    <n v="228128"/>
    <n v="209"/>
    <x v="0"/>
    <n v="16"/>
    <s v="M-SnohFYr"/>
    <x v="7"/>
    <x v="7"/>
    <x v="1"/>
    <x v="3"/>
    <n v="3"/>
    <n v="595.90768400000002"/>
    <m/>
  </r>
  <r>
    <n v="228129"/>
    <n v="209"/>
    <x v="0"/>
    <n v="17"/>
    <s v="U-Stil FF"/>
    <x v="8"/>
    <x v="8"/>
    <x v="0"/>
    <x v="0"/>
    <n v="3"/>
    <n v="210.09766500000001"/>
    <m/>
  </r>
  <r>
    <n v="228130"/>
    <n v="209"/>
    <x v="0"/>
    <n v="17"/>
    <s v="U-Stil FF"/>
    <x v="8"/>
    <x v="8"/>
    <x v="0"/>
    <x v="1"/>
    <n v="3"/>
    <n v="391.98892599999999"/>
    <m/>
  </r>
  <r>
    <n v="228131"/>
    <n v="209"/>
    <x v="0"/>
    <n v="17"/>
    <s v="U-Stil FF"/>
    <x v="8"/>
    <x v="8"/>
    <x v="0"/>
    <x v="2"/>
    <n v="3"/>
    <n v="233.004042"/>
    <m/>
  </r>
  <r>
    <n v="228132"/>
    <n v="209"/>
    <x v="0"/>
    <n v="17"/>
    <s v="U-Stil FF"/>
    <x v="8"/>
    <x v="8"/>
    <x v="0"/>
    <x v="3"/>
    <n v="3"/>
    <n v="43.000399000000002"/>
    <m/>
  </r>
  <r>
    <n v="228133"/>
    <n v="209"/>
    <x v="0"/>
    <n v="18"/>
    <s v="M-Stil FF"/>
    <x v="8"/>
    <x v="8"/>
    <x v="1"/>
    <x v="0"/>
    <n v="3"/>
    <n v="46.746856000000001"/>
    <m/>
  </r>
  <r>
    <n v="228134"/>
    <n v="209"/>
    <x v="0"/>
    <n v="18"/>
    <s v="M-Stil FF"/>
    <x v="8"/>
    <x v="8"/>
    <x v="1"/>
    <x v="1"/>
    <n v="3"/>
    <n v="86.988720999999998"/>
    <m/>
  </r>
  <r>
    <n v="228135"/>
    <n v="209"/>
    <x v="0"/>
    <n v="18"/>
    <s v="M-Stil FF"/>
    <x v="8"/>
    <x v="8"/>
    <x v="1"/>
    <x v="2"/>
    <n v="3"/>
    <n v="51.008263999999997"/>
    <m/>
  </r>
  <r>
    <n v="228136"/>
    <n v="209"/>
    <x v="0"/>
    <n v="18"/>
    <s v="M-Stil FF"/>
    <x v="8"/>
    <x v="8"/>
    <x v="1"/>
    <x v="3"/>
    <n v="3"/>
    <n v="9.0009709999999998"/>
    <m/>
  </r>
  <r>
    <n v="228137"/>
    <n v="209"/>
    <x v="0"/>
    <n v="19"/>
    <s v="U-Tula FF"/>
    <x v="9"/>
    <x v="9"/>
    <x v="0"/>
    <x v="0"/>
    <n v="3"/>
    <n v="0"/>
    <n v="-20.675699999999999"/>
  </r>
  <r>
    <n v="228138"/>
    <n v="209"/>
    <x v="0"/>
    <n v="19"/>
    <s v="U-Tula FF"/>
    <x v="9"/>
    <x v="9"/>
    <x v="0"/>
    <x v="1"/>
    <n v="3"/>
    <n v="0"/>
    <n v="-0.27005099999999999"/>
  </r>
  <r>
    <n v="228139"/>
    <n v="209"/>
    <x v="0"/>
    <n v="19"/>
    <s v="U-Tula FF"/>
    <x v="9"/>
    <x v="9"/>
    <x v="0"/>
    <x v="2"/>
    <n v="3"/>
    <n v="51.938864000000002"/>
    <m/>
  </r>
  <r>
    <n v="228140"/>
    <n v="209"/>
    <x v="0"/>
    <n v="19"/>
    <s v="U-Tula FF"/>
    <x v="9"/>
    <x v="9"/>
    <x v="0"/>
    <x v="3"/>
    <n v="3"/>
    <n v="0"/>
    <n v="-88.975076000000001"/>
  </r>
  <r>
    <n v="228141"/>
    <n v="209"/>
    <x v="0"/>
    <n v="20"/>
    <s v="M-Tula FF"/>
    <x v="9"/>
    <x v="9"/>
    <x v="1"/>
    <x v="0"/>
    <n v="3"/>
    <n v="0"/>
    <n v="-42.359512000000002"/>
  </r>
  <r>
    <n v="228142"/>
    <n v="209"/>
    <x v="0"/>
    <n v="20"/>
    <s v="M-Tula FF"/>
    <x v="9"/>
    <x v="9"/>
    <x v="1"/>
    <x v="1"/>
    <n v="3"/>
    <n v="0"/>
    <n v="-0.30220399999999997"/>
  </r>
  <r>
    <n v="228143"/>
    <n v="209"/>
    <x v="0"/>
    <n v="20"/>
    <s v="M-Tula FF"/>
    <x v="9"/>
    <x v="9"/>
    <x v="1"/>
    <x v="2"/>
    <n v="3"/>
    <n v="58.114832"/>
    <m/>
  </r>
  <r>
    <n v="228144"/>
    <n v="209"/>
    <x v="0"/>
    <n v="20"/>
    <s v="M-Tula FF"/>
    <x v="9"/>
    <x v="9"/>
    <x v="1"/>
    <x v="3"/>
    <n v="3"/>
    <n v="0"/>
    <n v="-99.669282999999993"/>
  </r>
  <r>
    <n v="228145"/>
    <n v="209"/>
    <x v="0"/>
    <n v="21"/>
    <s v="U-MidPSFF"/>
    <x v="10"/>
    <x v="10"/>
    <x v="0"/>
    <x v="0"/>
    <n v="3"/>
    <n v="184.464269"/>
    <m/>
  </r>
  <r>
    <n v="228146"/>
    <n v="209"/>
    <x v="0"/>
    <n v="21"/>
    <s v="U-MidPSFF"/>
    <x v="10"/>
    <x v="10"/>
    <x v="0"/>
    <x v="1"/>
    <n v="3"/>
    <n v="5111.0501510000004"/>
    <m/>
  </r>
  <r>
    <n v="228147"/>
    <n v="209"/>
    <x v="0"/>
    <n v="21"/>
    <s v="U-MidPSFF"/>
    <x v="10"/>
    <x v="10"/>
    <x v="0"/>
    <x v="2"/>
    <n v="3"/>
    <n v="8411.6927140000007"/>
    <m/>
  </r>
  <r>
    <n v="228148"/>
    <n v="209"/>
    <x v="0"/>
    <n v="21"/>
    <s v="U-MidPSFF"/>
    <x v="10"/>
    <x v="10"/>
    <x v="0"/>
    <x v="3"/>
    <n v="3"/>
    <n v="1573.0408010000001"/>
    <m/>
  </r>
  <r>
    <n v="228149"/>
    <n v="209"/>
    <x v="0"/>
    <n v="22"/>
    <s v="M-MidPSFF"/>
    <x v="10"/>
    <x v="10"/>
    <x v="1"/>
    <x v="0"/>
    <n v="3"/>
    <n v="629.84460000000001"/>
    <m/>
  </r>
  <r>
    <n v="228150"/>
    <n v="209"/>
    <x v="0"/>
    <n v="22"/>
    <s v="M-MidPSFF"/>
    <x v="10"/>
    <x v="10"/>
    <x v="1"/>
    <x v="1"/>
    <n v="3"/>
    <n v="16586.309338999999"/>
    <m/>
  </r>
  <r>
    <n v="228151"/>
    <n v="209"/>
    <x v="0"/>
    <n v="22"/>
    <s v="M-MidPSFF"/>
    <x v="10"/>
    <x v="10"/>
    <x v="1"/>
    <x v="2"/>
    <n v="3"/>
    <n v="27299.000058000001"/>
    <m/>
  </r>
  <r>
    <n v="228152"/>
    <n v="209"/>
    <x v="0"/>
    <n v="22"/>
    <s v="M-MidPSFF"/>
    <x v="10"/>
    <x v="10"/>
    <x v="1"/>
    <x v="3"/>
    <n v="3"/>
    <n v="5105.440439"/>
    <m/>
  </r>
  <r>
    <n v="228153"/>
    <n v="209"/>
    <x v="0"/>
    <n v="23"/>
    <s v="U-UWAc FF"/>
    <x v="11"/>
    <x v="11"/>
    <x v="0"/>
    <x v="0"/>
    <n v="3"/>
    <n v="0.27422099999999999"/>
    <m/>
  </r>
  <r>
    <n v="228154"/>
    <n v="209"/>
    <x v="0"/>
    <n v="24"/>
    <s v="M-UWAc FF"/>
    <x v="11"/>
    <x v="11"/>
    <x v="1"/>
    <x v="0"/>
    <n v="3"/>
    <n v="813.24686499999996"/>
    <m/>
  </r>
  <r>
    <n v="228155"/>
    <n v="209"/>
    <x v="0"/>
    <n v="24"/>
    <s v="M-UWAc FF"/>
    <x v="11"/>
    <x v="11"/>
    <x v="1"/>
    <x v="1"/>
    <n v="3"/>
    <n v="1848.9478779999999"/>
    <m/>
  </r>
  <r>
    <n v="228156"/>
    <n v="209"/>
    <x v="0"/>
    <n v="24"/>
    <s v="M-UWAc FF"/>
    <x v="11"/>
    <x v="11"/>
    <x v="1"/>
    <x v="2"/>
    <n v="3"/>
    <n v="411.00174199999998"/>
    <m/>
  </r>
  <r>
    <n v="228157"/>
    <n v="209"/>
    <x v="0"/>
    <n v="24"/>
    <s v="M-UWAc FF"/>
    <x v="11"/>
    <x v="11"/>
    <x v="1"/>
    <x v="3"/>
    <n v="3"/>
    <n v="12.000171999999999"/>
    <m/>
  </r>
  <r>
    <n v="228158"/>
    <n v="209"/>
    <x v="0"/>
    <n v="25"/>
    <s v="U-SPSd FF"/>
    <x v="12"/>
    <x v="12"/>
    <x v="0"/>
    <x v="0"/>
    <n v="3"/>
    <n v="144.96269799999999"/>
    <m/>
  </r>
  <r>
    <n v="228159"/>
    <n v="209"/>
    <x v="0"/>
    <n v="25"/>
    <s v="U-SPSd FF"/>
    <x v="12"/>
    <x v="12"/>
    <x v="0"/>
    <x v="1"/>
    <n v="3"/>
    <n v="3267.2013809999999"/>
    <m/>
  </r>
  <r>
    <n v="228160"/>
    <n v="209"/>
    <x v="0"/>
    <n v="25"/>
    <s v="U-SPSd FF"/>
    <x v="12"/>
    <x v="12"/>
    <x v="0"/>
    <x v="2"/>
    <n v="3"/>
    <n v="4181.0584609999996"/>
    <m/>
  </r>
  <r>
    <n v="228161"/>
    <n v="209"/>
    <x v="0"/>
    <n v="25"/>
    <s v="U-SPSd FF"/>
    <x v="12"/>
    <x v="12"/>
    <x v="0"/>
    <x v="3"/>
    <n v="3"/>
    <n v="460.65438499999999"/>
    <m/>
  </r>
  <r>
    <n v="228162"/>
    <n v="209"/>
    <x v="0"/>
    <n v="26"/>
    <s v="M-SPSd FF"/>
    <x v="12"/>
    <x v="12"/>
    <x v="1"/>
    <x v="0"/>
    <n v="3"/>
    <n v="1711.498149"/>
    <m/>
  </r>
  <r>
    <n v="228163"/>
    <n v="209"/>
    <x v="0"/>
    <n v="26"/>
    <s v="M-SPSd FF"/>
    <x v="12"/>
    <x v="12"/>
    <x v="1"/>
    <x v="1"/>
    <n v="3"/>
    <n v="29775.331825000001"/>
    <m/>
  </r>
  <r>
    <n v="228164"/>
    <n v="209"/>
    <x v="0"/>
    <n v="26"/>
    <s v="M-SPSd FF"/>
    <x v="12"/>
    <x v="12"/>
    <x v="1"/>
    <x v="2"/>
    <n v="3"/>
    <n v="38099.069217999997"/>
    <m/>
  </r>
  <r>
    <n v="228165"/>
    <n v="209"/>
    <x v="0"/>
    <n v="26"/>
    <s v="M-SPSd FF"/>
    <x v="12"/>
    <x v="12"/>
    <x v="1"/>
    <x v="3"/>
    <n v="3"/>
    <n v="4197.2466919999997"/>
    <m/>
  </r>
  <r>
    <n v="228166"/>
    <n v="209"/>
    <x v="0"/>
    <n v="27"/>
    <s v="U-SPS Fyr"/>
    <x v="13"/>
    <x v="13"/>
    <x v="0"/>
    <x v="0"/>
    <n v="3"/>
    <n v="0.94488099999999997"/>
    <m/>
  </r>
  <r>
    <n v="228167"/>
    <n v="209"/>
    <x v="0"/>
    <n v="27"/>
    <s v="U-SPS Fyr"/>
    <x v="13"/>
    <x v="13"/>
    <x v="0"/>
    <x v="1"/>
    <n v="3"/>
    <n v="24.137647999999999"/>
    <m/>
  </r>
  <r>
    <n v="228168"/>
    <n v="209"/>
    <x v="0"/>
    <n v="27"/>
    <s v="U-SPS Fyr"/>
    <x v="13"/>
    <x v="13"/>
    <x v="0"/>
    <x v="2"/>
    <n v="3"/>
    <n v="21.869765999999998"/>
    <m/>
  </r>
  <r>
    <n v="228169"/>
    <n v="209"/>
    <x v="0"/>
    <n v="27"/>
    <s v="U-SPS Fyr"/>
    <x v="13"/>
    <x v="13"/>
    <x v="0"/>
    <x v="3"/>
    <n v="3"/>
    <n v="0.97546200000000005"/>
    <m/>
  </r>
  <r>
    <n v="228170"/>
    <n v="209"/>
    <x v="0"/>
    <n v="28"/>
    <s v="M-SPS Fyr"/>
    <x v="13"/>
    <x v="13"/>
    <x v="1"/>
    <x v="0"/>
    <n v="3"/>
    <n v="190.10332500000001"/>
    <m/>
  </r>
  <r>
    <n v="228171"/>
    <n v="209"/>
    <x v="0"/>
    <n v="28"/>
    <s v="M-SPS Fyr"/>
    <x v="13"/>
    <x v="13"/>
    <x v="1"/>
    <x v="1"/>
    <n v="3"/>
    <n v="1454.118254"/>
    <m/>
  </r>
  <r>
    <n v="228172"/>
    <n v="209"/>
    <x v="0"/>
    <n v="28"/>
    <s v="M-SPS Fyr"/>
    <x v="13"/>
    <x v="13"/>
    <x v="1"/>
    <x v="2"/>
    <n v="3"/>
    <n v="764.26912000000004"/>
    <m/>
  </r>
  <r>
    <n v="228173"/>
    <n v="209"/>
    <x v="0"/>
    <n v="28"/>
    <s v="M-SPS Fyr"/>
    <x v="13"/>
    <x v="13"/>
    <x v="1"/>
    <x v="3"/>
    <n v="3"/>
    <n v="283.39652699999999"/>
    <m/>
  </r>
  <r>
    <n v="228174"/>
    <n v="209"/>
    <x v="0"/>
    <n v="29"/>
    <s v="U-WhiteSp"/>
    <x v="14"/>
    <x v="14"/>
    <x v="0"/>
    <x v="0"/>
    <n v="3"/>
    <n v="217.38946999999999"/>
    <m/>
  </r>
  <r>
    <n v="228175"/>
    <n v="209"/>
    <x v="0"/>
    <n v="29"/>
    <s v="U-WhiteSp"/>
    <x v="14"/>
    <x v="14"/>
    <x v="0"/>
    <x v="1"/>
    <n v="3"/>
    <n v="2557.9997100000001"/>
    <m/>
  </r>
  <r>
    <n v="228176"/>
    <n v="209"/>
    <x v="0"/>
    <n v="29"/>
    <s v="U-WhiteSp"/>
    <x v="14"/>
    <x v="14"/>
    <x v="0"/>
    <x v="2"/>
    <n v="3"/>
    <n v="1136.9998880000001"/>
    <m/>
  </r>
  <r>
    <n v="228177"/>
    <n v="209"/>
    <x v="0"/>
    <n v="29"/>
    <s v="U-WhiteSp"/>
    <x v="14"/>
    <x v="14"/>
    <x v="0"/>
    <x v="3"/>
    <n v="3"/>
    <n v="39.999777000000002"/>
    <m/>
  </r>
  <r>
    <n v="228178"/>
    <n v="209"/>
    <x v="0"/>
    <n v="31"/>
    <s v="U-HdCl FF"/>
    <x v="15"/>
    <x v="15"/>
    <x v="0"/>
    <x v="0"/>
    <n v="3"/>
    <n v="2214.2816659999999"/>
    <m/>
  </r>
  <r>
    <n v="228179"/>
    <n v="209"/>
    <x v="0"/>
    <n v="31"/>
    <s v="U-HdCl FF"/>
    <x v="15"/>
    <x v="15"/>
    <x v="0"/>
    <x v="1"/>
    <n v="3"/>
    <n v="6766.7907690000002"/>
    <m/>
  </r>
  <r>
    <n v="228180"/>
    <n v="209"/>
    <x v="0"/>
    <n v="31"/>
    <s v="U-HdCl FF"/>
    <x v="15"/>
    <x v="15"/>
    <x v="0"/>
    <x v="2"/>
    <n v="3"/>
    <n v="22788.867514000001"/>
    <m/>
  </r>
  <r>
    <n v="228181"/>
    <n v="209"/>
    <x v="0"/>
    <n v="31"/>
    <s v="U-HdCl FF"/>
    <x v="15"/>
    <x v="15"/>
    <x v="0"/>
    <x v="3"/>
    <n v="3"/>
    <n v="564.21179099999995"/>
    <m/>
  </r>
  <r>
    <n v="228182"/>
    <n v="209"/>
    <x v="0"/>
    <n v="32"/>
    <s v="M-HdCl FF"/>
    <x v="15"/>
    <x v="15"/>
    <x v="1"/>
    <x v="0"/>
    <n v="3"/>
    <n v="2208.4706660000002"/>
    <m/>
  </r>
  <r>
    <n v="228183"/>
    <n v="209"/>
    <x v="0"/>
    <n v="32"/>
    <s v="M-HdCl FF"/>
    <x v="15"/>
    <x v="15"/>
    <x v="1"/>
    <x v="1"/>
    <n v="3"/>
    <n v="1597.917729"/>
    <m/>
  </r>
  <r>
    <n v="228184"/>
    <n v="209"/>
    <x v="0"/>
    <n v="32"/>
    <s v="M-HdCl FF"/>
    <x v="15"/>
    <x v="15"/>
    <x v="1"/>
    <x v="2"/>
    <n v="3"/>
    <n v="5382.5886389999996"/>
    <m/>
  </r>
  <r>
    <n v="228185"/>
    <n v="209"/>
    <x v="0"/>
    <n v="32"/>
    <s v="M-HdCl FF"/>
    <x v="15"/>
    <x v="15"/>
    <x v="1"/>
    <x v="3"/>
    <n v="3"/>
    <n v="133.325515"/>
    <m/>
  </r>
  <r>
    <n v="228186"/>
    <n v="209"/>
    <x v="0"/>
    <n v="33"/>
    <s v="U-HdCl FY"/>
    <x v="16"/>
    <x v="16"/>
    <x v="0"/>
    <x v="1"/>
    <n v="3"/>
    <n v="33.140897000000002"/>
    <m/>
  </r>
  <r>
    <n v="228187"/>
    <n v="209"/>
    <x v="0"/>
    <n v="33"/>
    <s v="U-HdCl FY"/>
    <x v="16"/>
    <x v="16"/>
    <x v="0"/>
    <x v="2"/>
    <n v="3"/>
    <n v="88.835723999999999"/>
    <m/>
  </r>
  <r>
    <n v="228188"/>
    <n v="209"/>
    <x v="0"/>
    <n v="33"/>
    <s v="U-HdCl FY"/>
    <x v="16"/>
    <x v="16"/>
    <x v="0"/>
    <x v="3"/>
    <n v="3"/>
    <n v="36.714596999999998"/>
    <m/>
  </r>
  <r>
    <n v="228189"/>
    <n v="209"/>
    <x v="0"/>
    <n v="34"/>
    <s v="M-HdCl FY"/>
    <x v="16"/>
    <x v="16"/>
    <x v="1"/>
    <x v="0"/>
    <n v="3"/>
    <n v="42.988509999999998"/>
    <m/>
  </r>
  <r>
    <n v="228190"/>
    <n v="209"/>
    <x v="0"/>
    <n v="34"/>
    <s v="M-HdCl FY"/>
    <x v="16"/>
    <x v="16"/>
    <x v="1"/>
    <x v="1"/>
    <n v="3"/>
    <n v="72.912306999999998"/>
    <m/>
  </r>
  <r>
    <n v="228191"/>
    <n v="209"/>
    <x v="0"/>
    <n v="34"/>
    <s v="M-HdCl FY"/>
    <x v="16"/>
    <x v="16"/>
    <x v="1"/>
    <x v="2"/>
    <n v="3"/>
    <n v="197.179855"/>
    <m/>
  </r>
  <r>
    <n v="228192"/>
    <n v="209"/>
    <x v="0"/>
    <n v="34"/>
    <s v="M-HdCl FY"/>
    <x v="16"/>
    <x v="16"/>
    <x v="1"/>
    <x v="3"/>
    <n v="3"/>
    <n v="80.375066000000004"/>
    <m/>
  </r>
  <r>
    <n v="228193"/>
    <n v="209"/>
    <x v="0"/>
    <n v="35"/>
    <s v="U-SJDF FF"/>
    <x v="17"/>
    <x v="17"/>
    <x v="0"/>
    <x v="0"/>
    <n v="3"/>
    <n v="32.601075999999999"/>
    <m/>
  </r>
  <r>
    <n v="228194"/>
    <n v="209"/>
    <x v="0"/>
    <n v="35"/>
    <s v="U-SJDF FF"/>
    <x v="17"/>
    <x v="17"/>
    <x v="0"/>
    <x v="1"/>
    <n v="3"/>
    <n v="424.00083799999999"/>
    <m/>
  </r>
  <r>
    <n v="228195"/>
    <n v="209"/>
    <x v="0"/>
    <n v="35"/>
    <s v="U-SJDF FF"/>
    <x v="17"/>
    <x v="17"/>
    <x v="0"/>
    <x v="2"/>
    <n v="3"/>
    <n v="923.96458099999995"/>
    <m/>
  </r>
  <r>
    <n v="228196"/>
    <n v="209"/>
    <x v="0"/>
    <n v="35"/>
    <s v="U-SJDF FF"/>
    <x v="17"/>
    <x v="17"/>
    <x v="0"/>
    <x v="3"/>
    <n v="3"/>
    <n v="438.99762500000003"/>
    <m/>
  </r>
  <r>
    <n v="228197"/>
    <n v="209"/>
    <x v="0"/>
    <n v="36"/>
    <s v="M-SJDF FF"/>
    <x v="17"/>
    <x v="17"/>
    <x v="1"/>
    <x v="0"/>
    <n v="3"/>
    <n v="2.4860790000000001"/>
    <m/>
  </r>
  <r>
    <n v="228198"/>
    <n v="209"/>
    <x v="0"/>
    <n v="36"/>
    <s v="M-SJDF FF"/>
    <x v="17"/>
    <x v="17"/>
    <x v="1"/>
    <x v="1"/>
    <n v="3"/>
    <n v="5.9983139999999997"/>
    <m/>
  </r>
  <r>
    <n v="228199"/>
    <n v="209"/>
    <x v="0"/>
    <n v="36"/>
    <s v="M-SJDF FF"/>
    <x v="17"/>
    <x v="17"/>
    <x v="1"/>
    <x v="2"/>
    <n v="3"/>
    <n v="11.9947"/>
    <m/>
  </r>
  <r>
    <n v="228200"/>
    <n v="209"/>
    <x v="0"/>
    <n v="36"/>
    <s v="M-SJDF FF"/>
    <x v="17"/>
    <x v="17"/>
    <x v="1"/>
    <x v="3"/>
    <n v="3"/>
    <n v="5.9915950000000002"/>
    <m/>
  </r>
  <r>
    <n v="228201"/>
    <n v="209"/>
    <x v="0"/>
    <n v="37"/>
    <s v="U-OR Tule"/>
    <x v="18"/>
    <x v="18"/>
    <x v="0"/>
    <x v="0"/>
    <n v="3"/>
    <n v="307.47868299999999"/>
    <m/>
  </r>
  <r>
    <n v="228202"/>
    <n v="209"/>
    <x v="0"/>
    <n v="37"/>
    <s v="U-OR Tule"/>
    <x v="18"/>
    <x v="18"/>
    <x v="0"/>
    <x v="1"/>
    <n v="3"/>
    <n v="8839.0295889999998"/>
    <m/>
  </r>
  <r>
    <n v="228203"/>
    <n v="209"/>
    <x v="0"/>
    <n v="37"/>
    <s v="U-OR Tule"/>
    <x v="18"/>
    <x v="18"/>
    <x v="0"/>
    <x v="2"/>
    <n v="3"/>
    <n v="4458.2368230000002"/>
    <m/>
  </r>
  <r>
    <n v="228204"/>
    <n v="209"/>
    <x v="0"/>
    <n v="37"/>
    <s v="U-OR Tule"/>
    <x v="18"/>
    <x v="18"/>
    <x v="0"/>
    <x v="3"/>
    <n v="3"/>
    <n v="167.999627"/>
    <m/>
  </r>
  <r>
    <n v="228205"/>
    <n v="209"/>
    <x v="0"/>
    <n v="38"/>
    <s v="M-OR Tule"/>
    <x v="18"/>
    <x v="18"/>
    <x v="1"/>
    <x v="0"/>
    <n v="3"/>
    <n v="4.4325190000000001"/>
    <m/>
  </r>
  <r>
    <n v="228206"/>
    <n v="209"/>
    <x v="0"/>
    <n v="38"/>
    <s v="M-OR Tule"/>
    <x v="18"/>
    <x v="18"/>
    <x v="1"/>
    <x v="1"/>
    <n v="3"/>
    <n v="90.101866000000001"/>
    <m/>
  </r>
  <r>
    <n v="228207"/>
    <n v="209"/>
    <x v="0"/>
    <n v="38"/>
    <s v="M-OR Tule"/>
    <x v="18"/>
    <x v="18"/>
    <x v="1"/>
    <x v="2"/>
    <n v="3"/>
    <n v="90.573660000000004"/>
    <m/>
  </r>
  <r>
    <n v="228208"/>
    <n v="209"/>
    <x v="0"/>
    <n v="38"/>
    <s v="M-OR Tule"/>
    <x v="18"/>
    <x v="18"/>
    <x v="1"/>
    <x v="3"/>
    <n v="3"/>
    <n v="2.9948510000000002"/>
    <m/>
  </r>
  <r>
    <n v="228209"/>
    <n v="209"/>
    <x v="0"/>
    <n v="39"/>
    <s v="U-WA Tule"/>
    <x v="19"/>
    <x v="19"/>
    <x v="0"/>
    <x v="0"/>
    <n v="3"/>
    <n v="4150.7850070000004"/>
    <m/>
  </r>
  <r>
    <n v="228210"/>
    <n v="209"/>
    <x v="0"/>
    <n v="39"/>
    <s v="U-WA Tule"/>
    <x v="19"/>
    <x v="19"/>
    <x v="0"/>
    <x v="1"/>
    <n v="3"/>
    <n v="7260.271984"/>
    <m/>
  </r>
  <r>
    <n v="228211"/>
    <n v="209"/>
    <x v="0"/>
    <n v="39"/>
    <s v="U-WA Tule"/>
    <x v="19"/>
    <x v="19"/>
    <x v="0"/>
    <x v="2"/>
    <n v="3"/>
    <n v="7826.3899769999998"/>
    <m/>
  </r>
  <r>
    <n v="228212"/>
    <n v="209"/>
    <x v="0"/>
    <n v="39"/>
    <s v="U-WA Tule"/>
    <x v="19"/>
    <x v="19"/>
    <x v="0"/>
    <x v="3"/>
    <n v="3"/>
    <n v="3898.0831669999998"/>
    <m/>
  </r>
  <r>
    <n v="228213"/>
    <n v="209"/>
    <x v="0"/>
    <n v="40"/>
    <s v="M-WA Tule"/>
    <x v="19"/>
    <x v="19"/>
    <x v="1"/>
    <x v="0"/>
    <n v="3"/>
    <n v="59.007161000000004"/>
    <m/>
  </r>
  <r>
    <n v="228214"/>
    <n v="209"/>
    <x v="0"/>
    <n v="40"/>
    <s v="M-WA Tule"/>
    <x v="19"/>
    <x v="19"/>
    <x v="1"/>
    <x v="1"/>
    <n v="3"/>
    <n v="73.403485000000003"/>
    <m/>
  </r>
  <r>
    <n v="228215"/>
    <n v="209"/>
    <x v="0"/>
    <n v="40"/>
    <s v="M-WA Tule"/>
    <x v="19"/>
    <x v="19"/>
    <x v="1"/>
    <x v="2"/>
    <n v="3"/>
    <n v="159.257936"/>
    <m/>
  </r>
  <r>
    <n v="228216"/>
    <n v="209"/>
    <x v="0"/>
    <n v="40"/>
    <s v="M-WA Tule"/>
    <x v="19"/>
    <x v="19"/>
    <x v="1"/>
    <x v="3"/>
    <n v="3"/>
    <n v="39.212155000000003"/>
    <m/>
  </r>
  <r>
    <n v="228217"/>
    <n v="209"/>
    <x v="0"/>
    <n v="41"/>
    <s v="U-LCRWild"/>
    <x v="20"/>
    <x v="20"/>
    <x v="0"/>
    <x v="0"/>
    <n v="3"/>
    <n v="2178.857728"/>
    <m/>
  </r>
  <r>
    <n v="228218"/>
    <n v="209"/>
    <x v="0"/>
    <n v="41"/>
    <s v="U-LCRWild"/>
    <x v="20"/>
    <x v="20"/>
    <x v="0"/>
    <x v="1"/>
    <n v="3"/>
    <n v="891.342491"/>
    <m/>
  </r>
  <r>
    <n v="228219"/>
    <n v="209"/>
    <x v="0"/>
    <n v="41"/>
    <s v="U-LCRWild"/>
    <x v="20"/>
    <x v="20"/>
    <x v="0"/>
    <x v="2"/>
    <n v="3"/>
    <n v="1665.378125"/>
    <m/>
  </r>
  <r>
    <n v="228220"/>
    <n v="209"/>
    <x v="0"/>
    <n v="41"/>
    <s v="U-LCRWild"/>
    <x v="20"/>
    <x v="20"/>
    <x v="0"/>
    <x v="3"/>
    <n v="3"/>
    <n v="1680.3752260000001"/>
    <m/>
  </r>
  <r>
    <n v="228221"/>
    <n v="209"/>
    <x v="0"/>
    <n v="42"/>
    <s v="M-LCRWild"/>
    <x v="20"/>
    <x v="20"/>
    <x v="1"/>
    <x v="0"/>
    <n v="3"/>
    <n v="28.601372999999999"/>
    <m/>
  </r>
  <r>
    <n v="228222"/>
    <n v="209"/>
    <x v="0"/>
    <n v="42"/>
    <s v="M-LCRWild"/>
    <x v="20"/>
    <x v="20"/>
    <x v="1"/>
    <x v="1"/>
    <n v="3"/>
    <n v="8.9243380000000005"/>
    <m/>
  </r>
  <r>
    <n v="228223"/>
    <n v="209"/>
    <x v="0"/>
    <n v="42"/>
    <s v="M-LCRWild"/>
    <x v="20"/>
    <x v="20"/>
    <x v="1"/>
    <x v="2"/>
    <n v="3"/>
    <n v="34.283318000000001"/>
    <m/>
  </r>
  <r>
    <n v="228224"/>
    <n v="209"/>
    <x v="0"/>
    <n v="42"/>
    <s v="M-LCRWild"/>
    <x v="20"/>
    <x v="20"/>
    <x v="1"/>
    <x v="3"/>
    <n v="3"/>
    <n v="16.882045999999999"/>
    <m/>
  </r>
  <r>
    <n v="228225"/>
    <n v="209"/>
    <x v="0"/>
    <n v="43"/>
    <s v="U-BPHTule"/>
    <x v="21"/>
    <x v="21"/>
    <x v="0"/>
    <x v="0"/>
    <n v="3"/>
    <n v="6604.3226500000001"/>
    <m/>
  </r>
  <r>
    <n v="228226"/>
    <n v="209"/>
    <x v="0"/>
    <n v="43"/>
    <s v="U-BPHTule"/>
    <x v="21"/>
    <x v="21"/>
    <x v="0"/>
    <x v="1"/>
    <n v="3"/>
    <n v="8769.4070329999995"/>
    <m/>
  </r>
  <r>
    <n v="228227"/>
    <n v="209"/>
    <x v="0"/>
    <n v="43"/>
    <s v="U-BPHTule"/>
    <x v="21"/>
    <x v="21"/>
    <x v="0"/>
    <x v="2"/>
    <n v="3"/>
    <n v="5563.1450009999999"/>
    <m/>
  </r>
  <r>
    <n v="228228"/>
    <n v="209"/>
    <x v="0"/>
    <n v="43"/>
    <s v="U-BPHTule"/>
    <x v="21"/>
    <x v="21"/>
    <x v="0"/>
    <x v="3"/>
    <n v="3"/>
    <n v="7949.7321160000001"/>
    <m/>
  </r>
  <r>
    <n v="228229"/>
    <n v="209"/>
    <x v="0"/>
    <n v="44"/>
    <s v="M-BPHTule"/>
    <x v="21"/>
    <x v="21"/>
    <x v="1"/>
    <x v="0"/>
    <n v="3"/>
    <n v="80.532854999999998"/>
    <m/>
  </r>
  <r>
    <n v="228230"/>
    <n v="209"/>
    <x v="0"/>
    <n v="44"/>
    <s v="M-BPHTule"/>
    <x v="21"/>
    <x v="21"/>
    <x v="1"/>
    <x v="1"/>
    <n v="3"/>
    <n v="89.940535999999994"/>
    <m/>
  </r>
  <r>
    <n v="228231"/>
    <n v="209"/>
    <x v="0"/>
    <n v="44"/>
    <s v="M-BPHTule"/>
    <x v="21"/>
    <x v="21"/>
    <x v="1"/>
    <x v="2"/>
    <n v="3"/>
    <n v="56.477234000000003"/>
    <m/>
  </r>
  <r>
    <n v="228232"/>
    <n v="209"/>
    <x v="0"/>
    <n v="44"/>
    <s v="M-BPHTule"/>
    <x v="21"/>
    <x v="21"/>
    <x v="1"/>
    <x v="3"/>
    <n v="3"/>
    <n v="162.25124700000001"/>
    <m/>
  </r>
  <r>
    <n v="228233"/>
    <n v="209"/>
    <x v="0"/>
    <n v="45"/>
    <s v="U-UpCR Su"/>
    <x v="22"/>
    <x v="22"/>
    <x v="0"/>
    <x v="0"/>
    <n v="2"/>
    <n v="69.363702000000004"/>
    <m/>
  </r>
  <r>
    <n v="228234"/>
    <n v="209"/>
    <x v="0"/>
    <n v="45"/>
    <s v="U-UpCR Su"/>
    <x v="22"/>
    <x v="22"/>
    <x v="0"/>
    <x v="0"/>
    <n v="3"/>
    <n v="3145.6961799999999"/>
    <m/>
  </r>
  <r>
    <n v="228236"/>
    <n v="209"/>
    <x v="0"/>
    <n v="45"/>
    <s v="U-UpCR Su"/>
    <x v="22"/>
    <x v="22"/>
    <x v="0"/>
    <x v="1"/>
    <n v="3"/>
    <n v="3557.0592590000001"/>
    <m/>
  </r>
  <r>
    <n v="228235"/>
    <n v="209"/>
    <x v="0"/>
    <n v="45"/>
    <s v="U-UpCR Su"/>
    <x v="22"/>
    <x v="22"/>
    <x v="0"/>
    <x v="1"/>
    <n v="2"/>
    <n v="3574.7639589999999"/>
    <m/>
  </r>
  <r>
    <n v="228238"/>
    <n v="209"/>
    <x v="0"/>
    <n v="45"/>
    <s v="U-UpCR Su"/>
    <x v="22"/>
    <x v="22"/>
    <x v="0"/>
    <x v="2"/>
    <n v="3"/>
    <n v="6147.679314"/>
    <m/>
  </r>
  <r>
    <n v="228237"/>
    <n v="209"/>
    <x v="0"/>
    <n v="45"/>
    <s v="U-UpCR Su"/>
    <x v="22"/>
    <x v="22"/>
    <x v="0"/>
    <x v="2"/>
    <n v="2"/>
    <n v="6953.119901"/>
    <m/>
  </r>
  <r>
    <n v="228239"/>
    <n v="209"/>
    <x v="0"/>
    <n v="45"/>
    <s v="U-UpCR Su"/>
    <x v="22"/>
    <x v="22"/>
    <x v="0"/>
    <x v="3"/>
    <n v="2"/>
    <n v="5036.6528779999999"/>
    <m/>
  </r>
  <r>
    <n v="228240"/>
    <n v="209"/>
    <x v="0"/>
    <n v="45"/>
    <s v="U-UpCR Su"/>
    <x v="22"/>
    <x v="22"/>
    <x v="0"/>
    <x v="3"/>
    <n v="3"/>
    <n v="5103.6378000000004"/>
    <m/>
  </r>
  <r>
    <n v="228241"/>
    <n v="209"/>
    <x v="0"/>
    <n v="46"/>
    <s v="M-UpCR Su"/>
    <x v="22"/>
    <x v="22"/>
    <x v="1"/>
    <x v="0"/>
    <n v="2"/>
    <n v="12.240238"/>
    <m/>
  </r>
  <r>
    <n v="228242"/>
    <n v="209"/>
    <x v="0"/>
    <n v="46"/>
    <s v="M-UpCR Su"/>
    <x v="22"/>
    <x v="22"/>
    <x v="1"/>
    <x v="0"/>
    <n v="3"/>
    <n v="555.10402199999999"/>
    <m/>
  </r>
  <r>
    <n v="228244"/>
    <n v="209"/>
    <x v="0"/>
    <n v="46"/>
    <s v="M-UpCR Su"/>
    <x v="22"/>
    <x v="22"/>
    <x v="1"/>
    <x v="1"/>
    <n v="3"/>
    <n v="752.03791999999999"/>
    <m/>
  </r>
  <r>
    <n v="228243"/>
    <n v="209"/>
    <x v="0"/>
    <n v="46"/>
    <s v="M-UpCR Su"/>
    <x v="22"/>
    <x v="22"/>
    <x v="1"/>
    <x v="1"/>
    <n v="2"/>
    <n v="756.20006799999999"/>
    <m/>
  </r>
  <r>
    <n v="228246"/>
    <n v="209"/>
    <x v="0"/>
    <n v="46"/>
    <s v="M-UpCR Su"/>
    <x v="22"/>
    <x v="22"/>
    <x v="1"/>
    <x v="2"/>
    <n v="3"/>
    <n v="1246.9349549999999"/>
    <m/>
  </r>
  <r>
    <n v="228245"/>
    <n v="209"/>
    <x v="0"/>
    <n v="46"/>
    <s v="M-UpCR Su"/>
    <x v="22"/>
    <x v="22"/>
    <x v="1"/>
    <x v="2"/>
    <n v="2"/>
    <n v="1410.302621"/>
    <m/>
  </r>
  <r>
    <n v="228247"/>
    <n v="209"/>
    <x v="0"/>
    <n v="46"/>
    <s v="M-UpCR Su"/>
    <x v="22"/>
    <x v="22"/>
    <x v="1"/>
    <x v="3"/>
    <n v="2"/>
    <n v="1042.9432730000001"/>
    <m/>
  </r>
  <r>
    <n v="228248"/>
    <n v="209"/>
    <x v="0"/>
    <n v="46"/>
    <s v="M-UpCR Su"/>
    <x v="22"/>
    <x v="22"/>
    <x v="1"/>
    <x v="3"/>
    <n v="3"/>
    <n v="1056.8138879999999"/>
    <m/>
  </r>
  <r>
    <n v="228249"/>
    <n v="209"/>
    <x v="0"/>
    <n v="47"/>
    <s v="U-UpCR Br"/>
    <x v="23"/>
    <x v="23"/>
    <x v="0"/>
    <x v="0"/>
    <n v="3"/>
    <n v="43978.143971999998"/>
    <m/>
  </r>
  <r>
    <n v="228250"/>
    <n v="209"/>
    <x v="0"/>
    <n v="47"/>
    <s v="U-UpCR Br"/>
    <x v="23"/>
    <x v="23"/>
    <x v="0"/>
    <x v="1"/>
    <n v="3"/>
    <n v="39236.077415"/>
    <m/>
  </r>
  <r>
    <n v="228251"/>
    <n v="209"/>
    <x v="0"/>
    <n v="47"/>
    <s v="U-UpCR Br"/>
    <x v="23"/>
    <x v="23"/>
    <x v="0"/>
    <x v="2"/>
    <n v="3"/>
    <n v="72902.990982999996"/>
    <m/>
  </r>
  <r>
    <n v="228252"/>
    <n v="209"/>
    <x v="0"/>
    <n v="47"/>
    <s v="U-UpCR Br"/>
    <x v="23"/>
    <x v="23"/>
    <x v="0"/>
    <x v="3"/>
    <n v="3"/>
    <n v="44394.274701000002"/>
    <m/>
  </r>
  <r>
    <n v="228253"/>
    <n v="209"/>
    <x v="0"/>
    <n v="48"/>
    <s v="M-UpCR Br"/>
    <x v="23"/>
    <x v="23"/>
    <x v="1"/>
    <x v="0"/>
    <n v="3"/>
    <n v="1327.444972"/>
    <m/>
  </r>
  <r>
    <n v="228254"/>
    <n v="209"/>
    <x v="0"/>
    <n v="48"/>
    <s v="M-UpCR Br"/>
    <x v="23"/>
    <x v="23"/>
    <x v="1"/>
    <x v="1"/>
    <n v="3"/>
    <n v="1212.8509979999999"/>
    <m/>
  </r>
  <r>
    <n v="228255"/>
    <n v="209"/>
    <x v="0"/>
    <n v="48"/>
    <s v="M-UpCR Br"/>
    <x v="23"/>
    <x v="23"/>
    <x v="1"/>
    <x v="2"/>
    <n v="3"/>
    <n v="2255.7391689999999"/>
    <m/>
  </r>
  <r>
    <n v="228256"/>
    <n v="209"/>
    <x v="0"/>
    <n v="48"/>
    <s v="M-UpCR Br"/>
    <x v="23"/>
    <x v="23"/>
    <x v="1"/>
    <x v="3"/>
    <n v="3"/>
    <n v="1373.109187"/>
    <m/>
  </r>
  <r>
    <n v="228257"/>
    <n v="209"/>
    <x v="0"/>
    <n v="49"/>
    <s v="U-Cowl Sp"/>
    <x v="24"/>
    <x v="24"/>
    <x v="0"/>
    <x v="1"/>
    <n v="1"/>
    <n v="53.085951999999999"/>
    <m/>
  </r>
  <r>
    <n v="228258"/>
    <n v="209"/>
    <x v="0"/>
    <n v="49"/>
    <s v="U-Cowl Sp"/>
    <x v="24"/>
    <x v="24"/>
    <x v="0"/>
    <x v="1"/>
    <n v="4"/>
    <n v="53.140779999999999"/>
    <m/>
  </r>
  <r>
    <n v="228260"/>
    <n v="209"/>
    <x v="0"/>
    <n v="49"/>
    <s v="U-Cowl Sp"/>
    <x v="24"/>
    <x v="24"/>
    <x v="0"/>
    <x v="2"/>
    <n v="4"/>
    <n v="219.46732"/>
    <m/>
  </r>
  <r>
    <n v="228259"/>
    <n v="209"/>
    <x v="0"/>
    <n v="49"/>
    <s v="U-Cowl Sp"/>
    <x v="24"/>
    <x v="24"/>
    <x v="0"/>
    <x v="2"/>
    <n v="1"/>
    <n v="235.498524"/>
    <m/>
  </r>
  <r>
    <n v="228262"/>
    <n v="209"/>
    <x v="0"/>
    <n v="49"/>
    <s v="U-Cowl Sp"/>
    <x v="24"/>
    <x v="24"/>
    <x v="0"/>
    <x v="3"/>
    <n v="3"/>
    <n v="13.089675"/>
    <m/>
  </r>
  <r>
    <n v="228263"/>
    <n v="209"/>
    <x v="0"/>
    <n v="49"/>
    <s v="U-Cowl Sp"/>
    <x v="24"/>
    <x v="24"/>
    <x v="0"/>
    <x v="3"/>
    <n v="4"/>
    <n v="136.20015000000001"/>
    <m/>
  </r>
  <r>
    <n v="228261"/>
    <n v="209"/>
    <x v="0"/>
    <n v="49"/>
    <s v="U-Cowl Sp"/>
    <x v="24"/>
    <x v="24"/>
    <x v="0"/>
    <x v="3"/>
    <n v="1"/>
    <n v="732.14322700000002"/>
    <m/>
  </r>
  <r>
    <n v="228264"/>
    <n v="209"/>
    <x v="0"/>
    <n v="50"/>
    <s v="M-Cowl Sp"/>
    <x v="24"/>
    <x v="24"/>
    <x v="1"/>
    <x v="1"/>
    <n v="1"/>
    <n v="1014.124736"/>
    <m/>
  </r>
  <r>
    <n v="228265"/>
    <n v="209"/>
    <x v="0"/>
    <n v="50"/>
    <s v="M-Cowl Sp"/>
    <x v="24"/>
    <x v="24"/>
    <x v="1"/>
    <x v="1"/>
    <n v="4"/>
    <n v="1015.172139"/>
    <m/>
  </r>
  <r>
    <n v="228267"/>
    <n v="209"/>
    <x v="0"/>
    <n v="50"/>
    <s v="M-Cowl Sp"/>
    <x v="24"/>
    <x v="24"/>
    <x v="1"/>
    <x v="2"/>
    <n v="4"/>
    <n v="4189.7002249999996"/>
    <m/>
  </r>
  <r>
    <n v="228266"/>
    <n v="209"/>
    <x v="0"/>
    <n v="50"/>
    <s v="M-Cowl Sp"/>
    <x v="24"/>
    <x v="24"/>
    <x v="1"/>
    <x v="2"/>
    <n v="1"/>
    <n v="4469.0205919999999"/>
    <m/>
  </r>
  <r>
    <n v="228269"/>
    <n v="209"/>
    <x v="0"/>
    <n v="50"/>
    <s v="M-Cowl Sp"/>
    <x v="24"/>
    <x v="24"/>
    <x v="1"/>
    <x v="3"/>
    <n v="3"/>
    <n v="248.56551899999999"/>
    <m/>
  </r>
  <r>
    <n v="228270"/>
    <n v="209"/>
    <x v="0"/>
    <n v="50"/>
    <s v="M-Cowl Sp"/>
    <x v="24"/>
    <x v="24"/>
    <x v="1"/>
    <x v="3"/>
    <n v="4"/>
    <n v="2584.6500700000001"/>
    <m/>
  </r>
  <r>
    <n v="228268"/>
    <n v="209"/>
    <x v="0"/>
    <n v="50"/>
    <s v="M-Cowl Sp"/>
    <x v="24"/>
    <x v="24"/>
    <x v="1"/>
    <x v="3"/>
    <n v="1"/>
    <n v="13902.985811"/>
    <m/>
  </r>
  <r>
    <n v="228271"/>
    <n v="209"/>
    <x v="0"/>
    <n v="51"/>
    <s v="U-Will Sp"/>
    <x v="25"/>
    <x v="25"/>
    <x v="0"/>
    <x v="1"/>
    <n v="1"/>
    <n v="35.000951999999998"/>
    <m/>
  </r>
  <r>
    <n v="228272"/>
    <n v="209"/>
    <x v="0"/>
    <n v="51"/>
    <s v="U-Will Sp"/>
    <x v="25"/>
    <x v="25"/>
    <x v="0"/>
    <x v="1"/>
    <n v="4"/>
    <n v="41.948056999999999"/>
    <m/>
  </r>
  <r>
    <n v="228273"/>
    <n v="209"/>
    <x v="0"/>
    <n v="51"/>
    <s v="U-Will Sp"/>
    <x v="25"/>
    <x v="25"/>
    <x v="0"/>
    <x v="2"/>
    <n v="1"/>
    <n v="2353.8083809999998"/>
    <m/>
  </r>
  <r>
    <n v="228274"/>
    <n v="209"/>
    <x v="0"/>
    <n v="51"/>
    <s v="U-Will Sp"/>
    <x v="25"/>
    <x v="25"/>
    <x v="0"/>
    <x v="2"/>
    <n v="4"/>
    <n v="2631.772637"/>
    <m/>
  </r>
  <r>
    <n v="228276"/>
    <n v="209"/>
    <x v="0"/>
    <n v="51"/>
    <s v="U-Will Sp"/>
    <x v="25"/>
    <x v="25"/>
    <x v="0"/>
    <x v="3"/>
    <n v="3"/>
    <n v="37.308287"/>
    <m/>
  </r>
  <r>
    <n v="228277"/>
    <n v="209"/>
    <x v="0"/>
    <n v="51"/>
    <s v="U-Will Sp"/>
    <x v="25"/>
    <x v="25"/>
    <x v="0"/>
    <x v="3"/>
    <n v="4"/>
    <n v="1914.879776"/>
    <m/>
  </r>
  <r>
    <n v="228275"/>
    <n v="209"/>
    <x v="0"/>
    <n v="51"/>
    <s v="U-Will Sp"/>
    <x v="25"/>
    <x v="25"/>
    <x v="0"/>
    <x v="3"/>
    <n v="1"/>
    <n v="2802.7671639999999"/>
    <m/>
  </r>
  <r>
    <n v="228278"/>
    <n v="209"/>
    <x v="0"/>
    <n v="52"/>
    <s v="M-Will Sp"/>
    <x v="25"/>
    <x v="25"/>
    <x v="1"/>
    <x v="1"/>
    <n v="1"/>
    <n v="315.00856900000002"/>
    <m/>
  </r>
  <r>
    <n v="228279"/>
    <n v="209"/>
    <x v="0"/>
    <n v="52"/>
    <s v="M-Will Sp"/>
    <x v="25"/>
    <x v="25"/>
    <x v="1"/>
    <x v="1"/>
    <n v="4"/>
    <n v="377.53251599999999"/>
    <m/>
  </r>
  <r>
    <n v="228280"/>
    <n v="209"/>
    <x v="0"/>
    <n v="52"/>
    <s v="M-Will Sp"/>
    <x v="25"/>
    <x v="25"/>
    <x v="1"/>
    <x v="2"/>
    <n v="1"/>
    <n v="21191.484638999998"/>
    <m/>
  </r>
  <r>
    <n v="228281"/>
    <n v="209"/>
    <x v="0"/>
    <n v="52"/>
    <s v="M-Will Sp"/>
    <x v="25"/>
    <x v="25"/>
    <x v="1"/>
    <x v="2"/>
    <n v="4"/>
    <n v="23681.772481"/>
    <m/>
  </r>
  <r>
    <n v="228283"/>
    <n v="209"/>
    <x v="0"/>
    <n v="52"/>
    <s v="M-Will Sp"/>
    <x v="25"/>
    <x v="25"/>
    <x v="1"/>
    <x v="3"/>
    <n v="3"/>
    <n v="335.77458000000001"/>
    <m/>
  </r>
  <r>
    <n v="228284"/>
    <n v="209"/>
    <x v="0"/>
    <n v="52"/>
    <s v="M-Will Sp"/>
    <x v="25"/>
    <x v="25"/>
    <x v="1"/>
    <x v="3"/>
    <n v="4"/>
    <n v="17239.782854000001"/>
    <m/>
  </r>
  <r>
    <n v="228282"/>
    <n v="209"/>
    <x v="0"/>
    <n v="52"/>
    <s v="M-Will Sp"/>
    <x v="25"/>
    <x v="25"/>
    <x v="1"/>
    <x v="3"/>
    <n v="1"/>
    <n v="25224.904474999999"/>
    <m/>
  </r>
  <r>
    <n v="228285"/>
    <n v="209"/>
    <x v="0"/>
    <n v="53"/>
    <s v="U-Snake F"/>
    <x v="26"/>
    <x v="26"/>
    <x v="0"/>
    <x v="0"/>
    <n v="3"/>
    <n v="129.484903"/>
    <m/>
  </r>
  <r>
    <n v="228286"/>
    <n v="209"/>
    <x v="0"/>
    <n v="53"/>
    <s v="U-Snake F"/>
    <x v="26"/>
    <x v="26"/>
    <x v="0"/>
    <x v="1"/>
    <n v="3"/>
    <n v="241.76855499999999"/>
    <m/>
  </r>
  <r>
    <n v="228287"/>
    <n v="209"/>
    <x v="0"/>
    <n v="53"/>
    <s v="U-Snake F"/>
    <x v="26"/>
    <x v="26"/>
    <x v="0"/>
    <x v="2"/>
    <n v="3"/>
    <n v="341.031319"/>
    <m/>
  </r>
  <r>
    <n v="228288"/>
    <n v="209"/>
    <x v="0"/>
    <n v="53"/>
    <s v="U-Snake F"/>
    <x v="26"/>
    <x v="26"/>
    <x v="0"/>
    <x v="3"/>
    <n v="3"/>
    <n v="101.05623199999999"/>
    <m/>
  </r>
  <r>
    <n v="228289"/>
    <n v="209"/>
    <x v="0"/>
    <n v="54"/>
    <s v="M-Snake F"/>
    <x v="26"/>
    <x v="26"/>
    <x v="1"/>
    <x v="0"/>
    <n v="3"/>
    <n v="220.47476800000001"/>
    <m/>
  </r>
  <r>
    <n v="228290"/>
    <n v="209"/>
    <x v="0"/>
    <n v="54"/>
    <s v="M-Snake F"/>
    <x v="26"/>
    <x v="26"/>
    <x v="1"/>
    <x v="1"/>
    <n v="3"/>
    <n v="411.66439500000001"/>
    <m/>
  </r>
  <r>
    <n v="228291"/>
    <n v="209"/>
    <x v="0"/>
    <n v="54"/>
    <s v="M-Snake F"/>
    <x v="26"/>
    <x v="26"/>
    <x v="1"/>
    <x v="2"/>
    <n v="3"/>
    <n v="580.67494799999997"/>
    <m/>
  </r>
  <r>
    <n v="228292"/>
    <n v="209"/>
    <x v="0"/>
    <n v="54"/>
    <s v="M-Snake F"/>
    <x v="26"/>
    <x v="26"/>
    <x v="1"/>
    <x v="3"/>
    <n v="3"/>
    <n v="170.72068999999999"/>
    <m/>
  </r>
  <r>
    <n v="228293"/>
    <n v="209"/>
    <x v="0"/>
    <n v="55"/>
    <s v="U-OR No F"/>
    <x v="27"/>
    <x v="27"/>
    <x v="0"/>
    <x v="0"/>
    <n v="3"/>
    <n v="45549.444806"/>
    <m/>
  </r>
  <r>
    <n v="228294"/>
    <n v="209"/>
    <x v="0"/>
    <n v="55"/>
    <s v="U-OR No F"/>
    <x v="27"/>
    <x v="27"/>
    <x v="0"/>
    <x v="1"/>
    <n v="3"/>
    <n v="1105.023925"/>
    <m/>
  </r>
  <r>
    <n v="228295"/>
    <n v="209"/>
    <x v="0"/>
    <n v="55"/>
    <s v="U-OR No F"/>
    <x v="27"/>
    <x v="27"/>
    <x v="0"/>
    <x v="2"/>
    <n v="3"/>
    <n v="13097.953081"/>
    <m/>
  </r>
  <r>
    <n v="228296"/>
    <n v="209"/>
    <x v="0"/>
    <n v="55"/>
    <s v="U-OR No F"/>
    <x v="27"/>
    <x v="27"/>
    <x v="0"/>
    <x v="3"/>
    <n v="3"/>
    <n v="52992.060937000002"/>
    <m/>
  </r>
  <r>
    <n v="228297"/>
    <n v="209"/>
    <x v="0"/>
    <n v="56"/>
    <s v="M-OR No F"/>
    <x v="27"/>
    <x v="27"/>
    <x v="1"/>
    <x v="0"/>
    <n v="3"/>
    <n v="911.70349299999998"/>
    <m/>
  </r>
  <r>
    <n v="228298"/>
    <n v="209"/>
    <x v="0"/>
    <n v="56"/>
    <s v="M-OR No F"/>
    <x v="27"/>
    <x v="27"/>
    <x v="1"/>
    <x v="1"/>
    <n v="3"/>
    <n v="22.274802999999999"/>
    <m/>
  </r>
  <r>
    <n v="228299"/>
    <n v="209"/>
    <x v="0"/>
    <n v="56"/>
    <s v="M-OR No F"/>
    <x v="27"/>
    <x v="27"/>
    <x v="1"/>
    <x v="2"/>
    <n v="3"/>
    <n v="261.34083600000002"/>
    <m/>
  </r>
  <r>
    <n v="228300"/>
    <n v="209"/>
    <x v="0"/>
    <n v="56"/>
    <s v="M-OR No F"/>
    <x v="27"/>
    <x v="27"/>
    <x v="1"/>
    <x v="3"/>
    <n v="3"/>
    <n v="1060.1480140000001"/>
    <m/>
  </r>
  <r>
    <n v="228301"/>
    <n v="209"/>
    <x v="0"/>
    <n v="57"/>
    <s v="U-WCVI Tl"/>
    <x v="28"/>
    <x v="28"/>
    <x v="0"/>
    <x v="0"/>
    <n v="3"/>
    <n v="71579.161315999998"/>
    <m/>
  </r>
  <r>
    <n v="228302"/>
    <n v="209"/>
    <x v="0"/>
    <n v="57"/>
    <s v="U-WCVI Tl"/>
    <x v="28"/>
    <x v="28"/>
    <x v="0"/>
    <x v="1"/>
    <n v="3"/>
    <n v="4994.6030840000003"/>
    <m/>
  </r>
  <r>
    <n v="228303"/>
    <n v="209"/>
    <x v="0"/>
    <n v="57"/>
    <s v="U-WCVI Tl"/>
    <x v="28"/>
    <x v="28"/>
    <x v="0"/>
    <x v="2"/>
    <n v="3"/>
    <n v="89905.311044000002"/>
    <m/>
  </r>
  <r>
    <n v="228304"/>
    <n v="209"/>
    <x v="0"/>
    <n v="57"/>
    <s v="U-WCVI Tl"/>
    <x v="28"/>
    <x v="28"/>
    <x v="0"/>
    <x v="3"/>
    <n v="3"/>
    <n v="10544.900608"/>
    <m/>
  </r>
  <r>
    <n v="228305"/>
    <n v="209"/>
    <x v="0"/>
    <n v="58"/>
    <s v="M-WCVI Tl"/>
    <x v="28"/>
    <x v="28"/>
    <x v="1"/>
    <x v="0"/>
    <n v="3"/>
    <n v="1456.1558560000001"/>
    <m/>
  </r>
  <r>
    <n v="228306"/>
    <n v="209"/>
    <x v="0"/>
    <n v="58"/>
    <s v="M-WCVI Tl"/>
    <x v="28"/>
    <x v="28"/>
    <x v="1"/>
    <x v="1"/>
    <n v="3"/>
    <n v="103.19427899999999"/>
    <m/>
  </r>
  <r>
    <n v="228307"/>
    <n v="209"/>
    <x v="0"/>
    <n v="58"/>
    <s v="M-WCVI Tl"/>
    <x v="28"/>
    <x v="28"/>
    <x v="1"/>
    <x v="2"/>
    <n v="3"/>
    <n v="1833.1990840000001"/>
    <m/>
  </r>
  <r>
    <n v="228308"/>
    <n v="209"/>
    <x v="0"/>
    <n v="58"/>
    <s v="M-WCVI Tl"/>
    <x v="28"/>
    <x v="28"/>
    <x v="1"/>
    <x v="3"/>
    <n v="3"/>
    <n v="106.57957399999999"/>
    <m/>
  </r>
  <r>
    <n v="228309"/>
    <n v="209"/>
    <x v="0"/>
    <n v="59"/>
    <s v="U-FrasRLt"/>
    <x v="29"/>
    <x v="29"/>
    <x v="0"/>
    <x v="0"/>
    <n v="3"/>
    <n v="5135.8640269999996"/>
    <m/>
  </r>
  <r>
    <n v="228310"/>
    <n v="209"/>
    <x v="0"/>
    <n v="59"/>
    <s v="U-FrasRLt"/>
    <x v="29"/>
    <x v="29"/>
    <x v="0"/>
    <x v="1"/>
    <n v="3"/>
    <n v="12605.297994"/>
    <m/>
  </r>
  <r>
    <n v="228311"/>
    <n v="209"/>
    <x v="0"/>
    <n v="59"/>
    <s v="U-FrasRLt"/>
    <x v="29"/>
    <x v="29"/>
    <x v="0"/>
    <x v="2"/>
    <n v="3"/>
    <n v="87577.672202999995"/>
    <m/>
  </r>
  <r>
    <n v="228312"/>
    <n v="209"/>
    <x v="0"/>
    <n v="59"/>
    <s v="U-FrasRLt"/>
    <x v="29"/>
    <x v="29"/>
    <x v="0"/>
    <x v="3"/>
    <n v="3"/>
    <n v="3129.8389619999998"/>
    <m/>
  </r>
  <r>
    <n v="228313"/>
    <n v="209"/>
    <x v="0"/>
    <n v="60"/>
    <s v="M-FrasRLt"/>
    <x v="29"/>
    <x v="29"/>
    <x v="1"/>
    <x v="0"/>
    <n v="3"/>
    <n v="105.968689"/>
    <m/>
  </r>
  <r>
    <n v="228314"/>
    <n v="209"/>
    <x v="0"/>
    <n v="60"/>
    <s v="M-FrasRLt"/>
    <x v="29"/>
    <x v="29"/>
    <x v="1"/>
    <x v="1"/>
    <n v="3"/>
    <n v="256.62150800000001"/>
    <m/>
  </r>
  <r>
    <n v="228315"/>
    <n v="209"/>
    <x v="0"/>
    <n v="60"/>
    <s v="M-FrasRLt"/>
    <x v="29"/>
    <x v="29"/>
    <x v="1"/>
    <x v="2"/>
    <n v="3"/>
    <n v="1788.8196829999999"/>
    <m/>
  </r>
  <r>
    <n v="228316"/>
    <n v="209"/>
    <x v="0"/>
    <n v="60"/>
    <s v="M-FrasRLt"/>
    <x v="29"/>
    <x v="29"/>
    <x v="1"/>
    <x v="3"/>
    <n v="3"/>
    <n v="64.257591000000005"/>
    <m/>
  </r>
  <r>
    <n v="228317"/>
    <n v="209"/>
    <x v="0"/>
    <n v="61"/>
    <s v="U-FrasREr"/>
    <x v="30"/>
    <x v="30"/>
    <x v="0"/>
    <x v="0"/>
    <n v="3"/>
    <n v="10607.673355000001"/>
    <m/>
  </r>
  <r>
    <n v="228318"/>
    <n v="209"/>
    <x v="0"/>
    <n v="61"/>
    <s v="U-FrasREr"/>
    <x v="30"/>
    <x v="30"/>
    <x v="0"/>
    <x v="1"/>
    <n v="3"/>
    <n v="36137.889317000001"/>
    <m/>
  </r>
  <r>
    <n v="228319"/>
    <n v="209"/>
    <x v="0"/>
    <n v="61"/>
    <s v="U-FrasREr"/>
    <x v="30"/>
    <x v="30"/>
    <x v="0"/>
    <x v="2"/>
    <n v="3"/>
    <n v="46775.262348999997"/>
    <m/>
  </r>
  <r>
    <n v="228320"/>
    <n v="209"/>
    <x v="0"/>
    <n v="61"/>
    <s v="U-FrasREr"/>
    <x v="30"/>
    <x v="30"/>
    <x v="0"/>
    <x v="3"/>
    <n v="3"/>
    <n v="25827.024823"/>
    <m/>
  </r>
  <r>
    <n v="228321"/>
    <n v="209"/>
    <x v="0"/>
    <n v="62"/>
    <s v="M-FrasREr"/>
    <x v="30"/>
    <x v="30"/>
    <x v="1"/>
    <x v="0"/>
    <n v="3"/>
    <n v="216.377487"/>
    <m/>
  </r>
  <r>
    <n v="228322"/>
    <n v="209"/>
    <x v="0"/>
    <n v="62"/>
    <s v="M-FrasREr"/>
    <x v="30"/>
    <x v="30"/>
    <x v="1"/>
    <x v="1"/>
    <n v="3"/>
    <n v="736.842084"/>
    <m/>
  </r>
  <r>
    <n v="228323"/>
    <n v="209"/>
    <x v="0"/>
    <n v="62"/>
    <s v="M-FrasREr"/>
    <x v="30"/>
    <x v="30"/>
    <x v="1"/>
    <x v="2"/>
    <n v="3"/>
    <n v="955.57504800000004"/>
    <m/>
  </r>
  <r>
    <n v="228324"/>
    <n v="209"/>
    <x v="0"/>
    <n v="62"/>
    <s v="M-FrasREr"/>
    <x v="30"/>
    <x v="30"/>
    <x v="1"/>
    <x v="3"/>
    <n v="3"/>
    <n v="527.77602100000001"/>
    <m/>
  </r>
  <r>
    <n v="228325"/>
    <n v="209"/>
    <x v="0"/>
    <n v="63"/>
    <s v="U-LwGeo S"/>
    <x v="31"/>
    <x v="31"/>
    <x v="0"/>
    <x v="0"/>
    <n v="3"/>
    <n v="6686.2475189999996"/>
    <m/>
  </r>
  <r>
    <n v="228326"/>
    <n v="209"/>
    <x v="0"/>
    <n v="63"/>
    <s v="U-LwGeo S"/>
    <x v="31"/>
    <x v="31"/>
    <x v="0"/>
    <x v="1"/>
    <n v="3"/>
    <n v="4797.3895350000003"/>
    <m/>
  </r>
  <r>
    <n v="228327"/>
    <n v="209"/>
    <x v="0"/>
    <n v="63"/>
    <s v="U-LwGeo S"/>
    <x v="31"/>
    <x v="31"/>
    <x v="0"/>
    <x v="2"/>
    <n v="3"/>
    <n v="11805.056644"/>
    <m/>
  </r>
  <r>
    <n v="228328"/>
    <n v="209"/>
    <x v="0"/>
    <n v="63"/>
    <s v="U-LwGeo S"/>
    <x v="31"/>
    <x v="31"/>
    <x v="0"/>
    <x v="3"/>
    <n v="3"/>
    <n v="236.503007"/>
    <m/>
  </r>
  <r>
    <n v="228329"/>
    <n v="209"/>
    <x v="0"/>
    <n v="64"/>
    <s v="M-LwGeo S"/>
    <x v="31"/>
    <x v="31"/>
    <x v="1"/>
    <x v="0"/>
    <n v="3"/>
    <n v="278.57907899999998"/>
    <m/>
  </r>
  <r>
    <n v="228330"/>
    <n v="209"/>
    <x v="0"/>
    <n v="64"/>
    <s v="M-LwGeo S"/>
    <x v="31"/>
    <x v="31"/>
    <x v="1"/>
    <x v="1"/>
    <n v="3"/>
    <n v="200.00185099999999"/>
    <m/>
  </r>
  <r>
    <n v="228331"/>
    <n v="209"/>
    <x v="0"/>
    <n v="64"/>
    <s v="M-LwGeo S"/>
    <x v="31"/>
    <x v="31"/>
    <x v="1"/>
    <x v="2"/>
    <n v="3"/>
    <n v="491.49792400000001"/>
    <m/>
  </r>
  <r>
    <n v="228332"/>
    <n v="209"/>
    <x v="0"/>
    <n v="64"/>
    <s v="M-LwGeo S"/>
    <x v="31"/>
    <x v="31"/>
    <x v="1"/>
    <x v="3"/>
    <n v="3"/>
    <n v="9.9916560000000008"/>
    <m/>
  </r>
  <r>
    <n v="228333"/>
    <n v="209"/>
    <x v="0"/>
    <n v="65"/>
    <s v="U-WhtSpYr"/>
    <x v="32"/>
    <x v="32"/>
    <x v="0"/>
    <x v="0"/>
    <n v="3"/>
    <n v="64.047248999999994"/>
    <m/>
  </r>
  <r>
    <n v="228334"/>
    <n v="209"/>
    <x v="0"/>
    <n v="65"/>
    <s v="U-WhtSpYr"/>
    <x v="32"/>
    <x v="32"/>
    <x v="0"/>
    <x v="1"/>
    <n v="3"/>
    <n v="1712.9987060000001"/>
    <m/>
  </r>
  <r>
    <n v="228335"/>
    <n v="209"/>
    <x v="0"/>
    <n v="65"/>
    <s v="U-WhtSpYr"/>
    <x v="32"/>
    <x v="32"/>
    <x v="0"/>
    <x v="2"/>
    <n v="3"/>
    <n v="351.99840899999998"/>
    <m/>
  </r>
  <r>
    <n v="228336"/>
    <n v="209"/>
    <x v="0"/>
    <n v="65"/>
    <s v="U-WhtSpYr"/>
    <x v="32"/>
    <x v="32"/>
    <x v="0"/>
    <x v="3"/>
    <n v="3"/>
    <n v="110.999122"/>
    <m/>
  </r>
  <r>
    <n v="228337"/>
    <n v="209"/>
    <x v="0"/>
    <n v="67"/>
    <s v="U-LColNat"/>
    <x v="33"/>
    <x v="33"/>
    <x v="0"/>
    <x v="0"/>
    <n v="3"/>
    <n v="121.031639"/>
    <m/>
  </r>
  <r>
    <n v="228338"/>
    <n v="209"/>
    <x v="0"/>
    <n v="67"/>
    <s v="U-LColNat"/>
    <x v="33"/>
    <x v="33"/>
    <x v="0"/>
    <x v="1"/>
    <n v="3"/>
    <n v="1218.3064139999999"/>
    <m/>
  </r>
  <r>
    <n v="228339"/>
    <n v="209"/>
    <x v="0"/>
    <n v="67"/>
    <s v="U-LColNat"/>
    <x v="33"/>
    <x v="33"/>
    <x v="0"/>
    <x v="2"/>
    <n v="3"/>
    <n v="940.104242"/>
    <m/>
  </r>
  <r>
    <n v="228340"/>
    <n v="209"/>
    <x v="0"/>
    <n v="67"/>
    <s v="U-LColNat"/>
    <x v="33"/>
    <x v="33"/>
    <x v="0"/>
    <x v="3"/>
    <n v="3"/>
    <n v="308.04492499999998"/>
    <m/>
  </r>
  <r>
    <n v="228341"/>
    <n v="209"/>
    <x v="0"/>
    <n v="69"/>
    <s v="U-CentVal"/>
    <x v="34"/>
    <x v="34"/>
    <x v="0"/>
    <x v="0"/>
    <n v="3"/>
    <n v="4382.3035129999998"/>
    <m/>
  </r>
  <r>
    <n v="228342"/>
    <n v="209"/>
    <x v="0"/>
    <n v="69"/>
    <s v="U-CentVal"/>
    <x v="34"/>
    <x v="34"/>
    <x v="0"/>
    <x v="1"/>
    <n v="3"/>
    <n v="74823.447186000005"/>
    <m/>
  </r>
  <r>
    <n v="228343"/>
    <n v="209"/>
    <x v="0"/>
    <n v="69"/>
    <s v="U-CentVal"/>
    <x v="34"/>
    <x v="34"/>
    <x v="0"/>
    <x v="2"/>
    <n v="3"/>
    <n v="11128.583461"/>
    <m/>
  </r>
  <r>
    <n v="228344"/>
    <n v="209"/>
    <x v="0"/>
    <n v="69"/>
    <s v="U-CentVal"/>
    <x v="34"/>
    <x v="34"/>
    <x v="0"/>
    <x v="3"/>
    <n v="3"/>
    <n v="42.011594000000002"/>
    <m/>
  </r>
  <r>
    <n v="228345"/>
    <n v="209"/>
    <x v="0"/>
    <n v="70"/>
    <s v="M-CentVal"/>
    <x v="34"/>
    <x v="34"/>
    <x v="1"/>
    <x v="0"/>
    <n v="3"/>
    <n v="261.51267200000001"/>
    <m/>
  </r>
  <r>
    <n v="228346"/>
    <n v="209"/>
    <x v="0"/>
    <n v="70"/>
    <s v="M-CentVal"/>
    <x v="34"/>
    <x v="34"/>
    <x v="1"/>
    <x v="1"/>
    <n v="3"/>
    <n v="3941.0726749999999"/>
    <m/>
  </r>
  <r>
    <n v="228347"/>
    <n v="209"/>
    <x v="0"/>
    <n v="70"/>
    <s v="M-CentVal"/>
    <x v="34"/>
    <x v="34"/>
    <x v="1"/>
    <x v="2"/>
    <n v="3"/>
    <n v="585.89112699999998"/>
    <m/>
  </r>
  <r>
    <n v="228348"/>
    <n v="209"/>
    <x v="0"/>
    <n v="70"/>
    <s v="M-CentVal"/>
    <x v="34"/>
    <x v="34"/>
    <x v="1"/>
    <x v="3"/>
    <n v="3"/>
    <n v="2.0065240000000002"/>
    <m/>
  </r>
  <r>
    <n v="228349"/>
    <n v="209"/>
    <x v="0"/>
    <n v="71"/>
    <s v="U-WA NCst"/>
    <x v="35"/>
    <x v="35"/>
    <x v="0"/>
    <x v="0"/>
    <n v="3"/>
    <n v="165.007769"/>
    <m/>
  </r>
  <r>
    <n v="228350"/>
    <n v="209"/>
    <x v="0"/>
    <n v="71"/>
    <s v="U-WA NCst"/>
    <x v="35"/>
    <x v="35"/>
    <x v="0"/>
    <x v="1"/>
    <n v="3"/>
    <n v="5676.8475749999998"/>
    <m/>
  </r>
  <r>
    <n v="228351"/>
    <n v="209"/>
    <x v="0"/>
    <n v="71"/>
    <s v="U-WA NCst"/>
    <x v="35"/>
    <x v="35"/>
    <x v="0"/>
    <x v="2"/>
    <n v="3"/>
    <n v="15675.753070000001"/>
    <m/>
  </r>
  <r>
    <n v="228352"/>
    <n v="209"/>
    <x v="0"/>
    <n v="71"/>
    <s v="U-WA NCst"/>
    <x v="35"/>
    <x v="35"/>
    <x v="0"/>
    <x v="3"/>
    <n v="3"/>
    <n v="4670.6291359999996"/>
    <m/>
  </r>
  <r>
    <n v="228353"/>
    <n v="209"/>
    <x v="0"/>
    <n v="72"/>
    <s v="M-WA NCst"/>
    <x v="35"/>
    <x v="35"/>
    <x v="1"/>
    <x v="0"/>
    <n v="3"/>
    <n v="6.9543499999999998"/>
    <m/>
  </r>
  <r>
    <n v="228354"/>
    <n v="209"/>
    <x v="0"/>
    <n v="72"/>
    <s v="M-WA NCst"/>
    <x v="35"/>
    <x v="35"/>
    <x v="1"/>
    <x v="1"/>
    <n v="3"/>
    <n v="238.50438700000001"/>
    <m/>
  </r>
  <r>
    <n v="228355"/>
    <n v="209"/>
    <x v="0"/>
    <n v="72"/>
    <s v="M-WA NCst"/>
    <x v="35"/>
    <x v="35"/>
    <x v="1"/>
    <x v="2"/>
    <n v="3"/>
    <n v="658.55436499999996"/>
    <m/>
  </r>
  <r>
    <n v="228356"/>
    <n v="209"/>
    <x v="0"/>
    <n v="72"/>
    <s v="M-WA NCst"/>
    <x v="35"/>
    <x v="35"/>
    <x v="1"/>
    <x v="3"/>
    <n v="3"/>
    <n v="196.00582499999999"/>
    <m/>
  </r>
  <r>
    <n v="228357"/>
    <n v="209"/>
    <x v="0"/>
    <n v="73"/>
    <s v="U-Willapa"/>
    <x v="36"/>
    <x v="36"/>
    <x v="0"/>
    <x v="0"/>
    <n v="3"/>
    <n v="1102.6569569999999"/>
    <m/>
  </r>
  <r>
    <n v="228358"/>
    <n v="209"/>
    <x v="0"/>
    <n v="73"/>
    <s v="U-Willapa"/>
    <x v="36"/>
    <x v="36"/>
    <x v="0"/>
    <x v="1"/>
    <n v="3"/>
    <n v="6172.2578119999998"/>
    <m/>
  </r>
  <r>
    <n v="228359"/>
    <n v="209"/>
    <x v="0"/>
    <n v="73"/>
    <s v="U-Willapa"/>
    <x v="36"/>
    <x v="36"/>
    <x v="0"/>
    <x v="2"/>
    <n v="3"/>
    <n v="10783.795088999999"/>
    <m/>
  </r>
  <r>
    <n v="228360"/>
    <n v="209"/>
    <x v="0"/>
    <n v="73"/>
    <s v="U-Willapa"/>
    <x v="36"/>
    <x v="36"/>
    <x v="0"/>
    <x v="3"/>
    <n v="3"/>
    <n v="4540.7490559999997"/>
    <m/>
  </r>
  <r>
    <n v="228361"/>
    <n v="209"/>
    <x v="0"/>
    <n v="74"/>
    <s v="M-Willapa"/>
    <x v="36"/>
    <x v="36"/>
    <x v="1"/>
    <x v="0"/>
    <n v="3"/>
    <n v="60.974383000000003"/>
    <m/>
  </r>
  <r>
    <n v="228362"/>
    <n v="209"/>
    <x v="0"/>
    <n v="74"/>
    <s v="M-Willapa"/>
    <x v="36"/>
    <x v="36"/>
    <x v="1"/>
    <x v="1"/>
    <n v="3"/>
    <n v="310.51406800000001"/>
    <m/>
  </r>
  <r>
    <n v="228363"/>
    <n v="209"/>
    <x v="0"/>
    <n v="74"/>
    <s v="M-Willapa"/>
    <x v="36"/>
    <x v="36"/>
    <x v="1"/>
    <x v="2"/>
    <n v="3"/>
    <n v="536.92865200000006"/>
    <m/>
  </r>
  <r>
    <n v="228364"/>
    <n v="209"/>
    <x v="0"/>
    <n v="74"/>
    <s v="M-Willapa"/>
    <x v="36"/>
    <x v="36"/>
    <x v="1"/>
    <x v="3"/>
    <n v="3"/>
    <n v="217.92092099999999"/>
    <m/>
  </r>
  <r>
    <n v="228365"/>
    <n v="209"/>
    <x v="0"/>
    <n v="75"/>
    <s v="U-Hoko Rv"/>
    <x v="37"/>
    <x v="37"/>
    <x v="0"/>
    <x v="0"/>
    <n v="3"/>
    <n v="7.7551759999999996"/>
    <m/>
  </r>
  <r>
    <n v="228366"/>
    <n v="209"/>
    <x v="0"/>
    <n v="75"/>
    <s v="U-Hoko Rv"/>
    <x v="37"/>
    <x v="37"/>
    <x v="0"/>
    <x v="1"/>
    <n v="3"/>
    <n v="16.996320999999998"/>
    <m/>
  </r>
  <r>
    <n v="228367"/>
    <n v="209"/>
    <x v="0"/>
    <n v="75"/>
    <s v="U-Hoko Rv"/>
    <x v="37"/>
    <x v="37"/>
    <x v="0"/>
    <x v="2"/>
    <n v="3"/>
    <n v="353.00559700000002"/>
    <m/>
  </r>
  <r>
    <n v="228368"/>
    <n v="209"/>
    <x v="0"/>
    <n v="75"/>
    <s v="U-Hoko Rv"/>
    <x v="37"/>
    <x v="37"/>
    <x v="0"/>
    <x v="3"/>
    <n v="3"/>
    <n v="128.00169299999999"/>
    <m/>
  </r>
  <r>
    <n v="228369"/>
    <n v="209"/>
    <x v="0"/>
    <n v="76"/>
    <s v="M-Hoko Rv"/>
    <x v="37"/>
    <x v="37"/>
    <x v="1"/>
    <x v="0"/>
    <n v="3"/>
    <n v="11.159753"/>
    <m/>
  </r>
  <r>
    <n v="228370"/>
    <n v="209"/>
    <x v="0"/>
    <n v="76"/>
    <s v="M-Hoko Rv"/>
    <x v="37"/>
    <x v="37"/>
    <x v="1"/>
    <x v="1"/>
    <n v="3"/>
    <n v="3.000051"/>
    <m/>
  </r>
  <r>
    <n v="228371"/>
    <n v="209"/>
    <x v="0"/>
    <n v="76"/>
    <s v="M-Hoko Rv"/>
    <x v="37"/>
    <x v="37"/>
    <x v="1"/>
    <x v="2"/>
    <n v="3"/>
    <n v="51.000729999999997"/>
    <m/>
  </r>
  <r>
    <n v="228372"/>
    <n v="209"/>
    <x v="0"/>
    <n v="76"/>
    <s v="M-Hoko Rv"/>
    <x v="37"/>
    <x v="37"/>
    <x v="1"/>
    <x v="3"/>
    <n v="3"/>
    <n v="18.001816999999999"/>
    <m/>
  </r>
  <r>
    <n v="228679"/>
    <n v="210"/>
    <x v="1"/>
    <n v="1"/>
    <s v="U-NkSm FF"/>
    <x v="0"/>
    <x v="0"/>
    <x v="0"/>
    <x v="0"/>
    <n v="3"/>
    <n v="18.274711"/>
    <m/>
  </r>
  <r>
    <n v="228680"/>
    <n v="210"/>
    <x v="1"/>
    <n v="1"/>
    <s v="U-NkSm FF"/>
    <x v="0"/>
    <x v="0"/>
    <x v="0"/>
    <x v="1"/>
    <n v="3"/>
    <n v="1571.3549419999999"/>
    <m/>
  </r>
  <r>
    <n v="228681"/>
    <n v="210"/>
    <x v="1"/>
    <n v="1"/>
    <s v="U-NkSm FF"/>
    <x v="0"/>
    <x v="0"/>
    <x v="0"/>
    <x v="2"/>
    <n v="3"/>
    <n v="204.815515"/>
    <m/>
  </r>
  <r>
    <n v="228682"/>
    <n v="210"/>
    <x v="1"/>
    <n v="1"/>
    <s v="U-NkSm FF"/>
    <x v="0"/>
    <x v="0"/>
    <x v="0"/>
    <x v="3"/>
    <n v="3"/>
    <n v="7.9387829999999999"/>
    <m/>
  </r>
  <r>
    <n v="228683"/>
    <n v="210"/>
    <x v="1"/>
    <n v="2"/>
    <s v="M-NkSm FF"/>
    <x v="0"/>
    <x v="0"/>
    <x v="1"/>
    <x v="0"/>
    <n v="3"/>
    <n v="212.61923100000001"/>
    <m/>
  </r>
  <r>
    <n v="228684"/>
    <n v="210"/>
    <x v="1"/>
    <n v="2"/>
    <s v="M-NkSm FF"/>
    <x v="0"/>
    <x v="0"/>
    <x v="1"/>
    <x v="1"/>
    <n v="3"/>
    <n v="14230.451776"/>
    <m/>
  </r>
  <r>
    <n v="228685"/>
    <n v="210"/>
    <x v="1"/>
    <n v="2"/>
    <s v="M-NkSm FF"/>
    <x v="0"/>
    <x v="0"/>
    <x v="1"/>
    <x v="2"/>
    <n v="3"/>
    <n v="1844.9146040000001"/>
    <m/>
  </r>
  <r>
    <n v="228686"/>
    <n v="210"/>
    <x v="1"/>
    <n v="2"/>
    <s v="M-NkSm FF"/>
    <x v="0"/>
    <x v="0"/>
    <x v="1"/>
    <x v="3"/>
    <n v="3"/>
    <n v="72.286537999999993"/>
    <m/>
  </r>
  <r>
    <n v="228687"/>
    <n v="210"/>
    <x v="1"/>
    <n v="3"/>
    <s v="U-NFNK Sp"/>
    <x v="1"/>
    <x v="1"/>
    <x v="0"/>
    <x v="0"/>
    <n v="3"/>
    <n v="64.369437000000005"/>
    <m/>
  </r>
  <r>
    <n v="228688"/>
    <n v="210"/>
    <x v="1"/>
    <n v="3"/>
    <s v="U-NFNK Sp"/>
    <x v="1"/>
    <x v="1"/>
    <x v="0"/>
    <x v="1"/>
    <n v="3"/>
    <n v="199.23335299999999"/>
    <m/>
  </r>
  <r>
    <n v="228689"/>
    <n v="210"/>
    <x v="1"/>
    <n v="3"/>
    <s v="U-NFNK Sp"/>
    <x v="1"/>
    <x v="1"/>
    <x v="0"/>
    <x v="2"/>
    <n v="2"/>
    <n v="0.41816399999999998"/>
    <m/>
  </r>
  <r>
    <n v="228690"/>
    <n v="210"/>
    <x v="1"/>
    <n v="3"/>
    <s v="U-NFNK Sp"/>
    <x v="1"/>
    <x v="1"/>
    <x v="0"/>
    <x v="2"/>
    <n v="3"/>
    <n v="844.38874699999997"/>
    <m/>
  </r>
  <r>
    <n v="228691"/>
    <n v="210"/>
    <x v="1"/>
    <n v="3"/>
    <s v="U-NFNK Sp"/>
    <x v="1"/>
    <x v="1"/>
    <x v="0"/>
    <x v="3"/>
    <n v="3"/>
    <n v="163.034843"/>
    <m/>
  </r>
  <r>
    <n v="228692"/>
    <n v="210"/>
    <x v="1"/>
    <n v="4"/>
    <s v="M-NFNK Sp"/>
    <x v="1"/>
    <x v="1"/>
    <x v="1"/>
    <x v="0"/>
    <n v="3"/>
    <n v="101.68537000000001"/>
    <m/>
  </r>
  <r>
    <n v="228693"/>
    <n v="210"/>
    <x v="1"/>
    <n v="4"/>
    <s v="M-NFNK Sp"/>
    <x v="1"/>
    <x v="1"/>
    <x v="1"/>
    <x v="1"/>
    <n v="3"/>
    <n v="224.13283999999999"/>
    <m/>
  </r>
  <r>
    <n v="228694"/>
    <n v="210"/>
    <x v="1"/>
    <n v="4"/>
    <s v="M-NFNK Sp"/>
    <x v="1"/>
    <x v="1"/>
    <x v="1"/>
    <x v="2"/>
    <n v="2"/>
    <n v="0.46969699999999998"/>
    <m/>
  </r>
  <r>
    <n v="228695"/>
    <n v="210"/>
    <x v="1"/>
    <n v="4"/>
    <s v="M-NFNK Sp"/>
    <x v="1"/>
    <x v="1"/>
    <x v="1"/>
    <x v="2"/>
    <n v="3"/>
    <n v="948.44901100000004"/>
    <m/>
  </r>
  <r>
    <n v="228696"/>
    <n v="210"/>
    <x v="1"/>
    <n v="4"/>
    <s v="M-NFNK Sp"/>
    <x v="1"/>
    <x v="1"/>
    <x v="1"/>
    <x v="3"/>
    <n v="3"/>
    <n v="183.038285"/>
    <m/>
  </r>
  <r>
    <n v="228697"/>
    <n v="210"/>
    <x v="1"/>
    <n v="5"/>
    <s v="U-SFNK Sp"/>
    <x v="2"/>
    <x v="2"/>
    <x v="0"/>
    <x v="0"/>
    <n v="3"/>
    <n v="3.1545030000000001"/>
    <m/>
  </r>
  <r>
    <n v="228698"/>
    <n v="210"/>
    <x v="1"/>
    <n v="5"/>
    <s v="U-SFNK Sp"/>
    <x v="2"/>
    <x v="2"/>
    <x v="0"/>
    <x v="1"/>
    <n v="3"/>
    <n v="36.861511"/>
    <m/>
  </r>
  <r>
    <n v="228699"/>
    <n v="210"/>
    <x v="1"/>
    <n v="5"/>
    <s v="U-SFNK Sp"/>
    <x v="2"/>
    <x v="2"/>
    <x v="0"/>
    <x v="2"/>
    <n v="2"/>
    <n v="0.119751"/>
    <m/>
  </r>
  <r>
    <n v="228700"/>
    <n v="210"/>
    <x v="1"/>
    <n v="5"/>
    <s v="U-SFNK Sp"/>
    <x v="2"/>
    <x v="2"/>
    <x v="0"/>
    <x v="2"/>
    <n v="3"/>
    <n v="241.810112"/>
    <m/>
  </r>
  <r>
    <n v="228701"/>
    <n v="210"/>
    <x v="1"/>
    <n v="5"/>
    <s v="U-SFNK Sp"/>
    <x v="2"/>
    <x v="2"/>
    <x v="0"/>
    <x v="3"/>
    <n v="3"/>
    <n v="34.007277999999999"/>
    <m/>
  </r>
  <r>
    <n v="228702"/>
    <n v="210"/>
    <x v="1"/>
    <n v="7"/>
    <s v="U-Skag FF"/>
    <x v="3"/>
    <x v="3"/>
    <x v="0"/>
    <x v="0"/>
    <n v="3"/>
    <n v="58.239176999999998"/>
    <m/>
  </r>
  <r>
    <n v="228703"/>
    <n v="210"/>
    <x v="1"/>
    <n v="7"/>
    <s v="U-Skag FF"/>
    <x v="3"/>
    <x v="3"/>
    <x v="0"/>
    <x v="1"/>
    <n v="2"/>
    <n v="0.92392799999999997"/>
    <m/>
  </r>
  <r>
    <n v="228704"/>
    <n v="210"/>
    <x v="1"/>
    <n v="7"/>
    <s v="U-Skag FF"/>
    <x v="3"/>
    <x v="3"/>
    <x v="0"/>
    <x v="1"/>
    <n v="3"/>
    <n v="2801.6276800000001"/>
    <m/>
  </r>
  <r>
    <n v="228705"/>
    <n v="210"/>
    <x v="1"/>
    <n v="7"/>
    <s v="U-Skag FF"/>
    <x v="3"/>
    <x v="3"/>
    <x v="0"/>
    <x v="2"/>
    <n v="2"/>
    <n v="2.2902399999999998"/>
    <m/>
  </r>
  <r>
    <n v="228706"/>
    <n v="210"/>
    <x v="1"/>
    <n v="7"/>
    <s v="U-Skag FF"/>
    <x v="3"/>
    <x v="3"/>
    <x v="0"/>
    <x v="2"/>
    <n v="3"/>
    <n v="10305.268338"/>
    <m/>
  </r>
  <r>
    <n v="228707"/>
    <n v="210"/>
    <x v="1"/>
    <n v="7"/>
    <s v="U-Skag FF"/>
    <x v="3"/>
    <x v="3"/>
    <x v="0"/>
    <x v="3"/>
    <n v="3"/>
    <n v="1279.876679"/>
    <m/>
  </r>
  <r>
    <n v="228708"/>
    <n v="210"/>
    <x v="1"/>
    <n v="8"/>
    <s v="M-Skag FF"/>
    <x v="3"/>
    <x v="3"/>
    <x v="1"/>
    <x v="0"/>
    <n v="3"/>
    <n v="1.8036110000000001"/>
    <m/>
  </r>
  <r>
    <n v="228709"/>
    <n v="210"/>
    <x v="1"/>
    <n v="8"/>
    <s v="M-Skag FF"/>
    <x v="3"/>
    <x v="3"/>
    <x v="1"/>
    <x v="1"/>
    <n v="2"/>
    <n v="1.3576E-2"/>
    <m/>
  </r>
  <r>
    <n v="228710"/>
    <n v="210"/>
    <x v="1"/>
    <n v="8"/>
    <s v="M-Skag FF"/>
    <x v="3"/>
    <x v="3"/>
    <x v="1"/>
    <x v="1"/>
    <n v="3"/>
    <n v="40.964497999999999"/>
    <m/>
  </r>
  <r>
    <n v="228711"/>
    <n v="210"/>
    <x v="1"/>
    <n v="8"/>
    <s v="M-Skag FF"/>
    <x v="3"/>
    <x v="3"/>
    <x v="1"/>
    <x v="2"/>
    <n v="2"/>
    <n v="3.3437000000000001E-2"/>
    <m/>
  </r>
  <r>
    <n v="228712"/>
    <n v="210"/>
    <x v="1"/>
    <n v="8"/>
    <s v="M-Skag FF"/>
    <x v="3"/>
    <x v="3"/>
    <x v="1"/>
    <x v="2"/>
    <n v="3"/>
    <n v="148.95966000000001"/>
    <m/>
  </r>
  <r>
    <n v="228713"/>
    <n v="210"/>
    <x v="1"/>
    <n v="8"/>
    <s v="M-Skag FF"/>
    <x v="3"/>
    <x v="3"/>
    <x v="1"/>
    <x v="3"/>
    <n v="3"/>
    <n v="19.021816999999999"/>
    <m/>
  </r>
  <r>
    <n v="228714"/>
    <n v="210"/>
    <x v="1"/>
    <n v="9"/>
    <s v="U-SkagFYr"/>
    <x v="4"/>
    <x v="4"/>
    <x v="0"/>
    <x v="0"/>
    <n v="3"/>
    <n v="41.907958999999998"/>
    <m/>
  </r>
  <r>
    <n v="228715"/>
    <n v="210"/>
    <x v="1"/>
    <n v="9"/>
    <s v="U-SkagFYr"/>
    <x v="4"/>
    <x v="4"/>
    <x v="0"/>
    <x v="1"/>
    <n v="3"/>
    <n v="19.980215999999999"/>
    <m/>
  </r>
  <r>
    <n v="228716"/>
    <n v="210"/>
    <x v="1"/>
    <n v="9"/>
    <s v="U-SkagFYr"/>
    <x v="4"/>
    <x v="4"/>
    <x v="0"/>
    <x v="2"/>
    <n v="2"/>
    <n v="1.246983"/>
    <m/>
  </r>
  <r>
    <n v="228717"/>
    <n v="210"/>
    <x v="1"/>
    <n v="9"/>
    <s v="U-SkagFYr"/>
    <x v="4"/>
    <x v="4"/>
    <x v="0"/>
    <x v="2"/>
    <n v="3"/>
    <n v="273.56247300000001"/>
    <m/>
  </r>
  <r>
    <n v="228718"/>
    <n v="210"/>
    <x v="1"/>
    <n v="9"/>
    <s v="U-SkagFYr"/>
    <x v="4"/>
    <x v="4"/>
    <x v="0"/>
    <x v="3"/>
    <n v="3"/>
    <n v="39.004257000000003"/>
    <m/>
  </r>
  <r>
    <n v="228719"/>
    <n v="210"/>
    <x v="1"/>
    <n v="11"/>
    <s v="U-SkagSpY"/>
    <x v="5"/>
    <x v="5"/>
    <x v="0"/>
    <x v="0"/>
    <n v="3"/>
    <n v="17.700227000000002"/>
    <m/>
  </r>
  <r>
    <n v="228720"/>
    <n v="210"/>
    <x v="1"/>
    <n v="11"/>
    <s v="U-SkagSpY"/>
    <x v="5"/>
    <x v="5"/>
    <x v="0"/>
    <x v="1"/>
    <n v="3"/>
    <n v="770.92156999999997"/>
    <m/>
  </r>
  <r>
    <n v="228721"/>
    <n v="210"/>
    <x v="1"/>
    <n v="11"/>
    <s v="U-SkagSpY"/>
    <x v="5"/>
    <x v="5"/>
    <x v="0"/>
    <x v="2"/>
    <n v="2"/>
    <n v="135.667068"/>
    <m/>
  </r>
  <r>
    <n v="228722"/>
    <n v="210"/>
    <x v="1"/>
    <n v="11"/>
    <s v="U-SkagSpY"/>
    <x v="5"/>
    <x v="5"/>
    <x v="0"/>
    <x v="2"/>
    <n v="3"/>
    <n v="1228.2811360000001"/>
    <m/>
  </r>
  <r>
    <n v="228723"/>
    <n v="210"/>
    <x v="1"/>
    <n v="11"/>
    <s v="U-SkagSpY"/>
    <x v="5"/>
    <x v="5"/>
    <x v="0"/>
    <x v="3"/>
    <n v="2"/>
    <n v="4.7778499999999999"/>
    <m/>
  </r>
  <r>
    <n v="228724"/>
    <n v="210"/>
    <x v="1"/>
    <n v="11"/>
    <s v="U-SkagSpY"/>
    <x v="5"/>
    <x v="5"/>
    <x v="0"/>
    <x v="3"/>
    <n v="3"/>
    <n v="173.229952"/>
    <m/>
  </r>
  <r>
    <n v="228725"/>
    <n v="210"/>
    <x v="1"/>
    <n v="12"/>
    <s v="M-SkagSpY"/>
    <x v="5"/>
    <x v="5"/>
    <x v="1"/>
    <x v="0"/>
    <n v="3"/>
    <n v="23.643045999999998"/>
    <m/>
  </r>
  <r>
    <n v="228726"/>
    <n v="210"/>
    <x v="1"/>
    <n v="12"/>
    <s v="M-SkagSpY"/>
    <x v="5"/>
    <x v="5"/>
    <x v="1"/>
    <x v="1"/>
    <n v="3"/>
    <n v="736.93819800000006"/>
    <m/>
  </r>
  <r>
    <n v="228727"/>
    <n v="210"/>
    <x v="1"/>
    <n v="12"/>
    <s v="M-SkagSpY"/>
    <x v="5"/>
    <x v="5"/>
    <x v="1"/>
    <x v="2"/>
    <n v="2"/>
    <n v="130.12406100000001"/>
    <m/>
  </r>
  <r>
    <n v="228728"/>
    <n v="210"/>
    <x v="1"/>
    <n v="12"/>
    <s v="M-SkagSpY"/>
    <x v="5"/>
    <x v="5"/>
    <x v="1"/>
    <x v="2"/>
    <n v="3"/>
    <n v="1174.832872"/>
    <m/>
  </r>
  <r>
    <n v="228729"/>
    <n v="210"/>
    <x v="1"/>
    <n v="12"/>
    <s v="M-SkagSpY"/>
    <x v="5"/>
    <x v="5"/>
    <x v="1"/>
    <x v="3"/>
    <n v="2"/>
    <n v="4.5630110000000004"/>
    <m/>
  </r>
  <r>
    <n v="228730"/>
    <n v="210"/>
    <x v="1"/>
    <n v="12"/>
    <s v="M-SkagSpY"/>
    <x v="5"/>
    <x v="5"/>
    <x v="1"/>
    <x v="3"/>
    <n v="3"/>
    <n v="165.44057100000001"/>
    <m/>
  </r>
  <r>
    <n v="228731"/>
    <n v="210"/>
    <x v="1"/>
    <n v="13"/>
    <s v="U-Snoh FF"/>
    <x v="6"/>
    <x v="6"/>
    <x v="0"/>
    <x v="0"/>
    <n v="3"/>
    <n v="1277.3955550000001"/>
    <m/>
  </r>
  <r>
    <n v="228732"/>
    <n v="210"/>
    <x v="1"/>
    <n v="13"/>
    <s v="U-Snoh FF"/>
    <x v="6"/>
    <x v="6"/>
    <x v="0"/>
    <x v="1"/>
    <n v="3"/>
    <n v="2046.8731359999999"/>
    <m/>
  </r>
  <r>
    <n v="228733"/>
    <n v="210"/>
    <x v="1"/>
    <n v="13"/>
    <s v="U-Snoh FF"/>
    <x v="6"/>
    <x v="6"/>
    <x v="0"/>
    <x v="2"/>
    <n v="3"/>
    <n v="4017.882658"/>
    <m/>
  </r>
  <r>
    <n v="228734"/>
    <n v="210"/>
    <x v="1"/>
    <n v="13"/>
    <s v="U-Snoh FF"/>
    <x v="6"/>
    <x v="6"/>
    <x v="0"/>
    <x v="3"/>
    <n v="3"/>
    <n v="403.99600900000002"/>
    <m/>
  </r>
  <r>
    <n v="228735"/>
    <n v="210"/>
    <x v="1"/>
    <n v="14"/>
    <s v="M-Snoh FF"/>
    <x v="6"/>
    <x v="6"/>
    <x v="1"/>
    <x v="0"/>
    <n v="3"/>
    <n v="763.21019699999999"/>
    <m/>
  </r>
  <r>
    <n v="228736"/>
    <n v="210"/>
    <x v="1"/>
    <n v="14"/>
    <s v="M-Snoh FF"/>
    <x v="6"/>
    <x v="6"/>
    <x v="1"/>
    <x v="1"/>
    <n v="3"/>
    <n v="681.89249700000005"/>
    <m/>
  </r>
  <r>
    <n v="228737"/>
    <n v="210"/>
    <x v="1"/>
    <n v="14"/>
    <s v="M-Snoh FF"/>
    <x v="6"/>
    <x v="6"/>
    <x v="1"/>
    <x v="2"/>
    <n v="3"/>
    <n v="1338.84791"/>
    <m/>
  </r>
  <r>
    <n v="228738"/>
    <n v="210"/>
    <x v="1"/>
    <n v="14"/>
    <s v="M-Snoh FF"/>
    <x v="6"/>
    <x v="6"/>
    <x v="1"/>
    <x v="3"/>
    <n v="3"/>
    <n v="135.007194"/>
    <m/>
  </r>
  <r>
    <n v="228739"/>
    <n v="210"/>
    <x v="1"/>
    <n v="15"/>
    <s v="U-SnohFYr"/>
    <x v="7"/>
    <x v="7"/>
    <x v="0"/>
    <x v="0"/>
    <n v="3"/>
    <n v="24.714606"/>
    <m/>
  </r>
  <r>
    <n v="228740"/>
    <n v="210"/>
    <x v="1"/>
    <n v="15"/>
    <s v="U-SnohFYr"/>
    <x v="7"/>
    <x v="7"/>
    <x v="0"/>
    <x v="1"/>
    <n v="3"/>
    <n v="207.95578900000001"/>
    <m/>
  </r>
  <r>
    <n v="228741"/>
    <n v="210"/>
    <x v="1"/>
    <n v="15"/>
    <s v="U-SnohFYr"/>
    <x v="7"/>
    <x v="7"/>
    <x v="0"/>
    <x v="2"/>
    <n v="3"/>
    <n v="1861.6364000000001"/>
    <m/>
  </r>
  <r>
    <n v="228742"/>
    <n v="210"/>
    <x v="1"/>
    <n v="15"/>
    <s v="U-SnohFYr"/>
    <x v="7"/>
    <x v="7"/>
    <x v="0"/>
    <x v="3"/>
    <n v="3"/>
    <n v="492.02105"/>
    <m/>
  </r>
  <r>
    <n v="228743"/>
    <n v="210"/>
    <x v="1"/>
    <n v="16"/>
    <s v="M-SnohFYr"/>
    <x v="7"/>
    <x v="7"/>
    <x v="1"/>
    <x v="0"/>
    <n v="3"/>
    <n v="29.269515999999999"/>
    <m/>
  </r>
  <r>
    <n v="228744"/>
    <n v="210"/>
    <x v="1"/>
    <n v="16"/>
    <s v="M-SnohFYr"/>
    <x v="7"/>
    <x v="7"/>
    <x v="1"/>
    <x v="1"/>
    <n v="3"/>
    <n v="261.94003600000002"/>
    <m/>
  </r>
  <r>
    <n v="228745"/>
    <n v="210"/>
    <x v="1"/>
    <n v="16"/>
    <s v="M-SnohFYr"/>
    <x v="7"/>
    <x v="7"/>
    <x v="1"/>
    <x v="2"/>
    <n v="3"/>
    <n v="2345.6982579999999"/>
    <m/>
  </r>
  <r>
    <n v="228746"/>
    <n v="210"/>
    <x v="1"/>
    <n v="16"/>
    <s v="M-SnohFYr"/>
    <x v="7"/>
    <x v="7"/>
    <x v="1"/>
    <x v="3"/>
    <n v="3"/>
    <n v="618.96930899999995"/>
    <m/>
  </r>
  <r>
    <n v="228747"/>
    <n v="210"/>
    <x v="1"/>
    <n v="17"/>
    <s v="U-Stil FF"/>
    <x v="8"/>
    <x v="8"/>
    <x v="0"/>
    <x v="0"/>
    <n v="3"/>
    <n v="109.154003"/>
    <m/>
  </r>
  <r>
    <n v="228748"/>
    <n v="210"/>
    <x v="1"/>
    <n v="17"/>
    <s v="U-Stil FF"/>
    <x v="8"/>
    <x v="8"/>
    <x v="0"/>
    <x v="1"/>
    <n v="3"/>
    <n v="574.00299900000005"/>
    <m/>
  </r>
  <r>
    <n v="228749"/>
    <n v="210"/>
    <x v="1"/>
    <n v="17"/>
    <s v="U-Stil FF"/>
    <x v="8"/>
    <x v="8"/>
    <x v="0"/>
    <x v="2"/>
    <n v="3"/>
    <n v="527.992704"/>
    <m/>
  </r>
  <r>
    <n v="228750"/>
    <n v="210"/>
    <x v="1"/>
    <n v="17"/>
    <s v="U-Stil FF"/>
    <x v="8"/>
    <x v="8"/>
    <x v="0"/>
    <x v="3"/>
    <n v="3"/>
    <n v="17.001018999999999"/>
    <m/>
  </r>
  <r>
    <n v="228751"/>
    <n v="210"/>
    <x v="1"/>
    <n v="18"/>
    <s v="M-Stil FF"/>
    <x v="8"/>
    <x v="8"/>
    <x v="1"/>
    <x v="0"/>
    <n v="3"/>
    <n v="96.801130999999998"/>
    <m/>
  </r>
  <r>
    <n v="228752"/>
    <n v="210"/>
    <x v="1"/>
    <n v="18"/>
    <s v="M-Stil FF"/>
    <x v="8"/>
    <x v="8"/>
    <x v="1"/>
    <x v="1"/>
    <n v="3"/>
    <n v="351.99666000000002"/>
    <m/>
  </r>
  <r>
    <n v="228753"/>
    <n v="210"/>
    <x v="1"/>
    <n v="18"/>
    <s v="M-Stil FF"/>
    <x v="8"/>
    <x v="8"/>
    <x v="1"/>
    <x v="2"/>
    <n v="3"/>
    <n v="323.00982299999998"/>
    <m/>
  </r>
  <r>
    <n v="228754"/>
    <n v="210"/>
    <x v="1"/>
    <n v="18"/>
    <s v="M-Stil FF"/>
    <x v="8"/>
    <x v="8"/>
    <x v="1"/>
    <x v="3"/>
    <n v="3"/>
    <n v="9.9999120000000001"/>
    <m/>
  </r>
  <r>
    <n v="228755"/>
    <n v="210"/>
    <x v="1"/>
    <n v="19"/>
    <s v="U-Tula FF"/>
    <x v="9"/>
    <x v="9"/>
    <x v="0"/>
    <x v="0"/>
    <n v="3"/>
    <n v="0"/>
    <n v="-10.780761999999999"/>
  </r>
  <r>
    <n v="228756"/>
    <n v="210"/>
    <x v="1"/>
    <n v="19"/>
    <s v="U-Tula FF"/>
    <x v="9"/>
    <x v="9"/>
    <x v="0"/>
    <x v="1"/>
    <n v="3"/>
    <n v="85.693732999999995"/>
    <m/>
  </r>
  <r>
    <n v="228757"/>
    <n v="210"/>
    <x v="1"/>
    <n v="19"/>
    <s v="U-Tula FF"/>
    <x v="9"/>
    <x v="9"/>
    <x v="0"/>
    <x v="2"/>
    <n v="3"/>
    <n v="79.045514999999995"/>
    <m/>
  </r>
  <r>
    <n v="228758"/>
    <n v="210"/>
    <x v="1"/>
    <n v="19"/>
    <s v="U-Tula FF"/>
    <x v="9"/>
    <x v="9"/>
    <x v="0"/>
    <x v="3"/>
    <n v="3"/>
    <n v="0"/>
    <n v="-1.9108700000000001"/>
  </r>
  <r>
    <n v="228759"/>
    <n v="210"/>
    <x v="1"/>
    <n v="20"/>
    <s v="M-Tula FF"/>
    <x v="9"/>
    <x v="9"/>
    <x v="1"/>
    <x v="0"/>
    <n v="3"/>
    <n v="0"/>
    <n v="-38.449677000000001"/>
  </r>
  <r>
    <n v="228760"/>
    <n v="210"/>
    <x v="1"/>
    <n v="20"/>
    <s v="M-Tula FF"/>
    <x v="9"/>
    <x v="9"/>
    <x v="1"/>
    <x v="1"/>
    <n v="3"/>
    <n v="171.64289299999999"/>
    <m/>
  </r>
  <r>
    <n v="228761"/>
    <n v="210"/>
    <x v="1"/>
    <n v="20"/>
    <s v="M-Tula FF"/>
    <x v="9"/>
    <x v="9"/>
    <x v="1"/>
    <x v="2"/>
    <n v="3"/>
    <n v="158.10063199999999"/>
    <m/>
  </r>
  <r>
    <n v="228762"/>
    <n v="210"/>
    <x v="1"/>
    <n v="20"/>
    <s v="M-Tula FF"/>
    <x v="9"/>
    <x v="9"/>
    <x v="1"/>
    <x v="3"/>
    <n v="3"/>
    <n v="0"/>
    <n v="-3.582382"/>
  </r>
  <r>
    <n v="228763"/>
    <n v="210"/>
    <x v="1"/>
    <n v="21"/>
    <s v="U-MidPSFF"/>
    <x v="10"/>
    <x v="10"/>
    <x v="0"/>
    <x v="0"/>
    <n v="3"/>
    <n v="44.424487999999997"/>
    <m/>
  </r>
  <r>
    <n v="228764"/>
    <n v="210"/>
    <x v="1"/>
    <n v="21"/>
    <s v="U-MidPSFF"/>
    <x v="10"/>
    <x v="10"/>
    <x v="0"/>
    <x v="1"/>
    <n v="3"/>
    <n v="4561.2509810000001"/>
    <m/>
  </r>
  <r>
    <n v="228765"/>
    <n v="210"/>
    <x v="1"/>
    <n v="21"/>
    <s v="U-MidPSFF"/>
    <x v="10"/>
    <x v="10"/>
    <x v="0"/>
    <x v="2"/>
    <n v="3"/>
    <n v="7800.6224300000003"/>
    <m/>
  </r>
  <r>
    <n v="228766"/>
    <n v="210"/>
    <x v="1"/>
    <n v="21"/>
    <s v="U-MidPSFF"/>
    <x v="10"/>
    <x v="10"/>
    <x v="0"/>
    <x v="3"/>
    <n v="3"/>
    <n v="1598.4652470000001"/>
    <m/>
  </r>
  <r>
    <n v="228767"/>
    <n v="210"/>
    <x v="1"/>
    <n v="22"/>
    <s v="M-MidPSFF"/>
    <x v="10"/>
    <x v="10"/>
    <x v="1"/>
    <x v="0"/>
    <n v="3"/>
    <n v="202.47895800000001"/>
    <m/>
  </r>
  <r>
    <n v="228768"/>
    <n v="210"/>
    <x v="1"/>
    <n v="22"/>
    <s v="M-MidPSFF"/>
    <x v="10"/>
    <x v="10"/>
    <x v="1"/>
    <x v="1"/>
    <n v="3"/>
    <n v="8559.6440640000001"/>
    <m/>
  </r>
  <r>
    <n v="228769"/>
    <n v="210"/>
    <x v="1"/>
    <n v="22"/>
    <s v="M-MidPSFF"/>
    <x v="10"/>
    <x v="10"/>
    <x v="1"/>
    <x v="2"/>
    <n v="3"/>
    <n v="14637.153777"/>
    <m/>
  </r>
  <r>
    <n v="228770"/>
    <n v="210"/>
    <x v="1"/>
    <n v="22"/>
    <s v="M-MidPSFF"/>
    <x v="10"/>
    <x v="10"/>
    <x v="1"/>
    <x v="3"/>
    <n v="3"/>
    <n v="2998.8043250000001"/>
    <m/>
  </r>
  <r>
    <n v="228771"/>
    <n v="210"/>
    <x v="1"/>
    <n v="24"/>
    <s v="M-UWAc FF"/>
    <x v="11"/>
    <x v="11"/>
    <x v="1"/>
    <x v="0"/>
    <n v="3"/>
    <n v="436.369327"/>
    <m/>
  </r>
  <r>
    <n v="228772"/>
    <n v="210"/>
    <x v="1"/>
    <n v="24"/>
    <s v="M-UWAc FF"/>
    <x v="11"/>
    <x v="11"/>
    <x v="1"/>
    <x v="1"/>
    <n v="3"/>
    <n v="1021.032511"/>
    <m/>
  </r>
  <r>
    <n v="228773"/>
    <n v="210"/>
    <x v="1"/>
    <n v="24"/>
    <s v="M-UWAc FF"/>
    <x v="11"/>
    <x v="11"/>
    <x v="1"/>
    <x v="2"/>
    <n v="3"/>
    <n v="226.99173400000001"/>
    <m/>
  </r>
  <r>
    <n v="228774"/>
    <n v="210"/>
    <x v="1"/>
    <n v="24"/>
    <s v="M-UWAc FF"/>
    <x v="11"/>
    <x v="11"/>
    <x v="1"/>
    <x v="3"/>
    <n v="3"/>
    <n v="6.0003570000000002"/>
    <m/>
  </r>
  <r>
    <n v="228775"/>
    <n v="210"/>
    <x v="1"/>
    <n v="25"/>
    <s v="U-SPSd FF"/>
    <x v="12"/>
    <x v="12"/>
    <x v="0"/>
    <x v="0"/>
    <n v="3"/>
    <n v="199.04199299999999"/>
    <m/>
  </r>
  <r>
    <n v="228776"/>
    <n v="210"/>
    <x v="1"/>
    <n v="25"/>
    <s v="U-SPSd FF"/>
    <x v="12"/>
    <x v="12"/>
    <x v="0"/>
    <x v="1"/>
    <n v="3"/>
    <n v="3408.3085160000001"/>
    <m/>
  </r>
  <r>
    <n v="228777"/>
    <n v="210"/>
    <x v="1"/>
    <n v="25"/>
    <s v="U-SPSd FF"/>
    <x v="12"/>
    <x v="12"/>
    <x v="0"/>
    <x v="2"/>
    <n v="3"/>
    <n v="4288.7925969999997"/>
    <m/>
  </r>
  <r>
    <n v="228778"/>
    <n v="210"/>
    <x v="1"/>
    <n v="25"/>
    <s v="U-SPSd FF"/>
    <x v="12"/>
    <x v="12"/>
    <x v="0"/>
    <x v="3"/>
    <n v="3"/>
    <n v="437.736515"/>
    <m/>
  </r>
  <r>
    <n v="228779"/>
    <n v="210"/>
    <x v="1"/>
    <n v="26"/>
    <s v="M-SPSd FF"/>
    <x v="12"/>
    <x v="12"/>
    <x v="1"/>
    <x v="0"/>
    <n v="3"/>
    <n v="2341.8988180000001"/>
    <m/>
  </r>
  <r>
    <n v="228780"/>
    <n v="210"/>
    <x v="1"/>
    <n v="26"/>
    <s v="M-SPSd FF"/>
    <x v="12"/>
    <x v="12"/>
    <x v="1"/>
    <x v="1"/>
    <n v="3"/>
    <n v="20616.883374000001"/>
    <m/>
  </r>
  <r>
    <n v="228781"/>
    <n v="210"/>
    <x v="1"/>
    <n v="26"/>
    <s v="M-SPSd FF"/>
    <x v="12"/>
    <x v="12"/>
    <x v="1"/>
    <x v="2"/>
    <n v="3"/>
    <n v="25938.336985000002"/>
    <m/>
  </r>
  <r>
    <n v="228782"/>
    <n v="210"/>
    <x v="1"/>
    <n v="26"/>
    <s v="M-SPSd FF"/>
    <x v="12"/>
    <x v="12"/>
    <x v="1"/>
    <x v="3"/>
    <n v="3"/>
    <n v="2646.5678830000002"/>
    <m/>
  </r>
  <r>
    <n v="228783"/>
    <n v="210"/>
    <x v="1"/>
    <n v="27"/>
    <s v="U-SPS Fyr"/>
    <x v="13"/>
    <x v="13"/>
    <x v="0"/>
    <x v="0"/>
    <n v="3"/>
    <n v="0.47703699999999999"/>
    <m/>
  </r>
  <r>
    <n v="228784"/>
    <n v="210"/>
    <x v="1"/>
    <n v="27"/>
    <s v="U-SPS Fyr"/>
    <x v="13"/>
    <x v="13"/>
    <x v="0"/>
    <x v="1"/>
    <n v="3"/>
    <n v="2.9923350000000002"/>
    <m/>
  </r>
  <r>
    <n v="228785"/>
    <n v="210"/>
    <x v="1"/>
    <n v="27"/>
    <s v="U-SPS Fyr"/>
    <x v="13"/>
    <x v="13"/>
    <x v="0"/>
    <x v="2"/>
    <n v="3"/>
    <n v="2.3063199999999999"/>
    <m/>
  </r>
  <r>
    <n v="228786"/>
    <n v="210"/>
    <x v="1"/>
    <n v="27"/>
    <s v="U-SPS Fyr"/>
    <x v="13"/>
    <x v="13"/>
    <x v="0"/>
    <x v="3"/>
    <n v="3"/>
    <n v="68.567729"/>
    <m/>
  </r>
  <r>
    <n v="228787"/>
    <n v="210"/>
    <x v="1"/>
    <n v="28"/>
    <s v="M-SPS Fyr"/>
    <x v="13"/>
    <x v="13"/>
    <x v="1"/>
    <x v="0"/>
    <n v="3"/>
    <n v="8.4503769999999996"/>
    <m/>
  </r>
  <r>
    <n v="228788"/>
    <n v="210"/>
    <x v="1"/>
    <n v="28"/>
    <s v="M-SPS Fyr"/>
    <x v="13"/>
    <x v="13"/>
    <x v="1"/>
    <x v="1"/>
    <n v="3"/>
    <n v="66.654747999999998"/>
    <m/>
  </r>
  <r>
    <n v="228789"/>
    <n v="210"/>
    <x v="1"/>
    <n v="28"/>
    <s v="M-SPS Fyr"/>
    <x v="13"/>
    <x v="13"/>
    <x v="1"/>
    <x v="2"/>
    <n v="3"/>
    <n v="1851.383928"/>
    <m/>
  </r>
  <r>
    <n v="228790"/>
    <n v="210"/>
    <x v="1"/>
    <n v="28"/>
    <s v="M-SPS Fyr"/>
    <x v="13"/>
    <x v="13"/>
    <x v="1"/>
    <x v="3"/>
    <n v="3"/>
    <n v="141.95353600000001"/>
    <m/>
  </r>
  <r>
    <n v="228791"/>
    <n v="210"/>
    <x v="1"/>
    <n v="29"/>
    <s v="U-WhiteSp"/>
    <x v="14"/>
    <x v="14"/>
    <x v="0"/>
    <x v="0"/>
    <n v="3"/>
    <n v="145.827665"/>
    <m/>
  </r>
  <r>
    <n v="228792"/>
    <n v="210"/>
    <x v="1"/>
    <n v="29"/>
    <s v="U-WhiteSp"/>
    <x v="14"/>
    <x v="14"/>
    <x v="0"/>
    <x v="1"/>
    <n v="3"/>
    <n v="538.99882300000002"/>
    <m/>
  </r>
  <r>
    <n v="228793"/>
    <n v="210"/>
    <x v="1"/>
    <n v="29"/>
    <s v="U-WhiteSp"/>
    <x v="14"/>
    <x v="14"/>
    <x v="0"/>
    <x v="2"/>
    <n v="3"/>
    <n v="1666.9989800000001"/>
    <m/>
  </r>
  <r>
    <n v="228794"/>
    <n v="210"/>
    <x v="1"/>
    <n v="29"/>
    <s v="U-WhiteSp"/>
    <x v="14"/>
    <x v="14"/>
    <x v="0"/>
    <x v="3"/>
    <n v="3"/>
    <n v="35.000030000000002"/>
    <m/>
  </r>
  <r>
    <n v="228795"/>
    <n v="210"/>
    <x v="1"/>
    <n v="31"/>
    <s v="U-HdCl FF"/>
    <x v="15"/>
    <x v="15"/>
    <x v="0"/>
    <x v="0"/>
    <n v="3"/>
    <n v="841.74910499999999"/>
    <m/>
  </r>
  <r>
    <n v="228796"/>
    <n v="210"/>
    <x v="1"/>
    <n v="31"/>
    <s v="U-HdCl FF"/>
    <x v="15"/>
    <x v="15"/>
    <x v="0"/>
    <x v="1"/>
    <n v="3"/>
    <n v="17722.193018000002"/>
    <m/>
  </r>
  <r>
    <n v="228797"/>
    <n v="210"/>
    <x v="1"/>
    <n v="31"/>
    <s v="U-HdCl FF"/>
    <x v="15"/>
    <x v="15"/>
    <x v="0"/>
    <x v="2"/>
    <n v="3"/>
    <n v="4308.9042399999998"/>
    <m/>
  </r>
  <r>
    <n v="228798"/>
    <n v="210"/>
    <x v="1"/>
    <n v="31"/>
    <s v="U-HdCl FF"/>
    <x v="15"/>
    <x v="15"/>
    <x v="0"/>
    <x v="3"/>
    <n v="3"/>
    <n v="391.66400599999997"/>
    <m/>
  </r>
  <r>
    <n v="228799"/>
    <n v="210"/>
    <x v="1"/>
    <n v="32"/>
    <s v="M-HdCl FF"/>
    <x v="15"/>
    <x v="15"/>
    <x v="1"/>
    <x v="0"/>
    <n v="3"/>
    <n v="1457.969814"/>
    <m/>
  </r>
  <r>
    <n v="228800"/>
    <n v="210"/>
    <x v="1"/>
    <n v="32"/>
    <s v="M-HdCl FF"/>
    <x v="15"/>
    <x v="15"/>
    <x v="1"/>
    <x v="1"/>
    <n v="3"/>
    <n v="10539.430256"/>
    <m/>
  </r>
  <r>
    <n v="228801"/>
    <n v="210"/>
    <x v="1"/>
    <n v="32"/>
    <s v="M-HdCl FF"/>
    <x v="15"/>
    <x v="15"/>
    <x v="1"/>
    <x v="2"/>
    <n v="3"/>
    <n v="2562.7996069999999"/>
    <m/>
  </r>
  <r>
    <n v="228802"/>
    <n v="210"/>
    <x v="1"/>
    <n v="32"/>
    <s v="M-HdCl FF"/>
    <x v="15"/>
    <x v="15"/>
    <x v="1"/>
    <x v="3"/>
    <n v="3"/>
    <n v="232.41955400000001"/>
    <m/>
  </r>
  <r>
    <n v="228803"/>
    <n v="210"/>
    <x v="1"/>
    <n v="34"/>
    <s v="M-HdCl FY"/>
    <x v="16"/>
    <x v="16"/>
    <x v="1"/>
    <x v="0"/>
    <n v="3"/>
    <n v="35.311208999999998"/>
    <m/>
  </r>
  <r>
    <n v="228804"/>
    <n v="210"/>
    <x v="1"/>
    <n v="34"/>
    <s v="M-HdCl FY"/>
    <x v="16"/>
    <x v="16"/>
    <x v="1"/>
    <x v="1"/>
    <n v="3"/>
    <n v="110.13807"/>
    <m/>
  </r>
  <r>
    <n v="228805"/>
    <n v="210"/>
    <x v="1"/>
    <n v="34"/>
    <s v="M-HdCl FY"/>
    <x v="16"/>
    <x v="16"/>
    <x v="1"/>
    <x v="2"/>
    <n v="3"/>
    <n v="309.53641199999998"/>
    <m/>
  </r>
  <r>
    <n v="228806"/>
    <n v="210"/>
    <x v="1"/>
    <n v="34"/>
    <s v="M-HdCl FY"/>
    <x v="16"/>
    <x v="16"/>
    <x v="1"/>
    <x v="3"/>
    <n v="3"/>
    <n v="129.73397800000001"/>
    <m/>
  </r>
  <r>
    <n v="228807"/>
    <n v="210"/>
    <x v="1"/>
    <n v="35"/>
    <s v="U-SJDF FF"/>
    <x v="17"/>
    <x v="17"/>
    <x v="0"/>
    <x v="0"/>
    <n v="3"/>
    <n v="58.923819000000002"/>
    <m/>
  </r>
  <r>
    <n v="228808"/>
    <n v="210"/>
    <x v="1"/>
    <n v="35"/>
    <s v="U-SJDF FF"/>
    <x v="17"/>
    <x v="17"/>
    <x v="0"/>
    <x v="1"/>
    <n v="3"/>
    <n v="939.00516500000003"/>
    <m/>
  </r>
  <r>
    <n v="228809"/>
    <n v="210"/>
    <x v="1"/>
    <n v="35"/>
    <s v="U-SJDF FF"/>
    <x v="17"/>
    <x v="17"/>
    <x v="0"/>
    <x v="2"/>
    <n v="3"/>
    <n v="565.03408400000001"/>
    <m/>
  </r>
  <r>
    <n v="228810"/>
    <n v="210"/>
    <x v="1"/>
    <n v="35"/>
    <s v="U-SJDF FF"/>
    <x v="17"/>
    <x v="17"/>
    <x v="0"/>
    <x v="3"/>
    <n v="3"/>
    <n v="86.004046000000002"/>
    <m/>
  </r>
  <r>
    <n v="228811"/>
    <n v="210"/>
    <x v="1"/>
    <n v="36"/>
    <s v="M-SJDF FF"/>
    <x v="17"/>
    <x v="17"/>
    <x v="1"/>
    <x v="1"/>
    <n v="3"/>
    <n v="10.000638"/>
    <m/>
  </r>
  <r>
    <n v="228812"/>
    <n v="210"/>
    <x v="1"/>
    <n v="36"/>
    <s v="M-SJDF FF"/>
    <x v="17"/>
    <x v="17"/>
    <x v="1"/>
    <x v="2"/>
    <n v="3"/>
    <n v="5.9742150000000001"/>
    <m/>
  </r>
  <r>
    <n v="228813"/>
    <n v="210"/>
    <x v="1"/>
    <n v="36"/>
    <s v="M-SJDF FF"/>
    <x v="17"/>
    <x v="17"/>
    <x v="1"/>
    <x v="3"/>
    <n v="3"/>
    <n v="0.99909899999999996"/>
    <m/>
  </r>
  <r>
    <n v="228814"/>
    <n v="210"/>
    <x v="1"/>
    <n v="37"/>
    <s v="U-OR Tule"/>
    <x v="18"/>
    <x v="18"/>
    <x v="0"/>
    <x v="0"/>
    <n v="3"/>
    <n v="844.88263700000005"/>
    <m/>
  </r>
  <r>
    <n v="228815"/>
    <n v="210"/>
    <x v="1"/>
    <n v="37"/>
    <s v="U-OR Tule"/>
    <x v="18"/>
    <x v="18"/>
    <x v="0"/>
    <x v="1"/>
    <n v="3"/>
    <n v="6399.1388619999998"/>
    <m/>
  </r>
  <r>
    <n v="228816"/>
    <n v="210"/>
    <x v="1"/>
    <n v="37"/>
    <s v="U-OR Tule"/>
    <x v="18"/>
    <x v="18"/>
    <x v="0"/>
    <x v="2"/>
    <n v="3"/>
    <n v="7203.2012580000001"/>
    <m/>
  </r>
  <r>
    <n v="228817"/>
    <n v="210"/>
    <x v="1"/>
    <n v="37"/>
    <s v="U-OR Tule"/>
    <x v="18"/>
    <x v="18"/>
    <x v="0"/>
    <x v="3"/>
    <n v="3"/>
    <n v="75.006968999999998"/>
    <m/>
  </r>
  <r>
    <n v="228818"/>
    <n v="210"/>
    <x v="1"/>
    <n v="38"/>
    <s v="M-OR Tule"/>
    <x v="18"/>
    <x v="18"/>
    <x v="1"/>
    <x v="0"/>
    <n v="3"/>
    <n v="1989.8721230000001"/>
    <m/>
  </r>
  <r>
    <n v="228819"/>
    <n v="210"/>
    <x v="1"/>
    <n v="38"/>
    <s v="M-OR Tule"/>
    <x v="18"/>
    <x v="18"/>
    <x v="1"/>
    <x v="1"/>
    <n v="3"/>
    <n v="14935.480572"/>
    <m/>
  </r>
  <r>
    <n v="228820"/>
    <n v="210"/>
    <x v="1"/>
    <n v="38"/>
    <s v="M-OR Tule"/>
    <x v="18"/>
    <x v="18"/>
    <x v="1"/>
    <x v="2"/>
    <n v="3"/>
    <n v="382.96558499999998"/>
    <m/>
  </r>
  <r>
    <n v="228821"/>
    <n v="210"/>
    <x v="1"/>
    <n v="39"/>
    <s v="U-WA Tule"/>
    <x v="19"/>
    <x v="19"/>
    <x v="0"/>
    <x v="0"/>
    <n v="3"/>
    <n v="566.32325000000003"/>
    <m/>
  </r>
  <r>
    <n v="228822"/>
    <n v="210"/>
    <x v="1"/>
    <n v="39"/>
    <s v="U-WA Tule"/>
    <x v="19"/>
    <x v="19"/>
    <x v="0"/>
    <x v="1"/>
    <n v="3"/>
    <n v="5274.2541510000001"/>
    <m/>
  </r>
  <r>
    <n v="228823"/>
    <n v="210"/>
    <x v="1"/>
    <n v="39"/>
    <s v="U-WA Tule"/>
    <x v="19"/>
    <x v="19"/>
    <x v="0"/>
    <x v="2"/>
    <n v="3"/>
    <n v="12594.463752"/>
    <m/>
  </r>
  <r>
    <n v="228824"/>
    <n v="210"/>
    <x v="1"/>
    <n v="39"/>
    <s v="U-WA Tule"/>
    <x v="19"/>
    <x v="19"/>
    <x v="0"/>
    <x v="3"/>
    <n v="3"/>
    <n v="1638.852562"/>
    <m/>
  </r>
  <r>
    <n v="228825"/>
    <n v="210"/>
    <x v="1"/>
    <n v="40"/>
    <s v="M-WA Tule"/>
    <x v="19"/>
    <x v="19"/>
    <x v="1"/>
    <x v="0"/>
    <n v="3"/>
    <n v="1321.420916"/>
    <m/>
  </r>
  <r>
    <n v="228826"/>
    <n v="210"/>
    <x v="1"/>
    <n v="40"/>
    <s v="M-WA Tule"/>
    <x v="19"/>
    <x v="19"/>
    <x v="1"/>
    <x v="1"/>
    <n v="3"/>
    <n v="12307.264940999999"/>
    <m/>
  </r>
  <r>
    <n v="228827"/>
    <n v="210"/>
    <x v="1"/>
    <n v="40"/>
    <s v="M-WA Tule"/>
    <x v="19"/>
    <x v="19"/>
    <x v="1"/>
    <x v="2"/>
    <n v="3"/>
    <n v="661.89882499999999"/>
    <m/>
  </r>
  <r>
    <n v="228828"/>
    <n v="210"/>
    <x v="1"/>
    <n v="40"/>
    <s v="M-WA Tule"/>
    <x v="19"/>
    <x v="19"/>
    <x v="1"/>
    <x v="3"/>
    <n v="3"/>
    <n v="86.062648999999993"/>
    <m/>
  </r>
  <r>
    <n v="228829"/>
    <n v="210"/>
    <x v="1"/>
    <n v="41"/>
    <s v="U-LCRWild"/>
    <x v="20"/>
    <x v="20"/>
    <x v="0"/>
    <x v="0"/>
    <n v="3"/>
    <n v="435.23462000000001"/>
    <m/>
  </r>
  <r>
    <n v="228830"/>
    <n v="210"/>
    <x v="1"/>
    <n v="41"/>
    <s v="U-LCRWild"/>
    <x v="20"/>
    <x v="20"/>
    <x v="0"/>
    <x v="1"/>
    <n v="3"/>
    <n v="1649.1098830000001"/>
    <m/>
  </r>
  <r>
    <n v="228831"/>
    <n v="210"/>
    <x v="1"/>
    <n v="41"/>
    <s v="U-LCRWild"/>
    <x v="20"/>
    <x v="20"/>
    <x v="0"/>
    <x v="2"/>
    <n v="3"/>
    <n v="3625.8990090000002"/>
    <m/>
  </r>
  <r>
    <n v="228832"/>
    <n v="210"/>
    <x v="1"/>
    <n v="41"/>
    <s v="U-LCRWild"/>
    <x v="20"/>
    <x v="20"/>
    <x v="0"/>
    <x v="3"/>
    <n v="3"/>
    <n v="1665.669408"/>
    <m/>
  </r>
  <r>
    <n v="228833"/>
    <n v="210"/>
    <x v="1"/>
    <n v="42"/>
    <s v="M-LCRWild"/>
    <x v="20"/>
    <x v="20"/>
    <x v="1"/>
    <x v="0"/>
    <n v="3"/>
    <n v="10.754531999999999"/>
    <m/>
  </r>
  <r>
    <n v="228834"/>
    <n v="210"/>
    <x v="1"/>
    <n v="42"/>
    <s v="M-LCRWild"/>
    <x v="20"/>
    <x v="20"/>
    <x v="1"/>
    <x v="1"/>
    <n v="3"/>
    <n v="50.905213000000003"/>
    <m/>
  </r>
  <r>
    <n v="228835"/>
    <n v="210"/>
    <x v="1"/>
    <n v="42"/>
    <s v="M-LCRWild"/>
    <x v="20"/>
    <x v="20"/>
    <x v="1"/>
    <x v="2"/>
    <n v="3"/>
    <n v="73.685271999999998"/>
    <m/>
  </r>
  <r>
    <n v="228836"/>
    <n v="210"/>
    <x v="1"/>
    <n v="42"/>
    <s v="M-LCRWild"/>
    <x v="20"/>
    <x v="20"/>
    <x v="1"/>
    <x v="3"/>
    <n v="3"/>
    <n v="34.115493000000001"/>
    <m/>
  </r>
  <r>
    <n v="228837"/>
    <n v="210"/>
    <x v="1"/>
    <n v="43"/>
    <s v="U-BPHTule"/>
    <x v="21"/>
    <x v="21"/>
    <x v="0"/>
    <x v="0"/>
    <n v="3"/>
    <n v="337.80816600000003"/>
    <m/>
  </r>
  <r>
    <n v="228838"/>
    <n v="210"/>
    <x v="1"/>
    <n v="43"/>
    <s v="U-BPHTule"/>
    <x v="21"/>
    <x v="21"/>
    <x v="0"/>
    <x v="1"/>
    <n v="3"/>
    <n v="4680.6567089999999"/>
    <m/>
  </r>
  <r>
    <n v="228839"/>
    <n v="210"/>
    <x v="1"/>
    <n v="43"/>
    <s v="U-BPHTule"/>
    <x v="21"/>
    <x v="21"/>
    <x v="0"/>
    <x v="2"/>
    <n v="3"/>
    <n v="75.121735000000001"/>
    <m/>
  </r>
  <r>
    <n v="228840"/>
    <n v="210"/>
    <x v="1"/>
    <n v="43"/>
    <s v="U-BPHTule"/>
    <x v="21"/>
    <x v="21"/>
    <x v="0"/>
    <x v="3"/>
    <n v="3"/>
    <n v="47.995297999999998"/>
    <m/>
  </r>
  <r>
    <n v="228841"/>
    <n v="210"/>
    <x v="1"/>
    <n v="44"/>
    <s v="M-BPHTule"/>
    <x v="21"/>
    <x v="21"/>
    <x v="1"/>
    <x v="0"/>
    <n v="3"/>
    <n v="6401.2781889999997"/>
    <m/>
  </r>
  <r>
    <n v="228842"/>
    <n v="210"/>
    <x v="1"/>
    <n v="44"/>
    <s v="M-BPHTule"/>
    <x v="21"/>
    <x v="21"/>
    <x v="1"/>
    <x v="1"/>
    <n v="3"/>
    <n v="73367.647830000002"/>
    <m/>
  </r>
  <r>
    <n v="228843"/>
    <n v="210"/>
    <x v="1"/>
    <n v="44"/>
    <s v="M-BPHTule"/>
    <x v="21"/>
    <x v="21"/>
    <x v="1"/>
    <x v="2"/>
    <n v="3"/>
    <n v="1426.105049"/>
    <m/>
  </r>
  <r>
    <n v="228844"/>
    <n v="210"/>
    <x v="1"/>
    <n v="44"/>
    <s v="M-BPHTule"/>
    <x v="21"/>
    <x v="21"/>
    <x v="1"/>
    <x v="3"/>
    <n v="3"/>
    <n v="2.0055019999999999"/>
    <m/>
  </r>
  <r>
    <n v="228845"/>
    <n v="210"/>
    <x v="1"/>
    <n v="45"/>
    <s v="U-UpCR Su"/>
    <x v="22"/>
    <x v="22"/>
    <x v="0"/>
    <x v="0"/>
    <n v="2"/>
    <n v="34.831645000000002"/>
    <m/>
  </r>
  <r>
    <n v="228846"/>
    <n v="210"/>
    <x v="1"/>
    <n v="45"/>
    <s v="U-UpCR Su"/>
    <x v="22"/>
    <x v="22"/>
    <x v="0"/>
    <x v="0"/>
    <n v="3"/>
    <n v="1590.5615600000001"/>
    <m/>
  </r>
  <r>
    <n v="228847"/>
    <n v="210"/>
    <x v="1"/>
    <n v="45"/>
    <s v="U-UpCR Su"/>
    <x v="22"/>
    <x v="22"/>
    <x v="0"/>
    <x v="1"/>
    <n v="2"/>
    <n v="5312.8751650000004"/>
    <m/>
  </r>
  <r>
    <n v="228848"/>
    <n v="210"/>
    <x v="1"/>
    <n v="45"/>
    <s v="U-UpCR Su"/>
    <x v="22"/>
    <x v="22"/>
    <x v="0"/>
    <x v="1"/>
    <n v="3"/>
    <n v="5334.5977670000002"/>
    <m/>
  </r>
  <r>
    <n v="228850"/>
    <n v="210"/>
    <x v="1"/>
    <n v="45"/>
    <s v="U-UpCR Su"/>
    <x v="22"/>
    <x v="22"/>
    <x v="0"/>
    <x v="2"/>
    <n v="3"/>
    <n v="9515.2509420000006"/>
    <m/>
  </r>
  <r>
    <n v="228849"/>
    <n v="210"/>
    <x v="1"/>
    <n v="45"/>
    <s v="U-UpCR Su"/>
    <x v="22"/>
    <x v="22"/>
    <x v="0"/>
    <x v="2"/>
    <n v="2"/>
    <n v="9727.6793830000006"/>
    <m/>
  </r>
  <r>
    <n v="228851"/>
    <n v="210"/>
    <x v="1"/>
    <n v="45"/>
    <s v="U-UpCR Su"/>
    <x v="22"/>
    <x v="22"/>
    <x v="0"/>
    <x v="3"/>
    <n v="2"/>
    <n v="7155.3924189999998"/>
    <m/>
  </r>
  <r>
    <n v="228852"/>
    <n v="210"/>
    <x v="1"/>
    <n v="45"/>
    <s v="U-UpCR Su"/>
    <x v="22"/>
    <x v="22"/>
    <x v="0"/>
    <x v="3"/>
    <n v="3"/>
    <n v="7620.8182459999998"/>
    <m/>
  </r>
  <r>
    <n v="228853"/>
    <n v="210"/>
    <x v="1"/>
    <n v="46"/>
    <s v="M-UpCR Su"/>
    <x v="22"/>
    <x v="22"/>
    <x v="1"/>
    <x v="0"/>
    <n v="2"/>
    <n v="6.9898889999999998"/>
    <m/>
  </r>
  <r>
    <n v="228854"/>
    <n v="210"/>
    <x v="1"/>
    <n v="46"/>
    <s v="M-UpCR Su"/>
    <x v="22"/>
    <x v="22"/>
    <x v="1"/>
    <x v="0"/>
    <n v="3"/>
    <n v="319.188154"/>
    <m/>
  </r>
  <r>
    <n v="228855"/>
    <n v="210"/>
    <x v="1"/>
    <n v="46"/>
    <s v="M-UpCR Su"/>
    <x v="22"/>
    <x v="22"/>
    <x v="1"/>
    <x v="1"/>
    <n v="2"/>
    <n v="1088.2984510000001"/>
    <m/>
  </r>
  <r>
    <n v="228856"/>
    <n v="210"/>
    <x v="1"/>
    <n v="46"/>
    <s v="M-UpCR Su"/>
    <x v="22"/>
    <x v="22"/>
    <x v="1"/>
    <x v="1"/>
    <n v="3"/>
    <n v="1092.2621819999999"/>
    <m/>
  </r>
  <r>
    <n v="228858"/>
    <n v="210"/>
    <x v="1"/>
    <n v="46"/>
    <s v="M-UpCR Su"/>
    <x v="22"/>
    <x v="22"/>
    <x v="1"/>
    <x v="2"/>
    <n v="3"/>
    <n v="1947.868399"/>
    <m/>
  </r>
  <r>
    <n v="228857"/>
    <n v="210"/>
    <x v="1"/>
    <n v="46"/>
    <s v="M-UpCR Su"/>
    <x v="22"/>
    <x v="22"/>
    <x v="1"/>
    <x v="2"/>
    <n v="2"/>
    <n v="1991.354656"/>
    <m/>
  </r>
  <r>
    <n v="228859"/>
    <n v="210"/>
    <x v="1"/>
    <n v="46"/>
    <s v="M-UpCR Su"/>
    <x v="22"/>
    <x v="22"/>
    <x v="1"/>
    <x v="3"/>
    <n v="2"/>
    <n v="1467.2755910000001"/>
    <m/>
  </r>
  <r>
    <n v="228860"/>
    <n v="210"/>
    <x v="1"/>
    <n v="46"/>
    <s v="M-UpCR Su"/>
    <x v="22"/>
    <x v="22"/>
    <x v="1"/>
    <x v="3"/>
    <n v="3"/>
    <n v="1562.7152140000001"/>
    <m/>
  </r>
  <r>
    <n v="228861"/>
    <n v="210"/>
    <x v="1"/>
    <n v="47"/>
    <s v="U-UpCR Br"/>
    <x v="23"/>
    <x v="23"/>
    <x v="0"/>
    <x v="0"/>
    <n v="3"/>
    <n v="27399.911093999999"/>
    <m/>
  </r>
  <r>
    <n v="228862"/>
    <n v="210"/>
    <x v="1"/>
    <n v="47"/>
    <s v="U-UpCR Br"/>
    <x v="23"/>
    <x v="23"/>
    <x v="0"/>
    <x v="1"/>
    <n v="3"/>
    <n v="114018.4681"/>
    <m/>
  </r>
  <r>
    <n v="228863"/>
    <n v="210"/>
    <x v="1"/>
    <n v="47"/>
    <s v="U-UpCR Br"/>
    <x v="23"/>
    <x v="23"/>
    <x v="0"/>
    <x v="2"/>
    <n v="3"/>
    <n v="84834.979831999997"/>
    <m/>
  </r>
  <r>
    <n v="228864"/>
    <n v="210"/>
    <x v="1"/>
    <n v="47"/>
    <s v="U-UpCR Br"/>
    <x v="23"/>
    <x v="23"/>
    <x v="0"/>
    <x v="3"/>
    <n v="3"/>
    <n v="51032.516291"/>
    <m/>
  </r>
  <r>
    <n v="228865"/>
    <n v="210"/>
    <x v="1"/>
    <n v="48"/>
    <s v="M-UpCR Br"/>
    <x v="23"/>
    <x v="23"/>
    <x v="1"/>
    <x v="0"/>
    <n v="3"/>
    <n v="3044.4908540000001"/>
    <m/>
  </r>
  <r>
    <n v="228866"/>
    <n v="210"/>
    <x v="1"/>
    <n v="48"/>
    <s v="M-UpCR Br"/>
    <x v="23"/>
    <x v="23"/>
    <x v="1"/>
    <x v="1"/>
    <n v="3"/>
    <n v="12668.509178"/>
    <m/>
  </r>
  <r>
    <n v="228867"/>
    <n v="210"/>
    <x v="1"/>
    <n v="48"/>
    <s v="M-UpCR Br"/>
    <x v="23"/>
    <x v="23"/>
    <x v="1"/>
    <x v="2"/>
    <n v="3"/>
    <n v="9426.9233320000003"/>
    <m/>
  </r>
  <r>
    <n v="228868"/>
    <n v="210"/>
    <x v="1"/>
    <n v="48"/>
    <s v="M-UpCR Br"/>
    <x v="23"/>
    <x v="23"/>
    <x v="1"/>
    <x v="3"/>
    <n v="3"/>
    <n v="1579.280491"/>
    <m/>
  </r>
  <r>
    <n v="228869"/>
    <n v="210"/>
    <x v="1"/>
    <n v="49"/>
    <s v="U-Cowl Sp"/>
    <x v="24"/>
    <x v="24"/>
    <x v="0"/>
    <x v="1"/>
    <n v="1"/>
    <n v="37.859613000000003"/>
    <m/>
  </r>
  <r>
    <n v="228870"/>
    <n v="210"/>
    <x v="1"/>
    <n v="49"/>
    <s v="U-Cowl Sp"/>
    <x v="24"/>
    <x v="24"/>
    <x v="0"/>
    <x v="1"/>
    <n v="4"/>
    <n v="37.876922999999998"/>
    <m/>
  </r>
  <r>
    <n v="228872"/>
    <n v="210"/>
    <x v="1"/>
    <n v="49"/>
    <s v="U-Cowl Sp"/>
    <x v="24"/>
    <x v="24"/>
    <x v="0"/>
    <x v="2"/>
    <n v="4"/>
    <n v="159.331706"/>
    <m/>
  </r>
  <r>
    <n v="228871"/>
    <n v="210"/>
    <x v="1"/>
    <n v="49"/>
    <s v="U-Cowl Sp"/>
    <x v="24"/>
    <x v="24"/>
    <x v="0"/>
    <x v="2"/>
    <n v="1"/>
    <n v="161.80802800000001"/>
    <m/>
  </r>
  <r>
    <n v="228874"/>
    <n v="210"/>
    <x v="1"/>
    <n v="49"/>
    <s v="U-Cowl Sp"/>
    <x v="24"/>
    <x v="24"/>
    <x v="0"/>
    <x v="3"/>
    <n v="3"/>
    <n v="5.4854060000000002"/>
    <m/>
  </r>
  <r>
    <n v="228875"/>
    <n v="210"/>
    <x v="1"/>
    <n v="49"/>
    <s v="U-Cowl Sp"/>
    <x v="24"/>
    <x v="24"/>
    <x v="0"/>
    <x v="3"/>
    <n v="4"/>
    <n v="114.63651400000001"/>
    <m/>
  </r>
  <r>
    <n v="228873"/>
    <n v="210"/>
    <x v="1"/>
    <n v="49"/>
    <s v="U-Cowl Sp"/>
    <x v="24"/>
    <x v="24"/>
    <x v="0"/>
    <x v="3"/>
    <n v="1"/>
    <n v="160.97374300000001"/>
    <m/>
  </r>
  <r>
    <n v="228876"/>
    <n v="210"/>
    <x v="1"/>
    <n v="50"/>
    <s v="M-Cowl Sp"/>
    <x v="24"/>
    <x v="24"/>
    <x v="1"/>
    <x v="1"/>
    <n v="1"/>
    <n v="721.16456500000004"/>
    <m/>
  </r>
  <r>
    <n v="228877"/>
    <n v="210"/>
    <x v="1"/>
    <n v="50"/>
    <s v="M-Cowl Sp"/>
    <x v="24"/>
    <x v="24"/>
    <x v="1"/>
    <x v="1"/>
    <n v="4"/>
    <n v="721.49429899999996"/>
    <m/>
  </r>
  <r>
    <n v="228879"/>
    <n v="210"/>
    <x v="1"/>
    <n v="50"/>
    <s v="M-Cowl Sp"/>
    <x v="24"/>
    <x v="24"/>
    <x v="1"/>
    <x v="2"/>
    <n v="4"/>
    <n v="3033.350492"/>
    <m/>
  </r>
  <r>
    <n v="228878"/>
    <n v="210"/>
    <x v="1"/>
    <n v="50"/>
    <s v="M-Cowl Sp"/>
    <x v="24"/>
    <x v="24"/>
    <x v="1"/>
    <x v="2"/>
    <n v="1"/>
    <n v="3086.3788020000002"/>
    <m/>
  </r>
  <r>
    <n v="228881"/>
    <n v="210"/>
    <x v="1"/>
    <n v="50"/>
    <s v="M-Cowl Sp"/>
    <x v="24"/>
    <x v="24"/>
    <x v="1"/>
    <x v="3"/>
    <n v="3"/>
    <n v="109.382716"/>
    <m/>
  </r>
  <r>
    <n v="228882"/>
    <n v="210"/>
    <x v="1"/>
    <n v="50"/>
    <s v="M-Cowl Sp"/>
    <x v="24"/>
    <x v="24"/>
    <x v="1"/>
    <x v="3"/>
    <n v="4"/>
    <n v="2186.614039"/>
    <m/>
  </r>
  <r>
    <n v="228880"/>
    <n v="210"/>
    <x v="1"/>
    <n v="50"/>
    <s v="M-Cowl Sp"/>
    <x v="24"/>
    <x v="24"/>
    <x v="1"/>
    <x v="3"/>
    <n v="1"/>
    <n v="3209.925561"/>
    <m/>
  </r>
  <r>
    <n v="228883"/>
    <n v="210"/>
    <x v="1"/>
    <n v="51"/>
    <s v="U-Will Sp"/>
    <x v="25"/>
    <x v="25"/>
    <x v="0"/>
    <x v="1"/>
    <n v="1"/>
    <n v="23.997433999999998"/>
    <m/>
  </r>
  <r>
    <n v="228884"/>
    <n v="210"/>
    <x v="1"/>
    <n v="51"/>
    <s v="U-Will Sp"/>
    <x v="25"/>
    <x v="25"/>
    <x v="0"/>
    <x v="1"/>
    <n v="4"/>
    <n v="42.183498999999998"/>
    <m/>
  </r>
  <r>
    <n v="228886"/>
    <n v="210"/>
    <x v="1"/>
    <n v="51"/>
    <s v="U-Will Sp"/>
    <x v="25"/>
    <x v="25"/>
    <x v="0"/>
    <x v="2"/>
    <n v="4"/>
    <n v="1830.939149"/>
    <m/>
  </r>
  <r>
    <n v="228885"/>
    <n v="210"/>
    <x v="1"/>
    <n v="51"/>
    <s v="U-Will Sp"/>
    <x v="25"/>
    <x v="25"/>
    <x v="0"/>
    <x v="2"/>
    <n v="1"/>
    <n v="3299.2863349999998"/>
    <m/>
  </r>
  <r>
    <n v="228888"/>
    <n v="210"/>
    <x v="1"/>
    <n v="51"/>
    <s v="U-Will Sp"/>
    <x v="25"/>
    <x v="25"/>
    <x v="0"/>
    <x v="3"/>
    <n v="3"/>
    <n v="38.062393999999998"/>
    <m/>
  </r>
  <r>
    <n v="228887"/>
    <n v="210"/>
    <x v="1"/>
    <n v="51"/>
    <s v="U-Will Sp"/>
    <x v="25"/>
    <x v="25"/>
    <x v="0"/>
    <x v="3"/>
    <n v="1"/>
    <n v="1500.2039709999999"/>
    <m/>
  </r>
  <r>
    <n v="228889"/>
    <n v="210"/>
    <x v="1"/>
    <n v="51"/>
    <s v="U-Will Sp"/>
    <x v="25"/>
    <x v="25"/>
    <x v="0"/>
    <x v="3"/>
    <n v="4"/>
    <n v="3069.9081420000002"/>
    <m/>
  </r>
  <r>
    <n v="228890"/>
    <n v="210"/>
    <x v="1"/>
    <n v="52"/>
    <s v="M-Will Sp"/>
    <x v="25"/>
    <x v="25"/>
    <x v="1"/>
    <x v="1"/>
    <n v="1"/>
    <n v="213.01033100000001"/>
    <m/>
  </r>
  <r>
    <n v="228891"/>
    <n v="210"/>
    <x v="1"/>
    <n v="52"/>
    <s v="M-Will Sp"/>
    <x v="25"/>
    <x v="25"/>
    <x v="1"/>
    <x v="1"/>
    <n v="4"/>
    <n v="379.75931100000003"/>
    <m/>
  </r>
  <r>
    <n v="228893"/>
    <n v="210"/>
    <x v="1"/>
    <n v="52"/>
    <s v="M-Will Sp"/>
    <x v="25"/>
    <x v="25"/>
    <x v="1"/>
    <x v="2"/>
    <n v="4"/>
    <n v="16249.80935"/>
    <m/>
  </r>
  <r>
    <n v="228892"/>
    <n v="210"/>
    <x v="1"/>
    <n v="52"/>
    <s v="M-Will Sp"/>
    <x v="25"/>
    <x v="25"/>
    <x v="1"/>
    <x v="2"/>
    <n v="1"/>
    <n v="29697.228692000001"/>
    <m/>
  </r>
  <r>
    <n v="228895"/>
    <n v="210"/>
    <x v="1"/>
    <n v="52"/>
    <s v="M-Will Sp"/>
    <x v="25"/>
    <x v="25"/>
    <x v="1"/>
    <x v="3"/>
    <n v="3"/>
    <n v="133.79600300000001"/>
    <m/>
  </r>
  <r>
    <n v="228894"/>
    <n v="210"/>
    <x v="1"/>
    <n v="52"/>
    <s v="M-Will Sp"/>
    <x v="25"/>
    <x v="25"/>
    <x v="1"/>
    <x v="3"/>
    <n v="1"/>
    <n v="5273.4805720000004"/>
    <m/>
  </r>
  <r>
    <n v="228896"/>
    <n v="210"/>
    <x v="1"/>
    <n v="52"/>
    <s v="M-Will Sp"/>
    <x v="25"/>
    <x v="25"/>
    <x v="1"/>
    <x v="3"/>
    <n v="4"/>
    <n v="27632.571076"/>
    <m/>
  </r>
  <r>
    <n v="228897"/>
    <n v="210"/>
    <x v="1"/>
    <n v="53"/>
    <s v="U-Snake F"/>
    <x v="26"/>
    <x v="26"/>
    <x v="0"/>
    <x v="0"/>
    <n v="3"/>
    <n v="127.066518"/>
    <m/>
  </r>
  <r>
    <n v="228898"/>
    <n v="210"/>
    <x v="1"/>
    <n v="53"/>
    <s v="U-Snake F"/>
    <x v="26"/>
    <x v="26"/>
    <x v="0"/>
    <x v="1"/>
    <n v="3"/>
    <n v="254.584588"/>
    <m/>
  </r>
  <r>
    <n v="228899"/>
    <n v="210"/>
    <x v="1"/>
    <n v="53"/>
    <s v="U-Snake F"/>
    <x v="26"/>
    <x v="26"/>
    <x v="0"/>
    <x v="2"/>
    <n v="3"/>
    <n v="426.64151399999997"/>
    <m/>
  </r>
  <r>
    <n v="228900"/>
    <n v="210"/>
    <x v="1"/>
    <n v="53"/>
    <s v="U-Snake F"/>
    <x v="26"/>
    <x v="26"/>
    <x v="0"/>
    <x v="3"/>
    <n v="3"/>
    <n v="130.51077699999999"/>
    <m/>
  </r>
  <r>
    <n v="228901"/>
    <n v="210"/>
    <x v="1"/>
    <n v="54"/>
    <s v="M-Snake F"/>
    <x v="26"/>
    <x v="26"/>
    <x v="1"/>
    <x v="0"/>
    <n v="3"/>
    <n v="216.36379500000001"/>
    <m/>
  </r>
  <r>
    <n v="228902"/>
    <n v="210"/>
    <x v="1"/>
    <n v="54"/>
    <s v="M-Snake F"/>
    <x v="26"/>
    <x v="26"/>
    <x v="1"/>
    <x v="1"/>
    <n v="3"/>
    <n v="433.45174200000002"/>
    <m/>
  </r>
  <r>
    <n v="228903"/>
    <n v="210"/>
    <x v="1"/>
    <n v="54"/>
    <s v="M-Snake F"/>
    <x v="26"/>
    <x v="26"/>
    <x v="1"/>
    <x v="2"/>
    <n v="3"/>
    <n v="726.47716400000002"/>
    <m/>
  </r>
  <r>
    <n v="228904"/>
    <n v="210"/>
    <x v="1"/>
    <n v="54"/>
    <s v="M-Snake F"/>
    <x v="26"/>
    <x v="26"/>
    <x v="1"/>
    <x v="3"/>
    <n v="3"/>
    <n v="220.965329"/>
    <m/>
  </r>
  <r>
    <n v="228905"/>
    <n v="210"/>
    <x v="1"/>
    <n v="55"/>
    <s v="U-OR No F"/>
    <x v="27"/>
    <x v="27"/>
    <x v="0"/>
    <x v="0"/>
    <n v="3"/>
    <n v="18277.076369999999"/>
    <m/>
  </r>
  <r>
    <n v="228906"/>
    <n v="210"/>
    <x v="1"/>
    <n v="55"/>
    <s v="U-OR No F"/>
    <x v="27"/>
    <x v="27"/>
    <x v="0"/>
    <x v="1"/>
    <n v="3"/>
    <n v="4233.6750110000003"/>
    <m/>
  </r>
  <r>
    <n v="228907"/>
    <n v="210"/>
    <x v="1"/>
    <n v="55"/>
    <s v="U-OR No F"/>
    <x v="27"/>
    <x v="27"/>
    <x v="0"/>
    <x v="2"/>
    <n v="3"/>
    <n v="14296.735682"/>
    <m/>
  </r>
  <r>
    <n v="228908"/>
    <n v="210"/>
    <x v="1"/>
    <n v="55"/>
    <s v="U-OR No F"/>
    <x v="27"/>
    <x v="27"/>
    <x v="0"/>
    <x v="3"/>
    <n v="3"/>
    <n v="27065.614684"/>
    <m/>
  </r>
  <r>
    <n v="228909"/>
    <n v="210"/>
    <x v="1"/>
    <n v="56"/>
    <s v="M-OR No F"/>
    <x v="27"/>
    <x v="27"/>
    <x v="1"/>
    <x v="0"/>
    <n v="3"/>
    <n v="360.08926400000001"/>
    <m/>
  </r>
  <r>
    <n v="228910"/>
    <n v="210"/>
    <x v="1"/>
    <n v="56"/>
    <s v="M-OR No F"/>
    <x v="27"/>
    <x v="27"/>
    <x v="1"/>
    <x v="1"/>
    <n v="3"/>
    <n v="84.426399000000004"/>
    <m/>
  </r>
  <r>
    <n v="228911"/>
    <n v="210"/>
    <x v="1"/>
    <n v="56"/>
    <s v="M-OR No F"/>
    <x v="27"/>
    <x v="27"/>
    <x v="1"/>
    <x v="2"/>
    <n v="3"/>
    <n v="286.92300399999999"/>
    <m/>
  </r>
  <r>
    <n v="228912"/>
    <n v="210"/>
    <x v="1"/>
    <n v="56"/>
    <s v="M-OR No F"/>
    <x v="27"/>
    <x v="27"/>
    <x v="1"/>
    <x v="3"/>
    <n v="3"/>
    <n v="544.50210100000004"/>
    <m/>
  </r>
  <r>
    <n v="228913"/>
    <n v="210"/>
    <x v="1"/>
    <n v="57"/>
    <s v="U-WCVI Tl"/>
    <x v="28"/>
    <x v="28"/>
    <x v="0"/>
    <x v="0"/>
    <n v="3"/>
    <n v="8581.8831840000003"/>
    <m/>
  </r>
  <r>
    <n v="228914"/>
    <n v="210"/>
    <x v="1"/>
    <n v="57"/>
    <s v="U-WCVI Tl"/>
    <x v="28"/>
    <x v="28"/>
    <x v="0"/>
    <x v="1"/>
    <n v="3"/>
    <n v="42820.792702999999"/>
    <m/>
  </r>
  <r>
    <n v="228915"/>
    <n v="210"/>
    <x v="1"/>
    <n v="57"/>
    <s v="U-WCVI Tl"/>
    <x v="28"/>
    <x v="28"/>
    <x v="0"/>
    <x v="2"/>
    <n v="3"/>
    <n v="22991.066389"/>
    <m/>
  </r>
  <r>
    <n v="228916"/>
    <n v="210"/>
    <x v="1"/>
    <n v="57"/>
    <s v="U-WCVI Tl"/>
    <x v="28"/>
    <x v="28"/>
    <x v="0"/>
    <x v="3"/>
    <n v="3"/>
    <n v="29313.787713999998"/>
    <m/>
  </r>
  <r>
    <n v="228917"/>
    <n v="210"/>
    <x v="1"/>
    <n v="58"/>
    <s v="M-WCVI Tl"/>
    <x v="28"/>
    <x v="28"/>
    <x v="1"/>
    <x v="0"/>
    <n v="3"/>
    <n v="172.51237399999999"/>
    <m/>
  </r>
  <r>
    <n v="228918"/>
    <n v="210"/>
    <x v="1"/>
    <n v="58"/>
    <s v="M-WCVI Tl"/>
    <x v="28"/>
    <x v="28"/>
    <x v="1"/>
    <x v="1"/>
    <n v="3"/>
    <n v="872.25892399999998"/>
    <m/>
  </r>
  <r>
    <n v="228919"/>
    <n v="210"/>
    <x v="1"/>
    <n v="58"/>
    <s v="M-WCVI Tl"/>
    <x v="28"/>
    <x v="28"/>
    <x v="1"/>
    <x v="2"/>
    <n v="3"/>
    <n v="467.14974000000001"/>
    <m/>
  </r>
  <r>
    <n v="228920"/>
    <n v="210"/>
    <x v="1"/>
    <n v="58"/>
    <s v="M-WCVI Tl"/>
    <x v="28"/>
    <x v="28"/>
    <x v="1"/>
    <x v="3"/>
    <n v="3"/>
    <n v="310.945852"/>
    <m/>
  </r>
  <r>
    <n v="228921"/>
    <n v="210"/>
    <x v="1"/>
    <n v="59"/>
    <s v="U-FrasRLt"/>
    <x v="29"/>
    <x v="29"/>
    <x v="0"/>
    <x v="0"/>
    <n v="3"/>
    <n v="14931.402749999999"/>
    <m/>
  </r>
  <r>
    <n v="228922"/>
    <n v="210"/>
    <x v="1"/>
    <n v="59"/>
    <s v="U-FrasRLt"/>
    <x v="29"/>
    <x v="29"/>
    <x v="0"/>
    <x v="1"/>
    <n v="3"/>
    <n v="64316.217042999997"/>
    <m/>
  </r>
  <r>
    <n v="228923"/>
    <n v="210"/>
    <x v="1"/>
    <n v="59"/>
    <s v="U-FrasRLt"/>
    <x v="29"/>
    <x v="29"/>
    <x v="0"/>
    <x v="2"/>
    <n v="3"/>
    <n v="18700.771694999999"/>
    <m/>
  </r>
  <r>
    <n v="228924"/>
    <n v="210"/>
    <x v="1"/>
    <n v="59"/>
    <s v="U-FrasRLt"/>
    <x v="29"/>
    <x v="29"/>
    <x v="0"/>
    <x v="3"/>
    <n v="3"/>
    <n v="3259.7806139999998"/>
    <m/>
  </r>
  <r>
    <n v="228925"/>
    <n v="210"/>
    <x v="1"/>
    <n v="60"/>
    <s v="M-FrasRLt"/>
    <x v="29"/>
    <x v="29"/>
    <x v="1"/>
    <x v="0"/>
    <n v="3"/>
    <n v="317.13649299999997"/>
    <m/>
  </r>
  <r>
    <n v="228926"/>
    <n v="210"/>
    <x v="1"/>
    <n v="60"/>
    <s v="M-FrasRLt"/>
    <x v="29"/>
    <x v="29"/>
    <x v="1"/>
    <x v="1"/>
    <n v="3"/>
    <n v="1313.4006670000001"/>
    <m/>
  </r>
  <r>
    <n v="228927"/>
    <n v="210"/>
    <x v="1"/>
    <n v="60"/>
    <s v="M-FrasRLt"/>
    <x v="29"/>
    <x v="29"/>
    <x v="1"/>
    <x v="2"/>
    <n v="3"/>
    <n v="383.09800999999999"/>
    <m/>
  </r>
  <r>
    <n v="228928"/>
    <n v="210"/>
    <x v="1"/>
    <n v="60"/>
    <s v="M-FrasRLt"/>
    <x v="29"/>
    <x v="29"/>
    <x v="1"/>
    <x v="3"/>
    <n v="3"/>
    <n v="67.086224000000001"/>
    <m/>
  </r>
  <r>
    <n v="228929"/>
    <n v="210"/>
    <x v="1"/>
    <n v="61"/>
    <s v="U-FrasREr"/>
    <x v="30"/>
    <x v="30"/>
    <x v="0"/>
    <x v="0"/>
    <n v="3"/>
    <n v="8551.3548950000004"/>
    <m/>
  </r>
  <r>
    <n v="228930"/>
    <n v="210"/>
    <x v="1"/>
    <n v="61"/>
    <s v="U-FrasREr"/>
    <x v="30"/>
    <x v="30"/>
    <x v="0"/>
    <x v="1"/>
    <n v="3"/>
    <n v="48325.035046999998"/>
    <m/>
  </r>
  <r>
    <n v="228931"/>
    <n v="210"/>
    <x v="1"/>
    <n v="61"/>
    <s v="U-FrasREr"/>
    <x v="30"/>
    <x v="30"/>
    <x v="0"/>
    <x v="2"/>
    <n v="3"/>
    <n v="62548.375888000002"/>
    <m/>
  </r>
  <r>
    <n v="228932"/>
    <n v="210"/>
    <x v="1"/>
    <n v="61"/>
    <s v="U-FrasREr"/>
    <x v="30"/>
    <x v="30"/>
    <x v="0"/>
    <x v="3"/>
    <n v="3"/>
    <n v="34505.743199999997"/>
    <m/>
  </r>
  <r>
    <n v="228933"/>
    <n v="210"/>
    <x v="1"/>
    <n v="62"/>
    <s v="M-FrasREr"/>
    <x v="30"/>
    <x v="30"/>
    <x v="1"/>
    <x v="0"/>
    <n v="3"/>
    <n v="174.390151"/>
    <m/>
  </r>
  <r>
    <n v="228934"/>
    <n v="210"/>
    <x v="1"/>
    <n v="62"/>
    <s v="M-FrasREr"/>
    <x v="30"/>
    <x v="30"/>
    <x v="1"/>
    <x v="1"/>
    <n v="3"/>
    <n v="986.34869500000002"/>
    <m/>
  </r>
  <r>
    <n v="228935"/>
    <n v="210"/>
    <x v="1"/>
    <n v="62"/>
    <s v="M-FrasREr"/>
    <x v="30"/>
    <x v="30"/>
    <x v="1"/>
    <x v="2"/>
    <n v="3"/>
    <n v="1277.4417880000001"/>
    <m/>
  </r>
  <r>
    <n v="228936"/>
    <n v="210"/>
    <x v="1"/>
    <n v="62"/>
    <s v="M-FrasREr"/>
    <x v="30"/>
    <x v="30"/>
    <x v="1"/>
    <x v="3"/>
    <n v="3"/>
    <n v="703.93983600000001"/>
    <m/>
  </r>
  <r>
    <n v="228937"/>
    <n v="210"/>
    <x v="1"/>
    <n v="63"/>
    <s v="U-LwGeo S"/>
    <x v="31"/>
    <x v="31"/>
    <x v="0"/>
    <x v="0"/>
    <n v="3"/>
    <n v="3159.6283819999999"/>
    <m/>
  </r>
  <r>
    <n v="228938"/>
    <n v="210"/>
    <x v="1"/>
    <n v="63"/>
    <s v="U-LwGeo S"/>
    <x v="31"/>
    <x v="31"/>
    <x v="0"/>
    <x v="1"/>
    <n v="3"/>
    <n v="10703.974558"/>
    <m/>
  </r>
  <r>
    <n v="228939"/>
    <n v="210"/>
    <x v="1"/>
    <n v="63"/>
    <s v="U-LwGeo S"/>
    <x v="31"/>
    <x v="31"/>
    <x v="0"/>
    <x v="2"/>
    <n v="3"/>
    <n v="4153.956655"/>
    <m/>
  </r>
  <r>
    <n v="228940"/>
    <n v="210"/>
    <x v="1"/>
    <n v="63"/>
    <s v="U-LwGeo S"/>
    <x v="31"/>
    <x v="31"/>
    <x v="0"/>
    <x v="3"/>
    <n v="3"/>
    <n v="1559.464813"/>
    <m/>
  </r>
  <r>
    <n v="228941"/>
    <n v="210"/>
    <x v="1"/>
    <n v="64"/>
    <s v="M-LwGeo S"/>
    <x v="31"/>
    <x v="31"/>
    <x v="1"/>
    <x v="0"/>
    <n v="3"/>
    <n v="268.51239099999998"/>
    <m/>
  </r>
  <r>
    <n v="228942"/>
    <n v="210"/>
    <x v="1"/>
    <n v="64"/>
    <s v="M-LwGeo S"/>
    <x v="31"/>
    <x v="31"/>
    <x v="1"/>
    <x v="1"/>
    <n v="3"/>
    <n v="931.04265699999996"/>
    <m/>
  </r>
  <r>
    <n v="228943"/>
    <n v="210"/>
    <x v="1"/>
    <n v="64"/>
    <s v="M-LwGeo S"/>
    <x v="31"/>
    <x v="31"/>
    <x v="1"/>
    <x v="2"/>
    <n v="3"/>
    <n v="361.16262699999999"/>
    <m/>
  </r>
  <r>
    <n v="228944"/>
    <n v="210"/>
    <x v="1"/>
    <n v="64"/>
    <s v="M-LwGeo S"/>
    <x v="31"/>
    <x v="31"/>
    <x v="1"/>
    <x v="3"/>
    <n v="3"/>
    <n v="135.97043099999999"/>
    <m/>
  </r>
  <r>
    <n v="228945"/>
    <n v="210"/>
    <x v="1"/>
    <n v="65"/>
    <s v="U-WhtSpYr"/>
    <x v="32"/>
    <x v="32"/>
    <x v="0"/>
    <x v="0"/>
    <n v="3"/>
    <n v="136.895588"/>
    <m/>
  </r>
  <r>
    <n v="228946"/>
    <n v="210"/>
    <x v="1"/>
    <n v="65"/>
    <s v="U-WhtSpYr"/>
    <x v="32"/>
    <x v="32"/>
    <x v="0"/>
    <x v="1"/>
    <n v="3"/>
    <n v="34.999141000000002"/>
    <m/>
  </r>
  <r>
    <n v="228947"/>
    <n v="210"/>
    <x v="1"/>
    <n v="65"/>
    <s v="U-WhtSpYr"/>
    <x v="32"/>
    <x v="32"/>
    <x v="0"/>
    <x v="2"/>
    <n v="3"/>
    <n v="479.99720100000002"/>
    <m/>
  </r>
  <r>
    <n v="228948"/>
    <n v="210"/>
    <x v="1"/>
    <n v="65"/>
    <s v="U-WhtSpYr"/>
    <x v="32"/>
    <x v="32"/>
    <x v="0"/>
    <x v="3"/>
    <n v="3"/>
    <n v="15.000128999999999"/>
    <m/>
  </r>
  <r>
    <n v="228949"/>
    <n v="210"/>
    <x v="1"/>
    <n v="67"/>
    <s v="U-LColNat"/>
    <x v="33"/>
    <x v="33"/>
    <x v="0"/>
    <x v="0"/>
    <n v="3"/>
    <n v="135.00305800000001"/>
    <m/>
  </r>
  <r>
    <n v="228950"/>
    <n v="210"/>
    <x v="1"/>
    <n v="67"/>
    <s v="U-LColNat"/>
    <x v="33"/>
    <x v="33"/>
    <x v="0"/>
    <x v="1"/>
    <n v="3"/>
    <n v="2918.764784"/>
    <m/>
  </r>
  <r>
    <n v="228951"/>
    <n v="210"/>
    <x v="1"/>
    <n v="67"/>
    <s v="U-LColNat"/>
    <x v="33"/>
    <x v="33"/>
    <x v="0"/>
    <x v="2"/>
    <n v="3"/>
    <n v="1560.490209"/>
    <m/>
  </r>
  <r>
    <n v="228952"/>
    <n v="210"/>
    <x v="1"/>
    <n v="67"/>
    <s v="U-LColNat"/>
    <x v="33"/>
    <x v="33"/>
    <x v="0"/>
    <x v="3"/>
    <n v="3"/>
    <n v="134.989408"/>
    <m/>
  </r>
  <r>
    <n v="228953"/>
    <n v="210"/>
    <x v="1"/>
    <n v="69"/>
    <s v="U-CentVal"/>
    <x v="34"/>
    <x v="34"/>
    <x v="0"/>
    <x v="0"/>
    <n v="3"/>
    <n v="4703.8287129999999"/>
    <m/>
  </r>
  <r>
    <n v="228954"/>
    <n v="210"/>
    <x v="1"/>
    <n v="69"/>
    <s v="U-CentVal"/>
    <x v="34"/>
    <x v="34"/>
    <x v="0"/>
    <x v="1"/>
    <n v="3"/>
    <n v="56048.564608000001"/>
    <m/>
  </r>
  <r>
    <n v="228955"/>
    <n v="210"/>
    <x v="1"/>
    <n v="69"/>
    <s v="U-CentVal"/>
    <x v="34"/>
    <x v="34"/>
    <x v="0"/>
    <x v="2"/>
    <n v="3"/>
    <n v="8334.9984839999997"/>
    <m/>
  </r>
  <r>
    <n v="228956"/>
    <n v="210"/>
    <x v="1"/>
    <n v="69"/>
    <s v="U-CentVal"/>
    <x v="34"/>
    <x v="34"/>
    <x v="0"/>
    <x v="3"/>
    <n v="3"/>
    <n v="31.996936000000002"/>
    <m/>
  </r>
  <r>
    <n v="228957"/>
    <n v="210"/>
    <x v="1"/>
    <n v="70"/>
    <s v="M-CentVal"/>
    <x v="34"/>
    <x v="34"/>
    <x v="1"/>
    <x v="0"/>
    <n v="3"/>
    <n v="280.69959299999999"/>
    <m/>
  </r>
  <r>
    <n v="228958"/>
    <n v="210"/>
    <x v="1"/>
    <n v="70"/>
    <s v="M-CentVal"/>
    <x v="34"/>
    <x v="34"/>
    <x v="1"/>
    <x v="1"/>
    <n v="3"/>
    <n v="3576.1255310000001"/>
    <m/>
  </r>
  <r>
    <n v="228959"/>
    <n v="210"/>
    <x v="1"/>
    <n v="70"/>
    <s v="M-CentVal"/>
    <x v="34"/>
    <x v="34"/>
    <x v="1"/>
    <x v="2"/>
    <n v="3"/>
    <n v="533.05222900000001"/>
    <m/>
  </r>
  <r>
    <n v="228960"/>
    <n v="210"/>
    <x v="1"/>
    <n v="70"/>
    <s v="M-CentVal"/>
    <x v="34"/>
    <x v="34"/>
    <x v="1"/>
    <x v="3"/>
    <n v="3"/>
    <n v="1.9872080000000001"/>
    <m/>
  </r>
  <r>
    <n v="228961"/>
    <n v="210"/>
    <x v="1"/>
    <n v="71"/>
    <s v="U-WA NCst"/>
    <x v="35"/>
    <x v="35"/>
    <x v="0"/>
    <x v="0"/>
    <n v="3"/>
    <n v="172.23277100000001"/>
    <m/>
  </r>
  <r>
    <n v="228962"/>
    <n v="210"/>
    <x v="1"/>
    <n v="71"/>
    <s v="U-WA NCst"/>
    <x v="35"/>
    <x v="35"/>
    <x v="0"/>
    <x v="1"/>
    <n v="3"/>
    <n v="10993.568971999999"/>
    <m/>
  </r>
  <r>
    <n v="228963"/>
    <n v="210"/>
    <x v="1"/>
    <n v="71"/>
    <s v="U-WA NCst"/>
    <x v="35"/>
    <x v="35"/>
    <x v="0"/>
    <x v="2"/>
    <n v="3"/>
    <n v="30374.909511999998"/>
    <m/>
  </r>
  <r>
    <n v="228964"/>
    <n v="210"/>
    <x v="1"/>
    <n v="71"/>
    <s v="U-WA NCst"/>
    <x v="35"/>
    <x v="35"/>
    <x v="0"/>
    <x v="3"/>
    <n v="3"/>
    <n v="9052.7870419999999"/>
    <m/>
  </r>
  <r>
    <n v="228965"/>
    <n v="210"/>
    <x v="1"/>
    <n v="72"/>
    <s v="M-WA NCst"/>
    <x v="35"/>
    <x v="35"/>
    <x v="1"/>
    <x v="0"/>
    <n v="3"/>
    <n v="7.2588520000000001"/>
    <m/>
  </r>
  <r>
    <n v="228966"/>
    <n v="210"/>
    <x v="1"/>
    <n v="72"/>
    <s v="M-WA NCst"/>
    <x v="35"/>
    <x v="35"/>
    <x v="1"/>
    <x v="1"/>
    <n v="3"/>
    <n v="462.26280400000002"/>
    <m/>
  </r>
  <r>
    <n v="228967"/>
    <n v="210"/>
    <x v="1"/>
    <n v="72"/>
    <s v="M-WA NCst"/>
    <x v="35"/>
    <x v="35"/>
    <x v="1"/>
    <x v="2"/>
    <n v="3"/>
    <n v="1279.0165959999999"/>
    <m/>
  </r>
  <r>
    <n v="228968"/>
    <n v="210"/>
    <x v="1"/>
    <n v="72"/>
    <s v="M-WA NCst"/>
    <x v="35"/>
    <x v="35"/>
    <x v="1"/>
    <x v="3"/>
    <n v="3"/>
    <n v="381.83138100000002"/>
    <m/>
  </r>
  <r>
    <n v="228969"/>
    <n v="210"/>
    <x v="1"/>
    <n v="73"/>
    <s v="U-Willapa"/>
    <x v="36"/>
    <x v="36"/>
    <x v="0"/>
    <x v="0"/>
    <n v="3"/>
    <n v="1137.798133"/>
    <m/>
  </r>
  <r>
    <n v="228970"/>
    <n v="210"/>
    <x v="1"/>
    <n v="73"/>
    <s v="U-Willapa"/>
    <x v="36"/>
    <x v="36"/>
    <x v="0"/>
    <x v="1"/>
    <n v="3"/>
    <n v="6167.2459410000001"/>
    <m/>
  </r>
  <r>
    <n v="228971"/>
    <n v="210"/>
    <x v="1"/>
    <n v="73"/>
    <s v="U-Willapa"/>
    <x v="36"/>
    <x v="36"/>
    <x v="0"/>
    <x v="2"/>
    <n v="3"/>
    <n v="10723.331929"/>
    <m/>
  </r>
  <r>
    <n v="228972"/>
    <n v="210"/>
    <x v="1"/>
    <n v="73"/>
    <s v="U-Willapa"/>
    <x v="36"/>
    <x v="36"/>
    <x v="0"/>
    <x v="3"/>
    <n v="3"/>
    <n v="4458.2913179999996"/>
    <m/>
  </r>
  <r>
    <n v="228973"/>
    <n v="210"/>
    <x v="1"/>
    <n v="74"/>
    <s v="M-Willapa"/>
    <x v="36"/>
    <x v="36"/>
    <x v="1"/>
    <x v="0"/>
    <n v="3"/>
    <n v="62.917608999999999"/>
    <m/>
  </r>
  <r>
    <n v="228974"/>
    <n v="210"/>
    <x v="1"/>
    <n v="74"/>
    <s v="M-Willapa"/>
    <x v="36"/>
    <x v="36"/>
    <x v="1"/>
    <x v="1"/>
    <n v="3"/>
    <n v="324.41212999999999"/>
    <m/>
  </r>
  <r>
    <n v="228975"/>
    <n v="210"/>
    <x v="1"/>
    <n v="74"/>
    <s v="M-Willapa"/>
    <x v="36"/>
    <x v="36"/>
    <x v="1"/>
    <x v="2"/>
    <n v="3"/>
    <n v="564.48629400000004"/>
    <m/>
  </r>
  <r>
    <n v="228976"/>
    <n v="210"/>
    <x v="1"/>
    <n v="74"/>
    <s v="M-Willapa"/>
    <x v="36"/>
    <x v="36"/>
    <x v="1"/>
    <x v="3"/>
    <n v="3"/>
    <n v="234.35437099999999"/>
    <m/>
  </r>
  <r>
    <n v="228977"/>
    <n v="210"/>
    <x v="1"/>
    <n v="75"/>
    <s v="U-Hoko Rv"/>
    <x v="37"/>
    <x v="37"/>
    <x v="0"/>
    <x v="0"/>
    <n v="3"/>
    <n v="7.7957070000000002"/>
    <m/>
  </r>
  <r>
    <n v="228978"/>
    <n v="210"/>
    <x v="1"/>
    <n v="75"/>
    <s v="U-Hoko Rv"/>
    <x v="37"/>
    <x v="37"/>
    <x v="0"/>
    <x v="1"/>
    <n v="3"/>
    <n v="9.0010359999999991"/>
    <m/>
  </r>
  <r>
    <n v="228979"/>
    <n v="210"/>
    <x v="1"/>
    <n v="75"/>
    <s v="U-Hoko Rv"/>
    <x v="37"/>
    <x v="37"/>
    <x v="0"/>
    <x v="2"/>
    <n v="3"/>
    <n v="65.999294000000006"/>
    <m/>
  </r>
  <r>
    <n v="228980"/>
    <n v="210"/>
    <x v="1"/>
    <n v="75"/>
    <s v="U-Hoko Rv"/>
    <x v="37"/>
    <x v="37"/>
    <x v="0"/>
    <x v="3"/>
    <n v="3"/>
    <n v="374.99908599999998"/>
    <m/>
  </r>
  <r>
    <n v="228981"/>
    <n v="210"/>
    <x v="1"/>
    <n v="76"/>
    <s v="M-Hoko Rv"/>
    <x v="37"/>
    <x v="37"/>
    <x v="1"/>
    <x v="0"/>
    <n v="3"/>
    <n v="11.218076999999999"/>
    <m/>
  </r>
  <r>
    <n v="228982"/>
    <n v="210"/>
    <x v="1"/>
    <n v="76"/>
    <s v="M-Hoko Rv"/>
    <x v="37"/>
    <x v="37"/>
    <x v="1"/>
    <x v="1"/>
    <n v="3"/>
    <n v="1.0013320000000001"/>
    <m/>
  </r>
  <r>
    <n v="228983"/>
    <n v="210"/>
    <x v="1"/>
    <n v="76"/>
    <s v="M-Hoko Rv"/>
    <x v="37"/>
    <x v="37"/>
    <x v="1"/>
    <x v="2"/>
    <n v="3"/>
    <n v="4.9980250000000002"/>
    <m/>
  </r>
  <r>
    <n v="228984"/>
    <n v="210"/>
    <x v="1"/>
    <n v="76"/>
    <s v="M-Hoko Rv"/>
    <x v="37"/>
    <x v="37"/>
    <x v="1"/>
    <x v="3"/>
    <n v="3"/>
    <n v="26.999148999999999"/>
    <m/>
  </r>
  <r>
    <n v="229289"/>
    <n v="211"/>
    <x v="2"/>
    <n v="1"/>
    <s v="U-NkSm FF"/>
    <x v="0"/>
    <x v="0"/>
    <x v="0"/>
    <x v="0"/>
    <n v="3"/>
    <n v="18.227703000000002"/>
    <m/>
  </r>
  <r>
    <n v="229290"/>
    <n v="211"/>
    <x v="2"/>
    <n v="1"/>
    <s v="U-NkSm FF"/>
    <x v="0"/>
    <x v="0"/>
    <x v="0"/>
    <x v="1"/>
    <n v="3"/>
    <n v="375.01004399999999"/>
    <m/>
  </r>
  <r>
    <n v="229291"/>
    <n v="211"/>
    <x v="2"/>
    <n v="1"/>
    <s v="U-NkSm FF"/>
    <x v="0"/>
    <x v="0"/>
    <x v="0"/>
    <x v="2"/>
    <n v="3"/>
    <n v="749.20045700000003"/>
    <m/>
  </r>
  <r>
    <n v="229292"/>
    <n v="211"/>
    <x v="2"/>
    <n v="1"/>
    <s v="U-NkSm FF"/>
    <x v="0"/>
    <x v="0"/>
    <x v="0"/>
    <x v="3"/>
    <n v="3"/>
    <n v="3.1451169999999999"/>
    <m/>
  </r>
  <r>
    <n v="229293"/>
    <n v="211"/>
    <x v="2"/>
    <n v="2"/>
    <s v="M-NkSm FF"/>
    <x v="0"/>
    <x v="0"/>
    <x v="1"/>
    <x v="0"/>
    <n v="3"/>
    <n v="212.072225"/>
    <m/>
  </r>
  <r>
    <n v="229294"/>
    <n v="211"/>
    <x v="2"/>
    <n v="2"/>
    <s v="M-NkSm FF"/>
    <x v="0"/>
    <x v="0"/>
    <x v="1"/>
    <x v="1"/>
    <n v="3"/>
    <n v="5008.2344139999996"/>
    <m/>
  </r>
  <r>
    <n v="229295"/>
    <n v="211"/>
    <x v="2"/>
    <n v="2"/>
    <s v="M-NkSm FF"/>
    <x v="0"/>
    <x v="0"/>
    <x v="1"/>
    <x v="2"/>
    <n v="3"/>
    <n v="10006.421840000001"/>
    <m/>
  </r>
  <r>
    <n v="229296"/>
    <n v="211"/>
    <x v="2"/>
    <n v="2"/>
    <s v="M-NkSm FF"/>
    <x v="0"/>
    <x v="0"/>
    <x v="1"/>
    <x v="3"/>
    <n v="3"/>
    <n v="43.936929999999997"/>
    <m/>
  </r>
  <r>
    <n v="229297"/>
    <n v="211"/>
    <x v="2"/>
    <n v="3"/>
    <s v="U-NFNK Sp"/>
    <x v="1"/>
    <x v="1"/>
    <x v="0"/>
    <x v="0"/>
    <n v="3"/>
    <n v="94.905317999999994"/>
    <m/>
  </r>
  <r>
    <n v="229298"/>
    <n v="211"/>
    <x v="2"/>
    <n v="3"/>
    <s v="U-NFNK Sp"/>
    <x v="1"/>
    <x v="1"/>
    <x v="0"/>
    <x v="1"/>
    <n v="3"/>
    <n v="158.38926699999999"/>
    <m/>
  </r>
  <r>
    <n v="229299"/>
    <n v="211"/>
    <x v="2"/>
    <n v="3"/>
    <s v="U-NFNK Sp"/>
    <x v="1"/>
    <x v="1"/>
    <x v="0"/>
    <x v="2"/>
    <n v="2"/>
    <n v="0.43427900000000003"/>
    <m/>
  </r>
  <r>
    <n v="229300"/>
    <n v="211"/>
    <x v="2"/>
    <n v="3"/>
    <s v="U-NFNK Sp"/>
    <x v="1"/>
    <x v="1"/>
    <x v="0"/>
    <x v="2"/>
    <n v="3"/>
    <n v="851.35044100000005"/>
    <m/>
  </r>
  <r>
    <n v="229301"/>
    <n v="211"/>
    <x v="2"/>
    <n v="3"/>
    <s v="U-NFNK Sp"/>
    <x v="1"/>
    <x v="1"/>
    <x v="0"/>
    <x v="3"/>
    <n v="3"/>
    <n v="157.01847000000001"/>
    <m/>
  </r>
  <r>
    <n v="229302"/>
    <n v="211"/>
    <x v="2"/>
    <n v="4"/>
    <s v="M-NFNK Sp"/>
    <x v="1"/>
    <x v="1"/>
    <x v="1"/>
    <x v="0"/>
    <n v="3"/>
    <n v="149.926625"/>
    <m/>
  </r>
  <r>
    <n v="229303"/>
    <n v="211"/>
    <x v="2"/>
    <n v="4"/>
    <s v="M-NFNK Sp"/>
    <x v="1"/>
    <x v="1"/>
    <x v="1"/>
    <x v="1"/>
    <n v="3"/>
    <n v="228.121948"/>
    <m/>
  </r>
  <r>
    <n v="229304"/>
    <n v="211"/>
    <x v="2"/>
    <n v="4"/>
    <s v="M-NFNK Sp"/>
    <x v="1"/>
    <x v="1"/>
    <x v="1"/>
    <x v="2"/>
    <n v="2"/>
    <n v="0.62336199999999997"/>
    <m/>
  </r>
  <r>
    <n v="229305"/>
    <n v="211"/>
    <x v="2"/>
    <n v="4"/>
    <s v="M-NFNK Sp"/>
    <x v="1"/>
    <x v="1"/>
    <x v="1"/>
    <x v="2"/>
    <n v="3"/>
    <n v="1222.0241530000001"/>
    <m/>
  </r>
  <r>
    <n v="229306"/>
    <n v="211"/>
    <x v="2"/>
    <n v="4"/>
    <s v="M-NFNK Sp"/>
    <x v="1"/>
    <x v="1"/>
    <x v="1"/>
    <x v="3"/>
    <n v="3"/>
    <n v="225.027432"/>
    <m/>
  </r>
  <r>
    <n v="229307"/>
    <n v="211"/>
    <x v="2"/>
    <n v="5"/>
    <s v="U-SFNK Sp"/>
    <x v="2"/>
    <x v="2"/>
    <x v="0"/>
    <x v="0"/>
    <n v="3"/>
    <n v="3.8267829999999998"/>
    <m/>
  </r>
  <r>
    <n v="229308"/>
    <n v="211"/>
    <x v="2"/>
    <n v="5"/>
    <s v="U-SFNK Sp"/>
    <x v="2"/>
    <x v="2"/>
    <x v="0"/>
    <x v="1"/>
    <n v="3"/>
    <n v="26.893833000000001"/>
    <m/>
  </r>
  <r>
    <n v="229309"/>
    <n v="211"/>
    <x v="2"/>
    <n v="5"/>
    <s v="U-SFNK Sp"/>
    <x v="2"/>
    <x v="2"/>
    <x v="0"/>
    <x v="2"/>
    <n v="2"/>
    <n v="0.107186"/>
    <m/>
  </r>
  <r>
    <n v="229310"/>
    <n v="211"/>
    <x v="2"/>
    <n v="5"/>
    <s v="U-SFNK Sp"/>
    <x v="2"/>
    <x v="2"/>
    <x v="0"/>
    <x v="2"/>
    <n v="3"/>
    <n v="210.12473199999999"/>
    <m/>
  </r>
  <r>
    <n v="229311"/>
    <n v="211"/>
    <x v="2"/>
    <n v="5"/>
    <s v="U-SFNK Sp"/>
    <x v="2"/>
    <x v="2"/>
    <x v="0"/>
    <x v="3"/>
    <n v="3"/>
    <n v="51.005633000000003"/>
    <m/>
  </r>
  <r>
    <n v="229312"/>
    <n v="211"/>
    <x v="2"/>
    <n v="7"/>
    <s v="U-Skag FF"/>
    <x v="3"/>
    <x v="3"/>
    <x v="0"/>
    <x v="0"/>
    <n v="3"/>
    <n v="54.231755"/>
    <m/>
  </r>
  <r>
    <n v="229313"/>
    <n v="211"/>
    <x v="2"/>
    <n v="7"/>
    <s v="U-Skag FF"/>
    <x v="3"/>
    <x v="3"/>
    <x v="0"/>
    <x v="1"/>
    <n v="2"/>
    <n v="1.1148940000000001"/>
    <m/>
  </r>
  <r>
    <n v="229314"/>
    <n v="211"/>
    <x v="2"/>
    <n v="7"/>
    <s v="U-Skag FF"/>
    <x v="3"/>
    <x v="3"/>
    <x v="0"/>
    <x v="1"/>
    <n v="3"/>
    <n v="3360.259849"/>
    <m/>
  </r>
  <r>
    <n v="229315"/>
    <n v="211"/>
    <x v="2"/>
    <n v="7"/>
    <s v="U-Skag FF"/>
    <x v="3"/>
    <x v="3"/>
    <x v="0"/>
    <x v="2"/>
    <n v="2"/>
    <n v="1.6114839999999999"/>
    <m/>
  </r>
  <r>
    <n v="229316"/>
    <n v="211"/>
    <x v="2"/>
    <n v="7"/>
    <s v="U-Skag FF"/>
    <x v="3"/>
    <x v="3"/>
    <x v="0"/>
    <x v="2"/>
    <n v="3"/>
    <n v="7099.2017230000001"/>
    <m/>
  </r>
  <r>
    <n v="229317"/>
    <n v="211"/>
    <x v="2"/>
    <n v="7"/>
    <s v="U-Skag FF"/>
    <x v="3"/>
    <x v="3"/>
    <x v="0"/>
    <x v="3"/>
    <n v="3"/>
    <n v="886.15534400000001"/>
    <m/>
  </r>
  <r>
    <n v="229318"/>
    <n v="211"/>
    <x v="2"/>
    <n v="8"/>
    <s v="M-Skag FF"/>
    <x v="3"/>
    <x v="3"/>
    <x v="1"/>
    <x v="0"/>
    <n v="3"/>
    <n v="1.734491"/>
    <m/>
  </r>
  <r>
    <n v="229319"/>
    <n v="211"/>
    <x v="2"/>
    <n v="8"/>
    <s v="M-Skag FF"/>
    <x v="3"/>
    <x v="3"/>
    <x v="1"/>
    <x v="1"/>
    <n v="2"/>
    <n v="1.3278E-2"/>
    <m/>
  </r>
  <r>
    <n v="229320"/>
    <n v="211"/>
    <x v="2"/>
    <n v="8"/>
    <s v="M-Skag FF"/>
    <x v="3"/>
    <x v="3"/>
    <x v="1"/>
    <x v="1"/>
    <n v="3"/>
    <n v="39.781066000000003"/>
    <m/>
  </r>
  <r>
    <n v="229321"/>
    <n v="211"/>
    <x v="2"/>
    <n v="8"/>
    <s v="M-Skag FF"/>
    <x v="3"/>
    <x v="3"/>
    <x v="1"/>
    <x v="2"/>
    <n v="2"/>
    <n v="1.9415000000000002E-2"/>
    <m/>
  </r>
  <r>
    <n v="229322"/>
    <n v="211"/>
    <x v="2"/>
    <n v="8"/>
    <s v="M-Skag FF"/>
    <x v="3"/>
    <x v="3"/>
    <x v="1"/>
    <x v="2"/>
    <n v="3"/>
    <n v="84.740859"/>
    <m/>
  </r>
  <r>
    <n v="229323"/>
    <n v="211"/>
    <x v="2"/>
    <n v="8"/>
    <s v="M-Skag FF"/>
    <x v="3"/>
    <x v="3"/>
    <x v="1"/>
    <x v="3"/>
    <n v="3"/>
    <n v="10.920496"/>
    <m/>
  </r>
  <r>
    <n v="229324"/>
    <n v="211"/>
    <x v="2"/>
    <n v="9"/>
    <s v="U-SkagFYr"/>
    <x v="4"/>
    <x v="4"/>
    <x v="0"/>
    <x v="0"/>
    <n v="3"/>
    <n v="24.640844000000001"/>
    <m/>
  </r>
  <r>
    <n v="229325"/>
    <n v="211"/>
    <x v="2"/>
    <n v="9"/>
    <s v="U-SkagFYr"/>
    <x v="4"/>
    <x v="4"/>
    <x v="0"/>
    <x v="1"/>
    <n v="3"/>
    <n v="285.38756999999998"/>
    <m/>
  </r>
  <r>
    <n v="229326"/>
    <n v="211"/>
    <x v="2"/>
    <n v="9"/>
    <s v="U-SkagFYr"/>
    <x v="4"/>
    <x v="4"/>
    <x v="0"/>
    <x v="2"/>
    <n v="2"/>
    <n v="1.1622920000000001"/>
    <m/>
  </r>
  <r>
    <n v="229327"/>
    <n v="211"/>
    <x v="2"/>
    <n v="9"/>
    <s v="U-SkagFYr"/>
    <x v="4"/>
    <x v="4"/>
    <x v="0"/>
    <x v="2"/>
    <n v="3"/>
    <n v="245.266875"/>
    <m/>
  </r>
  <r>
    <n v="229328"/>
    <n v="211"/>
    <x v="2"/>
    <n v="9"/>
    <s v="U-SkagFYr"/>
    <x v="4"/>
    <x v="4"/>
    <x v="0"/>
    <x v="3"/>
    <n v="3"/>
    <n v="73.753879999999995"/>
    <m/>
  </r>
  <r>
    <n v="229329"/>
    <n v="211"/>
    <x v="2"/>
    <n v="11"/>
    <s v="U-SkagSpY"/>
    <x v="5"/>
    <x v="5"/>
    <x v="0"/>
    <x v="0"/>
    <n v="3"/>
    <n v="8.8594840000000001"/>
    <m/>
  </r>
  <r>
    <n v="229330"/>
    <n v="211"/>
    <x v="2"/>
    <n v="11"/>
    <s v="U-SkagSpY"/>
    <x v="5"/>
    <x v="5"/>
    <x v="0"/>
    <x v="1"/>
    <n v="3"/>
    <n v="71.878241000000003"/>
    <m/>
  </r>
  <r>
    <n v="229331"/>
    <n v="211"/>
    <x v="2"/>
    <n v="11"/>
    <s v="U-SkagSpY"/>
    <x v="5"/>
    <x v="5"/>
    <x v="0"/>
    <x v="2"/>
    <n v="2"/>
    <n v="109.19316499999999"/>
    <m/>
  </r>
  <r>
    <n v="229332"/>
    <n v="211"/>
    <x v="2"/>
    <n v="11"/>
    <s v="U-SkagSpY"/>
    <x v="5"/>
    <x v="5"/>
    <x v="0"/>
    <x v="2"/>
    <n v="3"/>
    <n v="962.66841199999999"/>
    <m/>
  </r>
  <r>
    <n v="229333"/>
    <n v="211"/>
    <x v="2"/>
    <n v="11"/>
    <s v="U-SkagSpY"/>
    <x v="5"/>
    <x v="5"/>
    <x v="0"/>
    <x v="3"/>
    <n v="2"/>
    <n v="5.9950869999999998"/>
    <m/>
  </r>
  <r>
    <n v="229334"/>
    <n v="211"/>
    <x v="2"/>
    <n v="11"/>
    <s v="U-SkagSpY"/>
    <x v="5"/>
    <x v="5"/>
    <x v="0"/>
    <x v="3"/>
    <n v="3"/>
    <n v="217.00398000000001"/>
    <m/>
  </r>
  <r>
    <n v="229335"/>
    <n v="211"/>
    <x v="2"/>
    <n v="12"/>
    <s v="M-SkagSpY"/>
    <x v="5"/>
    <x v="5"/>
    <x v="1"/>
    <x v="0"/>
    <n v="3"/>
    <n v="23.516379000000001"/>
    <m/>
  </r>
  <r>
    <n v="229336"/>
    <n v="211"/>
    <x v="2"/>
    <n v="12"/>
    <s v="M-SkagSpY"/>
    <x v="5"/>
    <x v="5"/>
    <x v="1"/>
    <x v="1"/>
    <n v="3"/>
    <n v="90.852267999999995"/>
    <m/>
  </r>
  <r>
    <n v="229337"/>
    <n v="211"/>
    <x v="2"/>
    <n v="12"/>
    <s v="M-SkagSpY"/>
    <x v="5"/>
    <x v="5"/>
    <x v="1"/>
    <x v="2"/>
    <n v="2"/>
    <n v="140.05777"/>
    <m/>
  </r>
  <r>
    <n v="229338"/>
    <n v="211"/>
    <x v="2"/>
    <n v="12"/>
    <s v="M-SkagSpY"/>
    <x v="5"/>
    <x v="5"/>
    <x v="1"/>
    <x v="2"/>
    <n v="3"/>
    <n v="1227.727576"/>
    <m/>
  </r>
  <r>
    <n v="229339"/>
    <n v="211"/>
    <x v="2"/>
    <n v="12"/>
    <s v="M-SkagSpY"/>
    <x v="5"/>
    <x v="5"/>
    <x v="1"/>
    <x v="3"/>
    <n v="2"/>
    <n v="7.6620299999999997"/>
    <m/>
  </r>
  <r>
    <n v="229340"/>
    <n v="211"/>
    <x v="2"/>
    <n v="12"/>
    <s v="M-SkagSpY"/>
    <x v="5"/>
    <x v="5"/>
    <x v="1"/>
    <x v="3"/>
    <n v="3"/>
    <n v="277.34227499999997"/>
    <m/>
  </r>
  <r>
    <n v="229341"/>
    <n v="211"/>
    <x v="2"/>
    <n v="13"/>
    <s v="U-Snoh FF"/>
    <x v="6"/>
    <x v="6"/>
    <x v="0"/>
    <x v="0"/>
    <n v="3"/>
    <n v="278.32365700000003"/>
    <m/>
  </r>
  <r>
    <n v="229342"/>
    <n v="211"/>
    <x v="2"/>
    <n v="13"/>
    <s v="U-Snoh FF"/>
    <x v="6"/>
    <x v="6"/>
    <x v="0"/>
    <x v="1"/>
    <n v="3"/>
    <n v="392.06388600000002"/>
    <m/>
  </r>
  <r>
    <n v="229343"/>
    <n v="211"/>
    <x v="2"/>
    <n v="13"/>
    <s v="U-Snoh FF"/>
    <x v="6"/>
    <x v="6"/>
    <x v="0"/>
    <x v="2"/>
    <n v="3"/>
    <n v="1562.1004989999999"/>
    <m/>
  </r>
  <r>
    <n v="229344"/>
    <n v="211"/>
    <x v="2"/>
    <n v="13"/>
    <s v="U-Snoh FF"/>
    <x v="6"/>
    <x v="6"/>
    <x v="0"/>
    <x v="3"/>
    <n v="3"/>
    <n v="128.995396"/>
    <m/>
  </r>
  <r>
    <n v="229345"/>
    <n v="211"/>
    <x v="2"/>
    <n v="14"/>
    <s v="M-Snoh FF"/>
    <x v="6"/>
    <x v="6"/>
    <x v="1"/>
    <x v="0"/>
    <n v="3"/>
    <n v="116.95401"/>
    <m/>
  </r>
  <r>
    <n v="229346"/>
    <n v="211"/>
    <x v="2"/>
    <n v="14"/>
    <s v="M-Snoh FF"/>
    <x v="6"/>
    <x v="6"/>
    <x v="1"/>
    <x v="1"/>
    <n v="3"/>
    <n v="224.92999499999999"/>
    <m/>
  </r>
  <r>
    <n v="229347"/>
    <n v="211"/>
    <x v="2"/>
    <n v="14"/>
    <s v="M-Snoh FF"/>
    <x v="6"/>
    <x v="6"/>
    <x v="1"/>
    <x v="2"/>
    <n v="3"/>
    <n v="897.93765499999995"/>
    <m/>
  </r>
  <r>
    <n v="229348"/>
    <n v="211"/>
    <x v="2"/>
    <n v="14"/>
    <s v="M-Snoh FF"/>
    <x v="6"/>
    <x v="6"/>
    <x v="1"/>
    <x v="3"/>
    <n v="3"/>
    <n v="73.992191000000005"/>
    <m/>
  </r>
  <r>
    <n v="229349"/>
    <n v="211"/>
    <x v="2"/>
    <n v="15"/>
    <s v="U-SnohFYr"/>
    <x v="7"/>
    <x v="7"/>
    <x v="0"/>
    <x v="0"/>
    <n v="3"/>
    <n v="44.850369000000001"/>
    <m/>
  </r>
  <r>
    <n v="229350"/>
    <n v="211"/>
    <x v="2"/>
    <n v="15"/>
    <s v="U-SnohFYr"/>
    <x v="7"/>
    <x v="7"/>
    <x v="0"/>
    <x v="1"/>
    <n v="3"/>
    <n v="86.013508999999999"/>
    <m/>
  </r>
  <r>
    <n v="229351"/>
    <n v="211"/>
    <x v="2"/>
    <n v="15"/>
    <s v="U-SnohFYr"/>
    <x v="7"/>
    <x v="7"/>
    <x v="0"/>
    <x v="2"/>
    <n v="3"/>
    <n v="186.07812000000001"/>
    <m/>
  </r>
  <r>
    <n v="229352"/>
    <n v="211"/>
    <x v="2"/>
    <n v="15"/>
    <s v="U-SnohFYr"/>
    <x v="7"/>
    <x v="7"/>
    <x v="0"/>
    <x v="3"/>
    <n v="3"/>
    <n v="141.03834000000001"/>
    <m/>
  </r>
  <r>
    <n v="229353"/>
    <n v="211"/>
    <x v="2"/>
    <n v="16"/>
    <s v="M-SnohFYr"/>
    <x v="7"/>
    <x v="7"/>
    <x v="1"/>
    <x v="0"/>
    <n v="3"/>
    <n v="70.057603999999998"/>
    <m/>
  </r>
  <r>
    <n v="229354"/>
    <n v="211"/>
    <x v="2"/>
    <n v="16"/>
    <s v="M-SnohFYr"/>
    <x v="7"/>
    <x v="7"/>
    <x v="1"/>
    <x v="1"/>
    <n v="3"/>
    <n v="110.988823"/>
    <m/>
  </r>
  <r>
    <n v="229355"/>
    <n v="211"/>
    <x v="2"/>
    <n v="16"/>
    <s v="M-SnohFYr"/>
    <x v="7"/>
    <x v="7"/>
    <x v="1"/>
    <x v="2"/>
    <n v="3"/>
    <n v="238.76782499999999"/>
    <m/>
  </r>
  <r>
    <n v="229356"/>
    <n v="211"/>
    <x v="2"/>
    <n v="16"/>
    <s v="M-SnohFYr"/>
    <x v="7"/>
    <x v="7"/>
    <x v="1"/>
    <x v="3"/>
    <n v="3"/>
    <n v="180.020983"/>
    <m/>
  </r>
  <r>
    <n v="229357"/>
    <n v="211"/>
    <x v="2"/>
    <n v="17"/>
    <s v="U-Stil FF"/>
    <x v="8"/>
    <x v="8"/>
    <x v="0"/>
    <x v="0"/>
    <n v="3"/>
    <n v="57.992573"/>
    <m/>
  </r>
  <r>
    <n v="229358"/>
    <n v="211"/>
    <x v="2"/>
    <n v="17"/>
    <s v="U-Stil FF"/>
    <x v="8"/>
    <x v="8"/>
    <x v="0"/>
    <x v="1"/>
    <n v="3"/>
    <n v="81.006489999999999"/>
    <m/>
  </r>
  <r>
    <n v="229359"/>
    <n v="211"/>
    <x v="2"/>
    <n v="17"/>
    <s v="U-Stil FF"/>
    <x v="8"/>
    <x v="8"/>
    <x v="0"/>
    <x v="2"/>
    <n v="3"/>
    <n v="184.99200500000001"/>
    <m/>
  </r>
  <r>
    <n v="229360"/>
    <n v="211"/>
    <x v="2"/>
    <n v="17"/>
    <s v="U-Stil FF"/>
    <x v="8"/>
    <x v="8"/>
    <x v="0"/>
    <x v="3"/>
    <n v="3"/>
    <n v="9.9990900000000007"/>
    <m/>
  </r>
  <r>
    <n v="229361"/>
    <n v="211"/>
    <x v="2"/>
    <n v="18"/>
    <s v="M-Stil FF"/>
    <x v="8"/>
    <x v="8"/>
    <x v="1"/>
    <x v="0"/>
    <n v="3"/>
    <n v="32.676837999999996"/>
    <m/>
  </r>
  <r>
    <n v="229362"/>
    <n v="211"/>
    <x v="2"/>
    <n v="18"/>
    <s v="M-Stil FF"/>
    <x v="8"/>
    <x v="8"/>
    <x v="1"/>
    <x v="1"/>
    <n v="3"/>
    <n v="94.001796999999996"/>
    <m/>
  </r>
  <r>
    <n v="229363"/>
    <n v="211"/>
    <x v="2"/>
    <n v="18"/>
    <s v="M-Stil FF"/>
    <x v="8"/>
    <x v="8"/>
    <x v="1"/>
    <x v="2"/>
    <n v="3"/>
    <n v="716.99347499999999"/>
    <m/>
  </r>
  <r>
    <n v="229364"/>
    <n v="211"/>
    <x v="2"/>
    <n v="18"/>
    <s v="M-Stil FF"/>
    <x v="8"/>
    <x v="8"/>
    <x v="1"/>
    <x v="3"/>
    <n v="3"/>
    <n v="5.9996159999999996"/>
    <m/>
  </r>
  <r>
    <n v="229365"/>
    <n v="211"/>
    <x v="2"/>
    <n v="19"/>
    <s v="U-Tula FF"/>
    <x v="9"/>
    <x v="9"/>
    <x v="0"/>
    <x v="0"/>
    <n v="3"/>
    <n v="3.611818"/>
    <m/>
  </r>
  <r>
    <n v="229366"/>
    <n v="211"/>
    <x v="2"/>
    <n v="19"/>
    <s v="U-Tula FF"/>
    <x v="9"/>
    <x v="9"/>
    <x v="0"/>
    <x v="1"/>
    <n v="3"/>
    <n v="9.5193589999999997"/>
    <m/>
  </r>
  <r>
    <n v="229367"/>
    <n v="211"/>
    <x v="2"/>
    <n v="19"/>
    <s v="U-Tula FF"/>
    <x v="9"/>
    <x v="9"/>
    <x v="0"/>
    <x v="2"/>
    <n v="3"/>
    <n v="107.111277"/>
    <m/>
  </r>
  <r>
    <n v="229368"/>
    <n v="211"/>
    <x v="2"/>
    <n v="19"/>
    <s v="U-Tula FF"/>
    <x v="9"/>
    <x v="9"/>
    <x v="0"/>
    <x v="3"/>
    <n v="3"/>
    <n v="0"/>
    <n v="-0.28526899999999999"/>
  </r>
  <r>
    <n v="229369"/>
    <n v="211"/>
    <x v="2"/>
    <n v="20"/>
    <s v="M-Tula FF"/>
    <x v="9"/>
    <x v="9"/>
    <x v="1"/>
    <x v="0"/>
    <n v="3"/>
    <n v="8.2141350000000006"/>
    <m/>
  </r>
  <r>
    <n v="229370"/>
    <n v="211"/>
    <x v="2"/>
    <n v="20"/>
    <s v="M-Tula FF"/>
    <x v="9"/>
    <x v="9"/>
    <x v="1"/>
    <x v="1"/>
    <n v="3"/>
    <n v="36.709104000000004"/>
    <m/>
  </r>
  <r>
    <n v="229371"/>
    <n v="211"/>
    <x v="2"/>
    <n v="20"/>
    <s v="M-Tula FF"/>
    <x v="9"/>
    <x v="9"/>
    <x v="1"/>
    <x v="2"/>
    <n v="3"/>
    <n v="409.34361100000001"/>
    <m/>
  </r>
  <r>
    <n v="229372"/>
    <n v="211"/>
    <x v="2"/>
    <n v="20"/>
    <s v="M-Tula FF"/>
    <x v="9"/>
    <x v="9"/>
    <x v="1"/>
    <x v="3"/>
    <n v="3"/>
    <n v="0"/>
    <n v="-1.141267"/>
  </r>
  <r>
    <n v="229373"/>
    <n v="211"/>
    <x v="2"/>
    <n v="21"/>
    <s v="U-MidPSFF"/>
    <x v="10"/>
    <x v="10"/>
    <x v="0"/>
    <x v="0"/>
    <n v="3"/>
    <n v="44.247020999999997"/>
    <m/>
  </r>
  <r>
    <n v="229374"/>
    <n v="211"/>
    <x v="2"/>
    <n v="21"/>
    <s v="U-MidPSFF"/>
    <x v="10"/>
    <x v="10"/>
    <x v="0"/>
    <x v="1"/>
    <n v="3"/>
    <n v="2827.5222170000002"/>
    <m/>
  </r>
  <r>
    <n v="229375"/>
    <n v="211"/>
    <x v="2"/>
    <n v="21"/>
    <s v="U-MidPSFF"/>
    <x v="10"/>
    <x v="10"/>
    <x v="0"/>
    <x v="2"/>
    <n v="3"/>
    <n v="2709.0155209999998"/>
    <m/>
  </r>
  <r>
    <n v="229376"/>
    <n v="211"/>
    <x v="2"/>
    <n v="21"/>
    <s v="U-MidPSFF"/>
    <x v="10"/>
    <x v="10"/>
    <x v="0"/>
    <x v="3"/>
    <n v="3"/>
    <n v="199.54410100000001"/>
    <m/>
  </r>
  <r>
    <n v="229377"/>
    <n v="211"/>
    <x v="2"/>
    <n v="22"/>
    <s v="M-MidPSFF"/>
    <x v="10"/>
    <x v="10"/>
    <x v="1"/>
    <x v="0"/>
    <n v="3"/>
    <n v="201.67005800000001"/>
    <m/>
  </r>
  <r>
    <n v="229378"/>
    <n v="211"/>
    <x v="2"/>
    <n v="22"/>
    <s v="M-MidPSFF"/>
    <x v="10"/>
    <x v="10"/>
    <x v="1"/>
    <x v="1"/>
    <n v="3"/>
    <n v="11374.191188999999"/>
    <m/>
  </r>
  <r>
    <n v="229379"/>
    <n v="211"/>
    <x v="2"/>
    <n v="22"/>
    <s v="M-MidPSFF"/>
    <x v="10"/>
    <x v="10"/>
    <x v="1"/>
    <x v="2"/>
    <n v="3"/>
    <n v="10204.907609"/>
    <m/>
  </r>
  <r>
    <n v="229380"/>
    <n v="211"/>
    <x v="2"/>
    <n v="22"/>
    <s v="M-MidPSFF"/>
    <x v="10"/>
    <x v="10"/>
    <x v="1"/>
    <x v="3"/>
    <n v="3"/>
    <n v="720.28362500000003"/>
    <m/>
  </r>
  <r>
    <n v="229381"/>
    <n v="211"/>
    <x v="2"/>
    <n v="24"/>
    <s v="M-UWAc FF"/>
    <x v="11"/>
    <x v="11"/>
    <x v="1"/>
    <x v="0"/>
    <n v="3"/>
    <n v="441.51830899999999"/>
    <m/>
  </r>
  <r>
    <n v="229382"/>
    <n v="211"/>
    <x v="2"/>
    <n v="24"/>
    <s v="M-UWAc FF"/>
    <x v="11"/>
    <x v="11"/>
    <x v="1"/>
    <x v="1"/>
    <n v="3"/>
    <n v="832.009276"/>
    <m/>
  </r>
  <r>
    <n v="229383"/>
    <n v="211"/>
    <x v="2"/>
    <n v="24"/>
    <s v="M-UWAc FF"/>
    <x v="11"/>
    <x v="11"/>
    <x v="1"/>
    <x v="2"/>
    <n v="3"/>
    <n v="185.00130799999999"/>
    <m/>
  </r>
  <r>
    <n v="229384"/>
    <n v="211"/>
    <x v="2"/>
    <n v="24"/>
    <s v="M-UWAc FF"/>
    <x v="11"/>
    <x v="11"/>
    <x v="1"/>
    <x v="3"/>
    <n v="3"/>
    <n v="5.0001819999999997"/>
    <m/>
  </r>
  <r>
    <n v="229385"/>
    <n v="211"/>
    <x v="2"/>
    <n v="25"/>
    <s v="U-SPSd FF"/>
    <x v="12"/>
    <x v="12"/>
    <x v="0"/>
    <x v="0"/>
    <n v="3"/>
    <n v="204.08154099999999"/>
    <m/>
  </r>
  <r>
    <n v="229386"/>
    <n v="211"/>
    <x v="2"/>
    <n v="25"/>
    <s v="U-SPSd FF"/>
    <x v="12"/>
    <x v="12"/>
    <x v="0"/>
    <x v="1"/>
    <n v="3"/>
    <n v="1703.5139320000001"/>
    <m/>
  </r>
  <r>
    <n v="229387"/>
    <n v="211"/>
    <x v="2"/>
    <n v="25"/>
    <s v="U-SPSd FF"/>
    <x v="12"/>
    <x v="12"/>
    <x v="0"/>
    <x v="2"/>
    <n v="3"/>
    <n v="2167.831228"/>
    <m/>
  </r>
  <r>
    <n v="229388"/>
    <n v="211"/>
    <x v="2"/>
    <n v="25"/>
    <s v="U-SPSd FF"/>
    <x v="12"/>
    <x v="12"/>
    <x v="0"/>
    <x v="3"/>
    <n v="3"/>
    <n v="232.24935400000001"/>
    <m/>
  </r>
  <r>
    <n v="229389"/>
    <n v="211"/>
    <x v="2"/>
    <n v="26"/>
    <s v="M-SPSd FF"/>
    <x v="12"/>
    <x v="12"/>
    <x v="1"/>
    <x v="0"/>
    <n v="3"/>
    <n v="2401.152752"/>
    <m/>
  </r>
  <r>
    <n v="229390"/>
    <n v="211"/>
    <x v="2"/>
    <n v="26"/>
    <s v="M-SPSd FF"/>
    <x v="12"/>
    <x v="12"/>
    <x v="1"/>
    <x v="1"/>
    <n v="3"/>
    <n v="16134.779409000001"/>
    <m/>
  </r>
  <r>
    <n v="229391"/>
    <n v="211"/>
    <x v="2"/>
    <n v="26"/>
    <s v="M-SPSd FF"/>
    <x v="12"/>
    <x v="12"/>
    <x v="1"/>
    <x v="2"/>
    <n v="3"/>
    <n v="20527.599074999998"/>
    <m/>
  </r>
  <r>
    <n v="229392"/>
    <n v="211"/>
    <x v="2"/>
    <n v="26"/>
    <s v="M-SPSd FF"/>
    <x v="12"/>
    <x v="12"/>
    <x v="1"/>
    <x v="3"/>
    <n v="3"/>
    <n v="2200.5789009999999"/>
    <m/>
  </r>
  <r>
    <n v="229393"/>
    <n v="211"/>
    <x v="2"/>
    <n v="27"/>
    <s v="U-SPS Fyr"/>
    <x v="13"/>
    <x v="13"/>
    <x v="0"/>
    <x v="0"/>
    <n v="3"/>
    <n v="0.47827199999999997"/>
    <m/>
  </r>
  <r>
    <n v="229394"/>
    <n v="211"/>
    <x v="2"/>
    <n v="27"/>
    <s v="U-SPS Fyr"/>
    <x v="13"/>
    <x v="13"/>
    <x v="0"/>
    <x v="1"/>
    <n v="3"/>
    <n v="11.949076"/>
    <m/>
  </r>
  <r>
    <n v="229395"/>
    <n v="211"/>
    <x v="2"/>
    <n v="27"/>
    <s v="U-SPS Fyr"/>
    <x v="13"/>
    <x v="13"/>
    <x v="0"/>
    <x v="2"/>
    <n v="3"/>
    <n v="7.9728719999999997"/>
    <m/>
  </r>
  <r>
    <n v="229396"/>
    <n v="211"/>
    <x v="2"/>
    <n v="27"/>
    <s v="U-SPS Fyr"/>
    <x v="13"/>
    <x v="13"/>
    <x v="0"/>
    <x v="3"/>
    <n v="3"/>
    <n v="32.968784999999997"/>
    <m/>
  </r>
  <r>
    <n v="229397"/>
    <n v="211"/>
    <x v="2"/>
    <n v="28"/>
    <s v="M-SPS Fyr"/>
    <x v="13"/>
    <x v="13"/>
    <x v="1"/>
    <x v="0"/>
    <n v="3"/>
    <n v="8.4765200000000007"/>
    <m/>
  </r>
  <r>
    <n v="229398"/>
    <n v="211"/>
    <x v="2"/>
    <n v="28"/>
    <s v="M-SPS Fyr"/>
    <x v="13"/>
    <x v="13"/>
    <x v="1"/>
    <x v="1"/>
    <n v="3"/>
    <n v="501.84191099999998"/>
    <m/>
  </r>
  <r>
    <n v="229399"/>
    <n v="211"/>
    <x v="2"/>
    <n v="28"/>
    <s v="M-SPS Fyr"/>
    <x v="13"/>
    <x v="13"/>
    <x v="1"/>
    <x v="2"/>
    <n v="3"/>
    <n v="1269.766365"/>
    <m/>
  </r>
  <r>
    <n v="229400"/>
    <n v="211"/>
    <x v="2"/>
    <n v="28"/>
    <s v="M-SPS Fyr"/>
    <x v="13"/>
    <x v="13"/>
    <x v="1"/>
    <x v="3"/>
    <n v="3"/>
    <n v="268.54712699999999"/>
    <m/>
  </r>
  <r>
    <n v="229401"/>
    <n v="211"/>
    <x v="2"/>
    <n v="29"/>
    <s v="U-WhiteSp"/>
    <x v="14"/>
    <x v="14"/>
    <x v="0"/>
    <x v="0"/>
    <n v="3"/>
    <n v="146.585455"/>
    <m/>
  </r>
  <r>
    <n v="229402"/>
    <n v="211"/>
    <x v="2"/>
    <n v="29"/>
    <s v="U-WhiteSp"/>
    <x v="14"/>
    <x v="14"/>
    <x v="0"/>
    <x v="1"/>
    <n v="3"/>
    <n v="515.99849900000004"/>
    <m/>
  </r>
  <r>
    <n v="229403"/>
    <n v="211"/>
    <x v="2"/>
    <n v="29"/>
    <s v="U-WhiteSp"/>
    <x v="14"/>
    <x v="14"/>
    <x v="0"/>
    <x v="2"/>
    <n v="3"/>
    <n v="540.99855200000002"/>
    <m/>
  </r>
  <r>
    <n v="229404"/>
    <n v="211"/>
    <x v="2"/>
    <n v="29"/>
    <s v="U-WhiteSp"/>
    <x v="14"/>
    <x v="14"/>
    <x v="0"/>
    <x v="3"/>
    <n v="3"/>
    <n v="16.999987999999998"/>
    <m/>
  </r>
  <r>
    <n v="229405"/>
    <n v="211"/>
    <x v="2"/>
    <n v="31"/>
    <s v="U-HdCl FF"/>
    <x v="15"/>
    <x v="15"/>
    <x v="0"/>
    <x v="0"/>
    <n v="3"/>
    <n v="839.63742999999999"/>
    <m/>
  </r>
  <r>
    <n v="229406"/>
    <n v="211"/>
    <x v="2"/>
    <n v="31"/>
    <s v="U-HdCl FF"/>
    <x v="15"/>
    <x v="15"/>
    <x v="0"/>
    <x v="1"/>
    <n v="3"/>
    <n v="5037.4882699999998"/>
    <m/>
  </r>
  <r>
    <n v="229407"/>
    <n v="211"/>
    <x v="2"/>
    <n v="31"/>
    <s v="U-HdCl FF"/>
    <x v="15"/>
    <x v="15"/>
    <x v="0"/>
    <x v="2"/>
    <n v="3"/>
    <n v="8389.5610909999996"/>
    <m/>
  </r>
  <r>
    <n v="229408"/>
    <n v="211"/>
    <x v="2"/>
    <n v="31"/>
    <s v="U-HdCl FF"/>
    <x v="15"/>
    <x v="15"/>
    <x v="0"/>
    <x v="3"/>
    <n v="3"/>
    <n v="24.700721000000001"/>
    <m/>
  </r>
  <r>
    <n v="229409"/>
    <n v="211"/>
    <x v="2"/>
    <n v="32"/>
    <s v="M-HdCl FF"/>
    <x v="15"/>
    <x v="15"/>
    <x v="1"/>
    <x v="0"/>
    <n v="3"/>
    <n v="1454.282361"/>
    <m/>
  </r>
  <r>
    <n v="229410"/>
    <n v="211"/>
    <x v="2"/>
    <n v="32"/>
    <s v="M-HdCl FF"/>
    <x v="15"/>
    <x v="15"/>
    <x v="1"/>
    <x v="1"/>
    <n v="3"/>
    <n v="9644.1838929999994"/>
    <m/>
  </r>
  <r>
    <n v="229411"/>
    <n v="211"/>
    <x v="2"/>
    <n v="32"/>
    <s v="M-HdCl FF"/>
    <x v="15"/>
    <x v="15"/>
    <x v="1"/>
    <x v="2"/>
    <n v="3"/>
    <n v="16063.49764"/>
    <m/>
  </r>
  <r>
    <n v="229412"/>
    <n v="211"/>
    <x v="2"/>
    <n v="32"/>
    <s v="M-HdCl FF"/>
    <x v="15"/>
    <x v="15"/>
    <x v="1"/>
    <x v="3"/>
    <n v="3"/>
    <n v="46.371760999999999"/>
    <m/>
  </r>
  <r>
    <n v="229413"/>
    <n v="211"/>
    <x v="2"/>
    <n v="34"/>
    <s v="M-HdCl FY"/>
    <x v="16"/>
    <x v="16"/>
    <x v="1"/>
    <x v="0"/>
    <n v="3"/>
    <n v="35.18806"/>
    <m/>
  </r>
  <r>
    <n v="229414"/>
    <n v="211"/>
    <x v="2"/>
    <n v="34"/>
    <s v="M-HdCl FY"/>
    <x v="16"/>
    <x v="16"/>
    <x v="1"/>
    <x v="1"/>
    <n v="3"/>
    <n v="55.84178"/>
    <m/>
  </r>
  <r>
    <n v="229415"/>
    <n v="211"/>
    <x v="2"/>
    <n v="34"/>
    <s v="M-HdCl FY"/>
    <x v="16"/>
    <x v="16"/>
    <x v="1"/>
    <x v="2"/>
    <n v="3"/>
    <n v="84.307326000000003"/>
    <m/>
  </r>
  <r>
    <n v="229416"/>
    <n v="211"/>
    <x v="2"/>
    <n v="34"/>
    <s v="M-HdCl FY"/>
    <x v="16"/>
    <x v="16"/>
    <x v="1"/>
    <x v="3"/>
    <n v="3"/>
    <n v="17.634291999999999"/>
    <m/>
  </r>
  <r>
    <n v="229417"/>
    <n v="211"/>
    <x v="2"/>
    <n v="35"/>
    <s v="U-SJDF FF"/>
    <x v="17"/>
    <x v="17"/>
    <x v="0"/>
    <x v="0"/>
    <n v="3"/>
    <n v="58.114542999999998"/>
    <m/>
  </r>
  <r>
    <n v="229418"/>
    <n v="211"/>
    <x v="2"/>
    <n v="35"/>
    <s v="U-SJDF FF"/>
    <x v="17"/>
    <x v="17"/>
    <x v="0"/>
    <x v="1"/>
    <n v="3"/>
    <n v="167.00435300000001"/>
    <m/>
  </r>
  <r>
    <n v="229419"/>
    <n v="211"/>
    <x v="2"/>
    <n v="35"/>
    <s v="U-SJDF FF"/>
    <x v="17"/>
    <x v="17"/>
    <x v="0"/>
    <x v="2"/>
    <n v="3"/>
    <n v="2204.0299770000001"/>
    <m/>
  </r>
  <r>
    <n v="229420"/>
    <n v="211"/>
    <x v="2"/>
    <n v="35"/>
    <s v="U-SJDF FF"/>
    <x v="17"/>
    <x v="17"/>
    <x v="0"/>
    <x v="3"/>
    <n v="3"/>
    <n v="41.986072"/>
    <m/>
  </r>
  <r>
    <n v="229421"/>
    <n v="211"/>
    <x v="2"/>
    <n v="37"/>
    <s v="U-OR Tule"/>
    <x v="18"/>
    <x v="18"/>
    <x v="0"/>
    <x v="0"/>
    <n v="3"/>
    <n v="836.74709399999995"/>
    <m/>
  </r>
  <r>
    <n v="229422"/>
    <n v="211"/>
    <x v="2"/>
    <n v="37"/>
    <s v="U-OR Tule"/>
    <x v="18"/>
    <x v="18"/>
    <x v="0"/>
    <x v="1"/>
    <n v="3"/>
    <n v="14690.669180000001"/>
    <m/>
  </r>
  <r>
    <n v="229423"/>
    <n v="211"/>
    <x v="2"/>
    <n v="37"/>
    <s v="U-OR Tule"/>
    <x v="18"/>
    <x v="18"/>
    <x v="0"/>
    <x v="2"/>
    <n v="3"/>
    <n v="15636.661144"/>
    <m/>
  </r>
  <r>
    <n v="229424"/>
    <n v="211"/>
    <x v="2"/>
    <n v="37"/>
    <s v="U-OR Tule"/>
    <x v="18"/>
    <x v="18"/>
    <x v="0"/>
    <x v="3"/>
    <n v="3"/>
    <n v="85.993758"/>
    <m/>
  </r>
  <r>
    <n v="229425"/>
    <n v="211"/>
    <x v="2"/>
    <n v="38"/>
    <s v="M-OR Tule"/>
    <x v="18"/>
    <x v="18"/>
    <x v="1"/>
    <x v="0"/>
    <n v="3"/>
    <n v="1970.22118"/>
    <m/>
  </r>
  <r>
    <n v="229426"/>
    <n v="211"/>
    <x v="2"/>
    <n v="38"/>
    <s v="M-OR Tule"/>
    <x v="18"/>
    <x v="18"/>
    <x v="1"/>
    <x v="1"/>
    <n v="3"/>
    <n v="1634.6439089999999"/>
    <m/>
  </r>
  <r>
    <n v="229427"/>
    <n v="211"/>
    <x v="2"/>
    <n v="38"/>
    <s v="M-OR Tule"/>
    <x v="18"/>
    <x v="18"/>
    <x v="1"/>
    <x v="2"/>
    <n v="3"/>
    <n v="641.255312"/>
    <m/>
  </r>
  <r>
    <n v="229428"/>
    <n v="211"/>
    <x v="2"/>
    <n v="38"/>
    <s v="M-OR Tule"/>
    <x v="18"/>
    <x v="18"/>
    <x v="1"/>
    <x v="3"/>
    <n v="3"/>
    <n v="4.0030580000000002"/>
    <m/>
  </r>
  <r>
    <n v="229429"/>
    <n v="211"/>
    <x v="2"/>
    <n v="39"/>
    <s v="U-WA Tule"/>
    <x v="19"/>
    <x v="19"/>
    <x v="0"/>
    <x v="0"/>
    <n v="3"/>
    <n v="568.575063"/>
    <m/>
  </r>
  <r>
    <n v="229430"/>
    <n v="211"/>
    <x v="2"/>
    <n v="39"/>
    <s v="U-WA Tule"/>
    <x v="19"/>
    <x v="19"/>
    <x v="0"/>
    <x v="1"/>
    <n v="3"/>
    <n v="268.39336300000002"/>
    <m/>
  </r>
  <r>
    <n v="229431"/>
    <n v="211"/>
    <x v="2"/>
    <n v="39"/>
    <s v="U-WA Tule"/>
    <x v="19"/>
    <x v="19"/>
    <x v="0"/>
    <x v="2"/>
    <n v="3"/>
    <n v="13810.048814"/>
    <m/>
  </r>
  <r>
    <n v="229432"/>
    <n v="211"/>
    <x v="2"/>
    <n v="39"/>
    <s v="U-WA Tule"/>
    <x v="19"/>
    <x v="19"/>
    <x v="0"/>
    <x v="3"/>
    <n v="3"/>
    <n v="1982.011309"/>
    <m/>
  </r>
  <r>
    <n v="229433"/>
    <n v="211"/>
    <x v="2"/>
    <n v="40"/>
    <s v="M-WA Tule"/>
    <x v="19"/>
    <x v="19"/>
    <x v="1"/>
    <x v="0"/>
    <n v="3"/>
    <n v="1326.5198620000001"/>
    <m/>
  </r>
  <r>
    <n v="229434"/>
    <n v="211"/>
    <x v="2"/>
    <n v="40"/>
    <s v="M-WA Tule"/>
    <x v="19"/>
    <x v="19"/>
    <x v="1"/>
    <x v="1"/>
    <n v="3"/>
    <n v="13160.308794"/>
    <m/>
  </r>
  <r>
    <n v="229435"/>
    <n v="211"/>
    <x v="2"/>
    <n v="40"/>
    <s v="M-WA Tule"/>
    <x v="19"/>
    <x v="19"/>
    <x v="1"/>
    <x v="2"/>
    <n v="3"/>
    <n v="14959.405086000001"/>
    <m/>
  </r>
  <r>
    <n v="229436"/>
    <n v="211"/>
    <x v="2"/>
    <n v="40"/>
    <s v="M-WA Tule"/>
    <x v="19"/>
    <x v="19"/>
    <x v="1"/>
    <x v="3"/>
    <n v="3"/>
    <n v="82.330146999999997"/>
    <m/>
  </r>
  <r>
    <n v="229437"/>
    <n v="211"/>
    <x v="2"/>
    <n v="41"/>
    <s v="U-LCRWild"/>
    <x v="20"/>
    <x v="20"/>
    <x v="0"/>
    <x v="0"/>
    <n v="3"/>
    <n v="435.48434700000001"/>
    <m/>
  </r>
  <r>
    <n v="229438"/>
    <n v="211"/>
    <x v="2"/>
    <n v="41"/>
    <s v="U-LCRWild"/>
    <x v="20"/>
    <x v="20"/>
    <x v="0"/>
    <x v="1"/>
    <n v="3"/>
    <n v="1126.8673879999999"/>
    <m/>
  </r>
  <r>
    <n v="229439"/>
    <n v="211"/>
    <x v="2"/>
    <n v="41"/>
    <s v="U-LCRWild"/>
    <x v="20"/>
    <x v="20"/>
    <x v="0"/>
    <x v="2"/>
    <n v="3"/>
    <n v="4952.194563"/>
    <m/>
  </r>
  <r>
    <n v="229440"/>
    <n v="211"/>
    <x v="2"/>
    <n v="41"/>
    <s v="U-LCRWild"/>
    <x v="20"/>
    <x v="20"/>
    <x v="0"/>
    <x v="3"/>
    <n v="3"/>
    <n v="711.752611"/>
    <m/>
  </r>
  <r>
    <n v="229441"/>
    <n v="211"/>
    <x v="2"/>
    <n v="42"/>
    <s v="M-LCRWild"/>
    <x v="20"/>
    <x v="20"/>
    <x v="1"/>
    <x v="0"/>
    <n v="3"/>
    <n v="10.751099999999999"/>
    <m/>
  </r>
  <r>
    <n v="229442"/>
    <n v="211"/>
    <x v="2"/>
    <n v="42"/>
    <s v="M-LCRWild"/>
    <x v="20"/>
    <x v="20"/>
    <x v="1"/>
    <x v="1"/>
    <n v="3"/>
    <n v="125.05095"/>
    <m/>
  </r>
  <r>
    <n v="229443"/>
    <n v="211"/>
    <x v="2"/>
    <n v="42"/>
    <s v="M-LCRWild"/>
    <x v="20"/>
    <x v="20"/>
    <x v="1"/>
    <x v="2"/>
    <n v="3"/>
    <n v="550.16526799999997"/>
    <m/>
  </r>
  <r>
    <n v="229444"/>
    <n v="211"/>
    <x v="2"/>
    <n v="42"/>
    <s v="M-LCRWild"/>
    <x v="20"/>
    <x v="20"/>
    <x v="1"/>
    <x v="3"/>
    <n v="3"/>
    <n v="79.112162999999995"/>
    <m/>
  </r>
  <r>
    <n v="229445"/>
    <n v="211"/>
    <x v="2"/>
    <n v="43"/>
    <s v="U-BPHTule"/>
    <x v="21"/>
    <x v="21"/>
    <x v="0"/>
    <x v="0"/>
    <n v="3"/>
    <n v="1041.2011170000001"/>
    <m/>
  </r>
  <r>
    <n v="229446"/>
    <n v="211"/>
    <x v="2"/>
    <n v="43"/>
    <s v="U-BPHTule"/>
    <x v="21"/>
    <x v="21"/>
    <x v="0"/>
    <x v="1"/>
    <n v="3"/>
    <n v="4677.1108430000004"/>
    <m/>
  </r>
  <r>
    <n v="229447"/>
    <n v="211"/>
    <x v="2"/>
    <n v="43"/>
    <s v="U-BPHTule"/>
    <x v="21"/>
    <x v="21"/>
    <x v="0"/>
    <x v="2"/>
    <n v="3"/>
    <n v="2651.2473839999998"/>
    <m/>
  </r>
  <r>
    <n v="229448"/>
    <n v="211"/>
    <x v="2"/>
    <n v="43"/>
    <s v="U-BPHTule"/>
    <x v="21"/>
    <x v="21"/>
    <x v="0"/>
    <x v="3"/>
    <n v="3"/>
    <n v="46.118647000000003"/>
    <m/>
  </r>
  <r>
    <n v="229449"/>
    <n v="211"/>
    <x v="2"/>
    <n v="44"/>
    <s v="M-BPHTule"/>
    <x v="21"/>
    <x v="21"/>
    <x v="1"/>
    <x v="0"/>
    <n v="3"/>
    <n v="5659.5439699999997"/>
    <m/>
  </r>
  <r>
    <n v="229450"/>
    <n v="211"/>
    <x v="2"/>
    <n v="44"/>
    <s v="M-BPHTule"/>
    <x v="21"/>
    <x v="21"/>
    <x v="1"/>
    <x v="1"/>
    <n v="3"/>
    <n v="26507.957478"/>
    <m/>
  </r>
  <r>
    <n v="229451"/>
    <n v="211"/>
    <x v="2"/>
    <n v="44"/>
    <s v="M-BPHTule"/>
    <x v="21"/>
    <x v="21"/>
    <x v="1"/>
    <x v="2"/>
    <n v="3"/>
    <n v="15016.632678"/>
    <m/>
  </r>
  <r>
    <n v="229452"/>
    <n v="211"/>
    <x v="2"/>
    <n v="44"/>
    <s v="M-BPHTule"/>
    <x v="21"/>
    <x v="21"/>
    <x v="1"/>
    <x v="3"/>
    <n v="3"/>
    <n v="259.70452899999998"/>
    <m/>
  </r>
  <r>
    <n v="229453"/>
    <n v="211"/>
    <x v="2"/>
    <n v="45"/>
    <s v="U-UpCR Su"/>
    <x v="22"/>
    <x v="22"/>
    <x v="0"/>
    <x v="0"/>
    <n v="2"/>
    <n v="55.273212000000001"/>
    <m/>
  </r>
  <r>
    <n v="229454"/>
    <n v="211"/>
    <x v="2"/>
    <n v="45"/>
    <s v="U-UpCR Su"/>
    <x v="22"/>
    <x v="22"/>
    <x v="0"/>
    <x v="0"/>
    <n v="3"/>
    <n v="2520.1572879999999"/>
    <m/>
  </r>
  <r>
    <n v="229456"/>
    <n v="211"/>
    <x v="2"/>
    <n v="45"/>
    <s v="U-UpCR Su"/>
    <x v="22"/>
    <x v="22"/>
    <x v="0"/>
    <x v="1"/>
    <n v="3"/>
    <n v="4547.546832"/>
    <m/>
  </r>
  <r>
    <n v="229455"/>
    <n v="211"/>
    <x v="2"/>
    <n v="45"/>
    <s v="U-UpCR Su"/>
    <x v="22"/>
    <x v="22"/>
    <x v="0"/>
    <x v="1"/>
    <n v="2"/>
    <n v="4552.3653800000002"/>
    <m/>
  </r>
  <r>
    <n v="229458"/>
    <n v="211"/>
    <x v="2"/>
    <n v="45"/>
    <s v="U-UpCR Su"/>
    <x v="22"/>
    <x v="22"/>
    <x v="0"/>
    <x v="2"/>
    <n v="3"/>
    <n v="7092.4962439999999"/>
    <m/>
  </r>
  <r>
    <n v="229457"/>
    <n v="211"/>
    <x v="2"/>
    <n v="45"/>
    <s v="U-UpCR Su"/>
    <x v="22"/>
    <x v="22"/>
    <x v="0"/>
    <x v="2"/>
    <n v="2"/>
    <n v="7447.4419310000003"/>
    <m/>
  </r>
  <r>
    <n v="229459"/>
    <n v="211"/>
    <x v="2"/>
    <n v="45"/>
    <s v="U-UpCR Su"/>
    <x v="22"/>
    <x v="22"/>
    <x v="0"/>
    <x v="3"/>
    <n v="2"/>
    <n v="4876.9153939999997"/>
    <m/>
  </r>
  <r>
    <n v="229460"/>
    <n v="211"/>
    <x v="2"/>
    <n v="45"/>
    <s v="U-UpCR Su"/>
    <x v="22"/>
    <x v="22"/>
    <x v="0"/>
    <x v="3"/>
    <n v="3"/>
    <n v="5146.8979499999996"/>
    <m/>
  </r>
  <r>
    <n v="229461"/>
    <n v="211"/>
    <x v="2"/>
    <n v="46"/>
    <s v="M-UpCR Su"/>
    <x v="22"/>
    <x v="22"/>
    <x v="1"/>
    <x v="0"/>
    <n v="2"/>
    <n v="11.092065"/>
    <m/>
  </r>
  <r>
    <n v="229462"/>
    <n v="211"/>
    <x v="2"/>
    <n v="46"/>
    <s v="M-UpCR Su"/>
    <x v="22"/>
    <x v="22"/>
    <x v="1"/>
    <x v="0"/>
    <n v="3"/>
    <n v="505.73771599999998"/>
    <m/>
  </r>
  <r>
    <n v="229464"/>
    <n v="211"/>
    <x v="2"/>
    <n v="46"/>
    <s v="M-UpCR Su"/>
    <x v="22"/>
    <x v="22"/>
    <x v="1"/>
    <x v="1"/>
    <n v="3"/>
    <n v="1855.824214"/>
    <m/>
  </r>
  <r>
    <n v="229463"/>
    <n v="211"/>
    <x v="2"/>
    <n v="46"/>
    <s v="M-UpCR Su"/>
    <x v="22"/>
    <x v="22"/>
    <x v="1"/>
    <x v="1"/>
    <n v="2"/>
    <n v="1860.4956090000001"/>
    <m/>
  </r>
  <r>
    <n v="229466"/>
    <n v="211"/>
    <x v="2"/>
    <n v="46"/>
    <s v="M-UpCR Su"/>
    <x v="22"/>
    <x v="22"/>
    <x v="1"/>
    <x v="2"/>
    <n v="3"/>
    <n v="4345.8730450000003"/>
    <m/>
  </r>
  <r>
    <n v="229465"/>
    <n v="211"/>
    <x v="2"/>
    <n v="46"/>
    <s v="M-UpCR Su"/>
    <x v="22"/>
    <x v="22"/>
    <x v="1"/>
    <x v="2"/>
    <n v="2"/>
    <n v="4563.3633110000001"/>
    <m/>
  </r>
  <r>
    <n v="229467"/>
    <n v="211"/>
    <x v="2"/>
    <n v="46"/>
    <s v="M-UpCR Su"/>
    <x v="22"/>
    <x v="22"/>
    <x v="1"/>
    <x v="3"/>
    <n v="2"/>
    <n v="3831.418901"/>
    <m/>
  </r>
  <r>
    <n v="229468"/>
    <n v="211"/>
    <x v="2"/>
    <n v="46"/>
    <s v="M-UpCR Su"/>
    <x v="22"/>
    <x v="22"/>
    <x v="1"/>
    <x v="3"/>
    <n v="3"/>
    <n v="4043.5235170000001"/>
    <m/>
  </r>
  <r>
    <n v="229469"/>
    <n v="211"/>
    <x v="2"/>
    <n v="47"/>
    <s v="U-UpCR Br"/>
    <x v="23"/>
    <x v="23"/>
    <x v="0"/>
    <x v="0"/>
    <n v="3"/>
    <n v="27280.418793000001"/>
    <m/>
  </r>
  <r>
    <n v="229470"/>
    <n v="211"/>
    <x v="2"/>
    <n v="47"/>
    <s v="U-UpCR Br"/>
    <x v="23"/>
    <x v="23"/>
    <x v="0"/>
    <x v="1"/>
    <n v="3"/>
    <n v="47265.268020000003"/>
    <m/>
  </r>
  <r>
    <n v="229471"/>
    <n v="211"/>
    <x v="2"/>
    <n v="47"/>
    <s v="U-UpCR Br"/>
    <x v="23"/>
    <x v="23"/>
    <x v="0"/>
    <x v="2"/>
    <n v="3"/>
    <n v="112139.648258"/>
    <m/>
  </r>
  <r>
    <n v="229472"/>
    <n v="211"/>
    <x v="2"/>
    <n v="47"/>
    <s v="U-UpCR Br"/>
    <x v="23"/>
    <x v="23"/>
    <x v="0"/>
    <x v="3"/>
    <n v="3"/>
    <n v="56049.816417000002"/>
    <m/>
  </r>
  <r>
    <n v="229473"/>
    <n v="211"/>
    <x v="2"/>
    <n v="48"/>
    <s v="M-UpCR Br"/>
    <x v="23"/>
    <x v="23"/>
    <x v="1"/>
    <x v="0"/>
    <n v="3"/>
    <n v="3031.1381999999999"/>
    <m/>
  </r>
  <r>
    <n v="229474"/>
    <n v="211"/>
    <x v="2"/>
    <n v="48"/>
    <s v="M-UpCR Br"/>
    <x v="23"/>
    <x v="23"/>
    <x v="1"/>
    <x v="1"/>
    <n v="3"/>
    <n v="5842.6789959999996"/>
    <m/>
  </r>
  <r>
    <n v="229475"/>
    <n v="211"/>
    <x v="2"/>
    <n v="48"/>
    <s v="M-UpCR Br"/>
    <x v="23"/>
    <x v="23"/>
    <x v="1"/>
    <x v="2"/>
    <n v="3"/>
    <n v="50383.368390000003"/>
    <m/>
  </r>
  <r>
    <n v="229476"/>
    <n v="211"/>
    <x v="2"/>
    <n v="48"/>
    <s v="M-UpCR Br"/>
    <x v="23"/>
    <x v="23"/>
    <x v="1"/>
    <x v="3"/>
    <n v="3"/>
    <n v="11481.239428000001"/>
    <m/>
  </r>
  <r>
    <n v="229477"/>
    <n v="211"/>
    <x v="2"/>
    <n v="49"/>
    <s v="U-Cowl Sp"/>
    <x v="24"/>
    <x v="24"/>
    <x v="0"/>
    <x v="1"/>
    <n v="1"/>
    <n v="680.11587099999997"/>
    <m/>
  </r>
  <r>
    <n v="229478"/>
    <n v="211"/>
    <x v="2"/>
    <n v="49"/>
    <s v="U-Cowl Sp"/>
    <x v="24"/>
    <x v="24"/>
    <x v="0"/>
    <x v="1"/>
    <n v="4"/>
    <n v="680.15991299999996"/>
    <m/>
  </r>
  <r>
    <n v="229479"/>
    <n v="211"/>
    <x v="2"/>
    <n v="49"/>
    <s v="U-Cowl Sp"/>
    <x v="24"/>
    <x v="24"/>
    <x v="0"/>
    <x v="2"/>
    <n v="1"/>
    <n v="1283.8292859999999"/>
    <m/>
  </r>
  <r>
    <n v="229480"/>
    <n v="211"/>
    <x v="2"/>
    <n v="49"/>
    <s v="U-Cowl Sp"/>
    <x v="24"/>
    <x v="24"/>
    <x v="0"/>
    <x v="2"/>
    <n v="4"/>
    <n v="2847.2783989999998"/>
    <m/>
  </r>
  <r>
    <n v="229482"/>
    <n v="211"/>
    <x v="2"/>
    <n v="49"/>
    <s v="U-Cowl Sp"/>
    <x v="24"/>
    <x v="24"/>
    <x v="0"/>
    <x v="3"/>
    <n v="3"/>
    <n v="7.1538069999999996"/>
    <m/>
  </r>
  <r>
    <n v="229481"/>
    <n v="211"/>
    <x v="2"/>
    <n v="49"/>
    <s v="U-Cowl Sp"/>
    <x v="24"/>
    <x v="24"/>
    <x v="0"/>
    <x v="3"/>
    <n v="1"/>
    <n v="314.51873799999998"/>
    <m/>
  </r>
  <r>
    <n v="229483"/>
    <n v="211"/>
    <x v="2"/>
    <n v="49"/>
    <s v="U-Cowl Sp"/>
    <x v="24"/>
    <x v="24"/>
    <x v="0"/>
    <x v="3"/>
    <n v="4"/>
    <n v="896.30285900000001"/>
    <m/>
  </r>
  <r>
    <n v="229484"/>
    <n v="211"/>
    <x v="2"/>
    <n v="50"/>
    <s v="M-Cowl Sp"/>
    <x v="24"/>
    <x v="24"/>
    <x v="1"/>
    <x v="1"/>
    <n v="1"/>
    <n v="2558.9092420000002"/>
    <m/>
  </r>
  <r>
    <n v="229485"/>
    <n v="211"/>
    <x v="2"/>
    <n v="50"/>
    <s v="M-Cowl Sp"/>
    <x v="24"/>
    <x v="24"/>
    <x v="1"/>
    <x v="1"/>
    <n v="4"/>
    <n v="2559.0544110000001"/>
    <m/>
  </r>
  <r>
    <n v="229486"/>
    <n v="211"/>
    <x v="2"/>
    <n v="50"/>
    <s v="M-Cowl Sp"/>
    <x v="24"/>
    <x v="24"/>
    <x v="1"/>
    <x v="2"/>
    <n v="1"/>
    <n v="5130.9429380000001"/>
    <m/>
  </r>
  <r>
    <n v="229487"/>
    <n v="211"/>
    <x v="2"/>
    <n v="50"/>
    <s v="M-Cowl Sp"/>
    <x v="24"/>
    <x v="24"/>
    <x v="1"/>
    <x v="2"/>
    <n v="4"/>
    <n v="10693.533178"/>
    <m/>
  </r>
  <r>
    <n v="229489"/>
    <n v="211"/>
    <x v="2"/>
    <n v="50"/>
    <s v="M-Cowl Sp"/>
    <x v="24"/>
    <x v="24"/>
    <x v="1"/>
    <x v="3"/>
    <n v="3"/>
    <n v="25.349357999999999"/>
    <m/>
  </r>
  <r>
    <n v="229488"/>
    <n v="211"/>
    <x v="2"/>
    <n v="50"/>
    <s v="M-Cowl Sp"/>
    <x v="24"/>
    <x v="24"/>
    <x v="1"/>
    <x v="3"/>
    <n v="1"/>
    <n v="1114.490309"/>
    <m/>
  </r>
  <r>
    <n v="229490"/>
    <n v="211"/>
    <x v="2"/>
    <n v="50"/>
    <s v="M-Cowl Sp"/>
    <x v="24"/>
    <x v="24"/>
    <x v="1"/>
    <x v="3"/>
    <n v="4"/>
    <n v="3582.157592"/>
    <m/>
  </r>
  <r>
    <n v="229492"/>
    <n v="211"/>
    <x v="2"/>
    <n v="51"/>
    <s v="U-Will Sp"/>
    <x v="25"/>
    <x v="25"/>
    <x v="0"/>
    <x v="1"/>
    <n v="4"/>
    <n v="120.201645"/>
    <m/>
  </r>
  <r>
    <n v="229491"/>
    <n v="211"/>
    <x v="2"/>
    <n v="51"/>
    <s v="U-Will Sp"/>
    <x v="25"/>
    <x v="25"/>
    <x v="0"/>
    <x v="1"/>
    <n v="1"/>
    <n v="140.997117"/>
    <m/>
  </r>
  <r>
    <n v="229493"/>
    <n v="211"/>
    <x v="2"/>
    <n v="51"/>
    <s v="U-Will Sp"/>
    <x v="25"/>
    <x v="25"/>
    <x v="0"/>
    <x v="2"/>
    <n v="1"/>
    <n v="9606.4130719999994"/>
    <m/>
  </r>
  <r>
    <n v="229494"/>
    <n v="211"/>
    <x v="2"/>
    <n v="51"/>
    <s v="U-Will Sp"/>
    <x v="25"/>
    <x v="25"/>
    <x v="0"/>
    <x v="2"/>
    <n v="4"/>
    <n v="10651.55667"/>
    <m/>
  </r>
  <r>
    <n v="229496"/>
    <n v="211"/>
    <x v="2"/>
    <n v="51"/>
    <s v="U-Will Sp"/>
    <x v="25"/>
    <x v="25"/>
    <x v="0"/>
    <x v="3"/>
    <n v="3"/>
    <n v="35.055045999999997"/>
    <m/>
  </r>
  <r>
    <n v="229495"/>
    <n v="211"/>
    <x v="2"/>
    <n v="51"/>
    <s v="U-Will Sp"/>
    <x v="25"/>
    <x v="25"/>
    <x v="0"/>
    <x v="3"/>
    <n v="1"/>
    <n v="2428.214657"/>
    <m/>
  </r>
  <r>
    <n v="229497"/>
    <n v="211"/>
    <x v="2"/>
    <n v="51"/>
    <s v="U-Will Sp"/>
    <x v="25"/>
    <x v="25"/>
    <x v="0"/>
    <x v="3"/>
    <n v="4"/>
    <n v="8406.6003430000001"/>
    <m/>
  </r>
  <r>
    <n v="229499"/>
    <n v="211"/>
    <x v="2"/>
    <n v="52"/>
    <s v="M-Will Sp"/>
    <x v="25"/>
    <x v="25"/>
    <x v="1"/>
    <x v="1"/>
    <n v="4"/>
    <n v="300.04696999999999"/>
    <m/>
  </r>
  <r>
    <n v="229498"/>
    <n v="211"/>
    <x v="2"/>
    <n v="52"/>
    <s v="M-Will Sp"/>
    <x v="25"/>
    <x v="25"/>
    <x v="1"/>
    <x v="1"/>
    <n v="1"/>
    <n v="346.01640700000002"/>
    <m/>
  </r>
  <r>
    <n v="229500"/>
    <n v="211"/>
    <x v="2"/>
    <n v="52"/>
    <s v="M-Will Sp"/>
    <x v="25"/>
    <x v="25"/>
    <x v="1"/>
    <x v="2"/>
    <n v="1"/>
    <n v="23517.759538999999"/>
    <m/>
  </r>
  <r>
    <n v="229501"/>
    <n v="211"/>
    <x v="2"/>
    <n v="52"/>
    <s v="M-Will Sp"/>
    <x v="25"/>
    <x v="25"/>
    <x v="1"/>
    <x v="2"/>
    <n v="4"/>
    <n v="26127.532890999999"/>
    <m/>
  </r>
  <r>
    <n v="229503"/>
    <n v="211"/>
    <x v="2"/>
    <n v="52"/>
    <s v="M-Will Sp"/>
    <x v="25"/>
    <x v="25"/>
    <x v="1"/>
    <x v="3"/>
    <n v="3"/>
    <n v="85.838145999999995"/>
    <m/>
  </r>
  <r>
    <n v="229502"/>
    <n v="211"/>
    <x v="2"/>
    <n v="52"/>
    <s v="M-Will Sp"/>
    <x v="25"/>
    <x v="25"/>
    <x v="1"/>
    <x v="3"/>
    <n v="1"/>
    <n v="5945.8898879999997"/>
    <m/>
  </r>
  <r>
    <n v="229504"/>
    <n v="211"/>
    <x v="2"/>
    <n v="52"/>
    <s v="M-Will Sp"/>
    <x v="25"/>
    <x v="25"/>
    <x v="1"/>
    <x v="3"/>
    <n v="4"/>
    <n v="20580.460564000001"/>
    <m/>
  </r>
  <r>
    <n v="229505"/>
    <n v="211"/>
    <x v="2"/>
    <n v="53"/>
    <s v="U-Snake F"/>
    <x v="26"/>
    <x v="26"/>
    <x v="0"/>
    <x v="0"/>
    <n v="3"/>
    <n v="127.148781"/>
    <m/>
  </r>
  <r>
    <n v="229506"/>
    <n v="211"/>
    <x v="2"/>
    <n v="53"/>
    <s v="U-Snake F"/>
    <x v="26"/>
    <x v="26"/>
    <x v="0"/>
    <x v="1"/>
    <n v="3"/>
    <n v="254.664806"/>
    <m/>
  </r>
  <r>
    <n v="229507"/>
    <n v="211"/>
    <x v="2"/>
    <n v="53"/>
    <s v="U-Snake F"/>
    <x v="26"/>
    <x v="26"/>
    <x v="0"/>
    <x v="2"/>
    <n v="3"/>
    <n v="417.23591199999998"/>
    <m/>
  </r>
  <r>
    <n v="229508"/>
    <n v="211"/>
    <x v="2"/>
    <n v="53"/>
    <s v="U-Snake F"/>
    <x v="26"/>
    <x v="26"/>
    <x v="0"/>
    <x v="3"/>
    <n v="3"/>
    <n v="127.396918"/>
    <m/>
  </r>
  <r>
    <n v="229509"/>
    <n v="211"/>
    <x v="2"/>
    <n v="54"/>
    <s v="M-Snake F"/>
    <x v="26"/>
    <x v="26"/>
    <x v="1"/>
    <x v="0"/>
    <n v="3"/>
    <n v="216.51600400000001"/>
    <m/>
  </r>
  <r>
    <n v="229510"/>
    <n v="211"/>
    <x v="2"/>
    <n v="54"/>
    <s v="M-Snake F"/>
    <x v="26"/>
    <x v="26"/>
    <x v="1"/>
    <x v="1"/>
    <n v="3"/>
    <n v="433.60874999999999"/>
    <m/>
  </r>
  <r>
    <n v="229511"/>
    <n v="211"/>
    <x v="2"/>
    <n v="54"/>
    <s v="M-Snake F"/>
    <x v="26"/>
    <x v="26"/>
    <x v="1"/>
    <x v="2"/>
    <n v="3"/>
    <n v="710.46148300000004"/>
    <m/>
  </r>
  <r>
    <n v="229512"/>
    <n v="211"/>
    <x v="2"/>
    <n v="54"/>
    <s v="M-Snake F"/>
    <x v="26"/>
    <x v="26"/>
    <x v="1"/>
    <x v="3"/>
    <n v="3"/>
    <n v="212.820696"/>
    <m/>
  </r>
  <r>
    <n v="229513"/>
    <n v="211"/>
    <x v="2"/>
    <n v="55"/>
    <s v="U-OR No F"/>
    <x v="27"/>
    <x v="27"/>
    <x v="0"/>
    <x v="0"/>
    <n v="3"/>
    <n v="18209.599628"/>
    <m/>
  </r>
  <r>
    <n v="229514"/>
    <n v="211"/>
    <x v="2"/>
    <n v="55"/>
    <s v="U-OR No F"/>
    <x v="27"/>
    <x v="27"/>
    <x v="0"/>
    <x v="1"/>
    <n v="3"/>
    <n v="13041.224633"/>
    <m/>
  </r>
  <r>
    <n v="229515"/>
    <n v="211"/>
    <x v="2"/>
    <n v="55"/>
    <s v="U-OR No F"/>
    <x v="27"/>
    <x v="27"/>
    <x v="0"/>
    <x v="2"/>
    <n v="3"/>
    <n v="22598.268259"/>
    <m/>
  </r>
  <r>
    <n v="229516"/>
    <n v="211"/>
    <x v="2"/>
    <n v="55"/>
    <s v="U-OR No F"/>
    <x v="27"/>
    <x v="27"/>
    <x v="0"/>
    <x v="3"/>
    <n v="3"/>
    <n v="9765.4726640000008"/>
    <m/>
  </r>
  <r>
    <n v="229517"/>
    <n v="211"/>
    <x v="2"/>
    <n v="56"/>
    <s v="M-OR No F"/>
    <x v="27"/>
    <x v="27"/>
    <x v="1"/>
    <x v="0"/>
    <n v="3"/>
    <n v="374.89437800000002"/>
    <m/>
  </r>
  <r>
    <n v="229518"/>
    <n v="211"/>
    <x v="2"/>
    <n v="56"/>
    <s v="M-OR No F"/>
    <x v="27"/>
    <x v="27"/>
    <x v="1"/>
    <x v="1"/>
    <n v="3"/>
    <n v="268.35879199999999"/>
    <m/>
  </r>
  <r>
    <n v="229519"/>
    <n v="211"/>
    <x v="2"/>
    <n v="56"/>
    <s v="M-OR No F"/>
    <x v="27"/>
    <x v="27"/>
    <x v="1"/>
    <x v="2"/>
    <n v="3"/>
    <n v="462.457852"/>
    <m/>
  </r>
  <r>
    <n v="229520"/>
    <n v="211"/>
    <x v="2"/>
    <n v="56"/>
    <s v="M-OR No F"/>
    <x v="27"/>
    <x v="27"/>
    <x v="1"/>
    <x v="3"/>
    <n v="3"/>
    <n v="199.33524299999999"/>
    <m/>
  </r>
  <r>
    <n v="229521"/>
    <n v="211"/>
    <x v="2"/>
    <n v="57"/>
    <s v="U-WCVI Tl"/>
    <x v="28"/>
    <x v="28"/>
    <x v="0"/>
    <x v="0"/>
    <n v="3"/>
    <n v="8539.8862449999997"/>
    <m/>
  </r>
  <r>
    <n v="229522"/>
    <n v="211"/>
    <x v="2"/>
    <n v="57"/>
    <s v="U-WCVI Tl"/>
    <x v="28"/>
    <x v="28"/>
    <x v="0"/>
    <x v="1"/>
    <n v="3"/>
    <n v="23749.299872"/>
    <m/>
  </r>
  <r>
    <n v="229523"/>
    <n v="211"/>
    <x v="2"/>
    <n v="57"/>
    <s v="U-WCVI Tl"/>
    <x v="28"/>
    <x v="28"/>
    <x v="0"/>
    <x v="2"/>
    <n v="3"/>
    <n v="51501.185383999997"/>
    <m/>
  </r>
  <r>
    <n v="229524"/>
    <n v="211"/>
    <x v="2"/>
    <n v="57"/>
    <s v="U-WCVI Tl"/>
    <x v="28"/>
    <x v="28"/>
    <x v="0"/>
    <x v="3"/>
    <n v="3"/>
    <n v="7023.2014730000001"/>
    <m/>
  </r>
  <r>
    <n v="229525"/>
    <n v="211"/>
    <x v="2"/>
    <n v="58"/>
    <s v="M-WCVI Tl"/>
    <x v="28"/>
    <x v="28"/>
    <x v="1"/>
    <x v="0"/>
    <n v="3"/>
    <n v="171.66815299999999"/>
    <m/>
  </r>
  <r>
    <n v="229526"/>
    <n v="211"/>
    <x v="2"/>
    <n v="58"/>
    <s v="M-WCVI Tl"/>
    <x v="28"/>
    <x v="28"/>
    <x v="1"/>
    <x v="1"/>
    <n v="3"/>
    <n v="474.985929"/>
    <m/>
  </r>
  <r>
    <n v="229527"/>
    <n v="211"/>
    <x v="2"/>
    <n v="58"/>
    <s v="M-WCVI Tl"/>
    <x v="28"/>
    <x v="28"/>
    <x v="1"/>
    <x v="2"/>
    <n v="3"/>
    <n v="1041.1817659999999"/>
    <m/>
  </r>
  <r>
    <n v="229528"/>
    <n v="211"/>
    <x v="2"/>
    <n v="58"/>
    <s v="M-WCVI Tl"/>
    <x v="28"/>
    <x v="28"/>
    <x v="1"/>
    <x v="3"/>
    <n v="3"/>
    <n v="72.329571999999999"/>
    <m/>
  </r>
  <r>
    <n v="229529"/>
    <n v="211"/>
    <x v="2"/>
    <n v="59"/>
    <s v="U-FrasRLt"/>
    <x v="29"/>
    <x v="29"/>
    <x v="0"/>
    <x v="0"/>
    <n v="3"/>
    <n v="14803.426283999999"/>
    <m/>
  </r>
  <r>
    <n v="229530"/>
    <n v="211"/>
    <x v="2"/>
    <n v="59"/>
    <s v="U-FrasRLt"/>
    <x v="29"/>
    <x v="29"/>
    <x v="0"/>
    <x v="1"/>
    <n v="3"/>
    <n v="8012.1757960000004"/>
    <m/>
  </r>
  <r>
    <n v="229531"/>
    <n v="211"/>
    <x v="2"/>
    <n v="59"/>
    <s v="U-FrasRLt"/>
    <x v="29"/>
    <x v="29"/>
    <x v="0"/>
    <x v="2"/>
    <n v="3"/>
    <n v="94511.429138000007"/>
    <m/>
  </r>
  <r>
    <n v="229532"/>
    <n v="211"/>
    <x v="2"/>
    <n v="59"/>
    <s v="U-FrasRLt"/>
    <x v="29"/>
    <x v="29"/>
    <x v="0"/>
    <x v="3"/>
    <n v="3"/>
    <n v="2338.0657139999998"/>
    <m/>
  </r>
  <r>
    <n v="229533"/>
    <n v="211"/>
    <x v="2"/>
    <n v="60"/>
    <s v="M-FrasRLt"/>
    <x v="29"/>
    <x v="29"/>
    <x v="1"/>
    <x v="0"/>
    <n v="3"/>
    <n v="314.40868499999999"/>
    <m/>
  </r>
  <r>
    <n v="229534"/>
    <n v="211"/>
    <x v="2"/>
    <n v="60"/>
    <s v="M-FrasRLt"/>
    <x v="29"/>
    <x v="29"/>
    <x v="1"/>
    <x v="1"/>
    <n v="3"/>
    <n v="164.13243199999999"/>
    <m/>
  </r>
  <r>
    <n v="229535"/>
    <n v="211"/>
    <x v="2"/>
    <n v="60"/>
    <s v="M-FrasRLt"/>
    <x v="29"/>
    <x v="29"/>
    <x v="1"/>
    <x v="2"/>
    <n v="3"/>
    <n v="1930.7621119999999"/>
    <m/>
  </r>
  <r>
    <n v="229536"/>
    <n v="211"/>
    <x v="2"/>
    <n v="60"/>
    <s v="M-FrasRLt"/>
    <x v="29"/>
    <x v="29"/>
    <x v="1"/>
    <x v="3"/>
    <n v="3"/>
    <n v="47.714696000000004"/>
    <m/>
  </r>
  <r>
    <n v="229537"/>
    <n v="211"/>
    <x v="2"/>
    <n v="61"/>
    <s v="U-FrasREr"/>
    <x v="30"/>
    <x v="30"/>
    <x v="0"/>
    <x v="0"/>
    <n v="3"/>
    <n v="8536.7056950000006"/>
    <m/>
  </r>
  <r>
    <n v="229538"/>
    <n v="211"/>
    <x v="2"/>
    <n v="61"/>
    <s v="U-FrasREr"/>
    <x v="30"/>
    <x v="30"/>
    <x v="0"/>
    <x v="1"/>
    <n v="3"/>
    <n v="43786.521202000004"/>
    <m/>
  </r>
  <r>
    <n v="229539"/>
    <n v="211"/>
    <x v="2"/>
    <n v="61"/>
    <s v="U-FrasREr"/>
    <x v="30"/>
    <x v="30"/>
    <x v="0"/>
    <x v="2"/>
    <n v="3"/>
    <n v="56818.621314000004"/>
    <m/>
  </r>
  <r>
    <n v="229540"/>
    <n v="211"/>
    <x v="2"/>
    <n v="61"/>
    <s v="U-FrasREr"/>
    <x v="30"/>
    <x v="30"/>
    <x v="0"/>
    <x v="3"/>
    <n v="3"/>
    <n v="31375.732519000001"/>
    <m/>
  </r>
  <r>
    <n v="229541"/>
    <n v="211"/>
    <x v="2"/>
    <n v="62"/>
    <s v="M-FrasREr"/>
    <x v="30"/>
    <x v="30"/>
    <x v="1"/>
    <x v="0"/>
    <n v="3"/>
    <n v="174.10727700000001"/>
    <m/>
  </r>
  <r>
    <n v="229542"/>
    <n v="211"/>
    <x v="2"/>
    <n v="62"/>
    <s v="M-FrasREr"/>
    <x v="30"/>
    <x v="30"/>
    <x v="1"/>
    <x v="1"/>
    <n v="3"/>
    <n v="893.05436499999996"/>
    <m/>
  </r>
  <r>
    <n v="229543"/>
    <n v="211"/>
    <x v="2"/>
    <n v="62"/>
    <s v="M-FrasREr"/>
    <x v="30"/>
    <x v="30"/>
    <x v="1"/>
    <x v="2"/>
    <n v="3"/>
    <n v="1160.1899350000001"/>
    <m/>
  </r>
  <r>
    <n v="229544"/>
    <n v="211"/>
    <x v="2"/>
    <n v="62"/>
    <s v="M-FrasREr"/>
    <x v="30"/>
    <x v="30"/>
    <x v="1"/>
    <x v="3"/>
    <n v="3"/>
    <n v="640.59367899999995"/>
    <m/>
  </r>
  <r>
    <n v="229545"/>
    <n v="211"/>
    <x v="2"/>
    <n v="63"/>
    <s v="U-LwGeo S"/>
    <x v="31"/>
    <x v="31"/>
    <x v="0"/>
    <x v="0"/>
    <n v="3"/>
    <n v="3157.7414910000002"/>
    <m/>
  </r>
  <r>
    <n v="229546"/>
    <n v="211"/>
    <x v="2"/>
    <n v="63"/>
    <s v="U-LwGeo S"/>
    <x v="31"/>
    <x v="31"/>
    <x v="0"/>
    <x v="1"/>
    <n v="3"/>
    <n v="3214.22687"/>
    <m/>
  </r>
  <r>
    <n v="229547"/>
    <n v="211"/>
    <x v="2"/>
    <n v="63"/>
    <s v="U-LwGeo S"/>
    <x v="31"/>
    <x v="31"/>
    <x v="0"/>
    <x v="2"/>
    <n v="3"/>
    <n v="11807.819614"/>
    <m/>
  </r>
  <r>
    <n v="229548"/>
    <n v="211"/>
    <x v="2"/>
    <n v="63"/>
    <s v="U-LwGeo S"/>
    <x v="31"/>
    <x v="31"/>
    <x v="0"/>
    <x v="3"/>
    <n v="3"/>
    <n v="327.02951300000001"/>
    <m/>
  </r>
  <r>
    <n v="229549"/>
    <n v="211"/>
    <x v="2"/>
    <n v="64"/>
    <s v="M-LwGeo S"/>
    <x v="31"/>
    <x v="31"/>
    <x v="1"/>
    <x v="0"/>
    <n v="3"/>
    <n v="268.39585299999999"/>
    <m/>
  </r>
  <r>
    <n v="229550"/>
    <n v="211"/>
    <x v="2"/>
    <n v="64"/>
    <s v="M-LwGeo S"/>
    <x v="31"/>
    <x v="31"/>
    <x v="1"/>
    <x v="1"/>
    <n v="3"/>
    <n v="280.08007500000002"/>
    <m/>
  </r>
  <r>
    <n v="229551"/>
    <n v="211"/>
    <x v="2"/>
    <n v="64"/>
    <s v="M-LwGeo S"/>
    <x v="31"/>
    <x v="31"/>
    <x v="1"/>
    <x v="2"/>
    <n v="3"/>
    <n v="1027.0757229999999"/>
    <m/>
  </r>
  <r>
    <n v="229552"/>
    <n v="211"/>
    <x v="2"/>
    <n v="64"/>
    <s v="M-LwGeo S"/>
    <x v="31"/>
    <x v="31"/>
    <x v="1"/>
    <x v="3"/>
    <n v="3"/>
    <n v="28.024515999999998"/>
    <m/>
  </r>
  <r>
    <n v="229553"/>
    <n v="211"/>
    <x v="2"/>
    <n v="65"/>
    <s v="U-WhtSpYr"/>
    <x v="32"/>
    <x v="32"/>
    <x v="0"/>
    <x v="0"/>
    <n v="3"/>
    <n v="137.816836"/>
    <m/>
  </r>
  <r>
    <n v="229554"/>
    <n v="211"/>
    <x v="2"/>
    <n v="65"/>
    <s v="U-WhtSpYr"/>
    <x v="32"/>
    <x v="32"/>
    <x v="0"/>
    <x v="1"/>
    <n v="3"/>
    <n v="263.000337"/>
    <m/>
  </r>
  <r>
    <n v="229555"/>
    <n v="211"/>
    <x v="2"/>
    <n v="65"/>
    <s v="U-WhtSpYr"/>
    <x v="32"/>
    <x v="32"/>
    <x v="0"/>
    <x v="2"/>
    <n v="3"/>
    <n v="103.001859"/>
    <m/>
  </r>
  <r>
    <n v="229556"/>
    <n v="211"/>
    <x v="2"/>
    <n v="65"/>
    <s v="U-WhtSpYr"/>
    <x v="32"/>
    <x v="32"/>
    <x v="0"/>
    <x v="3"/>
    <n v="3"/>
    <n v="37.000025000000001"/>
    <m/>
  </r>
  <r>
    <n v="229557"/>
    <n v="211"/>
    <x v="2"/>
    <n v="67"/>
    <s v="U-LColNat"/>
    <x v="33"/>
    <x v="33"/>
    <x v="0"/>
    <x v="0"/>
    <n v="3"/>
    <n v="131.9683"/>
    <m/>
  </r>
  <r>
    <n v="229558"/>
    <n v="211"/>
    <x v="2"/>
    <n v="67"/>
    <s v="U-LColNat"/>
    <x v="33"/>
    <x v="33"/>
    <x v="0"/>
    <x v="1"/>
    <n v="3"/>
    <n v="2232.3968209999998"/>
    <m/>
  </r>
  <r>
    <n v="229559"/>
    <n v="211"/>
    <x v="2"/>
    <n v="67"/>
    <s v="U-LColNat"/>
    <x v="33"/>
    <x v="33"/>
    <x v="0"/>
    <x v="2"/>
    <n v="3"/>
    <n v="3382.2288330000001"/>
    <m/>
  </r>
  <r>
    <n v="229560"/>
    <n v="211"/>
    <x v="2"/>
    <n v="67"/>
    <s v="U-LColNat"/>
    <x v="33"/>
    <x v="33"/>
    <x v="0"/>
    <x v="3"/>
    <n v="3"/>
    <n v="161.38553099999999"/>
    <m/>
  </r>
  <r>
    <n v="229561"/>
    <n v="211"/>
    <x v="2"/>
    <n v="69"/>
    <s v="U-CentVal"/>
    <x v="34"/>
    <x v="34"/>
    <x v="0"/>
    <x v="0"/>
    <n v="3"/>
    <n v="1615.1593700000001"/>
    <m/>
  </r>
  <r>
    <n v="229562"/>
    <n v="211"/>
    <x v="2"/>
    <n v="69"/>
    <s v="U-CentVal"/>
    <x v="34"/>
    <x v="34"/>
    <x v="0"/>
    <x v="1"/>
    <n v="3"/>
    <n v="35259.361930999999"/>
    <m/>
  </r>
  <r>
    <n v="229563"/>
    <n v="211"/>
    <x v="2"/>
    <n v="69"/>
    <s v="U-CentVal"/>
    <x v="34"/>
    <x v="34"/>
    <x v="0"/>
    <x v="2"/>
    <n v="3"/>
    <n v="5243.2458779999997"/>
    <m/>
  </r>
  <r>
    <n v="229564"/>
    <n v="211"/>
    <x v="2"/>
    <n v="69"/>
    <s v="U-CentVal"/>
    <x v="34"/>
    <x v="34"/>
    <x v="0"/>
    <x v="3"/>
    <n v="3"/>
    <n v="20.004082"/>
    <m/>
  </r>
  <r>
    <n v="229565"/>
    <n v="211"/>
    <x v="2"/>
    <n v="70"/>
    <s v="M-CentVal"/>
    <x v="34"/>
    <x v="34"/>
    <x v="1"/>
    <x v="0"/>
    <n v="3"/>
    <n v="95.009375000000006"/>
    <m/>
  </r>
  <r>
    <n v="229566"/>
    <n v="211"/>
    <x v="2"/>
    <n v="70"/>
    <s v="M-CentVal"/>
    <x v="34"/>
    <x v="34"/>
    <x v="1"/>
    <x v="1"/>
    <n v="3"/>
    <n v="2246.6292170000002"/>
    <m/>
  </r>
  <r>
    <n v="229567"/>
    <n v="211"/>
    <x v="2"/>
    <n v="70"/>
    <s v="M-CentVal"/>
    <x v="34"/>
    <x v="34"/>
    <x v="1"/>
    <x v="2"/>
    <n v="3"/>
    <n v="333.25715300000002"/>
    <m/>
  </r>
  <r>
    <n v="229568"/>
    <n v="211"/>
    <x v="2"/>
    <n v="70"/>
    <s v="M-CentVal"/>
    <x v="34"/>
    <x v="34"/>
    <x v="1"/>
    <x v="3"/>
    <n v="3"/>
    <n v="0.98527600000000004"/>
    <m/>
  </r>
  <r>
    <n v="229569"/>
    <n v="211"/>
    <x v="2"/>
    <n v="71"/>
    <s v="U-WA NCst"/>
    <x v="35"/>
    <x v="35"/>
    <x v="0"/>
    <x v="0"/>
    <n v="3"/>
    <n v="170.26051699999999"/>
    <m/>
  </r>
  <r>
    <n v="229570"/>
    <n v="211"/>
    <x v="2"/>
    <n v="71"/>
    <s v="U-WA NCst"/>
    <x v="35"/>
    <x v="35"/>
    <x v="0"/>
    <x v="1"/>
    <n v="3"/>
    <n v="8540.8549490000005"/>
    <m/>
  </r>
  <r>
    <n v="229571"/>
    <n v="211"/>
    <x v="2"/>
    <n v="71"/>
    <s v="U-WA NCst"/>
    <x v="35"/>
    <x v="35"/>
    <x v="0"/>
    <x v="2"/>
    <n v="3"/>
    <n v="23608.117492000001"/>
    <m/>
  </r>
  <r>
    <n v="229572"/>
    <n v="211"/>
    <x v="2"/>
    <n v="71"/>
    <s v="U-WA NCst"/>
    <x v="35"/>
    <x v="35"/>
    <x v="0"/>
    <x v="3"/>
    <n v="3"/>
    <n v="7041.0228129999996"/>
    <m/>
  </r>
  <r>
    <n v="229573"/>
    <n v="211"/>
    <x v="2"/>
    <n v="72"/>
    <s v="M-WA NCst"/>
    <x v="35"/>
    <x v="35"/>
    <x v="1"/>
    <x v="0"/>
    <n v="3"/>
    <n v="7.1757309999999999"/>
    <m/>
  </r>
  <r>
    <n v="229574"/>
    <n v="211"/>
    <x v="2"/>
    <n v="72"/>
    <s v="M-WA NCst"/>
    <x v="35"/>
    <x v="35"/>
    <x v="1"/>
    <x v="1"/>
    <n v="3"/>
    <n v="358.39967100000001"/>
    <m/>
  </r>
  <r>
    <n v="229575"/>
    <n v="211"/>
    <x v="2"/>
    <n v="72"/>
    <s v="M-WA NCst"/>
    <x v="35"/>
    <x v="35"/>
    <x v="1"/>
    <x v="2"/>
    <n v="3"/>
    <n v="987.768642"/>
    <m/>
  </r>
  <r>
    <n v="229576"/>
    <n v="211"/>
    <x v="2"/>
    <n v="72"/>
    <s v="M-WA NCst"/>
    <x v="35"/>
    <x v="35"/>
    <x v="1"/>
    <x v="3"/>
    <n v="3"/>
    <n v="293.62734399999999"/>
    <m/>
  </r>
  <r>
    <n v="229577"/>
    <n v="211"/>
    <x v="2"/>
    <n v="73"/>
    <s v="U-Willapa"/>
    <x v="36"/>
    <x v="36"/>
    <x v="0"/>
    <x v="0"/>
    <n v="3"/>
    <n v="1127.7707640000001"/>
    <m/>
  </r>
  <r>
    <n v="229578"/>
    <n v="211"/>
    <x v="2"/>
    <n v="73"/>
    <s v="U-Willapa"/>
    <x v="36"/>
    <x v="36"/>
    <x v="0"/>
    <x v="1"/>
    <n v="3"/>
    <n v="978.02047100000004"/>
    <m/>
  </r>
  <r>
    <n v="229579"/>
    <n v="211"/>
    <x v="2"/>
    <n v="73"/>
    <s v="U-Willapa"/>
    <x v="36"/>
    <x v="36"/>
    <x v="0"/>
    <x v="2"/>
    <n v="3"/>
    <n v="8291.5781979999992"/>
    <m/>
  </r>
  <r>
    <n v="229580"/>
    <n v="211"/>
    <x v="2"/>
    <n v="73"/>
    <s v="U-Willapa"/>
    <x v="36"/>
    <x v="36"/>
    <x v="0"/>
    <x v="3"/>
    <n v="3"/>
    <n v="4690.8696989999999"/>
    <m/>
  </r>
  <r>
    <n v="229581"/>
    <n v="211"/>
    <x v="2"/>
    <n v="74"/>
    <s v="M-Willapa"/>
    <x v="36"/>
    <x v="36"/>
    <x v="1"/>
    <x v="0"/>
    <n v="3"/>
    <n v="62.366692999999998"/>
    <m/>
  </r>
  <r>
    <n v="229582"/>
    <n v="211"/>
    <x v="2"/>
    <n v="74"/>
    <s v="M-Willapa"/>
    <x v="36"/>
    <x v="36"/>
    <x v="1"/>
    <x v="1"/>
    <n v="3"/>
    <n v="5998.1947069999997"/>
    <m/>
  </r>
  <r>
    <n v="229583"/>
    <n v="211"/>
    <x v="2"/>
    <n v="74"/>
    <s v="M-Willapa"/>
    <x v="36"/>
    <x v="36"/>
    <x v="1"/>
    <x v="2"/>
    <n v="3"/>
    <n v="3900.0732499999999"/>
    <m/>
  </r>
  <r>
    <n v="229584"/>
    <n v="211"/>
    <x v="2"/>
    <n v="74"/>
    <s v="M-Willapa"/>
    <x v="36"/>
    <x v="36"/>
    <x v="1"/>
    <x v="3"/>
    <n v="3"/>
    <n v="352.582988"/>
    <m/>
  </r>
  <r>
    <n v="229585"/>
    <n v="211"/>
    <x v="2"/>
    <n v="75"/>
    <s v="U-Hoko Rv"/>
    <x v="37"/>
    <x v="37"/>
    <x v="0"/>
    <x v="0"/>
    <n v="3"/>
    <n v="7.7542160000000004"/>
    <m/>
  </r>
  <r>
    <n v="229586"/>
    <n v="211"/>
    <x v="2"/>
    <n v="75"/>
    <s v="U-Hoko Rv"/>
    <x v="37"/>
    <x v="37"/>
    <x v="0"/>
    <x v="1"/>
    <n v="3"/>
    <n v="74.997185999999999"/>
    <m/>
  </r>
  <r>
    <n v="229587"/>
    <n v="211"/>
    <x v="2"/>
    <n v="75"/>
    <s v="U-Hoko Rv"/>
    <x v="37"/>
    <x v="37"/>
    <x v="0"/>
    <x v="2"/>
    <n v="3"/>
    <n v="65.993191999999993"/>
    <m/>
  </r>
  <r>
    <n v="229588"/>
    <n v="211"/>
    <x v="2"/>
    <n v="75"/>
    <s v="U-Hoko Rv"/>
    <x v="37"/>
    <x v="37"/>
    <x v="0"/>
    <x v="3"/>
    <n v="3"/>
    <n v="23.001802999999999"/>
    <m/>
  </r>
  <r>
    <n v="229589"/>
    <n v="211"/>
    <x v="2"/>
    <n v="76"/>
    <s v="M-Hoko Rv"/>
    <x v="37"/>
    <x v="37"/>
    <x v="1"/>
    <x v="0"/>
    <n v="3"/>
    <n v="11.158567"/>
    <m/>
  </r>
  <r>
    <n v="229590"/>
    <n v="211"/>
    <x v="2"/>
    <n v="76"/>
    <s v="M-Hoko Rv"/>
    <x v="37"/>
    <x v="37"/>
    <x v="1"/>
    <x v="1"/>
    <n v="3"/>
    <n v="100.00191700000001"/>
    <m/>
  </r>
  <r>
    <n v="229591"/>
    <n v="211"/>
    <x v="2"/>
    <n v="76"/>
    <s v="M-Hoko Rv"/>
    <x v="37"/>
    <x v="37"/>
    <x v="1"/>
    <x v="2"/>
    <n v="3"/>
    <n v="89.001802999999995"/>
    <m/>
  </r>
  <r>
    <n v="229592"/>
    <n v="211"/>
    <x v="2"/>
    <n v="76"/>
    <s v="M-Hoko Rv"/>
    <x v="37"/>
    <x v="37"/>
    <x v="1"/>
    <x v="3"/>
    <n v="3"/>
    <n v="30.001346999999999"/>
    <m/>
  </r>
  <r>
    <n v="230199"/>
    <n v="212"/>
    <x v="3"/>
    <n v="1"/>
    <s v="U-NkSm FF"/>
    <x v="0"/>
    <x v="0"/>
    <x v="0"/>
    <x v="0"/>
    <n v="3"/>
    <n v="19.952715999999999"/>
    <m/>
  </r>
  <r>
    <n v="230200"/>
    <n v="212"/>
    <x v="3"/>
    <n v="1"/>
    <s v="U-NkSm FF"/>
    <x v="0"/>
    <x v="0"/>
    <x v="0"/>
    <x v="1"/>
    <n v="3"/>
    <n v="1653.042623"/>
    <m/>
  </r>
  <r>
    <n v="230201"/>
    <n v="212"/>
    <x v="3"/>
    <n v="1"/>
    <s v="U-NkSm FF"/>
    <x v="0"/>
    <x v="0"/>
    <x v="0"/>
    <x v="2"/>
    <n v="3"/>
    <n v="101.11874400000001"/>
    <m/>
  </r>
  <r>
    <n v="230202"/>
    <n v="212"/>
    <x v="3"/>
    <n v="1"/>
    <s v="U-NkSm FF"/>
    <x v="0"/>
    <x v="0"/>
    <x v="0"/>
    <x v="3"/>
    <n v="3"/>
    <n v="1.0499970000000001"/>
    <m/>
  </r>
  <r>
    <n v="230203"/>
    <n v="212"/>
    <x v="3"/>
    <n v="2"/>
    <s v="M-NkSm FF"/>
    <x v="0"/>
    <x v="0"/>
    <x v="1"/>
    <x v="0"/>
    <n v="3"/>
    <n v="232.142078"/>
    <m/>
  </r>
  <r>
    <n v="230204"/>
    <n v="212"/>
    <x v="3"/>
    <n v="2"/>
    <s v="M-NkSm FF"/>
    <x v="0"/>
    <x v="0"/>
    <x v="1"/>
    <x v="1"/>
    <n v="3"/>
    <n v="22448.364935000001"/>
    <m/>
  </r>
  <r>
    <n v="230205"/>
    <n v="212"/>
    <x v="3"/>
    <n v="2"/>
    <s v="M-NkSm FF"/>
    <x v="0"/>
    <x v="0"/>
    <x v="1"/>
    <x v="2"/>
    <n v="3"/>
    <n v="1388.365802"/>
    <m/>
  </r>
  <r>
    <n v="230206"/>
    <n v="212"/>
    <x v="3"/>
    <n v="2"/>
    <s v="M-NkSm FF"/>
    <x v="0"/>
    <x v="0"/>
    <x v="1"/>
    <x v="3"/>
    <n v="3"/>
    <n v="13.051603"/>
    <m/>
  </r>
  <r>
    <n v="230207"/>
    <n v="212"/>
    <x v="3"/>
    <n v="3"/>
    <s v="U-NFNK Sp"/>
    <x v="1"/>
    <x v="1"/>
    <x v="0"/>
    <x v="0"/>
    <n v="3"/>
    <n v="97.026971000000003"/>
    <m/>
  </r>
  <r>
    <n v="230208"/>
    <n v="212"/>
    <x v="3"/>
    <n v="3"/>
    <s v="U-NFNK Sp"/>
    <x v="1"/>
    <x v="1"/>
    <x v="0"/>
    <x v="1"/>
    <n v="3"/>
    <n v="239.99729500000001"/>
    <m/>
  </r>
  <r>
    <n v="230209"/>
    <n v="212"/>
    <x v="3"/>
    <n v="3"/>
    <s v="U-NFNK Sp"/>
    <x v="1"/>
    <x v="1"/>
    <x v="0"/>
    <x v="2"/>
    <n v="2"/>
    <n v="0.37336599999999998"/>
    <m/>
  </r>
  <r>
    <n v="230210"/>
    <n v="212"/>
    <x v="3"/>
    <n v="3"/>
    <s v="U-NFNK Sp"/>
    <x v="1"/>
    <x v="1"/>
    <x v="0"/>
    <x v="2"/>
    <n v="3"/>
    <n v="750.73782700000004"/>
    <m/>
  </r>
  <r>
    <n v="230211"/>
    <n v="212"/>
    <x v="3"/>
    <n v="3"/>
    <s v="U-NFNK Sp"/>
    <x v="1"/>
    <x v="1"/>
    <x v="0"/>
    <x v="3"/>
    <n v="3"/>
    <n v="176.000227"/>
    <m/>
  </r>
  <r>
    <n v="230212"/>
    <n v="212"/>
    <x v="3"/>
    <n v="4"/>
    <s v="M-NFNK Sp"/>
    <x v="1"/>
    <x v="1"/>
    <x v="1"/>
    <x v="0"/>
    <n v="3"/>
    <n v="156.451528"/>
    <m/>
  </r>
  <r>
    <n v="230213"/>
    <n v="212"/>
    <x v="3"/>
    <n v="4"/>
    <s v="M-NFNK Sp"/>
    <x v="1"/>
    <x v="1"/>
    <x v="1"/>
    <x v="1"/>
    <n v="3"/>
    <n v="404.318851"/>
    <m/>
  </r>
  <r>
    <n v="230214"/>
    <n v="212"/>
    <x v="3"/>
    <n v="4"/>
    <s v="M-NFNK Sp"/>
    <x v="1"/>
    <x v="1"/>
    <x v="1"/>
    <x v="2"/>
    <n v="2"/>
    <n v="0.627529"/>
    <m/>
  </r>
  <r>
    <n v="230215"/>
    <n v="212"/>
    <x v="3"/>
    <n v="4"/>
    <s v="M-NFNK Sp"/>
    <x v="1"/>
    <x v="1"/>
    <x v="1"/>
    <x v="2"/>
    <n v="3"/>
    <n v="1261.79224"/>
    <m/>
  </r>
  <r>
    <n v="230216"/>
    <n v="212"/>
    <x v="3"/>
    <n v="4"/>
    <s v="M-NFNK Sp"/>
    <x v="1"/>
    <x v="1"/>
    <x v="1"/>
    <x v="3"/>
    <n v="3"/>
    <n v="295.999754"/>
    <m/>
  </r>
  <r>
    <n v="230217"/>
    <n v="212"/>
    <x v="3"/>
    <n v="5"/>
    <s v="U-SFNK Sp"/>
    <x v="2"/>
    <x v="2"/>
    <x v="0"/>
    <x v="0"/>
    <n v="3"/>
    <n v="7.5715640000000004"/>
    <m/>
  </r>
  <r>
    <n v="230218"/>
    <n v="212"/>
    <x v="3"/>
    <n v="5"/>
    <s v="U-SFNK Sp"/>
    <x v="2"/>
    <x v="2"/>
    <x v="0"/>
    <x v="1"/>
    <n v="3"/>
    <n v="26.893172"/>
    <m/>
  </r>
  <r>
    <n v="230219"/>
    <n v="212"/>
    <x v="3"/>
    <n v="5"/>
    <s v="U-SFNK Sp"/>
    <x v="2"/>
    <x v="2"/>
    <x v="0"/>
    <x v="2"/>
    <n v="2"/>
    <n v="6.4029000000000003E-2"/>
    <m/>
  </r>
  <r>
    <n v="230220"/>
    <n v="212"/>
    <x v="3"/>
    <n v="5"/>
    <s v="U-SFNK Sp"/>
    <x v="2"/>
    <x v="2"/>
    <x v="0"/>
    <x v="2"/>
    <n v="3"/>
    <n v="128.74513300000001"/>
    <m/>
  </r>
  <r>
    <n v="230221"/>
    <n v="212"/>
    <x v="3"/>
    <n v="5"/>
    <s v="U-SFNK Sp"/>
    <x v="2"/>
    <x v="2"/>
    <x v="0"/>
    <x v="3"/>
    <n v="3"/>
    <n v="38.000632000000003"/>
    <m/>
  </r>
  <r>
    <n v="230222"/>
    <n v="212"/>
    <x v="3"/>
    <n v="7"/>
    <s v="U-Skag FF"/>
    <x v="3"/>
    <x v="3"/>
    <x v="0"/>
    <x v="0"/>
    <n v="3"/>
    <n v="58.807032"/>
    <m/>
  </r>
  <r>
    <n v="230223"/>
    <n v="212"/>
    <x v="3"/>
    <n v="7"/>
    <s v="U-Skag FF"/>
    <x v="3"/>
    <x v="3"/>
    <x v="0"/>
    <x v="1"/>
    <n v="2"/>
    <n v="0.98198799999999997"/>
    <m/>
  </r>
  <r>
    <n v="230224"/>
    <n v="212"/>
    <x v="3"/>
    <n v="7"/>
    <s v="U-Skag FF"/>
    <x v="3"/>
    <x v="3"/>
    <x v="0"/>
    <x v="1"/>
    <n v="3"/>
    <n v="3099.999847"/>
    <m/>
  </r>
  <r>
    <n v="230225"/>
    <n v="212"/>
    <x v="3"/>
    <n v="7"/>
    <s v="U-Skag FF"/>
    <x v="3"/>
    <x v="3"/>
    <x v="0"/>
    <x v="2"/>
    <n v="2"/>
    <n v="0.90396399999999999"/>
    <m/>
  </r>
  <r>
    <n v="230226"/>
    <n v="212"/>
    <x v="3"/>
    <n v="7"/>
    <s v="U-Skag FF"/>
    <x v="3"/>
    <x v="3"/>
    <x v="0"/>
    <x v="2"/>
    <n v="3"/>
    <n v="4076.1159269999998"/>
    <m/>
  </r>
  <r>
    <n v="230227"/>
    <n v="212"/>
    <x v="3"/>
    <n v="7"/>
    <s v="U-Skag FF"/>
    <x v="3"/>
    <x v="3"/>
    <x v="0"/>
    <x v="3"/>
    <n v="3"/>
    <n v="1748.2635740000001"/>
    <m/>
  </r>
  <r>
    <n v="230228"/>
    <n v="212"/>
    <x v="3"/>
    <n v="8"/>
    <s v="M-Skag FF"/>
    <x v="3"/>
    <x v="3"/>
    <x v="1"/>
    <x v="0"/>
    <n v="3"/>
    <n v="1.821197"/>
    <m/>
  </r>
  <r>
    <n v="230229"/>
    <n v="212"/>
    <x v="3"/>
    <n v="8"/>
    <s v="M-Skag FF"/>
    <x v="3"/>
    <x v="3"/>
    <x v="1"/>
    <x v="1"/>
    <n v="2"/>
    <n v="9.5849999999999998E-3"/>
    <m/>
  </r>
  <r>
    <n v="230230"/>
    <n v="212"/>
    <x v="3"/>
    <n v="8"/>
    <s v="M-Skag FF"/>
    <x v="3"/>
    <x v="3"/>
    <x v="1"/>
    <x v="1"/>
    <n v="3"/>
    <n v="30.083417000000001"/>
    <m/>
  </r>
  <r>
    <n v="230231"/>
    <n v="212"/>
    <x v="3"/>
    <n v="8"/>
    <s v="M-Skag FF"/>
    <x v="3"/>
    <x v="3"/>
    <x v="1"/>
    <x v="2"/>
    <n v="2"/>
    <n v="8.8079999999999999E-3"/>
    <m/>
  </r>
  <r>
    <n v="230232"/>
    <n v="212"/>
    <x v="3"/>
    <n v="8"/>
    <s v="M-Skag FF"/>
    <x v="3"/>
    <x v="3"/>
    <x v="1"/>
    <x v="2"/>
    <n v="3"/>
    <n v="39.278492999999997"/>
    <m/>
  </r>
  <r>
    <n v="230233"/>
    <n v="212"/>
    <x v="3"/>
    <n v="8"/>
    <s v="M-Skag FF"/>
    <x v="3"/>
    <x v="3"/>
    <x v="1"/>
    <x v="3"/>
    <n v="3"/>
    <n v="17.043963000000002"/>
    <m/>
  </r>
  <r>
    <n v="230234"/>
    <n v="212"/>
    <x v="3"/>
    <n v="9"/>
    <s v="U-SkagFYr"/>
    <x v="4"/>
    <x v="4"/>
    <x v="0"/>
    <x v="0"/>
    <n v="3"/>
    <n v="41.936214"/>
    <m/>
  </r>
  <r>
    <n v="230235"/>
    <n v="212"/>
    <x v="3"/>
    <n v="9"/>
    <s v="U-SkagFYr"/>
    <x v="4"/>
    <x v="4"/>
    <x v="0"/>
    <x v="1"/>
    <n v="3"/>
    <n v="168.19848099999999"/>
    <m/>
  </r>
  <r>
    <n v="230236"/>
    <n v="212"/>
    <x v="3"/>
    <n v="9"/>
    <s v="U-SkagFYr"/>
    <x v="4"/>
    <x v="4"/>
    <x v="0"/>
    <x v="2"/>
    <n v="2"/>
    <n v="2.207481"/>
    <m/>
  </r>
  <r>
    <n v="230237"/>
    <n v="212"/>
    <x v="3"/>
    <n v="9"/>
    <s v="U-SkagFYr"/>
    <x v="4"/>
    <x v="4"/>
    <x v="0"/>
    <x v="2"/>
    <n v="3"/>
    <n v="491.09651700000001"/>
    <m/>
  </r>
  <r>
    <n v="230238"/>
    <n v="212"/>
    <x v="3"/>
    <n v="9"/>
    <s v="U-SkagFYr"/>
    <x v="4"/>
    <x v="4"/>
    <x v="0"/>
    <x v="3"/>
    <n v="3"/>
    <n v="157.940504"/>
    <m/>
  </r>
  <r>
    <n v="230239"/>
    <n v="212"/>
    <x v="3"/>
    <n v="11"/>
    <s v="U-SkagSpY"/>
    <x v="5"/>
    <x v="5"/>
    <x v="0"/>
    <x v="0"/>
    <n v="3"/>
    <n v="8.4243749999999995"/>
    <m/>
  </r>
  <r>
    <n v="230240"/>
    <n v="212"/>
    <x v="3"/>
    <n v="11"/>
    <s v="U-SkagSpY"/>
    <x v="5"/>
    <x v="5"/>
    <x v="0"/>
    <x v="1"/>
    <n v="3"/>
    <n v="357.05507399999999"/>
    <m/>
  </r>
  <r>
    <n v="230241"/>
    <n v="212"/>
    <x v="3"/>
    <n v="11"/>
    <s v="U-SkagSpY"/>
    <x v="5"/>
    <x v="5"/>
    <x v="0"/>
    <x v="2"/>
    <n v="2"/>
    <n v="88.306558999999993"/>
    <m/>
  </r>
  <r>
    <n v="230242"/>
    <n v="212"/>
    <x v="3"/>
    <n v="11"/>
    <s v="U-SkagSpY"/>
    <x v="5"/>
    <x v="5"/>
    <x v="0"/>
    <x v="2"/>
    <n v="3"/>
    <n v="781.73883899999998"/>
    <m/>
  </r>
  <r>
    <n v="230243"/>
    <n v="212"/>
    <x v="3"/>
    <n v="11"/>
    <s v="U-SkagSpY"/>
    <x v="5"/>
    <x v="5"/>
    <x v="0"/>
    <x v="3"/>
    <n v="2"/>
    <n v="17.222570000000001"/>
    <m/>
  </r>
  <r>
    <n v="230244"/>
    <n v="212"/>
    <x v="3"/>
    <n v="11"/>
    <s v="U-SkagSpY"/>
    <x v="5"/>
    <x v="5"/>
    <x v="0"/>
    <x v="3"/>
    <n v="3"/>
    <n v="624.78108399999996"/>
    <m/>
  </r>
  <r>
    <n v="230245"/>
    <n v="212"/>
    <x v="3"/>
    <n v="12"/>
    <s v="M-SkagSpY"/>
    <x v="5"/>
    <x v="5"/>
    <x v="1"/>
    <x v="0"/>
    <n v="3"/>
    <n v="70.238226999999995"/>
    <m/>
  </r>
  <r>
    <n v="230246"/>
    <n v="212"/>
    <x v="3"/>
    <n v="12"/>
    <s v="M-SkagSpY"/>
    <x v="5"/>
    <x v="5"/>
    <x v="1"/>
    <x v="1"/>
    <n v="3"/>
    <n v="427.06587400000001"/>
    <m/>
  </r>
  <r>
    <n v="230247"/>
    <n v="212"/>
    <x v="3"/>
    <n v="12"/>
    <s v="M-SkagSpY"/>
    <x v="5"/>
    <x v="5"/>
    <x v="1"/>
    <x v="2"/>
    <n v="2"/>
    <n v="106.14980300000001"/>
    <m/>
  </r>
  <r>
    <n v="230248"/>
    <n v="212"/>
    <x v="3"/>
    <n v="12"/>
    <s v="M-SkagSpY"/>
    <x v="5"/>
    <x v="5"/>
    <x v="1"/>
    <x v="2"/>
    <n v="3"/>
    <n v="935.87570000000005"/>
    <m/>
  </r>
  <r>
    <n v="230249"/>
    <n v="212"/>
    <x v="3"/>
    <n v="12"/>
    <s v="M-SkagSpY"/>
    <x v="5"/>
    <x v="5"/>
    <x v="1"/>
    <x v="3"/>
    <n v="2"/>
    <n v="20.629574999999999"/>
    <m/>
  </r>
  <r>
    <n v="230250"/>
    <n v="212"/>
    <x v="3"/>
    <n v="12"/>
    <s v="M-SkagSpY"/>
    <x v="5"/>
    <x v="5"/>
    <x v="1"/>
    <x v="3"/>
    <n v="3"/>
    <n v="748.37657899999999"/>
    <m/>
  </r>
  <r>
    <n v="230251"/>
    <n v="212"/>
    <x v="3"/>
    <n v="13"/>
    <s v="U-Snoh FF"/>
    <x v="6"/>
    <x v="6"/>
    <x v="0"/>
    <x v="0"/>
    <n v="3"/>
    <n v="563.35332000000005"/>
    <m/>
  </r>
  <r>
    <n v="230252"/>
    <n v="212"/>
    <x v="3"/>
    <n v="13"/>
    <s v="U-Snoh FF"/>
    <x v="6"/>
    <x v="6"/>
    <x v="0"/>
    <x v="1"/>
    <n v="3"/>
    <n v="447.06628799999999"/>
    <m/>
  </r>
  <r>
    <n v="230253"/>
    <n v="212"/>
    <x v="3"/>
    <n v="13"/>
    <s v="U-Snoh FF"/>
    <x v="6"/>
    <x v="6"/>
    <x v="0"/>
    <x v="2"/>
    <n v="3"/>
    <n v="1920.986748"/>
    <m/>
  </r>
  <r>
    <n v="230254"/>
    <n v="212"/>
    <x v="3"/>
    <n v="13"/>
    <s v="U-Snoh FF"/>
    <x v="6"/>
    <x v="6"/>
    <x v="0"/>
    <x v="3"/>
    <n v="3"/>
    <n v="812.00586699999997"/>
    <m/>
  </r>
  <r>
    <n v="230255"/>
    <n v="212"/>
    <x v="3"/>
    <n v="14"/>
    <s v="M-Snoh FF"/>
    <x v="6"/>
    <x v="6"/>
    <x v="1"/>
    <x v="0"/>
    <n v="3"/>
    <n v="143.682928"/>
    <m/>
  </r>
  <r>
    <n v="230256"/>
    <n v="212"/>
    <x v="3"/>
    <n v="14"/>
    <s v="M-Snoh FF"/>
    <x v="6"/>
    <x v="6"/>
    <x v="1"/>
    <x v="1"/>
    <n v="3"/>
    <n v="164.15077099999999"/>
    <m/>
  </r>
  <r>
    <n v="230257"/>
    <n v="212"/>
    <x v="3"/>
    <n v="14"/>
    <s v="M-Snoh FF"/>
    <x v="6"/>
    <x v="6"/>
    <x v="1"/>
    <x v="2"/>
    <n v="3"/>
    <n v="702.83159999999998"/>
    <m/>
  </r>
  <r>
    <n v="230258"/>
    <n v="212"/>
    <x v="3"/>
    <n v="14"/>
    <s v="M-Snoh FF"/>
    <x v="6"/>
    <x v="6"/>
    <x v="1"/>
    <x v="3"/>
    <n v="3"/>
    <n v="296.99778900000001"/>
    <m/>
  </r>
  <r>
    <n v="230259"/>
    <n v="212"/>
    <x v="3"/>
    <n v="15"/>
    <s v="U-SnohFYr"/>
    <x v="7"/>
    <x v="7"/>
    <x v="0"/>
    <x v="0"/>
    <n v="3"/>
    <n v="93.739885000000001"/>
    <m/>
  </r>
  <r>
    <n v="230260"/>
    <n v="212"/>
    <x v="3"/>
    <n v="15"/>
    <s v="U-SnohFYr"/>
    <x v="7"/>
    <x v="7"/>
    <x v="0"/>
    <x v="1"/>
    <n v="3"/>
    <n v="103.16430699999999"/>
    <m/>
  </r>
  <r>
    <n v="230261"/>
    <n v="212"/>
    <x v="3"/>
    <n v="15"/>
    <s v="U-SnohFYr"/>
    <x v="7"/>
    <x v="7"/>
    <x v="0"/>
    <x v="2"/>
    <n v="3"/>
    <n v="576.84818299999995"/>
    <m/>
  </r>
  <r>
    <n v="230262"/>
    <n v="212"/>
    <x v="3"/>
    <n v="15"/>
    <s v="U-SnohFYr"/>
    <x v="7"/>
    <x v="7"/>
    <x v="0"/>
    <x v="3"/>
    <n v="3"/>
    <n v="718.161789"/>
    <m/>
  </r>
  <r>
    <n v="230263"/>
    <n v="212"/>
    <x v="3"/>
    <n v="16"/>
    <s v="M-SnohFYr"/>
    <x v="7"/>
    <x v="7"/>
    <x v="1"/>
    <x v="0"/>
    <n v="3"/>
    <n v="69.102558999999999"/>
    <m/>
  </r>
  <r>
    <n v="230264"/>
    <n v="212"/>
    <x v="3"/>
    <n v="16"/>
    <s v="M-SnohFYr"/>
    <x v="7"/>
    <x v="7"/>
    <x v="1"/>
    <x v="1"/>
    <n v="3"/>
    <n v="78.117679999999993"/>
    <m/>
  </r>
  <r>
    <n v="230265"/>
    <n v="212"/>
    <x v="3"/>
    <n v="16"/>
    <s v="M-SnohFYr"/>
    <x v="7"/>
    <x v="7"/>
    <x v="1"/>
    <x v="2"/>
    <n v="3"/>
    <n v="441.22091499999999"/>
    <m/>
  </r>
  <r>
    <n v="230266"/>
    <n v="212"/>
    <x v="3"/>
    <n v="16"/>
    <s v="M-SnohFYr"/>
    <x v="7"/>
    <x v="7"/>
    <x v="1"/>
    <x v="3"/>
    <n v="3"/>
    <n v="549.08813699999996"/>
    <m/>
  </r>
  <r>
    <n v="230267"/>
    <n v="212"/>
    <x v="3"/>
    <n v="17"/>
    <s v="U-Stil FF"/>
    <x v="8"/>
    <x v="8"/>
    <x v="0"/>
    <x v="0"/>
    <n v="3"/>
    <n v="48.669668999999999"/>
    <m/>
  </r>
  <r>
    <n v="230268"/>
    <n v="212"/>
    <x v="3"/>
    <n v="17"/>
    <s v="U-Stil FF"/>
    <x v="8"/>
    <x v="8"/>
    <x v="0"/>
    <x v="1"/>
    <n v="3"/>
    <n v="36.002977000000001"/>
    <m/>
  </r>
  <r>
    <n v="230269"/>
    <n v="212"/>
    <x v="3"/>
    <n v="17"/>
    <s v="U-Stil FF"/>
    <x v="8"/>
    <x v="8"/>
    <x v="0"/>
    <x v="2"/>
    <n v="3"/>
    <n v="139.01442499999999"/>
    <m/>
  </r>
  <r>
    <n v="230270"/>
    <n v="212"/>
    <x v="3"/>
    <n v="17"/>
    <s v="U-Stil FF"/>
    <x v="8"/>
    <x v="8"/>
    <x v="0"/>
    <x v="3"/>
    <n v="3"/>
    <n v="29.999669000000001"/>
    <m/>
  </r>
  <r>
    <n v="230271"/>
    <n v="212"/>
    <x v="3"/>
    <n v="18"/>
    <s v="M-Stil FF"/>
    <x v="8"/>
    <x v="8"/>
    <x v="1"/>
    <x v="0"/>
    <n v="3"/>
    <n v="6.1385779999999999"/>
    <m/>
  </r>
  <r>
    <n v="230272"/>
    <n v="212"/>
    <x v="3"/>
    <n v="18"/>
    <s v="M-Stil FF"/>
    <x v="8"/>
    <x v="8"/>
    <x v="1"/>
    <x v="1"/>
    <n v="3"/>
    <n v="442.05016799999999"/>
    <m/>
  </r>
  <r>
    <n v="230273"/>
    <n v="212"/>
    <x v="3"/>
    <n v="18"/>
    <s v="M-Stil FF"/>
    <x v="8"/>
    <x v="8"/>
    <x v="1"/>
    <x v="2"/>
    <n v="3"/>
    <n v="217.98792499999999"/>
    <m/>
  </r>
  <r>
    <n v="230274"/>
    <n v="212"/>
    <x v="3"/>
    <n v="18"/>
    <s v="M-Stil FF"/>
    <x v="8"/>
    <x v="8"/>
    <x v="1"/>
    <x v="3"/>
    <n v="3"/>
    <n v="73.000648999999996"/>
    <m/>
  </r>
  <r>
    <n v="230275"/>
    <n v="212"/>
    <x v="3"/>
    <n v="19"/>
    <s v="U-Tula FF"/>
    <x v="9"/>
    <x v="9"/>
    <x v="0"/>
    <x v="0"/>
    <n v="3"/>
    <n v="0.541489"/>
    <m/>
  </r>
  <r>
    <n v="230276"/>
    <n v="212"/>
    <x v="3"/>
    <n v="19"/>
    <s v="U-Tula FF"/>
    <x v="9"/>
    <x v="9"/>
    <x v="0"/>
    <x v="1"/>
    <n v="3"/>
    <n v="122.37862"/>
    <m/>
  </r>
  <r>
    <n v="230277"/>
    <n v="212"/>
    <x v="3"/>
    <n v="19"/>
    <s v="U-Tula FF"/>
    <x v="9"/>
    <x v="9"/>
    <x v="0"/>
    <x v="2"/>
    <n v="3"/>
    <n v="55.060194000000003"/>
    <m/>
  </r>
  <r>
    <n v="230278"/>
    <n v="212"/>
    <x v="3"/>
    <n v="19"/>
    <s v="U-Tula FF"/>
    <x v="9"/>
    <x v="9"/>
    <x v="0"/>
    <x v="3"/>
    <n v="3"/>
    <n v="0"/>
    <n v="-2.5364550000000001"/>
  </r>
  <r>
    <n v="230279"/>
    <n v="212"/>
    <x v="3"/>
    <n v="20"/>
    <s v="M-Tula FF"/>
    <x v="9"/>
    <x v="9"/>
    <x v="1"/>
    <x v="0"/>
    <n v="3"/>
    <n v="1.111602"/>
    <m/>
  </r>
  <r>
    <n v="230280"/>
    <n v="212"/>
    <x v="3"/>
    <n v="20"/>
    <s v="M-Tula FF"/>
    <x v="9"/>
    <x v="9"/>
    <x v="1"/>
    <x v="1"/>
    <n v="3"/>
    <n v="468.35410000000002"/>
    <m/>
  </r>
  <r>
    <n v="230281"/>
    <n v="212"/>
    <x v="3"/>
    <n v="20"/>
    <s v="M-Tula FF"/>
    <x v="9"/>
    <x v="9"/>
    <x v="1"/>
    <x v="2"/>
    <n v="3"/>
    <n v="211.50510600000001"/>
    <m/>
  </r>
  <r>
    <n v="230282"/>
    <n v="212"/>
    <x v="3"/>
    <n v="20"/>
    <s v="M-Tula FF"/>
    <x v="9"/>
    <x v="9"/>
    <x v="1"/>
    <x v="3"/>
    <n v="3"/>
    <n v="0"/>
    <n v="-9.8076849999999993"/>
  </r>
  <r>
    <n v="230283"/>
    <n v="212"/>
    <x v="3"/>
    <n v="21"/>
    <s v="U-MidPSFF"/>
    <x v="10"/>
    <x v="10"/>
    <x v="0"/>
    <x v="0"/>
    <n v="3"/>
    <n v="46.108179"/>
    <m/>
  </r>
  <r>
    <n v="230284"/>
    <n v="212"/>
    <x v="3"/>
    <n v="21"/>
    <s v="U-MidPSFF"/>
    <x v="10"/>
    <x v="10"/>
    <x v="0"/>
    <x v="1"/>
    <n v="3"/>
    <n v="1886.6487790000001"/>
    <m/>
  </r>
  <r>
    <n v="230285"/>
    <n v="212"/>
    <x v="3"/>
    <n v="21"/>
    <s v="U-MidPSFF"/>
    <x v="10"/>
    <x v="10"/>
    <x v="0"/>
    <x v="2"/>
    <n v="3"/>
    <n v="3968.6997120000001"/>
    <m/>
  </r>
  <r>
    <n v="230286"/>
    <n v="212"/>
    <x v="3"/>
    <n v="21"/>
    <s v="U-MidPSFF"/>
    <x v="10"/>
    <x v="10"/>
    <x v="0"/>
    <x v="3"/>
    <n v="3"/>
    <n v="254.07093399999999"/>
    <m/>
  </r>
  <r>
    <n v="230287"/>
    <n v="212"/>
    <x v="3"/>
    <n v="22"/>
    <s v="M-MidPSFF"/>
    <x v="10"/>
    <x v="10"/>
    <x v="1"/>
    <x v="0"/>
    <n v="3"/>
    <n v="210.15288799999999"/>
    <m/>
  </r>
  <r>
    <n v="230288"/>
    <n v="212"/>
    <x v="3"/>
    <n v="22"/>
    <s v="M-MidPSFF"/>
    <x v="10"/>
    <x v="10"/>
    <x v="1"/>
    <x v="1"/>
    <n v="3"/>
    <n v="6597.2786619999997"/>
    <m/>
  </r>
  <r>
    <n v="230289"/>
    <n v="212"/>
    <x v="3"/>
    <n v="22"/>
    <s v="M-MidPSFF"/>
    <x v="10"/>
    <x v="10"/>
    <x v="1"/>
    <x v="2"/>
    <n v="3"/>
    <n v="13137.014396"/>
    <m/>
  </r>
  <r>
    <n v="230290"/>
    <n v="212"/>
    <x v="3"/>
    <n v="22"/>
    <s v="M-MidPSFF"/>
    <x v="10"/>
    <x v="10"/>
    <x v="1"/>
    <x v="3"/>
    <n v="3"/>
    <n v="813.77426500000001"/>
    <m/>
  </r>
  <r>
    <n v="230291"/>
    <n v="212"/>
    <x v="3"/>
    <n v="24"/>
    <s v="M-UWAc FF"/>
    <x v="11"/>
    <x v="11"/>
    <x v="1"/>
    <x v="0"/>
    <n v="3"/>
    <n v="446.60271899999998"/>
    <m/>
  </r>
  <r>
    <n v="230292"/>
    <n v="212"/>
    <x v="3"/>
    <n v="24"/>
    <s v="M-UWAc FF"/>
    <x v="11"/>
    <x v="11"/>
    <x v="1"/>
    <x v="1"/>
    <n v="3"/>
    <n v="1440.0799509999999"/>
    <m/>
  </r>
  <r>
    <n v="230293"/>
    <n v="212"/>
    <x v="3"/>
    <n v="24"/>
    <s v="M-UWAc FF"/>
    <x v="11"/>
    <x v="11"/>
    <x v="1"/>
    <x v="2"/>
    <n v="3"/>
    <n v="320.02774099999999"/>
    <m/>
  </r>
  <r>
    <n v="230294"/>
    <n v="212"/>
    <x v="3"/>
    <n v="24"/>
    <s v="M-UWAc FF"/>
    <x v="11"/>
    <x v="11"/>
    <x v="1"/>
    <x v="3"/>
    <n v="3"/>
    <n v="9.0003609999999998"/>
    <m/>
  </r>
  <r>
    <n v="230295"/>
    <n v="212"/>
    <x v="3"/>
    <n v="25"/>
    <s v="U-SPSd FF"/>
    <x v="12"/>
    <x v="12"/>
    <x v="0"/>
    <x v="0"/>
    <n v="3"/>
    <n v="217.48217199999999"/>
    <m/>
  </r>
  <r>
    <n v="230296"/>
    <n v="212"/>
    <x v="3"/>
    <n v="25"/>
    <s v="U-SPSd FF"/>
    <x v="12"/>
    <x v="12"/>
    <x v="0"/>
    <x v="1"/>
    <n v="3"/>
    <n v="3406.513539"/>
    <m/>
  </r>
  <r>
    <n v="230297"/>
    <n v="212"/>
    <x v="3"/>
    <n v="25"/>
    <s v="U-SPSd FF"/>
    <x v="12"/>
    <x v="12"/>
    <x v="0"/>
    <x v="2"/>
    <n v="3"/>
    <n v="3693.472593"/>
    <m/>
  </r>
  <r>
    <n v="230298"/>
    <n v="212"/>
    <x v="3"/>
    <n v="25"/>
    <s v="U-SPSd FF"/>
    <x v="12"/>
    <x v="12"/>
    <x v="0"/>
    <x v="3"/>
    <n v="3"/>
    <n v="463.10127299999999"/>
    <m/>
  </r>
  <r>
    <n v="230299"/>
    <n v="212"/>
    <x v="3"/>
    <n v="26"/>
    <s v="M-SPSd FF"/>
    <x v="12"/>
    <x v="12"/>
    <x v="1"/>
    <x v="0"/>
    <n v="3"/>
    <n v="2558.819943"/>
    <m/>
  </r>
  <r>
    <n v="230300"/>
    <n v="212"/>
    <x v="3"/>
    <n v="26"/>
    <s v="M-SPSd FF"/>
    <x v="12"/>
    <x v="12"/>
    <x v="1"/>
    <x v="1"/>
    <n v="3"/>
    <n v="21542.070747000002"/>
    <m/>
  </r>
  <r>
    <n v="230301"/>
    <n v="212"/>
    <x v="3"/>
    <n v="26"/>
    <s v="M-SPSd FF"/>
    <x v="12"/>
    <x v="12"/>
    <x v="1"/>
    <x v="2"/>
    <n v="3"/>
    <n v="23360.433259000001"/>
    <m/>
  </r>
  <r>
    <n v="230302"/>
    <n v="212"/>
    <x v="3"/>
    <n v="26"/>
    <s v="M-SPSd FF"/>
    <x v="12"/>
    <x v="12"/>
    <x v="1"/>
    <x v="3"/>
    <n v="3"/>
    <n v="2926.3527779999999"/>
    <m/>
  </r>
  <r>
    <n v="230303"/>
    <n v="212"/>
    <x v="3"/>
    <n v="27"/>
    <s v="U-SPS Fyr"/>
    <x v="13"/>
    <x v="13"/>
    <x v="0"/>
    <x v="0"/>
    <n v="3"/>
    <n v="0.47825600000000001"/>
    <m/>
  </r>
  <r>
    <n v="230304"/>
    <n v="212"/>
    <x v="3"/>
    <n v="27"/>
    <s v="U-SPS Fyr"/>
    <x v="13"/>
    <x v="13"/>
    <x v="0"/>
    <x v="2"/>
    <n v="3"/>
    <n v="6.3105180000000001"/>
    <m/>
  </r>
  <r>
    <n v="230305"/>
    <n v="212"/>
    <x v="3"/>
    <n v="27"/>
    <s v="U-SPS Fyr"/>
    <x v="13"/>
    <x v="13"/>
    <x v="0"/>
    <x v="3"/>
    <n v="3"/>
    <n v="5.91134"/>
    <m/>
  </r>
  <r>
    <n v="230306"/>
    <n v="212"/>
    <x v="3"/>
    <n v="28"/>
    <s v="M-SPS Fyr"/>
    <x v="13"/>
    <x v="13"/>
    <x v="1"/>
    <x v="0"/>
    <n v="3"/>
    <n v="8.4762380000000004"/>
    <m/>
  </r>
  <r>
    <n v="230307"/>
    <n v="212"/>
    <x v="3"/>
    <n v="28"/>
    <s v="M-SPS Fyr"/>
    <x v="13"/>
    <x v="13"/>
    <x v="1"/>
    <x v="1"/>
    <n v="3"/>
    <n v="61.136625000000002"/>
    <m/>
  </r>
  <r>
    <n v="230308"/>
    <n v="212"/>
    <x v="3"/>
    <n v="28"/>
    <s v="M-SPS Fyr"/>
    <x v="13"/>
    <x v="13"/>
    <x v="1"/>
    <x v="2"/>
    <n v="3"/>
    <n v="419.05253399999998"/>
    <m/>
  </r>
  <r>
    <n v="230309"/>
    <n v="212"/>
    <x v="3"/>
    <n v="28"/>
    <s v="M-SPS Fyr"/>
    <x v="13"/>
    <x v="13"/>
    <x v="1"/>
    <x v="3"/>
    <n v="3"/>
    <n v="373.16092700000002"/>
    <m/>
  </r>
  <r>
    <n v="230310"/>
    <n v="212"/>
    <x v="3"/>
    <n v="29"/>
    <s v="U-WhiteSp"/>
    <x v="14"/>
    <x v="14"/>
    <x v="0"/>
    <x v="0"/>
    <n v="3"/>
    <n v="146.524787"/>
    <m/>
  </r>
  <r>
    <n v="230311"/>
    <n v="212"/>
    <x v="3"/>
    <n v="29"/>
    <s v="U-WhiteSp"/>
    <x v="14"/>
    <x v="14"/>
    <x v="0"/>
    <x v="1"/>
    <n v="3"/>
    <n v="713.99981200000002"/>
    <m/>
  </r>
  <r>
    <n v="230312"/>
    <n v="212"/>
    <x v="3"/>
    <n v="29"/>
    <s v="U-WhiteSp"/>
    <x v="14"/>
    <x v="14"/>
    <x v="0"/>
    <x v="2"/>
    <n v="3"/>
    <n v="632.99887899999999"/>
    <m/>
  </r>
  <r>
    <n v="230313"/>
    <n v="212"/>
    <x v="3"/>
    <n v="29"/>
    <s v="U-WhiteSp"/>
    <x v="14"/>
    <x v="14"/>
    <x v="0"/>
    <x v="3"/>
    <n v="3"/>
    <n v="60.999690000000001"/>
    <m/>
  </r>
  <r>
    <n v="230314"/>
    <n v="212"/>
    <x v="3"/>
    <n v="31"/>
    <s v="U-HdCl FF"/>
    <x v="15"/>
    <x v="15"/>
    <x v="0"/>
    <x v="0"/>
    <n v="3"/>
    <n v="871.455511"/>
    <m/>
  </r>
  <r>
    <n v="230315"/>
    <n v="212"/>
    <x v="3"/>
    <n v="31"/>
    <s v="U-HdCl FF"/>
    <x v="15"/>
    <x v="15"/>
    <x v="0"/>
    <x v="1"/>
    <n v="3"/>
    <n v="4240.2150240000001"/>
    <m/>
  </r>
  <r>
    <n v="230316"/>
    <n v="212"/>
    <x v="3"/>
    <n v="31"/>
    <s v="U-HdCl FF"/>
    <x v="15"/>
    <x v="15"/>
    <x v="0"/>
    <x v="2"/>
    <n v="3"/>
    <n v="2883.6787140000001"/>
    <m/>
  </r>
  <r>
    <n v="230317"/>
    <n v="212"/>
    <x v="3"/>
    <n v="31"/>
    <s v="U-HdCl FF"/>
    <x v="15"/>
    <x v="15"/>
    <x v="0"/>
    <x v="3"/>
    <n v="3"/>
    <n v="173.22625099999999"/>
    <m/>
  </r>
  <r>
    <n v="230318"/>
    <n v="212"/>
    <x v="3"/>
    <n v="32"/>
    <s v="M-HdCl FF"/>
    <x v="15"/>
    <x v="15"/>
    <x v="1"/>
    <x v="0"/>
    <n v="3"/>
    <n v="1509.3924280000001"/>
    <m/>
  </r>
  <r>
    <n v="230319"/>
    <n v="212"/>
    <x v="3"/>
    <n v="32"/>
    <s v="M-HdCl FF"/>
    <x v="15"/>
    <x v="15"/>
    <x v="1"/>
    <x v="1"/>
    <n v="3"/>
    <n v="18466.859333"/>
    <m/>
  </r>
  <r>
    <n v="230320"/>
    <n v="212"/>
    <x v="3"/>
    <n v="32"/>
    <s v="M-HdCl FF"/>
    <x v="15"/>
    <x v="15"/>
    <x v="1"/>
    <x v="2"/>
    <n v="3"/>
    <n v="12558.690665"/>
    <m/>
  </r>
  <r>
    <n v="230321"/>
    <n v="212"/>
    <x v="3"/>
    <n v="32"/>
    <s v="M-HdCl FF"/>
    <x v="15"/>
    <x v="15"/>
    <x v="1"/>
    <x v="3"/>
    <n v="3"/>
    <n v="756.34721200000001"/>
    <m/>
  </r>
  <r>
    <n v="230322"/>
    <n v="212"/>
    <x v="3"/>
    <n v="34"/>
    <s v="M-HdCl FY"/>
    <x v="16"/>
    <x v="16"/>
    <x v="1"/>
    <x v="0"/>
    <n v="3"/>
    <n v="35.431536999999999"/>
    <m/>
  </r>
  <r>
    <n v="230323"/>
    <n v="212"/>
    <x v="3"/>
    <n v="34"/>
    <s v="M-HdCl FY"/>
    <x v="16"/>
    <x v="16"/>
    <x v="1"/>
    <x v="1"/>
    <n v="3"/>
    <n v="178.43706900000001"/>
    <m/>
  </r>
  <r>
    <n v="230324"/>
    <n v="212"/>
    <x v="3"/>
    <n v="34"/>
    <s v="M-HdCl FY"/>
    <x v="16"/>
    <x v="16"/>
    <x v="1"/>
    <x v="2"/>
    <n v="3"/>
    <n v="233.13952800000001"/>
    <m/>
  </r>
  <r>
    <n v="230325"/>
    <n v="212"/>
    <x v="3"/>
    <n v="34"/>
    <s v="M-HdCl FY"/>
    <x v="16"/>
    <x v="16"/>
    <x v="1"/>
    <x v="3"/>
    <n v="3"/>
    <n v="21.658248"/>
    <m/>
  </r>
  <r>
    <n v="230326"/>
    <n v="212"/>
    <x v="3"/>
    <n v="35"/>
    <s v="U-SJDF FF"/>
    <x v="17"/>
    <x v="17"/>
    <x v="0"/>
    <x v="0"/>
    <n v="3"/>
    <n v="60.081032"/>
    <m/>
  </r>
  <r>
    <n v="230327"/>
    <n v="212"/>
    <x v="3"/>
    <n v="35"/>
    <s v="U-SJDF FF"/>
    <x v="17"/>
    <x v="17"/>
    <x v="0"/>
    <x v="1"/>
    <n v="3"/>
    <n v="646.05120699999998"/>
    <m/>
  </r>
  <r>
    <n v="230328"/>
    <n v="212"/>
    <x v="3"/>
    <n v="35"/>
    <s v="U-SJDF FF"/>
    <x v="17"/>
    <x v="17"/>
    <x v="0"/>
    <x v="2"/>
    <n v="3"/>
    <n v="242.007679"/>
    <m/>
  </r>
  <r>
    <n v="230329"/>
    <n v="212"/>
    <x v="3"/>
    <n v="35"/>
    <s v="U-SJDF FF"/>
    <x v="17"/>
    <x v="17"/>
    <x v="0"/>
    <x v="3"/>
    <n v="3"/>
    <n v="621.00175999999999"/>
    <m/>
  </r>
  <r>
    <n v="230330"/>
    <n v="212"/>
    <x v="3"/>
    <n v="37"/>
    <s v="U-OR Tule"/>
    <x v="18"/>
    <x v="18"/>
    <x v="0"/>
    <x v="0"/>
    <n v="3"/>
    <n v="858.83029199999999"/>
    <m/>
  </r>
  <r>
    <n v="230331"/>
    <n v="212"/>
    <x v="3"/>
    <n v="37"/>
    <s v="U-OR Tule"/>
    <x v="18"/>
    <x v="18"/>
    <x v="0"/>
    <x v="1"/>
    <n v="3"/>
    <n v="2382.5072460000001"/>
    <m/>
  </r>
  <r>
    <n v="230332"/>
    <n v="212"/>
    <x v="3"/>
    <n v="37"/>
    <s v="U-OR Tule"/>
    <x v="18"/>
    <x v="18"/>
    <x v="0"/>
    <x v="2"/>
    <n v="3"/>
    <n v="95.921502000000004"/>
    <m/>
  </r>
  <r>
    <n v="230333"/>
    <n v="212"/>
    <x v="3"/>
    <n v="37"/>
    <s v="U-OR Tule"/>
    <x v="18"/>
    <x v="18"/>
    <x v="0"/>
    <x v="3"/>
    <n v="3"/>
    <n v="190.993886"/>
    <m/>
  </r>
  <r>
    <n v="230334"/>
    <n v="212"/>
    <x v="3"/>
    <n v="38"/>
    <s v="M-OR Tule"/>
    <x v="18"/>
    <x v="18"/>
    <x v="1"/>
    <x v="0"/>
    <n v="3"/>
    <n v="2022.524774"/>
    <m/>
  </r>
  <r>
    <n v="230335"/>
    <n v="212"/>
    <x v="3"/>
    <n v="38"/>
    <s v="M-OR Tule"/>
    <x v="18"/>
    <x v="18"/>
    <x v="1"/>
    <x v="1"/>
    <n v="3"/>
    <n v="37350.155436000001"/>
    <m/>
  </r>
  <r>
    <n v="230336"/>
    <n v="212"/>
    <x v="3"/>
    <n v="38"/>
    <s v="M-OR Tule"/>
    <x v="18"/>
    <x v="18"/>
    <x v="1"/>
    <x v="2"/>
    <n v="3"/>
    <n v="9384.7632040000008"/>
    <m/>
  </r>
  <r>
    <n v="230337"/>
    <n v="212"/>
    <x v="3"/>
    <n v="38"/>
    <s v="M-OR Tule"/>
    <x v="18"/>
    <x v="18"/>
    <x v="1"/>
    <x v="3"/>
    <n v="3"/>
    <n v="8.0054730000000003"/>
    <m/>
  </r>
  <r>
    <n v="230338"/>
    <n v="212"/>
    <x v="3"/>
    <n v="39"/>
    <s v="U-WA Tule"/>
    <x v="19"/>
    <x v="19"/>
    <x v="0"/>
    <x v="0"/>
    <n v="3"/>
    <n v="565.39789800000005"/>
    <m/>
  </r>
  <r>
    <n v="230339"/>
    <n v="212"/>
    <x v="3"/>
    <n v="39"/>
    <s v="U-WA Tule"/>
    <x v="19"/>
    <x v="19"/>
    <x v="0"/>
    <x v="1"/>
    <n v="3"/>
    <n v="327.45018099999999"/>
    <m/>
  </r>
  <r>
    <n v="230340"/>
    <n v="212"/>
    <x v="3"/>
    <n v="39"/>
    <s v="U-WA Tule"/>
    <x v="19"/>
    <x v="19"/>
    <x v="0"/>
    <x v="2"/>
    <n v="3"/>
    <n v="501.69028400000002"/>
    <m/>
  </r>
  <r>
    <n v="230341"/>
    <n v="212"/>
    <x v="3"/>
    <n v="39"/>
    <s v="U-WA Tule"/>
    <x v="19"/>
    <x v="19"/>
    <x v="0"/>
    <x v="3"/>
    <n v="3"/>
    <n v="2233.127121"/>
    <m/>
  </r>
  <r>
    <n v="230342"/>
    <n v="212"/>
    <x v="3"/>
    <n v="40"/>
    <s v="M-WA Tule"/>
    <x v="19"/>
    <x v="19"/>
    <x v="1"/>
    <x v="0"/>
    <n v="3"/>
    <n v="1319.107344"/>
    <m/>
  </r>
  <r>
    <n v="230343"/>
    <n v="212"/>
    <x v="3"/>
    <n v="40"/>
    <s v="M-WA Tule"/>
    <x v="19"/>
    <x v="19"/>
    <x v="1"/>
    <x v="1"/>
    <n v="3"/>
    <n v="32416.480821000001"/>
    <m/>
  </r>
  <r>
    <n v="230344"/>
    <n v="212"/>
    <x v="3"/>
    <n v="40"/>
    <s v="M-WA Tule"/>
    <x v="19"/>
    <x v="19"/>
    <x v="1"/>
    <x v="2"/>
    <n v="3"/>
    <n v="16199.721593"/>
    <m/>
  </r>
  <r>
    <n v="230345"/>
    <n v="212"/>
    <x v="3"/>
    <n v="40"/>
    <s v="M-WA Tule"/>
    <x v="19"/>
    <x v="19"/>
    <x v="1"/>
    <x v="3"/>
    <n v="3"/>
    <n v="2324.201313"/>
    <m/>
  </r>
  <r>
    <n v="230346"/>
    <n v="212"/>
    <x v="3"/>
    <n v="41"/>
    <s v="U-LCRWild"/>
    <x v="20"/>
    <x v="20"/>
    <x v="0"/>
    <x v="0"/>
    <n v="3"/>
    <n v="434.86773899999997"/>
    <m/>
  </r>
  <r>
    <n v="230347"/>
    <n v="212"/>
    <x v="3"/>
    <n v="41"/>
    <s v="U-LCRWild"/>
    <x v="20"/>
    <x v="20"/>
    <x v="0"/>
    <x v="1"/>
    <n v="3"/>
    <n v="2037.9463619999999"/>
    <m/>
  </r>
  <r>
    <n v="230348"/>
    <n v="212"/>
    <x v="3"/>
    <n v="41"/>
    <s v="U-LCRWild"/>
    <x v="20"/>
    <x v="20"/>
    <x v="0"/>
    <x v="2"/>
    <n v="3"/>
    <n v="4670.1349270000001"/>
    <m/>
  </r>
  <r>
    <n v="230349"/>
    <n v="212"/>
    <x v="3"/>
    <n v="41"/>
    <s v="U-LCRWild"/>
    <x v="20"/>
    <x v="20"/>
    <x v="0"/>
    <x v="3"/>
    <n v="3"/>
    <n v="3272.1156550000001"/>
    <m/>
  </r>
  <r>
    <n v="230350"/>
    <n v="212"/>
    <x v="3"/>
    <n v="42"/>
    <s v="M-LCRWild"/>
    <x v="20"/>
    <x v="20"/>
    <x v="1"/>
    <x v="0"/>
    <n v="3"/>
    <n v="10.735877"/>
    <m/>
  </r>
  <r>
    <n v="230351"/>
    <n v="212"/>
    <x v="3"/>
    <n v="42"/>
    <s v="M-LCRWild"/>
    <x v="20"/>
    <x v="20"/>
    <x v="1"/>
    <x v="1"/>
    <n v="3"/>
    <n v="226.03591900000001"/>
    <m/>
  </r>
  <r>
    <n v="230352"/>
    <n v="212"/>
    <x v="3"/>
    <n v="42"/>
    <s v="M-LCRWild"/>
    <x v="20"/>
    <x v="20"/>
    <x v="1"/>
    <x v="2"/>
    <n v="3"/>
    <n v="518.67898600000001"/>
    <m/>
  </r>
  <r>
    <n v="230353"/>
    <n v="212"/>
    <x v="3"/>
    <n v="42"/>
    <s v="M-LCRWild"/>
    <x v="20"/>
    <x v="20"/>
    <x v="1"/>
    <x v="3"/>
    <n v="3"/>
    <n v="171.64105900000001"/>
    <m/>
  </r>
  <r>
    <n v="230354"/>
    <n v="212"/>
    <x v="3"/>
    <n v="43"/>
    <s v="U-BPHTule"/>
    <x v="21"/>
    <x v="21"/>
    <x v="0"/>
    <x v="0"/>
    <n v="3"/>
    <n v="344.25051999999999"/>
    <m/>
  </r>
  <r>
    <n v="230355"/>
    <n v="212"/>
    <x v="3"/>
    <n v="43"/>
    <s v="U-BPHTule"/>
    <x v="21"/>
    <x v="21"/>
    <x v="0"/>
    <x v="1"/>
    <n v="3"/>
    <n v="9851.1639039999991"/>
    <m/>
  </r>
  <r>
    <n v="230356"/>
    <n v="212"/>
    <x v="3"/>
    <n v="43"/>
    <s v="U-BPHTule"/>
    <x v="21"/>
    <x v="21"/>
    <x v="0"/>
    <x v="2"/>
    <n v="3"/>
    <n v="433.74401399999999"/>
    <m/>
  </r>
  <r>
    <n v="230357"/>
    <n v="212"/>
    <x v="3"/>
    <n v="43"/>
    <s v="U-BPHTule"/>
    <x v="21"/>
    <x v="21"/>
    <x v="0"/>
    <x v="3"/>
    <n v="3"/>
    <n v="2.0073240000000001"/>
    <m/>
  </r>
  <r>
    <n v="230358"/>
    <n v="212"/>
    <x v="3"/>
    <n v="44"/>
    <s v="M-BPHTule"/>
    <x v="21"/>
    <x v="21"/>
    <x v="1"/>
    <x v="0"/>
    <n v="3"/>
    <n v="6525.4059129999996"/>
    <m/>
  </r>
  <r>
    <n v="230359"/>
    <n v="212"/>
    <x v="3"/>
    <n v="44"/>
    <s v="M-BPHTule"/>
    <x v="21"/>
    <x v="21"/>
    <x v="1"/>
    <x v="1"/>
    <n v="3"/>
    <n v="113310.825597"/>
    <m/>
  </r>
  <r>
    <n v="230360"/>
    <n v="212"/>
    <x v="3"/>
    <n v="44"/>
    <s v="M-BPHTule"/>
    <x v="21"/>
    <x v="21"/>
    <x v="1"/>
    <x v="2"/>
    <n v="3"/>
    <n v="4979.5933020000002"/>
    <m/>
  </r>
  <r>
    <n v="230361"/>
    <n v="212"/>
    <x v="3"/>
    <n v="44"/>
    <s v="M-BPHTule"/>
    <x v="21"/>
    <x v="21"/>
    <x v="1"/>
    <x v="3"/>
    <n v="3"/>
    <n v="26.962015999999998"/>
    <m/>
  </r>
  <r>
    <n v="230362"/>
    <n v="212"/>
    <x v="3"/>
    <n v="45"/>
    <s v="U-UpCR Su"/>
    <x v="22"/>
    <x v="22"/>
    <x v="0"/>
    <x v="0"/>
    <n v="2"/>
    <n v="55.289136999999997"/>
    <m/>
  </r>
  <r>
    <n v="230363"/>
    <n v="212"/>
    <x v="3"/>
    <n v="45"/>
    <s v="U-UpCR Su"/>
    <x v="22"/>
    <x v="22"/>
    <x v="0"/>
    <x v="0"/>
    <n v="3"/>
    <n v="2520.6985110000001"/>
    <m/>
  </r>
  <r>
    <n v="230364"/>
    <n v="212"/>
    <x v="3"/>
    <n v="45"/>
    <s v="U-UpCR Su"/>
    <x v="22"/>
    <x v="22"/>
    <x v="0"/>
    <x v="1"/>
    <n v="2"/>
    <n v="4804.7590730000002"/>
    <m/>
  </r>
  <r>
    <n v="230365"/>
    <n v="212"/>
    <x v="3"/>
    <n v="45"/>
    <s v="U-UpCR Su"/>
    <x v="22"/>
    <x v="22"/>
    <x v="0"/>
    <x v="1"/>
    <n v="3"/>
    <n v="4831.3767170000001"/>
    <m/>
  </r>
  <r>
    <n v="230367"/>
    <n v="212"/>
    <x v="3"/>
    <n v="45"/>
    <s v="U-UpCR Su"/>
    <x v="22"/>
    <x v="22"/>
    <x v="0"/>
    <x v="2"/>
    <n v="3"/>
    <n v="8755.5913629999995"/>
    <m/>
  </r>
  <r>
    <n v="230366"/>
    <n v="212"/>
    <x v="3"/>
    <n v="45"/>
    <s v="U-UpCR Su"/>
    <x v="22"/>
    <x v="22"/>
    <x v="0"/>
    <x v="2"/>
    <n v="2"/>
    <n v="8946.4543979999999"/>
    <m/>
  </r>
  <r>
    <n v="230368"/>
    <n v="212"/>
    <x v="3"/>
    <n v="45"/>
    <s v="U-UpCR Su"/>
    <x v="22"/>
    <x v="22"/>
    <x v="0"/>
    <x v="3"/>
    <n v="2"/>
    <n v="7157.8569479999996"/>
    <m/>
  </r>
  <r>
    <n v="230369"/>
    <n v="212"/>
    <x v="3"/>
    <n v="45"/>
    <s v="U-UpCR Su"/>
    <x v="22"/>
    <x v="22"/>
    <x v="0"/>
    <x v="3"/>
    <n v="3"/>
    <n v="7624.4252640000004"/>
    <m/>
  </r>
  <r>
    <n v="230370"/>
    <n v="212"/>
    <x v="3"/>
    <n v="46"/>
    <s v="M-UpCR Su"/>
    <x v="22"/>
    <x v="22"/>
    <x v="1"/>
    <x v="0"/>
    <n v="2"/>
    <n v="11.095261000000001"/>
    <m/>
  </r>
  <r>
    <n v="230371"/>
    <n v="212"/>
    <x v="3"/>
    <n v="46"/>
    <s v="M-UpCR Su"/>
    <x v="22"/>
    <x v="22"/>
    <x v="1"/>
    <x v="0"/>
    <n v="3"/>
    <n v="505.84632699999997"/>
    <m/>
  </r>
  <r>
    <n v="230372"/>
    <n v="212"/>
    <x v="3"/>
    <n v="46"/>
    <s v="M-UpCR Su"/>
    <x v="22"/>
    <x v="22"/>
    <x v="1"/>
    <x v="1"/>
    <n v="2"/>
    <n v="3781.7098729999998"/>
    <m/>
  </r>
  <r>
    <n v="230373"/>
    <n v="212"/>
    <x v="3"/>
    <n v="46"/>
    <s v="M-UpCR Su"/>
    <x v="22"/>
    <x v="22"/>
    <x v="1"/>
    <x v="1"/>
    <n v="3"/>
    <n v="3799.6532320000001"/>
    <m/>
  </r>
  <r>
    <n v="230375"/>
    <n v="212"/>
    <x v="3"/>
    <n v="46"/>
    <s v="M-UpCR Su"/>
    <x v="22"/>
    <x v="22"/>
    <x v="1"/>
    <x v="2"/>
    <n v="3"/>
    <n v="6590.0378870000004"/>
    <m/>
  </r>
  <r>
    <n v="230374"/>
    <n v="212"/>
    <x v="3"/>
    <n v="46"/>
    <s v="M-UpCR Su"/>
    <x v="22"/>
    <x v="22"/>
    <x v="1"/>
    <x v="2"/>
    <n v="2"/>
    <n v="6733.6940459999996"/>
    <m/>
  </r>
  <r>
    <n v="230376"/>
    <n v="212"/>
    <x v="3"/>
    <n v="46"/>
    <s v="M-UpCR Su"/>
    <x v="22"/>
    <x v="22"/>
    <x v="1"/>
    <x v="3"/>
    <n v="2"/>
    <n v="4374.2388419999997"/>
    <m/>
  </r>
  <r>
    <n v="230377"/>
    <n v="212"/>
    <x v="3"/>
    <n v="46"/>
    <s v="M-UpCR Su"/>
    <x v="22"/>
    <x v="22"/>
    <x v="1"/>
    <x v="3"/>
    <n v="3"/>
    <n v="4659.3634629999997"/>
    <m/>
  </r>
  <r>
    <n v="230378"/>
    <n v="212"/>
    <x v="3"/>
    <n v="47"/>
    <s v="U-UpCR Br"/>
    <x v="23"/>
    <x v="23"/>
    <x v="0"/>
    <x v="0"/>
    <n v="3"/>
    <n v="27418.577883999998"/>
    <m/>
  </r>
  <r>
    <n v="230379"/>
    <n v="212"/>
    <x v="3"/>
    <n v="47"/>
    <s v="U-UpCR Br"/>
    <x v="23"/>
    <x v="23"/>
    <x v="0"/>
    <x v="1"/>
    <n v="3"/>
    <n v="127687.978281"/>
    <m/>
  </r>
  <r>
    <n v="230380"/>
    <n v="212"/>
    <x v="3"/>
    <n v="47"/>
    <s v="U-UpCR Br"/>
    <x v="23"/>
    <x v="23"/>
    <x v="0"/>
    <x v="2"/>
    <n v="3"/>
    <n v="129498.019311"/>
    <m/>
  </r>
  <r>
    <n v="230381"/>
    <n v="212"/>
    <x v="3"/>
    <n v="47"/>
    <s v="U-UpCR Br"/>
    <x v="23"/>
    <x v="23"/>
    <x v="0"/>
    <x v="3"/>
    <n v="3"/>
    <n v="64316.818416000002"/>
    <m/>
  </r>
  <r>
    <n v="230382"/>
    <n v="212"/>
    <x v="3"/>
    <n v="48"/>
    <s v="M-UpCR Br"/>
    <x v="23"/>
    <x v="23"/>
    <x v="1"/>
    <x v="0"/>
    <n v="3"/>
    <n v="3046.497969"/>
    <m/>
  </r>
  <r>
    <n v="230383"/>
    <n v="212"/>
    <x v="3"/>
    <n v="48"/>
    <s v="M-UpCR Br"/>
    <x v="23"/>
    <x v="23"/>
    <x v="1"/>
    <x v="1"/>
    <n v="3"/>
    <n v="38139.400664000001"/>
    <m/>
  </r>
  <r>
    <n v="230384"/>
    <n v="212"/>
    <x v="3"/>
    <n v="48"/>
    <s v="M-UpCR Br"/>
    <x v="23"/>
    <x v="23"/>
    <x v="1"/>
    <x v="2"/>
    <n v="3"/>
    <n v="17658.425727000002"/>
    <m/>
  </r>
  <r>
    <n v="230385"/>
    <n v="212"/>
    <x v="3"/>
    <n v="48"/>
    <s v="M-UpCR Br"/>
    <x v="23"/>
    <x v="23"/>
    <x v="1"/>
    <x v="3"/>
    <n v="3"/>
    <n v="23789.448474000001"/>
    <m/>
  </r>
  <r>
    <n v="230387"/>
    <n v="212"/>
    <x v="3"/>
    <n v="49"/>
    <s v="U-Cowl Sp"/>
    <x v="24"/>
    <x v="24"/>
    <x v="0"/>
    <x v="1"/>
    <n v="4"/>
    <n v="379.90717699999999"/>
    <m/>
  </r>
  <r>
    <n v="230386"/>
    <n v="212"/>
    <x v="3"/>
    <n v="49"/>
    <s v="U-Cowl Sp"/>
    <x v="24"/>
    <x v="24"/>
    <x v="0"/>
    <x v="1"/>
    <n v="1"/>
    <n v="379.92362000000003"/>
    <m/>
  </r>
  <r>
    <n v="230389"/>
    <n v="212"/>
    <x v="3"/>
    <n v="49"/>
    <s v="U-Cowl Sp"/>
    <x v="24"/>
    <x v="24"/>
    <x v="0"/>
    <x v="2"/>
    <n v="4"/>
    <n v="1556.725248"/>
    <m/>
  </r>
  <r>
    <n v="230388"/>
    <n v="212"/>
    <x v="3"/>
    <n v="49"/>
    <s v="U-Cowl Sp"/>
    <x v="24"/>
    <x v="24"/>
    <x v="0"/>
    <x v="2"/>
    <n v="1"/>
    <n v="2210.4394090000001"/>
    <m/>
  </r>
  <r>
    <n v="230391"/>
    <n v="212"/>
    <x v="3"/>
    <n v="49"/>
    <s v="U-Cowl Sp"/>
    <x v="24"/>
    <x v="24"/>
    <x v="0"/>
    <x v="3"/>
    <n v="3"/>
    <n v="7.5874829999999998"/>
    <m/>
  </r>
  <r>
    <n v="230390"/>
    <n v="212"/>
    <x v="3"/>
    <n v="49"/>
    <s v="U-Cowl Sp"/>
    <x v="24"/>
    <x v="24"/>
    <x v="0"/>
    <x v="3"/>
    <n v="1"/>
    <n v="298.59923099999997"/>
    <m/>
  </r>
  <r>
    <n v="230392"/>
    <n v="212"/>
    <x v="3"/>
    <n v="49"/>
    <s v="U-Cowl Sp"/>
    <x v="24"/>
    <x v="24"/>
    <x v="0"/>
    <x v="3"/>
    <n v="4"/>
    <n v="1423.7043020000001"/>
    <m/>
  </r>
  <r>
    <n v="230394"/>
    <n v="212"/>
    <x v="3"/>
    <n v="50"/>
    <s v="M-Cowl Sp"/>
    <x v="24"/>
    <x v="24"/>
    <x v="1"/>
    <x v="1"/>
    <n v="4"/>
    <n v="772.02840100000003"/>
    <m/>
  </r>
  <r>
    <n v="230393"/>
    <n v="212"/>
    <x v="3"/>
    <n v="50"/>
    <s v="M-Cowl Sp"/>
    <x v="24"/>
    <x v="24"/>
    <x v="1"/>
    <x v="1"/>
    <n v="1"/>
    <n v="772.05447300000003"/>
    <m/>
  </r>
  <r>
    <n v="230396"/>
    <n v="212"/>
    <x v="3"/>
    <n v="50"/>
    <s v="M-Cowl Sp"/>
    <x v="24"/>
    <x v="24"/>
    <x v="1"/>
    <x v="2"/>
    <n v="4"/>
    <n v="3150.06349"/>
    <m/>
  </r>
  <r>
    <n v="230395"/>
    <n v="212"/>
    <x v="3"/>
    <n v="50"/>
    <s v="M-Cowl Sp"/>
    <x v="24"/>
    <x v="24"/>
    <x v="1"/>
    <x v="2"/>
    <n v="1"/>
    <n v="8315.6708689999996"/>
    <m/>
  </r>
  <r>
    <n v="230398"/>
    <n v="212"/>
    <x v="3"/>
    <n v="50"/>
    <s v="M-Cowl Sp"/>
    <x v="24"/>
    <x v="24"/>
    <x v="1"/>
    <x v="3"/>
    <n v="3"/>
    <n v="30.280429999999999"/>
    <m/>
  </r>
  <r>
    <n v="230397"/>
    <n v="212"/>
    <x v="3"/>
    <n v="50"/>
    <s v="M-Cowl Sp"/>
    <x v="24"/>
    <x v="24"/>
    <x v="1"/>
    <x v="3"/>
    <n v="1"/>
    <n v="1191.661664"/>
    <m/>
  </r>
  <r>
    <n v="230399"/>
    <n v="212"/>
    <x v="3"/>
    <n v="50"/>
    <s v="M-Cowl Sp"/>
    <x v="24"/>
    <x v="24"/>
    <x v="1"/>
    <x v="3"/>
    <n v="4"/>
    <n v="5339.6211389999999"/>
    <m/>
  </r>
  <r>
    <n v="230401"/>
    <n v="212"/>
    <x v="3"/>
    <n v="51"/>
    <s v="U-Will Sp"/>
    <x v="25"/>
    <x v="25"/>
    <x v="0"/>
    <x v="1"/>
    <n v="4"/>
    <n v="42.122275000000002"/>
    <m/>
  </r>
  <r>
    <n v="230400"/>
    <n v="212"/>
    <x v="3"/>
    <n v="51"/>
    <s v="U-Will Sp"/>
    <x v="25"/>
    <x v="25"/>
    <x v="0"/>
    <x v="1"/>
    <n v="1"/>
    <n v="157.980549"/>
    <m/>
  </r>
  <r>
    <n v="230402"/>
    <n v="212"/>
    <x v="3"/>
    <n v="51"/>
    <s v="U-Will Sp"/>
    <x v="25"/>
    <x v="25"/>
    <x v="0"/>
    <x v="2"/>
    <n v="1"/>
    <n v="10731.747914"/>
    <m/>
  </r>
  <r>
    <n v="230403"/>
    <n v="212"/>
    <x v="3"/>
    <n v="51"/>
    <s v="U-Will Sp"/>
    <x v="25"/>
    <x v="25"/>
    <x v="0"/>
    <x v="2"/>
    <n v="4"/>
    <n v="11988.731994"/>
    <m/>
  </r>
  <r>
    <n v="230405"/>
    <n v="212"/>
    <x v="3"/>
    <n v="51"/>
    <s v="U-Will Sp"/>
    <x v="25"/>
    <x v="25"/>
    <x v="0"/>
    <x v="3"/>
    <n v="3"/>
    <n v="49.981692000000002"/>
    <m/>
  </r>
  <r>
    <n v="230404"/>
    <n v="212"/>
    <x v="3"/>
    <n v="51"/>
    <s v="U-Will Sp"/>
    <x v="25"/>
    <x v="25"/>
    <x v="0"/>
    <x v="3"/>
    <n v="1"/>
    <n v="2321.7994829999998"/>
    <m/>
  </r>
  <r>
    <n v="230406"/>
    <n v="212"/>
    <x v="3"/>
    <n v="51"/>
    <s v="U-Will Sp"/>
    <x v="25"/>
    <x v="25"/>
    <x v="0"/>
    <x v="3"/>
    <n v="4"/>
    <n v="9624.3223930000004"/>
    <m/>
  </r>
  <r>
    <n v="230408"/>
    <n v="212"/>
    <x v="3"/>
    <n v="52"/>
    <s v="M-Will Sp"/>
    <x v="25"/>
    <x v="25"/>
    <x v="1"/>
    <x v="1"/>
    <n v="4"/>
    <n v="379.31580000000002"/>
    <m/>
  </r>
  <r>
    <n v="230407"/>
    <n v="212"/>
    <x v="3"/>
    <n v="52"/>
    <s v="M-Will Sp"/>
    <x v="25"/>
    <x v="25"/>
    <x v="1"/>
    <x v="1"/>
    <n v="1"/>
    <n v="1276.7688680000001"/>
    <m/>
  </r>
  <r>
    <n v="230409"/>
    <n v="212"/>
    <x v="3"/>
    <n v="52"/>
    <s v="M-Will Sp"/>
    <x v="25"/>
    <x v="25"/>
    <x v="1"/>
    <x v="2"/>
    <n v="1"/>
    <n v="86835.757824999993"/>
    <m/>
  </r>
  <r>
    <n v="230410"/>
    <n v="212"/>
    <x v="3"/>
    <n v="52"/>
    <s v="M-Will Sp"/>
    <x v="25"/>
    <x v="25"/>
    <x v="1"/>
    <x v="2"/>
    <n v="4"/>
    <n v="96828.126701999994"/>
    <m/>
  </r>
  <r>
    <n v="230412"/>
    <n v="212"/>
    <x v="3"/>
    <n v="52"/>
    <s v="M-Will Sp"/>
    <x v="25"/>
    <x v="25"/>
    <x v="1"/>
    <x v="3"/>
    <n v="3"/>
    <n v="356.86306200000001"/>
    <m/>
  </r>
  <r>
    <n v="230411"/>
    <n v="212"/>
    <x v="3"/>
    <n v="52"/>
    <s v="M-Will Sp"/>
    <x v="25"/>
    <x v="25"/>
    <x v="1"/>
    <x v="3"/>
    <n v="1"/>
    <n v="17034.915817000001"/>
    <m/>
  </r>
  <r>
    <n v="230413"/>
    <n v="212"/>
    <x v="3"/>
    <n v="52"/>
    <s v="M-Will Sp"/>
    <x v="25"/>
    <x v="25"/>
    <x v="1"/>
    <x v="3"/>
    <n v="4"/>
    <n v="77849.675063999995"/>
    <m/>
  </r>
  <r>
    <n v="230414"/>
    <n v="212"/>
    <x v="3"/>
    <n v="53"/>
    <s v="U-Snake F"/>
    <x v="26"/>
    <x v="26"/>
    <x v="0"/>
    <x v="0"/>
    <n v="3"/>
    <n v="179.22421499999999"/>
    <m/>
  </r>
  <r>
    <n v="230415"/>
    <n v="212"/>
    <x v="3"/>
    <n v="53"/>
    <s v="U-Snake F"/>
    <x v="26"/>
    <x v="26"/>
    <x v="0"/>
    <x v="1"/>
    <n v="3"/>
    <n v="355.56411300000002"/>
    <m/>
  </r>
  <r>
    <n v="230416"/>
    <n v="212"/>
    <x v="3"/>
    <n v="53"/>
    <s v="U-Snake F"/>
    <x v="26"/>
    <x v="26"/>
    <x v="0"/>
    <x v="2"/>
    <n v="3"/>
    <n v="559.51603999999998"/>
    <m/>
  </r>
  <r>
    <n v="230417"/>
    <n v="212"/>
    <x v="3"/>
    <n v="53"/>
    <s v="U-Snake F"/>
    <x v="26"/>
    <x v="26"/>
    <x v="0"/>
    <x v="3"/>
    <n v="3"/>
    <n v="164.75560899999999"/>
    <m/>
  </r>
  <r>
    <n v="230418"/>
    <n v="212"/>
    <x v="3"/>
    <n v="54"/>
    <s v="M-Snake F"/>
    <x v="26"/>
    <x v="26"/>
    <x v="1"/>
    <x v="0"/>
    <n v="3"/>
    <n v="179.22421499999999"/>
    <m/>
  </r>
  <r>
    <n v="230419"/>
    <n v="212"/>
    <x v="3"/>
    <n v="54"/>
    <s v="M-Snake F"/>
    <x v="26"/>
    <x v="26"/>
    <x v="1"/>
    <x v="1"/>
    <n v="3"/>
    <n v="355.41156899999999"/>
    <m/>
  </r>
  <r>
    <n v="230420"/>
    <n v="212"/>
    <x v="3"/>
    <n v="54"/>
    <s v="M-Snake F"/>
    <x v="26"/>
    <x v="26"/>
    <x v="1"/>
    <x v="2"/>
    <n v="3"/>
    <n v="559.51603999999998"/>
    <m/>
  </r>
  <r>
    <n v="230421"/>
    <n v="212"/>
    <x v="3"/>
    <n v="54"/>
    <s v="M-Snake F"/>
    <x v="26"/>
    <x v="26"/>
    <x v="1"/>
    <x v="3"/>
    <n v="3"/>
    <n v="163.079902"/>
    <m/>
  </r>
  <r>
    <n v="230422"/>
    <n v="212"/>
    <x v="3"/>
    <n v="55"/>
    <s v="U-OR No F"/>
    <x v="27"/>
    <x v="27"/>
    <x v="0"/>
    <x v="0"/>
    <n v="3"/>
    <n v="18238.801126999999"/>
    <m/>
  </r>
  <r>
    <n v="230423"/>
    <n v="212"/>
    <x v="3"/>
    <n v="55"/>
    <s v="U-OR No F"/>
    <x v="27"/>
    <x v="27"/>
    <x v="0"/>
    <x v="1"/>
    <n v="3"/>
    <n v="19466.376222999999"/>
    <m/>
  </r>
  <r>
    <n v="230424"/>
    <n v="212"/>
    <x v="3"/>
    <n v="55"/>
    <s v="U-OR No F"/>
    <x v="27"/>
    <x v="27"/>
    <x v="0"/>
    <x v="2"/>
    <n v="3"/>
    <n v="39333.082021000002"/>
    <m/>
  </r>
  <r>
    <n v="230425"/>
    <n v="212"/>
    <x v="3"/>
    <n v="55"/>
    <s v="U-OR No F"/>
    <x v="27"/>
    <x v="27"/>
    <x v="0"/>
    <x v="3"/>
    <n v="3"/>
    <n v="17520.547112"/>
    <m/>
  </r>
  <r>
    <n v="230426"/>
    <n v="212"/>
    <x v="3"/>
    <n v="56"/>
    <s v="M-OR No F"/>
    <x v="27"/>
    <x v="27"/>
    <x v="1"/>
    <x v="0"/>
    <n v="3"/>
    <n v="363.98430500000001"/>
    <m/>
  </r>
  <r>
    <n v="230427"/>
    <n v="212"/>
    <x v="3"/>
    <n v="56"/>
    <s v="M-OR No F"/>
    <x v="27"/>
    <x v="27"/>
    <x v="1"/>
    <x v="1"/>
    <n v="3"/>
    <n v="396.72903300000002"/>
    <m/>
  </r>
  <r>
    <n v="230428"/>
    <n v="212"/>
    <x v="3"/>
    <n v="56"/>
    <s v="M-OR No F"/>
    <x v="27"/>
    <x v="27"/>
    <x v="1"/>
    <x v="2"/>
    <n v="3"/>
    <n v="802.54940599999998"/>
    <m/>
  </r>
  <r>
    <n v="230429"/>
    <n v="212"/>
    <x v="3"/>
    <n v="56"/>
    <s v="M-OR No F"/>
    <x v="27"/>
    <x v="27"/>
    <x v="1"/>
    <x v="3"/>
    <n v="3"/>
    <n v="357.54157400000003"/>
    <m/>
  </r>
  <r>
    <n v="230430"/>
    <n v="212"/>
    <x v="3"/>
    <n v="57"/>
    <s v="U-WCVI Tl"/>
    <x v="28"/>
    <x v="28"/>
    <x v="0"/>
    <x v="0"/>
    <n v="3"/>
    <n v="8589.5420180000001"/>
    <m/>
  </r>
  <r>
    <n v="230431"/>
    <n v="212"/>
    <x v="3"/>
    <n v="57"/>
    <s v="U-WCVI Tl"/>
    <x v="28"/>
    <x v="28"/>
    <x v="0"/>
    <x v="1"/>
    <n v="3"/>
    <n v="60802.4067"/>
    <m/>
  </r>
  <r>
    <n v="230432"/>
    <n v="212"/>
    <x v="3"/>
    <n v="57"/>
    <s v="U-WCVI Tl"/>
    <x v="28"/>
    <x v="28"/>
    <x v="0"/>
    <x v="2"/>
    <n v="3"/>
    <n v="23480.898217000002"/>
    <m/>
  </r>
  <r>
    <n v="230433"/>
    <n v="212"/>
    <x v="3"/>
    <n v="57"/>
    <s v="U-WCVI Tl"/>
    <x v="28"/>
    <x v="28"/>
    <x v="0"/>
    <x v="3"/>
    <n v="3"/>
    <n v="6477.6672159999998"/>
    <m/>
  </r>
  <r>
    <n v="230434"/>
    <n v="212"/>
    <x v="3"/>
    <n v="58"/>
    <s v="M-WCVI Tl"/>
    <x v="28"/>
    <x v="28"/>
    <x v="1"/>
    <x v="0"/>
    <n v="3"/>
    <n v="172.66632999999999"/>
    <m/>
  </r>
  <r>
    <n v="230435"/>
    <n v="212"/>
    <x v="3"/>
    <n v="58"/>
    <s v="M-WCVI Tl"/>
    <x v="28"/>
    <x v="28"/>
    <x v="1"/>
    <x v="1"/>
    <n v="3"/>
    <n v="1240.316988"/>
    <m/>
  </r>
  <r>
    <n v="230436"/>
    <n v="212"/>
    <x v="3"/>
    <n v="58"/>
    <s v="M-WCVI Tl"/>
    <x v="28"/>
    <x v="28"/>
    <x v="1"/>
    <x v="2"/>
    <n v="3"/>
    <n v="479.43617699999999"/>
    <m/>
  </r>
  <r>
    <n v="230437"/>
    <n v="212"/>
    <x v="3"/>
    <n v="58"/>
    <s v="M-WCVI Tl"/>
    <x v="28"/>
    <x v="28"/>
    <x v="1"/>
    <x v="3"/>
    <n v="3"/>
    <n v="64.785086000000007"/>
    <m/>
  </r>
  <r>
    <n v="230438"/>
    <n v="212"/>
    <x v="3"/>
    <n v="59"/>
    <s v="U-FrasRLt"/>
    <x v="29"/>
    <x v="29"/>
    <x v="0"/>
    <x v="0"/>
    <n v="3"/>
    <n v="15118.388767"/>
    <m/>
  </r>
  <r>
    <n v="230439"/>
    <n v="212"/>
    <x v="3"/>
    <n v="59"/>
    <s v="U-FrasRLt"/>
    <x v="29"/>
    <x v="29"/>
    <x v="0"/>
    <x v="1"/>
    <n v="3"/>
    <n v="150521.85460699999"/>
    <m/>
  </r>
  <r>
    <n v="230440"/>
    <n v="212"/>
    <x v="3"/>
    <n v="59"/>
    <s v="U-FrasRLt"/>
    <x v="29"/>
    <x v="29"/>
    <x v="0"/>
    <x v="2"/>
    <n v="3"/>
    <n v="19683.37083"/>
    <m/>
  </r>
  <r>
    <n v="230441"/>
    <n v="212"/>
    <x v="3"/>
    <n v="59"/>
    <s v="U-FrasRLt"/>
    <x v="29"/>
    <x v="29"/>
    <x v="0"/>
    <x v="3"/>
    <n v="3"/>
    <n v="13934.425252000001"/>
    <m/>
  </r>
  <r>
    <n v="230442"/>
    <n v="212"/>
    <x v="3"/>
    <n v="60"/>
    <s v="M-FrasRLt"/>
    <x v="29"/>
    <x v="29"/>
    <x v="1"/>
    <x v="0"/>
    <n v="3"/>
    <n v="321.098163"/>
    <m/>
  </r>
  <r>
    <n v="230443"/>
    <n v="212"/>
    <x v="3"/>
    <n v="60"/>
    <s v="M-FrasRLt"/>
    <x v="29"/>
    <x v="29"/>
    <x v="1"/>
    <x v="1"/>
    <n v="3"/>
    <n v="6271.9944619999997"/>
    <m/>
  </r>
  <r>
    <n v="230444"/>
    <n v="212"/>
    <x v="3"/>
    <n v="60"/>
    <s v="M-FrasRLt"/>
    <x v="29"/>
    <x v="29"/>
    <x v="1"/>
    <x v="2"/>
    <n v="3"/>
    <n v="608.45999200000006"/>
    <m/>
  </r>
  <r>
    <n v="230445"/>
    <n v="212"/>
    <x v="3"/>
    <n v="60"/>
    <s v="M-FrasRLt"/>
    <x v="29"/>
    <x v="29"/>
    <x v="1"/>
    <x v="3"/>
    <n v="3"/>
    <n v="284.28958699999998"/>
    <m/>
  </r>
  <r>
    <n v="230446"/>
    <n v="212"/>
    <x v="3"/>
    <n v="61"/>
    <s v="U-FrasREr"/>
    <x v="30"/>
    <x v="30"/>
    <x v="0"/>
    <x v="0"/>
    <n v="3"/>
    <n v="8546.1201450000008"/>
    <m/>
  </r>
  <r>
    <n v="230447"/>
    <n v="212"/>
    <x v="3"/>
    <n v="61"/>
    <s v="U-FrasREr"/>
    <x v="30"/>
    <x v="30"/>
    <x v="0"/>
    <x v="1"/>
    <n v="3"/>
    <n v="66382.708006999994"/>
    <m/>
  </r>
  <r>
    <n v="230448"/>
    <n v="212"/>
    <x v="3"/>
    <n v="61"/>
    <s v="U-FrasREr"/>
    <x v="30"/>
    <x v="30"/>
    <x v="0"/>
    <x v="2"/>
    <n v="3"/>
    <n v="85929.091732999994"/>
    <m/>
  </r>
  <r>
    <n v="230449"/>
    <n v="212"/>
    <x v="3"/>
    <n v="61"/>
    <s v="U-FrasREr"/>
    <x v="30"/>
    <x v="30"/>
    <x v="0"/>
    <x v="3"/>
    <n v="3"/>
    <n v="47326.019182000004"/>
    <m/>
  </r>
  <r>
    <n v="230450"/>
    <n v="212"/>
    <x v="3"/>
    <n v="62"/>
    <s v="M-FrasREr"/>
    <x v="30"/>
    <x v="30"/>
    <x v="1"/>
    <x v="0"/>
    <n v="3"/>
    <n v="174.299286"/>
    <m/>
  </r>
  <r>
    <n v="230451"/>
    <n v="212"/>
    <x v="3"/>
    <n v="62"/>
    <s v="M-FrasREr"/>
    <x v="30"/>
    <x v="30"/>
    <x v="1"/>
    <x v="1"/>
    <n v="3"/>
    <n v="1355.1280919999999"/>
    <m/>
  </r>
  <r>
    <n v="230452"/>
    <n v="212"/>
    <x v="3"/>
    <n v="62"/>
    <s v="M-FrasREr"/>
    <x v="30"/>
    <x v="30"/>
    <x v="1"/>
    <x v="2"/>
    <n v="3"/>
    <n v="1753.4614509999999"/>
    <m/>
  </r>
  <r>
    <n v="230453"/>
    <n v="212"/>
    <x v="3"/>
    <n v="62"/>
    <s v="M-FrasREr"/>
    <x v="30"/>
    <x v="30"/>
    <x v="1"/>
    <x v="3"/>
    <n v="3"/>
    <n v="965.91269"/>
    <m/>
  </r>
  <r>
    <n v="230454"/>
    <n v="212"/>
    <x v="3"/>
    <n v="63"/>
    <s v="U-LwGeo S"/>
    <x v="31"/>
    <x v="31"/>
    <x v="0"/>
    <x v="0"/>
    <n v="3"/>
    <n v="3161.7967269999999"/>
    <m/>
  </r>
  <r>
    <n v="230455"/>
    <n v="212"/>
    <x v="3"/>
    <n v="63"/>
    <s v="U-LwGeo S"/>
    <x v="31"/>
    <x v="31"/>
    <x v="0"/>
    <x v="1"/>
    <n v="3"/>
    <n v="9917.4274359999999"/>
    <m/>
  </r>
  <r>
    <n v="230456"/>
    <n v="212"/>
    <x v="3"/>
    <n v="63"/>
    <s v="U-LwGeo S"/>
    <x v="31"/>
    <x v="31"/>
    <x v="0"/>
    <x v="2"/>
    <n v="3"/>
    <n v="11755.384423"/>
    <m/>
  </r>
  <r>
    <n v="230457"/>
    <n v="212"/>
    <x v="3"/>
    <n v="63"/>
    <s v="U-LwGeo S"/>
    <x v="31"/>
    <x v="31"/>
    <x v="0"/>
    <x v="3"/>
    <n v="3"/>
    <n v="751.18965800000001"/>
    <m/>
  </r>
  <r>
    <n v="230458"/>
    <n v="212"/>
    <x v="3"/>
    <n v="64"/>
    <s v="M-LwGeo S"/>
    <x v="31"/>
    <x v="31"/>
    <x v="1"/>
    <x v="0"/>
    <n v="3"/>
    <n v="268.75702899999999"/>
    <m/>
  </r>
  <r>
    <n v="230459"/>
    <n v="212"/>
    <x v="3"/>
    <n v="64"/>
    <s v="M-LwGeo S"/>
    <x v="31"/>
    <x v="31"/>
    <x v="1"/>
    <x v="1"/>
    <n v="3"/>
    <n v="861.84380499999997"/>
    <m/>
  </r>
  <r>
    <n v="230460"/>
    <n v="212"/>
    <x v="3"/>
    <n v="64"/>
    <s v="M-LwGeo S"/>
    <x v="31"/>
    <x v="31"/>
    <x v="1"/>
    <x v="2"/>
    <n v="3"/>
    <n v="1022.132427"/>
    <m/>
  </r>
  <r>
    <n v="230461"/>
    <n v="212"/>
    <x v="3"/>
    <n v="64"/>
    <s v="M-LwGeo S"/>
    <x v="31"/>
    <x v="31"/>
    <x v="1"/>
    <x v="3"/>
    <n v="3"/>
    <n v="65.006265999999997"/>
    <m/>
  </r>
  <r>
    <n v="230462"/>
    <n v="212"/>
    <x v="3"/>
    <n v="65"/>
    <s v="U-WhtSpYr"/>
    <x v="32"/>
    <x v="32"/>
    <x v="0"/>
    <x v="0"/>
    <n v="3"/>
    <n v="137.66669400000001"/>
    <m/>
  </r>
  <r>
    <n v="230463"/>
    <n v="212"/>
    <x v="3"/>
    <n v="65"/>
    <s v="U-WhtSpYr"/>
    <x v="32"/>
    <x v="32"/>
    <x v="0"/>
    <x v="1"/>
    <n v="3"/>
    <n v="54.002569999999999"/>
    <m/>
  </r>
  <r>
    <n v="230464"/>
    <n v="212"/>
    <x v="3"/>
    <n v="65"/>
    <s v="U-WhtSpYr"/>
    <x v="32"/>
    <x v="32"/>
    <x v="0"/>
    <x v="2"/>
    <n v="3"/>
    <n v="213.00020699999999"/>
    <m/>
  </r>
  <r>
    <n v="230465"/>
    <n v="212"/>
    <x v="3"/>
    <n v="65"/>
    <s v="U-WhtSpYr"/>
    <x v="32"/>
    <x v="32"/>
    <x v="0"/>
    <x v="3"/>
    <n v="3"/>
    <n v="22.999893"/>
    <m/>
  </r>
  <r>
    <n v="230466"/>
    <n v="212"/>
    <x v="3"/>
    <n v="67"/>
    <s v="U-LColNat"/>
    <x v="33"/>
    <x v="33"/>
    <x v="0"/>
    <x v="0"/>
    <n v="3"/>
    <n v="139.981449"/>
    <m/>
  </r>
  <r>
    <n v="230467"/>
    <n v="212"/>
    <x v="3"/>
    <n v="67"/>
    <s v="U-LColNat"/>
    <x v="33"/>
    <x v="33"/>
    <x v="0"/>
    <x v="1"/>
    <n v="3"/>
    <n v="5436.4311079999998"/>
    <m/>
  </r>
  <r>
    <n v="230468"/>
    <n v="212"/>
    <x v="3"/>
    <n v="67"/>
    <s v="U-LColNat"/>
    <x v="33"/>
    <x v="33"/>
    <x v="0"/>
    <x v="2"/>
    <n v="3"/>
    <n v="1962.097597"/>
    <m/>
  </r>
  <r>
    <n v="230469"/>
    <n v="212"/>
    <x v="3"/>
    <n v="67"/>
    <s v="U-LColNat"/>
    <x v="33"/>
    <x v="33"/>
    <x v="0"/>
    <x v="3"/>
    <n v="3"/>
    <n v="356.41080499999998"/>
    <m/>
  </r>
  <r>
    <n v="230470"/>
    <n v="212"/>
    <x v="3"/>
    <n v="69"/>
    <s v="U-CentVal"/>
    <x v="34"/>
    <x v="34"/>
    <x v="0"/>
    <x v="0"/>
    <n v="3"/>
    <n v="1694.962577"/>
    <m/>
  </r>
  <r>
    <n v="230471"/>
    <n v="212"/>
    <x v="3"/>
    <n v="69"/>
    <s v="U-CentVal"/>
    <x v="34"/>
    <x v="34"/>
    <x v="0"/>
    <x v="1"/>
    <n v="3"/>
    <n v="76907.649642999997"/>
    <m/>
  </r>
  <r>
    <n v="230472"/>
    <n v="212"/>
    <x v="3"/>
    <n v="69"/>
    <s v="U-CentVal"/>
    <x v="34"/>
    <x v="34"/>
    <x v="0"/>
    <x v="2"/>
    <n v="3"/>
    <n v="11609.752541"/>
    <m/>
  </r>
  <r>
    <n v="230473"/>
    <n v="212"/>
    <x v="3"/>
    <n v="69"/>
    <s v="U-CentVal"/>
    <x v="34"/>
    <x v="34"/>
    <x v="0"/>
    <x v="3"/>
    <n v="3"/>
    <n v="53.908735999999998"/>
    <m/>
  </r>
  <r>
    <n v="230474"/>
    <n v="212"/>
    <x v="3"/>
    <n v="70"/>
    <s v="M-CentVal"/>
    <x v="34"/>
    <x v="34"/>
    <x v="1"/>
    <x v="0"/>
    <n v="3"/>
    <n v="101.17622799999999"/>
    <m/>
  </r>
  <r>
    <n v="230475"/>
    <n v="212"/>
    <x v="3"/>
    <n v="70"/>
    <s v="M-CentVal"/>
    <x v="34"/>
    <x v="34"/>
    <x v="1"/>
    <x v="1"/>
    <n v="3"/>
    <n v="37882.170023999999"/>
    <m/>
  </r>
  <r>
    <n v="230476"/>
    <n v="212"/>
    <x v="3"/>
    <n v="70"/>
    <s v="M-CentVal"/>
    <x v="34"/>
    <x v="34"/>
    <x v="1"/>
    <x v="2"/>
    <n v="3"/>
    <n v="5464.8297640000001"/>
    <m/>
  </r>
  <r>
    <n v="230477"/>
    <n v="212"/>
    <x v="3"/>
    <n v="70"/>
    <s v="M-CentVal"/>
    <x v="34"/>
    <x v="34"/>
    <x v="1"/>
    <x v="3"/>
    <n v="3"/>
    <n v="10.973345"/>
    <m/>
  </r>
  <r>
    <n v="230478"/>
    <n v="212"/>
    <x v="3"/>
    <n v="71"/>
    <s v="U-WA NCst"/>
    <x v="35"/>
    <x v="35"/>
    <x v="0"/>
    <x v="0"/>
    <n v="3"/>
    <n v="174.550005"/>
    <m/>
  </r>
  <r>
    <n v="230479"/>
    <n v="212"/>
    <x v="3"/>
    <n v="71"/>
    <s v="U-WA NCst"/>
    <x v="35"/>
    <x v="35"/>
    <x v="0"/>
    <x v="1"/>
    <n v="3"/>
    <n v="8678.3186409999998"/>
    <m/>
  </r>
  <r>
    <n v="230480"/>
    <n v="212"/>
    <x v="3"/>
    <n v="71"/>
    <s v="U-WA NCst"/>
    <x v="35"/>
    <x v="35"/>
    <x v="0"/>
    <x v="2"/>
    <n v="3"/>
    <n v="23973.713671000001"/>
    <m/>
  </r>
  <r>
    <n v="230481"/>
    <n v="212"/>
    <x v="3"/>
    <n v="71"/>
    <s v="U-WA NCst"/>
    <x v="35"/>
    <x v="35"/>
    <x v="0"/>
    <x v="3"/>
    <n v="3"/>
    <n v="7137.1736410000003"/>
    <m/>
  </r>
  <r>
    <n v="230482"/>
    <n v="212"/>
    <x v="3"/>
    <n v="72"/>
    <s v="M-WA NCst"/>
    <x v="35"/>
    <x v="35"/>
    <x v="1"/>
    <x v="0"/>
    <n v="3"/>
    <n v="7.3565139999999998"/>
    <m/>
  </r>
  <r>
    <n v="230483"/>
    <n v="212"/>
    <x v="3"/>
    <n v="72"/>
    <s v="M-WA NCst"/>
    <x v="35"/>
    <x v="35"/>
    <x v="1"/>
    <x v="1"/>
    <n v="3"/>
    <n v="362.16226699999999"/>
    <m/>
  </r>
  <r>
    <n v="230484"/>
    <n v="212"/>
    <x v="3"/>
    <n v="72"/>
    <s v="M-WA NCst"/>
    <x v="35"/>
    <x v="35"/>
    <x v="1"/>
    <x v="2"/>
    <n v="3"/>
    <n v="998.52216099999998"/>
    <m/>
  </r>
  <r>
    <n v="230485"/>
    <n v="212"/>
    <x v="3"/>
    <n v="72"/>
    <s v="M-WA NCst"/>
    <x v="35"/>
    <x v="35"/>
    <x v="1"/>
    <x v="3"/>
    <n v="3"/>
    <n v="297.725236"/>
    <m/>
  </r>
  <r>
    <n v="230486"/>
    <n v="212"/>
    <x v="3"/>
    <n v="73"/>
    <s v="U-Willapa"/>
    <x v="36"/>
    <x v="36"/>
    <x v="0"/>
    <x v="0"/>
    <n v="3"/>
    <n v="1145.527797"/>
    <m/>
  </r>
  <r>
    <n v="230487"/>
    <n v="212"/>
    <x v="3"/>
    <n v="73"/>
    <s v="U-Willapa"/>
    <x v="36"/>
    <x v="36"/>
    <x v="0"/>
    <x v="1"/>
    <n v="3"/>
    <n v="1174.895998"/>
    <m/>
  </r>
  <r>
    <n v="230488"/>
    <n v="212"/>
    <x v="3"/>
    <n v="73"/>
    <s v="U-Willapa"/>
    <x v="36"/>
    <x v="36"/>
    <x v="0"/>
    <x v="2"/>
    <n v="3"/>
    <n v="2789.1379240000001"/>
    <m/>
  </r>
  <r>
    <n v="230489"/>
    <n v="212"/>
    <x v="3"/>
    <n v="73"/>
    <s v="U-Willapa"/>
    <x v="36"/>
    <x v="36"/>
    <x v="0"/>
    <x v="3"/>
    <n v="3"/>
    <n v="5194.6759750000001"/>
    <m/>
  </r>
  <r>
    <n v="230490"/>
    <n v="212"/>
    <x v="3"/>
    <n v="74"/>
    <s v="M-Willapa"/>
    <x v="36"/>
    <x v="36"/>
    <x v="1"/>
    <x v="0"/>
    <n v="3"/>
    <n v="63.348672000000001"/>
    <m/>
  </r>
  <r>
    <n v="230491"/>
    <n v="212"/>
    <x v="3"/>
    <n v="74"/>
    <s v="M-Willapa"/>
    <x v="36"/>
    <x v="36"/>
    <x v="1"/>
    <x v="1"/>
    <n v="3"/>
    <n v="9498.4064579999995"/>
    <m/>
  </r>
  <r>
    <n v="230492"/>
    <n v="212"/>
    <x v="3"/>
    <n v="74"/>
    <s v="M-Willapa"/>
    <x v="36"/>
    <x v="36"/>
    <x v="1"/>
    <x v="2"/>
    <n v="3"/>
    <n v="15876.957987"/>
    <m/>
  </r>
  <r>
    <n v="230493"/>
    <n v="212"/>
    <x v="3"/>
    <n v="74"/>
    <s v="M-Willapa"/>
    <x v="36"/>
    <x v="36"/>
    <x v="1"/>
    <x v="3"/>
    <n v="3"/>
    <n v="2453.316953"/>
    <m/>
  </r>
  <r>
    <n v="230494"/>
    <n v="212"/>
    <x v="3"/>
    <n v="75"/>
    <s v="U-Hoko Rv"/>
    <x v="37"/>
    <x v="37"/>
    <x v="0"/>
    <x v="0"/>
    <n v="3"/>
    <n v="7.7822930000000001"/>
    <m/>
  </r>
  <r>
    <n v="230495"/>
    <n v="212"/>
    <x v="3"/>
    <n v="75"/>
    <s v="U-Hoko Rv"/>
    <x v="37"/>
    <x v="37"/>
    <x v="0"/>
    <x v="1"/>
    <n v="3"/>
    <n v="221.998965"/>
    <m/>
  </r>
  <r>
    <n v="230496"/>
    <n v="212"/>
    <x v="3"/>
    <n v="75"/>
    <s v="U-Hoko Rv"/>
    <x v="37"/>
    <x v="37"/>
    <x v="0"/>
    <x v="2"/>
    <n v="3"/>
    <n v="95.999363000000002"/>
    <m/>
  </r>
  <r>
    <n v="230497"/>
    <n v="212"/>
    <x v="3"/>
    <n v="75"/>
    <s v="U-Hoko Rv"/>
    <x v="37"/>
    <x v="37"/>
    <x v="0"/>
    <x v="3"/>
    <n v="3"/>
    <n v="38.996906000000003"/>
    <m/>
  </r>
  <r>
    <n v="230498"/>
    <n v="212"/>
    <x v="3"/>
    <n v="76"/>
    <s v="M-Hoko Rv"/>
    <x v="37"/>
    <x v="37"/>
    <x v="1"/>
    <x v="0"/>
    <n v="3"/>
    <n v="11.198969999999999"/>
    <m/>
  </r>
  <r>
    <n v="230499"/>
    <n v="212"/>
    <x v="3"/>
    <n v="76"/>
    <s v="M-Hoko Rv"/>
    <x v="37"/>
    <x v="37"/>
    <x v="1"/>
    <x v="1"/>
    <n v="3"/>
    <n v="275.99684000000002"/>
    <m/>
  </r>
  <r>
    <n v="230500"/>
    <n v="212"/>
    <x v="3"/>
    <n v="76"/>
    <s v="M-Hoko Rv"/>
    <x v="37"/>
    <x v="37"/>
    <x v="1"/>
    <x v="2"/>
    <n v="3"/>
    <n v="119.000423"/>
    <m/>
  </r>
  <r>
    <n v="230501"/>
    <n v="212"/>
    <x v="3"/>
    <n v="76"/>
    <s v="M-Hoko Rv"/>
    <x v="37"/>
    <x v="37"/>
    <x v="1"/>
    <x v="3"/>
    <n v="3"/>
    <n v="49.004613999999997"/>
    <m/>
  </r>
  <r>
    <n v="236102"/>
    <n v="229"/>
    <x v="4"/>
    <n v="1"/>
    <s v="U-NkSm FF"/>
    <x v="0"/>
    <x v="0"/>
    <x v="0"/>
    <x v="0"/>
    <n v="3"/>
    <n v="31.613526"/>
    <m/>
  </r>
  <r>
    <n v="236103"/>
    <n v="229"/>
    <x v="4"/>
    <n v="1"/>
    <s v="U-NkSm FF"/>
    <x v="0"/>
    <x v="0"/>
    <x v="0"/>
    <x v="1"/>
    <n v="3"/>
    <n v="436.61681900000002"/>
    <m/>
  </r>
  <r>
    <n v="236104"/>
    <n v="229"/>
    <x v="4"/>
    <n v="1"/>
    <s v="U-NkSm FF"/>
    <x v="0"/>
    <x v="0"/>
    <x v="0"/>
    <x v="2"/>
    <n v="3"/>
    <n v="544.35831199999996"/>
    <m/>
  </r>
  <r>
    <n v="236105"/>
    <n v="229"/>
    <x v="4"/>
    <n v="1"/>
    <s v="U-NkSm FF"/>
    <x v="0"/>
    <x v="0"/>
    <x v="0"/>
    <x v="3"/>
    <n v="3"/>
    <n v="0.68042199999999997"/>
    <m/>
  </r>
  <r>
    <n v="236106"/>
    <n v="229"/>
    <x v="4"/>
    <n v="2"/>
    <s v="M-NkSm FF"/>
    <x v="0"/>
    <x v="0"/>
    <x v="1"/>
    <x v="0"/>
    <n v="3"/>
    <n v="569.86855100000002"/>
    <m/>
  </r>
  <r>
    <n v="236107"/>
    <n v="229"/>
    <x v="4"/>
    <n v="2"/>
    <s v="M-NkSm FF"/>
    <x v="0"/>
    <x v="0"/>
    <x v="1"/>
    <x v="1"/>
    <n v="3"/>
    <n v="8191.7564110000003"/>
    <m/>
  </r>
  <r>
    <n v="236108"/>
    <n v="229"/>
    <x v="4"/>
    <n v="2"/>
    <s v="M-NkSm FF"/>
    <x v="0"/>
    <x v="0"/>
    <x v="1"/>
    <x v="2"/>
    <n v="3"/>
    <n v="10348.7348"/>
    <m/>
  </r>
  <r>
    <n v="236109"/>
    <n v="229"/>
    <x v="4"/>
    <n v="2"/>
    <s v="M-NkSm FF"/>
    <x v="0"/>
    <x v="0"/>
    <x v="1"/>
    <x v="3"/>
    <n v="3"/>
    <n v="8.832255"/>
    <m/>
  </r>
  <r>
    <n v="236110"/>
    <n v="229"/>
    <x v="4"/>
    <n v="3"/>
    <s v="U-NFNK Sp"/>
    <x v="1"/>
    <x v="1"/>
    <x v="0"/>
    <x v="0"/>
    <n v="3"/>
    <n v="75.436036000000001"/>
    <m/>
  </r>
  <r>
    <n v="236111"/>
    <n v="229"/>
    <x v="4"/>
    <n v="3"/>
    <s v="U-NFNK Sp"/>
    <x v="1"/>
    <x v="1"/>
    <x v="0"/>
    <x v="1"/>
    <n v="3"/>
    <n v="284.84520600000002"/>
    <m/>
  </r>
  <r>
    <n v="236112"/>
    <n v="229"/>
    <x v="4"/>
    <n v="3"/>
    <s v="U-NFNK Sp"/>
    <x v="1"/>
    <x v="1"/>
    <x v="0"/>
    <x v="2"/>
    <n v="2"/>
    <n v="0.18537799999999999"/>
    <m/>
  </r>
  <r>
    <n v="236113"/>
    <n v="229"/>
    <x v="4"/>
    <n v="3"/>
    <s v="U-NFNK Sp"/>
    <x v="1"/>
    <x v="1"/>
    <x v="0"/>
    <x v="2"/>
    <n v="3"/>
    <n v="370.51128699999998"/>
    <m/>
  </r>
  <r>
    <n v="236114"/>
    <n v="229"/>
    <x v="4"/>
    <n v="3"/>
    <s v="U-NFNK Sp"/>
    <x v="1"/>
    <x v="1"/>
    <x v="0"/>
    <x v="3"/>
    <n v="3"/>
    <n v="22.007290999999999"/>
    <m/>
  </r>
  <r>
    <n v="236115"/>
    <n v="229"/>
    <x v="4"/>
    <n v="4"/>
    <s v="M-NFNK Sp"/>
    <x v="1"/>
    <x v="1"/>
    <x v="1"/>
    <x v="0"/>
    <n v="3"/>
    <n v="176.18194500000001"/>
    <m/>
  </r>
  <r>
    <n v="236116"/>
    <n v="229"/>
    <x v="4"/>
    <n v="4"/>
    <s v="M-NFNK Sp"/>
    <x v="1"/>
    <x v="1"/>
    <x v="1"/>
    <x v="1"/>
    <n v="3"/>
    <n v="764.94288300000005"/>
    <m/>
  </r>
  <r>
    <n v="236117"/>
    <n v="229"/>
    <x v="4"/>
    <n v="4"/>
    <s v="M-NFNK Sp"/>
    <x v="1"/>
    <x v="1"/>
    <x v="1"/>
    <x v="2"/>
    <n v="2"/>
    <n v="0.49773000000000001"/>
    <m/>
  </r>
  <r>
    <n v="236118"/>
    <n v="229"/>
    <x v="4"/>
    <n v="4"/>
    <s v="M-NFNK Sp"/>
    <x v="1"/>
    <x v="1"/>
    <x v="1"/>
    <x v="2"/>
    <n v="3"/>
    <n v="994.79892199999995"/>
    <m/>
  </r>
  <r>
    <n v="236119"/>
    <n v="229"/>
    <x v="4"/>
    <n v="4"/>
    <s v="M-NFNK Sp"/>
    <x v="1"/>
    <x v="1"/>
    <x v="1"/>
    <x v="3"/>
    <n v="3"/>
    <n v="59.030583999999998"/>
    <m/>
  </r>
  <r>
    <n v="236120"/>
    <n v="229"/>
    <x v="4"/>
    <n v="5"/>
    <s v="U-SFNK Sp"/>
    <x v="2"/>
    <x v="2"/>
    <x v="0"/>
    <x v="0"/>
    <n v="3"/>
    <n v="6.2191539999999996"/>
    <m/>
  </r>
  <r>
    <n v="236121"/>
    <n v="229"/>
    <x v="4"/>
    <n v="5"/>
    <s v="U-SFNK Sp"/>
    <x v="2"/>
    <x v="2"/>
    <x v="0"/>
    <x v="1"/>
    <n v="3"/>
    <n v="20.911801000000001"/>
    <m/>
  </r>
  <r>
    <n v="236122"/>
    <n v="229"/>
    <x v="4"/>
    <n v="5"/>
    <s v="U-SFNK Sp"/>
    <x v="2"/>
    <x v="2"/>
    <x v="0"/>
    <x v="2"/>
    <n v="2"/>
    <n v="5.9476000000000001E-2"/>
    <m/>
  </r>
  <r>
    <n v="236123"/>
    <n v="229"/>
    <x v="4"/>
    <n v="5"/>
    <s v="U-SFNK Sp"/>
    <x v="2"/>
    <x v="2"/>
    <x v="0"/>
    <x v="2"/>
    <n v="3"/>
    <n v="118.872708"/>
    <m/>
  </r>
  <r>
    <n v="236124"/>
    <n v="229"/>
    <x v="4"/>
    <n v="5"/>
    <s v="U-SFNK Sp"/>
    <x v="2"/>
    <x v="2"/>
    <x v="0"/>
    <x v="3"/>
    <n v="3"/>
    <n v="28.008706"/>
    <m/>
  </r>
  <r>
    <n v="236125"/>
    <n v="229"/>
    <x v="4"/>
    <n v="7"/>
    <s v="U-Skag FF"/>
    <x v="3"/>
    <x v="3"/>
    <x v="0"/>
    <x v="0"/>
    <n v="3"/>
    <n v="170.625553"/>
    <m/>
  </r>
  <r>
    <n v="236126"/>
    <n v="229"/>
    <x v="4"/>
    <n v="7"/>
    <s v="U-Skag FF"/>
    <x v="3"/>
    <x v="3"/>
    <x v="0"/>
    <x v="1"/>
    <n v="2"/>
    <n v="0.93556099999999998"/>
    <m/>
  </r>
  <r>
    <n v="236127"/>
    <n v="229"/>
    <x v="4"/>
    <n v="7"/>
    <s v="U-Skag FF"/>
    <x v="3"/>
    <x v="3"/>
    <x v="0"/>
    <x v="1"/>
    <n v="3"/>
    <n v="2880.8465190000002"/>
    <m/>
  </r>
  <r>
    <n v="236128"/>
    <n v="229"/>
    <x v="4"/>
    <n v="7"/>
    <s v="U-Skag FF"/>
    <x v="3"/>
    <x v="3"/>
    <x v="0"/>
    <x v="2"/>
    <n v="2"/>
    <n v="0.68742400000000004"/>
    <m/>
  </r>
  <r>
    <n v="236129"/>
    <n v="229"/>
    <x v="4"/>
    <n v="7"/>
    <s v="U-Skag FF"/>
    <x v="3"/>
    <x v="3"/>
    <x v="0"/>
    <x v="2"/>
    <n v="3"/>
    <n v="3049.6424350000002"/>
    <m/>
  </r>
  <r>
    <n v="236130"/>
    <n v="229"/>
    <x v="4"/>
    <n v="7"/>
    <s v="U-Skag FF"/>
    <x v="3"/>
    <x v="3"/>
    <x v="0"/>
    <x v="3"/>
    <n v="3"/>
    <n v="612.90395000000001"/>
    <m/>
  </r>
  <r>
    <n v="236131"/>
    <n v="229"/>
    <x v="4"/>
    <n v="8"/>
    <s v="M-Skag FF"/>
    <x v="3"/>
    <x v="3"/>
    <x v="1"/>
    <x v="0"/>
    <n v="3"/>
    <n v="6.5033979999999998"/>
    <m/>
  </r>
  <r>
    <n v="236132"/>
    <n v="229"/>
    <x v="4"/>
    <n v="8"/>
    <s v="M-Skag FF"/>
    <x v="3"/>
    <x v="3"/>
    <x v="1"/>
    <x v="1"/>
    <n v="2"/>
    <n v="9.5277000000000001E-2"/>
    <m/>
  </r>
  <r>
    <n v="236133"/>
    <n v="229"/>
    <x v="4"/>
    <n v="8"/>
    <s v="M-Skag FF"/>
    <x v="3"/>
    <x v="3"/>
    <x v="1"/>
    <x v="1"/>
    <n v="3"/>
    <n v="292.44628499999999"/>
    <m/>
  </r>
  <r>
    <n v="236134"/>
    <n v="229"/>
    <x v="4"/>
    <n v="8"/>
    <s v="M-Skag FF"/>
    <x v="3"/>
    <x v="3"/>
    <x v="1"/>
    <x v="2"/>
    <n v="2"/>
    <n v="7.0149000000000003E-2"/>
    <m/>
  </r>
  <r>
    <n v="236135"/>
    <n v="229"/>
    <x v="4"/>
    <n v="8"/>
    <s v="M-Skag FF"/>
    <x v="3"/>
    <x v="3"/>
    <x v="1"/>
    <x v="2"/>
    <n v="3"/>
    <n v="309.80902500000002"/>
    <m/>
  </r>
  <r>
    <n v="236136"/>
    <n v="229"/>
    <x v="4"/>
    <n v="8"/>
    <s v="M-Skag FF"/>
    <x v="3"/>
    <x v="3"/>
    <x v="1"/>
    <x v="3"/>
    <n v="3"/>
    <n v="61.905970000000003"/>
    <m/>
  </r>
  <r>
    <n v="236137"/>
    <n v="229"/>
    <x v="4"/>
    <n v="9"/>
    <s v="U-SkagFYr"/>
    <x v="4"/>
    <x v="4"/>
    <x v="0"/>
    <x v="1"/>
    <n v="3"/>
    <n v="610.00406199999998"/>
    <m/>
  </r>
  <r>
    <n v="236138"/>
    <n v="229"/>
    <x v="4"/>
    <n v="9"/>
    <s v="U-SkagFYr"/>
    <x v="4"/>
    <x v="4"/>
    <x v="0"/>
    <x v="2"/>
    <n v="2"/>
    <n v="3.0091190000000001"/>
    <m/>
  </r>
  <r>
    <n v="236139"/>
    <n v="229"/>
    <x v="4"/>
    <n v="9"/>
    <s v="U-SkagFYr"/>
    <x v="4"/>
    <x v="4"/>
    <x v="0"/>
    <x v="2"/>
    <n v="3"/>
    <n v="649.97809700000005"/>
    <m/>
  </r>
  <r>
    <n v="236140"/>
    <n v="229"/>
    <x v="4"/>
    <n v="9"/>
    <s v="U-SkagFYr"/>
    <x v="4"/>
    <x v="4"/>
    <x v="0"/>
    <x v="3"/>
    <n v="3"/>
    <n v="513.99793299999999"/>
    <m/>
  </r>
  <r>
    <n v="236141"/>
    <n v="229"/>
    <x v="4"/>
    <n v="11"/>
    <s v="U-SkagSpY"/>
    <x v="5"/>
    <x v="5"/>
    <x v="0"/>
    <x v="0"/>
    <n v="3"/>
    <n v="8.3752449999999996"/>
    <m/>
  </r>
  <r>
    <n v="236142"/>
    <n v="229"/>
    <x v="4"/>
    <n v="11"/>
    <s v="U-SkagSpY"/>
    <x v="5"/>
    <x v="5"/>
    <x v="0"/>
    <x v="1"/>
    <n v="3"/>
    <n v="335.727439"/>
    <m/>
  </r>
  <r>
    <n v="236143"/>
    <n v="229"/>
    <x v="4"/>
    <n v="11"/>
    <s v="U-SkagSpY"/>
    <x v="5"/>
    <x v="5"/>
    <x v="0"/>
    <x v="2"/>
    <n v="2"/>
    <n v="99.803034999999994"/>
    <m/>
  </r>
  <r>
    <n v="236144"/>
    <n v="229"/>
    <x v="4"/>
    <n v="11"/>
    <s v="U-SkagSpY"/>
    <x v="5"/>
    <x v="5"/>
    <x v="0"/>
    <x v="2"/>
    <n v="3"/>
    <n v="859.16991900000005"/>
    <m/>
  </r>
  <r>
    <n v="236145"/>
    <n v="229"/>
    <x v="4"/>
    <n v="11"/>
    <s v="U-SkagSpY"/>
    <x v="5"/>
    <x v="5"/>
    <x v="0"/>
    <x v="3"/>
    <n v="2"/>
    <n v="3.0902769999999999"/>
    <m/>
  </r>
  <r>
    <n v="236146"/>
    <n v="229"/>
    <x v="4"/>
    <n v="11"/>
    <s v="U-SkagSpY"/>
    <x v="5"/>
    <x v="5"/>
    <x v="0"/>
    <x v="3"/>
    <n v="3"/>
    <n v="111.910403"/>
    <m/>
  </r>
  <r>
    <n v="236147"/>
    <n v="229"/>
    <x v="4"/>
    <n v="12"/>
    <s v="M-SkagSpY"/>
    <x v="5"/>
    <x v="5"/>
    <x v="1"/>
    <x v="0"/>
    <n v="3"/>
    <n v="107.61891199999999"/>
    <m/>
  </r>
  <r>
    <n v="236148"/>
    <n v="229"/>
    <x v="4"/>
    <n v="12"/>
    <s v="M-SkagSpY"/>
    <x v="5"/>
    <x v="5"/>
    <x v="1"/>
    <x v="1"/>
    <n v="3"/>
    <n v="411.79797300000001"/>
    <m/>
  </r>
  <r>
    <n v="236149"/>
    <n v="229"/>
    <x v="4"/>
    <n v="12"/>
    <s v="M-SkagSpY"/>
    <x v="5"/>
    <x v="5"/>
    <x v="1"/>
    <x v="2"/>
    <n v="2"/>
    <n v="122.60813400000001"/>
    <m/>
  </r>
  <r>
    <n v="236150"/>
    <n v="229"/>
    <x v="4"/>
    <n v="12"/>
    <s v="M-SkagSpY"/>
    <x v="5"/>
    <x v="5"/>
    <x v="1"/>
    <x v="2"/>
    <n v="3"/>
    <n v="1051.671063"/>
    <m/>
  </r>
  <r>
    <n v="236151"/>
    <n v="229"/>
    <x v="4"/>
    <n v="12"/>
    <s v="M-SkagSpY"/>
    <x v="5"/>
    <x v="5"/>
    <x v="1"/>
    <x v="3"/>
    <n v="2"/>
    <n v="3.789714"/>
    <m/>
  </r>
  <r>
    <n v="236152"/>
    <n v="229"/>
    <x v="4"/>
    <n v="12"/>
    <s v="M-SkagSpY"/>
    <x v="5"/>
    <x v="5"/>
    <x v="1"/>
    <x v="3"/>
    <n v="3"/>
    <n v="137.239621"/>
    <m/>
  </r>
  <r>
    <n v="236153"/>
    <n v="229"/>
    <x v="4"/>
    <n v="13"/>
    <s v="U-Snoh FF"/>
    <x v="6"/>
    <x v="6"/>
    <x v="0"/>
    <x v="0"/>
    <n v="3"/>
    <n v="282.50933199999997"/>
    <m/>
  </r>
  <r>
    <n v="236154"/>
    <n v="229"/>
    <x v="4"/>
    <n v="13"/>
    <s v="U-Snoh FF"/>
    <x v="6"/>
    <x v="6"/>
    <x v="0"/>
    <x v="1"/>
    <n v="3"/>
    <n v="212.051388"/>
    <m/>
  </r>
  <r>
    <n v="236155"/>
    <n v="229"/>
    <x v="4"/>
    <n v="13"/>
    <s v="U-Snoh FF"/>
    <x v="6"/>
    <x v="6"/>
    <x v="0"/>
    <x v="2"/>
    <n v="3"/>
    <n v="1504.032962"/>
    <m/>
  </r>
  <r>
    <n v="236156"/>
    <n v="229"/>
    <x v="4"/>
    <n v="13"/>
    <s v="U-Snoh FF"/>
    <x v="6"/>
    <x v="6"/>
    <x v="0"/>
    <x v="3"/>
    <n v="3"/>
    <n v="46.999763999999999"/>
    <m/>
  </r>
  <r>
    <n v="236157"/>
    <n v="229"/>
    <x v="4"/>
    <n v="14"/>
    <s v="M-Snoh FF"/>
    <x v="6"/>
    <x v="6"/>
    <x v="1"/>
    <x v="0"/>
    <n v="3"/>
    <n v="72.793964000000003"/>
    <m/>
  </r>
  <r>
    <n v="236158"/>
    <n v="229"/>
    <x v="4"/>
    <n v="14"/>
    <s v="M-Snoh FF"/>
    <x v="6"/>
    <x v="6"/>
    <x v="1"/>
    <x v="1"/>
    <n v="3"/>
    <n v="114.16219"/>
    <m/>
  </r>
  <r>
    <n v="236159"/>
    <n v="229"/>
    <x v="4"/>
    <n v="14"/>
    <s v="M-Snoh FF"/>
    <x v="6"/>
    <x v="6"/>
    <x v="1"/>
    <x v="2"/>
    <n v="3"/>
    <n v="814.22254399999997"/>
    <m/>
  </r>
  <r>
    <n v="236160"/>
    <n v="229"/>
    <x v="4"/>
    <n v="14"/>
    <s v="M-Snoh FF"/>
    <x v="6"/>
    <x v="6"/>
    <x v="1"/>
    <x v="3"/>
    <n v="3"/>
    <n v="25.021615000000001"/>
    <m/>
  </r>
  <r>
    <n v="236161"/>
    <n v="229"/>
    <x v="4"/>
    <n v="15"/>
    <s v="U-SnohFYr"/>
    <x v="7"/>
    <x v="7"/>
    <x v="0"/>
    <x v="0"/>
    <n v="3"/>
    <n v="57.915914000000001"/>
    <m/>
  </r>
  <r>
    <n v="236162"/>
    <n v="229"/>
    <x v="4"/>
    <n v="15"/>
    <s v="U-SnohFYr"/>
    <x v="7"/>
    <x v="7"/>
    <x v="0"/>
    <x v="1"/>
    <n v="3"/>
    <n v="36.981859"/>
    <m/>
  </r>
  <r>
    <n v="236163"/>
    <n v="229"/>
    <x v="4"/>
    <n v="15"/>
    <s v="U-SnohFYr"/>
    <x v="7"/>
    <x v="7"/>
    <x v="0"/>
    <x v="2"/>
    <n v="3"/>
    <n v="320.34479299999998"/>
    <m/>
  </r>
  <r>
    <n v="236164"/>
    <n v="229"/>
    <x v="4"/>
    <n v="15"/>
    <s v="U-SnohFYr"/>
    <x v="7"/>
    <x v="7"/>
    <x v="0"/>
    <x v="3"/>
    <n v="3"/>
    <n v="104.028845"/>
    <m/>
  </r>
  <r>
    <n v="236165"/>
    <n v="229"/>
    <x v="4"/>
    <n v="16"/>
    <s v="M-SnohFYr"/>
    <x v="7"/>
    <x v="7"/>
    <x v="1"/>
    <x v="0"/>
    <n v="3"/>
    <n v="42.657086"/>
    <m/>
  </r>
  <r>
    <n v="236166"/>
    <n v="229"/>
    <x v="4"/>
    <n v="16"/>
    <s v="M-SnohFYr"/>
    <x v="7"/>
    <x v="7"/>
    <x v="1"/>
    <x v="1"/>
    <n v="3"/>
    <n v="144.112402"/>
    <m/>
  </r>
  <r>
    <n v="236167"/>
    <n v="229"/>
    <x v="4"/>
    <n v="16"/>
    <s v="M-SnohFYr"/>
    <x v="7"/>
    <x v="7"/>
    <x v="1"/>
    <x v="2"/>
    <n v="3"/>
    <n v="1237.7271229999999"/>
    <m/>
  </r>
  <r>
    <n v="236168"/>
    <n v="229"/>
    <x v="4"/>
    <n v="16"/>
    <s v="M-SnohFYr"/>
    <x v="7"/>
    <x v="7"/>
    <x v="1"/>
    <x v="3"/>
    <n v="3"/>
    <n v="403.42590899999999"/>
    <m/>
  </r>
  <r>
    <n v="236169"/>
    <n v="229"/>
    <x v="4"/>
    <n v="17"/>
    <s v="U-Stil FF"/>
    <x v="8"/>
    <x v="8"/>
    <x v="0"/>
    <x v="0"/>
    <n v="3"/>
    <n v="14.688196"/>
    <m/>
  </r>
  <r>
    <n v="236170"/>
    <n v="229"/>
    <x v="4"/>
    <n v="17"/>
    <s v="U-Stil FF"/>
    <x v="8"/>
    <x v="8"/>
    <x v="0"/>
    <x v="1"/>
    <n v="3"/>
    <n v="217.01301900000001"/>
    <m/>
  </r>
  <r>
    <n v="236171"/>
    <n v="229"/>
    <x v="4"/>
    <n v="17"/>
    <s v="U-Stil FF"/>
    <x v="8"/>
    <x v="8"/>
    <x v="0"/>
    <x v="2"/>
    <n v="3"/>
    <n v="286.99751400000002"/>
    <m/>
  </r>
  <r>
    <n v="236172"/>
    <n v="229"/>
    <x v="4"/>
    <n v="17"/>
    <s v="U-Stil FF"/>
    <x v="8"/>
    <x v="8"/>
    <x v="0"/>
    <x v="3"/>
    <n v="3"/>
    <n v="62.008043999999998"/>
    <m/>
  </r>
  <r>
    <n v="236173"/>
    <n v="229"/>
    <x v="4"/>
    <n v="18"/>
    <s v="M-Stil FF"/>
    <x v="8"/>
    <x v="8"/>
    <x v="1"/>
    <x v="0"/>
    <n v="3"/>
    <n v="31.364042999999999"/>
    <m/>
  </r>
  <r>
    <n v="236174"/>
    <n v="229"/>
    <x v="4"/>
    <n v="18"/>
    <s v="M-Stil FF"/>
    <x v="8"/>
    <x v="8"/>
    <x v="1"/>
    <x v="1"/>
    <n v="3"/>
    <n v="281.08661999999998"/>
    <m/>
  </r>
  <r>
    <n v="236175"/>
    <n v="229"/>
    <x v="4"/>
    <n v="18"/>
    <s v="M-Stil FF"/>
    <x v="8"/>
    <x v="8"/>
    <x v="1"/>
    <x v="2"/>
    <n v="3"/>
    <n v="402.10166299999997"/>
    <m/>
  </r>
  <r>
    <n v="236176"/>
    <n v="229"/>
    <x v="4"/>
    <n v="18"/>
    <s v="M-Stil FF"/>
    <x v="8"/>
    <x v="8"/>
    <x v="1"/>
    <x v="3"/>
    <n v="3"/>
    <n v="40.028503000000001"/>
    <m/>
  </r>
  <r>
    <n v="236177"/>
    <n v="229"/>
    <x v="4"/>
    <n v="19"/>
    <s v="U-Tula FF"/>
    <x v="9"/>
    <x v="9"/>
    <x v="0"/>
    <x v="0"/>
    <n v="3"/>
    <n v="0.28496100000000002"/>
    <m/>
  </r>
  <r>
    <n v="236178"/>
    <n v="229"/>
    <x v="4"/>
    <n v="19"/>
    <s v="U-Tula FF"/>
    <x v="9"/>
    <x v="9"/>
    <x v="0"/>
    <x v="1"/>
    <n v="3"/>
    <n v="5.0522539999999996"/>
    <m/>
  </r>
  <r>
    <n v="236179"/>
    <n v="229"/>
    <x v="4"/>
    <n v="19"/>
    <s v="U-Tula FF"/>
    <x v="9"/>
    <x v="9"/>
    <x v="0"/>
    <x v="2"/>
    <n v="3"/>
    <n v="312.79472600000003"/>
    <m/>
  </r>
  <r>
    <n v="236180"/>
    <n v="229"/>
    <x v="4"/>
    <n v="19"/>
    <s v="U-Tula FF"/>
    <x v="9"/>
    <x v="9"/>
    <x v="0"/>
    <x v="3"/>
    <n v="3"/>
    <n v="0"/>
    <n v="-0.41828700000000002"/>
  </r>
  <r>
    <n v="236181"/>
    <n v="229"/>
    <x v="4"/>
    <n v="20"/>
    <s v="M-Tula FF"/>
    <x v="9"/>
    <x v="9"/>
    <x v="1"/>
    <x v="0"/>
    <n v="3"/>
    <n v="1.013225"/>
    <m/>
  </r>
  <r>
    <n v="236182"/>
    <n v="229"/>
    <x v="4"/>
    <n v="20"/>
    <s v="M-Tula FF"/>
    <x v="9"/>
    <x v="9"/>
    <x v="1"/>
    <x v="1"/>
    <n v="3"/>
    <n v="19.731380000000001"/>
    <m/>
  </r>
  <r>
    <n v="236183"/>
    <n v="229"/>
    <x v="4"/>
    <n v="20"/>
    <s v="M-Tula FF"/>
    <x v="9"/>
    <x v="9"/>
    <x v="1"/>
    <x v="2"/>
    <n v="3"/>
    <n v="1191.252974"/>
    <m/>
  </r>
  <r>
    <n v="236184"/>
    <n v="229"/>
    <x v="4"/>
    <n v="20"/>
    <s v="M-Tula FF"/>
    <x v="9"/>
    <x v="9"/>
    <x v="1"/>
    <x v="3"/>
    <n v="3"/>
    <n v="0"/>
    <n v="-1.734329"/>
  </r>
  <r>
    <n v="236185"/>
    <n v="229"/>
    <x v="4"/>
    <n v="21"/>
    <s v="U-MidPSFF"/>
    <x v="10"/>
    <x v="10"/>
    <x v="0"/>
    <x v="0"/>
    <n v="3"/>
    <n v="46.380834"/>
    <m/>
  </r>
  <r>
    <n v="236186"/>
    <n v="229"/>
    <x v="4"/>
    <n v="21"/>
    <s v="U-MidPSFF"/>
    <x v="10"/>
    <x v="10"/>
    <x v="0"/>
    <x v="1"/>
    <n v="3"/>
    <n v="1453.0242209999999"/>
    <m/>
  </r>
  <r>
    <n v="236187"/>
    <n v="229"/>
    <x v="4"/>
    <n v="21"/>
    <s v="U-MidPSFF"/>
    <x v="10"/>
    <x v="10"/>
    <x v="0"/>
    <x v="2"/>
    <n v="3"/>
    <n v="4561.262925"/>
    <m/>
  </r>
  <r>
    <n v="236188"/>
    <n v="229"/>
    <x v="4"/>
    <n v="21"/>
    <s v="U-MidPSFF"/>
    <x v="10"/>
    <x v="10"/>
    <x v="0"/>
    <x v="3"/>
    <n v="3"/>
    <n v="30.094725"/>
    <m/>
  </r>
  <r>
    <n v="236189"/>
    <n v="229"/>
    <x v="4"/>
    <n v="22"/>
    <s v="M-MidPSFF"/>
    <x v="10"/>
    <x v="10"/>
    <x v="1"/>
    <x v="0"/>
    <n v="3"/>
    <n v="211.39549"/>
    <m/>
  </r>
  <r>
    <n v="236190"/>
    <n v="229"/>
    <x v="4"/>
    <n v="22"/>
    <s v="M-MidPSFF"/>
    <x v="10"/>
    <x v="10"/>
    <x v="1"/>
    <x v="1"/>
    <n v="3"/>
    <n v="5998.1770900000001"/>
    <m/>
  </r>
  <r>
    <n v="236191"/>
    <n v="229"/>
    <x v="4"/>
    <n v="22"/>
    <s v="M-MidPSFF"/>
    <x v="10"/>
    <x v="10"/>
    <x v="1"/>
    <x v="2"/>
    <n v="3"/>
    <n v="18798.200623000001"/>
    <m/>
  </r>
  <r>
    <n v="236192"/>
    <n v="229"/>
    <x v="4"/>
    <n v="22"/>
    <s v="M-MidPSFF"/>
    <x v="10"/>
    <x v="10"/>
    <x v="1"/>
    <x v="3"/>
    <n v="3"/>
    <n v="124.823847"/>
    <m/>
  </r>
  <r>
    <n v="236193"/>
    <n v="229"/>
    <x v="4"/>
    <n v="24"/>
    <s v="M-UWAc FF"/>
    <x v="11"/>
    <x v="11"/>
    <x v="1"/>
    <x v="0"/>
    <n v="3"/>
    <n v="448.548519"/>
    <m/>
  </r>
  <r>
    <n v="236194"/>
    <n v="229"/>
    <x v="4"/>
    <n v="24"/>
    <s v="M-UWAc FF"/>
    <x v="11"/>
    <x v="11"/>
    <x v="1"/>
    <x v="1"/>
    <n v="3"/>
    <n v="685.51905799999997"/>
    <m/>
  </r>
  <r>
    <n v="236195"/>
    <n v="229"/>
    <x v="4"/>
    <n v="24"/>
    <s v="M-UWAc FF"/>
    <x v="11"/>
    <x v="11"/>
    <x v="1"/>
    <x v="2"/>
    <n v="3"/>
    <n v="152.15106599999999"/>
    <m/>
  </r>
  <r>
    <n v="236196"/>
    <n v="229"/>
    <x v="4"/>
    <n v="24"/>
    <s v="M-UWAc FF"/>
    <x v="11"/>
    <x v="11"/>
    <x v="1"/>
    <x v="3"/>
    <n v="3"/>
    <n v="4.0005519999999999"/>
    <m/>
  </r>
  <r>
    <n v="236197"/>
    <n v="229"/>
    <x v="4"/>
    <n v="25"/>
    <s v="U-SPSd FF"/>
    <x v="12"/>
    <x v="12"/>
    <x v="0"/>
    <x v="0"/>
    <n v="3"/>
    <n v="211.97270399999999"/>
    <m/>
  </r>
  <r>
    <n v="236198"/>
    <n v="229"/>
    <x v="4"/>
    <n v="25"/>
    <s v="U-SPSd FF"/>
    <x v="12"/>
    <x v="12"/>
    <x v="0"/>
    <x v="1"/>
    <n v="3"/>
    <n v="1011.541514"/>
    <m/>
  </r>
  <r>
    <n v="236199"/>
    <n v="229"/>
    <x v="4"/>
    <n v="25"/>
    <s v="U-SPSd FF"/>
    <x v="12"/>
    <x v="12"/>
    <x v="0"/>
    <x v="2"/>
    <n v="3"/>
    <n v="2157.4114030000001"/>
    <m/>
  </r>
  <r>
    <n v="236200"/>
    <n v="229"/>
    <x v="4"/>
    <n v="25"/>
    <s v="U-SPSd FF"/>
    <x v="12"/>
    <x v="12"/>
    <x v="0"/>
    <x v="3"/>
    <n v="3"/>
    <n v="66.399187999999995"/>
    <m/>
  </r>
  <r>
    <n v="236201"/>
    <n v="229"/>
    <x v="4"/>
    <n v="26"/>
    <s v="M-SPSd FF"/>
    <x v="12"/>
    <x v="12"/>
    <x v="1"/>
    <x v="0"/>
    <n v="3"/>
    <n v="2494.0396609999998"/>
    <m/>
  </r>
  <r>
    <n v="236202"/>
    <n v="229"/>
    <x v="4"/>
    <n v="26"/>
    <s v="M-SPSd FF"/>
    <x v="12"/>
    <x v="12"/>
    <x v="1"/>
    <x v="1"/>
    <n v="3"/>
    <n v="13876.388869"/>
    <m/>
  </r>
  <r>
    <n v="236203"/>
    <n v="229"/>
    <x v="4"/>
    <n v="26"/>
    <s v="M-SPSd FF"/>
    <x v="12"/>
    <x v="12"/>
    <x v="1"/>
    <x v="2"/>
    <n v="3"/>
    <n v="29589.574552999999"/>
    <m/>
  </r>
  <r>
    <n v="236204"/>
    <n v="229"/>
    <x v="4"/>
    <n v="26"/>
    <s v="M-SPSd FF"/>
    <x v="12"/>
    <x v="12"/>
    <x v="1"/>
    <x v="3"/>
    <n v="3"/>
    <n v="913.77930500000002"/>
    <m/>
  </r>
  <r>
    <n v="236205"/>
    <n v="229"/>
    <x v="4"/>
    <n v="27"/>
    <s v="U-SPS Fyr"/>
    <x v="13"/>
    <x v="13"/>
    <x v="0"/>
    <x v="0"/>
    <n v="3"/>
    <n v="0.47759499999999999"/>
    <m/>
  </r>
  <r>
    <n v="236206"/>
    <n v="229"/>
    <x v="4"/>
    <n v="27"/>
    <s v="U-SPS Fyr"/>
    <x v="13"/>
    <x v="13"/>
    <x v="0"/>
    <x v="2"/>
    <n v="3"/>
    <n v="27.421668"/>
    <m/>
  </r>
  <r>
    <n v="236207"/>
    <n v="229"/>
    <x v="4"/>
    <n v="27"/>
    <s v="U-SPS Fyr"/>
    <x v="13"/>
    <x v="13"/>
    <x v="0"/>
    <x v="3"/>
    <n v="3"/>
    <n v="10.693462999999999"/>
    <m/>
  </r>
  <r>
    <n v="236208"/>
    <n v="229"/>
    <x v="4"/>
    <n v="28"/>
    <s v="M-SPS Fyr"/>
    <x v="13"/>
    <x v="13"/>
    <x v="1"/>
    <x v="0"/>
    <n v="3"/>
    <n v="8.4602629999999994"/>
    <m/>
  </r>
  <r>
    <n v="236209"/>
    <n v="229"/>
    <x v="4"/>
    <n v="28"/>
    <s v="M-SPS Fyr"/>
    <x v="13"/>
    <x v="13"/>
    <x v="1"/>
    <x v="1"/>
    <n v="3"/>
    <n v="31.033667000000001"/>
    <m/>
  </r>
  <r>
    <n v="236210"/>
    <n v="229"/>
    <x v="4"/>
    <n v="28"/>
    <s v="M-SPS Fyr"/>
    <x v="13"/>
    <x v="13"/>
    <x v="1"/>
    <x v="2"/>
    <n v="3"/>
    <n v="893.33919800000001"/>
    <m/>
  </r>
  <r>
    <n v="236211"/>
    <n v="229"/>
    <x v="4"/>
    <n v="28"/>
    <s v="M-SPS Fyr"/>
    <x v="13"/>
    <x v="13"/>
    <x v="1"/>
    <x v="3"/>
    <n v="3"/>
    <n v="873.79954999999995"/>
    <m/>
  </r>
  <r>
    <n v="236212"/>
    <n v="229"/>
    <x v="4"/>
    <n v="29"/>
    <s v="U-WhiteSp"/>
    <x v="14"/>
    <x v="14"/>
    <x v="0"/>
    <x v="0"/>
    <n v="3"/>
    <n v="146.935575"/>
    <m/>
  </r>
  <r>
    <n v="236213"/>
    <n v="229"/>
    <x v="4"/>
    <n v="29"/>
    <s v="U-WhiteSp"/>
    <x v="14"/>
    <x v="14"/>
    <x v="0"/>
    <x v="1"/>
    <n v="3"/>
    <n v="1051.0808629999999"/>
    <m/>
  </r>
  <r>
    <n v="236214"/>
    <n v="229"/>
    <x v="4"/>
    <n v="29"/>
    <s v="U-WhiteSp"/>
    <x v="14"/>
    <x v="14"/>
    <x v="0"/>
    <x v="2"/>
    <n v="3"/>
    <n v="2173.0845869999998"/>
    <m/>
  </r>
  <r>
    <n v="236215"/>
    <n v="229"/>
    <x v="4"/>
    <n v="29"/>
    <s v="U-WhiteSp"/>
    <x v="14"/>
    <x v="14"/>
    <x v="0"/>
    <x v="3"/>
    <n v="3"/>
    <n v="105.001797"/>
    <m/>
  </r>
  <r>
    <n v="236216"/>
    <n v="229"/>
    <x v="4"/>
    <n v="31"/>
    <s v="U-HdCl FF"/>
    <x v="15"/>
    <x v="15"/>
    <x v="0"/>
    <x v="0"/>
    <n v="3"/>
    <n v="387.257653"/>
    <m/>
  </r>
  <r>
    <n v="236217"/>
    <n v="229"/>
    <x v="4"/>
    <n v="31"/>
    <s v="U-HdCl FF"/>
    <x v="15"/>
    <x v="15"/>
    <x v="0"/>
    <x v="1"/>
    <n v="3"/>
    <n v="2028.118232"/>
    <m/>
  </r>
  <r>
    <n v="236218"/>
    <n v="229"/>
    <x v="4"/>
    <n v="31"/>
    <s v="U-HdCl FF"/>
    <x v="15"/>
    <x v="15"/>
    <x v="0"/>
    <x v="2"/>
    <n v="3"/>
    <n v="3176.3941239999999"/>
    <m/>
  </r>
  <r>
    <n v="236219"/>
    <n v="229"/>
    <x v="4"/>
    <n v="31"/>
    <s v="U-HdCl FF"/>
    <x v="15"/>
    <x v="15"/>
    <x v="0"/>
    <x v="3"/>
    <n v="3"/>
    <n v="39.453997999999999"/>
    <m/>
  </r>
  <r>
    <n v="236220"/>
    <n v="229"/>
    <x v="4"/>
    <n v="32"/>
    <s v="M-HdCl FF"/>
    <x v="15"/>
    <x v="15"/>
    <x v="1"/>
    <x v="0"/>
    <n v="3"/>
    <n v="5147.8851080000004"/>
    <m/>
  </r>
  <r>
    <n v="236221"/>
    <n v="229"/>
    <x v="4"/>
    <n v="32"/>
    <s v="M-HdCl FF"/>
    <x v="15"/>
    <x v="15"/>
    <x v="1"/>
    <x v="1"/>
    <n v="3"/>
    <n v="22492.525580000001"/>
    <m/>
  </r>
  <r>
    <n v="236222"/>
    <n v="229"/>
    <x v="4"/>
    <n v="32"/>
    <s v="M-HdCl FF"/>
    <x v="15"/>
    <x v="15"/>
    <x v="1"/>
    <x v="2"/>
    <n v="3"/>
    <n v="35217.924885"/>
    <m/>
  </r>
  <r>
    <n v="236223"/>
    <n v="229"/>
    <x v="4"/>
    <n v="32"/>
    <s v="M-HdCl FF"/>
    <x v="15"/>
    <x v="15"/>
    <x v="1"/>
    <x v="3"/>
    <n v="3"/>
    <n v="433.88094000000001"/>
    <m/>
  </r>
  <r>
    <n v="236224"/>
    <n v="229"/>
    <x v="4"/>
    <n v="34"/>
    <s v="M-HdCl FY"/>
    <x v="16"/>
    <x v="16"/>
    <x v="1"/>
    <x v="0"/>
    <n v="3"/>
    <n v="95.579051000000007"/>
    <m/>
  </r>
  <r>
    <n v="236225"/>
    <n v="229"/>
    <x v="4"/>
    <n v="34"/>
    <s v="M-HdCl FY"/>
    <x v="16"/>
    <x v="16"/>
    <x v="1"/>
    <x v="1"/>
    <n v="3"/>
    <n v="133.413904"/>
    <m/>
  </r>
  <r>
    <n v="236226"/>
    <n v="229"/>
    <x v="4"/>
    <n v="34"/>
    <s v="M-HdCl FY"/>
    <x v="16"/>
    <x v="16"/>
    <x v="1"/>
    <x v="2"/>
    <n v="3"/>
    <n v="385.51059099999998"/>
    <m/>
  </r>
  <r>
    <n v="236227"/>
    <n v="229"/>
    <x v="4"/>
    <n v="34"/>
    <s v="M-HdCl FY"/>
    <x v="16"/>
    <x v="16"/>
    <x v="1"/>
    <x v="3"/>
    <n v="3"/>
    <n v="163.250606"/>
    <m/>
  </r>
  <r>
    <n v="236228"/>
    <n v="229"/>
    <x v="4"/>
    <n v="35"/>
    <s v="U-SJDF FF"/>
    <x v="17"/>
    <x v="17"/>
    <x v="0"/>
    <x v="0"/>
    <n v="3"/>
    <n v="59.606392"/>
    <m/>
  </r>
  <r>
    <n v="236229"/>
    <n v="229"/>
    <x v="4"/>
    <n v="35"/>
    <s v="U-SJDF FF"/>
    <x v="17"/>
    <x v="17"/>
    <x v="0"/>
    <x v="1"/>
    <n v="3"/>
    <n v="1090.9580739999999"/>
    <m/>
  </r>
  <r>
    <n v="236230"/>
    <n v="229"/>
    <x v="4"/>
    <n v="35"/>
    <s v="U-SJDF FF"/>
    <x v="17"/>
    <x v="17"/>
    <x v="0"/>
    <x v="2"/>
    <n v="3"/>
    <n v="1121.028041"/>
    <m/>
  </r>
  <r>
    <n v="236231"/>
    <n v="229"/>
    <x v="4"/>
    <n v="35"/>
    <s v="U-SJDF FF"/>
    <x v="17"/>
    <x v="17"/>
    <x v="0"/>
    <x v="3"/>
    <n v="3"/>
    <n v="56.993074999999997"/>
    <m/>
  </r>
  <r>
    <n v="236232"/>
    <n v="229"/>
    <x v="4"/>
    <n v="37"/>
    <s v="U-OR Tule"/>
    <x v="18"/>
    <x v="18"/>
    <x v="0"/>
    <x v="0"/>
    <n v="3"/>
    <n v="860.28649099999996"/>
    <m/>
  </r>
  <r>
    <n v="236233"/>
    <n v="229"/>
    <x v="4"/>
    <n v="37"/>
    <s v="U-OR Tule"/>
    <x v="18"/>
    <x v="18"/>
    <x v="0"/>
    <x v="1"/>
    <n v="3"/>
    <n v="209.69349600000001"/>
    <m/>
  </r>
  <r>
    <n v="236234"/>
    <n v="229"/>
    <x v="4"/>
    <n v="37"/>
    <s v="U-OR Tule"/>
    <x v="18"/>
    <x v="18"/>
    <x v="0"/>
    <x v="2"/>
    <n v="3"/>
    <n v="157.52333999999999"/>
    <m/>
  </r>
  <r>
    <n v="236235"/>
    <n v="229"/>
    <x v="4"/>
    <n v="37"/>
    <s v="U-OR Tule"/>
    <x v="18"/>
    <x v="18"/>
    <x v="0"/>
    <x v="3"/>
    <n v="3"/>
    <n v="2.0014460000000001"/>
    <m/>
  </r>
  <r>
    <n v="236236"/>
    <n v="229"/>
    <x v="4"/>
    <n v="38"/>
    <s v="M-OR Tule"/>
    <x v="18"/>
    <x v="18"/>
    <x v="1"/>
    <x v="0"/>
    <n v="3"/>
    <n v="2025.9200310000001"/>
    <m/>
  </r>
  <r>
    <n v="236237"/>
    <n v="229"/>
    <x v="4"/>
    <n v="38"/>
    <s v="M-OR Tule"/>
    <x v="18"/>
    <x v="18"/>
    <x v="1"/>
    <x v="1"/>
    <n v="3"/>
    <n v="15648.367272"/>
    <m/>
  </r>
  <r>
    <n v="236238"/>
    <n v="229"/>
    <x v="4"/>
    <n v="38"/>
    <s v="M-OR Tule"/>
    <x v="18"/>
    <x v="18"/>
    <x v="1"/>
    <x v="2"/>
    <n v="3"/>
    <n v="6659.2085429999997"/>
    <m/>
  </r>
  <r>
    <n v="236239"/>
    <n v="229"/>
    <x v="4"/>
    <n v="38"/>
    <s v="M-OR Tule"/>
    <x v="18"/>
    <x v="18"/>
    <x v="1"/>
    <x v="3"/>
    <n v="3"/>
    <n v="89.993094999999997"/>
    <m/>
  </r>
  <r>
    <n v="236240"/>
    <n v="229"/>
    <x v="4"/>
    <n v="39"/>
    <s v="U-WA Tule"/>
    <x v="19"/>
    <x v="19"/>
    <x v="0"/>
    <x v="0"/>
    <n v="3"/>
    <n v="564.78077399999995"/>
    <m/>
  </r>
  <r>
    <n v="236241"/>
    <n v="229"/>
    <x v="4"/>
    <n v="39"/>
    <s v="U-WA Tule"/>
    <x v="19"/>
    <x v="19"/>
    <x v="0"/>
    <x v="1"/>
    <n v="3"/>
    <n v="354.64414799999997"/>
    <m/>
  </r>
  <r>
    <n v="236242"/>
    <n v="229"/>
    <x v="4"/>
    <n v="39"/>
    <s v="U-WA Tule"/>
    <x v="19"/>
    <x v="19"/>
    <x v="0"/>
    <x v="2"/>
    <n v="3"/>
    <n v="1123.5628959999999"/>
    <m/>
  </r>
  <r>
    <n v="236243"/>
    <n v="229"/>
    <x v="4"/>
    <n v="39"/>
    <s v="U-WA Tule"/>
    <x v="19"/>
    <x v="19"/>
    <x v="0"/>
    <x v="3"/>
    <n v="3"/>
    <n v="51.066015"/>
    <m/>
  </r>
  <r>
    <n v="236244"/>
    <n v="229"/>
    <x v="4"/>
    <n v="40"/>
    <s v="M-WA Tule"/>
    <x v="19"/>
    <x v="19"/>
    <x v="1"/>
    <x v="0"/>
    <n v="3"/>
    <n v="1317.8218059999999"/>
    <m/>
  </r>
  <r>
    <n v="236245"/>
    <n v="229"/>
    <x v="4"/>
    <n v="40"/>
    <s v="M-WA Tule"/>
    <x v="19"/>
    <x v="19"/>
    <x v="1"/>
    <x v="1"/>
    <n v="3"/>
    <n v="26263.640581"/>
    <m/>
  </r>
  <r>
    <n v="236246"/>
    <n v="229"/>
    <x v="4"/>
    <n v="40"/>
    <s v="M-WA Tule"/>
    <x v="19"/>
    <x v="19"/>
    <x v="1"/>
    <x v="2"/>
    <n v="3"/>
    <n v="47709.541075000001"/>
    <m/>
  </r>
  <r>
    <n v="236247"/>
    <n v="229"/>
    <x v="4"/>
    <n v="40"/>
    <s v="M-WA Tule"/>
    <x v="19"/>
    <x v="19"/>
    <x v="1"/>
    <x v="3"/>
    <n v="3"/>
    <n v="2523.9958430000001"/>
    <m/>
  </r>
  <r>
    <n v="236248"/>
    <n v="229"/>
    <x v="4"/>
    <n v="41"/>
    <s v="U-LCRWild"/>
    <x v="20"/>
    <x v="20"/>
    <x v="0"/>
    <x v="0"/>
    <n v="3"/>
    <n v="435.39442600000001"/>
    <m/>
  </r>
  <r>
    <n v="236249"/>
    <n v="229"/>
    <x v="4"/>
    <n v="41"/>
    <s v="U-LCRWild"/>
    <x v="20"/>
    <x v="20"/>
    <x v="0"/>
    <x v="1"/>
    <n v="3"/>
    <n v="1937.006114"/>
    <m/>
  </r>
  <r>
    <n v="236250"/>
    <n v="229"/>
    <x v="4"/>
    <n v="41"/>
    <s v="U-LCRWild"/>
    <x v="20"/>
    <x v="20"/>
    <x v="0"/>
    <x v="2"/>
    <n v="3"/>
    <n v="10741.276228000001"/>
    <m/>
  </r>
  <r>
    <n v="236251"/>
    <n v="229"/>
    <x v="4"/>
    <n v="41"/>
    <s v="U-LCRWild"/>
    <x v="20"/>
    <x v="20"/>
    <x v="0"/>
    <x v="3"/>
    <n v="3"/>
    <n v="2197.8962299999998"/>
    <m/>
  </r>
  <r>
    <n v="236252"/>
    <n v="229"/>
    <x v="4"/>
    <n v="42"/>
    <s v="M-LCRWild"/>
    <x v="20"/>
    <x v="20"/>
    <x v="1"/>
    <x v="0"/>
    <n v="3"/>
    <n v="10.758476999999999"/>
    <m/>
  </r>
  <r>
    <n v="236253"/>
    <n v="229"/>
    <x v="4"/>
    <n v="42"/>
    <s v="M-LCRWild"/>
    <x v="20"/>
    <x v="20"/>
    <x v="1"/>
    <x v="1"/>
    <n v="3"/>
    <n v="39.999180000000003"/>
    <m/>
  </r>
  <r>
    <n v="236254"/>
    <n v="229"/>
    <x v="4"/>
    <n v="42"/>
    <s v="M-LCRWild"/>
    <x v="20"/>
    <x v="20"/>
    <x v="1"/>
    <x v="2"/>
    <n v="3"/>
    <n v="218.75511599999999"/>
    <m/>
  </r>
  <r>
    <n v="236255"/>
    <n v="229"/>
    <x v="4"/>
    <n v="42"/>
    <s v="M-LCRWild"/>
    <x v="20"/>
    <x v="20"/>
    <x v="1"/>
    <x v="3"/>
    <n v="3"/>
    <n v="45.052636999999997"/>
    <m/>
  </r>
  <r>
    <n v="236256"/>
    <n v="229"/>
    <x v="4"/>
    <n v="43"/>
    <s v="U-BPHTule"/>
    <x v="21"/>
    <x v="21"/>
    <x v="0"/>
    <x v="0"/>
    <n v="3"/>
    <n v="344.010491"/>
    <m/>
  </r>
  <r>
    <n v="236257"/>
    <n v="229"/>
    <x v="4"/>
    <n v="43"/>
    <s v="U-BPHTule"/>
    <x v="21"/>
    <x v="21"/>
    <x v="0"/>
    <x v="1"/>
    <n v="3"/>
    <n v="4215.1938410000002"/>
    <m/>
  </r>
  <r>
    <n v="236258"/>
    <n v="229"/>
    <x v="4"/>
    <n v="43"/>
    <s v="U-BPHTule"/>
    <x v="21"/>
    <x v="21"/>
    <x v="0"/>
    <x v="2"/>
    <n v="3"/>
    <n v="1104.710133"/>
    <m/>
  </r>
  <r>
    <n v="236259"/>
    <n v="229"/>
    <x v="4"/>
    <n v="43"/>
    <s v="U-BPHTule"/>
    <x v="21"/>
    <x v="21"/>
    <x v="0"/>
    <x v="3"/>
    <n v="3"/>
    <n v="3.003298"/>
    <m/>
  </r>
  <r>
    <n v="236260"/>
    <n v="229"/>
    <x v="4"/>
    <n v="44"/>
    <s v="M-BPHTule"/>
    <x v="21"/>
    <x v="21"/>
    <x v="1"/>
    <x v="0"/>
    <n v="3"/>
    <n v="6516.5823920000003"/>
    <m/>
  </r>
  <r>
    <n v="236261"/>
    <n v="229"/>
    <x v="4"/>
    <n v="44"/>
    <s v="M-BPHTule"/>
    <x v="21"/>
    <x v="21"/>
    <x v="1"/>
    <x v="1"/>
    <n v="3"/>
    <n v="51205.414887999999"/>
    <m/>
  </r>
  <r>
    <n v="236262"/>
    <n v="229"/>
    <x v="4"/>
    <n v="44"/>
    <s v="M-BPHTule"/>
    <x v="21"/>
    <x v="21"/>
    <x v="1"/>
    <x v="2"/>
    <n v="3"/>
    <n v="14024.728904"/>
    <m/>
  </r>
  <r>
    <n v="236263"/>
    <n v="229"/>
    <x v="4"/>
    <n v="44"/>
    <s v="M-BPHTule"/>
    <x v="21"/>
    <x v="21"/>
    <x v="1"/>
    <x v="3"/>
    <n v="3"/>
    <n v="32.020457"/>
    <m/>
  </r>
  <r>
    <n v="236264"/>
    <n v="229"/>
    <x v="4"/>
    <n v="45"/>
    <s v="U-UpCR Su"/>
    <x v="22"/>
    <x v="22"/>
    <x v="0"/>
    <x v="0"/>
    <n v="2"/>
    <n v="34.814081000000002"/>
    <m/>
  </r>
  <r>
    <n v="236265"/>
    <n v="229"/>
    <x v="4"/>
    <n v="45"/>
    <s v="U-UpCR Su"/>
    <x v="22"/>
    <x v="22"/>
    <x v="0"/>
    <x v="0"/>
    <n v="3"/>
    <n v="1592.4855709999999"/>
    <m/>
  </r>
  <r>
    <n v="236266"/>
    <n v="229"/>
    <x v="4"/>
    <n v="45"/>
    <s v="U-UpCR Su"/>
    <x v="22"/>
    <x v="22"/>
    <x v="0"/>
    <x v="1"/>
    <n v="2"/>
    <n v="7227.1187069999996"/>
    <m/>
  </r>
  <r>
    <n v="236267"/>
    <n v="229"/>
    <x v="4"/>
    <n v="45"/>
    <s v="U-UpCR Su"/>
    <x v="22"/>
    <x v="22"/>
    <x v="0"/>
    <x v="1"/>
    <n v="3"/>
    <n v="7235.8027089999996"/>
    <m/>
  </r>
  <r>
    <n v="236269"/>
    <n v="229"/>
    <x v="4"/>
    <n v="45"/>
    <s v="U-UpCR Su"/>
    <x v="22"/>
    <x v="22"/>
    <x v="0"/>
    <x v="2"/>
    <n v="3"/>
    <n v="10391.702078"/>
    <m/>
  </r>
  <r>
    <n v="236268"/>
    <n v="229"/>
    <x v="4"/>
    <n v="45"/>
    <s v="U-UpCR Su"/>
    <x v="22"/>
    <x v="22"/>
    <x v="0"/>
    <x v="2"/>
    <n v="2"/>
    <n v="10542.501742"/>
    <m/>
  </r>
  <r>
    <n v="236270"/>
    <n v="229"/>
    <x v="4"/>
    <n v="45"/>
    <s v="U-UpCR Su"/>
    <x v="22"/>
    <x v="22"/>
    <x v="0"/>
    <x v="3"/>
    <n v="2"/>
    <n v="153.031375"/>
    <m/>
  </r>
  <r>
    <n v="236271"/>
    <n v="229"/>
    <x v="4"/>
    <n v="45"/>
    <s v="U-UpCR Su"/>
    <x v="22"/>
    <x v="22"/>
    <x v="0"/>
    <x v="3"/>
    <n v="3"/>
    <n v="163.871756"/>
    <m/>
  </r>
  <r>
    <n v="236272"/>
    <n v="229"/>
    <x v="4"/>
    <n v="46"/>
    <s v="M-UpCR Su"/>
    <x v="22"/>
    <x v="22"/>
    <x v="1"/>
    <x v="0"/>
    <n v="2"/>
    <n v="6.986364"/>
    <m/>
  </r>
  <r>
    <n v="236273"/>
    <n v="229"/>
    <x v="4"/>
    <n v="46"/>
    <s v="M-UpCR Su"/>
    <x v="22"/>
    <x v="22"/>
    <x v="1"/>
    <x v="0"/>
    <n v="3"/>
    <n v="319.57425799999999"/>
    <m/>
  </r>
  <r>
    <n v="236274"/>
    <n v="229"/>
    <x v="4"/>
    <n v="46"/>
    <s v="M-UpCR Su"/>
    <x v="22"/>
    <x v="22"/>
    <x v="1"/>
    <x v="1"/>
    <n v="2"/>
    <n v="9082.4027889999998"/>
    <m/>
  </r>
  <r>
    <n v="236275"/>
    <n v="229"/>
    <x v="4"/>
    <n v="46"/>
    <s v="M-UpCR Su"/>
    <x v="22"/>
    <x v="22"/>
    <x v="1"/>
    <x v="1"/>
    <n v="3"/>
    <n v="9084.7818740000002"/>
    <m/>
  </r>
  <r>
    <n v="236277"/>
    <n v="229"/>
    <x v="4"/>
    <n v="46"/>
    <s v="M-UpCR Su"/>
    <x v="22"/>
    <x v="22"/>
    <x v="1"/>
    <x v="2"/>
    <n v="3"/>
    <n v="13052.821016"/>
    <m/>
  </r>
  <r>
    <n v="236276"/>
    <n v="229"/>
    <x v="4"/>
    <n v="46"/>
    <s v="M-UpCR Su"/>
    <x v="22"/>
    <x v="22"/>
    <x v="1"/>
    <x v="2"/>
    <n v="2"/>
    <n v="13242.237631"/>
    <m/>
  </r>
  <r>
    <n v="236278"/>
    <n v="229"/>
    <x v="4"/>
    <n v="46"/>
    <s v="M-UpCR Su"/>
    <x v="22"/>
    <x v="22"/>
    <x v="1"/>
    <x v="3"/>
    <n v="2"/>
    <n v="192.592311"/>
    <m/>
  </r>
  <r>
    <n v="236279"/>
    <n v="229"/>
    <x v="4"/>
    <n v="46"/>
    <s v="M-UpCR Su"/>
    <x v="22"/>
    <x v="22"/>
    <x v="1"/>
    <x v="3"/>
    <n v="3"/>
    <n v="206.235096"/>
    <m/>
  </r>
  <r>
    <n v="236280"/>
    <n v="229"/>
    <x v="4"/>
    <n v="47"/>
    <s v="U-UpCR Br"/>
    <x v="23"/>
    <x v="23"/>
    <x v="0"/>
    <x v="0"/>
    <n v="3"/>
    <n v="27462.585947"/>
    <m/>
  </r>
  <r>
    <n v="236281"/>
    <n v="229"/>
    <x v="4"/>
    <n v="47"/>
    <s v="U-UpCR Br"/>
    <x v="23"/>
    <x v="23"/>
    <x v="0"/>
    <x v="1"/>
    <n v="3"/>
    <n v="70173.598142000003"/>
    <m/>
  </r>
  <r>
    <n v="236282"/>
    <n v="229"/>
    <x v="4"/>
    <n v="47"/>
    <s v="U-UpCR Br"/>
    <x v="23"/>
    <x v="23"/>
    <x v="0"/>
    <x v="2"/>
    <n v="3"/>
    <n v="181876.25344299999"/>
    <m/>
  </r>
  <r>
    <n v="236283"/>
    <n v="229"/>
    <x v="4"/>
    <n v="47"/>
    <s v="U-UpCR Br"/>
    <x v="23"/>
    <x v="23"/>
    <x v="0"/>
    <x v="3"/>
    <n v="3"/>
    <n v="34627.639970999997"/>
    <m/>
  </r>
  <r>
    <n v="236284"/>
    <n v="229"/>
    <x v="4"/>
    <n v="48"/>
    <s v="M-UpCR Br"/>
    <x v="23"/>
    <x v="23"/>
    <x v="1"/>
    <x v="0"/>
    <n v="3"/>
    <n v="3051.4481599999999"/>
    <m/>
  </r>
  <r>
    <n v="236285"/>
    <n v="229"/>
    <x v="4"/>
    <n v="48"/>
    <s v="M-UpCR Br"/>
    <x v="23"/>
    <x v="23"/>
    <x v="1"/>
    <x v="1"/>
    <n v="3"/>
    <n v="37787.365854999996"/>
    <m/>
  </r>
  <r>
    <n v="236286"/>
    <n v="229"/>
    <x v="4"/>
    <n v="48"/>
    <s v="M-UpCR Br"/>
    <x v="23"/>
    <x v="23"/>
    <x v="1"/>
    <x v="2"/>
    <n v="3"/>
    <n v="77946.060228999995"/>
    <m/>
  </r>
  <r>
    <n v="236287"/>
    <n v="229"/>
    <x v="4"/>
    <n v="48"/>
    <s v="M-UpCR Br"/>
    <x v="23"/>
    <x v="23"/>
    <x v="1"/>
    <x v="3"/>
    <n v="3"/>
    <n v="7093.4516119999998"/>
    <m/>
  </r>
  <r>
    <n v="236288"/>
    <n v="229"/>
    <x v="4"/>
    <n v="49"/>
    <s v="U-Cowl Sp"/>
    <x v="24"/>
    <x v="24"/>
    <x v="0"/>
    <x v="1"/>
    <n v="1"/>
    <n v="870.95057199999997"/>
    <m/>
  </r>
  <r>
    <n v="236289"/>
    <n v="229"/>
    <x v="4"/>
    <n v="49"/>
    <s v="U-Cowl Sp"/>
    <x v="24"/>
    <x v="24"/>
    <x v="0"/>
    <x v="1"/>
    <n v="4"/>
    <n v="871.01093500000002"/>
    <m/>
  </r>
  <r>
    <n v="236290"/>
    <n v="229"/>
    <x v="4"/>
    <n v="49"/>
    <s v="U-Cowl Sp"/>
    <x v="24"/>
    <x v="24"/>
    <x v="0"/>
    <x v="2"/>
    <n v="1"/>
    <n v="237.24048099999999"/>
    <m/>
  </r>
  <r>
    <n v="236291"/>
    <n v="229"/>
    <x v="4"/>
    <n v="49"/>
    <s v="U-Cowl Sp"/>
    <x v="24"/>
    <x v="24"/>
    <x v="0"/>
    <x v="2"/>
    <n v="4"/>
    <n v="3612.8604650000002"/>
    <m/>
  </r>
  <r>
    <n v="236293"/>
    <n v="229"/>
    <x v="4"/>
    <n v="49"/>
    <s v="U-Cowl Sp"/>
    <x v="24"/>
    <x v="24"/>
    <x v="0"/>
    <x v="3"/>
    <n v="3"/>
    <n v="2.5697999999999999E-2"/>
    <m/>
  </r>
  <r>
    <n v="236292"/>
    <n v="229"/>
    <x v="4"/>
    <n v="49"/>
    <s v="U-Cowl Sp"/>
    <x v="24"/>
    <x v="24"/>
    <x v="0"/>
    <x v="3"/>
    <n v="1"/>
    <n v="0.91173199999999999"/>
    <m/>
  </r>
  <r>
    <n v="236294"/>
    <n v="229"/>
    <x v="4"/>
    <n v="49"/>
    <s v="U-Cowl Sp"/>
    <x v="24"/>
    <x v="24"/>
    <x v="0"/>
    <x v="3"/>
    <n v="4"/>
    <n v="157.14918700000001"/>
    <m/>
  </r>
  <r>
    <n v="236295"/>
    <n v="229"/>
    <x v="4"/>
    <n v="50"/>
    <s v="M-Cowl Sp"/>
    <x v="24"/>
    <x v="24"/>
    <x v="1"/>
    <x v="1"/>
    <n v="1"/>
    <n v="5352.1161430000002"/>
    <m/>
  </r>
  <r>
    <n v="236296"/>
    <n v="229"/>
    <x v="4"/>
    <n v="50"/>
    <s v="M-Cowl Sp"/>
    <x v="24"/>
    <x v="24"/>
    <x v="1"/>
    <x v="1"/>
    <n v="4"/>
    <n v="5352.4763240000002"/>
    <m/>
  </r>
  <r>
    <n v="236297"/>
    <n v="229"/>
    <x v="4"/>
    <n v="50"/>
    <s v="M-Cowl Sp"/>
    <x v="24"/>
    <x v="24"/>
    <x v="1"/>
    <x v="2"/>
    <n v="1"/>
    <n v="1457.334386"/>
    <m/>
  </r>
  <r>
    <n v="236298"/>
    <n v="229"/>
    <x v="4"/>
    <n v="50"/>
    <s v="M-Cowl Sp"/>
    <x v="24"/>
    <x v="24"/>
    <x v="1"/>
    <x v="2"/>
    <n v="4"/>
    <n v="22132.075364"/>
    <m/>
  </r>
  <r>
    <n v="236300"/>
    <n v="229"/>
    <x v="4"/>
    <n v="50"/>
    <s v="M-Cowl Sp"/>
    <x v="24"/>
    <x v="24"/>
    <x v="1"/>
    <x v="3"/>
    <n v="3"/>
    <n v="0.14133699999999999"/>
    <m/>
  </r>
  <r>
    <n v="236299"/>
    <n v="229"/>
    <x v="4"/>
    <n v="50"/>
    <s v="M-Cowl Sp"/>
    <x v="24"/>
    <x v="24"/>
    <x v="1"/>
    <x v="3"/>
    <n v="1"/>
    <n v="5.0145239999999998"/>
    <m/>
  </r>
  <r>
    <n v="236301"/>
    <n v="229"/>
    <x v="4"/>
    <n v="50"/>
    <s v="M-Cowl Sp"/>
    <x v="24"/>
    <x v="24"/>
    <x v="1"/>
    <x v="3"/>
    <n v="4"/>
    <n v="963.83390199999997"/>
    <m/>
  </r>
  <r>
    <n v="236303"/>
    <n v="229"/>
    <x v="4"/>
    <n v="51"/>
    <s v="U-Will Sp"/>
    <x v="25"/>
    <x v="25"/>
    <x v="0"/>
    <x v="1"/>
    <n v="4"/>
    <n v="42.171529"/>
    <m/>
  </r>
  <r>
    <n v="236302"/>
    <n v="229"/>
    <x v="4"/>
    <n v="51"/>
    <s v="U-Will Sp"/>
    <x v="25"/>
    <x v="25"/>
    <x v="0"/>
    <x v="1"/>
    <n v="1"/>
    <n v="46.003366"/>
    <m/>
  </r>
  <r>
    <n v="236304"/>
    <n v="229"/>
    <x v="4"/>
    <n v="51"/>
    <s v="U-Will Sp"/>
    <x v="25"/>
    <x v="25"/>
    <x v="0"/>
    <x v="2"/>
    <n v="1"/>
    <n v="3127.0033360000002"/>
    <m/>
  </r>
  <r>
    <n v="236305"/>
    <n v="229"/>
    <x v="4"/>
    <n v="51"/>
    <s v="U-Will Sp"/>
    <x v="25"/>
    <x v="25"/>
    <x v="0"/>
    <x v="2"/>
    <n v="4"/>
    <n v="3488.802271"/>
    <m/>
  </r>
  <r>
    <n v="236307"/>
    <n v="229"/>
    <x v="4"/>
    <n v="51"/>
    <s v="U-Will Sp"/>
    <x v="25"/>
    <x v="25"/>
    <x v="0"/>
    <x v="3"/>
    <n v="3"/>
    <n v="24.432649999999999"/>
    <m/>
  </r>
  <r>
    <n v="236306"/>
    <n v="229"/>
    <x v="4"/>
    <n v="51"/>
    <s v="U-Will Sp"/>
    <x v="25"/>
    <x v="25"/>
    <x v="0"/>
    <x v="3"/>
    <n v="1"/>
    <n v="1101.369175"/>
    <m/>
  </r>
  <r>
    <n v="236308"/>
    <n v="229"/>
    <x v="4"/>
    <n v="51"/>
    <s v="U-Will Sp"/>
    <x v="25"/>
    <x v="25"/>
    <x v="0"/>
    <x v="3"/>
    <n v="4"/>
    <n v="2871.6693289999998"/>
    <m/>
  </r>
  <r>
    <n v="236310"/>
    <n v="229"/>
    <x v="4"/>
    <n v="52"/>
    <s v="M-Will Sp"/>
    <x v="25"/>
    <x v="25"/>
    <x v="1"/>
    <x v="1"/>
    <n v="4"/>
    <n v="379.65154799999999"/>
    <m/>
  </r>
  <r>
    <n v="236309"/>
    <n v="229"/>
    <x v="4"/>
    <n v="52"/>
    <s v="M-Will Sp"/>
    <x v="25"/>
    <x v="25"/>
    <x v="1"/>
    <x v="1"/>
    <n v="1"/>
    <n v="873.00458200000003"/>
    <m/>
  </r>
  <r>
    <n v="236311"/>
    <n v="229"/>
    <x v="4"/>
    <n v="52"/>
    <s v="M-Will Sp"/>
    <x v="25"/>
    <x v="25"/>
    <x v="1"/>
    <x v="2"/>
    <n v="1"/>
    <n v="59414.894186999998"/>
    <m/>
  </r>
  <r>
    <n v="236312"/>
    <n v="229"/>
    <x v="4"/>
    <n v="52"/>
    <s v="M-Will Sp"/>
    <x v="25"/>
    <x v="25"/>
    <x v="1"/>
    <x v="2"/>
    <n v="4"/>
    <n v="66170.958450999999"/>
    <m/>
  </r>
  <r>
    <n v="236314"/>
    <n v="229"/>
    <x v="4"/>
    <n v="52"/>
    <s v="M-Will Sp"/>
    <x v="25"/>
    <x v="25"/>
    <x v="1"/>
    <x v="3"/>
    <n v="3"/>
    <n v="458.979603"/>
    <m/>
  </r>
  <r>
    <n v="236313"/>
    <n v="229"/>
    <x v="4"/>
    <n v="52"/>
    <s v="M-Will Sp"/>
    <x v="25"/>
    <x v="25"/>
    <x v="1"/>
    <x v="3"/>
    <n v="1"/>
    <n v="20929.609649999999"/>
    <m/>
  </r>
  <r>
    <n v="236315"/>
    <n v="229"/>
    <x v="4"/>
    <n v="52"/>
    <s v="M-Will Sp"/>
    <x v="25"/>
    <x v="25"/>
    <x v="1"/>
    <x v="3"/>
    <n v="4"/>
    <n v="54554.056949999998"/>
    <m/>
  </r>
  <r>
    <n v="236316"/>
    <n v="229"/>
    <x v="4"/>
    <n v="53"/>
    <s v="U-Snake F"/>
    <x v="26"/>
    <x v="26"/>
    <x v="0"/>
    <x v="0"/>
    <n v="3"/>
    <n v="155.84324100000001"/>
    <m/>
  </r>
  <r>
    <n v="236317"/>
    <n v="229"/>
    <x v="4"/>
    <n v="53"/>
    <s v="U-Snake F"/>
    <x v="26"/>
    <x v="26"/>
    <x v="0"/>
    <x v="1"/>
    <n v="3"/>
    <n v="305.95799599999998"/>
    <m/>
  </r>
  <r>
    <n v="236318"/>
    <n v="229"/>
    <x v="4"/>
    <n v="53"/>
    <s v="U-Snake F"/>
    <x v="26"/>
    <x v="26"/>
    <x v="0"/>
    <x v="2"/>
    <n v="3"/>
    <n v="482.96565099999998"/>
    <m/>
  </r>
  <r>
    <n v="236319"/>
    <n v="229"/>
    <x v="4"/>
    <n v="53"/>
    <s v="U-Snake F"/>
    <x v="26"/>
    <x v="26"/>
    <x v="0"/>
    <x v="3"/>
    <n v="3"/>
    <n v="134.015094"/>
    <m/>
  </r>
  <r>
    <n v="236320"/>
    <n v="229"/>
    <x v="4"/>
    <n v="54"/>
    <s v="M-Snake F"/>
    <x v="26"/>
    <x v="26"/>
    <x v="1"/>
    <x v="0"/>
    <n v="3"/>
    <n v="202.41708299999999"/>
    <m/>
  </r>
  <r>
    <n v="236321"/>
    <n v="229"/>
    <x v="4"/>
    <n v="54"/>
    <s v="M-Snake F"/>
    <x v="26"/>
    <x v="26"/>
    <x v="1"/>
    <x v="1"/>
    <n v="3"/>
    <n v="397.25972400000001"/>
    <m/>
  </r>
  <r>
    <n v="236322"/>
    <n v="229"/>
    <x v="4"/>
    <n v="54"/>
    <s v="M-Snake F"/>
    <x v="26"/>
    <x v="26"/>
    <x v="1"/>
    <x v="2"/>
    <n v="3"/>
    <n v="614.68355599999995"/>
    <m/>
  </r>
  <r>
    <n v="236323"/>
    <n v="229"/>
    <x v="4"/>
    <n v="54"/>
    <s v="M-Snake F"/>
    <x v="26"/>
    <x v="26"/>
    <x v="1"/>
    <x v="3"/>
    <n v="3"/>
    <n v="184.30163899999999"/>
    <m/>
  </r>
  <r>
    <n v="236324"/>
    <n v="229"/>
    <x v="4"/>
    <n v="55"/>
    <s v="U-OR No F"/>
    <x v="27"/>
    <x v="27"/>
    <x v="0"/>
    <x v="0"/>
    <n v="3"/>
    <n v="18265.806804"/>
    <m/>
  </r>
  <r>
    <n v="236325"/>
    <n v="229"/>
    <x v="4"/>
    <n v="55"/>
    <s v="U-OR No F"/>
    <x v="27"/>
    <x v="27"/>
    <x v="0"/>
    <x v="1"/>
    <n v="3"/>
    <n v="31858.742086999999"/>
    <m/>
  </r>
  <r>
    <n v="236326"/>
    <n v="229"/>
    <x v="4"/>
    <n v="55"/>
    <s v="U-OR No F"/>
    <x v="27"/>
    <x v="27"/>
    <x v="0"/>
    <x v="2"/>
    <n v="3"/>
    <n v="61889.206791999997"/>
    <m/>
  </r>
  <r>
    <n v="236327"/>
    <n v="229"/>
    <x v="4"/>
    <n v="55"/>
    <s v="U-OR No F"/>
    <x v="27"/>
    <x v="27"/>
    <x v="0"/>
    <x v="3"/>
    <n v="3"/>
    <n v="24250.778783000002"/>
    <m/>
  </r>
  <r>
    <n v="236328"/>
    <n v="229"/>
    <x v="4"/>
    <n v="56"/>
    <s v="M-OR No F"/>
    <x v="27"/>
    <x v="27"/>
    <x v="1"/>
    <x v="1"/>
    <n v="3"/>
    <n v="738.83055899999999"/>
    <m/>
  </r>
  <r>
    <n v="236329"/>
    <n v="229"/>
    <x v="4"/>
    <n v="56"/>
    <s v="M-OR No F"/>
    <x v="27"/>
    <x v="27"/>
    <x v="1"/>
    <x v="2"/>
    <n v="3"/>
    <n v="1434.6986340000001"/>
    <m/>
  </r>
  <r>
    <n v="236330"/>
    <n v="229"/>
    <x v="4"/>
    <n v="56"/>
    <s v="M-OR No F"/>
    <x v="27"/>
    <x v="27"/>
    <x v="1"/>
    <x v="3"/>
    <n v="3"/>
    <n v="561.92970400000002"/>
    <m/>
  </r>
  <r>
    <n v="236331"/>
    <n v="229"/>
    <x v="4"/>
    <n v="57"/>
    <s v="U-WCVI Tl"/>
    <x v="28"/>
    <x v="28"/>
    <x v="0"/>
    <x v="0"/>
    <n v="3"/>
    <n v="8608.1964769999995"/>
    <m/>
  </r>
  <r>
    <n v="236332"/>
    <n v="229"/>
    <x v="4"/>
    <n v="57"/>
    <s v="U-WCVI Tl"/>
    <x v="28"/>
    <x v="28"/>
    <x v="0"/>
    <x v="1"/>
    <n v="3"/>
    <n v="15755.293061"/>
    <m/>
  </r>
  <r>
    <n v="236333"/>
    <n v="229"/>
    <x v="4"/>
    <n v="57"/>
    <s v="U-WCVI Tl"/>
    <x v="28"/>
    <x v="28"/>
    <x v="0"/>
    <x v="2"/>
    <n v="3"/>
    <n v="136498.627485"/>
    <m/>
  </r>
  <r>
    <n v="236334"/>
    <n v="229"/>
    <x v="4"/>
    <n v="57"/>
    <s v="U-WCVI Tl"/>
    <x v="28"/>
    <x v="28"/>
    <x v="0"/>
    <x v="3"/>
    <n v="3"/>
    <n v="7640.1323039999997"/>
    <m/>
  </r>
  <r>
    <n v="236335"/>
    <n v="229"/>
    <x v="4"/>
    <n v="58"/>
    <s v="M-WCVI Tl"/>
    <x v="28"/>
    <x v="28"/>
    <x v="1"/>
    <x v="0"/>
    <n v="3"/>
    <n v="173.041314"/>
    <m/>
  </r>
  <r>
    <n v="236336"/>
    <n v="229"/>
    <x v="4"/>
    <n v="58"/>
    <s v="M-WCVI Tl"/>
    <x v="28"/>
    <x v="28"/>
    <x v="1"/>
    <x v="1"/>
    <n v="3"/>
    <n v="315.28585399999997"/>
    <m/>
  </r>
  <r>
    <n v="236337"/>
    <n v="229"/>
    <x v="4"/>
    <n v="58"/>
    <s v="M-WCVI Tl"/>
    <x v="28"/>
    <x v="28"/>
    <x v="1"/>
    <x v="2"/>
    <n v="3"/>
    <n v="2727.9254409999999"/>
    <m/>
  </r>
  <r>
    <n v="236338"/>
    <n v="229"/>
    <x v="4"/>
    <n v="58"/>
    <s v="M-WCVI Tl"/>
    <x v="28"/>
    <x v="28"/>
    <x v="1"/>
    <x v="3"/>
    <n v="3"/>
    <n v="153.33374599999999"/>
    <m/>
  </r>
  <r>
    <n v="236339"/>
    <n v="229"/>
    <x v="4"/>
    <n v="59"/>
    <s v="U-FrasRLt"/>
    <x v="29"/>
    <x v="29"/>
    <x v="0"/>
    <x v="0"/>
    <n v="3"/>
    <n v="15154.678899"/>
    <m/>
  </r>
  <r>
    <n v="236340"/>
    <n v="229"/>
    <x v="4"/>
    <n v="59"/>
    <s v="U-FrasRLt"/>
    <x v="29"/>
    <x v="29"/>
    <x v="0"/>
    <x v="1"/>
    <n v="3"/>
    <n v="39759.966002000001"/>
    <m/>
  </r>
  <r>
    <n v="236341"/>
    <n v="229"/>
    <x v="4"/>
    <n v="59"/>
    <s v="U-FrasRLt"/>
    <x v="29"/>
    <x v="29"/>
    <x v="0"/>
    <x v="2"/>
    <n v="3"/>
    <n v="136867.823596"/>
    <m/>
  </r>
  <r>
    <n v="236342"/>
    <n v="229"/>
    <x v="4"/>
    <n v="59"/>
    <s v="U-FrasRLt"/>
    <x v="29"/>
    <x v="29"/>
    <x v="0"/>
    <x v="3"/>
    <n v="3"/>
    <n v="1573.4255889999999"/>
    <m/>
  </r>
  <r>
    <n v="236343"/>
    <n v="229"/>
    <x v="4"/>
    <n v="60"/>
    <s v="M-FrasRLt"/>
    <x v="29"/>
    <x v="29"/>
    <x v="1"/>
    <x v="0"/>
    <n v="3"/>
    <n v="321.877343"/>
    <m/>
  </r>
  <r>
    <n v="236344"/>
    <n v="229"/>
    <x v="4"/>
    <n v="60"/>
    <s v="M-FrasRLt"/>
    <x v="29"/>
    <x v="29"/>
    <x v="1"/>
    <x v="1"/>
    <n v="3"/>
    <n v="844.28471400000001"/>
    <m/>
  </r>
  <r>
    <n v="236345"/>
    <n v="229"/>
    <x v="4"/>
    <n v="60"/>
    <s v="M-FrasRLt"/>
    <x v="29"/>
    <x v="29"/>
    <x v="1"/>
    <x v="2"/>
    <n v="3"/>
    <n v="6044.2939150000002"/>
    <m/>
  </r>
  <r>
    <n v="236346"/>
    <n v="229"/>
    <x v="4"/>
    <n v="60"/>
    <s v="M-FrasRLt"/>
    <x v="29"/>
    <x v="29"/>
    <x v="1"/>
    <x v="3"/>
    <n v="3"/>
    <n v="54.757713000000003"/>
    <m/>
  </r>
  <r>
    <n v="236347"/>
    <n v="229"/>
    <x v="4"/>
    <n v="61"/>
    <s v="U-FrasREr"/>
    <x v="30"/>
    <x v="30"/>
    <x v="0"/>
    <x v="0"/>
    <n v="3"/>
    <n v="8553.5278149999995"/>
    <m/>
  </r>
  <r>
    <n v="236348"/>
    <n v="229"/>
    <x v="4"/>
    <n v="61"/>
    <s v="U-FrasREr"/>
    <x v="30"/>
    <x v="30"/>
    <x v="0"/>
    <x v="1"/>
    <n v="3"/>
    <n v="38520.802975999999"/>
    <m/>
  </r>
  <r>
    <n v="236349"/>
    <n v="229"/>
    <x v="4"/>
    <n v="61"/>
    <s v="U-FrasREr"/>
    <x v="30"/>
    <x v="30"/>
    <x v="0"/>
    <x v="2"/>
    <n v="3"/>
    <n v="124280.420252"/>
    <m/>
  </r>
  <r>
    <n v="236350"/>
    <n v="229"/>
    <x v="4"/>
    <n v="61"/>
    <s v="U-FrasREr"/>
    <x v="30"/>
    <x v="30"/>
    <x v="0"/>
    <x v="3"/>
    <n v="3"/>
    <n v="37488.613099000002"/>
    <m/>
  </r>
  <r>
    <n v="236351"/>
    <n v="229"/>
    <x v="4"/>
    <n v="62"/>
    <s v="M-FrasREr"/>
    <x v="30"/>
    <x v="30"/>
    <x v="1"/>
    <x v="0"/>
    <n v="3"/>
    <n v="174.43445299999999"/>
    <m/>
  </r>
  <r>
    <n v="236352"/>
    <n v="229"/>
    <x v="4"/>
    <n v="62"/>
    <s v="M-FrasREr"/>
    <x v="30"/>
    <x v="30"/>
    <x v="1"/>
    <x v="1"/>
    <n v="3"/>
    <n v="786.26280599999996"/>
    <m/>
  </r>
  <r>
    <n v="236353"/>
    <n v="229"/>
    <x v="4"/>
    <n v="62"/>
    <s v="M-FrasREr"/>
    <x v="30"/>
    <x v="30"/>
    <x v="1"/>
    <x v="2"/>
    <n v="3"/>
    <n v="2532.428015"/>
    <m/>
  </r>
  <r>
    <n v="236354"/>
    <n v="229"/>
    <x v="4"/>
    <n v="62"/>
    <s v="M-FrasREr"/>
    <x v="30"/>
    <x v="30"/>
    <x v="1"/>
    <x v="3"/>
    <n v="3"/>
    <n v="818.737258"/>
    <m/>
  </r>
  <r>
    <n v="236355"/>
    <n v="229"/>
    <x v="4"/>
    <n v="63"/>
    <s v="U-LwGeo S"/>
    <x v="31"/>
    <x v="31"/>
    <x v="0"/>
    <x v="0"/>
    <n v="3"/>
    <n v="3165.6346570000001"/>
    <m/>
  </r>
  <r>
    <n v="236356"/>
    <n v="229"/>
    <x v="4"/>
    <n v="63"/>
    <s v="U-LwGeo S"/>
    <x v="31"/>
    <x v="31"/>
    <x v="0"/>
    <x v="1"/>
    <n v="3"/>
    <n v="9065.2352069999997"/>
    <m/>
  </r>
  <r>
    <n v="236357"/>
    <n v="229"/>
    <x v="4"/>
    <n v="63"/>
    <s v="U-LwGeo S"/>
    <x v="31"/>
    <x v="31"/>
    <x v="0"/>
    <x v="2"/>
    <n v="3"/>
    <n v="6306.4196579999998"/>
    <m/>
  </r>
  <r>
    <n v="236358"/>
    <n v="229"/>
    <x v="4"/>
    <n v="63"/>
    <s v="U-LwGeo S"/>
    <x v="31"/>
    <x v="31"/>
    <x v="0"/>
    <x v="3"/>
    <n v="3"/>
    <n v="432.98649999999998"/>
    <m/>
  </r>
  <r>
    <n v="236359"/>
    <n v="229"/>
    <x v="4"/>
    <n v="64"/>
    <s v="M-LwGeo S"/>
    <x v="31"/>
    <x v="31"/>
    <x v="1"/>
    <x v="0"/>
    <n v="3"/>
    <n v="269.01020499999998"/>
    <m/>
  </r>
  <r>
    <n v="236360"/>
    <n v="229"/>
    <x v="4"/>
    <n v="64"/>
    <s v="M-LwGeo S"/>
    <x v="31"/>
    <x v="31"/>
    <x v="1"/>
    <x v="1"/>
    <n v="3"/>
    <n v="769.96486300000004"/>
    <m/>
  </r>
  <r>
    <n v="236361"/>
    <n v="229"/>
    <x v="4"/>
    <n v="64"/>
    <s v="M-LwGeo S"/>
    <x v="31"/>
    <x v="31"/>
    <x v="1"/>
    <x v="2"/>
    <n v="3"/>
    <n v="538.32388700000001"/>
    <m/>
  </r>
  <r>
    <n v="236362"/>
    <n v="229"/>
    <x v="4"/>
    <n v="64"/>
    <s v="M-LwGeo S"/>
    <x v="31"/>
    <x v="31"/>
    <x v="1"/>
    <x v="3"/>
    <n v="3"/>
    <n v="38.001770999999998"/>
    <m/>
  </r>
  <r>
    <n v="236363"/>
    <n v="229"/>
    <x v="4"/>
    <n v="65"/>
    <s v="U-WhtSpYr"/>
    <x v="32"/>
    <x v="32"/>
    <x v="0"/>
    <x v="0"/>
    <n v="3"/>
    <n v="137.79354499999999"/>
    <m/>
  </r>
  <r>
    <n v="236364"/>
    <n v="229"/>
    <x v="4"/>
    <n v="65"/>
    <s v="U-WhtSpYr"/>
    <x v="32"/>
    <x v="32"/>
    <x v="0"/>
    <x v="1"/>
    <n v="3"/>
    <n v="515.06523200000004"/>
    <m/>
  </r>
  <r>
    <n v="236365"/>
    <n v="229"/>
    <x v="4"/>
    <n v="65"/>
    <s v="U-WhtSpYr"/>
    <x v="32"/>
    <x v="32"/>
    <x v="0"/>
    <x v="2"/>
    <n v="3"/>
    <n v="139.01545899999999"/>
    <m/>
  </r>
  <r>
    <n v="236366"/>
    <n v="229"/>
    <x v="4"/>
    <n v="65"/>
    <s v="U-WhtSpYr"/>
    <x v="32"/>
    <x v="32"/>
    <x v="0"/>
    <x v="3"/>
    <n v="3"/>
    <n v="178.00478100000001"/>
    <m/>
  </r>
  <r>
    <n v="236367"/>
    <n v="229"/>
    <x v="4"/>
    <n v="67"/>
    <s v="U-LColNat"/>
    <x v="33"/>
    <x v="33"/>
    <x v="0"/>
    <x v="0"/>
    <n v="3"/>
    <n v="141.52445800000001"/>
    <m/>
  </r>
  <r>
    <n v="236368"/>
    <n v="229"/>
    <x v="4"/>
    <n v="67"/>
    <s v="U-LColNat"/>
    <x v="33"/>
    <x v="33"/>
    <x v="0"/>
    <x v="1"/>
    <n v="3"/>
    <n v="3444.0504700000001"/>
    <m/>
  </r>
  <r>
    <n v="236369"/>
    <n v="229"/>
    <x v="4"/>
    <n v="67"/>
    <s v="U-LColNat"/>
    <x v="33"/>
    <x v="33"/>
    <x v="0"/>
    <x v="2"/>
    <n v="3"/>
    <n v="4512.1660339999999"/>
    <m/>
  </r>
  <r>
    <n v="236370"/>
    <n v="229"/>
    <x v="4"/>
    <n v="67"/>
    <s v="U-LColNat"/>
    <x v="33"/>
    <x v="33"/>
    <x v="0"/>
    <x v="3"/>
    <n v="3"/>
    <n v="216.017976"/>
    <m/>
  </r>
  <r>
    <n v="236371"/>
    <n v="229"/>
    <x v="4"/>
    <n v="69"/>
    <s v="U-CentVal"/>
    <x v="34"/>
    <x v="34"/>
    <x v="0"/>
    <x v="0"/>
    <n v="3"/>
    <n v="13642.008356"/>
    <m/>
  </r>
  <r>
    <n v="236372"/>
    <n v="229"/>
    <x v="4"/>
    <n v="69"/>
    <s v="U-CentVal"/>
    <x v="34"/>
    <x v="34"/>
    <x v="0"/>
    <x v="1"/>
    <n v="3"/>
    <n v="69333.120024000003"/>
    <m/>
  </r>
  <r>
    <n v="236373"/>
    <n v="229"/>
    <x v="4"/>
    <n v="69"/>
    <s v="U-CentVal"/>
    <x v="34"/>
    <x v="34"/>
    <x v="0"/>
    <x v="2"/>
    <n v="3"/>
    <n v="45321.832588999998"/>
    <m/>
  </r>
  <r>
    <n v="236374"/>
    <n v="229"/>
    <x v="4"/>
    <n v="69"/>
    <s v="U-CentVal"/>
    <x v="34"/>
    <x v="34"/>
    <x v="0"/>
    <x v="3"/>
    <n v="3"/>
    <n v="602.98807399999998"/>
    <m/>
  </r>
  <r>
    <n v="236375"/>
    <n v="229"/>
    <x v="4"/>
    <n v="70"/>
    <s v="M-CentVal"/>
    <x v="34"/>
    <x v="34"/>
    <x v="1"/>
    <x v="0"/>
    <n v="3"/>
    <n v="814.56245200000001"/>
    <m/>
  </r>
  <r>
    <n v="236376"/>
    <n v="229"/>
    <x v="4"/>
    <n v="70"/>
    <s v="M-CentVal"/>
    <x v="34"/>
    <x v="34"/>
    <x v="1"/>
    <x v="1"/>
    <n v="3"/>
    <n v="4142.8389289999996"/>
    <m/>
  </r>
  <r>
    <n v="236377"/>
    <n v="229"/>
    <x v="4"/>
    <n v="70"/>
    <s v="M-CentVal"/>
    <x v="34"/>
    <x v="34"/>
    <x v="1"/>
    <x v="2"/>
    <n v="3"/>
    <n v="22051.806602000001"/>
    <m/>
  </r>
  <r>
    <n v="236378"/>
    <n v="229"/>
    <x v="4"/>
    <n v="70"/>
    <s v="M-CentVal"/>
    <x v="34"/>
    <x v="34"/>
    <x v="1"/>
    <x v="3"/>
    <n v="3"/>
    <n v="287.99265400000002"/>
    <m/>
  </r>
  <r>
    <n v="236379"/>
    <n v="229"/>
    <x v="4"/>
    <n v="71"/>
    <s v="U-WA NCst"/>
    <x v="35"/>
    <x v="35"/>
    <x v="0"/>
    <x v="0"/>
    <n v="3"/>
    <n v="175.53562600000001"/>
    <m/>
  </r>
  <r>
    <n v="236380"/>
    <n v="229"/>
    <x v="4"/>
    <n v="71"/>
    <s v="U-WA NCst"/>
    <x v="35"/>
    <x v="35"/>
    <x v="0"/>
    <x v="1"/>
    <n v="3"/>
    <n v="6222.6695239999999"/>
    <m/>
  </r>
  <r>
    <n v="236381"/>
    <n v="229"/>
    <x v="4"/>
    <n v="71"/>
    <s v="U-WA NCst"/>
    <x v="35"/>
    <x v="35"/>
    <x v="0"/>
    <x v="2"/>
    <n v="3"/>
    <n v="9195.9484369999991"/>
    <m/>
  </r>
  <r>
    <n v="236382"/>
    <n v="229"/>
    <x v="4"/>
    <n v="71"/>
    <s v="U-WA NCst"/>
    <x v="35"/>
    <x v="35"/>
    <x v="0"/>
    <x v="3"/>
    <n v="3"/>
    <n v="3801.3046220000001"/>
    <m/>
  </r>
  <r>
    <n v="236383"/>
    <n v="229"/>
    <x v="4"/>
    <n v="72"/>
    <s v="M-WA NCst"/>
    <x v="35"/>
    <x v="35"/>
    <x v="1"/>
    <x v="1"/>
    <n v="3"/>
    <n v="3644.2364699999998"/>
    <m/>
  </r>
  <r>
    <n v="236384"/>
    <n v="229"/>
    <x v="4"/>
    <n v="72"/>
    <s v="M-WA NCst"/>
    <x v="35"/>
    <x v="35"/>
    <x v="1"/>
    <x v="2"/>
    <n v="3"/>
    <n v="2103.633358"/>
    <m/>
  </r>
  <r>
    <n v="236385"/>
    <n v="229"/>
    <x v="4"/>
    <n v="72"/>
    <s v="M-WA NCst"/>
    <x v="35"/>
    <x v="35"/>
    <x v="1"/>
    <x v="3"/>
    <n v="3"/>
    <n v="601.15591700000004"/>
    <m/>
  </r>
  <r>
    <n v="236386"/>
    <n v="229"/>
    <x v="4"/>
    <n v="73"/>
    <s v="U-Willapa"/>
    <x v="36"/>
    <x v="36"/>
    <x v="0"/>
    <x v="0"/>
    <n v="3"/>
    <n v="1151.3713949999999"/>
    <m/>
  </r>
  <r>
    <n v="236387"/>
    <n v="229"/>
    <x v="4"/>
    <n v="73"/>
    <s v="U-Willapa"/>
    <x v="36"/>
    <x v="36"/>
    <x v="0"/>
    <x v="1"/>
    <n v="3"/>
    <n v="751.03054999999995"/>
    <m/>
  </r>
  <r>
    <n v="236388"/>
    <n v="229"/>
    <x v="4"/>
    <n v="73"/>
    <s v="U-Willapa"/>
    <x v="36"/>
    <x v="36"/>
    <x v="0"/>
    <x v="2"/>
    <n v="3"/>
    <n v="3953.2751389999999"/>
    <m/>
  </r>
  <r>
    <n v="236389"/>
    <n v="229"/>
    <x v="4"/>
    <n v="73"/>
    <s v="U-Willapa"/>
    <x v="36"/>
    <x v="36"/>
    <x v="0"/>
    <x v="3"/>
    <n v="3"/>
    <n v="1115.2566750000001"/>
    <m/>
  </r>
  <r>
    <n v="236390"/>
    <n v="229"/>
    <x v="4"/>
    <n v="74"/>
    <s v="M-Willapa"/>
    <x v="36"/>
    <x v="36"/>
    <x v="1"/>
    <x v="0"/>
    <n v="3"/>
    <n v="63.668179000000002"/>
    <m/>
  </r>
  <r>
    <n v="236391"/>
    <n v="229"/>
    <x v="4"/>
    <n v="74"/>
    <s v="M-Willapa"/>
    <x v="36"/>
    <x v="36"/>
    <x v="1"/>
    <x v="1"/>
    <n v="3"/>
    <n v="5702.9463969999997"/>
    <m/>
  </r>
  <r>
    <n v="236392"/>
    <n v="229"/>
    <x v="4"/>
    <n v="74"/>
    <s v="M-Willapa"/>
    <x v="36"/>
    <x v="36"/>
    <x v="1"/>
    <x v="2"/>
    <n v="3"/>
    <n v="30026.228345"/>
    <m/>
  </r>
  <r>
    <n v="236393"/>
    <n v="229"/>
    <x v="4"/>
    <n v="74"/>
    <s v="M-Willapa"/>
    <x v="36"/>
    <x v="36"/>
    <x v="1"/>
    <x v="3"/>
    <n v="3"/>
    <n v="8463.6790149999997"/>
    <m/>
  </r>
  <r>
    <n v="236394"/>
    <n v="229"/>
    <x v="4"/>
    <n v="75"/>
    <s v="U-Hoko Rv"/>
    <x v="37"/>
    <x v="37"/>
    <x v="0"/>
    <x v="0"/>
    <n v="3"/>
    <n v="13.524395"/>
    <m/>
  </r>
  <r>
    <n v="236395"/>
    <n v="229"/>
    <x v="4"/>
    <n v="75"/>
    <s v="U-Hoko Rv"/>
    <x v="37"/>
    <x v="37"/>
    <x v="0"/>
    <x v="1"/>
    <n v="3"/>
    <n v="30.003307"/>
    <m/>
  </r>
  <r>
    <n v="236396"/>
    <n v="229"/>
    <x v="4"/>
    <n v="75"/>
    <s v="U-Hoko Rv"/>
    <x v="37"/>
    <x v="37"/>
    <x v="0"/>
    <x v="2"/>
    <n v="3"/>
    <n v="280.01883099999998"/>
    <m/>
  </r>
  <r>
    <n v="236397"/>
    <n v="229"/>
    <x v="4"/>
    <n v="75"/>
    <s v="U-Hoko Rv"/>
    <x v="37"/>
    <x v="37"/>
    <x v="0"/>
    <x v="3"/>
    <n v="3"/>
    <n v="5.9984659999999996"/>
    <m/>
  </r>
  <r>
    <n v="236398"/>
    <n v="229"/>
    <x v="4"/>
    <n v="76"/>
    <s v="M-Hoko Rv"/>
    <x v="37"/>
    <x v="37"/>
    <x v="1"/>
    <x v="0"/>
    <n v="3"/>
    <n v="19.758876999999998"/>
    <m/>
  </r>
  <r>
    <n v="236399"/>
    <n v="229"/>
    <x v="4"/>
    <n v="76"/>
    <s v="M-Hoko Rv"/>
    <x v="37"/>
    <x v="37"/>
    <x v="1"/>
    <x v="1"/>
    <n v="3"/>
    <n v="110.02302400000001"/>
    <m/>
  </r>
  <r>
    <n v="236400"/>
    <n v="229"/>
    <x v="4"/>
    <n v="76"/>
    <s v="M-Hoko Rv"/>
    <x v="37"/>
    <x v="37"/>
    <x v="1"/>
    <x v="2"/>
    <n v="3"/>
    <n v="1043.3382529999999"/>
    <m/>
  </r>
  <r>
    <n v="236401"/>
    <n v="229"/>
    <x v="4"/>
    <n v="76"/>
    <s v="M-Hoko Rv"/>
    <x v="37"/>
    <x v="37"/>
    <x v="1"/>
    <x v="3"/>
    <n v="3"/>
    <n v="23.016784999999999"/>
    <m/>
  </r>
  <r>
    <n v="239351"/>
    <n v="227"/>
    <x v="5"/>
    <n v="1"/>
    <s v="U-NkSm FF"/>
    <x v="0"/>
    <x v="0"/>
    <x v="0"/>
    <x v="0"/>
    <n v="3"/>
    <n v="31.080725999999999"/>
    <m/>
  </r>
  <r>
    <n v="239352"/>
    <n v="227"/>
    <x v="5"/>
    <n v="1"/>
    <s v="U-NkSm FF"/>
    <x v="0"/>
    <x v="0"/>
    <x v="0"/>
    <x v="1"/>
    <n v="3"/>
    <n v="813.11242200000004"/>
    <m/>
  </r>
  <r>
    <n v="239353"/>
    <n v="227"/>
    <x v="5"/>
    <n v="1"/>
    <s v="U-NkSm FF"/>
    <x v="0"/>
    <x v="0"/>
    <x v="0"/>
    <x v="2"/>
    <n v="3"/>
    <n v="152.15978100000001"/>
    <m/>
  </r>
  <r>
    <n v="239354"/>
    <n v="227"/>
    <x v="5"/>
    <n v="1"/>
    <s v="U-NkSm FF"/>
    <x v="0"/>
    <x v="0"/>
    <x v="0"/>
    <x v="3"/>
    <n v="3"/>
    <n v="2.612819"/>
    <m/>
  </r>
  <r>
    <n v="239355"/>
    <n v="227"/>
    <x v="5"/>
    <n v="2"/>
    <s v="M-NkSm FF"/>
    <x v="0"/>
    <x v="0"/>
    <x v="1"/>
    <x v="0"/>
    <n v="3"/>
    <n v="560.26516100000003"/>
    <m/>
  </r>
  <r>
    <n v="239356"/>
    <n v="227"/>
    <x v="5"/>
    <n v="2"/>
    <s v="M-NkSm FF"/>
    <x v="0"/>
    <x v="0"/>
    <x v="1"/>
    <x v="1"/>
    <n v="3"/>
    <n v="14412.256730999999"/>
    <m/>
  </r>
  <r>
    <n v="239357"/>
    <n v="227"/>
    <x v="5"/>
    <n v="2"/>
    <s v="M-NkSm FF"/>
    <x v="0"/>
    <x v="0"/>
    <x v="1"/>
    <x v="2"/>
    <n v="3"/>
    <n v="2836.446461"/>
    <m/>
  </r>
  <r>
    <n v="239358"/>
    <n v="227"/>
    <x v="5"/>
    <n v="2"/>
    <s v="M-NkSm FF"/>
    <x v="0"/>
    <x v="0"/>
    <x v="1"/>
    <x v="3"/>
    <n v="3"/>
    <n v="48.984256000000002"/>
    <m/>
  </r>
  <r>
    <n v="239359"/>
    <n v="227"/>
    <x v="5"/>
    <n v="3"/>
    <s v="U-NFNK Sp"/>
    <x v="1"/>
    <x v="1"/>
    <x v="0"/>
    <x v="0"/>
    <n v="3"/>
    <n v="75.537649000000002"/>
    <m/>
  </r>
  <r>
    <n v="239360"/>
    <n v="227"/>
    <x v="5"/>
    <n v="3"/>
    <s v="U-NFNK Sp"/>
    <x v="1"/>
    <x v="1"/>
    <x v="0"/>
    <x v="1"/>
    <n v="3"/>
    <n v="146.39633499999999"/>
    <m/>
  </r>
  <r>
    <n v="239361"/>
    <n v="227"/>
    <x v="5"/>
    <n v="3"/>
    <s v="U-NFNK Sp"/>
    <x v="1"/>
    <x v="1"/>
    <x v="0"/>
    <x v="2"/>
    <n v="2"/>
    <n v="0.23344400000000001"/>
    <m/>
  </r>
  <r>
    <n v="239362"/>
    <n v="227"/>
    <x v="5"/>
    <n v="3"/>
    <s v="U-NFNK Sp"/>
    <x v="1"/>
    <x v="1"/>
    <x v="0"/>
    <x v="2"/>
    <n v="3"/>
    <n v="467.515533"/>
    <m/>
  </r>
  <r>
    <n v="239363"/>
    <n v="227"/>
    <x v="5"/>
    <n v="3"/>
    <s v="U-NFNK Sp"/>
    <x v="1"/>
    <x v="1"/>
    <x v="0"/>
    <x v="3"/>
    <n v="3"/>
    <n v="143.07109700000001"/>
    <m/>
  </r>
  <r>
    <n v="239364"/>
    <n v="227"/>
    <x v="5"/>
    <n v="4"/>
    <s v="M-NFNK Sp"/>
    <x v="1"/>
    <x v="1"/>
    <x v="1"/>
    <x v="0"/>
    <n v="3"/>
    <n v="176.419265"/>
    <m/>
  </r>
  <r>
    <n v="239365"/>
    <n v="227"/>
    <x v="5"/>
    <n v="4"/>
    <s v="M-NFNK Sp"/>
    <x v="1"/>
    <x v="1"/>
    <x v="1"/>
    <x v="1"/>
    <n v="3"/>
    <n v="288.81466"/>
    <m/>
  </r>
  <r>
    <n v="239366"/>
    <n v="227"/>
    <x v="5"/>
    <n v="4"/>
    <s v="M-NFNK Sp"/>
    <x v="1"/>
    <x v="1"/>
    <x v="1"/>
    <x v="2"/>
    <n v="2"/>
    <n v="0.46099600000000002"/>
    <m/>
  </r>
  <r>
    <n v="239367"/>
    <n v="227"/>
    <x v="5"/>
    <n v="4"/>
    <s v="M-NFNK Sp"/>
    <x v="1"/>
    <x v="1"/>
    <x v="1"/>
    <x v="2"/>
    <n v="3"/>
    <n v="923.22981100000004"/>
    <m/>
  </r>
  <r>
    <n v="239368"/>
    <n v="227"/>
    <x v="5"/>
    <n v="4"/>
    <s v="M-NFNK Sp"/>
    <x v="1"/>
    <x v="1"/>
    <x v="1"/>
    <x v="3"/>
    <n v="3"/>
    <n v="283.18371500000001"/>
    <m/>
  </r>
  <r>
    <n v="239369"/>
    <n v="227"/>
    <x v="5"/>
    <n v="5"/>
    <s v="U-SFNK Sp"/>
    <x v="2"/>
    <x v="2"/>
    <x v="0"/>
    <x v="0"/>
    <n v="3"/>
    <n v="6.2275309999999999"/>
    <m/>
  </r>
  <r>
    <n v="239370"/>
    <n v="227"/>
    <x v="5"/>
    <n v="5"/>
    <s v="U-SFNK Sp"/>
    <x v="2"/>
    <x v="2"/>
    <x v="0"/>
    <x v="1"/>
    <n v="3"/>
    <n v="21.905196"/>
    <m/>
  </r>
  <r>
    <n v="239371"/>
    <n v="227"/>
    <x v="5"/>
    <n v="5"/>
    <s v="U-SFNK Sp"/>
    <x v="2"/>
    <x v="2"/>
    <x v="0"/>
    <x v="2"/>
    <n v="2"/>
    <n v="6.2809000000000004E-2"/>
    <m/>
  </r>
  <r>
    <n v="239372"/>
    <n v="227"/>
    <x v="5"/>
    <n v="5"/>
    <s v="U-SFNK Sp"/>
    <x v="2"/>
    <x v="2"/>
    <x v="0"/>
    <x v="2"/>
    <n v="3"/>
    <n v="125.78591400000001"/>
    <m/>
  </r>
  <r>
    <n v="239373"/>
    <n v="227"/>
    <x v="5"/>
    <n v="5"/>
    <s v="U-SFNK Sp"/>
    <x v="2"/>
    <x v="2"/>
    <x v="0"/>
    <x v="3"/>
    <n v="3"/>
    <n v="27.013200000000001"/>
    <m/>
  </r>
  <r>
    <n v="239374"/>
    <n v="227"/>
    <x v="5"/>
    <n v="7"/>
    <s v="U-Skag FF"/>
    <x v="3"/>
    <x v="3"/>
    <x v="0"/>
    <x v="0"/>
    <n v="3"/>
    <n v="170.581928"/>
    <m/>
  </r>
  <r>
    <n v="239375"/>
    <n v="227"/>
    <x v="5"/>
    <n v="7"/>
    <s v="U-Skag FF"/>
    <x v="3"/>
    <x v="3"/>
    <x v="0"/>
    <x v="1"/>
    <n v="2"/>
    <n v="0.93341600000000002"/>
    <m/>
  </r>
  <r>
    <n v="239376"/>
    <n v="227"/>
    <x v="5"/>
    <n v="7"/>
    <s v="U-Skag FF"/>
    <x v="3"/>
    <x v="3"/>
    <x v="0"/>
    <x v="1"/>
    <n v="3"/>
    <n v="2885.6726509999999"/>
    <m/>
  </r>
  <r>
    <n v="239377"/>
    <n v="227"/>
    <x v="5"/>
    <n v="7"/>
    <s v="U-Skag FF"/>
    <x v="3"/>
    <x v="3"/>
    <x v="0"/>
    <x v="2"/>
    <n v="2"/>
    <n v="2.227598"/>
    <m/>
  </r>
  <r>
    <n v="239378"/>
    <n v="227"/>
    <x v="5"/>
    <n v="7"/>
    <s v="U-Skag FF"/>
    <x v="3"/>
    <x v="3"/>
    <x v="0"/>
    <x v="2"/>
    <n v="3"/>
    <n v="9985.5510909999994"/>
    <m/>
  </r>
  <r>
    <n v="239379"/>
    <n v="227"/>
    <x v="5"/>
    <n v="7"/>
    <s v="U-Skag FF"/>
    <x v="3"/>
    <x v="3"/>
    <x v="0"/>
    <x v="3"/>
    <n v="3"/>
    <n v="1994.4080220000001"/>
    <m/>
  </r>
  <r>
    <n v="239380"/>
    <n v="227"/>
    <x v="5"/>
    <n v="8"/>
    <s v="M-Skag FF"/>
    <x v="3"/>
    <x v="3"/>
    <x v="1"/>
    <x v="0"/>
    <n v="3"/>
    <n v="6.5017370000000003"/>
    <m/>
  </r>
  <r>
    <n v="239381"/>
    <n v="227"/>
    <x v="5"/>
    <n v="8"/>
    <s v="M-Skag FF"/>
    <x v="3"/>
    <x v="3"/>
    <x v="1"/>
    <x v="1"/>
    <n v="2"/>
    <n v="2.8625999999999999E-2"/>
    <m/>
  </r>
  <r>
    <n v="239382"/>
    <n v="227"/>
    <x v="5"/>
    <n v="8"/>
    <s v="M-Skag FF"/>
    <x v="3"/>
    <x v="3"/>
    <x v="1"/>
    <x v="1"/>
    <n v="3"/>
    <n v="87.984002000000004"/>
    <m/>
  </r>
  <r>
    <n v="239383"/>
    <n v="227"/>
    <x v="5"/>
    <n v="8"/>
    <s v="M-Skag FF"/>
    <x v="3"/>
    <x v="3"/>
    <x v="1"/>
    <x v="2"/>
    <n v="2"/>
    <n v="6.8669999999999995E-2"/>
    <m/>
  </r>
  <r>
    <n v="239384"/>
    <n v="227"/>
    <x v="5"/>
    <n v="8"/>
    <s v="M-Skag FF"/>
    <x v="3"/>
    <x v="3"/>
    <x v="1"/>
    <x v="2"/>
    <n v="3"/>
    <n v="305.55647699999997"/>
    <m/>
  </r>
  <r>
    <n v="239385"/>
    <n v="227"/>
    <x v="5"/>
    <n v="8"/>
    <s v="M-Skag FF"/>
    <x v="3"/>
    <x v="3"/>
    <x v="1"/>
    <x v="3"/>
    <n v="3"/>
    <n v="60.988097000000003"/>
    <m/>
  </r>
  <r>
    <n v="239386"/>
    <n v="227"/>
    <x v="5"/>
    <n v="9"/>
    <s v="U-SkagFYr"/>
    <x v="4"/>
    <x v="4"/>
    <x v="0"/>
    <x v="1"/>
    <n v="3"/>
    <n v="25.033401000000001"/>
    <m/>
  </r>
  <r>
    <n v="239387"/>
    <n v="227"/>
    <x v="5"/>
    <n v="9"/>
    <s v="U-SkagFYr"/>
    <x v="4"/>
    <x v="4"/>
    <x v="0"/>
    <x v="2"/>
    <n v="2"/>
    <n v="1.5936360000000001"/>
    <m/>
  </r>
  <r>
    <n v="239388"/>
    <n v="227"/>
    <x v="5"/>
    <n v="9"/>
    <s v="U-SkagFYr"/>
    <x v="4"/>
    <x v="4"/>
    <x v="0"/>
    <x v="2"/>
    <n v="3"/>
    <n v="347.18091500000003"/>
    <m/>
  </r>
  <r>
    <n v="239389"/>
    <n v="227"/>
    <x v="5"/>
    <n v="9"/>
    <s v="U-SkagFYr"/>
    <x v="4"/>
    <x v="4"/>
    <x v="0"/>
    <x v="3"/>
    <n v="3"/>
    <n v="99.969746999999998"/>
    <m/>
  </r>
  <r>
    <n v="239390"/>
    <n v="227"/>
    <x v="5"/>
    <n v="11"/>
    <s v="U-SkagSpY"/>
    <x v="5"/>
    <x v="5"/>
    <x v="0"/>
    <x v="0"/>
    <n v="3"/>
    <n v="8.4155490000000004"/>
    <m/>
  </r>
  <r>
    <n v="239391"/>
    <n v="227"/>
    <x v="5"/>
    <n v="11"/>
    <s v="U-SkagSpY"/>
    <x v="5"/>
    <x v="5"/>
    <x v="0"/>
    <x v="1"/>
    <n v="3"/>
    <n v="487.05743799999999"/>
    <m/>
  </r>
  <r>
    <n v="239392"/>
    <n v="227"/>
    <x v="5"/>
    <n v="11"/>
    <s v="U-SkagSpY"/>
    <x v="5"/>
    <x v="5"/>
    <x v="0"/>
    <x v="2"/>
    <n v="2"/>
    <n v="306.66369700000001"/>
    <m/>
  </r>
  <r>
    <n v="239393"/>
    <n v="227"/>
    <x v="5"/>
    <n v="11"/>
    <s v="U-SkagSpY"/>
    <x v="5"/>
    <x v="5"/>
    <x v="0"/>
    <x v="2"/>
    <n v="3"/>
    <n v="2708.923738"/>
    <m/>
  </r>
  <r>
    <n v="239394"/>
    <n v="227"/>
    <x v="5"/>
    <n v="11"/>
    <s v="U-SkagSpY"/>
    <x v="5"/>
    <x v="5"/>
    <x v="0"/>
    <x v="3"/>
    <n v="2"/>
    <n v="12.437467"/>
    <m/>
  </r>
  <r>
    <n v="239395"/>
    <n v="227"/>
    <x v="5"/>
    <n v="11"/>
    <s v="U-SkagSpY"/>
    <x v="5"/>
    <x v="5"/>
    <x v="0"/>
    <x v="3"/>
    <n v="3"/>
    <n v="450.860502"/>
    <m/>
  </r>
  <r>
    <n v="239396"/>
    <n v="227"/>
    <x v="5"/>
    <n v="12"/>
    <s v="M-SkagSpY"/>
    <x v="5"/>
    <x v="5"/>
    <x v="1"/>
    <x v="0"/>
    <n v="3"/>
    <n v="108.13681200000001"/>
    <m/>
  </r>
  <r>
    <n v="239397"/>
    <n v="227"/>
    <x v="5"/>
    <n v="12"/>
    <s v="M-SkagSpY"/>
    <x v="5"/>
    <x v="5"/>
    <x v="1"/>
    <x v="1"/>
    <n v="3"/>
    <n v="293.28028799999998"/>
    <m/>
  </r>
  <r>
    <n v="239398"/>
    <n v="227"/>
    <x v="5"/>
    <n v="12"/>
    <s v="M-SkagSpY"/>
    <x v="5"/>
    <x v="5"/>
    <x v="1"/>
    <x v="2"/>
    <n v="2"/>
    <n v="185.17473000000001"/>
    <m/>
  </r>
  <r>
    <n v="239399"/>
    <n v="227"/>
    <x v="5"/>
    <n v="12"/>
    <s v="M-SkagSpY"/>
    <x v="5"/>
    <x v="5"/>
    <x v="1"/>
    <x v="2"/>
    <n v="3"/>
    <n v="1628.659774"/>
    <m/>
  </r>
  <r>
    <n v="239400"/>
    <n v="227"/>
    <x v="5"/>
    <n v="12"/>
    <s v="M-SkagSpY"/>
    <x v="5"/>
    <x v="5"/>
    <x v="1"/>
    <x v="3"/>
    <n v="2"/>
    <n v="7.4692610000000004"/>
    <m/>
  </r>
  <r>
    <n v="239401"/>
    <n v="227"/>
    <x v="5"/>
    <n v="12"/>
    <s v="M-SkagSpY"/>
    <x v="5"/>
    <x v="5"/>
    <x v="1"/>
    <x v="3"/>
    <n v="3"/>
    <n v="270.76213200000001"/>
    <m/>
  </r>
  <r>
    <n v="239402"/>
    <n v="227"/>
    <x v="5"/>
    <n v="13"/>
    <s v="U-Snoh FF"/>
    <x v="6"/>
    <x v="6"/>
    <x v="0"/>
    <x v="0"/>
    <n v="3"/>
    <n v="100.13381800000001"/>
    <m/>
  </r>
  <r>
    <n v="239403"/>
    <n v="227"/>
    <x v="5"/>
    <n v="13"/>
    <s v="U-Snoh FF"/>
    <x v="6"/>
    <x v="6"/>
    <x v="0"/>
    <x v="1"/>
    <n v="3"/>
    <n v="1124.3397869999999"/>
    <m/>
  </r>
  <r>
    <n v="239404"/>
    <n v="227"/>
    <x v="5"/>
    <n v="13"/>
    <s v="U-Snoh FF"/>
    <x v="6"/>
    <x v="6"/>
    <x v="0"/>
    <x v="2"/>
    <n v="3"/>
    <n v="3340.6139710000002"/>
    <m/>
  </r>
  <r>
    <n v="239405"/>
    <n v="227"/>
    <x v="5"/>
    <n v="13"/>
    <s v="U-Snoh FF"/>
    <x v="6"/>
    <x v="6"/>
    <x v="0"/>
    <x v="3"/>
    <n v="3"/>
    <n v="404.03486500000002"/>
    <m/>
  </r>
  <r>
    <n v="239406"/>
    <n v="227"/>
    <x v="5"/>
    <n v="14"/>
    <s v="M-Snoh FF"/>
    <x v="6"/>
    <x v="6"/>
    <x v="1"/>
    <x v="0"/>
    <n v="3"/>
    <n v="94.976027999999999"/>
    <m/>
  </r>
  <r>
    <n v="239407"/>
    <n v="227"/>
    <x v="5"/>
    <n v="14"/>
    <s v="M-Snoh FF"/>
    <x v="6"/>
    <x v="6"/>
    <x v="1"/>
    <x v="1"/>
    <n v="3"/>
    <n v="1190.478721"/>
    <m/>
  </r>
  <r>
    <n v="239408"/>
    <n v="227"/>
    <x v="5"/>
    <n v="14"/>
    <s v="M-Snoh FF"/>
    <x v="6"/>
    <x v="6"/>
    <x v="1"/>
    <x v="2"/>
    <n v="3"/>
    <n v="3540.0950699999999"/>
    <m/>
  </r>
  <r>
    <n v="239409"/>
    <n v="227"/>
    <x v="5"/>
    <n v="14"/>
    <s v="M-Snoh FF"/>
    <x v="6"/>
    <x v="6"/>
    <x v="1"/>
    <x v="3"/>
    <n v="3"/>
    <n v="429.23396000000002"/>
    <m/>
  </r>
  <r>
    <n v="239410"/>
    <n v="227"/>
    <x v="5"/>
    <n v="15"/>
    <s v="U-SnohFYr"/>
    <x v="7"/>
    <x v="7"/>
    <x v="0"/>
    <x v="0"/>
    <n v="3"/>
    <n v="15.608764000000001"/>
    <m/>
  </r>
  <r>
    <n v="239411"/>
    <n v="227"/>
    <x v="5"/>
    <n v="15"/>
    <s v="U-SnohFYr"/>
    <x v="7"/>
    <x v="7"/>
    <x v="0"/>
    <x v="1"/>
    <n v="3"/>
    <n v="144.03403399999999"/>
    <m/>
  </r>
  <r>
    <n v="239412"/>
    <n v="227"/>
    <x v="5"/>
    <n v="15"/>
    <s v="U-SnohFYr"/>
    <x v="7"/>
    <x v="7"/>
    <x v="0"/>
    <x v="2"/>
    <n v="3"/>
    <n v="924.16909999999996"/>
    <m/>
  </r>
  <r>
    <n v="239413"/>
    <n v="227"/>
    <x v="5"/>
    <n v="15"/>
    <s v="U-SnohFYr"/>
    <x v="7"/>
    <x v="7"/>
    <x v="0"/>
    <x v="3"/>
    <n v="3"/>
    <n v="308.23144500000001"/>
    <m/>
  </r>
  <r>
    <n v="239414"/>
    <n v="227"/>
    <x v="5"/>
    <n v="16"/>
    <s v="M-SnohFYr"/>
    <x v="7"/>
    <x v="7"/>
    <x v="1"/>
    <x v="0"/>
    <n v="3"/>
    <n v="62.519427"/>
    <m/>
  </r>
  <r>
    <n v="239415"/>
    <n v="227"/>
    <x v="5"/>
    <n v="16"/>
    <s v="M-SnohFYr"/>
    <x v="7"/>
    <x v="7"/>
    <x v="1"/>
    <x v="1"/>
    <n v="3"/>
    <n v="79.075798000000006"/>
    <m/>
  </r>
  <r>
    <n v="239416"/>
    <n v="227"/>
    <x v="5"/>
    <n v="16"/>
    <s v="M-SnohFYr"/>
    <x v="7"/>
    <x v="7"/>
    <x v="1"/>
    <x v="2"/>
    <n v="3"/>
    <n v="509.17608899999999"/>
    <m/>
  </r>
  <r>
    <n v="239417"/>
    <n v="227"/>
    <x v="5"/>
    <n v="16"/>
    <s v="M-SnohFYr"/>
    <x v="7"/>
    <x v="7"/>
    <x v="1"/>
    <x v="3"/>
    <n v="3"/>
    <n v="170.303494"/>
    <m/>
  </r>
  <r>
    <n v="239418"/>
    <n v="227"/>
    <x v="5"/>
    <n v="17"/>
    <s v="U-Stil FF"/>
    <x v="8"/>
    <x v="8"/>
    <x v="0"/>
    <x v="0"/>
    <n v="3"/>
    <n v="28.805298000000001"/>
    <m/>
  </r>
  <r>
    <n v="239419"/>
    <n v="227"/>
    <x v="5"/>
    <n v="17"/>
    <s v="U-Stil FF"/>
    <x v="8"/>
    <x v="8"/>
    <x v="0"/>
    <x v="1"/>
    <n v="3"/>
    <n v="387.093144"/>
    <m/>
  </r>
  <r>
    <n v="239420"/>
    <n v="227"/>
    <x v="5"/>
    <n v="17"/>
    <s v="U-Stil FF"/>
    <x v="8"/>
    <x v="8"/>
    <x v="0"/>
    <x v="2"/>
    <n v="3"/>
    <n v="590.095868"/>
    <m/>
  </r>
  <r>
    <n v="239421"/>
    <n v="227"/>
    <x v="5"/>
    <n v="17"/>
    <s v="U-Stil FF"/>
    <x v="8"/>
    <x v="8"/>
    <x v="0"/>
    <x v="3"/>
    <n v="3"/>
    <n v="33.003776000000002"/>
    <m/>
  </r>
  <r>
    <n v="239422"/>
    <n v="227"/>
    <x v="5"/>
    <n v="18"/>
    <s v="M-Stil FF"/>
    <x v="8"/>
    <x v="8"/>
    <x v="1"/>
    <x v="0"/>
    <n v="3"/>
    <n v="76.019964000000002"/>
    <m/>
  </r>
  <r>
    <n v="239423"/>
    <n v="227"/>
    <x v="5"/>
    <n v="18"/>
    <s v="M-Stil FF"/>
    <x v="8"/>
    <x v="8"/>
    <x v="1"/>
    <x v="1"/>
    <n v="3"/>
    <n v="401.21034700000001"/>
    <m/>
  </r>
  <r>
    <n v="239424"/>
    <n v="227"/>
    <x v="5"/>
    <n v="18"/>
    <s v="M-Stil FF"/>
    <x v="8"/>
    <x v="8"/>
    <x v="1"/>
    <x v="2"/>
    <n v="3"/>
    <n v="258.08855399999999"/>
    <m/>
  </r>
  <r>
    <n v="239425"/>
    <n v="227"/>
    <x v="5"/>
    <n v="18"/>
    <s v="M-Stil FF"/>
    <x v="8"/>
    <x v="8"/>
    <x v="1"/>
    <x v="3"/>
    <n v="3"/>
    <n v="57.030174000000002"/>
    <m/>
  </r>
  <r>
    <n v="239426"/>
    <n v="227"/>
    <x v="5"/>
    <n v="19"/>
    <s v="U-Tula FF"/>
    <x v="9"/>
    <x v="9"/>
    <x v="0"/>
    <x v="0"/>
    <n v="3"/>
    <n v="2.1771569999999998"/>
    <m/>
  </r>
  <r>
    <n v="239427"/>
    <n v="227"/>
    <x v="5"/>
    <n v="19"/>
    <s v="U-Tula FF"/>
    <x v="9"/>
    <x v="9"/>
    <x v="0"/>
    <x v="1"/>
    <n v="3"/>
    <n v="12.442556"/>
    <m/>
  </r>
  <r>
    <n v="239428"/>
    <n v="227"/>
    <x v="5"/>
    <n v="19"/>
    <s v="U-Tula FF"/>
    <x v="9"/>
    <x v="9"/>
    <x v="0"/>
    <x v="2"/>
    <n v="3"/>
    <n v="25.232707999999999"/>
    <m/>
  </r>
  <r>
    <n v="239429"/>
    <n v="227"/>
    <x v="5"/>
    <n v="19"/>
    <s v="U-Tula FF"/>
    <x v="9"/>
    <x v="9"/>
    <x v="0"/>
    <x v="3"/>
    <n v="3"/>
    <n v="1.963492"/>
    <m/>
  </r>
  <r>
    <n v="239430"/>
    <n v="227"/>
    <x v="5"/>
    <n v="20"/>
    <s v="M-Tula FF"/>
    <x v="9"/>
    <x v="9"/>
    <x v="1"/>
    <x v="0"/>
    <n v="3"/>
    <n v="46.282136000000001"/>
    <m/>
  </r>
  <r>
    <n v="239431"/>
    <n v="227"/>
    <x v="5"/>
    <n v="20"/>
    <s v="M-Tula FF"/>
    <x v="9"/>
    <x v="9"/>
    <x v="1"/>
    <x v="1"/>
    <n v="3"/>
    <n v="46.232413000000001"/>
    <m/>
  </r>
  <r>
    <n v="239432"/>
    <n v="227"/>
    <x v="5"/>
    <n v="20"/>
    <s v="M-Tula FF"/>
    <x v="9"/>
    <x v="9"/>
    <x v="1"/>
    <x v="2"/>
    <n v="3"/>
    <n v="93.780539000000005"/>
    <m/>
  </r>
  <r>
    <n v="239433"/>
    <n v="227"/>
    <x v="5"/>
    <n v="20"/>
    <s v="M-Tula FF"/>
    <x v="9"/>
    <x v="9"/>
    <x v="1"/>
    <x v="3"/>
    <n v="3"/>
    <n v="7.3270489999999997"/>
    <m/>
  </r>
  <r>
    <n v="239434"/>
    <n v="227"/>
    <x v="5"/>
    <n v="21"/>
    <s v="U-MidPSFF"/>
    <x v="10"/>
    <x v="10"/>
    <x v="0"/>
    <x v="0"/>
    <n v="3"/>
    <n v="46.632283999999999"/>
    <m/>
  </r>
  <r>
    <n v="239435"/>
    <n v="227"/>
    <x v="5"/>
    <n v="21"/>
    <s v="U-MidPSFF"/>
    <x v="10"/>
    <x v="10"/>
    <x v="0"/>
    <x v="1"/>
    <n v="3"/>
    <n v="6353.0742790000004"/>
    <m/>
  </r>
  <r>
    <n v="239436"/>
    <n v="227"/>
    <x v="5"/>
    <n v="21"/>
    <s v="U-MidPSFF"/>
    <x v="10"/>
    <x v="10"/>
    <x v="0"/>
    <x v="2"/>
    <n v="3"/>
    <n v="3165.1653209999999"/>
    <m/>
  </r>
  <r>
    <n v="239437"/>
    <n v="227"/>
    <x v="5"/>
    <n v="21"/>
    <s v="U-MidPSFF"/>
    <x v="10"/>
    <x v="10"/>
    <x v="0"/>
    <x v="3"/>
    <n v="3"/>
    <n v="655.67930699999999"/>
    <m/>
  </r>
  <r>
    <n v="239438"/>
    <n v="227"/>
    <x v="5"/>
    <n v="22"/>
    <s v="M-MidPSFF"/>
    <x v="10"/>
    <x v="10"/>
    <x v="1"/>
    <x v="0"/>
    <n v="3"/>
    <n v="212.54170400000001"/>
    <m/>
  </r>
  <r>
    <n v="239439"/>
    <n v="227"/>
    <x v="5"/>
    <n v="22"/>
    <s v="M-MidPSFF"/>
    <x v="10"/>
    <x v="10"/>
    <x v="1"/>
    <x v="1"/>
    <n v="3"/>
    <n v="18185.921264000001"/>
    <m/>
  </r>
  <r>
    <n v="239440"/>
    <n v="227"/>
    <x v="5"/>
    <n v="22"/>
    <s v="M-MidPSFF"/>
    <x v="10"/>
    <x v="10"/>
    <x v="1"/>
    <x v="2"/>
    <n v="3"/>
    <n v="9043.9273279999998"/>
    <m/>
  </r>
  <r>
    <n v="239441"/>
    <n v="227"/>
    <x v="5"/>
    <n v="22"/>
    <s v="M-MidPSFF"/>
    <x v="10"/>
    <x v="10"/>
    <x v="1"/>
    <x v="3"/>
    <n v="3"/>
    <n v="1872.9196750000001"/>
    <m/>
  </r>
  <r>
    <n v="239442"/>
    <n v="227"/>
    <x v="5"/>
    <n v="25"/>
    <s v="U-SPSd FF"/>
    <x v="12"/>
    <x v="12"/>
    <x v="0"/>
    <x v="0"/>
    <n v="3"/>
    <n v="218.831805"/>
    <m/>
  </r>
  <r>
    <n v="239443"/>
    <n v="227"/>
    <x v="5"/>
    <n v="25"/>
    <s v="U-SPSd FF"/>
    <x v="12"/>
    <x v="12"/>
    <x v="0"/>
    <x v="1"/>
    <n v="3"/>
    <n v="1736.8853369999999"/>
    <m/>
  </r>
  <r>
    <n v="239444"/>
    <n v="227"/>
    <x v="5"/>
    <n v="25"/>
    <s v="U-SPSd FF"/>
    <x v="12"/>
    <x v="12"/>
    <x v="0"/>
    <x v="2"/>
    <n v="3"/>
    <n v="1392.5579620000001"/>
    <m/>
  </r>
  <r>
    <n v="239445"/>
    <n v="227"/>
    <x v="5"/>
    <n v="25"/>
    <s v="U-SPSd FF"/>
    <x v="12"/>
    <x v="12"/>
    <x v="0"/>
    <x v="3"/>
    <n v="3"/>
    <n v="43.962862000000001"/>
    <m/>
  </r>
  <r>
    <n v="239446"/>
    <n v="227"/>
    <x v="5"/>
    <n v="26"/>
    <s v="M-SPSd FF"/>
    <x v="12"/>
    <x v="12"/>
    <x v="1"/>
    <x v="0"/>
    <n v="3"/>
    <n v="2574.7428329999998"/>
    <m/>
  </r>
  <r>
    <n v="239447"/>
    <n v="227"/>
    <x v="5"/>
    <n v="26"/>
    <s v="M-SPSd FF"/>
    <x v="12"/>
    <x v="12"/>
    <x v="1"/>
    <x v="1"/>
    <n v="3"/>
    <n v="23022.318349000001"/>
    <m/>
  </r>
  <r>
    <n v="239448"/>
    <n v="227"/>
    <x v="5"/>
    <n v="26"/>
    <s v="M-SPSd FF"/>
    <x v="12"/>
    <x v="12"/>
    <x v="1"/>
    <x v="2"/>
    <n v="3"/>
    <n v="18459.766471999999"/>
    <m/>
  </r>
  <r>
    <n v="239449"/>
    <n v="227"/>
    <x v="5"/>
    <n v="26"/>
    <s v="M-SPSd FF"/>
    <x v="12"/>
    <x v="12"/>
    <x v="1"/>
    <x v="3"/>
    <n v="3"/>
    <n v="579.53599899999995"/>
    <m/>
  </r>
  <r>
    <n v="239450"/>
    <n v="227"/>
    <x v="5"/>
    <n v="27"/>
    <s v="U-SPS Fyr"/>
    <x v="13"/>
    <x v="13"/>
    <x v="0"/>
    <x v="0"/>
    <n v="3"/>
    <n v="0.47771799999999998"/>
    <m/>
  </r>
  <r>
    <n v="239451"/>
    <n v="227"/>
    <x v="5"/>
    <n v="27"/>
    <s v="U-SPS Fyr"/>
    <x v="13"/>
    <x v="13"/>
    <x v="0"/>
    <x v="1"/>
    <n v="3"/>
    <n v="0.95838000000000001"/>
    <m/>
  </r>
  <r>
    <n v="239452"/>
    <n v="227"/>
    <x v="5"/>
    <n v="27"/>
    <s v="U-SPS Fyr"/>
    <x v="13"/>
    <x v="13"/>
    <x v="0"/>
    <x v="2"/>
    <n v="3"/>
    <n v="13.399011"/>
    <m/>
  </r>
  <r>
    <n v="239453"/>
    <n v="227"/>
    <x v="5"/>
    <n v="27"/>
    <s v="U-SPS Fyr"/>
    <x v="13"/>
    <x v="13"/>
    <x v="0"/>
    <x v="3"/>
    <n v="3"/>
    <n v="10.804786"/>
    <m/>
  </r>
  <r>
    <n v="239454"/>
    <n v="227"/>
    <x v="5"/>
    <n v="28"/>
    <s v="M-SPS Fyr"/>
    <x v="13"/>
    <x v="13"/>
    <x v="1"/>
    <x v="0"/>
    <n v="3"/>
    <n v="8.4624349999999993"/>
    <m/>
  </r>
  <r>
    <n v="239455"/>
    <n v="227"/>
    <x v="5"/>
    <n v="28"/>
    <s v="M-SPS Fyr"/>
    <x v="13"/>
    <x v="13"/>
    <x v="1"/>
    <x v="1"/>
    <n v="3"/>
    <n v="287.63102800000001"/>
    <m/>
  </r>
  <r>
    <n v="239456"/>
    <n v="227"/>
    <x v="5"/>
    <n v="28"/>
    <s v="M-SPS Fyr"/>
    <x v="13"/>
    <x v="13"/>
    <x v="1"/>
    <x v="2"/>
    <n v="3"/>
    <n v="1154.062962"/>
    <m/>
  </r>
  <r>
    <n v="239457"/>
    <n v="227"/>
    <x v="5"/>
    <n v="28"/>
    <s v="M-SPS Fyr"/>
    <x v="13"/>
    <x v="13"/>
    <x v="1"/>
    <x v="3"/>
    <n v="3"/>
    <n v="709.70067100000006"/>
    <m/>
  </r>
  <r>
    <n v="239458"/>
    <n v="227"/>
    <x v="5"/>
    <n v="29"/>
    <s v="U-WhiteSp"/>
    <x v="14"/>
    <x v="14"/>
    <x v="0"/>
    <x v="0"/>
    <n v="3"/>
    <n v="146.76471599999999"/>
    <m/>
  </r>
  <r>
    <n v="239459"/>
    <n v="227"/>
    <x v="5"/>
    <n v="29"/>
    <s v="U-WhiteSp"/>
    <x v="14"/>
    <x v="14"/>
    <x v="0"/>
    <x v="1"/>
    <n v="3"/>
    <n v="2455.4806159999998"/>
    <m/>
  </r>
  <r>
    <n v="239460"/>
    <n v="227"/>
    <x v="5"/>
    <n v="29"/>
    <s v="U-WhiteSp"/>
    <x v="14"/>
    <x v="14"/>
    <x v="0"/>
    <x v="2"/>
    <n v="3"/>
    <n v="1158.4944780000001"/>
    <m/>
  </r>
  <r>
    <n v="239461"/>
    <n v="227"/>
    <x v="5"/>
    <n v="29"/>
    <s v="U-WhiteSp"/>
    <x v="14"/>
    <x v="14"/>
    <x v="0"/>
    <x v="3"/>
    <n v="3"/>
    <n v="70.172397000000004"/>
    <m/>
  </r>
  <r>
    <n v="239462"/>
    <n v="227"/>
    <x v="5"/>
    <n v="31"/>
    <s v="U-HdCl FF"/>
    <x v="15"/>
    <x v="15"/>
    <x v="0"/>
    <x v="0"/>
    <n v="3"/>
    <n v="387.07336400000003"/>
    <m/>
  </r>
  <r>
    <n v="239463"/>
    <n v="227"/>
    <x v="5"/>
    <n v="31"/>
    <s v="U-HdCl FF"/>
    <x v="15"/>
    <x v="15"/>
    <x v="0"/>
    <x v="1"/>
    <n v="3"/>
    <n v="4883.9862489999996"/>
    <m/>
  </r>
  <r>
    <n v="239464"/>
    <n v="227"/>
    <x v="5"/>
    <n v="31"/>
    <s v="U-HdCl FF"/>
    <x v="15"/>
    <x v="15"/>
    <x v="0"/>
    <x v="2"/>
    <n v="3"/>
    <n v="939.66416600000002"/>
    <m/>
  </r>
  <r>
    <n v="239465"/>
    <n v="227"/>
    <x v="5"/>
    <n v="31"/>
    <s v="U-HdCl FF"/>
    <x v="15"/>
    <x v="15"/>
    <x v="0"/>
    <x v="3"/>
    <n v="3"/>
    <n v="279.62291399999998"/>
    <m/>
  </r>
  <r>
    <n v="239466"/>
    <n v="227"/>
    <x v="5"/>
    <n v="32"/>
    <s v="M-HdCl FF"/>
    <x v="15"/>
    <x v="15"/>
    <x v="1"/>
    <x v="0"/>
    <n v="3"/>
    <n v="5145.4353209999999"/>
    <m/>
  </r>
  <r>
    <n v="239467"/>
    <n v="227"/>
    <x v="5"/>
    <n v="32"/>
    <s v="M-HdCl FF"/>
    <x v="15"/>
    <x v="15"/>
    <x v="1"/>
    <x v="1"/>
    <n v="3"/>
    <n v="66323.530526999995"/>
    <m/>
  </r>
  <r>
    <n v="239468"/>
    <n v="227"/>
    <x v="5"/>
    <n v="32"/>
    <s v="M-HdCl FF"/>
    <x v="15"/>
    <x v="15"/>
    <x v="1"/>
    <x v="2"/>
    <n v="3"/>
    <n v="12758.904286999999"/>
    <m/>
  </r>
  <r>
    <n v="239469"/>
    <n v="227"/>
    <x v="5"/>
    <n v="32"/>
    <s v="M-HdCl FF"/>
    <x v="15"/>
    <x v="15"/>
    <x v="1"/>
    <x v="3"/>
    <n v="3"/>
    <n v="3799.9923709999998"/>
    <m/>
  </r>
  <r>
    <n v="239470"/>
    <n v="227"/>
    <x v="5"/>
    <n v="34"/>
    <s v="M-HdCl FY"/>
    <x v="16"/>
    <x v="16"/>
    <x v="1"/>
    <x v="0"/>
    <n v="3"/>
    <n v="95.199246000000002"/>
    <m/>
  </r>
  <r>
    <n v="239471"/>
    <n v="227"/>
    <x v="5"/>
    <n v="34"/>
    <s v="M-HdCl FY"/>
    <x v="16"/>
    <x v="16"/>
    <x v="1"/>
    <x v="1"/>
    <n v="3"/>
    <n v="201.97868800000001"/>
    <m/>
  </r>
  <r>
    <n v="239472"/>
    <n v="227"/>
    <x v="5"/>
    <n v="34"/>
    <s v="M-HdCl FY"/>
    <x v="16"/>
    <x v="16"/>
    <x v="1"/>
    <x v="2"/>
    <n v="3"/>
    <n v="591.75921300000005"/>
    <m/>
  </r>
  <r>
    <n v="239473"/>
    <n v="227"/>
    <x v="5"/>
    <n v="34"/>
    <s v="M-HdCl FY"/>
    <x v="16"/>
    <x v="16"/>
    <x v="1"/>
    <x v="3"/>
    <n v="3"/>
    <n v="251.97230099999999"/>
    <m/>
  </r>
  <r>
    <n v="239474"/>
    <n v="227"/>
    <x v="5"/>
    <n v="35"/>
    <s v="U-SJDF FF"/>
    <x v="17"/>
    <x v="17"/>
    <x v="0"/>
    <x v="0"/>
    <n v="3"/>
    <n v="59.839163999999997"/>
    <m/>
  </r>
  <r>
    <n v="239475"/>
    <n v="227"/>
    <x v="5"/>
    <n v="35"/>
    <s v="U-SJDF FF"/>
    <x v="17"/>
    <x v="17"/>
    <x v="0"/>
    <x v="1"/>
    <n v="3"/>
    <n v="1186.03161"/>
    <m/>
  </r>
  <r>
    <n v="239476"/>
    <n v="227"/>
    <x v="5"/>
    <n v="35"/>
    <s v="U-SJDF FF"/>
    <x v="17"/>
    <x v="17"/>
    <x v="0"/>
    <x v="2"/>
    <n v="3"/>
    <n v="1488.169085"/>
    <m/>
  </r>
  <r>
    <n v="239477"/>
    <n v="227"/>
    <x v="5"/>
    <n v="35"/>
    <s v="U-SJDF FF"/>
    <x v="17"/>
    <x v="17"/>
    <x v="0"/>
    <x v="3"/>
    <n v="3"/>
    <n v="123.993273"/>
    <m/>
  </r>
  <r>
    <n v="239478"/>
    <n v="227"/>
    <x v="5"/>
    <n v="37"/>
    <s v="U-OR Tule"/>
    <x v="18"/>
    <x v="18"/>
    <x v="0"/>
    <x v="0"/>
    <n v="3"/>
    <n v="369.69122499999997"/>
    <m/>
  </r>
  <r>
    <n v="239479"/>
    <n v="227"/>
    <x v="5"/>
    <n v="37"/>
    <s v="U-OR Tule"/>
    <x v="18"/>
    <x v="18"/>
    <x v="0"/>
    <x v="1"/>
    <n v="3"/>
    <n v="425.15933200000001"/>
    <m/>
  </r>
  <r>
    <n v="239480"/>
    <n v="227"/>
    <x v="5"/>
    <n v="37"/>
    <s v="U-OR Tule"/>
    <x v="18"/>
    <x v="18"/>
    <x v="0"/>
    <x v="2"/>
    <n v="3"/>
    <n v="21.492630999999999"/>
    <m/>
  </r>
  <r>
    <n v="239481"/>
    <n v="227"/>
    <x v="5"/>
    <n v="37"/>
    <s v="U-OR Tule"/>
    <x v="18"/>
    <x v="18"/>
    <x v="0"/>
    <x v="3"/>
    <n v="3"/>
    <n v="2.001315"/>
    <m/>
  </r>
  <r>
    <n v="239482"/>
    <n v="227"/>
    <x v="5"/>
    <n v="38"/>
    <s v="M-OR Tule"/>
    <x v="18"/>
    <x v="18"/>
    <x v="1"/>
    <x v="0"/>
    <n v="3"/>
    <n v="2771.9908799999998"/>
    <m/>
  </r>
  <r>
    <n v="239483"/>
    <n v="227"/>
    <x v="5"/>
    <n v="38"/>
    <s v="M-OR Tule"/>
    <x v="18"/>
    <x v="18"/>
    <x v="1"/>
    <x v="1"/>
    <n v="3"/>
    <n v="24358.905424"/>
    <m/>
  </r>
  <r>
    <n v="239484"/>
    <n v="227"/>
    <x v="5"/>
    <n v="38"/>
    <s v="M-OR Tule"/>
    <x v="18"/>
    <x v="18"/>
    <x v="1"/>
    <x v="2"/>
    <n v="3"/>
    <n v="1534.008965"/>
    <m/>
  </r>
  <r>
    <n v="239485"/>
    <n v="227"/>
    <x v="5"/>
    <n v="38"/>
    <s v="M-OR Tule"/>
    <x v="18"/>
    <x v="18"/>
    <x v="1"/>
    <x v="3"/>
    <n v="3"/>
    <n v="77.000225"/>
    <m/>
  </r>
  <r>
    <n v="239486"/>
    <n v="227"/>
    <x v="5"/>
    <n v="39"/>
    <s v="U-WA Tule"/>
    <x v="19"/>
    <x v="19"/>
    <x v="0"/>
    <x v="0"/>
    <n v="3"/>
    <n v="112.332381"/>
    <m/>
  </r>
  <r>
    <n v="239487"/>
    <n v="227"/>
    <x v="5"/>
    <n v="39"/>
    <s v="U-WA Tule"/>
    <x v="19"/>
    <x v="19"/>
    <x v="0"/>
    <x v="1"/>
    <n v="3"/>
    <n v="292.64100200000001"/>
    <m/>
  </r>
  <r>
    <n v="239488"/>
    <n v="227"/>
    <x v="5"/>
    <n v="39"/>
    <s v="U-WA Tule"/>
    <x v="19"/>
    <x v="19"/>
    <x v="0"/>
    <x v="2"/>
    <n v="3"/>
    <n v="369.34716100000003"/>
    <m/>
  </r>
  <r>
    <n v="239489"/>
    <n v="227"/>
    <x v="5"/>
    <n v="39"/>
    <s v="U-WA Tule"/>
    <x v="19"/>
    <x v="19"/>
    <x v="0"/>
    <x v="3"/>
    <n v="3"/>
    <n v="168.985353"/>
    <m/>
  </r>
  <r>
    <n v="239490"/>
    <n v="227"/>
    <x v="5"/>
    <n v="40"/>
    <s v="M-WA Tule"/>
    <x v="19"/>
    <x v="19"/>
    <x v="1"/>
    <x v="0"/>
    <n v="3"/>
    <n v="1460.3209549999999"/>
    <m/>
  </r>
  <r>
    <n v="239491"/>
    <n v="227"/>
    <x v="5"/>
    <n v="40"/>
    <s v="M-WA Tule"/>
    <x v="19"/>
    <x v="19"/>
    <x v="1"/>
    <x v="1"/>
    <n v="3"/>
    <n v="16751.348216999999"/>
    <m/>
  </r>
  <r>
    <n v="239492"/>
    <n v="227"/>
    <x v="5"/>
    <n v="40"/>
    <s v="M-WA Tule"/>
    <x v="19"/>
    <x v="19"/>
    <x v="1"/>
    <x v="2"/>
    <n v="3"/>
    <n v="27383.325745999999"/>
    <m/>
  </r>
  <r>
    <n v="239493"/>
    <n v="227"/>
    <x v="5"/>
    <n v="40"/>
    <s v="M-WA Tule"/>
    <x v="19"/>
    <x v="19"/>
    <x v="1"/>
    <x v="3"/>
    <n v="3"/>
    <n v="7163.6955550000002"/>
    <m/>
  </r>
  <r>
    <n v="239494"/>
    <n v="227"/>
    <x v="5"/>
    <n v="41"/>
    <s v="U-LCRWild"/>
    <x v="20"/>
    <x v="20"/>
    <x v="0"/>
    <x v="0"/>
    <n v="3"/>
    <n v="1067.675467"/>
    <m/>
  </r>
  <r>
    <n v="239495"/>
    <n v="227"/>
    <x v="5"/>
    <n v="41"/>
    <s v="U-LCRWild"/>
    <x v="20"/>
    <x v="20"/>
    <x v="0"/>
    <x v="1"/>
    <n v="3"/>
    <n v="1726.065384"/>
    <m/>
  </r>
  <r>
    <n v="239496"/>
    <n v="227"/>
    <x v="5"/>
    <n v="41"/>
    <s v="U-LCRWild"/>
    <x v="20"/>
    <x v="20"/>
    <x v="0"/>
    <x v="2"/>
    <n v="3"/>
    <n v="5557.2146419999999"/>
    <m/>
  </r>
  <r>
    <n v="239497"/>
    <n v="227"/>
    <x v="5"/>
    <n v="41"/>
    <s v="U-LCRWild"/>
    <x v="20"/>
    <x v="20"/>
    <x v="0"/>
    <x v="3"/>
    <n v="3"/>
    <n v="4551.9519220000002"/>
    <m/>
  </r>
  <r>
    <n v="239498"/>
    <n v="227"/>
    <x v="5"/>
    <n v="42"/>
    <s v="M-LCRWild"/>
    <x v="20"/>
    <x v="20"/>
    <x v="1"/>
    <x v="1"/>
    <n v="3"/>
    <n v="35.039960000000001"/>
    <m/>
  </r>
  <r>
    <n v="239499"/>
    <n v="227"/>
    <x v="5"/>
    <n v="42"/>
    <s v="M-LCRWild"/>
    <x v="20"/>
    <x v="20"/>
    <x v="1"/>
    <x v="2"/>
    <n v="3"/>
    <n v="112.68635"/>
    <m/>
  </r>
  <r>
    <n v="239500"/>
    <n v="227"/>
    <x v="5"/>
    <n v="42"/>
    <s v="M-LCRWild"/>
    <x v="20"/>
    <x v="20"/>
    <x v="1"/>
    <x v="3"/>
    <n v="3"/>
    <n v="92.945462000000006"/>
    <m/>
  </r>
  <r>
    <n v="239501"/>
    <n v="227"/>
    <x v="5"/>
    <n v="43"/>
    <s v="U-BPHTule"/>
    <x v="21"/>
    <x v="21"/>
    <x v="0"/>
    <x v="0"/>
    <n v="3"/>
    <n v="826.36767799999996"/>
    <m/>
  </r>
  <r>
    <n v="239502"/>
    <n v="227"/>
    <x v="5"/>
    <n v="43"/>
    <s v="U-BPHTule"/>
    <x v="21"/>
    <x v="21"/>
    <x v="0"/>
    <x v="1"/>
    <n v="3"/>
    <n v="3477.6159360000001"/>
    <m/>
  </r>
  <r>
    <n v="239503"/>
    <n v="227"/>
    <x v="5"/>
    <n v="43"/>
    <s v="U-BPHTule"/>
    <x v="21"/>
    <x v="21"/>
    <x v="0"/>
    <x v="2"/>
    <n v="3"/>
    <n v="1033.6844880000001"/>
    <m/>
  </r>
  <r>
    <n v="239504"/>
    <n v="227"/>
    <x v="5"/>
    <n v="43"/>
    <s v="U-BPHTule"/>
    <x v="21"/>
    <x v="21"/>
    <x v="0"/>
    <x v="3"/>
    <n v="3"/>
    <n v="5.004759"/>
    <m/>
  </r>
  <r>
    <n v="239505"/>
    <n v="227"/>
    <x v="5"/>
    <n v="44"/>
    <s v="M-BPHTule"/>
    <x v="21"/>
    <x v="21"/>
    <x v="1"/>
    <x v="0"/>
    <n v="3"/>
    <n v="8245.7876899999992"/>
    <m/>
  </r>
  <r>
    <n v="239506"/>
    <n v="227"/>
    <x v="5"/>
    <n v="44"/>
    <s v="M-BPHTule"/>
    <x v="21"/>
    <x v="21"/>
    <x v="1"/>
    <x v="1"/>
    <n v="3"/>
    <n v="39615.172393000001"/>
    <m/>
  </r>
  <r>
    <n v="239507"/>
    <n v="227"/>
    <x v="5"/>
    <n v="44"/>
    <s v="M-BPHTule"/>
    <x v="21"/>
    <x v="21"/>
    <x v="1"/>
    <x v="2"/>
    <n v="3"/>
    <n v="12573.876822"/>
    <m/>
  </r>
  <r>
    <n v="239508"/>
    <n v="227"/>
    <x v="5"/>
    <n v="44"/>
    <s v="M-BPHTule"/>
    <x v="21"/>
    <x v="21"/>
    <x v="1"/>
    <x v="3"/>
    <n v="3"/>
    <n v="66.017320999999995"/>
    <m/>
  </r>
  <r>
    <n v="239509"/>
    <n v="227"/>
    <x v="5"/>
    <n v="45"/>
    <s v="U-UpCR Su"/>
    <x v="22"/>
    <x v="22"/>
    <x v="0"/>
    <x v="0"/>
    <n v="2"/>
    <n v="34.726013000000002"/>
    <m/>
  </r>
  <r>
    <n v="239510"/>
    <n v="227"/>
    <x v="5"/>
    <n v="45"/>
    <s v="U-UpCR Su"/>
    <x v="22"/>
    <x v="22"/>
    <x v="0"/>
    <x v="0"/>
    <n v="3"/>
    <n v="1586.683912"/>
    <m/>
  </r>
  <r>
    <n v="239511"/>
    <n v="227"/>
    <x v="5"/>
    <n v="45"/>
    <s v="U-UpCR Su"/>
    <x v="22"/>
    <x v="22"/>
    <x v="0"/>
    <x v="1"/>
    <n v="2"/>
    <n v="10074.528949"/>
    <m/>
  </r>
  <r>
    <n v="239512"/>
    <n v="227"/>
    <x v="5"/>
    <n v="45"/>
    <s v="U-UpCR Su"/>
    <x v="22"/>
    <x v="22"/>
    <x v="0"/>
    <x v="1"/>
    <n v="3"/>
    <n v="10092.77651"/>
    <m/>
  </r>
  <r>
    <n v="239514"/>
    <n v="227"/>
    <x v="5"/>
    <n v="45"/>
    <s v="U-UpCR Su"/>
    <x v="22"/>
    <x v="22"/>
    <x v="0"/>
    <x v="2"/>
    <n v="3"/>
    <n v="1998.265562"/>
    <m/>
  </r>
  <r>
    <n v="239513"/>
    <n v="227"/>
    <x v="5"/>
    <n v="45"/>
    <s v="U-UpCR Su"/>
    <x v="22"/>
    <x v="22"/>
    <x v="0"/>
    <x v="2"/>
    <n v="2"/>
    <n v="2059.971716"/>
    <m/>
  </r>
  <r>
    <n v="239515"/>
    <n v="227"/>
    <x v="5"/>
    <n v="46"/>
    <s v="M-UpCR Su"/>
    <x v="22"/>
    <x v="22"/>
    <x v="1"/>
    <x v="0"/>
    <n v="2"/>
    <n v="6.9452030000000002"/>
    <m/>
  </r>
  <r>
    <n v="239516"/>
    <n v="227"/>
    <x v="5"/>
    <n v="46"/>
    <s v="M-UpCR Su"/>
    <x v="22"/>
    <x v="22"/>
    <x v="1"/>
    <x v="0"/>
    <n v="3"/>
    <n v="317.33678200000003"/>
    <m/>
  </r>
  <r>
    <n v="239517"/>
    <n v="227"/>
    <x v="5"/>
    <n v="46"/>
    <s v="M-UpCR Su"/>
    <x v="22"/>
    <x v="22"/>
    <x v="1"/>
    <x v="1"/>
    <n v="2"/>
    <n v="14179.146175"/>
    <m/>
  </r>
  <r>
    <n v="239518"/>
    <n v="227"/>
    <x v="5"/>
    <n v="46"/>
    <s v="M-UpCR Su"/>
    <x v="22"/>
    <x v="22"/>
    <x v="1"/>
    <x v="1"/>
    <n v="3"/>
    <n v="14189.478986"/>
    <m/>
  </r>
  <r>
    <n v="239520"/>
    <n v="227"/>
    <x v="5"/>
    <n v="46"/>
    <s v="M-UpCR Su"/>
    <x v="22"/>
    <x v="22"/>
    <x v="1"/>
    <x v="2"/>
    <n v="3"/>
    <n v="2810.7242200000001"/>
    <m/>
  </r>
  <r>
    <n v="239519"/>
    <n v="227"/>
    <x v="5"/>
    <n v="46"/>
    <s v="M-UpCR Su"/>
    <x v="22"/>
    <x v="22"/>
    <x v="1"/>
    <x v="2"/>
    <n v="2"/>
    <n v="2897.5189810000002"/>
    <m/>
  </r>
  <r>
    <n v="239521"/>
    <n v="227"/>
    <x v="5"/>
    <n v="47"/>
    <s v="U-UpCR Br"/>
    <x v="23"/>
    <x v="23"/>
    <x v="0"/>
    <x v="0"/>
    <n v="3"/>
    <n v="35043.899053000001"/>
    <m/>
  </r>
  <r>
    <n v="239522"/>
    <n v="227"/>
    <x v="5"/>
    <n v="47"/>
    <s v="U-UpCR Br"/>
    <x v="23"/>
    <x v="23"/>
    <x v="0"/>
    <x v="1"/>
    <n v="3"/>
    <n v="111463.11439"/>
    <m/>
  </r>
  <r>
    <n v="239523"/>
    <n v="227"/>
    <x v="5"/>
    <n v="47"/>
    <s v="U-UpCR Br"/>
    <x v="23"/>
    <x v="23"/>
    <x v="0"/>
    <x v="2"/>
    <n v="3"/>
    <n v="71037.784876000005"/>
    <m/>
  </r>
  <r>
    <n v="239524"/>
    <n v="227"/>
    <x v="5"/>
    <n v="47"/>
    <s v="U-UpCR Br"/>
    <x v="23"/>
    <x v="23"/>
    <x v="0"/>
    <x v="3"/>
    <n v="3"/>
    <n v="44445.550088999997"/>
    <m/>
  </r>
  <r>
    <n v="239525"/>
    <n v="227"/>
    <x v="5"/>
    <n v="48"/>
    <s v="M-UpCR Br"/>
    <x v="23"/>
    <x v="23"/>
    <x v="1"/>
    <x v="0"/>
    <n v="3"/>
    <n v="13008.233308999999"/>
    <m/>
  </r>
  <r>
    <n v="239526"/>
    <n v="227"/>
    <x v="5"/>
    <n v="48"/>
    <s v="M-UpCR Br"/>
    <x v="23"/>
    <x v="23"/>
    <x v="1"/>
    <x v="1"/>
    <n v="3"/>
    <n v="74311.484085999997"/>
    <m/>
  </r>
  <r>
    <n v="239527"/>
    <n v="227"/>
    <x v="5"/>
    <n v="48"/>
    <s v="M-UpCR Br"/>
    <x v="23"/>
    <x v="23"/>
    <x v="1"/>
    <x v="2"/>
    <n v="3"/>
    <n v="38252.130771999997"/>
    <m/>
  </r>
  <r>
    <n v="239528"/>
    <n v="227"/>
    <x v="5"/>
    <n v="48"/>
    <s v="M-UpCR Br"/>
    <x v="23"/>
    <x v="23"/>
    <x v="1"/>
    <x v="3"/>
    <n v="3"/>
    <n v="19047.844811999999"/>
    <m/>
  </r>
  <r>
    <n v="239529"/>
    <n v="227"/>
    <x v="5"/>
    <n v="49"/>
    <s v="U-Cowl Sp"/>
    <x v="24"/>
    <x v="24"/>
    <x v="0"/>
    <x v="1"/>
    <n v="1"/>
    <n v="1983.9765440000001"/>
    <m/>
  </r>
  <r>
    <n v="239530"/>
    <n v="227"/>
    <x v="5"/>
    <n v="49"/>
    <s v="U-Cowl Sp"/>
    <x v="24"/>
    <x v="24"/>
    <x v="0"/>
    <x v="2"/>
    <n v="1"/>
    <n v="168.417272"/>
    <m/>
  </r>
  <r>
    <n v="239531"/>
    <n v="227"/>
    <x v="5"/>
    <n v="49"/>
    <s v="U-Cowl Sp"/>
    <x v="24"/>
    <x v="24"/>
    <x v="0"/>
    <x v="2"/>
    <n v="4"/>
    <n v="8157.3800510000001"/>
    <m/>
  </r>
  <r>
    <n v="239532"/>
    <n v="227"/>
    <x v="5"/>
    <n v="49"/>
    <s v="U-Cowl Sp"/>
    <x v="24"/>
    <x v="24"/>
    <x v="0"/>
    <x v="3"/>
    <n v="4"/>
    <n v="98.511009999999999"/>
    <m/>
  </r>
  <r>
    <n v="239533"/>
    <n v="227"/>
    <x v="5"/>
    <n v="50"/>
    <s v="M-Cowl Sp"/>
    <x v="24"/>
    <x v="24"/>
    <x v="1"/>
    <x v="1"/>
    <n v="1"/>
    <n v="12186.879052"/>
    <m/>
  </r>
  <r>
    <n v="239534"/>
    <n v="227"/>
    <x v="5"/>
    <n v="50"/>
    <s v="M-Cowl Sp"/>
    <x v="24"/>
    <x v="24"/>
    <x v="1"/>
    <x v="1"/>
    <n v="4"/>
    <n v="12188.115759"/>
    <m/>
  </r>
  <r>
    <n v="239535"/>
    <n v="227"/>
    <x v="5"/>
    <n v="50"/>
    <s v="M-Cowl Sp"/>
    <x v="24"/>
    <x v="24"/>
    <x v="1"/>
    <x v="2"/>
    <n v="1"/>
    <n v="1033.4696260000001"/>
    <m/>
  </r>
  <r>
    <n v="239536"/>
    <n v="227"/>
    <x v="5"/>
    <n v="50"/>
    <s v="M-Cowl Sp"/>
    <x v="24"/>
    <x v="24"/>
    <x v="1"/>
    <x v="2"/>
    <n v="4"/>
    <n v="49706.509671"/>
    <m/>
  </r>
  <r>
    <n v="239538"/>
    <n v="227"/>
    <x v="5"/>
    <n v="50"/>
    <s v="M-Cowl Sp"/>
    <x v="24"/>
    <x v="24"/>
    <x v="1"/>
    <x v="3"/>
    <n v="3"/>
    <n v="2.5779E-2"/>
    <m/>
  </r>
  <r>
    <n v="239537"/>
    <n v="227"/>
    <x v="5"/>
    <n v="50"/>
    <s v="M-Cowl Sp"/>
    <x v="24"/>
    <x v="24"/>
    <x v="1"/>
    <x v="3"/>
    <n v="1"/>
    <n v="0.911304"/>
    <m/>
  </r>
  <r>
    <n v="239539"/>
    <n v="227"/>
    <x v="5"/>
    <n v="50"/>
    <s v="M-Cowl Sp"/>
    <x v="24"/>
    <x v="24"/>
    <x v="1"/>
    <x v="3"/>
    <n v="4"/>
    <n v="601.54559099999994"/>
    <m/>
  </r>
  <r>
    <n v="239540"/>
    <n v="227"/>
    <x v="5"/>
    <n v="51"/>
    <s v="U-Will Sp"/>
    <x v="25"/>
    <x v="25"/>
    <x v="0"/>
    <x v="1"/>
    <n v="1"/>
    <n v="34.998089"/>
    <m/>
  </r>
  <r>
    <n v="239541"/>
    <n v="227"/>
    <x v="5"/>
    <n v="51"/>
    <s v="U-Will Sp"/>
    <x v="25"/>
    <x v="25"/>
    <x v="0"/>
    <x v="1"/>
    <n v="4"/>
    <n v="42.115546999999999"/>
    <m/>
  </r>
  <r>
    <n v="239542"/>
    <n v="227"/>
    <x v="5"/>
    <n v="51"/>
    <s v="U-Will Sp"/>
    <x v="25"/>
    <x v="25"/>
    <x v="0"/>
    <x v="2"/>
    <n v="1"/>
    <n v="2371.6913340000001"/>
    <m/>
  </r>
  <r>
    <n v="239543"/>
    <n v="227"/>
    <x v="5"/>
    <n v="51"/>
    <s v="U-Will Sp"/>
    <x v="25"/>
    <x v="25"/>
    <x v="0"/>
    <x v="2"/>
    <n v="4"/>
    <n v="2653.9309960000001"/>
    <m/>
  </r>
  <r>
    <n v="239545"/>
    <n v="227"/>
    <x v="5"/>
    <n v="51"/>
    <s v="U-Will Sp"/>
    <x v="25"/>
    <x v="25"/>
    <x v="0"/>
    <x v="3"/>
    <n v="3"/>
    <n v="21.230103"/>
    <m/>
  </r>
  <r>
    <n v="239544"/>
    <n v="227"/>
    <x v="5"/>
    <n v="51"/>
    <s v="U-Will Sp"/>
    <x v="25"/>
    <x v="25"/>
    <x v="0"/>
    <x v="3"/>
    <n v="1"/>
    <n v="1081.239063"/>
    <m/>
  </r>
  <r>
    <n v="239546"/>
    <n v="227"/>
    <x v="5"/>
    <n v="51"/>
    <s v="U-Will Sp"/>
    <x v="25"/>
    <x v="25"/>
    <x v="0"/>
    <x v="3"/>
    <n v="4"/>
    <n v="2120.6810890000002"/>
    <m/>
  </r>
  <r>
    <n v="239548"/>
    <n v="227"/>
    <x v="5"/>
    <n v="52"/>
    <s v="M-Will Sp"/>
    <x v="25"/>
    <x v="25"/>
    <x v="1"/>
    <x v="1"/>
    <n v="4"/>
    <n v="379.14694800000001"/>
    <m/>
  </r>
  <r>
    <n v="239547"/>
    <n v="227"/>
    <x v="5"/>
    <n v="52"/>
    <s v="M-Will Sp"/>
    <x v="25"/>
    <x v="25"/>
    <x v="1"/>
    <x v="1"/>
    <n v="1"/>
    <n v="661.99865299999999"/>
    <m/>
  </r>
  <r>
    <n v="239549"/>
    <n v="227"/>
    <x v="5"/>
    <n v="52"/>
    <s v="M-Will Sp"/>
    <x v="25"/>
    <x v="25"/>
    <x v="1"/>
    <x v="2"/>
    <n v="1"/>
    <n v="45053.006432000002"/>
    <m/>
  </r>
  <r>
    <n v="239550"/>
    <n v="227"/>
    <x v="5"/>
    <n v="52"/>
    <s v="M-Will Sp"/>
    <x v="25"/>
    <x v="25"/>
    <x v="1"/>
    <x v="2"/>
    <n v="4"/>
    <n v="50133.351340000001"/>
    <m/>
  </r>
  <r>
    <n v="239552"/>
    <n v="227"/>
    <x v="5"/>
    <n v="52"/>
    <s v="M-Will Sp"/>
    <x v="25"/>
    <x v="25"/>
    <x v="1"/>
    <x v="3"/>
    <n v="3"/>
    <n v="388.609441"/>
    <m/>
  </r>
  <r>
    <n v="239551"/>
    <n v="227"/>
    <x v="5"/>
    <n v="52"/>
    <s v="M-Will Sp"/>
    <x v="25"/>
    <x v="25"/>
    <x v="1"/>
    <x v="3"/>
    <n v="1"/>
    <n v="20541.144777000001"/>
    <m/>
  </r>
  <r>
    <n v="239553"/>
    <n v="227"/>
    <x v="5"/>
    <n v="52"/>
    <s v="M-Will Sp"/>
    <x v="25"/>
    <x v="25"/>
    <x v="1"/>
    <x v="3"/>
    <n v="4"/>
    <n v="40257.637354999999"/>
    <m/>
  </r>
  <r>
    <n v="239554"/>
    <n v="227"/>
    <x v="5"/>
    <n v="53"/>
    <s v="U-Snake F"/>
    <x v="26"/>
    <x v="26"/>
    <x v="0"/>
    <x v="0"/>
    <n v="3"/>
    <n v="155.27799200000001"/>
    <m/>
  </r>
  <r>
    <n v="239555"/>
    <n v="227"/>
    <x v="5"/>
    <n v="53"/>
    <s v="U-Snake F"/>
    <x v="26"/>
    <x v="26"/>
    <x v="0"/>
    <x v="1"/>
    <n v="3"/>
    <n v="299.28724799999998"/>
    <m/>
  </r>
  <r>
    <n v="239556"/>
    <n v="227"/>
    <x v="5"/>
    <n v="53"/>
    <s v="U-Snake F"/>
    <x v="26"/>
    <x v="26"/>
    <x v="0"/>
    <x v="2"/>
    <n v="3"/>
    <n v="460.76708400000001"/>
    <m/>
  </r>
  <r>
    <n v="239557"/>
    <n v="227"/>
    <x v="5"/>
    <n v="53"/>
    <s v="U-Snake F"/>
    <x v="26"/>
    <x v="26"/>
    <x v="0"/>
    <x v="3"/>
    <n v="3"/>
    <n v="114.99455500000001"/>
    <m/>
  </r>
  <r>
    <n v="239558"/>
    <n v="227"/>
    <x v="5"/>
    <n v="54"/>
    <s v="M-Snake F"/>
    <x v="26"/>
    <x v="26"/>
    <x v="1"/>
    <x v="0"/>
    <n v="3"/>
    <n v="201.682909"/>
    <m/>
  </r>
  <r>
    <n v="239559"/>
    <n v="227"/>
    <x v="5"/>
    <n v="54"/>
    <s v="M-Snake F"/>
    <x v="26"/>
    <x v="26"/>
    <x v="1"/>
    <x v="1"/>
    <n v="3"/>
    <n v="387.94318700000002"/>
    <m/>
  </r>
  <r>
    <n v="239560"/>
    <n v="227"/>
    <x v="5"/>
    <n v="54"/>
    <s v="M-Snake F"/>
    <x v="26"/>
    <x v="26"/>
    <x v="1"/>
    <x v="2"/>
    <n v="3"/>
    <n v="586.430834"/>
    <m/>
  </r>
  <r>
    <n v="239561"/>
    <n v="227"/>
    <x v="5"/>
    <n v="54"/>
    <s v="M-Snake F"/>
    <x v="26"/>
    <x v="26"/>
    <x v="1"/>
    <x v="3"/>
    <n v="3"/>
    <n v="157.85547199999999"/>
    <m/>
  </r>
  <r>
    <n v="239562"/>
    <n v="227"/>
    <x v="5"/>
    <n v="55"/>
    <s v="U-OR No F"/>
    <x v="27"/>
    <x v="27"/>
    <x v="0"/>
    <x v="0"/>
    <n v="3"/>
    <n v="18206.019063"/>
    <m/>
  </r>
  <r>
    <n v="239563"/>
    <n v="227"/>
    <x v="5"/>
    <n v="55"/>
    <s v="U-OR No F"/>
    <x v="27"/>
    <x v="27"/>
    <x v="0"/>
    <x v="1"/>
    <n v="3"/>
    <n v="23349.570638000001"/>
    <m/>
  </r>
  <r>
    <n v="239564"/>
    <n v="227"/>
    <x v="5"/>
    <n v="55"/>
    <s v="U-OR No F"/>
    <x v="27"/>
    <x v="27"/>
    <x v="0"/>
    <x v="2"/>
    <n v="3"/>
    <n v="42218.936287999997"/>
    <m/>
  </r>
  <r>
    <n v="239565"/>
    <n v="227"/>
    <x v="5"/>
    <n v="55"/>
    <s v="U-OR No F"/>
    <x v="27"/>
    <x v="27"/>
    <x v="0"/>
    <x v="3"/>
    <n v="3"/>
    <n v="45332.206887"/>
    <m/>
  </r>
  <r>
    <n v="239566"/>
    <n v="227"/>
    <x v="5"/>
    <n v="56"/>
    <s v="M-OR No F"/>
    <x v="27"/>
    <x v="27"/>
    <x v="1"/>
    <x v="1"/>
    <n v="3"/>
    <n v="788.78907700000002"/>
    <m/>
  </r>
  <r>
    <n v="239567"/>
    <n v="227"/>
    <x v="5"/>
    <n v="56"/>
    <s v="M-OR No F"/>
    <x v="27"/>
    <x v="27"/>
    <x v="1"/>
    <x v="2"/>
    <n v="3"/>
    <n v="1425.481593"/>
    <m/>
  </r>
  <r>
    <n v="239568"/>
    <n v="227"/>
    <x v="5"/>
    <n v="56"/>
    <s v="M-OR No F"/>
    <x v="27"/>
    <x v="27"/>
    <x v="1"/>
    <x v="3"/>
    <n v="3"/>
    <n v="1531.5001649999999"/>
    <m/>
  </r>
  <r>
    <n v="239569"/>
    <n v="227"/>
    <x v="5"/>
    <n v="57"/>
    <s v="U-WCVI Tl"/>
    <x v="28"/>
    <x v="28"/>
    <x v="0"/>
    <x v="0"/>
    <n v="3"/>
    <n v="8588.7412860000004"/>
    <m/>
  </r>
  <r>
    <n v="239570"/>
    <n v="227"/>
    <x v="5"/>
    <n v="57"/>
    <s v="U-WCVI Tl"/>
    <x v="28"/>
    <x v="28"/>
    <x v="0"/>
    <x v="1"/>
    <n v="3"/>
    <n v="14380.020973000001"/>
    <m/>
  </r>
  <r>
    <n v="239571"/>
    <n v="227"/>
    <x v="5"/>
    <n v="57"/>
    <s v="U-WCVI Tl"/>
    <x v="28"/>
    <x v="28"/>
    <x v="0"/>
    <x v="2"/>
    <n v="3"/>
    <n v="37401.969331"/>
    <m/>
  </r>
  <r>
    <n v="239572"/>
    <n v="227"/>
    <x v="5"/>
    <n v="57"/>
    <s v="U-WCVI Tl"/>
    <x v="28"/>
    <x v="28"/>
    <x v="0"/>
    <x v="3"/>
    <n v="3"/>
    <n v="28727.074421000001"/>
    <m/>
  </r>
  <r>
    <n v="239573"/>
    <n v="227"/>
    <x v="5"/>
    <n v="58"/>
    <s v="M-WCVI Tl"/>
    <x v="28"/>
    <x v="28"/>
    <x v="1"/>
    <x v="0"/>
    <n v="3"/>
    <n v="172.65023500000001"/>
    <m/>
  </r>
  <r>
    <n v="239574"/>
    <n v="227"/>
    <x v="5"/>
    <n v="58"/>
    <s v="M-WCVI Tl"/>
    <x v="28"/>
    <x v="28"/>
    <x v="1"/>
    <x v="1"/>
    <n v="3"/>
    <n v="287.33104700000001"/>
    <m/>
  </r>
  <r>
    <n v="239575"/>
    <n v="227"/>
    <x v="5"/>
    <n v="58"/>
    <s v="M-WCVI Tl"/>
    <x v="28"/>
    <x v="28"/>
    <x v="1"/>
    <x v="2"/>
    <n v="3"/>
    <n v="767.00793599999997"/>
    <m/>
  </r>
  <r>
    <n v="239576"/>
    <n v="227"/>
    <x v="5"/>
    <n v="58"/>
    <s v="M-WCVI Tl"/>
    <x v="28"/>
    <x v="28"/>
    <x v="1"/>
    <x v="3"/>
    <n v="3"/>
    <n v="573.28043700000001"/>
    <m/>
  </r>
  <r>
    <n v="239577"/>
    <n v="227"/>
    <x v="5"/>
    <n v="59"/>
    <s v="U-FrasRLt"/>
    <x v="29"/>
    <x v="29"/>
    <x v="0"/>
    <x v="0"/>
    <n v="3"/>
    <n v="15185.66491"/>
    <m/>
  </r>
  <r>
    <n v="239578"/>
    <n v="227"/>
    <x v="5"/>
    <n v="59"/>
    <s v="U-FrasRLt"/>
    <x v="29"/>
    <x v="29"/>
    <x v="0"/>
    <x v="1"/>
    <n v="3"/>
    <n v="24843.742179000001"/>
    <m/>
  </r>
  <r>
    <n v="239579"/>
    <n v="227"/>
    <x v="5"/>
    <n v="59"/>
    <s v="U-FrasRLt"/>
    <x v="29"/>
    <x v="29"/>
    <x v="0"/>
    <x v="2"/>
    <n v="3"/>
    <n v="34735.154652999998"/>
    <m/>
  </r>
  <r>
    <n v="239580"/>
    <n v="227"/>
    <x v="5"/>
    <n v="59"/>
    <s v="U-FrasRLt"/>
    <x v="29"/>
    <x v="29"/>
    <x v="0"/>
    <x v="3"/>
    <n v="3"/>
    <n v="7739.2941460000002"/>
    <m/>
  </r>
  <r>
    <n v="239581"/>
    <n v="227"/>
    <x v="5"/>
    <n v="60"/>
    <s v="M-FrasRLt"/>
    <x v="29"/>
    <x v="29"/>
    <x v="1"/>
    <x v="0"/>
    <n v="3"/>
    <n v="322.53691099999998"/>
    <m/>
  </r>
  <r>
    <n v="239582"/>
    <n v="227"/>
    <x v="5"/>
    <n v="60"/>
    <s v="M-FrasRLt"/>
    <x v="29"/>
    <x v="29"/>
    <x v="1"/>
    <x v="1"/>
    <n v="3"/>
    <n v="528.71459100000004"/>
    <m/>
  </r>
  <r>
    <n v="239583"/>
    <n v="227"/>
    <x v="5"/>
    <n v="60"/>
    <s v="M-FrasRLt"/>
    <x v="29"/>
    <x v="29"/>
    <x v="1"/>
    <x v="2"/>
    <n v="3"/>
    <n v="1534.6039330000001"/>
    <m/>
  </r>
  <r>
    <n v="239584"/>
    <n v="227"/>
    <x v="5"/>
    <n v="60"/>
    <s v="M-FrasRLt"/>
    <x v="29"/>
    <x v="29"/>
    <x v="1"/>
    <x v="3"/>
    <n v="3"/>
    <n v="270.11654099999998"/>
    <m/>
  </r>
  <r>
    <n v="239585"/>
    <n v="227"/>
    <x v="5"/>
    <n v="61"/>
    <s v="U-FrasREr"/>
    <x v="30"/>
    <x v="30"/>
    <x v="0"/>
    <x v="0"/>
    <n v="3"/>
    <n v="8543.8681209999995"/>
    <m/>
  </r>
  <r>
    <n v="239586"/>
    <n v="227"/>
    <x v="5"/>
    <n v="61"/>
    <s v="U-FrasREr"/>
    <x v="30"/>
    <x v="30"/>
    <x v="0"/>
    <x v="1"/>
    <n v="3"/>
    <n v="24078.845711000002"/>
    <m/>
  </r>
  <r>
    <n v="239587"/>
    <n v="227"/>
    <x v="5"/>
    <n v="61"/>
    <s v="U-FrasREr"/>
    <x v="30"/>
    <x v="30"/>
    <x v="0"/>
    <x v="2"/>
    <n v="3"/>
    <n v="97261.406241999997"/>
    <m/>
  </r>
  <r>
    <n v="239588"/>
    <n v="227"/>
    <x v="5"/>
    <n v="61"/>
    <s v="U-FrasREr"/>
    <x v="30"/>
    <x v="30"/>
    <x v="0"/>
    <x v="3"/>
    <n v="3"/>
    <n v="40592.798833000001"/>
    <m/>
  </r>
  <r>
    <n v="239589"/>
    <n v="227"/>
    <x v="5"/>
    <n v="62"/>
    <s v="M-FrasREr"/>
    <x v="30"/>
    <x v="30"/>
    <x v="1"/>
    <x v="0"/>
    <n v="3"/>
    <n v="174.237471"/>
    <m/>
  </r>
  <r>
    <n v="239590"/>
    <n v="227"/>
    <x v="5"/>
    <n v="62"/>
    <s v="M-FrasREr"/>
    <x v="30"/>
    <x v="30"/>
    <x v="1"/>
    <x v="1"/>
    <n v="3"/>
    <n v="491.40504700000002"/>
    <m/>
  </r>
  <r>
    <n v="239591"/>
    <n v="227"/>
    <x v="5"/>
    <n v="62"/>
    <s v="M-FrasREr"/>
    <x v="30"/>
    <x v="30"/>
    <x v="1"/>
    <x v="2"/>
    <n v="3"/>
    <n v="1979.8092919999999"/>
    <m/>
  </r>
  <r>
    <n v="239592"/>
    <n v="227"/>
    <x v="5"/>
    <n v="62"/>
    <s v="M-FrasREr"/>
    <x v="30"/>
    <x v="30"/>
    <x v="1"/>
    <x v="3"/>
    <n v="3"/>
    <n v="886.222309"/>
    <m/>
  </r>
  <r>
    <n v="239593"/>
    <n v="227"/>
    <x v="5"/>
    <n v="63"/>
    <s v="U-LwGeo S"/>
    <x v="31"/>
    <x v="31"/>
    <x v="0"/>
    <x v="0"/>
    <n v="3"/>
    <n v="3164.897469"/>
    <m/>
  </r>
  <r>
    <n v="239594"/>
    <n v="227"/>
    <x v="5"/>
    <n v="63"/>
    <s v="U-LwGeo S"/>
    <x v="31"/>
    <x v="31"/>
    <x v="0"/>
    <x v="1"/>
    <n v="3"/>
    <n v="5996.5221600000004"/>
    <m/>
  </r>
  <r>
    <n v="239595"/>
    <n v="227"/>
    <x v="5"/>
    <n v="63"/>
    <s v="U-LwGeo S"/>
    <x v="31"/>
    <x v="31"/>
    <x v="0"/>
    <x v="2"/>
    <n v="3"/>
    <n v="7197.3862509999999"/>
    <m/>
  </r>
  <r>
    <n v="239596"/>
    <n v="227"/>
    <x v="5"/>
    <n v="63"/>
    <s v="U-LwGeo S"/>
    <x v="31"/>
    <x v="31"/>
    <x v="0"/>
    <x v="3"/>
    <n v="3"/>
    <n v="390.02397300000001"/>
    <m/>
  </r>
  <r>
    <n v="239597"/>
    <n v="227"/>
    <x v="5"/>
    <n v="64"/>
    <s v="M-LwGeo S"/>
    <x v="31"/>
    <x v="31"/>
    <x v="1"/>
    <x v="0"/>
    <n v="3"/>
    <n v="268.94407000000001"/>
    <m/>
  </r>
  <r>
    <n v="239598"/>
    <n v="227"/>
    <x v="5"/>
    <n v="64"/>
    <s v="M-LwGeo S"/>
    <x v="31"/>
    <x v="31"/>
    <x v="1"/>
    <x v="1"/>
    <n v="3"/>
    <n v="509.49208099999998"/>
    <m/>
  </r>
  <r>
    <n v="239599"/>
    <n v="227"/>
    <x v="5"/>
    <n v="64"/>
    <s v="M-LwGeo S"/>
    <x v="31"/>
    <x v="31"/>
    <x v="1"/>
    <x v="2"/>
    <n v="3"/>
    <n v="613.97949600000004"/>
    <m/>
  </r>
  <r>
    <n v="239600"/>
    <n v="227"/>
    <x v="5"/>
    <n v="64"/>
    <s v="M-LwGeo S"/>
    <x v="31"/>
    <x v="31"/>
    <x v="1"/>
    <x v="3"/>
    <n v="3"/>
    <n v="34.004021000000002"/>
    <m/>
  </r>
  <r>
    <n v="239601"/>
    <n v="227"/>
    <x v="5"/>
    <n v="65"/>
    <s v="U-WhtSpYr"/>
    <x v="32"/>
    <x v="32"/>
    <x v="0"/>
    <x v="0"/>
    <n v="3"/>
    <n v="137.66001"/>
    <m/>
  </r>
  <r>
    <n v="239602"/>
    <n v="227"/>
    <x v="5"/>
    <n v="65"/>
    <s v="U-WhtSpYr"/>
    <x v="32"/>
    <x v="32"/>
    <x v="0"/>
    <x v="1"/>
    <n v="3"/>
    <n v="26.009157999999999"/>
    <m/>
  </r>
  <r>
    <n v="239603"/>
    <n v="227"/>
    <x v="5"/>
    <n v="65"/>
    <s v="U-WhtSpYr"/>
    <x v="32"/>
    <x v="32"/>
    <x v="0"/>
    <x v="2"/>
    <n v="3"/>
    <n v="476.300096"/>
    <m/>
  </r>
  <r>
    <n v="239604"/>
    <n v="227"/>
    <x v="5"/>
    <n v="65"/>
    <s v="U-WhtSpYr"/>
    <x v="32"/>
    <x v="32"/>
    <x v="0"/>
    <x v="3"/>
    <n v="3"/>
    <n v="13.060017999999999"/>
    <m/>
  </r>
  <r>
    <n v="239605"/>
    <n v="227"/>
    <x v="5"/>
    <n v="67"/>
    <s v="U-LColNat"/>
    <x v="33"/>
    <x v="33"/>
    <x v="0"/>
    <x v="0"/>
    <n v="3"/>
    <n v="397.090732"/>
    <m/>
  </r>
  <r>
    <n v="239606"/>
    <n v="227"/>
    <x v="5"/>
    <n v="67"/>
    <s v="U-LColNat"/>
    <x v="33"/>
    <x v="33"/>
    <x v="0"/>
    <x v="1"/>
    <n v="3"/>
    <n v="3391.4634890000002"/>
    <m/>
  </r>
  <r>
    <n v="239607"/>
    <n v="227"/>
    <x v="5"/>
    <n v="67"/>
    <s v="U-LColNat"/>
    <x v="33"/>
    <x v="33"/>
    <x v="0"/>
    <x v="2"/>
    <n v="3"/>
    <n v="2376.1985890000001"/>
    <m/>
  </r>
  <r>
    <n v="239608"/>
    <n v="227"/>
    <x v="5"/>
    <n v="67"/>
    <s v="U-LColNat"/>
    <x v="33"/>
    <x v="33"/>
    <x v="0"/>
    <x v="3"/>
    <n v="3"/>
    <n v="601.02423599999997"/>
    <m/>
  </r>
  <r>
    <n v="239609"/>
    <n v="227"/>
    <x v="5"/>
    <n v="69"/>
    <s v="U-CentVal"/>
    <x v="34"/>
    <x v="34"/>
    <x v="0"/>
    <x v="0"/>
    <n v="3"/>
    <n v="15240.789204000001"/>
    <m/>
  </r>
  <r>
    <n v="239610"/>
    <n v="227"/>
    <x v="5"/>
    <n v="69"/>
    <s v="U-CentVal"/>
    <x v="34"/>
    <x v="34"/>
    <x v="0"/>
    <x v="1"/>
    <n v="3"/>
    <n v="177829.95808800001"/>
    <m/>
  </r>
  <r>
    <n v="239611"/>
    <n v="227"/>
    <x v="5"/>
    <n v="69"/>
    <s v="U-CentVal"/>
    <x v="34"/>
    <x v="34"/>
    <x v="0"/>
    <x v="2"/>
    <n v="3"/>
    <n v="116244.10352800001"/>
    <m/>
  </r>
  <r>
    <n v="239612"/>
    <n v="227"/>
    <x v="5"/>
    <n v="69"/>
    <s v="U-CentVal"/>
    <x v="34"/>
    <x v="34"/>
    <x v="0"/>
    <x v="3"/>
    <n v="3"/>
    <n v="1544.00369"/>
    <m/>
  </r>
  <r>
    <n v="239613"/>
    <n v="227"/>
    <x v="5"/>
    <n v="70"/>
    <s v="M-CentVal"/>
    <x v="34"/>
    <x v="34"/>
    <x v="1"/>
    <x v="0"/>
    <n v="3"/>
    <n v="910.19401400000004"/>
    <m/>
  </r>
  <r>
    <n v="239614"/>
    <n v="227"/>
    <x v="5"/>
    <n v="70"/>
    <s v="M-CentVal"/>
    <x v="34"/>
    <x v="34"/>
    <x v="1"/>
    <x v="1"/>
    <n v="3"/>
    <n v="10619.849101"/>
    <m/>
  </r>
  <r>
    <n v="239615"/>
    <n v="227"/>
    <x v="5"/>
    <n v="70"/>
    <s v="M-CentVal"/>
    <x v="34"/>
    <x v="34"/>
    <x v="1"/>
    <x v="2"/>
    <n v="3"/>
    <n v="56554.120638"/>
    <m/>
  </r>
  <r>
    <n v="239616"/>
    <n v="227"/>
    <x v="5"/>
    <n v="70"/>
    <s v="M-CentVal"/>
    <x v="34"/>
    <x v="34"/>
    <x v="1"/>
    <x v="3"/>
    <n v="3"/>
    <n v="738.99400200000002"/>
    <m/>
  </r>
  <r>
    <n v="239617"/>
    <n v="227"/>
    <x v="5"/>
    <n v="71"/>
    <s v="U-WA NCst"/>
    <x v="35"/>
    <x v="35"/>
    <x v="0"/>
    <x v="0"/>
    <n v="3"/>
    <n v="131.42366799999999"/>
    <m/>
  </r>
  <r>
    <n v="239618"/>
    <n v="227"/>
    <x v="5"/>
    <n v="71"/>
    <s v="U-WA NCst"/>
    <x v="35"/>
    <x v="35"/>
    <x v="0"/>
    <x v="1"/>
    <n v="3"/>
    <n v="4459.8099650000004"/>
    <m/>
  </r>
  <r>
    <n v="239619"/>
    <n v="227"/>
    <x v="5"/>
    <n v="71"/>
    <s v="U-WA NCst"/>
    <x v="35"/>
    <x v="35"/>
    <x v="0"/>
    <x v="2"/>
    <n v="3"/>
    <n v="9496.6953350000003"/>
    <m/>
  </r>
  <r>
    <n v="239620"/>
    <n v="227"/>
    <x v="5"/>
    <n v="71"/>
    <s v="U-WA NCst"/>
    <x v="35"/>
    <x v="35"/>
    <x v="0"/>
    <x v="3"/>
    <n v="3"/>
    <n v="7875.4397040000003"/>
    <m/>
  </r>
  <r>
    <n v="239621"/>
    <n v="227"/>
    <x v="5"/>
    <n v="72"/>
    <s v="M-WA NCst"/>
    <x v="35"/>
    <x v="35"/>
    <x v="1"/>
    <x v="0"/>
    <n v="3"/>
    <n v="43.85266"/>
    <m/>
  </r>
  <r>
    <n v="239622"/>
    <n v="227"/>
    <x v="5"/>
    <n v="72"/>
    <s v="M-WA NCst"/>
    <x v="35"/>
    <x v="35"/>
    <x v="1"/>
    <x v="1"/>
    <n v="3"/>
    <n v="1893.1023849999999"/>
    <m/>
  </r>
  <r>
    <n v="239623"/>
    <n v="227"/>
    <x v="5"/>
    <n v="72"/>
    <s v="M-WA NCst"/>
    <x v="35"/>
    <x v="35"/>
    <x v="1"/>
    <x v="2"/>
    <n v="3"/>
    <n v="2357.8777289999998"/>
    <m/>
  </r>
  <r>
    <n v="239624"/>
    <n v="227"/>
    <x v="5"/>
    <n v="72"/>
    <s v="M-WA NCst"/>
    <x v="35"/>
    <x v="35"/>
    <x v="1"/>
    <x v="3"/>
    <n v="3"/>
    <n v="248.21716599999999"/>
    <m/>
  </r>
  <r>
    <n v="239625"/>
    <n v="227"/>
    <x v="5"/>
    <n v="73"/>
    <s v="U-Willapa"/>
    <x v="36"/>
    <x v="36"/>
    <x v="0"/>
    <x v="0"/>
    <n v="3"/>
    <n v="242.366612"/>
    <m/>
  </r>
  <r>
    <n v="239626"/>
    <n v="227"/>
    <x v="5"/>
    <n v="73"/>
    <s v="U-Willapa"/>
    <x v="36"/>
    <x v="36"/>
    <x v="0"/>
    <x v="1"/>
    <n v="3"/>
    <n v="810.64070500000003"/>
    <m/>
  </r>
  <r>
    <n v="239627"/>
    <n v="227"/>
    <x v="5"/>
    <n v="73"/>
    <s v="U-Willapa"/>
    <x v="36"/>
    <x v="36"/>
    <x v="0"/>
    <x v="2"/>
    <n v="3"/>
    <n v="1488.650263"/>
    <m/>
  </r>
  <r>
    <n v="239628"/>
    <n v="227"/>
    <x v="5"/>
    <n v="73"/>
    <s v="U-Willapa"/>
    <x v="36"/>
    <x v="36"/>
    <x v="0"/>
    <x v="3"/>
    <n v="3"/>
    <n v="2351.4868240000001"/>
    <m/>
  </r>
  <r>
    <n v="239629"/>
    <n v="227"/>
    <x v="5"/>
    <n v="74"/>
    <s v="M-Willapa"/>
    <x v="36"/>
    <x v="36"/>
    <x v="1"/>
    <x v="0"/>
    <n v="3"/>
    <n v="969.53225399999997"/>
    <m/>
  </r>
  <r>
    <n v="239630"/>
    <n v="227"/>
    <x v="5"/>
    <n v="74"/>
    <s v="M-Willapa"/>
    <x v="36"/>
    <x v="36"/>
    <x v="1"/>
    <x v="1"/>
    <n v="3"/>
    <n v="4928.4609309999996"/>
    <m/>
  </r>
  <r>
    <n v="239631"/>
    <n v="227"/>
    <x v="5"/>
    <n v="74"/>
    <s v="M-Willapa"/>
    <x v="36"/>
    <x v="36"/>
    <x v="1"/>
    <x v="2"/>
    <n v="3"/>
    <n v="9050.2525949999999"/>
    <m/>
  </r>
  <r>
    <n v="239632"/>
    <n v="227"/>
    <x v="5"/>
    <n v="74"/>
    <s v="M-Willapa"/>
    <x v="36"/>
    <x v="36"/>
    <x v="1"/>
    <x v="3"/>
    <n v="3"/>
    <n v="14280.460161000001"/>
    <m/>
  </r>
  <r>
    <n v="239633"/>
    <n v="227"/>
    <x v="5"/>
    <n v="75"/>
    <s v="U-Hoko Rv"/>
    <x v="37"/>
    <x v="37"/>
    <x v="0"/>
    <x v="0"/>
    <n v="3"/>
    <n v="3.4568850000000002"/>
    <m/>
  </r>
  <r>
    <n v="239634"/>
    <n v="227"/>
    <x v="5"/>
    <n v="75"/>
    <s v="U-Hoko Rv"/>
    <x v="37"/>
    <x v="37"/>
    <x v="0"/>
    <x v="1"/>
    <n v="3"/>
    <n v="22.0063"/>
    <m/>
  </r>
  <r>
    <n v="239635"/>
    <n v="227"/>
    <x v="5"/>
    <n v="75"/>
    <s v="U-Hoko Rv"/>
    <x v="37"/>
    <x v="37"/>
    <x v="0"/>
    <x v="2"/>
    <n v="3"/>
    <n v="58.000591999999997"/>
    <m/>
  </r>
  <r>
    <n v="239636"/>
    <n v="227"/>
    <x v="5"/>
    <n v="75"/>
    <s v="U-Hoko Rv"/>
    <x v="37"/>
    <x v="37"/>
    <x v="0"/>
    <x v="3"/>
    <n v="3"/>
    <n v="159.03818899999999"/>
    <m/>
  </r>
  <r>
    <n v="239637"/>
    <n v="227"/>
    <x v="5"/>
    <n v="76"/>
    <s v="M-Hoko Rv"/>
    <x v="37"/>
    <x v="37"/>
    <x v="1"/>
    <x v="0"/>
    <n v="3"/>
    <n v="3.4879669999999998"/>
    <m/>
  </r>
  <r>
    <n v="239638"/>
    <n v="227"/>
    <x v="5"/>
    <n v="76"/>
    <s v="M-Hoko Rv"/>
    <x v="37"/>
    <x v="37"/>
    <x v="1"/>
    <x v="1"/>
    <n v="3"/>
    <n v="37.008051000000002"/>
    <m/>
  </r>
  <r>
    <n v="239639"/>
    <n v="227"/>
    <x v="5"/>
    <n v="76"/>
    <s v="M-Hoko Rv"/>
    <x v="37"/>
    <x v="37"/>
    <x v="1"/>
    <x v="2"/>
    <n v="3"/>
    <n v="95.037897999999998"/>
    <m/>
  </r>
  <r>
    <n v="239640"/>
    <n v="227"/>
    <x v="5"/>
    <n v="76"/>
    <s v="M-Hoko Rv"/>
    <x v="37"/>
    <x v="37"/>
    <x v="1"/>
    <x v="3"/>
    <n v="3"/>
    <n v="259.19813299999998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56">
  <r>
    <x v="0"/>
    <n v="3"/>
    <x v="0"/>
    <x v="0"/>
    <n v="4033.47"/>
    <n v="3889.8"/>
  </r>
  <r>
    <x v="0"/>
    <n v="3"/>
    <x v="0"/>
    <x v="1"/>
    <n v="16599.919999999998"/>
    <n v="16403.86"/>
  </r>
  <r>
    <x v="0"/>
    <n v="3"/>
    <x v="0"/>
    <x v="2"/>
    <n v="49080.41"/>
    <n v="17153.28"/>
  </r>
  <r>
    <x v="0"/>
    <n v="3"/>
    <x v="0"/>
    <x v="3"/>
    <n v="15964.81"/>
    <n v="9425.41"/>
  </r>
  <r>
    <x v="1"/>
    <n v="3"/>
    <x v="0"/>
    <x v="0"/>
    <n v="3939.24"/>
    <n v="3781.95"/>
  </r>
  <r>
    <x v="1"/>
    <n v="3"/>
    <x v="0"/>
    <x v="1"/>
    <n v="14055.61"/>
    <n v="13869.52"/>
  </r>
  <r>
    <x v="1"/>
    <n v="3"/>
    <x v="0"/>
    <x v="2"/>
    <n v="36654.39"/>
    <n v="12807.51"/>
  </r>
  <r>
    <x v="1"/>
    <n v="3"/>
    <x v="0"/>
    <x v="3"/>
    <n v="15269.11"/>
    <n v="9010.4500000000007"/>
  </r>
  <r>
    <x v="2"/>
    <n v="3"/>
    <x v="0"/>
    <x v="0"/>
    <n v="4330.4799999999996"/>
    <n v="4151.84"/>
  </r>
  <r>
    <x v="2"/>
    <n v="3"/>
    <x v="0"/>
    <x v="1"/>
    <n v="13728.07"/>
    <n v="13540.3"/>
  </r>
  <r>
    <x v="2"/>
    <n v="3"/>
    <x v="0"/>
    <x v="2"/>
    <n v="30971.279999999999"/>
    <n v="10817.29"/>
  </r>
  <r>
    <x v="2"/>
    <n v="3"/>
    <x v="0"/>
    <x v="3"/>
    <n v="11378.17"/>
    <n v="6712.91"/>
  </r>
  <r>
    <x v="3"/>
    <n v="3"/>
    <x v="0"/>
    <x v="0"/>
    <n v="5524.5"/>
    <n v="5330.14"/>
  </r>
  <r>
    <x v="3"/>
    <n v="3"/>
    <x v="0"/>
    <x v="1"/>
    <n v="15090.63"/>
    <n v="14914.6"/>
  </r>
  <r>
    <x v="3"/>
    <n v="3"/>
    <x v="0"/>
    <x v="2"/>
    <n v="30204.39"/>
    <n v="10555.17"/>
  </r>
  <r>
    <x v="3"/>
    <n v="3"/>
    <x v="0"/>
    <x v="3"/>
    <n v="9745.5300000000007"/>
    <n v="5753.88"/>
  </r>
  <r>
    <x v="4"/>
    <n v="3"/>
    <x v="0"/>
    <x v="0"/>
    <n v="7498.36"/>
    <n v="7305.44"/>
  </r>
  <r>
    <x v="4"/>
    <n v="3"/>
    <x v="0"/>
    <x v="1"/>
    <n v="19411.03"/>
    <n v="19245.43"/>
  </r>
  <r>
    <x v="4"/>
    <n v="3"/>
    <x v="0"/>
    <x v="2"/>
    <n v="34150.199999999997"/>
    <n v="27043.77"/>
  </r>
  <r>
    <x v="4"/>
    <n v="3"/>
    <x v="0"/>
    <x v="3"/>
    <n v="9558.41"/>
    <n v="8263.9"/>
  </r>
  <r>
    <x v="5"/>
    <n v="3"/>
    <x v="0"/>
    <x v="0"/>
    <n v="7913.19"/>
    <n v="7664.4"/>
  </r>
  <r>
    <x v="5"/>
    <n v="3"/>
    <x v="0"/>
    <x v="1"/>
    <n v="26324.959999999999"/>
    <n v="26050.53"/>
  </r>
  <r>
    <x v="5"/>
    <n v="3"/>
    <x v="0"/>
    <x v="2"/>
    <n v="45814.09"/>
    <n v="29990.720000000001"/>
  </r>
  <r>
    <x v="5"/>
    <n v="3"/>
    <x v="0"/>
    <x v="3"/>
    <n v="11011.27"/>
    <n v="8613.18"/>
  </r>
  <r>
    <x v="6"/>
    <n v="3"/>
    <x v="0"/>
    <x v="0"/>
    <n v="7650.54"/>
    <n v="7485.83"/>
  </r>
  <r>
    <x v="6"/>
    <n v="3"/>
    <x v="0"/>
    <x v="1"/>
    <n v="27919.14"/>
    <n v="27719.83"/>
  </r>
  <r>
    <x v="6"/>
    <n v="3"/>
    <x v="0"/>
    <x v="2"/>
    <n v="60800.800000000003"/>
    <n v="35231.86"/>
  </r>
  <r>
    <x v="6"/>
    <n v="3"/>
    <x v="0"/>
    <x v="3"/>
    <n v="14324.89"/>
    <n v="10369.56"/>
  </r>
  <r>
    <x v="7"/>
    <n v="3"/>
    <x v="0"/>
    <x v="0"/>
    <n v="7261.01"/>
    <n v="7110.18"/>
  </r>
  <r>
    <x v="7"/>
    <n v="3"/>
    <x v="0"/>
    <x v="1"/>
    <n v="27139.040000000001"/>
    <n v="26952.12"/>
  </r>
  <r>
    <x v="7"/>
    <n v="3"/>
    <x v="0"/>
    <x v="2"/>
    <n v="70088.42"/>
    <n v="51356.58"/>
  </r>
  <r>
    <x v="7"/>
    <n v="3"/>
    <x v="0"/>
    <x v="3"/>
    <n v="20290.21"/>
    <n v="16490.900000000001"/>
  </r>
  <r>
    <x v="8"/>
    <n v="3"/>
    <x v="0"/>
    <x v="0"/>
    <n v="6953.86"/>
    <n v="6856.71"/>
  </r>
  <r>
    <x v="8"/>
    <n v="3"/>
    <x v="0"/>
    <x v="1"/>
    <n v="25536.39"/>
    <n v="25418.09"/>
  </r>
  <r>
    <x v="8"/>
    <n v="3"/>
    <x v="0"/>
    <x v="2"/>
    <n v="65980.31"/>
    <n v="54966.37"/>
  </r>
  <r>
    <x v="8"/>
    <n v="3"/>
    <x v="0"/>
    <x v="3"/>
    <n v="24432.98"/>
    <n v="21852.23"/>
  </r>
  <r>
    <x v="9"/>
    <n v="3"/>
    <x v="0"/>
    <x v="0"/>
    <n v="7064.3"/>
    <n v="6905.52"/>
  </r>
  <r>
    <x v="9"/>
    <n v="3"/>
    <x v="0"/>
    <x v="1"/>
    <n v="24678.47"/>
    <n v="24494.55"/>
  </r>
  <r>
    <x v="9"/>
    <n v="3"/>
    <x v="0"/>
    <x v="2"/>
    <n v="65910.559999999998"/>
    <n v="58216.54"/>
  </r>
  <r>
    <x v="9"/>
    <n v="3"/>
    <x v="0"/>
    <x v="3"/>
    <n v="23205.18"/>
    <n v="21433.15"/>
  </r>
  <r>
    <x v="10"/>
    <n v="3"/>
    <x v="0"/>
    <x v="0"/>
    <n v="6566.5"/>
    <n v="6369.43"/>
  </r>
  <r>
    <x v="10"/>
    <n v="3"/>
    <x v="0"/>
    <x v="1"/>
    <n v="24964.97"/>
    <n v="24716.54"/>
  </r>
  <r>
    <x v="10"/>
    <n v="3"/>
    <x v="0"/>
    <x v="2"/>
    <n v="59774.47"/>
    <n v="31933.7"/>
  </r>
  <r>
    <x v="10"/>
    <n v="3"/>
    <x v="0"/>
    <x v="3"/>
    <n v="19285.75"/>
    <n v="13203.72"/>
  </r>
  <r>
    <x v="11"/>
    <n v="3"/>
    <x v="0"/>
    <x v="0"/>
    <n v="6383.31"/>
    <n v="6316.27"/>
  </r>
  <r>
    <x v="11"/>
    <n v="3"/>
    <x v="0"/>
    <x v="1"/>
    <n v="23225.279999999999"/>
    <n v="23144.41"/>
  </r>
  <r>
    <x v="11"/>
    <n v="3"/>
    <x v="0"/>
    <x v="2"/>
    <n v="63697.33"/>
    <n v="49395.43"/>
  </r>
  <r>
    <x v="11"/>
    <n v="3"/>
    <x v="0"/>
    <x v="3"/>
    <n v="20854.91"/>
    <n v="17756.73"/>
  </r>
  <r>
    <x v="12"/>
    <n v="3"/>
    <x v="0"/>
    <x v="0"/>
    <n v="6347.91"/>
    <n v="6228.25"/>
  </r>
  <r>
    <x v="12"/>
    <n v="3"/>
    <x v="0"/>
    <x v="1"/>
    <n v="22579.17"/>
    <n v="22438.05"/>
  </r>
  <r>
    <x v="12"/>
    <n v="3"/>
    <x v="0"/>
    <x v="2"/>
    <n v="59219.11"/>
    <n v="43365.93"/>
  </r>
  <r>
    <x v="12"/>
    <n v="3"/>
    <x v="0"/>
    <x v="3"/>
    <n v="20288.8"/>
    <n v="16731.54"/>
  </r>
  <r>
    <x v="13"/>
    <n v="3"/>
    <x v="0"/>
    <x v="0"/>
    <n v="7195.5"/>
    <n v="7134.27"/>
  </r>
  <r>
    <x v="13"/>
    <n v="3"/>
    <x v="0"/>
    <x v="1"/>
    <n v="22423.89"/>
    <n v="22360.62"/>
  </r>
  <r>
    <x v="13"/>
    <n v="3"/>
    <x v="0"/>
    <x v="2"/>
    <n v="54587.29"/>
    <n v="47961.45"/>
  </r>
  <r>
    <x v="13"/>
    <n v="3"/>
    <x v="0"/>
    <x v="3"/>
    <n v="19341.060000000001"/>
    <n v="17862.98"/>
  </r>
  <r>
    <x v="14"/>
    <n v="3"/>
    <x v="0"/>
    <x v="0"/>
    <n v="7212.81"/>
    <n v="7107.94"/>
  </r>
  <r>
    <x v="14"/>
    <n v="3"/>
    <x v="0"/>
    <x v="1"/>
    <n v="25028.35"/>
    <n v="24907.68"/>
  </r>
  <r>
    <x v="14"/>
    <n v="3"/>
    <x v="0"/>
    <x v="2"/>
    <n v="56224.61"/>
    <n v="39754.800000000003"/>
  </r>
  <r>
    <x v="14"/>
    <n v="3"/>
    <x v="0"/>
    <x v="3"/>
    <n v="19212.37"/>
    <n v="15729.66"/>
  </r>
  <r>
    <x v="15"/>
    <n v="3"/>
    <x v="0"/>
    <x v="0"/>
    <n v="8525.49"/>
    <n v="8425.6"/>
  </r>
  <r>
    <x v="15"/>
    <n v="3"/>
    <x v="0"/>
    <x v="1"/>
    <n v="25440.42"/>
    <n v="25341.59"/>
  </r>
  <r>
    <x v="15"/>
    <n v="3"/>
    <x v="0"/>
    <x v="2"/>
    <n v="62704.66"/>
    <n v="49574.78"/>
  </r>
  <r>
    <x v="15"/>
    <n v="3"/>
    <x v="0"/>
    <x v="3"/>
    <n v="17287.82"/>
    <n v="14856.48"/>
  </r>
  <r>
    <x v="16"/>
    <n v="3"/>
    <x v="0"/>
    <x v="0"/>
    <n v="9678.36"/>
    <n v="9516.44"/>
  </r>
  <r>
    <x v="16"/>
    <n v="3"/>
    <x v="0"/>
    <x v="1"/>
    <n v="30518.54"/>
    <n v="30349.24"/>
  </r>
  <r>
    <x v="16"/>
    <n v="3"/>
    <x v="0"/>
    <x v="2"/>
    <n v="67783.16"/>
    <n v="60994.9"/>
  </r>
  <r>
    <x v="16"/>
    <n v="3"/>
    <x v="0"/>
    <x v="3"/>
    <n v="24004.35"/>
    <n v="22467.200000000001"/>
  </r>
  <r>
    <x v="17"/>
    <n v="3"/>
    <x v="0"/>
    <x v="0"/>
    <n v="8342.2000000000007"/>
    <n v="8085.79"/>
  </r>
  <r>
    <x v="17"/>
    <n v="3"/>
    <x v="0"/>
    <x v="1"/>
    <n v="34832.629999999997"/>
    <n v="34477.629999999997"/>
  </r>
  <r>
    <x v="17"/>
    <n v="3"/>
    <x v="0"/>
    <x v="2"/>
    <n v="88796.32"/>
    <n v="80112.240000000005"/>
  </r>
  <r>
    <x v="17"/>
    <n v="3"/>
    <x v="0"/>
    <x v="3"/>
    <n v="26721.200000000001"/>
    <n v="24964.63"/>
  </r>
  <r>
    <x v="18"/>
    <n v="3"/>
    <x v="0"/>
    <x v="0"/>
    <n v="6290.08"/>
    <n v="6070.24"/>
  </r>
  <r>
    <x v="18"/>
    <n v="3"/>
    <x v="0"/>
    <x v="1"/>
    <n v="29842.16"/>
    <n v="29496.33"/>
  </r>
  <r>
    <x v="18"/>
    <n v="3"/>
    <x v="0"/>
    <x v="2"/>
    <n v="94385.83"/>
    <n v="64089.21"/>
  </r>
  <r>
    <x v="18"/>
    <n v="3"/>
    <x v="0"/>
    <x v="3"/>
    <n v="30824.74"/>
    <n v="24736.77"/>
  </r>
  <r>
    <x v="19"/>
    <n v="3"/>
    <x v="0"/>
    <x v="0"/>
    <n v="6432.94"/>
    <n v="6405.71"/>
  </r>
  <r>
    <x v="19"/>
    <n v="3"/>
    <x v="0"/>
    <x v="1"/>
    <n v="22862.46"/>
    <n v="22830.37"/>
  </r>
  <r>
    <x v="19"/>
    <n v="3"/>
    <x v="0"/>
    <x v="2"/>
    <n v="85668.6"/>
    <n v="77990"/>
  </r>
  <r>
    <x v="19"/>
    <n v="3"/>
    <x v="0"/>
    <x v="3"/>
    <n v="34987.72"/>
    <n v="32923.040000000001"/>
  </r>
  <r>
    <x v="20"/>
    <n v="3"/>
    <x v="0"/>
    <x v="0"/>
    <n v="8241.5400000000009"/>
    <n v="8171.06"/>
  </r>
  <r>
    <x v="20"/>
    <n v="3"/>
    <x v="0"/>
    <x v="1"/>
    <n v="23368.76"/>
    <n v="23302.49"/>
  </r>
  <r>
    <x v="20"/>
    <n v="3"/>
    <x v="0"/>
    <x v="2"/>
    <n v="68872.97"/>
    <n v="65757.119999999995"/>
  </r>
  <r>
    <x v="20"/>
    <n v="3"/>
    <x v="0"/>
    <x v="3"/>
    <n v="31430.77"/>
    <n v="30472.57"/>
  </r>
  <r>
    <x v="21"/>
    <n v="3"/>
    <x v="0"/>
    <x v="0"/>
    <n v="9920.7800000000007"/>
    <n v="9842.24"/>
  </r>
  <r>
    <x v="21"/>
    <n v="3"/>
    <x v="0"/>
    <x v="1"/>
    <n v="30082.91"/>
    <n v="30003.95"/>
  </r>
  <r>
    <x v="21"/>
    <n v="3"/>
    <x v="0"/>
    <x v="2"/>
    <n v="71072.600000000006"/>
    <n v="66510.240000000005"/>
  </r>
  <r>
    <x v="21"/>
    <n v="3"/>
    <x v="0"/>
    <x v="3"/>
    <n v="25898.97"/>
    <n v="24793.11"/>
  </r>
  <r>
    <x v="22"/>
    <n v="3"/>
    <x v="0"/>
    <x v="0"/>
    <n v="10331.76"/>
    <n v="10276.049999999999"/>
  </r>
  <r>
    <x v="22"/>
    <n v="3"/>
    <x v="0"/>
    <x v="1"/>
    <n v="36287.56"/>
    <n v="36222.68"/>
  </r>
  <r>
    <x v="22"/>
    <n v="3"/>
    <x v="0"/>
    <x v="2"/>
    <n v="89953.09"/>
    <n v="85348.32"/>
  </r>
  <r>
    <x v="22"/>
    <n v="3"/>
    <x v="0"/>
    <x v="3"/>
    <n v="25999.759999999998"/>
    <n v="25081.23"/>
  </r>
  <r>
    <x v="23"/>
    <n v="3"/>
    <x v="0"/>
    <x v="0"/>
    <n v="8914.31"/>
    <n v="8836.6"/>
  </r>
  <r>
    <x v="23"/>
    <n v="3"/>
    <x v="0"/>
    <x v="1"/>
    <n v="37353.61"/>
    <n v="37245.64"/>
  </r>
  <r>
    <x v="23"/>
    <n v="3"/>
    <x v="0"/>
    <x v="2"/>
    <n v="106592.81"/>
    <n v="97484.92"/>
  </r>
  <r>
    <x v="23"/>
    <n v="3"/>
    <x v="0"/>
    <x v="3"/>
    <n v="31663.53"/>
    <n v="29858.720000000001"/>
  </r>
  <r>
    <x v="24"/>
    <n v="3"/>
    <x v="0"/>
    <x v="0"/>
    <n v="8612.2099999999991"/>
    <n v="8554.7800000000007"/>
  </r>
  <r>
    <x v="24"/>
    <n v="3"/>
    <x v="0"/>
    <x v="1"/>
    <n v="32448.639999999999"/>
    <n v="32376.9"/>
  </r>
  <r>
    <x v="24"/>
    <n v="3"/>
    <x v="0"/>
    <x v="2"/>
    <n v="109042.86"/>
    <n v="96424.88"/>
  </r>
  <r>
    <x v="24"/>
    <n v="3"/>
    <x v="0"/>
    <x v="3"/>
    <n v="38856.28"/>
    <n v="35895.97"/>
  </r>
  <r>
    <x v="25"/>
    <n v="3"/>
    <x v="0"/>
    <x v="0"/>
    <n v="9906.74"/>
    <n v="9795.15"/>
  </r>
  <r>
    <x v="25"/>
    <n v="3"/>
    <x v="0"/>
    <x v="1"/>
    <n v="31142.7"/>
    <n v="31026.39"/>
  </r>
  <r>
    <x v="25"/>
    <n v="3"/>
    <x v="0"/>
    <x v="2"/>
    <n v="91444.97"/>
    <n v="75111.3"/>
  </r>
  <r>
    <x v="25"/>
    <n v="3"/>
    <x v="0"/>
    <x v="3"/>
    <n v="37060.400000000001"/>
    <n v="32749.73"/>
  </r>
  <r>
    <x v="26"/>
    <n v="3"/>
    <x v="0"/>
    <x v="0"/>
    <n v="7988.37"/>
    <n v="7886.45"/>
  </r>
  <r>
    <x v="26"/>
    <n v="3"/>
    <x v="0"/>
    <x v="1"/>
    <n v="35783.519999999997"/>
    <n v="35632.15"/>
  </r>
  <r>
    <x v="26"/>
    <n v="3"/>
    <x v="0"/>
    <x v="2"/>
    <n v="88928.26"/>
    <n v="85830.61"/>
  </r>
  <r>
    <x v="26"/>
    <n v="3"/>
    <x v="0"/>
    <x v="3"/>
    <n v="31703.69"/>
    <n v="30958.38"/>
  </r>
  <r>
    <x v="27"/>
    <n v="3"/>
    <x v="0"/>
    <x v="0"/>
    <n v="7724.91"/>
    <n v="7611.45"/>
  </r>
  <r>
    <x v="27"/>
    <n v="3"/>
    <x v="0"/>
    <x v="1"/>
    <n v="28806.94"/>
    <n v="28666.65"/>
  </r>
  <r>
    <x v="27"/>
    <n v="3"/>
    <x v="0"/>
    <x v="2"/>
    <n v="100858.43"/>
    <n v="96328.63"/>
  </r>
  <r>
    <x v="27"/>
    <n v="3"/>
    <x v="0"/>
    <x v="3"/>
    <n v="29972.63"/>
    <n v="29081.279999999999"/>
  </r>
  <r>
    <x v="28"/>
    <n v="3"/>
    <x v="0"/>
    <x v="0"/>
    <n v="8377.01"/>
    <n v="8315.14"/>
  </r>
  <r>
    <x v="28"/>
    <n v="3"/>
    <x v="0"/>
    <x v="1"/>
    <n v="27951.99"/>
    <n v="27883.53"/>
  </r>
  <r>
    <x v="28"/>
    <n v="3"/>
    <x v="0"/>
    <x v="2"/>
    <n v="80076.11"/>
    <n v="77918.8"/>
  </r>
  <r>
    <x v="28"/>
    <n v="3"/>
    <x v="0"/>
    <x v="3"/>
    <n v="34946.58"/>
    <n v="34327.440000000002"/>
  </r>
  <r>
    <x v="29"/>
    <n v="3"/>
    <x v="0"/>
    <x v="0"/>
    <n v="10063.950000000001"/>
    <n v="9921.4"/>
  </r>
  <r>
    <x v="29"/>
    <n v="3"/>
    <x v="0"/>
    <x v="1"/>
    <n v="30555.33"/>
    <n v="30411.81"/>
  </r>
  <r>
    <x v="29"/>
    <n v="3"/>
    <x v="0"/>
    <x v="2"/>
    <n v="81202.149999999994"/>
    <n v="77899.8"/>
  </r>
  <r>
    <x v="29"/>
    <n v="3"/>
    <x v="0"/>
    <x v="3"/>
    <n v="29603.47"/>
    <n v="28794.97"/>
  </r>
  <r>
    <x v="30"/>
    <n v="3"/>
    <x v="0"/>
    <x v="0"/>
    <n v="8734.89"/>
    <n v="8645.69"/>
  </r>
  <r>
    <x v="30"/>
    <n v="3"/>
    <x v="0"/>
    <x v="1"/>
    <n v="36541.629999999997"/>
    <n v="36417.9"/>
  </r>
  <r>
    <x v="30"/>
    <n v="3"/>
    <x v="0"/>
    <x v="2"/>
    <n v="88293.25"/>
    <n v="85266.67"/>
  </r>
  <r>
    <x v="30"/>
    <n v="3"/>
    <x v="0"/>
    <x v="3"/>
    <n v="28865.59"/>
    <n v="28207.63"/>
  </r>
  <r>
    <x v="31"/>
    <n v="3"/>
    <x v="0"/>
    <x v="0"/>
    <n v="6093.3"/>
    <n v="5952.71"/>
  </r>
  <r>
    <x v="31"/>
    <n v="3"/>
    <x v="0"/>
    <x v="1"/>
    <n v="31778.16"/>
    <n v="31535.06"/>
  </r>
  <r>
    <x v="31"/>
    <n v="3"/>
    <x v="0"/>
    <x v="2"/>
    <n v="106039.11"/>
    <n v="102010.3"/>
  </r>
  <r>
    <x v="31"/>
    <n v="3"/>
    <x v="0"/>
    <x v="3"/>
    <n v="32172.99"/>
    <n v="31341.87"/>
  </r>
  <r>
    <x v="32"/>
    <n v="3"/>
    <x v="0"/>
    <x v="0"/>
    <n v="7841.23"/>
    <n v="7717.08"/>
  </r>
  <r>
    <x v="32"/>
    <n v="3"/>
    <x v="0"/>
    <x v="1"/>
    <n v="22149.72"/>
    <n v="22033.439999999999"/>
  </r>
  <r>
    <x v="32"/>
    <n v="3"/>
    <x v="0"/>
    <x v="2"/>
    <n v="91799.18"/>
    <n v="85567.49"/>
  </r>
  <r>
    <x v="32"/>
    <n v="3"/>
    <x v="0"/>
    <x v="3"/>
    <n v="38518.89"/>
    <n v="36791.300000000003"/>
  </r>
  <r>
    <x v="33"/>
    <n v="3"/>
    <x v="0"/>
    <x v="0"/>
    <n v="9719.32"/>
    <n v="9658.51"/>
  </r>
  <r>
    <x v="33"/>
    <n v="3"/>
    <x v="0"/>
    <x v="1"/>
    <n v="28588.36"/>
    <n v="28529.05"/>
  </r>
  <r>
    <x v="33"/>
    <n v="3"/>
    <x v="0"/>
    <x v="2"/>
    <n v="65185.01"/>
    <n v="63113.72"/>
  </r>
  <r>
    <x v="33"/>
    <n v="3"/>
    <x v="0"/>
    <x v="3"/>
    <n v="32961.65"/>
    <n v="32262.47"/>
  </r>
  <r>
    <x v="34"/>
    <n v="3"/>
    <x v="0"/>
    <x v="0"/>
    <n v="11366.23"/>
    <n v="10738.29"/>
  </r>
  <r>
    <x v="34"/>
    <n v="3"/>
    <x v="0"/>
    <x v="1"/>
    <n v="35555.69"/>
    <n v="34904.370000000003"/>
  </r>
  <r>
    <x v="34"/>
    <n v="3"/>
    <x v="0"/>
    <x v="2"/>
    <n v="85526.35"/>
    <n v="80737.83"/>
  </r>
  <r>
    <x v="34"/>
    <n v="3"/>
    <x v="0"/>
    <x v="3"/>
    <n v="24627.33"/>
    <n v="23657.83"/>
  </r>
  <r>
    <x v="35"/>
    <n v="3"/>
    <x v="0"/>
    <x v="0"/>
    <n v="8318.9599999999991"/>
    <n v="7974.54"/>
  </r>
  <r>
    <x v="35"/>
    <n v="3"/>
    <x v="0"/>
    <x v="1"/>
    <n v="41127.81"/>
    <n v="40563.22"/>
  </r>
  <r>
    <x v="35"/>
    <n v="3"/>
    <x v="0"/>
    <x v="2"/>
    <n v="102340.46"/>
    <n v="63550.96"/>
  </r>
  <r>
    <x v="35"/>
    <n v="3"/>
    <x v="0"/>
    <x v="3"/>
    <n v="30054.46"/>
    <n v="22603.81"/>
  </r>
  <r>
    <x v="36"/>
    <n v="3"/>
    <x v="0"/>
    <x v="0"/>
    <n v="6646.45"/>
    <n v="6605.05"/>
  </r>
  <r>
    <x v="36"/>
    <n v="3"/>
    <x v="0"/>
    <x v="1"/>
    <n v="30075.1"/>
    <n v="30012.99"/>
  </r>
  <r>
    <x v="36"/>
    <n v="3"/>
    <x v="0"/>
    <x v="2"/>
    <n v="117885.98"/>
    <n v="115403.63"/>
  </r>
  <r>
    <x v="36"/>
    <n v="3"/>
    <x v="0"/>
    <x v="3"/>
    <n v="36516.33"/>
    <n v="36003.919999999998"/>
  </r>
  <r>
    <x v="37"/>
    <n v="3"/>
    <x v="0"/>
    <x v="0"/>
    <n v="8327.58"/>
    <n v="8293.84"/>
  </r>
  <r>
    <x v="37"/>
    <n v="3"/>
    <x v="0"/>
    <x v="1"/>
    <n v="24030.27"/>
    <n v="23997.99"/>
  </r>
  <r>
    <x v="37"/>
    <n v="3"/>
    <x v="0"/>
    <x v="2"/>
    <n v="87661.57"/>
    <n v="85144.17"/>
  </r>
  <r>
    <x v="37"/>
    <n v="3"/>
    <x v="0"/>
    <x v="3"/>
    <n v="40780.559999999998"/>
    <n v="39997.870000000003"/>
  </r>
  <r>
    <x v="38"/>
    <n v="3"/>
    <x v="0"/>
    <x v="0"/>
    <n v="9850.6299999999992"/>
    <n v="9719.15"/>
  </r>
  <r>
    <x v="38"/>
    <n v="3"/>
    <x v="0"/>
    <x v="1"/>
    <n v="30184.44"/>
    <n v="30050.85"/>
  </r>
  <r>
    <x v="38"/>
    <n v="3"/>
    <x v="0"/>
    <x v="2"/>
    <n v="70668.56"/>
    <n v="64146.67"/>
  </r>
  <r>
    <x v="38"/>
    <n v="3"/>
    <x v="0"/>
    <x v="3"/>
    <n v="30371.51"/>
    <n v="28499.78"/>
  </r>
  <r>
    <x v="39"/>
    <n v="3"/>
    <x v="0"/>
    <x v="0"/>
    <n v="9809.7800000000007"/>
    <n v="9704.86"/>
  </r>
  <r>
    <x v="39"/>
    <n v="3"/>
    <x v="0"/>
    <x v="1"/>
    <n v="35762.47"/>
    <n v="35635.64"/>
  </r>
  <r>
    <x v="39"/>
    <n v="3"/>
    <x v="0"/>
    <x v="2"/>
    <n v="87630.27"/>
    <n v="79905.59"/>
  </r>
  <r>
    <x v="39"/>
    <n v="3"/>
    <x v="0"/>
    <x v="3"/>
    <n v="24578.3"/>
    <n v="23145.29"/>
  </r>
  <r>
    <x v="40"/>
    <n v="3"/>
    <x v="0"/>
    <x v="0"/>
    <n v="9461.7999999999993"/>
    <n v="9353.8799999999992"/>
  </r>
  <r>
    <x v="40"/>
    <n v="3"/>
    <x v="0"/>
    <x v="1"/>
    <n v="35641.61"/>
    <n v="35506.81"/>
  </r>
  <r>
    <x v="40"/>
    <n v="3"/>
    <x v="0"/>
    <x v="2"/>
    <n v="103824.08"/>
    <n v="94670.14"/>
  </r>
  <r>
    <x v="40"/>
    <n v="3"/>
    <x v="0"/>
    <x v="3"/>
    <n v="30709.75"/>
    <n v="28917.91"/>
  </r>
  <r>
    <x v="0"/>
    <n v="4"/>
    <x v="1"/>
    <x v="0"/>
    <n v="34876.14"/>
    <n v="19703.75"/>
  </r>
  <r>
    <x v="0"/>
    <n v="4"/>
    <x v="1"/>
    <x v="1"/>
    <n v="31390.53"/>
    <n v="20766.150000000001"/>
  </r>
  <r>
    <x v="0"/>
    <n v="4"/>
    <x v="1"/>
    <x v="2"/>
    <n v="94846.28"/>
    <n v="92882.21"/>
  </r>
  <r>
    <x v="0"/>
    <n v="4"/>
    <x v="1"/>
    <x v="3"/>
    <n v="30537.96"/>
    <n v="30332.11"/>
  </r>
  <r>
    <x v="1"/>
    <n v="4"/>
    <x v="1"/>
    <x v="0"/>
    <n v="54813.79"/>
    <n v="30731.58"/>
  </r>
  <r>
    <x v="1"/>
    <n v="4"/>
    <x v="1"/>
    <x v="1"/>
    <n v="24187.47"/>
    <n v="15966.46"/>
  </r>
  <r>
    <x v="1"/>
    <n v="4"/>
    <x v="1"/>
    <x v="2"/>
    <n v="71610.77"/>
    <n v="70122.899999999994"/>
  </r>
  <r>
    <x v="1"/>
    <n v="4"/>
    <x v="1"/>
    <x v="3"/>
    <n v="19438.939999999999"/>
    <n v="19302.89"/>
  </r>
  <r>
    <x v="2"/>
    <n v="4"/>
    <x v="1"/>
    <x v="0"/>
    <n v="43359.71"/>
    <n v="24252.5"/>
  </r>
  <r>
    <x v="2"/>
    <n v="4"/>
    <x v="1"/>
    <x v="1"/>
    <n v="38010.39"/>
    <n v="25074.49"/>
  </r>
  <r>
    <x v="2"/>
    <n v="4"/>
    <x v="1"/>
    <x v="2"/>
    <n v="55158.92"/>
    <n v="54011.5"/>
  </r>
  <r>
    <x v="2"/>
    <n v="4"/>
    <x v="1"/>
    <x v="3"/>
    <n v="14675.14"/>
    <n v="14571.27"/>
  </r>
  <r>
    <x v="3"/>
    <n v="4"/>
    <x v="1"/>
    <x v="0"/>
    <n v="42161.86"/>
    <n v="23838.44"/>
  </r>
  <r>
    <x v="3"/>
    <n v="4"/>
    <x v="1"/>
    <x v="1"/>
    <n v="30013"/>
    <n v="19859.23"/>
  </r>
  <r>
    <x v="3"/>
    <n v="4"/>
    <x v="1"/>
    <x v="2"/>
    <n v="86784.04"/>
    <n v="84987.46"/>
  </r>
  <r>
    <x v="3"/>
    <n v="4"/>
    <x v="1"/>
    <x v="3"/>
    <n v="11306.43"/>
    <n v="11230.51"/>
  </r>
  <r>
    <x v="4"/>
    <n v="4"/>
    <x v="1"/>
    <x v="0"/>
    <n v="52257.02"/>
    <n v="30040.2"/>
  </r>
  <r>
    <x v="4"/>
    <n v="4"/>
    <x v="1"/>
    <x v="1"/>
    <n v="30087.53"/>
    <n v="20002.830000000002"/>
  </r>
  <r>
    <x v="4"/>
    <n v="4"/>
    <x v="1"/>
    <x v="2"/>
    <n v="76825.48"/>
    <n v="75240.7"/>
  </r>
  <r>
    <x v="4"/>
    <n v="4"/>
    <x v="1"/>
    <x v="3"/>
    <n v="17909.34"/>
    <n v="17799.05"/>
  </r>
  <r>
    <x v="5"/>
    <n v="4"/>
    <x v="1"/>
    <x v="0"/>
    <n v="50726.05"/>
    <n v="28870.39"/>
  </r>
  <r>
    <x v="5"/>
    <n v="4"/>
    <x v="1"/>
    <x v="1"/>
    <n v="34260.800000000003"/>
    <n v="22712.43"/>
  </r>
  <r>
    <x v="5"/>
    <n v="4"/>
    <x v="1"/>
    <x v="2"/>
    <n v="62921.440000000002"/>
    <n v="61627.26"/>
  </r>
  <r>
    <x v="5"/>
    <n v="4"/>
    <x v="1"/>
    <x v="3"/>
    <n v="16007.89"/>
    <n v="15904.07"/>
  </r>
  <r>
    <x v="6"/>
    <n v="4"/>
    <x v="1"/>
    <x v="0"/>
    <n v="17022.25"/>
    <n v="12046.07"/>
  </r>
  <r>
    <x v="6"/>
    <n v="4"/>
    <x v="1"/>
    <x v="1"/>
    <n v="24879.05"/>
    <n v="19191.560000000001"/>
  </r>
  <r>
    <x v="6"/>
    <n v="4"/>
    <x v="1"/>
    <x v="2"/>
    <n v="118154.91"/>
    <n v="116494.71"/>
  </r>
  <r>
    <x v="6"/>
    <n v="4"/>
    <x v="1"/>
    <x v="3"/>
    <n v="13090.72"/>
    <n v="13032.91"/>
  </r>
  <r>
    <x v="7"/>
    <n v="4"/>
    <x v="1"/>
    <x v="0"/>
    <n v="13704.03"/>
    <n v="3944.53"/>
  </r>
  <r>
    <x v="7"/>
    <n v="4"/>
    <x v="1"/>
    <x v="1"/>
    <n v="19229.7"/>
    <n v="8224.26"/>
  </r>
  <r>
    <x v="7"/>
    <n v="4"/>
    <x v="1"/>
    <x v="2"/>
    <n v="170951.74"/>
    <n v="164954.82"/>
  </r>
  <r>
    <x v="7"/>
    <n v="4"/>
    <x v="1"/>
    <x v="3"/>
    <n v="24774.15"/>
    <n v="24545.86"/>
  </r>
  <r>
    <x v="8"/>
    <n v="4"/>
    <x v="1"/>
    <x v="0"/>
    <n v="17877.27"/>
    <n v="12643.46"/>
  </r>
  <r>
    <x v="8"/>
    <n v="4"/>
    <x v="1"/>
    <x v="1"/>
    <n v="13629.48"/>
    <n v="10458.82"/>
  </r>
  <r>
    <x v="8"/>
    <n v="4"/>
    <x v="1"/>
    <x v="2"/>
    <n v="68846.58"/>
    <n v="67868.850000000006"/>
  </r>
  <r>
    <x v="8"/>
    <n v="4"/>
    <x v="1"/>
    <x v="3"/>
    <n v="23451.599999999999"/>
    <n v="23356.62"/>
  </r>
  <r>
    <x v="9"/>
    <n v="4"/>
    <x v="1"/>
    <x v="0"/>
    <n v="47443.14"/>
    <n v="26384.94"/>
  </r>
  <r>
    <x v="9"/>
    <n v="4"/>
    <x v="1"/>
    <x v="1"/>
    <n v="6571.26"/>
    <n v="4257.74"/>
  </r>
  <r>
    <x v="9"/>
    <n v="4"/>
    <x v="1"/>
    <x v="2"/>
    <n v="38130.28"/>
    <n v="37314.39"/>
  </r>
  <r>
    <x v="9"/>
    <n v="4"/>
    <x v="1"/>
    <x v="3"/>
    <n v="13659.52"/>
    <n v="13574.88"/>
  </r>
  <r>
    <x v="10"/>
    <n v="4"/>
    <x v="1"/>
    <x v="0"/>
    <n v="15265.27"/>
    <n v="12209.73"/>
  </r>
  <r>
    <x v="10"/>
    <n v="4"/>
    <x v="1"/>
    <x v="1"/>
    <n v="51476.08"/>
    <n v="43800.85"/>
  </r>
  <r>
    <x v="10"/>
    <n v="4"/>
    <x v="1"/>
    <x v="2"/>
    <n v="21852.55"/>
    <n v="21654.75"/>
  </r>
  <r>
    <x v="10"/>
    <n v="4"/>
    <x v="1"/>
    <x v="3"/>
    <n v="20722.66"/>
    <n v="20644.77"/>
  </r>
  <r>
    <x v="11"/>
    <n v="4"/>
    <x v="1"/>
    <x v="0"/>
    <n v="36115.269999999997"/>
    <n v="32605.77"/>
  </r>
  <r>
    <x v="11"/>
    <n v="4"/>
    <x v="1"/>
    <x v="1"/>
    <n v="20457.97"/>
    <n v="18936.62"/>
  </r>
  <r>
    <x v="11"/>
    <n v="4"/>
    <x v="1"/>
    <x v="2"/>
    <n v="152307.74"/>
    <n v="151622.76999999999"/>
  </r>
  <r>
    <x v="11"/>
    <n v="4"/>
    <x v="1"/>
    <x v="3"/>
    <n v="9378.77"/>
    <n v="9363.51"/>
  </r>
  <r>
    <x v="12"/>
    <n v="4"/>
    <x v="1"/>
    <x v="0"/>
    <n v="29747.5"/>
    <n v="24220.25"/>
  </r>
  <r>
    <x v="12"/>
    <n v="4"/>
    <x v="1"/>
    <x v="1"/>
    <n v="38817.46"/>
    <n v="33274.769999999997"/>
  </r>
  <r>
    <x v="12"/>
    <n v="4"/>
    <x v="1"/>
    <x v="2"/>
    <n v="48240.38"/>
    <n v="47823.47"/>
  </r>
  <r>
    <x v="12"/>
    <n v="4"/>
    <x v="1"/>
    <x v="3"/>
    <n v="22221.24"/>
    <n v="22153.45"/>
  </r>
  <r>
    <x v="13"/>
    <n v="4"/>
    <x v="1"/>
    <x v="0"/>
    <n v="29673.67"/>
    <n v="25652.18"/>
  </r>
  <r>
    <x v="13"/>
    <n v="4"/>
    <x v="1"/>
    <x v="1"/>
    <n v="43472.92"/>
    <n v="38834.559999999998"/>
  </r>
  <r>
    <x v="13"/>
    <n v="4"/>
    <x v="1"/>
    <x v="2"/>
    <n v="121358.83"/>
    <n v="120572.71"/>
  </r>
  <r>
    <x v="13"/>
    <n v="4"/>
    <x v="1"/>
    <x v="3"/>
    <n v="9065.7999999999993"/>
    <n v="9047.92"/>
  </r>
  <r>
    <x v="14"/>
    <n v="4"/>
    <x v="1"/>
    <x v="0"/>
    <n v="6337.55"/>
    <n v="5546.76"/>
  </r>
  <r>
    <x v="14"/>
    <n v="4"/>
    <x v="1"/>
    <x v="1"/>
    <n v="45760.67"/>
    <n v="41414.51"/>
  </r>
  <r>
    <x v="14"/>
    <n v="4"/>
    <x v="1"/>
    <x v="2"/>
    <n v="88723.56"/>
    <n v="88212.63"/>
  </r>
  <r>
    <x v="14"/>
    <n v="4"/>
    <x v="1"/>
    <x v="3"/>
    <n v="16132.1"/>
    <n v="16097.56"/>
  </r>
  <r>
    <x v="15"/>
    <n v="4"/>
    <x v="1"/>
    <x v="0"/>
    <n v="12800.54"/>
    <n v="10994.03"/>
  </r>
  <r>
    <x v="15"/>
    <n v="4"/>
    <x v="1"/>
    <x v="1"/>
    <n v="13862.65"/>
    <n v="12341.65"/>
  </r>
  <r>
    <x v="15"/>
    <n v="4"/>
    <x v="1"/>
    <x v="2"/>
    <n v="103135.47"/>
    <n v="102447.15"/>
  </r>
  <r>
    <x v="15"/>
    <n v="4"/>
    <x v="1"/>
    <x v="3"/>
    <n v="3605.72"/>
    <n v="3597.82"/>
  </r>
  <r>
    <x v="16"/>
    <n v="4"/>
    <x v="1"/>
    <x v="0"/>
    <n v="21572.62"/>
    <n v="15274.96"/>
  </r>
  <r>
    <x v="16"/>
    <n v="4"/>
    <x v="1"/>
    <x v="1"/>
    <n v="38946.53"/>
    <n v="29965.16"/>
  </r>
  <r>
    <x v="16"/>
    <n v="4"/>
    <x v="1"/>
    <x v="2"/>
    <n v="21442.84"/>
    <n v="21144.080000000002"/>
  </r>
  <r>
    <x v="16"/>
    <n v="4"/>
    <x v="1"/>
    <x v="3"/>
    <n v="3578.34"/>
    <n v="3563.43"/>
  </r>
  <r>
    <x v="17"/>
    <n v="4"/>
    <x v="1"/>
    <x v="0"/>
    <n v="75115.61"/>
    <n v="40824.19"/>
  </r>
  <r>
    <x v="17"/>
    <n v="4"/>
    <x v="1"/>
    <x v="1"/>
    <n v="64925.8"/>
    <n v="41656.53"/>
  </r>
  <r>
    <x v="17"/>
    <n v="4"/>
    <x v="1"/>
    <x v="2"/>
    <n v="47152.22"/>
    <n v="46135.09"/>
  </r>
  <r>
    <x v="17"/>
    <n v="4"/>
    <x v="1"/>
    <x v="3"/>
    <n v="675.81"/>
    <n v="671.25"/>
  </r>
  <r>
    <x v="18"/>
    <n v="4"/>
    <x v="1"/>
    <x v="0"/>
    <n v="10340.75"/>
    <n v="5836.67"/>
  </r>
  <r>
    <x v="18"/>
    <n v="4"/>
    <x v="1"/>
    <x v="1"/>
    <n v="92579.08"/>
    <n v="61174.75"/>
  </r>
  <r>
    <x v="18"/>
    <n v="4"/>
    <x v="1"/>
    <x v="2"/>
    <n v="48470.22"/>
    <n v="47471.83"/>
  </r>
  <r>
    <x v="18"/>
    <n v="4"/>
    <x v="1"/>
    <x v="3"/>
    <n v="2214.6"/>
    <n v="2199.77"/>
  </r>
  <r>
    <x v="19"/>
    <n v="4"/>
    <x v="1"/>
    <x v="0"/>
    <n v="27193.25"/>
    <n v="25647.42"/>
  </r>
  <r>
    <x v="19"/>
    <n v="4"/>
    <x v="1"/>
    <x v="1"/>
    <n v="25865.07"/>
    <n v="24715.87"/>
  </r>
  <r>
    <x v="19"/>
    <n v="4"/>
    <x v="1"/>
    <x v="2"/>
    <n v="281467.67"/>
    <n v="280716.64"/>
  </r>
  <r>
    <x v="19"/>
    <n v="4"/>
    <x v="1"/>
    <x v="3"/>
    <n v="2496.7800000000002"/>
    <n v="2494.63"/>
  </r>
  <r>
    <x v="20"/>
    <n v="4"/>
    <x v="1"/>
    <x v="0"/>
    <n v="19689.78"/>
    <n v="17138.48"/>
  </r>
  <r>
    <x v="20"/>
    <n v="4"/>
    <x v="1"/>
    <x v="1"/>
    <n v="129112.41"/>
    <n v="115967.52"/>
  </r>
  <r>
    <x v="20"/>
    <n v="4"/>
    <x v="1"/>
    <x v="2"/>
    <n v="61837.06"/>
    <n v="61459.09"/>
  </r>
  <r>
    <x v="20"/>
    <n v="4"/>
    <x v="1"/>
    <x v="3"/>
    <n v="23137.65"/>
    <n v="23093.61"/>
  </r>
  <r>
    <x v="21"/>
    <n v="4"/>
    <x v="1"/>
    <x v="0"/>
    <n v="53125.78"/>
    <n v="45911.54"/>
  </r>
  <r>
    <x v="21"/>
    <n v="4"/>
    <x v="1"/>
    <x v="1"/>
    <n v="29970.58"/>
    <n v="26757.55"/>
  </r>
  <r>
    <x v="21"/>
    <n v="4"/>
    <x v="1"/>
    <x v="2"/>
    <n v="109752.55"/>
    <n v="109045"/>
  </r>
  <r>
    <x v="21"/>
    <n v="4"/>
    <x v="1"/>
    <x v="3"/>
    <n v="3207.26"/>
    <n v="3201.03"/>
  </r>
  <r>
    <x v="22"/>
    <n v="4"/>
    <x v="1"/>
    <x v="0"/>
    <n v="239290.25"/>
    <n v="227486.6"/>
  </r>
  <r>
    <x v="22"/>
    <n v="4"/>
    <x v="1"/>
    <x v="1"/>
    <n v="77026.080000000002"/>
    <n v="74120.73"/>
  </r>
  <r>
    <x v="22"/>
    <n v="4"/>
    <x v="1"/>
    <x v="2"/>
    <n v="92939.21"/>
    <n v="92728.14"/>
  </r>
  <r>
    <x v="22"/>
    <n v="4"/>
    <x v="1"/>
    <x v="3"/>
    <n v="14890.83"/>
    <n v="14878.51"/>
  </r>
  <r>
    <x v="23"/>
    <n v="4"/>
    <x v="1"/>
    <x v="0"/>
    <n v="93263.14"/>
    <n v="83398.16"/>
  </r>
  <r>
    <x v="23"/>
    <n v="4"/>
    <x v="1"/>
    <x v="1"/>
    <n v="76079.31"/>
    <n v="69820.58"/>
  </r>
  <r>
    <x v="23"/>
    <n v="4"/>
    <x v="1"/>
    <x v="2"/>
    <n v="131117.32"/>
    <n v="130467.84"/>
  </r>
  <r>
    <x v="23"/>
    <n v="4"/>
    <x v="1"/>
    <x v="3"/>
    <n v="4716.05"/>
    <n v="4708.32"/>
  </r>
  <r>
    <x v="24"/>
    <n v="4"/>
    <x v="1"/>
    <x v="0"/>
    <n v="24066.62"/>
    <n v="22810.3"/>
  </r>
  <r>
    <x v="24"/>
    <n v="4"/>
    <x v="1"/>
    <x v="1"/>
    <n v="28297.45"/>
    <n v="27181.15"/>
  </r>
  <r>
    <x v="24"/>
    <n v="4"/>
    <x v="1"/>
    <x v="2"/>
    <n v="165499.23000000001"/>
    <n v="165109.07"/>
  </r>
  <r>
    <x v="24"/>
    <n v="4"/>
    <x v="1"/>
    <x v="3"/>
    <n v="17144.66"/>
    <n v="17128.849999999999"/>
  </r>
  <r>
    <x v="25"/>
    <n v="4"/>
    <x v="1"/>
    <x v="0"/>
    <n v="17523.91"/>
    <n v="14722.76"/>
  </r>
  <r>
    <x v="25"/>
    <n v="4"/>
    <x v="1"/>
    <x v="1"/>
    <n v="61254.43"/>
    <n v="53582.44"/>
  </r>
  <r>
    <x v="25"/>
    <n v="4"/>
    <x v="1"/>
    <x v="2"/>
    <n v="112320.75"/>
    <n v="111474.77"/>
  </r>
  <r>
    <x v="25"/>
    <n v="4"/>
    <x v="1"/>
    <x v="3"/>
    <n v="78319.850000000006"/>
    <n v="78133.25"/>
  </r>
  <r>
    <x v="26"/>
    <n v="4"/>
    <x v="1"/>
    <x v="0"/>
    <n v="58171.64"/>
    <n v="40770.199999999997"/>
  </r>
  <r>
    <x v="26"/>
    <n v="4"/>
    <x v="1"/>
    <x v="1"/>
    <n v="41516.35"/>
    <n v="31617.34"/>
  </r>
  <r>
    <x v="26"/>
    <n v="4"/>
    <x v="1"/>
    <x v="2"/>
    <n v="78217.320000000007"/>
    <n v="77093.87"/>
  </r>
  <r>
    <x v="26"/>
    <n v="4"/>
    <x v="1"/>
    <x v="3"/>
    <n v="51683.82"/>
    <n v="51474.09"/>
  </r>
  <r>
    <x v="27"/>
    <n v="4"/>
    <x v="1"/>
    <x v="0"/>
    <n v="26017.37"/>
    <n v="17675.14"/>
  </r>
  <r>
    <x v="27"/>
    <n v="4"/>
    <x v="1"/>
    <x v="1"/>
    <n v="68765.83"/>
    <n v="51224.9"/>
  </r>
  <r>
    <x v="27"/>
    <n v="4"/>
    <x v="1"/>
    <x v="2"/>
    <n v="62556.77"/>
    <n v="61593.38"/>
  </r>
  <r>
    <x v="27"/>
    <n v="4"/>
    <x v="1"/>
    <x v="3"/>
    <n v="12491.07"/>
    <n v="12436.1"/>
  </r>
  <r>
    <x v="28"/>
    <n v="4"/>
    <x v="1"/>
    <x v="0"/>
    <n v="78887.69"/>
    <n v="67654.91"/>
  </r>
  <r>
    <x v="28"/>
    <n v="4"/>
    <x v="1"/>
    <x v="1"/>
    <n v="14016.74"/>
    <n v="12434.87"/>
  </r>
  <r>
    <x v="28"/>
    <n v="4"/>
    <x v="1"/>
    <x v="2"/>
    <n v="88335.74"/>
    <n v="87735.72"/>
  </r>
  <r>
    <x v="28"/>
    <n v="4"/>
    <x v="1"/>
    <x v="3"/>
    <n v="4655.7"/>
    <n v="4646.41"/>
  </r>
  <r>
    <x v="29"/>
    <n v="4"/>
    <x v="1"/>
    <x v="0"/>
    <n v="12275.28"/>
    <n v="9189.0499999999993"/>
  </r>
  <r>
    <x v="29"/>
    <n v="4"/>
    <x v="1"/>
    <x v="1"/>
    <n v="97046.24"/>
    <n v="77760.679999999993"/>
  </r>
  <r>
    <x v="29"/>
    <n v="4"/>
    <x v="1"/>
    <x v="2"/>
    <n v="30057.11"/>
    <n v="29697.61"/>
  </r>
  <r>
    <x v="29"/>
    <n v="4"/>
    <x v="1"/>
    <x v="3"/>
    <n v="2715"/>
    <n v="2705.3"/>
  </r>
  <r>
    <x v="30"/>
    <n v="4"/>
    <x v="1"/>
    <x v="0"/>
    <n v="106401.86"/>
    <n v="88602.06"/>
  </r>
  <r>
    <x v="30"/>
    <n v="4"/>
    <x v="1"/>
    <x v="1"/>
    <n v="7231"/>
    <n v="6277.63"/>
  </r>
  <r>
    <x v="30"/>
    <n v="4"/>
    <x v="1"/>
    <x v="2"/>
    <n v="72216.17"/>
    <n v="71642.789999999994"/>
  </r>
  <r>
    <x v="30"/>
    <n v="4"/>
    <x v="1"/>
    <x v="3"/>
    <n v="1609.29"/>
    <n v="1605.39"/>
  </r>
  <r>
    <x v="31"/>
    <n v="4"/>
    <x v="1"/>
    <x v="0"/>
    <n v="25643.919999999998"/>
    <n v="16791.88"/>
  </r>
  <r>
    <x v="31"/>
    <n v="4"/>
    <x v="1"/>
    <x v="1"/>
    <n v="190610.95"/>
    <n v="138939.67000000001"/>
  </r>
  <r>
    <x v="31"/>
    <n v="4"/>
    <x v="1"/>
    <x v="2"/>
    <n v="43391.13"/>
    <n v="42682.61"/>
  </r>
  <r>
    <x v="31"/>
    <n v="4"/>
    <x v="1"/>
    <x v="3"/>
    <n v="6168.81"/>
    <n v="6137.43"/>
  </r>
  <r>
    <x v="32"/>
    <n v="4"/>
    <x v="1"/>
    <x v="0"/>
    <n v="17909.810000000001"/>
    <n v="10083.379999999999"/>
  </r>
  <r>
    <x v="32"/>
    <n v="4"/>
    <x v="1"/>
    <x v="1"/>
    <n v="59042.61"/>
    <n v="38396.71"/>
  </r>
  <r>
    <x v="32"/>
    <n v="4"/>
    <x v="1"/>
    <x v="2"/>
    <n v="156778.94"/>
    <n v="153469.54"/>
  </r>
  <r>
    <x v="32"/>
    <n v="4"/>
    <x v="1"/>
    <x v="3"/>
    <n v="97.11"/>
    <n v="96.55"/>
  </r>
  <r>
    <x v="33"/>
    <n v="4"/>
    <x v="1"/>
    <x v="0"/>
    <n v="45169.25"/>
    <n v="40268.07"/>
  </r>
  <r>
    <x v="33"/>
    <n v="4"/>
    <x v="1"/>
    <x v="1"/>
    <n v="31991.88"/>
    <n v="29250.3"/>
  </r>
  <r>
    <x v="33"/>
    <n v="4"/>
    <x v="1"/>
    <x v="2"/>
    <n v="47484.6"/>
    <n v="47240.1"/>
  </r>
  <r>
    <x v="33"/>
    <n v="4"/>
    <x v="1"/>
    <x v="3"/>
    <n v="4012"/>
    <n v="4005.78"/>
  </r>
  <r>
    <x v="34"/>
    <n v="4"/>
    <x v="1"/>
    <x v="0"/>
    <n v="173786.37"/>
    <n v="69427.37"/>
  </r>
  <r>
    <x v="34"/>
    <n v="4"/>
    <x v="1"/>
    <x v="1"/>
    <n v="107238.12"/>
    <n v="57454.48"/>
  </r>
  <r>
    <x v="34"/>
    <n v="4"/>
    <x v="1"/>
    <x v="2"/>
    <n v="42330.9"/>
    <n v="41153.160000000003"/>
  </r>
  <r>
    <x v="34"/>
    <n v="4"/>
    <x v="1"/>
    <x v="3"/>
    <n v="763.24"/>
    <n v="755.93"/>
  </r>
  <r>
    <x v="35"/>
    <n v="4"/>
    <x v="1"/>
    <x v="0"/>
    <n v="19879.14"/>
    <n v="10985.58"/>
  </r>
  <r>
    <x v="35"/>
    <n v="4"/>
    <x v="1"/>
    <x v="1"/>
    <n v="137882.69"/>
    <n v="90210.72"/>
  </r>
  <r>
    <x v="35"/>
    <n v="4"/>
    <x v="1"/>
    <x v="2"/>
    <n v="62760.3"/>
    <n v="61457.14"/>
  </r>
  <r>
    <x v="35"/>
    <n v="4"/>
    <x v="1"/>
    <x v="3"/>
    <n v="3325.87"/>
    <n v="3302.11"/>
  </r>
  <r>
    <x v="36"/>
    <n v="4"/>
    <x v="1"/>
    <x v="0"/>
    <n v="23026.22"/>
    <n v="18506.61"/>
  </r>
  <r>
    <x v="36"/>
    <n v="4"/>
    <x v="1"/>
    <x v="1"/>
    <n v="30471.599999999999"/>
    <n v="25672.560000000001"/>
  </r>
  <r>
    <x v="36"/>
    <n v="4"/>
    <x v="1"/>
    <x v="2"/>
    <n v="79154.02"/>
    <n v="78402.37"/>
  </r>
  <r>
    <x v="36"/>
    <n v="4"/>
    <x v="1"/>
    <x v="3"/>
    <n v="620.74"/>
    <n v="619.15"/>
  </r>
  <r>
    <x v="37"/>
    <n v="4"/>
    <x v="1"/>
    <x v="0"/>
    <n v="44865.58"/>
    <n v="42157.07"/>
  </r>
  <r>
    <x v="37"/>
    <n v="4"/>
    <x v="1"/>
    <x v="1"/>
    <n v="30244.58"/>
    <n v="28810.959999999999"/>
  </r>
  <r>
    <x v="37"/>
    <n v="4"/>
    <x v="1"/>
    <x v="2"/>
    <n v="50199.21"/>
    <n v="50056.49"/>
  </r>
  <r>
    <x v="37"/>
    <n v="4"/>
    <x v="1"/>
    <x v="3"/>
    <n v="4660.45"/>
    <n v="4656.3"/>
  </r>
  <r>
    <x v="38"/>
    <n v="4"/>
    <x v="1"/>
    <x v="0"/>
    <n v="30117.24"/>
    <n v="24725.7"/>
  </r>
  <r>
    <x v="38"/>
    <n v="4"/>
    <x v="1"/>
    <x v="1"/>
    <n v="57096.74"/>
    <n v="49108.15"/>
  </r>
  <r>
    <x v="38"/>
    <n v="4"/>
    <x v="1"/>
    <x v="2"/>
    <n v="29918.959999999999"/>
    <n v="29667.79"/>
  </r>
  <r>
    <x v="38"/>
    <n v="4"/>
    <x v="1"/>
    <x v="3"/>
    <n v="354.37"/>
    <n v="353.42"/>
  </r>
  <r>
    <x v="39"/>
    <n v="4"/>
    <x v="1"/>
    <x v="0"/>
    <n v="29706.48"/>
    <n v="24721.75"/>
  </r>
  <r>
    <x v="39"/>
    <n v="4"/>
    <x v="1"/>
    <x v="1"/>
    <n v="38700.28"/>
    <n v="33590.769999999997"/>
  </r>
  <r>
    <x v="39"/>
    <n v="4"/>
    <x v="1"/>
    <x v="2"/>
    <n v="58917.19"/>
    <n v="58449.75"/>
  </r>
  <r>
    <x v="39"/>
    <n v="4"/>
    <x v="1"/>
    <x v="3"/>
    <n v="1088.1199999999999"/>
    <n v="1085.46"/>
  </r>
  <r>
    <x v="40"/>
    <n v="4"/>
    <x v="1"/>
    <x v="0"/>
    <n v="29581.59"/>
    <n v="24596.799999999999"/>
  </r>
  <r>
    <x v="40"/>
    <n v="4"/>
    <x v="1"/>
    <x v="1"/>
    <n v="38208.78"/>
    <n v="33155.160000000003"/>
  </r>
  <r>
    <x v="40"/>
    <n v="4"/>
    <x v="1"/>
    <x v="2"/>
    <n v="39937.42"/>
    <n v="39620.120000000003"/>
  </r>
  <r>
    <x v="40"/>
    <n v="4"/>
    <x v="1"/>
    <x v="3"/>
    <n v="2143.84"/>
    <n v="2138.5100000000002"/>
  </r>
  <r>
    <x v="0"/>
    <n v="26"/>
    <x v="2"/>
    <x v="0"/>
    <n v="1930.87"/>
    <n v="1049.94"/>
  </r>
  <r>
    <x v="0"/>
    <n v="26"/>
    <x v="2"/>
    <x v="1"/>
    <n v="1271.99"/>
    <n v="671.22"/>
  </r>
  <r>
    <x v="0"/>
    <n v="26"/>
    <x v="2"/>
    <x v="2"/>
    <n v="12358.19"/>
    <n v="8532.84"/>
  </r>
  <r>
    <x v="0"/>
    <n v="26"/>
    <x v="2"/>
    <x v="3"/>
    <n v="8750.25"/>
    <n v="6195.8"/>
  </r>
  <r>
    <x v="1"/>
    <n v="26"/>
    <x v="2"/>
    <x v="0"/>
    <n v="1531.07"/>
    <n v="647.54999999999995"/>
  </r>
  <r>
    <x v="1"/>
    <n v="26"/>
    <x v="2"/>
    <x v="1"/>
    <n v="1050.0899999999999"/>
    <n v="431.68"/>
  </r>
  <r>
    <x v="1"/>
    <n v="26"/>
    <x v="2"/>
    <x v="2"/>
    <n v="11612.29"/>
    <n v="6242.89"/>
  </r>
  <r>
    <x v="1"/>
    <n v="26"/>
    <x v="2"/>
    <x v="3"/>
    <n v="8650.0400000000009"/>
    <n v="4768.7"/>
  </r>
  <r>
    <x v="2"/>
    <n v="26"/>
    <x v="2"/>
    <x v="0"/>
    <n v="1735.84"/>
    <n v="560.92999999999995"/>
  </r>
  <r>
    <x v="2"/>
    <n v="26"/>
    <x v="2"/>
    <x v="1"/>
    <n v="832.49"/>
    <n v="262.91000000000003"/>
  </r>
  <r>
    <x v="2"/>
    <n v="26"/>
    <x v="2"/>
    <x v="2"/>
    <n v="9540.09"/>
    <n v="3931.63"/>
  </r>
  <r>
    <x v="2"/>
    <n v="26"/>
    <x v="2"/>
    <x v="3"/>
    <n v="8110.49"/>
    <n v="3426.74"/>
  </r>
  <r>
    <x v="3"/>
    <n v="26"/>
    <x v="2"/>
    <x v="0"/>
    <n v="1990.23"/>
    <n v="785.34"/>
  </r>
  <r>
    <x v="3"/>
    <n v="26"/>
    <x v="2"/>
    <x v="1"/>
    <n v="942.78"/>
    <n v="361.28"/>
  </r>
  <r>
    <x v="3"/>
    <n v="26"/>
    <x v="2"/>
    <x v="2"/>
    <n v="7796.49"/>
    <n v="3916.59"/>
  </r>
  <r>
    <x v="3"/>
    <n v="26"/>
    <x v="2"/>
    <x v="3"/>
    <n v="6642.04"/>
    <n v="3422.46"/>
  </r>
  <r>
    <x v="4"/>
    <n v="26"/>
    <x v="2"/>
    <x v="0"/>
    <n v="1616.85"/>
    <n v="787.52"/>
  </r>
  <r>
    <x v="4"/>
    <n v="26"/>
    <x v="2"/>
    <x v="1"/>
    <n v="1067.07"/>
    <n v="498.3"/>
  </r>
  <r>
    <x v="4"/>
    <n v="26"/>
    <x v="2"/>
    <x v="2"/>
    <n v="8311.0499999999993"/>
    <n v="4595.82"/>
  </r>
  <r>
    <x v="4"/>
    <n v="26"/>
    <x v="2"/>
    <x v="3"/>
    <n v="5508.24"/>
    <n v="3098.73"/>
  </r>
  <r>
    <x v="5"/>
    <n v="26"/>
    <x v="2"/>
    <x v="0"/>
    <n v="1726.57"/>
    <n v="988.5"/>
  </r>
  <r>
    <x v="5"/>
    <n v="26"/>
    <x v="2"/>
    <x v="1"/>
    <n v="855.36"/>
    <n v="470.58"/>
  </r>
  <r>
    <x v="5"/>
    <n v="26"/>
    <x v="2"/>
    <x v="2"/>
    <n v="9680.5400000000009"/>
    <n v="6281.84"/>
  </r>
  <r>
    <x v="5"/>
    <n v="26"/>
    <x v="2"/>
    <x v="3"/>
    <n v="6182.58"/>
    <n v="4081.61"/>
  </r>
  <r>
    <x v="6"/>
    <n v="26"/>
    <x v="2"/>
    <x v="0"/>
    <n v="1869.3"/>
    <n v="988.51"/>
  </r>
  <r>
    <x v="6"/>
    <n v="26"/>
    <x v="2"/>
    <x v="1"/>
    <n v="961.23"/>
    <n v="502.7"/>
  </r>
  <r>
    <x v="6"/>
    <n v="26"/>
    <x v="2"/>
    <x v="2"/>
    <n v="9861.16"/>
    <n v="7230.46"/>
  </r>
  <r>
    <x v="6"/>
    <n v="26"/>
    <x v="2"/>
    <x v="3"/>
    <n v="7597.88"/>
    <n v="5737.3"/>
  </r>
  <r>
    <x v="7"/>
    <n v="26"/>
    <x v="2"/>
    <x v="0"/>
    <n v="1834.23"/>
    <n v="1175.94"/>
  </r>
  <r>
    <x v="7"/>
    <n v="26"/>
    <x v="2"/>
    <x v="1"/>
    <n v="1041.18"/>
    <n v="654.66"/>
  </r>
  <r>
    <x v="7"/>
    <n v="26"/>
    <x v="2"/>
    <x v="2"/>
    <n v="10790.03"/>
    <n v="9119.74"/>
  </r>
  <r>
    <x v="7"/>
    <n v="26"/>
    <x v="2"/>
    <x v="3"/>
    <n v="7910.36"/>
    <n v="6870.8"/>
  </r>
  <r>
    <x v="8"/>
    <n v="26"/>
    <x v="2"/>
    <x v="0"/>
    <n v="1634.81"/>
    <n v="906.58"/>
  </r>
  <r>
    <x v="8"/>
    <n v="26"/>
    <x v="2"/>
    <x v="1"/>
    <n v="1022.08"/>
    <n v="563.15"/>
  </r>
  <r>
    <x v="8"/>
    <n v="26"/>
    <x v="2"/>
    <x v="2"/>
    <n v="12012.53"/>
    <n v="9396.6200000000008"/>
  </r>
  <r>
    <x v="8"/>
    <n v="26"/>
    <x v="2"/>
    <x v="3"/>
    <n v="8553.6200000000008"/>
    <n v="6899.26"/>
  </r>
  <r>
    <x v="9"/>
    <n v="26"/>
    <x v="2"/>
    <x v="0"/>
    <n v="1525.03"/>
    <n v="779.28"/>
  </r>
  <r>
    <x v="9"/>
    <n v="26"/>
    <x v="2"/>
    <x v="1"/>
    <n v="918.52"/>
    <n v="479.42"/>
  </r>
  <r>
    <x v="9"/>
    <n v="26"/>
    <x v="2"/>
    <x v="2"/>
    <n v="12297.64"/>
    <n v="8305.02"/>
  </r>
  <r>
    <x v="9"/>
    <n v="26"/>
    <x v="2"/>
    <x v="3"/>
    <n v="9435.15"/>
    <n v="6552.76"/>
  </r>
  <r>
    <x v="10"/>
    <n v="26"/>
    <x v="2"/>
    <x v="0"/>
    <n v="1060.76"/>
    <n v="694.97"/>
  </r>
  <r>
    <x v="10"/>
    <n v="26"/>
    <x v="2"/>
    <x v="1"/>
    <n v="859.72"/>
    <n v="549.09"/>
  </r>
  <r>
    <x v="10"/>
    <n v="26"/>
    <x v="2"/>
    <x v="2"/>
    <n v="11126.01"/>
    <n v="7598.23"/>
  </r>
  <r>
    <x v="10"/>
    <n v="26"/>
    <x v="2"/>
    <x v="3"/>
    <n v="9194.8799999999992"/>
    <n v="6360.19"/>
  </r>
  <r>
    <x v="11"/>
    <n v="26"/>
    <x v="2"/>
    <x v="0"/>
    <n v="974.65"/>
    <n v="664.4"/>
  </r>
  <r>
    <x v="11"/>
    <n v="26"/>
    <x v="2"/>
    <x v="1"/>
    <n v="592.64"/>
    <n v="394.23"/>
  </r>
  <r>
    <x v="11"/>
    <n v="26"/>
    <x v="2"/>
    <x v="2"/>
    <n v="9376.7199999999993"/>
    <n v="6704.52"/>
  </r>
  <r>
    <x v="11"/>
    <n v="26"/>
    <x v="2"/>
    <x v="3"/>
    <n v="8839.94"/>
    <n v="6405.75"/>
  </r>
  <r>
    <x v="12"/>
    <n v="26"/>
    <x v="2"/>
    <x v="0"/>
    <n v="1275.54"/>
    <n v="667.22"/>
  </r>
  <r>
    <x v="12"/>
    <n v="26"/>
    <x v="2"/>
    <x v="1"/>
    <n v="545.36"/>
    <n v="279.35000000000002"/>
  </r>
  <r>
    <x v="12"/>
    <n v="26"/>
    <x v="2"/>
    <x v="2"/>
    <n v="6851.24"/>
    <n v="3840.32"/>
  </r>
  <r>
    <x v="12"/>
    <n v="26"/>
    <x v="2"/>
    <x v="3"/>
    <n v="6986.8"/>
    <n v="3974.48"/>
  </r>
  <r>
    <x v="13"/>
    <n v="26"/>
    <x v="2"/>
    <x v="0"/>
    <n v="1126.02"/>
    <n v="790.77"/>
  </r>
  <r>
    <x v="13"/>
    <n v="26"/>
    <x v="2"/>
    <x v="1"/>
    <n v="711.56"/>
    <n v="487.29"/>
  </r>
  <r>
    <x v="13"/>
    <n v="26"/>
    <x v="2"/>
    <x v="2"/>
    <n v="6244.79"/>
    <n v="4597.55"/>
  </r>
  <r>
    <x v="13"/>
    <n v="26"/>
    <x v="2"/>
    <x v="3"/>
    <n v="5202.04"/>
    <n v="3880.02"/>
  </r>
  <r>
    <x v="14"/>
    <n v="26"/>
    <x v="2"/>
    <x v="0"/>
    <n v="899.5"/>
    <n v="595.4"/>
  </r>
  <r>
    <x v="14"/>
    <n v="26"/>
    <x v="2"/>
    <x v="1"/>
    <n v="622.04"/>
    <n v="406.19"/>
  </r>
  <r>
    <x v="14"/>
    <n v="26"/>
    <x v="2"/>
    <x v="2"/>
    <n v="7619.86"/>
    <n v="5645.99"/>
  </r>
  <r>
    <x v="14"/>
    <n v="26"/>
    <x v="2"/>
    <x v="3"/>
    <n v="4734.7"/>
    <n v="3569.47"/>
  </r>
  <r>
    <x v="15"/>
    <n v="26"/>
    <x v="2"/>
    <x v="0"/>
    <n v="938.15"/>
    <n v="560.74"/>
  </r>
  <r>
    <x v="15"/>
    <n v="26"/>
    <x v="2"/>
    <x v="1"/>
    <n v="504.75"/>
    <n v="294.55"/>
  </r>
  <r>
    <x v="15"/>
    <n v="26"/>
    <x v="2"/>
    <x v="2"/>
    <n v="7118.14"/>
    <n v="4490.28"/>
  </r>
  <r>
    <x v="15"/>
    <n v="26"/>
    <x v="2"/>
    <x v="3"/>
    <n v="5689.99"/>
    <n v="3637.47"/>
  </r>
  <r>
    <x v="16"/>
    <n v="26"/>
    <x v="2"/>
    <x v="0"/>
    <n v="1288.71"/>
    <n v="837.58"/>
  </r>
  <r>
    <x v="16"/>
    <n v="26"/>
    <x v="2"/>
    <x v="1"/>
    <n v="541.24"/>
    <n v="348.02"/>
  </r>
  <r>
    <x v="16"/>
    <n v="26"/>
    <x v="2"/>
    <x v="2"/>
    <n v="6395.24"/>
    <n v="4727.5"/>
  </r>
  <r>
    <x v="16"/>
    <n v="26"/>
    <x v="2"/>
    <x v="3"/>
    <n v="6028.6"/>
    <n v="4538.8599999999997"/>
  </r>
  <r>
    <x v="17"/>
    <n v="26"/>
    <x v="2"/>
    <x v="0"/>
    <n v="1271.3399999999999"/>
    <n v="876.25"/>
  </r>
  <r>
    <x v="17"/>
    <n v="26"/>
    <x v="2"/>
    <x v="1"/>
    <n v="760.52"/>
    <n v="518.67999999999995"/>
  </r>
  <r>
    <x v="17"/>
    <n v="26"/>
    <x v="2"/>
    <x v="2"/>
    <n v="7636.11"/>
    <n v="5959.28"/>
  </r>
  <r>
    <x v="17"/>
    <n v="26"/>
    <x v="2"/>
    <x v="3"/>
    <n v="5535.47"/>
    <n v="4399.71"/>
  </r>
  <r>
    <x v="18"/>
    <n v="26"/>
    <x v="2"/>
    <x v="0"/>
    <n v="1486.71"/>
    <n v="874.44"/>
  </r>
  <r>
    <x v="18"/>
    <n v="26"/>
    <x v="2"/>
    <x v="1"/>
    <n v="738.56"/>
    <n v="424.97"/>
  </r>
  <r>
    <x v="18"/>
    <n v="26"/>
    <x v="2"/>
    <x v="2"/>
    <n v="8873.5400000000009"/>
    <n v="5558.31"/>
  </r>
  <r>
    <x v="18"/>
    <n v="26"/>
    <x v="2"/>
    <x v="3"/>
    <n v="6148.71"/>
    <n v="3905.89"/>
  </r>
  <r>
    <x v="19"/>
    <n v="26"/>
    <x v="2"/>
    <x v="0"/>
    <n v="2392.73"/>
    <n v="1364.07"/>
  </r>
  <r>
    <x v="19"/>
    <n v="26"/>
    <x v="2"/>
    <x v="1"/>
    <n v="871.87"/>
    <n v="488.3"/>
  </r>
  <r>
    <x v="19"/>
    <n v="26"/>
    <x v="2"/>
    <x v="2"/>
    <n v="9583.99"/>
    <n v="5954.74"/>
  </r>
  <r>
    <x v="19"/>
    <n v="26"/>
    <x v="2"/>
    <x v="3"/>
    <n v="6892.19"/>
    <n v="4349.95"/>
  </r>
  <r>
    <x v="20"/>
    <n v="26"/>
    <x v="2"/>
    <x v="0"/>
    <n v="4399.87"/>
    <n v="2794.86"/>
  </r>
  <r>
    <x v="20"/>
    <n v="26"/>
    <x v="2"/>
    <x v="1"/>
    <n v="1410.94"/>
    <n v="879.36"/>
  </r>
  <r>
    <x v="20"/>
    <n v="26"/>
    <x v="2"/>
    <x v="2"/>
    <n v="11383.52"/>
    <n v="7813.98"/>
  </r>
  <r>
    <x v="20"/>
    <n v="26"/>
    <x v="2"/>
    <x v="3"/>
    <n v="7840.46"/>
    <n v="5464.43"/>
  </r>
  <r>
    <x v="21"/>
    <n v="26"/>
    <x v="2"/>
    <x v="0"/>
    <n v="6166.67"/>
    <n v="3794.38"/>
  </r>
  <r>
    <x v="21"/>
    <n v="26"/>
    <x v="2"/>
    <x v="1"/>
    <n v="2605.2399999999998"/>
    <n v="1561.88"/>
  </r>
  <r>
    <x v="21"/>
    <n v="26"/>
    <x v="2"/>
    <x v="2"/>
    <n v="17928.23"/>
    <n v="11496.74"/>
  </r>
  <r>
    <x v="21"/>
    <n v="26"/>
    <x v="2"/>
    <x v="3"/>
    <n v="9534.9500000000007"/>
    <n v="6190.86"/>
  </r>
  <r>
    <x v="22"/>
    <n v="26"/>
    <x v="2"/>
    <x v="0"/>
    <n v="5654.69"/>
    <n v="4450.55"/>
  </r>
  <r>
    <x v="22"/>
    <n v="26"/>
    <x v="2"/>
    <x v="1"/>
    <n v="3661.98"/>
    <n v="2817.88"/>
  </r>
  <r>
    <x v="22"/>
    <n v="26"/>
    <x v="2"/>
    <x v="2"/>
    <n v="34355.040000000001"/>
    <n v="28660.73"/>
  </r>
  <r>
    <x v="22"/>
    <n v="26"/>
    <x v="2"/>
    <x v="3"/>
    <n v="15213.9"/>
    <n v="12868.77"/>
  </r>
  <r>
    <x v="23"/>
    <n v="26"/>
    <x v="2"/>
    <x v="0"/>
    <n v="5123.63"/>
    <n v="3896.12"/>
  </r>
  <r>
    <x v="23"/>
    <n v="26"/>
    <x v="2"/>
    <x v="1"/>
    <n v="3308.88"/>
    <n v="2473.85"/>
  </r>
  <r>
    <x v="23"/>
    <n v="26"/>
    <x v="2"/>
    <x v="2"/>
    <n v="44813.86"/>
    <n v="37309.54"/>
  </r>
  <r>
    <x v="23"/>
    <n v="26"/>
    <x v="2"/>
    <x v="3"/>
    <n v="28701.72"/>
    <n v="24279.03"/>
  </r>
  <r>
    <x v="24"/>
    <n v="26"/>
    <x v="2"/>
    <x v="0"/>
    <n v="5778.51"/>
    <n v="3715.19"/>
  </r>
  <r>
    <x v="24"/>
    <n v="26"/>
    <x v="2"/>
    <x v="1"/>
    <n v="3001.29"/>
    <n v="1931.29"/>
  </r>
  <r>
    <x v="24"/>
    <n v="26"/>
    <x v="2"/>
    <x v="2"/>
    <n v="41210.800000000003"/>
    <n v="31900.99"/>
  </r>
  <r>
    <x v="24"/>
    <n v="26"/>
    <x v="2"/>
    <x v="3"/>
    <n v="36388.33"/>
    <n v="28788.91"/>
  </r>
  <r>
    <x v="25"/>
    <n v="26"/>
    <x v="2"/>
    <x v="0"/>
    <n v="5136.08"/>
    <n v="2044.52"/>
  </r>
  <r>
    <x v="25"/>
    <n v="26"/>
    <x v="2"/>
    <x v="1"/>
    <n v="3345.53"/>
    <n v="1444.91"/>
  </r>
  <r>
    <x v="25"/>
    <n v="26"/>
    <x v="2"/>
    <x v="2"/>
    <n v="34496.26"/>
    <n v="23640.76"/>
  </r>
  <r>
    <x v="25"/>
    <n v="26"/>
    <x v="2"/>
    <x v="3"/>
    <n v="32020.34"/>
    <n v="22834.26"/>
  </r>
  <r>
    <x v="26"/>
    <n v="26"/>
    <x v="2"/>
    <x v="0"/>
    <n v="4083.71"/>
    <n v="1347.26"/>
  </r>
  <r>
    <x v="26"/>
    <n v="26"/>
    <x v="2"/>
    <x v="1"/>
    <n v="2947.09"/>
    <n v="1138.0999999999999"/>
  </r>
  <r>
    <x v="26"/>
    <n v="26"/>
    <x v="2"/>
    <x v="2"/>
    <n v="36672.85"/>
    <n v="27153.38"/>
  </r>
  <r>
    <x v="26"/>
    <n v="26"/>
    <x v="2"/>
    <x v="3"/>
    <n v="27014.3"/>
    <n v="21016.2"/>
  </r>
  <r>
    <x v="27"/>
    <n v="26"/>
    <x v="2"/>
    <x v="0"/>
    <n v="4049.3"/>
    <n v="424.54"/>
  </r>
  <r>
    <x v="27"/>
    <n v="26"/>
    <x v="2"/>
    <x v="1"/>
    <n v="2347.34"/>
    <n v="531.49"/>
  </r>
  <r>
    <x v="27"/>
    <n v="26"/>
    <x v="2"/>
    <x v="2"/>
    <n v="32866.07"/>
    <n v="28713.98"/>
  </r>
  <r>
    <x v="27"/>
    <n v="26"/>
    <x v="2"/>
    <x v="3"/>
    <n v="27398.95"/>
    <n v="25724.69"/>
  </r>
  <r>
    <x v="28"/>
    <n v="26"/>
    <x v="2"/>
    <x v="0"/>
    <n v="4755.09"/>
    <n v="1574.63"/>
  </r>
  <r>
    <x v="28"/>
    <n v="26"/>
    <x v="2"/>
    <x v="1"/>
    <n v="2330.4899999999998"/>
    <n v="905.3"/>
  </r>
  <r>
    <x v="28"/>
    <n v="26"/>
    <x v="2"/>
    <x v="2"/>
    <n v="24606.63"/>
    <n v="18452.62"/>
  </r>
  <r>
    <x v="28"/>
    <n v="26"/>
    <x v="2"/>
    <x v="3"/>
    <n v="24744.06"/>
    <n v="19500.580000000002"/>
  </r>
  <r>
    <x v="29"/>
    <n v="26"/>
    <x v="2"/>
    <x v="0"/>
    <n v="5694.96"/>
    <n v="1643.5"/>
  </r>
  <r>
    <x v="29"/>
    <n v="26"/>
    <x v="2"/>
    <x v="1"/>
    <n v="2786.71"/>
    <n v="980.93"/>
  </r>
  <r>
    <x v="29"/>
    <n v="26"/>
    <x v="2"/>
    <x v="2"/>
    <n v="28547.67"/>
    <n v="20949.27"/>
  </r>
  <r>
    <x v="29"/>
    <n v="26"/>
    <x v="2"/>
    <x v="3"/>
    <n v="19724.14"/>
    <n v="15264.05"/>
  </r>
  <r>
    <x v="30"/>
    <n v="26"/>
    <x v="2"/>
    <x v="0"/>
    <n v="5791.47"/>
    <n v="580.77"/>
  </r>
  <r>
    <x v="30"/>
    <n v="26"/>
    <x v="2"/>
    <x v="1"/>
    <n v="3340.8"/>
    <n v="651.80999999999995"/>
  </r>
  <r>
    <x v="30"/>
    <n v="26"/>
    <x v="2"/>
    <x v="2"/>
    <n v="33331.79"/>
    <n v="23352.05"/>
  </r>
  <r>
    <x v="30"/>
    <n v="26"/>
    <x v="2"/>
    <x v="3"/>
    <n v="22936.720000000001"/>
    <n v="17245.099999999999"/>
  </r>
  <r>
    <x v="31"/>
    <n v="26"/>
    <x v="2"/>
    <x v="0"/>
    <n v="4686.68"/>
    <n v="309.83"/>
  </r>
  <r>
    <x v="31"/>
    <n v="26"/>
    <x v="2"/>
    <x v="1"/>
    <n v="3397.47"/>
    <n v="622.39"/>
  </r>
  <r>
    <x v="31"/>
    <n v="26"/>
    <x v="2"/>
    <x v="2"/>
    <n v="40139.519999999997"/>
    <n v="32023.59"/>
  </r>
  <r>
    <x v="31"/>
    <n v="26"/>
    <x v="2"/>
    <x v="3"/>
    <n v="25162.03"/>
    <n v="21630.04"/>
  </r>
  <r>
    <x v="32"/>
    <n v="26"/>
    <x v="2"/>
    <x v="0"/>
    <n v="4951.9399999999996"/>
    <n v="0"/>
  </r>
  <r>
    <x v="32"/>
    <n v="26"/>
    <x v="2"/>
    <x v="1"/>
    <n v="2729.55"/>
    <n v="276.39999999999998"/>
  </r>
  <r>
    <x v="32"/>
    <n v="26"/>
    <x v="2"/>
    <x v="2"/>
    <n v="38668.699999999997"/>
    <n v="31039.03"/>
  </r>
  <r>
    <x v="32"/>
    <n v="26"/>
    <x v="2"/>
    <x v="3"/>
    <n v="31065"/>
    <n v="27107.96"/>
  </r>
  <r>
    <x v="33"/>
    <n v="26"/>
    <x v="2"/>
    <x v="0"/>
    <n v="7164.36"/>
    <n v="3170"/>
  </r>
  <r>
    <x v="33"/>
    <n v="26"/>
    <x v="2"/>
    <x v="1"/>
    <n v="2909.92"/>
    <n v="1480.35"/>
  </r>
  <r>
    <x v="33"/>
    <n v="26"/>
    <x v="2"/>
    <x v="2"/>
    <n v="33054.15"/>
    <n v="31091.81"/>
  </r>
  <r>
    <x v="33"/>
    <n v="26"/>
    <x v="2"/>
    <x v="3"/>
    <n v="29233"/>
    <n v="28836.78"/>
  </r>
  <r>
    <x v="34"/>
    <n v="26"/>
    <x v="2"/>
    <x v="0"/>
    <n v="8629.9"/>
    <n v="1926.19"/>
  </r>
  <r>
    <x v="34"/>
    <n v="26"/>
    <x v="2"/>
    <x v="1"/>
    <n v="4237.2299999999996"/>
    <n v="1344.31"/>
  </r>
  <r>
    <x v="34"/>
    <n v="26"/>
    <x v="2"/>
    <x v="2"/>
    <n v="38521.64"/>
    <n v="32492.25"/>
  </r>
  <r>
    <x v="34"/>
    <n v="26"/>
    <x v="2"/>
    <x v="3"/>
    <n v="27474.52"/>
    <n v="24661.15"/>
  </r>
  <r>
    <x v="35"/>
    <n v="26"/>
    <x v="2"/>
    <x v="0"/>
    <n v="6343.08"/>
    <n v="493.29"/>
  </r>
  <r>
    <x v="35"/>
    <n v="26"/>
    <x v="2"/>
    <x v="1"/>
    <n v="5020.8500000000004"/>
    <n v="1069.67"/>
  </r>
  <r>
    <x v="35"/>
    <n v="26"/>
    <x v="2"/>
    <x v="2"/>
    <n v="51132.49"/>
    <n v="47099.25"/>
  </r>
  <r>
    <x v="35"/>
    <n v="26"/>
    <x v="2"/>
    <x v="3"/>
    <n v="29864.799999999999"/>
    <n v="29640.03"/>
  </r>
  <r>
    <x v="36"/>
    <n v="26"/>
    <x v="2"/>
    <x v="0"/>
    <n v="5064.68"/>
    <n v="0"/>
  </r>
  <r>
    <x v="36"/>
    <n v="26"/>
    <x v="2"/>
    <x v="1"/>
    <n v="3704.28"/>
    <n v="321.62"/>
  </r>
  <r>
    <x v="36"/>
    <n v="26"/>
    <x v="2"/>
    <x v="2"/>
    <n v="60255.34"/>
    <n v="52144.66"/>
  </r>
  <r>
    <x v="36"/>
    <n v="26"/>
    <x v="2"/>
    <x v="3"/>
    <n v="41520.11"/>
    <n v="39142.620000000003"/>
  </r>
  <r>
    <x v="37"/>
    <n v="26"/>
    <x v="2"/>
    <x v="0"/>
    <n v="5269.65"/>
    <n v="692.67"/>
  </r>
  <r>
    <x v="37"/>
    <n v="26"/>
    <x v="2"/>
    <x v="1"/>
    <n v="2939.06"/>
    <n v="693.62"/>
  </r>
  <r>
    <x v="37"/>
    <n v="26"/>
    <x v="2"/>
    <x v="2"/>
    <n v="44697.61"/>
    <n v="35700.28"/>
  </r>
  <r>
    <x v="37"/>
    <n v="26"/>
    <x v="2"/>
    <x v="3"/>
    <n v="44658.33"/>
    <n v="38218.18"/>
  </r>
  <r>
    <x v="38"/>
    <n v="26"/>
    <x v="2"/>
    <x v="0"/>
    <n v="6633.67"/>
    <n v="1184.25"/>
  </r>
  <r>
    <x v="38"/>
    <n v="26"/>
    <x v="2"/>
    <x v="1"/>
    <n v="3062.92"/>
    <n v="839.15"/>
  </r>
  <r>
    <x v="38"/>
    <n v="26"/>
    <x v="2"/>
    <x v="2"/>
    <n v="37215.269999999997"/>
    <n v="29832.23"/>
  </r>
  <r>
    <x v="38"/>
    <n v="26"/>
    <x v="2"/>
    <x v="3"/>
    <n v="35666.18"/>
    <n v="30510.43"/>
  </r>
  <r>
    <x v="39"/>
    <n v="26"/>
    <x v="2"/>
    <x v="0"/>
    <n v="11462.16"/>
    <n v="2016.4"/>
  </r>
  <r>
    <x v="39"/>
    <n v="26"/>
    <x v="2"/>
    <x v="1"/>
    <n v="3875.71"/>
    <n v="1053.4100000000001"/>
  </r>
  <r>
    <x v="39"/>
    <n v="26"/>
    <x v="2"/>
    <x v="2"/>
    <n v="37741.879999999997"/>
    <n v="30242"/>
  </r>
  <r>
    <x v="39"/>
    <n v="26"/>
    <x v="2"/>
    <x v="3"/>
    <n v="29017.37"/>
    <n v="24819.59"/>
  </r>
  <r>
    <x v="40"/>
    <n v="26"/>
    <x v="2"/>
    <x v="0"/>
    <n v="17017.62"/>
    <n v="2935.87"/>
  </r>
  <r>
    <x v="40"/>
    <n v="26"/>
    <x v="2"/>
    <x v="1"/>
    <n v="6702.14"/>
    <n v="1802.49"/>
  </r>
  <r>
    <x v="40"/>
    <n v="26"/>
    <x v="2"/>
    <x v="2"/>
    <n v="47761.01"/>
    <n v="38250.129999999997"/>
  </r>
  <r>
    <x v="40"/>
    <n v="26"/>
    <x v="2"/>
    <x v="3"/>
    <n v="29429.88"/>
    <n v="25167.81"/>
  </r>
  <r>
    <x v="0"/>
    <n v="27"/>
    <x v="3"/>
    <x v="0"/>
    <n v="98185"/>
    <n v="96158.81"/>
  </r>
  <r>
    <x v="0"/>
    <n v="27"/>
    <x v="3"/>
    <x v="1"/>
    <n v="16280.21"/>
    <n v="12853.96"/>
  </r>
  <r>
    <x v="0"/>
    <n v="27"/>
    <x v="3"/>
    <x v="2"/>
    <n v="45942.36"/>
    <n v="36241.9"/>
  </r>
  <r>
    <x v="0"/>
    <n v="27"/>
    <x v="3"/>
    <x v="3"/>
    <n v="36781.14"/>
    <n v="28989"/>
  </r>
  <r>
    <x v="1"/>
    <n v="27"/>
    <x v="3"/>
    <x v="0"/>
    <n v="83683.98"/>
    <n v="81844.56"/>
  </r>
  <r>
    <x v="1"/>
    <n v="27"/>
    <x v="3"/>
    <x v="1"/>
    <n v="31989.16"/>
    <n v="25256.67"/>
  </r>
  <r>
    <x v="1"/>
    <n v="27"/>
    <x v="3"/>
    <x v="2"/>
    <n v="30934.2"/>
    <n v="24402.49"/>
  </r>
  <r>
    <x v="1"/>
    <n v="27"/>
    <x v="3"/>
    <x v="3"/>
    <n v="24486.66"/>
    <n v="19299.099999999999"/>
  </r>
  <r>
    <x v="2"/>
    <n v="27"/>
    <x v="3"/>
    <x v="0"/>
    <n v="13332.25"/>
    <n v="12976.45"/>
  </r>
  <r>
    <x v="2"/>
    <n v="27"/>
    <x v="3"/>
    <x v="1"/>
    <n v="27243.040000000001"/>
    <n v="21508.76"/>
  </r>
  <r>
    <x v="2"/>
    <n v="27"/>
    <x v="3"/>
    <x v="2"/>
    <n v="37989.5"/>
    <n v="29967.85"/>
  </r>
  <r>
    <x v="2"/>
    <n v="27"/>
    <x v="3"/>
    <x v="3"/>
    <n v="37581.21"/>
    <n v="29619.54"/>
  </r>
  <r>
    <x v="3"/>
    <n v="27"/>
    <x v="3"/>
    <x v="0"/>
    <n v="47279.93"/>
    <n v="46297.85"/>
  </r>
  <r>
    <x v="3"/>
    <n v="27"/>
    <x v="3"/>
    <x v="1"/>
    <n v="19906.650000000001"/>
    <n v="15717.19"/>
  </r>
  <r>
    <x v="3"/>
    <n v="27"/>
    <x v="3"/>
    <x v="2"/>
    <n v="32369.01"/>
    <n v="25534.36"/>
  </r>
  <r>
    <x v="3"/>
    <n v="27"/>
    <x v="3"/>
    <x v="3"/>
    <n v="19956.3"/>
    <n v="15728.49"/>
  </r>
  <r>
    <x v="4"/>
    <n v="27"/>
    <x v="3"/>
    <x v="0"/>
    <n v="13440.07"/>
    <n v="13071.33"/>
  </r>
  <r>
    <x v="4"/>
    <n v="27"/>
    <x v="3"/>
    <x v="1"/>
    <n v="33540.620000000003"/>
    <n v="26480.66"/>
  </r>
  <r>
    <x v="4"/>
    <n v="27"/>
    <x v="3"/>
    <x v="2"/>
    <n v="23350.22"/>
    <n v="18508.5"/>
  </r>
  <r>
    <x v="4"/>
    <n v="27"/>
    <x v="3"/>
    <x v="3"/>
    <n v="20485.23"/>
    <n v="16214.88"/>
  </r>
  <r>
    <x v="5"/>
    <n v="27"/>
    <x v="3"/>
    <x v="0"/>
    <n v="7498.95"/>
    <n v="7278.31"/>
  </r>
  <r>
    <x v="5"/>
    <n v="27"/>
    <x v="3"/>
    <x v="1"/>
    <n v="30363.64"/>
    <n v="23972.09"/>
  </r>
  <r>
    <x v="5"/>
    <n v="27"/>
    <x v="3"/>
    <x v="2"/>
    <n v="90011.91"/>
    <n v="71167.98"/>
  </r>
  <r>
    <x v="5"/>
    <n v="27"/>
    <x v="3"/>
    <x v="3"/>
    <n v="45224.33"/>
    <n v="35689.31"/>
  </r>
  <r>
    <x v="6"/>
    <n v="27"/>
    <x v="3"/>
    <x v="0"/>
    <n v="20630.169999999998"/>
    <n v="20136.45"/>
  </r>
  <r>
    <x v="6"/>
    <n v="27"/>
    <x v="3"/>
    <x v="1"/>
    <n v="2377.4699999999998"/>
    <n v="1877.08"/>
  </r>
  <r>
    <x v="6"/>
    <n v="27"/>
    <x v="3"/>
    <x v="2"/>
    <n v="62135.57"/>
    <n v="48742.23"/>
  </r>
  <r>
    <x v="6"/>
    <n v="27"/>
    <x v="3"/>
    <x v="3"/>
    <n v="68408.69"/>
    <n v="53942.37"/>
  </r>
  <r>
    <x v="7"/>
    <n v="27"/>
    <x v="3"/>
    <x v="0"/>
    <n v="13361.41"/>
    <n v="13041.86"/>
  </r>
  <r>
    <x v="7"/>
    <n v="27"/>
    <x v="3"/>
    <x v="1"/>
    <n v="28967.03"/>
    <n v="22870.29"/>
  </r>
  <r>
    <x v="7"/>
    <n v="27"/>
    <x v="3"/>
    <x v="2"/>
    <n v="35025.64"/>
    <n v="27583.32"/>
  </r>
  <r>
    <x v="7"/>
    <n v="27"/>
    <x v="3"/>
    <x v="3"/>
    <n v="48169.69"/>
    <n v="38083.68"/>
  </r>
  <r>
    <x v="8"/>
    <n v="27"/>
    <x v="3"/>
    <x v="0"/>
    <n v="17073.810000000001"/>
    <n v="16657.5"/>
  </r>
  <r>
    <x v="8"/>
    <n v="27"/>
    <x v="3"/>
    <x v="1"/>
    <n v="34751.11"/>
    <n v="27436.91"/>
  </r>
  <r>
    <x v="8"/>
    <n v="27"/>
    <x v="3"/>
    <x v="2"/>
    <n v="60485.8"/>
    <n v="47904.42"/>
  </r>
  <r>
    <x v="8"/>
    <n v="27"/>
    <x v="3"/>
    <x v="3"/>
    <n v="89739.16"/>
    <n v="71039.570000000007"/>
  </r>
  <r>
    <x v="9"/>
    <n v="27"/>
    <x v="3"/>
    <x v="0"/>
    <n v="22291.35"/>
    <n v="20253.740000000002"/>
  </r>
  <r>
    <x v="9"/>
    <n v="27"/>
    <x v="3"/>
    <x v="1"/>
    <n v="18171.169999999998"/>
    <n v="16392.3"/>
  </r>
  <r>
    <x v="9"/>
    <n v="27"/>
    <x v="3"/>
    <x v="2"/>
    <n v="104346.17"/>
    <n v="84030.97"/>
  </r>
  <r>
    <x v="9"/>
    <n v="27"/>
    <x v="3"/>
    <x v="3"/>
    <n v="108962.97"/>
    <n v="86985.21"/>
  </r>
  <r>
    <x v="10"/>
    <n v="27"/>
    <x v="3"/>
    <x v="0"/>
    <n v="25288.880000000001"/>
    <n v="22879.55"/>
  </r>
  <r>
    <x v="10"/>
    <n v="27"/>
    <x v="3"/>
    <x v="1"/>
    <n v="15360.1"/>
    <n v="13804.14"/>
  </r>
  <r>
    <x v="10"/>
    <n v="27"/>
    <x v="3"/>
    <x v="2"/>
    <n v="33070.68"/>
    <n v="26500.42"/>
  </r>
  <r>
    <x v="10"/>
    <n v="27"/>
    <x v="3"/>
    <x v="3"/>
    <n v="64315.47"/>
    <n v="51185.08"/>
  </r>
  <r>
    <x v="11"/>
    <n v="27"/>
    <x v="3"/>
    <x v="0"/>
    <n v="18425.009999999998"/>
    <n v="16647.560000000001"/>
  </r>
  <r>
    <x v="11"/>
    <n v="27"/>
    <x v="3"/>
    <x v="1"/>
    <n v="19221"/>
    <n v="17253.66"/>
  </r>
  <r>
    <x v="11"/>
    <n v="27"/>
    <x v="3"/>
    <x v="2"/>
    <n v="42015.43"/>
    <n v="33785.97"/>
  </r>
  <r>
    <x v="11"/>
    <n v="27"/>
    <x v="3"/>
    <x v="3"/>
    <n v="65578.710000000006"/>
    <n v="52276.34"/>
  </r>
  <r>
    <x v="12"/>
    <n v="27"/>
    <x v="3"/>
    <x v="0"/>
    <n v="9957.9699999999993"/>
    <n v="8963.74"/>
  </r>
  <r>
    <x v="12"/>
    <n v="27"/>
    <x v="3"/>
    <x v="1"/>
    <n v="15289.2"/>
    <n v="13678.87"/>
  </r>
  <r>
    <x v="12"/>
    <n v="27"/>
    <x v="3"/>
    <x v="2"/>
    <n v="40628.47"/>
    <n v="32614.33"/>
  </r>
  <r>
    <x v="12"/>
    <n v="27"/>
    <x v="3"/>
    <x v="3"/>
    <n v="70963.460000000006"/>
    <n v="56457.04"/>
  </r>
  <r>
    <x v="13"/>
    <n v="27"/>
    <x v="3"/>
    <x v="0"/>
    <n v="21638.560000000001"/>
    <n v="19520.23"/>
  </r>
  <r>
    <x v="13"/>
    <n v="27"/>
    <x v="3"/>
    <x v="1"/>
    <n v="22048.98"/>
    <n v="19764.48"/>
  </r>
  <r>
    <x v="13"/>
    <n v="27"/>
    <x v="3"/>
    <x v="2"/>
    <n v="58675.79"/>
    <n v="46186.46"/>
  </r>
  <r>
    <x v="13"/>
    <n v="27"/>
    <x v="3"/>
    <x v="3"/>
    <n v="54357.42"/>
    <n v="43135.01"/>
  </r>
  <r>
    <x v="14"/>
    <n v="27"/>
    <x v="3"/>
    <x v="0"/>
    <n v="4589.82"/>
    <n v="4138.8"/>
  </r>
  <r>
    <x v="14"/>
    <n v="27"/>
    <x v="3"/>
    <x v="1"/>
    <n v="30106.02"/>
    <n v="26976.95"/>
  </r>
  <r>
    <x v="14"/>
    <n v="27"/>
    <x v="3"/>
    <x v="2"/>
    <n v="19878.27"/>
    <n v="15984.05"/>
  </r>
  <r>
    <x v="14"/>
    <n v="27"/>
    <x v="3"/>
    <x v="3"/>
    <n v="49384.69"/>
    <n v="39334.58"/>
  </r>
  <r>
    <x v="15"/>
    <n v="27"/>
    <x v="3"/>
    <x v="0"/>
    <n v="12352.32"/>
    <n v="11196.02"/>
  </r>
  <r>
    <x v="15"/>
    <n v="27"/>
    <x v="3"/>
    <x v="1"/>
    <n v="12051.13"/>
    <n v="10848"/>
  </r>
  <r>
    <x v="15"/>
    <n v="27"/>
    <x v="3"/>
    <x v="2"/>
    <n v="69851.509999999995"/>
    <n v="55816.93"/>
  </r>
  <r>
    <x v="15"/>
    <n v="27"/>
    <x v="3"/>
    <x v="3"/>
    <n v="52117.68"/>
    <n v="41529.480000000003"/>
  </r>
  <r>
    <x v="16"/>
    <n v="27"/>
    <x v="3"/>
    <x v="0"/>
    <n v="15789.28"/>
    <n v="14216.45"/>
  </r>
  <r>
    <x v="16"/>
    <n v="27"/>
    <x v="3"/>
    <x v="1"/>
    <n v="32698.720000000001"/>
    <n v="29261.31"/>
  </r>
  <r>
    <x v="16"/>
    <n v="27"/>
    <x v="3"/>
    <x v="2"/>
    <n v="24656.42"/>
    <n v="19732.72"/>
  </r>
  <r>
    <x v="16"/>
    <n v="27"/>
    <x v="3"/>
    <x v="3"/>
    <n v="67738.960000000006"/>
    <n v="53915.07"/>
  </r>
  <r>
    <x v="17"/>
    <n v="27"/>
    <x v="3"/>
    <x v="0"/>
    <n v="2499.96"/>
    <n v="2270.7199999999998"/>
  </r>
  <r>
    <x v="17"/>
    <n v="27"/>
    <x v="3"/>
    <x v="1"/>
    <n v="17507.330000000002"/>
    <n v="15788.99"/>
  </r>
  <r>
    <x v="17"/>
    <n v="27"/>
    <x v="3"/>
    <x v="2"/>
    <n v="83571.649999999994"/>
    <n v="67390.69"/>
  </r>
  <r>
    <x v="17"/>
    <n v="27"/>
    <x v="3"/>
    <x v="3"/>
    <n v="23673.65"/>
    <n v="18840.22"/>
  </r>
  <r>
    <x v="18"/>
    <n v="27"/>
    <x v="3"/>
    <x v="0"/>
    <n v="4815.33"/>
    <n v="4377.96"/>
  </r>
  <r>
    <x v="18"/>
    <n v="27"/>
    <x v="3"/>
    <x v="1"/>
    <n v="7847.58"/>
    <n v="7083.36"/>
  </r>
  <r>
    <x v="18"/>
    <n v="27"/>
    <x v="3"/>
    <x v="2"/>
    <n v="44175.96"/>
    <n v="35648.589999999997"/>
  </r>
  <r>
    <x v="18"/>
    <n v="27"/>
    <x v="3"/>
    <x v="3"/>
    <n v="66672.649999999994"/>
    <n v="53217.81"/>
  </r>
  <r>
    <x v="19"/>
    <n v="27"/>
    <x v="3"/>
    <x v="0"/>
    <n v="6695.39"/>
    <n v="6079.9"/>
  </r>
  <r>
    <x v="19"/>
    <n v="27"/>
    <x v="3"/>
    <x v="1"/>
    <n v="20899.34"/>
    <n v="18843.86"/>
  </r>
  <r>
    <x v="19"/>
    <n v="27"/>
    <x v="3"/>
    <x v="2"/>
    <n v="48516.5"/>
    <n v="39144.47"/>
  </r>
  <r>
    <x v="19"/>
    <n v="27"/>
    <x v="3"/>
    <x v="3"/>
    <n v="29161.05"/>
    <n v="23307.41"/>
  </r>
  <r>
    <x v="20"/>
    <n v="27"/>
    <x v="3"/>
    <x v="0"/>
    <n v="9127.26"/>
    <n v="8292.59"/>
  </r>
  <r>
    <x v="20"/>
    <n v="27"/>
    <x v="3"/>
    <x v="1"/>
    <n v="17173.98"/>
    <n v="15492.13"/>
  </r>
  <r>
    <x v="20"/>
    <n v="27"/>
    <x v="3"/>
    <x v="2"/>
    <n v="38146.620000000003"/>
    <n v="30792.73"/>
  </r>
  <r>
    <x v="20"/>
    <n v="27"/>
    <x v="3"/>
    <x v="3"/>
    <n v="34821.19"/>
    <n v="27826.16"/>
  </r>
  <r>
    <x v="21"/>
    <n v="27"/>
    <x v="3"/>
    <x v="0"/>
    <n v="10788.44"/>
    <n v="9795.26"/>
  </r>
  <r>
    <x v="21"/>
    <n v="27"/>
    <x v="3"/>
    <x v="1"/>
    <n v="48808.24"/>
    <n v="44002.13"/>
  </r>
  <r>
    <x v="21"/>
    <n v="27"/>
    <x v="3"/>
    <x v="2"/>
    <n v="35147.17"/>
    <n v="28360.84"/>
  </r>
  <r>
    <x v="21"/>
    <n v="27"/>
    <x v="3"/>
    <x v="3"/>
    <n v="33334.49"/>
    <n v="26595.41"/>
  </r>
  <r>
    <x v="22"/>
    <n v="27"/>
    <x v="3"/>
    <x v="0"/>
    <n v="12371.02"/>
    <n v="11248.88"/>
  </r>
  <r>
    <x v="22"/>
    <n v="27"/>
    <x v="3"/>
    <x v="1"/>
    <n v="39617.629999999997"/>
    <n v="35763.74"/>
  </r>
  <r>
    <x v="22"/>
    <n v="27"/>
    <x v="3"/>
    <x v="2"/>
    <n v="95726.15"/>
    <n v="77124.789999999994"/>
  </r>
  <r>
    <x v="22"/>
    <n v="27"/>
    <x v="3"/>
    <x v="3"/>
    <n v="11564.46"/>
    <n v="9212.02"/>
  </r>
  <r>
    <x v="23"/>
    <n v="27"/>
    <x v="3"/>
    <x v="0"/>
    <n v="7658.04"/>
    <n v="6957.51"/>
  </r>
  <r>
    <x v="23"/>
    <n v="27"/>
    <x v="3"/>
    <x v="1"/>
    <n v="91621.19"/>
    <n v="82646.44"/>
  </r>
  <r>
    <x v="23"/>
    <n v="27"/>
    <x v="3"/>
    <x v="2"/>
    <n v="76433.460000000006"/>
    <n v="61702.720000000001"/>
  </r>
  <r>
    <x v="23"/>
    <n v="27"/>
    <x v="3"/>
    <x v="3"/>
    <n v="38517.480000000003"/>
    <n v="30756.07"/>
  </r>
  <r>
    <x v="24"/>
    <n v="27"/>
    <x v="3"/>
    <x v="0"/>
    <n v="803.15"/>
    <n v="731.09"/>
  </r>
  <r>
    <x v="24"/>
    <n v="27"/>
    <x v="3"/>
    <x v="1"/>
    <n v="28478.15"/>
    <n v="25732.46"/>
  </r>
  <r>
    <x v="24"/>
    <n v="27"/>
    <x v="3"/>
    <x v="2"/>
    <n v="128272.7"/>
    <n v="103552.95"/>
  </r>
  <r>
    <x v="24"/>
    <n v="27"/>
    <x v="3"/>
    <x v="3"/>
    <n v="50703.78"/>
    <n v="40530.54"/>
  </r>
  <r>
    <x v="25"/>
    <n v="27"/>
    <x v="3"/>
    <x v="0"/>
    <n v="6189.36"/>
    <n v="5621.01"/>
  </r>
  <r>
    <x v="25"/>
    <n v="27"/>
    <x v="3"/>
    <x v="1"/>
    <n v="29007.58"/>
    <n v="26157.21"/>
  </r>
  <r>
    <x v="25"/>
    <n v="27"/>
    <x v="3"/>
    <x v="2"/>
    <n v="58237.86"/>
    <n v="46876.82"/>
  </r>
  <r>
    <x v="25"/>
    <n v="27"/>
    <x v="3"/>
    <x v="3"/>
    <n v="82367.48"/>
    <n v="65792.61"/>
  </r>
  <r>
    <x v="26"/>
    <n v="27"/>
    <x v="3"/>
    <x v="0"/>
    <n v="7013.68"/>
    <n v="6379.35"/>
  </r>
  <r>
    <x v="26"/>
    <n v="27"/>
    <x v="3"/>
    <x v="1"/>
    <n v="27122.77"/>
    <n v="24490.69"/>
  </r>
  <r>
    <x v="26"/>
    <n v="27"/>
    <x v="3"/>
    <x v="2"/>
    <n v="73480.31"/>
    <n v="59343.94"/>
  </r>
  <r>
    <x v="26"/>
    <n v="27"/>
    <x v="3"/>
    <x v="3"/>
    <n v="53965.279999999999"/>
    <n v="43164.72"/>
  </r>
  <r>
    <x v="27"/>
    <n v="27"/>
    <x v="3"/>
    <x v="0"/>
    <n v="239.63"/>
    <n v="217.74"/>
  </r>
  <r>
    <x v="27"/>
    <n v="27"/>
    <x v="3"/>
    <x v="1"/>
    <n v="11319.47"/>
    <n v="10211.77"/>
  </r>
  <r>
    <x v="27"/>
    <n v="27"/>
    <x v="3"/>
    <x v="2"/>
    <n v="41559.69"/>
    <n v="33508.54"/>
  </r>
  <r>
    <x v="27"/>
    <n v="27"/>
    <x v="3"/>
    <x v="3"/>
    <n v="39896.050000000003"/>
    <n v="31883.85"/>
  </r>
  <r>
    <x v="28"/>
    <n v="27"/>
    <x v="3"/>
    <x v="0"/>
    <n v="1818.92"/>
    <n v="1652.18"/>
  </r>
  <r>
    <x v="28"/>
    <n v="27"/>
    <x v="3"/>
    <x v="1"/>
    <n v="3416.41"/>
    <n v="3081.17"/>
  </r>
  <r>
    <x v="28"/>
    <n v="27"/>
    <x v="3"/>
    <x v="2"/>
    <n v="23632.21"/>
    <n v="18949.599999999999"/>
  </r>
  <r>
    <x v="28"/>
    <n v="27"/>
    <x v="3"/>
    <x v="3"/>
    <n v="35901.08"/>
    <n v="28633.759999999998"/>
  </r>
  <r>
    <x v="29"/>
    <n v="27"/>
    <x v="3"/>
    <x v="0"/>
    <n v="3506.25"/>
    <n v="3191.82"/>
  </r>
  <r>
    <x v="29"/>
    <n v="27"/>
    <x v="3"/>
    <x v="1"/>
    <n v="13558.43"/>
    <n v="12251.81"/>
  </r>
  <r>
    <x v="29"/>
    <n v="27"/>
    <x v="3"/>
    <x v="2"/>
    <n v="16700.009999999998"/>
    <n v="13487.58"/>
  </r>
  <r>
    <x v="29"/>
    <n v="27"/>
    <x v="3"/>
    <x v="3"/>
    <n v="10580.2"/>
    <n v="8461.6299999999992"/>
  </r>
  <r>
    <x v="30"/>
    <n v="27"/>
    <x v="3"/>
    <x v="0"/>
    <n v="4014.51"/>
    <n v="3657.59"/>
  </r>
  <r>
    <x v="30"/>
    <n v="27"/>
    <x v="3"/>
    <x v="1"/>
    <n v="18837.400000000001"/>
    <n v="17034.84"/>
  </r>
  <r>
    <x v="30"/>
    <n v="27"/>
    <x v="3"/>
    <x v="2"/>
    <n v="24545.96"/>
    <n v="19806.669999999998"/>
  </r>
  <r>
    <x v="30"/>
    <n v="27"/>
    <x v="3"/>
    <x v="3"/>
    <n v="14709.44"/>
    <n v="11769.25"/>
  </r>
  <r>
    <x v="31"/>
    <n v="27"/>
    <x v="3"/>
    <x v="0"/>
    <n v="6908.82"/>
    <n v="6269.87"/>
  </r>
  <r>
    <x v="31"/>
    <n v="27"/>
    <x v="3"/>
    <x v="1"/>
    <n v="51541.919999999998"/>
    <n v="46447.4"/>
  </r>
  <r>
    <x v="31"/>
    <n v="27"/>
    <x v="3"/>
    <x v="2"/>
    <n v="61314.49"/>
    <n v="49566.06"/>
  </r>
  <r>
    <x v="31"/>
    <n v="27"/>
    <x v="3"/>
    <x v="3"/>
    <n v="13465.31"/>
    <n v="10772.52"/>
  </r>
  <r>
    <x v="32"/>
    <n v="27"/>
    <x v="3"/>
    <x v="0"/>
    <n v="7316.83"/>
    <n v="6635.57"/>
  </r>
  <r>
    <x v="32"/>
    <n v="27"/>
    <x v="3"/>
    <x v="1"/>
    <n v="17931.98"/>
    <n v="16149.66"/>
  </r>
  <r>
    <x v="32"/>
    <n v="27"/>
    <x v="3"/>
    <x v="2"/>
    <n v="55559.09"/>
    <n v="44850.78"/>
  </r>
  <r>
    <x v="32"/>
    <n v="27"/>
    <x v="3"/>
    <x v="3"/>
    <n v="28124.48"/>
    <n v="22496.12"/>
  </r>
  <r>
    <x v="33"/>
    <n v="27"/>
    <x v="3"/>
    <x v="0"/>
    <n v="2314.86"/>
    <n v="2085.4"/>
  </r>
  <r>
    <x v="33"/>
    <n v="27"/>
    <x v="3"/>
    <x v="1"/>
    <n v="20312.060000000001"/>
    <n v="18185.53"/>
  </r>
  <r>
    <x v="33"/>
    <n v="27"/>
    <x v="3"/>
    <x v="2"/>
    <n v="41055.5"/>
    <n v="33089.730000000003"/>
  </r>
  <r>
    <x v="33"/>
    <n v="27"/>
    <x v="3"/>
    <x v="3"/>
    <n v="20561.62"/>
    <n v="16436.84"/>
  </r>
  <r>
    <x v="34"/>
    <n v="27"/>
    <x v="3"/>
    <x v="0"/>
    <n v="1390.33"/>
    <n v="1264.3900000000001"/>
  </r>
  <r>
    <x v="34"/>
    <n v="27"/>
    <x v="3"/>
    <x v="1"/>
    <n v="46278.63"/>
    <n v="41781.769999999997"/>
  </r>
  <r>
    <x v="34"/>
    <n v="27"/>
    <x v="3"/>
    <x v="2"/>
    <n v="89168.67"/>
    <n v="71960.97"/>
  </r>
  <r>
    <x v="34"/>
    <n v="27"/>
    <x v="3"/>
    <x v="3"/>
    <n v="35582.83"/>
    <n v="28461.48"/>
  </r>
  <r>
    <x v="35"/>
    <n v="27"/>
    <x v="3"/>
    <x v="0"/>
    <n v="6551.85"/>
    <n v="5972.61"/>
  </r>
  <r>
    <x v="35"/>
    <n v="27"/>
    <x v="3"/>
    <x v="1"/>
    <n v="35433.879999999997"/>
    <n v="32058.71"/>
  </r>
  <r>
    <x v="35"/>
    <n v="27"/>
    <x v="3"/>
    <x v="2"/>
    <n v="107050.56"/>
    <n v="86484.08"/>
  </r>
  <r>
    <x v="35"/>
    <n v="27"/>
    <x v="3"/>
    <x v="3"/>
    <n v="44891.56"/>
    <n v="35915.94"/>
  </r>
  <r>
    <x v="36"/>
    <n v="27"/>
    <x v="3"/>
    <x v="0"/>
    <n v="3480.36"/>
    <n v="3169.26"/>
  </r>
  <r>
    <x v="36"/>
    <n v="27"/>
    <x v="3"/>
    <x v="1"/>
    <n v="40284.79"/>
    <n v="36412.92"/>
  </r>
  <r>
    <x v="36"/>
    <n v="27"/>
    <x v="3"/>
    <x v="2"/>
    <n v="76308.289999999994"/>
    <n v="61581.05"/>
  </r>
  <r>
    <x v="36"/>
    <n v="27"/>
    <x v="3"/>
    <x v="3"/>
    <n v="34436.839999999997"/>
    <n v="27552.560000000001"/>
  </r>
  <r>
    <x v="37"/>
    <n v="27"/>
    <x v="3"/>
    <x v="0"/>
    <n v="1898.08"/>
    <n v="1727.05"/>
  </r>
  <r>
    <x v="37"/>
    <n v="27"/>
    <x v="3"/>
    <x v="1"/>
    <n v="20968.400000000001"/>
    <n v="18939.689999999999"/>
  </r>
  <r>
    <x v="37"/>
    <n v="27"/>
    <x v="3"/>
    <x v="2"/>
    <n v="89529.65"/>
    <n v="72260.88"/>
  </r>
  <r>
    <x v="37"/>
    <n v="27"/>
    <x v="3"/>
    <x v="3"/>
    <n v="10767.52"/>
    <n v="8616.11"/>
  </r>
  <r>
    <x v="38"/>
    <n v="27"/>
    <x v="3"/>
    <x v="0"/>
    <n v="1789.85"/>
    <n v="1613.83"/>
  </r>
  <r>
    <x v="38"/>
    <n v="27"/>
    <x v="3"/>
    <x v="1"/>
    <n v="11628.41"/>
    <n v="10418.98"/>
  </r>
  <r>
    <x v="38"/>
    <n v="27"/>
    <x v="3"/>
    <x v="2"/>
    <n v="49424.85"/>
    <n v="39918.879999999997"/>
  </r>
  <r>
    <x v="38"/>
    <n v="27"/>
    <x v="3"/>
    <x v="3"/>
    <n v="39400.57"/>
    <n v="31516.240000000002"/>
  </r>
  <r>
    <x v="39"/>
    <n v="27"/>
    <x v="3"/>
    <x v="0"/>
    <n v="1917.86"/>
    <n v="1725.99"/>
  </r>
  <r>
    <x v="39"/>
    <n v="27"/>
    <x v="3"/>
    <x v="1"/>
    <n v="10992.42"/>
    <n v="9832.67"/>
  </r>
  <r>
    <x v="39"/>
    <n v="27"/>
    <x v="3"/>
    <x v="2"/>
    <n v="26774.799999999999"/>
    <n v="21592.91"/>
  </r>
  <r>
    <x v="39"/>
    <n v="27"/>
    <x v="3"/>
    <x v="3"/>
    <n v="20908.150000000001"/>
    <n v="16722.59"/>
  </r>
  <r>
    <x v="40"/>
    <n v="27"/>
    <x v="3"/>
    <x v="0"/>
    <n v="1914.1"/>
    <n v="1717.89"/>
  </r>
  <r>
    <x v="40"/>
    <n v="27"/>
    <x v="3"/>
    <x v="1"/>
    <n v="11787.44"/>
    <n v="10518.27"/>
  </r>
  <r>
    <x v="40"/>
    <n v="27"/>
    <x v="3"/>
    <x v="2"/>
    <n v="25310.33"/>
    <n v="20404.439999999999"/>
  </r>
  <r>
    <x v="40"/>
    <n v="27"/>
    <x v="3"/>
    <x v="3"/>
    <n v="11385.99"/>
    <n v="9105.3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816">
  <r>
    <x v="0"/>
    <n v="3"/>
    <x v="0"/>
    <x v="0"/>
    <n v="4033.47"/>
    <n v="3889.8"/>
  </r>
  <r>
    <x v="0"/>
    <n v="3"/>
    <x v="0"/>
    <x v="1"/>
    <n v="16599.919999999998"/>
    <n v="16403.86"/>
  </r>
  <r>
    <x v="0"/>
    <n v="3"/>
    <x v="0"/>
    <x v="2"/>
    <n v="49080.41"/>
    <n v="17153.28"/>
  </r>
  <r>
    <x v="0"/>
    <n v="3"/>
    <x v="0"/>
    <x v="3"/>
    <n v="15964.81"/>
    <n v="9425.41"/>
  </r>
  <r>
    <x v="1"/>
    <n v="3"/>
    <x v="0"/>
    <x v="0"/>
    <n v="3939.24"/>
    <n v="3781.95"/>
  </r>
  <r>
    <x v="1"/>
    <n v="3"/>
    <x v="0"/>
    <x v="1"/>
    <n v="14055.61"/>
    <n v="13869.52"/>
  </r>
  <r>
    <x v="1"/>
    <n v="3"/>
    <x v="0"/>
    <x v="2"/>
    <n v="36654.39"/>
    <n v="12807.51"/>
  </r>
  <r>
    <x v="1"/>
    <n v="3"/>
    <x v="0"/>
    <x v="3"/>
    <n v="15269.11"/>
    <n v="9010.4500000000007"/>
  </r>
  <r>
    <x v="2"/>
    <n v="3"/>
    <x v="0"/>
    <x v="0"/>
    <n v="4330.4799999999996"/>
    <n v="4151.84"/>
  </r>
  <r>
    <x v="2"/>
    <n v="3"/>
    <x v="0"/>
    <x v="1"/>
    <n v="13728.07"/>
    <n v="13540.3"/>
  </r>
  <r>
    <x v="2"/>
    <n v="3"/>
    <x v="0"/>
    <x v="2"/>
    <n v="30971.279999999999"/>
    <n v="10817.29"/>
  </r>
  <r>
    <x v="2"/>
    <n v="3"/>
    <x v="0"/>
    <x v="3"/>
    <n v="11378.17"/>
    <n v="6712.91"/>
  </r>
  <r>
    <x v="3"/>
    <n v="3"/>
    <x v="0"/>
    <x v="0"/>
    <n v="5524.5"/>
    <n v="5330.14"/>
  </r>
  <r>
    <x v="3"/>
    <n v="3"/>
    <x v="0"/>
    <x v="1"/>
    <n v="15090.63"/>
    <n v="14914.6"/>
  </r>
  <r>
    <x v="3"/>
    <n v="3"/>
    <x v="0"/>
    <x v="2"/>
    <n v="30204.39"/>
    <n v="10555.17"/>
  </r>
  <r>
    <x v="3"/>
    <n v="3"/>
    <x v="0"/>
    <x v="3"/>
    <n v="9745.5300000000007"/>
    <n v="5753.88"/>
  </r>
  <r>
    <x v="4"/>
    <n v="3"/>
    <x v="0"/>
    <x v="0"/>
    <n v="7498.36"/>
    <n v="7305.44"/>
  </r>
  <r>
    <x v="4"/>
    <n v="3"/>
    <x v="0"/>
    <x v="1"/>
    <n v="19411.03"/>
    <n v="19245.43"/>
  </r>
  <r>
    <x v="4"/>
    <n v="3"/>
    <x v="0"/>
    <x v="2"/>
    <n v="34150.199999999997"/>
    <n v="27043.77"/>
  </r>
  <r>
    <x v="4"/>
    <n v="3"/>
    <x v="0"/>
    <x v="3"/>
    <n v="9558.41"/>
    <n v="8263.9"/>
  </r>
  <r>
    <x v="5"/>
    <n v="3"/>
    <x v="0"/>
    <x v="0"/>
    <n v="7913.19"/>
    <n v="7664.4"/>
  </r>
  <r>
    <x v="5"/>
    <n v="3"/>
    <x v="0"/>
    <x v="1"/>
    <n v="26324.959999999999"/>
    <n v="26050.53"/>
  </r>
  <r>
    <x v="5"/>
    <n v="3"/>
    <x v="0"/>
    <x v="2"/>
    <n v="45814.09"/>
    <n v="29990.720000000001"/>
  </r>
  <r>
    <x v="5"/>
    <n v="3"/>
    <x v="0"/>
    <x v="3"/>
    <n v="11011.27"/>
    <n v="8613.18"/>
  </r>
  <r>
    <x v="6"/>
    <n v="3"/>
    <x v="0"/>
    <x v="0"/>
    <n v="7650.54"/>
    <n v="7485.83"/>
  </r>
  <r>
    <x v="6"/>
    <n v="3"/>
    <x v="0"/>
    <x v="1"/>
    <n v="27919.14"/>
    <n v="27719.83"/>
  </r>
  <r>
    <x v="6"/>
    <n v="3"/>
    <x v="0"/>
    <x v="2"/>
    <n v="60800.800000000003"/>
    <n v="35231.86"/>
  </r>
  <r>
    <x v="6"/>
    <n v="3"/>
    <x v="0"/>
    <x v="3"/>
    <n v="14324.89"/>
    <n v="10369.56"/>
  </r>
  <r>
    <x v="7"/>
    <n v="3"/>
    <x v="0"/>
    <x v="0"/>
    <n v="7261.01"/>
    <n v="7110.18"/>
  </r>
  <r>
    <x v="7"/>
    <n v="3"/>
    <x v="0"/>
    <x v="1"/>
    <n v="27139.040000000001"/>
    <n v="26952.12"/>
  </r>
  <r>
    <x v="7"/>
    <n v="3"/>
    <x v="0"/>
    <x v="2"/>
    <n v="70088.42"/>
    <n v="51356.58"/>
  </r>
  <r>
    <x v="7"/>
    <n v="3"/>
    <x v="0"/>
    <x v="3"/>
    <n v="20290.21"/>
    <n v="16490.900000000001"/>
  </r>
  <r>
    <x v="8"/>
    <n v="3"/>
    <x v="0"/>
    <x v="0"/>
    <n v="6953.86"/>
    <n v="6856.71"/>
  </r>
  <r>
    <x v="8"/>
    <n v="3"/>
    <x v="0"/>
    <x v="1"/>
    <n v="25536.39"/>
    <n v="25418.09"/>
  </r>
  <r>
    <x v="8"/>
    <n v="3"/>
    <x v="0"/>
    <x v="2"/>
    <n v="65980.31"/>
    <n v="54966.37"/>
  </r>
  <r>
    <x v="8"/>
    <n v="3"/>
    <x v="0"/>
    <x v="3"/>
    <n v="24432.98"/>
    <n v="21852.23"/>
  </r>
  <r>
    <x v="9"/>
    <n v="3"/>
    <x v="0"/>
    <x v="0"/>
    <n v="7064.3"/>
    <n v="6905.52"/>
  </r>
  <r>
    <x v="9"/>
    <n v="3"/>
    <x v="0"/>
    <x v="1"/>
    <n v="24678.47"/>
    <n v="24494.55"/>
  </r>
  <r>
    <x v="9"/>
    <n v="3"/>
    <x v="0"/>
    <x v="2"/>
    <n v="65910.559999999998"/>
    <n v="58216.54"/>
  </r>
  <r>
    <x v="9"/>
    <n v="3"/>
    <x v="0"/>
    <x v="3"/>
    <n v="23205.18"/>
    <n v="21433.15"/>
  </r>
  <r>
    <x v="10"/>
    <n v="3"/>
    <x v="0"/>
    <x v="0"/>
    <n v="6566.5"/>
    <n v="6369.43"/>
  </r>
  <r>
    <x v="10"/>
    <n v="3"/>
    <x v="0"/>
    <x v="1"/>
    <n v="24964.97"/>
    <n v="24716.54"/>
  </r>
  <r>
    <x v="10"/>
    <n v="3"/>
    <x v="0"/>
    <x v="2"/>
    <n v="59774.47"/>
    <n v="31933.7"/>
  </r>
  <r>
    <x v="10"/>
    <n v="3"/>
    <x v="0"/>
    <x v="3"/>
    <n v="19285.75"/>
    <n v="13203.72"/>
  </r>
  <r>
    <x v="11"/>
    <n v="3"/>
    <x v="0"/>
    <x v="0"/>
    <n v="6383.31"/>
    <n v="6316.27"/>
  </r>
  <r>
    <x v="11"/>
    <n v="3"/>
    <x v="0"/>
    <x v="1"/>
    <n v="23225.279999999999"/>
    <n v="23144.41"/>
  </r>
  <r>
    <x v="11"/>
    <n v="3"/>
    <x v="0"/>
    <x v="2"/>
    <n v="63697.33"/>
    <n v="49395.43"/>
  </r>
  <r>
    <x v="11"/>
    <n v="3"/>
    <x v="0"/>
    <x v="3"/>
    <n v="20854.91"/>
    <n v="17756.73"/>
  </r>
  <r>
    <x v="12"/>
    <n v="3"/>
    <x v="0"/>
    <x v="0"/>
    <n v="6347.91"/>
    <n v="6228.25"/>
  </r>
  <r>
    <x v="12"/>
    <n v="3"/>
    <x v="0"/>
    <x v="1"/>
    <n v="22579.17"/>
    <n v="22438.05"/>
  </r>
  <r>
    <x v="12"/>
    <n v="3"/>
    <x v="0"/>
    <x v="2"/>
    <n v="59219.11"/>
    <n v="43365.93"/>
  </r>
  <r>
    <x v="12"/>
    <n v="3"/>
    <x v="0"/>
    <x v="3"/>
    <n v="20288.8"/>
    <n v="16731.54"/>
  </r>
  <r>
    <x v="13"/>
    <n v="3"/>
    <x v="0"/>
    <x v="0"/>
    <n v="7195.5"/>
    <n v="7134.27"/>
  </r>
  <r>
    <x v="13"/>
    <n v="3"/>
    <x v="0"/>
    <x v="1"/>
    <n v="22423.89"/>
    <n v="22360.62"/>
  </r>
  <r>
    <x v="13"/>
    <n v="3"/>
    <x v="0"/>
    <x v="2"/>
    <n v="54587.29"/>
    <n v="47961.45"/>
  </r>
  <r>
    <x v="13"/>
    <n v="3"/>
    <x v="0"/>
    <x v="3"/>
    <n v="19341.060000000001"/>
    <n v="17862.98"/>
  </r>
  <r>
    <x v="14"/>
    <n v="3"/>
    <x v="0"/>
    <x v="0"/>
    <n v="7212.81"/>
    <n v="7107.94"/>
  </r>
  <r>
    <x v="14"/>
    <n v="3"/>
    <x v="0"/>
    <x v="1"/>
    <n v="25028.35"/>
    <n v="24907.68"/>
  </r>
  <r>
    <x v="14"/>
    <n v="3"/>
    <x v="0"/>
    <x v="2"/>
    <n v="56224.61"/>
    <n v="39754.800000000003"/>
  </r>
  <r>
    <x v="14"/>
    <n v="3"/>
    <x v="0"/>
    <x v="3"/>
    <n v="19212.37"/>
    <n v="15729.66"/>
  </r>
  <r>
    <x v="15"/>
    <n v="3"/>
    <x v="0"/>
    <x v="0"/>
    <n v="8525.49"/>
    <n v="8425.6"/>
  </r>
  <r>
    <x v="15"/>
    <n v="3"/>
    <x v="0"/>
    <x v="1"/>
    <n v="25440.42"/>
    <n v="25341.59"/>
  </r>
  <r>
    <x v="15"/>
    <n v="3"/>
    <x v="0"/>
    <x v="2"/>
    <n v="62704.66"/>
    <n v="49574.78"/>
  </r>
  <r>
    <x v="15"/>
    <n v="3"/>
    <x v="0"/>
    <x v="3"/>
    <n v="17287.82"/>
    <n v="14856.48"/>
  </r>
  <r>
    <x v="16"/>
    <n v="3"/>
    <x v="0"/>
    <x v="0"/>
    <n v="9678.36"/>
    <n v="9516.44"/>
  </r>
  <r>
    <x v="16"/>
    <n v="3"/>
    <x v="0"/>
    <x v="1"/>
    <n v="30518.54"/>
    <n v="30349.24"/>
  </r>
  <r>
    <x v="16"/>
    <n v="3"/>
    <x v="0"/>
    <x v="2"/>
    <n v="67783.16"/>
    <n v="60994.9"/>
  </r>
  <r>
    <x v="16"/>
    <n v="3"/>
    <x v="0"/>
    <x v="3"/>
    <n v="24004.35"/>
    <n v="22467.200000000001"/>
  </r>
  <r>
    <x v="17"/>
    <n v="3"/>
    <x v="0"/>
    <x v="0"/>
    <n v="8342.2000000000007"/>
    <n v="8085.79"/>
  </r>
  <r>
    <x v="17"/>
    <n v="3"/>
    <x v="0"/>
    <x v="1"/>
    <n v="34832.629999999997"/>
    <n v="34477.629999999997"/>
  </r>
  <r>
    <x v="17"/>
    <n v="3"/>
    <x v="0"/>
    <x v="2"/>
    <n v="88796.32"/>
    <n v="80112.240000000005"/>
  </r>
  <r>
    <x v="17"/>
    <n v="3"/>
    <x v="0"/>
    <x v="3"/>
    <n v="26721.200000000001"/>
    <n v="24964.63"/>
  </r>
  <r>
    <x v="18"/>
    <n v="3"/>
    <x v="0"/>
    <x v="0"/>
    <n v="6290.08"/>
    <n v="6070.24"/>
  </r>
  <r>
    <x v="18"/>
    <n v="3"/>
    <x v="0"/>
    <x v="1"/>
    <n v="29842.16"/>
    <n v="29496.33"/>
  </r>
  <r>
    <x v="18"/>
    <n v="3"/>
    <x v="0"/>
    <x v="2"/>
    <n v="94385.83"/>
    <n v="64089.21"/>
  </r>
  <r>
    <x v="18"/>
    <n v="3"/>
    <x v="0"/>
    <x v="3"/>
    <n v="30824.74"/>
    <n v="24736.77"/>
  </r>
  <r>
    <x v="19"/>
    <n v="3"/>
    <x v="0"/>
    <x v="0"/>
    <n v="6432.94"/>
    <n v="6405.71"/>
  </r>
  <r>
    <x v="19"/>
    <n v="3"/>
    <x v="0"/>
    <x v="1"/>
    <n v="22862.46"/>
    <n v="22830.37"/>
  </r>
  <r>
    <x v="19"/>
    <n v="3"/>
    <x v="0"/>
    <x v="2"/>
    <n v="85668.6"/>
    <n v="77990"/>
  </r>
  <r>
    <x v="19"/>
    <n v="3"/>
    <x v="0"/>
    <x v="3"/>
    <n v="34987.72"/>
    <n v="32923.040000000001"/>
  </r>
  <r>
    <x v="20"/>
    <n v="3"/>
    <x v="0"/>
    <x v="0"/>
    <n v="8241.5400000000009"/>
    <n v="8171.06"/>
  </r>
  <r>
    <x v="20"/>
    <n v="3"/>
    <x v="0"/>
    <x v="1"/>
    <n v="23368.76"/>
    <n v="23302.49"/>
  </r>
  <r>
    <x v="20"/>
    <n v="3"/>
    <x v="0"/>
    <x v="2"/>
    <n v="68872.97"/>
    <n v="65757.119999999995"/>
  </r>
  <r>
    <x v="20"/>
    <n v="3"/>
    <x v="0"/>
    <x v="3"/>
    <n v="31430.77"/>
    <n v="30472.57"/>
  </r>
  <r>
    <x v="21"/>
    <n v="3"/>
    <x v="0"/>
    <x v="0"/>
    <n v="9920.7800000000007"/>
    <n v="9842.24"/>
  </r>
  <r>
    <x v="21"/>
    <n v="3"/>
    <x v="0"/>
    <x v="1"/>
    <n v="30082.91"/>
    <n v="30003.95"/>
  </r>
  <r>
    <x v="21"/>
    <n v="3"/>
    <x v="0"/>
    <x v="2"/>
    <n v="71072.600000000006"/>
    <n v="66510.240000000005"/>
  </r>
  <r>
    <x v="21"/>
    <n v="3"/>
    <x v="0"/>
    <x v="3"/>
    <n v="25898.97"/>
    <n v="24793.11"/>
  </r>
  <r>
    <x v="22"/>
    <n v="3"/>
    <x v="0"/>
    <x v="0"/>
    <n v="10331.76"/>
    <n v="10276.049999999999"/>
  </r>
  <r>
    <x v="22"/>
    <n v="3"/>
    <x v="0"/>
    <x v="1"/>
    <n v="36287.56"/>
    <n v="36222.68"/>
  </r>
  <r>
    <x v="22"/>
    <n v="3"/>
    <x v="0"/>
    <x v="2"/>
    <n v="89953.09"/>
    <n v="85348.32"/>
  </r>
  <r>
    <x v="22"/>
    <n v="3"/>
    <x v="0"/>
    <x v="3"/>
    <n v="25999.759999999998"/>
    <n v="25081.23"/>
  </r>
  <r>
    <x v="23"/>
    <n v="3"/>
    <x v="0"/>
    <x v="0"/>
    <n v="8914.31"/>
    <n v="8836.6"/>
  </r>
  <r>
    <x v="23"/>
    <n v="3"/>
    <x v="0"/>
    <x v="1"/>
    <n v="37353.61"/>
    <n v="37245.64"/>
  </r>
  <r>
    <x v="23"/>
    <n v="3"/>
    <x v="0"/>
    <x v="2"/>
    <n v="106592.81"/>
    <n v="97484.92"/>
  </r>
  <r>
    <x v="23"/>
    <n v="3"/>
    <x v="0"/>
    <x v="3"/>
    <n v="31663.53"/>
    <n v="29858.720000000001"/>
  </r>
  <r>
    <x v="24"/>
    <n v="3"/>
    <x v="0"/>
    <x v="0"/>
    <n v="8612.2099999999991"/>
    <n v="8554.7800000000007"/>
  </r>
  <r>
    <x v="24"/>
    <n v="3"/>
    <x v="0"/>
    <x v="1"/>
    <n v="32448.639999999999"/>
    <n v="32376.9"/>
  </r>
  <r>
    <x v="24"/>
    <n v="3"/>
    <x v="0"/>
    <x v="2"/>
    <n v="109042.86"/>
    <n v="96424.88"/>
  </r>
  <r>
    <x v="24"/>
    <n v="3"/>
    <x v="0"/>
    <x v="3"/>
    <n v="38856.28"/>
    <n v="35895.97"/>
  </r>
  <r>
    <x v="25"/>
    <n v="3"/>
    <x v="0"/>
    <x v="0"/>
    <n v="9906.74"/>
    <n v="9795.15"/>
  </r>
  <r>
    <x v="25"/>
    <n v="3"/>
    <x v="0"/>
    <x v="1"/>
    <n v="31142.7"/>
    <n v="31026.39"/>
  </r>
  <r>
    <x v="25"/>
    <n v="3"/>
    <x v="0"/>
    <x v="2"/>
    <n v="91444.97"/>
    <n v="75111.3"/>
  </r>
  <r>
    <x v="25"/>
    <n v="3"/>
    <x v="0"/>
    <x v="3"/>
    <n v="37060.400000000001"/>
    <n v="32749.73"/>
  </r>
  <r>
    <x v="26"/>
    <n v="3"/>
    <x v="0"/>
    <x v="0"/>
    <n v="7988.37"/>
    <n v="7886.45"/>
  </r>
  <r>
    <x v="26"/>
    <n v="3"/>
    <x v="0"/>
    <x v="1"/>
    <n v="35783.519999999997"/>
    <n v="35632.15"/>
  </r>
  <r>
    <x v="26"/>
    <n v="3"/>
    <x v="0"/>
    <x v="2"/>
    <n v="88928.26"/>
    <n v="85830.61"/>
  </r>
  <r>
    <x v="26"/>
    <n v="3"/>
    <x v="0"/>
    <x v="3"/>
    <n v="31703.69"/>
    <n v="30958.38"/>
  </r>
  <r>
    <x v="27"/>
    <n v="3"/>
    <x v="0"/>
    <x v="0"/>
    <n v="7724.91"/>
    <n v="7611.45"/>
  </r>
  <r>
    <x v="27"/>
    <n v="3"/>
    <x v="0"/>
    <x v="1"/>
    <n v="28806.94"/>
    <n v="28666.65"/>
  </r>
  <r>
    <x v="27"/>
    <n v="3"/>
    <x v="0"/>
    <x v="2"/>
    <n v="100858.43"/>
    <n v="96328.63"/>
  </r>
  <r>
    <x v="27"/>
    <n v="3"/>
    <x v="0"/>
    <x v="3"/>
    <n v="29972.63"/>
    <n v="29081.279999999999"/>
  </r>
  <r>
    <x v="28"/>
    <n v="3"/>
    <x v="0"/>
    <x v="0"/>
    <n v="8377.01"/>
    <n v="8315.14"/>
  </r>
  <r>
    <x v="28"/>
    <n v="3"/>
    <x v="0"/>
    <x v="1"/>
    <n v="27951.99"/>
    <n v="27883.53"/>
  </r>
  <r>
    <x v="28"/>
    <n v="3"/>
    <x v="0"/>
    <x v="2"/>
    <n v="80076.11"/>
    <n v="77918.8"/>
  </r>
  <r>
    <x v="28"/>
    <n v="3"/>
    <x v="0"/>
    <x v="3"/>
    <n v="34946.58"/>
    <n v="34327.440000000002"/>
  </r>
  <r>
    <x v="29"/>
    <n v="3"/>
    <x v="0"/>
    <x v="0"/>
    <n v="10063.950000000001"/>
    <n v="9921.4"/>
  </r>
  <r>
    <x v="29"/>
    <n v="3"/>
    <x v="0"/>
    <x v="1"/>
    <n v="30555.33"/>
    <n v="30411.81"/>
  </r>
  <r>
    <x v="29"/>
    <n v="3"/>
    <x v="0"/>
    <x v="2"/>
    <n v="81202.149999999994"/>
    <n v="77899.8"/>
  </r>
  <r>
    <x v="29"/>
    <n v="3"/>
    <x v="0"/>
    <x v="3"/>
    <n v="29603.47"/>
    <n v="28794.97"/>
  </r>
  <r>
    <x v="30"/>
    <n v="3"/>
    <x v="0"/>
    <x v="0"/>
    <n v="8734.89"/>
    <n v="8645.69"/>
  </r>
  <r>
    <x v="30"/>
    <n v="3"/>
    <x v="0"/>
    <x v="1"/>
    <n v="36541.629999999997"/>
    <n v="36417.9"/>
  </r>
  <r>
    <x v="30"/>
    <n v="3"/>
    <x v="0"/>
    <x v="2"/>
    <n v="88293.25"/>
    <n v="85266.67"/>
  </r>
  <r>
    <x v="30"/>
    <n v="3"/>
    <x v="0"/>
    <x v="3"/>
    <n v="28865.59"/>
    <n v="28207.63"/>
  </r>
  <r>
    <x v="31"/>
    <n v="3"/>
    <x v="0"/>
    <x v="0"/>
    <n v="6093.3"/>
    <n v="5952.71"/>
  </r>
  <r>
    <x v="31"/>
    <n v="3"/>
    <x v="0"/>
    <x v="1"/>
    <n v="31778.16"/>
    <n v="31535.06"/>
  </r>
  <r>
    <x v="31"/>
    <n v="3"/>
    <x v="0"/>
    <x v="2"/>
    <n v="106039.11"/>
    <n v="102010.3"/>
  </r>
  <r>
    <x v="31"/>
    <n v="3"/>
    <x v="0"/>
    <x v="3"/>
    <n v="32172.99"/>
    <n v="31341.87"/>
  </r>
  <r>
    <x v="32"/>
    <n v="3"/>
    <x v="0"/>
    <x v="0"/>
    <n v="7841.23"/>
    <n v="7717.08"/>
  </r>
  <r>
    <x v="32"/>
    <n v="3"/>
    <x v="0"/>
    <x v="1"/>
    <n v="22149.72"/>
    <n v="22033.439999999999"/>
  </r>
  <r>
    <x v="32"/>
    <n v="3"/>
    <x v="0"/>
    <x v="2"/>
    <n v="91799.18"/>
    <n v="85567.49"/>
  </r>
  <r>
    <x v="32"/>
    <n v="3"/>
    <x v="0"/>
    <x v="3"/>
    <n v="38518.89"/>
    <n v="36791.300000000003"/>
  </r>
  <r>
    <x v="33"/>
    <n v="3"/>
    <x v="0"/>
    <x v="0"/>
    <n v="9719.32"/>
    <n v="9658.51"/>
  </r>
  <r>
    <x v="33"/>
    <n v="3"/>
    <x v="0"/>
    <x v="1"/>
    <n v="28588.36"/>
    <n v="28529.05"/>
  </r>
  <r>
    <x v="33"/>
    <n v="3"/>
    <x v="0"/>
    <x v="2"/>
    <n v="65185.01"/>
    <n v="63113.72"/>
  </r>
  <r>
    <x v="33"/>
    <n v="3"/>
    <x v="0"/>
    <x v="3"/>
    <n v="32961.65"/>
    <n v="32262.47"/>
  </r>
  <r>
    <x v="34"/>
    <n v="3"/>
    <x v="0"/>
    <x v="0"/>
    <n v="11366.23"/>
    <n v="10738.29"/>
  </r>
  <r>
    <x v="34"/>
    <n v="3"/>
    <x v="0"/>
    <x v="1"/>
    <n v="35555.69"/>
    <n v="34904.370000000003"/>
  </r>
  <r>
    <x v="34"/>
    <n v="3"/>
    <x v="0"/>
    <x v="2"/>
    <n v="85526.35"/>
    <n v="80737.83"/>
  </r>
  <r>
    <x v="34"/>
    <n v="3"/>
    <x v="0"/>
    <x v="3"/>
    <n v="24627.33"/>
    <n v="23657.83"/>
  </r>
  <r>
    <x v="35"/>
    <n v="3"/>
    <x v="0"/>
    <x v="0"/>
    <n v="8318.9599999999991"/>
    <n v="7974.54"/>
  </r>
  <r>
    <x v="35"/>
    <n v="3"/>
    <x v="0"/>
    <x v="1"/>
    <n v="41127.81"/>
    <n v="40563.22"/>
  </r>
  <r>
    <x v="35"/>
    <n v="3"/>
    <x v="0"/>
    <x v="2"/>
    <n v="102340.46"/>
    <n v="63550.96"/>
  </r>
  <r>
    <x v="35"/>
    <n v="3"/>
    <x v="0"/>
    <x v="3"/>
    <n v="30054.46"/>
    <n v="22603.81"/>
  </r>
  <r>
    <x v="36"/>
    <n v="3"/>
    <x v="0"/>
    <x v="0"/>
    <n v="6646.45"/>
    <n v="6605.05"/>
  </r>
  <r>
    <x v="36"/>
    <n v="3"/>
    <x v="0"/>
    <x v="1"/>
    <n v="30075.1"/>
    <n v="30012.99"/>
  </r>
  <r>
    <x v="36"/>
    <n v="3"/>
    <x v="0"/>
    <x v="2"/>
    <n v="117885.98"/>
    <n v="115403.63"/>
  </r>
  <r>
    <x v="36"/>
    <n v="3"/>
    <x v="0"/>
    <x v="3"/>
    <n v="36516.33"/>
    <n v="36003.919999999998"/>
  </r>
  <r>
    <x v="37"/>
    <n v="3"/>
    <x v="0"/>
    <x v="0"/>
    <n v="8327.58"/>
    <n v="8293.84"/>
  </r>
  <r>
    <x v="37"/>
    <n v="3"/>
    <x v="0"/>
    <x v="1"/>
    <n v="24030.27"/>
    <n v="23997.99"/>
  </r>
  <r>
    <x v="37"/>
    <n v="3"/>
    <x v="0"/>
    <x v="2"/>
    <n v="87661.57"/>
    <n v="85144.17"/>
  </r>
  <r>
    <x v="37"/>
    <n v="3"/>
    <x v="0"/>
    <x v="3"/>
    <n v="40780.559999999998"/>
    <n v="39997.870000000003"/>
  </r>
  <r>
    <x v="38"/>
    <n v="3"/>
    <x v="0"/>
    <x v="0"/>
    <n v="9850.6299999999992"/>
    <n v="9719.15"/>
  </r>
  <r>
    <x v="38"/>
    <n v="3"/>
    <x v="0"/>
    <x v="1"/>
    <n v="30184.44"/>
    <n v="30050.85"/>
  </r>
  <r>
    <x v="38"/>
    <n v="3"/>
    <x v="0"/>
    <x v="2"/>
    <n v="70668.56"/>
    <n v="64146.67"/>
  </r>
  <r>
    <x v="38"/>
    <n v="3"/>
    <x v="0"/>
    <x v="3"/>
    <n v="30371.51"/>
    <n v="28499.78"/>
  </r>
  <r>
    <x v="39"/>
    <n v="3"/>
    <x v="0"/>
    <x v="0"/>
    <n v="9809.7800000000007"/>
    <n v="9704.86"/>
  </r>
  <r>
    <x v="39"/>
    <n v="3"/>
    <x v="0"/>
    <x v="1"/>
    <n v="35762.47"/>
    <n v="35635.64"/>
  </r>
  <r>
    <x v="39"/>
    <n v="3"/>
    <x v="0"/>
    <x v="2"/>
    <n v="87630.27"/>
    <n v="79905.59"/>
  </r>
  <r>
    <x v="39"/>
    <n v="3"/>
    <x v="0"/>
    <x v="3"/>
    <n v="24578.3"/>
    <n v="23145.29"/>
  </r>
  <r>
    <x v="40"/>
    <n v="3"/>
    <x v="0"/>
    <x v="0"/>
    <n v="9461.7999999999993"/>
    <n v="9353.8799999999992"/>
  </r>
  <r>
    <x v="40"/>
    <n v="3"/>
    <x v="0"/>
    <x v="1"/>
    <n v="35641.61"/>
    <n v="35506.81"/>
  </r>
  <r>
    <x v="40"/>
    <n v="3"/>
    <x v="0"/>
    <x v="2"/>
    <n v="103824.08"/>
    <n v="94670.14"/>
  </r>
  <r>
    <x v="40"/>
    <n v="3"/>
    <x v="0"/>
    <x v="3"/>
    <n v="30709.75"/>
    <n v="28917.91"/>
  </r>
  <r>
    <x v="0"/>
    <n v="4"/>
    <x v="1"/>
    <x v="0"/>
    <n v="34876.14"/>
    <n v="19703.75"/>
  </r>
  <r>
    <x v="0"/>
    <n v="4"/>
    <x v="1"/>
    <x v="1"/>
    <n v="31390.53"/>
    <n v="20766.150000000001"/>
  </r>
  <r>
    <x v="0"/>
    <n v="4"/>
    <x v="1"/>
    <x v="2"/>
    <n v="94846.28"/>
    <n v="92882.21"/>
  </r>
  <r>
    <x v="0"/>
    <n v="4"/>
    <x v="1"/>
    <x v="3"/>
    <n v="30537.96"/>
    <n v="30332.11"/>
  </r>
  <r>
    <x v="1"/>
    <n v="4"/>
    <x v="1"/>
    <x v="0"/>
    <n v="54813.79"/>
    <n v="30731.58"/>
  </r>
  <r>
    <x v="1"/>
    <n v="4"/>
    <x v="1"/>
    <x v="1"/>
    <n v="24187.47"/>
    <n v="15966.46"/>
  </r>
  <r>
    <x v="1"/>
    <n v="4"/>
    <x v="1"/>
    <x v="2"/>
    <n v="71610.77"/>
    <n v="70122.899999999994"/>
  </r>
  <r>
    <x v="1"/>
    <n v="4"/>
    <x v="1"/>
    <x v="3"/>
    <n v="19438.939999999999"/>
    <n v="19302.89"/>
  </r>
  <r>
    <x v="2"/>
    <n v="4"/>
    <x v="1"/>
    <x v="0"/>
    <n v="43359.71"/>
    <n v="24252.5"/>
  </r>
  <r>
    <x v="2"/>
    <n v="4"/>
    <x v="1"/>
    <x v="1"/>
    <n v="38010.39"/>
    <n v="25074.49"/>
  </r>
  <r>
    <x v="2"/>
    <n v="4"/>
    <x v="1"/>
    <x v="2"/>
    <n v="55158.92"/>
    <n v="54011.5"/>
  </r>
  <r>
    <x v="2"/>
    <n v="4"/>
    <x v="1"/>
    <x v="3"/>
    <n v="14675.14"/>
    <n v="14571.27"/>
  </r>
  <r>
    <x v="3"/>
    <n v="4"/>
    <x v="1"/>
    <x v="0"/>
    <n v="42161.86"/>
    <n v="23838.44"/>
  </r>
  <r>
    <x v="3"/>
    <n v="4"/>
    <x v="1"/>
    <x v="1"/>
    <n v="30013"/>
    <n v="19859.23"/>
  </r>
  <r>
    <x v="3"/>
    <n v="4"/>
    <x v="1"/>
    <x v="2"/>
    <n v="86784.04"/>
    <n v="84987.46"/>
  </r>
  <r>
    <x v="3"/>
    <n v="4"/>
    <x v="1"/>
    <x v="3"/>
    <n v="11306.43"/>
    <n v="11230.51"/>
  </r>
  <r>
    <x v="4"/>
    <n v="4"/>
    <x v="1"/>
    <x v="0"/>
    <n v="52257.02"/>
    <n v="30040.2"/>
  </r>
  <r>
    <x v="4"/>
    <n v="4"/>
    <x v="1"/>
    <x v="1"/>
    <n v="30087.53"/>
    <n v="20002.830000000002"/>
  </r>
  <r>
    <x v="4"/>
    <n v="4"/>
    <x v="1"/>
    <x v="2"/>
    <n v="76825.48"/>
    <n v="75240.7"/>
  </r>
  <r>
    <x v="4"/>
    <n v="4"/>
    <x v="1"/>
    <x v="3"/>
    <n v="17909.34"/>
    <n v="17799.05"/>
  </r>
  <r>
    <x v="5"/>
    <n v="4"/>
    <x v="1"/>
    <x v="0"/>
    <n v="50726.05"/>
    <n v="28870.39"/>
  </r>
  <r>
    <x v="5"/>
    <n v="4"/>
    <x v="1"/>
    <x v="1"/>
    <n v="34260.800000000003"/>
    <n v="22712.43"/>
  </r>
  <r>
    <x v="5"/>
    <n v="4"/>
    <x v="1"/>
    <x v="2"/>
    <n v="62921.440000000002"/>
    <n v="61627.26"/>
  </r>
  <r>
    <x v="5"/>
    <n v="4"/>
    <x v="1"/>
    <x v="3"/>
    <n v="16007.89"/>
    <n v="15904.07"/>
  </r>
  <r>
    <x v="6"/>
    <n v="4"/>
    <x v="1"/>
    <x v="0"/>
    <n v="17022.25"/>
    <n v="12046.07"/>
  </r>
  <r>
    <x v="6"/>
    <n v="4"/>
    <x v="1"/>
    <x v="1"/>
    <n v="24879.05"/>
    <n v="19191.560000000001"/>
  </r>
  <r>
    <x v="6"/>
    <n v="4"/>
    <x v="1"/>
    <x v="2"/>
    <n v="118154.91"/>
    <n v="116494.71"/>
  </r>
  <r>
    <x v="6"/>
    <n v="4"/>
    <x v="1"/>
    <x v="3"/>
    <n v="13090.72"/>
    <n v="13032.91"/>
  </r>
  <r>
    <x v="7"/>
    <n v="4"/>
    <x v="1"/>
    <x v="0"/>
    <n v="13704.03"/>
    <n v="3944.53"/>
  </r>
  <r>
    <x v="7"/>
    <n v="4"/>
    <x v="1"/>
    <x v="1"/>
    <n v="19229.7"/>
    <n v="8224.26"/>
  </r>
  <r>
    <x v="7"/>
    <n v="4"/>
    <x v="1"/>
    <x v="2"/>
    <n v="170951.74"/>
    <n v="164954.82"/>
  </r>
  <r>
    <x v="7"/>
    <n v="4"/>
    <x v="1"/>
    <x v="3"/>
    <n v="24774.15"/>
    <n v="24545.86"/>
  </r>
  <r>
    <x v="8"/>
    <n v="4"/>
    <x v="1"/>
    <x v="0"/>
    <n v="17877.27"/>
    <n v="12643.46"/>
  </r>
  <r>
    <x v="8"/>
    <n v="4"/>
    <x v="1"/>
    <x v="1"/>
    <n v="13629.48"/>
    <n v="10458.82"/>
  </r>
  <r>
    <x v="8"/>
    <n v="4"/>
    <x v="1"/>
    <x v="2"/>
    <n v="68846.58"/>
    <n v="67868.850000000006"/>
  </r>
  <r>
    <x v="8"/>
    <n v="4"/>
    <x v="1"/>
    <x v="3"/>
    <n v="23451.599999999999"/>
    <n v="23356.62"/>
  </r>
  <r>
    <x v="9"/>
    <n v="4"/>
    <x v="1"/>
    <x v="0"/>
    <n v="47443.14"/>
    <n v="26384.94"/>
  </r>
  <r>
    <x v="9"/>
    <n v="4"/>
    <x v="1"/>
    <x v="1"/>
    <n v="6571.26"/>
    <n v="4257.74"/>
  </r>
  <r>
    <x v="9"/>
    <n v="4"/>
    <x v="1"/>
    <x v="2"/>
    <n v="38130.28"/>
    <n v="37314.39"/>
  </r>
  <r>
    <x v="9"/>
    <n v="4"/>
    <x v="1"/>
    <x v="3"/>
    <n v="13659.52"/>
    <n v="13574.88"/>
  </r>
  <r>
    <x v="10"/>
    <n v="4"/>
    <x v="1"/>
    <x v="0"/>
    <n v="15265.27"/>
    <n v="12209.73"/>
  </r>
  <r>
    <x v="10"/>
    <n v="4"/>
    <x v="1"/>
    <x v="1"/>
    <n v="51476.08"/>
    <n v="43800.85"/>
  </r>
  <r>
    <x v="10"/>
    <n v="4"/>
    <x v="1"/>
    <x v="2"/>
    <n v="21852.55"/>
    <n v="21654.75"/>
  </r>
  <r>
    <x v="10"/>
    <n v="4"/>
    <x v="1"/>
    <x v="3"/>
    <n v="20722.66"/>
    <n v="20644.77"/>
  </r>
  <r>
    <x v="11"/>
    <n v="4"/>
    <x v="1"/>
    <x v="0"/>
    <n v="36115.269999999997"/>
    <n v="32605.77"/>
  </r>
  <r>
    <x v="11"/>
    <n v="4"/>
    <x v="1"/>
    <x v="1"/>
    <n v="20457.97"/>
    <n v="18936.62"/>
  </r>
  <r>
    <x v="11"/>
    <n v="4"/>
    <x v="1"/>
    <x v="2"/>
    <n v="152307.74"/>
    <n v="151622.76999999999"/>
  </r>
  <r>
    <x v="11"/>
    <n v="4"/>
    <x v="1"/>
    <x v="3"/>
    <n v="9378.77"/>
    <n v="9363.51"/>
  </r>
  <r>
    <x v="12"/>
    <n v="4"/>
    <x v="1"/>
    <x v="0"/>
    <n v="29747.5"/>
    <n v="24220.25"/>
  </r>
  <r>
    <x v="12"/>
    <n v="4"/>
    <x v="1"/>
    <x v="1"/>
    <n v="38817.46"/>
    <n v="33274.769999999997"/>
  </r>
  <r>
    <x v="12"/>
    <n v="4"/>
    <x v="1"/>
    <x v="2"/>
    <n v="48240.38"/>
    <n v="47823.47"/>
  </r>
  <r>
    <x v="12"/>
    <n v="4"/>
    <x v="1"/>
    <x v="3"/>
    <n v="22221.24"/>
    <n v="22153.45"/>
  </r>
  <r>
    <x v="13"/>
    <n v="4"/>
    <x v="1"/>
    <x v="0"/>
    <n v="29673.67"/>
    <n v="25652.18"/>
  </r>
  <r>
    <x v="13"/>
    <n v="4"/>
    <x v="1"/>
    <x v="1"/>
    <n v="43472.92"/>
    <n v="38834.559999999998"/>
  </r>
  <r>
    <x v="13"/>
    <n v="4"/>
    <x v="1"/>
    <x v="2"/>
    <n v="121358.83"/>
    <n v="120572.71"/>
  </r>
  <r>
    <x v="13"/>
    <n v="4"/>
    <x v="1"/>
    <x v="3"/>
    <n v="9065.7999999999993"/>
    <n v="9047.92"/>
  </r>
  <r>
    <x v="14"/>
    <n v="4"/>
    <x v="1"/>
    <x v="0"/>
    <n v="6337.55"/>
    <n v="5546.76"/>
  </r>
  <r>
    <x v="14"/>
    <n v="4"/>
    <x v="1"/>
    <x v="1"/>
    <n v="45760.67"/>
    <n v="41414.51"/>
  </r>
  <r>
    <x v="14"/>
    <n v="4"/>
    <x v="1"/>
    <x v="2"/>
    <n v="88723.56"/>
    <n v="88212.63"/>
  </r>
  <r>
    <x v="14"/>
    <n v="4"/>
    <x v="1"/>
    <x v="3"/>
    <n v="16132.1"/>
    <n v="16097.56"/>
  </r>
  <r>
    <x v="15"/>
    <n v="4"/>
    <x v="1"/>
    <x v="0"/>
    <n v="12800.54"/>
    <n v="10994.03"/>
  </r>
  <r>
    <x v="15"/>
    <n v="4"/>
    <x v="1"/>
    <x v="1"/>
    <n v="13862.65"/>
    <n v="12341.65"/>
  </r>
  <r>
    <x v="15"/>
    <n v="4"/>
    <x v="1"/>
    <x v="2"/>
    <n v="103135.47"/>
    <n v="102447.15"/>
  </r>
  <r>
    <x v="15"/>
    <n v="4"/>
    <x v="1"/>
    <x v="3"/>
    <n v="3605.72"/>
    <n v="3597.82"/>
  </r>
  <r>
    <x v="16"/>
    <n v="4"/>
    <x v="1"/>
    <x v="0"/>
    <n v="21572.62"/>
    <n v="15274.96"/>
  </r>
  <r>
    <x v="16"/>
    <n v="4"/>
    <x v="1"/>
    <x v="1"/>
    <n v="38946.53"/>
    <n v="29965.16"/>
  </r>
  <r>
    <x v="16"/>
    <n v="4"/>
    <x v="1"/>
    <x v="2"/>
    <n v="21442.84"/>
    <n v="21144.080000000002"/>
  </r>
  <r>
    <x v="16"/>
    <n v="4"/>
    <x v="1"/>
    <x v="3"/>
    <n v="3578.34"/>
    <n v="3563.43"/>
  </r>
  <r>
    <x v="17"/>
    <n v="4"/>
    <x v="1"/>
    <x v="0"/>
    <n v="75115.61"/>
    <n v="40824.19"/>
  </r>
  <r>
    <x v="17"/>
    <n v="4"/>
    <x v="1"/>
    <x v="1"/>
    <n v="64925.8"/>
    <n v="41656.53"/>
  </r>
  <r>
    <x v="17"/>
    <n v="4"/>
    <x v="1"/>
    <x v="2"/>
    <n v="47152.22"/>
    <n v="46135.09"/>
  </r>
  <r>
    <x v="17"/>
    <n v="4"/>
    <x v="1"/>
    <x v="3"/>
    <n v="675.81"/>
    <n v="671.25"/>
  </r>
  <r>
    <x v="18"/>
    <n v="4"/>
    <x v="1"/>
    <x v="0"/>
    <n v="10340.75"/>
    <n v="5836.67"/>
  </r>
  <r>
    <x v="18"/>
    <n v="4"/>
    <x v="1"/>
    <x v="1"/>
    <n v="92579.08"/>
    <n v="61174.75"/>
  </r>
  <r>
    <x v="18"/>
    <n v="4"/>
    <x v="1"/>
    <x v="2"/>
    <n v="48470.22"/>
    <n v="47471.83"/>
  </r>
  <r>
    <x v="18"/>
    <n v="4"/>
    <x v="1"/>
    <x v="3"/>
    <n v="2214.6"/>
    <n v="2199.77"/>
  </r>
  <r>
    <x v="19"/>
    <n v="4"/>
    <x v="1"/>
    <x v="0"/>
    <n v="27193.25"/>
    <n v="25647.42"/>
  </r>
  <r>
    <x v="19"/>
    <n v="4"/>
    <x v="1"/>
    <x v="1"/>
    <n v="25865.07"/>
    <n v="24715.87"/>
  </r>
  <r>
    <x v="19"/>
    <n v="4"/>
    <x v="1"/>
    <x v="2"/>
    <n v="281467.67"/>
    <n v="280716.64"/>
  </r>
  <r>
    <x v="19"/>
    <n v="4"/>
    <x v="1"/>
    <x v="3"/>
    <n v="2496.7800000000002"/>
    <n v="2494.63"/>
  </r>
  <r>
    <x v="20"/>
    <n v="4"/>
    <x v="1"/>
    <x v="0"/>
    <n v="19689.78"/>
    <n v="17138.48"/>
  </r>
  <r>
    <x v="20"/>
    <n v="4"/>
    <x v="1"/>
    <x v="1"/>
    <n v="129112.41"/>
    <n v="115967.52"/>
  </r>
  <r>
    <x v="20"/>
    <n v="4"/>
    <x v="1"/>
    <x v="2"/>
    <n v="61837.06"/>
    <n v="61459.09"/>
  </r>
  <r>
    <x v="20"/>
    <n v="4"/>
    <x v="1"/>
    <x v="3"/>
    <n v="23137.65"/>
    <n v="23093.61"/>
  </r>
  <r>
    <x v="21"/>
    <n v="4"/>
    <x v="1"/>
    <x v="0"/>
    <n v="53125.78"/>
    <n v="45911.54"/>
  </r>
  <r>
    <x v="21"/>
    <n v="4"/>
    <x v="1"/>
    <x v="1"/>
    <n v="29970.58"/>
    <n v="26757.55"/>
  </r>
  <r>
    <x v="21"/>
    <n v="4"/>
    <x v="1"/>
    <x v="2"/>
    <n v="109752.55"/>
    <n v="109045"/>
  </r>
  <r>
    <x v="21"/>
    <n v="4"/>
    <x v="1"/>
    <x v="3"/>
    <n v="3207.26"/>
    <n v="3201.03"/>
  </r>
  <r>
    <x v="22"/>
    <n v="4"/>
    <x v="1"/>
    <x v="0"/>
    <n v="239290.25"/>
    <n v="227486.6"/>
  </r>
  <r>
    <x v="22"/>
    <n v="4"/>
    <x v="1"/>
    <x v="1"/>
    <n v="77026.080000000002"/>
    <n v="74120.73"/>
  </r>
  <r>
    <x v="22"/>
    <n v="4"/>
    <x v="1"/>
    <x v="2"/>
    <n v="92939.21"/>
    <n v="92728.14"/>
  </r>
  <r>
    <x v="22"/>
    <n v="4"/>
    <x v="1"/>
    <x v="3"/>
    <n v="14890.83"/>
    <n v="14878.51"/>
  </r>
  <r>
    <x v="23"/>
    <n v="4"/>
    <x v="1"/>
    <x v="0"/>
    <n v="93263.14"/>
    <n v="83398.16"/>
  </r>
  <r>
    <x v="23"/>
    <n v="4"/>
    <x v="1"/>
    <x v="1"/>
    <n v="76079.31"/>
    <n v="69820.58"/>
  </r>
  <r>
    <x v="23"/>
    <n v="4"/>
    <x v="1"/>
    <x v="2"/>
    <n v="131117.32"/>
    <n v="130467.84"/>
  </r>
  <r>
    <x v="23"/>
    <n v="4"/>
    <x v="1"/>
    <x v="3"/>
    <n v="4716.05"/>
    <n v="4708.32"/>
  </r>
  <r>
    <x v="24"/>
    <n v="4"/>
    <x v="1"/>
    <x v="0"/>
    <n v="24066.62"/>
    <n v="22810.3"/>
  </r>
  <r>
    <x v="24"/>
    <n v="4"/>
    <x v="1"/>
    <x v="1"/>
    <n v="28297.45"/>
    <n v="27181.15"/>
  </r>
  <r>
    <x v="24"/>
    <n v="4"/>
    <x v="1"/>
    <x v="2"/>
    <n v="165499.23000000001"/>
    <n v="165109.07"/>
  </r>
  <r>
    <x v="24"/>
    <n v="4"/>
    <x v="1"/>
    <x v="3"/>
    <n v="17144.66"/>
    <n v="17128.849999999999"/>
  </r>
  <r>
    <x v="25"/>
    <n v="4"/>
    <x v="1"/>
    <x v="0"/>
    <n v="17523.91"/>
    <n v="14722.76"/>
  </r>
  <r>
    <x v="25"/>
    <n v="4"/>
    <x v="1"/>
    <x v="1"/>
    <n v="61254.43"/>
    <n v="53582.44"/>
  </r>
  <r>
    <x v="25"/>
    <n v="4"/>
    <x v="1"/>
    <x v="2"/>
    <n v="112320.75"/>
    <n v="111474.77"/>
  </r>
  <r>
    <x v="25"/>
    <n v="4"/>
    <x v="1"/>
    <x v="3"/>
    <n v="78319.850000000006"/>
    <n v="78133.25"/>
  </r>
  <r>
    <x v="26"/>
    <n v="4"/>
    <x v="1"/>
    <x v="0"/>
    <n v="58171.64"/>
    <n v="40770.199999999997"/>
  </r>
  <r>
    <x v="26"/>
    <n v="4"/>
    <x v="1"/>
    <x v="1"/>
    <n v="41516.35"/>
    <n v="31617.34"/>
  </r>
  <r>
    <x v="26"/>
    <n v="4"/>
    <x v="1"/>
    <x v="2"/>
    <n v="78217.320000000007"/>
    <n v="77093.87"/>
  </r>
  <r>
    <x v="26"/>
    <n v="4"/>
    <x v="1"/>
    <x v="3"/>
    <n v="51683.82"/>
    <n v="51474.09"/>
  </r>
  <r>
    <x v="27"/>
    <n v="4"/>
    <x v="1"/>
    <x v="0"/>
    <n v="26017.37"/>
    <n v="17675.14"/>
  </r>
  <r>
    <x v="27"/>
    <n v="4"/>
    <x v="1"/>
    <x v="1"/>
    <n v="68765.83"/>
    <n v="51224.9"/>
  </r>
  <r>
    <x v="27"/>
    <n v="4"/>
    <x v="1"/>
    <x v="2"/>
    <n v="62556.77"/>
    <n v="61593.38"/>
  </r>
  <r>
    <x v="27"/>
    <n v="4"/>
    <x v="1"/>
    <x v="3"/>
    <n v="12491.07"/>
    <n v="12436.1"/>
  </r>
  <r>
    <x v="28"/>
    <n v="4"/>
    <x v="1"/>
    <x v="0"/>
    <n v="78887.69"/>
    <n v="67654.91"/>
  </r>
  <r>
    <x v="28"/>
    <n v="4"/>
    <x v="1"/>
    <x v="1"/>
    <n v="14016.74"/>
    <n v="12434.87"/>
  </r>
  <r>
    <x v="28"/>
    <n v="4"/>
    <x v="1"/>
    <x v="2"/>
    <n v="88335.74"/>
    <n v="87735.72"/>
  </r>
  <r>
    <x v="28"/>
    <n v="4"/>
    <x v="1"/>
    <x v="3"/>
    <n v="4655.7"/>
    <n v="4646.41"/>
  </r>
  <r>
    <x v="29"/>
    <n v="4"/>
    <x v="1"/>
    <x v="0"/>
    <n v="12275.28"/>
    <n v="9189.0499999999993"/>
  </r>
  <r>
    <x v="29"/>
    <n v="4"/>
    <x v="1"/>
    <x v="1"/>
    <n v="97046.24"/>
    <n v="77760.679999999993"/>
  </r>
  <r>
    <x v="29"/>
    <n v="4"/>
    <x v="1"/>
    <x v="2"/>
    <n v="30057.11"/>
    <n v="29697.61"/>
  </r>
  <r>
    <x v="29"/>
    <n v="4"/>
    <x v="1"/>
    <x v="3"/>
    <n v="2715"/>
    <n v="2705.3"/>
  </r>
  <r>
    <x v="30"/>
    <n v="4"/>
    <x v="1"/>
    <x v="0"/>
    <n v="106401.86"/>
    <n v="88602.06"/>
  </r>
  <r>
    <x v="30"/>
    <n v="4"/>
    <x v="1"/>
    <x v="1"/>
    <n v="7231"/>
    <n v="6277.63"/>
  </r>
  <r>
    <x v="30"/>
    <n v="4"/>
    <x v="1"/>
    <x v="2"/>
    <n v="72216.17"/>
    <n v="71642.789999999994"/>
  </r>
  <r>
    <x v="30"/>
    <n v="4"/>
    <x v="1"/>
    <x v="3"/>
    <n v="1609.29"/>
    <n v="1605.39"/>
  </r>
  <r>
    <x v="31"/>
    <n v="4"/>
    <x v="1"/>
    <x v="0"/>
    <n v="25643.919999999998"/>
    <n v="16791.88"/>
  </r>
  <r>
    <x v="31"/>
    <n v="4"/>
    <x v="1"/>
    <x v="1"/>
    <n v="190610.95"/>
    <n v="138939.67000000001"/>
  </r>
  <r>
    <x v="31"/>
    <n v="4"/>
    <x v="1"/>
    <x v="2"/>
    <n v="43391.13"/>
    <n v="42682.61"/>
  </r>
  <r>
    <x v="31"/>
    <n v="4"/>
    <x v="1"/>
    <x v="3"/>
    <n v="6168.81"/>
    <n v="6137.43"/>
  </r>
  <r>
    <x v="32"/>
    <n v="4"/>
    <x v="1"/>
    <x v="0"/>
    <n v="17909.810000000001"/>
    <n v="10083.379999999999"/>
  </r>
  <r>
    <x v="32"/>
    <n v="4"/>
    <x v="1"/>
    <x v="1"/>
    <n v="59042.61"/>
    <n v="38396.71"/>
  </r>
  <r>
    <x v="32"/>
    <n v="4"/>
    <x v="1"/>
    <x v="2"/>
    <n v="156778.94"/>
    <n v="153469.54"/>
  </r>
  <r>
    <x v="32"/>
    <n v="4"/>
    <x v="1"/>
    <x v="3"/>
    <n v="97.11"/>
    <n v="96.55"/>
  </r>
  <r>
    <x v="33"/>
    <n v="4"/>
    <x v="1"/>
    <x v="0"/>
    <n v="45169.25"/>
    <n v="40268.07"/>
  </r>
  <r>
    <x v="33"/>
    <n v="4"/>
    <x v="1"/>
    <x v="1"/>
    <n v="31991.88"/>
    <n v="29250.3"/>
  </r>
  <r>
    <x v="33"/>
    <n v="4"/>
    <x v="1"/>
    <x v="2"/>
    <n v="47484.6"/>
    <n v="47240.1"/>
  </r>
  <r>
    <x v="33"/>
    <n v="4"/>
    <x v="1"/>
    <x v="3"/>
    <n v="4012"/>
    <n v="4005.78"/>
  </r>
  <r>
    <x v="34"/>
    <n v="4"/>
    <x v="1"/>
    <x v="0"/>
    <n v="173786.37"/>
    <n v="69427.37"/>
  </r>
  <r>
    <x v="34"/>
    <n v="4"/>
    <x v="1"/>
    <x v="1"/>
    <n v="107238.12"/>
    <n v="57454.48"/>
  </r>
  <r>
    <x v="34"/>
    <n v="4"/>
    <x v="1"/>
    <x v="2"/>
    <n v="42330.9"/>
    <n v="41153.160000000003"/>
  </r>
  <r>
    <x v="34"/>
    <n v="4"/>
    <x v="1"/>
    <x v="3"/>
    <n v="763.24"/>
    <n v="755.93"/>
  </r>
  <r>
    <x v="35"/>
    <n v="4"/>
    <x v="1"/>
    <x v="0"/>
    <n v="19879.14"/>
    <n v="10985.58"/>
  </r>
  <r>
    <x v="35"/>
    <n v="4"/>
    <x v="1"/>
    <x v="1"/>
    <n v="137882.69"/>
    <n v="90210.72"/>
  </r>
  <r>
    <x v="35"/>
    <n v="4"/>
    <x v="1"/>
    <x v="2"/>
    <n v="62760.3"/>
    <n v="61457.14"/>
  </r>
  <r>
    <x v="35"/>
    <n v="4"/>
    <x v="1"/>
    <x v="3"/>
    <n v="3325.87"/>
    <n v="3302.11"/>
  </r>
  <r>
    <x v="36"/>
    <n v="4"/>
    <x v="1"/>
    <x v="0"/>
    <n v="23026.22"/>
    <n v="18506.61"/>
  </r>
  <r>
    <x v="36"/>
    <n v="4"/>
    <x v="1"/>
    <x v="1"/>
    <n v="30471.599999999999"/>
    <n v="25672.560000000001"/>
  </r>
  <r>
    <x v="36"/>
    <n v="4"/>
    <x v="1"/>
    <x v="2"/>
    <n v="79154.02"/>
    <n v="78402.37"/>
  </r>
  <r>
    <x v="36"/>
    <n v="4"/>
    <x v="1"/>
    <x v="3"/>
    <n v="620.74"/>
    <n v="619.15"/>
  </r>
  <r>
    <x v="37"/>
    <n v="4"/>
    <x v="1"/>
    <x v="0"/>
    <n v="44865.58"/>
    <n v="42157.07"/>
  </r>
  <r>
    <x v="37"/>
    <n v="4"/>
    <x v="1"/>
    <x v="1"/>
    <n v="30244.58"/>
    <n v="28810.959999999999"/>
  </r>
  <r>
    <x v="37"/>
    <n v="4"/>
    <x v="1"/>
    <x v="2"/>
    <n v="50199.21"/>
    <n v="50056.49"/>
  </r>
  <r>
    <x v="37"/>
    <n v="4"/>
    <x v="1"/>
    <x v="3"/>
    <n v="4660.45"/>
    <n v="4656.3"/>
  </r>
  <r>
    <x v="38"/>
    <n v="4"/>
    <x v="1"/>
    <x v="0"/>
    <n v="30117.24"/>
    <n v="24725.7"/>
  </r>
  <r>
    <x v="38"/>
    <n v="4"/>
    <x v="1"/>
    <x v="1"/>
    <n v="57096.74"/>
    <n v="49108.15"/>
  </r>
  <r>
    <x v="38"/>
    <n v="4"/>
    <x v="1"/>
    <x v="2"/>
    <n v="29918.959999999999"/>
    <n v="29667.79"/>
  </r>
  <r>
    <x v="38"/>
    <n v="4"/>
    <x v="1"/>
    <x v="3"/>
    <n v="354.37"/>
    <n v="353.42"/>
  </r>
  <r>
    <x v="39"/>
    <n v="4"/>
    <x v="1"/>
    <x v="0"/>
    <n v="29706.48"/>
    <n v="24721.75"/>
  </r>
  <r>
    <x v="39"/>
    <n v="4"/>
    <x v="1"/>
    <x v="1"/>
    <n v="38700.28"/>
    <n v="33590.769999999997"/>
  </r>
  <r>
    <x v="39"/>
    <n v="4"/>
    <x v="1"/>
    <x v="2"/>
    <n v="58917.19"/>
    <n v="58449.75"/>
  </r>
  <r>
    <x v="39"/>
    <n v="4"/>
    <x v="1"/>
    <x v="3"/>
    <n v="1088.1199999999999"/>
    <n v="1085.46"/>
  </r>
  <r>
    <x v="40"/>
    <n v="4"/>
    <x v="1"/>
    <x v="0"/>
    <n v="29581.59"/>
    <n v="24596.799999999999"/>
  </r>
  <r>
    <x v="40"/>
    <n v="4"/>
    <x v="1"/>
    <x v="1"/>
    <n v="38208.78"/>
    <n v="33155.160000000003"/>
  </r>
  <r>
    <x v="40"/>
    <n v="4"/>
    <x v="1"/>
    <x v="2"/>
    <n v="39937.42"/>
    <n v="39620.120000000003"/>
  </r>
  <r>
    <x v="40"/>
    <n v="4"/>
    <x v="1"/>
    <x v="3"/>
    <n v="2143.84"/>
    <n v="2138.5100000000002"/>
  </r>
  <r>
    <x v="0"/>
    <n v="26"/>
    <x v="2"/>
    <x v="0"/>
    <n v="1930.87"/>
    <n v="1049.94"/>
  </r>
  <r>
    <x v="0"/>
    <n v="26"/>
    <x v="2"/>
    <x v="1"/>
    <n v="1271.99"/>
    <n v="671.22"/>
  </r>
  <r>
    <x v="0"/>
    <n v="26"/>
    <x v="2"/>
    <x v="2"/>
    <n v="12358.19"/>
    <n v="8532.84"/>
  </r>
  <r>
    <x v="0"/>
    <n v="26"/>
    <x v="2"/>
    <x v="3"/>
    <n v="8750.25"/>
    <n v="6195.8"/>
  </r>
  <r>
    <x v="1"/>
    <n v="26"/>
    <x v="2"/>
    <x v="0"/>
    <n v="1531.07"/>
    <n v="647.54999999999995"/>
  </r>
  <r>
    <x v="1"/>
    <n v="26"/>
    <x v="2"/>
    <x v="1"/>
    <n v="1050.0899999999999"/>
    <n v="431.68"/>
  </r>
  <r>
    <x v="1"/>
    <n v="26"/>
    <x v="2"/>
    <x v="2"/>
    <n v="11612.29"/>
    <n v="6242.89"/>
  </r>
  <r>
    <x v="1"/>
    <n v="26"/>
    <x v="2"/>
    <x v="3"/>
    <n v="8650.0400000000009"/>
    <n v="4768.7"/>
  </r>
  <r>
    <x v="2"/>
    <n v="26"/>
    <x v="2"/>
    <x v="0"/>
    <n v="1735.84"/>
    <n v="560.92999999999995"/>
  </r>
  <r>
    <x v="2"/>
    <n v="26"/>
    <x v="2"/>
    <x v="1"/>
    <n v="832.49"/>
    <n v="262.91000000000003"/>
  </r>
  <r>
    <x v="2"/>
    <n v="26"/>
    <x v="2"/>
    <x v="2"/>
    <n v="9540.09"/>
    <n v="3931.63"/>
  </r>
  <r>
    <x v="2"/>
    <n v="26"/>
    <x v="2"/>
    <x v="3"/>
    <n v="8110.49"/>
    <n v="3426.74"/>
  </r>
  <r>
    <x v="3"/>
    <n v="26"/>
    <x v="2"/>
    <x v="0"/>
    <n v="1990.23"/>
    <n v="785.34"/>
  </r>
  <r>
    <x v="3"/>
    <n v="26"/>
    <x v="2"/>
    <x v="1"/>
    <n v="942.78"/>
    <n v="361.28"/>
  </r>
  <r>
    <x v="3"/>
    <n v="26"/>
    <x v="2"/>
    <x v="2"/>
    <n v="7796.49"/>
    <n v="3916.59"/>
  </r>
  <r>
    <x v="3"/>
    <n v="26"/>
    <x v="2"/>
    <x v="3"/>
    <n v="6642.04"/>
    <n v="3422.46"/>
  </r>
  <r>
    <x v="4"/>
    <n v="26"/>
    <x v="2"/>
    <x v="0"/>
    <n v="1616.85"/>
    <n v="787.52"/>
  </r>
  <r>
    <x v="4"/>
    <n v="26"/>
    <x v="2"/>
    <x v="1"/>
    <n v="1067.07"/>
    <n v="498.3"/>
  </r>
  <r>
    <x v="4"/>
    <n v="26"/>
    <x v="2"/>
    <x v="2"/>
    <n v="8311.0499999999993"/>
    <n v="4595.82"/>
  </r>
  <r>
    <x v="4"/>
    <n v="26"/>
    <x v="2"/>
    <x v="3"/>
    <n v="5508.24"/>
    <n v="3098.73"/>
  </r>
  <r>
    <x v="5"/>
    <n v="26"/>
    <x v="2"/>
    <x v="0"/>
    <n v="1726.57"/>
    <n v="988.5"/>
  </r>
  <r>
    <x v="5"/>
    <n v="26"/>
    <x v="2"/>
    <x v="1"/>
    <n v="855.36"/>
    <n v="470.58"/>
  </r>
  <r>
    <x v="5"/>
    <n v="26"/>
    <x v="2"/>
    <x v="2"/>
    <n v="9680.5400000000009"/>
    <n v="6281.84"/>
  </r>
  <r>
    <x v="5"/>
    <n v="26"/>
    <x v="2"/>
    <x v="3"/>
    <n v="6182.58"/>
    <n v="4081.61"/>
  </r>
  <r>
    <x v="6"/>
    <n v="26"/>
    <x v="2"/>
    <x v="0"/>
    <n v="1869.3"/>
    <n v="988.51"/>
  </r>
  <r>
    <x v="6"/>
    <n v="26"/>
    <x v="2"/>
    <x v="1"/>
    <n v="961.23"/>
    <n v="502.7"/>
  </r>
  <r>
    <x v="6"/>
    <n v="26"/>
    <x v="2"/>
    <x v="2"/>
    <n v="9861.16"/>
    <n v="7230.46"/>
  </r>
  <r>
    <x v="6"/>
    <n v="26"/>
    <x v="2"/>
    <x v="3"/>
    <n v="7597.88"/>
    <n v="5737.3"/>
  </r>
  <r>
    <x v="7"/>
    <n v="26"/>
    <x v="2"/>
    <x v="0"/>
    <n v="1834.23"/>
    <n v="1175.94"/>
  </r>
  <r>
    <x v="7"/>
    <n v="26"/>
    <x v="2"/>
    <x v="1"/>
    <n v="1041.18"/>
    <n v="654.66"/>
  </r>
  <r>
    <x v="7"/>
    <n v="26"/>
    <x v="2"/>
    <x v="2"/>
    <n v="10790.03"/>
    <n v="9119.74"/>
  </r>
  <r>
    <x v="7"/>
    <n v="26"/>
    <x v="2"/>
    <x v="3"/>
    <n v="7910.36"/>
    <n v="6870.8"/>
  </r>
  <r>
    <x v="8"/>
    <n v="26"/>
    <x v="2"/>
    <x v="0"/>
    <n v="1634.81"/>
    <n v="906.58"/>
  </r>
  <r>
    <x v="8"/>
    <n v="26"/>
    <x v="2"/>
    <x v="1"/>
    <n v="1022.08"/>
    <n v="563.15"/>
  </r>
  <r>
    <x v="8"/>
    <n v="26"/>
    <x v="2"/>
    <x v="2"/>
    <n v="12012.53"/>
    <n v="9396.6200000000008"/>
  </r>
  <r>
    <x v="8"/>
    <n v="26"/>
    <x v="2"/>
    <x v="3"/>
    <n v="8553.6200000000008"/>
    <n v="6899.26"/>
  </r>
  <r>
    <x v="9"/>
    <n v="26"/>
    <x v="2"/>
    <x v="0"/>
    <n v="1525.03"/>
    <n v="779.28"/>
  </r>
  <r>
    <x v="9"/>
    <n v="26"/>
    <x v="2"/>
    <x v="1"/>
    <n v="918.52"/>
    <n v="479.42"/>
  </r>
  <r>
    <x v="9"/>
    <n v="26"/>
    <x v="2"/>
    <x v="2"/>
    <n v="12297.64"/>
    <n v="8305.02"/>
  </r>
  <r>
    <x v="9"/>
    <n v="26"/>
    <x v="2"/>
    <x v="3"/>
    <n v="9435.15"/>
    <n v="6552.76"/>
  </r>
  <r>
    <x v="10"/>
    <n v="26"/>
    <x v="2"/>
    <x v="0"/>
    <n v="1060.76"/>
    <n v="694.97"/>
  </r>
  <r>
    <x v="10"/>
    <n v="26"/>
    <x v="2"/>
    <x v="1"/>
    <n v="859.72"/>
    <n v="549.09"/>
  </r>
  <r>
    <x v="10"/>
    <n v="26"/>
    <x v="2"/>
    <x v="2"/>
    <n v="11126.01"/>
    <n v="7598.23"/>
  </r>
  <r>
    <x v="10"/>
    <n v="26"/>
    <x v="2"/>
    <x v="3"/>
    <n v="9194.8799999999992"/>
    <n v="6360.19"/>
  </r>
  <r>
    <x v="11"/>
    <n v="26"/>
    <x v="2"/>
    <x v="0"/>
    <n v="974.65"/>
    <n v="664.4"/>
  </r>
  <r>
    <x v="11"/>
    <n v="26"/>
    <x v="2"/>
    <x v="1"/>
    <n v="592.64"/>
    <n v="394.23"/>
  </r>
  <r>
    <x v="11"/>
    <n v="26"/>
    <x v="2"/>
    <x v="2"/>
    <n v="9376.7199999999993"/>
    <n v="6704.52"/>
  </r>
  <r>
    <x v="11"/>
    <n v="26"/>
    <x v="2"/>
    <x v="3"/>
    <n v="8839.94"/>
    <n v="6405.75"/>
  </r>
  <r>
    <x v="12"/>
    <n v="26"/>
    <x v="2"/>
    <x v="0"/>
    <n v="1275.54"/>
    <n v="667.22"/>
  </r>
  <r>
    <x v="12"/>
    <n v="26"/>
    <x v="2"/>
    <x v="1"/>
    <n v="545.36"/>
    <n v="279.35000000000002"/>
  </r>
  <r>
    <x v="12"/>
    <n v="26"/>
    <x v="2"/>
    <x v="2"/>
    <n v="6851.24"/>
    <n v="3840.32"/>
  </r>
  <r>
    <x v="12"/>
    <n v="26"/>
    <x v="2"/>
    <x v="3"/>
    <n v="6986.8"/>
    <n v="3974.48"/>
  </r>
  <r>
    <x v="13"/>
    <n v="26"/>
    <x v="2"/>
    <x v="0"/>
    <n v="1126.02"/>
    <n v="790.77"/>
  </r>
  <r>
    <x v="13"/>
    <n v="26"/>
    <x v="2"/>
    <x v="1"/>
    <n v="711.56"/>
    <n v="487.29"/>
  </r>
  <r>
    <x v="13"/>
    <n v="26"/>
    <x v="2"/>
    <x v="2"/>
    <n v="6244.79"/>
    <n v="4597.55"/>
  </r>
  <r>
    <x v="13"/>
    <n v="26"/>
    <x v="2"/>
    <x v="3"/>
    <n v="5202.04"/>
    <n v="3880.02"/>
  </r>
  <r>
    <x v="14"/>
    <n v="26"/>
    <x v="2"/>
    <x v="0"/>
    <n v="899.5"/>
    <n v="595.4"/>
  </r>
  <r>
    <x v="14"/>
    <n v="26"/>
    <x v="2"/>
    <x v="1"/>
    <n v="622.04"/>
    <n v="406.19"/>
  </r>
  <r>
    <x v="14"/>
    <n v="26"/>
    <x v="2"/>
    <x v="2"/>
    <n v="7619.86"/>
    <n v="5645.99"/>
  </r>
  <r>
    <x v="14"/>
    <n v="26"/>
    <x v="2"/>
    <x v="3"/>
    <n v="4734.7"/>
    <n v="3569.47"/>
  </r>
  <r>
    <x v="15"/>
    <n v="26"/>
    <x v="2"/>
    <x v="0"/>
    <n v="938.15"/>
    <n v="560.74"/>
  </r>
  <r>
    <x v="15"/>
    <n v="26"/>
    <x v="2"/>
    <x v="1"/>
    <n v="504.75"/>
    <n v="294.55"/>
  </r>
  <r>
    <x v="15"/>
    <n v="26"/>
    <x v="2"/>
    <x v="2"/>
    <n v="7118.14"/>
    <n v="4490.28"/>
  </r>
  <r>
    <x v="15"/>
    <n v="26"/>
    <x v="2"/>
    <x v="3"/>
    <n v="5689.99"/>
    <n v="3637.47"/>
  </r>
  <r>
    <x v="16"/>
    <n v="26"/>
    <x v="2"/>
    <x v="0"/>
    <n v="1288.71"/>
    <n v="837.58"/>
  </r>
  <r>
    <x v="16"/>
    <n v="26"/>
    <x v="2"/>
    <x v="1"/>
    <n v="541.24"/>
    <n v="348.02"/>
  </r>
  <r>
    <x v="16"/>
    <n v="26"/>
    <x v="2"/>
    <x v="2"/>
    <n v="6395.24"/>
    <n v="4727.5"/>
  </r>
  <r>
    <x v="16"/>
    <n v="26"/>
    <x v="2"/>
    <x v="3"/>
    <n v="6028.6"/>
    <n v="4538.8599999999997"/>
  </r>
  <r>
    <x v="17"/>
    <n v="26"/>
    <x v="2"/>
    <x v="0"/>
    <n v="1271.3399999999999"/>
    <n v="876.25"/>
  </r>
  <r>
    <x v="17"/>
    <n v="26"/>
    <x v="2"/>
    <x v="1"/>
    <n v="760.52"/>
    <n v="518.67999999999995"/>
  </r>
  <r>
    <x v="17"/>
    <n v="26"/>
    <x v="2"/>
    <x v="2"/>
    <n v="7636.11"/>
    <n v="5959.28"/>
  </r>
  <r>
    <x v="17"/>
    <n v="26"/>
    <x v="2"/>
    <x v="3"/>
    <n v="5535.47"/>
    <n v="4399.71"/>
  </r>
  <r>
    <x v="18"/>
    <n v="26"/>
    <x v="2"/>
    <x v="0"/>
    <n v="1486.71"/>
    <n v="874.44"/>
  </r>
  <r>
    <x v="18"/>
    <n v="26"/>
    <x v="2"/>
    <x v="1"/>
    <n v="738.56"/>
    <n v="424.97"/>
  </r>
  <r>
    <x v="18"/>
    <n v="26"/>
    <x v="2"/>
    <x v="2"/>
    <n v="8873.5400000000009"/>
    <n v="5558.31"/>
  </r>
  <r>
    <x v="18"/>
    <n v="26"/>
    <x v="2"/>
    <x v="3"/>
    <n v="6148.71"/>
    <n v="3905.89"/>
  </r>
  <r>
    <x v="19"/>
    <n v="26"/>
    <x v="2"/>
    <x v="0"/>
    <n v="2392.73"/>
    <n v="1364.07"/>
  </r>
  <r>
    <x v="19"/>
    <n v="26"/>
    <x v="2"/>
    <x v="1"/>
    <n v="871.87"/>
    <n v="488.3"/>
  </r>
  <r>
    <x v="19"/>
    <n v="26"/>
    <x v="2"/>
    <x v="2"/>
    <n v="9583.99"/>
    <n v="5954.74"/>
  </r>
  <r>
    <x v="19"/>
    <n v="26"/>
    <x v="2"/>
    <x v="3"/>
    <n v="6892.19"/>
    <n v="4349.95"/>
  </r>
  <r>
    <x v="20"/>
    <n v="26"/>
    <x v="2"/>
    <x v="0"/>
    <n v="4399.87"/>
    <n v="2794.86"/>
  </r>
  <r>
    <x v="20"/>
    <n v="26"/>
    <x v="2"/>
    <x v="1"/>
    <n v="1410.94"/>
    <n v="879.36"/>
  </r>
  <r>
    <x v="20"/>
    <n v="26"/>
    <x v="2"/>
    <x v="2"/>
    <n v="11383.52"/>
    <n v="7813.98"/>
  </r>
  <r>
    <x v="20"/>
    <n v="26"/>
    <x v="2"/>
    <x v="3"/>
    <n v="7840.46"/>
    <n v="5464.43"/>
  </r>
  <r>
    <x v="21"/>
    <n v="26"/>
    <x v="2"/>
    <x v="0"/>
    <n v="6166.67"/>
    <n v="3794.38"/>
  </r>
  <r>
    <x v="21"/>
    <n v="26"/>
    <x v="2"/>
    <x v="1"/>
    <n v="2605.2399999999998"/>
    <n v="1561.88"/>
  </r>
  <r>
    <x v="21"/>
    <n v="26"/>
    <x v="2"/>
    <x v="2"/>
    <n v="17928.23"/>
    <n v="11496.74"/>
  </r>
  <r>
    <x v="21"/>
    <n v="26"/>
    <x v="2"/>
    <x v="3"/>
    <n v="9534.9500000000007"/>
    <n v="6190.86"/>
  </r>
  <r>
    <x v="22"/>
    <n v="26"/>
    <x v="2"/>
    <x v="0"/>
    <n v="5654.69"/>
    <n v="4450.55"/>
  </r>
  <r>
    <x v="22"/>
    <n v="26"/>
    <x v="2"/>
    <x v="1"/>
    <n v="3661.98"/>
    <n v="2817.88"/>
  </r>
  <r>
    <x v="22"/>
    <n v="26"/>
    <x v="2"/>
    <x v="2"/>
    <n v="34355.040000000001"/>
    <n v="28660.73"/>
  </r>
  <r>
    <x v="22"/>
    <n v="26"/>
    <x v="2"/>
    <x v="3"/>
    <n v="15213.9"/>
    <n v="12868.77"/>
  </r>
  <r>
    <x v="23"/>
    <n v="26"/>
    <x v="2"/>
    <x v="0"/>
    <n v="5123.63"/>
    <n v="3896.12"/>
  </r>
  <r>
    <x v="23"/>
    <n v="26"/>
    <x v="2"/>
    <x v="1"/>
    <n v="3308.88"/>
    <n v="2473.85"/>
  </r>
  <r>
    <x v="23"/>
    <n v="26"/>
    <x v="2"/>
    <x v="2"/>
    <n v="44813.86"/>
    <n v="37309.54"/>
  </r>
  <r>
    <x v="23"/>
    <n v="26"/>
    <x v="2"/>
    <x v="3"/>
    <n v="28701.72"/>
    <n v="24279.03"/>
  </r>
  <r>
    <x v="24"/>
    <n v="26"/>
    <x v="2"/>
    <x v="0"/>
    <n v="5778.51"/>
    <n v="3715.19"/>
  </r>
  <r>
    <x v="24"/>
    <n v="26"/>
    <x v="2"/>
    <x v="1"/>
    <n v="3001.29"/>
    <n v="1931.29"/>
  </r>
  <r>
    <x v="24"/>
    <n v="26"/>
    <x v="2"/>
    <x v="2"/>
    <n v="41210.800000000003"/>
    <n v="31900.99"/>
  </r>
  <r>
    <x v="24"/>
    <n v="26"/>
    <x v="2"/>
    <x v="3"/>
    <n v="36388.33"/>
    <n v="28788.91"/>
  </r>
  <r>
    <x v="25"/>
    <n v="26"/>
    <x v="2"/>
    <x v="0"/>
    <n v="5136.08"/>
    <n v="2044.52"/>
  </r>
  <r>
    <x v="25"/>
    <n v="26"/>
    <x v="2"/>
    <x v="1"/>
    <n v="3345.53"/>
    <n v="1444.91"/>
  </r>
  <r>
    <x v="25"/>
    <n v="26"/>
    <x v="2"/>
    <x v="2"/>
    <n v="34496.26"/>
    <n v="23640.76"/>
  </r>
  <r>
    <x v="25"/>
    <n v="26"/>
    <x v="2"/>
    <x v="3"/>
    <n v="32020.34"/>
    <n v="22834.26"/>
  </r>
  <r>
    <x v="26"/>
    <n v="26"/>
    <x v="2"/>
    <x v="0"/>
    <n v="4083.71"/>
    <n v="1347.26"/>
  </r>
  <r>
    <x v="26"/>
    <n v="26"/>
    <x v="2"/>
    <x v="1"/>
    <n v="2947.09"/>
    <n v="1138.0999999999999"/>
  </r>
  <r>
    <x v="26"/>
    <n v="26"/>
    <x v="2"/>
    <x v="2"/>
    <n v="36672.85"/>
    <n v="27153.38"/>
  </r>
  <r>
    <x v="26"/>
    <n v="26"/>
    <x v="2"/>
    <x v="3"/>
    <n v="27014.3"/>
    <n v="21016.2"/>
  </r>
  <r>
    <x v="27"/>
    <n v="26"/>
    <x v="2"/>
    <x v="0"/>
    <n v="4049.3"/>
    <n v="424.54"/>
  </r>
  <r>
    <x v="27"/>
    <n v="26"/>
    <x v="2"/>
    <x v="1"/>
    <n v="2347.34"/>
    <n v="531.49"/>
  </r>
  <r>
    <x v="27"/>
    <n v="26"/>
    <x v="2"/>
    <x v="2"/>
    <n v="32866.07"/>
    <n v="28713.98"/>
  </r>
  <r>
    <x v="27"/>
    <n v="26"/>
    <x v="2"/>
    <x v="3"/>
    <n v="27398.95"/>
    <n v="25724.69"/>
  </r>
  <r>
    <x v="28"/>
    <n v="26"/>
    <x v="2"/>
    <x v="0"/>
    <n v="4755.09"/>
    <n v="1574.63"/>
  </r>
  <r>
    <x v="28"/>
    <n v="26"/>
    <x v="2"/>
    <x v="1"/>
    <n v="2330.4899999999998"/>
    <n v="905.3"/>
  </r>
  <r>
    <x v="28"/>
    <n v="26"/>
    <x v="2"/>
    <x v="2"/>
    <n v="24606.63"/>
    <n v="18452.62"/>
  </r>
  <r>
    <x v="28"/>
    <n v="26"/>
    <x v="2"/>
    <x v="3"/>
    <n v="24744.06"/>
    <n v="19500.580000000002"/>
  </r>
  <r>
    <x v="29"/>
    <n v="26"/>
    <x v="2"/>
    <x v="0"/>
    <n v="5694.96"/>
    <n v="1643.5"/>
  </r>
  <r>
    <x v="29"/>
    <n v="26"/>
    <x v="2"/>
    <x v="1"/>
    <n v="2786.71"/>
    <n v="980.93"/>
  </r>
  <r>
    <x v="29"/>
    <n v="26"/>
    <x v="2"/>
    <x v="2"/>
    <n v="28547.67"/>
    <n v="20949.27"/>
  </r>
  <r>
    <x v="29"/>
    <n v="26"/>
    <x v="2"/>
    <x v="3"/>
    <n v="19724.14"/>
    <n v="15264.05"/>
  </r>
  <r>
    <x v="30"/>
    <n v="26"/>
    <x v="2"/>
    <x v="0"/>
    <n v="5791.47"/>
    <n v="580.77"/>
  </r>
  <r>
    <x v="30"/>
    <n v="26"/>
    <x v="2"/>
    <x v="1"/>
    <n v="3340.8"/>
    <n v="651.80999999999995"/>
  </r>
  <r>
    <x v="30"/>
    <n v="26"/>
    <x v="2"/>
    <x v="2"/>
    <n v="33331.79"/>
    <n v="23352.05"/>
  </r>
  <r>
    <x v="30"/>
    <n v="26"/>
    <x v="2"/>
    <x v="3"/>
    <n v="22936.720000000001"/>
    <n v="17245.099999999999"/>
  </r>
  <r>
    <x v="31"/>
    <n v="26"/>
    <x v="2"/>
    <x v="0"/>
    <n v="4686.68"/>
    <n v="309.83"/>
  </r>
  <r>
    <x v="31"/>
    <n v="26"/>
    <x v="2"/>
    <x v="1"/>
    <n v="3397.47"/>
    <n v="622.39"/>
  </r>
  <r>
    <x v="31"/>
    <n v="26"/>
    <x v="2"/>
    <x v="2"/>
    <n v="40139.519999999997"/>
    <n v="32023.59"/>
  </r>
  <r>
    <x v="31"/>
    <n v="26"/>
    <x v="2"/>
    <x v="3"/>
    <n v="25162.03"/>
    <n v="21630.04"/>
  </r>
  <r>
    <x v="32"/>
    <n v="26"/>
    <x v="2"/>
    <x v="0"/>
    <n v="4951.9399999999996"/>
    <n v="0"/>
  </r>
  <r>
    <x v="32"/>
    <n v="26"/>
    <x v="2"/>
    <x v="1"/>
    <n v="2729.55"/>
    <n v="276.39999999999998"/>
  </r>
  <r>
    <x v="32"/>
    <n v="26"/>
    <x v="2"/>
    <x v="2"/>
    <n v="38668.699999999997"/>
    <n v="31039.03"/>
  </r>
  <r>
    <x v="32"/>
    <n v="26"/>
    <x v="2"/>
    <x v="3"/>
    <n v="31065"/>
    <n v="27107.96"/>
  </r>
  <r>
    <x v="33"/>
    <n v="26"/>
    <x v="2"/>
    <x v="0"/>
    <n v="7164.36"/>
    <n v="3170"/>
  </r>
  <r>
    <x v="33"/>
    <n v="26"/>
    <x v="2"/>
    <x v="1"/>
    <n v="2909.92"/>
    <n v="1480.35"/>
  </r>
  <r>
    <x v="33"/>
    <n v="26"/>
    <x v="2"/>
    <x v="2"/>
    <n v="33054.15"/>
    <n v="31091.81"/>
  </r>
  <r>
    <x v="33"/>
    <n v="26"/>
    <x v="2"/>
    <x v="3"/>
    <n v="29233"/>
    <n v="28836.78"/>
  </r>
  <r>
    <x v="34"/>
    <n v="26"/>
    <x v="2"/>
    <x v="0"/>
    <n v="8629.9"/>
    <n v="1926.19"/>
  </r>
  <r>
    <x v="34"/>
    <n v="26"/>
    <x v="2"/>
    <x v="1"/>
    <n v="4237.2299999999996"/>
    <n v="1344.31"/>
  </r>
  <r>
    <x v="34"/>
    <n v="26"/>
    <x v="2"/>
    <x v="2"/>
    <n v="38521.64"/>
    <n v="32492.25"/>
  </r>
  <r>
    <x v="34"/>
    <n v="26"/>
    <x v="2"/>
    <x v="3"/>
    <n v="27474.52"/>
    <n v="24661.15"/>
  </r>
  <r>
    <x v="35"/>
    <n v="26"/>
    <x v="2"/>
    <x v="0"/>
    <n v="6343.08"/>
    <n v="493.29"/>
  </r>
  <r>
    <x v="35"/>
    <n v="26"/>
    <x v="2"/>
    <x v="1"/>
    <n v="5020.8500000000004"/>
    <n v="1069.67"/>
  </r>
  <r>
    <x v="35"/>
    <n v="26"/>
    <x v="2"/>
    <x v="2"/>
    <n v="51132.49"/>
    <n v="47099.25"/>
  </r>
  <r>
    <x v="35"/>
    <n v="26"/>
    <x v="2"/>
    <x v="3"/>
    <n v="29864.799999999999"/>
    <n v="29640.03"/>
  </r>
  <r>
    <x v="36"/>
    <n v="26"/>
    <x v="2"/>
    <x v="0"/>
    <n v="5064.68"/>
    <n v="0"/>
  </r>
  <r>
    <x v="36"/>
    <n v="26"/>
    <x v="2"/>
    <x v="1"/>
    <n v="3704.28"/>
    <n v="321.62"/>
  </r>
  <r>
    <x v="36"/>
    <n v="26"/>
    <x v="2"/>
    <x v="2"/>
    <n v="60255.34"/>
    <n v="52144.66"/>
  </r>
  <r>
    <x v="36"/>
    <n v="26"/>
    <x v="2"/>
    <x v="3"/>
    <n v="41520.11"/>
    <n v="39142.620000000003"/>
  </r>
  <r>
    <x v="37"/>
    <n v="26"/>
    <x v="2"/>
    <x v="0"/>
    <n v="5269.65"/>
    <n v="692.67"/>
  </r>
  <r>
    <x v="37"/>
    <n v="26"/>
    <x v="2"/>
    <x v="1"/>
    <n v="2939.06"/>
    <n v="693.62"/>
  </r>
  <r>
    <x v="37"/>
    <n v="26"/>
    <x v="2"/>
    <x v="2"/>
    <n v="44697.61"/>
    <n v="35700.28"/>
  </r>
  <r>
    <x v="37"/>
    <n v="26"/>
    <x v="2"/>
    <x v="3"/>
    <n v="44658.33"/>
    <n v="38218.18"/>
  </r>
  <r>
    <x v="38"/>
    <n v="26"/>
    <x v="2"/>
    <x v="0"/>
    <n v="6633.67"/>
    <n v="1184.25"/>
  </r>
  <r>
    <x v="38"/>
    <n v="26"/>
    <x v="2"/>
    <x v="1"/>
    <n v="3062.92"/>
    <n v="839.15"/>
  </r>
  <r>
    <x v="38"/>
    <n v="26"/>
    <x v="2"/>
    <x v="2"/>
    <n v="37215.269999999997"/>
    <n v="29832.23"/>
  </r>
  <r>
    <x v="38"/>
    <n v="26"/>
    <x v="2"/>
    <x v="3"/>
    <n v="35666.18"/>
    <n v="30510.43"/>
  </r>
  <r>
    <x v="39"/>
    <n v="26"/>
    <x v="2"/>
    <x v="0"/>
    <n v="11462.16"/>
    <n v="2016.4"/>
  </r>
  <r>
    <x v="39"/>
    <n v="26"/>
    <x v="2"/>
    <x v="1"/>
    <n v="3875.71"/>
    <n v="1053.4100000000001"/>
  </r>
  <r>
    <x v="39"/>
    <n v="26"/>
    <x v="2"/>
    <x v="2"/>
    <n v="37741.879999999997"/>
    <n v="30242"/>
  </r>
  <r>
    <x v="39"/>
    <n v="26"/>
    <x v="2"/>
    <x v="3"/>
    <n v="29017.37"/>
    <n v="24819.59"/>
  </r>
  <r>
    <x v="40"/>
    <n v="26"/>
    <x v="2"/>
    <x v="0"/>
    <n v="17017.62"/>
    <n v="2935.87"/>
  </r>
  <r>
    <x v="40"/>
    <n v="26"/>
    <x v="2"/>
    <x v="1"/>
    <n v="6702.14"/>
    <n v="1802.49"/>
  </r>
  <r>
    <x v="40"/>
    <n v="26"/>
    <x v="2"/>
    <x v="2"/>
    <n v="47761.01"/>
    <n v="38250.129999999997"/>
  </r>
  <r>
    <x v="40"/>
    <n v="26"/>
    <x v="2"/>
    <x v="3"/>
    <n v="29429.88"/>
    <n v="25167.81"/>
  </r>
  <r>
    <x v="0"/>
    <n v="27"/>
    <x v="3"/>
    <x v="0"/>
    <n v="98185"/>
    <n v="96158.81"/>
  </r>
  <r>
    <x v="0"/>
    <n v="27"/>
    <x v="3"/>
    <x v="1"/>
    <n v="16280.21"/>
    <n v="12853.96"/>
  </r>
  <r>
    <x v="0"/>
    <n v="27"/>
    <x v="3"/>
    <x v="2"/>
    <n v="45942.36"/>
    <n v="36241.9"/>
  </r>
  <r>
    <x v="0"/>
    <n v="27"/>
    <x v="3"/>
    <x v="3"/>
    <n v="36781.14"/>
    <n v="28989"/>
  </r>
  <r>
    <x v="1"/>
    <n v="27"/>
    <x v="3"/>
    <x v="0"/>
    <n v="83683.98"/>
    <n v="81844.56"/>
  </r>
  <r>
    <x v="1"/>
    <n v="27"/>
    <x v="3"/>
    <x v="1"/>
    <n v="31989.16"/>
    <n v="25256.67"/>
  </r>
  <r>
    <x v="1"/>
    <n v="27"/>
    <x v="3"/>
    <x v="2"/>
    <n v="30934.2"/>
    <n v="24402.49"/>
  </r>
  <r>
    <x v="1"/>
    <n v="27"/>
    <x v="3"/>
    <x v="3"/>
    <n v="24486.66"/>
    <n v="19299.099999999999"/>
  </r>
  <r>
    <x v="2"/>
    <n v="27"/>
    <x v="3"/>
    <x v="0"/>
    <n v="13332.25"/>
    <n v="12976.45"/>
  </r>
  <r>
    <x v="2"/>
    <n v="27"/>
    <x v="3"/>
    <x v="1"/>
    <n v="27243.040000000001"/>
    <n v="21508.76"/>
  </r>
  <r>
    <x v="2"/>
    <n v="27"/>
    <x v="3"/>
    <x v="2"/>
    <n v="37989.5"/>
    <n v="29967.85"/>
  </r>
  <r>
    <x v="2"/>
    <n v="27"/>
    <x v="3"/>
    <x v="3"/>
    <n v="37581.21"/>
    <n v="29619.54"/>
  </r>
  <r>
    <x v="3"/>
    <n v="27"/>
    <x v="3"/>
    <x v="0"/>
    <n v="47279.93"/>
    <n v="46297.85"/>
  </r>
  <r>
    <x v="3"/>
    <n v="27"/>
    <x v="3"/>
    <x v="1"/>
    <n v="19906.650000000001"/>
    <n v="15717.19"/>
  </r>
  <r>
    <x v="3"/>
    <n v="27"/>
    <x v="3"/>
    <x v="2"/>
    <n v="32369.01"/>
    <n v="25534.36"/>
  </r>
  <r>
    <x v="3"/>
    <n v="27"/>
    <x v="3"/>
    <x v="3"/>
    <n v="19956.3"/>
    <n v="15728.49"/>
  </r>
  <r>
    <x v="4"/>
    <n v="27"/>
    <x v="3"/>
    <x v="0"/>
    <n v="13440.07"/>
    <n v="13071.33"/>
  </r>
  <r>
    <x v="4"/>
    <n v="27"/>
    <x v="3"/>
    <x v="1"/>
    <n v="33540.620000000003"/>
    <n v="26480.66"/>
  </r>
  <r>
    <x v="4"/>
    <n v="27"/>
    <x v="3"/>
    <x v="2"/>
    <n v="23350.22"/>
    <n v="18508.5"/>
  </r>
  <r>
    <x v="4"/>
    <n v="27"/>
    <x v="3"/>
    <x v="3"/>
    <n v="20485.23"/>
    <n v="16214.88"/>
  </r>
  <r>
    <x v="5"/>
    <n v="27"/>
    <x v="3"/>
    <x v="0"/>
    <n v="7498.95"/>
    <n v="7278.31"/>
  </r>
  <r>
    <x v="5"/>
    <n v="27"/>
    <x v="3"/>
    <x v="1"/>
    <n v="30363.64"/>
    <n v="23972.09"/>
  </r>
  <r>
    <x v="5"/>
    <n v="27"/>
    <x v="3"/>
    <x v="2"/>
    <n v="90011.91"/>
    <n v="71167.98"/>
  </r>
  <r>
    <x v="5"/>
    <n v="27"/>
    <x v="3"/>
    <x v="3"/>
    <n v="45224.33"/>
    <n v="35689.31"/>
  </r>
  <r>
    <x v="6"/>
    <n v="27"/>
    <x v="3"/>
    <x v="0"/>
    <n v="20630.169999999998"/>
    <n v="20136.45"/>
  </r>
  <r>
    <x v="6"/>
    <n v="27"/>
    <x v="3"/>
    <x v="1"/>
    <n v="2377.4699999999998"/>
    <n v="1877.08"/>
  </r>
  <r>
    <x v="6"/>
    <n v="27"/>
    <x v="3"/>
    <x v="2"/>
    <n v="62135.57"/>
    <n v="48742.23"/>
  </r>
  <r>
    <x v="6"/>
    <n v="27"/>
    <x v="3"/>
    <x v="3"/>
    <n v="68408.69"/>
    <n v="53942.37"/>
  </r>
  <r>
    <x v="7"/>
    <n v="27"/>
    <x v="3"/>
    <x v="0"/>
    <n v="13361.41"/>
    <n v="13041.86"/>
  </r>
  <r>
    <x v="7"/>
    <n v="27"/>
    <x v="3"/>
    <x v="1"/>
    <n v="28967.03"/>
    <n v="22870.29"/>
  </r>
  <r>
    <x v="7"/>
    <n v="27"/>
    <x v="3"/>
    <x v="2"/>
    <n v="35025.64"/>
    <n v="27583.32"/>
  </r>
  <r>
    <x v="7"/>
    <n v="27"/>
    <x v="3"/>
    <x v="3"/>
    <n v="48169.69"/>
    <n v="38083.68"/>
  </r>
  <r>
    <x v="8"/>
    <n v="27"/>
    <x v="3"/>
    <x v="0"/>
    <n v="17073.810000000001"/>
    <n v="16657.5"/>
  </r>
  <r>
    <x v="8"/>
    <n v="27"/>
    <x v="3"/>
    <x v="1"/>
    <n v="34751.11"/>
    <n v="27436.91"/>
  </r>
  <r>
    <x v="8"/>
    <n v="27"/>
    <x v="3"/>
    <x v="2"/>
    <n v="60485.8"/>
    <n v="47904.42"/>
  </r>
  <r>
    <x v="8"/>
    <n v="27"/>
    <x v="3"/>
    <x v="3"/>
    <n v="89739.16"/>
    <n v="71039.570000000007"/>
  </r>
  <r>
    <x v="9"/>
    <n v="27"/>
    <x v="3"/>
    <x v="0"/>
    <n v="22291.35"/>
    <n v="20253.740000000002"/>
  </r>
  <r>
    <x v="9"/>
    <n v="27"/>
    <x v="3"/>
    <x v="1"/>
    <n v="18171.169999999998"/>
    <n v="16392.3"/>
  </r>
  <r>
    <x v="9"/>
    <n v="27"/>
    <x v="3"/>
    <x v="2"/>
    <n v="104346.17"/>
    <n v="84030.97"/>
  </r>
  <r>
    <x v="9"/>
    <n v="27"/>
    <x v="3"/>
    <x v="3"/>
    <n v="108962.97"/>
    <n v="86985.21"/>
  </r>
  <r>
    <x v="10"/>
    <n v="27"/>
    <x v="3"/>
    <x v="0"/>
    <n v="25288.880000000001"/>
    <n v="22879.55"/>
  </r>
  <r>
    <x v="10"/>
    <n v="27"/>
    <x v="3"/>
    <x v="1"/>
    <n v="15360.1"/>
    <n v="13804.14"/>
  </r>
  <r>
    <x v="10"/>
    <n v="27"/>
    <x v="3"/>
    <x v="2"/>
    <n v="33070.68"/>
    <n v="26500.42"/>
  </r>
  <r>
    <x v="10"/>
    <n v="27"/>
    <x v="3"/>
    <x v="3"/>
    <n v="64315.47"/>
    <n v="51185.08"/>
  </r>
  <r>
    <x v="11"/>
    <n v="27"/>
    <x v="3"/>
    <x v="0"/>
    <n v="18425.009999999998"/>
    <n v="16647.560000000001"/>
  </r>
  <r>
    <x v="11"/>
    <n v="27"/>
    <x v="3"/>
    <x v="1"/>
    <n v="19221"/>
    <n v="17253.66"/>
  </r>
  <r>
    <x v="11"/>
    <n v="27"/>
    <x v="3"/>
    <x v="2"/>
    <n v="42015.43"/>
    <n v="33785.97"/>
  </r>
  <r>
    <x v="11"/>
    <n v="27"/>
    <x v="3"/>
    <x v="3"/>
    <n v="65578.710000000006"/>
    <n v="52276.34"/>
  </r>
  <r>
    <x v="12"/>
    <n v="27"/>
    <x v="3"/>
    <x v="0"/>
    <n v="9957.9699999999993"/>
    <n v="8963.74"/>
  </r>
  <r>
    <x v="12"/>
    <n v="27"/>
    <x v="3"/>
    <x v="1"/>
    <n v="15289.2"/>
    <n v="13678.87"/>
  </r>
  <r>
    <x v="12"/>
    <n v="27"/>
    <x v="3"/>
    <x v="2"/>
    <n v="40628.47"/>
    <n v="32614.33"/>
  </r>
  <r>
    <x v="12"/>
    <n v="27"/>
    <x v="3"/>
    <x v="3"/>
    <n v="70963.460000000006"/>
    <n v="56457.04"/>
  </r>
  <r>
    <x v="13"/>
    <n v="27"/>
    <x v="3"/>
    <x v="0"/>
    <n v="21638.560000000001"/>
    <n v="19520.23"/>
  </r>
  <r>
    <x v="13"/>
    <n v="27"/>
    <x v="3"/>
    <x v="1"/>
    <n v="22048.98"/>
    <n v="19764.48"/>
  </r>
  <r>
    <x v="13"/>
    <n v="27"/>
    <x v="3"/>
    <x v="2"/>
    <n v="58675.79"/>
    <n v="46186.46"/>
  </r>
  <r>
    <x v="13"/>
    <n v="27"/>
    <x v="3"/>
    <x v="3"/>
    <n v="54357.42"/>
    <n v="43135.01"/>
  </r>
  <r>
    <x v="14"/>
    <n v="27"/>
    <x v="3"/>
    <x v="0"/>
    <n v="4589.82"/>
    <n v="4138.8"/>
  </r>
  <r>
    <x v="14"/>
    <n v="27"/>
    <x v="3"/>
    <x v="1"/>
    <n v="30106.02"/>
    <n v="26976.95"/>
  </r>
  <r>
    <x v="14"/>
    <n v="27"/>
    <x v="3"/>
    <x v="2"/>
    <n v="19878.27"/>
    <n v="15984.05"/>
  </r>
  <r>
    <x v="14"/>
    <n v="27"/>
    <x v="3"/>
    <x v="3"/>
    <n v="49384.69"/>
    <n v="39334.58"/>
  </r>
  <r>
    <x v="15"/>
    <n v="27"/>
    <x v="3"/>
    <x v="0"/>
    <n v="12352.32"/>
    <n v="11196.02"/>
  </r>
  <r>
    <x v="15"/>
    <n v="27"/>
    <x v="3"/>
    <x v="1"/>
    <n v="12051.13"/>
    <n v="10848"/>
  </r>
  <r>
    <x v="15"/>
    <n v="27"/>
    <x v="3"/>
    <x v="2"/>
    <n v="69851.509999999995"/>
    <n v="55816.93"/>
  </r>
  <r>
    <x v="15"/>
    <n v="27"/>
    <x v="3"/>
    <x v="3"/>
    <n v="52117.68"/>
    <n v="41529.480000000003"/>
  </r>
  <r>
    <x v="16"/>
    <n v="27"/>
    <x v="3"/>
    <x v="0"/>
    <n v="15789.28"/>
    <n v="14216.45"/>
  </r>
  <r>
    <x v="16"/>
    <n v="27"/>
    <x v="3"/>
    <x v="1"/>
    <n v="32698.720000000001"/>
    <n v="29261.31"/>
  </r>
  <r>
    <x v="16"/>
    <n v="27"/>
    <x v="3"/>
    <x v="2"/>
    <n v="24656.42"/>
    <n v="19732.72"/>
  </r>
  <r>
    <x v="16"/>
    <n v="27"/>
    <x v="3"/>
    <x v="3"/>
    <n v="67738.960000000006"/>
    <n v="53915.07"/>
  </r>
  <r>
    <x v="17"/>
    <n v="27"/>
    <x v="3"/>
    <x v="0"/>
    <n v="2499.96"/>
    <n v="2270.7199999999998"/>
  </r>
  <r>
    <x v="17"/>
    <n v="27"/>
    <x v="3"/>
    <x v="1"/>
    <n v="17507.330000000002"/>
    <n v="15788.99"/>
  </r>
  <r>
    <x v="17"/>
    <n v="27"/>
    <x v="3"/>
    <x v="2"/>
    <n v="83571.649999999994"/>
    <n v="67390.69"/>
  </r>
  <r>
    <x v="17"/>
    <n v="27"/>
    <x v="3"/>
    <x v="3"/>
    <n v="23673.65"/>
    <n v="18840.22"/>
  </r>
  <r>
    <x v="18"/>
    <n v="27"/>
    <x v="3"/>
    <x v="0"/>
    <n v="4815.33"/>
    <n v="4377.96"/>
  </r>
  <r>
    <x v="18"/>
    <n v="27"/>
    <x v="3"/>
    <x v="1"/>
    <n v="7847.58"/>
    <n v="7083.36"/>
  </r>
  <r>
    <x v="18"/>
    <n v="27"/>
    <x v="3"/>
    <x v="2"/>
    <n v="44175.96"/>
    <n v="35648.589999999997"/>
  </r>
  <r>
    <x v="18"/>
    <n v="27"/>
    <x v="3"/>
    <x v="3"/>
    <n v="66672.649999999994"/>
    <n v="53217.81"/>
  </r>
  <r>
    <x v="19"/>
    <n v="27"/>
    <x v="3"/>
    <x v="0"/>
    <n v="6695.39"/>
    <n v="6079.9"/>
  </r>
  <r>
    <x v="19"/>
    <n v="27"/>
    <x v="3"/>
    <x v="1"/>
    <n v="20899.34"/>
    <n v="18843.86"/>
  </r>
  <r>
    <x v="19"/>
    <n v="27"/>
    <x v="3"/>
    <x v="2"/>
    <n v="48516.5"/>
    <n v="39144.47"/>
  </r>
  <r>
    <x v="19"/>
    <n v="27"/>
    <x v="3"/>
    <x v="3"/>
    <n v="29161.05"/>
    <n v="23307.41"/>
  </r>
  <r>
    <x v="20"/>
    <n v="27"/>
    <x v="3"/>
    <x v="0"/>
    <n v="9127.26"/>
    <n v="8292.59"/>
  </r>
  <r>
    <x v="20"/>
    <n v="27"/>
    <x v="3"/>
    <x v="1"/>
    <n v="17173.98"/>
    <n v="15492.13"/>
  </r>
  <r>
    <x v="20"/>
    <n v="27"/>
    <x v="3"/>
    <x v="2"/>
    <n v="38146.620000000003"/>
    <n v="30792.73"/>
  </r>
  <r>
    <x v="20"/>
    <n v="27"/>
    <x v="3"/>
    <x v="3"/>
    <n v="34821.19"/>
    <n v="27826.16"/>
  </r>
  <r>
    <x v="21"/>
    <n v="27"/>
    <x v="3"/>
    <x v="0"/>
    <n v="10788.44"/>
    <n v="9795.26"/>
  </r>
  <r>
    <x v="21"/>
    <n v="27"/>
    <x v="3"/>
    <x v="1"/>
    <n v="48808.24"/>
    <n v="44002.13"/>
  </r>
  <r>
    <x v="21"/>
    <n v="27"/>
    <x v="3"/>
    <x v="2"/>
    <n v="35147.17"/>
    <n v="28360.84"/>
  </r>
  <r>
    <x v="21"/>
    <n v="27"/>
    <x v="3"/>
    <x v="3"/>
    <n v="33334.49"/>
    <n v="26595.41"/>
  </r>
  <r>
    <x v="22"/>
    <n v="27"/>
    <x v="3"/>
    <x v="0"/>
    <n v="12371.02"/>
    <n v="11248.88"/>
  </r>
  <r>
    <x v="22"/>
    <n v="27"/>
    <x v="3"/>
    <x v="1"/>
    <n v="39617.629999999997"/>
    <n v="35763.74"/>
  </r>
  <r>
    <x v="22"/>
    <n v="27"/>
    <x v="3"/>
    <x v="2"/>
    <n v="95726.15"/>
    <n v="77124.789999999994"/>
  </r>
  <r>
    <x v="22"/>
    <n v="27"/>
    <x v="3"/>
    <x v="3"/>
    <n v="11564.46"/>
    <n v="9212.02"/>
  </r>
  <r>
    <x v="23"/>
    <n v="27"/>
    <x v="3"/>
    <x v="0"/>
    <n v="7658.04"/>
    <n v="6957.51"/>
  </r>
  <r>
    <x v="23"/>
    <n v="27"/>
    <x v="3"/>
    <x v="1"/>
    <n v="91621.19"/>
    <n v="82646.44"/>
  </r>
  <r>
    <x v="23"/>
    <n v="27"/>
    <x v="3"/>
    <x v="2"/>
    <n v="76433.460000000006"/>
    <n v="61702.720000000001"/>
  </r>
  <r>
    <x v="23"/>
    <n v="27"/>
    <x v="3"/>
    <x v="3"/>
    <n v="38517.480000000003"/>
    <n v="30756.07"/>
  </r>
  <r>
    <x v="24"/>
    <n v="27"/>
    <x v="3"/>
    <x v="0"/>
    <n v="803.15"/>
    <n v="731.09"/>
  </r>
  <r>
    <x v="24"/>
    <n v="27"/>
    <x v="3"/>
    <x v="1"/>
    <n v="28478.15"/>
    <n v="25732.46"/>
  </r>
  <r>
    <x v="24"/>
    <n v="27"/>
    <x v="3"/>
    <x v="2"/>
    <n v="128272.7"/>
    <n v="103552.95"/>
  </r>
  <r>
    <x v="24"/>
    <n v="27"/>
    <x v="3"/>
    <x v="3"/>
    <n v="50703.78"/>
    <n v="40530.54"/>
  </r>
  <r>
    <x v="25"/>
    <n v="27"/>
    <x v="3"/>
    <x v="0"/>
    <n v="6189.36"/>
    <n v="5621.01"/>
  </r>
  <r>
    <x v="25"/>
    <n v="27"/>
    <x v="3"/>
    <x v="1"/>
    <n v="29007.58"/>
    <n v="26157.21"/>
  </r>
  <r>
    <x v="25"/>
    <n v="27"/>
    <x v="3"/>
    <x v="2"/>
    <n v="58237.86"/>
    <n v="46876.82"/>
  </r>
  <r>
    <x v="25"/>
    <n v="27"/>
    <x v="3"/>
    <x v="3"/>
    <n v="82367.48"/>
    <n v="65792.61"/>
  </r>
  <r>
    <x v="26"/>
    <n v="27"/>
    <x v="3"/>
    <x v="0"/>
    <n v="7013.68"/>
    <n v="6379.35"/>
  </r>
  <r>
    <x v="26"/>
    <n v="27"/>
    <x v="3"/>
    <x v="1"/>
    <n v="27122.77"/>
    <n v="24490.69"/>
  </r>
  <r>
    <x v="26"/>
    <n v="27"/>
    <x v="3"/>
    <x v="2"/>
    <n v="73480.31"/>
    <n v="59343.94"/>
  </r>
  <r>
    <x v="26"/>
    <n v="27"/>
    <x v="3"/>
    <x v="3"/>
    <n v="53965.279999999999"/>
    <n v="43164.72"/>
  </r>
  <r>
    <x v="27"/>
    <n v="27"/>
    <x v="3"/>
    <x v="0"/>
    <n v="239.63"/>
    <n v="217.74"/>
  </r>
  <r>
    <x v="27"/>
    <n v="27"/>
    <x v="3"/>
    <x v="1"/>
    <n v="11319.47"/>
    <n v="10211.77"/>
  </r>
  <r>
    <x v="27"/>
    <n v="27"/>
    <x v="3"/>
    <x v="2"/>
    <n v="41559.69"/>
    <n v="33508.54"/>
  </r>
  <r>
    <x v="27"/>
    <n v="27"/>
    <x v="3"/>
    <x v="3"/>
    <n v="39896.050000000003"/>
    <n v="31883.85"/>
  </r>
  <r>
    <x v="28"/>
    <n v="27"/>
    <x v="3"/>
    <x v="0"/>
    <n v="1818.92"/>
    <n v="1652.18"/>
  </r>
  <r>
    <x v="28"/>
    <n v="27"/>
    <x v="3"/>
    <x v="1"/>
    <n v="3416.41"/>
    <n v="3081.17"/>
  </r>
  <r>
    <x v="28"/>
    <n v="27"/>
    <x v="3"/>
    <x v="2"/>
    <n v="23632.21"/>
    <n v="18949.599999999999"/>
  </r>
  <r>
    <x v="28"/>
    <n v="27"/>
    <x v="3"/>
    <x v="3"/>
    <n v="35901.08"/>
    <n v="28633.759999999998"/>
  </r>
  <r>
    <x v="29"/>
    <n v="27"/>
    <x v="3"/>
    <x v="0"/>
    <n v="3506.25"/>
    <n v="3191.82"/>
  </r>
  <r>
    <x v="29"/>
    <n v="27"/>
    <x v="3"/>
    <x v="1"/>
    <n v="13558.43"/>
    <n v="12251.81"/>
  </r>
  <r>
    <x v="29"/>
    <n v="27"/>
    <x v="3"/>
    <x v="2"/>
    <n v="16700.009999999998"/>
    <n v="13487.58"/>
  </r>
  <r>
    <x v="29"/>
    <n v="27"/>
    <x v="3"/>
    <x v="3"/>
    <n v="10580.2"/>
    <n v="8461.6299999999992"/>
  </r>
  <r>
    <x v="30"/>
    <n v="27"/>
    <x v="3"/>
    <x v="0"/>
    <n v="4014.51"/>
    <n v="3657.59"/>
  </r>
  <r>
    <x v="30"/>
    <n v="27"/>
    <x v="3"/>
    <x v="1"/>
    <n v="18837.400000000001"/>
    <n v="17034.84"/>
  </r>
  <r>
    <x v="30"/>
    <n v="27"/>
    <x v="3"/>
    <x v="2"/>
    <n v="24545.96"/>
    <n v="19806.669999999998"/>
  </r>
  <r>
    <x v="30"/>
    <n v="27"/>
    <x v="3"/>
    <x v="3"/>
    <n v="14709.44"/>
    <n v="11769.25"/>
  </r>
  <r>
    <x v="31"/>
    <n v="27"/>
    <x v="3"/>
    <x v="0"/>
    <n v="6908.82"/>
    <n v="6269.87"/>
  </r>
  <r>
    <x v="31"/>
    <n v="27"/>
    <x v="3"/>
    <x v="1"/>
    <n v="51541.919999999998"/>
    <n v="46447.4"/>
  </r>
  <r>
    <x v="31"/>
    <n v="27"/>
    <x v="3"/>
    <x v="2"/>
    <n v="61314.49"/>
    <n v="49566.06"/>
  </r>
  <r>
    <x v="31"/>
    <n v="27"/>
    <x v="3"/>
    <x v="3"/>
    <n v="13465.31"/>
    <n v="10772.52"/>
  </r>
  <r>
    <x v="32"/>
    <n v="27"/>
    <x v="3"/>
    <x v="0"/>
    <n v="7316.83"/>
    <n v="6635.57"/>
  </r>
  <r>
    <x v="32"/>
    <n v="27"/>
    <x v="3"/>
    <x v="1"/>
    <n v="17931.98"/>
    <n v="16149.66"/>
  </r>
  <r>
    <x v="32"/>
    <n v="27"/>
    <x v="3"/>
    <x v="2"/>
    <n v="55559.09"/>
    <n v="44850.78"/>
  </r>
  <r>
    <x v="32"/>
    <n v="27"/>
    <x v="3"/>
    <x v="3"/>
    <n v="28124.48"/>
    <n v="22496.12"/>
  </r>
  <r>
    <x v="33"/>
    <n v="27"/>
    <x v="3"/>
    <x v="0"/>
    <n v="2314.86"/>
    <n v="2085.4"/>
  </r>
  <r>
    <x v="33"/>
    <n v="27"/>
    <x v="3"/>
    <x v="1"/>
    <n v="20312.060000000001"/>
    <n v="18185.53"/>
  </r>
  <r>
    <x v="33"/>
    <n v="27"/>
    <x v="3"/>
    <x v="2"/>
    <n v="41055.5"/>
    <n v="33089.730000000003"/>
  </r>
  <r>
    <x v="33"/>
    <n v="27"/>
    <x v="3"/>
    <x v="3"/>
    <n v="20561.62"/>
    <n v="16436.84"/>
  </r>
  <r>
    <x v="34"/>
    <n v="27"/>
    <x v="3"/>
    <x v="0"/>
    <n v="1390.33"/>
    <n v="1264.3900000000001"/>
  </r>
  <r>
    <x v="34"/>
    <n v="27"/>
    <x v="3"/>
    <x v="1"/>
    <n v="46278.63"/>
    <n v="41781.769999999997"/>
  </r>
  <r>
    <x v="34"/>
    <n v="27"/>
    <x v="3"/>
    <x v="2"/>
    <n v="89168.67"/>
    <n v="71960.97"/>
  </r>
  <r>
    <x v="34"/>
    <n v="27"/>
    <x v="3"/>
    <x v="3"/>
    <n v="35582.83"/>
    <n v="28461.48"/>
  </r>
  <r>
    <x v="35"/>
    <n v="27"/>
    <x v="3"/>
    <x v="0"/>
    <n v="6551.85"/>
    <n v="5972.61"/>
  </r>
  <r>
    <x v="35"/>
    <n v="27"/>
    <x v="3"/>
    <x v="1"/>
    <n v="35433.879999999997"/>
    <n v="32058.71"/>
  </r>
  <r>
    <x v="35"/>
    <n v="27"/>
    <x v="3"/>
    <x v="2"/>
    <n v="107050.56"/>
    <n v="86484.08"/>
  </r>
  <r>
    <x v="35"/>
    <n v="27"/>
    <x v="3"/>
    <x v="3"/>
    <n v="44891.56"/>
    <n v="35915.94"/>
  </r>
  <r>
    <x v="36"/>
    <n v="27"/>
    <x v="3"/>
    <x v="0"/>
    <n v="3480.36"/>
    <n v="3169.26"/>
  </r>
  <r>
    <x v="36"/>
    <n v="27"/>
    <x v="3"/>
    <x v="1"/>
    <n v="40284.79"/>
    <n v="36412.92"/>
  </r>
  <r>
    <x v="36"/>
    <n v="27"/>
    <x v="3"/>
    <x v="2"/>
    <n v="76308.289999999994"/>
    <n v="61581.05"/>
  </r>
  <r>
    <x v="36"/>
    <n v="27"/>
    <x v="3"/>
    <x v="3"/>
    <n v="34436.839999999997"/>
    <n v="27552.560000000001"/>
  </r>
  <r>
    <x v="37"/>
    <n v="27"/>
    <x v="3"/>
    <x v="0"/>
    <n v="1898.08"/>
    <n v="1727.05"/>
  </r>
  <r>
    <x v="37"/>
    <n v="27"/>
    <x v="3"/>
    <x v="1"/>
    <n v="20968.400000000001"/>
    <n v="18939.689999999999"/>
  </r>
  <r>
    <x v="37"/>
    <n v="27"/>
    <x v="3"/>
    <x v="2"/>
    <n v="89529.65"/>
    <n v="72260.88"/>
  </r>
  <r>
    <x v="37"/>
    <n v="27"/>
    <x v="3"/>
    <x v="3"/>
    <n v="10767.52"/>
    <n v="8616.11"/>
  </r>
  <r>
    <x v="38"/>
    <n v="27"/>
    <x v="3"/>
    <x v="0"/>
    <n v="1789.85"/>
    <n v="1613.83"/>
  </r>
  <r>
    <x v="38"/>
    <n v="27"/>
    <x v="3"/>
    <x v="1"/>
    <n v="11628.41"/>
    <n v="10418.98"/>
  </r>
  <r>
    <x v="38"/>
    <n v="27"/>
    <x v="3"/>
    <x v="2"/>
    <n v="49424.85"/>
    <n v="39918.879999999997"/>
  </r>
  <r>
    <x v="38"/>
    <n v="27"/>
    <x v="3"/>
    <x v="3"/>
    <n v="39400.57"/>
    <n v="31516.240000000002"/>
  </r>
  <r>
    <x v="39"/>
    <n v="27"/>
    <x v="3"/>
    <x v="0"/>
    <n v="1917.86"/>
    <n v="1725.99"/>
  </r>
  <r>
    <x v="39"/>
    <n v="27"/>
    <x v="3"/>
    <x v="1"/>
    <n v="10992.42"/>
    <n v="9832.67"/>
  </r>
  <r>
    <x v="39"/>
    <n v="27"/>
    <x v="3"/>
    <x v="2"/>
    <n v="26774.799999999999"/>
    <n v="21592.91"/>
  </r>
  <r>
    <x v="39"/>
    <n v="27"/>
    <x v="3"/>
    <x v="3"/>
    <n v="20908.150000000001"/>
    <n v="16722.59"/>
  </r>
  <r>
    <x v="40"/>
    <n v="27"/>
    <x v="3"/>
    <x v="0"/>
    <n v="1914.1"/>
    <n v="1717.89"/>
  </r>
  <r>
    <x v="40"/>
    <n v="27"/>
    <x v="3"/>
    <x v="1"/>
    <n v="11787.44"/>
    <n v="10518.27"/>
  </r>
  <r>
    <x v="40"/>
    <n v="27"/>
    <x v="3"/>
    <x v="2"/>
    <n v="25310.33"/>
    <n v="20404.439999999999"/>
  </r>
  <r>
    <x v="40"/>
    <n v="27"/>
    <x v="3"/>
    <x v="3"/>
    <n v="11385.99"/>
    <n v="9105.32"/>
  </r>
  <r>
    <x v="0"/>
    <n v="40"/>
    <x v="4"/>
    <x v="0"/>
    <n v="3475.3"/>
    <n v="898.6"/>
  </r>
  <r>
    <x v="0"/>
    <n v="40"/>
    <x v="4"/>
    <x v="1"/>
    <n v="4319.7299999999996"/>
    <n v="2491.0700000000002"/>
  </r>
  <r>
    <x v="0"/>
    <n v="40"/>
    <x v="4"/>
    <x v="2"/>
    <n v="17391.11"/>
    <n v="12264.81"/>
  </r>
  <r>
    <x v="0"/>
    <n v="40"/>
    <x v="4"/>
    <x v="3"/>
    <n v="6769.73"/>
    <n v="5500"/>
  </r>
  <r>
    <x v="1"/>
    <n v="40"/>
    <x v="4"/>
    <x v="0"/>
    <n v="3270.64"/>
    <n v="845.94"/>
  </r>
  <r>
    <x v="1"/>
    <n v="40"/>
    <x v="4"/>
    <x v="1"/>
    <n v="5496.6"/>
    <n v="3169.74"/>
  </r>
  <r>
    <x v="1"/>
    <n v="40"/>
    <x v="4"/>
    <x v="2"/>
    <n v="13854.82"/>
    <n v="9770.84"/>
  </r>
  <r>
    <x v="1"/>
    <n v="40"/>
    <x v="4"/>
    <x v="3"/>
    <n v="7397.7"/>
    <n v="6010.19"/>
  </r>
  <r>
    <x v="2"/>
    <n v="40"/>
    <x v="4"/>
    <x v="0"/>
    <n v="1409.55"/>
    <n v="364.28"/>
  </r>
  <r>
    <x v="2"/>
    <n v="40"/>
    <x v="4"/>
    <x v="1"/>
    <n v="4594.75"/>
    <n v="2649.66"/>
  </r>
  <r>
    <x v="2"/>
    <n v="40"/>
    <x v="4"/>
    <x v="2"/>
    <n v="11784.37"/>
    <n v="8310.75"/>
  </r>
  <r>
    <x v="2"/>
    <n v="40"/>
    <x v="4"/>
    <x v="3"/>
    <n v="5892.23"/>
    <n v="4787.09"/>
  </r>
  <r>
    <x v="3"/>
    <n v="40"/>
    <x v="4"/>
    <x v="0"/>
    <n v="7817.18"/>
    <n v="2018.49"/>
  </r>
  <r>
    <x v="3"/>
    <n v="40"/>
    <x v="4"/>
    <x v="1"/>
    <n v="2895.61"/>
    <n v="1669.81"/>
  </r>
  <r>
    <x v="3"/>
    <n v="40"/>
    <x v="4"/>
    <x v="2"/>
    <n v="17848.21"/>
    <n v="12587.07"/>
  </r>
  <r>
    <x v="3"/>
    <n v="40"/>
    <x v="4"/>
    <x v="3"/>
    <n v="6785.12"/>
    <n v="5512.51"/>
  </r>
  <r>
    <x v="4"/>
    <n v="40"/>
    <x v="4"/>
    <x v="0"/>
    <n v="4502.6099999999997"/>
    <n v="3186.09"/>
  </r>
  <r>
    <x v="4"/>
    <n v="40"/>
    <x v="4"/>
    <x v="1"/>
    <n v="5296.93"/>
    <n v="4413.43"/>
  </r>
  <r>
    <x v="4"/>
    <n v="40"/>
    <x v="4"/>
    <x v="2"/>
    <n v="13759.75"/>
    <n v="12161.96"/>
  </r>
  <r>
    <x v="4"/>
    <n v="40"/>
    <x v="4"/>
    <x v="3"/>
    <n v="5313.96"/>
    <n v="4921.2700000000004"/>
  </r>
  <r>
    <x v="5"/>
    <n v="40"/>
    <x v="4"/>
    <x v="0"/>
    <n v="1601.35"/>
    <n v="985.98"/>
  </r>
  <r>
    <x v="5"/>
    <n v="40"/>
    <x v="4"/>
    <x v="1"/>
    <n v="5119.8900000000003"/>
    <n v="3995.04"/>
  </r>
  <r>
    <x v="5"/>
    <n v="40"/>
    <x v="4"/>
    <x v="2"/>
    <n v="12711.13"/>
    <n v="10765.5"/>
  </r>
  <r>
    <x v="5"/>
    <n v="40"/>
    <x v="4"/>
    <x v="3"/>
    <n v="6943.11"/>
    <n v="6267.24"/>
  </r>
  <r>
    <x v="6"/>
    <n v="40"/>
    <x v="4"/>
    <x v="0"/>
    <n v="25804.28"/>
    <n v="23406.32"/>
  </r>
  <r>
    <x v="6"/>
    <n v="40"/>
    <x v="4"/>
    <x v="1"/>
    <n v="2581.85"/>
    <n v="2447.37"/>
  </r>
  <r>
    <x v="6"/>
    <n v="40"/>
    <x v="4"/>
    <x v="2"/>
    <n v="17389.490000000002"/>
    <n v="16727.810000000001"/>
  </r>
  <r>
    <x v="6"/>
    <n v="40"/>
    <x v="4"/>
    <x v="3"/>
    <n v="6408.92"/>
    <n v="6261.07"/>
  </r>
  <r>
    <x v="7"/>
    <n v="40"/>
    <x v="4"/>
    <x v="0"/>
    <n v="7309.36"/>
    <n v="4678.6099999999997"/>
  </r>
  <r>
    <x v="7"/>
    <n v="40"/>
    <x v="4"/>
    <x v="1"/>
    <n v="9148.19"/>
    <n v="7273.71"/>
  </r>
  <r>
    <x v="7"/>
    <n v="40"/>
    <x v="4"/>
    <x v="2"/>
    <n v="4909.33"/>
    <n v="4187.54"/>
  </r>
  <r>
    <x v="7"/>
    <n v="40"/>
    <x v="4"/>
    <x v="3"/>
    <n v="2632.75"/>
    <n v="2391.91"/>
  </r>
  <r>
    <x v="8"/>
    <n v="40"/>
    <x v="4"/>
    <x v="0"/>
    <n v="14493.45"/>
    <n v="10500.66"/>
  </r>
  <r>
    <x v="8"/>
    <n v="40"/>
    <x v="4"/>
    <x v="1"/>
    <n v="7552.6"/>
    <n v="6369.54"/>
  </r>
  <r>
    <x v="8"/>
    <n v="40"/>
    <x v="4"/>
    <x v="2"/>
    <n v="29393.59"/>
    <n v="26167.200000000001"/>
  </r>
  <r>
    <x v="8"/>
    <n v="40"/>
    <x v="4"/>
    <x v="3"/>
    <n v="2234.19"/>
    <n v="2078.87"/>
  </r>
  <r>
    <x v="9"/>
    <n v="40"/>
    <x v="4"/>
    <x v="0"/>
    <n v="4702.72"/>
    <n v="2823.97"/>
  </r>
  <r>
    <x v="9"/>
    <n v="40"/>
    <x v="4"/>
    <x v="1"/>
    <n v="14716.04"/>
    <n v="11358.26"/>
  </r>
  <r>
    <x v="9"/>
    <n v="40"/>
    <x v="4"/>
    <x v="2"/>
    <n v="16620.740000000002"/>
    <n v="13958.36"/>
  </r>
  <r>
    <x v="9"/>
    <n v="40"/>
    <x v="4"/>
    <x v="3"/>
    <n v="14647.6"/>
    <n v="13163.67"/>
  </r>
  <r>
    <x v="10"/>
    <n v="40"/>
    <x v="4"/>
    <x v="0"/>
    <n v="7152.89"/>
    <n v="4787.1099999999997"/>
  </r>
  <r>
    <x v="10"/>
    <n v="40"/>
    <x v="4"/>
    <x v="1"/>
    <n v="6982.04"/>
    <n v="5672.5"/>
  </r>
  <r>
    <x v="10"/>
    <n v="40"/>
    <x v="4"/>
    <x v="2"/>
    <n v="18755.919999999998"/>
    <n v="16215.08"/>
  </r>
  <r>
    <x v="10"/>
    <n v="40"/>
    <x v="4"/>
    <x v="3"/>
    <n v="10205.879999999999"/>
    <n v="9349.7900000000009"/>
  </r>
  <r>
    <x v="11"/>
    <n v="40"/>
    <x v="4"/>
    <x v="0"/>
    <n v="3083.06"/>
    <n v="2170.48"/>
  </r>
  <r>
    <x v="11"/>
    <n v="40"/>
    <x v="4"/>
    <x v="1"/>
    <n v="8840.24"/>
    <n v="7354.39"/>
  </r>
  <r>
    <x v="11"/>
    <n v="40"/>
    <x v="4"/>
    <x v="2"/>
    <n v="13007.69"/>
    <n v="11458.19"/>
  </r>
  <r>
    <x v="11"/>
    <n v="40"/>
    <x v="4"/>
    <x v="3"/>
    <n v="8375.4500000000007"/>
    <n v="7748.83"/>
  </r>
  <r>
    <x v="12"/>
    <n v="40"/>
    <x v="4"/>
    <x v="0"/>
    <n v="8724.09"/>
    <n v="6335.86"/>
  </r>
  <r>
    <x v="12"/>
    <n v="40"/>
    <x v="4"/>
    <x v="1"/>
    <n v="10471.200000000001"/>
    <n v="8848.5400000000009"/>
  </r>
  <r>
    <x v="12"/>
    <n v="40"/>
    <x v="4"/>
    <x v="2"/>
    <n v="25323.17"/>
    <n v="22532.45"/>
  </r>
  <r>
    <x v="12"/>
    <n v="40"/>
    <x v="4"/>
    <x v="3"/>
    <n v="6173.62"/>
    <n v="5747.42"/>
  </r>
  <r>
    <x v="13"/>
    <n v="40"/>
    <x v="4"/>
    <x v="0"/>
    <n v="10664.21"/>
    <n v="7824.36"/>
  </r>
  <r>
    <x v="13"/>
    <n v="40"/>
    <x v="4"/>
    <x v="1"/>
    <n v="7780.15"/>
    <n v="6604.22"/>
  </r>
  <r>
    <x v="13"/>
    <n v="40"/>
    <x v="4"/>
    <x v="2"/>
    <n v="23813.85"/>
    <n v="20899.63"/>
  </r>
  <r>
    <x v="13"/>
    <n v="40"/>
    <x v="4"/>
    <x v="3"/>
    <n v="10297.780000000001"/>
    <n v="9582.0499999999993"/>
  </r>
  <r>
    <x v="14"/>
    <n v="40"/>
    <x v="4"/>
    <x v="0"/>
    <n v="5113.2700000000004"/>
    <n v="2695.89"/>
  </r>
  <r>
    <x v="14"/>
    <n v="40"/>
    <x v="4"/>
    <x v="1"/>
    <n v="7282.44"/>
    <n v="5324.67"/>
  </r>
  <r>
    <x v="14"/>
    <n v="40"/>
    <x v="4"/>
    <x v="2"/>
    <n v="25034.5"/>
    <n v="20270.73"/>
  </r>
  <r>
    <x v="14"/>
    <n v="40"/>
    <x v="4"/>
    <x v="3"/>
    <n v="8046.56"/>
    <n v="7083.93"/>
  </r>
  <r>
    <x v="15"/>
    <n v="40"/>
    <x v="4"/>
    <x v="0"/>
    <n v="14528.42"/>
    <n v="10206.89"/>
  </r>
  <r>
    <x v="15"/>
    <n v="40"/>
    <x v="4"/>
    <x v="1"/>
    <n v="4516.37"/>
    <n v="3751.56"/>
  </r>
  <r>
    <x v="15"/>
    <n v="40"/>
    <x v="4"/>
    <x v="2"/>
    <n v="19598.900000000001"/>
    <n v="17130.93"/>
  </r>
  <r>
    <x v="15"/>
    <n v="40"/>
    <x v="4"/>
    <x v="3"/>
    <n v="10155.129999999999"/>
    <n v="9380.4"/>
  </r>
  <r>
    <x v="16"/>
    <n v="40"/>
    <x v="4"/>
    <x v="0"/>
    <n v="4338.55"/>
    <n v="2757.71"/>
  </r>
  <r>
    <x v="16"/>
    <n v="40"/>
    <x v="4"/>
    <x v="1"/>
    <n v="23863.17"/>
    <n v="18912.939999999999"/>
  </r>
  <r>
    <x v="16"/>
    <n v="40"/>
    <x v="4"/>
    <x v="2"/>
    <n v="13811.11"/>
    <n v="11738.83"/>
  </r>
  <r>
    <x v="16"/>
    <n v="40"/>
    <x v="4"/>
    <x v="3"/>
    <n v="26276.2"/>
    <n v="23838.01"/>
  </r>
  <r>
    <x v="17"/>
    <n v="40"/>
    <x v="4"/>
    <x v="0"/>
    <n v="3818.99"/>
    <n v="2638.07"/>
  </r>
  <r>
    <x v="17"/>
    <n v="40"/>
    <x v="4"/>
    <x v="1"/>
    <n v="11231.48"/>
    <n v="9258.14"/>
  </r>
  <r>
    <x v="17"/>
    <n v="40"/>
    <x v="4"/>
    <x v="2"/>
    <n v="49683.25"/>
    <n v="43605.48"/>
  </r>
  <r>
    <x v="17"/>
    <n v="40"/>
    <x v="4"/>
    <x v="3"/>
    <n v="13312.62"/>
    <n v="12276.23"/>
  </r>
  <r>
    <x v="18"/>
    <n v="40"/>
    <x v="4"/>
    <x v="0"/>
    <n v="4159.8100000000004"/>
    <n v="2258.5300000000002"/>
  </r>
  <r>
    <x v="18"/>
    <n v="40"/>
    <x v="4"/>
    <x v="1"/>
    <n v="3380.23"/>
    <n v="2498.75"/>
  </r>
  <r>
    <x v="18"/>
    <n v="40"/>
    <x v="4"/>
    <x v="2"/>
    <n v="11859.33"/>
    <n v="9698.7999999999993"/>
  </r>
  <r>
    <x v="18"/>
    <n v="40"/>
    <x v="4"/>
    <x v="3"/>
    <n v="15463.62"/>
    <n v="13675.24"/>
  </r>
  <r>
    <x v="19"/>
    <n v="40"/>
    <x v="4"/>
    <x v="0"/>
    <n v="1343.88"/>
    <n v="779.85"/>
  </r>
  <r>
    <x v="19"/>
    <n v="40"/>
    <x v="4"/>
    <x v="1"/>
    <n v="10743.74"/>
    <n v="8169.5"/>
  </r>
  <r>
    <x v="19"/>
    <n v="40"/>
    <x v="4"/>
    <x v="2"/>
    <n v="21814.16"/>
    <n v="18141.060000000001"/>
  </r>
  <r>
    <x v="19"/>
    <n v="40"/>
    <x v="4"/>
    <x v="3"/>
    <n v="11665.18"/>
    <n v="10423.67"/>
  </r>
  <r>
    <x v="20"/>
    <n v="40"/>
    <x v="4"/>
    <x v="0"/>
    <n v="3872.4"/>
    <n v="2224.3200000000002"/>
  </r>
  <r>
    <x v="20"/>
    <n v="40"/>
    <x v="4"/>
    <x v="1"/>
    <n v="4747.3"/>
    <n v="3593.75"/>
  </r>
  <r>
    <x v="20"/>
    <n v="40"/>
    <x v="4"/>
    <x v="2"/>
    <n v="22432.95"/>
    <n v="18624.86"/>
  </r>
  <r>
    <x v="20"/>
    <n v="40"/>
    <x v="4"/>
    <x v="3"/>
    <n v="11373.3"/>
    <n v="10147.74"/>
  </r>
  <r>
    <x v="21"/>
    <n v="40"/>
    <x v="4"/>
    <x v="0"/>
    <n v="6425.23"/>
    <n v="3356.8"/>
  </r>
  <r>
    <x v="21"/>
    <n v="40"/>
    <x v="4"/>
    <x v="1"/>
    <n v="12096.55"/>
    <n v="8793.7199999999993"/>
  </r>
  <r>
    <x v="21"/>
    <n v="40"/>
    <x v="4"/>
    <x v="2"/>
    <n v="8491.39"/>
    <n v="6875.41"/>
  </r>
  <r>
    <x v="21"/>
    <n v="40"/>
    <x v="4"/>
    <x v="3"/>
    <n v="6413.86"/>
    <n v="5637.71"/>
  </r>
  <r>
    <x v="22"/>
    <n v="40"/>
    <x v="4"/>
    <x v="0"/>
    <n v="13966.02"/>
    <n v="9091.9699999999993"/>
  </r>
  <r>
    <x v="22"/>
    <n v="40"/>
    <x v="4"/>
    <x v="1"/>
    <n v="19795.13"/>
    <n v="15856.5"/>
  </r>
  <r>
    <x v="22"/>
    <n v="40"/>
    <x v="4"/>
    <x v="2"/>
    <n v="31921.81"/>
    <n v="27495.42"/>
  </r>
  <r>
    <x v="22"/>
    <n v="40"/>
    <x v="4"/>
    <x v="3"/>
    <n v="4346.08"/>
    <n v="3962.83"/>
  </r>
  <r>
    <x v="23"/>
    <n v="40"/>
    <x v="4"/>
    <x v="0"/>
    <n v="10687.16"/>
    <n v="6717.79"/>
  </r>
  <r>
    <x v="23"/>
    <n v="40"/>
    <x v="4"/>
    <x v="1"/>
    <n v="18496.21"/>
    <n v="14573.42"/>
  </r>
  <r>
    <x v="23"/>
    <n v="40"/>
    <x v="4"/>
    <x v="2"/>
    <n v="32551.360000000001"/>
    <n v="27744.15"/>
  </r>
  <r>
    <x v="23"/>
    <n v="40"/>
    <x v="4"/>
    <x v="3"/>
    <n v="8419.5300000000007"/>
    <n v="7628.22"/>
  </r>
  <r>
    <x v="24"/>
    <n v="40"/>
    <x v="4"/>
    <x v="0"/>
    <n v="3115.99"/>
    <n v="1203.8900000000001"/>
  </r>
  <r>
    <x v="24"/>
    <n v="40"/>
    <x v="4"/>
    <x v="1"/>
    <n v="12207.27"/>
    <n v="7918.34"/>
  </r>
  <r>
    <x v="24"/>
    <n v="40"/>
    <x v="4"/>
    <x v="2"/>
    <n v="41515.730000000003"/>
    <n v="31346.44"/>
  </r>
  <r>
    <x v="24"/>
    <n v="40"/>
    <x v="4"/>
    <x v="3"/>
    <n v="11506.91"/>
    <n v="9714.89"/>
  </r>
  <r>
    <x v="25"/>
    <n v="40"/>
    <x v="4"/>
    <x v="0"/>
    <n v="3982.54"/>
    <n v="2099.5100000000002"/>
  </r>
  <r>
    <x v="25"/>
    <n v="40"/>
    <x v="4"/>
    <x v="1"/>
    <n v="14563.13"/>
    <n v="10635.96"/>
  </r>
  <r>
    <x v="25"/>
    <n v="40"/>
    <x v="4"/>
    <x v="2"/>
    <n v="41633.879999999997"/>
    <n v="33795.17"/>
  </r>
  <r>
    <x v="25"/>
    <n v="40"/>
    <x v="4"/>
    <x v="3"/>
    <n v="52513.88"/>
    <n v="46236.92"/>
  </r>
  <r>
    <x v="26"/>
    <n v="40"/>
    <x v="4"/>
    <x v="0"/>
    <n v="1497.43"/>
    <n v="18.16"/>
  </r>
  <r>
    <x v="26"/>
    <n v="40"/>
    <x v="4"/>
    <x v="1"/>
    <n v="4141.1000000000004"/>
    <n v="1795.72"/>
  </r>
  <r>
    <x v="26"/>
    <n v="40"/>
    <x v="4"/>
    <x v="2"/>
    <n v="12364.12"/>
    <n v="7486.89"/>
  </r>
  <r>
    <x v="26"/>
    <n v="40"/>
    <x v="4"/>
    <x v="3"/>
    <n v="16851.560000000001"/>
    <n v="12622.1"/>
  </r>
  <r>
    <x v="27"/>
    <n v="40"/>
    <x v="4"/>
    <x v="0"/>
    <n v="1713.51"/>
    <n v="257.27999999999997"/>
  </r>
  <r>
    <x v="27"/>
    <n v="40"/>
    <x v="4"/>
    <x v="1"/>
    <n v="5201.7"/>
    <n v="2671.7"/>
  </r>
  <r>
    <x v="27"/>
    <n v="40"/>
    <x v="4"/>
    <x v="2"/>
    <n v="13459.62"/>
    <n v="8897.49"/>
  </r>
  <r>
    <x v="27"/>
    <n v="40"/>
    <x v="4"/>
    <x v="3"/>
    <n v="11416.38"/>
    <n v="8955.66"/>
  </r>
  <r>
    <x v="28"/>
    <n v="40"/>
    <x v="4"/>
    <x v="0"/>
    <n v="2610.66"/>
    <n v="887.48"/>
  </r>
  <r>
    <x v="28"/>
    <n v="40"/>
    <x v="4"/>
    <x v="1"/>
    <n v="4278.38"/>
    <n v="2662.89"/>
  </r>
  <r>
    <x v="28"/>
    <n v="40"/>
    <x v="4"/>
    <x v="2"/>
    <n v="8872.4599999999991"/>
    <n v="6464.24"/>
  </r>
  <r>
    <x v="28"/>
    <n v="40"/>
    <x v="4"/>
    <x v="3"/>
    <n v="6421.62"/>
    <n v="5338.55"/>
  </r>
  <r>
    <x v="29"/>
    <n v="40"/>
    <x v="4"/>
    <x v="0"/>
    <n v="4746.05"/>
    <n v="2762.25"/>
  </r>
  <r>
    <x v="29"/>
    <n v="40"/>
    <x v="4"/>
    <x v="1"/>
    <n v="4232.71"/>
    <n v="3220.37"/>
  </r>
  <r>
    <x v="29"/>
    <n v="40"/>
    <x v="4"/>
    <x v="2"/>
    <n v="18123.93"/>
    <n v="15102.46"/>
  </r>
  <r>
    <x v="29"/>
    <n v="40"/>
    <x v="4"/>
    <x v="3"/>
    <n v="4986.6400000000003"/>
    <n v="4458.0600000000004"/>
  </r>
  <r>
    <x v="30"/>
    <n v="40"/>
    <x v="4"/>
    <x v="0"/>
    <n v="10696.63"/>
    <n v="7423.55"/>
  </r>
  <r>
    <x v="30"/>
    <n v="40"/>
    <x v="4"/>
    <x v="1"/>
    <n v="17491.98"/>
    <n v="14433.83"/>
  </r>
  <r>
    <x v="30"/>
    <n v="40"/>
    <x v="4"/>
    <x v="2"/>
    <n v="16818.79"/>
    <n v="14768.84"/>
  </r>
  <r>
    <x v="30"/>
    <n v="40"/>
    <x v="4"/>
    <x v="3"/>
    <n v="6854.05"/>
    <n v="6323.03"/>
  </r>
  <r>
    <x v="31"/>
    <n v="40"/>
    <x v="4"/>
    <x v="0"/>
    <n v="3137.57"/>
    <n v="1594.33"/>
  </r>
  <r>
    <x v="31"/>
    <n v="40"/>
    <x v="4"/>
    <x v="1"/>
    <n v="35582.879999999997"/>
    <n v="25566.32"/>
  </r>
  <r>
    <x v="31"/>
    <n v="40"/>
    <x v="4"/>
    <x v="2"/>
    <n v="47972.38"/>
    <n v="38571.629999999997"/>
  </r>
  <r>
    <x v="31"/>
    <n v="40"/>
    <x v="4"/>
    <x v="3"/>
    <n v="11295.62"/>
    <n v="9886.58"/>
  </r>
  <r>
    <x v="32"/>
    <n v="40"/>
    <x v="4"/>
    <x v="0"/>
    <n v="3623.46"/>
    <n v="1080.8399999999999"/>
  </r>
  <r>
    <x v="32"/>
    <n v="40"/>
    <x v="4"/>
    <x v="1"/>
    <n v="17436.46"/>
    <n v="10439.19"/>
  </r>
  <r>
    <x v="32"/>
    <n v="40"/>
    <x v="4"/>
    <x v="2"/>
    <n v="49054.45"/>
    <n v="35330.11"/>
  </r>
  <r>
    <x v="32"/>
    <n v="40"/>
    <x v="4"/>
    <x v="3"/>
    <n v="9332.8799999999992"/>
    <n v="7672.75"/>
  </r>
  <r>
    <x v="33"/>
    <n v="40"/>
    <x v="4"/>
    <x v="0"/>
    <n v="2620.9299999999998"/>
    <n v="112.81"/>
  </r>
  <r>
    <x v="33"/>
    <n v="40"/>
    <x v="4"/>
    <x v="1"/>
    <n v="13584.33"/>
    <n v="6137.76"/>
  </r>
  <r>
    <x v="33"/>
    <n v="40"/>
    <x v="4"/>
    <x v="2"/>
    <n v="19860.03"/>
    <n v="12212.72"/>
  </r>
  <r>
    <x v="33"/>
    <n v="40"/>
    <x v="4"/>
    <x v="3"/>
    <n v="11713.97"/>
    <n v="8862.11"/>
  </r>
  <r>
    <x v="34"/>
    <n v="40"/>
    <x v="4"/>
    <x v="0"/>
    <n v="8741.2199999999993"/>
    <n v="1902.48"/>
  </r>
  <r>
    <x v="34"/>
    <n v="40"/>
    <x v="4"/>
    <x v="1"/>
    <n v="23304.77"/>
    <n v="12877.24"/>
  </r>
  <r>
    <x v="34"/>
    <n v="40"/>
    <x v="4"/>
    <x v="2"/>
    <n v="32912.410000000003"/>
    <n v="22567.19"/>
  </r>
  <r>
    <x v="34"/>
    <n v="40"/>
    <x v="4"/>
    <x v="3"/>
    <n v="8877.3700000000008"/>
    <n v="7113.27"/>
  </r>
  <r>
    <x v="35"/>
    <n v="40"/>
    <x v="4"/>
    <x v="0"/>
    <n v="7776.64"/>
    <n v="3003.46"/>
  </r>
  <r>
    <x v="35"/>
    <n v="40"/>
    <x v="4"/>
    <x v="1"/>
    <n v="25656.07"/>
    <n v="16652.62"/>
  </r>
  <r>
    <x v="35"/>
    <n v="40"/>
    <x v="4"/>
    <x v="2"/>
    <n v="50325.3"/>
    <n v="38025.86"/>
  </r>
  <r>
    <x v="35"/>
    <n v="40"/>
    <x v="4"/>
    <x v="3"/>
    <n v="7279.11"/>
    <n v="6147.22"/>
  </r>
  <r>
    <x v="36"/>
    <n v="40"/>
    <x v="4"/>
    <x v="0"/>
    <n v="2892.37"/>
    <n v="227.42"/>
  </r>
  <r>
    <x v="36"/>
    <n v="40"/>
    <x v="4"/>
    <x v="1"/>
    <n v="23957.07"/>
    <n v="11331.13"/>
  </r>
  <r>
    <x v="36"/>
    <n v="40"/>
    <x v="4"/>
    <x v="2"/>
    <n v="58212.07"/>
    <n v="36717.96"/>
  </r>
  <r>
    <x v="36"/>
    <n v="40"/>
    <x v="4"/>
    <x v="3"/>
    <n v="19905.150000000001"/>
    <n v="15249.63"/>
  </r>
  <r>
    <x v="37"/>
    <n v="40"/>
    <x v="4"/>
    <x v="0"/>
    <n v="4261.08"/>
    <n v="969.35"/>
  </r>
  <r>
    <x v="37"/>
    <n v="40"/>
    <x v="4"/>
    <x v="1"/>
    <n v="8995.61"/>
    <n v="5020.12"/>
  </r>
  <r>
    <x v="37"/>
    <n v="40"/>
    <x v="4"/>
    <x v="2"/>
    <n v="54294.7"/>
    <n v="37573.040000000001"/>
  </r>
  <r>
    <x v="37"/>
    <n v="40"/>
    <x v="4"/>
    <x v="3"/>
    <n v="23168.9"/>
    <n v="18631.48"/>
  </r>
  <r>
    <x v="38"/>
    <n v="40"/>
    <x v="4"/>
    <x v="0"/>
    <n v="3948.53"/>
    <n v="899.85"/>
  </r>
  <r>
    <x v="38"/>
    <n v="40"/>
    <x v="4"/>
    <x v="1"/>
    <n v="12215"/>
    <n v="6816.8"/>
  </r>
  <r>
    <x v="38"/>
    <n v="40"/>
    <x v="4"/>
    <x v="2"/>
    <n v="19815.96"/>
    <n v="13715.54"/>
  </r>
  <r>
    <x v="38"/>
    <n v="40"/>
    <x v="4"/>
    <x v="3"/>
    <n v="20963.259999999998"/>
    <n v="16857.91"/>
  </r>
  <r>
    <x v="39"/>
    <n v="40"/>
    <x v="4"/>
    <x v="0"/>
    <n v="4201.3999999999996"/>
    <n v="959.41"/>
  </r>
  <r>
    <x v="39"/>
    <n v="40"/>
    <x v="4"/>
    <x v="1"/>
    <n v="11328.8"/>
    <n v="6322.3"/>
  </r>
  <r>
    <x v="39"/>
    <n v="40"/>
    <x v="4"/>
    <x v="2"/>
    <n v="26907.37"/>
    <n v="18623.29"/>
  </r>
  <r>
    <x v="39"/>
    <n v="40"/>
    <x v="4"/>
    <x v="3"/>
    <n v="7647.78"/>
    <n v="6150.0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83">
  <r>
    <n v="44854"/>
    <n v="13"/>
    <x v="0"/>
    <n v="1"/>
    <x v="0"/>
    <x v="0"/>
    <x v="0"/>
    <x v="0"/>
    <n v="3"/>
    <n v="50.295943999999999"/>
  </r>
  <r>
    <n v="44855"/>
    <n v="13"/>
    <x v="0"/>
    <n v="1"/>
    <x v="0"/>
    <x v="0"/>
    <x v="0"/>
    <x v="1"/>
    <n v="3"/>
    <n v="410.68639899999999"/>
  </r>
  <r>
    <n v="44856"/>
    <n v="13"/>
    <x v="0"/>
    <n v="1"/>
    <x v="0"/>
    <x v="0"/>
    <x v="0"/>
    <x v="2"/>
    <n v="3"/>
    <n v="559.80084899999997"/>
  </r>
  <r>
    <n v="44857"/>
    <n v="13"/>
    <x v="0"/>
    <n v="1"/>
    <x v="0"/>
    <x v="0"/>
    <x v="0"/>
    <x v="3"/>
    <n v="3"/>
    <n v="36.182893999999997"/>
  </r>
  <r>
    <n v="44858"/>
    <n v="13"/>
    <x v="0"/>
    <n v="2"/>
    <x v="0"/>
    <x v="0"/>
    <x v="1"/>
    <x v="0"/>
    <n v="3"/>
    <n v="945.74139400000001"/>
  </r>
  <r>
    <n v="44859"/>
    <n v="13"/>
    <x v="0"/>
    <n v="2"/>
    <x v="0"/>
    <x v="0"/>
    <x v="1"/>
    <x v="1"/>
    <n v="3"/>
    <n v="7664.1625590000003"/>
  </r>
  <r>
    <n v="44860"/>
    <n v="13"/>
    <x v="0"/>
    <n v="2"/>
    <x v="0"/>
    <x v="0"/>
    <x v="1"/>
    <x v="2"/>
    <n v="3"/>
    <n v="9718.6709420000007"/>
  </r>
  <r>
    <n v="44861"/>
    <n v="13"/>
    <x v="0"/>
    <n v="2"/>
    <x v="0"/>
    <x v="0"/>
    <x v="1"/>
    <x v="3"/>
    <n v="3"/>
    <n v="668.85080000000005"/>
  </r>
  <r>
    <n v="44862"/>
    <n v="13"/>
    <x v="0"/>
    <n v="3"/>
    <x v="1"/>
    <x v="1"/>
    <x v="0"/>
    <x v="0"/>
    <n v="3"/>
    <n v="5.6922230000000003"/>
  </r>
  <r>
    <n v="44863"/>
    <n v="13"/>
    <x v="0"/>
    <n v="3"/>
    <x v="1"/>
    <x v="1"/>
    <x v="0"/>
    <x v="1"/>
    <n v="3"/>
    <n v="23.928578000000002"/>
  </r>
  <r>
    <n v="44864"/>
    <n v="13"/>
    <x v="0"/>
    <n v="3"/>
    <x v="1"/>
    <x v="1"/>
    <x v="0"/>
    <x v="2"/>
    <n v="2"/>
    <n v="0.206543"/>
  </r>
  <r>
    <n v="44865"/>
    <n v="13"/>
    <x v="0"/>
    <n v="3"/>
    <x v="1"/>
    <x v="1"/>
    <x v="0"/>
    <x v="2"/>
    <n v="3"/>
    <n v="414.548069"/>
  </r>
  <r>
    <n v="44866"/>
    <n v="13"/>
    <x v="0"/>
    <n v="3"/>
    <x v="1"/>
    <x v="1"/>
    <x v="0"/>
    <x v="3"/>
    <n v="3"/>
    <n v="62.360484"/>
  </r>
  <r>
    <n v="44867"/>
    <n v="13"/>
    <x v="0"/>
    <n v="4"/>
    <x v="1"/>
    <x v="1"/>
    <x v="1"/>
    <x v="0"/>
    <n v="3"/>
    <n v="223.500865"/>
  </r>
  <r>
    <n v="44868"/>
    <n v="13"/>
    <x v="0"/>
    <n v="4"/>
    <x v="1"/>
    <x v="1"/>
    <x v="1"/>
    <x v="1"/>
    <n v="3"/>
    <n v="934.85697400000004"/>
  </r>
  <r>
    <n v="44869"/>
    <n v="13"/>
    <x v="0"/>
    <n v="4"/>
    <x v="1"/>
    <x v="1"/>
    <x v="1"/>
    <x v="2"/>
    <n v="2"/>
    <n v="0.53708"/>
  </r>
  <r>
    <n v="44870"/>
    <n v="13"/>
    <x v="0"/>
    <n v="4"/>
    <x v="1"/>
    <x v="1"/>
    <x v="1"/>
    <x v="2"/>
    <n v="3"/>
    <n v="1077.8753300000001"/>
  </r>
  <r>
    <n v="44871"/>
    <n v="13"/>
    <x v="0"/>
    <n v="4"/>
    <x v="1"/>
    <x v="1"/>
    <x v="1"/>
    <x v="3"/>
    <n v="3"/>
    <n v="89.401880000000006"/>
  </r>
  <r>
    <n v="44872"/>
    <n v="13"/>
    <x v="0"/>
    <n v="5"/>
    <x v="2"/>
    <x v="2"/>
    <x v="0"/>
    <x v="0"/>
    <n v="3"/>
    <n v="34.392575000000001"/>
  </r>
  <r>
    <n v="44873"/>
    <n v="13"/>
    <x v="0"/>
    <n v="5"/>
    <x v="2"/>
    <x v="2"/>
    <x v="0"/>
    <x v="1"/>
    <n v="3"/>
    <n v="144.590667"/>
  </r>
  <r>
    <n v="44874"/>
    <n v="13"/>
    <x v="0"/>
    <n v="5"/>
    <x v="2"/>
    <x v="2"/>
    <x v="0"/>
    <x v="2"/>
    <n v="2"/>
    <n v="0.127217"/>
  </r>
  <r>
    <n v="44875"/>
    <n v="13"/>
    <x v="0"/>
    <n v="5"/>
    <x v="2"/>
    <x v="2"/>
    <x v="0"/>
    <x v="2"/>
    <n v="3"/>
    <n v="255.33453900000001"/>
  </r>
  <r>
    <n v="44876"/>
    <n v="13"/>
    <x v="0"/>
    <n v="5"/>
    <x v="2"/>
    <x v="2"/>
    <x v="0"/>
    <x v="3"/>
    <n v="3"/>
    <n v="32.218769000000002"/>
  </r>
  <r>
    <n v="44877"/>
    <n v="13"/>
    <x v="0"/>
    <n v="7"/>
    <x v="3"/>
    <x v="3"/>
    <x v="0"/>
    <x v="0"/>
    <n v="3"/>
    <n v="995.00773400000003"/>
  </r>
  <r>
    <n v="44878"/>
    <n v="13"/>
    <x v="0"/>
    <n v="7"/>
    <x v="3"/>
    <x v="3"/>
    <x v="0"/>
    <x v="1"/>
    <n v="2"/>
    <n v="1.300513"/>
  </r>
  <r>
    <n v="44879"/>
    <n v="13"/>
    <x v="0"/>
    <n v="7"/>
    <x v="3"/>
    <x v="3"/>
    <x v="0"/>
    <x v="1"/>
    <n v="3"/>
    <n v="4035.0966020000001"/>
  </r>
  <r>
    <n v="44880"/>
    <n v="13"/>
    <x v="0"/>
    <n v="7"/>
    <x v="3"/>
    <x v="3"/>
    <x v="0"/>
    <x v="2"/>
    <n v="2"/>
    <n v="1.2331099999999999"/>
  </r>
  <r>
    <n v="44881"/>
    <n v="13"/>
    <x v="0"/>
    <n v="7"/>
    <x v="3"/>
    <x v="3"/>
    <x v="0"/>
    <x v="2"/>
    <n v="3"/>
    <n v="5443.6611190000003"/>
  </r>
  <r>
    <n v="44882"/>
    <n v="13"/>
    <x v="0"/>
    <n v="7"/>
    <x v="3"/>
    <x v="3"/>
    <x v="0"/>
    <x v="3"/>
    <n v="3"/>
    <n v="1303.8246349999999"/>
  </r>
  <r>
    <n v="44883"/>
    <n v="13"/>
    <x v="0"/>
    <n v="8"/>
    <x v="3"/>
    <x v="3"/>
    <x v="1"/>
    <x v="0"/>
    <n v="3"/>
    <n v="24.73527"/>
  </r>
  <r>
    <n v="44884"/>
    <n v="13"/>
    <x v="0"/>
    <n v="8"/>
    <x v="3"/>
    <x v="3"/>
    <x v="1"/>
    <x v="1"/>
    <n v="2"/>
    <n v="3.2287000000000003E-2"/>
  </r>
  <r>
    <n v="44885"/>
    <n v="13"/>
    <x v="0"/>
    <n v="8"/>
    <x v="3"/>
    <x v="3"/>
    <x v="1"/>
    <x v="1"/>
    <n v="3"/>
    <n v="99.647938999999994"/>
  </r>
  <r>
    <n v="44886"/>
    <n v="13"/>
    <x v="0"/>
    <n v="8"/>
    <x v="3"/>
    <x v="3"/>
    <x v="1"/>
    <x v="2"/>
    <n v="2"/>
    <n v="8.2739999999999994E-2"/>
  </r>
  <r>
    <n v="44887"/>
    <n v="13"/>
    <x v="0"/>
    <n v="8"/>
    <x v="3"/>
    <x v="3"/>
    <x v="1"/>
    <x v="2"/>
    <n v="3"/>
    <n v="363.51180499999998"/>
  </r>
  <r>
    <n v="44888"/>
    <n v="13"/>
    <x v="0"/>
    <n v="8"/>
    <x v="3"/>
    <x v="3"/>
    <x v="1"/>
    <x v="3"/>
    <n v="3"/>
    <n v="88.356606999999997"/>
  </r>
  <r>
    <n v="44889"/>
    <n v="13"/>
    <x v="0"/>
    <n v="9"/>
    <x v="4"/>
    <x v="4"/>
    <x v="0"/>
    <x v="0"/>
    <n v="3"/>
    <n v="118.307956"/>
  </r>
  <r>
    <n v="44890"/>
    <n v="13"/>
    <x v="0"/>
    <n v="9"/>
    <x v="4"/>
    <x v="4"/>
    <x v="0"/>
    <x v="1"/>
    <n v="3"/>
    <n v="259.35894000000002"/>
  </r>
  <r>
    <n v="44891"/>
    <n v="13"/>
    <x v="0"/>
    <n v="9"/>
    <x v="4"/>
    <x v="4"/>
    <x v="0"/>
    <x v="2"/>
    <n v="2"/>
    <n v="1.960102"/>
  </r>
  <r>
    <n v="44892"/>
    <n v="13"/>
    <x v="0"/>
    <n v="9"/>
    <x v="4"/>
    <x v="4"/>
    <x v="0"/>
    <x v="2"/>
    <n v="3"/>
    <n v="422.47797000000003"/>
  </r>
  <r>
    <n v="44893"/>
    <n v="13"/>
    <x v="0"/>
    <n v="9"/>
    <x v="4"/>
    <x v="4"/>
    <x v="0"/>
    <x v="3"/>
    <n v="3"/>
    <n v="265.50844699999999"/>
  </r>
  <r>
    <n v="44894"/>
    <n v="13"/>
    <x v="0"/>
    <n v="11"/>
    <x v="5"/>
    <x v="5"/>
    <x v="0"/>
    <x v="0"/>
    <n v="3"/>
    <n v="26.564118000000001"/>
  </r>
  <r>
    <n v="44895"/>
    <n v="13"/>
    <x v="0"/>
    <n v="11"/>
    <x v="5"/>
    <x v="5"/>
    <x v="0"/>
    <x v="1"/>
    <n v="3"/>
    <n v="644.82535700000005"/>
  </r>
  <r>
    <n v="44896"/>
    <n v="13"/>
    <x v="0"/>
    <n v="11"/>
    <x v="5"/>
    <x v="5"/>
    <x v="0"/>
    <x v="2"/>
    <n v="2"/>
    <n v="172.61775700000001"/>
  </r>
  <r>
    <n v="44897"/>
    <n v="13"/>
    <x v="0"/>
    <n v="11"/>
    <x v="5"/>
    <x v="5"/>
    <x v="0"/>
    <x v="2"/>
    <n v="3"/>
    <n v="1469.898463"/>
  </r>
  <r>
    <n v="44898"/>
    <n v="13"/>
    <x v="0"/>
    <n v="11"/>
    <x v="5"/>
    <x v="5"/>
    <x v="0"/>
    <x v="3"/>
    <n v="2"/>
    <n v="17.218608"/>
  </r>
  <r>
    <n v="44899"/>
    <n v="13"/>
    <x v="0"/>
    <n v="11"/>
    <x v="5"/>
    <x v="5"/>
    <x v="0"/>
    <x v="3"/>
    <n v="3"/>
    <n v="623.994463"/>
  </r>
  <r>
    <n v="44900"/>
    <n v="13"/>
    <x v="0"/>
    <n v="12"/>
    <x v="5"/>
    <x v="5"/>
    <x v="1"/>
    <x v="0"/>
    <n v="3"/>
    <n v="18.781848"/>
  </r>
  <r>
    <n v="44901"/>
    <n v="13"/>
    <x v="0"/>
    <n v="12"/>
    <x v="5"/>
    <x v="5"/>
    <x v="1"/>
    <x v="1"/>
    <n v="3"/>
    <n v="448.63460300000003"/>
  </r>
  <r>
    <n v="44902"/>
    <n v="13"/>
    <x v="0"/>
    <n v="12"/>
    <x v="5"/>
    <x v="5"/>
    <x v="1"/>
    <x v="2"/>
    <n v="2"/>
    <n v="115.473268"/>
  </r>
  <r>
    <n v="44903"/>
    <n v="13"/>
    <x v="0"/>
    <n v="12"/>
    <x v="5"/>
    <x v="5"/>
    <x v="1"/>
    <x v="2"/>
    <n v="3"/>
    <n v="976.30717700000002"/>
  </r>
  <r>
    <n v="44904"/>
    <n v="13"/>
    <x v="0"/>
    <n v="12"/>
    <x v="5"/>
    <x v="5"/>
    <x v="1"/>
    <x v="3"/>
    <n v="2"/>
    <n v="4.3881199999999998"/>
  </r>
  <r>
    <n v="44905"/>
    <n v="13"/>
    <x v="0"/>
    <n v="12"/>
    <x v="5"/>
    <x v="5"/>
    <x v="1"/>
    <x v="3"/>
    <n v="3"/>
    <n v="159.02345600000001"/>
  </r>
  <r>
    <n v="44906"/>
    <n v="13"/>
    <x v="0"/>
    <n v="13"/>
    <x v="6"/>
    <x v="6"/>
    <x v="0"/>
    <x v="0"/>
    <n v="3"/>
    <n v="149.67841000000001"/>
  </r>
  <r>
    <n v="44907"/>
    <n v="13"/>
    <x v="0"/>
    <n v="13"/>
    <x v="6"/>
    <x v="6"/>
    <x v="0"/>
    <x v="1"/>
    <n v="3"/>
    <n v="1766.7068589999999"/>
  </r>
  <r>
    <n v="44908"/>
    <n v="13"/>
    <x v="0"/>
    <n v="13"/>
    <x v="6"/>
    <x v="6"/>
    <x v="0"/>
    <x v="2"/>
    <n v="3"/>
    <n v="1271.0894189999999"/>
  </r>
  <r>
    <n v="44909"/>
    <n v="13"/>
    <x v="0"/>
    <n v="13"/>
    <x v="6"/>
    <x v="6"/>
    <x v="0"/>
    <x v="3"/>
    <n v="3"/>
    <n v="228.71625"/>
  </r>
  <r>
    <n v="44910"/>
    <n v="13"/>
    <x v="0"/>
    <n v="14"/>
    <x v="6"/>
    <x v="6"/>
    <x v="1"/>
    <x v="0"/>
    <n v="3"/>
    <n v="53.606743999999999"/>
  </r>
  <r>
    <n v="44911"/>
    <n v="13"/>
    <x v="0"/>
    <n v="14"/>
    <x v="6"/>
    <x v="6"/>
    <x v="1"/>
    <x v="1"/>
    <n v="3"/>
    <n v="402.70389299999999"/>
  </r>
  <r>
    <n v="44912"/>
    <n v="13"/>
    <x v="0"/>
    <n v="14"/>
    <x v="6"/>
    <x v="6"/>
    <x v="1"/>
    <x v="2"/>
    <n v="3"/>
    <n v="1295.3043150000001"/>
  </r>
  <r>
    <n v="44913"/>
    <n v="13"/>
    <x v="0"/>
    <n v="14"/>
    <x v="6"/>
    <x v="6"/>
    <x v="1"/>
    <x v="3"/>
    <n v="3"/>
    <n v="92.900622999999996"/>
  </r>
  <r>
    <n v="44914"/>
    <n v="13"/>
    <x v="0"/>
    <n v="15"/>
    <x v="7"/>
    <x v="7"/>
    <x v="0"/>
    <x v="1"/>
    <n v="3"/>
    <n v="183.595968"/>
  </r>
  <r>
    <n v="44915"/>
    <n v="13"/>
    <x v="0"/>
    <n v="15"/>
    <x v="7"/>
    <x v="7"/>
    <x v="0"/>
    <x v="2"/>
    <n v="3"/>
    <n v="471.704655"/>
  </r>
  <r>
    <n v="44916"/>
    <n v="13"/>
    <x v="0"/>
    <n v="15"/>
    <x v="7"/>
    <x v="7"/>
    <x v="0"/>
    <x v="3"/>
    <n v="3"/>
    <n v="76.972427999999994"/>
  </r>
  <r>
    <n v="44917"/>
    <n v="13"/>
    <x v="0"/>
    <n v="16"/>
    <x v="7"/>
    <x v="7"/>
    <x v="1"/>
    <x v="1"/>
    <n v="3"/>
    <n v="313.21399300000002"/>
  </r>
  <r>
    <n v="44918"/>
    <n v="13"/>
    <x v="0"/>
    <n v="16"/>
    <x v="7"/>
    <x v="7"/>
    <x v="1"/>
    <x v="2"/>
    <n v="3"/>
    <n v="277.20814799999999"/>
  </r>
  <r>
    <n v="44919"/>
    <n v="13"/>
    <x v="0"/>
    <n v="16"/>
    <x v="7"/>
    <x v="7"/>
    <x v="1"/>
    <x v="3"/>
    <n v="3"/>
    <n v="159.94516899999999"/>
  </r>
  <r>
    <n v="44920"/>
    <n v="13"/>
    <x v="0"/>
    <n v="17"/>
    <x v="8"/>
    <x v="8"/>
    <x v="0"/>
    <x v="0"/>
    <n v="3"/>
    <n v="19.457871000000001"/>
  </r>
  <r>
    <n v="44921"/>
    <n v="13"/>
    <x v="0"/>
    <n v="17"/>
    <x v="8"/>
    <x v="8"/>
    <x v="0"/>
    <x v="1"/>
    <n v="3"/>
    <n v="165.58486300000001"/>
  </r>
  <r>
    <n v="44922"/>
    <n v="13"/>
    <x v="0"/>
    <n v="17"/>
    <x v="8"/>
    <x v="8"/>
    <x v="0"/>
    <x v="2"/>
    <n v="3"/>
    <n v="307.95095400000002"/>
  </r>
  <r>
    <n v="44923"/>
    <n v="13"/>
    <x v="0"/>
    <n v="17"/>
    <x v="8"/>
    <x v="8"/>
    <x v="0"/>
    <x v="3"/>
    <n v="3"/>
    <n v="17.068207000000001"/>
  </r>
  <r>
    <n v="44924"/>
    <n v="13"/>
    <x v="0"/>
    <n v="18"/>
    <x v="8"/>
    <x v="8"/>
    <x v="1"/>
    <x v="0"/>
    <n v="3"/>
    <n v="31.199956"/>
  </r>
  <r>
    <n v="44925"/>
    <n v="13"/>
    <x v="0"/>
    <n v="18"/>
    <x v="8"/>
    <x v="8"/>
    <x v="1"/>
    <x v="1"/>
    <n v="3"/>
    <n v="72.282116000000002"/>
  </r>
  <r>
    <n v="44926"/>
    <n v="13"/>
    <x v="0"/>
    <n v="18"/>
    <x v="8"/>
    <x v="8"/>
    <x v="1"/>
    <x v="2"/>
    <n v="3"/>
    <n v="110.714913"/>
  </r>
  <r>
    <n v="44927"/>
    <n v="13"/>
    <x v="0"/>
    <n v="18"/>
    <x v="8"/>
    <x v="8"/>
    <x v="1"/>
    <x v="3"/>
    <n v="3"/>
    <n v="3.1486109999999998"/>
  </r>
  <r>
    <n v="44928"/>
    <n v="13"/>
    <x v="0"/>
    <n v="19"/>
    <x v="9"/>
    <x v="9"/>
    <x v="0"/>
    <x v="0"/>
    <n v="3"/>
    <n v="-0.46423900000000001"/>
  </r>
  <r>
    <n v="44929"/>
    <n v="13"/>
    <x v="0"/>
    <n v="19"/>
    <x v="9"/>
    <x v="9"/>
    <x v="0"/>
    <x v="1"/>
    <n v="3"/>
    <n v="0.36024"/>
  </r>
  <r>
    <n v="44930"/>
    <n v="13"/>
    <x v="0"/>
    <n v="19"/>
    <x v="9"/>
    <x v="9"/>
    <x v="0"/>
    <x v="2"/>
    <n v="3"/>
    <n v="1.4032990000000001"/>
  </r>
  <r>
    <n v="44931"/>
    <n v="13"/>
    <x v="0"/>
    <n v="19"/>
    <x v="9"/>
    <x v="9"/>
    <x v="0"/>
    <x v="3"/>
    <n v="3"/>
    <n v="-1.6693990000000001"/>
  </r>
  <r>
    <n v="44932"/>
    <n v="13"/>
    <x v="0"/>
    <n v="20"/>
    <x v="9"/>
    <x v="9"/>
    <x v="1"/>
    <x v="0"/>
    <n v="3"/>
    <n v="-7.5117050000000001"/>
  </r>
  <r>
    <n v="44933"/>
    <n v="13"/>
    <x v="0"/>
    <n v="20"/>
    <x v="9"/>
    <x v="9"/>
    <x v="1"/>
    <x v="1"/>
    <n v="3"/>
    <n v="4.8512279999999999"/>
  </r>
  <r>
    <n v="44934"/>
    <n v="13"/>
    <x v="0"/>
    <n v="20"/>
    <x v="9"/>
    <x v="9"/>
    <x v="1"/>
    <x v="2"/>
    <n v="3"/>
    <n v="30.358001999999999"/>
  </r>
  <r>
    <n v="44935"/>
    <n v="13"/>
    <x v="0"/>
    <n v="20"/>
    <x v="9"/>
    <x v="9"/>
    <x v="1"/>
    <x v="3"/>
    <n v="3"/>
    <n v="-33.566603000000001"/>
  </r>
  <r>
    <n v="44936"/>
    <n v="13"/>
    <x v="0"/>
    <n v="21"/>
    <x v="10"/>
    <x v="10"/>
    <x v="0"/>
    <x v="0"/>
    <n v="3"/>
    <n v="198.44511900000001"/>
  </r>
  <r>
    <n v="44937"/>
    <n v="13"/>
    <x v="0"/>
    <n v="21"/>
    <x v="10"/>
    <x v="10"/>
    <x v="0"/>
    <x v="1"/>
    <n v="3"/>
    <n v="1215.8379359999999"/>
  </r>
  <r>
    <n v="44938"/>
    <n v="13"/>
    <x v="0"/>
    <n v="21"/>
    <x v="10"/>
    <x v="10"/>
    <x v="0"/>
    <x v="2"/>
    <n v="3"/>
    <n v="3140.9888129999999"/>
  </r>
  <r>
    <n v="44939"/>
    <n v="13"/>
    <x v="0"/>
    <n v="21"/>
    <x v="10"/>
    <x v="10"/>
    <x v="0"/>
    <x v="3"/>
    <n v="3"/>
    <n v="137.34495799999999"/>
  </r>
  <r>
    <n v="44940"/>
    <n v="13"/>
    <x v="0"/>
    <n v="22"/>
    <x v="10"/>
    <x v="10"/>
    <x v="1"/>
    <x v="0"/>
    <n v="3"/>
    <n v="1049.757255"/>
  </r>
  <r>
    <n v="44941"/>
    <n v="13"/>
    <x v="0"/>
    <n v="22"/>
    <x v="10"/>
    <x v="10"/>
    <x v="1"/>
    <x v="1"/>
    <n v="3"/>
    <n v="6370.5940369999998"/>
  </r>
  <r>
    <n v="44942"/>
    <n v="13"/>
    <x v="0"/>
    <n v="22"/>
    <x v="10"/>
    <x v="10"/>
    <x v="1"/>
    <x v="2"/>
    <n v="3"/>
    <n v="15181.284444999999"/>
  </r>
  <r>
    <n v="44943"/>
    <n v="13"/>
    <x v="0"/>
    <n v="22"/>
    <x v="10"/>
    <x v="10"/>
    <x v="1"/>
    <x v="3"/>
    <n v="3"/>
    <n v="456.01865099999998"/>
  </r>
  <r>
    <n v="44944"/>
    <n v="13"/>
    <x v="0"/>
    <n v="25"/>
    <x v="11"/>
    <x v="11"/>
    <x v="0"/>
    <x v="0"/>
    <n v="3"/>
    <n v="55.004404999999998"/>
  </r>
  <r>
    <n v="44945"/>
    <n v="13"/>
    <x v="0"/>
    <n v="25"/>
    <x v="11"/>
    <x v="11"/>
    <x v="0"/>
    <x v="1"/>
    <n v="3"/>
    <n v="1266.6110409999999"/>
  </r>
  <r>
    <n v="44946"/>
    <n v="13"/>
    <x v="0"/>
    <n v="25"/>
    <x v="11"/>
    <x v="11"/>
    <x v="0"/>
    <x v="2"/>
    <n v="3"/>
    <n v="939.78024400000004"/>
  </r>
  <r>
    <n v="44947"/>
    <n v="13"/>
    <x v="0"/>
    <n v="25"/>
    <x v="11"/>
    <x v="11"/>
    <x v="0"/>
    <x v="3"/>
    <n v="3"/>
    <n v="35.775174"/>
  </r>
  <r>
    <n v="44948"/>
    <n v="13"/>
    <x v="0"/>
    <n v="26"/>
    <x v="11"/>
    <x v="11"/>
    <x v="1"/>
    <x v="0"/>
    <n v="3"/>
    <n v="917.91658099999995"/>
  </r>
  <r>
    <n v="44949"/>
    <n v="13"/>
    <x v="0"/>
    <n v="26"/>
    <x v="11"/>
    <x v="11"/>
    <x v="1"/>
    <x v="1"/>
    <n v="3"/>
    <n v="20812.021381999999"/>
  </r>
  <r>
    <n v="44950"/>
    <n v="13"/>
    <x v="0"/>
    <n v="26"/>
    <x v="11"/>
    <x v="11"/>
    <x v="1"/>
    <x v="2"/>
    <n v="3"/>
    <n v="10735.511897"/>
  </r>
  <r>
    <n v="44951"/>
    <n v="13"/>
    <x v="0"/>
    <n v="26"/>
    <x v="11"/>
    <x v="11"/>
    <x v="1"/>
    <x v="3"/>
    <n v="3"/>
    <n v="622.71091699999999"/>
  </r>
  <r>
    <n v="44952"/>
    <n v="13"/>
    <x v="0"/>
    <n v="27"/>
    <x v="12"/>
    <x v="12"/>
    <x v="0"/>
    <x v="0"/>
    <n v="3"/>
    <n v="0.288082"/>
  </r>
  <r>
    <n v="44953"/>
    <n v="13"/>
    <x v="0"/>
    <n v="27"/>
    <x v="12"/>
    <x v="12"/>
    <x v="0"/>
    <x v="1"/>
    <n v="3"/>
    <n v="2.7706010000000001"/>
  </r>
  <r>
    <n v="44954"/>
    <n v="13"/>
    <x v="0"/>
    <n v="27"/>
    <x v="12"/>
    <x v="12"/>
    <x v="0"/>
    <x v="2"/>
    <n v="3"/>
    <n v="9.9152339999999999"/>
  </r>
  <r>
    <n v="44955"/>
    <n v="13"/>
    <x v="0"/>
    <n v="27"/>
    <x v="12"/>
    <x v="12"/>
    <x v="0"/>
    <x v="3"/>
    <n v="3"/>
    <n v="1.006051"/>
  </r>
  <r>
    <n v="44956"/>
    <n v="13"/>
    <x v="0"/>
    <n v="28"/>
    <x v="12"/>
    <x v="12"/>
    <x v="1"/>
    <x v="0"/>
    <n v="3"/>
    <n v="33.760710000000003"/>
  </r>
  <r>
    <n v="44957"/>
    <n v="13"/>
    <x v="0"/>
    <n v="28"/>
    <x v="12"/>
    <x v="12"/>
    <x v="1"/>
    <x v="1"/>
    <n v="3"/>
    <n v="306.182478"/>
  </r>
  <r>
    <n v="44958"/>
    <n v="13"/>
    <x v="0"/>
    <n v="28"/>
    <x v="12"/>
    <x v="12"/>
    <x v="1"/>
    <x v="2"/>
    <n v="3"/>
    <n v="846.647378"/>
  </r>
  <r>
    <n v="44959"/>
    <n v="13"/>
    <x v="0"/>
    <n v="28"/>
    <x v="12"/>
    <x v="12"/>
    <x v="1"/>
    <x v="3"/>
    <n v="3"/>
    <n v="49.782851999999998"/>
  </r>
  <r>
    <n v="44960"/>
    <n v="13"/>
    <x v="0"/>
    <n v="29"/>
    <x v="13"/>
    <x v="13"/>
    <x v="0"/>
    <x v="0"/>
    <n v="3"/>
    <n v="231.87495200000001"/>
  </r>
  <r>
    <n v="44961"/>
    <n v="13"/>
    <x v="0"/>
    <n v="29"/>
    <x v="13"/>
    <x v="13"/>
    <x v="0"/>
    <x v="1"/>
    <n v="3"/>
    <n v="779.05978500000003"/>
  </r>
  <r>
    <n v="44962"/>
    <n v="13"/>
    <x v="0"/>
    <n v="29"/>
    <x v="13"/>
    <x v="13"/>
    <x v="0"/>
    <x v="2"/>
    <n v="3"/>
    <n v="775.30237499999998"/>
  </r>
  <r>
    <n v="44963"/>
    <n v="13"/>
    <x v="0"/>
    <n v="29"/>
    <x v="13"/>
    <x v="13"/>
    <x v="0"/>
    <x v="3"/>
    <n v="3"/>
    <n v="36.8399"/>
  </r>
  <r>
    <n v="44964"/>
    <n v="13"/>
    <x v="0"/>
    <n v="31"/>
    <x v="14"/>
    <x v="14"/>
    <x v="0"/>
    <x v="0"/>
    <n v="3"/>
    <n v="287.70245199999999"/>
  </r>
  <r>
    <n v="44965"/>
    <n v="13"/>
    <x v="0"/>
    <n v="31"/>
    <x v="14"/>
    <x v="14"/>
    <x v="0"/>
    <x v="1"/>
    <n v="3"/>
    <n v="1314.0798219999999"/>
  </r>
  <r>
    <n v="44966"/>
    <n v="13"/>
    <x v="0"/>
    <n v="31"/>
    <x v="14"/>
    <x v="14"/>
    <x v="0"/>
    <x v="2"/>
    <n v="3"/>
    <n v="1289.661773"/>
  </r>
  <r>
    <n v="44967"/>
    <n v="13"/>
    <x v="0"/>
    <n v="31"/>
    <x v="14"/>
    <x v="14"/>
    <x v="0"/>
    <x v="3"/>
    <n v="3"/>
    <n v="92.679163000000003"/>
  </r>
  <r>
    <n v="44968"/>
    <n v="13"/>
    <x v="0"/>
    <n v="32"/>
    <x v="14"/>
    <x v="14"/>
    <x v="1"/>
    <x v="0"/>
    <n v="3"/>
    <n v="3257.0376230000002"/>
  </r>
  <r>
    <n v="44969"/>
    <n v="13"/>
    <x v="0"/>
    <n v="32"/>
    <x v="14"/>
    <x v="14"/>
    <x v="1"/>
    <x v="1"/>
    <n v="3"/>
    <n v="25286.262835000001"/>
  </r>
  <r>
    <n v="44970"/>
    <n v="13"/>
    <x v="0"/>
    <n v="32"/>
    <x v="14"/>
    <x v="14"/>
    <x v="1"/>
    <x v="2"/>
    <n v="3"/>
    <n v="27465.660076"/>
  </r>
  <r>
    <n v="44971"/>
    <n v="13"/>
    <x v="0"/>
    <n v="32"/>
    <x v="14"/>
    <x v="14"/>
    <x v="1"/>
    <x v="3"/>
    <n v="3"/>
    <n v="914.35797500000001"/>
  </r>
  <r>
    <n v="44972"/>
    <n v="13"/>
    <x v="0"/>
    <n v="33"/>
    <x v="15"/>
    <x v="15"/>
    <x v="0"/>
    <x v="1"/>
    <n v="3"/>
    <n v="0.83492699999999997"/>
  </r>
  <r>
    <n v="44973"/>
    <n v="13"/>
    <x v="0"/>
    <n v="34"/>
    <x v="15"/>
    <x v="15"/>
    <x v="1"/>
    <x v="0"/>
    <n v="3"/>
    <n v="39.014833000000003"/>
  </r>
  <r>
    <n v="44974"/>
    <n v="13"/>
    <x v="0"/>
    <n v="34"/>
    <x v="15"/>
    <x v="15"/>
    <x v="1"/>
    <x v="1"/>
    <n v="3"/>
    <n v="310.66757100000001"/>
  </r>
  <r>
    <n v="44975"/>
    <n v="13"/>
    <x v="0"/>
    <n v="34"/>
    <x v="15"/>
    <x v="15"/>
    <x v="1"/>
    <x v="2"/>
    <n v="3"/>
    <n v="518.69185300000004"/>
  </r>
  <r>
    <n v="44976"/>
    <n v="13"/>
    <x v="0"/>
    <n v="34"/>
    <x v="15"/>
    <x v="15"/>
    <x v="1"/>
    <x v="3"/>
    <n v="3"/>
    <n v="13.02434"/>
  </r>
  <r>
    <n v="44977"/>
    <n v="13"/>
    <x v="0"/>
    <n v="35"/>
    <x v="16"/>
    <x v="16"/>
    <x v="0"/>
    <x v="0"/>
    <n v="3"/>
    <n v="226.672358"/>
  </r>
  <r>
    <n v="44978"/>
    <n v="13"/>
    <x v="0"/>
    <n v="35"/>
    <x v="16"/>
    <x v="16"/>
    <x v="0"/>
    <x v="1"/>
    <n v="3"/>
    <n v="2149.6936030000002"/>
  </r>
  <r>
    <n v="44979"/>
    <n v="13"/>
    <x v="0"/>
    <n v="35"/>
    <x v="16"/>
    <x v="16"/>
    <x v="0"/>
    <x v="2"/>
    <n v="3"/>
    <n v="2103.282608"/>
  </r>
  <r>
    <n v="44980"/>
    <n v="13"/>
    <x v="0"/>
    <n v="35"/>
    <x v="16"/>
    <x v="16"/>
    <x v="0"/>
    <x v="3"/>
    <n v="3"/>
    <n v="447.76531299999999"/>
  </r>
  <r>
    <n v="44981"/>
    <n v="13"/>
    <x v="0"/>
    <n v="36"/>
    <x v="16"/>
    <x v="16"/>
    <x v="1"/>
    <x v="0"/>
    <n v="3"/>
    <n v="40.831454999999998"/>
  </r>
  <r>
    <n v="44982"/>
    <n v="13"/>
    <x v="0"/>
    <n v="36"/>
    <x v="16"/>
    <x v="16"/>
    <x v="1"/>
    <x v="1"/>
    <n v="3"/>
    <n v="382.80420199999998"/>
  </r>
  <r>
    <n v="44983"/>
    <n v="13"/>
    <x v="0"/>
    <n v="37"/>
    <x v="17"/>
    <x v="17"/>
    <x v="0"/>
    <x v="0"/>
    <n v="3"/>
    <n v="226.93006"/>
  </r>
  <r>
    <n v="44984"/>
    <n v="13"/>
    <x v="0"/>
    <n v="37"/>
    <x v="17"/>
    <x v="17"/>
    <x v="0"/>
    <x v="1"/>
    <n v="3"/>
    <n v="3923.550178"/>
  </r>
  <r>
    <n v="44985"/>
    <n v="13"/>
    <x v="0"/>
    <n v="37"/>
    <x v="17"/>
    <x v="17"/>
    <x v="0"/>
    <x v="2"/>
    <n v="3"/>
    <n v="2033.166367"/>
  </r>
  <r>
    <n v="44986"/>
    <n v="13"/>
    <x v="0"/>
    <n v="37"/>
    <x v="17"/>
    <x v="17"/>
    <x v="0"/>
    <x v="3"/>
    <n v="3"/>
    <n v="8.0046959999999991"/>
  </r>
  <r>
    <n v="44987"/>
    <n v="13"/>
    <x v="0"/>
    <n v="38"/>
    <x v="17"/>
    <x v="17"/>
    <x v="1"/>
    <x v="0"/>
    <n v="3"/>
    <n v="883.65648799999997"/>
  </r>
  <r>
    <n v="44988"/>
    <n v="13"/>
    <x v="0"/>
    <n v="38"/>
    <x v="17"/>
    <x v="17"/>
    <x v="1"/>
    <x v="1"/>
    <n v="3"/>
    <n v="14992.878304"/>
  </r>
  <r>
    <n v="44989"/>
    <n v="13"/>
    <x v="0"/>
    <n v="38"/>
    <x v="17"/>
    <x v="17"/>
    <x v="1"/>
    <x v="2"/>
    <n v="3"/>
    <n v="6486.0141830000002"/>
  </r>
  <r>
    <n v="44990"/>
    <n v="13"/>
    <x v="0"/>
    <n v="38"/>
    <x v="17"/>
    <x v="17"/>
    <x v="1"/>
    <x v="3"/>
    <n v="3"/>
    <n v="218.027174"/>
  </r>
  <r>
    <n v="44991"/>
    <n v="13"/>
    <x v="0"/>
    <n v="39"/>
    <x v="18"/>
    <x v="18"/>
    <x v="0"/>
    <x v="0"/>
    <n v="3"/>
    <n v="27.465420999999999"/>
  </r>
  <r>
    <n v="44992"/>
    <n v="13"/>
    <x v="0"/>
    <n v="39"/>
    <x v="18"/>
    <x v="18"/>
    <x v="0"/>
    <x v="1"/>
    <n v="3"/>
    <n v="114.86285599999999"/>
  </r>
  <r>
    <n v="44993"/>
    <n v="13"/>
    <x v="0"/>
    <n v="39"/>
    <x v="18"/>
    <x v="18"/>
    <x v="0"/>
    <x v="2"/>
    <n v="3"/>
    <n v="240.81630999999999"/>
  </r>
  <r>
    <n v="44994"/>
    <n v="13"/>
    <x v="0"/>
    <n v="39"/>
    <x v="18"/>
    <x v="18"/>
    <x v="0"/>
    <x v="3"/>
    <n v="3"/>
    <n v="46.446886999999997"/>
  </r>
  <r>
    <n v="44995"/>
    <n v="13"/>
    <x v="0"/>
    <n v="40"/>
    <x v="18"/>
    <x v="18"/>
    <x v="1"/>
    <x v="0"/>
    <n v="3"/>
    <n v="5430.0752190000003"/>
  </r>
  <r>
    <n v="44996"/>
    <n v="13"/>
    <x v="0"/>
    <n v="40"/>
    <x v="18"/>
    <x v="18"/>
    <x v="1"/>
    <x v="1"/>
    <n v="3"/>
    <n v="22699.049728000002"/>
  </r>
  <r>
    <n v="44997"/>
    <n v="13"/>
    <x v="0"/>
    <n v="40"/>
    <x v="18"/>
    <x v="18"/>
    <x v="1"/>
    <x v="2"/>
    <n v="3"/>
    <n v="32453.377783"/>
  </r>
  <r>
    <n v="44998"/>
    <n v="13"/>
    <x v="0"/>
    <n v="40"/>
    <x v="18"/>
    <x v="18"/>
    <x v="1"/>
    <x v="3"/>
    <n v="3"/>
    <n v="6250.5974100000003"/>
  </r>
  <r>
    <n v="44999"/>
    <n v="13"/>
    <x v="0"/>
    <n v="41"/>
    <x v="19"/>
    <x v="19"/>
    <x v="0"/>
    <x v="0"/>
    <n v="3"/>
    <n v="1222.9058279999999"/>
  </r>
  <r>
    <n v="45000"/>
    <n v="13"/>
    <x v="0"/>
    <n v="41"/>
    <x v="19"/>
    <x v="19"/>
    <x v="0"/>
    <x v="1"/>
    <n v="3"/>
    <n v="1903.6814850000001"/>
  </r>
  <r>
    <n v="45001"/>
    <n v="13"/>
    <x v="0"/>
    <n v="41"/>
    <x v="19"/>
    <x v="19"/>
    <x v="0"/>
    <x v="2"/>
    <n v="3"/>
    <n v="5256.4544830000004"/>
  </r>
  <r>
    <n v="45002"/>
    <n v="13"/>
    <x v="0"/>
    <n v="41"/>
    <x v="19"/>
    <x v="19"/>
    <x v="0"/>
    <x v="3"/>
    <n v="3"/>
    <n v="7482.9786610000001"/>
  </r>
  <r>
    <n v="45003"/>
    <n v="13"/>
    <x v="0"/>
    <n v="42"/>
    <x v="19"/>
    <x v="19"/>
    <x v="1"/>
    <x v="0"/>
    <n v="3"/>
    <n v="396.94272999999998"/>
  </r>
  <r>
    <n v="45004"/>
    <n v="13"/>
    <x v="0"/>
    <n v="42"/>
    <x v="19"/>
    <x v="19"/>
    <x v="1"/>
    <x v="1"/>
    <n v="3"/>
    <n v="618.00596099999996"/>
  </r>
  <r>
    <n v="45005"/>
    <n v="13"/>
    <x v="0"/>
    <n v="42"/>
    <x v="19"/>
    <x v="19"/>
    <x v="1"/>
    <x v="2"/>
    <n v="3"/>
    <n v="1705.649275"/>
  </r>
  <r>
    <n v="45006"/>
    <n v="13"/>
    <x v="0"/>
    <n v="42"/>
    <x v="19"/>
    <x v="19"/>
    <x v="1"/>
    <x v="3"/>
    <n v="3"/>
    <n v="2385.3269780000001"/>
  </r>
  <r>
    <n v="45007"/>
    <n v="13"/>
    <x v="0"/>
    <n v="43"/>
    <x v="20"/>
    <x v="20"/>
    <x v="0"/>
    <x v="0"/>
    <n v="3"/>
    <n v="2859.4835539999999"/>
  </r>
  <r>
    <n v="45008"/>
    <n v="13"/>
    <x v="0"/>
    <n v="43"/>
    <x v="20"/>
    <x v="20"/>
    <x v="0"/>
    <x v="1"/>
    <n v="3"/>
    <n v="25372.232263999998"/>
  </r>
  <r>
    <n v="45009"/>
    <n v="13"/>
    <x v="0"/>
    <n v="43"/>
    <x v="20"/>
    <x v="20"/>
    <x v="0"/>
    <x v="2"/>
    <n v="3"/>
    <n v="6994.3677530000004"/>
  </r>
  <r>
    <n v="45010"/>
    <n v="13"/>
    <x v="0"/>
    <n v="43"/>
    <x v="20"/>
    <x v="20"/>
    <x v="0"/>
    <x v="3"/>
    <n v="3"/>
    <n v="20.074506"/>
  </r>
  <r>
    <n v="45011"/>
    <n v="13"/>
    <x v="0"/>
    <n v="44"/>
    <x v="20"/>
    <x v="20"/>
    <x v="1"/>
    <x v="0"/>
    <n v="3"/>
    <n v="11863.553131999999"/>
  </r>
  <r>
    <n v="45012"/>
    <n v="13"/>
    <x v="0"/>
    <n v="44"/>
    <x v="20"/>
    <x v="20"/>
    <x v="1"/>
    <x v="1"/>
    <n v="3"/>
    <n v="103034.36065"/>
  </r>
  <r>
    <n v="45013"/>
    <n v="13"/>
    <x v="0"/>
    <n v="44"/>
    <x v="20"/>
    <x v="20"/>
    <x v="1"/>
    <x v="2"/>
    <n v="3"/>
    <n v="28387.241850999999"/>
  </r>
  <r>
    <n v="45014"/>
    <n v="13"/>
    <x v="0"/>
    <n v="44"/>
    <x v="20"/>
    <x v="20"/>
    <x v="1"/>
    <x v="3"/>
    <n v="3"/>
    <n v="80.343542999999997"/>
  </r>
  <r>
    <n v="45015"/>
    <n v="13"/>
    <x v="0"/>
    <n v="45"/>
    <x v="21"/>
    <x v="21"/>
    <x v="0"/>
    <x v="0"/>
    <n v="2"/>
    <n v="35.293301999999997"/>
  </r>
  <r>
    <n v="45016"/>
    <n v="13"/>
    <x v="0"/>
    <n v="45"/>
    <x v="21"/>
    <x v="21"/>
    <x v="0"/>
    <x v="0"/>
    <n v="3"/>
    <n v="1628.4135759999999"/>
  </r>
  <r>
    <n v="45017"/>
    <n v="13"/>
    <x v="0"/>
    <n v="45"/>
    <x v="21"/>
    <x v="21"/>
    <x v="0"/>
    <x v="1"/>
    <n v="2"/>
    <n v="3585.2268340000001"/>
  </r>
  <r>
    <n v="45018"/>
    <n v="13"/>
    <x v="0"/>
    <n v="45"/>
    <x v="21"/>
    <x v="21"/>
    <x v="0"/>
    <x v="1"/>
    <n v="3"/>
    <n v="3601.1272389999999"/>
  </r>
  <r>
    <n v="45019"/>
    <n v="13"/>
    <x v="0"/>
    <n v="45"/>
    <x v="21"/>
    <x v="21"/>
    <x v="0"/>
    <x v="2"/>
    <n v="2"/>
    <n v="10379.559818"/>
  </r>
  <r>
    <n v="45020"/>
    <n v="13"/>
    <x v="0"/>
    <n v="45"/>
    <x v="21"/>
    <x v="21"/>
    <x v="0"/>
    <x v="2"/>
    <n v="3"/>
    <n v="10307.787252"/>
  </r>
  <r>
    <n v="45021"/>
    <n v="13"/>
    <x v="0"/>
    <n v="45"/>
    <x v="21"/>
    <x v="21"/>
    <x v="0"/>
    <x v="3"/>
    <n v="2"/>
    <n v="6556.9572749999998"/>
  </r>
  <r>
    <n v="45022"/>
    <n v="13"/>
    <x v="0"/>
    <n v="45"/>
    <x v="21"/>
    <x v="21"/>
    <x v="0"/>
    <x v="3"/>
    <n v="3"/>
    <n v="7020.7719299999999"/>
  </r>
  <r>
    <n v="45023"/>
    <n v="13"/>
    <x v="0"/>
    <n v="46"/>
    <x v="21"/>
    <x v="21"/>
    <x v="1"/>
    <x v="0"/>
    <n v="2"/>
    <n v="54.862147"/>
  </r>
  <r>
    <n v="45024"/>
    <n v="13"/>
    <x v="0"/>
    <n v="46"/>
    <x v="21"/>
    <x v="21"/>
    <x v="1"/>
    <x v="0"/>
    <n v="3"/>
    <n v="2531.3093410000001"/>
  </r>
  <r>
    <n v="45025"/>
    <n v="13"/>
    <x v="0"/>
    <n v="46"/>
    <x v="21"/>
    <x v="21"/>
    <x v="1"/>
    <x v="1"/>
    <n v="2"/>
    <n v="5571.3620119999996"/>
  </r>
  <r>
    <n v="45026"/>
    <n v="13"/>
    <x v="0"/>
    <n v="46"/>
    <x v="21"/>
    <x v="21"/>
    <x v="1"/>
    <x v="1"/>
    <n v="3"/>
    <n v="5588.5639110000002"/>
  </r>
  <r>
    <n v="45027"/>
    <n v="13"/>
    <x v="0"/>
    <n v="46"/>
    <x v="21"/>
    <x v="21"/>
    <x v="1"/>
    <x v="2"/>
    <n v="2"/>
    <n v="14910.395753000001"/>
  </r>
  <r>
    <n v="45028"/>
    <n v="13"/>
    <x v="0"/>
    <n v="46"/>
    <x v="21"/>
    <x v="21"/>
    <x v="1"/>
    <x v="2"/>
    <n v="3"/>
    <n v="14807.293368000001"/>
  </r>
  <r>
    <n v="45029"/>
    <n v="13"/>
    <x v="0"/>
    <n v="46"/>
    <x v="21"/>
    <x v="21"/>
    <x v="1"/>
    <x v="3"/>
    <n v="2"/>
    <n v="8575.1002939999998"/>
  </r>
  <r>
    <n v="45030"/>
    <n v="13"/>
    <x v="0"/>
    <n v="46"/>
    <x v="21"/>
    <x v="21"/>
    <x v="1"/>
    <x v="3"/>
    <n v="3"/>
    <n v="9181.630948"/>
  </r>
  <r>
    <n v="45031"/>
    <n v="13"/>
    <x v="0"/>
    <n v="47"/>
    <x v="22"/>
    <x v="22"/>
    <x v="0"/>
    <x v="0"/>
    <n v="3"/>
    <n v="63387.571667999997"/>
  </r>
  <r>
    <n v="45032"/>
    <n v="13"/>
    <x v="0"/>
    <n v="47"/>
    <x v="22"/>
    <x v="22"/>
    <x v="0"/>
    <x v="1"/>
    <n v="3"/>
    <n v="155561.238075"/>
  </r>
  <r>
    <n v="45033"/>
    <n v="13"/>
    <x v="0"/>
    <n v="47"/>
    <x v="22"/>
    <x v="22"/>
    <x v="0"/>
    <x v="2"/>
    <n v="3"/>
    <n v="157025.98902800001"/>
  </r>
  <r>
    <n v="45034"/>
    <n v="13"/>
    <x v="0"/>
    <n v="47"/>
    <x v="22"/>
    <x v="22"/>
    <x v="0"/>
    <x v="3"/>
    <n v="3"/>
    <n v="144573.994767"/>
  </r>
  <r>
    <n v="45035"/>
    <n v="13"/>
    <x v="0"/>
    <n v="48"/>
    <x v="22"/>
    <x v="22"/>
    <x v="1"/>
    <x v="0"/>
    <n v="3"/>
    <n v="24892.951360999999"/>
  </r>
  <r>
    <n v="45036"/>
    <n v="13"/>
    <x v="0"/>
    <n v="48"/>
    <x v="22"/>
    <x v="22"/>
    <x v="1"/>
    <x v="1"/>
    <n v="3"/>
    <n v="60879.684600000001"/>
  </r>
  <r>
    <n v="45037"/>
    <n v="13"/>
    <x v="0"/>
    <n v="48"/>
    <x v="22"/>
    <x v="22"/>
    <x v="1"/>
    <x v="2"/>
    <n v="3"/>
    <n v="65135.023657999998"/>
  </r>
  <r>
    <n v="45038"/>
    <n v="13"/>
    <x v="0"/>
    <n v="48"/>
    <x v="22"/>
    <x v="22"/>
    <x v="1"/>
    <x v="3"/>
    <n v="3"/>
    <n v="49863.929063000003"/>
  </r>
  <r>
    <n v="45039"/>
    <n v="13"/>
    <x v="0"/>
    <n v="49"/>
    <x v="23"/>
    <x v="23"/>
    <x v="0"/>
    <x v="1"/>
    <n v="1"/>
    <n v="319.485998"/>
  </r>
  <r>
    <n v="45040"/>
    <n v="13"/>
    <x v="0"/>
    <n v="49"/>
    <x v="23"/>
    <x v="23"/>
    <x v="0"/>
    <x v="1"/>
    <n v="4"/>
    <n v="315.55303400000003"/>
  </r>
  <r>
    <n v="45041"/>
    <n v="13"/>
    <x v="0"/>
    <n v="49"/>
    <x v="23"/>
    <x v="23"/>
    <x v="0"/>
    <x v="2"/>
    <n v="1"/>
    <n v="1639.9081940000001"/>
  </r>
  <r>
    <n v="45042"/>
    <n v="13"/>
    <x v="0"/>
    <n v="49"/>
    <x v="23"/>
    <x v="23"/>
    <x v="0"/>
    <x v="2"/>
    <n v="4"/>
    <n v="1285.7755990000001"/>
  </r>
  <r>
    <n v="45043"/>
    <n v="13"/>
    <x v="0"/>
    <n v="49"/>
    <x v="23"/>
    <x v="23"/>
    <x v="0"/>
    <x v="3"/>
    <n v="1"/>
    <n v="502.67369600000001"/>
  </r>
  <r>
    <n v="45044"/>
    <n v="13"/>
    <x v="0"/>
    <n v="49"/>
    <x v="23"/>
    <x v="23"/>
    <x v="0"/>
    <x v="3"/>
    <n v="3"/>
    <n v="14.349214"/>
  </r>
  <r>
    <n v="45045"/>
    <n v="13"/>
    <x v="0"/>
    <n v="49"/>
    <x v="23"/>
    <x v="23"/>
    <x v="0"/>
    <x v="3"/>
    <n v="4"/>
    <n v="937.99068699999998"/>
  </r>
  <r>
    <n v="45046"/>
    <n v="13"/>
    <x v="0"/>
    <n v="50"/>
    <x v="23"/>
    <x v="23"/>
    <x v="1"/>
    <x v="1"/>
    <n v="1"/>
    <n v="2326.7806869999999"/>
  </r>
  <r>
    <n v="45047"/>
    <n v="13"/>
    <x v="0"/>
    <n v="50"/>
    <x v="23"/>
    <x v="23"/>
    <x v="1"/>
    <x v="1"/>
    <n v="4"/>
    <n v="2299.7571509999998"/>
  </r>
  <r>
    <n v="45048"/>
    <n v="13"/>
    <x v="0"/>
    <n v="50"/>
    <x v="23"/>
    <x v="23"/>
    <x v="1"/>
    <x v="2"/>
    <n v="1"/>
    <n v="10117.140283999999"/>
  </r>
  <r>
    <n v="45049"/>
    <n v="13"/>
    <x v="0"/>
    <n v="50"/>
    <x v="23"/>
    <x v="23"/>
    <x v="1"/>
    <x v="2"/>
    <n v="4"/>
    <n v="9285.8803599999992"/>
  </r>
  <r>
    <n v="45050"/>
    <n v="13"/>
    <x v="0"/>
    <n v="50"/>
    <x v="23"/>
    <x v="23"/>
    <x v="1"/>
    <x v="3"/>
    <n v="1"/>
    <n v="1740.9007429999999"/>
  </r>
  <r>
    <n v="45051"/>
    <n v="13"/>
    <x v="0"/>
    <n v="50"/>
    <x v="23"/>
    <x v="23"/>
    <x v="1"/>
    <x v="3"/>
    <n v="3"/>
    <n v="49.695374999999999"/>
  </r>
  <r>
    <n v="45052"/>
    <n v="13"/>
    <x v="0"/>
    <n v="50"/>
    <x v="23"/>
    <x v="23"/>
    <x v="1"/>
    <x v="3"/>
    <n v="4"/>
    <n v="5757.28593"/>
  </r>
  <r>
    <n v="45053"/>
    <n v="13"/>
    <x v="0"/>
    <n v="51"/>
    <x v="24"/>
    <x v="24"/>
    <x v="0"/>
    <x v="1"/>
    <n v="1"/>
    <n v="511.05577899999997"/>
  </r>
  <r>
    <n v="45054"/>
    <n v="13"/>
    <x v="0"/>
    <n v="51"/>
    <x v="24"/>
    <x v="24"/>
    <x v="0"/>
    <x v="1"/>
    <n v="4"/>
    <n v="511.05283300000002"/>
  </r>
  <r>
    <n v="45055"/>
    <n v="13"/>
    <x v="0"/>
    <n v="51"/>
    <x v="24"/>
    <x v="24"/>
    <x v="0"/>
    <x v="2"/>
    <n v="1"/>
    <n v="8152.3762539999998"/>
  </r>
  <r>
    <n v="45056"/>
    <n v="13"/>
    <x v="0"/>
    <n v="51"/>
    <x v="24"/>
    <x v="24"/>
    <x v="0"/>
    <x v="2"/>
    <n v="4"/>
    <n v="38908.778307"/>
  </r>
  <r>
    <n v="45057"/>
    <n v="13"/>
    <x v="0"/>
    <n v="51"/>
    <x v="24"/>
    <x v="24"/>
    <x v="0"/>
    <x v="3"/>
    <n v="1"/>
    <n v="3338.4266670000002"/>
  </r>
  <r>
    <n v="45058"/>
    <n v="13"/>
    <x v="0"/>
    <n v="51"/>
    <x v="24"/>
    <x v="24"/>
    <x v="0"/>
    <x v="3"/>
    <n v="3"/>
    <n v="73.513974000000005"/>
  </r>
  <r>
    <n v="45059"/>
    <n v="13"/>
    <x v="0"/>
    <n v="51"/>
    <x v="24"/>
    <x v="24"/>
    <x v="0"/>
    <x v="3"/>
    <n v="4"/>
    <n v="7440.898792"/>
  </r>
  <r>
    <n v="45060"/>
    <n v="13"/>
    <x v="0"/>
    <n v="52"/>
    <x v="24"/>
    <x v="24"/>
    <x v="1"/>
    <x v="1"/>
    <n v="1"/>
    <n v="2018.2167899999999"/>
  </r>
  <r>
    <n v="45061"/>
    <n v="13"/>
    <x v="0"/>
    <n v="52"/>
    <x v="24"/>
    <x v="24"/>
    <x v="1"/>
    <x v="1"/>
    <n v="4"/>
    <n v="2018.214017"/>
  </r>
  <r>
    <n v="45062"/>
    <n v="13"/>
    <x v="0"/>
    <n v="52"/>
    <x v="24"/>
    <x v="24"/>
    <x v="1"/>
    <x v="2"/>
    <n v="1"/>
    <n v="31784.291174999998"/>
  </r>
  <r>
    <n v="45063"/>
    <n v="13"/>
    <x v="0"/>
    <n v="52"/>
    <x v="24"/>
    <x v="24"/>
    <x v="1"/>
    <x v="2"/>
    <n v="4"/>
    <n v="153417.11498700001"/>
  </r>
  <r>
    <n v="45064"/>
    <n v="13"/>
    <x v="0"/>
    <n v="52"/>
    <x v="24"/>
    <x v="24"/>
    <x v="1"/>
    <x v="3"/>
    <n v="1"/>
    <n v="14964.677729999999"/>
  </r>
  <r>
    <n v="45065"/>
    <n v="13"/>
    <x v="0"/>
    <n v="52"/>
    <x v="24"/>
    <x v="24"/>
    <x v="1"/>
    <x v="3"/>
    <n v="3"/>
    <n v="316.71082100000001"/>
  </r>
  <r>
    <n v="45066"/>
    <n v="13"/>
    <x v="0"/>
    <n v="52"/>
    <x v="24"/>
    <x v="24"/>
    <x v="1"/>
    <x v="3"/>
    <n v="4"/>
    <n v="28985.874778000001"/>
  </r>
  <r>
    <n v="45067"/>
    <n v="13"/>
    <x v="0"/>
    <n v="53"/>
    <x v="25"/>
    <x v="25"/>
    <x v="0"/>
    <x v="0"/>
    <n v="3"/>
    <n v="150.986503"/>
  </r>
  <r>
    <n v="45068"/>
    <n v="13"/>
    <x v="0"/>
    <n v="53"/>
    <x v="25"/>
    <x v="25"/>
    <x v="0"/>
    <x v="1"/>
    <n v="3"/>
    <n v="301.33087"/>
  </r>
  <r>
    <n v="45069"/>
    <n v="13"/>
    <x v="0"/>
    <n v="53"/>
    <x v="25"/>
    <x v="25"/>
    <x v="0"/>
    <x v="2"/>
    <n v="3"/>
    <n v="483.90246500000001"/>
  </r>
  <r>
    <n v="45070"/>
    <n v="13"/>
    <x v="0"/>
    <n v="53"/>
    <x v="25"/>
    <x v="25"/>
    <x v="0"/>
    <x v="3"/>
    <n v="3"/>
    <n v="141.50252800000001"/>
  </r>
  <r>
    <n v="45071"/>
    <n v="13"/>
    <x v="0"/>
    <n v="54"/>
    <x v="25"/>
    <x v="25"/>
    <x v="1"/>
    <x v="0"/>
    <n v="3"/>
    <n v="196.113854"/>
  </r>
  <r>
    <n v="45072"/>
    <n v="13"/>
    <x v="0"/>
    <n v="54"/>
    <x v="25"/>
    <x v="25"/>
    <x v="1"/>
    <x v="1"/>
    <n v="3"/>
    <n v="390.75634000000002"/>
  </r>
  <r>
    <n v="45073"/>
    <n v="13"/>
    <x v="0"/>
    <n v="54"/>
    <x v="25"/>
    <x v="25"/>
    <x v="1"/>
    <x v="2"/>
    <n v="3"/>
    <n v="615.87586399999998"/>
  </r>
  <r>
    <n v="45074"/>
    <n v="13"/>
    <x v="0"/>
    <n v="54"/>
    <x v="25"/>
    <x v="25"/>
    <x v="1"/>
    <x v="3"/>
    <n v="3"/>
    <n v="191.93984399999999"/>
  </r>
  <r>
    <n v="45075"/>
    <n v="13"/>
    <x v="0"/>
    <n v="55"/>
    <x v="26"/>
    <x v="26"/>
    <x v="0"/>
    <x v="0"/>
    <n v="3"/>
    <n v="30751.721881000001"/>
  </r>
  <r>
    <n v="45076"/>
    <n v="13"/>
    <x v="0"/>
    <n v="55"/>
    <x v="26"/>
    <x v="26"/>
    <x v="0"/>
    <x v="1"/>
    <n v="3"/>
    <n v="13855.378303"/>
  </r>
  <r>
    <n v="45077"/>
    <n v="13"/>
    <x v="0"/>
    <n v="55"/>
    <x v="26"/>
    <x v="26"/>
    <x v="0"/>
    <x v="2"/>
    <n v="3"/>
    <n v="46773.546872999999"/>
  </r>
  <r>
    <n v="45078"/>
    <n v="13"/>
    <x v="0"/>
    <n v="55"/>
    <x v="26"/>
    <x v="26"/>
    <x v="0"/>
    <x v="3"/>
    <n v="3"/>
    <n v="42222.709551"/>
  </r>
  <r>
    <n v="45079"/>
    <n v="13"/>
    <x v="0"/>
    <n v="57"/>
    <x v="27"/>
    <x v="27"/>
    <x v="0"/>
    <x v="0"/>
    <n v="3"/>
    <n v="22701.451724999999"/>
  </r>
  <r>
    <n v="45080"/>
    <n v="13"/>
    <x v="0"/>
    <n v="57"/>
    <x v="27"/>
    <x v="27"/>
    <x v="0"/>
    <x v="1"/>
    <n v="3"/>
    <n v="42924.810832000003"/>
  </r>
  <r>
    <n v="45081"/>
    <n v="13"/>
    <x v="0"/>
    <n v="57"/>
    <x v="27"/>
    <x v="27"/>
    <x v="0"/>
    <x v="2"/>
    <n v="3"/>
    <n v="12757.063377"/>
  </r>
  <r>
    <n v="45082"/>
    <n v="13"/>
    <x v="0"/>
    <n v="57"/>
    <x v="27"/>
    <x v="27"/>
    <x v="0"/>
    <x v="3"/>
    <n v="3"/>
    <n v="47516.979637999997"/>
  </r>
  <r>
    <n v="45083"/>
    <n v="13"/>
    <x v="0"/>
    <n v="58"/>
    <x v="27"/>
    <x v="27"/>
    <x v="1"/>
    <x v="0"/>
    <n v="3"/>
    <n v="425.17542800000001"/>
  </r>
  <r>
    <n v="45084"/>
    <n v="13"/>
    <x v="0"/>
    <n v="58"/>
    <x v="27"/>
    <x v="27"/>
    <x v="1"/>
    <x v="1"/>
    <n v="3"/>
    <n v="804.05968600000006"/>
  </r>
  <r>
    <n v="45085"/>
    <n v="13"/>
    <x v="0"/>
    <n v="58"/>
    <x v="27"/>
    <x v="27"/>
    <x v="1"/>
    <x v="2"/>
    <n v="3"/>
    <n v="243.16701"/>
  </r>
  <r>
    <n v="45086"/>
    <n v="13"/>
    <x v="0"/>
    <n v="58"/>
    <x v="27"/>
    <x v="27"/>
    <x v="1"/>
    <x v="3"/>
    <n v="3"/>
    <n v="896.43082400000003"/>
  </r>
  <r>
    <n v="45087"/>
    <n v="13"/>
    <x v="0"/>
    <n v="59"/>
    <x v="28"/>
    <x v="28"/>
    <x v="0"/>
    <x v="0"/>
    <n v="3"/>
    <n v="3361.701219"/>
  </r>
  <r>
    <n v="45088"/>
    <n v="13"/>
    <x v="0"/>
    <n v="59"/>
    <x v="28"/>
    <x v="28"/>
    <x v="0"/>
    <x v="1"/>
    <n v="3"/>
    <n v="19305.380892000001"/>
  </r>
  <r>
    <n v="45089"/>
    <n v="13"/>
    <x v="0"/>
    <n v="59"/>
    <x v="28"/>
    <x v="28"/>
    <x v="0"/>
    <x v="2"/>
    <n v="3"/>
    <n v="43568.400119999998"/>
  </r>
  <r>
    <n v="45090"/>
    <n v="13"/>
    <x v="0"/>
    <n v="59"/>
    <x v="28"/>
    <x v="28"/>
    <x v="0"/>
    <x v="3"/>
    <n v="3"/>
    <n v="4157.1697510000004"/>
  </r>
  <r>
    <n v="45091"/>
    <n v="13"/>
    <x v="0"/>
    <n v="60"/>
    <x v="28"/>
    <x v="28"/>
    <x v="1"/>
    <x v="0"/>
    <n v="3"/>
    <n v="144.39943299999999"/>
  </r>
  <r>
    <n v="45092"/>
    <n v="13"/>
    <x v="0"/>
    <n v="60"/>
    <x v="28"/>
    <x v="28"/>
    <x v="1"/>
    <x v="1"/>
    <n v="3"/>
    <n v="826.82202800000005"/>
  </r>
  <r>
    <n v="45093"/>
    <n v="13"/>
    <x v="0"/>
    <n v="60"/>
    <x v="28"/>
    <x v="28"/>
    <x v="1"/>
    <x v="2"/>
    <n v="3"/>
    <n v="1860.3153179999999"/>
  </r>
  <r>
    <n v="45094"/>
    <n v="13"/>
    <x v="0"/>
    <n v="60"/>
    <x v="28"/>
    <x v="28"/>
    <x v="1"/>
    <x v="3"/>
    <n v="3"/>
    <n v="177.38508300000001"/>
  </r>
  <r>
    <n v="45095"/>
    <n v="13"/>
    <x v="0"/>
    <n v="61"/>
    <x v="29"/>
    <x v="29"/>
    <x v="0"/>
    <x v="0"/>
    <n v="3"/>
    <n v="8991.0761770000008"/>
  </r>
  <r>
    <n v="45096"/>
    <n v="13"/>
    <x v="0"/>
    <n v="61"/>
    <x v="29"/>
    <x v="29"/>
    <x v="0"/>
    <x v="1"/>
    <n v="3"/>
    <n v="35502.00937"/>
  </r>
  <r>
    <n v="45097"/>
    <n v="13"/>
    <x v="0"/>
    <n v="61"/>
    <x v="29"/>
    <x v="29"/>
    <x v="0"/>
    <x v="2"/>
    <n v="3"/>
    <n v="90204.311342000001"/>
  </r>
  <r>
    <n v="45098"/>
    <n v="13"/>
    <x v="0"/>
    <n v="61"/>
    <x v="29"/>
    <x v="29"/>
    <x v="0"/>
    <x v="3"/>
    <n v="3"/>
    <n v="35292.211694999998"/>
  </r>
  <r>
    <n v="45099"/>
    <n v="13"/>
    <x v="0"/>
    <n v="62"/>
    <x v="29"/>
    <x v="29"/>
    <x v="1"/>
    <x v="0"/>
    <n v="3"/>
    <n v="182.48540299999999"/>
  </r>
  <r>
    <n v="45100"/>
    <n v="13"/>
    <x v="0"/>
    <n v="62"/>
    <x v="29"/>
    <x v="29"/>
    <x v="1"/>
    <x v="1"/>
    <n v="3"/>
    <n v="720.55779500000006"/>
  </r>
  <r>
    <n v="45101"/>
    <n v="13"/>
    <x v="0"/>
    <n v="62"/>
    <x v="29"/>
    <x v="29"/>
    <x v="1"/>
    <x v="2"/>
    <n v="3"/>
    <n v="1976.080395"/>
  </r>
  <r>
    <n v="45102"/>
    <n v="13"/>
    <x v="0"/>
    <n v="62"/>
    <x v="29"/>
    <x v="29"/>
    <x v="1"/>
    <x v="3"/>
    <n v="3"/>
    <n v="721.62583199999995"/>
  </r>
  <r>
    <n v="45103"/>
    <n v="13"/>
    <x v="0"/>
    <n v="63"/>
    <x v="30"/>
    <x v="30"/>
    <x v="0"/>
    <x v="0"/>
    <n v="3"/>
    <n v="4725.7144079999998"/>
  </r>
  <r>
    <n v="45104"/>
    <n v="13"/>
    <x v="0"/>
    <n v="63"/>
    <x v="30"/>
    <x v="30"/>
    <x v="0"/>
    <x v="1"/>
    <n v="3"/>
    <n v="13365.412433"/>
  </r>
  <r>
    <n v="45105"/>
    <n v="13"/>
    <x v="0"/>
    <n v="63"/>
    <x v="30"/>
    <x v="30"/>
    <x v="0"/>
    <x v="2"/>
    <n v="3"/>
    <n v="6207.1301469999999"/>
  </r>
  <r>
    <n v="45106"/>
    <n v="13"/>
    <x v="0"/>
    <n v="63"/>
    <x v="30"/>
    <x v="30"/>
    <x v="0"/>
    <x v="3"/>
    <n v="3"/>
    <n v="446.33556199999998"/>
  </r>
  <r>
    <n v="45107"/>
    <n v="13"/>
    <x v="0"/>
    <n v="65"/>
    <x v="31"/>
    <x v="31"/>
    <x v="0"/>
    <x v="0"/>
    <n v="3"/>
    <n v="55.072493000000001"/>
  </r>
  <r>
    <n v="45108"/>
    <n v="13"/>
    <x v="0"/>
    <n v="65"/>
    <x v="31"/>
    <x v="31"/>
    <x v="0"/>
    <x v="1"/>
    <n v="3"/>
    <n v="104.382986"/>
  </r>
  <r>
    <n v="45109"/>
    <n v="13"/>
    <x v="0"/>
    <n v="65"/>
    <x v="31"/>
    <x v="31"/>
    <x v="0"/>
    <x v="2"/>
    <n v="3"/>
    <n v="94.444445000000002"/>
  </r>
  <r>
    <n v="45110"/>
    <n v="13"/>
    <x v="0"/>
    <n v="65"/>
    <x v="31"/>
    <x v="31"/>
    <x v="0"/>
    <x v="3"/>
    <n v="3"/>
    <n v="8.3824810000000003"/>
  </r>
  <r>
    <n v="45111"/>
    <n v="13"/>
    <x v="0"/>
    <n v="67"/>
    <x v="32"/>
    <x v="32"/>
    <x v="0"/>
    <x v="0"/>
    <n v="3"/>
    <n v="408.03332999999998"/>
  </r>
  <r>
    <n v="45112"/>
    <n v="13"/>
    <x v="0"/>
    <n v="67"/>
    <x v="32"/>
    <x v="32"/>
    <x v="0"/>
    <x v="1"/>
    <n v="3"/>
    <n v="3369.3488910000001"/>
  </r>
  <r>
    <n v="45113"/>
    <n v="13"/>
    <x v="0"/>
    <n v="67"/>
    <x v="32"/>
    <x v="32"/>
    <x v="0"/>
    <x v="2"/>
    <n v="3"/>
    <n v="3385.85952"/>
  </r>
  <r>
    <n v="45114"/>
    <n v="13"/>
    <x v="0"/>
    <n v="67"/>
    <x v="32"/>
    <x v="32"/>
    <x v="0"/>
    <x v="3"/>
    <n v="3"/>
    <n v="536.28220399999998"/>
  </r>
  <r>
    <n v="45115"/>
    <n v="13"/>
    <x v="0"/>
    <n v="69"/>
    <x v="33"/>
    <x v="33"/>
    <x v="0"/>
    <x v="0"/>
    <n v="3"/>
    <n v="13020.562808000001"/>
  </r>
  <r>
    <n v="45116"/>
    <n v="13"/>
    <x v="0"/>
    <n v="69"/>
    <x v="33"/>
    <x v="33"/>
    <x v="0"/>
    <x v="1"/>
    <n v="3"/>
    <n v="177313.46324400001"/>
  </r>
  <r>
    <n v="45117"/>
    <n v="13"/>
    <x v="0"/>
    <n v="69"/>
    <x v="33"/>
    <x v="33"/>
    <x v="0"/>
    <x v="2"/>
    <n v="3"/>
    <n v="36121.677527"/>
  </r>
  <r>
    <n v="45118"/>
    <n v="13"/>
    <x v="0"/>
    <n v="69"/>
    <x v="33"/>
    <x v="33"/>
    <x v="0"/>
    <x v="3"/>
    <n v="3"/>
    <n v="355.67499500000002"/>
  </r>
  <r>
    <n v="45119"/>
    <n v="13"/>
    <x v="0"/>
    <n v="70"/>
    <x v="33"/>
    <x v="33"/>
    <x v="1"/>
    <x v="0"/>
    <n v="3"/>
    <n v="6335.5209480000003"/>
  </r>
  <r>
    <n v="45120"/>
    <n v="13"/>
    <x v="0"/>
    <n v="70"/>
    <x v="33"/>
    <x v="33"/>
    <x v="1"/>
    <x v="1"/>
    <n v="3"/>
    <n v="86268.848127000005"/>
  </r>
  <r>
    <n v="45121"/>
    <n v="13"/>
    <x v="0"/>
    <n v="70"/>
    <x v="33"/>
    <x v="33"/>
    <x v="1"/>
    <x v="2"/>
    <n v="3"/>
    <n v="17246.527886"/>
  </r>
  <r>
    <n v="45122"/>
    <n v="13"/>
    <x v="0"/>
    <n v="70"/>
    <x v="33"/>
    <x v="33"/>
    <x v="1"/>
    <x v="3"/>
    <n v="3"/>
    <n v="72.867909999999995"/>
  </r>
  <r>
    <n v="45123"/>
    <n v="13"/>
    <x v="0"/>
    <n v="71"/>
    <x v="34"/>
    <x v="34"/>
    <x v="0"/>
    <x v="0"/>
    <n v="3"/>
    <n v="301.97551499999997"/>
  </r>
  <r>
    <n v="45124"/>
    <n v="13"/>
    <x v="0"/>
    <n v="71"/>
    <x v="34"/>
    <x v="34"/>
    <x v="0"/>
    <x v="1"/>
    <n v="3"/>
    <n v="3370.391963"/>
  </r>
  <r>
    <n v="45125"/>
    <n v="13"/>
    <x v="0"/>
    <n v="71"/>
    <x v="34"/>
    <x v="34"/>
    <x v="0"/>
    <x v="2"/>
    <n v="3"/>
    <n v="5654.2433890000002"/>
  </r>
  <r>
    <n v="45126"/>
    <n v="13"/>
    <x v="0"/>
    <n v="71"/>
    <x v="34"/>
    <x v="34"/>
    <x v="0"/>
    <x v="3"/>
    <n v="3"/>
    <n v="14635.096906999999"/>
  </r>
  <r>
    <n v="45127"/>
    <n v="13"/>
    <x v="0"/>
    <n v="72"/>
    <x v="34"/>
    <x v="34"/>
    <x v="1"/>
    <x v="0"/>
    <n v="3"/>
    <n v="37.848318999999996"/>
  </r>
  <r>
    <n v="45128"/>
    <n v="13"/>
    <x v="0"/>
    <n v="72"/>
    <x v="34"/>
    <x v="34"/>
    <x v="1"/>
    <x v="1"/>
    <n v="3"/>
    <n v="421.795142"/>
  </r>
  <r>
    <n v="45129"/>
    <n v="13"/>
    <x v="0"/>
    <n v="72"/>
    <x v="34"/>
    <x v="34"/>
    <x v="1"/>
    <x v="2"/>
    <n v="3"/>
    <n v="885.68689300000005"/>
  </r>
  <r>
    <n v="45130"/>
    <n v="13"/>
    <x v="0"/>
    <n v="72"/>
    <x v="34"/>
    <x v="34"/>
    <x v="1"/>
    <x v="3"/>
    <n v="3"/>
    <n v="2611.1549789999999"/>
  </r>
  <r>
    <n v="45131"/>
    <n v="13"/>
    <x v="0"/>
    <n v="73"/>
    <x v="35"/>
    <x v="35"/>
    <x v="0"/>
    <x v="0"/>
    <n v="3"/>
    <n v="241.574746"/>
  </r>
  <r>
    <n v="45132"/>
    <n v="13"/>
    <x v="0"/>
    <n v="73"/>
    <x v="35"/>
    <x v="35"/>
    <x v="0"/>
    <x v="1"/>
    <n v="3"/>
    <n v="1039.9109800000001"/>
  </r>
  <r>
    <n v="45133"/>
    <n v="13"/>
    <x v="0"/>
    <n v="73"/>
    <x v="35"/>
    <x v="35"/>
    <x v="0"/>
    <x v="2"/>
    <n v="3"/>
    <n v="1733.184735"/>
  </r>
  <r>
    <n v="45134"/>
    <n v="13"/>
    <x v="0"/>
    <n v="73"/>
    <x v="35"/>
    <x v="35"/>
    <x v="0"/>
    <x v="3"/>
    <n v="3"/>
    <n v="1068.147287"/>
  </r>
  <r>
    <n v="45135"/>
    <n v="13"/>
    <x v="0"/>
    <n v="74"/>
    <x v="35"/>
    <x v="35"/>
    <x v="1"/>
    <x v="0"/>
    <n v="3"/>
    <n v="1890.3606600000001"/>
  </r>
  <r>
    <n v="45136"/>
    <n v="13"/>
    <x v="0"/>
    <n v="74"/>
    <x v="35"/>
    <x v="35"/>
    <x v="1"/>
    <x v="1"/>
    <n v="3"/>
    <n v="8120.0285100000001"/>
  </r>
  <r>
    <n v="45137"/>
    <n v="13"/>
    <x v="0"/>
    <n v="74"/>
    <x v="35"/>
    <x v="35"/>
    <x v="1"/>
    <x v="2"/>
    <n v="3"/>
    <n v="16561.330744999999"/>
  </r>
  <r>
    <n v="45138"/>
    <n v="13"/>
    <x v="0"/>
    <n v="74"/>
    <x v="35"/>
    <x v="35"/>
    <x v="1"/>
    <x v="3"/>
    <n v="3"/>
    <n v="5791.1255700000002"/>
  </r>
  <r>
    <n v="45139"/>
    <n v="13"/>
    <x v="0"/>
    <n v="75"/>
    <x v="36"/>
    <x v="36"/>
    <x v="0"/>
    <x v="0"/>
    <n v="3"/>
    <n v="21.582834999999999"/>
  </r>
  <r>
    <n v="45140"/>
    <n v="13"/>
    <x v="0"/>
    <n v="75"/>
    <x v="36"/>
    <x v="36"/>
    <x v="0"/>
    <x v="1"/>
    <n v="3"/>
    <n v="425.31522100000001"/>
  </r>
  <r>
    <n v="45141"/>
    <n v="13"/>
    <x v="0"/>
    <n v="75"/>
    <x v="36"/>
    <x v="36"/>
    <x v="0"/>
    <x v="2"/>
    <n v="3"/>
    <n v="1904.776901"/>
  </r>
  <r>
    <n v="45142"/>
    <n v="13"/>
    <x v="0"/>
    <n v="75"/>
    <x v="36"/>
    <x v="36"/>
    <x v="0"/>
    <x v="3"/>
    <n v="3"/>
    <n v="351.60133000000002"/>
  </r>
  <r>
    <n v="45143"/>
    <n v="13"/>
    <x v="0"/>
    <n v="76"/>
    <x v="36"/>
    <x v="36"/>
    <x v="1"/>
    <x v="0"/>
    <n v="3"/>
    <n v="11.557314"/>
  </r>
  <r>
    <n v="45144"/>
    <n v="13"/>
    <x v="0"/>
    <n v="76"/>
    <x v="36"/>
    <x v="36"/>
    <x v="1"/>
    <x v="1"/>
    <n v="3"/>
    <n v="224.573384"/>
  </r>
  <r>
    <n v="45145"/>
    <n v="13"/>
    <x v="0"/>
    <n v="76"/>
    <x v="36"/>
    <x v="36"/>
    <x v="1"/>
    <x v="2"/>
    <n v="3"/>
    <n v="94.231517999999994"/>
  </r>
  <r>
    <n v="45146"/>
    <n v="13"/>
    <x v="0"/>
    <n v="76"/>
    <x v="36"/>
    <x v="36"/>
    <x v="1"/>
    <x v="3"/>
    <n v="3"/>
    <n v="37.539330999999997"/>
  </r>
  <r>
    <n v="45147"/>
    <n v="14"/>
    <x v="1"/>
    <n v="1"/>
    <x v="0"/>
    <x v="0"/>
    <x v="0"/>
    <x v="0"/>
    <n v="3"/>
    <n v="51.626787"/>
  </r>
  <r>
    <n v="45148"/>
    <n v="14"/>
    <x v="1"/>
    <n v="1"/>
    <x v="0"/>
    <x v="0"/>
    <x v="0"/>
    <x v="1"/>
    <n v="3"/>
    <n v="369.75773500000003"/>
  </r>
  <r>
    <n v="45149"/>
    <n v="14"/>
    <x v="1"/>
    <n v="1"/>
    <x v="0"/>
    <x v="0"/>
    <x v="0"/>
    <x v="2"/>
    <n v="3"/>
    <n v="200.16780199999999"/>
  </r>
  <r>
    <n v="45150"/>
    <n v="14"/>
    <x v="1"/>
    <n v="1"/>
    <x v="0"/>
    <x v="0"/>
    <x v="0"/>
    <x v="3"/>
    <n v="3"/>
    <n v="6.9168630000000002"/>
  </r>
  <r>
    <n v="45151"/>
    <n v="14"/>
    <x v="1"/>
    <n v="2"/>
    <x v="0"/>
    <x v="0"/>
    <x v="1"/>
    <x v="0"/>
    <n v="3"/>
    <n v="1118.441611"/>
  </r>
  <r>
    <n v="45152"/>
    <n v="14"/>
    <x v="1"/>
    <n v="2"/>
    <x v="0"/>
    <x v="0"/>
    <x v="1"/>
    <x v="1"/>
    <n v="3"/>
    <n v="7945.8061909999997"/>
  </r>
  <r>
    <n v="45153"/>
    <n v="14"/>
    <x v="1"/>
    <n v="2"/>
    <x v="0"/>
    <x v="0"/>
    <x v="1"/>
    <x v="2"/>
    <n v="3"/>
    <n v="4313.0703409999996"/>
  </r>
  <r>
    <n v="45154"/>
    <n v="14"/>
    <x v="1"/>
    <n v="2"/>
    <x v="0"/>
    <x v="0"/>
    <x v="1"/>
    <x v="3"/>
    <n v="3"/>
    <n v="149.20134200000001"/>
  </r>
  <r>
    <n v="45155"/>
    <n v="14"/>
    <x v="1"/>
    <n v="3"/>
    <x v="1"/>
    <x v="1"/>
    <x v="0"/>
    <x v="0"/>
    <n v="3"/>
    <n v="39.619326000000001"/>
  </r>
  <r>
    <n v="45156"/>
    <n v="14"/>
    <x v="1"/>
    <n v="3"/>
    <x v="1"/>
    <x v="1"/>
    <x v="0"/>
    <x v="1"/>
    <n v="3"/>
    <n v="163.51871399999999"/>
  </r>
  <r>
    <n v="45157"/>
    <n v="14"/>
    <x v="1"/>
    <n v="3"/>
    <x v="1"/>
    <x v="1"/>
    <x v="0"/>
    <x v="2"/>
    <n v="2"/>
    <n v="0.160414"/>
  </r>
  <r>
    <n v="45158"/>
    <n v="14"/>
    <x v="1"/>
    <n v="3"/>
    <x v="1"/>
    <x v="1"/>
    <x v="0"/>
    <x v="2"/>
    <n v="3"/>
    <n v="318.77757600000001"/>
  </r>
  <r>
    <n v="45159"/>
    <n v="14"/>
    <x v="1"/>
    <n v="3"/>
    <x v="1"/>
    <x v="1"/>
    <x v="0"/>
    <x v="3"/>
    <n v="3"/>
    <n v="62.064532999999997"/>
  </r>
  <r>
    <n v="45160"/>
    <n v="14"/>
    <x v="1"/>
    <n v="4"/>
    <x v="1"/>
    <x v="1"/>
    <x v="1"/>
    <x v="0"/>
    <n v="3"/>
    <n v="239.817061"/>
  </r>
  <r>
    <n v="45161"/>
    <n v="14"/>
    <x v="1"/>
    <n v="4"/>
    <x v="1"/>
    <x v="1"/>
    <x v="1"/>
    <x v="1"/>
    <n v="3"/>
    <n v="984.59151799999995"/>
  </r>
  <r>
    <n v="45162"/>
    <n v="14"/>
    <x v="1"/>
    <n v="4"/>
    <x v="1"/>
    <x v="1"/>
    <x v="1"/>
    <x v="2"/>
    <n v="2"/>
    <n v="0.62697000000000003"/>
  </r>
  <r>
    <n v="45163"/>
    <n v="14"/>
    <x v="1"/>
    <n v="4"/>
    <x v="1"/>
    <x v="1"/>
    <x v="1"/>
    <x v="2"/>
    <n v="3"/>
    <n v="1245.8199669999999"/>
  </r>
  <r>
    <n v="45164"/>
    <n v="14"/>
    <x v="1"/>
    <n v="4"/>
    <x v="1"/>
    <x v="1"/>
    <x v="1"/>
    <x v="3"/>
    <n v="3"/>
    <n v="61.544927999999999"/>
  </r>
  <r>
    <n v="45165"/>
    <n v="14"/>
    <x v="1"/>
    <n v="5"/>
    <x v="2"/>
    <x v="2"/>
    <x v="0"/>
    <x v="0"/>
    <n v="3"/>
    <n v="78.511765999999994"/>
  </r>
  <r>
    <n v="45166"/>
    <n v="14"/>
    <x v="1"/>
    <n v="5"/>
    <x v="2"/>
    <x v="2"/>
    <x v="0"/>
    <x v="1"/>
    <n v="3"/>
    <n v="324.02855899999997"/>
  </r>
  <r>
    <n v="45167"/>
    <n v="14"/>
    <x v="1"/>
    <n v="5"/>
    <x v="2"/>
    <x v="2"/>
    <x v="0"/>
    <x v="2"/>
    <n v="2"/>
    <n v="0.13161200000000001"/>
  </r>
  <r>
    <n v="45168"/>
    <n v="14"/>
    <x v="1"/>
    <n v="5"/>
    <x v="2"/>
    <x v="2"/>
    <x v="0"/>
    <x v="2"/>
    <n v="3"/>
    <n v="261.541493"/>
  </r>
  <r>
    <n v="45169"/>
    <n v="14"/>
    <x v="1"/>
    <n v="5"/>
    <x v="2"/>
    <x v="2"/>
    <x v="0"/>
    <x v="3"/>
    <n v="3"/>
    <n v="32.033458000000003"/>
  </r>
  <r>
    <n v="45170"/>
    <n v="14"/>
    <x v="1"/>
    <n v="7"/>
    <x v="3"/>
    <x v="3"/>
    <x v="0"/>
    <x v="0"/>
    <n v="3"/>
    <n v="272.62647800000002"/>
  </r>
  <r>
    <n v="45171"/>
    <n v="14"/>
    <x v="1"/>
    <n v="7"/>
    <x v="3"/>
    <x v="3"/>
    <x v="0"/>
    <x v="1"/>
    <n v="2"/>
    <n v="1.208572"/>
  </r>
  <r>
    <n v="45172"/>
    <n v="14"/>
    <x v="1"/>
    <n v="7"/>
    <x v="3"/>
    <x v="3"/>
    <x v="0"/>
    <x v="1"/>
    <n v="3"/>
    <n v="3675.4768309999999"/>
  </r>
  <r>
    <n v="45173"/>
    <n v="14"/>
    <x v="1"/>
    <n v="7"/>
    <x v="3"/>
    <x v="3"/>
    <x v="0"/>
    <x v="2"/>
    <n v="2"/>
    <n v="1.7713680000000001"/>
  </r>
  <r>
    <n v="45174"/>
    <n v="14"/>
    <x v="1"/>
    <n v="7"/>
    <x v="3"/>
    <x v="3"/>
    <x v="0"/>
    <x v="2"/>
    <n v="3"/>
    <n v="7783.1219440000004"/>
  </r>
  <r>
    <n v="45175"/>
    <n v="14"/>
    <x v="1"/>
    <n v="7"/>
    <x v="3"/>
    <x v="3"/>
    <x v="0"/>
    <x v="3"/>
    <n v="3"/>
    <n v="3012.7572740000001"/>
  </r>
  <r>
    <n v="45176"/>
    <n v="14"/>
    <x v="1"/>
    <n v="8"/>
    <x v="3"/>
    <x v="3"/>
    <x v="1"/>
    <x v="0"/>
    <n v="3"/>
    <n v="25.128774"/>
  </r>
  <r>
    <n v="45177"/>
    <n v="14"/>
    <x v="1"/>
    <n v="8"/>
    <x v="3"/>
    <x v="3"/>
    <x v="1"/>
    <x v="1"/>
    <n v="2"/>
    <n v="3.2717999999999997E-2"/>
  </r>
  <r>
    <n v="45178"/>
    <n v="14"/>
    <x v="1"/>
    <n v="8"/>
    <x v="3"/>
    <x v="3"/>
    <x v="1"/>
    <x v="1"/>
    <n v="3"/>
    <n v="98.806693999999993"/>
  </r>
  <r>
    <n v="45179"/>
    <n v="14"/>
    <x v="1"/>
    <n v="8"/>
    <x v="3"/>
    <x v="3"/>
    <x v="1"/>
    <x v="2"/>
    <n v="2"/>
    <n v="5.5848000000000002E-2"/>
  </r>
  <r>
    <n v="45180"/>
    <n v="14"/>
    <x v="1"/>
    <n v="8"/>
    <x v="3"/>
    <x v="3"/>
    <x v="1"/>
    <x v="2"/>
    <n v="3"/>
    <n v="243.41552899999999"/>
  </r>
  <r>
    <n v="45181"/>
    <n v="14"/>
    <x v="1"/>
    <n v="8"/>
    <x v="3"/>
    <x v="3"/>
    <x v="1"/>
    <x v="3"/>
    <n v="3"/>
    <n v="116.84002"/>
  </r>
  <r>
    <n v="45182"/>
    <n v="14"/>
    <x v="1"/>
    <n v="9"/>
    <x v="4"/>
    <x v="4"/>
    <x v="0"/>
    <x v="0"/>
    <n v="3"/>
    <n v="17.846874"/>
  </r>
  <r>
    <n v="45183"/>
    <n v="14"/>
    <x v="1"/>
    <n v="9"/>
    <x v="4"/>
    <x v="4"/>
    <x v="0"/>
    <x v="1"/>
    <n v="3"/>
    <n v="247.04235"/>
  </r>
  <r>
    <n v="45184"/>
    <n v="14"/>
    <x v="1"/>
    <n v="9"/>
    <x v="4"/>
    <x v="4"/>
    <x v="0"/>
    <x v="2"/>
    <n v="2"/>
    <n v="2.4513579999999999"/>
  </r>
  <r>
    <n v="45185"/>
    <n v="14"/>
    <x v="1"/>
    <n v="9"/>
    <x v="4"/>
    <x v="4"/>
    <x v="0"/>
    <x v="2"/>
    <n v="3"/>
    <n v="520.88851099999999"/>
  </r>
  <r>
    <n v="45186"/>
    <n v="14"/>
    <x v="1"/>
    <n v="9"/>
    <x v="4"/>
    <x v="4"/>
    <x v="0"/>
    <x v="3"/>
    <n v="3"/>
    <n v="159.31312600000001"/>
  </r>
  <r>
    <n v="45187"/>
    <n v="14"/>
    <x v="1"/>
    <n v="11"/>
    <x v="5"/>
    <x v="5"/>
    <x v="0"/>
    <x v="0"/>
    <n v="3"/>
    <n v="16.381070000000001"/>
  </r>
  <r>
    <n v="45188"/>
    <n v="14"/>
    <x v="1"/>
    <n v="11"/>
    <x v="5"/>
    <x v="5"/>
    <x v="0"/>
    <x v="1"/>
    <n v="3"/>
    <n v="387.01362499999999"/>
  </r>
  <r>
    <n v="45189"/>
    <n v="14"/>
    <x v="1"/>
    <n v="11"/>
    <x v="5"/>
    <x v="5"/>
    <x v="0"/>
    <x v="2"/>
    <n v="2"/>
    <n v="213.72423900000001"/>
  </r>
  <r>
    <n v="45190"/>
    <n v="14"/>
    <x v="1"/>
    <n v="11"/>
    <x v="5"/>
    <x v="5"/>
    <x v="0"/>
    <x v="2"/>
    <n v="3"/>
    <n v="1789.816634"/>
  </r>
  <r>
    <n v="45191"/>
    <n v="14"/>
    <x v="1"/>
    <n v="11"/>
    <x v="5"/>
    <x v="5"/>
    <x v="0"/>
    <x v="3"/>
    <n v="2"/>
    <n v="13.546797"/>
  </r>
  <r>
    <n v="45192"/>
    <n v="14"/>
    <x v="1"/>
    <n v="11"/>
    <x v="5"/>
    <x v="5"/>
    <x v="0"/>
    <x v="3"/>
    <n v="3"/>
    <n v="490.84217599999999"/>
  </r>
  <r>
    <n v="45193"/>
    <n v="14"/>
    <x v="1"/>
    <n v="12"/>
    <x v="5"/>
    <x v="5"/>
    <x v="1"/>
    <x v="0"/>
    <n v="3"/>
    <n v="13.842171"/>
  </r>
  <r>
    <n v="45194"/>
    <n v="14"/>
    <x v="1"/>
    <n v="12"/>
    <x v="5"/>
    <x v="5"/>
    <x v="1"/>
    <x v="1"/>
    <n v="3"/>
    <n v="320.362166"/>
  </r>
  <r>
    <n v="45195"/>
    <n v="14"/>
    <x v="1"/>
    <n v="12"/>
    <x v="5"/>
    <x v="5"/>
    <x v="1"/>
    <x v="2"/>
    <n v="2"/>
    <n v="126.89087000000001"/>
  </r>
  <r>
    <n v="45196"/>
    <n v="14"/>
    <x v="1"/>
    <n v="12"/>
    <x v="5"/>
    <x v="5"/>
    <x v="1"/>
    <x v="2"/>
    <n v="3"/>
    <n v="1053.1169769999999"/>
  </r>
  <r>
    <n v="45197"/>
    <n v="14"/>
    <x v="1"/>
    <n v="12"/>
    <x v="5"/>
    <x v="5"/>
    <x v="1"/>
    <x v="3"/>
    <n v="2"/>
    <n v="2.8513000000000002"/>
  </r>
  <r>
    <n v="45198"/>
    <n v="14"/>
    <x v="1"/>
    <n v="12"/>
    <x v="5"/>
    <x v="5"/>
    <x v="1"/>
    <x v="3"/>
    <n v="3"/>
    <n v="103.311393"/>
  </r>
  <r>
    <n v="45199"/>
    <n v="14"/>
    <x v="1"/>
    <n v="13"/>
    <x v="6"/>
    <x v="6"/>
    <x v="0"/>
    <x v="0"/>
    <n v="3"/>
    <n v="311.63658099999998"/>
  </r>
  <r>
    <n v="45200"/>
    <n v="14"/>
    <x v="1"/>
    <n v="13"/>
    <x v="6"/>
    <x v="6"/>
    <x v="0"/>
    <x v="1"/>
    <n v="3"/>
    <n v="489.40950500000002"/>
  </r>
  <r>
    <n v="45201"/>
    <n v="14"/>
    <x v="1"/>
    <n v="13"/>
    <x v="6"/>
    <x v="6"/>
    <x v="0"/>
    <x v="2"/>
    <n v="3"/>
    <n v="2110.8934330000002"/>
  </r>
  <r>
    <n v="45202"/>
    <n v="14"/>
    <x v="1"/>
    <n v="13"/>
    <x v="6"/>
    <x v="6"/>
    <x v="0"/>
    <x v="3"/>
    <n v="3"/>
    <n v="151.89517499999999"/>
  </r>
  <r>
    <n v="45203"/>
    <n v="14"/>
    <x v="1"/>
    <n v="14"/>
    <x v="6"/>
    <x v="6"/>
    <x v="1"/>
    <x v="0"/>
    <n v="3"/>
    <n v="33.866370000000003"/>
  </r>
  <r>
    <n v="45204"/>
    <n v="14"/>
    <x v="1"/>
    <n v="14"/>
    <x v="6"/>
    <x v="6"/>
    <x v="1"/>
    <x v="1"/>
    <n v="3"/>
    <n v="629.04301799999996"/>
  </r>
  <r>
    <n v="45205"/>
    <n v="14"/>
    <x v="1"/>
    <n v="14"/>
    <x v="6"/>
    <x v="6"/>
    <x v="1"/>
    <x v="2"/>
    <n v="3"/>
    <n v="585.25219800000002"/>
  </r>
  <r>
    <n v="45206"/>
    <n v="14"/>
    <x v="1"/>
    <n v="14"/>
    <x v="6"/>
    <x v="6"/>
    <x v="1"/>
    <x v="3"/>
    <n v="3"/>
    <n v="639.49499000000003"/>
  </r>
  <r>
    <n v="45207"/>
    <n v="14"/>
    <x v="1"/>
    <n v="15"/>
    <x v="7"/>
    <x v="7"/>
    <x v="0"/>
    <x v="1"/>
    <n v="3"/>
    <n v="22.5853"/>
  </r>
  <r>
    <n v="45208"/>
    <n v="14"/>
    <x v="1"/>
    <n v="15"/>
    <x v="7"/>
    <x v="7"/>
    <x v="0"/>
    <x v="2"/>
    <n v="3"/>
    <n v="589.86837300000002"/>
  </r>
  <r>
    <n v="45209"/>
    <n v="14"/>
    <x v="1"/>
    <n v="15"/>
    <x v="7"/>
    <x v="7"/>
    <x v="0"/>
    <x v="3"/>
    <n v="3"/>
    <n v="143.39656400000001"/>
  </r>
  <r>
    <n v="45210"/>
    <n v="14"/>
    <x v="1"/>
    <n v="16"/>
    <x v="7"/>
    <x v="7"/>
    <x v="1"/>
    <x v="1"/>
    <n v="3"/>
    <n v="886.779178"/>
  </r>
  <r>
    <n v="45211"/>
    <n v="14"/>
    <x v="1"/>
    <n v="16"/>
    <x v="7"/>
    <x v="7"/>
    <x v="1"/>
    <x v="2"/>
    <n v="3"/>
    <n v="1527.6528350000001"/>
  </r>
  <r>
    <n v="45212"/>
    <n v="14"/>
    <x v="1"/>
    <n v="16"/>
    <x v="7"/>
    <x v="7"/>
    <x v="1"/>
    <x v="3"/>
    <n v="3"/>
    <n v="88.660396000000006"/>
  </r>
  <r>
    <n v="45213"/>
    <n v="14"/>
    <x v="1"/>
    <n v="17"/>
    <x v="8"/>
    <x v="8"/>
    <x v="0"/>
    <x v="0"/>
    <n v="3"/>
    <n v="3.868913"/>
  </r>
  <r>
    <n v="45214"/>
    <n v="14"/>
    <x v="1"/>
    <n v="17"/>
    <x v="8"/>
    <x v="8"/>
    <x v="0"/>
    <x v="1"/>
    <n v="3"/>
    <n v="87.848785000000007"/>
  </r>
  <r>
    <n v="45215"/>
    <n v="14"/>
    <x v="1"/>
    <n v="17"/>
    <x v="8"/>
    <x v="8"/>
    <x v="0"/>
    <x v="2"/>
    <n v="3"/>
    <n v="141.95689999999999"/>
  </r>
  <r>
    <n v="45216"/>
    <n v="14"/>
    <x v="1"/>
    <n v="17"/>
    <x v="8"/>
    <x v="8"/>
    <x v="0"/>
    <x v="3"/>
    <n v="3"/>
    <n v="41.614896000000002"/>
  </r>
  <r>
    <n v="45217"/>
    <n v="14"/>
    <x v="1"/>
    <n v="18"/>
    <x v="8"/>
    <x v="8"/>
    <x v="1"/>
    <x v="0"/>
    <n v="3"/>
    <n v="14.200298"/>
  </r>
  <r>
    <n v="45218"/>
    <n v="14"/>
    <x v="1"/>
    <n v="18"/>
    <x v="8"/>
    <x v="8"/>
    <x v="1"/>
    <x v="1"/>
    <n v="3"/>
    <n v="99.058301"/>
  </r>
  <r>
    <n v="45219"/>
    <n v="14"/>
    <x v="1"/>
    <n v="18"/>
    <x v="8"/>
    <x v="8"/>
    <x v="1"/>
    <x v="2"/>
    <n v="3"/>
    <n v="91.273582000000005"/>
  </r>
  <r>
    <n v="45220"/>
    <n v="14"/>
    <x v="1"/>
    <n v="18"/>
    <x v="8"/>
    <x v="8"/>
    <x v="1"/>
    <x v="3"/>
    <n v="3"/>
    <n v="9.9025149999999993"/>
  </r>
  <r>
    <n v="45221"/>
    <n v="14"/>
    <x v="1"/>
    <n v="19"/>
    <x v="9"/>
    <x v="9"/>
    <x v="0"/>
    <x v="0"/>
    <n v="3"/>
    <n v="0.56202099999999999"/>
  </r>
  <r>
    <n v="45222"/>
    <n v="14"/>
    <x v="1"/>
    <n v="19"/>
    <x v="9"/>
    <x v="9"/>
    <x v="0"/>
    <x v="1"/>
    <n v="3"/>
    <n v="11.893108"/>
  </r>
  <r>
    <n v="45223"/>
    <n v="14"/>
    <x v="1"/>
    <n v="19"/>
    <x v="9"/>
    <x v="9"/>
    <x v="0"/>
    <x v="2"/>
    <n v="3"/>
    <n v="10.801970000000001"/>
  </r>
  <r>
    <n v="45224"/>
    <n v="14"/>
    <x v="1"/>
    <n v="19"/>
    <x v="9"/>
    <x v="9"/>
    <x v="0"/>
    <x v="3"/>
    <n v="3"/>
    <n v="1.2259530000000001"/>
  </r>
  <r>
    <n v="45225"/>
    <n v="14"/>
    <x v="1"/>
    <n v="20"/>
    <x v="9"/>
    <x v="9"/>
    <x v="1"/>
    <x v="0"/>
    <n v="3"/>
    <n v="8.2588030000000003"/>
  </r>
  <r>
    <n v="45226"/>
    <n v="14"/>
    <x v="1"/>
    <n v="20"/>
    <x v="9"/>
    <x v="9"/>
    <x v="1"/>
    <x v="1"/>
    <n v="3"/>
    <n v="131.80859599999999"/>
  </r>
  <r>
    <n v="45227"/>
    <n v="14"/>
    <x v="1"/>
    <n v="20"/>
    <x v="9"/>
    <x v="9"/>
    <x v="1"/>
    <x v="2"/>
    <n v="3"/>
    <n v="101.00866000000001"/>
  </r>
  <r>
    <n v="45228"/>
    <n v="14"/>
    <x v="1"/>
    <n v="20"/>
    <x v="9"/>
    <x v="9"/>
    <x v="1"/>
    <x v="3"/>
    <n v="3"/>
    <n v="-10.212052999999999"/>
  </r>
  <r>
    <n v="45229"/>
    <n v="14"/>
    <x v="1"/>
    <n v="21"/>
    <x v="10"/>
    <x v="10"/>
    <x v="0"/>
    <x v="0"/>
    <n v="3"/>
    <n v="319.54880000000003"/>
  </r>
  <r>
    <n v="45230"/>
    <n v="14"/>
    <x v="1"/>
    <n v="21"/>
    <x v="10"/>
    <x v="10"/>
    <x v="0"/>
    <x v="1"/>
    <n v="3"/>
    <n v="1909.4353639999999"/>
  </r>
  <r>
    <n v="45231"/>
    <n v="14"/>
    <x v="1"/>
    <n v="21"/>
    <x v="10"/>
    <x v="10"/>
    <x v="0"/>
    <x v="2"/>
    <n v="3"/>
    <n v="3439.4750260000001"/>
  </r>
  <r>
    <n v="45232"/>
    <n v="14"/>
    <x v="1"/>
    <n v="21"/>
    <x v="10"/>
    <x v="10"/>
    <x v="0"/>
    <x v="3"/>
    <n v="3"/>
    <n v="122.56748399999999"/>
  </r>
  <r>
    <n v="45233"/>
    <n v="14"/>
    <x v="1"/>
    <n v="22"/>
    <x v="10"/>
    <x v="10"/>
    <x v="1"/>
    <x v="0"/>
    <n v="3"/>
    <n v="884.55691100000001"/>
  </r>
  <r>
    <n v="45234"/>
    <n v="14"/>
    <x v="1"/>
    <n v="22"/>
    <x v="10"/>
    <x v="10"/>
    <x v="1"/>
    <x v="1"/>
    <n v="3"/>
    <n v="5195.5175879999997"/>
  </r>
  <r>
    <n v="45235"/>
    <n v="14"/>
    <x v="1"/>
    <n v="22"/>
    <x v="10"/>
    <x v="10"/>
    <x v="1"/>
    <x v="2"/>
    <n v="3"/>
    <n v="12219.933908000001"/>
  </r>
  <r>
    <n v="45236"/>
    <n v="14"/>
    <x v="1"/>
    <n v="22"/>
    <x v="10"/>
    <x v="10"/>
    <x v="1"/>
    <x v="3"/>
    <n v="3"/>
    <n v="536.21525399999996"/>
  </r>
  <r>
    <n v="45237"/>
    <n v="14"/>
    <x v="1"/>
    <n v="25"/>
    <x v="11"/>
    <x v="11"/>
    <x v="0"/>
    <x v="0"/>
    <n v="3"/>
    <n v="23.491053999999998"/>
  </r>
  <r>
    <n v="45238"/>
    <n v="14"/>
    <x v="1"/>
    <n v="25"/>
    <x v="11"/>
    <x v="11"/>
    <x v="0"/>
    <x v="1"/>
    <n v="3"/>
    <n v="533.31052399999999"/>
  </r>
  <r>
    <n v="45239"/>
    <n v="14"/>
    <x v="1"/>
    <n v="25"/>
    <x v="11"/>
    <x v="11"/>
    <x v="0"/>
    <x v="2"/>
    <n v="3"/>
    <n v="983.72195499999998"/>
  </r>
  <r>
    <n v="45240"/>
    <n v="14"/>
    <x v="1"/>
    <n v="25"/>
    <x v="11"/>
    <x v="11"/>
    <x v="0"/>
    <x v="3"/>
    <n v="3"/>
    <n v="40.127389999999998"/>
  </r>
  <r>
    <n v="45241"/>
    <n v="14"/>
    <x v="1"/>
    <n v="26"/>
    <x v="11"/>
    <x v="11"/>
    <x v="1"/>
    <x v="0"/>
    <n v="3"/>
    <n v="307.49782299999998"/>
  </r>
  <r>
    <n v="45242"/>
    <n v="14"/>
    <x v="1"/>
    <n v="26"/>
    <x v="11"/>
    <x v="11"/>
    <x v="1"/>
    <x v="1"/>
    <n v="3"/>
    <n v="6879.5191139999997"/>
  </r>
  <r>
    <n v="45243"/>
    <n v="14"/>
    <x v="1"/>
    <n v="26"/>
    <x v="11"/>
    <x v="11"/>
    <x v="1"/>
    <x v="2"/>
    <n v="3"/>
    <n v="12799.395171"/>
  </r>
  <r>
    <n v="45244"/>
    <n v="14"/>
    <x v="1"/>
    <n v="26"/>
    <x v="11"/>
    <x v="11"/>
    <x v="1"/>
    <x v="3"/>
    <n v="3"/>
    <n v="338.67321800000002"/>
  </r>
  <r>
    <n v="45245"/>
    <n v="14"/>
    <x v="1"/>
    <n v="28"/>
    <x v="12"/>
    <x v="12"/>
    <x v="1"/>
    <x v="0"/>
    <n v="3"/>
    <n v="8.4197889999999997"/>
  </r>
  <r>
    <n v="45246"/>
    <n v="14"/>
    <x v="1"/>
    <n v="28"/>
    <x v="12"/>
    <x v="12"/>
    <x v="1"/>
    <x v="1"/>
    <n v="3"/>
    <n v="74.485118"/>
  </r>
  <r>
    <n v="45247"/>
    <n v="14"/>
    <x v="1"/>
    <n v="28"/>
    <x v="12"/>
    <x v="12"/>
    <x v="1"/>
    <x v="2"/>
    <n v="3"/>
    <n v="365.47817099999997"/>
  </r>
  <r>
    <n v="45248"/>
    <n v="14"/>
    <x v="1"/>
    <n v="28"/>
    <x v="12"/>
    <x v="12"/>
    <x v="1"/>
    <x v="3"/>
    <n v="3"/>
    <n v="20.710946"/>
  </r>
  <r>
    <n v="45249"/>
    <n v="14"/>
    <x v="1"/>
    <n v="29"/>
    <x v="13"/>
    <x v="13"/>
    <x v="0"/>
    <x v="0"/>
    <n v="3"/>
    <n v="420.56026400000002"/>
  </r>
  <r>
    <n v="45250"/>
    <n v="14"/>
    <x v="1"/>
    <n v="29"/>
    <x v="13"/>
    <x v="13"/>
    <x v="0"/>
    <x v="1"/>
    <n v="3"/>
    <n v="1414.0563560000001"/>
  </r>
  <r>
    <n v="45251"/>
    <n v="14"/>
    <x v="1"/>
    <n v="29"/>
    <x v="13"/>
    <x v="13"/>
    <x v="0"/>
    <x v="2"/>
    <n v="3"/>
    <n v="1696.5276349999999"/>
  </r>
  <r>
    <n v="45252"/>
    <n v="14"/>
    <x v="1"/>
    <n v="29"/>
    <x v="13"/>
    <x v="13"/>
    <x v="0"/>
    <x v="3"/>
    <n v="3"/>
    <n v="51.039737000000002"/>
  </r>
  <r>
    <n v="45253"/>
    <n v="14"/>
    <x v="1"/>
    <n v="31"/>
    <x v="14"/>
    <x v="14"/>
    <x v="0"/>
    <x v="0"/>
    <n v="3"/>
    <n v="219.43428"/>
  </r>
  <r>
    <n v="45254"/>
    <n v="14"/>
    <x v="1"/>
    <n v="31"/>
    <x v="14"/>
    <x v="14"/>
    <x v="0"/>
    <x v="1"/>
    <n v="3"/>
    <n v="983.33871299999998"/>
  </r>
  <r>
    <n v="45255"/>
    <n v="14"/>
    <x v="1"/>
    <n v="31"/>
    <x v="14"/>
    <x v="14"/>
    <x v="0"/>
    <x v="2"/>
    <n v="3"/>
    <n v="875.55277699999999"/>
  </r>
  <r>
    <n v="45256"/>
    <n v="14"/>
    <x v="1"/>
    <n v="31"/>
    <x v="14"/>
    <x v="14"/>
    <x v="0"/>
    <x v="3"/>
    <n v="3"/>
    <n v="54.231388000000003"/>
  </r>
  <r>
    <n v="45257"/>
    <n v="14"/>
    <x v="1"/>
    <n v="32"/>
    <x v="14"/>
    <x v="14"/>
    <x v="1"/>
    <x v="0"/>
    <n v="3"/>
    <n v="3947.0379010000001"/>
  </r>
  <r>
    <n v="45258"/>
    <n v="14"/>
    <x v="1"/>
    <n v="32"/>
    <x v="14"/>
    <x v="14"/>
    <x v="1"/>
    <x v="1"/>
    <n v="3"/>
    <n v="17067.104329000002"/>
  </r>
  <r>
    <n v="45259"/>
    <n v="14"/>
    <x v="1"/>
    <n v="32"/>
    <x v="14"/>
    <x v="14"/>
    <x v="1"/>
    <x v="2"/>
    <n v="3"/>
    <n v="21147.914546"/>
  </r>
  <r>
    <n v="45260"/>
    <n v="14"/>
    <x v="1"/>
    <n v="32"/>
    <x v="14"/>
    <x v="14"/>
    <x v="1"/>
    <x v="3"/>
    <n v="3"/>
    <n v="777.96485199999995"/>
  </r>
  <r>
    <n v="45261"/>
    <n v="14"/>
    <x v="1"/>
    <n v="33"/>
    <x v="15"/>
    <x v="15"/>
    <x v="0"/>
    <x v="2"/>
    <n v="3"/>
    <n v="0.92591199999999996"/>
  </r>
  <r>
    <n v="45262"/>
    <n v="14"/>
    <x v="1"/>
    <n v="34"/>
    <x v="15"/>
    <x v="15"/>
    <x v="1"/>
    <x v="0"/>
    <n v="3"/>
    <n v="172.851178"/>
  </r>
  <r>
    <n v="45263"/>
    <n v="14"/>
    <x v="1"/>
    <n v="34"/>
    <x v="15"/>
    <x v="15"/>
    <x v="1"/>
    <x v="1"/>
    <n v="3"/>
    <n v="284.89275600000002"/>
  </r>
  <r>
    <n v="45264"/>
    <n v="14"/>
    <x v="1"/>
    <n v="34"/>
    <x v="15"/>
    <x v="15"/>
    <x v="1"/>
    <x v="2"/>
    <n v="3"/>
    <n v="448.48586599999999"/>
  </r>
  <r>
    <n v="45265"/>
    <n v="14"/>
    <x v="1"/>
    <n v="34"/>
    <x v="15"/>
    <x v="15"/>
    <x v="1"/>
    <x v="3"/>
    <n v="3"/>
    <n v="58.918368000000001"/>
  </r>
  <r>
    <n v="45266"/>
    <n v="14"/>
    <x v="1"/>
    <n v="35"/>
    <x v="16"/>
    <x v="16"/>
    <x v="0"/>
    <x v="0"/>
    <n v="3"/>
    <n v="198.460543"/>
  </r>
  <r>
    <n v="45267"/>
    <n v="14"/>
    <x v="1"/>
    <n v="35"/>
    <x v="16"/>
    <x v="16"/>
    <x v="0"/>
    <x v="1"/>
    <n v="3"/>
    <n v="1807.2732940000001"/>
  </r>
  <r>
    <n v="45268"/>
    <n v="14"/>
    <x v="1"/>
    <n v="35"/>
    <x v="16"/>
    <x v="16"/>
    <x v="0"/>
    <x v="2"/>
    <n v="3"/>
    <n v="957.85024599999997"/>
  </r>
  <r>
    <n v="45269"/>
    <n v="14"/>
    <x v="1"/>
    <n v="35"/>
    <x v="16"/>
    <x v="16"/>
    <x v="0"/>
    <x v="3"/>
    <n v="3"/>
    <n v="531.50043400000004"/>
  </r>
  <r>
    <n v="45270"/>
    <n v="14"/>
    <x v="1"/>
    <n v="36"/>
    <x v="16"/>
    <x v="16"/>
    <x v="1"/>
    <x v="0"/>
    <n v="3"/>
    <n v="15.263361"/>
  </r>
  <r>
    <n v="45271"/>
    <n v="14"/>
    <x v="1"/>
    <n v="36"/>
    <x v="16"/>
    <x v="16"/>
    <x v="1"/>
    <x v="1"/>
    <n v="3"/>
    <n v="137.25981200000001"/>
  </r>
  <r>
    <n v="45272"/>
    <n v="14"/>
    <x v="1"/>
    <n v="36"/>
    <x v="16"/>
    <x v="16"/>
    <x v="1"/>
    <x v="2"/>
    <n v="3"/>
    <n v="205.76743999999999"/>
  </r>
  <r>
    <n v="45273"/>
    <n v="14"/>
    <x v="1"/>
    <n v="37"/>
    <x v="17"/>
    <x v="17"/>
    <x v="0"/>
    <x v="0"/>
    <n v="3"/>
    <n v="451.737258"/>
  </r>
  <r>
    <n v="45274"/>
    <n v="14"/>
    <x v="1"/>
    <n v="37"/>
    <x v="17"/>
    <x v="17"/>
    <x v="0"/>
    <x v="1"/>
    <n v="3"/>
    <n v="8320.1941979999992"/>
  </r>
  <r>
    <n v="45275"/>
    <n v="14"/>
    <x v="1"/>
    <n v="37"/>
    <x v="17"/>
    <x v="17"/>
    <x v="0"/>
    <x v="2"/>
    <n v="3"/>
    <n v="819.92908599999998"/>
  </r>
  <r>
    <n v="45276"/>
    <n v="14"/>
    <x v="1"/>
    <n v="37"/>
    <x v="17"/>
    <x v="17"/>
    <x v="0"/>
    <x v="3"/>
    <n v="3"/>
    <n v="17.004448"/>
  </r>
  <r>
    <n v="45277"/>
    <n v="14"/>
    <x v="1"/>
    <n v="38"/>
    <x v="17"/>
    <x v="17"/>
    <x v="1"/>
    <x v="0"/>
    <n v="3"/>
    <n v="1303.900785"/>
  </r>
  <r>
    <n v="45278"/>
    <n v="14"/>
    <x v="1"/>
    <n v="38"/>
    <x v="17"/>
    <x v="17"/>
    <x v="1"/>
    <x v="1"/>
    <n v="3"/>
    <n v="23729.405235999999"/>
  </r>
  <r>
    <n v="45279"/>
    <n v="14"/>
    <x v="1"/>
    <n v="38"/>
    <x v="17"/>
    <x v="17"/>
    <x v="1"/>
    <x v="2"/>
    <n v="3"/>
    <n v="3171.514244"/>
  </r>
  <r>
    <n v="45280"/>
    <n v="14"/>
    <x v="1"/>
    <n v="38"/>
    <x v="17"/>
    <x v="17"/>
    <x v="1"/>
    <x v="3"/>
    <n v="3"/>
    <n v="56.009568999999999"/>
  </r>
  <r>
    <n v="45281"/>
    <n v="14"/>
    <x v="1"/>
    <n v="39"/>
    <x v="18"/>
    <x v="18"/>
    <x v="0"/>
    <x v="0"/>
    <n v="3"/>
    <n v="50.491852000000002"/>
  </r>
  <r>
    <n v="45282"/>
    <n v="14"/>
    <x v="1"/>
    <n v="39"/>
    <x v="18"/>
    <x v="18"/>
    <x v="0"/>
    <x v="1"/>
    <n v="3"/>
    <n v="217.22542100000001"/>
  </r>
  <r>
    <n v="45283"/>
    <n v="14"/>
    <x v="1"/>
    <n v="39"/>
    <x v="18"/>
    <x v="18"/>
    <x v="0"/>
    <x v="2"/>
    <n v="3"/>
    <n v="258.27596999999997"/>
  </r>
  <r>
    <n v="45284"/>
    <n v="14"/>
    <x v="1"/>
    <n v="39"/>
    <x v="18"/>
    <x v="18"/>
    <x v="0"/>
    <x v="3"/>
    <n v="3"/>
    <n v="47.231161999999998"/>
  </r>
  <r>
    <n v="45285"/>
    <n v="14"/>
    <x v="1"/>
    <n v="40"/>
    <x v="18"/>
    <x v="18"/>
    <x v="1"/>
    <x v="0"/>
    <n v="3"/>
    <n v="8751.6108349999995"/>
  </r>
  <r>
    <n v="45286"/>
    <n v="14"/>
    <x v="1"/>
    <n v="40"/>
    <x v="18"/>
    <x v="18"/>
    <x v="1"/>
    <x v="1"/>
    <n v="3"/>
    <n v="37652.504180000004"/>
  </r>
  <r>
    <n v="45287"/>
    <n v="14"/>
    <x v="1"/>
    <n v="40"/>
    <x v="18"/>
    <x v="18"/>
    <x v="1"/>
    <x v="2"/>
    <n v="3"/>
    <n v="51362.094284999999"/>
  </r>
  <r>
    <n v="45288"/>
    <n v="14"/>
    <x v="1"/>
    <n v="40"/>
    <x v="18"/>
    <x v="18"/>
    <x v="1"/>
    <x v="3"/>
    <n v="3"/>
    <n v="6423.1353060000001"/>
  </r>
  <r>
    <n v="45289"/>
    <n v="14"/>
    <x v="1"/>
    <n v="41"/>
    <x v="19"/>
    <x v="19"/>
    <x v="0"/>
    <x v="0"/>
    <n v="3"/>
    <n v="2743.638657"/>
  </r>
  <r>
    <n v="45290"/>
    <n v="14"/>
    <x v="1"/>
    <n v="41"/>
    <x v="19"/>
    <x v="19"/>
    <x v="0"/>
    <x v="1"/>
    <n v="3"/>
    <n v="4297.5428190000002"/>
  </r>
  <r>
    <n v="45291"/>
    <n v="14"/>
    <x v="1"/>
    <n v="41"/>
    <x v="19"/>
    <x v="19"/>
    <x v="0"/>
    <x v="2"/>
    <n v="3"/>
    <n v="12571.670201999999"/>
  </r>
  <r>
    <n v="45292"/>
    <n v="14"/>
    <x v="1"/>
    <n v="41"/>
    <x v="19"/>
    <x v="19"/>
    <x v="0"/>
    <x v="3"/>
    <n v="3"/>
    <n v="5435.9623449999999"/>
  </r>
  <r>
    <n v="45293"/>
    <n v="14"/>
    <x v="1"/>
    <n v="42"/>
    <x v="19"/>
    <x v="19"/>
    <x v="1"/>
    <x v="0"/>
    <n v="3"/>
    <n v="14.046398999999999"/>
  </r>
  <r>
    <n v="45294"/>
    <n v="14"/>
    <x v="1"/>
    <n v="42"/>
    <x v="19"/>
    <x v="19"/>
    <x v="1"/>
    <x v="1"/>
    <n v="3"/>
    <n v="22.011839999999999"/>
  </r>
  <r>
    <n v="45295"/>
    <n v="14"/>
    <x v="1"/>
    <n v="42"/>
    <x v="19"/>
    <x v="19"/>
    <x v="1"/>
    <x v="2"/>
    <n v="3"/>
    <n v="62.990774999999999"/>
  </r>
  <r>
    <n v="45296"/>
    <n v="14"/>
    <x v="1"/>
    <n v="42"/>
    <x v="19"/>
    <x v="19"/>
    <x v="1"/>
    <x v="3"/>
    <n v="3"/>
    <n v="27.879401999999999"/>
  </r>
  <r>
    <n v="45297"/>
    <n v="14"/>
    <x v="1"/>
    <n v="43"/>
    <x v="20"/>
    <x v="20"/>
    <x v="0"/>
    <x v="0"/>
    <n v="3"/>
    <n v="1446.8310449999999"/>
  </r>
  <r>
    <n v="45298"/>
    <n v="14"/>
    <x v="1"/>
    <n v="43"/>
    <x v="20"/>
    <x v="20"/>
    <x v="0"/>
    <x v="1"/>
    <n v="3"/>
    <n v="13934.591909999999"/>
  </r>
  <r>
    <n v="45299"/>
    <n v="14"/>
    <x v="1"/>
    <n v="43"/>
    <x v="20"/>
    <x v="20"/>
    <x v="0"/>
    <x v="2"/>
    <n v="3"/>
    <n v="7481.487795"/>
  </r>
  <r>
    <n v="45300"/>
    <n v="14"/>
    <x v="1"/>
    <n v="43"/>
    <x v="20"/>
    <x v="20"/>
    <x v="0"/>
    <x v="3"/>
    <n v="3"/>
    <n v="21.222276000000001"/>
  </r>
  <r>
    <n v="45301"/>
    <n v="14"/>
    <x v="1"/>
    <n v="44"/>
    <x v="20"/>
    <x v="20"/>
    <x v="1"/>
    <x v="0"/>
    <n v="3"/>
    <n v="5344.4072550000001"/>
  </r>
  <r>
    <n v="45302"/>
    <n v="14"/>
    <x v="1"/>
    <n v="44"/>
    <x v="20"/>
    <x v="20"/>
    <x v="1"/>
    <x v="1"/>
    <n v="3"/>
    <n v="50943.531607999998"/>
  </r>
  <r>
    <n v="45303"/>
    <n v="14"/>
    <x v="1"/>
    <n v="44"/>
    <x v="20"/>
    <x v="20"/>
    <x v="1"/>
    <x v="2"/>
    <n v="3"/>
    <n v="28205.302089000001"/>
  </r>
  <r>
    <n v="45304"/>
    <n v="14"/>
    <x v="1"/>
    <n v="44"/>
    <x v="20"/>
    <x v="20"/>
    <x v="1"/>
    <x v="3"/>
    <n v="3"/>
    <n v="79.777501000000001"/>
  </r>
  <r>
    <n v="45305"/>
    <n v="14"/>
    <x v="1"/>
    <n v="45"/>
    <x v="21"/>
    <x v="21"/>
    <x v="0"/>
    <x v="0"/>
    <n v="2"/>
    <n v="37.261550999999997"/>
  </r>
  <r>
    <n v="45306"/>
    <n v="14"/>
    <x v="1"/>
    <n v="45"/>
    <x v="21"/>
    <x v="21"/>
    <x v="0"/>
    <x v="0"/>
    <n v="3"/>
    <n v="1717.5366160000001"/>
  </r>
  <r>
    <n v="45307"/>
    <n v="14"/>
    <x v="1"/>
    <n v="45"/>
    <x v="21"/>
    <x v="21"/>
    <x v="0"/>
    <x v="1"/>
    <n v="2"/>
    <n v="3782.627058"/>
  </r>
  <r>
    <n v="45308"/>
    <n v="14"/>
    <x v="1"/>
    <n v="45"/>
    <x v="21"/>
    <x v="21"/>
    <x v="0"/>
    <x v="1"/>
    <n v="3"/>
    <n v="3792.0936750000001"/>
  </r>
  <r>
    <n v="45309"/>
    <n v="14"/>
    <x v="1"/>
    <n v="45"/>
    <x v="21"/>
    <x v="21"/>
    <x v="0"/>
    <x v="2"/>
    <n v="2"/>
    <n v="9201.8806330000007"/>
  </r>
  <r>
    <n v="45310"/>
    <n v="14"/>
    <x v="1"/>
    <n v="45"/>
    <x v="21"/>
    <x v="21"/>
    <x v="0"/>
    <x v="2"/>
    <n v="3"/>
    <n v="8977.6387529999993"/>
  </r>
  <r>
    <n v="45311"/>
    <n v="14"/>
    <x v="1"/>
    <n v="45"/>
    <x v="21"/>
    <x v="21"/>
    <x v="0"/>
    <x v="3"/>
    <n v="2"/>
    <n v="5925.826223"/>
  </r>
  <r>
    <n v="45312"/>
    <n v="14"/>
    <x v="1"/>
    <n v="45"/>
    <x v="21"/>
    <x v="21"/>
    <x v="0"/>
    <x v="3"/>
    <n v="3"/>
    <n v="6243.4756649999999"/>
  </r>
  <r>
    <n v="45313"/>
    <n v="14"/>
    <x v="1"/>
    <n v="46"/>
    <x v="21"/>
    <x v="21"/>
    <x v="1"/>
    <x v="0"/>
    <n v="2"/>
    <n v="54.924715999999997"/>
  </r>
  <r>
    <n v="45314"/>
    <n v="14"/>
    <x v="1"/>
    <n v="46"/>
    <x v="21"/>
    <x v="21"/>
    <x v="1"/>
    <x v="0"/>
    <n v="3"/>
    <n v="2531.7038050000001"/>
  </r>
  <r>
    <n v="45315"/>
    <n v="14"/>
    <x v="1"/>
    <n v="46"/>
    <x v="21"/>
    <x v="21"/>
    <x v="1"/>
    <x v="1"/>
    <n v="2"/>
    <n v="5575.8157579999997"/>
  </r>
  <r>
    <n v="45316"/>
    <n v="14"/>
    <x v="1"/>
    <n v="46"/>
    <x v="21"/>
    <x v="21"/>
    <x v="1"/>
    <x v="1"/>
    <n v="3"/>
    <n v="5581.8979570000001"/>
  </r>
  <r>
    <n v="45317"/>
    <n v="14"/>
    <x v="1"/>
    <n v="46"/>
    <x v="21"/>
    <x v="21"/>
    <x v="1"/>
    <x v="2"/>
    <n v="2"/>
    <n v="14667.980962"/>
  </r>
  <r>
    <n v="45318"/>
    <n v="14"/>
    <x v="1"/>
    <n v="46"/>
    <x v="21"/>
    <x v="21"/>
    <x v="1"/>
    <x v="2"/>
    <n v="3"/>
    <n v="14310.53494"/>
  </r>
  <r>
    <n v="45319"/>
    <n v="14"/>
    <x v="1"/>
    <n v="46"/>
    <x v="21"/>
    <x v="21"/>
    <x v="1"/>
    <x v="3"/>
    <n v="2"/>
    <n v="8525.7298620000001"/>
  </r>
  <r>
    <n v="45320"/>
    <n v="14"/>
    <x v="1"/>
    <n v="46"/>
    <x v="21"/>
    <x v="21"/>
    <x v="1"/>
    <x v="3"/>
    <n v="3"/>
    <n v="8982.7451779999992"/>
  </r>
  <r>
    <n v="45321"/>
    <n v="14"/>
    <x v="1"/>
    <n v="47"/>
    <x v="22"/>
    <x v="22"/>
    <x v="0"/>
    <x v="0"/>
    <n v="3"/>
    <n v="49200.723989999999"/>
  </r>
  <r>
    <n v="45322"/>
    <n v="14"/>
    <x v="1"/>
    <n v="47"/>
    <x v="22"/>
    <x v="22"/>
    <x v="0"/>
    <x v="1"/>
    <n v="3"/>
    <n v="120439.89880900001"/>
  </r>
  <r>
    <n v="45323"/>
    <n v="14"/>
    <x v="1"/>
    <n v="47"/>
    <x v="22"/>
    <x v="22"/>
    <x v="0"/>
    <x v="2"/>
    <n v="3"/>
    <n v="286691.98829100002"/>
  </r>
  <r>
    <n v="45324"/>
    <n v="14"/>
    <x v="1"/>
    <n v="47"/>
    <x v="22"/>
    <x v="22"/>
    <x v="0"/>
    <x v="3"/>
    <n v="3"/>
    <n v="76074.937692000007"/>
  </r>
  <r>
    <n v="45325"/>
    <n v="14"/>
    <x v="1"/>
    <n v="48"/>
    <x v="22"/>
    <x v="22"/>
    <x v="1"/>
    <x v="0"/>
    <n v="3"/>
    <n v="16506.108187999998"/>
  </r>
  <r>
    <n v="45326"/>
    <n v="14"/>
    <x v="1"/>
    <n v="48"/>
    <x v="22"/>
    <x v="22"/>
    <x v="1"/>
    <x v="1"/>
    <n v="3"/>
    <n v="40303.105602000003"/>
  </r>
  <r>
    <n v="45327"/>
    <n v="14"/>
    <x v="1"/>
    <n v="48"/>
    <x v="22"/>
    <x v="22"/>
    <x v="1"/>
    <x v="2"/>
    <n v="3"/>
    <n v="124962.22394700001"/>
  </r>
  <r>
    <n v="45328"/>
    <n v="14"/>
    <x v="1"/>
    <n v="48"/>
    <x v="22"/>
    <x v="22"/>
    <x v="1"/>
    <x v="3"/>
    <n v="3"/>
    <n v="30432.018693999999"/>
  </r>
  <r>
    <n v="45329"/>
    <n v="14"/>
    <x v="1"/>
    <n v="49"/>
    <x v="23"/>
    <x v="23"/>
    <x v="0"/>
    <x v="1"/>
    <n v="1"/>
    <n v="358.295524"/>
  </r>
  <r>
    <n v="45330"/>
    <n v="14"/>
    <x v="1"/>
    <n v="49"/>
    <x v="23"/>
    <x v="23"/>
    <x v="0"/>
    <x v="1"/>
    <n v="4"/>
    <n v="317.93109299999998"/>
  </r>
  <r>
    <n v="45331"/>
    <n v="14"/>
    <x v="1"/>
    <n v="49"/>
    <x v="23"/>
    <x v="23"/>
    <x v="0"/>
    <x v="2"/>
    <n v="1"/>
    <n v="2672.350672"/>
  </r>
  <r>
    <n v="45332"/>
    <n v="14"/>
    <x v="1"/>
    <n v="49"/>
    <x v="23"/>
    <x v="23"/>
    <x v="0"/>
    <x v="2"/>
    <n v="4"/>
    <n v="1471.070428"/>
  </r>
  <r>
    <n v="45333"/>
    <n v="14"/>
    <x v="1"/>
    <n v="49"/>
    <x v="23"/>
    <x v="23"/>
    <x v="0"/>
    <x v="3"/>
    <n v="1"/>
    <n v="600.62842000000001"/>
  </r>
  <r>
    <n v="45334"/>
    <n v="14"/>
    <x v="1"/>
    <n v="49"/>
    <x v="23"/>
    <x v="23"/>
    <x v="0"/>
    <x v="3"/>
    <n v="3"/>
    <n v="17.469805000000001"/>
  </r>
  <r>
    <n v="45335"/>
    <n v="14"/>
    <x v="1"/>
    <n v="49"/>
    <x v="23"/>
    <x v="23"/>
    <x v="0"/>
    <x v="3"/>
    <n v="4"/>
    <n v="1628.378373"/>
  </r>
  <r>
    <n v="45336"/>
    <n v="14"/>
    <x v="1"/>
    <n v="50"/>
    <x v="23"/>
    <x v="23"/>
    <x v="1"/>
    <x v="1"/>
    <n v="1"/>
    <n v="2328.1269160000002"/>
  </r>
  <r>
    <n v="45337"/>
    <n v="14"/>
    <x v="1"/>
    <n v="50"/>
    <x v="23"/>
    <x v="23"/>
    <x v="1"/>
    <x v="1"/>
    <n v="4"/>
    <n v="2317.1000760000002"/>
  </r>
  <r>
    <n v="45338"/>
    <n v="14"/>
    <x v="1"/>
    <n v="50"/>
    <x v="23"/>
    <x v="23"/>
    <x v="1"/>
    <x v="2"/>
    <n v="1"/>
    <n v="23390.452074000001"/>
  </r>
  <r>
    <n v="45339"/>
    <n v="14"/>
    <x v="1"/>
    <n v="50"/>
    <x v="23"/>
    <x v="23"/>
    <x v="1"/>
    <x v="2"/>
    <n v="4"/>
    <n v="9541.6849270000002"/>
  </r>
  <r>
    <n v="45340"/>
    <n v="14"/>
    <x v="1"/>
    <n v="50"/>
    <x v="23"/>
    <x v="23"/>
    <x v="1"/>
    <x v="3"/>
    <n v="1"/>
    <n v="4247.2358709999999"/>
  </r>
  <r>
    <n v="45341"/>
    <n v="14"/>
    <x v="1"/>
    <n v="50"/>
    <x v="23"/>
    <x v="23"/>
    <x v="1"/>
    <x v="3"/>
    <n v="3"/>
    <n v="123.534588"/>
  </r>
  <r>
    <n v="45342"/>
    <n v="14"/>
    <x v="1"/>
    <n v="50"/>
    <x v="23"/>
    <x v="23"/>
    <x v="1"/>
    <x v="3"/>
    <n v="4"/>
    <n v="14252.809971000001"/>
  </r>
  <r>
    <n v="45343"/>
    <n v="14"/>
    <x v="1"/>
    <n v="51"/>
    <x v="24"/>
    <x v="24"/>
    <x v="0"/>
    <x v="1"/>
    <n v="1"/>
    <n v="266.03004399999998"/>
  </r>
  <r>
    <n v="45344"/>
    <n v="14"/>
    <x v="1"/>
    <n v="51"/>
    <x v="24"/>
    <x v="24"/>
    <x v="0"/>
    <x v="1"/>
    <n v="4"/>
    <n v="266.00013899999999"/>
  </r>
  <r>
    <n v="45345"/>
    <n v="14"/>
    <x v="1"/>
    <n v="51"/>
    <x v="24"/>
    <x v="24"/>
    <x v="0"/>
    <x v="2"/>
    <n v="1"/>
    <n v="8275.7048520000008"/>
  </r>
  <r>
    <n v="45346"/>
    <n v="14"/>
    <x v="1"/>
    <n v="51"/>
    <x v="24"/>
    <x v="24"/>
    <x v="0"/>
    <x v="2"/>
    <n v="4"/>
    <n v="20196.755447"/>
  </r>
  <r>
    <n v="45347"/>
    <n v="14"/>
    <x v="1"/>
    <n v="51"/>
    <x v="24"/>
    <x v="24"/>
    <x v="0"/>
    <x v="3"/>
    <n v="1"/>
    <n v="5705.9119140000003"/>
  </r>
  <r>
    <n v="45348"/>
    <n v="14"/>
    <x v="1"/>
    <n v="51"/>
    <x v="24"/>
    <x v="24"/>
    <x v="0"/>
    <x v="3"/>
    <n v="3"/>
    <n v="120.798766"/>
  </r>
  <r>
    <n v="45349"/>
    <n v="14"/>
    <x v="1"/>
    <n v="51"/>
    <x v="24"/>
    <x v="24"/>
    <x v="0"/>
    <x v="3"/>
    <n v="4"/>
    <n v="7410.1857110000001"/>
  </r>
  <r>
    <n v="45350"/>
    <n v="14"/>
    <x v="1"/>
    <n v="52"/>
    <x v="24"/>
    <x v="24"/>
    <x v="1"/>
    <x v="1"/>
    <n v="1"/>
    <n v="1134.1143939999999"/>
  </r>
  <r>
    <n v="45351"/>
    <n v="14"/>
    <x v="1"/>
    <n v="52"/>
    <x v="24"/>
    <x v="24"/>
    <x v="1"/>
    <x v="1"/>
    <n v="4"/>
    <n v="1133.986105"/>
  </r>
  <r>
    <n v="45352"/>
    <n v="14"/>
    <x v="1"/>
    <n v="52"/>
    <x v="24"/>
    <x v="24"/>
    <x v="1"/>
    <x v="2"/>
    <n v="1"/>
    <n v="32943.315003000003"/>
  </r>
  <r>
    <n v="45353"/>
    <n v="14"/>
    <x v="1"/>
    <n v="52"/>
    <x v="24"/>
    <x v="24"/>
    <x v="1"/>
    <x v="2"/>
    <n v="4"/>
    <n v="86026.726922999995"/>
  </r>
  <r>
    <n v="45354"/>
    <n v="14"/>
    <x v="1"/>
    <n v="52"/>
    <x v="24"/>
    <x v="24"/>
    <x v="1"/>
    <x v="3"/>
    <n v="1"/>
    <n v="22270.250713000001"/>
  </r>
  <r>
    <n v="45355"/>
    <n v="14"/>
    <x v="1"/>
    <n v="52"/>
    <x v="24"/>
    <x v="24"/>
    <x v="1"/>
    <x v="3"/>
    <n v="3"/>
    <n v="471.47920499999998"/>
  </r>
  <r>
    <n v="45356"/>
    <n v="14"/>
    <x v="1"/>
    <n v="52"/>
    <x v="24"/>
    <x v="24"/>
    <x v="1"/>
    <x v="3"/>
    <n v="4"/>
    <n v="29485.927551000001"/>
  </r>
  <r>
    <n v="45357"/>
    <n v="14"/>
    <x v="1"/>
    <n v="53"/>
    <x v="25"/>
    <x v="25"/>
    <x v="0"/>
    <x v="0"/>
    <n v="3"/>
    <n v="151.25357600000001"/>
  </r>
  <r>
    <n v="45358"/>
    <n v="14"/>
    <x v="1"/>
    <n v="53"/>
    <x v="25"/>
    <x v="25"/>
    <x v="0"/>
    <x v="1"/>
    <n v="3"/>
    <n v="305.60420399999998"/>
  </r>
  <r>
    <n v="45359"/>
    <n v="14"/>
    <x v="1"/>
    <n v="53"/>
    <x v="25"/>
    <x v="25"/>
    <x v="0"/>
    <x v="2"/>
    <n v="3"/>
    <n v="487.36780499999998"/>
  </r>
  <r>
    <n v="45360"/>
    <n v="14"/>
    <x v="1"/>
    <n v="53"/>
    <x v="25"/>
    <x v="25"/>
    <x v="0"/>
    <x v="3"/>
    <n v="3"/>
    <n v="133.28346300000001"/>
  </r>
  <r>
    <n v="45361"/>
    <n v="14"/>
    <x v="1"/>
    <n v="54"/>
    <x v="25"/>
    <x v="25"/>
    <x v="1"/>
    <x v="0"/>
    <n v="3"/>
    <n v="196.46075099999999"/>
  </r>
  <r>
    <n v="45362"/>
    <n v="14"/>
    <x v="1"/>
    <n v="54"/>
    <x v="25"/>
    <x v="25"/>
    <x v="1"/>
    <x v="1"/>
    <n v="3"/>
    <n v="396.93419599999999"/>
  </r>
  <r>
    <n v="45363"/>
    <n v="14"/>
    <x v="1"/>
    <n v="54"/>
    <x v="25"/>
    <x v="25"/>
    <x v="1"/>
    <x v="2"/>
    <n v="3"/>
    <n v="620.28629799999999"/>
  </r>
  <r>
    <n v="45364"/>
    <n v="14"/>
    <x v="1"/>
    <n v="54"/>
    <x v="25"/>
    <x v="25"/>
    <x v="1"/>
    <x v="3"/>
    <n v="3"/>
    <n v="180.61622"/>
  </r>
  <r>
    <n v="45365"/>
    <n v="14"/>
    <x v="1"/>
    <n v="55"/>
    <x v="26"/>
    <x v="26"/>
    <x v="0"/>
    <x v="0"/>
    <n v="3"/>
    <n v="51928.032506000003"/>
  </r>
  <r>
    <n v="45366"/>
    <n v="14"/>
    <x v="1"/>
    <n v="55"/>
    <x v="26"/>
    <x v="26"/>
    <x v="0"/>
    <x v="1"/>
    <n v="3"/>
    <n v="23205.333026"/>
  </r>
  <r>
    <n v="45367"/>
    <n v="14"/>
    <x v="1"/>
    <n v="55"/>
    <x v="26"/>
    <x v="26"/>
    <x v="0"/>
    <x v="2"/>
    <n v="3"/>
    <n v="77781.258610000004"/>
  </r>
  <r>
    <n v="45368"/>
    <n v="14"/>
    <x v="1"/>
    <n v="55"/>
    <x v="26"/>
    <x v="26"/>
    <x v="0"/>
    <x v="3"/>
    <n v="3"/>
    <n v="30560.519909999999"/>
  </r>
  <r>
    <n v="45369"/>
    <n v="14"/>
    <x v="1"/>
    <n v="57"/>
    <x v="27"/>
    <x v="27"/>
    <x v="0"/>
    <x v="0"/>
    <n v="3"/>
    <n v="13598.676686999999"/>
  </r>
  <r>
    <n v="45370"/>
    <n v="14"/>
    <x v="1"/>
    <n v="57"/>
    <x v="27"/>
    <x v="27"/>
    <x v="0"/>
    <x v="1"/>
    <n v="3"/>
    <n v="25423.892055"/>
  </r>
  <r>
    <n v="45371"/>
    <n v="14"/>
    <x v="1"/>
    <n v="57"/>
    <x v="27"/>
    <x v="27"/>
    <x v="0"/>
    <x v="2"/>
    <n v="3"/>
    <n v="175775.55888999999"/>
  </r>
  <r>
    <n v="45372"/>
    <n v="14"/>
    <x v="1"/>
    <n v="57"/>
    <x v="27"/>
    <x v="27"/>
    <x v="0"/>
    <x v="3"/>
    <n v="3"/>
    <n v="11755.267202999999"/>
  </r>
  <r>
    <n v="45373"/>
    <n v="14"/>
    <x v="1"/>
    <n v="58"/>
    <x v="27"/>
    <x v="27"/>
    <x v="1"/>
    <x v="0"/>
    <n v="3"/>
    <n v="257.689729"/>
  </r>
  <r>
    <n v="45374"/>
    <n v="14"/>
    <x v="1"/>
    <n v="58"/>
    <x v="27"/>
    <x v="27"/>
    <x v="1"/>
    <x v="1"/>
    <n v="3"/>
    <n v="479.60236200000003"/>
  </r>
  <r>
    <n v="45375"/>
    <n v="14"/>
    <x v="1"/>
    <n v="58"/>
    <x v="27"/>
    <x v="27"/>
    <x v="1"/>
    <x v="2"/>
    <n v="3"/>
    <n v="3313.2800400000001"/>
  </r>
  <r>
    <n v="45376"/>
    <n v="14"/>
    <x v="1"/>
    <n v="58"/>
    <x v="27"/>
    <x v="27"/>
    <x v="1"/>
    <x v="3"/>
    <n v="3"/>
    <n v="221.42475200000001"/>
  </r>
  <r>
    <n v="45377"/>
    <n v="14"/>
    <x v="1"/>
    <n v="59"/>
    <x v="28"/>
    <x v="28"/>
    <x v="0"/>
    <x v="0"/>
    <n v="3"/>
    <n v="2617.5815010000001"/>
  </r>
  <r>
    <n v="45378"/>
    <n v="14"/>
    <x v="1"/>
    <n v="59"/>
    <x v="28"/>
    <x v="28"/>
    <x v="0"/>
    <x v="1"/>
    <n v="3"/>
    <n v="14834.439501000001"/>
  </r>
  <r>
    <n v="45379"/>
    <n v="14"/>
    <x v="1"/>
    <n v="59"/>
    <x v="28"/>
    <x v="28"/>
    <x v="0"/>
    <x v="2"/>
    <n v="3"/>
    <n v="26681.246446000001"/>
  </r>
  <r>
    <n v="45380"/>
    <n v="14"/>
    <x v="1"/>
    <n v="59"/>
    <x v="28"/>
    <x v="28"/>
    <x v="0"/>
    <x v="3"/>
    <n v="3"/>
    <n v="7801.828955"/>
  </r>
  <r>
    <n v="45381"/>
    <n v="14"/>
    <x v="1"/>
    <n v="60"/>
    <x v="28"/>
    <x v="28"/>
    <x v="1"/>
    <x v="0"/>
    <n v="3"/>
    <n v="112.430272"/>
  </r>
  <r>
    <n v="45382"/>
    <n v="14"/>
    <x v="1"/>
    <n v="60"/>
    <x v="28"/>
    <x v="28"/>
    <x v="1"/>
    <x v="1"/>
    <n v="3"/>
    <n v="634.88672199999996"/>
  </r>
  <r>
    <n v="45383"/>
    <n v="14"/>
    <x v="1"/>
    <n v="60"/>
    <x v="28"/>
    <x v="28"/>
    <x v="1"/>
    <x v="2"/>
    <n v="3"/>
    <n v="1143.3057659999999"/>
  </r>
  <r>
    <n v="45384"/>
    <n v="14"/>
    <x v="1"/>
    <n v="60"/>
    <x v="28"/>
    <x v="28"/>
    <x v="1"/>
    <x v="3"/>
    <n v="3"/>
    <n v="332.14414099999999"/>
  </r>
  <r>
    <n v="45385"/>
    <n v="14"/>
    <x v="1"/>
    <n v="61"/>
    <x v="29"/>
    <x v="29"/>
    <x v="0"/>
    <x v="0"/>
    <n v="3"/>
    <n v="8073.4124190000002"/>
  </r>
  <r>
    <n v="45386"/>
    <n v="14"/>
    <x v="1"/>
    <n v="61"/>
    <x v="29"/>
    <x v="29"/>
    <x v="0"/>
    <x v="1"/>
    <n v="3"/>
    <n v="31599.782148999999"/>
  </r>
  <r>
    <n v="45387"/>
    <n v="14"/>
    <x v="1"/>
    <n v="61"/>
    <x v="29"/>
    <x v="29"/>
    <x v="0"/>
    <x v="2"/>
    <n v="3"/>
    <n v="127670.91589800001"/>
  </r>
  <r>
    <n v="45388"/>
    <n v="14"/>
    <x v="1"/>
    <n v="61"/>
    <x v="29"/>
    <x v="29"/>
    <x v="0"/>
    <x v="3"/>
    <n v="3"/>
    <n v="39785.303465999998"/>
  </r>
  <r>
    <n v="45389"/>
    <n v="14"/>
    <x v="1"/>
    <n v="62"/>
    <x v="29"/>
    <x v="29"/>
    <x v="1"/>
    <x v="0"/>
    <n v="3"/>
    <n v="165.273033"/>
  </r>
  <r>
    <n v="45390"/>
    <n v="14"/>
    <x v="1"/>
    <n v="62"/>
    <x v="29"/>
    <x v="29"/>
    <x v="1"/>
    <x v="1"/>
    <n v="3"/>
    <n v="646.63523599999996"/>
  </r>
  <r>
    <n v="45391"/>
    <n v="14"/>
    <x v="1"/>
    <n v="62"/>
    <x v="29"/>
    <x v="29"/>
    <x v="1"/>
    <x v="2"/>
    <n v="3"/>
    <n v="2608.6820250000001"/>
  </r>
  <r>
    <n v="45392"/>
    <n v="14"/>
    <x v="1"/>
    <n v="62"/>
    <x v="29"/>
    <x v="29"/>
    <x v="1"/>
    <x v="3"/>
    <n v="3"/>
    <n v="813.80185400000005"/>
  </r>
  <r>
    <n v="45393"/>
    <n v="14"/>
    <x v="1"/>
    <n v="63"/>
    <x v="30"/>
    <x v="30"/>
    <x v="0"/>
    <x v="0"/>
    <n v="3"/>
    <n v="2584.8020059999999"/>
  </r>
  <r>
    <n v="45394"/>
    <n v="14"/>
    <x v="1"/>
    <n v="63"/>
    <x v="30"/>
    <x v="30"/>
    <x v="0"/>
    <x v="1"/>
    <n v="3"/>
    <n v="6669.2399759999998"/>
  </r>
  <r>
    <n v="45395"/>
    <n v="14"/>
    <x v="1"/>
    <n v="63"/>
    <x v="30"/>
    <x v="30"/>
    <x v="0"/>
    <x v="2"/>
    <n v="3"/>
    <n v="5923.5374350000002"/>
  </r>
  <r>
    <n v="45396"/>
    <n v="14"/>
    <x v="1"/>
    <n v="63"/>
    <x v="30"/>
    <x v="30"/>
    <x v="0"/>
    <x v="3"/>
    <n v="3"/>
    <n v="280.24081799999999"/>
  </r>
  <r>
    <n v="45397"/>
    <n v="14"/>
    <x v="1"/>
    <n v="65"/>
    <x v="31"/>
    <x v="31"/>
    <x v="0"/>
    <x v="0"/>
    <n v="3"/>
    <n v="22.140889000000001"/>
  </r>
  <r>
    <n v="45398"/>
    <n v="14"/>
    <x v="1"/>
    <n v="65"/>
    <x v="31"/>
    <x v="31"/>
    <x v="0"/>
    <x v="1"/>
    <n v="3"/>
    <n v="42.209958999999998"/>
  </r>
  <r>
    <n v="45399"/>
    <n v="14"/>
    <x v="1"/>
    <n v="65"/>
    <x v="31"/>
    <x v="31"/>
    <x v="0"/>
    <x v="2"/>
    <n v="3"/>
    <n v="68.706327999999999"/>
  </r>
  <r>
    <n v="45400"/>
    <n v="14"/>
    <x v="1"/>
    <n v="65"/>
    <x v="31"/>
    <x v="31"/>
    <x v="0"/>
    <x v="3"/>
    <n v="3"/>
    <n v="8.0663789999999995"/>
  </r>
  <r>
    <n v="45401"/>
    <n v="14"/>
    <x v="1"/>
    <n v="67"/>
    <x v="32"/>
    <x v="32"/>
    <x v="0"/>
    <x v="0"/>
    <n v="3"/>
    <n v="655.66151000000002"/>
  </r>
  <r>
    <n v="45402"/>
    <n v="14"/>
    <x v="1"/>
    <n v="67"/>
    <x v="32"/>
    <x v="32"/>
    <x v="0"/>
    <x v="1"/>
    <n v="3"/>
    <n v="5560.1794049999999"/>
  </r>
  <r>
    <n v="45403"/>
    <n v="14"/>
    <x v="1"/>
    <n v="67"/>
    <x v="32"/>
    <x v="32"/>
    <x v="0"/>
    <x v="2"/>
    <n v="3"/>
    <n v="4382.959374"/>
  </r>
  <r>
    <n v="45404"/>
    <n v="14"/>
    <x v="1"/>
    <n v="67"/>
    <x v="32"/>
    <x v="32"/>
    <x v="0"/>
    <x v="3"/>
    <n v="3"/>
    <n v="512.562547"/>
  </r>
  <r>
    <n v="45405"/>
    <n v="14"/>
    <x v="1"/>
    <n v="69"/>
    <x v="33"/>
    <x v="33"/>
    <x v="0"/>
    <x v="0"/>
    <n v="3"/>
    <n v="5989.8842370000002"/>
  </r>
  <r>
    <n v="45406"/>
    <n v="14"/>
    <x v="1"/>
    <n v="69"/>
    <x v="33"/>
    <x v="33"/>
    <x v="0"/>
    <x v="1"/>
    <n v="3"/>
    <n v="82503.464728999999"/>
  </r>
  <r>
    <n v="45407"/>
    <n v="14"/>
    <x v="1"/>
    <n v="69"/>
    <x v="33"/>
    <x v="33"/>
    <x v="0"/>
    <x v="2"/>
    <n v="3"/>
    <n v="16829.179285999999"/>
  </r>
  <r>
    <n v="45408"/>
    <n v="14"/>
    <x v="1"/>
    <n v="69"/>
    <x v="33"/>
    <x v="33"/>
    <x v="0"/>
    <x v="3"/>
    <n v="3"/>
    <n v="163.44859500000001"/>
  </r>
  <r>
    <n v="45409"/>
    <n v="14"/>
    <x v="1"/>
    <n v="70"/>
    <x v="33"/>
    <x v="33"/>
    <x v="1"/>
    <x v="0"/>
    <n v="3"/>
    <n v="2914.616008"/>
  </r>
  <r>
    <n v="45410"/>
    <n v="14"/>
    <x v="1"/>
    <n v="70"/>
    <x v="33"/>
    <x v="33"/>
    <x v="1"/>
    <x v="1"/>
    <n v="3"/>
    <n v="40150.670513999998"/>
  </r>
  <r>
    <n v="45411"/>
    <n v="14"/>
    <x v="1"/>
    <n v="70"/>
    <x v="33"/>
    <x v="33"/>
    <x v="1"/>
    <x v="2"/>
    <n v="3"/>
    <n v="8037.7580790000002"/>
  </r>
  <r>
    <n v="45412"/>
    <n v="14"/>
    <x v="1"/>
    <n v="70"/>
    <x v="33"/>
    <x v="33"/>
    <x v="1"/>
    <x v="3"/>
    <n v="3"/>
    <n v="33.133173999999997"/>
  </r>
  <r>
    <n v="45413"/>
    <n v="14"/>
    <x v="1"/>
    <n v="71"/>
    <x v="34"/>
    <x v="34"/>
    <x v="0"/>
    <x v="0"/>
    <n v="3"/>
    <n v="296.91331600000001"/>
  </r>
  <r>
    <n v="45414"/>
    <n v="14"/>
    <x v="1"/>
    <n v="71"/>
    <x v="34"/>
    <x v="34"/>
    <x v="0"/>
    <x v="1"/>
    <n v="3"/>
    <n v="3302.737513"/>
  </r>
  <r>
    <n v="45415"/>
    <n v="14"/>
    <x v="1"/>
    <n v="71"/>
    <x v="34"/>
    <x v="34"/>
    <x v="0"/>
    <x v="2"/>
    <n v="3"/>
    <n v="10315.438682"/>
  </r>
  <r>
    <n v="45416"/>
    <n v="14"/>
    <x v="1"/>
    <n v="71"/>
    <x v="34"/>
    <x v="34"/>
    <x v="0"/>
    <x v="3"/>
    <n v="3"/>
    <n v="10068.198598000001"/>
  </r>
  <r>
    <n v="45417"/>
    <n v="14"/>
    <x v="1"/>
    <n v="72"/>
    <x v="34"/>
    <x v="34"/>
    <x v="1"/>
    <x v="0"/>
    <n v="3"/>
    <n v="32.149850000000001"/>
  </r>
  <r>
    <n v="45418"/>
    <n v="14"/>
    <x v="1"/>
    <n v="72"/>
    <x v="34"/>
    <x v="34"/>
    <x v="1"/>
    <x v="1"/>
    <n v="3"/>
    <n v="356.79850499999998"/>
  </r>
  <r>
    <n v="45419"/>
    <n v="14"/>
    <x v="1"/>
    <n v="72"/>
    <x v="34"/>
    <x v="34"/>
    <x v="1"/>
    <x v="2"/>
    <n v="3"/>
    <n v="2036.0603860000001"/>
  </r>
  <r>
    <n v="45420"/>
    <n v="14"/>
    <x v="1"/>
    <n v="72"/>
    <x v="34"/>
    <x v="34"/>
    <x v="1"/>
    <x v="3"/>
    <n v="3"/>
    <n v="2198.637941"/>
  </r>
  <r>
    <n v="45421"/>
    <n v="14"/>
    <x v="1"/>
    <n v="73"/>
    <x v="35"/>
    <x v="35"/>
    <x v="0"/>
    <x v="0"/>
    <n v="3"/>
    <n v="478.35182600000002"/>
  </r>
  <r>
    <n v="45422"/>
    <n v="14"/>
    <x v="1"/>
    <n v="73"/>
    <x v="35"/>
    <x v="35"/>
    <x v="0"/>
    <x v="1"/>
    <n v="3"/>
    <n v="2058.663266"/>
  </r>
  <r>
    <n v="45423"/>
    <n v="14"/>
    <x v="1"/>
    <n v="73"/>
    <x v="35"/>
    <x v="35"/>
    <x v="0"/>
    <x v="2"/>
    <n v="3"/>
    <n v="1245.6116469999999"/>
  </r>
  <r>
    <n v="45424"/>
    <n v="14"/>
    <x v="1"/>
    <n v="73"/>
    <x v="35"/>
    <x v="35"/>
    <x v="0"/>
    <x v="3"/>
    <n v="3"/>
    <n v="97.537439000000006"/>
  </r>
  <r>
    <n v="45425"/>
    <n v="14"/>
    <x v="1"/>
    <n v="74"/>
    <x v="35"/>
    <x v="35"/>
    <x v="1"/>
    <x v="0"/>
    <n v="3"/>
    <n v="4002.9970050000002"/>
  </r>
  <r>
    <n v="45426"/>
    <n v="14"/>
    <x v="1"/>
    <n v="74"/>
    <x v="35"/>
    <x v="35"/>
    <x v="1"/>
    <x v="1"/>
    <n v="3"/>
    <n v="17202.558517000001"/>
  </r>
  <r>
    <n v="45427"/>
    <n v="14"/>
    <x v="1"/>
    <n v="74"/>
    <x v="35"/>
    <x v="35"/>
    <x v="1"/>
    <x v="2"/>
    <n v="3"/>
    <n v="9879.1821099999997"/>
  </r>
  <r>
    <n v="45428"/>
    <n v="14"/>
    <x v="1"/>
    <n v="74"/>
    <x v="35"/>
    <x v="35"/>
    <x v="1"/>
    <x v="3"/>
    <n v="3"/>
    <n v="409.03662000000003"/>
  </r>
  <r>
    <n v="45429"/>
    <n v="14"/>
    <x v="1"/>
    <n v="75"/>
    <x v="36"/>
    <x v="36"/>
    <x v="0"/>
    <x v="0"/>
    <n v="3"/>
    <n v="4.1851799999999999"/>
  </r>
  <r>
    <n v="45430"/>
    <n v="14"/>
    <x v="1"/>
    <n v="75"/>
    <x v="36"/>
    <x v="36"/>
    <x v="0"/>
    <x v="1"/>
    <n v="3"/>
    <n v="82.435878000000002"/>
  </r>
  <r>
    <n v="45431"/>
    <n v="14"/>
    <x v="1"/>
    <n v="75"/>
    <x v="36"/>
    <x v="36"/>
    <x v="0"/>
    <x v="2"/>
    <n v="3"/>
    <n v="480.523867"/>
  </r>
  <r>
    <n v="45432"/>
    <n v="14"/>
    <x v="1"/>
    <n v="75"/>
    <x v="36"/>
    <x v="36"/>
    <x v="0"/>
    <x v="3"/>
    <n v="3"/>
    <n v="1120.341361"/>
  </r>
  <r>
    <n v="45433"/>
    <n v="14"/>
    <x v="1"/>
    <n v="76"/>
    <x v="36"/>
    <x v="36"/>
    <x v="1"/>
    <x v="0"/>
    <n v="3"/>
    <n v="5.501582"/>
  </r>
  <r>
    <n v="45434"/>
    <n v="14"/>
    <x v="1"/>
    <n v="76"/>
    <x v="36"/>
    <x v="36"/>
    <x v="1"/>
    <x v="1"/>
    <n v="3"/>
    <n v="106.775617"/>
  </r>
  <r>
    <n v="45435"/>
    <n v="14"/>
    <x v="1"/>
    <n v="76"/>
    <x v="36"/>
    <x v="36"/>
    <x v="1"/>
    <x v="2"/>
    <n v="3"/>
    <n v="196.813659"/>
  </r>
  <r>
    <n v="45436"/>
    <n v="14"/>
    <x v="1"/>
    <n v="76"/>
    <x v="36"/>
    <x v="36"/>
    <x v="1"/>
    <x v="3"/>
    <n v="3"/>
    <n v="358.28536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PivotTable2" cacheId="6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B53:AN96" firstHeaderRow="1" firstDataRow="3" firstDataCol="1"/>
  <pivotFields count="6">
    <pivotField axis="axisRow" showAll="0" defaultSubtota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showAll="0" defaultSubtotal="0"/>
    <pivotField axis="axisCol" showAll="0" defaultSubtotal="0">
      <items count="4">
        <item x="0"/>
        <item x="1"/>
        <item x="3"/>
        <item x="2"/>
      </items>
    </pivotField>
    <pivotField axis="axisCol" showAll="0" defaultSubtotal="0">
      <items count="4">
        <item h="1" x="0"/>
        <item x="1"/>
        <item x="2"/>
        <item x="3"/>
      </items>
    </pivotField>
    <pivotField dataField="1" showAll="0" defaultSubtotal="0"/>
    <pivotField showAll="0" defaultSubtotal="0"/>
  </pivotFields>
  <rowFields count="1">
    <field x="0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rowItems>
  <colFields count="2">
    <field x="2"/>
    <field x="3"/>
  </colFields>
  <colItems count="12">
    <i>
      <x/>
      <x v="1"/>
    </i>
    <i r="1">
      <x v="2"/>
    </i>
    <i r="1">
      <x v="3"/>
    </i>
    <i>
      <x v="1"/>
      <x v="1"/>
    </i>
    <i r="1">
      <x v="2"/>
    </i>
    <i r="1">
      <x v="3"/>
    </i>
    <i>
      <x v="2"/>
      <x v="1"/>
    </i>
    <i r="1">
      <x v="2"/>
    </i>
    <i r="1">
      <x v="3"/>
    </i>
    <i>
      <x v="3"/>
      <x v="1"/>
    </i>
    <i r="1">
      <x v="2"/>
    </i>
    <i r="1">
      <x v="3"/>
    </i>
  </colItems>
  <dataFields count="1">
    <dataField name="Sum of TRun" fld="4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formats count="2">
    <format dxfId="104">
      <pivotArea outline="0" collapsedLevelsAreSubtotals="1" fieldPosition="0"/>
    </format>
    <format dxfId="10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1" cacheId="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B1:AZ45" firstHeaderRow="1" firstDataRow="4" firstDataCol="1"/>
  <pivotFields count="6">
    <pivotField axis="axisRow" showAll="0" defaultSubtota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showAll="0" defaultSubtotal="0"/>
    <pivotField axis="axisCol" showAll="0" defaultSubtotal="0">
      <items count="5">
        <item x="0"/>
        <item x="1"/>
        <item x="3"/>
        <item h="1" x="2"/>
        <item x="4"/>
      </items>
    </pivotField>
    <pivotField axis="axisCol" showAll="0" defaultSubtotal="0">
      <items count="4">
        <item h="1" x="0"/>
        <item x="1"/>
        <item x="2"/>
        <item x="3"/>
      </items>
    </pivotField>
    <pivotField dataField="1" showAll="0" defaultSubtotal="0"/>
    <pivotField dataField="1" showAll="0" defaultSubtotal="0"/>
  </pivotFields>
  <rowFields count="1">
    <field x="0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rowItems>
  <colFields count="3">
    <field x="2"/>
    <field x="3"/>
    <field x="-2"/>
  </colFields>
  <colItems count="24">
    <i>
      <x/>
      <x v="1"/>
      <x/>
    </i>
    <i r="2" i="1">
      <x v="1"/>
    </i>
    <i r="1">
      <x v="2"/>
      <x/>
    </i>
    <i r="2" i="1">
      <x v="1"/>
    </i>
    <i r="1">
      <x v="3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3"/>
      <x/>
    </i>
    <i r="2" i="1">
      <x v="1"/>
    </i>
    <i>
      <x v="2"/>
      <x v="1"/>
      <x/>
    </i>
    <i r="2" i="1">
      <x v="1"/>
    </i>
    <i r="1">
      <x v="2"/>
      <x/>
    </i>
    <i r="2" i="1">
      <x v="1"/>
    </i>
    <i r="1">
      <x v="3"/>
      <x/>
    </i>
    <i r="2" i="1">
      <x v="1"/>
    </i>
    <i>
      <x v="4"/>
      <x v="1"/>
      <x/>
    </i>
    <i r="2" i="1">
      <x v="1"/>
    </i>
    <i r="1">
      <x v="2"/>
      <x/>
    </i>
    <i r="2" i="1">
      <x v="1"/>
    </i>
    <i r="1">
      <x v="3"/>
      <x/>
    </i>
    <i r="2" i="1">
      <x v="1"/>
    </i>
  </colItems>
  <dataFields count="2">
    <dataField name="Sum of TRun" fld="4" baseField="0" baseItem="0"/>
    <dataField name="Sum of Esc" fld="5" baseField="0" baseItem="0"/>
  </dataFields>
  <formats count="1">
    <format dxfId="10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19" cacheId="8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T1:AB33" firstHeaderRow="1" firstDataRow="3" firstDataCol="3"/>
  <pivotFields count="10"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axis="axisRow" compact="0" outline="0" showAll="0" defaultSubtotal="0">
      <items count="3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h="1" x="32"/>
        <item x="33"/>
        <item h="1" x="34"/>
        <item h="1" x="35"/>
        <item h="1" x="36"/>
      </items>
    </pivotField>
    <pivotField axis="axisRow" compact="0" outline="0" showAll="0" defaultSubtotal="0">
      <items count="37">
        <item x="20"/>
        <item x="33"/>
        <item x="23"/>
        <item x="29"/>
        <item x="28"/>
        <item x="14"/>
        <item x="15"/>
        <item x="36"/>
        <item x="32"/>
        <item x="19"/>
        <item x="30"/>
        <item x="10"/>
        <item x="1"/>
        <item x="0"/>
        <item x="26"/>
        <item x="17"/>
        <item x="2"/>
        <item x="16"/>
        <item x="3"/>
        <item x="4"/>
        <item x="5"/>
        <item x="25"/>
        <item x="6"/>
        <item x="7"/>
        <item x="12"/>
        <item x="11"/>
        <item x="8"/>
        <item x="9"/>
        <item x="22"/>
        <item x="21"/>
        <item x="34"/>
        <item x="18"/>
        <item x="27"/>
        <item x="13"/>
        <item x="31"/>
        <item x="24"/>
        <item x="35"/>
      </items>
    </pivotField>
    <pivotField axis="axisCol" compact="0" outline="0" showAll="0" defaultSubtotal="0">
      <items count="2">
        <item x="1"/>
        <item x="0"/>
      </items>
    </pivotField>
    <pivotField axis="axisCol" compact="0" outline="0" showAll="0" defaultSubtotal="0">
      <items count="4">
        <item h="1" x="0"/>
        <item x="1"/>
        <item x="2"/>
        <item x="3"/>
      </items>
    </pivotField>
    <pivotField compact="0" outline="0" showAll="0" defaultSubtotal="0"/>
    <pivotField dataField="1" compact="0" outline="0" showAll="0" defaultSubtotal="0"/>
  </pivotFields>
  <rowFields count="3">
    <field x="2"/>
    <field x="4"/>
    <field x="5"/>
  </rowFields>
  <rowItems count="30">
    <i>
      <x/>
      <x v="17"/>
      <x v="15"/>
    </i>
    <i r="1">
      <x v="18"/>
      <x v="31"/>
    </i>
    <i r="1">
      <x v="19"/>
      <x v="9"/>
    </i>
    <i r="1">
      <x v="20"/>
      <x/>
    </i>
    <i r="1">
      <x v="21"/>
      <x v="29"/>
    </i>
    <i r="1">
      <x v="22"/>
      <x v="28"/>
    </i>
    <i r="1">
      <x v="23"/>
      <x v="2"/>
    </i>
    <i r="1">
      <x v="24"/>
      <x v="35"/>
    </i>
    <i r="1">
      <x v="25"/>
      <x v="21"/>
    </i>
    <i r="1">
      <x v="26"/>
      <x v="14"/>
    </i>
    <i r="1">
      <x v="27"/>
      <x v="32"/>
    </i>
    <i r="1">
      <x v="28"/>
      <x v="4"/>
    </i>
    <i r="1">
      <x v="29"/>
      <x v="3"/>
    </i>
    <i r="1">
      <x v="30"/>
      <x v="10"/>
    </i>
    <i r="1">
      <x v="33"/>
      <x v="1"/>
    </i>
    <i>
      <x v="1"/>
      <x v="17"/>
      <x v="15"/>
    </i>
    <i r="1">
      <x v="18"/>
      <x v="31"/>
    </i>
    <i r="1">
      <x v="19"/>
      <x v="9"/>
    </i>
    <i r="1">
      <x v="20"/>
      <x/>
    </i>
    <i r="1">
      <x v="21"/>
      <x v="29"/>
    </i>
    <i r="1">
      <x v="22"/>
      <x v="28"/>
    </i>
    <i r="1">
      <x v="23"/>
      <x v="2"/>
    </i>
    <i r="1">
      <x v="24"/>
      <x v="35"/>
    </i>
    <i r="1">
      <x v="25"/>
      <x v="21"/>
    </i>
    <i r="1">
      <x v="26"/>
      <x v="14"/>
    </i>
    <i r="1">
      <x v="27"/>
      <x v="32"/>
    </i>
    <i r="1">
      <x v="28"/>
      <x v="4"/>
    </i>
    <i r="1">
      <x v="29"/>
      <x v="3"/>
    </i>
    <i r="1">
      <x v="30"/>
      <x v="10"/>
    </i>
    <i r="1">
      <x v="33"/>
      <x v="1"/>
    </i>
  </rowItems>
  <colFields count="2">
    <field x="7"/>
    <field x="6"/>
  </colFields>
  <colItems count="6">
    <i>
      <x v="1"/>
      <x/>
    </i>
    <i r="1">
      <x v="1"/>
    </i>
    <i>
      <x v="2"/>
      <x/>
    </i>
    <i r="1">
      <x v="1"/>
    </i>
    <i>
      <x v="3"/>
      <x/>
    </i>
    <i r="1">
      <x v="1"/>
    </i>
  </colItems>
  <dataFields count="1">
    <dataField name="Sum of Escapement" fld="9" baseField="0" baseItem="0" numFmtId="1"/>
  </dataFields>
  <formats count="18">
    <format dxfId="102">
      <pivotArea outline="0" collapsedLevelsAreSubtotals="1" fieldPosition="0"/>
    </format>
    <format dxfId="101">
      <pivotArea outline="0" fieldPosition="0">
        <references count="3">
          <reference field="2" count="1" selected="0">
            <x v="0"/>
          </reference>
          <reference field="4" count="0" selected="0"/>
          <reference field="5" count="15" selected="0">
            <x v="0"/>
            <x v="1"/>
            <x v="2"/>
            <x v="3"/>
            <x v="4"/>
            <x v="9"/>
            <x v="10"/>
            <x v="14"/>
            <x v="15"/>
            <x v="21"/>
            <x v="28"/>
            <x v="29"/>
            <x v="31"/>
            <x v="32"/>
            <x v="35"/>
          </reference>
        </references>
      </pivotArea>
    </format>
    <format dxfId="100">
      <pivotArea dataOnly="0" labelOnly="1" outline="0" fieldPosition="0">
        <references count="2">
          <reference field="2" count="1" selected="0">
            <x v="0"/>
          </reference>
          <reference field="4" count="0"/>
        </references>
      </pivotArea>
    </format>
    <format dxfId="99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17"/>
          </reference>
          <reference field="5" count="1">
            <x v="15"/>
          </reference>
        </references>
      </pivotArea>
    </format>
    <format dxfId="98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18"/>
          </reference>
          <reference field="5" count="1">
            <x v="31"/>
          </reference>
        </references>
      </pivotArea>
    </format>
    <format dxfId="97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19"/>
          </reference>
          <reference field="5" count="1">
            <x v="9"/>
          </reference>
        </references>
      </pivotArea>
    </format>
    <format dxfId="96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0"/>
          </reference>
          <reference field="5" count="1">
            <x v="0"/>
          </reference>
        </references>
      </pivotArea>
    </format>
    <format dxfId="95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1"/>
          </reference>
          <reference field="5" count="1">
            <x v="29"/>
          </reference>
        </references>
      </pivotArea>
    </format>
    <format dxfId="94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2"/>
          </reference>
          <reference field="5" count="1">
            <x v="28"/>
          </reference>
        </references>
      </pivotArea>
    </format>
    <format dxfId="93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3"/>
          </reference>
          <reference field="5" count="1">
            <x v="2"/>
          </reference>
        </references>
      </pivotArea>
    </format>
    <format dxfId="92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4"/>
          </reference>
          <reference field="5" count="1">
            <x v="35"/>
          </reference>
        </references>
      </pivotArea>
    </format>
    <format dxfId="91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5"/>
          </reference>
          <reference field="5" count="1">
            <x v="21"/>
          </reference>
        </references>
      </pivotArea>
    </format>
    <format dxfId="90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6"/>
          </reference>
          <reference field="5" count="1">
            <x v="14"/>
          </reference>
        </references>
      </pivotArea>
    </format>
    <format dxfId="89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7"/>
          </reference>
          <reference field="5" count="1">
            <x v="32"/>
          </reference>
        </references>
      </pivotArea>
    </format>
    <format dxfId="88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8"/>
          </reference>
          <reference field="5" count="1">
            <x v="4"/>
          </reference>
        </references>
      </pivotArea>
    </format>
    <format dxfId="87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29"/>
          </reference>
          <reference field="5" count="1">
            <x v="3"/>
          </reference>
        </references>
      </pivotArea>
    </format>
    <format dxfId="86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30"/>
          </reference>
          <reference field="5" count="1">
            <x v="10"/>
          </reference>
        </references>
      </pivotArea>
    </format>
    <format dxfId="85">
      <pivotArea dataOnly="0" labelOnly="1" outline="0" fieldPosition="0">
        <references count="3">
          <reference field="2" count="1" selected="0">
            <x v="0"/>
          </reference>
          <reference field="4" count="1" selected="0">
            <x v="33"/>
          </reference>
          <reference field="5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B00-000000000000}" name="PivotTable1" cacheId="3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>
  <location ref="A3:E1145" firstHeaderRow="1" firstDataRow="2" firstDataCol="1"/>
  <pivotFields count="7">
    <pivotField axis="axisRow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axis="axisRow" showAll="0">
      <items count="31">
        <item x="0"/>
        <item x="25"/>
        <item x="21"/>
        <item x="2"/>
        <item x="3"/>
        <item x="8"/>
        <item x="7"/>
        <item x="6"/>
        <item x="22"/>
        <item x="20"/>
        <item x="28"/>
        <item x="29"/>
        <item x="9"/>
        <item x="13"/>
        <item x="1"/>
        <item x="26"/>
        <item x="10"/>
        <item x="11"/>
        <item x="12"/>
        <item x="14"/>
        <item x="16"/>
        <item x="24"/>
        <item x="19"/>
        <item x="15"/>
        <item x="18"/>
        <item x="17"/>
        <item x="27"/>
        <item x="4"/>
        <item x="5"/>
        <item x="23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</pivotFields>
  <rowFields count="2">
    <field x="2"/>
    <field x="0"/>
  </rowFields>
  <rowItems count="114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grand">
      <x/>
    </i>
  </rowItems>
  <colFields count="1">
    <field x="3"/>
  </colFields>
  <colItems count="4">
    <i>
      <x/>
    </i>
    <i>
      <x v="1"/>
    </i>
    <i>
      <x v="2"/>
    </i>
    <i>
      <x v="3"/>
    </i>
  </colItems>
  <dataFields count="1">
    <dataField name="Sum of TR/ESC" fld="6" baseField="0" baseItem="6"/>
  </dataFields>
  <formats count="60">
    <format dxfId="84">
      <pivotArea collapsedLevelsAreSubtotals="1" fieldPosition="0">
        <references count="2">
          <reference field="0" count="0"/>
          <reference field="2" count="1" selected="0">
            <x v="0"/>
          </reference>
        </references>
      </pivotArea>
    </format>
    <format dxfId="83">
      <pivotArea collapsedLevelsAreSubtotals="1" fieldPosition="0">
        <references count="1">
          <reference field="2" count="1">
            <x v="1"/>
          </reference>
        </references>
      </pivotArea>
    </format>
    <format dxfId="82">
      <pivotArea collapsedLevelsAreSubtotals="1" fieldPosition="0">
        <references count="2">
          <reference field="0" count="0"/>
          <reference field="2" count="1" selected="0">
            <x v="1"/>
          </reference>
        </references>
      </pivotArea>
    </format>
    <format dxfId="81">
      <pivotArea collapsedLevelsAreSubtotals="1" fieldPosition="0">
        <references count="1">
          <reference field="2" count="1">
            <x v="2"/>
          </reference>
        </references>
      </pivotArea>
    </format>
    <format dxfId="80">
      <pivotArea collapsedLevelsAreSubtotals="1" fieldPosition="0">
        <references count="2">
          <reference field="0" count="0"/>
          <reference field="2" count="1" selected="0">
            <x v="2"/>
          </reference>
        </references>
      </pivotArea>
    </format>
    <format dxfId="79">
      <pivotArea collapsedLevelsAreSubtotals="1" fieldPosition="0">
        <references count="1">
          <reference field="2" count="1">
            <x v="3"/>
          </reference>
        </references>
      </pivotArea>
    </format>
    <format dxfId="78">
      <pivotArea collapsedLevelsAreSubtotals="1" fieldPosition="0">
        <references count="2">
          <reference field="0" count="0"/>
          <reference field="2" count="1" selected="0">
            <x v="3"/>
          </reference>
        </references>
      </pivotArea>
    </format>
    <format dxfId="77">
      <pivotArea collapsedLevelsAreSubtotals="1" fieldPosition="0">
        <references count="1">
          <reference field="2" count="1">
            <x v="4"/>
          </reference>
        </references>
      </pivotArea>
    </format>
    <format dxfId="76">
      <pivotArea collapsedLevelsAreSubtotals="1" fieldPosition="0">
        <references count="2">
          <reference field="0" count="0"/>
          <reference field="2" count="1" selected="0">
            <x v="4"/>
          </reference>
        </references>
      </pivotArea>
    </format>
    <format dxfId="75">
      <pivotArea collapsedLevelsAreSubtotals="1" fieldPosition="0">
        <references count="1">
          <reference field="2" count="1">
            <x v="5"/>
          </reference>
        </references>
      </pivotArea>
    </format>
    <format dxfId="74">
      <pivotArea collapsedLevelsAreSubtotals="1" fieldPosition="0">
        <references count="2">
          <reference field="0" count="0"/>
          <reference field="2" count="1" selected="0">
            <x v="5"/>
          </reference>
        </references>
      </pivotArea>
    </format>
    <format dxfId="73">
      <pivotArea collapsedLevelsAreSubtotals="1" fieldPosition="0">
        <references count="1">
          <reference field="2" count="1">
            <x v="6"/>
          </reference>
        </references>
      </pivotArea>
    </format>
    <format dxfId="72">
      <pivotArea collapsedLevelsAreSubtotals="1" fieldPosition="0">
        <references count="2">
          <reference field="0" count="0"/>
          <reference field="2" count="1" selected="0">
            <x v="6"/>
          </reference>
        </references>
      </pivotArea>
    </format>
    <format dxfId="71">
      <pivotArea collapsedLevelsAreSubtotals="1" fieldPosition="0">
        <references count="1">
          <reference field="2" count="1">
            <x v="7"/>
          </reference>
        </references>
      </pivotArea>
    </format>
    <format dxfId="70">
      <pivotArea collapsedLevelsAreSubtotals="1" fieldPosition="0">
        <references count="2">
          <reference field="0" count="0"/>
          <reference field="2" count="1" selected="0">
            <x v="7"/>
          </reference>
        </references>
      </pivotArea>
    </format>
    <format dxfId="69">
      <pivotArea collapsedLevelsAreSubtotals="1" fieldPosition="0">
        <references count="1">
          <reference field="2" count="1">
            <x v="8"/>
          </reference>
        </references>
      </pivotArea>
    </format>
    <format dxfId="68">
      <pivotArea collapsedLevelsAreSubtotals="1" fieldPosition="0">
        <references count="2">
          <reference field="0" count="0"/>
          <reference field="2" count="1" selected="0">
            <x v="8"/>
          </reference>
        </references>
      </pivotArea>
    </format>
    <format dxfId="67">
      <pivotArea collapsedLevelsAreSubtotals="1" fieldPosition="0">
        <references count="1">
          <reference field="2" count="1">
            <x v="9"/>
          </reference>
        </references>
      </pivotArea>
    </format>
    <format dxfId="66">
      <pivotArea collapsedLevelsAreSubtotals="1" fieldPosition="0">
        <references count="2">
          <reference field="0" count="0"/>
          <reference field="2" count="1" selected="0">
            <x v="9"/>
          </reference>
        </references>
      </pivotArea>
    </format>
    <format dxfId="65">
      <pivotArea collapsedLevelsAreSubtotals="1" fieldPosition="0">
        <references count="1">
          <reference field="2" count="1">
            <x v="10"/>
          </reference>
        </references>
      </pivotArea>
    </format>
    <format dxfId="64">
      <pivotArea collapsedLevelsAreSubtotals="1" fieldPosition="0">
        <references count="2">
          <reference field="0" count="0"/>
          <reference field="2" count="1" selected="0">
            <x v="10"/>
          </reference>
        </references>
      </pivotArea>
    </format>
    <format dxfId="63">
      <pivotArea collapsedLevelsAreSubtotals="1" fieldPosition="0">
        <references count="1">
          <reference field="2" count="1">
            <x v="11"/>
          </reference>
        </references>
      </pivotArea>
    </format>
    <format dxfId="62">
      <pivotArea collapsedLevelsAreSubtotals="1" fieldPosition="0">
        <references count="2">
          <reference field="0" count="0"/>
          <reference field="2" count="1" selected="0">
            <x v="11"/>
          </reference>
        </references>
      </pivotArea>
    </format>
    <format dxfId="61">
      <pivotArea collapsedLevelsAreSubtotals="1" fieldPosition="0">
        <references count="1">
          <reference field="2" count="1">
            <x v="12"/>
          </reference>
        </references>
      </pivotArea>
    </format>
    <format dxfId="60">
      <pivotArea collapsedLevelsAreSubtotals="1" fieldPosition="0">
        <references count="2">
          <reference field="0" count="0"/>
          <reference field="2" count="1" selected="0">
            <x v="12"/>
          </reference>
        </references>
      </pivotArea>
    </format>
    <format dxfId="59">
      <pivotArea collapsedLevelsAreSubtotals="1" fieldPosition="0">
        <references count="1">
          <reference field="2" count="1">
            <x v="13"/>
          </reference>
        </references>
      </pivotArea>
    </format>
    <format dxfId="58">
      <pivotArea collapsedLevelsAreSubtotals="1" fieldPosition="0">
        <references count="2">
          <reference field="0" count="0"/>
          <reference field="2" count="1" selected="0">
            <x v="13"/>
          </reference>
        </references>
      </pivotArea>
    </format>
    <format dxfId="57">
      <pivotArea collapsedLevelsAreSubtotals="1" fieldPosition="0">
        <references count="1">
          <reference field="2" count="1">
            <x v="14"/>
          </reference>
        </references>
      </pivotArea>
    </format>
    <format dxfId="56">
      <pivotArea collapsedLevelsAreSubtotals="1" fieldPosition="0">
        <references count="2">
          <reference field="0" count="0"/>
          <reference field="2" count="1" selected="0">
            <x v="14"/>
          </reference>
        </references>
      </pivotArea>
    </format>
    <format dxfId="55">
      <pivotArea collapsedLevelsAreSubtotals="1" fieldPosition="0">
        <references count="1">
          <reference field="2" count="1">
            <x v="15"/>
          </reference>
        </references>
      </pivotArea>
    </format>
    <format dxfId="54">
      <pivotArea collapsedLevelsAreSubtotals="1" fieldPosition="0">
        <references count="2">
          <reference field="0" count="0"/>
          <reference field="2" count="1" selected="0">
            <x v="15"/>
          </reference>
        </references>
      </pivotArea>
    </format>
    <format dxfId="53">
      <pivotArea collapsedLevelsAreSubtotals="1" fieldPosition="0">
        <references count="1">
          <reference field="2" count="1">
            <x v="16"/>
          </reference>
        </references>
      </pivotArea>
    </format>
    <format dxfId="52">
      <pivotArea collapsedLevelsAreSubtotals="1" fieldPosition="0">
        <references count="2">
          <reference field="0" count="0"/>
          <reference field="2" count="1" selected="0">
            <x v="16"/>
          </reference>
        </references>
      </pivotArea>
    </format>
    <format dxfId="51">
      <pivotArea collapsedLevelsAreSubtotals="1" fieldPosition="0">
        <references count="1">
          <reference field="2" count="1">
            <x v="17"/>
          </reference>
        </references>
      </pivotArea>
    </format>
    <format dxfId="50">
      <pivotArea collapsedLevelsAreSubtotals="1" fieldPosition="0">
        <references count="2">
          <reference field="0" count="0"/>
          <reference field="2" count="1" selected="0">
            <x v="17"/>
          </reference>
        </references>
      </pivotArea>
    </format>
    <format dxfId="49">
      <pivotArea collapsedLevelsAreSubtotals="1" fieldPosition="0">
        <references count="1">
          <reference field="2" count="1">
            <x v="18"/>
          </reference>
        </references>
      </pivotArea>
    </format>
    <format dxfId="48">
      <pivotArea collapsedLevelsAreSubtotals="1" fieldPosition="0">
        <references count="2">
          <reference field="0" count="0"/>
          <reference field="2" count="1" selected="0">
            <x v="18"/>
          </reference>
        </references>
      </pivotArea>
    </format>
    <format dxfId="47">
      <pivotArea collapsedLevelsAreSubtotals="1" fieldPosition="0">
        <references count="1">
          <reference field="2" count="1">
            <x v="19"/>
          </reference>
        </references>
      </pivotArea>
    </format>
    <format dxfId="46">
      <pivotArea collapsedLevelsAreSubtotals="1" fieldPosition="0">
        <references count="2">
          <reference field="0" count="0"/>
          <reference field="2" count="1" selected="0">
            <x v="19"/>
          </reference>
        </references>
      </pivotArea>
    </format>
    <format dxfId="45">
      <pivotArea collapsedLevelsAreSubtotals="1" fieldPosition="0">
        <references count="1">
          <reference field="2" count="1">
            <x v="20"/>
          </reference>
        </references>
      </pivotArea>
    </format>
    <format dxfId="44">
      <pivotArea collapsedLevelsAreSubtotals="1" fieldPosition="0">
        <references count="2">
          <reference field="0" count="0"/>
          <reference field="2" count="1" selected="0">
            <x v="20"/>
          </reference>
        </references>
      </pivotArea>
    </format>
    <format dxfId="43">
      <pivotArea collapsedLevelsAreSubtotals="1" fieldPosition="0">
        <references count="1">
          <reference field="2" count="1">
            <x v="21"/>
          </reference>
        </references>
      </pivotArea>
    </format>
    <format dxfId="42">
      <pivotArea collapsedLevelsAreSubtotals="1" fieldPosition="0">
        <references count="2">
          <reference field="0" count="0"/>
          <reference field="2" count="1" selected="0">
            <x v="21"/>
          </reference>
        </references>
      </pivotArea>
    </format>
    <format dxfId="41">
      <pivotArea collapsedLevelsAreSubtotals="1" fieldPosition="0">
        <references count="1">
          <reference field="2" count="1">
            <x v="22"/>
          </reference>
        </references>
      </pivotArea>
    </format>
    <format dxfId="40">
      <pivotArea collapsedLevelsAreSubtotals="1" fieldPosition="0">
        <references count="2">
          <reference field="0" count="0"/>
          <reference field="2" count="1" selected="0">
            <x v="22"/>
          </reference>
        </references>
      </pivotArea>
    </format>
    <format dxfId="39">
      <pivotArea collapsedLevelsAreSubtotals="1" fieldPosition="0">
        <references count="1">
          <reference field="2" count="1">
            <x v="23"/>
          </reference>
        </references>
      </pivotArea>
    </format>
    <format dxfId="38">
      <pivotArea collapsedLevelsAreSubtotals="1" fieldPosition="0">
        <references count="2">
          <reference field="0" count="0"/>
          <reference field="2" count="1" selected="0">
            <x v="23"/>
          </reference>
        </references>
      </pivotArea>
    </format>
    <format dxfId="37">
      <pivotArea collapsedLevelsAreSubtotals="1" fieldPosition="0">
        <references count="1">
          <reference field="2" count="1">
            <x v="24"/>
          </reference>
        </references>
      </pivotArea>
    </format>
    <format dxfId="36">
      <pivotArea collapsedLevelsAreSubtotals="1" fieldPosition="0">
        <references count="2">
          <reference field="0" count="0"/>
          <reference field="2" count="1" selected="0">
            <x v="24"/>
          </reference>
        </references>
      </pivotArea>
    </format>
    <format dxfId="35">
      <pivotArea collapsedLevelsAreSubtotals="1" fieldPosition="0">
        <references count="1">
          <reference field="2" count="1">
            <x v="25"/>
          </reference>
        </references>
      </pivotArea>
    </format>
    <format dxfId="34">
      <pivotArea collapsedLevelsAreSubtotals="1" fieldPosition="0">
        <references count="2">
          <reference field="0" count="0"/>
          <reference field="2" count="1" selected="0">
            <x v="25"/>
          </reference>
        </references>
      </pivotArea>
    </format>
    <format dxfId="33">
      <pivotArea collapsedLevelsAreSubtotals="1" fieldPosition="0">
        <references count="1">
          <reference field="2" count="1">
            <x v="26"/>
          </reference>
        </references>
      </pivotArea>
    </format>
    <format dxfId="32">
      <pivotArea collapsedLevelsAreSubtotals="1" fieldPosition="0">
        <references count="2">
          <reference field="0" count="0"/>
          <reference field="2" count="1" selected="0">
            <x v="26"/>
          </reference>
        </references>
      </pivotArea>
    </format>
    <format dxfId="31">
      <pivotArea collapsedLevelsAreSubtotals="1" fieldPosition="0">
        <references count="1">
          <reference field="2" count="1">
            <x v="27"/>
          </reference>
        </references>
      </pivotArea>
    </format>
    <format dxfId="30">
      <pivotArea collapsedLevelsAreSubtotals="1" fieldPosition="0">
        <references count="2">
          <reference field="0" count="0"/>
          <reference field="2" count="1" selected="0">
            <x v="27"/>
          </reference>
        </references>
      </pivotArea>
    </format>
    <format dxfId="29">
      <pivotArea collapsedLevelsAreSubtotals="1" fieldPosition="0">
        <references count="1">
          <reference field="2" count="1">
            <x v="28"/>
          </reference>
        </references>
      </pivotArea>
    </format>
    <format dxfId="28">
      <pivotArea collapsedLevelsAreSubtotals="1" fieldPosition="0">
        <references count="2">
          <reference field="0" count="0"/>
          <reference field="2" count="1" selected="0">
            <x v="28"/>
          </reference>
        </references>
      </pivotArea>
    </format>
    <format dxfId="27">
      <pivotArea collapsedLevelsAreSubtotals="1" fieldPosition="0">
        <references count="1">
          <reference field="2" count="1">
            <x v="29"/>
          </reference>
        </references>
      </pivotArea>
    </format>
    <format dxfId="26">
      <pivotArea collapsedLevelsAreSubtotals="1" fieldPosition="0">
        <references count="2">
          <reference field="0" count="0"/>
          <reference field="2" count="1" selected="0">
            <x v="29"/>
          </reference>
        </references>
      </pivotArea>
    </format>
    <format dxfId="2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0000000}" name="PivotTable2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F1145" firstHeaderRow="1" firstDataRow="2" firstDataCol="1"/>
  <pivotFields count="7">
    <pivotField axis="axisRow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axis="axisRow" showAll="0">
      <items count="31">
        <item x="0"/>
        <item x="25"/>
        <item x="21"/>
        <item x="2"/>
        <item x="3"/>
        <item x="8"/>
        <item x="7"/>
        <item x="6"/>
        <item x="22"/>
        <item x="20"/>
        <item x="28"/>
        <item x="29"/>
        <item x="9"/>
        <item x="13"/>
        <item x="1"/>
        <item x="26"/>
        <item x="10"/>
        <item x="11"/>
        <item x="12"/>
        <item x="14"/>
        <item x="16"/>
        <item x="24"/>
        <item x="19"/>
        <item x="15"/>
        <item x="18"/>
        <item x="17"/>
        <item x="27"/>
        <item x="4"/>
        <item x="5"/>
        <item x="23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dataField="1" showAll="0"/>
    <pivotField showAll="0"/>
    <pivotField showAll="0"/>
  </pivotFields>
  <rowFields count="2">
    <field x="2"/>
    <field x="0"/>
  </rowFields>
  <rowItems count="114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2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 of Terminal Run" fld="4" baseField="0" baseItem="0" numFmtId="1"/>
  </dataFields>
  <formats count="3">
    <format dxfId="24">
      <pivotArea outline="0" collapsedLevelsAreSubtotals="1" fieldPosition="0"/>
    </format>
    <format dxfId="23">
      <pivotArea dataOnly="0" labelOnly="1" fieldPosition="0">
        <references count="1">
          <reference field="3" count="0"/>
        </references>
      </pivotArea>
    </format>
    <format dxfId="2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PivotTable1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F76" firstHeaderRow="1" firstDataRow="3" firstDataCol="1" rowPageCount="1" colPageCount="1"/>
  <pivotFields count="10">
    <pivotField showAll="0"/>
    <pivotField axis="axisCol" showAll="0" defaultSubtotal="0">
      <items count="10">
        <item x="4"/>
        <item x="5"/>
        <item x="9"/>
        <item x="6"/>
        <item x="7"/>
        <item x="8"/>
        <item x="0"/>
        <item x="1"/>
        <item x="2"/>
        <item x="3"/>
      </items>
    </pivotField>
    <pivotField axis="axisRow" showAll="0">
      <items count="74">
        <item x="0"/>
        <item x="1"/>
        <item x="2"/>
        <item x="3"/>
        <item x="4"/>
        <item x="68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69"/>
        <item x="20"/>
        <item x="21"/>
        <item x="22"/>
        <item x="23"/>
        <item x="24"/>
        <item x="25"/>
        <item x="26"/>
        <item x="27"/>
        <item x="70"/>
        <item x="28"/>
        <item x="29"/>
        <item x="71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72"/>
        <item x="59"/>
        <item x="60"/>
        <item x="61"/>
        <item x="62"/>
        <item x="63"/>
        <item x="64"/>
        <item x="65"/>
        <item x="66"/>
        <item x="67"/>
        <item t="default"/>
      </items>
    </pivotField>
    <pivotField axis="axisCol" showAll="0">
      <items count="5">
        <item h="1" x="0"/>
        <item x="1"/>
        <item x="2"/>
        <item x="3"/>
        <item t="default"/>
      </items>
    </pivotField>
    <pivotField axis="axisPage" multipleItemSelectionAllowed="1" showAll="0">
      <items count="5">
        <item x="0"/>
        <item h="1" x="1"/>
        <item h="1" x="2"/>
        <item h="1" x="3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 t="grand">
      <x/>
    </i>
  </rowItems>
  <colFields count="2">
    <field x="1"/>
    <field x="3"/>
  </colFields>
  <colItems count="31">
    <i>
      <x/>
      <x v="1"/>
    </i>
    <i r="1">
      <x v="2"/>
    </i>
    <i r="1">
      <x v="3"/>
    </i>
    <i>
      <x v="1"/>
      <x v="1"/>
    </i>
    <i r="1">
      <x v="2"/>
    </i>
    <i r="1">
      <x v="3"/>
    </i>
    <i>
      <x v="2"/>
      <x v="1"/>
    </i>
    <i r="1">
      <x v="2"/>
    </i>
    <i r="1">
      <x v="3"/>
    </i>
    <i>
      <x v="3"/>
      <x v="1"/>
    </i>
    <i r="1">
      <x v="2"/>
    </i>
    <i r="1">
      <x v="3"/>
    </i>
    <i>
      <x v="4"/>
      <x v="1"/>
    </i>
    <i r="1">
      <x v="2"/>
    </i>
    <i r="1">
      <x v="3"/>
    </i>
    <i>
      <x v="5"/>
      <x v="1"/>
    </i>
    <i r="1">
      <x v="2"/>
    </i>
    <i r="1">
      <x v="3"/>
    </i>
    <i>
      <x v="6"/>
      <x v="1"/>
    </i>
    <i r="1">
      <x v="2"/>
    </i>
    <i r="1">
      <x v="3"/>
    </i>
    <i>
      <x v="7"/>
      <x v="1"/>
    </i>
    <i r="1">
      <x v="2"/>
    </i>
    <i r="1">
      <x v="3"/>
    </i>
    <i>
      <x v="8"/>
      <x v="1"/>
    </i>
    <i r="1">
      <x v="2"/>
    </i>
    <i r="1">
      <x v="3"/>
    </i>
    <i>
      <x v="9"/>
      <x v="1"/>
    </i>
    <i r="1">
      <x v="2"/>
    </i>
    <i r="1">
      <x v="3"/>
    </i>
    <i t="grand">
      <x/>
    </i>
  </colItems>
  <pageFields count="1">
    <pageField fld="4" hier="-1"/>
  </pageFields>
  <dataFields count="1">
    <dataField name="Sum of Cohort" fld="5" baseField="0" baseItem="0"/>
  </dataFields>
  <formats count="18">
    <format dxfId="21">
      <pivotArea outline="0" collapsedLevelsAreSubtotals="1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dataOnly="0" labelOnly="1" fieldPosition="0">
        <references count="1">
          <reference field="2" count="50">
            <x v="0"/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7">
      <pivotArea dataOnly="0" labelOnly="1" fieldPosition="0">
        <references count="1">
          <reference field="2" count="20"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4"/>
            <x v="65"/>
            <x v="66"/>
            <x v="67"/>
            <x v="68"/>
            <x v="69"/>
            <x v="70"/>
            <x v="71"/>
            <x v="72"/>
          </reference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1">
          <reference field="1" count="0"/>
        </references>
      </pivotArea>
    </format>
    <format dxfId="14">
      <pivotArea dataOnly="0" labelOnly="1" grandCol="1" outline="0" fieldPosition="0"/>
    </format>
    <format dxfId="13">
      <pivotArea dataOnly="0" labelOnly="1" fieldPosition="0">
        <references count="2">
          <reference field="1" count="1" selected="0">
            <x v="0"/>
          </reference>
          <reference field="3" count="0"/>
        </references>
      </pivotArea>
    </format>
    <format dxfId="12">
      <pivotArea dataOnly="0" labelOnly="1" fieldPosition="0">
        <references count="2">
          <reference field="1" count="1" selected="0">
            <x v="1"/>
          </reference>
          <reference field="3" count="0"/>
        </references>
      </pivotArea>
    </format>
    <format dxfId="11">
      <pivotArea dataOnly="0" labelOnly="1" fieldPosition="0">
        <references count="2">
          <reference field="1" count="1" selected="0">
            <x v="2"/>
          </reference>
          <reference field="3" count="0"/>
        </references>
      </pivotArea>
    </format>
    <format dxfId="10">
      <pivotArea dataOnly="0" labelOnly="1" fieldPosition="0">
        <references count="2">
          <reference field="1" count="1" selected="0">
            <x v="3"/>
          </reference>
          <reference field="3" count="0"/>
        </references>
      </pivotArea>
    </format>
    <format dxfId="9">
      <pivotArea dataOnly="0" labelOnly="1" fieldPosition="0">
        <references count="2">
          <reference field="1" count="1" selected="0">
            <x v="4"/>
          </reference>
          <reference field="3" count="0"/>
        </references>
      </pivotArea>
    </format>
    <format dxfId="8">
      <pivotArea dataOnly="0" labelOnly="1" fieldPosition="0">
        <references count="2">
          <reference field="1" count="1" selected="0">
            <x v="5"/>
          </reference>
          <reference field="3" count="0"/>
        </references>
      </pivotArea>
    </format>
    <format dxfId="7">
      <pivotArea dataOnly="0" labelOnly="1" fieldPosition="0">
        <references count="2">
          <reference field="1" count="1" selected="0">
            <x v="6"/>
          </reference>
          <reference field="3" count="0"/>
        </references>
      </pivotArea>
    </format>
    <format dxfId="6">
      <pivotArea dataOnly="0" labelOnly="1" fieldPosition="0">
        <references count="2">
          <reference field="1" count="1" selected="0">
            <x v="7"/>
          </reference>
          <reference field="3" count="0"/>
        </references>
      </pivotArea>
    </format>
    <format dxfId="5">
      <pivotArea dataOnly="0" labelOnly="1" fieldPosition="0">
        <references count="2">
          <reference field="1" count="1" selected="0">
            <x v="8"/>
          </reference>
          <reference field="3" count="0"/>
        </references>
      </pivotArea>
    </format>
    <format dxfId="4">
      <pivotArea dataOnly="0" labelOnly="1" fieldPosition="0">
        <references count="2">
          <reference field="1" count="1" selected="0">
            <x v="9"/>
          </reference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PivotTable2" cacheId="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compact="0" compactData="0" multipleFieldFilters="0">
  <location ref="A4:H38" firstHeaderRow="1" firstDataRow="2" firstDataCol="2" rowPageCount="2" colPageCount="1"/>
  <pivotFields count="12">
    <pivotField compact="0" outline="0" showAll="0" defaultSubtotal="0"/>
    <pivotField compact="0" outline="0" showAll="0" defaultSubtotal="0"/>
    <pivotField axis="axisCol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compact="0" outline="0" showAll="0" defaultSubtotal="0">
      <items count="38">
        <item x="21"/>
        <item x="34"/>
        <item x="24"/>
        <item x="30"/>
        <item x="29"/>
        <item x="15"/>
        <item x="16"/>
        <item x="37"/>
        <item x="33"/>
        <item x="20"/>
        <item x="31"/>
        <item x="10"/>
        <item x="1"/>
        <item x="0"/>
        <item x="27"/>
        <item x="18"/>
        <item x="2"/>
        <item x="17"/>
        <item x="3"/>
        <item x="4"/>
        <item x="5"/>
        <item x="26"/>
        <item x="6"/>
        <item x="7"/>
        <item x="13"/>
        <item x="12"/>
        <item x="8"/>
        <item x="9"/>
        <item x="23"/>
        <item x="22"/>
        <item x="11"/>
        <item x="35"/>
        <item x="19"/>
        <item x="28"/>
        <item x="14"/>
        <item x="32"/>
        <item x="25"/>
        <item x="36"/>
      </items>
    </pivotField>
    <pivotField axis="axisPage" compact="0" outline="0" showAll="0" defaultSubtotal="0">
      <items count="2">
        <item x="1"/>
        <item x="0"/>
      </items>
    </pivotField>
    <pivotField axis="axisPage" compact="0" outline="0" multipleItemSelectionAllowed="1" showAll="0" defaultSubtotal="0">
      <items count="4">
        <item h="1" x="0"/>
        <item x="1"/>
        <item x="2"/>
        <item x="3"/>
      </items>
    </pivotField>
    <pivotField compact="0" outline="0" showAll="0" defaultSubtotal="0"/>
    <pivotField dataField="1" compact="0" outline="0" showAll="0" defaultSubtotal="0"/>
    <pivotField compact="0" outline="0" showAll="0" defaultSubtotal="0"/>
  </pivotFields>
  <rowFields count="2">
    <field x="5"/>
    <field x="6"/>
  </rowFields>
  <rowItems count="33">
    <i>
      <x/>
      <x v="13"/>
    </i>
    <i>
      <x v="1"/>
      <x v="12"/>
    </i>
    <i>
      <x v="3"/>
      <x v="18"/>
    </i>
    <i>
      <x v="5"/>
      <x v="20"/>
    </i>
    <i>
      <x v="6"/>
      <x v="22"/>
    </i>
    <i>
      <x v="7"/>
      <x v="23"/>
    </i>
    <i>
      <x v="8"/>
      <x v="26"/>
    </i>
    <i>
      <x v="9"/>
      <x v="27"/>
    </i>
    <i>
      <x v="10"/>
      <x v="11"/>
    </i>
    <i>
      <x v="11"/>
      <x v="30"/>
    </i>
    <i>
      <x v="12"/>
      <x v="25"/>
    </i>
    <i>
      <x v="13"/>
      <x v="24"/>
    </i>
    <i>
      <x v="15"/>
      <x v="5"/>
    </i>
    <i>
      <x v="16"/>
      <x v="6"/>
    </i>
    <i>
      <x v="17"/>
      <x v="17"/>
    </i>
    <i>
      <x v="18"/>
      <x v="15"/>
    </i>
    <i>
      <x v="19"/>
      <x v="32"/>
    </i>
    <i>
      <x v="20"/>
      <x v="9"/>
    </i>
    <i>
      <x v="21"/>
      <x/>
    </i>
    <i>
      <x v="22"/>
      <x v="29"/>
    </i>
    <i>
      <x v="23"/>
      <x v="28"/>
    </i>
    <i>
      <x v="24"/>
      <x v="2"/>
    </i>
    <i>
      <x v="25"/>
      <x v="36"/>
    </i>
    <i>
      <x v="26"/>
      <x v="21"/>
    </i>
    <i>
      <x v="27"/>
      <x v="14"/>
    </i>
    <i>
      <x v="28"/>
      <x v="33"/>
    </i>
    <i>
      <x v="29"/>
      <x v="4"/>
    </i>
    <i>
      <x v="30"/>
      <x v="3"/>
    </i>
    <i>
      <x v="31"/>
      <x v="10"/>
    </i>
    <i>
      <x v="34"/>
      <x v="1"/>
    </i>
    <i>
      <x v="35"/>
      <x v="31"/>
    </i>
    <i>
      <x v="36"/>
      <x v="37"/>
    </i>
    <i>
      <x v="37"/>
      <x v="7"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8" hier="-1"/>
    <pageField fld="7" item="0" hier="-1"/>
  </pageFields>
  <dataFields count="1">
    <dataField name="Sum of Escapement" fld="10" baseField="0" baseItem="0" numFmtId="1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Relationship Id="rId4" Type="http://schemas.openxmlformats.org/officeDocument/2006/relationships/comments" Target="../comments1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9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1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2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3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4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1"/>
  </sheetPr>
  <dimension ref="A1:D20"/>
  <sheetViews>
    <sheetView workbookViewId="0">
      <selection activeCell="C25" sqref="C25"/>
    </sheetView>
  </sheetViews>
  <sheetFormatPr defaultRowHeight="15" x14ac:dyDescent="0.25"/>
  <cols>
    <col min="1" max="1" width="10.5703125" bestFit="1" customWidth="1"/>
    <col min="3" max="3" width="78.28515625" customWidth="1"/>
  </cols>
  <sheetData>
    <row r="1" spans="1:4" s="3" customFormat="1" x14ac:dyDescent="0.25">
      <c r="A1" s="3" t="s">
        <v>1786</v>
      </c>
      <c r="B1" s="3" t="s">
        <v>1787</v>
      </c>
      <c r="C1" s="3" t="s">
        <v>1788</v>
      </c>
      <c r="D1" s="3" t="s">
        <v>1791</v>
      </c>
    </row>
    <row r="2" spans="1:4" x14ac:dyDescent="0.25">
      <c r="A2" s="639">
        <v>42667</v>
      </c>
      <c r="B2" t="s">
        <v>1789</v>
      </c>
      <c r="C2" t="s">
        <v>1790</v>
      </c>
    </row>
    <row r="3" spans="1:4" x14ac:dyDescent="0.25">
      <c r="A3" s="639">
        <v>42667</v>
      </c>
      <c r="B3" t="s">
        <v>1789</v>
      </c>
      <c r="C3" t="s">
        <v>1792</v>
      </c>
      <c r="D3" t="s">
        <v>1793</v>
      </c>
    </row>
    <row r="4" spans="1:4" x14ac:dyDescent="0.25">
      <c r="A4" s="639">
        <v>42689</v>
      </c>
      <c r="B4" t="s">
        <v>1789</v>
      </c>
      <c r="C4" t="s">
        <v>1794</v>
      </c>
      <c r="D4" t="s">
        <v>1795</v>
      </c>
    </row>
    <row r="5" spans="1:4" x14ac:dyDescent="0.25">
      <c r="A5" s="639">
        <v>42690</v>
      </c>
      <c r="B5" t="s">
        <v>1789</v>
      </c>
      <c r="C5" t="s">
        <v>1811</v>
      </c>
      <c r="D5" t="s">
        <v>1796</v>
      </c>
    </row>
    <row r="6" spans="1:4" x14ac:dyDescent="0.25">
      <c r="A6" s="639">
        <v>42733</v>
      </c>
      <c r="B6" t="s">
        <v>1789</v>
      </c>
      <c r="C6" t="s">
        <v>1812</v>
      </c>
      <c r="D6" t="s">
        <v>1803</v>
      </c>
    </row>
    <row r="7" spans="1:4" x14ac:dyDescent="0.25">
      <c r="A7" s="639">
        <v>42733</v>
      </c>
      <c r="B7" t="s">
        <v>1789</v>
      </c>
      <c r="C7" t="s">
        <v>1804</v>
      </c>
    </row>
    <row r="8" spans="1:4" x14ac:dyDescent="0.25">
      <c r="A8" s="639">
        <v>42733</v>
      </c>
      <c r="B8" t="s">
        <v>1789</v>
      </c>
      <c r="C8" t="s">
        <v>1805</v>
      </c>
      <c r="D8" t="s">
        <v>1806</v>
      </c>
    </row>
    <row r="9" spans="1:4" x14ac:dyDescent="0.25">
      <c r="A9" s="639">
        <v>42733</v>
      </c>
      <c r="B9" t="s">
        <v>1789</v>
      </c>
      <c r="C9" t="s">
        <v>1807</v>
      </c>
    </row>
    <row r="10" spans="1:4" x14ac:dyDescent="0.25">
      <c r="A10" s="639">
        <v>42734</v>
      </c>
      <c r="B10" t="s">
        <v>1789</v>
      </c>
      <c r="C10" t="s">
        <v>1808</v>
      </c>
      <c r="D10" t="s">
        <v>1809</v>
      </c>
    </row>
    <row r="11" spans="1:4" x14ac:dyDescent="0.25">
      <c r="A11" s="639">
        <v>42738</v>
      </c>
      <c r="B11" t="s">
        <v>1810</v>
      </c>
      <c r="C11" t="s">
        <v>1813</v>
      </c>
      <c r="D11" t="s">
        <v>1814</v>
      </c>
    </row>
    <row r="12" spans="1:4" x14ac:dyDescent="0.25">
      <c r="A12" s="639">
        <v>42741</v>
      </c>
      <c r="B12" t="s">
        <v>1789</v>
      </c>
      <c r="C12" t="s">
        <v>1815</v>
      </c>
      <c r="D12" t="s">
        <v>1816</v>
      </c>
    </row>
    <row r="13" spans="1:4" x14ac:dyDescent="0.25">
      <c r="A13" s="639">
        <v>42741</v>
      </c>
      <c r="B13" t="s">
        <v>1789</v>
      </c>
      <c r="C13" t="s">
        <v>1817</v>
      </c>
      <c r="D13" t="s">
        <v>1818</v>
      </c>
    </row>
    <row r="14" spans="1:4" x14ac:dyDescent="0.25">
      <c r="A14" s="639">
        <v>42746</v>
      </c>
      <c r="B14" t="s">
        <v>1789</v>
      </c>
      <c r="C14" t="s">
        <v>1819</v>
      </c>
      <c r="D14" t="s">
        <v>1820</v>
      </c>
    </row>
    <row r="15" spans="1:4" x14ac:dyDescent="0.25">
      <c r="A15" s="639">
        <v>42934</v>
      </c>
      <c r="B15" t="s">
        <v>1789</v>
      </c>
      <c r="C15" t="s">
        <v>1821</v>
      </c>
      <c r="D15" t="s">
        <v>1822</v>
      </c>
    </row>
    <row r="16" spans="1:4" x14ac:dyDescent="0.25">
      <c r="A16" s="639">
        <v>42940</v>
      </c>
      <c r="B16" t="s">
        <v>1789</v>
      </c>
      <c r="C16" t="s">
        <v>1823</v>
      </c>
      <c r="D16" t="s">
        <v>1824</v>
      </c>
    </row>
    <row r="17" spans="1:4" x14ac:dyDescent="0.25">
      <c r="A17" s="639">
        <v>42940</v>
      </c>
      <c r="B17" t="s">
        <v>1789</v>
      </c>
      <c r="C17" t="s">
        <v>1825</v>
      </c>
      <c r="D17" t="s">
        <v>1826</v>
      </c>
    </row>
    <row r="18" spans="1:4" x14ac:dyDescent="0.25">
      <c r="A18" s="639">
        <v>43271</v>
      </c>
      <c r="B18" t="s">
        <v>1789</v>
      </c>
      <c r="C18" t="s">
        <v>1971</v>
      </c>
      <c r="D18" t="s">
        <v>1972</v>
      </c>
    </row>
    <row r="19" spans="1:4" x14ac:dyDescent="0.25">
      <c r="A19" s="639">
        <v>43273</v>
      </c>
      <c r="B19" t="s">
        <v>1789</v>
      </c>
      <c r="C19" t="s">
        <v>1996</v>
      </c>
      <c r="D19" t="s">
        <v>1998</v>
      </c>
    </row>
    <row r="20" spans="1:4" x14ac:dyDescent="0.25">
      <c r="A20" s="639">
        <v>43273</v>
      </c>
      <c r="B20" t="s">
        <v>1789</v>
      </c>
      <c r="C20" t="s">
        <v>1997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43"/>
  <sheetViews>
    <sheetView workbookViewId="0">
      <selection activeCell="M11" sqref="M11"/>
    </sheetView>
  </sheetViews>
  <sheetFormatPr defaultRowHeight="15" x14ac:dyDescent="0.25"/>
  <cols>
    <col min="2" max="2" width="19.28515625" customWidth="1"/>
    <col min="3" max="3" width="17.7109375" customWidth="1"/>
    <col min="4" max="4" width="19.140625" customWidth="1"/>
    <col min="5" max="5" width="24.42578125" customWidth="1"/>
    <col min="6" max="6" width="25.28515625" customWidth="1"/>
  </cols>
  <sheetData>
    <row r="1" spans="1:6" ht="18.75" x14ac:dyDescent="0.3">
      <c r="A1" s="542" t="s">
        <v>1612</v>
      </c>
    </row>
    <row r="2" spans="1:6" ht="16.5" thickBot="1" x14ac:dyDescent="0.3">
      <c r="A2" s="502" t="s">
        <v>1613</v>
      </c>
    </row>
    <row r="3" spans="1:6" ht="57" thickBot="1" x14ac:dyDescent="0.35">
      <c r="A3" s="503" t="s">
        <v>1614</v>
      </c>
      <c r="B3" s="504" t="s">
        <v>1615</v>
      </c>
      <c r="C3" s="504" t="s">
        <v>1616</v>
      </c>
      <c r="D3" s="505" t="s">
        <v>1617</v>
      </c>
      <c r="E3" s="506" t="s">
        <v>1618</v>
      </c>
      <c r="F3" s="507" t="s">
        <v>1682</v>
      </c>
    </row>
    <row r="4" spans="1:6" x14ac:dyDescent="0.25">
      <c r="A4" s="508" t="s">
        <v>1619</v>
      </c>
      <c r="B4" s="509" t="s">
        <v>1620</v>
      </c>
      <c r="C4" s="510" t="s">
        <v>1621</v>
      </c>
      <c r="D4" s="510"/>
      <c r="E4" s="511"/>
      <c r="F4" s="12" t="s">
        <v>1622</v>
      </c>
    </row>
    <row r="5" spans="1:6" x14ac:dyDescent="0.25">
      <c r="A5" s="186"/>
      <c r="B5" s="512" t="s">
        <v>1623</v>
      </c>
      <c r="C5" s="70" t="s">
        <v>1621</v>
      </c>
      <c r="D5" s="70"/>
      <c r="E5" s="513"/>
      <c r="F5" s="12" t="s">
        <v>1622</v>
      </c>
    </row>
    <row r="6" spans="1:6" ht="15.75" thickBot="1" x14ac:dyDescent="0.3">
      <c r="A6" s="192"/>
      <c r="B6" s="514" t="s">
        <v>1624</v>
      </c>
      <c r="C6" s="515" t="s">
        <v>1621</v>
      </c>
      <c r="D6" s="515"/>
      <c r="E6" s="516"/>
      <c r="F6" s="12" t="s">
        <v>1622</v>
      </c>
    </row>
    <row r="7" spans="1:6" x14ac:dyDescent="0.25">
      <c r="A7" s="517" t="s">
        <v>1625</v>
      </c>
      <c r="B7" s="512" t="s">
        <v>1626</v>
      </c>
      <c r="C7" s="70" t="s">
        <v>1621</v>
      </c>
      <c r="D7" s="70"/>
      <c r="E7" s="513"/>
      <c r="F7" s="12" t="s">
        <v>1622</v>
      </c>
    </row>
    <row r="8" spans="1:6" x14ac:dyDescent="0.25">
      <c r="A8" s="186"/>
      <c r="B8" s="512" t="s">
        <v>1627</v>
      </c>
      <c r="C8" s="70" t="s">
        <v>1621</v>
      </c>
      <c r="D8" s="70"/>
      <c r="E8" s="513"/>
      <c r="F8" s="12" t="s">
        <v>1622</v>
      </c>
    </row>
    <row r="9" spans="1:6" x14ac:dyDescent="0.25">
      <c r="A9" s="186"/>
      <c r="B9" s="512" t="s">
        <v>1628</v>
      </c>
      <c r="C9" s="70" t="s">
        <v>1621</v>
      </c>
      <c r="D9" s="70"/>
      <c r="E9" s="513"/>
      <c r="F9" s="12" t="s">
        <v>1622</v>
      </c>
    </row>
    <row r="10" spans="1:6" ht="30.75" thickBot="1" x14ac:dyDescent="0.3">
      <c r="A10" s="186"/>
      <c r="B10" s="512" t="s">
        <v>1629</v>
      </c>
      <c r="C10" s="70" t="s">
        <v>1621</v>
      </c>
      <c r="D10" s="518" t="s">
        <v>1630</v>
      </c>
      <c r="E10" s="519" t="s">
        <v>1631</v>
      </c>
      <c r="F10" s="12" t="s">
        <v>1622</v>
      </c>
    </row>
    <row r="11" spans="1:6" x14ac:dyDescent="0.25">
      <c r="A11" s="520" t="s">
        <v>1632</v>
      </c>
      <c r="B11" s="521" t="s">
        <v>1633</v>
      </c>
      <c r="C11" s="522" t="s">
        <v>1634</v>
      </c>
      <c r="D11" s="522"/>
      <c r="E11" s="523"/>
      <c r="F11" s="524" t="s">
        <v>1635</v>
      </c>
    </row>
    <row r="12" spans="1:6" x14ac:dyDescent="0.25">
      <c r="A12" s="186"/>
      <c r="B12" s="525" t="s">
        <v>1636</v>
      </c>
      <c r="C12" s="526" t="s">
        <v>1637</v>
      </c>
      <c r="D12" s="526"/>
      <c r="E12" s="527"/>
      <c r="F12" s="524" t="s">
        <v>1635</v>
      </c>
    </row>
    <row r="13" spans="1:6" x14ac:dyDescent="0.25">
      <c r="A13" s="186"/>
      <c r="B13" s="525" t="s">
        <v>1638</v>
      </c>
      <c r="C13" s="526" t="s">
        <v>1637</v>
      </c>
      <c r="D13" s="526"/>
      <c r="E13" s="527"/>
      <c r="F13" s="524" t="s">
        <v>1635</v>
      </c>
    </row>
    <row r="14" spans="1:6" x14ac:dyDescent="0.25">
      <c r="A14" s="186"/>
      <c r="B14" s="525" t="s">
        <v>1639</v>
      </c>
      <c r="C14" s="526" t="s">
        <v>1634</v>
      </c>
      <c r="D14" s="526"/>
      <c r="E14" s="527"/>
      <c r="F14" s="524" t="s">
        <v>1635</v>
      </c>
    </row>
    <row r="15" spans="1:6" x14ac:dyDescent="0.25">
      <c r="A15" s="186"/>
      <c r="B15" s="525" t="s">
        <v>1640</v>
      </c>
      <c r="C15" s="526" t="s">
        <v>1634</v>
      </c>
      <c r="D15" s="526"/>
      <c r="E15" s="527"/>
      <c r="F15" s="524" t="s">
        <v>1635</v>
      </c>
    </row>
    <row r="16" spans="1:6" ht="15.75" thickBot="1" x14ac:dyDescent="0.3">
      <c r="A16" s="192"/>
      <c r="B16" s="528" t="s">
        <v>1641</v>
      </c>
      <c r="C16" s="529" t="s">
        <v>1642</v>
      </c>
      <c r="D16" s="529"/>
      <c r="E16" s="530"/>
      <c r="F16" s="524" t="s">
        <v>1635</v>
      </c>
    </row>
    <row r="17" spans="1:8" x14ac:dyDescent="0.25">
      <c r="A17" s="517" t="s">
        <v>1643</v>
      </c>
      <c r="B17" t="s">
        <v>1644</v>
      </c>
      <c r="C17" t="s">
        <v>1621</v>
      </c>
      <c r="E17" s="22"/>
      <c r="F17" s="12" t="s">
        <v>1622</v>
      </c>
    </row>
    <row r="18" spans="1:8" x14ac:dyDescent="0.25">
      <c r="A18" s="186"/>
      <c r="B18" t="s">
        <v>1645</v>
      </c>
      <c r="C18" t="s">
        <v>1646</v>
      </c>
      <c r="E18" s="22"/>
      <c r="F18" s="12" t="s">
        <v>1622</v>
      </c>
    </row>
    <row r="19" spans="1:8" x14ac:dyDescent="0.25">
      <c r="A19" s="186"/>
      <c r="B19" t="s">
        <v>1647</v>
      </c>
      <c r="C19" t="s">
        <v>1621</v>
      </c>
      <c r="E19" s="22"/>
      <c r="F19" s="12" t="s">
        <v>1622</v>
      </c>
    </row>
    <row r="20" spans="1:8" x14ac:dyDescent="0.25">
      <c r="A20" s="186"/>
      <c r="B20" t="s">
        <v>1648</v>
      </c>
      <c r="C20" t="s">
        <v>1621</v>
      </c>
      <c r="E20" s="22"/>
      <c r="F20" s="12" t="s">
        <v>1622</v>
      </c>
    </row>
    <row r="21" spans="1:8" x14ac:dyDescent="0.25">
      <c r="A21" s="186"/>
      <c r="B21" t="s">
        <v>1649</v>
      </c>
      <c r="C21" t="s">
        <v>1621</v>
      </c>
      <c r="E21" s="22"/>
      <c r="F21" s="12" t="s">
        <v>1622</v>
      </c>
    </row>
    <row r="22" spans="1:8" x14ac:dyDescent="0.25">
      <c r="A22" s="186"/>
      <c r="B22" t="s">
        <v>1650</v>
      </c>
      <c r="C22" t="s">
        <v>1621</v>
      </c>
      <c r="E22" s="22"/>
      <c r="F22" s="12" t="s">
        <v>1622</v>
      </c>
    </row>
    <row r="23" spans="1:8" ht="30" x14ac:dyDescent="0.25">
      <c r="A23" s="186"/>
      <c r="B23" t="s">
        <v>1651</v>
      </c>
      <c r="C23" t="s">
        <v>1621</v>
      </c>
      <c r="D23" s="531" t="s">
        <v>1652</v>
      </c>
      <c r="E23" s="532" t="s">
        <v>1653</v>
      </c>
      <c r="F23" s="533" t="s">
        <v>1622</v>
      </c>
    </row>
    <row r="24" spans="1:8" x14ac:dyDescent="0.25">
      <c r="A24" s="186"/>
      <c r="B24" t="s">
        <v>1654</v>
      </c>
      <c r="C24" t="s">
        <v>1655</v>
      </c>
      <c r="E24" s="22"/>
      <c r="F24" s="12" t="s">
        <v>1622</v>
      </c>
    </row>
    <row r="25" spans="1:8" x14ac:dyDescent="0.25">
      <c r="A25" s="186"/>
      <c r="B25" t="s">
        <v>1650</v>
      </c>
      <c r="C25" t="s">
        <v>1655</v>
      </c>
      <c r="E25" s="22"/>
      <c r="F25" s="12" t="s">
        <v>1622</v>
      </c>
    </row>
    <row r="26" spans="1:8" x14ac:dyDescent="0.25">
      <c r="A26" s="186"/>
      <c r="B26" s="526" t="s">
        <v>1656</v>
      </c>
      <c r="C26" s="526" t="s">
        <v>1621</v>
      </c>
      <c r="D26" s="526"/>
      <c r="E26" s="534"/>
      <c r="F26" s="535" t="s">
        <v>1657</v>
      </c>
      <c r="G26" s="544" t="s">
        <v>1680</v>
      </c>
      <c r="H26" s="543" t="s">
        <v>1681</v>
      </c>
    </row>
    <row r="27" spans="1:8" x14ac:dyDescent="0.25">
      <c r="A27" s="186"/>
      <c r="B27" s="526" t="s">
        <v>1650</v>
      </c>
      <c r="C27" s="526" t="s">
        <v>1621</v>
      </c>
      <c r="D27" s="526"/>
      <c r="E27" s="534"/>
      <c r="F27" s="535" t="s">
        <v>1657</v>
      </c>
      <c r="G27" s="544" t="s">
        <v>1680</v>
      </c>
      <c r="H27" s="543" t="s">
        <v>1681</v>
      </c>
    </row>
    <row r="28" spans="1:8" x14ac:dyDescent="0.25">
      <c r="A28" s="186"/>
      <c r="B28" t="s">
        <v>1658</v>
      </c>
      <c r="C28" t="s">
        <v>1659</v>
      </c>
      <c r="E28" s="22"/>
      <c r="F28" s="12" t="s">
        <v>1622</v>
      </c>
      <c r="G28" s="544"/>
      <c r="H28" s="543"/>
    </row>
    <row r="29" spans="1:8" x14ac:dyDescent="0.25">
      <c r="A29" s="186"/>
      <c r="B29" t="s">
        <v>1660</v>
      </c>
      <c r="C29" t="s">
        <v>1621</v>
      </c>
      <c r="E29" s="536"/>
      <c r="F29" s="12" t="s">
        <v>1622</v>
      </c>
      <c r="G29" s="544"/>
      <c r="H29" s="543"/>
    </row>
    <row r="30" spans="1:8" x14ac:dyDescent="0.25">
      <c r="A30" s="186"/>
      <c r="B30" t="s">
        <v>1650</v>
      </c>
      <c r="C30" t="s">
        <v>1621</v>
      </c>
      <c r="E30" s="536"/>
      <c r="F30" s="12" t="s">
        <v>1622</v>
      </c>
      <c r="G30" s="544"/>
      <c r="H30" s="543"/>
    </row>
    <row r="31" spans="1:8" x14ac:dyDescent="0.25">
      <c r="A31" s="186"/>
      <c r="B31" t="s">
        <v>1661</v>
      </c>
      <c r="C31" t="s">
        <v>1621</v>
      </c>
      <c r="E31" s="22"/>
      <c r="F31" s="12" t="s">
        <v>1662</v>
      </c>
      <c r="G31" s="544"/>
      <c r="H31" s="543"/>
    </row>
    <row r="32" spans="1:8" x14ac:dyDescent="0.25">
      <c r="A32" s="186"/>
      <c r="B32" t="s">
        <v>1650</v>
      </c>
      <c r="C32" t="s">
        <v>1621</v>
      </c>
      <c r="E32" s="22"/>
      <c r="F32" s="12" t="s">
        <v>1662</v>
      </c>
      <c r="G32" s="544"/>
      <c r="H32" s="543"/>
    </row>
    <row r="33" spans="1:8" x14ac:dyDescent="0.25">
      <c r="A33" s="186"/>
      <c r="B33" s="526" t="s">
        <v>1663</v>
      </c>
      <c r="C33" s="526" t="s">
        <v>1621</v>
      </c>
      <c r="D33" s="526"/>
      <c r="E33" s="534"/>
      <c r="F33" s="535" t="s">
        <v>1664</v>
      </c>
      <c r="G33" s="544" t="s">
        <v>1680</v>
      </c>
      <c r="H33" s="543" t="s">
        <v>1681</v>
      </c>
    </row>
    <row r="34" spans="1:8" x14ac:dyDescent="0.25">
      <c r="A34" s="186"/>
      <c r="B34" t="s">
        <v>1665</v>
      </c>
      <c r="C34" t="s">
        <v>1621</v>
      </c>
      <c r="E34" s="22"/>
      <c r="F34" s="12"/>
    </row>
    <row r="35" spans="1:8" ht="15.75" thickBot="1" x14ac:dyDescent="0.3">
      <c r="A35" s="186"/>
      <c r="B35" t="s">
        <v>1666</v>
      </c>
      <c r="C35" t="s">
        <v>1621</v>
      </c>
      <c r="E35" s="22"/>
      <c r="F35" s="12"/>
    </row>
    <row r="36" spans="1:8" x14ac:dyDescent="0.25">
      <c r="A36" s="520" t="s">
        <v>1667</v>
      </c>
      <c r="B36" s="509" t="s">
        <v>1668</v>
      </c>
      <c r="C36" s="510" t="s">
        <v>1621</v>
      </c>
      <c r="D36" s="537"/>
      <c r="E36" s="538"/>
      <c r="F36" s="12" t="s">
        <v>1669</v>
      </c>
    </row>
    <row r="37" spans="1:8" x14ac:dyDescent="0.25">
      <c r="A37" s="186"/>
      <c r="B37" s="512" t="s">
        <v>1670</v>
      </c>
      <c r="C37" s="70" t="s">
        <v>1621</v>
      </c>
      <c r="D37" s="518" t="s">
        <v>1671</v>
      </c>
      <c r="E37" s="539">
        <v>0.89400000000000002</v>
      </c>
      <c r="F37" s="12" t="s">
        <v>1669</v>
      </c>
    </row>
    <row r="38" spans="1:8" x14ac:dyDescent="0.25">
      <c r="A38" s="186"/>
      <c r="B38" s="512" t="s">
        <v>1672</v>
      </c>
      <c r="C38" s="70" t="s">
        <v>1621</v>
      </c>
      <c r="D38" s="518" t="s">
        <v>1671</v>
      </c>
      <c r="E38" s="539">
        <v>0.89400000000000002</v>
      </c>
      <c r="F38" s="12" t="s">
        <v>1669</v>
      </c>
    </row>
    <row r="39" spans="1:8" x14ac:dyDescent="0.25">
      <c r="A39" s="186"/>
      <c r="B39" s="512" t="s">
        <v>1673</v>
      </c>
      <c r="C39" s="70" t="s">
        <v>1621</v>
      </c>
      <c r="D39" s="518" t="s">
        <v>1671</v>
      </c>
      <c r="E39" s="539">
        <v>0.89400000000000002</v>
      </c>
      <c r="F39" s="12" t="s">
        <v>1669</v>
      </c>
    </row>
    <row r="40" spans="1:8" ht="15.75" thickBot="1" x14ac:dyDescent="0.3">
      <c r="A40" s="192"/>
      <c r="B40" s="514" t="s">
        <v>1674</v>
      </c>
      <c r="C40" s="515" t="s">
        <v>1621</v>
      </c>
      <c r="D40" s="540" t="s">
        <v>1671</v>
      </c>
      <c r="E40" s="541">
        <v>0.89400000000000002</v>
      </c>
      <c r="F40" s="12" t="s">
        <v>1669</v>
      </c>
    </row>
    <row r="41" spans="1:8" x14ac:dyDescent="0.25">
      <c r="A41" s="517" t="s">
        <v>1675</v>
      </c>
      <c r="B41" s="525" t="s">
        <v>1676</v>
      </c>
      <c r="C41" s="525" t="s">
        <v>1677</v>
      </c>
      <c r="D41" s="525"/>
      <c r="E41" s="527"/>
      <c r="F41" s="524" t="s">
        <v>1678</v>
      </c>
    </row>
    <row r="42" spans="1:8" x14ac:dyDescent="0.25">
      <c r="A42" s="186"/>
      <c r="B42" s="512" t="s">
        <v>1679</v>
      </c>
      <c r="C42" s="70" t="s">
        <v>1621</v>
      </c>
      <c r="D42" s="70"/>
      <c r="E42" s="513"/>
      <c r="F42" s="12" t="s">
        <v>1622</v>
      </c>
    </row>
    <row r="43" spans="1:8" ht="15.75" thickBot="1" x14ac:dyDescent="0.3">
      <c r="A43" s="192"/>
      <c r="B43" s="514" t="s">
        <v>218</v>
      </c>
      <c r="C43" s="515" t="s">
        <v>1621</v>
      </c>
      <c r="D43" s="515"/>
      <c r="E43" s="516"/>
      <c r="F43" s="12" t="s">
        <v>1622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2:V462"/>
  <sheetViews>
    <sheetView workbookViewId="0">
      <selection activeCell="G10" sqref="G10"/>
    </sheetView>
  </sheetViews>
  <sheetFormatPr defaultColWidth="9.140625" defaultRowHeight="15" x14ac:dyDescent="0.25"/>
  <cols>
    <col min="1" max="1" width="12.28515625" customWidth="1"/>
    <col min="2" max="2" width="13.7109375" customWidth="1"/>
    <col min="3" max="3" width="12.28515625" customWidth="1"/>
    <col min="4" max="4" width="10.28515625" customWidth="1"/>
    <col min="5" max="5" width="19.140625" customWidth="1"/>
    <col min="6" max="8" width="10.28515625" style="12" customWidth="1"/>
    <col min="9" max="9" width="16.85546875" customWidth="1"/>
    <col min="12" max="12" width="16.7109375" customWidth="1"/>
  </cols>
  <sheetData>
    <row r="2" spans="1:22" ht="15.75" thickBot="1" x14ac:dyDescent="0.3"/>
    <row r="3" spans="1:22" ht="30.75" thickBot="1" x14ac:dyDescent="0.3">
      <c r="A3" s="236" t="s">
        <v>827</v>
      </c>
      <c r="B3" s="237" t="s">
        <v>281</v>
      </c>
      <c r="C3" s="238" t="s">
        <v>828</v>
      </c>
      <c r="D3" s="239" t="s">
        <v>829</v>
      </c>
      <c r="E3" s="239" t="s">
        <v>830</v>
      </c>
      <c r="F3" s="240" t="s">
        <v>831</v>
      </c>
      <c r="G3" s="240" t="s">
        <v>832</v>
      </c>
      <c r="H3" s="240" t="s">
        <v>820</v>
      </c>
      <c r="I3" s="241" t="s">
        <v>833</v>
      </c>
      <c r="P3" s="124" t="s">
        <v>276</v>
      </c>
      <c r="Q3" s="124" t="s">
        <v>277</v>
      </c>
      <c r="R3" s="124" t="s">
        <v>278</v>
      </c>
      <c r="S3" s="124" t="s">
        <v>279</v>
      </c>
      <c r="T3" s="124" t="s">
        <v>280</v>
      </c>
      <c r="U3" s="124" t="s">
        <v>281</v>
      </c>
      <c r="V3" s="124" t="s">
        <v>282</v>
      </c>
    </row>
    <row r="4" spans="1:22" x14ac:dyDescent="0.25">
      <c r="A4" s="242">
        <v>1</v>
      </c>
      <c r="B4" s="243" t="s">
        <v>760</v>
      </c>
      <c r="C4" s="244">
        <v>18898</v>
      </c>
      <c r="D4">
        <v>1</v>
      </c>
      <c r="E4" s="243" t="s">
        <v>834</v>
      </c>
      <c r="F4" s="245">
        <v>35784.833333333336</v>
      </c>
      <c r="G4" s="245">
        <v>19193.333333333332</v>
      </c>
      <c r="H4" s="246">
        <f>F4/G4</f>
        <v>1.8644407780479335</v>
      </c>
      <c r="I4" s="22" t="s">
        <v>835</v>
      </c>
      <c r="P4" s="247" t="s">
        <v>283</v>
      </c>
      <c r="Q4" s="248">
        <v>1</v>
      </c>
      <c r="R4" s="248">
        <v>1</v>
      </c>
      <c r="S4" s="248">
        <v>1</v>
      </c>
      <c r="T4" s="248">
        <v>1</v>
      </c>
      <c r="U4" s="247" t="s">
        <v>284</v>
      </c>
      <c r="V4" s="247" t="s">
        <v>285</v>
      </c>
    </row>
    <row r="5" spans="1:22" ht="15.75" thickBot="1" x14ac:dyDescent="0.3">
      <c r="A5" s="249"/>
      <c r="B5" s="250"/>
      <c r="C5" s="251"/>
      <c r="D5" s="225">
        <v>2</v>
      </c>
      <c r="E5" s="250" t="s">
        <v>836</v>
      </c>
      <c r="F5" s="252"/>
      <c r="G5" s="252"/>
      <c r="H5" s="253"/>
      <c r="I5" s="254"/>
      <c r="L5" t="s">
        <v>241</v>
      </c>
      <c r="M5" s="2">
        <v>35784.833333333336</v>
      </c>
      <c r="N5" s="2">
        <v>19193.333333333332</v>
      </c>
      <c r="P5" s="247" t="s">
        <v>283</v>
      </c>
      <c r="Q5" s="248">
        <v>1</v>
      </c>
      <c r="R5" s="248">
        <v>2</v>
      </c>
      <c r="S5" s="248">
        <v>1</v>
      </c>
      <c r="T5" s="248">
        <v>2</v>
      </c>
      <c r="U5" s="247" t="s">
        <v>286</v>
      </c>
      <c r="V5" s="247" t="s">
        <v>287</v>
      </c>
    </row>
    <row r="6" spans="1:22" x14ac:dyDescent="0.25">
      <c r="A6" s="255">
        <v>2</v>
      </c>
      <c r="B6" s="256" t="s">
        <v>761</v>
      </c>
      <c r="C6" s="257">
        <v>2761</v>
      </c>
      <c r="D6" s="16">
        <v>3</v>
      </c>
      <c r="E6" s="16" t="s">
        <v>837</v>
      </c>
      <c r="F6" s="258">
        <v>2826.6666666666665</v>
      </c>
      <c r="G6" s="258">
        <v>2807.8333333333335</v>
      </c>
      <c r="H6" s="259">
        <f>F6/G6</f>
        <v>1.0067074256544191</v>
      </c>
      <c r="I6" s="17" t="s">
        <v>838</v>
      </c>
      <c r="L6" t="s">
        <v>242</v>
      </c>
      <c r="M6" s="2">
        <v>37646.5</v>
      </c>
      <c r="N6" s="2">
        <v>0</v>
      </c>
      <c r="P6" s="247" t="s">
        <v>283</v>
      </c>
      <c r="Q6" s="248">
        <v>1</v>
      </c>
      <c r="R6" s="248">
        <v>3</v>
      </c>
      <c r="S6" s="248">
        <v>1</v>
      </c>
      <c r="T6" s="248">
        <v>3</v>
      </c>
      <c r="U6" s="247" t="s">
        <v>288</v>
      </c>
      <c r="V6" s="247" t="s">
        <v>289</v>
      </c>
    </row>
    <row r="7" spans="1:22" x14ac:dyDescent="0.25">
      <c r="A7" s="260"/>
      <c r="B7" s="247"/>
      <c r="C7" s="248"/>
      <c r="D7">
        <v>4</v>
      </c>
      <c r="E7" t="s">
        <v>839</v>
      </c>
      <c r="F7" s="245"/>
      <c r="G7" s="245"/>
      <c r="H7" s="246"/>
      <c r="I7" s="22"/>
      <c r="L7" t="s">
        <v>243</v>
      </c>
      <c r="M7" s="2">
        <v>2826.6666666666665</v>
      </c>
      <c r="N7" s="2">
        <v>2807.8333333333335</v>
      </c>
      <c r="P7" s="247" t="s">
        <v>283</v>
      </c>
      <c r="Q7" s="248">
        <v>1</v>
      </c>
      <c r="R7" s="248">
        <v>4</v>
      </c>
      <c r="S7" s="248">
        <v>1</v>
      </c>
      <c r="T7" s="248">
        <v>4</v>
      </c>
      <c r="U7" s="247" t="s">
        <v>290</v>
      </c>
      <c r="V7" s="247" t="s">
        <v>291</v>
      </c>
    </row>
    <row r="8" spans="1:22" x14ac:dyDescent="0.25">
      <c r="A8" s="260">
        <v>3</v>
      </c>
      <c r="B8" s="247" t="s">
        <v>762</v>
      </c>
      <c r="C8" s="248">
        <v>193</v>
      </c>
      <c r="D8">
        <v>5</v>
      </c>
      <c r="E8" t="s">
        <v>840</v>
      </c>
      <c r="F8" s="245"/>
      <c r="G8" s="245"/>
      <c r="H8" s="246"/>
      <c r="I8" s="22"/>
      <c r="L8" t="s">
        <v>841</v>
      </c>
      <c r="M8" s="2">
        <v>11788.833333333334</v>
      </c>
      <c r="N8" s="2">
        <v>11764</v>
      </c>
      <c r="P8" s="247" t="s">
        <v>283</v>
      </c>
      <c r="Q8" s="248">
        <v>1</v>
      </c>
      <c r="R8" s="248">
        <v>5</v>
      </c>
      <c r="S8" s="248">
        <v>1</v>
      </c>
      <c r="T8" s="248">
        <v>5</v>
      </c>
      <c r="U8" s="247" t="s">
        <v>292</v>
      </c>
      <c r="V8" s="247" t="s">
        <v>293</v>
      </c>
    </row>
    <row r="9" spans="1:22" ht="15.75" thickBot="1" x14ac:dyDescent="0.3">
      <c r="A9" s="249"/>
      <c r="B9" s="250"/>
      <c r="C9" s="251"/>
      <c r="D9" s="225">
        <v>6</v>
      </c>
      <c r="E9" s="225" t="s">
        <v>842</v>
      </c>
      <c r="F9" s="252"/>
      <c r="G9" s="252"/>
      <c r="H9" s="253"/>
      <c r="I9" s="254"/>
      <c r="L9" t="s">
        <v>843</v>
      </c>
      <c r="M9" s="2">
        <v>745.5</v>
      </c>
      <c r="N9" s="2">
        <v>743.83333333333337</v>
      </c>
      <c r="P9" s="247" t="s">
        <v>283</v>
      </c>
      <c r="Q9" s="248">
        <v>1</v>
      </c>
      <c r="R9" s="248">
        <v>6</v>
      </c>
      <c r="S9" s="248">
        <v>1</v>
      </c>
      <c r="T9" s="248">
        <v>6</v>
      </c>
      <c r="U9" s="247" t="s">
        <v>294</v>
      </c>
      <c r="V9" s="247" t="s">
        <v>295</v>
      </c>
    </row>
    <row r="10" spans="1:22" x14ac:dyDescent="0.25">
      <c r="A10" s="255">
        <v>4</v>
      </c>
      <c r="B10" s="256" t="s">
        <v>763</v>
      </c>
      <c r="C10" s="257">
        <v>11898</v>
      </c>
      <c r="D10" s="16">
        <v>7</v>
      </c>
      <c r="E10" s="16" t="s">
        <v>844</v>
      </c>
      <c r="F10" s="258">
        <v>11788.833333333334</v>
      </c>
      <c r="G10" s="258">
        <v>11764</v>
      </c>
      <c r="H10" s="259">
        <f>F10/G10</f>
        <v>1.0021109599909328</v>
      </c>
      <c r="I10" s="17" t="s">
        <v>838</v>
      </c>
      <c r="L10" t="s">
        <v>244</v>
      </c>
      <c r="M10" s="2">
        <v>12546.5</v>
      </c>
      <c r="N10" s="2">
        <v>0</v>
      </c>
      <c r="P10" s="247" t="s">
        <v>283</v>
      </c>
      <c r="Q10" s="248">
        <v>1</v>
      </c>
      <c r="R10" s="248">
        <v>7</v>
      </c>
      <c r="S10" s="248">
        <v>2</v>
      </c>
      <c r="T10" s="248">
        <v>1</v>
      </c>
      <c r="U10" s="247" t="s">
        <v>296</v>
      </c>
      <c r="V10" s="247" t="s">
        <v>297</v>
      </c>
    </row>
    <row r="11" spans="1:22" ht="15.75" thickBot="1" x14ac:dyDescent="0.3">
      <c r="A11" s="261"/>
      <c r="B11" s="262"/>
      <c r="C11" s="263"/>
      <c r="D11">
        <v>8</v>
      </c>
      <c r="E11" t="s">
        <v>845</v>
      </c>
      <c r="F11" s="245"/>
      <c r="G11" s="245"/>
      <c r="H11" s="246"/>
      <c r="I11" s="22"/>
      <c r="L11" t="s">
        <v>245</v>
      </c>
      <c r="M11" s="2">
        <v>4211.666666666667</v>
      </c>
      <c r="N11" s="2">
        <v>4211.666666666667</v>
      </c>
      <c r="P11" s="247" t="s">
        <v>283</v>
      </c>
      <c r="Q11" s="248">
        <v>1</v>
      </c>
      <c r="R11" s="248">
        <v>8</v>
      </c>
      <c r="S11" s="248">
        <v>2</v>
      </c>
      <c r="T11" s="248">
        <v>2</v>
      </c>
      <c r="U11" s="247" t="s">
        <v>298</v>
      </c>
      <c r="V11" s="247" t="s">
        <v>299</v>
      </c>
    </row>
    <row r="12" spans="1:22" x14ac:dyDescent="0.25">
      <c r="A12" s="255">
        <v>5</v>
      </c>
      <c r="B12" s="256" t="s">
        <v>764</v>
      </c>
      <c r="C12" s="257">
        <v>678</v>
      </c>
      <c r="D12" s="16">
        <v>9</v>
      </c>
      <c r="E12" s="16" t="s">
        <v>846</v>
      </c>
      <c r="F12" s="258">
        <v>745.5</v>
      </c>
      <c r="G12" s="258">
        <v>743.83333333333337</v>
      </c>
      <c r="H12" s="259">
        <f t="shared" ref="H12:H63" si="0">F12/G12</f>
        <v>1.0022406453058481</v>
      </c>
      <c r="I12" s="17" t="s">
        <v>838</v>
      </c>
      <c r="L12" t="s">
        <v>246</v>
      </c>
      <c r="M12" s="2">
        <v>5847.333333333333</v>
      </c>
      <c r="N12" s="2">
        <v>5814.833333333333</v>
      </c>
      <c r="P12" s="247" t="s">
        <v>283</v>
      </c>
      <c r="Q12" s="248">
        <v>1</v>
      </c>
      <c r="R12" s="248">
        <v>9</v>
      </c>
      <c r="S12" s="248">
        <v>2</v>
      </c>
      <c r="T12" s="248">
        <v>3</v>
      </c>
      <c r="U12" s="247" t="s">
        <v>300</v>
      </c>
      <c r="V12" s="247" t="s">
        <v>301</v>
      </c>
    </row>
    <row r="13" spans="1:22" ht="15.75" thickBot="1" x14ac:dyDescent="0.3">
      <c r="A13" s="249"/>
      <c r="B13" s="250"/>
      <c r="C13" s="251"/>
      <c r="D13" s="225">
        <v>10</v>
      </c>
      <c r="E13" s="225" t="s">
        <v>847</v>
      </c>
      <c r="F13" s="252"/>
      <c r="G13" s="252"/>
      <c r="H13" s="253"/>
      <c r="I13" s="254"/>
      <c r="L13" t="s">
        <v>247</v>
      </c>
      <c r="M13" s="2">
        <v>3081.6666666666665</v>
      </c>
      <c r="N13" s="2">
        <v>3077.6666666666665</v>
      </c>
      <c r="P13" s="247" t="s">
        <v>283</v>
      </c>
      <c r="Q13" s="248">
        <v>1</v>
      </c>
      <c r="R13" s="248">
        <v>10</v>
      </c>
      <c r="S13" s="248">
        <v>2</v>
      </c>
      <c r="T13" s="248">
        <v>4</v>
      </c>
      <c r="U13" s="247" t="s">
        <v>302</v>
      </c>
      <c r="V13" s="247" t="s">
        <v>303</v>
      </c>
    </row>
    <row r="14" spans="1:22" x14ac:dyDescent="0.25">
      <c r="A14" s="242">
        <v>6</v>
      </c>
      <c r="B14" s="243" t="s">
        <v>765</v>
      </c>
      <c r="C14" s="244">
        <v>4218</v>
      </c>
      <c r="D14">
        <v>11</v>
      </c>
      <c r="E14" t="s">
        <v>848</v>
      </c>
      <c r="F14" s="245">
        <v>4211.666666666667</v>
      </c>
      <c r="G14" s="245">
        <v>4211.666666666667</v>
      </c>
      <c r="H14" s="246">
        <f>F14/G14</f>
        <v>1</v>
      </c>
      <c r="I14" s="22" t="s">
        <v>838</v>
      </c>
      <c r="L14" t="s">
        <v>248</v>
      </c>
      <c r="M14" s="2">
        <v>1279</v>
      </c>
      <c r="N14" s="2">
        <v>1277.5</v>
      </c>
      <c r="P14" s="247" t="s">
        <v>283</v>
      </c>
      <c r="Q14" s="248">
        <v>1</v>
      </c>
      <c r="R14" s="248">
        <v>11</v>
      </c>
      <c r="S14" s="248">
        <v>2</v>
      </c>
      <c r="T14" s="248">
        <v>5</v>
      </c>
      <c r="U14" s="247" t="s">
        <v>304</v>
      </c>
      <c r="V14" s="247" t="s">
        <v>305</v>
      </c>
    </row>
    <row r="15" spans="1:22" ht="15.75" thickBot="1" x14ac:dyDescent="0.3">
      <c r="A15" s="249"/>
      <c r="B15" s="250"/>
      <c r="C15" s="251"/>
      <c r="D15" s="225">
        <v>12</v>
      </c>
      <c r="E15" s="225" t="s">
        <v>849</v>
      </c>
      <c r="F15" s="252"/>
      <c r="G15" s="252"/>
      <c r="H15" s="253"/>
      <c r="I15" s="254"/>
      <c r="L15" t="s">
        <v>249</v>
      </c>
      <c r="M15" s="2">
        <v>3848.6666666666665</v>
      </c>
      <c r="N15" s="2">
        <v>3848.6666666666665</v>
      </c>
      <c r="P15" s="247" t="s">
        <v>283</v>
      </c>
      <c r="Q15" s="248">
        <v>1</v>
      </c>
      <c r="R15" s="248">
        <v>12</v>
      </c>
      <c r="S15" s="248">
        <v>2</v>
      </c>
      <c r="T15" s="248">
        <v>6</v>
      </c>
      <c r="U15" s="247" t="s">
        <v>306</v>
      </c>
      <c r="V15" s="247" t="s">
        <v>307</v>
      </c>
    </row>
    <row r="16" spans="1:22" x14ac:dyDescent="0.25">
      <c r="A16" s="255">
        <v>7</v>
      </c>
      <c r="B16" s="256" t="s">
        <v>766</v>
      </c>
      <c r="C16" s="257">
        <v>5865</v>
      </c>
      <c r="D16" s="16">
        <v>13</v>
      </c>
      <c r="E16" s="16" t="s">
        <v>850</v>
      </c>
      <c r="F16" s="258">
        <v>5847.333333333333</v>
      </c>
      <c r="G16" s="258">
        <v>5814.833333333333</v>
      </c>
      <c r="H16" s="259">
        <f t="shared" si="0"/>
        <v>1.0055891541746682</v>
      </c>
      <c r="I16" s="17" t="s">
        <v>838</v>
      </c>
      <c r="L16" t="s">
        <v>250</v>
      </c>
      <c r="M16" s="2">
        <v>14071.5</v>
      </c>
      <c r="N16" s="2">
        <v>0</v>
      </c>
      <c r="P16" s="247" t="s">
        <v>283</v>
      </c>
      <c r="Q16" s="248">
        <v>1</v>
      </c>
      <c r="R16" s="248">
        <v>13</v>
      </c>
      <c r="S16" s="248">
        <v>3</v>
      </c>
      <c r="T16" s="248">
        <v>1</v>
      </c>
      <c r="U16" s="247" t="s">
        <v>308</v>
      </c>
      <c r="V16" s="247" t="s">
        <v>309</v>
      </c>
    </row>
    <row r="17" spans="1:22" ht="15.75" thickBot="1" x14ac:dyDescent="0.3">
      <c r="A17" s="264"/>
      <c r="B17" s="265"/>
      <c r="C17" s="266"/>
      <c r="D17">
        <v>14</v>
      </c>
      <c r="E17" t="s">
        <v>851</v>
      </c>
      <c r="F17" s="245"/>
      <c r="G17" s="245"/>
      <c r="H17" s="246"/>
      <c r="I17" s="22"/>
      <c r="L17" t="s">
        <v>251</v>
      </c>
      <c r="M17" s="2">
        <v>42218.333333333336</v>
      </c>
      <c r="N17" s="2">
        <v>42201.833333333336</v>
      </c>
      <c r="P17" s="247" t="s">
        <v>283</v>
      </c>
      <c r="Q17" s="248">
        <v>1</v>
      </c>
      <c r="R17" s="248">
        <v>14</v>
      </c>
      <c r="S17" s="248">
        <v>3</v>
      </c>
      <c r="T17" s="248">
        <v>2</v>
      </c>
      <c r="U17" s="247" t="s">
        <v>310</v>
      </c>
      <c r="V17" s="247" t="s">
        <v>311</v>
      </c>
    </row>
    <row r="18" spans="1:22" x14ac:dyDescent="0.25">
      <c r="A18" s="255">
        <v>8</v>
      </c>
      <c r="B18" s="256" t="s">
        <v>767</v>
      </c>
      <c r="C18" s="257">
        <v>3038</v>
      </c>
      <c r="D18" s="16">
        <v>15</v>
      </c>
      <c r="E18" s="16" t="s">
        <v>852</v>
      </c>
      <c r="F18" s="258">
        <v>3081.6666666666665</v>
      </c>
      <c r="G18" s="258">
        <v>3077.6666666666665</v>
      </c>
      <c r="H18" s="259">
        <f t="shared" si="0"/>
        <v>1.0012996859092387</v>
      </c>
      <c r="I18" s="17" t="s">
        <v>838</v>
      </c>
      <c r="L18" t="s">
        <v>252</v>
      </c>
      <c r="M18" s="2">
        <v>1206.3333333333333</v>
      </c>
      <c r="N18" s="2">
        <v>1206</v>
      </c>
      <c r="P18" s="247" t="s">
        <v>283</v>
      </c>
      <c r="Q18" s="248">
        <v>1</v>
      </c>
      <c r="R18" s="248">
        <v>15</v>
      </c>
      <c r="S18" s="248">
        <v>3</v>
      </c>
      <c r="T18" s="248">
        <v>3</v>
      </c>
      <c r="U18" s="247" t="s">
        <v>312</v>
      </c>
      <c r="V18" s="247" t="s">
        <v>313</v>
      </c>
    </row>
    <row r="19" spans="1:22" ht="15.75" thickBot="1" x14ac:dyDescent="0.3">
      <c r="A19" s="261"/>
      <c r="B19" s="262"/>
      <c r="C19" s="263"/>
      <c r="D19">
        <v>16</v>
      </c>
      <c r="E19" t="s">
        <v>853</v>
      </c>
      <c r="F19" s="245"/>
      <c r="G19" s="245"/>
      <c r="H19" s="246"/>
      <c r="I19" s="22"/>
      <c r="L19" t="s">
        <v>253</v>
      </c>
      <c r="M19" s="2">
        <v>71365.833333333328</v>
      </c>
      <c r="N19" s="2">
        <v>65785.166666666672</v>
      </c>
      <c r="P19" s="247" t="s">
        <v>283</v>
      </c>
      <c r="Q19" s="248">
        <v>1</v>
      </c>
      <c r="R19" s="248">
        <v>16</v>
      </c>
      <c r="S19" s="248">
        <v>3</v>
      </c>
      <c r="T19" s="248">
        <v>4</v>
      </c>
      <c r="U19" s="247" t="s">
        <v>314</v>
      </c>
      <c r="V19" s="247" t="s">
        <v>315</v>
      </c>
    </row>
    <row r="20" spans="1:22" x14ac:dyDescent="0.25">
      <c r="A20" s="255">
        <v>9</v>
      </c>
      <c r="B20" s="256" t="s">
        <v>768</v>
      </c>
      <c r="C20" s="257">
        <v>1238</v>
      </c>
      <c r="D20" s="16">
        <v>17</v>
      </c>
      <c r="E20" s="16" t="s">
        <v>854</v>
      </c>
      <c r="F20" s="258">
        <v>1279</v>
      </c>
      <c r="G20" s="258">
        <v>1277.5</v>
      </c>
      <c r="H20" s="259">
        <f t="shared" si="0"/>
        <v>1.001174168297456</v>
      </c>
      <c r="I20" s="17" t="s">
        <v>838</v>
      </c>
      <c r="L20" t="s">
        <v>254</v>
      </c>
      <c r="M20" s="2">
        <v>2512.1666666666665</v>
      </c>
      <c r="N20" s="2">
        <v>2280.6666666666665</v>
      </c>
      <c r="P20" s="247" t="s">
        <v>283</v>
      </c>
      <c r="Q20" s="248">
        <v>1</v>
      </c>
      <c r="R20" s="248">
        <v>17</v>
      </c>
      <c r="S20" s="248">
        <v>3</v>
      </c>
      <c r="T20" s="248">
        <v>5</v>
      </c>
      <c r="U20" s="247" t="s">
        <v>316</v>
      </c>
      <c r="V20" s="247" t="s">
        <v>317</v>
      </c>
    </row>
    <row r="21" spans="1:22" ht="15.75" thickBot="1" x14ac:dyDescent="0.3">
      <c r="A21" s="249"/>
      <c r="B21" s="250"/>
      <c r="C21" s="251"/>
      <c r="D21" s="225">
        <v>18</v>
      </c>
      <c r="E21" s="225" t="s">
        <v>855</v>
      </c>
      <c r="F21" s="252"/>
      <c r="G21" s="252"/>
      <c r="H21" s="253"/>
      <c r="I21" s="254"/>
      <c r="L21" t="s">
        <v>255</v>
      </c>
      <c r="M21" s="2">
        <v>0</v>
      </c>
      <c r="N21" s="2">
        <v>0</v>
      </c>
      <c r="P21" s="247" t="s">
        <v>283</v>
      </c>
      <c r="Q21" s="248">
        <v>1</v>
      </c>
      <c r="R21" s="248">
        <v>18</v>
      </c>
      <c r="S21" s="248">
        <v>3</v>
      </c>
      <c r="T21" s="248">
        <v>6</v>
      </c>
      <c r="U21" s="247" t="s">
        <v>318</v>
      </c>
      <c r="V21" s="247" t="s">
        <v>319</v>
      </c>
    </row>
    <row r="22" spans="1:22" x14ac:dyDescent="0.25">
      <c r="A22" s="242">
        <v>10</v>
      </c>
      <c r="B22" s="243" t="s">
        <v>769</v>
      </c>
      <c r="C22" s="244">
        <v>554</v>
      </c>
      <c r="D22">
        <v>19</v>
      </c>
      <c r="E22" s="138" t="s">
        <v>856</v>
      </c>
      <c r="F22" s="267">
        <v>3848.6666666666665</v>
      </c>
      <c r="G22" s="267">
        <f>N15</f>
        <v>3848.6666666666665</v>
      </c>
      <c r="H22" s="268"/>
      <c r="I22" s="269" t="s">
        <v>857</v>
      </c>
      <c r="L22" t="s">
        <v>256</v>
      </c>
      <c r="M22" s="2">
        <v>2280.6666666666665</v>
      </c>
      <c r="N22" s="2">
        <v>2280.6666666666665</v>
      </c>
      <c r="P22" s="247" t="s">
        <v>283</v>
      </c>
      <c r="Q22" s="248">
        <v>1</v>
      </c>
      <c r="R22" s="248">
        <v>19</v>
      </c>
      <c r="S22" s="248">
        <v>3</v>
      </c>
      <c r="T22" s="248">
        <v>7</v>
      </c>
      <c r="U22" s="247" t="s">
        <v>320</v>
      </c>
      <c r="V22" s="247" t="s">
        <v>321</v>
      </c>
    </row>
    <row r="23" spans="1:22" ht="15.75" thickBot="1" x14ac:dyDescent="0.3">
      <c r="A23" s="249"/>
      <c r="B23" s="250"/>
      <c r="C23" s="251"/>
      <c r="D23" s="225">
        <v>20</v>
      </c>
      <c r="E23" s="270" t="s">
        <v>858</v>
      </c>
      <c r="F23" s="271"/>
      <c r="G23" s="271"/>
      <c r="H23" s="272"/>
      <c r="I23" s="273" t="s">
        <v>857</v>
      </c>
      <c r="L23" t="s">
        <v>257</v>
      </c>
      <c r="M23" s="2">
        <v>43425</v>
      </c>
      <c r="N23" s="2">
        <v>43407.660835484647</v>
      </c>
      <c r="P23" s="247" t="s">
        <v>283</v>
      </c>
      <c r="Q23" s="248">
        <v>1</v>
      </c>
      <c r="R23" s="248">
        <v>20</v>
      </c>
      <c r="S23" s="248">
        <v>3</v>
      </c>
      <c r="T23" s="248">
        <v>8</v>
      </c>
      <c r="U23" s="247" t="s">
        <v>322</v>
      </c>
      <c r="V23" s="247" t="s">
        <v>323</v>
      </c>
    </row>
    <row r="24" spans="1:22" x14ac:dyDescent="0.25">
      <c r="A24" s="255">
        <v>11</v>
      </c>
      <c r="B24" s="256" t="s">
        <v>770</v>
      </c>
      <c r="C24" s="257">
        <v>37767</v>
      </c>
      <c r="D24" s="16">
        <v>21</v>
      </c>
      <c r="E24" s="16" t="s">
        <v>859</v>
      </c>
      <c r="F24" s="258">
        <v>1375.5268699628773</v>
      </c>
      <c r="G24" s="258">
        <v>1339.6910666819447</v>
      </c>
      <c r="H24" s="259">
        <f t="shared" si="0"/>
        <v>1.0267493037552966</v>
      </c>
      <c r="I24" s="17" t="s">
        <v>838</v>
      </c>
      <c r="J24" t="s">
        <v>860</v>
      </c>
      <c r="L24" t="s">
        <v>258</v>
      </c>
      <c r="M24" s="2">
        <v>68087.666666666672</v>
      </c>
      <c r="N24" s="2">
        <v>68065.848084395111</v>
      </c>
      <c r="P24" s="247" t="s">
        <v>283</v>
      </c>
      <c r="Q24" s="248">
        <v>1</v>
      </c>
      <c r="R24" s="248">
        <v>21</v>
      </c>
      <c r="S24" s="248">
        <v>4</v>
      </c>
      <c r="T24" s="248">
        <v>1</v>
      </c>
      <c r="U24" s="247" t="s">
        <v>324</v>
      </c>
      <c r="V24" s="247" t="s">
        <v>325</v>
      </c>
    </row>
    <row r="25" spans="1:22" x14ac:dyDescent="0.25">
      <c r="A25" s="260"/>
      <c r="B25" s="247"/>
      <c r="C25" s="248"/>
      <c r="D25">
        <v>22</v>
      </c>
      <c r="E25" t="s">
        <v>861</v>
      </c>
      <c r="F25" s="245">
        <v>7614.1503733222753</v>
      </c>
      <c r="G25" s="245">
        <v>7394.2649719687106</v>
      </c>
      <c r="H25" s="246">
        <f t="shared" si="0"/>
        <v>1.0297372899385049</v>
      </c>
      <c r="I25" s="22" t="s">
        <v>838</v>
      </c>
      <c r="J25" t="s">
        <v>860</v>
      </c>
      <c r="L25" t="s">
        <v>259</v>
      </c>
      <c r="M25" s="2">
        <v>113145.33333333333</v>
      </c>
      <c r="N25" s="2">
        <v>0</v>
      </c>
      <c r="P25" s="247" t="s">
        <v>283</v>
      </c>
      <c r="Q25" s="248">
        <v>1</v>
      </c>
      <c r="R25" s="248">
        <v>22</v>
      </c>
      <c r="S25" s="248">
        <v>4</v>
      </c>
      <c r="T25" s="248">
        <v>2</v>
      </c>
      <c r="U25" s="247" t="s">
        <v>326</v>
      </c>
      <c r="V25" s="247" t="s">
        <v>327</v>
      </c>
    </row>
    <row r="26" spans="1:22" x14ac:dyDescent="0.25">
      <c r="A26" s="260"/>
      <c r="B26" s="247"/>
      <c r="C26" s="248"/>
      <c r="E26" t="s">
        <v>862</v>
      </c>
      <c r="F26" s="245">
        <v>5042.3553105437368</v>
      </c>
      <c r="G26" s="245">
        <v>4784.6196751595799</v>
      </c>
      <c r="H26" s="246">
        <f t="shared" si="0"/>
        <v>1.053867528222201</v>
      </c>
      <c r="I26" s="22" t="s">
        <v>838</v>
      </c>
      <c r="J26" t="s">
        <v>860</v>
      </c>
      <c r="L26" t="s">
        <v>260</v>
      </c>
      <c r="M26" s="2">
        <v>2579.6666666666665</v>
      </c>
      <c r="N26" s="2">
        <v>2578.6666666666665</v>
      </c>
      <c r="P26" s="247" t="s">
        <v>283</v>
      </c>
      <c r="Q26" s="248">
        <v>1</v>
      </c>
      <c r="R26" s="248">
        <v>23</v>
      </c>
      <c r="S26" s="248">
        <v>4</v>
      </c>
      <c r="T26" s="248">
        <v>3</v>
      </c>
      <c r="U26" s="247" t="s">
        <v>328</v>
      </c>
      <c r="V26" s="247" t="s">
        <v>329</v>
      </c>
    </row>
    <row r="27" spans="1:22" x14ac:dyDescent="0.25">
      <c r="A27" s="260"/>
      <c r="B27" s="247"/>
      <c r="C27" s="248"/>
      <c r="E27" t="s">
        <v>863</v>
      </c>
      <c r="F27" s="245">
        <v>13572.668618510774</v>
      </c>
      <c r="G27" s="245">
        <v>12938.403843800557</v>
      </c>
      <c r="H27" s="246">
        <f t="shared" si="0"/>
        <v>1.0490218718141284</v>
      </c>
      <c r="I27" s="22" t="s">
        <v>838</v>
      </c>
      <c r="J27" t="s">
        <v>860</v>
      </c>
      <c r="L27" t="s">
        <v>261</v>
      </c>
      <c r="M27" s="2">
        <v>55118.5</v>
      </c>
      <c r="N27" s="2">
        <v>50645</v>
      </c>
      <c r="P27" s="247" t="s">
        <v>283</v>
      </c>
      <c r="Q27" s="248">
        <v>1</v>
      </c>
      <c r="R27" s="248">
        <v>24</v>
      </c>
      <c r="S27" s="248">
        <v>4</v>
      </c>
      <c r="T27" s="248">
        <v>4</v>
      </c>
      <c r="U27" s="247" t="s">
        <v>330</v>
      </c>
      <c r="V27" s="247" t="s">
        <v>331</v>
      </c>
    </row>
    <row r="28" spans="1:22" x14ac:dyDescent="0.25">
      <c r="A28" s="260"/>
      <c r="B28" s="247"/>
      <c r="C28" s="248"/>
      <c r="E28" t="s">
        <v>864</v>
      </c>
      <c r="F28" s="245">
        <v>1134.8883237751663</v>
      </c>
      <c r="G28" s="245">
        <v>1090.1639413752071</v>
      </c>
      <c r="H28" s="246">
        <f t="shared" si="0"/>
        <v>1.0410253730677799</v>
      </c>
      <c r="I28" s="22" t="s">
        <v>838</v>
      </c>
      <c r="J28" t="s">
        <v>860</v>
      </c>
      <c r="L28" t="s">
        <v>262</v>
      </c>
      <c r="M28" s="2">
        <v>606.16666666666663</v>
      </c>
      <c r="N28" s="2">
        <v>563</v>
      </c>
      <c r="P28" s="247" t="s">
        <v>283</v>
      </c>
      <c r="Q28" s="248">
        <v>1</v>
      </c>
      <c r="R28" s="248">
        <v>25</v>
      </c>
      <c r="S28" s="248">
        <v>4</v>
      </c>
      <c r="T28" s="248">
        <v>5</v>
      </c>
      <c r="U28" s="247" t="s">
        <v>332</v>
      </c>
      <c r="V28" s="247" t="s">
        <v>333</v>
      </c>
    </row>
    <row r="29" spans="1:22" x14ac:dyDescent="0.25">
      <c r="A29" s="260"/>
      <c r="B29" s="247"/>
      <c r="C29" s="248"/>
      <c r="E29" t="s">
        <v>865</v>
      </c>
      <c r="F29" s="245">
        <v>1306.7172553814535</v>
      </c>
      <c r="G29" s="245">
        <v>1238.3144538373317</v>
      </c>
      <c r="H29" s="246">
        <f t="shared" si="0"/>
        <v>1.0552386361413717</v>
      </c>
      <c r="I29" s="22" t="s">
        <v>838</v>
      </c>
      <c r="J29" t="s">
        <v>860</v>
      </c>
      <c r="L29" t="s">
        <v>263</v>
      </c>
      <c r="M29" s="2">
        <v>56967.166666666664</v>
      </c>
      <c r="N29" s="2">
        <v>0</v>
      </c>
      <c r="P29" s="247" t="s">
        <v>283</v>
      </c>
      <c r="Q29" s="248">
        <v>1</v>
      </c>
      <c r="R29" s="248">
        <v>26</v>
      </c>
      <c r="S29" s="248">
        <v>4</v>
      </c>
      <c r="T29" s="248">
        <v>6</v>
      </c>
      <c r="U29" s="247" t="s">
        <v>334</v>
      </c>
      <c r="V29" s="247" t="s">
        <v>335</v>
      </c>
    </row>
    <row r="30" spans="1:22" x14ac:dyDescent="0.25">
      <c r="A30" s="260"/>
      <c r="B30" s="247"/>
      <c r="C30" s="248"/>
      <c r="E30" t="s">
        <v>866</v>
      </c>
      <c r="F30" s="245">
        <v>433.86712328718886</v>
      </c>
      <c r="G30" s="245">
        <v>243.97818507813767</v>
      </c>
      <c r="H30" s="246">
        <f t="shared" si="0"/>
        <v>1.7783029378148558</v>
      </c>
      <c r="I30" s="22" t="s">
        <v>835</v>
      </c>
      <c r="L30" t="s">
        <v>264</v>
      </c>
      <c r="M30" s="2">
        <v>2067.8333333333335</v>
      </c>
      <c r="N30" s="2">
        <v>2067.8333333333335</v>
      </c>
      <c r="P30" s="247" t="s">
        <v>283</v>
      </c>
      <c r="Q30" s="248">
        <v>1</v>
      </c>
      <c r="R30" s="248">
        <v>27</v>
      </c>
      <c r="S30" s="248">
        <v>4</v>
      </c>
      <c r="T30" s="248">
        <v>7</v>
      </c>
      <c r="U30" s="247" t="s">
        <v>336</v>
      </c>
      <c r="V30" s="247" t="s">
        <v>337</v>
      </c>
    </row>
    <row r="31" spans="1:22" x14ac:dyDescent="0.25">
      <c r="A31" s="260"/>
      <c r="B31" s="247"/>
      <c r="C31" s="248"/>
      <c r="E31" t="s">
        <v>867</v>
      </c>
      <c r="F31" s="245">
        <v>3474.0620077421549</v>
      </c>
      <c r="G31" s="245">
        <v>843.45463737330113</v>
      </c>
      <c r="H31" s="246">
        <f t="shared" si="0"/>
        <v>4.1188486657221191</v>
      </c>
      <c r="I31" s="22" t="s">
        <v>835</v>
      </c>
      <c r="L31" t="s">
        <v>265</v>
      </c>
      <c r="M31" s="2">
        <v>791.16666666666663</v>
      </c>
      <c r="N31" s="2">
        <v>791.16666666666663</v>
      </c>
      <c r="P31" s="247" t="s">
        <v>283</v>
      </c>
      <c r="Q31" s="248">
        <v>1</v>
      </c>
      <c r="R31" s="248">
        <v>28</v>
      </c>
      <c r="S31" s="248">
        <v>4</v>
      </c>
      <c r="T31" s="248">
        <v>8</v>
      </c>
      <c r="U31" s="247" t="s">
        <v>338</v>
      </c>
      <c r="V31" s="247" t="s">
        <v>339</v>
      </c>
    </row>
    <row r="32" spans="1:22" x14ac:dyDescent="0.25">
      <c r="A32" s="260"/>
      <c r="B32" s="247"/>
      <c r="C32" s="248"/>
      <c r="E32" t="s">
        <v>868</v>
      </c>
      <c r="F32" s="245">
        <v>2334.3900563159095</v>
      </c>
      <c r="G32" s="245">
        <v>2318.5083294616479</v>
      </c>
      <c r="H32" s="246">
        <f t="shared" si="0"/>
        <v>1.0068499761904885</v>
      </c>
      <c r="I32" s="22" t="s">
        <v>838</v>
      </c>
      <c r="J32" t="s">
        <v>860</v>
      </c>
      <c r="L32" t="s">
        <v>218</v>
      </c>
      <c r="M32" s="2">
        <v>726.66666666666663</v>
      </c>
      <c r="N32" s="2">
        <v>726.66666666666663</v>
      </c>
      <c r="P32" s="247" t="s">
        <v>283</v>
      </c>
      <c r="Q32" s="248">
        <v>1</v>
      </c>
      <c r="R32" s="248">
        <v>29</v>
      </c>
      <c r="S32" s="248">
        <v>4</v>
      </c>
      <c r="T32" s="248">
        <v>9</v>
      </c>
      <c r="U32" s="247" t="s">
        <v>340</v>
      </c>
      <c r="V32" s="247" t="s">
        <v>341</v>
      </c>
    </row>
    <row r="33" spans="1:22" ht="15.75" thickBot="1" x14ac:dyDescent="0.3">
      <c r="A33" s="249"/>
      <c r="B33" s="250"/>
      <c r="C33" s="251"/>
      <c r="D33" s="225"/>
      <c r="E33" s="225" t="s">
        <v>869</v>
      </c>
      <c r="F33" s="252">
        <v>5836.9017450433421</v>
      </c>
      <c r="G33" s="252">
        <v>5796.9536868914174</v>
      </c>
      <c r="H33" s="253">
        <f t="shared" si="0"/>
        <v>1.0068912156814809</v>
      </c>
      <c r="I33" s="254" t="s">
        <v>838</v>
      </c>
      <c r="J33" t="s">
        <v>860</v>
      </c>
      <c r="P33" s="247" t="s">
        <v>283</v>
      </c>
      <c r="Q33" s="248">
        <v>1</v>
      </c>
      <c r="R33" s="248">
        <v>30</v>
      </c>
      <c r="S33" s="248">
        <v>4</v>
      </c>
      <c r="T33" s="248">
        <v>10</v>
      </c>
      <c r="U33" s="247" t="s">
        <v>342</v>
      </c>
      <c r="V33" s="247" t="s">
        <v>343</v>
      </c>
    </row>
    <row r="34" spans="1:22" x14ac:dyDescent="0.25">
      <c r="A34" s="255">
        <v>12</v>
      </c>
      <c r="B34" s="256" t="s">
        <v>771</v>
      </c>
      <c r="C34" s="257">
        <v>1193</v>
      </c>
      <c r="D34" s="16">
        <v>23</v>
      </c>
      <c r="E34" s="16" t="s">
        <v>870</v>
      </c>
      <c r="F34" s="258">
        <f>M18</f>
        <v>1206.3333333333333</v>
      </c>
      <c r="G34" s="258">
        <f>N18</f>
        <v>1206</v>
      </c>
      <c r="H34" s="259">
        <f t="shared" si="0"/>
        <v>1.0002763957987837</v>
      </c>
      <c r="I34" s="17" t="s">
        <v>838</v>
      </c>
      <c r="P34" s="247" t="s">
        <v>283</v>
      </c>
      <c r="Q34" s="248">
        <v>1</v>
      </c>
      <c r="R34" s="248">
        <v>31</v>
      </c>
      <c r="S34" s="248">
        <v>5</v>
      </c>
      <c r="T34" s="248">
        <v>1</v>
      </c>
      <c r="U34" s="247" t="s">
        <v>344</v>
      </c>
      <c r="V34" s="247" t="s">
        <v>345</v>
      </c>
    </row>
    <row r="35" spans="1:22" ht="15.75" thickBot="1" x14ac:dyDescent="0.3">
      <c r="A35" s="249"/>
      <c r="B35" s="250"/>
      <c r="C35" s="251"/>
      <c r="D35" s="225">
        <v>24</v>
      </c>
      <c r="E35" s="225" t="s">
        <v>871</v>
      </c>
      <c r="F35" s="252"/>
      <c r="G35" s="252"/>
      <c r="H35" s="253"/>
      <c r="I35" s="254"/>
      <c r="P35" s="247" t="s">
        <v>283</v>
      </c>
      <c r="Q35" s="248">
        <v>1</v>
      </c>
      <c r="R35" s="248">
        <v>32</v>
      </c>
      <c r="S35" s="248">
        <v>5</v>
      </c>
      <c r="T35" s="248">
        <v>2</v>
      </c>
      <c r="U35" s="247" t="s">
        <v>346</v>
      </c>
      <c r="V35" s="247" t="s">
        <v>347</v>
      </c>
    </row>
    <row r="36" spans="1:22" x14ac:dyDescent="0.25">
      <c r="A36" s="255">
        <v>13</v>
      </c>
      <c r="B36" s="256" t="s">
        <v>772</v>
      </c>
      <c r="C36" s="257">
        <v>54662</v>
      </c>
      <c r="D36" s="16">
        <v>25</v>
      </c>
      <c r="E36" s="16" t="s">
        <v>872</v>
      </c>
      <c r="F36" s="258">
        <v>207.28066999183054</v>
      </c>
      <c r="G36" s="258">
        <v>141.98109018490447</v>
      </c>
      <c r="H36" s="259">
        <f t="shared" si="0"/>
        <v>1.4599174419768526</v>
      </c>
      <c r="I36" s="17" t="s">
        <v>835</v>
      </c>
      <c r="P36" s="247" t="s">
        <v>283</v>
      </c>
      <c r="Q36" s="248">
        <v>1</v>
      </c>
      <c r="R36" s="248">
        <v>33</v>
      </c>
      <c r="S36" s="248">
        <v>5</v>
      </c>
      <c r="T36" s="248">
        <v>3</v>
      </c>
      <c r="U36" s="247" t="s">
        <v>348</v>
      </c>
      <c r="V36" s="247" t="s">
        <v>349</v>
      </c>
    </row>
    <row r="37" spans="1:22" x14ac:dyDescent="0.25">
      <c r="A37" s="260"/>
      <c r="B37" s="247"/>
      <c r="C37" s="248"/>
      <c r="D37">
        <v>26</v>
      </c>
      <c r="E37" t="s">
        <v>873</v>
      </c>
      <c r="F37" s="245">
        <v>13401.507507444299</v>
      </c>
      <c r="G37" s="245">
        <v>9003.4509005761884</v>
      </c>
      <c r="H37" s="246">
        <f t="shared" si="0"/>
        <v>1.488485654604575</v>
      </c>
      <c r="I37" s="22" t="s">
        <v>835</v>
      </c>
      <c r="P37" s="247" t="s">
        <v>283</v>
      </c>
      <c r="Q37" s="248">
        <v>1</v>
      </c>
      <c r="R37" s="248">
        <v>34</v>
      </c>
      <c r="S37" s="248">
        <v>5</v>
      </c>
      <c r="T37" s="248">
        <v>4</v>
      </c>
      <c r="U37" s="247" t="s">
        <v>350</v>
      </c>
      <c r="V37" s="247" t="s">
        <v>351</v>
      </c>
    </row>
    <row r="38" spans="1:22" x14ac:dyDescent="0.25">
      <c r="A38" s="260"/>
      <c r="B38" s="247"/>
      <c r="C38" s="248"/>
      <c r="E38" s="138" t="s">
        <v>874</v>
      </c>
      <c r="F38" s="267">
        <v>192.25668280874808</v>
      </c>
      <c r="G38" s="267">
        <v>172.66833157740584</v>
      </c>
      <c r="H38" s="268">
        <f t="shared" si="0"/>
        <v>1.1134449557275123</v>
      </c>
      <c r="I38" s="269" t="s">
        <v>875</v>
      </c>
      <c r="P38" s="247" t="s">
        <v>283</v>
      </c>
      <c r="Q38" s="248">
        <v>1</v>
      </c>
      <c r="R38" s="248">
        <v>35</v>
      </c>
      <c r="S38" s="248">
        <v>6</v>
      </c>
      <c r="T38" s="248">
        <v>1</v>
      </c>
      <c r="U38" s="247" t="s">
        <v>352</v>
      </c>
      <c r="V38" s="247" t="s">
        <v>353</v>
      </c>
    </row>
    <row r="39" spans="1:22" x14ac:dyDescent="0.25">
      <c r="A39" s="260"/>
      <c r="B39" s="247"/>
      <c r="C39" s="248"/>
      <c r="E39" s="138" t="s">
        <v>876</v>
      </c>
      <c r="F39" s="267">
        <v>4216.8858335708601</v>
      </c>
      <c r="G39" s="267">
        <v>3815.6826472192893</v>
      </c>
      <c r="H39" s="268">
        <f t="shared" si="0"/>
        <v>1.1051458476621348</v>
      </c>
      <c r="I39" s="269" t="s">
        <v>875</v>
      </c>
      <c r="P39" s="247" t="s">
        <v>283</v>
      </c>
      <c r="Q39" s="248">
        <v>1</v>
      </c>
      <c r="R39" s="248">
        <v>36</v>
      </c>
      <c r="S39" s="248">
        <v>6</v>
      </c>
      <c r="T39" s="248">
        <v>2</v>
      </c>
      <c r="U39" s="247" t="s">
        <v>354</v>
      </c>
      <c r="V39" s="247" t="s">
        <v>355</v>
      </c>
    </row>
    <row r="40" spans="1:22" x14ac:dyDescent="0.25">
      <c r="A40" s="260"/>
      <c r="B40" s="247"/>
      <c r="C40" s="248"/>
      <c r="E40" t="s">
        <v>877</v>
      </c>
      <c r="F40" s="245">
        <v>5946.5744623564779</v>
      </c>
      <c r="G40" s="245">
        <v>5637.8676616860939</v>
      </c>
      <c r="H40" s="246">
        <f t="shared" si="0"/>
        <v>1.0547559501561732</v>
      </c>
      <c r="I40" s="22" t="s">
        <v>838</v>
      </c>
      <c r="J40" t="s">
        <v>860</v>
      </c>
      <c r="P40" s="247" t="s">
        <v>283</v>
      </c>
      <c r="Q40" s="248">
        <v>1</v>
      </c>
      <c r="R40" s="248">
        <v>37</v>
      </c>
      <c r="S40" s="248">
        <v>8</v>
      </c>
      <c r="T40" s="248">
        <v>1</v>
      </c>
      <c r="U40" s="247" t="s">
        <v>356</v>
      </c>
      <c r="V40" s="247" t="s">
        <v>357</v>
      </c>
    </row>
    <row r="41" spans="1:22" x14ac:dyDescent="0.25">
      <c r="A41" s="260"/>
      <c r="B41" s="247"/>
      <c r="C41" s="248"/>
      <c r="E41" t="s">
        <v>878</v>
      </c>
      <c r="F41" s="245">
        <v>26417.44460463553</v>
      </c>
      <c r="G41" s="245">
        <v>25218.535879163854</v>
      </c>
      <c r="H41" s="246">
        <f t="shared" si="0"/>
        <v>1.0475407744214937</v>
      </c>
      <c r="I41" s="22" t="s">
        <v>838</v>
      </c>
      <c r="J41" t="s">
        <v>860</v>
      </c>
      <c r="P41" s="247" t="s">
        <v>283</v>
      </c>
      <c r="Q41" s="248">
        <v>1</v>
      </c>
      <c r="R41" s="248">
        <v>38</v>
      </c>
      <c r="S41" s="248">
        <v>8</v>
      </c>
      <c r="T41" s="248">
        <v>2</v>
      </c>
      <c r="U41" s="247" t="s">
        <v>358</v>
      </c>
      <c r="V41" s="247" t="s">
        <v>359</v>
      </c>
    </row>
    <row r="42" spans="1:22" x14ac:dyDescent="0.25">
      <c r="A42" s="260"/>
      <c r="B42" s="247"/>
      <c r="C42" s="248"/>
      <c r="E42" t="s">
        <v>879</v>
      </c>
      <c r="F42" s="245">
        <v>458.01650108081861</v>
      </c>
      <c r="G42" s="245">
        <v>333.42511322751994</v>
      </c>
      <c r="H42" s="246">
        <f t="shared" si="0"/>
        <v>1.3736712770290971</v>
      </c>
      <c r="I42" s="22" t="s">
        <v>835</v>
      </c>
      <c r="P42" s="247" t="s">
        <v>283</v>
      </c>
      <c r="Q42" s="248">
        <v>1</v>
      </c>
      <c r="R42" s="248">
        <v>39</v>
      </c>
      <c r="S42" s="248">
        <v>8</v>
      </c>
      <c r="T42" s="248">
        <v>3</v>
      </c>
      <c r="U42" s="247" t="s">
        <v>360</v>
      </c>
      <c r="V42" s="247" t="s">
        <v>361</v>
      </c>
    </row>
    <row r="43" spans="1:22" x14ac:dyDescent="0.25">
      <c r="A43" s="260"/>
      <c r="B43" s="247"/>
      <c r="C43" s="248"/>
      <c r="E43" t="s">
        <v>880</v>
      </c>
      <c r="F43" s="245">
        <v>14152.842025726706</v>
      </c>
      <c r="G43" s="245">
        <v>10332.481592398273</v>
      </c>
      <c r="H43" s="246">
        <f t="shared" si="0"/>
        <v>1.3697427766180699</v>
      </c>
      <c r="I43" s="22" t="s">
        <v>835</v>
      </c>
      <c r="P43" s="247" t="s">
        <v>283</v>
      </c>
      <c r="Q43" s="248">
        <v>1</v>
      </c>
      <c r="R43" s="248">
        <v>40</v>
      </c>
      <c r="S43" s="248">
        <v>8</v>
      </c>
      <c r="T43" s="248">
        <v>4</v>
      </c>
      <c r="U43" s="247" t="s">
        <v>362</v>
      </c>
      <c r="V43" s="247" t="s">
        <v>363</v>
      </c>
    </row>
    <row r="44" spans="1:22" x14ac:dyDescent="0.25">
      <c r="A44" s="260"/>
      <c r="B44" s="247"/>
      <c r="C44" s="248"/>
      <c r="E44" t="s">
        <v>881</v>
      </c>
      <c r="F44" s="245">
        <v>53.242723028554643</v>
      </c>
      <c r="G44" s="245">
        <v>43.880839594292333</v>
      </c>
      <c r="H44" s="246">
        <f t="shared" si="0"/>
        <v>1.2133478648270903</v>
      </c>
      <c r="I44" s="22" t="s">
        <v>835</v>
      </c>
      <c r="P44" s="247" t="s">
        <v>283</v>
      </c>
      <c r="Q44" s="248">
        <v>1</v>
      </c>
      <c r="R44" s="248">
        <v>41</v>
      </c>
      <c r="S44" s="248">
        <v>8</v>
      </c>
      <c r="T44" s="248">
        <v>5</v>
      </c>
      <c r="U44" s="247" t="s">
        <v>364</v>
      </c>
      <c r="V44" s="247" t="s">
        <v>365</v>
      </c>
    </row>
    <row r="45" spans="1:22" ht="15.75" thickBot="1" x14ac:dyDescent="0.3">
      <c r="A45" s="249"/>
      <c r="B45" s="250"/>
      <c r="C45" s="251"/>
      <c r="D45" s="225"/>
      <c r="E45" s="225" t="s">
        <v>882</v>
      </c>
      <c r="F45" s="252">
        <v>733.98669528926746</v>
      </c>
      <c r="G45" s="252">
        <v>605.05223028971943</v>
      </c>
      <c r="H45" s="253">
        <f t="shared" si="0"/>
        <v>1.2130964213416913</v>
      </c>
      <c r="I45" s="254" t="s">
        <v>835</v>
      </c>
      <c r="P45" s="247" t="s">
        <v>283</v>
      </c>
      <c r="Q45" s="248">
        <v>1</v>
      </c>
      <c r="R45" s="248">
        <v>42</v>
      </c>
      <c r="S45" s="248">
        <v>8</v>
      </c>
      <c r="T45" s="248">
        <v>6</v>
      </c>
      <c r="U45" s="247" t="s">
        <v>366</v>
      </c>
      <c r="V45" s="247" t="s">
        <v>367</v>
      </c>
    </row>
    <row r="46" spans="1:22" x14ac:dyDescent="0.25">
      <c r="A46" s="255">
        <v>14</v>
      </c>
      <c r="B46" s="256" t="s">
        <v>773</v>
      </c>
      <c r="C46" s="257">
        <v>1768</v>
      </c>
      <c r="D46" s="16">
        <v>27</v>
      </c>
      <c r="E46" s="256" t="s">
        <v>336</v>
      </c>
      <c r="F46" s="258">
        <f>M20</f>
        <v>2512.1666666666665</v>
      </c>
      <c r="G46" s="258">
        <f>N20</f>
        <v>2280.6666666666665</v>
      </c>
      <c r="H46" s="259">
        <f>F46/G46</f>
        <v>1.1015054077755042</v>
      </c>
      <c r="I46" s="17" t="s">
        <v>838</v>
      </c>
      <c r="P46" s="247" t="s">
        <v>283</v>
      </c>
      <c r="Q46" s="248">
        <v>1</v>
      </c>
      <c r="R46" s="248">
        <v>43</v>
      </c>
      <c r="S46" s="248">
        <v>8</v>
      </c>
      <c r="T46" s="248">
        <v>7</v>
      </c>
      <c r="U46" s="247" t="s">
        <v>368</v>
      </c>
      <c r="V46" s="247" t="s">
        <v>369</v>
      </c>
    </row>
    <row r="47" spans="1:22" ht="15.75" thickBot="1" x14ac:dyDescent="0.3">
      <c r="A47" s="264"/>
      <c r="B47" s="265"/>
      <c r="C47" s="266"/>
      <c r="D47">
        <v>28</v>
      </c>
      <c r="E47" s="262" t="s">
        <v>338</v>
      </c>
      <c r="F47" s="245"/>
      <c r="G47" s="245"/>
      <c r="H47" s="246"/>
      <c r="I47" s="22" t="s">
        <v>838</v>
      </c>
      <c r="P47" s="247" t="s">
        <v>283</v>
      </c>
      <c r="Q47" s="248">
        <v>1</v>
      </c>
      <c r="R47" s="248">
        <v>44</v>
      </c>
      <c r="S47" s="248">
        <v>8</v>
      </c>
      <c r="T47" s="248">
        <v>8</v>
      </c>
      <c r="U47" s="247" t="s">
        <v>370</v>
      </c>
      <c r="V47" s="247" t="s">
        <v>371</v>
      </c>
    </row>
    <row r="48" spans="1:22" x14ac:dyDescent="0.25">
      <c r="A48" s="255">
        <v>15</v>
      </c>
      <c r="B48" s="256" t="s">
        <v>774</v>
      </c>
      <c r="C48" s="257">
        <v>2937</v>
      </c>
      <c r="D48" s="16">
        <v>29</v>
      </c>
      <c r="E48" s="256" t="s">
        <v>340</v>
      </c>
      <c r="F48" s="258">
        <f>M26</f>
        <v>2579.6666666666665</v>
      </c>
      <c r="G48" s="258">
        <f>N26</f>
        <v>2578.6666666666665</v>
      </c>
      <c r="H48" s="259">
        <f>F48/G48</f>
        <v>1.000387797311272</v>
      </c>
      <c r="I48" s="17" t="s">
        <v>838</v>
      </c>
      <c r="P48" s="247" t="s">
        <v>283</v>
      </c>
      <c r="Q48" s="248">
        <v>1</v>
      </c>
      <c r="R48" s="248">
        <v>45</v>
      </c>
      <c r="S48" s="248">
        <v>8</v>
      </c>
      <c r="T48" s="248">
        <v>9</v>
      </c>
      <c r="U48" s="247" t="s">
        <v>372</v>
      </c>
      <c r="V48" s="247" t="s">
        <v>373</v>
      </c>
    </row>
    <row r="49" spans="1:22" ht="15.75" thickBot="1" x14ac:dyDescent="0.3">
      <c r="A49" s="274"/>
      <c r="B49" s="275"/>
      <c r="C49" s="276"/>
      <c r="D49" s="225">
        <v>30</v>
      </c>
      <c r="E49" s="250" t="s">
        <v>342</v>
      </c>
      <c r="F49" s="252"/>
      <c r="G49" s="252"/>
      <c r="H49" s="253"/>
      <c r="I49" s="254"/>
      <c r="P49" s="247" t="s">
        <v>283</v>
      </c>
      <c r="Q49" s="248">
        <v>1</v>
      </c>
      <c r="R49" s="248">
        <v>46</v>
      </c>
      <c r="S49" s="248">
        <v>8</v>
      </c>
      <c r="T49" s="248">
        <v>10</v>
      </c>
      <c r="U49" s="247" t="s">
        <v>374</v>
      </c>
      <c r="V49" s="247" t="s">
        <v>375</v>
      </c>
    </row>
    <row r="50" spans="1:22" x14ac:dyDescent="0.25">
      <c r="A50" s="255">
        <v>16</v>
      </c>
      <c r="B50" s="256" t="s">
        <v>775</v>
      </c>
      <c r="C50" s="257">
        <v>52914</v>
      </c>
      <c r="D50" s="16">
        <v>31</v>
      </c>
      <c r="E50" s="256" t="s">
        <v>883</v>
      </c>
      <c r="F50" s="258">
        <v>210.53063504811746</v>
      </c>
      <c r="G50" s="258">
        <v>210.04676925778821</v>
      </c>
      <c r="H50" s="259">
        <f t="shared" si="0"/>
        <v>1.0023036097724283</v>
      </c>
      <c r="I50" s="17" t="s">
        <v>838</v>
      </c>
      <c r="P50" s="247" t="s">
        <v>283</v>
      </c>
      <c r="Q50" s="248">
        <v>1</v>
      </c>
      <c r="R50" s="248">
        <v>47</v>
      </c>
      <c r="S50" s="248">
        <v>8</v>
      </c>
      <c r="T50" s="248">
        <v>11</v>
      </c>
      <c r="U50" s="247" t="s">
        <v>376</v>
      </c>
      <c r="V50" s="247" t="s">
        <v>377</v>
      </c>
    </row>
    <row r="51" spans="1:22" x14ac:dyDescent="0.25">
      <c r="A51" s="242"/>
      <c r="B51" s="243"/>
      <c r="C51" s="244"/>
      <c r="D51">
        <v>32</v>
      </c>
      <c r="E51" s="247" t="s">
        <v>884</v>
      </c>
      <c r="F51" s="245">
        <v>8.2048376961830023</v>
      </c>
      <c r="G51" s="245">
        <v>8.1967953295050595</v>
      </c>
      <c r="H51" s="246">
        <f t="shared" si="0"/>
        <v>1.0009811598746394</v>
      </c>
      <c r="I51" s="22" t="s">
        <v>838</v>
      </c>
      <c r="P51" s="247" t="s">
        <v>283</v>
      </c>
      <c r="Q51" s="248">
        <v>1</v>
      </c>
      <c r="R51" s="248">
        <v>48</v>
      </c>
      <c r="S51" s="248">
        <v>8</v>
      </c>
      <c r="T51" s="248">
        <v>12</v>
      </c>
      <c r="U51" s="247" t="s">
        <v>378</v>
      </c>
      <c r="V51" s="247" t="s">
        <v>379</v>
      </c>
    </row>
    <row r="52" spans="1:22" x14ac:dyDescent="0.25">
      <c r="A52" s="242"/>
      <c r="B52" s="243"/>
      <c r="C52" s="244"/>
      <c r="E52" s="277" t="s">
        <v>885</v>
      </c>
      <c r="F52" s="267">
        <v>708.87455476139485</v>
      </c>
      <c r="G52" s="267">
        <v>675.37102125526201</v>
      </c>
      <c r="H52" s="268">
        <f t="shared" si="0"/>
        <v>1.0496075970862095</v>
      </c>
      <c r="I52" s="269" t="s">
        <v>886</v>
      </c>
      <c r="P52" s="247" t="s">
        <v>283</v>
      </c>
      <c r="Q52" s="248">
        <v>1</v>
      </c>
      <c r="R52" s="248">
        <v>49</v>
      </c>
      <c r="S52" s="248">
        <v>8</v>
      </c>
      <c r="T52" s="248">
        <v>13</v>
      </c>
      <c r="U52" s="247" t="s">
        <v>380</v>
      </c>
      <c r="V52" s="247" t="s">
        <v>381</v>
      </c>
    </row>
    <row r="53" spans="1:22" x14ac:dyDescent="0.25">
      <c r="A53" s="242"/>
      <c r="B53" s="243"/>
      <c r="C53" s="244"/>
      <c r="E53" s="277" t="s">
        <v>887</v>
      </c>
      <c r="F53" s="267">
        <v>15716.695278556595</v>
      </c>
      <c r="G53" s="267">
        <v>14279.936824395811</v>
      </c>
      <c r="H53" s="268">
        <f t="shared" si="0"/>
        <v>1.1006137822477078</v>
      </c>
      <c r="I53" s="269" t="s">
        <v>886</v>
      </c>
      <c r="P53" s="247" t="s">
        <v>283</v>
      </c>
      <c r="Q53" s="248">
        <v>1</v>
      </c>
      <c r="R53" s="248">
        <v>50</v>
      </c>
      <c r="S53" s="248">
        <v>8</v>
      </c>
      <c r="T53" s="248">
        <v>14</v>
      </c>
      <c r="U53" s="247" t="s">
        <v>382</v>
      </c>
      <c r="V53" s="247" t="s">
        <v>383</v>
      </c>
    </row>
    <row r="54" spans="1:22" x14ac:dyDescent="0.25">
      <c r="A54" s="242"/>
      <c r="B54" s="243"/>
      <c r="C54" s="244"/>
      <c r="E54" s="247" t="s">
        <v>888</v>
      </c>
      <c r="F54" s="245">
        <v>14083.957086442158</v>
      </c>
      <c r="G54" s="245">
        <v>13130.305306668524</v>
      </c>
      <c r="H54" s="246">
        <f t="shared" si="0"/>
        <v>1.0726298252401869</v>
      </c>
      <c r="I54" s="22" t="s">
        <v>835</v>
      </c>
      <c r="P54" s="247" t="s">
        <v>283</v>
      </c>
      <c r="Q54" s="248">
        <v>1</v>
      </c>
      <c r="R54" s="248">
        <v>51</v>
      </c>
      <c r="S54" s="248">
        <v>8</v>
      </c>
      <c r="T54" s="248">
        <v>15</v>
      </c>
      <c r="U54" s="247" t="s">
        <v>384</v>
      </c>
      <c r="V54" s="247" t="s">
        <v>385</v>
      </c>
    </row>
    <row r="55" spans="1:22" x14ac:dyDescent="0.25">
      <c r="A55" s="242"/>
      <c r="B55" s="243"/>
      <c r="C55" s="244"/>
      <c r="E55" s="247" t="s">
        <v>889</v>
      </c>
      <c r="F55" s="245">
        <v>24502.078236065932</v>
      </c>
      <c r="G55" s="245">
        <v>22247.366380274685</v>
      </c>
      <c r="H55" s="246">
        <f t="shared" si="0"/>
        <v>1.101347360278579</v>
      </c>
      <c r="I55" s="22" t="s">
        <v>835</v>
      </c>
      <c r="P55" s="247" t="s">
        <v>283</v>
      </c>
      <c r="Q55" s="248">
        <v>1</v>
      </c>
      <c r="R55" s="248">
        <v>52</v>
      </c>
      <c r="S55" s="248">
        <v>8</v>
      </c>
      <c r="T55" s="248">
        <v>16</v>
      </c>
      <c r="U55" s="247" t="s">
        <v>386</v>
      </c>
      <c r="V55" s="247" t="s">
        <v>387</v>
      </c>
    </row>
    <row r="56" spans="1:22" ht="15.75" thickBot="1" x14ac:dyDescent="0.3">
      <c r="A56" s="274"/>
      <c r="B56" s="275"/>
      <c r="C56" s="276"/>
      <c r="D56" s="225"/>
      <c r="E56" s="250" t="s">
        <v>890</v>
      </c>
      <c r="F56" s="252">
        <v>101.95340549596875</v>
      </c>
      <c r="G56" s="252">
        <v>93.776902818427558</v>
      </c>
      <c r="H56" s="253">
        <f t="shared" si="0"/>
        <v>1.0871910079326534</v>
      </c>
      <c r="I56" s="254" t="s">
        <v>838</v>
      </c>
      <c r="J56" t="s">
        <v>860</v>
      </c>
      <c r="P56" s="247" t="s">
        <v>283</v>
      </c>
      <c r="Q56" s="248">
        <v>1</v>
      </c>
      <c r="R56" s="248">
        <v>53</v>
      </c>
      <c r="S56" s="248">
        <v>8</v>
      </c>
      <c r="T56" s="248">
        <v>17</v>
      </c>
      <c r="U56" s="247" t="s">
        <v>388</v>
      </c>
      <c r="V56" s="247" t="s">
        <v>389</v>
      </c>
    </row>
    <row r="57" spans="1:22" x14ac:dyDescent="0.25">
      <c r="A57" s="255">
        <v>17</v>
      </c>
      <c r="B57" s="256" t="s">
        <v>776</v>
      </c>
      <c r="C57" s="257">
        <v>660</v>
      </c>
      <c r="D57" s="16">
        <v>33</v>
      </c>
      <c r="E57" s="256" t="s">
        <v>349</v>
      </c>
      <c r="F57" s="258">
        <v>27.290247590967898</v>
      </c>
      <c r="G57" s="258">
        <v>26.5</v>
      </c>
      <c r="H57" s="259">
        <f t="shared" si="0"/>
        <v>1.0298206638101093</v>
      </c>
      <c r="I57" s="17" t="s">
        <v>838</v>
      </c>
      <c r="J57" t="s">
        <v>860</v>
      </c>
      <c r="P57" s="247" t="s">
        <v>283</v>
      </c>
      <c r="Q57" s="248">
        <v>1</v>
      </c>
      <c r="R57" s="248">
        <v>54</v>
      </c>
      <c r="S57" s="248">
        <v>8</v>
      </c>
      <c r="T57" s="248">
        <v>8</v>
      </c>
      <c r="U57" s="247" t="s">
        <v>390</v>
      </c>
      <c r="V57" s="247" t="s">
        <v>391</v>
      </c>
    </row>
    <row r="58" spans="1:22" ht="15.75" thickBot="1" x14ac:dyDescent="0.3">
      <c r="A58" s="261"/>
      <c r="B58" s="262"/>
      <c r="C58" s="263"/>
      <c r="D58">
        <v>34</v>
      </c>
      <c r="E58" s="262" t="s">
        <v>351</v>
      </c>
      <c r="F58" s="245">
        <v>581.13549394072163</v>
      </c>
      <c r="G58" s="245">
        <v>536.5</v>
      </c>
      <c r="H58" s="246">
        <f t="shared" si="0"/>
        <v>1.0831975655931438</v>
      </c>
      <c r="I58" s="22" t="s">
        <v>838</v>
      </c>
      <c r="J58" t="s">
        <v>860</v>
      </c>
      <c r="P58" s="247" t="s">
        <v>283</v>
      </c>
      <c r="Q58" s="248">
        <v>1</v>
      </c>
      <c r="R58" s="248">
        <v>55</v>
      </c>
      <c r="S58" s="248">
        <v>9</v>
      </c>
      <c r="T58" s="248">
        <v>1</v>
      </c>
      <c r="U58" s="247" t="s">
        <v>392</v>
      </c>
      <c r="V58" s="247" t="s">
        <v>393</v>
      </c>
    </row>
    <row r="59" spans="1:22" x14ac:dyDescent="0.25">
      <c r="A59" s="255">
        <v>18</v>
      </c>
      <c r="B59" s="256" t="s">
        <v>777</v>
      </c>
      <c r="C59" s="257">
        <v>2743</v>
      </c>
      <c r="D59" s="16">
        <v>35</v>
      </c>
      <c r="E59" s="278" t="s">
        <v>352</v>
      </c>
      <c r="F59" s="279">
        <f>M30</f>
        <v>2067.8333333333335</v>
      </c>
      <c r="G59" s="279">
        <f>N30</f>
        <v>2067.8333333333335</v>
      </c>
      <c r="H59" s="280">
        <f t="shared" si="0"/>
        <v>1</v>
      </c>
      <c r="I59" s="281" t="s">
        <v>838</v>
      </c>
      <c r="P59" s="247" t="s">
        <v>283</v>
      </c>
      <c r="Q59" s="248">
        <v>1</v>
      </c>
      <c r="R59" s="248">
        <v>56</v>
      </c>
      <c r="S59" s="248">
        <v>9</v>
      </c>
      <c r="T59" s="248">
        <v>2</v>
      </c>
      <c r="U59" s="247" t="s">
        <v>394</v>
      </c>
      <c r="V59" s="247" t="s">
        <v>395</v>
      </c>
    </row>
    <row r="60" spans="1:22" ht="15.75" thickBot="1" x14ac:dyDescent="0.3">
      <c r="A60" s="261"/>
      <c r="B60" s="262"/>
      <c r="C60" s="263"/>
      <c r="D60">
        <v>36</v>
      </c>
      <c r="E60" s="282" t="s">
        <v>354</v>
      </c>
      <c r="F60" s="267"/>
      <c r="G60" s="267"/>
      <c r="H60" s="268"/>
      <c r="I60" s="269"/>
      <c r="P60" s="247" t="s">
        <v>283</v>
      </c>
      <c r="Q60" s="248">
        <v>1</v>
      </c>
      <c r="R60" s="248">
        <v>57</v>
      </c>
      <c r="S60" s="248">
        <v>12</v>
      </c>
      <c r="T60" s="248">
        <v>1</v>
      </c>
      <c r="U60" s="247" t="s">
        <v>396</v>
      </c>
      <c r="V60" s="247" t="s">
        <v>397</v>
      </c>
    </row>
    <row r="61" spans="1:22" x14ac:dyDescent="0.25">
      <c r="A61" s="255">
        <v>33</v>
      </c>
      <c r="B61" s="256" t="s">
        <v>790</v>
      </c>
      <c r="C61" s="257">
        <v>730</v>
      </c>
      <c r="D61" s="16">
        <v>65</v>
      </c>
      <c r="E61" s="256" t="s">
        <v>412</v>
      </c>
      <c r="F61" s="258">
        <f>M31</f>
        <v>791.16666666666663</v>
      </c>
      <c r="G61" s="258">
        <f>N31</f>
        <v>791.16666666666663</v>
      </c>
      <c r="H61" s="259">
        <f t="shared" si="0"/>
        <v>1</v>
      </c>
      <c r="I61" s="17" t="s">
        <v>838</v>
      </c>
      <c r="P61" s="247" t="s">
        <v>283</v>
      </c>
      <c r="Q61" s="248">
        <v>1</v>
      </c>
      <c r="R61" s="248">
        <v>58</v>
      </c>
      <c r="S61" s="248">
        <v>12</v>
      </c>
      <c r="T61" s="248">
        <v>2</v>
      </c>
      <c r="U61" s="247" t="s">
        <v>398</v>
      </c>
      <c r="V61" s="247" t="s">
        <v>399</v>
      </c>
    </row>
    <row r="62" spans="1:22" ht="15.75" thickBot="1" x14ac:dyDescent="0.3">
      <c r="A62" s="249"/>
      <c r="B62" s="250"/>
      <c r="C62" s="251"/>
      <c r="D62" s="225">
        <v>66</v>
      </c>
      <c r="E62" s="250" t="s">
        <v>414</v>
      </c>
      <c r="F62" s="252"/>
      <c r="G62" s="252"/>
      <c r="H62" s="253"/>
      <c r="I62" s="254"/>
      <c r="P62" s="247" t="s">
        <v>283</v>
      </c>
      <c r="Q62" s="248">
        <v>1</v>
      </c>
      <c r="R62" s="248">
        <v>59</v>
      </c>
      <c r="S62" s="248">
        <v>11</v>
      </c>
      <c r="T62" s="248">
        <v>1</v>
      </c>
      <c r="U62" s="247" t="s">
        <v>400</v>
      </c>
      <c r="V62" s="247" t="s">
        <v>401</v>
      </c>
    </row>
    <row r="63" spans="1:22" x14ac:dyDescent="0.25">
      <c r="A63" s="242">
        <v>38</v>
      </c>
      <c r="B63" s="243" t="s">
        <v>794</v>
      </c>
      <c r="C63" s="244">
        <v>824</v>
      </c>
      <c r="D63">
        <v>75</v>
      </c>
      <c r="E63" s="243" t="s">
        <v>432</v>
      </c>
      <c r="F63" s="245">
        <f>M32</f>
        <v>726.66666666666663</v>
      </c>
      <c r="G63" s="245">
        <f>N32</f>
        <v>726.66666666666663</v>
      </c>
      <c r="H63" s="246">
        <f t="shared" si="0"/>
        <v>1</v>
      </c>
      <c r="I63" s="22" t="s">
        <v>838</v>
      </c>
      <c r="P63" s="247" t="s">
        <v>283</v>
      </c>
      <c r="Q63" s="248">
        <v>1</v>
      </c>
      <c r="R63" s="248">
        <v>60</v>
      </c>
      <c r="S63" s="248">
        <v>11</v>
      </c>
      <c r="T63" s="248">
        <v>2</v>
      </c>
      <c r="U63" s="247" t="s">
        <v>402</v>
      </c>
      <c r="V63" s="247" t="s">
        <v>403</v>
      </c>
    </row>
    <row r="64" spans="1:22" ht="15.75" thickBot="1" x14ac:dyDescent="0.3">
      <c r="A64" s="249"/>
      <c r="B64" s="250"/>
      <c r="C64" s="251"/>
      <c r="D64" s="225">
        <v>76</v>
      </c>
      <c r="E64" s="250" t="s">
        <v>434</v>
      </c>
      <c r="F64" s="232"/>
      <c r="G64" s="232"/>
      <c r="H64" s="253"/>
      <c r="I64" s="254"/>
      <c r="P64" s="247" t="s">
        <v>283</v>
      </c>
      <c r="Q64" s="248">
        <v>1</v>
      </c>
      <c r="R64" s="248">
        <v>61</v>
      </c>
      <c r="S64" s="248">
        <v>11</v>
      </c>
      <c r="T64" s="248">
        <v>3</v>
      </c>
      <c r="U64" s="247" t="s">
        <v>404</v>
      </c>
      <c r="V64" s="247" t="s">
        <v>405</v>
      </c>
    </row>
    <row r="65" spans="1:22" x14ac:dyDescent="0.25">
      <c r="A65" s="283" t="s">
        <v>891</v>
      </c>
      <c r="H65" s="246"/>
      <c r="P65" s="247" t="s">
        <v>283</v>
      </c>
      <c r="Q65" s="248">
        <v>1</v>
      </c>
      <c r="R65" s="248">
        <v>62</v>
      </c>
      <c r="S65" s="248">
        <v>11</v>
      </c>
      <c r="T65" s="248">
        <v>4</v>
      </c>
      <c r="U65" s="247" t="s">
        <v>406</v>
      </c>
      <c r="V65" s="247" t="s">
        <v>407</v>
      </c>
    </row>
    <row r="66" spans="1:22" x14ac:dyDescent="0.25">
      <c r="A66" s="283" t="s">
        <v>892</v>
      </c>
      <c r="H66" s="246"/>
      <c r="P66" s="247" t="s">
        <v>283</v>
      </c>
      <c r="Q66" s="248">
        <v>1</v>
      </c>
      <c r="R66" s="248">
        <v>63</v>
      </c>
      <c r="S66" s="248">
        <v>11</v>
      </c>
      <c r="T66" s="248">
        <v>5</v>
      </c>
      <c r="U66" s="247" t="s">
        <v>408</v>
      </c>
      <c r="V66" s="247" t="s">
        <v>409</v>
      </c>
    </row>
    <row r="67" spans="1:22" x14ac:dyDescent="0.25">
      <c r="P67" s="247" t="s">
        <v>283</v>
      </c>
      <c r="Q67" s="248">
        <v>1</v>
      </c>
      <c r="R67" s="248">
        <v>64</v>
      </c>
      <c r="S67" s="248">
        <v>11</v>
      </c>
      <c r="T67" s="248">
        <v>6</v>
      </c>
      <c r="U67" s="247" t="s">
        <v>410</v>
      </c>
      <c r="V67" s="247" t="s">
        <v>411</v>
      </c>
    </row>
    <row r="68" spans="1:22" x14ac:dyDescent="0.25">
      <c r="P68" s="247" t="s">
        <v>283</v>
      </c>
      <c r="Q68" s="248">
        <v>1</v>
      </c>
      <c r="R68" s="248">
        <v>65</v>
      </c>
      <c r="S68" s="248">
        <v>4</v>
      </c>
      <c r="T68" s="248">
        <v>11</v>
      </c>
      <c r="U68" s="247" t="s">
        <v>412</v>
      </c>
      <c r="V68" s="247" t="s">
        <v>413</v>
      </c>
    </row>
    <row r="69" spans="1:22" x14ac:dyDescent="0.25">
      <c r="P69" s="247" t="s">
        <v>283</v>
      </c>
      <c r="Q69" s="248">
        <v>1</v>
      </c>
      <c r="R69" s="248">
        <v>66</v>
      </c>
      <c r="S69" s="248">
        <v>4</v>
      </c>
      <c r="T69" s="248">
        <v>12</v>
      </c>
      <c r="U69" s="247" t="s">
        <v>414</v>
      </c>
      <c r="V69" s="247" t="s">
        <v>415</v>
      </c>
    </row>
    <row r="70" spans="1:22" x14ac:dyDescent="0.25">
      <c r="P70" s="247" t="s">
        <v>283</v>
      </c>
      <c r="Q70" s="248">
        <v>1</v>
      </c>
      <c r="R70" s="248">
        <v>67</v>
      </c>
      <c r="S70" s="248">
        <v>8</v>
      </c>
      <c r="T70" s="248">
        <v>19</v>
      </c>
      <c r="U70" s="247" t="s">
        <v>416</v>
      </c>
      <c r="V70" s="247" t="s">
        <v>417</v>
      </c>
    </row>
    <row r="71" spans="1:22" x14ac:dyDescent="0.25">
      <c r="P71" s="247" t="s">
        <v>283</v>
      </c>
      <c r="Q71" s="248">
        <v>1</v>
      </c>
      <c r="R71" s="248">
        <v>68</v>
      </c>
      <c r="S71" s="248">
        <v>8</v>
      </c>
      <c r="T71" s="248">
        <v>20</v>
      </c>
      <c r="U71" s="247" t="s">
        <v>418</v>
      </c>
      <c r="V71" s="247" t="s">
        <v>419</v>
      </c>
    </row>
    <row r="72" spans="1:22" x14ac:dyDescent="0.25">
      <c r="P72" s="247" t="s">
        <v>283</v>
      </c>
      <c r="Q72" s="248">
        <v>1</v>
      </c>
      <c r="R72" s="248">
        <v>69</v>
      </c>
      <c r="S72" s="248">
        <v>10</v>
      </c>
      <c r="T72" s="248">
        <v>1</v>
      </c>
      <c r="U72" s="247" t="s">
        <v>420</v>
      </c>
      <c r="V72" s="247" t="s">
        <v>421</v>
      </c>
    </row>
    <row r="73" spans="1:22" x14ac:dyDescent="0.25">
      <c r="P73" s="247" t="s">
        <v>283</v>
      </c>
      <c r="Q73" s="248">
        <v>1</v>
      </c>
      <c r="R73" s="248">
        <v>70</v>
      </c>
      <c r="S73" s="248">
        <v>10</v>
      </c>
      <c r="T73" s="248">
        <v>2</v>
      </c>
      <c r="U73" s="247" t="s">
        <v>422</v>
      </c>
      <c r="V73" s="247" t="s">
        <v>423</v>
      </c>
    </row>
    <row r="74" spans="1:22" x14ac:dyDescent="0.25">
      <c r="P74" s="247" t="s">
        <v>283</v>
      </c>
      <c r="Q74" s="248">
        <v>1</v>
      </c>
      <c r="R74" s="248">
        <v>71</v>
      </c>
      <c r="S74" s="248">
        <v>7</v>
      </c>
      <c r="T74" s="248">
        <v>1</v>
      </c>
      <c r="U74" s="247" t="s">
        <v>424</v>
      </c>
      <c r="V74" s="247" t="s">
        <v>425</v>
      </c>
    </row>
    <row r="75" spans="1:22" x14ac:dyDescent="0.25">
      <c r="P75" s="247" t="s">
        <v>283</v>
      </c>
      <c r="Q75" s="248">
        <v>1</v>
      </c>
      <c r="R75" s="248">
        <v>72</v>
      </c>
      <c r="S75" s="248">
        <v>7</v>
      </c>
      <c r="T75" s="248">
        <v>2</v>
      </c>
      <c r="U75" s="247" t="s">
        <v>426</v>
      </c>
      <c r="V75" s="247" t="s">
        <v>427</v>
      </c>
    </row>
    <row r="76" spans="1:22" x14ac:dyDescent="0.25">
      <c r="P76" s="247" t="s">
        <v>283</v>
      </c>
      <c r="Q76" s="248">
        <v>1</v>
      </c>
      <c r="R76" s="248">
        <v>73</v>
      </c>
      <c r="S76" s="248">
        <v>7</v>
      </c>
      <c r="T76" s="248">
        <v>3</v>
      </c>
      <c r="U76" s="247" t="s">
        <v>428</v>
      </c>
      <c r="V76" s="247" t="s">
        <v>429</v>
      </c>
    </row>
    <row r="77" spans="1:22" x14ac:dyDescent="0.25">
      <c r="P77" s="247" t="s">
        <v>283</v>
      </c>
      <c r="Q77" s="248">
        <v>1</v>
      </c>
      <c r="R77" s="248">
        <v>74</v>
      </c>
      <c r="S77" s="248">
        <v>7</v>
      </c>
      <c r="T77" s="248">
        <v>4</v>
      </c>
      <c r="U77" s="247" t="s">
        <v>430</v>
      </c>
      <c r="V77" s="247" t="s">
        <v>431</v>
      </c>
    </row>
    <row r="78" spans="1:22" x14ac:dyDescent="0.25">
      <c r="P78" s="247" t="s">
        <v>283</v>
      </c>
      <c r="Q78" s="248">
        <v>1</v>
      </c>
      <c r="R78" s="248">
        <v>75</v>
      </c>
      <c r="S78" s="248">
        <v>6</v>
      </c>
      <c r="T78" s="248">
        <v>3</v>
      </c>
      <c r="U78" s="247" t="s">
        <v>432</v>
      </c>
      <c r="V78" s="247" t="s">
        <v>433</v>
      </c>
    </row>
    <row r="79" spans="1:22" x14ac:dyDescent="0.25">
      <c r="P79" s="247" t="s">
        <v>283</v>
      </c>
      <c r="Q79" s="248">
        <v>1</v>
      </c>
      <c r="R79" s="248">
        <v>76</v>
      </c>
      <c r="S79" s="248">
        <v>6</v>
      </c>
      <c r="T79" s="248">
        <v>4</v>
      </c>
      <c r="U79" s="247" t="s">
        <v>434</v>
      </c>
      <c r="V79" s="247" t="s">
        <v>435</v>
      </c>
    </row>
    <row r="80" spans="1:22" x14ac:dyDescent="0.25">
      <c r="P80" s="247" t="s">
        <v>283</v>
      </c>
      <c r="Q80" s="248">
        <v>2</v>
      </c>
      <c r="R80" s="248">
        <v>1</v>
      </c>
      <c r="S80" s="248">
        <v>1</v>
      </c>
      <c r="T80" s="248">
        <v>1</v>
      </c>
      <c r="U80" s="247" t="s">
        <v>893</v>
      </c>
      <c r="V80" s="247" t="s">
        <v>894</v>
      </c>
    </row>
    <row r="81" spans="16:22" x14ac:dyDescent="0.25">
      <c r="P81" s="247" t="s">
        <v>283</v>
      </c>
      <c r="Q81" s="248">
        <v>2</v>
      </c>
      <c r="R81" s="248">
        <v>2</v>
      </c>
      <c r="S81" s="248">
        <v>1</v>
      </c>
      <c r="T81" s="248">
        <v>2</v>
      </c>
      <c r="U81" s="247" t="s">
        <v>895</v>
      </c>
      <c r="V81" s="247" t="s">
        <v>896</v>
      </c>
    </row>
    <row r="82" spans="16:22" x14ac:dyDescent="0.25">
      <c r="P82" s="247" t="s">
        <v>283</v>
      </c>
      <c r="Q82" s="248">
        <v>2</v>
      </c>
      <c r="R82" s="248">
        <v>3</v>
      </c>
      <c r="S82" s="248">
        <v>1</v>
      </c>
      <c r="T82" s="248">
        <v>3</v>
      </c>
      <c r="U82" s="247" t="s">
        <v>897</v>
      </c>
      <c r="V82" s="247" t="s">
        <v>898</v>
      </c>
    </row>
    <row r="83" spans="16:22" x14ac:dyDescent="0.25">
      <c r="P83" s="247" t="s">
        <v>283</v>
      </c>
      <c r="Q83" s="248">
        <v>2</v>
      </c>
      <c r="R83" s="248">
        <v>4</v>
      </c>
      <c r="S83" s="248">
        <v>2</v>
      </c>
      <c r="T83" s="248">
        <v>1</v>
      </c>
      <c r="U83" s="247" t="s">
        <v>899</v>
      </c>
      <c r="V83" s="247" t="s">
        <v>900</v>
      </c>
    </row>
    <row r="84" spans="16:22" x14ac:dyDescent="0.25">
      <c r="P84" s="247" t="s">
        <v>283</v>
      </c>
      <c r="Q84" s="248">
        <v>2</v>
      </c>
      <c r="R84" s="248">
        <v>5</v>
      </c>
      <c r="S84" s="248">
        <v>2</v>
      </c>
      <c r="T84" s="248">
        <v>2</v>
      </c>
      <c r="U84" s="247" t="s">
        <v>901</v>
      </c>
      <c r="V84" s="247" t="s">
        <v>902</v>
      </c>
    </row>
    <row r="85" spans="16:22" x14ac:dyDescent="0.25">
      <c r="P85" s="247" t="s">
        <v>283</v>
      </c>
      <c r="Q85" s="248">
        <v>2</v>
      </c>
      <c r="R85" s="248">
        <v>6</v>
      </c>
      <c r="S85" s="248">
        <v>2</v>
      </c>
      <c r="T85" s="248">
        <v>3</v>
      </c>
      <c r="U85" s="247" t="s">
        <v>903</v>
      </c>
      <c r="V85" s="247" t="s">
        <v>904</v>
      </c>
    </row>
    <row r="86" spans="16:22" x14ac:dyDescent="0.25">
      <c r="P86" s="247" t="s">
        <v>283</v>
      </c>
      <c r="Q86" s="248">
        <v>2</v>
      </c>
      <c r="R86" s="248">
        <v>7</v>
      </c>
      <c r="S86" s="248">
        <v>3</v>
      </c>
      <c r="T86" s="248">
        <v>1</v>
      </c>
      <c r="U86" s="247" t="s">
        <v>905</v>
      </c>
      <c r="V86" s="247" t="s">
        <v>206</v>
      </c>
    </row>
    <row r="87" spans="16:22" x14ac:dyDescent="0.25">
      <c r="P87" s="247" t="s">
        <v>283</v>
      </c>
      <c r="Q87" s="248">
        <v>2</v>
      </c>
      <c r="R87" s="248">
        <v>8</v>
      </c>
      <c r="S87" s="248">
        <v>3</v>
      </c>
      <c r="T87" s="248">
        <v>2</v>
      </c>
      <c r="U87" s="247" t="s">
        <v>906</v>
      </c>
      <c r="V87" s="247" t="s">
        <v>207</v>
      </c>
    </row>
    <row r="88" spans="16:22" x14ac:dyDescent="0.25">
      <c r="P88" s="247" t="s">
        <v>283</v>
      </c>
      <c r="Q88" s="248">
        <v>2</v>
      </c>
      <c r="R88" s="248">
        <v>9</v>
      </c>
      <c r="S88" s="248">
        <v>3</v>
      </c>
      <c r="T88" s="248">
        <v>3</v>
      </c>
      <c r="U88" s="247" t="s">
        <v>907</v>
      </c>
      <c r="V88" s="247" t="s">
        <v>908</v>
      </c>
    </row>
    <row r="89" spans="16:22" x14ac:dyDescent="0.25">
      <c r="P89" s="247" t="s">
        <v>283</v>
      </c>
      <c r="Q89" s="248">
        <v>2</v>
      </c>
      <c r="R89" s="248">
        <v>10</v>
      </c>
      <c r="S89" s="248">
        <v>3</v>
      </c>
      <c r="T89" s="248">
        <v>4</v>
      </c>
      <c r="U89" s="247" t="s">
        <v>909</v>
      </c>
      <c r="V89" s="247" t="s">
        <v>41</v>
      </c>
    </row>
    <row r="90" spans="16:22" x14ac:dyDescent="0.25">
      <c r="P90" s="247" t="s">
        <v>283</v>
      </c>
      <c r="Q90" s="248">
        <v>2</v>
      </c>
      <c r="R90" s="248">
        <v>11</v>
      </c>
      <c r="S90" s="248">
        <v>4</v>
      </c>
      <c r="T90" s="248">
        <v>1</v>
      </c>
      <c r="U90" s="247" t="s">
        <v>910</v>
      </c>
      <c r="V90" s="247" t="s">
        <v>46</v>
      </c>
    </row>
    <row r="91" spans="16:22" x14ac:dyDescent="0.25">
      <c r="P91" s="247" t="s">
        <v>283</v>
      </c>
      <c r="Q91" s="248">
        <v>2</v>
      </c>
      <c r="R91" s="248">
        <v>12</v>
      </c>
      <c r="S91" s="248">
        <v>4</v>
      </c>
      <c r="T91" s="248">
        <v>2</v>
      </c>
      <c r="U91" s="247" t="s">
        <v>911</v>
      </c>
      <c r="V91" s="247" t="s">
        <v>51</v>
      </c>
    </row>
    <row r="92" spans="16:22" x14ac:dyDescent="0.25">
      <c r="P92" s="247" t="s">
        <v>283</v>
      </c>
      <c r="Q92" s="248">
        <v>2</v>
      </c>
      <c r="R92" s="248">
        <v>13</v>
      </c>
      <c r="S92" s="248">
        <v>4</v>
      </c>
      <c r="T92" s="248">
        <v>3</v>
      </c>
      <c r="U92" s="247" t="s">
        <v>912</v>
      </c>
      <c r="V92" s="247" t="s">
        <v>913</v>
      </c>
    </row>
    <row r="93" spans="16:22" x14ac:dyDescent="0.25">
      <c r="P93" s="247" t="s">
        <v>283</v>
      </c>
      <c r="Q93" s="248">
        <v>2</v>
      </c>
      <c r="R93" s="248">
        <v>14</v>
      </c>
      <c r="S93" s="248">
        <v>4</v>
      </c>
      <c r="T93" s="248">
        <v>4</v>
      </c>
      <c r="U93" s="247" t="s">
        <v>914</v>
      </c>
      <c r="V93" s="247" t="s">
        <v>915</v>
      </c>
    </row>
    <row r="94" spans="16:22" x14ac:dyDescent="0.25">
      <c r="P94" s="247" t="s">
        <v>283</v>
      </c>
      <c r="Q94" s="248">
        <v>2</v>
      </c>
      <c r="R94" s="248">
        <v>15</v>
      </c>
      <c r="S94" s="248">
        <v>4</v>
      </c>
      <c r="T94" s="248">
        <v>5</v>
      </c>
      <c r="U94" s="247" t="s">
        <v>916</v>
      </c>
      <c r="V94" s="247" t="s">
        <v>917</v>
      </c>
    </row>
    <row r="95" spans="16:22" x14ac:dyDescent="0.25">
      <c r="P95" s="247" t="s">
        <v>283</v>
      </c>
      <c r="Q95" s="248">
        <v>2</v>
      </c>
      <c r="R95" s="248">
        <v>16</v>
      </c>
      <c r="S95" s="248">
        <v>5</v>
      </c>
      <c r="T95" s="248">
        <v>1</v>
      </c>
      <c r="U95" s="247" t="s">
        <v>918</v>
      </c>
      <c r="V95" s="247" t="s">
        <v>919</v>
      </c>
    </row>
    <row r="96" spans="16:22" x14ac:dyDescent="0.25">
      <c r="P96" s="247" t="s">
        <v>283</v>
      </c>
      <c r="Q96" s="248">
        <v>2</v>
      </c>
      <c r="R96" s="248">
        <v>17</v>
      </c>
      <c r="S96" s="248">
        <v>5</v>
      </c>
      <c r="T96" s="248">
        <v>2</v>
      </c>
      <c r="U96" s="247" t="s">
        <v>920</v>
      </c>
      <c r="V96" s="247" t="s">
        <v>921</v>
      </c>
    </row>
    <row r="97" spans="16:22" x14ac:dyDescent="0.25">
      <c r="P97" s="247" t="s">
        <v>283</v>
      </c>
      <c r="Q97" s="248">
        <v>2</v>
      </c>
      <c r="R97" s="248">
        <v>18</v>
      </c>
      <c r="S97" s="248">
        <v>6</v>
      </c>
      <c r="T97" s="248">
        <v>1</v>
      </c>
      <c r="U97" s="247" t="s">
        <v>922</v>
      </c>
      <c r="V97" s="247" t="s">
        <v>81</v>
      </c>
    </row>
    <row r="98" spans="16:22" x14ac:dyDescent="0.25">
      <c r="P98" s="247" t="s">
        <v>283</v>
      </c>
      <c r="Q98" s="248">
        <v>2</v>
      </c>
      <c r="R98" s="248">
        <v>19</v>
      </c>
      <c r="S98" s="248">
        <v>8</v>
      </c>
      <c r="T98" s="248">
        <v>1</v>
      </c>
      <c r="U98" s="247" t="s">
        <v>923</v>
      </c>
      <c r="V98" s="247" t="s">
        <v>924</v>
      </c>
    </row>
    <row r="99" spans="16:22" x14ac:dyDescent="0.25">
      <c r="P99" s="247" t="s">
        <v>283</v>
      </c>
      <c r="Q99" s="248">
        <v>2</v>
      </c>
      <c r="R99" s="248">
        <v>20</v>
      </c>
      <c r="S99" s="248">
        <v>8</v>
      </c>
      <c r="T99" s="248">
        <v>2</v>
      </c>
      <c r="U99" s="247" t="s">
        <v>925</v>
      </c>
      <c r="V99" s="247" t="s">
        <v>926</v>
      </c>
    </row>
    <row r="100" spans="16:22" x14ac:dyDescent="0.25">
      <c r="P100" s="247" t="s">
        <v>283</v>
      </c>
      <c r="Q100" s="248">
        <v>2</v>
      </c>
      <c r="R100" s="248">
        <v>21</v>
      </c>
      <c r="S100" s="248">
        <v>8</v>
      </c>
      <c r="T100" s="248">
        <v>3</v>
      </c>
      <c r="U100" s="247" t="s">
        <v>927</v>
      </c>
      <c r="V100" s="247" t="s">
        <v>928</v>
      </c>
    </row>
    <row r="101" spans="16:22" x14ac:dyDescent="0.25">
      <c r="P101" s="247" t="s">
        <v>283</v>
      </c>
      <c r="Q101" s="248">
        <v>2</v>
      </c>
      <c r="R101" s="248">
        <v>22</v>
      </c>
      <c r="S101" s="248">
        <v>8</v>
      </c>
      <c r="T101" s="248">
        <v>4</v>
      </c>
      <c r="U101" s="247" t="s">
        <v>929</v>
      </c>
      <c r="V101" s="247" t="s">
        <v>930</v>
      </c>
    </row>
    <row r="102" spans="16:22" x14ac:dyDescent="0.25">
      <c r="P102" s="247" t="s">
        <v>283</v>
      </c>
      <c r="Q102" s="248">
        <v>2</v>
      </c>
      <c r="R102" s="248">
        <v>23</v>
      </c>
      <c r="S102" s="248">
        <v>8</v>
      </c>
      <c r="T102" s="248">
        <v>5</v>
      </c>
      <c r="U102" s="247" t="s">
        <v>931</v>
      </c>
      <c r="V102" s="247" t="s">
        <v>932</v>
      </c>
    </row>
    <row r="103" spans="16:22" x14ac:dyDescent="0.25">
      <c r="P103" s="247" t="s">
        <v>283</v>
      </c>
      <c r="Q103" s="248">
        <v>2</v>
      </c>
      <c r="R103" s="248">
        <v>24</v>
      </c>
      <c r="S103" s="248">
        <v>8</v>
      </c>
      <c r="T103" s="248">
        <v>6</v>
      </c>
      <c r="U103" s="247" t="s">
        <v>933</v>
      </c>
      <c r="V103" s="247" t="s">
        <v>934</v>
      </c>
    </row>
    <row r="104" spans="16:22" x14ac:dyDescent="0.25">
      <c r="P104" s="247" t="s">
        <v>283</v>
      </c>
      <c r="Q104" s="248">
        <v>2</v>
      </c>
      <c r="R104" s="248">
        <v>25</v>
      </c>
      <c r="S104" s="248">
        <v>8</v>
      </c>
      <c r="T104" s="248">
        <v>7</v>
      </c>
      <c r="U104" s="247" t="s">
        <v>935</v>
      </c>
      <c r="V104" s="247" t="s">
        <v>936</v>
      </c>
    </row>
    <row r="105" spans="16:22" x14ac:dyDescent="0.25">
      <c r="P105" s="247" t="s">
        <v>283</v>
      </c>
      <c r="Q105" s="248">
        <v>2</v>
      </c>
      <c r="R105" s="248">
        <v>26</v>
      </c>
      <c r="S105" s="248">
        <v>8</v>
      </c>
      <c r="T105" s="248">
        <v>8</v>
      </c>
      <c r="U105" s="247" t="s">
        <v>937</v>
      </c>
      <c r="V105" s="247" t="s">
        <v>938</v>
      </c>
    </row>
    <row r="106" spans="16:22" x14ac:dyDescent="0.25">
      <c r="P106" s="247" t="s">
        <v>283</v>
      </c>
      <c r="Q106" s="248">
        <v>2</v>
      </c>
      <c r="R106" s="248">
        <v>27</v>
      </c>
      <c r="S106" s="248">
        <v>8</v>
      </c>
      <c r="T106" s="248">
        <v>9</v>
      </c>
      <c r="U106" s="247" t="s">
        <v>939</v>
      </c>
      <c r="V106" s="247" t="s">
        <v>136</v>
      </c>
    </row>
    <row r="107" spans="16:22" x14ac:dyDescent="0.25">
      <c r="P107" s="247" t="s">
        <v>283</v>
      </c>
      <c r="Q107" s="248">
        <v>2</v>
      </c>
      <c r="R107" s="248">
        <v>28</v>
      </c>
      <c r="S107" s="248">
        <v>9</v>
      </c>
      <c r="T107" s="248">
        <v>1</v>
      </c>
      <c r="U107" s="247" t="s">
        <v>940</v>
      </c>
      <c r="V107" s="247" t="s">
        <v>941</v>
      </c>
    </row>
    <row r="108" spans="16:22" x14ac:dyDescent="0.25">
      <c r="P108" s="247" t="s">
        <v>283</v>
      </c>
      <c r="Q108" s="248">
        <v>2</v>
      </c>
      <c r="R108" s="248">
        <v>29</v>
      </c>
      <c r="S108" s="248">
        <v>12</v>
      </c>
      <c r="T108" s="248">
        <v>1</v>
      </c>
      <c r="U108" s="247" t="s">
        <v>942</v>
      </c>
      <c r="V108" s="247" t="s">
        <v>943</v>
      </c>
    </row>
    <row r="109" spans="16:22" x14ac:dyDescent="0.25">
      <c r="P109" s="247" t="s">
        <v>283</v>
      </c>
      <c r="Q109" s="248">
        <v>2</v>
      </c>
      <c r="R109" s="248">
        <v>30</v>
      </c>
      <c r="S109" s="248">
        <v>11</v>
      </c>
      <c r="T109" s="248">
        <v>1</v>
      </c>
      <c r="U109" s="247" t="s">
        <v>944</v>
      </c>
      <c r="V109" s="247" t="s">
        <v>945</v>
      </c>
    </row>
    <row r="110" spans="16:22" x14ac:dyDescent="0.25">
      <c r="P110" s="247" t="s">
        <v>283</v>
      </c>
      <c r="Q110" s="248">
        <v>2</v>
      </c>
      <c r="R110" s="248">
        <v>31</v>
      </c>
      <c r="S110" s="248">
        <v>11</v>
      </c>
      <c r="T110" s="248">
        <v>2</v>
      </c>
      <c r="U110" s="247" t="s">
        <v>946</v>
      </c>
      <c r="V110" s="247" t="s">
        <v>947</v>
      </c>
    </row>
    <row r="111" spans="16:22" x14ac:dyDescent="0.25">
      <c r="P111" s="247" t="s">
        <v>283</v>
      </c>
      <c r="Q111" s="248">
        <v>2</v>
      </c>
      <c r="R111" s="248">
        <v>32</v>
      </c>
      <c r="S111" s="248">
        <v>11</v>
      </c>
      <c r="T111" s="248">
        <v>3</v>
      </c>
      <c r="U111" s="247" t="s">
        <v>948</v>
      </c>
      <c r="V111" s="247" t="s">
        <v>949</v>
      </c>
    </row>
    <row r="112" spans="16:22" x14ac:dyDescent="0.25">
      <c r="P112" s="247" t="s">
        <v>283</v>
      </c>
      <c r="Q112" s="248">
        <v>2</v>
      </c>
      <c r="R112" s="248">
        <v>33</v>
      </c>
      <c r="S112" s="248">
        <v>4</v>
      </c>
      <c r="T112" s="248">
        <v>6</v>
      </c>
      <c r="U112" s="247" t="s">
        <v>950</v>
      </c>
      <c r="V112" s="247" t="s">
        <v>951</v>
      </c>
    </row>
    <row r="113" spans="16:22" x14ac:dyDescent="0.25">
      <c r="P113" s="247" t="s">
        <v>283</v>
      </c>
      <c r="Q113" s="248">
        <v>2</v>
      </c>
      <c r="R113" s="248">
        <v>34</v>
      </c>
      <c r="S113" s="248">
        <v>8</v>
      </c>
      <c r="T113" s="248">
        <v>10</v>
      </c>
      <c r="U113" s="247" t="s">
        <v>952</v>
      </c>
      <c r="V113" s="247" t="s">
        <v>953</v>
      </c>
    </row>
    <row r="114" spans="16:22" x14ac:dyDescent="0.25">
      <c r="P114" s="247" t="s">
        <v>283</v>
      </c>
      <c r="Q114" s="248">
        <v>2</v>
      </c>
      <c r="R114" s="248">
        <v>35</v>
      </c>
      <c r="S114" s="248">
        <v>10</v>
      </c>
      <c r="T114" s="248">
        <v>1</v>
      </c>
      <c r="U114" s="247" t="s">
        <v>954</v>
      </c>
      <c r="V114" s="247" t="s">
        <v>955</v>
      </c>
    </row>
    <row r="115" spans="16:22" x14ac:dyDescent="0.25">
      <c r="P115" s="247" t="s">
        <v>283</v>
      </c>
      <c r="Q115" s="248">
        <v>2</v>
      </c>
      <c r="R115" s="248">
        <v>36</v>
      </c>
      <c r="S115" s="248">
        <v>7</v>
      </c>
      <c r="T115" s="248">
        <v>1</v>
      </c>
      <c r="U115" s="247" t="s">
        <v>956</v>
      </c>
      <c r="V115" s="247" t="s">
        <v>957</v>
      </c>
    </row>
    <row r="116" spans="16:22" x14ac:dyDescent="0.25">
      <c r="P116" s="247" t="s">
        <v>283</v>
      </c>
      <c r="Q116" s="248">
        <v>2</v>
      </c>
      <c r="R116" s="248">
        <v>37</v>
      </c>
      <c r="S116" s="248">
        <v>7</v>
      </c>
      <c r="T116" s="248">
        <v>2</v>
      </c>
      <c r="U116" s="247" t="s">
        <v>958</v>
      </c>
      <c r="V116" s="247" t="s">
        <v>181</v>
      </c>
    </row>
    <row r="117" spans="16:22" x14ac:dyDescent="0.25">
      <c r="P117" s="247" t="s">
        <v>283</v>
      </c>
      <c r="Q117" s="248">
        <v>2</v>
      </c>
      <c r="R117" s="248">
        <v>38</v>
      </c>
      <c r="S117" s="248">
        <v>6</v>
      </c>
      <c r="T117" s="248">
        <v>2</v>
      </c>
      <c r="U117" s="247" t="s">
        <v>959</v>
      </c>
      <c r="V117" s="247" t="s">
        <v>91</v>
      </c>
    </row>
    <row r="118" spans="16:22" x14ac:dyDescent="0.25">
      <c r="P118" s="247" t="s">
        <v>283</v>
      </c>
      <c r="Q118" s="248">
        <v>3</v>
      </c>
      <c r="R118" s="248">
        <v>1</v>
      </c>
      <c r="S118" s="248">
        <v>1</v>
      </c>
      <c r="T118" s="248">
        <v>1</v>
      </c>
      <c r="U118" s="247" t="s">
        <v>284</v>
      </c>
      <c r="V118" s="247" t="s">
        <v>285</v>
      </c>
    </row>
    <row r="119" spans="16:22" x14ac:dyDescent="0.25">
      <c r="P119" s="247" t="s">
        <v>283</v>
      </c>
      <c r="Q119" s="248">
        <v>3</v>
      </c>
      <c r="R119" s="248">
        <v>2</v>
      </c>
      <c r="S119" s="248">
        <v>1</v>
      </c>
      <c r="T119" s="248">
        <v>2</v>
      </c>
      <c r="U119" s="247" t="s">
        <v>286</v>
      </c>
      <c r="V119" s="247" t="s">
        <v>287</v>
      </c>
    </row>
    <row r="120" spans="16:22" x14ac:dyDescent="0.25">
      <c r="P120" s="247" t="s">
        <v>283</v>
      </c>
      <c r="Q120" s="248">
        <v>3</v>
      </c>
      <c r="R120" s="248">
        <v>3</v>
      </c>
      <c r="S120" s="248">
        <v>1</v>
      </c>
      <c r="T120" s="248">
        <v>3</v>
      </c>
      <c r="U120" s="247" t="s">
        <v>288</v>
      </c>
      <c r="V120" s="247" t="s">
        <v>289</v>
      </c>
    </row>
    <row r="121" spans="16:22" x14ac:dyDescent="0.25">
      <c r="P121" s="247" t="s">
        <v>283</v>
      </c>
      <c r="Q121" s="248">
        <v>3</v>
      </c>
      <c r="R121" s="248">
        <v>4</v>
      </c>
      <c r="S121" s="248">
        <v>1</v>
      </c>
      <c r="T121" s="248">
        <v>4</v>
      </c>
      <c r="U121" s="247" t="s">
        <v>290</v>
      </c>
      <c r="V121" s="247" t="s">
        <v>291</v>
      </c>
    </row>
    <row r="122" spans="16:22" x14ac:dyDescent="0.25">
      <c r="P122" s="247" t="s">
        <v>283</v>
      </c>
      <c r="Q122" s="248">
        <v>3</v>
      </c>
      <c r="R122" s="248">
        <v>5</v>
      </c>
      <c r="S122" s="248">
        <v>1</v>
      </c>
      <c r="T122" s="248">
        <v>5</v>
      </c>
      <c r="U122" s="247" t="s">
        <v>292</v>
      </c>
      <c r="V122" s="247" t="s">
        <v>293</v>
      </c>
    </row>
    <row r="123" spans="16:22" x14ac:dyDescent="0.25">
      <c r="P123" s="247" t="s">
        <v>283</v>
      </c>
      <c r="Q123" s="248">
        <v>3</v>
      </c>
      <c r="R123" s="248">
        <v>6</v>
      </c>
      <c r="S123" s="248">
        <v>1</v>
      </c>
      <c r="T123" s="248">
        <v>6</v>
      </c>
      <c r="U123" s="247" t="s">
        <v>294</v>
      </c>
      <c r="V123" s="247" t="s">
        <v>295</v>
      </c>
    </row>
    <row r="124" spans="16:22" x14ac:dyDescent="0.25">
      <c r="P124" s="247" t="s">
        <v>283</v>
      </c>
      <c r="Q124" s="248">
        <v>3</v>
      </c>
      <c r="R124" s="248">
        <v>7</v>
      </c>
      <c r="S124" s="248">
        <v>2</v>
      </c>
      <c r="T124" s="248">
        <v>1</v>
      </c>
      <c r="U124" s="247" t="s">
        <v>296</v>
      </c>
      <c r="V124" s="247" t="s">
        <v>297</v>
      </c>
    </row>
    <row r="125" spans="16:22" x14ac:dyDescent="0.25">
      <c r="P125" s="247" t="s">
        <v>283</v>
      </c>
      <c r="Q125" s="248">
        <v>3</v>
      </c>
      <c r="R125" s="248">
        <v>8</v>
      </c>
      <c r="S125" s="248">
        <v>2</v>
      </c>
      <c r="T125" s="248">
        <v>2</v>
      </c>
      <c r="U125" s="247" t="s">
        <v>298</v>
      </c>
      <c r="V125" s="247" t="s">
        <v>299</v>
      </c>
    </row>
    <row r="126" spans="16:22" x14ac:dyDescent="0.25">
      <c r="P126" s="247" t="s">
        <v>283</v>
      </c>
      <c r="Q126" s="248">
        <v>3</v>
      </c>
      <c r="R126" s="248">
        <v>9</v>
      </c>
      <c r="S126" s="248">
        <v>2</v>
      </c>
      <c r="T126" s="248">
        <v>3</v>
      </c>
      <c r="U126" s="247" t="s">
        <v>300</v>
      </c>
      <c r="V126" s="247" t="s">
        <v>301</v>
      </c>
    </row>
    <row r="127" spans="16:22" x14ac:dyDescent="0.25">
      <c r="P127" s="247" t="s">
        <v>283</v>
      </c>
      <c r="Q127" s="248">
        <v>3</v>
      </c>
      <c r="R127" s="248">
        <v>10</v>
      </c>
      <c r="S127" s="248">
        <v>2</v>
      </c>
      <c r="T127" s="248">
        <v>4</v>
      </c>
      <c r="U127" s="247" t="s">
        <v>302</v>
      </c>
      <c r="V127" s="247" t="s">
        <v>303</v>
      </c>
    </row>
    <row r="128" spans="16:22" x14ac:dyDescent="0.25">
      <c r="P128" s="247" t="s">
        <v>283</v>
      </c>
      <c r="Q128" s="248">
        <v>3</v>
      </c>
      <c r="R128" s="248">
        <v>11</v>
      </c>
      <c r="S128" s="248">
        <v>2</v>
      </c>
      <c r="T128" s="248">
        <v>5</v>
      </c>
      <c r="U128" s="247" t="s">
        <v>304</v>
      </c>
      <c r="V128" s="247" t="s">
        <v>305</v>
      </c>
    </row>
    <row r="129" spans="16:22" x14ac:dyDescent="0.25">
      <c r="P129" s="247" t="s">
        <v>283</v>
      </c>
      <c r="Q129" s="248">
        <v>3</v>
      </c>
      <c r="R129" s="248">
        <v>12</v>
      </c>
      <c r="S129" s="248">
        <v>2</v>
      </c>
      <c r="T129" s="248">
        <v>6</v>
      </c>
      <c r="U129" s="247" t="s">
        <v>306</v>
      </c>
      <c r="V129" s="247" t="s">
        <v>307</v>
      </c>
    </row>
    <row r="130" spans="16:22" x14ac:dyDescent="0.25">
      <c r="P130" s="247" t="s">
        <v>283</v>
      </c>
      <c r="Q130" s="248">
        <v>3</v>
      </c>
      <c r="R130" s="248">
        <v>13</v>
      </c>
      <c r="S130" s="248">
        <v>3</v>
      </c>
      <c r="T130" s="248">
        <v>1</v>
      </c>
      <c r="U130" s="247" t="s">
        <v>308</v>
      </c>
      <c r="V130" s="247" t="s">
        <v>309</v>
      </c>
    </row>
    <row r="131" spans="16:22" x14ac:dyDescent="0.25">
      <c r="P131" s="247" t="s">
        <v>283</v>
      </c>
      <c r="Q131" s="248">
        <v>3</v>
      </c>
      <c r="R131" s="248">
        <v>14</v>
      </c>
      <c r="S131" s="248">
        <v>3</v>
      </c>
      <c r="T131" s="248">
        <v>2</v>
      </c>
      <c r="U131" s="247" t="s">
        <v>310</v>
      </c>
      <c r="V131" s="247" t="s">
        <v>311</v>
      </c>
    </row>
    <row r="132" spans="16:22" x14ac:dyDescent="0.25">
      <c r="P132" s="247" t="s">
        <v>283</v>
      </c>
      <c r="Q132" s="248">
        <v>3</v>
      </c>
      <c r="R132" s="248">
        <v>15</v>
      </c>
      <c r="S132" s="248">
        <v>3</v>
      </c>
      <c r="T132" s="248">
        <v>3</v>
      </c>
      <c r="U132" s="247" t="s">
        <v>312</v>
      </c>
      <c r="V132" s="247" t="s">
        <v>313</v>
      </c>
    </row>
    <row r="133" spans="16:22" x14ac:dyDescent="0.25">
      <c r="P133" s="247" t="s">
        <v>283</v>
      </c>
      <c r="Q133" s="248">
        <v>3</v>
      </c>
      <c r="R133" s="248">
        <v>16</v>
      </c>
      <c r="S133" s="248">
        <v>3</v>
      </c>
      <c r="T133" s="248">
        <v>4</v>
      </c>
      <c r="U133" s="247" t="s">
        <v>314</v>
      </c>
      <c r="V133" s="247" t="s">
        <v>315</v>
      </c>
    </row>
    <row r="134" spans="16:22" x14ac:dyDescent="0.25">
      <c r="P134" s="247" t="s">
        <v>283</v>
      </c>
      <c r="Q134" s="248">
        <v>3</v>
      </c>
      <c r="R134" s="248">
        <v>17</v>
      </c>
      <c r="S134" s="248">
        <v>3</v>
      </c>
      <c r="T134" s="248">
        <v>5</v>
      </c>
      <c r="U134" s="247" t="s">
        <v>316</v>
      </c>
      <c r="V134" s="247" t="s">
        <v>317</v>
      </c>
    </row>
    <row r="135" spans="16:22" x14ac:dyDescent="0.25">
      <c r="P135" s="247" t="s">
        <v>283</v>
      </c>
      <c r="Q135" s="248">
        <v>3</v>
      </c>
      <c r="R135" s="248">
        <v>18</v>
      </c>
      <c r="S135" s="248">
        <v>3</v>
      </c>
      <c r="T135" s="248">
        <v>6</v>
      </c>
      <c r="U135" s="247" t="s">
        <v>318</v>
      </c>
      <c r="V135" s="247" t="s">
        <v>319</v>
      </c>
    </row>
    <row r="136" spans="16:22" x14ac:dyDescent="0.25">
      <c r="P136" s="247" t="s">
        <v>283</v>
      </c>
      <c r="Q136" s="248">
        <v>3</v>
      </c>
      <c r="R136" s="248">
        <v>19</v>
      </c>
      <c r="S136" s="248">
        <v>3</v>
      </c>
      <c r="T136" s="248">
        <v>7</v>
      </c>
      <c r="U136" s="247" t="s">
        <v>320</v>
      </c>
      <c r="V136" s="247" t="s">
        <v>321</v>
      </c>
    </row>
    <row r="137" spans="16:22" x14ac:dyDescent="0.25">
      <c r="P137" s="247" t="s">
        <v>283</v>
      </c>
      <c r="Q137" s="248">
        <v>3</v>
      </c>
      <c r="R137" s="248">
        <v>20</v>
      </c>
      <c r="S137" s="248">
        <v>3</v>
      </c>
      <c r="T137" s="248">
        <v>8</v>
      </c>
      <c r="U137" s="247" t="s">
        <v>322</v>
      </c>
      <c r="V137" s="247" t="s">
        <v>323</v>
      </c>
    </row>
    <row r="138" spans="16:22" x14ac:dyDescent="0.25">
      <c r="P138" s="247" t="s">
        <v>283</v>
      </c>
      <c r="Q138" s="248">
        <v>3</v>
      </c>
      <c r="R138" s="248">
        <v>21</v>
      </c>
      <c r="S138" s="248">
        <v>4</v>
      </c>
      <c r="T138" s="248">
        <v>1</v>
      </c>
      <c r="U138" s="247" t="s">
        <v>324</v>
      </c>
      <c r="V138" s="247" t="s">
        <v>325</v>
      </c>
    </row>
    <row r="139" spans="16:22" x14ac:dyDescent="0.25">
      <c r="P139" s="247" t="s">
        <v>283</v>
      </c>
      <c r="Q139" s="248">
        <v>3</v>
      </c>
      <c r="R139" s="248">
        <v>22</v>
      </c>
      <c r="S139" s="248">
        <v>4</v>
      </c>
      <c r="T139" s="248">
        <v>2</v>
      </c>
      <c r="U139" s="247" t="s">
        <v>326</v>
      </c>
      <c r="V139" s="247" t="s">
        <v>327</v>
      </c>
    </row>
    <row r="140" spans="16:22" x14ac:dyDescent="0.25">
      <c r="P140" s="247" t="s">
        <v>283</v>
      </c>
      <c r="Q140" s="248">
        <v>3</v>
      </c>
      <c r="R140" s="248">
        <v>23</v>
      </c>
      <c r="S140" s="248">
        <v>4</v>
      </c>
      <c r="T140" s="248">
        <v>3</v>
      </c>
      <c r="U140" s="247" t="s">
        <v>328</v>
      </c>
      <c r="V140" s="247" t="s">
        <v>329</v>
      </c>
    </row>
    <row r="141" spans="16:22" x14ac:dyDescent="0.25">
      <c r="P141" s="247" t="s">
        <v>283</v>
      </c>
      <c r="Q141" s="248">
        <v>3</v>
      </c>
      <c r="R141" s="248">
        <v>24</v>
      </c>
      <c r="S141" s="248">
        <v>4</v>
      </c>
      <c r="T141" s="248">
        <v>4</v>
      </c>
      <c r="U141" s="247" t="s">
        <v>330</v>
      </c>
      <c r="V141" s="247" t="s">
        <v>331</v>
      </c>
    </row>
    <row r="142" spans="16:22" x14ac:dyDescent="0.25">
      <c r="P142" s="247" t="s">
        <v>283</v>
      </c>
      <c r="Q142" s="248">
        <v>3</v>
      </c>
      <c r="R142" s="248">
        <v>25</v>
      </c>
      <c r="S142" s="248">
        <v>4</v>
      </c>
      <c r="T142" s="248">
        <v>5</v>
      </c>
      <c r="U142" s="247" t="s">
        <v>332</v>
      </c>
      <c r="V142" s="247" t="s">
        <v>333</v>
      </c>
    </row>
    <row r="143" spans="16:22" x14ac:dyDescent="0.25">
      <c r="P143" s="247" t="s">
        <v>283</v>
      </c>
      <c r="Q143" s="248">
        <v>3</v>
      </c>
      <c r="R143" s="248">
        <v>26</v>
      </c>
      <c r="S143" s="248">
        <v>4</v>
      </c>
      <c r="T143" s="248">
        <v>6</v>
      </c>
      <c r="U143" s="247" t="s">
        <v>334</v>
      </c>
      <c r="V143" s="247" t="s">
        <v>335</v>
      </c>
    </row>
    <row r="144" spans="16:22" x14ac:dyDescent="0.25">
      <c r="P144" s="247" t="s">
        <v>283</v>
      </c>
      <c r="Q144" s="248">
        <v>3</v>
      </c>
      <c r="R144" s="248">
        <v>27</v>
      </c>
      <c r="S144" s="248">
        <v>4</v>
      </c>
      <c r="T144" s="248">
        <v>7</v>
      </c>
      <c r="U144" s="247" t="s">
        <v>336</v>
      </c>
      <c r="V144" s="247" t="s">
        <v>337</v>
      </c>
    </row>
    <row r="145" spans="16:22" x14ac:dyDescent="0.25">
      <c r="P145" s="247" t="s">
        <v>283</v>
      </c>
      <c r="Q145" s="248">
        <v>3</v>
      </c>
      <c r="R145" s="248">
        <v>28</v>
      </c>
      <c r="S145" s="248">
        <v>4</v>
      </c>
      <c r="T145" s="248">
        <v>8</v>
      </c>
      <c r="U145" s="247" t="s">
        <v>338</v>
      </c>
      <c r="V145" s="247" t="s">
        <v>339</v>
      </c>
    </row>
    <row r="146" spans="16:22" x14ac:dyDescent="0.25">
      <c r="P146" s="247" t="s">
        <v>283</v>
      </c>
      <c r="Q146" s="248">
        <v>3</v>
      </c>
      <c r="R146" s="248">
        <v>29</v>
      </c>
      <c r="S146" s="248">
        <v>4</v>
      </c>
      <c r="T146" s="248">
        <v>9</v>
      </c>
      <c r="U146" s="247" t="s">
        <v>340</v>
      </c>
      <c r="V146" s="247" t="s">
        <v>341</v>
      </c>
    </row>
    <row r="147" spans="16:22" x14ac:dyDescent="0.25">
      <c r="P147" s="247" t="s">
        <v>283</v>
      </c>
      <c r="Q147" s="248">
        <v>3</v>
      </c>
      <c r="R147" s="248">
        <v>30</v>
      </c>
      <c r="S147" s="248">
        <v>4</v>
      </c>
      <c r="T147" s="248">
        <v>10</v>
      </c>
      <c r="U147" s="247" t="s">
        <v>342</v>
      </c>
      <c r="V147" s="247" t="s">
        <v>343</v>
      </c>
    </row>
    <row r="148" spans="16:22" x14ac:dyDescent="0.25">
      <c r="P148" s="247" t="s">
        <v>283</v>
      </c>
      <c r="Q148" s="248">
        <v>3</v>
      </c>
      <c r="R148" s="248">
        <v>31</v>
      </c>
      <c r="S148" s="248">
        <v>5</v>
      </c>
      <c r="T148" s="248">
        <v>1</v>
      </c>
      <c r="U148" s="247" t="s">
        <v>344</v>
      </c>
      <c r="V148" s="247" t="s">
        <v>345</v>
      </c>
    </row>
    <row r="149" spans="16:22" x14ac:dyDescent="0.25">
      <c r="P149" s="247" t="s">
        <v>283</v>
      </c>
      <c r="Q149" s="248">
        <v>3</v>
      </c>
      <c r="R149" s="248">
        <v>32</v>
      </c>
      <c r="S149" s="248">
        <v>5</v>
      </c>
      <c r="T149" s="248">
        <v>2</v>
      </c>
      <c r="U149" s="247" t="s">
        <v>346</v>
      </c>
      <c r="V149" s="247" t="s">
        <v>347</v>
      </c>
    </row>
    <row r="150" spans="16:22" x14ac:dyDescent="0.25">
      <c r="P150" s="247" t="s">
        <v>283</v>
      </c>
      <c r="Q150" s="248">
        <v>3</v>
      </c>
      <c r="R150" s="248">
        <v>33</v>
      </c>
      <c r="S150" s="248">
        <v>5</v>
      </c>
      <c r="T150" s="248">
        <v>3</v>
      </c>
      <c r="U150" s="247" t="s">
        <v>348</v>
      </c>
      <c r="V150" s="247" t="s">
        <v>349</v>
      </c>
    </row>
    <row r="151" spans="16:22" x14ac:dyDescent="0.25">
      <c r="P151" s="247" t="s">
        <v>283</v>
      </c>
      <c r="Q151" s="248">
        <v>3</v>
      </c>
      <c r="R151" s="248">
        <v>34</v>
      </c>
      <c r="S151" s="248">
        <v>5</v>
      </c>
      <c r="T151" s="248">
        <v>4</v>
      </c>
      <c r="U151" s="247" t="s">
        <v>350</v>
      </c>
      <c r="V151" s="247" t="s">
        <v>351</v>
      </c>
    </row>
    <row r="152" spans="16:22" x14ac:dyDescent="0.25">
      <c r="P152" s="247" t="s">
        <v>283</v>
      </c>
      <c r="Q152" s="248">
        <v>3</v>
      </c>
      <c r="R152" s="248">
        <v>35</v>
      </c>
      <c r="S152" s="248">
        <v>6</v>
      </c>
      <c r="T152" s="248">
        <v>1</v>
      </c>
      <c r="U152" s="247" t="s">
        <v>352</v>
      </c>
      <c r="V152" s="247" t="s">
        <v>353</v>
      </c>
    </row>
    <row r="153" spans="16:22" x14ac:dyDescent="0.25">
      <c r="P153" s="247" t="s">
        <v>283</v>
      </c>
      <c r="Q153" s="248">
        <v>3</v>
      </c>
      <c r="R153" s="248">
        <v>36</v>
      </c>
      <c r="S153" s="248">
        <v>6</v>
      </c>
      <c r="T153" s="248">
        <v>2</v>
      </c>
      <c r="U153" s="247" t="s">
        <v>354</v>
      </c>
      <c r="V153" s="247" t="s">
        <v>355</v>
      </c>
    </row>
    <row r="154" spans="16:22" x14ac:dyDescent="0.25">
      <c r="P154" s="247" t="s">
        <v>283</v>
      </c>
      <c r="Q154" s="248">
        <v>3</v>
      </c>
      <c r="R154" s="248">
        <v>37</v>
      </c>
      <c r="S154" s="248">
        <v>8</v>
      </c>
      <c r="T154" s="248">
        <v>1</v>
      </c>
      <c r="U154" s="247" t="s">
        <v>356</v>
      </c>
      <c r="V154" s="247" t="s">
        <v>357</v>
      </c>
    </row>
    <row r="155" spans="16:22" x14ac:dyDescent="0.25">
      <c r="P155" s="247" t="s">
        <v>283</v>
      </c>
      <c r="Q155" s="248">
        <v>3</v>
      </c>
      <c r="R155" s="248">
        <v>38</v>
      </c>
      <c r="S155" s="248">
        <v>8</v>
      </c>
      <c r="T155" s="248">
        <v>2</v>
      </c>
      <c r="U155" s="247" t="s">
        <v>358</v>
      </c>
      <c r="V155" s="247" t="s">
        <v>359</v>
      </c>
    </row>
    <row r="156" spans="16:22" x14ac:dyDescent="0.25">
      <c r="P156" s="247" t="s">
        <v>283</v>
      </c>
      <c r="Q156" s="248">
        <v>3</v>
      </c>
      <c r="R156" s="248">
        <v>39</v>
      </c>
      <c r="S156" s="248">
        <v>8</v>
      </c>
      <c r="T156" s="248">
        <v>3</v>
      </c>
      <c r="U156" s="247" t="s">
        <v>360</v>
      </c>
      <c r="V156" s="247" t="s">
        <v>361</v>
      </c>
    </row>
    <row r="157" spans="16:22" x14ac:dyDescent="0.25">
      <c r="P157" s="247" t="s">
        <v>283</v>
      </c>
      <c r="Q157" s="248">
        <v>3</v>
      </c>
      <c r="R157" s="248">
        <v>40</v>
      </c>
      <c r="S157" s="248">
        <v>8</v>
      </c>
      <c r="T157" s="248">
        <v>4</v>
      </c>
      <c r="U157" s="247" t="s">
        <v>362</v>
      </c>
      <c r="V157" s="247" t="s">
        <v>363</v>
      </c>
    </row>
    <row r="158" spans="16:22" x14ac:dyDescent="0.25">
      <c r="P158" s="247" t="s">
        <v>283</v>
      </c>
      <c r="Q158" s="248">
        <v>3</v>
      </c>
      <c r="R158" s="248">
        <v>41</v>
      </c>
      <c r="S158" s="248">
        <v>8</v>
      </c>
      <c r="T158" s="248">
        <v>5</v>
      </c>
      <c r="U158" s="247" t="s">
        <v>364</v>
      </c>
      <c r="V158" s="247" t="s">
        <v>365</v>
      </c>
    </row>
    <row r="159" spans="16:22" x14ac:dyDescent="0.25">
      <c r="P159" s="247" t="s">
        <v>283</v>
      </c>
      <c r="Q159" s="248">
        <v>3</v>
      </c>
      <c r="R159" s="248">
        <v>42</v>
      </c>
      <c r="S159" s="248">
        <v>8</v>
      </c>
      <c r="T159" s="248">
        <v>6</v>
      </c>
      <c r="U159" s="247" t="s">
        <v>366</v>
      </c>
      <c r="V159" s="247" t="s">
        <v>367</v>
      </c>
    </row>
    <row r="160" spans="16:22" x14ac:dyDescent="0.25">
      <c r="P160" s="247" t="s">
        <v>283</v>
      </c>
      <c r="Q160" s="248">
        <v>3</v>
      </c>
      <c r="R160" s="248">
        <v>43</v>
      </c>
      <c r="S160" s="248">
        <v>8</v>
      </c>
      <c r="T160" s="248">
        <v>7</v>
      </c>
      <c r="U160" s="247" t="s">
        <v>368</v>
      </c>
      <c r="V160" s="247" t="s">
        <v>369</v>
      </c>
    </row>
    <row r="161" spans="16:22" x14ac:dyDescent="0.25">
      <c r="P161" s="247" t="s">
        <v>283</v>
      </c>
      <c r="Q161" s="248">
        <v>3</v>
      </c>
      <c r="R161" s="248">
        <v>44</v>
      </c>
      <c r="S161" s="248">
        <v>8</v>
      </c>
      <c r="T161" s="248">
        <v>8</v>
      </c>
      <c r="U161" s="247" t="s">
        <v>370</v>
      </c>
      <c r="V161" s="247" t="s">
        <v>371</v>
      </c>
    </row>
    <row r="162" spans="16:22" x14ac:dyDescent="0.25">
      <c r="P162" s="247" t="s">
        <v>283</v>
      </c>
      <c r="Q162" s="248">
        <v>3</v>
      </c>
      <c r="R162" s="248">
        <v>45</v>
      </c>
      <c r="S162" s="248">
        <v>8</v>
      </c>
      <c r="T162" s="248">
        <v>9</v>
      </c>
      <c r="U162" s="247" t="s">
        <v>372</v>
      </c>
      <c r="V162" s="247" t="s">
        <v>373</v>
      </c>
    </row>
    <row r="163" spans="16:22" x14ac:dyDescent="0.25">
      <c r="P163" s="247" t="s">
        <v>283</v>
      </c>
      <c r="Q163" s="248">
        <v>3</v>
      </c>
      <c r="R163" s="248">
        <v>46</v>
      </c>
      <c r="S163" s="248">
        <v>8</v>
      </c>
      <c r="T163" s="248">
        <v>10</v>
      </c>
      <c r="U163" s="247" t="s">
        <v>374</v>
      </c>
      <c r="V163" s="247" t="s">
        <v>375</v>
      </c>
    </row>
    <row r="164" spans="16:22" x14ac:dyDescent="0.25">
      <c r="P164" s="247" t="s">
        <v>283</v>
      </c>
      <c r="Q164" s="248">
        <v>3</v>
      </c>
      <c r="R164" s="248">
        <v>47</v>
      </c>
      <c r="S164" s="248">
        <v>8</v>
      </c>
      <c r="T164" s="248">
        <v>11</v>
      </c>
      <c r="U164" s="247" t="s">
        <v>376</v>
      </c>
      <c r="V164" s="247" t="s">
        <v>377</v>
      </c>
    </row>
    <row r="165" spans="16:22" x14ac:dyDescent="0.25">
      <c r="P165" s="247" t="s">
        <v>283</v>
      </c>
      <c r="Q165" s="248">
        <v>3</v>
      </c>
      <c r="R165" s="248">
        <v>48</v>
      </c>
      <c r="S165" s="248">
        <v>8</v>
      </c>
      <c r="T165" s="248">
        <v>12</v>
      </c>
      <c r="U165" s="247" t="s">
        <v>378</v>
      </c>
      <c r="V165" s="247" t="s">
        <v>379</v>
      </c>
    </row>
    <row r="166" spans="16:22" x14ac:dyDescent="0.25">
      <c r="P166" s="247" t="s">
        <v>283</v>
      </c>
      <c r="Q166" s="248">
        <v>3</v>
      </c>
      <c r="R166" s="248">
        <v>49</v>
      </c>
      <c r="S166" s="248">
        <v>8</v>
      </c>
      <c r="T166" s="248">
        <v>13</v>
      </c>
      <c r="U166" s="247" t="s">
        <v>380</v>
      </c>
      <c r="V166" s="247" t="s">
        <v>381</v>
      </c>
    </row>
    <row r="167" spans="16:22" x14ac:dyDescent="0.25">
      <c r="P167" s="247" t="s">
        <v>283</v>
      </c>
      <c r="Q167" s="248">
        <v>3</v>
      </c>
      <c r="R167" s="248">
        <v>50</v>
      </c>
      <c r="S167" s="248">
        <v>8</v>
      </c>
      <c r="T167" s="248">
        <v>14</v>
      </c>
      <c r="U167" s="247" t="s">
        <v>382</v>
      </c>
      <c r="V167" s="247" t="s">
        <v>383</v>
      </c>
    </row>
    <row r="168" spans="16:22" x14ac:dyDescent="0.25">
      <c r="P168" s="247" t="s">
        <v>283</v>
      </c>
      <c r="Q168" s="248">
        <v>3</v>
      </c>
      <c r="R168" s="248">
        <v>51</v>
      </c>
      <c r="S168" s="248">
        <v>8</v>
      </c>
      <c r="T168" s="248">
        <v>15</v>
      </c>
      <c r="U168" s="247" t="s">
        <v>384</v>
      </c>
      <c r="V168" s="247" t="s">
        <v>385</v>
      </c>
    </row>
    <row r="169" spans="16:22" x14ac:dyDescent="0.25">
      <c r="P169" s="247" t="s">
        <v>283</v>
      </c>
      <c r="Q169" s="248">
        <v>3</v>
      </c>
      <c r="R169" s="248">
        <v>52</v>
      </c>
      <c r="S169" s="248">
        <v>8</v>
      </c>
      <c r="T169" s="248">
        <v>16</v>
      </c>
      <c r="U169" s="247" t="s">
        <v>386</v>
      </c>
      <c r="V169" s="247" t="s">
        <v>387</v>
      </c>
    </row>
    <row r="170" spans="16:22" x14ac:dyDescent="0.25">
      <c r="P170" s="247" t="s">
        <v>283</v>
      </c>
      <c r="Q170" s="248">
        <v>3</v>
      </c>
      <c r="R170" s="248">
        <v>53</v>
      </c>
      <c r="S170" s="248">
        <v>8</v>
      </c>
      <c r="T170" s="248">
        <v>17</v>
      </c>
      <c r="U170" s="247" t="s">
        <v>388</v>
      </c>
      <c r="V170" s="247" t="s">
        <v>389</v>
      </c>
    </row>
    <row r="171" spans="16:22" x14ac:dyDescent="0.25">
      <c r="P171" s="247" t="s">
        <v>283</v>
      </c>
      <c r="Q171" s="248">
        <v>3</v>
      </c>
      <c r="R171" s="248">
        <v>54</v>
      </c>
      <c r="S171" s="248">
        <v>8</v>
      </c>
      <c r="T171" s="248">
        <v>8</v>
      </c>
      <c r="U171" s="247" t="s">
        <v>390</v>
      </c>
      <c r="V171" s="247" t="s">
        <v>391</v>
      </c>
    </row>
    <row r="172" spans="16:22" x14ac:dyDescent="0.25">
      <c r="P172" s="247" t="s">
        <v>283</v>
      </c>
      <c r="Q172" s="248">
        <v>3</v>
      </c>
      <c r="R172" s="248">
        <v>55</v>
      </c>
      <c r="S172" s="248">
        <v>9</v>
      </c>
      <c r="T172" s="248">
        <v>1</v>
      </c>
      <c r="U172" s="247" t="s">
        <v>392</v>
      </c>
      <c r="V172" s="247" t="s">
        <v>393</v>
      </c>
    </row>
    <row r="173" spans="16:22" x14ac:dyDescent="0.25">
      <c r="P173" s="247" t="s">
        <v>283</v>
      </c>
      <c r="Q173" s="248">
        <v>3</v>
      </c>
      <c r="R173" s="248">
        <v>56</v>
      </c>
      <c r="S173" s="248">
        <v>9</v>
      </c>
      <c r="T173" s="248">
        <v>2</v>
      </c>
      <c r="U173" s="247" t="s">
        <v>394</v>
      </c>
      <c r="V173" s="247" t="s">
        <v>395</v>
      </c>
    </row>
    <row r="174" spans="16:22" x14ac:dyDescent="0.25">
      <c r="P174" s="247" t="s">
        <v>283</v>
      </c>
      <c r="Q174" s="248">
        <v>3</v>
      </c>
      <c r="R174" s="248">
        <v>57</v>
      </c>
      <c r="S174" s="248">
        <v>12</v>
      </c>
      <c r="T174" s="248">
        <v>1</v>
      </c>
      <c r="U174" s="247" t="s">
        <v>396</v>
      </c>
      <c r="V174" s="247" t="s">
        <v>397</v>
      </c>
    </row>
    <row r="175" spans="16:22" x14ac:dyDescent="0.25">
      <c r="P175" s="247" t="s">
        <v>283</v>
      </c>
      <c r="Q175" s="248">
        <v>3</v>
      </c>
      <c r="R175" s="248">
        <v>58</v>
      </c>
      <c r="S175" s="248">
        <v>12</v>
      </c>
      <c r="T175" s="248">
        <v>2</v>
      </c>
      <c r="U175" s="247" t="s">
        <v>398</v>
      </c>
      <c r="V175" s="247" t="s">
        <v>399</v>
      </c>
    </row>
    <row r="176" spans="16:22" x14ac:dyDescent="0.25">
      <c r="P176" s="247" t="s">
        <v>283</v>
      </c>
      <c r="Q176" s="248">
        <v>3</v>
      </c>
      <c r="R176" s="248">
        <v>59</v>
      </c>
      <c r="S176" s="248">
        <v>11</v>
      </c>
      <c r="T176" s="248">
        <v>1</v>
      </c>
      <c r="U176" s="247" t="s">
        <v>400</v>
      </c>
      <c r="V176" s="247" t="s">
        <v>401</v>
      </c>
    </row>
    <row r="177" spans="16:22" x14ac:dyDescent="0.25">
      <c r="P177" s="247" t="s">
        <v>283</v>
      </c>
      <c r="Q177" s="248">
        <v>3</v>
      </c>
      <c r="R177" s="248">
        <v>60</v>
      </c>
      <c r="S177" s="248">
        <v>11</v>
      </c>
      <c r="T177" s="248">
        <v>2</v>
      </c>
      <c r="U177" s="247" t="s">
        <v>402</v>
      </c>
      <c r="V177" s="247" t="s">
        <v>403</v>
      </c>
    </row>
    <row r="178" spans="16:22" x14ac:dyDescent="0.25">
      <c r="P178" s="247" t="s">
        <v>283</v>
      </c>
      <c r="Q178" s="248">
        <v>3</v>
      </c>
      <c r="R178" s="248">
        <v>61</v>
      </c>
      <c r="S178" s="248">
        <v>11</v>
      </c>
      <c r="T178" s="248">
        <v>3</v>
      </c>
      <c r="U178" s="247" t="s">
        <v>404</v>
      </c>
      <c r="V178" s="247" t="s">
        <v>405</v>
      </c>
    </row>
    <row r="179" spans="16:22" x14ac:dyDescent="0.25">
      <c r="P179" s="247" t="s">
        <v>283</v>
      </c>
      <c r="Q179" s="248">
        <v>3</v>
      </c>
      <c r="R179" s="248">
        <v>62</v>
      </c>
      <c r="S179" s="248">
        <v>11</v>
      </c>
      <c r="T179" s="248">
        <v>4</v>
      </c>
      <c r="U179" s="247" t="s">
        <v>406</v>
      </c>
      <c r="V179" s="247" t="s">
        <v>407</v>
      </c>
    </row>
    <row r="180" spans="16:22" x14ac:dyDescent="0.25">
      <c r="P180" s="247" t="s">
        <v>283</v>
      </c>
      <c r="Q180" s="248">
        <v>3</v>
      </c>
      <c r="R180" s="248">
        <v>63</v>
      </c>
      <c r="S180" s="248">
        <v>11</v>
      </c>
      <c r="T180" s="248">
        <v>5</v>
      </c>
      <c r="U180" s="247" t="s">
        <v>408</v>
      </c>
      <c r="V180" s="247" t="s">
        <v>409</v>
      </c>
    </row>
    <row r="181" spans="16:22" x14ac:dyDescent="0.25">
      <c r="P181" s="247" t="s">
        <v>283</v>
      </c>
      <c r="Q181" s="248">
        <v>3</v>
      </c>
      <c r="R181" s="248">
        <v>64</v>
      </c>
      <c r="S181" s="248">
        <v>11</v>
      </c>
      <c r="T181" s="248">
        <v>6</v>
      </c>
      <c r="U181" s="247" t="s">
        <v>410</v>
      </c>
      <c r="V181" s="247" t="s">
        <v>411</v>
      </c>
    </row>
    <row r="182" spans="16:22" x14ac:dyDescent="0.25">
      <c r="P182" s="247" t="s">
        <v>283</v>
      </c>
      <c r="Q182" s="248">
        <v>3</v>
      </c>
      <c r="R182" s="248">
        <v>65</v>
      </c>
      <c r="S182" s="248">
        <v>4</v>
      </c>
      <c r="T182" s="248">
        <v>11</v>
      </c>
      <c r="U182" s="247" t="s">
        <v>412</v>
      </c>
      <c r="V182" s="247" t="s">
        <v>413</v>
      </c>
    </row>
    <row r="183" spans="16:22" x14ac:dyDescent="0.25">
      <c r="P183" s="247" t="s">
        <v>283</v>
      </c>
      <c r="Q183" s="248">
        <v>3</v>
      </c>
      <c r="R183" s="248">
        <v>66</v>
      </c>
      <c r="S183" s="248">
        <v>4</v>
      </c>
      <c r="T183" s="248">
        <v>12</v>
      </c>
      <c r="U183" s="247" t="s">
        <v>414</v>
      </c>
      <c r="V183" s="247" t="s">
        <v>415</v>
      </c>
    </row>
    <row r="184" spans="16:22" x14ac:dyDescent="0.25">
      <c r="P184" s="247" t="s">
        <v>283</v>
      </c>
      <c r="Q184" s="248">
        <v>4</v>
      </c>
      <c r="R184" s="248">
        <v>1</v>
      </c>
      <c r="S184" s="248">
        <v>1</v>
      </c>
      <c r="T184" s="248">
        <v>1</v>
      </c>
      <c r="U184" s="247" t="s">
        <v>893</v>
      </c>
      <c r="V184" s="247" t="s">
        <v>894</v>
      </c>
    </row>
    <row r="185" spans="16:22" x14ac:dyDescent="0.25">
      <c r="P185" s="247" t="s">
        <v>283</v>
      </c>
      <c r="Q185" s="248">
        <v>4</v>
      </c>
      <c r="R185" s="248">
        <v>2</v>
      </c>
      <c r="S185" s="248">
        <v>1</v>
      </c>
      <c r="T185" s="248">
        <v>2</v>
      </c>
      <c r="U185" s="247" t="s">
        <v>895</v>
      </c>
      <c r="V185" s="247" t="s">
        <v>896</v>
      </c>
    </row>
    <row r="186" spans="16:22" x14ac:dyDescent="0.25">
      <c r="P186" s="247" t="s">
        <v>283</v>
      </c>
      <c r="Q186" s="248">
        <v>4</v>
      </c>
      <c r="R186" s="248">
        <v>3</v>
      </c>
      <c r="S186" s="248">
        <v>1</v>
      </c>
      <c r="T186" s="248">
        <v>3</v>
      </c>
      <c r="U186" s="247" t="s">
        <v>897</v>
      </c>
      <c r="V186" s="247" t="s">
        <v>898</v>
      </c>
    </row>
    <row r="187" spans="16:22" x14ac:dyDescent="0.25">
      <c r="P187" s="247" t="s">
        <v>283</v>
      </c>
      <c r="Q187" s="248">
        <v>4</v>
      </c>
      <c r="R187" s="248">
        <v>4</v>
      </c>
      <c r="S187" s="248">
        <v>2</v>
      </c>
      <c r="T187" s="248">
        <v>1</v>
      </c>
      <c r="U187" s="247" t="s">
        <v>899</v>
      </c>
      <c r="V187" s="247" t="s">
        <v>900</v>
      </c>
    </row>
    <row r="188" spans="16:22" x14ac:dyDescent="0.25">
      <c r="P188" s="247" t="s">
        <v>283</v>
      </c>
      <c r="Q188" s="248">
        <v>4</v>
      </c>
      <c r="R188" s="248">
        <v>5</v>
      </c>
      <c r="S188" s="248">
        <v>2</v>
      </c>
      <c r="T188" s="248">
        <v>2</v>
      </c>
      <c r="U188" s="247" t="s">
        <v>901</v>
      </c>
      <c r="V188" s="247" t="s">
        <v>902</v>
      </c>
    </row>
    <row r="189" spans="16:22" x14ac:dyDescent="0.25">
      <c r="P189" s="247" t="s">
        <v>283</v>
      </c>
      <c r="Q189" s="248">
        <v>4</v>
      </c>
      <c r="R189" s="248">
        <v>6</v>
      </c>
      <c r="S189" s="248">
        <v>2</v>
      </c>
      <c r="T189" s="248">
        <v>3</v>
      </c>
      <c r="U189" s="247" t="s">
        <v>903</v>
      </c>
      <c r="V189" s="247" t="s">
        <v>904</v>
      </c>
    </row>
    <row r="190" spans="16:22" x14ac:dyDescent="0.25">
      <c r="P190" s="247" t="s">
        <v>283</v>
      </c>
      <c r="Q190" s="248">
        <v>4</v>
      </c>
      <c r="R190" s="248">
        <v>7</v>
      </c>
      <c r="S190" s="248">
        <v>3</v>
      </c>
      <c r="T190" s="248">
        <v>1</v>
      </c>
      <c r="U190" s="247" t="s">
        <v>905</v>
      </c>
      <c r="V190" s="247" t="s">
        <v>206</v>
      </c>
    </row>
    <row r="191" spans="16:22" x14ac:dyDescent="0.25">
      <c r="P191" s="247" t="s">
        <v>283</v>
      </c>
      <c r="Q191" s="248">
        <v>4</v>
      </c>
      <c r="R191" s="248">
        <v>8</v>
      </c>
      <c r="S191" s="248">
        <v>3</v>
      </c>
      <c r="T191" s="248">
        <v>2</v>
      </c>
      <c r="U191" s="247" t="s">
        <v>906</v>
      </c>
      <c r="V191" s="247" t="s">
        <v>207</v>
      </c>
    </row>
    <row r="192" spans="16:22" x14ac:dyDescent="0.25">
      <c r="P192" s="247" t="s">
        <v>283</v>
      </c>
      <c r="Q192" s="248">
        <v>4</v>
      </c>
      <c r="R192" s="248">
        <v>9</v>
      </c>
      <c r="S192" s="248">
        <v>3</v>
      </c>
      <c r="T192" s="248">
        <v>3</v>
      </c>
      <c r="U192" s="247" t="s">
        <v>907</v>
      </c>
      <c r="V192" s="247" t="s">
        <v>908</v>
      </c>
    </row>
    <row r="193" spans="16:22" x14ac:dyDescent="0.25">
      <c r="P193" s="247" t="s">
        <v>283</v>
      </c>
      <c r="Q193" s="248">
        <v>4</v>
      </c>
      <c r="R193" s="248">
        <v>10</v>
      </c>
      <c r="S193" s="248">
        <v>3</v>
      </c>
      <c r="T193" s="248">
        <v>4</v>
      </c>
      <c r="U193" s="247" t="s">
        <v>909</v>
      </c>
      <c r="V193" s="247" t="s">
        <v>41</v>
      </c>
    </row>
    <row r="194" spans="16:22" x14ac:dyDescent="0.25">
      <c r="P194" s="247" t="s">
        <v>283</v>
      </c>
      <c r="Q194" s="248">
        <v>4</v>
      </c>
      <c r="R194" s="248">
        <v>11</v>
      </c>
      <c r="S194" s="248">
        <v>4</v>
      </c>
      <c r="T194" s="248">
        <v>1</v>
      </c>
      <c r="U194" s="247" t="s">
        <v>910</v>
      </c>
      <c r="V194" s="247" t="s">
        <v>46</v>
      </c>
    </row>
    <row r="195" spans="16:22" x14ac:dyDescent="0.25">
      <c r="P195" s="247" t="s">
        <v>283</v>
      </c>
      <c r="Q195" s="248">
        <v>4</v>
      </c>
      <c r="R195" s="248">
        <v>12</v>
      </c>
      <c r="S195" s="248">
        <v>4</v>
      </c>
      <c r="T195" s="248">
        <v>2</v>
      </c>
      <c r="U195" s="247" t="s">
        <v>911</v>
      </c>
      <c r="V195" s="247" t="s">
        <v>51</v>
      </c>
    </row>
    <row r="196" spans="16:22" x14ac:dyDescent="0.25">
      <c r="P196" s="247" t="s">
        <v>283</v>
      </c>
      <c r="Q196" s="248">
        <v>4</v>
      </c>
      <c r="R196" s="248">
        <v>13</v>
      </c>
      <c r="S196" s="248">
        <v>4</v>
      </c>
      <c r="T196" s="248">
        <v>3</v>
      </c>
      <c r="U196" s="247" t="s">
        <v>912</v>
      </c>
      <c r="V196" s="247" t="s">
        <v>913</v>
      </c>
    </row>
    <row r="197" spans="16:22" x14ac:dyDescent="0.25">
      <c r="P197" s="247" t="s">
        <v>283</v>
      </c>
      <c r="Q197" s="248">
        <v>4</v>
      </c>
      <c r="R197" s="248">
        <v>14</v>
      </c>
      <c r="S197" s="248">
        <v>4</v>
      </c>
      <c r="T197" s="248">
        <v>4</v>
      </c>
      <c r="U197" s="247" t="s">
        <v>914</v>
      </c>
      <c r="V197" s="247" t="s">
        <v>915</v>
      </c>
    </row>
    <row r="198" spans="16:22" x14ac:dyDescent="0.25">
      <c r="P198" s="247" t="s">
        <v>283</v>
      </c>
      <c r="Q198" s="248">
        <v>4</v>
      </c>
      <c r="R198" s="248">
        <v>15</v>
      </c>
      <c r="S198" s="248">
        <v>4</v>
      </c>
      <c r="T198" s="248">
        <v>5</v>
      </c>
      <c r="U198" s="247" t="s">
        <v>916</v>
      </c>
      <c r="V198" s="247" t="s">
        <v>917</v>
      </c>
    </row>
    <row r="199" spans="16:22" x14ac:dyDescent="0.25">
      <c r="P199" s="247" t="s">
        <v>283</v>
      </c>
      <c r="Q199" s="248">
        <v>4</v>
      </c>
      <c r="R199" s="248">
        <v>16</v>
      </c>
      <c r="S199" s="248">
        <v>5</v>
      </c>
      <c r="T199" s="248">
        <v>1</v>
      </c>
      <c r="U199" s="247" t="s">
        <v>918</v>
      </c>
      <c r="V199" s="247" t="s">
        <v>919</v>
      </c>
    </row>
    <row r="200" spans="16:22" x14ac:dyDescent="0.25">
      <c r="P200" s="247" t="s">
        <v>283</v>
      </c>
      <c r="Q200" s="248">
        <v>4</v>
      </c>
      <c r="R200" s="248">
        <v>17</v>
      </c>
      <c r="S200" s="248">
        <v>5</v>
      </c>
      <c r="T200" s="248">
        <v>2</v>
      </c>
      <c r="U200" s="247" t="s">
        <v>920</v>
      </c>
      <c r="V200" s="247" t="s">
        <v>921</v>
      </c>
    </row>
    <row r="201" spans="16:22" x14ac:dyDescent="0.25">
      <c r="P201" s="247" t="s">
        <v>283</v>
      </c>
      <c r="Q201" s="248">
        <v>4</v>
      </c>
      <c r="R201" s="248">
        <v>18</v>
      </c>
      <c r="S201" s="248">
        <v>6</v>
      </c>
      <c r="T201" s="248">
        <v>1</v>
      </c>
      <c r="U201" s="247" t="s">
        <v>922</v>
      </c>
      <c r="V201" s="247" t="s">
        <v>81</v>
      </c>
    </row>
    <row r="202" spans="16:22" x14ac:dyDescent="0.25">
      <c r="P202" s="247" t="s">
        <v>283</v>
      </c>
      <c r="Q202" s="248">
        <v>4</v>
      </c>
      <c r="R202" s="248">
        <v>19</v>
      </c>
      <c r="S202" s="248">
        <v>8</v>
      </c>
      <c r="T202" s="248">
        <v>1</v>
      </c>
      <c r="U202" s="247" t="s">
        <v>923</v>
      </c>
      <c r="V202" s="247" t="s">
        <v>924</v>
      </c>
    </row>
    <row r="203" spans="16:22" x14ac:dyDescent="0.25">
      <c r="P203" s="247" t="s">
        <v>283</v>
      </c>
      <c r="Q203" s="248">
        <v>4</v>
      </c>
      <c r="R203" s="248">
        <v>20</v>
      </c>
      <c r="S203" s="248">
        <v>8</v>
      </c>
      <c r="T203" s="248">
        <v>2</v>
      </c>
      <c r="U203" s="247" t="s">
        <v>925</v>
      </c>
      <c r="V203" s="247" t="s">
        <v>926</v>
      </c>
    </row>
    <row r="204" spans="16:22" x14ac:dyDescent="0.25">
      <c r="P204" s="247" t="s">
        <v>283</v>
      </c>
      <c r="Q204" s="248">
        <v>4</v>
      </c>
      <c r="R204" s="248">
        <v>21</v>
      </c>
      <c r="S204" s="248">
        <v>8</v>
      </c>
      <c r="T204" s="248">
        <v>3</v>
      </c>
      <c r="U204" s="247" t="s">
        <v>927</v>
      </c>
      <c r="V204" s="247" t="s">
        <v>928</v>
      </c>
    </row>
    <row r="205" spans="16:22" x14ac:dyDescent="0.25">
      <c r="P205" s="247" t="s">
        <v>283</v>
      </c>
      <c r="Q205" s="248">
        <v>4</v>
      </c>
      <c r="R205" s="248">
        <v>22</v>
      </c>
      <c r="S205" s="248">
        <v>8</v>
      </c>
      <c r="T205" s="248">
        <v>4</v>
      </c>
      <c r="U205" s="247" t="s">
        <v>929</v>
      </c>
      <c r="V205" s="247" t="s">
        <v>930</v>
      </c>
    </row>
    <row r="206" spans="16:22" x14ac:dyDescent="0.25">
      <c r="P206" s="247" t="s">
        <v>283</v>
      </c>
      <c r="Q206" s="248">
        <v>4</v>
      </c>
      <c r="R206" s="248">
        <v>23</v>
      </c>
      <c r="S206" s="248">
        <v>8</v>
      </c>
      <c r="T206" s="248">
        <v>5</v>
      </c>
      <c r="U206" s="247" t="s">
        <v>931</v>
      </c>
      <c r="V206" s="247" t="s">
        <v>932</v>
      </c>
    </row>
    <row r="207" spans="16:22" x14ac:dyDescent="0.25">
      <c r="P207" s="247" t="s">
        <v>283</v>
      </c>
      <c r="Q207" s="248">
        <v>4</v>
      </c>
      <c r="R207" s="248">
        <v>24</v>
      </c>
      <c r="S207" s="248">
        <v>8</v>
      </c>
      <c r="T207" s="248">
        <v>6</v>
      </c>
      <c r="U207" s="247" t="s">
        <v>933</v>
      </c>
      <c r="V207" s="247" t="s">
        <v>934</v>
      </c>
    </row>
    <row r="208" spans="16:22" x14ac:dyDescent="0.25">
      <c r="P208" s="247" t="s">
        <v>283</v>
      </c>
      <c r="Q208" s="248">
        <v>4</v>
      </c>
      <c r="R208" s="248">
        <v>25</v>
      </c>
      <c r="S208" s="248">
        <v>8</v>
      </c>
      <c r="T208" s="248">
        <v>7</v>
      </c>
      <c r="U208" s="247" t="s">
        <v>935</v>
      </c>
      <c r="V208" s="247" t="s">
        <v>936</v>
      </c>
    </row>
    <row r="209" spans="16:22" x14ac:dyDescent="0.25">
      <c r="P209" s="247" t="s">
        <v>283</v>
      </c>
      <c r="Q209" s="248">
        <v>4</v>
      </c>
      <c r="R209" s="248">
        <v>26</v>
      </c>
      <c r="S209" s="248">
        <v>8</v>
      </c>
      <c r="T209" s="248">
        <v>8</v>
      </c>
      <c r="U209" s="247" t="s">
        <v>937</v>
      </c>
      <c r="V209" s="247" t="s">
        <v>938</v>
      </c>
    </row>
    <row r="210" spans="16:22" x14ac:dyDescent="0.25">
      <c r="P210" s="247" t="s">
        <v>283</v>
      </c>
      <c r="Q210" s="248">
        <v>4</v>
      </c>
      <c r="R210" s="248">
        <v>27</v>
      </c>
      <c r="S210" s="248">
        <v>8</v>
      </c>
      <c r="T210" s="248">
        <v>9</v>
      </c>
      <c r="U210" s="247" t="s">
        <v>939</v>
      </c>
      <c r="V210" s="247" t="s">
        <v>136</v>
      </c>
    </row>
    <row r="211" spans="16:22" x14ac:dyDescent="0.25">
      <c r="P211" s="247" t="s">
        <v>283</v>
      </c>
      <c r="Q211" s="248">
        <v>4</v>
      </c>
      <c r="R211" s="248">
        <v>28</v>
      </c>
      <c r="S211" s="248">
        <v>9</v>
      </c>
      <c r="T211" s="248">
        <v>1</v>
      </c>
      <c r="U211" s="247" t="s">
        <v>940</v>
      </c>
      <c r="V211" s="247" t="s">
        <v>941</v>
      </c>
    </row>
    <row r="212" spans="16:22" x14ac:dyDescent="0.25">
      <c r="P212" s="247" t="s">
        <v>283</v>
      </c>
      <c r="Q212" s="248">
        <v>4</v>
      </c>
      <c r="R212" s="248">
        <v>29</v>
      </c>
      <c r="S212" s="248">
        <v>12</v>
      </c>
      <c r="T212" s="248">
        <v>1</v>
      </c>
      <c r="U212" s="247" t="s">
        <v>942</v>
      </c>
      <c r="V212" s="247" t="s">
        <v>943</v>
      </c>
    </row>
    <row r="213" spans="16:22" x14ac:dyDescent="0.25">
      <c r="P213" s="247" t="s">
        <v>283</v>
      </c>
      <c r="Q213" s="248">
        <v>4</v>
      </c>
      <c r="R213" s="248">
        <v>30</v>
      </c>
      <c r="S213" s="248">
        <v>11</v>
      </c>
      <c r="T213" s="248">
        <v>1</v>
      </c>
      <c r="U213" s="247" t="s">
        <v>944</v>
      </c>
      <c r="V213" s="247" t="s">
        <v>945</v>
      </c>
    </row>
    <row r="214" spans="16:22" x14ac:dyDescent="0.25">
      <c r="P214" s="247" t="s">
        <v>283</v>
      </c>
      <c r="Q214" s="248">
        <v>4</v>
      </c>
      <c r="R214" s="248">
        <v>31</v>
      </c>
      <c r="S214" s="248">
        <v>11</v>
      </c>
      <c r="T214" s="248">
        <v>2</v>
      </c>
      <c r="U214" s="247" t="s">
        <v>946</v>
      </c>
      <c r="V214" s="247" t="s">
        <v>947</v>
      </c>
    </row>
    <row r="215" spans="16:22" x14ac:dyDescent="0.25">
      <c r="P215" s="247" t="s">
        <v>283</v>
      </c>
      <c r="Q215" s="248">
        <v>4</v>
      </c>
      <c r="R215" s="248">
        <v>32</v>
      </c>
      <c r="S215" s="248">
        <v>11</v>
      </c>
      <c r="T215" s="248">
        <v>3</v>
      </c>
      <c r="U215" s="247" t="s">
        <v>948</v>
      </c>
      <c r="V215" s="247" t="s">
        <v>949</v>
      </c>
    </row>
    <row r="216" spans="16:22" x14ac:dyDescent="0.25">
      <c r="P216" s="247" t="s">
        <v>283</v>
      </c>
      <c r="Q216" s="248">
        <v>4</v>
      </c>
      <c r="R216" s="248">
        <v>33</v>
      </c>
      <c r="S216" s="248">
        <v>4</v>
      </c>
      <c r="T216" s="248">
        <v>6</v>
      </c>
      <c r="U216" s="247" t="s">
        <v>950</v>
      </c>
      <c r="V216" s="247" t="s">
        <v>951</v>
      </c>
    </row>
    <row r="217" spans="16:22" x14ac:dyDescent="0.25">
      <c r="P217" s="247" t="s">
        <v>960</v>
      </c>
      <c r="Q217" s="248">
        <v>1</v>
      </c>
      <c r="R217" s="248">
        <v>1</v>
      </c>
      <c r="S217" s="248">
        <v>1</v>
      </c>
      <c r="T217" s="248">
        <v>1</v>
      </c>
      <c r="U217" s="247" t="s">
        <v>961</v>
      </c>
      <c r="V217" s="247" t="s">
        <v>962</v>
      </c>
    </row>
    <row r="218" spans="16:22" x14ac:dyDescent="0.25">
      <c r="P218" s="247" t="s">
        <v>960</v>
      </c>
      <c r="Q218" s="248">
        <v>1</v>
      </c>
      <c r="R218" s="248">
        <v>2</v>
      </c>
      <c r="S218" s="248">
        <v>1</v>
      </c>
      <c r="T218" s="248">
        <v>2</v>
      </c>
      <c r="U218" s="247" t="s">
        <v>963</v>
      </c>
      <c r="V218" s="247" t="s">
        <v>964</v>
      </c>
    </row>
    <row r="219" spans="16:22" x14ac:dyDescent="0.25">
      <c r="P219" s="247" t="s">
        <v>960</v>
      </c>
      <c r="Q219" s="248">
        <v>1</v>
      </c>
      <c r="R219" s="248">
        <v>3</v>
      </c>
      <c r="S219" s="248">
        <v>1</v>
      </c>
      <c r="T219" s="248">
        <v>3</v>
      </c>
      <c r="U219" s="247" t="s">
        <v>965</v>
      </c>
      <c r="V219" s="247" t="s">
        <v>966</v>
      </c>
    </row>
    <row r="220" spans="16:22" x14ac:dyDescent="0.25">
      <c r="P220" s="247" t="s">
        <v>960</v>
      </c>
      <c r="Q220" s="248">
        <v>1</v>
      </c>
      <c r="R220" s="248">
        <v>4</v>
      </c>
      <c r="S220" s="248">
        <v>1</v>
      </c>
      <c r="T220" s="248">
        <v>4</v>
      </c>
      <c r="U220" s="247" t="s">
        <v>967</v>
      </c>
      <c r="V220" s="247" t="s">
        <v>968</v>
      </c>
    </row>
    <row r="221" spans="16:22" x14ac:dyDescent="0.25">
      <c r="P221" s="247" t="s">
        <v>960</v>
      </c>
      <c r="Q221" s="248">
        <v>1</v>
      </c>
      <c r="R221" s="248">
        <v>5</v>
      </c>
      <c r="S221" s="248">
        <v>1</v>
      </c>
      <c r="T221" s="248">
        <v>5</v>
      </c>
      <c r="U221" s="247" t="s">
        <v>969</v>
      </c>
      <c r="V221" s="247" t="s">
        <v>970</v>
      </c>
    </row>
    <row r="222" spans="16:22" x14ac:dyDescent="0.25">
      <c r="P222" s="247" t="s">
        <v>960</v>
      </c>
      <c r="Q222" s="248">
        <v>1</v>
      </c>
      <c r="R222" s="248">
        <v>6</v>
      </c>
      <c r="S222" s="248">
        <v>1</v>
      </c>
      <c r="T222" s="248">
        <v>6</v>
      </c>
      <c r="U222" s="247" t="s">
        <v>971</v>
      </c>
      <c r="V222" s="247" t="s">
        <v>972</v>
      </c>
    </row>
    <row r="223" spans="16:22" x14ac:dyDescent="0.25">
      <c r="P223" s="247" t="s">
        <v>960</v>
      </c>
      <c r="Q223" s="248">
        <v>1</v>
      </c>
      <c r="R223" s="248">
        <v>7</v>
      </c>
      <c r="S223" s="248">
        <v>1</v>
      </c>
      <c r="T223" s="248">
        <v>7</v>
      </c>
      <c r="U223" s="247" t="s">
        <v>973</v>
      </c>
      <c r="V223" s="247" t="s">
        <v>974</v>
      </c>
    </row>
    <row r="224" spans="16:22" x14ac:dyDescent="0.25">
      <c r="P224" s="247" t="s">
        <v>960</v>
      </c>
      <c r="Q224" s="248">
        <v>1</v>
      </c>
      <c r="R224" s="248">
        <v>8</v>
      </c>
      <c r="S224" s="248">
        <v>1</v>
      </c>
      <c r="T224" s="248">
        <v>8</v>
      </c>
      <c r="U224" s="247" t="s">
        <v>975</v>
      </c>
      <c r="V224" s="247" t="s">
        <v>976</v>
      </c>
    </row>
    <row r="225" spans="16:22" x14ac:dyDescent="0.25">
      <c r="P225" s="247" t="s">
        <v>960</v>
      </c>
      <c r="Q225" s="248">
        <v>1</v>
      </c>
      <c r="R225" s="248">
        <v>9</v>
      </c>
      <c r="S225" s="248">
        <v>1</v>
      </c>
      <c r="T225" s="248">
        <v>9</v>
      </c>
      <c r="U225" s="247" t="s">
        <v>977</v>
      </c>
      <c r="V225" s="247" t="s">
        <v>978</v>
      </c>
    </row>
    <row r="226" spans="16:22" x14ac:dyDescent="0.25">
      <c r="P226" s="247" t="s">
        <v>960</v>
      </c>
      <c r="Q226" s="248">
        <v>1</v>
      </c>
      <c r="R226" s="248">
        <v>10</v>
      </c>
      <c r="S226" s="248">
        <v>1</v>
      </c>
      <c r="T226" s="248">
        <v>10</v>
      </c>
      <c r="U226" s="247" t="s">
        <v>979</v>
      </c>
      <c r="V226" s="247" t="s">
        <v>980</v>
      </c>
    </row>
    <row r="227" spans="16:22" x14ac:dyDescent="0.25">
      <c r="P227" s="247" t="s">
        <v>960</v>
      </c>
      <c r="Q227" s="248">
        <v>1</v>
      </c>
      <c r="R227" s="248">
        <v>11</v>
      </c>
      <c r="S227" s="248">
        <v>1</v>
      </c>
      <c r="T227" s="248">
        <v>11</v>
      </c>
      <c r="U227" s="247" t="s">
        <v>981</v>
      </c>
      <c r="V227" s="247" t="s">
        <v>982</v>
      </c>
    </row>
    <row r="228" spans="16:22" x14ac:dyDescent="0.25">
      <c r="P228" s="247" t="s">
        <v>960</v>
      </c>
      <c r="Q228" s="248">
        <v>1</v>
      </c>
      <c r="R228" s="248">
        <v>12</v>
      </c>
      <c r="S228" s="248">
        <v>1</v>
      </c>
      <c r="T228" s="248">
        <v>12</v>
      </c>
      <c r="U228" s="247" t="s">
        <v>983</v>
      </c>
      <c r="V228" s="247" t="s">
        <v>984</v>
      </c>
    </row>
    <row r="229" spans="16:22" x14ac:dyDescent="0.25">
      <c r="P229" s="247" t="s">
        <v>960</v>
      </c>
      <c r="Q229" s="248">
        <v>1</v>
      </c>
      <c r="R229" s="248">
        <v>13</v>
      </c>
      <c r="S229" s="248">
        <v>1</v>
      </c>
      <c r="T229" s="248">
        <v>13</v>
      </c>
      <c r="U229" s="247" t="s">
        <v>985</v>
      </c>
      <c r="V229" s="247" t="s">
        <v>986</v>
      </c>
    </row>
    <row r="230" spans="16:22" x14ac:dyDescent="0.25">
      <c r="P230" s="247" t="s">
        <v>960</v>
      </c>
      <c r="Q230" s="248">
        <v>1</v>
      </c>
      <c r="R230" s="248">
        <v>14</v>
      </c>
      <c r="S230" s="248">
        <v>1</v>
      </c>
      <c r="T230" s="248">
        <v>14</v>
      </c>
      <c r="U230" s="247" t="s">
        <v>987</v>
      </c>
      <c r="V230" s="247" t="s">
        <v>988</v>
      </c>
    </row>
    <row r="231" spans="16:22" x14ac:dyDescent="0.25">
      <c r="P231" s="247" t="s">
        <v>960</v>
      </c>
      <c r="Q231" s="248">
        <v>1</v>
      </c>
      <c r="R231" s="248">
        <v>15</v>
      </c>
      <c r="S231" s="248">
        <v>1</v>
      </c>
      <c r="T231" s="248">
        <v>15</v>
      </c>
      <c r="U231" s="247" t="s">
        <v>989</v>
      </c>
      <c r="V231" s="247" t="s">
        <v>990</v>
      </c>
    </row>
    <row r="232" spans="16:22" x14ac:dyDescent="0.25">
      <c r="P232" s="247" t="s">
        <v>960</v>
      </c>
      <c r="Q232" s="248">
        <v>1</v>
      </c>
      <c r="R232" s="248">
        <v>16</v>
      </c>
      <c r="S232" s="248">
        <v>1</v>
      </c>
      <c r="T232" s="248">
        <v>16</v>
      </c>
      <c r="U232" s="247" t="s">
        <v>991</v>
      </c>
      <c r="V232" s="247" t="s">
        <v>992</v>
      </c>
    </row>
    <row r="233" spans="16:22" x14ac:dyDescent="0.25">
      <c r="P233" s="247" t="s">
        <v>960</v>
      </c>
      <c r="Q233" s="248">
        <v>1</v>
      </c>
      <c r="R233" s="248">
        <v>17</v>
      </c>
      <c r="S233" s="248">
        <v>2</v>
      </c>
      <c r="T233" s="248">
        <v>1</v>
      </c>
      <c r="U233" s="247" t="s">
        <v>993</v>
      </c>
      <c r="V233" s="247" t="s">
        <v>994</v>
      </c>
    </row>
    <row r="234" spans="16:22" x14ac:dyDescent="0.25">
      <c r="P234" s="247" t="s">
        <v>960</v>
      </c>
      <c r="Q234" s="248">
        <v>1</v>
      </c>
      <c r="R234" s="248">
        <v>18</v>
      </c>
      <c r="S234" s="248">
        <v>2</v>
      </c>
      <c r="T234" s="248">
        <v>2</v>
      </c>
      <c r="U234" s="247" t="s">
        <v>995</v>
      </c>
      <c r="V234" s="247" t="s">
        <v>996</v>
      </c>
    </row>
    <row r="235" spans="16:22" x14ac:dyDescent="0.25">
      <c r="P235" s="247" t="s">
        <v>960</v>
      </c>
      <c r="Q235" s="248">
        <v>1</v>
      </c>
      <c r="R235" s="248">
        <v>19</v>
      </c>
      <c r="S235" s="248">
        <v>2</v>
      </c>
      <c r="T235" s="248">
        <v>3</v>
      </c>
      <c r="U235" s="247" t="s">
        <v>997</v>
      </c>
      <c r="V235" s="247" t="s">
        <v>998</v>
      </c>
    </row>
    <row r="236" spans="16:22" x14ac:dyDescent="0.25">
      <c r="P236" s="247" t="s">
        <v>960</v>
      </c>
      <c r="Q236" s="248">
        <v>1</v>
      </c>
      <c r="R236" s="248">
        <v>20</v>
      </c>
      <c r="S236" s="248">
        <v>2</v>
      </c>
      <c r="T236" s="248">
        <v>4</v>
      </c>
      <c r="U236" s="247" t="s">
        <v>999</v>
      </c>
      <c r="V236" s="247" t="s">
        <v>1000</v>
      </c>
    </row>
    <row r="237" spans="16:22" x14ac:dyDescent="0.25">
      <c r="P237" s="247" t="s">
        <v>960</v>
      </c>
      <c r="Q237" s="248">
        <v>1</v>
      </c>
      <c r="R237" s="248">
        <v>21</v>
      </c>
      <c r="S237" s="248">
        <v>2</v>
      </c>
      <c r="T237" s="248">
        <v>5</v>
      </c>
      <c r="U237" s="247" t="s">
        <v>1001</v>
      </c>
      <c r="V237" s="247" t="s">
        <v>1002</v>
      </c>
    </row>
    <row r="238" spans="16:22" x14ac:dyDescent="0.25">
      <c r="P238" s="247" t="s">
        <v>960</v>
      </c>
      <c r="Q238" s="248">
        <v>1</v>
      </c>
      <c r="R238" s="248">
        <v>22</v>
      </c>
      <c r="S238" s="248">
        <v>2</v>
      </c>
      <c r="T238" s="248">
        <v>6</v>
      </c>
      <c r="U238" s="247" t="s">
        <v>1003</v>
      </c>
      <c r="V238" s="247" t="s">
        <v>1004</v>
      </c>
    </row>
    <row r="239" spans="16:22" x14ac:dyDescent="0.25">
      <c r="P239" s="247" t="s">
        <v>960</v>
      </c>
      <c r="Q239" s="248">
        <v>1</v>
      </c>
      <c r="R239" s="248">
        <v>23</v>
      </c>
      <c r="S239" s="248">
        <v>2</v>
      </c>
      <c r="T239" s="248">
        <v>7</v>
      </c>
      <c r="U239" s="247" t="s">
        <v>1005</v>
      </c>
      <c r="V239" s="247" t="s">
        <v>1006</v>
      </c>
    </row>
    <row r="240" spans="16:22" x14ac:dyDescent="0.25">
      <c r="P240" s="247" t="s">
        <v>960</v>
      </c>
      <c r="Q240" s="248">
        <v>1</v>
      </c>
      <c r="R240" s="248">
        <v>24</v>
      </c>
      <c r="S240" s="248">
        <v>2</v>
      </c>
      <c r="T240" s="248">
        <v>8</v>
      </c>
      <c r="U240" s="247" t="s">
        <v>1005</v>
      </c>
      <c r="V240" s="247" t="s">
        <v>1006</v>
      </c>
    </row>
    <row r="241" spans="16:22" x14ac:dyDescent="0.25">
      <c r="P241" s="247" t="s">
        <v>960</v>
      </c>
      <c r="Q241" s="248">
        <v>1</v>
      </c>
      <c r="R241" s="248">
        <v>25</v>
      </c>
      <c r="S241" s="248">
        <v>2</v>
      </c>
      <c r="T241" s="248">
        <v>9</v>
      </c>
      <c r="U241" s="247" t="s">
        <v>1007</v>
      </c>
      <c r="V241" s="247" t="s">
        <v>1008</v>
      </c>
    </row>
    <row r="242" spans="16:22" x14ac:dyDescent="0.25">
      <c r="P242" s="247" t="s">
        <v>960</v>
      </c>
      <c r="Q242" s="248">
        <v>1</v>
      </c>
      <c r="R242" s="248">
        <v>26</v>
      </c>
      <c r="S242" s="248">
        <v>2</v>
      </c>
      <c r="T242" s="248">
        <v>10</v>
      </c>
      <c r="U242" s="247" t="s">
        <v>1009</v>
      </c>
      <c r="V242" s="247" t="s">
        <v>1010</v>
      </c>
    </row>
    <row r="243" spans="16:22" x14ac:dyDescent="0.25">
      <c r="P243" s="247" t="s">
        <v>960</v>
      </c>
      <c r="Q243" s="248">
        <v>1</v>
      </c>
      <c r="R243" s="248">
        <v>27</v>
      </c>
      <c r="S243" s="248">
        <v>2</v>
      </c>
      <c r="T243" s="248">
        <v>11</v>
      </c>
      <c r="U243" s="247" t="s">
        <v>1011</v>
      </c>
      <c r="V243" s="247" t="s">
        <v>1012</v>
      </c>
    </row>
    <row r="244" spans="16:22" x14ac:dyDescent="0.25">
      <c r="P244" s="247" t="s">
        <v>960</v>
      </c>
      <c r="Q244" s="248">
        <v>1</v>
      </c>
      <c r="R244" s="248">
        <v>28</v>
      </c>
      <c r="S244" s="248">
        <v>2</v>
      </c>
      <c r="T244" s="248">
        <v>12</v>
      </c>
      <c r="U244" s="247" t="s">
        <v>1013</v>
      </c>
      <c r="V244" s="247" t="s">
        <v>1014</v>
      </c>
    </row>
    <row r="245" spans="16:22" x14ac:dyDescent="0.25">
      <c r="P245" s="247" t="s">
        <v>960</v>
      </c>
      <c r="Q245" s="248">
        <v>1</v>
      </c>
      <c r="R245" s="248">
        <v>29</v>
      </c>
      <c r="S245" s="248">
        <v>3</v>
      </c>
      <c r="T245" s="248">
        <v>1</v>
      </c>
      <c r="U245" s="247" t="s">
        <v>1015</v>
      </c>
      <c r="V245" s="247" t="s">
        <v>1016</v>
      </c>
    </row>
    <row r="246" spans="16:22" x14ac:dyDescent="0.25">
      <c r="P246" s="247" t="s">
        <v>960</v>
      </c>
      <c r="Q246" s="248">
        <v>1</v>
      </c>
      <c r="R246" s="248">
        <v>30</v>
      </c>
      <c r="S246" s="248">
        <v>3</v>
      </c>
      <c r="T246" s="248">
        <v>2</v>
      </c>
      <c r="U246" s="247" t="s">
        <v>1017</v>
      </c>
      <c r="V246" s="247" t="s">
        <v>1018</v>
      </c>
    </row>
    <row r="247" spans="16:22" x14ac:dyDescent="0.25">
      <c r="P247" s="247" t="s">
        <v>960</v>
      </c>
      <c r="Q247" s="248">
        <v>1</v>
      </c>
      <c r="R247" s="248">
        <v>31</v>
      </c>
      <c r="S247" s="248">
        <v>3</v>
      </c>
      <c r="T247" s="248">
        <v>3</v>
      </c>
      <c r="U247" s="247" t="s">
        <v>1019</v>
      </c>
      <c r="V247" s="247" t="s">
        <v>1020</v>
      </c>
    </row>
    <row r="248" spans="16:22" x14ac:dyDescent="0.25">
      <c r="P248" s="247" t="s">
        <v>960</v>
      </c>
      <c r="Q248" s="248">
        <v>1</v>
      </c>
      <c r="R248" s="248">
        <v>32</v>
      </c>
      <c r="S248" s="248">
        <v>3</v>
      </c>
      <c r="T248" s="248">
        <v>4</v>
      </c>
      <c r="U248" s="247" t="s">
        <v>1021</v>
      </c>
      <c r="V248" s="247" t="s">
        <v>1022</v>
      </c>
    </row>
    <row r="249" spans="16:22" x14ac:dyDescent="0.25">
      <c r="P249" s="247" t="s">
        <v>960</v>
      </c>
      <c r="Q249" s="248">
        <v>1</v>
      </c>
      <c r="R249" s="248">
        <v>33</v>
      </c>
      <c r="S249" s="248">
        <v>3</v>
      </c>
      <c r="T249" s="248">
        <v>5</v>
      </c>
      <c r="U249" s="247" t="s">
        <v>1023</v>
      </c>
      <c r="V249" s="247" t="s">
        <v>1024</v>
      </c>
    </row>
    <row r="250" spans="16:22" x14ac:dyDescent="0.25">
      <c r="P250" s="247" t="s">
        <v>960</v>
      </c>
      <c r="Q250" s="248">
        <v>1</v>
      </c>
      <c r="R250" s="248">
        <v>34</v>
      </c>
      <c r="S250" s="248">
        <v>3</v>
      </c>
      <c r="T250" s="248">
        <v>6</v>
      </c>
      <c r="U250" s="247" t="s">
        <v>1025</v>
      </c>
      <c r="V250" s="247" t="s">
        <v>1026</v>
      </c>
    </row>
    <row r="251" spans="16:22" x14ac:dyDescent="0.25">
      <c r="P251" s="247" t="s">
        <v>960</v>
      </c>
      <c r="Q251" s="248">
        <v>1</v>
      </c>
      <c r="R251" s="248">
        <v>35</v>
      </c>
      <c r="S251" s="248">
        <v>3</v>
      </c>
      <c r="T251" s="248">
        <v>7</v>
      </c>
      <c r="U251" s="247" t="s">
        <v>1027</v>
      </c>
      <c r="V251" s="247" t="s">
        <v>1028</v>
      </c>
    </row>
    <row r="252" spans="16:22" x14ac:dyDescent="0.25">
      <c r="P252" s="247" t="s">
        <v>960</v>
      </c>
      <c r="Q252" s="248">
        <v>1</v>
      </c>
      <c r="R252" s="248">
        <v>36</v>
      </c>
      <c r="S252" s="248">
        <v>3</v>
      </c>
      <c r="T252" s="248">
        <v>8</v>
      </c>
      <c r="U252" s="247" t="s">
        <v>1029</v>
      </c>
      <c r="V252" s="247" t="s">
        <v>1030</v>
      </c>
    </row>
    <row r="253" spans="16:22" x14ac:dyDescent="0.25">
      <c r="P253" s="247" t="s">
        <v>960</v>
      </c>
      <c r="Q253" s="248">
        <v>1</v>
      </c>
      <c r="R253" s="248">
        <v>37</v>
      </c>
      <c r="S253" s="248">
        <v>3</v>
      </c>
      <c r="T253" s="248">
        <v>9</v>
      </c>
      <c r="U253" s="247" t="s">
        <v>1031</v>
      </c>
      <c r="V253" s="247" t="s">
        <v>1032</v>
      </c>
    </row>
    <row r="254" spans="16:22" x14ac:dyDescent="0.25">
      <c r="P254" s="247" t="s">
        <v>960</v>
      </c>
      <c r="Q254" s="248">
        <v>1</v>
      </c>
      <c r="R254" s="248">
        <v>38</v>
      </c>
      <c r="S254" s="248">
        <v>3</v>
      </c>
      <c r="T254" s="248">
        <v>10</v>
      </c>
      <c r="U254" s="247" t="s">
        <v>1033</v>
      </c>
      <c r="V254" s="247" t="s">
        <v>1034</v>
      </c>
    </row>
    <row r="255" spans="16:22" x14ac:dyDescent="0.25">
      <c r="P255" s="247" t="s">
        <v>960</v>
      </c>
      <c r="Q255" s="248">
        <v>1</v>
      </c>
      <c r="R255" s="248">
        <v>39</v>
      </c>
      <c r="S255" s="248">
        <v>3</v>
      </c>
      <c r="T255" s="248">
        <v>11</v>
      </c>
      <c r="U255" s="247" t="s">
        <v>1035</v>
      </c>
      <c r="V255" s="247" t="s">
        <v>1036</v>
      </c>
    </row>
    <row r="256" spans="16:22" x14ac:dyDescent="0.25">
      <c r="P256" s="247" t="s">
        <v>960</v>
      </c>
      <c r="Q256" s="248">
        <v>1</v>
      </c>
      <c r="R256" s="248">
        <v>40</v>
      </c>
      <c r="S256" s="248">
        <v>3</v>
      </c>
      <c r="T256" s="248">
        <v>12</v>
      </c>
      <c r="U256" s="247" t="s">
        <v>1037</v>
      </c>
      <c r="V256" s="247" t="s">
        <v>1038</v>
      </c>
    </row>
    <row r="257" spans="16:22" x14ac:dyDescent="0.25">
      <c r="P257" s="247" t="s">
        <v>960</v>
      </c>
      <c r="Q257" s="248">
        <v>1</v>
      </c>
      <c r="R257" s="248">
        <v>41</v>
      </c>
      <c r="S257" s="248">
        <v>4</v>
      </c>
      <c r="T257" s="248">
        <v>1</v>
      </c>
      <c r="U257" s="247" t="s">
        <v>1039</v>
      </c>
      <c r="V257" s="247" t="s">
        <v>1040</v>
      </c>
    </row>
    <row r="258" spans="16:22" x14ac:dyDescent="0.25">
      <c r="P258" s="247" t="s">
        <v>960</v>
      </c>
      <c r="Q258" s="248">
        <v>1</v>
      </c>
      <c r="R258" s="248">
        <v>42</v>
      </c>
      <c r="S258" s="248">
        <v>4</v>
      </c>
      <c r="T258" s="248">
        <v>2</v>
      </c>
      <c r="U258" s="247" t="s">
        <v>1041</v>
      </c>
      <c r="V258" s="247" t="s">
        <v>1042</v>
      </c>
    </row>
    <row r="259" spans="16:22" x14ac:dyDescent="0.25">
      <c r="P259" s="247" t="s">
        <v>960</v>
      </c>
      <c r="Q259" s="248">
        <v>1</v>
      </c>
      <c r="R259" s="248">
        <v>43</v>
      </c>
      <c r="S259" s="248">
        <v>4</v>
      </c>
      <c r="T259" s="248">
        <v>3</v>
      </c>
      <c r="U259" s="247" t="s">
        <v>1043</v>
      </c>
      <c r="V259" s="247" t="s">
        <v>1044</v>
      </c>
    </row>
    <row r="260" spans="16:22" x14ac:dyDescent="0.25">
      <c r="P260" s="247" t="s">
        <v>960</v>
      </c>
      <c r="Q260" s="248">
        <v>1</v>
      </c>
      <c r="R260" s="248">
        <v>44</v>
      </c>
      <c r="S260" s="248">
        <v>4</v>
      </c>
      <c r="T260" s="248">
        <v>4</v>
      </c>
      <c r="U260" s="247" t="s">
        <v>1045</v>
      </c>
      <c r="V260" s="247" t="s">
        <v>1046</v>
      </c>
    </row>
    <row r="261" spans="16:22" x14ac:dyDescent="0.25">
      <c r="P261" s="247" t="s">
        <v>960</v>
      </c>
      <c r="Q261" s="248">
        <v>1</v>
      </c>
      <c r="R261" s="248">
        <v>45</v>
      </c>
      <c r="S261" s="248">
        <v>4</v>
      </c>
      <c r="T261" s="248">
        <v>5</v>
      </c>
      <c r="U261" s="247" t="s">
        <v>1047</v>
      </c>
      <c r="V261" s="247" t="s">
        <v>1048</v>
      </c>
    </row>
    <row r="262" spans="16:22" x14ac:dyDescent="0.25">
      <c r="P262" s="247" t="s">
        <v>960</v>
      </c>
      <c r="Q262" s="248">
        <v>1</v>
      </c>
      <c r="R262" s="248">
        <v>46</v>
      </c>
      <c r="S262" s="248">
        <v>4</v>
      </c>
      <c r="T262" s="248">
        <v>6</v>
      </c>
      <c r="U262" s="247" t="s">
        <v>1049</v>
      </c>
      <c r="V262" s="247" t="s">
        <v>1050</v>
      </c>
    </row>
    <row r="263" spans="16:22" x14ac:dyDescent="0.25">
      <c r="P263" s="247" t="s">
        <v>960</v>
      </c>
      <c r="Q263" s="248">
        <v>1</v>
      </c>
      <c r="R263" s="248">
        <v>47</v>
      </c>
      <c r="S263" s="248">
        <v>4</v>
      </c>
      <c r="T263" s="248">
        <v>7</v>
      </c>
      <c r="U263" s="247" t="s">
        <v>1051</v>
      </c>
      <c r="V263" s="247" t="s">
        <v>1052</v>
      </c>
    </row>
    <row r="264" spans="16:22" x14ac:dyDescent="0.25">
      <c r="P264" s="247" t="s">
        <v>960</v>
      </c>
      <c r="Q264" s="248">
        <v>1</v>
      </c>
      <c r="R264" s="248">
        <v>48</v>
      </c>
      <c r="S264" s="248">
        <v>4</v>
      </c>
      <c r="T264" s="248">
        <v>8</v>
      </c>
      <c r="U264" s="247" t="s">
        <v>1053</v>
      </c>
      <c r="V264" s="247" t="s">
        <v>1054</v>
      </c>
    </row>
    <row r="265" spans="16:22" x14ac:dyDescent="0.25">
      <c r="P265" s="247" t="s">
        <v>960</v>
      </c>
      <c r="Q265" s="248">
        <v>1</v>
      </c>
      <c r="R265" s="248">
        <v>49</v>
      </c>
      <c r="S265" s="248">
        <v>4</v>
      </c>
      <c r="T265" s="248">
        <v>9</v>
      </c>
      <c r="U265" s="247" t="s">
        <v>1055</v>
      </c>
      <c r="V265" s="247" t="s">
        <v>1056</v>
      </c>
    </row>
    <row r="266" spans="16:22" x14ac:dyDescent="0.25">
      <c r="P266" s="247" t="s">
        <v>960</v>
      </c>
      <c r="Q266" s="248">
        <v>1</v>
      </c>
      <c r="R266" s="248">
        <v>50</v>
      </c>
      <c r="S266" s="248">
        <v>4</v>
      </c>
      <c r="T266" s="248">
        <v>10</v>
      </c>
      <c r="U266" s="247" t="s">
        <v>1057</v>
      </c>
      <c r="V266" s="247" t="s">
        <v>1058</v>
      </c>
    </row>
    <row r="267" spans="16:22" x14ac:dyDescent="0.25">
      <c r="P267" s="247" t="s">
        <v>960</v>
      </c>
      <c r="Q267" s="248">
        <v>1</v>
      </c>
      <c r="R267" s="248">
        <v>51</v>
      </c>
      <c r="S267" s="248">
        <v>4</v>
      </c>
      <c r="T267" s="248">
        <v>11</v>
      </c>
      <c r="U267" s="247" t="s">
        <v>1059</v>
      </c>
      <c r="V267" s="247" t="s">
        <v>1060</v>
      </c>
    </row>
    <row r="268" spans="16:22" x14ac:dyDescent="0.25">
      <c r="P268" s="247" t="s">
        <v>960</v>
      </c>
      <c r="Q268" s="248">
        <v>1</v>
      </c>
      <c r="R268" s="248">
        <v>52</v>
      </c>
      <c r="S268" s="248">
        <v>4</v>
      </c>
      <c r="T268" s="248">
        <v>12</v>
      </c>
      <c r="U268" s="247" t="s">
        <v>1061</v>
      </c>
      <c r="V268" s="247" t="s">
        <v>1062</v>
      </c>
    </row>
    <row r="269" spans="16:22" x14ac:dyDescent="0.25">
      <c r="P269" s="247" t="s">
        <v>960</v>
      </c>
      <c r="Q269" s="248">
        <v>1</v>
      </c>
      <c r="R269" s="248">
        <v>53</v>
      </c>
      <c r="S269" s="248">
        <v>4</v>
      </c>
      <c r="T269" s="248">
        <v>13</v>
      </c>
      <c r="U269" s="247" t="s">
        <v>1063</v>
      </c>
      <c r="V269" s="247" t="s">
        <v>1064</v>
      </c>
    </row>
    <row r="270" spans="16:22" x14ac:dyDescent="0.25">
      <c r="P270" s="247" t="s">
        <v>960</v>
      </c>
      <c r="Q270" s="248">
        <v>1</v>
      </c>
      <c r="R270" s="248">
        <v>54</v>
      </c>
      <c r="S270" s="248">
        <v>4</v>
      </c>
      <c r="T270" s="248">
        <v>14</v>
      </c>
      <c r="U270" s="247" t="s">
        <v>1065</v>
      </c>
      <c r="V270" s="247" t="s">
        <v>1066</v>
      </c>
    </row>
    <row r="271" spans="16:22" x14ac:dyDescent="0.25">
      <c r="P271" s="247" t="s">
        <v>960</v>
      </c>
      <c r="Q271" s="248">
        <v>1</v>
      </c>
      <c r="R271" s="248">
        <v>55</v>
      </c>
      <c r="S271" s="248">
        <v>4</v>
      </c>
      <c r="T271" s="248">
        <v>15</v>
      </c>
      <c r="U271" s="247" t="s">
        <v>1067</v>
      </c>
      <c r="V271" s="247" t="s">
        <v>1068</v>
      </c>
    </row>
    <row r="272" spans="16:22" x14ac:dyDescent="0.25">
      <c r="P272" s="247" t="s">
        <v>960</v>
      </c>
      <c r="Q272" s="248">
        <v>1</v>
      </c>
      <c r="R272" s="248">
        <v>56</v>
      </c>
      <c r="S272" s="248">
        <v>4</v>
      </c>
      <c r="T272" s="248">
        <v>16</v>
      </c>
      <c r="U272" s="247" t="s">
        <v>1069</v>
      </c>
      <c r="V272" s="247" t="s">
        <v>1070</v>
      </c>
    </row>
    <row r="273" spans="16:22" x14ac:dyDescent="0.25">
      <c r="P273" s="247" t="s">
        <v>960</v>
      </c>
      <c r="Q273" s="248">
        <v>1</v>
      </c>
      <c r="R273" s="248">
        <v>57</v>
      </c>
      <c r="S273" s="248">
        <v>4</v>
      </c>
      <c r="T273" s="248">
        <v>17</v>
      </c>
      <c r="U273" s="247" t="s">
        <v>1071</v>
      </c>
      <c r="V273" s="247" t="s">
        <v>1072</v>
      </c>
    </row>
    <row r="274" spans="16:22" x14ac:dyDescent="0.25">
      <c r="P274" s="247" t="s">
        <v>960</v>
      </c>
      <c r="Q274" s="248">
        <v>1</v>
      </c>
      <c r="R274" s="248">
        <v>58</v>
      </c>
      <c r="S274" s="248">
        <v>4</v>
      </c>
      <c r="T274" s="248">
        <v>18</v>
      </c>
      <c r="U274" s="247" t="s">
        <v>1073</v>
      </c>
      <c r="V274" s="247" t="s">
        <v>1074</v>
      </c>
    </row>
    <row r="275" spans="16:22" x14ac:dyDescent="0.25">
      <c r="P275" s="247" t="s">
        <v>960</v>
      </c>
      <c r="Q275" s="248">
        <v>1</v>
      </c>
      <c r="R275" s="248">
        <v>59</v>
      </c>
      <c r="S275" s="248">
        <v>4</v>
      </c>
      <c r="T275" s="248">
        <v>19</v>
      </c>
      <c r="U275" s="247" t="s">
        <v>1075</v>
      </c>
      <c r="V275" s="247" t="s">
        <v>1076</v>
      </c>
    </row>
    <row r="276" spans="16:22" x14ac:dyDescent="0.25">
      <c r="P276" s="247" t="s">
        <v>960</v>
      </c>
      <c r="Q276" s="248">
        <v>1</v>
      </c>
      <c r="R276" s="248">
        <v>60</v>
      </c>
      <c r="S276" s="248">
        <v>4</v>
      </c>
      <c r="T276" s="248">
        <v>20</v>
      </c>
      <c r="U276" s="247" t="s">
        <v>1077</v>
      </c>
      <c r="V276" s="247" t="s">
        <v>1078</v>
      </c>
    </row>
    <row r="277" spans="16:22" x14ac:dyDescent="0.25">
      <c r="P277" s="247" t="s">
        <v>960</v>
      </c>
      <c r="Q277" s="248">
        <v>1</v>
      </c>
      <c r="R277" s="248">
        <v>61</v>
      </c>
      <c r="S277" s="248">
        <v>5</v>
      </c>
      <c r="T277" s="248">
        <v>1</v>
      </c>
      <c r="U277" s="247" t="s">
        <v>1079</v>
      </c>
      <c r="V277" s="247" t="s">
        <v>1080</v>
      </c>
    </row>
    <row r="278" spans="16:22" x14ac:dyDescent="0.25">
      <c r="P278" s="247" t="s">
        <v>960</v>
      </c>
      <c r="Q278" s="248">
        <v>1</v>
      </c>
      <c r="R278" s="248">
        <v>62</v>
      </c>
      <c r="S278" s="248">
        <v>5</v>
      </c>
      <c r="T278" s="248">
        <v>2</v>
      </c>
      <c r="U278" s="247" t="s">
        <v>1081</v>
      </c>
      <c r="V278" s="247" t="s">
        <v>1082</v>
      </c>
    </row>
    <row r="279" spans="16:22" x14ac:dyDescent="0.25">
      <c r="P279" s="247" t="s">
        <v>960</v>
      </c>
      <c r="Q279" s="248">
        <v>1</v>
      </c>
      <c r="R279" s="248">
        <v>63</v>
      </c>
      <c r="S279" s="248">
        <v>5</v>
      </c>
      <c r="T279" s="248">
        <v>3</v>
      </c>
      <c r="U279" s="247" t="s">
        <v>1083</v>
      </c>
      <c r="V279" s="247" t="s">
        <v>1084</v>
      </c>
    </row>
    <row r="280" spans="16:22" x14ac:dyDescent="0.25">
      <c r="P280" s="247" t="s">
        <v>960</v>
      </c>
      <c r="Q280" s="248">
        <v>1</v>
      </c>
      <c r="R280" s="248">
        <v>64</v>
      </c>
      <c r="S280" s="248">
        <v>5</v>
      </c>
      <c r="T280" s="248">
        <v>4</v>
      </c>
      <c r="U280" s="247" t="s">
        <v>1085</v>
      </c>
      <c r="V280" s="247" t="s">
        <v>1086</v>
      </c>
    </row>
    <row r="281" spans="16:22" x14ac:dyDescent="0.25">
      <c r="P281" s="247" t="s">
        <v>960</v>
      </c>
      <c r="Q281" s="248">
        <v>1</v>
      </c>
      <c r="R281" s="248">
        <v>65</v>
      </c>
      <c r="S281" s="248">
        <v>5</v>
      </c>
      <c r="T281" s="248">
        <v>5</v>
      </c>
      <c r="U281" s="247" t="s">
        <v>1087</v>
      </c>
      <c r="V281" s="247" t="s">
        <v>1088</v>
      </c>
    </row>
    <row r="282" spans="16:22" x14ac:dyDescent="0.25">
      <c r="P282" s="247" t="s">
        <v>960</v>
      </c>
      <c r="Q282" s="248">
        <v>1</v>
      </c>
      <c r="R282" s="248">
        <v>66</v>
      </c>
      <c r="S282" s="248">
        <v>5</v>
      </c>
      <c r="T282" s="248">
        <v>6</v>
      </c>
      <c r="U282" s="247" t="s">
        <v>1089</v>
      </c>
      <c r="V282" s="247" t="s">
        <v>1090</v>
      </c>
    </row>
    <row r="283" spans="16:22" x14ac:dyDescent="0.25">
      <c r="P283" s="247" t="s">
        <v>960</v>
      </c>
      <c r="Q283" s="248">
        <v>1</v>
      </c>
      <c r="R283" s="248">
        <v>67</v>
      </c>
      <c r="S283" s="248">
        <v>5</v>
      </c>
      <c r="T283" s="248">
        <v>7</v>
      </c>
      <c r="U283" s="247" t="s">
        <v>1091</v>
      </c>
      <c r="V283" s="247" t="s">
        <v>1092</v>
      </c>
    </row>
    <row r="284" spans="16:22" x14ac:dyDescent="0.25">
      <c r="P284" s="247" t="s">
        <v>960</v>
      </c>
      <c r="Q284" s="248">
        <v>1</v>
      </c>
      <c r="R284" s="248">
        <v>68</v>
      </c>
      <c r="S284" s="248">
        <v>5</v>
      </c>
      <c r="T284" s="248">
        <v>8</v>
      </c>
      <c r="U284" s="247" t="s">
        <v>1093</v>
      </c>
      <c r="V284" s="247" t="s">
        <v>1094</v>
      </c>
    </row>
    <row r="285" spans="16:22" x14ac:dyDescent="0.25">
      <c r="P285" s="247" t="s">
        <v>960</v>
      </c>
      <c r="Q285" s="248">
        <v>1</v>
      </c>
      <c r="R285" s="248">
        <v>69</v>
      </c>
      <c r="S285" s="248">
        <v>5</v>
      </c>
      <c r="T285" s="248">
        <v>9</v>
      </c>
      <c r="U285" s="247" t="s">
        <v>1095</v>
      </c>
      <c r="V285" s="247" t="s">
        <v>1096</v>
      </c>
    </row>
    <row r="286" spans="16:22" x14ac:dyDescent="0.25">
      <c r="P286" s="247" t="s">
        <v>960</v>
      </c>
      <c r="Q286" s="248">
        <v>1</v>
      </c>
      <c r="R286" s="248">
        <v>70</v>
      </c>
      <c r="S286" s="248">
        <v>5</v>
      </c>
      <c r="T286" s="248">
        <v>10</v>
      </c>
      <c r="U286" s="247" t="s">
        <v>1097</v>
      </c>
      <c r="V286" s="247" t="s">
        <v>1098</v>
      </c>
    </row>
    <row r="287" spans="16:22" x14ac:dyDescent="0.25">
      <c r="P287" s="247" t="s">
        <v>960</v>
      </c>
      <c r="Q287" s="248">
        <v>1</v>
      </c>
      <c r="R287" s="248">
        <v>71</v>
      </c>
      <c r="S287" s="248">
        <v>5</v>
      </c>
      <c r="T287" s="248">
        <v>11</v>
      </c>
      <c r="U287" s="247" t="s">
        <v>1099</v>
      </c>
      <c r="V287" s="247" t="s">
        <v>1100</v>
      </c>
    </row>
    <row r="288" spans="16:22" x14ac:dyDescent="0.25">
      <c r="P288" s="247" t="s">
        <v>960</v>
      </c>
      <c r="Q288" s="248">
        <v>1</v>
      </c>
      <c r="R288" s="248">
        <v>72</v>
      </c>
      <c r="S288" s="248">
        <v>5</v>
      </c>
      <c r="T288" s="248">
        <v>12</v>
      </c>
      <c r="U288" s="247" t="s">
        <v>1101</v>
      </c>
      <c r="V288" s="247" t="s">
        <v>1102</v>
      </c>
    </row>
    <row r="289" spans="16:22" x14ac:dyDescent="0.25">
      <c r="P289" s="247" t="s">
        <v>960</v>
      </c>
      <c r="Q289" s="248">
        <v>1</v>
      </c>
      <c r="R289" s="248">
        <v>73</v>
      </c>
      <c r="S289" s="248">
        <v>5</v>
      </c>
      <c r="T289" s="248">
        <v>13</v>
      </c>
      <c r="U289" s="247" t="s">
        <v>1103</v>
      </c>
      <c r="V289" s="247" t="s">
        <v>1104</v>
      </c>
    </row>
    <row r="290" spans="16:22" x14ac:dyDescent="0.25">
      <c r="P290" s="247" t="s">
        <v>960</v>
      </c>
      <c r="Q290" s="248">
        <v>1</v>
      </c>
      <c r="R290" s="248">
        <v>74</v>
      </c>
      <c r="S290" s="248">
        <v>5</v>
      </c>
      <c r="T290" s="248">
        <v>14</v>
      </c>
      <c r="U290" s="247" t="s">
        <v>1105</v>
      </c>
      <c r="V290" s="247" t="s">
        <v>1106</v>
      </c>
    </row>
    <row r="291" spans="16:22" x14ac:dyDescent="0.25">
      <c r="P291" s="247" t="s">
        <v>960</v>
      </c>
      <c r="Q291" s="248">
        <v>1</v>
      </c>
      <c r="R291" s="248">
        <v>75</v>
      </c>
      <c r="S291" s="248">
        <v>5</v>
      </c>
      <c r="T291" s="248">
        <v>15</v>
      </c>
      <c r="U291" s="247" t="s">
        <v>1107</v>
      </c>
      <c r="V291" s="247" t="s">
        <v>1108</v>
      </c>
    </row>
    <row r="292" spans="16:22" x14ac:dyDescent="0.25">
      <c r="P292" s="247" t="s">
        <v>960</v>
      </c>
      <c r="Q292" s="248">
        <v>1</v>
      </c>
      <c r="R292" s="248">
        <v>76</v>
      </c>
      <c r="S292" s="248">
        <v>5</v>
      </c>
      <c r="T292" s="248">
        <v>16</v>
      </c>
      <c r="U292" s="247" t="s">
        <v>1109</v>
      </c>
      <c r="V292" s="247" t="s">
        <v>1110</v>
      </c>
    </row>
    <row r="293" spans="16:22" x14ac:dyDescent="0.25">
      <c r="P293" s="247" t="s">
        <v>960</v>
      </c>
      <c r="Q293" s="248">
        <v>1</v>
      </c>
      <c r="R293" s="248">
        <v>77</v>
      </c>
      <c r="S293" s="248">
        <v>5</v>
      </c>
      <c r="T293" s="248">
        <v>17</v>
      </c>
      <c r="U293" s="247" t="s">
        <v>1111</v>
      </c>
      <c r="V293" s="247" t="s">
        <v>1112</v>
      </c>
    </row>
    <row r="294" spans="16:22" x14ac:dyDescent="0.25">
      <c r="P294" s="247" t="s">
        <v>960</v>
      </c>
      <c r="Q294" s="248">
        <v>1</v>
      </c>
      <c r="R294" s="248">
        <v>78</v>
      </c>
      <c r="S294" s="248">
        <v>5</v>
      </c>
      <c r="T294" s="248">
        <v>18</v>
      </c>
      <c r="U294" s="247" t="s">
        <v>1113</v>
      </c>
      <c r="V294" s="247" t="s">
        <v>1114</v>
      </c>
    </row>
    <row r="295" spans="16:22" x14ac:dyDescent="0.25">
      <c r="P295" s="247" t="s">
        <v>960</v>
      </c>
      <c r="Q295" s="248">
        <v>1</v>
      </c>
      <c r="R295" s="248">
        <v>79</v>
      </c>
      <c r="S295" s="248">
        <v>5</v>
      </c>
      <c r="T295" s="248">
        <v>19</v>
      </c>
      <c r="U295" s="247" t="s">
        <v>1115</v>
      </c>
      <c r="V295" s="247" t="s">
        <v>1116</v>
      </c>
    </row>
    <row r="296" spans="16:22" x14ac:dyDescent="0.25">
      <c r="P296" s="247" t="s">
        <v>960</v>
      </c>
      <c r="Q296" s="248">
        <v>1</v>
      </c>
      <c r="R296" s="248">
        <v>80</v>
      </c>
      <c r="S296" s="248">
        <v>5</v>
      </c>
      <c r="T296" s="248">
        <v>20</v>
      </c>
      <c r="U296" s="247" t="s">
        <v>1117</v>
      </c>
      <c r="V296" s="247" t="s">
        <v>1118</v>
      </c>
    </row>
    <row r="297" spans="16:22" x14ac:dyDescent="0.25">
      <c r="P297" s="247" t="s">
        <v>960</v>
      </c>
      <c r="Q297" s="248">
        <v>1</v>
      </c>
      <c r="R297" s="248">
        <v>81</v>
      </c>
      <c r="S297" s="248">
        <v>5</v>
      </c>
      <c r="T297" s="248">
        <v>21</v>
      </c>
      <c r="U297" s="247" t="s">
        <v>1119</v>
      </c>
      <c r="V297" s="247" t="s">
        <v>1120</v>
      </c>
    </row>
    <row r="298" spans="16:22" x14ac:dyDescent="0.25">
      <c r="P298" s="247" t="s">
        <v>960</v>
      </c>
      <c r="Q298" s="248">
        <v>1</v>
      </c>
      <c r="R298" s="248">
        <v>82</v>
      </c>
      <c r="S298" s="248">
        <v>5</v>
      </c>
      <c r="T298" s="248">
        <v>22</v>
      </c>
      <c r="U298" s="247" t="s">
        <v>1121</v>
      </c>
      <c r="V298" s="247" t="s">
        <v>1122</v>
      </c>
    </row>
    <row r="299" spans="16:22" x14ac:dyDescent="0.25">
      <c r="P299" s="247" t="s">
        <v>960</v>
      </c>
      <c r="Q299" s="248">
        <v>1</v>
      </c>
      <c r="R299" s="248">
        <v>83</v>
      </c>
      <c r="S299" s="248">
        <v>5</v>
      </c>
      <c r="T299" s="248">
        <v>23</v>
      </c>
      <c r="U299" s="247" t="s">
        <v>1123</v>
      </c>
      <c r="V299" s="247" t="s">
        <v>1124</v>
      </c>
    </row>
    <row r="300" spans="16:22" x14ac:dyDescent="0.25">
      <c r="P300" s="247" t="s">
        <v>960</v>
      </c>
      <c r="Q300" s="248">
        <v>1</v>
      </c>
      <c r="R300" s="248">
        <v>84</v>
      </c>
      <c r="S300" s="248">
        <v>5</v>
      </c>
      <c r="T300" s="248">
        <v>24</v>
      </c>
      <c r="U300" s="247" t="s">
        <v>1125</v>
      </c>
      <c r="V300" s="247" t="s">
        <v>1126</v>
      </c>
    </row>
    <row r="301" spans="16:22" x14ac:dyDescent="0.25">
      <c r="P301" s="247" t="s">
        <v>960</v>
      </c>
      <c r="Q301" s="248">
        <v>1</v>
      </c>
      <c r="R301" s="248">
        <v>85</v>
      </c>
      <c r="S301" s="248">
        <v>5</v>
      </c>
      <c r="T301" s="248">
        <v>25</v>
      </c>
      <c r="U301" s="247" t="s">
        <v>1127</v>
      </c>
      <c r="V301" s="247" t="s">
        <v>1128</v>
      </c>
    </row>
    <row r="302" spans="16:22" x14ac:dyDescent="0.25">
      <c r="P302" s="247" t="s">
        <v>960</v>
      </c>
      <c r="Q302" s="248">
        <v>1</v>
      </c>
      <c r="R302" s="248">
        <v>86</v>
      </c>
      <c r="S302" s="248">
        <v>5</v>
      </c>
      <c r="T302" s="248">
        <v>26</v>
      </c>
      <c r="U302" s="247" t="s">
        <v>1129</v>
      </c>
      <c r="V302" s="247" t="s">
        <v>1130</v>
      </c>
    </row>
    <row r="303" spans="16:22" x14ac:dyDescent="0.25">
      <c r="P303" s="247" t="s">
        <v>960</v>
      </c>
      <c r="Q303" s="248">
        <v>1</v>
      </c>
      <c r="R303" s="248">
        <v>87</v>
      </c>
      <c r="S303" s="248">
        <v>5</v>
      </c>
      <c r="T303" s="248">
        <v>27</v>
      </c>
      <c r="U303" s="247" t="s">
        <v>1131</v>
      </c>
      <c r="V303" s="247" t="s">
        <v>1132</v>
      </c>
    </row>
    <row r="304" spans="16:22" x14ac:dyDescent="0.25">
      <c r="P304" s="247" t="s">
        <v>960</v>
      </c>
      <c r="Q304" s="248">
        <v>1</v>
      </c>
      <c r="R304" s="248">
        <v>88</v>
      </c>
      <c r="S304" s="248">
        <v>5</v>
      </c>
      <c r="T304" s="248">
        <v>28</v>
      </c>
      <c r="U304" s="247" t="s">
        <v>1133</v>
      </c>
      <c r="V304" s="247" t="s">
        <v>1134</v>
      </c>
    </row>
    <row r="305" spans="16:22" x14ac:dyDescent="0.25">
      <c r="P305" s="247" t="s">
        <v>960</v>
      </c>
      <c r="Q305" s="248">
        <v>1</v>
      </c>
      <c r="R305" s="248">
        <v>89</v>
      </c>
      <c r="S305" s="248">
        <v>5</v>
      </c>
      <c r="T305" s="248">
        <v>29</v>
      </c>
      <c r="U305" s="247" t="s">
        <v>1135</v>
      </c>
      <c r="V305" s="247" t="s">
        <v>1136</v>
      </c>
    </row>
    <row r="306" spans="16:22" x14ac:dyDescent="0.25">
      <c r="P306" s="247" t="s">
        <v>960</v>
      </c>
      <c r="Q306" s="248">
        <v>1</v>
      </c>
      <c r="R306" s="248">
        <v>90</v>
      </c>
      <c r="S306" s="248">
        <v>5</v>
      </c>
      <c r="T306" s="248">
        <v>30</v>
      </c>
      <c r="U306" s="247" t="s">
        <v>1137</v>
      </c>
      <c r="V306" s="247" t="s">
        <v>1138</v>
      </c>
    </row>
    <row r="307" spans="16:22" x14ac:dyDescent="0.25">
      <c r="P307" s="247" t="s">
        <v>960</v>
      </c>
      <c r="Q307" s="248">
        <v>1</v>
      </c>
      <c r="R307" s="248">
        <v>91</v>
      </c>
      <c r="S307" s="248">
        <v>5</v>
      </c>
      <c r="T307" s="248">
        <v>31</v>
      </c>
      <c r="U307" s="247" t="s">
        <v>1139</v>
      </c>
      <c r="V307" s="247" t="s">
        <v>1140</v>
      </c>
    </row>
    <row r="308" spans="16:22" x14ac:dyDescent="0.25">
      <c r="P308" s="247" t="s">
        <v>960</v>
      </c>
      <c r="Q308" s="248">
        <v>1</v>
      </c>
      <c r="R308" s="248">
        <v>92</v>
      </c>
      <c r="S308" s="248">
        <v>5</v>
      </c>
      <c r="T308" s="248">
        <v>32</v>
      </c>
      <c r="U308" s="247" t="s">
        <v>1141</v>
      </c>
      <c r="V308" s="247" t="s">
        <v>1142</v>
      </c>
    </row>
    <row r="309" spans="16:22" x14ac:dyDescent="0.25">
      <c r="P309" s="247" t="s">
        <v>960</v>
      </c>
      <c r="Q309" s="248">
        <v>1</v>
      </c>
      <c r="R309" s="248">
        <v>93</v>
      </c>
      <c r="S309" s="248">
        <v>5</v>
      </c>
      <c r="T309" s="248">
        <v>33</v>
      </c>
      <c r="U309" s="247" t="s">
        <v>1143</v>
      </c>
      <c r="V309" s="247" t="s">
        <v>1144</v>
      </c>
    </row>
    <row r="310" spans="16:22" x14ac:dyDescent="0.25">
      <c r="P310" s="247" t="s">
        <v>960</v>
      </c>
      <c r="Q310" s="248">
        <v>1</v>
      </c>
      <c r="R310" s="248">
        <v>94</v>
      </c>
      <c r="S310" s="248">
        <v>5</v>
      </c>
      <c r="T310" s="248">
        <v>34</v>
      </c>
      <c r="U310" s="247" t="s">
        <v>1145</v>
      </c>
      <c r="V310" s="247" t="s">
        <v>1146</v>
      </c>
    </row>
    <row r="311" spans="16:22" x14ac:dyDescent="0.25">
      <c r="P311" s="247" t="s">
        <v>960</v>
      </c>
      <c r="Q311" s="248">
        <v>1</v>
      </c>
      <c r="R311" s="248">
        <v>95</v>
      </c>
      <c r="S311" s="248">
        <v>5</v>
      </c>
      <c r="T311" s="248">
        <v>35</v>
      </c>
      <c r="U311" s="247" t="s">
        <v>1147</v>
      </c>
      <c r="V311" s="247" t="s">
        <v>1148</v>
      </c>
    </row>
    <row r="312" spans="16:22" x14ac:dyDescent="0.25">
      <c r="P312" s="247" t="s">
        <v>960</v>
      </c>
      <c r="Q312" s="248">
        <v>1</v>
      </c>
      <c r="R312" s="248">
        <v>96</v>
      </c>
      <c r="S312" s="248">
        <v>5</v>
      </c>
      <c r="T312" s="248">
        <v>36</v>
      </c>
      <c r="U312" s="247" t="s">
        <v>1149</v>
      </c>
      <c r="V312" s="247" t="s">
        <v>1150</v>
      </c>
    </row>
    <row r="313" spans="16:22" x14ac:dyDescent="0.25">
      <c r="P313" s="247" t="s">
        <v>960</v>
      </c>
      <c r="Q313" s="248">
        <v>1</v>
      </c>
      <c r="R313" s="248">
        <v>97</v>
      </c>
      <c r="S313" s="248">
        <v>5</v>
      </c>
      <c r="T313" s="248">
        <v>37</v>
      </c>
      <c r="U313" s="247" t="s">
        <v>1151</v>
      </c>
      <c r="V313" s="247" t="s">
        <v>1152</v>
      </c>
    </row>
    <row r="314" spans="16:22" x14ac:dyDescent="0.25">
      <c r="P314" s="247" t="s">
        <v>960</v>
      </c>
      <c r="Q314" s="248">
        <v>1</v>
      </c>
      <c r="R314" s="248">
        <v>98</v>
      </c>
      <c r="S314" s="248">
        <v>5</v>
      </c>
      <c r="T314" s="248">
        <v>38</v>
      </c>
      <c r="U314" s="247" t="s">
        <v>1153</v>
      </c>
      <c r="V314" s="247" t="s">
        <v>1154</v>
      </c>
    </row>
    <row r="315" spans="16:22" x14ac:dyDescent="0.25">
      <c r="P315" s="247" t="s">
        <v>960</v>
      </c>
      <c r="Q315" s="248">
        <v>1</v>
      </c>
      <c r="R315" s="248">
        <v>99</v>
      </c>
      <c r="S315" s="248">
        <v>5</v>
      </c>
      <c r="T315" s="248">
        <v>39</v>
      </c>
      <c r="U315" s="247" t="s">
        <v>1155</v>
      </c>
      <c r="V315" s="247" t="s">
        <v>1156</v>
      </c>
    </row>
    <row r="316" spans="16:22" x14ac:dyDescent="0.25">
      <c r="P316" s="247" t="s">
        <v>960</v>
      </c>
      <c r="Q316" s="248">
        <v>1</v>
      </c>
      <c r="R316" s="248">
        <v>100</v>
      </c>
      <c r="S316" s="248">
        <v>5</v>
      </c>
      <c r="T316" s="248">
        <v>40</v>
      </c>
      <c r="U316" s="247" t="s">
        <v>1157</v>
      </c>
      <c r="V316" s="247" t="s">
        <v>1158</v>
      </c>
    </row>
    <row r="317" spans="16:22" x14ac:dyDescent="0.25">
      <c r="P317" s="247" t="s">
        <v>960</v>
      </c>
      <c r="Q317" s="248">
        <v>1</v>
      </c>
      <c r="R317" s="248">
        <v>101</v>
      </c>
      <c r="S317" s="248">
        <v>5</v>
      </c>
      <c r="T317" s="248">
        <v>41</v>
      </c>
      <c r="U317" s="247" t="s">
        <v>1159</v>
      </c>
      <c r="V317" s="247" t="s">
        <v>1160</v>
      </c>
    </row>
    <row r="318" spans="16:22" x14ac:dyDescent="0.25">
      <c r="P318" s="247" t="s">
        <v>960</v>
      </c>
      <c r="Q318" s="248">
        <v>1</v>
      </c>
      <c r="R318" s="248">
        <v>102</v>
      </c>
      <c r="S318" s="248">
        <v>5</v>
      </c>
      <c r="T318" s="248">
        <v>42</v>
      </c>
      <c r="U318" s="247" t="s">
        <v>1161</v>
      </c>
      <c r="V318" s="247" t="s">
        <v>1162</v>
      </c>
    </row>
    <row r="319" spans="16:22" x14ac:dyDescent="0.25">
      <c r="P319" s="247" t="s">
        <v>960</v>
      </c>
      <c r="Q319" s="248">
        <v>1</v>
      </c>
      <c r="R319" s="248">
        <v>103</v>
      </c>
      <c r="S319" s="248">
        <v>5</v>
      </c>
      <c r="T319" s="248">
        <v>43</v>
      </c>
      <c r="U319" s="247" t="s">
        <v>1163</v>
      </c>
      <c r="V319" s="247" t="s">
        <v>1164</v>
      </c>
    </row>
    <row r="320" spans="16:22" x14ac:dyDescent="0.25">
      <c r="P320" s="247" t="s">
        <v>960</v>
      </c>
      <c r="Q320" s="248">
        <v>1</v>
      </c>
      <c r="R320" s="248">
        <v>104</v>
      </c>
      <c r="S320" s="248">
        <v>5</v>
      </c>
      <c r="T320" s="248">
        <v>44</v>
      </c>
      <c r="U320" s="247" t="s">
        <v>1165</v>
      </c>
      <c r="V320" s="247" t="s">
        <v>1166</v>
      </c>
    </row>
    <row r="321" spans="16:22" x14ac:dyDescent="0.25">
      <c r="P321" s="247" t="s">
        <v>960</v>
      </c>
      <c r="Q321" s="248">
        <v>1</v>
      </c>
      <c r="R321" s="248">
        <v>105</v>
      </c>
      <c r="S321" s="248">
        <v>5</v>
      </c>
      <c r="T321" s="248">
        <v>45</v>
      </c>
      <c r="U321" s="247" t="s">
        <v>1167</v>
      </c>
      <c r="V321" s="247" t="s">
        <v>1168</v>
      </c>
    </row>
    <row r="322" spans="16:22" x14ac:dyDescent="0.25">
      <c r="P322" s="247" t="s">
        <v>960</v>
      </c>
      <c r="Q322" s="248">
        <v>1</v>
      </c>
      <c r="R322" s="248">
        <v>106</v>
      </c>
      <c r="S322" s="248">
        <v>5</v>
      </c>
      <c r="T322" s="248">
        <v>46</v>
      </c>
      <c r="U322" s="247" t="s">
        <v>1169</v>
      </c>
      <c r="V322" s="247" t="s">
        <v>1170</v>
      </c>
    </row>
    <row r="323" spans="16:22" x14ac:dyDescent="0.25">
      <c r="P323" s="247" t="s">
        <v>960</v>
      </c>
      <c r="Q323" s="248">
        <v>1</v>
      </c>
      <c r="R323" s="248">
        <v>107</v>
      </c>
      <c r="S323" s="248">
        <v>6</v>
      </c>
      <c r="T323" s="248">
        <v>1</v>
      </c>
      <c r="U323" s="247" t="s">
        <v>1171</v>
      </c>
      <c r="V323" s="247" t="s">
        <v>1172</v>
      </c>
    </row>
    <row r="324" spans="16:22" x14ac:dyDescent="0.25">
      <c r="P324" s="247" t="s">
        <v>960</v>
      </c>
      <c r="Q324" s="248">
        <v>1</v>
      </c>
      <c r="R324" s="248">
        <v>108</v>
      </c>
      <c r="S324" s="248">
        <v>6</v>
      </c>
      <c r="T324" s="248">
        <v>2</v>
      </c>
      <c r="U324" s="247" t="s">
        <v>1173</v>
      </c>
      <c r="V324" s="247" t="s">
        <v>1174</v>
      </c>
    </row>
    <row r="325" spans="16:22" x14ac:dyDescent="0.25">
      <c r="P325" s="247" t="s">
        <v>960</v>
      </c>
      <c r="Q325" s="248">
        <v>1</v>
      </c>
      <c r="R325" s="248">
        <v>109</v>
      </c>
      <c r="S325" s="248">
        <v>6</v>
      </c>
      <c r="T325" s="248">
        <v>3</v>
      </c>
      <c r="U325" s="247" t="s">
        <v>1175</v>
      </c>
      <c r="V325" s="247" t="s">
        <v>1176</v>
      </c>
    </row>
    <row r="326" spans="16:22" x14ac:dyDescent="0.25">
      <c r="P326" s="247" t="s">
        <v>960</v>
      </c>
      <c r="Q326" s="248">
        <v>1</v>
      </c>
      <c r="R326" s="248">
        <v>110</v>
      </c>
      <c r="S326" s="248">
        <v>6</v>
      </c>
      <c r="T326" s="248">
        <v>4</v>
      </c>
      <c r="U326" s="247" t="s">
        <v>1177</v>
      </c>
      <c r="V326" s="247" t="s">
        <v>1178</v>
      </c>
    </row>
    <row r="327" spans="16:22" x14ac:dyDescent="0.25">
      <c r="P327" s="247" t="s">
        <v>960</v>
      </c>
      <c r="Q327" s="248">
        <v>1</v>
      </c>
      <c r="R327" s="248">
        <v>111</v>
      </c>
      <c r="S327" s="248">
        <v>6</v>
      </c>
      <c r="T327" s="248">
        <v>5</v>
      </c>
      <c r="U327" s="247" t="s">
        <v>1179</v>
      </c>
      <c r="V327" s="247" t="s">
        <v>1180</v>
      </c>
    </row>
    <row r="328" spans="16:22" x14ac:dyDescent="0.25">
      <c r="P328" s="247" t="s">
        <v>960</v>
      </c>
      <c r="Q328" s="248">
        <v>1</v>
      </c>
      <c r="R328" s="248">
        <v>112</v>
      </c>
      <c r="S328" s="248">
        <v>6</v>
      </c>
      <c r="T328" s="248">
        <v>6</v>
      </c>
      <c r="U328" s="247" t="s">
        <v>1181</v>
      </c>
      <c r="V328" s="247" t="s">
        <v>1182</v>
      </c>
    </row>
    <row r="329" spans="16:22" x14ac:dyDescent="0.25">
      <c r="P329" s="247" t="s">
        <v>960</v>
      </c>
      <c r="Q329" s="248">
        <v>1</v>
      </c>
      <c r="R329" s="248">
        <v>113</v>
      </c>
      <c r="S329" s="248">
        <v>6</v>
      </c>
      <c r="T329" s="248">
        <v>7</v>
      </c>
      <c r="U329" s="247" t="s">
        <v>1183</v>
      </c>
      <c r="V329" s="247" t="s">
        <v>1184</v>
      </c>
    </row>
    <row r="330" spans="16:22" x14ac:dyDescent="0.25">
      <c r="P330" s="247" t="s">
        <v>960</v>
      </c>
      <c r="Q330" s="248">
        <v>1</v>
      </c>
      <c r="R330" s="248">
        <v>114</v>
      </c>
      <c r="S330" s="248">
        <v>6</v>
      </c>
      <c r="T330" s="248">
        <v>8</v>
      </c>
      <c r="U330" s="247" t="s">
        <v>1185</v>
      </c>
      <c r="V330" s="247" t="s">
        <v>1186</v>
      </c>
    </row>
    <row r="331" spans="16:22" x14ac:dyDescent="0.25">
      <c r="P331" s="247" t="s">
        <v>960</v>
      </c>
      <c r="Q331" s="248">
        <v>1</v>
      </c>
      <c r="R331" s="248">
        <v>115</v>
      </c>
      <c r="S331" s="248">
        <v>6</v>
      </c>
      <c r="T331" s="248">
        <v>9</v>
      </c>
      <c r="U331" s="247" t="s">
        <v>1187</v>
      </c>
      <c r="V331" s="247" t="s">
        <v>1188</v>
      </c>
    </row>
    <row r="332" spans="16:22" x14ac:dyDescent="0.25">
      <c r="P332" s="247" t="s">
        <v>960</v>
      </c>
      <c r="Q332" s="248">
        <v>1</v>
      </c>
      <c r="R332" s="248">
        <v>116</v>
      </c>
      <c r="S332" s="248">
        <v>6</v>
      </c>
      <c r="T332" s="248">
        <v>10</v>
      </c>
      <c r="U332" s="247" t="s">
        <v>1189</v>
      </c>
      <c r="V332" s="247" t="s">
        <v>1190</v>
      </c>
    </row>
    <row r="333" spans="16:22" x14ac:dyDescent="0.25">
      <c r="P333" s="247" t="s">
        <v>960</v>
      </c>
      <c r="Q333" s="248">
        <v>1</v>
      </c>
      <c r="R333" s="248">
        <v>117</v>
      </c>
      <c r="S333" s="248">
        <v>6</v>
      </c>
      <c r="T333" s="248">
        <v>11</v>
      </c>
      <c r="U333" s="247" t="s">
        <v>1191</v>
      </c>
      <c r="V333" s="247" t="s">
        <v>1192</v>
      </c>
    </row>
    <row r="334" spans="16:22" x14ac:dyDescent="0.25">
      <c r="P334" s="247" t="s">
        <v>960</v>
      </c>
      <c r="Q334" s="248">
        <v>1</v>
      </c>
      <c r="R334" s="248">
        <v>118</v>
      </c>
      <c r="S334" s="248">
        <v>6</v>
      </c>
      <c r="T334" s="248">
        <v>12</v>
      </c>
      <c r="U334" s="247" t="s">
        <v>1193</v>
      </c>
      <c r="V334" s="247" t="s">
        <v>1194</v>
      </c>
    </row>
    <row r="335" spans="16:22" x14ac:dyDescent="0.25">
      <c r="P335" s="247" t="s">
        <v>960</v>
      </c>
      <c r="Q335" s="248">
        <v>1</v>
      </c>
      <c r="R335" s="248">
        <v>119</v>
      </c>
      <c r="S335" s="248">
        <v>6</v>
      </c>
      <c r="T335" s="248">
        <v>13</v>
      </c>
      <c r="U335" s="247" t="s">
        <v>1195</v>
      </c>
      <c r="V335" s="247" t="s">
        <v>1196</v>
      </c>
    </row>
    <row r="336" spans="16:22" x14ac:dyDescent="0.25">
      <c r="P336" s="247" t="s">
        <v>960</v>
      </c>
      <c r="Q336" s="248">
        <v>1</v>
      </c>
      <c r="R336" s="248">
        <v>120</v>
      </c>
      <c r="S336" s="248">
        <v>6</v>
      </c>
      <c r="T336" s="248">
        <v>14</v>
      </c>
      <c r="U336" s="247" t="s">
        <v>1197</v>
      </c>
      <c r="V336" s="247" t="s">
        <v>1198</v>
      </c>
    </row>
    <row r="337" spans="16:22" x14ac:dyDescent="0.25">
      <c r="P337" s="247" t="s">
        <v>960</v>
      </c>
      <c r="Q337" s="248">
        <v>1</v>
      </c>
      <c r="R337" s="248">
        <v>121</v>
      </c>
      <c r="S337" s="248">
        <v>6</v>
      </c>
      <c r="T337" s="248">
        <v>15</v>
      </c>
      <c r="U337" s="247" t="s">
        <v>1199</v>
      </c>
      <c r="V337" s="247" t="s">
        <v>1200</v>
      </c>
    </row>
    <row r="338" spans="16:22" x14ac:dyDescent="0.25">
      <c r="P338" s="247" t="s">
        <v>960</v>
      </c>
      <c r="Q338" s="248">
        <v>1</v>
      </c>
      <c r="R338" s="248">
        <v>122</v>
      </c>
      <c r="S338" s="248">
        <v>6</v>
      </c>
      <c r="T338" s="248">
        <v>16</v>
      </c>
      <c r="U338" s="247" t="s">
        <v>1201</v>
      </c>
      <c r="V338" s="247" t="s">
        <v>1202</v>
      </c>
    </row>
    <row r="339" spans="16:22" x14ac:dyDescent="0.25">
      <c r="P339" s="247" t="s">
        <v>960</v>
      </c>
      <c r="Q339" s="248">
        <v>1</v>
      </c>
      <c r="R339" s="248">
        <v>123</v>
      </c>
      <c r="S339" s="248">
        <v>7</v>
      </c>
      <c r="T339" s="248">
        <v>1</v>
      </c>
      <c r="U339" s="247" t="s">
        <v>1203</v>
      </c>
      <c r="V339" s="247" t="s">
        <v>1204</v>
      </c>
    </row>
    <row r="340" spans="16:22" x14ac:dyDescent="0.25">
      <c r="P340" s="247" t="s">
        <v>960</v>
      </c>
      <c r="Q340" s="248">
        <v>1</v>
      </c>
      <c r="R340" s="248">
        <v>124</v>
      </c>
      <c r="S340" s="248">
        <v>7</v>
      </c>
      <c r="T340" s="248">
        <v>2</v>
      </c>
      <c r="U340" s="247" t="s">
        <v>1205</v>
      </c>
      <c r="V340" s="247" t="s">
        <v>1206</v>
      </c>
    </row>
    <row r="341" spans="16:22" x14ac:dyDescent="0.25">
      <c r="P341" s="247" t="s">
        <v>960</v>
      </c>
      <c r="Q341" s="248">
        <v>1</v>
      </c>
      <c r="R341" s="248">
        <v>125</v>
      </c>
      <c r="S341" s="248">
        <v>7</v>
      </c>
      <c r="T341" s="248">
        <v>3</v>
      </c>
      <c r="U341" s="247" t="s">
        <v>1207</v>
      </c>
      <c r="V341" s="247" t="s">
        <v>1208</v>
      </c>
    </row>
    <row r="342" spans="16:22" x14ac:dyDescent="0.25">
      <c r="P342" s="247" t="s">
        <v>960</v>
      </c>
      <c r="Q342" s="248">
        <v>1</v>
      </c>
      <c r="R342" s="248">
        <v>126</v>
      </c>
      <c r="S342" s="248">
        <v>7</v>
      </c>
      <c r="T342" s="248">
        <v>4</v>
      </c>
      <c r="U342" s="247" t="s">
        <v>1209</v>
      </c>
      <c r="V342" s="247" t="s">
        <v>1210</v>
      </c>
    </row>
    <row r="343" spans="16:22" x14ac:dyDescent="0.25">
      <c r="P343" s="247" t="s">
        <v>960</v>
      </c>
      <c r="Q343" s="248">
        <v>1</v>
      </c>
      <c r="R343" s="248">
        <v>127</v>
      </c>
      <c r="S343" s="248">
        <v>8</v>
      </c>
      <c r="T343" s="248">
        <v>1</v>
      </c>
      <c r="U343" s="247" t="s">
        <v>1211</v>
      </c>
      <c r="V343" s="247" t="s">
        <v>1212</v>
      </c>
    </row>
    <row r="344" spans="16:22" x14ac:dyDescent="0.25">
      <c r="P344" s="247" t="s">
        <v>960</v>
      </c>
      <c r="Q344" s="248">
        <v>1</v>
      </c>
      <c r="R344" s="248">
        <v>128</v>
      </c>
      <c r="S344" s="248">
        <v>8</v>
      </c>
      <c r="T344" s="248">
        <v>2</v>
      </c>
      <c r="U344" s="247" t="s">
        <v>1213</v>
      </c>
      <c r="V344" s="247" t="s">
        <v>1214</v>
      </c>
    </row>
    <row r="345" spans="16:22" x14ac:dyDescent="0.25">
      <c r="P345" s="247" t="s">
        <v>960</v>
      </c>
      <c r="Q345" s="248">
        <v>1</v>
      </c>
      <c r="R345" s="248">
        <v>129</v>
      </c>
      <c r="S345" s="248">
        <v>8</v>
      </c>
      <c r="T345" s="248">
        <v>3</v>
      </c>
      <c r="U345" s="247" t="s">
        <v>1215</v>
      </c>
      <c r="V345" s="247" t="s">
        <v>1216</v>
      </c>
    </row>
    <row r="346" spans="16:22" x14ac:dyDescent="0.25">
      <c r="P346" s="247" t="s">
        <v>960</v>
      </c>
      <c r="Q346" s="248">
        <v>1</v>
      </c>
      <c r="R346" s="248">
        <v>130</v>
      </c>
      <c r="S346" s="248">
        <v>8</v>
      </c>
      <c r="T346" s="248">
        <v>4</v>
      </c>
      <c r="U346" s="247" t="s">
        <v>1217</v>
      </c>
      <c r="V346" s="247" t="s">
        <v>1218</v>
      </c>
    </row>
    <row r="347" spans="16:22" x14ac:dyDescent="0.25">
      <c r="P347" s="247" t="s">
        <v>960</v>
      </c>
      <c r="Q347" s="248">
        <v>1</v>
      </c>
      <c r="R347" s="248">
        <v>131</v>
      </c>
      <c r="S347" s="248">
        <v>8</v>
      </c>
      <c r="T347" s="248">
        <v>5</v>
      </c>
      <c r="U347" s="247" t="s">
        <v>1219</v>
      </c>
      <c r="V347" s="247" t="s">
        <v>1220</v>
      </c>
    </row>
    <row r="348" spans="16:22" x14ac:dyDescent="0.25">
      <c r="P348" s="247" t="s">
        <v>960</v>
      </c>
      <c r="Q348" s="248">
        <v>1</v>
      </c>
      <c r="R348" s="248">
        <v>132</v>
      </c>
      <c r="S348" s="248">
        <v>8</v>
      </c>
      <c r="T348" s="248">
        <v>6</v>
      </c>
      <c r="U348" s="247" t="s">
        <v>1221</v>
      </c>
      <c r="V348" s="247" t="s">
        <v>1222</v>
      </c>
    </row>
    <row r="349" spans="16:22" x14ac:dyDescent="0.25">
      <c r="P349" s="247" t="s">
        <v>960</v>
      </c>
      <c r="Q349" s="248">
        <v>1</v>
      </c>
      <c r="R349" s="248">
        <v>133</v>
      </c>
      <c r="S349" s="248">
        <v>8</v>
      </c>
      <c r="T349" s="248">
        <v>7</v>
      </c>
      <c r="U349" s="247" t="s">
        <v>1223</v>
      </c>
      <c r="V349" s="247" t="s">
        <v>1224</v>
      </c>
    </row>
    <row r="350" spans="16:22" x14ac:dyDescent="0.25">
      <c r="P350" s="247" t="s">
        <v>960</v>
      </c>
      <c r="Q350" s="248">
        <v>1</v>
      </c>
      <c r="R350" s="248">
        <v>134</v>
      </c>
      <c r="S350" s="248">
        <v>8</v>
      </c>
      <c r="T350" s="248">
        <v>8</v>
      </c>
      <c r="U350" s="247" t="s">
        <v>1225</v>
      </c>
      <c r="V350" s="247" t="s">
        <v>1226</v>
      </c>
    </row>
    <row r="351" spans="16:22" x14ac:dyDescent="0.25">
      <c r="P351" s="247" t="s">
        <v>960</v>
      </c>
      <c r="Q351" s="248">
        <v>1</v>
      </c>
      <c r="R351" s="248">
        <v>135</v>
      </c>
      <c r="S351" s="248">
        <v>9</v>
      </c>
      <c r="T351" s="248">
        <v>1</v>
      </c>
      <c r="U351" s="247" t="s">
        <v>1227</v>
      </c>
      <c r="V351" s="247" t="s">
        <v>1228</v>
      </c>
    </row>
    <row r="352" spans="16:22" x14ac:dyDescent="0.25">
      <c r="P352" s="247" t="s">
        <v>960</v>
      </c>
      <c r="Q352" s="248">
        <v>1</v>
      </c>
      <c r="R352" s="248">
        <v>136</v>
      </c>
      <c r="S352" s="248">
        <v>9</v>
      </c>
      <c r="T352" s="248">
        <v>2</v>
      </c>
      <c r="U352" s="247" t="s">
        <v>1229</v>
      </c>
      <c r="V352" s="247" t="s">
        <v>1230</v>
      </c>
    </row>
    <row r="353" spans="16:22" x14ac:dyDescent="0.25">
      <c r="P353" s="247" t="s">
        <v>960</v>
      </c>
      <c r="Q353" s="248">
        <v>1</v>
      </c>
      <c r="R353" s="248">
        <v>137</v>
      </c>
      <c r="S353" s="248">
        <v>9</v>
      </c>
      <c r="T353" s="248">
        <v>3</v>
      </c>
      <c r="U353" s="247" t="s">
        <v>1231</v>
      </c>
      <c r="V353" s="247" t="s">
        <v>1232</v>
      </c>
    </row>
    <row r="354" spans="16:22" x14ac:dyDescent="0.25">
      <c r="P354" s="247" t="s">
        <v>960</v>
      </c>
      <c r="Q354" s="248">
        <v>1</v>
      </c>
      <c r="R354" s="248">
        <v>138</v>
      </c>
      <c r="S354" s="248">
        <v>9</v>
      </c>
      <c r="T354" s="248">
        <v>4</v>
      </c>
      <c r="U354" s="247" t="s">
        <v>1233</v>
      </c>
      <c r="V354" s="247" t="s">
        <v>1234</v>
      </c>
    </row>
    <row r="355" spans="16:22" x14ac:dyDescent="0.25">
      <c r="P355" s="247" t="s">
        <v>960</v>
      </c>
      <c r="Q355" s="248">
        <v>1</v>
      </c>
      <c r="R355" s="248">
        <v>139</v>
      </c>
      <c r="S355" s="248">
        <v>10</v>
      </c>
      <c r="T355" s="248">
        <v>1</v>
      </c>
      <c r="U355" s="247" t="s">
        <v>1235</v>
      </c>
      <c r="V355" s="247" t="s">
        <v>1236</v>
      </c>
    </row>
    <row r="356" spans="16:22" x14ac:dyDescent="0.25">
      <c r="P356" s="247" t="s">
        <v>960</v>
      </c>
      <c r="Q356" s="248">
        <v>1</v>
      </c>
      <c r="R356" s="248">
        <v>140</v>
      </c>
      <c r="S356" s="248">
        <v>10</v>
      </c>
      <c r="T356" s="248">
        <v>2</v>
      </c>
      <c r="U356" s="247" t="s">
        <v>1237</v>
      </c>
      <c r="V356" s="247" t="s">
        <v>1238</v>
      </c>
    </row>
    <row r="357" spans="16:22" x14ac:dyDescent="0.25">
      <c r="P357" s="247" t="s">
        <v>960</v>
      </c>
      <c r="Q357" s="248">
        <v>1</v>
      </c>
      <c r="R357" s="248">
        <v>141</v>
      </c>
      <c r="S357" s="248">
        <v>10</v>
      </c>
      <c r="T357" s="248">
        <v>3</v>
      </c>
      <c r="U357" s="247" t="s">
        <v>1239</v>
      </c>
      <c r="V357" s="247" t="s">
        <v>1240</v>
      </c>
    </row>
    <row r="358" spans="16:22" x14ac:dyDescent="0.25">
      <c r="P358" s="247" t="s">
        <v>960</v>
      </c>
      <c r="Q358" s="248">
        <v>1</v>
      </c>
      <c r="R358" s="248">
        <v>142</v>
      </c>
      <c r="S358" s="248">
        <v>10</v>
      </c>
      <c r="T358" s="248">
        <v>4</v>
      </c>
      <c r="U358" s="247" t="s">
        <v>1241</v>
      </c>
      <c r="V358" s="247" t="s">
        <v>1242</v>
      </c>
    </row>
    <row r="359" spans="16:22" x14ac:dyDescent="0.25">
      <c r="P359" s="247" t="s">
        <v>960</v>
      </c>
      <c r="Q359" s="248">
        <v>1</v>
      </c>
      <c r="R359" s="248">
        <v>143</v>
      </c>
      <c r="S359" s="248">
        <v>10</v>
      </c>
      <c r="T359" s="248">
        <v>5</v>
      </c>
      <c r="U359" s="247" t="s">
        <v>1243</v>
      </c>
      <c r="V359" s="247" t="s">
        <v>1244</v>
      </c>
    </row>
    <row r="360" spans="16:22" x14ac:dyDescent="0.25">
      <c r="P360" s="247" t="s">
        <v>960</v>
      </c>
      <c r="Q360" s="248">
        <v>1</v>
      </c>
      <c r="R360" s="248">
        <v>144</v>
      </c>
      <c r="S360" s="248">
        <v>10</v>
      </c>
      <c r="T360" s="248">
        <v>6</v>
      </c>
      <c r="U360" s="247" t="s">
        <v>1245</v>
      </c>
      <c r="V360" s="247" t="s">
        <v>1246</v>
      </c>
    </row>
    <row r="361" spans="16:22" x14ac:dyDescent="0.25">
      <c r="P361" s="247" t="s">
        <v>960</v>
      </c>
      <c r="Q361" s="248">
        <v>1</v>
      </c>
      <c r="R361" s="248">
        <v>145</v>
      </c>
      <c r="S361" s="248">
        <v>11</v>
      </c>
      <c r="T361" s="248">
        <v>1</v>
      </c>
      <c r="U361" s="247" t="s">
        <v>1247</v>
      </c>
      <c r="V361" s="247" t="s">
        <v>1248</v>
      </c>
    </row>
    <row r="362" spans="16:22" x14ac:dyDescent="0.25">
      <c r="P362" s="247" t="s">
        <v>960</v>
      </c>
      <c r="Q362" s="248">
        <v>1</v>
      </c>
      <c r="R362" s="248">
        <v>146</v>
      </c>
      <c r="S362" s="248">
        <v>11</v>
      </c>
      <c r="T362" s="248">
        <v>2</v>
      </c>
      <c r="U362" s="247" t="s">
        <v>1249</v>
      </c>
      <c r="V362" s="247" t="s">
        <v>1250</v>
      </c>
    </row>
    <row r="363" spans="16:22" x14ac:dyDescent="0.25">
      <c r="P363" s="247" t="s">
        <v>960</v>
      </c>
      <c r="Q363" s="248">
        <v>1</v>
      </c>
      <c r="R363" s="248">
        <v>147</v>
      </c>
      <c r="S363" s="248">
        <v>11</v>
      </c>
      <c r="T363" s="248">
        <v>3</v>
      </c>
      <c r="U363" s="247" t="s">
        <v>1251</v>
      </c>
      <c r="V363" s="247" t="s">
        <v>1252</v>
      </c>
    </row>
    <row r="364" spans="16:22" x14ac:dyDescent="0.25">
      <c r="P364" s="247" t="s">
        <v>960</v>
      </c>
      <c r="Q364" s="248">
        <v>1</v>
      </c>
      <c r="R364" s="248">
        <v>148</v>
      </c>
      <c r="S364" s="248">
        <v>11</v>
      </c>
      <c r="T364" s="248">
        <v>4</v>
      </c>
      <c r="U364" s="247" t="s">
        <v>1253</v>
      </c>
      <c r="V364" s="247" t="s">
        <v>1254</v>
      </c>
    </row>
    <row r="365" spans="16:22" x14ac:dyDescent="0.25">
      <c r="P365" s="247" t="s">
        <v>960</v>
      </c>
      <c r="Q365" s="248">
        <v>1</v>
      </c>
      <c r="R365" s="248">
        <v>149</v>
      </c>
      <c r="S365" s="248">
        <v>12</v>
      </c>
      <c r="T365" s="248">
        <v>1</v>
      </c>
      <c r="U365" s="247" t="s">
        <v>1255</v>
      </c>
      <c r="V365" s="247" t="s">
        <v>1256</v>
      </c>
    </row>
    <row r="366" spans="16:22" x14ac:dyDescent="0.25">
      <c r="P366" s="247" t="s">
        <v>960</v>
      </c>
      <c r="Q366" s="248">
        <v>1</v>
      </c>
      <c r="R366" s="248">
        <v>150</v>
      </c>
      <c r="S366" s="248">
        <v>12</v>
      </c>
      <c r="T366" s="248">
        <v>2</v>
      </c>
      <c r="U366" s="247" t="s">
        <v>1257</v>
      </c>
      <c r="V366" s="247" t="s">
        <v>1258</v>
      </c>
    </row>
    <row r="367" spans="16:22" x14ac:dyDescent="0.25">
      <c r="P367" s="247" t="s">
        <v>960</v>
      </c>
      <c r="Q367" s="248">
        <v>1</v>
      </c>
      <c r="R367" s="248">
        <v>151</v>
      </c>
      <c r="S367" s="248">
        <v>12</v>
      </c>
      <c r="T367" s="248">
        <v>3</v>
      </c>
      <c r="U367" s="247" t="s">
        <v>1259</v>
      </c>
      <c r="V367" s="247" t="s">
        <v>1260</v>
      </c>
    </row>
    <row r="368" spans="16:22" x14ac:dyDescent="0.25">
      <c r="P368" s="247" t="s">
        <v>960</v>
      </c>
      <c r="Q368" s="248">
        <v>1</v>
      </c>
      <c r="R368" s="248">
        <v>152</v>
      </c>
      <c r="S368" s="248">
        <v>12</v>
      </c>
      <c r="T368" s="248">
        <v>4</v>
      </c>
      <c r="U368" s="247" t="s">
        <v>1261</v>
      </c>
      <c r="V368" s="247" t="s">
        <v>1262</v>
      </c>
    </row>
    <row r="369" spans="16:22" x14ac:dyDescent="0.25">
      <c r="P369" s="247" t="s">
        <v>960</v>
      </c>
      <c r="Q369" s="248">
        <v>1</v>
      </c>
      <c r="R369" s="248">
        <v>153</v>
      </c>
      <c r="S369" s="248">
        <v>12</v>
      </c>
      <c r="T369" s="248">
        <v>5</v>
      </c>
      <c r="U369" s="247" t="s">
        <v>1263</v>
      </c>
      <c r="V369" s="247" t="s">
        <v>1264</v>
      </c>
    </row>
    <row r="370" spans="16:22" x14ac:dyDescent="0.25">
      <c r="P370" s="247" t="s">
        <v>960</v>
      </c>
      <c r="Q370" s="248">
        <v>1</v>
      </c>
      <c r="R370" s="248">
        <v>154</v>
      </c>
      <c r="S370" s="248">
        <v>12</v>
      </c>
      <c r="T370" s="248">
        <v>6</v>
      </c>
      <c r="U370" s="247" t="s">
        <v>1265</v>
      </c>
      <c r="V370" s="247" t="s">
        <v>1266</v>
      </c>
    </row>
    <row r="371" spans="16:22" x14ac:dyDescent="0.25">
      <c r="P371" s="247" t="s">
        <v>960</v>
      </c>
      <c r="Q371" s="248">
        <v>1</v>
      </c>
      <c r="R371" s="248">
        <v>155</v>
      </c>
      <c r="S371" s="248">
        <v>12</v>
      </c>
      <c r="T371" s="248">
        <v>7</v>
      </c>
      <c r="U371" s="247" t="s">
        <v>1267</v>
      </c>
      <c r="V371" s="247" t="s">
        <v>1268</v>
      </c>
    </row>
    <row r="372" spans="16:22" x14ac:dyDescent="0.25">
      <c r="P372" s="247" t="s">
        <v>960</v>
      </c>
      <c r="Q372" s="248">
        <v>1</v>
      </c>
      <c r="R372" s="248">
        <v>156</v>
      </c>
      <c r="S372" s="248">
        <v>12</v>
      </c>
      <c r="T372" s="248">
        <v>8</v>
      </c>
      <c r="U372" s="247" t="s">
        <v>1269</v>
      </c>
      <c r="V372" s="247" t="s">
        <v>1270</v>
      </c>
    </row>
    <row r="373" spans="16:22" x14ac:dyDescent="0.25">
      <c r="P373" s="247" t="s">
        <v>960</v>
      </c>
      <c r="Q373" s="248">
        <v>1</v>
      </c>
      <c r="R373" s="248">
        <v>157</v>
      </c>
      <c r="S373" s="248">
        <v>12</v>
      </c>
      <c r="T373" s="248">
        <v>9</v>
      </c>
      <c r="U373" s="247" t="s">
        <v>1271</v>
      </c>
      <c r="V373" s="247" t="s">
        <v>1272</v>
      </c>
    </row>
    <row r="374" spans="16:22" x14ac:dyDescent="0.25">
      <c r="P374" s="247" t="s">
        <v>960</v>
      </c>
      <c r="Q374" s="248">
        <v>1</v>
      </c>
      <c r="R374" s="248">
        <v>158</v>
      </c>
      <c r="S374" s="248">
        <v>12</v>
      </c>
      <c r="T374" s="248">
        <v>10</v>
      </c>
      <c r="U374" s="247" t="s">
        <v>1273</v>
      </c>
      <c r="V374" s="247" t="s">
        <v>1274</v>
      </c>
    </row>
    <row r="375" spans="16:22" x14ac:dyDescent="0.25">
      <c r="P375" s="247" t="s">
        <v>960</v>
      </c>
      <c r="Q375" s="248">
        <v>1</v>
      </c>
      <c r="R375" s="248">
        <v>159</v>
      </c>
      <c r="S375" s="248">
        <v>12</v>
      </c>
      <c r="T375" s="248">
        <v>11</v>
      </c>
      <c r="U375" s="247" t="s">
        <v>1275</v>
      </c>
      <c r="V375" s="247" t="s">
        <v>1276</v>
      </c>
    </row>
    <row r="376" spans="16:22" x14ac:dyDescent="0.25">
      <c r="P376" s="247" t="s">
        <v>960</v>
      </c>
      <c r="Q376" s="248">
        <v>1</v>
      </c>
      <c r="R376" s="248">
        <v>160</v>
      </c>
      <c r="S376" s="248">
        <v>12</v>
      </c>
      <c r="T376" s="248">
        <v>12</v>
      </c>
      <c r="U376" s="247" t="s">
        <v>1277</v>
      </c>
      <c r="V376" s="247" t="s">
        <v>1278</v>
      </c>
    </row>
    <row r="377" spans="16:22" x14ac:dyDescent="0.25">
      <c r="P377" s="247" t="s">
        <v>960</v>
      </c>
      <c r="Q377" s="248">
        <v>1</v>
      </c>
      <c r="R377" s="248">
        <v>161</v>
      </c>
      <c r="S377" s="248">
        <v>13</v>
      </c>
      <c r="T377" s="248">
        <v>1</v>
      </c>
      <c r="U377" s="247" t="s">
        <v>1279</v>
      </c>
      <c r="V377" s="247" t="s">
        <v>1280</v>
      </c>
    </row>
    <row r="378" spans="16:22" x14ac:dyDescent="0.25">
      <c r="P378" s="247" t="s">
        <v>960</v>
      </c>
      <c r="Q378" s="248">
        <v>1</v>
      </c>
      <c r="R378" s="248">
        <v>162</v>
      </c>
      <c r="S378" s="248">
        <v>13</v>
      </c>
      <c r="T378" s="248">
        <v>2</v>
      </c>
      <c r="U378" s="247" t="s">
        <v>1281</v>
      </c>
      <c r="V378" s="247" t="s">
        <v>1282</v>
      </c>
    </row>
    <row r="379" spans="16:22" x14ac:dyDescent="0.25">
      <c r="P379" s="247" t="s">
        <v>960</v>
      </c>
      <c r="Q379" s="248">
        <v>1</v>
      </c>
      <c r="R379" s="248">
        <v>163</v>
      </c>
      <c r="S379" s="248">
        <v>13</v>
      </c>
      <c r="T379" s="248">
        <v>3</v>
      </c>
      <c r="U379" s="247" t="s">
        <v>1283</v>
      </c>
      <c r="V379" s="247" t="s">
        <v>1284</v>
      </c>
    </row>
    <row r="380" spans="16:22" x14ac:dyDescent="0.25">
      <c r="P380" s="247" t="s">
        <v>960</v>
      </c>
      <c r="Q380" s="248">
        <v>1</v>
      </c>
      <c r="R380" s="248">
        <v>164</v>
      </c>
      <c r="S380" s="248">
        <v>13</v>
      </c>
      <c r="T380" s="248">
        <v>4</v>
      </c>
      <c r="U380" s="247" t="s">
        <v>1285</v>
      </c>
      <c r="V380" s="247" t="s">
        <v>1286</v>
      </c>
    </row>
    <row r="381" spans="16:22" x14ac:dyDescent="0.25">
      <c r="P381" s="247" t="s">
        <v>960</v>
      </c>
      <c r="Q381" s="248">
        <v>1</v>
      </c>
      <c r="R381" s="248">
        <v>165</v>
      </c>
      <c r="S381" s="248">
        <v>14</v>
      </c>
      <c r="T381" s="248">
        <v>1</v>
      </c>
      <c r="U381" s="247" t="s">
        <v>1287</v>
      </c>
      <c r="V381" s="247" t="s">
        <v>1288</v>
      </c>
    </row>
    <row r="382" spans="16:22" x14ac:dyDescent="0.25">
      <c r="P382" s="247" t="s">
        <v>960</v>
      </c>
      <c r="Q382" s="248">
        <v>1</v>
      </c>
      <c r="R382" s="248">
        <v>166</v>
      </c>
      <c r="S382" s="248">
        <v>14</v>
      </c>
      <c r="T382" s="248">
        <v>2</v>
      </c>
      <c r="U382" s="247" t="s">
        <v>1289</v>
      </c>
      <c r="V382" s="247" t="s">
        <v>1290</v>
      </c>
    </row>
    <row r="383" spans="16:22" x14ac:dyDescent="0.25">
      <c r="P383" s="247" t="s">
        <v>960</v>
      </c>
      <c r="Q383" s="248">
        <v>1</v>
      </c>
      <c r="R383" s="248">
        <v>167</v>
      </c>
      <c r="S383" s="248">
        <v>14</v>
      </c>
      <c r="T383" s="248">
        <v>3</v>
      </c>
      <c r="U383" s="247" t="s">
        <v>1291</v>
      </c>
      <c r="V383" s="247" t="s">
        <v>1292</v>
      </c>
    </row>
    <row r="384" spans="16:22" x14ac:dyDescent="0.25">
      <c r="P384" s="247" t="s">
        <v>960</v>
      </c>
      <c r="Q384" s="248">
        <v>1</v>
      </c>
      <c r="R384" s="248">
        <v>168</v>
      </c>
      <c r="S384" s="248">
        <v>14</v>
      </c>
      <c r="T384" s="248">
        <v>4</v>
      </c>
      <c r="U384" s="247" t="s">
        <v>1293</v>
      </c>
      <c r="V384" s="247" t="s">
        <v>1294</v>
      </c>
    </row>
    <row r="385" spans="16:22" x14ac:dyDescent="0.25">
      <c r="P385" s="247" t="s">
        <v>960</v>
      </c>
      <c r="Q385" s="248">
        <v>1</v>
      </c>
      <c r="R385" s="248">
        <v>169</v>
      </c>
      <c r="S385" s="248">
        <v>14</v>
      </c>
      <c r="T385" s="248">
        <v>5</v>
      </c>
      <c r="U385" s="247" t="s">
        <v>1295</v>
      </c>
      <c r="V385" s="247" t="s">
        <v>1296</v>
      </c>
    </row>
    <row r="386" spans="16:22" x14ac:dyDescent="0.25">
      <c r="P386" s="247" t="s">
        <v>960</v>
      </c>
      <c r="Q386" s="248">
        <v>1</v>
      </c>
      <c r="R386" s="248">
        <v>170</v>
      </c>
      <c r="S386" s="248">
        <v>14</v>
      </c>
      <c r="T386" s="248">
        <v>6</v>
      </c>
      <c r="U386" s="247" t="s">
        <v>1297</v>
      </c>
      <c r="V386" s="247" t="s">
        <v>1298</v>
      </c>
    </row>
    <row r="387" spans="16:22" x14ac:dyDescent="0.25">
      <c r="P387" s="247" t="s">
        <v>960</v>
      </c>
      <c r="Q387" s="248">
        <v>1</v>
      </c>
      <c r="R387" s="248">
        <v>171</v>
      </c>
      <c r="S387" s="248">
        <v>14</v>
      </c>
      <c r="T387" s="248">
        <v>7</v>
      </c>
      <c r="U387" s="247" t="s">
        <v>1299</v>
      </c>
      <c r="V387" s="247" t="s">
        <v>1300</v>
      </c>
    </row>
    <row r="388" spans="16:22" x14ac:dyDescent="0.25">
      <c r="P388" s="247" t="s">
        <v>960</v>
      </c>
      <c r="Q388" s="248">
        <v>1</v>
      </c>
      <c r="R388" s="248">
        <v>172</v>
      </c>
      <c r="S388" s="248">
        <v>14</v>
      </c>
      <c r="T388" s="248">
        <v>8</v>
      </c>
      <c r="U388" s="247" t="s">
        <v>1301</v>
      </c>
      <c r="V388" s="247" t="s">
        <v>1302</v>
      </c>
    </row>
    <row r="389" spans="16:22" x14ac:dyDescent="0.25">
      <c r="P389" s="247" t="s">
        <v>960</v>
      </c>
      <c r="Q389" s="248">
        <v>1</v>
      </c>
      <c r="R389" s="248">
        <v>173</v>
      </c>
      <c r="S389" s="248">
        <v>14</v>
      </c>
      <c r="T389" s="248">
        <v>9</v>
      </c>
      <c r="U389" s="247" t="s">
        <v>1303</v>
      </c>
      <c r="V389" s="247" t="s">
        <v>1304</v>
      </c>
    </row>
    <row r="390" spans="16:22" x14ac:dyDescent="0.25">
      <c r="P390" s="247" t="s">
        <v>960</v>
      </c>
      <c r="Q390" s="248">
        <v>1</v>
      </c>
      <c r="R390" s="248">
        <v>174</v>
      </c>
      <c r="S390" s="248">
        <v>14</v>
      </c>
      <c r="T390" s="248">
        <v>10</v>
      </c>
      <c r="U390" s="247" t="s">
        <v>1305</v>
      </c>
      <c r="V390" s="247" t="s">
        <v>1306</v>
      </c>
    </row>
    <row r="391" spans="16:22" x14ac:dyDescent="0.25">
      <c r="P391" s="247" t="s">
        <v>960</v>
      </c>
      <c r="Q391" s="248">
        <v>1</v>
      </c>
      <c r="R391" s="248">
        <v>175</v>
      </c>
      <c r="S391" s="248">
        <v>14</v>
      </c>
      <c r="T391" s="248">
        <v>11</v>
      </c>
      <c r="U391" s="247" t="s">
        <v>1307</v>
      </c>
      <c r="V391" s="247" t="s">
        <v>1308</v>
      </c>
    </row>
    <row r="392" spans="16:22" x14ac:dyDescent="0.25">
      <c r="P392" s="247" t="s">
        <v>960</v>
      </c>
      <c r="Q392" s="248">
        <v>1</v>
      </c>
      <c r="R392" s="248">
        <v>176</v>
      </c>
      <c r="S392" s="248">
        <v>14</v>
      </c>
      <c r="T392" s="248">
        <v>12</v>
      </c>
      <c r="U392" s="247" t="s">
        <v>1309</v>
      </c>
      <c r="V392" s="247" t="s">
        <v>1310</v>
      </c>
    </row>
    <row r="393" spans="16:22" x14ac:dyDescent="0.25">
      <c r="P393" s="247" t="s">
        <v>960</v>
      </c>
      <c r="Q393" s="248">
        <v>1</v>
      </c>
      <c r="R393" s="248">
        <v>177</v>
      </c>
      <c r="S393" s="248">
        <v>15</v>
      </c>
      <c r="T393" s="248">
        <v>1</v>
      </c>
      <c r="U393" s="247" t="s">
        <v>1311</v>
      </c>
      <c r="V393" s="247" t="s">
        <v>1312</v>
      </c>
    </row>
    <row r="394" spans="16:22" x14ac:dyDescent="0.25">
      <c r="P394" s="247" t="s">
        <v>960</v>
      </c>
      <c r="Q394" s="248">
        <v>1</v>
      </c>
      <c r="R394" s="248">
        <v>178</v>
      </c>
      <c r="S394" s="248">
        <v>15</v>
      </c>
      <c r="T394" s="248">
        <v>2</v>
      </c>
      <c r="U394" s="247" t="s">
        <v>1313</v>
      </c>
      <c r="V394" s="247" t="s">
        <v>1314</v>
      </c>
    </row>
    <row r="395" spans="16:22" x14ac:dyDescent="0.25">
      <c r="P395" s="247" t="s">
        <v>960</v>
      </c>
      <c r="Q395" s="248">
        <v>1</v>
      </c>
      <c r="R395" s="248">
        <v>179</v>
      </c>
      <c r="S395" s="248">
        <v>15</v>
      </c>
      <c r="T395" s="248">
        <v>3</v>
      </c>
      <c r="U395" s="247" t="s">
        <v>1315</v>
      </c>
      <c r="V395" s="247" t="s">
        <v>1316</v>
      </c>
    </row>
    <row r="396" spans="16:22" x14ac:dyDescent="0.25">
      <c r="P396" s="247" t="s">
        <v>960</v>
      </c>
      <c r="Q396" s="248">
        <v>1</v>
      </c>
      <c r="R396" s="248">
        <v>180</v>
      </c>
      <c r="S396" s="248">
        <v>15</v>
      </c>
      <c r="T396" s="248">
        <v>4</v>
      </c>
      <c r="U396" s="247" t="s">
        <v>1317</v>
      </c>
      <c r="V396" s="247" t="s">
        <v>1318</v>
      </c>
    </row>
    <row r="397" spans="16:22" x14ac:dyDescent="0.25">
      <c r="P397" s="247" t="s">
        <v>960</v>
      </c>
      <c r="Q397" s="248">
        <v>1</v>
      </c>
      <c r="R397" s="248">
        <v>181</v>
      </c>
      <c r="S397" s="248">
        <v>15</v>
      </c>
      <c r="T397" s="248">
        <v>5</v>
      </c>
      <c r="U397" s="247" t="s">
        <v>1319</v>
      </c>
      <c r="V397" s="247" t="s">
        <v>1320</v>
      </c>
    </row>
    <row r="398" spans="16:22" x14ac:dyDescent="0.25">
      <c r="P398" s="247" t="s">
        <v>960</v>
      </c>
      <c r="Q398" s="248">
        <v>1</v>
      </c>
      <c r="R398" s="248">
        <v>182</v>
      </c>
      <c r="S398" s="248">
        <v>15</v>
      </c>
      <c r="T398" s="248">
        <v>6</v>
      </c>
      <c r="U398" s="247" t="s">
        <v>1321</v>
      </c>
      <c r="V398" s="247" t="s">
        <v>1322</v>
      </c>
    </row>
    <row r="399" spans="16:22" x14ac:dyDescent="0.25">
      <c r="P399" s="247" t="s">
        <v>960</v>
      </c>
      <c r="Q399" s="248">
        <v>1</v>
      </c>
      <c r="R399" s="248">
        <v>183</v>
      </c>
      <c r="S399" s="248">
        <v>15</v>
      </c>
      <c r="T399" s="248">
        <v>7</v>
      </c>
      <c r="U399" s="247" t="s">
        <v>1323</v>
      </c>
      <c r="V399" s="247" t="s">
        <v>1324</v>
      </c>
    </row>
    <row r="400" spans="16:22" x14ac:dyDescent="0.25">
      <c r="P400" s="247" t="s">
        <v>960</v>
      </c>
      <c r="Q400" s="248">
        <v>1</v>
      </c>
      <c r="R400" s="248">
        <v>184</v>
      </c>
      <c r="S400" s="248">
        <v>15</v>
      </c>
      <c r="T400" s="248">
        <v>8</v>
      </c>
      <c r="U400" s="247" t="s">
        <v>1325</v>
      </c>
      <c r="V400" s="247" t="s">
        <v>1326</v>
      </c>
    </row>
    <row r="401" spans="16:22" x14ac:dyDescent="0.25">
      <c r="P401" s="247" t="s">
        <v>960</v>
      </c>
      <c r="Q401" s="248">
        <v>1</v>
      </c>
      <c r="R401" s="248">
        <v>185</v>
      </c>
      <c r="S401" s="248">
        <v>15</v>
      </c>
      <c r="T401" s="248">
        <v>9</v>
      </c>
      <c r="U401" s="247" t="s">
        <v>1327</v>
      </c>
      <c r="V401" s="247" t="s">
        <v>1328</v>
      </c>
    </row>
    <row r="402" spans="16:22" x14ac:dyDescent="0.25">
      <c r="P402" s="247" t="s">
        <v>960</v>
      </c>
      <c r="Q402" s="248">
        <v>1</v>
      </c>
      <c r="R402" s="248">
        <v>186</v>
      </c>
      <c r="S402" s="248">
        <v>15</v>
      </c>
      <c r="T402" s="248">
        <v>10</v>
      </c>
      <c r="U402" s="247" t="s">
        <v>1329</v>
      </c>
      <c r="V402" s="247" t="s">
        <v>1330</v>
      </c>
    </row>
    <row r="403" spans="16:22" x14ac:dyDescent="0.25">
      <c r="P403" s="247" t="s">
        <v>960</v>
      </c>
      <c r="Q403" s="248">
        <v>1</v>
      </c>
      <c r="R403" s="248">
        <v>187</v>
      </c>
      <c r="S403" s="248">
        <v>15</v>
      </c>
      <c r="T403" s="248">
        <v>11</v>
      </c>
      <c r="U403" s="247" t="s">
        <v>1331</v>
      </c>
      <c r="V403" s="247" t="s">
        <v>1332</v>
      </c>
    </row>
    <row r="404" spans="16:22" x14ac:dyDescent="0.25">
      <c r="P404" s="247" t="s">
        <v>960</v>
      </c>
      <c r="Q404" s="248">
        <v>1</v>
      </c>
      <c r="R404" s="248">
        <v>188</v>
      </c>
      <c r="S404" s="248">
        <v>15</v>
      </c>
      <c r="T404" s="248">
        <v>12</v>
      </c>
      <c r="U404" s="247" t="s">
        <v>1333</v>
      </c>
      <c r="V404" s="247" t="s">
        <v>1334</v>
      </c>
    </row>
    <row r="405" spans="16:22" x14ac:dyDescent="0.25">
      <c r="P405" s="247" t="s">
        <v>960</v>
      </c>
      <c r="Q405" s="248">
        <v>1</v>
      </c>
      <c r="R405" s="248">
        <v>189</v>
      </c>
      <c r="S405" s="248">
        <v>15</v>
      </c>
      <c r="T405" s="248">
        <v>13</v>
      </c>
      <c r="U405" s="247" t="s">
        <v>1335</v>
      </c>
      <c r="V405" s="247" t="s">
        <v>1336</v>
      </c>
    </row>
    <row r="406" spans="16:22" x14ac:dyDescent="0.25">
      <c r="P406" s="247" t="s">
        <v>960</v>
      </c>
      <c r="Q406" s="248">
        <v>1</v>
      </c>
      <c r="R406" s="248">
        <v>190</v>
      </c>
      <c r="S406" s="248">
        <v>15</v>
      </c>
      <c r="T406" s="248">
        <v>14</v>
      </c>
      <c r="U406" s="247" t="s">
        <v>1337</v>
      </c>
      <c r="V406" s="247" t="s">
        <v>1338</v>
      </c>
    </row>
    <row r="407" spans="16:22" x14ac:dyDescent="0.25">
      <c r="P407" s="247" t="s">
        <v>960</v>
      </c>
      <c r="Q407" s="248">
        <v>1</v>
      </c>
      <c r="R407" s="248">
        <v>191</v>
      </c>
      <c r="S407" s="248">
        <v>15</v>
      </c>
      <c r="T407" s="248">
        <v>15</v>
      </c>
      <c r="U407" s="247" t="s">
        <v>1339</v>
      </c>
      <c r="V407" s="247" t="s">
        <v>1340</v>
      </c>
    </row>
    <row r="408" spans="16:22" x14ac:dyDescent="0.25">
      <c r="P408" s="247" t="s">
        <v>960</v>
      </c>
      <c r="Q408" s="248">
        <v>1</v>
      </c>
      <c r="R408" s="248">
        <v>192</v>
      </c>
      <c r="S408" s="248">
        <v>15</v>
      </c>
      <c r="T408" s="248">
        <v>16</v>
      </c>
      <c r="U408" s="247" t="s">
        <v>1341</v>
      </c>
      <c r="V408" s="247" t="s">
        <v>1342</v>
      </c>
    </row>
    <row r="409" spans="16:22" x14ac:dyDescent="0.25">
      <c r="P409" s="247" t="s">
        <v>960</v>
      </c>
      <c r="Q409" s="248">
        <v>1</v>
      </c>
      <c r="R409" s="248">
        <v>193</v>
      </c>
      <c r="S409" s="248">
        <v>16</v>
      </c>
      <c r="T409" s="248">
        <v>1</v>
      </c>
      <c r="U409" s="247" t="s">
        <v>1343</v>
      </c>
      <c r="V409" s="247" t="s">
        <v>1344</v>
      </c>
    </row>
    <row r="410" spans="16:22" x14ac:dyDescent="0.25">
      <c r="P410" s="247" t="s">
        <v>960</v>
      </c>
      <c r="Q410" s="248">
        <v>1</v>
      </c>
      <c r="R410" s="248">
        <v>194</v>
      </c>
      <c r="S410" s="248">
        <v>16</v>
      </c>
      <c r="T410" s="248">
        <v>2</v>
      </c>
      <c r="U410" s="247" t="s">
        <v>1345</v>
      </c>
      <c r="V410" s="247" t="s">
        <v>1346</v>
      </c>
    </row>
    <row r="411" spans="16:22" x14ac:dyDescent="0.25">
      <c r="P411" s="247" t="s">
        <v>960</v>
      </c>
      <c r="Q411" s="248">
        <v>1</v>
      </c>
      <c r="R411" s="248">
        <v>195</v>
      </c>
      <c r="S411" s="248">
        <v>16</v>
      </c>
      <c r="T411" s="248">
        <v>3</v>
      </c>
      <c r="U411" s="247" t="s">
        <v>1347</v>
      </c>
      <c r="V411" s="247" t="s">
        <v>1348</v>
      </c>
    </row>
    <row r="412" spans="16:22" x14ac:dyDescent="0.25">
      <c r="P412" s="247" t="s">
        <v>960</v>
      </c>
      <c r="Q412" s="248">
        <v>1</v>
      </c>
      <c r="R412" s="248">
        <v>196</v>
      </c>
      <c r="S412" s="248">
        <v>16</v>
      </c>
      <c r="T412" s="248">
        <v>4</v>
      </c>
      <c r="U412" s="247" t="s">
        <v>1349</v>
      </c>
      <c r="V412" s="247" t="s">
        <v>1350</v>
      </c>
    </row>
    <row r="413" spans="16:22" x14ac:dyDescent="0.25">
      <c r="P413" s="247" t="s">
        <v>960</v>
      </c>
      <c r="Q413" s="248">
        <v>1</v>
      </c>
      <c r="R413" s="248">
        <v>197</v>
      </c>
      <c r="S413" s="248">
        <v>16</v>
      </c>
      <c r="T413" s="248">
        <v>5</v>
      </c>
      <c r="U413" s="247" t="s">
        <v>1351</v>
      </c>
      <c r="V413" s="247" t="s">
        <v>1352</v>
      </c>
    </row>
    <row r="414" spans="16:22" x14ac:dyDescent="0.25">
      <c r="P414" s="247" t="s">
        <v>960</v>
      </c>
      <c r="Q414" s="248">
        <v>1</v>
      </c>
      <c r="R414" s="248">
        <v>198</v>
      </c>
      <c r="S414" s="248">
        <v>16</v>
      </c>
      <c r="T414" s="248">
        <v>6</v>
      </c>
      <c r="U414" s="247" t="s">
        <v>1353</v>
      </c>
      <c r="V414" s="247" t="s">
        <v>1354</v>
      </c>
    </row>
    <row r="415" spans="16:22" x14ac:dyDescent="0.25">
      <c r="P415" s="247" t="s">
        <v>960</v>
      </c>
      <c r="Q415" s="248">
        <v>1</v>
      </c>
      <c r="R415" s="248">
        <v>199</v>
      </c>
      <c r="S415" s="248">
        <v>16</v>
      </c>
      <c r="T415" s="248">
        <v>7</v>
      </c>
      <c r="U415" s="247" t="s">
        <v>1355</v>
      </c>
      <c r="V415" s="247" t="s">
        <v>1356</v>
      </c>
    </row>
    <row r="416" spans="16:22" x14ac:dyDescent="0.25">
      <c r="P416" s="247" t="s">
        <v>960</v>
      </c>
      <c r="Q416" s="248">
        <v>1</v>
      </c>
      <c r="R416" s="248">
        <v>200</v>
      </c>
      <c r="S416" s="248">
        <v>16</v>
      </c>
      <c r="T416" s="248">
        <v>8</v>
      </c>
      <c r="U416" s="247" t="s">
        <v>1357</v>
      </c>
      <c r="V416" s="247" t="s">
        <v>1358</v>
      </c>
    </row>
    <row r="417" spans="16:22" x14ac:dyDescent="0.25">
      <c r="P417" s="247" t="s">
        <v>960</v>
      </c>
      <c r="Q417" s="248">
        <v>1</v>
      </c>
      <c r="R417" s="248">
        <v>201</v>
      </c>
      <c r="S417" s="248">
        <v>16</v>
      </c>
      <c r="T417" s="248">
        <v>9</v>
      </c>
      <c r="U417" s="247" t="s">
        <v>1359</v>
      </c>
      <c r="V417" s="247" t="s">
        <v>1360</v>
      </c>
    </row>
    <row r="418" spans="16:22" x14ac:dyDescent="0.25">
      <c r="P418" s="247" t="s">
        <v>960</v>
      </c>
      <c r="Q418" s="248">
        <v>1</v>
      </c>
      <c r="R418" s="248">
        <v>202</v>
      </c>
      <c r="S418" s="248">
        <v>16</v>
      </c>
      <c r="T418" s="248">
        <v>10</v>
      </c>
      <c r="U418" s="247" t="s">
        <v>1361</v>
      </c>
      <c r="V418" s="247" t="s">
        <v>1362</v>
      </c>
    </row>
    <row r="419" spans="16:22" x14ac:dyDescent="0.25">
      <c r="P419" s="247" t="s">
        <v>960</v>
      </c>
      <c r="Q419" s="248">
        <v>1</v>
      </c>
      <c r="R419" s="248">
        <v>203</v>
      </c>
      <c r="S419" s="248">
        <v>16</v>
      </c>
      <c r="T419" s="248">
        <v>11</v>
      </c>
      <c r="U419" s="247" t="s">
        <v>1363</v>
      </c>
      <c r="V419" s="247" t="s">
        <v>1364</v>
      </c>
    </row>
    <row r="420" spans="16:22" x14ac:dyDescent="0.25">
      <c r="P420" s="247" t="s">
        <v>960</v>
      </c>
      <c r="Q420" s="248">
        <v>1</v>
      </c>
      <c r="R420" s="248">
        <v>204</v>
      </c>
      <c r="S420" s="248">
        <v>16</v>
      </c>
      <c r="T420" s="248">
        <v>12</v>
      </c>
      <c r="U420" s="247" t="s">
        <v>1365</v>
      </c>
      <c r="V420" s="247" t="s">
        <v>1366</v>
      </c>
    </row>
    <row r="421" spans="16:22" x14ac:dyDescent="0.25">
      <c r="P421" s="247" t="s">
        <v>960</v>
      </c>
      <c r="Q421" s="248">
        <v>1</v>
      </c>
      <c r="R421" s="248">
        <v>205</v>
      </c>
      <c r="S421" s="248">
        <v>17</v>
      </c>
      <c r="T421" s="248">
        <v>1</v>
      </c>
      <c r="U421" s="247" t="s">
        <v>1367</v>
      </c>
      <c r="V421" s="247" t="s">
        <v>1368</v>
      </c>
    </row>
    <row r="422" spans="16:22" x14ac:dyDescent="0.25">
      <c r="P422" s="247" t="s">
        <v>960</v>
      </c>
      <c r="Q422" s="248">
        <v>1</v>
      </c>
      <c r="R422" s="248">
        <v>206</v>
      </c>
      <c r="S422" s="248">
        <v>17</v>
      </c>
      <c r="T422" s="248">
        <v>2</v>
      </c>
      <c r="U422" s="247" t="s">
        <v>1369</v>
      </c>
      <c r="V422" s="247" t="s">
        <v>1370</v>
      </c>
    </row>
    <row r="423" spans="16:22" x14ac:dyDescent="0.25">
      <c r="P423" s="247" t="s">
        <v>960</v>
      </c>
      <c r="Q423" s="248">
        <v>1</v>
      </c>
      <c r="R423" s="248">
        <v>207</v>
      </c>
      <c r="S423" s="248">
        <v>17</v>
      </c>
      <c r="T423" s="248">
        <v>3</v>
      </c>
      <c r="U423" s="247" t="s">
        <v>1371</v>
      </c>
      <c r="V423" s="247" t="s">
        <v>1372</v>
      </c>
    </row>
    <row r="424" spans="16:22" x14ac:dyDescent="0.25">
      <c r="P424" s="247" t="s">
        <v>960</v>
      </c>
      <c r="Q424" s="248">
        <v>1</v>
      </c>
      <c r="R424" s="248">
        <v>208</v>
      </c>
      <c r="S424" s="248">
        <v>17</v>
      </c>
      <c r="T424" s="248">
        <v>4</v>
      </c>
      <c r="U424" s="247" t="s">
        <v>1373</v>
      </c>
      <c r="V424" s="247" t="s">
        <v>1374</v>
      </c>
    </row>
    <row r="425" spans="16:22" x14ac:dyDescent="0.25">
      <c r="P425" s="247" t="s">
        <v>960</v>
      </c>
      <c r="Q425" s="248">
        <v>1</v>
      </c>
      <c r="R425" s="248">
        <v>209</v>
      </c>
      <c r="S425" s="248">
        <v>18</v>
      </c>
      <c r="T425" s="248">
        <v>1</v>
      </c>
      <c r="U425" s="247" t="s">
        <v>1375</v>
      </c>
      <c r="V425" s="247" t="s">
        <v>1376</v>
      </c>
    </row>
    <row r="426" spans="16:22" x14ac:dyDescent="0.25">
      <c r="P426" s="247" t="s">
        <v>960</v>
      </c>
      <c r="Q426" s="248">
        <v>1</v>
      </c>
      <c r="R426" s="248">
        <v>210</v>
      </c>
      <c r="S426" s="248">
        <v>18</v>
      </c>
      <c r="T426" s="248">
        <v>2</v>
      </c>
      <c r="U426" s="247" t="s">
        <v>1377</v>
      </c>
      <c r="V426" s="247" t="s">
        <v>1378</v>
      </c>
    </row>
    <row r="427" spans="16:22" x14ac:dyDescent="0.25">
      <c r="P427" s="247" t="s">
        <v>960</v>
      </c>
      <c r="Q427" s="248">
        <v>1</v>
      </c>
      <c r="R427" s="248">
        <v>211</v>
      </c>
      <c r="S427" s="248">
        <v>18</v>
      </c>
      <c r="T427" s="248">
        <v>3</v>
      </c>
      <c r="U427" s="247" t="s">
        <v>1379</v>
      </c>
      <c r="V427" s="247" t="s">
        <v>1380</v>
      </c>
    </row>
    <row r="428" spans="16:22" x14ac:dyDescent="0.25">
      <c r="P428" s="247" t="s">
        <v>960</v>
      </c>
      <c r="Q428" s="248">
        <v>1</v>
      </c>
      <c r="R428" s="248">
        <v>212</v>
      </c>
      <c r="S428" s="248">
        <v>18</v>
      </c>
      <c r="T428" s="248">
        <v>4</v>
      </c>
      <c r="U428" s="247" t="s">
        <v>1381</v>
      </c>
      <c r="V428" s="247" t="s">
        <v>1382</v>
      </c>
    </row>
    <row r="429" spans="16:22" x14ac:dyDescent="0.25">
      <c r="P429" s="247" t="s">
        <v>960</v>
      </c>
      <c r="Q429" s="248">
        <v>1</v>
      </c>
      <c r="R429" s="248">
        <v>213</v>
      </c>
      <c r="S429" s="248">
        <v>19</v>
      </c>
      <c r="T429" s="248">
        <v>1</v>
      </c>
      <c r="U429" s="247" t="s">
        <v>1383</v>
      </c>
      <c r="V429" s="247" t="s">
        <v>1384</v>
      </c>
    </row>
    <row r="430" spans="16:22" x14ac:dyDescent="0.25">
      <c r="P430" s="247" t="s">
        <v>960</v>
      </c>
      <c r="Q430" s="248">
        <v>1</v>
      </c>
      <c r="R430" s="248">
        <v>214</v>
      </c>
      <c r="S430" s="248">
        <v>19</v>
      </c>
      <c r="T430" s="248">
        <v>2</v>
      </c>
      <c r="U430" s="247" t="s">
        <v>1385</v>
      </c>
      <c r="V430" s="247" t="s">
        <v>1386</v>
      </c>
    </row>
    <row r="431" spans="16:22" x14ac:dyDescent="0.25">
      <c r="P431" s="247" t="s">
        <v>960</v>
      </c>
      <c r="Q431" s="248">
        <v>1</v>
      </c>
      <c r="R431" s="248">
        <v>215</v>
      </c>
      <c r="S431" s="248">
        <v>19</v>
      </c>
      <c r="T431" s="248">
        <v>3</v>
      </c>
      <c r="U431" s="247" t="s">
        <v>1387</v>
      </c>
      <c r="V431" s="247" t="s">
        <v>1388</v>
      </c>
    </row>
    <row r="432" spans="16:22" x14ac:dyDescent="0.25">
      <c r="P432" s="247" t="s">
        <v>960</v>
      </c>
      <c r="Q432" s="248">
        <v>1</v>
      </c>
      <c r="R432" s="248">
        <v>216</v>
      </c>
      <c r="S432" s="248">
        <v>19</v>
      </c>
      <c r="T432" s="248">
        <v>4</v>
      </c>
      <c r="U432" s="247" t="s">
        <v>1389</v>
      </c>
      <c r="V432" s="247" t="s">
        <v>1390</v>
      </c>
    </row>
    <row r="433" spans="16:22" x14ac:dyDescent="0.25">
      <c r="P433" s="247" t="s">
        <v>960</v>
      </c>
      <c r="Q433" s="248">
        <v>1</v>
      </c>
      <c r="R433" s="248">
        <v>217</v>
      </c>
      <c r="S433" s="248">
        <v>20</v>
      </c>
      <c r="T433" s="248">
        <v>1</v>
      </c>
      <c r="U433" s="247" t="s">
        <v>1391</v>
      </c>
      <c r="V433" s="247" t="s">
        <v>1392</v>
      </c>
    </row>
    <row r="434" spans="16:22" x14ac:dyDescent="0.25">
      <c r="P434" s="247" t="s">
        <v>960</v>
      </c>
      <c r="Q434" s="248">
        <v>1</v>
      </c>
      <c r="R434" s="248">
        <v>218</v>
      </c>
      <c r="S434" s="248">
        <v>20</v>
      </c>
      <c r="T434" s="248">
        <v>2</v>
      </c>
      <c r="U434" s="247" t="s">
        <v>1393</v>
      </c>
      <c r="V434" s="247" t="s">
        <v>1394</v>
      </c>
    </row>
    <row r="435" spans="16:22" x14ac:dyDescent="0.25">
      <c r="P435" s="247" t="s">
        <v>960</v>
      </c>
      <c r="Q435" s="248">
        <v>1</v>
      </c>
      <c r="R435" s="248">
        <v>219</v>
      </c>
      <c r="S435" s="248">
        <v>20</v>
      </c>
      <c r="T435" s="248">
        <v>3</v>
      </c>
      <c r="U435" s="247" t="s">
        <v>1395</v>
      </c>
      <c r="V435" s="247" t="s">
        <v>1396</v>
      </c>
    </row>
    <row r="436" spans="16:22" x14ac:dyDescent="0.25">
      <c r="P436" s="247" t="s">
        <v>960</v>
      </c>
      <c r="Q436" s="248">
        <v>1</v>
      </c>
      <c r="R436" s="248">
        <v>220</v>
      </c>
      <c r="S436" s="248">
        <v>20</v>
      </c>
      <c r="T436" s="248">
        <v>4</v>
      </c>
      <c r="U436" s="247" t="s">
        <v>1397</v>
      </c>
      <c r="V436" s="247" t="s">
        <v>1398</v>
      </c>
    </row>
    <row r="437" spans="16:22" x14ac:dyDescent="0.25">
      <c r="P437" s="247" t="s">
        <v>960</v>
      </c>
      <c r="Q437" s="248">
        <v>1</v>
      </c>
      <c r="R437" s="248">
        <v>221</v>
      </c>
      <c r="S437" s="248">
        <v>21</v>
      </c>
      <c r="T437" s="248">
        <v>1</v>
      </c>
      <c r="U437" s="247" t="s">
        <v>1399</v>
      </c>
      <c r="V437" s="247" t="s">
        <v>1400</v>
      </c>
    </row>
    <row r="438" spans="16:22" x14ac:dyDescent="0.25">
      <c r="P438" s="247" t="s">
        <v>960</v>
      </c>
      <c r="Q438" s="248">
        <v>1</v>
      </c>
      <c r="R438" s="248">
        <v>222</v>
      </c>
      <c r="S438" s="248">
        <v>21</v>
      </c>
      <c r="T438" s="248">
        <v>2</v>
      </c>
      <c r="U438" s="247" t="s">
        <v>1401</v>
      </c>
      <c r="V438" s="247" t="s">
        <v>1402</v>
      </c>
    </row>
    <row r="439" spans="16:22" x14ac:dyDescent="0.25">
      <c r="P439" s="247" t="s">
        <v>960</v>
      </c>
      <c r="Q439" s="248">
        <v>1</v>
      </c>
      <c r="R439" s="248">
        <v>223</v>
      </c>
      <c r="S439" s="248">
        <v>21</v>
      </c>
      <c r="T439" s="248">
        <v>3</v>
      </c>
      <c r="U439" s="247" t="s">
        <v>1403</v>
      </c>
      <c r="V439" s="247" t="s">
        <v>1404</v>
      </c>
    </row>
    <row r="440" spans="16:22" x14ac:dyDescent="0.25">
      <c r="P440" s="247" t="s">
        <v>960</v>
      </c>
      <c r="Q440" s="248">
        <v>1</v>
      </c>
      <c r="R440" s="248">
        <v>224</v>
      </c>
      <c r="S440" s="248">
        <v>21</v>
      </c>
      <c r="T440" s="248">
        <v>4</v>
      </c>
      <c r="U440" s="247" t="s">
        <v>1405</v>
      </c>
      <c r="V440" s="247" t="s">
        <v>1406</v>
      </c>
    </row>
    <row r="441" spans="16:22" x14ac:dyDescent="0.25">
      <c r="P441" s="247" t="s">
        <v>960</v>
      </c>
      <c r="Q441" s="248">
        <v>1</v>
      </c>
      <c r="R441" s="248">
        <v>225</v>
      </c>
      <c r="S441" s="248">
        <v>22</v>
      </c>
      <c r="T441" s="248">
        <v>1</v>
      </c>
      <c r="U441" s="247" t="s">
        <v>1407</v>
      </c>
      <c r="V441" s="247" t="s">
        <v>1408</v>
      </c>
    </row>
    <row r="442" spans="16:22" x14ac:dyDescent="0.25">
      <c r="P442" s="247" t="s">
        <v>960</v>
      </c>
      <c r="Q442" s="248">
        <v>1</v>
      </c>
      <c r="R442" s="248">
        <v>226</v>
      </c>
      <c r="S442" s="248">
        <v>22</v>
      </c>
      <c r="T442" s="248">
        <v>2</v>
      </c>
      <c r="U442" s="247" t="s">
        <v>1409</v>
      </c>
      <c r="V442" s="247" t="s">
        <v>1410</v>
      </c>
    </row>
    <row r="443" spans="16:22" x14ac:dyDescent="0.25">
      <c r="P443" s="247" t="s">
        <v>960</v>
      </c>
      <c r="Q443" s="248">
        <v>1</v>
      </c>
      <c r="R443" s="248">
        <v>227</v>
      </c>
      <c r="S443" s="248">
        <v>22</v>
      </c>
      <c r="T443" s="248">
        <v>3</v>
      </c>
      <c r="U443" s="247" t="s">
        <v>1411</v>
      </c>
      <c r="V443" s="247" t="s">
        <v>1412</v>
      </c>
    </row>
    <row r="444" spans="16:22" x14ac:dyDescent="0.25">
      <c r="P444" s="247" t="s">
        <v>960</v>
      </c>
      <c r="Q444" s="248">
        <v>1</v>
      </c>
      <c r="R444" s="248">
        <v>228</v>
      </c>
      <c r="S444" s="248">
        <v>22</v>
      </c>
      <c r="T444" s="248">
        <v>4</v>
      </c>
      <c r="U444" s="247" t="s">
        <v>1413</v>
      </c>
      <c r="V444" s="247" t="s">
        <v>1414</v>
      </c>
    </row>
    <row r="445" spans="16:22" x14ac:dyDescent="0.25">
      <c r="P445" s="247" t="s">
        <v>960</v>
      </c>
      <c r="Q445" s="248">
        <v>1</v>
      </c>
      <c r="R445" s="248">
        <v>229</v>
      </c>
      <c r="S445" s="248">
        <v>23</v>
      </c>
      <c r="T445" s="248">
        <v>1</v>
      </c>
      <c r="U445" s="247" t="s">
        <v>1415</v>
      </c>
      <c r="V445" s="247" t="s">
        <v>1416</v>
      </c>
    </row>
    <row r="446" spans="16:22" x14ac:dyDescent="0.25">
      <c r="P446" s="247" t="s">
        <v>960</v>
      </c>
      <c r="Q446" s="248">
        <v>1</v>
      </c>
      <c r="R446" s="248">
        <v>230</v>
      </c>
      <c r="S446" s="248">
        <v>23</v>
      </c>
      <c r="T446" s="248">
        <v>2</v>
      </c>
      <c r="U446" s="247" t="s">
        <v>1417</v>
      </c>
      <c r="V446" s="247" t="s">
        <v>1418</v>
      </c>
    </row>
    <row r="447" spans="16:22" x14ac:dyDescent="0.25">
      <c r="P447" s="247" t="s">
        <v>960</v>
      </c>
      <c r="Q447" s="248">
        <v>1</v>
      </c>
      <c r="R447" s="248">
        <v>231</v>
      </c>
      <c r="S447" s="248">
        <v>23</v>
      </c>
      <c r="T447" s="248">
        <v>3</v>
      </c>
      <c r="U447" s="247" t="s">
        <v>1419</v>
      </c>
      <c r="V447" s="247" t="s">
        <v>1420</v>
      </c>
    </row>
    <row r="448" spans="16:22" x14ac:dyDescent="0.25">
      <c r="P448" s="247" t="s">
        <v>960</v>
      </c>
      <c r="Q448" s="248">
        <v>1</v>
      </c>
      <c r="R448" s="248">
        <v>232</v>
      </c>
      <c r="S448" s="248">
        <v>23</v>
      </c>
      <c r="T448" s="248">
        <v>4</v>
      </c>
      <c r="U448" s="247" t="s">
        <v>1421</v>
      </c>
      <c r="V448" s="247" t="s">
        <v>1422</v>
      </c>
    </row>
    <row r="449" spans="16:22" x14ac:dyDescent="0.25">
      <c r="P449" s="247" t="s">
        <v>960</v>
      </c>
      <c r="Q449" s="248">
        <v>1</v>
      </c>
      <c r="R449" s="248">
        <v>233</v>
      </c>
      <c r="S449" s="248">
        <v>25</v>
      </c>
      <c r="T449" s="248">
        <v>1</v>
      </c>
      <c r="U449" s="247" t="s">
        <v>1423</v>
      </c>
      <c r="V449" s="247" t="s">
        <v>1424</v>
      </c>
    </row>
    <row r="450" spans="16:22" x14ac:dyDescent="0.25">
      <c r="P450" s="247" t="s">
        <v>960</v>
      </c>
      <c r="Q450" s="248">
        <v>1</v>
      </c>
      <c r="R450" s="248">
        <v>234</v>
      </c>
      <c r="S450" s="248">
        <v>25</v>
      </c>
      <c r="T450" s="248">
        <v>2</v>
      </c>
      <c r="U450" s="247" t="s">
        <v>1425</v>
      </c>
      <c r="V450" s="247" t="s">
        <v>1426</v>
      </c>
    </row>
    <row r="451" spans="16:22" x14ac:dyDescent="0.25">
      <c r="P451" s="247" t="s">
        <v>960</v>
      </c>
      <c r="Q451" s="248">
        <v>1</v>
      </c>
      <c r="R451" s="248">
        <v>235</v>
      </c>
      <c r="S451" s="248">
        <v>26</v>
      </c>
      <c r="T451" s="248">
        <v>1</v>
      </c>
      <c r="U451" s="247" t="s">
        <v>1427</v>
      </c>
      <c r="V451" s="247" t="s">
        <v>1428</v>
      </c>
    </row>
    <row r="452" spans="16:22" x14ac:dyDescent="0.25">
      <c r="P452" s="247" t="s">
        <v>960</v>
      </c>
      <c r="Q452" s="248">
        <v>1</v>
      </c>
      <c r="R452" s="248">
        <v>236</v>
      </c>
      <c r="S452" s="248">
        <v>26</v>
      </c>
      <c r="T452" s="248">
        <v>2</v>
      </c>
      <c r="U452" s="247" t="s">
        <v>1429</v>
      </c>
      <c r="V452" s="247" t="s">
        <v>1430</v>
      </c>
    </row>
    <row r="453" spans="16:22" x14ac:dyDescent="0.25">
      <c r="P453" s="247" t="s">
        <v>960</v>
      </c>
      <c r="Q453" s="248">
        <v>1</v>
      </c>
      <c r="R453" s="248">
        <v>237</v>
      </c>
      <c r="S453" s="248">
        <v>30</v>
      </c>
      <c r="T453" s="248">
        <v>1</v>
      </c>
      <c r="U453" s="247" t="s">
        <v>1431</v>
      </c>
      <c r="V453" s="247" t="s">
        <v>1432</v>
      </c>
    </row>
    <row r="454" spans="16:22" x14ac:dyDescent="0.25">
      <c r="P454" s="247" t="s">
        <v>960</v>
      </c>
      <c r="Q454" s="248">
        <v>1</v>
      </c>
      <c r="R454" s="248">
        <v>238</v>
      </c>
      <c r="S454" s="248">
        <v>30</v>
      </c>
      <c r="T454" s="248">
        <v>2</v>
      </c>
      <c r="U454" s="247" t="s">
        <v>1433</v>
      </c>
      <c r="V454" s="247" t="s">
        <v>1434</v>
      </c>
    </row>
    <row r="455" spans="16:22" x14ac:dyDescent="0.25">
      <c r="P455" s="247" t="s">
        <v>960</v>
      </c>
      <c r="Q455" s="248">
        <v>1</v>
      </c>
      <c r="R455" s="248">
        <v>239</v>
      </c>
      <c r="S455" s="248">
        <v>31</v>
      </c>
      <c r="T455" s="248">
        <v>1</v>
      </c>
      <c r="U455" s="247" t="s">
        <v>1435</v>
      </c>
      <c r="V455" s="247" t="s">
        <v>1436</v>
      </c>
    </row>
    <row r="456" spans="16:22" x14ac:dyDescent="0.25">
      <c r="P456" s="247" t="s">
        <v>960</v>
      </c>
      <c r="Q456" s="248">
        <v>1</v>
      </c>
      <c r="R456" s="248">
        <v>240</v>
      </c>
      <c r="S456" s="248">
        <v>31</v>
      </c>
      <c r="T456" s="248">
        <v>2</v>
      </c>
      <c r="U456" s="247" t="s">
        <v>1437</v>
      </c>
      <c r="V456" s="247" t="s">
        <v>1438</v>
      </c>
    </row>
    <row r="457" spans="16:22" x14ac:dyDescent="0.25">
      <c r="P457" s="247" t="s">
        <v>960</v>
      </c>
      <c r="Q457" s="248">
        <v>1</v>
      </c>
      <c r="R457" s="248">
        <v>241</v>
      </c>
      <c r="S457" s="248">
        <v>32</v>
      </c>
      <c r="T457" s="248">
        <v>1</v>
      </c>
      <c r="U457" s="247" t="s">
        <v>1439</v>
      </c>
      <c r="V457" s="247" t="s">
        <v>1440</v>
      </c>
    </row>
    <row r="458" spans="16:22" x14ac:dyDescent="0.25">
      <c r="P458" s="247" t="s">
        <v>960</v>
      </c>
      <c r="Q458" s="248">
        <v>1</v>
      </c>
      <c r="R458" s="248">
        <v>242</v>
      </c>
      <c r="S458" s="248">
        <v>32</v>
      </c>
      <c r="T458" s="248">
        <v>2</v>
      </c>
      <c r="U458" s="247" t="s">
        <v>1441</v>
      </c>
      <c r="V458" s="247" t="s">
        <v>1442</v>
      </c>
    </row>
    <row r="459" spans="16:22" x14ac:dyDescent="0.25">
      <c r="P459" s="247" t="s">
        <v>960</v>
      </c>
      <c r="Q459" s="248">
        <v>1</v>
      </c>
      <c r="R459" s="248">
        <v>243</v>
      </c>
      <c r="S459" s="248">
        <v>33</v>
      </c>
      <c r="T459" s="248">
        <v>1</v>
      </c>
      <c r="U459" s="247" t="s">
        <v>1443</v>
      </c>
      <c r="V459" s="247" t="s">
        <v>1444</v>
      </c>
    </row>
    <row r="460" spans="16:22" x14ac:dyDescent="0.25">
      <c r="P460" s="247" t="s">
        <v>960</v>
      </c>
      <c r="Q460" s="248">
        <v>1</v>
      </c>
      <c r="R460" s="248">
        <v>244</v>
      </c>
      <c r="S460" s="248">
        <v>33</v>
      </c>
      <c r="T460" s="248">
        <v>2</v>
      </c>
      <c r="U460" s="247" t="s">
        <v>1445</v>
      </c>
      <c r="V460" s="247" t="s">
        <v>1446</v>
      </c>
    </row>
    <row r="461" spans="16:22" x14ac:dyDescent="0.25">
      <c r="P461" s="247" t="s">
        <v>960</v>
      </c>
      <c r="Q461" s="248">
        <v>1</v>
      </c>
      <c r="R461" s="248">
        <v>245</v>
      </c>
      <c r="S461" s="248">
        <v>34</v>
      </c>
      <c r="T461" s="248">
        <v>1</v>
      </c>
      <c r="U461" s="247" t="s">
        <v>1447</v>
      </c>
      <c r="V461" s="247" t="s">
        <v>1448</v>
      </c>
    </row>
    <row r="462" spans="16:22" x14ac:dyDescent="0.25">
      <c r="P462" s="247" t="s">
        <v>960</v>
      </c>
      <c r="Q462" s="248">
        <v>1</v>
      </c>
      <c r="R462" s="248">
        <v>246</v>
      </c>
      <c r="S462" s="248">
        <v>34</v>
      </c>
      <c r="T462" s="248">
        <v>2</v>
      </c>
      <c r="U462" s="247" t="s">
        <v>1449</v>
      </c>
      <c r="V462" s="247" t="s">
        <v>1450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theme="5" tint="0.39997558519241921"/>
  </sheetPr>
  <dimension ref="A1:S41"/>
  <sheetViews>
    <sheetView zoomScale="97" zoomScaleNormal="97" workbookViewId="0">
      <selection activeCell="I19" sqref="I19"/>
    </sheetView>
  </sheetViews>
  <sheetFormatPr defaultColWidth="9.140625" defaultRowHeight="15" x14ac:dyDescent="0.25"/>
  <cols>
    <col min="2" max="2" width="12.7109375" bestFit="1" customWidth="1"/>
    <col min="3" max="8" width="13.42578125" customWidth="1"/>
    <col min="9" max="9" width="49.28515625" bestFit="1" customWidth="1"/>
    <col min="10" max="12" width="13.42578125" customWidth="1"/>
  </cols>
  <sheetData>
    <row r="1" spans="1:19" ht="15.75" thickBot="1" x14ac:dyDescent="0.3">
      <c r="A1" s="970" t="s">
        <v>1797</v>
      </c>
      <c r="B1" s="970"/>
      <c r="C1" s="970" t="s">
        <v>663</v>
      </c>
      <c r="D1" s="970"/>
      <c r="E1" s="970"/>
      <c r="F1" s="970" t="s">
        <v>823</v>
      </c>
      <c r="G1" s="970"/>
      <c r="H1" s="970"/>
      <c r="I1" s="287" t="s">
        <v>1462</v>
      </c>
      <c r="J1" s="12"/>
      <c r="K1" s="971" t="s">
        <v>812</v>
      </c>
      <c r="L1" s="971"/>
      <c r="M1" t="s">
        <v>819</v>
      </c>
    </row>
    <row r="2" spans="1:19" ht="15.75" thickBot="1" x14ac:dyDescent="0.3">
      <c r="A2" s="213" t="s">
        <v>278</v>
      </c>
      <c r="B2" s="223" t="s">
        <v>281</v>
      </c>
      <c r="C2" s="226" t="s">
        <v>1770</v>
      </c>
      <c r="D2" s="224" t="s">
        <v>821</v>
      </c>
      <c r="E2" s="227" t="s">
        <v>822</v>
      </c>
      <c r="F2" s="226" t="s">
        <v>1770</v>
      </c>
      <c r="G2" s="224" t="s">
        <v>821</v>
      </c>
      <c r="H2" s="227" t="s">
        <v>822</v>
      </c>
      <c r="I2" s="216" t="s">
        <v>813</v>
      </c>
      <c r="J2" s="210"/>
      <c r="K2" s="212" t="s">
        <v>671</v>
      </c>
      <c r="L2" s="212" t="s">
        <v>795</v>
      </c>
      <c r="N2" s="972" t="s">
        <v>820</v>
      </c>
      <c r="O2" s="972"/>
    </row>
    <row r="3" spans="1:19" ht="15" customHeight="1" x14ac:dyDescent="0.25">
      <c r="A3" s="564">
        <v>1</v>
      </c>
      <c r="B3" s="561" t="s">
        <v>760</v>
      </c>
      <c r="C3" s="228">
        <f>ValidEsc_Pivot!S3</f>
        <v>18898.385165285716</v>
      </c>
      <c r="D3" s="951">
        <f>AVERAGE(SUM('Puget Sound'!BV3:BX3),SUM('Puget Sound'!BY3:CA3),SUM('Puget Sound'!CB3:CD3),SUM('Puget Sound'!CE3:CG3),SUM('Puget Sound'!CH3:CJ3),SUM('Puget Sound'!CK3:CM3),SUM('Puget Sound'!CN3:CP3))</f>
        <v>35877.825487766022</v>
      </c>
      <c r="E3" s="953">
        <v>16335.414916206859</v>
      </c>
      <c r="F3" s="228">
        <f>ValidEsc_Pivot!AA3</f>
        <v>17536.29974384508</v>
      </c>
      <c r="G3" s="952">
        <f>AVERAGE(SUM('Puget Sound'!BV5:BX5),SUM('Puget Sound'!BY5:CA5),SUM('Puget Sound'!CB5:CD5),SUM('Puget Sound'!CE5:CG5),SUM('Puget Sound'!CH5:CJ5),SUM('Puget Sound'!CK5:CM5),SUM('Puget Sound'!CN5:CP5))</f>
        <v>32795.628002653968</v>
      </c>
      <c r="H3" s="954">
        <v>14892.088646472741</v>
      </c>
      <c r="I3" s="650" t="s">
        <v>1750</v>
      </c>
      <c r="J3" s="206"/>
      <c r="K3" s="217">
        <v>18898.385165285701</v>
      </c>
      <c r="L3" s="218">
        <v>17536.29974384508</v>
      </c>
      <c r="N3" s="38">
        <f>C3/K3</f>
        <v>1.0000000000000007</v>
      </c>
      <c r="O3" s="38">
        <f t="shared" ref="O3:O41" si="0">G3/L3</f>
        <v>1.8701566739679294</v>
      </c>
      <c r="R3">
        <v>32351</v>
      </c>
      <c r="S3">
        <v>27039</v>
      </c>
    </row>
    <row r="4" spans="1:19" x14ac:dyDescent="0.25">
      <c r="A4" s="564">
        <v>2</v>
      </c>
      <c r="B4" s="561" t="s">
        <v>761</v>
      </c>
      <c r="C4" s="566">
        <f>ValidEsc_Pivot!S4</f>
        <v>2761.0379484819937</v>
      </c>
      <c r="D4" s="953">
        <f>AVERAGE('Puget Sound'!BV6:CP6)*3</f>
        <v>2127.8460584599602</v>
      </c>
      <c r="E4" s="567"/>
      <c r="F4" s="566">
        <f>ValidEsc_Pivot!AA4</f>
        <v>1672.4749618188212</v>
      </c>
      <c r="G4" s="953">
        <f>AVERAGE('Puget Sound'!BV8:CP8)*3</f>
        <v>1760.8916323141393</v>
      </c>
      <c r="H4" s="567"/>
      <c r="I4" s="651" t="s">
        <v>1750</v>
      </c>
      <c r="J4" s="206"/>
      <c r="K4" s="217">
        <v>2761.0379484819941</v>
      </c>
      <c r="L4" s="218">
        <v>1672.4749618188212</v>
      </c>
      <c r="N4" s="38">
        <f>C4/K4</f>
        <v>0.99999999999999989</v>
      </c>
      <c r="O4" s="38">
        <f t="shared" si="0"/>
        <v>1.0528657663126775</v>
      </c>
      <c r="R4">
        <v>33224</v>
      </c>
      <c r="S4">
        <v>29561</v>
      </c>
    </row>
    <row r="5" spans="1:19" x14ac:dyDescent="0.25">
      <c r="A5" s="564">
        <v>3</v>
      </c>
      <c r="B5" s="561" t="s">
        <v>762</v>
      </c>
      <c r="C5" s="229">
        <f>ValidEsc_Pivot!S5</f>
        <v>192.69189908943477</v>
      </c>
      <c r="D5" s="953">
        <f>AVERAGE('Puget Sound'!BV9:CP9)*3</f>
        <v>819.27562509078098</v>
      </c>
      <c r="E5" s="565"/>
      <c r="F5" s="229">
        <f>ValidEsc_Pivot!AA5</f>
        <v>0</v>
      </c>
      <c r="G5" s="953">
        <f>IF(AVERAGE('Puget Sound'!BV11:CP11)*3&gt;0,AVERAGE('Puget Sound'!BV11:CP11)*3,1)</f>
        <v>1</v>
      </c>
      <c r="H5" s="565"/>
      <c r="I5" s="652" t="s">
        <v>1750</v>
      </c>
      <c r="J5" s="206"/>
      <c r="K5" s="217">
        <v>192.6918990894348</v>
      </c>
      <c r="L5" s="218">
        <v>1</v>
      </c>
      <c r="N5" s="38">
        <f>C5/K5</f>
        <v>0.99999999999999989</v>
      </c>
      <c r="O5" s="38">
        <f t="shared" si="0"/>
        <v>1</v>
      </c>
      <c r="R5">
        <v>25474</v>
      </c>
      <c r="S5">
        <v>23160</v>
      </c>
    </row>
    <row r="6" spans="1:19" x14ac:dyDescent="0.25">
      <c r="A6" s="564">
        <v>4</v>
      </c>
      <c r="B6" s="561" t="s">
        <v>763</v>
      </c>
      <c r="C6" s="229">
        <f>ValidEsc_Pivot!S6</f>
        <v>11898.328742435986</v>
      </c>
      <c r="D6" s="953">
        <f>AVERAGE(SUM('Puget Sound'!BV12:BX12),SUM('Puget Sound'!BY12:CA12),SUM('Puget Sound'!CB12:CD12),SUM('Puget Sound'!CE12:CG12),SUM('Puget Sound'!CH12:CJ12),SUM('Puget Sound'!CK12:CM12),SUM('Puget Sound'!CN12:CP12))</f>
        <v>12005.273161729832</v>
      </c>
      <c r="E6" s="214"/>
      <c r="F6" s="229">
        <f>ValidEsc_Pivot!AA6</f>
        <v>294.76117290739137</v>
      </c>
      <c r="G6" s="953">
        <f>AVERAGE(SUM('Puget Sound'!BV14:BX14),SUM('Puget Sound'!BY14:CA14),SUM('Puget Sound'!CB14:CD14),SUM('Puget Sound'!CE14:CG14),SUM('Puget Sound'!CH14:CJ14),SUM('Puget Sound'!CK14:CM14),SUM('Puget Sound'!CN14:CP14))</f>
        <v>892.1987199822704</v>
      </c>
      <c r="H6" s="214"/>
      <c r="I6" s="651" t="s">
        <v>824</v>
      </c>
      <c r="J6" s="206"/>
      <c r="K6" s="217">
        <v>11898.328742435986</v>
      </c>
      <c r="L6" s="218">
        <v>294.76117290739137</v>
      </c>
      <c r="N6" s="38">
        <f t="shared" ref="N6:N41" si="1">D6/K6</f>
        <v>1.008988188308533</v>
      </c>
      <c r="O6" s="38">
        <f t="shared" si="0"/>
        <v>3.0268529303979363</v>
      </c>
      <c r="R6">
        <v>40528</v>
      </c>
      <c r="S6">
        <v>36131</v>
      </c>
    </row>
    <row r="7" spans="1:19" x14ac:dyDescent="0.25">
      <c r="A7" s="564">
        <v>5</v>
      </c>
      <c r="B7" s="561" t="s">
        <v>764</v>
      </c>
      <c r="C7" s="229">
        <f>ValidEsc_Pivot!S7</f>
        <v>677.73534599258608</v>
      </c>
      <c r="D7" s="953">
        <f>AVERAGE(SUM('Puget Sound'!BV15:BX15),SUM('Puget Sound'!BY15:CA15),SUM('Puget Sound'!CB15:CD15),SUM('Puget Sound'!CE15:CG15),SUM('Puget Sound'!CH15:CJ15),SUM('Puget Sound'!CK15:CM15),SUM('Puget Sound'!CN15:CP15))</f>
        <v>504.36630125176026</v>
      </c>
      <c r="E7" s="214"/>
      <c r="F7" s="229">
        <f>ValidEsc_Pivot!AA7</f>
        <v>0</v>
      </c>
      <c r="G7" s="953">
        <f>IF(AVERAGE('Puget Sound'!BV17:CP17)*3&gt;0,AVERAGE('Puget Sound'!BV17:CP17)*3,1)</f>
        <v>1</v>
      </c>
      <c r="H7" s="214"/>
      <c r="I7" s="651" t="s">
        <v>824</v>
      </c>
      <c r="J7" s="207"/>
      <c r="K7" s="217">
        <v>677.73534599258608</v>
      </c>
      <c r="L7" s="218">
        <v>1</v>
      </c>
      <c r="N7" s="38">
        <f t="shared" si="1"/>
        <v>0.74419359154580322</v>
      </c>
      <c r="O7" s="38">
        <f t="shared" si="0"/>
        <v>1</v>
      </c>
      <c r="R7">
        <v>40043</v>
      </c>
      <c r="S7">
        <v>37491</v>
      </c>
    </row>
    <row r="8" spans="1:19" x14ac:dyDescent="0.25">
      <c r="A8" s="564">
        <v>6</v>
      </c>
      <c r="B8" s="561" t="s">
        <v>765</v>
      </c>
      <c r="C8" s="229">
        <f>ValidEsc_Pivot!S8</f>
        <v>4217.7751308571433</v>
      </c>
      <c r="D8" s="953">
        <f>AVERAGE(SUM('Puget Sound'!BV18:BX18),SUM('Puget Sound'!BY18:CA18),SUM('Puget Sound'!CB18:CD18),SUM('Puget Sound'!CE18:CG18),SUM('Puget Sound'!CH18:CJ18),SUM('Puget Sound'!CK18:CM18),SUM('Puget Sound'!CN18:CP18))</f>
        <v>4019.9951663588176</v>
      </c>
      <c r="E8" s="214"/>
      <c r="F8" s="229">
        <f>ValidEsc_Pivot!AA8</f>
        <v>2098.4607610846224</v>
      </c>
      <c r="G8" s="953">
        <f>AVERAGE(SUM('Puget Sound'!BV20:BX20),SUM('Puget Sound'!BY20:CA20),SUM('Puget Sound'!CB20:CD20),SUM('Puget Sound'!CE20:CG20),SUM('Puget Sound'!CH20:CJ20),SUM('Puget Sound'!CK20:CM20),SUM('Puget Sound'!CN20:CP20))</f>
        <v>1866.5466299102493</v>
      </c>
      <c r="H8" s="214"/>
      <c r="I8" s="651" t="s">
        <v>824</v>
      </c>
      <c r="J8" s="206"/>
      <c r="K8" s="217">
        <v>4217.7751308571433</v>
      </c>
      <c r="L8" s="218">
        <v>2098.4607610846224</v>
      </c>
      <c r="N8" s="38">
        <f t="shared" si="1"/>
        <v>0.95310798741939273</v>
      </c>
      <c r="O8" s="38">
        <f t="shared" si="0"/>
        <v>0.88948369420331475</v>
      </c>
      <c r="R8">
        <v>40909</v>
      </c>
      <c r="S8">
        <v>39195</v>
      </c>
    </row>
    <row r="9" spans="1:19" x14ac:dyDescent="0.25">
      <c r="A9" s="564">
        <v>7</v>
      </c>
      <c r="B9" s="561" t="s">
        <v>766</v>
      </c>
      <c r="C9" s="229">
        <f>ValidEsc_Pivot!S9</f>
        <v>5864.7291753079526</v>
      </c>
      <c r="D9" s="235"/>
      <c r="E9" s="953">
        <f>AVERAGE(SUM('Puget Sound'!BV21:BX21),SUM('Puget Sound'!BY21:CA21),SUM('Puget Sound'!CB21:CD21),SUM('Puget Sound'!CE21:CG21),SUM('Puget Sound'!CH21:CJ21),SUM('Puget Sound'!CK21:CM21),SUM('Puget Sound'!CN21:CP21))</f>
        <v>6414.5111412157048</v>
      </c>
      <c r="F9" s="229">
        <f>ValidEsc_Pivot!AA9</f>
        <v>2293.1504391104004</v>
      </c>
      <c r="G9" s="235"/>
      <c r="H9" s="955">
        <f>AVERAGE(SUM('Puget Sound'!BV23:BX23),SUM('Puget Sound'!BY23:CA23),SUM('Puget Sound'!CB23:CD23),SUM('Puget Sound'!CE23:CG23),SUM('Puget Sound'!CH23:CJ23),SUM('Puget Sound'!CK23:CM23),SUM('Puget Sound'!CN23:CP23))</f>
        <v>3012.4662003224616</v>
      </c>
      <c r="I9" s="653"/>
      <c r="J9" s="211"/>
      <c r="K9" s="217">
        <v>5864.7291753079526</v>
      </c>
      <c r="L9" s="218">
        <v>2293.1504391104004</v>
      </c>
      <c r="N9" s="38">
        <f t="shared" si="1"/>
        <v>0</v>
      </c>
      <c r="O9" s="38">
        <f t="shared" si="0"/>
        <v>0</v>
      </c>
      <c r="R9">
        <v>36940</v>
      </c>
      <c r="S9">
        <v>35436</v>
      </c>
    </row>
    <row r="10" spans="1:19" x14ac:dyDescent="0.25">
      <c r="A10" s="564">
        <v>8</v>
      </c>
      <c r="B10" s="561" t="s">
        <v>767</v>
      </c>
      <c r="C10" s="229">
        <f>ValidEsc_Pivot!S10</f>
        <v>3037.5009219777626</v>
      </c>
      <c r="D10" s="235"/>
      <c r="E10" s="953">
        <f>AVERAGE(SUM('Puget Sound'!BV24:BX24),SUM('Puget Sound'!BY24:CA24),SUM('Puget Sound'!CB24:CD24),SUM('Puget Sound'!CE24:CG24),SUM('Puget Sound'!CH24:CJ24),SUM('Puget Sound'!CK24:CM24),SUM('Puget Sound'!CN24:CP24))</f>
        <v>2581.8599199007026</v>
      </c>
      <c r="F10" s="229">
        <f>ValidEsc_Pivot!AA10</f>
        <v>1807.6313882345125</v>
      </c>
      <c r="G10" s="235"/>
      <c r="H10" s="955">
        <f>AVERAGE(SUM('Puget Sound'!BV26:BX26),SUM('Puget Sound'!BY26:CA26),SUM('Puget Sound'!CB26:CD26),SUM('Puget Sound'!CE26:CG26),SUM('Puget Sound'!CH26:CJ26),SUM('Puget Sound'!CK26:CM26),SUM('Puget Sound'!CN26:CP26))</f>
        <v>1800.3180714449047</v>
      </c>
      <c r="I10" s="653"/>
      <c r="J10" s="211"/>
      <c r="K10" s="217">
        <v>3037.5009219777626</v>
      </c>
      <c r="L10" s="218">
        <v>1807.6313882345125</v>
      </c>
      <c r="N10" s="38">
        <f t="shared" si="1"/>
        <v>0</v>
      </c>
      <c r="O10" s="38">
        <f t="shared" si="0"/>
        <v>0</v>
      </c>
    </row>
    <row r="11" spans="1:19" x14ac:dyDescent="0.25">
      <c r="A11" s="564">
        <v>9</v>
      </c>
      <c r="B11" s="561" t="s">
        <v>768</v>
      </c>
      <c r="C11" s="230">
        <f>ValidEsc_Pivot!S11</f>
        <v>1238.1142788571428</v>
      </c>
      <c r="D11" s="205"/>
      <c r="E11" s="953">
        <f>AVERAGE(SUM('Puget Sound'!BV27:BX27),SUM('Puget Sound'!BY27:CA27),SUM('Puget Sound'!CB27:CD27),SUM('Puget Sound'!CE27:CG27),SUM('Puget Sound'!CH27:CJ27),SUM('Puget Sound'!CK27:CM27),SUM('Puget Sound'!CN27:CP27))</f>
        <v>1339.9334612251985</v>
      </c>
      <c r="F11" s="229">
        <f>ValidEsc_Pivot!AA11</f>
        <v>602.47380682547441</v>
      </c>
      <c r="G11" s="205"/>
      <c r="H11" s="955">
        <f>AVERAGE(SUM('Puget Sound'!BV29:BX29),SUM('Puget Sound'!BY29:CA29),SUM('Puget Sound'!CB29:CD29),SUM('Puget Sound'!CE29:CG29),SUM('Puget Sound'!CH29:CJ29),SUM('Puget Sound'!CK29:CM29),SUM('Puget Sound'!CN29:CP29))</f>
        <v>752.82061013701036</v>
      </c>
      <c r="I11" s="654"/>
      <c r="J11" s="206"/>
      <c r="K11" s="217">
        <v>1238.1142788571428</v>
      </c>
      <c r="L11" s="218">
        <v>602.47380682547441</v>
      </c>
      <c r="N11" s="38">
        <f t="shared" si="1"/>
        <v>0</v>
      </c>
      <c r="O11" s="38">
        <f t="shared" si="0"/>
        <v>0</v>
      </c>
    </row>
    <row r="12" spans="1:19" x14ac:dyDescent="0.25">
      <c r="A12" s="564">
        <v>10</v>
      </c>
      <c r="B12" s="561" t="s">
        <v>769</v>
      </c>
      <c r="C12" s="229">
        <f>ValidEsc_Pivot!S12</f>
        <v>553.76114157142854</v>
      </c>
      <c r="D12" s="962">
        <f>AVERAGE(SUM('Puget Sound'!BV34:BX34),SUM('Puget Sound'!BY34:CA34),SUM('Puget Sound'!CB34:CD34),SUM('Puget Sound'!CE34:CG34),SUM('Puget Sound'!CH34:CJ34),SUM('Puget Sound'!CK34:CM34),SUM('Puget Sound'!CN34:CP34))</f>
        <v>3418.7143457142852</v>
      </c>
      <c r="E12" s="953">
        <v>608.13833529064061</v>
      </c>
      <c r="F12" s="229"/>
      <c r="G12" s="962">
        <f>AVERAGE(SUM('Puget Sound'!BV36:BX36),SUM('Puget Sound'!BY36:CA36),SUM('Puget Sound'!CB36:CD36),SUM('Puget Sound'!CE36:CG36),SUM('Puget Sound'!CH36:CJ36),SUM('Puget Sound'!CK36:CM36),SUM('Puget Sound'!CN36:CP36))</f>
        <v>2254.0893249731384</v>
      </c>
      <c r="H12" s="955">
        <v>441.70217280783459</v>
      </c>
      <c r="I12" s="655"/>
      <c r="J12" s="206"/>
      <c r="K12" s="217">
        <v>553.76114157142854</v>
      </c>
      <c r="L12" s="218">
        <v>426.19341819234586</v>
      </c>
      <c r="N12" s="38">
        <f t="shared" si="1"/>
        <v>6.1736262967330511</v>
      </c>
      <c r="O12" s="38">
        <f t="shared" si="0"/>
        <v>5.2888881638144927</v>
      </c>
    </row>
    <row r="13" spans="1:19" x14ac:dyDescent="0.25">
      <c r="A13" s="564">
        <v>11</v>
      </c>
      <c r="B13" s="562" t="s">
        <v>770</v>
      </c>
      <c r="C13" s="229">
        <f>ValidEsc_Pivot!S13</f>
        <v>37766.956597285709</v>
      </c>
      <c r="D13" s="962">
        <f>AVERAGE('Puget Sound'!BV37:CP37)*3</f>
        <v>45652.046140762228</v>
      </c>
      <c r="E13" s="963">
        <v>40701.381698073121</v>
      </c>
      <c r="F13" s="229">
        <f>ValidEsc_Pivot!AA13</f>
        <v>28392.622633262774</v>
      </c>
      <c r="G13" s="962">
        <f>AVERAGE('Puget Sound'!BV39:CP39)*3</f>
        <v>37986.816244823654</v>
      </c>
      <c r="H13" s="963">
        <v>33222.621430865242</v>
      </c>
      <c r="I13" s="656"/>
      <c r="J13" s="206"/>
      <c r="K13" s="217">
        <v>37766.956597285709</v>
      </c>
      <c r="L13" s="218">
        <v>28392.622633262774</v>
      </c>
      <c r="N13" s="38">
        <f t="shared" si="1"/>
        <v>1.2087827628674537</v>
      </c>
      <c r="O13" s="38">
        <f t="shared" si="0"/>
        <v>1.3379114967815973</v>
      </c>
    </row>
    <row r="14" spans="1:19" x14ac:dyDescent="0.25">
      <c r="A14" s="564">
        <v>12</v>
      </c>
      <c r="B14" s="562" t="s">
        <v>771</v>
      </c>
      <c r="C14" s="233">
        <f>ValidEsc_Pivot!S14</f>
        <v>1431.7527777999999</v>
      </c>
      <c r="D14" s="235"/>
      <c r="E14" s="955">
        <f>AVERAGE(SUM('Puget Sound'!BV40:BX40),SUM('Puget Sound'!BY40:CA40),SUM('Puget Sound'!CB40:CD40),SUM('Puget Sound'!CE40:CG40),SUM('Puget Sound'!CH40:CJ40),SUM('Puget Sound'!CK40:CM40),SUM('Puget Sound'!CN40:CP40))</f>
        <v>1426.9053257810708</v>
      </c>
      <c r="F14" s="229">
        <f>ValidEsc_Pivot!AA14</f>
        <v>1431.7527777999999</v>
      </c>
      <c r="G14" s="235"/>
      <c r="H14" s="955">
        <f>AVERAGE(SUM('Puget Sound'!BV42:BX42),SUM('Puget Sound'!BY42:CA42),SUM('Puget Sound'!CB42:CD42),SUM('Puget Sound'!CE42:CG42),SUM('Puget Sound'!CH42:CJ42),SUM('Puget Sound'!CK42:CM42),SUM('Puget Sound'!CN42:CP42))</f>
        <v>1419.3027535577387</v>
      </c>
      <c r="I14" s="654"/>
      <c r="J14" s="211"/>
      <c r="K14" s="217">
        <v>1193.1273148333332</v>
      </c>
      <c r="L14" s="218">
        <v>1193.1273148333332</v>
      </c>
      <c r="N14" s="38">
        <f t="shared" si="1"/>
        <v>0</v>
      </c>
      <c r="O14" s="38">
        <f t="shared" si="0"/>
        <v>0</v>
      </c>
    </row>
    <row r="15" spans="1:19" x14ac:dyDescent="0.25">
      <c r="A15" s="564">
        <v>13</v>
      </c>
      <c r="B15" s="562" t="s">
        <v>772</v>
      </c>
      <c r="C15" s="234">
        <f>ValidEsc_Pivot!S15</f>
        <v>54661.583782549016</v>
      </c>
      <c r="D15" s="962">
        <f>AVERAGE('Puget Sound'!BV43:CP43)*3</f>
        <v>65475.792850704856</v>
      </c>
      <c r="E15" s="963">
        <v>54941.570728966653</v>
      </c>
      <c r="F15" s="229">
        <f>ValidEsc_Pivot!AA15</f>
        <v>49262.858915226534</v>
      </c>
      <c r="G15" s="962">
        <f>AVERAGE('Puget Sound'!BV45:CP45)*3</f>
        <v>60619.715153544399</v>
      </c>
      <c r="H15" s="963">
        <v>50332.06776089051</v>
      </c>
      <c r="I15" s="651" t="s">
        <v>1451</v>
      </c>
      <c r="J15" s="206"/>
      <c r="K15" s="217">
        <v>54661.583782549023</v>
      </c>
      <c r="L15" s="218">
        <v>49262.858915226534</v>
      </c>
      <c r="N15" s="38">
        <f t="shared" si="1"/>
        <v>1.1978392926040375</v>
      </c>
      <c r="O15" s="38">
        <f t="shared" si="0"/>
        <v>1.2305358740519139</v>
      </c>
    </row>
    <row r="16" spans="1:19" x14ac:dyDescent="0.25">
      <c r="A16" s="564">
        <v>14</v>
      </c>
      <c r="B16" s="562" t="s">
        <v>773</v>
      </c>
      <c r="C16" s="233">
        <f>ValidEsc_Pivot!S16</f>
        <v>1767.5439217366863</v>
      </c>
      <c r="D16" s="962">
        <f>AVERAGE(SUM('Puget Sound'!BV46:BX46),SUM('Puget Sound'!BY46:CA46),SUM('Puget Sound'!CB46:CD46),SUM('Puget Sound'!CE46:CG46),SUM('Puget Sound'!CH46:CJ46),SUM('Puget Sound'!CK46:CM46),SUM('Puget Sound'!CN46:CP46))</f>
        <v>1085.0464601369004</v>
      </c>
      <c r="E16" s="963">
        <v>1009.9966171117321</v>
      </c>
      <c r="F16" s="229">
        <f>ValidEsc_Pivot!AA16</f>
        <v>1727.9394842088682</v>
      </c>
      <c r="G16" s="962">
        <f>AVERAGE(SUM('Puget Sound'!BV48:BX48),SUM('Puget Sound'!BY48:CA48),SUM('Puget Sound'!CB48:CD48),SUM('Puget Sound'!CE48:CG48),SUM('Puget Sound'!CH48:CJ48),SUM('Puget Sound'!CK48:CM48),SUM('Puget Sound'!CN48:CP48))</f>
        <v>1034.1388895355769</v>
      </c>
      <c r="H16" s="963">
        <v>963.90292872990494</v>
      </c>
      <c r="I16" s="656"/>
      <c r="J16" s="211"/>
      <c r="K16" s="217">
        <v>1767.5439217366863</v>
      </c>
      <c r="L16" s="218">
        <v>1727.9394842088682</v>
      </c>
      <c r="N16" s="38">
        <f t="shared" si="1"/>
        <v>0.61387241742247434</v>
      </c>
      <c r="O16" s="38">
        <f t="shared" si="0"/>
        <v>0.59848096474805323</v>
      </c>
    </row>
    <row r="17" spans="1:15" x14ac:dyDescent="0.25">
      <c r="A17" s="564">
        <v>15</v>
      </c>
      <c r="B17" s="561" t="s">
        <v>774</v>
      </c>
      <c r="C17" s="233">
        <f>ValidEsc_Pivot!S17</f>
        <v>2936.8472639687679</v>
      </c>
      <c r="D17" s="571"/>
      <c r="E17" s="961">
        <f>AVERAGE(SUM('Puget Sound'!BV49:BX49),SUM('Puget Sound'!BY49:CA49),SUM('Puget Sound'!CB49:CD49),SUM('Puget Sound'!CE49:CG49),SUM('Puget Sound'!CH49:CJ49),SUM('Puget Sound'!CK49:CM49),SUM('Puget Sound'!CN49:CP49))</f>
        <v>3194.1428571428573</v>
      </c>
      <c r="F17" s="229">
        <f>ValidEsc_Pivot!AA17</f>
        <v>0</v>
      </c>
      <c r="G17" s="571"/>
      <c r="H17" s="955">
        <f>IF(AVERAGE(SUM('Puget Sound'!BV51:BX51),SUM('Puget Sound'!BY51:CA51),SUM('Puget Sound'!CB51:CD51),SUM('Puget Sound'!CE51:CG51),SUM('Puget Sound'!CH51:CJ51),SUM('Puget Sound'!CK51:CM51),SUM('Puget Sound'!CN51:CP51))&gt;0,AVERAGE(SUM('Puget Sound'!BV51:BX51),SUM('Puget Sound'!BY51:CA51),SUM('Puget Sound'!CB51:CD51),SUM('Puget Sound'!CE51:CG51),SUM('Puget Sound'!CH51:CJ51),SUM('Puget Sound'!CK51:CM51),SUM('Puget Sound'!CN51:CP51)),1)</f>
        <v>1</v>
      </c>
      <c r="I17" s="654"/>
      <c r="J17" s="211"/>
      <c r="K17" s="217">
        <v>2936.8472639687679</v>
      </c>
      <c r="L17" s="218">
        <v>1</v>
      </c>
      <c r="N17" s="38">
        <f t="shared" si="1"/>
        <v>0</v>
      </c>
      <c r="O17" s="38">
        <f t="shared" si="0"/>
        <v>0</v>
      </c>
    </row>
    <row r="18" spans="1:15" x14ac:dyDescent="0.25">
      <c r="A18" s="564">
        <v>16</v>
      </c>
      <c r="B18" s="561" t="s">
        <v>775</v>
      </c>
      <c r="C18" s="569">
        <f>ValidEsc_Pivot!S18</f>
        <v>52913.993505777493</v>
      </c>
      <c r="D18" s="962">
        <f>AVERAGE(SUM('Puget Sound'!BV52:BX52),SUM('Puget Sound'!BY52:CA52),SUM('Puget Sound'!CB52:CD52),SUM('Puget Sound'!CE52:CG52),SUM('Puget Sound'!CH52:CJ52),SUM('Puget Sound'!CK52:CM52),SUM('Puget Sound'!CN52:CP52))</f>
        <v>58661.146424498984</v>
      </c>
      <c r="E18" s="958">
        <v>52793.910623073709</v>
      </c>
      <c r="F18" s="566">
        <f>ValidEsc_Pivot!AA18</f>
        <v>40114.592970006248</v>
      </c>
      <c r="G18" s="962">
        <f>AVERAGE(SUM('Puget Sound'!BV54:BX54),SUM('Puget Sound'!BY54:CA54),SUM('Puget Sound'!CB54:CD54),SUM('Puget Sound'!CE54:CG54),SUM('Puget Sound'!CH54:CJ54),SUM('Puget Sound'!CK54:CM54),SUM('Puget Sound'!CN54:CP54))</f>
        <v>47694.312348314212</v>
      </c>
      <c r="H18" s="959">
        <v>42745.248175221357</v>
      </c>
      <c r="I18" s="651" t="s">
        <v>826</v>
      </c>
      <c r="J18" s="206"/>
      <c r="K18" s="217">
        <v>52913.993505777493</v>
      </c>
      <c r="L18" s="218">
        <v>40114.592970006248</v>
      </c>
      <c r="N18" s="38" t="e">
        <f>#REF!/K18</f>
        <v>#REF!</v>
      </c>
      <c r="O18" s="38" t="e">
        <f>#REF!/L18</f>
        <v>#REF!</v>
      </c>
    </row>
    <row r="19" spans="1:15" x14ac:dyDescent="0.25">
      <c r="A19" s="564">
        <v>17</v>
      </c>
      <c r="B19" s="573" t="s">
        <v>776</v>
      </c>
      <c r="C19" s="570">
        <f>ValidEsc_Pivot!S19</f>
        <v>659.7782625082217</v>
      </c>
      <c r="D19" s="962">
        <f>AVERAGE(SUM('Puget Sound'!BV55:BX55),SUM('Puget Sound'!BY55:CA55),SUM('Puget Sound'!CB55:CD55),SUM('Puget Sound'!CE55:CG55),SUM('Puget Sound'!CH55:CJ55),SUM('Puget Sound'!CK55:CM55),SUM('Puget Sound'!CN55:CP55))</f>
        <v>287.33872962413665</v>
      </c>
      <c r="E19" s="958">
        <v>248.43167390655071</v>
      </c>
      <c r="F19" s="566">
        <f>ValidEsc_Pivot!AA19</f>
        <v>633.12935407639736</v>
      </c>
      <c r="G19" s="962">
        <f>AVERAGE(SUM('Puget Sound'!BV57:BX57),SUM('Puget Sound'!BY57:CA57),SUM('Puget Sound'!CB57:CD57),SUM('Puget Sound'!CE57:CG57),SUM('Puget Sound'!CH57:CJ57),SUM('Puget Sound'!CK57:CM57),SUM('Puget Sound'!CN57:CP57))</f>
        <v>286.67651802594838</v>
      </c>
      <c r="H19" s="959">
        <v>247.85477086725285</v>
      </c>
      <c r="I19" s="651" t="s">
        <v>826</v>
      </c>
      <c r="J19" s="211"/>
      <c r="K19" s="217">
        <v>659.7782625082217</v>
      </c>
      <c r="L19" s="218">
        <v>633.12935407639725</v>
      </c>
      <c r="N19" s="38" t="e">
        <f>#REF!/K19</f>
        <v>#REF!</v>
      </c>
      <c r="O19" s="38" t="e">
        <f>#REF!/L19</f>
        <v>#REF!</v>
      </c>
    </row>
    <row r="20" spans="1:15" x14ac:dyDescent="0.25">
      <c r="A20" s="564">
        <v>18</v>
      </c>
      <c r="B20" s="561" t="s">
        <v>777</v>
      </c>
      <c r="C20" s="230">
        <f>ValidEsc_Pivot!S20</f>
        <v>2743.3170408571427</v>
      </c>
      <c r="D20" s="572"/>
      <c r="E20" s="960">
        <f>AVERAGE(SUM('Puget Sound'!BV58:BX58),SUM('Puget Sound'!BY58:CA58),SUM('Puget Sound'!CB58:CD58),SUM('Puget Sound'!CE58:CG58),SUM('Puget Sound'!CH58:CJ58),SUM('Puget Sound'!CK58:CM58),SUM('Puget Sound'!CN58:CP58))</f>
        <v>2484.1428571428573</v>
      </c>
      <c r="F20" s="229">
        <f>ValidEsc_Pivot!AA20</f>
        <v>5.8512230000000001</v>
      </c>
      <c r="G20" s="572"/>
      <c r="H20" s="955">
        <f>AVERAGE(SUM('Puget Sound'!BV60:BX60),SUM('Puget Sound'!BY60:CA60),SUM('Puget Sound'!CB60:CD60),SUM('Puget Sound'!CE60:CG60),SUM('Puget Sound'!CH60:CJ60),SUM('Puget Sound'!CK60:CM60),SUM('Puget Sound'!CN60:CP60))</f>
        <v>9</v>
      </c>
      <c r="I20" s="654"/>
      <c r="J20" s="206"/>
      <c r="K20" s="217">
        <v>2743.3170408571427</v>
      </c>
      <c r="L20" s="218">
        <v>13.652853666666667</v>
      </c>
      <c r="N20" s="38">
        <f t="shared" si="1"/>
        <v>0</v>
      </c>
      <c r="O20" s="38">
        <f t="shared" si="0"/>
        <v>0</v>
      </c>
    </row>
    <row r="21" spans="1:15" x14ac:dyDescent="0.25">
      <c r="A21" s="564">
        <v>19</v>
      </c>
      <c r="B21" s="561" t="s">
        <v>436</v>
      </c>
      <c r="C21" s="229">
        <f>ValidEsc_Pivot!S21</f>
        <v>0</v>
      </c>
      <c r="D21" s="204"/>
      <c r="E21" s="958">
        <f ca="1">AVERAGE(SUM('Columbia River'!BT3:BV3),SUM('Columbia River'!BW3:BY3),SUM('Columbia River'!BZ3:CB3),SUM('Columbia River'!CC3:CE3),SUM('Columbia River'!CF3:CH3),SUM('Columbia River'!CI3:CK3),SUM('Columbia River'!CL3:CN3))</f>
        <v>15966.953571428572</v>
      </c>
      <c r="F21" s="229">
        <f>ValidEsc_Pivot!AA21</f>
        <v>0</v>
      </c>
      <c r="G21" s="204"/>
      <c r="H21" s="959">
        <f ca="1">AVERAGE(SUM('Columbia River'!BT5:BV5),SUM('Columbia River'!BW5:BY5),SUM('Columbia River'!BZ5:CB5),SUM('Columbia River'!CC5:CE5),SUM('Columbia River'!CF5:CH5),SUM('Columbia River'!CI5:CK5),SUM('Columbia River'!CL5:CN5))</f>
        <v>12475.400231152811</v>
      </c>
      <c r="I21" s="654"/>
      <c r="J21" s="206"/>
      <c r="K21" s="217">
        <v>15862.189823834582</v>
      </c>
      <c r="L21" s="218">
        <v>9910.9849008584843</v>
      </c>
      <c r="N21" s="38">
        <f t="shared" si="1"/>
        <v>0</v>
      </c>
      <c r="O21" s="38">
        <f t="shared" si="0"/>
        <v>0</v>
      </c>
    </row>
    <row r="22" spans="1:15" x14ac:dyDescent="0.25">
      <c r="A22" s="564">
        <v>20</v>
      </c>
      <c r="B22" s="561" t="s">
        <v>437</v>
      </c>
      <c r="C22" s="229">
        <f>ValidEsc_Pivot!S22</f>
        <v>0</v>
      </c>
      <c r="D22" s="204"/>
      <c r="E22" s="958">
        <f ca="1">AVERAGE(SUM('Columbia River'!BT6:BV6),SUM('Columbia River'!BW6:BY6),SUM('Columbia River'!BZ6:CB6),SUM('Columbia River'!CC6:CE6),SUM('Columbia River'!CF6:CH6),SUM('Columbia River'!CI6:CK6),SUM('Columbia River'!CL6:CN6))</f>
        <v>59317.739285714291</v>
      </c>
      <c r="F22" s="229">
        <f>ValidEsc_Pivot!AA22</f>
        <v>0</v>
      </c>
      <c r="G22" s="204"/>
      <c r="H22" s="959">
        <f ca="1">AVERAGE(SUM('Columbia River'!BT8:BV8),SUM('Columbia River'!BW8:BY8),SUM('Columbia River'!BZ8:CB8),SUM('Columbia River'!CC8:CE8),SUM('Columbia River'!CF8:CH8),SUM('Columbia River'!CI8:CK8),SUM('Columbia River'!CL8:CN8))</f>
        <v>50329.944949494376</v>
      </c>
      <c r="I22" s="654"/>
      <c r="J22" s="206"/>
      <c r="K22" s="217">
        <v>59857.205292806226</v>
      </c>
      <c r="L22" s="218">
        <v>47319.500928317822</v>
      </c>
      <c r="N22" s="38">
        <f t="shared" si="1"/>
        <v>0</v>
      </c>
      <c r="O22" s="38">
        <f t="shared" si="0"/>
        <v>0</v>
      </c>
    </row>
    <row r="23" spans="1:15" x14ac:dyDescent="0.25">
      <c r="A23" s="564">
        <v>21</v>
      </c>
      <c r="B23" s="561" t="s">
        <v>778</v>
      </c>
      <c r="C23" s="229">
        <f>ValidEsc_Pivot!S23</f>
        <v>0</v>
      </c>
      <c r="D23" s="204"/>
      <c r="E23" s="958">
        <f ca="1">AVERAGE(SUM('Columbia River'!BT9:BV9),SUM('Columbia River'!BW9:BY9),SUM('Columbia River'!BZ9:CB9),SUM('Columbia River'!CC9:CE9),SUM('Columbia River'!CF9:CH9),SUM('Columbia River'!CI9:CK9),SUM('Columbia River'!CL9:CN9))</f>
        <v>11964.142857142857</v>
      </c>
      <c r="F23" s="229">
        <f>ValidEsc_Pivot!AA23</f>
        <v>0</v>
      </c>
      <c r="G23" s="204"/>
      <c r="H23" s="959">
        <f ca="1">AVERAGE(SUM('Columbia River'!BT11:BV11),SUM('Columbia River'!BW11:BY11),SUM('Columbia River'!BZ11:CB11),SUM('Columbia River'!CC11:CE11),SUM('Columbia River'!CF11:CH11),SUM('Columbia River'!CI11:CK11),SUM('Columbia River'!CL11:CN11))</f>
        <v>435.14387932860308</v>
      </c>
      <c r="I23" s="654"/>
      <c r="J23" s="206"/>
      <c r="K23" s="217">
        <v>12265.714285714286</v>
      </c>
      <c r="L23" s="218">
        <v>445.68128779661401</v>
      </c>
      <c r="N23" s="38">
        <f t="shared" si="1"/>
        <v>0</v>
      </c>
      <c r="O23" s="38">
        <f t="shared" si="0"/>
        <v>0</v>
      </c>
    </row>
    <row r="24" spans="1:15" x14ac:dyDescent="0.25">
      <c r="A24" s="564">
        <v>22</v>
      </c>
      <c r="B24" s="561" t="s">
        <v>779</v>
      </c>
      <c r="C24" s="229">
        <f>ValidEsc_Pivot!S24</f>
        <v>0</v>
      </c>
      <c r="D24" s="204"/>
      <c r="E24" s="958">
        <f ca="1">AVERAGE(SUM('Columbia River'!BT12:BV12),SUM('Columbia River'!BW12:BY12),SUM('Columbia River'!BZ12:CB12),SUM('Columbia River'!CC12:CE12),SUM('Columbia River'!CF12:CH12),SUM('Columbia River'!CI12:CK12),SUM('Columbia River'!CL12:CN12))</f>
        <v>69383.857142857145</v>
      </c>
      <c r="F24" s="229">
        <f>ValidEsc_Pivot!AA24</f>
        <v>0</v>
      </c>
      <c r="G24" s="204"/>
      <c r="H24" s="959">
        <f ca="1">AVERAGE(SUM('Columbia River'!BT14:BV14),SUM('Columbia River'!BW14:BY14),SUM('Columbia River'!BZ14:CB14),SUM('Columbia River'!CC14:CE14),SUM('Columbia River'!CF14:CH14),SUM('Columbia River'!CI14:CK14),SUM('Columbia River'!CL14:CN14))</f>
        <v>63708.651214177138</v>
      </c>
      <c r="I24" s="654"/>
      <c r="J24" s="206"/>
      <c r="K24" s="217">
        <v>71767.59461931439</v>
      </c>
      <c r="L24" s="218">
        <v>64219.658594327346</v>
      </c>
      <c r="N24" s="38">
        <f t="shared" si="1"/>
        <v>0</v>
      </c>
      <c r="O24" s="38">
        <f t="shared" si="0"/>
        <v>0</v>
      </c>
    </row>
    <row r="25" spans="1:15" x14ac:dyDescent="0.25">
      <c r="A25" s="564">
        <v>23</v>
      </c>
      <c r="B25" s="561" t="s">
        <v>780</v>
      </c>
      <c r="C25" s="229">
        <f>ValidEsc_Pivot!S25</f>
        <v>0</v>
      </c>
      <c r="D25" s="204"/>
      <c r="E25" s="958">
        <f ca="1">AVERAGE(SUM('Columbia River'!BT15:BV15),SUM('Columbia River'!BW15:BY15),SUM('Columbia River'!BZ15:CB15),SUM('Columbia River'!CC15:CE15),SUM('Columbia River'!CF15:CH15),SUM('Columbia River'!CI15:CK15),SUM('Columbia River'!CL15:CN15))</f>
        <v>60755.571428571428</v>
      </c>
      <c r="F25" s="229">
        <f>ValidEsc_Pivot!AA25</f>
        <v>0</v>
      </c>
      <c r="G25" s="204"/>
      <c r="H25" s="959">
        <f ca="1">AVERAGE(SUM('Columbia River'!BT17:BV17),SUM('Columbia River'!BW17:BY17),SUM('Columbia River'!BZ17:CB17),SUM('Columbia River'!CC17:CE17),SUM('Columbia River'!CF17:CH17),SUM('Columbia River'!CI17:CK17),SUM('Columbia River'!CL17:CN17))</f>
        <v>26510.997373322472</v>
      </c>
      <c r="I25" s="654"/>
      <c r="J25" s="206"/>
      <c r="K25" s="217">
        <v>59869.42</v>
      </c>
      <c r="L25" s="218">
        <v>22035.093937400419</v>
      </c>
      <c r="N25" s="38">
        <f t="shared" si="1"/>
        <v>0</v>
      </c>
      <c r="O25" s="38">
        <f t="shared" si="0"/>
        <v>0</v>
      </c>
    </row>
    <row r="26" spans="1:15" x14ac:dyDescent="0.25">
      <c r="A26" s="564">
        <v>24</v>
      </c>
      <c r="B26" s="561" t="s">
        <v>781</v>
      </c>
      <c r="C26" s="229">
        <f>ValidEsc_Pivot!S26</f>
        <v>0</v>
      </c>
      <c r="D26" s="204"/>
      <c r="E26" s="958">
        <f ca="1">AVERAGE(SUM('Columbia River'!BT18:BV18),SUM('Columbia River'!BW18:BY18),SUM('Columbia River'!BZ18:CB18),SUM('Columbia River'!CC18:CE18),SUM('Columbia River'!CF18:CH18),SUM('Columbia River'!CI18:CK18),SUM('Columbia River'!CL18:CN18))</f>
        <v>398272.5</v>
      </c>
      <c r="F26" s="229">
        <f>ValidEsc_Pivot!AA26</f>
        <v>0</v>
      </c>
      <c r="G26" s="204"/>
      <c r="H26" s="959">
        <f ca="1">AVERAGE(SUM('Columbia River'!BT20:BV20),SUM('Columbia River'!BW20:BY20),SUM('Columbia River'!BZ20:CB20),SUM('Columbia River'!CC20:CE20),SUM('Columbia River'!CF20:CH20),SUM('Columbia River'!CI20:CK20),SUM('Columbia River'!CL20:CN20))</f>
        <v>112756.78463186124</v>
      </c>
      <c r="I26" s="654"/>
      <c r="J26" s="206"/>
      <c r="K26" s="217">
        <v>417209.21241967555</v>
      </c>
      <c r="L26" s="218">
        <v>94415.106012575823</v>
      </c>
      <c r="N26" s="38">
        <f t="shared" si="1"/>
        <v>0</v>
      </c>
      <c r="O26" s="38">
        <f t="shared" si="0"/>
        <v>0</v>
      </c>
    </row>
    <row r="27" spans="1:15" x14ac:dyDescent="0.25">
      <c r="A27" s="564">
        <v>25</v>
      </c>
      <c r="B27" s="561" t="s">
        <v>782</v>
      </c>
      <c r="C27" s="229">
        <f>ValidEsc_Pivot!S27</f>
        <v>0</v>
      </c>
      <c r="D27" s="204"/>
      <c r="E27" s="958">
        <f ca="1">AVERAGE(SUM('Columbia River'!BT21:BV21),SUM('Columbia River'!BW21:BY21),SUM('Columbia River'!BZ21:CB21),SUM('Columbia River'!CC21:CE21),SUM('Columbia River'!CF21:CH21),SUM('Columbia River'!CI21:CK21),SUM('Columbia River'!CL21:CN21))</f>
        <v>11332.554042857142</v>
      </c>
      <c r="F27" s="229">
        <f>ValidEsc_Pivot!AA27</f>
        <v>0</v>
      </c>
      <c r="G27" s="204"/>
      <c r="H27" s="959">
        <f ca="1">AVERAGE(SUM('Columbia River'!BT23:BV23),SUM('Columbia River'!BW23:BY23),SUM('Columbia River'!BZ23:CB23),SUM('Columbia River'!CC23:CE23),SUM('Columbia River'!CF23:CH23),SUM('Columbia River'!CI23:CK23),SUM('Columbia River'!CL23:CN23))</f>
        <v>9712.0840355476885</v>
      </c>
      <c r="I27" s="654"/>
      <c r="J27" s="206"/>
      <c r="K27" s="217">
        <v>11617.979716666667</v>
      </c>
      <c r="L27" s="218">
        <v>9216.8054963397826</v>
      </c>
      <c r="N27" s="38">
        <f t="shared" si="1"/>
        <v>0</v>
      </c>
      <c r="O27" s="38">
        <f t="shared" si="0"/>
        <v>0</v>
      </c>
    </row>
    <row r="28" spans="1:15" x14ac:dyDescent="0.25">
      <c r="A28" s="564">
        <v>26</v>
      </c>
      <c r="B28" s="561" t="s">
        <v>783</v>
      </c>
      <c r="C28" s="229">
        <f>ValidEsc_Pivot!S28</f>
        <v>0</v>
      </c>
      <c r="D28" s="204"/>
      <c r="E28" s="958">
        <f ca="1">AVERAGE(SUM('Columbia River'!BT27:BV27),SUM('Columbia River'!BW27:BY27),SUM('Columbia River'!BZ27:CB27),SUM('Columbia River'!CC27:CE27),SUM('Columbia River'!CF27:CH27),SUM('Columbia River'!CI27:CK27),SUM('Columbia River'!CL27:CN27))</f>
        <v>61102.140826498951</v>
      </c>
      <c r="F28" s="229">
        <f>ValidEsc_Pivot!AA28</f>
        <v>0</v>
      </c>
      <c r="G28" s="204"/>
      <c r="H28" s="959">
        <f ca="1">AVERAGE(SUM('Columbia River'!BT29:BV29),SUM('Columbia River'!BW29:BY29),SUM('Columbia River'!BZ29:CB29),SUM('Columbia River'!CC29:CE29),SUM('Columbia River'!CF29:CH29),SUM('Columbia River'!CI29:CK29),SUM('Columbia River'!CL29:CN29))</f>
        <v>55195.936765015169</v>
      </c>
      <c r="I28" s="654"/>
      <c r="J28" s="206"/>
      <c r="K28" s="217">
        <v>61119.17528853321</v>
      </c>
      <c r="L28" s="218">
        <v>51258.500922683066</v>
      </c>
      <c r="N28" s="38">
        <f t="shared" si="1"/>
        <v>0</v>
      </c>
      <c r="O28" s="38">
        <f t="shared" si="0"/>
        <v>0</v>
      </c>
    </row>
    <row r="29" spans="1:15" x14ac:dyDescent="0.25">
      <c r="A29" s="564">
        <v>27</v>
      </c>
      <c r="B29" s="561" t="s">
        <v>784</v>
      </c>
      <c r="C29" s="229">
        <f>ValidEsc_Pivot!S29</f>
        <v>0</v>
      </c>
      <c r="D29" s="204"/>
      <c r="E29" s="958">
        <f ca="1">AVERAGE(SUM('Columbia River'!BT33:BV33),SUM('Columbia River'!BW33:BY33),SUM('Columbia River'!BZ33:CB33),SUM('Columbia River'!CC33:CE33),SUM('Columbia River'!CF33:CH33),SUM('Columbia River'!CI33:CK33),SUM('Columbia River'!CL33:CN33))</f>
        <v>18798.928571428572</v>
      </c>
      <c r="F29" s="229">
        <f>ValidEsc_Pivot!AA29</f>
        <v>0</v>
      </c>
      <c r="G29" s="204"/>
      <c r="H29" s="959">
        <f ca="1">AVERAGE(SUM('Columbia River'!BT35:BV35),SUM('Columbia River'!BW35:BY35),SUM('Columbia River'!BZ35:CB35),SUM('Columbia River'!CC35:CE35),SUM('Columbia River'!CF35:CH35),SUM('Columbia River'!CI35:CK35),SUM('Columbia River'!CL35:CN35))</f>
        <v>10622.058536434426</v>
      </c>
      <c r="I29" s="654"/>
      <c r="J29" s="206"/>
      <c r="K29" s="217">
        <v>18802.539115950935</v>
      </c>
      <c r="L29" s="218">
        <v>10616.127992396114</v>
      </c>
      <c r="N29" s="38">
        <f t="shared" si="1"/>
        <v>0</v>
      </c>
      <c r="O29" s="38">
        <f t="shared" si="0"/>
        <v>0</v>
      </c>
    </row>
    <row r="30" spans="1:15" x14ac:dyDescent="0.25">
      <c r="A30" s="564">
        <v>28</v>
      </c>
      <c r="B30" s="561" t="s">
        <v>785</v>
      </c>
      <c r="C30" s="229">
        <f>ValidEsc_Pivot!S30</f>
        <v>0</v>
      </c>
      <c r="D30" s="204"/>
      <c r="E30" s="958">
        <f ca="1">AVERAGE(SUM(WA_ORCoast_Calif!BU3:BW3),SUM(WA_ORCoast_Calif!BX3:BZ3),SUM(WA_ORCoast_Calif!CA3:CC3),SUM(WA_ORCoast_Calif!CD3:CF3),SUM(WA_ORCoast_Calif!CG3:CI3),SUM(WA_ORCoast_Calif!CJ3:CL3),SUM(WA_ORCoast_Calif!CM3:CO3))</f>
        <v>74284.28571428571</v>
      </c>
      <c r="F30" s="229">
        <f>ValidEsc_Pivot!AA30</f>
        <v>0</v>
      </c>
      <c r="G30" s="204"/>
      <c r="H30" s="959">
        <f ca="1">AVERAGE(SUM(WA_ORCoast_Calif!BU5:BW5),SUM(WA_ORCoast_Calif!BX5:BZ5),SUM(WA_ORCoast_Calif!CA5:CC5),SUM(WA_ORCoast_Calif!CD5:CF5),SUM(WA_ORCoast_Calif!CG5:CI5),SUM(WA_ORCoast_Calif!CJ5:CL5),SUM(WA_ORCoast_Calif!CM5:CO5))</f>
        <v>1898.8448097320618</v>
      </c>
      <c r="I30" s="654"/>
      <c r="J30" s="206"/>
      <c r="K30" s="217">
        <v>87821.952380952382</v>
      </c>
      <c r="L30" s="218">
        <v>2227.3612650918635</v>
      </c>
      <c r="N30" s="38">
        <f t="shared" si="1"/>
        <v>0</v>
      </c>
      <c r="O30" s="38">
        <f t="shared" si="0"/>
        <v>0</v>
      </c>
    </row>
    <row r="31" spans="1:15" x14ac:dyDescent="0.25">
      <c r="A31" s="564">
        <v>29</v>
      </c>
      <c r="B31" s="561" t="s">
        <v>786</v>
      </c>
      <c r="C31" s="229">
        <f>ValidEsc_Pivot!S31</f>
        <v>0</v>
      </c>
      <c r="D31" s="204"/>
      <c r="E31" s="958">
        <f ca="1">AVERAGE(SUM(Canada!BT3:BV3),SUM(Canada!BW3:BY3),SUM(Canada!BZ3:CB3),SUM(Canada!CC3:CE3),SUM(Canada!CF3:CH3),SUM(Canada!CI3:CK3),SUM(Canada!CL3:CN3))</f>
        <v>119020.85714285714</v>
      </c>
      <c r="F31" s="229">
        <f>ValidEsc_Pivot!AA31</f>
        <v>0</v>
      </c>
      <c r="G31" s="204"/>
      <c r="H31" s="959">
        <f ca="1">AVERAGE(SUM(Canada!BT5:BV5),SUM(Canada!BW5:BY5),SUM(Canada!BZ5:CB5),SUM(Canada!CC5:CE5),SUM(Canada!CF5:CH5),SUM(Canada!CI5:CK5),SUM(Canada!CL5:CN5))</f>
        <v>2260.565182159256</v>
      </c>
      <c r="I31" s="657"/>
      <c r="J31" s="208"/>
      <c r="K31" s="217">
        <v>121534.36857142858</v>
      </c>
      <c r="L31" s="218">
        <v>2297.5391388494627</v>
      </c>
      <c r="N31" s="38">
        <f t="shared" si="1"/>
        <v>0</v>
      </c>
      <c r="O31" s="38">
        <f t="shared" si="0"/>
        <v>0</v>
      </c>
    </row>
    <row r="32" spans="1:15" x14ac:dyDescent="0.25">
      <c r="A32" s="564">
        <v>30</v>
      </c>
      <c r="B32" s="561" t="s">
        <v>787</v>
      </c>
      <c r="C32" s="229">
        <f>ValidEsc_Pivot!S32</f>
        <v>0</v>
      </c>
      <c r="D32" s="204"/>
      <c r="E32" s="958">
        <f ca="1">AVERAGE(SUM(Canada!BT6:BV6),SUM(Canada!BW6:BY6),SUM(Canada!BZ6:CB6),SUM(Canada!CC6:CE6),SUM(Canada!CF6:CH6),SUM(Canada!CI6:CK6),SUM(Canada!CL6:CN6))</f>
        <v>146522.46160460517</v>
      </c>
      <c r="F32" s="229">
        <f>ValidEsc_Pivot!AA32</f>
        <v>0</v>
      </c>
      <c r="G32" s="204"/>
      <c r="H32" s="959">
        <f ca="1">AVERAGE(SUM(Canada!BT8:BV8),SUM(Canada!BW8:BY8),SUM(Canada!BZ8:CB8),SUM(Canada!CC8:CE8),SUM(Canada!CF8:CH8),SUM(Canada!CI8:CK8),SUM(Canada!CL8:CN8))</f>
        <v>4335.8661050042629</v>
      </c>
      <c r="I32" s="654"/>
      <c r="J32" s="206"/>
      <c r="K32" s="217">
        <v>127934.45142770582</v>
      </c>
      <c r="L32" s="218">
        <v>4003.9896205712334</v>
      </c>
      <c r="N32" s="38">
        <f t="shared" si="1"/>
        <v>0</v>
      </c>
      <c r="O32" s="38">
        <f t="shared" si="0"/>
        <v>0</v>
      </c>
    </row>
    <row r="33" spans="1:15" x14ac:dyDescent="0.25">
      <c r="A33" s="564">
        <v>31</v>
      </c>
      <c r="B33" s="561" t="s">
        <v>788</v>
      </c>
      <c r="C33" s="229">
        <f>ValidEsc_Pivot!S33</f>
        <v>0</v>
      </c>
      <c r="D33" s="204"/>
      <c r="E33" s="958">
        <f ca="1">AVERAGE(SUM(Canada!BT9:BV9),SUM(Canada!BW9:BY9),SUM(Canada!BZ9:CB9),SUM(Canada!CC9:CE9),SUM(Canada!CF9:CH9),SUM(Canada!CI9:CK9),SUM(Canada!CL9:CN9))</f>
        <v>148463.88816686516</v>
      </c>
      <c r="F33" s="229">
        <f>ValidEsc_Pivot!AA33</f>
        <v>0</v>
      </c>
      <c r="G33" s="204"/>
      <c r="H33" s="959">
        <f ca="1">AVERAGE(SUM(Canada!BT11:BV11),SUM(Canada!BW11:BY11),SUM(Canada!BZ11:CB11),SUM(Canada!CC11:CE11),SUM(Canada!CF11:CH11),SUM(Canada!CI11:CK11),SUM(Canada!CL11:CN11))</f>
        <v>2997.526802829675</v>
      </c>
      <c r="I33" s="654"/>
      <c r="J33" s="206"/>
      <c r="K33" s="217">
        <v>168061.41797369838</v>
      </c>
      <c r="L33" s="218">
        <v>3397.7421258288337</v>
      </c>
      <c r="N33" s="38">
        <f t="shared" si="1"/>
        <v>0</v>
      </c>
      <c r="O33" s="38">
        <f t="shared" si="0"/>
        <v>0</v>
      </c>
    </row>
    <row r="34" spans="1:15" x14ac:dyDescent="0.25">
      <c r="A34" s="564">
        <v>32</v>
      </c>
      <c r="B34" s="561" t="s">
        <v>789</v>
      </c>
      <c r="C34" s="229">
        <f>ValidEsc_Pivot!S34</f>
        <v>0</v>
      </c>
      <c r="D34" s="204"/>
      <c r="E34" s="958">
        <f ca="1">AVERAGE(SUM(Canada!BT12:BV12),SUM(Canada!BW12:BY12),SUM(Canada!BZ12:CB12),SUM(Canada!CC12:CE12),SUM(Canada!CF12:CH12),SUM(Canada!CI12:CK12),SUM(Canada!CL12:CN12))</f>
        <v>16647.428571428572</v>
      </c>
      <c r="F34" s="229">
        <f>ValidEsc_Pivot!AA34</f>
        <v>0</v>
      </c>
      <c r="G34" s="204"/>
      <c r="H34" s="959">
        <f ca="1">AVERAGE(SUM(Canada!BT14:BV14),SUM(Canada!BW14:BY14),SUM(Canada!BZ14:CB14),SUM(Canada!CC14:CE14),SUM(Canada!CF14:CH14),SUM(Canada!CI14:CK14),SUM(Canada!CL14:CN14))</f>
        <v>1223.3238962763423</v>
      </c>
      <c r="I34" s="654"/>
      <c r="J34" s="206"/>
      <c r="K34" s="217">
        <v>21279.12708490566</v>
      </c>
      <c r="L34" s="218">
        <v>1541.9701180112868</v>
      </c>
      <c r="N34" s="38">
        <f t="shared" si="1"/>
        <v>0</v>
      </c>
      <c r="O34" s="38">
        <f t="shared" si="0"/>
        <v>0</v>
      </c>
    </row>
    <row r="35" spans="1:15" x14ac:dyDescent="0.25">
      <c r="A35" s="564">
        <v>33</v>
      </c>
      <c r="B35" s="561" t="s">
        <v>790</v>
      </c>
      <c r="C35" s="233">
        <f>ValidEsc_Pivot!S35</f>
        <v>731.68983731694618</v>
      </c>
      <c r="D35" s="204"/>
      <c r="E35" s="955">
        <f>AVERAGE(SUM('Puget Sound'!BV64:BX64),SUM('Puget Sound'!BY64:CA64),SUM('Puget Sound'!CB64:CD64),SUM('Puget Sound'!CE64:CG64),SUM('Puget Sound'!CH64:CJ64),SUM('Puget Sound'!CK64:CM64),SUM('Puget Sound'!CN64:CP64))</f>
        <v>280.85714285714283</v>
      </c>
      <c r="F35" s="229">
        <f>ValidEsc_Pivot!AA35</f>
        <v>0</v>
      </c>
      <c r="G35" s="204"/>
      <c r="H35" s="955">
        <f>IF(AVERAGE(SUM('Puget Sound'!BV66:BX66),SUM('Puget Sound'!BY66:CA66),SUM('Puget Sound'!CB66:CD66),SUM('Puget Sound'!CE66:CG66),SUM('Puget Sound'!CH66:CJ66),SUM('Puget Sound'!CK66:CM66),SUM('Puget Sound'!CN66:CP66))&gt;0,AVERAGE(SUM('Puget Sound'!BV66:BX66),SUM('Puget Sound'!BY66:CA66),SUM('Puget Sound'!CB66:CD66),SUM('Puget Sound'!CE66:CG66),SUM('Puget Sound'!CH66:CJ66),SUM('Puget Sound'!CK66:CM66),SUM('Puget Sound'!CN66:CP66)),1)</f>
        <v>1</v>
      </c>
      <c r="I35" s="654"/>
      <c r="J35" s="211"/>
      <c r="K35" s="217">
        <v>33239.604174294633</v>
      </c>
      <c r="L35" s="218">
        <v>792.18510702620176</v>
      </c>
      <c r="N35" s="38">
        <f t="shared" si="1"/>
        <v>0</v>
      </c>
      <c r="O35" s="38">
        <f t="shared" si="0"/>
        <v>0</v>
      </c>
    </row>
    <row r="36" spans="1:15" x14ac:dyDescent="0.25">
      <c r="A36" s="564">
        <v>34</v>
      </c>
      <c r="B36" s="561" t="s">
        <v>791</v>
      </c>
      <c r="C36" s="229">
        <f>ValidEsc_Pivot!S36</f>
        <v>0</v>
      </c>
      <c r="D36" s="204"/>
      <c r="E36" s="958">
        <f ca="1">AVERAGE(SUM('Columbia River'!BT36:BV36),SUM('Columbia River'!BW36:BY36),SUM('Columbia River'!BZ36:CB36),SUM('Columbia River'!CC36:CE36),SUM('Columbia River'!CF36:CH36),SUM('Columbia River'!CI36:CK36),SUM('Columbia River'!CL36:CN36))</f>
        <v>6104.1642857142797</v>
      </c>
      <c r="F36" s="229">
        <f>ValidEsc_Pivot!AA36</f>
        <v>0</v>
      </c>
      <c r="G36" s="204"/>
      <c r="H36" s="959">
        <f ca="1">IF(AVERAGE(SUM('Columbia River'!BT38:BV38),SUM('Columbia River'!BW38:BY38),SUM('Columbia River'!BZ38:CB38),SUM('Columbia River'!CC38:CE38),SUM('Columbia River'!CF38:CH38),SUM('Columbia River'!CI38:CK38),SUM('Columbia River'!CL38:CN38))&gt;0,AVERAGE(SUM('Columbia River'!BT38:BV38),SUM('Columbia River'!BW38:BY38),SUM('Columbia River'!BZ38:CB38),SUM('Columbia River'!CC38:CE38),SUM('Columbia River'!CF38:CH38),SUM('Columbia River'!CI38:CK38),SUM('Columbia River'!CL38:CN38)),1)</f>
        <v>1</v>
      </c>
      <c r="I36" s="654"/>
      <c r="J36" s="206"/>
      <c r="K36" s="217">
        <v>6139.4104148627675</v>
      </c>
      <c r="L36" s="218">
        <v>1</v>
      </c>
      <c r="N36" s="38">
        <f t="shared" si="1"/>
        <v>0</v>
      </c>
      <c r="O36" s="38">
        <f t="shared" si="0"/>
        <v>0</v>
      </c>
    </row>
    <row r="37" spans="1:15" x14ac:dyDescent="0.25">
      <c r="A37" s="564">
        <v>35</v>
      </c>
      <c r="B37" s="561" t="s">
        <v>792</v>
      </c>
      <c r="C37" s="229">
        <f>ValidEsc_Pivot!S37</f>
        <v>0</v>
      </c>
      <c r="D37" s="204"/>
      <c r="E37" s="958">
        <f>AVERAGE(SUM(WA_ORCoast_Calif!CD15:CF15),SUM(WA_ORCoast_Calif!CG15:CI15),SUM(WA_ORCoast_Calif!CJ15:CL15),SUM(WA_ORCoast_Calif!CM15:CO15))</f>
        <v>268184.5</v>
      </c>
      <c r="F37" s="229">
        <f>ValidEsc_Pivot!AA37</f>
        <v>0</v>
      </c>
      <c r="G37" s="204"/>
      <c r="H37" s="959">
        <f>AVERAGE(SUM(WA_ORCoast_Calif!CD17:CF17),SUM(WA_ORCoast_Calif!CG17:CI17),SUM(WA_ORCoast_Calif!CJ17:CL17),SUM(WA_ORCoast_Calif!CM17:CO17))</f>
        <v>61681.991428415269</v>
      </c>
      <c r="I37" s="651" t="s">
        <v>818</v>
      </c>
      <c r="J37" s="206"/>
      <c r="K37" s="217">
        <v>267801</v>
      </c>
      <c r="L37" s="218">
        <v>61553.434522357871</v>
      </c>
      <c r="N37" s="38">
        <f t="shared" si="1"/>
        <v>0</v>
      </c>
      <c r="O37" s="38">
        <f t="shared" si="0"/>
        <v>0</v>
      </c>
    </row>
    <row r="38" spans="1:15" x14ac:dyDescent="0.25">
      <c r="A38" s="564">
        <v>36</v>
      </c>
      <c r="B38" s="561" t="s">
        <v>793</v>
      </c>
      <c r="C38" s="229">
        <f>ValidEsc_Pivot!S38</f>
        <v>0</v>
      </c>
      <c r="D38" s="204"/>
      <c r="E38" s="958">
        <f>AVERAGE(WA_ORCoast_Calif!BU9:CO9)*3</f>
        <v>43322.089223245654</v>
      </c>
      <c r="F38" s="229">
        <f>ValidEsc_Pivot!AA38</f>
        <v>0</v>
      </c>
      <c r="G38" s="204"/>
      <c r="H38" s="959">
        <f>AVERAGE(WA_ORCoast_Calif!BU11:CO11)*3</f>
        <v>4565.6622502945902</v>
      </c>
      <c r="I38" t="s">
        <v>1796</v>
      </c>
      <c r="J38" s="206"/>
      <c r="K38" s="217">
        <v>28536.934651061729</v>
      </c>
      <c r="L38" s="218">
        <v>3237.5842544807383</v>
      </c>
      <c r="N38" s="38">
        <f t="shared" si="1"/>
        <v>0</v>
      </c>
      <c r="O38" s="38">
        <f t="shared" si="0"/>
        <v>0</v>
      </c>
    </row>
    <row r="39" spans="1:15" x14ac:dyDescent="0.25">
      <c r="A39" s="564">
        <v>37</v>
      </c>
      <c r="B39" s="562" t="s">
        <v>448</v>
      </c>
      <c r="C39" s="229">
        <f>ValidEsc_Pivot!S39</f>
        <v>0</v>
      </c>
      <c r="D39" s="476">
        <f>AVERAGE(SUM(WA_ORCoast_Calif!BU12:BW12),SUM(WA_ORCoast_Calif!BX12:BZ12),SUM(WA_ORCoast_Calif!CA12:CC12),SUM(WA_ORCoast_Calif!CD12:CF12),SUM(WA_ORCoast_Calif!CG12:CI12),SUM(WA_ORCoast_Calif!CJ12:CL12),SUM(WA_ORCoast_Calif!CM12:CO12))</f>
        <v>34421.437764310103</v>
      </c>
      <c r="E39" s="959">
        <v>24153.000597997212</v>
      </c>
      <c r="F39" s="229">
        <f>ValidEsc_Pivot!AA39</f>
        <v>0</v>
      </c>
      <c r="G39" s="476">
        <f>AVERAGE(SUM(WA_ORCoast_Calif!BU14:BW14),SUM(WA_ORCoast_Calif!BX14:BZ14),SUM(WA_ORCoast_Calif!CA14:CC14),SUM(WA_ORCoast_Calif!CD14:CF14),SUM(WA_ORCoast_Calif!CG14:CI14),SUM(WA_ORCoast_Calif!CJ14:CL14),SUM(WA_ORCoast_Calif!CM14:CO14))</f>
        <v>21358.883794024296</v>
      </c>
      <c r="H39" s="959">
        <v>13925.667086191615</v>
      </c>
      <c r="I39" s="652" t="s">
        <v>1608</v>
      </c>
      <c r="J39" s="206"/>
      <c r="K39" s="217">
        <v>34503.571428571428</v>
      </c>
      <c r="L39" s="218">
        <v>20782.728345833959</v>
      </c>
      <c r="N39" s="38">
        <f t="shared" si="1"/>
        <v>0.99761956050169021</v>
      </c>
      <c r="O39" s="38">
        <f t="shared" si="0"/>
        <v>1.0277228012897466</v>
      </c>
    </row>
    <row r="40" spans="1:15" ht="15" customHeight="1" x14ac:dyDescent="0.25">
      <c r="A40" s="564">
        <v>38</v>
      </c>
      <c r="B40" s="561" t="s">
        <v>794</v>
      </c>
      <c r="C40" s="230">
        <f>ValidEsc_Pivot!S40</f>
        <v>762.09804557142866</v>
      </c>
      <c r="D40" s="205"/>
      <c r="E40" s="955">
        <f>AVERAGE(SUM('Puget Sound'!BV67:BX67),SUM('Puget Sound'!BY67:CA67),SUM('Puget Sound'!CB67:CD67),SUM('Puget Sound'!CE67:CG67),SUM('Puget Sound'!CH67:CJ67),SUM('Puget Sound'!CK67:CM67),SUM('Puget Sound'!CN67:CP67))</f>
        <v>747.97650979897969</v>
      </c>
      <c r="F40" s="229">
        <f>ValidEsc_Pivot!AA40</f>
        <v>371.66145599999999</v>
      </c>
      <c r="G40" s="205"/>
      <c r="H40" s="955">
        <f>AVERAGE(SUM('Puget Sound'!BV69:BX69),SUM('Puget Sound'!BY69:CA69),SUM('Puget Sound'!CB69:CD69),SUM('Puget Sound'!CE69:CG69),SUM('Puget Sound'!CH69:CJ69),SUM('Puget Sound'!CK69:CM69),SUM('Puget Sound'!CN69:CP69))</f>
        <v>319.64626663485132</v>
      </c>
      <c r="I40" s="651" t="s">
        <v>825</v>
      </c>
      <c r="J40" s="206"/>
      <c r="K40" s="217">
        <v>762.09804557142866</v>
      </c>
      <c r="L40" s="218">
        <v>371.66145599999999</v>
      </c>
      <c r="N40" s="38">
        <f t="shared" si="1"/>
        <v>0</v>
      </c>
      <c r="O40" s="38">
        <f t="shared" si="0"/>
        <v>0</v>
      </c>
    </row>
    <row r="41" spans="1:15" ht="15.75" thickBot="1" x14ac:dyDescent="0.3">
      <c r="A41" s="564">
        <v>39</v>
      </c>
      <c r="B41" s="563" t="s">
        <v>811</v>
      </c>
      <c r="C41" s="231">
        <f>ValidEsc_Pivot!S41</f>
        <v>0</v>
      </c>
      <c r="D41" s="215"/>
      <c r="E41" s="956">
        <f ca="1">AVERAGE(SUM(WA_ORCoast_Calif!BU6:BW6),SUM(WA_ORCoast_Calif!BX6:BZ6),SUM(WA_ORCoast_Calif!CA6:CC6),SUM(WA_ORCoast_Calif!CD6:CF6),SUM(WA_ORCoast_Calif!CG6:CI6),SUM(WA_ORCoast_Calif!CJ6:CL6),SUM(WA_ORCoast_Calif!CM6:CO6))</f>
        <v>53459.838494474534</v>
      </c>
      <c r="F41" s="231">
        <f>ValidEsc_Pivot!AA41</f>
        <v>0</v>
      </c>
      <c r="G41" s="215"/>
      <c r="H41" s="957">
        <f ca="1">AVERAGE(SUM(WA_ORCoast_Calif!BU8:BW8),SUM(WA_ORCoast_Calif!BX8:BZ8),SUM(WA_ORCoast_Calif!CA8:CC8),SUM(WA_ORCoast_Calif!CD8:CF8),SUM(WA_ORCoast_Calif!CG8:CI8),SUM(WA_ORCoast_Calif!CJ8:CL8),SUM(WA_ORCoast_Calif!CM8:CO8))</f>
        <v>1313.9665320307311</v>
      </c>
      <c r="I41" s="658"/>
      <c r="J41" s="206"/>
      <c r="K41" s="219">
        <v>33239.604174294633</v>
      </c>
      <c r="L41" s="220">
        <v>792.18510702620176</v>
      </c>
      <c r="N41" s="38">
        <f t="shared" si="1"/>
        <v>0</v>
      </c>
      <c r="O41" s="38">
        <f t="shared" si="0"/>
        <v>0</v>
      </c>
    </row>
  </sheetData>
  <mergeCells count="5">
    <mergeCell ref="A1:B1"/>
    <mergeCell ref="K1:L1"/>
    <mergeCell ref="N2:O2"/>
    <mergeCell ref="F1:H1"/>
    <mergeCell ref="C1:E1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 tint="0.39997558519241921"/>
  </sheetPr>
  <dimension ref="A1:S151"/>
  <sheetViews>
    <sheetView workbookViewId="0">
      <selection activeCell="A131" sqref="A131"/>
    </sheetView>
  </sheetViews>
  <sheetFormatPr defaultRowHeight="15" x14ac:dyDescent="0.25"/>
  <cols>
    <col min="1" max="1" width="16.28515625" customWidth="1"/>
    <col min="2" max="8" width="8.28515625" style="12" customWidth="1"/>
    <col min="9" max="12" width="8.28515625" customWidth="1"/>
  </cols>
  <sheetData>
    <row r="1" spans="1:19" ht="18.75" x14ac:dyDescent="0.3">
      <c r="A1" s="542" t="s">
        <v>1771</v>
      </c>
    </row>
    <row r="2" spans="1:19" ht="15.75" x14ac:dyDescent="0.25">
      <c r="A2" s="574" t="s">
        <v>1772</v>
      </c>
    </row>
    <row r="3" spans="1:19" ht="15.75" x14ac:dyDescent="0.25">
      <c r="A3" s="574" t="s">
        <v>1773</v>
      </c>
    </row>
    <row r="5" spans="1:19" x14ac:dyDescent="0.25">
      <c r="A5" s="575" t="s">
        <v>1774</v>
      </c>
    </row>
    <row r="6" spans="1:19" ht="48" customHeight="1" thickBot="1" x14ac:dyDescent="0.3">
      <c r="B6" s="576" t="s">
        <v>1775</v>
      </c>
      <c r="C6" s="576"/>
      <c r="D6" s="70"/>
      <c r="E6" s="973" t="s">
        <v>1776</v>
      </c>
      <c r="F6" s="973"/>
      <c r="G6" s="973"/>
      <c r="H6" s="973"/>
      <c r="I6" s="973" t="s">
        <v>1777</v>
      </c>
      <c r="J6" s="973"/>
      <c r="K6" s="973"/>
      <c r="L6" s="973"/>
      <c r="M6" s="974" t="s">
        <v>1778</v>
      </c>
      <c r="N6" s="974"/>
      <c r="O6" s="974"/>
      <c r="P6" s="12"/>
      <c r="Q6" s="12"/>
      <c r="R6" s="245"/>
      <c r="S6" s="245"/>
    </row>
    <row r="7" spans="1:19" ht="45.75" thickBot="1" x14ac:dyDescent="0.3">
      <c r="A7" s="577" t="s">
        <v>197</v>
      </c>
      <c r="B7" s="520" t="s">
        <v>189</v>
      </c>
      <c r="C7" s="578" t="s">
        <v>190</v>
      </c>
      <c r="D7" s="579" t="s">
        <v>820</v>
      </c>
      <c r="E7" s="578" t="s">
        <v>1779</v>
      </c>
      <c r="F7" s="580" t="s">
        <v>1780</v>
      </c>
      <c r="G7" s="580" t="s">
        <v>1781</v>
      </c>
      <c r="H7" s="579" t="s">
        <v>820</v>
      </c>
      <c r="I7" s="577"/>
      <c r="J7" s="580" t="s">
        <v>1782</v>
      </c>
      <c r="K7" s="580" t="s">
        <v>1783</v>
      </c>
      <c r="L7" s="579" t="s">
        <v>820</v>
      </c>
      <c r="M7" s="3"/>
      <c r="N7" s="581" t="s">
        <v>1784</v>
      </c>
      <c r="O7" s="581" t="s">
        <v>1785</v>
      </c>
    </row>
    <row r="8" spans="1:19" ht="15.75" hidden="1" thickBot="1" x14ac:dyDescent="0.3">
      <c r="A8" s="582" t="s">
        <v>0</v>
      </c>
      <c r="B8" s="583"/>
      <c r="C8" s="584"/>
      <c r="D8" s="511"/>
      <c r="E8" s="584"/>
      <c r="F8" s="584"/>
      <c r="G8" s="585"/>
      <c r="H8" s="511"/>
      <c r="I8" s="584"/>
      <c r="J8" s="584"/>
      <c r="K8" s="584"/>
      <c r="L8" s="511"/>
    </row>
    <row r="9" spans="1:19" ht="15.75" hidden="1" thickBot="1" x14ac:dyDescent="0.3">
      <c r="A9" s="21" t="s">
        <v>201</v>
      </c>
      <c r="B9" s="186"/>
      <c r="D9" s="513"/>
      <c r="G9" s="586"/>
      <c r="H9" s="513"/>
      <c r="I9" s="12"/>
      <c r="J9" s="12"/>
      <c r="K9" s="12"/>
      <c r="L9" s="513"/>
    </row>
    <row r="10" spans="1:19" ht="15.75" hidden="1" thickBot="1" x14ac:dyDescent="0.3">
      <c r="A10" s="587" t="s">
        <v>202</v>
      </c>
      <c r="B10" s="588">
        <v>10797.472074978399</v>
      </c>
      <c r="C10" s="252">
        <v>585.44711965583463</v>
      </c>
      <c r="D10" s="589">
        <f>C10/B10</f>
        <v>5.4220757932083453E-2</v>
      </c>
      <c r="E10" s="232">
        <v>1</v>
      </c>
      <c r="F10" s="252">
        <v>2261.9130134109782</v>
      </c>
      <c r="G10" s="590">
        <v>7.6239776009223945</v>
      </c>
      <c r="H10" s="589">
        <f>G10/F10</f>
        <v>3.3705883275437685E-3</v>
      </c>
      <c r="I10" s="232">
        <v>1</v>
      </c>
      <c r="J10" s="252">
        <v>3179.8303210421473</v>
      </c>
      <c r="K10" s="252">
        <v>24.272779224832306</v>
      </c>
      <c r="L10" s="589">
        <f>K10/J10</f>
        <v>7.6333567436633609E-3</v>
      </c>
      <c r="M10" s="68"/>
    </row>
    <row r="11" spans="1:19" ht="15.75" hidden="1" thickBot="1" x14ac:dyDescent="0.3">
      <c r="A11" s="21" t="s">
        <v>1764</v>
      </c>
      <c r="B11" s="186"/>
      <c r="D11" s="513"/>
      <c r="F11" s="245"/>
      <c r="G11" s="591"/>
      <c r="H11" s="513"/>
      <c r="I11" s="12"/>
      <c r="J11" s="245"/>
      <c r="K11" s="245"/>
      <c r="L11" s="513"/>
    </row>
    <row r="12" spans="1:19" ht="15.75" hidden="1" thickBot="1" x14ac:dyDescent="0.3">
      <c r="A12" s="21" t="s">
        <v>201</v>
      </c>
      <c r="B12" s="186"/>
      <c r="D12" s="513"/>
      <c r="F12" s="245"/>
      <c r="G12" s="591"/>
      <c r="H12" s="513"/>
      <c r="I12" s="12"/>
      <c r="J12" s="245"/>
      <c r="K12" s="245"/>
      <c r="L12" s="513"/>
    </row>
    <row r="13" spans="1:19" ht="15.75" hidden="1" thickBot="1" x14ac:dyDescent="0.3">
      <c r="A13" s="21" t="s">
        <v>202</v>
      </c>
      <c r="B13" s="592">
        <v>931.69960877161736</v>
      </c>
      <c r="C13" s="245">
        <v>73.098073090488668</v>
      </c>
      <c r="D13" s="593">
        <f t="shared" ref="D13" si="0">C13/B13</f>
        <v>7.8456696130701942E-2</v>
      </c>
      <c r="E13" s="12">
        <v>2</v>
      </c>
      <c r="F13" s="245">
        <v>1359.5630837644007</v>
      </c>
      <c r="G13" s="591">
        <v>37.877532449938386</v>
      </c>
      <c r="H13" s="593">
        <f t="shared" ref="H13" si="1">G13/F13</f>
        <v>2.7860077183812532E-2</v>
      </c>
      <c r="I13" s="12">
        <v>2</v>
      </c>
      <c r="J13" s="245">
        <v>694.99758975245277</v>
      </c>
      <c r="K13" s="245">
        <v>51.567983357815919</v>
      </c>
      <c r="L13" s="593">
        <f t="shared" ref="L13" si="2">K13/J13</f>
        <v>7.419879452558048E-2</v>
      </c>
      <c r="M13" s="68"/>
    </row>
    <row r="14" spans="1:19" ht="15.75" hidden="1" thickBot="1" x14ac:dyDescent="0.3">
      <c r="A14" s="582" t="s">
        <v>203</v>
      </c>
      <c r="B14" s="583"/>
      <c r="C14" s="584"/>
      <c r="D14" s="511"/>
      <c r="E14" s="584"/>
      <c r="F14" s="258"/>
      <c r="G14" s="594"/>
      <c r="H14" s="511"/>
      <c r="I14" s="584"/>
      <c r="J14" s="258"/>
      <c r="K14" s="258"/>
      <c r="L14" s="511"/>
    </row>
    <row r="15" spans="1:19" ht="15.75" hidden="1" thickBot="1" x14ac:dyDescent="0.3">
      <c r="A15" s="21" t="s">
        <v>201</v>
      </c>
      <c r="B15" s="186"/>
      <c r="D15" s="513"/>
      <c r="F15" s="245"/>
      <c r="G15" s="591"/>
      <c r="H15" s="513"/>
      <c r="I15" s="12"/>
      <c r="J15" s="245"/>
      <c r="K15" s="245"/>
      <c r="L15" s="513"/>
    </row>
    <row r="16" spans="1:19" ht="15.75" hidden="1" thickBot="1" x14ac:dyDescent="0.3">
      <c r="A16" s="587" t="s">
        <v>202</v>
      </c>
      <c r="B16" s="588">
        <v>559.26899384565377</v>
      </c>
      <c r="C16" s="252">
        <v>121.74293191096969</v>
      </c>
      <c r="D16" s="589">
        <f t="shared" ref="D16" si="3">C16/B16</f>
        <v>0.21768224816798645</v>
      </c>
      <c r="E16" s="232">
        <v>4</v>
      </c>
      <c r="F16" s="252">
        <v>1716.0721381523276</v>
      </c>
      <c r="G16" s="590">
        <v>419.81654070116815</v>
      </c>
      <c r="H16" s="589">
        <f t="shared" ref="H16" si="4">G16/F16</f>
        <v>0.2446380495129879</v>
      </c>
      <c r="I16" s="232">
        <v>4</v>
      </c>
      <c r="J16" s="252">
        <v>968.93140611231388</v>
      </c>
      <c r="K16" s="252">
        <v>123.01344136080306</v>
      </c>
      <c r="L16" s="589">
        <f t="shared" ref="L16" si="5">K16/J16</f>
        <v>0.1269578430266548</v>
      </c>
      <c r="M16" s="68"/>
    </row>
    <row r="17" spans="1:15" ht="15.75" hidden="1" thickBot="1" x14ac:dyDescent="0.3">
      <c r="A17" s="582" t="s">
        <v>204</v>
      </c>
      <c r="B17" s="583"/>
      <c r="C17" s="584"/>
      <c r="D17" s="511"/>
      <c r="E17" s="584"/>
      <c r="F17" s="584"/>
      <c r="G17" s="585"/>
      <c r="H17" s="511"/>
      <c r="I17" s="584"/>
      <c r="J17" s="584"/>
      <c r="K17" s="584"/>
      <c r="L17" s="511"/>
    </row>
    <row r="18" spans="1:15" ht="15.75" hidden="1" thickBot="1" x14ac:dyDescent="0.3">
      <c r="A18" s="21" t="s">
        <v>201</v>
      </c>
      <c r="B18" s="186"/>
      <c r="D18" s="513"/>
      <c r="G18" s="586"/>
      <c r="H18" s="513"/>
      <c r="I18" s="12"/>
      <c r="J18" s="12"/>
      <c r="K18" s="12"/>
      <c r="L18" s="513"/>
    </row>
    <row r="19" spans="1:15" ht="15.75" hidden="1" thickBot="1" x14ac:dyDescent="0.3">
      <c r="A19" s="587" t="s">
        <v>202</v>
      </c>
      <c r="B19" s="588">
        <v>0</v>
      </c>
      <c r="C19" s="252">
        <v>0</v>
      </c>
      <c r="D19" s="589" t="e">
        <f t="shared" ref="D19" si="6">C19/B19</f>
        <v>#DIV/0!</v>
      </c>
      <c r="E19" s="232">
        <v>5</v>
      </c>
      <c r="F19" s="252">
        <v>1716.0721381523276</v>
      </c>
      <c r="G19" s="590">
        <v>419.81654070116815</v>
      </c>
      <c r="H19" s="589">
        <f t="shared" ref="H19" si="7">G19/F19</f>
        <v>0.2446380495129879</v>
      </c>
      <c r="I19" s="232">
        <v>5</v>
      </c>
      <c r="J19" s="252">
        <v>968.93140611231388</v>
      </c>
      <c r="K19" s="252">
        <v>123.01344136080306</v>
      </c>
      <c r="L19" s="589">
        <f t="shared" ref="L19" si="8">K19/J19</f>
        <v>0.1269578430266548</v>
      </c>
      <c r="M19" s="68"/>
    </row>
    <row r="20" spans="1:15" ht="15.75" hidden="1" thickBot="1" x14ac:dyDescent="0.3">
      <c r="A20" s="21" t="s">
        <v>205</v>
      </c>
      <c r="B20" s="186"/>
      <c r="D20" s="513"/>
      <c r="F20" s="245"/>
      <c r="G20" s="591"/>
      <c r="H20" s="513"/>
      <c r="I20" s="12"/>
      <c r="J20" s="245"/>
      <c r="K20" s="245"/>
      <c r="L20" s="513"/>
    </row>
    <row r="21" spans="1:15" ht="15.75" hidden="1" thickBot="1" x14ac:dyDescent="0.3">
      <c r="A21" s="21" t="s">
        <v>201</v>
      </c>
      <c r="B21" s="186"/>
      <c r="D21" s="513"/>
      <c r="F21" s="245"/>
      <c r="G21" s="591"/>
      <c r="H21" s="513"/>
      <c r="I21" s="12"/>
      <c r="J21" s="245"/>
      <c r="K21" s="245"/>
      <c r="L21" s="513"/>
    </row>
    <row r="22" spans="1:15" ht="15.75" hidden="1" thickBot="1" x14ac:dyDescent="0.3">
      <c r="A22" s="21" t="s">
        <v>202</v>
      </c>
      <c r="B22" s="592">
        <v>1293.9524360887881</v>
      </c>
      <c r="C22" s="245">
        <v>165.82953853434336</v>
      </c>
      <c r="D22" s="593">
        <f t="shared" ref="D22" si="9">C22/B22</f>
        <v>0.12815736800619501</v>
      </c>
      <c r="E22" s="12">
        <v>6</v>
      </c>
      <c r="F22" s="245">
        <v>8021.2971104647422</v>
      </c>
      <c r="G22" s="591">
        <v>1673.3540089059277</v>
      </c>
      <c r="H22" s="593">
        <f t="shared" ref="H22" si="10">G22/F22</f>
        <v>0.2086138919755057</v>
      </c>
      <c r="I22" s="12">
        <v>6</v>
      </c>
      <c r="J22" s="245">
        <v>1461.4572056369263</v>
      </c>
      <c r="K22" s="245">
        <v>139.91470523925383</v>
      </c>
      <c r="L22" s="593">
        <f t="shared" ref="L22" si="11">K22/J22</f>
        <v>9.5736436687707718E-2</v>
      </c>
      <c r="M22" s="68"/>
    </row>
    <row r="23" spans="1:15" ht="15.75" hidden="1" thickBot="1" x14ac:dyDescent="0.3">
      <c r="A23" s="582" t="s">
        <v>1755</v>
      </c>
      <c r="B23" s="583"/>
      <c r="C23" s="584"/>
      <c r="D23" s="511"/>
      <c r="E23" s="584"/>
      <c r="F23" s="258"/>
      <c r="G23" s="594"/>
      <c r="H23" s="511"/>
      <c r="I23" s="584"/>
      <c r="J23" s="258"/>
      <c r="K23" s="258"/>
      <c r="L23" s="511"/>
    </row>
    <row r="24" spans="1:15" ht="15.75" hidden="1" thickBot="1" x14ac:dyDescent="0.3">
      <c r="A24" s="21" t="s">
        <v>201</v>
      </c>
      <c r="B24" s="186"/>
      <c r="D24" s="513"/>
      <c r="F24" s="245"/>
      <c r="G24" s="591"/>
      <c r="H24" s="513"/>
      <c r="I24" s="12"/>
      <c r="J24" s="245"/>
      <c r="K24" s="245"/>
      <c r="L24" s="513"/>
    </row>
    <row r="25" spans="1:15" ht="15.75" hidden="1" thickBot="1" x14ac:dyDescent="0.3">
      <c r="A25" s="587" t="s">
        <v>202</v>
      </c>
      <c r="B25" s="588">
        <v>2238.9368038958187</v>
      </c>
      <c r="C25" s="252">
        <v>144.31257191962899</v>
      </c>
      <c r="D25" s="589">
        <f t="shared" ref="D25" si="12">C25/B25</f>
        <v>6.4455848717355796E-2</v>
      </c>
      <c r="E25" s="232">
        <v>7</v>
      </c>
      <c r="F25" s="252">
        <v>1995.5810301857312</v>
      </c>
      <c r="G25" s="590">
        <v>199.84195028163703</v>
      </c>
      <c r="H25" s="589">
        <f t="shared" ref="H25" si="13">G25/F25</f>
        <v>0.10014223790403413</v>
      </c>
      <c r="I25" s="232">
        <v>7</v>
      </c>
      <c r="J25" s="252">
        <v>621.01348484251889</v>
      </c>
      <c r="K25" s="252">
        <v>47.709728972537633</v>
      </c>
      <c r="L25" s="589">
        <f t="shared" ref="L25" si="14">K25/J25</f>
        <v>7.682559257893766E-2</v>
      </c>
      <c r="M25" s="68"/>
    </row>
    <row r="26" spans="1:15" ht="15.75" hidden="1" thickBot="1" x14ac:dyDescent="0.3">
      <c r="A26" s="582" t="s">
        <v>1756</v>
      </c>
      <c r="B26" s="583"/>
      <c r="C26" s="584"/>
      <c r="D26" s="511"/>
      <c r="E26" s="584"/>
      <c r="F26" s="584"/>
      <c r="G26" s="585"/>
      <c r="H26" s="511"/>
      <c r="I26" s="584"/>
      <c r="J26" s="584"/>
      <c r="K26" s="584"/>
      <c r="L26" s="511"/>
    </row>
    <row r="27" spans="1:15" ht="15.75" hidden="1" thickBot="1" x14ac:dyDescent="0.3">
      <c r="A27" s="21" t="s">
        <v>201</v>
      </c>
      <c r="B27" s="186"/>
      <c r="D27" s="513"/>
      <c r="G27" s="586"/>
      <c r="H27" s="513"/>
      <c r="I27" s="12"/>
      <c r="J27" s="12"/>
      <c r="K27" s="12"/>
      <c r="L27" s="513"/>
    </row>
    <row r="28" spans="1:15" ht="15.75" hidden="1" thickBot="1" x14ac:dyDescent="0.3">
      <c r="A28" s="587" t="s">
        <v>202</v>
      </c>
      <c r="B28" s="588">
        <v>1317.7708705956586</v>
      </c>
      <c r="C28" s="252">
        <v>268.4503036739315</v>
      </c>
      <c r="D28" s="589">
        <f t="shared" ref="D28" si="15">C28/B28</f>
        <v>0.20371546348765976</v>
      </c>
      <c r="E28" s="232">
        <v>8</v>
      </c>
      <c r="F28" s="252">
        <v>1483.9136275011001</v>
      </c>
      <c r="G28" s="590">
        <v>261.42124314796422</v>
      </c>
      <c r="H28" s="589">
        <f t="shared" ref="H28" si="16">G28/F28</f>
        <v>0.17617012089052361</v>
      </c>
      <c r="I28" s="232">
        <v>8</v>
      </c>
      <c r="J28" s="252">
        <v>661.88803914003961</v>
      </c>
      <c r="K28" s="252">
        <v>61.923460012447258</v>
      </c>
      <c r="L28" s="589">
        <f t="shared" ref="L28" si="17">K28/J28</f>
        <v>9.3555792446259542E-2</v>
      </c>
      <c r="M28" s="68"/>
    </row>
    <row r="29" spans="1:15" ht="15.75" hidden="1" thickBot="1" x14ac:dyDescent="0.3">
      <c r="A29" s="21" t="s">
        <v>208</v>
      </c>
      <c r="B29" s="186"/>
      <c r="D29" s="513"/>
      <c r="F29" s="245"/>
      <c r="G29" s="591"/>
      <c r="H29" s="513"/>
      <c r="I29" s="12"/>
      <c r="J29" s="245"/>
      <c r="K29" s="245"/>
      <c r="L29" s="513"/>
      <c r="O29" s="595"/>
    </row>
    <row r="30" spans="1:15" ht="15.75" hidden="1" thickBot="1" x14ac:dyDescent="0.3">
      <c r="A30" s="21" t="s">
        <v>201</v>
      </c>
      <c r="B30" s="186"/>
      <c r="D30" s="513"/>
      <c r="F30" s="245"/>
      <c r="G30" s="591"/>
      <c r="H30" s="513"/>
      <c r="I30" s="12"/>
      <c r="J30" s="245"/>
      <c r="K30" s="245"/>
      <c r="L30" s="513"/>
      <c r="O30" s="595"/>
    </row>
    <row r="31" spans="1:15" ht="15.75" hidden="1" thickBot="1" x14ac:dyDescent="0.3">
      <c r="A31" s="21" t="s">
        <v>202</v>
      </c>
      <c r="B31" s="592">
        <v>350.71345194696448</v>
      </c>
      <c r="C31" s="245">
        <v>15.994286760196086</v>
      </c>
      <c r="D31" s="593">
        <f t="shared" ref="D31" si="18">C31/B31</f>
        <v>4.5604999384553889E-2</v>
      </c>
      <c r="E31" s="12">
        <v>9</v>
      </c>
      <c r="F31" s="245">
        <v>3104.5060967392938</v>
      </c>
      <c r="G31" s="591">
        <v>81.948364263341091</v>
      </c>
      <c r="H31" s="593">
        <f t="shared" ref="H31" si="19">G31/F31</f>
        <v>2.6396586674257979E-2</v>
      </c>
      <c r="I31" s="12">
        <v>9</v>
      </c>
      <c r="J31" s="245">
        <v>660.67271006912938</v>
      </c>
      <c r="K31" s="245">
        <v>19.276011022764386</v>
      </c>
      <c r="L31" s="593">
        <f t="shared" ref="L31" si="20">K31/J31</f>
        <v>2.9176339099502752E-2</v>
      </c>
      <c r="M31" s="68"/>
      <c r="O31" s="595"/>
    </row>
    <row r="32" spans="1:15" x14ac:dyDescent="0.25">
      <c r="A32" s="596" t="str">
        <f>'Puget Sound'!C34</f>
        <v>Tulalip FF</v>
      </c>
      <c r="B32" s="597"/>
      <c r="C32" s="598"/>
      <c r="D32" s="599"/>
      <c r="E32" s="598"/>
      <c r="F32" s="600"/>
      <c r="G32" s="601"/>
      <c r="H32" s="599"/>
      <c r="I32" s="598"/>
      <c r="J32" s="600"/>
      <c r="K32" s="600"/>
      <c r="L32" s="599"/>
      <c r="O32" s="595"/>
    </row>
    <row r="33" spans="1:15" x14ac:dyDescent="0.25">
      <c r="A33" s="602" t="str">
        <f>'Puget Sound'!C35</f>
        <v>UM</v>
      </c>
      <c r="B33" s="603"/>
      <c r="C33" s="604"/>
      <c r="D33" s="605"/>
      <c r="E33" s="604"/>
      <c r="F33" s="606"/>
      <c r="G33" s="607"/>
      <c r="H33" s="605"/>
      <c r="I33" s="604"/>
      <c r="J33" s="606"/>
      <c r="K33" s="606"/>
      <c r="L33" s="605"/>
      <c r="O33" s="595"/>
    </row>
    <row r="34" spans="1:15" ht="15.75" thickBot="1" x14ac:dyDescent="0.3">
      <c r="A34" s="608" t="str">
        <f>'Puget Sound'!C36</f>
        <v>M</v>
      </c>
      <c r="B34" s="609">
        <f ca="1">AVERAGE('Age 4'!Y32:AE32)</f>
        <v>0.57489216112989505</v>
      </c>
      <c r="C34" s="610">
        <f ca="1">AVERAGE('Age 5'!Y32:AE32)</f>
        <v>4.4415573231643912E-2</v>
      </c>
      <c r="D34" s="611">
        <f t="shared" ref="D34" ca="1" si="21">C34/B34</f>
        <v>7.7258964784542181E-2</v>
      </c>
      <c r="E34" s="612">
        <v>10</v>
      </c>
      <c r="F34" s="610">
        <v>61.87</v>
      </c>
      <c r="G34" s="613"/>
      <c r="H34" s="611">
        <f>G34/F34</f>
        <v>0</v>
      </c>
      <c r="I34" s="612">
        <v>10</v>
      </c>
      <c r="J34" s="610">
        <v>466.87</v>
      </c>
      <c r="K34" s="614">
        <v>8.57</v>
      </c>
      <c r="L34" s="611">
        <f t="shared" ref="L34" si="22">K34/J34</f>
        <v>1.8356287617538072E-2</v>
      </c>
      <c r="M34" s="68"/>
      <c r="N34" s="637">
        <f ca="1">F34*D34</f>
        <v>4.7800121512196245</v>
      </c>
      <c r="O34" s="615">
        <f>F34*L34</f>
        <v>1.1357035148970804</v>
      </c>
    </row>
    <row r="35" spans="1:15" hidden="1" x14ac:dyDescent="0.25">
      <c r="A35" s="582" t="s">
        <v>210</v>
      </c>
      <c r="B35" s="583"/>
      <c r="C35" s="584"/>
      <c r="D35" s="511"/>
      <c r="E35" s="584"/>
      <c r="F35" s="584"/>
      <c r="G35" s="585"/>
      <c r="H35" s="511"/>
      <c r="I35" s="584"/>
      <c r="J35" s="584"/>
      <c r="K35" s="584"/>
      <c r="L35" s="511"/>
      <c r="N35" s="38"/>
      <c r="O35" s="615">
        <f t="shared" ref="O35:O98" si="23">F35*L35</f>
        <v>0</v>
      </c>
    </row>
    <row r="36" spans="1:15" hidden="1" x14ac:dyDescent="0.25">
      <c r="A36" s="21" t="s">
        <v>201</v>
      </c>
      <c r="B36" s="186"/>
      <c r="D36" s="513"/>
      <c r="G36" s="586"/>
      <c r="H36" s="513"/>
      <c r="I36" s="12"/>
      <c r="J36" s="12"/>
      <c r="K36" s="12"/>
      <c r="L36" s="513"/>
      <c r="N36" s="38"/>
      <c r="O36" s="615">
        <f t="shared" si="23"/>
        <v>0</v>
      </c>
    </row>
    <row r="37" spans="1:15" ht="15.75" hidden="1" thickBot="1" x14ac:dyDescent="0.3">
      <c r="A37" s="587" t="s">
        <v>202</v>
      </c>
      <c r="B37" s="588">
        <v>19121.015770368405</v>
      </c>
      <c r="C37" s="252">
        <v>814.10325688749583</v>
      </c>
      <c r="D37" s="589">
        <f t="shared" ref="D37" si="24">C37/B37</f>
        <v>4.2576360307651717E-2</v>
      </c>
      <c r="E37" s="232">
        <v>11</v>
      </c>
      <c r="F37" s="252">
        <v>6084.7766484696076</v>
      </c>
      <c r="G37" s="590">
        <v>127.03223642071947</v>
      </c>
      <c r="H37" s="589">
        <f t="shared" ref="H37" si="25">G37/F37</f>
        <v>2.0877058232313186E-2</v>
      </c>
      <c r="I37" s="232">
        <v>11</v>
      </c>
      <c r="J37" s="252">
        <v>2532.8941035534599</v>
      </c>
      <c r="K37" s="252">
        <v>106.61409299086399</v>
      </c>
      <c r="L37" s="589">
        <f t="shared" ref="L37" si="26">K37/J37</f>
        <v>4.2091808276268808E-2</v>
      </c>
      <c r="M37" s="68"/>
      <c r="N37" s="38"/>
      <c r="O37" s="615">
        <f t="shared" si="23"/>
        <v>256.11925209130021</v>
      </c>
    </row>
    <row r="38" spans="1:15" hidden="1" x14ac:dyDescent="0.25">
      <c r="A38" s="21" t="s">
        <v>211</v>
      </c>
      <c r="B38" s="186"/>
      <c r="D38" s="513"/>
      <c r="F38" s="245"/>
      <c r="G38" s="591"/>
      <c r="H38" s="513"/>
      <c r="I38" s="12"/>
      <c r="J38" s="245"/>
      <c r="K38" s="245"/>
      <c r="L38" s="513"/>
      <c r="N38" s="38"/>
      <c r="O38" s="615">
        <f t="shared" si="23"/>
        <v>0</v>
      </c>
    </row>
    <row r="39" spans="1:15" hidden="1" x14ac:dyDescent="0.25">
      <c r="A39" s="21" t="s">
        <v>201</v>
      </c>
      <c r="B39" s="186"/>
      <c r="D39" s="513"/>
      <c r="F39" s="245"/>
      <c r="G39" s="591"/>
      <c r="H39" s="513"/>
      <c r="I39" s="12"/>
      <c r="J39" s="245"/>
      <c r="K39" s="245"/>
      <c r="L39" s="513"/>
      <c r="N39" s="38"/>
      <c r="O39" s="615">
        <f t="shared" si="23"/>
        <v>0</v>
      </c>
    </row>
    <row r="40" spans="1:15" hidden="1" x14ac:dyDescent="0.25">
      <c r="A40" s="21" t="s">
        <v>202</v>
      </c>
      <c r="B40" s="592">
        <v>495.82705726946506</v>
      </c>
      <c r="C40" s="245">
        <v>16.725864743025259</v>
      </c>
      <c r="D40" s="593">
        <f t="shared" ref="D40" si="27">C40/B40</f>
        <v>3.3733263438940009E-2</v>
      </c>
      <c r="E40" s="12">
        <v>12</v>
      </c>
      <c r="F40" s="245">
        <v>778.91958114693466</v>
      </c>
      <c r="G40" s="591">
        <v>88.529975524194697</v>
      </c>
      <c r="H40" s="593">
        <f t="shared" ref="H40" si="28">G40/F40</f>
        <v>0.11365740144038629</v>
      </c>
      <c r="I40" s="12">
        <v>12</v>
      </c>
      <c r="J40" s="245">
        <v>654.00019482796677</v>
      </c>
      <c r="K40" s="245">
        <v>69.143604770831914</v>
      </c>
      <c r="L40" s="593">
        <f t="shared" ref="L40" si="29">K40/J40</f>
        <v>0.10572413482081604</v>
      </c>
      <c r="M40" s="68"/>
      <c r="N40" s="38"/>
      <c r="O40" s="615">
        <f t="shared" si="23"/>
        <v>82.350598811752079</v>
      </c>
    </row>
    <row r="41" spans="1:15" hidden="1" x14ac:dyDescent="0.25">
      <c r="A41" s="582" t="s">
        <v>212</v>
      </c>
      <c r="B41" s="583"/>
      <c r="C41" s="584"/>
      <c r="D41" s="511"/>
      <c r="E41" s="584"/>
      <c r="F41" s="258"/>
      <c r="G41" s="594"/>
      <c r="H41" s="511"/>
      <c r="I41" s="584"/>
      <c r="J41" s="258"/>
      <c r="K41" s="258"/>
      <c r="L41" s="511"/>
      <c r="N41" s="38"/>
      <c r="O41" s="615">
        <f t="shared" si="23"/>
        <v>0</v>
      </c>
    </row>
    <row r="42" spans="1:15" hidden="1" x14ac:dyDescent="0.25">
      <c r="A42" s="21" t="s">
        <v>201</v>
      </c>
      <c r="B42" s="186"/>
      <c r="D42" s="513"/>
      <c r="F42" s="245"/>
      <c r="G42" s="591"/>
      <c r="H42" s="513"/>
      <c r="I42" s="12"/>
      <c r="J42" s="245"/>
      <c r="K42" s="245"/>
      <c r="L42" s="513"/>
      <c r="N42" s="38"/>
      <c r="O42" s="615">
        <f t="shared" si="23"/>
        <v>0</v>
      </c>
    </row>
    <row r="43" spans="1:15" ht="15.75" hidden="1" thickBot="1" x14ac:dyDescent="0.3">
      <c r="A43" s="587" t="s">
        <v>202</v>
      </c>
      <c r="B43" s="588">
        <v>26962.4346595928</v>
      </c>
      <c r="C43" s="252">
        <v>600.73135036449298</v>
      </c>
      <c r="D43" s="589">
        <f t="shared" ref="D43" si="30">C43/B43</f>
        <v>2.2280308063751298E-2</v>
      </c>
      <c r="E43" s="232">
        <v>13</v>
      </c>
      <c r="F43" s="252">
        <v>2715.2924373767946</v>
      </c>
      <c r="G43" s="590">
        <v>49.876943029938118</v>
      </c>
      <c r="H43" s="589">
        <f t="shared" ref="H43" si="31">G43/F43</f>
        <v>1.8368902864150986E-2</v>
      </c>
      <c r="I43" s="232">
        <v>13</v>
      </c>
      <c r="J43" s="252">
        <v>1408.0712851565431</v>
      </c>
      <c r="K43" s="252">
        <v>6.98</v>
      </c>
      <c r="L43" s="589">
        <f t="shared" ref="L43" si="32">K43/J43</f>
        <v>4.957135390502616E-3</v>
      </c>
      <c r="M43" s="68"/>
      <c r="N43" s="38"/>
      <c r="O43" s="615">
        <f t="shared" si="23"/>
        <v>13.460072236884617</v>
      </c>
    </row>
    <row r="44" spans="1:15" hidden="1" x14ac:dyDescent="0.25">
      <c r="A44" s="582" t="s">
        <v>213</v>
      </c>
      <c r="B44" s="583"/>
      <c r="C44" s="584"/>
      <c r="D44" s="511"/>
      <c r="E44" s="584"/>
      <c r="F44" s="584"/>
      <c r="G44" s="585"/>
      <c r="H44" s="511"/>
      <c r="I44" s="584"/>
      <c r="J44" s="584"/>
      <c r="K44" s="584"/>
      <c r="L44" s="511"/>
      <c r="N44" s="38"/>
      <c r="O44" s="615">
        <f t="shared" si="23"/>
        <v>0</v>
      </c>
    </row>
    <row r="45" spans="1:15" hidden="1" x14ac:dyDescent="0.25">
      <c r="A45" s="21" t="s">
        <v>201</v>
      </c>
      <c r="B45" s="186"/>
      <c r="D45" s="513"/>
      <c r="G45" s="586"/>
      <c r="H45" s="513"/>
      <c r="I45" s="12"/>
      <c r="J45" s="12"/>
      <c r="K45" s="12"/>
      <c r="L45" s="513"/>
      <c r="N45" s="38"/>
      <c r="O45" s="615">
        <f t="shared" si="23"/>
        <v>0</v>
      </c>
    </row>
    <row r="46" spans="1:15" ht="15.75" hidden="1" thickBot="1" x14ac:dyDescent="0.3">
      <c r="A46" s="587" t="s">
        <v>202</v>
      </c>
      <c r="B46" s="588">
        <v>891.73239396495967</v>
      </c>
      <c r="C46" s="252">
        <v>45.386600431226135</v>
      </c>
      <c r="D46" s="589">
        <f t="shared" ref="D46" si="33">C46/B46</f>
        <v>5.0897108525374025E-2</v>
      </c>
      <c r="E46" s="232">
        <v>14</v>
      </c>
      <c r="F46" s="252">
        <v>778.91958114693466</v>
      </c>
      <c r="G46" s="590">
        <v>88.529975524194697</v>
      </c>
      <c r="H46" s="589">
        <f t="shared" ref="H46" si="34">G46/F46</f>
        <v>0.11365740144038629</v>
      </c>
      <c r="I46" s="232">
        <v>14</v>
      </c>
      <c r="J46" s="252">
        <v>654.00019482796677</v>
      </c>
      <c r="K46" s="252">
        <v>69.143604770831914</v>
      </c>
      <c r="L46" s="589">
        <f t="shared" ref="L46" si="35">K46/J46</f>
        <v>0.10572413482081604</v>
      </c>
      <c r="M46" s="68"/>
      <c r="N46" s="38"/>
      <c r="O46" s="615">
        <f t="shared" si="23"/>
        <v>82.350598811752079</v>
      </c>
    </row>
    <row r="47" spans="1:15" hidden="1" x14ac:dyDescent="0.25">
      <c r="A47" s="617" t="s">
        <v>214</v>
      </c>
      <c r="B47" s="618"/>
      <c r="C47" s="619"/>
      <c r="D47" s="620"/>
      <c r="E47" s="619"/>
      <c r="F47" s="621"/>
      <c r="G47" s="591"/>
      <c r="H47" s="620"/>
      <c r="I47" s="619"/>
      <c r="J47" s="621"/>
      <c r="K47" s="621"/>
      <c r="L47" s="620"/>
      <c r="N47" s="38"/>
      <c r="O47" s="615">
        <f t="shared" si="23"/>
        <v>0</v>
      </c>
    </row>
    <row r="48" spans="1:15" hidden="1" x14ac:dyDescent="0.25">
      <c r="A48" s="617" t="s">
        <v>201</v>
      </c>
      <c r="B48" s="618"/>
      <c r="C48" s="619"/>
      <c r="D48" s="620"/>
      <c r="E48" s="619"/>
      <c r="F48" s="621"/>
      <c r="G48" s="591"/>
      <c r="H48" s="620"/>
      <c r="I48" s="619"/>
      <c r="J48" s="621"/>
      <c r="K48" s="621"/>
      <c r="L48" s="620"/>
      <c r="N48" s="38"/>
      <c r="O48" s="615">
        <f t="shared" si="23"/>
        <v>0</v>
      </c>
    </row>
    <row r="49" spans="1:15" hidden="1" x14ac:dyDescent="0.25">
      <c r="A49" s="617" t="s">
        <v>202</v>
      </c>
      <c r="B49" s="622">
        <v>148.25670726466825</v>
      </c>
      <c r="C49" s="621">
        <v>9.2725010423057661</v>
      </c>
      <c r="D49" s="623">
        <f t="shared" ref="D49" si="36">C49/B49</f>
        <v>6.254355174469424E-2</v>
      </c>
      <c r="E49" s="619"/>
      <c r="F49" s="621"/>
      <c r="G49" s="591"/>
      <c r="H49" s="623" t="e">
        <f t="shared" ref="H49" si="37">G49/F49</f>
        <v>#DIV/0!</v>
      </c>
      <c r="I49" s="619"/>
      <c r="J49" s="621"/>
      <c r="K49" s="621"/>
      <c r="L49" s="623" t="e">
        <f t="shared" ref="L49" si="38">K49/J49</f>
        <v>#DIV/0!</v>
      </c>
      <c r="M49" s="68"/>
      <c r="N49" s="38"/>
      <c r="O49" s="615" t="e">
        <f t="shared" si="23"/>
        <v>#DIV/0!</v>
      </c>
    </row>
    <row r="50" spans="1:15" hidden="1" x14ac:dyDescent="0.25">
      <c r="A50" s="582" t="s">
        <v>215</v>
      </c>
      <c r="B50" s="583"/>
      <c r="C50" s="584"/>
      <c r="D50" s="511"/>
      <c r="E50" s="584"/>
      <c r="F50" s="258"/>
      <c r="G50" s="594"/>
      <c r="H50" s="511"/>
      <c r="I50" s="584"/>
      <c r="J50" s="258"/>
      <c r="K50" s="258"/>
      <c r="L50" s="511"/>
      <c r="N50" s="38"/>
      <c r="O50" s="615">
        <f t="shared" si="23"/>
        <v>0</v>
      </c>
    </row>
    <row r="51" spans="1:15" hidden="1" x14ac:dyDescent="0.25">
      <c r="A51" s="21" t="s">
        <v>201</v>
      </c>
      <c r="B51" s="186"/>
      <c r="D51" s="513"/>
      <c r="F51" s="245"/>
      <c r="G51" s="591"/>
      <c r="H51" s="513"/>
      <c r="I51" s="12"/>
      <c r="J51" s="245"/>
      <c r="K51" s="245"/>
      <c r="L51" s="513"/>
      <c r="N51" s="38"/>
      <c r="O51" s="615">
        <f t="shared" si="23"/>
        <v>0</v>
      </c>
    </row>
    <row r="52" spans="1:15" ht="15.75" hidden="1" thickBot="1" x14ac:dyDescent="0.3">
      <c r="A52" s="587" t="s">
        <v>202</v>
      </c>
      <c r="B52" s="588">
        <v>18552.175905009415</v>
      </c>
      <c r="C52" s="252">
        <v>492.88216660029548</v>
      </c>
      <c r="D52" s="589">
        <f t="shared" ref="D52" si="39">C52/B52</f>
        <v>2.6567350866224193E-2</v>
      </c>
      <c r="E52" s="232">
        <v>16</v>
      </c>
      <c r="F52" s="252">
        <v>3543.6233392996223</v>
      </c>
      <c r="G52" s="590">
        <v>96.743065309702146</v>
      </c>
      <c r="H52" s="589">
        <f t="shared" ref="H52" si="40">G52/F52</f>
        <v>2.7300606200664341E-2</v>
      </c>
      <c r="I52" s="232">
        <v>16</v>
      </c>
      <c r="J52" s="252">
        <v>1975.4103537707374</v>
      </c>
      <c r="K52" s="252">
        <v>61.995098470229756</v>
      </c>
      <c r="L52" s="589">
        <f t="shared" ref="L52" si="41">K52/J52</f>
        <v>3.138340261905137E-2</v>
      </c>
      <c r="M52" s="68"/>
      <c r="N52" s="38"/>
      <c r="O52" s="615">
        <f t="shared" si="23"/>
        <v>111.21095798750733</v>
      </c>
    </row>
    <row r="53" spans="1:15" hidden="1" x14ac:dyDescent="0.25">
      <c r="A53" s="582" t="s">
        <v>216</v>
      </c>
      <c r="B53" s="583"/>
      <c r="C53" s="584"/>
      <c r="D53" s="511"/>
      <c r="E53" s="584"/>
      <c r="F53" s="584"/>
      <c r="G53" s="585"/>
      <c r="H53" s="511"/>
      <c r="I53" s="584"/>
      <c r="J53" s="584"/>
      <c r="K53" s="584"/>
      <c r="L53" s="511"/>
      <c r="N53" s="38"/>
      <c r="O53" s="615">
        <f t="shared" si="23"/>
        <v>0</v>
      </c>
    </row>
    <row r="54" spans="1:15" hidden="1" x14ac:dyDescent="0.25">
      <c r="A54" s="21" t="s">
        <v>201</v>
      </c>
      <c r="B54" s="186"/>
      <c r="D54" s="513"/>
      <c r="G54" s="586"/>
      <c r="H54" s="513"/>
      <c r="I54" s="12"/>
      <c r="J54" s="12"/>
      <c r="K54" s="12"/>
      <c r="L54" s="513"/>
      <c r="N54" s="38"/>
      <c r="O54" s="615">
        <f t="shared" si="23"/>
        <v>0</v>
      </c>
    </row>
    <row r="55" spans="1:15" ht="15.75" hidden="1" thickBot="1" x14ac:dyDescent="0.3">
      <c r="A55" s="587" t="s">
        <v>202</v>
      </c>
      <c r="B55" s="588">
        <v>189.10132103123334</v>
      </c>
      <c r="C55" s="252">
        <v>7.9972854202191082</v>
      </c>
      <c r="D55" s="589">
        <f t="shared" ref="D55" si="42">C55/B55</f>
        <v>4.2291007680999852E-2</v>
      </c>
      <c r="E55" s="232">
        <v>17</v>
      </c>
      <c r="F55" s="252">
        <v>331.89003209482712</v>
      </c>
      <c r="G55" s="590">
        <v>11.698692765251067</v>
      </c>
      <c r="H55" s="589">
        <f t="shared" ref="H55" si="43">G55/F55</f>
        <v>3.5248701780560054E-2</v>
      </c>
      <c r="I55" s="232">
        <v>17</v>
      </c>
      <c r="J55" s="252">
        <v>799.82614040212343</v>
      </c>
      <c r="K55" s="252">
        <v>19.36533758944482</v>
      </c>
      <c r="L55" s="589">
        <f t="shared" ref="L55" si="44">K55/J55</f>
        <v>2.4211933833156084E-2</v>
      </c>
      <c r="M55" s="68"/>
      <c r="N55" s="38"/>
      <c r="O55" s="615">
        <f t="shared" si="23"/>
        <v>8.0356994969640034</v>
      </c>
    </row>
    <row r="56" spans="1:15" hidden="1" x14ac:dyDescent="0.25">
      <c r="A56" s="21" t="s">
        <v>217</v>
      </c>
      <c r="B56" s="186"/>
      <c r="D56" s="513"/>
      <c r="F56" s="245"/>
      <c r="G56" s="591"/>
      <c r="H56" s="513"/>
      <c r="I56" s="12"/>
      <c r="J56" s="245"/>
      <c r="K56" s="245"/>
      <c r="L56" s="513"/>
      <c r="N56" s="38"/>
      <c r="O56" s="615">
        <f t="shared" si="23"/>
        <v>0</v>
      </c>
    </row>
    <row r="57" spans="1:15" hidden="1" x14ac:dyDescent="0.25">
      <c r="A57" s="21" t="s">
        <v>201</v>
      </c>
      <c r="B57" s="186"/>
      <c r="D57" s="513"/>
      <c r="F57" s="245"/>
      <c r="G57" s="591"/>
      <c r="H57" s="513"/>
      <c r="I57" s="12"/>
      <c r="J57" s="245"/>
      <c r="K57" s="245"/>
      <c r="L57" s="513"/>
      <c r="N57" s="38"/>
      <c r="O57" s="615">
        <f t="shared" si="23"/>
        <v>0</v>
      </c>
    </row>
    <row r="58" spans="1:15" hidden="1" x14ac:dyDescent="0.25">
      <c r="A58" s="21" t="s">
        <v>202</v>
      </c>
      <c r="B58" s="592">
        <v>1.7142857142857142</v>
      </c>
      <c r="C58" s="245">
        <v>5.2857142857142856</v>
      </c>
      <c r="D58" s="593">
        <f t="shared" ref="D58" si="45">C58/B58</f>
        <v>3.0833333333333335</v>
      </c>
      <c r="E58" s="12">
        <v>18</v>
      </c>
      <c r="F58" s="245">
        <v>3316.9981678537897</v>
      </c>
      <c r="G58" s="591">
        <v>87.557429636107472</v>
      </c>
      <c r="H58" s="593">
        <f t="shared" ref="H58" si="46">G58/F58</f>
        <v>2.6396586674257979E-2</v>
      </c>
      <c r="I58" s="12">
        <v>18</v>
      </c>
      <c r="J58" s="245">
        <v>531.38954603272964</v>
      </c>
      <c r="K58" s="245">
        <v>17.785255349923975</v>
      </c>
      <c r="L58" s="593">
        <f t="shared" ref="L58" si="47">K58/J58</f>
        <v>3.3469336163471565E-2</v>
      </c>
      <c r="M58" s="68"/>
      <c r="N58" s="38"/>
      <c r="O58" s="615">
        <f t="shared" si="23"/>
        <v>111.01772673351776</v>
      </c>
    </row>
    <row r="59" spans="1:15" hidden="1" x14ac:dyDescent="0.25">
      <c r="A59" s="624" t="s">
        <v>86</v>
      </c>
      <c r="B59" s="625"/>
      <c r="C59" s="626"/>
      <c r="D59" s="627"/>
      <c r="E59" s="626"/>
      <c r="F59" s="628"/>
      <c r="G59" s="594"/>
      <c r="H59" s="627"/>
      <c r="I59" s="626"/>
      <c r="J59" s="628"/>
      <c r="K59" s="628"/>
      <c r="L59" s="627"/>
      <c r="N59" s="38"/>
      <c r="O59" s="615">
        <f t="shared" si="23"/>
        <v>0</v>
      </c>
    </row>
    <row r="60" spans="1:15" hidden="1" x14ac:dyDescent="0.25">
      <c r="A60" s="617" t="s">
        <v>201</v>
      </c>
      <c r="B60" s="618"/>
      <c r="C60" s="619"/>
      <c r="D60" s="620"/>
      <c r="E60" s="619"/>
      <c r="F60" s="621"/>
      <c r="G60" s="591"/>
      <c r="H60" s="620"/>
      <c r="I60" s="619"/>
      <c r="J60" s="621"/>
      <c r="K60" s="621"/>
      <c r="L60" s="620"/>
      <c r="N60" s="38"/>
      <c r="O60" s="615">
        <f t="shared" si="23"/>
        <v>0</v>
      </c>
    </row>
    <row r="61" spans="1:15" ht="15.75" hidden="1" thickBot="1" x14ac:dyDescent="0.3">
      <c r="A61" s="629" t="s">
        <v>202</v>
      </c>
      <c r="B61" s="630">
        <v>107.61447762048834</v>
      </c>
      <c r="C61" s="631">
        <v>8.4924920623156659</v>
      </c>
      <c r="D61" s="632">
        <f t="shared" ref="D61" si="48">C61/B61</f>
        <v>7.891588799292569E-2</v>
      </c>
      <c r="E61" s="633"/>
      <c r="F61" s="631"/>
      <c r="G61" s="590"/>
      <c r="H61" s="632" t="e">
        <f t="shared" ref="H61" si="49">G61/F61</f>
        <v>#DIV/0!</v>
      </c>
      <c r="I61" s="633"/>
      <c r="J61" s="631"/>
      <c r="K61" s="631"/>
      <c r="L61" s="632" t="e">
        <f t="shared" ref="L61" si="50">K61/J61</f>
        <v>#DIV/0!</v>
      </c>
      <c r="M61" s="68"/>
      <c r="N61" s="38"/>
      <c r="O61" s="615" t="e">
        <f t="shared" si="23"/>
        <v>#DIV/0!</v>
      </c>
    </row>
    <row r="62" spans="1:15" hidden="1" x14ac:dyDescent="0.25">
      <c r="A62" s="582" t="s">
        <v>218</v>
      </c>
      <c r="B62" s="583"/>
      <c r="C62" s="584"/>
      <c r="D62" s="511"/>
      <c r="E62" s="584"/>
      <c r="F62" s="584"/>
      <c r="G62" s="585"/>
      <c r="H62" s="511"/>
      <c r="I62" s="584"/>
      <c r="J62" s="584"/>
      <c r="K62" s="584"/>
      <c r="L62" s="511"/>
      <c r="N62" s="38"/>
      <c r="O62" s="615">
        <f t="shared" si="23"/>
        <v>0</v>
      </c>
    </row>
    <row r="63" spans="1:15" hidden="1" x14ac:dyDescent="0.25">
      <c r="A63" s="21" t="s">
        <v>201</v>
      </c>
      <c r="B63" s="186"/>
      <c r="D63" s="513"/>
      <c r="G63" s="586"/>
      <c r="H63" s="513"/>
      <c r="I63" s="12"/>
      <c r="J63" s="12"/>
      <c r="K63" s="12"/>
      <c r="L63" s="513"/>
      <c r="N63" s="38"/>
      <c r="O63" s="615">
        <f t="shared" si="23"/>
        <v>0</v>
      </c>
    </row>
    <row r="64" spans="1:15" ht="15.75" hidden="1" thickBot="1" x14ac:dyDescent="0.3">
      <c r="A64" s="587" t="s">
        <v>202</v>
      </c>
      <c r="B64" s="588">
        <v>121.86443012846689</v>
      </c>
      <c r="C64" s="252">
        <v>81.444845832321576</v>
      </c>
      <c r="D64" s="589">
        <f t="shared" ref="D64" si="51">C64/B64</f>
        <v>0.66832336348238897</v>
      </c>
      <c r="E64" s="232">
        <v>38</v>
      </c>
      <c r="F64" s="252">
        <v>2791.7315962907646</v>
      </c>
      <c r="G64" s="590">
        <v>1365.4748840523212</v>
      </c>
      <c r="H64" s="589">
        <f t="shared" ref="H64" si="52">G64/F64</f>
        <v>0.48911395560610482</v>
      </c>
      <c r="I64" s="232">
        <v>38</v>
      </c>
      <c r="J64" s="252">
        <v>1108.2420839849192</v>
      </c>
      <c r="K64" s="252">
        <v>346.14975640085532</v>
      </c>
      <c r="L64" s="589">
        <f t="shared" ref="L64" si="53">K64/J64</f>
        <v>0.31234128481766416</v>
      </c>
      <c r="M64" s="68"/>
      <c r="N64" s="38"/>
      <c r="O64" s="615">
        <f t="shared" si="23"/>
        <v>871.97303365152595</v>
      </c>
    </row>
    <row r="65" spans="1:15" x14ac:dyDescent="0.25">
      <c r="A65" s="602" t="s">
        <v>96</v>
      </c>
      <c r="B65" s="603"/>
      <c r="C65" s="604"/>
      <c r="D65" s="605"/>
      <c r="E65" s="604"/>
      <c r="F65" s="606"/>
      <c r="G65" s="607"/>
      <c r="H65" s="605"/>
      <c r="I65" s="604"/>
      <c r="J65" s="606"/>
      <c r="K65" s="606"/>
      <c r="L65" s="605"/>
      <c r="N65" s="38"/>
      <c r="O65" s="615"/>
    </row>
    <row r="66" spans="1:15" x14ac:dyDescent="0.25">
      <c r="A66" s="602" t="s">
        <v>201</v>
      </c>
      <c r="B66" s="603"/>
      <c r="C66" s="604"/>
      <c r="D66" s="605"/>
      <c r="E66" s="604"/>
      <c r="F66" s="606"/>
      <c r="G66" s="607"/>
      <c r="H66" s="605"/>
      <c r="I66" s="604"/>
      <c r="J66" s="606"/>
      <c r="K66" s="606"/>
      <c r="L66" s="605"/>
      <c r="N66" s="38"/>
      <c r="O66" s="615"/>
    </row>
    <row r="67" spans="1:15" x14ac:dyDescent="0.25">
      <c r="A67" s="602" t="s">
        <v>202</v>
      </c>
      <c r="B67" s="634">
        <f ca="1">AVERAGE('Age 4'!Y65:AE65)</f>
        <v>1900.1435110470923</v>
      </c>
      <c r="C67" s="606">
        <f ca="1">AVERAGE('Age 5'!Y65:AE65)</f>
        <v>23.872979428480658</v>
      </c>
      <c r="D67" s="635">
        <f t="shared" ref="D67" ca="1" si="54">C67/B67</f>
        <v>1.256377704614807E-2</v>
      </c>
      <c r="E67" s="604">
        <v>19</v>
      </c>
      <c r="F67" s="606">
        <v>739.9722996559376</v>
      </c>
      <c r="G67" s="636"/>
      <c r="H67" s="635">
        <f t="shared" ref="H67" si="55">G67/F67</f>
        <v>0</v>
      </c>
      <c r="I67" s="604">
        <v>19</v>
      </c>
      <c r="J67" s="606">
        <v>297.03370882255041</v>
      </c>
      <c r="K67" s="606">
        <v>0</v>
      </c>
      <c r="L67" s="635">
        <f t="shared" ref="L67" si="56">K67/J67</f>
        <v>0</v>
      </c>
      <c r="M67" s="68"/>
      <c r="N67" s="637">
        <f t="shared" ref="N67" ca="1" si="57">F67*D67</f>
        <v>9.2968469932026707</v>
      </c>
      <c r="O67" s="615">
        <f t="shared" si="23"/>
        <v>0</v>
      </c>
    </row>
    <row r="68" spans="1:15" hidden="1" x14ac:dyDescent="0.25">
      <c r="A68" s="582" t="s">
        <v>101</v>
      </c>
      <c r="B68" s="583"/>
      <c r="C68" s="584"/>
      <c r="D68" s="511"/>
      <c r="E68" s="584"/>
      <c r="F68" s="258"/>
      <c r="G68" s="594"/>
      <c r="H68" s="511"/>
      <c r="I68" s="584"/>
      <c r="J68" s="258"/>
      <c r="K68" s="258"/>
      <c r="L68" s="511"/>
      <c r="N68" s="38"/>
      <c r="O68" s="615">
        <f t="shared" si="23"/>
        <v>0</v>
      </c>
    </row>
    <row r="69" spans="1:15" hidden="1" x14ac:dyDescent="0.25">
      <c r="A69" s="21" t="s">
        <v>201</v>
      </c>
      <c r="B69" s="186"/>
      <c r="D69" s="513"/>
      <c r="F69" s="245"/>
      <c r="G69" s="591"/>
      <c r="H69" s="513"/>
      <c r="I69" s="12"/>
      <c r="J69" s="245"/>
      <c r="K69" s="245"/>
      <c r="L69" s="513"/>
      <c r="N69" s="38"/>
      <c r="O69" s="615">
        <f t="shared" si="23"/>
        <v>0</v>
      </c>
    </row>
    <row r="70" spans="1:15" ht="15.75" hidden="1" thickBot="1" x14ac:dyDescent="0.3">
      <c r="A70" s="587" t="s">
        <v>202</v>
      </c>
      <c r="B70" s="588">
        <v>22808.692313057654</v>
      </c>
      <c r="C70" s="252">
        <v>2303.7512113632461</v>
      </c>
      <c r="D70" s="589">
        <f t="shared" ref="D70" si="58">C70/B70</f>
        <v>0.10100321314976839</v>
      </c>
      <c r="E70" s="232">
        <v>20</v>
      </c>
      <c r="F70" s="252">
        <v>3668.6716518910134</v>
      </c>
      <c r="G70" s="590">
        <v>548.73314797667433</v>
      </c>
      <c r="H70" s="589">
        <f t="shared" ref="H70" si="59">G70/F70</f>
        <v>0.1495727064300863</v>
      </c>
      <c r="I70" s="232">
        <v>20</v>
      </c>
      <c r="J70" s="252">
        <v>1316.7489795117699</v>
      </c>
      <c r="K70" s="252">
        <v>107.85916665511249</v>
      </c>
      <c r="L70" s="589">
        <f t="shared" ref="L70" si="60">K70/J70</f>
        <v>8.1913233526943754E-2</v>
      </c>
      <c r="M70" s="68"/>
      <c r="N70" s="38"/>
      <c r="O70" s="615">
        <f t="shared" si="23"/>
        <v>300.51275775502711</v>
      </c>
    </row>
    <row r="71" spans="1:15" hidden="1" x14ac:dyDescent="0.25">
      <c r="A71" s="582" t="s">
        <v>106</v>
      </c>
      <c r="B71" s="583"/>
      <c r="C71" s="584"/>
      <c r="D71" s="511"/>
      <c r="E71" s="584"/>
      <c r="F71" s="584"/>
      <c r="G71" s="585"/>
      <c r="H71" s="511"/>
      <c r="I71" s="584"/>
      <c r="J71" s="584"/>
      <c r="K71" s="584"/>
      <c r="L71" s="511"/>
      <c r="N71" s="38"/>
      <c r="O71" s="615">
        <f t="shared" si="23"/>
        <v>0</v>
      </c>
    </row>
    <row r="72" spans="1:15" hidden="1" x14ac:dyDescent="0.25">
      <c r="A72" s="21" t="s">
        <v>201</v>
      </c>
      <c r="B72" s="186"/>
      <c r="D72" s="513"/>
      <c r="G72" s="586"/>
      <c r="H72" s="513"/>
      <c r="I72" s="12"/>
      <c r="J72" s="12"/>
      <c r="K72" s="12"/>
      <c r="L72" s="513"/>
      <c r="N72" s="38"/>
      <c r="O72" s="615">
        <f t="shared" si="23"/>
        <v>0</v>
      </c>
    </row>
    <row r="73" spans="1:15" ht="15.75" hidden="1" thickBot="1" x14ac:dyDescent="0.3">
      <c r="A73" s="587" t="s">
        <v>202</v>
      </c>
      <c r="B73" s="588">
        <v>255.01004950153811</v>
      </c>
      <c r="C73" s="252">
        <v>76.911877091160861</v>
      </c>
      <c r="D73" s="589">
        <f t="shared" ref="D73" si="61">C73/B73</f>
        <v>0.30160331814961261</v>
      </c>
      <c r="E73" s="232">
        <v>21</v>
      </c>
      <c r="F73" s="252">
        <v>331.80372690932853</v>
      </c>
      <c r="G73" s="590">
        <v>352.85931382460353</v>
      </c>
      <c r="H73" s="589">
        <f t="shared" ref="H73" si="62">G73/F73</f>
        <v>1.0634579578457504</v>
      </c>
      <c r="I73" s="232">
        <v>21</v>
      </c>
      <c r="J73" s="252">
        <v>211.0100770274272</v>
      </c>
      <c r="K73" s="252">
        <v>152.27991823243786</v>
      </c>
      <c r="L73" s="589">
        <f t="shared" ref="L73" si="63">K73/J73</f>
        <v>0.72167130772927224</v>
      </c>
      <c r="M73" s="68"/>
      <c r="N73" s="38"/>
      <c r="O73" s="615">
        <f t="shared" si="23"/>
        <v>239.45322950810143</v>
      </c>
    </row>
    <row r="74" spans="1:15" x14ac:dyDescent="0.25">
      <c r="A74" s="602" t="s">
        <v>111</v>
      </c>
      <c r="B74" s="603"/>
      <c r="C74" s="604"/>
      <c r="D74" s="605"/>
      <c r="E74" s="604"/>
      <c r="F74" s="606"/>
      <c r="G74" s="607"/>
      <c r="H74" s="605"/>
      <c r="I74" s="604"/>
      <c r="J74" s="606"/>
      <c r="K74" s="606"/>
      <c r="L74" s="605"/>
      <c r="N74" s="38"/>
      <c r="O74" s="615"/>
    </row>
    <row r="75" spans="1:15" x14ac:dyDescent="0.25">
      <c r="A75" s="602" t="s">
        <v>201</v>
      </c>
      <c r="B75" s="603"/>
      <c r="C75" s="604"/>
      <c r="D75" s="605"/>
      <c r="E75" s="604"/>
      <c r="F75" s="606"/>
      <c r="G75" s="607"/>
      <c r="H75" s="605"/>
      <c r="I75" s="604"/>
      <c r="J75" s="606"/>
      <c r="K75" s="606"/>
      <c r="L75" s="605"/>
      <c r="N75" s="38"/>
      <c r="O75" s="615"/>
    </row>
    <row r="76" spans="1:15" x14ac:dyDescent="0.25">
      <c r="A76" s="602" t="s">
        <v>202</v>
      </c>
      <c r="B76" s="634">
        <f ca="1">AVERAGE('Age 4'!Y74:AE74)</f>
        <v>9851.8249603091208</v>
      </c>
      <c r="C76" s="606">
        <f ca="1">AVERAGE('Age 5'!Y74:AE74)</f>
        <v>74.419112912586669</v>
      </c>
      <c r="D76" s="635">
        <f t="shared" ref="D76" ca="1" si="64">C76/B76</f>
        <v>7.5538403506360732E-3</v>
      </c>
      <c r="E76" s="604">
        <v>22</v>
      </c>
      <c r="F76" s="606">
        <v>1665.5839630051387</v>
      </c>
      <c r="G76" s="636"/>
      <c r="H76" s="635">
        <f t="shared" ref="H76" si="65">G76/F76</f>
        <v>0</v>
      </c>
      <c r="I76" s="604">
        <v>22</v>
      </c>
      <c r="J76" s="606">
        <v>442.93808192301628</v>
      </c>
      <c r="K76" s="606">
        <v>0.74</v>
      </c>
      <c r="L76" s="635">
        <f t="shared" ref="L76" si="66">K76/J76</f>
        <v>1.6706624022646437E-3</v>
      </c>
      <c r="M76" s="68"/>
      <c r="N76" s="637">
        <f t="shared" ref="N76" ca="1" si="67">F76*D76</f>
        <v>12.581555347120558</v>
      </c>
      <c r="O76" s="615">
        <f t="shared" si="23"/>
        <v>2.7826285048076307</v>
      </c>
    </row>
    <row r="77" spans="1:15" hidden="1" x14ac:dyDescent="0.25">
      <c r="A77" s="582" t="s">
        <v>116</v>
      </c>
      <c r="B77" s="583"/>
      <c r="C77" s="584"/>
      <c r="D77" s="511"/>
      <c r="E77" s="584"/>
      <c r="F77" s="258"/>
      <c r="G77" s="594"/>
      <c r="H77" s="511"/>
      <c r="I77" s="584"/>
      <c r="J77" s="258"/>
      <c r="K77" s="258"/>
      <c r="L77" s="511"/>
      <c r="N77" s="38"/>
      <c r="O77" s="615">
        <f t="shared" si="23"/>
        <v>0</v>
      </c>
    </row>
    <row r="78" spans="1:15" hidden="1" x14ac:dyDescent="0.25">
      <c r="A78" s="21" t="s">
        <v>201</v>
      </c>
      <c r="B78" s="186"/>
      <c r="D78" s="513"/>
      <c r="F78" s="245"/>
      <c r="G78" s="591"/>
      <c r="H78" s="513"/>
      <c r="I78" s="12"/>
      <c r="J78" s="245"/>
      <c r="K78" s="245"/>
      <c r="L78" s="513"/>
      <c r="N78" s="38"/>
      <c r="O78" s="615">
        <f t="shared" si="23"/>
        <v>0</v>
      </c>
    </row>
    <row r="79" spans="1:15" ht="15.75" hidden="1" thickBot="1" x14ac:dyDescent="0.3">
      <c r="A79" s="587" t="s">
        <v>202</v>
      </c>
      <c r="B79" s="588">
        <v>14463.817791963029</v>
      </c>
      <c r="C79" s="252">
        <v>10894.258088756249</v>
      </c>
      <c r="D79" s="589">
        <f t="shared" ref="D79" si="68">C79/B79</f>
        <v>0.75320764167879362</v>
      </c>
      <c r="E79" s="232">
        <v>23</v>
      </c>
      <c r="F79" s="252">
        <v>10032.823836158266</v>
      </c>
      <c r="G79" s="590">
        <v>6419.1856522057042</v>
      </c>
      <c r="H79" s="589">
        <f t="shared" ref="H79" si="69">G79/F79</f>
        <v>0.63981843567022267</v>
      </c>
      <c r="I79" s="232">
        <v>23</v>
      </c>
      <c r="J79" s="252">
        <v>5636.8478184474061</v>
      </c>
      <c r="K79" s="252">
        <v>1970.5856759661631</v>
      </c>
      <c r="L79" s="589">
        <f t="shared" ref="L79" si="70">K79/J79</f>
        <v>0.34959000835841875</v>
      </c>
      <c r="M79" s="68"/>
      <c r="N79" s="38"/>
      <c r="O79" s="615">
        <f t="shared" si="23"/>
        <v>3507.3749687411109</v>
      </c>
    </row>
    <row r="80" spans="1:15" hidden="1" x14ac:dyDescent="0.25">
      <c r="A80" s="582" t="s">
        <v>121</v>
      </c>
      <c r="B80" s="583"/>
      <c r="C80" s="584"/>
      <c r="D80" s="511"/>
      <c r="E80" s="584"/>
      <c r="F80" s="584"/>
      <c r="G80" s="585"/>
      <c r="H80" s="511"/>
      <c r="I80" s="584"/>
      <c r="J80" s="584"/>
      <c r="K80" s="584"/>
      <c r="L80" s="511"/>
      <c r="N80" s="38"/>
      <c r="O80" s="615">
        <f t="shared" si="23"/>
        <v>0</v>
      </c>
    </row>
    <row r="81" spans="1:15" hidden="1" x14ac:dyDescent="0.25">
      <c r="A81" s="21" t="s">
        <v>201</v>
      </c>
      <c r="B81" s="186"/>
      <c r="D81" s="513"/>
      <c r="G81" s="586"/>
      <c r="H81" s="513"/>
      <c r="I81" s="12"/>
      <c r="J81" s="12"/>
      <c r="K81" s="12"/>
      <c r="L81" s="513"/>
      <c r="N81" s="38"/>
      <c r="O81" s="615">
        <f t="shared" si="23"/>
        <v>0</v>
      </c>
    </row>
    <row r="82" spans="1:15" ht="15.75" hidden="1" thickBot="1" x14ac:dyDescent="0.3">
      <c r="A82" s="587" t="s">
        <v>202</v>
      </c>
      <c r="B82" s="588">
        <v>49865.357151389915</v>
      </c>
      <c r="C82" s="252">
        <v>9447.2025964484365</v>
      </c>
      <c r="D82" s="589">
        <f t="shared" ref="D82" si="71">C82/B82</f>
        <v>0.18945422505983417</v>
      </c>
      <c r="E82" s="232">
        <v>24</v>
      </c>
      <c r="F82" s="252">
        <v>4644.7630750180306</v>
      </c>
      <c r="G82" s="590">
        <v>869.76965751324838</v>
      </c>
      <c r="H82" s="589">
        <f t="shared" ref="H82" si="72">G82/F82</f>
        <v>0.1872581321082501</v>
      </c>
      <c r="I82" s="232">
        <v>24</v>
      </c>
      <c r="J82" s="252">
        <v>2477.082127176091</v>
      </c>
      <c r="K82" s="252">
        <v>560.49373936784957</v>
      </c>
      <c r="L82" s="589">
        <f t="shared" ref="L82" si="73">K82/J82</f>
        <v>0.2262717627399865</v>
      </c>
      <c r="M82" s="68"/>
      <c r="N82" s="38"/>
      <c r="O82" s="615">
        <f t="shared" si="23"/>
        <v>1050.97872849393</v>
      </c>
    </row>
    <row r="83" spans="1:15" hidden="1" x14ac:dyDescent="0.25">
      <c r="A83" s="617" t="s">
        <v>126</v>
      </c>
      <c r="B83" s="618"/>
      <c r="C83" s="619"/>
      <c r="D83" s="620"/>
      <c r="E83" s="619"/>
      <c r="F83" s="621"/>
      <c r="G83" s="591"/>
      <c r="H83" s="620"/>
      <c r="I83" s="619"/>
      <c r="J83" s="621"/>
      <c r="K83" s="621"/>
      <c r="L83" s="620"/>
      <c r="N83" s="38"/>
      <c r="O83" s="615">
        <f t="shared" si="23"/>
        <v>0</v>
      </c>
    </row>
    <row r="84" spans="1:15" hidden="1" x14ac:dyDescent="0.25">
      <c r="A84" s="617" t="s">
        <v>201</v>
      </c>
      <c r="B84" s="618"/>
      <c r="C84" s="619"/>
      <c r="D84" s="620"/>
      <c r="E84" s="619"/>
      <c r="F84" s="621"/>
      <c r="G84" s="591"/>
      <c r="H84" s="620"/>
      <c r="I84" s="619"/>
      <c r="J84" s="621"/>
      <c r="K84" s="621"/>
      <c r="L84" s="620"/>
      <c r="N84" s="38"/>
      <c r="O84" s="615">
        <f t="shared" si="23"/>
        <v>0</v>
      </c>
    </row>
    <row r="85" spans="1:15" hidden="1" x14ac:dyDescent="0.25">
      <c r="A85" s="617" t="s">
        <v>202</v>
      </c>
      <c r="B85" s="622">
        <v>3544.7507564122238</v>
      </c>
      <c r="C85" s="621">
        <v>140.86378981120541</v>
      </c>
      <c r="D85" s="623">
        <f t="shared" ref="D85" si="74">C85/B85</f>
        <v>3.9738700825831537E-2</v>
      </c>
      <c r="E85" s="619">
        <v>25</v>
      </c>
      <c r="F85" s="621">
        <v>1197.5455703963667</v>
      </c>
      <c r="G85" s="591">
        <v>55.35112589406878</v>
      </c>
      <c r="H85" s="623">
        <f t="shared" ref="H85" si="75">G85/F85</f>
        <v>4.622047566486219E-2</v>
      </c>
      <c r="I85" s="619">
        <v>25</v>
      </c>
      <c r="J85" s="621">
        <v>56.684569138704305</v>
      </c>
      <c r="K85" s="621"/>
      <c r="L85" s="623">
        <f t="shared" ref="L85" si="76">K85/J85</f>
        <v>0</v>
      </c>
      <c r="M85" s="68"/>
      <c r="N85" s="38"/>
      <c r="O85" s="615">
        <f t="shared" si="23"/>
        <v>0</v>
      </c>
    </row>
    <row r="86" spans="1:15" hidden="1" x14ac:dyDescent="0.25">
      <c r="A86" s="624" t="s">
        <v>131</v>
      </c>
      <c r="B86" s="625"/>
      <c r="C86" s="626"/>
      <c r="D86" s="627"/>
      <c r="E86" s="626"/>
      <c r="F86" s="628"/>
      <c r="G86" s="594"/>
      <c r="H86" s="627"/>
      <c r="I86" s="626"/>
      <c r="J86" s="628"/>
      <c r="K86" s="628"/>
      <c r="L86" s="627"/>
      <c r="N86" s="38"/>
      <c r="O86" s="615">
        <f t="shared" si="23"/>
        <v>0</v>
      </c>
    </row>
    <row r="87" spans="1:15" hidden="1" x14ac:dyDescent="0.25">
      <c r="A87" s="617" t="s">
        <v>201</v>
      </c>
      <c r="B87" s="618"/>
      <c r="C87" s="619"/>
      <c r="D87" s="620"/>
      <c r="E87" s="619"/>
      <c r="F87" s="621"/>
      <c r="G87" s="591"/>
      <c r="H87" s="620"/>
      <c r="I87" s="619"/>
      <c r="J87" s="621"/>
      <c r="K87" s="621"/>
      <c r="L87" s="620"/>
      <c r="N87" s="38"/>
      <c r="O87" s="615">
        <f t="shared" si="23"/>
        <v>0</v>
      </c>
    </row>
    <row r="88" spans="1:15" ht="15.75" hidden="1" thickBot="1" x14ac:dyDescent="0.3">
      <c r="A88" s="629" t="s">
        <v>202</v>
      </c>
      <c r="B88" s="630">
        <v>15149.186036205789</v>
      </c>
      <c r="C88" s="631">
        <v>303.69184508517407</v>
      </c>
      <c r="D88" s="632">
        <f t="shared" ref="D88" si="77">C88/B88</f>
        <v>2.0046743393299541E-2</v>
      </c>
      <c r="E88" s="633">
        <v>26</v>
      </c>
      <c r="F88" s="631">
        <v>7257.6728936370127</v>
      </c>
      <c r="G88" s="590">
        <v>83.791314219491994</v>
      </c>
      <c r="H88" s="632">
        <f t="shared" ref="H88" si="78">G88/F88</f>
        <v>1.1545204013390296E-2</v>
      </c>
      <c r="I88" s="633">
        <v>26</v>
      </c>
      <c r="J88" s="631">
        <v>628.0506538963524</v>
      </c>
      <c r="K88" s="631">
        <v>4.58</v>
      </c>
      <c r="L88" s="632">
        <f t="shared" ref="L88" si="79">K88/J88</f>
        <v>7.2924054319284896E-3</v>
      </c>
      <c r="M88" s="68"/>
      <c r="N88" s="38"/>
      <c r="O88" s="615">
        <f t="shared" si="23"/>
        <v>52.925893232718714</v>
      </c>
    </row>
    <row r="89" spans="1:15" hidden="1" x14ac:dyDescent="0.25">
      <c r="A89" s="582" t="s">
        <v>136</v>
      </c>
      <c r="B89" s="583"/>
      <c r="C89" s="584"/>
      <c r="D89" s="511"/>
      <c r="E89" s="584"/>
      <c r="F89" s="584"/>
      <c r="G89" s="585"/>
      <c r="H89" s="511"/>
      <c r="I89" s="584"/>
      <c r="J89" s="584"/>
      <c r="K89" s="584"/>
      <c r="L89" s="511"/>
      <c r="N89" s="38"/>
      <c r="O89" s="615">
        <f t="shared" si="23"/>
        <v>0</v>
      </c>
    </row>
    <row r="90" spans="1:15" hidden="1" x14ac:dyDescent="0.25">
      <c r="A90" s="21" t="s">
        <v>201</v>
      </c>
      <c r="B90" s="186"/>
      <c r="D90" s="513"/>
      <c r="G90" s="586"/>
      <c r="H90" s="513"/>
      <c r="I90" s="12"/>
      <c r="J90" s="12"/>
      <c r="K90" s="12"/>
      <c r="L90" s="513"/>
      <c r="N90" s="38"/>
      <c r="O90" s="615">
        <f t="shared" si="23"/>
        <v>0</v>
      </c>
    </row>
    <row r="91" spans="1:15" ht="15.75" hidden="1" thickBot="1" x14ac:dyDescent="0.3">
      <c r="A91" s="587" t="s">
        <v>202</v>
      </c>
      <c r="B91" s="588">
        <v>4745.243612763179</v>
      </c>
      <c r="C91" s="252">
        <v>1260.25547755671</v>
      </c>
      <c r="D91" s="589">
        <f t="shared" ref="D91" si="80">C91/B91</f>
        <v>0.26558288265054047</v>
      </c>
      <c r="E91" s="232">
        <v>27</v>
      </c>
      <c r="F91" s="252">
        <v>13317.547512877483</v>
      </c>
      <c r="G91" s="590">
        <v>1115.9178063735089</v>
      </c>
      <c r="H91" s="589">
        <f t="shared" ref="H91" si="81">G91/F91</f>
        <v>8.3793041120706749E-2</v>
      </c>
      <c r="I91" s="232">
        <v>27</v>
      </c>
      <c r="J91" s="252">
        <v>6368.3692066575186</v>
      </c>
      <c r="K91" s="252">
        <v>517.22820298210922</v>
      </c>
      <c r="L91" s="589">
        <f t="shared" ref="L91" si="82">K91/J91</f>
        <v>8.1218312914615065E-2</v>
      </c>
      <c r="M91" s="68"/>
      <c r="N91" s="38"/>
      <c r="O91" s="615">
        <f t="shared" si="23"/>
        <v>1081.628741156137</v>
      </c>
    </row>
    <row r="92" spans="1:15" hidden="1" x14ac:dyDescent="0.25">
      <c r="A92" s="21" t="s">
        <v>141</v>
      </c>
      <c r="B92" s="186"/>
      <c r="D92" s="513"/>
      <c r="F92" s="245"/>
      <c r="G92" s="591"/>
      <c r="H92" s="513"/>
      <c r="I92" s="12"/>
      <c r="J92" s="245"/>
      <c r="K92" s="245"/>
      <c r="L92" s="513"/>
      <c r="N92" s="38"/>
      <c r="O92" s="615">
        <f t="shared" si="23"/>
        <v>0</v>
      </c>
    </row>
    <row r="93" spans="1:15" hidden="1" x14ac:dyDescent="0.25">
      <c r="A93" s="21" t="s">
        <v>201</v>
      </c>
      <c r="B93" s="186"/>
      <c r="D93" s="513"/>
      <c r="F93" s="245"/>
      <c r="G93" s="591"/>
      <c r="H93" s="513"/>
      <c r="I93" s="12"/>
      <c r="J93" s="245"/>
      <c r="K93" s="245"/>
      <c r="L93" s="513"/>
      <c r="N93" s="38"/>
      <c r="O93" s="615">
        <f t="shared" si="23"/>
        <v>0</v>
      </c>
    </row>
    <row r="94" spans="1:15" hidden="1" x14ac:dyDescent="0.25">
      <c r="A94" s="21" t="s">
        <v>202</v>
      </c>
      <c r="B94" s="592">
        <v>959.18073481607462</v>
      </c>
      <c r="C94" s="245">
        <v>717.51726451726893</v>
      </c>
      <c r="D94" s="593">
        <f t="shared" ref="D94" si="83">C94/B94</f>
        <v>0.74805220588052646</v>
      </c>
      <c r="E94" s="12">
        <v>28</v>
      </c>
      <c r="F94" s="245">
        <v>6432.1151269866714</v>
      </c>
      <c r="G94" s="591">
        <v>2203.5864779698768</v>
      </c>
      <c r="H94" s="593">
        <f t="shared" ref="H94" si="84">G94/F94</f>
        <v>0.34259126810782331</v>
      </c>
      <c r="I94" s="12">
        <v>28</v>
      </c>
      <c r="J94" s="245">
        <v>3685.7004791735658</v>
      </c>
      <c r="K94" s="245">
        <v>1306.6967418447387</v>
      </c>
      <c r="L94" s="593">
        <f t="shared" ref="L94" si="85">K94/J94</f>
        <v>0.35453145181719586</v>
      </c>
      <c r="M94" s="68"/>
      <c r="N94" s="38"/>
      <c r="O94" s="615">
        <f t="shared" si="23"/>
        <v>2280.3871142259318</v>
      </c>
    </row>
    <row r="95" spans="1:15" hidden="1" x14ac:dyDescent="0.25">
      <c r="A95" s="582" t="s">
        <v>146</v>
      </c>
      <c r="B95" s="583"/>
      <c r="C95" s="584"/>
      <c r="D95" s="511"/>
      <c r="E95" s="584"/>
      <c r="F95" s="258"/>
      <c r="G95" s="594"/>
      <c r="H95" s="511"/>
      <c r="I95" s="584"/>
      <c r="J95" s="258"/>
      <c r="K95" s="258"/>
      <c r="L95" s="511"/>
      <c r="N95" s="38"/>
      <c r="O95" s="615">
        <f t="shared" si="23"/>
        <v>0</v>
      </c>
    </row>
    <row r="96" spans="1:15" hidden="1" x14ac:dyDescent="0.25">
      <c r="A96" s="21" t="s">
        <v>201</v>
      </c>
      <c r="B96" s="186"/>
      <c r="D96" s="513"/>
      <c r="F96" s="245"/>
      <c r="G96" s="591"/>
      <c r="H96" s="513"/>
      <c r="I96" s="12"/>
      <c r="J96" s="245"/>
      <c r="K96" s="245"/>
      <c r="L96" s="513"/>
      <c r="N96" s="38"/>
      <c r="O96" s="615">
        <f t="shared" si="23"/>
        <v>0</v>
      </c>
    </row>
    <row r="97" spans="1:15" ht="15.75" hidden="1" thickBot="1" x14ac:dyDescent="0.3">
      <c r="A97" s="587" t="s">
        <v>202</v>
      </c>
      <c r="B97" s="588">
        <v>1299.2847465768298</v>
      </c>
      <c r="C97" s="252">
        <v>275.41721858381578</v>
      </c>
      <c r="D97" s="589">
        <f t="shared" ref="D97" si="86">C97/B97</f>
        <v>0.21197602704830162</v>
      </c>
      <c r="E97" s="232">
        <v>29</v>
      </c>
      <c r="F97" s="252">
        <v>4110.2043492978091</v>
      </c>
      <c r="G97" s="590">
        <v>654.77712035234026</v>
      </c>
      <c r="H97" s="589">
        <f t="shared" ref="H97" si="87">G97/F97</f>
        <v>0.15930524730825196</v>
      </c>
      <c r="I97" s="232">
        <v>29</v>
      </c>
      <c r="J97" s="252">
        <v>3060.8943610413949</v>
      </c>
      <c r="K97" s="252">
        <v>713.14828513875784</v>
      </c>
      <c r="L97" s="589">
        <f t="shared" ref="L97" si="88">K97/J97</f>
        <v>0.23298689893241742</v>
      </c>
      <c r="M97" s="68"/>
      <c r="N97" s="38"/>
      <c r="O97" s="615">
        <f t="shared" si="23"/>
        <v>957.62376532143116</v>
      </c>
    </row>
    <row r="98" spans="1:15" hidden="1" x14ac:dyDescent="0.25">
      <c r="A98" s="582" t="s">
        <v>151</v>
      </c>
      <c r="B98" s="583"/>
      <c r="C98" s="584"/>
      <c r="D98" s="511"/>
      <c r="E98" s="584"/>
      <c r="F98" s="584"/>
      <c r="G98" s="585"/>
      <c r="H98" s="511"/>
      <c r="I98" s="584"/>
      <c r="J98" s="584"/>
      <c r="K98" s="584"/>
      <c r="L98" s="511"/>
      <c r="N98" s="38"/>
      <c r="O98" s="615">
        <f t="shared" si="23"/>
        <v>0</v>
      </c>
    </row>
    <row r="99" spans="1:15" hidden="1" x14ac:dyDescent="0.25">
      <c r="A99" s="21" t="s">
        <v>201</v>
      </c>
      <c r="B99" s="186"/>
      <c r="D99" s="513"/>
      <c r="G99" s="586"/>
      <c r="H99" s="513"/>
      <c r="I99" s="12"/>
      <c r="J99" s="12"/>
      <c r="K99" s="12"/>
      <c r="L99" s="513"/>
      <c r="N99" s="38"/>
      <c r="O99" s="615">
        <f t="shared" ref="O99:O121" si="89">F99*L99</f>
        <v>0</v>
      </c>
    </row>
    <row r="100" spans="1:15" ht="15.75" hidden="1" thickBot="1" x14ac:dyDescent="0.3">
      <c r="A100" s="587" t="s">
        <v>202</v>
      </c>
      <c r="B100" s="588">
        <v>2032.1702906917251</v>
      </c>
      <c r="C100" s="252">
        <v>119.44998912305073</v>
      </c>
      <c r="D100" s="589">
        <f t="shared" ref="D100" si="90">C100/B100</f>
        <v>5.8779517479507812E-2</v>
      </c>
      <c r="E100" s="232">
        <v>30</v>
      </c>
      <c r="F100" s="252">
        <v>16224.590032434789</v>
      </c>
      <c r="G100" s="590">
        <v>357.1367601795402</v>
      </c>
      <c r="H100" s="589">
        <f t="shared" ref="H100" si="91">G100/F100</f>
        <v>2.2012066835931352E-2</v>
      </c>
      <c r="I100" s="232">
        <v>30</v>
      </c>
      <c r="J100" s="252">
        <v>3556.3358970157819</v>
      </c>
      <c r="K100" s="252">
        <v>23.826142884549949</v>
      </c>
      <c r="L100" s="589">
        <f t="shared" ref="L100" si="92">K100/J100</f>
        <v>6.6996323110376363E-3</v>
      </c>
      <c r="M100" s="68"/>
      <c r="N100" s="38"/>
      <c r="O100" s="615">
        <f t="shared" si="89"/>
        <v>108.69878761463929</v>
      </c>
    </row>
    <row r="101" spans="1:15" hidden="1" x14ac:dyDescent="0.25">
      <c r="A101" s="21" t="s">
        <v>156</v>
      </c>
      <c r="B101" s="186"/>
      <c r="D101" s="513"/>
      <c r="F101" s="245"/>
      <c r="G101" s="591"/>
      <c r="H101" s="513"/>
      <c r="I101" s="12"/>
      <c r="J101" s="245"/>
      <c r="K101" s="245"/>
      <c r="L101" s="513"/>
      <c r="N101" s="38"/>
      <c r="O101" s="615">
        <f t="shared" si="89"/>
        <v>0</v>
      </c>
    </row>
    <row r="102" spans="1:15" hidden="1" x14ac:dyDescent="0.25">
      <c r="A102" s="21" t="s">
        <v>201</v>
      </c>
      <c r="B102" s="186"/>
      <c r="D102" s="513"/>
      <c r="F102" s="245"/>
      <c r="G102" s="591"/>
      <c r="H102" s="513"/>
      <c r="I102" s="12"/>
      <c r="J102" s="245"/>
      <c r="K102" s="245"/>
      <c r="L102" s="513"/>
      <c r="N102" s="38"/>
      <c r="O102" s="615">
        <f t="shared" si="89"/>
        <v>0</v>
      </c>
    </row>
    <row r="103" spans="1:15" hidden="1" x14ac:dyDescent="0.25">
      <c r="A103" s="21" t="s">
        <v>202</v>
      </c>
      <c r="B103" s="592">
        <v>1753.466453827557</v>
      </c>
      <c r="C103" s="245">
        <v>640.89576060557999</v>
      </c>
      <c r="D103" s="593">
        <f t="shared" ref="D103" si="93">C103/B103</f>
        <v>0.36550215101440903</v>
      </c>
      <c r="E103" s="12">
        <v>31</v>
      </c>
      <c r="F103" s="245">
        <v>8433.9158028414931</v>
      </c>
      <c r="G103" s="591">
        <v>300.68552885370451</v>
      </c>
      <c r="H103" s="593">
        <f t="shared" ref="H103" si="94">G103/F103</f>
        <v>3.5651948143992584E-2</v>
      </c>
      <c r="I103" s="12">
        <v>31</v>
      </c>
      <c r="J103" s="245">
        <v>2581.2655379213807</v>
      </c>
      <c r="K103" s="245">
        <v>33.650775296318983</v>
      </c>
      <c r="L103" s="593">
        <f t="shared" ref="L103" si="95">K103/J103</f>
        <v>1.3036541495617298E-2</v>
      </c>
      <c r="M103" s="68"/>
      <c r="N103" s="38"/>
      <c r="O103" s="615">
        <f t="shared" si="89"/>
        <v>109.94909333428561</v>
      </c>
    </row>
    <row r="104" spans="1:15" hidden="1" x14ac:dyDescent="0.25">
      <c r="A104" s="582" t="s">
        <v>161</v>
      </c>
      <c r="B104" s="583"/>
      <c r="C104" s="584"/>
      <c r="D104" s="511"/>
      <c r="E104" s="584"/>
      <c r="F104" s="258"/>
      <c r="G104" s="594"/>
      <c r="H104" s="511"/>
      <c r="I104" s="584"/>
      <c r="J104" s="258"/>
      <c r="K104" s="258"/>
      <c r="L104" s="511"/>
      <c r="N104" s="38"/>
      <c r="O104" s="615">
        <f t="shared" si="89"/>
        <v>0</v>
      </c>
    </row>
    <row r="105" spans="1:15" hidden="1" x14ac:dyDescent="0.25">
      <c r="A105" s="21" t="s">
        <v>201</v>
      </c>
      <c r="B105" s="186"/>
      <c r="D105" s="513"/>
      <c r="F105" s="245"/>
      <c r="G105" s="591"/>
      <c r="H105" s="513"/>
      <c r="I105" s="12"/>
      <c r="J105" s="245"/>
      <c r="K105" s="245"/>
      <c r="L105" s="513"/>
      <c r="N105" s="38"/>
      <c r="O105" s="615">
        <f t="shared" si="89"/>
        <v>0</v>
      </c>
    </row>
    <row r="106" spans="1:15" ht="15.75" hidden="1" thickBot="1" x14ac:dyDescent="0.3">
      <c r="A106" s="587" t="s">
        <v>202</v>
      </c>
      <c r="B106" s="588">
        <v>578.18222373150411</v>
      </c>
      <c r="C106" s="252">
        <v>51.751025506504568</v>
      </c>
      <c r="D106" s="589">
        <f t="shared" ref="D106" si="96">C106/B106</f>
        <v>8.9506427874089536E-2</v>
      </c>
      <c r="E106" s="232">
        <v>32</v>
      </c>
      <c r="F106" s="252">
        <v>1824.7575189270131</v>
      </c>
      <c r="G106" s="590">
        <v>53.262981310264884</v>
      </c>
      <c r="H106" s="589">
        <f t="shared" ref="H106" si="97">G106/F106</f>
        <v>2.9189073483902879E-2</v>
      </c>
      <c r="I106" s="232">
        <v>32</v>
      </c>
      <c r="J106" s="252">
        <v>1462.2065433162725</v>
      </c>
      <c r="K106" s="252">
        <v>41.676316267643749</v>
      </c>
      <c r="L106" s="589">
        <f t="shared" ref="L106" si="98">K106/J106</f>
        <v>2.8502345621516784E-2</v>
      </c>
      <c r="M106" s="68"/>
      <c r="N106" s="38"/>
      <c r="O106" s="615">
        <f t="shared" si="89"/>
        <v>52.009869479919182</v>
      </c>
    </row>
    <row r="107" spans="1:15" hidden="1" x14ac:dyDescent="0.25">
      <c r="A107" s="582" t="s">
        <v>166</v>
      </c>
      <c r="B107" s="583"/>
      <c r="C107" s="584"/>
      <c r="D107" s="511"/>
      <c r="E107" s="584"/>
      <c r="F107" s="584"/>
      <c r="G107" s="585"/>
      <c r="H107" s="511"/>
      <c r="I107" s="584"/>
      <c r="J107" s="584"/>
      <c r="K107" s="584"/>
      <c r="L107" s="511"/>
      <c r="N107" s="38"/>
      <c r="O107" s="615">
        <f t="shared" si="89"/>
        <v>0</v>
      </c>
    </row>
    <row r="108" spans="1:15" hidden="1" x14ac:dyDescent="0.25">
      <c r="A108" s="21" t="s">
        <v>201</v>
      </c>
      <c r="B108" s="186"/>
      <c r="D108" s="513"/>
      <c r="G108" s="586"/>
      <c r="H108" s="513"/>
      <c r="I108" s="12"/>
      <c r="J108" s="12"/>
      <c r="K108" s="12"/>
      <c r="L108" s="513"/>
      <c r="N108" s="38"/>
      <c r="O108" s="615">
        <f t="shared" si="89"/>
        <v>0</v>
      </c>
    </row>
    <row r="109" spans="1:15" ht="15.75" hidden="1" thickBot="1" x14ac:dyDescent="0.3">
      <c r="A109" s="587" t="s">
        <v>202</v>
      </c>
      <c r="B109" s="588">
        <v>0</v>
      </c>
      <c r="C109" s="252">
        <v>0</v>
      </c>
      <c r="D109" s="589" t="e">
        <f t="shared" ref="D109" si="99">C109/B109</f>
        <v>#DIV/0!</v>
      </c>
      <c r="E109" s="232">
        <v>34</v>
      </c>
      <c r="F109" s="252">
        <v>4581.03925284246</v>
      </c>
      <c r="G109" s="590">
        <v>620.81486189628038</v>
      </c>
      <c r="H109" s="589">
        <f t="shared" ref="H109" si="100">G109/F109</f>
        <v>0.13551834586684122</v>
      </c>
      <c r="I109" s="232">
        <v>34</v>
      </c>
      <c r="J109" s="252">
        <v>1727.2877313313031</v>
      </c>
      <c r="K109" s="252">
        <v>123.47128432184599</v>
      </c>
      <c r="L109" s="589">
        <f t="shared" ref="L109" si="101">K109/J109</f>
        <v>7.1482754194450729E-2</v>
      </c>
      <c r="M109" s="68"/>
      <c r="N109" s="38"/>
      <c r="O109" s="615">
        <f t="shared" si="89"/>
        <v>327.46530286606782</v>
      </c>
    </row>
    <row r="110" spans="1:15" x14ac:dyDescent="0.25">
      <c r="A110" s="602" t="s">
        <v>171</v>
      </c>
      <c r="B110" s="603"/>
      <c r="C110" s="604"/>
      <c r="D110" s="605"/>
      <c r="E110" s="604"/>
      <c r="F110" s="606"/>
      <c r="G110" s="607"/>
      <c r="H110" s="605"/>
      <c r="I110" s="604"/>
      <c r="J110" s="606"/>
      <c r="K110" s="606"/>
      <c r="L110" s="605"/>
      <c r="N110" s="38"/>
      <c r="O110" s="615"/>
    </row>
    <row r="111" spans="1:15" x14ac:dyDescent="0.25">
      <c r="A111" s="602" t="s">
        <v>201</v>
      </c>
      <c r="B111" s="603"/>
      <c r="C111" s="604"/>
      <c r="D111" s="605"/>
      <c r="E111" s="604"/>
      <c r="F111" s="606"/>
      <c r="G111" s="607"/>
      <c r="H111" s="605"/>
      <c r="I111" s="604"/>
      <c r="J111" s="606"/>
      <c r="K111" s="606"/>
      <c r="L111" s="605"/>
      <c r="N111" s="38"/>
      <c r="O111" s="615"/>
    </row>
    <row r="112" spans="1:15" ht="15.75" thickBot="1" x14ac:dyDescent="0.3">
      <c r="A112" s="608" t="s">
        <v>202</v>
      </c>
      <c r="B112" s="609">
        <f>AVERAGE('Age 4'!Y110:AE110)</f>
        <v>3829.696827221414</v>
      </c>
      <c r="C112" s="610">
        <f>AVERAGE('Age 5'!Y110:AE110)</f>
        <v>2.8436181306919659</v>
      </c>
      <c r="D112" s="611">
        <f t="shared" ref="D112" si="102">C112/B112</f>
        <v>7.4251781772373751E-4</v>
      </c>
      <c r="E112" s="612">
        <v>35</v>
      </c>
      <c r="F112" s="610">
        <v>34459.239811043175</v>
      </c>
      <c r="G112" s="638"/>
      <c r="H112" s="611">
        <f t="shared" ref="H112" si="103">G112/F112</f>
        <v>0</v>
      </c>
      <c r="I112" s="612">
        <v>35</v>
      </c>
      <c r="J112" s="610">
        <v>5433.5322930526618</v>
      </c>
      <c r="K112" s="610">
        <v>25.980228618898558</v>
      </c>
      <c r="L112" s="611">
        <f t="shared" ref="L112" si="104">K112/J112</f>
        <v>4.7814620798549397E-3</v>
      </c>
      <c r="M112" s="68"/>
      <c r="N112" s="637">
        <f t="shared" ref="N112" si="105">F112*D112</f>
        <v>25.586599544914716</v>
      </c>
      <c r="O112" s="615">
        <f t="shared" si="89"/>
        <v>164.76554845713065</v>
      </c>
    </row>
    <row r="113" spans="1:15" hidden="1" x14ac:dyDescent="0.25">
      <c r="A113" s="582" t="s">
        <v>176</v>
      </c>
      <c r="B113" s="583"/>
      <c r="C113" s="584"/>
      <c r="D113" s="511"/>
      <c r="E113" s="584"/>
      <c r="F113" s="258"/>
      <c r="G113" s="594"/>
      <c r="H113" s="511"/>
      <c r="I113" s="584"/>
      <c r="J113" s="258"/>
      <c r="K113" s="258"/>
      <c r="L113" s="511"/>
      <c r="O113" s="615">
        <f t="shared" si="89"/>
        <v>0</v>
      </c>
    </row>
    <row r="114" spans="1:15" hidden="1" x14ac:dyDescent="0.25">
      <c r="A114" s="21" t="s">
        <v>201</v>
      </c>
      <c r="B114" s="186"/>
      <c r="D114" s="513"/>
      <c r="F114" s="245"/>
      <c r="G114" s="591"/>
      <c r="H114" s="513"/>
      <c r="I114" s="12"/>
      <c r="J114" s="245"/>
      <c r="K114" s="245"/>
      <c r="L114" s="513"/>
      <c r="O114" s="615">
        <f t="shared" si="89"/>
        <v>0</v>
      </c>
    </row>
    <row r="115" spans="1:15" ht="15.75" hidden="1" thickBot="1" x14ac:dyDescent="0.3">
      <c r="A115" s="587" t="s">
        <v>202</v>
      </c>
      <c r="B115" s="588">
        <v>3004.5386531426661</v>
      </c>
      <c r="C115" s="252">
        <v>2066.1151901646604</v>
      </c>
      <c r="D115" s="589">
        <f t="shared" ref="D115" si="106">C115/B115</f>
        <v>0.68766470619492936</v>
      </c>
      <c r="E115" s="232">
        <v>36</v>
      </c>
      <c r="F115" s="252">
        <v>2957.3147911277219</v>
      </c>
      <c r="G115" s="590">
        <v>1970.3969329707511</v>
      </c>
      <c r="H115" s="589">
        <f t="shared" ref="H115" si="107">G115/F115</f>
        <v>0.66627906467115516</v>
      </c>
      <c r="I115" s="232">
        <v>36</v>
      </c>
      <c r="J115" s="252">
        <v>2245.2404341010783</v>
      </c>
      <c r="K115" s="252">
        <v>1765.9947882410165</v>
      </c>
      <c r="L115" s="589">
        <f t="shared" ref="L115" si="108">K115/J115</f>
        <v>0.7865504118929979</v>
      </c>
      <c r="M115" s="68"/>
      <c r="N115" s="616"/>
      <c r="O115" s="615">
        <f t="shared" si="89"/>
        <v>2326.0771670587646</v>
      </c>
    </row>
    <row r="116" spans="1:15" hidden="1" x14ac:dyDescent="0.25">
      <c r="A116" s="21" t="s">
        <v>181</v>
      </c>
      <c r="B116" s="186"/>
      <c r="D116" s="513"/>
      <c r="F116" s="245"/>
      <c r="G116" s="591"/>
      <c r="H116" s="513"/>
      <c r="I116" s="12"/>
      <c r="J116" s="245"/>
      <c r="K116" s="245"/>
      <c r="L116" s="513"/>
      <c r="O116" s="615">
        <f t="shared" si="89"/>
        <v>0</v>
      </c>
    </row>
    <row r="117" spans="1:15" hidden="1" x14ac:dyDescent="0.25">
      <c r="A117" s="21" t="s">
        <v>201</v>
      </c>
      <c r="B117" s="186"/>
      <c r="D117" s="513"/>
      <c r="F117" s="245"/>
      <c r="G117" s="591"/>
      <c r="H117" s="513"/>
      <c r="I117" s="12"/>
      <c r="J117" s="245"/>
      <c r="K117" s="245"/>
      <c r="L117" s="513"/>
      <c r="O117" s="615">
        <f t="shared" si="89"/>
        <v>0</v>
      </c>
    </row>
    <row r="118" spans="1:15" hidden="1" x14ac:dyDescent="0.25">
      <c r="A118" s="21" t="s">
        <v>202</v>
      </c>
      <c r="B118" s="592">
        <v>11998.601785599616</v>
      </c>
      <c r="C118" s="245">
        <v>4214.6258906364928</v>
      </c>
      <c r="D118" s="593">
        <f t="shared" ref="D118" si="109">C118/B118</f>
        <v>0.35125975225669781</v>
      </c>
      <c r="E118" s="12">
        <v>37</v>
      </c>
      <c r="F118" s="245">
        <v>3328.8876620998785</v>
      </c>
      <c r="G118" s="591">
        <v>1266.2664565800917</v>
      </c>
      <c r="H118" s="593">
        <f t="shared" ref="H118" si="110">G118/F118</f>
        <v>0.38038725998381234</v>
      </c>
      <c r="I118" s="12">
        <v>37</v>
      </c>
      <c r="J118" s="245">
        <v>4572.6426192662348</v>
      </c>
      <c r="K118" s="245">
        <v>2853.6236302324046</v>
      </c>
      <c r="L118" s="593">
        <f t="shared" ref="L118" si="111">K118/J118</f>
        <v>0.62406443447144389</v>
      </c>
      <c r="M118" s="68"/>
      <c r="N118" s="616"/>
      <c r="O118" s="615">
        <f t="shared" si="89"/>
        <v>2077.4403962673277</v>
      </c>
    </row>
    <row r="119" spans="1:15" hidden="1" x14ac:dyDescent="0.25">
      <c r="A119" s="582" t="s">
        <v>447</v>
      </c>
      <c r="B119" s="583"/>
      <c r="C119" s="584"/>
      <c r="D119" s="511"/>
      <c r="E119" s="584"/>
      <c r="F119" s="258"/>
      <c r="G119" s="594"/>
      <c r="H119" s="511"/>
      <c r="I119" s="584"/>
      <c r="J119" s="258"/>
      <c r="K119" s="258"/>
      <c r="L119" s="511"/>
      <c r="O119" s="615">
        <f t="shared" si="89"/>
        <v>0</v>
      </c>
    </row>
    <row r="120" spans="1:15" hidden="1" x14ac:dyDescent="0.25">
      <c r="A120" s="21" t="s">
        <v>201</v>
      </c>
      <c r="B120" s="186"/>
      <c r="D120" s="513"/>
      <c r="F120" s="245"/>
      <c r="G120" s="591"/>
      <c r="H120" s="513"/>
      <c r="I120" s="12"/>
      <c r="J120" s="245"/>
      <c r="K120" s="245"/>
      <c r="L120" s="513"/>
      <c r="O120" s="615">
        <f t="shared" si="89"/>
        <v>0</v>
      </c>
    </row>
    <row r="121" spans="1:15" ht="15.75" hidden="1" thickBot="1" x14ac:dyDescent="0.3">
      <c r="A121" s="587" t="s">
        <v>202</v>
      </c>
      <c r="B121" s="588">
        <v>469.10105076820963</v>
      </c>
      <c r="C121" s="252">
        <v>300.47351265401682</v>
      </c>
      <c r="D121" s="589">
        <f t="shared" ref="D121" si="112">C121/B121</f>
        <v>0.64053046174583306</v>
      </c>
      <c r="E121" s="232">
        <v>39</v>
      </c>
      <c r="F121" s="252">
        <v>6975.1489380167695</v>
      </c>
      <c r="G121" s="590">
        <v>2298.0126677392959</v>
      </c>
      <c r="H121" s="589">
        <f t="shared" ref="H121" si="113">G121/F121</f>
        <v>0.32945714681652166</v>
      </c>
      <c r="I121" s="232">
        <v>39</v>
      </c>
      <c r="J121" s="252">
        <v>2681.9809186293328</v>
      </c>
      <c r="K121" s="252">
        <v>1881.9147442478957</v>
      </c>
      <c r="L121" s="589">
        <f t="shared" ref="L121" si="114">K121/J121</f>
        <v>0.70168834206683206</v>
      </c>
      <c r="M121" s="68"/>
      <c r="N121" s="616"/>
      <c r="O121" s="615">
        <f t="shared" si="89"/>
        <v>4894.3806939862116</v>
      </c>
    </row>
    <row r="122" spans="1:15" x14ac:dyDescent="0.25">
      <c r="I122" s="12"/>
      <c r="J122" s="12"/>
      <c r="K122" s="12"/>
      <c r="L122" s="12"/>
    </row>
    <row r="123" spans="1:15" x14ac:dyDescent="0.25">
      <c r="J123" s="2"/>
      <c r="K123" s="2"/>
    </row>
    <row r="124" spans="1:15" x14ac:dyDescent="0.25">
      <c r="J124" s="2"/>
      <c r="K124" s="2"/>
    </row>
    <row r="125" spans="1:15" x14ac:dyDescent="0.25">
      <c r="F125" s="245"/>
      <c r="G125" s="245"/>
      <c r="J125" s="2"/>
      <c r="K125" s="2"/>
    </row>
    <row r="126" spans="1:15" x14ac:dyDescent="0.25">
      <c r="J126" s="2"/>
      <c r="K126" s="2"/>
    </row>
    <row r="127" spans="1:15" x14ac:dyDescent="0.25">
      <c r="J127" s="2"/>
      <c r="K127" s="2"/>
    </row>
    <row r="128" spans="1:15" x14ac:dyDescent="0.25">
      <c r="J128" s="2"/>
      <c r="K128" s="2"/>
    </row>
    <row r="129" spans="10:11" x14ac:dyDescent="0.25">
      <c r="J129" s="2"/>
      <c r="K129" s="2"/>
    </row>
    <row r="130" spans="10:11" x14ac:dyDescent="0.25">
      <c r="J130" s="2"/>
      <c r="K130" s="2"/>
    </row>
    <row r="131" spans="10:11" x14ac:dyDescent="0.25">
      <c r="J131" s="2"/>
      <c r="K131" s="2"/>
    </row>
    <row r="132" spans="10:11" x14ac:dyDescent="0.25">
      <c r="J132" s="2"/>
      <c r="K132" s="2"/>
    </row>
    <row r="133" spans="10:11" x14ac:dyDescent="0.25">
      <c r="J133" s="2"/>
      <c r="K133" s="2"/>
    </row>
    <row r="134" spans="10:11" x14ac:dyDescent="0.25">
      <c r="J134" s="2"/>
      <c r="K134" s="2"/>
    </row>
    <row r="135" spans="10:11" x14ac:dyDescent="0.25">
      <c r="J135" s="2"/>
      <c r="K135" s="2"/>
    </row>
    <row r="136" spans="10:11" x14ac:dyDescent="0.25">
      <c r="J136" s="2"/>
      <c r="K136" s="2"/>
    </row>
    <row r="137" spans="10:11" x14ac:dyDescent="0.25">
      <c r="J137" s="2"/>
      <c r="K137" s="2"/>
    </row>
    <row r="138" spans="10:11" x14ac:dyDescent="0.25">
      <c r="J138" s="2"/>
      <c r="K138" s="2"/>
    </row>
    <row r="139" spans="10:11" x14ac:dyDescent="0.25">
      <c r="J139" s="2"/>
      <c r="K139" s="2"/>
    </row>
    <row r="140" spans="10:11" x14ac:dyDescent="0.25">
      <c r="J140" s="2"/>
      <c r="K140" s="2"/>
    </row>
    <row r="141" spans="10:11" x14ac:dyDescent="0.25">
      <c r="J141" s="2"/>
      <c r="K141" s="2"/>
    </row>
    <row r="142" spans="10:11" x14ac:dyDescent="0.25">
      <c r="J142" s="2"/>
      <c r="K142" s="2"/>
    </row>
    <row r="143" spans="10:11" x14ac:dyDescent="0.25">
      <c r="J143" s="2"/>
      <c r="K143" s="2"/>
    </row>
    <row r="144" spans="10:11" x14ac:dyDescent="0.25">
      <c r="J144" s="2"/>
      <c r="K144" s="2"/>
    </row>
    <row r="145" spans="10:11" x14ac:dyDescent="0.25">
      <c r="J145" s="2"/>
      <c r="K145" s="2"/>
    </row>
    <row r="146" spans="10:11" x14ac:dyDescent="0.25">
      <c r="J146" s="2"/>
      <c r="K146" s="2"/>
    </row>
    <row r="147" spans="10:11" x14ac:dyDescent="0.25">
      <c r="J147" s="2"/>
      <c r="K147" s="2"/>
    </row>
    <row r="148" spans="10:11" x14ac:dyDescent="0.25">
      <c r="J148" s="2"/>
      <c r="K148" s="2"/>
    </row>
    <row r="149" spans="10:11" x14ac:dyDescent="0.25">
      <c r="J149" s="2"/>
      <c r="K149" s="2"/>
    </row>
    <row r="150" spans="10:11" x14ac:dyDescent="0.25">
      <c r="J150" s="2"/>
      <c r="K150" s="2"/>
    </row>
    <row r="151" spans="10:11" x14ac:dyDescent="0.25">
      <c r="J151" s="2"/>
      <c r="K151" s="2"/>
    </row>
  </sheetData>
  <mergeCells count="3">
    <mergeCell ref="E6:H6"/>
    <mergeCell ref="I6:L6"/>
    <mergeCell ref="M6:O6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17"/>
  <sheetViews>
    <sheetView workbookViewId="0">
      <selection activeCell="F76" sqref="F76"/>
    </sheetView>
  </sheetViews>
  <sheetFormatPr defaultRowHeight="15" x14ac:dyDescent="0.25"/>
  <cols>
    <col min="2" max="2" width="7.28515625" bestFit="1" customWidth="1"/>
    <col min="3" max="5" width="12.85546875" bestFit="1" customWidth="1"/>
    <col min="6" max="6" width="9.42578125" bestFit="1" customWidth="1"/>
  </cols>
  <sheetData>
    <row r="1" spans="1:6" x14ac:dyDescent="0.25">
      <c r="A1" t="s">
        <v>1759</v>
      </c>
      <c r="B1" s="568" t="s">
        <v>278</v>
      </c>
      <c r="C1" s="568" t="s">
        <v>1760</v>
      </c>
      <c r="D1" s="568" t="s">
        <v>1761</v>
      </c>
      <c r="E1" s="568" t="s">
        <v>1762</v>
      </c>
      <c r="F1" s="568" t="s">
        <v>1763</v>
      </c>
    </row>
    <row r="2" spans="1:6" x14ac:dyDescent="0.25">
      <c r="A2">
        <f>FRAMEscapeV2!$H$12</f>
        <v>2004</v>
      </c>
      <c r="B2">
        <v>1</v>
      </c>
      <c r="C2" s="2">
        <f ca="1">FRAMEscapeV2!C2</f>
        <v>9935.4583816100112</v>
      </c>
      <c r="D2" s="2">
        <f ca="1">FRAMEscapeV2!D2</f>
        <v>7075.9849937320068</v>
      </c>
      <c r="E2" s="2">
        <f ca="1">FRAMEscapeV2!E2</f>
        <v>824</v>
      </c>
      <c r="F2" s="2">
        <f>FRAMEscapeV2!F2</f>
        <v>0</v>
      </c>
    </row>
    <row r="3" spans="1:6" x14ac:dyDescent="0.25">
      <c r="A3">
        <f>FRAMEscapeV2!$H$12</f>
        <v>2004</v>
      </c>
      <c r="B3">
        <v>2</v>
      </c>
      <c r="C3" s="2">
        <f ca="1">FRAMEscapeV2!C3</f>
        <v>708.12387174774017</v>
      </c>
      <c r="D3" s="2">
        <f ca="1">FRAMEscapeV2!D3</f>
        <v>504.32236719595159</v>
      </c>
      <c r="E3" s="2">
        <f ca="1">FRAMEscapeV2!E3</f>
        <v>59</v>
      </c>
      <c r="F3" s="2">
        <f>FRAMEscapeV2!F3</f>
        <v>1</v>
      </c>
    </row>
    <row r="4" spans="1:6" x14ac:dyDescent="0.25">
      <c r="A4">
        <f>FRAMEscapeV2!$H$12</f>
        <v>2004</v>
      </c>
      <c r="B4">
        <v>3</v>
      </c>
      <c r="C4" s="2">
        <f ca="1">FRAMEscapeV2!C4</f>
        <v>9227.3345098622704</v>
      </c>
      <c r="D4" s="2">
        <f ca="1">FRAMEscapeV2!D4</f>
        <v>6571.6626265360555</v>
      </c>
      <c r="E4" s="2">
        <f ca="1">FRAMEscapeV2!E4</f>
        <v>765</v>
      </c>
      <c r="F4" s="2">
        <f>FRAMEscapeV2!F4</f>
        <v>1</v>
      </c>
    </row>
    <row r="5" spans="1:6" x14ac:dyDescent="0.25">
      <c r="A5">
        <f>FRAMEscapeV2!$H$12</f>
        <v>2004</v>
      </c>
      <c r="B5">
        <v>4</v>
      </c>
      <c r="C5" s="2">
        <f ca="1">FRAMEscapeV2!C5</f>
        <v>2174.3506032733212</v>
      </c>
      <c r="D5" s="2">
        <f ca="1">FRAMEscapeV2!D5</f>
        <v>2758.1182093776779</v>
      </c>
      <c r="E5" s="2">
        <f ca="1">FRAMEscapeV2!E5</f>
        <v>399.15844094215873</v>
      </c>
      <c r="F5" s="2">
        <f>FRAMEscapeV2!F5</f>
        <v>0</v>
      </c>
    </row>
    <row r="6" spans="1:6" x14ac:dyDescent="0.25">
      <c r="A6">
        <f>FRAMEscapeV2!$H$12</f>
        <v>2004</v>
      </c>
      <c r="B6">
        <v>5</v>
      </c>
      <c r="C6" s="2">
        <f ca="1">FRAMEscapeV2!C6</f>
        <v>13.501136881280047</v>
      </c>
      <c r="D6" s="2">
        <f ca="1">FRAMEscapeV2!D6</f>
        <v>321.9681560581185</v>
      </c>
      <c r="E6" s="2">
        <f ca="1">FRAMEscapeV2!E6</f>
        <v>50.203744904384102</v>
      </c>
      <c r="F6" s="2">
        <f>FRAMEscapeV2!F6</f>
        <v>1</v>
      </c>
    </row>
    <row r="7" spans="1:6" x14ac:dyDescent="0.25">
      <c r="A7">
        <f>FRAMEscapeV2!$H$12</f>
        <v>2004</v>
      </c>
      <c r="B7">
        <v>6</v>
      </c>
      <c r="C7" s="2">
        <f ca="1">FRAMEscapeV2!C7</f>
        <v>256.00337308108476</v>
      </c>
      <c r="D7" s="2">
        <f ca="1">FRAMEscapeV2!D7</f>
        <v>296.17744739914428</v>
      </c>
      <c r="E7" s="2">
        <f ca="1">FRAMEscapeV2!E7</f>
        <v>41.287936275612871</v>
      </c>
      <c r="F7" s="2">
        <f>FRAMEscapeV2!F7</f>
        <v>1</v>
      </c>
    </row>
    <row r="8" spans="1:6" x14ac:dyDescent="0.25">
      <c r="A8">
        <f>FRAMEscapeV2!$H$12</f>
        <v>2004</v>
      </c>
      <c r="B8">
        <v>7</v>
      </c>
      <c r="C8" s="2">
        <f ca="1">FRAMEscapeV2!C8</f>
        <v>1904.8460933109563</v>
      </c>
      <c r="D8" s="2">
        <f ca="1">FRAMEscapeV2!D8</f>
        <v>2139.9726059204149</v>
      </c>
      <c r="E8" s="2">
        <f ca="1">FRAMEscapeV2!E8</f>
        <v>307.66675976216175</v>
      </c>
      <c r="F8" s="2">
        <f>FRAMEscapeV2!F8</f>
        <v>1</v>
      </c>
    </row>
    <row r="9" spans="1:6" x14ac:dyDescent="0.25">
      <c r="A9">
        <f>FRAMEscapeV2!$H$12</f>
        <v>2004</v>
      </c>
      <c r="B9">
        <v>8</v>
      </c>
      <c r="C9" s="2">
        <f ca="1">FRAMEscapeV2!C9</f>
        <v>0</v>
      </c>
      <c r="D9" s="2">
        <f ca="1">FRAMEscapeV2!D9</f>
        <v>0</v>
      </c>
      <c r="E9" s="2">
        <f ca="1">FRAMEscapeV2!E9</f>
        <v>0</v>
      </c>
      <c r="F9" s="2">
        <f>FRAMEscapeV2!F9</f>
        <v>1</v>
      </c>
    </row>
    <row r="10" spans="1:6" x14ac:dyDescent="0.25">
      <c r="A10">
        <f>FRAMEscapeV2!$H$12</f>
        <v>2004</v>
      </c>
      <c r="B10">
        <v>9</v>
      </c>
      <c r="C10" s="2">
        <f ca="1">FRAMEscapeV2!C10</f>
        <v>3257.5454685798163</v>
      </c>
      <c r="D10" s="2">
        <f ca="1">FRAMEscapeV2!D10</f>
        <v>14587.14664532303</v>
      </c>
      <c r="E10" s="2">
        <f ca="1">FRAMEscapeV2!E10</f>
        <v>4118.0124522613069</v>
      </c>
      <c r="F10" s="2">
        <f>FRAMEscapeV2!F10</f>
        <v>0</v>
      </c>
    </row>
    <row r="11" spans="1:6" x14ac:dyDescent="0.25">
      <c r="A11">
        <f>FRAMEscapeV2!$H$12</f>
        <v>2004</v>
      </c>
      <c r="B11">
        <v>10</v>
      </c>
      <c r="C11" s="2">
        <f ca="1">FRAMEscapeV2!C11</f>
        <v>3125.5011199437663</v>
      </c>
      <c r="D11" s="2">
        <f ca="1">FRAMEscapeV2!D11</f>
        <v>14166.128627763012</v>
      </c>
      <c r="E11" s="2">
        <f ca="1">FRAMEscapeV2!E11</f>
        <v>3913.9824522613067</v>
      </c>
      <c r="F11" s="2">
        <f>FRAMEscapeV2!F11</f>
        <v>1</v>
      </c>
    </row>
    <row r="12" spans="1:6" x14ac:dyDescent="0.25">
      <c r="A12">
        <f>FRAMEscapeV2!$H$12</f>
        <v>2004</v>
      </c>
      <c r="B12">
        <v>11</v>
      </c>
      <c r="C12" s="2">
        <f ca="1">FRAMEscapeV2!C12</f>
        <v>132.04434863605019</v>
      </c>
      <c r="D12" s="2">
        <f ca="1">FRAMEscapeV2!D12</f>
        <v>421.01801756001726</v>
      </c>
      <c r="E12" s="2">
        <f ca="1">FRAMEscapeV2!E12</f>
        <v>204.03</v>
      </c>
      <c r="F12" s="2">
        <f>FRAMEscapeV2!F12</f>
        <v>1</v>
      </c>
    </row>
    <row r="13" spans="1:6" x14ac:dyDescent="0.25">
      <c r="A13">
        <f>FRAMEscapeV2!$H$12</f>
        <v>2004</v>
      </c>
      <c r="B13">
        <v>12</v>
      </c>
      <c r="C13" s="2">
        <f ca="1">FRAMEscapeV2!C13</f>
        <v>201.06970184254604</v>
      </c>
      <c r="D13" s="2">
        <f ca="1">FRAMEscapeV2!D13</f>
        <v>775.27715242881072</v>
      </c>
      <c r="E13" s="2">
        <f ca="1">FRAMEscapeV2!E13</f>
        <v>584.404783919598</v>
      </c>
      <c r="F13" s="2">
        <f>FRAMEscapeV2!F13</f>
        <v>0</v>
      </c>
    </row>
    <row r="14" spans="1:6" x14ac:dyDescent="0.25">
      <c r="A14">
        <f>FRAMEscapeV2!$H$12</f>
        <v>2004</v>
      </c>
      <c r="B14">
        <v>13</v>
      </c>
      <c r="C14" s="2">
        <f ca="1">FRAMEscapeV2!C14</f>
        <v>201.06970184254604</v>
      </c>
      <c r="D14" s="2">
        <f ca="1">FRAMEscapeV2!D14</f>
        <v>775.27715242881072</v>
      </c>
      <c r="E14" s="2">
        <f ca="1">FRAMEscapeV2!E14</f>
        <v>584.404783919598</v>
      </c>
      <c r="F14" s="2">
        <f>FRAMEscapeV2!F14</f>
        <v>1</v>
      </c>
    </row>
    <row r="15" spans="1:6" x14ac:dyDescent="0.25">
      <c r="A15">
        <f>FRAMEscapeV2!$H$12</f>
        <v>2004</v>
      </c>
      <c r="B15">
        <v>14</v>
      </c>
      <c r="C15" s="2">
        <f ca="1">FRAMEscapeV2!C15</f>
        <v>0</v>
      </c>
      <c r="D15" s="2">
        <f ca="1">FRAMEscapeV2!D15</f>
        <v>0</v>
      </c>
      <c r="E15" s="2">
        <f ca="1">FRAMEscapeV2!E15</f>
        <v>0</v>
      </c>
      <c r="F15" s="2">
        <f>FRAMEscapeV2!F15</f>
        <v>1</v>
      </c>
    </row>
    <row r="16" spans="1:6" x14ac:dyDescent="0.25">
      <c r="A16">
        <f>FRAMEscapeV2!$H$12</f>
        <v>2004</v>
      </c>
      <c r="B16">
        <v>15</v>
      </c>
      <c r="C16" s="2">
        <f ca="1">FRAMEscapeV2!C16</f>
        <v>727.28370326443019</v>
      </c>
      <c r="D16" s="2">
        <f ca="1">FRAMEscapeV2!D16</f>
        <v>2794.7623113540458</v>
      </c>
      <c r="E16" s="2">
        <f ca="1">FRAMEscapeV2!E16</f>
        <v>2049.9724160754258</v>
      </c>
      <c r="F16" s="2">
        <f>FRAMEscapeV2!F16</f>
        <v>0</v>
      </c>
    </row>
    <row r="17" spans="1:6" x14ac:dyDescent="0.25">
      <c r="A17">
        <f>FRAMEscapeV2!$H$12</f>
        <v>2004</v>
      </c>
      <c r="B17">
        <v>16</v>
      </c>
      <c r="C17" s="2">
        <f ca="1">FRAMEscapeV2!C17</f>
        <v>264.3639034154308</v>
      </c>
      <c r="D17" s="2">
        <f ca="1">FRAMEscapeV2!D17</f>
        <v>1657.6114280292827</v>
      </c>
      <c r="E17" s="2">
        <f ca="1">FRAMEscapeV2!E17</f>
        <v>1090.2513970400714</v>
      </c>
      <c r="F17" s="2">
        <f>FRAMEscapeV2!F17</f>
        <v>1</v>
      </c>
    </row>
    <row r="18" spans="1:6" x14ac:dyDescent="0.25">
      <c r="A18">
        <f>FRAMEscapeV2!$H$12</f>
        <v>2004</v>
      </c>
      <c r="B18">
        <v>17</v>
      </c>
      <c r="C18" s="2">
        <f ca="1">FRAMEscapeV2!C18</f>
        <v>462.91979984899939</v>
      </c>
      <c r="D18" s="2">
        <f ca="1">FRAMEscapeV2!D18</f>
        <v>1137.1508833247633</v>
      </c>
      <c r="E18" s="2">
        <f ca="1">FRAMEscapeV2!E18</f>
        <v>959.72101903535452</v>
      </c>
      <c r="F18" s="2">
        <f>FRAMEscapeV2!F18</f>
        <v>1</v>
      </c>
    </row>
    <row r="19" spans="1:6" x14ac:dyDescent="0.25">
      <c r="A19">
        <f>FRAMEscapeV2!$H$12</f>
        <v>2004</v>
      </c>
      <c r="B19">
        <v>18</v>
      </c>
      <c r="C19" s="2">
        <f ca="1">FRAMEscapeV2!C19</f>
        <v>1628.0233299041515</v>
      </c>
      <c r="D19" s="2">
        <f ca="1">FRAMEscapeV2!D19</f>
        <v>9762.231098518967</v>
      </c>
      <c r="E19" s="2">
        <f ca="1">FRAMEscapeV2!E19</f>
        <v>2074.604899280565</v>
      </c>
      <c r="F19" s="2">
        <f>FRAMEscapeV2!F19</f>
        <v>0</v>
      </c>
    </row>
    <row r="20" spans="1:6" x14ac:dyDescent="0.25">
      <c r="A20">
        <f>FRAMEscapeV2!$H$12</f>
        <v>2004</v>
      </c>
      <c r="B20">
        <v>19</v>
      </c>
      <c r="C20" s="2">
        <f ca="1">FRAMEscapeV2!C20</f>
        <v>1105.9956440391995</v>
      </c>
      <c r="D20" s="2">
        <f ca="1">FRAMEscapeV2!D20</f>
        <v>8360.8113405767981</v>
      </c>
      <c r="E20" s="2">
        <f ca="1">FRAMEscapeV2!E20</f>
        <v>1897.470669996271</v>
      </c>
      <c r="F20" s="2">
        <f>FRAMEscapeV2!F20</f>
        <v>1</v>
      </c>
    </row>
    <row r="21" spans="1:6" x14ac:dyDescent="0.25">
      <c r="A21">
        <f>FRAMEscapeV2!$H$12</f>
        <v>2004</v>
      </c>
      <c r="B21">
        <v>20</v>
      </c>
      <c r="C21" s="2">
        <f ca="1">FRAMEscapeV2!C21</f>
        <v>522.02768586495199</v>
      </c>
      <c r="D21" s="2">
        <f ca="1">FRAMEscapeV2!D21</f>
        <v>1401.4197579421686</v>
      </c>
      <c r="E21" s="2">
        <f ca="1">FRAMEscapeV2!E21</f>
        <v>177.13422928429387</v>
      </c>
      <c r="F21" s="2">
        <f>FRAMEscapeV2!F21</f>
        <v>1</v>
      </c>
    </row>
    <row r="22" spans="1:6" x14ac:dyDescent="0.25">
      <c r="A22">
        <f>FRAMEscapeV2!$H$12</f>
        <v>2004</v>
      </c>
      <c r="B22">
        <v>21</v>
      </c>
      <c r="C22" s="2">
        <f ca="1">FRAMEscapeV2!C22</f>
        <v>583.78521039156476</v>
      </c>
      <c r="D22" s="2">
        <f ca="1">FRAMEscapeV2!D22</f>
        <v>4043.0803626797961</v>
      </c>
      <c r="E22" s="2">
        <f ca="1">FRAMEscapeV2!E22</f>
        <v>1317.7564757412283</v>
      </c>
      <c r="F22" s="2">
        <f>FRAMEscapeV2!F22</f>
        <v>0</v>
      </c>
    </row>
    <row r="23" spans="1:6" x14ac:dyDescent="0.25">
      <c r="A23">
        <f>FRAMEscapeV2!$H$12</f>
        <v>2004</v>
      </c>
      <c r="B23">
        <v>22</v>
      </c>
      <c r="C23" s="2">
        <f ca="1">FRAMEscapeV2!C23</f>
        <v>275.38839373206241</v>
      </c>
      <c r="D23" s="2">
        <f ca="1">FRAMEscapeV2!D23</f>
        <v>1267.7190362332865</v>
      </c>
      <c r="E23" s="2">
        <f ca="1">FRAMEscapeV2!E23</f>
        <v>797.45433169796058</v>
      </c>
      <c r="F23" s="2">
        <f>FRAMEscapeV2!F23</f>
        <v>1</v>
      </c>
    </row>
    <row r="24" spans="1:6" x14ac:dyDescent="0.25">
      <c r="A24">
        <f>FRAMEscapeV2!$H$12</f>
        <v>2004</v>
      </c>
      <c r="B24">
        <v>23</v>
      </c>
      <c r="C24" s="2">
        <f ca="1">FRAMEscapeV2!C24</f>
        <v>308.39681665950235</v>
      </c>
      <c r="D24" s="2">
        <f ca="1">FRAMEscapeV2!D24</f>
        <v>2775.3613264465093</v>
      </c>
      <c r="E24" s="2">
        <f ca="1">FRAMEscapeV2!E24</f>
        <v>520.30214404326762</v>
      </c>
      <c r="F24" s="2">
        <f>FRAMEscapeV2!F24</f>
        <v>1</v>
      </c>
    </row>
    <row r="25" spans="1:6" x14ac:dyDescent="0.25">
      <c r="A25">
        <f>FRAMEscapeV2!$H$12</f>
        <v>2004</v>
      </c>
      <c r="B25">
        <v>24</v>
      </c>
      <c r="C25" s="2">
        <f ca="1">FRAMEscapeV2!C25</f>
        <v>463.85839228606324</v>
      </c>
      <c r="D25" s="2">
        <f ca="1">FRAMEscapeV2!D25</f>
        <v>1128.9854467011833</v>
      </c>
      <c r="E25" s="2">
        <f ca="1">FRAMEscapeV2!E25</f>
        <v>240.73679591615115</v>
      </c>
      <c r="F25" s="2">
        <f>FRAMEscapeV2!F25</f>
        <v>0</v>
      </c>
    </row>
    <row r="26" spans="1:6" x14ac:dyDescent="0.25">
      <c r="A26">
        <f>FRAMEscapeV2!$H$12</f>
        <v>2004</v>
      </c>
      <c r="B26">
        <v>25</v>
      </c>
      <c r="C26" s="2">
        <f ca="1">FRAMEscapeV2!C26</f>
        <v>463.85839228606324</v>
      </c>
      <c r="D26" s="2">
        <f ca="1">FRAMEscapeV2!D26</f>
        <v>1128.9854467011833</v>
      </c>
      <c r="E26" s="2">
        <f ca="1">FRAMEscapeV2!E26</f>
        <v>240.73679591615115</v>
      </c>
      <c r="F26" s="2">
        <f>FRAMEscapeV2!F26</f>
        <v>1</v>
      </c>
    </row>
    <row r="27" spans="1:6" x14ac:dyDescent="0.25">
      <c r="A27">
        <f>FRAMEscapeV2!$H$12</f>
        <v>2004</v>
      </c>
      <c r="B27">
        <v>26</v>
      </c>
      <c r="C27" s="2">
        <f ca="1">FRAMEscapeV2!C27</f>
        <v>0</v>
      </c>
      <c r="D27" s="2">
        <f ca="1">FRAMEscapeV2!D27</f>
        <v>0</v>
      </c>
      <c r="E27" s="2">
        <f ca="1">FRAMEscapeV2!E27</f>
        <v>0</v>
      </c>
      <c r="F27" s="2">
        <f>FRAMEscapeV2!F27</f>
        <v>1</v>
      </c>
    </row>
    <row r="28" spans="1:6" x14ac:dyDescent="0.25">
      <c r="A28">
        <f>FRAMEscapeV2!$H$12</f>
        <v>2004</v>
      </c>
      <c r="B28">
        <v>27</v>
      </c>
      <c r="C28" s="2">
        <f ca="1">FRAMEscapeV2!C28</f>
        <v>1966.090783949315</v>
      </c>
      <c r="D28" s="2">
        <f ca="1">FRAMEscapeV2!D28</f>
        <v>3469.4965652725955</v>
      </c>
      <c r="E28" s="2">
        <f ca="1">FRAMEscapeV2!E28</f>
        <v>1626.4127107780896</v>
      </c>
      <c r="F28" s="2">
        <f>FRAMEscapeV2!F28</f>
        <v>0</v>
      </c>
    </row>
    <row r="29" spans="1:6" x14ac:dyDescent="0.25">
      <c r="A29">
        <f>FRAMEscapeV2!$H$12</f>
        <v>2004</v>
      </c>
      <c r="B29">
        <v>28</v>
      </c>
      <c r="C29" s="2">
        <f ca="1">FRAMEscapeV2!C29</f>
        <v>1684.3438530678175</v>
      </c>
      <c r="D29" s="2">
        <f ca="1">FRAMEscapeV2!D29</f>
        <v>3012.5980739303595</v>
      </c>
      <c r="E29" s="2">
        <f ca="1">FRAMEscapeV2!E29</f>
        <v>1460.7806525396743</v>
      </c>
      <c r="F29" s="2">
        <f>FRAMEscapeV2!F29</f>
        <v>1</v>
      </c>
    </row>
    <row r="30" spans="1:6" x14ac:dyDescent="0.25">
      <c r="A30">
        <f>FRAMEscapeV2!$H$12</f>
        <v>2004</v>
      </c>
      <c r="B30">
        <v>29</v>
      </c>
      <c r="C30" s="2">
        <f ca="1">FRAMEscapeV2!C30</f>
        <v>281.74693088149746</v>
      </c>
      <c r="D30" s="2">
        <f ca="1">FRAMEscapeV2!D30</f>
        <v>456.89849134223613</v>
      </c>
      <c r="E30" s="2">
        <f ca="1">FRAMEscapeV2!E30</f>
        <v>165.6320582384154</v>
      </c>
      <c r="F30" s="2">
        <f>FRAMEscapeV2!F30</f>
        <v>1</v>
      </c>
    </row>
    <row r="31" spans="1:6" x14ac:dyDescent="0.25">
      <c r="A31">
        <f>FRAMEscapeV2!$H$12</f>
        <v>2004</v>
      </c>
      <c r="B31">
        <v>30</v>
      </c>
      <c r="C31" s="2">
        <f ca="1">FRAMEscapeV2!C31</f>
        <v>17918.848125779703</v>
      </c>
      <c r="D31" s="2">
        <f ca="1">FRAMEscapeV2!D31</f>
        <v>35535.320488690384</v>
      </c>
      <c r="E31" s="2">
        <f ca="1">FRAMEscapeV2!E31</f>
        <v>3988.3428154265534</v>
      </c>
      <c r="F31" s="2">
        <f>FRAMEscapeV2!F31</f>
        <v>0</v>
      </c>
    </row>
    <row r="32" spans="1:6" x14ac:dyDescent="0.25">
      <c r="A32">
        <f>FRAMEscapeV2!$H$12</f>
        <v>2004</v>
      </c>
      <c r="B32">
        <v>31</v>
      </c>
      <c r="C32" s="2">
        <f ca="1">FRAMEscapeV2!C32</f>
        <v>4133.2735828858404</v>
      </c>
      <c r="D32" s="2">
        <f ca="1">FRAMEscapeV2!D32</f>
        <v>8331.4081277956866</v>
      </c>
      <c r="E32" s="2">
        <f ca="1">FRAMEscapeV2!E32</f>
        <v>1861.9970912945651</v>
      </c>
      <c r="F32" s="2">
        <f>FRAMEscapeV2!F32</f>
        <v>1</v>
      </c>
    </row>
    <row r="33" spans="1:6" x14ac:dyDescent="0.25">
      <c r="A33">
        <f>FRAMEscapeV2!$H$12</f>
        <v>2004</v>
      </c>
      <c r="B33">
        <v>32</v>
      </c>
      <c r="C33" s="2">
        <f ca="1">FRAMEscapeV2!C33</f>
        <v>13785.574542893861</v>
      </c>
      <c r="D33" s="2">
        <f ca="1">FRAMEscapeV2!D33</f>
        <v>27203.912360894697</v>
      </c>
      <c r="E33" s="2">
        <f ca="1">FRAMEscapeV2!E33</f>
        <v>2126.3457241319884</v>
      </c>
      <c r="F33" s="2">
        <f>FRAMEscapeV2!F33</f>
        <v>1</v>
      </c>
    </row>
    <row r="34" spans="1:6" x14ac:dyDescent="0.25">
      <c r="A34">
        <f>FRAMEscapeV2!$H$12</f>
        <v>2004</v>
      </c>
      <c r="B34">
        <v>33</v>
      </c>
      <c r="C34" s="2">
        <f ca="1">FRAMEscapeV2!C34</f>
        <v>1790.2533613147693</v>
      </c>
      <c r="D34" s="2">
        <f ca="1">FRAMEscapeV2!D34</f>
        <v>881.57028150495898</v>
      </c>
      <c r="E34" s="2">
        <f ca="1">FRAMEscapeV2!E34</f>
        <v>32.929305746226042</v>
      </c>
      <c r="F34" s="2">
        <f>FRAMEscapeV2!F34</f>
        <v>0</v>
      </c>
    </row>
    <row r="35" spans="1:6" x14ac:dyDescent="0.25">
      <c r="A35">
        <f>FRAMEscapeV2!$H$12</f>
        <v>2004</v>
      </c>
      <c r="B35">
        <v>34</v>
      </c>
      <c r="C35" s="2">
        <f ca="1">FRAMEscapeV2!C35</f>
        <v>1185.403194602781</v>
      </c>
      <c r="D35" s="2">
        <f ca="1">FRAMEscapeV2!D35</f>
        <v>565.36260314506717</v>
      </c>
      <c r="E35" s="2">
        <f ca="1">FRAMEscapeV2!E35</f>
        <v>21.013396371415762</v>
      </c>
      <c r="F35" s="2">
        <f>FRAMEscapeV2!F35</f>
        <v>1</v>
      </c>
    </row>
    <row r="36" spans="1:6" x14ac:dyDescent="0.25">
      <c r="A36">
        <f>FRAMEscapeV2!$H$12</f>
        <v>2004</v>
      </c>
      <c r="B36">
        <v>35</v>
      </c>
      <c r="C36" s="2">
        <f ca="1">FRAMEscapeV2!C36</f>
        <v>604.85016671198844</v>
      </c>
      <c r="D36" s="2">
        <f ca="1">FRAMEscapeV2!D36</f>
        <v>316.20767835989187</v>
      </c>
      <c r="E36" s="2">
        <f ca="1">FRAMEscapeV2!E36</f>
        <v>11.915909374810282</v>
      </c>
      <c r="F36" s="2">
        <f>FRAMEscapeV2!F36</f>
        <v>1</v>
      </c>
    </row>
    <row r="37" spans="1:6" x14ac:dyDescent="0.25">
      <c r="A37">
        <f>FRAMEscapeV2!$H$12</f>
        <v>2004</v>
      </c>
      <c r="B37">
        <v>36</v>
      </c>
      <c r="C37" s="2">
        <f ca="1">FRAMEscapeV2!C37</f>
        <v>17218.339446031005</v>
      </c>
      <c r="D37" s="2">
        <f ca="1">FRAMEscapeV2!D37</f>
        <v>33951.607540128563</v>
      </c>
      <c r="E37" s="2">
        <f ca="1">FRAMEscapeV2!E37</f>
        <v>2743.779260585758</v>
      </c>
      <c r="F37" s="2">
        <f>FRAMEscapeV2!F37</f>
        <v>0</v>
      </c>
    </row>
    <row r="38" spans="1:6" x14ac:dyDescent="0.25">
      <c r="A38">
        <f>FRAMEscapeV2!$H$12</f>
        <v>2004</v>
      </c>
      <c r="B38">
        <v>37</v>
      </c>
      <c r="C38" s="2">
        <f ca="1">FRAMEscapeV2!C38</f>
        <v>1014.6024199306015</v>
      </c>
      <c r="D38" s="2">
        <f ca="1">FRAMEscapeV2!D38</f>
        <v>3816.4346928441869</v>
      </c>
      <c r="E38" s="2">
        <f ca="1">FRAMEscapeV2!E38</f>
        <v>168.14508586056792</v>
      </c>
      <c r="F38" s="2">
        <f>FRAMEscapeV2!F38</f>
        <v>1</v>
      </c>
    </row>
    <row r="39" spans="1:6" x14ac:dyDescent="0.25">
      <c r="A39">
        <f>FRAMEscapeV2!$H$12</f>
        <v>2004</v>
      </c>
      <c r="B39">
        <v>38</v>
      </c>
      <c r="C39" s="2">
        <f ca="1">FRAMEscapeV2!C39</f>
        <v>16203.737026100403</v>
      </c>
      <c r="D39" s="2">
        <f ca="1">FRAMEscapeV2!D39</f>
        <v>30135.172847284375</v>
      </c>
      <c r="E39" s="2">
        <f ca="1">FRAMEscapeV2!E39</f>
        <v>2575.63417472519</v>
      </c>
      <c r="F39" s="2">
        <f>FRAMEscapeV2!F39</f>
        <v>1</v>
      </c>
    </row>
    <row r="40" spans="1:6" x14ac:dyDescent="0.25">
      <c r="A40">
        <f>FRAMEscapeV2!$H$12</f>
        <v>2004</v>
      </c>
      <c r="B40">
        <v>39</v>
      </c>
      <c r="C40" s="2">
        <f ca="1">FRAMEscapeV2!C40</f>
        <v>509.7128105802434</v>
      </c>
      <c r="D40" s="2">
        <f ca="1">FRAMEscapeV2!D40</f>
        <v>2048.7082730579937</v>
      </c>
      <c r="E40" s="2">
        <f ca="1">FRAMEscapeV2!E40</f>
        <v>285.17947072417485</v>
      </c>
      <c r="F40" s="2">
        <f>FRAMEscapeV2!F40</f>
        <v>0</v>
      </c>
    </row>
    <row r="41" spans="1:6" x14ac:dyDescent="0.25">
      <c r="A41">
        <f>FRAMEscapeV2!$H$12</f>
        <v>2004</v>
      </c>
      <c r="B41">
        <v>40</v>
      </c>
      <c r="C41" s="2">
        <f ca="1">FRAMEscapeV2!C41</f>
        <v>26.830043582084009</v>
      </c>
      <c r="D41" s="2">
        <f ca="1">FRAMEscapeV2!D41</f>
        <v>61.328568103228406</v>
      </c>
      <c r="E41" s="2">
        <f ca="1">FRAMEscapeV2!E41</f>
        <v>24.940162631950376</v>
      </c>
      <c r="F41" s="2">
        <f>FRAMEscapeV2!F41</f>
        <v>1</v>
      </c>
    </row>
    <row r="42" spans="1:6" x14ac:dyDescent="0.25">
      <c r="A42">
        <f>FRAMEscapeV2!$H$12</f>
        <v>2004</v>
      </c>
      <c r="B42">
        <v>41</v>
      </c>
      <c r="C42" s="2">
        <f ca="1">FRAMEscapeV2!C42</f>
        <v>482.88276699815941</v>
      </c>
      <c r="D42" s="2">
        <f ca="1">FRAMEscapeV2!D42</f>
        <v>1987.3797049547652</v>
      </c>
      <c r="E42" s="2">
        <f ca="1">FRAMEscapeV2!E42</f>
        <v>260.23930809222446</v>
      </c>
      <c r="F42" s="2">
        <f>FRAMEscapeV2!F42</f>
        <v>1</v>
      </c>
    </row>
    <row r="43" spans="1:6" x14ac:dyDescent="0.25">
      <c r="A43">
        <f>FRAMEscapeV2!$H$12</f>
        <v>2004</v>
      </c>
      <c r="B43">
        <v>42</v>
      </c>
      <c r="C43" s="2">
        <f ca="1">FRAMEscapeV2!C43</f>
        <v>699</v>
      </c>
      <c r="D43" s="2">
        <f ca="1">FRAMEscapeV2!D43</f>
        <v>1369</v>
      </c>
      <c r="E43" s="2">
        <f ca="1">FRAMEscapeV2!E43</f>
        <v>149</v>
      </c>
      <c r="F43" s="2">
        <f>FRAMEscapeV2!F43</f>
        <v>0</v>
      </c>
    </row>
    <row r="44" spans="1:6" x14ac:dyDescent="0.25">
      <c r="A44">
        <f>FRAMEscapeV2!$H$12</f>
        <v>2004</v>
      </c>
      <c r="B44">
        <v>43</v>
      </c>
      <c r="C44" s="2">
        <f ca="1">FRAMEscapeV2!C44</f>
        <v>684</v>
      </c>
      <c r="D44" s="2">
        <f ca="1">FRAMEscapeV2!D44</f>
        <v>1369</v>
      </c>
      <c r="E44" s="2">
        <f ca="1">FRAMEscapeV2!E44</f>
        <v>149</v>
      </c>
      <c r="F44" s="2">
        <f>FRAMEscapeV2!F44</f>
        <v>1</v>
      </c>
    </row>
    <row r="45" spans="1:6" x14ac:dyDescent="0.25">
      <c r="A45">
        <f>FRAMEscapeV2!$H$12</f>
        <v>2004</v>
      </c>
      <c r="B45">
        <v>44</v>
      </c>
      <c r="C45" s="2">
        <f ca="1">FRAMEscapeV2!C45</f>
        <v>15</v>
      </c>
      <c r="D45" s="2">
        <f ca="1">FRAMEscapeV2!D45</f>
        <v>0</v>
      </c>
      <c r="E45" s="2">
        <f ca="1">FRAMEscapeV2!E45</f>
        <v>0</v>
      </c>
      <c r="F45" s="2">
        <f>FRAMEscapeV2!F45</f>
        <v>1</v>
      </c>
    </row>
    <row r="46" spans="1:6" x14ac:dyDescent="0.25">
      <c r="A46">
        <f>FRAMEscapeV2!$H$12</f>
        <v>2004</v>
      </c>
      <c r="B46">
        <v>45</v>
      </c>
      <c r="C46" s="2">
        <f ca="1">FRAMEscapeV2!C46</f>
        <v>17425.664542108476</v>
      </c>
      <c r="D46" s="2">
        <f ca="1">FRAMEscapeV2!D46</f>
        <v>16524.374721080341</v>
      </c>
      <c r="E46" s="2">
        <f ca="1">FRAMEscapeV2!E46</f>
        <v>2542.1837204377498</v>
      </c>
      <c r="F46" s="2">
        <f>FRAMEscapeV2!F46</f>
        <v>0</v>
      </c>
    </row>
    <row r="47" spans="1:6" x14ac:dyDescent="0.25">
      <c r="A47">
        <f>FRAMEscapeV2!$H$12</f>
        <v>2004</v>
      </c>
      <c r="B47">
        <v>46</v>
      </c>
      <c r="C47" s="2">
        <f ca="1">FRAMEscapeV2!C47</f>
        <v>16747.229727998674</v>
      </c>
      <c r="D47" s="2">
        <f ca="1">FRAMEscapeV2!D47</f>
        <v>15926.659492709578</v>
      </c>
      <c r="E47" s="2">
        <f ca="1">FRAMEscapeV2!E47</f>
        <v>2513.2633151845862</v>
      </c>
      <c r="F47" s="2">
        <f>FRAMEscapeV2!F47</f>
        <v>1</v>
      </c>
    </row>
    <row r="48" spans="1:6" x14ac:dyDescent="0.25">
      <c r="A48">
        <f>FRAMEscapeV2!$H$12</f>
        <v>2004</v>
      </c>
      <c r="B48">
        <v>47</v>
      </c>
      <c r="C48" s="2">
        <f ca="1">FRAMEscapeV2!C48</f>
        <v>678.4348141098011</v>
      </c>
      <c r="D48" s="2">
        <f ca="1">FRAMEscapeV2!D48</f>
        <v>597.71522837076338</v>
      </c>
      <c r="E48" s="2">
        <f ca="1">FRAMEscapeV2!E48</f>
        <v>28.920405253163445</v>
      </c>
      <c r="F48" s="2">
        <f>FRAMEscapeV2!F48</f>
        <v>1</v>
      </c>
    </row>
    <row r="49" spans="1:6" x14ac:dyDescent="0.25">
      <c r="A49">
        <f>FRAMEscapeV2!$H$12</f>
        <v>2004</v>
      </c>
      <c r="B49">
        <v>48</v>
      </c>
      <c r="C49" s="2">
        <f ca="1">FRAMEscapeV2!C49</f>
        <v>129.42590540209267</v>
      </c>
      <c r="D49" s="2">
        <f ca="1">FRAMEscapeV2!D49</f>
        <v>232.4388157033942</v>
      </c>
      <c r="E49" s="2">
        <f ca="1">FRAMEscapeV2!E49</f>
        <v>19.912295267943978</v>
      </c>
      <c r="F49" s="2">
        <f>FRAMEscapeV2!F49</f>
        <v>0</v>
      </c>
    </row>
    <row r="50" spans="1:6" x14ac:dyDescent="0.25">
      <c r="A50">
        <f>FRAMEscapeV2!$H$12</f>
        <v>2004</v>
      </c>
      <c r="B50">
        <v>49</v>
      </c>
      <c r="C50" s="2">
        <f ca="1">FRAMEscapeV2!C50</f>
        <v>111.0324653507485</v>
      </c>
      <c r="D50" s="2">
        <f ca="1">FRAMEscapeV2!D50</f>
        <v>232.4388157033942</v>
      </c>
      <c r="E50" s="2">
        <f ca="1">FRAMEscapeV2!E50</f>
        <v>19.912295267943978</v>
      </c>
      <c r="F50" s="2">
        <f>FRAMEscapeV2!F50</f>
        <v>1</v>
      </c>
    </row>
    <row r="51" spans="1:6" x14ac:dyDescent="0.25">
      <c r="A51">
        <f>FRAMEscapeV2!$H$12</f>
        <v>2004</v>
      </c>
      <c r="B51">
        <v>50</v>
      </c>
      <c r="C51" s="2">
        <f ca="1">FRAMEscapeV2!C51</f>
        <v>18.393440051344175</v>
      </c>
      <c r="D51" s="2">
        <f ca="1">FRAMEscapeV2!D51</f>
        <v>0</v>
      </c>
      <c r="E51" s="2">
        <f ca="1">FRAMEscapeV2!E51</f>
        <v>0</v>
      </c>
      <c r="F51" s="2">
        <f>FRAMEscapeV2!F51</f>
        <v>1</v>
      </c>
    </row>
    <row r="52" spans="1:6" x14ac:dyDescent="0.25">
      <c r="A52">
        <f>FRAMEscapeV2!$H$12</f>
        <v>2004</v>
      </c>
      <c r="B52">
        <v>51</v>
      </c>
      <c r="C52" s="2">
        <f ca="1">FRAMEscapeV2!C52</f>
        <v>551.65878962536021</v>
      </c>
      <c r="D52" s="2">
        <f ca="1">FRAMEscapeV2!D52</f>
        <v>3157.1922190201731</v>
      </c>
      <c r="E52" s="2">
        <f ca="1">FRAMEscapeV2!E52</f>
        <v>744</v>
      </c>
      <c r="F52" s="2">
        <f>FRAMEscapeV2!F52</f>
        <v>0</v>
      </c>
    </row>
    <row r="53" spans="1:6" x14ac:dyDescent="0.25">
      <c r="A53">
        <f>FRAMEscapeV2!$H$12</f>
        <v>2004</v>
      </c>
      <c r="B53">
        <v>52</v>
      </c>
      <c r="C53" s="2">
        <f ca="1">FRAMEscapeV2!C53</f>
        <v>546.65878962536021</v>
      </c>
      <c r="D53" s="2">
        <f ca="1">FRAMEscapeV2!D53</f>
        <v>3127.1922190201731</v>
      </c>
      <c r="E53" s="2">
        <f ca="1">FRAMEscapeV2!E53</f>
        <v>729</v>
      </c>
      <c r="F53" s="2">
        <f>FRAMEscapeV2!F53</f>
        <v>1</v>
      </c>
    </row>
    <row r="54" spans="1:6" x14ac:dyDescent="0.25">
      <c r="A54">
        <f>FRAMEscapeV2!$H$12</f>
        <v>2004</v>
      </c>
      <c r="B54">
        <v>53</v>
      </c>
      <c r="C54" s="2">
        <f ca="1">FRAMEscapeV2!C54</f>
        <v>5</v>
      </c>
      <c r="D54" s="2">
        <f ca="1">FRAMEscapeV2!D54</f>
        <v>30</v>
      </c>
      <c r="E54" s="2">
        <f ca="1">FRAMEscapeV2!E54</f>
        <v>15</v>
      </c>
      <c r="F54" s="2">
        <f>FRAMEscapeV2!F54</f>
        <v>1</v>
      </c>
    </row>
    <row r="55" spans="1:6" x14ac:dyDescent="0.25">
      <c r="A55">
        <f>FRAMEscapeV2!$H$12</f>
        <v>2004</v>
      </c>
      <c r="B55">
        <v>54</v>
      </c>
      <c r="C55" s="2">
        <f ca="1">FRAMEscapeV2!C55</f>
        <v>148</v>
      </c>
      <c r="D55" s="2">
        <f ca="1">FRAMEscapeV2!D55</f>
        <v>154</v>
      </c>
      <c r="E55" s="2">
        <f ca="1">FRAMEscapeV2!E55</f>
        <v>42</v>
      </c>
      <c r="F55" s="2">
        <f>FRAMEscapeV2!F55</f>
        <v>0</v>
      </c>
    </row>
    <row r="56" spans="1:6" x14ac:dyDescent="0.25">
      <c r="A56">
        <f>FRAMEscapeV2!$H$12</f>
        <v>2004</v>
      </c>
      <c r="B56">
        <v>55</v>
      </c>
      <c r="C56" s="2">
        <f ca="1">FRAMEscapeV2!C56</f>
        <v>148</v>
      </c>
      <c r="D56" s="2">
        <f ca="1">FRAMEscapeV2!D56</f>
        <v>154</v>
      </c>
      <c r="E56" s="2">
        <f ca="1">FRAMEscapeV2!E56</f>
        <v>42</v>
      </c>
      <c r="F56" s="2">
        <f>FRAMEscapeV2!F56</f>
        <v>1</v>
      </c>
    </row>
    <row r="57" spans="1:6" x14ac:dyDescent="0.25">
      <c r="A57">
        <f>FRAMEscapeV2!$H$12</f>
        <v>2004</v>
      </c>
      <c r="B57">
        <v>56</v>
      </c>
      <c r="C57" s="2">
        <f ca="1">FRAMEscapeV2!C57</f>
        <v>0</v>
      </c>
      <c r="D57" s="2">
        <f ca="1">FRAMEscapeV2!D57</f>
        <v>0</v>
      </c>
      <c r="E57" s="2">
        <f ca="1">FRAMEscapeV2!E57</f>
        <v>0</v>
      </c>
      <c r="F57" s="2">
        <f>FRAMEscapeV2!F57</f>
        <v>1</v>
      </c>
    </row>
    <row r="58" spans="1:6" x14ac:dyDescent="0.25">
      <c r="A58">
        <f>FRAMEscapeV2!$H$12</f>
        <v>2004</v>
      </c>
      <c r="B58">
        <v>57</v>
      </c>
      <c r="C58" s="2">
        <f ca="1">FRAMEscapeV2!C58</f>
        <v>153</v>
      </c>
      <c r="D58" s="2">
        <f ca="1">FRAMEscapeV2!D58</f>
        <v>217</v>
      </c>
      <c r="E58" s="2">
        <f ca="1">FRAMEscapeV2!E58</f>
        <v>682</v>
      </c>
      <c r="F58" s="2">
        <f>FRAMEscapeV2!F58</f>
        <v>0</v>
      </c>
    </row>
    <row r="59" spans="1:6" x14ac:dyDescent="0.25">
      <c r="A59">
        <f>FRAMEscapeV2!$H$12</f>
        <v>2004</v>
      </c>
      <c r="B59">
        <v>58</v>
      </c>
      <c r="C59" s="2">
        <f ca="1">FRAMEscapeV2!C59</f>
        <v>17.30067825886055</v>
      </c>
      <c r="D59" s="2">
        <f ca="1">FRAMEscapeV2!D59</f>
        <v>104.90260234973334</v>
      </c>
      <c r="E59" s="2">
        <f ca="1">FRAMEscapeV2!E59</f>
        <v>168.37113158431828</v>
      </c>
      <c r="F59" s="2">
        <f>FRAMEscapeV2!F59</f>
        <v>1</v>
      </c>
    </row>
    <row r="60" spans="1:6" x14ac:dyDescent="0.25">
      <c r="A60">
        <f>FRAMEscapeV2!$H$12</f>
        <v>2004</v>
      </c>
      <c r="B60">
        <v>59</v>
      </c>
      <c r="C60" s="2">
        <f ca="1">FRAMEscapeV2!C60</f>
        <v>135.69932174113944</v>
      </c>
      <c r="D60" s="2">
        <f ca="1">FRAMEscapeV2!D60</f>
        <v>112.09739765026666</v>
      </c>
      <c r="E60" s="2">
        <f ca="1">FRAMEscapeV2!E60</f>
        <v>513.62886841568172</v>
      </c>
      <c r="F60" s="2">
        <f>FRAMEscapeV2!F60</f>
        <v>1</v>
      </c>
    </row>
    <row r="61" spans="1:6" x14ac:dyDescent="0.25">
      <c r="A61">
        <f>FRAMEscapeV2!$H$12</f>
        <v>2004</v>
      </c>
      <c r="B61">
        <v>60</v>
      </c>
      <c r="C61" s="2">
        <f ca="1">FRAMEscapeV2!C61</f>
        <v>6231.7250000000004</v>
      </c>
      <c r="D61" s="2">
        <f ca="1">FRAMEscapeV2!D61</f>
        <v>20874.475000000002</v>
      </c>
      <c r="E61" s="2">
        <f ca="1">FRAMEscapeV2!E61</f>
        <v>488.40000000000003</v>
      </c>
      <c r="F61" s="2">
        <f>FRAMEscapeV2!F61</f>
        <v>0</v>
      </c>
    </row>
    <row r="62" spans="1:6" x14ac:dyDescent="0.25">
      <c r="A62">
        <f>FRAMEscapeV2!$H$12</f>
        <v>2004</v>
      </c>
      <c r="B62">
        <v>61</v>
      </c>
      <c r="C62" s="2">
        <f ca="1">FRAMEscapeV2!C62</f>
        <v>5980.4572795386321</v>
      </c>
      <c r="D62" s="2">
        <f ca="1">FRAMEscapeV2!D62</f>
        <v>20038.534298560815</v>
      </c>
      <c r="E62" s="2">
        <f ca="1">FRAMEscapeV2!E62</f>
        <v>468.80065511551214</v>
      </c>
      <c r="F62" s="2">
        <f>FRAMEscapeV2!F62</f>
        <v>1</v>
      </c>
    </row>
    <row r="63" spans="1:6" x14ac:dyDescent="0.25">
      <c r="A63">
        <f>FRAMEscapeV2!$H$12</f>
        <v>2004</v>
      </c>
      <c r="B63">
        <v>62</v>
      </c>
      <c r="C63" s="2">
        <f ca="1">FRAMEscapeV2!C63</f>
        <v>251.2677204613683</v>
      </c>
      <c r="D63" s="2">
        <f ca="1">FRAMEscapeV2!D63</f>
        <v>835.94070143918725</v>
      </c>
      <c r="E63" s="2">
        <f ca="1">FRAMEscapeV2!E63</f>
        <v>19.599344884487891</v>
      </c>
      <c r="F63" s="2">
        <f>FRAMEscapeV2!F63</f>
        <v>1</v>
      </c>
    </row>
    <row r="64" spans="1:6" x14ac:dyDescent="0.25">
      <c r="A64">
        <f>FRAMEscapeV2!$H$12</f>
        <v>2004</v>
      </c>
      <c r="B64">
        <v>63</v>
      </c>
      <c r="C64" s="2">
        <f ca="1">FRAMEscapeV2!C64</f>
        <v>15789.75</v>
      </c>
      <c r="D64" s="2">
        <f ca="1">FRAMEscapeV2!D64</f>
        <v>37400.525000000001</v>
      </c>
      <c r="E64" s="2">
        <f ca="1">FRAMEscapeV2!E64</f>
        <v>19400.025000000001</v>
      </c>
      <c r="F64" s="2">
        <f>FRAMEscapeV2!F64</f>
        <v>0</v>
      </c>
    </row>
    <row r="65" spans="1:6" x14ac:dyDescent="0.25">
      <c r="A65">
        <f>FRAMEscapeV2!$H$12</f>
        <v>2004</v>
      </c>
      <c r="B65">
        <v>64</v>
      </c>
      <c r="C65" s="2">
        <f ca="1">FRAMEscapeV2!C65</f>
        <v>15158.549286839641</v>
      </c>
      <c r="D65" s="2">
        <f ca="1">FRAMEscapeV2!D65</f>
        <v>35905.045350097091</v>
      </c>
      <c r="E65" s="2">
        <f ca="1">FRAMEscapeV2!E65</f>
        <v>18624.013008203088</v>
      </c>
      <c r="F65" s="2">
        <f>FRAMEscapeV2!F65</f>
        <v>1</v>
      </c>
    </row>
    <row r="66" spans="1:6" x14ac:dyDescent="0.25">
      <c r="A66">
        <f>FRAMEscapeV2!$H$12</f>
        <v>2004</v>
      </c>
      <c r="B66">
        <v>65</v>
      </c>
      <c r="C66" s="2">
        <f ca="1">FRAMEscapeV2!C66</f>
        <v>631.20071316035865</v>
      </c>
      <c r="D66" s="2">
        <f ca="1">FRAMEscapeV2!D66</f>
        <v>1495.4796499029108</v>
      </c>
      <c r="E66" s="2">
        <f ca="1">FRAMEscapeV2!E66</f>
        <v>776.01199179691321</v>
      </c>
      <c r="F66" s="2">
        <f>FRAMEscapeV2!F66</f>
        <v>1</v>
      </c>
    </row>
    <row r="67" spans="1:6" x14ac:dyDescent="0.25">
      <c r="A67">
        <f>FRAMEscapeV2!$H$12</f>
        <v>2004</v>
      </c>
      <c r="B67">
        <v>66</v>
      </c>
      <c r="C67" s="2">
        <f ca="1">FRAMEscapeV2!C67</f>
        <v>6031</v>
      </c>
      <c r="D67" s="2">
        <f ca="1">FRAMEscapeV2!D67</f>
        <v>5640</v>
      </c>
      <c r="E67" s="2">
        <f ca="1">FRAMEscapeV2!E67</f>
        <v>10656</v>
      </c>
      <c r="F67" s="2">
        <f>FRAMEscapeV2!F67</f>
        <v>0</v>
      </c>
    </row>
    <row r="68" spans="1:6" x14ac:dyDescent="0.25">
      <c r="A68">
        <f>FRAMEscapeV2!$H$12</f>
        <v>2004</v>
      </c>
      <c r="B68">
        <v>67</v>
      </c>
      <c r="C68" s="2">
        <f ca="1">FRAMEscapeV2!C68</f>
        <v>5789.5443075538342</v>
      </c>
      <c r="D68" s="2">
        <f ca="1">FRAMEscapeV2!D68</f>
        <v>5414.321045260941</v>
      </c>
      <c r="E68" s="2">
        <f ca="1">FRAMEscapeV2!E68</f>
        <v>10229.861220964096</v>
      </c>
      <c r="F68" s="2">
        <f>FRAMEscapeV2!F68</f>
        <v>1</v>
      </c>
    </row>
    <row r="69" spans="1:6" x14ac:dyDescent="0.25">
      <c r="A69">
        <f>FRAMEscapeV2!$H$12</f>
        <v>2004</v>
      </c>
      <c r="B69">
        <v>68</v>
      </c>
      <c r="C69" s="2">
        <f ca="1">FRAMEscapeV2!C69</f>
        <v>241.45569244616581</v>
      </c>
      <c r="D69" s="2">
        <f ca="1">FRAMEscapeV2!D69</f>
        <v>225.67895473905901</v>
      </c>
      <c r="E69" s="2">
        <f ca="1">FRAMEscapeV2!E69</f>
        <v>426.13877903590401</v>
      </c>
      <c r="F69" s="2">
        <f>FRAMEscapeV2!F69</f>
        <v>1</v>
      </c>
    </row>
    <row r="70" spans="1:6" x14ac:dyDescent="0.25">
      <c r="A70">
        <f>FRAMEscapeV2!$H$12</f>
        <v>2004</v>
      </c>
      <c r="B70">
        <v>69</v>
      </c>
      <c r="C70" s="2">
        <f ca="1">FRAMEscapeV2!C70</f>
        <v>126168</v>
      </c>
      <c r="D70" s="2">
        <f ca="1">FRAMEscapeV2!D70</f>
        <v>47402</v>
      </c>
      <c r="E70" s="2">
        <f ca="1">FRAMEscapeV2!E70</f>
        <v>1675</v>
      </c>
      <c r="F70" s="2">
        <f>FRAMEscapeV2!F70</f>
        <v>0</v>
      </c>
    </row>
    <row r="71" spans="1:6" x14ac:dyDescent="0.25">
      <c r="A71">
        <f>FRAMEscapeV2!$H$12</f>
        <v>2004</v>
      </c>
      <c r="B71">
        <v>70</v>
      </c>
      <c r="C71" s="2">
        <f ca="1">FRAMEscapeV2!C71</f>
        <v>121096.25347793744</v>
      </c>
      <c r="D71" s="2">
        <f ca="1">FRAMEscapeV2!D71</f>
        <v>45498.959586301637</v>
      </c>
      <c r="E71" s="2">
        <f ca="1">FRAMEscapeV2!E71</f>
        <v>1608.0017604832515</v>
      </c>
      <c r="F71" s="2">
        <f>FRAMEscapeV2!F71</f>
        <v>1</v>
      </c>
    </row>
    <row r="72" spans="1:6" x14ac:dyDescent="0.25">
      <c r="A72">
        <f>FRAMEscapeV2!$H$12</f>
        <v>2004</v>
      </c>
      <c r="B72">
        <v>71</v>
      </c>
      <c r="C72" s="2">
        <f ca="1">FRAMEscapeV2!C72</f>
        <v>5071.74652206256</v>
      </c>
      <c r="D72" s="2">
        <f ca="1">FRAMEscapeV2!D72</f>
        <v>1903.0404136983634</v>
      </c>
      <c r="E72" s="2">
        <f ca="1">FRAMEscapeV2!E72</f>
        <v>66.998239516748527</v>
      </c>
      <c r="F72" s="2">
        <f>FRAMEscapeV2!F72</f>
        <v>1</v>
      </c>
    </row>
    <row r="73" spans="1:6" x14ac:dyDescent="0.25">
      <c r="A73">
        <f>FRAMEscapeV2!$H$12</f>
        <v>2004</v>
      </c>
      <c r="B73">
        <v>72</v>
      </c>
      <c r="C73" s="2">
        <f ca="1">FRAMEscapeV2!C73</f>
        <v>3142.5282222285518</v>
      </c>
      <c r="D73" s="2">
        <f ca="1">FRAMEscapeV2!D73</f>
        <v>32403.078319827924</v>
      </c>
      <c r="E73" s="2">
        <f ca="1">FRAMEscapeV2!E73</f>
        <v>30077.393457943523</v>
      </c>
      <c r="F73" s="2">
        <f>FRAMEscapeV2!F73</f>
        <v>0</v>
      </c>
    </row>
    <row r="74" spans="1:6" x14ac:dyDescent="0.25">
      <c r="A74">
        <f>FRAMEscapeV2!$H$12</f>
        <v>2004</v>
      </c>
      <c r="B74">
        <v>73</v>
      </c>
      <c r="C74" s="2">
        <f ca="1">FRAMEscapeV2!C74</f>
        <v>1725.4031147851406</v>
      </c>
      <c r="D74" s="2">
        <f ca="1">FRAMEscapeV2!D74</f>
        <v>17821.693075849929</v>
      </c>
      <c r="E74" s="2">
        <f ca="1">FRAMEscapeV2!E74</f>
        <v>16543.056421039422</v>
      </c>
      <c r="F74" s="2">
        <f>FRAMEscapeV2!F74</f>
        <v>1</v>
      </c>
    </row>
    <row r="75" spans="1:6" x14ac:dyDescent="0.25">
      <c r="A75">
        <f>FRAMEscapeV2!$H$12</f>
        <v>2004</v>
      </c>
      <c r="B75">
        <v>74</v>
      </c>
      <c r="C75" s="2">
        <f ca="1">FRAMEscapeV2!C75</f>
        <v>1417.1251074434113</v>
      </c>
      <c r="D75" s="2">
        <f ca="1">FRAMEscapeV2!D75</f>
        <v>14581.385243977995</v>
      </c>
      <c r="E75" s="2">
        <f ca="1">FRAMEscapeV2!E75</f>
        <v>13534.3370369041</v>
      </c>
      <c r="F75" s="2">
        <f>FRAMEscapeV2!F75</f>
        <v>1</v>
      </c>
    </row>
    <row r="76" spans="1:6" x14ac:dyDescent="0.25">
      <c r="A76">
        <f>FRAMEscapeV2!$H$12</f>
        <v>2004</v>
      </c>
      <c r="B76">
        <v>75</v>
      </c>
      <c r="C76" s="2">
        <f ca="1">FRAMEscapeV2!C76</f>
        <v>123776.85</v>
      </c>
      <c r="D76" s="2">
        <f ca="1">FRAMEscapeV2!D76</f>
        <v>126682</v>
      </c>
      <c r="E76" s="2">
        <f ca="1">FRAMEscapeV2!E76</f>
        <v>220383.03</v>
      </c>
      <c r="F76" s="2">
        <f>FRAMEscapeV2!F76</f>
        <v>0</v>
      </c>
    </row>
    <row r="77" spans="1:6" x14ac:dyDescent="0.25">
      <c r="A77">
        <f>FRAMEscapeV2!$H$12</f>
        <v>2004</v>
      </c>
      <c r="B77">
        <v>76</v>
      </c>
      <c r="C77" s="2">
        <f ca="1">FRAMEscapeV2!C77</f>
        <v>120058.23218886682</v>
      </c>
      <c r="D77" s="2">
        <f ca="1">FRAMEscapeV2!D77</f>
        <v>122878.61431875739</v>
      </c>
      <c r="E77" s="2">
        <f ca="1">FRAMEscapeV2!E77</f>
        <v>213759.4997851369</v>
      </c>
      <c r="F77" s="2">
        <f>FRAMEscapeV2!F77</f>
        <v>1</v>
      </c>
    </row>
    <row r="78" spans="1:6" x14ac:dyDescent="0.25">
      <c r="A78">
        <f>FRAMEscapeV2!$H$12</f>
        <v>2004</v>
      </c>
      <c r="B78">
        <v>77</v>
      </c>
      <c r="C78" s="2">
        <f ca="1">FRAMEscapeV2!C78</f>
        <v>3718.6178111331828</v>
      </c>
      <c r="D78" s="2">
        <f ca="1">FRAMEscapeV2!D78</f>
        <v>3803.3856812426093</v>
      </c>
      <c r="E78" s="2">
        <f ca="1">FRAMEscapeV2!E78</f>
        <v>6623.5302148631017</v>
      </c>
      <c r="F78" s="2">
        <f>FRAMEscapeV2!F78</f>
        <v>1</v>
      </c>
    </row>
    <row r="79" spans="1:6" x14ac:dyDescent="0.25">
      <c r="A79">
        <f>FRAMEscapeV2!$H$12</f>
        <v>2004</v>
      </c>
      <c r="B79">
        <v>78</v>
      </c>
      <c r="C79" s="2">
        <f ca="1">FRAMEscapeV2!C79</f>
        <v>16502</v>
      </c>
      <c r="D79" s="2">
        <f ca="1">FRAMEscapeV2!D79</f>
        <v>11281</v>
      </c>
      <c r="E79" s="2">
        <f ca="1">FRAMEscapeV2!E79</f>
        <v>489</v>
      </c>
      <c r="F79" s="2">
        <f>FRAMEscapeV2!F79</f>
        <v>0</v>
      </c>
    </row>
    <row r="80" spans="1:6" x14ac:dyDescent="0.25">
      <c r="A80">
        <f>FRAMEscapeV2!$H$12</f>
        <v>2004</v>
      </c>
      <c r="B80">
        <v>79</v>
      </c>
      <c r="C80" s="2">
        <f ca="1">FRAMEscapeV2!C80</f>
        <v>829.52632613774767</v>
      </c>
      <c r="D80" s="2">
        <f ca="1">FRAMEscapeV2!D80</f>
        <v>564.22280947990498</v>
      </c>
      <c r="E80" s="2">
        <f ca="1">FRAMEscapeV2!E80</f>
        <v>24.45145986479239</v>
      </c>
      <c r="F80" s="2">
        <f>FRAMEscapeV2!F80</f>
        <v>1</v>
      </c>
    </row>
    <row r="81" spans="1:6" x14ac:dyDescent="0.25">
      <c r="A81">
        <f>FRAMEscapeV2!$H$12</f>
        <v>2004</v>
      </c>
      <c r="B81">
        <v>80</v>
      </c>
      <c r="C81" s="2">
        <f ca="1">FRAMEscapeV2!C81</f>
        <v>15672.473673862252</v>
      </c>
      <c r="D81" s="2">
        <f ca="1">FRAMEscapeV2!D81</f>
        <v>10716.777190520095</v>
      </c>
      <c r="E81" s="2">
        <f ca="1">FRAMEscapeV2!E81</f>
        <v>464.54854013520759</v>
      </c>
      <c r="F81" s="2">
        <f>FRAMEscapeV2!F81</f>
        <v>1</v>
      </c>
    </row>
    <row r="82" spans="1:6" x14ac:dyDescent="0.25">
      <c r="A82">
        <f>FRAMEscapeV2!$H$12</f>
        <v>2004</v>
      </c>
      <c r="B82">
        <v>81</v>
      </c>
      <c r="C82" s="2">
        <f ca="1">FRAMEscapeV2!C82</f>
        <v>88414.798138790939</v>
      </c>
      <c r="D82" s="2">
        <f ca="1">FRAMEscapeV2!D82</f>
        <v>65799</v>
      </c>
      <c r="E82" s="2">
        <f ca="1">FRAMEscapeV2!E82</f>
        <v>1601</v>
      </c>
      <c r="F82" s="2">
        <f>FRAMEscapeV2!F82</f>
        <v>0</v>
      </c>
    </row>
    <row r="83" spans="1:6" x14ac:dyDescent="0.25">
      <c r="A83">
        <f>FRAMEscapeV2!$H$12</f>
        <v>2004</v>
      </c>
      <c r="B83">
        <v>82</v>
      </c>
      <c r="C83" s="2">
        <f ca="1">FRAMEscapeV2!C83</f>
        <v>35366.290925904308</v>
      </c>
      <c r="D83" s="2">
        <f ca="1">FRAMEscapeV2!D83</f>
        <v>26319.944073896462</v>
      </c>
      <c r="E83" s="2">
        <f ca="1">FRAMEscapeV2!E83</f>
        <v>640.399999669968</v>
      </c>
      <c r="F83" s="2">
        <f>FRAMEscapeV2!F83</f>
        <v>1</v>
      </c>
    </row>
    <row r="84" spans="1:6" x14ac:dyDescent="0.25">
      <c r="A84">
        <f>FRAMEscapeV2!$H$12</f>
        <v>2004</v>
      </c>
      <c r="B84">
        <v>83</v>
      </c>
      <c r="C84" s="2">
        <f ca="1">FRAMEscapeV2!C84</f>
        <v>53048.50721288663</v>
      </c>
      <c r="D84" s="2">
        <f ca="1">FRAMEscapeV2!D84</f>
        <v>39479.055926103538</v>
      </c>
      <c r="E84" s="2">
        <f ca="1">FRAMEscapeV2!E84</f>
        <v>960.600000330032</v>
      </c>
      <c r="F84" s="2">
        <f>FRAMEscapeV2!F84</f>
        <v>1</v>
      </c>
    </row>
    <row r="85" spans="1:6" x14ac:dyDescent="0.25">
      <c r="A85">
        <f>FRAMEscapeV2!$H$12</f>
        <v>2004</v>
      </c>
      <c r="B85">
        <v>84</v>
      </c>
      <c r="C85" s="2">
        <f ca="1">FRAMEscapeV2!C85</f>
        <v>3828.1499999999996</v>
      </c>
      <c r="D85" s="2">
        <f ca="1">FRAMEscapeV2!D85</f>
        <v>3918</v>
      </c>
      <c r="E85" s="2">
        <f ca="1">FRAMEscapeV2!E85</f>
        <v>6815.9699999999993</v>
      </c>
      <c r="F85" s="2">
        <f>FRAMEscapeV2!F85</f>
        <v>0</v>
      </c>
    </row>
    <row r="86" spans="1:6" x14ac:dyDescent="0.25">
      <c r="A86">
        <f>FRAMEscapeV2!$H$12</f>
        <v>2004</v>
      </c>
      <c r="B86">
        <v>85</v>
      </c>
      <c r="C86" s="2">
        <f ca="1">FRAMEscapeV2!C86</f>
        <v>3636.7118532904356</v>
      </c>
      <c r="D86" s="2">
        <f ca="1">FRAMEscapeV2!D86</f>
        <v>3722.068633985396</v>
      </c>
      <c r="E86" s="2">
        <f ca="1">FRAMEscapeV2!E86</f>
        <v>6475.1169269168113</v>
      </c>
      <c r="F86" s="2">
        <f>FRAMEscapeV2!F86</f>
        <v>1</v>
      </c>
    </row>
    <row r="87" spans="1:6" x14ac:dyDescent="0.25">
      <c r="A87">
        <f>FRAMEscapeV2!$H$12</f>
        <v>2004</v>
      </c>
      <c r="B87">
        <v>86</v>
      </c>
      <c r="C87" s="2">
        <f ca="1">FRAMEscapeV2!C87</f>
        <v>191.43814670956408</v>
      </c>
      <c r="D87" s="2">
        <f ca="1">FRAMEscapeV2!D87</f>
        <v>195.93136601460401</v>
      </c>
      <c r="E87" s="2">
        <f ca="1">FRAMEscapeV2!E87</f>
        <v>340.85307308318806</v>
      </c>
      <c r="F87" s="2">
        <f>FRAMEscapeV2!F87</f>
        <v>1</v>
      </c>
    </row>
    <row r="88" spans="1:6" x14ac:dyDescent="0.25">
      <c r="A88">
        <f>FRAMEscapeV2!$H$12</f>
        <v>2004</v>
      </c>
      <c r="B88">
        <v>87</v>
      </c>
      <c r="C88" s="2">
        <f ca="1">FRAMEscapeV2!C88</f>
        <v>16428</v>
      </c>
      <c r="D88" s="2">
        <f ca="1">FRAMEscapeV2!D88</f>
        <v>43441</v>
      </c>
      <c r="E88" s="2">
        <f ca="1">FRAMEscapeV2!E88</f>
        <v>78281</v>
      </c>
      <c r="F88" s="2">
        <f>FRAMEscapeV2!F88</f>
        <v>0</v>
      </c>
    </row>
    <row r="89" spans="1:6" x14ac:dyDescent="0.25">
      <c r="A89">
        <f>FRAMEscapeV2!$H$12</f>
        <v>2004</v>
      </c>
      <c r="B89">
        <v>88</v>
      </c>
      <c r="C89" s="2">
        <f ca="1">FRAMEscapeV2!C89</f>
        <v>16100.192742653076</v>
      </c>
      <c r="D89" s="2">
        <f ca="1">FRAMEscapeV2!D89</f>
        <v>42571.759000132704</v>
      </c>
      <c r="E89" s="2">
        <f ca="1">FRAMEscapeV2!E89</f>
        <v>76715.772451690005</v>
      </c>
      <c r="F89" s="2">
        <f>FRAMEscapeV2!F89</f>
        <v>1</v>
      </c>
    </row>
    <row r="90" spans="1:6" x14ac:dyDescent="0.25">
      <c r="A90">
        <f>FRAMEscapeV2!$H$12</f>
        <v>2004</v>
      </c>
      <c r="B90">
        <v>89</v>
      </c>
      <c r="C90" s="2">
        <f ca="1">FRAMEscapeV2!C90</f>
        <v>327.80725734692351</v>
      </c>
      <c r="D90" s="2">
        <f ca="1">FRAMEscapeV2!D90</f>
        <v>869.24099986729561</v>
      </c>
      <c r="E90" s="2">
        <f ca="1">FRAMEscapeV2!E90</f>
        <v>1565.2275483099947</v>
      </c>
      <c r="F90" s="2">
        <f>FRAMEscapeV2!F90</f>
        <v>1</v>
      </c>
    </row>
    <row r="91" spans="1:6" x14ac:dyDescent="0.25">
      <c r="A91">
        <f>FRAMEscapeV2!$H$12</f>
        <v>2004</v>
      </c>
      <c r="B91">
        <v>90</v>
      </c>
      <c r="C91" s="2">
        <f ca="1">FRAMEscapeV2!C91</f>
        <v>108071</v>
      </c>
      <c r="D91" s="2">
        <f ca="1">FRAMEscapeV2!D91</f>
        <v>84260</v>
      </c>
      <c r="E91" s="2">
        <f ca="1">FRAMEscapeV2!E91</f>
        <v>69496</v>
      </c>
      <c r="F91" s="2">
        <f>FRAMEscapeV2!F91</f>
        <v>0</v>
      </c>
    </row>
    <row r="92" spans="1:6" x14ac:dyDescent="0.25">
      <c r="A92">
        <f>FRAMEscapeV2!$H$12</f>
        <v>2004</v>
      </c>
      <c r="B92">
        <v>91</v>
      </c>
      <c r="C92" s="2">
        <f ca="1">FRAMEscapeV2!C92</f>
        <v>103747.33722876935</v>
      </c>
      <c r="D92" s="2">
        <f ca="1">FRAMEscapeV2!D92</f>
        <v>80886.683366861122</v>
      </c>
      <c r="E92" s="2">
        <f ca="1">FRAMEscapeV2!E92</f>
        <v>66715.988022444842</v>
      </c>
      <c r="F92" s="2">
        <f>FRAMEscapeV2!F92</f>
        <v>1</v>
      </c>
    </row>
    <row r="93" spans="1:6" x14ac:dyDescent="0.25">
      <c r="A93">
        <f>FRAMEscapeV2!$H$12</f>
        <v>2004</v>
      </c>
      <c r="B93">
        <v>92</v>
      </c>
      <c r="C93" s="2">
        <f ca="1">FRAMEscapeV2!C93</f>
        <v>4323.6627712306508</v>
      </c>
      <c r="D93" s="2">
        <f ca="1">FRAMEscapeV2!D93</f>
        <v>3373.3166331388784</v>
      </c>
      <c r="E93" s="2">
        <f ca="1">FRAMEscapeV2!E93</f>
        <v>2780.0119775551575</v>
      </c>
      <c r="F93" s="2">
        <f>FRAMEscapeV2!F93</f>
        <v>1</v>
      </c>
    </row>
    <row r="94" spans="1:6" x14ac:dyDescent="0.25">
      <c r="A94">
        <f>FRAMEscapeV2!$H$12</f>
        <v>2004</v>
      </c>
      <c r="B94">
        <v>93</v>
      </c>
      <c r="C94" s="2">
        <f ca="1">FRAMEscapeV2!C94</f>
        <v>66814.35962565348</v>
      </c>
      <c r="D94" s="2">
        <f ca="1">FRAMEscapeV2!D94</f>
        <v>126765.77738846197</v>
      </c>
      <c r="E94" s="2">
        <f ca="1">FRAMEscapeV2!E94</f>
        <v>22689.057536324162</v>
      </c>
      <c r="F94" s="2">
        <f>FRAMEscapeV2!F94</f>
        <v>0</v>
      </c>
    </row>
    <row r="95" spans="1:6" x14ac:dyDescent="0.25">
      <c r="A95">
        <f>FRAMEscapeV2!$H$12</f>
        <v>2004</v>
      </c>
      <c r="B95">
        <v>94</v>
      </c>
      <c r="C95" s="2">
        <f ca="1">FRAMEscapeV2!C95</f>
        <v>64808.577792150791</v>
      </c>
      <c r="D95" s="2">
        <f ca="1">FRAMEscapeV2!D95</f>
        <v>122957.46313838536</v>
      </c>
      <c r="E95" s="2">
        <f ca="1">FRAMEscapeV2!E95</f>
        <v>22008.713123750698</v>
      </c>
      <c r="F95" s="2">
        <f>FRAMEscapeV2!F95</f>
        <v>1</v>
      </c>
    </row>
    <row r="96" spans="1:6" x14ac:dyDescent="0.25">
      <c r="A96">
        <f>FRAMEscapeV2!$H$12</f>
        <v>2004</v>
      </c>
      <c r="B96">
        <v>95</v>
      </c>
      <c r="C96" s="2">
        <f ca="1">FRAMEscapeV2!C96</f>
        <v>2005.7818335026896</v>
      </c>
      <c r="D96" s="2">
        <f ca="1">FRAMEscapeV2!D96</f>
        <v>3808.3142500766116</v>
      </c>
      <c r="E96" s="2">
        <f ca="1">FRAMEscapeV2!E96</f>
        <v>680.34441257346407</v>
      </c>
      <c r="F96" s="2">
        <f>FRAMEscapeV2!F96</f>
        <v>1</v>
      </c>
    </row>
    <row r="97" spans="1:6" x14ac:dyDescent="0.25">
      <c r="A97">
        <f>FRAMEscapeV2!$H$12</f>
        <v>2004</v>
      </c>
      <c r="B97">
        <v>96</v>
      </c>
      <c r="C97" s="2">
        <f ca="1">FRAMEscapeV2!C97</f>
        <v>28942.113074263787</v>
      </c>
      <c r="D97" s="2">
        <f ca="1">FRAMEscapeV2!D97</f>
        <v>103077.36872088166</v>
      </c>
      <c r="E97" s="2">
        <f ca="1">FRAMEscapeV2!E97</f>
        <v>38829.467951079314</v>
      </c>
      <c r="F97" s="2">
        <f>FRAMEscapeV2!F97</f>
        <v>0</v>
      </c>
    </row>
    <row r="98" spans="1:6" x14ac:dyDescent="0.25">
      <c r="A98">
        <f>FRAMEscapeV2!$H$12</f>
        <v>2004</v>
      </c>
      <c r="B98">
        <v>97</v>
      </c>
      <c r="C98" s="2">
        <f ca="1">FRAMEscapeV2!C98</f>
        <v>27784.251874942471</v>
      </c>
      <c r="D98" s="2">
        <f ca="1">FRAMEscapeV2!D98</f>
        <v>98927.11636903559</v>
      </c>
      <c r="E98" s="2">
        <f ca="1">FRAMEscapeV2!E98</f>
        <v>37276.510163642524</v>
      </c>
      <c r="F98" s="2">
        <f>FRAMEscapeV2!F98</f>
        <v>1</v>
      </c>
    </row>
    <row r="99" spans="1:6" x14ac:dyDescent="0.25">
      <c r="A99">
        <f>FRAMEscapeV2!$H$12</f>
        <v>2004</v>
      </c>
      <c r="B99">
        <v>98</v>
      </c>
      <c r="C99" s="2">
        <f ca="1">FRAMEscapeV2!C99</f>
        <v>1157.8611993213162</v>
      </c>
      <c r="D99" s="2">
        <f ca="1">FRAMEscapeV2!D99</f>
        <v>4150.2523518460657</v>
      </c>
      <c r="E99" s="2">
        <f ca="1">FRAMEscapeV2!E99</f>
        <v>1552.9577874367897</v>
      </c>
      <c r="F99" s="2">
        <f>FRAMEscapeV2!F99</f>
        <v>1</v>
      </c>
    </row>
    <row r="100" spans="1:6" x14ac:dyDescent="0.25">
      <c r="A100">
        <f>FRAMEscapeV2!$H$12</f>
        <v>2004</v>
      </c>
      <c r="B100">
        <v>99</v>
      </c>
      <c r="C100" s="2">
        <f ca="1">FRAMEscapeV2!C100</f>
        <v>12565</v>
      </c>
      <c r="D100" s="2">
        <f ca="1">FRAMEscapeV2!D100</f>
        <v>8010</v>
      </c>
      <c r="E100" s="2">
        <f ca="1">FRAMEscapeV2!E100</f>
        <v>3919</v>
      </c>
      <c r="F100" s="2">
        <f>FRAMEscapeV2!F100</f>
        <v>0</v>
      </c>
    </row>
    <row r="101" spans="1:6" x14ac:dyDescent="0.25">
      <c r="A101">
        <f>FRAMEscapeV2!$H$12</f>
        <v>2004</v>
      </c>
      <c r="B101">
        <v>100</v>
      </c>
      <c r="C101" s="2">
        <f ca="1">FRAMEscapeV2!C101</f>
        <v>12061.903114235834</v>
      </c>
      <c r="D101" s="2">
        <f ca="1">FRAMEscapeV2!D101</f>
        <v>7688.7372449536506</v>
      </c>
      <c r="E101" s="2">
        <f ca="1">FRAMEscapeV2!E101</f>
        <v>3762.0092856691972</v>
      </c>
      <c r="F101" s="2">
        <f>FRAMEscapeV2!F101</f>
        <v>1</v>
      </c>
    </row>
    <row r="102" spans="1:6" x14ac:dyDescent="0.25">
      <c r="A102">
        <f>FRAMEscapeV2!$H$12</f>
        <v>2004</v>
      </c>
      <c r="B102">
        <v>101</v>
      </c>
      <c r="C102" s="2">
        <f ca="1">FRAMEscapeV2!C102</f>
        <v>503.09688576416556</v>
      </c>
      <c r="D102" s="2">
        <f ca="1">FRAMEscapeV2!D102</f>
        <v>321.26275504634941</v>
      </c>
      <c r="E102" s="2">
        <f ca="1">FRAMEscapeV2!E102</f>
        <v>156.9907143308028</v>
      </c>
      <c r="F102" s="2">
        <f>FRAMEscapeV2!F102</f>
        <v>1</v>
      </c>
    </row>
    <row r="103" spans="1:6" x14ac:dyDescent="0.25">
      <c r="A103">
        <f>FRAMEscapeV2!$H$12</f>
        <v>2004</v>
      </c>
      <c r="B103">
        <v>102</v>
      </c>
      <c r="C103" s="2">
        <f ca="1">FRAMEscapeV2!C103</f>
        <v>1785.5250000000015</v>
      </c>
      <c r="D103" s="2">
        <f ca="1">FRAMEscapeV2!D103</f>
        <v>4725</v>
      </c>
      <c r="E103" s="2">
        <f ca="1">FRAMEscapeV2!E103</f>
        <v>1612.5749999999971</v>
      </c>
      <c r="F103" s="2">
        <f>FRAMEscapeV2!F103</f>
        <v>0</v>
      </c>
    </row>
    <row r="104" spans="1:6" x14ac:dyDescent="0.25">
      <c r="A104">
        <f>FRAMEscapeV2!$H$12</f>
        <v>2004</v>
      </c>
      <c r="B104">
        <v>103</v>
      </c>
      <c r="C104" s="2">
        <f ca="1">FRAMEscapeV2!C104</f>
        <v>1785.5250000000015</v>
      </c>
      <c r="D104" s="2">
        <f ca="1">FRAMEscapeV2!D104</f>
        <v>4725</v>
      </c>
      <c r="E104" s="2">
        <f ca="1">FRAMEscapeV2!E104</f>
        <v>1612.5749999999971</v>
      </c>
      <c r="F104" s="2">
        <f>FRAMEscapeV2!F104</f>
        <v>1</v>
      </c>
    </row>
    <row r="105" spans="1:6" x14ac:dyDescent="0.25">
      <c r="A105">
        <f>FRAMEscapeV2!$H$12</f>
        <v>2004</v>
      </c>
      <c r="B105">
        <v>104</v>
      </c>
      <c r="C105" s="2">
        <f ca="1">FRAMEscapeV2!C105</f>
        <v>0</v>
      </c>
      <c r="D105" s="2">
        <f ca="1">FRAMEscapeV2!D105</f>
        <v>0</v>
      </c>
      <c r="E105" s="2">
        <f ca="1">FRAMEscapeV2!E105</f>
        <v>0</v>
      </c>
      <c r="F105" s="2">
        <f>FRAMEscapeV2!F105</f>
        <v>1</v>
      </c>
    </row>
    <row r="106" spans="1:6" x14ac:dyDescent="0.25">
      <c r="A106">
        <f>FRAMEscapeV2!$H$12</f>
        <v>2004</v>
      </c>
      <c r="B106">
        <v>105</v>
      </c>
      <c r="C106" s="2">
        <f ca="1">FRAMEscapeV2!C106</f>
        <v>223218.19968282789</v>
      </c>
      <c r="D106" s="2">
        <f ca="1">FRAMEscapeV2!D106</f>
        <v>108840.37222694172</v>
      </c>
      <c r="E106" s="2">
        <f ca="1">FRAMEscapeV2!E106</f>
        <v>1643.4280902303874</v>
      </c>
      <c r="F106" s="2">
        <f>FRAMEscapeV2!F106</f>
        <v>0</v>
      </c>
    </row>
    <row r="107" spans="1:6" x14ac:dyDescent="0.25">
      <c r="A107">
        <f>FRAMEscapeV2!$H$12</f>
        <v>2004</v>
      </c>
      <c r="B107">
        <v>106</v>
      </c>
      <c r="C107" s="2">
        <f ca="1">FRAMEscapeV2!C107</f>
        <v>218753.83568917133</v>
      </c>
      <c r="D107" s="2">
        <f ca="1">FRAMEscapeV2!D107</f>
        <v>106663.56478240289</v>
      </c>
      <c r="E107" s="2">
        <f ca="1">FRAMEscapeV2!E107</f>
        <v>1610.5595284257797</v>
      </c>
      <c r="F107" s="2">
        <f>FRAMEscapeV2!F107</f>
        <v>1</v>
      </c>
    </row>
    <row r="108" spans="1:6" x14ac:dyDescent="0.25">
      <c r="A108">
        <f>FRAMEscapeV2!$H$12</f>
        <v>2004</v>
      </c>
      <c r="B108">
        <v>107</v>
      </c>
      <c r="C108" s="2">
        <f ca="1">FRAMEscapeV2!C108</f>
        <v>4464.3639936565596</v>
      </c>
      <c r="D108" s="2">
        <f ca="1">FRAMEscapeV2!D108</f>
        <v>2176.8074445388338</v>
      </c>
      <c r="E108" s="2">
        <f ca="1">FRAMEscapeV2!E108</f>
        <v>32.86856180460768</v>
      </c>
      <c r="F108" s="2">
        <f>FRAMEscapeV2!F108</f>
        <v>1</v>
      </c>
    </row>
    <row r="109" spans="1:6" x14ac:dyDescent="0.25">
      <c r="A109">
        <f>FRAMEscapeV2!$H$12</f>
        <v>2004</v>
      </c>
      <c r="B109">
        <v>108</v>
      </c>
      <c r="C109" s="2">
        <f ca="1">FRAMEscapeV2!C109</f>
        <v>3524.1223137511706</v>
      </c>
      <c r="D109" s="2">
        <f ca="1">FRAMEscapeV2!D109</f>
        <v>22082.71135483943</v>
      </c>
      <c r="E109" s="2">
        <f ca="1">FRAMEscapeV2!E109</f>
        <v>47625.279201231293</v>
      </c>
      <c r="F109" s="2">
        <f>FRAMEscapeV2!F109</f>
        <v>0</v>
      </c>
    </row>
    <row r="110" spans="1:6" x14ac:dyDescent="0.25">
      <c r="A110">
        <f>FRAMEscapeV2!$H$12</f>
        <v>2004</v>
      </c>
      <c r="B110">
        <v>109</v>
      </c>
      <c r="C110" s="2">
        <f ca="1">FRAMEscapeV2!C110</f>
        <v>3081.6212825433445</v>
      </c>
      <c r="D110" s="2">
        <f ca="1">FRAMEscapeV2!D110</f>
        <v>21303.066582223662</v>
      </c>
      <c r="E110" s="2">
        <f ca="1">FRAMEscapeV2!E110</f>
        <v>45779.010136173711</v>
      </c>
      <c r="F110" s="2">
        <f>FRAMEscapeV2!F110</f>
        <v>1</v>
      </c>
    </row>
    <row r="111" spans="1:6" x14ac:dyDescent="0.25">
      <c r="A111">
        <f>FRAMEscapeV2!$H$12</f>
        <v>2004</v>
      </c>
      <c r="B111">
        <v>110</v>
      </c>
      <c r="C111" s="2">
        <f ca="1">FRAMEscapeV2!C111</f>
        <v>442.50103120782637</v>
      </c>
      <c r="D111" s="2">
        <f ca="1">FRAMEscapeV2!D111</f>
        <v>779.64477261576917</v>
      </c>
      <c r="E111" s="2">
        <f ca="1">FRAMEscapeV2!E111</f>
        <v>1846.2690650575805</v>
      </c>
      <c r="F111" s="2">
        <f>FRAMEscapeV2!F111</f>
        <v>1</v>
      </c>
    </row>
    <row r="112" spans="1:6" x14ac:dyDescent="0.25">
      <c r="A112">
        <f>FRAMEscapeV2!$H$12</f>
        <v>2004</v>
      </c>
      <c r="B112">
        <v>111</v>
      </c>
      <c r="C112" s="2">
        <f ca="1">FRAMEscapeV2!C112</f>
        <v>5293.8756157307289</v>
      </c>
      <c r="D112" s="2">
        <f ca="1">FRAMEscapeV2!D112</f>
        <v>9400.5327206882721</v>
      </c>
      <c r="E112" s="2">
        <f ca="1">FRAMEscapeV2!E112</f>
        <v>17108.845120930073</v>
      </c>
      <c r="F112" s="2">
        <f>FRAMEscapeV2!F112</f>
        <v>0</v>
      </c>
    </row>
    <row r="113" spans="1:6" x14ac:dyDescent="0.25">
      <c r="A113">
        <f>FRAMEscapeV2!$H$12</f>
        <v>2004</v>
      </c>
      <c r="B113">
        <v>112</v>
      </c>
      <c r="C113" s="2">
        <f ca="1">FRAMEscapeV2!C113</f>
        <v>5293.8756157307289</v>
      </c>
      <c r="D113" s="2">
        <f ca="1">FRAMEscapeV2!D113</f>
        <v>9400.5327206882721</v>
      </c>
      <c r="E113" s="2">
        <f ca="1">FRAMEscapeV2!E113</f>
        <v>16345.046734001075</v>
      </c>
      <c r="F113" s="2">
        <f>FRAMEscapeV2!F113</f>
        <v>1</v>
      </c>
    </row>
    <row r="114" spans="1:6" x14ac:dyDescent="0.25">
      <c r="A114">
        <f>FRAMEscapeV2!$H$12</f>
        <v>2004</v>
      </c>
      <c r="B114">
        <v>113</v>
      </c>
      <c r="C114" s="2">
        <f ca="1">FRAMEscapeV2!C114</f>
        <v>0</v>
      </c>
      <c r="D114" s="2">
        <f ca="1">FRAMEscapeV2!D114</f>
        <v>0</v>
      </c>
      <c r="E114" s="2">
        <f ca="1">FRAMEscapeV2!E114</f>
        <v>763.79838692899989</v>
      </c>
      <c r="F114" s="2">
        <f>FRAMEscapeV2!F114</f>
        <v>1</v>
      </c>
    </row>
    <row r="115" spans="1:6" x14ac:dyDescent="0.25">
      <c r="A115">
        <f>FRAMEscapeV2!$H$12</f>
        <v>2004</v>
      </c>
      <c r="B115">
        <v>114</v>
      </c>
      <c r="C115" s="2">
        <f ca="1">FRAMEscapeV2!C115</f>
        <v>11909.607100816474</v>
      </c>
      <c r="D115" s="2">
        <f ca="1">FRAMEscapeV2!D115</f>
        <v>41025.088433643032</v>
      </c>
      <c r="E115" s="2">
        <f ca="1">FRAMEscapeV2!E115</f>
        <v>24869.658929703797</v>
      </c>
      <c r="F115" s="2">
        <f>FRAMEscapeV2!F115</f>
        <v>0</v>
      </c>
    </row>
    <row r="116" spans="1:6" x14ac:dyDescent="0.25">
      <c r="A116">
        <f>FRAMEscapeV2!$H$12</f>
        <v>2004</v>
      </c>
      <c r="B116">
        <v>115</v>
      </c>
      <c r="C116" s="2">
        <f ca="1">FRAMEscapeV2!C116</f>
        <v>11671.960665474491</v>
      </c>
      <c r="D116" s="2">
        <f ca="1">FRAMEscapeV2!D116</f>
        <v>40204.189078432421</v>
      </c>
      <c r="E116" s="2">
        <f ca="1">FRAMEscapeV2!E116</f>
        <v>24372.390431934913</v>
      </c>
      <c r="F116" s="2">
        <f>FRAMEscapeV2!F116</f>
        <v>1</v>
      </c>
    </row>
    <row r="117" spans="1:6" x14ac:dyDescent="0.25">
      <c r="A117">
        <f>FRAMEscapeV2!$H$12</f>
        <v>2004</v>
      </c>
      <c r="B117">
        <v>116</v>
      </c>
      <c r="C117" s="2">
        <f ca="1">FRAMEscapeV2!C117</f>
        <v>237.64643534198331</v>
      </c>
      <c r="D117" s="2">
        <f ca="1">FRAMEscapeV2!D117</f>
        <v>820.89935521061125</v>
      </c>
      <c r="E117" s="2">
        <f ca="1">FRAMEscapeV2!E117</f>
        <v>497.26849776888412</v>
      </c>
      <c r="F117" s="2">
        <f>FRAMEscapeV2!F117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9" tint="0.59999389629810485"/>
  </sheetPr>
  <dimension ref="A1:AV228"/>
  <sheetViews>
    <sheetView workbookViewId="0">
      <pane xSplit="1" ySplit="2" topLeftCell="B3" activePane="bottomRight" state="frozen"/>
      <selection sqref="A1:AH119"/>
      <selection pane="topRight" sqref="A1:AH119"/>
      <selection pane="bottomLeft" sqref="A1:AH119"/>
      <selection pane="bottomRight" sqref="A1:AH119"/>
    </sheetView>
  </sheetViews>
  <sheetFormatPr defaultRowHeight="15" x14ac:dyDescent="0.25"/>
  <cols>
    <col min="1" max="1" width="19" bestFit="1" customWidth="1"/>
    <col min="2" max="9" width="9.140625" customWidth="1"/>
    <col min="10" max="11" width="9.28515625" bestFit="1" customWidth="1"/>
    <col min="12" max="24" width="9.5703125" bestFit="1" customWidth="1"/>
    <col min="25" max="25" width="9.28515625" bestFit="1" customWidth="1"/>
    <col min="26" max="26" width="9.5703125" bestFit="1" customWidth="1"/>
    <col min="27" max="27" width="9.28515625" bestFit="1" customWidth="1"/>
    <col min="28" max="31" width="9.5703125" bestFit="1" customWidth="1"/>
    <col min="32" max="47" width="9.5703125" customWidth="1"/>
  </cols>
  <sheetData>
    <row r="1" spans="1:48" x14ac:dyDescent="0.25">
      <c r="B1" t="str">
        <f ca="1">OFFSET('Puget Sound'!$E$1,ROW()-1,(COLUMN()-2)*3)</f>
        <v>Base</v>
      </c>
      <c r="C1">
        <f ca="1">OFFSET('Puget Sound'!$E$1,ROW()-1,(COLUMN()-2)*3)</f>
        <v>1985</v>
      </c>
      <c r="D1">
        <f ca="1">OFFSET('Puget Sound'!$E$1,ROW()-1,(COLUMN()-2)*3)</f>
        <v>1986</v>
      </c>
      <c r="E1">
        <f ca="1">OFFSET('Puget Sound'!$E$1,ROW()-1,(COLUMN()-2)*3)</f>
        <v>1987</v>
      </c>
      <c r="F1">
        <f ca="1">OFFSET('Puget Sound'!$E$1,ROW()-1,(COLUMN()-2)*3)</f>
        <v>1988</v>
      </c>
      <c r="G1">
        <f ca="1">OFFSET('Puget Sound'!$E$1,ROW()-1,(COLUMN()-2)*3)</f>
        <v>1989</v>
      </c>
      <c r="H1">
        <f ca="1">OFFSET('Puget Sound'!$E$1,ROW()-1,(COLUMN()-2)*3)</f>
        <v>1990</v>
      </c>
      <c r="I1">
        <f ca="1">OFFSET('Puget Sound'!$E$1,ROW()-1,(COLUMN()-2)*3)</f>
        <v>1991</v>
      </c>
      <c r="J1">
        <f ca="1">OFFSET('Puget Sound'!$E$1,ROW()-1,(COLUMN()-2)*3)</f>
        <v>1992</v>
      </c>
      <c r="K1">
        <f ca="1">OFFSET('Puget Sound'!$E$1,ROW()-1,(COLUMN()-2)*3)</f>
        <v>1993</v>
      </c>
      <c r="L1">
        <f ca="1">OFFSET('Puget Sound'!$E$1,ROW()-1,(COLUMN()-2)*3)</f>
        <v>1994</v>
      </c>
      <c r="M1">
        <f ca="1">OFFSET('Puget Sound'!$E$1,ROW()-1,(COLUMN()-2)*3)</f>
        <v>1995</v>
      </c>
      <c r="N1">
        <f ca="1">OFFSET('Puget Sound'!$E$1,ROW()-1,(COLUMN()-2)*3)</f>
        <v>1996</v>
      </c>
      <c r="O1">
        <f ca="1">OFFSET('Puget Sound'!$E$1,ROW()-1,(COLUMN()-2)*3)</f>
        <v>1997</v>
      </c>
      <c r="P1">
        <f ca="1">OFFSET('Puget Sound'!$E$1,ROW()-1,(COLUMN()-2)*3)</f>
        <v>1998</v>
      </c>
      <c r="Q1">
        <f ca="1">OFFSET('Puget Sound'!$E$1,ROW()-1,(COLUMN()-2)*3)</f>
        <v>1999</v>
      </c>
      <c r="R1">
        <f ca="1">OFFSET('Puget Sound'!$E$1,ROW()-1,(COLUMN()-2)*3)</f>
        <v>2000</v>
      </c>
      <c r="S1">
        <f ca="1">OFFSET('Puget Sound'!$E$1,ROW()-1,(COLUMN()-2)*3)</f>
        <v>2001</v>
      </c>
      <c r="T1">
        <f ca="1">OFFSET('Puget Sound'!$E$1,ROW()-1,(COLUMN()-2)*3)</f>
        <v>2002</v>
      </c>
      <c r="U1">
        <f ca="1">OFFSET('Puget Sound'!$E$1,ROW()-1,(COLUMN()-2)*3)</f>
        <v>2003</v>
      </c>
      <c r="V1">
        <f ca="1">OFFSET('Puget Sound'!$E$1,ROW()-1,(COLUMN()-2)*3)</f>
        <v>2004</v>
      </c>
      <c r="W1">
        <f ca="1">OFFSET('Puget Sound'!$E$1,ROW()-1,(COLUMN()-2)*3)</f>
        <v>2005</v>
      </c>
      <c r="X1">
        <f ca="1">OFFSET('Puget Sound'!$E$1,ROW()-1,(COLUMN()-2)*3)</f>
        <v>2006</v>
      </c>
      <c r="Y1">
        <f ca="1">OFFSET('Puget Sound'!$E$1,ROW()-1,(COLUMN()-2)*3)</f>
        <v>2007</v>
      </c>
      <c r="Z1">
        <f ca="1">OFFSET('Puget Sound'!$E$1,ROW()-1,(COLUMN()-2)*3)</f>
        <v>2008</v>
      </c>
      <c r="AA1">
        <f ca="1">OFFSET('Puget Sound'!$E$1,ROW()-1,(COLUMN()-2)*3)</f>
        <v>2009</v>
      </c>
      <c r="AB1">
        <f ca="1">OFFSET('Puget Sound'!$E$1,ROW()-1,(COLUMN()-2)*3)</f>
        <v>2010</v>
      </c>
      <c r="AC1">
        <f ca="1">OFFSET('Puget Sound'!$E$1,ROW()-1,(COLUMN()-2)*3)</f>
        <v>2011</v>
      </c>
      <c r="AD1">
        <f ca="1">OFFSET('Puget Sound'!$E$1,ROW()-1,(COLUMN()-2)*3)</f>
        <v>2012</v>
      </c>
      <c r="AE1">
        <f ca="1">OFFSET('Puget Sound'!$E$1,ROW()-1,(COLUMN()-2)*3)</f>
        <v>2013</v>
      </c>
      <c r="AF1">
        <f ca="1">OFFSET('Puget Sound'!$E$1,ROW()-1,(COLUMN()-2)*3)</f>
        <v>0</v>
      </c>
      <c r="AG1">
        <f ca="1">OFFSET('Puget Sound'!$E$1,ROW()-1,(COLUMN()-2)*3)</f>
        <v>2014</v>
      </c>
      <c r="AH1">
        <f ca="1">OFFSET('Puget Sound'!$E$1,ROW()-1,(COLUMN()-2)*3)</f>
        <v>2015</v>
      </c>
      <c r="AV1" t="s">
        <v>1840</v>
      </c>
    </row>
    <row r="2" spans="1:48" x14ac:dyDescent="0.25">
      <c r="A2" t="str">
        <f>'Puget Sound'!C2</f>
        <v>STOCK</v>
      </c>
      <c r="B2" t="str">
        <f ca="1">OFFSET('Puget Sound'!$E$1,ROW()-1,(COLUMN()-2)*3)</f>
        <v>AGE 3</v>
      </c>
      <c r="C2" t="str">
        <f ca="1">OFFSET('Puget Sound'!$E$1,ROW()-1,(COLUMN()-2)*3)</f>
        <v>AGE 3</v>
      </c>
      <c r="D2" t="str">
        <f ca="1">OFFSET('Puget Sound'!$E$1,ROW()-1,(COLUMN()-2)*3)</f>
        <v>AGE 3</v>
      </c>
      <c r="E2" t="str">
        <f ca="1">OFFSET('Puget Sound'!$E$1,ROW()-1,(COLUMN()-2)*3)</f>
        <v>AGE 3</v>
      </c>
      <c r="F2" t="str">
        <f ca="1">OFFSET('Puget Sound'!$E$1,ROW()-1,(COLUMN()-2)*3)</f>
        <v>AGE 3</v>
      </c>
      <c r="G2" t="str">
        <f ca="1">OFFSET('Puget Sound'!$E$1,ROW()-1,(COLUMN()-2)*3)</f>
        <v>AGE 3</v>
      </c>
      <c r="H2" t="str">
        <f ca="1">OFFSET('Puget Sound'!$E$1,ROW()-1,(COLUMN()-2)*3)</f>
        <v>AGE 3</v>
      </c>
      <c r="I2" t="str">
        <f ca="1">OFFSET('Puget Sound'!$E$1,ROW()-1,(COLUMN()-2)*3)</f>
        <v>AGE 3</v>
      </c>
      <c r="J2" t="str">
        <f ca="1">OFFSET('Puget Sound'!$E$1,ROW()-1,(COLUMN()-2)*3)</f>
        <v>AGE 3</v>
      </c>
      <c r="K2" t="str">
        <f ca="1">OFFSET('Puget Sound'!$E$1,ROW()-1,(COLUMN()-2)*3)</f>
        <v>AGE 3</v>
      </c>
      <c r="L2" t="str">
        <f ca="1">OFFSET('Puget Sound'!$E$1,ROW()-1,(COLUMN()-2)*3)</f>
        <v>AGE 3</v>
      </c>
      <c r="M2" t="str">
        <f ca="1">OFFSET('Puget Sound'!$E$1,ROW()-1,(COLUMN()-2)*3)</f>
        <v>AGE 3</v>
      </c>
      <c r="N2" t="str">
        <f ca="1">OFFSET('Puget Sound'!$E$1,ROW()-1,(COLUMN()-2)*3)</f>
        <v>AGE 3</v>
      </c>
      <c r="O2" t="str">
        <f ca="1">OFFSET('Puget Sound'!$E$1,ROW()-1,(COLUMN()-2)*3)</f>
        <v>AGE 3</v>
      </c>
      <c r="P2" t="str">
        <f ca="1">OFFSET('Puget Sound'!$E$1,ROW()-1,(COLUMN()-2)*3)</f>
        <v>AGE 3</v>
      </c>
      <c r="Q2" t="str">
        <f ca="1">OFFSET('Puget Sound'!$E$1,ROW()-1,(COLUMN()-2)*3)</f>
        <v>AGE 3</v>
      </c>
      <c r="R2" t="str">
        <f ca="1">OFFSET('Puget Sound'!$E$1,ROW()-1,(COLUMN()-2)*3)</f>
        <v>AGE 3</v>
      </c>
      <c r="S2" t="str">
        <f ca="1">OFFSET('Puget Sound'!$E$1,ROW()-1,(COLUMN()-2)*3)</f>
        <v>AGE 3</v>
      </c>
      <c r="T2" t="str">
        <f ca="1">OFFSET('Puget Sound'!$E$1,ROW()-1,(COLUMN()-2)*3)</f>
        <v>AGE 3</v>
      </c>
      <c r="U2" t="str">
        <f ca="1">OFFSET('Puget Sound'!$E$1,ROW()-1,(COLUMN()-2)*3)</f>
        <v>AGE 3</v>
      </c>
      <c r="V2" t="str">
        <f ca="1">OFFSET('Puget Sound'!$E$1,ROW()-1,(COLUMN()-2)*3)</f>
        <v>AGE 3</v>
      </c>
      <c r="W2" t="str">
        <f ca="1">OFFSET('Puget Sound'!$E$1,ROW()-1,(COLUMN()-2)*3)</f>
        <v>AGE 3</v>
      </c>
      <c r="X2" t="str">
        <f ca="1">OFFSET('Puget Sound'!$E$1,ROW()-1,(COLUMN()-2)*3)</f>
        <v>AGE 3</v>
      </c>
      <c r="Y2" t="str">
        <f ca="1">OFFSET('Puget Sound'!$E$1,ROW()-1,(COLUMN()-2)*3)</f>
        <v>AGE 3</v>
      </c>
      <c r="Z2" t="str">
        <f ca="1">OFFSET('Puget Sound'!$E$1,ROW()-1,(COLUMN()-2)*3)</f>
        <v>AGE 3</v>
      </c>
      <c r="AA2" t="str">
        <f ca="1">OFFSET('Puget Sound'!$E$1,ROW()-1,(COLUMN()-2)*3)</f>
        <v>AGE 3</v>
      </c>
      <c r="AB2" t="str">
        <f ca="1">OFFSET('Puget Sound'!$E$1,ROW()-1,(COLUMN()-2)*3)</f>
        <v>AGE 3</v>
      </c>
      <c r="AC2" t="str">
        <f ca="1">OFFSET('Puget Sound'!$E$1,ROW()-1,(COLUMN()-2)*3)</f>
        <v>AGE 3</v>
      </c>
      <c r="AD2" t="str">
        <f ca="1">OFFSET('Puget Sound'!$E$1,ROW()-1,(COLUMN()-2)*3)</f>
        <v>AGE 3</v>
      </c>
      <c r="AE2" t="str">
        <f ca="1">OFFSET('Puget Sound'!$E$1,ROW()-1,(COLUMN()-2)*3)</f>
        <v>AGE 3</v>
      </c>
      <c r="AF2">
        <f ca="1">OFFSET('Puget Sound'!$E$1,ROW()-1,(COLUMN()-2)*3)</f>
        <v>0</v>
      </c>
      <c r="AG2" t="str">
        <f ca="1">OFFSET('Puget Sound'!$E$1,ROW()-1,(COLUMN()-2)*3)</f>
        <v>AGE 3</v>
      </c>
      <c r="AH2" t="str">
        <f ca="1">OFFSET('Puget Sound'!$E$1,ROW()-1,(COLUMN()-2)*3)</f>
        <v>AGE 3</v>
      </c>
      <c r="AV2" t="s">
        <v>1841</v>
      </c>
    </row>
    <row r="3" spans="1:48" ht="15" customHeight="1" x14ac:dyDescent="0.25">
      <c r="A3" t="str">
        <f>'Puget Sound'!C3</f>
        <v>Nook/Samish Fall</v>
      </c>
      <c r="B3" s="2">
        <f ca="1">OFFSET('Puget Sound'!$E$1,ROW()-1,(COLUMN()-2)*3)</f>
        <v>18499.952732423713</v>
      </c>
      <c r="C3" s="2">
        <f ca="1">OFFSET('Puget Sound'!$E$1,ROW()-1,(COLUMN()-2)*3)</f>
        <v>38155.811302652102</v>
      </c>
      <c r="D3" s="2">
        <f ca="1">OFFSET('Puget Sound'!$E$1,ROW()-1,(COLUMN()-2)*3)</f>
        <v>16095.909495190113</v>
      </c>
      <c r="E3" s="2">
        <f ca="1">OFFSET('Puget Sound'!$E$1,ROW()-1,(COLUMN()-2)*3)</f>
        <v>16327.68873723419</v>
      </c>
      <c r="F3" s="2">
        <f ca="1">OFFSET('Puget Sound'!$E$1,ROW()-1,(COLUMN()-2)*3)</f>
        <v>28707.542653191995</v>
      </c>
      <c r="G3" s="2">
        <f ca="1">OFFSET('Puget Sound'!$E$1,ROW()-1,(COLUMN()-2)*3)</f>
        <v>45694.620553192006</v>
      </c>
      <c r="H3" s="2">
        <f ca="1">OFFSET('Puget Sound'!$E$1,ROW()-1,(COLUMN()-2)*3)</f>
        <v>65619.793353191999</v>
      </c>
      <c r="I3" s="2">
        <f ca="1">OFFSET('Puget Sound'!$E$1,ROW()-1,(COLUMN()-2)*3)</f>
        <v>26176.683153191996</v>
      </c>
      <c r="J3" s="2">
        <f ca="1">OFFSET('Puget Sound'!$E$1,ROW()-1,(COLUMN()-2)*3)</f>
        <v>13476.300522549438</v>
      </c>
      <c r="K3" s="2">
        <f ca="1">OFFSET('Puget Sound'!$E$1,ROW()-1,(COLUMN()-2)*3)</f>
        <v>17655.495786002044</v>
      </c>
      <c r="L3" s="2">
        <f ca="1">OFFSET('Puget Sound'!$E$1,ROW()-1,(COLUMN()-2)*3)</f>
        <v>14385.664757948951</v>
      </c>
      <c r="M3" s="2">
        <f ca="1">OFFSET('Puget Sound'!$E$1,ROW()-1,(COLUMN()-2)*3)</f>
        <v>12085.888576191857</v>
      </c>
      <c r="N3" s="2">
        <f ca="1">OFFSET('Puget Sound'!$E$1,ROW()-1,(COLUMN()-2)*3)</f>
        <v>15093.556063733155</v>
      </c>
      <c r="O3" s="2">
        <f ca="1">OFFSET('Puget Sound'!$E$1,ROW()-1,(COLUMN()-2)*3)</f>
        <v>41593.329265540226</v>
      </c>
      <c r="P3" s="2">
        <f ca="1">OFFSET('Puget Sound'!$E$1,ROW()-1,(COLUMN()-2)*3)</f>
        <v>1759.6865028014079</v>
      </c>
      <c r="Q3" s="2">
        <f ca="1">OFFSET('Puget Sound'!$E$1,ROW()-1,(COLUMN()-2)*3)</f>
        <v>32520.51266693767</v>
      </c>
      <c r="R3" s="2">
        <f ca="1">OFFSET('Puget Sound'!$E$1,ROW()-1,(COLUMN()-2)*3)</f>
        <v>3058.0683978230318</v>
      </c>
      <c r="S3" s="2">
        <f ca="1">OFFSET('Puget Sound'!$E$1,ROW()-1,(COLUMN()-2)*3)</f>
        <v>38738.494873570307</v>
      </c>
      <c r="T3" s="2">
        <f ca="1">OFFSET('Puget Sound'!$E$1,ROW()-1,(COLUMN()-2)*3)</f>
        <v>18670.56183796531</v>
      </c>
      <c r="U3" s="2">
        <f ca="1">OFFSET('Puget Sound'!$E$1,ROW()-1,(COLUMN()-2)*3)</f>
        <v>9325.5924343459646</v>
      </c>
      <c r="V3" s="2">
        <f ca="1">OFFSET('Puget Sound'!$E$1,ROW()-1,(COLUMN()-2)*3)</f>
        <v>9935.4583816100112</v>
      </c>
      <c r="W3" s="2">
        <f ca="1">OFFSET('Puget Sound'!$E$1,ROW()-1,(COLUMN()-2)*3)</f>
        <v>9710.348881798207</v>
      </c>
      <c r="X3" s="2">
        <f ca="1">OFFSET('Puget Sound'!$E$1,ROW()-1,(COLUMN()-2)*3)</f>
        <v>20796.519361390187</v>
      </c>
      <c r="Y3" s="2">
        <f ca="1">OFFSET('Puget Sound'!$E$1,ROW()-1,(COLUMN()-2)*3)</f>
        <v>14842.773294152037</v>
      </c>
      <c r="Z3" s="2">
        <f ca="1">OFFSET('Puget Sound'!$E$1,ROW()-1,(COLUMN()-2)*3)</f>
        <v>29585.661111866226</v>
      </c>
      <c r="AA3" s="2">
        <f ca="1">OFFSET('Puget Sound'!$E$1,ROW()-1,(COLUMN()-2)*3)</f>
        <v>4837.670048384688</v>
      </c>
      <c r="AB3" s="2">
        <f ca="1">OFFSET('Puget Sound'!$E$1,ROW()-1,(COLUMN()-2)*3)</f>
        <v>20598.492950456937</v>
      </c>
      <c r="AC3" s="2">
        <f ca="1">OFFSET('Puget Sound'!$E$1,ROW()-1,(COLUMN()-2)*3)</f>
        <v>18640.88997624725</v>
      </c>
      <c r="AD3" s="2">
        <f ca="1">OFFSET('Puget Sound'!$E$1,ROW()-1,(COLUMN()-2)*3)</f>
        <v>16714.728532826142</v>
      </c>
      <c r="AE3" s="2">
        <f ca="1">OFFSET('Puget Sound'!$E$1,ROW()-1,(COLUMN()-2)*3)</f>
        <v>24279.453213032695</v>
      </c>
      <c r="AF3" s="2">
        <f ca="1">OFFSET('Puget Sound'!$E$1,ROW()-1,(COLUMN()-2)*3)</f>
        <v>0</v>
      </c>
      <c r="AG3" s="2">
        <f ca="1">OFFSET('Puget Sound'!$E$1,ROW()-1,(COLUMN()-2)*3)</f>
        <v>20054.549106355771</v>
      </c>
      <c r="AH3" s="2">
        <f ca="1">OFFSET('Puget Sound'!$E$1,ROW()-1,(COLUMN()-2)*3)</f>
        <v>11661.194140392261</v>
      </c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 t="s">
        <v>1842</v>
      </c>
    </row>
    <row r="4" spans="1:48" ht="15" customHeight="1" x14ac:dyDescent="0.25">
      <c r="A4" t="str">
        <f>'Puget Sound'!C4</f>
        <v>UM</v>
      </c>
      <c r="B4" s="2">
        <f ca="1">OFFSET('Puget Sound'!$E$1,ROW()-1,(COLUMN()-2)*3)</f>
        <v>1607.0184235333163</v>
      </c>
      <c r="C4" s="2">
        <f ca="1">OFFSET('Puget Sound'!$E$1,ROW()-1,(COLUMN()-2)*3)</f>
        <v>37011.136963572535</v>
      </c>
      <c r="D4" s="2">
        <f ca="1">OFFSET('Puget Sound'!$E$1,ROW()-1,(COLUMN()-2)*3)</f>
        <v>15613.03221033441</v>
      </c>
      <c r="E4" s="2">
        <f ca="1">OFFSET('Puget Sound'!$E$1,ROW()-1,(COLUMN()-2)*3)</f>
        <v>15837.858075117163</v>
      </c>
      <c r="F4" s="2">
        <f ca="1">OFFSET('Puget Sound'!$E$1,ROW()-1,(COLUMN()-2)*3)</f>
        <v>27585.410892373755</v>
      </c>
      <c r="G4" s="2">
        <f ca="1">OFFSET('Puget Sound'!$E$1,ROW()-1,(COLUMN()-2)*3)</f>
        <v>44789.943422582932</v>
      </c>
      <c r="H4" s="2">
        <f ca="1">OFFSET('Puget Sound'!$E$1,ROW()-1,(COLUMN()-2)*3)</f>
        <v>63821.893439720392</v>
      </c>
      <c r="I4" s="2">
        <f ca="1">OFFSET('Puget Sound'!$E$1,ROW()-1,(COLUMN()-2)*3)</f>
        <v>25272.126508589481</v>
      </c>
      <c r="J4" s="2">
        <f ca="1">OFFSET('Puget Sound'!$E$1,ROW()-1,(COLUMN()-2)*3)</f>
        <v>13064.168900539133</v>
      </c>
      <c r="K4" s="2">
        <f ca="1">OFFSET('Puget Sound'!$E$1,ROW()-1,(COLUMN()-2)*3)</f>
        <v>17067.327569428762</v>
      </c>
      <c r="L4" s="2">
        <f ca="1">OFFSET('Puget Sound'!$E$1,ROW()-1,(COLUMN()-2)*3)</f>
        <v>13917.316017814777</v>
      </c>
      <c r="M4" s="2">
        <f ca="1">OFFSET('Puget Sound'!$E$1,ROW()-1,(COLUMN()-2)*3)</f>
        <v>11636.313908081085</v>
      </c>
      <c r="N4" s="2">
        <f ca="1">OFFSET('Puget Sound'!$E$1,ROW()-1,(COLUMN()-2)*3)</f>
        <v>14750.557432444628</v>
      </c>
      <c r="O4" s="2">
        <f ca="1">OFFSET('Puget Sound'!$E$1,ROW()-1,(COLUMN()-2)*3)</f>
        <v>40361.856112576919</v>
      </c>
      <c r="P4" s="2">
        <f ca="1">OFFSET('Puget Sound'!$E$1,ROW()-1,(COLUMN()-2)*3)</f>
        <v>1716.3901578941257</v>
      </c>
      <c r="Q4" s="2">
        <f ca="1">OFFSET('Puget Sound'!$E$1,ROW()-1,(COLUMN()-2)*3)</f>
        <v>31197.130400184044</v>
      </c>
      <c r="R4" s="2">
        <f ca="1">OFFSET('Puget Sound'!$E$1,ROW()-1,(COLUMN()-2)*3)</f>
        <v>2878.9633661230841</v>
      </c>
      <c r="S4" s="2">
        <f ca="1">OFFSET('Puget Sound'!$E$1,ROW()-1,(COLUMN()-2)*3)</f>
        <v>37086.207766766442</v>
      </c>
      <c r="T4" s="2">
        <f ca="1">OFFSET('Puget Sound'!$E$1,ROW()-1,(COLUMN()-2)*3)</f>
        <v>9585.0448443092737</v>
      </c>
      <c r="U4" s="2">
        <f ca="1">OFFSET('Puget Sound'!$E$1,ROW()-1,(COLUMN()-2)*3)</f>
        <v>1492.7057423387666</v>
      </c>
      <c r="V4" s="2">
        <f ca="1">OFFSET('Puget Sound'!$E$1,ROW()-1,(COLUMN()-2)*3)</f>
        <v>708.12387174774017</v>
      </c>
      <c r="W4" s="2">
        <f ca="1">OFFSET('Puget Sound'!$E$1,ROW()-1,(COLUMN()-2)*3)</f>
        <v>662.63544095047553</v>
      </c>
      <c r="X4" s="2">
        <f ca="1">OFFSET('Puget Sound'!$E$1,ROW()-1,(COLUMN()-2)*3)</f>
        <v>1568.8999418051153</v>
      </c>
      <c r="Y4" s="2">
        <f ca="1">OFFSET('Puget Sound'!$E$1,ROW()-1,(COLUMN()-2)*3)</f>
        <v>2437.1683156075042</v>
      </c>
      <c r="Z4" s="2">
        <f ca="1">OFFSET('Puget Sound'!$E$1,ROW()-1,(COLUMN()-2)*3)</f>
        <v>3261.0738496281983</v>
      </c>
      <c r="AA4" s="2">
        <f ca="1">OFFSET('Puget Sound'!$E$1,ROW()-1,(COLUMN()-2)*3)</f>
        <v>439.48467575287157</v>
      </c>
      <c r="AB4" s="2">
        <f ca="1">OFFSET('Puget Sound'!$E$1,ROW()-1,(COLUMN()-2)*3)</f>
        <v>2234.6510637683091</v>
      </c>
      <c r="AC4" s="2">
        <f ca="1">OFFSET('Puget Sound'!$E$1,ROW()-1,(COLUMN()-2)*3)</f>
        <v>1188.0621562680917</v>
      </c>
      <c r="AD4" s="2">
        <f ca="1">OFFSET('Puget Sound'!$E$1,ROW()-1,(COLUMN()-2)*3)</f>
        <v>700.30287767343282</v>
      </c>
      <c r="AE4" s="2">
        <f ca="1">OFFSET('Puget Sound'!$E$1,ROW()-1,(COLUMN()-2)*3)</f>
        <v>988.38602603480592</v>
      </c>
      <c r="AF4" s="2">
        <f ca="1">OFFSET('Puget Sound'!$E$1,ROW()-1,(COLUMN()-2)*3)</f>
        <v>0</v>
      </c>
      <c r="AG4" s="2">
        <f ca="1">OFFSET('Puget Sound'!$E$1,ROW()-1,(COLUMN()-2)*3)</f>
        <v>851.98657399639421</v>
      </c>
      <c r="AH4" s="2">
        <f ca="1">OFFSET('Puget Sound'!$E$1,ROW()-1,(COLUMN()-2)*3)</f>
        <v>465.63995759002586</v>
      </c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 t="s">
        <v>1843</v>
      </c>
    </row>
    <row r="5" spans="1:48" ht="15" customHeight="1" x14ac:dyDescent="0.25">
      <c r="A5" t="str">
        <f>'Puget Sound'!C5</f>
        <v>M</v>
      </c>
      <c r="B5" s="2">
        <f ca="1">OFFSET('Puget Sound'!$E$1,ROW()-1,(COLUMN()-2)*3)</f>
        <v>16892.934308890395</v>
      </c>
      <c r="C5" s="2">
        <f ca="1">OFFSET('Puget Sound'!$E$1,ROW()-1,(COLUMN()-2)*3)</f>
        <v>1144.6743390795673</v>
      </c>
      <c r="D5" s="2">
        <f ca="1">OFFSET('Puget Sound'!$E$1,ROW()-1,(COLUMN()-2)*3)</f>
        <v>482.87728485570369</v>
      </c>
      <c r="E5" s="2">
        <f ca="1">OFFSET('Puget Sound'!$E$1,ROW()-1,(COLUMN()-2)*3)</f>
        <v>489.8306621170268</v>
      </c>
      <c r="F5" s="2">
        <f ca="1">OFFSET('Puget Sound'!$E$1,ROW()-1,(COLUMN()-2)*3)</f>
        <v>1122.1317608182392</v>
      </c>
      <c r="G5" s="2">
        <f ca="1">OFFSET('Puget Sound'!$E$1,ROW()-1,(COLUMN()-2)*3)</f>
        <v>904.67713060907579</v>
      </c>
      <c r="H5" s="2">
        <f ca="1">OFFSET('Puget Sound'!$E$1,ROW()-1,(COLUMN()-2)*3)</f>
        <v>1797.8999134716098</v>
      </c>
      <c r="I5" s="2">
        <f ca="1">OFFSET('Puget Sound'!$E$1,ROW()-1,(COLUMN()-2)*3)</f>
        <v>904.55664460251603</v>
      </c>
      <c r="J5" s="2">
        <f ca="1">OFFSET('Puget Sound'!$E$1,ROW()-1,(COLUMN()-2)*3)</f>
        <v>412.13162201030627</v>
      </c>
      <c r="K5" s="2">
        <f ca="1">OFFSET('Puget Sound'!$E$1,ROW()-1,(COLUMN()-2)*3)</f>
        <v>588.16821657328012</v>
      </c>
      <c r="L5" s="2">
        <f ca="1">OFFSET('Puget Sound'!$E$1,ROW()-1,(COLUMN()-2)*3)</f>
        <v>468.34874013417385</v>
      </c>
      <c r="M5" s="2">
        <f ca="1">OFFSET('Puget Sound'!$E$1,ROW()-1,(COLUMN()-2)*3)</f>
        <v>449.57466811077296</v>
      </c>
      <c r="N5" s="2">
        <f ca="1">OFFSET('Puget Sound'!$E$1,ROW()-1,(COLUMN()-2)*3)</f>
        <v>342.99863128852678</v>
      </c>
      <c r="O5" s="2">
        <f ca="1">OFFSET('Puget Sound'!$E$1,ROW()-1,(COLUMN()-2)*3)</f>
        <v>1231.4731529633088</v>
      </c>
      <c r="P5" s="2">
        <f ca="1">OFFSET('Puget Sound'!$E$1,ROW()-1,(COLUMN()-2)*3)</f>
        <v>43.296344907282148</v>
      </c>
      <c r="Q5" s="2">
        <f ca="1">OFFSET('Puget Sound'!$E$1,ROW()-1,(COLUMN()-2)*3)</f>
        <v>1323.382266753626</v>
      </c>
      <c r="R5" s="2">
        <f ca="1">OFFSET('Puget Sound'!$E$1,ROW()-1,(COLUMN()-2)*3)</f>
        <v>179.10503169994763</v>
      </c>
      <c r="S5" s="2">
        <f ca="1">OFFSET('Puget Sound'!$E$1,ROW()-1,(COLUMN()-2)*3)</f>
        <v>1652.2871068038626</v>
      </c>
      <c r="T5" s="2">
        <f ca="1">OFFSET('Puget Sound'!$E$1,ROW()-1,(COLUMN()-2)*3)</f>
        <v>9085.516993656036</v>
      </c>
      <c r="U5" s="2">
        <f ca="1">OFFSET('Puget Sound'!$E$1,ROW()-1,(COLUMN()-2)*3)</f>
        <v>7832.8866920071978</v>
      </c>
      <c r="V5" s="2">
        <f ca="1">OFFSET('Puget Sound'!$E$1,ROW()-1,(COLUMN()-2)*3)</f>
        <v>9227.3345098622704</v>
      </c>
      <c r="W5" s="2">
        <f ca="1">OFFSET('Puget Sound'!$E$1,ROW()-1,(COLUMN()-2)*3)</f>
        <v>9047.7134408477323</v>
      </c>
      <c r="X5" s="2">
        <f ca="1">OFFSET('Puget Sound'!$E$1,ROW()-1,(COLUMN()-2)*3)</f>
        <v>19227.619419585073</v>
      </c>
      <c r="Y5" s="2">
        <f ca="1">OFFSET('Puget Sound'!$E$1,ROW()-1,(COLUMN()-2)*3)</f>
        <v>12405.604978544534</v>
      </c>
      <c r="Z5" s="2">
        <f ca="1">OFFSET('Puget Sound'!$E$1,ROW()-1,(COLUMN()-2)*3)</f>
        <v>26324.587262238027</v>
      </c>
      <c r="AA5" s="2">
        <f ca="1">OFFSET('Puget Sound'!$E$1,ROW()-1,(COLUMN()-2)*3)</f>
        <v>4398.1853726318168</v>
      </c>
      <c r="AB5" s="2">
        <f ca="1">OFFSET('Puget Sound'!$E$1,ROW()-1,(COLUMN()-2)*3)</f>
        <v>18363.841886688628</v>
      </c>
      <c r="AC5" s="2">
        <f ca="1">OFFSET('Puget Sound'!$E$1,ROW()-1,(COLUMN()-2)*3)</f>
        <v>17452.827819979157</v>
      </c>
      <c r="AD5" s="2">
        <f ca="1">OFFSET('Puget Sound'!$E$1,ROW()-1,(COLUMN()-2)*3)</f>
        <v>16014.425655152709</v>
      </c>
      <c r="AE5" s="2">
        <f ca="1">OFFSET('Puget Sound'!$E$1,ROW()-1,(COLUMN()-2)*3)</f>
        <v>23291.067186997891</v>
      </c>
      <c r="AF5" s="2">
        <f ca="1">OFFSET('Puget Sound'!$E$1,ROW()-1,(COLUMN()-2)*3)</f>
        <v>0</v>
      </c>
      <c r="AG5" s="2">
        <f ca="1">OFFSET('Puget Sound'!$E$1,ROW()-1,(COLUMN()-2)*3)</f>
        <v>19202.562532359378</v>
      </c>
      <c r="AH5" s="2">
        <f ca="1">OFFSET('Puget Sound'!$E$1,ROW()-1,(COLUMN()-2)*3)</f>
        <v>11195.554182802236</v>
      </c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 t="s">
        <v>1844</v>
      </c>
    </row>
    <row r="6" spans="1:48" ht="15" customHeight="1" x14ac:dyDescent="0.25">
      <c r="A6" t="str">
        <f>'Puget Sound'!C6</f>
        <v>Nooksack Spring 1</v>
      </c>
      <c r="B6" s="2">
        <f ca="1">OFFSET('Puget Sound'!$E$1,ROW()-1,(COLUMN()-2)*3)</f>
        <v>875.01046786787106</v>
      </c>
      <c r="C6" s="2">
        <f ca="1">OFFSET('Puget Sound'!$E$1,ROW()-1,(COLUMN()-2)*3)</f>
        <v>467.14389835793372</v>
      </c>
      <c r="D6" s="2">
        <f ca="1">OFFSET('Puget Sound'!$E$1,ROW()-1,(COLUMN()-2)*3)</f>
        <v>128.51108963478262</v>
      </c>
      <c r="E6" s="2">
        <f ca="1">OFFSET('Puget Sound'!$E$1,ROW()-1,(COLUMN()-2)*3)</f>
        <v>139.27470881739131</v>
      </c>
      <c r="F6" s="2">
        <f ca="1">OFFSET('Puget Sound'!$E$1,ROW()-1,(COLUMN()-2)*3)</f>
        <v>54.876343078498387</v>
      </c>
      <c r="G6" s="2">
        <f ca="1">OFFSET('Puget Sound'!$E$1,ROW()-1,(COLUMN()-2)*3)</f>
        <v>257.3960488934556</v>
      </c>
      <c r="H6" s="2">
        <f ca="1">OFFSET('Puget Sound'!$E$1,ROW()-1,(COLUMN()-2)*3)</f>
        <v>55.738306345877895</v>
      </c>
      <c r="I6" s="2">
        <f ca="1">OFFSET('Puget Sound'!$E$1,ROW()-1,(COLUMN()-2)*3)</f>
        <v>36.69476605440795</v>
      </c>
      <c r="J6" s="2">
        <f ca="1">OFFSET('Puget Sound'!$E$1,ROW()-1,(COLUMN()-2)*3)</f>
        <v>402.22315173775024</v>
      </c>
      <c r="K6" s="2">
        <f ca="1">OFFSET('Puget Sound'!$E$1,ROW()-1,(COLUMN()-2)*3)</f>
        <v>770.28646042662967</v>
      </c>
      <c r="L6" s="2">
        <f ca="1">OFFSET('Puget Sound'!$E$1,ROW()-1,(COLUMN()-2)*3)</f>
        <v>7.0653624306493921</v>
      </c>
      <c r="M6" s="2">
        <f ca="1">OFFSET('Puget Sound'!$E$1,ROW()-1,(COLUMN()-2)*3)</f>
        <v>602.21474476211847</v>
      </c>
      <c r="N6" s="2">
        <f ca="1">OFFSET('Puget Sound'!$E$1,ROW()-1,(COLUMN()-2)*3)</f>
        <v>360.80056649196212</v>
      </c>
      <c r="O6" s="2">
        <f ca="1">OFFSET('Puget Sound'!$E$1,ROW()-1,(COLUMN()-2)*3)</f>
        <v>814.8199222580032</v>
      </c>
      <c r="P6" s="2">
        <f ca="1">OFFSET('Puget Sound'!$E$1,ROW()-1,(COLUMN()-2)*3)</f>
        <v>654.17891675868759</v>
      </c>
      <c r="Q6" s="2">
        <f ca="1">OFFSET('Puget Sound'!$E$1,ROW()-1,(COLUMN()-2)*3)</f>
        <v>918.2241065712484</v>
      </c>
      <c r="R6" s="2">
        <f ca="1">OFFSET('Puget Sound'!$E$1,ROW()-1,(COLUMN()-2)*3)</f>
        <v>291.06598420807035</v>
      </c>
      <c r="S6" s="2">
        <f ca="1">OFFSET('Puget Sound'!$E$1,ROW()-1,(COLUMN()-2)*3)</f>
        <v>266.71603712156667</v>
      </c>
      <c r="T6" s="2">
        <f ca="1">OFFSET('Puget Sound'!$E$1,ROW()-1,(COLUMN()-2)*3)</f>
        <v>690.16694672320159</v>
      </c>
      <c r="U6" s="2">
        <f ca="1">OFFSET('Puget Sound'!$E$1,ROW()-1,(COLUMN()-2)*3)</f>
        <v>502.8338906584014</v>
      </c>
      <c r="V6" s="2">
        <f ca="1">OFFSET('Puget Sound'!$E$1,ROW()-1,(COLUMN()-2)*3)</f>
        <v>269.50450996236481</v>
      </c>
      <c r="W6" s="2">
        <f ca="1">OFFSET('Puget Sound'!$E$1,ROW()-1,(COLUMN()-2)*3)</f>
        <v>376.22443848355834</v>
      </c>
      <c r="X6" s="2">
        <f ca="1">OFFSET('Puget Sound'!$E$1,ROW()-1,(COLUMN()-2)*3)</f>
        <v>230.21125020948998</v>
      </c>
      <c r="Y6" s="2">
        <f ca="1">OFFSET('Puget Sound'!$E$1,ROW()-1,(COLUMN()-2)*3)</f>
        <v>510.13542678196507</v>
      </c>
      <c r="Z6" s="2">
        <f ca="1">OFFSET('Puget Sound'!$E$1,ROW()-1,(COLUMN()-2)*3)</f>
        <v>962.43328869886636</v>
      </c>
      <c r="AA6" s="2">
        <f ca="1">OFFSET('Puget Sound'!$E$1,ROW()-1,(COLUMN()-2)*3)</f>
        <v>625.50271322533843</v>
      </c>
      <c r="AB6" s="2">
        <f ca="1">OFFSET('Puget Sound'!$E$1,ROW()-1,(COLUMN()-2)*3)</f>
        <v>1495.3098686524008</v>
      </c>
      <c r="AC6" s="2">
        <f ca="1">OFFSET('Puget Sound'!$E$1,ROW()-1,(COLUMN()-2)*3)</f>
        <v>654.95120268028938</v>
      </c>
      <c r="AD6" s="2">
        <f ca="1">OFFSET('Puget Sound'!$E$1,ROW()-1,(COLUMN()-2)*3)</f>
        <v>584.73043122641025</v>
      </c>
      <c r="AE6" s="2">
        <f ca="1">OFFSET('Puget Sound'!$E$1,ROW()-1,(COLUMN()-2)*3)</f>
        <v>1292.0103438098272</v>
      </c>
      <c r="AF6" s="2">
        <f ca="1">OFFSET('Puget Sound'!$E$1,ROW()-1,(COLUMN()-2)*3)</f>
        <v>0</v>
      </c>
      <c r="AG6" s="2">
        <f ca="1">OFFSET('Puget Sound'!$E$1,ROW()-1,(COLUMN()-2)*3)</f>
        <v>1298.9160924683365</v>
      </c>
      <c r="AH6" s="2">
        <f ca="1">OFFSET('Puget Sound'!$E$1,ROW()-1,(COLUMN()-2)*3)</f>
        <v>635.01451204404952</v>
      </c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 t="s">
        <v>1845</v>
      </c>
    </row>
    <row r="7" spans="1:48" ht="15" customHeight="1" x14ac:dyDescent="0.25">
      <c r="A7" t="str">
        <f>'Puget Sound'!C7</f>
        <v>NK Sp Nat UM</v>
      </c>
      <c r="B7" s="2">
        <f ca="1">OFFSET('Puget Sound'!$E$1,ROW()-1,(COLUMN()-2)*3)</f>
        <v>90.374089218089324</v>
      </c>
      <c r="C7" s="2">
        <f ca="1">OFFSET('Puget Sound'!$E$1,ROW()-1,(COLUMN()-2)*3)</f>
        <v>453.1295814071957</v>
      </c>
      <c r="D7" s="2">
        <f ca="1">OFFSET('Puget Sound'!$E$1,ROW()-1,(COLUMN()-2)*3)</f>
        <v>124.65575694573914</v>
      </c>
      <c r="E7" s="2">
        <f ca="1">OFFSET('Puget Sound'!$E$1,ROW()-1,(COLUMN()-2)*3)</f>
        <v>135.09646755286957</v>
      </c>
      <c r="F7" s="2">
        <f ca="1">OFFSET('Puget Sound'!$E$1,ROW()-1,(COLUMN()-2)*3)</f>
        <v>51.476443078498384</v>
      </c>
      <c r="G7" s="2">
        <f ca="1">OFFSET('Puget Sound'!$E$1,ROW()-1,(COLUMN()-2)*3)</f>
        <v>43.53525607540783</v>
      </c>
      <c r="H7" s="2">
        <f ca="1">OFFSET('Puget Sound'!$E$1,ROW()-1,(COLUMN()-2)*3)</f>
        <v>3.9598106315312069</v>
      </c>
      <c r="I7" s="2">
        <f ca="1">OFFSET('Puget Sound'!$E$1,ROW()-1,(COLUMN()-2)*3)</f>
        <v>18.598890144428808</v>
      </c>
      <c r="J7" s="2">
        <f ca="1">OFFSET('Puget Sound'!$E$1,ROW()-1,(COLUMN()-2)*3)</f>
        <v>53.085436725688126</v>
      </c>
      <c r="K7" s="2">
        <f ca="1">OFFSET('Puget Sound'!$E$1,ROW()-1,(COLUMN()-2)*3)</f>
        <v>50.392283791618546</v>
      </c>
      <c r="L7" s="2">
        <f ca="1">OFFSET('Puget Sound'!$E$1,ROW()-1,(COLUMN()-2)*3)</f>
        <v>7.0653624306493921</v>
      </c>
      <c r="M7" s="2">
        <f ca="1">OFFSET('Puget Sound'!$E$1,ROW()-1,(COLUMN()-2)*3)</f>
        <v>22.798463758982969</v>
      </c>
      <c r="N7" s="2">
        <f ca="1">OFFSET('Puget Sound'!$E$1,ROW()-1,(COLUMN()-2)*3)</f>
        <v>25.480672381696021</v>
      </c>
      <c r="O7" s="2">
        <f ca="1">OFFSET('Puget Sound'!$E$1,ROW()-1,(COLUMN()-2)*3)</f>
        <v>11.273463824254128</v>
      </c>
      <c r="P7" s="2">
        <f ca="1">OFFSET('Puget Sound'!$E$1,ROW()-1,(COLUMN()-2)*3)</f>
        <v>7.0326559799323913</v>
      </c>
      <c r="Q7" s="2">
        <f ca="1">OFFSET('Puget Sound'!$E$1,ROW()-1,(COLUMN()-2)*3)</f>
        <v>72.938556067588323</v>
      </c>
      <c r="R7" s="2">
        <f ca="1">OFFSET('Puget Sound'!$E$1,ROW()-1,(COLUMN()-2)*3)</f>
        <v>40.774999999999999</v>
      </c>
      <c r="S7" s="2">
        <f ca="1">OFFSET('Puget Sound'!$E$1,ROW()-1,(COLUMN()-2)*3)</f>
        <v>30.468571791708406</v>
      </c>
      <c r="T7" s="2">
        <f ca="1">OFFSET('Puget Sound'!$E$1,ROW()-1,(COLUMN()-2)*3)</f>
        <v>40.279782929571766</v>
      </c>
      <c r="U7" s="2">
        <f ca="1">OFFSET('Puget Sound'!$E$1,ROW()-1,(COLUMN()-2)*3)</f>
        <v>63.415792244704981</v>
      </c>
      <c r="V7" s="2">
        <f ca="1">OFFSET('Puget Sound'!$E$1,ROW()-1,(COLUMN()-2)*3)</f>
        <v>13.501136881280047</v>
      </c>
      <c r="W7" s="2">
        <f ca="1">OFFSET('Puget Sound'!$E$1,ROW()-1,(COLUMN()-2)*3)</f>
        <v>105.51128457257266</v>
      </c>
      <c r="X7" s="2">
        <f ca="1">OFFSET('Puget Sound'!$E$1,ROW()-1,(COLUMN()-2)*3)</f>
        <v>69.14769866373976</v>
      </c>
      <c r="Y7" s="2">
        <f ca="1">OFFSET('Puget Sound'!$E$1,ROW()-1,(COLUMN()-2)*3)</f>
        <v>147.08236761873192</v>
      </c>
      <c r="Z7" s="2">
        <f ca="1">OFFSET('Puget Sound'!$E$1,ROW()-1,(COLUMN()-2)*3)</f>
        <v>131.52388659790137</v>
      </c>
      <c r="AA7" s="2">
        <f ca="1">OFFSET('Puget Sound'!$E$1,ROW()-1,(COLUMN()-2)*3)</f>
        <v>25.877120843076135</v>
      </c>
      <c r="AB7" s="2">
        <f ca="1">OFFSET('Puget Sound'!$E$1,ROW()-1,(COLUMN()-2)*3)</f>
        <v>110.13866808599741</v>
      </c>
      <c r="AC7" s="2">
        <f ca="1">OFFSET('Puget Sound'!$E$1,ROW()-1,(COLUMN()-2)*3)</f>
        <v>80.283753303631244</v>
      </c>
      <c r="AD7" s="2">
        <f ca="1">OFFSET('Puget Sound'!$E$1,ROW()-1,(COLUMN()-2)*3)</f>
        <v>110.44734208541331</v>
      </c>
      <c r="AE7" s="2">
        <f ca="1">OFFSET('Puget Sound'!$E$1,ROW()-1,(COLUMN()-2)*3)</f>
        <v>27.265485991873931</v>
      </c>
      <c r="AF7" s="2">
        <f ca="1">OFFSET('Puget Sound'!$E$1,ROW()-1,(COLUMN()-2)*3)</f>
        <v>0</v>
      </c>
      <c r="AG7" s="2">
        <f ca="1">OFFSET('Puget Sound'!$E$1,ROW()-1,(COLUMN()-2)*3)</f>
        <v>48.930554931486967</v>
      </c>
      <c r="AH7" s="2">
        <f ca="1">OFFSET('Puget Sound'!$E$1,ROW()-1,(COLUMN()-2)*3)</f>
        <v>36.70921413403822</v>
      </c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 t="s">
        <v>1846</v>
      </c>
    </row>
    <row r="8" spans="1:48" ht="15" customHeight="1" x14ac:dyDescent="0.25">
      <c r="A8" t="str">
        <f>'Puget Sound'!C8</f>
        <v>NK SP Hat M</v>
      </c>
      <c r="B8" s="2">
        <f ca="1">OFFSET('Puget Sound'!$E$1,ROW()-1,(COLUMN()-2)*3)</f>
        <v>784.6363786497817</v>
      </c>
      <c r="C8" s="2">
        <f ca="1">OFFSET('Puget Sound'!$E$1,ROW()-1,(COLUMN()-2)*3)</f>
        <v>14.014316950738021</v>
      </c>
      <c r="D8" s="2">
        <f ca="1">OFFSET('Puget Sound'!$E$1,ROW()-1,(COLUMN()-2)*3)</f>
        <v>3.8553326890434789</v>
      </c>
      <c r="E8" s="2">
        <f ca="1">OFFSET('Puget Sound'!$E$1,ROW()-1,(COLUMN()-2)*3)</f>
        <v>4.1782412645217448</v>
      </c>
      <c r="F8" s="2">
        <f ca="1">OFFSET('Puget Sound'!$E$1,ROW()-1,(COLUMN()-2)*3)</f>
        <v>3.3999000000000001</v>
      </c>
      <c r="G8" s="2">
        <f ca="1">OFFSET('Puget Sound'!$E$1,ROW()-1,(COLUMN()-2)*3)</f>
        <v>213.8607928180478</v>
      </c>
      <c r="H8" s="2">
        <f ca="1">OFFSET('Puget Sound'!$E$1,ROW()-1,(COLUMN()-2)*3)</f>
        <v>51.77849571434669</v>
      </c>
      <c r="I8" s="2">
        <f ca="1">OFFSET('Puget Sound'!$E$1,ROW()-1,(COLUMN()-2)*3)</f>
        <v>18.095875909979142</v>
      </c>
      <c r="J8" s="2">
        <f ca="1">OFFSET('Puget Sound'!$E$1,ROW()-1,(COLUMN()-2)*3)</f>
        <v>349.13771501206213</v>
      </c>
      <c r="K8" s="2">
        <f ca="1">OFFSET('Puget Sound'!$E$1,ROW()-1,(COLUMN()-2)*3)</f>
        <v>719.89417663501115</v>
      </c>
      <c r="L8" s="2">
        <f ca="1">OFFSET('Puget Sound'!$E$1,ROW()-1,(COLUMN()-2)*3)</f>
        <v>0</v>
      </c>
      <c r="M8" s="2">
        <f ca="1">OFFSET('Puget Sound'!$E$1,ROW()-1,(COLUMN()-2)*3)</f>
        <v>579.41628100313551</v>
      </c>
      <c r="N8" s="2">
        <f ca="1">OFFSET('Puget Sound'!$E$1,ROW()-1,(COLUMN()-2)*3)</f>
        <v>335.31989411026609</v>
      </c>
      <c r="O8" s="2">
        <f ca="1">OFFSET('Puget Sound'!$E$1,ROW()-1,(COLUMN()-2)*3)</f>
        <v>803.54645843374908</v>
      </c>
      <c r="P8" s="2">
        <f ca="1">OFFSET('Puget Sound'!$E$1,ROW()-1,(COLUMN()-2)*3)</f>
        <v>647.14626077875516</v>
      </c>
      <c r="Q8" s="2">
        <f ca="1">OFFSET('Puget Sound'!$E$1,ROW()-1,(COLUMN()-2)*3)</f>
        <v>845.28555050366003</v>
      </c>
      <c r="R8" s="2">
        <f ca="1">OFFSET('Puget Sound'!$E$1,ROW()-1,(COLUMN()-2)*3)</f>
        <v>250.29098420807037</v>
      </c>
      <c r="S8" s="2">
        <f ca="1">OFFSET('Puget Sound'!$E$1,ROW()-1,(COLUMN()-2)*3)</f>
        <v>236.24746532985827</v>
      </c>
      <c r="T8" s="2">
        <f ca="1">OFFSET('Puget Sound'!$E$1,ROW()-1,(COLUMN()-2)*3)</f>
        <v>649.88716379362984</v>
      </c>
      <c r="U8" s="2">
        <f ca="1">OFFSET('Puget Sound'!$E$1,ROW()-1,(COLUMN()-2)*3)</f>
        <v>439.41809841369644</v>
      </c>
      <c r="V8" s="2">
        <f ca="1">OFFSET('Puget Sound'!$E$1,ROW()-1,(COLUMN()-2)*3)</f>
        <v>256.00337308108476</v>
      </c>
      <c r="W8" s="2">
        <f ca="1">OFFSET('Puget Sound'!$E$1,ROW()-1,(COLUMN()-2)*3)</f>
        <v>270.71315391098568</v>
      </c>
      <c r="X8" s="2">
        <f ca="1">OFFSET('Puget Sound'!$E$1,ROW()-1,(COLUMN()-2)*3)</f>
        <v>161.06355154575022</v>
      </c>
      <c r="Y8" s="2">
        <f ca="1">OFFSET('Puget Sound'!$E$1,ROW()-1,(COLUMN()-2)*3)</f>
        <v>363.05305916323312</v>
      </c>
      <c r="Z8" s="2">
        <f ca="1">OFFSET('Puget Sound'!$E$1,ROW()-1,(COLUMN()-2)*3)</f>
        <v>830.90940210096505</v>
      </c>
      <c r="AA8" s="2">
        <f ca="1">OFFSET('Puget Sound'!$E$1,ROW()-1,(COLUMN()-2)*3)</f>
        <v>599.62559238226231</v>
      </c>
      <c r="AB8" s="2">
        <f ca="1">OFFSET('Puget Sound'!$E$1,ROW()-1,(COLUMN()-2)*3)</f>
        <v>1385.1712005664035</v>
      </c>
      <c r="AC8" s="2">
        <f ca="1">OFFSET('Puget Sound'!$E$1,ROW()-1,(COLUMN()-2)*3)</f>
        <v>574.66744937665817</v>
      </c>
      <c r="AD8" s="2">
        <f ca="1">OFFSET('Puget Sound'!$E$1,ROW()-1,(COLUMN()-2)*3)</f>
        <v>474.28308914099699</v>
      </c>
      <c r="AE8" s="2">
        <f ca="1">OFFSET('Puget Sound'!$E$1,ROW()-1,(COLUMN()-2)*3)</f>
        <v>1264.7448578179533</v>
      </c>
      <c r="AF8" s="2">
        <f ca="1">OFFSET('Puget Sound'!$E$1,ROW()-1,(COLUMN()-2)*3)</f>
        <v>0</v>
      </c>
      <c r="AG8" s="2">
        <f ca="1">OFFSET('Puget Sound'!$E$1,ROW()-1,(COLUMN()-2)*3)</f>
        <v>1249.9855375368495</v>
      </c>
      <c r="AH8" s="2">
        <f ca="1">OFFSET('Puget Sound'!$E$1,ROW()-1,(COLUMN()-2)*3)</f>
        <v>598.30529791001129</v>
      </c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 t="s">
        <v>1847</v>
      </c>
    </row>
    <row r="9" spans="1:48" ht="15" customHeight="1" x14ac:dyDescent="0.25">
      <c r="A9" t="str">
        <f>'Puget Sound'!C9</f>
        <v>Nooksack Spring 2</v>
      </c>
      <c r="B9" s="2">
        <f ca="1">OFFSET('Puget Sound'!$E$1,ROW()-1,(COLUMN()-2)*3)</f>
        <v>0</v>
      </c>
      <c r="C9" s="2">
        <f ca="1">OFFSET('Puget Sound'!$E$1,ROW()-1,(COLUMN()-2)*3)</f>
        <v>0</v>
      </c>
      <c r="D9" s="2">
        <f ca="1">OFFSET('Puget Sound'!$E$1,ROW()-1,(COLUMN()-2)*3)</f>
        <v>0</v>
      </c>
      <c r="E9" s="2">
        <f ca="1">OFFSET('Puget Sound'!$E$1,ROW()-1,(COLUMN()-2)*3)</f>
        <v>0</v>
      </c>
      <c r="F9" s="2">
        <f ca="1">OFFSET('Puget Sound'!$E$1,ROW()-1,(COLUMN()-2)*3)</f>
        <v>388.8993469074145</v>
      </c>
      <c r="G9" s="2">
        <f ca="1">OFFSET('Puget Sound'!$E$1,ROW()-1,(COLUMN()-2)*3)</f>
        <v>4.7442340236305931</v>
      </c>
      <c r="H9" s="2">
        <f ca="1">OFFSET('Puget Sound'!$E$1,ROW()-1,(COLUMN()-2)*3)</f>
        <v>0</v>
      </c>
      <c r="I9" s="2">
        <f ca="1">OFFSET('Puget Sound'!$E$1,ROW()-1,(COLUMN()-2)*3)</f>
        <v>53.650602373198382</v>
      </c>
      <c r="J9" s="2">
        <f ca="1">OFFSET('Puget Sound'!$E$1,ROW()-1,(COLUMN()-2)*3)</f>
        <v>344.80704957580656</v>
      </c>
      <c r="K9" s="2">
        <f ca="1">OFFSET('Puget Sound'!$E$1,ROW()-1,(COLUMN()-2)*3)</f>
        <v>6.2975751220502367</v>
      </c>
      <c r="L9" s="2">
        <f ca="1">OFFSET('Puget Sound'!$E$1,ROW()-1,(COLUMN()-2)*3)</f>
        <v>0</v>
      </c>
      <c r="M9" s="2">
        <f ca="1">OFFSET('Puget Sound'!$E$1,ROW()-1,(COLUMN()-2)*3)</f>
        <v>363.23582825999927</v>
      </c>
      <c r="N9" s="2">
        <f ca="1">OFFSET('Puget Sound'!$E$1,ROW()-1,(COLUMN()-2)*3)</f>
        <v>432.2876425922575</v>
      </c>
      <c r="O9" s="2">
        <f ca="1">OFFSET('Puget Sound'!$E$1,ROW()-1,(COLUMN()-2)*3)</f>
        <v>5.4254878090130987</v>
      </c>
      <c r="P9" s="2">
        <f ca="1">OFFSET('Puget Sound'!$E$1,ROW()-1,(COLUMN()-2)*3)</f>
        <v>9.5242049232126309</v>
      </c>
      <c r="Q9" s="2">
        <f ca="1">OFFSET('Puget Sound'!$E$1,ROW()-1,(COLUMN()-2)*3)</f>
        <v>1308.690801568735</v>
      </c>
      <c r="R9" s="2">
        <f ca="1">OFFSET('Puget Sound'!$E$1,ROW()-1,(COLUMN()-2)*3)</f>
        <v>1299.1189701181345</v>
      </c>
      <c r="S9" s="2">
        <f ca="1">OFFSET('Puget Sound'!$E$1,ROW()-1,(COLUMN()-2)*3)</f>
        <v>3000.9965468433224</v>
      </c>
      <c r="T9" s="2">
        <f ca="1">OFFSET('Puget Sound'!$E$1,ROW()-1,(COLUMN()-2)*3)</f>
        <v>4916.3744501082929</v>
      </c>
      <c r="U9" s="2">
        <f ca="1">OFFSET('Puget Sound'!$E$1,ROW()-1,(COLUMN()-2)*3)</f>
        <v>3138.7273689382791</v>
      </c>
      <c r="V9" s="2">
        <f ca="1">OFFSET('Puget Sound'!$E$1,ROW()-1,(COLUMN()-2)*3)</f>
        <v>1904.8460933109563</v>
      </c>
      <c r="W9" s="2">
        <f ca="1">OFFSET('Puget Sound'!$E$1,ROW()-1,(COLUMN()-2)*3)</f>
        <v>740.82823578117882</v>
      </c>
      <c r="X9" s="2">
        <f ca="1">OFFSET('Puget Sound'!$E$1,ROW()-1,(COLUMN()-2)*3)</f>
        <v>532.74587917185011</v>
      </c>
      <c r="Y9" s="2">
        <f ca="1">OFFSET('Puget Sound'!$E$1,ROW()-1,(COLUMN()-2)*3)</f>
        <v>242.54989333754199</v>
      </c>
      <c r="Z9" s="2">
        <f ca="1">OFFSET('Puget Sound'!$E$1,ROW()-1,(COLUMN()-2)*3)</f>
        <v>277.54064136404344</v>
      </c>
      <c r="AA9" s="2">
        <f ca="1">OFFSET('Puget Sound'!$E$1,ROW()-1,(COLUMN()-2)*3)</f>
        <v>155.15146571349283</v>
      </c>
      <c r="AB9" s="2">
        <f ca="1">OFFSET('Puget Sound'!$E$1,ROW()-1,(COLUMN()-2)*3)</f>
        <v>456.75249634181478</v>
      </c>
      <c r="AC9" s="2">
        <f ca="1">OFFSET('Puget Sound'!$E$1,ROW()-1,(COLUMN()-2)*3)</f>
        <v>344.6707087723791</v>
      </c>
      <c r="AD9" s="2">
        <f ca="1">OFFSET('Puget Sound'!$E$1,ROW()-1,(COLUMN()-2)*3)</f>
        <v>206.93636772056877</v>
      </c>
      <c r="AE9" s="2">
        <f ca="1">OFFSET('Puget Sound'!$E$1,ROW()-1,(COLUMN()-2)*3)</f>
        <v>399.2650726713847</v>
      </c>
      <c r="AF9" s="2">
        <f ca="1">OFFSET('Puget Sound'!$E$1,ROW()-1,(COLUMN()-2)*3)</f>
        <v>0</v>
      </c>
      <c r="AG9" s="2">
        <f ca="1">OFFSET('Puget Sound'!$E$1,ROW()-1,(COLUMN()-2)*3)</f>
        <v>381.04992817697877</v>
      </c>
      <c r="AH9" s="2">
        <f ca="1">OFFSET('Puget Sound'!$E$1,ROW()-1,(COLUMN()-2)*3)</f>
        <v>783.07605033981633</v>
      </c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ht="15" customHeight="1" x14ac:dyDescent="0.25">
      <c r="A10" t="str">
        <f>'Puget Sound'!C10</f>
        <v>NK Sp Hat UM</v>
      </c>
      <c r="B10" s="2">
        <f ca="1">OFFSET('Puget Sound'!$E$1,ROW()-1,(COLUMN()-2)*3)</f>
        <v>0</v>
      </c>
      <c r="C10" s="2">
        <f ca="1">OFFSET('Puget Sound'!$E$1,ROW()-1,(COLUMN()-2)*3)</f>
        <v>0</v>
      </c>
      <c r="D10" s="2">
        <f ca="1">OFFSET('Puget Sound'!$E$1,ROW()-1,(COLUMN()-2)*3)</f>
        <v>0</v>
      </c>
      <c r="E10" s="2">
        <f ca="1">OFFSET('Puget Sound'!$E$1,ROW()-1,(COLUMN()-2)*3)</f>
        <v>0</v>
      </c>
      <c r="F10" s="2">
        <f ca="1">OFFSET('Puget Sound'!$E$1,ROW()-1,(COLUMN()-2)*3)</f>
        <v>388.8993469074145</v>
      </c>
      <c r="G10" s="2">
        <f ca="1">OFFSET('Puget Sound'!$E$1,ROW()-1,(COLUMN()-2)*3)</f>
        <v>4.7442340236305931</v>
      </c>
      <c r="H10" s="2">
        <f ca="1">OFFSET('Puget Sound'!$E$1,ROW()-1,(COLUMN()-2)*3)</f>
        <v>0</v>
      </c>
      <c r="I10" s="2">
        <f ca="1">OFFSET('Puget Sound'!$E$1,ROW()-1,(COLUMN()-2)*3)</f>
        <v>53.650602373198382</v>
      </c>
      <c r="J10" s="2">
        <f ca="1">OFFSET('Puget Sound'!$E$1,ROW()-1,(COLUMN()-2)*3)</f>
        <v>344.80704957580656</v>
      </c>
      <c r="K10" s="2">
        <f ca="1">OFFSET('Puget Sound'!$E$1,ROW()-1,(COLUMN()-2)*3)</f>
        <v>6.2975751220502367</v>
      </c>
      <c r="L10" s="2">
        <f ca="1">OFFSET('Puget Sound'!$E$1,ROW()-1,(COLUMN()-2)*3)</f>
        <v>0</v>
      </c>
      <c r="M10" s="2">
        <f ca="1">OFFSET('Puget Sound'!$E$1,ROW()-1,(COLUMN()-2)*3)</f>
        <v>363.23582825999927</v>
      </c>
      <c r="N10" s="2">
        <f ca="1">OFFSET('Puget Sound'!$E$1,ROW()-1,(COLUMN()-2)*3)</f>
        <v>432.2876425922575</v>
      </c>
      <c r="O10" s="2">
        <f ca="1">OFFSET('Puget Sound'!$E$1,ROW()-1,(COLUMN()-2)*3)</f>
        <v>5.4254878090130987</v>
      </c>
      <c r="P10" s="2">
        <f ca="1">OFFSET('Puget Sound'!$E$1,ROW()-1,(COLUMN()-2)*3)</f>
        <v>9.5242049232126309</v>
      </c>
      <c r="Q10" s="2">
        <f ca="1">OFFSET('Puget Sound'!$E$1,ROW()-1,(COLUMN()-2)*3)</f>
        <v>1308.690801568735</v>
      </c>
      <c r="R10" s="2">
        <f ca="1">OFFSET('Puget Sound'!$E$1,ROW()-1,(COLUMN()-2)*3)</f>
        <v>1299.1189701181345</v>
      </c>
      <c r="S10" s="2">
        <f ca="1">OFFSET('Puget Sound'!$E$1,ROW()-1,(COLUMN()-2)*3)</f>
        <v>3000.9965468433224</v>
      </c>
      <c r="T10" s="2">
        <f ca="1">OFFSET('Puget Sound'!$E$1,ROW()-1,(COLUMN()-2)*3)</f>
        <v>4916.3744501082929</v>
      </c>
      <c r="U10" s="2">
        <f ca="1">OFFSET('Puget Sound'!$E$1,ROW()-1,(COLUMN()-2)*3)</f>
        <v>3138.7273689382791</v>
      </c>
      <c r="V10" s="2">
        <f ca="1">OFFSET('Puget Sound'!$E$1,ROW()-1,(COLUMN()-2)*3)</f>
        <v>1904.8460933109563</v>
      </c>
      <c r="W10" s="2">
        <f ca="1">OFFSET('Puget Sound'!$E$1,ROW()-1,(COLUMN()-2)*3)</f>
        <v>740.82823578117882</v>
      </c>
      <c r="X10" s="2">
        <f ca="1">OFFSET('Puget Sound'!$E$1,ROW()-1,(COLUMN()-2)*3)</f>
        <v>532.74587917185011</v>
      </c>
      <c r="Y10" s="2">
        <f ca="1">OFFSET('Puget Sound'!$E$1,ROW()-1,(COLUMN()-2)*3)</f>
        <v>242.54989333754199</v>
      </c>
      <c r="Z10" s="2">
        <f ca="1">OFFSET('Puget Sound'!$E$1,ROW()-1,(COLUMN()-2)*3)</f>
        <v>277.54064136404344</v>
      </c>
      <c r="AA10" s="2">
        <f ca="1">OFFSET('Puget Sound'!$E$1,ROW()-1,(COLUMN()-2)*3)</f>
        <v>155.15146571349283</v>
      </c>
      <c r="AB10" s="2">
        <f ca="1">OFFSET('Puget Sound'!$E$1,ROW()-1,(COLUMN()-2)*3)</f>
        <v>456.75249634181478</v>
      </c>
      <c r="AC10" s="2">
        <f ca="1">OFFSET('Puget Sound'!$E$1,ROW()-1,(COLUMN()-2)*3)</f>
        <v>344.6707087723791</v>
      </c>
      <c r="AD10" s="2">
        <f ca="1">OFFSET('Puget Sound'!$E$1,ROW()-1,(COLUMN()-2)*3)</f>
        <v>206.93636772056877</v>
      </c>
      <c r="AE10" s="2">
        <f ca="1">OFFSET('Puget Sound'!$E$1,ROW()-1,(COLUMN()-2)*3)</f>
        <v>399.2650726713847</v>
      </c>
      <c r="AF10" s="2">
        <f ca="1">OFFSET('Puget Sound'!$E$1,ROW()-1,(COLUMN()-2)*3)</f>
        <v>0</v>
      </c>
      <c r="AG10" s="2">
        <f ca="1">OFFSET('Puget Sound'!$E$1,ROW()-1,(COLUMN()-2)*3)</f>
        <v>381.04992817697877</v>
      </c>
      <c r="AH10" s="2">
        <f ca="1">OFFSET('Puget Sound'!$E$1,ROW()-1,(COLUMN()-2)*3)</f>
        <v>783.07605033981633</v>
      </c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ht="15" customHeight="1" x14ac:dyDescent="0.25">
      <c r="A11" t="str">
        <f>'Puget Sound'!C11</f>
        <v>NK Sp Nat M</v>
      </c>
      <c r="B11" s="2">
        <f ca="1">OFFSET('Puget Sound'!$E$1,ROW()-1,(COLUMN()-2)*3)</f>
        <v>0</v>
      </c>
      <c r="C11" s="2">
        <f ca="1">OFFSET('Puget Sound'!$E$1,ROW()-1,(COLUMN()-2)*3)</f>
        <v>0</v>
      </c>
      <c r="D11" s="2">
        <f ca="1">OFFSET('Puget Sound'!$E$1,ROW()-1,(COLUMN()-2)*3)</f>
        <v>0</v>
      </c>
      <c r="E11" s="2">
        <f ca="1">OFFSET('Puget Sound'!$E$1,ROW()-1,(COLUMN()-2)*3)</f>
        <v>0</v>
      </c>
      <c r="F11" s="2">
        <f ca="1">OFFSET('Puget Sound'!$E$1,ROW()-1,(COLUMN()-2)*3)</f>
        <v>0</v>
      </c>
      <c r="G11" s="2">
        <f ca="1">OFFSET('Puget Sound'!$E$1,ROW()-1,(COLUMN()-2)*3)</f>
        <v>0</v>
      </c>
      <c r="H11" s="2">
        <f ca="1">OFFSET('Puget Sound'!$E$1,ROW()-1,(COLUMN()-2)*3)</f>
        <v>0</v>
      </c>
      <c r="I11" s="2">
        <f ca="1">OFFSET('Puget Sound'!$E$1,ROW()-1,(COLUMN()-2)*3)</f>
        <v>0</v>
      </c>
      <c r="J11" s="2">
        <f ca="1">OFFSET('Puget Sound'!$E$1,ROW()-1,(COLUMN()-2)*3)</f>
        <v>0</v>
      </c>
      <c r="K11" s="2">
        <f ca="1">OFFSET('Puget Sound'!$E$1,ROW()-1,(COLUMN()-2)*3)</f>
        <v>0</v>
      </c>
      <c r="L11" s="2">
        <f ca="1">OFFSET('Puget Sound'!$E$1,ROW()-1,(COLUMN()-2)*3)</f>
        <v>0</v>
      </c>
      <c r="M11" s="2">
        <f ca="1">OFFSET('Puget Sound'!$E$1,ROW()-1,(COLUMN()-2)*3)</f>
        <v>0</v>
      </c>
      <c r="N11" s="2">
        <f ca="1">OFFSET('Puget Sound'!$E$1,ROW()-1,(COLUMN()-2)*3)</f>
        <v>0</v>
      </c>
      <c r="O11" s="2">
        <f ca="1">OFFSET('Puget Sound'!$E$1,ROW()-1,(COLUMN()-2)*3)</f>
        <v>0</v>
      </c>
      <c r="P11" s="2">
        <f ca="1">OFFSET('Puget Sound'!$E$1,ROW()-1,(COLUMN()-2)*3)</f>
        <v>0</v>
      </c>
      <c r="Q11" s="2">
        <f ca="1">OFFSET('Puget Sound'!$E$1,ROW()-1,(COLUMN()-2)*3)</f>
        <v>0</v>
      </c>
      <c r="R11" s="2">
        <f ca="1">OFFSET('Puget Sound'!$E$1,ROW()-1,(COLUMN()-2)*3)</f>
        <v>0</v>
      </c>
      <c r="S11" s="2">
        <f ca="1">OFFSET('Puget Sound'!$E$1,ROW()-1,(COLUMN()-2)*3)</f>
        <v>0</v>
      </c>
      <c r="T11" s="2">
        <f ca="1">OFFSET('Puget Sound'!$E$1,ROW()-1,(COLUMN()-2)*3)</f>
        <v>0</v>
      </c>
      <c r="U11" s="2">
        <f ca="1">OFFSET('Puget Sound'!$E$1,ROW()-1,(COLUMN()-2)*3)</f>
        <v>0</v>
      </c>
      <c r="V11" s="2">
        <f ca="1">OFFSET('Puget Sound'!$E$1,ROW()-1,(COLUMN()-2)*3)</f>
        <v>0</v>
      </c>
      <c r="W11" s="2">
        <f ca="1">OFFSET('Puget Sound'!$E$1,ROW()-1,(COLUMN()-2)*3)</f>
        <v>0</v>
      </c>
      <c r="X11" s="2">
        <f ca="1">OFFSET('Puget Sound'!$E$1,ROW()-1,(COLUMN()-2)*3)</f>
        <v>0</v>
      </c>
      <c r="Y11" s="2">
        <f ca="1">OFFSET('Puget Sound'!$E$1,ROW()-1,(COLUMN()-2)*3)</f>
        <v>0</v>
      </c>
      <c r="Z11" s="2">
        <f ca="1">OFFSET('Puget Sound'!$E$1,ROW()-1,(COLUMN()-2)*3)</f>
        <v>0</v>
      </c>
      <c r="AA11" s="2">
        <f ca="1">OFFSET('Puget Sound'!$E$1,ROW()-1,(COLUMN()-2)*3)</f>
        <v>0</v>
      </c>
      <c r="AB11" s="2">
        <f ca="1">OFFSET('Puget Sound'!$E$1,ROW()-1,(COLUMN()-2)*3)</f>
        <v>0</v>
      </c>
      <c r="AC11" s="2">
        <f ca="1">OFFSET('Puget Sound'!$E$1,ROW()-1,(COLUMN()-2)*3)</f>
        <v>0</v>
      </c>
      <c r="AD11" s="2">
        <f ca="1">OFFSET('Puget Sound'!$E$1,ROW()-1,(COLUMN()-2)*3)</f>
        <v>0</v>
      </c>
      <c r="AE11" s="2">
        <f ca="1">OFFSET('Puget Sound'!$E$1,ROW()-1,(COLUMN()-2)*3)</f>
        <v>0</v>
      </c>
      <c r="AF11" s="2">
        <f ca="1">OFFSET('Puget Sound'!$E$1,ROW()-1,(COLUMN()-2)*3)</f>
        <v>0</v>
      </c>
      <c r="AG11" s="2">
        <f ca="1">OFFSET('Puget Sound'!$E$1,ROW()-1,(COLUMN()-2)*3)</f>
        <v>0</v>
      </c>
      <c r="AH11" s="2">
        <f ca="1">OFFSET('Puget Sound'!$E$1,ROW()-1,(COLUMN()-2)*3)</f>
        <v>0</v>
      </c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ht="15" customHeight="1" x14ac:dyDescent="0.25">
      <c r="A12" t="str">
        <f>'Puget Sound'!C12</f>
        <v>Skagit S/F Fing</v>
      </c>
      <c r="B12" s="2">
        <f ca="1">OFFSET('Puget Sound'!$E$1,ROW()-1,(COLUMN()-2)*3)</f>
        <v>2400.390508554477</v>
      </c>
      <c r="C12" s="2">
        <f ca="1">OFFSET('Puget Sound'!$E$1,ROW()-1,(COLUMN()-2)*3)</f>
        <v>4417.2157769737714</v>
      </c>
      <c r="D12" s="2">
        <f ca="1">OFFSET('Puget Sound'!$E$1,ROW()-1,(COLUMN()-2)*3)</f>
        <v>1610.0483431838129</v>
      </c>
      <c r="E12" s="2">
        <f ca="1">OFFSET('Puget Sound'!$E$1,ROW()-1,(COLUMN()-2)*3)</f>
        <v>2290.1511292118707</v>
      </c>
      <c r="F12" s="2">
        <f ca="1">OFFSET('Puget Sound'!$E$1,ROW()-1,(COLUMN()-2)*3)</f>
        <v>294.3567805383023</v>
      </c>
      <c r="G12" s="2">
        <f ca="1">OFFSET('Puget Sound'!$E$1,ROW()-1,(COLUMN()-2)*3)</f>
        <v>3754.0009020436923</v>
      </c>
      <c r="H12" s="2">
        <f ca="1">OFFSET('Puget Sound'!$E$1,ROW()-1,(COLUMN()-2)*3)</f>
        <v>1237.2569278996866</v>
      </c>
      <c r="I12" s="2">
        <f ca="1">OFFSET('Puget Sound'!$E$1,ROW()-1,(COLUMN()-2)*3)</f>
        <v>1067.4679402116731</v>
      </c>
      <c r="J12" s="2">
        <f ca="1">OFFSET('Puget Sound'!$E$1,ROW()-1,(COLUMN()-2)*3)</f>
        <v>635.73894372294376</v>
      </c>
      <c r="K12" s="2">
        <f ca="1">OFFSET('Puget Sound'!$E$1,ROW()-1,(COLUMN()-2)*3)</f>
        <v>1116.5925088547815</v>
      </c>
      <c r="L12" s="2">
        <f ca="1">OFFSET('Puget Sound'!$E$1,ROW()-1,(COLUMN()-2)*3)</f>
        <v>1719.301780376868</v>
      </c>
      <c r="M12" s="2">
        <f ca="1">OFFSET('Puget Sound'!$E$1,ROW()-1,(COLUMN()-2)*3)</f>
        <v>2740.9264285714289</v>
      </c>
      <c r="N12" s="2">
        <f ca="1">OFFSET('Puget Sound'!$E$1,ROW()-1,(COLUMN()-2)*3)</f>
        <v>1863</v>
      </c>
      <c r="O12" s="2">
        <f ca="1">OFFSET('Puget Sound'!$E$1,ROW()-1,(COLUMN()-2)*3)</f>
        <v>1084.2117488866049</v>
      </c>
      <c r="P12" s="2">
        <f ca="1">OFFSET('Puget Sound'!$E$1,ROW()-1,(COLUMN()-2)*3)</f>
        <v>1054.7379839207431</v>
      </c>
      <c r="Q12" s="2">
        <f ca="1">OFFSET('Puget Sound'!$E$1,ROW()-1,(COLUMN()-2)*3)</f>
        <v>1280.3186833068526</v>
      </c>
      <c r="R12" s="2">
        <f ca="1">OFFSET('Puget Sound'!$E$1,ROW()-1,(COLUMN()-2)*3)</f>
        <v>2416.0115520389527</v>
      </c>
      <c r="S12" s="2">
        <f ca="1">OFFSET('Puget Sound'!$E$1,ROW()-1,(COLUMN()-2)*3)</f>
        <v>1142.3480591565335</v>
      </c>
      <c r="T12" s="2">
        <f ca="1">OFFSET('Puget Sound'!$E$1,ROW()-1,(COLUMN()-2)*3)</f>
        <v>1858.4086516853931</v>
      </c>
      <c r="U12" s="2">
        <f ca="1">OFFSET('Puget Sound'!$E$1,ROW()-1,(COLUMN()-2)*3)</f>
        <v>1952.0538200408998</v>
      </c>
      <c r="V12" s="2">
        <f ca="1">OFFSET('Puget Sound'!$E$1,ROW()-1,(COLUMN()-2)*3)</f>
        <v>3257.5454685798163</v>
      </c>
      <c r="W12" s="2">
        <f ca="1">OFFSET('Puget Sound'!$E$1,ROW()-1,(COLUMN()-2)*3)</f>
        <v>4294.9069954531551</v>
      </c>
      <c r="X12" s="2">
        <f ca="1">OFFSET('Puget Sound'!$E$1,ROW()-1,(COLUMN()-2)*3)</f>
        <v>2418.1605996180406</v>
      </c>
      <c r="Y12" s="2">
        <f ca="1">OFFSET('Puget Sound'!$E$1,ROW()-1,(COLUMN()-2)*3)</f>
        <v>3654.1035935828872</v>
      </c>
      <c r="Z12" s="2">
        <f ca="1">OFFSET('Puget Sound'!$E$1,ROW()-1,(COLUMN()-2)*3)</f>
        <v>3424.519715656907</v>
      </c>
      <c r="AA12" s="2">
        <f ca="1">OFFSET('Puget Sound'!$E$1,ROW()-1,(COLUMN()-2)*3)</f>
        <v>1338.3585835288256</v>
      </c>
      <c r="AB12" s="2">
        <f ca="1">OFFSET('Puget Sound'!$E$1,ROW()-1,(COLUMN()-2)*3)</f>
        <v>1863.4347162181618</v>
      </c>
      <c r="AC12" s="2">
        <f ca="1">OFFSET('Puget Sound'!$E$1,ROW()-1,(COLUMN()-2)*3)</f>
        <v>2447.7109661786735</v>
      </c>
      <c r="AD12" s="2">
        <f ca="1">OFFSET('Puget Sound'!$E$1,ROW()-1,(COLUMN()-2)*3)</f>
        <v>2977.4229808738505</v>
      </c>
      <c r="AE12" s="2">
        <f ca="1">OFFSET('Puget Sound'!$E$1,ROW()-1,(COLUMN()-2)*3)</f>
        <v>1097.183003842036</v>
      </c>
      <c r="AF12" s="2">
        <f ca="1">OFFSET('Puget Sound'!$E$1,ROW()-1,(COLUMN()-2)*3)</f>
        <v>0</v>
      </c>
      <c r="AG12" s="2">
        <f ca="1">OFFSET('Puget Sound'!$E$1,ROW()-1,(COLUMN()-2)*3)</f>
        <v>3150.3760784313731</v>
      </c>
      <c r="AH12" s="2">
        <f ca="1">OFFSET('Puget Sound'!$E$1,ROW()-1,(COLUMN()-2)*3)</f>
        <v>2310.6197096188748</v>
      </c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 t="s">
        <v>1848</v>
      </c>
    </row>
    <row r="13" spans="1:48" ht="15" customHeight="1" x14ac:dyDescent="0.25">
      <c r="A13" t="str">
        <f>'Puget Sound'!C13</f>
        <v>UM</v>
      </c>
      <c r="B13" s="2">
        <f ca="1">OFFSET('Puget Sound'!$E$1,ROW()-1,(COLUMN()-2)*3)</f>
        <v>2144.9929969061404</v>
      </c>
      <c r="C13" s="2">
        <f ca="1">OFFSET('Puget Sound'!$E$1,ROW()-1,(COLUMN()-2)*3)</f>
        <v>4284.6993036645581</v>
      </c>
      <c r="D13" s="2">
        <f ca="1">OFFSET('Puget Sound'!$E$1,ROW()-1,(COLUMN()-2)*3)</f>
        <v>1561.7468928882984</v>
      </c>
      <c r="E13" s="2">
        <f ca="1">OFFSET('Puget Sound'!$E$1,ROW()-1,(COLUMN()-2)*3)</f>
        <v>2221.4465953355148</v>
      </c>
      <c r="F13" s="2">
        <f ca="1">OFFSET('Puget Sound'!$E$1,ROW()-1,(COLUMN()-2)*3)</f>
        <v>294.3567805383023</v>
      </c>
      <c r="G13" s="2">
        <f ca="1">OFFSET('Puget Sound'!$E$1,ROW()-1,(COLUMN()-2)*3)</f>
        <v>3754.0009020436923</v>
      </c>
      <c r="H13" s="2">
        <f ca="1">OFFSET('Puget Sound'!$E$1,ROW()-1,(COLUMN()-2)*3)</f>
        <v>1237.2569278996866</v>
      </c>
      <c r="I13" s="2">
        <f ca="1">OFFSET('Puget Sound'!$E$1,ROW()-1,(COLUMN()-2)*3)</f>
        <v>1067.4679402116731</v>
      </c>
      <c r="J13" s="2">
        <f ca="1">OFFSET('Puget Sound'!$E$1,ROW()-1,(COLUMN()-2)*3)</f>
        <v>635.73894372294376</v>
      </c>
      <c r="K13" s="2">
        <f ca="1">OFFSET('Puget Sound'!$E$1,ROW()-1,(COLUMN()-2)*3)</f>
        <v>1116.5925088547815</v>
      </c>
      <c r="L13" s="2">
        <f ca="1">OFFSET('Puget Sound'!$E$1,ROW()-1,(COLUMN()-2)*3)</f>
        <v>1719.301780376868</v>
      </c>
      <c r="M13" s="2">
        <f ca="1">OFFSET('Puget Sound'!$E$1,ROW()-1,(COLUMN()-2)*3)</f>
        <v>2740.9264285714289</v>
      </c>
      <c r="N13" s="2">
        <f ca="1">OFFSET('Puget Sound'!$E$1,ROW()-1,(COLUMN()-2)*3)</f>
        <v>1863</v>
      </c>
      <c r="O13" s="2">
        <f ca="1">OFFSET('Puget Sound'!$E$1,ROW()-1,(COLUMN()-2)*3)</f>
        <v>1082.2117488866049</v>
      </c>
      <c r="P13" s="2">
        <f ca="1">OFFSET('Puget Sound'!$E$1,ROW()-1,(COLUMN()-2)*3)</f>
        <v>964.01798392074318</v>
      </c>
      <c r="Q13" s="2">
        <f ca="1">OFFSET('Puget Sound'!$E$1,ROW()-1,(COLUMN()-2)*3)</f>
        <v>1268.2806080965606</v>
      </c>
      <c r="R13" s="2">
        <f ca="1">OFFSET('Puget Sound'!$E$1,ROW()-1,(COLUMN()-2)*3)</f>
        <v>2330.5615520389529</v>
      </c>
      <c r="S13" s="2">
        <f ca="1">OFFSET('Puget Sound'!$E$1,ROW()-1,(COLUMN()-2)*3)</f>
        <v>985.98852845037834</v>
      </c>
      <c r="T13" s="2">
        <f ca="1">OFFSET('Puget Sound'!$E$1,ROW()-1,(COLUMN()-2)*3)</f>
        <v>1802.7986516853932</v>
      </c>
      <c r="U13" s="2">
        <f ca="1">OFFSET('Puget Sound'!$E$1,ROW()-1,(COLUMN()-2)*3)</f>
        <v>1916.8543607178142</v>
      </c>
      <c r="V13" s="2">
        <f ca="1">OFFSET('Puget Sound'!$E$1,ROW()-1,(COLUMN()-2)*3)</f>
        <v>3125.5011199437663</v>
      </c>
      <c r="W13" s="2">
        <f ca="1">OFFSET('Puget Sound'!$E$1,ROW()-1,(COLUMN()-2)*3)</f>
        <v>4176.8851976284586</v>
      </c>
      <c r="X13" s="2">
        <f ca="1">OFFSET('Puget Sound'!$E$1,ROW()-1,(COLUMN()-2)*3)</f>
        <v>1964.5992061331274</v>
      </c>
      <c r="Y13" s="2">
        <f ca="1">OFFSET('Puget Sound'!$E$1,ROW()-1,(COLUMN()-2)*3)</f>
        <v>3069.6835935828872</v>
      </c>
      <c r="Z13" s="2">
        <f ca="1">OFFSET('Puget Sound'!$E$1,ROW()-1,(COLUMN()-2)*3)</f>
        <v>3081.2116614930483</v>
      </c>
      <c r="AA13" s="2">
        <f ca="1">OFFSET('Puget Sound'!$E$1,ROW()-1,(COLUMN()-2)*3)</f>
        <v>920.8563961747351</v>
      </c>
      <c r="AB13" s="2">
        <f ca="1">OFFSET('Puget Sound'!$E$1,ROW()-1,(COLUMN()-2)*3)</f>
        <v>1676.2545021995122</v>
      </c>
      <c r="AC13" s="2">
        <f ca="1">OFFSET('Puget Sound'!$E$1,ROW()-1,(COLUMN()-2)*3)</f>
        <v>2286.2720048503706</v>
      </c>
      <c r="AD13" s="2">
        <f ca="1">OFFSET('Puget Sound'!$E$1,ROW()-1,(COLUMN()-2)*3)</f>
        <v>2934.049707705798</v>
      </c>
      <c r="AE13" s="2">
        <f ca="1">OFFSET('Puget Sound'!$E$1,ROW()-1,(COLUMN()-2)*3)</f>
        <v>1046.6231123366329</v>
      </c>
      <c r="AF13" s="2">
        <f ca="1">OFFSET('Puget Sound'!$E$1,ROW()-1,(COLUMN()-2)*3)</f>
        <v>0</v>
      </c>
      <c r="AG13" s="2">
        <f ca="1">OFFSET('Puget Sound'!$E$1,ROW()-1,(COLUMN()-2)*3)</f>
        <v>3061.4343701467324</v>
      </c>
      <c r="AH13" s="2">
        <f ca="1">OFFSET('Puget Sound'!$E$1,ROW()-1,(COLUMN()-2)*3)</f>
        <v>2256.1597096188748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 t="s">
        <v>1849</v>
      </c>
    </row>
    <row r="14" spans="1:48" ht="15" customHeight="1" x14ac:dyDescent="0.25">
      <c r="A14" t="str">
        <f>'Puget Sound'!C14</f>
        <v>M</v>
      </c>
      <c r="B14" s="2">
        <f ca="1">OFFSET('Puget Sound'!$E$1,ROW()-1,(COLUMN()-2)*3)</f>
        <v>255.3975116483368</v>
      </c>
      <c r="C14" s="2">
        <f ca="1">OFFSET('Puget Sound'!$E$1,ROW()-1,(COLUMN()-2)*3)</f>
        <v>132.51647330921332</v>
      </c>
      <c r="D14" s="2">
        <f ca="1">OFFSET('Puget Sound'!$E$1,ROW()-1,(COLUMN()-2)*3)</f>
        <v>48.301450295514542</v>
      </c>
      <c r="E14" s="2">
        <f ca="1">OFFSET('Puget Sound'!$E$1,ROW()-1,(COLUMN()-2)*3)</f>
        <v>68.704533876355981</v>
      </c>
      <c r="F14" s="2">
        <f ca="1">OFFSET('Puget Sound'!$E$1,ROW()-1,(COLUMN()-2)*3)</f>
        <v>0</v>
      </c>
      <c r="G14" s="2">
        <f ca="1">OFFSET('Puget Sound'!$E$1,ROW()-1,(COLUMN()-2)*3)</f>
        <v>0</v>
      </c>
      <c r="H14" s="2">
        <f ca="1">OFFSET('Puget Sound'!$E$1,ROW()-1,(COLUMN()-2)*3)</f>
        <v>0</v>
      </c>
      <c r="I14" s="2">
        <f ca="1">OFFSET('Puget Sound'!$E$1,ROW()-1,(COLUMN()-2)*3)</f>
        <v>0</v>
      </c>
      <c r="J14" s="2">
        <f ca="1">OFFSET('Puget Sound'!$E$1,ROW()-1,(COLUMN()-2)*3)</f>
        <v>0</v>
      </c>
      <c r="K14" s="2">
        <f ca="1">OFFSET('Puget Sound'!$E$1,ROW()-1,(COLUMN()-2)*3)</f>
        <v>0</v>
      </c>
      <c r="L14" s="2">
        <f ca="1">OFFSET('Puget Sound'!$E$1,ROW()-1,(COLUMN()-2)*3)</f>
        <v>0</v>
      </c>
      <c r="M14" s="2">
        <f ca="1">OFFSET('Puget Sound'!$E$1,ROW()-1,(COLUMN()-2)*3)</f>
        <v>0</v>
      </c>
      <c r="N14" s="2">
        <f ca="1">OFFSET('Puget Sound'!$E$1,ROW()-1,(COLUMN()-2)*3)</f>
        <v>0</v>
      </c>
      <c r="O14" s="2">
        <f ca="1">OFFSET('Puget Sound'!$E$1,ROW()-1,(COLUMN()-2)*3)</f>
        <v>2</v>
      </c>
      <c r="P14" s="2">
        <f ca="1">OFFSET('Puget Sound'!$E$1,ROW()-1,(COLUMN()-2)*3)</f>
        <v>90.720000000000013</v>
      </c>
      <c r="Q14" s="2">
        <f ca="1">OFFSET('Puget Sound'!$E$1,ROW()-1,(COLUMN()-2)*3)</f>
        <v>12.038075210291936</v>
      </c>
      <c r="R14" s="2">
        <f ca="1">OFFSET('Puget Sound'!$E$1,ROW()-1,(COLUMN()-2)*3)</f>
        <v>85.45</v>
      </c>
      <c r="S14" s="2">
        <f ca="1">OFFSET('Puget Sound'!$E$1,ROW()-1,(COLUMN()-2)*3)</f>
        <v>156.3595307061552</v>
      </c>
      <c r="T14" s="2">
        <f ca="1">OFFSET('Puget Sound'!$E$1,ROW()-1,(COLUMN()-2)*3)</f>
        <v>55.61</v>
      </c>
      <c r="U14" s="2">
        <f ca="1">OFFSET('Puget Sound'!$E$1,ROW()-1,(COLUMN()-2)*3)</f>
        <v>35.199459323085549</v>
      </c>
      <c r="V14" s="2">
        <f ca="1">OFFSET('Puget Sound'!$E$1,ROW()-1,(COLUMN()-2)*3)</f>
        <v>132.04434863605019</v>
      </c>
      <c r="W14" s="2">
        <f ca="1">OFFSET('Puget Sound'!$E$1,ROW()-1,(COLUMN()-2)*3)</f>
        <v>118.02179782469609</v>
      </c>
      <c r="X14" s="2">
        <f ca="1">OFFSET('Puget Sound'!$E$1,ROW()-1,(COLUMN()-2)*3)</f>
        <v>453.56139348491337</v>
      </c>
      <c r="Y14" s="2">
        <f ca="1">OFFSET('Puget Sound'!$E$1,ROW()-1,(COLUMN()-2)*3)</f>
        <v>584.42000000000007</v>
      </c>
      <c r="Z14" s="2">
        <f ca="1">OFFSET('Puget Sound'!$E$1,ROW()-1,(COLUMN()-2)*3)</f>
        <v>343.30805416385886</v>
      </c>
      <c r="AA14" s="2">
        <f ca="1">OFFSET('Puget Sound'!$E$1,ROW()-1,(COLUMN()-2)*3)</f>
        <v>417.50218735409055</v>
      </c>
      <c r="AB14" s="2">
        <f ca="1">OFFSET('Puget Sound'!$E$1,ROW()-1,(COLUMN()-2)*3)</f>
        <v>187.18021401864954</v>
      </c>
      <c r="AC14" s="2">
        <f ca="1">OFFSET('Puget Sound'!$E$1,ROW()-1,(COLUMN()-2)*3)</f>
        <v>161.43896132830292</v>
      </c>
      <c r="AD14" s="2">
        <f ca="1">OFFSET('Puget Sound'!$E$1,ROW()-1,(COLUMN()-2)*3)</f>
        <v>43.373273168052428</v>
      </c>
      <c r="AE14" s="2">
        <f ca="1">OFFSET('Puget Sound'!$E$1,ROW()-1,(COLUMN()-2)*3)</f>
        <v>50.559891505403101</v>
      </c>
      <c r="AF14" s="2">
        <f ca="1">OFFSET('Puget Sound'!$E$1,ROW()-1,(COLUMN()-2)*3)</f>
        <v>0</v>
      </c>
      <c r="AG14" s="2">
        <f ca="1">OFFSET('Puget Sound'!$E$1,ROW()-1,(COLUMN()-2)*3)</f>
        <v>88.94170828464074</v>
      </c>
      <c r="AH14" s="2">
        <f ca="1">OFFSET('Puget Sound'!$E$1,ROW()-1,(COLUMN()-2)*3)</f>
        <v>54.460000000000008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 t="s">
        <v>1850</v>
      </c>
    </row>
    <row r="15" spans="1:48" ht="15" customHeight="1" x14ac:dyDescent="0.25">
      <c r="A15" t="str">
        <f>'Puget Sound'!C15</f>
        <v>Skagit S/F Year</v>
      </c>
      <c r="B15" s="2">
        <f ca="1">OFFSET('Puget Sound'!$E$1,ROW()-1,(COLUMN()-2)*3)</f>
        <v>83.634275235833272</v>
      </c>
      <c r="C15" s="2">
        <f ca="1">OFFSET('Puget Sound'!$E$1,ROW()-1,(COLUMN()-2)*3)</f>
        <v>469.74037103289174</v>
      </c>
      <c r="D15" s="2">
        <f ca="1">OFFSET('Puget Sound'!$E$1,ROW()-1,(COLUMN()-2)*3)</f>
        <v>114.41665118736296</v>
      </c>
      <c r="E15" s="2">
        <f ca="1">OFFSET('Puget Sound'!$E$1,ROW()-1,(COLUMN()-2)*3)</f>
        <v>927.9842569016655</v>
      </c>
      <c r="F15" s="2">
        <f ca="1">OFFSET('Puget Sound'!$E$1,ROW()-1,(COLUMN()-2)*3)</f>
        <v>176.57312629399587</v>
      </c>
      <c r="G15" s="2">
        <f ca="1">OFFSET('Puget Sound'!$E$1,ROW()-1,(COLUMN()-2)*3)</f>
        <v>209.61426356589146</v>
      </c>
      <c r="H15" s="2">
        <f ca="1">OFFSET('Puget Sound'!$E$1,ROW()-1,(COLUMN()-2)*3)</f>
        <v>135.56094827586207</v>
      </c>
      <c r="I15" s="2">
        <f ca="1">OFFSET('Puget Sound'!$E$1,ROW()-1,(COLUMN()-2)*3)</f>
        <v>61.194238410596029</v>
      </c>
      <c r="J15" s="2">
        <f ca="1">OFFSET('Puget Sound'!$E$1,ROW()-1,(COLUMN()-2)*3)</f>
        <v>98.000290909090921</v>
      </c>
      <c r="K15" s="2">
        <f ca="1">OFFSET('Puget Sound'!$E$1,ROW()-1,(COLUMN()-2)*3)</f>
        <v>239.52438016528924</v>
      </c>
      <c r="L15" s="2">
        <f ca="1">OFFSET('Puget Sound'!$E$1,ROW()-1,(COLUMN()-2)*3)</f>
        <v>55.308641975308646</v>
      </c>
      <c r="M15" s="2">
        <f ca="1">OFFSET('Puget Sound'!$E$1,ROW()-1,(COLUMN()-2)*3)</f>
        <v>0</v>
      </c>
      <c r="N15" s="2">
        <f ca="1">OFFSET('Puget Sound'!$E$1,ROW()-1,(COLUMN()-2)*3)</f>
        <v>8.3333333333333321</v>
      </c>
      <c r="O15" s="2">
        <f ca="1">OFFSET('Puget Sound'!$E$1,ROW()-1,(COLUMN()-2)*3)</f>
        <v>0</v>
      </c>
      <c r="P15" s="2">
        <f ca="1">OFFSET('Puget Sound'!$E$1,ROW()-1,(COLUMN()-2)*3)</f>
        <v>415.53994698276546</v>
      </c>
      <c r="Q15" s="2">
        <f ca="1">OFFSET('Puget Sound'!$E$1,ROW()-1,(COLUMN()-2)*3)</f>
        <v>39.412553431397676</v>
      </c>
      <c r="R15" s="2">
        <f ca="1">OFFSET('Puget Sound'!$E$1,ROW()-1,(COLUMN()-2)*3)</f>
        <v>83.711760499087021</v>
      </c>
      <c r="S15" s="2">
        <f ca="1">OFFSET('Puget Sound'!$E$1,ROW()-1,(COLUMN()-2)*3)</f>
        <v>50.423364485981303</v>
      </c>
      <c r="T15" s="2">
        <f ca="1">OFFSET('Puget Sound'!$E$1,ROW()-1,(COLUMN()-2)*3)</f>
        <v>216.06808988764044</v>
      </c>
      <c r="U15" s="2">
        <f ca="1">OFFSET('Puget Sound'!$E$1,ROW()-1,(COLUMN()-2)*3)</f>
        <v>155.23498750284026</v>
      </c>
      <c r="V15" s="2">
        <f ca="1">OFFSET('Puget Sound'!$E$1,ROW()-1,(COLUMN()-2)*3)</f>
        <v>201.06970184254604</v>
      </c>
      <c r="W15" s="2">
        <f ca="1">OFFSET('Puget Sound'!$E$1,ROW()-1,(COLUMN()-2)*3)</f>
        <v>158.74124505928853</v>
      </c>
      <c r="X15" s="2">
        <f ca="1">OFFSET('Puget Sound'!$E$1,ROW()-1,(COLUMN()-2)*3)</f>
        <v>55.535408906882587</v>
      </c>
      <c r="Y15" s="2">
        <f ca="1">OFFSET('Puget Sound'!$E$1,ROW()-1,(COLUMN()-2)*3)</f>
        <v>67.152658348187757</v>
      </c>
      <c r="Z15" s="2">
        <f ca="1">OFFSET('Puget Sound'!$E$1,ROW()-1,(COLUMN()-2)*3)</f>
        <v>40.908199214094758</v>
      </c>
      <c r="AA15" s="2">
        <f ca="1">OFFSET('Puget Sound'!$E$1,ROW()-1,(COLUMN()-2)*3)</f>
        <v>6.5433112582781456</v>
      </c>
      <c r="AB15" s="2">
        <f ca="1">OFFSET('Puget Sound'!$E$1,ROW()-1,(COLUMN()-2)*3)</f>
        <v>119.70638297872341</v>
      </c>
      <c r="AC15" s="2">
        <f ca="1">OFFSET('Puget Sound'!$E$1,ROW()-1,(COLUMN()-2)*3)</f>
        <v>253.45640792369772</v>
      </c>
      <c r="AD15" s="2">
        <f ca="1">OFFSET('Puget Sound'!$E$1,ROW()-1,(COLUMN()-2)*3)</f>
        <v>31.904726584503489</v>
      </c>
      <c r="AE15" s="2">
        <f ca="1">OFFSET('Puget Sound'!$E$1,ROW()-1,(COLUMN()-2)*3)</f>
        <v>65.768240343347642</v>
      </c>
      <c r="AF15" s="2">
        <f ca="1">OFFSET('Puget Sound'!$E$1,ROW()-1,(COLUMN()-2)*3)</f>
        <v>0</v>
      </c>
      <c r="AG15" s="2">
        <f ca="1">OFFSET('Puget Sound'!$E$1,ROW()-1,(COLUMN()-2)*3)</f>
        <v>22.464000000000002</v>
      </c>
      <c r="AH15" s="2">
        <f ca="1">OFFSET('Puget Sound'!$E$1,ROW()-1,(COLUMN()-2)*3)</f>
        <v>8.5645933014354068</v>
      </c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 t="s">
        <v>1851</v>
      </c>
    </row>
    <row r="16" spans="1:48" ht="15" customHeight="1" x14ac:dyDescent="0.25">
      <c r="A16" t="str">
        <f>'Puget Sound'!C16</f>
        <v>UM</v>
      </c>
      <c r="B16" s="2">
        <f ca="1">OFFSET('Puget Sound'!$E$1,ROW()-1,(COLUMN()-2)*3)</f>
        <v>83.634275235833272</v>
      </c>
      <c r="C16" s="2">
        <f ca="1">OFFSET('Puget Sound'!$E$1,ROW()-1,(COLUMN()-2)*3)</f>
        <v>455.64815990190499</v>
      </c>
      <c r="D16" s="2">
        <f ca="1">OFFSET('Puget Sound'!$E$1,ROW()-1,(COLUMN()-2)*3)</f>
        <v>110.98415165174207</v>
      </c>
      <c r="E16" s="2">
        <f ca="1">OFFSET('Puget Sound'!$E$1,ROW()-1,(COLUMN()-2)*3)</f>
        <v>900.14472919461548</v>
      </c>
      <c r="F16" s="2">
        <f ca="1">OFFSET('Puget Sound'!$E$1,ROW()-1,(COLUMN()-2)*3)</f>
        <v>119.23312629399587</v>
      </c>
      <c r="G16" s="2">
        <f ca="1">OFFSET('Puget Sound'!$E$1,ROW()-1,(COLUMN()-2)*3)</f>
        <v>209.61426356589146</v>
      </c>
      <c r="H16" s="2">
        <f ca="1">OFFSET('Puget Sound'!$E$1,ROW()-1,(COLUMN()-2)*3)</f>
        <v>135.56094827586207</v>
      </c>
      <c r="I16" s="2">
        <f ca="1">OFFSET('Puget Sound'!$E$1,ROW()-1,(COLUMN()-2)*3)</f>
        <v>61.194238410596029</v>
      </c>
      <c r="J16" s="2">
        <f ca="1">OFFSET('Puget Sound'!$E$1,ROW()-1,(COLUMN()-2)*3)</f>
        <v>98.000290909090921</v>
      </c>
      <c r="K16" s="2">
        <f ca="1">OFFSET('Puget Sound'!$E$1,ROW()-1,(COLUMN()-2)*3)</f>
        <v>239.52438016528924</v>
      </c>
      <c r="L16" s="2">
        <f ca="1">OFFSET('Puget Sound'!$E$1,ROW()-1,(COLUMN()-2)*3)</f>
        <v>55.308641975308646</v>
      </c>
      <c r="M16" s="2">
        <f ca="1">OFFSET('Puget Sound'!$E$1,ROW()-1,(COLUMN()-2)*3)</f>
        <v>0</v>
      </c>
      <c r="N16" s="2">
        <f ca="1">OFFSET('Puget Sound'!$E$1,ROW()-1,(COLUMN()-2)*3)</f>
        <v>8.3333333333333321</v>
      </c>
      <c r="O16" s="2">
        <f ca="1">OFFSET('Puget Sound'!$E$1,ROW()-1,(COLUMN()-2)*3)</f>
        <v>0</v>
      </c>
      <c r="P16" s="2">
        <f ca="1">OFFSET('Puget Sound'!$E$1,ROW()-1,(COLUMN()-2)*3)</f>
        <v>415.53994698276546</v>
      </c>
      <c r="Q16" s="2">
        <f ca="1">OFFSET('Puget Sound'!$E$1,ROW()-1,(COLUMN()-2)*3)</f>
        <v>39.412553431397676</v>
      </c>
      <c r="R16" s="2">
        <f ca="1">OFFSET('Puget Sound'!$E$1,ROW()-1,(COLUMN()-2)*3)</f>
        <v>83.711760499087021</v>
      </c>
      <c r="S16" s="2">
        <f ca="1">OFFSET('Puget Sound'!$E$1,ROW()-1,(COLUMN()-2)*3)</f>
        <v>50.423364485981303</v>
      </c>
      <c r="T16" s="2">
        <f ca="1">OFFSET('Puget Sound'!$E$1,ROW()-1,(COLUMN()-2)*3)</f>
        <v>216.06808988764044</v>
      </c>
      <c r="U16" s="2">
        <f ca="1">OFFSET('Puget Sound'!$E$1,ROW()-1,(COLUMN()-2)*3)</f>
        <v>155.23498750284026</v>
      </c>
      <c r="V16" s="2">
        <f ca="1">OFFSET('Puget Sound'!$E$1,ROW()-1,(COLUMN()-2)*3)</f>
        <v>201.06970184254604</v>
      </c>
      <c r="W16" s="2">
        <f ca="1">OFFSET('Puget Sound'!$E$1,ROW()-1,(COLUMN()-2)*3)</f>
        <v>158.74124505928853</v>
      </c>
      <c r="X16" s="2">
        <f ca="1">OFFSET('Puget Sound'!$E$1,ROW()-1,(COLUMN()-2)*3)</f>
        <v>55.535408906882587</v>
      </c>
      <c r="Y16" s="2">
        <f ca="1">OFFSET('Puget Sound'!$E$1,ROW()-1,(COLUMN()-2)*3)</f>
        <v>67.152658348187757</v>
      </c>
      <c r="Z16" s="2">
        <f ca="1">OFFSET('Puget Sound'!$E$1,ROW()-1,(COLUMN()-2)*3)</f>
        <v>40.908199214094758</v>
      </c>
      <c r="AA16" s="2">
        <f ca="1">OFFSET('Puget Sound'!$E$1,ROW()-1,(COLUMN()-2)*3)</f>
        <v>6.5433112582781456</v>
      </c>
      <c r="AB16" s="2">
        <f ca="1">OFFSET('Puget Sound'!$E$1,ROW()-1,(COLUMN()-2)*3)</f>
        <v>119.70638297872341</v>
      </c>
      <c r="AC16" s="2">
        <f ca="1">OFFSET('Puget Sound'!$E$1,ROW()-1,(COLUMN()-2)*3)</f>
        <v>253.45640792369772</v>
      </c>
      <c r="AD16" s="2">
        <f ca="1">OFFSET('Puget Sound'!$E$1,ROW()-1,(COLUMN()-2)*3)</f>
        <v>31.904726584503489</v>
      </c>
      <c r="AE16" s="2">
        <f ca="1">OFFSET('Puget Sound'!$E$1,ROW()-1,(COLUMN()-2)*3)</f>
        <v>65.768240343347642</v>
      </c>
      <c r="AF16" s="2">
        <f ca="1">OFFSET('Puget Sound'!$E$1,ROW()-1,(COLUMN()-2)*3)</f>
        <v>0</v>
      </c>
      <c r="AG16" s="2">
        <f ca="1">OFFSET('Puget Sound'!$E$1,ROW()-1,(COLUMN()-2)*3)</f>
        <v>22.464000000000002</v>
      </c>
      <c r="AH16" s="2">
        <f ca="1">OFFSET('Puget Sound'!$E$1,ROW()-1,(COLUMN()-2)*3)</f>
        <v>8.5645933014354068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 t="s">
        <v>1852</v>
      </c>
    </row>
    <row r="17" spans="1:48" ht="15" customHeight="1" x14ac:dyDescent="0.25">
      <c r="A17" t="str">
        <f>'Puget Sound'!C17</f>
        <v>M</v>
      </c>
      <c r="B17" s="2">
        <f ca="1">OFFSET('Puget Sound'!$E$1,ROW()-1,(COLUMN()-2)*3)</f>
        <v>0</v>
      </c>
      <c r="C17" s="2">
        <f ca="1">OFFSET('Puget Sound'!$E$1,ROW()-1,(COLUMN()-2)*3)</f>
        <v>14.092211130986755</v>
      </c>
      <c r="D17" s="2">
        <f ca="1">OFFSET('Puget Sound'!$E$1,ROW()-1,(COLUMN()-2)*3)</f>
        <v>3.4324995356208916</v>
      </c>
      <c r="E17" s="2">
        <f ca="1">OFFSET('Puget Sound'!$E$1,ROW()-1,(COLUMN()-2)*3)</f>
        <v>27.839527707050024</v>
      </c>
      <c r="F17" s="2">
        <f ca="1">OFFSET('Puget Sound'!$E$1,ROW()-1,(COLUMN()-2)*3)</f>
        <v>57.34</v>
      </c>
      <c r="G17" s="2">
        <f ca="1">OFFSET('Puget Sound'!$E$1,ROW()-1,(COLUMN()-2)*3)</f>
        <v>0</v>
      </c>
      <c r="H17" s="2">
        <f ca="1">OFFSET('Puget Sound'!$E$1,ROW()-1,(COLUMN()-2)*3)</f>
        <v>0</v>
      </c>
      <c r="I17" s="2">
        <f ca="1">OFFSET('Puget Sound'!$E$1,ROW()-1,(COLUMN()-2)*3)</f>
        <v>0</v>
      </c>
      <c r="J17" s="2">
        <f ca="1">OFFSET('Puget Sound'!$E$1,ROW()-1,(COLUMN()-2)*3)</f>
        <v>0</v>
      </c>
      <c r="K17" s="2">
        <f ca="1">OFFSET('Puget Sound'!$E$1,ROW()-1,(COLUMN()-2)*3)</f>
        <v>0</v>
      </c>
      <c r="L17" s="2">
        <f ca="1">OFFSET('Puget Sound'!$E$1,ROW()-1,(COLUMN()-2)*3)</f>
        <v>0</v>
      </c>
      <c r="M17" s="2">
        <f ca="1">OFFSET('Puget Sound'!$E$1,ROW()-1,(COLUMN()-2)*3)</f>
        <v>0</v>
      </c>
      <c r="N17" s="2">
        <f ca="1">OFFSET('Puget Sound'!$E$1,ROW()-1,(COLUMN()-2)*3)</f>
        <v>0</v>
      </c>
      <c r="O17" s="2">
        <f ca="1">OFFSET('Puget Sound'!$E$1,ROW()-1,(COLUMN()-2)*3)</f>
        <v>0</v>
      </c>
      <c r="P17" s="2">
        <f ca="1">OFFSET('Puget Sound'!$E$1,ROW()-1,(COLUMN()-2)*3)</f>
        <v>0</v>
      </c>
      <c r="Q17" s="2">
        <f ca="1">OFFSET('Puget Sound'!$E$1,ROW()-1,(COLUMN()-2)*3)</f>
        <v>0</v>
      </c>
      <c r="R17" s="2">
        <f ca="1">OFFSET('Puget Sound'!$E$1,ROW()-1,(COLUMN()-2)*3)</f>
        <v>0</v>
      </c>
      <c r="S17" s="2">
        <f ca="1">OFFSET('Puget Sound'!$E$1,ROW()-1,(COLUMN()-2)*3)</f>
        <v>0</v>
      </c>
      <c r="T17" s="2">
        <f ca="1">OFFSET('Puget Sound'!$E$1,ROW()-1,(COLUMN()-2)*3)</f>
        <v>0</v>
      </c>
      <c r="U17" s="2">
        <f ca="1">OFFSET('Puget Sound'!$E$1,ROW()-1,(COLUMN()-2)*3)</f>
        <v>0</v>
      </c>
      <c r="V17" s="2">
        <f ca="1">OFFSET('Puget Sound'!$E$1,ROW()-1,(COLUMN()-2)*3)</f>
        <v>0</v>
      </c>
      <c r="W17" s="2">
        <f ca="1">OFFSET('Puget Sound'!$E$1,ROW()-1,(COLUMN()-2)*3)</f>
        <v>0</v>
      </c>
      <c r="X17" s="2">
        <f ca="1">OFFSET('Puget Sound'!$E$1,ROW()-1,(COLUMN()-2)*3)</f>
        <v>0</v>
      </c>
      <c r="Y17" s="2">
        <f ca="1">OFFSET('Puget Sound'!$E$1,ROW()-1,(COLUMN()-2)*3)</f>
        <v>0</v>
      </c>
      <c r="Z17" s="2">
        <f ca="1">OFFSET('Puget Sound'!$E$1,ROW()-1,(COLUMN()-2)*3)</f>
        <v>0</v>
      </c>
      <c r="AA17" s="2">
        <f ca="1">OFFSET('Puget Sound'!$E$1,ROW()-1,(COLUMN()-2)*3)</f>
        <v>0</v>
      </c>
      <c r="AB17" s="2">
        <f ca="1">OFFSET('Puget Sound'!$E$1,ROW()-1,(COLUMN()-2)*3)</f>
        <v>0</v>
      </c>
      <c r="AC17" s="2">
        <f ca="1">OFFSET('Puget Sound'!$E$1,ROW()-1,(COLUMN()-2)*3)</f>
        <v>0</v>
      </c>
      <c r="AD17" s="2">
        <f ca="1">OFFSET('Puget Sound'!$E$1,ROW()-1,(COLUMN()-2)*3)</f>
        <v>0</v>
      </c>
      <c r="AE17" s="2">
        <f ca="1">OFFSET('Puget Sound'!$E$1,ROW()-1,(COLUMN()-2)*3)</f>
        <v>0</v>
      </c>
      <c r="AF17" s="2">
        <f ca="1">OFFSET('Puget Sound'!$E$1,ROW()-1,(COLUMN()-2)*3)</f>
        <v>0</v>
      </c>
      <c r="AG17" s="2">
        <f ca="1">OFFSET('Puget Sound'!$E$1,ROW()-1,(COLUMN()-2)*3)</f>
        <v>0</v>
      </c>
      <c r="AH17" s="2">
        <f ca="1">OFFSET('Puget Sound'!$E$1,ROW()-1,(COLUMN()-2)*3)</f>
        <v>0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 t="s">
        <v>1853</v>
      </c>
    </row>
    <row r="18" spans="1:48" ht="15" customHeight="1" x14ac:dyDescent="0.25">
      <c r="A18" t="str">
        <f>'Puget Sound'!C18</f>
        <v>Skagit Spring</v>
      </c>
      <c r="B18" s="2">
        <f ca="1">OFFSET('Puget Sound'!$E$1,ROW()-1,(COLUMN()-2)*3)</f>
        <v>743.33193703949314</v>
      </c>
      <c r="C18" s="2">
        <f ca="1">OFFSET('Puget Sound'!$E$1,ROW()-1,(COLUMN()-2)*3)</f>
        <v>267.91969887076539</v>
      </c>
      <c r="D18" s="2">
        <f ca="1">OFFSET('Puget Sound'!$E$1,ROW()-1,(COLUMN()-2)*3)</f>
        <v>267.91969887076539</v>
      </c>
      <c r="E18" s="2">
        <f ca="1">OFFSET('Puget Sound'!$E$1,ROW()-1,(COLUMN()-2)*3)</f>
        <v>266.46361355081558</v>
      </c>
      <c r="F18" s="2">
        <f ca="1">OFFSET('Puget Sound'!$E$1,ROW()-1,(COLUMN()-2)*3)</f>
        <v>451.96725579097154</v>
      </c>
      <c r="G18" s="2">
        <f ca="1">OFFSET('Puget Sound'!$E$1,ROW()-1,(COLUMN()-2)*3)</f>
        <v>263.86645427954966</v>
      </c>
      <c r="H18" s="2">
        <f ca="1">OFFSET('Puget Sound'!$E$1,ROW()-1,(COLUMN()-2)*3)</f>
        <v>125.4821059079147</v>
      </c>
      <c r="I18" s="2">
        <f ca="1">OFFSET('Puget Sound'!$E$1,ROW()-1,(COLUMN()-2)*3)</f>
        <v>3.3157894736842102</v>
      </c>
      <c r="J18" s="2">
        <f ca="1">OFFSET('Puget Sound'!$E$1,ROW()-1,(COLUMN()-2)*3)</f>
        <v>89.190883190883184</v>
      </c>
      <c r="K18" s="2">
        <f ca="1">OFFSET('Puget Sound'!$E$1,ROW()-1,(COLUMN()-2)*3)</f>
        <v>2197.907170657244</v>
      </c>
      <c r="L18" s="2">
        <f ca="1">OFFSET('Puget Sound'!$E$1,ROW()-1,(COLUMN()-2)*3)</f>
        <v>157.68279569892474</v>
      </c>
      <c r="M18" s="2">
        <f ca="1">OFFSET('Puget Sound'!$E$1,ROW()-1,(COLUMN()-2)*3)</f>
        <v>87.252631578947373</v>
      </c>
      <c r="N18" s="2">
        <f ca="1">OFFSET('Puget Sound'!$E$1,ROW()-1,(COLUMN()-2)*3)</f>
        <v>1037.0251996384254</v>
      </c>
      <c r="O18" s="2">
        <f ca="1">OFFSET('Puget Sound'!$E$1,ROW()-1,(COLUMN()-2)*3)</f>
        <v>733.59701770322033</v>
      </c>
      <c r="P18" s="2">
        <f ca="1">OFFSET('Puget Sound'!$E$1,ROW()-1,(COLUMN()-2)*3)</f>
        <v>568.12127548217154</v>
      </c>
      <c r="Q18" s="2">
        <f ca="1">OFFSET('Puget Sound'!$E$1,ROW()-1,(COLUMN()-2)*3)</f>
        <v>1289.0016231078157</v>
      </c>
      <c r="R18" s="2">
        <f ca="1">OFFSET('Puget Sound'!$E$1,ROW()-1,(COLUMN()-2)*3)</f>
        <v>803.68697557189353</v>
      </c>
      <c r="S18" s="2">
        <f ca="1">OFFSET('Puget Sound'!$E$1,ROW()-1,(COLUMN()-2)*3)</f>
        <v>986.46278406029228</v>
      </c>
      <c r="T18" s="2">
        <f ca="1">OFFSET('Puget Sound'!$E$1,ROW()-1,(COLUMN()-2)*3)</f>
        <v>628.39830126257277</v>
      </c>
      <c r="U18" s="2">
        <f ca="1">OFFSET('Puget Sound'!$E$1,ROW()-1,(COLUMN()-2)*3)</f>
        <v>347.10048694112436</v>
      </c>
      <c r="V18" s="2">
        <f ca="1">OFFSET('Puget Sound'!$E$1,ROW()-1,(COLUMN()-2)*3)</f>
        <v>727.28370326443019</v>
      </c>
      <c r="W18" s="2">
        <f ca="1">OFFSET('Puget Sound'!$E$1,ROW()-1,(COLUMN()-2)*3)</f>
        <v>1071.9556878383646</v>
      </c>
      <c r="X18" s="2">
        <f ca="1">OFFSET('Puget Sound'!$E$1,ROW()-1,(COLUMN()-2)*3)</f>
        <v>645.46770539920249</v>
      </c>
      <c r="Y18" s="2">
        <f ca="1">OFFSET('Puget Sound'!$E$1,ROW()-1,(COLUMN()-2)*3)</f>
        <v>1590.5425449200534</v>
      </c>
      <c r="Z18" s="2">
        <f ca="1">OFFSET('Puget Sound'!$E$1,ROW()-1,(COLUMN()-2)*3)</f>
        <v>219.61966956060351</v>
      </c>
      <c r="AA18" s="2">
        <f ca="1">OFFSET('Puget Sound'!$E$1,ROW()-1,(COLUMN()-2)*3)</f>
        <v>499.59851355429123</v>
      </c>
      <c r="AB18" s="2">
        <f ca="1">OFFSET('Puget Sound'!$E$1,ROW()-1,(COLUMN()-2)*3)</f>
        <v>827.25869589754438</v>
      </c>
      <c r="AC18" s="2">
        <f ca="1">OFFSET('Puget Sound'!$E$1,ROW()-1,(COLUMN()-2)*3)</f>
        <v>785.44023942433182</v>
      </c>
      <c r="AD18" s="2">
        <f ca="1">OFFSET('Puget Sound'!$E$1,ROW()-1,(COLUMN()-2)*3)</f>
        <v>811.95187452843868</v>
      </c>
      <c r="AE18" s="2">
        <f ca="1">OFFSET('Puget Sound'!$E$1,ROW()-1,(COLUMN()-2)*3)</f>
        <v>468.91202139118934</v>
      </c>
      <c r="AF18" s="2">
        <f ca="1">OFFSET('Puget Sound'!$E$1,ROW()-1,(COLUMN()-2)*3)</f>
        <v>0</v>
      </c>
      <c r="AG18" s="2">
        <f ca="1">OFFSET('Puget Sound'!$E$1,ROW()-1,(COLUMN()-2)*3)</f>
        <v>715.22986115940239</v>
      </c>
      <c r="AH18" s="2">
        <f ca="1">OFFSET('Puget Sound'!$E$1,ROW()-1,(COLUMN()-2)*3)</f>
        <v>702.72818541962306</v>
      </c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 t="s">
        <v>1854</v>
      </c>
    </row>
    <row r="19" spans="1:48" ht="15" customHeight="1" x14ac:dyDescent="0.25">
      <c r="A19" t="str">
        <f>'Puget Sound'!C19</f>
        <v>UM</v>
      </c>
      <c r="B19" s="2">
        <f ca="1">OFFSET('Puget Sound'!$E$1,ROW()-1,(COLUMN()-2)*3)</f>
        <v>284.38162655877966</v>
      </c>
      <c r="C19" s="2">
        <f ca="1">OFFSET('Puget Sound'!$E$1,ROW()-1,(COLUMN()-2)*3)</f>
        <v>259.8821079046424</v>
      </c>
      <c r="D19" s="2">
        <f ca="1">OFFSET('Puget Sound'!$E$1,ROW()-1,(COLUMN()-2)*3)</f>
        <v>259.8821079046424</v>
      </c>
      <c r="E19" s="2">
        <f ca="1">OFFSET('Puget Sound'!$E$1,ROW()-1,(COLUMN()-2)*3)</f>
        <v>258.46970514429108</v>
      </c>
      <c r="F19" s="2">
        <f ca="1">OFFSET('Puget Sound'!$E$1,ROW()-1,(COLUMN()-2)*3)</f>
        <v>193.6875</v>
      </c>
      <c r="G19" s="2">
        <f ca="1">OFFSET('Puget Sound'!$E$1,ROW()-1,(COLUMN()-2)*3)</f>
        <v>190.81372997711668</v>
      </c>
      <c r="H19" s="2">
        <f ca="1">OFFSET('Puget Sound'!$E$1,ROW()-1,(COLUMN()-2)*3)</f>
        <v>63.049504950495049</v>
      </c>
      <c r="I19" s="2">
        <f ca="1">OFFSET('Puget Sound'!$E$1,ROW()-1,(COLUMN()-2)*3)</f>
        <v>3.3157894736842102</v>
      </c>
      <c r="J19" s="2">
        <f ca="1">OFFSET('Puget Sound'!$E$1,ROW()-1,(COLUMN()-2)*3)</f>
        <v>89.190883190883184</v>
      </c>
      <c r="K19" s="2">
        <f ca="1">OFFSET('Puget Sound'!$E$1,ROW()-1,(COLUMN()-2)*3)</f>
        <v>1075.8484718913157</v>
      </c>
      <c r="L19" s="2">
        <f ca="1">OFFSET('Puget Sound'!$E$1,ROW()-1,(COLUMN()-2)*3)</f>
        <v>157.68279569892474</v>
      </c>
      <c r="M19" s="2">
        <f ca="1">OFFSET('Puget Sound'!$E$1,ROW()-1,(COLUMN()-2)*3)</f>
        <v>87.252631578947373</v>
      </c>
      <c r="N19" s="2">
        <f ca="1">OFFSET('Puget Sound'!$E$1,ROW()-1,(COLUMN()-2)*3)</f>
        <v>109.51497729183644</v>
      </c>
      <c r="O19" s="2">
        <f ca="1">OFFSET('Puget Sound'!$E$1,ROW()-1,(COLUMN()-2)*3)</f>
        <v>101.45546281416522</v>
      </c>
      <c r="P19" s="2">
        <f ca="1">OFFSET('Puget Sound'!$E$1,ROW()-1,(COLUMN()-2)*3)</f>
        <v>59.498618985077542</v>
      </c>
      <c r="Q19" s="2">
        <f ca="1">OFFSET('Puget Sound'!$E$1,ROW()-1,(COLUMN()-2)*3)</f>
        <v>59.002707456590876</v>
      </c>
      <c r="R19" s="2">
        <f ca="1">OFFSET('Puget Sound'!$E$1,ROW()-1,(COLUMN()-2)*3)</f>
        <v>278.81435535156436</v>
      </c>
      <c r="S19" s="2">
        <f ca="1">OFFSET('Puget Sound'!$E$1,ROW()-1,(COLUMN()-2)*3)</f>
        <v>160.12955739080476</v>
      </c>
      <c r="T19" s="2">
        <f ca="1">OFFSET('Puget Sound'!$E$1,ROW()-1,(COLUMN()-2)*3)</f>
        <v>218.87423890222641</v>
      </c>
      <c r="U19" s="2">
        <f ca="1">OFFSET('Puget Sound'!$E$1,ROW()-1,(COLUMN()-2)*3)</f>
        <v>158.00856747242554</v>
      </c>
      <c r="V19" s="2">
        <f ca="1">OFFSET('Puget Sound'!$E$1,ROW()-1,(COLUMN()-2)*3)</f>
        <v>264.3639034154308</v>
      </c>
      <c r="W19" s="2">
        <f ca="1">OFFSET('Puget Sound'!$E$1,ROW()-1,(COLUMN()-2)*3)</f>
        <v>398.13165566237069</v>
      </c>
      <c r="X19" s="2">
        <f ca="1">OFFSET('Puget Sound'!$E$1,ROW()-1,(COLUMN()-2)*3)</f>
        <v>135.72047084449284</v>
      </c>
      <c r="Y19" s="2">
        <f ca="1">OFFSET('Puget Sound'!$E$1,ROW()-1,(COLUMN()-2)*3)</f>
        <v>425.87535945498342</v>
      </c>
      <c r="Z19" s="2">
        <f ca="1">OFFSET('Puget Sound'!$E$1,ROW()-1,(COLUMN()-2)*3)</f>
        <v>114.1326204521438</v>
      </c>
      <c r="AA19" s="2">
        <f ca="1">OFFSET('Puget Sound'!$E$1,ROW()-1,(COLUMN()-2)*3)</f>
        <v>132.77825548299776</v>
      </c>
      <c r="AB19" s="2">
        <f ca="1">OFFSET('Puget Sound'!$E$1,ROW()-1,(COLUMN()-2)*3)</f>
        <v>252.19059197129704</v>
      </c>
      <c r="AC19" s="2">
        <f ca="1">OFFSET('Puget Sound'!$E$1,ROW()-1,(COLUMN()-2)*3)</f>
        <v>381.6558162878294</v>
      </c>
      <c r="AD19" s="2">
        <f ca="1">OFFSET('Puget Sound'!$E$1,ROW()-1,(COLUMN()-2)*3)</f>
        <v>502.87601118116322</v>
      </c>
      <c r="AE19" s="2">
        <f ca="1">OFFSET('Puget Sound'!$E$1,ROW()-1,(COLUMN()-2)*3)</f>
        <v>181.16273108104286</v>
      </c>
      <c r="AF19" s="2">
        <f ca="1">OFFSET('Puget Sound'!$E$1,ROW()-1,(COLUMN()-2)*3)</f>
        <v>0</v>
      </c>
      <c r="AG19" s="2">
        <f ca="1">OFFSET('Puget Sound'!$E$1,ROW()-1,(COLUMN()-2)*3)</f>
        <v>480.07951572282298</v>
      </c>
      <c r="AH19" s="2">
        <f ca="1">OFFSET('Puget Sound'!$E$1,ROW()-1,(COLUMN()-2)*3)</f>
        <v>489.34438798479869</v>
      </c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 t="s">
        <v>1855</v>
      </c>
    </row>
    <row r="20" spans="1:48" ht="15" customHeight="1" x14ac:dyDescent="0.25">
      <c r="A20" t="str">
        <f>'Puget Sound'!C20</f>
        <v>M</v>
      </c>
      <c r="B20" s="2">
        <f ca="1">OFFSET('Puget Sound'!$E$1,ROW()-1,(COLUMN()-2)*3)</f>
        <v>458.9503104807136</v>
      </c>
      <c r="C20" s="2">
        <f ca="1">OFFSET('Puget Sound'!$E$1,ROW()-1,(COLUMN()-2)*3)</f>
        <v>8.0375909661229912</v>
      </c>
      <c r="D20" s="2">
        <f ca="1">OFFSET('Puget Sound'!$E$1,ROW()-1,(COLUMN()-2)*3)</f>
        <v>8.0375909661229912</v>
      </c>
      <c r="E20" s="2">
        <f ca="1">OFFSET('Puget Sound'!$E$1,ROW()-1,(COLUMN()-2)*3)</f>
        <v>7.993908406524497</v>
      </c>
      <c r="F20" s="2">
        <f ca="1">OFFSET('Puget Sound'!$E$1,ROW()-1,(COLUMN()-2)*3)</f>
        <v>258.27975579097154</v>
      </c>
      <c r="G20" s="2">
        <f ca="1">OFFSET('Puget Sound'!$E$1,ROW()-1,(COLUMN()-2)*3)</f>
        <v>73.052724302432949</v>
      </c>
      <c r="H20" s="2">
        <f ca="1">OFFSET('Puget Sound'!$E$1,ROW()-1,(COLUMN()-2)*3)</f>
        <v>62.432600957419659</v>
      </c>
      <c r="I20" s="2">
        <f ca="1">OFFSET('Puget Sound'!$E$1,ROW()-1,(COLUMN()-2)*3)</f>
        <v>0</v>
      </c>
      <c r="J20" s="2">
        <f ca="1">OFFSET('Puget Sound'!$E$1,ROW()-1,(COLUMN()-2)*3)</f>
        <v>0</v>
      </c>
      <c r="K20" s="2">
        <f ca="1">OFFSET('Puget Sound'!$E$1,ROW()-1,(COLUMN()-2)*3)</f>
        <v>1122.0586987659285</v>
      </c>
      <c r="L20" s="2">
        <f ca="1">OFFSET('Puget Sound'!$E$1,ROW()-1,(COLUMN()-2)*3)</f>
        <v>0</v>
      </c>
      <c r="M20" s="2">
        <f ca="1">OFFSET('Puget Sound'!$E$1,ROW()-1,(COLUMN()-2)*3)</f>
        <v>0</v>
      </c>
      <c r="N20" s="2">
        <f ca="1">OFFSET('Puget Sound'!$E$1,ROW()-1,(COLUMN()-2)*3)</f>
        <v>927.51022234658888</v>
      </c>
      <c r="O20" s="2">
        <f ca="1">OFFSET('Puget Sound'!$E$1,ROW()-1,(COLUMN()-2)*3)</f>
        <v>632.1415548890551</v>
      </c>
      <c r="P20" s="2">
        <f ca="1">OFFSET('Puget Sound'!$E$1,ROW()-1,(COLUMN()-2)*3)</f>
        <v>508.62265649709406</v>
      </c>
      <c r="Q20" s="2">
        <f ca="1">OFFSET('Puget Sound'!$E$1,ROW()-1,(COLUMN()-2)*3)</f>
        <v>1229.9989156512249</v>
      </c>
      <c r="R20" s="2">
        <f ca="1">OFFSET('Puget Sound'!$E$1,ROW()-1,(COLUMN()-2)*3)</f>
        <v>524.87262022032917</v>
      </c>
      <c r="S20" s="2">
        <f ca="1">OFFSET('Puget Sound'!$E$1,ROW()-1,(COLUMN()-2)*3)</f>
        <v>826.33322666948754</v>
      </c>
      <c r="T20" s="2">
        <f ca="1">OFFSET('Puget Sound'!$E$1,ROW()-1,(COLUMN()-2)*3)</f>
        <v>409.52406236034636</v>
      </c>
      <c r="U20" s="2">
        <f ca="1">OFFSET('Puget Sound'!$E$1,ROW()-1,(COLUMN()-2)*3)</f>
        <v>189.09191946869879</v>
      </c>
      <c r="V20" s="2">
        <f ca="1">OFFSET('Puget Sound'!$E$1,ROW()-1,(COLUMN()-2)*3)</f>
        <v>462.91979984899939</v>
      </c>
      <c r="W20" s="2">
        <f ca="1">OFFSET('Puget Sound'!$E$1,ROW()-1,(COLUMN()-2)*3)</f>
        <v>673.82403217599392</v>
      </c>
      <c r="X20" s="2">
        <f ca="1">OFFSET('Puget Sound'!$E$1,ROW()-1,(COLUMN()-2)*3)</f>
        <v>509.74723455470962</v>
      </c>
      <c r="Y20" s="2">
        <f ca="1">OFFSET('Puget Sound'!$E$1,ROW()-1,(COLUMN()-2)*3)</f>
        <v>1164.6671854650699</v>
      </c>
      <c r="Z20" s="2">
        <f ca="1">OFFSET('Puget Sound'!$E$1,ROW()-1,(COLUMN()-2)*3)</f>
        <v>105.48704910845971</v>
      </c>
      <c r="AA20" s="2">
        <f ca="1">OFFSET('Puget Sound'!$E$1,ROW()-1,(COLUMN()-2)*3)</f>
        <v>366.82025807129344</v>
      </c>
      <c r="AB20" s="2">
        <f ca="1">OFFSET('Puget Sound'!$E$1,ROW()-1,(COLUMN()-2)*3)</f>
        <v>575.06810392624732</v>
      </c>
      <c r="AC20" s="2">
        <f ca="1">OFFSET('Puget Sound'!$E$1,ROW()-1,(COLUMN()-2)*3)</f>
        <v>403.78442313650248</v>
      </c>
      <c r="AD20" s="2">
        <f ca="1">OFFSET('Puget Sound'!$E$1,ROW()-1,(COLUMN()-2)*3)</f>
        <v>309.07586334727546</v>
      </c>
      <c r="AE20" s="2">
        <f ca="1">OFFSET('Puget Sound'!$E$1,ROW()-1,(COLUMN()-2)*3)</f>
        <v>287.74929031014648</v>
      </c>
      <c r="AF20" s="2">
        <f ca="1">OFFSET('Puget Sound'!$E$1,ROW()-1,(COLUMN()-2)*3)</f>
        <v>0</v>
      </c>
      <c r="AG20" s="2">
        <f ca="1">OFFSET('Puget Sound'!$E$1,ROW()-1,(COLUMN()-2)*3)</f>
        <v>235.15034543657941</v>
      </c>
      <c r="AH20" s="2">
        <f ca="1">OFFSET('Puget Sound'!$E$1,ROW()-1,(COLUMN()-2)*3)</f>
        <v>213.3837974348244</v>
      </c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 t="s">
        <v>1856</v>
      </c>
    </row>
    <row r="21" spans="1:48" ht="15" customHeight="1" x14ac:dyDescent="0.25">
      <c r="A21" t="str">
        <f>'Puget Sound'!C21</f>
        <v>Snohomish FF</v>
      </c>
      <c r="B21" s="2">
        <f ca="1">OFFSET('Puget Sound'!$E$1,ROW()-1,(COLUMN()-2)*3)</f>
        <v>1219.8483280500113</v>
      </c>
      <c r="C21" s="2">
        <f ca="1">OFFSET('Puget Sound'!$E$1,ROW()-1,(COLUMN()-2)*3)</f>
        <v>3575.8338868822625</v>
      </c>
      <c r="D21" s="2">
        <f ca="1">OFFSET('Puget Sound'!$E$1,ROW()-1,(COLUMN()-2)*3)</f>
        <v>1959.8029058092973</v>
      </c>
      <c r="E21" s="2">
        <f ca="1">OFFSET('Puget Sound'!$E$1,ROW()-1,(COLUMN()-2)*3)</f>
        <v>2114.48089522388</v>
      </c>
      <c r="F21" s="2">
        <f ca="1">OFFSET('Puget Sound'!$E$1,ROW()-1,(COLUMN()-2)*3)</f>
        <v>1593.7244803921649</v>
      </c>
      <c r="G21" s="2">
        <f ca="1">OFFSET('Puget Sound'!$E$1,ROW()-1,(COLUMN()-2)*3)</f>
        <v>1708.8756873695975</v>
      </c>
      <c r="H21" s="2">
        <f ca="1">OFFSET('Puget Sound'!$E$1,ROW()-1,(COLUMN()-2)*3)</f>
        <v>531.11662102986543</v>
      </c>
      <c r="I21" s="2">
        <f ca="1">OFFSET('Puget Sound'!$E$1,ROW()-1,(COLUMN()-2)*3)</f>
        <v>823.23769686402261</v>
      </c>
      <c r="J21" s="2">
        <f ca="1">OFFSET('Puget Sound'!$E$1,ROW()-1,(COLUMN()-2)*3)</f>
        <v>841.97395757275262</v>
      </c>
      <c r="K21" s="2">
        <f ca="1">OFFSET('Puget Sound'!$E$1,ROW()-1,(COLUMN()-2)*3)</f>
        <v>1181.901513223909</v>
      </c>
      <c r="L21" s="2">
        <f ca="1">OFFSET('Puget Sound'!$E$1,ROW()-1,(COLUMN()-2)*3)</f>
        <v>1389.9247300652464</v>
      </c>
      <c r="M21" s="2">
        <f ca="1">OFFSET('Puget Sound'!$E$1,ROW()-1,(COLUMN()-2)*3)</f>
        <v>796.39315510408551</v>
      </c>
      <c r="N21" s="2">
        <f ca="1">OFFSET('Puget Sound'!$E$1,ROW()-1,(COLUMN()-2)*3)</f>
        <v>1386.4717221309811</v>
      </c>
      <c r="O21" s="2">
        <f ca="1">OFFSET('Puget Sound'!$E$1,ROW()-1,(COLUMN()-2)*3)</f>
        <v>1445.1689484084052</v>
      </c>
      <c r="P21" s="2">
        <f ca="1">OFFSET('Puget Sound'!$E$1,ROW()-1,(COLUMN()-2)*3)</f>
        <v>1876.9074374913675</v>
      </c>
      <c r="Q21" s="2">
        <f ca="1">OFFSET('Puget Sound'!$E$1,ROW()-1,(COLUMN()-2)*3)</f>
        <v>1836.9186721056585</v>
      </c>
      <c r="R21" s="2">
        <f ca="1">OFFSET('Puget Sound'!$E$1,ROW()-1,(COLUMN()-2)*3)</f>
        <v>1599.5074678028</v>
      </c>
      <c r="S21" s="2">
        <f ca="1">OFFSET('Puget Sound'!$E$1,ROW()-1,(COLUMN()-2)*3)</f>
        <v>991.09932186305321</v>
      </c>
      <c r="T21" s="2">
        <f ca="1">OFFSET('Puget Sound'!$E$1,ROW()-1,(COLUMN()-2)*3)</f>
        <v>667.72563408970973</v>
      </c>
      <c r="U21" s="2">
        <f ca="1">OFFSET('Puget Sound'!$E$1,ROW()-1,(COLUMN()-2)*3)</f>
        <v>1482.6674374843412</v>
      </c>
      <c r="V21" s="2">
        <f ca="1">OFFSET('Puget Sound'!$E$1,ROW()-1,(COLUMN()-2)*3)</f>
        <v>1628.0233299041515</v>
      </c>
      <c r="W21" s="2">
        <f ca="1">OFFSET('Puget Sound'!$E$1,ROW()-1,(COLUMN()-2)*3)</f>
        <v>2096.5248092316201</v>
      </c>
      <c r="X21" s="2">
        <f ca="1">OFFSET('Puget Sound'!$E$1,ROW()-1,(COLUMN()-2)*3)</f>
        <v>1434.6520533465507</v>
      </c>
      <c r="Y21" s="2">
        <f ca="1">OFFSET('Puget Sound'!$E$1,ROW()-1,(COLUMN()-2)*3)</f>
        <v>3262.8981749559971</v>
      </c>
      <c r="Z21" s="2">
        <f ca="1">OFFSET('Puget Sound'!$E$1,ROW()-1,(COLUMN()-2)*3)</f>
        <v>1322.5338554602031</v>
      </c>
      <c r="AA21" s="2">
        <f ca="1">OFFSET('Puget Sound'!$E$1,ROW()-1,(COLUMN()-2)*3)</f>
        <v>625.81960614411332</v>
      </c>
      <c r="AB21" s="2">
        <f ca="1">OFFSET('Puget Sound'!$E$1,ROW()-1,(COLUMN()-2)*3)</f>
        <v>682.77650139840921</v>
      </c>
      <c r="AC21" s="2">
        <f ca="1">OFFSET('Puget Sound'!$E$1,ROW()-1,(COLUMN()-2)*3)</f>
        <v>532.16184568120059</v>
      </c>
      <c r="AD21" s="2">
        <f ca="1">OFFSET('Puget Sound'!$E$1,ROW()-1,(COLUMN()-2)*3)</f>
        <v>1799.976605653138</v>
      </c>
      <c r="AE21" s="2">
        <f ca="1">OFFSET('Puget Sound'!$E$1,ROW()-1,(COLUMN()-2)*3)</f>
        <v>312.77170705701712</v>
      </c>
      <c r="AF21" s="2">
        <f ca="1">OFFSET('Puget Sound'!$E$1,ROW()-1,(COLUMN()-2)*3)</f>
        <v>0</v>
      </c>
      <c r="AG21" s="2">
        <f ca="1">OFFSET('Puget Sound'!$E$1,ROW()-1,(COLUMN()-2)*3)</f>
        <v>1080.3463919379014</v>
      </c>
      <c r="AH21" s="2">
        <f ca="1">OFFSET('Puget Sound'!$E$1,ROW()-1,(COLUMN()-2)*3)</f>
        <v>903.24284861502542</v>
      </c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 t="s">
        <v>1857</v>
      </c>
    </row>
    <row r="22" spans="1:48" ht="15" customHeight="1" x14ac:dyDescent="0.25">
      <c r="A22" t="str">
        <f>'Puget Sound'!C22</f>
        <v>UM</v>
      </c>
      <c r="B22" s="2">
        <f ca="1">OFFSET('Puget Sound'!$E$1,ROW()-1,(COLUMN()-2)*3)</f>
        <v>590.63150354299682</v>
      </c>
      <c r="C22" s="2">
        <f ca="1">OFFSET('Puget Sound'!$E$1,ROW()-1,(COLUMN()-2)*3)</f>
        <v>3468.5588702757946</v>
      </c>
      <c r="D22" s="2">
        <f ca="1">OFFSET('Puget Sound'!$E$1,ROW()-1,(COLUMN()-2)*3)</f>
        <v>1901.0088186350183</v>
      </c>
      <c r="E22" s="2">
        <f ca="1">OFFSET('Puget Sound'!$E$1,ROW()-1,(COLUMN()-2)*3)</f>
        <v>2051.0464683671635</v>
      </c>
      <c r="F22" s="2">
        <f ca="1">OFFSET('Puget Sound'!$E$1,ROW()-1,(COLUMN()-2)*3)</f>
        <v>1535.3506796563511</v>
      </c>
      <c r="G22" s="2">
        <f ca="1">OFFSET('Puget Sound'!$E$1,ROW()-1,(COLUMN()-2)*3)</f>
        <v>1708.8756873695975</v>
      </c>
      <c r="H22" s="2">
        <f ca="1">OFFSET('Puget Sound'!$E$1,ROW()-1,(COLUMN()-2)*3)</f>
        <v>531.11662102986543</v>
      </c>
      <c r="I22" s="2">
        <f ca="1">OFFSET('Puget Sound'!$E$1,ROW()-1,(COLUMN()-2)*3)</f>
        <v>823.23769686402261</v>
      </c>
      <c r="J22" s="2">
        <f ca="1">OFFSET('Puget Sound'!$E$1,ROW()-1,(COLUMN()-2)*3)</f>
        <v>841.97395757275262</v>
      </c>
      <c r="K22" s="2">
        <f ca="1">OFFSET('Puget Sound'!$E$1,ROW()-1,(COLUMN()-2)*3)</f>
        <v>1181.901513223909</v>
      </c>
      <c r="L22" s="2">
        <f ca="1">OFFSET('Puget Sound'!$E$1,ROW()-1,(COLUMN()-2)*3)</f>
        <v>1389.9247300652464</v>
      </c>
      <c r="M22" s="2">
        <f ca="1">OFFSET('Puget Sound'!$E$1,ROW()-1,(COLUMN()-2)*3)</f>
        <v>796.39315510408551</v>
      </c>
      <c r="N22" s="2">
        <f ca="1">OFFSET('Puget Sound'!$E$1,ROW()-1,(COLUMN()-2)*3)</f>
        <v>1386.4717221309811</v>
      </c>
      <c r="O22" s="2">
        <f ca="1">OFFSET('Puget Sound'!$E$1,ROW()-1,(COLUMN()-2)*3)</f>
        <v>1423.3761687789849</v>
      </c>
      <c r="P22" s="2">
        <f ca="1">OFFSET('Puget Sound'!$E$1,ROW()-1,(COLUMN()-2)*3)</f>
        <v>1876.9074374913675</v>
      </c>
      <c r="Q22" s="2">
        <f ca="1">OFFSET('Puget Sound'!$E$1,ROW()-1,(COLUMN()-2)*3)</f>
        <v>1836.9186721056585</v>
      </c>
      <c r="R22" s="2">
        <f ca="1">OFFSET('Puget Sound'!$E$1,ROW()-1,(COLUMN()-2)*3)</f>
        <v>1599.5074678028</v>
      </c>
      <c r="S22" s="2">
        <f ca="1">OFFSET('Puget Sound'!$E$1,ROW()-1,(COLUMN()-2)*3)</f>
        <v>979.43916680128575</v>
      </c>
      <c r="T22" s="2">
        <f ca="1">OFFSET('Puget Sound'!$E$1,ROW()-1,(COLUMN()-2)*3)</f>
        <v>625.29177923384577</v>
      </c>
      <c r="U22" s="2">
        <f ca="1">OFFSET('Puget Sound'!$E$1,ROW()-1,(COLUMN()-2)*3)</f>
        <v>1193.3320984554523</v>
      </c>
      <c r="V22" s="2">
        <f ca="1">OFFSET('Puget Sound'!$E$1,ROW()-1,(COLUMN()-2)*3)</f>
        <v>1105.9956440391995</v>
      </c>
      <c r="W22" s="2">
        <f ca="1">OFFSET('Puget Sound'!$E$1,ROW()-1,(COLUMN()-2)*3)</f>
        <v>1434.0120932805564</v>
      </c>
      <c r="X22" s="2">
        <f ca="1">OFFSET('Puget Sound'!$E$1,ROW()-1,(COLUMN()-2)*3)</f>
        <v>1164.2975241944225</v>
      </c>
      <c r="Y22" s="2">
        <f ca="1">OFFSET('Puget Sound'!$E$1,ROW()-1,(COLUMN()-2)*3)</f>
        <v>1181.4445564766047</v>
      </c>
      <c r="Z22" s="2">
        <f ca="1">OFFSET('Puget Sound'!$E$1,ROW()-1,(COLUMN()-2)*3)</f>
        <v>1004.3617638841381</v>
      </c>
      <c r="AA22" s="2">
        <f ca="1">OFFSET('Puget Sound'!$E$1,ROW()-1,(COLUMN()-2)*3)</f>
        <v>317.130186092987</v>
      </c>
      <c r="AB22" s="2">
        <f ca="1">OFFSET('Puget Sound'!$E$1,ROW()-1,(COLUMN()-2)*3)</f>
        <v>345.07121284644165</v>
      </c>
      <c r="AC22" s="2">
        <f ca="1">OFFSET('Puget Sound'!$E$1,ROW()-1,(COLUMN()-2)*3)</f>
        <v>148.35861987474891</v>
      </c>
      <c r="AD22" s="2">
        <f ca="1">OFFSET('Puget Sound'!$E$1,ROW()-1,(COLUMN()-2)*3)</f>
        <v>1057.1851175871786</v>
      </c>
      <c r="AE22" s="2">
        <f ca="1">OFFSET('Puget Sound'!$E$1,ROW()-1,(COLUMN()-2)*3)</f>
        <v>80.869068038879362</v>
      </c>
      <c r="AF22" s="2">
        <f ca="1">OFFSET('Puget Sound'!$E$1,ROW()-1,(COLUMN()-2)*3)</f>
        <v>0</v>
      </c>
      <c r="AG22" s="2">
        <f ca="1">OFFSET('Puget Sound'!$E$1,ROW()-1,(COLUMN()-2)*3)</f>
        <v>558.79731218330028</v>
      </c>
      <c r="AH22" s="2">
        <f ca="1">OFFSET('Puget Sound'!$E$1,ROW()-1,(COLUMN()-2)*3)</f>
        <v>497.05396003376353</v>
      </c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 t="s">
        <v>1858</v>
      </c>
    </row>
    <row r="23" spans="1:48" ht="15" customHeight="1" x14ac:dyDescent="0.25">
      <c r="A23" t="str">
        <f>'Puget Sound'!C23</f>
        <v>M</v>
      </c>
      <c r="B23" s="2">
        <f ca="1">OFFSET('Puget Sound'!$E$1,ROW()-1,(COLUMN()-2)*3)</f>
        <v>629.21682450701428</v>
      </c>
      <c r="C23" s="2">
        <f ca="1">OFFSET('Puget Sound'!$E$1,ROW()-1,(COLUMN()-2)*3)</f>
        <v>107.27501660646794</v>
      </c>
      <c r="D23" s="2">
        <f ca="1">OFFSET('Puget Sound'!$E$1,ROW()-1,(COLUMN()-2)*3)</f>
        <v>58.794087174278957</v>
      </c>
      <c r="E23" s="2">
        <f ca="1">OFFSET('Puget Sound'!$E$1,ROW()-1,(COLUMN()-2)*3)</f>
        <v>63.434426856716527</v>
      </c>
      <c r="F23" s="2">
        <f ca="1">OFFSET('Puget Sound'!$E$1,ROW()-1,(COLUMN()-2)*3)</f>
        <v>58.373800735813859</v>
      </c>
      <c r="G23" s="2">
        <f ca="1">OFFSET('Puget Sound'!$E$1,ROW()-1,(COLUMN()-2)*3)</f>
        <v>0</v>
      </c>
      <c r="H23" s="2">
        <f ca="1">OFFSET('Puget Sound'!$E$1,ROW()-1,(COLUMN()-2)*3)</f>
        <v>0</v>
      </c>
      <c r="I23" s="2">
        <f ca="1">OFFSET('Puget Sound'!$E$1,ROW()-1,(COLUMN()-2)*3)</f>
        <v>0</v>
      </c>
      <c r="J23" s="2">
        <f ca="1">OFFSET('Puget Sound'!$E$1,ROW()-1,(COLUMN()-2)*3)</f>
        <v>0</v>
      </c>
      <c r="K23" s="2">
        <f ca="1">OFFSET('Puget Sound'!$E$1,ROW()-1,(COLUMN()-2)*3)</f>
        <v>0</v>
      </c>
      <c r="L23" s="2">
        <f ca="1">OFFSET('Puget Sound'!$E$1,ROW()-1,(COLUMN()-2)*3)</f>
        <v>0</v>
      </c>
      <c r="M23" s="2">
        <f ca="1">OFFSET('Puget Sound'!$E$1,ROW()-1,(COLUMN()-2)*3)</f>
        <v>0</v>
      </c>
      <c r="N23" s="2">
        <f ca="1">OFFSET('Puget Sound'!$E$1,ROW()-1,(COLUMN()-2)*3)</f>
        <v>0</v>
      </c>
      <c r="O23" s="2">
        <f ca="1">OFFSET('Puget Sound'!$E$1,ROW()-1,(COLUMN()-2)*3)</f>
        <v>21.792779629420256</v>
      </c>
      <c r="P23" s="2">
        <f ca="1">OFFSET('Puget Sound'!$E$1,ROW()-1,(COLUMN()-2)*3)</f>
        <v>0</v>
      </c>
      <c r="Q23" s="2">
        <f ca="1">OFFSET('Puget Sound'!$E$1,ROW()-1,(COLUMN()-2)*3)</f>
        <v>0</v>
      </c>
      <c r="R23" s="2">
        <f ca="1">OFFSET('Puget Sound'!$E$1,ROW()-1,(COLUMN()-2)*3)</f>
        <v>0</v>
      </c>
      <c r="S23" s="2">
        <f ca="1">OFFSET('Puget Sound'!$E$1,ROW()-1,(COLUMN()-2)*3)</f>
        <v>11.660155061767473</v>
      </c>
      <c r="T23" s="2">
        <f ca="1">OFFSET('Puget Sound'!$E$1,ROW()-1,(COLUMN()-2)*3)</f>
        <v>42.433854855864013</v>
      </c>
      <c r="U23" s="2">
        <f ca="1">OFFSET('Puget Sound'!$E$1,ROW()-1,(COLUMN()-2)*3)</f>
        <v>289.33533902888888</v>
      </c>
      <c r="V23" s="2">
        <f ca="1">OFFSET('Puget Sound'!$E$1,ROW()-1,(COLUMN()-2)*3)</f>
        <v>522.02768586495199</v>
      </c>
      <c r="W23" s="2">
        <f ca="1">OFFSET('Puget Sound'!$E$1,ROW()-1,(COLUMN()-2)*3)</f>
        <v>662.5127159510638</v>
      </c>
      <c r="X23" s="2">
        <f ca="1">OFFSET('Puget Sound'!$E$1,ROW()-1,(COLUMN()-2)*3)</f>
        <v>270.35452915212818</v>
      </c>
      <c r="Y23" s="2">
        <f ca="1">OFFSET('Puget Sound'!$E$1,ROW()-1,(COLUMN()-2)*3)</f>
        <v>2081.4536184793924</v>
      </c>
      <c r="Z23" s="2">
        <f ca="1">OFFSET('Puget Sound'!$E$1,ROW()-1,(COLUMN()-2)*3)</f>
        <v>318.17209157606504</v>
      </c>
      <c r="AA23" s="2">
        <f ca="1">OFFSET('Puget Sound'!$E$1,ROW()-1,(COLUMN()-2)*3)</f>
        <v>308.68942005112626</v>
      </c>
      <c r="AB23" s="2">
        <f ca="1">OFFSET('Puget Sound'!$E$1,ROW()-1,(COLUMN()-2)*3)</f>
        <v>337.7052885519675</v>
      </c>
      <c r="AC23" s="2">
        <f ca="1">OFFSET('Puget Sound'!$E$1,ROW()-1,(COLUMN()-2)*3)</f>
        <v>383.80322580645168</v>
      </c>
      <c r="AD23" s="2">
        <f ca="1">OFFSET('Puget Sound'!$E$1,ROW()-1,(COLUMN()-2)*3)</f>
        <v>742.79148806595936</v>
      </c>
      <c r="AE23" s="2">
        <f ca="1">OFFSET('Puget Sound'!$E$1,ROW()-1,(COLUMN()-2)*3)</f>
        <v>231.90263901813776</v>
      </c>
      <c r="AF23" s="2">
        <f ca="1">OFFSET('Puget Sound'!$E$1,ROW()-1,(COLUMN()-2)*3)</f>
        <v>0</v>
      </c>
      <c r="AG23" s="2">
        <f ca="1">OFFSET('Puget Sound'!$E$1,ROW()-1,(COLUMN()-2)*3)</f>
        <v>521.54907975460128</v>
      </c>
      <c r="AH23" s="2">
        <f ca="1">OFFSET('Puget Sound'!$E$1,ROW()-1,(COLUMN()-2)*3)</f>
        <v>406.18888858126195</v>
      </c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 t="s">
        <v>1859</v>
      </c>
    </row>
    <row r="24" spans="1:48" ht="15" customHeight="1" x14ac:dyDescent="0.25">
      <c r="A24" t="str">
        <f>'Puget Sound'!C24</f>
        <v>Snohomish FY</v>
      </c>
      <c r="B24" s="2">
        <f ca="1">OFFSET('Puget Sound'!$E$1,ROW()-1,(COLUMN()-2)*3)</f>
        <v>260.71740339830939</v>
      </c>
      <c r="C24" s="2">
        <f ca="1">OFFSET('Puget Sound'!$E$1,ROW()-1,(COLUMN()-2)*3)</f>
        <v>83.293554140239394</v>
      </c>
      <c r="D24" s="2">
        <f ca="1">OFFSET('Puget Sound'!$E$1,ROW()-1,(COLUMN()-2)*3)</f>
        <v>84.765939876141829</v>
      </c>
      <c r="E24" s="2">
        <f ca="1">OFFSET('Puget Sound'!$E$1,ROW()-1,(COLUMN()-2)*3)</f>
        <v>91.833487272534512</v>
      </c>
      <c r="F24" s="2">
        <f ca="1">OFFSET('Puget Sound'!$E$1,ROW()-1,(COLUMN()-2)*3)</f>
        <v>134.43007074974486</v>
      </c>
      <c r="G24" s="2">
        <f ca="1">OFFSET('Puget Sound'!$E$1,ROW()-1,(COLUMN()-2)*3)</f>
        <v>47.494129458621344</v>
      </c>
      <c r="H24" s="2">
        <f ca="1">OFFSET('Puget Sound'!$E$1,ROW()-1,(COLUMN()-2)*3)</f>
        <v>71.362973253296474</v>
      </c>
      <c r="I24" s="2">
        <f ca="1">OFFSET('Puget Sound'!$E$1,ROW()-1,(COLUMN()-2)*3)</f>
        <v>72.987766226588533</v>
      </c>
      <c r="J24" s="2">
        <f ca="1">OFFSET('Puget Sound'!$E$1,ROW()-1,(COLUMN()-2)*3)</f>
        <v>138.74960048842951</v>
      </c>
      <c r="K24" s="2">
        <f ca="1">OFFSET('Puget Sound'!$E$1,ROW()-1,(COLUMN()-2)*3)</f>
        <v>249.97434829280479</v>
      </c>
      <c r="L24" s="2">
        <f ca="1">OFFSET('Puget Sound'!$E$1,ROW()-1,(COLUMN()-2)*3)</f>
        <v>555.7621577220682</v>
      </c>
      <c r="M24" s="2">
        <f ca="1">OFFSET('Puget Sound'!$E$1,ROW()-1,(COLUMN()-2)*3)</f>
        <v>673.71375899070586</v>
      </c>
      <c r="N24" s="2">
        <f ca="1">OFFSET('Puget Sound'!$E$1,ROW()-1,(COLUMN()-2)*3)</f>
        <v>495.13902753110432</v>
      </c>
      <c r="O24" s="2">
        <f ca="1">OFFSET('Puget Sound'!$E$1,ROW()-1,(COLUMN()-2)*3)</f>
        <v>196.13501666478231</v>
      </c>
      <c r="P24" s="2">
        <f ca="1">OFFSET('Puget Sound'!$E$1,ROW()-1,(COLUMN()-2)*3)</f>
        <v>404.96605771497951</v>
      </c>
      <c r="Q24" s="2">
        <f ca="1">OFFSET('Puget Sound'!$E$1,ROW()-1,(COLUMN()-2)*3)</f>
        <v>994.97424941817417</v>
      </c>
      <c r="R24" s="2">
        <f ca="1">OFFSET('Puget Sound'!$E$1,ROW()-1,(COLUMN()-2)*3)</f>
        <v>479.34987439288534</v>
      </c>
      <c r="S24" s="2">
        <f ca="1">OFFSET('Puget Sound'!$E$1,ROW()-1,(COLUMN()-2)*3)</f>
        <v>333.38922279933013</v>
      </c>
      <c r="T24" s="2">
        <f ca="1">OFFSET('Puget Sound'!$E$1,ROW()-1,(COLUMN()-2)*3)</f>
        <v>511.24069942233382</v>
      </c>
      <c r="U24" s="2">
        <f ca="1">OFFSET('Puget Sound'!$E$1,ROW()-1,(COLUMN()-2)*3)</f>
        <v>471.93730838890178</v>
      </c>
      <c r="V24" s="2">
        <f ca="1">OFFSET('Puget Sound'!$E$1,ROW()-1,(COLUMN()-2)*3)</f>
        <v>583.78521039156476</v>
      </c>
      <c r="W24" s="2">
        <f ca="1">OFFSET('Puget Sound'!$E$1,ROW()-1,(COLUMN()-2)*3)</f>
        <v>324.23914554314467</v>
      </c>
      <c r="X24" s="2">
        <f ca="1">OFFSET('Puget Sound'!$E$1,ROW()-1,(COLUMN()-2)*3)</f>
        <v>142.86446803539533</v>
      </c>
      <c r="Y24" s="2">
        <f ca="1">OFFSET('Puget Sound'!$E$1,ROW()-1,(COLUMN()-2)*3)</f>
        <v>922.8100329366232</v>
      </c>
      <c r="Z24" s="2">
        <f ca="1">OFFSET('Puget Sound'!$E$1,ROW()-1,(COLUMN()-2)*3)</f>
        <v>95.183815544434168</v>
      </c>
      <c r="AA24" s="2">
        <f ca="1">OFFSET('Puget Sound'!$E$1,ROW()-1,(COLUMN()-2)*3)</f>
        <v>244.68956142866736</v>
      </c>
      <c r="AB24" s="2">
        <f ca="1">OFFSET('Puget Sound'!$E$1,ROW()-1,(COLUMN()-2)*3)</f>
        <v>104.53591472867728</v>
      </c>
      <c r="AC24" s="2">
        <f ca="1">OFFSET('Puget Sound'!$E$1,ROW()-1,(COLUMN()-2)*3)</f>
        <v>233.4451612903226</v>
      </c>
      <c r="AD24" s="2">
        <f ca="1">OFFSET('Puget Sound'!$E$1,ROW()-1,(COLUMN()-2)*3)</f>
        <v>146.4820970308792</v>
      </c>
      <c r="AE24" s="2">
        <f ca="1">OFFSET('Puget Sound'!$E$1,ROW()-1,(COLUMN()-2)*3)</f>
        <v>77.875240828561985</v>
      </c>
      <c r="AF24" s="2">
        <f ca="1">OFFSET('Puget Sound'!$E$1,ROW()-1,(COLUMN()-2)*3)</f>
        <v>0</v>
      </c>
      <c r="AG24" s="2">
        <f ca="1">OFFSET('Puget Sound'!$E$1,ROW()-1,(COLUMN()-2)*3)</f>
        <v>150.08801565707967</v>
      </c>
      <c r="AH24" s="2">
        <f ca="1">OFFSET('Puget Sound'!$E$1,ROW()-1,(COLUMN()-2)*3)</f>
        <v>98.013239672722435</v>
      </c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 t="s">
        <v>1860</v>
      </c>
    </row>
    <row r="25" spans="1:48" ht="15" customHeight="1" x14ac:dyDescent="0.25">
      <c r="A25" t="str">
        <f>'Puget Sound'!C25</f>
        <v>UM</v>
      </c>
      <c r="B25" s="2">
        <f ca="1">OFFSET('Puget Sound'!$E$1,ROW()-1,(COLUMN()-2)*3)</f>
        <v>46.620506222994607</v>
      </c>
      <c r="C25" s="2">
        <f ca="1">OFFSET('Puget Sound'!$E$1,ROW()-1,(COLUMN()-2)*3)</f>
        <v>80.794747516032203</v>
      </c>
      <c r="D25" s="2">
        <f ca="1">OFFSET('Puget Sound'!$E$1,ROW()-1,(COLUMN()-2)*3)</f>
        <v>82.222961679857576</v>
      </c>
      <c r="E25" s="2">
        <f ca="1">OFFSET('Puget Sound'!$E$1,ROW()-1,(COLUMN()-2)*3)</f>
        <v>89.078482654358481</v>
      </c>
      <c r="F25" s="2">
        <f ca="1">OFFSET('Puget Sound'!$E$1,ROW()-1,(COLUMN()-2)*3)</f>
        <v>134.43007074974486</v>
      </c>
      <c r="G25" s="2">
        <f ca="1">OFFSET('Puget Sound'!$E$1,ROW()-1,(COLUMN()-2)*3)</f>
        <v>47.494129458621344</v>
      </c>
      <c r="H25" s="2">
        <f ca="1">OFFSET('Puget Sound'!$E$1,ROW()-1,(COLUMN()-2)*3)</f>
        <v>57.479915272681211</v>
      </c>
      <c r="I25" s="2">
        <f ca="1">OFFSET('Puget Sound'!$E$1,ROW()-1,(COLUMN()-2)*3)</f>
        <v>72.987766226588533</v>
      </c>
      <c r="J25" s="2">
        <f ca="1">OFFSET('Puget Sound'!$E$1,ROW()-1,(COLUMN()-2)*3)</f>
        <v>138.74960048842951</v>
      </c>
      <c r="K25" s="2">
        <f ca="1">OFFSET('Puget Sound'!$E$1,ROW()-1,(COLUMN()-2)*3)</f>
        <v>249.97434829280479</v>
      </c>
      <c r="L25" s="2">
        <f ca="1">OFFSET('Puget Sound'!$E$1,ROW()-1,(COLUMN()-2)*3)</f>
        <v>555.7621577220682</v>
      </c>
      <c r="M25" s="2">
        <f ca="1">OFFSET('Puget Sound'!$E$1,ROW()-1,(COLUMN()-2)*3)</f>
        <v>642.89338079186814</v>
      </c>
      <c r="N25" s="2">
        <f ca="1">OFFSET('Puget Sound'!$E$1,ROW()-1,(COLUMN()-2)*3)</f>
        <v>481.76303378284354</v>
      </c>
      <c r="O25" s="2">
        <f ca="1">OFFSET('Puget Sound'!$E$1,ROW()-1,(COLUMN()-2)*3)</f>
        <v>196.13501666478231</v>
      </c>
      <c r="P25" s="2">
        <f ca="1">OFFSET('Puget Sound'!$E$1,ROW()-1,(COLUMN()-2)*3)</f>
        <v>404.96605771497951</v>
      </c>
      <c r="Q25" s="2">
        <f ca="1">OFFSET('Puget Sound'!$E$1,ROW()-1,(COLUMN()-2)*3)</f>
        <v>994.97424941817417</v>
      </c>
      <c r="R25" s="2">
        <f ca="1">OFFSET('Puget Sound'!$E$1,ROW()-1,(COLUMN()-2)*3)</f>
        <v>461.39410221394849</v>
      </c>
      <c r="S25" s="2">
        <f ca="1">OFFSET('Puget Sound'!$E$1,ROW()-1,(COLUMN()-2)*3)</f>
        <v>286.74860255226025</v>
      </c>
      <c r="T25" s="2">
        <f ca="1">OFFSET('Puget Sound'!$E$1,ROW()-1,(COLUMN()-2)*3)</f>
        <v>192.98678800335378</v>
      </c>
      <c r="U25" s="2">
        <f ca="1">OFFSET('Puget Sound'!$E$1,ROW()-1,(COLUMN()-2)*3)</f>
        <v>235.14211107600195</v>
      </c>
      <c r="V25" s="2">
        <f ca="1">OFFSET('Puget Sound'!$E$1,ROW()-1,(COLUMN()-2)*3)</f>
        <v>275.38839373206241</v>
      </c>
      <c r="W25" s="2">
        <f ca="1">OFFSET('Puget Sound'!$E$1,ROW()-1,(COLUMN()-2)*3)</f>
        <v>196.01087793971294</v>
      </c>
      <c r="X25" s="2">
        <f ca="1">OFFSET('Puget Sound'!$E$1,ROW()-1,(COLUMN()-2)*3)</f>
        <v>97.80537984337397</v>
      </c>
      <c r="Y25" s="2">
        <f ca="1">OFFSET('Puget Sound'!$E$1,ROW()-1,(COLUMN()-2)*3)</f>
        <v>12.17407485188911</v>
      </c>
      <c r="Z25" s="2">
        <f ca="1">OFFSET('Puget Sound'!$E$1,ROW()-1,(COLUMN()-2)*3)</f>
        <v>63.366606386827655</v>
      </c>
      <c r="AA25" s="2">
        <f ca="1">OFFSET('Puget Sound'!$E$1,ROW()-1,(COLUMN()-2)*3)</f>
        <v>57.851228239827812</v>
      </c>
      <c r="AB25" s="2">
        <f ca="1">OFFSET('Puget Sound'!$E$1,ROW()-1,(COLUMN()-2)*3)</f>
        <v>104.53591472867728</v>
      </c>
      <c r="AC25" s="2">
        <f ca="1">OFFSET('Puget Sound'!$E$1,ROW()-1,(COLUMN()-2)*3)</f>
        <v>14.129032258064518</v>
      </c>
      <c r="AD25" s="2">
        <f ca="1">OFFSET('Puget Sound'!$E$1,ROW()-1,(COLUMN()-2)*3)</f>
        <v>46.104868913857679</v>
      </c>
      <c r="AE25" s="2">
        <f ca="1">OFFSET('Puget Sound'!$E$1,ROW()-1,(COLUMN()-2)*3)</f>
        <v>28.181818181818183</v>
      </c>
      <c r="AF25" s="2">
        <f ca="1">OFFSET('Puget Sound'!$E$1,ROW()-1,(COLUMN()-2)*3)</f>
        <v>0</v>
      </c>
      <c r="AG25" s="2">
        <f ca="1">OFFSET('Puget Sound'!$E$1,ROW()-1,(COLUMN()-2)*3)</f>
        <v>80.548138356466183</v>
      </c>
      <c r="AH25" s="2">
        <f ca="1">OFFSET('Puget Sound'!$E$1,ROW()-1,(COLUMN()-2)*3)</f>
        <v>98.013239672722435</v>
      </c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 t="s">
        <v>1861</v>
      </c>
    </row>
    <row r="26" spans="1:48" ht="15" customHeight="1" x14ac:dyDescent="0.25">
      <c r="A26" t="str">
        <f>'Puget Sound'!C26</f>
        <v>M</v>
      </c>
      <c r="B26" s="2">
        <f ca="1">OFFSET('Puget Sound'!$E$1,ROW()-1,(COLUMN()-2)*3)</f>
        <v>214.09689717531478</v>
      </c>
      <c r="C26" s="2">
        <f ca="1">OFFSET('Puget Sound'!$E$1,ROW()-1,(COLUMN()-2)*3)</f>
        <v>2.4988066242071909</v>
      </c>
      <c r="D26" s="2">
        <f ca="1">OFFSET('Puget Sound'!$E$1,ROW()-1,(COLUMN()-2)*3)</f>
        <v>2.5429781962842526</v>
      </c>
      <c r="E26" s="2">
        <f ca="1">OFFSET('Puget Sound'!$E$1,ROW()-1,(COLUMN()-2)*3)</f>
        <v>2.7550046181760308</v>
      </c>
      <c r="F26" s="2">
        <f ca="1">OFFSET('Puget Sound'!$E$1,ROW()-1,(COLUMN()-2)*3)</f>
        <v>0</v>
      </c>
      <c r="G26" s="2">
        <f ca="1">OFFSET('Puget Sound'!$E$1,ROW()-1,(COLUMN()-2)*3)</f>
        <v>0</v>
      </c>
      <c r="H26" s="2">
        <f ca="1">OFFSET('Puget Sound'!$E$1,ROW()-1,(COLUMN()-2)*3)</f>
        <v>13.883057980615257</v>
      </c>
      <c r="I26" s="2">
        <f ca="1">OFFSET('Puget Sound'!$E$1,ROW()-1,(COLUMN()-2)*3)</f>
        <v>0</v>
      </c>
      <c r="J26" s="2">
        <f ca="1">OFFSET('Puget Sound'!$E$1,ROW()-1,(COLUMN()-2)*3)</f>
        <v>0</v>
      </c>
      <c r="K26" s="2">
        <f ca="1">OFFSET('Puget Sound'!$E$1,ROW()-1,(COLUMN()-2)*3)</f>
        <v>0</v>
      </c>
      <c r="L26" s="2">
        <f ca="1">OFFSET('Puget Sound'!$E$1,ROW()-1,(COLUMN()-2)*3)</f>
        <v>0</v>
      </c>
      <c r="M26" s="2">
        <f ca="1">OFFSET('Puget Sound'!$E$1,ROW()-1,(COLUMN()-2)*3)</f>
        <v>30.820378198837698</v>
      </c>
      <c r="N26" s="2">
        <f ca="1">OFFSET('Puget Sound'!$E$1,ROW()-1,(COLUMN()-2)*3)</f>
        <v>13.375993748260809</v>
      </c>
      <c r="O26" s="2">
        <f ca="1">OFFSET('Puget Sound'!$E$1,ROW()-1,(COLUMN()-2)*3)</f>
        <v>0</v>
      </c>
      <c r="P26" s="2">
        <f ca="1">OFFSET('Puget Sound'!$E$1,ROW()-1,(COLUMN()-2)*3)</f>
        <v>0</v>
      </c>
      <c r="Q26" s="2">
        <f ca="1">OFFSET('Puget Sound'!$E$1,ROW()-1,(COLUMN()-2)*3)</f>
        <v>0</v>
      </c>
      <c r="R26" s="2">
        <f ca="1">OFFSET('Puget Sound'!$E$1,ROW()-1,(COLUMN()-2)*3)</f>
        <v>17.955772178936872</v>
      </c>
      <c r="S26" s="2">
        <f ca="1">OFFSET('Puget Sound'!$E$1,ROW()-1,(COLUMN()-2)*3)</f>
        <v>46.64062024706989</v>
      </c>
      <c r="T26" s="2">
        <f ca="1">OFFSET('Puget Sound'!$E$1,ROW()-1,(COLUMN()-2)*3)</f>
        <v>318.25391141898007</v>
      </c>
      <c r="U26" s="2">
        <f ca="1">OFFSET('Puget Sound'!$E$1,ROW()-1,(COLUMN()-2)*3)</f>
        <v>236.79519731289983</v>
      </c>
      <c r="V26" s="2">
        <f ca="1">OFFSET('Puget Sound'!$E$1,ROW()-1,(COLUMN()-2)*3)</f>
        <v>308.39681665950235</v>
      </c>
      <c r="W26" s="2">
        <f ca="1">OFFSET('Puget Sound'!$E$1,ROW()-1,(COLUMN()-2)*3)</f>
        <v>128.2282676034317</v>
      </c>
      <c r="X26" s="2">
        <f ca="1">OFFSET('Puget Sound'!$E$1,ROW()-1,(COLUMN()-2)*3)</f>
        <v>45.059088192021363</v>
      </c>
      <c r="Y26" s="2">
        <f ca="1">OFFSET('Puget Sound'!$E$1,ROW()-1,(COLUMN()-2)*3)</f>
        <v>910.63595808473406</v>
      </c>
      <c r="Z26" s="2">
        <f ca="1">OFFSET('Puget Sound'!$E$1,ROW()-1,(COLUMN()-2)*3)</f>
        <v>31.817209157606506</v>
      </c>
      <c r="AA26" s="2">
        <f ca="1">OFFSET('Puget Sound'!$E$1,ROW()-1,(COLUMN()-2)*3)</f>
        <v>186.83833318883956</v>
      </c>
      <c r="AB26" s="2">
        <f ca="1">OFFSET('Puget Sound'!$E$1,ROW()-1,(COLUMN()-2)*3)</f>
        <v>0</v>
      </c>
      <c r="AC26" s="2">
        <f ca="1">OFFSET('Puget Sound'!$E$1,ROW()-1,(COLUMN()-2)*3)</f>
        <v>219.31612903225809</v>
      </c>
      <c r="AD26" s="2">
        <f ca="1">OFFSET('Puget Sound'!$E$1,ROW()-1,(COLUMN()-2)*3)</f>
        <v>100.37722811702153</v>
      </c>
      <c r="AE26" s="2">
        <f ca="1">OFFSET('Puget Sound'!$E$1,ROW()-1,(COLUMN()-2)*3)</f>
        <v>49.693422646743805</v>
      </c>
      <c r="AF26" s="2">
        <f ca="1">OFFSET('Puget Sound'!$E$1,ROW()-1,(COLUMN()-2)*3)</f>
        <v>0</v>
      </c>
      <c r="AG26" s="2">
        <f ca="1">OFFSET('Puget Sound'!$E$1,ROW()-1,(COLUMN()-2)*3)</f>
        <v>69.539877300613497</v>
      </c>
      <c r="AH26" s="2">
        <f ca="1">OFFSET('Puget Sound'!$E$1,ROW()-1,(COLUMN()-2)*3)</f>
        <v>0</v>
      </c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 t="s">
        <v>1862</v>
      </c>
    </row>
    <row r="27" spans="1:48" ht="15" customHeight="1" x14ac:dyDescent="0.25">
      <c r="A27" t="str">
        <f>'Puget Sound'!C27</f>
        <v>Stilly FF</v>
      </c>
      <c r="B27" s="2">
        <f ca="1">OFFSET('Puget Sound'!$E$1,ROW()-1,(COLUMN()-2)*3)</f>
        <v>512.13652209313148</v>
      </c>
      <c r="C27" s="2">
        <f ca="1">OFFSET('Puget Sound'!$E$1,ROW()-1,(COLUMN()-2)*3)</f>
        <v>349.55992241935485</v>
      </c>
      <c r="D27" s="2">
        <f ca="1">OFFSET('Puget Sound'!$E$1,ROW()-1,(COLUMN()-2)*3)</f>
        <v>322.09102841013822</v>
      </c>
      <c r="E27" s="2">
        <f ca="1">OFFSET('Puget Sound'!$E$1,ROW()-1,(COLUMN()-2)*3)</f>
        <v>326.46660444700456</v>
      </c>
      <c r="F27" s="2">
        <f ca="1">OFFSET('Puget Sound'!$E$1,ROW()-1,(COLUMN()-2)*3)</f>
        <v>297.33696537376454</v>
      </c>
      <c r="G27" s="2">
        <f ca="1">OFFSET('Puget Sound'!$E$1,ROW()-1,(COLUMN()-2)*3)</f>
        <v>343.45246119065695</v>
      </c>
      <c r="H27" s="2">
        <f ca="1">OFFSET('Puget Sound'!$E$1,ROW()-1,(COLUMN()-2)*3)</f>
        <v>301.09951783960571</v>
      </c>
      <c r="I27" s="2">
        <f ca="1">OFFSET('Puget Sound'!$E$1,ROW()-1,(COLUMN()-2)*3)</f>
        <v>508</v>
      </c>
      <c r="J27" s="2">
        <f ca="1">OFFSET('Puget Sound'!$E$1,ROW()-1,(COLUMN()-2)*3)</f>
        <v>222.53137060829306</v>
      </c>
      <c r="K27" s="2">
        <f ca="1">OFFSET('Puget Sound'!$E$1,ROW()-1,(COLUMN()-2)*3)</f>
        <v>387.69028445605272</v>
      </c>
      <c r="L27" s="2">
        <f ca="1">OFFSET('Puget Sound'!$E$1,ROW()-1,(COLUMN()-2)*3)</f>
        <v>316.56293249053817</v>
      </c>
      <c r="M27" s="2">
        <f ca="1">OFFSET('Puget Sound'!$E$1,ROW()-1,(COLUMN()-2)*3)</f>
        <v>521.51324593241873</v>
      </c>
      <c r="N27" s="2">
        <f ca="1">OFFSET('Puget Sound'!$E$1,ROW()-1,(COLUMN()-2)*3)</f>
        <v>734.75860757992405</v>
      </c>
      <c r="O27" s="2">
        <f ca="1">OFFSET('Puget Sound'!$E$1,ROW()-1,(COLUMN()-2)*3)</f>
        <v>532.09807720657136</v>
      </c>
      <c r="P27" s="2">
        <f ca="1">OFFSET('Puget Sound'!$E$1,ROW()-1,(COLUMN()-2)*3)</f>
        <v>227.62475514146593</v>
      </c>
      <c r="Q27" s="2">
        <f ca="1">OFFSET('Puget Sound'!$E$1,ROW()-1,(COLUMN()-2)*3)</f>
        <v>967.97392906441837</v>
      </c>
      <c r="R27" s="2">
        <f ca="1">OFFSET('Puget Sound'!$E$1,ROW()-1,(COLUMN()-2)*3)</f>
        <v>564.30975088274351</v>
      </c>
      <c r="S27" s="2">
        <f ca="1">OFFSET('Puget Sound'!$E$1,ROW()-1,(COLUMN()-2)*3)</f>
        <v>435.67050195020261</v>
      </c>
      <c r="T27" s="2">
        <f ca="1">OFFSET('Puget Sound'!$E$1,ROW()-1,(COLUMN()-2)*3)</f>
        <v>442.0929618539522</v>
      </c>
      <c r="U27" s="2">
        <f ca="1">OFFSET('Puget Sound'!$E$1,ROW()-1,(COLUMN()-2)*3)</f>
        <v>581.01116842470049</v>
      </c>
      <c r="V27" s="2">
        <f ca="1">OFFSET('Puget Sound'!$E$1,ROW()-1,(COLUMN()-2)*3)</f>
        <v>463.85839228606324</v>
      </c>
      <c r="W27" s="2">
        <f ca="1">OFFSET('Puget Sound'!$E$1,ROW()-1,(COLUMN()-2)*3)</f>
        <v>687.59287075845691</v>
      </c>
      <c r="X27" s="2">
        <f ca="1">OFFSET('Puget Sound'!$E$1,ROW()-1,(COLUMN()-2)*3)</f>
        <v>196.34007173551208</v>
      </c>
      <c r="Y27" s="2">
        <f ca="1">OFFSET('Puget Sound'!$E$1,ROW()-1,(COLUMN()-2)*3)</f>
        <v>352.09824668745517</v>
      </c>
      <c r="Z27" s="2">
        <f ca="1">OFFSET('Puget Sound'!$E$1,ROW()-1,(COLUMN()-2)*3)</f>
        <v>1038.5848512208524</v>
      </c>
      <c r="AA27" s="2">
        <f ca="1">OFFSET('Puget Sound'!$E$1,ROW()-1,(COLUMN()-2)*3)</f>
        <v>238.08288915210738</v>
      </c>
      <c r="AB27" s="2">
        <f ca="1">OFFSET('Puget Sound'!$E$1,ROW()-1,(COLUMN()-2)*3)</f>
        <v>379.46726190476193</v>
      </c>
      <c r="AC27" s="2">
        <f ca="1">OFFSET('Puget Sound'!$E$1,ROW()-1,(COLUMN()-2)*3)</f>
        <v>625.76785492099043</v>
      </c>
      <c r="AD27" s="2">
        <f ca="1">OFFSET('Puget Sound'!$E$1,ROW()-1,(COLUMN()-2)*3)</f>
        <v>693.42478886099059</v>
      </c>
      <c r="AE27" s="2">
        <f ca="1">OFFSET('Puget Sound'!$E$1,ROW()-1,(COLUMN()-2)*3)</f>
        <v>257.52976190476193</v>
      </c>
      <c r="AF27" s="2">
        <f ca="1">OFFSET('Puget Sound'!$E$1,ROW()-1,(COLUMN()-2)*3)</f>
        <v>3584.9556546519202</v>
      </c>
      <c r="AG27" s="2">
        <f ca="1">OFFSET('Puget Sound'!$E$1,ROW()-1,(COLUMN()-2)*3)</f>
        <v>319.35805201992252</v>
      </c>
      <c r="AH27" s="2">
        <f ca="1">OFFSET('Puget Sound'!$E$1,ROW()-1,(COLUMN()-2)*3)</f>
        <v>448.98916576381367</v>
      </c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 t="s">
        <v>1863</v>
      </c>
    </row>
    <row r="28" spans="1:48" ht="15" customHeight="1" x14ac:dyDescent="0.25">
      <c r="A28" t="str">
        <f>'Puget Sound'!C28</f>
        <v>UM</v>
      </c>
      <c r="B28" s="2">
        <f ca="1">OFFSET('Puget Sound'!$E$1,ROW()-1,(COLUMN()-2)*3)</f>
        <v>205.35372039839072</v>
      </c>
      <c r="C28" s="2">
        <f ca="1">OFFSET('Puget Sound'!$E$1,ROW()-1,(COLUMN()-2)*3)</f>
        <v>339.07312474677417</v>
      </c>
      <c r="D28" s="2">
        <f ca="1">OFFSET('Puget Sound'!$E$1,ROW()-1,(COLUMN()-2)*3)</f>
        <v>312.42829755783407</v>
      </c>
      <c r="E28" s="2">
        <f ca="1">OFFSET('Puget Sound'!$E$1,ROW()-1,(COLUMN()-2)*3)</f>
        <v>316.67260631359443</v>
      </c>
      <c r="F28" s="2">
        <f ca="1">OFFSET('Puget Sound'!$E$1,ROW()-1,(COLUMN()-2)*3)</f>
        <v>146.1274728907334</v>
      </c>
      <c r="G28" s="2">
        <f ca="1">OFFSET('Puget Sound'!$E$1,ROW()-1,(COLUMN()-2)*3)</f>
        <v>168.56885634026776</v>
      </c>
      <c r="H28" s="2">
        <f ca="1">OFFSET('Puget Sound'!$E$1,ROW()-1,(COLUMN()-2)*3)</f>
        <v>144.50092400475759</v>
      </c>
      <c r="I28" s="2">
        <f ca="1">OFFSET('Puget Sound'!$E$1,ROW()-1,(COLUMN()-2)*3)</f>
        <v>246</v>
      </c>
      <c r="J28" s="2">
        <f ca="1">OFFSET('Puget Sound'!$E$1,ROW()-1,(COLUMN()-2)*3)</f>
        <v>102.3863553778308</v>
      </c>
      <c r="K28" s="2">
        <f ca="1">OFFSET('Puget Sound'!$E$1,ROW()-1,(COLUMN()-2)*3)</f>
        <v>187.42964217223897</v>
      </c>
      <c r="L28" s="2">
        <f ca="1">OFFSET('Puget Sound'!$E$1,ROW()-1,(COLUMN()-2)*3)</f>
        <v>151.39618160446463</v>
      </c>
      <c r="M28" s="2">
        <f ca="1">OFFSET('Puget Sound'!$E$1,ROW()-1,(COLUMN()-2)*3)</f>
        <v>254.10537501151504</v>
      </c>
      <c r="N28" s="2">
        <f ca="1">OFFSET('Puget Sound'!$E$1,ROW()-1,(COLUMN()-2)*3)</f>
        <v>357.30225209954449</v>
      </c>
      <c r="O28" s="2">
        <f ca="1">OFFSET('Puget Sound'!$E$1,ROW()-1,(COLUMN()-2)*3)</f>
        <v>239.12690474290872</v>
      </c>
      <c r="P28" s="2">
        <f ca="1">OFFSET('Puget Sound'!$E$1,ROW()-1,(COLUMN()-2)*3)</f>
        <v>110.29800433377397</v>
      </c>
      <c r="Q28" s="2">
        <f ca="1">OFFSET('Puget Sound'!$E$1,ROW()-1,(COLUMN()-2)*3)</f>
        <v>469.17908976572517</v>
      </c>
      <c r="R28" s="2">
        <f ca="1">OFFSET('Puget Sound'!$E$1,ROW()-1,(COLUMN()-2)*3)</f>
        <v>281.9039698111884</v>
      </c>
      <c r="S28" s="2">
        <f ca="1">OFFSET('Puget Sound'!$E$1,ROW()-1,(COLUMN()-2)*3)</f>
        <v>217.68516853876082</v>
      </c>
      <c r="T28" s="2">
        <f ca="1">OFFSET('Puget Sound'!$E$1,ROW()-1,(COLUMN()-2)*3)</f>
        <v>442.0929618539522</v>
      </c>
      <c r="U28" s="2">
        <f ca="1">OFFSET('Puget Sound'!$E$1,ROW()-1,(COLUMN()-2)*3)</f>
        <v>581.01116842470049</v>
      </c>
      <c r="V28" s="2">
        <f ca="1">OFFSET('Puget Sound'!$E$1,ROW()-1,(COLUMN()-2)*3)</f>
        <v>463.85839228606324</v>
      </c>
      <c r="W28" s="2">
        <f ca="1">OFFSET('Puget Sound'!$E$1,ROW()-1,(COLUMN()-2)*3)</f>
        <v>616.34906312429939</v>
      </c>
      <c r="X28" s="2">
        <f ca="1">OFFSET('Puget Sound'!$E$1,ROW()-1,(COLUMN()-2)*3)</f>
        <v>129.26034751215576</v>
      </c>
      <c r="Y28" s="2">
        <f ca="1">OFFSET('Puget Sound'!$E$1,ROW()-1,(COLUMN()-2)*3)</f>
        <v>147.43342448584798</v>
      </c>
      <c r="Z28" s="2">
        <f ca="1">OFFSET('Puget Sound'!$E$1,ROW()-1,(COLUMN()-2)*3)</f>
        <v>351.93523926385899</v>
      </c>
      <c r="AA28" s="2">
        <f ca="1">OFFSET('Puget Sound'!$E$1,ROW()-1,(COLUMN()-2)*3)</f>
        <v>131.22309778933015</v>
      </c>
      <c r="AB28" s="2">
        <f ca="1">OFFSET('Puget Sound'!$E$1,ROW()-1,(COLUMN()-2)*3)</f>
        <v>85.555917245370381</v>
      </c>
      <c r="AC28" s="2">
        <f ca="1">OFFSET('Puget Sound'!$E$1,ROW()-1,(COLUMN()-2)*3)</f>
        <v>226.70937538882669</v>
      </c>
      <c r="AD28" s="2">
        <f ca="1">OFFSET('Puget Sound'!$E$1,ROW()-1,(COLUMN()-2)*3)</f>
        <v>358.70050316576516</v>
      </c>
      <c r="AE28" s="2">
        <f ca="1">OFFSET('Puget Sound'!$E$1,ROW()-1,(COLUMN()-2)*3)</f>
        <v>135.9184854497355</v>
      </c>
      <c r="AF28" s="2">
        <f ca="1">OFFSET('Puget Sound'!$E$1,ROW()-1,(COLUMN()-2)*3)</f>
        <v>0.38221041336250217</v>
      </c>
      <c r="AG28" s="2">
        <f ca="1">OFFSET('Puget Sound'!$E$1,ROW()-1,(COLUMN()-2)*3)</f>
        <v>92.716853812235513</v>
      </c>
      <c r="AH28" s="2">
        <f ca="1">OFFSET('Puget Sound'!$E$1,ROW()-1,(COLUMN()-2)*3)</f>
        <v>343.14917909825823</v>
      </c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 t="s">
        <v>1864</v>
      </c>
    </row>
    <row r="29" spans="1:48" ht="15" customHeight="1" x14ac:dyDescent="0.25">
      <c r="A29" t="str">
        <f>'Puget Sound'!C29</f>
        <v>M</v>
      </c>
      <c r="B29" s="2">
        <f ca="1">OFFSET('Puget Sound'!$E$1,ROW()-1,(COLUMN()-2)*3)</f>
        <v>306.78280169474073</v>
      </c>
      <c r="C29" s="2">
        <f ca="1">OFFSET('Puget Sound'!$E$1,ROW()-1,(COLUMN()-2)*3)</f>
        <v>10.486797672580678</v>
      </c>
      <c r="D29" s="2">
        <f ca="1">OFFSET('Puget Sound'!$E$1,ROW()-1,(COLUMN()-2)*3)</f>
        <v>9.6627308523041506</v>
      </c>
      <c r="E29" s="2">
        <f ca="1">OFFSET('Puget Sound'!$E$1,ROW()-1,(COLUMN()-2)*3)</f>
        <v>9.7939981334101276</v>
      </c>
      <c r="F29" s="2">
        <f ca="1">OFFSET('Puget Sound'!$E$1,ROW()-1,(COLUMN()-2)*3)</f>
        <v>151.20949248303114</v>
      </c>
      <c r="G29" s="2">
        <f ca="1">OFFSET('Puget Sound'!$E$1,ROW()-1,(COLUMN()-2)*3)</f>
        <v>174.88360485038919</v>
      </c>
      <c r="H29" s="2">
        <f ca="1">OFFSET('Puget Sound'!$E$1,ROW()-1,(COLUMN()-2)*3)</f>
        <v>156.59859383484812</v>
      </c>
      <c r="I29" s="2">
        <f ca="1">OFFSET('Puget Sound'!$E$1,ROW()-1,(COLUMN()-2)*3)</f>
        <v>262</v>
      </c>
      <c r="J29" s="2">
        <f ca="1">OFFSET('Puget Sound'!$E$1,ROW()-1,(COLUMN()-2)*3)</f>
        <v>120.14501523046226</v>
      </c>
      <c r="K29" s="2">
        <f ca="1">OFFSET('Puget Sound'!$E$1,ROW()-1,(COLUMN()-2)*3)</f>
        <v>200.26064228381375</v>
      </c>
      <c r="L29" s="2">
        <f ca="1">OFFSET('Puget Sound'!$E$1,ROW()-1,(COLUMN()-2)*3)</f>
        <v>165.16675088607354</v>
      </c>
      <c r="M29" s="2">
        <f ca="1">OFFSET('Puget Sound'!$E$1,ROW()-1,(COLUMN()-2)*3)</f>
        <v>267.40787092090369</v>
      </c>
      <c r="N29" s="2">
        <f ca="1">OFFSET('Puget Sound'!$E$1,ROW()-1,(COLUMN()-2)*3)</f>
        <v>377.45635548037956</v>
      </c>
      <c r="O29" s="2">
        <f ca="1">OFFSET('Puget Sound'!$E$1,ROW()-1,(COLUMN()-2)*3)</f>
        <v>292.97117246366264</v>
      </c>
      <c r="P29" s="2">
        <f ca="1">OFFSET('Puget Sound'!$E$1,ROW()-1,(COLUMN()-2)*3)</f>
        <v>117.32675080769195</v>
      </c>
      <c r="Q29" s="2">
        <f ca="1">OFFSET('Puget Sound'!$E$1,ROW()-1,(COLUMN()-2)*3)</f>
        <v>498.7948392986932</v>
      </c>
      <c r="R29" s="2">
        <f ca="1">OFFSET('Puget Sound'!$E$1,ROW()-1,(COLUMN()-2)*3)</f>
        <v>282.40578107155511</v>
      </c>
      <c r="S29" s="2">
        <f ca="1">OFFSET('Puget Sound'!$E$1,ROW()-1,(COLUMN()-2)*3)</f>
        <v>217.98533341144179</v>
      </c>
      <c r="T29" s="2">
        <f ca="1">OFFSET('Puget Sound'!$E$1,ROW()-1,(COLUMN()-2)*3)</f>
        <v>0</v>
      </c>
      <c r="U29" s="2">
        <f ca="1">OFFSET('Puget Sound'!$E$1,ROW()-1,(COLUMN()-2)*3)</f>
        <v>0</v>
      </c>
      <c r="V29" s="2">
        <f ca="1">OFFSET('Puget Sound'!$E$1,ROW()-1,(COLUMN()-2)*3)</f>
        <v>0</v>
      </c>
      <c r="W29" s="2">
        <f ca="1">OFFSET('Puget Sound'!$E$1,ROW()-1,(COLUMN()-2)*3)</f>
        <v>71.24380763415752</v>
      </c>
      <c r="X29" s="2">
        <f ca="1">OFFSET('Puget Sound'!$E$1,ROW()-1,(COLUMN()-2)*3)</f>
        <v>67.079724223356337</v>
      </c>
      <c r="Y29" s="2">
        <f ca="1">OFFSET('Puget Sound'!$E$1,ROW()-1,(COLUMN()-2)*3)</f>
        <v>204.66482220160719</v>
      </c>
      <c r="Z29" s="2">
        <f ca="1">OFFSET('Puget Sound'!$E$1,ROW()-1,(COLUMN()-2)*3)</f>
        <v>686.64961195699345</v>
      </c>
      <c r="AA29" s="2">
        <f ca="1">OFFSET('Puget Sound'!$E$1,ROW()-1,(COLUMN()-2)*3)</f>
        <v>106.85979136277724</v>
      </c>
      <c r="AB29" s="2">
        <f ca="1">OFFSET('Puget Sound'!$E$1,ROW()-1,(COLUMN()-2)*3)</f>
        <v>293.91134465939155</v>
      </c>
      <c r="AC29" s="2">
        <f ca="1">OFFSET('Puget Sound'!$E$1,ROW()-1,(COLUMN()-2)*3)</f>
        <v>399.05847953216374</v>
      </c>
      <c r="AD29" s="2">
        <f ca="1">OFFSET('Puget Sound'!$E$1,ROW()-1,(COLUMN()-2)*3)</f>
        <v>334.72428569522543</v>
      </c>
      <c r="AE29" s="2">
        <f ca="1">OFFSET('Puget Sound'!$E$1,ROW()-1,(COLUMN()-2)*3)</f>
        <v>121.61127645502644</v>
      </c>
      <c r="AF29" s="2">
        <f ca="1">OFFSET('Puget Sound'!$E$1,ROW()-1,(COLUMN()-2)*3)</f>
        <v>0</v>
      </c>
      <c r="AG29" s="2">
        <f ca="1">OFFSET('Puget Sound'!$E$1,ROW()-1,(COLUMN()-2)*3)</f>
        <v>226.64119820768701</v>
      </c>
      <c r="AH29" s="2">
        <f ca="1">OFFSET('Puget Sound'!$E$1,ROW()-1,(COLUMN()-2)*3)</f>
        <v>105.83998666555546</v>
      </c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 t="s">
        <v>1865</v>
      </c>
    </row>
    <row r="30" spans="1:48" ht="15" customHeight="1" x14ac:dyDescent="0.25">
      <c r="A30" t="str">
        <f>'Puget Sound'!C34</f>
        <v>Tulalip FF</v>
      </c>
      <c r="B30" s="2">
        <f ca="1">OFFSET('Puget Sound'!$E$1,ROW()-1,(COLUMN()-2)*3)</f>
        <v>0</v>
      </c>
      <c r="C30" s="2">
        <f ca="1">OFFSET('Puget Sound'!$E$1,ROW()-1,(COLUMN()-2)*3)</f>
        <v>0</v>
      </c>
      <c r="D30" s="2">
        <f ca="1">OFFSET('Puget Sound'!$E$1,ROW()-1,(COLUMN()-2)*3)</f>
        <v>0</v>
      </c>
      <c r="E30" s="2">
        <f ca="1">OFFSET('Puget Sound'!$E$1,ROW()-1,(COLUMN()-2)*3)</f>
        <v>0</v>
      </c>
      <c r="F30" s="2">
        <f ca="1">OFFSET('Puget Sound'!$E$1,ROW()-1,(COLUMN()-2)*3)</f>
        <v>0</v>
      </c>
      <c r="G30" s="2">
        <f ca="1">OFFSET('Puget Sound'!$E$1,ROW()-1,(COLUMN()-2)*3)</f>
        <v>0</v>
      </c>
      <c r="H30" s="2">
        <f ca="1">OFFSET('Puget Sound'!$E$1,ROW()-1,(COLUMN()-2)*3)</f>
        <v>0</v>
      </c>
      <c r="I30" s="2">
        <f ca="1">OFFSET('Puget Sound'!$E$1,ROW()-1,(COLUMN()-2)*3)</f>
        <v>0</v>
      </c>
      <c r="J30" s="2">
        <f ca="1">OFFSET('Puget Sound'!$E$1,ROW()-1,(COLUMN()-2)*3)</f>
        <v>0</v>
      </c>
      <c r="K30" s="2">
        <f ca="1">OFFSET('Puget Sound'!$E$1,ROW()-1,(COLUMN()-2)*3)</f>
        <v>0</v>
      </c>
      <c r="L30" s="2">
        <f ca="1">OFFSET('Puget Sound'!$E$1,ROW()-1,(COLUMN()-2)*3)</f>
        <v>0</v>
      </c>
      <c r="M30" s="2">
        <f ca="1">OFFSET('Puget Sound'!$E$1,ROW()-1,(COLUMN()-2)*3)</f>
        <v>0</v>
      </c>
      <c r="N30" s="2">
        <f ca="1">OFFSET('Puget Sound'!$E$1,ROW()-1,(COLUMN()-2)*3)</f>
        <v>0</v>
      </c>
      <c r="O30" s="2">
        <f ca="1">OFFSET('Puget Sound'!$E$1,ROW()-1,(COLUMN()-2)*3)</f>
        <v>0</v>
      </c>
      <c r="P30" s="2">
        <f ca="1">OFFSET('Puget Sound'!$E$1,ROW()-1,(COLUMN()-2)*3)</f>
        <v>0</v>
      </c>
      <c r="Q30" s="2">
        <f ca="1">OFFSET('Puget Sound'!$E$1,ROW()-1,(COLUMN()-2)*3)</f>
        <v>0</v>
      </c>
      <c r="R30" s="2">
        <f ca="1">OFFSET('Puget Sound'!$E$1,ROW()-1,(COLUMN()-2)*3)</f>
        <v>0</v>
      </c>
      <c r="S30" s="2">
        <f ca="1">OFFSET('Puget Sound'!$E$1,ROW()-1,(COLUMN()-2)*3)</f>
        <v>0</v>
      </c>
      <c r="T30" s="2">
        <f ca="1">OFFSET('Puget Sound'!$E$1,ROW()-1,(COLUMN()-2)*3)</f>
        <v>0</v>
      </c>
      <c r="U30" s="2">
        <f ca="1">OFFSET('Puget Sound'!$E$1,ROW()-1,(COLUMN()-2)*3)</f>
        <v>0</v>
      </c>
      <c r="V30" s="2">
        <f ca="1">OFFSET('Puget Sound'!$E$1,ROW()-1,(COLUMN()-2)*3)</f>
        <v>0</v>
      </c>
      <c r="W30" s="2">
        <f ca="1">OFFSET('Puget Sound'!$E$1,ROW()-1,(COLUMN()-2)*3)</f>
        <v>0</v>
      </c>
      <c r="X30" s="2">
        <f ca="1">OFFSET('Puget Sound'!$E$1,ROW()-1,(COLUMN()-2)*3)</f>
        <v>0</v>
      </c>
      <c r="Y30" s="2">
        <f ca="1">OFFSET('Puget Sound'!$E$1,ROW()-1,(COLUMN()-2)*3)</f>
        <v>0.49840759032087922</v>
      </c>
      <c r="Z30" s="2">
        <f ca="1">OFFSET('Puget Sound'!$E$1,ROW()-1,(COLUMN()-2)*3)</f>
        <v>0.41313405130199787</v>
      </c>
      <c r="AA30" s="2">
        <f ca="1">OFFSET('Puget Sound'!$E$1,ROW()-1,(COLUMN()-2)*3)</f>
        <v>0.27564753251890839</v>
      </c>
      <c r="AB30" s="2">
        <f ca="1">OFFSET('Puget Sound'!$E$1,ROW()-1,(COLUMN()-2)*3)</f>
        <v>0.23546140234529053</v>
      </c>
      <c r="AC30" s="2">
        <f ca="1">OFFSET('Puget Sound'!$E$1,ROW()-1,(COLUMN()-2)*3)</f>
        <v>0.4165097212001696</v>
      </c>
      <c r="AD30" s="2">
        <f ca="1">OFFSET('Puget Sound'!$E$1,ROW()-1,(COLUMN()-2)*3)</f>
        <v>0.38648233399747894</v>
      </c>
      <c r="AE30" s="2">
        <f ca="1">OFFSET('Puget Sound'!$E$1,ROW()-1,(COLUMN()-2)*3)</f>
        <v>0.20901464763931077</v>
      </c>
      <c r="AF30" s="2">
        <f ca="1">OFFSET('Puget Sound'!$E$1,ROW()-1,(COLUMN()-2)*3)</f>
        <v>0.34780818276057651</v>
      </c>
      <c r="AG30" s="2">
        <f ca="1">OFFSET('Puget Sound'!$E$1,ROW()-1,(COLUMN()-2)*3)</f>
        <v>0.53084954228850678</v>
      </c>
      <c r="AH30" s="2">
        <f ca="1">OFFSET('Puget Sound'!$E$1,ROW()-1,(COLUMN()-2)*3)</f>
        <v>0.69688533614739001</v>
      </c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 t="s">
        <v>1866</v>
      </c>
    </row>
    <row r="31" spans="1:48" ht="15" customHeight="1" x14ac:dyDescent="0.25">
      <c r="A31" t="str">
        <f>'Puget Sound'!C35</f>
        <v>UM</v>
      </c>
      <c r="B31" s="2">
        <f ca="1">OFFSET('Puget Sound'!$E$1,ROW()-1,(COLUMN()-2)*3)</f>
        <v>0</v>
      </c>
      <c r="C31" s="2">
        <f ca="1">OFFSET('Puget Sound'!$E$1,ROW()-1,(COLUMN()-2)*3)</f>
        <v>0</v>
      </c>
      <c r="D31" s="2">
        <f ca="1">OFFSET('Puget Sound'!$E$1,ROW()-1,(COLUMN()-2)*3)</f>
        <v>0</v>
      </c>
      <c r="E31" s="2">
        <f ca="1">OFFSET('Puget Sound'!$E$1,ROW()-1,(COLUMN()-2)*3)</f>
        <v>0</v>
      </c>
      <c r="F31" s="2">
        <f ca="1">OFFSET('Puget Sound'!$E$1,ROW()-1,(COLUMN()-2)*3)</f>
        <v>0</v>
      </c>
      <c r="G31" s="2">
        <f ca="1">OFFSET('Puget Sound'!$E$1,ROW()-1,(COLUMN()-2)*3)</f>
        <v>0</v>
      </c>
      <c r="H31" s="2">
        <f ca="1">OFFSET('Puget Sound'!$E$1,ROW()-1,(COLUMN()-2)*3)</f>
        <v>0</v>
      </c>
      <c r="I31" s="2">
        <f ca="1">OFFSET('Puget Sound'!$E$1,ROW()-1,(COLUMN()-2)*3)</f>
        <v>0</v>
      </c>
      <c r="J31" s="2">
        <f ca="1">OFFSET('Puget Sound'!$E$1,ROW()-1,(COLUMN()-2)*3)</f>
        <v>0</v>
      </c>
      <c r="K31" s="2">
        <f ca="1">OFFSET('Puget Sound'!$E$1,ROW()-1,(COLUMN()-2)*3)</f>
        <v>0</v>
      </c>
      <c r="L31" s="2">
        <f ca="1">OFFSET('Puget Sound'!$E$1,ROW()-1,(COLUMN()-2)*3)</f>
        <v>0</v>
      </c>
      <c r="M31" s="2">
        <f ca="1">OFFSET('Puget Sound'!$E$1,ROW()-1,(COLUMN()-2)*3)</f>
        <v>0</v>
      </c>
      <c r="N31" s="2">
        <f ca="1">OFFSET('Puget Sound'!$E$1,ROW()-1,(COLUMN()-2)*3)</f>
        <v>0</v>
      </c>
      <c r="O31" s="2">
        <f ca="1">OFFSET('Puget Sound'!$E$1,ROW()-1,(COLUMN()-2)*3)</f>
        <v>0</v>
      </c>
      <c r="P31" s="2">
        <f ca="1">OFFSET('Puget Sound'!$E$1,ROW()-1,(COLUMN()-2)*3)</f>
        <v>0</v>
      </c>
      <c r="Q31" s="2">
        <f ca="1">OFFSET('Puget Sound'!$E$1,ROW()-1,(COLUMN()-2)*3)</f>
        <v>0</v>
      </c>
      <c r="R31" s="2">
        <f ca="1">OFFSET('Puget Sound'!$E$1,ROW()-1,(COLUMN()-2)*3)</f>
        <v>0</v>
      </c>
      <c r="S31" s="2">
        <f ca="1">OFFSET('Puget Sound'!$E$1,ROW()-1,(COLUMN()-2)*3)</f>
        <v>0</v>
      </c>
      <c r="T31" s="2">
        <f ca="1">OFFSET('Puget Sound'!$E$1,ROW()-1,(COLUMN()-2)*3)</f>
        <v>0</v>
      </c>
      <c r="U31" s="2">
        <f ca="1">OFFSET('Puget Sound'!$E$1,ROW()-1,(COLUMN()-2)*3)</f>
        <v>0</v>
      </c>
      <c r="V31" s="2">
        <f ca="1">OFFSET('Puget Sound'!$E$1,ROW()-1,(COLUMN()-2)*3)</f>
        <v>0</v>
      </c>
      <c r="W31" s="2">
        <f ca="1">OFFSET('Puget Sound'!$E$1,ROW()-1,(COLUMN()-2)*3)</f>
        <v>0</v>
      </c>
      <c r="X31" s="2">
        <f ca="1">OFFSET('Puget Sound'!$E$1,ROW()-1,(COLUMN()-2)*3)</f>
        <v>0</v>
      </c>
      <c r="Y31" s="2">
        <f ca="1">OFFSET('Puget Sound'!$E$1,ROW()-1,(COLUMN()-2)*3)</f>
        <v>0.55242651756078809</v>
      </c>
      <c r="Z31" s="2">
        <f ca="1">OFFSET('Puget Sound'!$E$1,ROW()-1,(COLUMN()-2)*3)</f>
        <v>0.70389088728787186</v>
      </c>
      <c r="AA31" s="2">
        <f ca="1">OFFSET('Puget Sound'!$E$1,ROW()-1,(COLUMN()-2)*3)</f>
        <v>0.12945696158313355</v>
      </c>
      <c r="AB31" s="2">
        <f ca="1">OFFSET('Puget Sound'!$E$1,ROW()-1,(COLUMN()-2)*3)</f>
        <v>0.5224787888445489</v>
      </c>
      <c r="AC31" s="2">
        <f ca="1">OFFSET('Puget Sound'!$E$1,ROW()-1,(COLUMN()-2)*3)</f>
        <v>0.32940248991216081</v>
      </c>
      <c r="AD31" s="2">
        <f ca="1">OFFSET('Puget Sound'!$E$1,ROW()-1,(COLUMN()-2)*3)</f>
        <v>0.37466957690482128</v>
      </c>
      <c r="AE31" s="2">
        <f ca="1">OFFSET('Puget Sound'!$E$1,ROW()-1,(COLUMN()-2)*3)</f>
        <v>0.28220709046384679</v>
      </c>
      <c r="AF31" s="2">
        <f ca="1">OFFSET('Puget Sound'!$E$1,ROW()-1,(COLUMN()-2)*3)</f>
        <v>0.41350461607959593</v>
      </c>
      <c r="AG31" s="2">
        <f ca="1">OFFSET('Puget Sound'!$E$1,ROW()-1,(COLUMN()-2)*3)</f>
        <v>0.60226220235045091</v>
      </c>
      <c r="AH31" s="2">
        <f ca="1">OFFSET('Puget Sound'!$E$1,ROW()-1,(COLUMN()-2)*3)</f>
        <v>0.41059832115894906</v>
      </c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 t="s">
        <v>1867</v>
      </c>
    </row>
    <row r="32" spans="1:48" ht="15" customHeight="1" x14ac:dyDescent="0.25">
      <c r="A32" t="str">
        <f>'Puget Sound'!C36</f>
        <v>M</v>
      </c>
      <c r="B32" s="2">
        <f ca="1">OFFSET('Puget Sound'!$E$1,ROW()-1,(COLUMN()-2)*3)</f>
        <v>0</v>
      </c>
      <c r="C32" s="2">
        <f ca="1">OFFSET('Puget Sound'!$E$1,ROW()-1,(COLUMN()-2)*3)</f>
        <v>0</v>
      </c>
      <c r="D32" s="2">
        <f ca="1">OFFSET('Puget Sound'!$E$1,ROW()-1,(COLUMN()-2)*3)</f>
        <v>0</v>
      </c>
      <c r="E32" s="2">
        <f ca="1">OFFSET('Puget Sound'!$E$1,ROW()-1,(COLUMN()-2)*3)</f>
        <v>0</v>
      </c>
      <c r="F32" s="2">
        <f ca="1">OFFSET('Puget Sound'!$E$1,ROW()-1,(COLUMN()-2)*3)</f>
        <v>0</v>
      </c>
      <c r="G32" s="2">
        <f ca="1">OFFSET('Puget Sound'!$E$1,ROW()-1,(COLUMN()-2)*3)</f>
        <v>0</v>
      </c>
      <c r="H32" s="2">
        <f ca="1">OFFSET('Puget Sound'!$E$1,ROW()-1,(COLUMN()-2)*3)</f>
        <v>0</v>
      </c>
      <c r="I32" s="2">
        <f ca="1">OFFSET('Puget Sound'!$E$1,ROW()-1,(COLUMN()-2)*3)</f>
        <v>0</v>
      </c>
      <c r="J32" s="2">
        <f ca="1">OFFSET('Puget Sound'!$E$1,ROW()-1,(COLUMN()-2)*3)</f>
        <v>0</v>
      </c>
      <c r="K32" s="2">
        <f ca="1">OFFSET('Puget Sound'!$E$1,ROW()-1,(COLUMN()-2)*3)</f>
        <v>0</v>
      </c>
      <c r="L32" s="2">
        <f ca="1">OFFSET('Puget Sound'!$E$1,ROW()-1,(COLUMN()-2)*3)</f>
        <v>0</v>
      </c>
      <c r="M32" s="2">
        <f ca="1">OFFSET('Puget Sound'!$E$1,ROW()-1,(COLUMN()-2)*3)</f>
        <v>0</v>
      </c>
      <c r="N32" s="2">
        <f ca="1">OFFSET('Puget Sound'!$E$1,ROW()-1,(COLUMN()-2)*3)</f>
        <v>0</v>
      </c>
      <c r="O32" s="2">
        <f ca="1">OFFSET('Puget Sound'!$E$1,ROW()-1,(COLUMN()-2)*3)</f>
        <v>0</v>
      </c>
      <c r="P32" s="2">
        <f ca="1">OFFSET('Puget Sound'!$E$1,ROW()-1,(COLUMN()-2)*3)</f>
        <v>0</v>
      </c>
      <c r="Q32" s="2">
        <f ca="1">OFFSET('Puget Sound'!$E$1,ROW()-1,(COLUMN()-2)*3)</f>
        <v>0</v>
      </c>
      <c r="R32" s="2">
        <f ca="1">OFFSET('Puget Sound'!$E$1,ROW()-1,(COLUMN()-2)*3)</f>
        <v>0</v>
      </c>
      <c r="S32" s="2">
        <f ca="1">OFFSET('Puget Sound'!$E$1,ROW()-1,(COLUMN()-2)*3)</f>
        <v>0</v>
      </c>
      <c r="T32" s="2">
        <f ca="1">OFFSET('Puget Sound'!$E$1,ROW()-1,(COLUMN()-2)*3)</f>
        <v>0</v>
      </c>
      <c r="U32" s="2">
        <f ca="1">OFFSET('Puget Sound'!$E$1,ROW()-1,(COLUMN()-2)*3)</f>
        <v>0</v>
      </c>
      <c r="V32" s="2">
        <f ca="1">OFFSET('Puget Sound'!$E$1,ROW()-1,(COLUMN()-2)*3)</f>
        <v>0</v>
      </c>
      <c r="W32" s="2">
        <f ca="1">OFFSET('Puget Sound'!$E$1,ROW()-1,(COLUMN()-2)*3)</f>
        <v>0</v>
      </c>
      <c r="X32" s="2">
        <f ca="1">OFFSET('Puget Sound'!$E$1,ROW()-1,(COLUMN()-2)*3)</f>
        <v>0</v>
      </c>
      <c r="Y32" s="2">
        <f ca="1">OFFSET('Puget Sound'!$E$1,ROW()-1,(COLUMN()-2)*3)</f>
        <v>0.52844412685953268</v>
      </c>
      <c r="Z32" s="2">
        <f ca="1">OFFSET('Puget Sound'!$E$1,ROW()-1,(COLUMN()-2)*3)</f>
        <v>0.56834867609992179</v>
      </c>
      <c r="AA32" s="2">
        <f ca="1">OFFSET('Puget Sound'!$E$1,ROW()-1,(COLUMN()-2)*3)</f>
        <v>0.18292955237213876</v>
      </c>
      <c r="AB32" s="2">
        <f ca="1">OFFSET('Puget Sound'!$E$1,ROW()-1,(COLUMN()-2)*3)</f>
        <v>0.40984191476640802</v>
      </c>
      <c r="AC32" s="2">
        <f ca="1">OFFSET('Puget Sound'!$E$1,ROW()-1,(COLUMN()-2)*3)</f>
        <v>0.35640667844378798</v>
      </c>
      <c r="AD32" s="2">
        <f ca="1">OFFSET('Puget Sound'!$E$1,ROW()-1,(COLUMN()-2)*3)</f>
        <v>0.38068857340366269</v>
      </c>
      <c r="AE32" s="2">
        <f ca="1">OFFSET('Puget Sound'!$E$1,ROW()-1,(COLUMN()-2)*3)</f>
        <v>0.23818633752377602</v>
      </c>
      <c r="AF32" s="2">
        <f ca="1">OFFSET('Puget Sound'!$E$1,ROW()-1,(COLUMN()-2)*3)</f>
        <v>0.38069226563846115</v>
      </c>
      <c r="AG32" s="2">
        <f ca="1">OFFSET('Puget Sound'!$E$1,ROW()-1,(COLUMN()-2)*3)</f>
        <v>0</v>
      </c>
      <c r="AH32" s="2">
        <f ca="1">OFFSET('Puget Sound'!$E$1,ROW()-1,(COLUMN()-2)*3)</f>
        <v>0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 t="s">
        <v>1868</v>
      </c>
    </row>
    <row r="33" spans="1:48" ht="15" customHeight="1" x14ac:dyDescent="0.25">
      <c r="A33" t="str">
        <f>'Puget Sound'!C37</f>
        <v>Mid PS FF</v>
      </c>
      <c r="B33" s="2">
        <f ca="1">OFFSET('Puget Sound'!$E$1,ROW()-1,(COLUMN()-2)*3)</f>
        <v>0</v>
      </c>
      <c r="C33" s="2">
        <f ca="1">OFFSET('Puget Sound'!$E$1,ROW()-1,(COLUMN()-2)*3)</f>
        <v>0</v>
      </c>
      <c r="D33" s="2">
        <f ca="1">OFFSET('Puget Sound'!$E$1,ROW()-1,(COLUMN()-2)*3)</f>
        <v>0</v>
      </c>
      <c r="E33" s="2">
        <f ca="1">OFFSET('Puget Sound'!$E$1,ROW()-1,(COLUMN()-2)*3)</f>
        <v>0</v>
      </c>
      <c r="F33" s="2">
        <f ca="1">OFFSET('Puget Sound'!$E$1,ROW()-1,(COLUMN()-2)*3)</f>
        <v>0</v>
      </c>
      <c r="G33" s="2">
        <f ca="1">OFFSET('Puget Sound'!$E$1,ROW()-1,(COLUMN()-2)*3)</f>
        <v>0</v>
      </c>
      <c r="H33" s="2">
        <f ca="1">OFFSET('Puget Sound'!$E$1,ROW()-1,(COLUMN()-2)*3)</f>
        <v>0</v>
      </c>
      <c r="I33" s="2">
        <f ca="1">OFFSET('Puget Sound'!$E$1,ROW()-1,(COLUMN()-2)*3)</f>
        <v>0</v>
      </c>
      <c r="J33" s="2">
        <f ca="1">OFFSET('Puget Sound'!$E$1,ROW()-1,(COLUMN()-2)*3)</f>
        <v>0</v>
      </c>
      <c r="K33" s="2">
        <f ca="1">OFFSET('Puget Sound'!$E$1,ROW()-1,(COLUMN()-2)*3)</f>
        <v>0</v>
      </c>
      <c r="L33" s="2">
        <f ca="1">OFFSET('Puget Sound'!$E$1,ROW()-1,(COLUMN()-2)*3)</f>
        <v>0</v>
      </c>
      <c r="M33" s="2">
        <f ca="1">OFFSET('Puget Sound'!$E$1,ROW()-1,(COLUMN()-2)*3)</f>
        <v>0</v>
      </c>
      <c r="N33" s="2">
        <f ca="1">OFFSET('Puget Sound'!$E$1,ROW()-1,(COLUMN()-2)*3)</f>
        <v>0</v>
      </c>
      <c r="O33" s="2">
        <f ca="1">OFFSET('Puget Sound'!$E$1,ROW()-1,(COLUMN()-2)*3)</f>
        <v>0</v>
      </c>
      <c r="P33" s="2">
        <f ca="1">OFFSET('Puget Sound'!$E$1,ROW()-1,(COLUMN()-2)*3)</f>
        <v>0</v>
      </c>
      <c r="Q33" s="2">
        <f ca="1">OFFSET('Puget Sound'!$E$1,ROW()-1,(COLUMN()-2)*3)</f>
        <v>0</v>
      </c>
      <c r="R33" s="2">
        <f ca="1">OFFSET('Puget Sound'!$E$1,ROW()-1,(COLUMN()-2)*3)</f>
        <v>0</v>
      </c>
      <c r="S33" s="2">
        <f ca="1">OFFSET('Puget Sound'!$E$1,ROW()-1,(COLUMN()-2)*3)</f>
        <v>0</v>
      </c>
      <c r="T33" s="2">
        <f ca="1">OFFSET('Puget Sound'!$E$1,ROW()-1,(COLUMN()-2)*3)</f>
        <v>0</v>
      </c>
      <c r="U33" s="2">
        <f ca="1">OFFSET('Puget Sound'!$E$1,ROW()-1,(COLUMN()-2)*3)</f>
        <v>0</v>
      </c>
      <c r="V33" s="2">
        <f ca="1">OFFSET('Puget Sound'!$E$1,ROW()-1,(COLUMN()-2)*3)</f>
        <v>0</v>
      </c>
      <c r="W33" s="2">
        <f ca="1">OFFSET('Puget Sound'!$E$1,ROW()-1,(COLUMN()-2)*3)</f>
        <v>0</v>
      </c>
      <c r="X33" s="2">
        <f ca="1">OFFSET('Puget Sound'!$E$1,ROW()-1,(COLUMN()-2)*3)</f>
        <v>0</v>
      </c>
      <c r="Y33" s="2">
        <f ca="1">OFFSET('Puget Sound'!$E$1,ROW()-1,(COLUMN()-2)*3)</f>
        <v>0</v>
      </c>
      <c r="Z33" s="2">
        <f ca="1">OFFSET('Puget Sound'!$E$1,ROW()-1,(COLUMN()-2)*3)</f>
        <v>0</v>
      </c>
      <c r="AA33" s="2">
        <f ca="1">OFFSET('Puget Sound'!$E$1,ROW()-1,(COLUMN()-2)*3)</f>
        <v>0</v>
      </c>
      <c r="AB33" s="2">
        <f ca="1">OFFSET('Puget Sound'!$E$1,ROW()-1,(COLUMN()-2)*3)</f>
        <v>0</v>
      </c>
      <c r="AC33" s="2">
        <f ca="1">OFFSET('Puget Sound'!$E$1,ROW()-1,(COLUMN()-2)*3)</f>
        <v>0</v>
      </c>
      <c r="AD33" s="2">
        <f ca="1">OFFSET('Puget Sound'!$E$1,ROW()-1,(COLUMN()-2)*3)</f>
        <v>0</v>
      </c>
      <c r="AE33" s="2">
        <f ca="1">OFFSET('Puget Sound'!$E$1,ROW()-1,(COLUMN()-2)*3)</f>
        <v>0</v>
      </c>
      <c r="AF33" s="2">
        <f ca="1">OFFSET('Puget Sound'!$E$1,ROW()-1,(COLUMN()-2)*3)</f>
        <v>0</v>
      </c>
      <c r="AG33" s="2">
        <f ca="1">OFFSET('Puget Sound'!$E$1,ROW()-1,(COLUMN()-2)*3)</f>
        <v>0</v>
      </c>
      <c r="AH33" s="2">
        <f ca="1">OFFSET('Puget Sound'!$E$1,ROW()-1,(COLUMN()-2)*3)</f>
        <v>0</v>
      </c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 t="s">
        <v>1869</v>
      </c>
    </row>
    <row r="34" spans="1:48" ht="15" customHeight="1" x14ac:dyDescent="0.25">
      <c r="A34" t="str">
        <f>'Puget Sound'!C38</f>
        <v>UM</v>
      </c>
      <c r="B34" s="2">
        <f ca="1">OFFSET('Puget Sound'!$E$1,ROW()-1,(COLUMN()-2)*3)</f>
        <v>1226.2379278077078</v>
      </c>
      <c r="C34" s="2">
        <f ca="1">OFFSET('Puget Sound'!$E$1,ROW()-1,(COLUMN()-2)*3)</f>
        <v>357.89453274779009</v>
      </c>
      <c r="D34" s="2">
        <f ca="1">OFFSET('Puget Sound'!$E$1,ROW()-1,(COLUMN()-2)*3)</f>
        <v>183.51666892473128</v>
      </c>
      <c r="E34" s="2">
        <f ca="1">OFFSET('Puget Sound'!$E$1,ROW()-1,(COLUMN()-2)*3)</f>
        <v>56.552636842105272</v>
      </c>
      <c r="F34" s="2">
        <f ca="1">OFFSET('Puget Sound'!$E$1,ROW()-1,(COLUMN()-2)*3)</f>
        <v>1025.8954283076923</v>
      </c>
      <c r="G34" s="2">
        <f ca="1">OFFSET('Puget Sound'!$E$1,ROW()-1,(COLUMN()-2)*3)</f>
        <v>1163.8271623255812</v>
      </c>
      <c r="H34" s="2">
        <f ca="1">OFFSET('Puget Sound'!$E$1,ROW()-1,(COLUMN()-2)*3)</f>
        <v>1066.2545618181816</v>
      </c>
      <c r="I34" s="2">
        <f ca="1">OFFSET('Puget Sound'!$E$1,ROW()-1,(COLUMN()-2)*3)</f>
        <v>1290.6976142168676</v>
      </c>
      <c r="J34" s="2">
        <f ca="1">OFFSET('Puget Sound'!$E$1,ROW()-1,(COLUMN()-2)*3)</f>
        <v>922.37988048095156</v>
      </c>
      <c r="K34" s="2">
        <f ca="1">OFFSET('Puget Sound'!$E$1,ROW()-1,(COLUMN()-2)*3)</f>
        <v>1832.9700893413174</v>
      </c>
      <c r="L34" s="2">
        <f ca="1">OFFSET('Puget Sound'!$E$1,ROW()-1,(COLUMN()-2)*3)</f>
        <v>1485.1501459115218</v>
      </c>
      <c r="M34" s="2">
        <f ca="1">OFFSET('Puget Sound'!$E$1,ROW()-1,(COLUMN()-2)*3)</f>
        <v>8210.6037639133228</v>
      </c>
      <c r="N34" s="2">
        <f ca="1">OFFSET('Puget Sound'!$E$1,ROW()-1,(COLUMN()-2)*3)</f>
        <v>6606.9783578597217</v>
      </c>
      <c r="O34" s="2">
        <f ca="1">OFFSET('Puget Sound'!$E$1,ROW()-1,(COLUMN()-2)*3)</f>
        <v>6708.0778628952967</v>
      </c>
      <c r="P34" s="2">
        <f ca="1">OFFSET('Puget Sound'!$E$1,ROW()-1,(COLUMN()-2)*3)</f>
        <v>1076.4902110322755</v>
      </c>
      <c r="Q34" s="2">
        <f ca="1">OFFSET('Puget Sound'!$E$1,ROW()-1,(COLUMN()-2)*3)</f>
        <v>13347.217536222219</v>
      </c>
      <c r="R34" s="2">
        <f ca="1">OFFSET('Puget Sound'!$E$1,ROW()-1,(COLUMN()-2)*3)</f>
        <v>1467.3647157647047</v>
      </c>
      <c r="S34" s="2">
        <f ca="1">OFFSET('Puget Sound'!$E$1,ROW()-1,(COLUMN()-2)*3)</f>
        <v>2756.2908273554958</v>
      </c>
      <c r="T34" s="2">
        <f ca="1">OFFSET('Puget Sound'!$E$1,ROW()-1,(COLUMN()-2)*3)</f>
        <v>2542.3008285399646</v>
      </c>
      <c r="U34" s="2">
        <f ca="1">OFFSET('Puget Sound'!$E$1,ROW()-1,(COLUMN()-2)*3)</f>
        <v>2025.4793457801304</v>
      </c>
      <c r="V34" s="2">
        <f ca="1">OFFSET('Puget Sound'!$E$1,ROW()-1,(COLUMN()-2)*3)</f>
        <v>1966.090783949315</v>
      </c>
      <c r="W34" s="2">
        <f ca="1">OFFSET('Puget Sound'!$E$1,ROW()-1,(COLUMN()-2)*3)</f>
        <v>3316.1740997894826</v>
      </c>
      <c r="X34" s="2">
        <f ca="1">OFFSET('Puget Sound'!$E$1,ROW()-1,(COLUMN()-2)*3)</f>
        <v>5056.8058035251797</v>
      </c>
      <c r="Y34" s="2">
        <f ca="1">OFFSET('Puget Sound'!$E$1,ROW()-1,(COLUMN()-2)*3)</f>
        <v>2912.1632717872462</v>
      </c>
      <c r="Z34" s="2">
        <f ca="1">OFFSET('Puget Sound'!$E$1,ROW()-1,(COLUMN()-2)*3)</f>
        <v>2021.6605275308643</v>
      </c>
      <c r="AA34" s="2">
        <f ca="1">OFFSET('Puget Sound'!$E$1,ROW()-1,(COLUMN()-2)*3)</f>
        <v>199.16541944544281</v>
      </c>
      <c r="AB34" s="2">
        <f ca="1">OFFSET('Puget Sound'!$E$1,ROW()-1,(COLUMN()-2)*3)</f>
        <v>2469.0201150803828</v>
      </c>
      <c r="AC34" s="2">
        <f ca="1">OFFSET('Puget Sound'!$E$1,ROW()-1,(COLUMN()-2)*3)</f>
        <v>107.09533993032497</v>
      </c>
      <c r="AD34" s="2">
        <f ca="1">OFFSET('Puget Sound'!$E$1,ROW()-1,(COLUMN()-2)*3)</f>
        <v>126.66667956989247</v>
      </c>
      <c r="AE34" s="2">
        <f ca="1">OFFSET('Puget Sound'!$E$1,ROW()-1,(COLUMN()-2)*3)</f>
        <v>747.89414130980174</v>
      </c>
      <c r="AF34" s="2">
        <f ca="1">OFFSET('Puget Sound'!$E$1,ROW()-1,(COLUMN()-2)*3)</f>
        <v>0</v>
      </c>
      <c r="AG34" s="2">
        <f ca="1">OFFSET('Puget Sound'!$E$1,ROW()-1,(COLUMN()-2)*3)</f>
        <v>479.97316966442958</v>
      </c>
      <c r="AH34" s="2">
        <f ca="1">OFFSET('Puget Sound'!$E$1,ROW()-1,(COLUMN()-2)*3)</f>
        <v>1043.2358387453605</v>
      </c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 t="s">
        <v>1870</v>
      </c>
    </row>
    <row r="35" spans="1:48" ht="15" customHeight="1" x14ac:dyDescent="0.25">
      <c r="A35" t="str">
        <f>'Puget Sound'!C39</f>
        <v>M</v>
      </c>
      <c r="B35" s="2">
        <f ca="1">OFFSET('Puget Sound'!$E$1,ROW()-1,(COLUMN()-2)*3)</f>
        <v>305.19223010456432</v>
      </c>
      <c r="C35" s="2">
        <f ca="1">OFFSET('Puget Sound'!$E$1,ROW()-1,(COLUMN()-2)*3)</f>
        <v>347.15769676535638</v>
      </c>
      <c r="D35" s="2">
        <f ca="1">OFFSET('Puget Sound'!$E$1,ROW()-1,(COLUMN()-2)*3)</f>
        <v>178.01116885698934</v>
      </c>
      <c r="E35" s="2">
        <f ca="1">OFFSET('Puget Sound'!$E$1,ROW()-1,(COLUMN()-2)*3)</f>
        <v>54.856057736842111</v>
      </c>
      <c r="F35" s="2">
        <f ca="1">OFFSET('Puget Sound'!$E$1,ROW()-1,(COLUMN()-2)*3)</f>
        <v>995.11856545846149</v>
      </c>
      <c r="G35" s="2">
        <f ca="1">OFFSET('Puget Sound'!$E$1,ROW()-1,(COLUMN()-2)*3)</f>
        <v>1128.9123474558137</v>
      </c>
      <c r="H35" s="2">
        <f ca="1">OFFSET('Puget Sound'!$E$1,ROW()-1,(COLUMN()-2)*3)</f>
        <v>1034.2669249636363</v>
      </c>
      <c r="I35" s="2">
        <f ca="1">OFFSET('Puget Sound'!$E$1,ROW()-1,(COLUMN()-2)*3)</f>
        <v>1251.9766857903614</v>
      </c>
      <c r="J35" s="2">
        <f ca="1">OFFSET('Puget Sound'!$E$1,ROW()-1,(COLUMN()-2)*3)</f>
        <v>815.21508138724096</v>
      </c>
      <c r="K35" s="2">
        <f ca="1">OFFSET('Puget Sound'!$E$1,ROW()-1,(COLUMN()-2)*3)</f>
        <v>1626.2491660236947</v>
      </c>
      <c r="L35" s="2">
        <f ca="1">OFFSET('Puget Sound'!$E$1,ROW()-1,(COLUMN()-2)*3)</f>
        <v>1245.5546732558278</v>
      </c>
      <c r="M35" s="2">
        <f ca="1">OFFSET('Puget Sound'!$E$1,ROW()-1,(COLUMN()-2)*3)</f>
        <v>8210.6037639133228</v>
      </c>
      <c r="N35" s="2">
        <f ca="1">OFFSET('Puget Sound'!$E$1,ROW()-1,(COLUMN()-2)*3)</f>
        <v>6606.9783578597217</v>
      </c>
      <c r="O35" s="2">
        <f ca="1">OFFSET('Puget Sound'!$E$1,ROW()-1,(COLUMN()-2)*3)</f>
        <v>6708.0778628952967</v>
      </c>
      <c r="P35" s="2">
        <f ca="1">OFFSET('Puget Sound'!$E$1,ROW()-1,(COLUMN()-2)*3)</f>
        <v>1076.4902110322755</v>
      </c>
      <c r="Q35" s="2">
        <f ca="1">OFFSET('Puget Sound'!$E$1,ROW()-1,(COLUMN()-2)*3)</f>
        <v>13347.217536222219</v>
      </c>
      <c r="R35" s="2">
        <f ca="1">OFFSET('Puget Sound'!$E$1,ROW()-1,(COLUMN()-2)*3)</f>
        <v>1467.3647157647047</v>
      </c>
      <c r="S35" s="2">
        <f ca="1">OFFSET('Puget Sound'!$E$1,ROW()-1,(COLUMN()-2)*3)</f>
        <v>2453.3072378378624</v>
      </c>
      <c r="T35" s="2">
        <f ca="1">OFFSET('Puget Sound'!$E$1,ROW()-1,(COLUMN()-2)*3)</f>
        <v>2283.3957449152481</v>
      </c>
      <c r="U35" s="2">
        <f ca="1">OFFSET('Puget Sound'!$E$1,ROW()-1,(COLUMN()-2)*3)</f>
        <v>1758.743685455564</v>
      </c>
      <c r="V35" s="2">
        <f ca="1">OFFSET('Puget Sound'!$E$1,ROW()-1,(COLUMN()-2)*3)</f>
        <v>1684.3438530678175</v>
      </c>
      <c r="W35" s="2">
        <f ca="1">OFFSET('Puget Sound'!$E$1,ROW()-1,(COLUMN()-2)*3)</f>
        <v>2892.7300771978539</v>
      </c>
      <c r="X35" s="2">
        <f ca="1">OFFSET('Puget Sound'!$E$1,ROW()-1,(COLUMN()-2)*3)</f>
        <v>4559.4314490950374</v>
      </c>
      <c r="Y35" s="2">
        <f ca="1">OFFSET('Puget Sound'!$E$1,ROW()-1,(COLUMN()-2)*3)</f>
        <v>889.41502611712667</v>
      </c>
      <c r="Z35" s="2">
        <f ca="1">OFFSET('Puget Sound'!$E$1,ROW()-1,(COLUMN()-2)*3)</f>
        <v>662.23334737435243</v>
      </c>
      <c r="AA35" s="2">
        <f ca="1">OFFSET('Puget Sound'!$E$1,ROW()-1,(COLUMN()-2)*3)</f>
        <v>43.719096597130658</v>
      </c>
      <c r="AB35" s="2">
        <f ca="1">OFFSET('Puget Sound'!$E$1,ROW()-1,(COLUMN()-2)*3)</f>
        <v>457.37858706552424</v>
      </c>
      <c r="AC35" s="2">
        <f ca="1">OFFSET('Puget Sound'!$E$1,ROW()-1,(COLUMN()-2)*3)</f>
        <v>23.029397995434422</v>
      </c>
      <c r="AD35" s="2">
        <f ca="1">OFFSET('Puget Sound'!$E$1,ROW()-1,(COLUMN()-2)*3)</f>
        <v>27.018753669817418</v>
      </c>
      <c r="AE35" s="2">
        <f ca="1">OFFSET('Puget Sound'!$E$1,ROW()-1,(COLUMN()-2)*3)</f>
        <v>33.55140191256428</v>
      </c>
      <c r="AF35" s="2">
        <f ca="1">OFFSET('Puget Sound'!$E$1,ROW()-1,(COLUMN()-2)*3)</f>
        <v>0</v>
      </c>
      <c r="AG35" s="2">
        <f ca="1">OFFSET('Puget Sound'!$E$1,ROW()-1,(COLUMN()-2)*3)</f>
        <v>20.575392618922969</v>
      </c>
      <c r="AH35" s="2">
        <f ca="1">OFFSET('Puget Sound'!$E$1,ROW()-1,(COLUMN()-2)*3)</f>
        <v>50.672920823798904</v>
      </c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 t="s">
        <v>1871</v>
      </c>
    </row>
    <row r="36" spans="1:48" ht="15" customHeight="1" x14ac:dyDescent="0.25">
      <c r="A36" t="str">
        <f>'Puget Sound'!C40</f>
        <v>UW Acc</v>
      </c>
      <c r="B36" s="2">
        <f ca="1">OFFSET('Puget Sound'!$E$1,ROW()-1,(COLUMN()-2)*3)</f>
        <v>921.04569770314367</v>
      </c>
      <c r="C36" s="2">
        <f ca="1">OFFSET('Puget Sound'!$E$1,ROW()-1,(COLUMN()-2)*3)</f>
        <v>10.736835982433718</v>
      </c>
      <c r="D36" s="2">
        <f ca="1">OFFSET('Puget Sound'!$E$1,ROW()-1,(COLUMN()-2)*3)</f>
        <v>5.5055000677419343</v>
      </c>
      <c r="E36" s="2">
        <f ca="1">OFFSET('Puget Sound'!$E$1,ROW()-1,(COLUMN()-2)*3)</f>
        <v>1.6965791052631616</v>
      </c>
      <c r="F36" s="2">
        <f ca="1">OFFSET('Puget Sound'!$E$1,ROW()-1,(COLUMN()-2)*3)</f>
        <v>30.776862849230838</v>
      </c>
      <c r="G36" s="2">
        <f ca="1">OFFSET('Puget Sound'!$E$1,ROW()-1,(COLUMN()-2)*3)</f>
        <v>34.914814869767497</v>
      </c>
      <c r="H36" s="2">
        <f ca="1">OFFSET('Puget Sound'!$E$1,ROW()-1,(COLUMN()-2)*3)</f>
        <v>31.987636854545372</v>
      </c>
      <c r="I36" s="2">
        <f ca="1">OFFSET('Puget Sound'!$E$1,ROW()-1,(COLUMN()-2)*3)</f>
        <v>38.720928426506134</v>
      </c>
      <c r="J36" s="2">
        <f ca="1">OFFSET('Puget Sound'!$E$1,ROW()-1,(COLUMN()-2)*3)</f>
        <v>107.16479909371057</v>
      </c>
      <c r="K36" s="2">
        <f ca="1">OFFSET('Puget Sound'!$E$1,ROW()-1,(COLUMN()-2)*3)</f>
        <v>206.72092331762261</v>
      </c>
      <c r="L36" s="2">
        <f ca="1">OFFSET('Puget Sound'!$E$1,ROW()-1,(COLUMN()-2)*3)</f>
        <v>239.59547265569404</v>
      </c>
      <c r="M36" s="2">
        <f ca="1">OFFSET('Puget Sound'!$E$1,ROW()-1,(COLUMN()-2)*3)</f>
        <v>0</v>
      </c>
      <c r="N36" s="2">
        <f ca="1">OFFSET('Puget Sound'!$E$1,ROW()-1,(COLUMN()-2)*3)</f>
        <v>0</v>
      </c>
      <c r="O36" s="2">
        <f ca="1">OFFSET('Puget Sound'!$E$1,ROW()-1,(COLUMN()-2)*3)</f>
        <v>0</v>
      </c>
      <c r="P36" s="2">
        <f ca="1">OFFSET('Puget Sound'!$E$1,ROW()-1,(COLUMN()-2)*3)</f>
        <v>0</v>
      </c>
      <c r="Q36" s="2">
        <f ca="1">OFFSET('Puget Sound'!$E$1,ROW()-1,(COLUMN()-2)*3)</f>
        <v>0</v>
      </c>
      <c r="R36" s="2">
        <f ca="1">OFFSET('Puget Sound'!$E$1,ROW()-1,(COLUMN()-2)*3)</f>
        <v>0</v>
      </c>
      <c r="S36" s="2">
        <f ca="1">OFFSET('Puget Sound'!$E$1,ROW()-1,(COLUMN()-2)*3)</f>
        <v>302.98358951763345</v>
      </c>
      <c r="T36" s="2">
        <f ca="1">OFFSET('Puget Sound'!$E$1,ROW()-1,(COLUMN()-2)*3)</f>
        <v>258.9050836247165</v>
      </c>
      <c r="U36" s="2">
        <f ca="1">OFFSET('Puget Sound'!$E$1,ROW()-1,(COLUMN()-2)*3)</f>
        <v>266.73566032456642</v>
      </c>
      <c r="V36" s="2">
        <f ca="1">OFFSET('Puget Sound'!$E$1,ROW()-1,(COLUMN()-2)*3)</f>
        <v>281.74693088149746</v>
      </c>
      <c r="W36" s="2">
        <f ca="1">OFFSET('Puget Sound'!$E$1,ROW()-1,(COLUMN()-2)*3)</f>
        <v>423.44402259162865</v>
      </c>
      <c r="X36" s="2">
        <f ca="1">OFFSET('Puget Sound'!$E$1,ROW()-1,(COLUMN()-2)*3)</f>
        <v>497.37435443014243</v>
      </c>
      <c r="Y36" s="2">
        <f ca="1">OFFSET('Puget Sound'!$E$1,ROW()-1,(COLUMN()-2)*3)</f>
        <v>2022.7482456701196</v>
      </c>
      <c r="Z36" s="2">
        <f ca="1">OFFSET('Puget Sound'!$E$1,ROW()-1,(COLUMN()-2)*3)</f>
        <v>1359.4271801565119</v>
      </c>
      <c r="AA36" s="2">
        <f ca="1">OFFSET('Puget Sound'!$E$1,ROW()-1,(COLUMN()-2)*3)</f>
        <v>155.44632284831215</v>
      </c>
      <c r="AB36" s="2">
        <f ca="1">OFFSET('Puget Sound'!$E$1,ROW()-1,(COLUMN()-2)*3)</f>
        <v>2011.6415280148585</v>
      </c>
      <c r="AC36" s="2">
        <f ca="1">OFFSET('Puget Sound'!$E$1,ROW()-1,(COLUMN()-2)*3)</f>
        <v>84.065941934890546</v>
      </c>
      <c r="AD36" s="2">
        <f ca="1">OFFSET('Puget Sound'!$E$1,ROW()-1,(COLUMN()-2)*3)</f>
        <v>99.647925900075052</v>
      </c>
      <c r="AE36" s="2">
        <f ca="1">OFFSET('Puget Sound'!$E$1,ROW()-1,(COLUMN()-2)*3)</f>
        <v>714.34273939723744</v>
      </c>
      <c r="AF36" s="2">
        <f ca="1">OFFSET('Puget Sound'!$E$1,ROW()-1,(COLUMN()-2)*3)</f>
        <v>0</v>
      </c>
      <c r="AG36" s="2">
        <f ca="1">OFFSET('Puget Sound'!$E$1,ROW()-1,(COLUMN()-2)*3)</f>
        <v>459.39777704550659</v>
      </c>
      <c r="AH36" s="2">
        <f ca="1">OFFSET('Puget Sound'!$E$1,ROW()-1,(COLUMN()-2)*3)</f>
        <v>992.56291792156162</v>
      </c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 t="s">
        <v>1872</v>
      </c>
    </row>
    <row r="37" spans="1:48" ht="15" customHeight="1" x14ac:dyDescent="0.25">
      <c r="A37" t="str">
        <f>'Puget Sound'!C41</f>
        <v>UM</v>
      </c>
      <c r="B37" s="2">
        <f ca="1">OFFSET('Puget Sound'!$E$1,ROW()-1,(COLUMN()-2)*3)</f>
        <v>18733.340743676155</v>
      </c>
      <c r="C37" s="2">
        <f ca="1">OFFSET('Puget Sound'!$E$1,ROW()-1,(COLUMN()-2)*3)</f>
        <v>7087.6244578281821</v>
      </c>
      <c r="D37" s="2">
        <f ca="1">OFFSET('Puget Sound'!$E$1,ROW()-1,(COLUMN()-2)*3)</f>
        <v>11504.745918834496</v>
      </c>
      <c r="E37" s="2">
        <f ca="1">OFFSET('Puget Sound'!$E$1,ROW()-1,(COLUMN()-2)*3)</f>
        <v>23058.772582035082</v>
      </c>
      <c r="F37" s="2">
        <f ca="1">OFFSET('Puget Sound'!$E$1,ROW()-1,(COLUMN()-2)*3)</f>
        <v>13768.624623699005</v>
      </c>
      <c r="G37" s="2">
        <f ca="1">OFFSET('Puget Sound'!$E$1,ROW()-1,(COLUMN()-2)*3)</f>
        <v>23341.590965230047</v>
      </c>
      <c r="H37" s="2">
        <f ca="1">OFFSET('Puget Sound'!$E$1,ROW()-1,(COLUMN()-2)*3)</f>
        <v>17852.16282405415</v>
      </c>
      <c r="I37" s="2">
        <f ca="1">OFFSET('Puget Sound'!$E$1,ROW()-1,(COLUMN()-2)*3)</f>
        <v>11175.273398453794</v>
      </c>
      <c r="J37" s="2">
        <f ca="1">OFFSET('Puget Sound'!$E$1,ROW()-1,(COLUMN()-2)*3)</f>
        <v>9040.8916707314784</v>
      </c>
      <c r="K37" s="2">
        <f ca="1">OFFSET('Puget Sound'!$E$1,ROW()-1,(COLUMN()-2)*3)</f>
        <v>11892.514440778648</v>
      </c>
      <c r="L37" s="2">
        <f ca="1">OFFSET('Puget Sound'!$E$1,ROW()-1,(COLUMN()-2)*3)</f>
        <v>11066.483034338633</v>
      </c>
      <c r="M37" s="2">
        <f ca="1">OFFSET('Puget Sound'!$E$1,ROW()-1,(COLUMN()-2)*3)</f>
        <v>24746.043529788407</v>
      </c>
      <c r="N37" s="2">
        <f ca="1">OFFSET('Puget Sound'!$E$1,ROW()-1,(COLUMN()-2)*3)</f>
        <v>19251.229158741276</v>
      </c>
      <c r="O37" s="2">
        <f ca="1">OFFSET('Puget Sound'!$E$1,ROW()-1,(COLUMN()-2)*3)</f>
        <v>16124.858529161324</v>
      </c>
      <c r="P37" s="2">
        <f ca="1">OFFSET('Puget Sound'!$E$1,ROW()-1,(COLUMN()-2)*3)</f>
        <v>15059.758450265588</v>
      </c>
      <c r="Q37" s="2">
        <f ca="1">OFFSET('Puget Sound'!$E$1,ROW()-1,(COLUMN()-2)*3)</f>
        <v>22090.797768314089</v>
      </c>
      <c r="R37" s="2">
        <f ca="1">OFFSET('Puget Sound'!$E$1,ROW()-1,(COLUMN()-2)*3)</f>
        <v>14309.864207205213</v>
      </c>
      <c r="S37" s="2">
        <f ca="1">OFFSET('Puget Sound'!$E$1,ROW()-1,(COLUMN()-2)*3)</f>
        <v>34130.642815225889</v>
      </c>
      <c r="T37" s="2">
        <f ca="1">OFFSET('Puget Sound'!$E$1,ROW()-1,(COLUMN()-2)*3)</f>
        <v>20994.452562708051</v>
      </c>
      <c r="U37" s="2">
        <f ca="1">OFFSET('Puget Sound'!$E$1,ROW()-1,(COLUMN()-2)*3)</f>
        <v>15017.301268178126</v>
      </c>
      <c r="V37" s="2">
        <f ca="1">OFFSET('Puget Sound'!$E$1,ROW()-1,(COLUMN()-2)*3)</f>
        <v>17918.848125779703</v>
      </c>
      <c r="W37" s="2">
        <f ca="1">OFFSET('Puget Sound'!$E$1,ROW()-1,(COLUMN()-2)*3)</f>
        <v>16618.614918725129</v>
      </c>
      <c r="X37" s="2">
        <f ca="1">OFFSET('Puget Sound'!$E$1,ROW()-1,(COLUMN()-2)*3)</f>
        <v>23620.12661734804</v>
      </c>
      <c r="Y37" s="2">
        <f ca="1">OFFSET('Puget Sound'!$E$1,ROW()-1,(COLUMN()-2)*3)</f>
        <v>33229.113741654983</v>
      </c>
      <c r="Z37" s="2">
        <f ca="1">OFFSET('Puget Sound'!$E$1,ROW()-1,(COLUMN()-2)*3)</f>
        <v>19722.287492730211</v>
      </c>
      <c r="AA37" s="2">
        <f ca="1">OFFSET('Puget Sound'!$E$1,ROW()-1,(COLUMN()-2)*3)</f>
        <v>14507.237520880219</v>
      </c>
      <c r="AB37" s="2">
        <f ca="1">OFFSET('Puget Sound'!$E$1,ROW()-1,(COLUMN()-2)*3)</f>
        <v>14570.700301690411</v>
      </c>
      <c r="AC37" s="2">
        <f ca="1">OFFSET('Puget Sound'!$E$1,ROW()-1,(COLUMN()-2)*3)</f>
        <v>11656.740589194413</v>
      </c>
      <c r="AD37" s="2">
        <f ca="1">OFFSET('Puget Sound'!$E$1,ROW()-1,(COLUMN()-2)*3)</f>
        <v>20960.309219663148</v>
      </c>
      <c r="AE37" s="2">
        <f ca="1">OFFSET('Puget Sound'!$E$1,ROW()-1,(COLUMN()-2)*3)</f>
        <v>16486.996339919722</v>
      </c>
      <c r="AF37" s="2">
        <f ca="1">OFFSET('Puget Sound'!$E$1,ROW()-1,(COLUMN()-2)*3)</f>
        <v>0</v>
      </c>
      <c r="AG37" s="2">
        <f ca="1">OFFSET('Puget Sound'!$E$1,ROW()-1,(COLUMN()-2)*3)</f>
        <v>8747.3610257404944</v>
      </c>
      <c r="AH37" s="2">
        <f ca="1">OFFSET('Puget Sound'!$E$1,ROW()-1,(COLUMN()-2)*3)</f>
        <v>11034.147110683027</v>
      </c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 t="s">
        <v>1873</v>
      </c>
    </row>
    <row r="38" spans="1:48" ht="15" customHeight="1" x14ac:dyDescent="0.25">
      <c r="A38" t="str">
        <f>'Puget Sound'!C42</f>
        <v>M</v>
      </c>
      <c r="B38" s="2">
        <f ca="1">OFFSET('Puget Sound'!$E$1,ROW()-1,(COLUMN()-2)*3)</f>
        <v>3103.6745314223867</v>
      </c>
      <c r="C38" s="2">
        <f ca="1">OFFSET('Puget Sound'!$E$1,ROW()-1,(COLUMN()-2)*3)</f>
        <v>6874.9957240933363</v>
      </c>
      <c r="D38" s="2">
        <f ca="1">OFFSET('Puget Sound'!$E$1,ROW()-1,(COLUMN()-2)*3)</f>
        <v>11159.603541269462</v>
      </c>
      <c r="E38" s="2">
        <f ca="1">OFFSET('Puget Sound'!$E$1,ROW()-1,(COLUMN()-2)*3)</f>
        <v>22367.00940457403</v>
      </c>
      <c r="F38" s="2">
        <f ca="1">OFFSET('Puget Sound'!$E$1,ROW()-1,(COLUMN()-2)*3)</f>
        <v>13429.876755749417</v>
      </c>
      <c r="G38" s="2">
        <f ca="1">OFFSET('Puget Sound'!$E$1,ROW()-1,(COLUMN()-2)*3)</f>
        <v>22483.57004882531</v>
      </c>
      <c r="H38" s="2">
        <f ca="1">OFFSET('Puget Sound'!$E$1,ROW()-1,(COLUMN()-2)*3)</f>
        <v>17116.316276707232</v>
      </c>
      <c r="I38" s="2">
        <f ca="1">OFFSET('Puget Sound'!$E$1,ROW()-1,(COLUMN()-2)*3)</f>
        <v>10775.486166364621</v>
      </c>
      <c r="J38" s="2">
        <f ca="1">OFFSET('Puget Sound'!$E$1,ROW()-1,(COLUMN()-2)*3)</f>
        <v>8836.7264959919466</v>
      </c>
      <c r="K38" s="2">
        <f ca="1">OFFSET('Puget Sound'!$E$1,ROW()-1,(COLUMN()-2)*3)</f>
        <v>11525.741247534565</v>
      </c>
      <c r="L38" s="2">
        <f ca="1">OFFSET('Puget Sound'!$E$1,ROW()-1,(COLUMN()-2)*3)</f>
        <v>10720.435280791353</v>
      </c>
      <c r="M38" s="2">
        <f ca="1">OFFSET('Puget Sound'!$E$1,ROW()-1,(COLUMN()-2)*3)</f>
        <v>22254.76420176986</v>
      </c>
      <c r="N38" s="2">
        <f ca="1">OFFSET('Puget Sound'!$E$1,ROW()-1,(COLUMN()-2)*3)</f>
        <v>16396.095910586533</v>
      </c>
      <c r="O38" s="2">
        <f ca="1">OFFSET('Puget Sound'!$E$1,ROW()-1,(COLUMN()-2)*3)</f>
        <v>15087.039147711663</v>
      </c>
      <c r="P38" s="2">
        <f ca="1">OFFSET('Puget Sound'!$E$1,ROW()-1,(COLUMN()-2)*3)</f>
        <v>14593.968821334818</v>
      </c>
      <c r="Q38" s="2">
        <f ca="1">OFFSET('Puget Sound'!$E$1,ROW()-1,(COLUMN()-2)*3)</f>
        <v>20020.800935039504</v>
      </c>
      <c r="R38" s="2">
        <f ca="1">OFFSET('Puget Sound'!$E$1,ROW()-1,(COLUMN()-2)*3)</f>
        <v>13140.632566699778</v>
      </c>
      <c r="S38" s="2">
        <f ca="1">OFFSET('Puget Sound'!$E$1,ROW()-1,(COLUMN()-2)*3)</f>
        <v>31311.268486811659</v>
      </c>
      <c r="T38" s="2">
        <f ca="1">OFFSET('Puget Sound'!$E$1,ROW()-1,(COLUMN()-2)*3)</f>
        <v>14832.55146368539</v>
      </c>
      <c r="U38" s="2">
        <f ca="1">OFFSET('Puget Sound'!$E$1,ROW()-1,(COLUMN()-2)*3)</f>
        <v>4405.6129629019279</v>
      </c>
      <c r="V38" s="2">
        <f ca="1">OFFSET('Puget Sound'!$E$1,ROW()-1,(COLUMN()-2)*3)</f>
        <v>4133.2735828858404</v>
      </c>
      <c r="W38" s="2">
        <f ca="1">OFFSET('Puget Sound'!$E$1,ROW()-1,(COLUMN()-2)*3)</f>
        <v>3233.4532086627337</v>
      </c>
      <c r="X38" s="2">
        <f ca="1">OFFSET('Puget Sound'!$E$1,ROW()-1,(COLUMN()-2)*3)</f>
        <v>6081.170789857586</v>
      </c>
      <c r="Y38" s="2">
        <f ca="1">OFFSET('Puget Sound'!$E$1,ROW()-1,(COLUMN()-2)*3)</f>
        <v>5204.4093861000456</v>
      </c>
      <c r="Z38" s="2">
        <f ca="1">OFFSET('Puget Sound'!$E$1,ROW()-1,(COLUMN()-2)*3)</f>
        <v>5360.7883731296306</v>
      </c>
      <c r="AA38" s="2">
        <f ca="1">OFFSET('Puget Sound'!$E$1,ROW()-1,(COLUMN()-2)*3)</f>
        <v>1846.5957128194223</v>
      </c>
      <c r="AB38" s="2">
        <f ca="1">OFFSET('Puget Sound'!$E$1,ROW()-1,(COLUMN()-2)*3)</f>
        <v>2530.6151343279998</v>
      </c>
      <c r="AC38" s="2">
        <f ca="1">OFFSET('Puget Sound'!$E$1,ROW()-1,(COLUMN()-2)*3)</f>
        <v>1372.6558792615092</v>
      </c>
      <c r="AD38" s="2">
        <f ca="1">OFFSET('Puget Sound'!$E$1,ROW()-1,(COLUMN()-2)*3)</f>
        <v>3338.1513397852814</v>
      </c>
      <c r="AE38" s="2">
        <f ca="1">OFFSET('Puget Sound'!$E$1,ROW()-1,(COLUMN()-2)*3)</f>
        <v>2072.5058945328178</v>
      </c>
      <c r="AF38" s="2">
        <f ca="1">OFFSET('Puget Sound'!$E$1,ROW()-1,(COLUMN()-2)*3)</f>
        <v>0</v>
      </c>
      <c r="AG38" s="2">
        <f ca="1">OFFSET('Puget Sound'!$E$1,ROW()-1,(COLUMN()-2)*3)</f>
        <v>1950.7571561875218</v>
      </c>
      <c r="AH38" s="2">
        <f ca="1">OFFSET('Puget Sound'!$E$1,ROW()-1,(COLUMN()-2)*3)</f>
        <v>1858.4970577701934</v>
      </c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 t="s">
        <v>1874</v>
      </c>
    </row>
    <row r="39" spans="1:48" ht="15" customHeight="1" x14ac:dyDescent="0.25">
      <c r="A39" t="str">
        <f>'Puget Sound'!C43</f>
        <v>SPS FF</v>
      </c>
      <c r="B39" s="2">
        <f ca="1">OFFSET('Puget Sound'!$E$1,ROW()-1,(COLUMN()-2)*3)</f>
        <v>15629.666212253771</v>
      </c>
      <c r="C39" s="2">
        <f ca="1">OFFSET('Puget Sound'!$E$1,ROW()-1,(COLUMN()-2)*3)</f>
        <v>212.62873373484581</v>
      </c>
      <c r="D39" s="2">
        <f ca="1">OFFSET('Puget Sound'!$E$1,ROW()-1,(COLUMN()-2)*3)</f>
        <v>345.14237756503462</v>
      </c>
      <c r="E39" s="2">
        <f ca="1">OFFSET('Puget Sound'!$E$1,ROW()-1,(COLUMN()-2)*3)</f>
        <v>691.76317746105269</v>
      </c>
      <c r="F39" s="2">
        <f ca="1">OFFSET('Puget Sound'!$E$1,ROW()-1,(COLUMN()-2)*3)</f>
        <v>338.74786794958635</v>
      </c>
      <c r="G39" s="2">
        <f ca="1">OFFSET('Puget Sound'!$E$1,ROW()-1,(COLUMN()-2)*3)</f>
        <v>858.02091640473895</v>
      </c>
      <c r="H39" s="2">
        <f ca="1">OFFSET('Puget Sound'!$E$1,ROW()-1,(COLUMN()-2)*3)</f>
        <v>735.84654734691867</v>
      </c>
      <c r="I39" s="2">
        <f ca="1">OFFSET('Puget Sound'!$E$1,ROW()-1,(COLUMN()-2)*3)</f>
        <v>399.7872320891737</v>
      </c>
      <c r="J39" s="2">
        <f ca="1">OFFSET('Puget Sound'!$E$1,ROW()-1,(COLUMN()-2)*3)</f>
        <v>204.1651747395324</v>
      </c>
      <c r="K39" s="2">
        <f ca="1">OFFSET('Puget Sound'!$E$1,ROW()-1,(COLUMN()-2)*3)</f>
        <v>366.77319324408438</v>
      </c>
      <c r="L39" s="2">
        <f ca="1">OFFSET('Puget Sound'!$E$1,ROW()-1,(COLUMN()-2)*3)</f>
        <v>346.04775354728088</v>
      </c>
      <c r="M39" s="2">
        <f ca="1">OFFSET('Puget Sound'!$E$1,ROW()-1,(COLUMN()-2)*3)</f>
        <v>2491.2793280185479</v>
      </c>
      <c r="N39" s="2">
        <f ca="1">OFFSET('Puget Sound'!$E$1,ROW()-1,(COLUMN()-2)*3)</f>
        <v>2855.1332481547438</v>
      </c>
      <c r="O39" s="2">
        <f ca="1">OFFSET('Puget Sound'!$E$1,ROW()-1,(COLUMN()-2)*3)</f>
        <v>1037.8193814496613</v>
      </c>
      <c r="P39" s="2">
        <f ca="1">OFFSET('Puget Sound'!$E$1,ROW()-1,(COLUMN()-2)*3)</f>
        <v>465.78962893077033</v>
      </c>
      <c r="Q39" s="2">
        <f ca="1">OFFSET('Puget Sound'!$E$1,ROW()-1,(COLUMN()-2)*3)</f>
        <v>2069.9968332745848</v>
      </c>
      <c r="R39" s="2">
        <f ca="1">OFFSET('Puget Sound'!$E$1,ROW()-1,(COLUMN()-2)*3)</f>
        <v>1169.2316405054351</v>
      </c>
      <c r="S39" s="2">
        <f ca="1">OFFSET('Puget Sound'!$E$1,ROW()-1,(COLUMN()-2)*3)</f>
        <v>2819.3743284142265</v>
      </c>
      <c r="T39" s="2">
        <f ca="1">OFFSET('Puget Sound'!$E$1,ROW()-1,(COLUMN()-2)*3)</f>
        <v>6161.9010990226598</v>
      </c>
      <c r="U39" s="2">
        <f ca="1">OFFSET('Puget Sound'!$E$1,ROW()-1,(COLUMN()-2)*3)</f>
        <v>10611.688305276197</v>
      </c>
      <c r="V39" s="2">
        <f ca="1">OFFSET('Puget Sound'!$E$1,ROW()-1,(COLUMN()-2)*3)</f>
        <v>13785.574542893861</v>
      </c>
      <c r="W39" s="2">
        <f ca="1">OFFSET('Puget Sound'!$E$1,ROW()-1,(COLUMN()-2)*3)</f>
        <v>13385.161710062395</v>
      </c>
      <c r="X39" s="2">
        <f ca="1">OFFSET('Puget Sound'!$E$1,ROW()-1,(COLUMN()-2)*3)</f>
        <v>17538.955827490452</v>
      </c>
      <c r="Y39" s="2">
        <f ca="1">OFFSET('Puget Sound'!$E$1,ROW()-1,(COLUMN()-2)*3)</f>
        <v>28024.704355554939</v>
      </c>
      <c r="Z39" s="2">
        <f ca="1">OFFSET('Puget Sound'!$E$1,ROW()-1,(COLUMN()-2)*3)</f>
        <v>14361.499119600579</v>
      </c>
      <c r="AA39" s="2">
        <f ca="1">OFFSET('Puget Sound'!$E$1,ROW()-1,(COLUMN()-2)*3)</f>
        <v>12660.641808060796</v>
      </c>
      <c r="AB39" s="2">
        <f ca="1">OFFSET('Puget Sound'!$E$1,ROW()-1,(COLUMN()-2)*3)</f>
        <v>12040.085167362411</v>
      </c>
      <c r="AC39" s="2">
        <f ca="1">OFFSET('Puget Sound'!$E$1,ROW()-1,(COLUMN()-2)*3)</f>
        <v>10284.084709932904</v>
      </c>
      <c r="AD39" s="2">
        <f ca="1">OFFSET('Puget Sound'!$E$1,ROW()-1,(COLUMN()-2)*3)</f>
        <v>17622.157879877868</v>
      </c>
      <c r="AE39" s="2">
        <f ca="1">OFFSET('Puget Sound'!$E$1,ROW()-1,(COLUMN()-2)*3)</f>
        <v>14414.490445386906</v>
      </c>
      <c r="AF39" s="2">
        <f ca="1">OFFSET('Puget Sound'!$E$1,ROW()-1,(COLUMN()-2)*3)</f>
        <v>0</v>
      </c>
      <c r="AG39" s="2">
        <f ca="1">OFFSET('Puget Sound'!$E$1,ROW()-1,(COLUMN()-2)*3)</f>
        <v>6796.6038695529724</v>
      </c>
      <c r="AH39" s="2">
        <f ca="1">OFFSET('Puget Sound'!$E$1,ROW()-1,(COLUMN()-2)*3)</f>
        <v>9175.6500529128334</v>
      </c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 t="s">
        <v>1875</v>
      </c>
    </row>
    <row r="40" spans="1:48" ht="15" customHeight="1" x14ac:dyDescent="0.25">
      <c r="A40" t="str">
        <f>'Puget Sound'!C44</f>
        <v>UM</v>
      </c>
      <c r="B40" s="2">
        <f ca="1">OFFSET('Puget Sound'!$E$1,ROW()-1,(COLUMN()-2)*3)</f>
        <v>938.68976852159165</v>
      </c>
      <c r="C40" s="2">
        <f ca="1">OFFSET('Puget Sound'!$E$1,ROW()-1,(COLUMN()-2)*3)</f>
        <v>697.55549255514029</v>
      </c>
      <c r="D40" s="2">
        <f ca="1">OFFSET('Puget Sound'!$E$1,ROW()-1,(COLUMN()-2)*3)</f>
        <v>476.97493423256969</v>
      </c>
      <c r="E40" s="2">
        <f ca="1">OFFSET('Puget Sound'!$E$1,ROW()-1,(COLUMN()-2)*3)</f>
        <v>411.85890225542704</v>
      </c>
      <c r="F40" s="2">
        <f ca="1">OFFSET('Puget Sound'!$E$1,ROW()-1,(COLUMN()-2)*3)</f>
        <v>419.10462558657224</v>
      </c>
      <c r="G40" s="2">
        <f ca="1">OFFSET('Puget Sound'!$E$1,ROW()-1,(COLUMN()-2)*3)</f>
        <v>181.8667820988401</v>
      </c>
      <c r="H40" s="2">
        <f ca="1">OFFSET('Puget Sound'!$E$1,ROW()-1,(COLUMN()-2)*3)</f>
        <v>107.76000311889457</v>
      </c>
      <c r="I40" s="2">
        <f ca="1">OFFSET('Puget Sound'!$E$1,ROW()-1,(COLUMN()-2)*3)</f>
        <v>367.20524204850193</v>
      </c>
      <c r="J40" s="2">
        <f ca="1">OFFSET('Puget Sound'!$E$1,ROW()-1,(COLUMN()-2)*3)</f>
        <v>470.38350495258356</v>
      </c>
      <c r="K40" s="2">
        <f ca="1">OFFSET('Puget Sound'!$E$1,ROW()-1,(COLUMN()-2)*3)</f>
        <v>324.07412721912584</v>
      </c>
      <c r="L40" s="2">
        <f ca="1">OFFSET('Puget Sound'!$E$1,ROW()-1,(COLUMN()-2)*3)</f>
        <v>243.04879890912989</v>
      </c>
      <c r="M40" s="2">
        <f ca="1">OFFSET('Puget Sound'!$E$1,ROW()-1,(COLUMN()-2)*3)</f>
        <v>525.80499301479972</v>
      </c>
      <c r="N40" s="2">
        <f ca="1">OFFSET('Puget Sound'!$E$1,ROW()-1,(COLUMN()-2)*3)</f>
        <v>837.43443668266923</v>
      </c>
      <c r="O40" s="2">
        <f ca="1">OFFSET('Puget Sound'!$E$1,ROW()-1,(COLUMN()-2)*3)</f>
        <v>958.93810437586012</v>
      </c>
      <c r="P40" s="2">
        <f ca="1">OFFSET('Puget Sound'!$E$1,ROW()-1,(COLUMN()-2)*3)</f>
        <v>1737.5319191522633</v>
      </c>
      <c r="Q40" s="2">
        <f ca="1">OFFSET('Puget Sound'!$E$1,ROW()-1,(COLUMN()-2)*3)</f>
        <v>988.93665945793202</v>
      </c>
      <c r="R40" s="2">
        <f ca="1">OFFSET('Puget Sound'!$E$1,ROW()-1,(COLUMN()-2)*3)</f>
        <v>893.55227022504459</v>
      </c>
      <c r="S40" s="2">
        <f ca="1">OFFSET('Puget Sound'!$E$1,ROW()-1,(COLUMN()-2)*3)</f>
        <v>1409.2519790621911</v>
      </c>
      <c r="T40" s="2">
        <f ca="1">OFFSET('Puget Sound'!$E$1,ROW()-1,(COLUMN()-2)*3)</f>
        <v>732.63015057163739</v>
      </c>
      <c r="U40" s="2">
        <f ca="1">OFFSET('Puget Sound'!$E$1,ROW()-1,(COLUMN()-2)*3)</f>
        <v>1104.5879457170142</v>
      </c>
      <c r="V40" s="2">
        <f ca="1">OFFSET('Puget Sound'!$E$1,ROW()-1,(COLUMN()-2)*3)</f>
        <v>1790.2533613147693</v>
      </c>
      <c r="W40" s="2">
        <f ca="1">OFFSET('Puget Sound'!$E$1,ROW()-1,(COLUMN()-2)*3)</f>
        <v>1856.3903797938494</v>
      </c>
      <c r="X40" s="2">
        <f ca="1">OFFSET('Puget Sound'!$E$1,ROW()-1,(COLUMN()-2)*3)</f>
        <v>2016.802784267446</v>
      </c>
      <c r="Y40" s="2">
        <f ca="1">OFFSET('Puget Sound'!$E$1,ROW()-1,(COLUMN()-2)*3)</f>
        <v>1929.6012961490669</v>
      </c>
      <c r="Z40" s="2">
        <f ca="1">OFFSET('Puget Sound'!$E$1,ROW()-1,(COLUMN()-2)*3)</f>
        <v>1082.6079407257919</v>
      </c>
      <c r="AA40" s="2">
        <f ca="1">OFFSET('Puget Sound'!$E$1,ROW()-1,(COLUMN()-2)*3)</f>
        <v>940.09044790555356</v>
      </c>
      <c r="AB40" s="2">
        <f ca="1">OFFSET('Puget Sound'!$E$1,ROW()-1,(COLUMN()-2)*3)</f>
        <v>1375.3409541675194</v>
      </c>
      <c r="AC40" s="2">
        <f ca="1">OFFSET('Puget Sound'!$E$1,ROW()-1,(COLUMN()-2)*3)</f>
        <v>689.10745925817685</v>
      </c>
      <c r="AD40" s="2">
        <f ca="1">OFFSET('Puget Sound'!$E$1,ROW()-1,(COLUMN()-2)*3)</f>
        <v>521.07351891026656</v>
      </c>
      <c r="AE40" s="2">
        <f ca="1">OFFSET('Puget Sound'!$E$1,ROW()-1,(COLUMN()-2)*3)</f>
        <v>33.006762534766764</v>
      </c>
      <c r="AF40" s="2">
        <f ca="1">OFFSET('Puget Sound'!$E$1,ROW()-1,(COLUMN()-2)*3)</f>
        <v>0</v>
      </c>
      <c r="AG40" s="2">
        <f ca="1">OFFSET('Puget Sound'!$E$1,ROW()-1,(COLUMN()-2)*3)</f>
        <v>0</v>
      </c>
      <c r="AH40" s="2">
        <f ca="1">OFFSET('Puget Sound'!$E$1,ROW()-1,(COLUMN()-2)*3)</f>
        <v>0</v>
      </c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 t="s">
        <v>1876</v>
      </c>
    </row>
    <row r="41" spans="1:48" ht="15" customHeight="1" x14ac:dyDescent="0.25">
      <c r="A41" t="str">
        <f>'Puget Sound'!C45</f>
        <v>M</v>
      </c>
      <c r="B41" s="2">
        <f ca="1">OFFSET('Puget Sound'!$E$1,ROW()-1,(COLUMN()-2)*3)</f>
        <v>5.0864765940634298</v>
      </c>
      <c r="C41" s="2">
        <f ca="1">OFFSET('Puget Sound'!$E$1,ROW()-1,(COLUMN()-2)*3)</f>
        <v>676.62882777848608</v>
      </c>
      <c r="D41" s="2">
        <f ca="1">OFFSET('Puget Sound'!$E$1,ROW()-1,(COLUMN()-2)*3)</f>
        <v>462.66568620559258</v>
      </c>
      <c r="E41" s="2">
        <f ca="1">OFFSET('Puget Sound'!$E$1,ROW()-1,(COLUMN()-2)*3)</f>
        <v>399.5031351877642</v>
      </c>
      <c r="F41" s="2">
        <f ca="1">OFFSET('Puget Sound'!$E$1,ROW()-1,(COLUMN()-2)*3)</f>
        <v>297.66250830576979</v>
      </c>
      <c r="G41" s="2">
        <f ca="1">OFFSET('Puget Sound'!$E$1,ROW()-1,(COLUMN()-2)*3)</f>
        <v>179.28564819046682</v>
      </c>
      <c r="H41" s="2">
        <f ca="1">OFFSET('Puget Sound'!$E$1,ROW()-1,(COLUMN()-2)*3)</f>
        <v>107.54509391015311</v>
      </c>
      <c r="I41" s="2">
        <f ca="1">OFFSET('Puget Sound'!$E$1,ROW()-1,(COLUMN()-2)*3)</f>
        <v>366.065414600054</v>
      </c>
      <c r="J41" s="2">
        <f ca="1">OFFSET('Puget Sound'!$E$1,ROW()-1,(COLUMN()-2)*3)</f>
        <v>470.25015168647298</v>
      </c>
      <c r="K41" s="2">
        <f ca="1">OFFSET('Puget Sound'!$E$1,ROW()-1,(COLUMN()-2)*3)</f>
        <v>324.07412721912584</v>
      </c>
      <c r="L41" s="2">
        <f ca="1">OFFSET('Puget Sound'!$E$1,ROW()-1,(COLUMN()-2)*3)</f>
        <v>243.04879890912989</v>
      </c>
      <c r="M41" s="2">
        <f ca="1">OFFSET('Puget Sound'!$E$1,ROW()-1,(COLUMN()-2)*3)</f>
        <v>525.80499301479972</v>
      </c>
      <c r="N41" s="2">
        <f ca="1">OFFSET('Puget Sound'!$E$1,ROW()-1,(COLUMN()-2)*3)</f>
        <v>837.43443668266923</v>
      </c>
      <c r="O41" s="2">
        <f ca="1">OFFSET('Puget Sound'!$E$1,ROW()-1,(COLUMN()-2)*3)</f>
        <v>958.93810437586012</v>
      </c>
      <c r="P41" s="2">
        <f ca="1">OFFSET('Puget Sound'!$E$1,ROW()-1,(COLUMN()-2)*3)</f>
        <v>1737.5319191522633</v>
      </c>
      <c r="Q41" s="2">
        <f ca="1">OFFSET('Puget Sound'!$E$1,ROW()-1,(COLUMN()-2)*3)</f>
        <v>586.49546447052046</v>
      </c>
      <c r="R41" s="2">
        <f ca="1">OFFSET('Puget Sound'!$E$1,ROW()-1,(COLUMN()-2)*3)</f>
        <v>432.46183144483854</v>
      </c>
      <c r="S41" s="2">
        <f ca="1">OFFSET('Puget Sound'!$E$1,ROW()-1,(COLUMN()-2)*3)</f>
        <v>1181.8267186050243</v>
      </c>
      <c r="T41" s="2">
        <f ca="1">OFFSET('Puget Sound'!$E$1,ROW()-1,(COLUMN()-2)*3)</f>
        <v>714.14549595694496</v>
      </c>
      <c r="U41" s="2">
        <f ca="1">OFFSET('Puget Sound'!$E$1,ROW()-1,(COLUMN()-2)*3)</f>
        <v>21.192838479640201</v>
      </c>
      <c r="V41" s="2">
        <f ca="1">OFFSET('Puget Sound'!$E$1,ROW()-1,(COLUMN()-2)*3)</f>
        <v>1185.403194602781</v>
      </c>
      <c r="W41" s="2">
        <f ca="1">OFFSET('Puget Sound'!$E$1,ROW()-1,(COLUMN()-2)*3)</f>
        <v>1002.1178691198885</v>
      </c>
      <c r="X41" s="2">
        <f ca="1">OFFSET('Puget Sound'!$E$1,ROW()-1,(COLUMN()-2)*3)</f>
        <v>248.62724951946791</v>
      </c>
      <c r="Y41" s="2">
        <f ca="1">OFFSET('Puget Sound'!$E$1,ROW()-1,(COLUMN()-2)*3)</f>
        <v>9.8426513577531818</v>
      </c>
      <c r="Z41" s="2">
        <f ca="1">OFFSET('Puget Sound'!$E$1,ROW()-1,(COLUMN()-2)*3)</f>
        <v>5.1458261452453886</v>
      </c>
      <c r="AA41" s="2">
        <f ca="1">OFFSET('Puget Sound'!$E$1,ROW()-1,(COLUMN()-2)*3)</f>
        <v>8.7583771269808803</v>
      </c>
      <c r="AB41" s="2">
        <f ca="1">OFFSET('Puget Sound'!$E$1,ROW()-1,(COLUMN()-2)*3)</f>
        <v>9.3560503677279581</v>
      </c>
      <c r="AC41" s="2">
        <f ca="1">OFFSET('Puget Sound'!$E$1,ROW()-1,(COLUMN()-2)*3)</f>
        <v>2.1353316067438364</v>
      </c>
      <c r="AD41" s="2">
        <f ca="1">OFFSET('Puget Sound'!$E$1,ROW()-1,(COLUMN()-2)*3)</f>
        <v>0.36460856670670716</v>
      </c>
      <c r="AE41" s="2">
        <f ca="1">OFFSET('Puget Sound'!$E$1,ROW()-1,(COLUMN()-2)*3)</f>
        <v>2.4909872860611319E-3</v>
      </c>
      <c r="AF41" s="2">
        <f ca="1">OFFSET('Puget Sound'!$E$1,ROW()-1,(COLUMN()-2)*3)</f>
        <v>0</v>
      </c>
      <c r="AG41" s="2">
        <f ca="1">OFFSET('Puget Sound'!$E$1,ROW()-1,(COLUMN()-2)*3)</f>
        <v>0</v>
      </c>
      <c r="AH41" s="2">
        <f ca="1">OFFSET('Puget Sound'!$E$1,ROW()-1,(COLUMN()-2)*3)</f>
        <v>0</v>
      </c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 t="s">
        <v>1877</v>
      </c>
    </row>
    <row r="42" spans="1:48" ht="15" customHeight="1" x14ac:dyDescent="0.25">
      <c r="A42" t="str">
        <f>'Puget Sound'!C46</f>
        <v>SPS FY</v>
      </c>
      <c r="B42" s="2">
        <f ca="1">OFFSET('Puget Sound'!$E$1,ROW()-1,(COLUMN()-2)*3)</f>
        <v>933.6032919275284</v>
      </c>
      <c r="C42" s="2">
        <f ca="1">OFFSET('Puget Sound'!$E$1,ROW()-1,(COLUMN()-2)*3)</f>
        <v>20.926664776654206</v>
      </c>
      <c r="D42" s="2">
        <f ca="1">OFFSET('Puget Sound'!$E$1,ROW()-1,(COLUMN()-2)*3)</f>
        <v>14.309248026977116</v>
      </c>
      <c r="E42" s="2">
        <f ca="1">OFFSET('Puget Sound'!$E$1,ROW()-1,(COLUMN()-2)*3)</f>
        <v>12.355767067662839</v>
      </c>
      <c r="F42" s="2">
        <f ca="1">OFFSET('Puget Sound'!$E$1,ROW()-1,(COLUMN()-2)*3)</f>
        <v>121.44211728080244</v>
      </c>
      <c r="G42" s="2">
        <f ca="1">OFFSET('Puget Sound'!$E$1,ROW()-1,(COLUMN()-2)*3)</f>
        <v>2.5811339083732809</v>
      </c>
      <c r="H42" s="2">
        <f ca="1">OFFSET('Puget Sound'!$E$1,ROW()-1,(COLUMN()-2)*3)</f>
        <v>0.21490920874145697</v>
      </c>
      <c r="I42" s="2">
        <f ca="1">OFFSET('Puget Sound'!$E$1,ROW()-1,(COLUMN()-2)*3)</f>
        <v>1.1398274484479503</v>
      </c>
      <c r="J42" s="2">
        <f ca="1">OFFSET('Puget Sound'!$E$1,ROW()-1,(COLUMN()-2)*3)</f>
        <v>0.13335326611061318</v>
      </c>
      <c r="K42" s="2">
        <f ca="1">OFFSET('Puget Sound'!$E$1,ROW()-1,(COLUMN()-2)*3)</f>
        <v>0</v>
      </c>
      <c r="L42" s="2">
        <f ca="1">OFFSET('Puget Sound'!$E$1,ROW()-1,(COLUMN()-2)*3)</f>
        <v>0</v>
      </c>
      <c r="M42" s="2">
        <f ca="1">OFFSET('Puget Sound'!$E$1,ROW()-1,(COLUMN()-2)*3)</f>
        <v>0</v>
      </c>
      <c r="N42" s="2">
        <f ca="1">OFFSET('Puget Sound'!$E$1,ROW()-1,(COLUMN()-2)*3)</f>
        <v>0</v>
      </c>
      <c r="O42" s="2">
        <f ca="1">OFFSET('Puget Sound'!$E$1,ROW()-1,(COLUMN()-2)*3)</f>
        <v>0</v>
      </c>
      <c r="P42" s="2">
        <f ca="1">OFFSET('Puget Sound'!$E$1,ROW()-1,(COLUMN()-2)*3)</f>
        <v>0</v>
      </c>
      <c r="Q42" s="2">
        <f ca="1">OFFSET('Puget Sound'!$E$1,ROW()-1,(COLUMN()-2)*3)</f>
        <v>402.44119498741156</v>
      </c>
      <c r="R42" s="2">
        <f ca="1">OFFSET('Puget Sound'!$E$1,ROW()-1,(COLUMN()-2)*3)</f>
        <v>461.09043878020606</v>
      </c>
      <c r="S42" s="2">
        <f ca="1">OFFSET('Puget Sound'!$E$1,ROW()-1,(COLUMN()-2)*3)</f>
        <v>227.42526045716679</v>
      </c>
      <c r="T42" s="2">
        <f ca="1">OFFSET('Puget Sound'!$E$1,ROW()-1,(COLUMN()-2)*3)</f>
        <v>18.484654614692477</v>
      </c>
      <c r="U42" s="2">
        <f ca="1">OFFSET('Puget Sound'!$E$1,ROW()-1,(COLUMN()-2)*3)</f>
        <v>1083.3951072373741</v>
      </c>
      <c r="V42" s="2">
        <f ca="1">OFFSET('Puget Sound'!$E$1,ROW()-1,(COLUMN()-2)*3)</f>
        <v>604.85016671198844</v>
      </c>
      <c r="W42" s="2">
        <f ca="1">OFFSET('Puget Sound'!$E$1,ROW()-1,(COLUMN()-2)*3)</f>
        <v>854.27251067396094</v>
      </c>
      <c r="X42" s="2">
        <f ca="1">OFFSET('Puget Sound'!$E$1,ROW()-1,(COLUMN()-2)*3)</f>
        <v>1768.175534747978</v>
      </c>
      <c r="Y42" s="2">
        <f ca="1">OFFSET('Puget Sound'!$E$1,ROW()-1,(COLUMN()-2)*3)</f>
        <v>1919.7586447913138</v>
      </c>
      <c r="Z42" s="2">
        <f ca="1">OFFSET('Puget Sound'!$E$1,ROW()-1,(COLUMN()-2)*3)</f>
        <v>1077.4621145805465</v>
      </c>
      <c r="AA42" s="2">
        <f ca="1">OFFSET('Puget Sound'!$E$1,ROW()-1,(COLUMN()-2)*3)</f>
        <v>931.33207077857264</v>
      </c>
      <c r="AB42" s="2">
        <f ca="1">OFFSET('Puget Sound'!$E$1,ROW()-1,(COLUMN()-2)*3)</f>
        <v>1365.9849037997915</v>
      </c>
      <c r="AC42" s="2">
        <f ca="1">OFFSET('Puget Sound'!$E$1,ROW()-1,(COLUMN()-2)*3)</f>
        <v>686.97212765143297</v>
      </c>
      <c r="AD42" s="2">
        <f ca="1">OFFSET('Puget Sound'!$E$1,ROW()-1,(COLUMN()-2)*3)</f>
        <v>520.70891034355986</v>
      </c>
      <c r="AE42" s="2">
        <f ca="1">OFFSET('Puget Sound'!$E$1,ROW()-1,(COLUMN()-2)*3)</f>
        <v>33.004271547480705</v>
      </c>
      <c r="AF42" s="2">
        <f ca="1">OFFSET('Puget Sound'!$E$1,ROW()-1,(COLUMN()-2)*3)</f>
        <v>0</v>
      </c>
      <c r="AG42" s="2">
        <f ca="1">OFFSET('Puget Sound'!$E$1,ROW()-1,(COLUMN()-2)*3)</f>
        <v>0</v>
      </c>
      <c r="AH42" s="2">
        <f ca="1">OFFSET('Puget Sound'!$E$1,ROW()-1,(COLUMN()-2)*3)</f>
        <v>0</v>
      </c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 t="s">
        <v>1878</v>
      </c>
    </row>
    <row r="43" spans="1:48" ht="15" customHeight="1" x14ac:dyDescent="0.25">
      <c r="A43" t="str">
        <f>'Puget Sound'!C47</f>
        <v>UM</v>
      </c>
      <c r="B43" s="2">
        <f ca="1">OFFSET('Puget Sound'!$E$1,ROW()-1,(COLUMN()-2)*3)</f>
        <v>34238.708326459302</v>
      </c>
      <c r="C43" s="2">
        <f ca="1">OFFSET('Puget Sound'!$E$1,ROW()-1,(COLUMN()-2)*3)</f>
        <v>0</v>
      </c>
      <c r="D43" s="2">
        <f ca="1">OFFSET('Puget Sound'!$E$1,ROW()-1,(COLUMN()-2)*3)</f>
        <v>2904.0883605119279</v>
      </c>
      <c r="E43" s="2">
        <f ca="1">OFFSET('Puget Sound'!$E$1,ROW()-1,(COLUMN()-2)*3)</f>
        <v>7735.5118056382553</v>
      </c>
      <c r="F43" s="2">
        <f ca="1">OFFSET('Puget Sound'!$E$1,ROW()-1,(COLUMN()-2)*3)</f>
        <v>7403.7205980381568</v>
      </c>
      <c r="G43" s="2">
        <f ca="1">OFFSET('Puget Sound'!$E$1,ROW()-1,(COLUMN()-2)*3)</f>
        <v>26387.56784077828</v>
      </c>
      <c r="H43" s="2">
        <f ca="1">OFFSET('Puget Sound'!$E$1,ROW()-1,(COLUMN()-2)*3)</f>
        <v>6593.3986193730025</v>
      </c>
      <c r="I43" s="2">
        <f ca="1">OFFSET('Puget Sound'!$E$1,ROW()-1,(COLUMN()-2)*3)</f>
        <v>10705.313295843802</v>
      </c>
      <c r="J43" s="2">
        <f ca="1">OFFSET('Puget Sound'!$E$1,ROW()-1,(COLUMN()-2)*3)</f>
        <v>3008.6550140533741</v>
      </c>
      <c r="K43" s="2">
        <f ca="1">OFFSET('Puget Sound'!$E$1,ROW()-1,(COLUMN()-2)*3)</f>
        <v>21722.142632701347</v>
      </c>
      <c r="L43" s="2">
        <f ca="1">OFFSET('Puget Sound'!$E$1,ROW()-1,(COLUMN()-2)*3)</f>
        <v>6572.2497537749841</v>
      </c>
      <c r="M43" s="2">
        <f ca="1">OFFSET('Puget Sound'!$E$1,ROW()-1,(COLUMN()-2)*3)</f>
        <v>48566.626659574278</v>
      </c>
      <c r="N43" s="2">
        <f ca="1">OFFSET('Puget Sound'!$E$1,ROW()-1,(COLUMN()-2)*3)</f>
        <v>7363.3035106233938</v>
      </c>
      <c r="O43" s="2">
        <f ca="1">OFFSET('Puget Sound'!$E$1,ROW()-1,(COLUMN()-2)*3)</f>
        <v>14621.136092715698</v>
      </c>
      <c r="P43" s="2">
        <f ca="1">OFFSET('Puget Sound'!$E$1,ROW()-1,(COLUMN()-2)*3)</f>
        <v>13175.8424396562</v>
      </c>
      <c r="Q43" s="2">
        <f ca="1">OFFSET('Puget Sound'!$E$1,ROW()-1,(COLUMN()-2)*3)</f>
        <v>52435.572714011076</v>
      </c>
      <c r="R43" s="2">
        <f ca="1">OFFSET('Puget Sound'!$E$1,ROW()-1,(COLUMN()-2)*3)</f>
        <v>9155.9463155820631</v>
      </c>
      <c r="S43" s="2">
        <f ca="1">OFFSET('Puget Sound'!$E$1,ROW()-1,(COLUMN()-2)*3)</f>
        <v>35344.91695471837</v>
      </c>
      <c r="T43" s="2">
        <f ca="1">OFFSET('Puget Sound'!$E$1,ROW()-1,(COLUMN()-2)*3)</f>
        <v>22549.367541423897</v>
      </c>
      <c r="U43" s="2">
        <f ca="1">OFFSET('Puget Sound'!$E$1,ROW()-1,(COLUMN()-2)*3)</f>
        <v>13987.604086491636</v>
      </c>
      <c r="V43" s="2">
        <f ca="1">OFFSET('Puget Sound'!$E$1,ROW()-1,(COLUMN()-2)*3)</f>
        <v>17218.339446031005</v>
      </c>
      <c r="W43" s="2">
        <f ca="1">OFFSET('Puget Sound'!$E$1,ROW()-1,(COLUMN()-2)*3)</f>
        <v>29697.047912292695</v>
      </c>
      <c r="X43" s="2">
        <f ca="1">OFFSET('Puget Sound'!$E$1,ROW()-1,(COLUMN()-2)*3)</f>
        <v>51576.670004392676</v>
      </c>
      <c r="Y43" s="2">
        <f ca="1">OFFSET('Puget Sound'!$E$1,ROW()-1,(COLUMN()-2)*3)</f>
        <v>50385.104611956005</v>
      </c>
      <c r="Z43" s="2">
        <f ca="1">OFFSET('Puget Sound'!$E$1,ROW()-1,(COLUMN()-2)*3)</f>
        <v>49170.295475176201</v>
      </c>
      <c r="AA43" s="2">
        <f ca="1">OFFSET('Puget Sound'!$E$1,ROW()-1,(COLUMN()-2)*3)</f>
        <v>17884.468791460677</v>
      </c>
      <c r="AB43" s="2">
        <f ca="1">OFFSET('Puget Sound'!$E$1,ROW()-1,(COLUMN()-2)*3)</f>
        <v>48468.886018948921</v>
      </c>
      <c r="AC43" s="2">
        <f ca="1">OFFSET('Puget Sound'!$E$1,ROW()-1,(COLUMN()-2)*3)</f>
        <v>11490.233837284144</v>
      </c>
      <c r="AD43" s="2">
        <f ca="1">OFFSET('Puget Sound'!$E$1,ROW()-1,(COLUMN()-2)*3)</f>
        <v>34689.404513452129</v>
      </c>
      <c r="AE43" s="2">
        <f ca="1">OFFSET('Puget Sound'!$E$1,ROW()-1,(COLUMN()-2)*3)</f>
        <v>27582.565036937081</v>
      </c>
      <c r="AF43" s="2">
        <f ca="1">OFFSET('Puget Sound'!$E$1,ROW()-1,(COLUMN()-2)*3)</f>
        <v>0</v>
      </c>
      <c r="AG43" s="2">
        <f ca="1">OFFSET('Puget Sound'!$E$1,ROW()-1,(COLUMN()-2)*3)</f>
        <v>10093.318223366261</v>
      </c>
      <c r="AH43" s="2">
        <f ca="1">OFFSET('Puget Sound'!$E$1,ROW()-1,(COLUMN()-2)*3)</f>
        <v>9892.5780312732495</v>
      </c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 t="s">
        <v>1879</v>
      </c>
    </row>
    <row r="44" spans="1:48" ht="15" customHeight="1" x14ac:dyDescent="0.25">
      <c r="A44" t="str">
        <f>'Puget Sound'!C48</f>
        <v>M</v>
      </c>
      <c r="B44" s="2">
        <f ca="1">OFFSET('Puget Sound'!$E$1,ROW()-1,(COLUMN()-2)*3)</f>
        <v>2442.8475875434638</v>
      </c>
      <c r="C44" s="2">
        <f ca="1">OFFSET('Puget Sound'!$E$1,ROW()-1,(COLUMN()-2)*3)</f>
        <v>0</v>
      </c>
      <c r="D44" s="2">
        <f ca="1">OFFSET('Puget Sound'!$E$1,ROW()-1,(COLUMN()-2)*3)</f>
        <v>2816.9657096965702</v>
      </c>
      <c r="E44" s="2">
        <f ca="1">OFFSET('Puget Sound'!$E$1,ROW()-1,(COLUMN()-2)*3)</f>
        <v>7503.4464514691072</v>
      </c>
      <c r="F44" s="2">
        <f ca="1">OFFSET('Puget Sound'!$E$1,ROW()-1,(COLUMN()-2)*3)</f>
        <v>7181.6089800970121</v>
      </c>
      <c r="G44" s="2">
        <f ca="1">OFFSET('Puget Sound'!$E$1,ROW()-1,(COLUMN()-2)*3)</f>
        <v>25595.940805554932</v>
      </c>
      <c r="H44" s="2">
        <f ca="1">OFFSET('Puget Sound'!$E$1,ROW()-1,(COLUMN()-2)*3)</f>
        <v>6395.5966607918126</v>
      </c>
      <c r="I44" s="2">
        <f ca="1">OFFSET('Puget Sound'!$E$1,ROW()-1,(COLUMN()-2)*3)</f>
        <v>10384.153896968488</v>
      </c>
      <c r="J44" s="2">
        <f ca="1">OFFSET('Puget Sound'!$E$1,ROW()-1,(COLUMN()-2)*3)</f>
        <v>2804.0665905361848</v>
      </c>
      <c r="K44" s="2">
        <f ca="1">OFFSET('Puget Sound'!$E$1,ROW()-1,(COLUMN()-2)*3)</f>
        <v>20499.658091290177</v>
      </c>
      <c r="L44" s="2">
        <f ca="1">OFFSET('Puget Sound'!$E$1,ROW()-1,(COLUMN()-2)*3)</f>
        <v>6123.2837164374105</v>
      </c>
      <c r="M44" s="2">
        <f ca="1">OFFSET('Puget Sound'!$E$1,ROW()-1,(COLUMN()-2)*3)</f>
        <v>42916.073831380862</v>
      </c>
      <c r="N44" s="2">
        <f ca="1">OFFSET('Puget Sound'!$E$1,ROW()-1,(COLUMN()-2)*3)</f>
        <v>6431.8785035024084</v>
      </c>
      <c r="O44" s="2">
        <f ca="1">OFFSET('Puget Sound'!$E$1,ROW()-1,(COLUMN()-2)*3)</f>
        <v>14010.258180289205</v>
      </c>
      <c r="P44" s="2">
        <f ca="1">OFFSET('Puget Sound'!$E$1,ROW()-1,(COLUMN()-2)*3)</f>
        <v>12766.090101687303</v>
      </c>
      <c r="Q44" s="2">
        <f ca="1">OFFSET('Puget Sound'!$E$1,ROW()-1,(COLUMN()-2)*3)</f>
        <v>48271.907613518459</v>
      </c>
      <c r="R44" s="2">
        <f ca="1">OFFSET('Puget Sound'!$E$1,ROW()-1,(COLUMN()-2)*3)</f>
        <v>8600.9871473539097</v>
      </c>
      <c r="S44" s="2">
        <f ca="1">OFFSET('Puget Sound'!$E$1,ROW()-1,(COLUMN()-2)*3)</f>
        <v>19023.069510843245</v>
      </c>
      <c r="T44" s="2">
        <f ca="1">OFFSET('Puget Sound'!$E$1,ROW()-1,(COLUMN()-2)*3)</f>
        <v>4652.918823296468</v>
      </c>
      <c r="U44" s="2">
        <f ca="1">OFFSET('Puget Sound'!$E$1,ROW()-1,(COLUMN()-2)*3)</f>
        <v>1908.4912176748653</v>
      </c>
      <c r="V44" s="2">
        <f ca="1">OFFSET('Puget Sound'!$E$1,ROW()-1,(COLUMN()-2)*3)</f>
        <v>1014.6024199306015</v>
      </c>
      <c r="W44" s="2">
        <f ca="1">OFFSET('Puget Sound'!$E$1,ROW()-1,(COLUMN()-2)*3)</f>
        <v>3059.4388223356405</v>
      </c>
      <c r="X44" s="2">
        <f ca="1">OFFSET('Puget Sound'!$E$1,ROW()-1,(COLUMN()-2)*3)</f>
        <v>3408.6929783630399</v>
      </c>
      <c r="Y44" s="2">
        <f ca="1">OFFSET('Puget Sound'!$E$1,ROW()-1,(COLUMN()-2)*3)</f>
        <v>5355.1908956674779</v>
      </c>
      <c r="Z44" s="2">
        <f ca="1">OFFSET('Puget Sound'!$E$1,ROW()-1,(COLUMN()-2)*3)</f>
        <v>2466.0881701051271</v>
      </c>
      <c r="AA44" s="2">
        <f ca="1">OFFSET('Puget Sound'!$E$1,ROW()-1,(COLUMN()-2)*3)</f>
        <v>1138.8341228644779</v>
      </c>
      <c r="AB44" s="2">
        <f ca="1">OFFSET('Puget Sound'!$E$1,ROW()-1,(COLUMN()-2)*3)</f>
        <v>3609.6789083310218</v>
      </c>
      <c r="AC44" s="2">
        <f ca="1">OFFSET('Puget Sound'!$E$1,ROW()-1,(COLUMN()-2)*3)</f>
        <v>849.28723283768329</v>
      </c>
      <c r="AD44" s="2">
        <f ca="1">OFFSET('Puget Sound'!$E$1,ROW()-1,(COLUMN()-2)*3)</f>
        <v>2006.0444208925439</v>
      </c>
      <c r="AE44" s="2">
        <f ca="1">OFFSET('Puget Sound'!$E$1,ROW()-1,(COLUMN()-2)*3)</f>
        <v>1674.8093621059147</v>
      </c>
      <c r="AF44" s="2">
        <f ca="1">OFFSET('Puget Sound'!$E$1,ROW()-1,(COLUMN()-2)*3)</f>
        <v>0</v>
      </c>
      <c r="AG44" s="2">
        <f ca="1">OFFSET('Puget Sound'!$E$1,ROW()-1,(COLUMN()-2)*3)</f>
        <v>861.21380907413163</v>
      </c>
      <c r="AH44" s="2">
        <f ca="1">OFFSET('Puget Sound'!$E$1,ROW()-1,(COLUMN()-2)*3)</f>
        <v>941.16825406137309</v>
      </c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 t="s">
        <v>1880</v>
      </c>
    </row>
    <row r="45" spans="1:48" ht="15" customHeight="1" x14ac:dyDescent="0.25">
      <c r="A45" t="str">
        <f>'Puget Sound'!C49</f>
        <v>White Spr F</v>
      </c>
      <c r="B45" s="2">
        <f ca="1">OFFSET('Puget Sound'!$E$1,ROW()-1,(COLUMN()-2)*3)</f>
        <v>31795.860738915846</v>
      </c>
      <c r="C45" s="2">
        <f ca="1">OFFSET('Puget Sound'!$E$1,ROW()-1,(COLUMN()-2)*3)</f>
        <v>0</v>
      </c>
      <c r="D45" s="2">
        <f ca="1">OFFSET('Puget Sound'!$E$1,ROW()-1,(COLUMN()-2)*3)</f>
        <v>87.122650815357702</v>
      </c>
      <c r="E45" s="2">
        <f ca="1">OFFSET('Puget Sound'!$E$1,ROW()-1,(COLUMN()-2)*3)</f>
        <v>232.06535416914812</v>
      </c>
      <c r="F45" s="2">
        <f ca="1">OFFSET('Puget Sound'!$E$1,ROW()-1,(COLUMN()-2)*3)</f>
        <v>222.11161794114469</v>
      </c>
      <c r="G45" s="2">
        <f ca="1">OFFSET('Puget Sound'!$E$1,ROW()-1,(COLUMN()-2)*3)</f>
        <v>791.62703522334778</v>
      </c>
      <c r="H45" s="2">
        <f ca="1">OFFSET('Puget Sound'!$E$1,ROW()-1,(COLUMN()-2)*3)</f>
        <v>197.80195858118987</v>
      </c>
      <c r="I45" s="2">
        <f ca="1">OFFSET('Puget Sound'!$E$1,ROW()-1,(COLUMN()-2)*3)</f>
        <v>321.15939887531385</v>
      </c>
      <c r="J45" s="2">
        <f ca="1">OFFSET('Puget Sound'!$E$1,ROW()-1,(COLUMN()-2)*3)</f>
        <v>204.58842351718943</v>
      </c>
      <c r="K45" s="2">
        <f ca="1">OFFSET('Puget Sound'!$E$1,ROW()-1,(COLUMN()-2)*3)</f>
        <v>1222.4845414111701</v>
      </c>
      <c r="L45" s="2">
        <f ca="1">OFFSET('Puget Sound'!$E$1,ROW()-1,(COLUMN()-2)*3)</f>
        <v>448.96603733757343</v>
      </c>
      <c r="M45" s="2">
        <f ca="1">OFFSET('Puget Sound'!$E$1,ROW()-1,(COLUMN()-2)*3)</f>
        <v>5650.5528281934185</v>
      </c>
      <c r="N45" s="2">
        <f ca="1">OFFSET('Puget Sound'!$E$1,ROW()-1,(COLUMN()-2)*3)</f>
        <v>931.42500712098558</v>
      </c>
      <c r="O45" s="2">
        <f ca="1">OFFSET('Puget Sound'!$E$1,ROW()-1,(COLUMN()-2)*3)</f>
        <v>610.87791242649212</v>
      </c>
      <c r="P45" s="2">
        <f ca="1">OFFSET('Puget Sound'!$E$1,ROW()-1,(COLUMN()-2)*3)</f>
        <v>409.75233796889825</v>
      </c>
      <c r="Q45" s="2">
        <f ca="1">OFFSET('Puget Sound'!$E$1,ROW()-1,(COLUMN()-2)*3)</f>
        <v>4163.665100492618</v>
      </c>
      <c r="R45" s="2">
        <f ca="1">OFFSET('Puget Sound'!$E$1,ROW()-1,(COLUMN()-2)*3)</f>
        <v>554.9591682281532</v>
      </c>
      <c r="S45" s="2">
        <f ca="1">OFFSET('Puget Sound'!$E$1,ROW()-1,(COLUMN()-2)*3)</f>
        <v>16321.847443875122</v>
      </c>
      <c r="T45" s="2">
        <f ca="1">OFFSET('Puget Sound'!$E$1,ROW()-1,(COLUMN()-2)*3)</f>
        <v>17896.448718127431</v>
      </c>
      <c r="U45" s="2">
        <f ca="1">OFFSET('Puget Sound'!$E$1,ROW()-1,(COLUMN()-2)*3)</f>
        <v>12079.11286881677</v>
      </c>
      <c r="V45" s="2">
        <f ca="1">OFFSET('Puget Sound'!$E$1,ROW()-1,(COLUMN()-2)*3)</f>
        <v>16203.737026100403</v>
      </c>
      <c r="W45" s="2">
        <f ca="1">OFFSET('Puget Sound'!$E$1,ROW()-1,(COLUMN()-2)*3)</f>
        <v>26637.609089957055</v>
      </c>
      <c r="X45" s="2">
        <f ca="1">OFFSET('Puget Sound'!$E$1,ROW()-1,(COLUMN()-2)*3)</f>
        <v>48167.977026029635</v>
      </c>
      <c r="Y45" s="2">
        <f ca="1">OFFSET('Puget Sound'!$E$1,ROW()-1,(COLUMN()-2)*3)</f>
        <v>45029.913716288531</v>
      </c>
      <c r="Z45" s="2">
        <f ca="1">OFFSET('Puget Sound'!$E$1,ROW()-1,(COLUMN()-2)*3)</f>
        <v>46704.207305071075</v>
      </c>
      <c r="AA45" s="2">
        <f ca="1">OFFSET('Puget Sound'!$E$1,ROW()-1,(COLUMN()-2)*3)</f>
        <v>16745.634668596198</v>
      </c>
      <c r="AB45" s="2">
        <f ca="1">OFFSET('Puget Sound'!$E$1,ROW()-1,(COLUMN()-2)*3)</f>
        <v>44859.207110617899</v>
      </c>
      <c r="AC45" s="2">
        <f ca="1">OFFSET('Puget Sound'!$E$1,ROW()-1,(COLUMN()-2)*3)</f>
        <v>10640.946604446461</v>
      </c>
      <c r="AD45" s="2">
        <f ca="1">OFFSET('Puget Sound'!$E$1,ROW()-1,(COLUMN()-2)*3)</f>
        <v>32683.360092559586</v>
      </c>
      <c r="AE45" s="2">
        <f ca="1">OFFSET('Puget Sound'!$E$1,ROW()-1,(COLUMN()-2)*3)</f>
        <v>25907.755674831165</v>
      </c>
      <c r="AF45" s="2">
        <f ca="1">OFFSET('Puget Sound'!$E$1,ROW()-1,(COLUMN()-2)*3)</f>
        <v>0</v>
      </c>
      <c r="AG45" s="2">
        <f ca="1">OFFSET('Puget Sound'!$E$1,ROW()-1,(COLUMN()-2)*3)</f>
        <v>9232.1044142921291</v>
      </c>
      <c r="AH45" s="2">
        <f ca="1">OFFSET('Puget Sound'!$E$1,ROW()-1,(COLUMN()-2)*3)</f>
        <v>8951.4097772118766</v>
      </c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 t="s">
        <v>1881</v>
      </c>
    </row>
    <row r="46" spans="1:48" ht="15" customHeight="1" x14ac:dyDescent="0.25">
      <c r="A46" t="str">
        <f>'Puget Sound'!C50</f>
        <v>UM</v>
      </c>
      <c r="B46" s="2">
        <f ca="1">OFFSET('Puget Sound'!$E$1,ROW()-1,(COLUMN()-2)*3)</f>
        <v>261.65838510133295</v>
      </c>
      <c r="C46" s="2">
        <f ca="1">OFFSET('Puget Sound'!$E$1,ROW()-1,(COLUMN()-2)*3)</f>
        <v>1110.1948659979203</v>
      </c>
      <c r="D46" s="2">
        <f ca="1">OFFSET('Puget Sound'!$E$1,ROW()-1,(COLUMN()-2)*3)</f>
        <v>1110.1948659979203</v>
      </c>
      <c r="E46" s="2">
        <f ca="1">OFFSET('Puget Sound'!$E$1,ROW()-1,(COLUMN()-2)*3)</f>
        <v>1370.1155422619595</v>
      </c>
      <c r="F46" s="2">
        <f ca="1">OFFSET('Puget Sound'!$E$1,ROW()-1,(COLUMN()-2)*3)</f>
        <v>285.02258780132081</v>
      </c>
      <c r="G46" s="2">
        <f ca="1">OFFSET('Puget Sound'!$E$1,ROW()-1,(COLUMN()-2)*3)</f>
        <v>1845.8174078987611</v>
      </c>
      <c r="H46" s="2">
        <f ca="1">OFFSET('Puget Sound'!$E$1,ROW()-1,(COLUMN()-2)*3)</f>
        <v>2427.0113619697977</v>
      </c>
      <c r="I46" s="2">
        <f ca="1">OFFSET('Puget Sound'!$E$1,ROW()-1,(COLUMN()-2)*3)</f>
        <v>1904.8663336795207</v>
      </c>
      <c r="J46" s="2">
        <f ca="1">OFFSET('Puget Sound'!$E$1,ROW()-1,(COLUMN()-2)*3)</f>
        <v>2451.5799814697439</v>
      </c>
      <c r="K46" s="2">
        <f ca="1">OFFSET('Puget Sound'!$E$1,ROW()-1,(COLUMN()-2)*3)</f>
        <v>333.91299725759097</v>
      </c>
      <c r="L46" s="2">
        <f ca="1">OFFSET('Puget Sound'!$E$1,ROW()-1,(COLUMN()-2)*3)</f>
        <v>550.7334745488314</v>
      </c>
      <c r="M46" s="2">
        <f ca="1">OFFSET('Puget Sound'!$E$1,ROW()-1,(COLUMN()-2)*3)</f>
        <v>383.24860742220108</v>
      </c>
      <c r="N46" s="2">
        <f ca="1">OFFSET('Puget Sound'!$E$1,ROW()-1,(COLUMN()-2)*3)</f>
        <v>472.73224032098835</v>
      </c>
      <c r="O46" s="2">
        <f ca="1">OFFSET('Puget Sound'!$E$1,ROW()-1,(COLUMN()-2)*3)</f>
        <v>302.79789745655114</v>
      </c>
      <c r="P46" s="2">
        <f ca="1">OFFSET('Puget Sound'!$E$1,ROW()-1,(COLUMN()-2)*3)</f>
        <v>530.44999682493403</v>
      </c>
      <c r="Q46" s="2">
        <f ca="1">OFFSET('Puget Sound'!$E$1,ROW()-1,(COLUMN()-2)*3)</f>
        <v>334.283874284278</v>
      </c>
      <c r="R46" s="2">
        <f ca="1">OFFSET('Puget Sound'!$E$1,ROW()-1,(COLUMN()-2)*3)</f>
        <v>371.42711275486528</v>
      </c>
      <c r="S46" s="2">
        <f ca="1">OFFSET('Puget Sound'!$E$1,ROW()-1,(COLUMN()-2)*3)</f>
        <v>591.74762309733364</v>
      </c>
      <c r="T46" s="2">
        <f ca="1">OFFSET('Puget Sound'!$E$1,ROW()-1,(COLUMN()-2)*3)</f>
        <v>570.19712494639828</v>
      </c>
      <c r="U46" s="2">
        <f ca="1">OFFSET('Puget Sound'!$E$1,ROW()-1,(COLUMN()-2)*3)</f>
        <v>463.42776184264915</v>
      </c>
      <c r="V46" s="2">
        <f ca="1">OFFSET('Puget Sound'!$E$1,ROW()-1,(COLUMN()-2)*3)</f>
        <v>509.7128105802434</v>
      </c>
      <c r="W46" s="2">
        <f ca="1">OFFSET('Puget Sound'!$E$1,ROW()-1,(COLUMN()-2)*3)</f>
        <v>461.0781447447751</v>
      </c>
      <c r="X46" s="2">
        <f ca="1">OFFSET('Puget Sound'!$E$1,ROW()-1,(COLUMN()-2)*3)</f>
        <v>263.7944535554596</v>
      </c>
      <c r="Y46" s="2">
        <f ca="1">OFFSET('Puget Sound'!$E$1,ROW()-1,(COLUMN()-2)*3)</f>
        <v>978.2186105908745</v>
      </c>
      <c r="Z46" s="2">
        <f ca="1">OFFSET('Puget Sound'!$E$1,ROW()-1,(COLUMN()-2)*3)</f>
        <v>270.97014589128003</v>
      </c>
      <c r="AA46" s="2">
        <f ca="1">OFFSET('Puget Sound'!$E$1,ROW()-1,(COLUMN()-2)*3)</f>
        <v>86.180071967252672</v>
      </c>
      <c r="AB46" s="2">
        <f ca="1">OFFSET('Puget Sound'!$E$1,ROW()-1,(COLUMN()-2)*3)</f>
        <v>101.28128416104559</v>
      </c>
      <c r="AC46" s="2">
        <f ca="1">OFFSET('Puget Sound'!$E$1,ROW()-1,(COLUMN()-2)*3)</f>
        <v>137.06900746979181</v>
      </c>
      <c r="AD46" s="2">
        <f ca="1">OFFSET('Puget Sound'!$E$1,ROW()-1,(COLUMN()-2)*3)</f>
        <v>177.51519686008123</v>
      </c>
      <c r="AE46" s="2">
        <f ca="1">OFFSET('Puget Sound'!$E$1,ROW()-1,(COLUMN()-2)*3)</f>
        <v>80.374378769004707</v>
      </c>
      <c r="AF46" s="2">
        <f ca="1">OFFSET('Puget Sound'!$E$1,ROW()-1,(COLUMN()-2)*3)</f>
        <v>0</v>
      </c>
      <c r="AG46" s="2">
        <f ca="1">OFFSET('Puget Sound'!$E$1,ROW()-1,(COLUMN()-2)*3)</f>
        <v>66.07581265716658</v>
      </c>
      <c r="AH46" s="2">
        <f ca="1">OFFSET('Puget Sound'!$E$1,ROW()-1,(COLUMN()-2)*3)</f>
        <v>103.22586685775347</v>
      </c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 t="s">
        <v>1882</v>
      </c>
    </row>
    <row r="47" spans="1:48" ht="15" customHeight="1" x14ac:dyDescent="0.25">
      <c r="A47" t="str">
        <f>'Puget Sound'!C51</f>
        <v>M</v>
      </c>
      <c r="B47" s="2">
        <f ca="1">OFFSET('Puget Sound'!$E$1,ROW()-1,(COLUMN()-2)*3)</f>
        <v>11.152048066177374</v>
      </c>
      <c r="C47" s="2">
        <f ca="1">OFFSET('Puget Sound'!$E$1,ROW()-1,(COLUMN()-2)*3)</f>
        <v>1076.8890200179826</v>
      </c>
      <c r="D47" s="2">
        <f ca="1">OFFSET('Puget Sound'!$E$1,ROW()-1,(COLUMN()-2)*3)</f>
        <v>1076.8890200179826</v>
      </c>
      <c r="E47" s="2">
        <f ca="1">OFFSET('Puget Sound'!$E$1,ROW()-1,(COLUMN()-2)*3)</f>
        <v>1329.0120759941008</v>
      </c>
      <c r="F47" s="2">
        <f ca="1">OFFSET('Puget Sound'!$E$1,ROW()-1,(COLUMN()-2)*3)</f>
        <v>285.02258780132081</v>
      </c>
      <c r="G47" s="2">
        <f ca="1">OFFSET('Puget Sound'!$E$1,ROW()-1,(COLUMN()-2)*3)</f>
        <v>1459.5805903487767</v>
      </c>
      <c r="H47" s="2">
        <f ca="1">OFFSET('Puget Sound'!$E$1,ROW()-1,(COLUMN()-2)*3)</f>
        <v>2050.0056527534302</v>
      </c>
      <c r="I47" s="2">
        <f ca="1">OFFSET('Puget Sound'!$E$1,ROW()-1,(COLUMN()-2)*3)</f>
        <v>1676.4670075156139</v>
      </c>
      <c r="J47" s="2">
        <f ca="1">OFFSET('Puget Sound'!$E$1,ROW()-1,(COLUMN()-2)*3)</f>
        <v>1893.7802335610882</v>
      </c>
      <c r="K47" s="2">
        <f ca="1">OFFSET('Puget Sound'!$E$1,ROW()-1,(COLUMN()-2)*3)</f>
        <v>249.11476103664239</v>
      </c>
      <c r="L47" s="2">
        <f ca="1">OFFSET('Puget Sound'!$E$1,ROW()-1,(COLUMN()-2)*3)</f>
        <v>290.70158099628611</v>
      </c>
      <c r="M47" s="2">
        <f ca="1">OFFSET('Puget Sound'!$E$1,ROW()-1,(COLUMN()-2)*3)</f>
        <v>360.40126003200805</v>
      </c>
      <c r="N47" s="2">
        <f ca="1">OFFSET('Puget Sound'!$E$1,ROW()-1,(COLUMN()-2)*3)</f>
        <v>333.71052682312535</v>
      </c>
      <c r="O47" s="2">
        <f ca="1">OFFSET('Puget Sound'!$E$1,ROW()-1,(COLUMN()-2)*3)</f>
        <v>258.67655288535229</v>
      </c>
      <c r="P47" s="2">
        <f ca="1">OFFSET('Puget Sound'!$E$1,ROW()-1,(COLUMN()-2)*3)</f>
        <v>431.39366302721413</v>
      </c>
      <c r="Q47" s="2">
        <f ca="1">OFFSET('Puget Sound'!$E$1,ROW()-1,(COLUMN()-2)*3)</f>
        <v>255.45698945101998</v>
      </c>
      <c r="R47" s="2">
        <f ca="1">OFFSET('Puget Sound'!$E$1,ROW()-1,(COLUMN()-2)*3)</f>
        <v>48.746064511010374</v>
      </c>
      <c r="S47" s="2">
        <f ca="1">OFFSET('Puget Sound'!$E$1,ROW()-1,(COLUMN()-2)*3)</f>
        <v>38.28211276589721</v>
      </c>
      <c r="T47" s="2">
        <f ca="1">OFFSET('Puget Sound'!$E$1,ROW()-1,(COLUMN()-2)*3)</f>
        <v>39.438928813583395</v>
      </c>
      <c r="U47" s="2">
        <f ca="1">OFFSET('Puget Sound'!$E$1,ROW()-1,(COLUMN()-2)*3)</f>
        <v>15.970146921850789</v>
      </c>
      <c r="V47" s="2">
        <f ca="1">OFFSET('Puget Sound'!$E$1,ROW()-1,(COLUMN()-2)*3)</f>
        <v>26.830043582084009</v>
      </c>
      <c r="W47" s="2">
        <f ca="1">OFFSET('Puget Sound'!$E$1,ROW()-1,(COLUMN()-2)*3)</f>
        <v>12.331912202793681</v>
      </c>
      <c r="X47" s="2">
        <f ca="1">OFFSET('Puget Sound'!$E$1,ROW()-1,(COLUMN()-2)*3)</f>
        <v>16.297965110066649</v>
      </c>
      <c r="Y47" s="2">
        <f ca="1">OFFSET('Puget Sound'!$E$1,ROW()-1,(COLUMN()-2)*3)</f>
        <v>33.624200655836269</v>
      </c>
      <c r="Z47" s="2">
        <f ca="1">OFFSET('Puget Sound'!$E$1,ROW()-1,(COLUMN()-2)*3)</f>
        <v>27.457065323938785</v>
      </c>
      <c r="AA47" s="2">
        <f ca="1">OFFSET('Puget Sound'!$E$1,ROW()-1,(COLUMN()-2)*3)</f>
        <v>2.3442509050830163</v>
      </c>
      <c r="AB47" s="2">
        <f ca="1">OFFSET('Puget Sound'!$E$1,ROW()-1,(COLUMN()-2)*3)</f>
        <v>3.8572403461521656</v>
      </c>
      <c r="AC47" s="2">
        <f ca="1">OFFSET('Puget Sound'!$E$1,ROW()-1,(COLUMN()-2)*3)</f>
        <v>2.4564902402403845</v>
      </c>
      <c r="AD47" s="2">
        <f ca="1">OFFSET('Puget Sound'!$E$1,ROW()-1,(COLUMN()-2)*3)</f>
        <v>5.2047143269996807</v>
      </c>
      <c r="AE47" s="2">
        <f ca="1">OFFSET('Puget Sound'!$E$1,ROW()-1,(COLUMN()-2)*3)</f>
        <v>3.1203746649913189</v>
      </c>
      <c r="AF47" s="2">
        <f ca="1">OFFSET('Puget Sound'!$E$1,ROW()-1,(COLUMN()-2)*3)</f>
        <v>0</v>
      </c>
      <c r="AG47" s="2">
        <f ca="1">OFFSET('Puget Sound'!$E$1,ROW()-1,(COLUMN()-2)*3)</f>
        <v>4.3342314480456814</v>
      </c>
      <c r="AH47" s="2">
        <f ca="1">OFFSET('Puget Sound'!$E$1,ROW()-1,(COLUMN()-2)*3)</f>
        <v>6.3895344941122056</v>
      </c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 t="s">
        <v>1883</v>
      </c>
    </row>
    <row r="48" spans="1:48" ht="15" customHeight="1" x14ac:dyDescent="0.25">
      <c r="A48" t="str">
        <f>'Puget Sound'!C52</f>
        <v>HC FF</v>
      </c>
      <c r="B48" s="2">
        <f ca="1">OFFSET('Puget Sound'!$E$1,ROW()-1,(COLUMN()-2)*3)</f>
        <v>250.50633703515558</v>
      </c>
      <c r="C48" s="2">
        <f ca="1">OFFSET('Puget Sound'!$E$1,ROW()-1,(COLUMN()-2)*3)</f>
        <v>33.305845979937658</v>
      </c>
      <c r="D48" s="2">
        <f ca="1">OFFSET('Puget Sound'!$E$1,ROW()-1,(COLUMN()-2)*3)</f>
        <v>33.305845979937658</v>
      </c>
      <c r="E48" s="2">
        <f ca="1">OFFSET('Puget Sound'!$E$1,ROW()-1,(COLUMN()-2)*3)</f>
        <v>41.103466267858721</v>
      </c>
      <c r="F48" s="2">
        <f ca="1">OFFSET('Puget Sound'!$E$1,ROW()-1,(COLUMN()-2)*3)</f>
        <v>0</v>
      </c>
      <c r="G48" s="2">
        <f ca="1">OFFSET('Puget Sound'!$E$1,ROW()-1,(COLUMN()-2)*3)</f>
        <v>386.23681754998432</v>
      </c>
      <c r="H48" s="2">
        <f ca="1">OFFSET('Puget Sound'!$E$1,ROW()-1,(COLUMN()-2)*3)</f>
        <v>377.00570921636722</v>
      </c>
      <c r="I48" s="2">
        <f ca="1">OFFSET('Puget Sound'!$E$1,ROW()-1,(COLUMN()-2)*3)</f>
        <v>228.39932616390678</v>
      </c>
      <c r="J48" s="2">
        <f ca="1">OFFSET('Puget Sound'!$E$1,ROW()-1,(COLUMN()-2)*3)</f>
        <v>557.79974790865572</v>
      </c>
      <c r="K48" s="2">
        <f ca="1">OFFSET('Puget Sound'!$E$1,ROW()-1,(COLUMN()-2)*3)</f>
        <v>84.79823622094861</v>
      </c>
      <c r="L48" s="2">
        <f ca="1">OFFSET('Puget Sound'!$E$1,ROW()-1,(COLUMN()-2)*3)</f>
        <v>260.03189355254528</v>
      </c>
      <c r="M48" s="2">
        <f ca="1">OFFSET('Puget Sound'!$E$1,ROW()-1,(COLUMN()-2)*3)</f>
        <v>22.847347390193011</v>
      </c>
      <c r="N48" s="2">
        <f ca="1">OFFSET('Puget Sound'!$E$1,ROW()-1,(COLUMN()-2)*3)</f>
        <v>139.021713497863</v>
      </c>
      <c r="O48" s="2">
        <f ca="1">OFFSET('Puget Sound'!$E$1,ROW()-1,(COLUMN()-2)*3)</f>
        <v>44.121344571198854</v>
      </c>
      <c r="P48" s="2">
        <f ca="1">OFFSET('Puget Sound'!$E$1,ROW()-1,(COLUMN()-2)*3)</f>
        <v>99.05633379771993</v>
      </c>
      <c r="Q48" s="2">
        <f ca="1">OFFSET('Puget Sound'!$E$1,ROW()-1,(COLUMN()-2)*3)</f>
        <v>78.826884833257992</v>
      </c>
      <c r="R48" s="2">
        <f ca="1">OFFSET('Puget Sound'!$E$1,ROW()-1,(COLUMN()-2)*3)</f>
        <v>322.68104824385489</v>
      </c>
      <c r="S48" s="2">
        <f ca="1">OFFSET('Puget Sound'!$E$1,ROW()-1,(COLUMN()-2)*3)</f>
        <v>553.46551033143646</v>
      </c>
      <c r="T48" s="2">
        <f ca="1">OFFSET('Puget Sound'!$E$1,ROW()-1,(COLUMN()-2)*3)</f>
        <v>530.75819613281487</v>
      </c>
      <c r="U48" s="2">
        <f ca="1">OFFSET('Puget Sound'!$E$1,ROW()-1,(COLUMN()-2)*3)</f>
        <v>447.45761492079833</v>
      </c>
      <c r="V48" s="2">
        <f ca="1">OFFSET('Puget Sound'!$E$1,ROW()-1,(COLUMN()-2)*3)</f>
        <v>482.88276699815941</v>
      </c>
      <c r="W48" s="2">
        <f ca="1">OFFSET('Puget Sound'!$E$1,ROW()-1,(COLUMN()-2)*3)</f>
        <v>448.74623254198144</v>
      </c>
      <c r="X48" s="2">
        <f ca="1">OFFSET('Puget Sound'!$E$1,ROW()-1,(COLUMN()-2)*3)</f>
        <v>247.49648844539294</v>
      </c>
      <c r="Y48" s="2">
        <f ca="1">OFFSET('Puget Sound'!$E$1,ROW()-1,(COLUMN()-2)*3)</f>
        <v>944.59440993503824</v>
      </c>
      <c r="Z48" s="2">
        <f ca="1">OFFSET('Puget Sound'!$E$1,ROW()-1,(COLUMN()-2)*3)</f>
        <v>243.51308056734126</v>
      </c>
      <c r="AA48" s="2">
        <f ca="1">OFFSET('Puget Sound'!$E$1,ROW()-1,(COLUMN()-2)*3)</f>
        <v>83.835821062169657</v>
      </c>
      <c r="AB48" s="2">
        <f ca="1">OFFSET('Puget Sound'!$E$1,ROW()-1,(COLUMN()-2)*3)</f>
        <v>97.424043814893423</v>
      </c>
      <c r="AC48" s="2">
        <f ca="1">OFFSET('Puget Sound'!$E$1,ROW()-1,(COLUMN()-2)*3)</f>
        <v>134.61251722955143</v>
      </c>
      <c r="AD48" s="2">
        <f ca="1">OFFSET('Puget Sound'!$E$1,ROW()-1,(COLUMN()-2)*3)</f>
        <v>172.31048253308154</v>
      </c>
      <c r="AE48" s="2">
        <f ca="1">OFFSET('Puget Sound'!$E$1,ROW()-1,(COLUMN()-2)*3)</f>
        <v>77.25400410401339</v>
      </c>
      <c r="AF48" s="2">
        <f ca="1">OFFSET('Puget Sound'!$E$1,ROW()-1,(COLUMN()-2)*3)</f>
        <v>0</v>
      </c>
      <c r="AG48" s="2">
        <f ca="1">OFFSET('Puget Sound'!$E$1,ROW()-1,(COLUMN()-2)*3)</f>
        <v>61.741581209120902</v>
      </c>
      <c r="AH48" s="2">
        <f ca="1">OFFSET('Puget Sound'!$E$1,ROW()-1,(COLUMN()-2)*3)</f>
        <v>96.836332363641262</v>
      </c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 t="s">
        <v>1884</v>
      </c>
    </row>
    <row r="49" spans="1:48" ht="15" customHeight="1" x14ac:dyDescent="0.25">
      <c r="A49" t="str">
        <f>'Puget Sound'!C53</f>
        <v>UM</v>
      </c>
      <c r="B49" s="2">
        <f ca="1">OFFSET('Puget Sound'!$E$1,ROW()-1,(COLUMN()-2)*3)</f>
        <v>1746</v>
      </c>
      <c r="C49" s="2">
        <f ca="1">OFFSET('Puget Sound'!$E$1,ROW()-1,(COLUMN()-2)*3)</f>
        <v>9.9568684953766251</v>
      </c>
      <c r="D49" s="2">
        <f ca="1">OFFSET('Puget Sound'!$E$1,ROW()-1,(COLUMN()-2)*3)</f>
        <v>2.6732673267326734</v>
      </c>
      <c r="E49" s="2">
        <f ca="1">OFFSET('Puget Sound'!$E$1,ROW()-1,(COLUMN()-2)*3)</f>
        <v>52.128712871287128</v>
      </c>
      <c r="F49" s="2">
        <f ca="1">OFFSET('Puget Sound'!$E$1,ROW()-1,(COLUMN()-2)*3)</f>
        <v>121</v>
      </c>
      <c r="G49" s="2">
        <f ca="1">OFFSET('Puget Sound'!$E$1,ROW()-1,(COLUMN()-2)*3)</f>
        <v>197</v>
      </c>
      <c r="H49" s="2">
        <f ca="1">OFFSET('Puget Sound'!$E$1,ROW()-1,(COLUMN()-2)*3)</f>
        <v>123</v>
      </c>
      <c r="I49" s="2">
        <f ca="1">OFFSET('Puget Sound'!$E$1,ROW()-1,(COLUMN()-2)*3)</f>
        <v>80</v>
      </c>
      <c r="J49" s="2">
        <f ca="1">OFFSET('Puget Sound'!$E$1,ROW()-1,(COLUMN()-2)*3)</f>
        <v>155</v>
      </c>
      <c r="K49" s="2">
        <f ca="1">OFFSET('Puget Sound'!$E$1,ROW()-1,(COLUMN()-2)*3)</f>
        <v>126</v>
      </c>
      <c r="L49" s="2">
        <f ca="1">OFFSET('Puget Sound'!$E$1,ROW()-1,(COLUMN()-2)*3)</f>
        <v>637</v>
      </c>
      <c r="M49" s="2">
        <f ca="1">OFFSET('Puget Sound'!$E$1,ROW()-1,(COLUMN()-2)*3)</f>
        <v>415</v>
      </c>
      <c r="N49" s="2">
        <f ca="1">OFFSET('Puget Sound'!$E$1,ROW()-1,(COLUMN()-2)*3)</f>
        <v>571</v>
      </c>
      <c r="O49" s="2">
        <f ca="1">OFFSET('Puget Sound'!$E$1,ROW()-1,(COLUMN()-2)*3)</f>
        <v>268</v>
      </c>
      <c r="P49" s="2">
        <f ca="1">OFFSET('Puget Sound'!$E$1,ROW()-1,(COLUMN()-2)*3)</f>
        <v>285</v>
      </c>
      <c r="Q49" s="2">
        <f ca="1">OFFSET('Puget Sound'!$E$1,ROW()-1,(COLUMN()-2)*3)</f>
        <v>276</v>
      </c>
      <c r="R49" s="2">
        <f ca="1">OFFSET('Puget Sound'!$E$1,ROW()-1,(COLUMN()-2)*3)</f>
        <v>1231</v>
      </c>
      <c r="S49" s="2">
        <f ca="1">OFFSET('Puget Sound'!$E$1,ROW()-1,(COLUMN()-2)*3)</f>
        <v>599</v>
      </c>
      <c r="T49" s="2">
        <f ca="1">OFFSET('Puget Sound'!$E$1,ROW()-1,(COLUMN()-2)*3)</f>
        <v>482</v>
      </c>
      <c r="U49" s="2">
        <f ca="1">OFFSET('Puget Sound'!$E$1,ROW()-1,(COLUMN()-2)*3)</f>
        <v>711</v>
      </c>
      <c r="V49" s="2">
        <f ca="1">OFFSET('Puget Sound'!$E$1,ROW()-1,(COLUMN()-2)*3)</f>
        <v>699</v>
      </c>
      <c r="W49" s="2">
        <f ca="1">OFFSET('Puget Sound'!$E$1,ROW()-1,(COLUMN()-2)*3)</f>
        <v>1535</v>
      </c>
      <c r="X49" s="2">
        <f ca="1">OFFSET('Puget Sound'!$E$1,ROW()-1,(COLUMN()-2)*3)</f>
        <v>1070</v>
      </c>
      <c r="Y49" s="2">
        <f ca="1">OFFSET('Puget Sound'!$E$1,ROW()-1,(COLUMN()-2)*3)</f>
        <v>3917</v>
      </c>
      <c r="Z49" s="2">
        <f ca="1">OFFSET('Puget Sound'!$E$1,ROW()-1,(COLUMN()-2)*3)</f>
        <v>1729</v>
      </c>
      <c r="AA49" s="2">
        <f ca="1">OFFSET('Puget Sound'!$E$1,ROW()-1,(COLUMN()-2)*3)</f>
        <v>674</v>
      </c>
      <c r="AB49" s="2">
        <f ca="1">OFFSET('Puget Sound'!$E$1,ROW()-1,(COLUMN()-2)*3)</f>
        <v>679</v>
      </c>
      <c r="AC49" s="2">
        <f ca="1">OFFSET('Puget Sound'!$E$1,ROW()-1,(COLUMN()-2)*3)</f>
        <v>1279</v>
      </c>
      <c r="AD49" s="2">
        <f ca="1">OFFSET('Puget Sound'!$E$1,ROW()-1,(COLUMN()-2)*3)</f>
        <v>2449</v>
      </c>
      <c r="AE49" s="2">
        <f ca="1">OFFSET('Puget Sound'!$E$1,ROW()-1,(COLUMN()-2)*3)</f>
        <v>1495</v>
      </c>
      <c r="AF49" s="2">
        <f ca="1">OFFSET('Puget Sound'!$E$1,ROW()-1,(COLUMN()-2)*3)</f>
        <v>0</v>
      </c>
      <c r="AG49" s="2">
        <f ca="1">OFFSET('Puget Sound'!$E$1,ROW()-1,(COLUMN()-2)*3)</f>
        <v>713</v>
      </c>
      <c r="AH49" s="2">
        <f ca="1">OFFSET('Puget Sound'!$E$1,ROW()-1,(COLUMN()-2)*3)</f>
        <v>1383</v>
      </c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 t="s">
        <v>1885</v>
      </c>
    </row>
    <row r="50" spans="1:48" ht="15" customHeight="1" x14ac:dyDescent="0.25">
      <c r="A50" t="str">
        <f>'Puget Sound'!C54</f>
        <v>M</v>
      </c>
      <c r="B50" s="2">
        <f ca="1">OFFSET('Puget Sound'!$E$1,ROW()-1,(COLUMN()-2)*3)</f>
        <v>1746</v>
      </c>
      <c r="C50" s="2">
        <f ca="1">OFFSET('Puget Sound'!$E$1,ROW()-1,(COLUMN()-2)*3)</f>
        <v>9.6581624405153264</v>
      </c>
      <c r="D50" s="2">
        <f ca="1">OFFSET('Puget Sound'!$E$1,ROW()-1,(COLUMN()-2)*3)</f>
        <v>2.5930693069306932</v>
      </c>
      <c r="E50" s="2">
        <f ca="1">OFFSET('Puget Sound'!$E$1,ROW()-1,(COLUMN()-2)*3)</f>
        <v>50.564851485148516</v>
      </c>
      <c r="F50" s="2">
        <f ca="1">OFFSET('Puget Sound'!$E$1,ROW()-1,(COLUMN()-2)*3)</f>
        <v>121</v>
      </c>
      <c r="G50" s="2">
        <f ca="1">OFFSET('Puget Sound'!$E$1,ROW()-1,(COLUMN()-2)*3)</f>
        <v>197</v>
      </c>
      <c r="H50" s="2">
        <f ca="1">OFFSET('Puget Sound'!$E$1,ROW()-1,(COLUMN()-2)*3)</f>
        <v>123</v>
      </c>
      <c r="I50" s="2">
        <f ca="1">OFFSET('Puget Sound'!$E$1,ROW()-1,(COLUMN()-2)*3)</f>
        <v>80</v>
      </c>
      <c r="J50" s="2">
        <f ca="1">OFFSET('Puget Sound'!$E$1,ROW()-1,(COLUMN()-2)*3)</f>
        <v>103</v>
      </c>
      <c r="K50" s="2">
        <f ca="1">OFFSET('Puget Sound'!$E$1,ROW()-1,(COLUMN()-2)*3)</f>
        <v>108</v>
      </c>
      <c r="L50" s="2">
        <f ca="1">OFFSET('Puget Sound'!$E$1,ROW()-1,(COLUMN()-2)*3)</f>
        <v>394</v>
      </c>
      <c r="M50" s="2">
        <f ca="1">OFFSET('Puget Sound'!$E$1,ROW()-1,(COLUMN()-2)*3)</f>
        <v>273</v>
      </c>
      <c r="N50" s="2">
        <f ca="1">OFFSET('Puget Sound'!$E$1,ROW()-1,(COLUMN()-2)*3)</f>
        <v>333</v>
      </c>
      <c r="O50" s="2">
        <f ca="1">OFFSET('Puget Sound'!$E$1,ROW()-1,(COLUMN()-2)*3)</f>
        <v>131</v>
      </c>
      <c r="P50" s="2">
        <f ca="1">OFFSET('Puget Sound'!$E$1,ROW()-1,(COLUMN()-2)*3)</f>
        <v>154</v>
      </c>
      <c r="Q50" s="2">
        <f ca="1">OFFSET('Puget Sound'!$E$1,ROW()-1,(COLUMN()-2)*3)</f>
        <v>200</v>
      </c>
      <c r="R50" s="2">
        <f ca="1">OFFSET('Puget Sound'!$E$1,ROW()-1,(COLUMN()-2)*3)</f>
        <v>1231</v>
      </c>
      <c r="S50" s="2">
        <f ca="1">OFFSET('Puget Sound'!$E$1,ROW()-1,(COLUMN()-2)*3)</f>
        <v>599</v>
      </c>
      <c r="T50" s="2">
        <f ca="1">OFFSET('Puget Sound'!$E$1,ROW()-1,(COLUMN()-2)*3)</f>
        <v>482</v>
      </c>
      <c r="U50" s="2">
        <f ca="1">OFFSET('Puget Sound'!$E$1,ROW()-1,(COLUMN()-2)*3)</f>
        <v>711</v>
      </c>
      <c r="V50" s="2">
        <f ca="1">OFFSET('Puget Sound'!$E$1,ROW()-1,(COLUMN()-2)*3)</f>
        <v>684</v>
      </c>
      <c r="W50" s="2">
        <f ca="1">OFFSET('Puget Sound'!$E$1,ROW()-1,(COLUMN()-2)*3)</f>
        <v>1535</v>
      </c>
      <c r="X50" s="2">
        <f ca="1">OFFSET('Puget Sound'!$E$1,ROW()-1,(COLUMN()-2)*3)</f>
        <v>1070</v>
      </c>
      <c r="Y50" s="2">
        <f ca="1">OFFSET('Puget Sound'!$E$1,ROW()-1,(COLUMN()-2)*3)</f>
        <v>3917</v>
      </c>
      <c r="Z50" s="2">
        <f ca="1">OFFSET('Puget Sound'!$E$1,ROW()-1,(COLUMN()-2)*3)</f>
        <v>1729</v>
      </c>
      <c r="AA50" s="2">
        <f ca="1">OFFSET('Puget Sound'!$E$1,ROW()-1,(COLUMN()-2)*3)</f>
        <v>674</v>
      </c>
      <c r="AB50" s="2">
        <f ca="1">OFFSET('Puget Sound'!$E$1,ROW()-1,(COLUMN()-2)*3)</f>
        <v>679</v>
      </c>
      <c r="AC50" s="2">
        <f ca="1">OFFSET('Puget Sound'!$E$1,ROW()-1,(COLUMN()-2)*3)</f>
        <v>1279</v>
      </c>
      <c r="AD50" s="2">
        <f ca="1">OFFSET('Puget Sound'!$E$1,ROW()-1,(COLUMN()-2)*3)</f>
        <v>2449</v>
      </c>
      <c r="AE50" s="2">
        <f ca="1">OFFSET('Puget Sound'!$E$1,ROW()-1,(COLUMN()-2)*3)</f>
        <v>1495</v>
      </c>
      <c r="AF50" s="2">
        <f ca="1">OFFSET('Puget Sound'!$E$1,ROW()-1,(COLUMN()-2)*3)</f>
        <v>0</v>
      </c>
      <c r="AG50" s="2">
        <f ca="1">OFFSET('Puget Sound'!$E$1,ROW()-1,(COLUMN()-2)*3)</f>
        <v>713</v>
      </c>
      <c r="AH50" s="2">
        <f ca="1">OFFSET('Puget Sound'!$E$1,ROW()-1,(COLUMN()-2)*3)</f>
        <v>1383</v>
      </c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 t="s">
        <v>1886</v>
      </c>
    </row>
    <row r="51" spans="1:48" ht="15" customHeight="1" x14ac:dyDescent="0.25">
      <c r="A51" t="str">
        <f>'Puget Sound'!C55</f>
        <v>HC FY</v>
      </c>
      <c r="B51" s="2">
        <f ca="1">OFFSET('Puget Sound'!$E$1,ROW()-1,(COLUMN()-2)*3)</f>
        <v>0</v>
      </c>
      <c r="C51" s="2">
        <f ca="1">OFFSET('Puget Sound'!$E$1,ROW()-1,(COLUMN()-2)*3)</f>
        <v>0.29870605486129875</v>
      </c>
      <c r="D51" s="2">
        <f ca="1">OFFSET('Puget Sound'!$E$1,ROW()-1,(COLUMN()-2)*3)</f>
        <v>8.0198019801980269E-2</v>
      </c>
      <c r="E51" s="2">
        <f ca="1">OFFSET('Puget Sound'!$E$1,ROW()-1,(COLUMN()-2)*3)</f>
        <v>1.5638613861386119</v>
      </c>
      <c r="F51" s="2">
        <f ca="1">OFFSET('Puget Sound'!$E$1,ROW()-1,(COLUMN()-2)*3)</f>
        <v>0</v>
      </c>
      <c r="G51" s="2">
        <f ca="1">OFFSET('Puget Sound'!$E$1,ROW()-1,(COLUMN()-2)*3)</f>
        <v>0</v>
      </c>
      <c r="H51" s="2">
        <f ca="1">OFFSET('Puget Sound'!$E$1,ROW()-1,(COLUMN()-2)*3)</f>
        <v>0</v>
      </c>
      <c r="I51" s="2">
        <f ca="1">OFFSET('Puget Sound'!$E$1,ROW()-1,(COLUMN()-2)*3)</f>
        <v>0</v>
      </c>
      <c r="J51" s="2">
        <f ca="1">OFFSET('Puget Sound'!$E$1,ROW()-1,(COLUMN()-2)*3)</f>
        <v>52</v>
      </c>
      <c r="K51" s="2">
        <f ca="1">OFFSET('Puget Sound'!$E$1,ROW()-1,(COLUMN()-2)*3)</f>
        <v>18</v>
      </c>
      <c r="L51" s="2">
        <f ca="1">OFFSET('Puget Sound'!$E$1,ROW()-1,(COLUMN()-2)*3)</f>
        <v>243</v>
      </c>
      <c r="M51" s="2">
        <f ca="1">OFFSET('Puget Sound'!$E$1,ROW()-1,(COLUMN()-2)*3)</f>
        <v>142</v>
      </c>
      <c r="N51" s="2">
        <f ca="1">OFFSET('Puget Sound'!$E$1,ROW()-1,(COLUMN()-2)*3)</f>
        <v>238</v>
      </c>
      <c r="O51" s="2">
        <f ca="1">OFFSET('Puget Sound'!$E$1,ROW()-1,(COLUMN()-2)*3)</f>
        <v>137</v>
      </c>
      <c r="P51" s="2">
        <f ca="1">OFFSET('Puget Sound'!$E$1,ROW()-1,(COLUMN()-2)*3)</f>
        <v>131</v>
      </c>
      <c r="Q51" s="2">
        <f ca="1">OFFSET('Puget Sound'!$E$1,ROW()-1,(COLUMN()-2)*3)</f>
        <v>76</v>
      </c>
      <c r="R51" s="2">
        <f ca="1">OFFSET('Puget Sound'!$E$1,ROW()-1,(COLUMN()-2)*3)</f>
        <v>0</v>
      </c>
      <c r="S51" s="2">
        <f ca="1">OFFSET('Puget Sound'!$E$1,ROW()-1,(COLUMN()-2)*3)</f>
        <v>0</v>
      </c>
      <c r="T51" s="2">
        <f ca="1">OFFSET('Puget Sound'!$E$1,ROW()-1,(COLUMN()-2)*3)</f>
        <v>0</v>
      </c>
      <c r="U51" s="2">
        <f ca="1">OFFSET('Puget Sound'!$E$1,ROW()-1,(COLUMN()-2)*3)</f>
        <v>0</v>
      </c>
      <c r="V51" s="2">
        <f ca="1">OFFSET('Puget Sound'!$E$1,ROW()-1,(COLUMN()-2)*3)</f>
        <v>15</v>
      </c>
      <c r="W51" s="2">
        <f ca="1">OFFSET('Puget Sound'!$E$1,ROW()-1,(COLUMN()-2)*3)</f>
        <v>0</v>
      </c>
      <c r="X51" s="2">
        <f ca="1">OFFSET('Puget Sound'!$E$1,ROW()-1,(COLUMN()-2)*3)</f>
        <v>0</v>
      </c>
      <c r="Y51" s="2">
        <f ca="1">OFFSET('Puget Sound'!$E$1,ROW()-1,(COLUMN()-2)*3)</f>
        <v>0</v>
      </c>
      <c r="Z51" s="2">
        <f ca="1">OFFSET('Puget Sound'!$E$1,ROW()-1,(COLUMN()-2)*3)</f>
        <v>0</v>
      </c>
      <c r="AA51" s="2">
        <f ca="1">OFFSET('Puget Sound'!$E$1,ROW()-1,(COLUMN()-2)*3)</f>
        <v>0</v>
      </c>
      <c r="AB51" s="2">
        <f ca="1">OFFSET('Puget Sound'!$E$1,ROW()-1,(COLUMN()-2)*3)</f>
        <v>0</v>
      </c>
      <c r="AC51" s="2">
        <f ca="1">OFFSET('Puget Sound'!$E$1,ROW()-1,(COLUMN()-2)*3)</f>
        <v>0</v>
      </c>
      <c r="AD51" s="2">
        <f ca="1">OFFSET('Puget Sound'!$E$1,ROW()-1,(COLUMN()-2)*3)</f>
        <v>0</v>
      </c>
      <c r="AE51" s="2">
        <f ca="1">OFFSET('Puget Sound'!$E$1,ROW()-1,(COLUMN()-2)*3)</f>
        <v>0</v>
      </c>
      <c r="AF51" s="2">
        <f ca="1">OFFSET('Puget Sound'!$E$1,ROW()-1,(COLUMN()-2)*3)</f>
        <v>0</v>
      </c>
      <c r="AG51" s="2">
        <f ca="1">OFFSET('Puget Sound'!$E$1,ROW()-1,(COLUMN()-2)*3)</f>
        <v>0</v>
      </c>
      <c r="AH51" s="2">
        <f ca="1">OFFSET('Puget Sound'!$E$1,ROW()-1,(COLUMN()-2)*3)</f>
        <v>0</v>
      </c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 t="s">
        <v>1887</v>
      </c>
    </row>
    <row r="52" spans="1:48" ht="15" customHeight="1" x14ac:dyDescent="0.25">
      <c r="A52" t="str">
        <f>'Puget Sound'!C56</f>
        <v>UM</v>
      </c>
      <c r="B52" s="2">
        <f ca="1">OFFSET('Puget Sound'!$E$1,ROW()-1,(COLUMN()-2)*3)</f>
        <v>35036.911689199667</v>
      </c>
      <c r="C52" s="2">
        <f ca="1">OFFSET('Puget Sound'!$E$1,ROW()-1,(COLUMN()-2)*3)</f>
        <v>7988.4429181091973</v>
      </c>
      <c r="D52" s="2">
        <f ca="1">OFFSET('Puget Sound'!$E$1,ROW()-1,(COLUMN()-2)*3)</f>
        <v>3132.6929110106385</v>
      </c>
      <c r="E52" s="2">
        <f ca="1">OFFSET('Puget Sound'!$E$1,ROW()-1,(COLUMN()-2)*3)</f>
        <v>7336.8465772114578</v>
      </c>
      <c r="F52" s="2">
        <f ca="1">OFFSET('Puget Sound'!$E$1,ROW()-1,(COLUMN()-2)*3)</f>
        <v>8653.6657548079693</v>
      </c>
      <c r="G52" s="2">
        <f ca="1">OFFSET('Puget Sound'!$E$1,ROW()-1,(COLUMN()-2)*3)</f>
        <v>7773.0825103432899</v>
      </c>
      <c r="H52" s="2">
        <f ca="1">OFFSET('Puget Sound'!$E$1,ROW()-1,(COLUMN()-2)*3)</f>
        <v>6251.5971226456777</v>
      </c>
      <c r="I52" s="2">
        <f ca="1">OFFSET('Puget Sound'!$E$1,ROW()-1,(COLUMN()-2)*3)</f>
        <v>1724.0901588866602</v>
      </c>
      <c r="J52" s="2">
        <f ca="1">OFFSET('Puget Sound'!$E$1,ROW()-1,(COLUMN()-2)*3)</f>
        <v>476.99295617696441</v>
      </c>
      <c r="K52" s="2">
        <f ca="1">OFFSET('Puget Sound'!$E$1,ROW()-1,(COLUMN()-2)*3)</f>
        <v>1612.1781691960211</v>
      </c>
      <c r="L52" s="2">
        <f ca="1">OFFSET('Puget Sound'!$E$1,ROW()-1,(COLUMN()-2)*3)</f>
        <v>2107.3810457718096</v>
      </c>
      <c r="M52" s="2">
        <f ca="1">OFFSET('Puget Sound'!$E$1,ROW()-1,(COLUMN()-2)*3)</f>
        <v>4978.708367242989</v>
      </c>
      <c r="N52" s="2">
        <f ca="1">OFFSET('Puget Sound'!$E$1,ROW()-1,(COLUMN()-2)*3)</f>
        <v>4610.3198963357363</v>
      </c>
      <c r="O52" s="2">
        <f ca="1">OFFSET('Puget Sound'!$E$1,ROW()-1,(COLUMN()-2)*3)</f>
        <v>1186.0139470103279</v>
      </c>
      <c r="P52" s="2">
        <f ca="1">OFFSET('Puget Sound'!$E$1,ROW()-1,(COLUMN()-2)*3)</f>
        <v>10880.145743864561</v>
      </c>
      <c r="Q52" s="2">
        <f ca="1">OFFSET('Puget Sound'!$E$1,ROW()-1,(COLUMN()-2)*3)</f>
        <v>24341.438610229739</v>
      </c>
      <c r="R52" s="2">
        <f ca="1">OFFSET('Puget Sound'!$E$1,ROW()-1,(COLUMN()-2)*3)</f>
        <v>3726.3507782226961</v>
      </c>
      <c r="S52" s="2">
        <f ca="1">OFFSET('Puget Sound'!$E$1,ROW()-1,(COLUMN()-2)*3)</f>
        <v>22971.666509957926</v>
      </c>
      <c r="T52" s="2">
        <f ca="1">OFFSET('Puget Sound'!$E$1,ROW()-1,(COLUMN()-2)*3)</f>
        <v>10849.759250800384</v>
      </c>
      <c r="U52" s="2">
        <f ca="1">OFFSET('Puget Sound'!$E$1,ROW()-1,(COLUMN()-2)*3)</f>
        <v>8739.3433044383346</v>
      </c>
      <c r="V52" s="2">
        <f ca="1">OFFSET('Puget Sound'!$E$1,ROW()-1,(COLUMN()-2)*3)</f>
        <v>17425.664542108476</v>
      </c>
      <c r="W52" s="2">
        <f ca="1">OFFSET('Puget Sound'!$E$1,ROW()-1,(COLUMN()-2)*3)</f>
        <v>30358.079609893983</v>
      </c>
      <c r="X52" s="2">
        <f ca="1">OFFSET('Puget Sound'!$E$1,ROW()-1,(COLUMN()-2)*3)</f>
        <v>25786.201842715876</v>
      </c>
      <c r="Y52" s="2">
        <f ca="1">OFFSET('Puget Sound'!$E$1,ROW()-1,(COLUMN()-2)*3)</f>
        <v>14693.326847110595</v>
      </c>
      <c r="Z52" s="2">
        <f ca="1">OFFSET('Puget Sound'!$E$1,ROW()-1,(COLUMN()-2)*3)</f>
        <v>36848.024773735873</v>
      </c>
      <c r="AA52" s="2">
        <f ca="1">OFFSET('Puget Sound'!$E$1,ROW()-1,(COLUMN()-2)*3)</f>
        <v>19861.187259258098</v>
      </c>
      <c r="AB52" s="2">
        <f ca="1">OFFSET('Puget Sound'!$E$1,ROW()-1,(COLUMN()-2)*3)</f>
        <v>31932.015817938765</v>
      </c>
      <c r="AC52" s="2">
        <f ca="1">OFFSET('Puget Sound'!$E$1,ROW()-1,(COLUMN()-2)*3)</f>
        <v>25222.152706806595</v>
      </c>
      <c r="AD52" s="2">
        <f ca="1">OFFSET('Puget Sound'!$E$1,ROW()-1,(COLUMN()-2)*3)</f>
        <v>85663.936252127125</v>
      </c>
      <c r="AE52" s="2">
        <f ca="1">OFFSET('Puget Sound'!$E$1,ROW()-1,(COLUMN()-2)*3)</f>
        <v>31037.738167420626</v>
      </c>
      <c r="AF52" s="2">
        <f ca="1">OFFSET('Puget Sound'!$E$1,ROW()-1,(COLUMN()-2)*3)</f>
        <v>0</v>
      </c>
      <c r="AG52" s="2">
        <f ca="1">OFFSET('Puget Sound'!$E$1,ROW()-1,(COLUMN()-2)*3)</f>
        <v>10615.175824091699</v>
      </c>
      <c r="AH52" s="2">
        <f ca="1">OFFSET('Puget Sound'!$E$1,ROW()-1,(COLUMN()-2)*3)</f>
        <v>20268.237698544792</v>
      </c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 t="s">
        <v>1888</v>
      </c>
    </row>
    <row r="53" spans="1:48" ht="15" customHeight="1" x14ac:dyDescent="0.25">
      <c r="A53" t="str">
        <f>'Puget Sound'!C57</f>
        <v>M</v>
      </c>
      <c r="B53" s="2">
        <f ca="1">OFFSET('Puget Sound'!$E$1,ROW()-1,(COLUMN()-2)*3)</f>
        <v>5410.0165944425125</v>
      </c>
      <c r="C53" s="2">
        <f ca="1">OFFSET('Puget Sound'!$E$1,ROW()-1,(COLUMN()-2)*3)</f>
        <v>7748.7896305659215</v>
      </c>
      <c r="D53" s="2">
        <f ca="1">OFFSET('Puget Sound'!$E$1,ROW()-1,(COLUMN()-2)*3)</f>
        <v>3038.7121236803191</v>
      </c>
      <c r="E53" s="2">
        <f ca="1">OFFSET('Puget Sound'!$E$1,ROW()-1,(COLUMN()-2)*3)</f>
        <v>7116.7411798951134</v>
      </c>
      <c r="F53" s="2">
        <f ca="1">OFFSET('Puget Sound'!$E$1,ROW()-1,(COLUMN()-2)*3)</f>
        <v>8454.7212620556948</v>
      </c>
      <c r="G53" s="2">
        <f ca="1">OFFSET('Puget Sound'!$E$1,ROW()-1,(COLUMN()-2)*3)</f>
        <v>7493.2181872594902</v>
      </c>
      <c r="H53" s="2">
        <f ca="1">OFFSET('Puget Sound'!$E$1,ROW()-1,(COLUMN()-2)*3)</f>
        <v>6005.1884556169025</v>
      </c>
      <c r="I53" s="2">
        <f ca="1">OFFSET('Puget Sound'!$E$1,ROW()-1,(COLUMN()-2)*3)</f>
        <v>1710.1826221300041</v>
      </c>
      <c r="J53" s="2">
        <f ca="1">OFFSET('Puget Sound'!$E$1,ROW()-1,(COLUMN()-2)*3)</f>
        <v>428.25691354868235</v>
      </c>
      <c r="K53" s="2">
        <f ca="1">OFFSET('Puget Sound'!$E$1,ROW()-1,(COLUMN()-2)*3)</f>
        <v>1411.4415050322887</v>
      </c>
      <c r="L53" s="2">
        <f ca="1">OFFSET('Puget Sound'!$E$1,ROW()-1,(COLUMN()-2)*3)</f>
        <v>1950.6846502644401</v>
      </c>
      <c r="M53" s="2">
        <f ca="1">OFFSET('Puget Sound'!$E$1,ROW()-1,(COLUMN()-2)*3)</f>
        <v>4644.5900450589588</v>
      </c>
      <c r="N53" s="2">
        <f ca="1">OFFSET('Puget Sound'!$E$1,ROW()-1,(COLUMN()-2)*3)</f>
        <v>3904.1172745266913</v>
      </c>
      <c r="O53" s="2">
        <f ca="1">OFFSET('Puget Sound'!$E$1,ROW()-1,(COLUMN()-2)*3)</f>
        <v>1074.2409686824419</v>
      </c>
      <c r="P53" s="2">
        <f ca="1">OFFSET('Puget Sound'!$E$1,ROW()-1,(COLUMN()-2)*3)</f>
        <v>10662.952044604886</v>
      </c>
      <c r="Q53" s="2">
        <f ca="1">OFFSET('Puget Sound'!$E$1,ROW()-1,(COLUMN()-2)*3)</f>
        <v>23688.564662099106</v>
      </c>
      <c r="R53" s="2">
        <f ca="1">OFFSET('Puget Sound'!$E$1,ROW()-1,(COLUMN()-2)*3)</f>
        <v>3665.0749594652898</v>
      </c>
      <c r="S53" s="2">
        <f ca="1">OFFSET('Puget Sound'!$E$1,ROW()-1,(COLUMN()-2)*3)</f>
        <v>21948.902347106174</v>
      </c>
      <c r="T53" s="2">
        <f ca="1">OFFSET('Puget Sound'!$E$1,ROW()-1,(COLUMN()-2)*3)</f>
        <v>10440.348450908446</v>
      </c>
      <c r="U53" s="2">
        <f ca="1">OFFSET('Puget Sound'!$E$1,ROW()-1,(COLUMN()-2)*3)</f>
        <v>8299.7793605745373</v>
      </c>
      <c r="V53" s="2">
        <f ca="1">OFFSET('Puget Sound'!$E$1,ROW()-1,(COLUMN()-2)*3)</f>
        <v>16747.229727998674</v>
      </c>
      <c r="W53" s="2">
        <f ca="1">OFFSET('Puget Sound'!$E$1,ROW()-1,(COLUMN()-2)*3)</f>
        <v>28569.684452994079</v>
      </c>
      <c r="X53" s="2">
        <f ca="1">OFFSET('Puget Sound'!$E$1,ROW()-1,(COLUMN()-2)*3)</f>
        <v>19087.41535956294</v>
      </c>
      <c r="Y53" s="2">
        <f ca="1">OFFSET('Puget Sound'!$E$1,ROW()-1,(COLUMN()-2)*3)</f>
        <v>10307.887315607413</v>
      </c>
      <c r="Z53" s="2">
        <f ca="1">OFFSET('Puget Sound'!$E$1,ROW()-1,(COLUMN()-2)*3)</f>
        <v>14773.980073534663</v>
      </c>
      <c r="AA53" s="2">
        <f ca="1">OFFSET('Puget Sound'!$E$1,ROW()-1,(COLUMN()-2)*3)</f>
        <v>3717.45298444741</v>
      </c>
      <c r="AB53" s="2">
        <f ca="1">OFFSET('Puget Sound'!$E$1,ROW()-1,(COLUMN()-2)*3)</f>
        <v>2327.0650024024526</v>
      </c>
      <c r="AC53" s="2">
        <f ca="1">OFFSET('Puget Sound'!$E$1,ROW()-1,(COLUMN()-2)*3)</f>
        <v>1036.4413984479659</v>
      </c>
      <c r="AD53" s="2">
        <f ca="1">OFFSET('Puget Sound'!$E$1,ROW()-1,(COLUMN()-2)*3)</f>
        <v>3862.6346494110926</v>
      </c>
      <c r="AE53" s="2">
        <f ca="1">OFFSET('Puget Sound'!$E$1,ROW()-1,(COLUMN()-2)*3)</f>
        <v>1844.6547372465934</v>
      </c>
      <c r="AF53" s="2">
        <f ca="1">OFFSET('Puget Sound'!$E$1,ROW()-1,(COLUMN()-2)*3)</f>
        <v>0</v>
      </c>
      <c r="AG53" s="2">
        <f ca="1">OFFSET('Puget Sound'!$E$1,ROW()-1,(COLUMN()-2)*3)</f>
        <v>627.27377881671225</v>
      </c>
      <c r="AH53" s="2">
        <f ca="1">OFFSET('Puget Sound'!$E$1,ROW()-1,(COLUMN()-2)*3)</f>
        <v>923.53267302966015</v>
      </c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 t="s">
        <v>1889</v>
      </c>
    </row>
    <row r="54" spans="1:48" ht="15" customHeight="1" x14ac:dyDescent="0.25">
      <c r="A54" t="str">
        <f>'Puget Sound'!C58</f>
        <v>JDF F</v>
      </c>
      <c r="B54" s="2">
        <f ca="1">OFFSET('Puget Sound'!$E$1,ROW()-1,(COLUMN()-2)*3)</f>
        <v>29626.895094757161</v>
      </c>
      <c r="C54" s="2">
        <f ca="1">OFFSET('Puget Sound'!$E$1,ROW()-1,(COLUMN()-2)*3)</f>
        <v>239.65328754327584</v>
      </c>
      <c r="D54" s="2">
        <f ca="1">OFFSET('Puget Sound'!$E$1,ROW()-1,(COLUMN()-2)*3)</f>
        <v>93.980787330319345</v>
      </c>
      <c r="E54" s="2">
        <f ca="1">OFFSET('Puget Sound'!$E$1,ROW()-1,(COLUMN()-2)*3)</f>
        <v>220.10539731634435</v>
      </c>
      <c r="F54" s="2">
        <f ca="1">OFFSET('Puget Sound'!$E$1,ROW()-1,(COLUMN()-2)*3)</f>
        <v>198.94449275227521</v>
      </c>
      <c r="G54" s="2">
        <f ca="1">OFFSET('Puget Sound'!$E$1,ROW()-1,(COLUMN()-2)*3)</f>
        <v>279.86432308379972</v>
      </c>
      <c r="H54" s="2">
        <f ca="1">OFFSET('Puget Sound'!$E$1,ROW()-1,(COLUMN()-2)*3)</f>
        <v>246.40866702877562</v>
      </c>
      <c r="I54" s="2">
        <f ca="1">OFFSET('Puget Sound'!$E$1,ROW()-1,(COLUMN()-2)*3)</f>
        <v>13.907536756656008</v>
      </c>
      <c r="J54" s="2">
        <f ca="1">OFFSET('Puget Sound'!$E$1,ROW()-1,(COLUMN()-2)*3)</f>
        <v>48.73604262828205</v>
      </c>
      <c r="K54" s="2">
        <f ca="1">OFFSET('Puget Sound'!$E$1,ROW()-1,(COLUMN()-2)*3)</f>
        <v>200.73666416373251</v>
      </c>
      <c r="L54" s="2">
        <f ca="1">OFFSET('Puget Sound'!$E$1,ROW()-1,(COLUMN()-2)*3)</f>
        <v>156.69639550736957</v>
      </c>
      <c r="M54" s="2">
        <f ca="1">OFFSET('Puget Sound'!$E$1,ROW()-1,(COLUMN()-2)*3)</f>
        <v>334.11832218403003</v>
      </c>
      <c r="N54" s="2">
        <f ca="1">OFFSET('Puget Sound'!$E$1,ROW()-1,(COLUMN()-2)*3)</f>
        <v>706.20262180904501</v>
      </c>
      <c r="O54" s="2">
        <f ca="1">OFFSET('Puget Sound'!$E$1,ROW()-1,(COLUMN()-2)*3)</f>
        <v>111.77297832788591</v>
      </c>
      <c r="P54" s="2">
        <f ca="1">OFFSET('Puget Sound'!$E$1,ROW()-1,(COLUMN()-2)*3)</f>
        <v>217.19369925967487</v>
      </c>
      <c r="Q54" s="2">
        <f ca="1">OFFSET('Puget Sound'!$E$1,ROW()-1,(COLUMN()-2)*3)</f>
        <v>652.87394813063395</v>
      </c>
      <c r="R54" s="2">
        <f ca="1">OFFSET('Puget Sound'!$E$1,ROW()-1,(COLUMN()-2)*3)</f>
        <v>61.27581875740627</v>
      </c>
      <c r="S54" s="2">
        <f ca="1">OFFSET('Puget Sound'!$E$1,ROW()-1,(COLUMN()-2)*3)</f>
        <v>1022.7641628517525</v>
      </c>
      <c r="T54" s="2">
        <f ca="1">OFFSET('Puget Sound'!$E$1,ROW()-1,(COLUMN()-2)*3)</f>
        <v>409.41079989193764</v>
      </c>
      <c r="U54" s="2">
        <f ca="1">OFFSET('Puget Sound'!$E$1,ROW()-1,(COLUMN()-2)*3)</f>
        <v>439.56394386379748</v>
      </c>
      <c r="V54" s="2">
        <f ca="1">OFFSET('Puget Sound'!$E$1,ROW()-1,(COLUMN()-2)*3)</f>
        <v>678.4348141098011</v>
      </c>
      <c r="W54" s="2">
        <f ca="1">OFFSET('Puget Sound'!$E$1,ROW()-1,(COLUMN()-2)*3)</f>
        <v>1788.3951568999041</v>
      </c>
      <c r="X54" s="2">
        <f ca="1">OFFSET('Puget Sound'!$E$1,ROW()-1,(COLUMN()-2)*3)</f>
        <v>6698.7864831529378</v>
      </c>
      <c r="Y54" s="2">
        <f ca="1">OFFSET('Puget Sound'!$E$1,ROW()-1,(COLUMN()-2)*3)</f>
        <v>4385.4395315031807</v>
      </c>
      <c r="Z54" s="2">
        <f ca="1">OFFSET('Puget Sound'!$E$1,ROW()-1,(COLUMN()-2)*3)</f>
        <v>22074.044700201212</v>
      </c>
      <c r="AA54" s="2">
        <f ca="1">OFFSET('Puget Sound'!$E$1,ROW()-1,(COLUMN()-2)*3)</f>
        <v>16143.734274810689</v>
      </c>
      <c r="AB54" s="2">
        <f ca="1">OFFSET('Puget Sound'!$E$1,ROW()-1,(COLUMN()-2)*3)</f>
        <v>29604.950815536315</v>
      </c>
      <c r="AC54" s="2">
        <f ca="1">OFFSET('Puget Sound'!$E$1,ROW()-1,(COLUMN()-2)*3)</f>
        <v>24185.71130835863</v>
      </c>
      <c r="AD54" s="2">
        <f ca="1">OFFSET('Puget Sound'!$E$1,ROW()-1,(COLUMN()-2)*3)</f>
        <v>81801.301602716034</v>
      </c>
      <c r="AE54" s="2">
        <f ca="1">OFFSET('Puget Sound'!$E$1,ROW()-1,(COLUMN()-2)*3)</f>
        <v>29193.083430174032</v>
      </c>
      <c r="AF54" s="2">
        <f ca="1">OFFSET('Puget Sound'!$E$1,ROW()-1,(COLUMN()-2)*3)</f>
        <v>0</v>
      </c>
      <c r="AG54" s="2">
        <f ca="1">OFFSET('Puget Sound'!$E$1,ROW()-1,(COLUMN()-2)*3)</f>
        <v>9987.9020452749864</v>
      </c>
      <c r="AH54" s="2">
        <f ca="1">OFFSET('Puget Sound'!$E$1,ROW()-1,(COLUMN()-2)*3)</f>
        <v>19344.705025515133</v>
      </c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 t="s">
        <v>1890</v>
      </c>
    </row>
    <row r="55" spans="1:48" ht="15" customHeight="1" x14ac:dyDescent="0.25">
      <c r="A55" t="str">
        <f>'Puget Sound'!C59</f>
        <v>UM</v>
      </c>
      <c r="B55" s="2">
        <f ca="1">OFFSET('Puget Sound'!$E$1,ROW()-1,(COLUMN()-2)*3)</f>
        <v>147.58795298902803</v>
      </c>
      <c r="C55" s="2">
        <f ca="1">OFFSET('Puget Sound'!$E$1,ROW()-1,(COLUMN()-2)*3)</f>
        <v>21.964189811236793</v>
      </c>
      <c r="D55" s="2">
        <f ca="1">OFFSET('Puget Sound'!$E$1,ROW()-1,(COLUMN()-2)*3)</f>
        <v>0</v>
      </c>
      <c r="E55" s="2">
        <f ca="1">OFFSET('Puget Sound'!$E$1,ROW()-1,(COLUMN()-2)*3)</f>
        <v>26.340030020181075</v>
      </c>
      <c r="F55" s="2">
        <f ca="1">OFFSET('Puget Sound'!$E$1,ROW()-1,(COLUMN()-2)*3)</f>
        <v>11.763878640864574</v>
      </c>
      <c r="G55" s="2">
        <f ca="1">OFFSET('Puget Sound'!$E$1,ROW()-1,(COLUMN()-2)*3)</f>
        <v>37.108317512442916</v>
      </c>
      <c r="H55" s="2">
        <f ca="1">OFFSET('Puget Sound'!$E$1,ROW()-1,(COLUMN()-2)*3)</f>
        <v>59.450708855046202</v>
      </c>
      <c r="I55" s="2">
        <f ca="1">OFFSET('Puget Sound'!$E$1,ROW()-1,(COLUMN()-2)*3)</f>
        <v>0</v>
      </c>
      <c r="J55" s="2">
        <f ca="1">OFFSET('Puget Sound'!$E$1,ROW()-1,(COLUMN()-2)*3)</f>
        <v>11.933404783688408</v>
      </c>
      <c r="K55" s="2">
        <f ca="1">OFFSET('Puget Sound'!$E$1,ROW()-1,(COLUMN()-2)*3)</f>
        <v>0</v>
      </c>
      <c r="L55" s="2">
        <f ca="1">OFFSET('Puget Sound'!$E$1,ROW()-1,(COLUMN()-2)*3)</f>
        <v>1.646786331794442</v>
      </c>
      <c r="M55" s="2">
        <f ca="1">OFFSET('Puget Sound'!$E$1,ROW()-1,(COLUMN()-2)*3)</f>
        <v>1.9998878963040814</v>
      </c>
      <c r="N55" s="2">
        <f ca="1">OFFSET('Puget Sound'!$E$1,ROW()-1,(COLUMN()-2)*3)</f>
        <v>135.15202482009698</v>
      </c>
      <c r="O55" s="2">
        <f ca="1">OFFSET('Puget Sound'!$E$1,ROW()-1,(COLUMN()-2)*3)</f>
        <v>143.357357006234</v>
      </c>
      <c r="P55" s="2">
        <f ca="1">OFFSET('Puget Sound'!$E$1,ROW()-1,(COLUMN()-2)*3)</f>
        <v>7.4068705586745711</v>
      </c>
      <c r="Q55" s="2">
        <f ca="1">OFFSET('Puget Sound'!$E$1,ROW()-1,(COLUMN()-2)*3)</f>
        <v>10.751262842282394</v>
      </c>
      <c r="R55" s="2">
        <f ca="1">OFFSET('Puget Sound'!$E$1,ROW()-1,(COLUMN()-2)*3)</f>
        <v>1.0194339108194594</v>
      </c>
      <c r="S55" s="2">
        <f ca="1">OFFSET('Puget Sound'!$E$1,ROW()-1,(COLUMN()-2)*3)</f>
        <v>145.42373923099208</v>
      </c>
      <c r="T55" s="2">
        <f ca="1">OFFSET('Puget Sound'!$E$1,ROW()-1,(COLUMN()-2)*3)</f>
        <v>137.64647255877725</v>
      </c>
      <c r="U55" s="2">
        <f ca="1">OFFSET('Puget Sound'!$E$1,ROW()-1,(COLUMN()-2)*3)</f>
        <v>173.54415059999354</v>
      </c>
      <c r="V55" s="2">
        <f ca="1">OFFSET('Puget Sound'!$E$1,ROW()-1,(COLUMN()-2)*3)</f>
        <v>129.42590540209267</v>
      </c>
      <c r="W55" s="2">
        <f ca="1">OFFSET('Puget Sound'!$E$1,ROW()-1,(COLUMN()-2)*3)</f>
        <v>159.01975930246837</v>
      </c>
      <c r="X55" s="2">
        <f ca="1">OFFSET('Puget Sound'!$E$1,ROW()-1,(COLUMN()-2)*3)</f>
        <v>148.35333944230501</v>
      </c>
      <c r="Y55" s="2">
        <f ca="1">OFFSET('Puget Sound'!$E$1,ROW()-1,(COLUMN()-2)*3)</f>
        <v>554.43905491557996</v>
      </c>
      <c r="Z55" s="2">
        <f ca="1">OFFSET('Puget Sound'!$E$1,ROW()-1,(COLUMN()-2)*3)</f>
        <v>28.186697000906953</v>
      </c>
      <c r="AA55" s="2">
        <f ca="1">OFFSET('Puget Sound'!$E$1,ROW()-1,(COLUMN()-2)*3)</f>
        <v>106.39370588203467</v>
      </c>
      <c r="AB55" s="2">
        <f ca="1">OFFSET('Puget Sound'!$E$1,ROW()-1,(COLUMN()-2)*3)</f>
        <v>105.24592952855585</v>
      </c>
      <c r="AC55" s="2">
        <f ca="1">OFFSET('Puget Sound'!$E$1,ROW()-1,(COLUMN()-2)*3)</f>
        <v>63.583847306653148</v>
      </c>
      <c r="AD55" s="2">
        <f ca="1">OFFSET('Puget Sound'!$E$1,ROW()-1,(COLUMN()-2)*3)</f>
        <v>44.921239621152495</v>
      </c>
      <c r="AE55" s="2">
        <f ca="1">OFFSET('Puget Sound'!$E$1,ROW()-1,(COLUMN()-2)*3)</f>
        <v>130.34519666831306</v>
      </c>
      <c r="AF55" s="2">
        <f ca="1">OFFSET('Puget Sound'!$E$1,ROW()-1,(COLUMN()-2)*3)</f>
        <v>0</v>
      </c>
      <c r="AG55" s="2">
        <f ca="1">OFFSET('Puget Sound'!$E$1,ROW()-1,(COLUMN()-2)*3)</f>
        <v>46.236649273309233</v>
      </c>
      <c r="AH55" s="2">
        <f ca="1">OFFSET('Puget Sound'!$E$1,ROW()-1,(COLUMN()-2)*3)</f>
        <v>40.654243834802415</v>
      </c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 t="s">
        <v>1891</v>
      </c>
    </row>
    <row r="56" spans="1:48" ht="15" customHeight="1" x14ac:dyDescent="0.25">
      <c r="A56" t="str">
        <f>'Puget Sound'!C60</f>
        <v>M</v>
      </c>
      <c r="B56" s="2">
        <f ca="1">OFFSET('Puget Sound'!$E$1,ROW()-1,(COLUMN()-2)*3)</f>
        <v>0.35130371934109245</v>
      </c>
      <c r="C56" s="2">
        <f ca="1">OFFSET('Puget Sound'!$E$1,ROW()-1,(COLUMN()-2)*3)</f>
        <v>21.305264116899689</v>
      </c>
      <c r="D56" s="2">
        <f ca="1">OFFSET('Puget Sound'!$E$1,ROW()-1,(COLUMN()-2)*3)</f>
        <v>0</v>
      </c>
      <c r="E56" s="2">
        <f ca="1">OFFSET('Puget Sound'!$E$1,ROW()-1,(COLUMN()-2)*3)</f>
        <v>25.549829119575641</v>
      </c>
      <c r="F56" s="2">
        <f ca="1">OFFSET('Puget Sound'!$E$1,ROW()-1,(COLUMN()-2)*3)</f>
        <v>0.33272596441049207</v>
      </c>
      <c r="G56" s="2">
        <f ca="1">OFFSET('Puget Sound'!$E$1,ROW()-1,(COLUMN()-2)*3)</f>
        <v>0.41429964155604393</v>
      </c>
      <c r="H56" s="2">
        <f ca="1">OFFSET('Puget Sound'!$E$1,ROW()-1,(COLUMN()-2)*3)</f>
        <v>33.73656474946111</v>
      </c>
      <c r="I56" s="2">
        <f ca="1">OFFSET('Puget Sound'!$E$1,ROW()-1,(COLUMN()-2)*3)</f>
        <v>0</v>
      </c>
      <c r="J56" s="2">
        <f ca="1">OFFSET('Puget Sound'!$E$1,ROW()-1,(COLUMN()-2)*3)</f>
        <v>3.0761145601882114</v>
      </c>
      <c r="K56" s="2">
        <f ca="1">OFFSET('Puget Sound'!$E$1,ROW()-1,(COLUMN()-2)*3)</f>
        <v>0</v>
      </c>
      <c r="L56" s="2">
        <f ca="1">OFFSET('Puget Sound'!$E$1,ROW()-1,(COLUMN()-2)*3)</f>
        <v>0.48676725905064083</v>
      </c>
      <c r="M56" s="2">
        <f ca="1">OFFSET('Puget Sound'!$E$1,ROW()-1,(COLUMN()-2)*3)</f>
        <v>0.98585741811175343</v>
      </c>
      <c r="N56" s="2">
        <f ca="1">OFFSET('Puget Sound'!$E$1,ROW()-1,(COLUMN()-2)*3)</f>
        <v>103.83561389793164</v>
      </c>
      <c r="O56" s="2">
        <f ca="1">OFFSET('Puget Sound'!$E$1,ROW()-1,(COLUMN()-2)*3)</f>
        <v>104.89165746613205</v>
      </c>
      <c r="P56" s="2">
        <f ca="1">OFFSET('Puget Sound'!$E$1,ROW()-1,(COLUMN()-2)*3)</f>
        <v>4.3943857720544939</v>
      </c>
      <c r="Q56" s="2">
        <f ca="1">OFFSET('Puget Sound'!$E$1,ROW()-1,(COLUMN()-2)*3)</f>
        <v>1.1507694457192388</v>
      </c>
      <c r="R56" s="2">
        <f ca="1">OFFSET('Puget Sound'!$E$1,ROW()-1,(COLUMN()-2)*3)</f>
        <v>3.7636683890324255E-4</v>
      </c>
      <c r="S56" s="2">
        <f ca="1">OFFSET('Puget Sound'!$E$1,ROW()-1,(COLUMN()-2)*3)</f>
        <v>145.42373923099208</v>
      </c>
      <c r="T56" s="2">
        <f ca="1">OFFSET('Puget Sound'!$E$1,ROW()-1,(COLUMN()-2)*3)</f>
        <v>137.64647255877725</v>
      </c>
      <c r="U56" s="2">
        <f ca="1">OFFSET('Puget Sound'!$E$1,ROW()-1,(COLUMN()-2)*3)</f>
        <v>173.54415059999354</v>
      </c>
      <c r="V56" s="2">
        <f ca="1">OFFSET('Puget Sound'!$E$1,ROW()-1,(COLUMN()-2)*3)</f>
        <v>111.0324653507485</v>
      </c>
      <c r="W56" s="2">
        <f ca="1">OFFSET('Puget Sound'!$E$1,ROW()-1,(COLUMN()-2)*3)</f>
        <v>35.9387261042204</v>
      </c>
      <c r="X56" s="2">
        <f ca="1">OFFSET('Puget Sound'!$E$1,ROW()-1,(COLUMN()-2)*3)</f>
        <v>0.69573493249198848</v>
      </c>
      <c r="Y56" s="2">
        <f ca="1">OFFSET('Puget Sound'!$E$1,ROW()-1,(COLUMN()-2)*3)</f>
        <v>0</v>
      </c>
      <c r="Z56" s="2">
        <f ca="1">OFFSET('Puget Sound'!$E$1,ROW()-1,(COLUMN()-2)*3)</f>
        <v>2.6229689637680229E-2</v>
      </c>
      <c r="AA56" s="2">
        <f ca="1">OFFSET('Puget Sound'!$E$1,ROW()-1,(COLUMN()-2)*3)</f>
        <v>2.2769825286634906</v>
      </c>
      <c r="AB56" s="2">
        <f ca="1">OFFSET('Puget Sound'!$E$1,ROW()-1,(COLUMN()-2)*3)</f>
        <v>0.15591381708647631</v>
      </c>
      <c r="AC56" s="2">
        <f ca="1">OFFSET('Puget Sound'!$E$1,ROW()-1,(COLUMN()-2)*3)</f>
        <v>0</v>
      </c>
      <c r="AD56" s="2">
        <f ca="1">OFFSET('Puget Sound'!$E$1,ROW()-1,(COLUMN()-2)*3)</f>
        <v>0</v>
      </c>
      <c r="AE56" s="2">
        <f ca="1">OFFSET('Puget Sound'!$E$1,ROW()-1,(COLUMN()-2)*3)</f>
        <v>0</v>
      </c>
      <c r="AF56" s="2">
        <f ca="1">OFFSET('Puget Sound'!$E$1,ROW()-1,(COLUMN()-2)*3)</f>
        <v>0</v>
      </c>
      <c r="AG56" s="2">
        <f ca="1">OFFSET('Puget Sound'!$E$1,ROW()-1,(COLUMN()-2)*3)</f>
        <v>0</v>
      </c>
      <c r="AH56" s="2">
        <f ca="1">OFFSET('Puget Sound'!$E$1,ROW()-1,(COLUMN()-2)*3)</f>
        <v>8.1268363540325975E-2</v>
      </c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 t="s">
        <v>1892</v>
      </c>
    </row>
    <row r="57" spans="1:48" ht="15" customHeight="1" x14ac:dyDescent="0.25">
      <c r="A57" t="str">
        <f>'Puget Sound'!C64</f>
        <v>White Spr Year</v>
      </c>
      <c r="B57" s="2">
        <f ca="1">OFFSET('Puget Sound'!$E$1,ROW()-1,(COLUMN()-2)*3)</f>
        <v>147.23664926968695</v>
      </c>
      <c r="C57" s="2">
        <f ca="1">OFFSET('Puget Sound'!$E$1,ROW()-1,(COLUMN()-2)*3)</f>
        <v>0.65892569433710335</v>
      </c>
      <c r="D57" s="2">
        <f ca="1">OFFSET('Puget Sound'!$E$1,ROW()-1,(COLUMN()-2)*3)</f>
        <v>0</v>
      </c>
      <c r="E57" s="2">
        <f ca="1">OFFSET('Puget Sound'!$E$1,ROW()-1,(COLUMN()-2)*3)</f>
        <v>0.79020090060543424</v>
      </c>
      <c r="F57" s="2">
        <f ca="1">OFFSET('Puget Sound'!$E$1,ROW()-1,(COLUMN()-2)*3)</f>
        <v>11.431152676454081</v>
      </c>
      <c r="G57" s="2">
        <f ca="1">OFFSET('Puget Sound'!$E$1,ROW()-1,(COLUMN()-2)*3)</f>
        <v>36.694017870886874</v>
      </c>
      <c r="H57" s="2">
        <f ca="1">OFFSET('Puget Sound'!$E$1,ROW()-1,(COLUMN()-2)*3)</f>
        <v>25.714144105585088</v>
      </c>
      <c r="I57" s="2">
        <f ca="1">OFFSET('Puget Sound'!$E$1,ROW()-1,(COLUMN()-2)*3)</f>
        <v>0</v>
      </c>
      <c r="J57" s="2">
        <f ca="1">OFFSET('Puget Sound'!$E$1,ROW()-1,(COLUMN()-2)*3)</f>
        <v>8.8572902235001969</v>
      </c>
      <c r="K57" s="2">
        <f ca="1">OFFSET('Puget Sound'!$E$1,ROW()-1,(COLUMN()-2)*3)</f>
        <v>0</v>
      </c>
      <c r="L57" s="2">
        <f ca="1">OFFSET('Puget Sound'!$E$1,ROW()-1,(COLUMN()-2)*3)</f>
        <v>1.1600190727438011</v>
      </c>
      <c r="M57" s="2">
        <f ca="1">OFFSET('Puget Sound'!$E$1,ROW()-1,(COLUMN()-2)*3)</f>
        <v>1.0140304781923279</v>
      </c>
      <c r="N57" s="2">
        <f ca="1">OFFSET('Puget Sound'!$E$1,ROW()-1,(COLUMN()-2)*3)</f>
        <v>31.316410922165339</v>
      </c>
      <c r="O57" s="2">
        <f ca="1">OFFSET('Puget Sound'!$E$1,ROW()-1,(COLUMN()-2)*3)</f>
        <v>38.465699540101951</v>
      </c>
      <c r="P57" s="2">
        <f ca="1">OFFSET('Puget Sound'!$E$1,ROW()-1,(COLUMN()-2)*3)</f>
        <v>3.0124847866200777</v>
      </c>
      <c r="Q57" s="2">
        <f ca="1">OFFSET('Puget Sound'!$E$1,ROW()-1,(COLUMN()-2)*3)</f>
        <v>9.600493396563154</v>
      </c>
      <c r="R57" s="2">
        <f ca="1">OFFSET('Puget Sound'!$E$1,ROW()-1,(COLUMN()-2)*3)</f>
        <v>1.0190575439805563</v>
      </c>
      <c r="S57" s="2">
        <f ca="1">OFFSET('Puget Sound'!$E$1,ROW()-1,(COLUMN()-2)*3)</f>
        <v>0</v>
      </c>
      <c r="T57" s="2">
        <f ca="1">OFFSET('Puget Sound'!$E$1,ROW()-1,(COLUMN()-2)*3)</f>
        <v>0</v>
      </c>
      <c r="U57" s="2">
        <f ca="1">OFFSET('Puget Sound'!$E$1,ROW()-1,(COLUMN()-2)*3)</f>
        <v>0</v>
      </c>
      <c r="V57" s="2">
        <f ca="1">OFFSET('Puget Sound'!$E$1,ROW()-1,(COLUMN()-2)*3)</f>
        <v>18.393440051344175</v>
      </c>
      <c r="W57" s="2">
        <f ca="1">OFFSET('Puget Sound'!$E$1,ROW()-1,(COLUMN()-2)*3)</f>
        <v>123.08103319824798</v>
      </c>
      <c r="X57" s="2">
        <f ca="1">OFFSET('Puget Sound'!$E$1,ROW()-1,(COLUMN()-2)*3)</f>
        <v>147.65760450981301</v>
      </c>
      <c r="Y57" s="2">
        <f ca="1">OFFSET('Puget Sound'!$E$1,ROW()-1,(COLUMN()-2)*3)</f>
        <v>554.43905491557996</v>
      </c>
      <c r="Z57" s="2">
        <f ca="1">OFFSET('Puget Sound'!$E$1,ROW()-1,(COLUMN()-2)*3)</f>
        <v>28.160467311269272</v>
      </c>
      <c r="AA57" s="2">
        <f ca="1">OFFSET('Puget Sound'!$E$1,ROW()-1,(COLUMN()-2)*3)</f>
        <v>104.11672335337117</v>
      </c>
      <c r="AB57" s="2">
        <f ca="1">OFFSET('Puget Sound'!$E$1,ROW()-1,(COLUMN()-2)*3)</f>
        <v>105.09001571146938</v>
      </c>
      <c r="AC57" s="2">
        <f ca="1">OFFSET('Puget Sound'!$E$1,ROW()-1,(COLUMN()-2)*3)</f>
        <v>63.583847306653148</v>
      </c>
      <c r="AD57" s="2">
        <f ca="1">OFFSET('Puget Sound'!$E$1,ROW()-1,(COLUMN()-2)*3)</f>
        <v>44.921239621152495</v>
      </c>
      <c r="AE57" s="2">
        <f ca="1">OFFSET('Puget Sound'!$E$1,ROW()-1,(COLUMN()-2)*3)</f>
        <v>130.34519666831306</v>
      </c>
      <c r="AF57" s="2">
        <f ca="1">OFFSET('Puget Sound'!$E$1,ROW()-1,(COLUMN()-2)*3)</f>
        <v>0</v>
      </c>
      <c r="AG57" s="2">
        <f ca="1">OFFSET('Puget Sound'!$E$1,ROW()-1,(COLUMN()-2)*3)</f>
        <v>46.236649273309233</v>
      </c>
      <c r="AH57" s="2">
        <f ca="1">OFFSET('Puget Sound'!$E$1,ROW()-1,(COLUMN()-2)*3)</f>
        <v>40.57297547126209</v>
      </c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 t="s">
        <v>1893</v>
      </c>
    </row>
    <row r="58" spans="1:48" ht="15" customHeight="1" x14ac:dyDescent="0.25">
      <c r="A58" t="str">
        <f>'Puget Sound'!C65</f>
        <v>UM</v>
      </c>
      <c r="B58" s="2">
        <f ca="1">OFFSET('Puget Sound'!$E$1,ROW()-1,(COLUMN()-2)*3)</f>
        <v>843.28571428571433</v>
      </c>
      <c r="C58" s="2">
        <f ca="1">OFFSET('Puget Sound'!$E$1,ROW()-1,(COLUMN()-2)*3)</f>
        <v>441.88615581502881</v>
      </c>
      <c r="D58" s="2">
        <f ca="1">OFFSET('Puget Sound'!$E$1,ROW()-1,(COLUMN()-2)*3)</f>
        <v>2155.8146702564104</v>
      </c>
      <c r="E58" s="2">
        <f ca="1">OFFSET('Puget Sound'!$E$1,ROW()-1,(COLUMN()-2)*3)</f>
        <v>552.38420709908212</v>
      </c>
      <c r="F58" s="2">
        <f ca="1">OFFSET('Puget Sound'!$E$1,ROW()-1,(COLUMN()-2)*3)</f>
        <v>464</v>
      </c>
      <c r="G58" s="2">
        <f ca="1">OFFSET('Puget Sound'!$E$1,ROW()-1,(COLUMN()-2)*3)</f>
        <v>793</v>
      </c>
      <c r="H58" s="2">
        <f ca="1">OFFSET('Puget Sound'!$E$1,ROW()-1,(COLUMN()-2)*3)</f>
        <v>263</v>
      </c>
      <c r="I58" s="2">
        <f ca="1">OFFSET('Puget Sound'!$E$1,ROW()-1,(COLUMN()-2)*3)</f>
        <v>447</v>
      </c>
      <c r="J58" s="2">
        <f ca="1">OFFSET('Puget Sound'!$E$1,ROW()-1,(COLUMN()-2)*3)</f>
        <v>284</v>
      </c>
      <c r="K58" s="2">
        <f ca="1">OFFSET('Puget Sound'!$E$1,ROW()-1,(COLUMN()-2)*3)</f>
        <v>273</v>
      </c>
      <c r="L58" s="2">
        <f ca="1">OFFSET('Puget Sound'!$E$1,ROW()-1,(COLUMN()-2)*3)</f>
        <v>232</v>
      </c>
      <c r="M58" s="2">
        <f ca="1">OFFSET('Puget Sound'!$E$1,ROW()-1,(COLUMN()-2)*3)</f>
        <v>163</v>
      </c>
      <c r="N58" s="2">
        <f ca="1">OFFSET('Puget Sound'!$E$1,ROW()-1,(COLUMN()-2)*3)</f>
        <v>637</v>
      </c>
      <c r="O58" s="2">
        <f ca="1">OFFSET('Puget Sound'!$E$1,ROW()-1,(COLUMN()-2)*3)</f>
        <v>315.89499999999998</v>
      </c>
      <c r="P58" s="2">
        <f ca="1">OFFSET('Puget Sound'!$E$1,ROW()-1,(COLUMN()-2)*3)</f>
        <v>167.5867533522958</v>
      </c>
      <c r="Q58" s="2">
        <f ca="1">OFFSET('Puget Sound'!$E$1,ROW()-1,(COLUMN()-2)*3)</f>
        <v>691</v>
      </c>
      <c r="R58" s="2">
        <f ca="1">OFFSET('Puget Sound'!$E$1,ROW()-1,(COLUMN()-2)*3)</f>
        <v>348</v>
      </c>
      <c r="S58" s="2">
        <f ca="1">OFFSET('Puget Sound'!$E$1,ROW()-1,(COLUMN()-2)*3)</f>
        <v>576</v>
      </c>
      <c r="T58" s="2">
        <f ca="1">OFFSET('Puget Sound'!$E$1,ROW()-1,(COLUMN()-2)*3)</f>
        <v>375</v>
      </c>
      <c r="U58" s="2">
        <f ca="1">OFFSET('Puget Sound'!$E$1,ROW()-1,(COLUMN()-2)*3)</f>
        <v>482</v>
      </c>
      <c r="V58" s="2">
        <f ca="1">OFFSET('Puget Sound'!$E$1,ROW()-1,(COLUMN()-2)*3)</f>
        <v>551.65878962536021</v>
      </c>
      <c r="W58" s="2">
        <f ca="1">OFFSET('Puget Sound'!$E$1,ROW()-1,(COLUMN()-2)*3)</f>
        <v>354</v>
      </c>
      <c r="X58" s="2">
        <f ca="1">OFFSET('Puget Sound'!$E$1,ROW()-1,(COLUMN()-2)*3)</f>
        <v>202</v>
      </c>
      <c r="Y58" s="2">
        <f ca="1">OFFSET('Puget Sound'!$E$1,ROW()-1,(COLUMN()-2)*3)</f>
        <v>361</v>
      </c>
      <c r="Z58" s="2">
        <f ca="1">OFFSET('Puget Sound'!$E$1,ROW()-1,(COLUMN()-2)*3)</f>
        <v>875</v>
      </c>
      <c r="AA58" s="2">
        <f ca="1">OFFSET('Puget Sound'!$E$1,ROW()-1,(COLUMN()-2)*3)</f>
        <v>166</v>
      </c>
      <c r="AB58" s="2">
        <f ca="1">OFFSET('Puget Sound'!$E$1,ROW()-1,(COLUMN()-2)*3)</f>
        <v>760</v>
      </c>
      <c r="AC58" s="2">
        <f ca="1">OFFSET('Puget Sound'!$E$1,ROW()-1,(COLUMN()-2)*3)</f>
        <v>1212</v>
      </c>
      <c r="AD58" s="2">
        <f ca="1">OFFSET('Puget Sound'!$E$1,ROW()-1,(COLUMN()-2)*3)</f>
        <v>1397</v>
      </c>
      <c r="AE58" s="2">
        <f ca="1">OFFSET('Puget Sound'!$E$1,ROW()-1,(COLUMN()-2)*3)</f>
        <v>1132</v>
      </c>
      <c r="AF58" s="2">
        <f ca="1">OFFSET('Puget Sound'!$E$1,ROW()-1,(COLUMN()-2)*3)</f>
        <v>0</v>
      </c>
      <c r="AG58" s="2">
        <f ca="1">OFFSET('Puget Sound'!$E$1,ROW()-1,(COLUMN()-2)*3)</f>
        <v>1098</v>
      </c>
      <c r="AH58" s="2">
        <f ca="1">OFFSET('Puget Sound'!$E$1,ROW()-1,(COLUMN()-2)*3)</f>
        <v>663</v>
      </c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 t="s">
        <v>1894</v>
      </c>
    </row>
    <row r="59" spans="1:48" ht="15" customHeight="1" x14ac:dyDescent="0.25">
      <c r="A59" t="str">
        <f>'Puget Sound'!C66</f>
        <v>M</v>
      </c>
      <c r="B59" s="2">
        <f ca="1">OFFSET('Puget Sound'!$E$1,ROW()-1,(COLUMN()-2)*3)</f>
        <v>841.28571428571433</v>
      </c>
      <c r="C59" s="2">
        <f ca="1">OFFSET('Puget Sound'!$E$1,ROW()-1,(COLUMN()-2)*3)</f>
        <v>428.62957114057792</v>
      </c>
      <c r="D59" s="2">
        <f ca="1">OFFSET('Puget Sound'!$E$1,ROW()-1,(COLUMN()-2)*3)</f>
        <v>2091.1402301487178</v>
      </c>
      <c r="E59" s="2">
        <f ca="1">OFFSET('Puget Sound'!$E$1,ROW()-1,(COLUMN()-2)*3)</f>
        <v>535.81268088610966</v>
      </c>
      <c r="F59" s="2">
        <f ca="1">OFFSET('Puget Sound'!$E$1,ROW()-1,(COLUMN()-2)*3)</f>
        <v>384</v>
      </c>
      <c r="G59" s="2">
        <f ca="1">OFFSET('Puget Sound'!$E$1,ROW()-1,(COLUMN()-2)*3)</f>
        <v>784</v>
      </c>
      <c r="H59" s="2">
        <f ca="1">OFFSET('Puget Sound'!$E$1,ROW()-1,(COLUMN()-2)*3)</f>
        <v>263</v>
      </c>
      <c r="I59" s="2">
        <f ca="1">OFFSET('Puget Sound'!$E$1,ROW()-1,(COLUMN()-2)*3)</f>
        <v>447</v>
      </c>
      <c r="J59" s="2">
        <f ca="1">OFFSET('Puget Sound'!$E$1,ROW()-1,(COLUMN()-2)*3)</f>
        <v>170.517</v>
      </c>
      <c r="K59" s="2">
        <f ca="1">OFFSET('Puget Sound'!$E$1,ROW()-1,(COLUMN()-2)*3)</f>
        <v>255.51</v>
      </c>
      <c r="L59" s="2">
        <f ca="1">OFFSET('Puget Sound'!$E$1,ROW()-1,(COLUMN()-2)*3)</f>
        <v>220.34</v>
      </c>
      <c r="M59" s="2">
        <f ca="1">OFFSET('Puget Sound'!$E$1,ROW()-1,(COLUMN()-2)*3)</f>
        <v>109.785</v>
      </c>
      <c r="N59" s="2">
        <f ca="1">OFFSET('Puget Sound'!$E$1,ROW()-1,(COLUMN()-2)*3)</f>
        <v>569.37599999999998</v>
      </c>
      <c r="O59" s="2">
        <f ca="1">OFFSET('Puget Sound'!$E$1,ROW()-1,(COLUMN()-2)*3)</f>
        <v>268</v>
      </c>
      <c r="P59" s="2">
        <f ca="1">OFFSET('Puget Sound'!$E$1,ROW()-1,(COLUMN()-2)*3)</f>
        <v>167.5867533522958</v>
      </c>
      <c r="Q59" s="2">
        <f ca="1">OFFSET('Puget Sound'!$E$1,ROW()-1,(COLUMN()-2)*3)</f>
        <v>691</v>
      </c>
      <c r="R59" s="2">
        <f ca="1">OFFSET('Puget Sound'!$E$1,ROW()-1,(COLUMN()-2)*3)</f>
        <v>337</v>
      </c>
      <c r="S59" s="2">
        <f ca="1">OFFSET('Puget Sound'!$E$1,ROW()-1,(COLUMN()-2)*3)</f>
        <v>574</v>
      </c>
      <c r="T59" s="2">
        <f ca="1">OFFSET('Puget Sound'!$E$1,ROW()-1,(COLUMN()-2)*3)</f>
        <v>340</v>
      </c>
      <c r="U59" s="2">
        <f ca="1">OFFSET('Puget Sound'!$E$1,ROW()-1,(COLUMN()-2)*3)</f>
        <v>482</v>
      </c>
      <c r="V59" s="2">
        <f ca="1">OFFSET('Puget Sound'!$E$1,ROW()-1,(COLUMN()-2)*3)</f>
        <v>546.65878962536021</v>
      </c>
      <c r="W59" s="2">
        <f ca="1">OFFSET('Puget Sound'!$E$1,ROW()-1,(COLUMN()-2)*3)</f>
        <v>295</v>
      </c>
      <c r="X59" s="2">
        <f ca="1">OFFSET('Puget Sound'!$E$1,ROW()-1,(COLUMN()-2)*3)</f>
        <v>202</v>
      </c>
      <c r="Y59" s="2">
        <f ca="1">OFFSET('Puget Sound'!$E$1,ROW()-1,(COLUMN()-2)*3)</f>
        <v>358</v>
      </c>
      <c r="Z59" s="2">
        <f ca="1">OFFSET('Puget Sound'!$E$1,ROW()-1,(COLUMN()-2)*3)</f>
        <v>869</v>
      </c>
      <c r="AA59" s="2">
        <f ca="1">OFFSET('Puget Sound'!$E$1,ROW()-1,(COLUMN()-2)*3)</f>
        <v>166</v>
      </c>
      <c r="AB59" s="2">
        <f ca="1">OFFSET('Puget Sound'!$E$1,ROW()-1,(COLUMN()-2)*3)</f>
        <v>760</v>
      </c>
      <c r="AC59" s="2">
        <f ca="1">OFFSET('Puget Sound'!$E$1,ROW()-1,(COLUMN()-2)*3)</f>
        <v>1207</v>
      </c>
      <c r="AD59" s="2">
        <f ca="1">OFFSET('Puget Sound'!$E$1,ROW()-1,(COLUMN()-2)*3)</f>
        <v>1397</v>
      </c>
      <c r="AE59" s="2">
        <f ca="1">OFFSET('Puget Sound'!$E$1,ROW()-1,(COLUMN()-2)*3)</f>
        <v>1132</v>
      </c>
      <c r="AF59" s="2">
        <f ca="1">OFFSET('Puget Sound'!$E$1,ROW()-1,(COLUMN()-2)*3)</f>
        <v>0</v>
      </c>
      <c r="AG59" s="2">
        <f ca="1">OFFSET('Puget Sound'!$E$1,ROW()-1,(COLUMN()-2)*3)</f>
        <v>1098</v>
      </c>
      <c r="AH59" s="2">
        <f ca="1">OFFSET('Puget Sound'!$E$1,ROW()-1,(COLUMN()-2)*3)</f>
        <v>628</v>
      </c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 t="s">
        <v>1895</v>
      </c>
    </row>
    <row r="60" spans="1:48" ht="15" customHeight="1" x14ac:dyDescent="0.25">
      <c r="A60" t="str">
        <f>'Puget Sound'!C67</f>
        <v>Hoko</v>
      </c>
      <c r="B60" s="2">
        <f ca="1">OFFSET('Puget Sound'!$E$1,ROW()-1,(COLUMN()-2)*3)</f>
        <v>2</v>
      </c>
      <c r="C60" s="2">
        <f ca="1">OFFSET('Puget Sound'!$E$1,ROW()-1,(COLUMN()-2)*3)</f>
        <v>13.256584674450892</v>
      </c>
      <c r="D60" s="2">
        <f ca="1">OFFSET('Puget Sound'!$E$1,ROW()-1,(COLUMN()-2)*3)</f>
        <v>64.67444010769259</v>
      </c>
      <c r="E60" s="2">
        <f ca="1">OFFSET('Puget Sound'!$E$1,ROW()-1,(COLUMN()-2)*3)</f>
        <v>16.571526212972458</v>
      </c>
      <c r="F60" s="2">
        <f ca="1">OFFSET('Puget Sound'!$E$1,ROW()-1,(COLUMN()-2)*3)</f>
        <v>80</v>
      </c>
      <c r="G60" s="2">
        <f ca="1">OFFSET('Puget Sound'!$E$1,ROW()-1,(COLUMN()-2)*3)</f>
        <v>9</v>
      </c>
      <c r="H60" s="2">
        <f ca="1">OFFSET('Puget Sound'!$E$1,ROW()-1,(COLUMN()-2)*3)</f>
        <v>0</v>
      </c>
      <c r="I60" s="2">
        <f ca="1">OFFSET('Puget Sound'!$E$1,ROW()-1,(COLUMN()-2)*3)</f>
        <v>0</v>
      </c>
      <c r="J60" s="2">
        <f ca="1">OFFSET('Puget Sound'!$E$1,ROW()-1,(COLUMN()-2)*3)</f>
        <v>113.483</v>
      </c>
      <c r="K60" s="2">
        <f ca="1">OFFSET('Puget Sound'!$E$1,ROW()-1,(COLUMN()-2)*3)</f>
        <v>17.490000000000002</v>
      </c>
      <c r="L60" s="2">
        <f ca="1">OFFSET('Puget Sound'!$E$1,ROW()-1,(COLUMN()-2)*3)</f>
        <v>11.66</v>
      </c>
      <c r="M60" s="2">
        <f ca="1">OFFSET('Puget Sound'!$E$1,ROW()-1,(COLUMN()-2)*3)</f>
        <v>53.214999999999996</v>
      </c>
      <c r="N60" s="2">
        <f ca="1">OFFSET('Puget Sound'!$E$1,ROW()-1,(COLUMN()-2)*3)</f>
        <v>67.623999999999995</v>
      </c>
      <c r="O60" s="2">
        <f ca="1">OFFSET('Puget Sound'!$E$1,ROW()-1,(COLUMN()-2)*3)</f>
        <v>47.895000000000003</v>
      </c>
      <c r="P60" s="2">
        <f ca="1">OFFSET('Puget Sound'!$E$1,ROW()-1,(COLUMN()-2)*3)</f>
        <v>0</v>
      </c>
      <c r="Q60" s="2">
        <f ca="1">OFFSET('Puget Sound'!$E$1,ROW()-1,(COLUMN()-2)*3)</f>
        <v>0</v>
      </c>
      <c r="R60" s="2">
        <f ca="1">OFFSET('Puget Sound'!$E$1,ROW()-1,(COLUMN()-2)*3)</f>
        <v>11</v>
      </c>
      <c r="S60" s="2">
        <f ca="1">OFFSET('Puget Sound'!$E$1,ROW()-1,(COLUMN()-2)*3)</f>
        <v>2</v>
      </c>
      <c r="T60" s="2">
        <f ca="1">OFFSET('Puget Sound'!$E$1,ROW()-1,(COLUMN()-2)*3)</f>
        <v>35</v>
      </c>
      <c r="U60" s="2">
        <f ca="1">OFFSET('Puget Sound'!$E$1,ROW()-1,(COLUMN()-2)*3)</f>
        <v>0</v>
      </c>
      <c r="V60" s="2">
        <f ca="1">OFFSET('Puget Sound'!$E$1,ROW()-1,(COLUMN()-2)*3)</f>
        <v>5</v>
      </c>
      <c r="W60" s="2">
        <f ca="1">OFFSET('Puget Sound'!$E$1,ROW()-1,(COLUMN()-2)*3)</f>
        <v>59</v>
      </c>
      <c r="X60" s="2">
        <f ca="1">OFFSET('Puget Sound'!$E$1,ROW()-1,(COLUMN()-2)*3)</f>
        <v>0</v>
      </c>
      <c r="Y60" s="2">
        <f ca="1">OFFSET('Puget Sound'!$E$1,ROW()-1,(COLUMN()-2)*3)</f>
        <v>3</v>
      </c>
      <c r="Z60" s="2">
        <f ca="1">OFFSET('Puget Sound'!$E$1,ROW()-1,(COLUMN()-2)*3)</f>
        <v>6</v>
      </c>
      <c r="AA60" s="2">
        <f ca="1">OFFSET('Puget Sound'!$E$1,ROW()-1,(COLUMN()-2)*3)</f>
        <v>0</v>
      </c>
      <c r="AB60" s="2">
        <f ca="1">OFFSET('Puget Sound'!$E$1,ROW()-1,(COLUMN()-2)*3)</f>
        <v>0</v>
      </c>
      <c r="AC60" s="2">
        <f ca="1">OFFSET('Puget Sound'!$E$1,ROW()-1,(COLUMN()-2)*3)</f>
        <v>5</v>
      </c>
      <c r="AD60" s="2">
        <f ca="1">OFFSET('Puget Sound'!$E$1,ROW()-1,(COLUMN()-2)*3)</f>
        <v>0</v>
      </c>
      <c r="AE60" s="2">
        <f ca="1">OFFSET('Puget Sound'!$E$1,ROW()-1,(COLUMN()-2)*3)</f>
        <v>0</v>
      </c>
      <c r="AF60" s="2">
        <f ca="1">OFFSET('Puget Sound'!$E$1,ROW()-1,(COLUMN()-2)*3)</f>
        <v>0</v>
      </c>
      <c r="AG60" s="2">
        <f ca="1">OFFSET('Puget Sound'!$E$1,ROW()-1,(COLUMN()-2)*3)</f>
        <v>0</v>
      </c>
      <c r="AH60" s="2">
        <f ca="1">OFFSET('Puget Sound'!$E$1,ROW()-1,(COLUMN()-2)*3)</f>
        <v>35</v>
      </c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 t="s">
        <v>1896</v>
      </c>
    </row>
    <row r="61" spans="1:48" ht="15" customHeight="1" x14ac:dyDescent="0.25">
      <c r="A61" t="s">
        <v>201</v>
      </c>
      <c r="B61" s="2">
        <f ca="1">OFFSET('Puget Sound'!$E$1,ROW()-1,(COLUMN()-2)*3)</f>
        <v>0</v>
      </c>
      <c r="C61" s="2">
        <f ca="1">OFFSET('Puget Sound'!$E$1,ROW()-1,(COLUMN()-2)*3)</f>
        <v>0</v>
      </c>
      <c r="D61" s="2">
        <f ca="1">OFFSET('Puget Sound'!$E$1,ROW()-1,(COLUMN()-2)*3)</f>
        <v>0</v>
      </c>
      <c r="E61" s="2">
        <f ca="1">OFFSET('Puget Sound'!$E$1,ROW()-1,(COLUMN()-2)*3)</f>
        <v>0</v>
      </c>
      <c r="F61" s="2">
        <f ca="1">OFFSET('Puget Sound'!$E$1,ROW()-1,(COLUMN()-2)*3)</f>
        <v>4.8509348155634159E-2</v>
      </c>
      <c r="G61" s="2">
        <f ca="1">OFFSET('Puget Sound'!$E$1,ROW()-1,(COLUMN()-2)*3)</f>
        <v>0.13932823884840945</v>
      </c>
      <c r="H61" s="2">
        <f ca="1">OFFSET('Puget Sound'!$E$1,ROW()-1,(COLUMN()-2)*3)</f>
        <v>6.780097963392627E-2</v>
      </c>
      <c r="I61" s="2">
        <f ca="1">OFFSET('Puget Sound'!$E$1,ROW()-1,(COLUMN()-2)*3)</f>
        <v>0.11293582617483577</v>
      </c>
      <c r="J61" s="2">
        <f ca="1">OFFSET('Puget Sound'!$E$1,ROW()-1,(COLUMN()-2)*3)</f>
        <v>4.3682299186488686E-2</v>
      </c>
      <c r="K61" s="2">
        <f ca="1">OFFSET('Puget Sound'!$E$1,ROW()-1,(COLUMN()-2)*3)</f>
        <v>0.16966901559964195</v>
      </c>
      <c r="L61" s="2">
        <f ca="1">OFFSET('Puget Sound'!$E$1,ROW()-1,(COLUMN()-2)*3)</f>
        <v>0.14774751094326669</v>
      </c>
      <c r="M61" s="2">
        <f ca="1">OFFSET('Puget Sound'!$E$1,ROW()-1,(COLUMN()-2)*3)</f>
        <v>6.0102878653336383E-2</v>
      </c>
      <c r="N61" s="2">
        <f ca="1">OFFSET('Puget Sound'!$E$1,ROW()-1,(COLUMN()-2)*3)</f>
        <v>0.34006646327915768</v>
      </c>
      <c r="O61" s="2">
        <f ca="1">OFFSET('Puget Sound'!$E$1,ROW()-1,(COLUMN()-2)*3)</f>
        <v>0.11974977658623771</v>
      </c>
      <c r="P61" s="2">
        <f ca="1">OFFSET('Puget Sound'!$E$1,ROW()-1,(COLUMN()-2)*3)</f>
        <v>6.678521068146237E-2</v>
      </c>
      <c r="Q61" s="2">
        <f ca="1">OFFSET('Puget Sound'!$E$1,ROW()-1,(COLUMN()-2)*3)</f>
        <v>0.41352483542788748</v>
      </c>
      <c r="R61" s="2">
        <f ca="1">OFFSET('Puget Sound'!$E$1,ROW()-1,(COLUMN()-2)*3)</f>
        <v>0.16535819430814525</v>
      </c>
      <c r="S61" s="2">
        <f ca="1">OFFSET('Puget Sound'!$E$1,ROW()-1,(COLUMN()-2)*3)</f>
        <v>0.22978382706164932</v>
      </c>
      <c r="T61" s="2">
        <f ca="1">OFFSET('Puget Sound'!$E$1,ROW()-1,(COLUMN()-2)*3)</f>
        <v>0.12854442344045369</v>
      </c>
      <c r="U61" s="2">
        <f ca="1">OFFSET('Puget Sound'!$E$1,ROW()-1,(COLUMN()-2)*3)</f>
        <v>0.16632160110420979</v>
      </c>
      <c r="V61" s="2">
        <f ca="1">OFFSET('Puget Sound'!$E$1,ROW()-1,(COLUMN()-2)*3)</f>
        <v>0.1241601836064698</v>
      </c>
      <c r="W61" s="2">
        <f ca="1">OFFSET('Puget Sound'!$E$1,ROW()-1,(COLUMN()-2)*3)</f>
        <v>9.0965155720012333E-2</v>
      </c>
      <c r="X61" s="2">
        <f ca="1">OFFSET('Puget Sound'!$E$1,ROW()-1,(COLUMN()-2)*3)</f>
        <v>6.2616243025418475E-2</v>
      </c>
      <c r="Y61" s="2">
        <f ca="1">OFFSET('Puget Sound'!$E$1,ROW()-1,(COLUMN()-2)*3)</f>
        <v>0.23614775725593667</v>
      </c>
      <c r="Z61" s="2">
        <f ca="1">OFFSET('Puget Sound'!$E$1,ROW()-1,(COLUMN()-2)*3)</f>
        <v>0.62971014492753619</v>
      </c>
      <c r="AA61" s="2">
        <f ca="1">OFFSET('Puget Sound'!$E$1,ROW()-1,(COLUMN()-2)*3)</f>
        <v>6.8822553897180769E-2</v>
      </c>
      <c r="AB61" s="2">
        <f ca="1">OFFSET('Puget Sound'!$E$1,ROW()-1,(COLUMN()-2)*3)</f>
        <v>0.43804034582132567</v>
      </c>
      <c r="AC61" s="2">
        <f ca="1">OFFSET('Puget Sound'!$E$1,ROW()-1,(COLUMN()-2)*3)</f>
        <v>0.48087649402390437</v>
      </c>
      <c r="AD61" s="2">
        <f ca="1">OFFSET('Puget Sound'!$E$1,ROW()-1,(COLUMN()-2)*3)</f>
        <v>0.42958179581795819</v>
      </c>
      <c r="AE61" s="2">
        <f ca="1">OFFSET('Puget Sound'!$E$1,ROW()-1,(COLUMN()-2)*3)</f>
        <v>0.25038708250387082</v>
      </c>
      <c r="AF61" s="2">
        <f ca="1">OFFSET('Puget Sound'!$E$1,ROW()-1,(COLUMN()-2)*3)</f>
        <v>0.3619380248925303</v>
      </c>
      <c r="AG61" s="2">
        <f ca="1">OFFSET('Puget Sound'!$E$1,ROW()-1,(COLUMN()-2)*3)</f>
        <v>0.24131868131868131</v>
      </c>
      <c r="AH61" s="2">
        <f ca="1">OFFSET('Puget Sound'!$E$1,ROW()-1,(COLUMN()-2)*3)</f>
        <v>0.14008476466651795</v>
      </c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 t="s">
        <v>1897</v>
      </c>
    </row>
    <row r="62" spans="1:48" ht="15" customHeight="1" x14ac:dyDescent="0.25">
      <c r="A62" t="s">
        <v>202</v>
      </c>
      <c r="B62" s="2">
        <f ca="1">OFFSET('Puget Sound'!$E$1,ROW()-1,(COLUMN()-2)*3)</f>
        <v>0</v>
      </c>
      <c r="C62" s="2">
        <f ca="1">OFFSET('Puget Sound'!$E$1,ROW()-1,(COLUMN()-2)*3)</f>
        <v>0</v>
      </c>
      <c r="D62" s="2">
        <f ca="1">OFFSET('Puget Sound'!$E$1,ROW()-1,(COLUMN()-2)*3)</f>
        <v>0</v>
      </c>
      <c r="E62" s="2">
        <f ca="1">OFFSET('Puget Sound'!$E$1,ROW()-1,(COLUMN()-2)*3)</f>
        <v>0</v>
      </c>
      <c r="F62" s="2">
        <f ca="1">OFFSET('Puget Sound'!$E$1,ROW()-1,(COLUMN()-2)*3)</f>
        <v>0</v>
      </c>
      <c r="G62" s="2">
        <f ca="1">OFFSET('Puget Sound'!$E$1,ROW()-1,(COLUMN()-2)*3)</f>
        <v>0</v>
      </c>
      <c r="H62" s="2">
        <f ca="1">OFFSET('Puget Sound'!$E$1,ROW()-1,(COLUMN()-2)*3)</f>
        <v>0</v>
      </c>
      <c r="I62" s="2">
        <f ca="1">OFFSET('Puget Sound'!$E$1,ROW()-1,(COLUMN()-2)*3)</f>
        <v>0</v>
      </c>
      <c r="J62" s="2">
        <f ca="1">OFFSET('Puget Sound'!$E$1,ROW()-1,(COLUMN()-2)*3)</f>
        <v>0</v>
      </c>
      <c r="K62" s="2">
        <f ca="1">OFFSET('Puget Sound'!$E$1,ROW()-1,(COLUMN()-2)*3)</f>
        <v>0</v>
      </c>
      <c r="L62" s="2">
        <f ca="1">OFFSET('Puget Sound'!$E$1,ROW()-1,(COLUMN()-2)*3)</f>
        <v>0</v>
      </c>
      <c r="M62" s="2">
        <f ca="1">OFFSET('Puget Sound'!$E$1,ROW()-1,(COLUMN()-2)*3)</f>
        <v>0</v>
      </c>
      <c r="N62" s="2">
        <f ca="1">OFFSET('Puget Sound'!$E$1,ROW()-1,(COLUMN()-2)*3)</f>
        <v>0</v>
      </c>
      <c r="O62" s="2">
        <f ca="1">OFFSET('Puget Sound'!$E$1,ROW()-1,(COLUMN()-2)*3)</f>
        <v>0</v>
      </c>
      <c r="P62" s="2">
        <f ca="1">OFFSET('Puget Sound'!$E$1,ROW()-1,(COLUMN()-2)*3)</f>
        <v>0</v>
      </c>
      <c r="Q62" s="2">
        <f ca="1">OFFSET('Puget Sound'!$E$1,ROW()-1,(COLUMN()-2)*3)</f>
        <v>0</v>
      </c>
      <c r="R62" s="2">
        <f ca="1">OFFSET('Puget Sound'!$E$1,ROW()-1,(COLUMN()-2)*3)</f>
        <v>0</v>
      </c>
      <c r="S62" s="2">
        <f ca="1">OFFSET('Puget Sound'!$E$1,ROW()-1,(COLUMN()-2)*3)</f>
        <v>0</v>
      </c>
      <c r="T62" s="2">
        <f ca="1">OFFSET('Puget Sound'!$E$1,ROW()-1,(COLUMN()-2)*3)</f>
        <v>0</v>
      </c>
      <c r="U62" s="2">
        <f ca="1">OFFSET('Puget Sound'!$E$1,ROW()-1,(COLUMN()-2)*3)</f>
        <v>0</v>
      </c>
      <c r="V62" s="2">
        <f ca="1">OFFSET('Puget Sound'!$E$1,ROW()-1,(COLUMN()-2)*3)</f>
        <v>0</v>
      </c>
      <c r="W62" s="2">
        <f ca="1">OFFSET('Puget Sound'!$E$1,ROW()-1,(COLUMN()-2)*3)</f>
        <v>0</v>
      </c>
      <c r="X62" s="2">
        <f ca="1">OFFSET('Puget Sound'!$E$1,ROW()-1,(COLUMN()-2)*3)</f>
        <v>0</v>
      </c>
      <c r="Y62" s="2">
        <f ca="1">OFFSET('Puget Sound'!$E$1,ROW()-1,(COLUMN()-2)*3)</f>
        <v>7.4999999999999997E-2</v>
      </c>
      <c r="Z62" s="2">
        <f ca="1">OFFSET('Puget Sound'!$E$1,ROW()-1,(COLUMN()-2)*3)</f>
        <v>1</v>
      </c>
      <c r="AA62" s="2" t="e">
        <f ca="1">OFFSET('Puget Sound'!$E$1,ROW()-1,(COLUMN()-2)*3)</f>
        <v>#DIV/0!</v>
      </c>
      <c r="AB62" s="2" t="e">
        <f ca="1">OFFSET('Puget Sound'!$E$1,ROW()-1,(COLUMN()-2)*3)</f>
        <v>#DIV/0!</v>
      </c>
      <c r="AC62" s="2">
        <f ca="1">OFFSET('Puget Sound'!$E$1,ROW()-1,(COLUMN()-2)*3)</f>
        <v>0.29411764705882354</v>
      </c>
      <c r="AD62" s="2" t="e">
        <f ca="1">OFFSET('Puget Sound'!$E$1,ROW()-1,(COLUMN()-2)*3)</f>
        <v>#DIV/0!</v>
      </c>
      <c r="AE62" s="2" t="e">
        <f ca="1">OFFSET('Puget Sound'!$E$1,ROW()-1,(COLUMN()-2)*3)</f>
        <v>#DIV/0!</v>
      </c>
      <c r="AF62" s="2" t="e">
        <f ca="1">OFFSET('Puget Sound'!$E$1,ROW()-1,(COLUMN()-2)*3)</f>
        <v>#DIV/0!</v>
      </c>
      <c r="AG62" s="2">
        <f ca="1">OFFSET('Puget Sound'!$E$1,ROW()-1,(COLUMN()-2)*3)</f>
        <v>0</v>
      </c>
      <c r="AH62" s="2">
        <f ca="1">OFFSET('Puget Sound'!$E$1,ROW()-1,(COLUMN()-2)*3)</f>
        <v>0.97222222222222221</v>
      </c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 t="s">
        <v>1898</v>
      </c>
    </row>
    <row r="63" spans="1:48" ht="15" customHeight="1" x14ac:dyDescent="0.25">
      <c r="A63" t="str">
        <f>'Columbia River'!A3</f>
        <v>OR Tule</v>
      </c>
      <c r="B63" s="2">
        <f ca="1">OFFSET('Columbia River'!$C$1,ROW()-61,(COLUMN()-2)*3)</f>
        <v>11894.046428571428</v>
      </c>
      <c r="C63" s="2">
        <f ca="1">'Columbia River'!F3</f>
        <v>26204.325000000001</v>
      </c>
      <c r="D63" s="2">
        <f ca="1">'Columbia River'!I3</f>
        <v>40937.724999999999</v>
      </c>
      <c r="E63" s="2">
        <f ca="1">'Columbia River'!L3</f>
        <v>100330.125</v>
      </c>
      <c r="F63" s="2">
        <f ca="1">'Columbia River'!O3</f>
        <v>12533.75</v>
      </c>
      <c r="G63" s="2">
        <f ca="1">'Columbia River'!R3</f>
        <v>10954.775</v>
      </c>
      <c r="H63" s="2">
        <f ca="1">'Columbia River'!U3</f>
        <v>7391.6750000000002</v>
      </c>
      <c r="I63" s="2">
        <f ca="1">'Columbia River'!X3</f>
        <v>21015.075000000001</v>
      </c>
      <c r="J63" s="2">
        <f ca="1">'Columbia River'!AA3</f>
        <v>22696.725000000002</v>
      </c>
      <c r="K63" s="2">
        <f ca="1">'Columbia River'!AD3</f>
        <v>10940.9</v>
      </c>
      <c r="L63" s="2">
        <f ca="1">'Columbia River'!AG3</f>
        <v>12987.925000000001</v>
      </c>
      <c r="M63" s="2">
        <f ca="1">'Columbia River'!AJ3</f>
        <v>8508.15</v>
      </c>
      <c r="N63" s="2">
        <f ca="1">'Columbia River'!AM3</f>
        <v>15453.975</v>
      </c>
      <c r="O63" s="2">
        <f ca="1">'Columbia River'!AP3</f>
        <v>9473.85</v>
      </c>
      <c r="P63" s="2">
        <f ca="1">'Columbia River'!AS3</f>
        <v>9251.85</v>
      </c>
      <c r="Q63" s="2">
        <f ca="1">'Columbia River'!AV3</f>
        <v>6421.35</v>
      </c>
      <c r="R63" s="2">
        <f ca="1">'Columbia River'!AY3</f>
        <v>2229.25</v>
      </c>
      <c r="S63" s="2">
        <f ca="1">'Columbia River'!BB3</f>
        <v>24146.2</v>
      </c>
      <c r="T63" s="2">
        <f ca="1">'Columbia River'!BE3</f>
        <v>27740.75</v>
      </c>
      <c r="U63" s="2">
        <f ca="1">'Columbia River'!BH3</f>
        <v>10086.200000000001</v>
      </c>
      <c r="V63" s="2">
        <f ca="1">'Columbia River'!BK3</f>
        <v>6231.7250000000004</v>
      </c>
      <c r="W63" s="2">
        <f ca="1">'Columbia River'!BN3</f>
        <v>3638.0250000000001</v>
      </c>
      <c r="X63" s="2">
        <f ca="1">'Columbia River'!BQ3</f>
        <v>1450.4</v>
      </c>
      <c r="Y63" s="2">
        <f ca="1">'Columbia River'!BT3</f>
        <v>2343.0250000000001</v>
      </c>
      <c r="Z63" s="2">
        <f ca="1">'Columbia River'!BW3</f>
        <v>11093.525</v>
      </c>
      <c r="AA63" s="2">
        <f ca="1">'Columbia River'!BZ3</f>
        <v>4037.625</v>
      </c>
      <c r="AB63" s="2">
        <f ca="1">'Columbia River'!CC3</f>
        <v>16473.325000000001</v>
      </c>
      <c r="AC63" s="2">
        <f ca="1">'Columbia River'!CF3</f>
        <v>15858.2</v>
      </c>
      <c r="AD63" s="2">
        <f ca="1">'Columbia River'!CI3</f>
        <v>24690.100000000002</v>
      </c>
      <c r="AE63" s="2">
        <f ca="1">'Columbia River'!CL3</f>
        <v>8762.5249999999996</v>
      </c>
      <c r="AF63" s="2">
        <f ca="1">'Columbia River'!CO3</f>
        <v>16070.025000000001</v>
      </c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 t="s">
        <v>1899</v>
      </c>
    </row>
    <row r="64" spans="1:48" ht="15" customHeight="1" x14ac:dyDescent="0.25">
      <c r="A64" t="str">
        <f>'Columbia River'!A4</f>
        <v>UM</v>
      </c>
      <c r="B64" s="2">
        <f ca="1">OFFSET('Columbia River'!$C$1,ROW()-61,(COLUMN()-2)*3)</f>
        <v>1342.6626878941931</v>
      </c>
      <c r="C64" s="2">
        <f ca="1">'Columbia River'!F4</f>
        <v>25418.195250000001</v>
      </c>
      <c r="D64" s="2">
        <f ca="1">'Columbia River'!I4</f>
        <v>39709.593249999998</v>
      </c>
      <c r="E64" s="2">
        <f ca="1">'Columbia River'!L4</f>
        <v>97320.221250000002</v>
      </c>
      <c r="F64" s="2">
        <f ca="1">'Columbia River'!O4</f>
        <v>12157.737499999999</v>
      </c>
      <c r="G64" s="2">
        <f ca="1">'Columbia River'!R4</f>
        <v>10626.131749999999</v>
      </c>
      <c r="H64" s="2">
        <f ca="1">'Columbia River'!U4</f>
        <v>7169.9247500000001</v>
      </c>
      <c r="I64" s="2">
        <f ca="1">'Columbia River'!X4</f>
        <v>20384.622749999999</v>
      </c>
      <c r="J64" s="2">
        <f ca="1">'Columbia River'!AA4</f>
        <v>22015.823250000001</v>
      </c>
      <c r="K64" s="2">
        <f ca="1">'Columbia River'!AD4</f>
        <v>10612.672999999999</v>
      </c>
      <c r="L64" s="2">
        <f ca="1">'Columbia River'!AG4</f>
        <v>12598.287250000001</v>
      </c>
      <c r="M64" s="2">
        <f ca="1">'Columbia River'!AJ4</f>
        <v>8252.9054999999989</v>
      </c>
      <c r="N64" s="2">
        <f ca="1">'Columbia River'!AM4</f>
        <v>14990.355750000001</v>
      </c>
      <c r="O64" s="2">
        <f ca="1">'Columbia River'!AP4</f>
        <v>9189.6345000000001</v>
      </c>
      <c r="P64" s="2">
        <f ca="1">'Columbia River'!AS4</f>
        <v>8974.2945</v>
      </c>
      <c r="Q64" s="2">
        <f ca="1">'Columbia River'!AV4</f>
        <v>6228.7094999999999</v>
      </c>
      <c r="R64" s="2">
        <f ca="1">'Columbia River'!AY4</f>
        <v>2162.3724999999999</v>
      </c>
      <c r="S64" s="2">
        <f ca="1">'Columbia River'!BB4</f>
        <v>23421.813999999998</v>
      </c>
      <c r="T64" s="2">
        <f ca="1">'Columbia River'!BE4</f>
        <v>26908.5275</v>
      </c>
      <c r="U64" s="2">
        <f ca="1">'Columbia River'!BH4</f>
        <v>9679.2066355801016</v>
      </c>
      <c r="V64" s="2">
        <f ca="1">'Columbia River'!BK4</f>
        <v>5980.4572795386321</v>
      </c>
      <c r="W64" s="2">
        <f ca="1">'Columbia River'!BN4</f>
        <v>3491.8292504167816</v>
      </c>
      <c r="X64" s="2">
        <f ca="1">'Columbia River'!BQ4</f>
        <v>1392.0031509740095</v>
      </c>
      <c r="Y64" s="2">
        <f ca="1">'Columbia River'!BT4</f>
        <v>700.94402822372172</v>
      </c>
      <c r="Z64" s="2">
        <f ca="1">'Columbia River'!BW4</f>
        <v>3318.7610463825877</v>
      </c>
      <c r="AA64" s="2">
        <f ca="1">'Columbia River'!BZ4</f>
        <v>3628.8290639763923</v>
      </c>
      <c r="AB64" s="2">
        <f ca="1">'Columbia River'!CC4</f>
        <v>977.74438226047243</v>
      </c>
      <c r="AC64" s="2">
        <f ca="1">'Columbia River'!CF4</f>
        <v>207.54042615823408</v>
      </c>
      <c r="AD64" s="2">
        <f ca="1">'Columbia River'!CI4</f>
        <v>416.87189059977942</v>
      </c>
      <c r="AE64" s="2">
        <f ca="1">'Columbia River'!CL4</f>
        <v>147.94797765816386</v>
      </c>
      <c r="AF64" s="2">
        <f ca="1">'Columbia River'!CO4</f>
        <v>271.32906321706758</v>
      </c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 t="s">
        <v>1900</v>
      </c>
    </row>
    <row r="65" spans="1:48" ht="15" customHeight="1" x14ac:dyDescent="0.25">
      <c r="A65" t="str">
        <f>'Columbia River'!A5</f>
        <v>M</v>
      </c>
      <c r="B65" s="2">
        <f ca="1">OFFSET('Columbia River'!$C$1,ROW()-61,(COLUMN()-2)*3)</f>
        <v>10551.383740677236</v>
      </c>
      <c r="C65" s="2">
        <f ca="1">'Columbia River'!F5</f>
        <v>786.12975000000006</v>
      </c>
      <c r="D65" s="2">
        <f ca="1">'Columbia River'!I5</f>
        <v>1228.1317500000005</v>
      </c>
      <c r="E65" s="2">
        <f ca="1">'Columbia River'!L5</f>
        <v>3009.9037499999977</v>
      </c>
      <c r="F65" s="2">
        <f ca="1">'Columbia River'!O5</f>
        <v>376.01250000000073</v>
      </c>
      <c r="G65" s="2">
        <f ca="1">'Columbia River'!R5</f>
        <v>328.64325000000099</v>
      </c>
      <c r="H65" s="2">
        <f ca="1">'Columbia River'!U5</f>
        <v>221.75025000000005</v>
      </c>
      <c r="I65" s="2">
        <f ca="1">'Columbia River'!X5</f>
        <v>630.4522500000021</v>
      </c>
      <c r="J65" s="2">
        <f ca="1">'Columbia River'!AA5</f>
        <v>680.9017500000009</v>
      </c>
      <c r="K65" s="2">
        <f ca="1">'Columbia River'!AD5</f>
        <v>328.22700000000077</v>
      </c>
      <c r="L65" s="2">
        <f ca="1">'Columbia River'!AG5</f>
        <v>389.63774999999987</v>
      </c>
      <c r="M65" s="2">
        <f ca="1">'Columbia River'!AJ5</f>
        <v>255.2445000000007</v>
      </c>
      <c r="N65" s="2">
        <f ca="1">'Columbia River'!AM5</f>
        <v>463.61924999999974</v>
      </c>
      <c r="O65" s="2">
        <f ca="1">'Columbia River'!AP5</f>
        <v>284.21550000000025</v>
      </c>
      <c r="P65" s="2">
        <f ca="1">'Columbia River'!AS5</f>
        <v>277.55550000000039</v>
      </c>
      <c r="Q65" s="2">
        <f ca="1">'Columbia River'!AV5</f>
        <v>192.64050000000043</v>
      </c>
      <c r="R65" s="2">
        <f ca="1">'Columbia River'!AY5</f>
        <v>66.877500000000055</v>
      </c>
      <c r="S65" s="2">
        <f ca="1">'Columbia River'!BB5</f>
        <v>724.38600000000224</v>
      </c>
      <c r="T65" s="2">
        <f ca="1">'Columbia River'!BE5</f>
        <v>832.22249999999985</v>
      </c>
      <c r="U65" s="2">
        <f ca="1">'Columbia River'!BH5</f>
        <v>406.99336441989908</v>
      </c>
      <c r="V65" s="2">
        <f ca="1">'Columbia River'!BK5</f>
        <v>251.2677204613683</v>
      </c>
      <c r="W65" s="2">
        <f ca="1">'Columbia River'!BN5</f>
        <v>146.19574958321846</v>
      </c>
      <c r="X65" s="2">
        <f ca="1">'Columbia River'!BQ5</f>
        <v>58.396849025990605</v>
      </c>
      <c r="Y65" s="2">
        <f ca="1">'Columbia River'!BT5</f>
        <v>1642.0809717762784</v>
      </c>
      <c r="Z65" s="2">
        <f ca="1">'Columbia River'!BW5</f>
        <v>7774.763953617412</v>
      </c>
      <c r="AA65" s="2">
        <f ca="1">'Columbia River'!BZ5</f>
        <v>408.79593602360774</v>
      </c>
      <c r="AB65" s="2">
        <f ca="1">'Columbia River'!CC5</f>
        <v>15495.580617739528</v>
      </c>
      <c r="AC65" s="2">
        <f ca="1">'Columbia River'!CF5</f>
        <v>15650.659573841767</v>
      </c>
      <c r="AD65" s="2">
        <f ca="1">'Columbia River'!CI5</f>
        <v>24273.228109400221</v>
      </c>
      <c r="AE65" s="2">
        <f ca="1">'Columbia River'!CL5</f>
        <v>8614.5770223418349</v>
      </c>
      <c r="AF65" s="2">
        <f ca="1">'Columbia River'!CO5</f>
        <v>15798.695936782933</v>
      </c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 t="s">
        <v>1901</v>
      </c>
    </row>
    <row r="66" spans="1:48" ht="15" customHeight="1" x14ac:dyDescent="0.25">
      <c r="A66" t="str">
        <f>'Columbia River'!A6</f>
        <v>WA Tule</v>
      </c>
      <c r="B66" s="2">
        <f ca="1">OFFSET('Columbia River'!$C$1,ROW()-61,(COLUMN()-2)*3)</f>
        <v>27103.953571428574</v>
      </c>
      <c r="C66" s="2">
        <f ca="1">'Columbia River'!F6</f>
        <v>31126.25</v>
      </c>
      <c r="D66" s="2">
        <f ca="1">'Columbia River'!I6</f>
        <v>48626.325000000004</v>
      </c>
      <c r="E66" s="2">
        <f ca="1">'Columbia River'!L6</f>
        <v>119172.375</v>
      </c>
      <c r="F66" s="2">
        <f ca="1">'Columbia River'!O6</f>
        <v>12758.525000000001</v>
      </c>
      <c r="G66" s="2">
        <f ca="1">'Columbia River'!R6</f>
        <v>12604.050000000001</v>
      </c>
      <c r="H66" s="2">
        <f ca="1">'Columbia River'!U6</f>
        <v>7400</v>
      </c>
      <c r="I66" s="2">
        <f ca="1">'Columbia River'!X6</f>
        <v>15399.400000000001</v>
      </c>
      <c r="J66" s="2">
        <f ca="1">'Columbia River'!AA6</f>
        <v>4656.45</v>
      </c>
      <c r="K66" s="2">
        <f ca="1">'Columbia River'!AD6</f>
        <v>8044.7250000000004</v>
      </c>
      <c r="L66" s="2">
        <f ca="1">'Columbia River'!AG6</f>
        <v>9628.3250000000007</v>
      </c>
      <c r="M66" s="2">
        <f ca="1">'Columbia River'!AJ6</f>
        <v>13810.25</v>
      </c>
      <c r="N66" s="2">
        <f ca="1">'Columbia River'!AM6</f>
        <v>18988.400000000001</v>
      </c>
      <c r="O66" s="2">
        <f ca="1">'Columbia River'!AP6</f>
        <v>2505.8250000000003</v>
      </c>
      <c r="P66" s="2">
        <f ca="1">'Columbia River'!AS6</f>
        <v>10367.4</v>
      </c>
      <c r="Q66" s="2">
        <f ca="1">'Columbia River'!AV6</f>
        <v>10043.65</v>
      </c>
      <c r="R66" s="2">
        <f ca="1">'Columbia River'!AY6</f>
        <v>3679.65</v>
      </c>
      <c r="S66" s="2">
        <f ca="1">'Columbia River'!BB6</f>
        <v>31762.65</v>
      </c>
      <c r="T66" s="2">
        <f ca="1">'Columbia River'!BE6</f>
        <v>32944.800000000003</v>
      </c>
      <c r="U66" s="2">
        <f ca="1">'Columbia River'!BH6</f>
        <v>18670.2</v>
      </c>
      <c r="V66" s="2">
        <f ca="1">'Columbia River'!BK6</f>
        <v>15789.75</v>
      </c>
      <c r="W66" s="2">
        <f ca="1">'Columbia River'!BN6</f>
        <v>13484.650000000001</v>
      </c>
      <c r="X66" s="2">
        <f ca="1">'Columbia River'!BQ6</f>
        <v>10187.025</v>
      </c>
      <c r="Y66" s="2">
        <f ca="1">'Columbia River'!BT6</f>
        <v>12602.2</v>
      </c>
      <c r="Z66" s="2">
        <f ca="1">'Columbia River'!BW6</f>
        <v>23971.375</v>
      </c>
      <c r="AA66" s="2">
        <f ca="1">'Columbia River'!BZ6</f>
        <v>23403.425000000003</v>
      </c>
      <c r="AB66" s="2">
        <f ca="1">'Columbia River'!CC6</f>
        <v>49745.575000000004</v>
      </c>
      <c r="AC66" s="2">
        <f ca="1">'Columbia River'!CF6</f>
        <v>26617.800000000003</v>
      </c>
      <c r="AD66" s="2">
        <f ca="1">'Columbia River'!CI6</f>
        <v>17086.600000000002</v>
      </c>
      <c r="AE66" s="2">
        <f ca="1">'Columbia River'!CL6</f>
        <v>36300.700000000004</v>
      </c>
      <c r="AF66" s="2">
        <f ca="1">'Columbia River'!CO6</f>
        <v>17374.275000000001</v>
      </c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 t="s">
        <v>1902</v>
      </c>
    </row>
    <row r="67" spans="1:48" ht="15" customHeight="1" x14ac:dyDescent="0.25">
      <c r="A67" t="str">
        <f>'Columbia River'!A7</f>
        <v>UM</v>
      </c>
      <c r="B67" s="2">
        <f ca="1">OFFSET('Columbia River'!$C$1,ROW()-61,(COLUMN()-2)*3)</f>
        <v>1886.4521463550975</v>
      </c>
      <c r="C67" s="2">
        <f ca="1">'Columbia River'!F7</f>
        <v>30192.462499999998</v>
      </c>
      <c r="D67" s="2">
        <f ca="1">'Columbia River'!I7</f>
        <v>47167.535250000001</v>
      </c>
      <c r="E67" s="2">
        <f ca="1">'Columbia River'!L7</f>
        <v>115597.20375</v>
      </c>
      <c r="F67" s="2">
        <f ca="1">'Columbia River'!O7</f>
        <v>12375.769250000001</v>
      </c>
      <c r="G67" s="2">
        <f ca="1">'Columbia River'!R7</f>
        <v>12225.9285</v>
      </c>
      <c r="H67" s="2">
        <f ca="1">'Columbia River'!U7</f>
        <v>7178</v>
      </c>
      <c r="I67" s="2">
        <f ca="1">'Columbia River'!X7</f>
        <v>14937.418000000001</v>
      </c>
      <c r="J67" s="2">
        <f ca="1">'Columbia River'!AA7</f>
        <v>4516.7564999999995</v>
      </c>
      <c r="K67" s="2">
        <f ca="1">'Columbia River'!AD7</f>
        <v>7803.3832499999999</v>
      </c>
      <c r="L67" s="2">
        <f ca="1">'Columbia River'!AG7</f>
        <v>9339.4752500000013</v>
      </c>
      <c r="M67" s="2">
        <f ca="1">'Columbia River'!AJ7</f>
        <v>13395.942499999999</v>
      </c>
      <c r="N67" s="2">
        <f ca="1">'Columbia River'!AM7</f>
        <v>18418.748</v>
      </c>
      <c r="O67" s="2">
        <f ca="1">'Columbia River'!AP7</f>
        <v>2430.6502500000001</v>
      </c>
      <c r="P67" s="2">
        <f ca="1">'Columbia River'!AS7</f>
        <v>10056.377999999999</v>
      </c>
      <c r="Q67" s="2">
        <f ca="1">'Columbia River'!AV7</f>
        <v>9742.3405000000002</v>
      </c>
      <c r="R67" s="2">
        <f ca="1">'Columbia River'!AY7</f>
        <v>3569.2604999999999</v>
      </c>
      <c r="S67" s="2">
        <f ca="1">'Columbia River'!BB7</f>
        <v>30809.770500000002</v>
      </c>
      <c r="T67" s="2">
        <f ca="1">'Columbia River'!BE7</f>
        <v>31956.456000000002</v>
      </c>
      <c r="U67" s="2">
        <f ca="1">'Columbia River'!BH7</f>
        <v>17923.087573928373</v>
      </c>
      <c r="V67" s="2">
        <f ca="1">'Columbia River'!BK7</f>
        <v>15158.549286839641</v>
      </c>
      <c r="W67" s="2">
        <f ca="1">'Columbia River'!BN7</f>
        <v>12944.605409033222</v>
      </c>
      <c r="X67" s="2">
        <f ca="1">'Columbia River'!BQ7</f>
        <v>9779.4757908588326</v>
      </c>
      <c r="Y67" s="2">
        <f ca="1">'Columbia River'!BT7</f>
        <v>3780.5155125107085</v>
      </c>
      <c r="Z67" s="2">
        <f ca="1">'Columbia River'!BW7</f>
        <v>7191.1376619726225</v>
      </c>
      <c r="AA67" s="2">
        <f ca="1">'Columbia River'!BZ7</f>
        <v>467.75316082534601</v>
      </c>
      <c r="AB67" s="2">
        <f ca="1">'Columbia River'!CC7</f>
        <v>497.00392821460315</v>
      </c>
      <c r="AC67" s="2">
        <f ca="1">'Columbia River'!CF7</f>
        <v>354.38332663741568</v>
      </c>
      <c r="AD67" s="2">
        <f ca="1">'Columbia River'!CI7</f>
        <v>292.64448566863916</v>
      </c>
      <c r="AE67" s="2">
        <f ca="1">'Columbia River'!CL7</f>
        <v>621.72694865634878</v>
      </c>
      <c r="AF67" s="2">
        <f ca="1">'Columbia River'!CO7</f>
        <v>297.57153390613087</v>
      </c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 t="s">
        <v>1903</v>
      </c>
    </row>
    <row r="68" spans="1:48" ht="15" customHeight="1" x14ac:dyDescent="0.25">
      <c r="A68" t="str">
        <f>'Columbia River'!A8</f>
        <v>M</v>
      </c>
      <c r="B68" s="2">
        <f ca="1">OFFSET('Columbia River'!$C$1,ROW()-61,(COLUMN()-2)*3)</f>
        <v>25217.501425073478</v>
      </c>
      <c r="C68" s="2">
        <f ca="1">'Columbia River'!F8</f>
        <v>933.78750000000218</v>
      </c>
      <c r="D68" s="2">
        <f ca="1">'Columbia River'!I8</f>
        <v>1458.7897500000036</v>
      </c>
      <c r="E68" s="2">
        <f ca="1">'Columbia River'!L8</f>
        <v>3575.1712499999994</v>
      </c>
      <c r="F68" s="2">
        <f ca="1">'Columbia River'!O8</f>
        <v>382.75575000000026</v>
      </c>
      <c r="G68" s="2">
        <f ca="1">'Columbia River'!R8</f>
        <v>378.12150000000111</v>
      </c>
      <c r="H68" s="2">
        <f ca="1">'Columbia River'!U8</f>
        <v>222</v>
      </c>
      <c r="I68" s="2">
        <f ca="1">'Columbia River'!X8</f>
        <v>461.98199999999997</v>
      </c>
      <c r="J68" s="2">
        <f ca="1">'Columbia River'!AA8</f>
        <v>139.69350000000031</v>
      </c>
      <c r="K68" s="2">
        <f ca="1">'Columbia River'!AD8</f>
        <v>241.3417500000005</v>
      </c>
      <c r="L68" s="2">
        <f ca="1">'Columbia River'!AG8</f>
        <v>288.8497499999994</v>
      </c>
      <c r="M68" s="2">
        <f ca="1">'Columbia River'!AJ8</f>
        <v>414.3075000000008</v>
      </c>
      <c r="N68" s="2">
        <f ca="1">'Columbia River'!AM8</f>
        <v>569.65200000000186</v>
      </c>
      <c r="O68" s="2">
        <f ca="1">'Columbia River'!AP8</f>
        <v>75.174750000000131</v>
      </c>
      <c r="P68" s="2">
        <f ca="1">'Columbia River'!AS8</f>
        <v>311.02200000000084</v>
      </c>
      <c r="Q68" s="2">
        <f ca="1">'Columbia River'!AV8</f>
        <v>301.30949999999939</v>
      </c>
      <c r="R68" s="2">
        <f ca="1">'Columbia River'!AY8</f>
        <v>110.38950000000023</v>
      </c>
      <c r="S68" s="2">
        <f ca="1">'Columbia River'!BB8</f>
        <v>952.8794999999991</v>
      </c>
      <c r="T68" s="2">
        <f ca="1">'Columbia River'!BE8</f>
        <v>988.34400000000096</v>
      </c>
      <c r="U68" s="2">
        <f ca="1">'Columbia River'!BH8</f>
        <v>747.11242607162785</v>
      </c>
      <c r="V68" s="2">
        <f ca="1">'Columbia River'!BK8</f>
        <v>631.20071316035865</v>
      </c>
      <c r="W68" s="2">
        <f ca="1">'Columbia River'!BN8</f>
        <v>540.04459096677965</v>
      </c>
      <c r="X68" s="2">
        <f ca="1">'Columbia River'!BQ8</f>
        <v>407.54920914116701</v>
      </c>
      <c r="Y68" s="2">
        <f ca="1">'Columbia River'!BT8</f>
        <v>8821.6844874892922</v>
      </c>
      <c r="Z68" s="2">
        <f ca="1">'Columbia River'!BW8</f>
        <v>16780.237338027378</v>
      </c>
      <c r="AA68" s="2">
        <f ca="1">'Columbia River'!BZ8</f>
        <v>22935.671839174658</v>
      </c>
      <c r="AB68" s="2">
        <f ca="1">'Columbia River'!CC8</f>
        <v>49248.571071785402</v>
      </c>
      <c r="AC68" s="2">
        <f ca="1">'Columbia River'!CF8</f>
        <v>26263.416673362586</v>
      </c>
      <c r="AD68" s="2">
        <f ca="1">'Columbia River'!CI8</f>
        <v>16793.955514331363</v>
      </c>
      <c r="AE68" s="2">
        <f ca="1">'Columbia River'!CL8</f>
        <v>35678.973051343659</v>
      </c>
      <c r="AF68" s="2">
        <f ca="1">'Columbia River'!CO8</f>
        <v>17076.70346609387</v>
      </c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 t="s">
        <v>1904</v>
      </c>
    </row>
    <row r="69" spans="1:48" ht="15" customHeight="1" x14ac:dyDescent="0.25">
      <c r="A69" t="str">
        <f>'Columbia River'!A9</f>
        <v>LRW</v>
      </c>
      <c r="B69" s="2">
        <f ca="1">OFFSET('Columbia River'!$C$1,ROW()-61,(COLUMN()-2)*3)</f>
        <v>2829.2857142857142</v>
      </c>
      <c r="C69" s="2">
        <f ca="1">'Columbia River'!F9</f>
        <v>4439</v>
      </c>
      <c r="D69" s="2">
        <f ca="1">'Columbia River'!I9</f>
        <v>8398</v>
      </c>
      <c r="E69" s="2">
        <f ca="1">'Columbia River'!L9</f>
        <v>13386</v>
      </c>
      <c r="F69" s="2">
        <f ca="1">'Columbia River'!O9</f>
        <v>3703</v>
      </c>
      <c r="G69" s="2">
        <f ca="1">'Columbia River'!R9</f>
        <v>4476</v>
      </c>
      <c r="H69" s="2">
        <f ca="1">'Columbia River'!U9</f>
        <v>1203</v>
      </c>
      <c r="I69" s="2">
        <f ca="1">'Columbia River'!X9</f>
        <v>5618</v>
      </c>
      <c r="J69" s="2">
        <f ca="1">'Columbia River'!AA9</f>
        <v>1196</v>
      </c>
      <c r="K69" s="2">
        <f ca="1">'Columbia River'!AD9</f>
        <v>4584</v>
      </c>
      <c r="L69" s="2">
        <f ca="1">'Columbia River'!AG9</f>
        <v>1839</v>
      </c>
      <c r="M69" s="2">
        <f ca="1">'Columbia River'!AJ9</f>
        <v>1810</v>
      </c>
      <c r="N69" s="2">
        <f ca="1">'Columbia River'!AM9</f>
        <v>1300</v>
      </c>
      <c r="O69" s="2">
        <f ca="1">'Columbia River'!AP9</f>
        <v>957</v>
      </c>
      <c r="P69" s="2">
        <f ca="1">'Columbia River'!AS9</f>
        <v>417</v>
      </c>
      <c r="Q69" s="2">
        <f ca="1">'Columbia River'!AV9</f>
        <v>911</v>
      </c>
      <c r="R69" s="2">
        <f ca="1">'Columbia River'!AY9</f>
        <v>2380</v>
      </c>
      <c r="S69" s="2">
        <f ca="1">'Columbia River'!BB9</f>
        <v>3192</v>
      </c>
      <c r="T69" s="2">
        <f ca="1">'Columbia River'!BE9</f>
        <v>3430</v>
      </c>
      <c r="U69" s="2">
        <f ca="1">'Columbia River'!BH9</f>
        <v>2790</v>
      </c>
      <c r="V69" s="2">
        <f ca="1">'Columbia River'!BK9</f>
        <v>6031</v>
      </c>
      <c r="W69" s="2">
        <f ca="1">'Columbia River'!BN9</f>
        <v>2627</v>
      </c>
      <c r="X69" s="2">
        <f ca="1">'Columbia River'!BQ9</f>
        <v>573</v>
      </c>
      <c r="Y69" s="2">
        <f ca="1">'Columbia River'!BT9</f>
        <v>864</v>
      </c>
      <c r="Z69" s="2">
        <f ca="1">'Columbia River'!BW9</f>
        <v>1722</v>
      </c>
      <c r="AA69" s="2">
        <f ca="1">'Columbia River'!BZ9</f>
        <v>1251</v>
      </c>
      <c r="AB69" s="2">
        <f ca="1">'Columbia River'!CC9</f>
        <v>2553</v>
      </c>
      <c r="AC69" s="2">
        <f ca="1">'Columbia River'!CF9</f>
        <v>2064</v>
      </c>
      <c r="AD69" s="2">
        <f ca="1">'Columbia River'!CI9</f>
        <v>1761</v>
      </c>
      <c r="AE69" s="2">
        <f ca="1">'Columbia River'!CL9</f>
        <v>9590</v>
      </c>
      <c r="AF69" s="2">
        <f ca="1">'Columbia River'!CO9</f>
        <v>2038</v>
      </c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 t="s">
        <v>1905</v>
      </c>
    </row>
    <row r="70" spans="1:48" ht="15" customHeight="1" x14ac:dyDescent="0.25">
      <c r="A70" t="str">
        <f>'Columbia River'!A10</f>
        <v>UM</v>
      </c>
      <c r="B70" s="2">
        <f ca="1">OFFSET('Columbia River'!$C$1,ROW()-61,(COLUMN()-2)*3)</f>
        <v>2725.673258953791</v>
      </c>
      <c r="C70" s="2">
        <f ca="1">'Columbia River'!F10</f>
        <v>4407.9269999999997</v>
      </c>
      <c r="D70" s="2">
        <f ca="1">'Columbia River'!I10</f>
        <v>8339.2139999999999</v>
      </c>
      <c r="E70" s="2">
        <f ca="1">'Columbia River'!L10</f>
        <v>13292.298000000001</v>
      </c>
      <c r="F70" s="2">
        <f ca="1">'Columbia River'!O10</f>
        <v>3677.0790000000002</v>
      </c>
      <c r="G70" s="2">
        <f ca="1">'Columbia River'!R10</f>
        <v>4444.6679999999997</v>
      </c>
      <c r="H70" s="2">
        <f ca="1">'Columbia River'!U10</f>
        <v>1194.579</v>
      </c>
      <c r="I70" s="2">
        <f ca="1">'Columbia River'!X10</f>
        <v>5578.674</v>
      </c>
      <c r="J70" s="2">
        <f ca="1">'Columbia River'!AA10</f>
        <v>1187.6279999999999</v>
      </c>
      <c r="K70" s="2">
        <f ca="1">'Columbia River'!AD10</f>
        <v>4551.9120000000003</v>
      </c>
      <c r="L70" s="2">
        <f ca="1">'Columbia River'!AG10</f>
        <v>1826.127</v>
      </c>
      <c r="M70" s="2">
        <f ca="1">'Columbia River'!AJ10</f>
        <v>1797.33</v>
      </c>
      <c r="N70" s="2">
        <f ca="1">'Columbia River'!AM10</f>
        <v>1290.9000000000001</v>
      </c>
      <c r="O70" s="2">
        <f ca="1">'Columbia River'!AP10</f>
        <v>950.30100000000004</v>
      </c>
      <c r="P70" s="2">
        <f ca="1">'Columbia River'!AS10</f>
        <v>414.08100000000002</v>
      </c>
      <c r="Q70" s="2">
        <f ca="1">'Columbia River'!AV10</f>
        <v>904.62300000000005</v>
      </c>
      <c r="R70" s="2">
        <f ca="1">'Columbia River'!AY10</f>
        <v>2363.34</v>
      </c>
      <c r="S70" s="2">
        <f ca="1">'Columbia River'!BB10</f>
        <v>3169.6559999999999</v>
      </c>
      <c r="T70" s="2">
        <f ca="1">'Columbia River'!BE10</f>
        <v>3405.99</v>
      </c>
      <c r="U70" s="2">
        <f ca="1">'Columbia River'!BH10</f>
        <v>2678.3999999745988</v>
      </c>
      <c r="V70" s="2">
        <f ca="1">'Columbia River'!BK10</f>
        <v>5789.5443075538342</v>
      </c>
      <c r="W70" s="2">
        <f ca="1">'Columbia River'!BN10</f>
        <v>2521.9515342410532</v>
      </c>
      <c r="X70" s="2">
        <f ca="1">'Columbia River'!BQ10</f>
        <v>550.03482256969653</v>
      </c>
      <c r="Y70" s="2">
        <f ca="1">'Columbia River'!BT10</f>
        <v>838.12167989430941</v>
      </c>
      <c r="Z70" s="2">
        <f ca="1">'Columbia River'!BW10</f>
        <v>1670.4230703449084</v>
      </c>
      <c r="AA70" s="2">
        <f ca="1">'Columbia River'!BZ10</f>
        <v>1125.9424139376526</v>
      </c>
      <c r="AB70" s="2">
        <f ca="1">'Columbia River'!CC10</f>
        <v>2297.9986777530826</v>
      </c>
      <c r="AC70" s="2">
        <f ca="1">'Columbia River'!CF10</f>
        <v>2022.2174932972991</v>
      </c>
      <c r="AD70" s="2">
        <f ca="1">'Columbia River'!CI10</f>
        <v>1725.9397136629539</v>
      </c>
      <c r="AE70" s="2">
        <f ca="1">'Columbia River'!CL10</f>
        <v>9399.0697637863304</v>
      </c>
      <c r="AF70" s="2">
        <f ca="1">'Columbia River'!CO10</f>
        <v>1997.4248361414539</v>
      </c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 t="s">
        <v>1906</v>
      </c>
    </row>
    <row r="71" spans="1:48" ht="15" customHeight="1" x14ac:dyDescent="0.25">
      <c r="A71" t="str">
        <f>'Columbia River'!A11</f>
        <v>M</v>
      </c>
      <c r="B71" s="2">
        <f ca="1">OFFSET('Columbia River'!$C$1,ROW()-61,(COLUMN()-2)*3)</f>
        <v>103.61245533192336</v>
      </c>
      <c r="C71" s="2">
        <f ca="1">'Columbia River'!F11</f>
        <v>31.07300000000032</v>
      </c>
      <c r="D71" s="2">
        <f ca="1">'Columbia River'!I11</f>
        <v>58.786000000000058</v>
      </c>
      <c r="E71" s="2">
        <f ca="1">'Columbia River'!L11</f>
        <v>93.701999999999316</v>
      </c>
      <c r="F71" s="2">
        <f ca="1">'Columbia River'!O11</f>
        <v>25.920999999999822</v>
      </c>
      <c r="G71" s="2">
        <f ca="1">'Columbia River'!R11</f>
        <v>31.332000000000335</v>
      </c>
      <c r="H71" s="2">
        <f ca="1">'Columbia River'!U11</f>
        <v>8.4210000000000491</v>
      </c>
      <c r="I71" s="2">
        <f ca="1">'Columbia River'!X11</f>
        <v>39.326000000000022</v>
      </c>
      <c r="J71" s="2">
        <f ca="1">'Columbia River'!AA11</f>
        <v>8.3720000000000709</v>
      </c>
      <c r="K71" s="2">
        <f ca="1">'Columbia River'!AD11</f>
        <v>32.087999999999738</v>
      </c>
      <c r="L71" s="2">
        <f ca="1">'Columbia River'!AG11</f>
        <v>12.873000000000047</v>
      </c>
      <c r="M71" s="2">
        <f ca="1">'Columbia River'!AJ11</f>
        <v>12.670000000000073</v>
      </c>
      <c r="N71" s="2">
        <f ca="1">'Columbia River'!AM11</f>
        <v>9.0999999999999091</v>
      </c>
      <c r="O71" s="2">
        <f ca="1">'Columbia River'!AP11</f>
        <v>6.6989999999999554</v>
      </c>
      <c r="P71" s="2">
        <f ca="1">'Columbia River'!AS11</f>
        <v>2.9189999999999827</v>
      </c>
      <c r="Q71" s="2">
        <f ca="1">'Columbia River'!AV11</f>
        <v>6.3769999999999527</v>
      </c>
      <c r="R71" s="2">
        <f ca="1">'Columbia River'!AY11</f>
        <v>16.659999999999854</v>
      </c>
      <c r="S71" s="2">
        <f ca="1">'Columbia River'!BB11</f>
        <v>22.344000000000051</v>
      </c>
      <c r="T71" s="2">
        <f ca="1">'Columbia River'!BE11</f>
        <v>24.010000000000218</v>
      </c>
      <c r="U71" s="2">
        <f ca="1">'Columbia River'!BH11</f>
        <v>111.60000002540119</v>
      </c>
      <c r="V71" s="2">
        <f ca="1">'Columbia River'!BK11</f>
        <v>241.45569244616581</v>
      </c>
      <c r="W71" s="2">
        <f ca="1">'Columbia River'!BN11</f>
        <v>105.0484657589468</v>
      </c>
      <c r="X71" s="2">
        <f ca="1">'Columbia River'!BQ11</f>
        <v>22.96517743030347</v>
      </c>
      <c r="Y71" s="2">
        <f ca="1">'Columbia River'!BT11</f>
        <v>25.878320105690591</v>
      </c>
      <c r="Z71" s="2">
        <f ca="1">'Columbia River'!BW11</f>
        <v>51.57692965509159</v>
      </c>
      <c r="AA71" s="2">
        <f ca="1">'Columbia River'!BZ11</f>
        <v>125.05758606234735</v>
      </c>
      <c r="AB71" s="2">
        <f ca="1">'Columbia River'!CC11</f>
        <v>255.00132224691743</v>
      </c>
      <c r="AC71" s="2">
        <f ca="1">'Columbia River'!CF11</f>
        <v>41.782506702700857</v>
      </c>
      <c r="AD71" s="2">
        <f ca="1">'Columbia River'!CI11</f>
        <v>35.060286337046136</v>
      </c>
      <c r="AE71" s="2">
        <f ca="1">'Columbia River'!CL11</f>
        <v>190.93023621366956</v>
      </c>
      <c r="AF71" s="2">
        <f ca="1">'Columbia River'!CO11</f>
        <v>40.575163858546148</v>
      </c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 t="s">
        <v>1907</v>
      </c>
    </row>
    <row r="72" spans="1:48" ht="15" customHeight="1" x14ac:dyDescent="0.25">
      <c r="A72" t="str">
        <f>'Columbia River'!A12</f>
        <v>BPH</v>
      </c>
      <c r="B72" s="2">
        <f ca="1">OFFSET('Columbia River'!$C$1,ROW()-61,(COLUMN()-2)*3)</f>
        <v>58456.714285714283</v>
      </c>
      <c r="C72" s="2">
        <f ca="1">'Columbia River'!F12</f>
        <v>24336</v>
      </c>
      <c r="D72" s="2">
        <f ca="1">'Columbia River'!I12</f>
        <v>9782</v>
      </c>
      <c r="E72" s="2">
        <f ca="1">'Columbia River'!L12</f>
        <v>5500</v>
      </c>
      <c r="F72" s="2">
        <f ca="1">'Columbia River'!O12</f>
        <v>7241</v>
      </c>
      <c r="G72" s="2">
        <f ca="1">'Columbia River'!R12</f>
        <v>15143</v>
      </c>
      <c r="H72" s="2">
        <f ca="1">'Columbia River'!U12</f>
        <v>10266</v>
      </c>
      <c r="I72" s="2">
        <f ca="1">'Columbia River'!X12</f>
        <v>42525</v>
      </c>
      <c r="J72" s="2">
        <f ca="1">'Columbia River'!AA12</f>
        <v>19178</v>
      </c>
      <c r="K72" s="2">
        <f ca="1">'Columbia River'!AD12</f>
        <v>8267</v>
      </c>
      <c r="L72" s="2">
        <f ca="1">'Columbia River'!AG12</f>
        <v>13400</v>
      </c>
      <c r="M72" s="2">
        <f ca="1">'Columbia River'!AJ12</f>
        <v>26700</v>
      </c>
      <c r="N72" s="2">
        <f ca="1">'Columbia River'!AM12</f>
        <v>28300</v>
      </c>
      <c r="O72" s="2">
        <f ca="1">'Columbia River'!AP12</f>
        <v>12300</v>
      </c>
      <c r="P72" s="2">
        <f ca="1">'Columbia River'!AS12</f>
        <v>10813</v>
      </c>
      <c r="Q72" s="2">
        <f ca="1">'Columbia River'!AV12</f>
        <v>35234</v>
      </c>
      <c r="R72" s="2">
        <f ca="1">'Columbia River'!AY12</f>
        <v>10709</v>
      </c>
      <c r="S72" s="2">
        <f ca="1">'Columbia River'!BB12</f>
        <v>109645</v>
      </c>
      <c r="T72" s="2">
        <f ca="1">'Columbia River'!BE12</f>
        <v>126246</v>
      </c>
      <c r="U72" s="2">
        <f ca="1">'Columbia River'!BH12</f>
        <v>78212</v>
      </c>
      <c r="V72" s="2">
        <f ca="1">'Columbia River'!BK12</f>
        <v>126168</v>
      </c>
      <c r="W72" s="2">
        <f ca="1">'Columbia River'!BN12</f>
        <v>48835</v>
      </c>
      <c r="X72" s="2">
        <f ca="1">'Columbia River'!BQ12</f>
        <v>17814</v>
      </c>
      <c r="Y72" s="2">
        <f ca="1">'Columbia River'!BT12</f>
        <v>8832</v>
      </c>
      <c r="Z72" s="2">
        <f ca="1">'Columbia River'!BW12</f>
        <v>77911</v>
      </c>
      <c r="AA72" s="2">
        <f ca="1">'Columbia River'!BZ12</f>
        <v>31044</v>
      </c>
      <c r="AB72" s="2">
        <f ca="1">'Columbia River'!CC12</f>
        <v>123112</v>
      </c>
      <c r="AC72" s="2">
        <f ca="1">'Columbia River'!CF12</f>
        <v>55369</v>
      </c>
      <c r="AD72" s="2">
        <f ca="1">'Columbia River'!CI12</f>
        <v>43279</v>
      </c>
      <c r="AE72" s="2">
        <f ca="1">'Columbia River'!CL12</f>
        <v>69650</v>
      </c>
      <c r="AF72" s="2">
        <f ca="1">'Columbia River'!CO12</f>
        <v>104729</v>
      </c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 t="s">
        <v>1908</v>
      </c>
    </row>
    <row r="73" spans="1:48" ht="15" customHeight="1" x14ac:dyDescent="0.25">
      <c r="A73" t="str">
        <f>'Columbia River'!A13</f>
        <v>UM</v>
      </c>
      <c r="B73" s="2">
        <f ca="1">OFFSET('Columbia River'!$C$1,ROW()-61,(COLUMN()-2)*3)</f>
        <v>4674.3071447588582</v>
      </c>
      <c r="C73" s="2">
        <f ca="1">'Columbia River'!F13</f>
        <v>23605.919999999998</v>
      </c>
      <c r="D73" s="2">
        <f ca="1">'Columbia River'!I13</f>
        <v>9488.5399999999991</v>
      </c>
      <c r="E73" s="2">
        <f ca="1">'Columbia River'!L13</f>
        <v>5335</v>
      </c>
      <c r="F73" s="2">
        <f ca="1">'Columbia River'!O13</f>
        <v>7023.7699999999995</v>
      </c>
      <c r="G73" s="2">
        <f ca="1">'Columbia River'!R13</f>
        <v>14688.71</v>
      </c>
      <c r="H73" s="2">
        <f ca="1">'Columbia River'!U13</f>
        <v>9958.02</v>
      </c>
      <c r="I73" s="2">
        <f ca="1">'Columbia River'!X13</f>
        <v>41249.25</v>
      </c>
      <c r="J73" s="2">
        <f ca="1">'Columbia River'!AA13</f>
        <v>18602.66</v>
      </c>
      <c r="K73" s="2">
        <f ca="1">'Columbia River'!AD13</f>
        <v>8018.99</v>
      </c>
      <c r="L73" s="2">
        <f ca="1">'Columbia River'!AG13</f>
        <v>12998</v>
      </c>
      <c r="M73" s="2">
        <f ca="1">'Columbia River'!AJ13</f>
        <v>25899</v>
      </c>
      <c r="N73" s="2">
        <f ca="1">'Columbia River'!AM13</f>
        <v>27451</v>
      </c>
      <c r="O73" s="2">
        <f ca="1">'Columbia River'!AP13</f>
        <v>11931</v>
      </c>
      <c r="P73" s="2">
        <f ca="1">'Columbia River'!AS13</f>
        <v>10488.61</v>
      </c>
      <c r="Q73" s="2">
        <f ca="1">'Columbia River'!AV13</f>
        <v>34176.979999999996</v>
      </c>
      <c r="R73" s="2">
        <f ca="1">'Columbia River'!AY13</f>
        <v>10387.73</v>
      </c>
      <c r="S73" s="2">
        <f ca="1">'Columbia River'!BB13</f>
        <v>106355.65</v>
      </c>
      <c r="T73" s="2">
        <f ca="1">'Columbia River'!BE13</f>
        <v>122458.62</v>
      </c>
      <c r="U73" s="2">
        <f ca="1">'Columbia River'!BH13</f>
        <v>75072.472470278866</v>
      </c>
      <c r="V73" s="2">
        <f ca="1">'Columbia River'!BK13</f>
        <v>121096.25347793744</v>
      </c>
      <c r="W73" s="2">
        <f ca="1">'Columbia River'!BN13</f>
        <v>46877.024056353883</v>
      </c>
      <c r="X73" s="2">
        <f ca="1">'Columbia River'!BQ13</f>
        <v>17097.343489328501</v>
      </c>
      <c r="Y73" s="2">
        <f ca="1">'Columbia River'!BT13</f>
        <v>528.50826906788598</v>
      </c>
      <c r="Z73" s="2">
        <f ca="1">'Columbia River'!BW13</f>
        <v>4662.2064935856051</v>
      </c>
      <c r="AA73" s="2">
        <f ca="1">'Columbia River'!BZ13</f>
        <v>4627.2065461866978</v>
      </c>
      <c r="AB73" s="2">
        <f ca="1">'Columbia River'!CC13</f>
        <v>9749.4714961184873</v>
      </c>
      <c r="AC73" s="2">
        <f ca="1">'Columbia River'!CF13</f>
        <v>4179.274248992604</v>
      </c>
      <c r="AD73" s="2">
        <f ca="1">'Columbia River'!CI13</f>
        <v>3439.004764039114</v>
      </c>
      <c r="AE73" s="2">
        <f ca="1">'Columbia River'!CL13</f>
        <v>5534.4781953216179</v>
      </c>
      <c r="AF73" s="2">
        <f ca="1">'Columbia River'!CO13</f>
        <v>8321.9004582604121</v>
      </c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 t="s">
        <v>1909</v>
      </c>
    </row>
    <row r="74" spans="1:48" ht="15" customHeight="1" x14ac:dyDescent="0.25">
      <c r="A74" t="str">
        <f>'Columbia River'!A14</f>
        <v>M</v>
      </c>
      <c r="B74" s="2">
        <f ca="1">OFFSET('Columbia River'!$C$1,ROW()-61,(COLUMN()-2)*3)</f>
        <v>53782.407140955424</v>
      </c>
      <c r="C74" s="2">
        <f ca="1">'Columbia River'!F14</f>
        <v>730.08000000000175</v>
      </c>
      <c r="D74" s="2">
        <f ca="1">'Columbia River'!I14</f>
        <v>293.46000000000095</v>
      </c>
      <c r="E74" s="2">
        <f ca="1">'Columbia River'!L14</f>
        <v>165</v>
      </c>
      <c r="F74" s="2">
        <f ca="1">'Columbia River'!O14</f>
        <v>217.23000000000047</v>
      </c>
      <c r="G74" s="2">
        <f ca="1">'Columbia River'!R14</f>
        <v>454.29000000000087</v>
      </c>
      <c r="H74" s="2">
        <f ca="1">'Columbia River'!U14</f>
        <v>307.97999999999956</v>
      </c>
      <c r="I74" s="2">
        <f ca="1">'Columbia River'!X14</f>
        <v>1275.75</v>
      </c>
      <c r="J74" s="2">
        <f ca="1">'Columbia River'!AA14</f>
        <v>575.34000000000015</v>
      </c>
      <c r="K74" s="2">
        <f ca="1">'Columbia River'!AD14</f>
        <v>248.01000000000022</v>
      </c>
      <c r="L74" s="2">
        <f ca="1">'Columbia River'!AG14</f>
        <v>402</v>
      </c>
      <c r="M74" s="2">
        <f ca="1">'Columbia River'!AJ14</f>
        <v>801</v>
      </c>
      <c r="N74" s="2">
        <f ca="1">'Columbia River'!AM14</f>
        <v>849</v>
      </c>
      <c r="O74" s="2">
        <f ca="1">'Columbia River'!AP14</f>
        <v>369</v>
      </c>
      <c r="P74" s="2">
        <f ca="1">'Columbia River'!AS14</f>
        <v>324.38999999999942</v>
      </c>
      <c r="Q74" s="2">
        <f ca="1">'Columbia River'!AV14</f>
        <v>1057.0200000000041</v>
      </c>
      <c r="R74" s="2">
        <f ca="1">'Columbia River'!AY14</f>
        <v>321.27000000000044</v>
      </c>
      <c r="S74" s="2">
        <f ca="1">'Columbia River'!BB14</f>
        <v>3289.3500000000058</v>
      </c>
      <c r="T74" s="2">
        <f ca="1">'Columbia River'!BE14</f>
        <v>3787.3800000000047</v>
      </c>
      <c r="U74" s="2">
        <f ca="1">'Columbia River'!BH14</f>
        <v>3139.5275297211338</v>
      </c>
      <c r="V74" s="2">
        <f ca="1">'Columbia River'!BK14</f>
        <v>5071.74652206256</v>
      </c>
      <c r="W74" s="2">
        <f ca="1">'Columbia River'!BN14</f>
        <v>1957.9759436461172</v>
      </c>
      <c r="X74" s="2">
        <f ca="1">'Columbia River'!BQ14</f>
        <v>716.65651067149884</v>
      </c>
      <c r="Y74" s="2">
        <f ca="1">'Columbia River'!BT14</f>
        <v>8303.4917309321136</v>
      </c>
      <c r="Z74" s="2">
        <f ca="1">'Columbia River'!BW14</f>
        <v>73248.793506414397</v>
      </c>
      <c r="AA74" s="2">
        <f ca="1">'Columbia River'!BZ14</f>
        <v>26416.793453813301</v>
      </c>
      <c r="AB74" s="2">
        <f ca="1">'Columbia River'!CC14</f>
        <v>113362.52850388151</v>
      </c>
      <c r="AC74" s="2">
        <f ca="1">'Columbia River'!CF14</f>
        <v>51189.725751007398</v>
      </c>
      <c r="AD74" s="2">
        <f ca="1">'Columbia River'!CI14</f>
        <v>39839.995235960887</v>
      </c>
      <c r="AE74" s="2">
        <f ca="1">'Columbia River'!CL14</f>
        <v>64115.521804678385</v>
      </c>
      <c r="AF74" s="2">
        <f ca="1">'Columbia River'!CO14</f>
        <v>96407.09954173959</v>
      </c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 t="s">
        <v>1910</v>
      </c>
    </row>
    <row r="75" spans="1:48" ht="15" customHeight="1" x14ac:dyDescent="0.25">
      <c r="A75" t="str">
        <f>'Columbia River'!A15</f>
        <v>U Col Sum</v>
      </c>
      <c r="B75" s="2">
        <f ca="1">OFFSET('Columbia River'!$C$1,ROW()-61,(COLUMN()-2)*3)</f>
        <v>3002.1532800425475</v>
      </c>
      <c r="C75" s="2">
        <f ca="1">'Columbia River'!F15</f>
        <v>966.53860448299622</v>
      </c>
      <c r="D75" s="2">
        <f ca="1">'Columbia River'!I15</f>
        <v>988.98959707865185</v>
      </c>
      <c r="E75" s="2">
        <f ca="1">'Columbia River'!L15</f>
        <v>1075.4261558265775</v>
      </c>
      <c r="F75" s="2">
        <f ca="1">'Columbia River'!O15</f>
        <v>921.3054079432934</v>
      </c>
      <c r="G75" s="2">
        <f ca="1">'Columbia River'!R15</f>
        <v>901.13758385617791</v>
      </c>
      <c r="H75" s="2">
        <f ca="1">'Columbia River'!U15</f>
        <v>592.15793038550089</v>
      </c>
      <c r="I75" s="2">
        <f ca="1">'Columbia River'!X15</f>
        <v>543.06987777576933</v>
      </c>
      <c r="J75" s="2">
        <f ca="1">'Columbia River'!AA15</f>
        <v>551.76612034981599</v>
      </c>
      <c r="K75" s="2">
        <f ca="1">'Columbia River'!AD15</f>
        <v>672.10385154817141</v>
      </c>
      <c r="L75" s="2">
        <f ca="1">'Columbia River'!AG15</f>
        <v>557.00060768218441</v>
      </c>
      <c r="M75" s="2">
        <f ca="1">'Columbia River'!AJ15</f>
        <v>519.94620935620924</v>
      </c>
      <c r="N75" s="2">
        <f ca="1">'Columbia River'!AM15</f>
        <v>659.4182930067974</v>
      </c>
      <c r="O75" s="2">
        <f ca="1">'Columbia River'!AP15</f>
        <v>829.85322708667877</v>
      </c>
      <c r="P75" s="2">
        <f ca="1">'Columbia River'!AS15</f>
        <v>780.80085773328994</v>
      </c>
      <c r="Q75" s="2">
        <f ca="1">'Columbia River'!AV15</f>
        <v>1495.1851027287723</v>
      </c>
      <c r="R75" s="2">
        <f ca="1">'Columbia River'!AY15</f>
        <v>1957.7150312520575</v>
      </c>
      <c r="S75" s="2">
        <f ca="1">'Columbia River'!BB15</f>
        <v>3643.3422679901073</v>
      </c>
      <c r="T75" s="2">
        <f ca="1">'Columbia River'!BE15</f>
        <v>3855.8575370396361</v>
      </c>
      <c r="U75" s="2">
        <f ca="1">'Columbia River'!BH15</f>
        <v>3092.8020576071435</v>
      </c>
      <c r="V75" s="2">
        <f ca="1">'Columbia River'!BK15</f>
        <v>3142.5282222285518</v>
      </c>
      <c r="W75" s="2">
        <f ca="1">'Columbia River'!BN15</f>
        <v>2665.7017245188058</v>
      </c>
      <c r="X75" s="2">
        <f ca="1">'Columbia River'!BQ15</f>
        <v>2908.215020484773</v>
      </c>
      <c r="Y75" s="2">
        <f ca="1">'Columbia River'!BT15</f>
        <v>1670.0411474737996</v>
      </c>
      <c r="Z75" s="2">
        <f ca="1">'Columbia River'!BW15</f>
        <v>3030.8669291628512</v>
      </c>
      <c r="AA75" s="2">
        <f ca="1">'Columbia River'!BZ15</f>
        <v>3019.7572291979222</v>
      </c>
      <c r="AB75" s="2">
        <f ca="1">'Columbia River'!CC15</f>
        <v>3578.719450146451</v>
      </c>
      <c r="AC75" s="2">
        <f ca="1">'Columbia River'!CF15</f>
        <v>3035.0662121834175</v>
      </c>
      <c r="AD75" s="2">
        <f ca="1">'Columbia River'!CI15</f>
        <v>2602.0852777586479</v>
      </c>
      <c r="AE75" s="2">
        <f ca="1">'Columbia River'!CL15</f>
        <v>4078.5367143747435</v>
      </c>
      <c r="AF75" s="2">
        <f ca="1">'Columbia River'!CO15</f>
        <v>4570.5782338469535</v>
      </c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 t="s">
        <v>1911</v>
      </c>
    </row>
    <row r="76" spans="1:48" ht="15" customHeight="1" x14ac:dyDescent="0.25">
      <c r="A76" t="str">
        <f>'Columbia River'!A16</f>
        <v>UM</v>
      </c>
      <c r="B76" s="2">
        <f ca="1">OFFSET('Columbia River'!$C$1,ROW()-61,(COLUMN()-2)*3)</f>
        <v>1738.1628011208766</v>
      </c>
      <c r="C76" s="2">
        <f ca="1">'Columbia River'!F16</f>
        <v>937.54244634850636</v>
      </c>
      <c r="D76" s="2">
        <f ca="1">'Columbia River'!I16</f>
        <v>959.31990916629229</v>
      </c>
      <c r="E76" s="2">
        <f ca="1">'Columbia River'!L16</f>
        <v>1043.1633711517802</v>
      </c>
      <c r="F76" s="2">
        <f ca="1">'Columbia River'!O16</f>
        <v>893.66624570499459</v>
      </c>
      <c r="G76" s="2">
        <f ca="1">'Columbia River'!R16</f>
        <v>874.10345634049258</v>
      </c>
      <c r="H76" s="2">
        <f ca="1">'Columbia River'!U16</f>
        <v>574.39319247393587</v>
      </c>
      <c r="I76" s="2">
        <f ca="1">'Columbia River'!X16</f>
        <v>526.77778144249623</v>
      </c>
      <c r="J76" s="2">
        <f ca="1">'Columbia River'!AA16</f>
        <v>535.2131367393215</v>
      </c>
      <c r="K76" s="2">
        <f ca="1">'Columbia River'!AD16</f>
        <v>651.94073600172624</v>
      </c>
      <c r="L76" s="2">
        <f ca="1">'Columbia River'!AG16</f>
        <v>540.29058945171892</v>
      </c>
      <c r="M76" s="2">
        <f ca="1">'Columbia River'!AJ16</f>
        <v>504.34782307552297</v>
      </c>
      <c r="N76" s="2">
        <f ca="1">'Columbia River'!AM16</f>
        <v>639.63574421659348</v>
      </c>
      <c r="O76" s="2">
        <f ca="1">'Columbia River'!AP16</f>
        <v>804.95763027407838</v>
      </c>
      <c r="P76" s="2">
        <f ca="1">'Columbia River'!AS16</f>
        <v>757.37683200129118</v>
      </c>
      <c r="Q76" s="2">
        <f ca="1">'Columbia River'!AV16</f>
        <v>1450.3295496469091</v>
      </c>
      <c r="R76" s="2">
        <f ca="1">'Columbia River'!AY16</f>
        <v>1898.9835803144958</v>
      </c>
      <c r="S76" s="2">
        <f ca="1">'Columbia River'!BB16</f>
        <v>3534.0419999504038</v>
      </c>
      <c r="T76" s="2">
        <f ca="1">'Columbia River'!BE16</f>
        <v>3740.1818109284468</v>
      </c>
      <c r="U76" s="2">
        <f ca="1">'Columbia River'!BH16</f>
        <v>1700.9749802056865</v>
      </c>
      <c r="V76" s="2">
        <f ca="1">'Columbia River'!BK16</f>
        <v>1725.4031147851406</v>
      </c>
      <c r="W76" s="2">
        <f ca="1">'Columbia River'!BN16</f>
        <v>1466.058949593702</v>
      </c>
      <c r="X76" s="2">
        <f ca="1">'Columbia River'!BQ16</f>
        <v>1599.4049247510989</v>
      </c>
      <c r="Y76" s="2">
        <f ca="1">'Columbia River'!BT16</f>
        <v>1386.1083403310197</v>
      </c>
      <c r="Z76" s="2">
        <f ca="1">'Columbia River'!BW16</f>
        <v>2515.5727062778869</v>
      </c>
      <c r="AA76" s="2">
        <f ca="1">'Columbia River'!BZ16</f>
        <v>2143.6669668254758</v>
      </c>
      <c r="AB76" s="2">
        <f ca="1">'Columbia River'!CC16</f>
        <v>2002.4482404585581</v>
      </c>
      <c r="AC76" s="2">
        <f ca="1">'Columbia River'!CF16</f>
        <v>1344.8391470053657</v>
      </c>
      <c r="AD76" s="2">
        <f ca="1">'Columbia River'!CI16</f>
        <v>1080.6623333096127</v>
      </c>
      <c r="AE76" s="2">
        <f ca="1">'Columbia River'!CL16</f>
        <v>1693.8418736382182</v>
      </c>
      <c r="AF76" s="2">
        <f ca="1">'Columbia River'!CO16</f>
        <v>1898.1898022257321</v>
      </c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 t="s">
        <v>1912</v>
      </c>
    </row>
    <row r="77" spans="1:48" ht="15" customHeight="1" x14ac:dyDescent="0.25">
      <c r="A77" t="str">
        <f>'Columbia River'!A17</f>
        <v>M</v>
      </c>
      <c r="B77" s="2">
        <f ca="1">OFFSET('Columbia River'!$C$1,ROW()-61,(COLUMN()-2)*3)</f>
        <v>1263.9904789216707</v>
      </c>
      <c r="C77" s="2">
        <f ca="1">'Columbia River'!F17</f>
        <v>28.99615813448986</v>
      </c>
      <c r="D77" s="2">
        <f ca="1">'Columbia River'!I17</f>
        <v>29.669687912359564</v>
      </c>
      <c r="E77" s="2">
        <f ca="1">'Columbia River'!L17</f>
        <v>32.262784674797331</v>
      </c>
      <c r="F77" s="2">
        <f ca="1">'Columbia River'!O17</f>
        <v>27.639162238298809</v>
      </c>
      <c r="G77" s="2">
        <f ca="1">'Columbia River'!R17</f>
        <v>27.034127515685327</v>
      </c>
      <c r="H77" s="2">
        <f ca="1">'Columbia River'!U17</f>
        <v>17.764737911565021</v>
      </c>
      <c r="I77" s="2">
        <f ca="1">'Columbia River'!X17</f>
        <v>16.292096333273093</v>
      </c>
      <c r="J77" s="2">
        <f ca="1">'Columbia River'!AA17</f>
        <v>16.552983610494493</v>
      </c>
      <c r="K77" s="2">
        <f ca="1">'Columbia River'!AD17</f>
        <v>20.163115546445169</v>
      </c>
      <c r="L77" s="2">
        <f ca="1">'Columbia River'!AG17</f>
        <v>16.710018230465494</v>
      </c>
      <c r="M77" s="2">
        <f ca="1">'Columbia River'!AJ17</f>
        <v>15.59838628068627</v>
      </c>
      <c r="N77" s="2">
        <f ca="1">'Columbia River'!AM17</f>
        <v>19.782548790203919</v>
      </c>
      <c r="O77" s="2">
        <f ca="1">'Columbia River'!AP17</f>
        <v>24.895596812600388</v>
      </c>
      <c r="P77" s="2">
        <f ca="1">'Columbia River'!AS17</f>
        <v>23.424025731998768</v>
      </c>
      <c r="Q77" s="2">
        <f ca="1">'Columbia River'!AV17</f>
        <v>44.855553081863263</v>
      </c>
      <c r="R77" s="2">
        <f ca="1">'Columbia River'!AY17</f>
        <v>58.731450937561704</v>
      </c>
      <c r="S77" s="2">
        <f ca="1">'Columbia River'!BB17</f>
        <v>109.3002680397035</v>
      </c>
      <c r="T77" s="2">
        <f ca="1">'Columbia River'!BE17</f>
        <v>115.67572611118931</v>
      </c>
      <c r="U77" s="2">
        <f ca="1">'Columbia River'!BH17</f>
        <v>1391.827077401457</v>
      </c>
      <c r="V77" s="2">
        <f ca="1">'Columbia River'!BK17</f>
        <v>1417.1251074434113</v>
      </c>
      <c r="W77" s="2">
        <f ca="1">'Columbia River'!BN17</f>
        <v>1199.6427749251038</v>
      </c>
      <c r="X77" s="2">
        <f ca="1">'Columbia River'!BQ17</f>
        <v>1308.8100957336742</v>
      </c>
      <c r="Y77" s="2">
        <f ca="1">'Columbia River'!BT17</f>
        <v>283.93280714277989</v>
      </c>
      <c r="Z77" s="2">
        <f ca="1">'Columbia River'!BW17</f>
        <v>515.29422288496426</v>
      </c>
      <c r="AA77" s="2">
        <f ca="1">'Columbia River'!BZ17</f>
        <v>876.09026237244643</v>
      </c>
      <c r="AB77" s="2">
        <f ca="1">'Columbia River'!CC17</f>
        <v>1576.2712096878929</v>
      </c>
      <c r="AC77" s="2">
        <f ca="1">'Columbia River'!CF17</f>
        <v>1690.2270651780518</v>
      </c>
      <c r="AD77" s="2">
        <f ca="1">'Columbia River'!CI17</f>
        <v>1521.4229444490352</v>
      </c>
      <c r="AE77" s="2">
        <f ca="1">'Columbia River'!CL17</f>
        <v>2384.6948407365253</v>
      </c>
      <c r="AF77" s="2">
        <f ca="1">'Columbia River'!CO17</f>
        <v>2672.3884316212216</v>
      </c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 t="s">
        <v>1913</v>
      </c>
    </row>
    <row r="78" spans="1:48" ht="15" customHeight="1" x14ac:dyDescent="0.25">
      <c r="A78" t="str">
        <f>'Columbia River'!A18</f>
        <v>U Col Brt</v>
      </c>
      <c r="B78" s="2">
        <f ca="1">OFFSET('Columbia River'!$C$1,ROW()-61,(COLUMN()-2)*3)</f>
        <v>168436.84857142856</v>
      </c>
      <c r="C78" s="2">
        <f ca="1">'Columbia River'!F18</f>
        <v>65214.27</v>
      </c>
      <c r="D78" s="2">
        <f ca="1">'Columbia River'!I18</f>
        <v>97319.97</v>
      </c>
      <c r="E78" s="2">
        <f ca="1">'Columbia River'!L18</f>
        <v>114776.64</v>
      </c>
      <c r="F78" s="2">
        <f ca="1">'Columbia River'!O18</f>
        <v>41043.42</v>
      </c>
      <c r="G78" s="2">
        <f ca="1">'Columbia River'!R18</f>
        <v>39755.43</v>
      </c>
      <c r="H78" s="2">
        <f ca="1">'Columbia River'!U18</f>
        <v>13264.02</v>
      </c>
      <c r="I78" s="2">
        <f ca="1">'Columbia River'!X18</f>
        <v>15644.97</v>
      </c>
      <c r="J78" s="2">
        <f ca="1">'Columbia River'!AA18</f>
        <v>23751.09</v>
      </c>
      <c r="K78" s="2">
        <f ca="1">'Columbia River'!AD18</f>
        <v>18111.060000000001</v>
      </c>
      <c r="L78" s="2">
        <f ca="1">'Columbia River'!AG18</f>
        <v>15919.2</v>
      </c>
      <c r="M78" s="2">
        <f ca="1">'Columbia River'!AJ18</f>
        <v>31927.5</v>
      </c>
      <c r="N78" s="2">
        <f ca="1">'Columbia River'!AM18</f>
        <v>75733.02</v>
      </c>
      <c r="O78" s="2">
        <f ca="1">'Columbia River'!AP18</f>
        <v>26525.07</v>
      </c>
      <c r="P78" s="2">
        <f ca="1">'Columbia River'!AS18</f>
        <v>51696.81</v>
      </c>
      <c r="Q78" s="2">
        <f ca="1">'Columbia River'!AV18</f>
        <v>35049.96</v>
      </c>
      <c r="R78" s="2">
        <f ca="1">'Columbia River'!AY18</f>
        <v>23658.3</v>
      </c>
      <c r="S78" s="2">
        <f ca="1">'Columbia River'!BB18</f>
        <v>103854.99</v>
      </c>
      <c r="T78" s="2">
        <f ca="1">'Columbia River'!BE18</f>
        <v>87188.45</v>
      </c>
      <c r="U78" s="2">
        <f ca="1">'Columbia River'!BH18</f>
        <v>55141.59</v>
      </c>
      <c r="V78" s="2">
        <f ca="1">'Columbia River'!BK18</f>
        <v>123776.85</v>
      </c>
      <c r="W78" s="2">
        <f ca="1">'Columbia River'!BN18</f>
        <v>74007.12</v>
      </c>
      <c r="X78" s="2">
        <f ca="1">'Columbia River'!BQ18</f>
        <v>52839.78</v>
      </c>
      <c r="Y78" s="2">
        <f ca="1">'Columbia River'!BT18</f>
        <v>39252.99</v>
      </c>
      <c r="Z78" s="2">
        <f ca="1">'Columbia River'!BW18</f>
        <v>122770.96</v>
      </c>
      <c r="AA78" s="2">
        <f ca="1">'Columbia River'!BZ18</f>
        <v>54234.64</v>
      </c>
      <c r="AB78" s="2">
        <f ca="1">'Columbia River'!CC18</f>
        <v>172611.20000000001</v>
      </c>
      <c r="AC78" s="2">
        <f ca="1">'Columbia River'!CF18</f>
        <v>102536.35</v>
      </c>
      <c r="AD78" s="2">
        <f ca="1">'Columbia River'!CI18</f>
        <v>177952.1</v>
      </c>
      <c r="AE78" s="2">
        <f ca="1">'Columbia River'!CL18</f>
        <v>509699.7</v>
      </c>
      <c r="AF78" s="2">
        <f ca="1">'Columbia River'!CO18</f>
        <v>123934.15</v>
      </c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 t="s">
        <v>1914</v>
      </c>
    </row>
    <row r="79" spans="1:48" ht="15" customHeight="1" x14ac:dyDescent="0.25">
      <c r="A79" t="str">
        <f>'Columbia River'!A19</f>
        <v>UM</v>
      </c>
      <c r="B79" s="2">
        <f ca="1">OFFSET('Columbia River'!$C$1,ROW()-61,(COLUMN()-2)*3)</f>
        <v>115092.12399400388</v>
      </c>
      <c r="C79" s="2">
        <f ca="1">'Columbia River'!F19</f>
        <v>64562.127299999993</v>
      </c>
      <c r="D79" s="2">
        <f ca="1">'Columbia River'!I19</f>
        <v>96346.770300000004</v>
      </c>
      <c r="E79" s="2">
        <f ca="1">'Columbia River'!L19</f>
        <v>113628.87359999999</v>
      </c>
      <c r="F79" s="2">
        <f ca="1">'Columbia River'!O19</f>
        <v>40632.985799999995</v>
      </c>
      <c r="G79" s="2">
        <f ca="1">'Columbia River'!R19</f>
        <v>39357.875699999997</v>
      </c>
      <c r="H79" s="2">
        <f ca="1">'Columbia River'!U19</f>
        <v>13131.379800000001</v>
      </c>
      <c r="I79" s="2">
        <f ca="1">'Columbia River'!X19</f>
        <v>15488.520299999998</v>
      </c>
      <c r="J79" s="2">
        <f ca="1">'Columbia River'!AA19</f>
        <v>23513.579099999999</v>
      </c>
      <c r="K79" s="2">
        <f ca="1">'Columbia River'!AD19</f>
        <v>17929.949400000001</v>
      </c>
      <c r="L79" s="2">
        <f ca="1">'Columbia River'!AG19</f>
        <v>15760.008</v>
      </c>
      <c r="M79" s="2">
        <f ca="1">'Columbia River'!AJ19</f>
        <v>31608.224999999999</v>
      </c>
      <c r="N79" s="2">
        <f ca="1">'Columbia River'!AM19</f>
        <v>74975.689800000007</v>
      </c>
      <c r="O79" s="2">
        <f ca="1">'Columbia River'!AP19</f>
        <v>26259.819299999999</v>
      </c>
      <c r="P79" s="2">
        <f ca="1">'Columbia River'!AS19</f>
        <v>51179.841899999999</v>
      </c>
      <c r="Q79" s="2">
        <f ca="1">'Columbia River'!AV19</f>
        <v>34699.460399999996</v>
      </c>
      <c r="R79" s="2">
        <f ca="1">'Columbia River'!AY19</f>
        <v>23421.717000000001</v>
      </c>
      <c r="S79" s="2">
        <f ca="1">'Columbia River'!BB19</f>
        <v>102816.44010000001</v>
      </c>
      <c r="T79" s="2">
        <f ca="1">'Columbia River'!BE19</f>
        <v>86316.565499999997</v>
      </c>
      <c r="U79" s="2">
        <f ca="1">'Columbia River'!BH19</f>
        <v>53485.779483547776</v>
      </c>
      <c r="V79" s="2">
        <f ca="1">'Columbia River'!BK19</f>
        <v>120058.23218886682</v>
      </c>
      <c r="W79" s="2">
        <f ca="1">'Columbia River'!BN19</f>
        <v>71784.95934004373</v>
      </c>
      <c r="X79" s="2">
        <f ca="1">'Columbia River'!BQ19</f>
        <v>51252.683112618332</v>
      </c>
      <c r="Y79" s="2">
        <f ca="1">'Columbia River'!BT19</f>
        <v>35325.017371344104</v>
      </c>
      <c r="Z79" s="2">
        <f ca="1">'Columbia River'!BW19</f>
        <v>110485.50173366648</v>
      </c>
      <c r="AA79" s="2">
        <f ca="1">'Columbia River'!BZ19</f>
        <v>48254.489743462473</v>
      </c>
      <c r="AB79" s="2">
        <f ca="1">'Columbia River'!CC19</f>
        <v>132848.93722019167</v>
      </c>
      <c r="AC79" s="2">
        <f ca="1">'Columbia River'!CF19</f>
        <v>66601.992851641771</v>
      </c>
      <c r="AD79" s="2">
        <f ca="1">'Columbia River'!CI19</f>
        <v>106651.66352071406</v>
      </c>
      <c r="AE79" s="2">
        <f ca="1">'Columbia River'!CL19</f>
        <v>305477.26551700657</v>
      </c>
      <c r="AF79" s="2">
        <f ca="1">'Columbia River'!CO19</f>
        <v>74277.197428553554</v>
      </c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 t="s">
        <v>1915</v>
      </c>
    </row>
    <row r="80" spans="1:48" ht="15" customHeight="1" x14ac:dyDescent="0.25">
      <c r="A80" t="str">
        <f>'Columbia River'!A20</f>
        <v>M</v>
      </c>
      <c r="B80" s="2">
        <f ca="1">OFFSET('Columbia River'!$C$1,ROW()-61,(COLUMN()-2)*3)</f>
        <v>53344.724577424699</v>
      </c>
      <c r="C80" s="2">
        <f ca="1">'Columbia River'!F20</f>
        <v>652.14270000000397</v>
      </c>
      <c r="D80" s="2">
        <f ca="1">'Columbia River'!I20</f>
        <v>973.19969999999739</v>
      </c>
      <c r="E80" s="2">
        <f ca="1">'Columbia River'!L20</f>
        <v>1147.7664000000077</v>
      </c>
      <c r="F80" s="2">
        <f ca="1">'Columbia River'!O20</f>
        <v>410.43420000000333</v>
      </c>
      <c r="G80" s="2">
        <f ca="1">'Columbia River'!R20</f>
        <v>397.55430000000342</v>
      </c>
      <c r="H80" s="2">
        <f ca="1">'Columbia River'!U20</f>
        <v>132.64019999999982</v>
      </c>
      <c r="I80" s="2">
        <f ca="1">'Columbia River'!X20</f>
        <v>156.44970000000103</v>
      </c>
      <c r="J80" s="2">
        <f ca="1">'Columbia River'!AA20</f>
        <v>237.51090000000113</v>
      </c>
      <c r="K80" s="2">
        <f ca="1">'Columbia River'!AD20</f>
        <v>181.11059999999998</v>
      </c>
      <c r="L80" s="2">
        <f ca="1">'Columbia River'!AG20</f>
        <v>159.19200000000092</v>
      </c>
      <c r="M80" s="2">
        <f ca="1">'Columbia River'!AJ20</f>
        <v>319.27500000000146</v>
      </c>
      <c r="N80" s="2">
        <f ca="1">'Columbia River'!AM20</f>
        <v>757.33019999999669</v>
      </c>
      <c r="O80" s="2">
        <f ca="1">'Columbia River'!AP20</f>
        <v>265.25070000000051</v>
      </c>
      <c r="P80" s="2">
        <f ca="1">'Columbia River'!AS20</f>
        <v>516.96809999999823</v>
      </c>
      <c r="Q80" s="2">
        <f ca="1">'Columbia River'!AV20</f>
        <v>350.49960000000283</v>
      </c>
      <c r="R80" s="2">
        <f ca="1">'Columbia River'!AY20</f>
        <v>236.58299999999872</v>
      </c>
      <c r="S80" s="2">
        <f ca="1">'Columbia River'!BB20</f>
        <v>1038.5498999999982</v>
      </c>
      <c r="T80" s="2">
        <f ca="1">'Columbia River'!BE20</f>
        <v>871.88450000000012</v>
      </c>
      <c r="U80" s="2">
        <f ca="1">'Columbia River'!BH20</f>
        <v>1655.8105164522203</v>
      </c>
      <c r="V80" s="2">
        <f ca="1">'Columbia River'!BK20</f>
        <v>3718.6178111331828</v>
      </c>
      <c r="W80" s="2">
        <f ca="1">'Columbia River'!BN20</f>
        <v>2222.1606599562656</v>
      </c>
      <c r="X80" s="2">
        <f ca="1">'Columbia River'!BQ20</f>
        <v>1587.0968873816673</v>
      </c>
      <c r="Y80" s="2">
        <f ca="1">'Columbia River'!BT20</f>
        <v>3927.9726286558944</v>
      </c>
      <c r="Z80" s="2">
        <f ca="1">'Columbia River'!BW20</f>
        <v>12285.458266333531</v>
      </c>
      <c r="AA80" s="2">
        <f ca="1">'Columbia River'!BZ20</f>
        <v>5980.1502565375267</v>
      </c>
      <c r="AB80" s="2">
        <f ca="1">'Columbia River'!CC20</f>
        <v>39762.262779808341</v>
      </c>
      <c r="AC80" s="2">
        <f ca="1">'Columbia River'!CF20</f>
        <v>35934.357148358235</v>
      </c>
      <c r="AD80" s="2">
        <f ca="1">'Columbia River'!CI20</f>
        <v>71300.436479285941</v>
      </c>
      <c r="AE80" s="2">
        <f ca="1">'Columbia River'!CL20</f>
        <v>204222.43448299344</v>
      </c>
      <c r="AF80" s="2">
        <f ca="1">'Columbia River'!CO20</f>
        <v>49656.95257144644</v>
      </c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 t="s">
        <v>1916</v>
      </c>
    </row>
    <row r="81" spans="1:48" ht="15" customHeight="1" x14ac:dyDescent="0.25">
      <c r="A81" t="str">
        <f>'Columbia River'!A21</f>
        <v>Cowlitz Spr</v>
      </c>
      <c r="B81" s="2">
        <f ca="1">OFFSET('Columbia River'!$C$1,ROW()-61,(COLUMN()-2)*3)</f>
        <v>7376.3178857142857</v>
      </c>
      <c r="C81" s="2">
        <f ca="1">'Columbia River'!F21</f>
        <v>11313</v>
      </c>
      <c r="D81" s="2">
        <f ca="1">'Columbia River'!I21</f>
        <v>13279</v>
      </c>
      <c r="E81" s="2">
        <f ca="1">'Columbia River'!L21</f>
        <v>28791</v>
      </c>
      <c r="F81" s="2">
        <f ca="1">'Columbia River'!O21</f>
        <v>13749</v>
      </c>
      <c r="G81" s="2">
        <f ca="1">'Columbia River'!R21</f>
        <v>9961</v>
      </c>
      <c r="H81" s="2">
        <f ca="1">'Columbia River'!U21</f>
        <v>10162</v>
      </c>
      <c r="I81" s="2">
        <f ca="1">'Columbia River'!X21</f>
        <v>12060</v>
      </c>
      <c r="J81" s="2">
        <f ca="1">'Columbia River'!AA21</f>
        <v>14448</v>
      </c>
      <c r="K81" s="2">
        <f ca="1">'Columbia River'!AD21</f>
        <v>10757</v>
      </c>
      <c r="L81" s="2">
        <f ca="1">'Columbia River'!AG21</f>
        <v>3206</v>
      </c>
      <c r="M81" s="2">
        <f ca="1">'Columbia River'!AJ21</f>
        <v>1813</v>
      </c>
      <c r="N81" s="2">
        <f ca="1">'Columbia River'!AM21</f>
        <v>3114</v>
      </c>
      <c r="O81" s="2">
        <f ca="1">'Columbia River'!AP21</f>
        <v>2162</v>
      </c>
      <c r="P81" s="2">
        <f ca="1">'Columbia River'!AS21</f>
        <v>1416</v>
      </c>
      <c r="Q81" s="2">
        <f ca="1">'Columbia River'!AV21</f>
        <v>2365</v>
      </c>
      <c r="R81" s="2">
        <f ca="1">'Columbia River'!AY21</f>
        <v>4164</v>
      </c>
      <c r="S81" s="2">
        <f ca="1">'Columbia River'!BB21</f>
        <v>2771</v>
      </c>
      <c r="T81" s="2">
        <f ca="1">'Columbia River'!BE21</f>
        <v>9418</v>
      </c>
      <c r="U81" s="2">
        <f ca="1">'Columbia River'!BH21</f>
        <v>12643</v>
      </c>
      <c r="V81" s="2">
        <f ca="1">'Columbia River'!BK21</f>
        <v>16502</v>
      </c>
      <c r="W81" s="2">
        <f ca="1">'Columbia River'!BN21</f>
        <v>8244</v>
      </c>
      <c r="X81" s="2">
        <f ca="1">'Columbia River'!BQ21</f>
        <v>12148</v>
      </c>
      <c r="Y81" s="2">
        <f ca="1">'Columbia River'!BT21</f>
        <v>4650</v>
      </c>
      <c r="Z81" s="2">
        <f ca="1">'Columbia River'!BW21</f>
        <v>3388</v>
      </c>
      <c r="AA81" s="2">
        <f ca="1">'Columbia River'!BZ21</f>
        <v>6503</v>
      </c>
      <c r="AB81" s="2">
        <f ca="1">'Columbia River'!CC21</f>
        <v>10412</v>
      </c>
      <c r="AC81" s="2">
        <f ca="1">'Columbia River'!CF21</f>
        <v>5789</v>
      </c>
      <c r="AD81" s="2">
        <f ca="1">'Columbia River'!CI21</f>
        <v>13790.225199999999</v>
      </c>
      <c r="AE81" s="2">
        <f ca="1">'Columbia River'!CL21</f>
        <v>7102</v>
      </c>
      <c r="AF81" s="2">
        <f ca="1">'Columbia River'!CO21</f>
        <v>8710</v>
      </c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 t="s">
        <v>1917</v>
      </c>
    </row>
    <row r="82" spans="1:48" ht="15" customHeight="1" x14ac:dyDescent="0.25">
      <c r="A82" t="str">
        <f>'Columbia River'!A22</f>
        <v>NEW BP        UM</v>
      </c>
      <c r="B82" s="2">
        <f ca="1">OFFSET('Columbia River'!$C$1,ROW()-61,(COLUMN()-2)*3)</f>
        <v>1276.4979039484401</v>
      </c>
      <c r="C82" s="2">
        <f ca="1">'Columbia River'!F22</f>
        <v>10973.61</v>
      </c>
      <c r="D82" s="2">
        <f ca="1">'Columbia River'!I22</f>
        <v>12880.63</v>
      </c>
      <c r="E82" s="2">
        <f ca="1">'Columbia River'!L22</f>
        <v>27927.27</v>
      </c>
      <c r="F82" s="2">
        <f ca="1">'Columbia River'!O22</f>
        <v>13336.529999999999</v>
      </c>
      <c r="G82" s="2">
        <f ca="1">'Columbia River'!R22</f>
        <v>9662.17</v>
      </c>
      <c r="H82" s="2">
        <f ca="1">'Columbia River'!U22</f>
        <v>9857.14</v>
      </c>
      <c r="I82" s="2">
        <f ca="1">'Columbia River'!X22</f>
        <v>11698.199999999999</v>
      </c>
      <c r="J82" s="2">
        <f ca="1">'Columbia River'!AA22</f>
        <v>14014.56</v>
      </c>
      <c r="K82" s="2">
        <f ca="1">'Columbia River'!AD22</f>
        <v>10434.289999999999</v>
      </c>
      <c r="L82" s="2">
        <f ca="1">'Columbia River'!AG22</f>
        <v>3109.8199999999997</v>
      </c>
      <c r="M82" s="2">
        <f ca="1">'Columbia River'!AJ22</f>
        <v>1758.61</v>
      </c>
      <c r="N82" s="2">
        <f ca="1">'Columbia River'!AM22</f>
        <v>3020.58</v>
      </c>
      <c r="O82" s="2">
        <f ca="1">'Columbia River'!AP22</f>
        <v>2097.14</v>
      </c>
      <c r="P82" s="2">
        <f ca="1">'Columbia River'!AS22</f>
        <v>1373.52</v>
      </c>
      <c r="Q82" s="2">
        <f ca="1">'Columbia River'!AV22</f>
        <v>2294.0499999999997</v>
      </c>
      <c r="R82" s="2">
        <f ca="1">'Columbia River'!AY22</f>
        <v>4039.08</v>
      </c>
      <c r="S82" s="2">
        <f ca="1">'Columbia River'!BB22</f>
        <v>2687.87</v>
      </c>
      <c r="T82" s="2">
        <f ca="1">'Columbia River'!BE22</f>
        <v>9135.4599999999991</v>
      </c>
      <c r="U82" s="2">
        <f ca="1">'Columbia River'!BH22</f>
        <v>633.8758998505034</v>
      </c>
      <c r="V82" s="2">
        <f ca="1">'Columbia River'!BK22</f>
        <v>829.52632613774767</v>
      </c>
      <c r="W82" s="2">
        <f ca="1">'Columbia River'!BN22</f>
        <v>411.64621593814093</v>
      </c>
      <c r="X82" s="2">
        <f ca="1">'Columbia River'!BQ22</f>
        <v>599.83451914164789</v>
      </c>
      <c r="Y82" s="2">
        <f ca="1">'Columbia River'!BT22</f>
        <v>231.93885742912232</v>
      </c>
      <c r="Z82" s="2">
        <f ca="1">'Columbia River'!BW22</f>
        <v>168.99115031610029</v>
      </c>
      <c r="AA82" s="2">
        <f ca="1">'Columbia River'!BZ22</f>
        <v>1365.4705827195216</v>
      </c>
      <c r="AB82" s="2">
        <f ca="1">'Columbia River'!CC22</f>
        <v>3433.8888497614485</v>
      </c>
      <c r="AC82" s="2">
        <f ca="1">'Columbia River'!CF22</f>
        <v>810.20067638900309</v>
      </c>
      <c r="AD82" s="2">
        <f ca="1">'Columbia River'!CI22</f>
        <v>1930.686764229446</v>
      </c>
      <c r="AE82" s="2">
        <f ca="1">'Columbia River'!CL22</f>
        <v>994.30844679443862</v>
      </c>
      <c r="AF82" s="2">
        <f ca="1">'Columbia River'!CO22</f>
        <v>1219.4348875780852</v>
      </c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 t="s">
        <v>1918</v>
      </c>
    </row>
    <row r="83" spans="1:48" ht="15" customHeight="1" x14ac:dyDescent="0.25">
      <c r="A83" t="str">
        <f>'Columbia River'!A23</f>
        <v>M</v>
      </c>
      <c r="B83" s="2">
        <f ca="1">OFFSET('Columbia River'!$C$1,ROW()-61,(COLUMN()-2)*3)</f>
        <v>6099.819981765846</v>
      </c>
      <c r="C83" s="2">
        <f ca="1">'Columbia River'!F23</f>
        <v>339.38999999999942</v>
      </c>
      <c r="D83" s="2">
        <f ca="1">'Columbia River'!I23</f>
        <v>398.3700000000008</v>
      </c>
      <c r="E83" s="2">
        <f ca="1">'Columbia River'!L23</f>
        <v>863.72999999999956</v>
      </c>
      <c r="F83" s="2">
        <f ca="1">'Columbia River'!O23</f>
        <v>412.47000000000116</v>
      </c>
      <c r="G83" s="2">
        <f ca="1">'Columbia River'!R23</f>
        <v>298.82999999999993</v>
      </c>
      <c r="H83" s="2">
        <f ca="1">'Columbia River'!U23</f>
        <v>304.86000000000058</v>
      </c>
      <c r="I83" s="2">
        <f ca="1">'Columbia River'!X23</f>
        <v>361.80000000000109</v>
      </c>
      <c r="J83" s="2">
        <f ca="1">'Columbia River'!AA23</f>
        <v>433.44000000000051</v>
      </c>
      <c r="K83" s="2">
        <f ca="1">'Columbia River'!AD23</f>
        <v>322.71000000000095</v>
      </c>
      <c r="L83" s="2">
        <f ca="1">'Columbia River'!AG23</f>
        <v>96.180000000000291</v>
      </c>
      <c r="M83" s="2">
        <f ca="1">'Columbia River'!AJ23</f>
        <v>54.3900000000001</v>
      </c>
      <c r="N83" s="2">
        <f ca="1">'Columbia River'!AM23</f>
        <v>93.420000000000073</v>
      </c>
      <c r="O83" s="2">
        <f ca="1">'Columbia River'!AP23</f>
        <v>64.860000000000127</v>
      </c>
      <c r="P83" s="2">
        <f ca="1">'Columbia River'!AS23</f>
        <v>42.480000000000018</v>
      </c>
      <c r="Q83" s="2">
        <f ca="1">'Columbia River'!AV23</f>
        <v>70.950000000000273</v>
      </c>
      <c r="R83" s="2">
        <f ca="1">'Columbia River'!AY23</f>
        <v>124.92000000000007</v>
      </c>
      <c r="S83" s="2">
        <f ca="1">'Columbia River'!BB23</f>
        <v>83.130000000000109</v>
      </c>
      <c r="T83" s="2">
        <f ca="1">'Columbia River'!BE23</f>
        <v>282.54000000000087</v>
      </c>
      <c r="U83" s="2">
        <f ca="1">'Columbia River'!BH23</f>
        <v>12009.124100149496</v>
      </c>
      <c r="V83" s="2">
        <f ca="1">'Columbia River'!BK23</f>
        <v>15672.473673862252</v>
      </c>
      <c r="W83" s="2">
        <f ca="1">'Columbia River'!BN23</f>
        <v>7832.3537840618592</v>
      </c>
      <c r="X83" s="2">
        <f ca="1">'Columbia River'!BQ23</f>
        <v>11548.165480858352</v>
      </c>
      <c r="Y83" s="2">
        <f ca="1">'Columbia River'!BT23</f>
        <v>4418.0611425708776</v>
      </c>
      <c r="Z83" s="2">
        <f ca="1">'Columbia River'!BW23</f>
        <v>3219.0088496838998</v>
      </c>
      <c r="AA83" s="2">
        <f ca="1">'Columbia River'!BZ23</f>
        <v>5137.5294172804788</v>
      </c>
      <c r="AB83" s="2">
        <f ca="1">'Columbia River'!CC23</f>
        <v>6978.111150238552</v>
      </c>
      <c r="AC83" s="2">
        <f ca="1">'Columbia River'!CF23</f>
        <v>4978.7993236109969</v>
      </c>
      <c r="AD83" s="2">
        <f ca="1">'Columbia River'!CI23</f>
        <v>11859.538435770553</v>
      </c>
      <c r="AE83" s="2">
        <f ca="1">'Columbia River'!CL23</f>
        <v>6107.6915532055609</v>
      </c>
      <c r="AF83" s="2">
        <f ca="1">'Columbia River'!CO23</f>
        <v>7490.5651124219148</v>
      </c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 t="s">
        <v>1919</v>
      </c>
    </row>
    <row r="84" spans="1:48" ht="15" customHeight="1" x14ac:dyDescent="0.25">
      <c r="A84" t="s">
        <v>131</v>
      </c>
      <c r="B84" s="2">
        <f ca="1">OFFSET('Columbia River'!$C$1,ROW()-58,(COLUMN()-2)*3)</f>
        <v>44081.283683641806</v>
      </c>
      <c r="C84" s="2">
        <f ca="1">'Columbia River'!F27</f>
        <v>34839.580547909296</v>
      </c>
      <c r="D84" s="2">
        <f ca="1">'Columbia River'!I27</f>
        <v>45551.934800326002</v>
      </c>
      <c r="E84" s="2">
        <f ca="1">'Columbia River'!L27</f>
        <v>56803.302718516818</v>
      </c>
      <c r="F84" s="2">
        <f ca="1">'Columbia River'!O27</f>
        <v>65608.202478839186</v>
      </c>
      <c r="G84" s="2">
        <f ca="1">'Columbia River'!R27</f>
        <v>42861.063247569051</v>
      </c>
      <c r="H84" s="2">
        <f ca="1">'Columbia River'!U27</f>
        <v>65561.882692307699</v>
      </c>
      <c r="I84" s="2">
        <f ca="1">'Columbia River'!X27</f>
        <v>38528.831198678512</v>
      </c>
      <c r="J84" s="2">
        <f ca="1">'Columbia River'!AA27</f>
        <v>23014.761945031711</v>
      </c>
      <c r="K84" s="2">
        <f ca="1">'Columbia River'!AD27</f>
        <v>25231.203579163343</v>
      </c>
      <c r="L84" s="2">
        <f ca="1">'Columbia River'!AG27</f>
        <v>25720.111979376459</v>
      </c>
      <c r="M84" s="2">
        <f ca="1">'Columbia River'!AJ27</f>
        <v>16854.397917609778</v>
      </c>
      <c r="N84" s="2">
        <f ca="1">'Columbia River'!AM27</f>
        <v>15632.158499775223</v>
      </c>
      <c r="O84" s="2">
        <f ca="1">'Columbia River'!AP27</f>
        <v>20995.271153352169</v>
      </c>
      <c r="P84" s="2">
        <f ca="1">'Columbia River'!AS27</f>
        <v>20036.904296778652</v>
      </c>
      <c r="Q84" s="2">
        <f ca="1">'Columbia River'!AV27</f>
        <v>27856.08426582233</v>
      </c>
      <c r="R84" s="2">
        <f ca="1">'Columbia River'!AY27</f>
        <v>32883.311177969488</v>
      </c>
      <c r="S84" s="2">
        <f ca="1">'Columbia River'!BB27</f>
        <v>43921.924536618186</v>
      </c>
      <c r="T84" s="2">
        <f ca="1">'Columbia River'!BE27</f>
        <v>92604.287567447289</v>
      </c>
      <c r="U84" s="2">
        <f ca="1">'Columbia River'!BH27</f>
        <v>46593.929221267004</v>
      </c>
      <c r="V84" s="2">
        <f ca="1">'Columbia River'!BK27</f>
        <v>88414.798138790939</v>
      </c>
      <c r="W84" s="2">
        <f ca="1">'Columbia River'!BN27</f>
        <v>22718.455254703993</v>
      </c>
      <c r="X84" s="2">
        <f ca="1">'Columbia River'!BQ27</f>
        <v>44983.278991079671</v>
      </c>
      <c r="Y84" s="2">
        <f ca="1">'Columbia River'!BT27</f>
        <v>15159.219949718014</v>
      </c>
      <c r="Z84" s="2">
        <f ca="1">'Columbia River'!BW27</f>
        <v>26402.930748406256</v>
      </c>
      <c r="AA84" s="2">
        <f ca="1">'Columbia River'!BZ27</f>
        <v>29366.281649484536</v>
      </c>
      <c r="AB84" s="2">
        <f ca="1">'Columbia River'!CC27</f>
        <v>95730.946490031813</v>
      </c>
      <c r="AC84" s="2">
        <f ca="1">'Columbia River'!CF27</f>
        <v>59491.875367162967</v>
      </c>
      <c r="AD84" s="2">
        <f ca="1">'Columbia River'!CI27</f>
        <v>45882.212627336841</v>
      </c>
      <c r="AE84" s="2">
        <f ca="1">'Columbia River'!CL27</f>
        <v>36535.518953352184</v>
      </c>
      <c r="AF84" s="2">
        <f ca="1">'Columbia River'!CO27</f>
        <v>39176</v>
      </c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 t="s">
        <v>1920</v>
      </c>
    </row>
    <row r="85" spans="1:48" ht="15" customHeight="1" x14ac:dyDescent="0.25">
      <c r="A85" t="s">
        <v>201</v>
      </c>
      <c r="B85" s="2">
        <f ca="1">OFFSET('Columbia River'!$C$1,ROW()-58,(COLUMN()-2)*3)</f>
        <v>4338.2247999176025</v>
      </c>
      <c r="C85" s="2">
        <f ca="1">'Columbia River'!F28</f>
        <v>33794.393131472018</v>
      </c>
      <c r="D85" s="2">
        <f ca="1">'Columbia River'!I28</f>
        <v>44185.376756316218</v>
      </c>
      <c r="E85" s="2">
        <f ca="1">'Columbia River'!L28</f>
        <v>55099.203636961312</v>
      </c>
      <c r="F85" s="2">
        <f ca="1">'Columbia River'!O28</f>
        <v>63639.956404474011</v>
      </c>
      <c r="G85" s="2">
        <f ca="1">'Columbia River'!R28</f>
        <v>41575.231350141978</v>
      </c>
      <c r="H85" s="2">
        <f ca="1">'Columbia River'!U28</f>
        <v>63595.026211538468</v>
      </c>
      <c r="I85" s="2">
        <f ca="1">'Columbia River'!X28</f>
        <v>37372.966262718153</v>
      </c>
      <c r="J85" s="2">
        <f ca="1">'Columbia River'!AA28</f>
        <v>22324.31908668076</v>
      </c>
      <c r="K85" s="2">
        <f ca="1">'Columbia River'!AD28</f>
        <v>24474.26747178844</v>
      </c>
      <c r="L85" s="2">
        <f ca="1">'Columbia River'!AG28</f>
        <v>24948.508619995166</v>
      </c>
      <c r="M85" s="2">
        <f ca="1">'Columbia River'!AJ28</f>
        <v>16348.765980081484</v>
      </c>
      <c r="N85" s="2">
        <f ca="1">'Columbia River'!AM28</f>
        <v>15163.193744781966</v>
      </c>
      <c r="O85" s="2">
        <f ca="1">'Columbia River'!AP28</f>
        <v>20365.413018751602</v>
      </c>
      <c r="P85" s="2">
        <f ca="1">'Columbia River'!AS28</f>
        <v>19435.797167875291</v>
      </c>
      <c r="Q85" s="2">
        <f ca="1">'Columbia River'!AV28</f>
        <v>27020.40173784766</v>
      </c>
      <c r="R85" s="2">
        <f ca="1">'Columbia River'!AY28</f>
        <v>31896.811842630403</v>
      </c>
      <c r="S85" s="2">
        <f ca="1">'Columbia River'!BB28</f>
        <v>42604.266800519639</v>
      </c>
      <c r="T85" s="2">
        <f ca="1">'Columbia River'!BE28</f>
        <v>89826.158940423862</v>
      </c>
      <c r="U85" s="2">
        <f ca="1">'Columbia River'!BH28</f>
        <v>18637.571688506796</v>
      </c>
      <c r="V85" s="2">
        <f ca="1">'Columbia River'!BK28</f>
        <v>35366.290925904308</v>
      </c>
      <c r="W85" s="2">
        <f ca="1">'Columbia River'!BN28</f>
        <v>9087.8317719619354</v>
      </c>
      <c r="X85" s="2">
        <f ca="1">'Columbia River'!BQ28</f>
        <v>17975.543349322856</v>
      </c>
      <c r="Y85" s="2">
        <f ca="1">'Columbia River'!BT28</f>
        <v>1534.896432157738</v>
      </c>
      <c r="Z85" s="2">
        <f ca="1">'Columbia River'!BW28</f>
        <v>2673.3409989865895</v>
      </c>
      <c r="AA85" s="2">
        <f ca="1">'Columbia River'!BZ28</f>
        <v>8501.9426314035118</v>
      </c>
      <c r="AB85" s="2">
        <f ca="1">'Columbia River'!CC28</f>
        <v>10540.953903417478</v>
      </c>
      <c r="AC85" s="2">
        <f ca="1">'Columbia River'!CF28</f>
        <v>2978.022695011824</v>
      </c>
      <c r="AD85" s="2">
        <f ca="1">'Columbia River'!CI28</f>
        <v>2303.869838063405</v>
      </c>
      <c r="AE85" s="2">
        <f ca="1">'Columbia River'!CL28</f>
        <v>1834.5471003826708</v>
      </c>
      <c r="AF85" s="2">
        <f ca="1">'Columbia River'!CO28</f>
        <v>1967.1327864907012</v>
      </c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 t="s">
        <v>1921</v>
      </c>
    </row>
    <row r="86" spans="1:48" ht="15" customHeight="1" x14ac:dyDescent="0.25">
      <c r="A86" t="s">
        <v>202</v>
      </c>
      <c r="B86" s="2">
        <f ca="1">OFFSET('Columbia River'!$C$1,ROW()-58,(COLUMN()-2)*3)</f>
        <v>39743.058883724196</v>
      </c>
      <c r="C86" s="2">
        <f ca="1">'Columbia River'!F29</f>
        <v>1045.1874164372784</v>
      </c>
      <c r="D86" s="2">
        <f ca="1">'Columbia River'!I29</f>
        <v>1366.5580440097838</v>
      </c>
      <c r="E86" s="2">
        <f ca="1">'Columbia River'!L29</f>
        <v>1704.0990815555051</v>
      </c>
      <c r="F86" s="2">
        <f ca="1">'Columbia River'!O29</f>
        <v>1968.2460743651754</v>
      </c>
      <c r="G86" s="2">
        <f ca="1">'Columbia River'!R29</f>
        <v>1285.8318974270733</v>
      </c>
      <c r="H86" s="2">
        <f ca="1">'Columbia River'!U29</f>
        <v>1966.856480769231</v>
      </c>
      <c r="I86" s="2">
        <f ca="1">'Columbia River'!X29</f>
        <v>1155.8649359603587</v>
      </c>
      <c r="J86" s="2">
        <f ca="1">'Columbia River'!AA29</f>
        <v>690.4428583509507</v>
      </c>
      <c r="K86" s="2">
        <f ca="1">'Columbia River'!AD29</f>
        <v>756.93610737490235</v>
      </c>
      <c r="L86" s="2">
        <f ca="1">'Columbia River'!AG29</f>
        <v>771.60335938129356</v>
      </c>
      <c r="M86" s="2">
        <f ca="1">'Columbia River'!AJ29</f>
        <v>505.63193752829466</v>
      </c>
      <c r="N86" s="2">
        <f ca="1">'Columbia River'!AM29</f>
        <v>468.96475499325788</v>
      </c>
      <c r="O86" s="2">
        <f ca="1">'Columbia River'!AP29</f>
        <v>629.8581346005667</v>
      </c>
      <c r="P86" s="2">
        <f ca="1">'Columbia River'!AS29</f>
        <v>601.10712890336072</v>
      </c>
      <c r="Q86" s="2">
        <f ca="1">'Columbia River'!AV29</f>
        <v>835.68252797466994</v>
      </c>
      <c r="R86" s="2">
        <f ca="1">'Columbia River'!AY29</f>
        <v>986.49933533908552</v>
      </c>
      <c r="S86" s="2">
        <f ca="1">'Columbia River'!BB29</f>
        <v>1317.6577360985466</v>
      </c>
      <c r="T86" s="2">
        <f ca="1">'Columbia River'!BE29</f>
        <v>2778.1286270234268</v>
      </c>
      <c r="U86" s="2">
        <f ca="1">'Columbia River'!BH29</f>
        <v>27956.357532760208</v>
      </c>
      <c r="V86" s="2">
        <f ca="1">'Columbia River'!BK29</f>
        <v>53048.50721288663</v>
      </c>
      <c r="W86" s="2">
        <f ca="1">'Columbia River'!BN29</f>
        <v>13630.623482742058</v>
      </c>
      <c r="X86" s="2">
        <f ca="1">'Columbia River'!BQ29</f>
        <v>27007.735641756815</v>
      </c>
      <c r="Y86" s="2">
        <f ca="1">'Columbia River'!BT29</f>
        <v>13624.323517560275</v>
      </c>
      <c r="Z86" s="2">
        <f ca="1">'Columbia River'!BW29</f>
        <v>23729.589749419665</v>
      </c>
      <c r="AA86" s="2">
        <f ca="1">'Columbia River'!BZ29</f>
        <v>20864.339018081024</v>
      </c>
      <c r="AB86" s="2">
        <f ca="1">'Columbia River'!CC29</f>
        <v>85189.992586614331</v>
      </c>
      <c r="AC86" s="2">
        <f ca="1">'Columbia River'!CF29</f>
        <v>56513.852672151144</v>
      </c>
      <c r="AD86" s="2">
        <f ca="1">'Columbia River'!CI29</f>
        <v>43578.342789273433</v>
      </c>
      <c r="AE86" s="2">
        <f ca="1">'Columbia River'!CL29</f>
        <v>34700.971852969516</v>
      </c>
      <c r="AF86" s="2">
        <f ca="1">'Columbia River'!CO29</f>
        <v>37208.8672135093</v>
      </c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 t="s">
        <v>1922</v>
      </c>
    </row>
    <row r="87" spans="1:48" ht="15" customHeight="1" x14ac:dyDescent="0.25">
      <c r="A87" t="s">
        <v>136</v>
      </c>
      <c r="B87" s="2">
        <f ca="1">OFFSET('Columbia River'!$C$1,ROW()-55,(COLUMN()-2)*3)</f>
        <v>8194.58</v>
      </c>
      <c r="C87" s="2">
        <f ca="1">'Columbia River'!F33</f>
        <v>658.73</v>
      </c>
      <c r="D87" s="2">
        <f ca="1">'Columbia River'!I33</f>
        <v>983.03</v>
      </c>
      <c r="E87" s="2">
        <f ca="1">'Columbia River'!L33</f>
        <v>1159.3600000000001</v>
      </c>
      <c r="F87" s="2">
        <f ca="1">'Columbia River'!O33</f>
        <v>414.58</v>
      </c>
      <c r="G87" s="2">
        <f ca="1">'Columbia River'!R33</f>
        <v>401.57</v>
      </c>
      <c r="H87" s="2">
        <f ca="1">'Columbia River'!U33</f>
        <v>133.97999999999999</v>
      </c>
      <c r="I87" s="2">
        <f ca="1">'Columbia River'!X33</f>
        <v>158.03</v>
      </c>
      <c r="J87" s="2">
        <f ca="1">'Columbia River'!AA33</f>
        <v>239.91</v>
      </c>
      <c r="K87" s="2">
        <f ca="1">'Columbia River'!AD33</f>
        <v>182.94</v>
      </c>
      <c r="L87" s="2">
        <f ca="1">'Columbia River'!AG33</f>
        <v>160.80000000000001</v>
      </c>
      <c r="M87" s="2">
        <f ca="1">'Columbia River'!AJ33</f>
        <v>322.5</v>
      </c>
      <c r="N87" s="2">
        <f ca="1">'Columbia River'!AM33</f>
        <v>764.98</v>
      </c>
      <c r="O87" s="2">
        <f ca="1">'Columbia River'!AP33</f>
        <v>267.93</v>
      </c>
      <c r="P87" s="2">
        <f ca="1">'Columbia River'!AS33</f>
        <v>522.19000000000005</v>
      </c>
      <c r="Q87" s="2">
        <f ca="1">'Columbia River'!AV33</f>
        <v>354.04</v>
      </c>
      <c r="R87" s="2">
        <f ca="1">'Columbia River'!AY33</f>
        <v>731.69999999999993</v>
      </c>
      <c r="S87" s="2">
        <f ca="1">'Columbia River'!BB33</f>
        <v>3212.0099999999998</v>
      </c>
      <c r="T87" s="2">
        <f ca="1">'Columbia River'!BE33</f>
        <v>2696.5499999999997</v>
      </c>
      <c r="U87" s="2">
        <f ca="1">'Columbia River'!BH33</f>
        <v>1705.4099999999999</v>
      </c>
      <c r="V87" s="2">
        <f ca="1">'Columbia River'!BK33</f>
        <v>3828.1499999999996</v>
      </c>
      <c r="W87" s="2">
        <f ca="1">'Columbia River'!BN33</f>
        <v>2288.88</v>
      </c>
      <c r="X87" s="2">
        <f ca="1">'Columbia River'!BQ33</f>
        <v>1634.22</v>
      </c>
      <c r="Y87" s="2">
        <f ca="1">'Columbia River'!BT33</f>
        <v>1214.01</v>
      </c>
      <c r="Z87" s="2">
        <f ca="1">'Columbia River'!BW33</f>
        <v>3797.04</v>
      </c>
      <c r="AA87" s="2">
        <f ca="1">'Columbia River'!BZ33</f>
        <v>1677.36</v>
      </c>
      <c r="AB87" s="2">
        <f ca="1">'Columbia River'!CC33</f>
        <v>9084.8000000000011</v>
      </c>
      <c r="AC87" s="2">
        <f ca="1">'Columbia River'!CF33</f>
        <v>5396.6500000000005</v>
      </c>
      <c r="AD87" s="2">
        <f ca="1">'Columbia River'!CI33</f>
        <v>9365.9</v>
      </c>
      <c r="AE87" s="2">
        <f ca="1">'Columbia River'!CL33</f>
        <v>26826.300000000003</v>
      </c>
      <c r="AF87" s="2">
        <f ca="1">'Columbia River'!CO33</f>
        <v>6522.85</v>
      </c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 t="s">
        <v>1923</v>
      </c>
    </row>
    <row r="88" spans="1:48" ht="15" customHeight="1" x14ac:dyDescent="0.25">
      <c r="A88" t="s">
        <v>201</v>
      </c>
      <c r="B88" s="2">
        <f ca="1">OFFSET('Columbia River'!$C$1,ROW()-55,(COLUMN()-2)*3)</f>
        <v>3586.9073395957312</v>
      </c>
      <c r="C88" s="2">
        <f ca="1">'Columbia River'!F34</f>
        <v>638.96810000000005</v>
      </c>
      <c r="D88" s="2">
        <f ca="1">'Columbia River'!I34</f>
        <v>953.53909999999996</v>
      </c>
      <c r="E88" s="2">
        <f ca="1">'Columbia River'!L34</f>
        <v>1124.5792000000001</v>
      </c>
      <c r="F88" s="2">
        <f ca="1">'Columbia River'!O34</f>
        <v>402.14259999999996</v>
      </c>
      <c r="G88" s="2">
        <f ca="1">'Columbia River'!R34</f>
        <v>389.52289999999999</v>
      </c>
      <c r="H88" s="2">
        <f ca="1">'Columbia River'!U34</f>
        <v>129.9606</v>
      </c>
      <c r="I88" s="2">
        <f ca="1">'Columbia River'!X34</f>
        <v>153.28909999999999</v>
      </c>
      <c r="J88" s="2">
        <f ca="1">'Columbia River'!AA34</f>
        <v>232.71269999999998</v>
      </c>
      <c r="K88" s="2">
        <f ca="1">'Columbia River'!AD34</f>
        <v>177.45179999999999</v>
      </c>
      <c r="L88" s="2">
        <f ca="1">'Columbia River'!AG34</f>
        <v>155.976</v>
      </c>
      <c r="M88" s="2">
        <f ca="1">'Columbia River'!AJ34</f>
        <v>312.82499999999999</v>
      </c>
      <c r="N88" s="2">
        <f ca="1">'Columbia River'!AM34</f>
        <v>742.03060000000005</v>
      </c>
      <c r="O88" s="2">
        <f ca="1">'Columbia River'!AP34</f>
        <v>259.89210000000003</v>
      </c>
      <c r="P88" s="2">
        <f ca="1">'Columbia River'!AS34</f>
        <v>506.52430000000004</v>
      </c>
      <c r="Q88" s="2">
        <f ca="1">'Columbia River'!AV34</f>
        <v>343.41880000000003</v>
      </c>
      <c r="R88" s="2">
        <f ca="1">'Columbia River'!AY34</f>
        <v>709.74899999999991</v>
      </c>
      <c r="S88" s="2">
        <f ca="1">'Columbia River'!BB34</f>
        <v>3115.6496999999995</v>
      </c>
      <c r="T88" s="2">
        <f ca="1">'Columbia River'!BE34</f>
        <v>2615.6534999999994</v>
      </c>
      <c r="U88" s="2">
        <f ca="1">'Columbia River'!BH34</f>
        <v>1619.9845833700194</v>
      </c>
      <c r="V88" s="2">
        <f ca="1">'Columbia River'!BK34</f>
        <v>3636.7118532904356</v>
      </c>
      <c r="W88" s="2">
        <f ca="1">'Columbia River'!BN34</f>
        <v>2173.3803583436597</v>
      </c>
      <c r="X88" s="2">
        <f ca="1">'Columbia River'!BQ34</f>
        <v>1552.6211336115239</v>
      </c>
      <c r="Y88" s="2">
        <f ca="1">'Columbia River'!BT34</f>
        <v>449.2033657261851</v>
      </c>
      <c r="Z88" s="2">
        <f ca="1">'Columbia River'!BW34</f>
        <v>1404.9663081827612</v>
      </c>
      <c r="AA88" s="2">
        <f ca="1">'Columbia River'!BZ34</f>
        <v>620.6319498447366</v>
      </c>
      <c r="AB88" s="2">
        <f ca="1">'Columbia River'!CC34</f>
        <v>4542.4000000000005</v>
      </c>
      <c r="AC88" s="2">
        <f ca="1">'Columbia River'!CF34</f>
        <v>2347.5427500063538</v>
      </c>
      <c r="AD88" s="2">
        <f ca="1">'Columbia River'!CI34</f>
        <v>4074.1665008824684</v>
      </c>
      <c r="AE88" s="2">
        <f ca="1">'Columbia River'!CL34</f>
        <v>11669.440502527614</v>
      </c>
      <c r="AF88" s="2">
        <f ca="1">'Columbia River'!CO34</f>
        <v>2837.4397506145924</v>
      </c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 t="s">
        <v>1924</v>
      </c>
    </row>
    <row r="89" spans="1:48" ht="15" customHeight="1" x14ac:dyDescent="0.25">
      <c r="A89" t="s">
        <v>202</v>
      </c>
      <c r="B89" s="2">
        <f ca="1">OFFSET('Columbia River'!$C$1,ROW()-55,(COLUMN()-2)*3)</f>
        <v>4607.6726604042697</v>
      </c>
      <c r="C89" s="2">
        <f ca="1">'Columbia River'!F35</f>
        <v>19.761899999999969</v>
      </c>
      <c r="D89" s="2">
        <f ca="1">'Columbia River'!I35</f>
        <v>29.490900000000011</v>
      </c>
      <c r="E89" s="2">
        <f ca="1">'Columbia River'!L35</f>
        <v>34.780799999999999</v>
      </c>
      <c r="F89" s="2">
        <f ca="1">'Columbia River'!O35</f>
        <v>12.437400000000025</v>
      </c>
      <c r="G89" s="2">
        <f ca="1">'Columbia River'!R35</f>
        <v>12.0471</v>
      </c>
      <c r="H89" s="2">
        <f ca="1">'Columbia River'!U35</f>
        <v>4.0193999999999903</v>
      </c>
      <c r="I89" s="2">
        <f ca="1">'Columbia River'!X35</f>
        <v>4.7409000000000106</v>
      </c>
      <c r="J89" s="2">
        <f ca="1">'Columbia River'!AA35</f>
        <v>7.1973000000000127</v>
      </c>
      <c r="K89" s="2">
        <f ca="1">'Columbia River'!AD35</f>
        <v>5.4882000000000062</v>
      </c>
      <c r="L89" s="2">
        <f ca="1">'Columbia River'!AG35</f>
        <v>4.8240000000000123</v>
      </c>
      <c r="M89" s="2">
        <f ca="1">'Columbia River'!AJ35</f>
        <v>9.6750000000000114</v>
      </c>
      <c r="N89" s="2">
        <f ca="1">'Columbia River'!AM35</f>
        <v>22.949399999999969</v>
      </c>
      <c r="O89" s="2">
        <f ca="1">'Columbia River'!AP35</f>
        <v>8.0378999999999792</v>
      </c>
      <c r="P89" s="2">
        <f ca="1">'Columbia River'!AS35</f>
        <v>15.665700000000015</v>
      </c>
      <c r="Q89" s="2">
        <f ca="1">'Columbia River'!AV35</f>
        <v>10.621199999999988</v>
      </c>
      <c r="R89" s="2">
        <f ca="1">'Columbia River'!AY35</f>
        <v>21.951000000000022</v>
      </c>
      <c r="S89" s="2">
        <f ca="1">'Columbia River'!BB35</f>
        <v>96.360300000000279</v>
      </c>
      <c r="T89" s="2">
        <f ca="1">'Columbia River'!BE35</f>
        <v>80.896500000000287</v>
      </c>
      <c r="U89" s="2">
        <f ca="1">'Columbia River'!BH35</f>
        <v>85.425416629980418</v>
      </c>
      <c r="V89" s="2">
        <f ca="1">'Columbia River'!BK35</f>
        <v>191.43814670956408</v>
      </c>
      <c r="W89" s="2">
        <f ca="1">'Columbia River'!BN35</f>
        <v>115.49964165634037</v>
      </c>
      <c r="X89" s="2">
        <f ca="1">'Columbia River'!BQ35</f>
        <v>81.598866388476154</v>
      </c>
      <c r="Y89" s="2">
        <f ca="1">'Columbia River'!BT35</f>
        <v>764.80663427381489</v>
      </c>
      <c r="Z89" s="2">
        <f ca="1">'Columbia River'!BW35</f>
        <v>2392.0736918172388</v>
      </c>
      <c r="AA89" s="2">
        <f ca="1">'Columbia River'!BZ35</f>
        <v>1056.7280501552632</v>
      </c>
      <c r="AB89" s="2">
        <f ca="1">'Columbia River'!CC35</f>
        <v>4542.4000000000005</v>
      </c>
      <c r="AC89" s="2">
        <f ca="1">'Columbia River'!CF35</f>
        <v>3049.1072499936467</v>
      </c>
      <c r="AD89" s="2">
        <f ca="1">'Columbia River'!CI35</f>
        <v>5291.7334991175312</v>
      </c>
      <c r="AE89" s="2">
        <f ca="1">'Columbia River'!CL35</f>
        <v>15156.859497472389</v>
      </c>
      <c r="AF89" s="2">
        <f ca="1">'Columbia River'!CO35</f>
        <v>3685.410249385408</v>
      </c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 t="s">
        <v>1925</v>
      </c>
    </row>
    <row r="90" spans="1:48" ht="15" customHeight="1" x14ac:dyDescent="0.25">
      <c r="A90" t="s">
        <v>141</v>
      </c>
      <c r="B90" s="2">
        <f ca="1">WA_ORCoast_Calif!D3</f>
        <v>16034.285714285714</v>
      </c>
      <c r="C90" s="2">
        <f ca="1">WA_ORCoast_Calif!G3</f>
        <v>19359.659124810874</v>
      </c>
      <c r="D90" s="2">
        <f ca="1">WA_ORCoast_Calif!J3</f>
        <v>17854</v>
      </c>
      <c r="E90" s="2">
        <f ca="1">WA_ORCoast_Calif!M3</f>
        <v>17090</v>
      </c>
      <c r="F90" s="2">
        <f ca="1">WA_ORCoast_Calif!P3</f>
        <v>16282</v>
      </c>
      <c r="G90" s="2">
        <f ca="1">WA_ORCoast_Calif!S3</f>
        <v>18956</v>
      </c>
      <c r="H90" s="2">
        <f ca="1">WA_ORCoast_Calif!V3</f>
        <v>8939</v>
      </c>
      <c r="I90" s="2">
        <f ca="1">WA_ORCoast_Calif!Y3</f>
        <v>14163</v>
      </c>
      <c r="J90" s="2">
        <f ca="1">WA_ORCoast_Calif!AB3</f>
        <v>10290</v>
      </c>
      <c r="K90" s="2">
        <f ca="1">WA_ORCoast_Calif!AE3</f>
        <v>6800</v>
      </c>
      <c r="L90" s="2">
        <f ca="1">WA_ORCoast_Calif!AH3</f>
        <v>2201</v>
      </c>
      <c r="M90" s="2">
        <f ca="1">WA_ORCoast_Calif!AK3</f>
        <v>25682</v>
      </c>
      <c r="N90" s="2">
        <f ca="1">WA_ORCoast_Calif!AN3</f>
        <v>14852</v>
      </c>
      <c r="O90" s="2">
        <f ca="1">WA_ORCoast_Calif!AQ3</f>
        <v>7878</v>
      </c>
      <c r="P90" s="2">
        <f ca="1">WA_ORCoast_Calif!AT3</f>
        <v>8055</v>
      </c>
      <c r="Q90" s="2">
        <f ca="1">WA_ORCoast_Calif!AW3</f>
        <v>5105</v>
      </c>
      <c r="R90" s="2">
        <f ca="1">WA_ORCoast_Calif!AZ3</f>
        <v>18638</v>
      </c>
      <c r="S90" s="2">
        <f ca="1">WA_ORCoast_Calif!BC3</f>
        <v>28737</v>
      </c>
      <c r="T90" s="2">
        <f ca="1">WA_ORCoast_Calif!BF3</f>
        <v>59102</v>
      </c>
      <c r="U90" s="2">
        <f ca="1">WA_ORCoast_Calif!BI3</f>
        <v>18918</v>
      </c>
      <c r="V90" s="2">
        <f ca="1">WA_ORCoast_Calif!BL3</f>
        <v>16428</v>
      </c>
      <c r="W90" s="2">
        <f ca="1">WA_ORCoast_Calif!BO3</f>
        <v>11868</v>
      </c>
      <c r="X90" s="2">
        <f ca="1">WA_ORCoast_Calif!BR3</f>
        <v>3573</v>
      </c>
      <c r="Y90" s="2">
        <f ca="1">WA_ORCoast_Calif!BU3</f>
        <v>5339</v>
      </c>
      <c r="Z90" s="2">
        <f ca="1">WA_ORCoast_Calif!BX3</f>
        <v>5715</v>
      </c>
      <c r="AA90" s="2">
        <f ca="1">WA_ORCoast_Calif!CA3</f>
        <v>19179</v>
      </c>
      <c r="AB90" s="2">
        <f ca="1">WA_ORCoast_Calif!CD3</f>
        <v>17719</v>
      </c>
      <c r="AC90" s="2">
        <f ca="1">WA_ORCoast_Calif!CG3</f>
        <v>16706</v>
      </c>
      <c r="AD90" s="2">
        <f ca="1">WA_ORCoast_Calif!CJ3</f>
        <v>21012</v>
      </c>
      <c r="AE90" s="2">
        <f ca="1">WA_ORCoast_Calif!CM3</f>
        <v>26570</v>
      </c>
      <c r="AF90" s="2">
        <f ca="1">WA_ORCoast_Calif!CP3</f>
        <v>18021</v>
      </c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 t="s">
        <v>1926</v>
      </c>
    </row>
    <row r="91" spans="1:48" ht="15" customHeight="1" x14ac:dyDescent="0.25">
      <c r="A91" t="s">
        <v>201</v>
      </c>
      <c r="B91" s="2">
        <f ca="1">WA_ORCoast_Calif!D4</f>
        <v>15621.39238411382</v>
      </c>
      <c r="C91" s="2">
        <f ca="1">WA_ORCoast_Calif!G4</f>
        <v>19166.062533562766</v>
      </c>
      <c r="D91" s="2">
        <f ca="1">WA_ORCoast_Calif!J4</f>
        <v>17675.46</v>
      </c>
      <c r="E91" s="2">
        <f ca="1">WA_ORCoast_Calif!M4</f>
        <v>16919.099999999999</v>
      </c>
      <c r="F91" s="2">
        <f ca="1">WA_ORCoast_Calif!P4</f>
        <v>16119.18</v>
      </c>
      <c r="G91" s="2">
        <f ca="1">WA_ORCoast_Calif!S4</f>
        <v>18766.439999999999</v>
      </c>
      <c r="H91" s="2">
        <f ca="1">WA_ORCoast_Calif!V4</f>
        <v>8849.61</v>
      </c>
      <c r="I91" s="2">
        <f ca="1">WA_ORCoast_Calif!Y4</f>
        <v>14021.369999999999</v>
      </c>
      <c r="J91" s="2">
        <f ca="1">WA_ORCoast_Calif!AB4</f>
        <v>10187.1</v>
      </c>
      <c r="K91" s="2">
        <f ca="1">WA_ORCoast_Calif!AE4</f>
        <v>6732</v>
      </c>
      <c r="L91" s="2">
        <f ca="1">WA_ORCoast_Calif!AH4</f>
        <v>2178.9899999999998</v>
      </c>
      <c r="M91" s="2">
        <f ca="1">WA_ORCoast_Calif!AK4</f>
        <v>25425.18</v>
      </c>
      <c r="N91" s="2">
        <f ca="1">WA_ORCoast_Calif!AN4</f>
        <v>14703.48</v>
      </c>
      <c r="O91" s="2">
        <f ca="1">WA_ORCoast_Calif!AQ4</f>
        <v>7799.22</v>
      </c>
      <c r="P91" s="2">
        <f ca="1">WA_ORCoast_Calif!AT4</f>
        <v>7974.45</v>
      </c>
      <c r="Q91" s="2">
        <f ca="1">WA_ORCoast_Calif!AW4</f>
        <v>5053.95</v>
      </c>
      <c r="R91" s="2">
        <f ca="1">WA_ORCoast_Calif!AZ4</f>
        <v>18451.62</v>
      </c>
      <c r="S91" s="2">
        <f ca="1">WA_ORCoast_Calif!BC4</f>
        <v>28449.63</v>
      </c>
      <c r="T91" s="2">
        <f ca="1">WA_ORCoast_Calif!BF4</f>
        <v>58510.979999999996</v>
      </c>
      <c r="U91" s="2">
        <f ca="1">WA_ORCoast_Calif!BI4</f>
        <v>18539.365875755266</v>
      </c>
      <c r="V91" s="2">
        <f ca="1">WA_ORCoast_Calif!BL4</f>
        <v>16100.192742653076</v>
      </c>
      <c r="W91" s="2">
        <f ca="1">WA_ORCoast_Calif!BO4</f>
        <v>11630.381207245322</v>
      </c>
      <c r="X91" s="2">
        <f ca="1">WA_ORCoast_Calif!BR4</f>
        <v>3501.7312089506777</v>
      </c>
      <c r="Y91" s="2">
        <f ca="1">WA_ORCoast_Calif!BU4</f>
        <v>5234.6132569908796</v>
      </c>
      <c r="Z91" s="2">
        <f ca="1">WA_ORCoast_Calif!BX4</f>
        <v>5603.2618025291022</v>
      </c>
      <c r="AA91" s="2">
        <f ca="1">WA_ORCoast_Calif!CA4</f>
        <v>18792.297192494643</v>
      </c>
      <c r="AB91" s="2">
        <f ca="1">WA_ORCoast_Calif!CD4</f>
        <v>17365.095530502189</v>
      </c>
      <c r="AC91" s="2">
        <f ca="1">WA_ORCoast_Calif!CG4</f>
        <v>16327.355140504016</v>
      </c>
      <c r="AD91" s="2">
        <f ca="1">WA_ORCoast_Calif!CJ4</f>
        <v>20325.373556523133</v>
      </c>
      <c r="AE91" s="2">
        <f ca="1">WA_ORCoast_Calif!CM4</f>
        <v>25701.75020925279</v>
      </c>
      <c r="AF91" s="2">
        <f ca="1">WA_ORCoast_Calif!CP4</f>
        <v>17432.112928902694</v>
      </c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 t="s">
        <v>1927</v>
      </c>
    </row>
    <row r="92" spans="1:48" ht="15" customHeight="1" x14ac:dyDescent="0.25">
      <c r="A92" t="s">
        <v>202</v>
      </c>
      <c r="B92" s="2">
        <f ca="1">WA_ORCoast_Calif!D5</f>
        <v>412.89333017189244</v>
      </c>
      <c r="C92" s="2">
        <f ca="1">WA_ORCoast_Calif!G5</f>
        <v>193.59659124810787</v>
      </c>
      <c r="D92" s="2">
        <f ca="1">WA_ORCoast_Calif!J5</f>
        <v>178.54000000000087</v>
      </c>
      <c r="E92" s="2">
        <f ca="1">WA_ORCoast_Calif!M5</f>
        <v>170.90000000000146</v>
      </c>
      <c r="F92" s="2">
        <f ca="1">WA_ORCoast_Calif!P5</f>
        <v>162.81999999999971</v>
      </c>
      <c r="G92" s="2">
        <f ca="1">WA_ORCoast_Calif!S5</f>
        <v>189.56000000000131</v>
      </c>
      <c r="H92" s="2">
        <f ca="1">WA_ORCoast_Calif!V5</f>
        <v>89.389999999999418</v>
      </c>
      <c r="I92" s="2">
        <f ca="1">WA_ORCoast_Calif!Y5</f>
        <v>141.63000000000102</v>
      </c>
      <c r="J92" s="2">
        <f ca="1">WA_ORCoast_Calif!AB5</f>
        <v>102.89999999999964</v>
      </c>
      <c r="K92" s="2">
        <f ca="1">WA_ORCoast_Calif!AE5</f>
        <v>68</v>
      </c>
      <c r="L92" s="2">
        <f ca="1">WA_ORCoast_Calif!AH5</f>
        <v>22.010000000000218</v>
      </c>
      <c r="M92" s="2">
        <f ca="1">WA_ORCoast_Calif!AK5</f>
        <v>256.81999999999971</v>
      </c>
      <c r="N92" s="2">
        <f ca="1">WA_ORCoast_Calif!AN5</f>
        <v>148.52000000000044</v>
      </c>
      <c r="O92" s="2">
        <f ca="1">WA_ORCoast_Calif!AQ5</f>
        <v>78.779999999999745</v>
      </c>
      <c r="P92" s="2">
        <f ca="1">WA_ORCoast_Calif!AT5</f>
        <v>80.550000000000182</v>
      </c>
      <c r="Q92" s="2">
        <f ca="1">WA_ORCoast_Calif!AW5</f>
        <v>51.050000000000182</v>
      </c>
      <c r="R92" s="2">
        <f ca="1">WA_ORCoast_Calif!AZ5</f>
        <v>186.38000000000102</v>
      </c>
      <c r="S92" s="2">
        <f ca="1">WA_ORCoast_Calif!BC5</f>
        <v>287.36999999999898</v>
      </c>
      <c r="T92" s="2">
        <f ca="1">WA_ORCoast_Calif!BF5</f>
        <v>591.02000000000407</v>
      </c>
      <c r="U92" s="2">
        <f ca="1">WA_ORCoast_Calif!BI5</f>
        <v>378.63412424473427</v>
      </c>
      <c r="V92" s="2">
        <f ca="1">WA_ORCoast_Calif!BL5</f>
        <v>327.80725734692351</v>
      </c>
      <c r="W92" s="2">
        <f ca="1">WA_ORCoast_Calif!BO5</f>
        <v>237.618792754678</v>
      </c>
      <c r="X92" s="2">
        <f ca="1">WA_ORCoast_Calif!BR5</f>
        <v>71.268791049322317</v>
      </c>
      <c r="Y92" s="2">
        <f ca="1">WA_ORCoast_Calif!BU5</f>
        <v>104.38674300912044</v>
      </c>
      <c r="Z92" s="2">
        <f ca="1">WA_ORCoast_Calif!BX5</f>
        <v>111.73819747089783</v>
      </c>
      <c r="AA92" s="2">
        <f ca="1">WA_ORCoast_Calif!CA5</f>
        <v>386.70280750535676</v>
      </c>
      <c r="AB92" s="2">
        <f ca="1">WA_ORCoast_Calif!CD5</f>
        <v>353.90446949781108</v>
      </c>
      <c r="AC92" s="2">
        <f ca="1">WA_ORCoast_Calif!CG5</f>
        <v>378.64485949598384</v>
      </c>
      <c r="AD92" s="2">
        <f ca="1">WA_ORCoast_Calif!CJ5</f>
        <v>686.62644347686728</v>
      </c>
      <c r="AE92" s="2">
        <f ca="1">WA_ORCoast_Calif!CM5</f>
        <v>868.24979074720977</v>
      </c>
      <c r="AF92" s="2">
        <f ca="1">WA_ORCoast_Calif!CP5</f>
        <v>588.88707109730603</v>
      </c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 t="s">
        <v>1928</v>
      </c>
    </row>
    <row r="93" spans="1:48" ht="15" customHeight="1" x14ac:dyDescent="0.25">
      <c r="A93" t="s">
        <v>146</v>
      </c>
      <c r="B93" s="2">
        <f ca="1">Canada!C3</f>
        <v>34938.857142857145</v>
      </c>
      <c r="C93" s="2">
        <f ca="1">Canada!F3</f>
        <v>66208</v>
      </c>
      <c r="D93" s="2">
        <f ca="1">Canada!I3</f>
        <v>4076</v>
      </c>
      <c r="E93" s="2">
        <f ca="1">Canada!L3</f>
        <v>78863</v>
      </c>
      <c r="F93" s="2">
        <f ca="1">Canada!O3</f>
        <v>32630</v>
      </c>
      <c r="G93" s="2">
        <f ca="1">Canada!R3</f>
        <v>76029</v>
      </c>
      <c r="H93" s="2">
        <f ca="1">Canada!U3</f>
        <v>78636</v>
      </c>
      <c r="I93" s="2">
        <f ca="1">Canada!X3</f>
        <v>74017</v>
      </c>
      <c r="J93" s="2">
        <f ca="1">Canada!AA3</f>
        <v>70990</v>
      </c>
      <c r="K93" s="2">
        <f ca="1">Canada!AD3</f>
        <v>47341</v>
      </c>
      <c r="L93" s="2">
        <f ca="1">Canada!AG3</f>
        <v>5904</v>
      </c>
      <c r="M93" s="2">
        <f ca="1">Canada!AJ3</f>
        <v>3127</v>
      </c>
      <c r="N93" s="2">
        <f ca="1">Canada!AM3</f>
        <v>58827</v>
      </c>
      <c r="O93" s="2">
        <f ca="1">Canada!AP3</f>
        <v>54497</v>
      </c>
      <c r="P93" s="2">
        <f ca="1">Canada!AS3</f>
        <v>8872</v>
      </c>
      <c r="Q93" s="2">
        <f ca="1">Canada!AV3</f>
        <v>7293</v>
      </c>
      <c r="R93" s="2">
        <f ca="1">Canada!AY3</f>
        <v>3934</v>
      </c>
      <c r="S93" s="2">
        <f ca="1">Canada!BB3</f>
        <v>59400</v>
      </c>
      <c r="T93" s="2">
        <f ca="1">Canada!BE3</f>
        <v>47607</v>
      </c>
      <c r="U93" s="2">
        <f ca="1">Canada!BH3</f>
        <v>43887</v>
      </c>
      <c r="V93" s="2">
        <f ca="1">Canada!BK3</f>
        <v>108071</v>
      </c>
      <c r="W93" s="2">
        <f ca="1">Canada!BN3</f>
        <v>29385</v>
      </c>
      <c r="X93" s="2">
        <f ca="1">Canada!BQ3</f>
        <v>76354</v>
      </c>
      <c r="Y93" s="2">
        <f ca="1">Canada!BT3</f>
        <v>7337</v>
      </c>
      <c r="Z93" s="2">
        <f ca="1">Canada!BW3</f>
        <v>40174</v>
      </c>
      <c r="AA93" s="2">
        <f ca="1">Canada!BZ3</f>
        <v>25075</v>
      </c>
      <c r="AB93" s="2">
        <f ca="1">Canada!CC3</f>
        <v>58365</v>
      </c>
      <c r="AC93" s="2">
        <f ca="1">Canada!CF3</f>
        <v>16039</v>
      </c>
      <c r="AD93" s="2">
        <f ca="1">Canada!CI3</f>
        <v>14614</v>
      </c>
      <c r="AE93" s="2">
        <f ca="1">Canada!CL3</f>
        <v>82968</v>
      </c>
      <c r="AF93" s="2">
        <f ca="1">Canada!CO3</f>
        <v>17585</v>
      </c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 t="s">
        <v>1929</v>
      </c>
    </row>
    <row r="94" spans="1:48" ht="15" customHeight="1" x14ac:dyDescent="0.25">
      <c r="A94" t="s">
        <v>201</v>
      </c>
      <c r="B94" s="2">
        <f ca="1">Canada!C4</f>
        <v>34248.396982344697</v>
      </c>
      <c r="C94" s="2">
        <f ca="1">Canada!F4</f>
        <v>65545.919999999998</v>
      </c>
      <c r="D94" s="2">
        <f ca="1">Canada!I4</f>
        <v>4035.24</v>
      </c>
      <c r="E94" s="2">
        <f ca="1">Canada!L4</f>
        <v>78074.37</v>
      </c>
      <c r="F94" s="2">
        <f ca="1">Canada!O4</f>
        <v>32303.7</v>
      </c>
      <c r="G94" s="2">
        <f ca="1">Canada!R4</f>
        <v>75268.710000000006</v>
      </c>
      <c r="H94" s="2">
        <f ca="1">Canada!U4</f>
        <v>77849.64</v>
      </c>
      <c r="I94" s="2">
        <f ca="1">Canada!X4</f>
        <v>73276.83</v>
      </c>
      <c r="J94" s="2">
        <f ca="1">Canada!AA4</f>
        <v>70280.100000000006</v>
      </c>
      <c r="K94" s="2">
        <f ca="1">Canada!AD4</f>
        <v>46867.59</v>
      </c>
      <c r="L94" s="2">
        <f ca="1">Canada!AG4</f>
        <v>5844.96</v>
      </c>
      <c r="M94" s="2">
        <f ca="1">Canada!AJ4</f>
        <v>3095.73</v>
      </c>
      <c r="N94" s="2">
        <f ca="1">Canada!AM4</f>
        <v>58238.729999999996</v>
      </c>
      <c r="O94" s="2">
        <f ca="1">Canada!AP4</f>
        <v>53952.03</v>
      </c>
      <c r="P94" s="2">
        <f ca="1">Canada!AS4</f>
        <v>8783.2800000000007</v>
      </c>
      <c r="Q94" s="2">
        <f ca="1">Canada!AV4</f>
        <v>7220.07</v>
      </c>
      <c r="R94" s="2">
        <f ca="1">Canada!AY4</f>
        <v>3894.66</v>
      </c>
      <c r="S94" s="2">
        <f ca="1">Canada!BB4</f>
        <v>58806</v>
      </c>
      <c r="T94" s="2">
        <f ca="1">Canada!BE4</f>
        <v>47130.93</v>
      </c>
      <c r="U94" s="2">
        <f ca="1">Canada!BH4</f>
        <v>42131.679937973728</v>
      </c>
      <c r="V94" s="2">
        <f ca="1">Canada!BK4</f>
        <v>103747.33722876935</v>
      </c>
      <c r="W94" s="2">
        <f ca="1">Canada!BN4</f>
        <v>28208.379801309104</v>
      </c>
      <c r="X94" s="2">
        <f ca="1">Canada!BQ4</f>
        <v>73299.994829249947</v>
      </c>
      <c r="Y94" s="2">
        <f ca="1">Canada!BT4</f>
        <v>7190.5290283328368</v>
      </c>
      <c r="Z94" s="2">
        <f ca="1">Canada!BW4</f>
        <v>39371.993074041624</v>
      </c>
      <c r="AA94" s="2">
        <f ca="1">Canada!BZ4</f>
        <v>24583.333333219944</v>
      </c>
      <c r="AB94" s="2">
        <f ca="1">Canada!CC4</f>
        <v>57198.205470519068</v>
      </c>
      <c r="AC94" s="2">
        <f ca="1">Canada!CF4</f>
        <v>15724.333520119999</v>
      </c>
      <c r="AD94" s="2">
        <f ca="1">Canada!CI4</f>
        <v>14327.714110747083</v>
      </c>
      <c r="AE94" s="2">
        <f ca="1">Canada!CL4</f>
        <v>81342.670339432327</v>
      </c>
      <c r="AF94" s="2">
        <f ca="1">Canada!CO4</f>
        <v>17240.512702715714</v>
      </c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 t="s">
        <v>1930</v>
      </c>
    </row>
    <row r="95" spans="1:48" ht="15" customHeight="1" x14ac:dyDescent="0.25">
      <c r="A95" t="s">
        <v>202</v>
      </c>
      <c r="B95" s="2">
        <f ca="1">Canada!C5</f>
        <v>690.46016051244555</v>
      </c>
      <c r="C95" s="2">
        <f ca="1">Canada!F5</f>
        <v>662.08000000000175</v>
      </c>
      <c r="D95" s="2">
        <f ca="1">Canada!I5</f>
        <v>40.760000000000218</v>
      </c>
      <c r="E95" s="2">
        <f ca="1">Canada!L5</f>
        <v>788.63000000000466</v>
      </c>
      <c r="F95" s="2">
        <f ca="1">Canada!O5</f>
        <v>326.29999999999927</v>
      </c>
      <c r="G95" s="2">
        <f ca="1">Canada!R5</f>
        <v>760.2899999999936</v>
      </c>
      <c r="H95" s="2">
        <f ca="1">Canada!U5</f>
        <v>786.36000000000058</v>
      </c>
      <c r="I95" s="2">
        <f ca="1">Canada!X5</f>
        <v>740.16999999999825</v>
      </c>
      <c r="J95" s="2">
        <f ca="1">Canada!AA5</f>
        <v>709.89999999999418</v>
      </c>
      <c r="K95" s="2">
        <f ca="1">Canada!AD5</f>
        <v>473.41000000000349</v>
      </c>
      <c r="L95" s="2">
        <f ca="1">Canada!AG5</f>
        <v>59.039999999999964</v>
      </c>
      <c r="M95" s="2">
        <f ca="1">Canada!AJ5</f>
        <v>31.269999999999982</v>
      </c>
      <c r="N95" s="2">
        <f ca="1">Canada!AM5</f>
        <v>588.27000000000407</v>
      </c>
      <c r="O95" s="2">
        <f ca="1">Canada!AP5</f>
        <v>544.97000000000116</v>
      </c>
      <c r="P95" s="2">
        <f ca="1">Canada!AS5</f>
        <v>88.719999999999345</v>
      </c>
      <c r="Q95" s="2">
        <f ca="1">Canada!AV5</f>
        <v>72.930000000000291</v>
      </c>
      <c r="R95" s="2">
        <f ca="1">Canada!AY5</f>
        <v>39.340000000000146</v>
      </c>
      <c r="S95" s="2">
        <f ca="1">Canada!BB5</f>
        <v>594</v>
      </c>
      <c r="T95" s="2">
        <f ca="1">Canada!BE5</f>
        <v>476.06999999999971</v>
      </c>
      <c r="U95" s="2">
        <f ca="1">Canada!BH5</f>
        <v>1755.3200620262724</v>
      </c>
      <c r="V95" s="2">
        <f ca="1">Canada!BK5</f>
        <v>4323.6627712306508</v>
      </c>
      <c r="W95" s="2">
        <f ca="1">Canada!BN5</f>
        <v>1176.6201986908964</v>
      </c>
      <c r="X95" s="2">
        <f ca="1">Canada!BQ5</f>
        <v>3054.0051707500534</v>
      </c>
      <c r="Y95" s="2">
        <f ca="1">Canada!BT5</f>
        <v>146.47097166716321</v>
      </c>
      <c r="Z95" s="2">
        <f ca="1">Canada!BW5</f>
        <v>802.00692595837609</v>
      </c>
      <c r="AA95" s="2">
        <f ca="1">Canada!BZ5</f>
        <v>491.6666667800564</v>
      </c>
      <c r="AB95" s="2">
        <f ca="1">Canada!CC5</f>
        <v>1166.7945294809324</v>
      </c>
      <c r="AC95" s="2">
        <f ca="1">Canada!CF5</f>
        <v>314.66647988000113</v>
      </c>
      <c r="AD95" s="2">
        <f ca="1">Canada!CI5</f>
        <v>286.2858892529166</v>
      </c>
      <c r="AE95" s="2">
        <f ca="1">Canada!CL5</f>
        <v>1625.3296605676733</v>
      </c>
      <c r="AF95" s="2">
        <f ca="1">Canada!CO5</f>
        <v>344.48729728428589</v>
      </c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 t="s">
        <v>1931</v>
      </c>
    </row>
    <row r="96" spans="1:48" ht="15" customHeight="1" x14ac:dyDescent="0.25">
      <c r="A96" t="s">
        <v>151</v>
      </c>
      <c r="B96" s="2">
        <f ca="1">Canada!C6</f>
        <v>81487.123490731072</v>
      </c>
      <c r="C96" s="2">
        <f ca="1">Canada!F6</f>
        <v>70901.473441971364</v>
      </c>
      <c r="D96" s="2">
        <f ca="1">Canada!I6</f>
        <v>45199.12195139745</v>
      </c>
      <c r="E96" s="2">
        <f ca="1">Canada!L6</f>
        <v>26550.511962152519</v>
      </c>
      <c r="F96" s="2">
        <f ca="1">Canada!O6</f>
        <v>7009.9778098239922</v>
      </c>
      <c r="G96" s="2">
        <f ca="1">Canada!R6</f>
        <v>56570.879032712837</v>
      </c>
      <c r="H96" s="2">
        <f ca="1">Canada!U6</f>
        <v>18909.174335757914</v>
      </c>
      <c r="I96" s="2">
        <f ca="1">Canada!X6</f>
        <v>43524.851790110049</v>
      </c>
      <c r="J96" s="2">
        <f ca="1">Canada!AA6</f>
        <v>48653.056685591393</v>
      </c>
      <c r="K96" s="2">
        <f ca="1">Canada!AD6</f>
        <v>55706.802729767893</v>
      </c>
      <c r="L96" s="2">
        <f ca="1">Canada!AG6</f>
        <v>15017.735108352612</v>
      </c>
      <c r="M96" s="2">
        <f ca="1">Canada!AJ6</f>
        <v>47551.81506055699</v>
      </c>
      <c r="N96" s="2">
        <f ca="1">Canada!AM6</f>
        <v>42992.37759842215</v>
      </c>
      <c r="O96" s="2">
        <f ca="1">Canada!AP6</f>
        <v>146185.49958536815</v>
      </c>
      <c r="P96" s="2">
        <f ca="1">Canada!AS6</f>
        <v>35610.180906437854</v>
      </c>
      <c r="Q96" s="2">
        <f ca="1">Canada!AV6</f>
        <v>136949.81333454401</v>
      </c>
      <c r="R96" s="2">
        <f ca="1">Canada!AY6</f>
        <v>30872.747936189975</v>
      </c>
      <c r="S96" s="2">
        <f ca="1">Canada!BB6</f>
        <v>89379.301696569921</v>
      </c>
      <c r="T96" s="2">
        <f ca="1">Canada!BE6</f>
        <v>53041.505129003504</v>
      </c>
      <c r="U96" s="2">
        <f ca="1">Canada!BH6</f>
        <v>52724.934568625686</v>
      </c>
      <c r="V96" s="2">
        <f ca="1">Canada!BK6</f>
        <v>66814.35962565348</v>
      </c>
      <c r="W96" s="2">
        <f ca="1">Canada!BN6</f>
        <v>47465.505314488815</v>
      </c>
      <c r="X96" s="2">
        <f ca="1">Canada!BQ6</f>
        <v>72101.902186241452</v>
      </c>
      <c r="Y96" s="2">
        <f ca="1">Canada!BT6</f>
        <v>25219.123643431732</v>
      </c>
      <c r="Z96" s="2">
        <f ca="1">Canada!BW6</f>
        <v>83420.847404112224</v>
      </c>
      <c r="AA96" s="2">
        <f ca="1">Canada!BZ6</f>
        <v>22038.687052279285</v>
      </c>
      <c r="AB96" s="2">
        <f ca="1">Canada!CC6</f>
        <v>217117.82932800977</v>
      </c>
      <c r="AC96" s="2">
        <f ca="1">Canada!CF6</f>
        <v>75142.771942439853</v>
      </c>
      <c r="AD96" s="2">
        <f ca="1">Canada!CI6</f>
        <v>30830.012459359394</v>
      </c>
      <c r="AE96" s="2">
        <f ca="1">Canada!CL6</f>
        <v>116640.59260548525</v>
      </c>
      <c r="AF96" s="2">
        <f ca="1">Canada!CO6</f>
        <v>85260.069020400246</v>
      </c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 t="s">
        <v>1932</v>
      </c>
    </row>
    <row r="97" spans="1:48" ht="15" customHeight="1" x14ac:dyDescent="0.25">
      <c r="A97" t="s">
        <v>201</v>
      </c>
      <c r="B97" s="2">
        <f ca="1">Canada!C7</f>
        <v>79198.954393660286</v>
      </c>
      <c r="C97" s="2">
        <f ca="1">Canada!F7</f>
        <v>70192.458707551647</v>
      </c>
      <c r="D97" s="2">
        <f ca="1">Canada!I7</f>
        <v>44747.130731883473</v>
      </c>
      <c r="E97" s="2">
        <f ca="1">Canada!L7</f>
        <v>26285.006842530995</v>
      </c>
      <c r="F97" s="2">
        <f ca="1">Canada!O7</f>
        <v>6939.8780317257524</v>
      </c>
      <c r="G97" s="2">
        <f ca="1">Canada!R7</f>
        <v>56005.170242385706</v>
      </c>
      <c r="H97" s="2">
        <f ca="1">Canada!U7</f>
        <v>18720.082592400337</v>
      </c>
      <c r="I97" s="2">
        <f ca="1">Canada!X7</f>
        <v>43089.603272208951</v>
      </c>
      <c r="J97" s="2">
        <f ca="1">Canada!AA7</f>
        <v>48166.526118735477</v>
      </c>
      <c r="K97" s="2">
        <f ca="1">Canada!AD7</f>
        <v>55149.73470247021</v>
      </c>
      <c r="L97" s="2">
        <f ca="1">Canada!AG7</f>
        <v>14867.557757269085</v>
      </c>
      <c r="M97" s="2">
        <f ca="1">Canada!AJ7</f>
        <v>47076.296909951423</v>
      </c>
      <c r="N97" s="2">
        <f ca="1">Canada!AM7</f>
        <v>42562.453822437928</v>
      </c>
      <c r="O97" s="2">
        <f ca="1">Canada!AP7</f>
        <v>144723.64458951447</v>
      </c>
      <c r="P97" s="2">
        <f ca="1">Canada!AS7</f>
        <v>35254.079097373477</v>
      </c>
      <c r="Q97" s="2">
        <f ca="1">Canada!AV7</f>
        <v>135580.31520119857</v>
      </c>
      <c r="R97" s="2">
        <f ca="1">Canada!AY7</f>
        <v>30564.020456828075</v>
      </c>
      <c r="S97" s="2">
        <f ca="1">Canada!BB7</f>
        <v>88485.508679604216</v>
      </c>
      <c r="T97" s="2">
        <f ca="1">Canada!BE7</f>
        <v>52511.090077713467</v>
      </c>
      <c r="U97" s="2">
        <f ca="1">Canada!BH7</f>
        <v>51141.521818977046</v>
      </c>
      <c r="V97" s="2">
        <f ca="1">Canada!BK7</f>
        <v>64808.577792150791</v>
      </c>
      <c r="W97" s="2">
        <f ca="1">Canada!BN7</f>
        <v>46040.328754916962</v>
      </c>
      <c r="X97" s="2">
        <f ca="1">Canada!BQ7</f>
        <v>69936.024968071419</v>
      </c>
      <c r="Y97" s="2">
        <f ca="1">Canada!BT7</f>
        <v>24713.891246871663</v>
      </c>
      <c r="Z97" s="2">
        <f ca="1">Canada!BW7</f>
        <v>81744.982339929105</v>
      </c>
      <c r="AA97" s="2">
        <f ca="1">Canada!BZ7</f>
        <v>21594.24350503417</v>
      </c>
      <c r="AB97" s="2">
        <f ca="1">Canada!CC7</f>
        <v>208385.64924671772</v>
      </c>
      <c r="AC97" s="2">
        <f ca="1">Canada!CF7</f>
        <v>73572.196093597813</v>
      </c>
      <c r="AD97" s="2">
        <f ca="1">Canada!CI7</f>
        <v>30184.253823730214</v>
      </c>
      <c r="AE97" s="2">
        <f ca="1">Canada!CL7</f>
        <v>114197.4644997413</v>
      </c>
      <c r="AF97" s="2">
        <f ca="1">Canada!CO7</f>
        <v>83474.230434806392</v>
      </c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 t="s">
        <v>1933</v>
      </c>
    </row>
    <row r="98" spans="1:48" ht="15" customHeight="1" x14ac:dyDescent="0.25">
      <c r="A98" t="s">
        <v>202</v>
      </c>
      <c r="B98" s="2">
        <f ca="1">Canada!C8</f>
        <v>2288.1690970707896</v>
      </c>
      <c r="C98" s="2">
        <f ca="1">Canada!F8</f>
        <v>709.01473441971757</v>
      </c>
      <c r="D98" s="2">
        <f ca="1">Canada!I8</f>
        <v>451.99121951397683</v>
      </c>
      <c r="E98" s="2">
        <f ca="1">Canada!L8</f>
        <v>265.5051196215245</v>
      </c>
      <c r="F98" s="2">
        <f ca="1">Canada!O8</f>
        <v>70.099778098239767</v>
      </c>
      <c r="G98" s="2">
        <f ca="1">Canada!R8</f>
        <v>565.70879032713128</v>
      </c>
      <c r="H98" s="2">
        <f ca="1">Canada!U8</f>
        <v>189.0917433575778</v>
      </c>
      <c r="I98" s="2">
        <f ca="1">Canada!X8</f>
        <v>435.24851790109824</v>
      </c>
      <c r="J98" s="2">
        <f ca="1">Canada!AA8</f>
        <v>486.53056685591582</v>
      </c>
      <c r="K98" s="2">
        <f ca="1">Canada!AD8</f>
        <v>557.06802729768242</v>
      </c>
      <c r="L98" s="2">
        <f ca="1">Canada!AG8</f>
        <v>150.17735108352645</v>
      </c>
      <c r="M98" s="2">
        <f ca="1">Canada!AJ8</f>
        <v>475.51815060556692</v>
      </c>
      <c r="N98" s="2">
        <f ca="1">Canada!AM8</f>
        <v>429.92377598422172</v>
      </c>
      <c r="O98" s="2">
        <f ca="1">Canada!AP8</f>
        <v>1461.8549958536751</v>
      </c>
      <c r="P98" s="2">
        <f ca="1">Canada!AS8</f>
        <v>356.10180906437745</v>
      </c>
      <c r="Q98" s="2">
        <f ca="1">Canada!AV8</f>
        <v>1369.4981333454489</v>
      </c>
      <c r="R98" s="2">
        <f ca="1">Canada!AY8</f>
        <v>308.7274793618999</v>
      </c>
      <c r="S98" s="2">
        <f ca="1">Canada!BB8</f>
        <v>893.79301696570474</v>
      </c>
      <c r="T98" s="2">
        <f ca="1">Canada!BE8</f>
        <v>530.41505129003781</v>
      </c>
      <c r="U98" s="2">
        <f ca="1">Canada!BH8</f>
        <v>1583.4127496486399</v>
      </c>
      <c r="V98" s="2">
        <f ca="1">Canada!BK8</f>
        <v>2005.7818335026896</v>
      </c>
      <c r="W98" s="2">
        <f ca="1">Canada!BN8</f>
        <v>1425.1765595718534</v>
      </c>
      <c r="X98" s="2">
        <f ca="1">Canada!BQ8</f>
        <v>2165.8772181700333</v>
      </c>
      <c r="Y98" s="2">
        <f ca="1">Canada!BT8</f>
        <v>505.2323965600699</v>
      </c>
      <c r="Z98" s="2">
        <f ca="1">Canada!BW8</f>
        <v>1675.8650641831191</v>
      </c>
      <c r="AA98" s="2">
        <f ca="1">Canada!BZ8</f>
        <v>444.44354724511504</v>
      </c>
      <c r="AB98" s="2">
        <f ca="1">Canada!CC8</f>
        <v>8732.1800812920555</v>
      </c>
      <c r="AC98" s="2">
        <f ca="1">Canada!CF8</f>
        <v>1570.5758488420397</v>
      </c>
      <c r="AD98" s="2">
        <f ca="1">Canada!CI8</f>
        <v>645.75863562917948</v>
      </c>
      <c r="AE98" s="2">
        <f ca="1">Canada!CL8</f>
        <v>2443.1281057439483</v>
      </c>
      <c r="AF98" s="2">
        <f ca="1">Canada!CO8</f>
        <v>1785.8385855938541</v>
      </c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 t="s">
        <v>1934</v>
      </c>
    </row>
    <row r="99" spans="1:48" ht="15" customHeight="1" x14ac:dyDescent="0.25">
      <c r="A99" t="s">
        <v>156</v>
      </c>
      <c r="B99" s="2">
        <f ca="1">Canada!C9</f>
        <v>29584.933601298893</v>
      </c>
      <c r="C99" s="2">
        <f ca="1">Canada!F9</f>
        <v>30605.136872415769</v>
      </c>
      <c r="D99" s="2">
        <f ca="1">Canada!I9</f>
        <v>30094.06335556315</v>
      </c>
      <c r="E99" s="2">
        <f ca="1">Canada!L9</f>
        <v>24802.125701836663</v>
      </c>
      <c r="F99" s="2">
        <f ca="1">Canada!O9</f>
        <v>24844.060307585114</v>
      </c>
      <c r="G99" s="2">
        <f ca="1">Canada!R9</f>
        <v>23965.784687863583</v>
      </c>
      <c r="H99" s="2">
        <f ca="1">Canada!U9</f>
        <v>25147.436591635327</v>
      </c>
      <c r="I99" s="2">
        <f ca="1">Canada!X9</f>
        <v>21610.997383487364</v>
      </c>
      <c r="J99" s="2">
        <f ca="1">Canada!AA9</f>
        <v>23076.81801729108</v>
      </c>
      <c r="K99" s="2">
        <f ca="1">Canada!AD9</f>
        <v>21766.546432881019</v>
      </c>
      <c r="L99" s="2">
        <f ca="1">Canada!AG9</f>
        <v>29710.71994193572</v>
      </c>
      <c r="M99" s="2">
        <f ca="1">Canada!AJ9</f>
        <v>26805.063708897716</v>
      </c>
      <c r="N99" s="2">
        <f ca="1">Canada!AM9</f>
        <v>37685.182786174053</v>
      </c>
      <c r="O99" s="2">
        <f ca="1">Canada!AP9</f>
        <v>32995.30282495045</v>
      </c>
      <c r="P99" s="2">
        <f ca="1">Canada!AS9</f>
        <v>24015.441185539086</v>
      </c>
      <c r="Q99" s="2">
        <f ca="1">Canada!AV9</f>
        <v>19986.519211629377</v>
      </c>
      <c r="R99" s="2">
        <f ca="1">Canada!AY9</f>
        <v>27593.114295443265</v>
      </c>
      <c r="S99" s="2">
        <f ca="1">Canada!BB9</f>
        <v>36814.505121063594</v>
      </c>
      <c r="T99" s="2">
        <f ca="1">Canada!BE9</f>
        <v>40389.781497588854</v>
      </c>
      <c r="U99" s="2">
        <f ca="1">Canada!BH9</f>
        <v>34567.585576078651</v>
      </c>
      <c r="V99" s="2">
        <f ca="1">Canada!BK9</f>
        <v>28942.113074263787</v>
      </c>
      <c r="W99" s="2">
        <f ca="1">Canada!BN9</f>
        <v>31056.119638735436</v>
      </c>
      <c r="X99" s="2">
        <f ca="1">Canada!BQ9</f>
        <v>36894.367898939177</v>
      </c>
      <c r="Y99" s="2">
        <f ca="1">Canada!BT9</f>
        <v>21666.909359490244</v>
      </c>
      <c r="Z99" s="2">
        <f ca="1">Canada!BW9</f>
        <v>32368.933183886766</v>
      </c>
      <c r="AA99" s="2">
        <f ca="1">Canada!BZ9</f>
        <v>32491.221091413699</v>
      </c>
      <c r="AB99" s="2">
        <f ca="1">Canada!CC9</f>
        <v>38420.166772505087</v>
      </c>
      <c r="AC99" s="2">
        <f ca="1">Canada!CF9</f>
        <v>23621.908773388357</v>
      </c>
      <c r="AD99" s="2">
        <f ca="1">Canada!CI9</f>
        <v>17469.873009925213</v>
      </c>
      <c r="AE99" s="2">
        <f ca="1">Canada!CL9</f>
        <v>41055.523018482883</v>
      </c>
      <c r="AF99" s="2">
        <f ca="1">Canada!CO9</f>
        <v>38367.863706152886</v>
      </c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 t="s">
        <v>1935</v>
      </c>
    </row>
    <row r="100" spans="1:48" ht="15" customHeight="1" x14ac:dyDescent="0.25">
      <c r="A100" t="s">
        <v>201</v>
      </c>
      <c r="B100" s="2">
        <f ca="1">Canada!C10</f>
        <v>28993.239791474509</v>
      </c>
      <c r="C100" s="2">
        <f ca="1">Canada!F10</f>
        <v>30299.085503691611</v>
      </c>
      <c r="D100" s="2">
        <f ca="1">Canada!I10</f>
        <v>29793.12272200752</v>
      </c>
      <c r="E100" s="2">
        <f ca="1">Canada!L10</f>
        <v>24554.104444818295</v>
      </c>
      <c r="F100" s="2">
        <f ca="1">Canada!O10</f>
        <v>24595.619704509263</v>
      </c>
      <c r="G100" s="2">
        <f ca="1">Canada!R10</f>
        <v>23726.126840984947</v>
      </c>
      <c r="H100" s="2">
        <f ca="1">Canada!U10</f>
        <v>24895.962225718973</v>
      </c>
      <c r="I100" s="2">
        <f ca="1">Canada!X10</f>
        <v>21394.887409652489</v>
      </c>
      <c r="J100" s="2">
        <f ca="1">Canada!AA10</f>
        <v>22846.049837118167</v>
      </c>
      <c r="K100" s="2">
        <f ca="1">Canada!AD10</f>
        <v>21548.88096855221</v>
      </c>
      <c r="L100" s="2">
        <f ca="1">Canada!AG10</f>
        <v>29413.612742516361</v>
      </c>
      <c r="M100" s="2">
        <f ca="1">Canada!AJ10</f>
        <v>26537.013071808738</v>
      </c>
      <c r="N100" s="2">
        <f ca="1">Canada!AM10</f>
        <v>37308.330958312312</v>
      </c>
      <c r="O100" s="2">
        <f ca="1">Canada!AP10</f>
        <v>32665.349796700946</v>
      </c>
      <c r="P100" s="2">
        <f ca="1">Canada!AS10</f>
        <v>23775.286773683696</v>
      </c>
      <c r="Q100" s="2">
        <f ca="1">Canada!AV10</f>
        <v>19786.654019513084</v>
      </c>
      <c r="R100" s="2">
        <f ca="1">Canada!AY10</f>
        <v>27317.183152488833</v>
      </c>
      <c r="S100" s="2">
        <f ca="1">Canada!BB10</f>
        <v>36446.360069852955</v>
      </c>
      <c r="T100" s="2">
        <f ca="1">Canada!BE10</f>
        <v>39985.883682612963</v>
      </c>
      <c r="U100" s="2">
        <f ca="1">Canada!BH10</f>
        <v>33185.040351882701</v>
      </c>
      <c r="V100" s="2">
        <f ca="1">Canada!BK10</f>
        <v>27784.251874942471</v>
      </c>
      <c r="W100" s="2">
        <f ca="1">Canada!BN10</f>
        <v>29813.874853207151</v>
      </c>
      <c r="X100" s="2">
        <f ca="1">Canada!BQ10</f>
        <v>35418.682652376563</v>
      </c>
      <c r="Y100" s="2">
        <f ca="1">Canada!BT10</f>
        <v>21233.930988148401</v>
      </c>
      <c r="Z100" s="2">
        <f ca="1">Canada!BW10</f>
        <v>31721.446605730856</v>
      </c>
      <c r="AA100" s="2">
        <f ca="1">Canada!BZ10</f>
        <v>31841.69393597517</v>
      </c>
      <c r="AB100" s="2">
        <f ca="1">Canada!CC10</f>
        <v>37651.492087035032</v>
      </c>
      <c r="AC100" s="2">
        <f ca="1">Canada!CF10</f>
        <v>23149.353015281798</v>
      </c>
      <c r="AD100" s="2">
        <f ca="1">Canada!CI10</f>
        <v>17120.437879028155</v>
      </c>
      <c r="AE100" s="2">
        <f ca="1">Canada!CL10</f>
        <v>40234.324029122159</v>
      </c>
      <c r="AF100" s="2">
        <f ca="1">Canada!CO10</f>
        <v>37600.423698501829</v>
      </c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 t="s">
        <v>1936</v>
      </c>
    </row>
    <row r="101" spans="1:48" ht="15" customHeight="1" x14ac:dyDescent="0.25">
      <c r="A101" t="s">
        <v>202</v>
      </c>
      <c r="B101" s="2">
        <f ca="1">Canada!C11</f>
        <v>591.69380982438247</v>
      </c>
      <c r="C101" s="2">
        <f ca="1">Canada!F11</f>
        <v>306.05136872415824</v>
      </c>
      <c r="D101" s="2">
        <f ca="1">Canada!I11</f>
        <v>300.94063355563048</v>
      </c>
      <c r="E101" s="2">
        <f ca="1">Canada!L11</f>
        <v>248.02125701836849</v>
      </c>
      <c r="F101" s="2">
        <f ca="1">Canada!O11</f>
        <v>248.44060307585096</v>
      </c>
      <c r="G101" s="2">
        <f ca="1">Canada!R11</f>
        <v>239.65784687863561</v>
      </c>
      <c r="H101" s="2">
        <f ca="1">Canada!U11</f>
        <v>251.47436591635415</v>
      </c>
      <c r="I101" s="2">
        <f ca="1">Canada!X11</f>
        <v>216.10997383487484</v>
      </c>
      <c r="J101" s="2">
        <f ca="1">Canada!AA11</f>
        <v>230.76818017291225</v>
      </c>
      <c r="K101" s="2">
        <f ca="1">Canada!AD11</f>
        <v>217.66546432880932</v>
      </c>
      <c r="L101" s="2">
        <f ca="1">Canada!AG11</f>
        <v>297.10719941935895</v>
      </c>
      <c r="M101" s="2">
        <f ca="1">Canada!AJ11</f>
        <v>268.05063708897796</v>
      </c>
      <c r="N101" s="2">
        <f ca="1">Canada!AM11</f>
        <v>376.85182786174119</v>
      </c>
      <c r="O101" s="2">
        <f ca="1">Canada!AP11</f>
        <v>329.9530282495034</v>
      </c>
      <c r="P101" s="2">
        <f ca="1">Canada!AS11</f>
        <v>240.15441185539021</v>
      </c>
      <c r="Q101" s="2">
        <f ca="1">Canada!AV11</f>
        <v>199.86519211629275</v>
      </c>
      <c r="R101" s="2">
        <f ca="1">Canada!AY11</f>
        <v>275.93114295443229</v>
      </c>
      <c r="S101" s="2">
        <f ca="1">Canada!BB11</f>
        <v>368.14505121063848</v>
      </c>
      <c r="T101" s="2">
        <f ca="1">Canada!BE11</f>
        <v>403.89781497589138</v>
      </c>
      <c r="U101" s="2">
        <f ca="1">Canada!BH11</f>
        <v>1382.5452241959501</v>
      </c>
      <c r="V101" s="2">
        <f ca="1">Canada!BK11</f>
        <v>1157.8611993213162</v>
      </c>
      <c r="W101" s="2">
        <f ca="1">Canada!BN11</f>
        <v>1242.2447855282844</v>
      </c>
      <c r="X101" s="2">
        <f ca="1">Canada!BQ11</f>
        <v>1475.6852465626143</v>
      </c>
      <c r="Y101" s="2">
        <f ca="1">Canada!BT11</f>
        <v>432.97837134184374</v>
      </c>
      <c r="Z101" s="2">
        <f ca="1">Canada!BW11</f>
        <v>647.48657815590923</v>
      </c>
      <c r="AA101" s="2">
        <f ca="1">Canada!BZ11</f>
        <v>649.52715543852901</v>
      </c>
      <c r="AB101" s="2">
        <f ca="1">Canada!CC11</f>
        <v>768.6746854700541</v>
      </c>
      <c r="AC101" s="2">
        <f ca="1">Canada!CF11</f>
        <v>472.55575810655864</v>
      </c>
      <c r="AD101" s="2">
        <f ca="1">Canada!CI11</f>
        <v>349.43513089705812</v>
      </c>
      <c r="AE101" s="2">
        <f ca="1">Canada!CL11</f>
        <v>821.19898936072423</v>
      </c>
      <c r="AF101" s="2">
        <f ca="1">Canada!CO11</f>
        <v>767.44000765105739</v>
      </c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 t="s">
        <v>1937</v>
      </c>
    </row>
    <row r="102" spans="1:48" ht="15" customHeight="1" x14ac:dyDescent="0.25">
      <c r="A102" t="s">
        <v>161</v>
      </c>
      <c r="B102" s="2">
        <f ca="1">Canada!C12</f>
        <v>7849.5714285714284</v>
      </c>
      <c r="C102" s="2">
        <f ca="1">Canada!F12</f>
        <v>13880</v>
      </c>
      <c r="D102" s="2">
        <f ca="1">Canada!I12</f>
        <v>6059</v>
      </c>
      <c r="E102" s="2">
        <f ca="1">Canada!L12</f>
        <v>1658</v>
      </c>
      <c r="F102" s="2">
        <f ca="1">Canada!O12</f>
        <v>3059</v>
      </c>
      <c r="G102" s="2">
        <f ca="1">Canada!R12</f>
        <v>14608</v>
      </c>
      <c r="H102" s="2">
        <f ca="1">Canada!U12</f>
        <v>5304</v>
      </c>
      <c r="I102" s="2">
        <f ca="1">Canada!X12</f>
        <v>10845</v>
      </c>
      <c r="J102" s="2">
        <f ca="1">Canada!AA12</f>
        <v>6280</v>
      </c>
      <c r="K102" s="2">
        <f ca="1">Canada!AD12</f>
        <v>11251</v>
      </c>
      <c r="L102" s="2">
        <f ca="1">Canada!AG12</f>
        <v>13355</v>
      </c>
      <c r="M102" s="2">
        <f ca="1">Canada!AJ12</f>
        <v>20185</v>
      </c>
      <c r="N102" s="2">
        <f ca="1">Canada!AM12</f>
        <v>17278</v>
      </c>
      <c r="O102" s="2">
        <f ca="1">Canada!AP12</f>
        <v>26941</v>
      </c>
      <c r="P102" s="2">
        <f ca="1">Canada!AS12</f>
        <v>14202</v>
      </c>
      <c r="Q102" s="2">
        <f ca="1">Canada!AV12</f>
        <v>19727</v>
      </c>
      <c r="R102" s="2">
        <f ca="1">Canada!AY12</f>
        <v>12626</v>
      </c>
      <c r="S102" s="2">
        <f ca="1">Canada!BB12</f>
        <v>21542</v>
      </c>
      <c r="T102" s="2">
        <f ca="1">Canada!BE12</f>
        <v>16419</v>
      </c>
      <c r="U102" s="2">
        <f ca="1">Canada!BH12</f>
        <v>10926</v>
      </c>
      <c r="V102" s="2">
        <f ca="1">Canada!BK12</f>
        <v>12565</v>
      </c>
      <c r="W102" s="2">
        <f ca="1">Canada!BN12</f>
        <v>13008</v>
      </c>
      <c r="X102" s="2">
        <f ca="1">Canada!BQ12</f>
        <v>16275</v>
      </c>
      <c r="Y102" s="2">
        <f ca="1">Canada!BT12</f>
        <v>5008</v>
      </c>
      <c r="Z102" s="2">
        <f ca="1">Canada!BW12</f>
        <v>11539</v>
      </c>
      <c r="AA102" s="2">
        <f ca="1">Canada!BZ12</f>
        <v>3427</v>
      </c>
      <c r="AB102" s="2">
        <f ca="1">Canada!CC12</f>
        <v>10198</v>
      </c>
      <c r="AC102" s="2">
        <f ca="1">Canada!CF12</f>
        <v>10753</v>
      </c>
      <c r="AD102" s="2">
        <f ca="1">Canada!CI12</f>
        <v>6510</v>
      </c>
      <c r="AE102" s="2">
        <f ca="1">Canada!CL12</f>
        <v>7512</v>
      </c>
      <c r="AF102" s="2">
        <f ca="1">Canada!CO12</f>
        <v>16601</v>
      </c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 t="s">
        <v>1938</v>
      </c>
    </row>
    <row r="103" spans="1:48" ht="15" customHeight="1" x14ac:dyDescent="0.25">
      <c r="A103" t="s">
        <v>201</v>
      </c>
      <c r="B103" s="2">
        <f ca="1">Canada!C13</f>
        <v>7256.1807815330949</v>
      </c>
      <c r="C103" s="2">
        <f ca="1">Canada!F13</f>
        <v>13741.2</v>
      </c>
      <c r="D103" s="2">
        <f ca="1">Canada!I13</f>
        <v>5998.41</v>
      </c>
      <c r="E103" s="2">
        <f ca="1">Canada!L13</f>
        <v>1641.42</v>
      </c>
      <c r="F103" s="2">
        <f ca="1">Canada!O13</f>
        <v>3028.41</v>
      </c>
      <c r="G103" s="2">
        <f ca="1">Canada!R13</f>
        <v>14461.92</v>
      </c>
      <c r="H103" s="2">
        <f ca="1">Canada!U13</f>
        <v>5250.96</v>
      </c>
      <c r="I103" s="2">
        <f ca="1">Canada!X13</f>
        <v>10736.55</v>
      </c>
      <c r="J103" s="2">
        <f ca="1">Canada!AA13</f>
        <v>6217.2</v>
      </c>
      <c r="K103" s="2">
        <f ca="1">Canada!AD13</f>
        <v>11138.49</v>
      </c>
      <c r="L103" s="2">
        <f ca="1">Canada!AG13</f>
        <v>13221.45</v>
      </c>
      <c r="M103" s="2">
        <f ca="1">Canada!AJ13</f>
        <v>19983.150000000001</v>
      </c>
      <c r="N103" s="2">
        <f ca="1">Canada!AM13</f>
        <v>17105.22</v>
      </c>
      <c r="O103" s="2">
        <f ca="1">Canada!AP13</f>
        <v>26671.59</v>
      </c>
      <c r="P103" s="2">
        <f ca="1">Canada!AS13</f>
        <v>14059.98</v>
      </c>
      <c r="Q103" s="2">
        <f ca="1">Canada!AV13</f>
        <v>19529.73</v>
      </c>
      <c r="R103" s="2">
        <f ca="1">Canada!AY13</f>
        <v>12499.74</v>
      </c>
      <c r="S103" s="2">
        <f ca="1">Canada!BB13</f>
        <v>21326.579999999998</v>
      </c>
      <c r="T103" s="2">
        <f ca="1">Canada!BE13</f>
        <v>16254.81</v>
      </c>
      <c r="U103" s="2">
        <f ca="1">Canada!BH13</f>
        <v>10489.216931237239</v>
      </c>
      <c r="V103" s="2">
        <f ca="1">Canada!BK13</f>
        <v>12061.903114235834</v>
      </c>
      <c r="W103" s="2">
        <f ca="1">Canada!BN13</f>
        <v>12487.760501326631</v>
      </c>
      <c r="X103" s="2">
        <f ca="1">Canada!BQ13</f>
        <v>15624.079990186176</v>
      </c>
      <c r="Y103" s="2">
        <f ca="1">Canada!BT13</f>
        <v>4807.5735788571983</v>
      </c>
      <c r="Z103" s="2">
        <f ca="1">Canada!BW13</f>
        <v>10615.640711300906</v>
      </c>
      <c r="AA103" s="2">
        <f ca="1">Canada!BZ13</f>
        <v>3152.314625894614</v>
      </c>
      <c r="AB103" s="2">
        <f ca="1">Canada!CC13</f>
        <v>9382.6306214952237</v>
      </c>
      <c r="AC103" s="2">
        <f ca="1">Canada!CF13</f>
        <v>9911.1819117489631</v>
      </c>
      <c r="AD103" s="2">
        <f ca="1">Canada!CI13</f>
        <v>6000.1957908672284</v>
      </c>
      <c r="AE103" s="2">
        <f ca="1">Canada!CL13</f>
        <v>6923.7282305675299</v>
      </c>
      <c r="AF103" s="2">
        <f ca="1">Canada!CO13</f>
        <v>15300.960111242222</v>
      </c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 t="s">
        <v>1939</v>
      </c>
    </row>
    <row r="104" spans="1:48" ht="15" customHeight="1" x14ac:dyDescent="0.25">
      <c r="A104" t="s">
        <v>202</v>
      </c>
      <c r="B104" s="2">
        <f ca="1">Canada!C14</f>
        <v>593.39064703833378</v>
      </c>
      <c r="C104" s="2">
        <f ca="1">Canada!F14</f>
        <v>138.79999999999927</v>
      </c>
      <c r="D104" s="2">
        <f ca="1">Canada!I14</f>
        <v>60.590000000000146</v>
      </c>
      <c r="E104" s="2">
        <f ca="1">Canada!L14</f>
        <v>16.579999999999927</v>
      </c>
      <c r="F104" s="2">
        <f ca="1">Canada!O14</f>
        <v>30.590000000000146</v>
      </c>
      <c r="G104" s="2">
        <f ca="1">Canada!R14</f>
        <v>146.07999999999993</v>
      </c>
      <c r="H104" s="2">
        <f ca="1">Canada!U14</f>
        <v>53.039999999999964</v>
      </c>
      <c r="I104" s="2">
        <f ca="1">Canada!X14</f>
        <v>108.45000000000073</v>
      </c>
      <c r="J104" s="2">
        <f ca="1">Canada!AA14</f>
        <v>62.800000000000182</v>
      </c>
      <c r="K104" s="2">
        <f ca="1">Canada!AD14</f>
        <v>112.51000000000022</v>
      </c>
      <c r="L104" s="2">
        <f ca="1">Canada!AG14</f>
        <v>133.54999999999927</v>
      </c>
      <c r="M104" s="2">
        <f ca="1">Canada!AJ14</f>
        <v>201.84999999999854</v>
      </c>
      <c r="N104" s="2">
        <f ca="1">Canada!AM14</f>
        <v>172.77999999999884</v>
      </c>
      <c r="O104" s="2">
        <f ca="1">Canada!AP14</f>
        <v>269.40999999999985</v>
      </c>
      <c r="P104" s="2">
        <f ca="1">Canada!AS14</f>
        <v>142.02000000000044</v>
      </c>
      <c r="Q104" s="2">
        <f ca="1">Canada!AV14</f>
        <v>197.27000000000044</v>
      </c>
      <c r="R104" s="2">
        <f ca="1">Canada!AY14</f>
        <v>126.26000000000022</v>
      </c>
      <c r="S104" s="2">
        <f ca="1">Canada!BB14</f>
        <v>215.42000000000189</v>
      </c>
      <c r="T104" s="2">
        <f ca="1">Canada!BE14</f>
        <v>164.19000000000051</v>
      </c>
      <c r="U104" s="2">
        <f ca="1">Canada!BH14</f>
        <v>436.7830687627611</v>
      </c>
      <c r="V104" s="2">
        <f ca="1">Canada!BK14</f>
        <v>503.09688576416556</v>
      </c>
      <c r="W104" s="2">
        <f ca="1">Canada!BN14</f>
        <v>520.23949867336887</v>
      </c>
      <c r="X104" s="2">
        <f ca="1">Canada!BQ14</f>
        <v>650.92000981382444</v>
      </c>
      <c r="Y104" s="2">
        <f ca="1">Canada!BT14</f>
        <v>200.4264211428017</v>
      </c>
      <c r="Z104" s="2">
        <f ca="1">Canada!BW14</f>
        <v>923.35928869909367</v>
      </c>
      <c r="AA104" s="2">
        <f ca="1">Canada!BZ14</f>
        <v>274.68537410538602</v>
      </c>
      <c r="AB104" s="2">
        <f ca="1">Canada!CC14</f>
        <v>815.36937850477625</v>
      </c>
      <c r="AC104" s="2">
        <f ca="1">Canada!CF14</f>
        <v>841.8180882510369</v>
      </c>
      <c r="AD104" s="2">
        <f ca="1">Canada!CI14</f>
        <v>509.80420913277158</v>
      </c>
      <c r="AE104" s="2">
        <f ca="1">Canada!CL14</f>
        <v>588.27176943247014</v>
      </c>
      <c r="AF104" s="2">
        <f ca="1">Canada!CO14</f>
        <v>1300.0398887577776</v>
      </c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 t="s">
        <v>1940</v>
      </c>
    </row>
    <row r="105" spans="1:48" ht="15" customHeight="1" x14ac:dyDescent="0.25">
      <c r="A105" t="s">
        <v>166</v>
      </c>
      <c r="B105" s="2">
        <f ca="1">OFFSET('Columbia River'!$C$1,ROW()-70,(COLUMN()-2)*3)</f>
        <v>3161.9999999999968</v>
      </c>
      <c r="C105" s="2">
        <f ca="1">'Columbia River'!F36</f>
        <v>4648.4250000000029</v>
      </c>
      <c r="D105" s="2">
        <f ca="1">'Columbia River'!I36</f>
        <v>7261.9499999999971</v>
      </c>
      <c r="E105" s="2">
        <f ca="1">'Columbia River'!L36</f>
        <v>17797.5</v>
      </c>
      <c r="F105" s="2">
        <f ca="1">'Columbia River'!O36</f>
        <v>2050.7249999999985</v>
      </c>
      <c r="G105" s="2">
        <f ca="1">'Columbia River'!R36</f>
        <v>1910.1749999999993</v>
      </c>
      <c r="H105" s="2">
        <f ca="1">'Columbia River'!U36</f>
        <v>1199.3250000000007</v>
      </c>
      <c r="I105" s="2">
        <f ca="1">'Columbia River'!X36</f>
        <v>2952.5249999999942</v>
      </c>
      <c r="J105" s="2">
        <f ca="1">'Columbia River'!AA36</f>
        <v>2217.8249999999971</v>
      </c>
      <c r="K105" s="2">
        <f ca="1">'Columbia River'!AD36</f>
        <v>1539.375</v>
      </c>
      <c r="L105" s="2">
        <f ca="1">'Columbia River'!AG36</f>
        <v>1833.75</v>
      </c>
      <c r="M105" s="2">
        <f ca="1">'Columbia River'!AJ36</f>
        <v>1809.5999999999985</v>
      </c>
      <c r="N105" s="2">
        <f ca="1">'Columbia River'!AM36</f>
        <v>2792.625</v>
      </c>
      <c r="O105" s="2">
        <f ca="1">'Columbia River'!AP36</f>
        <v>971.32499999999891</v>
      </c>
      <c r="P105" s="2">
        <f ca="1">'Columbia River'!AS36</f>
        <v>1590.75</v>
      </c>
      <c r="Q105" s="2">
        <f ca="1">'Columbia River'!AV36</f>
        <v>1335</v>
      </c>
      <c r="R105" s="2">
        <f ca="1">'Columbia River'!AY36</f>
        <v>479.10000000000036</v>
      </c>
      <c r="S105" s="2">
        <f ca="1">'Columbia River'!BB36</f>
        <v>4533.1499999999942</v>
      </c>
      <c r="T105" s="2">
        <f ca="1">'Columbia River'!BE36</f>
        <v>4920.4499999999971</v>
      </c>
      <c r="U105" s="2">
        <f ca="1">'Columbia River'!BH36</f>
        <v>2331.5999999999985</v>
      </c>
      <c r="V105" s="2">
        <f ca="1">'Columbia River'!BK36</f>
        <v>1785.5250000000015</v>
      </c>
      <c r="W105" s="2">
        <f ca="1">'Columbia River'!BN36</f>
        <v>1388.3249999999971</v>
      </c>
      <c r="X105" s="2">
        <f ca="1">'Columbia River'!BQ36</f>
        <v>943.57500000000073</v>
      </c>
      <c r="Y105" s="2">
        <f ca="1">'Columbia River'!BT36</f>
        <v>1211.7749999999996</v>
      </c>
      <c r="Z105" s="2">
        <f ca="1">'Columbia River'!BW36</f>
        <v>2843.0999999999985</v>
      </c>
      <c r="AA105" s="2">
        <f ca="1">'Columbia River'!BZ36</f>
        <v>2224.9499999999971</v>
      </c>
      <c r="AB105" s="2">
        <f ca="1">'Columbia River'!CC36</f>
        <v>5369.0999999999913</v>
      </c>
      <c r="AC105" s="2">
        <f ca="1">'Columbia River'!CF36</f>
        <v>3444</v>
      </c>
      <c r="AD105" s="2">
        <f ca="1">'Columbia River'!CI36</f>
        <v>3387.2999999999956</v>
      </c>
      <c r="AE105" s="2">
        <f ca="1">'Columbia River'!CL36</f>
        <v>3653.7749999999942</v>
      </c>
      <c r="AF105" s="2">
        <f ca="1">'Columbia River'!CO36</f>
        <v>2711.6999999999971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 t="s">
        <v>1941</v>
      </c>
    </row>
    <row r="106" spans="1:48" ht="15" customHeight="1" x14ac:dyDescent="0.25">
      <c r="A106" t="s">
        <v>201</v>
      </c>
      <c r="B106" s="2">
        <f ca="1">OFFSET('Columbia River'!$C$1,ROW()-70,(COLUMN()-2)*3)</f>
        <v>3161.9999999999968</v>
      </c>
      <c r="C106" s="2">
        <f ca="1">'Columbia River'!F37</f>
        <v>4648.4250000000029</v>
      </c>
      <c r="D106" s="2">
        <f ca="1">'Columbia River'!I37</f>
        <v>7261.9499999999971</v>
      </c>
      <c r="E106" s="2">
        <f ca="1">'Columbia River'!L37</f>
        <v>17797.5</v>
      </c>
      <c r="F106" s="2">
        <f ca="1">'Columbia River'!O37</f>
        <v>2050.7249999999985</v>
      </c>
      <c r="G106" s="2">
        <f ca="1">'Columbia River'!R37</f>
        <v>1910.1749999999993</v>
      </c>
      <c r="H106" s="2">
        <f ca="1">'Columbia River'!U37</f>
        <v>1199.3250000000007</v>
      </c>
      <c r="I106" s="2">
        <f ca="1">'Columbia River'!X37</f>
        <v>2952.5249999999942</v>
      </c>
      <c r="J106" s="2">
        <f ca="1">'Columbia River'!AA37</f>
        <v>2217.8249999999971</v>
      </c>
      <c r="K106" s="2">
        <f ca="1">'Columbia River'!AD37</f>
        <v>1539.375</v>
      </c>
      <c r="L106" s="2">
        <f ca="1">'Columbia River'!AG37</f>
        <v>1833.75</v>
      </c>
      <c r="M106" s="2">
        <f ca="1">'Columbia River'!AJ37</f>
        <v>1809.5999999999985</v>
      </c>
      <c r="N106" s="2">
        <f ca="1">'Columbia River'!AM37</f>
        <v>2792.625</v>
      </c>
      <c r="O106" s="2">
        <f ca="1">'Columbia River'!AP37</f>
        <v>971.32499999999891</v>
      </c>
      <c r="P106" s="2">
        <f ca="1">'Columbia River'!AS37</f>
        <v>1590.75</v>
      </c>
      <c r="Q106" s="2">
        <f ca="1">'Columbia River'!AV37</f>
        <v>1335</v>
      </c>
      <c r="R106" s="2">
        <f ca="1">'Columbia River'!AY37</f>
        <v>479.10000000000036</v>
      </c>
      <c r="S106" s="2">
        <f ca="1">'Columbia River'!BB37</f>
        <v>4533.1499999999942</v>
      </c>
      <c r="T106" s="2">
        <f ca="1">'Columbia River'!BE37</f>
        <v>4920.4499999999971</v>
      </c>
      <c r="U106" s="2">
        <f ca="1">'Columbia River'!BH37</f>
        <v>2331.5999999999985</v>
      </c>
      <c r="V106" s="2">
        <f ca="1">'Columbia River'!BK37</f>
        <v>1785.5250000000015</v>
      </c>
      <c r="W106" s="2">
        <f ca="1">'Columbia River'!BN37</f>
        <v>1388.3249999999971</v>
      </c>
      <c r="X106" s="2">
        <f ca="1">'Columbia River'!BQ37</f>
        <v>943.57500000000073</v>
      </c>
      <c r="Y106" s="2">
        <f ca="1">'Columbia River'!BT37</f>
        <v>1211.7749999999996</v>
      </c>
      <c r="Z106" s="2">
        <f ca="1">'Columbia River'!BW37</f>
        <v>2843.0999999999985</v>
      </c>
      <c r="AA106" s="2">
        <f ca="1">'Columbia River'!BZ37</f>
        <v>2224.9499999999971</v>
      </c>
      <c r="AB106" s="2">
        <f ca="1">'Columbia River'!CC37</f>
        <v>5369.0999999999913</v>
      </c>
      <c r="AC106" s="2">
        <f ca="1">'Columbia River'!CF37</f>
        <v>3444</v>
      </c>
      <c r="AD106" s="2">
        <f ca="1">'Columbia River'!CI37</f>
        <v>3387.2999999999956</v>
      </c>
      <c r="AE106" s="2">
        <f ca="1">'Columbia River'!CL37</f>
        <v>3653.7749999999942</v>
      </c>
      <c r="AF106" s="2">
        <f ca="1">'Columbia River'!CO37</f>
        <v>2711.6999999999971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 t="s">
        <v>1942</v>
      </c>
    </row>
    <row r="107" spans="1:48" ht="15" customHeight="1" x14ac:dyDescent="0.25">
      <c r="A107" t="s">
        <v>202</v>
      </c>
      <c r="B107" s="2">
        <f ca="1">OFFSET('Columbia River'!$C$1,ROW()-70,(COLUMN()-2)*3)</f>
        <v>0</v>
      </c>
      <c r="C107" s="2">
        <f ca="1">'Columbia River'!F38</f>
        <v>0</v>
      </c>
      <c r="D107" s="2">
        <f ca="1">'Columbia River'!I38</f>
        <v>0</v>
      </c>
      <c r="E107" s="2">
        <f ca="1">'Columbia River'!L38</f>
        <v>0</v>
      </c>
      <c r="F107" s="2">
        <f ca="1">'Columbia River'!O38</f>
        <v>0</v>
      </c>
      <c r="G107" s="2">
        <f ca="1">'Columbia River'!R38</f>
        <v>0</v>
      </c>
      <c r="H107" s="2">
        <f ca="1">'Columbia River'!U38</f>
        <v>0</v>
      </c>
      <c r="I107" s="2">
        <f ca="1">'Columbia River'!X38</f>
        <v>0</v>
      </c>
      <c r="J107" s="2">
        <f ca="1">'Columbia River'!AA38</f>
        <v>0</v>
      </c>
      <c r="K107" s="2">
        <f ca="1">'Columbia River'!AD38</f>
        <v>0</v>
      </c>
      <c r="L107" s="2">
        <f ca="1">'Columbia River'!AG38</f>
        <v>0</v>
      </c>
      <c r="M107" s="2">
        <f ca="1">'Columbia River'!AJ38</f>
        <v>0</v>
      </c>
      <c r="N107" s="2">
        <f ca="1">'Columbia River'!AM38</f>
        <v>0</v>
      </c>
      <c r="O107" s="2">
        <f ca="1">'Columbia River'!AP38</f>
        <v>0</v>
      </c>
      <c r="P107" s="2">
        <f ca="1">'Columbia River'!AS38</f>
        <v>0</v>
      </c>
      <c r="Q107" s="2">
        <f ca="1">'Columbia River'!AV38</f>
        <v>0</v>
      </c>
      <c r="R107" s="2">
        <f ca="1">'Columbia River'!AY38</f>
        <v>0</v>
      </c>
      <c r="S107" s="2">
        <f ca="1">'Columbia River'!BB38</f>
        <v>0</v>
      </c>
      <c r="T107" s="2">
        <f ca="1">'Columbia River'!BE38</f>
        <v>0</v>
      </c>
      <c r="U107" s="2">
        <f ca="1">'Columbia River'!BH38</f>
        <v>0</v>
      </c>
      <c r="V107" s="2">
        <f ca="1">'Columbia River'!BK38</f>
        <v>0</v>
      </c>
      <c r="W107" s="2">
        <f ca="1">'Columbia River'!BN38</f>
        <v>0</v>
      </c>
      <c r="X107" s="2">
        <f ca="1">'Columbia River'!BQ38</f>
        <v>0</v>
      </c>
      <c r="Y107" s="2">
        <f ca="1">'Columbia River'!BT38</f>
        <v>0</v>
      </c>
      <c r="Z107" s="2">
        <f ca="1">'Columbia River'!BW38</f>
        <v>0</v>
      </c>
      <c r="AA107" s="2">
        <f ca="1">'Columbia River'!BZ38</f>
        <v>0</v>
      </c>
      <c r="AB107" s="2">
        <f ca="1">'Columbia River'!CC38</f>
        <v>0</v>
      </c>
      <c r="AC107" s="2">
        <f ca="1">'Columbia River'!CF38</f>
        <v>0</v>
      </c>
      <c r="AD107" s="2">
        <f ca="1">'Columbia River'!CI38</f>
        <v>0</v>
      </c>
      <c r="AE107" s="2">
        <f ca="1">'Columbia River'!CL38</f>
        <v>0</v>
      </c>
      <c r="AF107" s="2">
        <f ca="1">'Columbia River'!CO38</f>
        <v>0</v>
      </c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 t="s">
        <v>1943</v>
      </c>
    </row>
    <row r="108" spans="1:48" ht="15" customHeight="1" x14ac:dyDescent="0.25">
      <c r="A108" t="s">
        <v>171</v>
      </c>
      <c r="B108" s="2">
        <f>WA_ORCoast_Calif!D15</f>
        <v>241241.6626764744</v>
      </c>
      <c r="C108" s="2">
        <f>WA_ORCoast_Calif!G15</f>
        <v>144296.14438060144</v>
      </c>
      <c r="D108" s="2">
        <f>WA_ORCoast_Calif!J15</f>
        <v>144776.58410257628</v>
      </c>
      <c r="E108" s="2">
        <f>WA_ORCoast_Calif!M15</f>
        <v>117618.76110416847</v>
      </c>
      <c r="F108" s="2">
        <f>WA_ORCoast_Calif!P15</f>
        <v>257235.27304529081</v>
      </c>
      <c r="G108" s="2">
        <f>WA_ORCoast_Calif!S15</f>
        <v>106196.2434015748</v>
      </c>
      <c r="H108" s="2">
        <f>WA_ORCoast_Calif!V15</f>
        <v>97562.55305164319</v>
      </c>
      <c r="I108" s="2">
        <f>WA_ORCoast_Calif!Y15</f>
        <v>117894.32972859354</v>
      </c>
      <c r="J108" s="2">
        <f>WA_ORCoast_Calif!AB15</f>
        <v>77199.300188593377</v>
      </c>
      <c r="K108" s="2">
        <f>WA_ORCoast_Calif!AE15</f>
        <v>158247.96284974093</v>
      </c>
      <c r="L108" s="2">
        <f>WA_ORCoast_Calif!AH15</f>
        <v>112266.73761904761</v>
      </c>
      <c r="M108" s="2">
        <f>WA_ORCoast_Calif!AK15</f>
        <v>335886.25690955628</v>
      </c>
      <c r="N108" s="2">
        <f>WA_ORCoast_Calif!AN15</f>
        <v>123189.4874</v>
      </c>
      <c r="O108" s="2">
        <f>WA_ORCoast_Calif!AQ15</f>
        <v>334262.32833333337</v>
      </c>
      <c r="P108" s="2">
        <f>WA_ORCoast_Calif!AT15</f>
        <v>285273.4385165206</v>
      </c>
      <c r="Q108" s="2">
        <f>WA_ORCoast_Calif!AW15</f>
        <v>346541.78375757573</v>
      </c>
      <c r="R108" s="2">
        <f>WA_ORCoast_Calif!AZ15</f>
        <v>245502.72781157985</v>
      </c>
      <c r="S108" s="2">
        <f>WA_ORCoast_Calif!BC15</f>
        <v>583132.19398763624</v>
      </c>
      <c r="T108" s="2">
        <f>WA_ORCoast_Calif!BF15</f>
        <v>595321.3841513684</v>
      </c>
      <c r="U108" s="2">
        <f>WA_ORCoast_Calif!BI15</f>
        <v>417284.49022523465</v>
      </c>
      <c r="V108" s="2">
        <f>WA_ORCoast_Calif!BL15</f>
        <v>223218.19968282789</v>
      </c>
      <c r="W108" s="2">
        <f>WA_ORCoast_Calif!BO15</f>
        <v>319876.10626852873</v>
      </c>
      <c r="X108" s="2">
        <f>WA_ORCoast_Calif!BR15</f>
        <v>206711.29451410071</v>
      </c>
      <c r="Y108" s="2">
        <f>WA_ORCoast_Calif!BU15</f>
        <v>32078.123254646995</v>
      </c>
      <c r="Z108" s="2">
        <f>WA_ORCoast_Calif!BX15</f>
        <v>62374.227469467347</v>
      </c>
      <c r="AA108" s="2">
        <f>WA_ORCoast_Calif!CA15</f>
        <v>35925.766629481252</v>
      </c>
      <c r="AB108" s="2">
        <f>WA_ORCoast_Calif!CD15</f>
        <v>122417.94262811936</v>
      </c>
      <c r="AC108" s="2">
        <f>WA_ORCoast_Calif!CG15</f>
        <v>119099.44254811706</v>
      </c>
      <c r="AD108" s="2">
        <f>WA_ORCoast_Calif!CJ15</f>
        <v>340266.76653431065</v>
      </c>
      <c r="AE108" s="2">
        <f>WA_ORCoast_Calif!CM15</f>
        <v>383182.49899535056</v>
      </c>
      <c r="AF108" s="2">
        <f>WA_ORCoast_Calif!CP15</f>
        <v>132004.14303548596</v>
      </c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 t="s">
        <v>1944</v>
      </c>
    </row>
    <row r="109" spans="1:48" ht="15" customHeight="1" x14ac:dyDescent="0.25">
      <c r="A109" t="s">
        <v>201</v>
      </c>
      <c r="B109" s="2">
        <f>WA_ORCoast_Calif!D16</f>
        <v>185756.0802608853</v>
      </c>
      <c r="C109" s="2">
        <f>WA_ORCoast_Calif!G16</f>
        <v>142853.18293679543</v>
      </c>
      <c r="D109" s="2">
        <f>WA_ORCoast_Calif!J16</f>
        <v>143328.81826155051</v>
      </c>
      <c r="E109" s="2">
        <f>WA_ORCoast_Calif!M16</f>
        <v>116442.57349312678</v>
      </c>
      <c r="F109" s="2">
        <f>WA_ORCoast_Calif!P16</f>
        <v>252090.56758438499</v>
      </c>
      <c r="G109" s="2">
        <f>WA_ORCoast_Calif!S16</f>
        <v>104072.31853354331</v>
      </c>
      <c r="H109" s="2">
        <f>WA_ORCoast_Calif!V16</f>
        <v>95611.301990610329</v>
      </c>
      <c r="I109" s="2">
        <f>WA_ORCoast_Calif!Y16</f>
        <v>115536.44313402167</v>
      </c>
      <c r="J109" s="2">
        <f>WA_ORCoast_Calif!AB16</f>
        <v>75655.314184821502</v>
      </c>
      <c r="K109" s="2">
        <f>WA_ORCoast_Calif!AE16</f>
        <v>155083.0035927461</v>
      </c>
      <c r="L109" s="2">
        <f>WA_ORCoast_Calif!AH16</f>
        <v>110021.40286666666</v>
      </c>
      <c r="M109" s="2">
        <f>WA_ORCoast_Calif!AK16</f>
        <v>329168.53177136515</v>
      </c>
      <c r="N109" s="2">
        <f>WA_ORCoast_Calif!AN16</f>
        <v>120725.697652</v>
      </c>
      <c r="O109" s="2">
        <f>WA_ORCoast_Calif!AQ16</f>
        <v>327577.08176666667</v>
      </c>
      <c r="P109" s="2">
        <f>WA_ORCoast_Calif!AT16</f>
        <v>279567.96974619018</v>
      </c>
      <c r="Q109" s="2">
        <f>WA_ORCoast_Calif!AW16</f>
        <v>339610.94808242423</v>
      </c>
      <c r="R109" s="2">
        <f>WA_ORCoast_Calif!AZ16</f>
        <v>240592.67325534826</v>
      </c>
      <c r="S109" s="2">
        <f>WA_ORCoast_Calif!BC16</f>
        <v>571469.55010788352</v>
      </c>
      <c r="T109" s="2">
        <f>WA_ORCoast_Calif!BF16</f>
        <v>583414.95646834106</v>
      </c>
      <c r="U109" s="2">
        <f>WA_ORCoast_Calif!BI16</f>
        <v>408938.80042072997</v>
      </c>
      <c r="V109" s="2">
        <f>WA_ORCoast_Calif!BL16</f>
        <v>218753.83568917133</v>
      </c>
      <c r="W109" s="2">
        <f>WA_ORCoast_Calif!BO16</f>
        <v>313478.58414315816</v>
      </c>
      <c r="X109" s="2">
        <f>WA_ORCoast_Calif!BR16</f>
        <v>202577.06862381869</v>
      </c>
      <c r="Y109" s="2">
        <f>WA_ORCoast_Calif!BU16</f>
        <v>31276.170173280818</v>
      </c>
      <c r="Z109" s="2">
        <f>WA_ORCoast_Calif!BX16</f>
        <v>60814.871782730661</v>
      </c>
      <c r="AA109" s="2">
        <f>WA_ORCoast_Calif!CA16</f>
        <v>27662.840304700563</v>
      </c>
      <c r="AB109" s="2">
        <f>WA_ORCoast_Calif!CD16</f>
        <v>94261.815823651908</v>
      </c>
      <c r="AC109" s="2">
        <f>WA_ORCoast_Calif!CG16</f>
        <v>91706.570762050134</v>
      </c>
      <c r="AD109" s="2">
        <f>WA_ORCoast_Calif!CJ16</f>
        <v>262005.4102314192</v>
      </c>
      <c r="AE109" s="2">
        <f>WA_ORCoast_Calif!CM16</f>
        <v>295050.52422641992</v>
      </c>
      <c r="AF109" s="2">
        <f>WA_ORCoast_Calif!CP16</f>
        <v>101643.1901373242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 t="s">
        <v>1945</v>
      </c>
    </row>
    <row r="110" spans="1:48" ht="15" customHeight="1" x14ac:dyDescent="0.25">
      <c r="A110" t="s">
        <v>202</v>
      </c>
      <c r="B110" s="2">
        <f>WA_ORCoast_Calif!D17</f>
        <v>55485.582415589117</v>
      </c>
      <c r="C110" s="2">
        <f>WA_ORCoast_Calif!G17</f>
        <v>1442.9614438060089</v>
      </c>
      <c r="D110" s="2">
        <f>WA_ORCoast_Calif!J17</f>
        <v>1447.7658410257718</v>
      </c>
      <c r="E110" s="2">
        <f>WA_ORCoast_Calif!M17</f>
        <v>1176.1876110416924</v>
      </c>
      <c r="F110" s="2">
        <f>WA_ORCoast_Calif!P17</f>
        <v>5144.705460905825</v>
      </c>
      <c r="G110" s="2">
        <f>WA_ORCoast_Calif!S17</f>
        <v>2123.9248680314922</v>
      </c>
      <c r="H110" s="2">
        <f>WA_ORCoast_Calif!V17</f>
        <v>1951.2510610328609</v>
      </c>
      <c r="I110" s="2">
        <f>WA_ORCoast_Calif!Y17</f>
        <v>2357.8865945718717</v>
      </c>
      <c r="J110" s="2">
        <f>WA_ORCoast_Calif!AB17</f>
        <v>1543.9860037718754</v>
      </c>
      <c r="K110" s="2">
        <f>WA_ORCoast_Calif!AE17</f>
        <v>3164.959256994829</v>
      </c>
      <c r="L110" s="2">
        <f>WA_ORCoast_Calif!AH17</f>
        <v>2245.3347523809498</v>
      </c>
      <c r="M110" s="2">
        <f>WA_ORCoast_Calif!AK17</f>
        <v>6717.7251381911337</v>
      </c>
      <c r="N110" s="2">
        <f>WA_ORCoast_Calif!AN17</f>
        <v>2463.7897479999956</v>
      </c>
      <c r="O110" s="2">
        <f>WA_ORCoast_Calif!AQ17</f>
        <v>6685.2465666666976</v>
      </c>
      <c r="P110" s="2">
        <f>WA_ORCoast_Calif!AT17</f>
        <v>5705.4687703304226</v>
      </c>
      <c r="Q110" s="2">
        <f>WA_ORCoast_Calif!AW17</f>
        <v>6930.8356751514948</v>
      </c>
      <c r="R110" s="2">
        <f>WA_ORCoast_Calif!AZ17</f>
        <v>4910.0545562315965</v>
      </c>
      <c r="S110" s="2">
        <f>WA_ORCoast_Calif!BC17</f>
        <v>11662.643879752723</v>
      </c>
      <c r="T110" s="2">
        <f>WA_ORCoast_Calif!BF17</f>
        <v>11906.427683027345</v>
      </c>
      <c r="U110" s="2">
        <f>WA_ORCoast_Calif!BI17</f>
        <v>8345.6898045046837</v>
      </c>
      <c r="V110" s="2">
        <f>WA_ORCoast_Calif!BL17</f>
        <v>4464.3639936565596</v>
      </c>
      <c r="W110" s="2">
        <f>WA_ORCoast_Calif!BO17</f>
        <v>6397.5221253705677</v>
      </c>
      <c r="X110" s="2">
        <f>WA_ORCoast_Calif!BR17</f>
        <v>4134.2258902820176</v>
      </c>
      <c r="Y110" s="2">
        <f>WA_ORCoast_Calif!BU17</f>
        <v>801.95308136617678</v>
      </c>
      <c r="Z110" s="2">
        <f>WA_ORCoast_Calif!BX17</f>
        <v>1559.355686736686</v>
      </c>
      <c r="AA110" s="2">
        <f>WA_ORCoast_Calif!CA17</f>
        <v>8262.9263247806884</v>
      </c>
      <c r="AB110" s="2">
        <f>WA_ORCoast_Calif!CD17</f>
        <v>28156.126804467451</v>
      </c>
      <c r="AC110" s="2">
        <f>WA_ORCoast_Calif!CG17</f>
        <v>27392.871786066928</v>
      </c>
      <c r="AD110" s="2">
        <f>WA_ORCoast_Calif!CJ17</f>
        <v>78261.35630289145</v>
      </c>
      <c r="AE110" s="2">
        <f>WA_ORCoast_Calif!CM17</f>
        <v>88131.974768930639</v>
      </c>
      <c r="AF110" s="2">
        <f>WA_ORCoast_Calif!CP17</f>
        <v>30360.952898161762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 t="s">
        <v>1946</v>
      </c>
    </row>
    <row r="111" spans="1:48" ht="15" customHeight="1" x14ac:dyDescent="0.25">
      <c r="A111" t="s">
        <v>176</v>
      </c>
      <c r="B111" s="2">
        <f>WA_ORCoast_Calif!D9</f>
        <v>5984.4270958655279</v>
      </c>
      <c r="C111" s="2">
        <f>WA_ORCoast_Calif!G9</f>
        <v>3491.1125810073227</v>
      </c>
      <c r="D111" s="2">
        <f>WA_ORCoast_Calif!J9</f>
        <v>6508.4736570554915</v>
      </c>
      <c r="E111" s="2">
        <f>WA_ORCoast_Calif!M9</f>
        <v>9095.9287340846713</v>
      </c>
      <c r="F111" s="2">
        <f>WA_ORCoast_Calif!P9</f>
        <v>9975.6484759512823</v>
      </c>
      <c r="G111" s="2">
        <f>WA_ORCoast_Calif!S9</f>
        <v>11205.837337908099</v>
      </c>
      <c r="H111" s="2">
        <f>WA_ORCoast_Calif!V9</f>
        <v>8818.8601570747996</v>
      </c>
      <c r="I111" s="2">
        <f>WA_ORCoast_Calif!Y9</f>
        <v>6351.3420326115483</v>
      </c>
      <c r="J111" s="2">
        <f>WA_ORCoast_Calif!AB9</f>
        <v>6297.2284368953315</v>
      </c>
      <c r="K111" s="2">
        <f>WA_ORCoast_Calif!AE9</f>
        <v>4183.5730400071097</v>
      </c>
      <c r="L111" s="2">
        <f>WA_ORCoast_Calif!AH9</f>
        <v>1886.980089653488</v>
      </c>
      <c r="M111" s="2">
        <f>WA_ORCoast_Calif!AK9</f>
        <v>5321.7558703111226</v>
      </c>
      <c r="N111" s="2">
        <f>WA_ORCoast_Calif!AN9</f>
        <v>6573.46282888927</v>
      </c>
      <c r="O111" s="2">
        <f>WA_ORCoast_Calif!AQ9</f>
        <v>1226.4585355525833</v>
      </c>
      <c r="P111" s="2">
        <f>WA_ORCoast_Calif!AT9</f>
        <v>1791.2768610811349</v>
      </c>
      <c r="Q111" s="2">
        <f>WA_ORCoast_Calif!AW9</f>
        <v>3457.9762242642246</v>
      </c>
      <c r="R111" s="2">
        <f>WA_ORCoast_Calif!AZ9</f>
        <v>7551.947739367557</v>
      </c>
      <c r="S111" s="2">
        <f>WA_ORCoast_Calif!BC9</f>
        <v>3485.0650990960976</v>
      </c>
      <c r="T111" s="2">
        <f>WA_ORCoast_Calif!BF9</f>
        <v>4816.6441689195872</v>
      </c>
      <c r="U111" s="2">
        <f>WA_ORCoast_Calif!BI9</f>
        <v>5047.5441750688933</v>
      </c>
      <c r="V111" s="2">
        <f>WA_ORCoast_Calif!BL9</f>
        <v>3524.1223137511706</v>
      </c>
      <c r="W111" s="2">
        <f>WA_ORCoast_Calif!BO9</f>
        <v>3784.9724113292123</v>
      </c>
      <c r="X111" s="2">
        <f>WA_ORCoast_Calif!BR9</f>
        <v>4014.2966685470728</v>
      </c>
      <c r="Y111" s="2">
        <f>WA_ORCoast_Calif!BU9</f>
        <v>1790.3427826864568</v>
      </c>
      <c r="Z111" s="2">
        <f>WA_ORCoast_Calif!BX9</f>
        <v>4996.317270522406</v>
      </c>
      <c r="AA111" s="2">
        <f>WA_ORCoast_Calif!CA9</f>
        <v>4410.8169152451519</v>
      </c>
      <c r="AB111" s="2">
        <f>WA_ORCoast_Calif!CD9</f>
        <v>7094.2864241601519</v>
      </c>
      <c r="AC111" s="2">
        <f>WA_ORCoast_Calif!CG9</f>
        <v>6881.4825204064473</v>
      </c>
      <c r="AD111" s="2">
        <f>WA_ORCoast_Calif!CJ9</f>
        <v>5314.9099685983638</v>
      </c>
      <c r="AE111" s="2">
        <f>WA_ORCoast_Calif!CM9</f>
        <v>11402.833789439721</v>
      </c>
      <c r="AF111" s="2">
        <f>WA_ORCoast_Calif!CP9</f>
        <v>5054.5584395735477</v>
      </c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 t="s">
        <v>1947</v>
      </c>
    </row>
    <row r="112" spans="1:48" ht="15" customHeight="1" x14ac:dyDescent="0.25">
      <c r="A112" t="s">
        <v>201</v>
      </c>
      <c r="B112" s="2">
        <f>WA_ORCoast_Calif!D10</f>
        <v>5332.311460565963</v>
      </c>
      <c r="C112" s="2">
        <f>WA_ORCoast_Calif!G10</f>
        <v>3456.2014551972493</v>
      </c>
      <c r="D112" s="2">
        <f>WA_ORCoast_Calif!J10</f>
        <v>6443.3889204849365</v>
      </c>
      <c r="E112" s="2">
        <f>WA_ORCoast_Calif!M10</f>
        <v>9004.9694467438239</v>
      </c>
      <c r="F112" s="2">
        <f>WA_ORCoast_Calif!P10</f>
        <v>9875.8919911917692</v>
      </c>
      <c r="G112" s="2">
        <f>WA_ORCoast_Calif!S10</f>
        <v>11093.778964529018</v>
      </c>
      <c r="H112" s="2">
        <f>WA_ORCoast_Calif!V10</f>
        <v>8730.6715555040519</v>
      </c>
      <c r="I112" s="2">
        <f>WA_ORCoast_Calif!Y10</f>
        <v>6287.8286122854324</v>
      </c>
      <c r="J112" s="2">
        <f>WA_ORCoast_Calif!AB10</f>
        <v>6026.1107403998776</v>
      </c>
      <c r="K112" s="2">
        <f>WA_ORCoast_Calif!AE10</f>
        <v>3908.6405599298378</v>
      </c>
      <c r="L112" s="2">
        <f>WA_ORCoast_Calif!AH10</f>
        <v>1751.9087828963775</v>
      </c>
      <c r="M112" s="2">
        <f>WA_ORCoast_Calif!AK10</f>
        <v>5117.189119506811</v>
      </c>
      <c r="N112" s="2">
        <f>WA_ORCoast_Calif!AN10</f>
        <v>5909.0589208567962</v>
      </c>
      <c r="O112" s="2">
        <f>WA_ORCoast_Calif!AQ10</f>
        <v>1137.5022805063829</v>
      </c>
      <c r="P112" s="2">
        <f>WA_ORCoast_Calif!AT10</f>
        <v>1678.6068827909585</v>
      </c>
      <c r="Q112" s="2">
        <f>WA_ORCoast_Calif!AW10</f>
        <v>3388.0670823103933</v>
      </c>
      <c r="R112" s="2">
        <f>WA_ORCoast_Calif!AZ10</f>
        <v>7307.4053520434227</v>
      </c>
      <c r="S112" s="2">
        <f>WA_ORCoast_Calif!BC10</f>
        <v>3133.8879861294836</v>
      </c>
      <c r="T112" s="2">
        <f>WA_ORCoast_Calif!BF10</f>
        <v>4390.0484600575346</v>
      </c>
      <c r="U112" s="2">
        <f>WA_ORCoast_Calif!BI10</f>
        <v>4855.2445495394841</v>
      </c>
      <c r="V112" s="2">
        <f>WA_ORCoast_Calif!BL10</f>
        <v>3081.6212825433445</v>
      </c>
      <c r="W112" s="2">
        <f>WA_ORCoast_Calif!BO10</f>
        <v>3729.3147695386069</v>
      </c>
      <c r="X112" s="2">
        <f>WA_ORCoast_Calif!BR10</f>
        <v>3549.9934238553305</v>
      </c>
      <c r="Y112" s="2">
        <f>WA_ORCoast_Calif!BU10</f>
        <v>1400.202794044561</v>
      </c>
      <c r="Z112" s="2">
        <f>WA_ORCoast_Calif!BX10</f>
        <v>4598.5448053304735</v>
      </c>
      <c r="AA112" s="2">
        <f>WA_ORCoast_Calif!CA10</f>
        <v>3977.3001800220459</v>
      </c>
      <c r="AB112" s="2">
        <f>WA_ORCoast_Calif!CD10</f>
        <v>6225.5874811369922</v>
      </c>
      <c r="AC112" s="2">
        <f>WA_ORCoast_Calif!CG10</f>
        <v>5853.6744430534818</v>
      </c>
      <c r="AD112" s="2">
        <f>WA_ORCoast_Calif!CJ10</f>
        <v>4912.3546222574423</v>
      </c>
      <c r="AE112" s="2">
        <f>WA_ORCoast_Calif!CM10</f>
        <v>10358.515898116742</v>
      </c>
      <c r="AF112" s="2">
        <f>WA_ORCoast_Calif!CP10</f>
        <v>4478.8758870449847</v>
      </c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 t="s">
        <v>1948</v>
      </c>
    </row>
    <row r="113" spans="1:48" ht="15" customHeight="1" x14ac:dyDescent="0.25">
      <c r="A113" t="s">
        <v>202</v>
      </c>
      <c r="B113" s="2">
        <f>WA_ORCoast_Calif!D11</f>
        <v>652.11563529956561</v>
      </c>
      <c r="C113" s="2">
        <f>WA_ORCoast_Calif!G11</f>
        <v>34.911125810073372</v>
      </c>
      <c r="D113" s="2">
        <f>WA_ORCoast_Calif!J11</f>
        <v>65.084736570554924</v>
      </c>
      <c r="E113" s="2">
        <f>WA_ORCoast_Calif!M11</f>
        <v>90.959287340847368</v>
      </c>
      <c r="F113" s="2">
        <f>WA_ORCoast_Calif!P11</f>
        <v>99.756484759513114</v>
      </c>
      <c r="G113" s="2">
        <f>WA_ORCoast_Calif!S11</f>
        <v>112.05837337908088</v>
      </c>
      <c r="H113" s="2">
        <f>WA_ORCoast_Calif!V11</f>
        <v>88.188601570747778</v>
      </c>
      <c r="I113" s="2">
        <f>WA_ORCoast_Calif!Y11</f>
        <v>63.51342032611592</v>
      </c>
      <c r="J113" s="2">
        <f>WA_ORCoast_Calif!AB11</f>
        <v>271.11769649545391</v>
      </c>
      <c r="K113" s="2">
        <f>WA_ORCoast_Calif!AE11</f>
        <v>274.93248007727283</v>
      </c>
      <c r="L113" s="2">
        <f>WA_ORCoast_Calif!AH11</f>
        <v>135.07130675711053</v>
      </c>
      <c r="M113" s="2">
        <f>WA_ORCoast_Calif!AK11</f>
        <v>204.56675080431179</v>
      </c>
      <c r="N113" s="2">
        <f>WA_ORCoast_Calif!AN11</f>
        <v>664.4039080324734</v>
      </c>
      <c r="O113" s="2">
        <f>WA_ORCoast_Calif!AQ11</f>
        <v>88.956255046200354</v>
      </c>
      <c r="P113" s="2">
        <f>WA_ORCoast_Calif!AT11</f>
        <v>112.6699782901767</v>
      </c>
      <c r="Q113" s="2">
        <f>WA_ORCoast_Calif!AW11</f>
        <v>69.90914195383138</v>
      </c>
      <c r="R113" s="2">
        <f>WA_ORCoast_Calif!AZ11</f>
        <v>244.54238732413506</v>
      </c>
      <c r="S113" s="2">
        <f>WA_ORCoast_Calif!BC11</f>
        <v>351.17711296661378</v>
      </c>
      <c r="T113" s="2">
        <f>WA_ORCoast_Calif!BF11</f>
        <v>426.59570886205222</v>
      </c>
      <c r="U113" s="2">
        <f>WA_ORCoast_Calif!BI11</f>
        <v>192.29962552940952</v>
      </c>
      <c r="V113" s="2">
        <f>WA_ORCoast_Calif!BL11</f>
        <v>442.50103120782637</v>
      </c>
      <c r="W113" s="2">
        <f>WA_ORCoast_Calif!BO11</f>
        <v>55.65764179060497</v>
      </c>
      <c r="X113" s="2">
        <f>WA_ORCoast_Calif!BR11</f>
        <v>464.30324469174218</v>
      </c>
      <c r="Y113" s="2">
        <f>WA_ORCoast_Calif!BU11</f>
        <v>390.13998864189574</v>
      </c>
      <c r="Z113" s="2">
        <f>WA_ORCoast_Calif!BX11</f>
        <v>397.77246519193255</v>
      </c>
      <c r="AA113" s="2">
        <f>WA_ORCoast_Calif!CA11</f>
        <v>433.51673522310614</v>
      </c>
      <c r="AB113" s="2">
        <f>WA_ORCoast_Calif!CD11</f>
        <v>868.69894302315925</v>
      </c>
      <c r="AC113" s="2">
        <f>WA_ORCoast_Calif!CG11</f>
        <v>1027.8080773529662</v>
      </c>
      <c r="AD113" s="2">
        <f>WA_ORCoast_Calif!CJ11</f>
        <v>402.55534634092049</v>
      </c>
      <c r="AE113" s="2">
        <f>WA_ORCoast_Calif!CM11</f>
        <v>1044.317891322979</v>
      </c>
      <c r="AF113" s="2">
        <f>WA_ORCoast_Calif!CP11</f>
        <v>575.68255252856261</v>
      </c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 t="s">
        <v>1949</v>
      </c>
    </row>
    <row r="114" spans="1:48" ht="15" customHeight="1" x14ac:dyDescent="0.25">
      <c r="A114" t="s">
        <v>181</v>
      </c>
      <c r="B114" s="2">
        <f>WA_ORCoast_Calif!D12</f>
        <v>7087.1066146311268</v>
      </c>
      <c r="C114" s="2">
        <f>WA_ORCoast_Calif!G12</f>
        <v>5149.3442339438725</v>
      </c>
      <c r="D114" s="2">
        <f>WA_ORCoast_Calif!J12</f>
        <v>5785.5432748997728</v>
      </c>
      <c r="E114" s="2">
        <f>WA_ORCoast_Calif!M12</f>
        <v>10488.913135759767</v>
      </c>
      <c r="F114" s="2">
        <f>WA_ORCoast_Calif!P12</f>
        <v>20439.481801745147</v>
      </c>
      <c r="G114" s="2">
        <f>WA_ORCoast_Calif!S12</f>
        <v>20380.307208552789</v>
      </c>
      <c r="H114" s="2">
        <f>WA_ORCoast_Calif!V12</f>
        <v>11902.175615124597</v>
      </c>
      <c r="I114" s="2">
        <f>WA_ORCoast_Calif!Y12</f>
        <v>13448.797421586354</v>
      </c>
      <c r="J114" s="2">
        <f>WA_ORCoast_Calif!AB12</f>
        <v>6922.4703265455873</v>
      </c>
      <c r="K114" s="2">
        <f>WA_ORCoast_Calif!AE12</f>
        <v>7130.4070310784964</v>
      </c>
      <c r="L114" s="2">
        <f>WA_ORCoast_Calif!AH12</f>
        <v>607.99702325581393</v>
      </c>
      <c r="M114" s="2">
        <f>WA_ORCoast_Calif!AK12</f>
        <v>11322.72</v>
      </c>
      <c r="N114" s="2">
        <f>WA_ORCoast_Calif!AN12</f>
        <v>3200.8454999999999</v>
      </c>
      <c r="O114" s="2">
        <f>WA_ORCoast_Calif!AQ12</f>
        <v>540.2007000000001</v>
      </c>
      <c r="P114" s="2">
        <f>WA_ORCoast_Calif!AT12</f>
        <v>1553.8759999999997</v>
      </c>
      <c r="Q114" s="2">
        <f>WA_ORCoast_Calif!AW12</f>
        <v>4407.1200000000008</v>
      </c>
      <c r="R114" s="2">
        <f>WA_ORCoast_Calif!AZ12</f>
        <v>2776.3105</v>
      </c>
      <c r="S114" s="2">
        <f>WA_ORCoast_Calif!BC12</f>
        <v>4966.1165000000001</v>
      </c>
      <c r="T114" s="2">
        <f>WA_ORCoast_Calif!BF12</f>
        <v>7170.8580000000002</v>
      </c>
      <c r="U114" s="2">
        <f>WA_ORCoast_Calif!BI12</f>
        <v>1649.3791609881414</v>
      </c>
      <c r="V114" s="2">
        <f>WA_ORCoast_Calif!BL12</f>
        <v>5293.8756157307289</v>
      </c>
      <c r="W114" s="2">
        <f>WA_ORCoast_Calif!BO12</f>
        <v>6747.0579319956205</v>
      </c>
      <c r="X114" s="2">
        <f>WA_ORCoast_Calif!BR12</f>
        <v>5287.7906003621611</v>
      </c>
      <c r="Y114" s="2">
        <f>WA_ORCoast_Calif!BU12</f>
        <v>1540.3199911199911</v>
      </c>
      <c r="Z114" s="2">
        <f>WA_ORCoast_Calif!BX12</f>
        <v>7842.6527919863602</v>
      </c>
      <c r="AA114" s="2">
        <f>WA_ORCoast_Calif!CA12</f>
        <v>7800.8776103870632</v>
      </c>
      <c r="AB114" s="2">
        <f>WA_ORCoast_Calif!CD12</f>
        <v>8782.3162412396323</v>
      </c>
      <c r="AC114" s="2">
        <f>WA_ORCoast_Calif!CG12</f>
        <v>6197.3981175444942</v>
      </c>
      <c r="AD114" s="2">
        <f>WA_ORCoast_Calif!CJ12</f>
        <v>5181.054835338904</v>
      </c>
      <c r="AE114" s="2">
        <f>WA_ORCoast_Calif!CM12</f>
        <v>12265.126714801445</v>
      </c>
      <c r="AF114" s="2">
        <f>WA_ORCoast_Calif!CP12</f>
        <v>8292.5981299781761</v>
      </c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 t="s">
        <v>1950</v>
      </c>
    </row>
    <row r="115" spans="1:48" ht="15" customHeight="1" x14ac:dyDescent="0.25">
      <c r="A115" t="s">
        <v>201</v>
      </c>
      <c r="B115" s="2">
        <f>WA_ORCoast_Calif!D13</f>
        <v>1941.450496842943</v>
      </c>
      <c r="C115" s="2">
        <f>WA_ORCoast_Calif!G13</f>
        <v>5097.8507916044337</v>
      </c>
      <c r="D115" s="2">
        <f>WA_ORCoast_Calif!J13</f>
        <v>5727.6878421507754</v>
      </c>
      <c r="E115" s="2">
        <f>WA_ORCoast_Calif!M13</f>
        <v>10384.024004402168</v>
      </c>
      <c r="F115" s="2">
        <f>WA_ORCoast_Calif!P13</f>
        <v>20030.692165710243</v>
      </c>
      <c r="G115" s="2">
        <f>WA_ORCoast_Calif!S13</f>
        <v>19972.701064381734</v>
      </c>
      <c r="H115" s="2">
        <f>WA_ORCoast_Calif!V13</f>
        <v>11664.132102822105</v>
      </c>
      <c r="I115" s="2">
        <f>WA_ORCoast_Calif!Y13</f>
        <v>13179.821473154627</v>
      </c>
      <c r="J115" s="2">
        <f>WA_ORCoast_Calif!AB13</f>
        <v>6922.4703265455873</v>
      </c>
      <c r="K115" s="2">
        <f>WA_ORCoast_Calif!AE13</f>
        <v>7130.4070310784964</v>
      </c>
      <c r="L115" s="2">
        <f>WA_ORCoast_Calif!AH13</f>
        <v>607.99702325581393</v>
      </c>
      <c r="M115" s="2">
        <f>WA_ORCoast_Calif!AK13</f>
        <v>11322.72</v>
      </c>
      <c r="N115" s="2">
        <f>WA_ORCoast_Calif!AN13</f>
        <v>3200.8454999999999</v>
      </c>
      <c r="O115" s="2">
        <f>WA_ORCoast_Calif!AQ13</f>
        <v>540.2007000000001</v>
      </c>
      <c r="P115" s="2">
        <f>WA_ORCoast_Calif!AT13</f>
        <v>1536.3635203412205</v>
      </c>
      <c r="Q115" s="2">
        <f>WA_ORCoast_Calif!AW13</f>
        <v>4350.425791244299</v>
      </c>
      <c r="R115" s="2">
        <f>WA_ORCoast_Calif!AZ13</f>
        <v>2735.0919416549159</v>
      </c>
      <c r="S115" s="2">
        <f>WA_ORCoast_Calif!BC13</f>
        <v>4807.3399396528548</v>
      </c>
      <c r="T115" s="2">
        <f>WA_ORCoast_Calif!BF13</f>
        <v>6854.4475746561038</v>
      </c>
      <c r="U115" s="2">
        <f>WA_ORCoast_Calif!BI13</f>
        <v>1649.3791609881414</v>
      </c>
      <c r="V115" s="2">
        <f>WA_ORCoast_Calif!BL13</f>
        <v>5293.8756157307289</v>
      </c>
      <c r="W115" s="2">
        <f>WA_ORCoast_Calif!BO13</f>
        <v>6747.0579319956205</v>
      </c>
      <c r="X115" s="2">
        <f>WA_ORCoast_Calif!BR13</f>
        <v>4871.9938052490388</v>
      </c>
      <c r="Y115" s="2">
        <f>WA_ORCoast_Calif!BU13</f>
        <v>1445.672918453472</v>
      </c>
      <c r="Z115" s="2">
        <f>WA_ORCoast_Calif!BX13</f>
        <v>5509.3831698331915</v>
      </c>
      <c r="AA115" s="2">
        <f>WA_ORCoast_Calif!CA13</f>
        <v>1620.8464139828591</v>
      </c>
      <c r="AB115" s="2">
        <f>WA_ORCoast_Calif!CD13</f>
        <v>1608.9382121817821</v>
      </c>
      <c r="AC115" s="2">
        <f>WA_ORCoast_Calif!CG13</f>
        <v>940.6211424815358</v>
      </c>
      <c r="AD115" s="2">
        <f>WA_ORCoast_Calif!CJ13</f>
        <v>859.8738982519568</v>
      </c>
      <c r="AE115" s="2">
        <f>WA_ORCoast_Calif!CM13</f>
        <v>1604.8177227158044</v>
      </c>
      <c r="AF115" s="2">
        <f>WA_ORCoast_Calif!CP13</f>
        <v>1169.5045512007348</v>
      </c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 t="s">
        <v>1951</v>
      </c>
    </row>
    <row r="116" spans="1:48" ht="15" customHeight="1" x14ac:dyDescent="0.25">
      <c r="A116" t="s">
        <v>202</v>
      </c>
      <c r="B116" s="2">
        <f>WA_ORCoast_Calif!D14</f>
        <v>5145.6561177881831</v>
      </c>
      <c r="C116" s="2">
        <f>WA_ORCoast_Calif!G14</f>
        <v>51.493442339438843</v>
      </c>
      <c r="D116" s="2">
        <f>WA_ORCoast_Calif!J14</f>
        <v>57.855432748997373</v>
      </c>
      <c r="E116" s="2">
        <f>WA_ORCoast_Calif!M14</f>
        <v>104.88913135759867</v>
      </c>
      <c r="F116" s="2">
        <f>WA_ORCoast_Calif!P14</f>
        <v>408.78963603490411</v>
      </c>
      <c r="G116" s="2">
        <f>WA_ORCoast_Calif!S14</f>
        <v>407.60614417105535</v>
      </c>
      <c r="H116" s="2">
        <f>WA_ORCoast_Calif!V14</f>
        <v>238.04351230249267</v>
      </c>
      <c r="I116" s="2">
        <f>WA_ORCoast_Calif!Y14</f>
        <v>268.97594843172737</v>
      </c>
      <c r="J116" s="2">
        <f>WA_ORCoast_Calif!AB14</f>
        <v>0</v>
      </c>
      <c r="K116" s="2">
        <f>WA_ORCoast_Calif!AE14</f>
        <v>0</v>
      </c>
      <c r="L116" s="2">
        <f>WA_ORCoast_Calif!AH14</f>
        <v>0</v>
      </c>
      <c r="M116" s="2">
        <f>WA_ORCoast_Calif!AK14</f>
        <v>0</v>
      </c>
      <c r="N116" s="2">
        <f>WA_ORCoast_Calif!AN14</f>
        <v>0</v>
      </c>
      <c r="O116" s="2">
        <f>WA_ORCoast_Calif!AQ14</f>
        <v>0</v>
      </c>
      <c r="P116" s="2">
        <f>WA_ORCoast_Calif!AT14</f>
        <v>17.512479658779394</v>
      </c>
      <c r="Q116" s="2">
        <f>WA_ORCoast_Calif!AW14</f>
        <v>56.694208755701439</v>
      </c>
      <c r="R116" s="2">
        <f>WA_ORCoast_Calif!AZ14</f>
        <v>41.218558345083991</v>
      </c>
      <c r="S116" s="2">
        <f>WA_ORCoast_Calif!BC14</f>
        <v>158.77656034714497</v>
      </c>
      <c r="T116" s="2">
        <f>WA_ORCoast_Calif!BF14</f>
        <v>316.41042534389601</v>
      </c>
      <c r="U116" s="2">
        <f>WA_ORCoast_Calif!BI14</f>
        <v>0</v>
      </c>
      <c r="V116" s="2">
        <f>WA_ORCoast_Calif!BL14</f>
        <v>0</v>
      </c>
      <c r="W116" s="2">
        <f>WA_ORCoast_Calif!BO14</f>
        <v>0</v>
      </c>
      <c r="X116" s="2">
        <f>WA_ORCoast_Calif!BR14</f>
        <v>415.79679511312241</v>
      </c>
      <c r="Y116" s="2">
        <f>WA_ORCoast_Calif!BU14</f>
        <v>94.647072666519009</v>
      </c>
      <c r="Z116" s="2">
        <f>WA_ORCoast_Calif!BX14</f>
        <v>2333.2696221531687</v>
      </c>
      <c r="AA116" s="2">
        <f>WA_ORCoast_Calif!CA14</f>
        <v>6180.0311964042039</v>
      </c>
      <c r="AB116" s="2">
        <f>WA_ORCoast_Calif!CD14</f>
        <v>7173.3780290578507</v>
      </c>
      <c r="AC116" s="2">
        <f>WA_ORCoast_Calif!CG14</f>
        <v>5256.7769750629586</v>
      </c>
      <c r="AD116" s="2">
        <f>WA_ORCoast_Calif!CJ14</f>
        <v>4321.1809370869469</v>
      </c>
      <c r="AE116" s="2">
        <f>WA_ORCoast_Calif!CM14</f>
        <v>10660.30899208564</v>
      </c>
      <c r="AF116" s="2">
        <f>WA_ORCoast_Calif!CP14</f>
        <v>7123.0935787774415</v>
      </c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 t="s">
        <v>1952</v>
      </c>
    </row>
    <row r="117" spans="1:48" ht="15" customHeight="1" x14ac:dyDescent="0.25">
      <c r="A117" t="str">
        <f>WA_ORCoast_Calif!B6</f>
        <v>OR Mid Coast</v>
      </c>
      <c r="B117" s="2">
        <f ca="1">WA_ORCoast_Calif!D6</f>
        <v>17773.509516466635</v>
      </c>
      <c r="C117" s="2">
        <f ca="1">WA_ORCoast_Calif!G6</f>
        <v>2202.7330563012542</v>
      </c>
      <c r="D117" s="2">
        <f ca="1">WA_ORCoast_Calif!J6</f>
        <v>10881.673847321381</v>
      </c>
      <c r="E117" s="2">
        <f ca="1">WA_ORCoast_Calif!M6</f>
        <v>6207.3338106048477</v>
      </c>
      <c r="F117" s="2">
        <f ca="1">WA_ORCoast_Calif!P6</f>
        <v>9090.1015331573672</v>
      </c>
      <c r="G117" s="2">
        <f ca="1">WA_ORCoast_Calif!S6</f>
        <v>7366.6830145438516</v>
      </c>
      <c r="H117" s="2">
        <f ca="1">WA_ORCoast_Calif!V6</f>
        <v>5887.5713036703237</v>
      </c>
      <c r="I117" s="2">
        <f ca="1">WA_ORCoast_Calif!Y6</f>
        <v>6176.0689108033639</v>
      </c>
      <c r="J117" s="2">
        <f ca="1">WA_ORCoast_Calif!AB6</f>
        <v>11820.627583575349</v>
      </c>
      <c r="K117" s="2">
        <f ca="1">WA_ORCoast_Calif!AE6</f>
        <v>6983.3696060037528</v>
      </c>
      <c r="L117" s="2">
        <f ca="1">WA_ORCoast_Calif!AH6</f>
        <v>4155.7403426841101</v>
      </c>
      <c r="M117" s="2">
        <f ca="1">WA_ORCoast_Calif!AK6</f>
        <v>26207.554408251704</v>
      </c>
      <c r="N117" s="2">
        <f ca="1">WA_ORCoast_Calif!AN6</f>
        <v>11484.857774887829</v>
      </c>
      <c r="O117" s="2">
        <f ca="1">WA_ORCoast_Calif!AQ6</f>
        <v>11447.126067033518</v>
      </c>
      <c r="P117" s="2">
        <f ca="1">WA_ORCoast_Calif!AT6</f>
        <v>8454.801941367281</v>
      </c>
      <c r="Q117" s="2">
        <f ca="1">WA_ORCoast_Calif!AW6</f>
        <v>3474.1979826086958</v>
      </c>
      <c r="R117" s="2">
        <f ca="1">WA_ORCoast_Calif!AZ6</f>
        <v>9974.4003732208894</v>
      </c>
      <c r="S117" s="2">
        <f ca="1">WA_ORCoast_Calif!BC6</f>
        <v>16472.534314003722</v>
      </c>
      <c r="T117" s="2">
        <f ca="1">WA_ORCoast_Calif!BF6</f>
        <v>27414.164691609792</v>
      </c>
      <c r="U117" s="2">
        <f ca="1">WA_ORCoast_Calif!BI6</f>
        <v>21714.071124755948</v>
      </c>
      <c r="V117" s="2">
        <f ca="1">WA_ORCoast_Calif!BL6</f>
        <v>11909.607100816474</v>
      </c>
      <c r="W117" s="2">
        <f ca="1">WA_ORCoast_Calif!BO6</f>
        <v>4653.6986835364096</v>
      </c>
      <c r="X117" s="2">
        <f ca="1">WA_ORCoast_Calif!BR6</f>
        <v>4407.9233446869039</v>
      </c>
      <c r="Y117" s="2">
        <f ca="1">WA_ORCoast_Calif!BU6</f>
        <v>3073.5557758675727</v>
      </c>
      <c r="Z117" s="2">
        <f ca="1">WA_ORCoast_Calif!BX6</f>
        <v>5286.3365451795908</v>
      </c>
      <c r="AA117" s="2">
        <f ca="1">WA_ORCoast_Calif!CA6</f>
        <v>18445.930676750384</v>
      </c>
      <c r="AB117" s="2">
        <f ca="1">WA_ORCoast_Calif!CD6</f>
        <v>39155.152678993298</v>
      </c>
      <c r="AC117" s="2">
        <f ca="1">WA_ORCoast_Calif!CG6</f>
        <v>13151.852398509845</v>
      </c>
      <c r="AD117" s="2">
        <f ca="1">WA_ORCoast_Calif!CJ6</f>
        <v>20667.22607922108</v>
      </c>
      <c r="AE117" s="2">
        <f ca="1">WA_ORCoast_Calif!CM6</f>
        <v>24634.512460744696</v>
      </c>
      <c r="AF117" s="2">
        <f ca="1">WA_ORCoast_Calif!CP6</f>
        <v>13799.715539656823</v>
      </c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 t="s">
        <v>1953</v>
      </c>
    </row>
    <row r="118" spans="1:48" ht="15" customHeight="1" x14ac:dyDescent="0.25">
      <c r="A118" t="str">
        <f>WA_ORCoast_Calif!B7</f>
        <v>UM</v>
      </c>
      <c r="B118" s="2">
        <f ca="1">WA_ORCoast_Calif!D7</f>
        <v>17331.241462478629</v>
      </c>
      <c r="C118" s="2">
        <f ca="1">WA_ORCoast_Calif!G7</f>
        <v>2180.7057257382417</v>
      </c>
      <c r="D118" s="2">
        <f ca="1">WA_ORCoast_Calif!J7</f>
        <v>10772.857108848168</v>
      </c>
      <c r="E118" s="2">
        <f ca="1">WA_ORCoast_Calif!M7</f>
        <v>6145.2604724987996</v>
      </c>
      <c r="F118" s="2">
        <f ca="1">WA_ORCoast_Calif!P7</f>
        <v>8999.2005178257932</v>
      </c>
      <c r="G118" s="2">
        <f ca="1">WA_ORCoast_Calif!S7</f>
        <v>7293.0161843984133</v>
      </c>
      <c r="H118" s="2">
        <f ca="1">WA_ORCoast_Calif!V7</f>
        <v>5828.6955906336207</v>
      </c>
      <c r="I118" s="2">
        <f ca="1">WA_ORCoast_Calif!Y7</f>
        <v>6114.3082216953298</v>
      </c>
      <c r="J118" s="2">
        <f ca="1">WA_ORCoast_Calif!AB7</f>
        <v>11702.421307739596</v>
      </c>
      <c r="K118" s="2">
        <f ca="1">WA_ORCoast_Calif!AE7</f>
        <v>6913.5359099437155</v>
      </c>
      <c r="L118" s="2">
        <f ca="1">WA_ORCoast_Calif!AH7</f>
        <v>4114.182939257269</v>
      </c>
      <c r="M118" s="2">
        <f ca="1">WA_ORCoast_Calif!AK7</f>
        <v>25945.478864169188</v>
      </c>
      <c r="N118" s="2">
        <f ca="1">WA_ORCoast_Calif!AN7</f>
        <v>11370.00919713895</v>
      </c>
      <c r="O118" s="2">
        <f ca="1">WA_ORCoast_Calif!AQ7</f>
        <v>11332.654806363182</v>
      </c>
      <c r="P118" s="2">
        <f ca="1">WA_ORCoast_Calif!AT7</f>
        <v>8370.2539219536084</v>
      </c>
      <c r="Q118" s="2">
        <f ca="1">WA_ORCoast_Calif!AW7</f>
        <v>3439.4560027826087</v>
      </c>
      <c r="R118" s="2">
        <f ca="1">WA_ORCoast_Calif!AZ7</f>
        <v>9874.6563694886809</v>
      </c>
      <c r="S118" s="2">
        <f ca="1">WA_ORCoast_Calif!BC7</f>
        <v>16307.808970863685</v>
      </c>
      <c r="T118" s="2">
        <f ca="1">WA_ORCoast_Calif!BF7</f>
        <v>27140.023044693695</v>
      </c>
      <c r="U118" s="2">
        <f ca="1">WA_ORCoast_Calif!BI7</f>
        <v>21279.47506258712</v>
      </c>
      <c r="V118" s="2">
        <f ca="1">WA_ORCoast_Calif!BL7</f>
        <v>11671.960665474491</v>
      </c>
      <c r="W118" s="2">
        <f ca="1">WA_ORCoast_Calif!BO7</f>
        <v>4560.5232316467936</v>
      </c>
      <c r="X118" s="2">
        <f ca="1">WA_ORCoast_Calif!BR7</f>
        <v>4320.0007676329096</v>
      </c>
      <c r="Y118" s="2">
        <f ca="1">WA_ORCoast_Calif!BU7</f>
        <v>3013.4624106494261</v>
      </c>
      <c r="Z118" s="2">
        <f ca="1">WA_ORCoast_Calif!BX7</f>
        <v>5182.9794643776841</v>
      </c>
      <c r="AA118" s="2">
        <f ca="1">WA_ORCoast_Calif!CA7</f>
        <v>18074.008617219202</v>
      </c>
      <c r="AB118" s="2">
        <f ca="1">WA_ORCoast_Calif!CD7</f>
        <v>38373.100444839853</v>
      </c>
      <c r="AC118" s="2">
        <f ca="1">WA_ORCoast_Calif!CG7</f>
        <v>12853.763011251036</v>
      </c>
      <c r="AD118" s="2">
        <f ca="1">WA_ORCoast_Calif!CJ7</f>
        <v>19991.86609733892</v>
      </c>
      <c r="AE118" s="2">
        <f ca="1">WA_ORCoast_Calif!CM7</f>
        <v>23829.510191674275</v>
      </c>
      <c r="AF118" s="2">
        <f ca="1">WA_ORCoast_Calif!CP7</f>
        <v>13348.770860331342</v>
      </c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 t="s">
        <v>1954</v>
      </c>
    </row>
    <row r="119" spans="1:48" ht="15" customHeight="1" x14ac:dyDescent="0.25">
      <c r="A119" t="str">
        <f>WA_ORCoast_Calif!B8</f>
        <v>M</v>
      </c>
      <c r="B119" s="2">
        <f ca="1">WA_ORCoast_Calif!D8</f>
        <v>442.26805398801014</v>
      </c>
      <c r="C119" s="2">
        <f ca="1">WA_ORCoast_Calif!G8</f>
        <v>22.027330563012583</v>
      </c>
      <c r="D119" s="2">
        <f ca="1">WA_ORCoast_Calif!J8</f>
        <v>108.81673847321326</v>
      </c>
      <c r="E119" s="2">
        <f ca="1">WA_ORCoast_Calif!M8</f>
        <v>62.073338106048141</v>
      </c>
      <c r="F119" s="2">
        <f ca="1">WA_ORCoast_Calif!P8</f>
        <v>90.901015331573944</v>
      </c>
      <c r="G119" s="2">
        <f ca="1">WA_ORCoast_Calif!S8</f>
        <v>73.666830145438325</v>
      </c>
      <c r="H119" s="2">
        <f ca="1">WA_ORCoast_Calif!V8</f>
        <v>58.875713036703019</v>
      </c>
      <c r="I119" s="2">
        <f ca="1">WA_ORCoast_Calif!Y8</f>
        <v>61.760689108034057</v>
      </c>
      <c r="J119" s="2">
        <f ca="1">WA_ORCoast_Calif!AB8</f>
        <v>118.20627583575333</v>
      </c>
      <c r="K119" s="2">
        <f ca="1">WA_ORCoast_Calif!AE8</f>
        <v>69.833696060037255</v>
      </c>
      <c r="L119" s="2">
        <f ca="1">WA_ORCoast_Calif!AH8</f>
        <v>41.55740342684112</v>
      </c>
      <c r="M119" s="2">
        <f ca="1">WA_ORCoast_Calif!AK8</f>
        <v>262.07554408251599</v>
      </c>
      <c r="N119" s="2">
        <f ca="1">WA_ORCoast_Calif!AN8</f>
        <v>114.8485777488786</v>
      </c>
      <c r="O119" s="2">
        <f ca="1">WA_ORCoast_Calif!AQ8</f>
        <v>114.47126067033605</v>
      </c>
      <c r="P119" s="2">
        <f ca="1">WA_ORCoast_Calif!AT8</f>
        <v>84.548019413672591</v>
      </c>
      <c r="Q119" s="2">
        <f ca="1">WA_ORCoast_Calif!AW8</f>
        <v>34.741979826087118</v>
      </c>
      <c r="R119" s="2">
        <f ca="1">WA_ORCoast_Calif!AZ8</f>
        <v>99.744003732208512</v>
      </c>
      <c r="S119" s="2">
        <f ca="1">WA_ORCoast_Calif!BC8</f>
        <v>164.72534314003678</v>
      </c>
      <c r="T119" s="2">
        <f ca="1">WA_ORCoast_Calif!BF8</f>
        <v>274.14164691609767</v>
      </c>
      <c r="U119" s="2">
        <f ca="1">WA_ORCoast_Calif!BI8</f>
        <v>434.59606216882821</v>
      </c>
      <c r="V119" s="2">
        <f ca="1">WA_ORCoast_Calif!BL8</f>
        <v>237.64643534198331</v>
      </c>
      <c r="W119" s="2">
        <f ca="1">WA_ORCoast_Calif!BO8</f>
        <v>93.175451889615942</v>
      </c>
      <c r="X119" s="2">
        <f ca="1">WA_ORCoast_Calif!BR8</f>
        <v>87.922577053994246</v>
      </c>
      <c r="Y119" s="2">
        <f ca="1">WA_ORCoast_Calif!BU8</f>
        <v>60.093365218146573</v>
      </c>
      <c r="Z119" s="2">
        <f ca="1">WA_ORCoast_Calif!BX8</f>
        <v>103.3570808019067</v>
      </c>
      <c r="AA119" s="2">
        <f ca="1">WA_ORCoast_Calif!CA8</f>
        <v>371.92205953118173</v>
      </c>
      <c r="AB119" s="2">
        <f ca="1">WA_ORCoast_Calif!CD8</f>
        <v>782.05223415344517</v>
      </c>
      <c r="AC119" s="2">
        <f ca="1">WA_ORCoast_Calif!CG8</f>
        <v>298.08938725880944</v>
      </c>
      <c r="AD119" s="2">
        <f ca="1">WA_ORCoast_Calif!CJ8</f>
        <v>675.35998188216035</v>
      </c>
      <c r="AE119" s="2">
        <f ca="1">WA_ORCoast_Calif!CM8</f>
        <v>805.00226907042088</v>
      </c>
      <c r="AF119" s="2">
        <f ca="1">WA_ORCoast_Calif!CP8</f>
        <v>450.94467932548105</v>
      </c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 t="s">
        <v>1955</v>
      </c>
    </row>
    <row r="120" spans="1:48" x14ac:dyDescent="0.25">
      <c r="B120" s="2"/>
      <c r="C120" s="2"/>
      <c r="D120" s="2"/>
      <c r="E120" s="2"/>
      <c r="F120" s="2"/>
      <c r="G120" s="2"/>
    </row>
    <row r="121" spans="1:48" x14ac:dyDescent="0.25">
      <c r="B121" s="2">
        <f>COLUMN()</f>
        <v>2</v>
      </c>
      <c r="C121" s="2"/>
      <c r="D121" s="2"/>
      <c r="E121" s="2"/>
      <c r="F121" s="2"/>
      <c r="G121" s="2"/>
    </row>
    <row r="122" spans="1:48" x14ac:dyDescent="0.25">
      <c r="B122" s="2"/>
      <c r="C122" s="2"/>
      <c r="D122" s="2"/>
      <c r="E122" s="2"/>
      <c r="F122" s="2"/>
      <c r="G122" s="2"/>
    </row>
    <row r="123" spans="1:48" x14ac:dyDescent="0.25">
      <c r="B123" s="2"/>
      <c r="C123" s="2"/>
      <c r="D123" s="2"/>
      <c r="E123" s="2"/>
      <c r="F123" s="2"/>
      <c r="G123" s="2"/>
    </row>
    <row r="124" spans="1:48" x14ac:dyDescent="0.25">
      <c r="B124" s="2"/>
      <c r="C124" s="2"/>
      <c r="D124" s="2"/>
      <c r="E124" s="2"/>
      <c r="F124" s="2"/>
      <c r="G124" s="2"/>
    </row>
    <row r="125" spans="1:48" x14ac:dyDescent="0.25">
      <c r="B125" s="2"/>
      <c r="C125" s="2"/>
      <c r="D125" s="2"/>
      <c r="E125" s="2"/>
      <c r="F125" s="2"/>
      <c r="G125" s="2"/>
    </row>
    <row r="126" spans="1:48" x14ac:dyDescent="0.25">
      <c r="B126" s="2"/>
      <c r="C126" s="2"/>
      <c r="D126" s="2"/>
      <c r="E126" s="2"/>
      <c r="F126" s="2"/>
      <c r="G126" s="2"/>
    </row>
    <row r="127" spans="1:48" x14ac:dyDescent="0.25">
      <c r="B127" s="2"/>
      <c r="C127" s="2"/>
      <c r="D127" s="2"/>
      <c r="E127" s="2"/>
      <c r="F127" s="2"/>
      <c r="G127" s="2"/>
    </row>
    <row r="128" spans="1:48" x14ac:dyDescent="0.25">
      <c r="B128" s="2"/>
      <c r="C128" s="2"/>
      <c r="D128" s="2"/>
      <c r="E128" s="2"/>
      <c r="F128" s="2"/>
      <c r="G128" s="2"/>
    </row>
    <row r="129" spans="2:7" x14ac:dyDescent="0.25">
      <c r="B129" s="2"/>
      <c r="C129" s="2"/>
      <c r="D129" s="2"/>
      <c r="E129" s="2"/>
      <c r="F129" s="2"/>
      <c r="G129" s="2"/>
    </row>
    <row r="130" spans="2:7" x14ac:dyDescent="0.25">
      <c r="B130" s="2"/>
      <c r="C130" s="2"/>
      <c r="D130" s="2"/>
      <c r="E130" s="2"/>
      <c r="F130" s="2"/>
      <c r="G130" s="2"/>
    </row>
    <row r="131" spans="2:7" x14ac:dyDescent="0.25">
      <c r="B131" s="2"/>
      <c r="C131" s="2"/>
      <c r="D131" s="2"/>
      <c r="E131" s="2"/>
      <c r="F131" s="2"/>
      <c r="G131" s="2"/>
    </row>
    <row r="132" spans="2:7" x14ac:dyDescent="0.25">
      <c r="B132" s="2"/>
      <c r="C132" s="2"/>
      <c r="D132" s="2"/>
      <c r="E132" s="2"/>
      <c r="F132" s="2"/>
      <c r="G132" s="2"/>
    </row>
    <row r="133" spans="2:7" x14ac:dyDescent="0.25">
      <c r="B133" s="2"/>
      <c r="C133" s="2"/>
      <c r="D133" s="2"/>
      <c r="E133" s="2"/>
      <c r="F133" s="2"/>
      <c r="G133" s="2"/>
    </row>
    <row r="134" spans="2:7" x14ac:dyDescent="0.25">
      <c r="B134" s="2"/>
      <c r="C134" s="2"/>
      <c r="D134" s="2"/>
      <c r="E134" s="2"/>
      <c r="F134" s="2"/>
      <c r="G134" s="2"/>
    </row>
    <row r="135" spans="2:7" x14ac:dyDescent="0.25">
      <c r="B135" s="2"/>
      <c r="C135" s="2"/>
      <c r="D135" s="2"/>
      <c r="E135" s="2"/>
      <c r="F135" s="2"/>
      <c r="G135" s="2"/>
    </row>
    <row r="136" spans="2:7" x14ac:dyDescent="0.25">
      <c r="B136" s="2"/>
      <c r="C136" s="2"/>
      <c r="D136" s="2"/>
      <c r="E136" s="2"/>
      <c r="F136" s="2"/>
      <c r="G136" s="2"/>
    </row>
    <row r="137" spans="2:7" x14ac:dyDescent="0.25">
      <c r="B137" s="2"/>
      <c r="C137" s="2"/>
      <c r="D137" s="2"/>
      <c r="E137" s="2"/>
      <c r="F137" s="2"/>
      <c r="G137" s="2"/>
    </row>
    <row r="138" spans="2:7" x14ac:dyDescent="0.25">
      <c r="B138" s="2"/>
      <c r="C138" s="2"/>
      <c r="D138" s="2"/>
      <c r="E138" s="2"/>
      <c r="F138" s="2"/>
      <c r="G138" s="2"/>
    </row>
    <row r="139" spans="2:7" x14ac:dyDescent="0.25">
      <c r="B139" s="2"/>
      <c r="C139" s="2"/>
      <c r="D139" s="2"/>
      <c r="E139" s="2"/>
      <c r="F139" s="2"/>
      <c r="G139" s="2"/>
    </row>
    <row r="140" spans="2:7" x14ac:dyDescent="0.25">
      <c r="B140" s="2"/>
      <c r="C140" s="2"/>
      <c r="D140" s="2"/>
      <c r="E140" s="2"/>
      <c r="F140" s="2"/>
      <c r="G140" s="2"/>
    </row>
    <row r="141" spans="2:7" x14ac:dyDescent="0.25">
      <c r="B141" s="2"/>
      <c r="C141" s="2"/>
      <c r="D141" s="2"/>
      <c r="E141" s="2"/>
      <c r="F141" s="2"/>
      <c r="G141" s="2"/>
    </row>
    <row r="142" spans="2:7" x14ac:dyDescent="0.25">
      <c r="B142" s="2"/>
      <c r="C142" s="2"/>
      <c r="D142" s="2"/>
      <c r="E142" s="2"/>
      <c r="F142" s="2"/>
      <c r="G142" s="2"/>
    </row>
    <row r="143" spans="2:7" x14ac:dyDescent="0.25">
      <c r="B143" s="2"/>
      <c r="C143" s="2"/>
      <c r="D143" s="2"/>
      <c r="E143" s="2"/>
      <c r="F143" s="2"/>
      <c r="G143" s="2"/>
    </row>
    <row r="144" spans="2:7" x14ac:dyDescent="0.25">
      <c r="B144" s="2"/>
      <c r="C144" s="2"/>
      <c r="D144" s="2"/>
      <c r="E144" s="2"/>
      <c r="F144" s="2"/>
      <c r="G144" s="2"/>
    </row>
    <row r="145" spans="2:7" x14ac:dyDescent="0.25">
      <c r="B145" s="2"/>
      <c r="C145" s="2"/>
      <c r="D145" s="2"/>
      <c r="E145" s="2"/>
      <c r="F145" s="2"/>
      <c r="G145" s="2"/>
    </row>
    <row r="146" spans="2:7" x14ac:dyDescent="0.25">
      <c r="B146" s="2"/>
      <c r="C146" s="2"/>
      <c r="D146" s="2"/>
      <c r="E146" s="2"/>
      <c r="F146" s="2"/>
      <c r="G146" s="2"/>
    </row>
    <row r="147" spans="2:7" x14ac:dyDescent="0.25">
      <c r="B147" s="2"/>
      <c r="C147" s="2"/>
      <c r="D147" s="2"/>
      <c r="E147" s="2"/>
      <c r="F147" s="2"/>
      <c r="G147" s="2"/>
    </row>
    <row r="148" spans="2:7" x14ac:dyDescent="0.25">
      <c r="B148" s="2"/>
      <c r="C148" s="2"/>
      <c r="D148" s="2"/>
      <c r="E148" s="2"/>
      <c r="F148" s="2"/>
      <c r="G148" s="2"/>
    </row>
    <row r="149" spans="2:7" x14ac:dyDescent="0.25">
      <c r="B149" s="2"/>
      <c r="C149" s="2"/>
      <c r="D149" s="2"/>
      <c r="E149" s="2"/>
      <c r="F149" s="2"/>
      <c r="G149" s="2"/>
    </row>
    <row r="150" spans="2:7" x14ac:dyDescent="0.25">
      <c r="B150" s="2"/>
      <c r="C150" s="2"/>
      <c r="D150" s="2"/>
      <c r="E150" s="2"/>
      <c r="F150" s="2"/>
      <c r="G150" s="2"/>
    </row>
    <row r="151" spans="2:7" x14ac:dyDescent="0.25">
      <c r="B151" s="2"/>
      <c r="C151" s="2"/>
      <c r="D151" s="2"/>
      <c r="E151" s="2"/>
      <c r="F151" s="2"/>
      <c r="G151" s="2"/>
    </row>
    <row r="152" spans="2:7" x14ac:dyDescent="0.25">
      <c r="B152" s="2"/>
      <c r="C152" s="2"/>
      <c r="D152" s="2"/>
      <c r="E152" s="2"/>
      <c r="F152" s="2"/>
      <c r="G152" s="2"/>
    </row>
    <row r="153" spans="2:7" x14ac:dyDescent="0.25">
      <c r="B153" s="2"/>
      <c r="C153" s="2"/>
      <c r="D153" s="2"/>
      <c r="E153" s="2"/>
      <c r="F153" s="2"/>
      <c r="G153" s="2"/>
    </row>
    <row r="154" spans="2:7" x14ac:dyDescent="0.25">
      <c r="B154" s="2"/>
      <c r="C154" s="2"/>
      <c r="D154" s="2"/>
      <c r="E154" s="2"/>
      <c r="F154" s="2"/>
      <c r="G154" s="2"/>
    </row>
    <row r="155" spans="2:7" x14ac:dyDescent="0.25">
      <c r="B155" s="2"/>
      <c r="C155" s="2"/>
      <c r="D155" s="2"/>
      <c r="E155" s="2"/>
      <c r="F155" s="2"/>
      <c r="G155" s="2"/>
    </row>
    <row r="156" spans="2:7" x14ac:dyDescent="0.25">
      <c r="B156" s="2"/>
      <c r="C156" s="2"/>
      <c r="D156" s="2"/>
      <c r="E156" s="2"/>
      <c r="F156" s="2"/>
      <c r="G156" s="2"/>
    </row>
    <row r="157" spans="2:7" x14ac:dyDescent="0.25">
      <c r="B157" s="2"/>
      <c r="C157" s="2"/>
      <c r="D157" s="2"/>
      <c r="E157" s="2"/>
      <c r="F157" s="2"/>
      <c r="G157" s="2"/>
    </row>
    <row r="158" spans="2:7" x14ac:dyDescent="0.25">
      <c r="B158" s="2"/>
      <c r="C158" s="2"/>
      <c r="D158" s="2"/>
      <c r="E158" s="2"/>
      <c r="F158" s="2"/>
      <c r="G158" s="2"/>
    </row>
    <row r="159" spans="2:7" x14ac:dyDescent="0.25">
      <c r="B159" s="2"/>
      <c r="C159" s="2"/>
      <c r="D159" s="2"/>
      <c r="E159" s="2"/>
      <c r="F159" s="2"/>
      <c r="G159" s="2"/>
    </row>
    <row r="160" spans="2:7" x14ac:dyDescent="0.25">
      <c r="B160" s="2"/>
      <c r="C160" s="2"/>
      <c r="D160" s="2"/>
      <c r="E160" s="2"/>
      <c r="F160" s="2"/>
      <c r="G160" s="2"/>
    </row>
    <row r="161" spans="2:7" x14ac:dyDescent="0.25">
      <c r="B161" s="2"/>
      <c r="C161" s="2"/>
      <c r="D161" s="2"/>
      <c r="E161" s="2"/>
      <c r="F161" s="2"/>
      <c r="G161" s="2"/>
    </row>
    <row r="162" spans="2:7" x14ac:dyDescent="0.25">
      <c r="B162" s="2"/>
      <c r="C162" s="2"/>
      <c r="D162" s="2"/>
      <c r="E162" s="2"/>
      <c r="F162" s="2"/>
      <c r="G162" s="2"/>
    </row>
    <row r="163" spans="2:7" x14ac:dyDescent="0.25">
      <c r="B163" s="2"/>
      <c r="C163" s="2"/>
      <c r="D163" s="2"/>
      <c r="E163" s="2"/>
      <c r="F163" s="2"/>
      <c r="G163" s="2"/>
    </row>
    <row r="164" spans="2:7" x14ac:dyDescent="0.25">
      <c r="B164" s="2"/>
      <c r="C164" s="2"/>
      <c r="D164" s="2"/>
      <c r="E164" s="2"/>
      <c r="F164" s="2"/>
      <c r="G164" s="2"/>
    </row>
    <row r="165" spans="2:7" x14ac:dyDescent="0.25">
      <c r="B165" s="2"/>
      <c r="C165" s="2"/>
      <c r="D165" s="2"/>
      <c r="E165" s="2"/>
      <c r="F165" s="2"/>
      <c r="G165" s="2"/>
    </row>
    <row r="166" spans="2:7" x14ac:dyDescent="0.25">
      <c r="B166" s="2"/>
      <c r="C166" s="2"/>
      <c r="D166" s="2"/>
      <c r="E166" s="2"/>
      <c r="F166" s="2"/>
      <c r="G166" s="2"/>
    </row>
    <row r="167" spans="2:7" x14ac:dyDescent="0.25">
      <c r="B167" s="2"/>
      <c r="C167" s="2"/>
      <c r="D167" s="2"/>
      <c r="E167" s="2"/>
      <c r="F167" s="2"/>
      <c r="G167" s="2"/>
    </row>
    <row r="168" spans="2:7" x14ac:dyDescent="0.25">
      <c r="B168" s="2"/>
      <c r="C168" s="2"/>
      <c r="D168" s="2"/>
      <c r="E168" s="2"/>
      <c r="F168" s="2"/>
      <c r="G168" s="2"/>
    </row>
    <row r="169" spans="2:7" x14ac:dyDescent="0.25">
      <c r="B169" s="2"/>
      <c r="C169" s="2"/>
      <c r="D169" s="2"/>
      <c r="E169" s="2"/>
      <c r="F169" s="2"/>
      <c r="G169" s="2"/>
    </row>
    <row r="170" spans="2:7" x14ac:dyDescent="0.25">
      <c r="B170" s="2"/>
      <c r="C170" s="2"/>
      <c r="D170" s="2"/>
      <c r="E170" s="2"/>
      <c r="F170" s="2"/>
      <c r="G170" s="2"/>
    </row>
    <row r="171" spans="2:7" x14ac:dyDescent="0.25">
      <c r="B171" s="2"/>
      <c r="C171" s="2"/>
      <c r="D171" s="2"/>
      <c r="E171" s="2"/>
      <c r="F171" s="2"/>
      <c r="G171" s="2"/>
    </row>
    <row r="172" spans="2:7" x14ac:dyDescent="0.25">
      <c r="B172" s="2"/>
      <c r="C172" s="2"/>
      <c r="D172" s="2"/>
      <c r="E172" s="2"/>
      <c r="F172" s="2"/>
      <c r="G172" s="2"/>
    </row>
    <row r="173" spans="2:7" x14ac:dyDescent="0.25">
      <c r="B173" s="2"/>
      <c r="C173" s="2"/>
      <c r="D173" s="2"/>
      <c r="E173" s="2"/>
      <c r="F173" s="2"/>
      <c r="G173" s="2"/>
    </row>
    <row r="174" spans="2:7" x14ac:dyDescent="0.25">
      <c r="B174" s="2"/>
      <c r="C174" s="2"/>
      <c r="D174" s="2"/>
      <c r="E174" s="2"/>
      <c r="F174" s="2"/>
      <c r="G174" s="2"/>
    </row>
    <row r="175" spans="2:7" x14ac:dyDescent="0.25">
      <c r="B175" s="2"/>
      <c r="C175" s="2"/>
      <c r="D175" s="2"/>
      <c r="E175" s="2"/>
      <c r="F175" s="2"/>
      <c r="G175" s="2"/>
    </row>
    <row r="176" spans="2:7" x14ac:dyDescent="0.25">
      <c r="B176" s="2"/>
      <c r="C176" s="2"/>
      <c r="D176" s="2"/>
      <c r="E176" s="2"/>
      <c r="F176" s="2"/>
      <c r="G176" s="2"/>
    </row>
    <row r="177" spans="2:7" x14ac:dyDescent="0.25">
      <c r="B177" s="2"/>
      <c r="C177" s="2"/>
      <c r="D177" s="2"/>
      <c r="E177" s="2"/>
      <c r="F177" s="2"/>
      <c r="G177" s="2"/>
    </row>
    <row r="178" spans="2:7" x14ac:dyDescent="0.25">
      <c r="B178" s="2"/>
      <c r="C178" s="2"/>
      <c r="D178" s="2"/>
      <c r="E178" s="2"/>
      <c r="F178" s="2"/>
      <c r="G178" s="2"/>
    </row>
    <row r="179" spans="2:7" x14ac:dyDescent="0.25">
      <c r="B179" s="2"/>
      <c r="C179" s="2"/>
      <c r="D179" s="2"/>
      <c r="E179" s="2"/>
      <c r="F179" s="2"/>
      <c r="G179" s="2"/>
    </row>
    <row r="180" spans="2:7" x14ac:dyDescent="0.25">
      <c r="B180" s="2"/>
      <c r="C180" s="2"/>
      <c r="D180" s="2"/>
      <c r="E180" s="2"/>
      <c r="F180" s="2"/>
      <c r="G180" s="2"/>
    </row>
    <row r="181" spans="2:7" x14ac:dyDescent="0.25">
      <c r="B181" s="2"/>
      <c r="C181" s="2"/>
      <c r="D181" s="2"/>
      <c r="E181" s="2"/>
      <c r="F181" s="2"/>
      <c r="G181" s="2"/>
    </row>
    <row r="182" spans="2:7" x14ac:dyDescent="0.25">
      <c r="B182" s="2"/>
      <c r="C182" s="2"/>
      <c r="D182" s="2"/>
      <c r="E182" s="2"/>
      <c r="F182" s="2"/>
      <c r="G182" s="2"/>
    </row>
    <row r="183" spans="2:7" x14ac:dyDescent="0.25">
      <c r="B183" s="2"/>
      <c r="C183" s="2"/>
      <c r="D183" s="2"/>
      <c r="E183" s="2"/>
      <c r="F183" s="2"/>
      <c r="G183" s="2"/>
    </row>
    <row r="184" spans="2:7" x14ac:dyDescent="0.25">
      <c r="B184" s="2"/>
      <c r="C184" s="2"/>
      <c r="D184" s="2"/>
      <c r="E184" s="2"/>
      <c r="F184" s="2"/>
      <c r="G184" s="2"/>
    </row>
    <row r="185" spans="2:7" x14ac:dyDescent="0.25">
      <c r="B185" s="2"/>
      <c r="C185" s="2"/>
      <c r="D185" s="2"/>
      <c r="E185" s="2"/>
      <c r="F185" s="2"/>
      <c r="G185" s="2"/>
    </row>
    <row r="186" spans="2:7" x14ac:dyDescent="0.25">
      <c r="B186" s="2"/>
      <c r="C186" s="2"/>
      <c r="D186" s="2"/>
      <c r="E186" s="2"/>
      <c r="F186" s="2"/>
      <c r="G186" s="2"/>
    </row>
    <row r="187" spans="2:7" x14ac:dyDescent="0.25">
      <c r="B187" s="2"/>
      <c r="C187" s="2"/>
      <c r="D187" s="2"/>
      <c r="E187" s="2"/>
      <c r="F187" s="2"/>
      <c r="G187" s="2"/>
    </row>
    <row r="188" spans="2:7" x14ac:dyDescent="0.25">
      <c r="B188" s="2"/>
      <c r="C188" s="2"/>
      <c r="D188" s="2"/>
      <c r="E188" s="2"/>
      <c r="F188" s="2"/>
      <c r="G188" s="2"/>
    </row>
    <row r="189" spans="2:7" x14ac:dyDescent="0.25">
      <c r="B189" s="2"/>
      <c r="C189" s="2"/>
      <c r="D189" s="2"/>
      <c r="E189" s="2"/>
      <c r="F189" s="2"/>
      <c r="G189" s="2"/>
    </row>
    <row r="190" spans="2:7" x14ac:dyDescent="0.25">
      <c r="B190" s="2"/>
      <c r="C190" s="2"/>
      <c r="D190" s="2"/>
      <c r="E190" s="2"/>
      <c r="F190" s="2"/>
      <c r="G190" s="2"/>
    </row>
    <row r="191" spans="2:7" x14ac:dyDescent="0.25">
      <c r="B191" s="2"/>
      <c r="C191" s="2"/>
      <c r="D191" s="2"/>
      <c r="E191" s="2"/>
      <c r="F191" s="2"/>
      <c r="G191" s="2"/>
    </row>
    <row r="192" spans="2:7" x14ac:dyDescent="0.25">
      <c r="B192" s="2"/>
      <c r="C192" s="2"/>
      <c r="D192" s="2"/>
      <c r="E192" s="2"/>
      <c r="F192" s="2"/>
      <c r="G192" s="2"/>
    </row>
    <row r="193" spans="2:7" x14ac:dyDescent="0.25">
      <c r="B193" s="2"/>
      <c r="C193" s="2"/>
      <c r="D193" s="2"/>
      <c r="E193" s="2"/>
      <c r="F193" s="2"/>
      <c r="G193" s="2"/>
    </row>
    <row r="194" spans="2:7" x14ac:dyDescent="0.25">
      <c r="B194" s="2"/>
      <c r="C194" s="2"/>
      <c r="D194" s="2"/>
      <c r="E194" s="2"/>
      <c r="F194" s="2"/>
      <c r="G194" s="2"/>
    </row>
    <row r="195" spans="2:7" x14ac:dyDescent="0.25">
      <c r="B195" s="2"/>
      <c r="C195" s="2"/>
      <c r="D195" s="2"/>
      <c r="E195" s="2"/>
      <c r="F195" s="2"/>
      <c r="G195" s="2"/>
    </row>
    <row r="196" spans="2:7" x14ac:dyDescent="0.25">
      <c r="B196" s="2"/>
      <c r="C196" s="2"/>
      <c r="D196" s="2"/>
      <c r="E196" s="2"/>
      <c r="F196" s="2"/>
      <c r="G196" s="2"/>
    </row>
    <row r="197" spans="2:7" x14ac:dyDescent="0.25">
      <c r="B197" s="2"/>
      <c r="C197" s="2"/>
      <c r="D197" s="2"/>
      <c r="E197" s="2"/>
      <c r="F197" s="2"/>
      <c r="G197" s="2"/>
    </row>
    <row r="198" spans="2:7" x14ac:dyDescent="0.25">
      <c r="B198" s="2"/>
      <c r="C198" s="2"/>
      <c r="D198" s="2"/>
      <c r="E198" s="2"/>
      <c r="F198" s="2"/>
      <c r="G198" s="2"/>
    </row>
    <row r="199" spans="2:7" x14ac:dyDescent="0.25">
      <c r="B199" s="2"/>
      <c r="C199" s="2"/>
      <c r="D199" s="2"/>
      <c r="E199" s="2"/>
      <c r="F199" s="2"/>
      <c r="G199" s="2"/>
    </row>
    <row r="200" spans="2:7" x14ac:dyDescent="0.25">
      <c r="B200" s="2"/>
      <c r="C200" s="2"/>
      <c r="D200" s="2"/>
      <c r="E200" s="2"/>
      <c r="F200" s="2"/>
      <c r="G200" s="2"/>
    </row>
    <row r="201" spans="2:7" x14ac:dyDescent="0.25">
      <c r="B201" s="2"/>
      <c r="C201" s="2"/>
      <c r="D201" s="2"/>
      <c r="E201" s="2"/>
      <c r="F201" s="2"/>
      <c r="G201" s="2"/>
    </row>
    <row r="202" spans="2:7" x14ac:dyDescent="0.25">
      <c r="B202" s="2"/>
      <c r="C202" s="2"/>
      <c r="D202" s="2"/>
      <c r="E202" s="2"/>
      <c r="F202" s="2"/>
      <c r="G202" s="2"/>
    </row>
    <row r="203" spans="2:7" x14ac:dyDescent="0.25">
      <c r="B203" s="2"/>
      <c r="C203" s="2"/>
      <c r="D203" s="2"/>
      <c r="E203" s="2"/>
      <c r="F203" s="2"/>
      <c r="G203" s="2"/>
    </row>
    <row r="204" spans="2:7" x14ac:dyDescent="0.25">
      <c r="B204" s="2"/>
      <c r="C204" s="2"/>
      <c r="D204" s="2"/>
      <c r="E204" s="2"/>
      <c r="F204" s="2"/>
      <c r="G204" s="2"/>
    </row>
    <row r="205" spans="2:7" x14ac:dyDescent="0.25">
      <c r="B205" s="2"/>
      <c r="C205" s="2"/>
      <c r="D205" s="2"/>
      <c r="E205" s="2"/>
      <c r="F205" s="2"/>
      <c r="G205" s="2"/>
    </row>
    <row r="206" spans="2:7" x14ac:dyDescent="0.25">
      <c r="B206" s="2"/>
      <c r="C206" s="2"/>
      <c r="D206" s="2"/>
      <c r="E206" s="2"/>
      <c r="F206" s="2"/>
      <c r="G206" s="2"/>
    </row>
    <row r="207" spans="2:7" x14ac:dyDescent="0.25">
      <c r="B207" s="2"/>
      <c r="C207" s="2"/>
      <c r="D207" s="2"/>
      <c r="E207" s="2"/>
      <c r="F207" s="2"/>
      <c r="G207" s="2"/>
    </row>
    <row r="208" spans="2:7" x14ac:dyDescent="0.25">
      <c r="B208" s="2"/>
      <c r="C208" s="2"/>
      <c r="D208" s="2"/>
      <c r="E208" s="2"/>
      <c r="F208" s="2"/>
      <c r="G208" s="2"/>
    </row>
    <row r="209" spans="2:7" x14ac:dyDescent="0.25">
      <c r="B209" s="2"/>
      <c r="C209" s="2"/>
      <c r="D209" s="2"/>
      <c r="E209" s="2"/>
      <c r="F209" s="2"/>
      <c r="G209" s="2"/>
    </row>
    <row r="210" spans="2:7" x14ac:dyDescent="0.25">
      <c r="B210" s="2"/>
      <c r="C210" s="2"/>
      <c r="D210" s="2"/>
      <c r="E210" s="2"/>
      <c r="F210" s="2"/>
      <c r="G210" s="2"/>
    </row>
    <row r="211" spans="2:7" x14ac:dyDescent="0.25">
      <c r="B211" s="2"/>
      <c r="C211" s="2"/>
      <c r="D211" s="2"/>
      <c r="E211" s="2"/>
      <c r="F211" s="2"/>
      <c r="G211" s="2"/>
    </row>
    <row r="212" spans="2:7" x14ac:dyDescent="0.25">
      <c r="B212" s="2"/>
      <c r="C212" s="2"/>
      <c r="D212" s="2"/>
      <c r="E212" s="2"/>
      <c r="F212" s="2"/>
      <c r="G212" s="2"/>
    </row>
    <row r="213" spans="2:7" x14ac:dyDescent="0.25">
      <c r="B213" s="2"/>
      <c r="C213" s="2"/>
      <c r="D213" s="2"/>
      <c r="E213" s="2"/>
      <c r="F213" s="2"/>
      <c r="G213" s="2"/>
    </row>
    <row r="214" spans="2:7" x14ac:dyDescent="0.25">
      <c r="B214" s="2"/>
      <c r="C214" s="2"/>
      <c r="D214" s="2"/>
      <c r="E214" s="2"/>
      <c r="F214" s="2"/>
      <c r="G214" s="2"/>
    </row>
    <row r="215" spans="2:7" x14ac:dyDescent="0.25">
      <c r="B215" s="2"/>
      <c r="C215" s="2"/>
      <c r="D215" s="2"/>
      <c r="E215" s="2"/>
      <c r="F215" s="2"/>
      <c r="G215" s="2"/>
    </row>
    <row r="216" spans="2:7" x14ac:dyDescent="0.25">
      <c r="B216" s="2"/>
      <c r="C216" s="2"/>
      <c r="D216" s="2"/>
      <c r="E216" s="2"/>
      <c r="F216" s="2"/>
      <c r="G216" s="2"/>
    </row>
    <row r="217" spans="2:7" x14ac:dyDescent="0.25">
      <c r="B217" s="2"/>
      <c r="C217" s="2"/>
      <c r="D217" s="2"/>
      <c r="E217" s="2"/>
      <c r="F217" s="2"/>
      <c r="G217" s="2"/>
    </row>
    <row r="218" spans="2:7" x14ac:dyDescent="0.25">
      <c r="B218" s="2"/>
      <c r="C218" s="2"/>
      <c r="D218" s="2"/>
      <c r="E218" s="2"/>
      <c r="F218" s="2"/>
      <c r="G218" s="2"/>
    </row>
    <row r="219" spans="2:7" x14ac:dyDescent="0.25">
      <c r="B219" s="2"/>
      <c r="C219" s="2"/>
      <c r="D219" s="2"/>
      <c r="E219" s="2"/>
      <c r="F219" s="2"/>
      <c r="G219" s="2"/>
    </row>
    <row r="220" spans="2:7" x14ac:dyDescent="0.25">
      <c r="B220" s="2"/>
      <c r="C220" s="2"/>
      <c r="D220" s="2"/>
      <c r="E220" s="2"/>
      <c r="F220" s="2"/>
      <c r="G220" s="2"/>
    </row>
    <row r="221" spans="2:7" x14ac:dyDescent="0.25">
      <c r="B221" s="2"/>
      <c r="C221" s="2"/>
      <c r="D221" s="2"/>
      <c r="E221" s="2"/>
      <c r="F221" s="2"/>
      <c r="G221" s="2"/>
    </row>
    <row r="222" spans="2:7" x14ac:dyDescent="0.25">
      <c r="B222" s="2"/>
      <c r="C222" s="2"/>
      <c r="D222" s="2"/>
      <c r="E222" s="2"/>
      <c r="F222" s="2"/>
      <c r="G222" s="2"/>
    </row>
    <row r="223" spans="2:7" x14ac:dyDescent="0.25">
      <c r="B223" s="2"/>
      <c r="C223" s="2"/>
      <c r="D223" s="2"/>
      <c r="E223" s="2"/>
      <c r="F223" s="2"/>
      <c r="G223" s="2"/>
    </row>
    <row r="224" spans="2:7" x14ac:dyDescent="0.25">
      <c r="B224" s="2"/>
      <c r="C224" s="2"/>
      <c r="D224" s="2"/>
      <c r="E224" s="2"/>
      <c r="F224" s="2"/>
      <c r="G224" s="2"/>
    </row>
    <row r="225" spans="2:7" x14ac:dyDescent="0.25">
      <c r="B225" s="2"/>
      <c r="C225" s="2"/>
      <c r="D225" s="2"/>
      <c r="E225" s="2"/>
      <c r="F225" s="2"/>
      <c r="G225" s="2"/>
    </row>
    <row r="226" spans="2:7" x14ac:dyDescent="0.25">
      <c r="B226" s="2"/>
      <c r="C226" s="2"/>
      <c r="D226" s="2"/>
      <c r="E226" s="2"/>
      <c r="F226" s="2"/>
      <c r="G226" s="2"/>
    </row>
    <row r="227" spans="2:7" x14ac:dyDescent="0.25">
      <c r="B227" s="2"/>
      <c r="C227" s="2"/>
      <c r="D227" s="2"/>
      <c r="E227" s="2"/>
      <c r="F227" s="2"/>
      <c r="G227" s="2"/>
    </row>
    <row r="228" spans="2:7" x14ac:dyDescent="0.25">
      <c r="B228" s="2"/>
      <c r="C228" s="2"/>
      <c r="D228" s="2"/>
      <c r="E228" s="2"/>
      <c r="F228" s="2"/>
      <c r="G22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9" tint="0.59999389629810485"/>
  </sheetPr>
  <dimension ref="A1:AX119"/>
  <sheetViews>
    <sheetView workbookViewId="0">
      <pane xSplit="1" ySplit="2" topLeftCell="B44" activePane="bottomRight" state="frozen"/>
      <selection sqref="A1:AH119"/>
      <selection pane="topRight" sqref="A1:AH119"/>
      <selection pane="bottomLeft" sqref="A1:AH119"/>
      <selection pane="bottomRight" sqref="A1:AH119"/>
    </sheetView>
  </sheetViews>
  <sheetFormatPr defaultRowHeight="15" x14ac:dyDescent="0.25"/>
  <cols>
    <col min="1" max="1" width="19" bestFit="1" customWidth="1"/>
    <col min="2" max="47" width="9.140625" customWidth="1"/>
  </cols>
  <sheetData>
    <row r="1" spans="1:50" x14ac:dyDescent="0.25">
      <c r="B1" t="str">
        <f ca="1">OFFSET('Puget Sound'!$E$1,ROW()-1,(COLUMN()-2)*3)</f>
        <v>Base</v>
      </c>
      <c r="C1">
        <f ca="1">OFFSET('Puget Sound'!$E$1,ROW()-1,(COLUMN()-2)*3)</f>
        <v>1985</v>
      </c>
      <c r="D1">
        <f ca="1">OFFSET('Puget Sound'!$E$1,ROW()-1,(COLUMN()-2)*3)</f>
        <v>1986</v>
      </c>
      <c r="E1">
        <f ca="1">OFFSET('Puget Sound'!$E$1,ROW()-1,(COLUMN()-2)*3)</f>
        <v>1987</v>
      </c>
      <c r="F1">
        <f ca="1">OFFSET('Puget Sound'!$E$1,ROW()-1,(COLUMN()-2)*3)</f>
        <v>1988</v>
      </c>
      <c r="G1">
        <f ca="1">OFFSET('Puget Sound'!$E$1,ROW()-1,(COLUMN()-2)*3)</f>
        <v>1989</v>
      </c>
      <c r="H1">
        <f ca="1">OFFSET('Puget Sound'!$E$1,ROW()-1,(COLUMN()-2)*3)</f>
        <v>1990</v>
      </c>
      <c r="I1">
        <f ca="1">OFFSET('Puget Sound'!$E$1,ROW()-1,(COLUMN()-2)*3)</f>
        <v>1991</v>
      </c>
      <c r="J1">
        <f ca="1">OFFSET('Puget Sound'!$E$1,ROW()-1,(COLUMN()-2)*3)</f>
        <v>1992</v>
      </c>
      <c r="K1">
        <f ca="1">OFFSET('Puget Sound'!$E$1,ROW()-1,(COLUMN()-2)*3)</f>
        <v>1993</v>
      </c>
      <c r="L1">
        <f ca="1">OFFSET('Puget Sound'!$E$1,ROW()-1,(COLUMN()-2)*3)</f>
        <v>1994</v>
      </c>
      <c r="M1">
        <f ca="1">OFFSET('Puget Sound'!$E$1,ROW()-1,(COLUMN()-2)*3)</f>
        <v>1995</v>
      </c>
      <c r="N1">
        <f ca="1">OFFSET('Puget Sound'!$E$1,ROW()-1,(COLUMN()-2)*3)</f>
        <v>1996</v>
      </c>
      <c r="O1">
        <f ca="1">OFFSET('Puget Sound'!$E$1,ROW()-1,(COLUMN()-2)*3)</f>
        <v>1997</v>
      </c>
      <c r="P1">
        <f ca="1">OFFSET('Puget Sound'!$E$1,ROW()-1,(COLUMN()-2)*3)</f>
        <v>1998</v>
      </c>
      <c r="Q1">
        <f ca="1">OFFSET('Puget Sound'!$E$1,ROW()-1,(COLUMN()-2)*3)</f>
        <v>1999</v>
      </c>
      <c r="R1">
        <f ca="1">OFFSET('Puget Sound'!$E$1,ROW()-1,(COLUMN()-2)*3)</f>
        <v>2000</v>
      </c>
      <c r="S1">
        <f ca="1">OFFSET('Puget Sound'!$E$1,ROW()-1,(COLUMN()-2)*3)</f>
        <v>2001</v>
      </c>
      <c r="T1">
        <f ca="1">OFFSET('Puget Sound'!$E$1,ROW()-1,(COLUMN()-2)*3)</f>
        <v>2002</v>
      </c>
      <c r="U1">
        <f ca="1">OFFSET('Puget Sound'!$E$1,ROW()-1,(COLUMN()-2)*3)</f>
        <v>2003</v>
      </c>
      <c r="V1">
        <f ca="1">OFFSET('Puget Sound'!$E$1,ROW()-1,(COLUMN()-2)*3)</f>
        <v>2004</v>
      </c>
      <c r="W1">
        <f ca="1">OFFSET('Puget Sound'!$E$1,ROW()-1,(COLUMN()-2)*3)</f>
        <v>2005</v>
      </c>
      <c r="X1">
        <f ca="1">OFFSET('Puget Sound'!$E$1,ROW()-1,(COLUMN()-2)*3)</f>
        <v>2006</v>
      </c>
      <c r="Y1">
        <f ca="1">OFFSET('Puget Sound'!$E$1,ROW()-1,(COLUMN()-2)*3)</f>
        <v>2007</v>
      </c>
      <c r="Z1">
        <f ca="1">OFFSET('Puget Sound'!$E$1,ROW()-1,(COLUMN()-2)*3)</f>
        <v>2008</v>
      </c>
      <c r="AA1">
        <f ca="1">OFFSET('Puget Sound'!$E$1,ROW()-1,(COLUMN()-2)*3)</f>
        <v>2009</v>
      </c>
      <c r="AB1">
        <f ca="1">OFFSET('Puget Sound'!$E$1,ROW()-1,(COLUMN()-2)*3)</f>
        <v>2010</v>
      </c>
      <c r="AC1">
        <f ca="1">OFFSET('Puget Sound'!$E$1,ROW()-1,(COLUMN()-2)*3)</f>
        <v>2011</v>
      </c>
      <c r="AD1">
        <f ca="1">OFFSET('Puget Sound'!$E$1,ROW()-1,(COLUMN()-2)*3)</f>
        <v>2012</v>
      </c>
      <c r="AE1">
        <f ca="1">OFFSET('Puget Sound'!$E$1,ROW()-1,(COLUMN()-2)*3)</f>
        <v>2013</v>
      </c>
      <c r="AF1">
        <f ca="1">OFFSET('Puget Sound'!$E$1,ROW()-1,(COLUMN()-2)*3)</f>
        <v>0</v>
      </c>
      <c r="AG1">
        <f ca="1">OFFSET('Puget Sound'!$E$1,ROW()-1,(COLUMN()-2)*3)</f>
        <v>2014</v>
      </c>
      <c r="AH1">
        <f ca="1">OFFSET('Puget Sound'!$E$1,ROW()-1,(COLUMN()-2)*3)</f>
        <v>2015</v>
      </c>
    </row>
    <row r="2" spans="1:50" x14ac:dyDescent="0.25">
      <c r="A2" t="str">
        <f>'Puget Sound'!C2</f>
        <v>STOCK</v>
      </c>
      <c r="B2" t="str">
        <f ca="1">OFFSET('Puget Sound'!$F$1,ROW()-1,(COLUMN()-2)*3)</f>
        <v>AGE 4</v>
      </c>
      <c r="C2" t="str">
        <f ca="1">OFFSET('Puget Sound'!$F$1,ROW()-1,(COLUMN()-2)*3)</f>
        <v>AGE 4</v>
      </c>
      <c r="D2" t="str">
        <f ca="1">OFFSET('Puget Sound'!$F$1,ROW()-1,(COLUMN()-2)*3)</f>
        <v>AGE 4</v>
      </c>
      <c r="E2" t="str">
        <f ca="1">OFFSET('Puget Sound'!$F$1,ROW()-1,(COLUMN()-2)*3)</f>
        <v>AGE 4</v>
      </c>
      <c r="F2" t="str">
        <f ca="1">OFFSET('Puget Sound'!$F$1,ROW()-1,(COLUMN()-2)*3)</f>
        <v>AGE 4</v>
      </c>
      <c r="G2" t="str">
        <f ca="1">OFFSET('Puget Sound'!$F$1,ROW()-1,(COLUMN()-2)*3)</f>
        <v>AGE 4</v>
      </c>
      <c r="H2" t="str">
        <f ca="1">OFFSET('Puget Sound'!$F$1,ROW()-1,(COLUMN()-2)*3)</f>
        <v>AGE 4</v>
      </c>
      <c r="I2" t="str">
        <f ca="1">OFFSET('Puget Sound'!$F$1,ROW()-1,(COLUMN()-2)*3)</f>
        <v>AGE 4</v>
      </c>
      <c r="J2" t="str">
        <f ca="1">OFFSET('Puget Sound'!$F$1,ROW()-1,(COLUMN()-2)*3)</f>
        <v>AGE 4</v>
      </c>
      <c r="K2" t="str">
        <f ca="1">OFFSET('Puget Sound'!$F$1,ROW()-1,(COLUMN()-2)*3)</f>
        <v>AGE 4</v>
      </c>
      <c r="L2" t="str">
        <f ca="1">OFFSET('Puget Sound'!$F$1,ROW()-1,(COLUMN()-2)*3)</f>
        <v>AGE 4</v>
      </c>
      <c r="M2" t="str">
        <f ca="1">OFFSET('Puget Sound'!$F$1,ROW()-1,(COLUMN()-2)*3)</f>
        <v>AGE 4</v>
      </c>
      <c r="N2" t="str">
        <f ca="1">OFFSET('Puget Sound'!$F$1,ROW()-1,(COLUMN()-2)*3)</f>
        <v>AGE 4</v>
      </c>
      <c r="O2" t="str">
        <f ca="1">OFFSET('Puget Sound'!$F$1,ROW()-1,(COLUMN()-2)*3)</f>
        <v>AGE 4</v>
      </c>
      <c r="P2" t="str">
        <f ca="1">OFFSET('Puget Sound'!$F$1,ROW()-1,(COLUMN()-2)*3)</f>
        <v>AGE 4</v>
      </c>
      <c r="Q2" t="str">
        <f ca="1">OFFSET('Puget Sound'!$F$1,ROW()-1,(COLUMN()-2)*3)</f>
        <v>AGE 4</v>
      </c>
      <c r="R2" t="str">
        <f ca="1">OFFSET('Puget Sound'!$F$1,ROW()-1,(COLUMN()-2)*3)</f>
        <v>AGE 4</v>
      </c>
      <c r="S2" t="str">
        <f ca="1">OFFSET('Puget Sound'!$F$1,ROW()-1,(COLUMN()-2)*3)</f>
        <v>AGE 4</v>
      </c>
      <c r="T2" t="str">
        <f ca="1">OFFSET('Puget Sound'!$F$1,ROW()-1,(COLUMN()-2)*3)</f>
        <v>AGE 4</v>
      </c>
      <c r="U2" t="str">
        <f ca="1">OFFSET('Puget Sound'!$F$1,ROW()-1,(COLUMN()-2)*3)</f>
        <v>AGE 4</v>
      </c>
      <c r="V2" t="str">
        <f ca="1">OFFSET('Puget Sound'!$F$1,ROW()-1,(COLUMN()-2)*3)</f>
        <v>AGE 4</v>
      </c>
      <c r="W2" t="str">
        <f ca="1">OFFSET('Puget Sound'!$F$1,ROW()-1,(COLUMN()-2)*3)</f>
        <v>AGE 4</v>
      </c>
      <c r="X2" t="str">
        <f ca="1">OFFSET('Puget Sound'!$F$1,ROW()-1,(COLUMN()-2)*3)</f>
        <v>AGE 4</v>
      </c>
      <c r="Y2" t="str">
        <f ca="1">OFFSET('Puget Sound'!$F$1,ROW()-1,(COLUMN()-2)*3)</f>
        <v>AGE 4</v>
      </c>
      <c r="Z2" t="str">
        <f ca="1">OFFSET('Puget Sound'!$F$1,ROW()-1,(COLUMN()-2)*3)</f>
        <v>AGE 4</v>
      </c>
      <c r="AA2" t="str">
        <f ca="1">OFFSET('Puget Sound'!$F$1,ROW()-1,(COLUMN()-2)*3)</f>
        <v>AGE 4</v>
      </c>
      <c r="AB2" t="str">
        <f ca="1">OFFSET('Puget Sound'!$F$1,ROW()-1,(COLUMN()-2)*3)</f>
        <v>AGE 4</v>
      </c>
      <c r="AC2" t="str">
        <f ca="1">OFFSET('Puget Sound'!$F$1,ROW()-1,(COLUMN()-2)*3)</f>
        <v>AGE 4</v>
      </c>
      <c r="AD2" t="str">
        <f ca="1">OFFSET('Puget Sound'!$F$1,ROW()-1,(COLUMN()-2)*3)</f>
        <v>AGE 4</v>
      </c>
      <c r="AE2" t="str">
        <f ca="1">OFFSET('Puget Sound'!$F$1,ROW()-1,(COLUMN()-2)*3)</f>
        <v>AGE 4</v>
      </c>
      <c r="AF2">
        <f ca="1">OFFSET('Puget Sound'!$F$1,ROW()-1,(COLUMN()-2)*3)</f>
        <v>0</v>
      </c>
      <c r="AG2" t="str">
        <f ca="1">OFFSET('Puget Sound'!$F$1,ROW()-1,(COLUMN()-2)*3)</f>
        <v>AGE 4</v>
      </c>
      <c r="AH2" t="str">
        <f ca="1">OFFSET('Puget Sound'!$F$1,ROW()-1,(COLUMN()-2)*3)</f>
        <v>AGE 4</v>
      </c>
      <c r="AV2" t="str">
        <f ca="1">OFFSET('Puget Sound'!$F$1,ROW()-1,(COLUMN()-2)*3)</f>
        <v>AGE 4</v>
      </c>
      <c r="AW2" t="str">
        <f ca="1">OFFSET('Puget Sound'!$F$1,ROW()-1,(COLUMN()-2)*3)</f>
        <v>AGE 4</v>
      </c>
      <c r="AX2" t="str">
        <f ca="1">OFFSET('Puget Sound'!$F$1,ROW()-1,(COLUMN()-2)*3)</f>
        <v>AGE 4</v>
      </c>
    </row>
    <row r="3" spans="1:50" ht="15" customHeight="1" x14ac:dyDescent="0.25">
      <c r="A3" t="str">
        <f>'Puget Sound'!C3</f>
        <v>Nook/Samish Fall</v>
      </c>
      <c r="B3" s="2">
        <f ca="1">OFFSET('Puget Sound'!$F$1,ROW()-1,(COLUMN()-2)*3)</f>
        <v>16878.401169750807</v>
      </c>
      <c r="C3" s="2">
        <f ca="1">OFFSET('Puget Sound'!$F$1,ROW()-1,(COLUMN()-2)*3)</f>
        <v>91268.700635943824</v>
      </c>
      <c r="D3" s="2">
        <f ca="1">OFFSET('Puget Sound'!$F$1,ROW()-1,(COLUMN()-2)*3)</f>
        <v>83951.700525760476</v>
      </c>
      <c r="E3" s="2">
        <f ca="1">OFFSET('Puget Sound'!$F$1,ROW()-1,(COLUMN()-2)*3)</f>
        <v>39658.985563307855</v>
      </c>
      <c r="F3" s="2">
        <f ca="1">OFFSET('Puget Sound'!$F$1,ROW()-1,(COLUMN()-2)*3)</f>
        <v>14765.292578791998</v>
      </c>
      <c r="G3" s="2">
        <f ca="1">OFFSET('Puget Sound'!$F$1,ROW()-1,(COLUMN()-2)*3)</f>
        <v>23502.340478792001</v>
      </c>
      <c r="H3" s="2">
        <f ca="1">OFFSET('Puget Sound'!$F$1,ROW()-1,(COLUMN()-2)*3)</f>
        <v>33750.553278792002</v>
      </c>
      <c r="I3" s="2">
        <f ca="1">OFFSET('Puget Sound'!$F$1,ROW()-1,(COLUMN()-2)*3)</f>
        <v>13463.583078791999</v>
      </c>
      <c r="J3" s="2">
        <f ca="1">OFFSET('Puget Sound'!$F$1,ROW()-1,(COLUMN()-2)*3)</f>
        <v>12465.391330996423</v>
      </c>
      <c r="K3" s="2">
        <f ca="1">OFFSET('Puget Sound'!$F$1,ROW()-1,(COLUMN()-2)*3)</f>
        <v>16331.089066099174</v>
      </c>
      <c r="L3" s="2">
        <f ca="1">OFFSET('Puget Sound'!$F$1,ROW()-1,(COLUMN()-2)*3)</f>
        <v>13306.54065366846</v>
      </c>
      <c r="M3" s="2">
        <f ca="1">OFFSET('Puget Sound'!$F$1,ROW()-1,(COLUMN()-2)*3)</f>
        <v>11179.27953839885</v>
      </c>
      <c r="N3" s="2">
        <f ca="1">OFFSET('Puget Sound'!$F$1,ROW()-1,(COLUMN()-2)*3)</f>
        <v>13961.330306930126</v>
      </c>
      <c r="O3" s="2">
        <f ca="1">OFFSET('Puget Sound'!$F$1,ROW()-1,(COLUMN()-2)*3)</f>
        <v>1776.3817707157805</v>
      </c>
      <c r="P3" s="2">
        <f ca="1">OFFSET('Puget Sound'!$F$1,ROW()-1,(COLUMN()-2)*3)</f>
        <v>39434.286054582379</v>
      </c>
      <c r="Q3" s="2">
        <f ca="1">OFFSET('Puget Sound'!$F$1,ROW()-1,(COLUMN()-2)*3)</f>
        <v>3158.242095539139</v>
      </c>
      <c r="R3" s="2">
        <f ca="1">OFFSET('Puget Sound'!$F$1,ROW()-1,(COLUMN()-2)*3)</f>
        <v>31641.646483597495</v>
      </c>
      <c r="S3" s="2">
        <f ca="1">OFFSET('Puget Sound'!$F$1,ROW()-1,(COLUMN()-2)*3)</f>
        <v>27570.64049560409</v>
      </c>
      <c r="T3" s="2">
        <f ca="1">OFFSET('Puget Sound'!$F$1,ROW()-1,(COLUMN()-2)*3)</f>
        <v>41605.387799416523</v>
      </c>
      <c r="U3" s="2">
        <f ca="1">OFFSET('Puget Sound'!$F$1,ROW()-1,(COLUMN()-2)*3)</f>
        <v>20982.582977278427</v>
      </c>
      <c r="V3" s="2">
        <f ca="1">OFFSET('Puget Sound'!$F$1,ROW()-1,(COLUMN()-2)*3)</f>
        <v>7075.9849937320068</v>
      </c>
      <c r="W3" s="2">
        <f ca="1">OFFSET('Puget Sound'!$F$1,ROW()-1,(COLUMN()-2)*3)</f>
        <v>10225.114364688716</v>
      </c>
      <c r="X3" s="2">
        <f ca="1">OFFSET('Puget Sound'!$F$1,ROW()-1,(COLUMN()-2)*3)</f>
        <v>15903.220688121912</v>
      </c>
      <c r="Y3" s="2">
        <f ca="1">OFFSET('Puget Sound'!$F$1,ROW()-1,(COLUMN()-2)*3)</f>
        <v>16323.759543014214</v>
      </c>
      <c r="Z3" s="2">
        <f ca="1">OFFSET('Puget Sound'!$F$1,ROW()-1,(COLUMN()-2)*3)</f>
        <v>3331.0732244595147</v>
      </c>
      <c r="AA3" s="2">
        <f ca="1">OFFSET('Puget Sound'!$F$1,ROW()-1,(COLUMN()-2)*3)</f>
        <v>20977.507289455727</v>
      </c>
      <c r="AB3" s="2">
        <f ca="1">OFFSET('Puget Sound'!$F$1,ROW()-1,(COLUMN()-2)*3)</f>
        <v>19053.32068148637</v>
      </c>
      <c r="AC3" s="2">
        <f ca="1">OFFSET('Puget Sound'!$F$1,ROW()-1,(COLUMN()-2)*3)</f>
        <v>21590.880750114484</v>
      </c>
      <c r="AD3" s="2">
        <f ca="1">OFFSET('Puget Sound'!$F$1,ROW()-1,(COLUMN()-2)*3)</f>
        <v>24365.493488084754</v>
      </c>
      <c r="AE3" s="2">
        <f ca="1">OFFSET('Puget Sound'!$F$1,ROW()-1,(COLUMN()-2)*3)</f>
        <v>12506.773211640584</v>
      </c>
      <c r="AF3" s="2">
        <f ca="1">OFFSET('Puget Sound'!$F$1,ROW()-1,(COLUMN()-2)*3)</f>
        <v>0</v>
      </c>
      <c r="AG3" s="2">
        <f ca="1">OFFSET('Puget Sound'!$F$1,ROW()-1,(COLUMN()-2)*3)</f>
        <v>8965.5631299002271</v>
      </c>
      <c r="AH3" s="2">
        <f ca="1">OFFSET('Puget Sound'!$F$1,ROW()-1,(COLUMN()-2)*3)</f>
        <v>26267.134275833076</v>
      </c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>
        <f>'Puget Sound'!CU3</f>
        <v>8965.5631299002271</v>
      </c>
    </row>
    <row r="4" spans="1:50" ht="15" customHeight="1" x14ac:dyDescent="0.25">
      <c r="A4" t="str">
        <f>'Puget Sound'!C4</f>
        <v>UM</v>
      </c>
      <c r="B4" s="2">
        <f ca="1">OFFSET('Puget Sound'!$F$1,ROW()-1,(COLUMN()-2)*3)</f>
        <v>1418.0464433183008</v>
      </c>
      <c r="C4" s="2">
        <f ca="1">OFFSET('Puget Sound'!$F$1,ROW()-1,(COLUMN()-2)*3)</f>
        <v>88530.639616865505</v>
      </c>
      <c r="D4" s="2">
        <f ca="1">OFFSET('Puget Sound'!$F$1,ROW()-1,(COLUMN()-2)*3)</f>
        <v>81433.149509987663</v>
      </c>
      <c r="E4" s="2">
        <f ca="1">OFFSET('Puget Sound'!$F$1,ROW()-1,(COLUMN()-2)*3)</f>
        <v>38469.215996408617</v>
      </c>
      <c r="F4" s="2">
        <f ca="1">OFFSET('Puget Sound'!$F$1,ROW()-1,(COLUMN()-2)*3)</f>
        <v>14725.426672228821</v>
      </c>
      <c r="G4" s="2">
        <f ca="1">OFFSET('Puget Sound'!$F$1,ROW()-1,(COLUMN()-2)*3)</f>
        <v>22583.67171555377</v>
      </c>
      <c r="H4" s="2">
        <f ca="1">OFFSET('Puget Sound'!$F$1,ROW()-1,(COLUMN()-2)*3)</f>
        <v>33082.348721514121</v>
      </c>
      <c r="I4" s="2">
        <f ca="1">OFFSET('Puget Sound'!$F$1,ROW()-1,(COLUMN()-2)*3)</f>
        <v>13094.697813913295</v>
      </c>
      <c r="J4" s="2">
        <f ca="1">OFFSET('Puget Sound'!$F$1,ROW()-1,(COLUMN()-2)*3)</f>
        <v>12084.1752888311</v>
      </c>
      <c r="K4" s="2">
        <f ca="1">OFFSET('Puget Sound'!$F$1,ROW()-1,(COLUMN()-2)*3)</f>
        <v>15787.041612143081</v>
      </c>
      <c r="L4" s="2">
        <f ca="1">OFFSET('Puget Sound'!$F$1,ROW()-1,(COLUMN()-2)*3)</f>
        <v>12873.324555869005</v>
      </c>
      <c r="M4" s="2">
        <f ca="1">OFFSET('Puget Sound'!$F$1,ROW()-1,(COLUMN()-2)*3)</f>
        <v>10763.429197192343</v>
      </c>
      <c r="N4" s="2">
        <f ca="1">OFFSET('Puget Sound'!$F$1,ROW()-1,(COLUMN()-2)*3)</f>
        <v>13644.061323661801</v>
      </c>
      <c r="O4" s="2">
        <f ca="1">OFFSET('Puget Sound'!$F$1,ROW()-1,(COLUMN()-2)*3)</f>
        <v>1723.7876048079725</v>
      </c>
      <c r="P4" s="2">
        <f ca="1">OFFSET('Puget Sound'!$F$1,ROW()-1,(COLUMN()-2)*3)</f>
        <v>38464.022062971642</v>
      </c>
      <c r="Q4" s="2">
        <f ca="1">OFFSET('Puget Sound'!$F$1,ROW()-1,(COLUMN()-2)*3)</f>
        <v>3029.7213177101812</v>
      </c>
      <c r="R4" s="2">
        <f ca="1">OFFSET('Puget Sound'!$F$1,ROW()-1,(COLUMN()-2)*3)</f>
        <v>29788.457686212321</v>
      </c>
      <c r="S4" s="2">
        <f ca="1">OFFSET('Puget Sound'!$F$1,ROW()-1,(COLUMN()-2)*3)</f>
        <v>26394.688410581522</v>
      </c>
      <c r="T4" s="2">
        <f ca="1">OFFSET('Puget Sound'!$F$1,ROW()-1,(COLUMN()-2)*3)</f>
        <v>21359.266597503996</v>
      </c>
      <c r="U4" s="2">
        <f ca="1">OFFSET('Puget Sound'!$F$1,ROW()-1,(COLUMN()-2)*3)</f>
        <v>3358.5879202622255</v>
      </c>
      <c r="V4" s="2">
        <f ca="1">OFFSET('Puget Sound'!$F$1,ROW()-1,(COLUMN()-2)*3)</f>
        <v>504.32236719595159</v>
      </c>
      <c r="W4" s="2">
        <f ca="1">OFFSET('Puget Sound'!$F$1,ROW()-1,(COLUMN()-2)*3)</f>
        <v>697.76310288038019</v>
      </c>
      <c r="X4" s="2">
        <f ca="1">OFFSET('Puget Sound'!$F$1,ROW()-1,(COLUMN()-2)*3)</f>
        <v>1199.7470143215589</v>
      </c>
      <c r="Y4" s="2">
        <f ca="1">OFFSET('Puget Sound'!$F$1,ROW()-1,(COLUMN()-2)*3)</f>
        <v>2680.3447550805367</v>
      </c>
      <c r="Z4" s="2">
        <f ca="1">OFFSET('Puget Sound'!$F$1,ROW()-1,(COLUMN()-2)*3)</f>
        <v>367.16691043029357</v>
      </c>
      <c r="AA4" s="2">
        <f ca="1">OFFSET('Puget Sound'!$F$1,ROW()-1,(COLUMN()-2)*3)</f>
        <v>1905.7300099018325</v>
      </c>
      <c r="AB4" s="2">
        <f ca="1">OFFSET('Puget Sound'!$F$1,ROW()-1,(COLUMN()-2)*3)</f>
        <v>2067.0212831399272</v>
      </c>
      <c r="AC4" s="2">
        <f ca="1">OFFSET('Puget Sound'!$F$1,ROW()-1,(COLUMN()-2)*3)</f>
        <v>1376.0774497566301</v>
      </c>
      <c r="AD4" s="2">
        <f ca="1">OFFSET('Puget Sound'!$F$1,ROW()-1,(COLUMN()-2)*3)</f>
        <v>1020.8496759087941</v>
      </c>
      <c r="AE4" s="2">
        <f ca="1">OFFSET('Puget Sound'!$F$1,ROW()-1,(COLUMN()-2)*3)</f>
        <v>509.13501901009039</v>
      </c>
      <c r="AF4" s="2">
        <f ca="1">OFFSET('Puget Sound'!$F$1,ROW()-1,(COLUMN()-2)*3)</f>
        <v>0</v>
      </c>
      <c r="AG4" s="2">
        <f ca="1">OFFSET('Puget Sound'!$F$1,ROW()-1,(COLUMN()-2)*3)</f>
        <v>380.88811543368217</v>
      </c>
      <c r="AH4" s="2">
        <f ca="1">OFFSET('Puget Sound'!$F$1,ROW()-1,(COLUMN()-2)*3)</f>
        <v>1048.8657630563209</v>
      </c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>
        <f>'Puget Sound'!CU4</f>
        <v>380.88811543368217</v>
      </c>
    </row>
    <row r="5" spans="1:50" ht="15" customHeight="1" x14ac:dyDescent="0.25">
      <c r="A5" t="str">
        <f>'Puget Sound'!C5</f>
        <v>M</v>
      </c>
      <c r="B5" s="2">
        <f ca="1">OFFSET('Puget Sound'!$F$1,ROW()-1,(COLUMN()-2)*3)</f>
        <v>15460.354726432506</v>
      </c>
      <c r="C5" s="2">
        <f ca="1">OFFSET('Puget Sound'!$F$1,ROW()-1,(COLUMN()-2)*3)</f>
        <v>2738.0610190783191</v>
      </c>
      <c r="D5" s="2">
        <f ca="1">OFFSET('Puget Sound'!$F$1,ROW()-1,(COLUMN()-2)*3)</f>
        <v>2518.5510157728131</v>
      </c>
      <c r="E5" s="2">
        <f ca="1">OFFSET('Puget Sound'!$F$1,ROW()-1,(COLUMN()-2)*3)</f>
        <v>1189.7695668992383</v>
      </c>
      <c r="F5" s="2">
        <f ca="1">OFFSET('Puget Sound'!$F$1,ROW()-1,(COLUMN()-2)*3)</f>
        <v>39.865906563175656</v>
      </c>
      <c r="G5" s="2">
        <f ca="1">OFFSET('Puget Sound'!$F$1,ROW()-1,(COLUMN()-2)*3)</f>
        <v>918.66876323823067</v>
      </c>
      <c r="H5" s="2">
        <f ca="1">OFFSET('Puget Sound'!$F$1,ROW()-1,(COLUMN()-2)*3)</f>
        <v>668.20455727787783</v>
      </c>
      <c r="I5" s="2">
        <f ca="1">OFFSET('Puget Sound'!$F$1,ROW()-1,(COLUMN()-2)*3)</f>
        <v>368.88526487870263</v>
      </c>
      <c r="J5" s="2">
        <f ca="1">OFFSET('Puget Sound'!$F$1,ROW()-1,(COLUMN()-2)*3)</f>
        <v>381.21604216532262</v>
      </c>
      <c r="K5" s="2">
        <f ca="1">OFFSET('Puget Sound'!$F$1,ROW()-1,(COLUMN()-2)*3)</f>
        <v>544.04745395609336</v>
      </c>
      <c r="L5" s="2">
        <f ca="1">OFFSET('Puget Sound'!$F$1,ROW()-1,(COLUMN()-2)*3)</f>
        <v>433.21609779945527</v>
      </c>
      <c r="M5" s="2">
        <f ca="1">OFFSET('Puget Sound'!$F$1,ROW()-1,(COLUMN()-2)*3)</f>
        <v>415.85034120650778</v>
      </c>
      <c r="N5" s="2">
        <f ca="1">OFFSET('Puget Sound'!$F$1,ROW()-1,(COLUMN()-2)*3)</f>
        <v>317.26898326832372</v>
      </c>
      <c r="O5" s="2">
        <f ca="1">OFFSET('Puget Sound'!$F$1,ROW()-1,(COLUMN()-2)*3)</f>
        <v>52.594165907807984</v>
      </c>
      <c r="P5" s="2">
        <f ca="1">OFFSET('Puget Sound'!$F$1,ROW()-1,(COLUMN()-2)*3)</f>
        <v>970.26399161073277</v>
      </c>
      <c r="Q5" s="2">
        <f ca="1">OFFSET('Puget Sound'!$F$1,ROW()-1,(COLUMN()-2)*3)</f>
        <v>128.5207778289579</v>
      </c>
      <c r="R5" s="2">
        <f ca="1">OFFSET('Puget Sound'!$F$1,ROW()-1,(COLUMN()-2)*3)</f>
        <v>1853.1887973851726</v>
      </c>
      <c r="S5" s="2">
        <f ca="1">OFFSET('Puget Sound'!$F$1,ROW()-1,(COLUMN()-2)*3)</f>
        <v>1175.9520850225688</v>
      </c>
      <c r="T5" s="2">
        <f ca="1">OFFSET('Puget Sound'!$F$1,ROW()-1,(COLUMN()-2)*3)</f>
        <v>20246.121201912523</v>
      </c>
      <c r="U5" s="2">
        <f ca="1">OFFSET('Puget Sound'!$F$1,ROW()-1,(COLUMN()-2)*3)</f>
        <v>17623.9950570162</v>
      </c>
      <c r="V5" s="2">
        <f ca="1">OFFSET('Puget Sound'!$F$1,ROW()-1,(COLUMN()-2)*3)</f>
        <v>6571.6626265360555</v>
      </c>
      <c r="W5" s="2">
        <f ca="1">OFFSET('Puget Sound'!$F$1,ROW()-1,(COLUMN()-2)*3)</f>
        <v>9527.351261808335</v>
      </c>
      <c r="X5" s="2">
        <f ca="1">OFFSET('Puget Sound'!$F$1,ROW()-1,(COLUMN()-2)*3)</f>
        <v>14703.473673800352</v>
      </c>
      <c r="Y5" s="2">
        <f ca="1">OFFSET('Puget Sound'!$F$1,ROW()-1,(COLUMN()-2)*3)</f>
        <v>13643.414787933676</v>
      </c>
      <c r="Z5" s="2">
        <f ca="1">OFFSET('Puget Sound'!$F$1,ROW()-1,(COLUMN()-2)*3)</f>
        <v>2963.906314029221</v>
      </c>
      <c r="AA5" s="2">
        <f ca="1">OFFSET('Puget Sound'!$F$1,ROW()-1,(COLUMN()-2)*3)</f>
        <v>19071.777279553895</v>
      </c>
      <c r="AB5" s="2">
        <f ca="1">OFFSET('Puget Sound'!$F$1,ROW()-1,(COLUMN()-2)*3)</f>
        <v>16986.299398346444</v>
      </c>
      <c r="AC5" s="2">
        <f ca="1">OFFSET('Puget Sound'!$F$1,ROW()-1,(COLUMN()-2)*3)</f>
        <v>20214.803300357853</v>
      </c>
      <c r="AD5" s="2">
        <f ca="1">OFFSET('Puget Sound'!$F$1,ROW()-1,(COLUMN()-2)*3)</f>
        <v>23344.64381217596</v>
      </c>
      <c r="AE5" s="2">
        <f ca="1">OFFSET('Puget Sound'!$F$1,ROW()-1,(COLUMN()-2)*3)</f>
        <v>11997.638192630493</v>
      </c>
      <c r="AF5" s="2">
        <f ca="1">OFFSET('Puget Sound'!$F$1,ROW()-1,(COLUMN()-2)*3)</f>
        <v>0</v>
      </c>
      <c r="AG5" s="2">
        <f ca="1">OFFSET('Puget Sound'!$F$1,ROW()-1,(COLUMN()-2)*3)</f>
        <v>8584.6750144665457</v>
      </c>
      <c r="AH5" s="2">
        <f ca="1">OFFSET('Puget Sound'!$F$1,ROW()-1,(COLUMN()-2)*3)</f>
        <v>25218.268512776755</v>
      </c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>
        <f>'Puget Sound'!CU5</f>
        <v>8584.6750144665457</v>
      </c>
    </row>
    <row r="6" spans="1:50" ht="15" customHeight="1" x14ac:dyDescent="0.25">
      <c r="A6" t="str">
        <f>'Puget Sound'!C6</f>
        <v>Nooksack Spring 1</v>
      </c>
      <c r="B6" s="2">
        <f ca="1">OFFSET('Puget Sound'!$F$1,ROW()-1,(COLUMN()-2)*3)</f>
        <v>1122.6199574070081</v>
      </c>
      <c r="C6" s="2">
        <f ca="1">OFFSET('Puget Sound'!$F$1,ROW()-1,(COLUMN()-2)*3)</f>
        <v>204.79307332173917</v>
      </c>
      <c r="D6" s="2">
        <f ca="1">OFFSET('Puget Sound'!$F$1,ROW()-1,(COLUMN()-2)*3)</f>
        <v>204.79307332173917</v>
      </c>
      <c r="E6" s="2">
        <f ca="1">OFFSET('Puget Sound'!$F$1,ROW()-1,(COLUMN()-2)*3)</f>
        <v>221.94579266086959</v>
      </c>
      <c r="F6" s="2">
        <f ca="1">OFFSET('Puget Sound'!$F$1,ROW()-1,(COLUMN()-2)*3)</f>
        <v>562.24875434132844</v>
      </c>
      <c r="G6" s="2">
        <f ca="1">OFFSET('Puget Sound'!$F$1,ROW()-1,(COLUMN()-2)*3)</f>
        <v>172.57069904816751</v>
      </c>
      <c r="H6" s="2">
        <f ca="1">OFFSET('Puget Sound'!$F$1,ROW()-1,(COLUMN()-2)*3)</f>
        <v>76.477569724852941</v>
      </c>
      <c r="I6" s="2">
        <f ca="1">OFFSET('Puget Sound'!$F$1,ROW()-1,(COLUMN()-2)*3)</f>
        <v>158.59415184157299</v>
      </c>
      <c r="J6" s="2">
        <f ca="1">OFFSET('Puget Sound'!$F$1,ROW()-1,(COLUMN()-2)*3)</f>
        <v>336.52849030876246</v>
      </c>
      <c r="K6" s="2">
        <f ca="1">OFFSET('Puget Sound'!$F$1,ROW()-1,(COLUMN()-2)*3)</f>
        <v>567.28902588459334</v>
      </c>
      <c r="L6" s="2">
        <f ca="1">OFFSET('Puget Sound'!$F$1,ROW()-1,(COLUMN()-2)*3)</f>
        <v>473.13782317445344</v>
      </c>
      <c r="M6" s="2">
        <f ca="1">OFFSET('Puget Sound'!$F$1,ROW()-1,(COLUMN()-2)*3)</f>
        <v>87.659523231050741</v>
      </c>
      <c r="N6" s="2">
        <f ca="1">OFFSET('Puget Sound'!$F$1,ROW()-1,(COLUMN()-2)*3)</f>
        <v>529.29186175349037</v>
      </c>
      <c r="O6" s="2">
        <f ca="1">OFFSET('Puget Sound'!$F$1,ROW()-1,(COLUMN()-2)*3)</f>
        <v>597.71957355059635</v>
      </c>
      <c r="P6" s="2">
        <f ca="1">OFFSET('Puget Sound'!$F$1,ROW()-1,(COLUMN()-2)*3)</f>
        <v>847.4234753432745</v>
      </c>
      <c r="Q6" s="2">
        <f ca="1">OFFSET('Puget Sound'!$F$1,ROW()-1,(COLUMN()-2)*3)</f>
        <v>1314.0723937945618</v>
      </c>
      <c r="R6" s="2">
        <f ca="1">OFFSET('Puget Sound'!$F$1,ROW()-1,(COLUMN()-2)*3)</f>
        <v>843.73411666271511</v>
      </c>
      <c r="S6" s="2">
        <f ca="1">OFFSET('Puget Sound'!$F$1,ROW()-1,(COLUMN()-2)*3)</f>
        <v>1019.604816516998</v>
      </c>
      <c r="T6" s="2">
        <f ca="1">OFFSET('Puget Sound'!$F$1,ROW()-1,(COLUMN()-2)*3)</f>
        <v>459.1503775769861</v>
      </c>
      <c r="U6" s="2">
        <f ca="1">OFFSET('Puget Sound'!$F$1,ROW()-1,(COLUMN()-2)*3)</f>
        <v>639.93391048647652</v>
      </c>
      <c r="V6" s="2">
        <f ca="1">OFFSET('Puget Sound'!$F$1,ROW()-1,(COLUMN()-2)*3)</f>
        <v>618.14560345726272</v>
      </c>
      <c r="W6" s="2">
        <f ca="1">OFFSET('Puget Sound'!$F$1,ROW()-1,(COLUMN()-2)*3)</f>
        <v>319.79573780481712</v>
      </c>
      <c r="X6" s="2">
        <f ca="1">OFFSET('Puget Sound'!$F$1,ROW()-1,(COLUMN()-2)*3)</f>
        <v>601.60969147333378</v>
      </c>
      <c r="Y6" s="2">
        <f ca="1">OFFSET('Puget Sound'!$F$1,ROW()-1,(COLUMN()-2)*3)</f>
        <v>393.77341179667889</v>
      </c>
      <c r="Z6" s="2">
        <f ca="1">OFFSET('Puget Sound'!$F$1,ROW()-1,(COLUMN()-2)*3)</f>
        <v>955.8678996994347</v>
      </c>
      <c r="AA6" s="2">
        <f ca="1">OFFSET('Puget Sound'!$F$1,ROW()-1,(COLUMN()-2)*3)</f>
        <v>1625.5591334926912</v>
      </c>
      <c r="AB6" s="2">
        <f ca="1">OFFSET('Puget Sound'!$F$1,ROW()-1,(COLUMN()-2)*3)</f>
        <v>1209.8493103573912</v>
      </c>
      <c r="AC6" s="2">
        <f ca="1">OFFSET('Puget Sound'!$F$1,ROW()-1,(COLUMN()-2)*3)</f>
        <v>1210.8252248569086</v>
      </c>
      <c r="AD6" s="2">
        <f ca="1">OFFSET('Puget Sound'!$F$1,ROW()-1,(COLUMN()-2)*3)</f>
        <v>981.86791483167337</v>
      </c>
      <c r="AE6" s="2">
        <f ca="1">OFFSET('Puget Sound'!$F$1,ROW()-1,(COLUMN()-2)*3)</f>
        <v>1480.596806814279</v>
      </c>
      <c r="AF6" s="2">
        <f ca="1">OFFSET('Puget Sound'!$F$1,ROW()-1,(COLUMN()-2)*3)</f>
        <v>0</v>
      </c>
      <c r="AG6" s="2">
        <f ca="1">OFFSET('Puget Sound'!$F$1,ROW()-1,(COLUMN()-2)*3)</f>
        <v>1478.020472790146</v>
      </c>
      <c r="AH6" s="2">
        <f ca="1">OFFSET('Puget Sound'!$F$1,ROW()-1,(COLUMN()-2)*3)</f>
        <v>1723.9734164355461</v>
      </c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>
        <f>'Puget Sound'!CU6</f>
        <v>1478.020472790146</v>
      </c>
    </row>
    <row r="7" spans="1:50" ht="15" customHeight="1" x14ac:dyDescent="0.25">
      <c r="A7" t="str">
        <f>'Puget Sound'!C7</f>
        <v>NK Sp Nat UM</v>
      </c>
      <c r="B7" s="2">
        <f ca="1">OFFSET('Puget Sound'!$F$1,ROW()-1,(COLUMN()-2)*3)</f>
        <v>218.58887645176927</v>
      </c>
      <c r="C7" s="2">
        <f ca="1">OFFSET('Puget Sound'!$F$1,ROW()-1,(COLUMN()-2)*3)</f>
        <v>198.64928112208699</v>
      </c>
      <c r="D7" s="2">
        <f ca="1">OFFSET('Puget Sound'!$F$1,ROW()-1,(COLUMN()-2)*3)</f>
        <v>198.64928112208699</v>
      </c>
      <c r="E7" s="2">
        <f ca="1">OFFSET('Puget Sound'!$F$1,ROW()-1,(COLUMN()-2)*3)</f>
        <v>215.28741888104349</v>
      </c>
      <c r="F7" s="2">
        <f ca="1">OFFSET('Puget Sound'!$F$1,ROW()-1,(COLUMN()-2)*3)</f>
        <v>166.64109406472448</v>
      </c>
      <c r="G7" s="2">
        <f ca="1">OFFSET('Puget Sound'!$F$1,ROW()-1,(COLUMN()-2)*3)</f>
        <v>171.10403904816752</v>
      </c>
      <c r="H7" s="2">
        <f ca="1">OFFSET('Puget Sound'!$F$1,ROW()-1,(COLUMN()-2)*3)</f>
        <v>21.972720717557401</v>
      </c>
      <c r="I7" s="2">
        <f ca="1">OFFSET('Puget Sound'!$F$1,ROW()-1,(COLUMN()-2)*3)</f>
        <v>80.926370788087695</v>
      </c>
      <c r="J7" s="2">
        <f ca="1">OFFSET('Puget Sound'!$F$1,ROW()-1,(COLUMN()-2)*3)</f>
        <v>161.72156214020012</v>
      </c>
      <c r="K7" s="2">
        <f ca="1">OFFSET('Puget Sound'!$F$1,ROW()-1,(COLUMN()-2)*3)</f>
        <v>163.64101386356333</v>
      </c>
      <c r="L7" s="2">
        <f ca="1">OFFSET('Puget Sound'!$F$1,ROW()-1,(COLUMN()-2)*3)</f>
        <v>29.292195530910785</v>
      </c>
      <c r="M7" s="2">
        <f ca="1">OFFSET('Puget Sound'!$F$1,ROW()-1,(COLUMN()-2)*3)</f>
        <v>87.659523231050741</v>
      </c>
      <c r="N7" s="2">
        <f ca="1">OFFSET('Puget Sound'!$F$1,ROW()-1,(COLUMN()-2)*3)</f>
        <v>88.954452082141927</v>
      </c>
      <c r="O7" s="2">
        <f ca="1">OFFSET('Puget Sound'!$F$1,ROW()-1,(COLUMN()-2)*3)</f>
        <v>45.936124496075877</v>
      </c>
      <c r="P7" s="2">
        <f ca="1">OFFSET('Puget Sound'!$F$1,ROW()-1,(COLUMN()-2)*3)</f>
        <v>32.000736708848677</v>
      </c>
      <c r="Q7" s="2">
        <f ca="1">OFFSET('Puget Sound'!$F$1,ROW()-1,(COLUMN()-2)*3)</f>
        <v>35.884792626728114</v>
      </c>
      <c r="R7" s="2">
        <f ca="1">OFFSET('Puget Sound'!$F$1,ROW()-1,(COLUMN()-2)*3)</f>
        <v>247.65</v>
      </c>
      <c r="S7" s="2">
        <f ca="1">OFFSET('Puget Sound'!$F$1,ROW()-1,(COLUMN()-2)*3)</f>
        <v>364.70313253453099</v>
      </c>
      <c r="T7" s="2">
        <f ca="1">OFFSET('Puget Sound'!$F$1,ROW()-1,(COLUMN()-2)*3)</f>
        <v>210.47707024657524</v>
      </c>
      <c r="U7" s="2">
        <f ca="1">OFFSET('Puget Sound'!$F$1,ROW()-1,(COLUMN()-2)*3)</f>
        <v>184.98134331741542</v>
      </c>
      <c r="V7" s="2">
        <f ca="1">OFFSET('Puget Sound'!$F$1,ROW()-1,(COLUMN()-2)*3)</f>
        <v>321.9681560581185</v>
      </c>
      <c r="W7" s="2">
        <f ca="1">OFFSET('Puget Sound'!$F$1,ROW()-1,(COLUMN()-2)*3)</f>
        <v>62.211635952785301</v>
      </c>
      <c r="X7" s="2">
        <f ca="1">OFFSET('Puget Sound'!$F$1,ROW()-1,(COLUMN()-2)*3)</f>
        <v>365.89732765539367</v>
      </c>
      <c r="Y7" s="2">
        <f ca="1">OFFSET('Puget Sound'!$F$1,ROW()-1,(COLUMN()-2)*3)</f>
        <v>130.22549040982295</v>
      </c>
      <c r="Z7" s="2">
        <f ca="1">OFFSET('Puget Sound'!$F$1,ROW()-1,(COLUMN()-2)*3)</f>
        <v>331.64332790080761</v>
      </c>
      <c r="AA7" s="2">
        <f ca="1">OFFSET('Puget Sound'!$F$1,ROW()-1,(COLUMN()-2)*3)</f>
        <v>331.31975768732178</v>
      </c>
      <c r="AB7" s="2">
        <f ca="1">OFFSET('Puget Sound'!$F$1,ROW()-1,(COLUMN()-2)*3)</f>
        <v>98.020391773338233</v>
      </c>
      <c r="AC7" s="2">
        <f ca="1">OFFSET('Puget Sound'!$F$1,ROW()-1,(COLUMN()-2)*3)</f>
        <v>162.93233279426758</v>
      </c>
      <c r="AD7" s="2">
        <f ca="1">OFFSET('Puget Sound'!$F$1,ROW()-1,(COLUMN()-2)*3)</f>
        <v>359.78681595984006</v>
      </c>
      <c r="AE7" s="2">
        <f ca="1">OFFSET('Puget Sound'!$F$1,ROW()-1,(COLUMN()-2)*3)</f>
        <v>116.19401863698651</v>
      </c>
      <c r="AF7" s="2">
        <f ca="1">OFFSET('Puget Sound'!$F$1,ROW()-1,(COLUMN()-2)*3)</f>
        <v>0</v>
      </c>
      <c r="AG7" s="2">
        <f ca="1">OFFSET('Puget Sound'!$F$1,ROW()-1,(COLUMN()-2)*3)</f>
        <v>111.77818816784648</v>
      </c>
      <c r="AH7" s="2">
        <f ca="1">OFFSET('Puget Sound'!$F$1,ROW()-1,(COLUMN()-2)*3)</f>
        <v>391.00978759096233</v>
      </c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>
        <f>'Puget Sound'!CU7</f>
        <v>111.77818816784648</v>
      </c>
    </row>
    <row r="8" spans="1:50" ht="15" customHeight="1" x14ac:dyDescent="0.25">
      <c r="A8" t="str">
        <f>'Puget Sound'!C8</f>
        <v>NK SP Hat M</v>
      </c>
      <c r="B8" s="2">
        <f ca="1">OFFSET('Puget Sound'!$F$1,ROW()-1,(COLUMN()-2)*3)</f>
        <v>904.03108095523896</v>
      </c>
      <c r="C8" s="2">
        <f ca="1">OFFSET('Puget Sound'!$F$1,ROW()-1,(COLUMN()-2)*3)</f>
        <v>6.1437921996521823</v>
      </c>
      <c r="D8" s="2">
        <f ca="1">OFFSET('Puget Sound'!$F$1,ROW()-1,(COLUMN()-2)*3)</f>
        <v>6.1437921996521823</v>
      </c>
      <c r="E8" s="2">
        <f ca="1">OFFSET('Puget Sound'!$F$1,ROW()-1,(COLUMN()-2)*3)</f>
        <v>6.6583737798260927</v>
      </c>
      <c r="F8" s="2">
        <f ca="1">OFFSET('Puget Sound'!$F$1,ROW()-1,(COLUMN()-2)*3)</f>
        <v>395.60766027660395</v>
      </c>
      <c r="G8" s="2">
        <f ca="1">OFFSET('Puget Sound'!$F$1,ROW()-1,(COLUMN()-2)*3)</f>
        <v>1.4666600000000001</v>
      </c>
      <c r="H8" s="2">
        <f ca="1">OFFSET('Puget Sound'!$F$1,ROW()-1,(COLUMN()-2)*3)</f>
        <v>54.50484900729554</v>
      </c>
      <c r="I8" s="2">
        <f ca="1">OFFSET('Puget Sound'!$F$1,ROW()-1,(COLUMN()-2)*3)</f>
        <v>77.667781053485299</v>
      </c>
      <c r="J8" s="2">
        <f ca="1">OFFSET('Puget Sound'!$F$1,ROW()-1,(COLUMN()-2)*3)</f>
        <v>174.80692816856231</v>
      </c>
      <c r="K8" s="2">
        <f ca="1">OFFSET('Puget Sound'!$F$1,ROW()-1,(COLUMN()-2)*3)</f>
        <v>403.64801202103001</v>
      </c>
      <c r="L8" s="2">
        <f ca="1">OFFSET('Puget Sound'!$F$1,ROW()-1,(COLUMN()-2)*3)</f>
        <v>443.84562764354268</v>
      </c>
      <c r="M8" s="2">
        <f ca="1">OFFSET('Puget Sound'!$F$1,ROW()-1,(COLUMN()-2)*3)</f>
        <v>0</v>
      </c>
      <c r="N8" s="2">
        <f ca="1">OFFSET('Puget Sound'!$F$1,ROW()-1,(COLUMN()-2)*3)</f>
        <v>440.33740967134844</v>
      </c>
      <c r="O8" s="2">
        <f ca="1">OFFSET('Puget Sound'!$F$1,ROW()-1,(COLUMN()-2)*3)</f>
        <v>551.78344905452047</v>
      </c>
      <c r="P8" s="2">
        <f ca="1">OFFSET('Puget Sound'!$F$1,ROW()-1,(COLUMN()-2)*3)</f>
        <v>815.42273863442585</v>
      </c>
      <c r="Q8" s="2">
        <f ca="1">OFFSET('Puget Sound'!$F$1,ROW()-1,(COLUMN()-2)*3)</f>
        <v>1278.1876011678337</v>
      </c>
      <c r="R8" s="2">
        <f ca="1">OFFSET('Puget Sound'!$F$1,ROW()-1,(COLUMN()-2)*3)</f>
        <v>596.08411666271513</v>
      </c>
      <c r="S8" s="2">
        <f ca="1">OFFSET('Puget Sound'!$F$1,ROW()-1,(COLUMN()-2)*3)</f>
        <v>654.90168398246692</v>
      </c>
      <c r="T8" s="2">
        <f ca="1">OFFSET('Puget Sound'!$F$1,ROW()-1,(COLUMN()-2)*3)</f>
        <v>248.67330733041086</v>
      </c>
      <c r="U8" s="2">
        <f ca="1">OFFSET('Puget Sound'!$F$1,ROW()-1,(COLUMN()-2)*3)</f>
        <v>454.95256716906113</v>
      </c>
      <c r="V8" s="2">
        <f ca="1">OFFSET('Puget Sound'!$F$1,ROW()-1,(COLUMN()-2)*3)</f>
        <v>296.17744739914428</v>
      </c>
      <c r="W8" s="2">
        <f ca="1">OFFSET('Puget Sound'!$F$1,ROW()-1,(COLUMN()-2)*3)</f>
        <v>257.58410185203184</v>
      </c>
      <c r="X8" s="2">
        <f ca="1">OFFSET('Puget Sound'!$F$1,ROW()-1,(COLUMN()-2)*3)</f>
        <v>235.71236381794012</v>
      </c>
      <c r="Y8" s="2">
        <f ca="1">OFFSET('Puget Sound'!$F$1,ROW()-1,(COLUMN()-2)*3)</f>
        <v>263.54792138685593</v>
      </c>
      <c r="Z8" s="2">
        <f ca="1">OFFSET('Puget Sound'!$F$1,ROW()-1,(COLUMN()-2)*3)</f>
        <v>624.22457179862715</v>
      </c>
      <c r="AA8" s="2">
        <f ca="1">OFFSET('Puget Sound'!$F$1,ROW()-1,(COLUMN()-2)*3)</f>
        <v>1294.2393758053695</v>
      </c>
      <c r="AB8" s="2">
        <f ca="1">OFFSET('Puget Sound'!$F$1,ROW()-1,(COLUMN()-2)*3)</f>
        <v>1111.8289185840531</v>
      </c>
      <c r="AC8" s="2">
        <f ca="1">OFFSET('Puget Sound'!$F$1,ROW()-1,(COLUMN()-2)*3)</f>
        <v>1047.8928920626411</v>
      </c>
      <c r="AD8" s="2">
        <f ca="1">OFFSET('Puget Sound'!$F$1,ROW()-1,(COLUMN()-2)*3)</f>
        <v>622.08109887183332</v>
      </c>
      <c r="AE8" s="2">
        <f ca="1">OFFSET('Puget Sound'!$F$1,ROW()-1,(COLUMN()-2)*3)</f>
        <v>1364.4027881772925</v>
      </c>
      <c r="AF8" s="2">
        <f ca="1">OFFSET('Puget Sound'!$F$1,ROW()-1,(COLUMN()-2)*3)</f>
        <v>0</v>
      </c>
      <c r="AG8" s="2">
        <f ca="1">OFFSET('Puget Sound'!$F$1,ROW()-1,(COLUMN()-2)*3)</f>
        <v>1366.2422846222994</v>
      </c>
      <c r="AH8" s="2">
        <f ca="1">OFFSET('Puget Sound'!$F$1,ROW()-1,(COLUMN()-2)*3)</f>
        <v>1332.9636288445838</v>
      </c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>
        <f>'Puget Sound'!CU8</f>
        <v>1366.2422846222994</v>
      </c>
    </row>
    <row r="9" spans="1:50" ht="15" customHeight="1" x14ac:dyDescent="0.25">
      <c r="A9" t="str">
        <f>'Puget Sound'!C9</f>
        <v>Nooksack Spring 2</v>
      </c>
      <c r="B9" s="2">
        <f ca="1">OFFSET('Puget Sound'!$F$1,ROW()-1,(COLUMN()-2)*3)</f>
        <v>0</v>
      </c>
      <c r="C9" s="2">
        <f ca="1">OFFSET('Puget Sound'!$F$1,ROW()-1,(COLUMN()-2)*3)</f>
        <v>0</v>
      </c>
      <c r="D9" s="2">
        <f ca="1">OFFSET('Puget Sound'!$F$1,ROW()-1,(COLUMN()-2)*3)</f>
        <v>0</v>
      </c>
      <c r="E9" s="2">
        <f ca="1">OFFSET('Puget Sound'!$F$1,ROW()-1,(COLUMN()-2)*3)</f>
        <v>0</v>
      </c>
      <c r="F9" s="2">
        <f ca="1">OFFSET('Puget Sound'!$F$1,ROW()-1,(COLUMN()-2)*3)</f>
        <v>0</v>
      </c>
      <c r="G9" s="2">
        <f ca="1">OFFSET('Puget Sound'!$F$1,ROW()-1,(COLUMN()-2)*3)</f>
        <v>209.79169334528535</v>
      </c>
      <c r="H9" s="2">
        <f ca="1">OFFSET('Puget Sound'!$F$1,ROW()-1,(COLUMN()-2)*3)</f>
        <v>1.4822692366110695</v>
      </c>
      <c r="I9" s="2">
        <f ca="1">OFFSET('Puget Sound'!$F$1,ROW()-1,(COLUMN()-2)*3)</f>
        <v>0</v>
      </c>
      <c r="J9" s="2">
        <f ca="1">OFFSET('Puget Sound'!$F$1,ROW()-1,(COLUMN()-2)*3)</f>
        <v>522.79574038865803</v>
      </c>
      <c r="K9" s="2">
        <f ca="1">OFFSET('Puget Sound'!$F$1,ROW()-1,(COLUMN()-2)*3)</f>
        <v>398.64120691545054</v>
      </c>
      <c r="L9" s="2">
        <f ca="1">OFFSET('Puget Sound'!$F$1,ROW()-1,(COLUMN()-2)*3)</f>
        <v>3.8827250912683771</v>
      </c>
      <c r="M9" s="2">
        <f ca="1">OFFSET('Puget Sound'!$F$1,ROW()-1,(COLUMN()-2)*3)</f>
        <v>0</v>
      </c>
      <c r="N9" s="2">
        <f ca="1">OFFSET('Puget Sound'!$F$1,ROW()-1,(COLUMN()-2)*3)</f>
        <v>276.04734102210938</v>
      </c>
      <c r="O9" s="2">
        <f ca="1">OFFSET('Puget Sound'!$F$1,ROW()-1,(COLUMN()-2)*3)</f>
        <v>707.48055111640861</v>
      </c>
      <c r="P9" s="2">
        <f ca="1">OFFSET('Puget Sound'!$F$1,ROW()-1,(COLUMN()-2)*3)</f>
        <v>5.5059760964402393</v>
      </c>
      <c r="Q9" s="2">
        <f ca="1">OFFSET('Puget Sound'!$F$1,ROW()-1,(COLUMN()-2)*3)</f>
        <v>18.825417998086191</v>
      </c>
      <c r="R9" s="2">
        <f ca="1">OFFSET('Puget Sound'!$F$1,ROW()-1,(COLUMN()-2)*3)</f>
        <v>923.05119729126977</v>
      </c>
      <c r="S9" s="2">
        <f ca="1">OFFSET('Puget Sound'!$F$1,ROW()-1,(COLUMN()-2)*3)</f>
        <v>3435.0685415342919</v>
      </c>
      <c r="T9" s="2">
        <f ca="1">OFFSET('Puget Sound'!$F$1,ROW()-1,(COLUMN()-2)*3)</f>
        <v>3158.561670638614</v>
      </c>
      <c r="U9" s="2">
        <f ca="1">OFFSET('Puget Sound'!$F$1,ROW()-1,(COLUMN()-2)*3)</f>
        <v>3381.1634896736728</v>
      </c>
      <c r="V9" s="2">
        <f ca="1">OFFSET('Puget Sound'!$F$1,ROW()-1,(COLUMN()-2)*3)</f>
        <v>2139.9726059204149</v>
      </c>
      <c r="W9" s="2">
        <f ca="1">OFFSET('Puget Sound'!$F$1,ROW()-1,(COLUMN()-2)*3)</f>
        <v>1925.7329061050609</v>
      </c>
      <c r="X9" s="2">
        <f ca="1">OFFSET('Puget Sound'!$F$1,ROW()-1,(COLUMN()-2)*3)</f>
        <v>649.51581118677348</v>
      </c>
      <c r="Y9" s="2">
        <f ca="1">OFFSET('Puget Sound'!$F$1,ROW()-1,(COLUMN()-2)*3)</f>
        <v>812.63801080703286</v>
      </c>
      <c r="Z9" s="2">
        <f ca="1">OFFSET('Puget Sound'!$F$1,ROW()-1,(COLUMN()-2)*3)</f>
        <v>405.74450578074163</v>
      </c>
      <c r="AA9" s="2">
        <f ca="1">OFFSET('Puget Sound'!$F$1,ROW()-1,(COLUMN()-2)*3)</f>
        <v>421.83666295369244</v>
      </c>
      <c r="AB9" s="2">
        <f ca="1">OFFSET('Puget Sound'!$F$1,ROW()-1,(COLUMN()-2)*3)</f>
        <v>288.80455454931405</v>
      </c>
      <c r="AC9" s="2">
        <f ca="1">OFFSET('Puget Sound'!$F$1,ROW()-1,(COLUMN()-2)*3)</f>
        <v>342.91426569075634</v>
      </c>
      <c r="AD9" s="2">
        <f ca="1">OFFSET('Puget Sound'!$F$1,ROW()-1,(COLUMN()-2)*3)</f>
        <v>380.65213513450618</v>
      </c>
      <c r="AE9" s="2">
        <f ca="1">OFFSET('Puget Sound'!$F$1,ROW()-1,(COLUMN()-2)*3)</f>
        <v>636.54628699122895</v>
      </c>
      <c r="AF9" s="2">
        <f ca="1">OFFSET('Puget Sound'!$F$1,ROW()-1,(COLUMN()-2)*3)</f>
        <v>0</v>
      </c>
      <c r="AG9" s="2">
        <f ca="1">OFFSET('Puget Sound'!$F$1,ROW()-1,(COLUMN()-2)*3)</f>
        <v>395.06858188443613</v>
      </c>
      <c r="AH9" s="2">
        <f ca="1">OFFSET('Puget Sound'!$F$1,ROW()-1,(COLUMN()-2)*3)</f>
        <v>1611.1490529099422</v>
      </c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50" ht="15" customHeight="1" x14ac:dyDescent="0.25">
      <c r="A10" t="str">
        <f>'Puget Sound'!C10</f>
        <v>NK Sp Hat UM</v>
      </c>
      <c r="B10" s="2">
        <f ca="1">OFFSET('Puget Sound'!$F$1,ROW()-1,(COLUMN()-2)*3)</f>
        <v>0</v>
      </c>
      <c r="C10" s="2">
        <f ca="1">OFFSET('Puget Sound'!$F$1,ROW()-1,(COLUMN()-2)*3)</f>
        <v>0</v>
      </c>
      <c r="D10" s="2">
        <f ca="1">OFFSET('Puget Sound'!$F$1,ROW()-1,(COLUMN()-2)*3)</f>
        <v>0</v>
      </c>
      <c r="E10" s="2">
        <f ca="1">OFFSET('Puget Sound'!$F$1,ROW()-1,(COLUMN()-2)*3)</f>
        <v>0</v>
      </c>
      <c r="F10" s="2">
        <f ca="1">OFFSET('Puget Sound'!$F$1,ROW()-1,(COLUMN()-2)*3)</f>
        <v>0</v>
      </c>
      <c r="G10" s="2">
        <f ca="1">OFFSET('Puget Sound'!$F$1,ROW()-1,(COLUMN()-2)*3)</f>
        <v>209.79169334528535</v>
      </c>
      <c r="H10" s="2">
        <f ca="1">OFFSET('Puget Sound'!$F$1,ROW()-1,(COLUMN()-2)*3)</f>
        <v>1.4822692366110695</v>
      </c>
      <c r="I10" s="2">
        <f ca="1">OFFSET('Puget Sound'!$F$1,ROW()-1,(COLUMN()-2)*3)</f>
        <v>0</v>
      </c>
      <c r="J10" s="2">
        <f ca="1">OFFSET('Puget Sound'!$F$1,ROW()-1,(COLUMN()-2)*3)</f>
        <v>522.79574038865803</v>
      </c>
      <c r="K10" s="2">
        <f ca="1">OFFSET('Puget Sound'!$F$1,ROW()-1,(COLUMN()-2)*3)</f>
        <v>398.64120691545054</v>
      </c>
      <c r="L10" s="2">
        <f ca="1">OFFSET('Puget Sound'!$F$1,ROW()-1,(COLUMN()-2)*3)</f>
        <v>3.8827250912683771</v>
      </c>
      <c r="M10" s="2">
        <f ca="1">OFFSET('Puget Sound'!$F$1,ROW()-1,(COLUMN()-2)*3)</f>
        <v>0</v>
      </c>
      <c r="N10" s="2">
        <f ca="1">OFFSET('Puget Sound'!$F$1,ROW()-1,(COLUMN()-2)*3)</f>
        <v>276.04734102210938</v>
      </c>
      <c r="O10" s="2">
        <f ca="1">OFFSET('Puget Sound'!$F$1,ROW()-1,(COLUMN()-2)*3)</f>
        <v>707.48055111640861</v>
      </c>
      <c r="P10" s="2">
        <f ca="1">OFFSET('Puget Sound'!$F$1,ROW()-1,(COLUMN()-2)*3)</f>
        <v>5.5059760964402393</v>
      </c>
      <c r="Q10" s="2">
        <f ca="1">OFFSET('Puget Sound'!$F$1,ROW()-1,(COLUMN()-2)*3)</f>
        <v>18.825417998086191</v>
      </c>
      <c r="R10" s="2">
        <f ca="1">OFFSET('Puget Sound'!$F$1,ROW()-1,(COLUMN()-2)*3)</f>
        <v>923.05119729126977</v>
      </c>
      <c r="S10" s="2">
        <f ca="1">OFFSET('Puget Sound'!$F$1,ROW()-1,(COLUMN()-2)*3)</f>
        <v>3435.0685415342919</v>
      </c>
      <c r="T10" s="2">
        <f ca="1">OFFSET('Puget Sound'!$F$1,ROW()-1,(COLUMN()-2)*3)</f>
        <v>3158.561670638614</v>
      </c>
      <c r="U10" s="2">
        <f ca="1">OFFSET('Puget Sound'!$F$1,ROW()-1,(COLUMN()-2)*3)</f>
        <v>3381.1634896736728</v>
      </c>
      <c r="V10" s="2">
        <f ca="1">OFFSET('Puget Sound'!$F$1,ROW()-1,(COLUMN()-2)*3)</f>
        <v>2139.9726059204149</v>
      </c>
      <c r="W10" s="2">
        <f ca="1">OFFSET('Puget Sound'!$F$1,ROW()-1,(COLUMN()-2)*3)</f>
        <v>1925.7329061050609</v>
      </c>
      <c r="X10" s="2">
        <f ca="1">OFFSET('Puget Sound'!$F$1,ROW()-1,(COLUMN()-2)*3)</f>
        <v>649.51581118677348</v>
      </c>
      <c r="Y10" s="2">
        <f ca="1">OFFSET('Puget Sound'!$F$1,ROW()-1,(COLUMN()-2)*3)</f>
        <v>812.63801080703286</v>
      </c>
      <c r="Z10" s="2">
        <f ca="1">OFFSET('Puget Sound'!$F$1,ROW()-1,(COLUMN()-2)*3)</f>
        <v>405.74450578074163</v>
      </c>
      <c r="AA10" s="2">
        <f ca="1">OFFSET('Puget Sound'!$F$1,ROW()-1,(COLUMN()-2)*3)</f>
        <v>421.83666295369244</v>
      </c>
      <c r="AB10" s="2">
        <f ca="1">OFFSET('Puget Sound'!$F$1,ROW()-1,(COLUMN()-2)*3)</f>
        <v>288.80455454931405</v>
      </c>
      <c r="AC10" s="2">
        <f ca="1">OFFSET('Puget Sound'!$F$1,ROW()-1,(COLUMN()-2)*3)</f>
        <v>342.91426569075634</v>
      </c>
      <c r="AD10" s="2">
        <f ca="1">OFFSET('Puget Sound'!$F$1,ROW()-1,(COLUMN()-2)*3)</f>
        <v>380.65213513450618</v>
      </c>
      <c r="AE10" s="2">
        <f ca="1">OFFSET('Puget Sound'!$F$1,ROW()-1,(COLUMN()-2)*3)</f>
        <v>636.54628699122895</v>
      </c>
      <c r="AF10" s="2">
        <f ca="1">OFFSET('Puget Sound'!$F$1,ROW()-1,(COLUMN()-2)*3)</f>
        <v>0</v>
      </c>
      <c r="AG10" s="2">
        <f ca="1">OFFSET('Puget Sound'!$F$1,ROW()-1,(COLUMN()-2)*3)</f>
        <v>395.06858188443613</v>
      </c>
      <c r="AH10" s="2">
        <f ca="1">OFFSET('Puget Sound'!$F$1,ROW()-1,(COLUMN()-2)*3)</f>
        <v>1611.1490529099422</v>
      </c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50" ht="15" customHeight="1" x14ac:dyDescent="0.25">
      <c r="A11" t="str">
        <f>'Puget Sound'!C11</f>
        <v>NK Sp Nat M</v>
      </c>
      <c r="B11" s="2">
        <f ca="1">OFFSET('Puget Sound'!$F$1,ROW()-1,(COLUMN()-2)*3)</f>
        <v>0</v>
      </c>
      <c r="C11" s="2">
        <f ca="1">OFFSET('Puget Sound'!$F$1,ROW()-1,(COLUMN()-2)*3)</f>
        <v>0</v>
      </c>
      <c r="D11" s="2">
        <f ca="1">OFFSET('Puget Sound'!$F$1,ROW()-1,(COLUMN()-2)*3)</f>
        <v>0</v>
      </c>
      <c r="E11" s="2">
        <f ca="1">OFFSET('Puget Sound'!$F$1,ROW()-1,(COLUMN()-2)*3)</f>
        <v>0</v>
      </c>
      <c r="F11" s="2">
        <f ca="1">OFFSET('Puget Sound'!$F$1,ROW()-1,(COLUMN()-2)*3)</f>
        <v>0</v>
      </c>
      <c r="G11" s="2">
        <f ca="1">OFFSET('Puget Sound'!$F$1,ROW()-1,(COLUMN()-2)*3)</f>
        <v>0</v>
      </c>
      <c r="H11" s="2">
        <f ca="1">OFFSET('Puget Sound'!$F$1,ROW()-1,(COLUMN()-2)*3)</f>
        <v>0</v>
      </c>
      <c r="I11" s="2">
        <f ca="1">OFFSET('Puget Sound'!$F$1,ROW()-1,(COLUMN()-2)*3)</f>
        <v>0</v>
      </c>
      <c r="J11" s="2">
        <f ca="1">OFFSET('Puget Sound'!$F$1,ROW()-1,(COLUMN()-2)*3)</f>
        <v>0</v>
      </c>
      <c r="K11" s="2">
        <f ca="1">OFFSET('Puget Sound'!$F$1,ROW()-1,(COLUMN()-2)*3)</f>
        <v>0</v>
      </c>
      <c r="L11" s="2">
        <f ca="1">OFFSET('Puget Sound'!$F$1,ROW()-1,(COLUMN()-2)*3)</f>
        <v>0</v>
      </c>
      <c r="M11" s="2">
        <f ca="1">OFFSET('Puget Sound'!$F$1,ROW()-1,(COLUMN()-2)*3)</f>
        <v>0</v>
      </c>
      <c r="N11" s="2">
        <f ca="1">OFFSET('Puget Sound'!$F$1,ROW()-1,(COLUMN()-2)*3)</f>
        <v>0</v>
      </c>
      <c r="O11" s="2">
        <f ca="1">OFFSET('Puget Sound'!$F$1,ROW()-1,(COLUMN()-2)*3)</f>
        <v>0</v>
      </c>
      <c r="P11" s="2">
        <f ca="1">OFFSET('Puget Sound'!$F$1,ROW()-1,(COLUMN()-2)*3)</f>
        <v>0</v>
      </c>
      <c r="Q11" s="2">
        <f ca="1">OFFSET('Puget Sound'!$F$1,ROW()-1,(COLUMN()-2)*3)</f>
        <v>0</v>
      </c>
      <c r="R11" s="2">
        <f ca="1">OFFSET('Puget Sound'!$F$1,ROW()-1,(COLUMN()-2)*3)</f>
        <v>0</v>
      </c>
      <c r="S11" s="2">
        <f ca="1">OFFSET('Puget Sound'!$F$1,ROW()-1,(COLUMN()-2)*3)</f>
        <v>0</v>
      </c>
      <c r="T11" s="2">
        <f ca="1">OFFSET('Puget Sound'!$F$1,ROW()-1,(COLUMN()-2)*3)</f>
        <v>0</v>
      </c>
      <c r="U11" s="2">
        <f ca="1">OFFSET('Puget Sound'!$F$1,ROW()-1,(COLUMN()-2)*3)</f>
        <v>0</v>
      </c>
      <c r="V11" s="2">
        <f ca="1">OFFSET('Puget Sound'!$F$1,ROW()-1,(COLUMN()-2)*3)</f>
        <v>0</v>
      </c>
      <c r="W11" s="2">
        <f ca="1">OFFSET('Puget Sound'!$F$1,ROW()-1,(COLUMN()-2)*3)</f>
        <v>0</v>
      </c>
      <c r="X11" s="2">
        <f ca="1">OFFSET('Puget Sound'!$F$1,ROW()-1,(COLUMN()-2)*3)</f>
        <v>0</v>
      </c>
      <c r="Y11" s="2">
        <f ca="1">OFFSET('Puget Sound'!$F$1,ROW()-1,(COLUMN()-2)*3)</f>
        <v>0</v>
      </c>
      <c r="Z11" s="2">
        <f ca="1">OFFSET('Puget Sound'!$F$1,ROW()-1,(COLUMN()-2)*3)</f>
        <v>0</v>
      </c>
      <c r="AA11" s="2">
        <f ca="1">OFFSET('Puget Sound'!$F$1,ROW()-1,(COLUMN()-2)*3)</f>
        <v>0</v>
      </c>
      <c r="AB11" s="2">
        <f ca="1">OFFSET('Puget Sound'!$F$1,ROW()-1,(COLUMN()-2)*3)</f>
        <v>0</v>
      </c>
      <c r="AC11" s="2">
        <f ca="1">OFFSET('Puget Sound'!$F$1,ROW()-1,(COLUMN()-2)*3)</f>
        <v>0</v>
      </c>
      <c r="AD11" s="2">
        <f ca="1">OFFSET('Puget Sound'!$F$1,ROW()-1,(COLUMN()-2)*3)</f>
        <v>0</v>
      </c>
      <c r="AE11" s="2">
        <f ca="1">OFFSET('Puget Sound'!$F$1,ROW()-1,(COLUMN()-2)*3)</f>
        <v>0</v>
      </c>
      <c r="AF11" s="2">
        <f ca="1">OFFSET('Puget Sound'!$F$1,ROW()-1,(COLUMN()-2)*3)</f>
        <v>0</v>
      </c>
      <c r="AG11" s="2">
        <f ca="1">OFFSET('Puget Sound'!$F$1,ROW()-1,(COLUMN()-2)*3)</f>
        <v>0</v>
      </c>
      <c r="AH11" s="2">
        <f ca="1">OFFSET('Puget Sound'!$F$1,ROW()-1,(COLUMN()-2)*3)</f>
        <v>0</v>
      </c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50" ht="15" customHeight="1" x14ac:dyDescent="0.25">
      <c r="A12" t="str">
        <f>'Puget Sound'!C12</f>
        <v>Skagit S/F Fing</v>
      </c>
      <c r="B12" s="2">
        <f ca="1">OFFSET('Puget Sound'!$F$1,ROW()-1,(COLUMN()-2)*3)</f>
        <v>7732.3717350030856</v>
      </c>
      <c r="C12" s="2">
        <f ca="1">OFFSET('Puget Sound'!$F$1,ROW()-1,(COLUMN()-2)*3)</f>
        <v>16319.056924173043</v>
      </c>
      <c r="D12" s="2">
        <f ca="1">OFFSET('Puget Sound'!$F$1,ROW()-1,(COLUMN()-2)*3)</f>
        <v>14569.093087550824</v>
      </c>
      <c r="E12" s="2">
        <f ca="1">OFFSET('Puget Sound'!$F$1,ROW()-1,(COLUMN()-2)*3)</f>
        <v>5055.6926373384658</v>
      </c>
      <c r="F12" s="2">
        <f ca="1">OFFSET('Puget Sound'!$F$1,ROW()-1,(COLUMN()-2)*3)</f>
        <v>8368.265976535542</v>
      </c>
      <c r="G12" s="2">
        <f ca="1">OFFSET('Puget Sound'!$F$1,ROW()-1,(COLUMN()-2)*3)</f>
        <v>4525.7625088090199</v>
      </c>
      <c r="H12" s="2">
        <f ca="1">OFFSET('Puget Sound'!$F$1,ROW()-1,(COLUMN()-2)*3)</f>
        <v>13186.27935736677</v>
      </c>
      <c r="I12" s="2">
        <f ca="1">OFFSET('Puget Sound'!$F$1,ROW()-1,(COLUMN()-2)*3)</f>
        <v>3776.8333774834437</v>
      </c>
      <c r="J12" s="2">
        <f ca="1">OFFSET('Puget Sound'!$F$1,ROW()-1,(COLUMN()-2)*3)</f>
        <v>6272.1300225108225</v>
      </c>
      <c r="K12" s="2">
        <f ca="1">OFFSET('Puget Sound'!$F$1,ROW()-1,(COLUMN()-2)*3)</f>
        <v>4436.1660642604147</v>
      </c>
      <c r="L12" s="2">
        <f ca="1">OFFSET('Puget Sound'!$F$1,ROW()-1,(COLUMN()-2)*3)</f>
        <v>3158.3076933073426</v>
      </c>
      <c r="M12" s="2">
        <f ca="1">OFFSET('Puget Sound'!$F$1,ROW()-1,(COLUMN()-2)*3)</f>
        <v>5601.0235714285718</v>
      </c>
      <c r="N12" s="2">
        <f ca="1">OFFSET('Puget Sound'!$F$1,ROW()-1,(COLUMN()-2)*3)</f>
        <v>7774.3333333333321</v>
      </c>
      <c r="O12" s="2">
        <f ca="1">OFFSET('Puget Sound'!$F$1,ROW()-1,(COLUMN()-2)*3)</f>
        <v>3792.6849109284003</v>
      </c>
      <c r="P12" s="2">
        <f ca="1">OFFSET('Puget Sound'!$F$1,ROW()-1,(COLUMN()-2)*3)</f>
        <v>10348.033109183851</v>
      </c>
      <c r="Q12" s="2">
        <f ca="1">OFFSET('Puget Sound'!$F$1,ROW()-1,(COLUMN()-2)*3)</f>
        <v>2000.3975224232486</v>
      </c>
      <c r="R12" s="2">
        <f ca="1">OFFSET('Puget Sound'!$F$1,ROW()-1,(COLUMN()-2)*3)</f>
        <v>13000.136914942179</v>
      </c>
      <c r="S12" s="2">
        <f ca="1">OFFSET('Puget Sound'!$F$1,ROW()-1,(COLUMN()-2)*3)</f>
        <v>9508.6821033061988</v>
      </c>
      <c r="T12" s="2">
        <f ca="1">OFFSET('Puget Sound'!$F$1,ROW()-1,(COLUMN()-2)*3)</f>
        <v>11492.851460674157</v>
      </c>
      <c r="U12" s="2">
        <f ca="1">OFFSET('Puget Sound'!$F$1,ROW()-1,(COLUMN()-2)*3)</f>
        <v>5756.936725744149</v>
      </c>
      <c r="V12" s="2">
        <f ca="1">OFFSET('Puget Sound'!$F$1,ROW()-1,(COLUMN()-2)*3)</f>
        <v>14587.14664532303</v>
      </c>
      <c r="W12" s="2">
        <f ca="1">OFFSET('Puget Sound'!$F$1,ROW()-1,(COLUMN()-2)*3)</f>
        <v>11250.67653348557</v>
      </c>
      <c r="X12" s="2">
        <f ca="1">OFFSET('Puget Sound'!$F$1,ROW()-1,(COLUMN()-2)*3)</f>
        <v>13736.131874770786</v>
      </c>
      <c r="Y12" s="2">
        <f ca="1">OFFSET('Puget Sound'!$F$1,ROW()-1,(COLUMN()-2)*3)</f>
        <v>6630.936546642899</v>
      </c>
      <c r="Z12" s="2">
        <f ca="1">OFFSET('Puget Sound'!$F$1,ROW()-1,(COLUMN()-2)*3)</f>
        <v>9740.9330266370343</v>
      </c>
      <c r="AA12" s="2">
        <f ca="1">OFFSET('Puget Sound'!$F$1,ROW()-1,(COLUMN()-2)*3)</f>
        <v>9522.2208104797683</v>
      </c>
      <c r="AB12" s="2">
        <f ca="1">OFFSET('Puget Sound'!$F$1,ROW()-1,(COLUMN()-2)*3)</f>
        <v>3634.6077650497959</v>
      </c>
      <c r="AC12" s="2">
        <f ca="1">OFFSET('Puget Sound'!$F$1,ROW()-1,(COLUMN()-2)*3)</f>
        <v>5477.0299660271739</v>
      </c>
      <c r="AD12" s="2">
        <f ca="1">OFFSET('Puget Sound'!$F$1,ROW()-1,(COLUMN()-2)*3)</f>
        <v>9902.9447222779199</v>
      </c>
      <c r="AE12" s="2">
        <f ca="1">OFFSET('Puget Sound'!$F$1,ROW()-1,(COLUMN()-2)*3)</f>
        <v>9217.9293079070067</v>
      </c>
      <c r="AF12" s="2">
        <f ca="1">OFFSET('Puget Sound'!$F$1,ROW()-1,(COLUMN()-2)*3)</f>
        <v>0</v>
      </c>
      <c r="AG12" s="2">
        <f ca="1">OFFSET('Puget Sound'!$F$1,ROW()-1,(COLUMN()-2)*3)</f>
        <v>5667.882588235294</v>
      </c>
      <c r="AH12" s="2">
        <f ca="1">OFFSET('Puget Sound'!$F$1,ROW()-1,(COLUMN()-2)*3)</f>
        <v>10655.187495462793</v>
      </c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>
        <f>'Puget Sound'!CU12</f>
        <v>5667.882588235294</v>
      </c>
    </row>
    <row r="13" spans="1:50" ht="15" customHeight="1" x14ac:dyDescent="0.25">
      <c r="A13" t="str">
        <f>'Puget Sound'!C13</f>
        <v>UM</v>
      </c>
      <c r="B13" s="2">
        <f ca="1">OFFSET('Puget Sound'!$F$1,ROW()-1,(COLUMN()-2)*3)</f>
        <v>7210.8751372412662</v>
      </c>
      <c r="C13" s="2">
        <f ca="1">OFFSET('Puget Sound'!$F$1,ROW()-1,(COLUMN()-2)*3)</f>
        <v>15829.485216447851</v>
      </c>
      <c r="D13" s="2">
        <f ca="1">OFFSET('Puget Sound'!$F$1,ROW()-1,(COLUMN()-2)*3)</f>
        <v>14132.020294924299</v>
      </c>
      <c r="E13" s="2">
        <f ca="1">OFFSET('Puget Sound'!$F$1,ROW()-1,(COLUMN()-2)*3)</f>
        <v>4904.0218582183115</v>
      </c>
      <c r="F13" s="2">
        <f ca="1">OFFSET('Puget Sound'!$F$1,ROW()-1,(COLUMN()-2)*3)</f>
        <v>8368.265976535542</v>
      </c>
      <c r="G13" s="2">
        <f ca="1">OFFSET('Puget Sound'!$F$1,ROW()-1,(COLUMN()-2)*3)</f>
        <v>4525.7625088090199</v>
      </c>
      <c r="H13" s="2">
        <f ca="1">OFFSET('Puget Sound'!$F$1,ROW()-1,(COLUMN()-2)*3)</f>
        <v>13186.27935736677</v>
      </c>
      <c r="I13" s="2">
        <f ca="1">OFFSET('Puget Sound'!$F$1,ROW()-1,(COLUMN()-2)*3)</f>
        <v>3776.8333774834437</v>
      </c>
      <c r="J13" s="2">
        <f ca="1">OFFSET('Puget Sound'!$F$1,ROW()-1,(COLUMN()-2)*3)</f>
        <v>6272.1300225108225</v>
      </c>
      <c r="K13" s="2">
        <f ca="1">OFFSET('Puget Sound'!$F$1,ROW()-1,(COLUMN()-2)*3)</f>
        <v>4436.1660642604147</v>
      </c>
      <c r="L13" s="2">
        <f ca="1">OFFSET('Puget Sound'!$F$1,ROW()-1,(COLUMN()-2)*3)</f>
        <v>3158.3076933073426</v>
      </c>
      <c r="M13" s="2">
        <f ca="1">OFFSET('Puget Sound'!$F$1,ROW()-1,(COLUMN()-2)*3)</f>
        <v>5601.0235714285718</v>
      </c>
      <c r="N13" s="2">
        <f ca="1">OFFSET('Puget Sound'!$F$1,ROW()-1,(COLUMN()-2)*3)</f>
        <v>7774.3333333333321</v>
      </c>
      <c r="O13" s="2">
        <f ca="1">OFFSET('Puget Sound'!$F$1,ROW()-1,(COLUMN()-2)*3)</f>
        <v>3792.6849109284003</v>
      </c>
      <c r="P13" s="2">
        <f ca="1">OFFSET('Puget Sound'!$F$1,ROW()-1,(COLUMN()-2)*3)</f>
        <v>10287.553109183851</v>
      </c>
      <c r="Q13" s="2">
        <f ca="1">OFFSET('Puget Sound'!$F$1,ROW()-1,(COLUMN()-2)*3)</f>
        <v>1931.5375224232484</v>
      </c>
      <c r="R13" s="2">
        <f ca="1">OFFSET('Puget Sound'!$F$1,ROW()-1,(COLUMN()-2)*3)</f>
        <v>12965.990739781368</v>
      </c>
      <c r="S13" s="2">
        <f ca="1">OFFSET('Puget Sound'!$F$1,ROW()-1,(COLUMN()-2)*3)</f>
        <v>9186.6021033061988</v>
      </c>
      <c r="T13" s="2">
        <f ca="1">OFFSET('Puget Sound'!$F$1,ROW()-1,(COLUMN()-2)*3)</f>
        <v>10228.012475232184</v>
      </c>
      <c r="U13" s="2">
        <f ca="1">OFFSET('Puget Sound'!$F$1,ROW()-1,(COLUMN()-2)*3)</f>
        <v>5495.686725744149</v>
      </c>
      <c r="V13" s="2">
        <f ca="1">OFFSET('Puget Sound'!$F$1,ROW()-1,(COLUMN()-2)*3)</f>
        <v>14166.128627763012</v>
      </c>
      <c r="W13" s="2">
        <f ca="1">OFFSET('Puget Sound'!$F$1,ROW()-1,(COLUMN()-2)*3)</f>
        <v>10740.234149853659</v>
      </c>
      <c r="X13" s="2">
        <f ca="1">OFFSET('Puget Sound'!$F$1,ROW()-1,(COLUMN()-2)*3)</f>
        <v>13181.291006747639</v>
      </c>
      <c r="Y13" s="2">
        <f ca="1">OFFSET('Puget Sound'!$F$1,ROW()-1,(COLUMN()-2)*3)</f>
        <v>5694.3536133943289</v>
      </c>
      <c r="Z13" s="2">
        <f ca="1">OFFSET('Puget Sound'!$F$1,ROW()-1,(COLUMN()-2)*3)</f>
        <v>8571.9430266370346</v>
      </c>
      <c r="AA13" s="2">
        <f ca="1">OFFSET('Puget Sound'!$F$1,ROW()-1,(COLUMN()-2)*3)</f>
        <v>9095.2447647241279</v>
      </c>
      <c r="AB13" s="2">
        <f ca="1">OFFSET('Puget Sound'!$F$1,ROW()-1,(COLUMN()-2)*3)</f>
        <v>3280.5206144498634</v>
      </c>
      <c r="AC13" s="2">
        <f ca="1">OFFSET('Puget Sound'!$F$1,ROW()-1,(COLUMN()-2)*3)</f>
        <v>5105.6759871641416</v>
      </c>
      <c r="AD13" s="2">
        <f ca="1">OFFSET('Puget Sound'!$F$1,ROW()-1,(COLUMN()-2)*3)</f>
        <v>9656.4556527003606</v>
      </c>
      <c r="AE13" s="2">
        <f ca="1">OFFSET('Puget Sound'!$F$1,ROW()-1,(COLUMN()-2)*3)</f>
        <v>9071.9323016190083</v>
      </c>
      <c r="AF13" s="2">
        <f ca="1">OFFSET('Puget Sound'!$F$1,ROW()-1,(COLUMN()-2)*3)</f>
        <v>0</v>
      </c>
      <c r="AG13" s="2">
        <f ca="1">OFFSET('Puget Sound'!$F$1,ROW()-1,(COLUMN()-2)*3)</f>
        <v>5618.4360879702772</v>
      </c>
      <c r="AH13" s="2">
        <f ca="1">OFFSET('Puget Sound'!$F$1,ROW()-1,(COLUMN()-2)*3)</f>
        <v>10371.245249769139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>
        <f>'Puget Sound'!CU13</f>
        <v>5618.4360879702772</v>
      </c>
    </row>
    <row r="14" spans="1:50" ht="15" customHeight="1" x14ac:dyDescent="0.25">
      <c r="A14" t="str">
        <f>'Puget Sound'!C14</f>
        <v>M</v>
      </c>
      <c r="B14" s="2">
        <f ca="1">OFFSET('Puget Sound'!$F$1,ROW()-1,(COLUMN()-2)*3)</f>
        <v>521.49659776181886</v>
      </c>
      <c r="C14" s="2">
        <f ca="1">OFFSET('Puget Sound'!$F$1,ROW()-1,(COLUMN()-2)*3)</f>
        <v>489.57170772519203</v>
      </c>
      <c r="D14" s="2">
        <f ca="1">OFFSET('Puget Sound'!$F$1,ROW()-1,(COLUMN()-2)*3)</f>
        <v>437.07279262652446</v>
      </c>
      <c r="E14" s="2">
        <f ca="1">OFFSET('Puget Sound'!$F$1,ROW()-1,(COLUMN()-2)*3)</f>
        <v>151.67077912015429</v>
      </c>
      <c r="F14" s="2">
        <f ca="1">OFFSET('Puget Sound'!$F$1,ROW()-1,(COLUMN()-2)*3)</f>
        <v>0</v>
      </c>
      <c r="G14" s="2">
        <f ca="1">OFFSET('Puget Sound'!$F$1,ROW()-1,(COLUMN()-2)*3)</f>
        <v>0</v>
      </c>
      <c r="H14" s="2">
        <f ca="1">OFFSET('Puget Sound'!$F$1,ROW()-1,(COLUMN()-2)*3)</f>
        <v>0</v>
      </c>
      <c r="I14" s="2">
        <f ca="1">OFFSET('Puget Sound'!$F$1,ROW()-1,(COLUMN()-2)*3)</f>
        <v>0</v>
      </c>
      <c r="J14" s="2">
        <f ca="1">OFFSET('Puget Sound'!$F$1,ROW()-1,(COLUMN()-2)*3)</f>
        <v>0</v>
      </c>
      <c r="K14" s="2">
        <f ca="1">OFFSET('Puget Sound'!$F$1,ROW()-1,(COLUMN()-2)*3)</f>
        <v>0</v>
      </c>
      <c r="L14" s="2">
        <f ca="1">OFFSET('Puget Sound'!$F$1,ROW()-1,(COLUMN()-2)*3)</f>
        <v>0</v>
      </c>
      <c r="M14" s="2">
        <f ca="1">OFFSET('Puget Sound'!$F$1,ROW()-1,(COLUMN()-2)*3)</f>
        <v>0</v>
      </c>
      <c r="N14" s="2">
        <f ca="1">OFFSET('Puget Sound'!$F$1,ROW()-1,(COLUMN()-2)*3)</f>
        <v>0</v>
      </c>
      <c r="O14" s="2">
        <f ca="1">OFFSET('Puget Sound'!$F$1,ROW()-1,(COLUMN()-2)*3)</f>
        <v>0</v>
      </c>
      <c r="P14" s="2">
        <f ca="1">OFFSET('Puget Sound'!$F$1,ROW()-1,(COLUMN()-2)*3)</f>
        <v>60.48</v>
      </c>
      <c r="Q14" s="2">
        <f ca="1">OFFSET('Puget Sound'!$F$1,ROW()-1,(COLUMN()-2)*3)</f>
        <v>68.860000000000014</v>
      </c>
      <c r="R14" s="2">
        <f ca="1">OFFSET('Puget Sound'!$F$1,ROW()-1,(COLUMN()-2)*3)</f>
        <v>34.146175160811481</v>
      </c>
      <c r="S14" s="2">
        <f ca="1">OFFSET('Puget Sound'!$F$1,ROW()-1,(COLUMN()-2)*3)</f>
        <v>322.08</v>
      </c>
      <c r="T14" s="2">
        <f ca="1">OFFSET('Puget Sound'!$F$1,ROW()-1,(COLUMN()-2)*3)</f>
        <v>1264.8389854419727</v>
      </c>
      <c r="U14" s="2">
        <f ca="1">OFFSET('Puget Sound'!$F$1,ROW()-1,(COLUMN()-2)*3)</f>
        <v>261.25</v>
      </c>
      <c r="V14" s="2">
        <f ca="1">OFFSET('Puget Sound'!$F$1,ROW()-1,(COLUMN()-2)*3)</f>
        <v>421.01801756001726</v>
      </c>
      <c r="W14" s="2">
        <f ca="1">OFFSET('Puget Sound'!$F$1,ROW()-1,(COLUMN()-2)*3)</f>
        <v>510.44238363191039</v>
      </c>
      <c r="X14" s="2">
        <f ca="1">OFFSET('Puget Sound'!$F$1,ROW()-1,(COLUMN()-2)*3)</f>
        <v>554.84086802314698</v>
      </c>
      <c r="Y14" s="2">
        <f ca="1">OFFSET('Puget Sound'!$F$1,ROW()-1,(COLUMN()-2)*3)</f>
        <v>936.58293324857038</v>
      </c>
      <c r="Z14" s="2">
        <f ca="1">OFFSET('Puget Sound'!$F$1,ROW()-1,(COLUMN()-2)*3)</f>
        <v>1168.99</v>
      </c>
      <c r="AA14" s="2">
        <f ca="1">OFFSET('Puget Sound'!$F$1,ROW()-1,(COLUMN()-2)*3)</f>
        <v>426.97604575564037</v>
      </c>
      <c r="AB14" s="2">
        <f ca="1">OFFSET('Puget Sound'!$F$1,ROW()-1,(COLUMN()-2)*3)</f>
        <v>354.08715059993244</v>
      </c>
      <c r="AC14" s="2">
        <f ca="1">OFFSET('Puget Sound'!$F$1,ROW()-1,(COLUMN()-2)*3)</f>
        <v>371.35397886303201</v>
      </c>
      <c r="AD14" s="2">
        <f ca="1">OFFSET('Puget Sound'!$F$1,ROW()-1,(COLUMN()-2)*3)</f>
        <v>246.48906957755926</v>
      </c>
      <c r="AE14" s="2">
        <f ca="1">OFFSET('Puget Sound'!$F$1,ROW()-1,(COLUMN()-2)*3)</f>
        <v>145.99700628799792</v>
      </c>
      <c r="AF14" s="2">
        <f ca="1">OFFSET('Puget Sound'!$F$1,ROW()-1,(COLUMN()-2)*3)</f>
        <v>0</v>
      </c>
      <c r="AG14" s="2">
        <f ca="1">OFFSET('Puget Sound'!$F$1,ROW()-1,(COLUMN()-2)*3)</f>
        <v>49.446500265016716</v>
      </c>
      <c r="AH14" s="2">
        <f ca="1">OFFSET('Puget Sound'!$F$1,ROW()-1,(COLUMN()-2)*3)</f>
        <v>283.94224569365321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>
        <f>'Puget Sound'!CU14</f>
        <v>49.446500265016716</v>
      </c>
    </row>
    <row r="15" spans="1:50" ht="15" customHeight="1" x14ac:dyDescent="0.25">
      <c r="A15" t="str">
        <f>'Puget Sound'!C15</f>
        <v>Skagit S/F Year</v>
      </c>
      <c r="B15" s="2">
        <f ca="1">OFFSET('Puget Sound'!$F$1,ROW()-1,(COLUMN()-2)*3)</f>
        <v>259.14639688317413</v>
      </c>
      <c r="C15" s="2">
        <f ca="1">OFFSET('Puget Sound'!$F$1,ROW()-1,(COLUMN()-2)*3)</f>
        <v>1422.1535599468862</v>
      </c>
      <c r="D15" s="2">
        <f ca="1">OFFSET('Puget Sound'!$F$1,ROW()-1,(COLUMN()-2)*3)</f>
        <v>812.51878188493174</v>
      </c>
      <c r="E15" s="2">
        <f ca="1">OFFSET('Puget Sound'!$F$1,ROW()-1,(COLUMN()-2)*3)</f>
        <v>1380.5781348886067</v>
      </c>
      <c r="F15" s="2">
        <f ca="1">OFFSET('Puget Sound'!$F$1,ROW()-1,(COLUMN()-2)*3)</f>
        <v>1866.6618184955141</v>
      </c>
      <c r="G15" s="2">
        <f ca="1">OFFSET('Puget Sound'!$F$1,ROW()-1,(COLUMN()-2)*3)</f>
        <v>1911.6448978153628</v>
      </c>
      <c r="H15" s="2">
        <f ca="1">OFFSET('Puget Sound'!$F$1,ROW()-1,(COLUMN()-2)*3)</f>
        <v>306.26732758620693</v>
      </c>
      <c r="I15" s="2">
        <f ca="1">OFFSET('Puget Sound'!$F$1,ROW()-1,(COLUMN()-2)*3)</f>
        <v>635.7361994801015</v>
      </c>
      <c r="J15" s="2">
        <f ca="1">OFFSET('Puget Sound'!$F$1,ROW()-1,(COLUMN()-2)*3)</f>
        <v>888.90636190476198</v>
      </c>
      <c r="K15" s="2">
        <f ca="1">OFFSET('Puget Sound'!$F$1,ROW()-1,(COLUMN()-2)*3)</f>
        <v>574.65329060549834</v>
      </c>
      <c r="L15" s="2">
        <f ca="1">OFFSET('Puget Sound'!$F$1,ROW()-1,(COLUMN()-2)*3)</f>
        <v>77.777777777777771</v>
      </c>
      <c r="M15" s="2">
        <f ca="1">OFFSET('Puget Sound'!$F$1,ROW()-1,(COLUMN()-2)*3)</f>
        <v>0</v>
      </c>
      <c r="N15" s="2">
        <f ca="1">OFFSET('Puget Sound'!$F$1,ROW()-1,(COLUMN()-2)*3)</f>
        <v>25</v>
      </c>
      <c r="O15" s="2">
        <f ca="1">OFFSET('Puget Sound'!$F$1,ROW()-1,(COLUMN()-2)*3)</f>
        <v>179.81931483384722</v>
      </c>
      <c r="P15" s="2">
        <f ca="1">OFFSET('Puget Sound'!$F$1,ROW()-1,(COLUMN()-2)*3)</f>
        <v>124.83744219538831</v>
      </c>
      <c r="Q15" s="2">
        <f ca="1">OFFSET('Puget Sound'!$F$1,ROW()-1,(COLUMN()-2)*3)</f>
        <v>174.47528112346882</v>
      </c>
      <c r="R15" s="2">
        <f ca="1">OFFSET('Puget Sound'!$F$1,ROW()-1,(COLUMN()-2)*3)</f>
        <v>587.89200091296402</v>
      </c>
      <c r="S15" s="2">
        <f ca="1">OFFSET('Puget Sound'!$F$1,ROW()-1,(COLUMN()-2)*3)</f>
        <v>508.21644692325731</v>
      </c>
      <c r="T15" s="2">
        <f ca="1">OFFSET('Puget Sound'!$F$1,ROW()-1,(COLUMN()-2)*3)</f>
        <v>461.90426966292125</v>
      </c>
      <c r="U15" s="2">
        <f ca="1">OFFSET('Puget Sound'!$F$1,ROW()-1,(COLUMN()-2)*3)</f>
        <v>202.11708429902293</v>
      </c>
      <c r="V15" s="2">
        <f ca="1">OFFSET('Puget Sound'!$F$1,ROW()-1,(COLUMN()-2)*3)</f>
        <v>775.27715242881072</v>
      </c>
      <c r="W15" s="2">
        <f ca="1">OFFSET('Puget Sound'!$F$1,ROW()-1,(COLUMN()-2)*3)</f>
        <v>555.54486166007905</v>
      </c>
      <c r="X15" s="2">
        <f ca="1">OFFSET('Puget Sound'!$F$1,ROW()-1,(COLUMN()-2)*3)</f>
        <v>510.57524156545207</v>
      </c>
      <c r="Y15" s="2">
        <f ca="1">OFFSET('Puget Sound'!$F$1,ROW()-1,(COLUMN()-2)*3)</f>
        <v>76.605151515151505</v>
      </c>
      <c r="Z15" s="2">
        <f ca="1">OFFSET('Puget Sound'!$F$1,ROW()-1,(COLUMN()-2)*3)</f>
        <v>208.06847411988275</v>
      </c>
      <c r="AA15" s="2">
        <f ca="1">OFFSET('Puget Sound'!$F$1,ROW()-1,(COLUMN()-2)*3)</f>
        <v>96.049095476343695</v>
      </c>
      <c r="AB15" s="2">
        <f ca="1">OFFSET('Puget Sound'!$F$1,ROW()-1,(COLUMN()-2)*3)</f>
        <v>454.88425531914891</v>
      </c>
      <c r="AC15" s="2">
        <f ca="1">OFFSET('Puget Sound'!$F$1,ROW()-1,(COLUMN()-2)*3)</f>
        <v>343.35727806309615</v>
      </c>
      <c r="AD15" s="2">
        <f ca="1">OFFSET('Puget Sound'!$F$1,ROW()-1,(COLUMN()-2)*3)</f>
        <v>382.31251364646351</v>
      </c>
      <c r="AE15" s="2">
        <f ca="1">OFFSET('Puget Sound'!$F$1,ROW()-1,(COLUMN()-2)*3)</f>
        <v>252.74801004213259</v>
      </c>
      <c r="AF15" s="2">
        <f ca="1">OFFSET('Puget Sound'!$F$1,ROW()-1,(COLUMN()-2)*3)</f>
        <v>0</v>
      </c>
      <c r="AG15" s="2">
        <f ca="1">OFFSET('Puget Sound'!$F$1,ROW()-1,(COLUMN()-2)*3)</f>
        <v>152.25960784313725</v>
      </c>
      <c r="AH15" s="2">
        <f ca="1">OFFSET('Puget Sound'!$F$1,ROW()-1,(COLUMN()-2)*3)</f>
        <v>42.822966507177036</v>
      </c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>
        <f>'Puget Sound'!CU15</f>
        <v>152.25960784313725</v>
      </c>
    </row>
    <row r="16" spans="1:50" ht="15" customHeight="1" x14ac:dyDescent="0.25">
      <c r="A16" t="str">
        <f>'Puget Sound'!C16</f>
        <v>UM</v>
      </c>
      <c r="B16" s="2">
        <f ca="1">OFFSET('Puget Sound'!$F$1,ROW()-1,(COLUMN()-2)*3)</f>
        <v>259.14639688317413</v>
      </c>
      <c r="C16" s="2">
        <f ca="1">OFFSET('Puget Sound'!$F$1,ROW()-1,(COLUMN()-2)*3)</f>
        <v>1379.4889531484796</v>
      </c>
      <c r="D16" s="2">
        <f ca="1">OFFSET('Puget Sound'!$F$1,ROW()-1,(COLUMN()-2)*3)</f>
        <v>788.14321842838376</v>
      </c>
      <c r="E16" s="2">
        <f ca="1">OFFSET('Puget Sound'!$F$1,ROW()-1,(COLUMN()-2)*3)</f>
        <v>1339.1607908419485</v>
      </c>
      <c r="F16" s="2">
        <f ca="1">OFFSET('Puget Sound'!$F$1,ROW()-1,(COLUMN()-2)*3)</f>
        <v>1866.6618184955141</v>
      </c>
      <c r="G16" s="2">
        <f ca="1">OFFSET('Puget Sound'!$F$1,ROW()-1,(COLUMN()-2)*3)</f>
        <v>1581.6348978153628</v>
      </c>
      <c r="H16" s="2">
        <f ca="1">OFFSET('Puget Sound'!$F$1,ROW()-1,(COLUMN()-2)*3)</f>
        <v>306.26732758620693</v>
      </c>
      <c r="I16" s="2">
        <f ca="1">OFFSET('Puget Sound'!$F$1,ROW()-1,(COLUMN()-2)*3)</f>
        <v>635.7361994801015</v>
      </c>
      <c r="J16" s="2">
        <f ca="1">OFFSET('Puget Sound'!$F$1,ROW()-1,(COLUMN()-2)*3)</f>
        <v>888.90636190476198</v>
      </c>
      <c r="K16" s="2">
        <f ca="1">OFFSET('Puget Sound'!$F$1,ROW()-1,(COLUMN()-2)*3)</f>
        <v>574.65329060549834</v>
      </c>
      <c r="L16" s="2">
        <f ca="1">OFFSET('Puget Sound'!$F$1,ROW()-1,(COLUMN()-2)*3)</f>
        <v>77.777777777777771</v>
      </c>
      <c r="M16" s="2">
        <f ca="1">OFFSET('Puget Sound'!$F$1,ROW()-1,(COLUMN()-2)*3)</f>
        <v>0</v>
      </c>
      <c r="N16" s="2">
        <f ca="1">OFFSET('Puget Sound'!$F$1,ROW()-1,(COLUMN()-2)*3)</f>
        <v>25</v>
      </c>
      <c r="O16" s="2">
        <f ca="1">OFFSET('Puget Sound'!$F$1,ROW()-1,(COLUMN()-2)*3)</f>
        <v>179.81931483384722</v>
      </c>
      <c r="P16" s="2">
        <f ca="1">OFFSET('Puget Sound'!$F$1,ROW()-1,(COLUMN()-2)*3)</f>
        <v>124.83744219538831</v>
      </c>
      <c r="Q16" s="2">
        <f ca="1">OFFSET('Puget Sound'!$F$1,ROW()-1,(COLUMN()-2)*3)</f>
        <v>174.47528112346882</v>
      </c>
      <c r="R16" s="2">
        <f ca="1">OFFSET('Puget Sound'!$F$1,ROW()-1,(COLUMN()-2)*3)</f>
        <v>587.89200091296402</v>
      </c>
      <c r="S16" s="2">
        <f ca="1">OFFSET('Puget Sound'!$F$1,ROW()-1,(COLUMN()-2)*3)</f>
        <v>508.21644692325731</v>
      </c>
      <c r="T16" s="2">
        <f ca="1">OFFSET('Puget Sound'!$F$1,ROW()-1,(COLUMN()-2)*3)</f>
        <v>461.90426966292125</v>
      </c>
      <c r="U16" s="2">
        <f ca="1">OFFSET('Puget Sound'!$F$1,ROW()-1,(COLUMN()-2)*3)</f>
        <v>202.11708429902293</v>
      </c>
      <c r="V16" s="2">
        <f ca="1">OFFSET('Puget Sound'!$F$1,ROW()-1,(COLUMN()-2)*3)</f>
        <v>775.27715242881072</v>
      </c>
      <c r="W16" s="2">
        <f ca="1">OFFSET('Puget Sound'!$F$1,ROW()-1,(COLUMN()-2)*3)</f>
        <v>555.54486166007905</v>
      </c>
      <c r="X16" s="2">
        <f ca="1">OFFSET('Puget Sound'!$F$1,ROW()-1,(COLUMN()-2)*3)</f>
        <v>510.57524156545207</v>
      </c>
      <c r="Y16" s="2">
        <f ca="1">OFFSET('Puget Sound'!$F$1,ROW()-1,(COLUMN()-2)*3)</f>
        <v>76.605151515151505</v>
      </c>
      <c r="Z16" s="2">
        <f ca="1">OFFSET('Puget Sound'!$F$1,ROW()-1,(COLUMN()-2)*3)</f>
        <v>208.06847411988275</v>
      </c>
      <c r="AA16" s="2">
        <f ca="1">OFFSET('Puget Sound'!$F$1,ROW()-1,(COLUMN()-2)*3)</f>
        <v>96.049095476343695</v>
      </c>
      <c r="AB16" s="2">
        <f ca="1">OFFSET('Puget Sound'!$F$1,ROW()-1,(COLUMN()-2)*3)</f>
        <v>454.88425531914891</v>
      </c>
      <c r="AC16" s="2">
        <f ca="1">OFFSET('Puget Sound'!$F$1,ROW()-1,(COLUMN()-2)*3)</f>
        <v>343.35727806309615</v>
      </c>
      <c r="AD16" s="2">
        <f ca="1">OFFSET('Puget Sound'!$F$1,ROW()-1,(COLUMN()-2)*3)</f>
        <v>382.31251364646351</v>
      </c>
      <c r="AE16" s="2">
        <f ca="1">OFFSET('Puget Sound'!$F$1,ROW()-1,(COLUMN()-2)*3)</f>
        <v>252.74801004213259</v>
      </c>
      <c r="AF16" s="2">
        <f ca="1">OFFSET('Puget Sound'!$F$1,ROW()-1,(COLUMN()-2)*3)</f>
        <v>0</v>
      </c>
      <c r="AG16" s="2">
        <f ca="1">OFFSET('Puget Sound'!$F$1,ROW()-1,(COLUMN()-2)*3)</f>
        <v>152.25960784313725</v>
      </c>
      <c r="AH16" s="2">
        <f ca="1">OFFSET('Puget Sound'!$F$1,ROW()-1,(COLUMN()-2)*3)</f>
        <v>42.822966507177036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>
        <f>'Puget Sound'!CU16</f>
        <v>152.25960784313725</v>
      </c>
    </row>
    <row r="17" spans="1:48" ht="15" customHeight="1" x14ac:dyDescent="0.25">
      <c r="A17" t="str">
        <f>'Puget Sound'!C17</f>
        <v>M</v>
      </c>
      <c r="B17" s="2">
        <f ca="1">OFFSET('Puget Sound'!$F$1,ROW()-1,(COLUMN()-2)*3)</f>
        <v>0</v>
      </c>
      <c r="C17" s="2">
        <f ca="1">OFFSET('Puget Sound'!$F$1,ROW()-1,(COLUMN()-2)*3)</f>
        <v>42.664606798406567</v>
      </c>
      <c r="D17" s="2">
        <f ca="1">OFFSET('Puget Sound'!$F$1,ROW()-1,(COLUMN()-2)*3)</f>
        <v>24.37556345654798</v>
      </c>
      <c r="E17" s="2">
        <f ca="1">OFFSET('Puget Sound'!$F$1,ROW()-1,(COLUMN()-2)*3)</f>
        <v>41.417344046658172</v>
      </c>
      <c r="F17" s="2">
        <f ca="1">OFFSET('Puget Sound'!$F$1,ROW()-1,(COLUMN()-2)*3)</f>
        <v>0</v>
      </c>
      <c r="G17" s="2">
        <f ca="1">OFFSET('Puget Sound'!$F$1,ROW()-1,(COLUMN()-2)*3)</f>
        <v>330.01</v>
      </c>
      <c r="H17" s="2">
        <f ca="1">OFFSET('Puget Sound'!$F$1,ROW()-1,(COLUMN()-2)*3)</f>
        <v>0</v>
      </c>
      <c r="I17" s="2">
        <f ca="1">OFFSET('Puget Sound'!$F$1,ROW()-1,(COLUMN()-2)*3)</f>
        <v>0</v>
      </c>
      <c r="J17" s="2">
        <f ca="1">OFFSET('Puget Sound'!$F$1,ROW()-1,(COLUMN()-2)*3)</f>
        <v>0</v>
      </c>
      <c r="K17" s="2">
        <f ca="1">OFFSET('Puget Sound'!$F$1,ROW()-1,(COLUMN()-2)*3)</f>
        <v>0</v>
      </c>
      <c r="L17" s="2">
        <f ca="1">OFFSET('Puget Sound'!$F$1,ROW()-1,(COLUMN()-2)*3)</f>
        <v>0</v>
      </c>
      <c r="M17" s="2">
        <f ca="1">OFFSET('Puget Sound'!$F$1,ROW()-1,(COLUMN()-2)*3)</f>
        <v>0</v>
      </c>
      <c r="N17" s="2">
        <f ca="1">OFFSET('Puget Sound'!$F$1,ROW()-1,(COLUMN()-2)*3)</f>
        <v>0</v>
      </c>
      <c r="O17" s="2">
        <f ca="1">OFFSET('Puget Sound'!$F$1,ROW()-1,(COLUMN()-2)*3)</f>
        <v>0</v>
      </c>
      <c r="P17" s="2">
        <f ca="1">OFFSET('Puget Sound'!$F$1,ROW()-1,(COLUMN()-2)*3)</f>
        <v>0</v>
      </c>
      <c r="Q17" s="2">
        <f ca="1">OFFSET('Puget Sound'!$F$1,ROW()-1,(COLUMN()-2)*3)</f>
        <v>0</v>
      </c>
      <c r="R17" s="2">
        <f ca="1">OFFSET('Puget Sound'!$F$1,ROW()-1,(COLUMN()-2)*3)</f>
        <v>0</v>
      </c>
      <c r="S17" s="2">
        <f ca="1">OFFSET('Puget Sound'!$F$1,ROW()-1,(COLUMN()-2)*3)</f>
        <v>0</v>
      </c>
      <c r="T17" s="2">
        <f ca="1">OFFSET('Puget Sound'!$F$1,ROW()-1,(COLUMN()-2)*3)</f>
        <v>0</v>
      </c>
      <c r="U17" s="2">
        <f ca="1">OFFSET('Puget Sound'!$F$1,ROW()-1,(COLUMN()-2)*3)</f>
        <v>0</v>
      </c>
      <c r="V17" s="2">
        <f ca="1">OFFSET('Puget Sound'!$F$1,ROW()-1,(COLUMN()-2)*3)</f>
        <v>0</v>
      </c>
      <c r="W17" s="2">
        <f ca="1">OFFSET('Puget Sound'!$F$1,ROW()-1,(COLUMN()-2)*3)</f>
        <v>0</v>
      </c>
      <c r="X17" s="2">
        <f ca="1">OFFSET('Puget Sound'!$F$1,ROW()-1,(COLUMN()-2)*3)</f>
        <v>0</v>
      </c>
      <c r="Y17" s="2">
        <f ca="1">OFFSET('Puget Sound'!$F$1,ROW()-1,(COLUMN()-2)*3)</f>
        <v>0</v>
      </c>
      <c r="Z17" s="2">
        <f ca="1">OFFSET('Puget Sound'!$F$1,ROW()-1,(COLUMN()-2)*3)</f>
        <v>0</v>
      </c>
      <c r="AA17" s="2">
        <f ca="1">OFFSET('Puget Sound'!$F$1,ROW()-1,(COLUMN()-2)*3)</f>
        <v>0</v>
      </c>
      <c r="AB17" s="2">
        <f ca="1">OFFSET('Puget Sound'!$F$1,ROW()-1,(COLUMN()-2)*3)</f>
        <v>0</v>
      </c>
      <c r="AC17" s="2">
        <f ca="1">OFFSET('Puget Sound'!$F$1,ROW()-1,(COLUMN()-2)*3)</f>
        <v>0</v>
      </c>
      <c r="AD17" s="2">
        <f ca="1">OFFSET('Puget Sound'!$F$1,ROW()-1,(COLUMN()-2)*3)</f>
        <v>0</v>
      </c>
      <c r="AE17" s="2">
        <f ca="1">OFFSET('Puget Sound'!$F$1,ROW()-1,(COLUMN()-2)*3)</f>
        <v>0</v>
      </c>
      <c r="AF17" s="2">
        <f ca="1">OFFSET('Puget Sound'!$F$1,ROW()-1,(COLUMN()-2)*3)</f>
        <v>0</v>
      </c>
      <c r="AG17" s="2">
        <f ca="1">OFFSET('Puget Sound'!$F$1,ROW()-1,(COLUMN()-2)*3)</f>
        <v>0</v>
      </c>
      <c r="AH17" s="2">
        <f ca="1">OFFSET('Puget Sound'!$F$1,ROW()-1,(COLUMN()-2)*3)</f>
        <v>0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>
        <f>'Puget Sound'!CU17</f>
        <v>0</v>
      </c>
    </row>
    <row r="18" spans="1:48" ht="15" customHeight="1" x14ac:dyDescent="0.25">
      <c r="A18" t="str">
        <f>'Puget Sound'!C18</f>
        <v>Skagit Spring</v>
      </c>
      <c r="B18" s="2">
        <f ca="1">OFFSET('Puget Sound'!$F$1,ROW()-1,(COLUMN()-2)*3)</f>
        <v>2641.6512503912172</v>
      </c>
      <c r="C18" s="2">
        <f ca="1">OFFSET('Puget Sound'!$F$1,ROW()-1,(COLUMN()-2)*3)</f>
        <v>1400.547051442911</v>
      </c>
      <c r="D18" s="2">
        <f ca="1">OFFSET('Puget Sound'!$F$1,ROW()-1,(COLUMN()-2)*3)</f>
        <v>1400.547051442911</v>
      </c>
      <c r="E18" s="2">
        <f ca="1">OFFSET('Puget Sound'!$F$1,ROW()-1,(COLUMN()-2)*3)</f>
        <v>1392.935382685069</v>
      </c>
      <c r="F18" s="2">
        <f ca="1">OFFSET('Puget Sound'!$F$1,ROW()-1,(COLUMN()-2)*3)</f>
        <v>989.95833333333326</v>
      </c>
      <c r="G18" s="2">
        <f ca="1">OFFSET('Puget Sound'!$F$1,ROW()-1,(COLUMN()-2)*3)</f>
        <v>1472.6087357917213</v>
      </c>
      <c r="H18" s="2">
        <f ca="1">OFFSET('Puget Sound'!$F$1,ROW()-1,(COLUMN()-2)*3)</f>
        <v>1075.6897384357867</v>
      </c>
      <c r="I18" s="2">
        <f ca="1">OFFSET('Puget Sound'!$F$1,ROW()-1,(COLUMN()-2)*3)</f>
        <v>1046.9434630364422</v>
      </c>
      <c r="J18" s="2">
        <f ca="1">OFFSET('Puget Sound'!$F$1,ROW()-1,(COLUMN()-2)*3)</f>
        <v>641.81481481481478</v>
      </c>
      <c r="K18" s="2">
        <f ca="1">OFFSET('Puget Sound'!$F$1,ROW()-1,(COLUMN()-2)*3)</f>
        <v>472.15293040293039</v>
      </c>
      <c r="L18" s="2">
        <f ca="1">OFFSET('Puget Sound'!$F$1,ROW()-1,(COLUMN()-2)*3)</f>
        <v>1673.8493629848913</v>
      </c>
      <c r="M18" s="2">
        <f ca="1">OFFSET('Puget Sound'!$F$1,ROW()-1,(COLUMN()-2)*3)</f>
        <v>765.88421052631588</v>
      </c>
      <c r="N18" s="2">
        <f ca="1">OFFSET('Puget Sound'!$F$1,ROW()-1,(COLUMN()-2)*3)</f>
        <v>725.86666666666667</v>
      </c>
      <c r="O18" s="2">
        <f ca="1">OFFSET('Puget Sound'!$F$1,ROW()-1,(COLUMN()-2)*3)</f>
        <v>1417.0778117019781</v>
      </c>
      <c r="P18" s="2">
        <f ca="1">OFFSET('Puget Sound'!$F$1,ROW()-1,(COLUMN()-2)*3)</f>
        <v>1335.3005283871512</v>
      </c>
      <c r="Q18" s="2">
        <f ca="1">OFFSET('Puget Sound'!$F$1,ROW()-1,(COLUMN()-2)*3)</f>
        <v>2722.5984177927894</v>
      </c>
      <c r="R18" s="2">
        <f ca="1">OFFSET('Puget Sound'!$F$1,ROW()-1,(COLUMN()-2)*3)</f>
        <v>1295.41519342125</v>
      </c>
      <c r="S18" s="2">
        <f ca="1">OFFSET('Puget Sound'!$F$1,ROW()-1,(COLUMN()-2)*3)</f>
        <v>1914.3697680617022</v>
      </c>
      <c r="T18" s="2">
        <f ca="1">OFFSET('Puget Sound'!$F$1,ROW()-1,(COLUMN()-2)*3)</f>
        <v>1959.6314196432884</v>
      </c>
      <c r="U18" s="2">
        <f ca="1">OFFSET('Puget Sound'!$F$1,ROW()-1,(COLUMN()-2)*3)</f>
        <v>1802.8569957417085</v>
      </c>
      <c r="V18" s="2">
        <f ca="1">OFFSET('Puget Sound'!$F$1,ROW()-1,(COLUMN()-2)*3)</f>
        <v>2794.7623113540458</v>
      </c>
      <c r="W18" s="2">
        <f ca="1">OFFSET('Puget Sound'!$F$1,ROW()-1,(COLUMN()-2)*3)</f>
        <v>2173.5659088538669</v>
      </c>
      <c r="X18" s="2">
        <f ca="1">OFFSET('Puget Sound'!$F$1,ROW()-1,(COLUMN()-2)*3)</f>
        <v>3226.9770385622296</v>
      </c>
      <c r="Y18" s="2">
        <f ca="1">OFFSET('Puget Sound'!$F$1,ROW()-1,(COLUMN()-2)*3)</f>
        <v>1825.2489899534964</v>
      </c>
      <c r="Z18" s="2">
        <f ca="1">OFFSET('Puget Sound'!$F$1,ROW()-1,(COLUMN()-2)*3)</f>
        <v>3520.9957477742228</v>
      </c>
      <c r="AA18" s="2">
        <f ca="1">OFFSET('Puget Sound'!$F$1,ROW()-1,(COLUMN()-2)*3)</f>
        <v>1782.4236998283359</v>
      </c>
      <c r="AB18" s="2">
        <f ca="1">OFFSET('Puget Sound'!$F$1,ROW()-1,(COLUMN()-2)*3)</f>
        <v>2009.4241766682005</v>
      </c>
      <c r="AC18" s="2">
        <f ca="1">OFFSET('Puget Sound'!$F$1,ROW()-1,(COLUMN()-2)*3)</f>
        <v>2015.6149100762743</v>
      </c>
      <c r="AD18" s="2">
        <f ca="1">OFFSET('Puget Sound'!$F$1,ROW()-1,(COLUMN()-2)*3)</f>
        <v>4527.2397445179886</v>
      </c>
      <c r="AE18" s="2">
        <f ca="1">OFFSET('Puget Sound'!$F$1,ROW()-1,(COLUMN()-2)*3)</f>
        <v>2810.6114839200036</v>
      </c>
      <c r="AF18" s="2">
        <f ca="1">OFFSET('Puget Sound'!$F$1,ROW()-1,(COLUMN()-2)*3)</f>
        <v>0</v>
      </c>
      <c r="AG18" s="2">
        <f ca="1">OFFSET('Puget Sound'!$F$1,ROW()-1,(COLUMN()-2)*3)</f>
        <v>2161.8353171490326</v>
      </c>
      <c r="AH18" s="2">
        <f ca="1">OFFSET('Puget Sound'!$F$1,ROW()-1,(COLUMN()-2)*3)</f>
        <v>2845.7983678660439</v>
      </c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>
        <f>'Puget Sound'!CU18</f>
        <v>2161.8353171490326</v>
      </c>
    </row>
    <row r="19" spans="1:48" ht="15" customHeight="1" x14ac:dyDescent="0.25">
      <c r="A19" t="str">
        <f>'Puget Sound'!C19</f>
        <v>UM</v>
      </c>
      <c r="B19" s="2">
        <f ca="1">OFFSET('Puget Sound'!$F$1,ROW()-1,(COLUMN()-2)*3)</f>
        <v>1395.8862850176877</v>
      </c>
      <c r="C19" s="2">
        <f ca="1">OFFSET('Puget Sound'!$F$1,ROW()-1,(COLUMN()-2)*3)</f>
        <v>1358.5306398996236</v>
      </c>
      <c r="D19" s="2">
        <f ca="1">OFFSET('Puget Sound'!$F$1,ROW()-1,(COLUMN()-2)*3)</f>
        <v>1358.5306398996236</v>
      </c>
      <c r="E19" s="2">
        <f ca="1">OFFSET('Puget Sound'!$F$1,ROW()-1,(COLUMN()-2)*3)</f>
        <v>1351.1473212045169</v>
      </c>
      <c r="F19" s="2">
        <f ca="1">OFFSET('Puget Sound'!$F$1,ROW()-1,(COLUMN()-2)*3)</f>
        <v>989.95833333333326</v>
      </c>
      <c r="G19" s="2">
        <f ca="1">OFFSET('Puget Sound'!$F$1,ROW()-1,(COLUMN()-2)*3)</f>
        <v>982.74965675057206</v>
      </c>
      <c r="H19" s="2">
        <f ca="1">OFFSET('Puget Sound'!$F$1,ROW()-1,(COLUMN()-2)*3)</f>
        <v>777.86198619861977</v>
      </c>
      <c r="I19" s="2">
        <f ca="1">OFFSET('Puget Sound'!$F$1,ROW()-1,(COLUMN()-2)*3)</f>
        <v>628.15789473684208</v>
      </c>
      <c r="J19" s="2">
        <f ca="1">OFFSET('Puget Sound'!$F$1,ROW()-1,(COLUMN()-2)*3)</f>
        <v>641.81481481481478</v>
      </c>
      <c r="K19" s="2">
        <f ca="1">OFFSET('Puget Sound'!$F$1,ROW()-1,(COLUMN()-2)*3)</f>
        <v>472.15293040293039</v>
      </c>
      <c r="L19" s="2">
        <f ca="1">OFFSET('Puget Sound'!$F$1,ROW()-1,(COLUMN()-2)*3)</f>
        <v>920.77458740718635</v>
      </c>
      <c r="M19" s="2">
        <f ca="1">OFFSET('Puget Sound'!$F$1,ROW()-1,(COLUMN()-2)*3)</f>
        <v>765.88421052631588</v>
      </c>
      <c r="N19" s="2">
        <f ca="1">OFFSET('Puget Sound'!$F$1,ROW()-1,(COLUMN()-2)*3)</f>
        <v>725.86666666666667</v>
      </c>
      <c r="O19" s="2">
        <f ca="1">OFFSET('Puget Sound'!$F$1,ROW()-1,(COLUMN()-2)*3)</f>
        <v>714.96264539234096</v>
      </c>
      <c r="P19" s="2">
        <f ca="1">OFFSET('Puget Sound'!$F$1,ROW()-1,(COLUMN()-2)*3)</f>
        <v>591.08726271616365</v>
      </c>
      <c r="Q19" s="2">
        <f ca="1">OFFSET('Puget Sound'!$F$1,ROW()-1,(COLUMN()-2)*3)</f>
        <v>195.67421075400458</v>
      </c>
      <c r="R19" s="2">
        <f ca="1">OFFSET('Puget Sound'!$F$1,ROW()-1,(COLUMN()-2)*3)</f>
        <v>583.11796843029003</v>
      </c>
      <c r="S19" s="2">
        <f ca="1">OFFSET('Puget Sound'!$F$1,ROW()-1,(COLUMN()-2)*3)</f>
        <v>1145.152150927513</v>
      </c>
      <c r="T19" s="2">
        <f ca="1">OFFSET('Puget Sound'!$F$1,ROW()-1,(COLUMN()-2)*3)</f>
        <v>529.35334403019715</v>
      </c>
      <c r="U19" s="2">
        <f ca="1">OFFSET('Puget Sound'!$F$1,ROW()-1,(COLUMN()-2)*3)</f>
        <v>881.00504549263223</v>
      </c>
      <c r="V19" s="2">
        <f ca="1">OFFSET('Puget Sound'!$F$1,ROW()-1,(COLUMN()-2)*3)</f>
        <v>1657.6114280292827</v>
      </c>
      <c r="W19" s="2">
        <f ca="1">OFFSET('Puget Sound'!$F$1,ROW()-1,(COLUMN()-2)*3)</f>
        <v>1115.6563412835831</v>
      </c>
      <c r="X19" s="2">
        <f ca="1">OFFSET('Puget Sound'!$F$1,ROW()-1,(COLUMN()-2)*3)</f>
        <v>1894.799932655455</v>
      </c>
      <c r="Y19" s="2">
        <f ca="1">OFFSET('Puget Sound'!$F$1,ROW()-1,(COLUMN()-2)*3)</f>
        <v>441.61785167911825</v>
      </c>
      <c r="Z19" s="2">
        <f ca="1">OFFSET('Puget Sound'!$F$1,ROW()-1,(COLUMN()-2)*3)</f>
        <v>2039.7853157791171</v>
      </c>
      <c r="AA19" s="2">
        <f ca="1">OFFSET('Puget Sound'!$F$1,ROW()-1,(COLUMN()-2)*3)</f>
        <v>1102.8699108874832</v>
      </c>
      <c r="AB19" s="2">
        <f ca="1">OFFSET('Puget Sound'!$F$1,ROW()-1,(COLUMN()-2)*3)</f>
        <v>906.13183420497398</v>
      </c>
      <c r="AC19" s="2">
        <f ca="1">OFFSET('Puget Sound'!$F$1,ROW()-1,(COLUMN()-2)*3)</f>
        <v>697.10456343299074</v>
      </c>
      <c r="AD19" s="2">
        <f ca="1">OFFSET('Puget Sound'!$F$1,ROW()-1,(COLUMN()-2)*3)</f>
        <v>2919.7974856468782</v>
      </c>
      <c r="AE19" s="2">
        <f ca="1">OFFSET('Puget Sound'!$F$1,ROW()-1,(COLUMN()-2)*3)</f>
        <v>1663.8970334932515</v>
      </c>
      <c r="AF19" s="2">
        <f ca="1">OFFSET('Puget Sound'!$F$1,ROW()-1,(COLUMN()-2)*3)</f>
        <v>0</v>
      </c>
      <c r="AG19" s="2">
        <f ca="1">OFFSET('Puget Sound'!$F$1,ROW()-1,(COLUMN()-2)*3)</f>
        <v>1091.7383269907823</v>
      </c>
      <c r="AH19" s="2">
        <f ca="1">OFFSET('Puget Sound'!$F$1,ROW()-1,(COLUMN()-2)*3)</f>
        <v>2055.4052675619391</v>
      </c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>
        <f>'Puget Sound'!CU19</f>
        <v>1091.7383269907823</v>
      </c>
    </row>
    <row r="20" spans="1:48" ht="15" customHeight="1" x14ac:dyDescent="0.25">
      <c r="A20" t="str">
        <f>'Puget Sound'!C20</f>
        <v>M</v>
      </c>
      <c r="B20" s="2">
        <f ca="1">OFFSET('Puget Sound'!$F$1,ROW()-1,(COLUMN()-2)*3)</f>
        <v>1245.7649653735298</v>
      </c>
      <c r="C20" s="2">
        <f ca="1">OFFSET('Puget Sound'!$F$1,ROW()-1,(COLUMN()-2)*3)</f>
        <v>42.016411543287404</v>
      </c>
      <c r="D20" s="2">
        <f ca="1">OFFSET('Puget Sound'!$F$1,ROW()-1,(COLUMN()-2)*3)</f>
        <v>42.016411543287404</v>
      </c>
      <c r="E20" s="2">
        <f ca="1">OFFSET('Puget Sound'!$F$1,ROW()-1,(COLUMN()-2)*3)</f>
        <v>41.788061480552187</v>
      </c>
      <c r="F20" s="2">
        <f ca="1">OFFSET('Puget Sound'!$F$1,ROW()-1,(COLUMN()-2)*3)</f>
        <v>0</v>
      </c>
      <c r="G20" s="2">
        <f ca="1">OFFSET('Puget Sound'!$F$1,ROW()-1,(COLUMN()-2)*3)</f>
        <v>489.85907904114924</v>
      </c>
      <c r="H20" s="2">
        <f ca="1">OFFSET('Puget Sound'!$F$1,ROW()-1,(COLUMN()-2)*3)</f>
        <v>297.82775223716681</v>
      </c>
      <c r="I20" s="2">
        <f ca="1">OFFSET('Puget Sound'!$F$1,ROW()-1,(COLUMN()-2)*3)</f>
        <v>418.78556829959996</v>
      </c>
      <c r="J20" s="2">
        <f ca="1">OFFSET('Puget Sound'!$F$1,ROW()-1,(COLUMN()-2)*3)</f>
        <v>0</v>
      </c>
      <c r="K20" s="2">
        <f ca="1">OFFSET('Puget Sound'!$F$1,ROW()-1,(COLUMN()-2)*3)</f>
        <v>0</v>
      </c>
      <c r="L20" s="2">
        <f ca="1">OFFSET('Puget Sound'!$F$1,ROW()-1,(COLUMN()-2)*3)</f>
        <v>753.07477557770483</v>
      </c>
      <c r="M20" s="2">
        <f ca="1">OFFSET('Puget Sound'!$F$1,ROW()-1,(COLUMN()-2)*3)</f>
        <v>0</v>
      </c>
      <c r="N20" s="2">
        <f ca="1">OFFSET('Puget Sound'!$F$1,ROW()-1,(COLUMN()-2)*3)</f>
        <v>0</v>
      </c>
      <c r="O20" s="2">
        <f ca="1">OFFSET('Puget Sound'!$F$1,ROW()-1,(COLUMN()-2)*3)</f>
        <v>702.11516630963706</v>
      </c>
      <c r="P20" s="2">
        <f ca="1">OFFSET('Puget Sound'!$F$1,ROW()-1,(COLUMN()-2)*3)</f>
        <v>744.21326567098754</v>
      </c>
      <c r="Q20" s="2">
        <f ca="1">OFFSET('Puget Sound'!$F$1,ROW()-1,(COLUMN()-2)*3)</f>
        <v>2526.924207038785</v>
      </c>
      <c r="R20" s="2">
        <f ca="1">OFFSET('Puget Sound'!$F$1,ROW()-1,(COLUMN()-2)*3)</f>
        <v>712.29722499095988</v>
      </c>
      <c r="S20" s="2">
        <f ca="1">OFFSET('Puget Sound'!$F$1,ROW()-1,(COLUMN()-2)*3)</f>
        <v>769.21761713418914</v>
      </c>
      <c r="T20" s="2">
        <f ca="1">OFFSET('Puget Sound'!$F$1,ROW()-1,(COLUMN()-2)*3)</f>
        <v>1430.2780756130912</v>
      </c>
      <c r="U20" s="2">
        <f ca="1">OFFSET('Puget Sound'!$F$1,ROW()-1,(COLUMN()-2)*3)</f>
        <v>921.85195024907625</v>
      </c>
      <c r="V20" s="2">
        <f ca="1">OFFSET('Puget Sound'!$F$1,ROW()-1,(COLUMN()-2)*3)</f>
        <v>1137.1508833247633</v>
      </c>
      <c r="W20" s="2">
        <f ca="1">OFFSET('Puget Sound'!$F$1,ROW()-1,(COLUMN()-2)*3)</f>
        <v>1057.9095675702838</v>
      </c>
      <c r="X20" s="2">
        <f ca="1">OFFSET('Puget Sound'!$F$1,ROW()-1,(COLUMN()-2)*3)</f>
        <v>1332.1771059067746</v>
      </c>
      <c r="Y20" s="2">
        <f ca="1">OFFSET('Puget Sound'!$F$1,ROW()-1,(COLUMN()-2)*3)</f>
        <v>1383.6311382743781</v>
      </c>
      <c r="Z20" s="2">
        <f ca="1">OFFSET('Puget Sound'!$F$1,ROW()-1,(COLUMN()-2)*3)</f>
        <v>1481.2104319951054</v>
      </c>
      <c r="AA20" s="2">
        <f ca="1">OFFSET('Puget Sound'!$F$1,ROW()-1,(COLUMN()-2)*3)</f>
        <v>679.55378894085266</v>
      </c>
      <c r="AB20" s="2">
        <f ca="1">OFFSET('Puget Sound'!$F$1,ROW()-1,(COLUMN()-2)*3)</f>
        <v>1103.2923424632265</v>
      </c>
      <c r="AC20" s="2">
        <f ca="1">OFFSET('Puget Sound'!$F$1,ROW()-1,(COLUMN()-2)*3)</f>
        <v>1318.5103466432836</v>
      </c>
      <c r="AD20" s="2">
        <f ca="1">OFFSET('Puget Sound'!$F$1,ROW()-1,(COLUMN()-2)*3)</f>
        <v>1607.44225887111</v>
      </c>
      <c r="AE20" s="2">
        <f ca="1">OFFSET('Puget Sound'!$F$1,ROW()-1,(COLUMN()-2)*3)</f>
        <v>1146.7144504267521</v>
      </c>
      <c r="AF20" s="2">
        <f ca="1">OFFSET('Puget Sound'!$F$1,ROW()-1,(COLUMN()-2)*3)</f>
        <v>0</v>
      </c>
      <c r="AG20" s="2">
        <f ca="1">OFFSET('Puget Sound'!$F$1,ROW()-1,(COLUMN()-2)*3)</f>
        <v>1070.0969901582503</v>
      </c>
      <c r="AH20" s="2">
        <f ca="1">OFFSET('Puget Sound'!$F$1,ROW()-1,(COLUMN()-2)*3)</f>
        <v>790.39310030410479</v>
      </c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>
        <f>'Puget Sound'!CU20</f>
        <v>1070.0969901582503</v>
      </c>
    </row>
    <row r="21" spans="1:48" ht="15" customHeight="1" x14ac:dyDescent="0.25">
      <c r="A21" t="str">
        <f>'Puget Sound'!C21</f>
        <v>Snohomish FF</v>
      </c>
      <c r="B21" s="2">
        <f ca="1">OFFSET('Puget Sound'!$F$1,ROW()-1,(COLUMN()-2)*3)</f>
        <v>4719.4012368773765</v>
      </c>
      <c r="C21" s="2">
        <f ca="1">OFFSET('Puget Sound'!$F$1,ROW()-1,(COLUMN()-2)*3)</f>
        <v>1114.3813099198508</v>
      </c>
      <c r="D21" s="2">
        <f ca="1">OFFSET('Puget Sound'!$F$1,ROW()-1,(COLUMN()-2)*3)</f>
        <v>2086.2073601134321</v>
      </c>
      <c r="E21" s="2">
        <f ca="1">OFFSET('Puget Sound'!$F$1,ROW()-1,(COLUMN()-2)*3)</f>
        <v>2001.4325115956997</v>
      </c>
      <c r="F21" s="2">
        <f ca="1">OFFSET('Puget Sound'!$F$1,ROW()-1,(COLUMN()-2)*3)</f>
        <v>1930.9816451927106</v>
      </c>
      <c r="G21" s="2">
        <f ca="1">OFFSET('Puget Sound'!$F$1,ROW()-1,(COLUMN()-2)*3)</f>
        <v>1312.8371516830819</v>
      </c>
      <c r="H21" s="2">
        <f ca="1">OFFSET('Puget Sound'!$F$1,ROW()-1,(COLUMN()-2)*3)</f>
        <v>3327.9212105952079</v>
      </c>
      <c r="I21" s="2">
        <f ca="1">OFFSET('Puget Sound'!$F$1,ROW()-1,(COLUMN()-2)*3)</f>
        <v>1375.3372462889856</v>
      </c>
      <c r="J21" s="2">
        <f ca="1">OFFSET('Puget Sound'!$F$1,ROW()-1,(COLUMN()-2)*3)</f>
        <v>1093.2495946605236</v>
      </c>
      <c r="K21" s="2">
        <f ca="1">OFFSET('Puget Sound'!$F$1,ROW()-1,(COLUMN()-2)*3)</f>
        <v>1556.5336380561835</v>
      </c>
      <c r="L21" s="2">
        <f ca="1">OFFSET('Puget Sound'!$F$1,ROW()-1,(COLUMN()-2)*3)</f>
        <v>1469.7147079907793</v>
      </c>
      <c r="M21" s="2">
        <f ca="1">OFFSET('Puget Sound'!$F$1,ROW()-1,(COLUMN()-2)*3)</f>
        <v>1265.1047094075896</v>
      </c>
      <c r="N21" s="2">
        <f ca="1">OFFSET('Puget Sound'!$F$1,ROW()-1,(COLUMN()-2)*3)</f>
        <v>2750.4733075737031</v>
      </c>
      <c r="O21" s="2">
        <f ca="1">OFFSET('Puget Sound'!$F$1,ROW()-1,(COLUMN()-2)*3)</f>
        <v>4450.7747183791071</v>
      </c>
      <c r="P21" s="2">
        <f ca="1">OFFSET('Puget Sound'!$F$1,ROW()-1,(COLUMN()-2)*3)</f>
        <v>5530.0295807700904</v>
      </c>
      <c r="Q21" s="2">
        <f ca="1">OFFSET('Puget Sound'!$F$1,ROW()-1,(COLUMN()-2)*3)</f>
        <v>4982.1454945135902</v>
      </c>
      <c r="R21" s="2">
        <f ca="1">OFFSET('Puget Sound'!$F$1,ROW()-1,(COLUMN()-2)*3)</f>
        <v>4799.4987164810018</v>
      </c>
      <c r="S21" s="2">
        <f ca="1">OFFSET('Puget Sound'!$F$1,ROW()-1,(COLUMN()-2)*3)</f>
        <v>6445.2969379032329</v>
      </c>
      <c r="T21" s="2">
        <f ca="1">OFFSET('Puget Sound'!$F$1,ROW()-1,(COLUMN()-2)*3)</f>
        <v>2621.6394764759143</v>
      </c>
      <c r="U21" s="2">
        <f ca="1">OFFSET('Puget Sound'!$F$1,ROW()-1,(COLUMN()-2)*3)</f>
        <v>4442.4921984515895</v>
      </c>
      <c r="V21" s="2">
        <f ca="1">OFFSET('Puget Sound'!$F$1,ROW()-1,(COLUMN()-2)*3)</f>
        <v>9762.231098518967</v>
      </c>
      <c r="W21" s="2">
        <f ca="1">OFFSET('Puget Sound'!$F$1,ROW()-1,(COLUMN()-2)*3)</f>
        <v>4318.7862365713781</v>
      </c>
      <c r="X21" s="2">
        <f ca="1">OFFSET('Puget Sound'!$F$1,ROW()-1,(COLUMN()-2)*3)</f>
        <v>8767.8796248977178</v>
      </c>
      <c r="Y21" s="2">
        <f ca="1">OFFSET('Puget Sound'!$F$1,ROW()-1,(COLUMN()-2)*3)</f>
        <v>4678.7335514242823</v>
      </c>
      <c r="Z21" s="2">
        <f ca="1">OFFSET('Puget Sound'!$F$1,ROW()-1,(COLUMN()-2)*3)</f>
        <v>9174.408109717524</v>
      </c>
      <c r="AA21" s="2">
        <f ca="1">OFFSET('Puget Sound'!$F$1,ROW()-1,(COLUMN()-2)*3)</f>
        <v>2378.8547579703568</v>
      </c>
      <c r="AB21" s="2">
        <f ca="1">OFFSET('Puget Sound'!$F$1,ROW()-1,(COLUMN()-2)*3)</f>
        <v>2824.9617447682558</v>
      </c>
      <c r="AC21" s="2">
        <f ca="1">OFFSET('Puget Sound'!$F$1,ROW()-1,(COLUMN()-2)*3)</f>
        <v>1637.0723305368467</v>
      </c>
      <c r="AD21" s="2">
        <f ca="1">OFFSET('Puget Sound'!$F$1,ROW()-1,(COLUMN()-2)*3)</f>
        <v>7020.9995739044316</v>
      </c>
      <c r="AE21" s="2">
        <f ca="1">OFFSET('Puget Sound'!$F$1,ROW()-1,(COLUMN()-2)*3)</f>
        <v>5320.7785898199363</v>
      </c>
      <c r="AF21" s="2">
        <f ca="1">OFFSET('Puget Sound'!$F$1,ROW()-1,(COLUMN()-2)*3)</f>
        <v>0</v>
      </c>
      <c r="AG21" s="2">
        <f ca="1">OFFSET('Puget Sound'!$F$1,ROW()-1,(COLUMN()-2)*3)</f>
        <v>1926.1579170028804</v>
      </c>
      <c r="AH21" s="2">
        <f ca="1">OFFSET('Puget Sound'!$F$1,ROW()-1,(COLUMN()-2)*3)</f>
        <v>4699.008483508208</v>
      </c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>
        <f>'Puget Sound'!CU21</f>
        <v>1926.1579170028804</v>
      </c>
    </row>
    <row r="22" spans="1:48" ht="15" customHeight="1" x14ac:dyDescent="0.25">
      <c r="A22" t="str">
        <f>'Puget Sound'!C22</f>
        <v>UM</v>
      </c>
      <c r="B22" s="2">
        <f ca="1">OFFSET('Puget Sound'!$F$1,ROW()-1,(COLUMN()-2)*3)</f>
        <v>2480.4644329815574</v>
      </c>
      <c r="C22" s="2">
        <f ca="1">OFFSET('Puget Sound'!$F$1,ROW()-1,(COLUMN()-2)*3)</f>
        <v>1080.9498706222553</v>
      </c>
      <c r="D22" s="2">
        <f ca="1">OFFSET('Puget Sound'!$F$1,ROW()-1,(COLUMN()-2)*3)</f>
        <v>2023.6211393100291</v>
      </c>
      <c r="E22" s="2">
        <f ca="1">OFFSET('Puget Sound'!$F$1,ROW()-1,(COLUMN()-2)*3)</f>
        <v>1941.3895362478286</v>
      </c>
      <c r="F22" s="2">
        <f ca="1">OFFSET('Puget Sound'!$F$1,ROW()-1,(COLUMN()-2)*3)</f>
        <v>1930.9816451927106</v>
      </c>
      <c r="G22" s="2">
        <f ca="1">OFFSET('Puget Sound'!$F$1,ROW()-1,(COLUMN()-2)*3)</f>
        <v>1269.3423990960578</v>
      </c>
      <c r="H22" s="2">
        <f ca="1">OFFSET('Puget Sound'!$F$1,ROW()-1,(COLUMN()-2)*3)</f>
        <v>3327.9212105952079</v>
      </c>
      <c r="I22" s="2">
        <f ca="1">OFFSET('Puget Sound'!$F$1,ROW()-1,(COLUMN()-2)*3)</f>
        <v>1375.3372462889856</v>
      </c>
      <c r="J22" s="2">
        <f ca="1">OFFSET('Puget Sound'!$F$1,ROW()-1,(COLUMN()-2)*3)</f>
        <v>1093.2495946605236</v>
      </c>
      <c r="K22" s="2">
        <f ca="1">OFFSET('Puget Sound'!$F$1,ROW()-1,(COLUMN()-2)*3)</f>
        <v>1556.5336380561835</v>
      </c>
      <c r="L22" s="2">
        <f ca="1">OFFSET('Puget Sound'!$F$1,ROW()-1,(COLUMN()-2)*3)</f>
        <v>1469.7147079907793</v>
      </c>
      <c r="M22" s="2">
        <f ca="1">OFFSET('Puget Sound'!$F$1,ROW()-1,(COLUMN()-2)*3)</f>
        <v>1265.1047094075896</v>
      </c>
      <c r="N22" s="2">
        <f ca="1">OFFSET('Puget Sound'!$F$1,ROW()-1,(COLUMN()-2)*3)</f>
        <v>2750.4733075737031</v>
      </c>
      <c r="O22" s="2">
        <f ca="1">OFFSET('Puget Sound'!$F$1,ROW()-1,(COLUMN()-2)*3)</f>
        <v>4428.9819387496864</v>
      </c>
      <c r="P22" s="2">
        <f ca="1">OFFSET('Puget Sound'!$F$1,ROW()-1,(COLUMN()-2)*3)</f>
        <v>5530.0295807700904</v>
      </c>
      <c r="Q22" s="2">
        <f ca="1">OFFSET('Puget Sound'!$F$1,ROW()-1,(COLUMN()-2)*3)</f>
        <v>4982.1454945135902</v>
      </c>
      <c r="R22" s="2">
        <f ca="1">OFFSET('Puget Sound'!$F$1,ROW()-1,(COLUMN()-2)*3)</f>
        <v>4763.5871721231279</v>
      </c>
      <c r="S22" s="2">
        <f ca="1">OFFSET('Puget Sound'!$F$1,ROW()-1,(COLUMN()-2)*3)</f>
        <v>6352.0156974090933</v>
      </c>
      <c r="T22" s="2">
        <f ca="1">OFFSET('Puget Sound'!$F$1,ROW()-1,(COLUMN()-2)*3)</f>
        <v>2515.5548393362542</v>
      </c>
      <c r="U22" s="2">
        <f ca="1">OFFSET('Puget Sound'!$F$1,ROW()-1,(COLUMN()-2)*3)</f>
        <v>3970.7088563173902</v>
      </c>
      <c r="V22" s="2">
        <f ca="1">OFFSET('Puget Sound'!$F$1,ROW()-1,(COLUMN()-2)*3)</f>
        <v>8360.8113405767981</v>
      </c>
      <c r="W22" s="2">
        <f ca="1">OFFSET('Puget Sound'!$F$1,ROW()-1,(COLUMN()-2)*3)</f>
        <v>3378.4456074795453</v>
      </c>
      <c r="X22" s="2">
        <f ca="1">OFFSET('Puget Sound'!$F$1,ROW()-1,(COLUMN()-2)*3)</f>
        <v>7213.3410822729811</v>
      </c>
      <c r="Y22" s="2">
        <f ca="1">OFFSET('Puget Sound'!$F$1,ROW()-1,(COLUMN()-2)*3)</f>
        <v>1339.7350384469237</v>
      </c>
      <c r="Z22" s="2">
        <f ca="1">OFFSET('Puget Sound'!$F$1,ROW()-1,(COLUMN()-2)*3)</f>
        <v>6406.3109130057583</v>
      </c>
      <c r="AA22" s="2">
        <f ca="1">OFFSET('Puget Sound'!$F$1,ROW()-1,(COLUMN()-2)*3)</f>
        <v>1663.995048378275</v>
      </c>
      <c r="AB22" s="2">
        <f ca="1">OFFSET('Puget Sound'!$F$1,ROW()-1,(COLUMN()-2)*3)</f>
        <v>1811.8458791123535</v>
      </c>
      <c r="AC22" s="2">
        <f ca="1">OFFSET('Puget Sound'!$F$1,ROW()-1,(COLUMN()-2)*3)</f>
        <v>924.29491118200792</v>
      </c>
      <c r="AD22" s="2">
        <f ca="1">OFFSET('Puget Sound'!$F$1,ROW()-1,(COLUMN()-2)*3)</f>
        <v>3126.3631229639959</v>
      </c>
      <c r="AE22" s="2">
        <f ca="1">OFFSET('Puget Sound'!$F$1,ROW()-1,(COLUMN()-2)*3)</f>
        <v>2090.7061177815895</v>
      </c>
      <c r="AF22" s="2">
        <f ca="1">OFFSET('Puget Sound'!$F$1,ROW()-1,(COLUMN()-2)*3)</f>
        <v>0</v>
      </c>
      <c r="AG22" s="2">
        <f ca="1">OFFSET('Puget Sound'!$F$1,ROW()-1,(COLUMN()-2)*3)</f>
        <v>1126.449328045825</v>
      </c>
      <c r="AH22" s="2">
        <f ca="1">OFFSET('Puget Sound'!$F$1,ROW()-1,(COLUMN()-2)*3)</f>
        <v>1521.1777669606879</v>
      </c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>
        <f>'Puget Sound'!CU22</f>
        <v>1126.449328045825</v>
      </c>
    </row>
    <row r="23" spans="1:48" ht="15" customHeight="1" x14ac:dyDescent="0.25">
      <c r="A23" t="str">
        <f>'Puget Sound'!C23</f>
        <v>M</v>
      </c>
      <c r="B23" s="2">
        <f ca="1">OFFSET('Puget Sound'!$F$1,ROW()-1,(COLUMN()-2)*3)</f>
        <v>2238.9368038958187</v>
      </c>
      <c r="C23" s="2">
        <f ca="1">OFFSET('Puget Sound'!$F$1,ROW()-1,(COLUMN()-2)*3)</f>
        <v>33.431439297595489</v>
      </c>
      <c r="D23" s="2">
        <f ca="1">OFFSET('Puget Sound'!$F$1,ROW()-1,(COLUMN()-2)*3)</f>
        <v>62.586220803402966</v>
      </c>
      <c r="E23" s="2">
        <f ca="1">OFFSET('Puget Sound'!$F$1,ROW()-1,(COLUMN()-2)*3)</f>
        <v>60.042975347871106</v>
      </c>
      <c r="F23" s="2">
        <f ca="1">OFFSET('Puget Sound'!$F$1,ROW()-1,(COLUMN()-2)*3)</f>
        <v>0</v>
      </c>
      <c r="G23" s="2">
        <f ca="1">OFFSET('Puget Sound'!$F$1,ROW()-1,(COLUMN()-2)*3)</f>
        <v>43.494752587024145</v>
      </c>
      <c r="H23" s="2">
        <f ca="1">OFFSET('Puget Sound'!$F$1,ROW()-1,(COLUMN()-2)*3)</f>
        <v>0</v>
      </c>
      <c r="I23" s="2">
        <f ca="1">OFFSET('Puget Sound'!$F$1,ROW()-1,(COLUMN()-2)*3)</f>
        <v>0</v>
      </c>
      <c r="J23" s="2">
        <f ca="1">OFFSET('Puget Sound'!$F$1,ROW()-1,(COLUMN()-2)*3)</f>
        <v>0</v>
      </c>
      <c r="K23" s="2">
        <f ca="1">OFFSET('Puget Sound'!$F$1,ROW()-1,(COLUMN()-2)*3)</f>
        <v>0</v>
      </c>
      <c r="L23" s="2">
        <f ca="1">OFFSET('Puget Sound'!$F$1,ROW()-1,(COLUMN()-2)*3)</f>
        <v>0</v>
      </c>
      <c r="M23" s="2">
        <f ca="1">OFFSET('Puget Sound'!$F$1,ROW()-1,(COLUMN()-2)*3)</f>
        <v>0</v>
      </c>
      <c r="N23" s="2">
        <f ca="1">OFFSET('Puget Sound'!$F$1,ROW()-1,(COLUMN()-2)*3)</f>
        <v>0</v>
      </c>
      <c r="O23" s="2">
        <f ca="1">OFFSET('Puget Sound'!$F$1,ROW()-1,(COLUMN()-2)*3)</f>
        <v>21.792779629420256</v>
      </c>
      <c r="P23" s="2">
        <f ca="1">OFFSET('Puget Sound'!$F$1,ROW()-1,(COLUMN()-2)*3)</f>
        <v>0</v>
      </c>
      <c r="Q23" s="2">
        <f ca="1">OFFSET('Puget Sound'!$F$1,ROW()-1,(COLUMN()-2)*3)</f>
        <v>0</v>
      </c>
      <c r="R23" s="2">
        <f ca="1">OFFSET('Puget Sound'!$F$1,ROW()-1,(COLUMN()-2)*3)</f>
        <v>35.911544357873744</v>
      </c>
      <c r="S23" s="2">
        <f ca="1">OFFSET('Puget Sound'!$F$1,ROW()-1,(COLUMN()-2)*3)</f>
        <v>93.28124049413978</v>
      </c>
      <c r="T23" s="2">
        <f ca="1">OFFSET('Puget Sound'!$F$1,ROW()-1,(COLUMN()-2)*3)</f>
        <v>106.08463713966003</v>
      </c>
      <c r="U23" s="2">
        <f ca="1">OFFSET('Puget Sound'!$F$1,ROW()-1,(COLUMN()-2)*3)</f>
        <v>471.78334213419896</v>
      </c>
      <c r="V23" s="2">
        <f ca="1">OFFSET('Puget Sound'!$F$1,ROW()-1,(COLUMN()-2)*3)</f>
        <v>1401.4197579421686</v>
      </c>
      <c r="W23" s="2">
        <f ca="1">OFFSET('Puget Sound'!$F$1,ROW()-1,(COLUMN()-2)*3)</f>
        <v>940.34062909183251</v>
      </c>
      <c r="X23" s="2">
        <f ca="1">OFFSET('Puget Sound'!$F$1,ROW()-1,(COLUMN()-2)*3)</f>
        <v>1554.5385426247371</v>
      </c>
      <c r="Y23" s="2">
        <f ca="1">OFFSET('Puget Sound'!$F$1,ROW()-1,(COLUMN()-2)*3)</f>
        <v>3338.9985129773581</v>
      </c>
      <c r="Z23" s="2">
        <f ca="1">OFFSET('Puget Sound'!$F$1,ROW()-1,(COLUMN()-2)*3)</f>
        <v>2768.0971967117657</v>
      </c>
      <c r="AA23" s="2">
        <f ca="1">OFFSET('Puget Sound'!$F$1,ROW()-1,(COLUMN()-2)*3)</f>
        <v>714.8597095920818</v>
      </c>
      <c r="AB23" s="2">
        <f ca="1">OFFSET('Puget Sound'!$F$1,ROW()-1,(COLUMN()-2)*3)</f>
        <v>1013.1158656559024</v>
      </c>
      <c r="AC23" s="2">
        <f ca="1">OFFSET('Puget Sound'!$F$1,ROW()-1,(COLUMN()-2)*3)</f>
        <v>712.7774193548388</v>
      </c>
      <c r="AD23" s="2">
        <f ca="1">OFFSET('Puget Sound'!$F$1,ROW()-1,(COLUMN()-2)*3)</f>
        <v>3894.6364509404352</v>
      </c>
      <c r="AE23" s="2">
        <f ca="1">OFFSET('Puget Sound'!$F$1,ROW()-1,(COLUMN()-2)*3)</f>
        <v>3230.0724720383473</v>
      </c>
      <c r="AF23" s="2">
        <f ca="1">OFFSET('Puget Sound'!$F$1,ROW()-1,(COLUMN()-2)*3)</f>
        <v>0</v>
      </c>
      <c r="AG23" s="2">
        <f ca="1">OFFSET('Puget Sound'!$F$1,ROW()-1,(COLUMN()-2)*3)</f>
        <v>799.70858895705521</v>
      </c>
      <c r="AH23" s="2">
        <f ca="1">OFFSET('Puget Sound'!$F$1,ROW()-1,(COLUMN()-2)*3)</f>
        <v>3177.8307165475198</v>
      </c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>
        <f>'Puget Sound'!CU23</f>
        <v>799.70858895705521</v>
      </c>
    </row>
    <row r="24" spans="1:48" ht="15" customHeight="1" x14ac:dyDescent="0.25">
      <c r="A24" t="str">
        <f>'Puget Sound'!C24</f>
        <v>Snohomish FY</v>
      </c>
      <c r="B24" s="2">
        <f ca="1">OFFSET('Puget Sound'!$F$1,ROW()-1,(COLUMN()-2)*3)</f>
        <v>1765.4445521068835</v>
      </c>
      <c r="C24" s="2">
        <f ca="1">OFFSET('Puget Sound'!$F$1,ROW()-1,(COLUMN()-2)*3)</f>
        <v>1027.9224101126204</v>
      </c>
      <c r="D24" s="2">
        <f ca="1">OFFSET('Puget Sound'!$F$1,ROW()-1,(COLUMN()-2)*3)</f>
        <v>1183.6594885569402</v>
      </c>
      <c r="E24" s="2">
        <f ca="1">OFFSET('Puget Sound'!$F$1,ROW()-1,(COLUMN()-2)*3)</f>
        <v>1323.8473365580196</v>
      </c>
      <c r="F24" s="2">
        <f ca="1">OFFSET('Puget Sound'!$F$1,ROW()-1,(COLUMN()-2)*3)</f>
        <v>1519.2370918664255</v>
      </c>
      <c r="G24" s="2">
        <f ca="1">OFFSET('Puget Sound'!$F$1,ROW()-1,(COLUMN()-2)*3)</f>
        <v>1028.9699159563872</v>
      </c>
      <c r="H24" s="2">
        <f ca="1">OFFSET('Puget Sound'!$F$1,ROW()-1,(COLUMN()-2)*3)</f>
        <v>1006.4547935640248</v>
      </c>
      <c r="I24" s="2">
        <f ca="1">OFFSET('Puget Sound'!$F$1,ROW()-1,(COLUMN()-2)*3)</f>
        <v>706.03355442032409</v>
      </c>
      <c r="J24" s="2">
        <f ca="1">OFFSET('Puget Sound'!$F$1,ROW()-1,(COLUMN()-2)*3)</f>
        <v>1271.500211892132</v>
      </c>
      <c r="K24" s="2">
        <f ca="1">OFFSET('Puget Sound'!$F$1,ROW()-1,(COLUMN()-2)*3)</f>
        <v>2167.3675474403763</v>
      </c>
      <c r="L24" s="2">
        <f ca="1">OFFSET('Puget Sound'!$F$1,ROW()-1,(COLUMN()-2)*3)</f>
        <v>3385.2802245313796</v>
      </c>
      <c r="M24" s="2">
        <f ca="1">OFFSET('Puget Sound'!$F$1,ROW()-1,(COLUMN()-2)*3)</f>
        <v>3625.3504989230073</v>
      </c>
      <c r="N24" s="2">
        <f ca="1">OFFSET('Puget Sound'!$F$1,ROW()-1,(COLUMN()-2)*3)</f>
        <v>4251.3621558422255</v>
      </c>
      <c r="O24" s="2">
        <f ca="1">OFFSET('Puget Sound'!$F$1,ROW()-1,(COLUMN()-2)*3)</f>
        <v>1441.2180239706204</v>
      </c>
      <c r="P24" s="2">
        <f ca="1">OFFSET('Puget Sound'!$F$1,ROW()-1,(COLUMN()-2)*3)</f>
        <v>2938.1873795619217</v>
      </c>
      <c r="Q24" s="2">
        <f ca="1">OFFSET('Puget Sound'!$F$1,ROW()-1,(COLUMN()-2)*3)</f>
        <v>2131.2659425861011</v>
      </c>
      <c r="R24" s="2">
        <f ca="1">OFFSET('Puget Sound'!$F$1,ROW()-1,(COLUMN()-2)*3)</f>
        <v>5491.6087692229385</v>
      </c>
      <c r="S24" s="2">
        <f ca="1">OFFSET('Puget Sound'!$F$1,ROW()-1,(COLUMN()-2)*3)</f>
        <v>1530.2715646645061</v>
      </c>
      <c r="T24" s="2">
        <f ca="1">OFFSET('Puget Sound'!$F$1,ROW()-1,(COLUMN()-2)*3)</f>
        <v>3494.36277768745</v>
      </c>
      <c r="U24" s="2">
        <f ca="1">OFFSET('Puget Sound'!$F$1,ROW()-1,(COLUMN()-2)*3)</f>
        <v>2946.1463282860741</v>
      </c>
      <c r="V24" s="2">
        <f ca="1">OFFSET('Puget Sound'!$F$1,ROW()-1,(COLUMN()-2)*3)</f>
        <v>4043.0803626797961</v>
      </c>
      <c r="W24" s="2">
        <f ca="1">OFFSET('Puget Sound'!$F$1,ROW()-1,(COLUMN()-2)*3)</f>
        <v>918.98280685778013</v>
      </c>
      <c r="X24" s="2">
        <f ca="1">OFFSET('Puget Sound'!$F$1,ROW()-1,(COLUMN()-2)*3)</f>
        <v>1728.970865183908</v>
      </c>
      <c r="Y24" s="2">
        <f ca="1">OFFSET('Puget Sound'!$F$1,ROW()-1,(COLUMN()-2)*3)</f>
        <v>862.18104226045921</v>
      </c>
      <c r="Z24" s="2">
        <f ca="1">OFFSET('Puget Sound'!$F$1,ROW()-1,(COLUMN()-2)*3)</f>
        <v>3895.4140106545156</v>
      </c>
      <c r="AA24" s="2">
        <f ca="1">OFFSET('Puget Sound'!$F$1,ROW()-1,(COLUMN()-2)*3)</f>
        <v>521.33912552217032</v>
      </c>
      <c r="AB24" s="2">
        <f ca="1">OFFSET('Puget Sound'!$F$1,ROW()-1,(COLUMN()-2)*3)</f>
        <v>1528.2383837780421</v>
      </c>
      <c r="AC24" s="2">
        <f ca="1">OFFSET('Puget Sound'!$F$1,ROW()-1,(COLUMN()-2)*3)</f>
        <v>2066.8700933475129</v>
      </c>
      <c r="AD24" s="2">
        <f ca="1">OFFSET('Puget Sound'!$F$1,ROW()-1,(COLUMN()-2)*3)</f>
        <v>1880.4206706741406</v>
      </c>
      <c r="AE24" s="2">
        <f ca="1">OFFSET('Puget Sound'!$F$1,ROW()-1,(COLUMN()-2)*3)</f>
        <v>1603.6485385113422</v>
      </c>
      <c r="AF24" s="2">
        <f ca="1">OFFSET('Puget Sound'!$F$1,ROW()-1,(COLUMN()-2)*3)</f>
        <v>0</v>
      </c>
      <c r="AG24" s="2">
        <f ca="1">OFFSET('Puget Sound'!$F$1,ROW()-1,(COLUMN()-2)*3)</f>
        <v>2515.7849415495157</v>
      </c>
      <c r="AH24" s="2">
        <f ca="1">OFFSET('Puget Sound'!$F$1,ROW()-1,(COLUMN()-2)*3)</f>
        <v>780.23451973080842</v>
      </c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>
        <f>'Puget Sound'!CU24</f>
        <v>2515.7849415495157</v>
      </c>
    </row>
    <row r="25" spans="1:48" ht="15" customHeight="1" x14ac:dyDescent="0.25">
      <c r="A25" t="str">
        <f>'Puget Sound'!C25</f>
        <v>UM</v>
      </c>
      <c r="B25" s="2">
        <f ca="1">OFFSET('Puget Sound'!$F$1,ROW()-1,(COLUMN()-2)*3)</f>
        <v>447.67368151122474</v>
      </c>
      <c r="C25" s="2">
        <f ca="1">OFFSET('Puget Sound'!$F$1,ROW()-1,(COLUMN()-2)*3)</f>
        <v>997.08473780924169</v>
      </c>
      <c r="D25" s="2">
        <f ca="1">OFFSET('Puget Sound'!$F$1,ROW()-1,(COLUMN()-2)*3)</f>
        <v>1148.149703900232</v>
      </c>
      <c r="E25" s="2">
        <f ca="1">OFFSET('Puget Sound'!$F$1,ROW()-1,(COLUMN()-2)*3)</f>
        <v>1284.1319164612789</v>
      </c>
      <c r="F25" s="2">
        <f ca="1">OFFSET('Puget Sound'!$F$1,ROW()-1,(COLUMN()-2)*3)</f>
        <v>1519.2370918664255</v>
      </c>
      <c r="G25" s="2">
        <f ca="1">OFFSET('Puget Sound'!$F$1,ROW()-1,(COLUMN()-2)*3)</f>
        <v>1028.9699159563872</v>
      </c>
      <c r="H25" s="2">
        <f ca="1">OFFSET('Puget Sound'!$F$1,ROW()-1,(COLUMN()-2)*3)</f>
        <v>1006.4547935640248</v>
      </c>
      <c r="I25" s="2">
        <f ca="1">OFFSET('Puget Sound'!$F$1,ROW()-1,(COLUMN()-2)*3)</f>
        <v>616.8663410377502</v>
      </c>
      <c r="J25" s="2">
        <f ca="1">OFFSET('Puget Sound'!$F$1,ROW()-1,(COLUMN()-2)*3)</f>
        <v>1271.500211892132</v>
      </c>
      <c r="K25" s="2">
        <f ca="1">OFFSET('Puget Sound'!$F$1,ROW()-1,(COLUMN()-2)*3)</f>
        <v>2167.3675474403763</v>
      </c>
      <c r="L25" s="2">
        <f ca="1">OFFSET('Puget Sound'!$F$1,ROW()-1,(COLUMN()-2)*3)</f>
        <v>3385.2802245313796</v>
      </c>
      <c r="M25" s="2">
        <f ca="1">OFFSET('Puget Sound'!$F$1,ROW()-1,(COLUMN()-2)*3)</f>
        <v>3625.3504989230073</v>
      </c>
      <c r="N25" s="2">
        <f ca="1">OFFSET('Puget Sound'!$F$1,ROW()-1,(COLUMN()-2)*3)</f>
        <v>4026.296324185163</v>
      </c>
      <c r="O25" s="2">
        <f ca="1">OFFSET('Puget Sound'!$F$1,ROW()-1,(COLUMN()-2)*3)</f>
        <v>1375.8396850823597</v>
      </c>
      <c r="P25" s="2">
        <f ca="1">OFFSET('Puget Sound'!$F$1,ROW()-1,(COLUMN()-2)*3)</f>
        <v>2938.1873795619217</v>
      </c>
      <c r="Q25" s="2">
        <f ca="1">OFFSET('Puget Sound'!$F$1,ROW()-1,(COLUMN()-2)*3)</f>
        <v>2131.2659425861011</v>
      </c>
      <c r="R25" s="2">
        <f ca="1">OFFSET('Puget Sound'!$F$1,ROW()-1,(COLUMN()-2)*3)</f>
        <v>4917.0240594969582</v>
      </c>
      <c r="S25" s="2">
        <f ca="1">OFFSET('Puget Sound'!$F$1,ROW()-1,(COLUMN()-2)*3)</f>
        <v>1005.5645868849697</v>
      </c>
      <c r="T25" s="2">
        <f ca="1">OFFSET('Puget Sound'!$F$1,ROW()-1,(COLUMN()-2)*3)</f>
        <v>587.64372006076542</v>
      </c>
      <c r="U25" s="2">
        <f ca="1">OFFSET('Puget Sound'!$F$1,ROW()-1,(COLUMN()-2)*3)</f>
        <v>1155.7106219413008</v>
      </c>
      <c r="V25" s="2">
        <f ca="1">OFFSET('Puget Sound'!$F$1,ROW()-1,(COLUMN()-2)*3)</f>
        <v>1267.7190362332865</v>
      </c>
      <c r="W25" s="2">
        <f ca="1">OFFSET('Puget Sound'!$F$1,ROW()-1,(COLUMN()-2)*3)</f>
        <v>812.12591718825377</v>
      </c>
      <c r="X25" s="2">
        <f ca="1">OFFSET('Puget Sound'!$F$1,ROW()-1,(COLUMN()-2)*3)</f>
        <v>354.66867532725638</v>
      </c>
      <c r="Y25" s="2">
        <f ca="1">OFFSET('Puget Sound'!$F$1,ROW()-1,(COLUMN()-2)*3)</f>
        <v>168.36316943399515</v>
      </c>
      <c r="Z25" s="2">
        <f ca="1">OFFSET('Puget Sound'!$F$1,ROW()-1,(COLUMN()-2)*3)</f>
        <v>1159.1340231003562</v>
      </c>
      <c r="AA25" s="2">
        <f ca="1">OFFSET('Puget Sound'!$F$1,ROW()-1,(COLUMN()-2)*3)</f>
        <v>196.40289388940585</v>
      </c>
      <c r="AB25" s="2">
        <f ca="1">OFFSET('Puget Sound'!$F$1,ROW()-1,(COLUMN()-2)*3)</f>
        <v>515.12251812213958</v>
      </c>
      <c r="AC25" s="2">
        <f ca="1">OFFSET('Puget Sound'!$F$1,ROW()-1,(COLUMN()-2)*3)</f>
        <v>367.1700933475127</v>
      </c>
      <c r="AD25" s="2">
        <f ca="1">OFFSET('Puget Sound'!$F$1,ROW()-1,(COLUMN()-2)*3)</f>
        <v>515.29036828264782</v>
      </c>
      <c r="AE25" s="2">
        <f ca="1">OFFSET('Puget Sound'!$F$1,ROW()-1,(COLUMN()-2)*3)</f>
        <v>212.23270440251574</v>
      </c>
      <c r="AF25" s="2">
        <f ca="1">OFFSET('Puget Sound'!$F$1,ROW()-1,(COLUMN()-2)*3)</f>
        <v>0</v>
      </c>
      <c r="AG25" s="2">
        <f ca="1">OFFSET('Puget Sound'!$F$1,ROW()-1,(COLUMN()-2)*3)</f>
        <v>255.73892927957701</v>
      </c>
      <c r="AH25" s="2">
        <f ca="1">OFFSET('Puget Sound'!$F$1,ROW()-1,(COLUMN()-2)*3)</f>
        <v>194.84465089310731</v>
      </c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>
        <f>'Puget Sound'!CU25</f>
        <v>255.73892927957701</v>
      </c>
    </row>
    <row r="26" spans="1:48" ht="15" customHeight="1" x14ac:dyDescent="0.25">
      <c r="A26" t="str">
        <f>'Puget Sound'!C26</f>
        <v>M</v>
      </c>
      <c r="B26" s="2">
        <f ca="1">OFFSET('Puget Sound'!$F$1,ROW()-1,(COLUMN()-2)*3)</f>
        <v>1317.7708705956586</v>
      </c>
      <c r="C26" s="2">
        <f ca="1">OFFSET('Puget Sound'!$F$1,ROW()-1,(COLUMN()-2)*3)</f>
        <v>30.837672303378667</v>
      </c>
      <c r="D26" s="2">
        <f ca="1">OFFSET('Puget Sound'!$F$1,ROW()-1,(COLUMN()-2)*3)</f>
        <v>35.509784656708234</v>
      </c>
      <c r="E26" s="2">
        <f ca="1">OFFSET('Puget Sound'!$F$1,ROW()-1,(COLUMN()-2)*3)</f>
        <v>39.715420096740672</v>
      </c>
      <c r="F26" s="2">
        <f ca="1">OFFSET('Puget Sound'!$F$1,ROW()-1,(COLUMN()-2)*3)</f>
        <v>0</v>
      </c>
      <c r="G26" s="2">
        <f ca="1">OFFSET('Puget Sound'!$F$1,ROW()-1,(COLUMN()-2)*3)</f>
        <v>0</v>
      </c>
      <c r="H26" s="2">
        <f ca="1">OFFSET('Puget Sound'!$F$1,ROW()-1,(COLUMN()-2)*3)</f>
        <v>0</v>
      </c>
      <c r="I26" s="2">
        <f ca="1">OFFSET('Puget Sound'!$F$1,ROW()-1,(COLUMN()-2)*3)</f>
        <v>89.167213382573848</v>
      </c>
      <c r="J26" s="2">
        <f ca="1">OFFSET('Puget Sound'!$F$1,ROW()-1,(COLUMN()-2)*3)</f>
        <v>0</v>
      </c>
      <c r="K26" s="2">
        <f ca="1">OFFSET('Puget Sound'!$F$1,ROW()-1,(COLUMN()-2)*3)</f>
        <v>0</v>
      </c>
      <c r="L26" s="2">
        <f ca="1">OFFSET('Puget Sound'!$F$1,ROW()-1,(COLUMN()-2)*3)</f>
        <v>0</v>
      </c>
      <c r="M26" s="2">
        <f ca="1">OFFSET('Puget Sound'!$F$1,ROW()-1,(COLUMN()-2)*3)</f>
        <v>0</v>
      </c>
      <c r="N26" s="2">
        <f ca="1">OFFSET('Puget Sound'!$F$1,ROW()-1,(COLUMN()-2)*3)</f>
        <v>225.06583165706277</v>
      </c>
      <c r="O26" s="2">
        <f ca="1">OFFSET('Puget Sound'!$F$1,ROW()-1,(COLUMN()-2)*3)</f>
        <v>65.378338888260771</v>
      </c>
      <c r="P26" s="2">
        <f ca="1">OFFSET('Puget Sound'!$F$1,ROW()-1,(COLUMN()-2)*3)</f>
        <v>0</v>
      </c>
      <c r="Q26" s="2">
        <f ca="1">OFFSET('Puget Sound'!$F$1,ROW()-1,(COLUMN()-2)*3)</f>
        <v>0</v>
      </c>
      <c r="R26" s="2">
        <f ca="1">OFFSET('Puget Sound'!$F$1,ROW()-1,(COLUMN()-2)*3)</f>
        <v>574.58470972597991</v>
      </c>
      <c r="S26" s="2">
        <f ca="1">OFFSET('Puget Sound'!$F$1,ROW()-1,(COLUMN()-2)*3)</f>
        <v>524.70697777953626</v>
      </c>
      <c r="T26" s="2">
        <f ca="1">OFFSET('Puget Sound'!$F$1,ROW()-1,(COLUMN()-2)*3)</f>
        <v>2906.7190576266848</v>
      </c>
      <c r="U26" s="2">
        <f ca="1">OFFSET('Puget Sound'!$F$1,ROW()-1,(COLUMN()-2)*3)</f>
        <v>1790.4357063447731</v>
      </c>
      <c r="V26" s="2">
        <f ca="1">OFFSET('Puget Sound'!$F$1,ROW()-1,(COLUMN()-2)*3)</f>
        <v>2775.3613264465093</v>
      </c>
      <c r="W26" s="2">
        <f ca="1">OFFSET('Puget Sound'!$F$1,ROW()-1,(COLUMN()-2)*3)</f>
        <v>106.85688966952642</v>
      </c>
      <c r="X26" s="2">
        <f ca="1">OFFSET('Puget Sound'!$F$1,ROW()-1,(COLUMN()-2)*3)</f>
        <v>1374.3021898566517</v>
      </c>
      <c r="Y26" s="2">
        <f ca="1">OFFSET('Puget Sound'!$F$1,ROW()-1,(COLUMN()-2)*3)</f>
        <v>693.81787282646405</v>
      </c>
      <c r="Z26" s="2">
        <f ca="1">OFFSET('Puget Sound'!$F$1,ROW()-1,(COLUMN()-2)*3)</f>
        <v>2736.2799875541596</v>
      </c>
      <c r="AA26" s="2">
        <f ca="1">OFFSET('Puget Sound'!$F$1,ROW()-1,(COLUMN()-2)*3)</f>
        <v>324.93623163276447</v>
      </c>
      <c r="AB26" s="2">
        <f ca="1">OFFSET('Puget Sound'!$F$1,ROW()-1,(COLUMN()-2)*3)</f>
        <v>1013.1158656559024</v>
      </c>
      <c r="AC26" s="2">
        <f ca="1">OFFSET('Puget Sound'!$F$1,ROW()-1,(COLUMN()-2)*3)</f>
        <v>1699.7</v>
      </c>
      <c r="AD26" s="2">
        <f ca="1">OFFSET('Puget Sound'!$F$1,ROW()-1,(COLUMN()-2)*3)</f>
        <v>1365.1303023914927</v>
      </c>
      <c r="AE26" s="2">
        <f ca="1">OFFSET('Puget Sound'!$F$1,ROW()-1,(COLUMN()-2)*3)</f>
        <v>1391.4158341088264</v>
      </c>
      <c r="AF26" s="2">
        <f ca="1">OFFSET('Puget Sound'!$F$1,ROW()-1,(COLUMN()-2)*3)</f>
        <v>0</v>
      </c>
      <c r="AG26" s="2">
        <f ca="1">OFFSET('Puget Sound'!$F$1,ROW()-1,(COLUMN()-2)*3)</f>
        <v>2260.0460122699387</v>
      </c>
      <c r="AH26" s="2">
        <f ca="1">OFFSET('Puget Sound'!$F$1,ROW()-1,(COLUMN()-2)*3)</f>
        <v>585.3898688377011</v>
      </c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>
        <f>'Puget Sound'!CU26</f>
        <v>2260.0460122699387</v>
      </c>
    </row>
    <row r="27" spans="1:48" ht="15" customHeight="1" x14ac:dyDescent="0.25">
      <c r="A27" t="str">
        <f>'Puget Sound'!C27</f>
        <v>Stilly FF</v>
      </c>
      <c r="B27" s="2">
        <f ca="1">OFFSET('Puget Sound'!$F$1,ROW()-1,(COLUMN()-2)*3)</f>
        <v>777.00714328593131</v>
      </c>
      <c r="C27" s="2">
        <f ca="1">OFFSET('Puget Sound'!$F$1,ROW()-1,(COLUMN()-2)*3)</f>
        <v>1010.5760790322581</v>
      </c>
      <c r="D27" s="2">
        <f ca="1">OFFSET('Puget Sound'!$F$1,ROW()-1,(COLUMN()-2)*3)</f>
        <v>931.16363663594461</v>
      </c>
      <c r="E27" s="2">
        <f ca="1">OFFSET('Puget Sound'!$F$1,ROW()-1,(COLUMN()-2)*3)</f>
        <v>943.81340622119808</v>
      </c>
      <c r="F27" s="2">
        <f ca="1">OFFSET('Puget Sound'!$F$1,ROW()-1,(COLUMN()-2)*3)</f>
        <v>466.01233225454695</v>
      </c>
      <c r="G27" s="2">
        <f ca="1">OFFSET('Puget Sound'!$F$1,ROW()-1,(COLUMN()-2)*3)</f>
        <v>528.63685353977701</v>
      </c>
      <c r="H27" s="2">
        <f ca="1">OFFSET('Puget Sound'!$F$1,ROW()-1,(COLUMN()-2)*3)</f>
        <v>558.48474996492575</v>
      </c>
      <c r="I27" s="2">
        <f ca="1">OFFSET('Puget Sound'!$F$1,ROW()-1,(COLUMN()-2)*3)</f>
        <v>1363</v>
      </c>
      <c r="J27" s="2">
        <f ca="1">OFFSET('Puget Sound'!$F$1,ROW()-1,(COLUMN()-2)*3)</f>
        <v>486.00544515427293</v>
      </c>
      <c r="K27" s="2">
        <f ca="1">OFFSET('Puget Sound'!$F$1,ROW()-1,(COLUMN()-2)*3)</f>
        <v>516.88466597684499</v>
      </c>
      <c r="L27" s="2">
        <f ca="1">OFFSET('Puget Sound'!$F$1,ROW()-1,(COLUMN()-2)*3)</f>
        <v>667.36812580981268</v>
      </c>
      <c r="M27" s="2">
        <f ca="1">OFFSET('Puget Sound'!$F$1,ROW()-1,(COLUMN()-2)*3)</f>
        <v>382.90374280937567</v>
      </c>
      <c r="N27" s="2">
        <f ca="1">OFFSET('Puget Sound'!$F$1,ROW()-1,(COLUMN()-2)*3)</f>
        <v>776.14083709781107</v>
      </c>
      <c r="O27" s="2">
        <f ca="1">OFFSET('Puget Sound'!$F$1,ROW()-1,(COLUMN()-2)*3)</f>
        <v>1020.188578655567</v>
      </c>
      <c r="P27" s="2">
        <f ca="1">OFFSET('Puget Sound'!$F$1,ROW()-1,(COLUMN()-2)*3)</f>
        <v>1585.6443236301598</v>
      </c>
      <c r="Q27" s="2">
        <f ca="1">OFFSET('Puget Sound'!$F$1,ROW()-1,(COLUMN()-2)*3)</f>
        <v>243.82949913470324</v>
      </c>
      <c r="R27" s="2">
        <f ca="1">OFFSET('Puget Sound'!$F$1,ROW()-1,(COLUMN()-2)*3)</f>
        <v>1511.6331304293963</v>
      </c>
      <c r="S27" s="2">
        <f ca="1">OFFSET('Puget Sound'!$F$1,ROW()-1,(COLUMN()-2)*3)</f>
        <v>1189.5257774622335</v>
      </c>
      <c r="T27" s="2">
        <f ca="1">OFFSET('Puget Sound'!$F$1,ROW()-1,(COLUMN()-2)*3)</f>
        <v>1257.0241875246634</v>
      </c>
      <c r="U27" s="2">
        <f ca="1">OFFSET('Puget Sound'!$F$1,ROW()-1,(COLUMN()-2)*3)</f>
        <v>687.22618750856714</v>
      </c>
      <c r="V27" s="2">
        <f ca="1">OFFSET('Puget Sound'!$F$1,ROW()-1,(COLUMN()-2)*3)</f>
        <v>1128.9854467011833</v>
      </c>
      <c r="W27" s="2">
        <f ca="1">OFFSET('Puget Sound'!$F$1,ROW()-1,(COLUMN()-2)*3)</f>
        <v>563.78605999097863</v>
      </c>
      <c r="X27" s="2">
        <f ca="1">OFFSET('Puget Sound'!$F$1,ROW()-1,(COLUMN()-2)*3)</f>
        <v>1114.9031278020336</v>
      </c>
      <c r="Y27" s="2">
        <f ca="1">OFFSET('Puget Sound'!$F$1,ROW()-1,(COLUMN()-2)*3)</f>
        <v>283.24401698839961</v>
      </c>
      <c r="Z27" s="2">
        <f ca="1">OFFSET('Puget Sound'!$F$1,ROW()-1,(COLUMN()-2)*3)</f>
        <v>762.84705974719316</v>
      </c>
      <c r="AA27" s="2">
        <f ca="1">OFFSET('Puget Sound'!$F$1,ROW()-1,(COLUMN()-2)*3)</f>
        <v>1042.1095893791335</v>
      </c>
      <c r="AB27" s="2">
        <f ca="1">OFFSET('Puget Sound'!$F$1,ROW()-1,(COLUMN()-2)*3)</f>
        <v>432.70238095238102</v>
      </c>
      <c r="AC27" s="2">
        <f ca="1">OFFSET('Puget Sound'!$F$1,ROW()-1,(COLUMN()-2)*3)</f>
        <v>1073.786736344407</v>
      </c>
      <c r="AD27" s="2">
        <f ca="1">OFFSET('Puget Sound'!$F$1,ROW()-1,(COLUMN()-2)*3)</f>
        <v>1074.1310529233378</v>
      </c>
      <c r="AE27" s="2">
        <f ca="1">OFFSET('Puget Sound'!$F$1,ROW()-1,(COLUMN()-2)*3)</f>
        <v>770.22916666666663</v>
      </c>
      <c r="AF27" s="2">
        <f ca="1">OFFSET('Puget Sound'!$F$1,ROW()-1,(COLUMN()-2)*3)</f>
        <v>5439.0500030015191</v>
      </c>
      <c r="AG27" s="2">
        <f ca="1">OFFSET('Puget Sound'!$F$1,ROW()-1,(COLUMN()-2)*3)</f>
        <v>172.69175428887658</v>
      </c>
      <c r="AH27" s="2">
        <f ca="1">OFFSET('Puget Sound'!$F$1,ROW()-1,(COLUMN()-2)*3)</f>
        <v>277.24398699891657</v>
      </c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>
        <f>'Puget Sound'!CU27</f>
        <v>172.69175428887658</v>
      </c>
    </row>
    <row r="28" spans="1:48" ht="15" customHeight="1" x14ac:dyDescent="0.25">
      <c r="A28" t="str">
        <f>'Puget Sound'!C28</f>
        <v>UM</v>
      </c>
      <c r="B28" s="2">
        <f ca="1">OFFSET('Puget Sound'!$F$1,ROW()-1,(COLUMN()-2)*3)</f>
        <v>349.1411896236749</v>
      </c>
      <c r="C28" s="2">
        <f ca="1">OFFSET('Puget Sound'!$F$1,ROW()-1,(COLUMN()-2)*3)</f>
        <v>980.25879666129038</v>
      </c>
      <c r="D28" s="2">
        <f ca="1">OFFSET('Puget Sound'!$F$1,ROW()-1,(COLUMN()-2)*3)</f>
        <v>903.22872753686624</v>
      </c>
      <c r="E28" s="2">
        <f ca="1">OFFSET('Puget Sound'!$F$1,ROW()-1,(COLUMN()-2)*3)</f>
        <v>915.49900403456206</v>
      </c>
      <c r="F28" s="2">
        <f ca="1">OFFSET('Puget Sound'!$F$1,ROW()-1,(COLUMN()-2)*3)</f>
        <v>221.0232577188232</v>
      </c>
      <c r="G28" s="2">
        <f ca="1">OFFSET('Puget Sound'!$F$1,ROW()-1,(COLUMN()-2)*3)</f>
        <v>250.81792361926904</v>
      </c>
      <c r="H28" s="2">
        <f ca="1">OFFSET('Puget Sound'!$F$1,ROW()-1,(COLUMN()-2)*3)</f>
        <v>269.58123426869469</v>
      </c>
      <c r="I28" s="2">
        <f ca="1">OFFSET('Puget Sound'!$F$1,ROW()-1,(COLUMN()-2)*3)</f>
        <v>627</v>
      </c>
      <c r="J28" s="2">
        <f ca="1">OFFSET('Puget Sound'!$F$1,ROW()-1,(COLUMN()-2)*3)</f>
        <v>246.27816275049793</v>
      </c>
      <c r="K28" s="2">
        <f ca="1">OFFSET('Puget Sound'!$F$1,ROW()-1,(COLUMN()-2)*3)</f>
        <v>247.83993938130703</v>
      </c>
      <c r="L28" s="2">
        <f ca="1">OFFSET('Puget Sound'!$F$1,ROW()-1,(COLUMN()-2)*3)</f>
        <v>310.7783178153569</v>
      </c>
      <c r="M28" s="2">
        <f ca="1">OFFSET('Puget Sound'!$F$1,ROW()-1,(COLUMN()-2)*3)</f>
        <v>179.49706223939657</v>
      </c>
      <c r="N28" s="2">
        <f ca="1">OFFSET('Puget Sound'!$F$1,ROW()-1,(COLUMN()-2)*3)</f>
        <v>364.82244483529286</v>
      </c>
      <c r="O28" s="2">
        <f ca="1">OFFSET('Puget Sound'!$F$1,ROW()-1,(COLUMN()-2)*3)</f>
        <v>458.54210712820861</v>
      </c>
      <c r="P28" s="2">
        <f ca="1">OFFSET('Puget Sound'!$F$1,ROW()-1,(COLUMN()-2)*3)</f>
        <v>747.33393622502842</v>
      </c>
      <c r="Q28" s="2">
        <f ca="1">OFFSET('Puget Sound'!$F$1,ROW()-1,(COLUMN()-2)*3)</f>
        <v>114.46305760768399</v>
      </c>
      <c r="R28" s="2">
        <f ca="1">OFFSET('Puget Sound'!$F$1,ROW()-1,(COLUMN()-2)*3)</f>
        <v>695.46191592956166</v>
      </c>
      <c r="S28" s="2">
        <f ca="1">OFFSET('Puget Sound'!$F$1,ROW()-1,(COLUMN()-2)*3)</f>
        <v>582.67630778404077</v>
      </c>
      <c r="T28" s="2">
        <f ca="1">OFFSET('Puget Sound'!$F$1,ROW()-1,(COLUMN()-2)*3)</f>
        <v>606.34516174302723</v>
      </c>
      <c r="U28" s="2">
        <f ca="1">OFFSET('Puget Sound'!$F$1,ROW()-1,(COLUMN()-2)*3)</f>
        <v>687.22618750856714</v>
      </c>
      <c r="V28" s="2">
        <f ca="1">OFFSET('Puget Sound'!$F$1,ROW()-1,(COLUMN()-2)*3)</f>
        <v>1128.9854467011833</v>
      </c>
      <c r="W28" s="2">
        <f ca="1">OFFSET('Puget Sound'!$F$1,ROW()-1,(COLUMN()-2)*3)</f>
        <v>563.78605999097863</v>
      </c>
      <c r="X28" s="2">
        <f ca="1">OFFSET('Puget Sound'!$F$1,ROW()-1,(COLUMN()-2)*3)</f>
        <v>996.93232888328123</v>
      </c>
      <c r="Y28" s="2">
        <f ca="1">OFFSET('Puget Sound'!$F$1,ROW()-1,(COLUMN()-2)*3)</f>
        <v>119.7480235348757</v>
      </c>
      <c r="Z28" s="2">
        <f ca="1">OFFSET('Puget Sound'!$F$1,ROW()-1,(COLUMN()-2)*3)</f>
        <v>483.25748911744427</v>
      </c>
      <c r="AA28" s="2">
        <f ca="1">OFFSET('Puget Sound'!$F$1,ROW()-1,(COLUMN()-2)*3)</f>
        <v>329.13209753517583</v>
      </c>
      <c r="AB28" s="2">
        <f ca="1">OFFSET('Puget Sound'!$F$1,ROW()-1,(COLUMN()-2)*3)</f>
        <v>224.00520081770085</v>
      </c>
      <c r="AC28" s="2">
        <f ca="1">OFFSET('Puget Sound'!$F$1,ROW()-1,(COLUMN()-2)*3)</f>
        <v>271.91481689551586</v>
      </c>
      <c r="AD28" s="2">
        <f ca="1">OFFSET('Puget Sound'!$F$1,ROW()-1,(COLUMN()-2)*3)</f>
        <v>535.78784232215469</v>
      </c>
      <c r="AE28" s="2">
        <f ca="1">OFFSET('Puget Sound'!$F$1,ROW()-1,(COLUMN()-2)*3)</f>
        <v>480.14285714285711</v>
      </c>
      <c r="AF28" s="2">
        <f ca="1">OFFSET('Puget Sound'!$F$1,ROW()-1,(COLUMN()-2)*3)</f>
        <v>0.57988487172747905</v>
      </c>
      <c r="AG28" s="2">
        <f ca="1">OFFSET('Puget Sound'!$F$1,ROW()-1,(COLUMN()-2)*3)</f>
        <v>39.851943297433053</v>
      </c>
      <c r="AH28" s="2">
        <f ca="1">OFFSET('Puget Sound'!$F$1,ROW()-1,(COLUMN()-2)*3)</f>
        <v>134.41503508228863</v>
      </c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>
        <f>'Puget Sound'!CU28</f>
        <v>39.851943297433053</v>
      </c>
    </row>
    <row r="29" spans="1:48" ht="15" customHeight="1" x14ac:dyDescent="0.25">
      <c r="A29" t="str">
        <f>'Puget Sound'!C29</f>
        <v>M</v>
      </c>
      <c r="B29" s="2">
        <f ca="1">OFFSET('Puget Sound'!$F$1,ROW()-1,(COLUMN()-2)*3)</f>
        <v>427.86595366225635</v>
      </c>
      <c r="C29" s="2">
        <f ca="1">OFFSET('Puget Sound'!$F$1,ROW()-1,(COLUMN()-2)*3)</f>
        <v>30.317282370967746</v>
      </c>
      <c r="D29" s="2">
        <f ca="1">OFFSET('Puget Sound'!$F$1,ROW()-1,(COLUMN()-2)*3)</f>
        <v>27.934909099078368</v>
      </c>
      <c r="E29" s="2">
        <f ca="1">OFFSET('Puget Sound'!$F$1,ROW()-1,(COLUMN()-2)*3)</f>
        <v>28.314402186636016</v>
      </c>
      <c r="F29" s="2">
        <f ca="1">OFFSET('Puget Sound'!$F$1,ROW()-1,(COLUMN()-2)*3)</f>
        <v>244.98907453572374</v>
      </c>
      <c r="G29" s="2">
        <f ca="1">OFFSET('Puget Sound'!$F$1,ROW()-1,(COLUMN()-2)*3)</f>
        <v>277.81892992050797</v>
      </c>
      <c r="H29" s="2">
        <f ca="1">OFFSET('Puget Sound'!$F$1,ROW()-1,(COLUMN()-2)*3)</f>
        <v>288.90351569623107</v>
      </c>
      <c r="I29" s="2">
        <f ca="1">OFFSET('Puget Sound'!$F$1,ROW()-1,(COLUMN()-2)*3)</f>
        <v>736</v>
      </c>
      <c r="J29" s="2">
        <f ca="1">OFFSET('Puget Sound'!$F$1,ROW()-1,(COLUMN()-2)*3)</f>
        <v>239.72728240377501</v>
      </c>
      <c r="K29" s="2">
        <f ca="1">OFFSET('Puget Sound'!$F$1,ROW()-1,(COLUMN()-2)*3)</f>
        <v>269.04472659553795</v>
      </c>
      <c r="L29" s="2">
        <f ca="1">OFFSET('Puget Sound'!$F$1,ROW()-1,(COLUMN()-2)*3)</f>
        <v>356.58980799445578</v>
      </c>
      <c r="M29" s="2">
        <f ca="1">OFFSET('Puget Sound'!$F$1,ROW()-1,(COLUMN()-2)*3)</f>
        <v>203.4066805699791</v>
      </c>
      <c r="N29" s="2">
        <f ca="1">OFFSET('Puget Sound'!$F$1,ROW()-1,(COLUMN()-2)*3)</f>
        <v>411.31839226251822</v>
      </c>
      <c r="O29" s="2">
        <f ca="1">OFFSET('Puget Sound'!$F$1,ROW()-1,(COLUMN()-2)*3)</f>
        <v>561.64647152735836</v>
      </c>
      <c r="P29" s="2">
        <f ca="1">OFFSET('Puget Sound'!$F$1,ROW()-1,(COLUMN()-2)*3)</f>
        <v>838.31038740513134</v>
      </c>
      <c r="Q29" s="2">
        <f ca="1">OFFSET('Puget Sound'!$F$1,ROW()-1,(COLUMN()-2)*3)</f>
        <v>129.36644152701925</v>
      </c>
      <c r="R29" s="2">
        <f ca="1">OFFSET('Puget Sound'!$F$1,ROW()-1,(COLUMN()-2)*3)</f>
        <v>816.1712144998346</v>
      </c>
      <c r="S29" s="2">
        <f ca="1">OFFSET('Puget Sound'!$F$1,ROW()-1,(COLUMN()-2)*3)</f>
        <v>606.84946967819269</v>
      </c>
      <c r="T29" s="2">
        <f ca="1">OFFSET('Puget Sound'!$F$1,ROW()-1,(COLUMN()-2)*3)</f>
        <v>650.67902578163614</v>
      </c>
      <c r="U29" s="2">
        <f ca="1">OFFSET('Puget Sound'!$F$1,ROW()-1,(COLUMN()-2)*3)</f>
        <v>0</v>
      </c>
      <c r="V29" s="2">
        <f ca="1">OFFSET('Puget Sound'!$F$1,ROW()-1,(COLUMN()-2)*3)</f>
        <v>0</v>
      </c>
      <c r="W29" s="2">
        <f ca="1">OFFSET('Puget Sound'!$F$1,ROW()-1,(COLUMN()-2)*3)</f>
        <v>0</v>
      </c>
      <c r="X29" s="2">
        <f ca="1">OFFSET('Puget Sound'!$F$1,ROW()-1,(COLUMN()-2)*3)</f>
        <v>117.97079891875244</v>
      </c>
      <c r="Y29" s="2">
        <f ca="1">OFFSET('Puget Sound'!$F$1,ROW()-1,(COLUMN()-2)*3)</f>
        <v>163.49599345352391</v>
      </c>
      <c r="Z29" s="2">
        <f ca="1">OFFSET('Puget Sound'!$F$1,ROW()-1,(COLUMN()-2)*3)</f>
        <v>279.58957062974889</v>
      </c>
      <c r="AA29" s="2">
        <f ca="1">OFFSET('Puget Sound'!$F$1,ROW()-1,(COLUMN()-2)*3)</f>
        <v>712.97749184395764</v>
      </c>
      <c r="AB29" s="2">
        <f ca="1">OFFSET('Puget Sound'!$F$1,ROW()-1,(COLUMN()-2)*3)</f>
        <v>208.69718013468017</v>
      </c>
      <c r="AC29" s="2">
        <f ca="1">OFFSET('Puget Sound'!$F$1,ROW()-1,(COLUMN()-2)*3)</f>
        <v>801.87191944889116</v>
      </c>
      <c r="AD29" s="2">
        <f ca="1">OFFSET('Puget Sound'!$F$1,ROW()-1,(COLUMN()-2)*3)</f>
        <v>538.34321060118316</v>
      </c>
      <c r="AE29" s="2">
        <f ca="1">OFFSET('Puget Sound'!$F$1,ROW()-1,(COLUMN()-2)*3)</f>
        <v>290.08630952380952</v>
      </c>
      <c r="AF29" s="2">
        <f ca="1">OFFSET('Puget Sound'!$F$1,ROW()-1,(COLUMN()-2)*3)</f>
        <v>0</v>
      </c>
      <c r="AG29" s="2">
        <f ca="1">OFFSET('Puget Sound'!$F$1,ROW()-1,(COLUMN()-2)*3)</f>
        <v>132.83981099144353</v>
      </c>
      <c r="AH29" s="2">
        <f ca="1">OFFSET('Puget Sound'!$F$1,ROW()-1,(COLUMN()-2)*3)</f>
        <v>142.82895191662794</v>
      </c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>
        <f>'Puget Sound'!CU29</f>
        <v>132.83981099144353</v>
      </c>
    </row>
    <row r="30" spans="1:48" ht="15" customHeight="1" x14ac:dyDescent="0.25">
      <c r="A30" t="str">
        <f>'Puget Sound'!C34</f>
        <v>Tulalip FF</v>
      </c>
      <c r="B30" s="2">
        <f ca="1">OFFSET('Puget Sound'!$F$1,ROW()-1,(COLUMN()-2)*3)</f>
        <v>0</v>
      </c>
      <c r="C30" s="2">
        <f ca="1">OFFSET('Puget Sound'!$F$1,ROW()-1,(COLUMN()-2)*3)</f>
        <v>0</v>
      </c>
      <c r="D30" s="2">
        <f ca="1">OFFSET('Puget Sound'!$F$1,ROW()-1,(COLUMN()-2)*3)</f>
        <v>0</v>
      </c>
      <c r="E30" s="2">
        <f ca="1">OFFSET('Puget Sound'!$F$1,ROW()-1,(COLUMN()-2)*3)</f>
        <v>0</v>
      </c>
      <c r="F30" s="2">
        <f ca="1">OFFSET('Puget Sound'!$F$1,ROW()-1,(COLUMN()-2)*3)</f>
        <v>0</v>
      </c>
      <c r="G30" s="2">
        <f ca="1">OFFSET('Puget Sound'!$F$1,ROW()-1,(COLUMN()-2)*3)</f>
        <v>0</v>
      </c>
      <c r="H30" s="2">
        <f ca="1">OFFSET('Puget Sound'!$F$1,ROW()-1,(COLUMN()-2)*3)</f>
        <v>0</v>
      </c>
      <c r="I30" s="2">
        <f ca="1">OFFSET('Puget Sound'!$F$1,ROW()-1,(COLUMN()-2)*3)</f>
        <v>0</v>
      </c>
      <c r="J30" s="2">
        <f ca="1">OFFSET('Puget Sound'!$F$1,ROW()-1,(COLUMN()-2)*3)</f>
        <v>0</v>
      </c>
      <c r="K30" s="2">
        <f ca="1">OFFSET('Puget Sound'!$F$1,ROW()-1,(COLUMN()-2)*3)</f>
        <v>0</v>
      </c>
      <c r="L30" s="2">
        <f ca="1">OFFSET('Puget Sound'!$F$1,ROW()-1,(COLUMN()-2)*3)</f>
        <v>0</v>
      </c>
      <c r="M30" s="2">
        <f ca="1">OFFSET('Puget Sound'!$F$1,ROW()-1,(COLUMN()-2)*3)</f>
        <v>0</v>
      </c>
      <c r="N30" s="2">
        <f ca="1">OFFSET('Puget Sound'!$F$1,ROW()-1,(COLUMN()-2)*3)</f>
        <v>0</v>
      </c>
      <c r="O30" s="2">
        <f ca="1">OFFSET('Puget Sound'!$F$1,ROW()-1,(COLUMN()-2)*3)</f>
        <v>0</v>
      </c>
      <c r="P30" s="2">
        <f ca="1">OFFSET('Puget Sound'!$F$1,ROW()-1,(COLUMN()-2)*3)</f>
        <v>0</v>
      </c>
      <c r="Q30" s="2">
        <f ca="1">OFFSET('Puget Sound'!$F$1,ROW()-1,(COLUMN()-2)*3)</f>
        <v>0</v>
      </c>
      <c r="R30" s="2">
        <f ca="1">OFFSET('Puget Sound'!$F$1,ROW()-1,(COLUMN()-2)*3)</f>
        <v>0</v>
      </c>
      <c r="S30" s="2">
        <f ca="1">OFFSET('Puget Sound'!$F$1,ROW()-1,(COLUMN()-2)*3)</f>
        <v>0</v>
      </c>
      <c r="T30" s="2">
        <f ca="1">OFFSET('Puget Sound'!$F$1,ROW()-1,(COLUMN()-2)*3)</f>
        <v>0</v>
      </c>
      <c r="U30" s="2">
        <f ca="1">OFFSET('Puget Sound'!$F$1,ROW()-1,(COLUMN()-2)*3)</f>
        <v>0</v>
      </c>
      <c r="V30" s="2">
        <f ca="1">OFFSET('Puget Sound'!$F$1,ROW()-1,(COLUMN()-2)*3)</f>
        <v>0</v>
      </c>
      <c r="W30" s="2">
        <f ca="1">OFFSET('Puget Sound'!$F$1,ROW()-1,(COLUMN()-2)*3)</f>
        <v>0</v>
      </c>
      <c r="X30" s="2">
        <f ca="1">OFFSET('Puget Sound'!$F$1,ROW()-1,(COLUMN()-2)*3)</f>
        <v>0</v>
      </c>
      <c r="Y30" s="2">
        <f ca="1">OFFSET('Puget Sound'!$F$1,ROW()-1,(COLUMN()-2)*3)</f>
        <v>0.40481542135945087</v>
      </c>
      <c r="Z30" s="2">
        <f ca="1">OFFSET('Puget Sound'!$F$1,ROW()-1,(COLUMN()-2)*3)</f>
        <v>0.56729222319063011</v>
      </c>
      <c r="AA30" s="2">
        <f ca="1">OFFSET('Puget Sound'!$F$1,ROW()-1,(COLUMN()-2)*3)</f>
        <v>0.6913756197403288</v>
      </c>
      <c r="AB30" s="2">
        <f ca="1">OFFSET('Puget Sound'!$F$1,ROW()-1,(COLUMN()-2)*3)</f>
        <v>0.61649246966642035</v>
      </c>
      <c r="AC30" s="2">
        <f ca="1">OFFSET('Puget Sound'!$F$1,ROW()-1,(COLUMN()-2)*3)</f>
        <v>0.49956101013071835</v>
      </c>
      <c r="AD30" s="2">
        <f ca="1">OFFSET('Puget Sound'!$F$1,ROW()-1,(COLUMN()-2)*3)</f>
        <v>0.57728532299394564</v>
      </c>
      <c r="AE30" s="2">
        <f ca="1">OFFSET('Puget Sound'!$F$1,ROW()-1,(COLUMN()-2)*3)</f>
        <v>0.73836086217543639</v>
      </c>
      <c r="AF30" s="2">
        <f ca="1">OFFSET('Puget Sound'!$F$1,ROW()-1,(COLUMN()-2)*3)</f>
        <v>0.58502613275099002</v>
      </c>
      <c r="AG30" s="2">
        <f ca="1">OFFSET('Puget Sound'!$F$1,ROW()-1,(COLUMN()-2)*3)</f>
        <v>0.22817195567908777</v>
      </c>
      <c r="AH30" s="2">
        <f ca="1">OFFSET('Puget Sound'!$F$1,ROW()-1,(COLUMN()-2)*3)</f>
        <v>0.27297709746163107</v>
      </c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>
        <f>'Puget Sound'!CU34</f>
        <v>1326.2416530201344</v>
      </c>
    </row>
    <row r="31" spans="1:48" ht="15" customHeight="1" x14ac:dyDescent="0.25">
      <c r="A31" t="str">
        <f>'Puget Sound'!C35</f>
        <v>UM</v>
      </c>
      <c r="B31" s="2">
        <f ca="1">OFFSET('Puget Sound'!$F$1,ROW()-1,(COLUMN()-2)*3)</f>
        <v>0</v>
      </c>
      <c r="C31" s="2">
        <f ca="1">OFFSET('Puget Sound'!$F$1,ROW()-1,(COLUMN()-2)*3)</f>
        <v>0</v>
      </c>
      <c r="D31" s="2">
        <f ca="1">OFFSET('Puget Sound'!$F$1,ROW()-1,(COLUMN()-2)*3)</f>
        <v>0</v>
      </c>
      <c r="E31" s="2">
        <f ca="1">OFFSET('Puget Sound'!$F$1,ROW()-1,(COLUMN()-2)*3)</f>
        <v>0</v>
      </c>
      <c r="F31" s="2">
        <f ca="1">OFFSET('Puget Sound'!$F$1,ROW()-1,(COLUMN()-2)*3)</f>
        <v>0</v>
      </c>
      <c r="G31" s="2">
        <f ca="1">OFFSET('Puget Sound'!$F$1,ROW()-1,(COLUMN()-2)*3)</f>
        <v>0</v>
      </c>
      <c r="H31" s="2">
        <f ca="1">OFFSET('Puget Sound'!$F$1,ROW()-1,(COLUMN()-2)*3)</f>
        <v>0</v>
      </c>
      <c r="I31" s="2">
        <f ca="1">OFFSET('Puget Sound'!$F$1,ROW()-1,(COLUMN()-2)*3)</f>
        <v>0</v>
      </c>
      <c r="J31" s="2">
        <f ca="1">OFFSET('Puget Sound'!$F$1,ROW()-1,(COLUMN()-2)*3)</f>
        <v>0</v>
      </c>
      <c r="K31" s="2">
        <f ca="1">OFFSET('Puget Sound'!$F$1,ROW()-1,(COLUMN()-2)*3)</f>
        <v>0</v>
      </c>
      <c r="L31" s="2">
        <f ca="1">OFFSET('Puget Sound'!$F$1,ROW()-1,(COLUMN()-2)*3)</f>
        <v>0</v>
      </c>
      <c r="M31" s="2">
        <f ca="1">OFFSET('Puget Sound'!$F$1,ROW()-1,(COLUMN()-2)*3)</f>
        <v>0</v>
      </c>
      <c r="N31" s="2">
        <f ca="1">OFFSET('Puget Sound'!$F$1,ROW()-1,(COLUMN()-2)*3)</f>
        <v>0</v>
      </c>
      <c r="O31" s="2">
        <f ca="1">OFFSET('Puget Sound'!$F$1,ROW()-1,(COLUMN()-2)*3)</f>
        <v>0</v>
      </c>
      <c r="P31" s="2">
        <f ca="1">OFFSET('Puget Sound'!$F$1,ROW()-1,(COLUMN()-2)*3)</f>
        <v>0</v>
      </c>
      <c r="Q31" s="2">
        <f ca="1">OFFSET('Puget Sound'!$F$1,ROW()-1,(COLUMN()-2)*3)</f>
        <v>0</v>
      </c>
      <c r="R31" s="2">
        <f ca="1">OFFSET('Puget Sound'!$F$1,ROW()-1,(COLUMN()-2)*3)</f>
        <v>0</v>
      </c>
      <c r="S31" s="2">
        <f ca="1">OFFSET('Puget Sound'!$F$1,ROW()-1,(COLUMN()-2)*3)</f>
        <v>0</v>
      </c>
      <c r="T31" s="2">
        <f ca="1">OFFSET('Puget Sound'!$F$1,ROW()-1,(COLUMN()-2)*3)</f>
        <v>0</v>
      </c>
      <c r="U31" s="2">
        <f ca="1">OFFSET('Puget Sound'!$F$1,ROW()-1,(COLUMN()-2)*3)</f>
        <v>0</v>
      </c>
      <c r="V31" s="2">
        <f ca="1">OFFSET('Puget Sound'!$F$1,ROW()-1,(COLUMN()-2)*3)</f>
        <v>0</v>
      </c>
      <c r="W31" s="2">
        <f ca="1">OFFSET('Puget Sound'!$F$1,ROW()-1,(COLUMN()-2)*3)</f>
        <v>0</v>
      </c>
      <c r="X31" s="2">
        <f ca="1">OFFSET('Puget Sound'!$F$1,ROW()-1,(COLUMN()-2)*3)</f>
        <v>0</v>
      </c>
      <c r="Y31" s="2">
        <f ca="1">OFFSET('Puget Sound'!$F$1,ROW()-1,(COLUMN()-2)*3)</f>
        <v>0.44130457460687328</v>
      </c>
      <c r="Z31" s="2">
        <f ca="1">OFFSET('Puget Sound'!$F$1,ROW()-1,(COLUMN()-2)*3)</f>
        <v>0.28660986261408555</v>
      </c>
      <c r="AA31" s="2">
        <f ca="1">OFFSET('Puget Sound'!$F$1,ROW()-1,(COLUMN()-2)*3)</f>
        <v>0.86374770710466886</v>
      </c>
      <c r="AB31" s="2">
        <f ca="1">OFFSET('Puget Sound'!$F$1,ROW()-1,(COLUMN()-2)*3)</f>
        <v>0.37099571654304331</v>
      </c>
      <c r="AC31" s="2">
        <f ca="1">OFFSET('Puget Sound'!$F$1,ROW()-1,(COLUMN()-2)*3)</f>
        <v>0.66190450874962314</v>
      </c>
      <c r="AD31" s="2">
        <f ca="1">OFFSET('Puget Sound'!$F$1,ROW()-1,(COLUMN()-2)*3)</f>
        <v>0.60258795541707977</v>
      </c>
      <c r="AE31" s="2">
        <f ca="1">OFFSET('Puget Sound'!$F$1,ROW()-1,(COLUMN()-2)*3)</f>
        <v>0.67316465857821806</v>
      </c>
      <c r="AF31" s="2">
        <f ca="1">OFFSET('Puget Sound'!$F$1,ROW()-1,(COLUMN()-2)*3)</f>
        <v>0.55718785480194177</v>
      </c>
      <c r="AG31" s="2">
        <f ca="1">OFFSET('Puget Sound'!$F$1,ROW()-1,(COLUMN()-2)*3)</f>
        <v>0.35300023896895766</v>
      </c>
      <c r="AH31" s="2">
        <f ca="1">OFFSET('Puget Sound'!$F$1,ROW()-1,(COLUMN()-2)*3)</f>
        <v>0.55409424847315492</v>
      </c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>
        <f>'Puget Sound'!CU35</f>
        <v>59.496744627165036</v>
      </c>
    </row>
    <row r="32" spans="1:48" ht="15" customHeight="1" x14ac:dyDescent="0.25">
      <c r="A32" t="str">
        <f>'Puget Sound'!C36</f>
        <v>M</v>
      </c>
      <c r="B32" s="2">
        <f ca="1">OFFSET('Puget Sound'!$F$1,ROW()-1,(COLUMN()-2)*3)</f>
        <v>0</v>
      </c>
      <c r="C32" s="2">
        <f ca="1">OFFSET('Puget Sound'!$F$1,ROW()-1,(COLUMN()-2)*3)</f>
        <v>0</v>
      </c>
      <c r="D32" s="2">
        <f ca="1">OFFSET('Puget Sound'!$F$1,ROW()-1,(COLUMN()-2)*3)</f>
        <v>0</v>
      </c>
      <c r="E32" s="2">
        <f ca="1">OFFSET('Puget Sound'!$F$1,ROW()-1,(COLUMN()-2)*3)</f>
        <v>0</v>
      </c>
      <c r="F32" s="2">
        <f ca="1">OFFSET('Puget Sound'!$F$1,ROW()-1,(COLUMN()-2)*3)</f>
        <v>0</v>
      </c>
      <c r="G32" s="2">
        <f ca="1">OFFSET('Puget Sound'!$F$1,ROW()-1,(COLUMN()-2)*3)</f>
        <v>0</v>
      </c>
      <c r="H32" s="2">
        <f ca="1">OFFSET('Puget Sound'!$F$1,ROW()-1,(COLUMN()-2)*3)</f>
        <v>0</v>
      </c>
      <c r="I32" s="2">
        <f ca="1">OFFSET('Puget Sound'!$F$1,ROW()-1,(COLUMN()-2)*3)</f>
        <v>0</v>
      </c>
      <c r="J32" s="2">
        <f ca="1">OFFSET('Puget Sound'!$F$1,ROW()-1,(COLUMN()-2)*3)</f>
        <v>0</v>
      </c>
      <c r="K32" s="2">
        <f ca="1">OFFSET('Puget Sound'!$F$1,ROW()-1,(COLUMN()-2)*3)</f>
        <v>0</v>
      </c>
      <c r="L32" s="2">
        <f ca="1">OFFSET('Puget Sound'!$F$1,ROW()-1,(COLUMN()-2)*3)</f>
        <v>0</v>
      </c>
      <c r="M32" s="2">
        <f ca="1">OFFSET('Puget Sound'!$F$1,ROW()-1,(COLUMN()-2)*3)</f>
        <v>0</v>
      </c>
      <c r="N32" s="2">
        <f ca="1">OFFSET('Puget Sound'!$F$1,ROW()-1,(COLUMN()-2)*3)</f>
        <v>0</v>
      </c>
      <c r="O32" s="2">
        <f ca="1">OFFSET('Puget Sound'!$F$1,ROW()-1,(COLUMN()-2)*3)</f>
        <v>0</v>
      </c>
      <c r="P32" s="2">
        <f ca="1">OFFSET('Puget Sound'!$F$1,ROW()-1,(COLUMN()-2)*3)</f>
        <v>0</v>
      </c>
      <c r="Q32" s="2">
        <f ca="1">OFFSET('Puget Sound'!$F$1,ROW()-1,(COLUMN()-2)*3)</f>
        <v>0</v>
      </c>
      <c r="R32" s="2">
        <f ca="1">OFFSET('Puget Sound'!$F$1,ROW()-1,(COLUMN()-2)*3)</f>
        <v>0</v>
      </c>
      <c r="S32" s="2">
        <f ca="1">OFFSET('Puget Sound'!$F$1,ROW()-1,(COLUMN()-2)*3)</f>
        <v>0</v>
      </c>
      <c r="T32" s="2">
        <f ca="1">OFFSET('Puget Sound'!$F$1,ROW()-1,(COLUMN()-2)*3)</f>
        <v>0</v>
      </c>
      <c r="U32" s="2">
        <f ca="1">OFFSET('Puget Sound'!$F$1,ROW()-1,(COLUMN()-2)*3)</f>
        <v>0</v>
      </c>
      <c r="V32" s="2">
        <f ca="1">OFFSET('Puget Sound'!$F$1,ROW()-1,(COLUMN()-2)*3)</f>
        <v>0</v>
      </c>
      <c r="W32" s="2">
        <f ca="1">OFFSET('Puget Sound'!$F$1,ROW()-1,(COLUMN()-2)*3)</f>
        <v>0</v>
      </c>
      <c r="X32" s="2">
        <f ca="1">OFFSET('Puget Sound'!$F$1,ROW()-1,(COLUMN()-2)*3)</f>
        <v>0</v>
      </c>
      <c r="Y32" s="2">
        <f ca="1">OFFSET('Puget Sound'!$F$1,ROW()-1,(COLUMN()-2)*3)</f>
        <v>0.42510475031841255</v>
      </c>
      <c r="Z32" s="2">
        <f ca="1">OFFSET('Puget Sound'!$F$1,ROW()-1,(COLUMN()-2)*3)</f>
        <v>0.41745565224101183</v>
      </c>
      <c r="AA32" s="2">
        <f ca="1">OFFSET('Puget Sound'!$F$1,ROW()-1,(COLUMN()-2)*3)</f>
        <v>0.8006986196561402</v>
      </c>
      <c r="AB32" s="2">
        <f ca="1">OFFSET('Puget Sound'!$F$1,ROW()-1,(COLUMN()-2)*3)</f>
        <v>0.46733826639836967</v>
      </c>
      <c r="AC32" s="2">
        <f ca="1">OFFSET('Puget Sound'!$F$1,ROW()-1,(COLUMN()-2)*3)</f>
        <v>0.61157625954728212</v>
      </c>
      <c r="AD32" s="2">
        <f ca="1">OFFSET('Puget Sound'!$F$1,ROW()-1,(COLUMN()-2)*3)</f>
        <v>0.58969541434713957</v>
      </c>
      <c r="AE32" s="2">
        <f ca="1">OFFSET('Puget Sound'!$F$1,ROW()-1,(COLUMN()-2)*3)</f>
        <v>0.71237616540090898</v>
      </c>
      <c r="AF32" s="2">
        <f ca="1">OFFSET('Puget Sound'!$F$1,ROW()-1,(COLUMN()-2)*3)</f>
        <v>0.57489216112989505</v>
      </c>
      <c r="AG32" s="2">
        <f ca="1">OFFSET('Puget Sound'!$F$1,ROW()-1,(COLUMN()-2)*3)</f>
        <v>0</v>
      </c>
      <c r="AH32" s="2">
        <f ca="1">OFFSET('Puget Sound'!$F$1,ROW()-1,(COLUMN()-2)*3)</f>
        <v>0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>
        <f>'Puget Sound'!CU36</f>
        <v>1266.7449083929694</v>
      </c>
    </row>
    <row r="33" spans="1:48" ht="15" customHeight="1" x14ac:dyDescent="0.25">
      <c r="A33" t="str">
        <f>'Puget Sound'!C37</f>
        <v>Mid PS FF</v>
      </c>
      <c r="B33" s="2">
        <f ca="1">OFFSET('Puget Sound'!$F$1,ROW()-1,(COLUMN()-2)*3)</f>
        <v>0</v>
      </c>
      <c r="C33" s="2">
        <f ca="1">OFFSET('Puget Sound'!$F$1,ROW()-1,(COLUMN()-2)*3)</f>
        <v>0</v>
      </c>
      <c r="D33" s="2">
        <f ca="1">OFFSET('Puget Sound'!$F$1,ROW()-1,(COLUMN()-2)*3)</f>
        <v>0</v>
      </c>
      <c r="E33" s="2">
        <f ca="1">OFFSET('Puget Sound'!$F$1,ROW()-1,(COLUMN()-2)*3)</f>
        <v>0</v>
      </c>
      <c r="F33" s="2">
        <f ca="1">OFFSET('Puget Sound'!$F$1,ROW()-1,(COLUMN()-2)*3)</f>
        <v>0</v>
      </c>
      <c r="G33" s="2">
        <f ca="1">OFFSET('Puget Sound'!$F$1,ROW()-1,(COLUMN()-2)*3)</f>
        <v>0</v>
      </c>
      <c r="H33" s="2">
        <f ca="1">OFFSET('Puget Sound'!$F$1,ROW()-1,(COLUMN()-2)*3)</f>
        <v>0</v>
      </c>
      <c r="I33" s="2">
        <f ca="1">OFFSET('Puget Sound'!$F$1,ROW()-1,(COLUMN()-2)*3)</f>
        <v>0</v>
      </c>
      <c r="J33" s="2">
        <f ca="1">OFFSET('Puget Sound'!$F$1,ROW()-1,(COLUMN()-2)*3)</f>
        <v>0</v>
      </c>
      <c r="K33" s="2">
        <f ca="1">OFFSET('Puget Sound'!$F$1,ROW()-1,(COLUMN()-2)*3)</f>
        <v>0</v>
      </c>
      <c r="L33" s="2">
        <f ca="1">OFFSET('Puget Sound'!$F$1,ROW()-1,(COLUMN()-2)*3)</f>
        <v>0</v>
      </c>
      <c r="M33" s="2">
        <f ca="1">OFFSET('Puget Sound'!$F$1,ROW()-1,(COLUMN()-2)*3)</f>
        <v>0</v>
      </c>
      <c r="N33" s="2">
        <f ca="1">OFFSET('Puget Sound'!$F$1,ROW()-1,(COLUMN()-2)*3)</f>
        <v>0</v>
      </c>
      <c r="O33" s="2">
        <f ca="1">OFFSET('Puget Sound'!$F$1,ROW()-1,(COLUMN()-2)*3)</f>
        <v>0</v>
      </c>
      <c r="P33" s="2">
        <f ca="1">OFFSET('Puget Sound'!$F$1,ROW()-1,(COLUMN()-2)*3)</f>
        <v>0</v>
      </c>
      <c r="Q33" s="2">
        <f ca="1">OFFSET('Puget Sound'!$F$1,ROW()-1,(COLUMN()-2)*3)</f>
        <v>0</v>
      </c>
      <c r="R33" s="2">
        <f ca="1">OFFSET('Puget Sound'!$F$1,ROW()-1,(COLUMN()-2)*3)</f>
        <v>0</v>
      </c>
      <c r="S33" s="2">
        <f ca="1">OFFSET('Puget Sound'!$F$1,ROW()-1,(COLUMN()-2)*3)</f>
        <v>0</v>
      </c>
      <c r="T33" s="2">
        <f ca="1">OFFSET('Puget Sound'!$F$1,ROW()-1,(COLUMN()-2)*3)</f>
        <v>0</v>
      </c>
      <c r="U33" s="2">
        <f ca="1">OFFSET('Puget Sound'!$F$1,ROW()-1,(COLUMN()-2)*3)</f>
        <v>0</v>
      </c>
      <c r="V33" s="2">
        <f ca="1">OFFSET('Puget Sound'!$F$1,ROW()-1,(COLUMN()-2)*3)</f>
        <v>0</v>
      </c>
      <c r="W33" s="2">
        <f ca="1">OFFSET('Puget Sound'!$F$1,ROW()-1,(COLUMN()-2)*3)</f>
        <v>0</v>
      </c>
      <c r="X33" s="2">
        <f ca="1">OFFSET('Puget Sound'!$F$1,ROW()-1,(COLUMN()-2)*3)</f>
        <v>0</v>
      </c>
      <c r="Y33" s="2">
        <f ca="1">OFFSET('Puget Sound'!$F$1,ROW()-1,(COLUMN()-2)*3)</f>
        <v>0</v>
      </c>
      <c r="Z33" s="2">
        <f ca="1">OFFSET('Puget Sound'!$F$1,ROW()-1,(COLUMN()-2)*3)</f>
        <v>0</v>
      </c>
      <c r="AA33" s="2">
        <f ca="1">OFFSET('Puget Sound'!$F$1,ROW()-1,(COLUMN()-2)*3)</f>
        <v>0</v>
      </c>
      <c r="AB33" s="2">
        <f ca="1">OFFSET('Puget Sound'!$F$1,ROW()-1,(COLUMN()-2)*3)</f>
        <v>0</v>
      </c>
      <c r="AC33" s="2">
        <f ca="1">OFFSET('Puget Sound'!$F$1,ROW()-1,(COLUMN()-2)*3)</f>
        <v>0</v>
      </c>
      <c r="AD33" s="2">
        <f ca="1">OFFSET('Puget Sound'!$F$1,ROW()-1,(COLUMN()-2)*3)</f>
        <v>0</v>
      </c>
      <c r="AE33" s="2">
        <f ca="1">OFFSET('Puget Sound'!$F$1,ROW()-1,(COLUMN()-2)*3)</f>
        <v>0</v>
      </c>
      <c r="AF33" s="2">
        <f ca="1">OFFSET('Puget Sound'!$F$1,ROW()-1,(COLUMN()-2)*3)</f>
        <v>0</v>
      </c>
      <c r="AG33" s="2">
        <f ca="1">OFFSET('Puget Sound'!$F$1,ROW()-1,(COLUMN()-2)*3)</f>
        <v>0</v>
      </c>
      <c r="AH33" s="2">
        <f ca="1">OFFSET('Puget Sound'!$F$1,ROW()-1,(COLUMN()-2)*3)</f>
        <v>0</v>
      </c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>
        <f>'Puget Sound'!CU37</f>
        <v>14136.027468506623</v>
      </c>
    </row>
    <row r="34" spans="1:48" ht="15" customHeight="1" x14ac:dyDescent="0.25">
      <c r="A34" t="str">
        <f>'Puget Sound'!C38</f>
        <v>UM</v>
      </c>
      <c r="B34" s="2">
        <f ca="1">OFFSET('Puget Sound'!$F$1,ROW()-1,(COLUMN()-2)*3)</f>
        <v>2129.3319605926022</v>
      </c>
      <c r="C34" s="2">
        <f ca="1">OFFSET('Puget Sound'!$F$1,ROW()-1,(COLUMN()-2)*3)</f>
        <v>440.91935086796218</v>
      </c>
      <c r="D34" s="2">
        <f ca="1">OFFSET('Puget Sound'!$F$1,ROW()-1,(COLUMN()-2)*3)</f>
        <v>4640.3500570967763</v>
      </c>
      <c r="E34" s="2">
        <f ca="1">OFFSET('Puget Sound'!$F$1,ROW()-1,(COLUMN()-2)*3)</f>
        <v>237.52107473684214</v>
      </c>
      <c r="F34" s="2">
        <f ca="1">OFFSET('Puget Sound'!$F$1,ROW()-1,(COLUMN()-2)*3)</f>
        <v>346.78155323076919</v>
      </c>
      <c r="G34" s="2">
        <f ca="1">OFFSET('Puget Sound'!$F$1,ROW()-1,(COLUMN()-2)*3)</f>
        <v>1057.4876246511628</v>
      </c>
      <c r="H34" s="2">
        <f ca="1">OFFSET('Puget Sound'!$F$1,ROW()-1,(COLUMN()-2)*3)</f>
        <v>2785.7101164619162</v>
      </c>
      <c r="I34" s="2">
        <f ca="1">OFFSET('Puget Sound'!$F$1,ROW()-1,(COLUMN()-2)*3)</f>
        <v>1603.5940055421688</v>
      </c>
      <c r="J34" s="2">
        <f ca="1">OFFSET('Puget Sound'!$F$1,ROW()-1,(COLUMN()-2)*3)</f>
        <v>2210.6201795190482</v>
      </c>
      <c r="K34" s="2">
        <f ca="1">OFFSET('Puget Sound'!$F$1,ROW()-1,(COLUMN()-2)*3)</f>
        <v>1698.8503267065869</v>
      </c>
      <c r="L34" s="2">
        <f ca="1">OFFSET('Puget Sound'!$F$1,ROW()-1,(COLUMN()-2)*3)</f>
        <v>3130.2521014081208</v>
      </c>
      <c r="M34" s="2">
        <f ca="1">OFFSET('Puget Sound'!$F$1,ROW()-1,(COLUMN()-2)*3)</f>
        <v>1889.7463954279801</v>
      </c>
      <c r="N34" s="2">
        <f ca="1">OFFSET('Puget Sound'!$F$1,ROW()-1,(COLUMN()-2)*3)</f>
        <v>7390.631736772958</v>
      </c>
      <c r="O34" s="2">
        <f ca="1">OFFSET('Puget Sound'!$F$1,ROW()-1,(COLUMN()-2)*3)</f>
        <v>5049.9221971047036</v>
      </c>
      <c r="P34" s="2">
        <f ca="1">OFFSET('Puget Sound'!$F$1,ROW()-1,(COLUMN()-2)*3)</f>
        <v>6096.7047247173887</v>
      </c>
      <c r="Q34" s="2">
        <f ca="1">OFFSET('Puget Sound'!$F$1,ROW()-1,(COLUMN()-2)*3)</f>
        <v>2127.5322357216432</v>
      </c>
      <c r="R34" s="2">
        <f ca="1">OFFSET('Puget Sound'!$F$1,ROW()-1,(COLUMN()-2)*3)</f>
        <v>7441.6353442352956</v>
      </c>
      <c r="S34" s="2">
        <f ca="1">OFFSET('Puget Sound'!$F$1,ROW()-1,(COLUMN()-2)*3)</f>
        <v>3789.9105295310037</v>
      </c>
      <c r="T34" s="2">
        <f ca="1">OFFSET('Puget Sound'!$F$1,ROW()-1,(COLUMN()-2)*3)</f>
        <v>3719.6767033030628</v>
      </c>
      <c r="U34" s="2">
        <f ca="1">OFFSET('Puget Sound'!$F$1,ROW()-1,(COLUMN()-2)*3)</f>
        <v>8421.9523868664273</v>
      </c>
      <c r="V34" s="2">
        <f ca="1">OFFSET('Puget Sound'!$F$1,ROW()-1,(COLUMN()-2)*3)</f>
        <v>3469.4965652725955</v>
      </c>
      <c r="W34" s="2">
        <f ca="1">OFFSET('Puget Sound'!$F$1,ROW()-1,(COLUMN()-2)*3)</f>
        <v>4182.1153698390835</v>
      </c>
      <c r="X34" s="2">
        <f ca="1">OFFSET('Puget Sound'!$F$1,ROW()-1,(COLUMN()-2)*3)</f>
        <v>1065.7841828057556</v>
      </c>
      <c r="Y34" s="2">
        <f ca="1">OFFSET('Puget Sound'!$F$1,ROW()-1,(COLUMN()-2)*3)</f>
        <v>3586.0892954246506</v>
      </c>
      <c r="Z34" s="2">
        <f ca="1">OFFSET('Puget Sound'!$F$1,ROW()-1,(COLUMN()-2)*3)</f>
        <v>1510.6913832098767</v>
      </c>
      <c r="AA34" s="2">
        <f ca="1">OFFSET('Puget Sound'!$F$1,ROW()-1,(COLUMN()-2)*3)</f>
        <v>1651.072437873961</v>
      </c>
      <c r="AB34" s="2">
        <f ca="1">OFFSET('Puget Sound'!$F$1,ROW()-1,(COLUMN()-2)*3)</f>
        <v>1292.2729330592804</v>
      </c>
      <c r="AC34" s="2">
        <f ca="1">OFFSET('Puget Sound'!$F$1,ROW()-1,(COLUMN()-2)*3)</f>
        <v>5309.1802835946519</v>
      </c>
      <c r="AD34" s="2">
        <f ca="1">OFFSET('Puget Sound'!$F$1,ROW()-1,(COLUMN()-2)*3)</f>
        <v>348.3333688172043</v>
      </c>
      <c r="AE34" s="2">
        <f ca="1">OFFSET('Puget Sound'!$F$1,ROW()-1,(COLUMN()-2)*3)</f>
        <v>1207.6840221685927</v>
      </c>
      <c r="AF34" s="2">
        <f ca="1">OFFSET('Puget Sound'!$F$1,ROW()-1,(COLUMN()-2)*3)</f>
        <v>0</v>
      </c>
      <c r="AG34" s="2">
        <f ca="1">OFFSET('Puget Sound'!$F$1,ROW()-1,(COLUMN()-2)*3)</f>
        <v>1326.2416530201344</v>
      </c>
      <c r="AH34" s="2">
        <f ca="1">OFFSET('Puget Sound'!$F$1,ROW()-1,(COLUMN()-2)*3)</f>
        <v>2985.1664368375727</v>
      </c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>
        <f>'Puget Sound'!CU38</f>
        <v>1963.7824104905114</v>
      </c>
    </row>
    <row r="35" spans="1:48" ht="15" customHeight="1" x14ac:dyDescent="0.25">
      <c r="A35" t="str">
        <f>'Puget Sound'!C39</f>
        <v>M</v>
      </c>
      <c r="B35" s="2">
        <f ca="1">OFFSET('Puget Sound'!$F$1,ROW()-1,(COLUMN()-2)*3)</f>
        <v>833.6123003645198</v>
      </c>
      <c r="C35" s="2">
        <f ca="1">OFFSET('Puget Sound'!$F$1,ROW()-1,(COLUMN()-2)*3)</f>
        <v>427.6917703419233</v>
      </c>
      <c r="D35" s="2">
        <f ca="1">OFFSET('Puget Sound'!$F$1,ROW()-1,(COLUMN()-2)*3)</f>
        <v>4501.1395553838729</v>
      </c>
      <c r="E35" s="2">
        <f ca="1">OFFSET('Puget Sound'!$F$1,ROW()-1,(COLUMN()-2)*3)</f>
        <v>230.39544249473687</v>
      </c>
      <c r="F35" s="2">
        <f ca="1">OFFSET('Puget Sound'!$F$1,ROW()-1,(COLUMN()-2)*3)</f>
        <v>336.37810663384613</v>
      </c>
      <c r="G35" s="2">
        <f ca="1">OFFSET('Puget Sound'!$F$1,ROW()-1,(COLUMN()-2)*3)</f>
        <v>1025.762995911628</v>
      </c>
      <c r="H35" s="2">
        <f ca="1">OFFSET('Puget Sound'!$F$1,ROW()-1,(COLUMN()-2)*3)</f>
        <v>2702.1388129680586</v>
      </c>
      <c r="I35" s="2">
        <f ca="1">OFFSET('Puget Sound'!$F$1,ROW()-1,(COLUMN()-2)*3)</f>
        <v>1555.4861853759037</v>
      </c>
      <c r="J35" s="2">
        <f ca="1">OFFSET('Puget Sound'!$F$1,ROW()-1,(COLUMN()-2)*3)</f>
        <v>1487.8287316389258</v>
      </c>
      <c r="K35" s="2">
        <f ca="1">OFFSET('Puget Sound'!$F$1,ROW()-1,(COLUMN()-2)*3)</f>
        <v>1501.4729144229766</v>
      </c>
      <c r="L35" s="2">
        <f ca="1">OFFSET('Puget Sound'!$F$1,ROW()-1,(COLUMN()-2)*3)</f>
        <v>2777.2247343044119</v>
      </c>
      <c r="M35" s="2">
        <f ca="1">OFFSET('Puget Sound'!$F$1,ROW()-1,(COLUMN()-2)*3)</f>
        <v>1584.8784451682661</v>
      </c>
      <c r="N35" s="2">
        <f ca="1">OFFSET('Puget Sound'!$F$1,ROW()-1,(COLUMN()-2)*3)</f>
        <v>7390.631736772958</v>
      </c>
      <c r="O35" s="2">
        <f ca="1">OFFSET('Puget Sound'!$F$1,ROW()-1,(COLUMN()-2)*3)</f>
        <v>5049.9221971047036</v>
      </c>
      <c r="P35" s="2">
        <f ca="1">OFFSET('Puget Sound'!$F$1,ROW()-1,(COLUMN()-2)*3)</f>
        <v>6096.7047247173887</v>
      </c>
      <c r="Q35" s="2">
        <f ca="1">OFFSET('Puget Sound'!$F$1,ROW()-1,(COLUMN()-2)*3)</f>
        <v>2127.5322357216432</v>
      </c>
      <c r="R35" s="2">
        <f ca="1">OFFSET('Puget Sound'!$F$1,ROW()-1,(COLUMN()-2)*3)</f>
        <v>7441.6353442352956</v>
      </c>
      <c r="S35" s="2">
        <f ca="1">OFFSET('Puget Sound'!$F$1,ROW()-1,(COLUMN()-2)*3)</f>
        <v>3789.9105295310037</v>
      </c>
      <c r="T35" s="2">
        <f ca="1">OFFSET('Puget Sound'!$F$1,ROW()-1,(COLUMN()-2)*3)</f>
        <v>3310.7935084577739</v>
      </c>
      <c r="U35" s="2">
        <f ca="1">OFFSET('Puget Sound'!$F$1,ROW()-1,(COLUMN()-2)*3)</f>
        <v>7564.2701399321495</v>
      </c>
      <c r="V35" s="2">
        <f ca="1">OFFSET('Puget Sound'!$F$1,ROW()-1,(COLUMN()-2)*3)</f>
        <v>3012.5980739303595</v>
      </c>
      <c r="W35" s="2">
        <f ca="1">OFFSET('Puget Sound'!$F$1,ROW()-1,(COLUMN()-2)*3)</f>
        <v>3582.8052160741408</v>
      </c>
      <c r="X35" s="2">
        <f ca="1">OFFSET('Puget Sound'!$F$1,ROW()-1,(COLUMN()-2)*3)</f>
        <v>929.69363749619231</v>
      </c>
      <c r="Y35" s="2">
        <f ca="1">OFFSET('Puget Sound'!$F$1,ROW()-1,(COLUMN()-2)*3)</f>
        <v>3233.370817092482</v>
      </c>
      <c r="Z35" s="2">
        <f ca="1">OFFSET('Puget Sound'!$F$1,ROW()-1,(COLUMN()-2)*3)</f>
        <v>461.38608678623984</v>
      </c>
      <c r="AA35" s="2">
        <f ca="1">OFFSET('Puget Sound'!$F$1,ROW()-1,(COLUMN()-2)*3)</f>
        <v>540.8401719284758</v>
      </c>
      <c r="AB35" s="2">
        <f ca="1">OFFSET('Puget Sound'!$F$1,ROW()-1,(COLUMN()-2)*3)</f>
        <v>283.66874805669869</v>
      </c>
      <c r="AC35" s="2">
        <f ca="1">OFFSET('Puget Sound'!$F$1,ROW()-1,(COLUMN()-2)*3)</f>
        <v>983.50975828627634</v>
      </c>
      <c r="AD35" s="2">
        <f ca="1">OFFSET('Puget Sound'!$F$1,ROW()-1,(COLUMN()-2)*3)</f>
        <v>74.904358964645965</v>
      </c>
      <c r="AE35" s="2">
        <f ca="1">OFFSET('Puget Sound'!$F$1,ROW()-1,(COLUMN()-2)*3)</f>
        <v>257.60616143681887</v>
      </c>
      <c r="AF35" s="2">
        <f ca="1">OFFSET('Puget Sound'!$F$1,ROW()-1,(COLUMN()-2)*3)</f>
        <v>0</v>
      </c>
      <c r="AG35" s="2">
        <f ca="1">OFFSET('Puget Sound'!$F$1,ROW()-1,(COLUMN()-2)*3)</f>
        <v>59.496744627165036</v>
      </c>
      <c r="AH35" s="2">
        <f ca="1">OFFSET('Puget Sound'!$F$1,ROW()-1,(COLUMN()-2)*3)</f>
        <v>471.94885240699068</v>
      </c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>
        <f>'Puget Sound'!CU39</f>
        <v>12172.245058016111</v>
      </c>
    </row>
    <row r="36" spans="1:48" ht="15" customHeight="1" x14ac:dyDescent="0.25">
      <c r="A36" t="str">
        <f>'Puget Sound'!C40</f>
        <v>UW Acc</v>
      </c>
      <c r="B36" s="2">
        <f ca="1">OFFSET('Puget Sound'!$F$1,ROW()-1,(COLUMN()-2)*3)</f>
        <v>1295.7196602280826</v>
      </c>
      <c r="C36" s="2">
        <f ca="1">OFFSET('Puget Sound'!$F$1,ROW()-1,(COLUMN()-2)*3)</f>
        <v>13.227580526038878</v>
      </c>
      <c r="D36" s="2">
        <f ca="1">OFFSET('Puget Sound'!$F$1,ROW()-1,(COLUMN()-2)*3)</f>
        <v>139.21050171290335</v>
      </c>
      <c r="E36" s="2">
        <f ca="1">OFFSET('Puget Sound'!$F$1,ROW()-1,(COLUMN()-2)*3)</f>
        <v>7.1256322421052687</v>
      </c>
      <c r="F36" s="2">
        <f ca="1">OFFSET('Puget Sound'!$F$1,ROW()-1,(COLUMN()-2)*3)</f>
        <v>10.403446596923061</v>
      </c>
      <c r="G36" s="2">
        <f ca="1">OFFSET('Puget Sound'!$F$1,ROW()-1,(COLUMN()-2)*3)</f>
        <v>31.724628739534865</v>
      </c>
      <c r="H36" s="2">
        <f ca="1">OFFSET('Puget Sound'!$F$1,ROW()-1,(COLUMN()-2)*3)</f>
        <v>83.571303493857613</v>
      </c>
      <c r="I36" s="2">
        <f ca="1">OFFSET('Puget Sound'!$F$1,ROW()-1,(COLUMN()-2)*3)</f>
        <v>48.107820166265128</v>
      </c>
      <c r="J36" s="2">
        <f ca="1">OFFSET('Puget Sound'!$F$1,ROW()-1,(COLUMN()-2)*3)</f>
        <v>722.79144788012252</v>
      </c>
      <c r="K36" s="2">
        <f ca="1">OFFSET('Puget Sound'!$F$1,ROW()-1,(COLUMN()-2)*3)</f>
        <v>197.37741228361028</v>
      </c>
      <c r="L36" s="2">
        <f ca="1">OFFSET('Puget Sound'!$F$1,ROW()-1,(COLUMN()-2)*3)</f>
        <v>353.0273671037088</v>
      </c>
      <c r="M36" s="2">
        <f ca="1">OFFSET('Puget Sound'!$F$1,ROW()-1,(COLUMN()-2)*3)</f>
        <v>304.86795025971412</v>
      </c>
      <c r="N36" s="2">
        <f ca="1">OFFSET('Puget Sound'!$F$1,ROW()-1,(COLUMN()-2)*3)</f>
        <v>0</v>
      </c>
      <c r="O36" s="2">
        <f ca="1">OFFSET('Puget Sound'!$F$1,ROW()-1,(COLUMN()-2)*3)</f>
        <v>0</v>
      </c>
      <c r="P36" s="2">
        <f ca="1">OFFSET('Puget Sound'!$F$1,ROW()-1,(COLUMN()-2)*3)</f>
        <v>0</v>
      </c>
      <c r="Q36" s="2">
        <f ca="1">OFFSET('Puget Sound'!$F$1,ROW()-1,(COLUMN()-2)*3)</f>
        <v>0</v>
      </c>
      <c r="R36" s="2">
        <f ca="1">OFFSET('Puget Sound'!$F$1,ROW()-1,(COLUMN()-2)*3)</f>
        <v>0</v>
      </c>
      <c r="S36" s="2">
        <f ca="1">OFFSET('Puget Sound'!$F$1,ROW()-1,(COLUMN()-2)*3)</f>
        <v>0</v>
      </c>
      <c r="T36" s="2">
        <f ca="1">OFFSET('Puget Sound'!$F$1,ROW()-1,(COLUMN()-2)*3)</f>
        <v>408.8831948452887</v>
      </c>
      <c r="U36" s="2">
        <f ca="1">OFFSET('Puget Sound'!$F$1,ROW()-1,(COLUMN()-2)*3)</f>
        <v>857.68224693427783</v>
      </c>
      <c r="V36" s="2">
        <f ca="1">OFFSET('Puget Sound'!$F$1,ROW()-1,(COLUMN()-2)*3)</f>
        <v>456.89849134223613</v>
      </c>
      <c r="W36" s="2">
        <f ca="1">OFFSET('Puget Sound'!$F$1,ROW()-1,(COLUMN()-2)*3)</f>
        <v>599.31015376494258</v>
      </c>
      <c r="X36" s="2">
        <f ca="1">OFFSET('Puget Sound'!$F$1,ROW()-1,(COLUMN()-2)*3)</f>
        <v>136.09054530956328</v>
      </c>
      <c r="Y36" s="2">
        <f ca="1">OFFSET('Puget Sound'!$F$1,ROW()-1,(COLUMN()-2)*3)</f>
        <v>352.71847833216844</v>
      </c>
      <c r="Z36" s="2">
        <f ca="1">OFFSET('Puget Sound'!$F$1,ROW()-1,(COLUMN()-2)*3)</f>
        <v>1049.3052964236367</v>
      </c>
      <c r="AA36" s="2">
        <f ca="1">OFFSET('Puget Sound'!$F$1,ROW()-1,(COLUMN()-2)*3)</f>
        <v>1110.2322659454851</v>
      </c>
      <c r="AB36" s="2">
        <f ca="1">OFFSET('Puget Sound'!$F$1,ROW()-1,(COLUMN()-2)*3)</f>
        <v>1008.6041850025816</v>
      </c>
      <c r="AC36" s="2">
        <f ca="1">OFFSET('Puget Sound'!$F$1,ROW()-1,(COLUMN()-2)*3)</f>
        <v>4325.6705253083755</v>
      </c>
      <c r="AD36" s="2">
        <f ca="1">OFFSET('Puget Sound'!$F$1,ROW()-1,(COLUMN()-2)*3)</f>
        <v>273.42900985255835</v>
      </c>
      <c r="AE36" s="2">
        <f ca="1">OFFSET('Puget Sound'!$F$1,ROW()-1,(COLUMN()-2)*3)</f>
        <v>950.07786073177385</v>
      </c>
      <c r="AF36" s="2">
        <f ca="1">OFFSET('Puget Sound'!$F$1,ROW()-1,(COLUMN()-2)*3)</f>
        <v>0</v>
      </c>
      <c r="AG36" s="2">
        <f ca="1">OFFSET('Puget Sound'!$F$1,ROW()-1,(COLUMN()-2)*3)</f>
        <v>1266.7449083929694</v>
      </c>
      <c r="AH36" s="2">
        <f ca="1">OFFSET('Puget Sound'!$F$1,ROW()-1,(COLUMN()-2)*3)</f>
        <v>2513.2175844305821</v>
      </c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>
        <f>'Puget Sound'!CU40</f>
        <v>0</v>
      </c>
    </row>
    <row r="37" spans="1:48" ht="15" customHeight="1" x14ac:dyDescent="0.25">
      <c r="A37" t="str">
        <f>'Puget Sound'!C41</f>
        <v>UM</v>
      </c>
      <c r="B37" s="2">
        <f ca="1">OFFSET('Puget Sound'!$F$1,ROW()-1,(COLUMN()-2)*3)</f>
        <v>25535.031044148462</v>
      </c>
      <c r="C37" s="2">
        <f ca="1">OFFSET('Puget Sound'!$F$1,ROW()-1,(COLUMN()-2)*3)</f>
        <v>21833.139691752836</v>
      </c>
      <c r="D37" s="2">
        <f ca="1">OFFSET('Puget Sound'!$F$1,ROW()-1,(COLUMN()-2)*3)</f>
        <v>23264.556600332799</v>
      </c>
      <c r="E37" s="2">
        <f ca="1">OFFSET('Puget Sound'!$F$1,ROW()-1,(COLUMN()-2)*3)</f>
        <v>29074.623204957195</v>
      </c>
      <c r="F37" s="2">
        <f ca="1">OFFSET('Puget Sound'!$F$1,ROW()-1,(COLUMN()-2)*3)</f>
        <v>23192.427040391667</v>
      </c>
      <c r="G37" s="2">
        <f ca="1">OFFSET('Puget Sound'!$F$1,ROW()-1,(COLUMN()-2)*3)</f>
        <v>30443.469274262814</v>
      </c>
      <c r="H37" s="2">
        <f ca="1">OFFSET('Puget Sound'!$F$1,ROW()-1,(COLUMN()-2)*3)</f>
        <v>33111.543187932453</v>
      </c>
      <c r="I37" s="2">
        <f ca="1">OFFSET('Puget Sound'!$F$1,ROW()-1,(COLUMN()-2)*3)</f>
        <v>17552.700804987446</v>
      </c>
      <c r="J37" s="2">
        <f ca="1">OFFSET('Puget Sound'!$F$1,ROW()-1,(COLUMN()-2)*3)</f>
        <v>20326.27609299705</v>
      </c>
      <c r="K37" s="2">
        <f ca="1">OFFSET('Puget Sound'!$F$1,ROW()-1,(COLUMN()-2)*3)</f>
        <v>13201.643021094249</v>
      </c>
      <c r="L37" s="2">
        <f ca="1">OFFSET('Puget Sound'!$F$1,ROW()-1,(COLUMN()-2)*3)</f>
        <v>25233.138647501761</v>
      </c>
      <c r="M37" s="2">
        <f ca="1">OFFSET('Puget Sound'!$F$1,ROW()-1,(COLUMN()-2)*3)</f>
        <v>20501.614271612936</v>
      </c>
      <c r="N37" s="2">
        <f ca="1">OFFSET('Puget Sound'!$F$1,ROW()-1,(COLUMN()-2)*3)</f>
        <v>29874.351898034227</v>
      </c>
      <c r="O37" s="2">
        <f ca="1">OFFSET('Puget Sound'!$F$1,ROW()-1,(COLUMN()-2)*3)</f>
        <v>19625.901044122809</v>
      </c>
      <c r="P37" s="2">
        <f ca="1">OFFSET('Puget Sound'!$F$1,ROW()-1,(COLUMN()-2)*3)</f>
        <v>24905.756424503867</v>
      </c>
      <c r="Q37" s="2">
        <f ca="1">OFFSET('Puget Sound'!$F$1,ROW()-1,(COLUMN()-2)*3)</f>
        <v>20686.552016488302</v>
      </c>
      <c r="R37" s="2">
        <f ca="1">OFFSET('Puget Sound'!$F$1,ROW()-1,(COLUMN()-2)*3)</f>
        <v>24187.538609379619</v>
      </c>
      <c r="S37" s="2">
        <f ca="1">OFFSET('Puget Sound'!$F$1,ROW()-1,(COLUMN()-2)*3)</f>
        <v>39666.593239127629</v>
      </c>
      <c r="T37" s="2">
        <f ca="1">OFFSET('Puget Sound'!$F$1,ROW()-1,(COLUMN()-2)*3)</f>
        <v>46920.605689456861</v>
      </c>
      <c r="U37" s="2">
        <f ca="1">OFFSET('Puget Sound'!$F$1,ROW()-1,(COLUMN()-2)*3)</f>
        <v>34376.271864441951</v>
      </c>
      <c r="V37" s="2">
        <f ca="1">OFFSET('Puget Sound'!$F$1,ROW()-1,(COLUMN()-2)*3)</f>
        <v>35535.320488690384</v>
      </c>
      <c r="W37" s="2">
        <f ca="1">OFFSET('Puget Sound'!$F$1,ROW()-1,(COLUMN()-2)*3)</f>
        <v>21981.524541807299</v>
      </c>
      <c r="X37" s="2">
        <f ca="1">OFFSET('Puget Sound'!$F$1,ROW()-1,(COLUMN()-2)*3)</f>
        <v>36534.417019644941</v>
      </c>
      <c r="Y37" s="2">
        <f ca="1">OFFSET('Puget Sound'!$F$1,ROW()-1,(COLUMN()-2)*3)</f>
        <v>44179.573057586342</v>
      </c>
      <c r="Z37" s="2">
        <f ca="1">OFFSET('Puget Sound'!$F$1,ROW()-1,(COLUMN()-2)*3)</f>
        <v>28468.212410632761</v>
      </c>
      <c r="AA37" s="2">
        <f ca="1">OFFSET('Puget Sound'!$F$1,ROW()-1,(COLUMN()-2)*3)</f>
        <v>20673.667920024898</v>
      </c>
      <c r="AB37" s="2">
        <f ca="1">OFFSET('Puget Sound'!$F$1,ROW()-1,(COLUMN()-2)*3)</f>
        <v>19368.094286817854</v>
      </c>
      <c r="AC37" s="2">
        <f ca="1">OFFSET('Puget Sound'!$F$1,ROW()-1,(COLUMN()-2)*3)</f>
        <v>24170.246527434112</v>
      </c>
      <c r="AD37" s="2">
        <f ca="1">OFFSET('Puget Sound'!$F$1,ROW()-1,(COLUMN()-2)*3)</f>
        <v>18887.677881639625</v>
      </c>
      <c r="AE37" s="2">
        <f ca="1">OFFSET('Puget Sound'!$F$1,ROW()-1,(COLUMN()-2)*3)</f>
        <v>22997.745224903621</v>
      </c>
      <c r="AF37" s="2">
        <f ca="1">OFFSET('Puget Sound'!$F$1,ROW()-1,(COLUMN()-2)*3)</f>
        <v>0</v>
      </c>
      <c r="AG37" s="2">
        <f ca="1">OFFSET('Puget Sound'!$F$1,ROW()-1,(COLUMN()-2)*3)</f>
        <v>14136.027468506623</v>
      </c>
      <c r="AH37" s="2">
        <f ca="1">OFFSET('Puget Sound'!$F$1,ROW()-1,(COLUMN()-2)*3)</f>
        <v>21086.63089908905</v>
      </c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>
        <f>'Puget Sound'!CU41</f>
        <v>0</v>
      </c>
    </row>
    <row r="38" spans="1:48" ht="15" customHeight="1" x14ac:dyDescent="0.25">
      <c r="A38" t="str">
        <f>'Puget Sound'!C42</f>
        <v>M</v>
      </c>
      <c r="B38" s="2">
        <f ca="1">OFFSET('Puget Sound'!$F$1,ROW()-1,(COLUMN()-2)*3)</f>
        <v>4293.4802073861629</v>
      </c>
      <c r="C38" s="2">
        <f ca="1">OFFSET('Puget Sound'!$F$1,ROW()-1,(COLUMN()-2)*3)</f>
        <v>21178.14550100025</v>
      </c>
      <c r="D38" s="2">
        <f ca="1">OFFSET('Puget Sound'!$F$1,ROW()-1,(COLUMN()-2)*3)</f>
        <v>22566.619902322815</v>
      </c>
      <c r="E38" s="2">
        <f ca="1">OFFSET('Puget Sound'!$F$1,ROW()-1,(COLUMN()-2)*3)</f>
        <v>28202.384508808478</v>
      </c>
      <c r="F38" s="2">
        <f ca="1">OFFSET('Puget Sound'!$F$1,ROW()-1,(COLUMN()-2)*3)</f>
        <v>22926.110393545121</v>
      </c>
      <c r="G38" s="2">
        <f ca="1">OFFSET('Puget Sound'!$F$1,ROW()-1,(COLUMN()-2)*3)</f>
        <v>29393.612566911637</v>
      </c>
      <c r="H38" s="2">
        <f ca="1">OFFSET('Puget Sound'!$F$1,ROW()-1,(COLUMN()-2)*3)</f>
        <v>31817.505941586853</v>
      </c>
      <c r="I38" s="2">
        <f ca="1">OFFSET('Puget Sound'!$F$1,ROW()-1,(COLUMN()-2)*3)</f>
        <v>16812.163844834009</v>
      </c>
      <c r="J38" s="2">
        <f ca="1">OFFSET('Puget Sound'!$F$1,ROW()-1,(COLUMN()-2)*3)</f>
        <v>20037.803205175635</v>
      </c>
      <c r="K38" s="2">
        <f ca="1">OFFSET('Puget Sound'!$F$1,ROW()-1,(COLUMN()-2)*3)</f>
        <v>13016.974926468205</v>
      </c>
      <c r="L38" s="2">
        <f ca="1">OFFSET('Puget Sound'!$F$1,ROW()-1,(COLUMN()-2)*3)</f>
        <v>24572.084268725099</v>
      </c>
      <c r="M38" s="2">
        <f ca="1">OFFSET('Puget Sound'!$F$1,ROW()-1,(COLUMN()-2)*3)</f>
        <v>19722.277932540015</v>
      </c>
      <c r="N38" s="2">
        <f ca="1">OFFSET('Puget Sound'!$F$1,ROW()-1,(COLUMN()-2)*3)</f>
        <v>27666.500585516034</v>
      </c>
      <c r="O38" s="2">
        <f ca="1">OFFSET('Puget Sound'!$F$1,ROW()-1,(COLUMN()-2)*3)</f>
        <v>18104.41478548709</v>
      </c>
      <c r="P38" s="2">
        <f ca="1">OFFSET('Puget Sound'!$F$1,ROW()-1,(COLUMN()-2)*3)</f>
        <v>23582.819562483441</v>
      </c>
      <c r="Q38" s="2">
        <f ca="1">OFFSET('Puget Sound'!$F$1,ROW()-1,(COLUMN()-2)*3)</f>
        <v>20199.275306307511</v>
      </c>
      <c r="R38" s="2">
        <f ca="1">OFFSET('Puget Sound'!$F$1,ROW()-1,(COLUMN()-2)*3)</f>
        <v>22901.808100212591</v>
      </c>
      <c r="S38" s="2">
        <f ca="1">OFFSET('Puget Sound'!$F$1,ROW()-1,(COLUMN()-2)*3)</f>
        <v>36967.231887522241</v>
      </c>
      <c r="T38" s="2">
        <f ca="1">OFFSET('Puget Sound'!$F$1,ROW()-1,(COLUMN()-2)*3)</f>
        <v>36661.628352894797</v>
      </c>
      <c r="U38" s="2">
        <f ca="1">OFFSET('Puget Sound'!$F$1,ROW()-1,(COLUMN()-2)*3)</f>
        <v>17187.01340785408</v>
      </c>
      <c r="V38" s="2">
        <f ca="1">OFFSET('Puget Sound'!$F$1,ROW()-1,(COLUMN()-2)*3)</f>
        <v>8331.4081277956866</v>
      </c>
      <c r="W38" s="2">
        <f ca="1">OFFSET('Puget Sound'!$F$1,ROW()-1,(COLUMN()-2)*3)</f>
        <v>3890.2410385366056</v>
      </c>
      <c r="X38" s="2">
        <f ca="1">OFFSET('Puget Sound'!$F$1,ROW()-1,(COLUMN()-2)*3)</f>
        <v>8818.8781806845582</v>
      </c>
      <c r="Y38" s="2">
        <f ca="1">OFFSET('Puget Sound'!$F$1,ROW()-1,(COLUMN()-2)*3)</f>
        <v>7447.9049837796092</v>
      </c>
      <c r="Z38" s="2">
        <f ca="1">OFFSET('Puget Sound'!$F$1,ROW()-1,(COLUMN()-2)*3)</f>
        <v>6576.6610463593643</v>
      </c>
      <c r="AA38" s="2">
        <f ca="1">OFFSET('Puget Sound'!$F$1,ROW()-1,(COLUMN()-2)*3)</f>
        <v>3396.7639195232582</v>
      </c>
      <c r="AB38" s="2">
        <f ca="1">OFFSET('Puget Sound'!$F$1,ROW()-1,(COLUMN()-2)*3)</f>
        <v>2411.7117529039983</v>
      </c>
      <c r="AC38" s="2">
        <f ca="1">OFFSET('Puget Sound'!$F$1,ROW()-1,(COLUMN()-2)*3)</f>
        <v>4070.9712303951724</v>
      </c>
      <c r="AD38" s="2">
        <f ca="1">OFFSET('Puget Sound'!$F$1,ROW()-1,(COLUMN()-2)*3)</f>
        <v>2552.5467239529412</v>
      </c>
      <c r="AE38" s="2">
        <f ca="1">OFFSET('Puget Sound'!$F$1,ROW()-1,(COLUMN()-2)*3)</f>
        <v>3597.8017947888006</v>
      </c>
      <c r="AF38" s="2">
        <f ca="1">OFFSET('Puget Sound'!$F$1,ROW()-1,(COLUMN()-2)*3)</f>
        <v>0</v>
      </c>
      <c r="AG38" s="2">
        <f ca="1">OFFSET('Puget Sound'!$F$1,ROW()-1,(COLUMN()-2)*3)</f>
        <v>1963.7824104905114</v>
      </c>
      <c r="AH38" s="2">
        <f ca="1">OFFSET('Puget Sound'!$F$1,ROW()-1,(COLUMN()-2)*3)</f>
        <v>3745.6862368193219</v>
      </c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>
        <f>'Puget Sound'!CU42</f>
        <v>0</v>
      </c>
    </row>
    <row r="39" spans="1:48" ht="15" customHeight="1" x14ac:dyDescent="0.25">
      <c r="A39" t="str">
        <f>'Puget Sound'!C43</f>
        <v>SPS FF</v>
      </c>
      <c r="B39" s="2">
        <f ca="1">OFFSET('Puget Sound'!$F$1,ROW()-1,(COLUMN()-2)*3)</f>
        <v>21241.550836762297</v>
      </c>
      <c r="C39" s="2">
        <f ca="1">OFFSET('Puget Sound'!$F$1,ROW()-1,(COLUMN()-2)*3)</f>
        <v>654.99419075258629</v>
      </c>
      <c r="D39" s="2">
        <f ca="1">OFFSET('Puget Sound'!$F$1,ROW()-1,(COLUMN()-2)*3)</f>
        <v>697.93669800998396</v>
      </c>
      <c r="E39" s="2">
        <f ca="1">OFFSET('Puget Sound'!$F$1,ROW()-1,(COLUMN()-2)*3)</f>
        <v>872.23869614871728</v>
      </c>
      <c r="F39" s="2">
        <f ca="1">OFFSET('Puget Sound'!$F$1,ROW()-1,(COLUMN()-2)*3)</f>
        <v>266.31664684654748</v>
      </c>
      <c r="G39" s="2">
        <f ca="1">OFFSET('Puget Sound'!$F$1,ROW()-1,(COLUMN()-2)*3)</f>
        <v>1049.8567073511783</v>
      </c>
      <c r="H39" s="2">
        <f ca="1">OFFSET('Puget Sound'!$F$1,ROW()-1,(COLUMN()-2)*3)</f>
        <v>1294.0372463455992</v>
      </c>
      <c r="I39" s="2">
        <f ca="1">OFFSET('Puget Sound'!$F$1,ROW()-1,(COLUMN()-2)*3)</f>
        <v>740.53696015343507</v>
      </c>
      <c r="J39" s="2">
        <f ca="1">OFFSET('Puget Sound'!$F$1,ROW()-1,(COLUMN()-2)*3)</f>
        <v>288.47288782141413</v>
      </c>
      <c r="K39" s="2">
        <f ca="1">OFFSET('Puget Sound'!$F$1,ROW()-1,(COLUMN()-2)*3)</f>
        <v>184.66809462604482</v>
      </c>
      <c r="L39" s="2">
        <f ca="1">OFFSET('Puget Sound'!$F$1,ROW()-1,(COLUMN()-2)*3)</f>
        <v>661.05437877666304</v>
      </c>
      <c r="M39" s="2">
        <f ca="1">OFFSET('Puget Sound'!$F$1,ROW()-1,(COLUMN()-2)*3)</f>
        <v>779.33633907292187</v>
      </c>
      <c r="N39" s="2">
        <f ca="1">OFFSET('Puget Sound'!$F$1,ROW()-1,(COLUMN()-2)*3)</f>
        <v>2207.8513125181908</v>
      </c>
      <c r="O39" s="2">
        <f ca="1">OFFSET('Puget Sound'!$F$1,ROW()-1,(COLUMN()-2)*3)</f>
        <v>1521.4862586357178</v>
      </c>
      <c r="P39" s="2">
        <f ca="1">OFFSET('Puget Sound'!$F$1,ROW()-1,(COLUMN()-2)*3)</f>
        <v>1322.9368620204273</v>
      </c>
      <c r="Q39" s="2">
        <f ca="1">OFFSET('Puget Sound'!$F$1,ROW()-1,(COLUMN()-2)*3)</f>
        <v>487.27671018079064</v>
      </c>
      <c r="R39" s="2">
        <f ca="1">OFFSET('Puget Sound'!$F$1,ROW()-1,(COLUMN()-2)*3)</f>
        <v>1285.7305091670289</v>
      </c>
      <c r="S39" s="2">
        <f ca="1">OFFSET('Puget Sound'!$F$1,ROW()-1,(COLUMN()-2)*3)</f>
        <v>2699.3613516053902</v>
      </c>
      <c r="T39" s="2">
        <f ca="1">OFFSET('Puget Sound'!$F$1,ROW()-1,(COLUMN()-2)*3)</f>
        <v>10258.97733656206</v>
      </c>
      <c r="U39" s="2">
        <f ca="1">OFFSET('Puget Sound'!$F$1,ROW()-1,(COLUMN()-2)*3)</f>
        <v>17189.258456587875</v>
      </c>
      <c r="V39" s="2">
        <f ca="1">OFFSET('Puget Sound'!$F$1,ROW()-1,(COLUMN()-2)*3)</f>
        <v>27203.912360894697</v>
      </c>
      <c r="W39" s="2">
        <f ca="1">OFFSET('Puget Sound'!$F$1,ROW()-1,(COLUMN()-2)*3)</f>
        <v>18091.283503270693</v>
      </c>
      <c r="X39" s="2">
        <f ca="1">OFFSET('Puget Sound'!$F$1,ROW()-1,(COLUMN()-2)*3)</f>
        <v>27715.53883896038</v>
      </c>
      <c r="Y39" s="2">
        <f ca="1">OFFSET('Puget Sound'!$F$1,ROW()-1,(COLUMN()-2)*3)</f>
        <v>36731.66807380673</v>
      </c>
      <c r="Z39" s="2">
        <f ca="1">OFFSET('Puget Sound'!$F$1,ROW()-1,(COLUMN()-2)*3)</f>
        <v>21891.551364273397</v>
      </c>
      <c r="AA39" s="2">
        <f ca="1">OFFSET('Puget Sound'!$F$1,ROW()-1,(COLUMN()-2)*3)</f>
        <v>17276.90400050164</v>
      </c>
      <c r="AB39" s="2">
        <f ca="1">OFFSET('Puget Sound'!$F$1,ROW()-1,(COLUMN()-2)*3)</f>
        <v>16956.382533913857</v>
      </c>
      <c r="AC39" s="2">
        <f ca="1">OFFSET('Puget Sound'!$F$1,ROW()-1,(COLUMN()-2)*3)</f>
        <v>20099.275297038941</v>
      </c>
      <c r="AD39" s="2">
        <f ca="1">OFFSET('Puget Sound'!$F$1,ROW()-1,(COLUMN()-2)*3)</f>
        <v>16335.131157686683</v>
      </c>
      <c r="AE39" s="2">
        <f ca="1">OFFSET('Puget Sound'!$F$1,ROW()-1,(COLUMN()-2)*3)</f>
        <v>19399.943430114821</v>
      </c>
      <c r="AF39" s="2">
        <f ca="1">OFFSET('Puget Sound'!$F$1,ROW()-1,(COLUMN()-2)*3)</f>
        <v>0</v>
      </c>
      <c r="AG39" s="2">
        <f ca="1">OFFSET('Puget Sound'!$F$1,ROW()-1,(COLUMN()-2)*3)</f>
        <v>12172.245058016111</v>
      </c>
      <c r="AH39" s="2">
        <f ca="1">OFFSET('Puget Sound'!$F$1,ROW()-1,(COLUMN()-2)*3)</f>
        <v>17340.944662269729</v>
      </c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>
        <f>'Puget Sound'!CU43</f>
        <v>11035.648929047053</v>
      </c>
    </row>
    <row r="40" spans="1:48" ht="15" customHeight="1" x14ac:dyDescent="0.25">
      <c r="A40" t="str">
        <f>'Puget Sound'!C44</f>
        <v>UM</v>
      </c>
      <c r="B40" s="2">
        <f ca="1">OFFSET('Puget Sound'!$F$1,ROW()-1,(COLUMN()-2)*3)</f>
        <v>470.47396064240712</v>
      </c>
      <c r="C40" s="2">
        <f ca="1">OFFSET('Puget Sound'!$F$1,ROW()-1,(COLUMN()-2)*3)</f>
        <v>155.03726362853874</v>
      </c>
      <c r="D40" s="2">
        <f ca="1">OFFSET('Puget Sound'!$F$1,ROW()-1,(COLUMN()-2)*3)</f>
        <v>106.01147781367993</v>
      </c>
      <c r="E40" s="2">
        <f ca="1">OFFSET('Puget Sound'!$F$1,ROW()-1,(COLUMN()-2)*3)</f>
        <v>91.538921115566637</v>
      </c>
      <c r="F40" s="2">
        <f ca="1">OFFSET('Puget Sound'!$F$1,ROW()-1,(COLUMN()-2)*3)</f>
        <v>200.74535589019402</v>
      </c>
      <c r="G40" s="2">
        <f ca="1">OFFSET('Puget Sound'!$F$1,ROW()-1,(COLUMN()-2)*3)</f>
        <v>87.278856667644135</v>
      </c>
      <c r="H40" s="2">
        <f ca="1">OFFSET('Puget Sound'!$F$1,ROW()-1,(COLUMN()-2)*3)</f>
        <v>51.553247498106757</v>
      </c>
      <c r="I40" s="2">
        <f ca="1">OFFSET('Puget Sound'!$F$1,ROW()-1,(COLUMN()-2)*3)</f>
        <v>175.94091666269699</v>
      </c>
      <c r="J40" s="2">
        <f ca="1">OFFSET('Puget Sound'!$F$1,ROW()-1,(COLUMN()-2)*3)</f>
        <v>224.4396664044834</v>
      </c>
      <c r="K40" s="2">
        <f ca="1">OFFSET('Puget Sound'!$F$1,ROW()-1,(COLUMN()-2)*3)</f>
        <v>154.56293100168841</v>
      </c>
      <c r="L40" s="2">
        <f ca="1">OFFSET('Puget Sound'!$F$1,ROW()-1,(COLUMN()-2)*3)</f>
        <v>115.91895674668974</v>
      </c>
      <c r="M40" s="2">
        <f ca="1">OFFSET('Puget Sound'!$F$1,ROW()-1,(COLUMN()-2)*3)</f>
        <v>250.77583808700126</v>
      </c>
      <c r="N40" s="2">
        <f ca="1">OFFSET('Puget Sound'!$F$1,ROW()-1,(COLUMN()-2)*3)</f>
        <v>399.40343947266598</v>
      </c>
      <c r="O40" s="2">
        <f ca="1">OFFSET('Puget Sound'!$F$1,ROW()-1,(COLUMN()-2)*3)</f>
        <v>457.35303010264084</v>
      </c>
      <c r="P40" s="2">
        <f ca="1">OFFSET('Puget Sound'!$F$1,ROW()-1,(COLUMN()-2)*3)</f>
        <v>828.69320188456265</v>
      </c>
      <c r="Q40" s="2">
        <f ca="1">OFFSET('Puget Sound'!$F$1,ROW()-1,(COLUMN()-2)*3)</f>
        <v>471.66044994848835</v>
      </c>
      <c r="R40" s="2">
        <f ca="1">OFFSET('Puget Sound'!$F$1,ROW()-1,(COLUMN()-2)*3)</f>
        <v>426.24830052397908</v>
      </c>
      <c r="S40" s="2">
        <f ca="1">OFFSET('Puget Sound'!$F$1,ROW()-1,(COLUMN()-2)*3)</f>
        <v>672.84849121778348</v>
      </c>
      <c r="T40" s="2">
        <f ca="1">OFFSET('Puget Sound'!$F$1,ROW()-1,(COLUMN()-2)*3)</f>
        <v>353.84783828822117</v>
      </c>
      <c r="U40" s="2">
        <f ca="1">OFFSET('Puget Sound'!$F$1,ROW()-1,(COLUMN()-2)*3)</f>
        <v>551.7440648916122</v>
      </c>
      <c r="V40" s="2">
        <f ca="1">OFFSET('Puget Sound'!$F$1,ROW()-1,(COLUMN()-2)*3)</f>
        <v>881.57028150495898</v>
      </c>
      <c r="W40" s="2">
        <f ca="1">OFFSET('Puget Sound'!$F$1,ROW()-1,(COLUMN()-2)*3)</f>
        <v>930.12828022454573</v>
      </c>
      <c r="X40" s="2">
        <f ca="1">OFFSET('Puget Sound'!$F$1,ROW()-1,(COLUMN()-2)*3)</f>
        <v>1001.254638272036</v>
      </c>
      <c r="Y40" s="2">
        <f ca="1">OFFSET('Puget Sound'!$F$1,ROW()-1,(COLUMN()-2)*3)</f>
        <v>951.55983535723044</v>
      </c>
      <c r="Z40" s="2">
        <f ca="1">OFFSET('Puget Sound'!$F$1,ROW()-1,(COLUMN()-2)*3)</f>
        <v>558.42012998828181</v>
      </c>
      <c r="AA40" s="2">
        <f ca="1">OFFSET('Puget Sound'!$F$1,ROW()-1,(COLUMN()-2)*3)</f>
        <v>467.84490306937528</v>
      </c>
      <c r="AB40" s="2">
        <f ca="1">OFFSET('Puget Sound'!$F$1,ROW()-1,(COLUMN()-2)*3)</f>
        <v>675.32593516306838</v>
      </c>
      <c r="AC40" s="2">
        <f ca="1">OFFSET('Puget Sound'!$F$1,ROW()-1,(COLUMN()-2)*3)</f>
        <v>343.11514742349044</v>
      </c>
      <c r="AD40" s="2">
        <f ca="1">OFFSET('Puget Sound'!$F$1,ROW()-1,(COLUMN()-2)*3)</f>
        <v>280.38337161742123</v>
      </c>
      <c r="AE40" s="2">
        <f ca="1">OFFSET('Puget Sound'!$F$1,ROW()-1,(COLUMN()-2)*3)</f>
        <v>16.66840187798217</v>
      </c>
      <c r="AF40" s="2">
        <f ca="1">OFFSET('Puget Sound'!$F$1,ROW()-1,(COLUMN()-2)*3)</f>
        <v>0</v>
      </c>
      <c r="AG40" s="2">
        <f ca="1">OFFSET('Puget Sound'!$F$1,ROW()-1,(COLUMN()-2)*3)</f>
        <v>0</v>
      </c>
      <c r="AH40" s="2">
        <f ca="1">OFFSET('Puget Sound'!$F$1,ROW()-1,(COLUMN()-2)*3)</f>
        <v>0</v>
      </c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>
        <f>'Puget Sound'!CU44</f>
        <v>731.18586773815275</v>
      </c>
    </row>
    <row r="41" spans="1:48" ht="15" customHeight="1" x14ac:dyDescent="0.25">
      <c r="A41" t="str">
        <f>'Puget Sound'!C45</f>
        <v>M</v>
      </c>
      <c r="B41" s="2">
        <f ca="1">OFFSET('Puget Sound'!$F$1,ROW()-1,(COLUMN()-2)*3)</f>
        <v>2.4259287145077932</v>
      </c>
      <c r="C41" s="2">
        <f ca="1">OFFSET('Puget Sound'!$F$1,ROW()-1,(COLUMN()-2)*3)</f>
        <v>150.38614571968256</v>
      </c>
      <c r="D41" s="2">
        <f ca="1">OFFSET('Puget Sound'!$F$1,ROW()-1,(COLUMN()-2)*3)</f>
        <v>102.83113347926952</v>
      </c>
      <c r="E41" s="2">
        <f ca="1">OFFSET('Puget Sound'!$F$1,ROW()-1,(COLUMN()-2)*3)</f>
        <v>88.792753482099641</v>
      </c>
      <c r="F41" s="2">
        <f ca="1">OFFSET('Puget Sound'!$F$1,ROW()-1,(COLUMN()-2)*3)</f>
        <v>141.96625360945805</v>
      </c>
      <c r="G41" s="2">
        <f ca="1">OFFSET('Puget Sound'!$F$1,ROW()-1,(COLUMN()-2)*3)</f>
        <v>85.507953099011516</v>
      </c>
      <c r="H41" s="2">
        <f ca="1">OFFSET('Puget Sound'!$F$1,ROW()-1,(COLUMN()-2)*3)</f>
        <v>51.292230799917078</v>
      </c>
      <c r="I41" s="2">
        <f ca="1">OFFSET('Puget Sound'!$F$1,ROW()-1,(COLUMN()-2)*3)</f>
        <v>174.59012820445054</v>
      </c>
      <c r="J41" s="2">
        <f ca="1">OFFSET('Puget Sound'!$F$1,ROW()-1,(COLUMN()-2)*3)</f>
        <v>224.27968061610898</v>
      </c>
      <c r="K41" s="2">
        <f ca="1">OFFSET('Puget Sound'!$F$1,ROW()-1,(COLUMN()-2)*3)</f>
        <v>154.56293100168841</v>
      </c>
      <c r="L41" s="2">
        <f ca="1">OFFSET('Puget Sound'!$F$1,ROW()-1,(COLUMN()-2)*3)</f>
        <v>115.91895674668974</v>
      </c>
      <c r="M41" s="2">
        <f ca="1">OFFSET('Puget Sound'!$F$1,ROW()-1,(COLUMN()-2)*3)</f>
        <v>250.77583808700126</v>
      </c>
      <c r="N41" s="2">
        <f ca="1">OFFSET('Puget Sound'!$F$1,ROW()-1,(COLUMN()-2)*3)</f>
        <v>399.40343947266598</v>
      </c>
      <c r="O41" s="2">
        <f ca="1">OFFSET('Puget Sound'!$F$1,ROW()-1,(COLUMN()-2)*3)</f>
        <v>457.35303010264084</v>
      </c>
      <c r="P41" s="2">
        <f ca="1">OFFSET('Puget Sound'!$F$1,ROW()-1,(COLUMN()-2)*3)</f>
        <v>828.69320188456265</v>
      </c>
      <c r="Q41" s="2">
        <f ca="1">OFFSET('Puget Sound'!$F$1,ROW()-1,(COLUMN()-2)*3)</f>
        <v>279.72136740945712</v>
      </c>
      <c r="R41" s="2">
        <f ca="1">OFFSET('Puget Sound'!$F$1,ROW()-1,(COLUMN()-2)*3)</f>
        <v>206.25703380904616</v>
      </c>
      <c r="S41" s="2">
        <f ca="1">OFFSET('Puget Sound'!$F$1,ROW()-1,(COLUMN()-2)*3)</f>
        <v>563.6568495336511</v>
      </c>
      <c r="T41" s="2">
        <f ca="1">OFFSET('Puget Sound'!$F$1,ROW()-1,(COLUMN()-2)*3)</f>
        <v>340.60238613903613</v>
      </c>
      <c r="U41" s="2">
        <f ca="1">OFFSET('Puget Sound'!$F$1,ROW()-1,(COLUMN()-2)*3)</f>
        <v>10.107648085845828</v>
      </c>
      <c r="V41" s="2">
        <f ca="1">OFFSET('Puget Sound'!$F$1,ROW()-1,(COLUMN()-2)*3)</f>
        <v>565.36260314506717</v>
      </c>
      <c r="W41" s="2">
        <f ca="1">OFFSET('Puget Sound'!$F$1,ROW()-1,(COLUMN()-2)*3)</f>
        <v>477.94705609314428</v>
      </c>
      <c r="X41" s="2">
        <f ca="1">OFFSET('Puget Sound'!$F$1,ROW()-1,(COLUMN()-2)*3)</f>
        <v>118.57952605588055</v>
      </c>
      <c r="Y41" s="2">
        <f ca="1">OFFSET('Puget Sound'!$F$1,ROW()-1,(COLUMN()-2)*3)</f>
        <v>4.6943242761660873</v>
      </c>
      <c r="Z41" s="2">
        <f ca="1">OFFSET('Puget Sound'!$F$1,ROW()-1,(COLUMN()-2)*3)</f>
        <v>2.4542347093832046</v>
      </c>
      <c r="AA41" s="2">
        <f ca="1">OFFSET('Puget Sound'!$F$1,ROW()-1,(COLUMN()-2)*3)</f>
        <v>4.1771938142071443</v>
      </c>
      <c r="AB41" s="2">
        <f ca="1">OFFSET('Puget Sound'!$F$1,ROW()-1,(COLUMN()-2)*3)</f>
        <v>4.4622462763208004</v>
      </c>
      <c r="AC41" s="2">
        <f ca="1">OFFSET('Puget Sound'!$F$1,ROW()-1,(COLUMN()-2)*3)</f>
        <v>1.01841857796846</v>
      </c>
      <c r="AD41" s="2">
        <f ca="1">OFFSET('Puget Sound'!$F$1,ROW()-1,(COLUMN()-2)*3)</f>
        <v>0.1738953035902441</v>
      </c>
      <c r="AE41" s="2">
        <f ca="1">OFFSET('Puget Sound'!$F$1,ROW()-1,(COLUMN()-2)*3)</f>
        <v>1.1880439186100734E-3</v>
      </c>
      <c r="AF41" s="2">
        <f ca="1">OFFSET('Puget Sound'!$F$1,ROW()-1,(COLUMN()-2)*3)</f>
        <v>0</v>
      </c>
      <c r="AG41" s="2">
        <f ca="1">OFFSET('Puget Sound'!$F$1,ROW()-1,(COLUMN()-2)*3)</f>
        <v>0</v>
      </c>
      <c r="AH41" s="2">
        <f ca="1">OFFSET('Puget Sound'!$F$1,ROW()-1,(COLUMN()-2)*3)</f>
        <v>0</v>
      </c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>
        <f>'Puget Sound'!CU45</f>
        <v>10304.463061308899</v>
      </c>
    </row>
    <row r="42" spans="1:48" ht="15" customHeight="1" x14ac:dyDescent="0.25">
      <c r="A42" t="str">
        <f>'Puget Sound'!C46</f>
        <v>SPS FY</v>
      </c>
      <c r="B42" s="2">
        <f ca="1">OFFSET('Puget Sound'!$F$1,ROW()-1,(COLUMN()-2)*3)</f>
        <v>468.04803192789939</v>
      </c>
      <c r="C42" s="2">
        <f ca="1">OFFSET('Puget Sound'!$F$1,ROW()-1,(COLUMN()-2)*3)</f>
        <v>4.6511179088561789</v>
      </c>
      <c r="D42" s="2">
        <f ca="1">OFFSET('Puget Sound'!$F$1,ROW()-1,(COLUMN()-2)*3)</f>
        <v>3.1803443344104068</v>
      </c>
      <c r="E42" s="2">
        <f ca="1">OFFSET('Puget Sound'!$F$1,ROW()-1,(COLUMN()-2)*3)</f>
        <v>2.746167633466996</v>
      </c>
      <c r="F42" s="2">
        <f ca="1">OFFSET('Puget Sound'!$F$1,ROW()-1,(COLUMN()-2)*3)</f>
        <v>58.779102280735962</v>
      </c>
      <c r="G42" s="2">
        <f ca="1">OFFSET('Puget Sound'!$F$1,ROW()-1,(COLUMN()-2)*3)</f>
        <v>1.7709035686326207</v>
      </c>
      <c r="H42" s="2">
        <f ca="1">OFFSET('Puget Sound'!$F$1,ROW()-1,(COLUMN()-2)*3)</f>
        <v>0.26101669818967732</v>
      </c>
      <c r="I42" s="2">
        <f ca="1">OFFSET('Puget Sound'!$F$1,ROW()-1,(COLUMN()-2)*3)</f>
        <v>1.3507884582464607</v>
      </c>
      <c r="J42" s="2">
        <f ca="1">OFFSET('Puget Sound'!$F$1,ROW()-1,(COLUMN()-2)*3)</f>
        <v>0.15998578837443864</v>
      </c>
      <c r="K42" s="2">
        <f ca="1">OFFSET('Puget Sound'!$F$1,ROW()-1,(COLUMN()-2)*3)</f>
        <v>0</v>
      </c>
      <c r="L42" s="2">
        <f ca="1">OFFSET('Puget Sound'!$F$1,ROW()-1,(COLUMN()-2)*3)</f>
        <v>0</v>
      </c>
      <c r="M42" s="2">
        <f ca="1">OFFSET('Puget Sound'!$F$1,ROW()-1,(COLUMN()-2)*3)</f>
        <v>0</v>
      </c>
      <c r="N42" s="2">
        <f ca="1">OFFSET('Puget Sound'!$F$1,ROW()-1,(COLUMN()-2)*3)</f>
        <v>0</v>
      </c>
      <c r="O42" s="2">
        <f ca="1">OFFSET('Puget Sound'!$F$1,ROW()-1,(COLUMN()-2)*3)</f>
        <v>0</v>
      </c>
      <c r="P42" s="2">
        <f ca="1">OFFSET('Puget Sound'!$F$1,ROW()-1,(COLUMN()-2)*3)</f>
        <v>0</v>
      </c>
      <c r="Q42" s="2">
        <f ca="1">OFFSET('Puget Sound'!$F$1,ROW()-1,(COLUMN()-2)*3)</f>
        <v>191.93908253903126</v>
      </c>
      <c r="R42" s="2">
        <f ca="1">OFFSET('Puget Sound'!$F$1,ROW()-1,(COLUMN()-2)*3)</f>
        <v>219.99126671493289</v>
      </c>
      <c r="S42" s="2">
        <f ca="1">OFFSET('Puget Sound'!$F$1,ROW()-1,(COLUMN()-2)*3)</f>
        <v>109.19164168413241</v>
      </c>
      <c r="T42" s="2">
        <f ca="1">OFFSET('Puget Sound'!$F$1,ROW()-1,(COLUMN()-2)*3)</f>
        <v>13.24545214918507</v>
      </c>
      <c r="U42" s="2">
        <f ca="1">OFFSET('Puget Sound'!$F$1,ROW()-1,(COLUMN()-2)*3)</f>
        <v>541.63641680576632</v>
      </c>
      <c r="V42" s="2">
        <f ca="1">OFFSET('Puget Sound'!$F$1,ROW()-1,(COLUMN()-2)*3)</f>
        <v>316.20767835989187</v>
      </c>
      <c r="W42" s="2">
        <f ca="1">OFFSET('Puget Sound'!$F$1,ROW()-1,(COLUMN()-2)*3)</f>
        <v>452.18122413140151</v>
      </c>
      <c r="X42" s="2">
        <f ca="1">OFFSET('Puget Sound'!$F$1,ROW()-1,(COLUMN()-2)*3)</f>
        <v>882.67511221615541</v>
      </c>
      <c r="Y42" s="2">
        <f ca="1">OFFSET('Puget Sound'!$F$1,ROW()-1,(COLUMN()-2)*3)</f>
        <v>946.86551108106437</v>
      </c>
      <c r="Z42" s="2">
        <f ca="1">OFFSET('Puget Sound'!$F$1,ROW()-1,(COLUMN()-2)*3)</f>
        <v>555.96589527889864</v>
      </c>
      <c r="AA42" s="2">
        <f ca="1">OFFSET('Puget Sound'!$F$1,ROW()-1,(COLUMN()-2)*3)</f>
        <v>463.66770925516812</v>
      </c>
      <c r="AB42" s="2">
        <f ca="1">OFFSET('Puget Sound'!$F$1,ROW()-1,(COLUMN()-2)*3)</f>
        <v>670.86368888674758</v>
      </c>
      <c r="AC42" s="2">
        <f ca="1">OFFSET('Puget Sound'!$F$1,ROW()-1,(COLUMN()-2)*3)</f>
        <v>342.09672884552197</v>
      </c>
      <c r="AD42" s="2">
        <f ca="1">OFFSET('Puget Sound'!$F$1,ROW()-1,(COLUMN()-2)*3)</f>
        <v>280.20947631383098</v>
      </c>
      <c r="AE42" s="2">
        <f ca="1">OFFSET('Puget Sound'!$F$1,ROW()-1,(COLUMN()-2)*3)</f>
        <v>16.66721383406356</v>
      </c>
      <c r="AF42" s="2">
        <f ca="1">OFFSET('Puget Sound'!$F$1,ROW()-1,(COLUMN()-2)*3)</f>
        <v>0</v>
      </c>
      <c r="AG42" s="2">
        <f ca="1">OFFSET('Puget Sound'!$F$1,ROW()-1,(COLUMN()-2)*3)</f>
        <v>0</v>
      </c>
      <c r="AH42" s="2">
        <f ca="1">OFFSET('Puget Sound'!$F$1,ROW()-1,(COLUMN()-2)*3)</f>
        <v>0</v>
      </c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>
        <f>'Puget Sound'!CU46</f>
        <v>349.3457646882855</v>
      </c>
    </row>
    <row r="43" spans="1:48" ht="15" customHeight="1" x14ac:dyDescent="0.25">
      <c r="A43" t="str">
        <f>'Puget Sound'!C47</f>
        <v>UM</v>
      </c>
      <c r="B43" s="2">
        <f ca="1">OFFSET('Puget Sound'!$F$1,ROW()-1,(COLUMN()-2)*3)</f>
        <v>30578.627895491722</v>
      </c>
      <c r="C43" s="2">
        <f ca="1">OFFSET('Puget Sound'!$F$1,ROW()-1,(COLUMN()-2)*3)</f>
        <v>0</v>
      </c>
      <c r="D43" s="2">
        <f ca="1">OFFSET('Puget Sound'!$F$1,ROW()-1,(COLUMN()-2)*3)</f>
        <v>5872.5615074115367</v>
      </c>
      <c r="E43" s="2">
        <f ca="1">OFFSET('Puget Sound'!$F$1,ROW()-1,(COLUMN()-2)*3)</f>
        <v>9753.6453966181089</v>
      </c>
      <c r="F43" s="2">
        <f ca="1">OFFSET('Puget Sound'!$F$1,ROW()-1,(COLUMN()-2)*3)</f>
        <v>14512.167457493579</v>
      </c>
      <c r="G43" s="2">
        <f ca="1">OFFSET('Puget Sound'!$F$1,ROW()-1,(COLUMN()-2)*3)</f>
        <v>9489.6694662241807</v>
      </c>
      <c r="H43" s="2">
        <f ca="1">OFFSET('Puget Sound'!$F$1,ROW()-1,(COLUMN()-2)*3)</f>
        <v>39577.988438171385</v>
      </c>
      <c r="I43" s="2">
        <f ca="1">OFFSET('Puget Sound'!$F$1,ROW()-1,(COLUMN()-2)*3)</f>
        <v>5178.6679725339072</v>
      </c>
      <c r="J43" s="2">
        <f ca="1">OFFSET('Puget Sound'!$F$1,ROW()-1,(COLUMN()-2)*3)</f>
        <v>19573.255561377591</v>
      </c>
      <c r="K43" s="2">
        <f ca="1">OFFSET('Puget Sound'!$F$1,ROW()-1,(COLUMN()-2)*3)</f>
        <v>4854.6990072261651</v>
      </c>
      <c r="L43" s="2">
        <f ca="1">OFFSET('Puget Sound'!$F$1,ROW()-1,(COLUMN()-2)*3)</f>
        <v>30019.679780701008</v>
      </c>
      <c r="M43" s="2">
        <f ca="1">OFFSET('Puget Sound'!$F$1,ROW()-1,(COLUMN()-2)*3)</f>
        <v>9610.7259129757585</v>
      </c>
      <c r="N43" s="2">
        <f ca="1">OFFSET('Puget Sound'!$F$1,ROW()-1,(COLUMN()-2)*3)</f>
        <v>32097.379669642625</v>
      </c>
      <c r="O43" s="2">
        <f ca="1">OFFSET('Puget Sound'!$F$1,ROW()-1,(COLUMN()-2)*3)</f>
        <v>8532.7137804016347</v>
      </c>
      <c r="P43" s="2">
        <f ca="1">OFFSET('Puget Sound'!$F$1,ROW()-1,(COLUMN()-2)*3)</f>
        <v>24447.142536125561</v>
      </c>
      <c r="Q43" s="2">
        <f ca="1">OFFSET('Puget Sound'!$F$1,ROW()-1,(COLUMN()-2)*3)</f>
        <v>10902.727839146559</v>
      </c>
      <c r="R43" s="2">
        <f ca="1">OFFSET('Puget Sound'!$F$1,ROW()-1,(COLUMN()-2)*3)</f>
        <v>30462.744850704334</v>
      </c>
      <c r="S43" s="2">
        <f ca="1">OFFSET('Puget Sound'!$F$1,ROW()-1,(COLUMN()-2)*3)</f>
        <v>16262.234295499338</v>
      </c>
      <c r="T43" s="2">
        <f ca="1">OFFSET('Puget Sound'!$F$1,ROW()-1,(COLUMN()-2)*3)</f>
        <v>28463.842489765393</v>
      </c>
      <c r="U43" s="2">
        <f ca="1">OFFSET('Puget Sound'!$F$1,ROW()-1,(COLUMN()-2)*3)</f>
        <v>29718.878556227657</v>
      </c>
      <c r="V43" s="2">
        <f ca="1">OFFSET('Puget Sound'!$F$1,ROW()-1,(COLUMN()-2)*3)</f>
        <v>33951.607540128563</v>
      </c>
      <c r="W43" s="2">
        <f ca="1">OFFSET('Puget Sound'!$F$1,ROW()-1,(COLUMN()-2)*3)</f>
        <v>19253.678005917427</v>
      </c>
      <c r="X43" s="2">
        <f ca="1">OFFSET('Puget Sound'!$F$1,ROW()-1,(COLUMN()-2)*3)</f>
        <v>27044.78925346637</v>
      </c>
      <c r="Y43" s="2">
        <f ca="1">OFFSET('Puget Sound'!$F$1,ROW()-1,(COLUMN()-2)*3)</f>
        <v>46675.388774697043</v>
      </c>
      <c r="Z43" s="2">
        <f ca="1">OFFSET('Puget Sound'!$F$1,ROW()-1,(COLUMN()-2)*3)</f>
        <v>26331.704848798101</v>
      </c>
      <c r="AA43" s="2">
        <f ca="1">OFFSET('Puget Sound'!$F$1,ROW()-1,(COLUMN()-2)*3)</f>
        <v>37862.842666922814</v>
      </c>
      <c r="AB43" s="2">
        <f ca="1">OFFSET('Puget Sound'!$F$1,ROW()-1,(COLUMN()-2)*3)</f>
        <v>13804.117123411324</v>
      </c>
      <c r="AC43" s="2">
        <f ca="1">OFFSET('Puget Sound'!$F$1,ROW()-1,(COLUMN()-2)*3)</f>
        <v>44280.077844355881</v>
      </c>
      <c r="AD43" s="2">
        <f ca="1">OFFSET('Puget Sound'!$F$1,ROW()-1,(COLUMN()-2)*3)</f>
        <v>12601.385041062551</v>
      </c>
      <c r="AE43" s="2">
        <f ca="1">OFFSET('Puget Sound'!$F$1,ROW()-1,(COLUMN()-2)*3)</f>
        <v>32494.878969194375</v>
      </c>
      <c r="AF43" s="2">
        <f ca="1">OFFSET('Puget Sound'!$F$1,ROW()-1,(COLUMN()-2)*3)</f>
        <v>0</v>
      </c>
      <c r="AG43" s="2">
        <f ca="1">OFFSET('Puget Sound'!$F$1,ROW()-1,(COLUMN()-2)*3)</f>
        <v>11035.648929047053</v>
      </c>
      <c r="AH43" s="2">
        <f ca="1">OFFSET('Puget Sound'!$F$1,ROW()-1,(COLUMN()-2)*3)</f>
        <v>15589.05527476974</v>
      </c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>
        <f>'Puget Sound'!CU47</f>
        <v>12.324209521660348</v>
      </c>
    </row>
    <row r="44" spans="1:48" ht="15" customHeight="1" x14ac:dyDescent="0.25">
      <c r="A44" t="str">
        <f>'Puget Sound'!C48</f>
        <v>M</v>
      </c>
      <c r="B44" s="2">
        <f ca="1">OFFSET('Puget Sound'!$F$1,ROW()-1,(COLUMN()-2)*3)</f>
        <v>2378.2481056270376</v>
      </c>
      <c r="C44" s="2">
        <f ca="1">OFFSET('Puget Sound'!$F$1,ROW()-1,(COLUMN()-2)*3)</f>
        <v>0</v>
      </c>
      <c r="D44" s="2">
        <f ca="1">OFFSET('Puget Sound'!$F$1,ROW()-1,(COLUMN()-2)*3)</f>
        <v>5696.3846621891907</v>
      </c>
      <c r="E44" s="2">
        <f ca="1">OFFSET('Puget Sound'!$F$1,ROW()-1,(COLUMN()-2)*3)</f>
        <v>9461.0360347195656</v>
      </c>
      <c r="F44" s="2">
        <f ca="1">OFFSET('Puget Sound'!$F$1,ROW()-1,(COLUMN()-2)*3)</f>
        <v>14076.802433768771</v>
      </c>
      <c r="G44" s="2">
        <f ca="1">OFFSET('Puget Sound'!$F$1,ROW()-1,(COLUMN()-2)*3)</f>
        <v>9204.9793822374559</v>
      </c>
      <c r="H44" s="2">
        <f ca="1">OFFSET('Puget Sound'!$F$1,ROW()-1,(COLUMN()-2)*3)</f>
        <v>38390.648785026242</v>
      </c>
      <c r="I44" s="2">
        <f ca="1">OFFSET('Puget Sound'!$F$1,ROW()-1,(COLUMN()-2)*3)</f>
        <v>5023.3079333578899</v>
      </c>
      <c r="J44" s="2">
        <f ca="1">OFFSET('Puget Sound'!$F$1,ROW()-1,(COLUMN()-2)*3)</f>
        <v>19265.539329216765</v>
      </c>
      <c r="K44" s="2">
        <f ca="1">OFFSET('Puget Sound'!$F$1,ROW()-1,(COLUMN()-2)*3)</f>
        <v>4677.7414155432098</v>
      </c>
      <c r="L44" s="2">
        <f ca="1">OFFSET('Puget Sound'!$F$1,ROW()-1,(COLUMN()-2)*3)</f>
        <v>28587.903367696515</v>
      </c>
      <c r="M44" s="2">
        <f ca="1">OFFSET('Puget Sound'!$F$1,ROW()-1,(COLUMN()-2)*3)</f>
        <v>9035.4040932266362</v>
      </c>
      <c r="N44" s="2">
        <f ca="1">OFFSET('Puget Sound'!$F$1,ROW()-1,(COLUMN()-2)*3)</f>
        <v>29159.652535236968</v>
      </c>
      <c r="O44" s="2">
        <f ca="1">OFFSET('Puget Sound'!$F$1,ROW()-1,(COLUMN()-2)*3)</f>
        <v>7952.02017635427</v>
      </c>
      <c r="P44" s="2">
        <f ca="1">OFFSET('Puget Sound'!$F$1,ROW()-1,(COLUMN()-2)*3)</f>
        <v>23585.32558613961</v>
      </c>
      <c r="Q44" s="2">
        <f ca="1">OFFSET('Puget Sound'!$F$1,ROW()-1,(COLUMN()-2)*3)</f>
        <v>10538.912166385211</v>
      </c>
      <c r="R44" s="2">
        <f ca="1">OFFSET('Puget Sound'!$F$1,ROW()-1,(COLUMN()-2)*3)</f>
        <v>28543.002118939821</v>
      </c>
      <c r="S44" s="2">
        <f ca="1">OFFSET('Puget Sound'!$F$1,ROW()-1,(COLUMN()-2)*3)</f>
        <v>16001.135489608021</v>
      </c>
      <c r="T44" s="2">
        <f ca="1">OFFSET('Puget Sound'!$F$1,ROW()-1,(COLUMN()-2)*3)</f>
        <v>10409.366188165546</v>
      </c>
      <c r="U44" s="2">
        <f ca="1">OFFSET('Puget Sound'!$F$1,ROW()-1,(COLUMN()-2)*3)</f>
        <v>3584.7362709891395</v>
      </c>
      <c r="V44" s="2">
        <f ca="1">OFFSET('Puget Sound'!$F$1,ROW()-1,(COLUMN()-2)*3)</f>
        <v>3816.4346928441869</v>
      </c>
      <c r="W44" s="2">
        <f ca="1">OFFSET('Puget Sound'!$F$1,ROW()-1,(COLUMN()-2)*3)</f>
        <v>1651.0558607919427</v>
      </c>
      <c r="X44" s="2">
        <f ca="1">OFFSET('Puget Sound'!$F$1,ROW()-1,(COLUMN()-2)*3)</f>
        <v>2290.1751156444689</v>
      </c>
      <c r="Y44" s="2">
        <f ca="1">OFFSET('Puget Sound'!$F$1,ROW()-1,(COLUMN()-2)*3)</f>
        <v>2803.1588840156796</v>
      </c>
      <c r="Z44" s="2">
        <f ca="1">OFFSET('Puget Sound'!$F$1,ROW()-1,(COLUMN()-2)*3)</f>
        <v>3594.1031851344596</v>
      </c>
      <c r="AA44" s="2">
        <f ca="1">OFFSET('Puget Sound'!$F$1,ROW()-1,(COLUMN()-2)*3)</f>
        <v>2396.8994815244737</v>
      </c>
      <c r="AB44" s="2">
        <f ca="1">OFFSET('Puget Sound'!$F$1,ROW()-1,(COLUMN()-2)*3)</f>
        <v>977.99928981511493</v>
      </c>
      <c r="AC44" s="2">
        <f ca="1">OFFSET('Puget Sound'!$F$1,ROW()-1,(COLUMN()-2)*3)</f>
        <v>2961.9048671969804</v>
      </c>
      <c r="AD44" s="2">
        <f ca="1">OFFSET('Puget Sound'!$F$1,ROW()-1,(COLUMN()-2)*3)</f>
        <v>1294.1254477124864</v>
      </c>
      <c r="AE44" s="2">
        <f ca="1">OFFSET('Puget Sound'!$F$1,ROW()-1,(COLUMN()-2)*3)</f>
        <v>2619.5455839900706</v>
      </c>
      <c r="AF44" s="2">
        <f ca="1">OFFSET('Puget Sound'!$F$1,ROW()-1,(COLUMN()-2)*3)</f>
        <v>0</v>
      </c>
      <c r="AG44" s="2">
        <f ca="1">OFFSET('Puget Sound'!$F$1,ROW()-1,(COLUMN()-2)*3)</f>
        <v>731.18586773815275</v>
      </c>
      <c r="AH44" s="2">
        <f ca="1">OFFSET('Puget Sound'!$F$1,ROW()-1,(COLUMN()-2)*3)</f>
        <v>921.68545844225162</v>
      </c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>
        <f>'Puget Sound'!CU48</f>
        <v>337.02155516662515</v>
      </c>
    </row>
    <row r="45" spans="1:48" ht="15" customHeight="1" x14ac:dyDescent="0.25">
      <c r="A45" t="str">
        <f>'Puget Sound'!C49</f>
        <v>White Spr F</v>
      </c>
      <c r="B45" s="2">
        <f ca="1">OFFSET('Puget Sound'!$F$1,ROW()-1,(COLUMN()-2)*3)</f>
        <v>28200.379789864684</v>
      </c>
      <c r="C45" s="2">
        <f ca="1">OFFSET('Puget Sound'!$F$1,ROW()-1,(COLUMN()-2)*3)</f>
        <v>0</v>
      </c>
      <c r="D45" s="2">
        <f ca="1">OFFSET('Puget Sound'!$F$1,ROW()-1,(COLUMN()-2)*3)</f>
        <v>176.17684522234595</v>
      </c>
      <c r="E45" s="2">
        <f ca="1">OFFSET('Puget Sound'!$F$1,ROW()-1,(COLUMN()-2)*3)</f>
        <v>292.60936189854328</v>
      </c>
      <c r="F45" s="2">
        <f ca="1">OFFSET('Puget Sound'!$F$1,ROW()-1,(COLUMN()-2)*3)</f>
        <v>435.36502372480754</v>
      </c>
      <c r="G45" s="2">
        <f ca="1">OFFSET('Puget Sound'!$F$1,ROW()-1,(COLUMN()-2)*3)</f>
        <v>284.69008398672486</v>
      </c>
      <c r="H45" s="2">
        <f ca="1">OFFSET('Puget Sound'!$F$1,ROW()-1,(COLUMN()-2)*3)</f>
        <v>1187.3396531451435</v>
      </c>
      <c r="I45" s="2">
        <f ca="1">OFFSET('Puget Sound'!$F$1,ROW()-1,(COLUMN()-2)*3)</f>
        <v>155.36003917601738</v>
      </c>
      <c r="J45" s="2">
        <f ca="1">OFFSET('Puget Sound'!$F$1,ROW()-1,(COLUMN()-2)*3)</f>
        <v>307.71623216082753</v>
      </c>
      <c r="K45" s="2">
        <f ca="1">OFFSET('Puget Sound'!$F$1,ROW()-1,(COLUMN()-2)*3)</f>
        <v>176.95759168295533</v>
      </c>
      <c r="L45" s="2">
        <f ca="1">OFFSET('Puget Sound'!$F$1,ROW()-1,(COLUMN()-2)*3)</f>
        <v>1431.7764130044909</v>
      </c>
      <c r="M45" s="2">
        <f ca="1">OFFSET('Puget Sound'!$F$1,ROW()-1,(COLUMN()-2)*3)</f>
        <v>575.32181974912271</v>
      </c>
      <c r="N45" s="2">
        <f ca="1">OFFSET('Puget Sound'!$F$1,ROW()-1,(COLUMN()-2)*3)</f>
        <v>2937.7271344056562</v>
      </c>
      <c r="O45" s="2">
        <f ca="1">OFFSET('Puget Sound'!$F$1,ROW()-1,(COLUMN()-2)*3)</f>
        <v>580.69360404736472</v>
      </c>
      <c r="P45" s="2">
        <f ca="1">OFFSET('Puget Sound'!$F$1,ROW()-1,(COLUMN()-2)*3)</f>
        <v>861.81694998594924</v>
      </c>
      <c r="Q45" s="2">
        <f ca="1">OFFSET('Puget Sound'!$F$1,ROW()-1,(COLUMN()-2)*3)</f>
        <v>363.8156727613474</v>
      </c>
      <c r="R45" s="2">
        <f ca="1">OFFSET('Puget Sound'!$F$1,ROW()-1,(COLUMN()-2)*3)</f>
        <v>1919.7427317645124</v>
      </c>
      <c r="S45" s="2">
        <f ca="1">OFFSET('Puget Sound'!$F$1,ROW()-1,(COLUMN()-2)*3)</f>
        <v>261.09880589131728</v>
      </c>
      <c r="T45" s="2">
        <f ca="1">OFFSET('Puget Sound'!$F$1,ROW()-1,(COLUMN()-2)*3)</f>
        <v>18054.476301599847</v>
      </c>
      <c r="U45" s="2">
        <f ca="1">OFFSET('Puget Sound'!$F$1,ROW()-1,(COLUMN()-2)*3)</f>
        <v>26134.142285238519</v>
      </c>
      <c r="V45" s="2">
        <f ca="1">OFFSET('Puget Sound'!$F$1,ROW()-1,(COLUMN()-2)*3)</f>
        <v>30135.172847284375</v>
      </c>
      <c r="W45" s="2">
        <f ca="1">OFFSET('Puget Sound'!$F$1,ROW()-1,(COLUMN()-2)*3)</f>
        <v>17602.622145125486</v>
      </c>
      <c r="X45" s="2">
        <f ca="1">OFFSET('Puget Sound'!$F$1,ROW()-1,(COLUMN()-2)*3)</f>
        <v>24754.6141378219</v>
      </c>
      <c r="Y45" s="2">
        <f ca="1">OFFSET('Puget Sound'!$F$1,ROW()-1,(COLUMN()-2)*3)</f>
        <v>43872.229890681367</v>
      </c>
      <c r="Z45" s="2">
        <f ca="1">OFFSET('Puget Sound'!$F$1,ROW()-1,(COLUMN()-2)*3)</f>
        <v>22737.601663663641</v>
      </c>
      <c r="AA45" s="2">
        <f ca="1">OFFSET('Puget Sound'!$F$1,ROW()-1,(COLUMN()-2)*3)</f>
        <v>35465.943185398341</v>
      </c>
      <c r="AB45" s="2">
        <f ca="1">OFFSET('Puget Sound'!$F$1,ROW()-1,(COLUMN()-2)*3)</f>
        <v>12826.11783359621</v>
      </c>
      <c r="AC45" s="2">
        <f ca="1">OFFSET('Puget Sound'!$F$1,ROW()-1,(COLUMN()-2)*3)</f>
        <v>41318.172977158902</v>
      </c>
      <c r="AD45" s="2">
        <f ca="1">OFFSET('Puget Sound'!$F$1,ROW()-1,(COLUMN()-2)*3)</f>
        <v>11307.259593350065</v>
      </c>
      <c r="AE45" s="2">
        <f ca="1">OFFSET('Puget Sound'!$F$1,ROW()-1,(COLUMN()-2)*3)</f>
        <v>29875.333385204303</v>
      </c>
      <c r="AF45" s="2">
        <f ca="1">OFFSET('Puget Sound'!$F$1,ROW()-1,(COLUMN()-2)*3)</f>
        <v>0</v>
      </c>
      <c r="AG45" s="2">
        <f ca="1">OFFSET('Puget Sound'!$F$1,ROW()-1,(COLUMN()-2)*3)</f>
        <v>10304.463061308899</v>
      </c>
      <c r="AH45" s="2">
        <f ca="1">OFFSET('Puget Sound'!$F$1,ROW()-1,(COLUMN()-2)*3)</f>
        <v>14667.369816327489</v>
      </c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>
        <f>'Puget Sound'!CU49</f>
        <v>878</v>
      </c>
    </row>
    <row r="46" spans="1:48" ht="15" customHeight="1" x14ac:dyDescent="0.25">
      <c r="A46" t="str">
        <f>'Puget Sound'!C50</f>
        <v>UM</v>
      </c>
      <c r="B46" s="2">
        <f ca="1">OFFSET('Puget Sound'!$F$1,ROW()-1,(COLUMN()-2)*3)</f>
        <v>711.00380571171866</v>
      </c>
      <c r="C46" s="2">
        <f ca="1">OFFSET('Puget Sound'!$F$1,ROW()-1,(COLUMN()-2)*3)</f>
        <v>1652.5898074214347</v>
      </c>
      <c r="D46" s="2">
        <f ca="1">OFFSET('Puget Sound'!$F$1,ROW()-1,(COLUMN()-2)*3)</f>
        <v>1652.5898074214347</v>
      </c>
      <c r="E46" s="2">
        <f ca="1">OFFSET('Puget Sound'!$F$1,ROW()-1,(COLUMN()-2)*3)</f>
        <v>1151.3145133835769</v>
      </c>
      <c r="F46" s="2">
        <f ca="1">OFFSET('Puget Sound'!$F$1,ROW()-1,(COLUMN()-2)*3)</f>
        <v>1384.8295725138225</v>
      </c>
      <c r="G46" s="2">
        <f ca="1">OFFSET('Puget Sound'!$F$1,ROW()-1,(COLUMN()-2)*3)</f>
        <v>1480.9506506185216</v>
      </c>
      <c r="H46" s="2">
        <f ca="1">OFFSET('Puget Sound'!$F$1,ROW()-1,(COLUMN()-2)*3)</f>
        <v>1978.9398964789464</v>
      </c>
      <c r="I46" s="2">
        <f ca="1">OFFSET('Puget Sound'!$F$1,ROW()-1,(COLUMN()-2)*3)</f>
        <v>1880.4670451029092</v>
      </c>
      <c r="J46" s="2">
        <f ca="1">OFFSET('Puget Sound'!$F$1,ROW()-1,(COLUMN()-2)*3)</f>
        <v>2398.4551474244854</v>
      </c>
      <c r="K46" s="2">
        <f ca="1">OFFSET('Puget Sound'!$F$1,ROW()-1,(COLUMN()-2)*3)</f>
        <v>972.38071121623943</v>
      </c>
      <c r="L46" s="2">
        <f ca="1">OFFSET('Puget Sound'!$F$1,ROW()-1,(COLUMN()-2)*3)</f>
        <v>825.31706596798699</v>
      </c>
      <c r="M46" s="2">
        <f ca="1">OFFSET('Puget Sound'!$F$1,ROW()-1,(COLUMN()-2)*3)</f>
        <v>1085.6567717967348</v>
      </c>
      <c r="N46" s="2">
        <f ca="1">OFFSET('Puget Sound'!$F$1,ROW()-1,(COLUMN()-2)*3)</f>
        <v>1019.4580624929812</v>
      </c>
      <c r="O46" s="2">
        <f ca="1">OFFSET('Puget Sound'!$F$1,ROW()-1,(COLUMN()-2)*3)</f>
        <v>1148.4924002038583</v>
      </c>
      <c r="P46" s="2">
        <f ca="1">OFFSET('Puget Sound'!$F$1,ROW()-1,(COLUMN()-2)*3)</f>
        <v>900.54406574932614</v>
      </c>
      <c r="Q46" s="2">
        <f ca="1">OFFSET('Puget Sound'!$F$1,ROW()-1,(COLUMN()-2)*3)</f>
        <v>994.71931859774986</v>
      </c>
      <c r="R46" s="2">
        <f ca="1">OFFSET('Puget Sound'!$F$1,ROW()-1,(COLUMN()-2)*3)</f>
        <v>1235.3252531979745</v>
      </c>
      <c r="S46" s="2">
        <f ca="1">OFFSET('Puget Sound'!$F$1,ROW()-1,(COLUMN()-2)*3)</f>
        <v>1600.8851875320072</v>
      </c>
      <c r="T46" s="2">
        <f ca="1">OFFSET('Puget Sound'!$F$1,ROW()-1,(COLUMN()-2)*3)</f>
        <v>1946.7182687368993</v>
      </c>
      <c r="U46" s="2">
        <f ca="1">OFFSET('Puget Sound'!$F$1,ROW()-1,(COLUMN()-2)*3)</f>
        <v>1529.7741944769859</v>
      </c>
      <c r="V46" s="2">
        <f ca="1">OFFSET('Puget Sound'!$F$1,ROW()-1,(COLUMN()-2)*3)</f>
        <v>2048.7082730579937</v>
      </c>
      <c r="W46" s="2">
        <f ca="1">OFFSET('Puget Sound'!$F$1,ROW()-1,(COLUMN()-2)*3)</f>
        <v>667.70410288364928</v>
      </c>
      <c r="X46" s="2">
        <f ca="1">OFFSET('Puget Sound'!$F$1,ROW()-1,(COLUMN()-2)*3)</f>
        <v>1486.8744559441748</v>
      </c>
      <c r="Y46" s="2">
        <f ca="1">OFFSET('Puget Sound'!$F$1,ROW()-1,(COLUMN()-2)*3)</f>
        <v>1143.8324095260616</v>
      </c>
      <c r="Z46" s="2">
        <f ca="1">OFFSET('Puget Sound'!$F$1,ROW()-1,(COLUMN()-2)*3)</f>
        <v>1761.9035280259225</v>
      </c>
      <c r="AA46" s="2">
        <f ca="1">OFFSET('Puget Sound'!$F$1,ROW()-1,(COLUMN()-2)*3)</f>
        <v>340.83963521527073</v>
      </c>
      <c r="AB46" s="2">
        <f ca="1">OFFSET('Puget Sound'!$F$1,ROW()-1,(COLUMN()-2)*3)</f>
        <v>373.29639235178149</v>
      </c>
      <c r="AC46" s="2">
        <f ca="1">OFFSET('Puget Sound'!$F$1,ROW()-1,(COLUMN()-2)*3)</f>
        <v>361.21556851671966</v>
      </c>
      <c r="AD46" s="2">
        <f ca="1">OFFSET('Puget Sound'!$F$1,ROW()-1,(COLUMN()-2)*3)</f>
        <v>605.18351154460072</v>
      </c>
      <c r="AE46" s="2">
        <f ca="1">OFFSET('Puget Sound'!$F$1,ROW()-1,(COLUMN()-2)*3)</f>
        <v>390.75559480167294</v>
      </c>
      <c r="AF46" s="2">
        <f ca="1">OFFSET('Puget Sound'!$F$1,ROW()-1,(COLUMN()-2)*3)</f>
        <v>0</v>
      </c>
      <c r="AG46" s="2">
        <f ca="1">OFFSET('Puget Sound'!$F$1,ROW()-1,(COLUMN()-2)*3)</f>
        <v>349.3457646882855</v>
      </c>
      <c r="AH46" s="2">
        <f ca="1">OFFSET('Puget Sound'!$F$1,ROW()-1,(COLUMN()-2)*3)</f>
        <v>530.73781980606452</v>
      </c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>
        <f>'Puget Sound'!CU50</f>
        <v>878</v>
      </c>
    </row>
    <row r="47" spans="1:48" ht="15" customHeight="1" x14ac:dyDescent="0.25">
      <c r="A47" t="str">
        <f>'Puget Sound'!C51</f>
        <v>M</v>
      </c>
      <c r="B47" s="2">
        <f ca="1">OFFSET('Puget Sound'!$F$1,ROW()-1,(COLUMN()-2)*3)</f>
        <v>27.59993660971023</v>
      </c>
      <c r="C47" s="2">
        <f ca="1">OFFSET('Puget Sound'!$F$1,ROW()-1,(COLUMN()-2)*3)</f>
        <v>1603.0121131987917</v>
      </c>
      <c r="D47" s="2">
        <f ca="1">OFFSET('Puget Sound'!$F$1,ROW()-1,(COLUMN()-2)*3)</f>
        <v>1603.0121131987917</v>
      </c>
      <c r="E47" s="2">
        <f ca="1">OFFSET('Puget Sound'!$F$1,ROW()-1,(COLUMN()-2)*3)</f>
        <v>1116.7750779820697</v>
      </c>
      <c r="F47" s="2">
        <f ca="1">OFFSET('Puget Sound'!$F$1,ROW()-1,(COLUMN()-2)*3)</f>
        <v>1384.8295725138225</v>
      </c>
      <c r="G47" s="2">
        <f ca="1">OFFSET('Puget Sound'!$F$1,ROW()-1,(COLUMN()-2)*3)</f>
        <v>1480.9506506185216</v>
      </c>
      <c r="H47" s="2">
        <f ca="1">OFFSET('Puget Sound'!$F$1,ROW()-1,(COLUMN()-2)*3)</f>
        <v>1760.7077469020091</v>
      </c>
      <c r="I47" s="2">
        <f ca="1">OFFSET('Puget Sound'!$F$1,ROW()-1,(COLUMN()-2)*3)</f>
        <v>1460.7515028748721</v>
      </c>
      <c r="J47" s="2">
        <f ca="1">OFFSET('Puget Sound'!$F$1,ROW()-1,(COLUMN()-2)*3)</f>
        <v>1803.2239254204837</v>
      </c>
      <c r="K47" s="2">
        <f ca="1">OFFSET('Puget Sound'!$F$1,ROW()-1,(COLUMN()-2)*3)</f>
        <v>722.61458651737223</v>
      </c>
      <c r="L47" s="2">
        <f ca="1">OFFSET('Puget Sound'!$F$1,ROW()-1,(COLUMN()-2)*3)</f>
        <v>687.17660999130237</v>
      </c>
      <c r="M47" s="2">
        <f ca="1">OFFSET('Puget Sound'!$F$1,ROW()-1,(COLUMN()-2)*3)</f>
        <v>933.46460337432848</v>
      </c>
      <c r="N47" s="2">
        <f ca="1">OFFSET('Puget Sound'!$F$1,ROW()-1,(COLUMN()-2)*3)</f>
        <v>815.43753882721398</v>
      </c>
      <c r="O47" s="2">
        <f ca="1">OFFSET('Puget Sound'!$F$1,ROW()-1,(COLUMN()-2)*3)</f>
        <v>867.84406495250164</v>
      </c>
      <c r="P47" s="2">
        <f ca="1">OFFSET('Puget Sound'!$F$1,ROW()-1,(COLUMN()-2)*3)</f>
        <v>740.63770480019093</v>
      </c>
      <c r="Q47" s="2">
        <f ca="1">OFFSET('Puget Sound'!$F$1,ROW()-1,(COLUMN()-2)*3)</f>
        <v>674.03563740151912</v>
      </c>
      <c r="R47" s="2">
        <f ca="1">OFFSET('Puget Sound'!$F$1,ROW()-1,(COLUMN()-2)*3)</f>
        <v>227.36061525657362</v>
      </c>
      <c r="S47" s="2">
        <f ca="1">OFFSET('Puget Sound'!$F$1,ROW()-1,(COLUMN()-2)*3)</f>
        <v>104.13810256756216</v>
      </c>
      <c r="T47" s="2">
        <f ca="1">OFFSET('Puget Sound'!$F$1,ROW()-1,(COLUMN()-2)*3)</f>
        <v>65.372517433239409</v>
      </c>
      <c r="U47" s="2">
        <f ca="1">OFFSET('Puget Sound'!$F$1,ROW()-1,(COLUMN()-2)*3)</f>
        <v>56.263277622363773</v>
      </c>
      <c r="V47" s="2">
        <f ca="1">OFFSET('Puget Sound'!$F$1,ROW()-1,(COLUMN()-2)*3)</f>
        <v>61.328568103228406</v>
      </c>
      <c r="W47" s="2">
        <f ca="1">OFFSET('Puget Sound'!$F$1,ROW()-1,(COLUMN()-2)*3)</f>
        <v>19.336316589263429</v>
      </c>
      <c r="X47" s="2">
        <f ca="1">OFFSET('Puget Sound'!$F$1,ROW()-1,(COLUMN()-2)*3)</f>
        <v>49.5736780516688</v>
      </c>
      <c r="Y47" s="2">
        <f ca="1">OFFSET('Puget Sound'!$F$1,ROW()-1,(COLUMN()-2)*3)</f>
        <v>50.331858141609004</v>
      </c>
      <c r="Z47" s="2">
        <f ca="1">OFFSET('Puget Sound'!$F$1,ROW()-1,(COLUMN()-2)*3)</f>
        <v>92.288566890718315</v>
      </c>
      <c r="AA47" s="2">
        <f ca="1">OFFSET('Puget Sound'!$F$1,ROW()-1,(COLUMN()-2)*3)</f>
        <v>8.8635344725973653</v>
      </c>
      <c r="AB47" s="2">
        <f ca="1">OFFSET('Puget Sound'!$F$1,ROW()-1,(COLUMN()-2)*3)</f>
        <v>11.281601602158357</v>
      </c>
      <c r="AC47" s="2">
        <f ca="1">OFFSET('Puget Sound'!$F$1,ROW()-1,(COLUMN()-2)*3)</f>
        <v>7.5247789916079881</v>
      </c>
      <c r="AD47" s="2">
        <f ca="1">OFFSET('Puget Sound'!$F$1,ROW()-1,(COLUMN()-2)*3)</f>
        <v>13.100648938681902</v>
      </c>
      <c r="AE47" s="2">
        <f ca="1">OFFSET('Puget Sound'!$F$1,ROW()-1,(COLUMN()-2)*3)</f>
        <v>9.8085672305986602</v>
      </c>
      <c r="AF47" s="2">
        <f ca="1">OFFSET('Puget Sound'!$F$1,ROW()-1,(COLUMN()-2)*3)</f>
        <v>0</v>
      </c>
      <c r="AG47" s="2">
        <f ca="1">OFFSET('Puget Sound'!$F$1,ROW()-1,(COLUMN()-2)*3)</f>
        <v>12.324209521660348</v>
      </c>
      <c r="AH47" s="2">
        <f ca="1">OFFSET('Puget Sound'!$F$1,ROW()-1,(COLUMN()-2)*3)</f>
        <v>18.274648187113712</v>
      </c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>
        <f>'Puget Sound'!CU51</f>
        <v>0</v>
      </c>
    </row>
    <row r="48" spans="1:48" ht="15" customHeight="1" x14ac:dyDescent="0.25">
      <c r="A48" t="str">
        <f>'Puget Sound'!C52</f>
        <v>HC FF</v>
      </c>
      <c r="B48" s="2">
        <f ca="1">OFFSET('Puget Sound'!$F$1,ROW()-1,(COLUMN()-2)*3)</f>
        <v>683.40386910200834</v>
      </c>
      <c r="C48" s="2">
        <f ca="1">OFFSET('Puget Sound'!$F$1,ROW()-1,(COLUMN()-2)*3)</f>
        <v>49.577694222643004</v>
      </c>
      <c r="D48" s="2">
        <f ca="1">OFFSET('Puget Sound'!$F$1,ROW()-1,(COLUMN()-2)*3)</f>
        <v>49.577694222643004</v>
      </c>
      <c r="E48" s="2">
        <f ca="1">OFFSET('Puget Sound'!$F$1,ROW()-1,(COLUMN()-2)*3)</f>
        <v>34.539435401507262</v>
      </c>
      <c r="F48" s="2">
        <f ca="1">OFFSET('Puget Sound'!$F$1,ROW()-1,(COLUMN()-2)*3)</f>
        <v>0</v>
      </c>
      <c r="G48" s="2">
        <f ca="1">OFFSET('Puget Sound'!$F$1,ROW()-1,(COLUMN()-2)*3)</f>
        <v>0</v>
      </c>
      <c r="H48" s="2">
        <f ca="1">OFFSET('Puget Sound'!$F$1,ROW()-1,(COLUMN()-2)*3)</f>
        <v>218.23214957693716</v>
      </c>
      <c r="I48" s="2">
        <f ca="1">OFFSET('Puget Sound'!$F$1,ROW()-1,(COLUMN()-2)*3)</f>
        <v>419.71554222803707</v>
      </c>
      <c r="J48" s="2">
        <f ca="1">OFFSET('Puget Sound'!$F$1,ROW()-1,(COLUMN()-2)*3)</f>
        <v>595.23122200400167</v>
      </c>
      <c r="K48" s="2">
        <f ca="1">OFFSET('Puget Sound'!$F$1,ROW()-1,(COLUMN()-2)*3)</f>
        <v>249.7661246988672</v>
      </c>
      <c r="L48" s="2">
        <f ca="1">OFFSET('Puget Sound'!$F$1,ROW()-1,(COLUMN()-2)*3)</f>
        <v>138.14045597668459</v>
      </c>
      <c r="M48" s="2">
        <f ca="1">OFFSET('Puget Sound'!$F$1,ROW()-1,(COLUMN()-2)*3)</f>
        <v>152.19216842240638</v>
      </c>
      <c r="N48" s="2">
        <f ca="1">OFFSET('Puget Sound'!$F$1,ROW()-1,(COLUMN()-2)*3)</f>
        <v>204.02052366576723</v>
      </c>
      <c r="O48" s="2">
        <f ca="1">OFFSET('Puget Sound'!$F$1,ROW()-1,(COLUMN()-2)*3)</f>
        <v>280.64833525135657</v>
      </c>
      <c r="P48" s="2">
        <f ca="1">OFFSET('Puget Sound'!$F$1,ROW()-1,(COLUMN()-2)*3)</f>
        <v>159.90636094913521</v>
      </c>
      <c r="Q48" s="2">
        <f ca="1">OFFSET('Puget Sound'!$F$1,ROW()-1,(COLUMN()-2)*3)</f>
        <v>320.68368119623074</v>
      </c>
      <c r="R48" s="2">
        <f ca="1">OFFSET('Puget Sound'!$F$1,ROW()-1,(COLUMN()-2)*3)</f>
        <v>1007.9646379414008</v>
      </c>
      <c r="S48" s="2">
        <f ca="1">OFFSET('Puget Sound'!$F$1,ROW()-1,(COLUMN()-2)*3)</f>
        <v>1496.7470849644451</v>
      </c>
      <c r="T48" s="2">
        <f ca="1">OFFSET('Puget Sound'!$F$1,ROW()-1,(COLUMN()-2)*3)</f>
        <v>1881.3457513036599</v>
      </c>
      <c r="U48" s="2">
        <f ca="1">OFFSET('Puget Sound'!$F$1,ROW()-1,(COLUMN()-2)*3)</f>
        <v>1473.5109168546221</v>
      </c>
      <c r="V48" s="2">
        <f ca="1">OFFSET('Puget Sound'!$F$1,ROW()-1,(COLUMN()-2)*3)</f>
        <v>1987.3797049547652</v>
      </c>
      <c r="W48" s="2">
        <f ca="1">OFFSET('Puget Sound'!$F$1,ROW()-1,(COLUMN()-2)*3)</f>
        <v>648.36778629438584</v>
      </c>
      <c r="X48" s="2">
        <f ca="1">OFFSET('Puget Sound'!$F$1,ROW()-1,(COLUMN()-2)*3)</f>
        <v>1437.3007778925059</v>
      </c>
      <c r="Y48" s="2">
        <f ca="1">OFFSET('Puget Sound'!$F$1,ROW()-1,(COLUMN()-2)*3)</f>
        <v>1093.5005513844526</v>
      </c>
      <c r="Z48" s="2">
        <f ca="1">OFFSET('Puget Sound'!$F$1,ROW()-1,(COLUMN()-2)*3)</f>
        <v>1669.6149611352041</v>
      </c>
      <c r="AA48" s="2">
        <f ca="1">OFFSET('Puget Sound'!$F$1,ROW()-1,(COLUMN()-2)*3)</f>
        <v>331.97610074267334</v>
      </c>
      <c r="AB48" s="2">
        <f ca="1">OFFSET('Puget Sound'!$F$1,ROW()-1,(COLUMN()-2)*3)</f>
        <v>362.01479074962316</v>
      </c>
      <c r="AC48" s="2">
        <f ca="1">OFFSET('Puget Sound'!$F$1,ROW()-1,(COLUMN()-2)*3)</f>
        <v>353.69078952511165</v>
      </c>
      <c r="AD48" s="2">
        <f ca="1">OFFSET('Puget Sound'!$F$1,ROW()-1,(COLUMN()-2)*3)</f>
        <v>592.08286260591876</v>
      </c>
      <c r="AE48" s="2">
        <f ca="1">OFFSET('Puget Sound'!$F$1,ROW()-1,(COLUMN()-2)*3)</f>
        <v>380.94702757107427</v>
      </c>
      <c r="AF48" s="2">
        <f ca="1">OFFSET('Puget Sound'!$F$1,ROW()-1,(COLUMN()-2)*3)</f>
        <v>0</v>
      </c>
      <c r="AG48" s="2">
        <f ca="1">OFFSET('Puget Sound'!$F$1,ROW()-1,(COLUMN()-2)*3)</f>
        <v>337.02155516662515</v>
      </c>
      <c r="AH48" s="2">
        <f ca="1">OFFSET('Puget Sound'!$F$1,ROW()-1,(COLUMN()-2)*3)</f>
        <v>512.46317161895081</v>
      </c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>
        <f>'Puget Sound'!CU52</f>
        <v>15241.226857146214</v>
      </c>
    </row>
    <row r="49" spans="1:48" ht="15" customHeight="1" x14ac:dyDescent="0.25">
      <c r="A49" t="str">
        <f>'Puget Sound'!C53</f>
        <v>UM</v>
      </c>
      <c r="B49" s="2">
        <f ca="1">OFFSET('Puget Sound'!$F$1,ROW()-1,(COLUMN()-2)*3)</f>
        <v>1419.7142857142858</v>
      </c>
      <c r="C49" s="2">
        <f ca="1">OFFSET('Puget Sound'!$F$1,ROW()-1,(COLUMN()-2)*3)</f>
        <v>14.561489534568807</v>
      </c>
      <c r="D49" s="2">
        <f ca="1">OFFSET('Puget Sound'!$F$1,ROW()-1,(COLUMN()-2)*3)</f>
        <v>3.0891089108910892</v>
      </c>
      <c r="E49" s="2">
        <f ca="1">OFFSET('Puget Sound'!$F$1,ROW()-1,(COLUMN()-2)*3)</f>
        <v>60.237623762376245</v>
      </c>
      <c r="F49" s="2">
        <f ca="1">OFFSET('Puget Sound'!$F$1,ROW()-1,(COLUMN()-2)*3)</f>
        <v>176</v>
      </c>
      <c r="G49" s="2">
        <f ca="1">OFFSET('Puget Sound'!$F$1,ROW()-1,(COLUMN()-2)*3)</f>
        <v>284</v>
      </c>
      <c r="H49" s="2">
        <f ca="1">OFFSET('Puget Sound'!$F$1,ROW()-1,(COLUMN()-2)*3)</f>
        <v>443</v>
      </c>
      <c r="I49" s="2">
        <f ca="1">OFFSET('Puget Sound'!$F$1,ROW()-1,(COLUMN()-2)*3)</f>
        <v>116</v>
      </c>
      <c r="J49" s="2">
        <f ca="1">OFFSET('Puget Sound'!$F$1,ROW()-1,(COLUMN()-2)*3)</f>
        <v>289</v>
      </c>
      <c r="K49" s="2">
        <f ca="1">OFFSET('Puget Sound'!$F$1,ROW()-1,(COLUMN()-2)*3)</f>
        <v>282</v>
      </c>
      <c r="L49" s="2">
        <f ca="1">OFFSET('Puget Sound'!$F$1,ROW()-1,(COLUMN()-2)*3)</f>
        <v>146</v>
      </c>
      <c r="M49" s="2">
        <f ca="1">OFFSET('Puget Sound'!$F$1,ROW()-1,(COLUMN()-2)*3)</f>
        <v>601</v>
      </c>
      <c r="N49" s="2">
        <f ca="1">OFFSET('Puget Sound'!$F$1,ROW()-1,(COLUMN()-2)*3)</f>
        <v>572</v>
      </c>
      <c r="O49" s="2">
        <f ca="1">OFFSET('Puget Sound'!$F$1,ROW()-1,(COLUMN()-2)*3)</f>
        <v>627</v>
      </c>
      <c r="P49" s="2">
        <f ca="1">OFFSET('Puget Sound'!$F$1,ROW()-1,(COLUMN()-2)*3)</f>
        <v>311</v>
      </c>
      <c r="Q49" s="2">
        <f ca="1">OFFSET('Puget Sound'!$F$1,ROW()-1,(COLUMN()-2)*3)</f>
        <v>460</v>
      </c>
      <c r="R49" s="2">
        <f ca="1">OFFSET('Puget Sound'!$F$1,ROW()-1,(COLUMN()-2)*3)</f>
        <v>524</v>
      </c>
      <c r="S49" s="2">
        <f ca="1">OFFSET('Puget Sound'!$F$1,ROW()-1,(COLUMN()-2)*3)</f>
        <v>1838</v>
      </c>
      <c r="T49" s="2">
        <f ca="1">OFFSET('Puget Sound'!$F$1,ROW()-1,(COLUMN()-2)*3)</f>
        <v>343</v>
      </c>
      <c r="U49" s="2">
        <f ca="1">OFFSET('Puget Sound'!$F$1,ROW()-1,(COLUMN()-2)*3)</f>
        <v>947</v>
      </c>
      <c r="V49" s="2">
        <f ca="1">OFFSET('Puget Sound'!$F$1,ROW()-1,(COLUMN()-2)*3)</f>
        <v>1369</v>
      </c>
      <c r="W49" s="2">
        <f ca="1">OFFSET('Puget Sound'!$F$1,ROW()-1,(COLUMN()-2)*3)</f>
        <v>638</v>
      </c>
      <c r="X49" s="2">
        <f ca="1">OFFSET('Puget Sound'!$F$1,ROW()-1,(COLUMN()-2)*3)</f>
        <v>1332</v>
      </c>
      <c r="Y49" s="2">
        <f ca="1">OFFSET('Puget Sound'!$F$1,ROW()-1,(COLUMN()-2)*3)</f>
        <v>1421</v>
      </c>
      <c r="Z49" s="2">
        <f ca="1">OFFSET('Puget Sound'!$F$1,ROW()-1,(COLUMN()-2)*3)</f>
        <v>1210</v>
      </c>
      <c r="AA49" s="2">
        <f ca="1">OFFSET('Puget Sound'!$F$1,ROW()-1,(COLUMN()-2)*3)</f>
        <v>662</v>
      </c>
      <c r="AB49" s="2">
        <f ca="1">OFFSET('Puget Sound'!$F$1,ROW()-1,(COLUMN()-2)*3)</f>
        <v>576</v>
      </c>
      <c r="AC49" s="2">
        <f ca="1">OFFSET('Puget Sound'!$F$1,ROW()-1,(COLUMN()-2)*3)</f>
        <v>1187</v>
      </c>
      <c r="AD49" s="2">
        <f ca="1">OFFSET('Puget Sound'!$F$1,ROW()-1,(COLUMN()-2)*3)</f>
        <v>969</v>
      </c>
      <c r="AE49" s="2">
        <f ca="1">OFFSET('Puget Sound'!$F$1,ROW()-1,(COLUMN()-2)*3)</f>
        <v>3913</v>
      </c>
      <c r="AF49" s="2">
        <f ca="1">OFFSET('Puget Sound'!$F$1,ROW()-1,(COLUMN()-2)*3)</f>
        <v>0</v>
      </c>
      <c r="AG49" s="2">
        <f ca="1">OFFSET('Puget Sound'!$F$1,ROW()-1,(COLUMN()-2)*3)</f>
        <v>878</v>
      </c>
      <c r="AH49" s="2">
        <f ca="1">OFFSET('Puget Sound'!$F$1,ROW()-1,(COLUMN()-2)*3)</f>
        <v>1026</v>
      </c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>
        <f>'Puget Sound'!CU53</f>
        <v>739.90349769042746</v>
      </c>
    </row>
    <row r="50" spans="1:48" ht="15" customHeight="1" x14ac:dyDescent="0.25">
      <c r="A50" t="str">
        <f>'Puget Sound'!C54</f>
        <v>M</v>
      </c>
      <c r="B50" s="2">
        <f ca="1">OFFSET('Puget Sound'!$F$1,ROW()-1,(COLUMN()-2)*3)</f>
        <v>1419.7142857142858</v>
      </c>
      <c r="C50" s="2">
        <f ca="1">OFFSET('Puget Sound'!$F$1,ROW()-1,(COLUMN()-2)*3)</f>
        <v>14.124644848531743</v>
      </c>
      <c r="D50" s="2">
        <f ca="1">OFFSET('Puget Sound'!$F$1,ROW()-1,(COLUMN()-2)*3)</f>
        <v>2.9964356435643564</v>
      </c>
      <c r="E50" s="2">
        <f ca="1">OFFSET('Puget Sound'!$F$1,ROW()-1,(COLUMN()-2)*3)</f>
        <v>58.430495049504955</v>
      </c>
      <c r="F50" s="2">
        <f ca="1">OFFSET('Puget Sound'!$F$1,ROW()-1,(COLUMN()-2)*3)</f>
        <v>176</v>
      </c>
      <c r="G50" s="2">
        <f ca="1">OFFSET('Puget Sound'!$F$1,ROW()-1,(COLUMN()-2)*3)</f>
        <v>284</v>
      </c>
      <c r="H50" s="2">
        <f ca="1">OFFSET('Puget Sound'!$F$1,ROW()-1,(COLUMN()-2)*3)</f>
        <v>443</v>
      </c>
      <c r="I50" s="2">
        <f ca="1">OFFSET('Puget Sound'!$F$1,ROW()-1,(COLUMN()-2)*3)</f>
        <v>116</v>
      </c>
      <c r="J50" s="2">
        <f ca="1">OFFSET('Puget Sound'!$F$1,ROW()-1,(COLUMN()-2)*3)</f>
        <v>289</v>
      </c>
      <c r="K50" s="2">
        <f ca="1">OFFSET('Puget Sound'!$F$1,ROW()-1,(COLUMN()-2)*3)</f>
        <v>244</v>
      </c>
      <c r="L50" s="2">
        <f ca="1">OFFSET('Puget Sound'!$F$1,ROW()-1,(COLUMN()-2)*3)</f>
        <v>77</v>
      </c>
      <c r="M50" s="2">
        <f ca="1">OFFSET('Puget Sound'!$F$1,ROW()-1,(COLUMN()-2)*3)</f>
        <v>399</v>
      </c>
      <c r="N50" s="2">
        <f ca="1">OFFSET('Puget Sound'!$F$1,ROW()-1,(COLUMN()-2)*3)</f>
        <v>344</v>
      </c>
      <c r="O50" s="2">
        <f ca="1">OFFSET('Puget Sound'!$F$1,ROW()-1,(COLUMN()-2)*3)</f>
        <v>306</v>
      </c>
      <c r="P50" s="2">
        <f ca="1">OFFSET('Puget Sound'!$F$1,ROW()-1,(COLUMN()-2)*3)</f>
        <v>176</v>
      </c>
      <c r="Q50" s="2">
        <f ca="1">OFFSET('Puget Sound'!$F$1,ROW()-1,(COLUMN()-2)*3)</f>
        <v>310</v>
      </c>
      <c r="R50" s="2">
        <f ca="1">OFFSET('Puget Sound'!$F$1,ROW()-1,(COLUMN()-2)*3)</f>
        <v>449</v>
      </c>
      <c r="S50" s="2">
        <f ca="1">OFFSET('Puget Sound'!$F$1,ROW()-1,(COLUMN()-2)*3)</f>
        <v>1838</v>
      </c>
      <c r="T50" s="2">
        <f ca="1">OFFSET('Puget Sound'!$F$1,ROW()-1,(COLUMN()-2)*3)</f>
        <v>343</v>
      </c>
      <c r="U50" s="2">
        <f ca="1">OFFSET('Puget Sound'!$F$1,ROW()-1,(COLUMN()-2)*3)</f>
        <v>947</v>
      </c>
      <c r="V50" s="2">
        <f ca="1">OFFSET('Puget Sound'!$F$1,ROW()-1,(COLUMN()-2)*3)</f>
        <v>1369</v>
      </c>
      <c r="W50" s="2">
        <f ca="1">OFFSET('Puget Sound'!$F$1,ROW()-1,(COLUMN()-2)*3)</f>
        <v>627</v>
      </c>
      <c r="X50" s="2">
        <f ca="1">OFFSET('Puget Sound'!$F$1,ROW()-1,(COLUMN()-2)*3)</f>
        <v>1332</v>
      </c>
      <c r="Y50" s="2">
        <f ca="1">OFFSET('Puget Sound'!$F$1,ROW()-1,(COLUMN()-2)*3)</f>
        <v>1421</v>
      </c>
      <c r="Z50" s="2">
        <f ca="1">OFFSET('Puget Sound'!$F$1,ROW()-1,(COLUMN()-2)*3)</f>
        <v>1210</v>
      </c>
      <c r="AA50" s="2">
        <f ca="1">OFFSET('Puget Sound'!$F$1,ROW()-1,(COLUMN()-2)*3)</f>
        <v>662</v>
      </c>
      <c r="AB50" s="2">
        <f ca="1">OFFSET('Puget Sound'!$F$1,ROW()-1,(COLUMN()-2)*3)</f>
        <v>576</v>
      </c>
      <c r="AC50" s="2">
        <f ca="1">OFFSET('Puget Sound'!$F$1,ROW()-1,(COLUMN()-2)*3)</f>
        <v>1187</v>
      </c>
      <c r="AD50" s="2">
        <f ca="1">OFFSET('Puget Sound'!$F$1,ROW()-1,(COLUMN()-2)*3)</f>
        <v>969</v>
      </c>
      <c r="AE50" s="2">
        <f ca="1">OFFSET('Puget Sound'!$F$1,ROW()-1,(COLUMN()-2)*3)</f>
        <v>3913</v>
      </c>
      <c r="AF50" s="2">
        <f ca="1">OFFSET('Puget Sound'!$F$1,ROW()-1,(COLUMN()-2)*3)</f>
        <v>0</v>
      </c>
      <c r="AG50" s="2">
        <f ca="1">OFFSET('Puget Sound'!$F$1,ROW()-1,(COLUMN()-2)*3)</f>
        <v>878</v>
      </c>
      <c r="AH50" s="2">
        <f ca="1">OFFSET('Puget Sound'!$F$1,ROW()-1,(COLUMN()-2)*3)</f>
        <v>1026</v>
      </c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>
        <f>'Puget Sound'!CU54</f>
        <v>14501.323359455786</v>
      </c>
    </row>
    <row r="51" spans="1:48" ht="15" customHeight="1" x14ac:dyDescent="0.25">
      <c r="A51" t="str">
        <f>'Puget Sound'!C55</f>
        <v>HC FY</v>
      </c>
      <c r="B51" s="2">
        <f ca="1">OFFSET('Puget Sound'!$F$1,ROW()-1,(COLUMN()-2)*3)</f>
        <v>0</v>
      </c>
      <c r="C51" s="2">
        <f ca="1">OFFSET('Puget Sound'!$F$1,ROW()-1,(COLUMN()-2)*3)</f>
        <v>0.43684468603706428</v>
      </c>
      <c r="D51" s="2">
        <f ca="1">OFFSET('Puget Sound'!$F$1,ROW()-1,(COLUMN()-2)*3)</f>
        <v>9.2673267326732756E-2</v>
      </c>
      <c r="E51" s="2">
        <f ca="1">OFFSET('Puget Sound'!$F$1,ROW()-1,(COLUMN()-2)*3)</f>
        <v>1.8071287128712896</v>
      </c>
      <c r="F51" s="2">
        <f ca="1">OFFSET('Puget Sound'!$F$1,ROW()-1,(COLUMN()-2)*3)</f>
        <v>0</v>
      </c>
      <c r="G51" s="2">
        <f ca="1">OFFSET('Puget Sound'!$F$1,ROW()-1,(COLUMN()-2)*3)</f>
        <v>0</v>
      </c>
      <c r="H51" s="2">
        <f ca="1">OFFSET('Puget Sound'!$F$1,ROW()-1,(COLUMN()-2)*3)</f>
        <v>0</v>
      </c>
      <c r="I51" s="2">
        <f ca="1">OFFSET('Puget Sound'!$F$1,ROW()-1,(COLUMN()-2)*3)</f>
        <v>0</v>
      </c>
      <c r="J51" s="2">
        <f ca="1">OFFSET('Puget Sound'!$F$1,ROW()-1,(COLUMN()-2)*3)</f>
        <v>0</v>
      </c>
      <c r="K51" s="2">
        <f ca="1">OFFSET('Puget Sound'!$F$1,ROW()-1,(COLUMN()-2)*3)</f>
        <v>38</v>
      </c>
      <c r="L51" s="2">
        <f ca="1">OFFSET('Puget Sound'!$F$1,ROW()-1,(COLUMN()-2)*3)</f>
        <v>69</v>
      </c>
      <c r="M51" s="2">
        <f ca="1">OFFSET('Puget Sound'!$F$1,ROW()-1,(COLUMN()-2)*3)</f>
        <v>202</v>
      </c>
      <c r="N51" s="2">
        <f ca="1">OFFSET('Puget Sound'!$F$1,ROW()-1,(COLUMN()-2)*3)</f>
        <v>228</v>
      </c>
      <c r="O51" s="2">
        <f ca="1">OFFSET('Puget Sound'!$F$1,ROW()-1,(COLUMN()-2)*3)</f>
        <v>321</v>
      </c>
      <c r="P51" s="2">
        <f ca="1">OFFSET('Puget Sound'!$F$1,ROW()-1,(COLUMN()-2)*3)</f>
        <v>135</v>
      </c>
      <c r="Q51" s="2">
        <f ca="1">OFFSET('Puget Sound'!$F$1,ROW()-1,(COLUMN()-2)*3)</f>
        <v>150</v>
      </c>
      <c r="R51" s="2">
        <f ca="1">OFFSET('Puget Sound'!$F$1,ROW()-1,(COLUMN()-2)*3)</f>
        <v>75</v>
      </c>
      <c r="S51" s="2">
        <f ca="1">OFFSET('Puget Sound'!$F$1,ROW()-1,(COLUMN()-2)*3)</f>
        <v>0</v>
      </c>
      <c r="T51" s="2">
        <f ca="1">OFFSET('Puget Sound'!$F$1,ROW()-1,(COLUMN()-2)*3)</f>
        <v>0</v>
      </c>
      <c r="U51" s="2">
        <f ca="1">OFFSET('Puget Sound'!$F$1,ROW()-1,(COLUMN()-2)*3)</f>
        <v>0</v>
      </c>
      <c r="V51" s="2">
        <f ca="1">OFFSET('Puget Sound'!$F$1,ROW()-1,(COLUMN()-2)*3)</f>
        <v>0</v>
      </c>
      <c r="W51" s="2">
        <f ca="1">OFFSET('Puget Sound'!$F$1,ROW()-1,(COLUMN()-2)*3)</f>
        <v>11</v>
      </c>
      <c r="X51" s="2">
        <f ca="1">OFFSET('Puget Sound'!$F$1,ROW()-1,(COLUMN()-2)*3)</f>
        <v>0</v>
      </c>
      <c r="Y51" s="2">
        <f ca="1">OFFSET('Puget Sound'!$F$1,ROW()-1,(COLUMN()-2)*3)</f>
        <v>0</v>
      </c>
      <c r="Z51" s="2">
        <f ca="1">OFFSET('Puget Sound'!$F$1,ROW()-1,(COLUMN()-2)*3)</f>
        <v>0</v>
      </c>
      <c r="AA51" s="2">
        <f ca="1">OFFSET('Puget Sound'!$F$1,ROW()-1,(COLUMN()-2)*3)</f>
        <v>0</v>
      </c>
      <c r="AB51" s="2">
        <f ca="1">OFFSET('Puget Sound'!$F$1,ROW()-1,(COLUMN()-2)*3)</f>
        <v>0</v>
      </c>
      <c r="AC51" s="2">
        <f ca="1">OFFSET('Puget Sound'!$F$1,ROW()-1,(COLUMN()-2)*3)</f>
        <v>0</v>
      </c>
      <c r="AD51" s="2">
        <f ca="1">OFFSET('Puget Sound'!$F$1,ROW()-1,(COLUMN()-2)*3)</f>
        <v>0</v>
      </c>
      <c r="AE51" s="2">
        <f ca="1">OFFSET('Puget Sound'!$F$1,ROW()-1,(COLUMN()-2)*3)</f>
        <v>0</v>
      </c>
      <c r="AF51" s="2">
        <f ca="1">OFFSET('Puget Sound'!$F$1,ROW()-1,(COLUMN()-2)*3)</f>
        <v>0</v>
      </c>
      <c r="AG51" s="2">
        <f ca="1">OFFSET('Puget Sound'!$F$1,ROW()-1,(COLUMN()-2)*3)</f>
        <v>0</v>
      </c>
      <c r="AH51" s="2">
        <f ca="1">OFFSET('Puget Sound'!$F$1,ROW()-1,(COLUMN()-2)*3)</f>
        <v>0</v>
      </c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>
        <f>'Puget Sound'!CU55</f>
        <v>248.04621222666236</v>
      </c>
    </row>
    <row r="52" spans="1:48" ht="15" customHeight="1" x14ac:dyDescent="0.25">
      <c r="A52" t="str">
        <f>'Puget Sound'!C56</f>
        <v>UM</v>
      </c>
      <c r="B52" s="2">
        <f ca="1">OFFSET('Puget Sound'!$F$1,ROW()-1,(COLUMN()-2)*3)</f>
        <v>23065.796954468035</v>
      </c>
      <c r="C52" s="2">
        <f ca="1">OFFSET('Puget Sound'!$F$1,ROW()-1,(COLUMN()-2)*3)</f>
        <v>6602.7459855175211</v>
      </c>
      <c r="D52" s="2">
        <f ca="1">OFFSET('Puget Sound'!$F$1,ROW()-1,(COLUMN()-2)*3)</f>
        <v>11390.562902664396</v>
      </c>
      <c r="E52" s="2">
        <f ca="1">OFFSET('Puget Sound'!$F$1,ROW()-1,(COLUMN()-2)*3)</f>
        <v>10480.236981320029</v>
      </c>
      <c r="F52" s="2">
        <f ca="1">OFFSET('Puget Sound'!$F$1,ROW()-1,(COLUMN()-2)*3)</f>
        <v>17597.367382052609</v>
      </c>
      <c r="G52" s="2">
        <f ca="1">OFFSET('Puget Sound'!$F$1,ROW()-1,(COLUMN()-2)*3)</f>
        <v>15875.407098109141</v>
      </c>
      <c r="H52" s="2">
        <f ca="1">OFFSET('Puget Sound'!$F$1,ROW()-1,(COLUMN()-2)*3)</f>
        <v>6210.8142960693849</v>
      </c>
      <c r="I52" s="2">
        <f ca="1">OFFSET('Puget Sound'!$F$1,ROW()-1,(COLUMN()-2)*3)</f>
        <v>15505.864009439447</v>
      </c>
      <c r="J52" s="2">
        <f ca="1">OFFSET('Puget Sound'!$F$1,ROW()-1,(COLUMN()-2)*3)</f>
        <v>1638.2748469075661</v>
      </c>
      <c r="K52" s="2">
        <f ca="1">OFFSET('Puget Sound'!$F$1,ROW()-1,(COLUMN()-2)*3)</f>
        <v>3138.5113161987078</v>
      </c>
      <c r="L52" s="2">
        <f ca="1">OFFSET('Puget Sound'!$F$1,ROW()-1,(COLUMN()-2)*3)</f>
        <v>1461.2137131797069</v>
      </c>
      <c r="M52" s="2">
        <f ca="1">OFFSET('Puget Sound'!$F$1,ROW()-1,(COLUMN()-2)*3)</f>
        <v>4457.5571793868921</v>
      </c>
      <c r="N52" s="2">
        <f ca="1">OFFSET('Puget Sound'!$F$1,ROW()-1,(COLUMN()-2)*3)</f>
        <v>3332.4879842740384</v>
      </c>
      <c r="O52" s="2">
        <f ca="1">OFFSET('Puget Sound'!$F$1,ROW()-1,(COLUMN()-2)*3)</f>
        <v>5691.9098377640648</v>
      </c>
      <c r="P52" s="2">
        <f ca="1">OFFSET('Puget Sound'!$F$1,ROW()-1,(COLUMN()-2)*3)</f>
        <v>3404.3784402378742</v>
      </c>
      <c r="Q52" s="2">
        <f ca="1">OFFSET('Puget Sound'!$F$1,ROW()-1,(COLUMN()-2)*3)</f>
        <v>5725.5110226184961</v>
      </c>
      <c r="R52" s="2">
        <f ca="1">OFFSET('Puget Sound'!$F$1,ROW()-1,(COLUMN()-2)*3)</f>
        <v>18412.144776300327</v>
      </c>
      <c r="S52" s="2">
        <f ca="1">OFFSET('Puget Sound'!$F$1,ROW()-1,(COLUMN()-2)*3)</f>
        <v>4943.3143449316512</v>
      </c>
      <c r="T52" s="2">
        <f ca="1">OFFSET('Puget Sound'!$F$1,ROW()-1,(COLUMN()-2)*3)</f>
        <v>22678.064502132387</v>
      </c>
      <c r="U52" s="2">
        <f ca="1">OFFSET('Puget Sound'!$F$1,ROW()-1,(COLUMN()-2)*3)</f>
        <v>27870.556019585092</v>
      </c>
      <c r="V52" s="2">
        <f ca="1">OFFSET('Puget Sound'!$F$1,ROW()-1,(COLUMN()-2)*3)</f>
        <v>16524.374721080341</v>
      </c>
      <c r="W52" s="2">
        <f ca="1">OFFSET('Puget Sound'!$F$1,ROW()-1,(COLUMN()-2)*3)</f>
        <v>25112.642270371085</v>
      </c>
      <c r="X52" s="2">
        <f ca="1">OFFSET('Puget Sound'!$F$1,ROW()-1,(COLUMN()-2)*3)</f>
        <v>19366.964470112034</v>
      </c>
      <c r="Y52" s="2">
        <f ca="1">OFFSET('Puget Sound'!$F$1,ROW()-1,(COLUMN()-2)*3)</f>
        <v>23053.617348327967</v>
      </c>
      <c r="Z52" s="2">
        <f ca="1">OFFSET('Puget Sound'!$F$1,ROW()-1,(COLUMN()-2)*3)</f>
        <v>3486.6962084660372</v>
      </c>
      <c r="AA52" s="2">
        <f ca="1">OFFSET('Puget Sound'!$F$1,ROW()-1,(COLUMN()-2)*3)</f>
        <v>23876.715648969657</v>
      </c>
      <c r="AB52" s="2">
        <f ca="1">OFFSET('Puget Sound'!$F$1,ROW()-1,(COLUMN()-2)*3)</f>
        <v>10893.158017559732</v>
      </c>
      <c r="AC52" s="2">
        <f ca="1">OFFSET('Puget Sound'!$F$1,ROW()-1,(COLUMN()-2)*3)</f>
        <v>44734.857303325232</v>
      </c>
      <c r="AD52" s="2">
        <f ca="1">OFFSET('Puget Sound'!$F$1,ROW()-1,(COLUMN()-2)*3)</f>
        <v>9946.3625724232261</v>
      </c>
      <c r="AE52" s="2">
        <f ca="1">OFFSET('Puget Sound'!$F$1,ROW()-1,(COLUMN()-2)*3)</f>
        <v>45469.171582204392</v>
      </c>
      <c r="AF52" s="2">
        <f ca="1">OFFSET('Puget Sound'!$F$1,ROW()-1,(COLUMN()-2)*3)</f>
        <v>0</v>
      </c>
      <c r="AG52" s="2">
        <f ca="1">OFFSET('Puget Sound'!$F$1,ROW()-1,(COLUMN()-2)*3)</f>
        <v>15241.226857146214</v>
      </c>
      <c r="AH52" s="2">
        <f ca="1">OFFSET('Puget Sound'!$F$1,ROW()-1,(COLUMN()-2)*3)</f>
        <v>14461.867896813104</v>
      </c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>
        <f>'Puget Sound'!CU56</f>
        <v>0</v>
      </c>
    </row>
    <row r="53" spans="1:48" ht="15" customHeight="1" x14ac:dyDescent="0.25">
      <c r="A53" t="str">
        <f>'Puget Sound'!C57</f>
        <v>M</v>
      </c>
      <c r="B53" s="2">
        <f ca="1">OFFSET('Puget Sound'!$F$1,ROW()-1,(COLUMN()-2)*3)</f>
        <v>5383.396768449491</v>
      </c>
      <c r="C53" s="2">
        <f ca="1">OFFSET('Puget Sound'!$F$1,ROW()-1,(COLUMN()-2)*3)</f>
        <v>6404.6636059519951</v>
      </c>
      <c r="D53" s="2">
        <f ca="1">OFFSET('Puget Sound'!$F$1,ROW()-1,(COLUMN()-2)*3)</f>
        <v>11048.846015584464</v>
      </c>
      <c r="E53" s="2">
        <f ca="1">OFFSET('Puget Sound'!$F$1,ROW()-1,(COLUMN()-2)*3)</f>
        <v>10165.829871880429</v>
      </c>
      <c r="F53" s="2">
        <f ca="1">OFFSET('Puget Sound'!$F$1,ROW()-1,(COLUMN()-2)*3)</f>
        <v>17597.367382052609</v>
      </c>
      <c r="G53" s="2">
        <f ca="1">OFFSET('Puget Sound'!$F$1,ROW()-1,(COLUMN()-2)*3)</f>
        <v>15481.570401381741</v>
      </c>
      <c r="H53" s="2">
        <f ca="1">OFFSET('Puget Sound'!$F$1,ROW()-1,(COLUMN()-2)*3)</f>
        <v>5959.6013795379404</v>
      </c>
      <c r="I53" s="2">
        <f ca="1">OFFSET('Puget Sound'!$F$1,ROW()-1,(COLUMN()-2)*3)</f>
        <v>14944.672973050028</v>
      </c>
      <c r="J53" s="2">
        <f ca="1">OFFSET('Puget Sound'!$F$1,ROW()-1,(COLUMN()-2)*3)</f>
        <v>1615.2063766753774</v>
      </c>
      <c r="K53" s="2">
        <f ca="1">OFFSET('Puget Sound'!$F$1,ROW()-1,(COLUMN()-2)*3)</f>
        <v>2973.3391416330319</v>
      </c>
      <c r="L53" s="2">
        <f ca="1">OFFSET('Puget Sound'!$F$1,ROW()-1,(COLUMN()-2)*3)</f>
        <v>1296.1262599276263</v>
      </c>
      <c r="M53" s="2">
        <f ca="1">OFFSET('Puget Sound'!$F$1,ROW()-1,(COLUMN()-2)*3)</f>
        <v>4141.7134741928303</v>
      </c>
      <c r="N53" s="2">
        <f ca="1">OFFSET('Puget Sound'!$F$1,ROW()-1,(COLUMN()-2)*3)</f>
        <v>3029.4167410381224</v>
      </c>
      <c r="O53" s="2">
        <f ca="1">OFFSET('Puget Sound'!$F$1,ROW()-1,(COLUMN()-2)*3)</f>
        <v>4833.4269945164378</v>
      </c>
      <c r="P53" s="2">
        <f ca="1">OFFSET('Puget Sound'!$F$1,ROW()-1,(COLUMN()-2)*3)</f>
        <v>3035.1195548450178</v>
      </c>
      <c r="Q53" s="2">
        <f ca="1">OFFSET('Puget Sound'!$F$1,ROW()-1,(COLUMN()-2)*3)</f>
        <v>5652.8111428749862</v>
      </c>
      <c r="R53" s="2">
        <f ca="1">OFFSET('Puget Sound'!$F$1,ROW()-1,(COLUMN()-2)*3)</f>
        <v>18114.316338916349</v>
      </c>
      <c r="S53" s="2">
        <f ca="1">OFFSET('Puget Sound'!$F$1,ROW()-1,(COLUMN()-2)*3)</f>
        <v>4896.823553467153</v>
      </c>
      <c r="T53" s="2">
        <f ca="1">OFFSET('Puget Sound'!$F$1,ROW()-1,(COLUMN()-2)*3)</f>
        <v>22064.411595622856</v>
      </c>
      <c r="U53" s="2">
        <f ca="1">OFFSET('Puget Sound'!$F$1,ROW()-1,(COLUMN()-2)*3)</f>
        <v>27227.081012896917</v>
      </c>
      <c r="V53" s="2">
        <f ca="1">OFFSET('Puget Sound'!$F$1,ROW()-1,(COLUMN()-2)*3)</f>
        <v>15926.659492709578</v>
      </c>
      <c r="W53" s="2">
        <f ca="1">OFFSET('Puget Sound'!$F$1,ROW()-1,(COLUMN()-2)*3)</f>
        <v>24587.288980779966</v>
      </c>
      <c r="X53" s="2">
        <f ca="1">OFFSET('Puget Sound'!$F$1,ROW()-1,(COLUMN()-2)*3)</f>
        <v>18215.740931384022</v>
      </c>
      <c r="Y53" s="2">
        <f ca="1">OFFSET('Puget Sound'!$F$1,ROW()-1,(COLUMN()-2)*3)</f>
        <v>19866.00256495857</v>
      </c>
      <c r="Z53" s="2">
        <f ca="1">OFFSET('Puget Sound'!$F$1,ROW()-1,(COLUMN()-2)*3)</f>
        <v>2558.1558776164943</v>
      </c>
      <c r="AA53" s="2">
        <f ca="1">OFFSET('Puget Sound'!$F$1,ROW()-1,(COLUMN()-2)*3)</f>
        <v>8698.4744678007628</v>
      </c>
      <c r="AB53" s="2">
        <f ca="1">OFFSET('Puget Sound'!$F$1,ROW()-1,(COLUMN()-2)*3)</f>
        <v>1435.20585385702</v>
      </c>
      <c r="AC53" s="2">
        <f ca="1">OFFSET('Puget Sound'!$F$1,ROW()-1,(COLUMN()-2)*3)</f>
        <v>2806.5938999598807</v>
      </c>
      <c r="AD53" s="2">
        <f ca="1">OFFSET('Puget Sound'!$F$1,ROW()-1,(COLUMN()-2)*3)</f>
        <v>431.54296800938374</v>
      </c>
      <c r="AE53" s="2">
        <f ca="1">OFFSET('Puget Sound'!$F$1,ROW()-1,(COLUMN()-2)*3)</f>
        <v>1887.8017469443296</v>
      </c>
      <c r="AF53" s="2">
        <f ca="1">OFFSET('Puget Sound'!$F$1,ROW()-1,(COLUMN()-2)*3)</f>
        <v>0</v>
      </c>
      <c r="AG53" s="2">
        <f ca="1">OFFSET('Puget Sound'!$F$1,ROW()-1,(COLUMN()-2)*3)</f>
        <v>739.90349769042746</v>
      </c>
      <c r="AH53" s="2">
        <f ca="1">OFFSET('Puget Sound'!$F$1,ROW()-1,(COLUMN()-2)*3)</f>
        <v>722.8628334728611</v>
      </c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>
        <f>'Puget Sound'!CU57</f>
        <v>248.04621222666236</v>
      </c>
    </row>
    <row r="54" spans="1:48" ht="15" customHeight="1" x14ac:dyDescent="0.25">
      <c r="A54" t="str">
        <f>'Puget Sound'!C58</f>
        <v>JDF F</v>
      </c>
      <c r="B54" s="2">
        <f ca="1">OFFSET('Puget Sound'!$F$1,ROW()-1,(COLUMN()-2)*3)</f>
        <v>17682.400186018545</v>
      </c>
      <c r="C54" s="2">
        <f ca="1">OFFSET('Puget Sound'!$F$1,ROW()-1,(COLUMN()-2)*3)</f>
        <v>198.08237956552603</v>
      </c>
      <c r="D54" s="2">
        <f ca="1">OFFSET('Puget Sound'!$F$1,ROW()-1,(COLUMN()-2)*3)</f>
        <v>341.71688707993235</v>
      </c>
      <c r="E54" s="2">
        <f ca="1">OFFSET('Puget Sound'!$F$1,ROW()-1,(COLUMN()-2)*3)</f>
        <v>314.40710943960039</v>
      </c>
      <c r="F54" s="2">
        <f ca="1">OFFSET('Puget Sound'!$F$1,ROW()-1,(COLUMN()-2)*3)</f>
        <v>0</v>
      </c>
      <c r="G54" s="2">
        <f ca="1">OFFSET('Puget Sound'!$F$1,ROW()-1,(COLUMN()-2)*3)</f>
        <v>393.83669672739995</v>
      </c>
      <c r="H54" s="2">
        <f ca="1">OFFSET('Puget Sound'!$F$1,ROW()-1,(COLUMN()-2)*3)</f>
        <v>251.21291653144493</v>
      </c>
      <c r="I54" s="2">
        <f ca="1">OFFSET('Puget Sound'!$F$1,ROW()-1,(COLUMN()-2)*3)</f>
        <v>561.19103638941783</v>
      </c>
      <c r="J54" s="2">
        <f ca="1">OFFSET('Puget Sound'!$F$1,ROW()-1,(COLUMN()-2)*3)</f>
        <v>23.068470232188719</v>
      </c>
      <c r="K54" s="2">
        <f ca="1">OFFSET('Puget Sound'!$F$1,ROW()-1,(COLUMN()-2)*3)</f>
        <v>165.17217456567585</v>
      </c>
      <c r="L54" s="2">
        <f ca="1">OFFSET('Puget Sound'!$F$1,ROW()-1,(COLUMN()-2)*3)</f>
        <v>165.08745325208068</v>
      </c>
      <c r="M54" s="2">
        <f ca="1">OFFSET('Puget Sound'!$F$1,ROW()-1,(COLUMN()-2)*3)</f>
        <v>315.84370519406201</v>
      </c>
      <c r="N54" s="2">
        <f ca="1">OFFSET('Puget Sound'!$F$1,ROW()-1,(COLUMN()-2)*3)</f>
        <v>303.07124323591609</v>
      </c>
      <c r="O54" s="2">
        <f ca="1">OFFSET('Puget Sound'!$F$1,ROW()-1,(COLUMN()-2)*3)</f>
        <v>858.48284324762687</v>
      </c>
      <c r="P54" s="2">
        <f ca="1">OFFSET('Puget Sound'!$F$1,ROW()-1,(COLUMN()-2)*3)</f>
        <v>369.25888539285648</v>
      </c>
      <c r="Q54" s="2">
        <f ca="1">OFFSET('Puget Sound'!$F$1,ROW()-1,(COLUMN()-2)*3)</f>
        <v>72.699879743509513</v>
      </c>
      <c r="R54" s="2">
        <f ca="1">OFFSET('Puget Sound'!$F$1,ROW()-1,(COLUMN()-2)*3)</f>
        <v>297.82843738397651</v>
      </c>
      <c r="S54" s="2">
        <f ca="1">OFFSET('Puget Sound'!$F$1,ROW()-1,(COLUMN()-2)*3)</f>
        <v>46.490791464498081</v>
      </c>
      <c r="T54" s="2">
        <f ca="1">OFFSET('Puget Sound'!$F$1,ROW()-1,(COLUMN()-2)*3)</f>
        <v>613.65290650953068</v>
      </c>
      <c r="U54" s="2">
        <f ca="1">OFFSET('Puget Sound'!$F$1,ROW()-1,(COLUMN()-2)*3)</f>
        <v>643.4750066881752</v>
      </c>
      <c r="V54" s="2">
        <f ca="1">OFFSET('Puget Sound'!$F$1,ROW()-1,(COLUMN()-2)*3)</f>
        <v>597.71522837076338</v>
      </c>
      <c r="W54" s="2">
        <f ca="1">OFFSET('Puget Sound'!$F$1,ROW()-1,(COLUMN()-2)*3)</f>
        <v>525.35328959111871</v>
      </c>
      <c r="X54" s="2">
        <f ca="1">OFFSET('Puget Sound'!$F$1,ROW()-1,(COLUMN()-2)*3)</f>
        <v>1151.2235387280111</v>
      </c>
      <c r="Y54" s="2">
        <f ca="1">OFFSET('Puget Sound'!$F$1,ROW()-1,(COLUMN()-2)*3)</f>
        <v>3187.6147833693972</v>
      </c>
      <c r="Z54" s="2">
        <f ca="1">OFFSET('Puget Sound'!$F$1,ROW()-1,(COLUMN()-2)*3)</f>
        <v>928.54033084954301</v>
      </c>
      <c r="AA54" s="2">
        <f ca="1">OFFSET('Puget Sound'!$F$1,ROW()-1,(COLUMN()-2)*3)</f>
        <v>15178.241181168893</v>
      </c>
      <c r="AB54" s="2">
        <f ca="1">OFFSET('Puget Sound'!$F$1,ROW()-1,(COLUMN()-2)*3)</f>
        <v>9457.9521637027119</v>
      </c>
      <c r="AC54" s="2">
        <f ca="1">OFFSET('Puget Sound'!$F$1,ROW()-1,(COLUMN()-2)*3)</f>
        <v>41928.263403365352</v>
      </c>
      <c r="AD54" s="2">
        <f ca="1">OFFSET('Puget Sound'!$F$1,ROW()-1,(COLUMN()-2)*3)</f>
        <v>9514.8196044138422</v>
      </c>
      <c r="AE54" s="2">
        <f ca="1">OFFSET('Puget Sound'!$F$1,ROW()-1,(COLUMN()-2)*3)</f>
        <v>43581.369835260062</v>
      </c>
      <c r="AF54" s="2">
        <f ca="1">OFFSET('Puget Sound'!$F$1,ROW()-1,(COLUMN()-2)*3)</f>
        <v>0</v>
      </c>
      <c r="AG54" s="2">
        <f ca="1">OFFSET('Puget Sound'!$F$1,ROW()-1,(COLUMN()-2)*3)</f>
        <v>14501.323359455786</v>
      </c>
      <c r="AH54" s="2">
        <f ca="1">OFFSET('Puget Sound'!$F$1,ROW()-1,(COLUMN()-2)*3)</f>
        <v>13739.005063340242</v>
      </c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>
        <f>'Puget Sound'!CU58</f>
        <v>2591</v>
      </c>
    </row>
    <row r="55" spans="1:48" ht="15" customHeight="1" x14ac:dyDescent="0.25">
      <c r="A55" t="str">
        <f>'Puget Sound'!C59</f>
        <v>UM</v>
      </c>
      <c r="B55" s="2">
        <f ca="1">OFFSET('Puget Sound'!$F$1,ROW()-1,(COLUMN()-2)*3)</f>
        <v>136.64827975342843</v>
      </c>
      <c r="C55" s="2">
        <f ca="1">OFFSET('Puget Sound'!$F$1,ROW()-1,(COLUMN()-2)*3)</f>
        <v>274.87627885861002</v>
      </c>
      <c r="D55" s="2">
        <f ca="1">OFFSET('Puget Sound'!$F$1,ROW()-1,(COLUMN()-2)*3)</f>
        <v>102.62892371858288</v>
      </c>
      <c r="E55" s="2">
        <f ca="1">OFFSET('Puget Sound'!$F$1,ROW()-1,(COLUMN()-2)*3)</f>
        <v>207.37342992291087</v>
      </c>
      <c r="F55" s="2">
        <f ca="1">OFFSET('Puget Sound'!$F$1,ROW()-1,(COLUMN()-2)*3)</f>
        <v>192.48299745923504</v>
      </c>
      <c r="G55" s="2">
        <f ca="1">OFFSET('Puget Sound'!$F$1,ROW()-1,(COLUMN()-2)*3)</f>
        <v>64.67340308828588</v>
      </c>
      <c r="H55" s="2">
        <f ca="1">OFFSET('Puget Sound'!$F$1,ROW()-1,(COLUMN()-2)*3)</f>
        <v>25.769664939196467</v>
      </c>
      <c r="I55" s="2">
        <f ca="1">OFFSET('Puget Sound'!$F$1,ROW()-1,(COLUMN()-2)*3)</f>
        <v>51.926515956825924</v>
      </c>
      <c r="J55" s="2">
        <f ca="1">OFFSET('Puget Sound'!$F$1,ROW()-1,(COLUMN()-2)*3)</f>
        <v>12.273847686035294</v>
      </c>
      <c r="K55" s="2">
        <f ca="1">OFFSET('Puget Sound'!$F$1,ROW()-1,(COLUMN()-2)*3)</f>
        <v>19.314181152790486</v>
      </c>
      <c r="L55" s="2">
        <f ca="1">OFFSET('Puget Sound'!$F$1,ROW()-1,(COLUMN()-2)*3)</f>
        <v>3.5707333008788331</v>
      </c>
      <c r="M55" s="2">
        <f ca="1">OFFSET('Puget Sound'!$F$1,ROW()-1,(COLUMN()-2)*3)</f>
        <v>17.334592966257286</v>
      </c>
      <c r="N55" s="2">
        <f ca="1">OFFSET('Puget Sound'!$F$1,ROW()-1,(COLUMN()-2)*3)</f>
        <v>1.9998878963040814</v>
      </c>
      <c r="O55" s="2">
        <f ca="1">OFFSET('Puget Sound'!$F$1,ROW()-1,(COLUMN()-2)*3)</f>
        <v>181.01777836066256</v>
      </c>
      <c r="P55" s="2">
        <f ca="1">OFFSET('Puget Sound'!$F$1,ROW()-1,(COLUMN()-2)*3)</f>
        <v>192.00770622169819</v>
      </c>
      <c r="Q55" s="2">
        <f ca="1">OFFSET('Puget Sound'!$F$1,ROW()-1,(COLUMN()-2)*3)</f>
        <v>6.1723921322288087</v>
      </c>
      <c r="R55" s="2">
        <f ca="1">OFFSET('Puget Sound'!$F$1,ROW()-1,(COLUMN()-2)*3)</f>
        <v>18.023188802202846</v>
      </c>
      <c r="S55" s="2">
        <f ca="1">OFFSET('Puget Sound'!$F$1,ROW()-1,(COLUMN()-2)*3)</f>
        <v>1524.9609928557195</v>
      </c>
      <c r="T55" s="2">
        <f ca="1">OFFSET('Puget Sound'!$F$1,ROW()-1,(COLUMN()-2)*3)</f>
        <v>194.77534451692594</v>
      </c>
      <c r="U55" s="2">
        <f ca="1">OFFSET('Puget Sound'!$F$1,ROW()-1,(COLUMN()-2)*3)</f>
        <v>184.35875226389291</v>
      </c>
      <c r="V55" s="2">
        <f ca="1">OFFSET('Puget Sound'!$F$1,ROW()-1,(COLUMN()-2)*3)</f>
        <v>232.4388157033942</v>
      </c>
      <c r="W55" s="2">
        <f ca="1">OFFSET('Puget Sound'!$F$1,ROW()-1,(COLUMN()-2)*3)</f>
        <v>173.34841922930858</v>
      </c>
      <c r="X55" s="2">
        <f ca="1">OFFSET('Puget Sound'!$F$1,ROW()-1,(COLUMN()-2)*3)</f>
        <v>196.97108822652228</v>
      </c>
      <c r="Y55" s="2">
        <f ca="1">OFFSET('Puget Sound'!$F$1,ROW()-1,(COLUMN()-2)*3)</f>
        <v>207.29372024776134</v>
      </c>
      <c r="Z55" s="2">
        <f ca="1">OFFSET('Puget Sound'!$F$1,ROW()-1,(COLUMN()-2)*3)</f>
        <v>301.94990256913235</v>
      </c>
      <c r="AA55" s="2">
        <f ca="1">OFFSET('Puget Sound'!$F$1,ROW()-1,(COLUMN()-2)*3)</f>
        <v>154.74700167555685</v>
      </c>
      <c r="AB55" s="2">
        <f ca="1">OFFSET('Puget Sound'!$F$1,ROW()-1,(COLUMN()-2)*3)</f>
        <v>39.745389222852872</v>
      </c>
      <c r="AC55" s="2">
        <f ca="1">OFFSET('Puget Sound'!$F$1,ROW()-1,(COLUMN()-2)*3)</f>
        <v>136.7041945620303</v>
      </c>
      <c r="AD55" s="2">
        <f ca="1">OFFSET('Puget Sound'!$F$1,ROW()-1,(COLUMN()-2)*3)</f>
        <v>55.931851570415404</v>
      </c>
      <c r="AE55" s="2">
        <f ca="1">OFFSET('Puget Sound'!$F$1,ROW()-1,(COLUMN()-2)*3)</f>
        <v>60.165898426250166</v>
      </c>
      <c r="AF55" s="2">
        <f ca="1">OFFSET('Puget Sound'!$F$1,ROW()-1,(COLUMN()-2)*3)</f>
        <v>0</v>
      </c>
      <c r="AG55" s="2">
        <f ca="1">OFFSET('Puget Sound'!$F$1,ROW()-1,(COLUMN()-2)*3)</f>
        <v>248.04621222666236</v>
      </c>
      <c r="AH55" s="2">
        <f ca="1">OFFSET('Puget Sound'!$F$1,ROW()-1,(COLUMN()-2)*3)</f>
        <v>61.92771097167477</v>
      </c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>
        <f>'Puget Sound'!CU59</f>
        <v>2578</v>
      </c>
    </row>
    <row r="56" spans="1:48" ht="15" customHeight="1" x14ac:dyDescent="0.25">
      <c r="A56" t="str">
        <f>'Puget Sound'!C60</f>
        <v>M</v>
      </c>
      <c r="B56" s="2">
        <f ca="1">OFFSET('Puget Sound'!$F$1,ROW()-1,(COLUMN()-2)*3)</f>
        <v>0.30989690442514045</v>
      </c>
      <c r="C56" s="2">
        <f ca="1">OFFSET('Puget Sound'!$F$1,ROW()-1,(COLUMN()-2)*3)</f>
        <v>266.62999049285173</v>
      </c>
      <c r="D56" s="2">
        <f ca="1">OFFSET('Puget Sound'!$F$1,ROW()-1,(COLUMN()-2)*3)</f>
        <v>99.55005600702539</v>
      </c>
      <c r="E56" s="2">
        <f ca="1">OFFSET('Puget Sound'!$F$1,ROW()-1,(COLUMN()-2)*3)</f>
        <v>201.15222702522354</v>
      </c>
      <c r="F56" s="2">
        <f ca="1">OFFSET('Puget Sound'!$F$1,ROW()-1,(COLUMN()-2)*3)</f>
        <v>192.48299745923504</v>
      </c>
      <c r="G56" s="2">
        <f ca="1">OFFSET('Puget Sound'!$F$1,ROW()-1,(COLUMN()-2)*3)</f>
        <v>1.8292028565739213</v>
      </c>
      <c r="H56" s="2">
        <f ca="1">OFFSET('Puget Sound'!$F$1,ROW()-1,(COLUMN()-2)*3)</f>
        <v>0.28770808441391937</v>
      </c>
      <c r="I56" s="2">
        <f ca="1">OFFSET('Puget Sound'!$F$1,ROW()-1,(COLUMN()-2)*3)</f>
        <v>29.466802020186307</v>
      </c>
      <c r="J56" s="2">
        <f ca="1">OFFSET('Puget Sound'!$F$1,ROW()-1,(COLUMN()-2)*3)</f>
        <v>0.85627587065450805</v>
      </c>
      <c r="K56" s="2">
        <f ca="1">OFFSET('Puget Sound'!$F$1,ROW()-1,(COLUMN()-2)*3)</f>
        <v>4.978682525160111</v>
      </c>
      <c r="L56" s="2">
        <f ca="1">OFFSET('Puget Sound'!$F$1,ROW()-1,(COLUMN()-2)*3)</f>
        <v>1.2576029362781518</v>
      </c>
      <c r="M56" s="2">
        <f ca="1">OFFSET('Puget Sound'!$F$1,ROW()-1,(COLUMN()-2)*3)</f>
        <v>5.1238658847435881</v>
      </c>
      <c r="N56" s="2">
        <f ca="1">OFFSET('Puget Sound'!$F$1,ROW()-1,(COLUMN()-2)*3)</f>
        <v>0.98585741811175343</v>
      </c>
      <c r="O56" s="2">
        <f ca="1">OFFSET('Puget Sound'!$F$1,ROW()-1,(COLUMN()-2)*3)</f>
        <v>139.0736999134042</v>
      </c>
      <c r="P56" s="2">
        <f ca="1">OFFSET('Puget Sound'!$F$1,ROW()-1,(COLUMN()-2)*3)</f>
        <v>140.48812682134113</v>
      </c>
      <c r="Q56" s="2">
        <f ca="1">OFFSET('Puget Sound'!$F$1,ROW()-1,(COLUMN()-2)*3)</f>
        <v>3.661988143378744</v>
      </c>
      <c r="R56" s="2">
        <f ca="1">OFFSET('Puget Sound'!$F$1,ROW()-1,(COLUMN()-2)*3)</f>
        <v>1.9291254703992651</v>
      </c>
      <c r="S56" s="2">
        <f ca="1">OFFSET('Puget Sound'!$F$1,ROW()-1,(COLUMN()-2)*3)</f>
        <v>0.56300339064697091</v>
      </c>
      <c r="T56" s="2">
        <f ca="1">OFFSET('Puget Sound'!$F$1,ROW()-1,(COLUMN()-2)*3)</f>
        <v>194.77534451692594</v>
      </c>
      <c r="U56" s="2">
        <f ca="1">OFFSET('Puget Sound'!$F$1,ROW()-1,(COLUMN()-2)*3)</f>
        <v>184.35875226389291</v>
      </c>
      <c r="V56" s="2">
        <f ca="1">OFFSET('Puget Sound'!$F$1,ROW()-1,(COLUMN()-2)*3)</f>
        <v>232.4388157033942</v>
      </c>
      <c r="W56" s="2">
        <f ca="1">OFFSET('Puget Sound'!$F$1,ROW()-1,(COLUMN()-2)*3)</f>
        <v>148.71290482294762</v>
      </c>
      <c r="X56" s="2">
        <f ca="1">OFFSET('Puget Sound'!$F$1,ROW()-1,(COLUMN()-2)*3)</f>
        <v>44.515788611895694</v>
      </c>
      <c r="Y56" s="2">
        <f ca="1">OFFSET('Puget Sound'!$F$1,ROW()-1,(COLUMN()-2)*3)</f>
        <v>0.97214854080637314</v>
      </c>
      <c r="Z56" s="2">
        <f ca="1">OFFSET('Puget Sound'!$F$1,ROW()-1,(COLUMN()-2)*3)</f>
        <v>0</v>
      </c>
      <c r="AA56" s="2">
        <f ca="1">OFFSET('Puget Sound'!$F$1,ROW()-1,(COLUMN()-2)*3)</f>
        <v>0.1440028899512715</v>
      </c>
      <c r="AB56" s="2">
        <f ca="1">OFFSET('Puget Sound'!$F$1,ROW()-1,(COLUMN()-2)*3)</f>
        <v>0.85061006292711216</v>
      </c>
      <c r="AC56" s="2">
        <f ca="1">OFFSET('Puget Sound'!$F$1,ROW()-1,(COLUMN()-2)*3)</f>
        <v>0.20251683729122674</v>
      </c>
      <c r="AD56" s="2">
        <f ca="1">OFFSET('Puget Sound'!$F$1,ROW()-1,(COLUMN()-2)*3)</f>
        <v>0</v>
      </c>
      <c r="AE56" s="2">
        <f ca="1">OFFSET('Puget Sound'!$F$1,ROW()-1,(COLUMN()-2)*3)</f>
        <v>0</v>
      </c>
      <c r="AF56" s="2">
        <f ca="1">OFFSET('Puget Sound'!$F$1,ROW()-1,(COLUMN()-2)*3)</f>
        <v>0</v>
      </c>
      <c r="AG56" s="2">
        <f ca="1">OFFSET('Puget Sound'!$F$1,ROW()-1,(COLUMN()-2)*3)</f>
        <v>0</v>
      </c>
      <c r="AH56" s="2">
        <f ca="1">OFFSET('Puget Sound'!$F$1,ROW()-1,(COLUMN()-2)*3)</f>
        <v>0</v>
      </c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>
        <f>'Puget Sound'!CU60</f>
        <v>13</v>
      </c>
    </row>
    <row r="57" spans="1:48" ht="15" customHeight="1" x14ac:dyDescent="0.25">
      <c r="A57" t="str">
        <f>'Puget Sound'!C64</f>
        <v>White Spr Year</v>
      </c>
      <c r="B57" s="2">
        <f ca="1">OFFSET('Puget Sound'!$F$1,ROW()-1,(COLUMN()-2)*3)</f>
        <v>136.3383828490033</v>
      </c>
      <c r="C57" s="2">
        <f ca="1">OFFSET('Puget Sound'!$F$1,ROW()-1,(COLUMN()-2)*3)</f>
        <v>8.2462883657582893</v>
      </c>
      <c r="D57" s="2">
        <f ca="1">OFFSET('Puget Sound'!$F$1,ROW()-1,(COLUMN()-2)*3)</f>
        <v>3.0788677115574927</v>
      </c>
      <c r="E57" s="2">
        <f ca="1">OFFSET('Puget Sound'!$F$1,ROW()-1,(COLUMN()-2)*3)</f>
        <v>6.2212028976873341</v>
      </c>
      <c r="F57" s="2">
        <f ca="1">OFFSET('Puget Sound'!$F$1,ROW()-1,(COLUMN()-2)*3)</f>
        <v>0</v>
      </c>
      <c r="G57" s="2">
        <f ca="1">OFFSET('Puget Sound'!$F$1,ROW()-1,(COLUMN()-2)*3)</f>
        <v>62.844200231711959</v>
      </c>
      <c r="H57" s="2">
        <f ca="1">OFFSET('Puget Sound'!$F$1,ROW()-1,(COLUMN()-2)*3)</f>
        <v>25.481956854782549</v>
      </c>
      <c r="I57" s="2">
        <f ca="1">OFFSET('Puget Sound'!$F$1,ROW()-1,(COLUMN()-2)*3)</f>
        <v>22.459713936639613</v>
      </c>
      <c r="J57" s="2">
        <f ca="1">OFFSET('Puget Sound'!$F$1,ROW()-1,(COLUMN()-2)*3)</f>
        <v>11.417571815380786</v>
      </c>
      <c r="K57" s="2">
        <f ca="1">OFFSET('Puget Sound'!$F$1,ROW()-1,(COLUMN()-2)*3)</f>
        <v>14.335498627630376</v>
      </c>
      <c r="L57" s="2">
        <f ca="1">OFFSET('Puget Sound'!$F$1,ROW()-1,(COLUMN()-2)*3)</f>
        <v>2.3131303646006813</v>
      </c>
      <c r="M57" s="2">
        <f ca="1">OFFSET('Puget Sound'!$F$1,ROW()-1,(COLUMN()-2)*3)</f>
        <v>12.210727081513697</v>
      </c>
      <c r="N57" s="2">
        <f ca="1">OFFSET('Puget Sound'!$F$1,ROW()-1,(COLUMN()-2)*3)</f>
        <v>1.0140304781923279</v>
      </c>
      <c r="O57" s="2">
        <f ca="1">OFFSET('Puget Sound'!$F$1,ROW()-1,(COLUMN()-2)*3)</f>
        <v>41.94407844725837</v>
      </c>
      <c r="P57" s="2">
        <f ca="1">OFFSET('Puget Sound'!$F$1,ROW()-1,(COLUMN()-2)*3)</f>
        <v>51.51957940035706</v>
      </c>
      <c r="Q57" s="2">
        <f ca="1">OFFSET('Puget Sound'!$F$1,ROW()-1,(COLUMN()-2)*3)</f>
        <v>2.5104039888500647</v>
      </c>
      <c r="R57" s="2">
        <f ca="1">OFFSET('Puget Sound'!$F$1,ROW()-1,(COLUMN()-2)*3)</f>
        <v>16.094063331803582</v>
      </c>
      <c r="S57" s="2">
        <f ca="1">OFFSET('Puget Sound'!$F$1,ROW()-1,(COLUMN()-2)*3)</f>
        <v>1524.3979894650724</v>
      </c>
      <c r="T57" s="2">
        <f ca="1">OFFSET('Puget Sound'!$F$1,ROW()-1,(COLUMN()-2)*3)</f>
        <v>0</v>
      </c>
      <c r="U57" s="2">
        <f ca="1">OFFSET('Puget Sound'!$F$1,ROW()-1,(COLUMN()-2)*3)</f>
        <v>0</v>
      </c>
      <c r="V57" s="2">
        <f ca="1">OFFSET('Puget Sound'!$F$1,ROW()-1,(COLUMN()-2)*3)</f>
        <v>0</v>
      </c>
      <c r="W57" s="2">
        <f ca="1">OFFSET('Puget Sound'!$F$1,ROW()-1,(COLUMN()-2)*3)</f>
        <v>24.635514406360965</v>
      </c>
      <c r="X57" s="2">
        <f ca="1">OFFSET('Puget Sound'!$F$1,ROW()-1,(COLUMN()-2)*3)</f>
        <v>152.4552996146266</v>
      </c>
      <c r="Y57" s="2">
        <f ca="1">OFFSET('Puget Sound'!$F$1,ROW()-1,(COLUMN()-2)*3)</f>
        <v>206.32157170695496</v>
      </c>
      <c r="Z57" s="2">
        <f ca="1">OFFSET('Puget Sound'!$F$1,ROW()-1,(COLUMN()-2)*3)</f>
        <v>301.94990256913235</v>
      </c>
      <c r="AA57" s="2">
        <f ca="1">OFFSET('Puget Sound'!$F$1,ROW()-1,(COLUMN()-2)*3)</f>
        <v>154.60299878560556</v>
      </c>
      <c r="AB57" s="2">
        <f ca="1">OFFSET('Puget Sound'!$F$1,ROW()-1,(COLUMN()-2)*3)</f>
        <v>38.894779159925761</v>
      </c>
      <c r="AC57" s="2">
        <f ca="1">OFFSET('Puget Sound'!$F$1,ROW()-1,(COLUMN()-2)*3)</f>
        <v>136.50167772473907</v>
      </c>
      <c r="AD57" s="2">
        <f ca="1">OFFSET('Puget Sound'!$F$1,ROW()-1,(COLUMN()-2)*3)</f>
        <v>55.931851570415404</v>
      </c>
      <c r="AE57" s="2">
        <f ca="1">OFFSET('Puget Sound'!$F$1,ROW()-1,(COLUMN()-2)*3)</f>
        <v>60.165898426250166</v>
      </c>
      <c r="AF57" s="2">
        <f ca="1">OFFSET('Puget Sound'!$F$1,ROW()-1,(COLUMN()-2)*3)</f>
        <v>0</v>
      </c>
      <c r="AG57" s="2">
        <f ca="1">OFFSET('Puget Sound'!$F$1,ROW()-1,(COLUMN()-2)*3)</f>
        <v>248.04621222666236</v>
      </c>
      <c r="AH57" s="2">
        <f ca="1">OFFSET('Puget Sound'!$F$1,ROW()-1,(COLUMN()-2)*3)</f>
        <v>61.92771097167477</v>
      </c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>
        <f>'Puget Sound'!CU64</f>
        <v>38</v>
      </c>
    </row>
    <row r="58" spans="1:48" ht="15" customHeight="1" x14ac:dyDescent="0.25">
      <c r="A58" t="str">
        <f>'Puget Sound'!C65</f>
        <v>UM</v>
      </c>
      <c r="B58" s="2">
        <f ca="1">OFFSET('Puget Sound'!$F$1,ROW()-1,(COLUMN()-2)*3)</f>
        <v>1432.2857142857142</v>
      </c>
      <c r="C58" s="2">
        <f ca="1">OFFSET('Puget Sound'!$F$1,ROW()-1,(COLUMN()-2)*3)</f>
        <v>908.38098374566471</v>
      </c>
      <c r="D58" s="2">
        <f ca="1">OFFSET('Puget Sound'!$F$1,ROW()-1,(COLUMN()-2)*3)</f>
        <v>1236.9428435897435</v>
      </c>
      <c r="E58" s="2">
        <f ca="1">OFFSET('Puget Sound'!$F$1,ROW()-1,(COLUMN()-2)*3)</f>
        <v>3738.9137434251047</v>
      </c>
      <c r="F58" s="2">
        <f ca="1">OFFSET('Puget Sound'!$F$1,ROW()-1,(COLUMN()-2)*3)</f>
        <v>6005</v>
      </c>
      <c r="G58" s="2">
        <f ca="1">OFFSET('Puget Sound'!$F$1,ROW()-1,(COLUMN()-2)*3)</f>
        <v>3030</v>
      </c>
      <c r="H58" s="2">
        <f ca="1">OFFSET('Puget Sound'!$F$1,ROW()-1,(COLUMN()-2)*3)</f>
        <v>2912</v>
      </c>
      <c r="I58" s="2">
        <f ca="1">OFFSET('Puget Sound'!$F$1,ROW()-1,(COLUMN()-2)*3)</f>
        <v>2397</v>
      </c>
      <c r="J58" s="2">
        <f ca="1">OFFSET('Puget Sound'!$F$1,ROW()-1,(COLUMN()-2)*3)</f>
        <v>3050</v>
      </c>
      <c r="K58" s="2">
        <f ca="1">OFFSET('Puget Sound'!$F$1,ROW()-1,(COLUMN()-2)*3)</f>
        <v>383</v>
      </c>
      <c r="L58" s="2">
        <f ca="1">OFFSET('Puget Sound'!$F$1,ROW()-1,(COLUMN()-2)*3)</f>
        <v>1231</v>
      </c>
      <c r="M58" s="2">
        <f ca="1">OFFSET('Puget Sound'!$F$1,ROW()-1,(COLUMN()-2)*3)</f>
        <v>1102.9999999999998</v>
      </c>
      <c r="N58" s="2">
        <f ca="1">OFFSET('Puget Sound'!$F$1,ROW()-1,(COLUMN()-2)*3)</f>
        <v>916</v>
      </c>
      <c r="O58" s="2">
        <f ca="1">OFFSET('Puget Sound'!$F$1,ROW()-1,(COLUMN()-2)*3)</f>
        <v>1985.0039999999999</v>
      </c>
      <c r="P58" s="2">
        <f ca="1">OFFSET('Puget Sound'!$F$1,ROW()-1,(COLUMN()-2)*3)</f>
        <v>1598.7525396180415</v>
      </c>
      <c r="Q58" s="2">
        <f ca="1">OFFSET('Puget Sound'!$F$1,ROW()-1,(COLUMN()-2)*3)</f>
        <v>629</v>
      </c>
      <c r="R58" s="2">
        <f ca="1">OFFSET('Puget Sound'!$F$1,ROW()-1,(COLUMN()-2)*3)</f>
        <v>1684</v>
      </c>
      <c r="S58" s="2">
        <f ca="1">OFFSET('Puget Sound'!$F$1,ROW()-1,(COLUMN()-2)*3)</f>
        <v>1205</v>
      </c>
      <c r="T58" s="2">
        <f ca="1">OFFSET('Puget Sound'!$F$1,ROW()-1,(COLUMN()-2)*3)</f>
        <v>2085</v>
      </c>
      <c r="U58" s="2">
        <f ca="1">OFFSET('Puget Sound'!$F$1,ROW()-1,(COLUMN()-2)*3)</f>
        <v>1898</v>
      </c>
      <c r="V58" s="2">
        <f ca="1">OFFSET('Puget Sound'!$F$1,ROW()-1,(COLUMN()-2)*3)</f>
        <v>3157.1922190201731</v>
      </c>
      <c r="W58" s="2">
        <f ca="1">OFFSET('Puget Sound'!$F$1,ROW()-1,(COLUMN()-2)*3)</f>
        <v>2022</v>
      </c>
      <c r="X58" s="2">
        <f ca="1">OFFSET('Puget Sound'!$F$1,ROW()-1,(COLUMN()-2)*3)</f>
        <v>1887</v>
      </c>
      <c r="Y58" s="2">
        <f ca="1">OFFSET('Puget Sound'!$F$1,ROW()-1,(COLUMN()-2)*3)</f>
        <v>879</v>
      </c>
      <c r="Z58" s="2">
        <f ca="1">OFFSET('Puget Sound'!$F$1,ROW()-1,(COLUMN()-2)*3)</f>
        <v>430</v>
      </c>
      <c r="AA58" s="2">
        <f ca="1">OFFSET('Puget Sound'!$F$1,ROW()-1,(COLUMN()-2)*3)</f>
        <v>2204</v>
      </c>
      <c r="AB58" s="2">
        <f ca="1">OFFSET('Puget Sound'!$F$1,ROW()-1,(COLUMN()-2)*3)</f>
        <v>346</v>
      </c>
      <c r="AC58" s="2">
        <f ca="1">OFFSET('Puget Sound'!$F$1,ROW()-1,(COLUMN()-2)*3)</f>
        <v>1239</v>
      </c>
      <c r="AD58" s="2">
        <f ca="1">OFFSET('Puget Sound'!$F$1,ROW()-1,(COLUMN()-2)*3)</f>
        <v>1712</v>
      </c>
      <c r="AE58" s="2">
        <f ca="1">OFFSET('Puget Sound'!$F$1,ROW()-1,(COLUMN()-2)*3)</f>
        <v>3216</v>
      </c>
      <c r="AF58" s="2">
        <f ca="1">OFFSET('Puget Sound'!$F$1,ROW()-1,(COLUMN()-2)*3)</f>
        <v>0</v>
      </c>
      <c r="AG58" s="2">
        <f ca="1">OFFSET('Puget Sound'!$F$1,ROW()-1,(COLUMN()-2)*3)</f>
        <v>2591</v>
      </c>
      <c r="AH58" s="2">
        <f ca="1">OFFSET('Puget Sound'!$F$1,ROW()-1,(COLUMN()-2)*3)</f>
        <v>3272</v>
      </c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>
        <f>'Puget Sound'!CU65</f>
        <v>38</v>
      </c>
    </row>
    <row r="59" spans="1:48" ht="15" customHeight="1" x14ac:dyDescent="0.25">
      <c r="A59" t="str">
        <f>'Puget Sound'!C66</f>
        <v>M</v>
      </c>
      <c r="B59" s="2">
        <f ca="1">OFFSET('Puget Sound'!$F$1,ROW()-1,(COLUMN()-2)*3)</f>
        <v>1430.5714285714287</v>
      </c>
      <c r="C59" s="2">
        <f ca="1">OFFSET('Puget Sound'!$F$1,ROW()-1,(COLUMN()-2)*3)</f>
        <v>881.1295542332947</v>
      </c>
      <c r="D59" s="2">
        <f ca="1">OFFSET('Puget Sound'!$F$1,ROW()-1,(COLUMN()-2)*3)</f>
        <v>1199.8345582820511</v>
      </c>
      <c r="E59" s="2">
        <f ca="1">OFFSET('Puget Sound'!$F$1,ROW()-1,(COLUMN()-2)*3)</f>
        <v>3626.7463311223514</v>
      </c>
      <c r="F59" s="2">
        <f ca="1">OFFSET('Puget Sound'!$F$1,ROW()-1,(COLUMN()-2)*3)</f>
        <v>5319</v>
      </c>
      <c r="G59" s="2">
        <f ca="1">OFFSET('Puget Sound'!$F$1,ROW()-1,(COLUMN()-2)*3)</f>
        <v>2943</v>
      </c>
      <c r="H59" s="2">
        <f ca="1">OFFSET('Puget Sound'!$F$1,ROW()-1,(COLUMN()-2)*3)</f>
        <v>2880</v>
      </c>
      <c r="I59" s="2">
        <f ca="1">OFFSET('Puget Sound'!$F$1,ROW()-1,(COLUMN()-2)*3)</f>
        <v>2395</v>
      </c>
      <c r="J59" s="2">
        <f ca="1">OFFSET('Puget Sound'!$F$1,ROW()-1,(COLUMN()-2)*3)</f>
        <v>2912.0549999999998</v>
      </c>
      <c r="K59" s="2">
        <f ca="1">OFFSET('Puget Sound'!$F$1,ROW()-1,(COLUMN()-2)*3)</f>
        <v>231.422</v>
      </c>
      <c r="L59" s="2">
        <f ca="1">OFFSET('Puget Sound'!$F$1,ROW()-1,(COLUMN()-2)*3)</f>
        <v>1152.9880000000001</v>
      </c>
      <c r="M59" s="2">
        <f ca="1">OFFSET('Puget Sound'!$F$1,ROW()-1,(COLUMN()-2)*3)</f>
        <v>1050.0529999999999</v>
      </c>
      <c r="N59" s="2">
        <f ca="1">OFFSET('Puget Sound'!$F$1,ROW()-1,(COLUMN()-2)*3)</f>
        <v>620.93200000000002</v>
      </c>
      <c r="O59" s="2">
        <f ca="1">OFFSET('Puget Sound'!$F$1,ROW()-1,(COLUMN()-2)*3)</f>
        <v>1774</v>
      </c>
      <c r="P59" s="2">
        <f ca="1">OFFSET('Puget Sound'!$F$1,ROW()-1,(COLUMN()-2)*3)</f>
        <v>1598.7525396180415</v>
      </c>
      <c r="Q59" s="2">
        <f ca="1">OFFSET('Puget Sound'!$F$1,ROW()-1,(COLUMN()-2)*3)</f>
        <v>629</v>
      </c>
      <c r="R59" s="2">
        <f ca="1">OFFSET('Puget Sound'!$F$1,ROW()-1,(COLUMN()-2)*3)</f>
        <v>1602</v>
      </c>
      <c r="S59" s="2">
        <f ca="1">OFFSET('Puget Sound'!$F$1,ROW()-1,(COLUMN()-2)*3)</f>
        <v>1020</v>
      </c>
      <c r="T59" s="2">
        <f ca="1">OFFSET('Puget Sound'!$F$1,ROW()-1,(COLUMN()-2)*3)</f>
        <v>2061</v>
      </c>
      <c r="U59" s="2">
        <f ca="1">OFFSET('Puget Sound'!$F$1,ROW()-1,(COLUMN()-2)*3)</f>
        <v>1872</v>
      </c>
      <c r="V59" s="2">
        <f ca="1">OFFSET('Puget Sound'!$F$1,ROW()-1,(COLUMN()-2)*3)</f>
        <v>3127.1922190201731</v>
      </c>
      <c r="W59" s="2">
        <f ca="1">OFFSET('Puget Sound'!$F$1,ROW()-1,(COLUMN()-2)*3)</f>
        <v>2012</v>
      </c>
      <c r="X59" s="2">
        <f ca="1">OFFSET('Puget Sound'!$F$1,ROW()-1,(COLUMN()-2)*3)</f>
        <v>1645</v>
      </c>
      <c r="Y59" s="2">
        <f ca="1">OFFSET('Puget Sound'!$F$1,ROW()-1,(COLUMN()-2)*3)</f>
        <v>879</v>
      </c>
      <c r="Z59" s="2">
        <f ca="1">OFFSET('Puget Sound'!$F$1,ROW()-1,(COLUMN()-2)*3)</f>
        <v>430</v>
      </c>
      <c r="AA59" s="2">
        <f ca="1">OFFSET('Puget Sound'!$F$1,ROW()-1,(COLUMN()-2)*3)</f>
        <v>2204</v>
      </c>
      <c r="AB59" s="2">
        <f ca="1">OFFSET('Puget Sound'!$F$1,ROW()-1,(COLUMN()-2)*3)</f>
        <v>346</v>
      </c>
      <c r="AC59" s="2">
        <f ca="1">OFFSET('Puget Sound'!$F$1,ROW()-1,(COLUMN()-2)*3)</f>
        <v>1227</v>
      </c>
      <c r="AD59" s="2">
        <f ca="1">OFFSET('Puget Sound'!$F$1,ROW()-1,(COLUMN()-2)*3)</f>
        <v>1712</v>
      </c>
      <c r="AE59" s="2">
        <f ca="1">OFFSET('Puget Sound'!$F$1,ROW()-1,(COLUMN()-2)*3)</f>
        <v>3216</v>
      </c>
      <c r="AF59" s="2">
        <f ca="1">OFFSET('Puget Sound'!$F$1,ROW()-1,(COLUMN()-2)*3)</f>
        <v>0</v>
      </c>
      <c r="AG59" s="2">
        <f ca="1">OFFSET('Puget Sound'!$F$1,ROW()-1,(COLUMN()-2)*3)</f>
        <v>2578</v>
      </c>
      <c r="AH59" s="2">
        <f ca="1">OFFSET('Puget Sound'!$F$1,ROW()-1,(COLUMN()-2)*3)</f>
        <v>3271</v>
      </c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>
        <f>'Puget Sound'!CU66</f>
        <v>0</v>
      </c>
    </row>
    <row r="60" spans="1:48" ht="15" customHeight="1" x14ac:dyDescent="0.25">
      <c r="A60" t="str">
        <f>'Puget Sound'!C67</f>
        <v>Hoko</v>
      </c>
      <c r="B60" s="2">
        <f ca="1">OFFSET('Puget Sound'!$F$1,ROW()-1,(COLUMN()-2)*3)</f>
        <v>1.7142857142857142</v>
      </c>
      <c r="C60" s="2">
        <f ca="1">OFFSET('Puget Sound'!$F$1,ROW()-1,(COLUMN()-2)*3)</f>
        <v>27.251429512370009</v>
      </c>
      <c r="D60" s="2">
        <f ca="1">OFFSET('Puget Sound'!$F$1,ROW()-1,(COLUMN()-2)*3)</f>
        <v>37.108285307692313</v>
      </c>
      <c r="E60" s="2">
        <f ca="1">OFFSET('Puget Sound'!$F$1,ROW()-1,(COLUMN()-2)*3)</f>
        <v>112.16741230275329</v>
      </c>
      <c r="F60" s="2">
        <f ca="1">OFFSET('Puget Sound'!$F$1,ROW()-1,(COLUMN()-2)*3)</f>
        <v>686</v>
      </c>
      <c r="G60" s="2">
        <f ca="1">OFFSET('Puget Sound'!$F$1,ROW()-1,(COLUMN()-2)*3)</f>
        <v>87</v>
      </c>
      <c r="H60" s="2">
        <f ca="1">OFFSET('Puget Sound'!$F$1,ROW()-1,(COLUMN()-2)*3)</f>
        <v>32</v>
      </c>
      <c r="I60" s="2">
        <f ca="1">OFFSET('Puget Sound'!$F$1,ROW()-1,(COLUMN()-2)*3)</f>
        <v>2</v>
      </c>
      <c r="J60" s="2">
        <f ca="1">OFFSET('Puget Sound'!$F$1,ROW()-1,(COLUMN()-2)*3)</f>
        <v>137.94499999999999</v>
      </c>
      <c r="K60" s="2">
        <f ca="1">OFFSET('Puget Sound'!$F$1,ROW()-1,(COLUMN()-2)*3)</f>
        <v>151.578</v>
      </c>
      <c r="L60" s="2">
        <f ca="1">OFFSET('Puget Sound'!$F$1,ROW()-1,(COLUMN()-2)*3)</f>
        <v>78.012</v>
      </c>
      <c r="M60" s="2">
        <f ca="1">OFFSET('Puget Sound'!$F$1,ROW()-1,(COLUMN()-2)*3)</f>
        <v>52.946999999999996</v>
      </c>
      <c r="N60" s="2">
        <f ca="1">OFFSET('Puget Sound'!$F$1,ROW()-1,(COLUMN()-2)*3)</f>
        <v>295.06799999999998</v>
      </c>
      <c r="O60" s="2">
        <f ca="1">OFFSET('Puget Sound'!$F$1,ROW()-1,(COLUMN()-2)*3)</f>
        <v>211.00399999999999</v>
      </c>
      <c r="P60" s="2">
        <f ca="1">OFFSET('Puget Sound'!$F$1,ROW()-1,(COLUMN()-2)*3)</f>
        <v>0</v>
      </c>
      <c r="Q60" s="2">
        <f ca="1">OFFSET('Puget Sound'!$F$1,ROW()-1,(COLUMN()-2)*3)</f>
        <v>0</v>
      </c>
      <c r="R60" s="2">
        <f ca="1">OFFSET('Puget Sound'!$F$1,ROW()-1,(COLUMN()-2)*3)</f>
        <v>82</v>
      </c>
      <c r="S60" s="2">
        <f ca="1">OFFSET('Puget Sound'!$F$1,ROW()-1,(COLUMN()-2)*3)</f>
        <v>185</v>
      </c>
      <c r="T60" s="2">
        <f ca="1">OFFSET('Puget Sound'!$F$1,ROW()-1,(COLUMN()-2)*3)</f>
        <v>24</v>
      </c>
      <c r="U60" s="2">
        <f ca="1">OFFSET('Puget Sound'!$F$1,ROW()-1,(COLUMN()-2)*3)</f>
        <v>26</v>
      </c>
      <c r="V60" s="2">
        <f ca="1">OFFSET('Puget Sound'!$F$1,ROW()-1,(COLUMN()-2)*3)</f>
        <v>30</v>
      </c>
      <c r="W60" s="2">
        <f ca="1">OFFSET('Puget Sound'!$F$1,ROW()-1,(COLUMN()-2)*3)</f>
        <v>10</v>
      </c>
      <c r="X60" s="2">
        <f ca="1">OFFSET('Puget Sound'!$F$1,ROW()-1,(COLUMN()-2)*3)</f>
        <v>242</v>
      </c>
      <c r="Y60" s="2">
        <f ca="1">OFFSET('Puget Sound'!$F$1,ROW()-1,(COLUMN()-2)*3)</f>
        <v>0</v>
      </c>
      <c r="Z60" s="2">
        <f ca="1">OFFSET('Puget Sound'!$F$1,ROW()-1,(COLUMN()-2)*3)</f>
        <v>0</v>
      </c>
      <c r="AA60" s="2">
        <f ca="1">OFFSET('Puget Sound'!$F$1,ROW()-1,(COLUMN()-2)*3)</f>
        <v>0</v>
      </c>
      <c r="AB60" s="2">
        <f ca="1">OFFSET('Puget Sound'!$F$1,ROW()-1,(COLUMN()-2)*3)</f>
        <v>0</v>
      </c>
      <c r="AC60" s="2">
        <f ca="1">OFFSET('Puget Sound'!$F$1,ROW()-1,(COLUMN()-2)*3)</f>
        <v>12</v>
      </c>
      <c r="AD60" s="2">
        <f ca="1">OFFSET('Puget Sound'!$F$1,ROW()-1,(COLUMN()-2)*3)</f>
        <v>0</v>
      </c>
      <c r="AE60" s="2">
        <f ca="1">OFFSET('Puget Sound'!$F$1,ROW()-1,(COLUMN()-2)*3)</f>
        <v>0</v>
      </c>
      <c r="AF60" s="2">
        <f ca="1">OFFSET('Puget Sound'!$F$1,ROW()-1,(COLUMN()-2)*3)</f>
        <v>0</v>
      </c>
      <c r="AG60" s="2">
        <f ca="1">OFFSET('Puget Sound'!$F$1,ROW()-1,(COLUMN()-2)*3)</f>
        <v>13</v>
      </c>
      <c r="AH60" s="2">
        <f ca="1">OFFSET('Puget Sound'!$F$1,ROW()-1,(COLUMN()-2)*3)</f>
        <v>1</v>
      </c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>
        <f>'Puget Sound'!CU67</f>
        <v>472.26002506265661</v>
      </c>
    </row>
    <row r="61" spans="1:48" ht="15" customHeight="1" x14ac:dyDescent="0.25">
      <c r="A61" t="str">
        <f>'Puget Sound'!C68</f>
        <v>UM</v>
      </c>
      <c r="B61" s="2">
        <f ca="1">OFFSET('Puget Sound'!$F$1,ROW()-1,(COLUMN()-2)*3)</f>
        <v>0</v>
      </c>
      <c r="C61" s="2">
        <f ca="1">OFFSET('Puget Sound'!$F$1,ROW()-1,(COLUMN()-2)*3)</f>
        <v>0</v>
      </c>
      <c r="D61" s="2">
        <f ca="1">OFFSET('Puget Sound'!$F$1,ROW()-1,(COLUMN()-2)*3)</f>
        <v>0</v>
      </c>
      <c r="E61" s="2">
        <f ca="1">OFFSET('Puget Sound'!$F$1,ROW()-1,(COLUMN()-2)*3)</f>
        <v>0</v>
      </c>
      <c r="F61" s="2">
        <f ca="1">OFFSET('Puget Sound'!$F$1,ROW()-1,(COLUMN()-2)*3)</f>
        <v>0.67193026781202625</v>
      </c>
      <c r="G61" s="2">
        <f ca="1">OFFSET('Puget Sound'!$F$1,ROW()-1,(COLUMN()-2)*3)</f>
        <v>0.52301403945263902</v>
      </c>
      <c r="H61" s="2">
        <f ca="1">OFFSET('Puget Sound'!$F$1,ROW()-1,(COLUMN()-2)*3)</f>
        <v>0.74245939675174011</v>
      </c>
      <c r="I61" s="2">
        <f ca="1">OFFSET('Puget Sound'!$F$1,ROW()-1,(COLUMN()-2)*3)</f>
        <v>0.60510358767054073</v>
      </c>
      <c r="J61" s="2">
        <f ca="1">OFFSET('Puget Sound'!$F$1,ROW()-1,(COLUMN()-2)*3)</f>
        <v>0.74599751202232212</v>
      </c>
      <c r="K61" s="2">
        <f ca="1">OFFSET('Puget Sound'!$F$1,ROW()-1,(COLUMN()-2)*3)</f>
        <v>0.15367360544832037</v>
      </c>
      <c r="L61" s="2">
        <f ca="1">OFFSET('Puget Sound'!$F$1,ROW()-1,(COLUMN()-2)*3)</f>
        <v>0.7731283795382371</v>
      </c>
      <c r="M61" s="2">
        <f ca="1">OFFSET('Puget Sound'!$F$1,ROW()-1,(COLUMN()-2)*3)</f>
        <v>0.5748618485091026</v>
      </c>
      <c r="N61" s="2">
        <f ca="1">OFFSET('Puget Sound'!$F$1,ROW()-1,(COLUMN()-2)*3)</f>
        <v>0.37085888617864815</v>
      </c>
      <c r="O61" s="2">
        <f ca="1">OFFSET('Puget Sound'!$F$1,ROW()-1,(COLUMN()-2)*3)</f>
        <v>0.79267202859696162</v>
      </c>
      <c r="P61" s="2">
        <f ca="1">OFFSET('Puget Sound'!$F$1,ROW()-1,(COLUMN()-2)*3)</f>
        <v>0.63712091230420165</v>
      </c>
      <c r="Q61" s="2">
        <f ca="1">OFFSET('Puget Sound'!$F$1,ROW()-1,(COLUMN()-2)*3)</f>
        <v>0.37642130460801915</v>
      </c>
      <c r="R61" s="2">
        <f ca="1">OFFSET('Puget Sound'!$F$1,ROW()-1,(COLUMN()-2)*3)</f>
        <v>0.78606476938174685</v>
      </c>
      <c r="S61" s="2">
        <f ca="1">OFFSET('Puget Sound'!$F$1,ROW()-1,(COLUMN()-2)*3)</f>
        <v>0.40832666132906326</v>
      </c>
      <c r="T61" s="2">
        <f ca="1">OFFSET('Puget Sound'!$F$1,ROW()-1,(COLUMN()-2)*3)</f>
        <v>0.77920604914933833</v>
      </c>
      <c r="U61" s="2">
        <f ca="1">OFFSET('Puget Sound'!$F$1,ROW()-1,(COLUMN()-2)*3)</f>
        <v>0.64596273291925466</v>
      </c>
      <c r="V61" s="2">
        <f ca="1">OFFSET('Puget Sound'!$F$1,ROW()-1,(COLUMN()-2)*3)</f>
        <v>0.71026528330837235</v>
      </c>
      <c r="W61" s="2">
        <f ca="1">OFFSET('Puget Sound'!$F$1,ROW()-1,(COLUMN()-2)*3)</f>
        <v>0.62041319765649094</v>
      </c>
      <c r="X61" s="2">
        <f ca="1">OFFSET('Puget Sound'!$F$1,ROW()-1,(COLUMN()-2)*3)</f>
        <v>0.50991940483570986</v>
      </c>
      <c r="Y61" s="2">
        <f ca="1">OFFSET('Puget Sound'!$F$1,ROW()-1,(COLUMN()-2)*3)</f>
        <v>0.57981530343007914</v>
      </c>
      <c r="Z61" s="2">
        <f ca="1">OFFSET('Puget Sound'!$F$1,ROW()-1,(COLUMN()-2)*3)</f>
        <v>0.31159420289855072</v>
      </c>
      <c r="AA61" s="2">
        <f ca="1">OFFSET('Puget Sound'!$F$1,ROW()-1,(COLUMN()-2)*3)</f>
        <v>0.9137645107794361</v>
      </c>
      <c r="AB61" s="2">
        <f ca="1">OFFSET('Puget Sound'!$F$1,ROW()-1,(COLUMN()-2)*3)</f>
        <v>0.19942363112391931</v>
      </c>
      <c r="AC61" s="2">
        <f ca="1">OFFSET('Puget Sound'!$F$1,ROW()-1,(COLUMN()-2)*3)</f>
        <v>0.4888446215139442</v>
      </c>
      <c r="AD61" s="2">
        <f ca="1">OFFSET('Puget Sound'!$F$1,ROW()-1,(COLUMN()-2)*3)</f>
        <v>0.5264452644526445</v>
      </c>
      <c r="AE61" s="2">
        <f ca="1">OFFSET('Puget Sound'!$F$1,ROW()-1,(COLUMN()-2)*3)</f>
        <v>0.71134704711347052</v>
      </c>
      <c r="AF61" s="2">
        <f ca="1">OFFSET('Puget Sound'!$F$1,ROW()-1,(COLUMN()-2)*3)</f>
        <v>0.53303351161600632</v>
      </c>
      <c r="AG61" s="2">
        <f ca="1">OFFSET('Puget Sound'!$F$1,ROW()-1,(COLUMN()-2)*3)</f>
        <v>0.56659340659340662</v>
      </c>
      <c r="AH61" s="2">
        <f ca="1">OFFSET('Puget Sound'!$F$1,ROW()-1,(COLUMN()-2)*3)</f>
        <v>0.72964532679009597</v>
      </c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>
        <f>'Puget Sound'!CU68</f>
        <v>423.47116458911205</v>
      </c>
    </row>
    <row r="62" spans="1:48" ht="15" customHeight="1" x14ac:dyDescent="0.25">
      <c r="A62" t="str">
        <f>'Puget Sound'!C69</f>
        <v>M</v>
      </c>
      <c r="B62" s="2">
        <f ca="1">OFFSET('Puget Sound'!$F$1,ROW()-1,(COLUMN()-2)*3)</f>
        <v>0</v>
      </c>
      <c r="C62" s="2">
        <f ca="1">OFFSET('Puget Sound'!$F$1,ROW()-1,(COLUMN()-2)*3)</f>
        <v>0</v>
      </c>
      <c r="D62" s="2">
        <f ca="1">OFFSET('Puget Sound'!$F$1,ROW()-1,(COLUMN()-2)*3)</f>
        <v>0</v>
      </c>
      <c r="E62" s="2">
        <f ca="1">OFFSET('Puget Sound'!$F$1,ROW()-1,(COLUMN()-2)*3)</f>
        <v>0</v>
      </c>
      <c r="F62" s="2">
        <f ca="1">OFFSET('Puget Sound'!$F$1,ROW()-1,(COLUMN()-2)*3)</f>
        <v>0</v>
      </c>
      <c r="G62" s="2">
        <f ca="1">OFFSET('Puget Sound'!$F$1,ROW()-1,(COLUMN()-2)*3)</f>
        <v>0</v>
      </c>
      <c r="H62" s="2">
        <f ca="1">OFFSET('Puget Sound'!$F$1,ROW()-1,(COLUMN()-2)*3)</f>
        <v>0</v>
      </c>
      <c r="I62" s="2">
        <f ca="1">OFFSET('Puget Sound'!$F$1,ROW()-1,(COLUMN()-2)*3)</f>
        <v>0</v>
      </c>
      <c r="J62" s="2">
        <f ca="1">OFFSET('Puget Sound'!$F$1,ROW()-1,(COLUMN()-2)*3)</f>
        <v>0</v>
      </c>
      <c r="K62" s="2">
        <f ca="1">OFFSET('Puget Sound'!$F$1,ROW()-1,(COLUMN()-2)*3)</f>
        <v>0</v>
      </c>
      <c r="L62" s="2">
        <f ca="1">OFFSET('Puget Sound'!$F$1,ROW()-1,(COLUMN()-2)*3)</f>
        <v>0</v>
      </c>
      <c r="M62" s="2">
        <f ca="1">OFFSET('Puget Sound'!$F$1,ROW()-1,(COLUMN()-2)*3)</f>
        <v>0</v>
      </c>
      <c r="N62" s="2">
        <f ca="1">OFFSET('Puget Sound'!$F$1,ROW()-1,(COLUMN()-2)*3)</f>
        <v>0</v>
      </c>
      <c r="O62" s="2">
        <f ca="1">OFFSET('Puget Sound'!$F$1,ROW()-1,(COLUMN()-2)*3)</f>
        <v>0</v>
      </c>
      <c r="P62" s="2">
        <f ca="1">OFFSET('Puget Sound'!$F$1,ROW()-1,(COLUMN()-2)*3)</f>
        <v>0</v>
      </c>
      <c r="Q62" s="2">
        <f ca="1">OFFSET('Puget Sound'!$F$1,ROW()-1,(COLUMN()-2)*3)</f>
        <v>0</v>
      </c>
      <c r="R62" s="2">
        <f ca="1">OFFSET('Puget Sound'!$F$1,ROW()-1,(COLUMN()-2)*3)</f>
        <v>0</v>
      </c>
      <c r="S62" s="2">
        <f ca="1">OFFSET('Puget Sound'!$F$1,ROW()-1,(COLUMN()-2)*3)</f>
        <v>0</v>
      </c>
      <c r="T62" s="2">
        <f ca="1">OFFSET('Puget Sound'!$F$1,ROW()-1,(COLUMN()-2)*3)</f>
        <v>0</v>
      </c>
      <c r="U62" s="2">
        <f ca="1">OFFSET('Puget Sound'!$F$1,ROW()-1,(COLUMN()-2)*3)</f>
        <v>0</v>
      </c>
      <c r="V62" s="2">
        <f ca="1">OFFSET('Puget Sound'!$F$1,ROW()-1,(COLUMN()-2)*3)</f>
        <v>0</v>
      </c>
      <c r="W62" s="2">
        <f ca="1">OFFSET('Puget Sound'!$F$1,ROW()-1,(COLUMN()-2)*3)</f>
        <v>0</v>
      </c>
      <c r="X62" s="2">
        <f ca="1">OFFSET('Puget Sound'!$F$1,ROW()-1,(COLUMN()-2)*3)</f>
        <v>0</v>
      </c>
      <c r="Y62" s="2">
        <f ca="1">OFFSET('Puget Sound'!$F$1,ROW()-1,(COLUMN()-2)*3)</f>
        <v>0</v>
      </c>
      <c r="Z62" s="2">
        <f ca="1">OFFSET('Puget Sound'!$F$1,ROW()-1,(COLUMN()-2)*3)</f>
        <v>0</v>
      </c>
      <c r="AA62" s="2" t="e">
        <f ca="1">OFFSET('Puget Sound'!$F$1,ROW()-1,(COLUMN()-2)*3)</f>
        <v>#DIV/0!</v>
      </c>
      <c r="AB62" s="2" t="e">
        <f ca="1">OFFSET('Puget Sound'!$F$1,ROW()-1,(COLUMN()-2)*3)</f>
        <v>#DIV/0!</v>
      </c>
      <c r="AC62" s="2">
        <f ca="1">OFFSET('Puget Sound'!$F$1,ROW()-1,(COLUMN()-2)*3)</f>
        <v>0.70588235294117652</v>
      </c>
      <c r="AD62" s="2" t="e">
        <f ca="1">OFFSET('Puget Sound'!$F$1,ROW()-1,(COLUMN()-2)*3)</f>
        <v>#DIV/0!</v>
      </c>
      <c r="AE62" s="2" t="e">
        <f ca="1">OFFSET('Puget Sound'!$F$1,ROW()-1,(COLUMN()-2)*3)</f>
        <v>#DIV/0!</v>
      </c>
      <c r="AF62" s="2" t="e">
        <f ca="1">OFFSET('Puget Sound'!$F$1,ROW()-1,(COLUMN()-2)*3)</f>
        <v>#DIV/0!</v>
      </c>
      <c r="AG62" s="2">
        <f ca="1">OFFSET('Puget Sound'!$F$1,ROW()-1,(COLUMN()-2)*3)</f>
        <v>1</v>
      </c>
      <c r="AH62" s="2">
        <f ca="1">OFFSET('Puget Sound'!$F$1,ROW()-1,(COLUMN()-2)*3)</f>
        <v>2.7777777777777776E-2</v>
      </c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>
        <f>'Puget Sound'!CU69</f>
        <v>48.788860473544574</v>
      </c>
    </row>
    <row r="63" spans="1:48" ht="15" customHeight="1" x14ac:dyDescent="0.25">
      <c r="A63" t="s">
        <v>96</v>
      </c>
      <c r="B63" s="2">
        <f ca="1">'Columbia River'!D3</f>
        <v>3887.1142857142854</v>
      </c>
      <c r="C63" s="2">
        <f ca="1">'Columbia River'!G3</f>
        <v>18039.350000000002</v>
      </c>
      <c r="D63" s="2">
        <f ca="1">'Columbia River'!J3</f>
        <v>20847.650000000001</v>
      </c>
      <c r="E63" s="2">
        <f ca="1">'Columbia River'!M3</f>
        <v>41730.450000000004</v>
      </c>
      <c r="F63" s="2">
        <f ca="1">'Columbia River'!P3</f>
        <v>88061.85</v>
      </c>
      <c r="G63" s="2">
        <f ca="1">'Columbia River'!S3</f>
        <v>16090.375</v>
      </c>
      <c r="H63" s="2">
        <f ca="1">'Columbia River'!V3</f>
        <v>11834.45</v>
      </c>
      <c r="I63" s="2">
        <f ca="1">'Columbia River'!Y3</f>
        <v>2774.0750000000003</v>
      </c>
      <c r="J63" s="2">
        <f ca="1">'Columbia River'!AB3</f>
        <v>14424.45</v>
      </c>
      <c r="K63" s="2">
        <f ca="1">'Columbia River'!AE3</f>
        <v>11590.25</v>
      </c>
      <c r="L63" s="2">
        <f ca="1">'Columbia River'!AH3</f>
        <v>6016.2000000000007</v>
      </c>
      <c r="M63" s="2">
        <f ca="1">'Columbia River'!AK3</f>
        <v>4620.375</v>
      </c>
      <c r="N63" s="2">
        <f ca="1">'Columbia River'!AN3</f>
        <v>2210.75</v>
      </c>
      <c r="O63" s="2">
        <f ca="1">'Columbia River'!AQ3</f>
        <v>8169.6</v>
      </c>
      <c r="P63" s="2">
        <f ca="1">'Columbia River'!AT3</f>
        <v>7087.35</v>
      </c>
      <c r="Q63" s="2">
        <f ca="1">'Columbia River'!AW3</f>
        <v>4548.2250000000004</v>
      </c>
      <c r="R63" s="2">
        <f ca="1">'Columbia River'!AZ3</f>
        <v>3231.0250000000001</v>
      </c>
      <c r="S63" s="2">
        <f ca="1">'Columbia River'!BC3</f>
        <v>13208.075000000001</v>
      </c>
      <c r="T63" s="2">
        <f ca="1">'Columbia River'!BF3</f>
        <v>36445</v>
      </c>
      <c r="U63" s="2">
        <f ca="1">'Columbia River'!BI3</f>
        <v>34729.125</v>
      </c>
      <c r="V63" s="2">
        <f ca="1">'Columbia River'!BL3</f>
        <v>20874.475000000002</v>
      </c>
      <c r="W63" s="2">
        <f ca="1">'Columbia River'!BO3</f>
        <v>5979.2000000000007</v>
      </c>
      <c r="X63" s="2">
        <f ca="1">'Columbia River'!BR3</f>
        <v>3704.625</v>
      </c>
      <c r="Y63" s="2">
        <f ca="1">'Columbia River'!BU3</f>
        <v>1807.45</v>
      </c>
      <c r="Z63" s="2">
        <f ca="1">'Columbia River'!BX3</f>
        <v>6003.25</v>
      </c>
      <c r="AA63" s="2">
        <f ca="1">'Columbia River'!CA3</f>
        <v>6511.0750000000007</v>
      </c>
      <c r="AB63" s="2">
        <f ca="1">'Columbia River'!CD3</f>
        <v>962.92500000000007</v>
      </c>
      <c r="AC63" s="2">
        <f ca="1">'Columbia River'!CG3</f>
        <v>6813.55</v>
      </c>
      <c r="AD63" s="2">
        <f ca="1">'Columbia River'!CJ3</f>
        <v>1550.3000000000002</v>
      </c>
      <c r="AE63" s="2">
        <f ca="1">'Columbia River'!CM3</f>
        <v>3561.25</v>
      </c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>
        <f ca="1">'Columbia River'!CP3</f>
        <v>8041.0250000000005</v>
      </c>
    </row>
    <row r="64" spans="1:48" ht="15" customHeight="1" x14ac:dyDescent="0.25">
      <c r="A64" t="s">
        <v>201</v>
      </c>
      <c r="B64" s="2">
        <f ca="1">'Columbia River'!D4</f>
        <v>1986.9707746671934</v>
      </c>
      <c r="C64" s="2">
        <f ca="1">'Columbia River'!G4</f>
        <v>17498.1695</v>
      </c>
      <c r="D64" s="2">
        <f ca="1">'Columbia River'!J4</f>
        <v>20222.220499999999</v>
      </c>
      <c r="E64" s="2">
        <f ca="1">'Columbia River'!M4</f>
        <v>40478.536500000002</v>
      </c>
      <c r="F64" s="2">
        <f ca="1">'Columbia River'!P4</f>
        <v>85419.994500000001</v>
      </c>
      <c r="G64" s="2">
        <f ca="1">'Columbia River'!S4</f>
        <v>15607.66375</v>
      </c>
      <c r="H64" s="2">
        <f ca="1">'Columbia River'!V4</f>
        <v>11479.416500000001</v>
      </c>
      <c r="I64" s="2">
        <f ca="1">'Columbia River'!Y4</f>
        <v>2690.85275</v>
      </c>
      <c r="J64" s="2">
        <f ca="1">'Columbia River'!AB4</f>
        <v>13991.7165</v>
      </c>
      <c r="K64" s="2">
        <f ca="1">'Columbia River'!AE4</f>
        <v>11242.5425</v>
      </c>
      <c r="L64" s="2">
        <f ca="1">'Columbia River'!AH4</f>
        <v>5835.7140000000009</v>
      </c>
      <c r="M64" s="2">
        <f ca="1">'Columbia River'!AK4</f>
        <v>4481.7637500000001</v>
      </c>
      <c r="N64" s="2">
        <f ca="1">'Columbia River'!AN4</f>
        <v>2144.4274999999998</v>
      </c>
      <c r="O64" s="2">
        <f ca="1">'Columbia River'!AQ4</f>
        <v>7924.5119999999997</v>
      </c>
      <c r="P64" s="2">
        <f ca="1">'Columbia River'!AT4</f>
        <v>6874.7295000000004</v>
      </c>
      <c r="Q64" s="2">
        <f ca="1">'Columbia River'!AW4</f>
        <v>4411.7782500000003</v>
      </c>
      <c r="R64" s="2">
        <f ca="1">'Columbia River'!AZ4</f>
        <v>3134.0942500000001</v>
      </c>
      <c r="S64" s="2">
        <f ca="1">'Columbia River'!BC4</f>
        <v>12811.83275</v>
      </c>
      <c r="T64" s="2">
        <f ca="1">'Columbia River'!BF4</f>
        <v>35351.65</v>
      </c>
      <c r="U64" s="2">
        <f ca="1">'Columbia River'!BI4</f>
        <v>33339.066789709257</v>
      </c>
      <c r="V64" s="2">
        <f ca="1">'Columbia River'!BL4</f>
        <v>20038.534298560815</v>
      </c>
      <c r="W64" s="2">
        <f ca="1">'Columbia River'!BO4</f>
        <v>5739.9771637333879</v>
      </c>
      <c r="X64" s="2">
        <f ca="1">'Columbia River'!BR4</f>
        <v>3556.1130010269012</v>
      </c>
      <c r="Y64" s="2">
        <f ca="1">'Columbia River'!BU4</f>
        <v>1716.2061398987671</v>
      </c>
      <c r="Z64" s="2">
        <f ca="1">'Columbia River'!BX4</f>
        <v>5700.1933715163759</v>
      </c>
      <c r="AA64" s="2">
        <f ca="1">'Columbia River'!CA4</f>
        <v>6254.5764829809032</v>
      </c>
      <c r="AB64" s="2">
        <f ca="1">'Columbia River'!CD4</f>
        <v>9.7424622549649484</v>
      </c>
      <c r="AC64" s="2">
        <f ca="1">'Columbia River'!CG4</f>
        <v>157.44980987759786</v>
      </c>
      <c r="AD64" s="2">
        <f ca="1">'Columbia River'!CJ4</f>
        <v>21.420758902201637</v>
      </c>
      <c r="AE64" s="2">
        <f ca="1">'Columbia River'!CM4</f>
        <v>49.20639723954433</v>
      </c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>
        <f ca="1">'Columbia River'!CP4</f>
        <v>111.10421070217113</v>
      </c>
    </row>
    <row r="65" spans="1:48" ht="15" customHeight="1" x14ac:dyDescent="0.25">
      <c r="A65" t="s">
        <v>202</v>
      </c>
      <c r="B65" s="2">
        <f ca="1">'Columbia River'!D5</f>
        <v>1900.1435110470923</v>
      </c>
      <c r="C65" s="2">
        <f ca="1">'Columbia River'!G5</f>
        <v>541.18050000000221</v>
      </c>
      <c r="D65" s="2">
        <f ca="1">'Columbia River'!J5</f>
        <v>625.42950000000201</v>
      </c>
      <c r="E65" s="2">
        <f ca="1">'Columbia River'!M5</f>
        <v>1251.9135000000024</v>
      </c>
      <c r="F65" s="2">
        <f ca="1">'Columbia River'!P5</f>
        <v>2641.8555000000051</v>
      </c>
      <c r="G65" s="2">
        <f ca="1">'Columbia River'!S5</f>
        <v>482.71125000000029</v>
      </c>
      <c r="H65" s="2">
        <f ca="1">'Columbia River'!V5</f>
        <v>355.03349999999955</v>
      </c>
      <c r="I65" s="2">
        <f ca="1">'Columbia River'!Y5</f>
        <v>83.222250000000258</v>
      </c>
      <c r="J65" s="2">
        <f ca="1">'Columbia River'!AB5</f>
        <v>432.73350000000028</v>
      </c>
      <c r="K65" s="2">
        <f ca="1">'Columbia River'!AE5</f>
        <v>347.70750000000044</v>
      </c>
      <c r="L65" s="2">
        <f ca="1">'Columbia River'!AH5</f>
        <v>180.48599999999988</v>
      </c>
      <c r="M65" s="2">
        <f ca="1">'Columbia River'!AK5</f>
        <v>138.61124999999993</v>
      </c>
      <c r="N65" s="2">
        <f ca="1">'Columbia River'!AN5</f>
        <v>66.322500000000218</v>
      </c>
      <c r="O65" s="2">
        <f ca="1">'Columbia River'!AQ5</f>
        <v>245.08800000000065</v>
      </c>
      <c r="P65" s="2">
        <f ca="1">'Columbia River'!AT5</f>
        <v>212.62049999999999</v>
      </c>
      <c r="Q65" s="2">
        <f ca="1">'Columbia River'!AW5</f>
        <v>136.44675000000007</v>
      </c>
      <c r="R65" s="2">
        <f ca="1">'Columbia River'!AZ5</f>
        <v>96.930749999999989</v>
      </c>
      <c r="S65" s="2">
        <f ca="1">'Columbia River'!BC5</f>
        <v>396.24225000000115</v>
      </c>
      <c r="T65" s="2">
        <f ca="1">'Columbia River'!BF5</f>
        <v>1093.3499999999985</v>
      </c>
      <c r="U65" s="2">
        <f ca="1">'Columbia River'!BI5</f>
        <v>1390.0582102907429</v>
      </c>
      <c r="V65" s="2">
        <f ca="1">'Columbia River'!BL5</f>
        <v>835.94070143918725</v>
      </c>
      <c r="W65" s="2">
        <f ca="1">'Columbia River'!BO5</f>
        <v>239.22283626661283</v>
      </c>
      <c r="X65" s="2">
        <f ca="1">'Columbia River'!BR5</f>
        <v>148.5119989730988</v>
      </c>
      <c r="Y65" s="2">
        <f ca="1">'Columbia River'!BU5</f>
        <v>91.24386010123294</v>
      </c>
      <c r="Z65" s="2">
        <f ca="1">'Columbia River'!BX5</f>
        <v>303.05662848362408</v>
      </c>
      <c r="AA65" s="2">
        <f ca="1">'Columbia River'!CA5</f>
        <v>256.49851701909756</v>
      </c>
      <c r="AB65" s="2">
        <f ca="1">'Columbia River'!CD5</f>
        <v>953.18253774503512</v>
      </c>
      <c r="AC65" s="2">
        <f ca="1">'Columbia River'!CG5</f>
        <v>6656.1001901224026</v>
      </c>
      <c r="AD65" s="2">
        <f ca="1">'Columbia River'!CJ5</f>
        <v>1528.8792410977985</v>
      </c>
      <c r="AE65" s="2">
        <f ca="1">'Columbia River'!CM5</f>
        <v>3512.0436027604555</v>
      </c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>
        <f ca="1">'Columbia River'!CP5</f>
        <v>7929.9207892978293</v>
      </c>
    </row>
    <row r="66" spans="1:48" ht="15" customHeight="1" x14ac:dyDescent="0.25">
      <c r="A66" t="s">
        <v>101</v>
      </c>
      <c r="B66" s="2">
        <f ca="1">'Columbia River'!D6</f>
        <v>28684.910714285717</v>
      </c>
      <c r="C66" s="2">
        <f ca="1">'Columbia River'!G6</f>
        <v>21428.55</v>
      </c>
      <c r="D66" s="2">
        <f ca="1">'Columbia River'!J6</f>
        <v>24763.175000000003</v>
      </c>
      <c r="E66" s="2">
        <f ca="1">'Columbia River'!M6</f>
        <v>49567.05</v>
      </c>
      <c r="F66" s="2">
        <f ca="1">'Columbia River'!P6</f>
        <v>162428.15</v>
      </c>
      <c r="G66" s="2">
        <f ca="1">'Columbia River'!S6</f>
        <v>36878.825000000004</v>
      </c>
      <c r="H66" s="2">
        <f ca="1">'Columbia River'!V6</f>
        <v>19171.55</v>
      </c>
      <c r="I66" s="2">
        <f ca="1">'Columbia River'!Y6</f>
        <v>15412.35</v>
      </c>
      <c r="J66" s="2">
        <f ca="1">'Columbia River'!AB6</f>
        <v>13698.325000000001</v>
      </c>
      <c r="K66" s="2">
        <f ca="1">'Columbia River'!AE6</f>
        <v>14322.7</v>
      </c>
      <c r="L66" s="2">
        <f ca="1">'Columbia River'!AH6</f>
        <v>16504.775000000001</v>
      </c>
      <c r="M66" s="2">
        <f ca="1">'Columbia River'!AK6</f>
        <v>11125.9</v>
      </c>
      <c r="N66" s="2">
        <f ca="1">'Columbia River'!AN6</f>
        <v>31336.225000000002</v>
      </c>
      <c r="O66" s="2">
        <f ca="1">'Columbia River'!AQ6</f>
        <v>28459.475000000002</v>
      </c>
      <c r="P66" s="2">
        <f ca="1">'Columbia River'!AT6</f>
        <v>6685.9000000000005</v>
      </c>
      <c r="Q66" s="2">
        <f ca="1">'Columbia River'!AW6</f>
        <v>14622.400000000001</v>
      </c>
      <c r="R66" s="2">
        <f ca="1">'Columbia River'!AZ6</f>
        <v>13697.400000000001</v>
      </c>
      <c r="S66" s="2">
        <f ca="1">'Columbia River'!BC6</f>
        <v>15918.325000000001</v>
      </c>
      <c r="T66" s="2">
        <f ca="1">'Columbia River'!BF6</f>
        <v>43290</v>
      </c>
      <c r="U66" s="2">
        <f ca="1">'Columbia River'!BI6</f>
        <v>64285.65</v>
      </c>
      <c r="V66" s="2">
        <f ca="1">'Columbia River'!BL6</f>
        <v>37400.525000000001</v>
      </c>
      <c r="W66" s="2">
        <f ca="1">'Columbia River'!BO6</f>
        <v>35395.125</v>
      </c>
      <c r="X66" s="2">
        <f ca="1">'Columbia River'!BR6</f>
        <v>26011</v>
      </c>
      <c r="Y66" s="2">
        <f ca="1">'Columbia River'!BU6</f>
        <v>9723.6</v>
      </c>
      <c r="Z66" s="2">
        <f ca="1">'Columbia River'!BX6</f>
        <v>12973.125</v>
      </c>
      <c r="AA66" s="2">
        <f ca="1">'Columbia River'!CA6</f>
        <v>35045.474999999999</v>
      </c>
      <c r="AB66" s="2">
        <f ca="1">'Columbia River'!CD6</f>
        <v>23576.400000000001</v>
      </c>
      <c r="AC66" s="2">
        <f ca="1">'Columbia River'!CG6</f>
        <v>48832.600000000006</v>
      </c>
      <c r="AD66" s="2">
        <f ca="1">'Columbia River'!CJ6</f>
        <v>27700.975000000002</v>
      </c>
      <c r="AE66" s="2">
        <f ca="1">'Columbia River'!CM6</f>
        <v>42942.200000000004</v>
      </c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>
        <f ca="1">'Columbia River'!CP6</f>
        <v>46011.350000000006</v>
      </c>
    </row>
    <row r="67" spans="1:48" ht="15" customHeight="1" x14ac:dyDescent="0.25">
      <c r="A67" t="s">
        <v>201</v>
      </c>
      <c r="B67" s="2">
        <f ca="1">'Columbia River'!D7</f>
        <v>5876.2184012280641</v>
      </c>
      <c r="C67" s="2">
        <f ca="1">'Columbia River'!G7</f>
        <v>20785.693499999998</v>
      </c>
      <c r="D67" s="2">
        <f ca="1">'Columbia River'!J7</f>
        <v>24020.279750000002</v>
      </c>
      <c r="E67" s="2">
        <f ca="1">'Columbia River'!M7</f>
        <v>48080.038500000002</v>
      </c>
      <c r="F67" s="2">
        <f ca="1">'Columbia River'!P7</f>
        <v>157555.30549999999</v>
      </c>
      <c r="G67" s="2">
        <f ca="1">'Columbia River'!S7</f>
        <v>35772.460250000004</v>
      </c>
      <c r="H67" s="2">
        <f ca="1">'Columbia River'!V7</f>
        <v>18596.4035</v>
      </c>
      <c r="I67" s="2">
        <f ca="1">'Columbia River'!Y7</f>
        <v>14949.979499999999</v>
      </c>
      <c r="J67" s="2">
        <f ca="1">'Columbia River'!AB7</f>
        <v>13287.375250000001</v>
      </c>
      <c r="K67" s="2">
        <f ca="1">'Columbia River'!AE7</f>
        <v>13893.019</v>
      </c>
      <c r="L67" s="2">
        <f ca="1">'Columbia River'!AH7</f>
        <v>16009.63175</v>
      </c>
      <c r="M67" s="2">
        <f ca="1">'Columbia River'!AK7</f>
        <v>10792.123</v>
      </c>
      <c r="N67" s="2">
        <f ca="1">'Columbia River'!AN7</f>
        <v>30396.13825</v>
      </c>
      <c r="O67" s="2">
        <f ca="1">'Columbia River'!AQ7</f>
        <v>27605.690750000002</v>
      </c>
      <c r="P67" s="2">
        <f ca="1">'Columbia River'!AT7</f>
        <v>6485.3230000000003</v>
      </c>
      <c r="Q67" s="2">
        <f ca="1">'Columbia River'!AW7</f>
        <v>14183.728000000001</v>
      </c>
      <c r="R67" s="2">
        <f ca="1">'Columbia River'!AZ7</f>
        <v>13286.478000000001</v>
      </c>
      <c r="S67" s="2">
        <f ca="1">'Columbia River'!BC7</f>
        <v>15440.775250000001</v>
      </c>
      <c r="T67" s="2">
        <f ca="1">'Columbia River'!BF7</f>
        <v>41991.299999999996</v>
      </c>
      <c r="U67" s="2">
        <f ca="1">'Columbia River'!BI7</f>
        <v>61717.187610662128</v>
      </c>
      <c r="V67" s="2">
        <f ca="1">'Columbia River'!BL7</f>
        <v>35905.045350097091</v>
      </c>
      <c r="W67" s="2">
        <f ca="1">'Columbia River'!BO7</f>
        <v>33977.745133347373</v>
      </c>
      <c r="X67" s="2">
        <f ca="1">'Columbia River'!BR7</f>
        <v>24970.278724172629</v>
      </c>
      <c r="Y67" s="2">
        <f ca="1">'Columbia River'!BU7</f>
        <v>9238.0943134261706</v>
      </c>
      <c r="Z67" s="2">
        <f ca="1">'Columbia River'!BX7</f>
        <v>12325.368411891364</v>
      </c>
      <c r="AA67" s="2">
        <f ca="1">'Columbia River'!CA7</f>
        <v>16822.694033361098</v>
      </c>
      <c r="AB67" s="2">
        <f ca="1">'Columbia River'!CD7</f>
        <v>702.85292919118126</v>
      </c>
      <c r="AC67" s="2">
        <f ca="1">'Columbia River'!CG7</f>
        <v>1118.7308130714091</v>
      </c>
      <c r="AD67" s="2">
        <f ca="1">'Columbia River'!CJ7</f>
        <v>363.02500228294883</v>
      </c>
      <c r="AE67" s="2">
        <f ca="1">'Columbia River'!CM7</f>
        <v>562.7633053722783</v>
      </c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>
        <f ca="1">'Columbia River'!CP7</f>
        <v>602.98492882620769</v>
      </c>
    </row>
    <row r="68" spans="1:48" ht="15" customHeight="1" x14ac:dyDescent="0.25">
      <c r="A68" t="s">
        <v>202</v>
      </c>
      <c r="B68" s="2">
        <f ca="1">'Columbia River'!D8</f>
        <v>22808.692313057654</v>
      </c>
      <c r="C68" s="2">
        <f ca="1">'Columbia River'!G8</f>
        <v>642.85650000000169</v>
      </c>
      <c r="D68" s="2">
        <f ca="1">'Columbia River'!J8</f>
        <v>742.8952500000014</v>
      </c>
      <c r="E68" s="2">
        <f ca="1">'Columbia River'!M8</f>
        <v>1487.0115000000005</v>
      </c>
      <c r="F68" s="2">
        <f ca="1">'Columbia River'!P8</f>
        <v>4872.8445000000065</v>
      </c>
      <c r="G68" s="2">
        <f ca="1">'Columbia River'!S8</f>
        <v>1106.3647500000006</v>
      </c>
      <c r="H68" s="2">
        <f ca="1">'Columbia River'!V8</f>
        <v>575.14649999999892</v>
      </c>
      <c r="I68" s="2">
        <f ca="1">'Columbia River'!Y8</f>
        <v>462.3705000000009</v>
      </c>
      <c r="J68" s="2">
        <f ca="1">'Columbia River'!AB8</f>
        <v>410.94974999999977</v>
      </c>
      <c r="K68" s="2">
        <f ca="1">'Columbia River'!AE8</f>
        <v>429.68100000000049</v>
      </c>
      <c r="L68" s="2">
        <f ca="1">'Columbia River'!AH8</f>
        <v>495.14325000000099</v>
      </c>
      <c r="M68" s="2">
        <f ca="1">'Columbia River'!AK8</f>
        <v>333.77700000000004</v>
      </c>
      <c r="N68" s="2">
        <f ca="1">'Columbia River'!AN8</f>
        <v>940.08675000000221</v>
      </c>
      <c r="O68" s="2">
        <f ca="1">'Columbia River'!AQ8</f>
        <v>853.78425000000061</v>
      </c>
      <c r="P68" s="2">
        <f ca="1">'Columbia River'!AT8</f>
        <v>200.57700000000023</v>
      </c>
      <c r="Q68" s="2">
        <f ca="1">'Columbia River'!AW8</f>
        <v>438.67200000000048</v>
      </c>
      <c r="R68" s="2">
        <f ca="1">'Columbia River'!AZ8</f>
        <v>410.92200000000048</v>
      </c>
      <c r="S68" s="2">
        <f ca="1">'Columbia River'!BC8</f>
        <v>477.54975000000013</v>
      </c>
      <c r="T68" s="2">
        <f ca="1">'Columbia River'!BF8</f>
        <v>1298.7000000000044</v>
      </c>
      <c r="U68" s="2">
        <f ca="1">'Columbia River'!BI8</f>
        <v>2568.4623893378739</v>
      </c>
      <c r="V68" s="2">
        <f ca="1">'Columbia River'!BL8</f>
        <v>1495.4796499029108</v>
      </c>
      <c r="W68" s="2">
        <f ca="1">'Columbia River'!BO8</f>
        <v>1417.3798666526272</v>
      </c>
      <c r="X68" s="2">
        <f ca="1">'Columbia River'!BR8</f>
        <v>1040.7212758273708</v>
      </c>
      <c r="Y68" s="2">
        <f ca="1">'Columbia River'!BU8</f>
        <v>485.50568657382973</v>
      </c>
      <c r="Z68" s="2">
        <f ca="1">'Columbia River'!BX8</f>
        <v>647.7565881086357</v>
      </c>
      <c r="AA68" s="2">
        <f ca="1">'Columbia River'!CA8</f>
        <v>18222.7809666389</v>
      </c>
      <c r="AB68" s="2">
        <f ca="1">'Columbia River'!CD8</f>
        <v>22873.547070808821</v>
      </c>
      <c r="AC68" s="2">
        <f ca="1">'Columbia River'!CG8</f>
        <v>47713.869186928598</v>
      </c>
      <c r="AD68" s="2">
        <f ca="1">'Columbia River'!CJ8</f>
        <v>27337.949997717053</v>
      </c>
      <c r="AE68" s="2">
        <f ca="1">'Columbia River'!CM8</f>
        <v>42379.43669462773</v>
      </c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>
        <f ca="1">'Columbia River'!CP8</f>
        <v>45408.365071173801</v>
      </c>
    </row>
    <row r="69" spans="1:48" ht="15" customHeight="1" x14ac:dyDescent="0.25">
      <c r="A69" t="s">
        <v>106</v>
      </c>
      <c r="B69" s="2">
        <f ca="1">'Columbia River'!D9</f>
        <v>6593.4285714285716</v>
      </c>
      <c r="C69" s="2">
        <f ca="1">'Columbia River'!G9</f>
        <v>5086</v>
      </c>
      <c r="D69" s="2">
        <f ca="1">'Columbia River'!J9</f>
        <v>12626</v>
      </c>
      <c r="E69" s="2">
        <f ca="1">'Columbia River'!M9</f>
        <v>18437</v>
      </c>
      <c r="F69" s="2">
        <f ca="1">'Columbia River'!P9</f>
        <v>25669</v>
      </c>
      <c r="G69" s="2">
        <f ca="1">'Columbia River'!S9</f>
        <v>12384</v>
      </c>
      <c r="H69" s="2">
        <f ca="1">'Columbia River'!V9</f>
        <v>8413</v>
      </c>
      <c r="I69" s="2">
        <f ca="1">'Columbia River'!Y9</f>
        <v>6950</v>
      </c>
      <c r="J69" s="2">
        <f ca="1">'Columbia River'!AB9</f>
        <v>7715</v>
      </c>
      <c r="K69" s="2">
        <f ca="1">'Columbia River'!AE9</f>
        <v>3675</v>
      </c>
      <c r="L69" s="2">
        <f ca="1">'Columbia River'!AH9</f>
        <v>9041</v>
      </c>
      <c r="M69" s="2">
        <f ca="1">'Columbia River'!AK9</f>
        <v>4785</v>
      </c>
      <c r="N69" s="2">
        <f ca="1">'Columbia River'!AN9</f>
        <v>7900</v>
      </c>
      <c r="O69" s="2">
        <f ca="1">'Columbia River'!AQ9</f>
        <v>6297</v>
      </c>
      <c r="P69" s="2">
        <f ca="1">'Columbia River'!AT9</f>
        <v>1741</v>
      </c>
      <c r="Q69" s="2">
        <f ca="1">'Columbia River'!AW9</f>
        <v>1570</v>
      </c>
      <c r="R69" s="2">
        <f ca="1">'Columbia River'!AZ9</f>
        <v>6588</v>
      </c>
      <c r="S69" s="2">
        <f ca="1">'Columbia River'!BC9</f>
        <v>9403</v>
      </c>
      <c r="T69" s="2">
        <f ca="1">'Columbia River'!BF9</f>
        <v>14183</v>
      </c>
      <c r="U69" s="2">
        <f ca="1">'Columbia River'!BI9</f>
        <v>12390</v>
      </c>
      <c r="V69" s="2">
        <f ca="1">'Columbia River'!BL9</f>
        <v>5640</v>
      </c>
      <c r="W69" s="2">
        <f ca="1">'Columbia River'!BO9</f>
        <v>9842</v>
      </c>
      <c r="X69" s="2">
        <f ca="1">'Columbia River'!BR9</f>
        <v>4587</v>
      </c>
      <c r="Y69" s="2">
        <f ca="1">'Columbia River'!BU9</f>
        <v>1689</v>
      </c>
      <c r="Z69" s="2">
        <f ca="1">'Columbia River'!BX9</f>
        <v>3729</v>
      </c>
      <c r="AA69" s="2">
        <f ca="1">'Columbia River'!CA9</f>
        <v>5492</v>
      </c>
      <c r="AB69" s="2">
        <f ca="1">'Columbia River'!CD9</f>
        <v>5471</v>
      </c>
      <c r="AC69" s="2">
        <f ca="1">'Columbia River'!CG9</f>
        <v>11102</v>
      </c>
      <c r="AD69" s="2">
        <f ca="1">'Columbia River'!CJ9</f>
        <v>5679</v>
      </c>
      <c r="AE69" s="2">
        <f ca="1">'Columbia River'!CM9</f>
        <v>12992</v>
      </c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>
        <f ca="1">'Columbia River'!CP9</f>
        <v>21729</v>
      </c>
    </row>
    <row r="70" spans="1:48" ht="15" customHeight="1" x14ac:dyDescent="0.25">
      <c r="A70" t="s">
        <v>201</v>
      </c>
      <c r="B70" s="2">
        <f ca="1">'Columbia River'!D10</f>
        <v>6336.6918369176583</v>
      </c>
      <c r="C70" s="2">
        <f ca="1">'Columbia River'!G10</f>
        <v>5050.3980000000001</v>
      </c>
      <c r="D70" s="2">
        <f ca="1">'Columbia River'!J10</f>
        <v>12537.618</v>
      </c>
      <c r="E70" s="2">
        <f ca="1">'Columbia River'!M10</f>
        <v>18307.940999999999</v>
      </c>
      <c r="F70" s="2">
        <f ca="1">'Columbia River'!P10</f>
        <v>25489.316999999999</v>
      </c>
      <c r="G70" s="2">
        <f ca="1">'Columbia River'!S10</f>
        <v>12297.312</v>
      </c>
      <c r="H70" s="2">
        <f ca="1">'Columbia River'!V10</f>
        <v>8354.1090000000004</v>
      </c>
      <c r="I70" s="2">
        <f ca="1">'Columbia River'!Y10</f>
        <v>6901.35</v>
      </c>
      <c r="J70" s="2">
        <f ca="1">'Columbia River'!AB10</f>
        <v>7660.9949999999999</v>
      </c>
      <c r="K70" s="2">
        <f ca="1">'Columbia River'!AE10</f>
        <v>3649.2750000000001</v>
      </c>
      <c r="L70" s="2">
        <f ca="1">'Columbia River'!AH10</f>
        <v>8977.7129999999997</v>
      </c>
      <c r="M70" s="2">
        <f ca="1">'Columbia River'!AK10</f>
        <v>4751.5050000000001</v>
      </c>
      <c r="N70" s="2">
        <f ca="1">'Columbia River'!AN10</f>
        <v>7844.7</v>
      </c>
      <c r="O70" s="2">
        <f ca="1">'Columbia River'!AQ10</f>
        <v>6252.9210000000003</v>
      </c>
      <c r="P70" s="2">
        <f ca="1">'Columbia River'!AT10</f>
        <v>1728.8130000000001</v>
      </c>
      <c r="Q70" s="2">
        <f ca="1">'Columbia River'!AW10</f>
        <v>1559.01</v>
      </c>
      <c r="R70" s="2">
        <f ca="1">'Columbia River'!AZ10</f>
        <v>6541.884</v>
      </c>
      <c r="S70" s="2">
        <f ca="1">'Columbia River'!BC10</f>
        <v>9337.1790000000001</v>
      </c>
      <c r="T70" s="2">
        <f ca="1">'Columbia River'!BF10</f>
        <v>14083.718999999999</v>
      </c>
      <c r="U70" s="2">
        <f ca="1">'Columbia River'!BI10</f>
        <v>11896.83206121468</v>
      </c>
      <c r="V70" s="2">
        <f ca="1">'Columbia River'!BL10</f>
        <v>5414.321045260941</v>
      </c>
      <c r="W70" s="2">
        <f ca="1">'Columbia River'!BO10</f>
        <v>9448.4711148659953</v>
      </c>
      <c r="X70" s="2">
        <f ca="1">'Columbia River'!BR10</f>
        <v>4403.5476908644068</v>
      </c>
      <c r="Y70" s="2">
        <f ca="1">'Columbia River'!BU10</f>
        <v>1655.3598895310197</v>
      </c>
      <c r="Z70" s="2">
        <f ca="1">'Columbia River'!BX10</f>
        <v>3654.7288502434417</v>
      </c>
      <c r="AA70" s="2">
        <f ca="1">'Columbia River'!CA10</f>
        <v>4942.8705822933944</v>
      </c>
      <c r="AB70" s="2">
        <f ca="1">'Columbia River'!CD10</f>
        <v>4924.0496446376228</v>
      </c>
      <c r="AC70" s="2">
        <f ca="1">'Columbia River'!CG10</f>
        <v>10880.349872975867</v>
      </c>
      <c r="AD70" s="2">
        <f ca="1">'Columbia River'!CJ10</f>
        <v>5565.9991292612804</v>
      </c>
      <c r="AE70" s="2">
        <f ca="1">'Columbia River'!CM10</f>
        <v>12733.484889480991</v>
      </c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>
        <f ca="1">'Columbia River'!CP10</f>
        <v>21296.635865419677</v>
      </c>
    </row>
    <row r="71" spans="1:48" ht="15" customHeight="1" x14ac:dyDescent="0.25">
      <c r="A71" t="s">
        <v>202</v>
      </c>
      <c r="B71" s="2">
        <f ca="1">'Columbia River'!D11</f>
        <v>256.7367345109119</v>
      </c>
      <c r="C71" s="2">
        <f ca="1">'Columbia River'!G11</f>
        <v>35.601999999999862</v>
      </c>
      <c r="D71" s="2">
        <f ca="1">'Columbia River'!J11</f>
        <v>88.381999999999607</v>
      </c>
      <c r="E71" s="2">
        <f ca="1">'Columbia River'!M11</f>
        <v>129.05900000000111</v>
      </c>
      <c r="F71" s="2">
        <f ca="1">'Columbia River'!P11</f>
        <v>179.6830000000009</v>
      </c>
      <c r="G71" s="2">
        <f ca="1">'Columbia River'!S11</f>
        <v>86.688000000000102</v>
      </c>
      <c r="H71" s="2">
        <f ca="1">'Columbia River'!V11</f>
        <v>58.890999999999622</v>
      </c>
      <c r="I71" s="2">
        <f ca="1">'Columbia River'!Y11</f>
        <v>48.649999999999636</v>
      </c>
      <c r="J71" s="2">
        <f ca="1">'Columbia River'!AB11</f>
        <v>54.005000000000109</v>
      </c>
      <c r="K71" s="2">
        <f ca="1">'Columbia River'!AE11</f>
        <v>25.724999999999909</v>
      </c>
      <c r="L71" s="2">
        <f ca="1">'Columbia River'!AH11</f>
        <v>63.287000000000262</v>
      </c>
      <c r="M71" s="2">
        <f ca="1">'Columbia River'!AK11</f>
        <v>33.494999999999891</v>
      </c>
      <c r="N71" s="2">
        <f ca="1">'Columbia River'!AN11</f>
        <v>55.300000000000182</v>
      </c>
      <c r="O71" s="2">
        <f ca="1">'Columbia River'!AQ11</f>
        <v>44.078999999999724</v>
      </c>
      <c r="P71" s="2">
        <f ca="1">'Columbia River'!AT11</f>
        <v>12.186999999999898</v>
      </c>
      <c r="Q71" s="2">
        <f ca="1">'Columbia River'!AW11</f>
        <v>10.990000000000009</v>
      </c>
      <c r="R71" s="2">
        <f ca="1">'Columbia River'!AZ11</f>
        <v>46.115999999999985</v>
      </c>
      <c r="S71" s="2">
        <f ca="1">'Columbia River'!BC11</f>
        <v>65.820999999999913</v>
      </c>
      <c r="T71" s="2">
        <f ca="1">'Columbia River'!BF11</f>
        <v>99.281000000000859</v>
      </c>
      <c r="U71" s="2">
        <f ca="1">'Columbia River'!BI11</f>
        <v>493.16793878532008</v>
      </c>
      <c r="V71" s="2">
        <f ca="1">'Columbia River'!BL11</f>
        <v>225.67895473905901</v>
      </c>
      <c r="W71" s="2">
        <f ca="1">'Columbia River'!BO11</f>
        <v>393.52888513400467</v>
      </c>
      <c r="X71" s="2">
        <f ca="1">'Columbia River'!BR11</f>
        <v>183.45230913559317</v>
      </c>
      <c r="Y71" s="2">
        <f ca="1">'Columbia River'!BU11</f>
        <v>33.640110468980311</v>
      </c>
      <c r="Z71" s="2">
        <f ca="1">'Columbia River'!BX11</f>
        <v>74.271149756558316</v>
      </c>
      <c r="AA71" s="2">
        <f ca="1">'Columbia River'!CA11</f>
        <v>549.12941770660564</v>
      </c>
      <c r="AB71" s="2">
        <f ca="1">'Columbia River'!CD11</f>
        <v>546.95035536237719</v>
      </c>
      <c r="AC71" s="2">
        <f ca="1">'Columbia River'!CG11</f>
        <v>221.65012702413333</v>
      </c>
      <c r="AD71" s="2">
        <f ca="1">'Columbia River'!CJ11</f>
        <v>113.00087073871964</v>
      </c>
      <c r="AE71" s="2">
        <f ca="1">'Columbia River'!CM11</f>
        <v>258.51511051900889</v>
      </c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>
        <f ca="1">'Columbia River'!CP11</f>
        <v>432.36413458032257</v>
      </c>
    </row>
    <row r="72" spans="1:48" ht="15" customHeight="1" x14ac:dyDescent="0.25">
      <c r="A72" t="s">
        <v>111</v>
      </c>
      <c r="B72" s="2">
        <f ca="1">'Columbia River'!D12</f>
        <v>10826.142857142857</v>
      </c>
      <c r="C72" s="2">
        <f ca="1">'Columbia River'!G12</f>
        <v>8066</v>
      </c>
      <c r="D72" s="2">
        <f ca="1">'Columbia River'!J12</f>
        <v>6566</v>
      </c>
      <c r="E72" s="2">
        <f ca="1">'Columbia River'!M12</f>
        <v>3500</v>
      </c>
      <c r="F72" s="2">
        <f ca="1">'Columbia River'!P12</f>
        <v>4700</v>
      </c>
      <c r="G72" s="2">
        <f ca="1">'Columbia River'!S12</f>
        <v>11140</v>
      </c>
      <c r="H72" s="2">
        <f ca="1">'Columbia River'!V12</f>
        <v>8166</v>
      </c>
      <c r="I72" s="2">
        <f ca="1">'Columbia River'!Y12</f>
        <v>8770</v>
      </c>
      <c r="J72" s="2">
        <f ca="1">'Columbia River'!AB12</f>
        <v>9756</v>
      </c>
      <c r="K72" s="2">
        <f ca="1">'Columbia River'!AE12</f>
        <v>7943</v>
      </c>
      <c r="L72" s="2">
        <f ca="1">'Columbia River'!AH12</f>
        <v>4000</v>
      </c>
      <c r="M72" s="2">
        <f ca="1">'Columbia River'!AK12</f>
        <v>6300</v>
      </c>
      <c r="N72" s="2">
        <f ca="1">'Columbia River'!AN12</f>
        <v>4700</v>
      </c>
      <c r="O72" s="2">
        <f ca="1">'Columbia River'!AQ12</f>
        <v>14600</v>
      </c>
      <c r="P72" s="2">
        <f ca="1">'Columbia River'!AT12</f>
        <v>8880</v>
      </c>
      <c r="Q72" s="2">
        <f ca="1">'Columbia River'!AW12</f>
        <v>14119</v>
      </c>
      <c r="R72" s="2">
        <f ca="1">'Columbia River'!AZ12</f>
        <v>8156</v>
      </c>
      <c r="S72" s="2">
        <f ca="1">'Columbia River'!BC12</f>
        <v>15076</v>
      </c>
      <c r="T72" s="2">
        <f ca="1">'Columbia River'!BF12</f>
        <v>33678</v>
      </c>
      <c r="U72" s="2">
        <f ca="1">'Columbia River'!BI12</f>
        <v>100825</v>
      </c>
      <c r="V72" s="2">
        <f ca="1">'Columbia River'!BL12</f>
        <v>47402</v>
      </c>
      <c r="W72" s="2">
        <f ca="1">'Columbia River'!BO12</f>
        <v>43267</v>
      </c>
      <c r="X72" s="2">
        <f ca="1">'Columbia River'!BR12</f>
        <v>9293</v>
      </c>
      <c r="Y72" s="2">
        <f ca="1">'Columbia River'!BU12</f>
        <v>5632</v>
      </c>
      <c r="Z72" s="2">
        <f ca="1">'Columbia River'!BX12</f>
        <v>1482</v>
      </c>
      <c r="AA72" s="2">
        <f ca="1">'Columbia River'!CA12</f>
        <v>17620</v>
      </c>
      <c r="AB72" s="2">
        <f ca="1">'Columbia River'!CD12</f>
        <v>5413</v>
      </c>
      <c r="AC72" s="2">
        <f ca="1">'Columbia River'!CG12</f>
        <v>15128</v>
      </c>
      <c r="AD72" s="2">
        <f ca="1">'Columbia River'!CJ12</f>
        <v>13597</v>
      </c>
      <c r="AE72" s="2">
        <f ca="1">'Columbia River'!CM12</f>
        <v>16911</v>
      </c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>
        <f ca="1">'Columbia River'!CP12</f>
        <v>22573</v>
      </c>
    </row>
    <row r="73" spans="1:48" ht="15" customHeight="1" x14ac:dyDescent="0.25">
      <c r="A73" t="s">
        <v>201</v>
      </c>
      <c r="B73" s="2">
        <f ca="1">'Columbia River'!D13</f>
        <v>974.31789683373711</v>
      </c>
      <c r="C73" s="2">
        <f ca="1">'Columbia River'!G13</f>
        <v>7824.0199999999995</v>
      </c>
      <c r="D73" s="2">
        <f ca="1">'Columbia River'!J13</f>
        <v>6369.0199999999995</v>
      </c>
      <c r="E73" s="2">
        <f ca="1">'Columbia River'!M13</f>
        <v>3395</v>
      </c>
      <c r="F73" s="2">
        <f ca="1">'Columbia River'!P13</f>
        <v>4559</v>
      </c>
      <c r="G73" s="2">
        <f ca="1">'Columbia River'!S13</f>
        <v>10805.8</v>
      </c>
      <c r="H73" s="2">
        <f ca="1">'Columbia River'!V13</f>
        <v>7921.0199999999995</v>
      </c>
      <c r="I73" s="2">
        <f ca="1">'Columbia River'!Y13</f>
        <v>8506.9</v>
      </c>
      <c r="J73" s="2">
        <f ca="1">'Columbia River'!AB13</f>
        <v>9463.32</v>
      </c>
      <c r="K73" s="2">
        <f ca="1">'Columbia River'!AE13</f>
        <v>7704.71</v>
      </c>
      <c r="L73" s="2">
        <f ca="1">'Columbia River'!AH13</f>
        <v>3880</v>
      </c>
      <c r="M73" s="2">
        <f ca="1">'Columbia River'!AK13</f>
        <v>6111</v>
      </c>
      <c r="N73" s="2">
        <f ca="1">'Columbia River'!AN13</f>
        <v>4559</v>
      </c>
      <c r="O73" s="2">
        <f ca="1">'Columbia River'!AQ13</f>
        <v>14162</v>
      </c>
      <c r="P73" s="2">
        <f ca="1">'Columbia River'!AT13</f>
        <v>8613.6</v>
      </c>
      <c r="Q73" s="2">
        <f ca="1">'Columbia River'!AW13</f>
        <v>13695.43</v>
      </c>
      <c r="R73" s="2">
        <f ca="1">'Columbia River'!AZ13</f>
        <v>7911.32</v>
      </c>
      <c r="S73" s="2">
        <f ca="1">'Columbia River'!BC13</f>
        <v>14623.72</v>
      </c>
      <c r="T73" s="2">
        <f ca="1">'Columbia River'!BF13</f>
        <v>32667.66</v>
      </c>
      <c r="U73" s="2">
        <f ca="1">'Columbia River'!BI13</f>
        <v>96780.079485399794</v>
      </c>
      <c r="V73" s="2">
        <f ca="1">'Columbia River'!BL13</f>
        <v>45498.959586301637</v>
      </c>
      <c r="W73" s="2">
        <f ca="1">'Columbia River'!BO13</f>
        <v>41533.321204537169</v>
      </c>
      <c r="X73" s="2">
        <f ca="1">'Columbia River'!BR13</f>
        <v>8920.8269197864247</v>
      </c>
      <c r="Y73" s="2">
        <f ca="1">'Columbia River'!BU13</f>
        <v>281.40712996074734</v>
      </c>
      <c r="Z73" s="2">
        <f ca="1">'Columbia River'!BX13</f>
        <v>74.0492483312904</v>
      </c>
      <c r="AA73" s="2">
        <f ca="1">'Columbia River'!CA13</f>
        <v>2632.3548840300268</v>
      </c>
      <c r="AB73" s="2">
        <f ca="1">'Columbia River'!CD13</f>
        <v>431.86299653219231</v>
      </c>
      <c r="AC73" s="2">
        <f ca="1">'Columbia River'!CG13</f>
        <v>1100.0699026202597</v>
      </c>
      <c r="AD73" s="2">
        <f ca="1">'Columbia River'!CJ13</f>
        <v>1025.2930948986909</v>
      </c>
      <c r="AE73" s="2">
        <f ca="1">'Columbia River'!CM13</f>
        <v>1275.1880214629523</v>
      </c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>
        <f ca="1">'Columbia River'!CP13</f>
        <v>1702.1358410787784</v>
      </c>
    </row>
    <row r="74" spans="1:48" ht="15" customHeight="1" x14ac:dyDescent="0.25">
      <c r="A74" t="s">
        <v>202</v>
      </c>
      <c r="B74" s="2">
        <f ca="1">'Columbia River'!D14</f>
        <v>9851.8249603091208</v>
      </c>
      <c r="C74" s="2">
        <f ca="1">'Columbia River'!G14</f>
        <v>241.98000000000047</v>
      </c>
      <c r="D74" s="2">
        <f ca="1">'Columbia River'!J14</f>
        <v>196.98000000000047</v>
      </c>
      <c r="E74" s="2">
        <f ca="1">'Columbia River'!M14</f>
        <v>105</v>
      </c>
      <c r="F74" s="2">
        <f ca="1">'Columbia River'!P14</f>
        <v>141</v>
      </c>
      <c r="G74" s="2">
        <f ca="1">'Columbia River'!S14</f>
        <v>334.20000000000073</v>
      </c>
      <c r="H74" s="2">
        <f ca="1">'Columbia River'!V14</f>
        <v>244.98000000000047</v>
      </c>
      <c r="I74" s="2">
        <f ca="1">'Columbia River'!Y14</f>
        <v>263.10000000000036</v>
      </c>
      <c r="J74" s="2">
        <f ca="1">'Columbia River'!AB14</f>
        <v>292.68000000000029</v>
      </c>
      <c r="K74" s="2">
        <f ca="1">'Columbia River'!AE14</f>
        <v>238.28999999999996</v>
      </c>
      <c r="L74" s="2">
        <f ca="1">'Columbia River'!AH14</f>
        <v>120</v>
      </c>
      <c r="M74" s="2">
        <f ca="1">'Columbia River'!AK14</f>
        <v>189</v>
      </c>
      <c r="N74" s="2">
        <f ca="1">'Columbia River'!AN14</f>
        <v>141</v>
      </c>
      <c r="O74" s="2">
        <f ca="1">'Columbia River'!AQ14</f>
        <v>438</v>
      </c>
      <c r="P74" s="2">
        <f ca="1">'Columbia River'!AT14</f>
        <v>266.39999999999964</v>
      </c>
      <c r="Q74" s="2">
        <f ca="1">'Columbia River'!AW14</f>
        <v>423.56999999999971</v>
      </c>
      <c r="R74" s="2">
        <f ca="1">'Columbia River'!AZ14</f>
        <v>244.68000000000029</v>
      </c>
      <c r="S74" s="2">
        <f ca="1">'Columbia River'!BC14</f>
        <v>452.28000000000065</v>
      </c>
      <c r="T74" s="2">
        <f ca="1">'Columbia River'!BF14</f>
        <v>1010.3400000000001</v>
      </c>
      <c r="U74" s="2">
        <f ca="1">'Columbia River'!BI14</f>
        <v>4044.9205146002059</v>
      </c>
      <c r="V74" s="2">
        <f ca="1">'Columbia River'!BL14</f>
        <v>1903.0404136983634</v>
      </c>
      <c r="W74" s="2">
        <f ca="1">'Columbia River'!BO14</f>
        <v>1733.6787954628307</v>
      </c>
      <c r="X74" s="2">
        <f ca="1">'Columbia River'!BR14</f>
        <v>372.1730802135753</v>
      </c>
      <c r="Y74" s="2">
        <f ca="1">'Columbia River'!BU14</f>
        <v>5350.5928700392524</v>
      </c>
      <c r="Z74" s="2">
        <f ca="1">'Columbia River'!BX14</f>
        <v>1407.9507516687097</v>
      </c>
      <c r="AA74" s="2">
        <f ca="1">'Columbia River'!CA14</f>
        <v>14987.645115969974</v>
      </c>
      <c r="AB74" s="2">
        <f ca="1">'Columbia River'!CD14</f>
        <v>4981.1370034678075</v>
      </c>
      <c r="AC74" s="2">
        <f ca="1">'Columbia River'!CG14</f>
        <v>14027.93009737974</v>
      </c>
      <c r="AD74" s="2">
        <f ca="1">'Columbia River'!CJ14</f>
        <v>12571.70690510131</v>
      </c>
      <c r="AE74" s="2">
        <f ca="1">'Columbia River'!CM14</f>
        <v>15635.811978537047</v>
      </c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>
        <f ca="1">'Columbia River'!CP14</f>
        <v>20870.86415892122</v>
      </c>
    </row>
    <row r="75" spans="1:48" ht="15" customHeight="1" x14ac:dyDescent="0.25">
      <c r="A75" t="s">
        <v>116</v>
      </c>
      <c r="B75" s="2">
        <f ca="1">'Columbia River'!D15</f>
        <v>32960.697467347833</v>
      </c>
      <c r="C75" s="2">
        <f ca="1">'Columbia River'!G15</f>
        <v>9915.6204290165133</v>
      </c>
      <c r="D75" s="2">
        <f ca="1">'Columbia River'!J15</f>
        <v>10249.166735978954</v>
      </c>
      <c r="E75" s="2">
        <f ca="1">'Columbia River'!M15</f>
        <v>12639.508609552518</v>
      </c>
      <c r="F75" s="2">
        <f ca="1">'Columbia River'!P15</f>
        <v>12334.932540325482</v>
      </c>
      <c r="G75" s="2">
        <f ca="1">'Columbia River'!S15</f>
        <v>11662.012945330658</v>
      </c>
      <c r="H75" s="2">
        <f ca="1">'Columbia River'!V15</f>
        <v>9369.0927190272887</v>
      </c>
      <c r="I75" s="2">
        <f ca="1">'Columbia River'!Y15</f>
        <v>6822.4696886688816</v>
      </c>
      <c r="J75" s="2">
        <f ca="1">'Columbia River'!AB15</f>
        <v>4842.407598374456</v>
      </c>
      <c r="K75" s="2">
        <f ca="1">'Columbia River'!AE15</f>
        <v>8233.1317186320011</v>
      </c>
      <c r="L75" s="2">
        <f ca="1">'Columbia River'!AH15</f>
        <v>7854.9941665514898</v>
      </c>
      <c r="M75" s="2">
        <f ca="1">'Columbia River'!AK15</f>
        <v>6143.6346092735248</v>
      </c>
      <c r="N75" s="2">
        <f ca="1">'Columbia River'!AN15</f>
        <v>6620.9838287121111</v>
      </c>
      <c r="O75" s="2">
        <f ca="1">'Columbia River'!AQ15</f>
        <v>9970.3961826835057</v>
      </c>
      <c r="P75" s="2">
        <f ca="1">'Columbia River'!AT15</f>
        <v>8582.9167335810089</v>
      </c>
      <c r="Q75" s="2">
        <f ca="1">'Columbia River'!AW15</f>
        <v>12063.212837268085</v>
      </c>
      <c r="R75" s="2">
        <f ca="1">'Columbia River'!AZ15</f>
        <v>13472.219586197078</v>
      </c>
      <c r="S75" s="2">
        <f ca="1">'Columbia River'!BC15</f>
        <v>34180.189228365765</v>
      </c>
      <c r="T75" s="2">
        <f ca="1">'Columbia River'!BF15</f>
        <v>52221.857500072256</v>
      </c>
      <c r="U75" s="2">
        <f ca="1">'Columbia River'!BI15</f>
        <v>42467.354716017609</v>
      </c>
      <c r="V75" s="2">
        <f ca="1">'Columbia River'!BL15</f>
        <v>32403.078319827924</v>
      </c>
      <c r="W75" s="2">
        <f ca="1">'Columbia River'!BO15</f>
        <v>33171.324760363437</v>
      </c>
      <c r="X75" s="2">
        <f ca="1">'Columbia River'!BR15</f>
        <v>40719.111180444241</v>
      </c>
      <c r="Y75" s="2">
        <f ca="1">'Columbia River'!BU15</f>
        <v>17633.237903043235</v>
      </c>
      <c r="Z75" s="2">
        <f ca="1">'Columbia River'!BX15</f>
        <v>31048.867269164875</v>
      </c>
      <c r="AA75" s="2">
        <f ca="1">'Columbia River'!CA15</f>
        <v>30128.685887992997</v>
      </c>
      <c r="AB75" s="2">
        <f ca="1">'Columbia River'!CD15</f>
        <v>42280.897533618387</v>
      </c>
      <c r="AC75" s="2">
        <f ca="1">'Columbia River'!CG15</f>
        <v>42996.854733951346</v>
      </c>
      <c r="AD75" s="2">
        <f ca="1">'Columbia River'!CJ15</f>
        <v>29557.416383895783</v>
      </c>
      <c r="AE75" s="2">
        <f ca="1">'Columbia River'!CM15</f>
        <v>37078.922559768223</v>
      </c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>
        <f ca="1">'Columbia River'!CP15</f>
        <v>46546.908558590076</v>
      </c>
    </row>
    <row r="76" spans="1:48" ht="15" customHeight="1" x14ac:dyDescent="0.25">
      <c r="A76" t="s">
        <v>201</v>
      </c>
      <c r="B76" s="2">
        <f ca="1">'Columbia River'!D16</f>
        <v>18552.318786124255</v>
      </c>
      <c r="C76" s="2">
        <f ca="1">'Columbia River'!G16</f>
        <v>9618.1518161460172</v>
      </c>
      <c r="D76" s="2">
        <f ca="1">'Columbia River'!J16</f>
        <v>9941.6917338995845</v>
      </c>
      <c r="E76" s="2">
        <f ca="1">'Columbia River'!M16</f>
        <v>12260.323351265943</v>
      </c>
      <c r="F76" s="2">
        <f ca="1">'Columbia River'!P16</f>
        <v>11964.884564115717</v>
      </c>
      <c r="G76" s="2">
        <f ca="1">'Columbia River'!S16</f>
        <v>11312.152556970737</v>
      </c>
      <c r="H76" s="2">
        <f ca="1">'Columbia River'!V16</f>
        <v>9088.0199374564691</v>
      </c>
      <c r="I76" s="2">
        <f ca="1">'Columbia River'!Y16</f>
        <v>6617.7955980088154</v>
      </c>
      <c r="J76" s="2">
        <f ca="1">'Columbia River'!AB16</f>
        <v>4697.1353704232224</v>
      </c>
      <c r="K76" s="2">
        <f ca="1">'Columbia River'!AE16</f>
        <v>7986.1377670730408</v>
      </c>
      <c r="L76" s="2">
        <f ca="1">'Columbia River'!AH16</f>
        <v>7619.3443415549445</v>
      </c>
      <c r="M76" s="2">
        <f ca="1">'Columbia River'!AK16</f>
        <v>5959.3255709953191</v>
      </c>
      <c r="N76" s="2">
        <f ca="1">'Columbia River'!AN16</f>
        <v>6422.3543138507475</v>
      </c>
      <c r="O76" s="2">
        <f ca="1">'Columbia River'!AQ16</f>
        <v>9671.2842972029994</v>
      </c>
      <c r="P76" s="2">
        <f ca="1">'Columbia River'!AT16</f>
        <v>8325.4292315735784</v>
      </c>
      <c r="Q76" s="2">
        <f ca="1">'Columbia River'!AW16</f>
        <v>11701.316452150042</v>
      </c>
      <c r="R76" s="2">
        <f ca="1">'Columbia River'!AZ16</f>
        <v>13068.052998611165</v>
      </c>
      <c r="S76" s="2">
        <f ca="1">'Columbia River'!BC16</f>
        <v>33154.783551514789</v>
      </c>
      <c r="T76" s="2">
        <f ca="1">'Columbia River'!BF16</f>
        <v>50655.201775070083</v>
      </c>
      <c r="U76" s="2">
        <f ca="1">'Columbia River'!BI16</f>
        <v>23358.37026613847</v>
      </c>
      <c r="V76" s="2">
        <f ca="1">'Columbia River'!BL16</f>
        <v>17821.693075849929</v>
      </c>
      <c r="W76" s="2">
        <f ca="1">'Columbia River'!BO16</f>
        <v>18244.190499892782</v>
      </c>
      <c r="X76" s="2">
        <f ca="1">'Columbia River'!BR16</f>
        <v>22390.230434537156</v>
      </c>
      <c r="Y76" s="2">
        <f ca="1">'Columbia River'!BU16</f>
        <v>14636.913266888478</v>
      </c>
      <c r="Z76" s="2">
        <f ca="1">'Columbia River'!BX16</f>
        <v>25772.894334707853</v>
      </c>
      <c r="AA76" s="2">
        <f ca="1">'Columbia River'!CA16</f>
        <v>18681.648240383151</v>
      </c>
      <c r="AB76" s="2">
        <f ca="1">'Columbia River'!CD16</f>
        <v>24096.764821399716</v>
      </c>
      <c r="AC76" s="2">
        <f ca="1">'Columbia River'!CG16</f>
        <v>19045.176323581294</v>
      </c>
      <c r="AD76" s="2">
        <f ca="1">'Columbia River'!CJ16</f>
        <v>12256.903794557547</v>
      </c>
      <c r="AE76" s="2">
        <f ca="1">'Columbia River'!CM16</f>
        <v>15375.930721351746</v>
      </c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>
        <f ca="1">'Columbia River'!CP16</f>
        <v>19302.126164435384</v>
      </c>
    </row>
    <row r="77" spans="1:48" ht="15" customHeight="1" x14ac:dyDescent="0.25">
      <c r="A77" t="s">
        <v>202</v>
      </c>
      <c r="B77" s="2">
        <f ca="1">'Columbia River'!D17</f>
        <v>14408.378681223579</v>
      </c>
      <c r="C77" s="2">
        <f ca="1">'Columbia River'!G17</f>
        <v>297.46861287049614</v>
      </c>
      <c r="D77" s="2">
        <f ca="1">'Columbia River'!J17</f>
        <v>307.47500207936901</v>
      </c>
      <c r="E77" s="2">
        <f ca="1">'Columbia River'!M17</f>
        <v>379.18525828657584</v>
      </c>
      <c r="F77" s="2">
        <f ca="1">'Columbia River'!P17</f>
        <v>370.04797620976569</v>
      </c>
      <c r="G77" s="2">
        <f ca="1">'Columbia River'!S17</f>
        <v>349.86038835992076</v>
      </c>
      <c r="H77" s="2">
        <f ca="1">'Columbia River'!V17</f>
        <v>281.07278157081964</v>
      </c>
      <c r="I77" s="2">
        <f ca="1">'Columbia River'!Y17</f>
        <v>204.67409066006621</v>
      </c>
      <c r="J77" s="2">
        <f ca="1">'Columbia River'!AB17</f>
        <v>145.27222795123362</v>
      </c>
      <c r="K77" s="2">
        <f ca="1">'Columbia River'!AE17</f>
        <v>246.99395155896036</v>
      </c>
      <c r="L77" s="2">
        <f ca="1">'Columbia River'!AH17</f>
        <v>235.64982499654525</v>
      </c>
      <c r="M77" s="2">
        <f ca="1">'Columbia River'!AK17</f>
        <v>184.30903827820566</v>
      </c>
      <c r="N77" s="2">
        <f ca="1">'Columbia River'!AN17</f>
        <v>198.62951486136353</v>
      </c>
      <c r="O77" s="2">
        <f ca="1">'Columbia River'!AQ17</f>
        <v>299.11188548050632</v>
      </c>
      <c r="P77" s="2">
        <f ca="1">'Columbia River'!AT17</f>
        <v>257.48750200743052</v>
      </c>
      <c r="Q77" s="2">
        <f ca="1">'Columbia River'!AW17</f>
        <v>361.89638511804333</v>
      </c>
      <c r="R77" s="2">
        <f ca="1">'Columbia River'!AZ17</f>
        <v>404.16658758591257</v>
      </c>
      <c r="S77" s="2">
        <f ca="1">'Columbia River'!BC17</f>
        <v>1025.4056768509763</v>
      </c>
      <c r="T77" s="2">
        <f ca="1">'Columbia River'!BF17</f>
        <v>1566.6557250021724</v>
      </c>
      <c r="U77" s="2">
        <f ca="1">'Columbia River'!BI17</f>
        <v>19108.984449879139</v>
      </c>
      <c r="V77" s="2">
        <f ca="1">'Columbia River'!BL17</f>
        <v>14581.385243977995</v>
      </c>
      <c r="W77" s="2">
        <f ca="1">'Columbia River'!BO17</f>
        <v>14927.134260470655</v>
      </c>
      <c r="X77" s="2">
        <f ca="1">'Columbia River'!BR17</f>
        <v>18328.880745907085</v>
      </c>
      <c r="Y77" s="2">
        <f ca="1">'Columbia River'!BU17</f>
        <v>2996.3246361547572</v>
      </c>
      <c r="Z77" s="2">
        <f ca="1">'Columbia River'!BX17</f>
        <v>5275.9729344570223</v>
      </c>
      <c r="AA77" s="2">
        <f ca="1">'Columbia River'!CA17</f>
        <v>11447.037647609846</v>
      </c>
      <c r="AB77" s="2">
        <f ca="1">'Columbia River'!CD17</f>
        <v>18184.13271221867</v>
      </c>
      <c r="AC77" s="2">
        <f ca="1">'Columbia River'!CG17</f>
        <v>23951.678410370052</v>
      </c>
      <c r="AD77" s="2">
        <f ca="1">'Columbia River'!CJ17</f>
        <v>17300.512589338236</v>
      </c>
      <c r="AE77" s="2">
        <f ca="1">'Columbia River'!CM17</f>
        <v>21702.991838416478</v>
      </c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>
        <f ca="1">'Columbia River'!CP17</f>
        <v>27244.782394154692</v>
      </c>
    </row>
    <row r="78" spans="1:48" ht="15" customHeight="1" x14ac:dyDescent="0.25">
      <c r="A78" t="s">
        <v>121</v>
      </c>
      <c r="B78" s="2">
        <f ca="1">'Columbia River'!D18</f>
        <v>179890.15714285715</v>
      </c>
      <c r="C78" s="2">
        <f ca="1">'Columbia River'!G18</f>
        <v>81929.429999999993</v>
      </c>
      <c r="D78" s="2">
        <f ca="1">'Columbia River'!J18</f>
        <v>156944.70000000001</v>
      </c>
      <c r="E78" s="2">
        <f ca="1">'Columbia River'!M18</f>
        <v>252438.12</v>
      </c>
      <c r="F78" s="2">
        <f ca="1">'Columbia River'!P18</f>
        <v>248527.62</v>
      </c>
      <c r="G78" s="2">
        <f ca="1">'Columbia River'!S18</f>
        <v>98320.86</v>
      </c>
      <c r="H78" s="2">
        <f ca="1">'Columbia River'!V18</f>
        <v>95825.07</v>
      </c>
      <c r="I78" s="2">
        <f ca="1">'Columbia River'!Y18</f>
        <v>38478.33</v>
      </c>
      <c r="J78" s="2">
        <f ca="1">'Columbia River'!AB18</f>
        <v>54600.480000000003</v>
      </c>
      <c r="K78" s="2">
        <f ca="1">'Columbia River'!AE18</f>
        <v>76989.33</v>
      </c>
      <c r="L78" s="2">
        <f ca="1">'Columbia River'!AH18</f>
        <v>82104.66</v>
      </c>
      <c r="M78" s="2">
        <f ca="1">'Columbia River'!AK18</f>
        <v>28979.279999999999</v>
      </c>
      <c r="N78" s="2">
        <f ca="1">'Columbia River'!AN18</f>
        <v>96615.09</v>
      </c>
      <c r="O78" s="2">
        <f ca="1">'Columbia River'!AQ18</f>
        <v>152846.1</v>
      </c>
      <c r="P78" s="2">
        <f ca="1">'Columbia River'!AT18</f>
        <v>37384.379999999997</v>
      </c>
      <c r="Q78" s="2">
        <f ca="1">'Columbia River'!AW18</f>
        <v>151855.10999999999</v>
      </c>
      <c r="R78" s="2">
        <f ca="1">'Columbia River'!AZ18</f>
        <v>73734.55</v>
      </c>
      <c r="S78" s="2">
        <f ca="1">'Columbia River'!BC18</f>
        <v>146013.13</v>
      </c>
      <c r="T78" s="2">
        <f ca="1">'Columbia River'!BF18</f>
        <v>225119.54</v>
      </c>
      <c r="U78" s="2">
        <f ca="1">'Columbia River'!BI18</f>
        <v>301948.39</v>
      </c>
      <c r="V78" s="2">
        <f ca="1">'Columbia River'!BL18</f>
        <v>126682</v>
      </c>
      <c r="W78" s="2">
        <f ca="1">'Columbia River'!BO18</f>
        <v>200907.37</v>
      </c>
      <c r="X78" s="2">
        <f ca="1">'Columbia River'!BR18</f>
        <v>125560.68</v>
      </c>
      <c r="Y78" s="2">
        <f ca="1">'Columbia River'!BU18</f>
        <v>73034.210000000006</v>
      </c>
      <c r="Z78" s="2">
        <f ca="1">'Columbia River'!BX18</f>
        <v>90929.74</v>
      </c>
      <c r="AA78" s="2">
        <f ca="1">'Columbia River'!CA18</f>
        <v>179774.95</v>
      </c>
      <c r="AB78" s="2">
        <f ca="1">'Columbia River'!CD18</f>
        <v>133708.70000000001</v>
      </c>
      <c r="AC78" s="2">
        <f ca="1">'Columbia River'!CG18</f>
        <v>246823.3</v>
      </c>
      <c r="AD78" s="2">
        <f ca="1">'Columbia River'!CJ18</f>
        <v>103401.8</v>
      </c>
      <c r="AE78" s="2">
        <f ca="1">'Columbia River'!CM18</f>
        <v>431558.40000000002</v>
      </c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>
        <f ca="1">'Columbia River'!CP18</f>
        <v>633908.4</v>
      </c>
    </row>
    <row r="79" spans="1:48" ht="15" customHeight="1" x14ac:dyDescent="0.25">
      <c r="A79" t="s">
        <v>201</v>
      </c>
      <c r="B79" s="2">
        <f ca="1">'Columbia River'!D19</f>
        <v>129954.04623188518</v>
      </c>
      <c r="C79" s="2">
        <f ca="1">'Columbia River'!G19</f>
        <v>81110.135699999999</v>
      </c>
      <c r="D79" s="2">
        <f ca="1">'Columbia River'!J19</f>
        <v>155375.253</v>
      </c>
      <c r="E79" s="2">
        <f ca="1">'Columbia River'!M19</f>
        <v>249913.73879999999</v>
      </c>
      <c r="F79" s="2">
        <f ca="1">'Columbia River'!P19</f>
        <v>246042.3438</v>
      </c>
      <c r="G79" s="2">
        <f ca="1">'Columbia River'!S19</f>
        <v>97337.651400000002</v>
      </c>
      <c r="H79" s="2">
        <f ca="1">'Columbia River'!V19</f>
        <v>94866.819300000003</v>
      </c>
      <c r="I79" s="2">
        <f ca="1">'Columbia River'!Y19</f>
        <v>38093.546699999999</v>
      </c>
      <c r="J79" s="2">
        <f ca="1">'Columbia River'!AB19</f>
        <v>54054.475200000001</v>
      </c>
      <c r="K79" s="2">
        <f ca="1">'Columbia River'!AE19</f>
        <v>76219.436700000006</v>
      </c>
      <c r="L79" s="2">
        <f ca="1">'Columbia River'!AH19</f>
        <v>81283.613400000002</v>
      </c>
      <c r="M79" s="2">
        <f ca="1">'Columbia River'!AK19</f>
        <v>28689.4872</v>
      </c>
      <c r="N79" s="2">
        <f ca="1">'Columbia River'!AN19</f>
        <v>95648.939099999989</v>
      </c>
      <c r="O79" s="2">
        <f ca="1">'Columbia River'!AQ19</f>
        <v>151317.639</v>
      </c>
      <c r="P79" s="2">
        <f ca="1">'Columbia River'!AT19</f>
        <v>37010.536199999995</v>
      </c>
      <c r="Q79" s="2">
        <f ca="1">'Columbia River'!AW19</f>
        <v>150336.55889999997</v>
      </c>
      <c r="R79" s="2">
        <f ca="1">'Columbia River'!AZ19</f>
        <v>72997.204500000007</v>
      </c>
      <c r="S79" s="2">
        <f ca="1">'Columbia River'!BC19</f>
        <v>144552.9987</v>
      </c>
      <c r="T79" s="2">
        <f ca="1">'Columbia River'!BF19</f>
        <v>222868.34460000001</v>
      </c>
      <c r="U79" s="2">
        <f ca="1">'Columbia River'!BI19</f>
        <v>292887.98526036489</v>
      </c>
      <c r="V79" s="2">
        <f ca="1">'Columbia River'!BL19</f>
        <v>122878.61431875739</v>
      </c>
      <c r="W79" s="2">
        <f ca="1">'Columbia River'!BO19</f>
        <v>194880.09572605623</v>
      </c>
      <c r="X79" s="2">
        <f ca="1">'Columbia River'!BR19</f>
        <v>121793.75119926424</v>
      </c>
      <c r="Y79" s="2">
        <f ca="1">'Columbia River'!BU19</f>
        <v>65729.158928118326</v>
      </c>
      <c r="Z79" s="2">
        <f ca="1">'Columbia River'!BX19</f>
        <v>81834.736512553209</v>
      </c>
      <c r="AA79" s="2">
        <f ca="1">'Columbia River'!CA19</f>
        <v>124022.6581919437</v>
      </c>
      <c r="AB79" s="2">
        <f ca="1">'Columbia River'!CD19</f>
        <v>117659.90126764891</v>
      </c>
      <c r="AC79" s="2">
        <f ca="1">'Columbia River'!CG19</f>
        <v>172759.28183179718</v>
      </c>
      <c r="AD79" s="2">
        <f ca="1">'Columbia River'!CJ19</f>
        <v>67201.207295794622</v>
      </c>
      <c r="AE79" s="2">
        <f ca="1">'Columbia River'!CM19</f>
        <v>280471.37959534029</v>
      </c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>
        <f ca="1">'Columbia River'!CP19</f>
        <v>411979.38328873867</v>
      </c>
    </row>
    <row r="80" spans="1:48" ht="15" customHeight="1" x14ac:dyDescent="0.25">
      <c r="A80" t="s">
        <v>202</v>
      </c>
      <c r="B80" s="2">
        <f ca="1">'Columbia River'!D20</f>
        <v>49936.110910971976</v>
      </c>
      <c r="C80" s="2">
        <f ca="1">'Columbia River'!G20</f>
        <v>819.29429999999411</v>
      </c>
      <c r="D80" s="2">
        <f ca="1">'Columbia River'!J20</f>
        <v>1569.4470000000147</v>
      </c>
      <c r="E80" s="2">
        <f ca="1">'Columbia River'!M20</f>
        <v>2524.3812000000034</v>
      </c>
      <c r="F80" s="2">
        <f ca="1">'Columbia River'!P20</f>
        <v>2485.276199999993</v>
      </c>
      <c r="G80" s="2">
        <f ca="1">'Columbia River'!S20</f>
        <v>983.20859999999811</v>
      </c>
      <c r="H80" s="2">
        <f ca="1">'Columbia River'!V20</f>
        <v>958.25070000000414</v>
      </c>
      <c r="I80" s="2">
        <f ca="1">'Columbia River'!Y20</f>
        <v>384.78330000000278</v>
      </c>
      <c r="J80" s="2">
        <f ca="1">'Columbia River'!AB20</f>
        <v>546.00480000000243</v>
      </c>
      <c r="K80" s="2">
        <f ca="1">'Columbia River'!AE20</f>
        <v>769.89329999999609</v>
      </c>
      <c r="L80" s="2">
        <f ca="1">'Columbia River'!AH20</f>
        <v>821.04660000000149</v>
      </c>
      <c r="M80" s="2">
        <f ca="1">'Columbia River'!AK20</f>
        <v>289.79279999999926</v>
      </c>
      <c r="N80" s="2">
        <f ca="1">'Columbia River'!AN20</f>
        <v>966.15090000000782</v>
      </c>
      <c r="O80" s="2">
        <f ca="1">'Columbia River'!AQ20</f>
        <v>1528.4610000000102</v>
      </c>
      <c r="P80" s="2">
        <f ca="1">'Columbia River'!AT20</f>
        <v>373.84380000000237</v>
      </c>
      <c r="Q80" s="2">
        <f ca="1">'Columbia River'!AW20</f>
        <v>1518.5511000000115</v>
      </c>
      <c r="R80" s="2">
        <f ca="1">'Columbia River'!AZ20</f>
        <v>737.34549999999581</v>
      </c>
      <c r="S80" s="2">
        <f ca="1">'Columbia River'!BC20</f>
        <v>1460.1313000000082</v>
      </c>
      <c r="T80" s="2">
        <f ca="1">'Columbia River'!BF20</f>
        <v>2251.1953999999969</v>
      </c>
      <c r="U80" s="2">
        <f ca="1">'Columbia River'!BI20</f>
        <v>9060.4047396351234</v>
      </c>
      <c r="V80" s="2">
        <f ca="1">'Columbia River'!BL20</f>
        <v>3803.3856812426093</v>
      </c>
      <c r="W80" s="2">
        <f ca="1">'Columbia River'!BO20</f>
        <v>6027.2742739437672</v>
      </c>
      <c r="X80" s="2">
        <f ca="1">'Columbia River'!BR20</f>
        <v>3766.9288007357536</v>
      </c>
      <c r="Y80" s="2">
        <f ca="1">'Columbia River'!BU20</f>
        <v>7305.0510718816804</v>
      </c>
      <c r="Z80" s="2">
        <f ca="1">'Columbia River'!BX20</f>
        <v>9095.0034874467965</v>
      </c>
      <c r="AA80" s="2">
        <f ca="1">'Columbia River'!CA20</f>
        <v>55752.29180805631</v>
      </c>
      <c r="AB80" s="2">
        <f ca="1">'Columbia River'!CD20</f>
        <v>16048.798732351104</v>
      </c>
      <c r="AC80" s="2">
        <f ca="1">'Columbia River'!CG20</f>
        <v>74064.018168202805</v>
      </c>
      <c r="AD80" s="2">
        <f ca="1">'Columbia River'!CJ20</f>
        <v>36200.592704205381</v>
      </c>
      <c r="AE80" s="2">
        <f ca="1">'Columbia River'!CM20</f>
        <v>151087.02040465974</v>
      </c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>
        <f ca="1">'Columbia River'!CP20</f>
        <v>221929.01671126136</v>
      </c>
    </row>
    <row r="81" spans="1:48" ht="15" customHeight="1" x14ac:dyDescent="0.25">
      <c r="A81" t="s">
        <v>126</v>
      </c>
      <c r="B81" s="2">
        <f ca="1">'Columbia River'!D21</f>
        <v>3806.5218714285716</v>
      </c>
      <c r="C81" s="2">
        <f ca="1">'Columbia River'!G21</f>
        <v>3041</v>
      </c>
      <c r="D81" s="2">
        <f ca="1">'Columbia River'!J21</f>
        <v>3316</v>
      </c>
      <c r="E81" s="2">
        <f ca="1">'Columbia River'!M21</f>
        <v>8122</v>
      </c>
      <c r="F81" s="2">
        <f ca="1">'Columbia River'!P21</f>
        <v>11060</v>
      </c>
      <c r="G81" s="2">
        <f ca="1">'Columbia River'!S21</f>
        <v>12032</v>
      </c>
      <c r="H81" s="2">
        <f ca="1">'Columbia River'!V21</f>
        <v>8073</v>
      </c>
      <c r="I81" s="2">
        <f ca="1">'Columbia River'!Y21</f>
        <v>7171</v>
      </c>
      <c r="J81" s="2">
        <f ca="1">'Columbia River'!AB21</f>
        <v>4209</v>
      </c>
      <c r="K81" s="2">
        <f ca="1">'Columbia River'!AE21</f>
        <v>9673</v>
      </c>
      <c r="L81" s="2">
        <f ca="1">'Columbia River'!AH21</f>
        <v>4011</v>
      </c>
      <c r="M81" s="2">
        <f ca="1">'Columbia River'!AK21</f>
        <v>4494</v>
      </c>
      <c r="N81" s="2">
        <f ca="1">'Columbia River'!AN21</f>
        <v>806</v>
      </c>
      <c r="O81" s="2">
        <f ca="1">'Columbia River'!AQ21</f>
        <v>2399</v>
      </c>
      <c r="P81" s="2">
        <f ca="1">'Columbia River'!AT21</f>
        <v>1604</v>
      </c>
      <c r="Q81" s="2">
        <f ca="1">'Columbia River'!AW21</f>
        <v>2401</v>
      </c>
      <c r="R81" s="2">
        <f ca="1">'Columbia River'!AZ21</f>
        <v>1905</v>
      </c>
      <c r="S81" s="2">
        <f ca="1">'Columbia River'!BC21</f>
        <v>4313</v>
      </c>
      <c r="T81" s="2">
        <f ca="1">'Columbia River'!BF21</f>
        <v>2102</v>
      </c>
      <c r="U81" s="2">
        <f ca="1">'Columbia River'!BI21</f>
        <v>12818</v>
      </c>
      <c r="V81" s="2">
        <f ca="1">'Columbia River'!BL21</f>
        <v>11281</v>
      </c>
      <c r="W81" s="2">
        <f ca="1">'Columbia River'!BO21</f>
        <v>7436</v>
      </c>
      <c r="X81" s="2">
        <f ca="1">'Columbia River'!BR21</f>
        <v>6756</v>
      </c>
      <c r="Y81" s="2">
        <f ca="1">'Columbia River'!BU21</f>
        <v>14523</v>
      </c>
      <c r="Z81" s="2">
        <f ca="1">'Columbia River'!BX21</f>
        <v>2904</v>
      </c>
      <c r="AA81" s="2">
        <f ca="1">'Columbia River'!CA21</f>
        <v>1359</v>
      </c>
      <c r="AB81" s="2">
        <f ca="1">'Columbia River'!CD21</f>
        <v>1497</v>
      </c>
      <c r="AC81" s="2">
        <f ca="1">'Columbia River'!CG21</f>
        <v>1599</v>
      </c>
      <c r="AD81" s="2">
        <f ca="1">'Columbia River'!CJ21</f>
        <v>1136.6531</v>
      </c>
      <c r="AE81" s="2">
        <f ca="1">'Columbia River'!CM21</f>
        <v>3627</v>
      </c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>
        <f ca="1">'Columbia River'!CP21</f>
        <v>1982</v>
      </c>
    </row>
    <row r="82" spans="1:48" ht="15" customHeight="1" x14ac:dyDescent="0.25">
      <c r="A82" t="s">
        <v>201</v>
      </c>
      <c r="B82" s="2">
        <f ca="1">'Columbia River'!D22</f>
        <v>335.1216074579346</v>
      </c>
      <c r="C82" s="2">
        <f ca="1">'Columbia River'!G22</f>
        <v>2949.77</v>
      </c>
      <c r="D82" s="2">
        <f ca="1">'Columbia River'!J22</f>
        <v>3216.52</v>
      </c>
      <c r="E82" s="2">
        <f ca="1">'Columbia River'!M22</f>
        <v>7878.34</v>
      </c>
      <c r="F82" s="2">
        <f ca="1">'Columbia River'!P22</f>
        <v>10728.199999999999</v>
      </c>
      <c r="G82" s="2">
        <f ca="1">'Columbia River'!S22</f>
        <v>11671.039999999999</v>
      </c>
      <c r="H82" s="2">
        <f ca="1">'Columbia River'!V22</f>
        <v>7830.8099999999995</v>
      </c>
      <c r="I82" s="2">
        <f ca="1">'Columbia River'!Y22</f>
        <v>6955.87</v>
      </c>
      <c r="J82" s="2">
        <f ca="1">'Columbia River'!AB22</f>
        <v>4082.73</v>
      </c>
      <c r="K82" s="2">
        <f ca="1">'Columbia River'!AE22</f>
        <v>9382.81</v>
      </c>
      <c r="L82" s="2">
        <f ca="1">'Columbia River'!AH22</f>
        <v>3890.67</v>
      </c>
      <c r="M82" s="2">
        <f ca="1">'Columbia River'!AK22</f>
        <v>4359.18</v>
      </c>
      <c r="N82" s="2">
        <f ca="1">'Columbia River'!AN22</f>
        <v>781.81999999999994</v>
      </c>
      <c r="O82" s="2">
        <f ca="1">'Columbia River'!AQ22</f>
        <v>2327.0299999999997</v>
      </c>
      <c r="P82" s="2">
        <f ca="1">'Columbia River'!AT22</f>
        <v>1555.8799999999999</v>
      </c>
      <c r="Q82" s="2">
        <f ca="1">'Columbia River'!AW22</f>
        <v>2328.9699999999998</v>
      </c>
      <c r="R82" s="2">
        <f ca="1">'Columbia River'!AZ22</f>
        <v>1847.85</v>
      </c>
      <c r="S82" s="2">
        <f ca="1">'Columbia River'!BC22</f>
        <v>4183.6099999999997</v>
      </c>
      <c r="T82" s="2">
        <f ca="1">'Columbia River'!BF22</f>
        <v>2038.94</v>
      </c>
      <c r="U82" s="2">
        <f ca="1">'Columbia River'!BI22</f>
        <v>641.12938471324981</v>
      </c>
      <c r="V82" s="2">
        <f ca="1">'Columbia River'!BL22</f>
        <v>564.22280947990498</v>
      </c>
      <c r="W82" s="2">
        <f ca="1">'Columbia River'!BO22</f>
        <v>372.24197596138276</v>
      </c>
      <c r="X82" s="2">
        <f ca="1">'Columbia River'!BR22</f>
        <v>337.95033352310975</v>
      </c>
      <c r="Y82" s="2">
        <f ca="1">'Columbia River'!BU22</f>
        <v>723.46146115337001</v>
      </c>
      <c r="Z82" s="2">
        <f ca="1">'Columbia River'!BX22</f>
        <v>144.66240330437145</v>
      </c>
      <c r="AA82" s="2">
        <f ca="1">'Columbia River'!CA22</f>
        <v>271.98533934073737</v>
      </c>
      <c r="AB82" s="2">
        <f ca="1">'Columbia River'!CD22</f>
        <v>314.36377807068322</v>
      </c>
      <c r="AC82" s="2">
        <f ca="1">'Columbia River'!CG22</f>
        <v>223.86</v>
      </c>
      <c r="AD82" s="2">
        <f ca="1">'Columbia River'!CJ22</f>
        <v>159.27623094227502</v>
      </c>
      <c r="AE82" s="2">
        <f ca="1">'Columbia River'!CM22</f>
        <v>508.24203939410489</v>
      </c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>
        <f ca="1">'Columbia River'!CP22</f>
        <v>277.73248471991064</v>
      </c>
    </row>
    <row r="83" spans="1:48" ht="15" customHeight="1" x14ac:dyDescent="0.25">
      <c r="A83" t="s">
        <v>202</v>
      </c>
      <c r="B83" s="2">
        <f ca="1">'Columbia River'!D23</f>
        <v>3471.4002639706368</v>
      </c>
      <c r="C83" s="2">
        <f ca="1">'Columbia River'!G23</f>
        <v>91.230000000000018</v>
      </c>
      <c r="D83" s="2">
        <f ca="1">'Columbia River'!J23</f>
        <v>99.480000000000018</v>
      </c>
      <c r="E83" s="2">
        <f ca="1">'Columbia River'!M23</f>
        <v>243.65999999999985</v>
      </c>
      <c r="F83" s="2">
        <f ca="1">'Columbia River'!P23</f>
        <v>331.80000000000109</v>
      </c>
      <c r="G83" s="2">
        <f ca="1">'Columbia River'!S23</f>
        <v>360.96000000000095</v>
      </c>
      <c r="H83" s="2">
        <f ca="1">'Columbia River'!V23</f>
        <v>242.19000000000051</v>
      </c>
      <c r="I83" s="2">
        <f ca="1">'Columbia River'!Y23</f>
        <v>215.13000000000011</v>
      </c>
      <c r="J83" s="2">
        <f ca="1">'Columbia River'!AB23</f>
        <v>126.26999999999998</v>
      </c>
      <c r="K83" s="2">
        <f ca="1">'Columbia River'!AE23</f>
        <v>290.19000000000051</v>
      </c>
      <c r="L83" s="2">
        <f ca="1">'Columbia River'!AH23</f>
        <v>120.32999999999993</v>
      </c>
      <c r="M83" s="2">
        <f ca="1">'Columbia River'!AK23</f>
        <v>134.81999999999971</v>
      </c>
      <c r="N83" s="2">
        <f ca="1">'Columbia River'!AN23</f>
        <v>24.180000000000064</v>
      </c>
      <c r="O83" s="2">
        <f ca="1">'Columbia River'!AQ23</f>
        <v>71.970000000000255</v>
      </c>
      <c r="P83" s="2">
        <f ca="1">'Columbia River'!AT23</f>
        <v>48.120000000000118</v>
      </c>
      <c r="Q83" s="2">
        <f ca="1">'Columbia River'!AW23</f>
        <v>72.0300000000002</v>
      </c>
      <c r="R83" s="2">
        <f ca="1">'Columbia River'!AZ23</f>
        <v>57.150000000000091</v>
      </c>
      <c r="S83" s="2">
        <f ca="1">'Columbia River'!BC23</f>
        <v>129.39000000000033</v>
      </c>
      <c r="T83" s="2">
        <f ca="1">'Columbia River'!BF23</f>
        <v>63.059999999999945</v>
      </c>
      <c r="U83" s="2">
        <f ca="1">'Columbia River'!BI23</f>
        <v>12176.870615286751</v>
      </c>
      <c r="V83" s="2">
        <f ca="1">'Columbia River'!BL23</f>
        <v>10716.777190520095</v>
      </c>
      <c r="W83" s="2">
        <f ca="1">'Columbia River'!BO23</f>
        <v>7063.7580240386169</v>
      </c>
      <c r="X83" s="2">
        <f ca="1">'Columbia River'!BR23</f>
        <v>6418.0496664768907</v>
      </c>
      <c r="Y83" s="2">
        <f ca="1">'Columbia River'!BU23</f>
        <v>13799.538538846629</v>
      </c>
      <c r="Z83" s="2">
        <f ca="1">'Columbia River'!BX23</f>
        <v>2759.3375966956287</v>
      </c>
      <c r="AA83" s="2">
        <f ca="1">'Columbia River'!CA23</f>
        <v>1087.0146606592625</v>
      </c>
      <c r="AB83" s="2">
        <f ca="1">'Columbia River'!CD23</f>
        <v>1182.6362219293169</v>
      </c>
      <c r="AC83" s="2">
        <f ca="1">'Columbia River'!CG23</f>
        <v>1375.1399999999999</v>
      </c>
      <c r="AD83" s="2">
        <f ca="1">'Columbia River'!CJ23</f>
        <v>977.376869057725</v>
      </c>
      <c r="AE83" s="2">
        <f ca="1">'Columbia River'!CM23</f>
        <v>3118.7579606058953</v>
      </c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>
        <f ca="1">'Columbia River'!CP23</f>
        <v>1704.2675152800894</v>
      </c>
    </row>
    <row r="84" spans="1:48" ht="15" customHeight="1" x14ac:dyDescent="0.25">
      <c r="A84" t="s">
        <v>131</v>
      </c>
      <c r="B84" s="2">
        <f ca="1">'Columbia River'!D27</f>
        <v>16656.714285714286</v>
      </c>
      <c r="C84" s="2">
        <f ca="1">'Columbia River'!G27</f>
        <v>30655</v>
      </c>
      <c r="D84" s="2">
        <f ca="1">'Columbia River'!J27</f>
        <v>24277</v>
      </c>
      <c r="E84" s="2">
        <f ca="1">'Columbia River'!M27</f>
        <v>34556</v>
      </c>
      <c r="F84" s="2">
        <f ca="1">'Columbia River'!P27</f>
        <v>52317</v>
      </c>
      <c r="G84" s="2">
        <f ca="1">'Columbia River'!S27</f>
        <v>68573</v>
      </c>
      <c r="H84" s="2">
        <f ca="1">'Columbia River'!V27</f>
        <v>63987</v>
      </c>
      <c r="I84" s="2">
        <f ca="1">'Columbia River'!Y27</f>
        <v>67625</v>
      </c>
      <c r="J84" s="2">
        <f ca="1">'Columbia River'!AB27</f>
        <v>55624</v>
      </c>
      <c r="K84" s="2">
        <f ca="1">'Columbia River'!AE27</f>
        <v>42321</v>
      </c>
      <c r="L84" s="2">
        <f ca="1">'Columbia River'!AH27</f>
        <v>25869</v>
      </c>
      <c r="M84" s="2">
        <f ca="1">'Columbia River'!AK27</f>
        <v>25609</v>
      </c>
      <c r="N84" s="2">
        <f ca="1">'Columbia River'!AN27</f>
        <v>21045</v>
      </c>
      <c r="O84" s="2">
        <f ca="1">'Columbia River'!AQ27</f>
        <v>17471</v>
      </c>
      <c r="P84" s="2">
        <f ca="1">'Columbia River'!AT27</f>
        <v>26398</v>
      </c>
      <c r="Q84" s="2">
        <f ca="1">'Columbia River'!AW27</f>
        <v>27576</v>
      </c>
      <c r="R84" s="2">
        <f ca="1">'Columbia River'!AZ27</f>
        <v>26220</v>
      </c>
      <c r="S84" s="2">
        <f ca="1">'Columbia River'!BC27</f>
        <v>39362</v>
      </c>
      <c r="T84" s="2">
        <f ca="1">'Columbia River'!BF27</f>
        <v>32700</v>
      </c>
      <c r="U84" s="2">
        <f ca="1">'Columbia River'!BI27</f>
        <v>81899</v>
      </c>
      <c r="V84" s="2">
        <f ca="1">'Columbia River'!BL27</f>
        <v>65799</v>
      </c>
      <c r="W84" s="2">
        <f ca="1">'Columbia River'!BO27</f>
        <v>43694</v>
      </c>
      <c r="X84" s="2">
        <f ca="1">'Columbia River'!BR27</f>
        <v>17155</v>
      </c>
      <c r="Y84" s="2">
        <f ca="1">'Columbia River'!BU27</f>
        <v>26458</v>
      </c>
      <c r="Z84" s="2">
        <f ca="1">'Columbia River'!BX27</f>
        <v>5052</v>
      </c>
      <c r="AA84" s="2">
        <f ca="1">'Columbia River'!CA27</f>
        <v>8309</v>
      </c>
      <c r="AB84" s="2">
        <f ca="1">'Columbia River'!CD27</f>
        <v>19221</v>
      </c>
      <c r="AC84" s="2">
        <f ca="1">'Columbia River'!CG27</f>
        <v>22103</v>
      </c>
      <c r="AD84" s="2">
        <f ca="1">'Columbia River'!CJ27</f>
        <v>21845</v>
      </c>
      <c r="AE84" s="2">
        <f ca="1">'Columbia River'!CM27</f>
        <v>13609</v>
      </c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>
        <f ca="1">'Columbia River'!CP27</f>
        <v>10532</v>
      </c>
    </row>
    <row r="85" spans="1:48" ht="15" customHeight="1" x14ac:dyDescent="0.25">
      <c r="A85" t="s">
        <v>201</v>
      </c>
      <c r="B85" s="2">
        <f ca="1">'Columbia River'!D28</f>
        <v>1507.5282495084982</v>
      </c>
      <c r="C85" s="2">
        <f ca="1">'Columbia River'!G28</f>
        <v>29735.35</v>
      </c>
      <c r="D85" s="2">
        <f ca="1">'Columbia River'!J28</f>
        <v>23548.69</v>
      </c>
      <c r="E85" s="2">
        <f ca="1">'Columbia River'!M28</f>
        <v>33519.32</v>
      </c>
      <c r="F85" s="2">
        <f ca="1">'Columbia River'!P28</f>
        <v>50747.49</v>
      </c>
      <c r="G85" s="2">
        <f ca="1">'Columbia River'!S28</f>
        <v>66515.81</v>
      </c>
      <c r="H85" s="2">
        <f ca="1">'Columbia River'!V28</f>
        <v>62067.39</v>
      </c>
      <c r="I85" s="2">
        <f ca="1">'Columbia River'!Y28</f>
        <v>65596.25</v>
      </c>
      <c r="J85" s="2">
        <f ca="1">'Columbia River'!AB28</f>
        <v>53955.28</v>
      </c>
      <c r="K85" s="2">
        <f ca="1">'Columbia River'!AE28</f>
        <v>41051.369999999995</v>
      </c>
      <c r="L85" s="2">
        <f ca="1">'Columbia River'!AH28</f>
        <v>25092.93</v>
      </c>
      <c r="M85" s="2">
        <f ca="1">'Columbia River'!AK28</f>
        <v>24840.73</v>
      </c>
      <c r="N85" s="2">
        <f ca="1">'Columbia River'!AN28</f>
        <v>20413.649999999998</v>
      </c>
      <c r="O85" s="2">
        <f ca="1">'Columbia River'!AQ28</f>
        <v>16946.87</v>
      </c>
      <c r="P85" s="2">
        <f ca="1">'Columbia River'!AT28</f>
        <v>25606.059999999998</v>
      </c>
      <c r="Q85" s="2">
        <f ca="1">'Columbia River'!AW28</f>
        <v>26748.719999999998</v>
      </c>
      <c r="R85" s="2">
        <f ca="1">'Columbia River'!AZ28</f>
        <v>25433.399999999998</v>
      </c>
      <c r="S85" s="2">
        <f ca="1">'Columbia River'!BC28</f>
        <v>38181.14</v>
      </c>
      <c r="T85" s="2">
        <f ca="1">'Columbia River'!BF28</f>
        <v>31719</v>
      </c>
      <c r="U85" s="2">
        <f ca="1">'Columbia River'!BI28</f>
        <v>32759.600000275335</v>
      </c>
      <c r="V85" s="2">
        <f ca="1">'Columbia River'!BL28</f>
        <v>26319.944073896462</v>
      </c>
      <c r="W85" s="2">
        <f ca="1">'Columbia River'!BO28</f>
        <v>17477.600000000002</v>
      </c>
      <c r="X85" s="2">
        <f ca="1">'Columbia River'!BR28</f>
        <v>6861.762609711599</v>
      </c>
      <c r="Y85" s="2">
        <f ca="1">'Columbia River'!BU28</f>
        <v>2645.5071935285632</v>
      </c>
      <c r="Z85" s="2">
        <f ca="1">'Columbia River'!BX28</f>
        <v>505.1440903207461</v>
      </c>
      <c r="AA85" s="2">
        <f ca="1">'Columbia River'!CA28</f>
        <v>2409.7110938624714</v>
      </c>
      <c r="AB85" s="2">
        <f ca="1">'Columbia River'!CD28</f>
        <v>2114.1764881932945</v>
      </c>
      <c r="AC85" s="2">
        <f ca="1">'Columbia River'!CG28</f>
        <v>1105.1176486608538</v>
      </c>
      <c r="AD85" s="2">
        <f ca="1">'Columbia River'!CJ28</f>
        <v>1092.4602502651128</v>
      </c>
      <c r="AE85" s="2">
        <f ca="1">'Columbia River'!CM28</f>
        <v>680.58098172844677</v>
      </c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>
        <f ca="1">'Columbia River'!CP28</f>
        <v>526.70136671055923</v>
      </c>
    </row>
    <row r="86" spans="1:48" ht="15" customHeight="1" x14ac:dyDescent="0.25">
      <c r="A86" t="s">
        <v>202</v>
      </c>
      <c r="B86" s="2">
        <f ca="1">'Columbia River'!D29</f>
        <v>15149.186036205789</v>
      </c>
      <c r="C86" s="2">
        <f ca="1">'Columbia River'!G29</f>
        <v>919.65000000000146</v>
      </c>
      <c r="D86" s="2">
        <f ca="1">'Columbia River'!J29</f>
        <v>728.31000000000131</v>
      </c>
      <c r="E86" s="2">
        <f ca="1">'Columbia River'!M29</f>
        <v>1036.6800000000003</v>
      </c>
      <c r="F86" s="2">
        <f ca="1">'Columbia River'!P29</f>
        <v>1569.510000000002</v>
      </c>
      <c r="G86" s="2">
        <f ca="1">'Columbia River'!S29</f>
        <v>2057.1900000000023</v>
      </c>
      <c r="H86" s="2">
        <f ca="1">'Columbia River'!V29</f>
        <v>1919.6100000000006</v>
      </c>
      <c r="I86" s="2">
        <f ca="1">'Columbia River'!Y29</f>
        <v>2028.75</v>
      </c>
      <c r="J86" s="2">
        <f ca="1">'Columbia River'!AB29</f>
        <v>1668.7200000000012</v>
      </c>
      <c r="K86" s="2">
        <f ca="1">'Columbia River'!AE29</f>
        <v>1269.6300000000047</v>
      </c>
      <c r="L86" s="2">
        <f ca="1">'Columbia River'!AH29</f>
        <v>776.06999999999971</v>
      </c>
      <c r="M86" s="2">
        <f ca="1">'Columbia River'!AK29</f>
        <v>768.27000000000044</v>
      </c>
      <c r="N86" s="2">
        <f ca="1">'Columbia River'!AN29</f>
        <v>631.35000000000218</v>
      </c>
      <c r="O86" s="2">
        <f ca="1">'Columbia River'!AQ29</f>
        <v>524.13000000000102</v>
      </c>
      <c r="P86" s="2">
        <f ca="1">'Columbia River'!AT29</f>
        <v>791.94000000000233</v>
      </c>
      <c r="Q86" s="2">
        <f ca="1">'Columbia River'!AW29</f>
        <v>827.28000000000247</v>
      </c>
      <c r="R86" s="2">
        <f ca="1">'Columbia River'!AZ29</f>
        <v>786.60000000000218</v>
      </c>
      <c r="S86" s="2">
        <f ca="1">'Columbia River'!BC29</f>
        <v>1180.8600000000006</v>
      </c>
      <c r="T86" s="2">
        <f ca="1">'Columbia River'!BF29</f>
        <v>981</v>
      </c>
      <c r="U86" s="2">
        <f ca="1">'Columbia River'!BI29</f>
        <v>49139.399999724665</v>
      </c>
      <c r="V86" s="2">
        <f ca="1">'Columbia River'!BL29</f>
        <v>39479.055926103538</v>
      </c>
      <c r="W86" s="2">
        <f ca="1">'Columbia River'!BO29</f>
        <v>26216.399999999998</v>
      </c>
      <c r="X86" s="2">
        <f ca="1">'Columbia River'!BR29</f>
        <v>10293.237390288401</v>
      </c>
      <c r="Y86" s="2">
        <f ca="1">'Columbia River'!BU29</f>
        <v>23812.492806471437</v>
      </c>
      <c r="Z86" s="2">
        <f ca="1">'Columbia River'!BX29</f>
        <v>4546.8559096792542</v>
      </c>
      <c r="AA86" s="2">
        <f ca="1">'Columbia River'!CA29</f>
        <v>5899.2889061375281</v>
      </c>
      <c r="AB86" s="2">
        <f ca="1">'Columbia River'!CD29</f>
        <v>17106.823511806706</v>
      </c>
      <c r="AC86" s="2">
        <f ca="1">'Columbia River'!CG29</f>
        <v>20997.882351339147</v>
      </c>
      <c r="AD86" s="2">
        <f ca="1">'Columbia River'!CJ29</f>
        <v>20752.539749734886</v>
      </c>
      <c r="AE86" s="2">
        <f ca="1">'Columbia River'!CM29</f>
        <v>12928.419018271554</v>
      </c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>
        <f ca="1">'Columbia River'!CP29</f>
        <v>10005.298633289442</v>
      </c>
    </row>
    <row r="87" spans="1:48" ht="15" customHeight="1" x14ac:dyDescent="0.25">
      <c r="A87" t="s">
        <v>136</v>
      </c>
      <c r="B87" s="2">
        <f ca="1">'Columbia River'!D33</f>
        <v>8402.1285714285732</v>
      </c>
      <c r="C87" s="2">
        <f ca="1">'Columbia River'!G33</f>
        <v>827.57</v>
      </c>
      <c r="D87" s="2">
        <f ca="1">'Columbia River'!J33</f>
        <v>1585.3</v>
      </c>
      <c r="E87" s="2">
        <f ca="1">'Columbia River'!M33</f>
        <v>2549.88</v>
      </c>
      <c r="F87" s="2">
        <f ca="1">'Columbia River'!P33</f>
        <v>2510.38</v>
      </c>
      <c r="G87" s="2">
        <f ca="1">'Columbia River'!S33</f>
        <v>993.14</v>
      </c>
      <c r="H87" s="2">
        <f ca="1">'Columbia River'!V33</f>
        <v>967.93000000000006</v>
      </c>
      <c r="I87" s="2">
        <f ca="1">'Columbia River'!Y33</f>
        <v>388.67</v>
      </c>
      <c r="J87" s="2">
        <f ca="1">'Columbia River'!AB33</f>
        <v>551.52</v>
      </c>
      <c r="K87" s="2">
        <f ca="1">'Columbia River'!AE33</f>
        <v>777.67000000000007</v>
      </c>
      <c r="L87" s="2">
        <f ca="1">'Columbia River'!AH33</f>
        <v>829.34</v>
      </c>
      <c r="M87" s="2">
        <f ca="1">'Columbia River'!AK33</f>
        <v>292.72000000000003</v>
      </c>
      <c r="N87" s="2">
        <f ca="1">'Columbia River'!AN33</f>
        <v>975.91</v>
      </c>
      <c r="O87" s="2">
        <f ca="1">'Columbia River'!AQ33</f>
        <v>1543.9</v>
      </c>
      <c r="P87" s="2">
        <f ca="1">'Columbia River'!AT33</f>
        <v>377.62</v>
      </c>
      <c r="Q87" s="2">
        <f ca="1">'Columbia River'!AW33</f>
        <v>1533.89</v>
      </c>
      <c r="R87" s="2">
        <f ca="1">'Columbia River'!AZ33</f>
        <v>2280.4499999999998</v>
      </c>
      <c r="S87" s="2">
        <f ca="1">'Columbia River'!BC33</f>
        <v>4515.87</v>
      </c>
      <c r="T87" s="2">
        <f ca="1">'Columbia River'!BF33</f>
        <v>6962.46</v>
      </c>
      <c r="U87" s="2">
        <f ca="1">'Columbia River'!BI33</f>
        <v>9338.6099999999988</v>
      </c>
      <c r="V87" s="2">
        <f ca="1">'Columbia River'!BL33</f>
        <v>3918</v>
      </c>
      <c r="W87" s="2">
        <f ca="1">'Columbia River'!BO33</f>
        <v>6213.63</v>
      </c>
      <c r="X87" s="2">
        <f ca="1">'Columbia River'!BR33</f>
        <v>3883.3199999999997</v>
      </c>
      <c r="Y87" s="2">
        <f ca="1">'Columbia River'!BU33</f>
        <v>2258.79</v>
      </c>
      <c r="Z87" s="2">
        <f ca="1">'Columbia River'!BX33</f>
        <v>2812.2599999999998</v>
      </c>
      <c r="AA87" s="2">
        <f ca="1">'Columbia River'!CA33</f>
        <v>5560.05</v>
      </c>
      <c r="AB87" s="2">
        <f ca="1">'Columbia River'!CD33</f>
        <v>7037.3</v>
      </c>
      <c r="AC87" s="2">
        <f ca="1">'Columbia River'!CG33</f>
        <v>12990.7</v>
      </c>
      <c r="AD87" s="2">
        <f ca="1">'Columbia River'!CJ33</f>
        <v>5442.2000000000007</v>
      </c>
      <c r="AE87" s="2">
        <f ca="1">'Columbia River'!CM33</f>
        <v>22713.600000000002</v>
      </c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>
        <f ca="1">'Columbia River'!CP33</f>
        <v>33363.599999999999</v>
      </c>
    </row>
    <row r="88" spans="1:48" ht="15" customHeight="1" x14ac:dyDescent="0.25">
      <c r="A88" t="s">
        <v>201</v>
      </c>
      <c r="B88" s="2">
        <f ca="1">'Columbia River'!D34</f>
        <v>3650.9289586674195</v>
      </c>
      <c r="C88" s="2">
        <f ca="1">'Columbia River'!G34</f>
        <v>802.74290000000008</v>
      </c>
      <c r="D88" s="2">
        <f ca="1">'Columbia River'!J34</f>
        <v>1537.741</v>
      </c>
      <c r="E88" s="2">
        <f ca="1">'Columbia River'!M34</f>
        <v>2473.3836000000001</v>
      </c>
      <c r="F88" s="2">
        <f ca="1">'Columbia River'!P34</f>
        <v>2435.0686000000001</v>
      </c>
      <c r="G88" s="2">
        <f ca="1">'Columbia River'!S34</f>
        <v>963.34579999999994</v>
      </c>
      <c r="H88" s="2">
        <f ca="1">'Columbia River'!V34</f>
        <v>938.89210000000003</v>
      </c>
      <c r="I88" s="2">
        <f ca="1">'Columbia River'!Y34</f>
        <v>377.00990000000002</v>
      </c>
      <c r="J88" s="2">
        <f ca="1">'Columbia River'!AB34</f>
        <v>534.97439999999995</v>
      </c>
      <c r="K88" s="2">
        <f ca="1">'Columbia River'!AE34</f>
        <v>754.33990000000006</v>
      </c>
      <c r="L88" s="2">
        <f ca="1">'Columbia River'!AH34</f>
        <v>804.45979999999997</v>
      </c>
      <c r="M88" s="2">
        <f ca="1">'Columbia River'!AK34</f>
        <v>283.9384</v>
      </c>
      <c r="N88" s="2">
        <f ca="1">'Columbia River'!AN34</f>
        <v>946.6327</v>
      </c>
      <c r="O88" s="2">
        <f ca="1">'Columbia River'!AQ34</f>
        <v>1497.5830000000001</v>
      </c>
      <c r="P88" s="2">
        <f ca="1">'Columbia River'!AT34</f>
        <v>366.29140000000001</v>
      </c>
      <c r="Q88" s="2">
        <f ca="1">'Columbia River'!AW34</f>
        <v>1487.8733</v>
      </c>
      <c r="R88" s="2">
        <f ca="1">'Columbia River'!AZ34</f>
        <v>2212.0364999999997</v>
      </c>
      <c r="S88" s="2">
        <f ca="1">'Columbia River'!BC34</f>
        <v>4380.3939</v>
      </c>
      <c r="T88" s="2">
        <f ca="1">'Columbia River'!BF34</f>
        <v>6753.5861999999997</v>
      </c>
      <c r="U88" s="2">
        <f ca="1">'Columbia River'!BI34</f>
        <v>8870.8311983543244</v>
      </c>
      <c r="V88" s="2">
        <f ca="1">'Columbia River'!BL34</f>
        <v>3722.068633985396</v>
      </c>
      <c r="W88" s="2">
        <f ca="1">'Columbia River'!BO34</f>
        <v>5900.0827440064095</v>
      </c>
      <c r="X88" s="2">
        <f ca="1">'Columbia River'!BR34</f>
        <v>3689.4204588078137</v>
      </c>
      <c r="Y88" s="2">
        <f ca="1">'Columbia River'!BU34</f>
        <v>835.72801551324847</v>
      </c>
      <c r="Z88" s="2">
        <f ca="1">'Columbia River'!BX34</f>
        <v>1040.5059650995834</v>
      </c>
      <c r="AA88" s="2">
        <f ca="1">'Columbia River'!CA34</f>
        <v>2057.1587232276888</v>
      </c>
      <c r="AB88" s="2">
        <f ca="1">'Columbia River'!CD34</f>
        <v>3518.65</v>
      </c>
      <c r="AC88" s="2">
        <f ca="1">'Columbia River'!CG34</f>
        <v>5715.9080014696574</v>
      </c>
      <c r="AD88" s="2">
        <f ca="1">'Columbia River'!CJ34</f>
        <v>2394.5680010363671</v>
      </c>
      <c r="AE88" s="2">
        <f ca="1">'Columbia River'!CM34</f>
        <v>9993.984004325388</v>
      </c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>
        <f ca="1">'Columbia River'!CP34</f>
        <v>14679.984006353483</v>
      </c>
    </row>
    <row r="89" spans="1:48" ht="15" customHeight="1" x14ac:dyDescent="0.25">
      <c r="A89" t="s">
        <v>202</v>
      </c>
      <c r="B89" s="2">
        <f ca="1">'Columbia River'!D35</f>
        <v>4751.1996127611519</v>
      </c>
      <c r="C89" s="2">
        <f ca="1">'Columbia River'!G35</f>
        <v>24.827099999999973</v>
      </c>
      <c r="D89" s="2">
        <f ca="1">'Columbia River'!J35</f>
        <v>47.558999999999969</v>
      </c>
      <c r="E89" s="2">
        <f ca="1">'Columbia River'!M35</f>
        <v>76.496399999999994</v>
      </c>
      <c r="F89" s="2">
        <f ca="1">'Columbia River'!P35</f>
        <v>75.311400000000049</v>
      </c>
      <c r="G89" s="2">
        <f ca="1">'Columbia River'!S35</f>
        <v>29.794200000000046</v>
      </c>
      <c r="H89" s="2">
        <f ca="1">'Columbia River'!V35</f>
        <v>29.037900000000036</v>
      </c>
      <c r="I89" s="2">
        <f ca="1">'Columbia River'!Y35</f>
        <v>11.6601</v>
      </c>
      <c r="J89" s="2">
        <f ca="1">'Columbia River'!AB35</f>
        <v>16.545600000000036</v>
      </c>
      <c r="K89" s="2">
        <f ca="1">'Columbia River'!AE35</f>
        <v>23.330100000000016</v>
      </c>
      <c r="L89" s="2">
        <f ca="1">'Columbia River'!AH35</f>
        <v>24.880200000000059</v>
      </c>
      <c r="M89" s="2">
        <f ca="1">'Columbia River'!AK35</f>
        <v>8.7816000000000258</v>
      </c>
      <c r="N89" s="2">
        <f ca="1">'Columbia River'!AN35</f>
        <v>29.277299999999968</v>
      </c>
      <c r="O89" s="2">
        <f ca="1">'Columbia River'!AQ35</f>
        <v>46.317000000000007</v>
      </c>
      <c r="P89" s="2">
        <f ca="1">'Columbia River'!AT35</f>
        <v>11.328599999999994</v>
      </c>
      <c r="Q89" s="2">
        <f ca="1">'Columbia River'!AW35</f>
        <v>46.016700000000128</v>
      </c>
      <c r="R89" s="2">
        <f ca="1">'Columbia River'!AZ35</f>
        <v>68.413500000000113</v>
      </c>
      <c r="S89" s="2">
        <f ca="1">'Columbia River'!BC35</f>
        <v>135.47609999999986</v>
      </c>
      <c r="T89" s="2">
        <f ca="1">'Columbia River'!BF35</f>
        <v>208.8738000000003</v>
      </c>
      <c r="U89" s="2">
        <f ca="1">'Columbia River'!BI35</f>
        <v>467.77880164567432</v>
      </c>
      <c r="V89" s="2">
        <f ca="1">'Columbia River'!BL35</f>
        <v>195.93136601460401</v>
      </c>
      <c r="W89" s="2">
        <f ca="1">'Columbia River'!BO35</f>
        <v>313.54725599359062</v>
      </c>
      <c r="X89" s="2">
        <f ca="1">'Columbia River'!BR35</f>
        <v>193.89954119218601</v>
      </c>
      <c r="Y89" s="2">
        <f ca="1">'Columbia River'!BU35</f>
        <v>1423.0619844867515</v>
      </c>
      <c r="Z89" s="2">
        <f ca="1">'Columbia River'!BX35</f>
        <v>1771.7540349004164</v>
      </c>
      <c r="AA89" s="2">
        <f ca="1">'Columbia River'!CA35</f>
        <v>3502.8912767723114</v>
      </c>
      <c r="AB89" s="2">
        <f ca="1">'Columbia River'!CD35</f>
        <v>3518.65</v>
      </c>
      <c r="AC89" s="2">
        <f ca="1">'Columbia River'!CG35</f>
        <v>7274.7919985303433</v>
      </c>
      <c r="AD89" s="2">
        <f ca="1">'Columbia River'!CJ35</f>
        <v>3047.6319989636336</v>
      </c>
      <c r="AE89" s="2">
        <f ca="1">'Columbia River'!CM35</f>
        <v>12719.615995674614</v>
      </c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>
        <f ca="1">'Columbia River'!CP35</f>
        <v>18683.615993646516</v>
      </c>
    </row>
    <row r="90" spans="1:48" ht="15" customHeight="1" x14ac:dyDescent="0.25">
      <c r="A90" t="s">
        <v>141</v>
      </c>
      <c r="B90" s="2">
        <f ca="1">WA_ORCoast_Calif!E3</f>
        <v>34331.428571428572</v>
      </c>
      <c r="C90" s="2">
        <f ca="1">WA_ORCoast_Calif!H3</f>
        <v>34365.491608816417</v>
      </c>
      <c r="D90" s="2">
        <f ca="1">WA_ORCoast_Calif!K3</f>
        <v>35332</v>
      </c>
      <c r="E90" s="2">
        <f ca="1">WA_ORCoast_Calif!N3</f>
        <v>42447</v>
      </c>
      <c r="F90" s="2">
        <f ca="1">WA_ORCoast_Calif!Q3</f>
        <v>76773</v>
      </c>
      <c r="G90" s="2">
        <f ca="1">WA_ORCoast_Calif!T3</f>
        <v>28859</v>
      </c>
      <c r="H90" s="2">
        <f ca="1">WA_ORCoast_Calif!W3</f>
        <v>33171</v>
      </c>
      <c r="I90" s="2">
        <f ca="1">WA_ORCoast_Calif!Z3</f>
        <v>32317</v>
      </c>
      <c r="J90" s="2">
        <f ca="1">WA_ORCoast_Calif!AC3</f>
        <v>49874</v>
      </c>
      <c r="K90" s="2">
        <f ca="1">WA_ORCoast_Calif!AF3</f>
        <v>13069</v>
      </c>
      <c r="L90" s="2">
        <f ca="1">WA_ORCoast_Calif!AI3</f>
        <v>61447</v>
      </c>
      <c r="M90" s="2">
        <f ca="1">WA_ORCoast_Calif!AL3</f>
        <v>16356</v>
      </c>
      <c r="N90" s="2">
        <f ca="1">WA_ORCoast_Calif!AO3</f>
        <v>77691</v>
      </c>
      <c r="O90" s="2">
        <f ca="1">WA_ORCoast_Calif!AR3</f>
        <v>19451</v>
      </c>
      <c r="P90" s="2">
        <f ca="1">WA_ORCoast_Calif!AU3</f>
        <v>34190</v>
      </c>
      <c r="Q90" s="2">
        <f ca="1">WA_ORCoast_Calif!AX3</f>
        <v>44993</v>
      </c>
      <c r="R90" s="2">
        <f ca="1">WA_ORCoast_Calif!BA3</f>
        <v>25949</v>
      </c>
      <c r="S90" s="2">
        <f ca="1">WA_ORCoast_Calif!BD3</f>
        <v>80047</v>
      </c>
      <c r="T90" s="2">
        <f ca="1">WA_ORCoast_Calif!BG3</f>
        <v>59604</v>
      </c>
      <c r="U90" s="2">
        <f ca="1">WA_ORCoast_Calif!BJ3</f>
        <v>114609</v>
      </c>
      <c r="V90" s="2">
        <f ca="1">WA_ORCoast_Calif!BM3</f>
        <v>43441</v>
      </c>
      <c r="W90" s="2">
        <f ca="1">WA_ORCoast_Calif!BP3</f>
        <v>41349</v>
      </c>
      <c r="X90" s="2">
        <f ca="1">WA_ORCoast_Calif!BS3</f>
        <v>45931</v>
      </c>
      <c r="Y90" s="2">
        <f ca="1">WA_ORCoast_Calif!BV3</f>
        <v>12069</v>
      </c>
      <c r="Z90" s="2">
        <f ca="1">WA_ORCoast_Calif!BY3</f>
        <v>12191</v>
      </c>
      <c r="AA90" s="2">
        <f ca="1">WA_ORCoast_Calif!CB3</f>
        <v>23563</v>
      </c>
      <c r="AB90" s="2">
        <f ca="1">WA_ORCoast_Calif!CE3</f>
        <v>40934</v>
      </c>
      <c r="AC90" s="2">
        <f ca="1">WA_ORCoast_Calif!CH3</f>
        <v>53557</v>
      </c>
      <c r="AD90" s="2">
        <f ca="1">WA_ORCoast_Calif!CK3</f>
        <v>34184</v>
      </c>
      <c r="AE90" s="2">
        <f ca="1">WA_ORCoast_Calif!CN3</f>
        <v>63822</v>
      </c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>
        <f ca="1">WA_ORCoast_Calif!CQ3</f>
        <v>74364</v>
      </c>
    </row>
    <row r="91" spans="1:48" ht="15" customHeight="1" x14ac:dyDescent="0.25">
      <c r="A91" t="s">
        <v>201</v>
      </c>
      <c r="B91" s="2">
        <f ca="1">WA_ORCoast_Calif!E4</f>
        <v>33447.395278575306</v>
      </c>
      <c r="C91" s="2">
        <f ca="1">WA_ORCoast_Calif!H4</f>
        <v>34021.836692728255</v>
      </c>
      <c r="D91" s="2">
        <f ca="1">WA_ORCoast_Calif!K4</f>
        <v>34978.68</v>
      </c>
      <c r="E91" s="2">
        <f ca="1">WA_ORCoast_Calif!N4</f>
        <v>42022.53</v>
      </c>
      <c r="F91" s="2">
        <f ca="1">WA_ORCoast_Calif!Q4</f>
        <v>76005.27</v>
      </c>
      <c r="G91" s="2">
        <f ca="1">WA_ORCoast_Calif!T4</f>
        <v>28570.41</v>
      </c>
      <c r="H91" s="2">
        <f ca="1">WA_ORCoast_Calif!W4</f>
        <v>32839.29</v>
      </c>
      <c r="I91" s="2">
        <f ca="1">WA_ORCoast_Calif!Z4</f>
        <v>31993.829999999998</v>
      </c>
      <c r="J91" s="2">
        <f ca="1">WA_ORCoast_Calif!AC4</f>
        <v>49375.26</v>
      </c>
      <c r="K91" s="2">
        <f ca="1">WA_ORCoast_Calif!AF4</f>
        <v>12938.31</v>
      </c>
      <c r="L91" s="2">
        <f ca="1">WA_ORCoast_Calif!AI4</f>
        <v>60832.53</v>
      </c>
      <c r="M91" s="2">
        <f ca="1">WA_ORCoast_Calif!AL4</f>
        <v>16192.44</v>
      </c>
      <c r="N91" s="2">
        <f ca="1">WA_ORCoast_Calif!AO4</f>
        <v>76914.09</v>
      </c>
      <c r="O91" s="2">
        <f ca="1">WA_ORCoast_Calif!AR4</f>
        <v>19256.490000000002</v>
      </c>
      <c r="P91" s="2">
        <f ca="1">WA_ORCoast_Calif!AU4</f>
        <v>33848.1</v>
      </c>
      <c r="Q91" s="2">
        <f ca="1">WA_ORCoast_Calif!AX4</f>
        <v>44543.07</v>
      </c>
      <c r="R91" s="2">
        <f ca="1">WA_ORCoast_Calif!BA4</f>
        <v>25689.51</v>
      </c>
      <c r="S91" s="2">
        <f ca="1">WA_ORCoast_Calif!BD4</f>
        <v>79246.53</v>
      </c>
      <c r="T91" s="2">
        <f ca="1">WA_ORCoast_Calif!BG4</f>
        <v>59007.96</v>
      </c>
      <c r="U91" s="2">
        <f ca="1">WA_ORCoast_Calif!BJ4</f>
        <v>112316.62371105548</v>
      </c>
      <c r="V91" s="2">
        <f ca="1">WA_ORCoast_Calif!BM4</f>
        <v>42571.759000132704</v>
      </c>
      <c r="W91" s="2">
        <f ca="1">WA_ORCoast_Calif!BP4</f>
        <v>40521.47672570093</v>
      </c>
      <c r="X91" s="2">
        <f ca="1">WA_ORCoast_Calif!BS4</f>
        <v>45012.406664579757</v>
      </c>
      <c r="Y91" s="2">
        <f ca="1">WA_ORCoast_Calif!BV4</f>
        <v>11831.551098569707</v>
      </c>
      <c r="Z91" s="2">
        <f ca="1">WA_ORCoast_Calif!BY4</f>
        <v>11951.150836246856</v>
      </c>
      <c r="AA91" s="2">
        <f ca="1">WA_ORCoast_Calif!CB4</f>
        <v>23090.469590480534</v>
      </c>
      <c r="AB91" s="2">
        <f ca="1">WA_ORCoast_Calif!CE4</f>
        <v>40114.677394084916</v>
      </c>
      <c r="AC91" s="2">
        <f ca="1">WA_ORCoast_Calif!CH4</f>
        <v>52343.017927068737</v>
      </c>
      <c r="AD91" s="2">
        <f ca="1">WA_ORCoast_Calif!CK4</f>
        <v>33066.077272214512</v>
      </c>
      <c r="AE91" s="2">
        <f ca="1">WA_ORCoast_Calif!CN4</f>
        <v>61734.822831361882</v>
      </c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>
        <f ca="1">WA_ORCoast_Calif!CQ4</f>
        <v>71932.066764303774</v>
      </c>
    </row>
    <row r="92" spans="1:48" ht="15" customHeight="1" x14ac:dyDescent="0.25">
      <c r="A92" t="s">
        <v>202</v>
      </c>
      <c r="B92" s="2">
        <f ca="1">WA_ORCoast_Calif!E5</f>
        <v>884.03329285326515</v>
      </c>
      <c r="C92" s="2">
        <f ca="1">WA_ORCoast_Calif!H5</f>
        <v>343.65491608816228</v>
      </c>
      <c r="D92" s="2">
        <f ca="1">WA_ORCoast_Calif!K5</f>
        <v>353.31999999999971</v>
      </c>
      <c r="E92" s="2">
        <f ca="1">WA_ORCoast_Calif!N5</f>
        <v>424.47000000000116</v>
      </c>
      <c r="F92" s="2">
        <f ca="1">WA_ORCoast_Calif!Q5</f>
        <v>767.72999999999593</v>
      </c>
      <c r="G92" s="2">
        <f ca="1">WA_ORCoast_Calif!T5</f>
        <v>288.59000000000015</v>
      </c>
      <c r="H92" s="2">
        <f ca="1">WA_ORCoast_Calif!W5</f>
        <v>331.70999999999913</v>
      </c>
      <c r="I92" s="2">
        <f ca="1">WA_ORCoast_Calif!Z5</f>
        <v>323.17000000000189</v>
      </c>
      <c r="J92" s="2">
        <f ca="1">WA_ORCoast_Calif!AC5</f>
        <v>498.73999999999796</v>
      </c>
      <c r="K92" s="2">
        <f ca="1">WA_ORCoast_Calif!AF5</f>
        <v>130.69000000000051</v>
      </c>
      <c r="L92" s="2">
        <f ca="1">WA_ORCoast_Calif!AI5</f>
        <v>614.47000000000116</v>
      </c>
      <c r="M92" s="2">
        <f ca="1">WA_ORCoast_Calif!AL5</f>
        <v>163.55999999999949</v>
      </c>
      <c r="N92" s="2">
        <f ca="1">WA_ORCoast_Calif!AO5</f>
        <v>776.91000000000349</v>
      </c>
      <c r="O92" s="2">
        <f ca="1">WA_ORCoast_Calif!AR5</f>
        <v>194.5099999999984</v>
      </c>
      <c r="P92" s="2">
        <f ca="1">WA_ORCoast_Calif!AU5</f>
        <v>341.90000000000146</v>
      </c>
      <c r="Q92" s="2">
        <f ca="1">WA_ORCoast_Calif!AX5</f>
        <v>449.93000000000029</v>
      </c>
      <c r="R92" s="2">
        <f ca="1">WA_ORCoast_Calif!BA5</f>
        <v>259.4900000000016</v>
      </c>
      <c r="S92" s="2">
        <f ca="1">WA_ORCoast_Calif!BD5</f>
        <v>800.47000000000116</v>
      </c>
      <c r="T92" s="2">
        <f ca="1">WA_ORCoast_Calif!BG5</f>
        <v>596.04000000000087</v>
      </c>
      <c r="U92" s="2">
        <f ca="1">WA_ORCoast_Calif!BJ5</f>
        <v>2292.3762889445206</v>
      </c>
      <c r="V92" s="2">
        <f ca="1">WA_ORCoast_Calif!BM5</f>
        <v>869.24099986729561</v>
      </c>
      <c r="W92" s="2">
        <f ca="1">WA_ORCoast_Calif!BP5</f>
        <v>827.52327429907018</v>
      </c>
      <c r="X92" s="2">
        <f ca="1">WA_ORCoast_Calif!BS5</f>
        <v>918.59333542024251</v>
      </c>
      <c r="Y92" s="2">
        <f ca="1">WA_ORCoast_Calif!BV5</f>
        <v>237.44890143029261</v>
      </c>
      <c r="Z92" s="2">
        <f ca="1">WA_ORCoast_Calif!BY5</f>
        <v>239.84916375314424</v>
      </c>
      <c r="AA92" s="2">
        <f ca="1">WA_ORCoast_Calif!CB5</f>
        <v>472.53040951946605</v>
      </c>
      <c r="AB92" s="2">
        <f ca="1">WA_ORCoast_Calif!CE5</f>
        <v>819.32260591508384</v>
      </c>
      <c r="AC92" s="2">
        <f ca="1">WA_ORCoast_Calif!CH5</f>
        <v>1213.9820729312632</v>
      </c>
      <c r="AD92" s="2">
        <f ca="1">WA_ORCoast_Calif!CK5</f>
        <v>1117.922727785488</v>
      </c>
      <c r="AE92" s="2">
        <f ca="1">WA_ORCoast_Calif!CN5</f>
        <v>2087.177168638118</v>
      </c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>
        <f ca="1">WA_ORCoast_Calif!CQ5</f>
        <v>2431.9332356962259</v>
      </c>
    </row>
    <row r="93" spans="1:48" ht="15" customHeight="1" x14ac:dyDescent="0.25">
      <c r="A93" t="s">
        <v>146</v>
      </c>
      <c r="B93" s="2">
        <f ca="1">Canada!D3</f>
        <v>65248.571428571428</v>
      </c>
      <c r="C93" s="2">
        <f ca="1">Canada!G3</f>
        <v>57661</v>
      </c>
      <c r="D93" s="2">
        <f ca="1">Canada!J3</f>
        <v>61190</v>
      </c>
      <c r="E93" s="2">
        <f ca="1">Canada!M3</f>
        <v>9970</v>
      </c>
      <c r="F93" s="2">
        <f ca="1">Canada!P3</f>
        <v>102842</v>
      </c>
      <c r="G93" s="2">
        <f ca="1">Canada!S3</f>
        <v>68883</v>
      </c>
      <c r="H93" s="2">
        <f ca="1">Canada!V3</f>
        <v>108625</v>
      </c>
      <c r="I93" s="2">
        <f ca="1">Canada!Y3</f>
        <v>146369</v>
      </c>
      <c r="J93" s="2">
        <f ca="1">Canada!AB3</f>
        <v>140936</v>
      </c>
      <c r="K93" s="2">
        <f ca="1">Canada!AE3</f>
        <v>155908</v>
      </c>
      <c r="L93" s="2">
        <f ca="1">Canada!AH3</f>
        <v>110360</v>
      </c>
      <c r="M93" s="2">
        <f ca="1">Canada!AK3</f>
        <v>22719</v>
      </c>
      <c r="N93" s="2">
        <f ca="1">Canada!AN3</f>
        <v>22681</v>
      </c>
      <c r="O93" s="2">
        <f ca="1">Canada!AQ3</f>
        <v>86191</v>
      </c>
      <c r="P93" s="2">
        <f ca="1">Canada!AT3</f>
        <v>148202</v>
      </c>
      <c r="Q93" s="2">
        <f ca="1">Canada!AW3</f>
        <v>32481</v>
      </c>
      <c r="R93" s="2">
        <f ca="1">Canada!AZ3</f>
        <v>21513</v>
      </c>
      <c r="S93" s="2">
        <f ca="1">Canada!BC3</f>
        <v>19019</v>
      </c>
      <c r="T93" s="2">
        <f ca="1">Canada!BF3</f>
        <v>114201</v>
      </c>
      <c r="U93" s="2">
        <f ca="1">Canada!BI3</f>
        <v>135766</v>
      </c>
      <c r="V93" s="2">
        <f ca="1">Canada!BL3</f>
        <v>84260</v>
      </c>
      <c r="W93" s="2">
        <f ca="1">Canada!BO3</f>
        <v>107578</v>
      </c>
      <c r="X93" s="2">
        <f ca="1">Canada!BR3</f>
        <v>89271</v>
      </c>
      <c r="Y93" s="2">
        <f ca="1">Canada!BU3</f>
        <v>98207</v>
      </c>
      <c r="Z93" s="2">
        <f ca="1">Canada!BX3</f>
        <v>24719</v>
      </c>
      <c r="AA93" s="2">
        <f ca="1">Canada!CA3</f>
        <v>53736</v>
      </c>
      <c r="AB93" s="2">
        <f ca="1">Canada!CD3</f>
        <v>28591</v>
      </c>
      <c r="AC93" s="2">
        <f ca="1">Canada!CG3</f>
        <v>138922</v>
      </c>
      <c r="AD93" s="2">
        <f ca="1">Canada!CJ3</f>
        <v>37758</v>
      </c>
      <c r="AE93" s="2">
        <f ca="1">Canada!CM3</f>
        <v>74807</v>
      </c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>
        <f ca="1">Canada!CP3</f>
        <v>93026</v>
      </c>
    </row>
    <row r="94" spans="1:48" ht="15" customHeight="1" x14ac:dyDescent="0.25">
      <c r="A94" t="s">
        <v>201</v>
      </c>
      <c r="B94" s="2">
        <f ca="1">Canada!D4</f>
        <v>63952.475606513035</v>
      </c>
      <c r="C94" s="2">
        <f ca="1">Canada!G4</f>
        <v>57084.39</v>
      </c>
      <c r="D94" s="2">
        <f ca="1">Canada!J4</f>
        <v>60578.1</v>
      </c>
      <c r="E94" s="2">
        <f ca="1">Canada!M4</f>
        <v>9870.2999999999993</v>
      </c>
      <c r="F94" s="2">
        <f ca="1">Canada!P4</f>
        <v>101813.58</v>
      </c>
      <c r="G94" s="2">
        <f ca="1">Canada!S4</f>
        <v>68194.17</v>
      </c>
      <c r="H94" s="2">
        <f ca="1">Canada!V4</f>
        <v>107538.75</v>
      </c>
      <c r="I94" s="2">
        <f ca="1">Canada!Y4</f>
        <v>144905.31</v>
      </c>
      <c r="J94" s="2">
        <f ca="1">Canada!AB4</f>
        <v>139526.63999999998</v>
      </c>
      <c r="K94" s="2">
        <f ca="1">Canada!AE4</f>
        <v>154348.92000000001</v>
      </c>
      <c r="L94" s="2">
        <f ca="1">Canada!AH4</f>
        <v>109256.4</v>
      </c>
      <c r="M94" s="2">
        <f ca="1">Canada!AK4</f>
        <v>22491.81</v>
      </c>
      <c r="N94" s="2">
        <f ca="1">Canada!AN4</f>
        <v>22454.19</v>
      </c>
      <c r="O94" s="2">
        <f ca="1">Canada!AQ4</f>
        <v>85329.09</v>
      </c>
      <c r="P94" s="2">
        <f ca="1">Canada!AT4</f>
        <v>146719.98000000001</v>
      </c>
      <c r="Q94" s="2">
        <f ca="1">Canada!AW4</f>
        <v>32156.19</v>
      </c>
      <c r="R94" s="2">
        <f ca="1">Canada!AZ4</f>
        <v>21297.87</v>
      </c>
      <c r="S94" s="2">
        <f ca="1">Canada!BC4</f>
        <v>18828.810000000001</v>
      </c>
      <c r="T94" s="2">
        <f ca="1">Canada!BF4</f>
        <v>113058.99</v>
      </c>
      <c r="U94" s="2">
        <f ca="1">Canada!BI4</f>
        <v>130333.59857266072</v>
      </c>
      <c r="V94" s="2">
        <f ca="1">Canada!BL4</f>
        <v>80886.683366861122</v>
      </c>
      <c r="W94" s="2">
        <f ca="1">Canada!BO4</f>
        <v>103274.58898312469</v>
      </c>
      <c r="X94" s="2">
        <f ca="1">Canada!BR4</f>
        <v>85700.317298972732</v>
      </c>
      <c r="Y94" s="2">
        <f ca="1">Canada!BU4</f>
        <v>96250.88508657222</v>
      </c>
      <c r="Z94" s="2">
        <f ca="1">Canada!BX4</f>
        <v>24226.639938649776</v>
      </c>
      <c r="AA94" s="2">
        <f ca="1">Canada!CA4</f>
        <v>52670.413597889317</v>
      </c>
      <c r="AB94" s="2">
        <f ca="1">Canada!CD4</f>
        <v>28018.694996067352</v>
      </c>
      <c r="AC94" s="2">
        <f ca="1">Canada!CG4</f>
        <v>136198.84457317405</v>
      </c>
      <c r="AD94" s="2">
        <f ca="1">Canada!CJ4</f>
        <v>36998.865473887803</v>
      </c>
      <c r="AE94" s="2">
        <f ca="1">Canada!CM4</f>
        <v>73302.98557935073</v>
      </c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>
        <f ca="1">Canada!CP4</f>
        <v>91155.687789975287</v>
      </c>
    </row>
    <row r="95" spans="1:48" ht="15" customHeight="1" x14ac:dyDescent="0.25">
      <c r="A95" t="s">
        <v>202</v>
      </c>
      <c r="B95" s="2">
        <f ca="1">Canada!D5</f>
        <v>1296.095822058393</v>
      </c>
      <c r="C95" s="2">
        <f ca="1">Canada!G5</f>
        <v>576.61000000000058</v>
      </c>
      <c r="D95" s="2">
        <f ca="1">Canada!J5</f>
        <v>611.90000000000146</v>
      </c>
      <c r="E95" s="2">
        <f ca="1">Canada!M5</f>
        <v>99.700000000000728</v>
      </c>
      <c r="F95" s="2">
        <f ca="1">Canada!P5</f>
        <v>1028.4199999999983</v>
      </c>
      <c r="G95" s="2">
        <f ca="1">Canada!S5</f>
        <v>688.83000000000175</v>
      </c>
      <c r="H95" s="2">
        <f ca="1">Canada!V5</f>
        <v>1086.25</v>
      </c>
      <c r="I95" s="2">
        <f ca="1">Canada!Y5</f>
        <v>1463.6900000000023</v>
      </c>
      <c r="J95" s="2">
        <f ca="1">Canada!AB5</f>
        <v>1409.3600000000151</v>
      </c>
      <c r="K95" s="2">
        <f ca="1">Canada!AE5</f>
        <v>1559.0799999999872</v>
      </c>
      <c r="L95" s="2">
        <f ca="1">Canada!AH5</f>
        <v>1103.6000000000058</v>
      </c>
      <c r="M95" s="2">
        <f ca="1">Canada!AK5</f>
        <v>227.18999999999869</v>
      </c>
      <c r="N95" s="2">
        <f ca="1">Canada!AN5</f>
        <v>226.81000000000131</v>
      </c>
      <c r="O95" s="2">
        <f ca="1">Canada!AQ5</f>
        <v>861.91000000000349</v>
      </c>
      <c r="P95" s="2">
        <f ca="1">Canada!AT5</f>
        <v>1482.0199999999895</v>
      </c>
      <c r="Q95" s="2">
        <f ca="1">Canada!AW5</f>
        <v>324.81000000000131</v>
      </c>
      <c r="R95" s="2">
        <f ca="1">Canada!AZ5</f>
        <v>215.13000000000102</v>
      </c>
      <c r="S95" s="2">
        <f ca="1">Canada!BC5</f>
        <v>190.18999999999869</v>
      </c>
      <c r="T95" s="2">
        <f ca="1">Canada!BF5</f>
        <v>1142.0099999999948</v>
      </c>
      <c r="U95" s="2">
        <f ca="1">Canada!BI5</f>
        <v>5432.4014273392822</v>
      </c>
      <c r="V95" s="2">
        <f ca="1">Canada!BL5</f>
        <v>3373.3166331388784</v>
      </c>
      <c r="W95" s="2">
        <f ca="1">Canada!BO5</f>
        <v>4303.4110168753105</v>
      </c>
      <c r="X95" s="2">
        <f ca="1">Canada!BR5</f>
        <v>3570.6827010272682</v>
      </c>
      <c r="Y95" s="2">
        <f ca="1">Canada!BU5</f>
        <v>1956.1149134277803</v>
      </c>
      <c r="Z95" s="2">
        <f ca="1">Canada!BX5</f>
        <v>492.36006135022399</v>
      </c>
      <c r="AA95" s="2">
        <f ca="1">Canada!CA5</f>
        <v>1065.5864021106827</v>
      </c>
      <c r="AB95" s="2">
        <f ca="1">Canada!CD5</f>
        <v>572.30500393264811</v>
      </c>
      <c r="AC95" s="2">
        <f ca="1">Canada!CG5</f>
        <v>2723.1554268259497</v>
      </c>
      <c r="AD95" s="2">
        <f ca="1">Canada!CJ5</f>
        <v>759.13452611219691</v>
      </c>
      <c r="AE95" s="2">
        <f ca="1">Canada!CM5</f>
        <v>1504.0144206492696</v>
      </c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>
        <f ca="1">Canada!CP5</f>
        <v>1870.3122100247128</v>
      </c>
    </row>
    <row r="96" spans="1:48" ht="15" customHeight="1" x14ac:dyDescent="0.25">
      <c r="A96" t="s">
        <v>151</v>
      </c>
      <c r="B96" s="2">
        <f ca="1">Canada!D6</f>
        <v>61410.280240477972</v>
      </c>
      <c r="C96" s="2">
        <f ca="1">Canada!G6</f>
        <v>114083.99945121973</v>
      </c>
      <c r="D96" s="2">
        <f ca="1">Canada!J6</f>
        <v>147021.45498603798</v>
      </c>
      <c r="E96" s="2">
        <f ca="1">Canada!M6</f>
        <v>67297.733943628031</v>
      </c>
      <c r="F96" s="2">
        <f ca="1">Canada!P6</f>
        <v>43095.1249220475</v>
      </c>
      <c r="G96" s="2">
        <f ca="1">Canada!S6</f>
        <v>25606.781710710122</v>
      </c>
      <c r="H96" s="2">
        <f ca="1">Canada!V6</f>
        <v>158069.88395384152</v>
      </c>
      <c r="I96" s="2">
        <f ca="1">Canada!Y6</f>
        <v>54882.311865701085</v>
      </c>
      <c r="J96" s="2">
        <f ca="1">Canada!AB6</f>
        <v>126567.86228691385</v>
      </c>
      <c r="K96" s="2">
        <f ca="1">Canada!AE6</f>
        <v>84908.962981831501</v>
      </c>
      <c r="L96" s="2">
        <f ca="1">Canada!AH6</f>
        <v>92730.880387009296</v>
      </c>
      <c r="M96" s="2">
        <f ca="1">Canada!AK6</f>
        <v>20088.895689006094</v>
      </c>
      <c r="N96" s="2">
        <f ca="1">Canada!AN6</f>
        <v>40159.283973652164</v>
      </c>
      <c r="O96" s="2">
        <f ca="1">Canada!AQ6</f>
        <v>58972.720595772276</v>
      </c>
      <c r="P96" s="2">
        <f ca="1">Canada!AT6</f>
        <v>254507.09206536526</v>
      </c>
      <c r="Q96" s="2">
        <f ca="1">Canada!AW6</f>
        <v>51621.529058760883</v>
      </c>
      <c r="R96" s="2">
        <f ca="1">Canada!AZ6</f>
        <v>103057.38779540558</v>
      </c>
      <c r="S96" s="2">
        <f ca="1">Canada!BC6</f>
        <v>92403.854177814865</v>
      </c>
      <c r="T96" s="2">
        <f ca="1">Canada!BF6</f>
        <v>119930.06475404208</v>
      </c>
      <c r="U96" s="2">
        <f ca="1">Canada!BI6</f>
        <v>242321.26589108643</v>
      </c>
      <c r="V96" s="2">
        <f ca="1">Canada!BL6</f>
        <v>126765.77738846197</v>
      </c>
      <c r="W96" s="2">
        <f ca="1">Canada!BO6</f>
        <v>81578.730568850689</v>
      </c>
      <c r="X96" s="2">
        <f ca="1">Canada!BR6</f>
        <v>59938.061225897975</v>
      </c>
      <c r="Y96" s="2">
        <f ca="1">Canada!BU6</f>
        <v>86253.878971073587</v>
      </c>
      <c r="Z96" s="2">
        <f ca="1">Canada!BX6</f>
        <v>19772.490141799291</v>
      </c>
      <c r="AA96" s="2">
        <f ca="1">Canada!CA6</f>
        <v>79892.326943995344</v>
      </c>
      <c r="AB96" s="2">
        <f ca="1">Canada!CD6</f>
        <v>28664.04611807947</v>
      </c>
      <c r="AC96" s="2">
        <f ca="1">Canada!CG6</f>
        <v>135032.35786775668</v>
      </c>
      <c r="AD96" s="2">
        <f ca="1">Canada!CJ6</f>
        <v>36389.370242654019</v>
      </c>
      <c r="AE96" s="2">
        <f ca="1">Canada!CM6</f>
        <v>43867.491397987418</v>
      </c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>
        <f ca="1">Canada!CP6</f>
        <v>55461.609391520666</v>
      </c>
    </row>
    <row r="97" spans="1:48" ht="15" customHeight="1" x14ac:dyDescent="0.25">
      <c r="A97" t="s">
        <v>201</v>
      </c>
      <c r="B97" s="2">
        <f ca="1">Canada!D7</f>
        <v>59452.909927762659</v>
      </c>
      <c r="C97" s="2">
        <f ca="1">Canada!G7</f>
        <v>112943.15945670754</v>
      </c>
      <c r="D97" s="2">
        <f ca="1">Canada!J7</f>
        <v>145551.24043617758</v>
      </c>
      <c r="E97" s="2">
        <f ca="1">Canada!M7</f>
        <v>66624.756604191745</v>
      </c>
      <c r="F97" s="2">
        <f ca="1">Canada!P7</f>
        <v>42664.173672827026</v>
      </c>
      <c r="G97" s="2">
        <f ca="1">Canada!S7</f>
        <v>25350.713893603021</v>
      </c>
      <c r="H97" s="2">
        <f ca="1">Canada!V7</f>
        <v>156489.18511430311</v>
      </c>
      <c r="I97" s="2">
        <f ca="1">Canada!Y7</f>
        <v>54333.488747044074</v>
      </c>
      <c r="J97" s="2">
        <f ca="1">Canada!AB7</f>
        <v>125302.18366404471</v>
      </c>
      <c r="K97" s="2">
        <f ca="1">Canada!AE7</f>
        <v>84059.873352013179</v>
      </c>
      <c r="L97" s="2">
        <f ca="1">Canada!AH7</f>
        <v>91803.571583139201</v>
      </c>
      <c r="M97" s="2">
        <f ca="1">Canada!AK7</f>
        <v>19888.006732116035</v>
      </c>
      <c r="N97" s="2">
        <f ca="1">Canada!AN7</f>
        <v>39757.691133915643</v>
      </c>
      <c r="O97" s="2">
        <f ca="1">Canada!AQ7</f>
        <v>58382.993389814554</v>
      </c>
      <c r="P97" s="2">
        <f ca="1">Canada!AT7</f>
        <v>251962.02114471162</v>
      </c>
      <c r="Q97" s="2">
        <f ca="1">Canada!AW7</f>
        <v>51105.313768173277</v>
      </c>
      <c r="R97" s="2">
        <f ca="1">Canada!AZ7</f>
        <v>102026.81391745152</v>
      </c>
      <c r="S97" s="2">
        <f ca="1">Canada!BC7</f>
        <v>91479.815636036714</v>
      </c>
      <c r="T97" s="2">
        <f ca="1">Canada!BF7</f>
        <v>118730.76410650165</v>
      </c>
      <c r="U97" s="2">
        <f ca="1">Canada!BI7</f>
        <v>235049.0025485123</v>
      </c>
      <c r="V97" s="2">
        <f ca="1">Canada!BL7</f>
        <v>122957.46313838536</v>
      </c>
      <c r="W97" s="2">
        <f ca="1">Canada!BO7</f>
        <v>79131.89297381755</v>
      </c>
      <c r="X97" s="2">
        <f ca="1">Canada!BR7</f>
        <v>58139.807688255714</v>
      </c>
      <c r="Y97" s="2">
        <f ca="1">Canada!BU7</f>
        <v>84526.363279303798</v>
      </c>
      <c r="Z97" s="2">
        <f ca="1">Canada!BX7</f>
        <v>19375.290876862065</v>
      </c>
      <c r="AA97" s="2">
        <f ca="1">Canada!CA7</f>
        <v>78290.828603620394</v>
      </c>
      <c r="AB97" s="2">
        <f ca="1">Canada!CD7</f>
        <v>27803.730281414799</v>
      </c>
      <c r="AC97" s="2">
        <f ca="1">Canada!CG7</f>
        <v>129316.18052634073</v>
      </c>
      <c r="AD97" s="2">
        <f ca="1">Canada!CJ7</f>
        <v>34848.27695635827</v>
      </c>
      <c r="AE97" s="2">
        <f ca="1">Canada!CM7</f>
        <v>42009.698970438549</v>
      </c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>
        <f ca="1">Canada!CP7</f>
        <v>53112.804965654461</v>
      </c>
    </row>
    <row r="98" spans="1:48" ht="15" customHeight="1" x14ac:dyDescent="0.25">
      <c r="A98" t="s">
        <v>202</v>
      </c>
      <c r="B98" s="2">
        <f ca="1">Canada!D8</f>
        <v>1957.3703127153155</v>
      </c>
      <c r="C98" s="2">
        <f ca="1">Canada!G8</f>
        <v>1140.8399945121928</v>
      </c>
      <c r="D98" s="2">
        <f ca="1">Canada!J8</f>
        <v>1470.2145498603932</v>
      </c>
      <c r="E98" s="2">
        <f ca="1">Canada!M8</f>
        <v>672.97733943628555</v>
      </c>
      <c r="F98" s="2">
        <f ca="1">Canada!P8</f>
        <v>430.95124922047398</v>
      </c>
      <c r="G98" s="2">
        <f ca="1">Canada!S8</f>
        <v>256.06781710710129</v>
      </c>
      <c r="H98" s="2">
        <f ca="1">Canada!V8</f>
        <v>1580.6988395384105</v>
      </c>
      <c r="I98" s="2">
        <f ca="1">Canada!Y8</f>
        <v>548.82311865701195</v>
      </c>
      <c r="J98" s="2">
        <f ca="1">Canada!AB8</f>
        <v>1265.6786228691344</v>
      </c>
      <c r="K98" s="2">
        <f ca="1">Canada!AE8</f>
        <v>849.08962981832155</v>
      </c>
      <c r="L98" s="2">
        <f ca="1">Canada!AH8</f>
        <v>927.30880387009529</v>
      </c>
      <c r="M98" s="2">
        <f ca="1">Canada!AK8</f>
        <v>200.88895689005949</v>
      </c>
      <c r="N98" s="2">
        <f ca="1">Canada!AN8</f>
        <v>401.59283973652055</v>
      </c>
      <c r="O98" s="2">
        <f ca="1">Canada!AQ8</f>
        <v>589.72720595772262</v>
      </c>
      <c r="P98" s="2">
        <f ca="1">Canada!AT8</f>
        <v>2545.0709206536412</v>
      </c>
      <c r="Q98" s="2">
        <f ca="1">Canada!AW8</f>
        <v>516.21529058760643</v>
      </c>
      <c r="R98" s="2">
        <f ca="1">Canada!AZ8</f>
        <v>1030.5738779540552</v>
      </c>
      <c r="S98" s="2">
        <f ca="1">Canada!BC8</f>
        <v>924.03854177815083</v>
      </c>
      <c r="T98" s="2">
        <f ca="1">Canada!BF8</f>
        <v>1199.3006475404254</v>
      </c>
      <c r="U98" s="2">
        <f ca="1">Canada!BI8</f>
        <v>7272.2633425741224</v>
      </c>
      <c r="V98" s="2">
        <f ca="1">Canada!BL8</f>
        <v>3808.3142500766116</v>
      </c>
      <c r="W98" s="2">
        <f ca="1">Canada!BO8</f>
        <v>2446.8375950331392</v>
      </c>
      <c r="X98" s="2">
        <f ca="1">Canada!BR8</f>
        <v>1798.2535376422602</v>
      </c>
      <c r="Y98" s="2">
        <f ca="1">Canada!BU8</f>
        <v>1727.5156917697896</v>
      </c>
      <c r="Z98" s="2">
        <f ca="1">Canada!BX8</f>
        <v>397.19926493722596</v>
      </c>
      <c r="AA98" s="2">
        <f ca="1">Canada!CA8</f>
        <v>1601.4983403749502</v>
      </c>
      <c r="AB98" s="2">
        <f ca="1">Canada!CD8</f>
        <v>860.31583666467122</v>
      </c>
      <c r="AC98" s="2">
        <f ca="1">Canada!CG8</f>
        <v>5716.1773414159543</v>
      </c>
      <c r="AD98" s="2">
        <f ca="1">Canada!CJ8</f>
        <v>1541.0932862957488</v>
      </c>
      <c r="AE98" s="2">
        <f ca="1">Canada!CM8</f>
        <v>1857.7924275488695</v>
      </c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>
        <f ca="1">Canada!CP8</f>
        <v>2348.8044258662048</v>
      </c>
    </row>
    <row r="99" spans="1:48" ht="15" customHeight="1" x14ac:dyDescent="0.25">
      <c r="A99" t="s">
        <v>156</v>
      </c>
      <c r="B99" s="2">
        <f ca="1">Canada!D9</f>
        <v>87767.962747088066</v>
      </c>
      <c r="C99" s="2">
        <f ca="1">Canada!G9</f>
        <v>114199.40242441438</v>
      </c>
      <c r="D99" s="2">
        <f ca="1">Canada!J9</f>
        <v>105337.07263802185</v>
      </c>
      <c r="E99" s="2">
        <f ca="1">Canada!M9</f>
        <v>76567.498551550118</v>
      </c>
      <c r="F99" s="2">
        <f ca="1">Canada!P9</f>
        <v>74562.2819079318</v>
      </c>
      <c r="G99" s="2">
        <f ca="1">Canada!S9</f>
        <v>106340.68617600932</v>
      </c>
      <c r="H99" s="2">
        <f ca="1">Canada!V9</f>
        <v>88628.542088775444</v>
      </c>
      <c r="I99" s="2">
        <f ca="1">Canada!Y9</f>
        <v>76916.42016799956</v>
      </c>
      <c r="J99" s="2">
        <f ca="1">Canada!AB9</f>
        <v>63757.109801229461</v>
      </c>
      <c r="K99" s="2">
        <f ca="1">Canada!AE9</f>
        <v>68821.113699222333</v>
      </c>
      <c r="L99" s="2">
        <f ca="1">Canada!AH9</f>
        <v>92265.071192674979</v>
      </c>
      <c r="M99" s="2">
        <f ca="1">Canada!AK9</f>
        <v>65794.146365809051</v>
      </c>
      <c r="N99" s="2">
        <f ca="1">Canada!AN9</f>
        <v>105396.58943728285</v>
      </c>
      <c r="O99" s="2">
        <f ca="1">Canada!AQ9</f>
        <v>151910.66789437656</v>
      </c>
      <c r="P99" s="2">
        <f ca="1">Canada!AT9</f>
        <v>98710.197564426708</v>
      </c>
      <c r="Q99" s="2">
        <f ca="1">Canada!AW9</f>
        <v>61520.944997296887</v>
      </c>
      <c r="R99" s="2">
        <f ca="1">Canada!AZ9</f>
        <v>69479.287406957112</v>
      </c>
      <c r="S99" s="2">
        <f ca="1">Canada!BC9</f>
        <v>96011.047582872343</v>
      </c>
      <c r="T99" s="2">
        <f ca="1">Canada!BF9</f>
        <v>125660.90049773743</v>
      </c>
      <c r="U99" s="2">
        <f ca="1">Canada!BI9</f>
        <v>131074.03608020744</v>
      </c>
      <c r="V99" s="2">
        <f ca="1">Canada!BL9</f>
        <v>103077.36872088166</v>
      </c>
      <c r="W99" s="2">
        <f ca="1">Canada!BO9</f>
        <v>79627.025080619977</v>
      </c>
      <c r="X99" s="2">
        <f ca="1">Canada!BR9</f>
        <v>134589.68765407256</v>
      </c>
      <c r="Y99" s="2">
        <f ca="1">Canada!BU9</f>
        <v>63633.078608158539</v>
      </c>
      <c r="Z99" s="2">
        <f ca="1">Canada!BX9</f>
        <v>89247.366847832061</v>
      </c>
      <c r="AA99" s="2">
        <f ca="1">Canada!CA9</f>
        <v>81017.866896000211</v>
      </c>
      <c r="AB99" s="2">
        <f ca="1">Canada!CD9</f>
        <v>132246.30173802367</v>
      </c>
      <c r="AC99" s="2">
        <f ca="1">Canada!CG9</f>
        <v>104479.14863268335</v>
      </c>
      <c r="AD99" s="2">
        <f ca="1">Canada!CJ9</f>
        <v>41055.398106140914</v>
      </c>
      <c r="AE99" s="2">
        <f ca="1">Canada!CM9</f>
        <v>102696.57840077781</v>
      </c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>
        <f ca="1">Canada!CP9</f>
        <v>151635.70913473042</v>
      </c>
    </row>
    <row r="100" spans="1:48" ht="15" customHeight="1" x14ac:dyDescent="0.25">
      <c r="A100" t="s">
        <v>201</v>
      </c>
      <c r="B100" s="2">
        <f ca="1">Canada!D10</f>
        <v>86002.523894415659</v>
      </c>
      <c r="C100" s="2">
        <f ca="1">Canada!G10</f>
        <v>113057.40840017023</v>
      </c>
      <c r="D100" s="2">
        <f ca="1">Canada!J10</f>
        <v>104283.70191164163</v>
      </c>
      <c r="E100" s="2">
        <f ca="1">Canada!M10</f>
        <v>75801.823566034611</v>
      </c>
      <c r="F100" s="2">
        <f ca="1">Canada!P10</f>
        <v>73816.659088852481</v>
      </c>
      <c r="G100" s="2">
        <f ca="1">Canada!S10</f>
        <v>105277.27931424922</v>
      </c>
      <c r="H100" s="2">
        <f ca="1">Canada!V10</f>
        <v>87742.25666788769</v>
      </c>
      <c r="I100" s="2">
        <f ca="1">Canada!Y10</f>
        <v>76147.255966319557</v>
      </c>
      <c r="J100" s="2">
        <f ca="1">Canada!AB10</f>
        <v>63119.538703217164</v>
      </c>
      <c r="K100" s="2">
        <f ca="1">Canada!AE10</f>
        <v>68132.902562230112</v>
      </c>
      <c r="L100" s="2">
        <f ca="1">Canada!AH10</f>
        <v>91342.420480748231</v>
      </c>
      <c r="M100" s="2">
        <f ca="1">Canada!AK10</f>
        <v>65136.204902150959</v>
      </c>
      <c r="N100" s="2">
        <f ca="1">Canada!AN10</f>
        <v>104342.62354291002</v>
      </c>
      <c r="O100" s="2">
        <f ca="1">Canada!AQ10</f>
        <v>150391.5612154328</v>
      </c>
      <c r="P100" s="2">
        <f ca="1">Canada!AT10</f>
        <v>97723.095588782438</v>
      </c>
      <c r="Q100" s="2">
        <f ca="1">Canada!AW10</f>
        <v>60905.735547323915</v>
      </c>
      <c r="R100" s="2">
        <f ca="1">Canada!AZ10</f>
        <v>68784.494532887533</v>
      </c>
      <c r="S100" s="2">
        <f ca="1">Canada!BC10</f>
        <v>95050.937107043617</v>
      </c>
      <c r="T100" s="2">
        <f ca="1">Canada!BF10</f>
        <v>124404.29149276005</v>
      </c>
      <c r="U100" s="2">
        <f ca="1">Canada!BI10</f>
        <v>125802.16353254831</v>
      </c>
      <c r="V100" s="2">
        <f ca="1">Canada!BL10</f>
        <v>98927.11636903559</v>
      </c>
      <c r="W100" s="2">
        <f ca="1">Canada!BO10</f>
        <v>76433.966679866819</v>
      </c>
      <c r="X100" s="2">
        <f ca="1">Canada!BR10</f>
        <v>129182.83135587105</v>
      </c>
      <c r="Y100" s="2">
        <f ca="1">Canada!BU10</f>
        <v>62353.970819027869</v>
      </c>
      <c r="Z100" s="2">
        <f ca="1">Canada!BX10</f>
        <v>87455.561141763726</v>
      </c>
      <c r="AA100" s="2">
        <f ca="1">Canada!CA10</f>
        <v>79379.780198404158</v>
      </c>
      <c r="AB100" s="2">
        <f ca="1">Canada!CD10</f>
        <v>129586.99046850484</v>
      </c>
      <c r="AC100" s="2">
        <f ca="1">Canada!CG10</f>
        <v>102378.99162916529</v>
      </c>
      <c r="AD100" s="2">
        <f ca="1">Canada!CJ10</f>
        <v>40230.130690261416</v>
      </c>
      <c r="AE100" s="2">
        <f ca="1">Canada!CM10</f>
        <v>100632.24231378225</v>
      </c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>
        <f ca="1">Canada!CP10</f>
        <v>148587.63225311917</v>
      </c>
    </row>
    <row r="101" spans="1:48" ht="15" customHeight="1" x14ac:dyDescent="0.25">
      <c r="A101" t="s">
        <v>202</v>
      </c>
      <c r="B101" s="2">
        <f ca="1">Canada!D11</f>
        <v>1765.4388526724308</v>
      </c>
      <c r="C101" s="2">
        <f ca="1">Canada!G11</f>
        <v>1141.9940242441517</v>
      </c>
      <c r="D101" s="2">
        <f ca="1">Canada!J11</f>
        <v>1053.3707263802207</v>
      </c>
      <c r="E101" s="2">
        <f ca="1">Canada!M11</f>
        <v>765.67498551550671</v>
      </c>
      <c r="F101" s="2">
        <f ca="1">Canada!P11</f>
        <v>745.62281907931902</v>
      </c>
      <c r="G101" s="2">
        <f ca="1">Canada!S11</f>
        <v>1063.4068617601006</v>
      </c>
      <c r="H101" s="2">
        <f ca="1">Canada!V11</f>
        <v>886.2854208877543</v>
      </c>
      <c r="I101" s="2">
        <f ca="1">Canada!Y11</f>
        <v>769.16420168000332</v>
      </c>
      <c r="J101" s="2">
        <f ca="1">Canada!AB11</f>
        <v>637.57109801229672</v>
      </c>
      <c r="K101" s="2">
        <f ca="1">Canada!AE11</f>
        <v>688.21113699222042</v>
      </c>
      <c r="L101" s="2">
        <f ca="1">Canada!AH11</f>
        <v>922.65071192674804</v>
      </c>
      <c r="M101" s="2">
        <f ca="1">Canada!AK11</f>
        <v>657.94146365809138</v>
      </c>
      <c r="N101" s="2">
        <f ca="1">Canada!AN11</f>
        <v>1053.9658943728282</v>
      </c>
      <c r="O101" s="2">
        <f ca="1">Canada!AQ11</f>
        <v>1519.1066789437609</v>
      </c>
      <c r="P101" s="2">
        <f ca="1">Canada!AT11</f>
        <v>987.10197564426926</v>
      </c>
      <c r="Q101" s="2">
        <f ca="1">Canada!AW11</f>
        <v>615.20944997297192</v>
      </c>
      <c r="R101" s="2">
        <f ca="1">Canada!AZ11</f>
        <v>694.79287406957883</v>
      </c>
      <c r="S101" s="2">
        <f ca="1">Canada!BC11</f>
        <v>960.11047582872561</v>
      </c>
      <c r="T101" s="2">
        <f ca="1">Canada!BF11</f>
        <v>1256.6090049773775</v>
      </c>
      <c r="U101" s="2">
        <f ca="1">Canada!BI11</f>
        <v>5271.8725476591353</v>
      </c>
      <c r="V101" s="2">
        <f ca="1">Canada!BL11</f>
        <v>4150.2523518460657</v>
      </c>
      <c r="W101" s="2">
        <f ca="1">Canada!BO11</f>
        <v>3193.0584007531579</v>
      </c>
      <c r="X101" s="2">
        <f ca="1">Canada!BR11</f>
        <v>5406.8562982015137</v>
      </c>
      <c r="Y101" s="2">
        <f ca="1">Canada!BU11</f>
        <v>1279.1077891306704</v>
      </c>
      <c r="Z101" s="2">
        <f ca="1">Canada!BX11</f>
        <v>1791.805706068335</v>
      </c>
      <c r="AA101" s="2">
        <f ca="1">Canada!CA11</f>
        <v>1638.0866975960525</v>
      </c>
      <c r="AB101" s="2">
        <f ca="1">Canada!CD11</f>
        <v>2659.311269518832</v>
      </c>
      <c r="AC101" s="2">
        <f ca="1">Canada!CG11</f>
        <v>2100.157003518063</v>
      </c>
      <c r="AD101" s="2">
        <f ca="1">Canada!CJ11</f>
        <v>825.267415879498</v>
      </c>
      <c r="AE101" s="2">
        <f ca="1">Canada!CM11</f>
        <v>2064.336086995565</v>
      </c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>
        <f ca="1">Canada!CP11</f>
        <v>3048.0768816112541</v>
      </c>
    </row>
    <row r="102" spans="1:48" ht="15" customHeight="1" x14ac:dyDescent="0.25">
      <c r="A102" t="s">
        <v>161</v>
      </c>
      <c r="B102" s="2">
        <f ca="1">Canada!D12</f>
        <v>8134</v>
      </c>
      <c r="C102" s="2">
        <f ca="1">Canada!G12</f>
        <v>8840</v>
      </c>
      <c r="D102" s="2">
        <f ca="1">Canada!J12</f>
        <v>10917</v>
      </c>
      <c r="E102" s="2">
        <f ca="1">Canada!M12</f>
        <v>11602</v>
      </c>
      <c r="F102" s="2">
        <f ca="1">Canada!P12</f>
        <v>12715</v>
      </c>
      <c r="G102" s="2">
        <f ca="1">Canada!S12</f>
        <v>5585</v>
      </c>
      <c r="H102" s="2">
        <f ca="1">Canada!V12</f>
        <v>14009</v>
      </c>
      <c r="I102" s="2">
        <f ca="1">Canada!Y12</f>
        <v>11694</v>
      </c>
      <c r="J102" s="2">
        <f ca="1">Canada!AB12</f>
        <v>19950</v>
      </c>
      <c r="K102" s="2">
        <f ca="1">Canada!AE12</f>
        <v>11498</v>
      </c>
      <c r="L102" s="2">
        <f ca="1">Canada!AH12</f>
        <v>6796</v>
      </c>
      <c r="M102" s="2">
        <f ca="1">Canada!AK12</f>
        <v>8167</v>
      </c>
      <c r="N102" s="2">
        <f ca="1">Canada!AN12</f>
        <v>18621</v>
      </c>
      <c r="O102" s="2">
        <f ca="1">Canada!AQ12</f>
        <v>14177</v>
      </c>
      <c r="P102" s="2">
        <f ca="1">Canada!AT12</f>
        <v>14964</v>
      </c>
      <c r="Q102" s="2">
        <f ca="1">Canada!AW12</f>
        <v>10881</v>
      </c>
      <c r="R102" s="2">
        <f ca="1">Canada!AZ12</f>
        <v>15943</v>
      </c>
      <c r="S102" s="2">
        <f ca="1">Canada!BC12</f>
        <v>15974</v>
      </c>
      <c r="T102" s="2">
        <f ca="1">Canada!BF12</f>
        <v>12086</v>
      </c>
      <c r="U102" s="2">
        <f ca="1">Canada!BI12</f>
        <v>15441</v>
      </c>
      <c r="V102" s="2">
        <f ca="1">Canada!BL12</f>
        <v>8010</v>
      </c>
      <c r="W102" s="2">
        <f ca="1">Canada!BO12</f>
        <v>16931</v>
      </c>
      <c r="X102" s="2">
        <f ca="1">Canada!BR12</f>
        <v>9149</v>
      </c>
      <c r="Y102" s="2">
        <f ca="1">Canada!BU12</f>
        <v>12256</v>
      </c>
      <c r="Z102" s="2">
        <f ca="1">Canada!BX12</f>
        <v>4428</v>
      </c>
      <c r="AA102" s="2">
        <f ca="1">Canada!CA12</f>
        <v>12707</v>
      </c>
      <c r="AB102" s="2">
        <f ca="1">Canada!CD12</f>
        <v>6360</v>
      </c>
      <c r="AC102" s="2">
        <f ca="1">Canada!CG12</f>
        <v>7762</v>
      </c>
      <c r="AD102" s="2">
        <f ca="1">Canada!CJ12</f>
        <v>7818</v>
      </c>
      <c r="AE102" s="2">
        <f ca="1">Canada!CM12</f>
        <v>5607</v>
      </c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>
        <f ca="1">Canada!CP12</f>
        <v>5420</v>
      </c>
    </row>
    <row r="103" spans="1:48" ht="15" customHeight="1" x14ac:dyDescent="0.25">
      <c r="A103" t="s">
        <v>201</v>
      </c>
      <c r="B103" s="2">
        <f ca="1">Canada!D13</f>
        <v>7555.8177762684954</v>
      </c>
      <c r="C103" s="2">
        <f ca="1">Canada!G13</f>
        <v>8751.6</v>
      </c>
      <c r="D103" s="2">
        <f ca="1">Canada!J13</f>
        <v>10807.83</v>
      </c>
      <c r="E103" s="2">
        <f ca="1">Canada!M13</f>
        <v>11485.98</v>
      </c>
      <c r="F103" s="2">
        <f ca="1">Canada!P13</f>
        <v>12587.85</v>
      </c>
      <c r="G103" s="2">
        <f ca="1">Canada!S13</f>
        <v>5529.15</v>
      </c>
      <c r="H103" s="2">
        <f ca="1">Canada!V13</f>
        <v>13868.91</v>
      </c>
      <c r="I103" s="2">
        <f ca="1">Canada!Y13</f>
        <v>11577.06</v>
      </c>
      <c r="J103" s="2">
        <f ca="1">Canada!AB13</f>
        <v>19750.5</v>
      </c>
      <c r="K103" s="2">
        <f ca="1">Canada!AE13</f>
        <v>11383.02</v>
      </c>
      <c r="L103" s="2">
        <f ca="1">Canada!AH13</f>
        <v>6728.04</v>
      </c>
      <c r="M103" s="2">
        <f ca="1">Canada!AK13</f>
        <v>8085.33</v>
      </c>
      <c r="N103" s="2">
        <f ca="1">Canada!AN13</f>
        <v>18434.79</v>
      </c>
      <c r="O103" s="2">
        <f ca="1">Canada!AQ13</f>
        <v>14035.23</v>
      </c>
      <c r="P103" s="2">
        <f ca="1">Canada!AT13</f>
        <v>14814.36</v>
      </c>
      <c r="Q103" s="2">
        <f ca="1">Canada!AW13</f>
        <v>10772.19</v>
      </c>
      <c r="R103" s="2">
        <f ca="1">Canada!AZ13</f>
        <v>15783.57</v>
      </c>
      <c r="S103" s="2">
        <f ca="1">Canada!BC13</f>
        <v>15814.26</v>
      </c>
      <c r="T103" s="2">
        <f ca="1">Canada!BF13</f>
        <v>11965.14</v>
      </c>
      <c r="U103" s="2">
        <f ca="1">Canada!BI13</f>
        <v>14821.760488275082</v>
      </c>
      <c r="V103" s="2">
        <f ca="1">Canada!BL13</f>
        <v>7688.7372449536506</v>
      </c>
      <c r="W103" s="2">
        <f ca="1">Canada!BO13</f>
        <v>16252.990020055569</v>
      </c>
      <c r="X103" s="2">
        <f ca="1">Canada!BR13</f>
        <v>8782.6075367511858</v>
      </c>
      <c r="Y103" s="2">
        <f ca="1">Canada!BU13</f>
        <v>11765.342419164088</v>
      </c>
      <c r="Z103" s="2">
        <f ca="1">Canada!BX13</f>
        <v>4073.418822295615</v>
      </c>
      <c r="AA103" s="2">
        <f ca="1">Canada!CA13</f>
        <v>11684.993673993307</v>
      </c>
      <c r="AB103" s="2">
        <f ca="1">Canada!CD13</f>
        <v>5850.1849835418907</v>
      </c>
      <c r="AC103" s="2">
        <f ca="1">Canada!CG13</f>
        <v>7150.0009677302423</v>
      </c>
      <c r="AD103" s="2">
        <f ca="1">Canada!CJ13</f>
        <v>7201.7515030176937</v>
      </c>
      <c r="AE103" s="2">
        <f ca="1">Canada!CM13</f>
        <v>5165.0320641366343</v>
      </c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>
        <f ca="1">Canada!CP13</f>
        <v>4992.7722110969435</v>
      </c>
    </row>
    <row r="104" spans="1:48" ht="15" customHeight="1" x14ac:dyDescent="0.25">
      <c r="A104" t="s">
        <v>202</v>
      </c>
      <c r="B104" s="2">
        <f ca="1">Canada!D14</f>
        <v>578.18222373150411</v>
      </c>
      <c r="C104" s="2">
        <f ca="1">Canada!G14</f>
        <v>88.399999999999636</v>
      </c>
      <c r="D104" s="2">
        <f ca="1">Canada!J14</f>
        <v>109.17000000000007</v>
      </c>
      <c r="E104" s="2">
        <f ca="1">Canada!M14</f>
        <v>116.02000000000044</v>
      </c>
      <c r="F104" s="2">
        <f ca="1">Canada!P14</f>
        <v>127.14999999999964</v>
      </c>
      <c r="G104" s="2">
        <f ca="1">Canada!S14</f>
        <v>55.850000000000364</v>
      </c>
      <c r="H104" s="2">
        <f ca="1">Canada!V14</f>
        <v>140.09000000000015</v>
      </c>
      <c r="I104" s="2">
        <f ca="1">Canada!Y14</f>
        <v>116.94000000000051</v>
      </c>
      <c r="J104" s="2">
        <f ca="1">Canada!AB14</f>
        <v>199.5</v>
      </c>
      <c r="K104" s="2">
        <f ca="1">Canada!AE14</f>
        <v>114.97999999999956</v>
      </c>
      <c r="L104" s="2">
        <f ca="1">Canada!AH14</f>
        <v>67.960000000000036</v>
      </c>
      <c r="M104" s="2">
        <f ca="1">Canada!AK14</f>
        <v>81.670000000000073</v>
      </c>
      <c r="N104" s="2">
        <f ca="1">Canada!AN14</f>
        <v>186.20999999999913</v>
      </c>
      <c r="O104" s="2">
        <f ca="1">Canada!AQ14</f>
        <v>141.77000000000044</v>
      </c>
      <c r="P104" s="2">
        <f ca="1">Canada!AT14</f>
        <v>149.63999999999942</v>
      </c>
      <c r="Q104" s="2">
        <f ca="1">Canada!AW14</f>
        <v>108.80999999999949</v>
      </c>
      <c r="R104" s="2">
        <f ca="1">Canada!AZ14</f>
        <v>159.43000000000029</v>
      </c>
      <c r="S104" s="2">
        <f ca="1">Canada!BC14</f>
        <v>159.73999999999978</v>
      </c>
      <c r="T104" s="2">
        <f ca="1">Canada!BF14</f>
        <v>120.86000000000058</v>
      </c>
      <c r="U104" s="2">
        <f ca="1">Canada!BI14</f>
        <v>619.23951172491797</v>
      </c>
      <c r="V104" s="2">
        <f ca="1">Canada!BL14</f>
        <v>321.26275504634941</v>
      </c>
      <c r="W104" s="2">
        <f ca="1">Canada!BO14</f>
        <v>678.0099799444306</v>
      </c>
      <c r="X104" s="2">
        <f ca="1">Canada!BR14</f>
        <v>366.39246324881424</v>
      </c>
      <c r="Y104" s="2">
        <f ca="1">Canada!BU14</f>
        <v>490.65758083591209</v>
      </c>
      <c r="Z104" s="2">
        <f ca="1">Canada!BX14</f>
        <v>354.58117770438503</v>
      </c>
      <c r="AA104" s="2">
        <f ca="1">Canada!CA14</f>
        <v>1022.0063260066927</v>
      </c>
      <c r="AB104" s="2">
        <f ca="1">Canada!CD14</f>
        <v>509.81501645810931</v>
      </c>
      <c r="AC104" s="2">
        <f ca="1">Canada!CG14</f>
        <v>611.99903226975766</v>
      </c>
      <c r="AD104" s="2">
        <f ca="1">Canada!CJ14</f>
        <v>616.24849698230628</v>
      </c>
      <c r="AE104" s="2">
        <f ca="1">Canada!CM14</f>
        <v>441.96793586336571</v>
      </c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>
        <f ca="1">Canada!CP14</f>
        <v>427.22778890305653</v>
      </c>
    </row>
    <row r="105" spans="1:48" ht="15" customHeight="1" x14ac:dyDescent="0.25">
      <c r="A105" t="s">
        <v>166</v>
      </c>
      <c r="B105" s="2">
        <f ca="1">'Columbia River'!D36</f>
        <v>2640.9749999999976</v>
      </c>
      <c r="C105" s="2">
        <f ca="1">'Columbia River'!G36</f>
        <v>3200.0999999999985</v>
      </c>
      <c r="D105" s="2">
        <f ca="1">'Columbia River'!J36</f>
        <v>3698.1749999999956</v>
      </c>
      <c r="E105" s="2">
        <f ca="1">'Columbia River'!M36</f>
        <v>7402.5</v>
      </c>
      <c r="F105" s="2">
        <f ca="1">'Columbia River'!P36</f>
        <v>20310</v>
      </c>
      <c r="G105" s="2">
        <f ca="1">'Columbia River'!S36</f>
        <v>4294.7999999999956</v>
      </c>
      <c r="H105" s="2">
        <f ca="1">'Columbia River'!V36</f>
        <v>2514</v>
      </c>
      <c r="I105" s="2">
        <f ca="1">'Columbia River'!Y36</f>
        <v>1474.5750000000007</v>
      </c>
      <c r="J105" s="2">
        <f ca="1">'Columbia River'!AB36</f>
        <v>2280.2249999999985</v>
      </c>
      <c r="K105" s="2">
        <f ca="1">'Columbia River'!AE36</f>
        <v>2101.0499999999993</v>
      </c>
      <c r="L105" s="2">
        <f ca="1">'Columbia River'!AH36</f>
        <v>1826.0249999999978</v>
      </c>
      <c r="M105" s="2">
        <f ca="1">'Columbia River'!AK36</f>
        <v>1276.7250000000004</v>
      </c>
      <c r="N105" s="2">
        <f ca="1">'Columbia River'!AN36</f>
        <v>2720.0249999999942</v>
      </c>
      <c r="O105" s="2">
        <f ca="1">'Columbia River'!AQ36</f>
        <v>2969.9249999999956</v>
      </c>
      <c r="P105" s="2">
        <f ca="1">'Columbia River'!AT36</f>
        <v>1116.75</v>
      </c>
      <c r="Q105" s="2">
        <f ca="1">'Columbia River'!AW36</f>
        <v>1554.375</v>
      </c>
      <c r="R105" s="2">
        <f ca="1">'Columbia River'!AZ36</f>
        <v>1372.5749999999971</v>
      </c>
      <c r="S105" s="2">
        <f ca="1">'Columbia River'!BC36</f>
        <v>2361.5999999999985</v>
      </c>
      <c r="T105" s="2">
        <f ca="1">'Columbia River'!BF36</f>
        <v>6465</v>
      </c>
      <c r="U105" s="2">
        <f ca="1">'Columbia River'!BI36</f>
        <v>8028.2250000000058</v>
      </c>
      <c r="V105" s="2">
        <f ca="1">'Columbia River'!BL36</f>
        <v>4725</v>
      </c>
      <c r="W105" s="2">
        <f ca="1">'Columbia River'!BO36</f>
        <v>3354.6750000000029</v>
      </c>
      <c r="X105" s="2">
        <f ca="1">'Columbia River'!BR36</f>
        <v>2409.375</v>
      </c>
      <c r="Y105" s="2">
        <f ca="1">'Columbia River'!BU36</f>
        <v>934.94999999999891</v>
      </c>
      <c r="Z105" s="2">
        <f ca="1">'Columbia River'!BX36</f>
        <v>1538.625</v>
      </c>
      <c r="AA105" s="2">
        <f ca="1">'Columbia River'!CA36</f>
        <v>3369.4499999999971</v>
      </c>
      <c r="AB105" s="2">
        <f ca="1">'Columbia River'!CD36</f>
        <v>1989.6749999999993</v>
      </c>
      <c r="AC105" s="2">
        <f ca="1">'Columbia River'!CG36</f>
        <v>4511.8499999999913</v>
      </c>
      <c r="AD105" s="2">
        <f ca="1">'Columbia River'!CJ36</f>
        <v>2371.7249999999985</v>
      </c>
      <c r="AE105" s="2">
        <f ca="1">'Columbia River'!CM36</f>
        <v>3770.5499999999956</v>
      </c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>
        <f ca="1">'Columbia River'!CP36</f>
        <v>4382.6249999999927</v>
      </c>
    </row>
    <row r="106" spans="1:48" ht="15" customHeight="1" x14ac:dyDescent="0.25">
      <c r="A106" t="s">
        <v>201</v>
      </c>
      <c r="B106" s="2">
        <f ca="1">'Columbia River'!D37</f>
        <v>2640.9749999999976</v>
      </c>
      <c r="C106" s="2">
        <f ca="1">'Columbia River'!G37</f>
        <v>3200.0999999999985</v>
      </c>
      <c r="D106" s="2">
        <f ca="1">'Columbia River'!J37</f>
        <v>3698.1749999999956</v>
      </c>
      <c r="E106" s="2">
        <f ca="1">'Columbia River'!M37</f>
        <v>7402.5</v>
      </c>
      <c r="F106" s="2">
        <f ca="1">'Columbia River'!P37</f>
        <v>20310</v>
      </c>
      <c r="G106" s="2">
        <f ca="1">'Columbia River'!S37</f>
        <v>4294.7999999999956</v>
      </c>
      <c r="H106" s="2">
        <f ca="1">'Columbia River'!V37</f>
        <v>2514</v>
      </c>
      <c r="I106" s="2">
        <f ca="1">'Columbia River'!Y37</f>
        <v>1474.5750000000007</v>
      </c>
      <c r="J106" s="2">
        <f ca="1">'Columbia River'!AB37</f>
        <v>2280.2249999999985</v>
      </c>
      <c r="K106" s="2">
        <f ca="1">'Columbia River'!AE37</f>
        <v>2101.0499999999993</v>
      </c>
      <c r="L106" s="2">
        <f ca="1">'Columbia River'!AH37</f>
        <v>1826.0249999999978</v>
      </c>
      <c r="M106" s="2">
        <f ca="1">'Columbia River'!AK37</f>
        <v>1276.7250000000004</v>
      </c>
      <c r="N106" s="2">
        <f ca="1">'Columbia River'!AN37</f>
        <v>2720.0249999999942</v>
      </c>
      <c r="O106" s="2">
        <f ca="1">'Columbia River'!AQ37</f>
        <v>2969.9249999999956</v>
      </c>
      <c r="P106" s="2">
        <f ca="1">'Columbia River'!AT37</f>
        <v>1116.75</v>
      </c>
      <c r="Q106" s="2">
        <f ca="1">'Columbia River'!AW37</f>
        <v>1554.375</v>
      </c>
      <c r="R106" s="2">
        <f ca="1">'Columbia River'!AZ37</f>
        <v>1372.5749999999971</v>
      </c>
      <c r="S106" s="2">
        <f ca="1">'Columbia River'!BC37</f>
        <v>2361.5999999999985</v>
      </c>
      <c r="T106" s="2">
        <f ca="1">'Columbia River'!BF37</f>
        <v>6465</v>
      </c>
      <c r="U106" s="2">
        <f ca="1">'Columbia River'!BI37</f>
        <v>8028.2250000000058</v>
      </c>
      <c r="V106" s="2">
        <f ca="1">'Columbia River'!BL37</f>
        <v>4725</v>
      </c>
      <c r="W106" s="2">
        <f ca="1">'Columbia River'!BO37</f>
        <v>3354.6750000000029</v>
      </c>
      <c r="X106" s="2">
        <f ca="1">'Columbia River'!BR37</f>
        <v>2409.375</v>
      </c>
      <c r="Y106" s="2">
        <f ca="1">'Columbia River'!BU37</f>
        <v>934.94999999999891</v>
      </c>
      <c r="Z106" s="2">
        <f ca="1">'Columbia River'!BX37</f>
        <v>1538.625</v>
      </c>
      <c r="AA106" s="2">
        <f ca="1">'Columbia River'!CA37</f>
        <v>3369.4499999999971</v>
      </c>
      <c r="AB106" s="2">
        <f ca="1">'Columbia River'!CD37</f>
        <v>1989.6749999999993</v>
      </c>
      <c r="AC106" s="2">
        <f ca="1">'Columbia River'!CG37</f>
        <v>4511.8499999999913</v>
      </c>
      <c r="AD106" s="2">
        <f ca="1">'Columbia River'!CJ37</f>
        <v>2371.7249999999985</v>
      </c>
      <c r="AE106" s="2">
        <f ca="1">'Columbia River'!CM37</f>
        <v>3770.5499999999956</v>
      </c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>
        <f ca="1">'Columbia River'!CP37</f>
        <v>4382.6249999999927</v>
      </c>
    </row>
    <row r="107" spans="1:48" ht="15" customHeight="1" x14ac:dyDescent="0.25">
      <c r="A107" t="s">
        <v>202</v>
      </c>
      <c r="B107" s="2">
        <f ca="1">'Columbia River'!D38</f>
        <v>0</v>
      </c>
      <c r="C107" s="2">
        <f ca="1">'Columbia River'!G38</f>
        <v>0</v>
      </c>
      <c r="D107" s="2">
        <f ca="1">'Columbia River'!J38</f>
        <v>0</v>
      </c>
      <c r="E107" s="2">
        <f ca="1">'Columbia River'!M38</f>
        <v>0</v>
      </c>
      <c r="F107" s="2">
        <f ca="1">'Columbia River'!P38</f>
        <v>0</v>
      </c>
      <c r="G107" s="2">
        <f ca="1">'Columbia River'!S38</f>
        <v>0</v>
      </c>
      <c r="H107" s="2">
        <f ca="1">'Columbia River'!V38</f>
        <v>0</v>
      </c>
      <c r="I107" s="2">
        <f ca="1">'Columbia River'!Y38</f>
        <v>0</v>
      </c>
      <c r="J107" s="2">
        <f ca="1">'Columbia River'!AB38</f>
        <v>0</v>
      </c>
      <c r="K107" s="2">
        <f ca="1">'Columbia River'!AE38</f>
        <v>0</v>
      </c>
      <c r="L107" s="2">
        <f ca="1">'Columbia River'!AH38</f>
        <v>0</v>
      </c>
      <c r="M107" s="2">
        <f ca="1">'Columbia River'!AK38</f>
        <v>0</v>
      </c>
      <c r="N107" s="2">
        <f ca="1">'Columbia River'!AN38</f>
        <v>0</v>
      </c>
      <c r="O107" s="2">
        <f ca="1">'Columbia River'!AQ38</f>
        <v>0</v>
      </c>
      <c r="P107" s="2">
        <f ca="1">'Columbia River'!AT38</f>
        <v>0</v>
      </c>
      <c r="Q107" s="2">
        <f ca="1">'Columbia River'!AW38</f>
        <v>0</v>
      </c>
      <c r="R107" s="2">
        <f ca="1">'Columbia River'!AZ38</f>
        <v>0</v>
      </c>
      <c r="S107" s="2">
        <f ca="1">'Columbia River'!BC38</f>
        <v>0</v>
      </c>
      <c r="T107" s="2">
        <f ca="1">'Columbia River'!BF38</f>
        <v>0</v>
      </c>
      <c r="U107" s="2">
        <f ca="1">'Columbia River'!BI38</f>
        <v>0</v>
      </c>
      <c r="V107" s="2">
        <f ca="1">'Columbia River'!BL38</f>
        <v>0</v>
      </c>
      <c r="W107" s="2">
        <f ca="1">'Columbia River'!BO38</f>
        <v>0</v>
      </c>
      <c r="X107" s="2">
        <f ca="1">'Columbia River'!BR38</f>
        <v>0</v>
      </c>
      <c r="Y107" s="2">
        <f ca="1">'Columbia River'!BU38</f>
        <v>0</v>
      </c>
      <c r="Z107" s="2">
        <f ca="1">'Columbia River'!BX38</f>
        <v>0</v>
      </c>
      <c r="AA107" s="2">
        <f ca="1">'Columbia River'!CA38</f>
        <v>0</v>
      </c>
      <c r="AB107" s="2">
        <f ca="1">'Columbia River'!CD38</f>
        <v>0</v>
      </c>
      <c r="AC107" s="2">
        <f ca="1">'Columbia River'!CG38</f>
        <v>0</v>
      </c>
      <c r="AD107" s="2">
        <f ca="1">'Columbia River'!CJ38</f>
        <v>0</v>
      </c>
      <c r="AE107" s="2">
        <f ca="1">'Columbia River'!CM38</f>
        <v>0</v>
      </c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>
        <f ca="1">'Columbia River'!CP38</f>
        <v>0</v>
      </c>
    </row>
    <row r="108" spans="1:48" ht="15" customHeight="1" x14ac:dyDescent="0.25">
      <c r="A108" t="s">
        <v>171</v>
      </c>
      <c r="B108" s="2">
        <f>WA_ORCoast_Calif!E15</f>
        <v>26935.051781071197</v>
      </c>
      <c r="C108" s="2">
        <f>WA_ORCoast_Calif!H15</f>
        <v>132314.77463266111</v>
      </c>
      <c r="D108" s="2">
        <f>WA_ORCoast_Calif!K15</f>
        <v>132755.32191000209</v>
      </c>
      <c r="E108" s="2">
        <f>WA_ORCoast_Calif!N15</f>
        <v>107852.49969688753</v>
      </c>
      <c r="F108" s="2">
        <f>WA_ORCoast_Calif!Q15</f>
        <v>5408.1075328284669</v>
      </c>
      <c r="G108" s="2">
        <f>WA_ORCoast_Calif!T15</f>
        <v>71263.268598425188</v>
      </c>
      <c r="H108" s="2">
        <f>WA_ORCoast_Calif!W15</f>
        <v>24103.689577464786</v>
      </c>
      <c r="I108" s="2">
        <f>WA_ORCoast_Calif!Z15</f>
        <v>26651.361816939429</v>
      </c>
      <c r="J108" s="2">
        <f>WA_ORCoast_Calif!AC15</f>
        <v>17451.784882930751</v>
      </c>
      <c r="K108" s="2">
        <f>WA_ORCoast_Calif!AF15</f>
        <v>6843.1551502590673</v>
      </c>
      <c r="L108" s="2">
        <f>WA_ORCoast_Calif!AI15</f>
        <v>82174.62238095238</v>
      </c>
      <c r="M108" s="2">
        <f>WA_ORCoast_Calif!AL15</f>
        <v>7034.2671604095558</v>
      </c>
      <c r="N108" s="2">
        <f>WA_ORCoast_Calif!AO15</f>
        <v>226107.28700000001</v>
      </c>
      <c r="O108" s="2">
        <f>WA_ORCoast_Calif!AR15</f>
        <v>65984.251826839827</v>
      </c>
      <c r="P108" s="2">
        <f>WA_ORCoast_Calif!AU15</f>
        <v>30017.578231962238</v>
      </c>
      <c r="Q108" s="2">
        <f>WA_ORCoast_Calif!AX15</f>
        <v>120924.41634632036</v>
      </c>
      <c r="R108" s="2">
        <f>WA_ORCoast_Calif!BA15</f>
        <v>221701.97465619314</v>
      </c>
      <c r="S108" s="2">
        <f>WA_ORCoast_Calif!BD15</f>
        <v>110220.55697551754</v>
      </c>
      <c r="T108" s="2">
        <f>WA_ORCoast_Calif!BG15</f>
        <v>258584.82692689952</v>
      </c>
      <c r="U108" s="2">
        <f>WA_ORCoast_Calif!BJ15</f>
        <v>188430.87828163197</v>
      </c>
      <c r="V108" s="2">
        <f>WA_ORCoast_Calif!BM15</f>
        <v>108840.37222694172</v>
      </c>
      <c r="W108" s="2">
        <f>WA_ORCoast_Calif!BP15</f>
        <v>133709.99197696595</v>
      </c>
      <c r="X108" s="2">
        <f>WA_ORCoast_Calif!BS15</f>
        <v>112351.09838972861</v>
      </c>
      <c r="Y108" s="2">
        <f>WA_ORCoast_Calif!BV15</f>
        <v>73611.876745353016</v>
      </c>
      <c r="Z108" s="2">
        <f>WA_ORCoast_Calif!BY15</f>
        <v>2546.0959627037805</v>
      </c>
      <c r="AA108" s="2">
        <f>WA_ORCoast_Calif!CB15</f>
        <v>4947.2333705187448</v>
      </c>
      <c r="AB108" s="2">
        <f>WA_ORCoast_Calif!CE15</f>
        <v>4312.4023165687295</v>
      </c>
      <c r="AC108" s="2">
        <f>WA_ORCoast_Calif!CH15</f>
        <v>17599.944924021587</v>
      </c>
      <c r="AD108" s="2">
        <f>WA_ORCoast_Calif!CK15</f>
        <v>7333.3588790449667</v>
      </c>
      <c r="AE108" s="2">
        <f>WA_ORCoast_Calif!CN15</f>
        <v>78494.501004649515</v>
      </c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>
        <f>WA_ORCoast_Calif!CQ15</f>
        <v>116082.74262826749</v>
      </c>
    </row>
    <row r="109" spans="1:48" ht="15" customHeight="1" x14ac:dyDescent="0.25">
      <c r="A109" t="s">
        <v>201</v>
      </c>
      <c r="B109" s="2">
        <f>WA_ORCoast_Calif!E16</f>
        <v>20739.989871424823</v>
      </c>
      <c r="C109" s="2">
        <f>WA_ORCoast_Calif!H16</f>
        <v>130991.6268863345</v>
      </c>
      <c r="D109" s="2">
        <f>WA_ORCoast_Calif!K16</f>
        <v>131427.76869090207</v>
      </c>
      <c r="E109" s="2">
        <f>WA_ORCoast_Calif!N16</f>
        <v>106773.97469991866</v>
      </c>
      <c r="F109" s="2">
        <f>WA_ORCoast_Calif!Q16</f>
        <v>5299.9453821718971</v>
      </c>
      <c r="G109" s="2">
        <f>WA_ORCoast_Calif!T16</f>
        <v>69838.003226456683</v>
      </c>
      <c r="H109" s="2">
        <f>WA_ORCoast_Calif!W16</f>
        <v>23621.615785915488</v>
      </c>
      <c r="I109" s="2">
        <f>WA_ORCoast_Calif!Z16</f>
        <v>26118.33458060064</v>
      </c>
      <c r="J109" s="2">
        <f>WA_ORCoast_Calif!AC16</f>
        <v>17102.749185272136</v>
      </c>
      <c r="K109" s="2">
        <f>WA_ORCoast_Calif!AF16</f>
        <v>6706.2920472538863</v>
      </c>
      <c r="L109" s="2">
        <f>WA_ORCoast_Calif!AI16</f>
        <v>80531.12993333333</v>
      </c>
      <c r="M109" s="2">
        <f>WA_ORCoast_Calif!AL16</f>
        <v>6893.5818172013642</v>
      </c>
      <c r="N109" s="2">
        <f>WA_ORCoast_Calif!AO16</f>
        <v>221585.14126</v>
      </c>
      <c r="O109" s="2">
        <f>WA_ORCoast_Calif!AR16</f>
        <v>64664.566790303026</v>
      </c>
      <c r="P109" s="2">
        <f>WA_ORCoast_Calif!AU16</f>
        <v>29417.226667322993</v>
      </c>
      <c r="Q109" s="2">
        <f>WA_ORCoast_Calif!AX16</f>
        <v>118505.92801939395</v>
      </c>
      <c r="R109" s="2">
        <f>WA_ORCoast_Calif!BA16</f>
        <v>217267.93516306928</v>
      </c>
      <c r="S109" s="2">
        <f>WA_ORCoast_Calif!BD16</f>
        <v>108016.14583600718</v>
      </c>
      <c r="T109" s="2">
        <f>WA_ORCoast_Calif!BG16</f>
        <v>253413.13038836152</v>
      </c>
      <c r="U109" s="2">
        <f>WA_ORCoast_Calif!BJ16</f>
        <v>184662.26071599932</v>
      </c>
      <c r="V109" s="2">
        <f>WA_ORCoast_Calif!BM16</f>
        <v>106663.56478240289</v>
      </c>
      <c r="W109" s="2">
        <f>WA_ORCoast_Calif!BP16</f>
        <v>131035.79213742663</v>
      </c>
      <c r="X109" s="2">
        <f>WA_ORCoast_Calif!BS16</f>
        <v>110104.07642193403</v>
      </c>
      <c r="Y109" s="2">
        <f>WA_ORCoast_Calif!BV16</f>
        <v>71771.579826719186</v>
      </c>
      <c r="Z109" s="2">
        <f>WA_ORCoast_Calif!BY16</f>
        <v>2482.4435636361859</v>
      </c>
      <c r="AA109" s="2">
        <f>WA_ORCoast_Calif!CB16</f>
        <v>4823.5525362557764</v>
      </c>
      <c r="AB109" s="2">
        <f>WA_ORCoast_Calif!CE16</f>
        <v>3320.5497837579219</v>
      </c>
      <c r="AC109" s="2">
        <f>WA_ORCoast_Calif!CH16</f>
        <v>13551.957591496623</v>
      </c>
      <c r="AD109" s="2">
        <f>WA_ORCoast_Calif!CK16</f>
        <v>5646.6863368646245</v>
      </c>
      <c r="AE109" s="2">
        <f>WA_ORCoast_Calif!CN16</f>
        <v>60440.765773580126</v>
      </c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>
        <f>WA_ORCoast_Calif!CQ16</f>
        <v>89383.71182376596</v>
      </c>
    </row>
    <row r="110" spans="1:48" ht="15" customHeight="1" x14ac:dyDescent="0.25">
      <c r="A110" t="s">
        <v>202</v>
      </c>
      <c r="B110" s="2">
        <f>WA_ORCoast_Calif!E17</f>
        <v>6195.0619096463761</v>
      </c>
      <c r="C110" s="2">
        <f>WA_ORCoast_Calif!H17</f>
        <v>1323.1477463266056</v>
      </c>
      <c r="D110" s="2">
        <f>WA_ORCoast_Calif!K17</f>
        <v>1327.5532191000239</v>
      </c>
      <c r="E110" s="2">
        <f>WA_ORCoast_Calif!N17</f>
        <v>1078.5249969688739</v>
      </c>
      <c r="F110" s="2">
        <f>WA_ORCoast_Calif!Q17</f>
        <v>108.16215065656979</v>
      </c>
      <c r="G110" s="2">
        <f>WA_ORCoast_Calif!T17</f>
        <v>1425.265371968504</v>
      </c>
      <c r="H110" s="2">
        <f>WA_ORCoast_Calif!W17</f>
        <v>482.07379154929731</v>
      </c>
      <c r="I110" s="2">
        <f>WA_ORCoast_Calif!Z17</f>
        <v>533.0272363387885</v>
      </c>
      <c r="J110" s="2">
        <f>WA_ORCoast_Calif!AC17</f>
        <v>349.03569765861539</v>
      </c>
      <c r="K110" s="2">
        <f>WA_ORCoast_Calif!AF17</f>
        <v>136.86310300518107</v>
      </c>
      <c r="L110" s="2">
        <f>WA_ORCoast_Calif!AI17</f>
        <v>1643.4924476190499</v>
      </c>
      <c r="M110" s="2">
        <f>WA_ORCoast_Calif!AL17</f>
        <v>140.68534320819163</v>
      </c>
      <c r="N110" s="2">
        <f>WA_ORCoast_Calif!AO17</f>
        <v>4522.1457400000072</v>
      </c>
      <c r="O110" s="2">
        <f>WA_ORCoast_Calif!AR17</f>
        <v>1319.6850365368009</v>
      </c>
      <c r="P110" s="2">
        <f>WA_ORCoast_Calif!AU17</f>
        <v>600.35156463924432</v>
      </c>
      <c r="Q110" s="2">
        <f>WA_ORCoast_Calif!AX17</f>
        <v>2418.4883269264101</v>
      </c>
      <c r="R110" s="2">
        <f>WA_ORCoast_Calif!BA17</f>
        <v>4434.0394931238552</v>
      </c>
      <c r="S110" s="2">
        <f>WA_ORCoast_Calif!BD17</f>
        <v>2204.4111395103537</v>
      </c>
      <c r="T110" s="2">
        <f>WA_ORCoast_Calif!BG17</f>
        <v>5171.6965385380026</v>
      </c>
      <c r="U110" s="2">
        <f>WA_ORCoast_Calif!BJ17</f>
        <v>3768.6175656326523</v>
      </c>
      <c r="V110" s="2">
        <f>WA_ORCoast_Calif!BM17</f>
        <v>2176.8074445388338</v>
      </c>
      <c r="W110" s="2">
        <f>WA_ORCoast_Calif!BP17</f>
        <v>2674.1998395393166</v>
      </c>
      <c r="X110" s="2">
        <f>WA_ORCoast_Calif!BS17</f>
        <v>2247.0219677945715</v>
      </c>
      <c r="Y110" s="2">
        <f>WA_ORCoast_Calif!BV17</f>
        <v>1840.2969186338305</v>
      </c>
      <c r="Z110" s="2">
        <f>WA_ORCoast_Calif!BY17</f>
        <v>63.652399067594615</v>
      </c>
      <c r="AA110" s="2">
        <f>WA_ORCoast_Calif!CB17</f>
        <v>123.68083426296835</v>
      </c>
      <c r="AB110" s="2">
        <f>WA_ORCoast_Calif!CE17</f>
        <v>991.85253281080759</v>
      </c>
      <c r="AC110" s="2">
        <f>WA_ORCoast_Calif!CH17</f>
        <v>4047.9873325249646</v>
      </c>
      <c r="AD110" s="2">
        <f>WA_ORCoast_Calif!CK17</f>
        <v>1686.6725421803421</v>
      </c>
      <c r="AE110" s="2">
        <f>WA_ORCoast_Calif!CN17</f>
        <v>18053.73523106939</v>
      </c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>
        <f>WA_ORCoast_Calif!CQ17</f>
        <v>26699.030804501526</v>
      </c>
    </row>
    <row r="111" spans="1:48" ht="15" customHeight="1" x14ac:dyDescent="0.25">
      <c r="A111" t="s">
        <v>176</v>
      </c>
      <c r="B111" s="2">
        <f>WA_ORCoast_Calif!E9</f>
        <v>17427.833210378423</v>
      </c>
      <c r="C111" s="2">
        <f>WA_ORCoast_Calif!H9</f>
        <v>11312.960586171044</v>
      </c>
      <c r="D111" s="2">
        <f>WA_ORCoast_Calif!K9</f>
        <v>21090.728027211349</v>
      </c>
      <c r="E111" s="2">
        <f>WA_ORCoast_Calif!N9</f>
        <v>29475.383814070345</v>
      </c>
      <c r="F111" s="2">
        <f>WA_ORCoast_Calif!Q9</f>
        <v>32326.118224858645</v>
      </c>
      <c r="G111" s="2">
        <f>WA_ORCoast_Calif!T9</f>
        <v>36312.548850034429</v>
      </c>
      <c r="H111" s="2">
        <f>WA_ORCoast_Calif!W9</f>
        <v>28577.542275406824</v>
      </c>
      <c r="I111" s="2">
        <f>WA_ORCoast_Calif!Z9</f>
        <v>20581.542536074183</v>
      </c>
      <c r="J111" s="2">
        <f>WA_ORCoast_Calif!AC9</f>
        <v>16116.543881517948</v>
      </c>
      <c r="K111" s="2">
        <f>WA_ORCoast_Calif!AF9</f>
        <v>15524.894167338336</v>
      </c>
      <c r="L111" s="2">
        <f>WA_ORCoast_Calif!AI9</f>
        <v>13477.564493425114</v>
      </c>
      <c r="M111" s="2">
        <f>WA_ORCoast_Calif!AL9</f>
        <v>5574.2988485209462</v>
      </c>
      <c r="N111" s="2">
        <f>WA_ORCoast_Calif!AO9</f>
        <v>24866.233242943268</v>
      </c>
      <c r="O111" s="2">
        <f>WA_ORCoast_Calif!AR9</f>
        <v>13499.974960167427</v>
      </c>
      <c r="P111" s="2">
        <f>WA_ORCoast_Calif!AU9</f>
        <v>8473.1571768448848</v>
      </c>
      <c r="Q111" s="2">
        <f>WA_ORCoast_Calif!AX9</f>
        <v>9001.255951801817</v>
      </c>
      <c r="R111" s="2">
        <f>WA_ORCoast_Calif!BA9</f>
        <v>10807.666810387571</v>
      </c>
      <c r="S111" s="2">
        <f>WA_ORCoast_Calif!BD9</f>
        <v>20643.527901560497</v>
      </c>
      <c r="T111" s="2">
        <f>WA_ORCoast_Calif!BG9</f>
        <v>13744.774046963117</v>
      </c>
      <c r="U111" s="2">
        <f>WA_ORCoast_Calif!BJ9</f>
        <v>24875.587387942807</v>
      </c>
      <c r="V111" s="2">
        <f>WA_ORCoast_Calif!BM9</f>
        <v>22082.71135483943</v>
      </c>
      <c r="W111" s="2">
        <f>WA_ORCoast_Calif!BP9</f>
        <v>16568.155197083113</v>
      </c>
      <c r="X111" s="2">
        <f>WA_ORCoast_Calif!BS9</f>
        <v>15215.158971937888</v>
      </c>
      <c r="Y111" s="2">
        <f>WA_ORCoast_Calif!BV9</f>
        <v>11528.911336355452</v>
      </c>
      <c r="Z111" s="2">
        <f>WA_ORCoast_Calif!BY9</f>
        <v>10705.921725208733</v>
      </c>
      <c r="AA111" s="2">
        <f>WA_ORCoast_Calif!CB9</f>
        <v>18028.117489437114</v>
      </c>
      <c r="AB111" s="2">
        <f>WA_ORCoast_Calif!CE9</f>
        <v>14888.326713644505</v>
      </c>
      <c r="AC111" s="2">
        <f>WA_ORCoast_Calif!CH9</f>
        <v>31993.104543640482</v>
      </c>
      <c r="AD111" s="2">
        <f>WA_ORCoast_Calif!CK9</f>
        <v>17777.99047192845</v>
      </c>
      <c r="AE111" s="2">
        <f>WA_ORCoast_Calif!CN9</f>
        <v>17072.460192434235</v>
      </c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>
        <f>WA_ORCoast_Calif!CQ9</f>
        <v>36136.504000958419</v>
      </c>
    </row>
    <row r="112" spans="1:48" ht="15" customHeight="1" x14ac:dyDescent="0.25">
      <c r="A112" t="s">
        <v>201</v>
      </c>
      <c r="B112" s="2">
        <f>WA_ORCoast_Calif!E10</f>
        <v>15224.943329285383</v>
      </c>
      <c r="C112" s="2">
        <f>WA_ORCoast_Calif!H10</f>
        <v>11199.830980309334</v>
      </c>
      <c r="D112" s="2">
        <f>WA_ORCoast_Calif!K10</f>
        <v>20879.820746939236</v>
      </c>
      <c r="E112" s="2">
        <f>WA_ORCoast_Calif!N10</f>
        <v>29180.629975929642</v>
      </c>
      <c r="F112" s="2">
        <f>WA_ORCoast_Calif!Q10</f>
        <v>32002.85704261006</v>
      </c>
      <c r="G112" s="2">
        <f>WA_ORCoast_Calif!T10</f>
        <v>35949.423361534085</v>
      </c>
      <c r="H112" s="2">
        <f>WA_ORCoast_Calif!W10</f>
        <v>28291.766852652756</v>
      </c>
      <c r="I112" s="2">
        <f>WA_ORCoast_Calif!Z10</f>
        <v>20375.72711071344</v>
      </c>
      <c r="J112" s="2">
        <f>WA_ORCoast_Calif!AC10</f>
        <v>15568.967522312812</v>
      </c>
      <c r="K112" s="2">
        <f>WA_ORCoast_Calif!AF10</f>
        <v>14557.533904433363</v>
      </c>
      <c r="L112" s="2">
        <f>WA_ORCoast_Calif!AI10</f>
        <v>12568.344449375834</v>
      </c>
      <c r="M112" s="2">
        <f>WA_ORCoast_Calif!AL10</f>
        <v>5175.7769745782589</v>
      </c>
      <c r="N112" s="2">
        <f>WA_ORCoast_Calif!AO10</f>
        <v>23518.841212147865</v>
      </c>
      <c r="O112" s="2">
        <f>WA_ORCoast_Calif!AR10</f>
        <v>12089.36976800577</v>
      </c>
      <c r="P112" s="2">
        <f>WA_ORCoast_Calif!AU10</f>
        <v>8001.9057043037337</v>
      </c>
      <c r="Q112" s="2">
        <f>WA_ORCoast_Calif!AX10</f>
        <v>8547.8384431581271</v>
      </c>
      <c r="R112" s="2">
        <f>WA_ORCoast_Calif!BA10</f>
        <v>10410.061425905455</v>
      </c>
      <c r="S112" s="2">
        <f>WA_ORCoast_Calif!BD10</f>
        <v>19749.606315652542</v>
      </c>
      <c r="T112" s="2">
        <f>WA_ORCoast_Calif!BG10</f>
        <v>12263.047255825233</v>
      </c>
      <c r="U112" s="2">
        <f>WA_ORCoast_Calif!BJ10</f>
        <v>22655.602552495984</v>
      </c>
      <c r="V112" s="2">
        <f>WA_ORCoast_Calif!BM10</f>
        <v>21303.066582223662</v>
      </c>
      <c r="W112" s="2">
        <f>WA_ORCoast_Calif!BP10</f>
        <v>14695.063590681737</v>
      </c>
      <c r="X112" s="2">
        <f>WA_ORCoast_Calif!BS10</f>
        <v>15082.040875616713</v>
      </c>
      <c r="Y112" s="2">
        <f>WA_ORCoast_Calif!BV10</f>
        <v>10792.268751408885</v>
      </c>
      <c r="Z112" s="2">
        <f>WA_ORCoast_Calif!BY10</f>
        <v>9250.8059477765564</v>
      </c>
      <c r="AA112" s="2">
        <f>WA_ORCoast_Calif!CB10</f>
        <v>15449.404997412854</v>
      </c>
      <c r="AB112" s="2">
        <f>WA_ORCoast_Calif!CE10</f>
        <v>13629.627527286848</v>
      </c>
      <c r="AC112" s="2">
        <f>WA_ORCoast_Calif!CH10</f>
        <v>27065.19862860534</v>
      </c>
      <c r="AD112" s="2">
        <f>WA_ORCoast_Calif!CK10</f>
        <v>15548.690253975004</v>
      </c>
      <c r="AE112" s="2">
        <f>WA_ORCoast_Calif!CN10</f>
        <v>14838.607198532187</v>
      </c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>
        <f>WA_ORCoast_Calif!CQ10</f>
        <v>29954.59152779049</v>
      </c>
    </row>
    <row r="113" spans="1:48" ht="15" customHeight="1" x14ac:dyDescent="0.25">
      <c r="A113" t="s">
        <v>202</v>
      </c>
      <c r="B113" s="2">
        <f>WA_ORCoast_Calif!E11</f>
        <v>2202.8898810930418</v>
      </c>
      <c r="C113" s="2">
        <f>WA_ORCoast_Calif!H11</f>
        <v>113.12960586170993</v>
      </c>
      <c r="D113" s="2">
        <f>WA_ORCoast_Calif!K11</f>
        <v>210.90728027211298</v>
      </c>
      <c r="E113" s="2">
        <f>WA_ORCoast_Calif!N11</f>
        <v>294.75383814070301</v>
      </c>
      <c r="F113" s="2">
        <f>WA_ORCoast_Calif!Q11</f>
        <v>323.2611822485851</v>
      </c>
      <c r="G113" s="2">
        <f>WA_ORCoast_Calif!T11</f>
        <v>363.12548850034364</v>
      </c>
      <c r="H113" s="2">
        <f>WA_ORCoast_Calif!W11</f>
        <v>285.77542275406813</v>
      </c>
      <c r="I113" s="2">
        <f>WA_ORCoast_Calif!Z11</f>
        <v>205.81542536074267</v>
      </c>
      <c r="J113" s="2">
        <f>WA_ORCoast_Calif!AC11</f>
        <v>547.57635920513428</v>
      </c>
      <c r="K113" s="2">
        <f>WA_ORCoast_Calif!AF11</f>
        <v>967.36026290497352</v>
      </c>
      <c r="L113" s="2">
        <f>WA_ORCoast_Calif!AI11</f>
        <v>909.22004404927998</v>
      </c>
      <c r="M113" s="2">
        <f>WA_ORCoast_Calif!AL11</f>
        <v>398.52187394268714</v>
      </c>
      <c r="N113" s="2">
        <f>WA_ORCoast_Calif!AO11</f>
        <v>1347.3920307954027</v>
      </c>
      <c r="O113" s="2">
        <f>WA_ORCoast_Calif!AR11</f>
        <v>1410.6051921616536</v>
      </c>
      <c r="P113" s="2">
        <f>WA_ORCoast_Calif!AU11</f>
        <v>471.25147254115109</v>
      </c>
      <c r="Q113" s="2">
        <f>WA_ORCoast_Calif!AX11</f>
        <v>453.41750864368885</v>
      </c>
      <c r="R113" s="2">
        <f>WA_ORCoast_Calif!BA11</f>
        <v>397.60538448211724</v>
      </c>
      <c r="S113" s="2">
        <f>WA_ORCoast_Calif!BD11</f>
        <v>893.92158590795634</v>
      </c>
      <c r="T113" s="2">
        <f>WA_ORCoast_Calif!BG11</f>
        <v>1481.7267911378856</v>
      </c>
      <c r="U113" s="2">
        <f>WA_ORCoast_Calif!BJ11</f>
        <v>2219.9848354468254</v>
      </c>
      <c r="V113" s="2">
        <f>WA_ORCoast_Calif!BM11</f>
        <v>779.64477261576917</v>
      </c>
      <c r="W113" s="2">
        <f>WA_ORCoast_Calif!BP11</f>
        <v>1873.0916064013763</v>
      </c>
      <c r="X113" s="2">
        <f>WA_ORCoast_Calif!BS11</f>
        <v>133.11809632117448</v>
      </c>
      <c r="Y113" s="2">
        <f>WA_ORCoast_Calif!BV11</f>
        <v>736.64258494656701</v>
      </c>
      <c r="Z113" s="2">
        <f>WA_ORCoast_Calif!BY11</f>
        <v>1455.1157774321784</v>
      </c>
      <c r="AA113" s="2">
        <f>WA_ORCoast_Calif!CB11</f>
        <v>2578.7124920242582</v>
      </c>
      <c r="AB113" s="2">
        <f>WA_ORCoast_Calif!CE11</f>
        <v>1258.6991863576575</v>
      </c>
      <c r="AC113" s="2">
        <f>WA_ORCoast_Calif!CH11</f>
        <v>4927.9059150351413</v>
      </c>
      <c r="AD113" s="2">
        <f>WA_ORCoast_Calif!CK11</f>
        <v>2229.3002179534424</v>
      </c>
      <c r="AE113" s="2">
        <f>WA_ORCoast_Calif!CN11</f>
        <v>2233.8529939020473</v>
      </c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>
        <f>WA_ORCoast_Calif!CQ11</f>
        <v>6181.912473167924</v>
      </c>
    </row>
    <row r="114" spans="1:48" ht="15" customHeight="1" x14ac:dyDescent="0.25">
      <c r="A114" t="s">
        <v>181</v>
      </c>
      <c r="B114" s="2">
        <f>WA_ORCoast_Calif!E12</f>
        <v>18505.112864518524</v>
      </c>
      <c r="C114" s="2">
        <f>WA_ORCoast_Calif!H12</f>
        <v>9005.7431019573924</v>
      </c>
      <c r="D114" s="2">
        <f>WA_ORCoast_Calif!K12</f>
        <v>10118.398396352488</v>
      </c>
      <c r="E114" s="2">
        <f>WA_ORCoast_Calif!N12</f>
        <v>18344.172156277022</v>
      </c>
      <c r="F114" s="2">
        <f>WA_ORCoast_Calif!Q12</f>
        <v>35746.827922333148</v>
      </c>
      <c r="G114" s="2">
        <f>WA_ORCoast_Calif!T12</f>
        <v>35643.336844587684</v>
      </c>
      <c r="H114" s="2">
        <f>WA_ORCoast_Calif!W12</f>
        <v>20815.841993553964</v>
      </c>
      <c r="I114" s="2">
        <f>WA_ORCoast_Calif!Z12</f>
        <v>23520.745381652385</v>
      </c>
      <c r="J114" s="2">
        <f>WA_ORCoast_Calif!AC12</f>
        <v>32152.549614749583</v>
      </c>
      <c r="K114" s="2">
        <f>WA_ORCoast_Calif!AF12</f>
        <v>26312.116897168125</v>
      </c>
      <c r="L114" s="2">
        <f>WA_ORCoast_Calif!AI12</f>
        <v>16070.847255813955</v>
      </c>
      <c r="M114" s="2">
        <f>WA_ORCoast_Calif!AL12</f>
        <v>9354.11</v>
      </c>
      <c r="N114" s="2">
        <f>WA_ORCoast_Calif!AO12</f>
        <v>41698.780500000001</v>
      </c>
      <c r="O114" s="2">
        <f>WA_ORCoast_Calif!AR12</f>
        <v>12794.099999999999</v>
      </c>
      <c r="P114" s="2">
        <f>WA_ORCoast_Calif!AU12</f>
        <v>4377.2920000000004</v>
      </c>
      <c r="Q114" s="2">
        <f>WA_ORCoast_Calif!AX12</f>
        <v>3476.35</v>
      </c>
      <c r="R114" s="2">
        <f>WA_ORCoast_Calif!BA12</f>
        <v>12394.207999999999</v>
      </c>
      <c r="S114" s="2">
        <f>WA_ORCoast_Calif!BD12</f>
        <v>7893.0390000000007</v>
      </c>
      <c r="T114" s="2">
        <f>WA_ORCoast_Calif!BG12</f>
        <v>10485.322</v>
      </c>
      <c r="U114" s="2">
        <f>WA_ORCoast_Calif!BJ12</f>
        <v>17850.761635101899</v>
      </c>
      <c r="V114" s="2">
        <f>WA_ORCoast_Calif!BM12</f>
        <v>9400.5327206882721</v>
      </c>
      <c r="W114" s="2">
        <f>WA_ORCoast_Calif!BP12</f>
        <v>15421.004389611217</v>
      </c>
      <c r="X114" s="2">
        <f>WA_ORCoast_Calif!BS12</f>
        <v>21509.839977533906</v>
      </c>
      <c r="Y114" s="2">
        <f>WA_ORCoast_Calif!BV12</f>
        <v>9314.4880896880877</v>
      </c>
      <c r="Z114" s="2">
        <f>WA_ORCoast_Calif!BY12</f>
        <v>7687.8091432225056</v>
      </c>
      <c r="AA114" s="2">
        <f>WA_ORCoast_Calif!CB12</f>
        <v>20188.74521119221</v>
      </c>
      <c r="AB114" s="2">
        <f>WA_ORCoast_Calif!CE12</f>
        <v>21632.315662573135</v>
      </c>
      <c r="AC114" s="2">
        <f>WA_ORCoast_Calif!CH12</f>
        <v>38241.102418341914</v>
      </c>
      <c r="AD114" s="2">
        <f>WA_ORCoast_Calif!CK12</f>
        <v>12306.709129499917</v>
      </c>
      <c r="AE114" s="2">
        <f>WA_ORCoast_Calif!CN12</f>
        <v>20164.620397111914</v>
      </c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>
        <f>WA_ORCoast_Calif!CQ12</f>
        <v>20194.396073969085</v>
      </c>
    </row>
    <row r="115" spans="1:48" ht="15" customHeight="1" x14ac:dyDescent="0.25">
      <c r="A115" t="s">
        <v>201</v>
      </c>
      <c r="B115" s="2">
        <f>WA_ORCoast_Calif!E13</f>
        <v>6506.5110789189084</v>
      </c>
      <c r="C115" s="2">
        <f>WA_ORCoast_Calif!H13</f>
        <v>8915.6856709378189</v>
      </c>
      <c r="D115" s="2">
        <f>WA_ORCoast_Calif!K13</f>
        <v>10017.214412388963</v>
      </c>
      <c r="E115" s="2">
        <f>WA_ORCoast_Calif!N13</f>
        <v>18160.730434714253</v>
      </c>
      <c r="F115" s="2">
        <f>WA_ORCoast_Calif!Q13</f>
        <v>35031.891363886483</v>
      </c>
      <c r="G115" s="2">
        <f>WA_ORCoast_Calif!T13</f>
        <v>34930.470107695932</v>
      </c>
      <c r="H115" s="2">
        <f>WA_ORCoast_Calif!W13</f>
        <v>20399.525153682884</v>
      </c>
      <c r="I115" s="2">
        <f>WA_ORCoast_Calif!Z13</f>
        <v>23050.330474019338</v>
      </c>
      <c r="J115" s="2">
        <f>WA_ORCoast_Calif!AC13</f>
        <v>32152.549614749583</v>
      </c>
      <c r="K115" s="2">
        <f>WA_ORCoast_Calif!AF13</f>
        <v>26312.116897168125</v>
      </c>
      <c r="L115" s="2">
        <f>WA_ORCoast_Calif!AI13</f>
        <v>16070.847255813955</v>
      </c>
      <c r="M115" s="2">
        <f>WA_ORCoast_Calif!AL13</f>
        <v>9354.11</v>
      </c>
      <c r="N115" s="2">
        <f>WA_ORCoast_Calif!AO13</f>
        <v>41698.780500000001</v>
      </c>
      <c r="O115" s="2">
        <f>WA_ORCoast_Calif!AR13</f>
        <v>12794.099999999999</v>
      </c>
      <c r="P115" s="2">
        <f>WA_ORCoast_Calif!AU13</f>
        <v>4377.2920000000004</v>
      </c>
      <c r="Q115" s="2">
        <f>WA_ORCoast_Calif!AX13</f>
        <v>3433.1312100864775</v>
      </c>
      <c r="R115" s="2">
        <f>WA_ORCoast_Calif!BA13</f>
        <v>12234.149950439489</v>
      </c>
      <c r="S115" s="2">
        <f>WA_ORCoast_Calif!BD13</f>
        <v>7779.0901790782164</v>
      </c>
      <c r="T115" s="2">
        <f>WA_ORCoast_Calif!BG13</f>
        <v>10128.304099313336</v>
      </c>
      <c r="U115" s="2">
        <f>WA_ORCoast_Calif!BJ13</f>
        <v>17089.718040110016</v>
      </c>
      <c r="V115" s="2">
        <f>WA_ORCoast_Calif!BM13</f>
        <v>9400.5327206882721</v>
      </c>
      <c r="W115" s="2">
        <f>WA_ORCoast_Calif!BP13</f>
        <v>15421.004389611217</v>
      </c>
      <c r="X115" s="2">
        <f>WA_ORCoast_Calif!BS13</f>
        <v>21509.839977533906</v>
      </c>
      <c r="Y115" s="2">
        <f>WA_ORCoast_Calif!BV13</f>
        <v>8585.5136174566942</v>
      </c>
      <c r="Z115" s="2">
        <f>WA_ORCoast_Calif!BY13</f>
        <v>7198.3865133883855</v>
      </c>
      <c r="AA115" s="2">
        <f>WA_ORCoast_Calif!CB13</f>
        <v>14259.927398890162</v>
      </c>
      <c r="AB115" s="2">
        <f>WA_ORCoast_Calif!CE13</f>
        <v>5007.852788713546</v>
      </c>
      <c r="AC115" s="2">
        <f>WA_ORCoast_Calif!CH13</f>
        <v>5710.7572996664312</v>
      </c>
      <c r="AD115" s="2">
        <f>WA_ORCoast_Calif!CK13</f>
        <v>2453.0868010009876</v>
      </c>
      <c r="AE115" s="2">
        <f>WA_ORCoast_Calif!CN13</f>
        <v>2330.0531333161593</v>
      </c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>
        <f>WA_ORCoast_Calif!CQ13</f>
        <v>2850.2168636612782</v>
      </c>
    </row>
    <row r="116" spans="1:48" ht="15" customHeight="1" x14ac:dyDescent="0.25">
      <c r="A116" t="s">
        <v>202</v>
      </c>
      <c r="B116" s="2">
        <f>WA_ORCoast_Calif!E14</f>
        <v>11998.601785599616</v>
      </c>
      <c r="C116" s="2">
        <f>WA_ORCoast_Calif!H14</f>
        <v>90.057431019573414</v>
      </c>
      <c r="D116" s="2">
        <f>WA_ORCoast_Calif!K14</f>
        <v>101.18398396352495</v>
      </c>
      <c r="E116" s="2">
        <f>WA_ORCoast_Calif!N14</f>
        <v>183.44172156276909</v>
      </c>
      <c r="F116" s="2">
        <f>WA_ORCoast_Calif!Q14</f>
        <v>714.936558446665</v>
      </c>
      <c r="G116" s="2">
        <f>WA_ORCoast_Calif!T14</f>
        <v>712.86673689175223</v>
      </c>
      <c r="H116" s="2">
        <f>WA_ORCoast_Calif!W14</f>
        <v>416.31683987108045</v>
      </c>
      <c r="I116" s="2">
        <f>WA_ORCoast_Calif!Z14</f>
        <v>470.41490763304682</v>
      </c>
      <c r="J116" s="2">
        <f>WA_ORCoast_Calif!AC14</f>
        <v>0</v>
      </c>
      <c r="K116" s="2">
        <f>WA_ORCoast_Calif!AF14</f>
        <v>0</v>
      </c>
      <c r="L116" s="2">
        <f>WA_ORCoast_Calif!AI14</f>
        <v>0</v>
      </c>
      <c r="M116" s="2">
        <f>WA_ORCoast_Calif!AL14</f>
        <v>0</v>
      </c>
      <c r="N116" s="2">
        <f>WA_ORCoast_Calif!AO14</f>
        <v>0</v>
      </c>
      <c r="O116" s="2">
        <f>WA_ORCoast_Calif!AR14</f>
        <v>0</v>
      </c>
      <c r="P116" s="2">
        <f>WA_ORCoast_Calif!AU14</f>
        <v>0</v>
      </c>
      <c r="Q116" s="2">
        <f>WA_ORCoast_Calif!AX14</f>
        <v>43.218789913522578</v>
      </c>
      <c r="R116" s="2">
        <f>WA_ORCoast_Calif!BA14</f>
        <v>160.0580495605098</v>
      </c>
      <c r="S116" s="2">
        <f>WA_ORCoast_Calif!BD14</f>
        <v>113.94882092178463</v>
      </c>
      <c r="T116" s="2">
        <f>WA_ORCoast_Calif!BG14</f>
        <v>357.01790068666384</v>
      </c>
      <c r="U116" s="2">
        <f>WA_ORCoast_Calif!BJ14</f>
        <v>761.04359499188217</v>
      </c>
      <c r="V116" s="2">
        <f>WA_ORCoast_Calif!BM14</f>
        <v>0</v>
      </c>
      <c r="W116" s="2">
        <f>WA_ORCoast_Calif!BP14</f>
        <v>0</v>
      </c>
      <c r="X116" s="2">
        <f>WA_ORCoast_Calif!BS14</f>
        <v>0</v>
      </c>
      <c r="Y116" s="2">
        <f>WA_ORCoast_Calif!BV14</f>
        <v>728.9744722313942</v>
      </c>
      <c r="Z116" s="2">
        <f>WA_ORCoast_Calif!BY14</f>
        <v>489.42262983411985</v>
      </c>
      <c r="AA116" s="2">
        <f>WA_ORCoast_Calif!CB14</f>
        <v>5928.817812302048</v>
      </c>
      <c r="AB116" s="2">
        <f>WA_ORCoast_Calif!CE14</f>
        <v>16624.462873859589</v>
      </c>
      <c r="AC116" s="2">
        <f>WA_ORCoast_Calif!CH14</f>
        <v>32530.345118675483</v>
      </c>
      <c r="AD116" s="2">
        <f>WA_ORCoast_Calif!CK14</f>
        <v>9853.6223284989301</v>
      </c>
      <c r="AE116" s="2">
        <f>WA_ORCoast_Calif!CN14</f>
        <v>17834.567263795754</v>
      </c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>
        <f>WA_ORCoast_Calif!CQ14</f>
        <v>17344.179210307808</v>
      </c>
    </row>
    <row r="117" spans="1:48" ht="15" customHeight="1" x14ac:dyDescent="0.25">
      <c r="A117" t="str">
        <f>WA_ORCoast_Calif!B6</f>
        <v>OR Mid Coast</v>
      </c>
      <c r="B117" s="2">
        <f ca="1">WA_ORCoast_Calif!E6</f>
        <v>27457.286477766298</v>
      </c>
      <c r="C117" s="2">
        <f ca="1">WA_ORCoast_Calif!H7</f>
        <v>13268.961545133523</v>
      </c>
      <c r="D117" s="2">
        <f ca="1">WA_ORCoast_Calif!K7</f>
        <v>5154.4131362804892</v>
      </c>
      <c r="E117" s="2">
        <f ca="1">WA_ORCoast_Calif!N6</f>
        <v>27434.331857057688</v>
      </c>
      <c r="F117" s="2">
        <f ca="1">WA_ORCoast_Calif!Q6</f>
        <v>17208.535564349968</v>
      </c>
      <c r="G117" s="2">
        <f ca="1">WA_ORCoast_Calif!T6</f>
        <v>20281.509636708543</v>
      </c>
      <c r="H117" s="2">
        <f ca="1">WA_ORCoast_Calif!W6</f>
        <v>10910.703050830891</v>
      </c>
      <c r="I117" s="2">
        <f ca="1">WA_ORCoast_Calif!Z6</f>
        <v>23098.558435056995</v>
      </c>
      <c r="J117" s="2">
        <f ca="1">WA_ORCoast_Calif!AC6</f>
        <v>23163.652019198424</v>
      </c>
      <c r="K117" s="2">
        <f ca="1">WA_ORCoast_Calif!AF6</f>
        <v>16880.080095783429</v>
      </c>
      <c r="L117" s="2">
        <f ca="1">WA_ORCoast_Calif!AI6</f>
        <v>26870.658177927293</v>
      </c>
      <c r="M117" s="2">
        <f ca="1">WA_ORCoast_Calif!AL6</f>
        <v>21932.910913608939</v>
      </c>
      <c r="N117" s="2">
        <f ca="1">WA_ORCoast_Calif!AO6</f>
        <v>42994.537355167282</v>
      </c>
      <c r="O117" s="2">
        <f ca="1">WA_ORCoast_Calif!AR6</f>
        <v>14658.478166371098</v>
      </c>
      <c r="P117" s="2">
        <f ca="1">WA_ORCoast_Calif!AU6</f>
        <v>17236.267860863696</v>
      </c>
      <c r="Q117" s="2">
        <f ca="1">WA_ORCoast_Calif!AX6</f>
        <v>20179.568828973748</v>
      </c>
      <c r="R117" s="2">
        <f ca="1">WA_ORCoast_Calif!BA6</f>
        <v>11065.937071389197</v>
      </c>
      <c r="S117" s="2">
        <f ca="1">WA_ORCoast_Calif!BD6</f>
        <v>31323.414365010613</v>
      </c>
      <c r="T117" s="2">
        <f ca="1">WA_ORCoast_Calif!BG6</f>
        <v>33533.210430306928</v>
      </c>
      <c r="U117" s="2">
        <f ca="1">WA_ORCoast_Calif!BJ6</f>
        <v>64454.034211859471</v>
      </c>
      <c r="V117" s="2">
        <f ca="1">WA_ORCoast_Calif!BM6</f>
        <v>41025.088433643032</v>
      </c>
      <c r="W117" s="2">
        <f ca="1">WA_ORCoast_Calif!BP6</f>
        <v>15802.591500609733</v>
      </c>
      <c r="X117" s="2">
        <f ca="1">WA_ORCoast_Calif!BS6</f>
        <v>14380.139535981498</v>
      </c>
      <c r="Y117" s="2">
        <f ca="1">WA_ORCoast_Calif!BV6</f>
        <v>10213.10701025952</v>
      </c>
      <c r="Z117" s="2">
        <f ca="1">WA_ORCoast_Calif!BY6</f>
        <v>17961.369227927109</v>
      </c>
      <c r="AA117" s="2">
        <f ca="1">WA_ORCoast_Calif!CB6</f>
        <v>18546.535404270071</v>
      </c>
      <c r="AB117" s="2">
        <f ca="1">WA_ORCoast_Calif!CE6</f>
        <v>47133.327911213499</v>
      </c>
      <c r="AC117" s="2">
        <f ca="1">WA_ORCoast_Calif!CH6</f>
        <v>43710.114133525196</v>
      </c>
      <c r="AD117" s="2">
        <f ca="1">WA_ORCoast_Calif!CK6</f>
        <v>24173.10361246307</v>
      </c>
      <c r="AE117" s="2">
        <f ca="1">WA_ORCoast_Calif!CN6</f>
        <v>30463.448044705616</v>
      </c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>
        <f ca="1">WA_ORCoast_Calif!CQ6</f>
        <v>39504.963332847699</v>
      </c>
    </row>
    <row r="118" spans="1:48" ht="15" customHeight="1" x14ac:dyDescent="0.25">
      <c r="A118" t="str">
        <f>WA_ORCoast_Calif!B7</f>
        <v>UM</v>
      </c>
      <c r="B118" s="2">
        <f ca="1">WA_ORCoast_Calif!E7</f>
        <v>26793.398485802016</v>
      </c>
      <c r="C118" s="2">
        <f ca="1">WA_ORCoast_Calif!H8</f>
        <v>134.02991459730765</v>
      </c>
      <c r="D118" s="2">
        <f ca="1">WA_ORCoast_Calif!K8</f>
        <v>52.064779154348798</v>
      </c>
      <c r="E118" s="2">
        <f ca="1">WA_ORCoast_Calif!N7</f>
        <v>27159.988538487112</v>
      </c>
      <c r="F118" s="2">
        <f ca="1">WA_ORCoast_Calif!Q7</f>
        <v>17036.450208706468</v>
      </c>
      <c r="G118" s="2">
        <f ca="1">WA_ORCoast_Calif!T7</f>
        <v>20078.694540341457</v>
      </c>
      <c r="H118" s="2">
        <f ca="1">WA_ORCoast_Calif!W7</f>
        <v>10801.596020322582</v>
      </c>
      <c r="I118" s="2">
        <f ca="1">WA_ORCoast_Calif!Z7</f>
        <v>22867.572850706427</v>
      </c>
      <c r="J118" s="2">
        <f ca="1">WA_ORCoast_Calif!AC7</f>
        <v>22932.01549900644</v>
      </c>
      <c r="K118" s="2">
        <f ca="1">WA_ORCoast_Calif!AF7</f>
        <v>16711.279294825596</v>
      </c>
      <c r="L118" s="2">
        <f ca="1">WA_ORCoast_Calif!AI7</f>
        <v>26601.951596148021</v>
      </c>
      <c r="M118" s="2">
        <f ca="1">WA_ORCoast_Calif!AL7</f>
        <v>21713.581804472851</v>
      </c>
      <c r="N118" s="2">
        <f ca="1">WA_ORCoast_Calif!AO7</f>
        <v>42564.591981615609</v>
      </c>
      <c r="O118" s="2">
        <f ca="1">WA_ORCoast_Calif!AR7</f>
        <v>14511.893384707388</v>
      </c>
      <c r="P118" s="2">
        <f ca="1">WA_ORCoast_Calif!AU7</f>
        <v>17063.905182255057</v>
      </c>
      <c r="Q118" s="2">
        <f ca="1">WA_ORCoast_Calif!AX7</f>
        <v>19977.77314068401</v>
      </c>
      <c r="R118" s="2">
        <f ca="1">WA_ORCoast_Calif!BA7</f>
        <v>10955.277700675304</v>
      </c>
      <c r="S118" s="2">
        <f ca="1">WA_ORCoast_Calif!BD7</f>
        <v>31010.180221360508</v>
      </c>
      <c r="T118" s="2">
        <f ca="1">WA_ORCoast_Calif!BG7</f>
        <v>33197.878326003862</v>
      </c>
      <c r="U118" s="2">
        <f ca="1">WA_ORCoast_Calif!BJ7</f>
        <v>63164.843138260665</v>
      </c>
      <c r="V118" s="2">
        <f ca="1">WA_ORCoast_Calif!BM7</f>
        <v>40204.189078432421</v>
      </c>
      <c r="W118" s="2">
        <f ca="1">WA_ORCoast_Calif!BP7</f>
        <v>15486.332044250565</v>
      </c>
      <c r="X118" s="2">
        <f ca="1">WA_ORCoast_Calif!BS7</f>
        <v>14092.545093444523</v>
      </c>
      <c r="Y118" s="2">
        <f ca="1">WA_ORCoast_Calif!BV7</f>
        <v>10012.171469636756</v>
      </c>
      <c r="Z118" s="2">
        <f ca="1">WA_ORCoast_Calif!BY7</f>
        <v>17607.992196577772</v>
      </c>
      <c r="AA118" s="2">
        <f ca="1">WA_ORCoast_Calif!CB7</f>
        <v>18174.604751562565</v>
      </c>
      <c r="AB118" s="2">
        <f ca="1">WA_ORCoast_Calif!CE7</f>
        <v>46189.92142639243</v>
      </c>
      <c r="AC118" s="2">
        <f ca="1">WA_ORCoast_Calif!CH7</f>
        <v>42719.332443664316</v>
      </c>
      <c r="AD118" s="2">
        <f ca="1">WA_ORCoast_Calif!CK7</f>
        <v>23382.568217849042</v>
      </c>
      <c r="AE118" s="2">
        <f ca="1">WA_ORCoast_Calif!CN7</f>
        <v>29467.198894931196</v>
      </c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>
        <f ca="1">WA_ORCoast_Calif!CQ7</f>
        <v>38213.028615724987</v>
      </c>
    </row>
    <row r="119" spans="1:48" ht="15" customHeight="1" x14ac:dyDescent="0.25">
      <c r="A119" t="str">
        <f>WA_ORCoast_Calif!B8</f>
        <v>M</v>
      </c>
      <c r="B119" s="2">
        <f ca="1">WA_ORCoast_Calif!E8</f>
        <v>663.88799196428613</v>
      </c>
      <c r="C119" s="2">
        <f>WA_ORCoast_Calif!H9</f>
        <v>11312.960586171044</v>
      </c>
      <c r="D119" s="2">
        <f>WA_ORCoast_Calif!K9</f>
        <v>21090.728027211349</v>
      </c>
      <c r="E119" s="2">
        <f ca="1">WA_ORCoast_Calif!N8</f>
        <v>274.34331857057623</v>
      </c>
      <c r="F119" s="2">
        <f ca="1">WA_ORCoast_Calif!Q8</f>
        <v>172.0853556434995</v>
      </c>
      <c r="G119" s="2">
        <f ca="1">WA_ORCoast_Calif!T8</f>
        <v>202.81509636708506</v>
      </c>
      <c r="H119" s="2">
        <f ca="1">WA_ORCoast_Calif!W8</f>
        <v>109.10703050830853</v>
      </c>
      <c r="I119" s="2">
        <f ca="1">WA_ORCoast_Calif!Z8</f>
        <v>230.98558435056839</v>
      </c>
      <c r="J119" s="2">
        <f ca="1">WA_ORCoast_Calif!AC8</f>
        <v>231.63652019198344</v>
      </c>
      <c r="K119" s="2">
        <f ca="1">WA_ORCoast_Calif!AF8</f>
        <v>168.80080095783342</v>
      </c>
      <c r="L119" s="2">
        <f ca="1">WA_ORCoast_Calif!AI8</f>
        <v>268.7065817792718</v>
      </c>
      <c r="M119" s="2">
        <f ca="1">WA_ORCoast_Calif!AL8</f>
        <v>219.32910913608794</v>
      </c>
      <c r="N119" s="2">
        <f ca="1">WA_ORCoast_Calif!AO8</f>
        <v>429.94537355167267</v>
      </c>
      <c r="O119" s="2">
        <f ca="1">WA_ORCoast_Calif!AR8</f>
        <v>146.5847816637106</v>
      </c>
      <c r="P119" s="2">
        <f ca="1">WA_ORCoast_Calif!AU8</f>
        <v>172.36267860863882</v>
      </c>
      <c r="Q119" s="2">
        <f ca="1">WA_ORCoast_Calif!AX8</f>
        <v>201.79568828973788</v>
      </c>
      <c r="R119" s="2">
        <f ca="1">WA_ORCoast_Calif!BA8</f>
        <v>110.65937071389271</v>
      </c>
      <c r="S119" s="2">
        <f ca="1">WA_ORCoast_Calif!BD8</f>
        <v>313.23414365010467</v>
      </c>
      <c r="T119" s="2">
        <f ca="1">WA_ORCoast_Calif!BG8</f>
        <v>335.33210430306644</v>
      </c>
      <c r="U119" s="2">
        <f ca="1">WA_ORCoast_Calif!BJ8</f>
        <v>1289.1910735988058</v>
      </c>
      <c r="V119" s="2">
        <f ca="1">WA_ORCoast_Calif!BM8</f>
        <v>820.89935521061125</v>
      </c>
      <c r="W119" s="2">
        <f ca="1">WA_ORCoast_Calif!BP8</f>
        <v>316.25945635916833</v>
      </c>
      <c r="X119" s="2">
        <f ca="1">WA_ORCoast_Calif!BS8</f>
        <v>287.59444253697438</v>
      </c>
      <c r="Y119" s="2">
        <f ca="1">WA_ORCoast_Calif!BV8</f>
        <v>200.93554062276417</v>
      </c>
      <c r="Z119" s="2">
        <f ca="1">WA_ORCoast_Calif!BY8</f>
        <v>353.3770313493369</v>
      </c>
      <c r="AA119" s="2">
        <f ca="1">WA_ORCoast_Calif!CB8</f>
        <v>371.93065270750594</v>
      </c>
      <c r="AB119" s="2">
        <f ca="1">WA_ORCoast_Calif!CE8</f>
        <v>943.40648482106917</v>
      </c>
      <c r="AC119" s="2">
        <f ca="1">WA_ORCoast_Calif!CH8</f>
        <v>990.78168986087985</v>
      </c>
      <c r="AD119" s="2">
        <f ca="1">WA_ORCoast_Calif!CK8</f>
        <v>790.53539461402761</v>
      </c>
      <c r="AE119" s="2">
        <f ca="1">WA_ORCoast_Calif!CN8</f>
        <v>996.24914977441949</v>
      </c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>
        <f ca="1">WA_ORCoast_Calif!CQ8</f>
        <v>1291.9347171227128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theme="9" tint="0.59999389629810485"/>
  </sheetPr>
  <dimension ref="A1:AX119"/>
  <sheetViews>
    <sheetView workbookViewId="0">
      <pane xSplit="1" ySplit="2" topLeftCell="B54" activePane="bottomRight" state="frozen"/>
      <selection sqref="A1:AH119"/>
      <selection pane="topRight" sqref="A1:AH119"/>
      <selection pane="bottomLeft" sqref="A1:AH119"/>
      <selection pane="bottomRight" sqref="A1:AH119"/>
    </sheetView>
  </sheetViews>
  <sheetFormatPr defaultRowHeight="15" x14ac:dyDescent="0.25"/>
  <cols>
    <col min="1" max="1" width="19" bestFit="1" customWidth="1"/>
    <col min="2" max="47" width="9.140625" customWidth="1"/>
  </cols>
  <sheetData>
    <row r="1" spans="1:50" x14ac:dyDescent="0.25">
      <c r="B1" t="str">
        <f ca="1">OFFSET('Puget Sound'!$E$1,ROW()-1,(COLUMN()-2)*3)</f>
        <v>Base</v>
      </c>
      <c r="C1">
        <f ca="1">OFFSET('Puget Sound'!$E$1,ROW()-1,(COLUMN()-2)*3)</f>
        <v>1985</v>
      </c>
      <c r="D1">
        <f ca="1">OFFSET('Puget Sound'!$E$1,ROW()-1,(COLUMN()-2)*3)</f>
        <v>1986</v>
      </c>
      <c r="E1">
        <f ca="1">OFFSET('Puget Sound'!$E$1,ROW()-1,(COLUMN()-2)*3)</f>
        <v>1987</v>
      </c>
      <c r="F1">
        <f ca="1">OFFSET('Puget Sound'!$E$1,ROW()-1,(COLUMN()-2)*3)</f>
        <v>1988</v>
      </c>
      <c r="G1">
        <f ca="1">OFFSET('Puget Sound'!$E$1,ROW()-1,(COLUMN()-2)*3)</f>
        <v>1989</v>
      </c>
      <c r="H1">
        <f ca="1">OFFSET('Puget Sound'!$E$1,ROW()-1,(COLUMN()-2)*3)</f>
        <v>1990</v>
      </c>
      <c r="I1">
        <f ca="1">OFFSET('Puget Sound'!$E$1,ROW()-1,(COLUMN()-2)*3)</f>
        <v>1991</v>
      </c>
      <c r="J1">
        <f ca="1">OFFSET('Puget Sound'!$E$1,ROW()-1,(COLUMN()-2)*3)</f>
        <v>1992</v>
      </c>
      <c r="K1">
        <f ca="1">OFFSET('Puget Sound'!$E$1,ROW()-1,(COLUMN()-2)*3)</f>
        <v>1993</v>
      </c>
      <c r="L1">
        <f ca="1">OFFSET('Puget Sound'!$E$1,ROW()-1,(COLUMN()-2)*3)</f>
        <v>1994</v>
      </c>
      <c r="M1">
        <f ca="1">OFFSET('Puget Sound'!$E$1,ROW()-1,(COLUMN()-2)*3)</f>
        <v>1995</v>
      </c>
      <c r="N1">
        <f ca="1">OFFSET('Puget Sound'!$E$1,ROW()-1,(COLUMN()-2)*3)</f>
        <v>1996</v>
      </c>
      <c r="O1">
        <f ca="1">OFFSET('Puget Sound'!$E$1,ROW()-1,(COLUMN()-2)*3)</f>
        <v>1997</v>
      </c>
      <c r="P1">
        <f ca="1">OFFSET('Puget Sound'!$E$1,ROW()-1,(COLUMN()-2)*3)</f>
        <v>1998</v>
      </c>
      <c r="Q1">
        <f ca="1">OFFSET('Puget Sound'!$E$1,ROW()-1,(COLUMN()-2)*3)</f>
        <v>1999</v>
      </c>
      <c r="R1">
        <f ca="1">OFFSET('Puget Sound'!$E$1,ROW()-1,(COLUMN()-2)*3)</f>
        <v>2000</v>
      </c>
      <c r="S1">
        <f ca="1">OFFSET('Puget Sound'!$E$1,ROW()-1,(COLUMN()-2)*3)</f>
        <v>2001</v>
      </c>
      <c r="T1">
        <f ca="1">OFFSET('Puget Sound'!$E$1,ROW()-1,(COLUMN()-2)*3)</f>
        <v>2002</v>
      </c>
      <c r="U1">
        <f ca="1">OFFSET('Puget Sound'!$E$1,ROW()-1,(COLUMN()-2)*3)</f>
        <v>2003</v>
      </c>
      <c r="V1">
        <f ca="1">OFFSET('Puget Sound'!$E$1,ROW()-1,(COLUMN()-2)*3)</f>
        <v>2004</v>
      </c>
      <c r="W1">
        <f ca="1">OFFSET('Puget Sound'!$E$1,ROW()-1,(COLUMN()-2)*3)</f>
        <v>2005</v>
      </c>
      <c r="X1">
        <f ca="1">OFFSET('Puget Sound'!$E$1,ROW()-1,(COLUMN()-2)*3)</f>
        <v>2006</v>
      </c>
      <c r="Y1">
        <f ca="1">OFFSET('Puget Sound'!$E$1,ROW()-1,(COLUMN()-2)*3)</f>
        <v>2007</v>
      </c>
      <c r="Z1">
        <f ca="1">OFFSET('Puget Sound'!$E$1,ROW()-1,(COLUMN()-2)*3)</f>
        <v>2008</v>
      </c>
      <c r="AA1">
        <f ca="1">OFFSET('Puget Sound'!$E$1,ROW()-1,(COLUMN()-2)*3)</f>
        <v>2009</v>
      </c>
      <c r="AB1">
        <f ca="1">OFFSET('Puget Sound'!$E$1,ROW()-1,(COLUMN()-2)*3)</f>
        <v>2010</v>
      </c>
      <c r="AC1">
        <f ca="1">OFFSET('Puget Sound'!$E$1,ROW()-1,(COLUMN()-2)*3)</f>
        <v>2011</v>
      </c>
      <c r="AD1">
        <f ca="1">OFFSET('Puget Sound'!$E$1,ROW()-1,(COLUMN()-2)*3)</f>
        <v>2012</v>
      </c>
      <c r="AE1">
        <f ca="1">OFFSET('Puget Sound'!$E$1,ROW()-1,(COLUMN()-2)*3)</f>
        <v>2013</v>
      </c>
      <c r="AF1">
        <f ca="1">OFFSET('Puget Sound'!$E$1,ROW()-1,(COLUMN()-2)*3)</f>
        <v>0</v>
      </c>
      <c r="AG1">
        <f ca="1">OFFSET('Puget Sound'!$E$1,ROW()-1,(COLUMN()-2)*3)</f>
        <v>2014</v>
      </c>
      <c r="AH1">
        <f ca="1">OFFSET('Puget Sound'!$E$1,ROW()-1,(COLUMN()-2)*3)</f>
        <v>2015</v>
      </c>
      <c r="AV1">
        <f ca="1">OFFSET('Puget Sound'!$E$1,ROW()-1,(COLUMN()-2)*3)</f>
        <v>1996</v>
      </c>
      <c r="AW1">
        <f ca="1">OFFSET('Puget Sound'!$E$1,ROW()-1,(COLUMN()-2)*3)</f>
        <v>1997</v>
      </c>
      <c r="AX1">
        <f ca="1">OFFSET('Puget Sound'!$E$1,ROW()-1,(COLUMN()-2)*3)</f>
        <v>1998</v>
      </c>
    </row>
    <row r="2" spans="1:50" x14ac:dyDescent="0.25">
      <c r="A2" t="str">
        <f>'Puget Sound'!C2</f>
        <v>STOCK</v>
      </c>
      <c r="B2" t="str">
        <f ca="1">OFFSET('Puget Sound'!$G$1,ROW()-1,(COLUMN()-2)*3)</f>
        <v>AGE 5</v>
      </c>
      <c r="C2" t="str">
        <f ca="1">OFFSET('Puget Sound'!$G$1,ROW()-1,(COLUMN()-2)*3)</f>
        <v>AGE 5</v>
      </c>
      <c r="D2" t="str">
        <f ca="1">OFFSET('Puget Sound'!$G$1,ROW()-1,(COLUMN()-2)*3)</f>
        <v>AGE 5</v>
      </c>
      <c r="E2" t="str">
        <f ca="1">OFFSET('Puget Sound'!$G$1,ROW()-1,(COLUMN()-2)*3)</f>
        <v>AGE 5</v>
      </c>
      <c r="F2" t="str">
        <f ca="1">OFFSET('Puget Sound'!$G$1,ROW()-1,(COLUMN()-2)*3)</f>
        <v>AGE 5</v>
      </c>
      <c r="G2" t="str">
        <f ca="1">OFFSET('Puget Sound'!$G$1,ROW()-1,(COLUMN()-2)*3)</f>
        <v>AGE 5</v>
      </c>
      <c r="H2" t="str">
        <f ca="1">OFFSET('Puget Sound'!$G$1,ROW()-1,(COLUMN()-2)*3)</f>
        <v>AGE 5</v>
      </c>
      <c r="I2" t="str">
        <f ca="1">OFFSET('Puget Sound'!$G$1,ROW()-1,(COLUMN()-2)*3)</f>
        <v>AGE 5</v>
      </c>
      <c r="J2" t="str">
        <f ca="1">OFFSET('Puget Sound'!$G$1,ROW()-1,(COLUMN()-2)*3)</f>
        <v>AGE 5</v>
      </c>
      <c r="K2" t="str">
        <f ca="1">OFFSET('Puget Sound'!$G$1,ROW()-1,(COLUMN()-2)*3)</f>
        <v>AGE 5</v>
      </c>
      <c r="L2" t="str">
        <f ca="1">OFFSET('Puget Sound'!$G$1,ROW()-1,(COLUMN()-2)*3)</f>
        <v>AGE 5</v>
      </c>
      <c r="M2" t="str">
        <f ca="1">OFFSET('Puget Sound'!$G$1,ROW()-1,(COLUMN()-2)*3)</f>
        <v>AGE 5</v>
      </c>
      <c r="N2" t="str">
        <f ca="1">OFFSET('Puget Sound'!$G$1,ROW()-1,(COLUMN()-2)*3)</f>
        <v>AGE 5</v>
      </c>
      <c r="O2" t="str">
        <f ca="1">OFFSET('Puget Sound'!$G$1,ROW()-1,(COLUMN()-2)*3)</f>
        <v>AGE 5</v>
      </c>
      <c r="P2" t="str">
        <f ca="1">OFFSET('Puget Sound'!$G$1,ROW()-1,(COLUMN()-2)*3)</f>
        <v>AGE 5</v>
      </c>
      <c r="Q2" t="str">
        <f ca="1">OFFSET('Puget Sound'!$G$1,ROW()-1,(COLUMN()-2)*3)</f>
        <v>AGE 5</v>
      </c>
      <c r="R2" t="str">
        <f ca="1">OFFSET('Puget Sound'!$G$1,ROW()-1,(COLUMN()-2)*3)</f>
        <v>AGE 5</v>
      </c>
      <c r="S2" t="str">
        <f ca="1">OFFSET('Puget Sound'!$G$1,ROW()-1,(COLUMN()-2)*3)</f>
        <v>AGE 5</v>
      </c>
      <c r="T2" t="str">
        <f ca="1">OFFSET('Puget Sound'!$G$1,ROW()-1,(COLUMN()-2)*3)</f>
        <v>AGE 5</v>
      </c>
      <c r="U2" t="str">
        <f ca="1">OFFSET('Puget Sound'!$G$1,ROW()-1,(COLUMN()-2)*3)</f>
        <v>AGE 5</v>
      </c>
      <c r="V2" t="str">
        <f ca="1">OFFSET('Puget Sound'!$G$1,ROW()-1,(COLUMN()-2)*3)</f>
        <v>AGE 5</v>
      </c>
      <c r="W2" t="str">
        <f ca="1">OFFSET('Puget Sound'!$G$1,ROW()-1,(COLUMN()-2)*3)</f>
        <v>AGE 5</v>
      </c>
      <c r="X2" t="str">
        <f ca="1">OFFSET('Puget Sound'!$G$1,ROW()-1,(COLUMN()-2)*3)</f>
        <v>AGE 5</v>
      </c>
      <c r="Y2" t="str">
        <f ca="1">OFFSET('Puget Sound'!$G$1,ROW()-1,(COLUMN()-2)*3)</f>
        <v>AGE 5</v>
      </c>
      <c r="Z2" t="str">
        <f ca="1">OFFSET('Puget Sound'!$G$1,ROW()-1,(COLUMN()-2)*3)</f>
        <v>AGE 5</v>
      </c>
      <c r="AA2" t="str">
        <f ca="1">OFFSET('Puget Sound'!$G$1,ROW()-1,(COLUMN()-2)*3)</f>
        <v>AGE 5</v>
      </c>
      <c r="AB2" t="str">
        <f ca="1">OFFSET('Puget Sound'!$G$1,ROW()-1,(COLUMN()-2)*3)</f>
        <v>AGE 5</v>
      </c>
      <c r="AC2" t="str">
        <f ca="1">OFFSET('Puget Sound'!$G$1,ROW()-1,(COLUMN()-2)*3)</f>
        <v>AGE 5</v>
      </c>
      <c r="AD2" t="str">
        <f ca="1">OFFSET('Puget Sound'!$G$1,ROW()-1,(COLUMN()-2)*3)</f>
        <v>AGE 5</v>
      </c>
      <c r="AE2" t="str">
        <f ca="1">OFFSET('Puget Sound'!$G$1,ROW()-1,(COLUMN()-2)*3)</f>
        <v>AGE 5</v>
      </c>
      <c r="AF2">
        <f ca="1">OFFSET('Puget Sound'!$G$1,ROW()-1,(COLUMN()-2)*3)</f>
        <v>0</v>
      </c>
      <c r="AG2" t="str">
        <f ca="1">OFFSET('Puget Sound'!$G$1,ROW()-1,(COLUMN()-2)*3)</f>
        <v>AGE 5</v>
      </c>
      <c r="AH2" t="str">
        <f ca="1">OFFSET('Puget Sound'!$G$1,ROW()-1,(COLUMN()-2)*3)</f>
        <v>AGE 5</v>
      </c>
      <c r="AV2" t="str">
        <f ca="1">OFFSET('Puget Sound'!$G$1,ROW()-1,(COLUMN()-2)*3)</f>
        <v>AGE 5</v>
      </c>
      <c r="AW2" t="str">
        <f ca="1">OFFSET('Puget Sound'!$G$1,ROW()-1,(COLUMN()-2)*3)</f>
        <v>AGE 5</v>
      </c>
      <c r="AX2" t="str">
        <f ca="1">OFFSET('Puget Sound'!$G$1,ROW()-1,(COLUMN()-2)*3)</f>
        <v>AGE 5</v>
      </c>
    </row>
    <row r="3" spans="1:50" x14ac:dyDescent="0.25">
      <c r="A3" t="str">
        <f>'Puget Sound'!C3</f>
        <v>Nook/Samish Fall</v>
      </c>
      <c r="B3" s="2">
        <f ca="1">OFFSET('Puget Sound'!$G$1,ROW()-1,(COLUMN()-2)*3)</f>
        <v>499.47158559150893</v>
      </c>
      <c r="C3" s="2">
        <f ca="1">OFFSET('Puget Sound'!$G$1,ROW()-1,(COLUMN()-2)*3)</f>
        <v>1017.4883014040561</v>
      </c>
      <c r="D3" s="2">
        <f ca="1">OFFSET('Puget Sound'!$G$1,ROW()-1,(COLUMN()-2)*3)</f>
        <v>4315.3902190494309</v>
      </c>
      <c r="E3" s="2">
        <f ca="1">OFFSET('Puget Sound'!$G$1,ROW()-1,(COLUMN()-2)*3)</f>
        <v>4725.3259394579563</v>
      </c>
      <c r="F3" s="2">
        <f ca="1">OFFSET('Puget Sound'!$G$1,ROW()-1,(COLUMN()-2)*3)</f>
        <v>800.55500427200002</v>
      </c>
      <c r="G3" s="2">
        <f ca="1">OFFSET('Puget Sound'!$G$1,ROW()-1,(COLUMN()-2)*3)</f>
        <v>1274.266404272</v>
      </c>
      <c r="H3" s="2">
        <f ca="1">OFFSET('Puget Sound'!$G$1,ROW()-1,(COLUMN()-2)*3)</f>
        <v>1829.9112042720001</v>
      </c>
      <c r="I3" s="2">
        <f ca="1">OFFSET('Puget Sound'!$G$1,ROW()-1,(COLUMN()-2)*3)</f>
        <v>729.97800427199991</v>
      </c>
      <c r="J3" s="2">
        <f ca="1">OFFSET('Puget Sound'!$G$1,ROW()-1,(COLUMN()-2)*3)</f>
        <v>725</v>
      </c>
      <c r="K3" s="2">
        <f ca="1">OFFSET('Puget Sound'!$G$1,ROW()-1,(COLUMN()-2)*3)</f>
        <v>950</v>
      </c>
      <c r="L3" s="2">
        <f ca="1">OFFSET('Puget Sound'!$G$1,ROW()-1,(COLUMN()-2)*3)</f>
        <v>774.11698506647531</v>
      </c>
      <c r="M3" s="2">
        <f ca="1">OFFSET('Puget Sound'!$G$1,ROW()-1,(COLUMN()-2)*3)</f>
        <v>650.11015394632841</v>
      </c>
      <c r="N3" s="2">
        <f ca="1">OFFSET('Puget Sound'!$G$1,ROW()-1,(COLUMN()-2)*3)</f>
        <v>812.39460803807719</v>
      </c>
      <c r="O3" s="2">
        <f ca="1">OFFSET('Puget Sound'!$G$1,ROW()-1,(COLUMN()-2)*3)</f>
        <v>0</v>
      </c>
      <c r="P3" s="2">
        <f ca="1">OFFSET('Puget Sound'!$G$1,ROW()-1,(COLUMN()-2)*3)</f>
        <v>115.38927887222347</v>
      </c>
      <c r="Q3" s="2">
        <f ca="1">OFFSET('Puget Sound'!$G$1,ROW()-1,(COLUMN()-2)*3)</f>
        <v>7348.3850737791845</v>
      </c>
      <c r="R3" s="2">
        <f ca="1">OFFSET('Puget Sound'!$G$1,ROW()-1,(COLUMN()-2)*3)</f>
        <v>374.45735483547327</v>
      </c>
      <c r="S3" s="2">
        <f ca="1">OFFSET('Puget Sound'!$G$1,ROW()-1,(COLUMN()-2)*3)</f>
        <v>4013.447667081608</v>
      </c>
      <c r="T3" s="2">
        <f ca="1">OFFSET('Puget Sound'!$G$1,ROW()-1,(COLUMN()-2)*3)</f>
        <v>1267.7541988741873</v>
      </c>
      <c r="U3" s="2">
        <f ca="1">OFFSET('Puget Sound'!$G$1,ROW()-1,(COLUMN()-2)*3)</f>
        <v>2510.736424631606</v>
      </c>
      <c r="V3" s="2">
        <f ca="1">OFFSET('Puget Sound'!$G$1,ROW()-1,(COLUMN()-2)*3)</f>
        <v>824</v>
      </c>
      <c r="W3" s="2">
        <f ca="1">OFFSET('Puget Sound'!$G$1,ROW()-1,(COLUMN()-2)*3)</f>
        <v>444.57018976907455</v>
      </c>
      <c r="X3" s="2">
        <f ca="1">OFFSET('Puget Sound'!$G$1,ROW()-1,(COLUMN()-2)*3)</f>
        <v>1155.3621867438994</v>
      </c>
      <c r="Y3" s="2">
        <f ca="1">OFFSET('Puget Sound'!$G$1,ROW()-1,(COLUMN()-2)*3)</f>
        <v>1184.7889990897413</v>
      </c>
      <c r="Z3" s="2">
        <f ca="1">OFFSET('Puget Sound'!$G$1,ROW()-1,(COLUMN()-2)*3)</f>
        <v>429.81589993025995</v>
      </c>
      <c r="AA3" s="2">
        <f ca="1">OFFSET('Puget Sound'!$G$1,ROW()-1,(COLUMN()-2)*3)</f>
        <v>107.02809841559043</v>
      </c>
      <c r="AB3" s="2">
        <f ca="1">OFFSET('Puget Sound'!$G$1,ROW()-1,(COLUMN()-2)*3)</f>
        <v>1108.8416747771591</v>
      </c>
      <c r="AC3" s="2">
        <f ca="1">OFFSET('Puget Sound'!$G$1,ROW()-1,(COLUMN()-2)*3)</f>
        <v>50</v>
      </c>
      <c r="AD3" s="2">
        <f ca="1">OFFSET('Puget Sound'!$G$1,ROW()-1,(COLUMN()-2)*3)</f>
        <v>316.7514153451018</v>
      </c>
      <c r="AE3" s="2">
        <f ca="1">OFFSET('Puget Sound'!$G$1,ROW()-1,(COLUMN()-2)*3)</f>
        <v>299.07501158270964</v>
      </c>
      <c r="AF3" s="2">
        <f ca="1">OFFSET('Puget Sound'!$G$1,ROW()-1,(COLUMN()-2)*3)</f>
        <v>0</v>
      </c>
      <c r="AG3" s="2">
        <f ca="1">OFFSET('Puget Sound'!$G$1,ROW()-1,(COLUMN()-2)*3)</f>
        <v>0</v>
      </c>
      <c r="AH3" s="2">
        <f ca="1">OFFSET('Puget Sound'!$G$1,ROW()-1,(COLUMN()-2)*3)</f>
        <v>117.78983980194205</v>
      </c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>
        <f>'Puget Sound'!CV3</f>
        <v>0</v>
      </c>
    </row>
    <row r="4" spans="1:50" x14ac:dyDescent="0.25">
      <c r="A4" t="str">
        <f>'Puget Sound'!C4</f>
        <v>UM</v>
      </c>
      <c r="B4" s="2">
        <f ca="1">OFFSET('Puget Sound'!$G$1,ROW()-1,(COLUMN()-2)*3)</f>
        <v>57.132618260443323</v>
      </c>
      <c r="C4" s="2">
        <f ca="1">OFFSET('Puget Sound'!$G$1,ROW()-1,(COLUMN()-2)*3)</f>
        <v>986.96365236193435</v>
      </c>
      <c r="D4" s="2">
        <f ca="1">OFFSET('Puget Sound'!$G$1,ROW()-1,(COLUMN()-2)*3)</f>
        <v>4185.9285124779481</v>
      </c>
      <c r="E4" s="2">
        <f ca="1">OFFSET('Puget Sound'!$G$1,ROW()-1,(COLUMN()-2)*3)</f>
        <v>4583.5661612742178</v>
      </c>
      <c r="F4" s="2">
        <f ca="1">OFFSET('Puget Sound'!$G$1,ROW()-1,(COLUMN()-2)*3)</f>
        <v>798.55361676131997</v>
      </c>
      <c r="G4" s="2">
        <f ca="1">OFFSET('Puget Sound'!$G$1,ROW()-1,(COLUMN()-2)*3)</f>
        <v>1270.8259180684101</v>
      </c>
      <c r="H4" s="2">
        <f ca="1">OFFSET('Puget Sound'!$G$1,ROW()-1,(COLUMN()-2)*3)</f>
        <v>1758.3829126798792</v>
      </c>
      <c r="I4" s="2">
        <f ca="1">OFFSET('Puget Sound'!$G$1,ROW()-1,(COLUMN()-2)*3)</f>
        <v>715.52565959077458</v>
      </c>
      <c r="J4" s="2">
        <f ca="1">OFFSET('Puget Sound'!$G$1,ROW()-1,(COLUMN()-2)*3)</f>
        <v>704</v>
      </c>
      <c r="K4" s="2">
        <f ca="1">OFFSET('Puget Sound'!$G$1,ROW()-1,(COLUMN()-2)*3)</f>
        <v>918</v>
      </c>
      <c r="L4" s="2">
        <f ca="1">OFFSET('Puget Sound'!$G$1,ROW()-1,(COLUMN()-2)*3)</f>
        <v>749</v>
      </c>
      <c r="M4" s="2">
        <f ca="1">OFFSET('Puget Sound'!$G$1,ROW()-1,(COLUMN()-2)*3)</f>
        <v>626</v>
      </c>
      <c r="N4" s="2">
        <f ca="1">OFFSET('Puget Sound'!$G$1,ROW()-1,(COLUMN()-2)*3)</f>
        <v>794</v>
      </c>
      <c r="O4" s="2">
        <f ca="1">OFFSET('Puget Sound'!$G$1,ROW()-1,(COLUMN()-2)*3)</f>
        <v>0</v>
      </c>
      <c r="P4" s="2">
        <f ca="1">OFFSET('Puget Sound'!$G$1,ROW()-1,(COLUMN()-2)*3)</f>
        <v>112.5501742881394</v>
      </c>
      <c r="Q4" s="2">
        <f ca="1">OFFSET('Puget Sound'!$G$1,ROW()-1,(COLUMN()-2)*3)</f>
        <v>7049.3515808108168</v>
      </c>
      <c r="R4" s="2">
        <f ca="1">OFFSET('Puget Sound'!$G$1,ROW()-1,(COLUMN()-2)*3)</f>
        <v>352.52612646405112</v>
      </c>
      <c r="S4" s="2">
        <f ca="1">OFFSET('Puget Sound'!$G$1,ROW()-1,(COLUMN()-2)*3)</f>
        <v>3842.2647686289556</v>
      </c>
      <c r="T4" s="2">
        <f ca="1">OFFSET('Puget Sound'!$G$1,ROW()-1,(COLUMN()-2)*3)</f>
        <v>650.83637831729618</v>
      </c>
      <c r="U4" s="2">
        <f ca="1">OFFSET('Puget Sound'!$G$1,ROW()-1,(COLUMN()-2)*3)</f>
        <v>401.88231524505261</v>
      </c>
      <c r="V4" s="2">
        <f ca="1">OFFSET('Puget Sound'!$G$1,ROW()-1,(COLUMN()-2)*3)</f>
        <v>59</v>
      </c>
      <c r="W4" s="2">
        <f ca="1">OFFSET('Puget Sound'!$G$1,ROW()-1,(COLUMN()-2)*3)</f>
        <v>30.337526212190443</v>
      </c>
      <c r="X4" s="2">
        <f ca="1">OFFSET('Puget Sound'!$G$1,ROW()-1,(COLUMN()-2)*3)</f>
        <v>87.161107878061955</v>
      </c>
      <c r="Y4" s="2">
        <f ca="1">OFFSET('Puget Sound'!$G$1,ROW()-1,(COLUMN()-2)*3)</f>
        <v>194.54115157842605</v>
      </c>
      <c r="Z4" s="2">
        <f ca="1">OFFSET('Puget Sound'!$G$1,ROW()-1,(COLUMN()-2)*3)</f>
        <v>47.376375539392718</v>
      </c>
      <c r="AA4" s="2">
        <f ca="1">OFFSET('Puget Sound'!$G$1,ROW()-1,(COLUMN()-2)*3)</f>
        <v>9.7231122954175113</v>
      </c>
      <c r="AB4" s="2">
        <f ca="1">OFFSET('Puget Sound'!$G$1,ROW()-1,(COLUMN()-2)*3)</f>
        <v>119.84167477715917</v>
      </c>
      <c r="AC4" s="2">
        <f ca="1">OFFSET('Puget Sound'!$G$1,ROW()-1,(COLUMN()-2)*3)</f>
        <v>3</v>
      </c>
      <c r="AD4" s="2">
        <f ca="1">OFFSET('Puget Sound'!$G$1,ROW()-1,(COLUMN()-2)*3)</f>
        <v>13.271045786814323</v>
      </c>
      <c r="AE4" s="2">
        <f ca="1">OFFSET('Puget Sound'!$G$1,ROW()-1,(COLUMN()-2)*3)</f>
        <v>12.174967845893466</v>
      </c>
      <c r="AF4" s="2">
        <f ca="1">OFFSET('Puget Sound'!$G$1,ROW()-1,(COLUMN()-2)*3)</f>
        <v>0</v>
      </c>
      <c r="AG4" s="2">
        <f ca="1">OFFSET('Puget Sound'!$G$1,ROW()-1,(COLUMN()-2)*3)</f>
        <v>0</v>
      </c>
      <c r="AH4" s="2">
        <f ca="1">OFFSET('Puget Sound'!$G$1,ROW()-1,(COLUMN()-2)*3)</f>
        <v>4.7034339150507662</v>
      </c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>
        <f>'Puget Sound'!CV4</f>
        <v>0</v>
      </c>
    </row>
    <row r="5" spans="1:50" x14ac:dyDescent="0.25">
      <c r="A5" t="str">
        <f>'Puget Sound'!C5</f>
        <v>M</v>
      </c>
      <c r="B5" s="2">
        <f ca="1">OFFSET('Puget Sound'!$G$1,ROW()-1,(COLUMN()-2)*3)</f>
        <v>442.33896733106565</v>
      </c>
      <c r="C5" s="2">
        <f ca="1">OFFSET('Puget Sound'!$G$1,ROW()-1,(COLUMN()-2)*3)</f>
        <v>30.524649042121723</v>
      </c>
      <c r="D5" s="2">
        <f ca="1">OFFSET('Puget Sound'!$G$1,ROW()-1,(COLUMN()-2)*3)</f>
        <v>129.46170657148286</v>
      </c>
      <c r="E5" s="2">
        <f ca="1">OFFSET('Puget Sound'!$G$1,ROW()-1,(COLUMN()-2)*3)</f>
        <v>141.75977818373849</v>
      </c>
      <c r="F5" s="2">
        <f ca="1">OFFSET('Puget Sound'!$G$1,ROW()-1,(COLUMN()-2)*3)</f>
        <v>2.0013875106799999</v>
      </c>
      <c r="G5" s="2">
        <f ca="1">OFFSET('Puget Sound'!$G$1,ROW()-1,(COLUMN()-2)*3)</f>
        <v>3.440486203589844</v>
      </c>
      <c r="H5" s="2">
        <f ca="1">OFFSET('Puget Sound'!$G$1,ROW()-1,(COLUMN()-2)*3)</f>
        <v>71.528291592120866</v>
      </c>
      <c r="I5" s="2">
        <f ca="1">OFFSET('Puget Sound'!$G$1,ROW()-1,(COLUMN()-2)*3)</f>
        <v>14.452344681225295</v>
      </c>
      <c r="J5" s="2">
        <f ca="1">OFFSET('Puget Sound'!$G$1,ROW()-1,(COLUMN()-2)*3)</f>
        <v>21</v>
      </c>
      <c r="K5" s="2">
        <f ca="1">OFFSET('Puget Sound'!$G$1,ROW()-1,(COLUMN()-2)*3)</f>
        <v>32</v>
      </c>
      <c r="L5" s="2">
        <f ca="1">OFFSET('Puget Sound'!$G$1,ROW()-1,(COLUMN()-2)*3)</f>
        <v>25.116985066475362</v>
      </c>
      <c r="M5" s="2">
        <f ca="1">OFFSET('Puget Sound'!$G$1,ROW()-1,(COLUMN()-2)*3)</f>
        <v>24.110153946328435</v>
      </c>
      <c r="N5" s="2">
        <f ca="1">OFFSET('Puget Sound'!$G$1,ROW()-1,(COLUMN()-2)*3)</f>
        <v>18.394608038077227</v>
      </c>
      <c r="O5" s="2">
        <f ca="1">OFFSET('Puget Sound'!$G$1,ROW()-1,(COLUMN()-2)*3)</f>
        <v>0</v>
      </c>
      <c r="P5" s="2">
        <f ca="1">OFFSET('Puget Sound'!$G$1,ROW()-1,(COLUMN()-2)*3)</f>
        <v>2.8391045840840756</v>
      </c>
      <c r="Q5" s="2">
        <f ca="1">OFFSET('Puget Sound'!$G$1,ROW()-1,(COLUMN()-2)*3)</f>
        <v>299.0334929683674</v>
      </c>
      <c r="R5" s="2">
        <f ca="1">OFFSET('Puget Sound'!$G$1,ROW()-1,(COLUMN()-2)*3)</f>
        <v>21.931228371422161</v>
      </c>
      <c r="S5" s="2">
        <f ca="1">OFFSET('Puget Sound'!$G$1,ROW()-1,(COLUMN()-2)*3)</f>
        <v>171.18289845265244</v>
      </c>
      <c r="T5" s="2">
        <f ca="1">OFFSET('Puget Sound'!$G$1,ROW()-1,(COLUMN()-2)*3)</f>
        <v>616.91782055689123</v>
      </c>
      <c r="U5" s="2">
        <f ca="1">OFFSET('Puget Sound'!$G$1,ROW()-1,(COLUMN()-2)*3)</f>
        <v>2108.8541093865533</v>
      </c>
      <c r="V5" s="2">
        <f ca="1">OFFSET('Puget Sound'!$G$1,ROW()-1,(COLUMN()-2)*3)</f>
        <v>765</v>
      </c>
      <c r="W5" s="2">
        <f ca="1">OFFSET('Puget Sound'!$G$1,ROW()-1,(COLUMN()-2)*3)</f>
        <v>414.23266355688412</v>
      </c>
      <c r="X5" s="2">
        <f ca="1">OFFSET('Puget Sound'!$G$1,ROW()-1,(COLUMN()-2)*3)</f>
        <v>1068.2010788658374</v>
      </c>
      <c r="Y5" s="2">
        <f ca="1">OFFSET('Puget Sound'!$G$1,ROW()-1,(COLUMN()-2)*3)</f>
        <v>990.24784751131529</v>
      </c>
      <c r="Z5" s="2">
        <f ca="1">OFFSET('Puget Sound'!$G$1,ROW()-1,(COLUMN()-2)*3)</f>
        <v>382.43952439086723</v>
      </c>
      <c r="AA5" s="2">
        <f ca="1">OFFSET('Puget Sound'!$G$1,ROW()-1,(COLUMN()-2)*3)</f>
        <v>97.304986120172927</v>
      </c>
      <c r="AB5" s="2">
        <f ca="1">OFFSET('Puget Sound'!$G$1,ROW()-1,(COLUMN()-2)*3)</f>
        <v>989</v>
      </c>
      <c r="AC5" s="2">
        <f ca="1">OFFSET('Puget Sound'!$G$1,ROW()-1,(COLUMN()-2)*3)</f>
        <v>47</v>
      </c>
      <c r="AD5" s="2">
        <f ca="1">OFFSET('Puget Sound'!$G$1,ROW()-1,(COLUMN()-2)*3)</f>
        <v>303.48036955828746</v>
      </c>
      <c r="AE5" s="2">
        <f ca="1">OFFSET('Puget Sound'!$G$1,ROW()-1,(COLUMN()-2)*3)</f>
        <v>286.90004373681614</v>
      </c>
      <c r="AF5" s="2">
        <f ca="1">OFFSET('Puget Sound'!$G$1,ROW()-1,(COLUMN()-2)*3)</f>
        <v>0</v>
      </c>
      <c r="AG5" s="2">
        <f ca="1">OFFSET('Puget Sound'!$G$1,ROW()-1,(COLUMN()-2)*3)</f>
        <v>0</v>
      </c>
      <c r="AH5" s="2">
        <f ca="1">OFFSET('Puget Sound'!$G$1,ROW()-1,(COLUMN()-2)*3)</f>
        <v>113.08640588689128</v>
      </c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>
        <f>'Puget Sound'!CV5</f>
        <v>0</v>
      </c>
    </row>
    <row r="6" spans="1:50" x14ac:dyDescent="0.25">
      <c r="A6" t="str">
        <f>'Puget Sound'!C6</f>
        <v>Nooksack Spring 1</v>
      </c>
      <c r="B6" s="2">
        <f ca="1">OFFSET('Puget Sound'!$G$1,ROW()-1,(COLUMN()-2)*3)</f>
        <v>130.21563318508106</v>
      </c>
      <c r="C6" s="2">
        <f ca="1">OFFSET('Puget Sound'!$G$1,ROW()-1,(COLUMN()-2)*3)</f>
        <v>21.303977426086956</v>
      </c>
      <c r="D6" s="2">
        <f ca="1">OFFSET('Puget Sound'!$G$1,ROW()-1,(COLUMN()-2)*3)</f>
        <v>21.303977426086956</v>
      </c>
      <c r="E6" s="2">
        <f ca="1">OFFSET('Puget Sound'!$G$1,ROW()-1,(COLUMN()-2)*3)</f>
        <v>23.088320713043476</v>
      </c>
      <c r="F6" s="2">
        <f ca="1">OFFSET('Puget Sound'!$G$1,ROW()-1,(COLUMN()-2)*3)</f>
        <v>101.31258000446167</v>
      </c>
      <c r="G6" s="2">
        <f ca="1">OFFSET('Puget Sound'!$G$1,ROW()-1,(COLUMN()-2)*3)</f>
        <v>72.052821295052297</v>
      </c>
      <c r="H6" s="2">
        <f ca="1">OFFSET('Puget Sound'!$G$1,ROW()-1,(COLUMN()-2)*3)</f>
        <v>6.0211845355543021</v>
      </c>
      <c r="I6" s="2">
        <f ca="1">OFFSET('Puget Sound'!$G$1,ROW()-1,(COLUMN()-2)*3)</f>
        <v>29.817107474899068</v>
      </c>
      <c r="J6" s="2">
        <f ca="1">OFFSET('Puget Sound'!$G$1,ROW()-1,(COLUMN()-2)*3)</f>
        <v>153.40055914156017</v>
      </c>
      <c r="K6" s="2">
        <f ca="1">OFFSET('Puget Sound'!$G$1,ROW()-1,(COLUMN()-2)*3)</f>
        <v>78.622671297917691</v>
      </c>
      <c r="L6" s="2">
        <f ca="1">OFFSET('Puget Sound'!$G$1,ROW()-1,(COLUMN()-2)*3)</f>
        <v>34.813330642512184</v>
      </c>
      <c r="M6" s="2">
        <f ca="1">OFFSET('Puget Sound'!$G$1,ROW()-1,(COLUMN()-2)*3)</f>
        <v>144.46593041101499</v>
      </c>
      <c r="N6" s="2">
        <f ca="1">OFFSET('Puget Sound'!$G$1,ROW()-1,(COLUMN()-2)*3)</f>
        <v>27.2224579688707</v>
      </c>
      <c r="O6" s="2">
        <f ca="1">OFFSET('Puget Sound'!$G$1,ROW()-1,(COLUMN()-2)*3)</f>
        <v>74.669346042675642</v>
      </c>
      <c r="P6" s="2">
        <f ca="1">OFFSET('Puget Sound'!$G$1,ROW()-1,(COLUMN()-2)*3)</f>
        <v>105.23159196540085</v>
      </c>
      <c r="Q6" s="2">
        <f ca="1">OFFSET('Puget Sound'!$G$1,ROW()-1,(COLUMN()-2)*3)</f>
        <v>187.71093542336882</v>
      </c>
      <c r="R6" s="2">
        <f ca="1">OFFSET('Puget Sound'!$G$1,ROW()-1,(COLUMN()-2)*3)</f>
        <v>136.48189970138068</v>
      </c>
      <c r="S6" s="2">
        <f ca="1">OFFSET('Puget Sound'!$G$1,ROW()-1,(COLUMN()-2)*3)</f>
        <v>225.22907127019448</v>
      </c>
      <c r="T6" s="2">
        <f ca="1">OFFSET('Puget Sound'!$G$1,ROW()-1,(COLUMN()-2)*3)</f>
        <v>219.6035714371462</v>
      </c>
      <c r="U6" s="2">
        <f ca="1">OFFSET('Puget Sound'!$G$1,ROW()-1,(COLUMN()-2)*3)</f>
        <v>77.562457789752045</v>
      </c>
      <c r="V6" s="2">
        <f ca="1">OFFSET('Puget Sound'!$G$1,ROW()-1,(COLUMN()-2)*3)</f>
        <v>91.491681179996974</v>
      </c>
      <c r="W6" s="2">
        <f ca="1">OFFSET('Puget Sound'!$G$1,ROW()-1,(COLUMN()-2)*3)</f>
        <v>150.49347344454634</v>
      </c>
      <c r="X6" s="2">
        <f ca="1">OFFSET('Puget Sound'!$G$1,ROW()-1,(COLUMN()-2)*3)</f>
        <v>48.585761780726003</v>
      </c>
      <c r="Y6" s="2">
        <f ca="1">OFFSET('Puget Sound'!$G$1,ROW()-1,(COLUMN()-2)*3)</f>
        <v>164.18157854800134</v>
      </c>
      <c r="Z6" s="2">
        <f ca="1">OFFSET('Puget Sound'!$G$1,ROW()-1,(COLUMN()-2)*3)</f>
        <v>65.93666226147279</v>
      </c>
      <c r="AA6" s="2">
        <f ca="1">OFFSET('Puget Sound'!$G$1,ROW()-1,(COLUMN()-2)*3)</f>
        <v>62.334882761566362</v>
      </c>
      <c r="AB6" s="2">
        <f ca="1">OFFSET('Puget Sound'!$G$1,ROW()-1,(COLUMN()-2)*3)</f>
        <v>188.19179257572782</v>
      </c>
      <c r="AC6" s="2">
        <f ca="1">OFFSET('Puget Sound'!$G$1,ROW()-1,(COLUMN()-2)*3)</f>
        <v>97.580599882085025</v>
      </c>
      <c r="AD6" s="2">
        <f ca="1">OFFSET('Puget Sound'!$G$1,ROW()-1,(COLUMN()-2)*3)</f>
        <v>198.05441017260031</v>
      </c>
      <c r="AE6" s="2">
        <f ca="1">OFFSET('Puget Sound'!$G$1,ROW()-1,(COLUMN()-2)*3)</f>
        <v>135.22950609411373</v>
      </c>
      <c r="AF6" s="2">
        <f ca="1">OFFSET('Puget Sound'!$G$1,ROW()-1,(COLUMN()-2)*3)</f>
        <v>0</v>
      </c>
      <c r="AG6" s="2">
        <f ca="1">OFFSET('Puget Sound'!$G$1,ROW()-1,(COLUMN()-2)*3)</f>
        <v>160.1882570316786</v>
      </c>
      <c r="AH6" s="2">
        <f ca="1">OFFSET('Puget Sound'!$G$1,ROW()-1,(COLUMN()-2)*3)</f>
        <v>84.173937239249199</v>
      </c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>
        <f>'Puget Sound'!CV6</f>
        <v>160.1882570316786</v>
      </c>
    </row>
    <row r="7" spans="1:50" x14ac:dyDescent="0.25">
      <c r="A7" t="str">
        <f>'Puget Sound'!C7</f>
        <v>NK Sp Nat UM</v>
      </c>
      <c r="B7" s="2">
        <f ca="1">OFFSET('Puget Sound'!$G$1,ROW()-1,(COLUMN()-2)*3)</f>
        <v>57.991460475962313</v>
      </c>
      <c r="C7" s="2">
        <f ca="1">OFFSET('Puget Sound'!$G$1,ROW()-1,(COLUMN()-2)*3)</f>
        <v>20.664858103304347</v>
      </c>
      <c r="D7" s="2">
        <f ca="1">OFFSET('Puget Sound'!$G$1,ROW()-1,(COLUMN()-2)*3)</f>
        <v>20.664858103304347</v>
      </c>
      <c r="E7" s="2">
        <f ca="1">OFFSET('Puget Sound'!$G$1,ROW()-1,(COLUMN()-2)*3)</f>
        <v>22.395671091652172</v>
      </c>
      <c r="F7" s="2">
        <f ca="1">OFFSET('Puget Sound'!$G$1,ROW()-1,(COLUMN()-2)*3)</f>
        <v>51.256068287212337</v>
      </c>
      <c r="G7" s="2">
        <f ca="1">OFFSET('Puget Sound'!$G$1,ROW()-1,(COLUMN()-2)*3)</f>
        <v>45.584576961590898</v>
      </c>
      <c r="H7" s="2">
        <f ca="1">OFFSET('Puget Sound'!$G$1,ROW()-1,(COLUMN()-2)*3)</f>
        <v>4.6211845355543018</v>
      </c>
      <c r="I7" s="2">
        <f ca="1">OFFSET('Puget Sound'!$G$1,ROW()-1,(COLUMN()-2)*3)</f>
        <v>20.054482080826197</v>
      </c>
      <c r="J7" s="2">
        <f ca="1">OFFSET('Puget Sound'!$G$1,ROW()-1,(COLUMN()-2)*3)</f>
        <v>52.107648641986565</v>
      </c>
      <c r="K7" s="2">
        <f ca="1">OFFSET('Puget Sound'!$G$1,ROW()-1,(COLUMN()-2)*3)</f>
        <v>50.214312435600426</v>
      </c>
      <c r="L7" s="2">
        <f ca="1">OFFSET('Puget Sound'!$G$1,ROW()-1,(COLUMN()-2)*3)</f>
        <v>7.5108518290912816</v>
      </c>
      <c r="M7" s="2">
        <f ca="1">OFFSET('Puget Sound'!$G$1,ROW()-1,(COLUMN()-2)*3)</f>
        <v>23.727598590466915</v>
      </c>
      <c r="N7" s="2">
        <f ca="1">OFFSET('Puget Sound'!$G$1,ROW()-1,(COLUMN()-2)*3)</f>
        <v>25.85085606139101</v>
      </c>
      <c r="O7" s="2">
        <f ca="1">OFFSET('Puget Sound'!$G$1,ROW()-1,(COLUMN()-2)*3)</f>
        <v>11.924826280733944</v>
      </c>
      <c r="P7" s="2">
        <f ca="1">OFFSET('Puget Sound'!$G$1,ROW()-1,(COLUMN()-2)*3)</f>
        <v>7.6868406484649672</v>
      </c>
      <c r="Q7" s="2">
        <f ca="1">OFFSET('Puget Sound'!$G$1,ROW()-1,(COLUMN()-2)*3)</f>
        <v>8.1766513056835635</v>
      </c>
      <c r="R7" s="2">
        <f ca="1">OFFSET('Puget Sound'!$G$1,ROW()-1,(COLUMN()-2)*3)</f>
        <v>23.574999999999999</v>
      </c>
      <c r="S7" s="2">
        <f ca="1">OFFSET('Puget Sound'!$G$1,ROW()-1,(COLUMN()-2)*3)</f>
        <v>78.118855244200745</v>
      </c>
      <c r="T7" s="2">
        <f ca="1">OFFSET('Puget Sound'!$G$1,ROW()-1,(COLUMN()-2)*3)</f>
        <v>162.27614512327759</v>
      </c>
      <c r="U7" s="2">
        <f ca="1">OFFSET('Puget Sound'!$G$1,ROW()-1,(COLUMN()-2)*3)</f>
        <v>30.882568941101333</v>
      </c>
      <c r="V7" s="2">
        <f ca="1">OFFSET('Puget Sound'!$G$1,ROW()-1,(COLUMN()-2)*3)</f>
        <v>50.203744904384102</v>
      </c>
      <c r="W7" s="2">
        <f ca="1">OFFSET('Puget Sound'!$G$1,ROW()-1,(COLUMN()-2)*3)</f>
        <v>122.14734621653325</v>
      </c>
      <c r="X7" s="2">
        <f ca="1">OFFSET('Puget Sound'!$G$1,ROW()-1,(COLUMN()-2)*3)</f>
        <v>22.758682507292164</v>
      </c>
      <c r="Y7" s="2">
        <f ca="1">OFFSET('Puget Sound'!$G$1,ROW()-1,(COLUMN()-2)*3)</f>
        <v>134.16123544979482</v>
      </c>
      <c r="Z7" s="2">
        <f ca="1">OFFSET('Puget Sound'!$G$1,ROW()-1,(COLUMN()-2)*3)</f>
        <v>32.481591769048222</v>
      </c>
      <c r="AA7" s="2">
        <f ca="1">OFFSET('Puget Sound'!$G$1,ROW()-1,(COLUMN()-2)*3)</f>
        <v>22.39670455147234</v>
      </c>
      <c r="AB7" s="2">
        <f ca="1">OFFSET('Puget Sound'!$G$1,ROW()-1,(COLUMN()-2)*3)</f>
        <v>68.081572178750491</v>
      </c>
      <c r="AC7" s="2">
        <f ca="1">OFFSET('Puget Sound'!$G$1,ROW()-1,(COLUMN()-2)*3)</f>
        <v>12.427687692982778</v>
      </c>
      <c r="AD7" s="2">
        <f ca="1">OFFSET('Puget Sound'!$G$1,ROW()-1,(COLUMN()-2)*3)</f>
        <v>114.62507021248624</v>
      </c>
      <c r="AE7" s="2">
        <f ca="1">OFFSET('Puget Sound'!$G$1,ROW()-1,(COLUMN()-2)*3)</f>
        <v>21.766361477201357</v>
      </c>
      <c r="AF7" s="2">
        <f ca="1">OFFSET('Puget Sound'!$G$1,ROW()-1,(COLUMN()-2)*3)</f>
        <v>0</v>
      </c>
      <c r="AG7" s="2">
        <f ca="1">OFFSET('Puget Sound'!$G$1,ROW()-1,(COLUMN()-2)*3)</f>
        <v>20.180327517424853</v>
      </c>
      <c r="AH7" s="2">
        <f ca="1">OFFSET('Puget Sound'!$G$1,ROW()-1,(COLUMN()-2)*3)</f>
        <v>26.670647186258968</v>
      </c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>
        <f>'Puget Sound'!CV7</f>
        <v>20.180327517424853</v>
      </c>
    </row>
    <row r="8" spans="1:50" x14ac:dyDescent="0.25">
      <c r="A8" t="str">
        <f>'Puget Sound'!C8</f>
        <v>NK SP Hat M</v>
      </c>
      <c r="B8" s="2">
        <f ca="1">OFFSET('Puget Sound'!$G$1,ROW()-1,(COLUMN()-2)*3)</f>
        <v>72.224172709118733</v>
      </c>
      <c r="C8" s="2">
        <f ca="1">OFFSET('Puget Sound'!$G$1,ROW()-1,(COLUMN()-2)*3)</f>
        <v>0.63911932278260863</v>
      </c>
      <c r="D8" s="2">
        <f ca="1">OFFSET('Puget Sound'!$G$1,ROW()-1,(COLUMN()-2)*3)</f>
        <v>0.63911932278260863</v>
      </c>
      <c r="E8" s="2">
        <f ca="1">OFFSET('Puget Sound'!$G$1,ROW()-1,(COLUMN()-2)*3)</f>
        <v>0.69264962139130404</v>
      </c>
      <c r="F8" s="2">
        <f ca="1">OFFSET('Puget Sound'!$G$1,ROW()-1,(COLUMN()-2)*3)</f>
        <v>50.056511717249329</v>
      </c>
      <c r="G8" s="2">
        <f ca="1">OFFSET('Puget Sound'!$G$1,ROW()-1,(COLUMN()-2)*3)</f>
        <v>26.468244333461392</v>
      </c>
      <c r="H8" s="2">
        <f ca="1">OFFSET('Puget Sound'!$G$1,ROW()-1,(COLUMN()-2)*3)</f>
        <v>1.4000000000000001</v>
      </c>
      <c r="I8" s="2">
        <f ca="1">OFFSET('Puget Sound'!$G$1,ROW()-1,(COLUMN()-2)*3)</f>
        <v>9.7626253940728684</v>
      </c>
      <c r="J8" s="2">
        <f ca="1">OFFSET('Puget Sound'!$G$1,ROW()-1,(COLUMN()-2)*3)</f>
        <v>101.29291049957359</v>
      </c>
      <c r="K8" s="2">
        <f ca="1">OFFSET('Puget Sound'!$G$1,ROW()-1,(COLUMN()-2)*3)</f>
        <v>28.408358862317257</v>
      </c>
      <c r="L8" s="2">
        <f ca="1">OFFSET('Puget Sound'!$G$1,ROW()-1,(COLUMN()-2)*3)</f>
        <v>27.302478813420905</v>
      </c>
      <c r="M8" s="2">
        <f ca="1">OFFSET('Puget Sound'!$G$1,ROW()-1,(COLUMN()-2)*3)</f>
        <v>120.73833182054807</v>
      </c>
      <c r="N8" s="2">
        <f ca="1">OFFSET('Puget Sound'!$G$1,ROW()-1,(COLUMN()-2)*3)</f>
        <v>1.3716019074796884</v>
      </c>
      <c r="O8" s="2">
        <f ca="1">OFFSET('Puget Sound'!$G$1,ROW()-1,(COLUMN()-2)*3)</f>
        <v>62.744519761941703</v>
      </c>
      <c r="P8" s="2">
        <f ca="1">OFFSET('Puget Sound'!$G$1,ROW()-1,(COLUMN()-2)*3)</f>
        <v>97.544751316935887</v>
      </c>
      <c r="Q8" s="2">
        <f ca="1">OFFSET('Puget Sound'!$G$1,ROW()-1,(COLUMN()-2)*3)</f>
        <v>179.53428411768527</v>
      </c>
      <c r="R8" s="2">
        <f ca="1">OFFSET('Puget Sound'!$G$1,ROW()-1,(COLUMN()-2)*3)</f>
        <v>112.90689970138069</v>
      </c>
      <c r="S8" s="2">
        <f ca="1">OFFSET('Puget Sound'!$G$1,ROW()-1,(COLUMN()-2)*3)</f>
        <v>147.11021602599374</v>
      </c>
      <c r="T8" s="2">
        <f ca="1">OFFSET('Puget Sound'!$G$1,ROW()-1,(COLUMN()-2)*3)</f>
        <v>57.327426313868614</v>
      </c>
      <c r="U8" s="2">
        <f ca="1">OFFSET('Puget Sound'!$G$1,ROW()-1,(COLUMN()-2)*3)</f>
        <v>46.67988884865072</v>
      </c>
      <c r="V8" s="2">
        <f ca="1">OFFSET('Puget Sound'!$G$1,ROW()-1,(COLUMN()-2)*3)</f>
        <v>41.287936275612871</v>
      </c>
      <c r="W8" s="2">
        <f ca="1">OFFSET('Puget Sound'!$G$1,ROW()-1,(COLUMN()-2)*3)</f>
        <v>28.346127228013074</v>
      </c>
      <c r="X8" s="2">
        <f ca="1">OFFSET('Puget Sound'!$G$1,ROW()-1,(COLUMN()-2)*3)</f>
        <v>25.827079273433835</v>
      </c>
      <c r="Y8" s="2">
        <f ca="1">OFFSET('Puget Sound'!$G$1,ROW()-1,(COLUMN()-2)*3)</f>
        <v>30.020343098206517</v>
      </c>
      <c r="Z8" s="2">
        <f ca="1">OFFSET('Puget Sound'!$G$1,ROW()-1,(COLUMN()-2)*3)</f>
        <v>33.455070492424568</v>
      </c>
      <c r="AA8" s="2">
        <f ca="1">OFFSET('Puget Sound'!$G$1,ROW()-1,(COLUMN()-2)*3)</f>
        <v>39.938178210094023</v>
      </c>
      <c r="AB8" s="2">
        <f ca="1">OFFSET('Puget Sound'!$G$1,ROW()-1,(COLUMN()-2)*3)</f>
        <v>120.11022039697733</v>
      </c>
      <c r="AC8" s="2">
        <f ca="1">OFFSET('Puget Sound'!$G$1,ROW()-1,(COLUMN()-2)*3)</f>
        <v>85.152912189102253</v>
      </c>
      <c r="AD8" s="2">
        <f ca="1">OFFSET('Puget Sound'!$G$1,ROW()-1,(COLUMN()-2)*3)</f>
        <v>83.429339960114078</v>
      </c>
      <c r="AE8" s="2">
        <f ca="1">OFFSET('Puget Sound'!$G$1,ROW()-1,(COLUMN()-2)*3)</f>
        <v>113.46314461691239</v>
      </c>
      <c r="AF8" s="2">
        <f ca="1">OFFSET('Puget Sound'!$G$1,ROW()-1,(COLUMN()-2)*3)</f>
        <v>0</v>
      </c>
      <c r="AG8" s="2">
        <f ca="1">OFFSET('Puget Sound'!$G$1,ROW()-1,(COLUMN()-2)*3)</f>
        <v>140.00792951425376</v>
      </c>
      <c r="AH8" s="2">
        <f ca="1">OFFSET('Puget Sound'!$G$1,ROW()-1,(COLUMN()-2)*3)</f>
        <v>57.503290052990231</v>
      </c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>
        <f>'Puget Sound'!CV8</f>
        <v>140.00792951425376</v>
      </c>
    </row>
    <row r="9" spans="1:50" x14ac:dyDescent="0.25">
      <c r="A9" t="str">
        <f>'Puget Sound'!C9</f>
        <v>Nooksack Spring 2</v>
      </c>
      <c r="B9" s="2">
        <f ca="1">OFFSET('Puget Sound'!$G$1,ROW()-1,(COLUMN()-2)*3)</f>
        <v>0</v>
      </c>
      <c r="C9" s="2">
        <f ca="1">OFFSET('Puget Sound'!$G$1,ROW()-1,(COLUMN()-2)*3)</f>
        <v>0</v>
      </c>
      <c r="D9" s="2">
        <f ca="1">OFFSET('Puget Sound'!$G$1,ROW()-1,(COLUMN()-2)*3)</f>
        <v>0</v>
      </c>
      <c r="E9" s="2">
        <f ca="1">OFFSET('Puget Sound'!$G$1,ROW()-1,(COLUMN()-2)*3)</f>
        <v>0</v>
      </c>
      <c r="F9" s="2">
        <f ca="1">OFFSET('Puget Sound'!$G$1,ROW()-1,(COLUMN()-2)*3)</f>
        <v>0</v>
      </c>
      <c r="G9" s="2">
        <f ca="1">OFFSET('Puget Sound'!$G$1,ROW()-1,(COLUMN()-2)*3)</f>
        <v>0</v>
      </c>
      <c r="H9" s="2">
        <f ca="1">OFFSET('Puget Sound'!$G$1,ROW()-1,(COLUMN()-2)*3)</f>
        <v>5.8415290049942374</v>
      </c>
      <c r="I9" s="2">
        <f ca="1">OFFSET('Puget Sound'!$G$1,ROW()-1,(COLUMN()-2)*3)</f>
        <v>0.28976799816685417</v>
      </c>
      <c r="J9" s="2">
        <f ca="1">OFFSET('Puget Sound'!$G$1,ROW()-1,(COLUMN()-2)*3)</f>
        <v>0</v>
      </c>
      <c r="K9" s="2">
        <f ca="1">OFFSET('Puget Sound'!$G$1,ROW()-1,(COLUMN()-2)*3)</f>
        <v>87.110670444140766</v>
      </c>
      <c r="L9" s="2">
        <f ca="1">OFFSET('Puget Sound'!$G$1,ROW()-1,(COLUMN()-2)*3)</f>
        <v>26.710095393849347</v>
      </c>
      <c r="M9" s="2">
        <f ca="1">OFFSET('Puget Sound'!$G$1,ROW()-1,(COLUMN()-2)*3)</f>
        <v>1.0469241247662564</v>
      </c>
      <c r="N9" s="2">
        <f ca="1">OFFSET('Puget Sound'!$G$1,ROW()-1,(COLUMN()-2)*3)</f>
        <v>0</v>
      </c>
      <c r="O9" s="2">
        <f ca="1">OFFSET('Puget Sound'!$G$1,ROW()-1,(COLUMN()-2)*3)</f>
        <v>39.334513633353467</v>
      </c>
      <c r="P9" s="2">
        <f ca="1">OFFSET('Puget Sound'!$G$1,ROW()-1,(COLUMN()-2)*3)</f>
        <v>121.36775453201676</v>
      </c>
      <c r="Q9" s="2">
        <f ca="1">OFFSET('Puget Sound'!$G$1,ROW()-1,(COLUMN()-2)*3)</f>
        <v>1.2074031210946059</v>
      </c>
      <c r="R9" s="2">
        <f ca="1">OFFSET('Puget Sound'!$G$1,ROW()-1,(COLUMN()-2)*3)</f>
        <v>1.6333905889392584</v>
      </c>
      <c r="S9" s="2">
        <f ca="1">OFFSET('Puget Sound'!$G$1,ROW()-1,(COLUMN()-2)*3)</f>
        <v>219.81448031711764</v>
      </c>
      <c r="T9" s="2">
        <f ca="1">OFFSET('Puget Sound'!$G$1,ROW()-1,(COLUMN()-2)*3)</f>
        <v>288.2114573561052</v>
      </c>
      <c r="U9" s="2">
        <f ca="1">OFFSET('Puget Sound'!$G$1,ROW()-1,(COLUMN()-2)*3)</f>
        <v>567.83699793432584</v>
      </c>
      <c r="V9" s="2">
        <f ca="1">OFFSET('Puget Sound'!$G$1,ROW()-1,(COLUMN()-2)*3)</f>
        <v>307.66675976216175</v>
      </c>
      <c r="W9" s="2">
        <f ca="1">OFFSET('Puget Sound'!$G$1,ROW()-1,(COLUMN()-2)*3)</f>
        <v>206.7148535117247</v>
      </c>
      <c r="X9" s="2">
        <f ca="1">OFFSET('Puget Sound'!$G$1,ROW()-1,(COLUMN()-2)*3)</f>
        <v>189.92560127212141</v>
      </c>
      <c r="Y9" s="2">
        <f ca="1">OFFSET('Puget Sound'!$G$1,ROW()-1,(COLUMN()-2)*3)</f>
        <v>76.902054698279187</v>
      </c>
      <c r="Z9" s="2">
        <f ca="1">OFFSET('Puget Sound'!$G$1,ROW()-1,(COLUMN()-2)*3)</f>
        <v>105.21962718659407</v>
      </c>
      <c r="AA9" s="2">
        <f ca="1">OFFSET('Puget Sound'!$G$1,ROW()-1,(COLUMN()-2)*3)</f>
        <v>25.123442589967446</v>
      </c>
      <c r="AB9" s="2">
        <f ca="1">OFFSET('Puget Sound'!$G$1,ROW()-1,(COLUMN()-2)*3)</f>
        <v>39.381156911845046</v>
      </c>
      <c r="AC9" s="2">
        <f ca="1">OFFSET('Puget Sound'!$G$1,ROW()-1,(COLUMN()-2)*3)</f>
        <v>21.916993895689203</v>
      </c>
      <c r="AD9" s="2">
        <f ca="1">OFFSET('Puget Sound'!$G$1,ROW()-1,(COLUMN()-2)*3)</f>
        <v>27.148342519281087</v>
      </c>
      <c r="AE9" s="2">
        <f ca="1">OFFSET('Puget Sound'!$G$1,ROW()-1,(COLUMN()-2)*3)</f>
        <v>67.234690005314008</v>
      </c>
      <c r="AF9" s="2">
        <f ca="1">OFFSET('Puget Sound'!$G$1,ROW()-1,(COLUMN()-2)*3)</f>
        <v>0</v>
      </c>
      <c r="AG9" s="2">
        <f ca="1">OFFSET('Puget Sound'!$G$1,ROW()-1,(COLUMN()-2)*3)</f>
        <v>61.130994180364041</v>
      </c>
      <c r="AH9" s="2">
        <f ca="1">OFFSET('Puget Sound'!$G$1,ROW()-1,(COLUMN()-2)*3)</f>
        <v>69.112211620142077</v>
      </c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50" x14ac:dyDescent="0.25">
      <c r="A10" t="str">
        <f>'Puget Sound'!C10</f>
        <v>NK Sp Hat UM</v>
      </c>
      <c r="B10" s="2">
        <f ca="1">OFFSET('Puget Sound'!$G$1,ROW()-1,(COLUMN()-2)*3)</f>
        <v>0</v>
      </c>
      <c r="C10" s="2">
        <f ca="1">OFFSET('Puget Sound'!$G$1,ROW()-1,(COLUMN()-2)*3)</f>
        <v>0</v>
      </c>
      <c r="D10" s="2">
        <f ca="1">OFFSET('Puget Sound'!$G$1,ROW()-1,(COLUMN()-2)*3)</f>
        <v>0</v>
      </c>
      <c r="E10" s="2">
        <f ca="1">OFFSET('Puget Sound'!$G$1,ROW()-1,(COLUMN()-2)*3)</f>
        <v>0</v>
      </c>
      <c r="F10" s="2">
        <f ca="1">OFFSET('Puget Sound'!$G$1,ROW()-1,(COLUMN()-2)*3)</f>
        <v>0</v>
      </c>
      <c r="G10" s="2">
        <f ca="1">OFFSET('Puget Sound'!$G$1,ROW()-1,(COLUMN()-2)*3)</f>
        <v>0</v>
      </c>
      <c r="H10" s="2">
        <f ca="1">OFFSET('Puget Sound'!$G$1,ROW()-1,(COLUMN()-2)*3)</f>
        <v>5.8415290049942374</v>
      </c>
      <c r="I10" s="2">
        <f ca="1">OFFSET('Puget Sound'!$G$1,ROW()-1,(COLUMN()-2)*3)</f>
        <v>0.28976799816685417</v>
      </c>
      <c r="J10" s="2">
        <f ca="1">OFFSET('Puget Sound'!$G$1,ROW()-1,(COLUMN()-2)*3)</f>
        <v>0</v>
      </c>
      <c r="K10" s="2">
        <f ca="1">OFFSET('Puget Sound'!$G$1,ROW()-1,(COLUMN()-2)*3)</f>
        <v>87.110670444140766</v>
      </c>
      <c r="L10" s="2">
        <f ca="1">OFFSET('Puget Sound'!$G$1,ROW()-1,(COLUMN()-2)*3)</f>
        <v>26.710095393849347</v>
      </c>
      <c r="M10" s="2">
        <f ca="1">OFFSET('Puget Sound'!$G$1,ROW()-1,(COLUMN()-2)*3)</f>
        <v>1.0469241247662564</v>
      </c>
      <c r="N10" s="2">
        <f ca="1">OFFSET('Puget Sound'!$G$1,ROW()-1,(COLUMN()-2)*3)</f>
        <v>0</v>
      </c>
      <c r="O10" s="2">
        <f ca="1">OFFSET('Puget Sound'!$G$1,ROW()-1,(COLUMN()-2)*3)</f>
        <v>39.334513633353467</v>
      </c>
      <c r="P10" s="2">
        <f ca="1">OFFSET('Puget Sound'!$G$1,ROW()-1,(COLUMN()-2)*3)</f>
        <v>121.36775453201676</v>
      </c>
      <c r="Q10" s="2">
        <f ca="1">OFFSET('Puget Sound'!$G$1,ROW()-1,(COLUMN()-2)*3)</f>
        <v>1.2074031210946059</v>
      </c>
      <c r="R10" s="2">
        <f ca="1">OFFSET('Puget Sound'!$G$1,ROW()-1,(COLUMN()-2)*3)</f>
        <v>1.6333905889392584</v>
      </c>
      <c r="S10" s="2">
        <f ca="1">OFFSET('Puget Sound'!$G$1,ROW()-1,(COLUMN()-2)*3)</f>
        <v>219.81448031711764</v>
      </c>
      <c r="T10" s="2">
        <f ca="1">OFFSET('Puget Sound'!$G$1,ROW()-1,(COLUMN()-2)*3)</f>
        <v>288.2114573561052</v>
      </c>
      <c r="U10" s="2">
        <f ca="1">OFFSET('Puget Sound'!$G$1,ROW()-1,(COLUMN()-2)*3)</f>
        <v>567.83699793432584</v>
      </c>
      <c r="V10" s="2">
        <f ca="1">OFFSET('Puget Sound'!$G$1,ROW()-1,(COLUMN()-2)*3)</f>
        <v>307.66675976216175</v>
      </c>
      <c r="W10" s="2">
        <f ca="1">OFFSET('Puget Sound'!$G$1,ROW()-1,(COLUMN()-2)*3)</f>
        <v>206.7148535117247</v>
      </c>
      <c r="X10" s="2">
        <f ca="1">OFFSET('Puget Sound'!$G$1,ROW()-1,(COLUMN()-2)*3)</f>
        <v>189.92560127212141</v>
      </c>
      <c r="Y10" s="2">
        <f ca="1">OFFSET('Puget Sound'!$G$1,ROW()-1,(COLUMN()-2)*3)</f>
        <v>76.902054698279187</v>
      </c>
      <c r="Z10" s="2">
        <f ca="1">OFFSET('Puget Sound'!$G$1,ROW()-1,(COLUMN()-2)*3)</f>
        <v>105.21962718659407</v>
      </c>
      <c r="AA10" s="2">
        <f ca="1">OFFSET('Puget Sound'!$G$1,ROW()-1,(COLUMN()-2)*3)</f>
        <v>25.123442589967446</v>
      </c>
      <c r="AB10" s="2">
        <f ca="1">OFFSET('Puget Sound'!$G$1,ROW()-1,(COLUMN()-2)*3)</f>
        <v>39.381156911845046</v>
      </c>
      <c r="AC10" s="2">
        <f ca="1">OFFSET('Puget Sound'!$G$1,ROW()-1,(COLUMN()-2)*3)</f>
        <v>21.916993895689203</v>
      </c>
      <c r="AD10" s="2">
        <f ca="1">OFFSET('Puget Sound'!$G$1,ROW()-1,(COLUMN()-2)*3)</f>
        <v>27.148342519281087</v>
      </c>
      <c r="AE10" s="2">
        <f ca="1">OFFSET('Puget Sound'!$G$1,ROW()-1,(COLUMN()-2)*3)</f>
        <v>67.234690005314008</v>
      </c>
      <c r="AF10" s="2">
        <f ca="1">OFFSET('Puget Sound'!$G$1,ROW()-1,(COLUMN()-2)*3)</f>
        <v>0</v>
      </c>
      <c r="AG10" s="2">
        <f ca="1">OFFSET('Puget Sound'!$G$1,ROW()-1,(COLUMN()-2)*3)</f>
        <v>61.130994180364041</v>
      </c>
      <c r="AH10" s="2">
        <f ca="1">OFFSET('Puget Sound'!$G$1,ROW()-1,(COLUMN()-2)*3)</f>
        <v>69.112211620142077</v>
      </c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50" x14ac:dyDescent="0.25">
      <c r="A11" t="str">
        <f>'Puget Sound'!C11</f>
        <v>NK Sp Nat M</v>
      </c>
      <c r="B11" s="2">
        <f ca="1">OFFSET('Puget Sound'!$G$1,ROW()-1,(COLUMN()-2)*3)</f>
        <v>0</v>
      </c>
      <c r="C11" s="2">
        <f ca="1">OFFSET('Puget Sound'!$G$1,ROW()-1,(COLUMN()-2)*3)</f>
        <v>0</v>
      </c>
      <c r="D11" s="2">
        <f ca="1">OFFSET('Puget Sound'!$G$1,ROW()-1,(COLUMN()-2)*3)</f>
        <v>0</v>
      </c>
      <c r="E11" s="2">
        <f ca="1">OFFSET('Puget Sound'!$G$1,ROW()-1,(COLUMN()-2)*3)</f>
        <v>0</v>
      </c>
      <c r="F11" s="2">
        <f ca="1">OFFSET('Puget Sound'!$G$1,ROW()-1,(COLUMN()-2)*3)</f>
        <v>0</v>
      </c>
      <c r="G11" s="2">
        <f ca="1">OFFSET('Puget Sound'!$G$1,ROW()-1,(COLUMN()-2)*3)</f>
        <v>0</v>
      </c>
      <c r="H11" s="2">
        <f ca="1">OFFSET('Puget Sound'!$G$1,ROW()-1,(COLUMN()-2)*3)</f>
        <v>0</v>
      </c>
      <c r="I11" s="2">
        <f ca="1">OFFSET('Puget Sound'!$G$1,ROW()-1,(COLUMN()-2)*3)</f>
        <v>0</v>
      </c>
      <c r="J11" s="2">
        <f ca="1">OFFSET('Puget Sound'!$G$1,ROW()-1,(COLUMN()-2)*3)</f>
        <v>0</v>
      </c>
      <c r="K11" s="2">
        <f ca="1">OFFSET('Puget Sound'!$G$1,ROW()-1,(COLUMN()-2)*3)</f>
        <v>0</v>
      </c>
      <c r="L11" s="2">
        <f ca="1">OFFSET('Puget Sound'!$G$1,ROW()-1,(COLUMN()-2)*3)</f>
        <v>0</v>
      </c>
      <c r="M11" s="2">
        <f ca="1">OFFSET('Puget Sound'!$G$1,ROW()-1,(COLUMN()-2)*3)</f>
        <v>0</v>
      </c>
      <c r="N11" s="2">
        <f ca="1">OFFSET('Puget Sound'!$G$1,ROW()-1,(COLUMN()-2)*3)</f>
        <v>0</v>
      </c>
      <c r="O11" s="2">
        <f ca="1">OFFSET('Puget Sound'!$G$1,ROW()-1,(COLUMN()-2)*3)</f>
        <v>0</v>
      </c>
      <c r="P11" s="2">
        <f ca="1">OFFSET('Puget Sound'!$G$1,ROW()-1,(COLUMN()-2)*3)</f>
        <v>0</v>
      </c>
      <c r="Q11" s="2">
        <f ca="1">OFFSET('Puget Sound'!$G$1,ROW()-1,(COLUMN()-2)*3)</f>
        <v>0</v>
      </c>
      <c r="R11" s="2">
        <f ca="1">OFFSET('Puget Sound'!$G$1,ROW()-1,(COLUMN()-2)*3)</f>
        <v>0</v>
      </c>
      <c r="S11" s="2">
        <f ca="1">OFFSET('Puget Sound'!$G$1,ROW()-1,(COLUMN()-2)*3)</f>
        <v>0</v>
      </c>
      <c r="T11" s="2">
        <f ca="1">OFFSET('Puget Sound'!$G$1,ROW()-1,(COLUMN()-2)*3)</f>
        <v>0</v>
      </c>
      <c r="U11" s="2">
        <f ca="1">OFFSET('Puget Sound'!$G$1,ROW()-1,(COLUMN()-2)*3)</f>
        <v>0</v>
      </c>
      <c r="V11" s="2">
        <f ca="1">OFFSET('Puget Sound'!$G$1,ROW()-1,(COLUMN()-2)*3)</f>
        <v>0</v>
      </c>
      <c r="W11" s="2">
        <f ca="1">OFFSET('Puget Sound'!$G$1,ROW()-1,(COLUMN()-2)*3)</f>
        <v>0</v>
      </c>
      <c r="X11" s="2">
        <f ca="1">OFFSET('Puget Sound'!$G$1,ROW()-1,(COLUMN()-2)*3)</f>
        <v>0</v>
      </c>
      <c r="Y11" s="2">
        <f ca="1">OFFSET('Puget Sound'!$G$1,ROW()-1,(COLUMN()-2)*3)</f>
        <v>0</v>
      </c>
      <c r="Z11" s="2">
        <f ca="1">OFFSET('Puget Sound'!$G$1,ROW()-1,(COLUMN()-2)*3)</f>
        <v>0</v>
      </c>
      <c r="AA11" s="2">
        <f ca="1">OFFSET('Puget Sound'!$G$1,ROW()-1,(COLUMN()-2)*3)</f>
        <v>0</v>
      </c>
      <c r="AB11" s="2">
        <f ca="1">OFFSET('Puget Sound'!$G$1,ROW()-1,(COLUMN()-2)*3)</f>
        <v>0</v>
      </c>
      <c r="AC11" s="2">
        <f ca="1">OFFSET('Puget Sound'!$G$1,ROW()-1,(COLUMN()-2)*3)</f>
        <v>0</v>
      </c>
      <c r="AD11" s="2">
        <f ca="1">OFFSET('Puget Sound'!$G$1,ROW()-1,(COLUMN()-2)*3)</f>
        <v>0</v>
      </c>
      <c r="AE11" s="2">
        <f ca="1">OFFSET('Puget Sound'!$G$1,ROW()-1,(COLUMN()-2)*3)</f>
        <v>0</v>
      </c>
      <c r="AF11" s="2">
        <f ca="1">OFFSET('Puget Sound'!$G$1,ROW()-1,(COLUMN()-2)*3)</f>
        <v>0</v>
      </c>
      <c r="AG11" s="2">
        <f ca="1">OFFSET('Puget Sound'!$G$1,ROW()-1,(COLUMN()-2)*3)</f>
        <v>0</v>
      </c>
      <c r="AH11" s="2">
        <f ca="1">OFFSET('Puget Sound'!$G$1,ROW()-1,(COLUMN()-2)*3)</f>
        <v>0</v>
      </c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50" x14ac:dyDescent="0.25">
      <c r="A12" t="str">
        <f>'Puget Sound'!C12</f>
        <v>Skagit S/F Fing</v>
      </c>
      <c r="B12" s="2">
        <f ca="1">OFFSET('Puget Sound'!$G$1,ROW()-1,(COLUMN()-2)*3)</f>
        <v>1872.510918172273</v>
      </c>
      <c r="C12" s="2">
        <f ca="1">OFFSET('Puget Sound'!$G$1,ROW()-1,(COLUMN()-2)*3)</f>
        <v>570.66723418812217</v>
      </c>
      <c r="D12" s="2">
        <f ca="1">OFFSET('Puget Sound'!$G$1,ROW()-1,(COLUMN()-2)*3)</f>
        <v>3470.9684423309177</v>
      </c>
      <c r="E12" s="2">
        <f ca="1">OFFSET('Puget Sound'!$G$1,ROW()-1,(COLUMN()-2)*3)</f>
        <v>2599.4847134336528</v>
      </c>
      <c r="F12" s="2">
        <f ca="1">OFFSET('Puget Sound'!$G$1,ROW()-1,(COLUMN()-2)*3)</f>
        <v>2898.6917529330572</v>
      </c>
      <c r="G12" s="2">
        <f ca="1">OFFSET('Puget Sound'!$G$1,ROW()-1,(COLUMN()-2)*3)</f>
        <v>1781.7212403100775</v>
      </c>
      <c r="H12" s="2">
        <f ca="1">OFFSET('Puget Sound'!$G$1,ROW()-1,(COLUMN()-2)*3)</f>
        <v>3559.2310344827588</v>
      </c>
      <c r="I12" s="2">
        <f ca="1">OFFSET('Puget Sound'!$G$1,ROW()-1,(COLUMN()-2)*3)</f>
        <v>2964.3473466608898</v>
      </c>
      <c r="J12" s="2">
        <f ca="1">OFFSET('Puget Sound'!$G$1,ROW()-1,(COLUMN()-2)*3)</f>
        <v>1180.38134025974</v>
      </c>
      <c r="K12" s="2">
        <f ca="1">OFFSET('Puget Sound'!$G$1,ROW()-1,(COLUMN()-2)*3)</f>
        <v>682.83591246415926</v>
      </c>
      <c r="L12" s="2">
        <f ca="1">OFFSET('Puget Sound'!$G$1,ROW()-1,(COLUMN()-2)*3)</f>
        <v>714.1698375568551</v>
      </c>
      <c r="M12" s="2">
        <f ca="1">OFFSET('Puget Sound'!$G$1,ROW()-1,(COLUMN()-2)*3)</f>
        <v>1310.8778571428572</v>
      </c>
      <c r="N12" s="2">
        <f ca="1">OFFSET('Puget Sound'!$G$1,ROW()-1,(COLUMN()-2)*3)</f>
        <v>1016.6666666666667</v>
      </c>
      <c r="O12" s="2">
        <f ca="1">OFFSET('Puget Sound'!$G$1,ROW()-1,(COLUMN()-2)*3)</f>
        <v>965.1566152792052</v>
      </c>
      <c r="P12" s="2">
        <f ca="1">OFFSET('Puget Sound'!$G$1,ROW()-1,(COLUMN()-2)*3)</f>
        <v>2281.0832558912434</v>
      </c>
      <c r="Q12" s="2">
        <f ca="1">OFFSET('Puget Sound'!$G$1,ROW()-1,(COLUMN()-2)*3)</f>
        <v>1649.2064491825122</v>
      </c>
      <c r="R12" s="2">
        <f ca="1">OFFSET('Puget Sound'!$G$1,ROW()-1,(COLUMN()-2)*3)</f>
        <v>734.47971545952521</v>
      </c>
      <c r="S12" s="2">
        <f ca="1">OFFSET('Puget Sound'!$G$1,ROW()-1,(COLUMN()-2)*3)</f>
        <v>3311.5579519646267</v>
      </c>
      <c r="T12" s="2">
        <f ca="1">OFFSET('Puget Sound'!$G$1,ROW()-1,(COLUMN()-2)*3)</f>
        <v>4432.3558426966292</v>
      </c>
      <c r="U12" s="2">
        <f ca="1">OFFSET('Puget Sound'!$G$1,ROW()-1,(COLUMN()-2)*3)</f>
        <v>2157.8094319472843</v>
      </c>
      <c r="V12" s="2">
        <f ca="1">OFFSET('Puget Sound'!$G$1,ROW()-1,(COLUMN()-2)*3)</f>
        <v>4118.0124522613069</v>
      </c>
      <c r="W12" s="2">
        <f ca="1">OFFSET('Puget Sound'!$G$1,ROW()-1,(COLUMN()-2)*3)</f>
        <v>6423.6260600623609</v>
      </c>
      <c r="X12" s="2">
        <f ca="1">OFFSET('Puget Sound'!$G$1,ROW()-1,(COLUMN()-2)*3)</f>
        <v>4629.2046939247566</v>
      </c>
      <c r="Y12" s="2">
        <f ca="1">OFFSET('Puget Sound'!$G$1,ROW()-1,(COLUMN()-2)*3)</f>
        <v>2654.4713796791439</v>
      </c>
      <c r="Z12" s="2">
        <f ca="1">OFFSET('Puget Sound'!$G$1,ROW()-1,(COLUMN()-2)*3)</f>
        <v>1344.8160592649854</v>
      </c>
      <c r="AA12" s="2">
        <f ca="1">OFFSET('Puget Sound'!$G$1,ROW()-1,(COLUMN()-2)*3)</f>
        <v>1467.6985222861176</v>
      </c>
      <c r="AB12" s="2">
        <f ca="1">OFFSET('Puget Sound'!$G$1,ROW()-1,(COLUMN()-2)*3)</f>
        <v>2987.437518732042</v>
      </c>
      <c r="AC12" s="2">
        <f ca="1">OFFSET('Puget Sound'!$G$1,ROW()-1,(COLUMN()-2)*3)</f>
        <v>397.14478166062287</v>
      </c>
      <c r="AD12" s="2">
        <f ca="1">OFFSET('Puget Sound'!$G$1,ROW()-1,(COLUMN()-2)*3)</f>
        <v>1883.734374624356</v>
      </c>
      <c r="AE12" s="2">
        <f ca="1">OFFSET('Puget Sound'!$G$1,ROW()-1,(COLUMN()-2)*3)</f>
        <v>2372.2737909586408</v>
      </c>
      <c r="AF12" s="2">
        <f ca="1">OFFSET('Puget Sound'!$G$1,ROW()-1,(COLUMN()-2)*3)</f>
        <v>0</v>
      </c>
      <c r="AG12" s="2">
        <f ca="1">OFFSET('Puget Sound'!$G$1,ROW()-1,(COLUMN()-2)*3)</f>
        <v>2831.2545098039222</v>
      </c>
      <c r="AH12" s="2">
        <f ca="1">OFFSET('Puget Sound'!$G$1,ROW()-1,(COLUMN()-2)*3)</f>
        <v>1598.813727107738</v>
      </c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>
        <f>'Puget Sound'!CV12</f>
        <v>2831.2545098039222</v>
      </c>
    </row>
    <row r="13" spans="1:50" x14ac:dyDescent="0.25">
      <c r="A13" t="str">
        <f>'Puget Sound'!C13</f>
        <v>UM</v>
      </c>
      <c r="B13" s="2">
        <f ca="1">OFFSET('Puget Sound'!$G$1,ROW()-1,(COLUMN()-2)*3)</f>
        <v>1757.2063076001582</v>
      </c>
      <c r="C13" s="2">
        <f ca="1">OFFSET('Puget Sound'!$G$1,ROW()-1,(COLUMN()-2)*3)</f>
        <v>553.54721716247843</v>
      </c>
      <c r="D13" s="2">
        <f ca="1">OFFSET('Puget Sound'!$G$1,ROW()-1,(COLUMN()-2)*3)</f>
        <v>3366.83938906099</v>
      </c>
      <c r="E13" s="2">
        <f ca="1">OFFSET('Puget Sound'!$G$1,ROW()-1,(COLUMN()-2)*3)</f>
        <v>2521.5001720306432</v>
      </c>
      <c r="F13" s="2">
        <f ca="1">OFFSET('Puget Sound'!$G$1,ROW()-1,(COLUMN()-2)*3)</f>
        <v>2898.6917529330572</v>
      </c>
      <c r="G13" s="2">
        <f ca="1">OFFSET('Puget Sound'!$G$1,ROW()-1,(COLUMN()-2)*3)</f>
        <v>1781.7212403100775</v>
      </c>
      <c r="H13" s="2">
        <f ca="1">OFFSET('Puget Sound'!$G$1,ROW()-1,(COLUMN()-2)*3)</f>
        <v>3559.2310344827588</v>
      </c>
      <c r="I13" s="2">
        <f ca="1">OFFSET('Puget Sound'!$G$1,ROW()-1,(COLUMN()-2)*3)</f>
        <v>2964.3473466608898</v>
      </c>
      <c r="J13" s="2">
        <f ca="1">OFFSET('Puget Sound'!$G$1,ROW()-1,(COLUMN()-2)*3)</f>
        <v>1180.38134025974</v>
      </c>
      <c r="K13" s="2">
        <f ca="1">OFFSET('Puget Sound'!$G$1,ROW()-1,(COLUMN()-2)*3)</f>
        <v>682.83591246415926</v>
      </c>
      <c r="L13" s="2">
        <f ca="1">OFFSET('Puget Sound'!$G$1,ROW()-1,(COLUMN()-2)*3)</f>
        <v>714.1698375568551</v>
      </c>
      <c r="M13" s="2">
        <f ca="1">OFFSET('Puget Sound'!$G$1,ROW()-1,(COLUMN()-2)*3)</f>
        <v>1310.8778571428572</v>
      </c>
      <c r="N13" s="2">
        <f ca="1">OFFSET('Puget Sound'!$G$1,ROW()-1,(COLUMN()-2)*3)</f>
        <v>1016.6666666666667</v>
      </c>
      <c r="O13" s="2">
        <f ca="1">OFFSET('Puget Sound'!$G$1,ROW()-1,(COLUMN()-2)*3)</f>
        <v>965.1566152792052</v>
      </c>
      <c r="P13" s="2">
        <f ca="1">OFFSET('Puget Sound'!$G$1,ROW()-1,(COLUMN()-2)*3)</f>
        <v>2281.0832558912434</v>
      </c>
      <c r="Q13" s="2">
        <f ca="1">OFFSET('Puget Sound'!$G$1,ROW()-1,(COLUMN()-2)*3)</f>
        <v>1629.5864491825123</v>
      </c>
      <c r="R13" s="2">
        <f ca="1">OFFSET('Puget Sound'!$G$1,ROW()-1,(COLUMN()-2)*3)</f>
        <v>730.4897154595252</v>
      </c>
      <c r="S13" s="2">
        <f ca="1">OFFSET('Puget Sound'!$G$1,ROW()-1,(COLUMN()-2)*3)</f>
        <v>3311.5579519646267</v>
      </c>
      <c r="T13" s="2">
        <f ca="1">OFFSET('Puget Sound'!$G$1,ROW()-1,(COLUMN()-2)*3)</f>
        <v>4343.1058426966292</v>
      </c>
      <c r="U13" s="2">
        <f ca="1">OFFSET('Puget Sound'!$G$1,ROW()-1,(COLUMN()-2)*3)</f>
        <v>1902.5877534358533</v>
      </c>
      <c r="V13" s="2">
        <f ca="1">OFFSET('Puget Sound'!$G$1,ROW()-1,(COLUMN()-2)*3)</f>
        <v>3913.9824522613067</v>
      </c>
      <c r="W13" s="2">
        <f ca="1">OFFSET('Puget Sound'!$G$1,ROW()-1,(COLUMN()-2)*3)</f>
        <v>6144.8110693674171</v>
      </c>
      <c r="X13" s="2">
        <f ca="1">OFFSET('Puget Sound'!$G$1,ROW()-1,(COLUMN()-2)*3)</f>
        <v>4301.5124307283741</v>
      </c>
      <c r="Y13" s="2">
        <f ca="1">OFFSET('Puget Sound'!$G$1,ROW()-1,(COLUMN()-2)*3)</f>
        <v>2418.4313796791439</v>
      </c>
      <c r="Z13" s="2">
        <f ca="1">OFFSET('Puget Sound'!$G$1,ROW()-1,(COLUMN()-2)*3)</f>
        <v>1220.4034456930292</v>
      </c>
      <c r="AA13" s="2">
        <f ca="1">OFFSET('Puget Sound'!$G$1,ROW()-1,(COLUMN()-2)*3)</f>
        <v>1365.1877430479426</v>
      </c>
      <c r="AB13" s="2">
        <f ca="1">OFFSET('Puget Sound'!$G$1,ROW()-1,(COLUMN()-2)*3)</f>
        <v>2921.3926976714301</v>
      </c>
      <c r="AC13" s="2">
        <f ca="1">OFFSET('Puget Sound'!$G$1,ROW()-1,(COLUMN()-2)*3)</f>
        <v>328.27174168053847</v>
      </c>
      <c r="AD13" s="2">
        <f ca="1">OFFSET('Puget Sound'!$G$1,ROW()-1,(COLUMN()-2)*3)</f>
        <v>1744.1935814368208</v>
      </c>
      <c r="AE13" s="2">
        <f ca="1">OFFSET('Puget Sound'!$G$1,ROW()-1,(COLUMN()-2)*3)</f>
        <v>2302.5635639922011</v>
      </c>
      <c r="AF13" s="2">
        <f ca="1">OFFSET('Puget Sound'!$G$1,ROW()-1,(COLUMN()-2)*3)</f>
        <v>0</v>
      </c>
      <c r="AG13" s="2">
        <f ca="1">OFFSET('Puget Sound'!$G$1,ROW()-1,(COLUMN()-2)*3)</f>
        <v>2799.4803762029069</v>
      </c>
      <c r="AH13" s="2">
        <f ca="1">OFFSET('Puget Sound'!$G$1,ROW()-1,(COLUMN()-2)*3)</f>
        <v>1598.813727107738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>
        <f>'Puget Sound'!CV13</f>
        <v>2799.4803762029069</v>
      </c>
    </row>
    <row r="14" spans="1:50" x14ac:dyDescent="0.25">
      <c r="A14" t="str">
        <f>'Puget Sound'!C14</f>
        <v>M</v>
      </c>
      <c r="B14" s="2">
        <f ca="1">OFFSET('Puget Sound'!$G$1,ROW()-1,(COLUMN()-2)*3)</f>
        <v>115.30461057211467</v>
      </c>
      <c r="C14" s="2">
        <f ca="1">OFFSET('Puget Sound'!$G$1,ROW()-1,(COLUMN()-2)*3)</f>
        <v>17.120017025643733</v>
      </c>
      <c r="D14" s="2">
        <f ca="1">OFFSET('Puget Sound'!$G$1,ROW()-1,(COLUMN()-2)*3)</f>
        <v>104.12905326992768</v>
      </c>
      <c r="E14" s="2">
        <f ca="1">OFFSET('Puget Sound'!$G$1,ROW()-1,(COLUMN()-2)*3)</f>
        <v>77.984541403009644</v>
      </c>
      <c r="F14" s="2">
        <f ca="1">OFFSET('Puget Sound'!$G$1,ROW()-1,(COLUMN()-2)*3)</f>
        <v>0</v>
      </c>
      <c r="G14" s="2">
        <f ca="1">OFFSET('Puget Sound'!$G$1,ROW()-1,(COLUMN()-2)*3)</f>
        <v>0</v>
      </c>
      <c r="H14" s="2">
        <f ca="1">OFFSET('Puget Sound'!$G$1,ROW()-1,(COLUMN()-2)*3)</f>
        <v>0</v>
      </c>
      <c r="I14" s="2">
        <f ca="1">OFFSET('Puget Sound'!$G$1,ROW()-1,(COLUMN()-2)*3)</f>
        <v>0</v>
      </c>
      <c r="J14" s="2">
        <f ca="1">OFFSET('Puget Sound'!$G$1,ROW()-1,(COLUMN()-2)*3)</f>
        <v>0</v>
      </c>
      <c r="K14" s="2">
        <f ca="1">OFFSET('Puget Sound'!$G$1,ROW()-1,(COLUMN()-2)*3)</f>
        <v>0</v>
      </c>
      <c r="L14" s="2">
        <f ca="1">OFFSET('Puget Sound'!$G$1,ROW()-1,(COLUMN()-2)*3)</f>
        <v>0</v>
      </c>
      <c r="M14" s="2">
        <f ca="1">OFFSET('Puget Sound'!$G$1,ROW()-1,(COLUMN()-2)*3)</f>
        <v>0</v>
      </c>
      <c r="N14" s="2">
        <f ca="1">OFFSET('Puget Sound'!$G$1,ROW()-1,(COLUMN()-2)*3)</f>
        <v>0</v>
      </c>
      <c r="O14" s="2">
        <f ca="1">OFFSET('Puget Sound'!$G$1,ROW()-1,(COLUMN()-2)*3)</f>
        <v>0</v>
      </c>
      <c r="P14" s="2">
        <f ca="1">OFFSET('Puget Sound'!$G$1,ROW()-1,(COLUMN()-2)*3)</f>
        <v>0</v>
      </c>
      <c r="Q14" s="2">
        <f ca="1">OFFSET('Puget Sound'!$G$1,ROW()-1,(COLUMN()-2)*3)</f>
        <v>19.62</v>
      </c>
      <c r="R14" s="2">
        <f ca="1">OFFSET('Puget Sound'!$G$1,ROW()-1,(COLUMN()-2)*3)</f>
        <v>3.99</v>
      </c>
      <c r="S14" s="2">
        <f ca="1">OFFSET('Puget Sound'!$G$1,ROW()-1,(COLUMN()-2)*3)</f>
        <v>0</v>
      </c>
      <c r="T14" s="2">
        <f ca="1">OFFSET('Puget Sound'!$G$1,ROW()-1,(COLUMN()-2)*3)</f>
        <v>89.25</v>
      </c>
      <c r="U14" s="2">
        <f ca="1">OFFSET('Puget Sound'!$G$1,ROW()-1,(COLUMN()-2)*3)</f>
        <v>255.22167851143112</v>
      </c>
      <c r="V14" s="2">
        <f ca="1">OFFSET('Puget Sound'!$G$1,ROW()-1,(COLUMN()-2)*3)</f>
        <v>204.03</v>
      </c>
      <c r="W14" s="2">
        <f ca="1">OFFSET('Puget Sound'!$G$1,ROW()-1,(COLUMN()-2)*3)</f>
        <v>278.81499069494407</v>
      </c>
      <c r="X14" s="2">
        <f ca="1">OFFSET('Puget Sound'!$G$1,ROW()-1,(COLUMN()-2)*3)</f>
        <v>327.6922631963829</v>
      </c>
      <c r="Y14" s="2">
        <f ca="1">OFFSET('Puget Sound'!$G$1,ROW()-1,(COLUMN()-2)*3)</f>
        <v>236.03999999999994</v>
      </c>
      <c r="Z14" s="2">
        <f ca="1">OFFSET('Puget Sound'!$G$1,ROW()-1,(COLUMN()-2)*3)</f>
        <v>124.41261357195609</v>
      </c>
      <c r="AA14" s="2">
        <f ca="1">OFFSET('Puget Sound'!$G$1,ROW()-1,(COLUMN()-2)*3)</f>
        <v>102.51077923817498</v>
      </c>
      <c r="AB14" s="2">
        <f ca="1">OFFSET('Puget Sound'!$G$1,ROW()-1,(COLUMN()-2)*3)</f>
        <v>66.044821060612051</v>
      </c>
      <c r="AC14" s="2">
        <f ca="1">OFFSET('Puget Sound'!$G$1,ROW()-1,(COLUMN()-2)*3)</f>
        <v>68.873039980084386</v>
      </c>
      <c r="AD14" s="2">
        <f ca="1">OFFSET('Puget Sound'!$G$1,ROW()-1,(COLUMN()-2)*3)</f>
        <v>139.54079318753526</v>
      </c>
      <c r="AE14" s="2">
        <f ca="1">OFFSET('Puget Sound'!$G$1,ROW()-1,(COLUMN()-2)*3)</f>
        <v>69.71022696643989</v>
      </c>
      <c r="AF14" s="2">
        <f ca="1">OFFSET('Puget Sound'!$G$1,ROW()-1,(COLUMN()-2)*3)</f>
        <v>0</v>
      </c>
      <c r="AG14" s="2">
        <f ca="1">OFFSET('Puget Sound'!$G$1,ROW()-1,(COLUMN()-2)*3)</f>
        <v>31.774133601015166</v>
      </c>
      <c r="AH14" s="2">
        <f ca="1">OFFSET('Puget Sound'!$G$1,ROW()-1,(COLUMN()-2)*3)</f>
        <v>0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>
        <f>'Puget Sound'!CV14</f>
        <v>31.774133601015166</v>
      </c>
    </row>
    <row r="15" spans="1:50" x14ac:dyDescent="0.25">
      <c r="A15" t="str">
        <f>'Puget Sound'!C15</f>
        <v>Skagit S/F Year</v>
      </c>
      <c r="B15" s="2">
        <f ca="1">OFFSET('Puget Sound'!$G$1,ROW()-1,(COLUMN()-2)*3)</f>
        <v>161.58562913275279</v>
      </c>
      <c r="C15" s="2">
        <f ca="1">OFFSET('Puget Sound'!$G$1,ROW()-1,(COLUMN()-2)*3)</f>
        <v>209.16619368528143</v>
      </c>
      <c r="D15" s="2">
        <f ca="1">OFFSET('Puget Sound'!$G$1,ROW()-1,(COLUMN()-2)*3)</f>
        <v>2071.9547538621468</v>
      </c>
      <c r="E15" s="2">
        <f ca="1">OFFSET('Puget Sound'!$G$1,ROW()-1,(COLUMN()-2)*3)</f>
        <v>675.10918822573512</v>
      </c>
      <c r="F15" s="2">
        <f ca="1">OFFSET('Puget Sound'!$G$1,ROW()-1,(COLUMN()-2)*3)</f>
        <v>1479.1541580400276</v>
      </c>
      <c r="G15" s="2">
        <f ca="1">OFFSET('Puget Sound'!$G$1,ROW()-1,(COLUMN()-2)*3)</f>
        <v>1524.4673713883017</v>
      </c>
      <c r="H15" s="2">
        <f ca="1">OFFSET('Puget Sound'!$G$1,ROW()-1,(COLUMN()-2)*3)</f>
        <v>1257.256645768025</v>
      </c>
      <c r="I15" s="2">
        <f ca="1">OFFSET('Puget Sound'!$G$1,ROW()-1,(COLUMN()-2)*3)</f>
        <v>373.96281828309714</v>
      </c>
      <c r="J15" s="2">
        <f ca="1">OFFSET('Puget Sound'!$G$1,ROW()-1,(COLUMN()-2)*3)</f>
        <v>111.61144242424243</v>
      </c>
      <c r="K15" s="2">
        <f ca="1">OFFSET('Puget Sound'!$G$1,ROW()-1,(COLUMN()-2)*3)</f>
        <v>350.73015769944334</v>
      </c>
      <c r="L15" s="2">
        <f ca="1">OFFSET('Puget Sound'!$G$1,ROW()-1,(COLUMN()-2)*3)</f>
        <v>56.320773229369713</v>
      </c>
      <c r="M15" s="2">
        <f ca="1">OFFSET('Puget Sound'!$G$1,ROW()-1,(COLUMN()-2)*3)</f>
        <v>357.51214285714286</v>
      </c>
      <c r="N15" s="2">
        <f ca="1">OFFSET('Puget Sound'!$G$1,ROW()-1,(COLUMN()-2)*3)</f>
        <v>112.66666666666667</v>
      </c>
      <c r="O15" s="2">
        <f ca="1">OFFSET('Puget Sound'!$G$1,ROW()-1,(COLUMN()-2)*3)</f>
        <v>71.237410071942449</v>
      </c>
      <c r="P15" s="2">
        <f ca="1">OFFSET('Puget Sound'!$G$1,ROW()-1,(COLUMN()-2)*3)</f>
        <v>295.96624780413691</v>
      </c>
      <c r="Q15" s="2">
        <f ca="1">OFFSET('Puget Sound'!$G$1,ROW()-1,(COLUMN()-2)*3)</f>
        <v>125.65127517810465</v>
      </c>
      <c r="R15" s="2">
        <f ca="1">OFFSET('Puget Sound'!$G$1,ROW()-1,(COLUMN()-2)*3)</f>
        <v>243.49657181984173</v>
      </c>
      <c r="S15" s="2">
        <f ca="1">OFFSET('Puget Sound'!$G$1,ROW()-1,(COLUMN()-2)*3)</f>
        <v>411.83895588383081</v>
      </c>
      <c r="T15" s="2">
        <f ca="1">OFFSET('Puget Sound'!$G$1,ROW()-1,(COLUMN()-2)*3)</f>
        <v>984.62662921348317</v>
      </c>
      <c r="U15" s="2">
        <f ca="1">OFFSET('Puget Sound'!$G$1,ROW()-1,(COLUMN()-2)*3)</f>
        <v>175.63082299477389</v>
      </c>
      <c r="V15" s="2">
        <f ca="1">OFFSET('Puget Sound'!$G$1,ROW()-1,(COLUMN()-2)*3)</f>
        <v>584.404783919598</v>
      </c>
      <c r="W15" s="2">
        <f ca="1">OFFSET('Puget Sound'!$G$1,ROW()-1,(COLUMN()-2)*3)</f>
        <v>734.48760869565217</v>
      </c>
      <c r="X15" s="2">
        <f ca="1">OFFSET('Puget Sound'!$G$1,ROW()-1,(COLUMN()-2)*3)</f>
        <v>215.01075303643722</v>
      </c>
      <c r="Y15" s="2">
        <f ca="1">OFFSET('Puget Sound'!$G$1,ROW()-1,(COLUMN()-2)*3)</f>
        <v>104.57845395127748</v>
      </c>
      <c r="Z15" s="2">
        <f ca="1">OFFSET('Puget Sound'!$G$1,ROW()-1,(COLUMN()-2)*3)</f>
        <v>24.918341707733436</v>
      </c>
      <c r="AA15" s="2">
        <f ca="1">OFFSET('Puget Sound'!$G$1,ROW()-1,(COLUMN()-2)*3)</f>
        <v>34.197468911540618</v>
      </c>
      <c r="AB15" s="2">
        <f ca="1">OFFSET('Puget Sound'!$G$1,ROW()-1,(COLUMN()-2)*3)</f>
        <v>239.41276595744682</v>
      </c>
      <c r="AC15" s="2">
        <f ca="1">OFFSET('Puget Sound'!$G$1,ROW()-1,(COLUMN()-2)*3)</f>
        <v>134.22750256786497</v>
      </c>
      <c r="AD15" s="2">
        <f ca="1">OFFSET('Puget Sound'!$G$1,ROW()-1,(COLUMN()-2)*3)</f>
        <v>90.079272191672487</v>
      </c>
      <c r="AE15" s="2">
        <f ca="1">OFFSET('Puget Sound'!$G$1,ROW()-1,(COLUMN()-2)*3)</f>
        <v>503.68559864173363</v>
      </c>
      <c r="AF15" s="2">
        <f ca="1">OFFSET('Puget Sound'!$G$1,ROW()-1,(COLUMN()-2)*3)</f>
        <v>0</v>
      </c>
      <c r="AG15" s="2">
        <f ca="1">OFFSET('Puget Sound'!$G$1,ROW()-1,(COLUMN()-2)*3)</f>
        <v>34.009803921568626</v>
      </c>
      <c r="AH15" s="2">
        <f ca="1">OFFSET('Puget Sound'!$G$1,ROW()-1,(COLUMN()-2)*3)</f>
        <v>73.517241379310349</v>
      </c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>
        <f>'Puget Sound'!CV15</f>
        <v>34.009803921568626</v>
      </c>
    </row>
    <row r="16" spans="1:50" x14ac:dyDescent="0.25">
      <c r="A16" t="str">
        <f>'Puget Sound'!C16</f>
        <v>UM</v>
      </c>
      <c r="B16" s="2">
        <f ca="1">OFFSET('Puget Sound'!$G$1,ROW()-1,(COLUMN()-2)*3)</f>
        <v>161.58562913275279</v>
      </c>
      <c r="C16" s="2">
        <f ca="1">OFFSET('Puget Sound'!$G$1,ROW()-1,(COLUMN()-2)*3)</f>
        <v>202.89120787472297</v>
      </c>
      <c r="D16" s="2">
        <f ca="1">OFFSET('Puget Sound'!$G$1,ROW()-1,(COLUMN()-2)*3)</f>
        <v>2009.7961112462824</v>
      </c>
      <c r="E16" s="2">
        <f ca="1">OFFSET('Puget Sound'!$G$1,ROW()-1,(COLUMN()-2)*3)</f>
        <v>654.85591257896306</v>
      </c>
      <c r="F16" s="2">
        <f ca="1">OFFSET('Puget Sound'!$G$1,ROW()-1,(COLUMN()-2)*3)</f>
        <v>1479.1541580400276</v>
      </c>
      <c r="G16" s="2">
        <f ca="1">OFFSET('Puget Sound'!$G$1,ROW()-1,(COLUMN()-2)*3)</f>
        <v>1524.4673713883017</v>
      </c>
      <c r="H16" s="2">
        <f ca="1">OFFSET('Puget Sound'!$G$1,ROW()-1,(COLUMN()-2)*3)</f>
        <v>1229.246645768025</v>
      </c>
      <c r="I16" s="2">
        <f ca="1">OFFSET('Puget Sound'!$G$1,ROW()-1,(COLUMN()-2)*3)</f>
        <v>373.96281828309714</v>
      </c>
      <c r="J16" s="2">
        <f ca="1">OFFSET('Puget Sound'!$G$1,ROW()-1,(COLUMN()-2)*3)</f>
        <v>111.61144242424243</v>
      </c>
      <c r="K16" s="2">
        <f ca="1">OFFSET('Puget Sound'!$G$1,ROW()-1,(COLUMN()-2)*3)</f>
        <v>350.73015769944334</v>
      </c>
      <c r="L16" s="2">
        <f ca="1">OFFSET('Puget Sound'!$G$1,ROW()-1,(COLUMN()-2)*3)</f>
        <v>56.320773229369713</v>
      </c>
      <c r="M16" s="2">
        <f ca="1">OFFSET('Puget Sound'!$G$1,ROW()-1,(COLUMN()-2)*3)</f>
        <v>357.51214285714286</v>
      </c>
      <c r="N16" s="2">
        <f ca="1">OFFSET('Puget Sound'!$G$1,ROW()-1,(COLUMN()-2)*3)</f>
        <v>112.66666666666667</v>
      </c>
      <c r="O16" s="2">
        <f ca="1">OFFSET('Puget Sound'!$G$1,ROW()-1,(COLUMN()-2)*3)</f>
        <v>71.237410071942449</v>
      </c>
      <c r="P16" s="2">
        <f ca="1">OFFSET('Puget Sound'!$G$1,ROW()-1,(COLUMN()-2)*3)</f>
        <v>295.96624780413691</v>
      </c>
      <c r="Q16" s="2">
        <f ca="1">OFFSET('Puget Sound'!$G$1,ROW()-1,(COLUMN()-2)*3)</f>
        <v>125.65127517810465</v>
      </c>
      <c r="R16" s="2">
        <f ca="1">OFFSET('Puget Sound'!$G$1,ROW()-1,(COLUMN()-2)*3)</f>
        <v>243.49657181984173</v>
      </c>
      <c r="S16" s="2">
        <f ca="1">OFFSET('Puget Sound'!$G$1,ROW()-1,(COLUMN()-2)*3)</f>
        <v>411.83895588383081</v>
      </c>
      <c r="T16" s="2">
        <f ca="1">OFFSET('Puget Sound'!$G$1,ROW()-1,(COLUMN()-2)*3)</f>
        <v>984.62662921348317</v>
      </c>
      <c r="U16" s="2">
        <f ca="1">OFFSET('Puget Sound'!$G$1,ROW()-1,(COLUMN()-2)*3)</f>
        <v>175.63082299477389</v>
      </c>
      <c r="V16" s="2">
        <f ca="1">OFFSET('Puget Sound'!$G$1,ROW()-1,(COLUMN()-2)*3)</f>
        <v>584.404783919598</v>
      </c>
      <c r="W16" s="2">
        <f ca="1">OFFSET('Puget Sound'!$G$1,ROW()-1,(COLUMN()-2)*3)</f>
        <v>734.48760869565217</v>
      </c>
      <c r="X16" s="2">
        <f ca="1">OFFSET('Puget Sound'!$G$1,ROW()-1,(COLUMN()-2)*3)</f>
        <v>215.01075303643722</v>
      </c>
      <c r="Y16" s="2">
        <f ca="1">OFFSET('Puget Sound'!$G$1,ROW()-1,(COLUMN()-2)*3)</f>
        <v>104.57845395127748</v>
      </c>
      <c r="Z16" s="2">
        <f ca="1">OFFSET('Puget Sound'!$G$1,ROW()-1,(COLUMN()-2)*3)</f>
        <v>24.918341707733436</v>
      </c>
      <c r="AA16" s="2">
        <f ca="1">OFFSET('Puget Sound'!$G$1,ROW()-1,(COLUMN()-2)*3)</f>
        <v>34.197468911540618</v>
      </c>
      <c r="AB16" s="2">
        <f ca="1">OFFSET('Puget Sound'!$G$1,ROW()-1,(COLUMN()-2)*3)</f>
        <v>239.41276595744682</v>
      </c>
      <c r="AC16" s="2">
        <f ca="1">OFFSET('Puget Sound'!$G$1,ROW()-1,(COLUMN()-2)*3)</f>
        <v>134.22750256786497</v>
      </c>
      <c r="AD16" s="2">
        <f ca="1">OFFSET('Puget Sound'!$G$1,ROW()-1,(COLUMN()-2)*3)</f>
        <v>90.079272191672487</v>
      </c>
      <c r="AE16" s="2">
        <f ca="1">OFFSET('Puget Sound'!$G$1,ROW()-1,(COLUMN()-2)*3)</f>
        <v>503.68559864173363</v>
      </c>
      <c r="AF16" s="2">
        <f ca="1">OFFSET('Puget Sound'!$G$1,ROW()-1,(COLUMN()-2)*3)</f>
        <v>0</v>
      </c>
      <c r="AG16" s="2">
        <f ca="1">OFFSET('Puget Sound'!$G$1,ROW()-1,(COLUMN()-2)*3)</f>
        <v>34.009803921568626</v>
      </c>
      <c r="AH16" s="2">
        <f ca="1">OFFSET('Puget Sound'!$G$1,ROW()-1,(COLUMN()-2)*3)</f>
        <v>73.517241379310349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>
        <f>'Puget Sound'!CV16</f>
        <v>34.009803921568626</v>
      </c>
    </row>
    <row r="17" spans="1:48" x14ac:dyDescent="0.25">
      <c r="A17" t="str">
        <f>'Puget Sound'!C17</f>
        <v>M</v>
      </c>
      <c r="B17" s="2">
        <f ca="1">OFFSET('Puget Sound'!$G$1,ROW()-1,(COLUMN()-2)*3)</f>
        <v>0</v>
      </c>
      <c r="C17" s="2">
        <f ca="1">OFFSET('Puget Sound'!$G$1,ROW()-1,(COLUMN()-2)*3)</f>
        <v>6.2749858105584622</v>
      </c>
      <c r="D17" s="2">
        <f ca="1">OFFSET('Puget Sound'!$G$1,ROW()-1,(COLUMN()-2)*3)</f>
        <v>62.158642615864437</v>
      </c>
      <c r="E17" s="2">
        <f ca="1">OFFSET('Puget Sound'!$G$1,ROW()-1,(COLUMN()-2)*3)</f>
        <v>20.253275646772067</v>
      </c>
      <c r="F17" s="2">
        <f ca="1">OFFSET('Puget Sound'!$G$1,ROW()-1,(COLUMN()-2)*3)</f>
        <v>0</v>
      </c>
      <c r="G17" s="2">
        <f ca="1">OFFSET('Puget Sound'!$G$1,ROW()-1,(COLUMN()-2)*3)</f>
        <v>0</v>
      </c>
      <c r="H17" s="2">
        <f ca="1">OFFSET('Puget Sound'!$G$1,ROW()-1,(COLUMN()-2)*3)</f>
        <v>28.01</v>
      </c>
      <c r="I17" s="2">
        <f ca="1">OFFSET('Puget Sound'!$G$1,ROW()-1,(COLUMN()-2)*3)</f>
        <v>0</v>
      </c>
      <c r="J17" s="2">
        <f ca="1">OFFSET('Puget Sound'!$G$1,ROW()-1,(COLUMN()-2)*3)</f>
        <v>0</v>
      </c>
      <c r="K17" s="2">
        <f ca="1">OFFSET('Puget Sound'!$G$1,ROW()-1,(COLUMN()-2)*3)</f>
        <v>0</v>
      </c>
      <c r="L17" s="2">
        <f ca="1">OFFSET('Puget Sound'!$G$1,ROW()-1,(COLUMN()-2)*3)</f>
        <v>0</v>
      </c>
      <c r="M17" s="2">
        <f ca="1">OFFSET('Puget Sound'!$G$1,ROW()-1,(COLUMN()-2)*3)</f>
        <v>0</v>
      </c>
      <c r="N17" s="2">
        <f ca="1">OFFSET('Puget Sound'!$G$1,ROW()-1,(COLUMN()-2)*3)</f>
        <v>0</v>
      </c>
      <c r="O17" s="2">
        <f ca="1">OFFSET('Puget Sound'!$G$1,ROW()-1,(COLUMN()-2)*3)</f>
        <v>0</v>
      </c>
      <c r="P17" s="2">
        <f ca="1">OFFSET('Puget Sound'!$G$1,ROW()-1,(COLUMN()-2)*3)</f>
        <v>0</v>
      </c>
      <c r="Q17" s="2">
        <f ca="1">OFFSET('Puget Sound'!$G$1,ROW()-1,(COLUMN()-2)*3)</f>
        <v>0</v>
      </c>
      <c r="R17" s="2">
        <f ca="1">OFFSET('Puget Sound'!$G$1,ROW()-1,(COLUMN()-2)*3)</f>
        <v>0</v>
      </c>
      <c r="S17" s="2">
        <f ca="1">OFFSET('Puget Sound'!$G$1,ROW()-1,(COLUMN()-2)*3)</f>
        <v>0</v>
      </c>
      <c r="T17" s="2">
        <f ca="1">OFFSET('Puget Sound'!$G$1,ROW()-1,(COLUMN()-2)*3)</f>
        <v>0</v>
      </c>
      <c r="U17" s="2">
        <f ca="1">OFFSET('Puget Sound'!$G$1,ROW()-1,(COLUMN()-2)*3)</f>
        <v>0</v>
      </c>
      <c r="V17" s="2">
        <f ca="1">OFFSET('Puget Sound'!$G$1,ROW()-1,(COLUMN()-2)*3)</f>
        <v>0</v>
      </c>
      <c r="W17" s="2">
        <f ca="1">OFFSET('Puget Sound'!$G$1,ROW()-1,(COLUMN()-2)*3)</f>
        <v>0</v>
      </c>
      <c r="X17" s="2">
        <f ca="1">OFFSET('Puget Sound'!$G$1,ROW()-1,(COLUMN()-2)*3)</f>
        <v>0</v>
      </c>
      <c r="Y17" s="2">
        <f ca="1">OFFSET('Puget Sound'!$G$1,ROW()-1,(COLUMN()-2)*3)</f>
        <v>0</v>
      </c>
      <c r="Z17" s="2">
        <f ca="1">OFFSET('Puget Sound'!$G$1,ROW()-1,(COLUMN()-2)*3)</f>
        <v>0</v>
      </c>
      <c r="AA17" s="2">
        <f ca="1">OFFSET('Puget Sound'!$G$1,ROW()-1,(COLUMN()-2)*3)</f>
        <v>0</v>
      </c>
      <c r="AB17" s="2">
        <f ca="1">OFFSET('Puget Sound'!$G$1,ROW()-1,(COLUMN()-2)*3)</f>
        <v>0</v>
      </c>
      <c r="AC17" s="2">
        <f ca="1">OFFSET('Puget Sound'!$G$1,ROW()-1,(COLUMN()-2)*3)</f>
        <v>0</v>
      </c>
      <c r="AD17" s="2">
        <f ca="1">OFFSET('Puget Sound'!$G$1,ROW()-1,(COLUMN()-2)*3)</f>
        <v>0</v>
      </c>
      <c r="AE17" s="2">
        <f ca="1">OFFSET('Puget Sound'!$G$1,ROW()-1,(COLUMN()-2)*3)</f>
        <v>0</v>
      </c>
      <c r="AF17" s="2">
        <f ca="1">OFFSET('Puget Sound'!$G$1,ROW()-1,(COLUMN()-2)*3)</f>
        <v>0</v>
      </c>
      <c r="AG17" s="2">
        <f ca="1">OFFSET('Puget Sound'!$G$1,ROW()-1,(COLUMN()-2)*3)</f>
        <v>0</v>
      </c>
      <c r="AH17" s="2">
        <f ca="1">OFFSET('Puget Sound'!$G$1,ROW()-1,(COLUMN()-2)*3)</f>
        <v>0</v>
      </c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>
        <f>'Puget Sound'!CV17</f>
        <v>0</v>
      </c>
    </row>
    <row r="18" spans="1:48" x14ac:dyDescent="0.25">
      <c r="A18" t="str">
        <f>'Puget Sound'!C18</f>
        <v>Skagit Spring</v>
      </c>
      <c r="B18" s="2">
        <f ca="1">OFFSET('Puget Sound'!$G$1,ROW()-1,(COLUMN()-2)*3)</f>
        <v>635.01197892810671</v>
      </c>
      <c r="C18" s="2">
        <f ca="1">OFFSET('Puget Sound'!$G$1,ROW()-1,(COLUMN()-2)*3)</f>
        <v>352.9937264742785</v>
      </c>
      <c r="D18" s="2">
        <f ca="1">OFFSET('Puget Sound'!$G$1,ROW()-1,(COLUMN()-2)*3)</f>
        <v>352.9937264742785</v>
      </c>
      <c r="E18" s="2">
        <f ca="1">OFFSET('Puget Sound'!$G$1,ROW()-1,(COLUMN()-2)*3)</f>
        <v>351.07528230865745</v>
      </c>
      <c r="F18" s="2">
        <f ca="1">OFFSET('Puget Sound'!$G$1,ROW()-1,(COLUMN()-2)*3)</f>
        <v>882.35416666666663</v>
      </c>
      <c r="G18" s="2">
        <f ca="1">OFFSET('Puget Sound'!$G$1,ROW()-1,(COLUMN()-2)*3)</f>
        <v>751.541876430206</v>
      </c>
      <c r="H18" s="2">
        <f ca="1">OFFSET('Puget Sound'!$G$1,ROW()-1,(COLUMN()-2)*3)</f>
        <v>853.25718115170514</v>
      </c>
      <c r="I18" s="2">
        <f ca="1">OFFSET('Puget Sound'!$G$1,ROW()-1,(COLUMN()-2)*3)</f>
        <v>1055.3792558866819</v>
      </c>
      <c r="J18" s="2">
        <f ca="1">OFFSET('Puget Sound'!$G$1,ROW()-1,(COLUMN()-2)*3)</f>
        <v>1410.6763777097758</v>
      </c>
      <c r="K18" s="2">
        <f ca="1">OFFSET('Puget Sound'!$G$1,ROW()-1,(COLUMN()-2)*3)</f>
        <v>360.69322344322336</v>
      </c>
      <c r="L18" s="2">
        <f ca="1">OFFSET('Puget Sound'!$G$1,ROW()-1,(COLUMN()-2)*3)</f>
        <v>129.47311827956992</v>
      </c>
      <c r="M18" s="2">
        <f ca="1">OFFSET('Puget Sound'!$G$1,ROW()-1,(COLUMN()-2)*3)</f>
        <v>1250.5066672757489</v>
      </c>
      <c r="N18" s="2">
        <f ca="1">OFFSET('Puget Sound'!$G$1,ROW()-1,(COLUMN()-2)*3)</f>
        <v>267.71111111111111</v>
      </c>
      <c r="O18" s="2">
        <f ca="1">OFFSET('Puget Sound'!$G$1,ROW()-1,(COLUMN()-2)*3)</f>
        <v>254.44444444444443</v>
      </c>
      <c r="P18" s="2">
        <f ca="1">OFFSET('Puget Sound'!$G$1,ROW()-1,(COLUMN()-2)*3)</f>
        <v>435.7994061373073</v>
      </c>
      <c r="Q18" s="2">
        <f ca="1">OFFSET('Puget Sound'!$G$1,ROW()-1,(COLUMN()-2)*3)</f>
        <v>503.18359970639995</v>
      </c>
      <c r="R18" s="2">
        <f ca="1">OFFSET('Puget Sound'!$G$1,ROW()-1,(COLUMN()-2)*3)</f>
        <v>305.93269749986712</v>
      </c>
      <c r="S18" s="2">
        <f ca="1">OFFSET('Puget Sound'!$G$1,ROW()-1,(COLUMN()-2)*3)</f>
        <v>930.28430717329934</v>
      </c>
      <c r="T18" s="2">
        <f ca="1">OFFSET('Puget Sound'!$G$1,ROW()-1,(COLUMN()-2)*3)</f>
        <v>586.67634240371103</v>
      </c>
      <c r="U18" s="2">
        <f ca="1">OFFSET('Puget Sound'!$G$1,ROW()-1,(COLUMN()-2)*3)</f>
        <v>674.17070991643845</v>
      </c>
      <c r="V18" s="2">
        <f ca="1">OFFSET('Puget Sound'!$G$1,ROW()-1,(COLUMN()-2)*3)</f>
        <v>2049.9724160754258</v>
      </c>
      <c r="W18" s="2">
        <f ca="1">OFFSET('Puget Sound'!$G$1,ROW()-1,(COLUMN()-2)*3)</f>
        <v>969.81692001298177</v>
      </c>
      <c r="X18" s="2">
        <f ca="1">OFFSET('Puget Sound'!$G$1,ROW()-1,(COLUMN()-2)*3)</f>
        <v>634.22435639873095</v>
      </c>
      <c r="Y18" s="2">
        <f ca="1">OFFSET('Puget Sound'!$G$1,ROW()-1,(COLUMN()-2)*3)</f>
        <v>530.86491911667565</v>
      </c>
      <c r="Z18" s="2">
        <f ca="1">OFFSET('Puget Sound'!$G$1,ROW()-1,(COLUMN()-2)*3)</f>
        <v>253.29531404198605</v>
      </c>
      <c r="AA18" s="2">
        <f ca="1">OFFSET('Puget Sound'!$G$1,ROW()-1,(COLUMN()-2)*3)</f>
        <v>396.96432793279462</v>
      </c>
      <c r="AB18" s="2">
        <f ca="1">OFFSET('Puget Sound'!$G$1,ROW()-1,(COLUMN()-2)*3)</f>
        <v>925.13013628858619</v>
      </c>
      <c r="AC18" s="2">
        <f ca="1">OFFSET('Puget Sound'!$G$1,ROW()-1,(COLUMN()-2)*3)</f>
        <v>361.94927961767308</v>
      </c>
      <c r="AD18" s="2">
        <f ca="1">OFFSET('Puget Sound'!$G$1,ROW()-1,(COLUMN()-2)*3)</f>
        <v>652.31209612970349</v>
      </c>
      <c r="AE18" s="2">
        <f ca="1">OFFSET('Puget Sound'!$G$1,ROW()-1,(COLUMN()-2)*3)</f>
        <v>1324.5677793693276</v>
      </c>
      <c r="AF18" s="2">
        <f ca="1">OFFSET('Puget Sound'!$G$1,ROW()-1,(COLUMN()-2)*3)</f>
        <v>0</v>
      </c>
      <c r="AG18" s="2">
        <f ca="1">OFFSET('Puget Sound'!$G$1,ROW()-1,(COLUMN()-2)*3)</f>
        <v>1051.4952333541582</v>
      </c>
      <c r="AH18" s="2">
        <f ca="1">OFFSET('Puget Sound'!$G$1,ROW()-1,(COLUMN()-2)*3)</f>
        <v>432.70620188856424</v>
      </c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>
        <f>'Puget Sound'!CV18</f>
        <v>1051.4952333541582</v>
      </c>
    </row>
    <row r="19" spans="1:48" x14ac:dyDescent="0.25">
      <c r="A19" t="str">
        <f>'Puget Sound'!C19</f>
        <v>UM</v>
      </c>
      <c r="B19" s="2">
        <f ca="1">OFFSET('Puget Sound'!$G$1,ROW()-1,(COLUMN()-2)*3)</f>
        <v>473.18062487210085</v>
      </c>
      <c r="C19" s="2">
        <f ca="1">OFFSET('Puget Sound'!$G$1,ROW()-1,(COLUMN()-2)*3)</f>
        <v>342.40391468005015</v>
      </c>
      <c r="D19" s="2">
        <f ca="1">OFFSET('Puget Sound'!$G$1,ROW()-1,(COLUMN()-2)*3)</f>
        <v>342.40391468005015</v>
      </c>
      <c r="E19" s="2">
        <f ca="1">OFFSET('Puget Sound'!$G$1,ROW()-1,(COLUMN()-2)*3)</f>
        <v>340.54302383939773</v>
      </c>
      <c r="F19" s="2">
        <f ca="1">OFFSET('Puget Sound'!$G$1,ROW()-1,(COLUMN()-2)*3)</f>
        <v>882.35416666666663</v>
      </c>
      <c r="G19" s="2">
        <f ca="1">OFFSET('Puget Sound'!$G$1,ROW()-1,(COLUMN()-2)*3)</f>
        <v>751.541876430206</v>
      </c>
      <c r="H19" s="2">
        <f ca="1">OFFSET('Puget Sound'!$G$1,ROW()-1,(COLUMN()-2)*3)</f>
        <v>766.56375637563769</v>
      </c>
      <c r="I19" s="2">
        <f ca="1">OFFSET('Puget Sound'!$G$1,ROW()-1,(COLUMN()-2)*3)</f>
        <v>852.52631578947364</v>
      </c>
      <c r="J19" s="2">
        <f ca="1">OFFSET('Puget Sound'!$G$1,ROW()-1,(COLUMN()-2)*3)</f>
        <v>296.99430199430196</v>
      </c>
      <c r="K19" s="2">
        <f ca="1">OFFSET('Puget Sound'!$G$1,ROW()-1,(COLUMN()-2)*3)</f>
        <v>360.69322344322336</v>
      </c>
      <c r="L19" s="2">
        <f ca="1">OFFSET('Puget Sound'!$G$1,ROW()-1,(COLUMN()-2)*3)</f>
        <v>129.47311827956992</v>
      </c>
      <c r="M19" s="2">
        <f ca="1">OFFSET('Puget Sound'!$G$1,ROW()-1,(COLUMN()-2)*3)</f>
        <v>635.53187613429577</v>
      </c>
      <c r="N19" s="2">
        <f ca="1">OFFSET('Puget Sound'!$G$1,ROW()-1,(COLUMN()-2)*3)</f>
        <v>267.71111111111111</v>
      </c>
      <c r="O19" s="2">
        <f ca="1">OFFSET('Puget Sound'!$G$1,ROW()-1,(COLUMN()-2)*3)</f>
        <v>254.44444444444443</v>
      </c>
      <c r="P19" s="2">
        <f ca="1">OFFSET('Puget Sound'!$G$1,ROW()-1,(COLUMN()-2)*3)</f>
        <v>413.12803927683063</v>
      </c>
      <c r="Q19" s="2">
        <f ca="1">OFFSET('Puget Sound'!$G$1,ROW()-1,(COLUMN()-2)*3)</f>
        <v>230.52827779424422</v>
      </c>
      <c r="R19" s="2">
        <f ca="1">OFFSET('Puget Sound'!$G$1,ROW()-1,(COLUMN()-2)*3)</f>
        <v>156.11629499820043</v>
      </c>
      <c r="S19" s="2">
        <f ca="1">OFFSET('Puget Sound'!$G$1,ROW()-1,(COLUMN()-2)*3)</f>
        <v>595.9779461358371</v>
      </c>
      <c r="T19" s="2">
        <f ca="1">OFFSET('Puget Sound'!$G$1,ROW()-1,(COLUMN()-2)*3)</f>
        <v>531.04210856083728</v>
      </c>
      <c r="U19" s="2">
        <f ca="1">OFFSET('Puget Sound'!$G$1,ROW()-1,(COLUMN()-2)*3)</f>
        <v>434.14564561934617</v>
      </c>
      <c r="V19" s="2">
        <f ca="1">OFFSET('Puget Sound'!$G$1,ROW()-1,(COLUMN()-2)*3)</f>
        <v>1090.2513970400714</v>
      </c>
      <c r="W19" s="2">
        <f ca="1">OFFSET('Puget Sound'!$G$1,ROW()-1,(COLUMN()-2)*3)</f>
        <v>672.92849168459463</v>
      </c>
      <c r="X19" s="2">
        <f ca="1">OFFSET('Puget Sound'!$G$1,ROW()-1,(COLUMN()-2)*3)</f>
        <v>491.74366118101489</v>
      </c>
      <c r="Y19" s="2">
        <f ca="1">OFFSET('Puget Sound'!$G$1,ROW()-1,(COLUMN()-2)*3)</f>
        <v>436.21739223062536</v>
      </c>
      <c r="Z19" s="2">
        <f ca="1">OFFSET('Puget Sound'!$G$1,ROW()-1,(COLUMN()-2)*3)</f>
        <v>166.31712630733463</v>
      </c>
      <c r="AA19" s="2">
        <f ca="1">OFFSET('Puget Sound'!$G$1,ROW()-1,(COLUMN()-2)*3)</f>
        <v>225.31876125061501</v>
      </c>
      <c r="AB19" s="2">
        <f ca="1">OFFSET('Puget Sound'!$G$1,ROW()-1,(COLUMN()-2)*3)</f>
        <v>680.85080393217038</v>
      </c>
      <c r="AC19" s="2">
        <f ca="1">OFFSET('Puget Sound'!$G$1,ROW()-1,(COLUMN()-2)*3)</f>
        <v>337.89768017520294</v>
      </c>
      <c r="AD19" s="2">
        <f ca="1">OFFSET('Puget Sound'!$G$1,ROW()-1,(COLUMN()-2)*3)</f>
        <v>472.99184391150118</v>
      </c>
      <c r="AE19" s="2">
        <f ca="1">OFFSET('Puget Sound'!$G$1,ROW()-1,(COLUMN()-2)*3)</f>
        <v>992.67076629725636</v>
      </c>
      <c r="AF19" s="2">
        <f ca="1">OFFSET('Puget Sound'!$G$1,ROW()-1,(COLUMN()-2)*3)</f>
        <v>0</v>
      </c>
      <c r="AG19" s="2">
        <f ca="1">OFFSET('Puget Sound'!$G$1,ROW()-1,(COLUMN()-2)*3)</f>
        <v>869.27683026864395</v>
      </c>
      <c r="AH19" s="2">
        <f ca="1">OFFSET('Puget Sound'!$G$1,ROW()-1,(COLUMN()-2)*3)</f>
        <v>100.2494740989635</v>
      </c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>
        <f>'Puget Sound'!CV19</f>
        <v>869.27683026864395</v>
      </c>
    </row>
    <row r="20" spans="1:48" x14ac:dyDescent="0.25">
      <c r="A20" t="str">
        <f>'Puget Sound'!C20</f>
        <v>M</v>
      </c>
      <c r="B20" s="2">
        <f ca="1">OFFSET('Puget Sound'!$G$1,ROW()-1,(COLUMN()-2)*3)</f>
        <v>161.83135405600584</v>
      </c>
      <c r="C20" s="2">
        <f ca="1">OFFSET('Puget Sound'!$G$1,ROW()-1,(COLUMN()-2)*3)</f>
        <v>10.589811794228353</v>
      </c>
      <c r="D20" s="2">
        <f ca="1">OFFSET('Puget Sound'!$G$1,ROW()-1,(COLUMN()-2)*3)</f>
        <v>10.589811794228353</v>
      </c>
      <c r="E20" s="2">
        <f ca="1">OFFSET('Puget Sound'!$G$1,ROW()-1,(COLUMN()-2)*3)</f>
        <v>10.532258469259716</v>
      </c>
      <c r="F20" s="2">
        <f ca="1">OFFSET('Puget Sound'!$G$1,ROW()-1,(COLUMN()-2)*3)</f>
        <v>0</v>
      </c>
      <c r="G20" s="2">
        <f ca="1">OFFSET('Puget Sound'!$G$1,ROW()-1,(COLUMN()-2)*3)</f>
        <v>0</v>
      </c>
      <c r="H20" s="2">
        <f ca="1">OFFSET('Puget Sound'!$G$1,ROW()-1,(COLUMN()-2)*3)</f>
        <v>86.693424776067445</v>
      </c>
      <c r="I20" s="2">
        <f ca="1">OFFSET('Puget Sound'!$G$1,ROW()-1,(COLUMN()-2)*3)</f>
        <v>202.85294009720823</v>
      </c>
      <c r="J20" s="2">
        <f ca="1">OFFSET('Puget Sound'!$G$1,ROW()-1,(COLUMN()-2)*3)</f>
        <v>1113.682075715474</v>
      </c>
      <c r="K20" s="2">
        <f ca="1">OFFSET('Puget Sound'!$G$1,ROW()-1,(COLUMN()-2)*3)</f>
        <v>0</v>
      </c>
      <c r="L20" s="2">
        <f ca="1">OFFSET('Puget Sound'!$G$1,ROW()-1,(COLUMN()-2)*3)</f>
        <v>0</v>
      </c>
      <c r="M20" s="2">
        <f ca="1">OFFSET('Puget Sound'!$G$1,ROW()-1,(COLUMN()-2)*3)</f>
        <v>614.97479114145324</v>
      </c>
      <c r="N20" s="2">
        <f ca="1">OFFSET('Puget Sound'!$G$1,ROW()-1,(COLUMN()-2)*3)</f>
        <v>0</v>
      </c>
      <c r="O20" s="2">
        <f ca="1">OFFSET('Puget Sound'!$G$1,ROW()-1,(COLUMN()-2)*3)</f>
        <v>0</v>
      </c>
      <c r="P20" s="2">
        <f ca="1">OFFSET('Puget Sound'!$G$1,ROW()-1,(COLUMN()-2)*3)</f>
        <v>22.671366860476674</v>
      </c>
      <c r="Q20" s="2">
        <f ca="1">OFFSET('Puget Sound'!$G$1,ROW()-1,(COLUMN()-2)*3)</f>
        <v>272.65532191215573</v>
      </c>
      <c r="R20" s="2">
        <f ca="1">OFFSET('Puget Sound'!$G$1,ROW()-1,(COLUMN()-2)*3)</f>
        <v>149.81640250166666</v>
      </c>
      <c r="S20" s="2">
        <f ca="1">OFFSET('Puget Sound'!$G$1,ROW()-1,(COLUMN()-2)*3)</f>
        <v>334.30636103746224</v>
      </c>
      <c r="T20" s="2">
        <f ca="1">OFFSET('Puget Sound'!$G$1,ROW()-1,(COLUMN()-2)*3)</f>
        <v>55.634233842873805</v>
      </c>
      <c r="U20" s="2">
        <f ca="1">OFFSET('Puget Sound'!$G$1,ROW()-1,(COLUMN()-2)*3)</f>
        <v>240.02506429709231</v>
      </c>
      <c r="V20" s="2">
        <f ca="1">OFFSET('Puget Sound'!$G$1,ROW()-1,(COLUMN()-2)*3)</f>
        <v>959.72101903535452</v>
      </c>
      <c r="W20" s="2">
        <f ca="1">OFFSET('Puget Sound'!$G$1,ROW()-1,(COLUMN()-2)*3)</f>
        <v>296.88842832838714</v>
      </c>
      <c r="X20" s="2">
        <f ca="1">OFFSET('Puget Sound'!$G$1,ROW()-1,(COLUMN()-2)*3)</f>
        <v>142.48069521771606</v>
      </c>
      <c r="Y20" s="2">
        <f ca="1">OFFSET('Puget Sound'!$G$1,ROW()-1,(COLUMN()-2)*3)</f>
        <v>94.647526886050258</v>
      </c>
      <c r="Z20" s="2">
        <f ca="1">OFFSET('Puget Sound'!$G$1,ROW()-1,(COLUMN()-2)*3)</f>
        <v>86.978187734651414</v>
      </c>
      <c r="AA20" s="2">
        <f ca="1">OFFSET('Puget Sound'!$G$1,ROW()-1,(COLUMN()-2)*3)</f>
        <v>171.64556668217963</v>
      </c>
      <c r="AB20" s="2">
        <f ca="1">OFFSET('Puget Sound'!$G$1,ROW()-1,(COLUMN()-2)*3)</f>
        <v>244.27933235641581</v>
      </c>
      <c r="AC20" s="2">
        <f ca="1">OFFSET('Puget Sound'!$G$1,ROW()-1,(COLUMN()-2)*3)</f>
        <v>24.051599442470156</v>
      </c>
      <c r="AD20" s="2">
        <f ca="1">OFFSET('Puget Sound'!$G$1,ROW()-1,(COLUMN()-2)*3)</f>
        <v>179.32025221820231</v>
      </c>
      <c r="AE20" s="2">
        <f ca="1">OFFSET('Puget Sound'!$G$1,ROW()-1,(COLUMN()-2)*3)</f>
        <v>331.89701307207116</v>
      </c>
      <c r="AF20" s="2">
        <f ca="1">OFFSET('Puget Sound'!$G$1,ROW()-1,(COLUMN()-2)*3)</f>
        <v>0</v>
      </c>
      <c r="AG20" s="2">
        <f ca="1">OFFSET('Puget Sound'!$G$1,ROW()-1,(COLUMN()-2)*3)</f>
        <v>182.21840308551427</v>
      </c>
      <c r="AH20" s="2">
        <f ca="1">OFFSET('Puget Sound'!$G$1,ROW()-1,(COLUMN()-2)*3)</f>
        <v>332.45672778960073</v>
      </c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>
        <f>'Puget Sound'!CV20</f>
        <v>182.21840308551427</v>
      </c>
    </row>
    <row r="21" spans="1:48" x14ac:dyDescent="0.25">
      <c r="A21" t="str">
        <f>'Puget Sound'!C21</f>
        <v>Snohomish FF</v>
      </c>
      <c r="B21" s="2">
        <f ca="1">OFFSET('Puget Sound'!$G$1,ROW()-1,(COLUMN()-2)*3)</f>
        <v>475.26157628831646</v>
      </c>
      <c r="C21" s="2">
        <f ca="1">OFFSET('Puget Sound'!$G$1,ROW()-1,(COLUMN()-2)*3)</f>
        <v>27.089351843223305</v>
      </c>
      <c r="D21" s="2">
        <f ca="1">OFFSET('Puget Sound'!$G$1,ROW()-1,(COLUMN()-2)*3)</f>
        <v>151.94787319765325</v>
      </c>
      <c r="E21" s="2">
        <f ca="1">OFFSET('Puget Sound'!$G$1,ROW()-1,(COLUMN()-2)*3)</f>
        <v>187.80741290822772</v>
      </c>
      <c r="F21" s="2">
        <f ca="1">OFFSET('Puget Sound'!$G$1,ROW()-1,(COLUMN()-2)*3)</f>
        <v>231.64178888610428</v>
      </c>
      <c r="G21" s="2">
        <f ca="1">OFFSET('Puget Sound'!$G$1,ROW()-1,(COLUMN()-2)*3)</f>
        <v>150.07116366029993</v>
      </c>
      <c r="H21" s="2">
        <f ca="1">OFFSET('Puget Sound'!$G$1,ROW()-1,(COLUMN()-2)*3)</f>
        <v>45.245457264484521</v>
      </c>
      <c r="I21" s="2">
        <f ca="1">OFFSET('Puget Sound'!$G$1,ROW()-1,(COLUMN()-2)*3)</f>
        <v>221.4502994493495</v>
      </c>
      <c r="J21" s="2">
        <f ca="1">OFFSET('Puget Sound'!$G$1,ROW()-1,(COLUMN()-2)*3)</f>
        <v>124.59500396673609</v>
      </c>
      <c r="K21" s="2">
        <f ca="1">OFFSET('Puget Sound'!$G$1,ROW()-1,(COLUMN()-2)*3)</f>
        <v>165.70239828260461</v>
      </c>
      <c r="L21" s="2">
        <f ca="1">OFFSET('Puget Sound'!$G$1,ROW()-1,(COLUMN()-2)*3)</f>
        <v>463.15000084389317</v>
      </c>
      <c r="M21" s="2">
        <f ca="1">OFFSET('Puget Sound'!$G$1,ROW()-1,(COLUMN()-2)*3)</f>
        <v>137.59130053636667</v>
      </c>
      <c r="N21" s="2">
        <f ca="1">OFFSET('Puget Sound'!$G$1,ROW()-1,(COLUMN()-2)*3)</f>
        <v>241.84298344074517</v>
      </c>
      <c r="O21" s="2">
        <f ca="1">OFFSET('Puget Sound'!$G$1,ROW()-1,(COLUMN()-2)*3)</f>
        <v>418.21932797433601</v>
      </c>
      <c r="P21" s="2">
        <f ca="1">OFFSET('Puget Sound'!$G$1,ROW()-1,(COLUMN()-2)*3)</f>
        <v>666.24639912535872</v>
      </c>
      <c r="Q21" s="2">
        <f ca="1">OFFSET('Puget Sound'!$G$1,ROW()-1,(COLUMN()-2)*3)</f>
        <v>1276.7742155055375</v>
      </c>
      <c r="R21" s="2">
        <f ca="1">OFFSET('Puget Sound'!$G$1,ROW()-1,(COLUMN()-2)*3)</f>
        <v>478.82267943731512</v>
      </c>
      <c r="S21" s="2">
        <f ca="1">OFFSET('Puget Sound'!$G$1,ROW()-1,(COLUMN()-2)*3)</f>
        <v>1502.6989467770554</v>
      </c>
      <c r="T21" s="2">
        <f ca="1">OFFSET('Puget Sound'!$G$1,ROW()-1,(COLUMN()-2)*3)</f>
        <v>1093.4464566614711</v>
      </c>
      <c r="U21" s="2">
        <f ca="1">OFFSET('Puget Sound'!$G$1,ROW()-1,(COLUMN()-2)*3)</f>
        <v>586.64964065281822</v>
      </c>
      <c r="V21" s="2">
        <f ca="1">OFFSET('Puget Sound'!$G$1,ROW()-1,(COLUMN()-2)*3)</f>
        <v>2074.604899280565</v>
      </c>
      <c r="W21" s="2">
        <f ca="1">OFFSET('Puget Sound'!$G$1,ROW()-1,(COLUMN()-2)*3)</f>
        <v>1041.5657305548584</v>
      </c>
      <c r="X21" s="2">
        <f ca="1">OFFSET('Puget Sound'!$G$1,ROW()-1,(COLUMN()-2)*3)</f>
        <v>1140.0768124684726</v>
      </c>
      <c r="Y21" s="2">
        <f ca="1">OFFSET('Puget Sound'!$G$1,ROW()-1,(COLUMN()-2)*3)</f>
        <v>645.10403487843666</v>
      </c>
      <c r="Z21" s="2">
        <f ca="1">OFFSET('Puget Sound'!$G$1,ROW()-1,(COLUMN()-2)*3)</f>
        <v>314.97718794854512</v>
      </c>
      <c r="AA21" s="2">
        <f ca="1">OFFSET('Puget Sound'!$G$1,ROW()-1,(COLUMN()-2)*3)</f>
        <v>226.45196113196857</v>
      </c>
      <c r="AB21" s="2">
        <f ca="1">OFFSET('Puget Sound'!$G$1,ROW()-1,(COLUMN()-2)*3)</f>
        <v>831.64845974058267</v>
      </c>
      <c r="AC21" s="2">
        <f ca="1">OFFSET('Puget Sound'!$G$1,ROW()-1,(COLUMN()-2)*3)</f>
        <v>52.870613257710033</v>
      </c>
      <c r="AD21" s="2">
        <f ca="1">OFFSET('Puget Sound'!$G$1,ROW()-1,(COLUMN()-2)*3)</f>
        <v>451.04797895783065</v>
      </c>
      <c r="AE21" s="2">
        <f ca="1">OFFSET('Puget Sound'!$G$1,ROW()-1,(COLUMN()-2)*3)</f>
        <v>804.73079810314141</v>
      </c>
      <c r="AF21" s="2">
        <f ca="1">OFFSET('Puget Sound'!$G$1,ROW()-1,(COLUMN()-2)*3)</f>
        <v>0</v>
      </c>
      <c r="AG21" s="2">
        <f ca="1">OFFSET('Puget Sound'!$G$1,ROW()-1,(COLUMN()-2)*3)</f>
        <v>1334.9925695100542</v>
      </c>
      <c r="AH21" s="2">
        <f ca="1">OFFSET('Puget Sound'!$G$1,ROW()-1,(COLUMN()-2)*3)</f>
        <v>380.6992710891642</v>
      </c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>
        <f>'Puget Sound'!CV21</f>
        <v>1334.9925695100542</v>
      </c>
    </row>
    <row r="22" spans="1:48" x14ac:dyDescent="0.25">
      <c r="A22" t="str">
        <f>'Puget Sound'!C22</f>
        <v>UM</v>
      </c>
      <c r="B22" s="2">
        <f ca="1">OFFSET('Puget Sound'!$G$1,ROW()-1,(COLUMN()-2)*3)</f>
        <v>330.94900436868744</v>
      </c>
      <c r="C22" s="2">
        <f ca="1">OFFSET('Puget Sound'!$G$1,ROW()-1,(COLUMN()-2)*3)</f>
        <v>26.276671287926604</v>
      </c>
      <c r="D22" s="2">
        <f ca="1">OFFSET('Puget Sound'!$G$1,ROW()-1,(COLUMN()-2)*3)</f>
        <v>147.38943700172365</v>
      </c>
      <c r="E22" s="2">
        <f ca="1">OFFSET('Puget Sound'!$G$1,ROW()-1,(COLUMN()-2)*3)</f>
        <v>182.17319052098088</v>
      </c>
      <c r="F22" s="2">
        <f ca="1">OFFSET('Puget Sound'!$G$1,ROW()-1,(COLUMN()-2)*3)</f>
        <v>231.64178888610428</v>
      </c>
      <c r="G22" s="2">
        <f ca="1">OFFSET('Puget Sound'!$G$1,ROW()-1,(COLUMN()-2)*3)</f>
        <v>150.07116366029993</v>
      </c>
      <c r="H22" s="2">
        <f ca="1">OFFSET('Puget Sound'!$G$1,ROW()-1,(COLUMN()-2)*3)</f>
        <v>43.595798979173402</v>
      </c>
      <c r="I22" s="2">
        <f ca="1">OFFSET('Puget Sound'!$G$1,ROW()-1,(COLUMN()-2)*3)</f>
        <v>221.4502994493495</v>
      </c>
      <c r="J22" s="2">
        <f ca="1">OFFSET('Puget Sound'!$G$1,ROW()-1,(COLUMN()-2)*3)</f>
        <v>124.59500396673609</v>
      </c>
      <c r="K22" s="2">
        <f ca="1">OFFSET('Puget Sound'!$G$1,ROW()-1,(COLUMN()-2)*3)</f>
        <v>165.70239828260461</v>
      </c>
      <c r="L22" s="2">
        <f ca="1">OFFSET('Puget Sound'!$G$1,ROW()-1,(COLUMN()-2)*3)</f>
        <v>463.15000084389317</v>
      </c>
      <c r="M22" s="2">
        <f ca="1">OFFSET('Puget Sound'!$G$1,ROW()-1,(COLUMN()-2)*3)</f>
        <v>137.59130053636667</v>
      </c>
      <c r="N22" s="2">
        <f ca="1">OFFSET('Puget Sound'!$G$1,ROW()-1,(COLUMN()-2)*3)</f>
        <v>241.84298344074517</v>
      </c>
      <c r="O22" s="2">
        <f ca="1">OFFSET('Puget Sound'!$G$1,ROW()-1,(COLUMN()-2)*3)</f>
        <v>418.21932797433601</v>
      </c>
      <c r="P22" s="2">
        <f ca="1">OFFSET('Puget Sound'!$G$1,ROW()-1,(COLUMN()-2)*3)</f>
        <v>666.24639912535872</v>
      </c>
      <c r="Q22" s="2">
        <f ca="1">OFFSET('Puget Sound'!$G$1,ROW()-1,(COLUMN()-2)*3)</f>
        <v>1276.7742155055375</v>
      </c>
      <c r="R22" s="2">
        <f ca="1">OFFSET('Puget Sound'!$G$1,ROW()-1,(COLUMN()-2)*3)</f>
        <v>478.82267943731512</v>
      </c>
      <c r="S22" s="2">
        <f ca="1">OFFSET('Puget Sound'!$G$1,ROW()-1,(COLUMN()-2)*3)</f>
        <v>1502.6989467770554</v>
      </c>
      <c r="T22" s="2">
        <f ca="1">OFFSET('Puget Sound'!$G$1,ROW()-1,(COLUMN()-2)*3)</f>
        <v>1008.578746949743</v>
      </c>
      <c r="U22" s="2">
        <f ca="1">OFFSET('Puget Sound'!$G$1,ROW()-1,(COLUMN()-2)*3)</f>
        <v>526.21844337556558</v>
      </c>
      <c r="V22" s="2">
        <f ca="1">OFFSET('Puget Sound'!$G$1,ROW()-1,(COLUMN()-2)*3)</f>
        <v>1897.470669996271</v>
      </c>
      <c r="W22" s="2">
        <f ca="1">OFFSET('Puget Sound'!$G$1,ROW()-1,(COLUMN()-2)*3)</f>
        <v>998.8229746870478</v>
      </c>
      <c r="X22" s="2">
        <f ca="1">OFFSET('Puget Sound'!$G$1,ROW()-1,(COLUMN()-2)*3)</f>
        <v>959.8404597003871</v>
      </c>
      <c r="Y22" s="2">
        <f ca="1">OFFSET('Puget Sound'!$G$1,ROW()-1,(COLUMN()-2)*3)</f>
        <v>428.2859496201666</v>
      </c>
      <c r="Z22" s="2">
        <f ca="1">OFFSET('Puget Sound'!$G$1,ROW()-1,(COLUMN()-2)*3)</f>
        <v>283.15997879093862</v>
      </c>
      <c r="AA22" s="2">
        <f ca="1">OFFSET('Puget Sound'!$G$1,ROW()-1,(COLUMN()-2)*3)</f>
        <v>137.09449743295835</v>
      </c>
      <c r="AB22" s="2">
        <f ca="1">OFFSET('Puget Sound'!$G$1,ROW()-1,(COLUMN()-2)*3)</f>
        <v>747.22213760259081</v>
      </c>
      <c r="AC22" s="2">
        <f ca="1">OFFSET('Puget Sound'!$G$1,ROW()-1,(COLUMN()-2)*3)</f>
        <v>52.870613257710033</v>
      </c>
      <c r="AD22" s="2">
        <f ca="1">OFFSET('Puget Sound'!$G$1,ROW()-1,(COLUMN()-2)*3)</f>
        <v>310.51985959400054</v>
      </c>
      <c r="AE22" s="2">
        <f ca="1">OFFSET('Puget Sound'!$G$1,ROW()-1,(COLUMN()-2)*3)</f>
        <v>357.48999428244713</v>
      </c>
      <c r="AF22" s="2">
        <f ca="1">OFFSET('Puget Sound'!$G$1,ROW()-1,(COLUMN()-2)*3)</f>
        <v>0</v>
      </c>
      <c r="AG22" s="2">
        <f ca="1">OFFSET('Puget Sound'!$G$1,ROW()-1,(COLUMN()-2)*3)</f>
        <v>813.44348975545279</v>
      </c>
      <c r="AH22" s="2">
        <f ca="1">OFFSET('Puget Sound'!$G$1,ROW()-1,(COLUMN()-2)*3)</f>
        <v>213.44502284982104</v>
      </c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>
        <f>'Puget Sound'!CV22</f>
        <v>813.44348975545279</v>
      </c>
    </row>
    <row r="23" spans="1:48" x14ac:dyDescent="0.25">
      <c r="A23" t="str">
        <f>'Puget Sound'!C23</f>
        <v>M</v>
      </c>
      <c r="B23" s="2">
        <f ca="1">OFFSET('Puget Sound'!$G$1,ROW()-1,(COLUMN()-2)*3)</f>
        <v>144.31257191962899</v>
      </c>
      <c r="C23" s="2">
        <f ca="1">OFFSET('Puget Sound'!$G$1,ROW()-1,(COLUMN()-2)*3)</f>
        <v>0.81268055529670136</v>
      </c>
      <c r="D23" s="2">
        <f ca="1">OFFSET('Puget Sound'!$G$1,ROW()-1,(COLUMN()-2)*3)</f>
        <v>4.5584361959296018</v>
      </c>
      <c r="E23" s="2">
        <f ca="1">OFFSET('Puget Sound'!$G$1,ROW()-1,(COLUMN()-2)*3)</f>
        <v>5.6342223872468367</v>
      </c>
      <c r="F23" s="2">
        <f ca="1">OFFSET('Puget Sound'!$G$1,ROW()-1,(COLUMN()-2)*3)</f>
        <v>0</v>
      </c>
      <c r="G23" s="2">
        <f ca="1">OFFSET('Puget Sound'!$G$1,ROW()-1,(COLUMN()-2)*3)</f>
        <v>0</v>
      </c>
      <c r="H23" s="2">
        <f ca="1">OFFSET('Puget Sound'!$G$1,ROW()-1,(COLUMN()-2)*3)</f>
        <v>1.6496582853111219</v>
      </c>
      <c r="I23" s="2">
        <f ca="1">OFFSET('Puget Sound'!$G$1,ROW()-1,(COLUMN()-2)*3)</f>
        <v>0</v>
      </c>
      <c r="J23" s="2">
        <f ca="1">OFFSET('Puget Sound'!$G$1,ROW()-1,(COLUMN()-2)*3)</f>
        <v>0</v>
      </c>
      <c r="K23" s="2">
        <f ca="1">OFFSET('Puget Sound'!$G$1,ROW()-1,(COLUMN()-2)*3)</f>
        <v>0</v>
      </c>
      <c r="L23" s="2">
        <f ca="1">OFFSET('Puget Sound'!$G$1,ROW()-1,(COLUMN()-2)*3)</f>
        <v>0</v>
      </c>
      <c r="M23" s="2">
        <f ca="1">OFFSET('Puget Sound'!$G$1,ROW()-1,(COLUMN()-2)*3)</f>
        <v>0</v>
      </c>
      <c r="N23" s="2">
        <f ca="1">OFFSET('Puget Sound'!$G$1,ROW()-1,(COLUMN()-2)*3)</f>
        <v>0</v>
      </c>
      <c r="O23" s="2">
        <f ca="1">OFFSET('Puget Sound'!$G$1,ROW()-1,(COLUMN()-2)*3)</f>
        <v>0</v>
      </c>
      <c r="P23" s="2">
        <f ca="1">OFFSET('Puget Sound'!$G$1,ROW()-1,(COLUMN()-2)*3)</f>
        <v>0</v>
      </c>
      <c r="Q23" s="2">
        <f ca="1">OFFSET('Puget Sound'!$G$1,ROW()-1,(COLUMN()-2)*3)</f>
        <v>0</v>
      </c>
      <c r="R23" s="2">
        <f ca="1">OFFSET('Puget Sound'!$G$1,ROW()-1,(COLUMN()-2)*3)</f>
        <v>0</v>
      </c>
      <c r="S23" s="2">
        <f ca="1">OFFSET('Puget Sound'!$G$1,ROW()-1,(COLUMN()-2)*3)</f>
        <v>0</v>
      </c>
      <c r="T23" s="2">
        <f ca="1">OFFSET('Puget Sound'!$G$1,ROW()-1,(COLUMN()-2)*3)</f>
        <v>84.867709711728025</v>
      </c>
      <c r="U23" s="2">
        <f ca="1">OFFSET('Puget Sound'!$G$1,ROW()-1,(COLUMN()-2)*3)</f>
        <v>60.431197277252622</v>
      </c>
      <c r="V23" s="2">
        <f ca="1">OFFSET('Puget Sound'!$G$1,ROW()-1,(COLUMN()-2)*3)</f>
        <v>177.13422928429387</v>
      </c>
      <c r="W23" s="2">
        <f ca="1">OFFSET('Puget Sound'!$G$1,ROW()-1,(COLUMN()-2)*3)</f>
        <v>42.742755867810573</v>
      </c>
      <c r="X23" s="2">
        <f ca="1">OFFSET('Puget Sound'!$G$1,ROW()-1,(COLUMN()-2)*3)</f>
        <v>180.23635276808545</v>
      </c>
      <c r="Y23" s="2">
        <f ca="1">OFFSET('Puget Sound'!$G$1,ROW()-1,(COLUMN()-2)*3)</f>
        <v>216.81808525827003</v>
      </c>
      <c r="Z23" s="2">
        <f ca="1">OFFSET('Puget Sound'!$G$1,ROW()-1,(COLUMN()-2)*3)</f>
        <v>31.817209157606506</v>
      </c>
      <c r="AA23" s="2">
        <f ca="1">OFFSET('Puget Sound'!$G$1,ROW()-1,(COLUMN()-2)*3)</f>
        <v>89.357463699010225</v>
      </c>
      <c r="AB23" s="2">
        <f ca="1">OFFSET('Puget Sound'!$G$1,ROW()-1,(COLUMN()-2)*3)</f>
        <v>84.426322137991875</v>
      </c>
      <c r="AC23" s="2">
        <f ca="1">OFFSET('Puget Sound'!$G$1,ROW()-1,(COLUMN()-2)*3)</f>
        <v>0</v>
      </c>
      <c r="AD23" s="2">
        <f ca="1">OFFSET('Puget Sound'!$G$1,ROW()-1,(COLUMN()-2)*3)</f>
        <v>140.52811936383011</v>
      </c>
      <c r="AE23" s="2">
        <f ca="1">OFFSET('Puget Sound'!$G$1,ROW()-1,(COLUMN()-2)*3)</f>
        <v>447.24080382069428</v>
      </c>
      <c r="AF23" s="2">
        <f ca="1">OFFSET('Puget Sound'!$G$1,ROW()-1,(COLUMN()-2)*3)</f>
        <v>0</v>
      </c>
      <c r="AG23" s="2">
        <f ca="1">OFFSET('Puget Sound'!$G$1,ROW()-1,(COLUMN()-2)*3)</f>
        <v>521.54907975460128</v>
      </c>
      <c r="AH23" s="2">
        <f ca="1">OFFSET('Puget Sound'!$G$1,ROW()-1,(COLUMN()-2)*3)</f>
        <v>167.25424823934318</v>
      </c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>
        <f>'Puget Sound'!CV23</f>
        <v>521.54907975460128</v>
      </c>
    </row>
    <row r="24" spans="1:48" x14ac:dyDescent="0.25">
      <c r="A24" t="str">
        <f>'Puget Sound'!C24</f>
        <v>Snohomish FY</v>
      </c>
      <c r="B24" s="2">
        <f ca="1">OFFSET('Puget Sound'!$G$1,ROW()-1,(COLUMN()-2)*3)</f>
        <v>555.69796439550998</v>
      </c>
      <c r="C24" s="2">
        <f ca="1">OFFSET('Puget Sound'!$G$1,ROW()-1,(COLUMN()-2)*3)</f>
        <v>109.47954710180318</v>
      </c>
      <c r="D24" s="2">
        <f ca="1">OFFSET('Puget Sound'!$G$1,ROW()-1,(COLUMN()-2)*3)</f>
        <v>265.61649244653404</v>
      </c>
      <c r="E24" s="2">
        <f ca="1">OFFSET('Puget Sound'!$G$1,ROW()-1,(COLUMN()-2)*3)</f>
        <v>296.59841644163919</v>
      </c>
      <c r="F24" s="2">
        <f ca="1">OFFSET('Puget Sound'!$G$1,ROW()-1,(COLUMN()-2)*3)</f>
        <v>426.98492291285021</v>
      </c>
      <c r="G24" s="2">
        <f ca="1">OFFSET('Puget Sound'!$G$1,ROW()-1,(COLUMN()-2)*3)</f>
        <v>481.751951872012</v>
      </c>
      <c r="H24" s="2">
        <f ca="1">OFFSET('Puget Sound'!$G$1,ROW()-1,(COLUMN()-2)*3)</f>
        <v>333.89894429312034</v>
      </c>
      <c r="I24" s="2">
        <f ca="1">OFFSET('Puget Sound'!$G$1,ROW()-1,(COLUMN()-2)*3)</f>
        <v>233.89683297714461</v>
      </c>
      <c r="J24" s="2">
        <f ca="1">OFFSET('Puget Sound'!$G$1,ROW()-1,(COLUMN()-2)*3)</f>
        <v>288.93163141942625</v>
      </c>
      <c r="K24" s="2">
        <f ca="1">OFFSET('Puget Sound'!$G$1,ROW()-1,(COLUMN()-2)*3)</f>
        <v>630.52055470412165</v>
      </c>
      <c r="L24" s="2">
        <f ca="1">OFFSET('Puget Sound'!$G$1,ROW()-1,(COLUMN()-2)*3)</f>
        <v>314.1681788466334</v>
      </c>
      <c r="M24" s="2">
        <f ca="1">OFFSET('Puget Sound'!$G$1,ROW()-1,(COLUMN()-2)*3)</f>
        <v>1112.8465770382454</v>
      </c>
      <c r="N24" s="2">
        <f ca="1">OFFSET('Puget Sound'!$G$1,ROW()-1,(COLUMN()-2)*3)</f>
        <v>306.30536238833952</v>
      </c>
      <c r="O24" s="2">
        <f ca="1">OFFSET('Puget Sound'!$G$1,ROW()-1,(COLUMN()-2)*3)</f>
        <v>749.05404036032564</v>
      </c>
      <c r="P24" s="2">
        <f ca="1">OFFSET('Puget Sound'!$G$1,ROW()-1,(COLUMN()-2)*3)</f>
        <v>699.8244422058566</v>
      </c>
      <c r="Q24" s="2">
        <f ca="1">OFFSET('Puget Sound'!$G$1,ROW()-1,(COLUMN()-2)*3)</f>
        <v>959.66568738370347</v>
      </c>
      <c r="R24" s="2">
        <f ca="1">OFFSET('Puget Sound'!$G$1,ROW()-1,(COLUMN()-2)*3)</f>
        <v>603.23358204238252</v>
      </c>
      <c r="S24" s="2">
        <f ca="1">OFFSET('Puget Sound'!$G$1,ROW()-1,(COLUMN()-2)*3)</f>
        <v>1352.6249583737751</v>
      </c>
      <c r="T24" s="2">
        <f ca="1">OFFSET('Puget Sound'!$G$1,ROW()-1,(COLUMN()-2)*3)</f>
        <v>1353.7244536890071</v>
      </c>
      <c r="U24" s="2">
        <f ca="1">OFFSET('Puget Sound'!$G$1,ROW()-1,(COLUMN()-2)*3)</f>
        <v>1079.1415629039811</v>
      </c>
      <c r="V24" s="2">
        <f ca="1">OFFSET('Puget Sound'!$G$1,ROW()-1,(COLUMN()-2)*3)</f>
        <v>1317.7564757412283</v>
      </c>
      <c r="W24" s="2">
        <f ca="1">OFFSET('Puget Sound'!$G$1,ROW()-1,(COLUMN()-2)*3)</f>
        <v>950.71729944374692</v>
      </c>
      <c r="X24" s="2">
        <f ca="1">OFFSET('Puget Sound'!$G$1,ROW()-1,(COLUMN()-2)*3)</f>
        <v>497.78847572694963</v>
      </c>
      <c r="Y24" s="2">
        <f ca="1">OFFSET('Puget Sound'!$G$1,ROW()-1,(COLUMN()-2)*3)</f>
        <v>737.09908869231299</v>
      </c>
      <c r="Z24" s="2">
        <f ca="1">OFFSET('Puget Sound'!$G$1,ROW()-1,(COLUMN()-2)*3)</f>
        <v>291.38010376455804</v>
      </c>
      <c r="AA24" s="2">
        <f ca="1">OFFSET('Puget Sound'!$G$1,ROW()-1,(COLUMN()-2)*3)</f>
        <v>380.29366922770032</v>
      </c>
      <c r="AB24" s="2">
        <f ca="1">OFFSET('Puget Sound'!$G$1,ROW()-1,(COLUMN()-2)*3)</f>
        <v>1110.8305989915161</v>
      </c>
      <c r="AC24" s="2">
        <f ca="1">OFFSET('Puget Sound'!$G$1,ROW()-1,(COLUMN()-2)*3)</f>
        <v>463.37116467761632</v>
      </c>
      <c r="AD24" s="2">
        <f ca="1">OFFSET('Puget Sound'!$G$1,ROW()-1,(COLUMN()-2)*3)</f>
        <v>414.48818908397811</v>
      </c>
      <c r="AE24" s="2">
        <f ca="1">OFFSET('Puget Sound'!$G$1,ROW()-1,(COLUMN()-2)*3)</f>
        <v>492.42293633088786</v>
      </c>
      <c r="AF24" s="2">
        <f ca="1">OFFSET('Puget Sound'!$G$1,ROW()-1,(COLUMN()-2)*3)</f>
        <v>0</v>
      </c>
      <c r="AG24" s="2">
        <f ca="1">OFFSET('Puget Sound'!$G$1,ROW()-1,(COLUMN()-2)*3)</f>
        <v>1799.4933500662967</v>
      </c>
      <c r="AH24" s="2">
        <f ca="1">OFFSET('Puget Sound'!$G$1,ROW()-1,(COLUMN()-2)*3)</f>
        <v>505.96211201771951</v>
      </c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>
        <f>'Puget Sound'!CV24</f>
        <v>1799.4933500662967</v>
      </c>
    </row>
    <row r="25" spans="1:48" x14ac:dyDescent="0.25">
      <c r="A25" t="str">
        <f>'Puget Sound'!C25</f>
        <v>UM</v>
      </c>
      <c r="B25" s="2">
        <f ca="1">OFFSET('Puget Sound'!$G$1,ROW()-1,(COLUMN()-2)*3)</f>
        <v>287.24766072157848</v>
      </c>
      <c r="C25" s="2">
        <f ca="1">OFFSET('Puget Sound'!$G$1,ROW()-1,(COLUMN()-2)*3)</f>
        <v>106.19516068874908</v>
      </c>
      <c r="D25" s="2">
        <f ca="1">OFFSET('Puget Sound'!$G$1,ROW()-1,(COLUMN()-2)*3)</f>
        <v>257.64799767313804</v>
      </c>
      <c r="E25" s="2">
        <f ca="1">OFFSET('Puget Sound'!$G$1,ROW()-1,(COLUMN()-2)*3)</f>
        <v>287.70046394839</v>
      </c>
      <c r="F25" s="2">
        <f ca="1">OFFSET('Puget Sound'!$G$1,ROW()-1,(COLUMN()-2)*3)</f>
        <v>426.98492291285021</v>
      </c>
      <c r="G25" s="2">
        <f ca="1">OFFSET('Puget Sound'!$G$1,ROW()-1,(COLUMN()-2)*3)</f>
        <v>481.751951872012</v>
      </c>
      <c r="H25" s="2">
        <f ca="1">OFFSET('Puget Sound'!$G$1,ROW()-1,(COLUMN()-2)*3)</f>
        <v>333.89894429312034</v>
      </c>
      <c r="I25" s="2">
        <f ca="1">OFFSET('Puget Sound'!$G$1,ROW()-1,(COLUMN()-2)*3)</f>
        <v>233.89683297714461</v>
      </c>
      <c r="J25" s="2">
        <f ca="1">OFFSET('Puget Sound'!$G$1,ROW()-1,(COLUMN()-2)*3)</f>
        <v>233.10220311136985</v>
      </c>
      <c r="K25" s="2">
        <f ca="1">OFFSET('Puget Sound'!$G$1,ROW()-1,(COLUMN()-2)*3)</f>
        <v>630.52055470412165</v>
      </c>
      <c r="L25" s="2">
        <f ca="1">OFFSET('Puget Sound'!$G$1,ROW()-1,(COLUMN()-2)*3)</f>
        <v>314.1681788466334</v>
      </c>
      <c r="M25" s="2">
        <f ca="1">OFFSET('Puget Sound'!$G$1,ROW()-1,(COLUMN()-2)*3)</f>
        <v>1112.8465770382454</v>
      </c>
      <c r="N25" s="2">
        <f ca="1">OFFSET('Puget Sound'!$G$1,ROW()-1,(COLUMN()-2)*3)</f>
        <v>306.30536238833952</v>
      </c>
      <c r="O25" s="2">
        <f ca="1">OFFSET('Puget Sound'!$G$1,ROW()-1,(COLUMN()-2)*3)</f>
        <v>727.26126073090541</v>
      </c>
      <c r="P25" s="2">
        <f ca="1">OFFSET('Puget Sound'!$G$1,ROW()-1,(COLUMN()-2)*3)</f>
        <v>699.8244422058566</v>
      </c>
      <c r="Q25" s="2">
        <f ca="1">OFFSET('Puget Sound'!$G$1,ROW()-1,(COLUMN()-2)*3)</f>
        <v>959.66568738370347</v>
      </c>
      <c r="R25" s="2">
        <f ca="1">OFFSET('Puget Sound'!$G$1,ROW()-1,(COLUMN()-2)*3)</f>
        <v>603.23358204238252</v>
      </c>
      <c r="S25" s="2">
        <f ca="1">OFFSET('Puget Sound'!$G$1,ROW()-1,(COLUMN()-2)*3)</f>
        <v>1236.0234077561004</v>
      </c>
      <c r="T25" s="2">
        <f ca="1">OFFSET('Puget Sound'!$G$1,ROW()-1,(COLUMN()-2)*3)</f>
        <v>802.08434056277486</v>
      </c>
      <c r="U25" s="2">
        <f ca="1">OFFSET('Puget Sound'!$G$1,ROW()-1,(COLUMN()-2)*3)</f>
        <v>730.58035003097075</v>
      </c>
      <c r="V25" s="2">
        <f ca="1">OFFSET('Puget Sound'!$G$1,ROW()-1,(COLUMN()-2)*3)</f>
        <v>797.45433169796058</v>
      </c>
      <c r="W25" s="2">
        <f ca="1">OFFSET('Puget Sound'!$G$1,ROW()-1,(COLUMN()-2)*3)</f>
        <v>929.34592150984167</v>
      </c>
      <c r="X25" s="2">
        <f ca="1">OFFSET('Puget Sound'!$G$1,ROW()-1,(COLUMN()-2)*3)</f>
        <v>249.9634906708321</v>
      </c>
      <c r="Y25" s="2">
        <f ca="1">OFFSET('Puget Sound'!$G$1,ROW()-1,(COLUMN()-2)*3)</f>
        <v>346.82653522742703</v>
      </c>
      <c r="Z25" s="2">
        <f ca="1">OFFSET('Puget Sound'!$G$1,ROW()-1,(COLUMN()-2)*3)</f>
        <v>259.56289460695155</v>
      </c>
      <c r="AA25" s="2">
        <f ca="1">OFFSET('Puget Sound'!$G$1,ROW()-1,(COLUMN()-2)*3)</f>
        <v>136.59149550312696</v>
      </c>
      <c r="AB25" s="2">
        <f ca="1">OFFSET('Puget Sound'!$G$1,ROW()-1,(COLUMN()-2)*3)</f>
        <v>604.27266616356496</v>
      </c>
      <c r="AC25" s="2">
        <f ca="1">OFFSET('Puget Sound'!$G$1,ROW()-1,(COLUMN()-2)*3)</f>
        <v>189.22600338729373</v>
      </c>
      <c r="AD25" s="2">
        <f ca="1">OFFSET('Puget Sound'!$G$1,ROW()-1,(COLUMN()-2)*3)</f>
        <v>213.73373284993505</v>
      </c>
      <c r="AE25" s="2">
        <f ca="1">OFFSET('Puget Sound'!$G$1,ROW()-1,(COLUMN()-2)*3)</f>
        <v>260.52029731275013</v>
      </c>
      <c r="AF25" s="2">
        <f ca="1">OFFSET('Puget Sound'!$G$1,ROW()-1,(COLUMN()-2)*3)</f>
        <v>0</v>
      </c>
      <c r="AG25" s="2">
        <f ca="1">OFFSET('Puget Sound'!$G$1,ROW()-1,(COLUMN()-2)*3)</f>
        <v>304.3859881031064</v>
      </c>
      <c r="AH25" s="2">
        <f ca="1">OFFSET('Puget Sound'!$G$1,ROW()-1,(COLUMN()-2)*3)</f>
        <v>314.81439974418447</v>
      </c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>
        <f>'Puget Sound'!CV25</f>
        <v>304.3859881031064</v>
      </c>
    </row>
    <row r="26" spans="1:48" x14ac:dyDescent="0.25">
      <c r="A26" t="str">
        <f>'Puget Sound'!C26</f>
        <v>M</v>
      </c>
      <c r="B26" s="2">
        <f ca="1">OFFSET('Puget Sound'!$G$1,ROW()-1,(COLUMN()-2)*3)</f>
        <v>268.4503036739315</v>
      </c>
      <c r="C26" s="2">
        <f ca="1">OFFSET('Puget Sound'!$G$1,ROW()-1,(COLUMN()-2)*3)</f>
        <v>3.2843864130540936</v>
      </c>
      <c r="D26" s="2">
        <f ca="1">OFFSET('Puget Sound'!$G$1,ROW()-1,(COLUMN()-2)*3)</f>
        <v>7.968494773396003</v>
      </c>
      <c r="E26" s="2">
        <f ca="1">OFFSET('Puget Sound'!$G$1,ROW()-1,(COLUMN()-2)*3)</f>
        <v>8.8979524932491927</v>
      </c>
      <c r="F26" s="2">
        <f ca="1">OFFSET('Puget Sound'!$G$1,ROW()-1,(COLUMN()-2)*3)</f>
        <v>0</v>
      </c>
      <c r="G26" s="2">
        <f ca="1">OFFSET('Puget Sound'!$G$1,ROW()-1,(COLUMN()-2)*3)</f>
        <v>0</v>
      </c>
      <c r="H26" s="2">
        <f ca="1">OFFSET('Puget Sound'!$G$1,ROW()-1,(COLUMN()-2)*3)</f>
        <v>0</v>
      </c>
      <c r="I26" s="2">
        <f ca="1">OFFSET('Puget Sound'!$G$1,ROW()-1,(COLUMN()-2)*3)</f>
        <v>0</v>
      </c>
      <c r="J26" s="2">
        <f ca="1">OFFSET('Puget Sound'!$G$1,ROW()-1,(COLUMN()-2)*3)</f>
        <v>55.829428308056436</v>
      </c>
      <c r="K26" s="2">
        <f ca="1">OFFSET('Puget Sound'!$G$1,ROW()-1,(COLUMN()-2)*3)</f>
        <v>0</v>
      </c>
      <c r="L26" s="2">
        <f ca="1">OFFSET('Puget Sound'!$G$1,ROW()-1,(COLUMN()-2)*3)</f>
        <v>0</v>
      </c>
      <c r="M26" s="2">
        <f ca="1">OFFSET('Puget Sound'!$G$1,ROW()-1,(COLUMN()-2)*3)</f>
        <v>0</v>
      </c>
      <c r="N26" s="2">
        <f ca="1">OFFSET('Puget Sound'!$G$1,ROW()-1,(COLUMN()-2)*3)</f>
        <v>0</v>
      </c>
      <c r="O26" s="2">
        <f ca="1">OFFSET('Puget Sound'!$G$1,ROW()-1,(COLUMN()-2)*3)</f>
        <v>21.792779629420256</v>
      </c>
      <c r="P26" s="2">
        <f ca="1">OFFSET('Puget Sound'!$G$1,ROW()-1,(COLUMN()-2)*3)</f>
        <v>0</v>
      </c>
      <c r="Q26" s="2">
        <f ca="1">OFFSET('Puget Sound'!$G$1,ROW()-1,(COLUMN()-2)*3)</f>
        <v>0</v>
      </c>
      <c r="R26" s="2">
        <f ca="1">OFFSET('Puget Sound'!$G$1,ROW()-1,(COLUMN()-2)*3)</f>
        <v>0</v>
      </c>
      <c r="S26" s="2">
        <f ca="1">OFFSET('Puget Sound'!$G$1,ROW()-1,(COLUMN()-2)*3)</f>
        <v>116.60155061767473</v>
      </c>
      <c r="T26" s="2">
        <f ca="1">OFFSET('Puget Sound'!$G$1,ROW()-1,(COLUMN()-2)*3)</f>
        <v>551.64011312623211</v>
      </c>
      <c r="U26" s="2">
        <f ca="1">OFFSET('Puget Sound'!$G$1,ROW()-1,(COLUMN()-2)*3)</f>
        <v>348.56121287301045</v>
      </c>
      <c r="V26" s="2">
        <f ca="1">OFFSET('Puget Sound'!$G$1,ROW()-1,(COLUMN()-2)*3)</f>
        <v>520.30214404326762</v>
      </c>
      <c r="W26" s="2">
        <f ca="1">OFFSET('Puget Sound'!$G$1,ROW()-1,(COLUMN()-2)*3)</f>
        <v>21.371377933905286</v>
      </c>
      <c r="X26" s="2">
        <f ca="1">OFFSET('Puget Sound'!$G$1,ROW()-1,(COLUMN()-2)*3)</f>
        <v>247.8249850561175</v>
      </c>
      <c r="Y26" s="2">
        <f ca="1">OFFSET('Puget Sound'!$G$1,ROW()-1,(COLUMN()-2)*3)</f>
        <v>390.27255346488602</v>
      </c>
      <c r="Z26" s="2">
        <f ca="1">OFFSET('Puget Sound'!$G$1,ROW()-1,(COLUMN()-2)*3)</f>
        <v>31.817209157606506</v>
      </c>
      <c r="AA26" s="2">
        <f ca="1">OFFSET('Puget Sound'!$G$1,ROW()-1,(COLUMN()-2)*3)</f>
        <v>243.70217372457336</v>
      </c>
      <c r="AB26" s="2">
        <f ca="1">OFFSET('Puget Sound'!$G$1,ROW()-1,(COLUMN()-2)*3)</f>
        <v>506.55793282795122</v>
      </c>
      <c r="AC26" s="2">
        <f ca="1">OFFSET('Puget Sound'!$G$1,ROW()-1,(COLUMN()-2)*3)</f>
        <v>274.14516129032262</v>
      </c>
      <c r="AD26" s="2">
        <f ca="1">OFFSET('Puget Sound'!$G$1,ROW()-1,(COLUMN()-2)*3)</f>
        <v>200.75445623404306</v>
      </c>
      <c r="AE26" s="2">
        <f ca="1">OFFSET('Puget Sound'!$G$1,ROW()-1,(COLUMN()-2)*3)</f>
        <v>231.90263901813776</v>
      </c>
      <c r="AF26" s="2">
        <f ca="1">OFFSET('Puget Sound'!$G$1,ROW()-1,(COLUMN()-2)*3)</f>
        <v>0</v>
      </c>
      <c r="AG26" s="2">
        <f ca="1">OFFSET('Puget Sound'!$G$1,ROW()-1,(COLUMN()-2)*3)</f>
        <v>1495.1073619631902</v>
      </c>
      <c r="AH26" s="2">
        <f ca="1">OFFSET('Puget Sound'!$G$1,ROW()-1,(COLUMN()-2)*3)</f>
        <v>191.14771227353503</v>
      </c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>
        <f>'Puget Sound'!CV26</f>
        <v>1495.1073619631902</v>
      </c>
    </row>
    <row r="27" spans="1:48" x14ac:dyDescent="0.25">
      <c r="A27" t="str">
        <f>'Puget Sound'!C27</f>
        <v>Stilly FF</v>
      </c>
      <c r="B27" s="2">
        <f ca="1">OFFSET('Puget Sound'!$G$1,ROW()-1,(COLUMN()-2)*3)</f>
        <v>50.789795846135952</v>
      </c>
      <c r="C27" s="2">
        <f ca="1">OFFSET('Puget Sound'!$G$1,ROW()-1,(COLUMN()-2)*3)</f>
        <v>77.864058548387092</v>
      </c>
      <c r="D27" s="2">
        <f ca="1">OFFSET('Puget Sound'!$G$1,ROW()-1,(COLUMN()-2)*3)</f>
        <v>71.745394953917028</v>
      </c>
      <c r="E27" s="2">
        <f ca="1">OFFSET('Puget Sound'!$G$1,ROW()-1,(COLUMN()-2)*3)</f>
        <v>72.720049331797227</v>
      </c>
      <c r="F27" s="2">
        <f ca="1">OFFSET('Puget Sound'!$G$1,ROW()-1,(COLUMN()-2)*3)</f>
        <v>59.61784549867474</v>
      </c>
      <c r="G27" s="2">
        <f ca="1">OFFSET('Puget Sound'!$G$1,ROW()-1,(COLUMN()-2)*3)</f>
        <v>69.744039832357188</v>
      </c>
      <c r="H27" s="2">
        <f ca="1">OFFSET('Puget Sound'!$G$1,ROW()-1,(COLUMN()-2)*3)</f>
        <v>269.38523212531999</v>
      </c>
      <c r="I27" s="2">
        <f ca="1">OFFSET('Puget Sound'!$G$1,ROW()-1,(COLUMN()-2)*3)</f>
        <v>145</v>
      </c>
      <c r="J27" s="2">
        <f ca="1">OFFSET('Puget Sound'!$G$1,ROW()-1,(COLUMN()-2)*3)</f>
        <v>97.961337478059562</v>
      </c>
      <c r="K27" s="2">
        <f ca="1">OFFSET('Puget Sound'!$G$1,ROW()-1,(COLUMN()-2)*3)</f>
        <v>62.407867282147272</v>
      </c>
      <c r="L27" s="2">
        <f ca="1">OFFSET('Puget Sound'!$G$1,ROW()-1,(COLUMN()-2)*3)</f>
        <v>36.70162525350429</v>
      </c>
      <c r="M27" s="2">
        <f ca="1">OFFSET('Puget Sound'!$G$1,ROW()-1,(COLUMN()-2)*3)</f>
        <v>96.698927939069051</v>
      </c>
      <c r="N27" s="2">
        <f ca="1">OFFSET('Puget Sound'!$G$1,ROW()-1,(COLUMN()-2)*3)</f>
        <v>79.858806211127984</v>
      </c>
      <c r="O27" s="2">
        <f ca="1">OFFSET('Puget Sound'!$G$1,ROW()-1,(COLUMN()-2)*3)</f>
        <v>25.118161436086147</v>
      </c>
      <c r="P27" s="2">
        <f ca="1">OFFSET('Puget Sound'!$G$1,ROW()-1,(COLUMN()-2)*3)</f>
        <v>174.9471610417196</v>
      </c>
      <c r="Q27" s="2">
        <f ca="1">OFFSET('Puget Sound'!$G$1,ROW()-1,(COLUMN()-2)*3)</f>
        <v>250.47244849957525</v>
      </c>
      <c r="R27" s="2">
        <f ca="1">OFFSET('Puget Sound'!$G$1,ROW()-1,(COLUMN()-2)*3)</f>
        <v>39.437775909869188</v>
      </c>
      <c r="S27" s="2">
        <f ca="1">OFFSET('Puget Sound'!$G$1,ROW()-1,(COLUMN()-2)*3)</f>
        <v>156.36327940878255</v>
      </c>
      <c r="T27" s="2">
        <f ca="1">OFFSET('Puget Sound'!$G$1,ROW()-1,(COLUMN()-2)*3)</f>
        <v>177.65053936629425</v>
      </c>
      <c r="U27" s="2">
        <f ca="1">OFFSET('Puget Sound'!$G$1,ROW()-1,(COLUMN()-2)*3)</f>
        <v>43.917146743441087</v>
      </c>
      <c r="V27" s="2">
        <f ca="1">OFFSET('Puget Sound'!$G$1,ROW()-1,(COLUMN()-2)*3)</f>
        <v>240.73679591615115</v>
      </c>
      <c r="W27" s="2">
        <f ca="1">OFFSET('Puget Sound'!$G$1,ROW()-1,(COLUMN()-2)*3)</f>
        <v>148.22098153599524</v>
      </c>
      <c r="X27" s="2">
        <f ca="1">OFFSET('Puget Sound'!$G$1,ROW()-1,(COLUMN()-2)*3)</f>
        <v>166.33682052165645</v>
      </c>
      <c r="Y27" s="2">
        <f ca="1">OFFSET('Puget Sound'!$G$1,ROW()-1,(COLUMN()-2)*3)</f>
        <v>30.950024933585027</v>
      </c>
      <c r="Z27" s="2">
        <f ca="1">OFFSET('Puget Sound'!$G$1,ROW()-1,(COLUMN()-2)*3)</f>
        <v>25.940782758891416</v>
      </c>
      <c r="AA27" s="2">
        <f ca="1">OFFSET('Puget Sound'!$G$1,ROW()-1,(COLUMN()-2)*3)</f>
        <v>21.307940973250421</v>
      </c>
      <c r="AB27" s="2">
        <f ca="1">OFFSET('Puget Sound'!$G$1,ROW()-1,(COLUMN()-2)*3)</f>
        <v>113.71726190476191</v>
      </c>
      <c r="AC27" s="2">
        <f ca="1">OFFSET('Puget Sound'!$G$1,ROW()-1,(COLUMN()-2)*3)</f>
        <v>56.21457011322633</v>
      </c>
      <c r="AD27" s="2">
        <f ca="1">OFFSET('Puget Sound'!$G$1,ROW()-1,(COLUMN()-2)*3)</f>
        <v>53.945609286855571</v>
      </c>
      <c r="AE27" s="2">
        <f ca="1">OFFSET('Puget Sound'!$G$1,ROW()-1,(COLUMN()-2)*3)</f>
        <v>53.452380952380949</v>
      </c>
      <c r="AF27" s="2">
        <f ca="1">OFFSET('Puget Sound'!$G$1,ROW()-1,(COLUMN()-2)*3)</f>
        <v>355.52857092295164</v>
      </c>
      <c r="AG27" s="2">
        <f ca="1">OFFSET('Puget Sound'!$G$1,ROW()-1,(COLUMN()-2)*3)</f>
        <v>58.924183729939116</v>
      </c>
      <c r="AH27" s="2">
        <f ca="1">OFFSET('Puget Sound'!$G$1,ROW()-1,(COLUMN()-2)*3)</f>
        <v>23.941061755146261</v>
      </c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>
        <f>'Puget Sound'!CV27</f>
        <v>58.924183729939116</v>
      </c>
    </row>
    <row r="28" spans="1:48" x14ac:dyDescent="0.25">
      <c r="A28" t="str">
        <f>'Puget Sound'!C28</f>
        <v>UM</v>
      </c>
      <c r="B28" s="2">
        <f ca="1">OFFSET('Puget Sound'!$G$1,ROW()-1,(COLUMN()-2)*3)</f>
        <v>32.617941066122803</v>
      </c>
      <c r="C28" s="2">
        <f ca="1">OFFSET('Puget Sound'!$G$1,ROW()-1,(COLUMN()-2)*3)</f>
        <v>75.528136791935481</v>
      </c>
      <c r="D28" s="2">
        <f ca="1">OFFSET('Puget Sound'!$G$1,ROW()-1,(COLUMN()-2)*3)</f>
        <v>69.593033105299511</v>
      </c>
      <c r="E28" s="2">
        <f ca="1">OFFSET('Puget Sound'!$G$1,ROW()-1,(COLUMN()-2)*3)</f>
        <v>70.538447851843316</v>
      </c>
      <c r="F28" s="2">
        <f ca="1">OFFSET('Puget Sound'!$G$1,ROW()-1,(COLUMN()-2)*3)</f>
        <v>38.344483909060287</v>
      </c>
      <c r="G28" s="2">
        <f ca="1">OFFSET('Puget Sound'!$G$1,ROW()-1,(COLUMN()-2)*3)</f>
        <v>44.79482924595397</v>
      </c>
      <c r="H28" s="2">
        <f ca="1">OFFSET('Puget Sound'!$G$1,ROW()-1,(COLUMN()-2)*3)</f>
        <v>173.30844607053183</v>
      </c>
      <c r="I28" s="2">
        <f ca="1">OFFSET('Puget Sound'!$G$1,ROW()-1,(COLUMN()-2)*3)</f>
        <v>93</v>
      </c>
      <c r="J28" s="2">
        <f ca="1">OFFSET('Puget Sound'!$G$1,ROW()-1,(COLUMN()-2)*3)</f>
        <v>61.0067094853407</v>
      </c>
      <c r="K28" s="2">
        <f ca="1">OFFSET('Puget Sound'!$G$1,ROW()-1,(COLUMN()-2)*3)</f>
        <v>40.496725671647773</v>
      </c>
      <c r="L28" s="2">
        <f ca="1">OFFSET('Puget Sound'!$G$1,ROW()-1,(COLUMN()-2)*3)</f>
        <v>23.432377385482077</v>
      </c>
      <c r="M28" s="2">
        <f ca="1">OFFSET('Puget Sound'!$G$1,ROW()-1,(COLUMN()-2)*3)</f>
        <v>62.077074248761313</v>
      </c>
      <c r="N28" s="2">
        <f ca="1">OFFSET('Puget Sound'!$G$1,ROW()-1,(COLUMN()-2)*3)</f>
        <v>51.133785209831885</v>
      </c>
      <c r="O28" s="2">
        <f ca="1">OFFSET('Puget Sound'!$G$1,ROW()-1,(COLUMN()-2)*3)</f>
        <v>16.208807841916038</v>
      </c>
      <c r="P28" s="2">
        <f ca="1">OFFSET('Puget Sound'!$G$1,ROW()-1,(COLUMN()-2)*3)</f>
        <v>112.36296327971704</v>
      </c>
      <c r="Q28" s="2">
        <f ca="1">OFFSET('Puget Sound'!$G$1,ROW()-1,(COLUMN()-2)*3)</f>
        <v>160.72656648417743</v>
      </c>
      <c r="R28" s="2">
        <f ca="1">OFFSET('Puget Sound'!$G$1,ROW()-1,(COLUMN()-2)*3)</f>
        <v>25.096748652601079</v>
      </c>
      <c r="S28" s="2">
        <f ca="1">OFFSET('Puget Sound'!$G$1,ROW()-1,(COLUMN()-2)*3)</f>
        <v>98.685461635089183</v>
      </c>
      <c r="T28" s="2">
        <f ca="1">OFFSET('Puget Sound'!$G$1,ROW()-1,(COLUMN()-2)*3)</f>
        <v>114.99731930974228</v>
      </c>
      <c r="U28" s="2">
        <f ca="1">OFFSET('Puget Sound'!$G$1,ROW()-1,(COLUMN()-2)*3)</f>
        <v>26.656995077049242</v>
      </c>
      <c r="V28" s="2">
        <f ca="1">OFFSET('Puget Sound'!$G$1,ROW()-1,(COLUMN()-2)*3)</f>
        <v>240.73679591615115</v>
      </c>
      <c r="W28" s="2">
        <f ca="1">OFFSET('Puget Sound'!$G$1,ROW()-1,(COLUMN()-2)*3)</f>
        <v>148.22098153599524</v>
      </c>
      <c r="X28" s="2">
        <f ca="1">OFFSET('Puget Sound'!$G$1,ROW()-1,(COLUMN()-2)*3)</f>
        <v>166.33682052165645</v>
      </c>
      <c r="Y28" s="2">
        <f ca="1">OFFSET('Puget Sound'!$G$1,ROW()-1,(COLUMN()-2)*3)</f>
        <v>28.627499011822607</v>
      </c>
      <c r="Z28" s="2">
        <f ca="1">OFFSET('Puget Sound'!$G$1,ROW()-1,(COLUMN()-2)*3)</f>
        <v>16.674209613108097</v>
      </c>
      <c r="AA28" s="2">
        <f ca="1">OFFSET('Puget Sound'!$G$1,ROW()-1,(COLUMN()-2)*3)</f>
        <v>15.698758760240846</v>
      </c>
      <c r="AB28" s="2">
        <f ca="1">OFFSET('Puget Sound'!$G$1,ROW()-1,(COLUMN()-2)*3)</f>
        <v>53.793199855699861</v>
      </c>
      <c r="AC28" s="2">
        <f ca="1">OFFSET('Puget Sound'!$G$1,ROW()-1,(COLUMN()-2)*3)</f>
        <v>45.68333248498422</v>
      </c>
      <c r="AD28" s="2">
        <f ca="1">OFFSET('Puget Sound'!$G$1,ROW()-1,(COLUMN()-2)*3)</f>
        <v>33.627823382311099</v>
      </c>
      <c r="AE28" s="2">
        <f ca="1">OFFSET('Puget Sound'!$G$1,ROW()-1,(COLUMN()-2)*3)</f>
        <v>34.220764354692918</v>
      </c>
      <c r="AF28" s="2">
        <f ca="1">OFFSET('Puget Sound'!$G$1,ROW()-1,(COLUMN()-2)*3)</f>
        <v>3.7904714910018844E-2</v>
      </c>
      <c r="AG28" s="2">
        <f ca="1">OFFSET('Puget Sound'!$G$1,ROW()-1,(COLUMN()-2)*3)</f>
        <v>42.088702664242227</v>
      </c>
      <c r="AH28" s="2">
        <f ca="1">OFFSET('Puget Sound'!$G$1,ROW()-1,(COLUMN()-2)*3)</f>
        <v>14.839860491621055</v>
      </c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>
        <f>'Puget Sound'!CV28</f>
        <v>42.088702664242227</v>
      </c>
    </row>
    <row r="29" spans="1:48" x14ac:dyDescent="0.25">
      <c r="A29" t="str">
        <f>'Puget Sound'!C29</f>
        <v>M</v>
      </c>
      <c r="B29" s="2">
        <f ca="1">OFFSET('Puget Sound'!$G$1,ROW()-1,(COLUMN()-2)*3)</f>
        <v>18.171854780013142</v>
      </c>
      <c r="C29" s="2">
        <f ca="1">OFFSET('Puget Sound'!$G$1,ROW()-1,(COLUMN()-2)*3)</f>
        <v>2.3359217564516115</v>
      </c>
      <c r="D29" s="2">
        <f ca="1">OFFSET('Puget Sound'!$G$1,ROW()-1,(COLUMN()-2)*3)</f>
        <v>2.1523618486175167</v>
      </c>
      <c r="E29" s="2">
        <f ca="1">OFFSET('Puget Sound'!$G$1,ROW()-1,(COLUMN()-2)*3)</f>
        <v>2.1816014799539118</v>
      </c>
      <c r="F29" s="2">
        <f ca="1">OFFSET('Puget Sound'!$G$1,ROW()-1,(COLUMN()-2)*3)</f>
        <v>21.273361589614453</v>
      </c>
      <c r="G29" s="2">
        <f ca="1">OFFSET('Puget Sound'!$G$1,ROW()-1,(COLUMN()-2)*3)</f>
        <v>24.949210586403218</v>
      </c>
      <c r="H29" s="2">
        <f ca="1">OFFSET('Puget Sound'!$G$1,ROW()-1,(COLUMN()-2)*3)</f>
        <v>96.076786054788158</v>
      </c>
      <c r="I29" s="2">
        <f ca="1">OFFSET('Puget Sound'!$G$1,ROW()-1,(COLUMN()-2)*3)</f>
        <v>52</v>
      </c>
      <c r="J29" s="2">
        <f ca="1">OFFSET('Puget Sound'!$G$1,ROW()-1,(COLUMN()-2)*3)</f>
        <v>36.954627992718862</v>
      </c>
      <c r="K29" s="2">
        <f ca="1">OFFSET('Puget Sound'!$G$1,ROW()-1,(COLUMN()-2)*3)</f>
        <v>21.911141610499499</v>
      </c>
      <c r="L29" s="2">
        <f ca="1">OFFSET('Puget Sound'!$G$1,ROW()-1,(COLUMN()-2)*3)</f>
        <v>13.269247868022211</v>
      </c>
      <c r="M29" s="2">
        <f ca="1">OFFSET('Puget Sound'!$G$1,ROW()-1,(COLUMN()-2)*3)</f>
        <v>34.621853690307738</v>
      </c>
      <c r="N29" s="2">
        <f ca="1">OFFSET('Puget Sound'!$G$1,ROW()-1,(COLUMN()-2)*3)</f>
        <v>28.725021001296099</v>
      </c>
      <c r="O29" s="2">
        <f ca="1">OFFSET('Puget Sound'!$G$1,ROW()-1,(COLUMN()-2)*3)</f>
        <v>8.9093535941701099</v>
      </c>
      <c r="P29" s="2">
        <f ca="1">OFFSET('Puget Sound'!$G$1,ROW()-1,(COLUMN()-2)*3)</f>
        <v>62.584197762002553</v>
      </c>
      <c r="Q29" s="2">
        <f ca="1">OFFSET('Puget Sound'!$G$1,ROW()-1,(COLUMN()-2)*3)</f>
        <v>89.745882015397825</v>
      </c>
      <c r="R29" s="2">
        <f ca="1">OFFSET('Puget Sound'!$G$1,ROW()-1,(COLUMN()-2)*3)</f>
        <v>14.341027257268111</v>
      </c>
      <c r="S29" s="2">
        <f ca="1">OFFSET('Puget Sound'!$G$1,ROW()-1,(COLUMN()-2)*3)</f>
        <v>57.677817773693363</v>
      </c>
      <c r="T29" s="2">
        <f ca="1">OFFSET('Puget Sound'!$G$1,ROW()-1,(COLUMN()-2)*3)</f>
        <v>62.653220056551973</v>
      </c>
      <c r="U29" s="2">
        <f ca="1">OFFSET('Puget Sound'!$G$1,ROW()-1,(COLUMN()-2)*3)</f>
        <v>17.260151666391845</v>
      </c>
      <c r="V29" s="2">
        <f ca="1">OFFSET('Puget Sound'!$G$1,ROW()-1,(COLUMN()-2)*3)</f>
        <v>0</v>
      </c>
      <c r="W29" s="2">
        <f ca="1">OFFSET('Puget Sound'!$G$1,ROW()-1,(COLUMN()-2)*3)</f>
        <v>0</v>
      </c>
      <c r="X29" s="2">
        <f ca="1">OFFSET('Puget Sound'!$G$1,ROW()-1,(COLUMN()-2)*3)</f>
        <v>0</v>
      </c>
      <c r="Y29" s="2">
        <f ca="1">OFFSET('Puget Sound'!$G$1,ROW()-1,(COLUMN()-2)*3)</f>
        <v>2.3225259217624199</v>
      </c>
      <c r="Z29" s="2">
        <f ca="1">OFFSET('Puget Sound'!$G$1,ROW()-1,(COLUMN()-2)*3)</f>
        <v>9.2665731457833207</v>
      </c>
      <c r="AA29" s="2">
        <f ca="1">OFFSET('Puget Sound'!$G$1,ROW()-1,(COLUMN()-2)*3)</f>
        <v>5.609182213009575</v>
      </c>
      <c r="AB29" s="2">
        <f ca="1">OFFSET('Puget Sound'!$G$1,ROW()-1,(COLUMN()-2)*3)</f>
        <v>59.924062049062051</v>
      </c>
      <c r="AC29" s="2">
        <f ca="1">OFFSET('Puget Sound'!$G$1,ROW()-1,(COLUMN()-2)*3)</f>
        <v>10.531237628242108</v>
      </c>
      <c r="AD29" s="2">
        <f ca="1">OFFSET('Puget Sound'!$G$1,ROW()-1,(COLUMN()-2)*3)</f>
        <v>20.317785904544472</v>
      </c>
      <c r="AE29" s="2">
        <f ca="1">OFFSET('Puget Sound'!$G$1,ROW()-1,(COLUMN()-2)*3)</f>
        <v>19.231616597688028</v>
      </c>
      <c r="AF29" s="2">
        <f ca="1">OFFSET('Puget Sound'!$G$1,ROW()-1,(COLUMN()-2)*3)</f>
        <v>9379.5342285763909</v>
      </c>
      <c r="AG29" s="2">
        <f ca="1">OFFSET('Puget Sound'!$G$1,ROW()-1,(COLUMN()-2)*3)</f>
        <v>16.835481065696889</v>
      </c>
      <c r="AH29" s="2">
        <f ca="1">OFFSET('Puget Sound'!$G$1,ROW()-1,(COLUMN()-2)*3)</f>
        <v>9.1012012635252066</v>
      </c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>
        <f>'Puget Sound'!CV29</f>
        <v>16.835481065696889</v>
      </c>
    </row>
    <row r="30" spans="1:48" x14ac:dyDescent="0.25">
      <c r="A30" t="str">
        <f>'Puget Sound'!C34</f>
        <v>Tulalip FF</v>
      </c>
      <c r="B30" s="2">
        <f ca="1">OFFSET('Puget Sound'!$G$1,ROW()-1,(COLUMN()-2)*3)</f>
        <v>0</v>
      </c>
      <c r="C30" s="2">
        <f ca="1">OFFSET('Puget Sound'!$G$1,ROW()-1,(COLUMN()-2)*3)</f>
        <v>0</v>
      </c>
      <c r="D30" s="2">
        <f ca="1">OFFSET('Puget Sound'!$G$1,ROW()-1,(COLUMN()-2)*3)</f>
        <v>0</v>
      </c>
      <c r="E30" s="2">
        <f ca="1">OFFSET('Puget Sound'!$G$1,ROW()-1,(COLUMN()-2)*3)</f>
        <v>0</v>
      </c>
      <c r="F30" s="2">
        <f ca="1">OFFSET('Puget Sound'!$G$1,ROW()-1,(COLUMN()-2)*3)</f>
        <v>0</v>
      </c>
      <c r="G30" s="2">
        <f ca="1">OFFSET('Puget Sound'!$G$1,ROW()-1,(COLUMN()-2)*3)</f>
        <v>0</v>
      </c>
      <c r="H30" s="2">
        <f ca="1">OFFSET('Puget Sound'!$G$1,ROW()-1,(COLUMN()-2)*3)</f>
        <v>0</v>
      </c>
      <c r="I30" s="2">
        <f ca="1">OFFSET('Puget Sound'!$G$1,ROW()-1,(COLUMN()-2)*3)</f>
        <v>0</v>
      </c>
      <c r="J30" s="2">
        <f ca="1">OFFSET('Puget Sound'!$G$1,ROW()-1,(COLUMN()-2)*3)</f>
        <v>0</v>
      </c>
      <c r="K30" s="2">
        <f ca="1">OFFSET('Puget Sound'!$G$1,ROW()-1,(COLUMN()-2)*3)</f>
        <v>0</v>
      </c>
      <c r="L30" s="2">
        <f ca="1">OFFSET('Puget Sound'!$G$1,ROW()-1,(COLUMN()-2)*3)</f>
        <v>0</v>
      </c>
      <c r="M30" s="2">
        <f ca="1">OFFSET('Puget Sound'!$G$1,ROW()-1,(COLUMN()-2)*3)</f>
        <v>0</v>
      </c>
      <c r="N30" s="2">
        <f ca="1">OFFSET('Puget Sound'!$G$1,ROW()-1,(COLUMN()-2)*3)</f>
        <v>0</v>
      </c>
      <c r="O30" s="2">
        <f ca="1">OFFSET('Puget Sound'!$G$1,ROW()-1,(COLUMN()-2)*3)</f>
        <v>0</v>
      </c>
      <c r="P30" s="2">
        <f ca="1">OFFSET('Puget Sound'!$G$1,ROW()-1,(COLUMN()-2)*3)</f>
        <v>0</v>
      </c>
      <c r="Q30" s="2">
        <f ca="1">OFFSET('Puget Sound'!$G$1,ROW()-1,(COLUMN()-2)*3)</f>
        <v>0</v>
      </c>
      <c r="R30" s="2">
        <f ca="1">OFFSET('Puget Sound'!$G$1,ROW()-1,(COLUMN()-2)*3)</f>
        <v>0</v>
      </c>
      <c r="S30" s="2">
        <f ca="1">OFFSET('Puget Sound'!$G$1,ROW()-1,(COLUMN()-2)*3)</f>
        <v>0</v>
      </c>
      <c r="T30" s="2">
        <f ca="1">OFFSET('Puget Sound'!$G$1,ROW()-1,(COLUMN()-2)*3)</f>
        <v>0</v>
      </c>
      <c r="U30" s="2">
        <f ca="1">OFFSET('Puget Sound'!$G$1,ROW()-1,(COLUMN()-2)*3)</f>
        <v>0</v>
      </c>
      <c r="V30" s="2">
        <f ca="1">OFFSET('Puget Sound'!$G$1,ROW()-1,(COLUMN()-2)*3)</f>
        <v>0</v>
      </c>
      <c r="W30" s="2">
        <f ca="1">OFFSET('Puget Sound'!$G$1,ROW()-1,(COLUMN()-2)*3)</f>
        <v>0</v>
      </c>
      <c r="X30" s="2">
        <f ca="1">OFFSET('Puget Sound'!$G$1,ROW()-1,(COLUMN()-2)*3)</f>
        <v>0</v>
      </c>
      <c r="Y30" s="2">
        <f ca="1">OFFSET('Puget Sound'!$G$1,ROW()-1,(COLUMN()-2)*3)</f>
        <v>9.6776988319669993E-2</v>
      </c>
      <c r="Z30" s="2">
        <f ca="1">OFFSET('Puget Sound'!$G$1,ROW()-1,(COLUMN()-2)*3)</f>
        <v>1.9573725507372006E-2</v>
      </c>
      <c r="AA30" s="2">
        <f ca="1">OFFSET('Puget Sound'!$G$1,ROW()-1,(COLUMN()-2)*3)</f>
        <v>3.2976847740762941E-2</v>
      </c>
      <c r="AB30" s="2">
        <f ca="1">OFFSET('Puget Sound'!$G$1,ROW()-1,(COLUMN()-2)*3)</f>
        <v>0.14804612798828906</v>
      </c>
      <c r="AC30" s="2">
        <f ca="1">OFFSET('Puget Sound'!$G$1,ROW()-1,(COLUMN()-2)*3)</f>
        <v>8.3929268669112114E-2</v>
      </c>
      <c r="AD30" s="2">
        <f ca="1">OFFSET('Puget Sound'!$G$1,ROW()-1,(COLUMN()-2)*3)</f>
        <v>3.6232343008575404E-2</v>
      </c>
      <c r="AE30" s="2">
        <f ca="1">OFFSET('Puget Sound'!$G$1,ROW()-1,(COLUMN()-2)*3)</f>
        <v>5.2624490185252761E-2</v>
      </c>
      <c r="AF30" s="2">
        <f ca="1">OFFSET('Puget Sound'!$G$1,ROW()-1,(COLUMN()-2)*3)</f>
        <v>6.7165684488433477E-2</v>
      </c>
      <c r="AG30" s="2">
        <f ca="1">OFFSET('Puget Sound'!$G$1,ROW()-1,(COLUMN()-2)*3)</f>
        <v>0.24097850203240553</v>
      </c>
      <c r="AH30" s="2">
        <f ca="1">OFFSET('Puget Sound'!$G$1,ROW()-1,(COLUMN()-2)*3)</f>
        <v>3.0137566390979028E-2</v>
      </c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>
        <f>'Puget Sound'!CV34</f>
        <v>75.785237315436248</v>
      </c>
    </row>
    <row r="31" spans="1:48" x14ac:dyDescent="0.25">
      <c r="A31" t="str">
        <f>'Puget Sound'!C35</f>
        <v>UM</v>
      </c>
      <c r="B31" s="2">
        <f ca="1">OFFSET('Puget Sound'!$G$1,ROW()-1,(COLUMN()-2)*3)</f>
        <v>0</v>
      </c>
      <c r="C31" s="2">
        <f ca="1">OFFSET('Puget Sound'!$G$1,ROW()-1,(COLUMN()-2)*3)</f>
        <v>0</v>
      </c>
      <c r="D31" s="2">
        <f ca="1">OFFSET('Puget Sound'!$G$1,ROW()-1,(COLUMN()-2)*3)</f>
        <v>0</v>
      </c>
      <c r="E31" s="2">
        <f ca="1">OFFSET('Puget Sound'!$G$1,ROW()-1,(COLUMN()-2)*3)</f>
        <v>0</v>
      </c>
      <c r="F31" s="2">
        <f ca="1">OFFSET('Puget Sound'!$G$1,ROW()-1,(COLUMN()-2)*3)</f>
        <v>0</v>
      </c>
      <c r="G31" s="2">
        <f ca="1">OFFSET('Puget Sound'!$G$1,ROW()-1,(COLUMN()-2)*3)</f>
        <v>0</v>
      </c>
      <c r="H31" s="2">
        <f ca="1">OFFSET('Puget Sound'!$G$1,ROW()-1,(COLUMN()-2)*3)</f>
        <v>0</v>
      </c>
      <c r="I31" s="2">
        <f ca="1">OFFSET('Puget Sound'!$G$1,ROW()-1,(COLUMN()-2)*3)</f>
        <v>0</v>
      </c>
      <c r="J31" s="2">
        <f ca="1">OFFSET('Puget Sound'!$G$1,ROW()-1,(COLUMN()-2)*3)</f>
        <v>0</v>
      </c>
      <c r="K31" s="2">
        <f ca="1">OFFSET('Puget Sound'!$G$1,ROW()-1,(COLUMN()-2)*3)</f>
        <v>0</v>
      </c>
      <c r="L31" s="2">
        <f ca="1">OFFSET('Puget Sound'!$G$1,ROW()-1,(COLUMN()-2)*3)</f>
        <v>0</v>
      </c>
      <c r="M31" s="2">
        <f ca="1">OFFSET('Puget Sound'!$G$1,ROW()-1,(COLUMN()-2)*3)</f>
        <v>0</v>
      </c>
      <c r="N31" s="2">
        <f ca="1">OFFSET('Puget Sound'!$G$1,ROW()-1,(COLUMN()-2)*3)</f>
        <v>0</v>
      </c>
      <c r="O31" s="2">
        <f ca="1">OFFSET('Puget Sound'!$G$1,ROW()-1,(COLUMN()-2)*3)</f>
        <v>0</v>
      </c>
      <c r="P31" s="2">
        <f ca="1">OFFSET('Puget Sound'!$G$1,ROW()-1,(COLUMN()-2)*3)</f>
        <v>0</v>
      </c>
      <c r="Q31" s="2">
        <f ca="1">OFFSET('Puget Sound'!$G$1,ROW()-1,(COLUMN()-2)*3)</f>
        <v>0</v>
      </c>
      <c r="R31" s="2">
        <f ca="1">OFFSET('Puget Sound'!$G$1,ROW()-1,(COLUMN()-2)*3)</f>
        <v>0</v>
      </c>
      <c r="S31" s="2">
        <f ca="1">OFFSET('Puget Sound'!$G$1,ROW()-1,(COLUMN()-2)*3)</f>
        <v>0</v>
      </c>
      <c r="T31" s="2">
        <f ca="1">OFFSET('Puget Sound'!$G$1,ROW()-1,(COLUMN()-2)*3)</f>
        <v>0</v>
      </c>
      <c r="U31" s="2">
        <f ca="1">OFFSET('Puget Sound'!$G$1,ROW()-1,(COLUMN()-2)*3)</f>
        <v>0</v>
      </c>
      <c r="V31" s="2">
        <f ca="1">OFFSET('Puget Sound'!$G$1,ROW()-1,(COLUMN()-2)*3)</f>
        <v>0</v>
      </c>
      <c r="W31" s="2">
        <f ca="1">OFFSET('Puget Sound'!$G$1,ROW()-1,(COLUMN()-2)*3)</f>
        <v>0</v>
      </c>
      <c r="X31" s="2">
        <f ca="1">OFFSET('Puget Sound'!$G$1,ROW()-1,(COLUMN()-2)*3)</f>
        <v>0</v>
      </c>
      <c r="Y31" s="2">
        <f ca="1">OFFSET('Puget Sound'!$G$1,ROW()-1,(COLUMN()-2)*3)</f>
        <v>6.2689078323387489E-3</v>
      </c>
      <c r="Z31" s="2">
        <f ca="1">OFFSET('Puget Sound'!$G$1,ROW()-1,(COLUMN()-2)*3)</f>
        <v>9.499250098042606E-3</v>
      </c>
      <c r="AA31" s="2">
        <f ca="1">OFFSET('Puget Sound'!$G$1,ROW()-1,(COLUMN()-2)*3)</f>
        <v>6.7953313121975412E-3</v>
      </c>
      <c r="AB31" s="2">
        <f ca="1">OFFSET('Puget Sound'!$G$1,ROW()-1,(COLUMN()-2)*3)</f>
        <v>0.10652549461240776</v>
      </c>
      <c r="AC31" s="2">
        <f ca="1">OFFSET('Puget Sound'!$G$1,ROW()-1,(COLUMN()-2)*3)</f>
        <v>8.6930013382161189E-3</v>
      </c>
      <c r="AD31" s="2">
        <f ca="1">OFFSET('Puget Sound'!$G$1,ROW()-1,(COLUMN()-2)*3)</f>
        <v>2.2742467678098937E-2</v>
      </c>
      <c r="AE31" s="2">
        <f ca="1">OFFSET('Puget Sound'!$G$1,ROW()-1,(COLUMN()-2)*3)</f>
        <v>4.4628250957935246E-2</v>
      </c>
      <c r="AF31" s="2">
        <f ca="1">OFFSET('Puget Sound'!$G$1,ROW()-1,(COLUMN()-2)*3)</f>
        <v>2.9307529118462423E-2</v>
      </c>
      <c r="AG31" s="2">
        <f ca="1">OFFSET('Puget Sound'!$G$1,ROW()-1,(COLUMN()-2)*3)</f>
        <v>4.4737558680591316E-2</v>
      </c>
      <c r="AH31" s="2">
        <f ca="1">OFFSET('Puget Sound'!$G$1,ROW()-1,(COLUMN()-2)*3)</f>
        <v>3.5307430367896145E-2</v>
      </c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>
        <f>'Puget Sound'!CV35</f>
        <v>16.165440396695523</v>
      </c>
    </row>
    <row r="32" spans="1:48" x14ac:dyDescent="0.25">
      <c r="A32" t="str">
        <f>'Puget Sound'!C36</f>
        <v>M</v>
      </c>
      <c r="B32" s="2">
        <f ca="1">OFFSET('Puget Sound'!$G$1,ROW()-1,(COLUMN()-2)*3)</f>
        <v>0</v>
      </c>
      <c r="C32" s="2">
        <f ca="1">OFFSET('Puget Sound'!$G$1,ROW()-1,(COLUMN()-2)*3)</f>
        <v>0</v>
      </c>
      <c r="D32" s="2">
        <f ca="1">OFFSET('Puget Sound'!$G$1,ROW()-1,(COLUMN()-2)*3)</f>
        <v>0</v>
      </c>
      <c r="E32" s="2">
        <f ca="1">OFFSET('Puget Sound'!$G$1,ROW()-1,(COLUMN()-2)*3)</f>
        <v>0</v>
      </c>
      <c r="F32" s="2">
        <f ca="1">OFFSET('Puget Sound'!$G$1,ROW()-1,(COLUMN()-2)*3)</f>
        <v>0</v>
      </c>
      <c r="G32" s="2">
        <f ca="1">OFFSET('Puget Sound'!$G$1,ROW()-1,(COLUMN()-2)*3)</f>
        <v>0</v>
      </c>
      <c r="H32" s="2">
        <f ca="1">OFFSET('Puget Sound'!$G$1,ROW()-1,(COLUMN()-2)*3)</f>
        <v>0</v>
      </c>
      <c r="I32" s="2">
        <f ca="1">OFFSET('Puget Sound'!$G$1,ROW()-1,(COLUMN()-2)*3)</f>
        <v>0</v>
      </c>
      <c r="J32" s="2">
        <f ca="1">OFFSET('Puget Sound'!$G$1,ROW()-1,(COLUMN()-2)*3)</f>
        <v>0</v>
      </c>
      <c r="K32" s="2">
        <f ca="1">OFFSET('Puget Sound'!$G$1,ROW()-1,(COLUMN()-2)*3)</f>
        <v>0</v>
      </c>
      <c r="L32" s="2">
        <f ca="1">OFFSET('Puget Sound'!$G$1,ROW()-1,(COLUMN()-2)*3)</f>
        <v>0</v>
      </c>
      <c r="M32" s="2">
        <f ca="1">OFFSET('Puget Sound'!$G$1,ROW()-1,(COLUMN()-2)*3)</f>
        <v>0</v>
      </c>
      <c r="N32" s="2">
        <f ca="1">OFFSET('Puget Sound'!$G$1,ROW()-1,(COLUMN()-2)*3)</f>
        <v>0</v>
      </c>
      <c r="O32" s="2">
        <f ca="1">OFFSET('Puget Sound'!$G$1,ROW()-1,(COLUMN()-2)*3)</f>
        <v>0</v>
      </c>
      <c r="P32" s="2">
        <f ca="1">OFFSET('Puget Sound'!$G$1,ROW()-1,(COLUMN()-2)*3)</f>
        <v>0</v>
      </c>
      <c r="Q32" s="2">
        <f ca="1">OFFSET('Puget Sound'!$G$1,ROW()-1,(COLUMN()-2)*3)</f>
        <v>0</v>
      </c>
      <c r="R32" s="2">
        <f ca="1">OFFSET('Puget Sound'!$G$1,ROW()-1,(COLUMN()-2)*3)</f>
        <v>0</v>
      </c>
      <c r="S32" s="2">
        <f ca="1">OFFSET('Puget Sound'!$G$1,ROW()-1,(COLUMN()-2)*3)</f>
        <v>0</v>
      </c>
      <c r="T32" s="2">
        <f ca="1">OFFSET('Puget Sound'!$G$1,ROW()-1,(COLUMN()-2)*3)</f>
        <v>0</v>
      </c>
      <c r="U32" s="2">
        <f ca="1">OFFSET('Puget Sound'!$G$1,ROW()-1,(COLUMN()-2)*3)</f>
        <v>0</v>
      </c>
      <c r="V32" s="2">
        <f ca="1">OFFSET('Puget Sound'!$G$1,ROW()-1,(COLUMN()-2)*3)</f>
        <v>0</v>
      </c>
      <c r="W32" s="2">
        <f ca="1">OFFSET('Puget Sound'!$G$1,ROW()-1,(COLUMN()-2)*3)</f>
        <v>0</v>
      </c>
      <c r="X32" s="2">
        <f ca="1">OFFSET('Puget Sound'!$G$1,ROW()-1,(COLUMN()-2)*3)</f>
        <v>0</v>
      </c>
      <c r="Y32" s="2">
        <f ca="1">OFFSET('Puget Sound'!$G$1,ROW()-1,(COLUMN()-2)*3)</f>
        <v>4.6451122822054727E-2</v>
      </c>
      <c r="Z32" s="2">
        <f ca="1">OFFSET('Puget Sound'!$G$1,ROW()-1,(COLUMN()-2)*3)</f>
        <v>1.4195671659066463E-2</v>
      </c>
      <c r="AA32" s="2">
        <f ca="1">OFFSET('Puget Sound'!$G$1,ROW()-1,(COLUMN()-2)*3)</f>
        <v>1.6371827971721136E-2</v>
      </c>
      <c r="AB32" s="2">
        <f ca="1">OFFSET('Puget Sound'!$G$1,ROW()-1,(COLUMN()-2)*3)</f>
        <v>0.12281981883522235</v>
      </c>
      <c r="AC32" s="2">
        <f ca="1">OFFSET('Puget Sound'!$G$1,ROW()-1,(COLUMN()-2)*3)</f>
        <v>3.2017062008929946E-2</v>
      </c>
      <c r="AD32" s="2">
        <f ca="1">OFFSET('Puget Sound'!$G$1,ROW()-1,(COLUMN()-2)*3)</f>
        <v>2.9616012249197698E-2</v>
      </c>
      <c r="AE32" s="2">
        <f ca="1">OFFSET('Puget Sound'!$G$1,ROW()-1,(COLUMN()-2)*3)</f>
        <v>4.9437497075315112E-2</v>
      </c>
      <c r="AF32" s="2">
        <f ca="1">OFFSET('Puget Sound'!$G$1,ROW()-1,(COLUMN()-2)*3)</f>
        <v>4.4415573231643912E-2</v>
      </c>
      <c r="AG32" s="2">
        <f ca="1">OFFSET('Puget Sound'!$G$1,ROW()-1,(COLUMN()-2)*3)</f>
        <v>0</v>
      </c>
      <c r="AH32" s="2">
        <f ca="1">OFFSET('Puget Sound'!$G$1,ROW()-1,(COLUMN()-2)*3)</f>
        <v>0</v>
      </c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>
        <f>'Puget Sound'!CV36</f>
        <v>59.619796918740725</v>
      </c>
    </row>
    <row r="33" spans="1:48" x14ac:dyDescent="0.25">
      <c r="A33" t="str">
        <f>'Puget Sound'!C37</f>
        <v>Mid PS FF</v>
      </c>
      <c r="B33" s="2">
        <f ca="1">OFFSET('Puget Sound'!$G$1,ROW()-1,(COLUMN()-2)*3)</f>
        <v>0</v>
      </c>
      <c r="C33" s="2">
        <f ca="1">OFFSET('Puget Sound'!$G$1,ROW()-1,(COLUMN()-2)*3)</f>
        <v>0</v>
      </c>
      <c r="D33" s="2">
        <f ca="1">OFFSET('Puget Sound'!$G$1,ROW()-1,(COLUMN()-2)*3)</f>
        <v>0</v>
      </c>
      <c r="E33" s="2">
        <f ca="1">OFFSET('Puget Sound'!$G$1,ROW()-1,(COLUMN()-2)*3)</f>
        <v>0</v>
      </c>
      <c r="F33" s="2">
        <f ca="1">OFFSET('Puget Sound'!$G$1,ROW()-1,(COLUMN()-2)*3)</f>
        <v>0</v>
      </c>
      <c r="G33" s="2">
        <f ca="1">OFFSET('Puget Sound'!$G$1,ROW()-1,(COLUMN()-2)*3)</f>
        <v>0</v>
      </c>
      <c r="H33" s="2">
        <f ca="1">OFFSET('Puget Sound'!$G$1,ROW()-1,(COLUMN()-2)*3)</f>
        <v>0</v>
      </c>
      <c r="I33" s="2">
        <f ca="1">OFFSET('Puget Sound'!$G$1,ROW()-1,(COLUMN()-2)*3)</f>
        <v>0</v>
      </c>
      <c r="J33" s="2">
        <f ca="1">OFFSET('Puget Sound'!$G$1,ROW()-1,(COLUMN()-2)*3)</f>
        <v>0</v>
      </c>
      <c r="K33" s="2">
        <f ca="1">OFFSET('Puget Sound'!$G$1,ROW()-1,(COLUMN()-2)*3)</f>
        <v>0</v>
      </c>
      <c r="L33" s="2">
        <f ca="1">OFFSET('Puget Sound'!$G$1,ROW()-1,(COLUMN()-2)*3)</f>
        <v>0</v>
      </c>
      <c r="M33" s="2">
        <f ca="1">OFFSET('Puget Sound'!$G$1,ROW()-1,(COLUMN()-2)*3)</f>
        <v>0</v>
      </c>
      <c r="N33" s="2">
        <f ca="1">OFFSET('Puget Sound'!$G$1,ROW()-1,(COLUMN()-2)*3)</f>
        <v>0</v>
      </c>
      <c r="O33" s="2">
        <f ca="1">OFFSET('Puget Sound'!$G$1,ROW()-1,(COLUMN()-2)*3)</f>
        <v>0</v>
      </c>
      <c r="P33" s="2">
        <f ca="1">OFFSET('Puget Sound'!$G$1,ROW()-1,(COLUMN()-2)*3)</f>
        <v>0</v>
      </c>
      <c r="Q33" s="2">
        <f ca="1">OFFSET('Puget Sound'!$G$1,ROW()-1,(COLUMN()-2)*3)</f>
        <v>0</v>
      </c>
      <c r="R33" s="2">
        <f ca="1">OFFSET('Puget Sound'!$G$1,ROW()-1,(COLUMN()-2)*3)</f>
        <v>0</v>
      </c>
      <c r="S33" s="2">
        <f ca="1">OFFSET('Puget Sound'!$G$1,ROW()-1,(COLUMN()-2)*3)</f>
        <v>0</v>
      </c>
      <c r="T33" s="2">
        <f ca="1">OFFSET('Puget Sound'!$G$1,ROW()-1,(COLUMN()-2)*3)</f>
        <v>0</v>
      </c>
      <c r="U33" s="2">
        <f ca="1">OFFSET('Puget Sound'!$G$1,ROW()-1,(COLUMN()-2)*3)</f>
        <v>0</v>
      </c>
      <c r="V33" s="2">
        <f ca="1">OFFSET('Puget Sound'!$G$1,ROW()-1,(COLUMN()-2)*3)</f>
        <v>0</v>
      </c>
      <c r="W33" s="2">
        <f ca="1">OFFSET('Puget Sound'!$G$1,ROW()-1,(COLUMN()-2)*3)</f>
        <v>0</v>
      </c>
      <c r="X33" s="2">
        <f ca="1">OFFSET('Puget Sound'!$G$1,ROW()-1,(COLUMN()-2)*3)</f>
        <v>0</v>
      </c>
      <c r="Y33" s="2">
        <f ca="1">OFFSET('Puget Sound'!$G$1,ROW()-1,(COLUMN()-2)*3)</f>
        <v>0</v>
      </c>
      <c r="Z33" s="2">
        <f ca="1">OFFSET('Puget Sound'!$G$1,ROW()-1,(COLUMN()-2)*3)</f>
        <v>0</v>
      </c>
      <c r="AA33" s="2">
        <f ca="1">OFFSET('Puget Sound'!$G$1,ROW()-1,(COLUMN()-2)*3)</f>
        <v>0</v>
      </c>
      <c r="AB33" s="2">
        <f ca="1">OFFSET('Puget Sound'!$G$1,ROW()-1,(COLUMN()-2)*3)</f>
        <v>0</v>
      </c>
      <c r="AC33" s="2">
        <f ca="1">OFFSET('Puget Sound'!$G$1,ROW()-1,(COLUMN()-2)*3)</f>
        <v>0</v>
      </c>
      <c r="AD33" s="2">
        <f ca="1">OFFSET('Puget Sound'!$G$1,ROW()-1,(COLUMN()-2)*3)</f>
        <v>0</v>
      </c>
      <c r="AE33" s="2">
        <f ca="1">OFFSET('Puget Sound'!$G$1,ROW()-1,(COLUMN()-2)*3)</f>
        <v>0</v>
      </c>
      <c r="AF33" s="2">
        <f ca="1">OFFSET('Puget Sound'!$G$1,ROW()-1,(COLUMN()-2)*3)</f>
        <v>0</v>
      </c>
      <c r="AG33" s="2">
        <f ca="1">OFFSET('Puget Sound'!$G$1,ROW()-1,(COLUMN()-2)*3)</f>
        <v>0</v>
      </c>
      <c r="AH33" s="2">
        <f ca="1">OFFSET('Puget Sound'!$G$1,ROW()-1,(COLUMN()-2)*3)</f>
        <v>0</v>
      </c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>
        <f>'Puget Sound'!CV37</f>
        <v>699.60540394612565</v>
      </c>
    </row>
    <row r="34" spans="1:48" x14ac:dyDescent="0.25">
      <c r="A34" t="str">
        <f>'Puget Sound'!C38</f>
        <v>UM</v>
      </c>
      <c r="B34" s="2">
        <f ca="1">OFFSET('Puget Sound'!$G$1,ROW()-1,(COLUMN()-2)*3)</f>
        <v>63.144457313975465</v>
      </c>
      <c r="C34" s="2">
        <f ca="1">OFFSET('Puget Sound'!$G$1,ROW()-1,(COLUMN()-2)*3)</f>
        <v>61.98617638424772</v>
      </c>
      <c r="D34" s="2">
        <f ca="1">OFFSET('Puget Sound'!$G$1,ROW()-1,(COLUMN()-2)*3)</f>
        <v>52.433333978494652</v>
      </c>
      <c r="E34" s="2">
        <f ca="1">OFFSET('Puget Sound'!$G$1,ROW()-1,(COLUMN()-2)*3)</f>
        <v>350.62634842105274</v>
      </c>
      <c r="F34" s="2">
        <f ca="1">OFFSET('Puget Sound'!$G$1,ROW()-1,(COLUMN()-2)*3)</f>
        <v>36.123078461538462</v>
      </c>
      <c r="G34" s="2">
        <f ca="1">OFFSET('Puget Sound'!$G$1,ROW()-1,(COLUMN()-2)*3)</f>
        <v>64.985273023255814</v>
      </c>
      <c r="H34" s="2">
        <f ca="1">OFFSET('Puget Sound'!$G$1,ROW()-1,(COLUMN()-2)*3)</f>
        <v>57.635381719901709</v>
      </c>
      <c r="I34" s="2">
        <f ca="1">OFFSET('Puget Sound'!$G$1,ROW()-1,(COLUMN()-2)*3)</f>
        <v>352.00844024096392</v>
      </c>
      <c r="J34" s="2">
        <f ca="1">OFFSET('Puget Sound'!$G$1,ROW()-1,(COLUMN()-2)*3)</f>
        <v>0</v>
      </c>
      <c r="K34" s="2">
        <f ca="1">OFFSET('Puget Sound'!$G$1,ROW()-1,(COLUMN()-2)*3)</f>
        <v>201.17964395209583</v>
      </c>
      <c r="L34" s="2">
        <f ca="1">OFFSET('Puget Sound'!$G$1,ROW()-1,(COLUMN()-2)*3)</f>
        <v>46.597812680357734</v>
      </c>
      <c r="M34" s="2">
        <f ca="1">OFFSET('Puget Sound'!$G$1,ROW()-1,(COLUMN()-2)*3)</f>
        <v>246.64990065869767</v>
      </c>
      <c r="N34" s="2">
        <f ca="1">OFFSET('Puget Sound'!$G$1,ROW()-1,(COLUMN()-2)*3)</f>
        <v>185.38996536732083</v>
      </c>
      <c r="O34" s="2">
        <f ca="1">OFFSET('Puget Sound'!$G$1,ROW()-1,(COLUMN()-2)*3)</f>
        <v>0</v>
      </c>
      <c r="P34" s="2">
        <f ca="1">OFFSET('Puget Sound'!$G$1,ROW()-1,(COLUMN()-2)*3)</f>
        <v>140.8051242503368</v>
      </c>
      <c r="Q34" s="2">
        <f ca="1">OFFSET('Puget Sound'!$G$1,ROW()-1,(COLUMN()-2)*3)</f>
        <v>514.25028805613692</v>
      </c>
      <c r="R34" s="2">
        <f ca="1">OFFSET('Puget Sound'!$G$1,ROW()-1,(COLUMN()-2)*3)</f>
        <v>0</v>
      </c>
      <c r="S34" s="2">
        <f ca="1">OFFSET('Puget Sound'!$G$1,ROW()-1,(COLUMN()-2)*3)</f>
        <v>258.79870311350089</v>
      </c>
      <c r="T34" s="2">
        <f ca="1">OFFSET('Puget Sound'!$G$1,ROW()-1,(COLUMN()-2)*3)</f>
        <v>159.02252815697321</v>
      </c>
      <c r="U34" s="2">
        <f ca="1">OFFSET('Puget Sound'!$G$1,ROW()-1,(COLUMN()-2)*3)</f>
        <v>357.56832735344415</v>
      </c>
      <c r="V34" s="2">
        <f ca="1">OFFSET('Puget Sound'!$G$1,ROW()-1,(COLUMN()-2)*3)</f>
        <v>1626.4127107780896</v>
      </c>
      <c r="W34" s="2">
        <f ca="1">OFFSET('Puget Sound'!$G$1,ROW()-1,(COLUMN()-2)*3)</f>
        <v>483.71059037143482</v>
      </c>
      <c r="X34" s="2">
        <f ca="1">OFFSET('Puget Sound'!$G$1,ROW()-1,(COLUMN()-2)*3)</f>
        <v>181.41007366906476</v>
      </c>
      <c r="Y34" s="2">
        <f ca="1">OFFSET('Puget Sound'!$G$1,ROW()-1,(COLUMN()-2)*3)</f>
        <v>35.74749278810409</v>
      </c>
      <c r="Z34" s="2">
        <f ca="1">OFFSET('Puget Sound'!$G$1,ROW()-1,(COLUMN()-2)*3)</f>
        <v>66.648149259259256</v>
      </c>
      <c r="AA34" s="2">
        <f ca="1">OFFSET('Puget Sound'!$G$1,ROW()-1,(COLUMN()-2)*3)</f>
        <v>23.762202680596033</v>
      </c>
      <c r="AB34" s="2">
        <f ca="1">OFFSET('Puget Sound'!$G$1,ROW()-1,(COLUMN()-2)*3)</f>
        <v>155.70701186033756</v>
      </c>
      <c r="AC34" s="2">
        <f ca="1">OFFSET('Puget Sound'!$G$1,ROW()-1,(COLUMN()-2)*3)</f>
        <v>36.724436475022813</v>
      </c>
      <c r="AD34" s="2">
        <f ca="1">OFFSET('Puget Sound'!$G$1,ROW()-1,(COLUMN()-2)*3)</f>
        <v>114.00001161290322</v>
      </c>
      <c r="AE34" s="2">
        <f ca="1">OFFSET('Puget Sound'!$G$1,ROW()-1,(COLUMN()-2)*3)</f>
        <v>9.4218965216053512</v>
      </c>
      <c r="AF34" s="2">
        <f ca="1">OFFSET('Puget Sound'!$G$1,ROW()-1,(COLUMN()-2)*3)</f>
        <v>0</v>
      </c>
      <c r="AG34" s="2">
        <f ca="1">OFFSET('Puget Sound'!$G$1,ROW()-1,(COLUMN()-2)*3)</f>
        <v>75.785237315436248</v>
      </c>
      <c r="AH34" s="2">
        <f ca="1">OFFSET('Puget Sound'!$G$1,ROW()-1,(COLUMN()-2)*3)</f>
        <v>201.90160735720841</v>
      </c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>
        <f>'Puget Sound'!CV38</f>
        <v>123.14094517329436</v>
      </c>
    </row>
    <row r="35" spans="1:48" x14ac:dyDescent="0.25">
      <c r="A35" t="str">
        <f>'Puget Sound'!C39</f>
        <v>M</v>
      </c>
      <c r="B35" s="2">
        <f ca="1">OFFSET('Puget Sound'!$G$1,ROW()-1,(COLUMN()-2)*3)</f>
        <v>25.820490272063022</v>
      </c>
      <c r="C35" s="2">
        <f ca="1">OFFSET('Puget Sound'!$G$1,ROW()-1,(COLUMN()-2)*3)</f>
        <v>60.12659109272029</v>
      </c>
      <c r="D35" s="2">
        <f ca="1">OFFSET('Puget Sound'!$G$1,ROW()-1,(COLUMN()-2)*3)</f>
        <v>50.860333959139808</v>
      </c>
      <c r="E35" s="2">
        <f ca="1">OFFSET('Puget Sound'!$G$1,ROW()-1,(COLUMN()-2)*3)</f>
        <v>340.10755796842113</v>
      </c>
      <c r="F35" s="2">
        <f ca="1">OFFSET('Puget Sound'!$G$1,ROW()-1,(COLUMN()-2)*3)</f>
        <v>35.039386107692309</v>
      </c>
      <c r="G35" s="2">
        <f ca="1">OFFSET('Puget Sound'!$G$1,ROW()-1,(COLUMN()-2)*3)</f>
        <v>63.035714832558135</v>
      </c>
      <c r="H35" s="2">
        <f ca="1">OFFSET('Puget Sound'!$G$1,ROW()-1,(COLUMN()-2)*3)</f>
        <v>55.906320268304654</v>
      </c>
      <c r="I35" s="2">
        <f ca="1">OFFSET('Puget Sound'!$G$1,ROW()-1,(COLUMN()-2)*3)</f>
        <v>341.448187033735</v>
      </c>
      <c r="J35" s="2">
        <f ca="1">OFFSET('Puget Sound'!$G$1,ROW()-1,(COLUMN()-2)*3)</f>
        <v>0</v>
      </c>
      <c r="K35" s="2">
        <f ca="1">OFFSET('Puget Sound'!$G$1,ROW()-1,(COLUMN()-2)*3)</f>
        <v>135.40130379065792</v>
      </c>
      <c r="L35" s="2">
        <f ca="1">OFFSET('Puget Sound'!$G$1,ROW()-1,(COLUMN()-2)*3)</f>
        <v>41.183942170201888</v>
      </c>
      <c r="M35" s="2">
        <f ca="1">OFFSET('Puget Sound'!$G$1,ROW()-1,(COLUMN()-2)*3)</f>
        <v>218.83291908498938</v>
      </c>
      <c r="N35" s="2">
        <f ca="1">OFFSET('Puget Sound'!$G$1,ROW()-1,(COLUMN()-2)*3)</f>
        <v>155.48147665317555</v>
      </c>
      <c r="O35" s="2">
        <f ca="1">OFFSET('Puget Sound'!$G$1,ROW()-1,(COLUMN()-2)*3)</f>
        <v>0</v>
      </c>
      <c r="P35" s="2">
        <f ca="1">OFFSET('Puget Sound'!$G$1,ROW()-1,(COLUMN()-2)*3)</f>
        <v>140.8051242503368</v>
      </c>
      <c r="Q35" s="2">
        <f ca="1">OFFSET('Puget Sound'!$G$1,ROW()-1,(COLUMN()-2)*3)</f>
        <v>514.25028805613692</v>
      </c>
      <c r="R35" s="2">
        <f ca="1">OFFSET('Puget Sound'!$G$1,ROW()-1,(COLUMN()-2)*3)</f>
        <v>0</v>
      </c>
      <c r="S35" s="2">
        <f ca="1">OFFSET('Puget Sound'!$G$1,ROW()-1,(COLUMN()-2)*3)</f>
        <v>258.79870311350089</v>
      </c>
      <c r="T35" s="2">
        <f ca="1">OFFSET('Puget Sound'!$G$1,ROW()-1,(COLUMN()-2)*3)</f>
        <v>159.02252815697321</v>
      </c>
      <c r="U35" s="2">
        <f ca="1">OFFSET('Puget Sound'!$G$1,ROW()-1,(COLUMN()-2)*3)</f>
        <v>318.26284687070921</v>
      </c>
      <c r="V35" s="2">
        <f ca="1">OFFSET('Puget Sound'!$G$1,ROW()-1,(COLUMN()-2)*3)</f>
        <v>1460.7806525396743</v>
      </c>
      <c r="W35" s="2">
        <f ca="1">OFFSET('Puget Sound'!$G$1,ROW()-1,(COLUMN()-2)*3)</f>
        <v>420.01067459716842</v>
      </c>
      <c r="X35" s="2">
        <f ca="1">OFFSET('Puget Sound'!$G$1,ROW()-1,(COLUMN()-2)*3)</f>
        <v>155.41344528114439</v>
      </c>
      <c r="Y35" s="2">
        <f ca="1">OFFSET('Puget Sound'!$G$1,ROW()-1,(COLUMN()-2)*3)</f>
        <v>31.182876550156582</v>
      </c>
      <c r="Z35" s="2">
        <f ca="1">OFFSET('Puget Sound'!$G$1,ROW()-1,(COLUMN()-2)*3)</f>
        <v>60.092809485546944</v>
      </c>
      <c r="AA35" s="2">
        <f ca="1">OFFSET('Puget Sound'!$G$1,ROW()-1,(COLUMN()-2)*3)</f>
        <v>7.2573060454787566</v>
      </c>
      <c r="AB35" s="2">
        <f ca="1">OFFSET('Puget Sound'!$G$1,ROW()-1,(COLUMN()-2)*3)</f>
        <v>51.004792481093297</v>
      </c>
      <c r="AC35" s="2">
        <f ca="1">OFFSET('Puget Sound'!$G$1,ROW()-1,(COLUMN()-2)*3)</f>
        <v>8.0614355152477675</v>
      </c>
      <c r="AD35" s="2">
        <f ca="1">OFFSET('Puget Sound'!$G$1,ROW()-1,(COLUMN()-2)*3)</f>
        <v>21.118160973453833</v>
      </c>
      <c r="AE35" s="2">
        <f ca="1">OFFSET('Puget Sound'!$G$1,ROW()-1,(COLUMN()-2)*3)</f>
        <v>2.0260508534639694</v>
      </c>
      <c r="AF35" s="2">
        <f ca="1">OFFSET('Puget Sound'!$G$1,ROW()-1,(COLUMN()-2)*3)</f>
        <v>0</v>
      </c>
      <c r="AG35" s="2">
        <f ca="1">OFFSET('Puget Sound'!$G$1,ROW()-1,(COLUMN()-2)*3)</f>
        <v>16.165440396695523</v>
      </c>
      <c r="AH35" s="2">
        <f ca="1">OFFSET('Puget Sound'!$G$1,ROW()-1,(COLUMN()-2)*3)</f>
        <v>36.427995853555956</v>
      </c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>
        <f>'Puget Sound'!CV39</f>
        <v>576.46445877283134</v>
      </c>
    </row>
    <row r="36" spans="1:48" x14ac:dyDescent="0.25">
      <c r="A36" t="str">
        <f>'Puget Sound'!C40</f>
        <v>UW Acc</v>
      </c>
      <c r="B36" s="2">
        <f ca="1">OFFSET('Puget Sound'!$G$1,ROW()-1,(COLUMN()-2)*3)</f>
        <v>37.323967041912447</v>
      </c>
      <c r="C36" s="2">
        <f ca="1">OFFSET('Puget Sound'!$G$1,ROW()-1,(COLUMN()-2)*3)</f>
        <v>1.8595852915274307</v>
      </c>
      <c r="D36" s="2">
        <f ca="1">OFFSET('Puget Sound'!$G$1,ROW()-1,(COLUMN()-2)*3)</f>
        <v>1.5730000193548435</v>
      </c>
      <c r="E36" s="2">
        <f ca="1">OFFSET('Puget Sound'!$G$1,ROW()-1,(COLUMN()-2)*3)</f>
        <v>10.518790452631606</v>
      </c>
      <c r="F36" s="2">
        <f ca="1">OFFSET('Puget Sound'!$G$1,ROW()-1,(COLUMN()-2)*3)</f>
        <v>1.0836923538461534</v>
      </c>
      <c r="G36" s="2">
        <f ca="1">OFFSET('Puget Sound'!$G$1,ROW()-1,(COLUMN()-2)*3)</f>
        <v>1.9495581906976795</v>
      </c>
      <c r="H36" s="2">
        <f ca="1">OFFSET('Puget Sound'!$G$1,ROW()-1,(COLUMN()-2)*3)</f>
        <v>1.7290614515970546</v>
      </c>
      <c r="I36" s="2">
        <f ca="1">OFFSET('Puget Sound'!$G$1,ROW()-1,(COLUMN()-2)*3)</f>
        <v>10.560253207228925</v>
      </c>
      <c r="J36" s="2">
        <f ca="1">OFFSET('Puget Sound'!$G$1,ROW()-1,(COLUMN()-2)*3)</f>
        <v>0</v>
      </c>
      <c r="K36" s="2">
        <f ca="1">OFFSET('Puget Sound'!$G$1,ROW()-1,(COLUMN()-2)*3)</f>
        <v>65.778340161437896</v>
      </c>
      <c r="L36" s="2">
        <f ca="1">OFFSET('Puget Sound'!$G$1,ROW()-1,(COLUMN()-2)*3)</f>
        <v>5.4138705101558431</v>
      </c>
      <c r="M36" s="2">
        <f ca="1">OFFSET('Puget Sound'!$G$1,ROW()-1,(COLUMN()-2)*3)</f>
        <v>27.816981573708301</v>
      </c>
      <c r="N36" s="2">
        <f ca="1">OFFSET('Puget Sound'!$G$1,ROW()-1,(COLUMN()-2)*3)</f>
        <v>29.908488714145292</v>
      </c>
      <c r="O36" s="2">
        <f ca="1">OFFSET('Puget Sound'!$G$1,ROW()-1,(COLUMN()-2)*3)</f>
        <v>0</v>
      </c>
      <c r="P36" s="2">
        <f ca="1">OFFSET('Puget Sound'!$G$1,ROW()-1,(COLUMN()-2)*3)</f>
        <v>0</v>
      </c>
      <c r="Q36" s="2">
        <f ca="1">OFFSET('Puget Sound'!$G$1,ROW()-1,(COLUMN()-2)*3)</f>
        <v>0</v>
      </c>
      <c r="R36" s="2">
        <f ca="1">OFFSET('Puget Sound'!$G$1,ROW()-1,(COLUMN()-2)*3)</f>
        <v>0</v>
      </c>
      <c r="S36" s="2">
        <f ca="1">OFFSET('Puget Sound'!$G$1,ROW()-1,(COLUMN()-2)*3)</f>
        <v>0</v>
      </c>
      <c r="T36" s="2">
        <f ca="1">OFFSET('Puget Sound'!$G$1,ROW()-1,(COLUMN()-2)*3)</f>
        <v>0</v>
      </c>
      <c r="U36" s="2">
        <f ca="1">OFFSET('Puget Sound'!$G$1,ROW()-1,(COLUMN()-2)*3)</f>
        <v>39.305480482734907</v>
      </c>
      <c r="V36" s="2">
        <f ca="1">OFFSET('Puget Sound'!$G$1,ROW()-1,(COLUMN()-2)*3)</f>
        <v>165.6320582384154</v>
      </c>
      <c r="W36" s="2">
        <f ca="1">OFFSET('Puget Sound'!$G$1,ROW()-1,(COLUMN()-2)*3)</f>
        <v>63.699915774266415</v>
      </c>
      <c r="X36" s="2">
        <f ca="1">OFFSET('Puget Sound'!$G$1,ROW()-1,(COLUMN()-2)*3)</f>
        <v>25.99662838792036</v>
      </c>
      <c r="Y36" s="2">
        <f ca="1">OFFSET('Puget Sound'!$G$1,ROW()-1,(COLUMN()-2)*3)</f>
        <v>4.5646162379475079</v>
      </c>
      <c r="Z36" s="2">
        <f ca="1">OFFSET('Puget Sound'!$G$1,ROW()-1,(COLUMN()-2)*3)</f>
        <v>6.5553397737123102</v>
      </c>
      <c r="AA36" s="2">
        <f ca="1">OFFSET('Puget Sound'!$G$1,ROW()-1,(COLUMN()-2)*3)</f>
        <v>16.504896635117277</v>
      </c>
      <c r="AB36" s="2">
        <f ca="1">OFFSET('Puget Sound'!$G$1,ROW()-1,(COLUMN()-2)*3)</f>
        <v>104.70221937924426</v>
      </c>
      <c r="AC36" s="2">
        <f ca="1">OFFSET('Puget Sound'!$G$1,ROW()-1,(COLUMN()-2)*3)</f>
        <v>28.663000959775047</v>
      </c>
      <c r="AD36" s="2">
        <f ca="1">OFFSET('Puget Sound'!$G$1,ROW()-1,(COLUMN()-2)*3)</f>
        <v>92.881850639449382</v>
      </c>
      <c r="AE36" s="2">
        <f ca="1">OFFSET('Puget Sound'!$G$1,ROW()-1,(COLUMN()-2)*3)</f>
        <v>7.3958456681413818</v>
      </c>
      <c r="AF36" s="2">
        <f ca="1">OFFSET('Puget Sound'!$G$1,ROW()-1,(COLUMN()-2)*3)</f>
        <v>0</v>
      </c>
      <c r="AG36" s="2">
        <f ca="1">OFFSET('Puget Sound'!$G$1,ROW()-1,(COLUMN()-2)*3)</f>
        <v>59.619796918740725</v>
      </c>
      <c r="AH36" s="2">
        <f ca="1">OFFSET('Puget Sound'!$G$1,ROW()-1,(COLUMN()-2)*3)</f>
        <v>165.47361150365245</v>
      </c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>
        <f>'Puget Sound'!CV40</f>
        <v>0</v>
      </c>
    </row>
    <row r="37" spans="1:48" x14ac:dyDescent="0.25">
      <c r="A37" t="str">
        <f>'Puget Sound'!C41</f>
        <v>UM</v>
      </c>
      <c r="B37" s="2">
        <f ca="1">OFFSET('Puget Sound'!$G$1,ROW()-1,(COLUMN()-2)*3)</f>
        <v>1383.6743529376183</v>
      </c>
      <c r="C37" s="2">
        <f ca="1">OFFSET('Puget Sound'!$G$1,ROW()-1,(COLUMN()-2)*3)</f>
        <v>20.392597559282962</v>
      </c>
      <c r="D37" s="2">
        <f ca="1">OFFSET('Puget Sound'!$G$1,ROW()-1,(COLUMN()-2)*3)</f>
        <v>3013.8909286005669</v>
      </c>
      <c r="E37" s="2">
        <f ca="1">OFFSET('Puget Sound'!$G$1,ROW()-1,(COLUMN()-2)*3)</f>
        <v>1964.2868320850257</v>
      </c>
      <c r="F37" s="2">
        <f ca="1">OFFSET('Puget Sound'!$G$1,ROW()-1,(COLUMN()-2)*3)</f>
        <v>1694.8268584327279</v>
      </c>
      <c r="G37" s="2">
        <f ca="1">OFFSET('Puget Sound'!$G$1,ROW()-1,(COLUMN()-2)*3)</f>
        <v>1956.8284591797649</v>
      </c>
      <c r="H37" s="2">
        <f ca="1">OFFSET('Puget Sound'!$G$1,ROW()-1,(COLUMN()-2)*3)</f>
        <v>1965.7762928088871</v>
      </c>
      <c r="I37" s="2">
        <f ca="1">OFFSET('Puget Sound'!$G$1,ROW()-1,(COLUMN()-2)*3)</f>
        <v>2224.8289057723405</v>
      </c>
      <c r="J37" s="2">
        <f ca="1">OFFSET('Puget Sound'!$G$1,ROW()-1,(COLUMN()-2)*3)</f>
        <v>1077.0801706800626</v>
      </c>
      <c r="K37" s="2">
        <f ca="1">OFFSET('Puget Sound'!$G$1,ROW()-1,(COLUMN()-2)*3)</f>
        <v>1729.0840705334781</v>
      </c>
      <c r="L37" s="2">
        <f ca="1">OFFSET('Puget Sound'!$G$1,ROW()-1,(COLUMN()-2)*3)</f>
        <v>1122.3986279668895</v>
      </c>
      <c r="M37" s="2">
        <f ca="1">OFFSET('Puget Sound'!$G$1,ROW()-1,(COLUMN()-2)*3)</f>
        <v>2860.5030998094321</v>
      </c>
      <c r="N37" s="2">
        <f ca="1">OFFSET('Puget Sound'!$G$1,ROW()-1,(COLUMN()-2)*3)</f>
        <v>1298.7728813254398</v>
      </c>
      <c r="O37" s="2">
        <f ca="1">OFFSET('Puget Sound'!$G$1,ROW()-1,(COLUMN()-2)*3)</f>
        <v>1462.368400167348</v>
      </c>
      <c r="P37" s="2">
        <f ca="1">OFFSET('Puget Sound'!$G$1,ROW()-1,(COLUMN()-2)*3)</f>
        <v>1755.7353646078759</v>
      </c>
      <c r="Q37" s="2">
        <f ca="1">OFFSET('Puget Sound'!$G$1,ROW()-1,(COLUMN()-2)*3)</f>
        <v>1900.3170997077973</v>
      </c>
      <c r="R37" s="2">
        <f ca="1">OFFSET('Puget Sound'!$G$1,ROW()-1,(COLUMN()-2)*3)</f>
        <v>1401.4041456647353</v>
      </c>
      <c r="S37" s="2">
        <f ca="1">OFFSET('Puget Sound'!$G$1,ROW()-1,(COLUMN()-2)*3)</f>
        <v>3029.8299624479023</v>
      </c>
      <c r="T37" s="2">
        <f ca="1">OFFSET('Puget Sound'!$G$1,ROW()-1,(COLUMN()-2)*3)</f>
        <v>2854.0961398534141</v>
      </c>
      <c r="U37" s="2">
        <f ca="1">OFFSET('Puget Sound'!$G$1,ROW()-1,(COLUMN()-2)*3)</f>
        <v>3655.9207352131452</v>
      </c>
      <c r="V37" s="2">
        <f ca="1">OFFSET('Puget Sound'!$G$1,ROW()-1,(COLUMN()-2)*3)</f>
        <v>3988.3428154265534</v>
      </c>
      <c r="W37" s="2">
        <f ca="1">OFFSET('Puget Sound'!$G$1,ROW()-1,(COLUMN()-2)*3)</f>
        <v>2588.7773367926384</v>
      </c>
      <c r="X37" s="2">
        <f ca="1">OFFSET('Puget Sound'!$G$1,ROW()-1,(COLUMN()-2)*3)</f>
        <v>2257.9209313119163</v>
      </c>
      <c r="Y37" s="2">
        <f ca="1">OFFSET('Puget Sound'!$G$1,ROW()-1,(COLUMN()-2)*3)</f>
        <v>2629.1676070494364</v>
      </c>
      <c r="Z37" s="2">
        <f ca="1">OFFSET('Puget Sound'!$G$1,ROW()-1,(COLUMN()-2)*3)</f>
        <v>1526.4890847176894</v>
      </c>
      <c r="AA37" s="2">
        <f ca="1">OFFSET('Puget Sound'!$G$1,ROW()-1,(COLUMN()-2)*3)</f>
        <v>934.11146367738331</v>
      </c>
      <c r="AB37" s="2">
        <f ca="1">OFFSET('Puget Sound'!$G$1,ROW()-1,(COLUMN()-2)*3)</f>
        <v>1184.0312521948663</v>
      </c>
      <c r="AC37" s="2">
        <f ca="1">OFFSET('Puget Sound'!$G$1,ROW()-1,(COLUMN()-2)*3)</f>
        <v>775.39565986488833</v>
      </c>
      <c r="AD37" s="2">
        <f ca="1">OFFSET('Puget Sound'!$G$1,ROW()-1,(COLUMN()-2)*3)</f>
        <v>1708.0511162859721</v>
      </c>
      <c r="AE37" s="2">
        <f ca="1">OFFSET('Puget Sound'!$G$1,ROW()-1,(COLUMN()-2)*3)</f>
        <v>928.47428677309063</v>
      </c>
      <c r="AF37" s="2">
        <f ca="1">OFFSET('Puget Sound'!$G$1,ROW()-1,(COLUMN()-2)*3)</f>
        <v>0</v>
      </c>
      <c r="AG37" s="2">
        <f ca="1">OFFSET('Puget Sound'!$G$1,ROW()-1,(COLUMN()-2)*3)</f>
        <v>699.60540394612565</v>
      </c>
      <c r="AH37" s="2">
        <f ca="1">OFFSET('Puget Sound'!$G$1,ROW()-1,(COLUMN()-2)*3)</f>
        <v>1265.2406789310094</v>
      </c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>
        <f>'Puget Sound'!CV41</f>
        <v>0</v>
      </c>
    </row>
    <row r="38" spans="1:48" x14ac:dyDescent="0.25">
      <c r="A38" t="str">
        <f>'Puget Sound'!C42</f>
        <v>M</v>
      </c>
      <c r="B38" s="2">
        <f ca="1">OFFSET('Puget Sound'!$G$1,ROW()-1,(COLUMN()-2)*3)</f>
        <v>268.07515713003028</v>
      </c>
      <c r="C38" s="2">
        <f ca="1">OFFSET('Puget Sound'!$G$1,ROW()-1,(COLUMN()-2)*3)</f>
        <v>19.780819632504471</v>
      </c>
      <c r="D38" s="2">
        <f ca="1">OFFSET('Puget Sound'!$G$1,ROW()-1,(COLUMN()-2)*3)</f>
        <v>2923.4742007425498</v>
      </c>
      <c r="E38" s="2">
        <f ca="1">OFFSET('Puget Sound'!$G$1,ROW()-1,(COLUMN()-2)*3)</f>
        <v>1905.3582271224748</v>
      </c>
      <c r="F38" s="2">
        <f ca="1">OFFSET('Puget Sound'!$G$1,ROW()-1,(COLUMN()-2)*3)</f>
        <v>1677.7226979439145</v>
      </c>
      <c r="G38" s="2">
        <f ca="1">OFFSET('Puget Sound'!$G$1,ROW()-1,(COLUMN()-2)*3)</f>
        <v>1917.4607563604479</v>
      </c>
      <c r="H38" s="2">
        <f ca="1">OFFSET('Puget Sound'!$G$1,ROW()-1,(COLUMN()-2)*3)</f>
        <v>1900.789935473912</v>
      </c>
      <c r="I38" s="2">
        <f ca="1">OFFSET('Puget Sound'!$G$1,ROW()-1,(COLUMN()-2)*3)</f>
        <v>2175.6174933958541</v>
      </c>
      <c r="J38" s="2">
        <f ca="1">OFFSET('Puget Sound'!$G$1,ROW()-1,(COLUMN()-2)*3)</f>
        <v>1059.9104062861252</v>
      </c>
      <c r="K38" s="2">
        <f ca="1">OFFSET('Puget Sound'!$G$1,ROW()-1,(COLUMN()-2)*3)</f>
        <v>1720.3495778857337</v>
      </c>
      <c r="L38" s="2">
        <f ca="1">OFFSET('Puget Sound'!$G$1,ROW()-1,(COLUMN()-2)*3)</f>
        <v>1096.5948577222289</v>
      </c>
      <c r="M38" s="2">
        <f ca="1">OFFSET('Puget Sound'!$G$1,ROW()-1,(COLUMN()-2)*3)</f>
        <v>2804.2598038198448</v>
      </c>
      <c r="N38" s="2">
        <f ca="1">OFFSET('Puget Sound'!$G$1,ROW()-1,(COLUMN()-2)*3)</f>
        <v>1253.8770014923998</v>
      </c>
      <c r="O38" s="2">
        <f ca="1">OFFSET('Puget Sound'!$G$1,ROW()-1,(COLUMN()-2)*3)</f>
        <v>1394.8513687854486</v>
      </c>
      <c r="P38" s="2">
        <f ca="1">OFFSET('Puget Sound'!$G$1,ROW()-1,(COLUMN()-2)*3)</f>
        <v>1706.2143231297837</v>
      </c>
      <c r="Q38" s="2">
        <f ca="1">OFFSET('Puget Sound'!$G$1,ROW()-1,(COLUMN()-2)*3)</f>
        <v>1828.5371676455015</v>
      </c>
      <c r="R38" s="2">
        <f ca="1">OFFSET('Puget Sound'!$G$1,ROW()-1,(COLUMN()-2)*3)</f>
        <v>1374.4583551149042</v>
      </c>
      <c r="S38" s="2">
        <f ca="1">OFFSET('Puget Sound'!$G$1,ROW()-1,(COLUMN()-2)*3)</f>
        <v>2960.7777610406156</v>
      </c>
      <c r="T38" s="2">
        <f ca="1">OFFSET('Puget Sound'!$G$1,ROW()-1,(COLUMN()-2)*3)</f>
        <v>2359.4525379683814</v>
      </c>
      <c r="U38" s="2">
        <f ca="1">OFFSET('Puget Sound'!$G$1,ROW()-1,(COLUMN()-2)*3)</f>
        <v>2456.1088585122525</v>
      </c>
      <c r="V38" s="2">
        <f ca="1">OFFSET('Puget Sound'!$G$1,ROW()-1,(COLUMN()-2)*3)</f>
        <v>1861.9970912945651</v>
      </c>
      <c r="W38" s="2">
        <f ca="1">OFFSET('Puget Sound'!$G$1,ROW()-1,(COLUMN()-2)*3)</f>
        <v>459.40620130984627</v>
      </c>
      <c r="X38" s="2">
        <f ca="1">OFFSET('Puget Sound'!$G$1,ROW()-1,(COLUMN()-2)*3)</f>
        <v>623.1486506601683</v>
      </c>
      <c r="Y38" s="2">
        <f ca="1">OFFSET('Puget Sound'!$G$1,ROW()-1,(COLUMN()-2)*3)</f>
        <v>489.56902563936183</v>
      </c>
      <c r="Z38" s="2">
        <f ca="1">OFFSET('Puget Sound'!$G$1,ROW()-1,(COLUMN()-2)*3)</f>
        <v>385.94640994105015</v>
      </c>
      <c r="AA38" s="2">
        <f ca="1">OFFSET('Puget Sound'!$G$1,ROW()-1,(COLUMN()-2)*3)</f>
        <v>112.0796376984935</v>
      </c>
      <c r="AB38" s="2">
        <f ca="1">OFFSET('Puget Sound'!$G$1,ROW()-1,(COLUMN()-2)*3)</f>
        <v>251.09048766645404</v>
      </c>
      <c r="AC38" s="2">
        <f ca="1">OFFSET('Puget Sound'!$G$1,ROW()-1,(COLUMN()-2)*3)</f>
        <v>105.04492431243074</v>
      </c>
      <c r="AD38" s="2">
        <f ca="1">OFFSET('Puget Sound'!$G$1,ROW()-1,(COLUMN()-2)*3)</f>
        <v>305.76393209243827</v>
      </c>
      <c r="AE38" s="2">
        <f ca="1">OFFSET('Puget Sound'!$G$1,ROW()-1,(COLUMN()-2)*3)</f>
        <v>227.0316825599833</v>
      </c>
      <c r="AF38" s="2">
        <f ca="1">OFFSET('Puget Sound'!$G$1,ROW()-1,(COLUMN()-2)*3)</f>
        <v>0</v>
      </c>
      <c r="AG38" s="2">
        <f ca="1">OFFSET('Puget Sound'!$G$1,ROW()-1,(COLUMN()-2)*3)</f>
        <v>123.14094517329436</v>
      </c>
      <c r="AH38" s="2">
        <f ca="1">OFFSET('Puget Sound'!$G$1,ROW()-1,(COLUMN()-2)*3)</f>
        <v>261.35998696424224</v>
      </c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>
        <f>'Puget Sound'!CV42</f>
        <v>0</v>
      </c>
    </row>
    <row r="39" spans="1:48" x14ac:dyDescent="0.25">
      <c r="A39" t="str">
        <f>'Puget Sound'!C43</f>
        <v>SPS FF</v>
      </c>
      <c r="B39" s="2">
        <f ca="1">OFFSET('Puget Sound'!$G$1,ROW()-1,(COLUMN()-2)*3)</f>
        <v>1115.5991958075879</v>
      </c>
      <c r="C39" s="2">
        <f ca="1">OFFSET('Puget Sound'!$G$1,ROW()-1,(COLUMN()-2)*3)</f>
        <v>0.61177792677849041</v>
      </c>
      <c r="D39" s="2">
        <f ca="1">OFFSET('Puget Sound'!$G$1,ROW()-1,(COLUMN()-2)*3)</f>
        <v>90.416727858017111</v>
      </c>
      <c r="E39" s="2">
        <f ca="1">OFFSET('Puget Sound'!$G$1,ROW()-1,(COLUMN()-2)*3)</f>
        <v>58.928604962550935</v>
      </c>
      <c r="F39" s="2">
        <f ca="1">OFFSET('Puget Sound'!$G$1,ROW()-1,(COLUMN()-2)*3)</f>
        <v>17.104160488813413</v>
      </c>
      <c r="G39" s="2">
        <f ca="1">OFFSET('Puget Sound'!$G$1,ROW()-1,(COLUMN()-2)*3)</f>
        <v>39.367702819316911</v>
      </c>
      <c r="H39" s="2">
        <f ca="1">OFFSET('Puget Sound'!$G$1,ROW()-1,(COLUMN()-2)*3)</f>
        <v>64.986357334975025</v>
      </c>
      <c r="I39" s="2">
        <f ca="1">OFFSET('Puget Sound'!$G$1,ROW()-1,(COLUMN()-2)*3)</f>
        <v>49.211412376486265</v>
      </c>
      <c r="J39" s="2">
        <f ca="1">OFFSET('Puget Sound'!$G$1,ROW()-1,(COLUMN()-2)*3)</f>
        <v>17.169764393937271</v>
      </c>
      <c r="K39" s="2">
        <f ca="1">OFFSET('Puget Sound'!$G$1,ROW()-1,(COLUMN()-2)*3)</f>
        <v>8.7344926477445224</v>
      </c>
      <c r="L39" s="2">
        <f ca="1">OFFSET('Puget Sound'!$G$1,ROW()-1,(COLUMN()-2)*3)</f>
        <v>25.803770244660633</v>
      </c>
      <c r="M39" s="2">
        <f ca="1">OFFSET('Puget Sound'!$G$1,ROW()-1,(COLUMN()-2)*3)</f>
        <v>56.243295989587125</v>
      </c>
      <c r="N39" s="2">
        <f ca="1">OFFSET('Puget Sound'!$G$1,ROW()-1,(COLUMN()-2)*3)</f>
        <v>44.89587983304002</v>
      </c>
      <c r="O39" s="2">
        <f ca="1">OFFSET('Puget Sound'!$G$1,ROW()-1,(COLUMN()-2)*3)</f>
        <v>67.517031381899415</v>
      </c>
      <c r="P39" s="2">
        <f ca="1">OFFSET('Puget Sound'!$G$1,ROW()-1,(COLUMN()-2)*3)</f>
        <v>49.521041478092194</v>
      </c>
      <c r="Q39" s="2">
        <f ca="1">OFFSET('Puget Sound'!$G$1,ROW()-1,(COLUMN()-2)*3)</f>
        <v>71.779932062295671</v>
      </c>
      <c r="R39" s="2">
        <f ca="1">OFFSET('Puget Sound'!$G$1,ROW()-1,(COLUMN()-2)*3)</f>
        <v>26.945790549831184</v>
      </c>
      <c r="S39" s="2">
        <f ca="1">OFFSET('Puget Sound'!$G$1,ROW()-1,(COLUMN()-2)*3)</f>
        <v>69.052201407286603</v>
      </c>
      <c r="T39" s="2">
        <f ca="1">OFFSET('Puget Sound'!$G$1,ROW()-1,(COLUMN()-2)*3)</f>
        <v>494.64360188503281</v>
      </c>
      <c r="U39" s="2">
        <f ca="1">OFFSET('Puget Sound'!$G$1,ROW()-1,(COLUMN()-2)*3)</f>
        <v>1199.8118767008928</v>
      </c>
      <c r="V39" s="2">
        <f ca="1">OFFSET('Puget Sound'!$G$1,ROW()-1,(COLUMN()-2)*3)</f>
        <v>2126.3457241319884</v>
      </c>
      <c r="W39" s="2">
        <f ca="1">OFFSET('Puget Sound'!$G$1,ROW()-1,(COLUMN()-2)*3)</f>
        <v>2129.3711354827919</v>
      </c>
      <c r="X39" s="2">
        <f ca="1">OFFSET('Puget Sound'!$G$1,ROW()-1,(COLUMN()-2)*3)</f>
        <v>1634.7722806517479</v>
      </c>
      <c r="Y39" s="2">
        <f ca="1">OFFSET('Puget Sound'!$G$1,ROW()-1,(COLUMN()-2)*3)</f>
        <v>2139.5985814100745</v>
      </c>
      <c r="Z39" s="2">
        <f ca="1">OFFSET('Puget Sound'!$G$1,ROW()-1,(COLUMN()-2)*3)</f>
        <v>1140.5426747766392</v>
      </c>
      <c r="AA39" s="2">
        <f ca="1">OFFSET('Puget Sound'!$G$1,ROW()-1,(COLUMN()-2)*3)</f>
        <v>822.03182597888986</v>
      </c>
      <c r="AB39" s="2">
        <f ca="1">OFFSET('Puget Sound'!$G$1,ROW()-1,(COLUMN()-2)*3)</f>
        <v>932.94076452841227</v>
      </c>
      <c r="AC39" s="2">
        <f ca="1">OFFSET('Puget Sound'!$G$1,ROW()-1,(COLUMN()-2)*3)</f>
        <v>670.35073555245754</v>
      </c>
      <c r="AD39" s="2">
        <f ca="1">OFFSET('Puget Sound'!$G$1,ROW()-1,(COLUMN()-2)*3)</f>
        <v>1402.2871841935339</v>
      </c>
      <c r="AE39" s="2">
        <f ca="1">OFFSET('Puget Sound'!$G$1,ROW()-1,(COLUMN()-2)*3)</f>
        <v>701.4426042131073</v>
      </c>
      <c r="AF39" s="2">
        <f ca="1">OFFSET('Puget Sound'!$G$1,ROW()-1,(COLUMN()-2)*3)</f>
        <v>0</v>
      </c>
      <c r="AG39" s="2">
        <f ca="1">OFFSET('Puget Sound'!$G$1,ROW()-1,(COLUMN()-2)*3)</f>
        <v>576.46445877283134</v>
      </c>
      <c r="AH39" s="2">
        <f ca="1">OFFSET('Puget Sound'!$G$1,ROW()-1,(COLUMN()-2)*3)</f>
        <v>1003.8806919667671</v>
      </c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>
        <f>'Puget Sound'!CV43</f>
        <v>748.79786776625679</v>
      </c>
    </row>
    <row r="40" spans="1:48" x14ac:dyDescent="0.25">
      <c r="A40" t="str">
        <f>'Puget Sound'!C44</f>
        <v>UM</v>
      </c>
      <c r="B40" s="2">
        <f ca="1">OFFSET('Puget Sound'!$G$1,ROW()-1,(COLUMN()-2)*3)</f>
        <v>17.741596617072197</v>
      </c>
      <c r="C40" s="2">
        <f ca="1">OFFSET('Puget Sound'!$G$1,ROW()-1,(COLUMN()-2)*3)</f>
        <v>4.4072438163210155</v>
      </c>
      <c r="D40" s="2">
        <f ca="1">OFFSET('Puget Sound'!$G$1,ROW()-1,(COLUMN()-2)*3)</f>
        <v>3.013587953750426</v>
      </c>
      <c r="E40" s="2">
        <f ca="1">OFFSET('Puget Sound'!$G$1,ROW()-1,(COLUMN()-2)*3)</f>
        <v>2.6021766290063404</v>
      </c>
      <c r="F40" s="2">
        <f ca="1">OFFSET('Puget Sound'!$G$1,ROW()-1,(COLUMN()-2)*3)</f>
        <v>7.470632372628935</v>
      </c>
      <c r="G40" s="2">
        <f ca="1">OFFSET('Puget Sound'!$G$1,ROW()-1,(COLUMN()-2)*3)</f>
        <v>3.2509150433375154</v>
      </c>
      <c r="H40" s="2">
        <f ca="1">OFFSET('Puget Sound'!$G$1,ROW()-1,(COLUMN()-2)*3)</f>
        <v>1.9180601565064801</v>
      </c>
      <c r="I40" s="2">
        <f ca="1">OFFSET('Puget Sound'!$G$1,ROW()-1,(COLUMN()-2)*3)</f>
        <v>6.5471776595203401</v>
      </c>
      <c r="J40" s="2">
        <f ca="1">OFFSET('Puget Sound'!$G$1,ROW()-1,(COLUMN()-2)*3)</f>
        <v>8.3430273752555593</v>
      </c>
      <c r="K40" s="2">
        <f ca="1">OFFSET('Puget Sound'!$G$1,ROW()-1,(COLUMN()-2)*3)</f>
        <v>5.744794783734366</v>
      </c>
      <c r="L40" s="2">
        <f ca="1">OFFSET('Puget Sound'!$G$1,ROW()-1,(COLUMN()-2)*3)</f>
        <v>4.3084756075636177</v>
      </c>
      <c r="M40" s="2">
        <f ca="1">OFFSET('Puget Sound'!$G$1,ROW()-1,(COLUMN()-2)*3)</f>
        <v>9.3208359675392121</v>
      </c>
      <c r="N40" s="2">
        <f ca="1">OFFSET('Puget Sound'!$G$1,ROW()-1,(COLUMN()-2)*3)</f>
        <v>14.845026429157658</v>
      </c>
      <c r="O40" s="2">
        <f ca="1">OFFSET('Puget Sound'!$G$1,ROW()-1,(COLUMN()-2)*3)</f>
        <v>16.99889672530897</v>
      </c>
      <c r="P40" s="2">
        <f ca="1">OFFSET('Puget Sound'!$G$1,ROW()-1,(COLUMN()-2)*3)</f>
        <v>30.8008676637386</v>
      </c>
      <c r="Q40" s="2">
        <f ca="1">OFFSET('Puget Sound'!$G$1,ROW()-1,(COLUMN()-2)*3)</f>
        <v>17.530674884318032</v>
      </c>
      <c r="R40" s="2">
        <f ca="1">OFFSET('Puget Sound'!$G$1,ROW()-1,(COLUMN()-2)*3)</f>
        <v>15.844062974796273</v>
      </c>
      <c r="S40" s="2">
        <f ca="1">OFFSET('Puget Sound'!$G$1,ROW()-1,(COLUMN()-2)*3)</f>
        <v>25.012319389122851</v>
      </c>
      <c r="T40" s="2">
        <f ca="1">OFFSET('Puget Sound'!$G$1,ROW()-1,(COLUMN()-2)*3)</f>
        <v>13.20788529182062</v>
      </c>
      <c r="U40" s="2">
        <f ca="1">OFFSET('Puget Sound'!$G$1,ROW()-1,(COLUMN()-2)*3)</f>
        <v>20.721307524972691</v>
      </c>
      <c r="V40" s="2">
        <f ca="1">OFFSET('Puget Sound'!$G$1,ROW()-1,(COLUMN()-2)*3)</f>
        <v>32.929305746226042</v>
      </c>
      <c r="W40" s="2">
        <f ca="1">OFFSET('Puget Sound'!$G$1,ROW()-1,(COLUMN()-2)*3)</f>
        <v>35.022517138861978</v>
      </c>
      <c r="X40" s="2">
        <f ca="1">OFFSET('Puget Sound'!$G$1,ROW()-1,(COLUMN()-2)*3)</f>
        <v>37.60040284215421</v>
      </c>
      <c r="Y40" s="2">
        <f ca="1">OFFSET('Puget Sound'!$G$1,ROW()-1,(COLUMN()-2)*3)</f>
        <v>35.676861926674142</v>
      </c>
      <c r="Z40" s="2">
        <f ca="1">OFFSET('Puget Sound'!$G$1,ROW()-1,(COLUMN()-2)*3)</f>
        <v>21.296441630301143</v>
      </c>
      <c r="AA40" s="2">
        <f ca="1">OFFSET('Puget Sound'!$G$1,ROW()-1,(COLUMN()-2)*3)</f>
        <v>17.550089435791907</v>
      </c>
      <c r="AB40" s="2">
        <f ca="1">OFFSET('Puget Sound'!$G$1,ROW()-1,(COLUMN()-2)*3)</f>
        <v>25.303762567141831</v>
      </c>
      <c r="AC40" s="2">
        <f ca="1">OFFSET('Puget Sound'!$G$1,ROW()-1,(COLUMN()-2)*3)</f>
        <v>12.860637814249328</v>
      </c>
      <c r="AD40" s="2">
        <f ca="1">OFFSET('Puget Sound'!$G$1,ROW()-1,(COLUMN()-2)*3)</f>
        <v>10.877822571500959</v>
      </c>
      <c r="AE40" s="2">
        <f ca="1">OFFSET('Puget Sound'!$G$1,ROW()-1,(COLUMN()-2)*3)</f>
        <v>0.62556037384607477</v>
      </c>
      <c r="AF40" s="2">
        <f ca="1">OFFSET('Puget Sound'!$G$1,ROW()-1,(COLUMN()-2)*3)</f>
        <v>0</v>
      </c>
      <c r="AG40" s="2">
        <f ca="1">OFFSET('Puget Sound'!$G$1,ROW()-1,(COLUMN()-2)*3)</f>
        <v>0</v>
      </c>
      <c r="AH40" s="2">
        <f ca="1">OFFSET('Puget Sound'!$G$1,ROW()-1,(COLUMN()-2)*3)</f>
        <v>0</v>
      </c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>
        <f>'Puget Sound'!CV44</f>
        <v>70.380974947150776</v>
      </c>
    </row>
    <row r="41" spans="1:48" x14ac:dyDescent="0.25">
      <c r="A41" t="str">
        <f>'Puget Sound'!C45</f>
        <v>M</v>
      </c>
      <c r="B41" s="2">
        <f ca="1">OFFSET('Puget Sound'!$G$1,ROW()-1,(COLUMN()-2)*3)</f>
        <v>9.0166914760846165E-2</v>
      </c>
      <c r="C41" s="2">
        <f ca="1">OFFSET('Puget Sound'!$G$1,ROW()-1,(COLUMN()-2)*3)</f>
        <v>4.2750265018313849</v>
      </c>
      <c r="D41" s="2">
        <f ca="1">OFFSET('Puget Sound'!$G$1,ROW()-1,(COLUMN()-2)*3)</f>
        <v>2.923180315137913</v>
      </c>
      <c r="E41" s="2">
        <f ca="1">OFFSET('Puget Sound'!$G$1,ROW()-1,(COLUMN()-2)*3)</f>
        <v>2.52411133013615</v>
      </c>
      <c r="F41" s="2">
        <f ca="1">OFFSET('Puget Sound'!$G$1,ROW()-1,(COLUMN()-2)*3)</f>
        <v>5.2766014976321562</v>
      </c>
      <c r="G41" s="2">
        <f ca="1">OFFSET('Puget Sound'!$G$1,ROW()-1,(COLUMN()-2)*3)</f>
        <v>3.1781594703689864</v>
      </c>
      <c r="H41" s="2">
        <f ca="1">OFFSET('Puget Sound'!$G$1,ROW()-1,(COLUMN()-2)*3)</f>
        <v>1.9064295561414013</v>
      </c>
      <c r="I41" s="2">
        <f ca="1">OFFSET('Puget Sound'!$G$1,ROW()-1,(COLUMN()-2)*3)</f>
        <v>6.4891656188215361</v>
      </c>
      <c r="J41" s="2">
        <f ca="1">OFFSET('Puget Sound'!$G$1,ROW()-1,(COLUMN()-2)*3)</f>
        <v>8.336026827072514</v>
      </c>
      <c r="K41" s="2">
        <f ca="1">OFFSET('Puget Sound'!$G$1,ROW()-1,(COLUMN()-2)*3)</f>
        <v>5.744794783734366</v>
      </c>
      <c r="L41" s="2">
        <f ca="1">OFFSET('Puget Sound'!$G$1,ROW()-1,(COLUMN()-2)*3)</f>
        <v>4.3084756075636177</v>
      </c>
      <c r="M41" s="2">
        <f ca="1">OFFSET('Puget Sound'!$G$1,ROW()-1,(COLUMN()-2)*3)</f>
        <v>9.3208359675392121</v>
      </c>
      <c r="N41" s="2">
        <f ca="1">OFFSET('Puget Sound'!$G$1,ROW()-1,(COLUMN()-2)*3)</f>
        <v>14.845026429157658</v>
      </c>
      <c r="O41" s="2">
        <f ca="1">OFFSET('Puget Sound'!$G$1,ROW()-1,(COLUMN()-2)*3)</f>
        <v>16.99889672530897</v>
      </c>
      <c r="P41" s="2">
        <f ca="1">OFFSET('Puget Sound'!$G$1,ROW()-1,(COLUMN()-2)*3)</f>
        <v>30.8008676637386</v>
      </c>
      <c r="Q41" s="2">
        <f ca="1">OFFSET('Puget Sound'!$G$1,ROW()-1,(COLUMN()-2)*3)</f>
        <v>10.396683357249088</v>
      </c>
      <c r="R41" s="2">
        <f ca="1">OFFSET('Puget Sound'!$G$1,ROW()-1,(COLUMN()-2)*3)</f>
        <v>7.6661611180353946</v>
      </c>
      <c r="S41" s="2">
        <f ca="1">OFFSET('Puget Sound'!$G$1,ROW()-1,(COLUMN()-2)*3)</f>
        <v>20.949996923788241</v>
      </c>
      <c r="T41" s="2">
        <f ca="1">OFFSET('Puget Sound'!$G$1,ROW()-1,(COLUMN()-2)*3)</f>
        <v>12.659508968535533</v>
      </c>
      <c r="U41" s="2">
        <f ca="1">OFFSET('Puget Sound'!$G$1,ROW()-1,(COLUMN()-2)*3)</f>
        <v>0.3756810486387287</v>
      </c>
      <c r="V41" s="2">
        <f ca="1">OFFSET('Puget Sound'!$G$1,ROW()-1,(COLUMN()-2)*3)</f>
        <v>21.013396371415762</v>
      </c>
      <c r="W41" s="2">
        <f ca="1">OFFSET('Puget Sound'!$G$1,ROW()-1,(COLUMN()-2)*3)</f>
        <v>17.764335451914395</v>
      </c>
      <c r="X41" s="2">
        <f ca="1">OFFSET('Puget Sound'!$G$1,ROW()-1,(COLUMN()-2)*3)</f>
        <v>4.4073636435897718</v>
      </c>
      <c r="Y41" s="2">
        <f ca="1">OFFSET('Puget Sound'!$G$1,ROW()-1,(COLUMN()-2)*3)</f>
        <v>0.1744786375368487</v>
      </c>
      <c r="Z41" s="2">
        <f ca="1">OFFSET('Puget Sound'!$G$1,ROW()-1,(COLUMN()-2)*3)</f>
        <v>9.1218991935203719E-2</v>
      </c>
      <c r="AA41" s="2">
        <f ca="1">OFFSET('Puget Sound'!$G$1,ROW()-1,(COLUMN()-2)*3)</f>
        <v>0.15525793331547605</v>
      </c>
      <c r="AB41" s="2">
        <f ca="1">OFFSET('Puget Sound'!$G$1,ROW()-1,(COLUMN()-2)*3)</f>
        <v>0.16585276279255992</v>
      </c>
      <c r="AC41" s="2">
        <f ca="1">OFFSET('Puget Sound'!$G$1,ROW()-1,(COLUMN()-2)*3)</f>
        <v>3.785258015265943E-2</v>
      </c>
      <c r="AD41" s="2">
        <f ca="1">OFFSET('Puget Sound'!$G$1,ROW()-1,(COLUMN()-2)*3)</f>
        <v>6.4633403786204437E-3</v>
      </c>
      <c r="AE41" s="2">
        <f ca="1">OFFSET('Puget Sound'!$G$1,ROW()-1,(COLUMN()-2)*3)</f>
        <v>4.415721455491764E-5</v>
      </c>
      <c r="AF41" s="2">
        <f ca="1">OFFSET('Puget Sound'!$G$1,ROW()-1,(COLUMN()-2)*3)</f>
        <v>0</v>
      </c>
      <c r="AG41" s="2">
        <f ca="1">OFFSET('Puget Sound'!$G$1,ROW()-1,(COLUMN()-2)*3)</f>
        <v>0</v>
      </c>
      <c r="AH41" s="2">
        <f ca="1">OFFSET('Puget Sound'!$G$1,ROW()-1,(COLUMN()-2)*3)</f>
        <v>0</v>
      </c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>
        <f>'Puget Sound'!CV45</f>
        <v>678.41689281910601</v>
      </c>
    </row>
    <row r="42" spans="1:48" x14ac:dyDescent="0.25">
      <c r="A42" t="str">
        <f>'Puget Sound'!C46</f>
        <v>SPS FY</v>
      </c>
      <c r="B42" s="2">
        <f ca="1">OFFSET('Puget Sound'!$G$1,ROW()-1,(COLUMN()-2)*3)</f>
        <v>17.651429702311354</v>
      </c>
      <c r="C42" s="2">
        <f ca="1">OFFSET('Puget Sound'!$G$1,ROW()-1,(COLUMN()-2)*3)</f>
        <v>0.13221731448963059</v>
      </c>
      <c r="D42" s="2">
        <f ca="1">OFFSET('Puget Sound'!$G$1,ROW()-1,(COLUMN()-2)*3)</f>
        <v>9.0407638612512997E-2</v>
      </c>
      <c r="E42" s="2">
        <f ca="1">OFFSET('Puget Sound'!$G$1,ROW()-1,(COLUMN()-2)*3)</f>
        <v>7.8065298870190425E-2</v>
      </c>
      <c r="F42" s="2">
        <f ca="1">OFFSET('Puget Sound'!$G$1,ROW()-1,(COLUMN()-2)*3)</f>
        <v>2.1940308749967787</v>
      </c>
      <c r="G42" s="2">
        <f ca="1">OFFSET('Puget Sound'!$G$1,ROW()-1,(COLUMN()-2)*3)</f>
        <v>7.2755572968528789E-2</v>
      </c>
      <c r="H42" s="2">
        <f ca="1">OFFSET('Puget Sound'!$G$1,ROW()-1,(COLUMN()-2)*3)</f>
        <v>1.1630600365078701E-2</v>
      </c>
      <c r="I42" s="2">
        <f ca="1">OFFSET('Puget Sound'!$G$1,ROW()-1,(COLUMN()-2)*3)</f>
        <v>5.8012040698804473E-2</v>
      </c>
      <c r="J42" s="2">
        <f ca="1">OFFSET('Puget Sound'!$G$1,ROW()-1,(COLUMN()-2)*3)</f>
        <v>7.000548183045077E-3</v>
      </c>
      <c r="K42" s="2">
        <f ca="1">OFFSET('Puget Sound'!$G$1,ROW()-1,(COLUMN()-2)*3)</f>
        <v>0</v>
      </c>
      <c r="L42" s="2">
        <f ca="1">OFFSET('Puget Sound'!$G$1,ROW()-1,(COLUMN()-2)*3)</f>
        <v>0</v>
      </c>
      <c r="M42" s="2">
        <f ca="1">OFFSET('Puget Sound'!$G$1,ROW()-1,(COLUMN()-2)*3)</f>
        <v>0</v>
      </c>
      <c r="N42" s="2">
        <f ca="1">OFFSET('Puget Sound'!$G$1,ROW()-1,(COLUMN()-2)*3)</f>
        <v>0</v>
      </c>
      <c r="O42" s="2">
        <f ca="1">OFFSET('Puget Sound'!$G$1,ROW()-1,(COLUMN()-2)*3)</f>
        <v>0</v>
      </c>
      <c r="P42" s="2">
        <f ca="1">OFFSET('Puget Sound'!$G$1,ROW()-1,(COLUMN()-2)*3)</f>
        <v>0</v>
      </c>
      <c r="Q42" s="2">
        <f ca="1">OFFSET('Puget Sound'!$G$1,ROW()-1,(COLUMN()-2)*3)</f>
        <v>7.1339915270689431</v>
      </c>
      <c r="R42" s="2">
        <f ca="1">OFFSET('Puget Sound'!$G$1,ROW()-1,(COLUMN()-2)*3)</f>
        <v>8.1779018567608777</v>
      </c>
      <c r="S42" s="2">
        <f ca="1">OFFSET('Puget Sound'!$G$1,ROW()-1,(COLUMN()-2)*3)</f>
        <v>4.0623224653346082</v>
      </c>
      <c r="T42" s="2">
        <f ca="1">OFFSET('Puget Sound'!$G$1,ROW()-1,(COLUMN()-2)*3)</f>
        <v>0.54837632328508745</v>
      </c>
      <c r="U42" s="2">
        <f ca="1">OFFSET('Puget Sound'!$G$1,ROW()-1,(COLUMN()-2)*3)</f>
        <v>20.345626476333962</v>
      </c>
      <c r="V42" s="2">
        <f ca="1">OFFSET('Puget Sound'!$G$1,ROW()-1,(COLUMN()-2)*3)</f>
        <v>11.915909374810282</v>
      </c>
      <c r="W42" s="2">
        <f ca="1">OFFSET('Puget Sound'!$G$1,ROW()-1,(COLUMN()-2)*3)</f>
        <v>17.258181686947584</v>
      </c>
      <c r="X42" s="2">
        <f ca="1">OFFSET('Puget Sound'!$G$1,ROW()-1,(COLUMN()-2)*3)</f>
        <v>33.193039198564442</v>
      </c>
      <c r="Y42" s="2">
        <f ca="1">OFFSET('Puget Sound'!$G$1,ROW()-1,(COLUMN()-2)*3)</f>
        <v>35.502383289137292</v>
      </c>
      <c r="Z42" s="2">
        <f ca="1">OFFSET('Puget Sound'!$G$1,ROW()-1,(COLUMN()-2)*3)</f>
        <v>21.205222638365939</v>
      </c>
      <c r="AA42" s="2">
        <f ca="1">OFFSET('Puget Sound'!$G$1,ROW()-1,(COLUMN()-2)*3)</f>
        <v>17.394831502476432</v>
      </c>
      <c r="AB42" s="2">
        <f ca="1">OFFSET('Puget Sound'!$G$1,ROW()-1,(COLUMN()-2)*3)</f>
        <v>25.13790980434927</v>
      </c>
      <c r="AC42" s="2">
        <f ca="1">OFFSET('Puget Sound'!$G$1,ROW()-1,(COLUMN()-2)*3)</f>
        <v>12.822785234096669</v>
      </c>
      <c r="AD42" s="2">
        <f ca="1">OFFSET('Puget Sound'!$G$1,ROW()-1,(COLUMN()-2)*3)</f>
        <v>10.871359231122339</v>
      </c>
      <c r="AE42" s="2">
        <f ca="1">OFFSET('Puget Sound'!$G$1,ROW()-1,(COLUMN()-2)*3)</f>
        <v>0.62551621663151991</v>
      </c>
      <c r="AF42" s="2">
        <f ca="1">OFFSET('Puget Sound'!$G$1,ROW()-1,(COLUMN()-2)*3)</f>
        <v>0</v>
      </c>
      <c r="AG42" s="2">
        <f ca="1">OFFSET('Puget Sound'!$G$1,ROW()-1,(COLUMN()-2)*3)</f>
        <v>0</v>
      </c>
      <c r="AH42" s="2">
        <f ca="1">OFFSET('Puget Sound'!$G$1,ROW()-1,(COLUMN()-2)*3)</f>
        <v>0</v>
      </c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>
        <f>'Puget Sound'!CV46</f>
        <v>60.475731295880038</v>
      </c>
    </row>
    <row r="43" spans="1:48" x14ac:dyDescent="0.25">
      <c r="A43" t="str">
        <f>'Puget Sound'!C47</f>
        <v>UM</v>
      </c>
      <c r="B43" s="2">
        <f ca="1">OFFSET('Puget Sound'!$G$1,ROW()-1,(COLUMN()-2)*3)</f>
        <v>658.45662875382379</v>
      </c>
      <c r="C43" s="2">
        <f ca="1">OFFSET('Puget Sound'!$G$1,ROW()-1,(COLUMN()-2)*3)</f>
        <v>0</v>
      </c>
      <c r="D43" s="2">
        <f ca="1">OFFSET('Puget Sound'!$G$1,ROW()-1,(COLUMN()-2)*3)</f>
        <v>760.78217001493658</v>
      </c>
      <c r="E43" s="2">
        <f ca="1">OFFSET('Puget Sound'!$G$1,ROW()-1,(COLUMN()-2)*3)</f>
        <v>658.95805707766124</v>
      </c>
      <c r="F43" s="2">
        <f ca="1">OFFSET('Puget Sound'!$G$1,ROW()-1,(COLUMN()-2)*3)</f>
        <v>1281.6550755635019</v>
      </c>
      <c r="G43" s="2">
        <f ca="1">OFFSET('Puget Sound'!$G$1,ROW()-1,(COLUMN()-2)*3)</f>
        <v>867.66935018861818</v>
      </c>
      <c r="H43" s="2">
        <f ca="1">OFFSET('Puget Sound'!$G$1,ROW()-1,(COLUMN()-2)*3)</f>
        <v>463.82595910091101</v>
      </c>
      <c r="I43" s="2">
        <f ca="1">OFFSET('Puget Sound'!$G$1,ROW()-1,(COLUMN()-2)*3)</f>
        <v>5620.793869971415</v>
      </c>
      <c r="J43" s="2">
        <f ca="1">OFFSET('Puget Sound'!$G$1,ROW()-1,(COLUMN()-2)*3)</f>
        <v>701.61196714741823</v>
      </c>
      <c r="K43" s="2">
        <f ca="1">OFFSET('Puget Sound'!$G$1,ROW()-1,(COLUMN()-2)*3)</f>
        <v>2164.4066602928979</v>
      </c>
      <c r="L43" s="2">
        <f ca="1">OFFSET('Puget Sound'!$G$1,ROW()-1,(COLUMN()-2)*3)</f>
        <v>185.05140911899034</v>
      </c>
      <c r="M43" s="2">
        <f ca="1">OFFSET('Puget Sound'!$G$1,ROW()-1,(COLUMN()-2)*3)</f>
        <v>2697.1086290996091</v>
      </c>
      <c r="N43" s="2">
        <f ca="1">OFFSET('Puget Sound'!$G$1,ROW()-1,(COLUMN()-2)*3)</f>
        <v>64.940225572522678</v>
      </c>
      <c r="O43" s="2">
        <f ca="1">OFFSET('Puget Sound'!$G$1,ROW()-1,(COLUMN()-2)*3)</f>
        <v>1224.8510744444104</v>
      </c>
      <c r="P43" s="2">
        <f ca="1">OFFSET('Puget Sound'!$G$1,ROW()-1,(COLUMN()-2)*3)</f>
        <v>1318.6286047352548</v>
      </c>
      <c r="Q43" s="2">
        <f ca="1">OFFSET('Puget Sound'!$G$1,ROW()-1,(COLUMN()-2)*3)</f>
        <v>2331.012633507361</v>
      </c>
      <c r="R43" s="2">
        <f ca="1">OFFSET('Puget Sound'!$G$1,ROW()-1,(COLUMN()-2)*3)</f>
        <v>413.36582413075882</v>
      </c>
      <c r="S43" s="2">
        <f ca="1">OFFSET('Puget Sound'!$G$1,ROW()-1,(COLUMN()-2)*3)</f>
        <v>1467.6038493206613</v>
      </c>
      <c r="T43" s="2">
        <f ca="1">OFFSET('Puget Sound'!$G$1,ROW()-1,(COLUMN()-2)*3)</f>
        <v>484.33318691392333</v>
      </c>
      <c r="U43" s="2">
        <f ca="1">OFFSET('Puget Sound'!$G$1,ROW()-1,(COLUMN()-2)*3)</f>
        <v>2464.8325944999133</v>
      </c>
      <c r="V43" s="2">
        <f ca="1">OFFSET('Puget Sound'!$G$1,ROW()-1,(COLUMN()-2)*3)</f>
        <v>2743.779260585758</v>
      </c>
      <c r="W43" s="2">
        <f ca="1">OFFSET('Puget Sound'!$G$1,ROW()-1,(COLUMN()-2)*3)</f>
        <v>3167.7343365492798</v>
      </c>
      <c r="X43" s="2">
        <f ca="1">OFFSET('Puget Sound'!$G$1,ROW()-1,(COLUMN()-2)*3)</f>
        <v>847.31599275854603</v>
      </c>
      <c r="Y43" s="2">
        <f ca="1">OFFSET('Puget Sound'!$G$1,ROW()-1,(COLUMN()-2)*3)</f>
        <v>747.7882976235278</v>
      </c>
      <c r="Z43" s="2">
        <f ca="1">OFFSET('Puget Sound'!$G$1,ROW()-1,(COLUMN()-2)*3)</f>
        <v>528.48881848441613</v>
      </c>
      <c r="AA43" s="2">
        <f ca="1">OFFSET('Puget Sound'!$G$1,ROW()-1,(COLUMN()-2)*3)</f>
        <v>171.88746231431838</v>
      </c>
      <c r="AB43" s="2">
        <f ca="1">OFFSET('Puget Sound'!$G$1,ROW()-1,(COLUMN()-2)*3)</f>
        <v>858.12394161150883</v>
      </c>
      <c r="AC43" s="2">
        <f ca="1">OFFSET('Puget Sound'!$G$1,ROW()-1,(COLUMN()-2)*3)</f>
        <v>360.4006917190755</v>
      </c>
      <c r="AD43" s="2">
        <f ca="1">OFFSET('Puget Sound'!$G$1,ROW()-1,(COLUMN()-2)*3)</f>
        <v>885.4789957914769</v>
      </c>
      <c r="AE43" s="2">
        <f ca="1">OFFSET('Puget Sound'!$G$1,ROW()-1,(COLUMN()-2)*3)</f>
        <v>1057.028193732443</v>
      </c>
      <c r="AF43" s="2">
        <f ca="1">OFFSET('Puget Sound'!$G$1,ROW()-1,(COLUMN()-2)*3)</f>
        <v>0</v>
      </c>
      <c r="AG43" s="2">
        <f ca="1">OFFSET('Puget Sound'!$G$1,ROW()-1,(COLUMN()-2)*3)</f>
        <v>748.79786776625679</v>
      </c>
      <c r="AH43" s="2">
        <f ca="1">OFFSET('Puget Sound'!$G$1,ROW()-1,(COLUMN()-2)*3)</f>
        <v>802.45221756946125</v>
      </c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>
        <f>'Puget Sound'!CV47</f>
        <v>5.3687976556106829</v>
      </c>
    </row>
    <row r="44" spans="1:48" x14ac:dyDescent="0.25">
      <c r="A44" t="str">
        <f>'Puget Sound'!C48</f>
        <v>M</v>
      </c>
      <c r="B44" s="2">
        <f ca="1">OFFSET('Puget Sound'!$G$1,ROW()-1,(COLUMN()-2)*3)</f>
        <v>34.982003989956318</v>
      </c>
      <c r="C44" s="2">
        <f ca="1">OFFSET('Puget Sound'!$G$1,ROW()-1,(COLUMN()-2)*3)</f>
        <v>0</v>
      </c>
      <c r="D44" s="2">
        <f ca="1">OFFSET('Puget Sound'!$G$1,ROW()-1,(COLUMN()-2)*3)</f>
        <v>737.95870491448852</v>
      </c>
      <c r="E44" s="2">
        <f ca="1">OFFSET('Puget Sound'!$G$1,ROW()-1,(COLUMN()-2)*3)</f>
        <v>639.18931536533137</v>
      </c>
      <c r="F44" s="2">
        <f ca="1">OFFSET('Puget Sound'!$G$1,ROW()-1,(COLUMN()-2)*3)</f>
        <v>1243.2054232965968</v>
      </c>
      <c r="G44" s="2">
        <f ca="1">OFFSET('Puget Sound'!$G$1,ROW()-1,(COLUMN()-2)*3)</f>
        <v>841.63926968295959</v>
      </c>
      <c r="H44" s="2">
        <f ca="1">OFFSET('Puget Sound'!$G$1,ROW()-1,(COLUMN()-2)*3)</f>
        <v>449.91118032788364</v>
      </c>
      <c r="I44" s="2">
        <f ca="1">OFFSET('Puget Sound'!$G$1,ROW()-1,(COLUMN()-2)*3)</f>
        <v>5452.1700538722725</v>
      </c>
      <c r="J44" s="2">
        <f ca="1">OFFSET('Puget Sound'!$G$1,ROW()-1,(COLUMN()-2)*3)</f>
        <v>630.21315329243646</v>
      </c>
      <c r="K44" s="2">
        <f ca="1">OFFSET('Puget Sound'!$G$1,ROW()-1,(COLUMN()-2)*3)</f>
        <v>2103.7559988639723</v>
      </c>
      <c r="L44" s="2">
        <f ca="1">OFFSET('Puget Sound'!$G$1,ROW()-1,(COLUMN()-2)*3)</f>
        <v>180.2572661090114</v>
      </c>
      <c r="M44" s="2">
        <f ca="1">OFFSET('Puget Sound'!$G$1,ROW()-1,(COLUMN()-2)*3)</f>
        <v>2608.2408035174089</v>
      </c>
      <c r="N44" s="2">
        <f ca="1">OFFSET('Puget Sound'!$G$1,ROW()-1,(COLUMN()-2)*3)</f>
        <v>63.387010231956083</v>
      </c>
      <c r="O44" s="2">
        <f ca="1">OFFSET('Puget Sound'!$G$1,ROW()-1,(COLUMN()-2)*3)</f>
        <v>1169.4452361908734</v>
      </c>
      <c r="P44" s="2">
        <f ca="1">OFFSET('Puget Sound'!$G$1,ROW()-1,(COLUMN()-2)*3)</f>
        <v>1216.4109730854914</v>
      </c>
      <c r="Q44" s="2">
        <f ca="1">OFFSET('Puget Sound'!$G$1,ROW()-1,(COLUMN()-2)*3)</f>
        <v>2256.2059873802418</v>
      </c>
      <c r="R44" s="2">
        <f ca="1">OFFSET('Puget Sound'!$G$1,ROW()-1,(COLUMN()-2)*3)</f>
        <v>408.55400000359236</v>
      </c>
      <c r="S44" s="2">
        <f ca="1">OFFSET('Puget Sound'!$G$1,ROW()-1,(COLUMN()-2)*3)</f>
        <v>1435.9842460813386</v>
      </c>
      <c r="T44" s="2">
        <f ca="1">OFFSET('Puget Sound'!$G$1,ROW()-1,(COLUMN()-2)*3)</f>
        <v>467.18826473897508</v>
      </c>
      <c r="U44" s="2">
        <f ca="1">OFFSET('Puget Sound'!$G$1,ROW()-1,(COLUMN()-2)*3)</f>
        <v>699.02543809310646</v>
      </c>
      <c r="V44" s="2">
        <f ca="1">OFFSET('Puget Sound'!$G$1,ROW()-1,(COLUMN()-2)*3)</f>
        <v>168.14508586056792</v>
      </c>
      <c r="W44" s="2">
        <f ca="1">OFFSET('Puget Sound'!$G$1,ROW()-1,(COLUMN()-2)*3)</f>
        <v>531.8649641749895</v>
      </c>
      <c r="X44" s="2">
        <f ca="1">OFFSET('Puget Sound'!$G$1,ROW()-1,(COLUMN()-2)*3)</f>
        <v>4.3511889964958792</v>
      </c>
      <c r="Y44" s="2">
        <f ca="1">OFFSET('Puget Sound'!$G$1,ROW()-1,(COLUMN()-2)*3)</f>
        <v>66.810149786648509</v>
      </c>
      <c r="Z44" s="2">
        <f ca="1">OFFSET('Puget Sound'!$G$1,ROW()-1,(COLUMN()-2)*3)</f>
        <v>35.212365477780843</v>
      </c>
      <c r="AA44" s="2">
        <f ca="1">OFFSET('Puget Sound'!$G$1,ROW()-1,(COLUMN()-2)*3)</f>
        <v>18.098918001929391</v>
      </c>
      <c r="AB44" s="2">
        <f ca="1">OFFSET('Puget Sound'!$G$1,ROW()-1,(COLUMN()-2)*3)</f>
        <v>18.91187090518282</v>
      </c>
      <c r="AC44" s="2">
        <f ca="1">OFFSET('Puget Sound'!$G$1,ROW()-1,(COLUMN()-2)*3)</f>
        <v>21.592420629910098</v>
      </c>
      <c r="AD44" s="2">
        <f ca="1">OFFSET('Puget Sound'!$G$1,ROW()-1,(COLUMN()-2)*3)</f>
        <v>66.787699050447813</v>
      </c>
      <c r="AE44" s="2">
        <f ca="1">OFFSET('Puget Sound'!$G$1,ROW()-1,(COLUMN()-2)*3)</f>
        <v>17.460604077794756</v>
      </c>
      <c r="AF44" s="2">
        <f ca="1">OFFSET('Puget Sound'!$G$1,ROW()-1,(COLUMN()-2)*3)</f>
        <v>0</v>
      </c>
      <c r="AG44" s="2">
        <f ca="1">OFFSET('Puget Sound'!$G$1,ROW()-1,(COLUMN()-2)*3)</f>
        <v>70.380974947150776</v>
      </c>
      <c r="AH44" s="2">
        <f ca="1">OFFSET('Puget Sound'!$G$1,ROW()-1,(COLUMN()-2)*3)</f>
        <v>31.85516627931473</v>
      </c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>
        <f>'Puget Sound'!CV48</f>
        <v>55.106933640269354</v>
      </c>
    </row>
    <row r="45" spans="1:48" x14ac:dyDescent="0.25">
      <c r="A45" t="str">
        <f>'Puget Sound'!C49</f>
        <v>White Spr F</v>
      </c>
      <c r="B45" s="2">
        <f ca="1">OFFSET('Puget Sound'!$G$1,ROW()-1,(COLUMN()-2)*3)</f>
        <v>623.4746247638675</v>
      </c>
      <c r="C45" s="2">
        <f ca="1">OFFSET('Puget Sound'!$G$1,ROW()-1,(COLUMN()-2)*3)</f>
        <v>0</v>
      </c>
      <c r="D45" s="2">
        <f ca="1">OFFSET('Puget Sound'!$G$1,ROW()-1,(COLUMN()-2)*3)</f>
        <v>22.823465100448061</v>
      </c>
      <c r="E45" s="2">
        <f ca="1">OFFSET('Puget Sound'!$G$1,ROW()-1,(COLUMN()-2)*3)</f>
        <v>19.76874171232987</v>
      </c>
      <c r="F45" s="2">
        <f ca="1">OFFSET('Puget Sound'!$G$1,ROW()-1,(COLUMN()-2)*3)</f>
        <v>38.449652266905105</v>
      </c>
      <c r="G45" s="2">
        <f ca="1">OFFSET('Puget Sound'!$G$1,ROW()-1,(COLUMN()-2)*3)</f>
        <v>26.030080505658589</v>
      </c>
      <c r="H45" s="2">
        <f ca="1">OFFSET('Puget Sound'!$G$1,ROW()-1,(COLUMN()-2)*3)</f>
        <v>13.914778773027365</v>
      </c>
      <c r="I45" s="2">
        <f ca="1">OFFSET('Puget Sound'!$G$1,ROW()-1,(COLUMN()-2)*3)</f>
        <v>168.62381609914246</v>
      </c>
      <c r="J45" s="2">
        <f ca="1">OFFSET('Puget Sound'!$G$1,ROW()-1,(COLUMN()-2)*3)</f>
        <v>71.398813854981768</v>
      </c>
      <c r="K45" s="2">
        <f ca="1">OFFSET('Puget Sound'!$G$1,ROW()-1,(COLUMN()-2)*3)</f>
        <v>60.65066142892546</v>
      </c>
      <c r="L45" s="2">
        <f ca="1">OFFSET('Puget Sound'!$G$1,ROW()-1,(COLUMN()-2)*3)</f>
        <v>4.7941430099789404</v>
      </c>
      <c r="M45" s="2">
        <f ca="1">OFFSET('Puget Sound'!$G$1,ROW()-1,(COLUMN()-2)*3)</f>
        <v>88.867825582200169</v>
      </c>
      <c r="N45" s="2">
        <f ca="1">OFFSET('Puget Sound'!$G$1,ROW()-1,(COLUMN()-2)*3)</f>
        <v>1.5532153405665958</v>
      </c>
      <c r="O45" s="2">
        <f ca="1">OFFSET('Puget Sound'!$G$1,ROW()-1,(COLUMN()-2)*3)</f>
        <v>55.405838253536999</v>
      </c>
      <c r="P45" s="2">
        <f ca="1">OFFSET('Puget Sound'!$G$1,ROW()-1,(COLUMN()-2)*3)</f>
        <v>102.2176316497634</v>
      </c>
      <c r="Q45" s="2">
        <f ca="1">OFFSET('Puget Sound'!$G$1,ROW()-1,(COLUMN()-2)*3)</f>
        <v>74.806646127119109</v>
      </c>
      <c r="R45" s="2">
        <f ca="1">OFFSET('Puget Sound'!$G$1,ROW()-1,(COLUMN()-2)*3)</f>
        <v>4.8118241271664592</v>
      </c>
      <c r="S45" s="2">
        <f ca="1">OFFSET('Puget Sound'!$G$1,ROW()-1,(COLUMN()-2)*3)</f>
        <v>31.619603239322743</v>
      </c>
      <c r="T45" s="2">
        <f ca="1">OFFSET('Puget Sound'!$G$1,ROW()-1,(COLUMN()-2)*3)</f>
        <v>17.144922174948238</v>
      </c>
      <c r="U45" s="2">
        <f ca="1">OFFSET('Puget Sound'!$G$1,ROW()-1,(COLUMN()-2)*3)</f>
        <v>1765.8071564068071</v>
      </c>
      <c r="V45" s="2">
        <f ca="1">OFFSET('Puget Sound'!$G$1,ROW()-1,(COLUMN()-2)*3)</f>
        <v>2575.63417472519</v>
      </c>
      <c r="W45" s="2">
        <f ca="1">OFFSET('Puget Sound'!$G$1,ROW()-1,(COLUMN()-2)*3)</f>
        <v>2635.8693723742904</v>
      </c>
      <c r="X45" s="2">
        <f ca="1">OFFSET('Puget Sound'!$G$1,ROW()-1,(COLUMN()-2)*3)</f>
        <v>842.96480376205011</v>
      </c>
      <c r="Y45" s="2">
        <f ca="1">OFFSET('Puget Sound'!$G$1,ROW()-1,(COLUMN()-2)*3)</f>
        <v>680.97814783687932</v>
      </c>
      <c r="Z45" s="2">
        <f ca="1">OFFSET('Puget Sound'!$G$1,ROW()-1,(COLUMN()-2)*3)</f>
        <v>493.27645300663528</v>
      </c>
      <c r="AA45" s="2">
        <f ca="1">OFFSET('Puget Sound'!$G$1,ROW()-1,(COLUMN()-2)*3)</f>
        <v>153.78854431238901</v>
      </c>
      <c r="AB45" s="2">
        <f ca="1">OFFSET('Puget Sound'!$G$1,ROW()-1,(COLUMN()-2)*3)</f>
        <v>839.21207070632602</v>
      </c>
      <c r="AC45" s="2">
        <f ca="1">OFFSET('Puget Sound'!$G$1,ROW()-1,(COLUMN()-2)*3)</f>
        <v>338.80827108916537</v>
      </c>
      <c r="AD45" s="2">
        <f ca="1">OFFSET('Puget Sound'!$G$1,ROW()-1,(COLUMN()-2)*3)</f>
        <v>818.69129674102908</v>
      </c>
      <c r="AE45" s="2">
        <f ca="1">OFFSET('Puget Sound'!$G$1,ROW()-1,(COLUMN()-2)*3)</f>
        <v>1039.5675896546481</v>
      </c>
      <c r="AF45" s="2">
        <f ca="1">OFFSET('Puget Sound'!$G$1,ROW()-1,(COLUMN()-2)*3)</f>
        <v>0</v>
      </c>
      <c r="AG45" s="2">
        <f ca="1">OFFSET('Puget Sound'!$G$1,ROW()-1,(COLUMN()-2)*3)</f>
        <v>678.41689281910601</v>
      </c>
      <c r="AH45" s="2">
        <f ca="1">OFFSET('Puget Sound'!$G$1,ROW()-1,(COLUMN()-2)*3)</f>
        <v>770.59705129014651</v>
      </c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>
        <f>'Puget Sound'!CV49</f>
        <v>103</v>
      </c>
    </row>
    <row r="46" spans="1:48" x14ac:dyDescent="0.25">
      <c r="A46" t="str">
        <f>'Puget Sound'!C50</f>
        <v>UM</v>
      </c>
      <c r="B46" s="2">
        <f ca="1">OFFSET('Puget Sound'!$G$1,ROW()-1,(COLUMN()-2)*3)</f>
        <v>112.38426932384887</v>
      </c>
      <c r="C46" s="2">
        <f ca="1">OFFSET('Puget Sound'!$G$1,ROW()-1,(COLUMN()-2)*3)</f>
        <v>237.14098187263471</v>
      </c>
      <c r="D46" s="2">
        <f ca="1">OFFSET('Puget Sound'!$G$1,ROW()-1,(COLUMN()-2)*3)</f>
        <v>237.14098187263471</v>
      </c>
      <c r="E46" s="2">
        <f ca="1">OFFSET('Puget Sound'!$G$1,ROW()-1,(COLUMN()-2)*3)</f>
        <v>239.47612529309413</v>
      </c>
      <c r="F46" s="2">
        <f ca="1">OFFSET('Puget Sound'!$G$1,ROW()-1,(COLUMN()-2)*3)</f>
        <v>281.37884712480468</v>
      </c>
      <c r="G46" s="2">
        <f ca="1">OFFSET('Puget Sound'!$G$1,ROW()-1,(COLUMN()-2)*3)</f>
        <v>649.09471563110992</v>
      </c>
      <c r="H46" s="2">
        <f ca="1">OFFSET('Puget Sound'!$G$1,ROW()-1,(COLUMN()-2)*3)</f>
        <v>595.06330974430875</v>
      </c>
      <c r="I46" s="2">
        <f ca="1">OFFSET('Puget Sound'!$G$1,ROW()-1,(COLUMN()-2)*3)</f>
        <v>740.28939572469085</v>
      </c>
      <c r="J46" s="2">
        <f ca="1">OFFSET('Puget Sound'!$G$1,ROW()-1,(COLUMN()-2)*3)</f>
        <v>336.7103967406868</v>
      </c>
      <c r="K46" s="2">
        <f ca="1">OFFSET('Puget Sound'!$G$1,ROW()-1,(COLUMN()-2)*3)</f>
        <v>275.88886640060866</v>
      </c>
      <c r="L46" s="2">
        <f ca="1">OFFSET('Puget Sound'!$G$1,ROW()-1,(COLUMN()-2)*3)</f>
        <v>317.63713837499273</v>
      </c>
      <c r="M46" s="2">
        <f ca="1">OFFSET('Puget Sound'!$G$1,ROW()-1,(COLUMN()-2)*3)</f>
        <v>423.70508784280707</v>
      </c>
      <c r="N46" s="2">
        <f ca="1">OFFSET('Puget Sound'!$G$1,ROW()-1,(COLUMN()-2)*3)</f>
        <v>398.81296577575199</v>
      </c>
      <c r="O46" s="2">
        <f ca="1">OFFSET('Puget Sound'!$G$1,ROW()-1,(COLUMN()-2)*3)</f>
        <v>332.76929332050486</v>
      </c>
      <c r="P46" s="2">
        <f ca="1">OFFSET('Puget Sound'!$G$1,ROW()-1,(COLUMN()-2)*3)</f>
        <v>320.87643404562908</v>
      </c>
      <c r="Q46" s="2">
        <f ca="1">OFFSET('Puget Sound'!$G$1,ROW()-1,(COLUMN()-2)*3)</f>
        <v>304.91273353631749</v>
      </c>
      <c r="R46" s="2">
        <f ca="1">OFFSET('Puget Sound'!$G$1,ROW()-1,(COLUMN()-2)*3)</f>
        <v>182.4798431174643</v>
      </c>
      <c r="S46" s="2">
        <f ca="1">OFFSET('Puget Sound'!$G$1,ROW()-1,(COLUMN()-2)*3)</f>
        <v>244.27320321033639</v>
      </c>
      <c r="T46" s="2">
        <f ca="1">OFFSET('Puget Sound'!$G$1,ROW()-1,(COLUMN()-2)*3)</f>
        <v>257.63386781038975</v>
      </c>
      <c r="U46" s="2">
        <f ca="1">OFFSET('Puget Sound'!$G$1,ROW()-1,(COLUMN()-2)*3)</f>
        <v>211.74050437026924</v>
      </c>
      <c r="V46" s="2">
        <f ca="1">OFFSET('Puget Sound'!$G$1,ROW()-1,(COLUMN()-2)*3)</f>
        <v>285.17947072417485</v>
      </c>
      <c r="W46" s="2">
        <f ca="1">OFFSET('Puget Sound'!$G$1,ROW()-1,(COLUMN()-2)*3)</f>
        <v>87.548664842715255</v>
      </c>
      <c r="X46" s="2">
        <f ca="1">OFFSET('Puget Sound'!$G$1,ROW()-1,(COLUMN()-2)*3)</f>
        <v>199.43870008799746</v>
      </c>
      <c r="Y46" s="2">
        <f ca="1">OFFSET('Puget Sound'!$G$1,ROW()-1,(COLUMN()-2)*3)</f>
        <v>249.54973337533136</v>
      </c>
      <c r="Z46" s="2">
        <f ca="1">OFFSET('Puget Sound'!$G$1,ROW()-1,(COLUMN()-2)*3)</f>
        <v>212.65600589926581</v>
      </c>
      <c r="AA46" s="2">
        <f ca="1">OFFSET('Puget Sound'!$G$1,ROW()-1,(COLUMN()-2)*3)</f>
        <v>58.083582402674573</v>
      </c>
      <c r="AB46" s="2">
        <f ca="1">OFFSET('Puget Sound'!$G$1,ROW()-1,(COLUMN()-2)*3)</f>
        <v>60.470806443202278</v>
      </c>
      <c r="AC46" s="2">
        <f ca="1">OFFSET('Puget Sound'!$G$1,ROW()-1,(COLUMN()-2)*3)</f>
        <v>48.283411220109258</v>
      </c>
      <c r="AD46" s="2">
        <f ca="1">OFFSET('Puget Sound'!$G$1,ROW()-1,(COLUMN()-2)*3)</f>
        <v>90.272856331296765</v>
      </c>
      <c r="AE46" s="2">
        <f ca="1">OFFSET('Puget Sound'!$G$1,ROW()-1,(COLUMN()-2)*3)</f>
        <v>67.373489595062011</v>
      </c>
      <c r="AF46" s="2">
        <f ca="1">OFFSET('Puget Sound'!$G$1,ROW()-1,(COLUMN()-2)*3)</f>
        <v>0</v>
      </c>
      <c r="AG46" s="2">
        <f ca="1">OFFSET('Puget Sound'!$G$1,ROW()-1,(COLUMN()-2)*3)</f>
        <v>60.475731295880038</v>
      </c>
      <c r="AH46" s="2">
        <f ca="1">OFFSET('Puget Sound'!$G$1,ROW()-1,(COLUMN()-2)*3)</f>
        <v>83.67354937306952</v>
      </c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>
        <f>'Puget Sound'!CV50</f>
        <v>103</v>
      </c>
    </row>
    <row r="47" spans="1:48" x14ac:dyDescent="0.25">
      <c r="A47" t="str">
        <f>'Puget Sound'!C51</f>
        <v>M</v>
      </c>
      <c r="B47" s="2">
        <f ca="1">OFFSET('Puget Sound'!$G$1,ROW()-1,(COLUMN()-2)*3)</f>
        <v>12.155585925435739</v>
      </c>
      <c r="C47" s="2">
        <f ca="1">OFFSET('Puget Sound'!$G$1,ROW()-1,(COLUMN()-2)*3)</f>
        <v>230.02675241645565</v>
      </c>
      <c r="D47" s="2">
        <f ca="1">OFFSET('Puget Sound'!$G$1,ROW()-1,(COLUMN()-2)*3)</f>
        <v>230.02675241645565</v>
      </c>
      <c r="E47" s="2">
        <f ca="1">OFFSET('Puget Sound'!$G$1,ROW()-1,(COLUMN()-2)*3)</f>
        <v>232.29184153430128</v>
      </c>
      <c r="F47" s="2">
        <f ca="1">OFFSET('Puget Sound'!$G$1,ROW()-1,(COLUMN()-2)*3)</f>
        <v>281.37884712480468</v>
      </c>
      <c r="G47" s="2">
        <f ca="1">OFFSET('Puget Sound'!$G$1,ROW()-1,(COLUMN()-2)*3)</f>
        <v>649.09471563110992</v>
      </c>
      <c r="H47" s="2">
        <f ca="1">OFFSET('Puget Sound'!$G$1,ROW()-1,(COLUMN()-2)*3)</f>
        <v>586.3363999552281</v>
      </c>
      <c r="I47" s="2">
        <f ca="1">OFFSET('Puget Sound'!$G$1,ROW()-1,(COLUMN()-2)*3)</f>
        <v>645.29504409327706</v>
      </c>
      <c r="J47" s="2">
        <f ca="1">OFFSET('Puget Sound'!$G$1,ROW()-1,(COLUMN()-2)*3)</f>
        <v>283.61885782134266</v>
      </c>
      <c r="K47" s="2">
        <f ca="1">OFFSET('Puget Sound'!$G$1,ROW()-1,(COLUMN()-2)*3)</f>
        <v>241.32943027567555</v>
      </c>
      <c r="L47" s="2">
        <f ca="1">OFFSET('Puget Sound'!$G$1,ROW()-1,(COLUMN()-2)*3)</f>
        <v>298.89599960721853</v>
      </c>
      <c r="M47" s="2">
        <f ca="1">OFFSET('Puget Sound'!$G$1,ROW()-1,(COLUMN()-2)*3)</f>
        <v>409.91162720921261</v>
      </c>
      <c r="N47" s="2">
        <f ca="1">OFFSET('Puget Sound'!$G$1,ROW()-1,(COLUMN()-2)*3)</f>
        <v>371.94887225051355</v>
      </c>
      <c r="O47" s="2">
        <f ca="1">OFFSET('Puget Sound'!$G$1,ROW()-1,(COLUMN()-2)*3)</f>
        <v>306.48722900300305</v>
      </c>
      <c r="P47" s="2">
        <f ca="1">OFFSET('Puget Sound'!$G$1,ROW()-1,(COLUMN()-2)*3)</f>
        <v>298.67447578599661</v>
      </c>
      <c r="Q47" s="2">
        <f ca="1">OFFSET('Puget Sound'!$G$1,ROW()-1,(COLUMN()-2)*3)</f>
        <v>260.70301016024905</v>
      </c>
      <c r="R47" s="2">
        <f ca="1">OFFSET('Puget Sound'!$G$1,ROW()-1,(COLUMN()-2)*3)</f>
        <v>58.915376385685484</v>
      </c>
      <c r="S47" s="2">
        <f ca="1">OFFSET('Puget Sound'!$G$1,ROW()-1,(COLUMN()-2)*3)</f>
        <v>38.303848275341437</v>
      </c>
      <c r="T47" s="2">
        <f ca="1">OFFSET('Puget Sound'!$G$1,ROW()-1,(COLUMN()-2)*3)</f>
        <v>21.774215714215476</v>
      </c>
      <c r="U47" s="2">
        <f ca="1">OFFSET('Puget Sound'!$G$1,ROW()-1,(COLUMN()-2)*3)</f>
        <v>15.528545476868459</v>
      </c>
      <c r="V47" s="2">
        <f ca="1">OFFSET('Puget Sound'!$G$1,ROW()-1,(COLUMN()-2)*3)</f>
        <v>24.940162631950376</v>
      </c>
      <c r="W47" s="2">
        <f ca="1">OFFSET('Puget Sound'!$G$1,ROW()-1,(COLUMN()-2)*3)</f>
        <v>5.8432371296133248</v>
      </c>
      <c r="X47" s="2">
        <f ca="1">OFFSET('Puget Sound'!$G$1,ROW()-1,(COLUMN()-2)*3)</f>
        <v>19.54863953978743</v>
      </c>
      <c r="Y47" s="2">
        <f ca="1">OFFSET('Puget Sound'!$G$1,ROW()-1,(COLUMN()-2)*3)</f>
        <v>25.751305033390064</v>
      </c>
      <c r="Z47" s="2">
        <f ca="1">OFFSET('Puget Sound'!$G$1,ROW()-1,(COLUMN()-2)*3)</f>
        <v>36.17027018338888</v>
      </c>
      <c r="AA47" s="2">
        <f ca="1">OFFSET('Puget Sound'!$G$1,ROW()-1,(COLUMN()-2)*3)</f>
        <v>5.1701625132769493</v>
      </c>
      <c r="AB47" s="2">
        <f ca="1">OFFSET('Puget Sound'!$G$1,ROW()-1,(COLUMN()-2)*3)</f>
        <v>5.1954970462849834</v>
      </c>
      <c r="AC47" s="2">
        <f ca="1">OFFSET('Puget Sound'!$G$1,ROW()-1,(COLUMN()-2)*3)</f>
        <v>3.0793580092473323</v>
      </c>
      <c r="AD47" s="2">
        <f ca="1">OFFSET('Puget Sound'!$G$1,ROW()-1,(COLUMN()-2)*3)</f>
        <v>5.5528104848174094</v>
      </c>
      <c r="AE47" s="2">
        <f ca="1">OFFSET('Puget Sound'!$G$1,ROW()-1,(COLUMN()-2)*3)</f>
        <v>4.1696982076445446</v>
      </c>
      <c r="AF47" s="2">
        <f ca="1">OFFSET('Puget Sound'!$G$1,ROW()-1,(COLUMN()-2)*3)</f>
        <v>0</v>
      </c>
      <c r="AG47" s="2">
        <f ca="1">OFFSET('Puget Sound'!$G$1,ROW()-1,(COLUMN()-2)*3)</f>
        <v>5.3687976556106829</v>
      </c>
      <c r="AH47" s="2">
        <f ca="1">OFFSET('Puget Sound'!$G$1,ROW()-1,(COLUMN()-2)*3)</f>
        <v>7.9440110726533675</v>
      </c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>
        <f>'Puget Sound'!CV51</f>
        <v>0</v>
      </c>
    </row>
    <row r="48" spans="1:48" x14ac:dyDescent="0.25">
      <c r="A48" t="str">
        <f>'Puget Sound'!C52</f>
        <v>HC FF</v>
      </c>
      <c r="B48" s="2">
        <f ca="1">OFFSET('Puget Sound'!$G$1,ROW()-1,(COLUMN()-2)*3)</f>
        <v>100.22868339841314</v>
      </c>
      <c r="C48" s="2">
        <f ca="1">OFFSET('Puget Sound'!$G$1,ROW()-1,(COLUMN()-2)*3)</f>
        <v>7.1142294561790607</v>
      </c>
      <c r="D48" s="2">
        <f ca="1">OFFSET('Puget Sound'!$G$1,ROW()-1,(COLUMN()-2)*3)</f>
        <v>7.1142294561790607</v>
      </c>
      <c r="E48" s="2">
        <f ca="1">OFFSET('Puget Sound'!$G$1,ROW()-1,(COLUMN()-2)*3)</f>
        <v>7.1842837587928443</v>
      </c>
      <c r="F48" s="2">
        <f ca="1">OFFSET('Puget Sound'!$G$1,ROW()-1,(COLUMN()-2)*3)</f>
        <v>0</v>
      </c>
      <c r="G48" s="2">
        <f ca="1">OFFSET('Puget Sound'!$G$1,ROW()-1,(COLUMN()-2)*3)</f>
        <v>0</v>
      </c>
      <c r="H48" s="2">
        <f ca="1">OFFSET('Puget Sound'!$G$1,ROW()-1,(COLUMN()-2)*3)</f>
        <v>8.7269097890806329</v>
      </c>
      <c r="I48" s="2">
        <f ca="1">OFFSET('Puget Sound'!$G$1,ROW()-1,(COLUMN()-2)*3)</f>
        <v>94.994351631413764</v>
      </c>
      <c r="J48" s="2">
        <f ca="1">OFFSET('Puget Sound'!$G$1,ROW()-1,(COLUMN()-2)*3)</f>
        <v>53.091538919344131</v>
      </c>
      <c r="K48" s="2">
        <f ca="1">OFFSET('Puget Sound'!$G$1,ROW()-1,(COLUMN()-2)*3)</f>
        <v>34.559436124933093</v>
      </c>
      <c r="L48" s="2">
        <f ca="1">OFFSET('Puget Sound'!$G$1,ROW()-1,(COLUMN()-2)*3)</f>
        <v>18.741138767774196</v>
      </c>
      <c r="M48" s="2">
        <f ca="1">OFFSET('Puget Sound'!$G$1,ROW()-1,(COLUMN()-2)*3)</f>
        <v>13.793460633594478</v>
      </c>
      <c r="N48" s="2">
        <f ca="1">OFFSET('Puget Sound'!$G$1,ROW()-1,(COLUMN()-2)*3)</f>
        <v>26.864093525238424</v>
      </c>
      <c r="O48" s="2">
        <f ca="1">OFFSET('Puget Sound'!$G$1,ROW()-1,(COLUMN()-2)*3)</f>
        <v>26.282064317501792</v>
      </c>
      <c r="P48" s="2">
        <f ca="1">OFFSET('Puget Sound'!$G$1,ROW()-1,(COLUMN()-2)*3)</f>
        <v>22.201958259632459</v>
      </c>
      <c r="Q48" s="2">
        <f ca="1">OFFSET('Puget Sound'!$G$1,ROW()-1,(COLUMN()-2)*3)</f>
        <v>44.20972337606846</v>
      </c>
      <c r="R48" s="2">
        <f ca="1">OFFSET('Puget Sound'!$G$1,ROW()-1,(COLUMN()-2)*3)</f>
        <v>123.56446673177881</v>
      </c>
      <c r="S48" s="2">
        <f ca="1">OFFSET('Puget Sound'!$G$1,ROW()-1,(COLUMN()-2)*3)</f>
        <v>205.96935493499495</v>
      </c>
      <c r="T48" s="2">
        <f ca="1">OFFSET('Puget Sound'!$G$1,ROW()-1,(COLUMN()-2)*3)</f>
        <v>235.85965209617427</v>
      </c>
      <c r="U48" s="2">
        <f ca="1">OFFSET('Puget Sound'!$G$1,ROW()-1,(COLUMN()-2)*3)</f>
        <v>196.21195889340078</v>
      </c>
      <c r="V48" s="2">
        <f ca="1">OFFSET('Puget Sound'!$G$1,ROW()-1,(COLUMN()-2)*3)</f>
        <v>260.23930809222446</v>
      </c>
      <c r="W48" s="2">
        <f ca="1">OFFSET('Puget Sound'!$G$1,ROW()-1,(COLUMN()-2)*3)</f>
        <v>81.705427713101926</v>
      </c>
      <c r="X48" s="2">
        <f ca="1">OFFSET('Puget Sound'!$G$1,ROW()-1,(COLUMN()-2)*3)</f>
        <v>179.89006054821004</v>
      </c>
      <c r="Y48" s="2">
        <f ca="1">OFFSET('Puget Sound'!$G$1,ROW()-1,(COLUMN()-2)*3)</f>
        <v>223.7984283419413</v>
      </c>
      <c r="Z48" s="2">
        <f ca="1">OFFSET('Puget Sound'!$G$1,ROW()-1,(COLUMN()-2)*3)</f>
        <v>176.48573571587693</v>
      </c>
      <c r="AA48" s="2">
        <f ca="1">OFFSET('Puget Sound'!$G$1,ROW()-1,(COLUMN()-2)*3)</f>
        <v>52.913419889397623</v>
      </c>
      <c r="AB48" s="2">
        <f ca="1">OFFSET('Puget Sound'!$G$1,ROW()-1,(COLUMN()-2)*3)</f>
        <v>55.275309396917294</v>
      </c>
      <c r="AC48" s="2">
        <f ca="1">OFFSET('Puget Sound'!$G$1,ROW()-1,(COLUMN()-2)*3)</f>
        <v>45.204053210861929</v>
      </c>
      <c r="AD48" s="2">
        <f ca="1">OFFSET('Puget Sound'!$G$1,ROW()-1,(COLUMN()-2)*3)</f>
        <v>84.720045846479351</v>
      </c>
      <c r="AE48" s="2">
        <f ca="1">OFFSET('Puget Sound'!$G$1,ROW()-1,(COLUMN()-2)*3)</f>
        <v>63.203791387417468</v>
      </c>
      <c r="AF48" s="2">
        <f ca="1">OFFSET('Puget Sound'!$G$1,ROW()-1,(COLUMN()-2)*3)</f>
        <v>0</v>
      </c>
      <c r="AG48" s="2">
        <f ca="1">OFFSET('Puget Sound'!$G$1,ROW()-1,(COLUMN()-2)*3)</f>
        <v>55.106933640269354</v>
      </c>
      <c r="AH48" s="2">
        <f ca="1">OFFSET('Puget Sound'!$G$1,ROW()-1,(COLUMN()-2)*3)</f>
        <v>75.729538300416152</v>
      </c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>
        <f>'Puget Sound'!CV52</f>
        <v>916.81603437840215</v>
      </c>
    </row>
    <row r="49" spans="1:48" x14ac:dyDescent="0.25">
      <c r="A49" t="str">
        <f>'Puget Sound'!C53</f>
        <v>UM</v>
      </c>
      <c r="B49" s="2">
        <f ca="1">OFFSET('Puget Sound'!$G$1,ROW()-1,(COLUMN()-2)*3)</f>
        <v>28.428571428571427</v>
      </c>
      <c r="C49" s="2">
        <f ca="1">OFFSET('Puget Sound'!$G$1,ROW()-1,(COLUMN()-2)*3)</f>
        <v>2.1007247262738389</v>
      </c>
      <c r="D49" s="2">
        <f ca="1">OFFSET('Puget Sound'!$G$1,ROW()-1,(COLUMN()-2)*3)</f>
        <v>0.23762376237623764</v>
      </c>
      <c r="E49" s="2">
        <f ca="1">OFFSET('Puget Sound'!$G$1,ROW()-1,(COLUMN()-2)*3)</f>
        <v>4.6336633663366333</v>
      </c>
      <c r="F49" s="2">
        <f ca="1">OFFSET('Puget Sound'!$G$1,ROW()-1,(COLUMN()-2)*3)</f>
        <v>9</v>
      </c>
      <c r="G49" s="2">
        <f ca="1">OFFSET('Puget Sound'!$G$1,ROW()-1,(COLUMN()-2)*3)</f>
        <v>15</v>
      </c>
      <c r="H49" s="2">
        <f ca="1">OFFSET('Puget Sound'!$G$1,ROW()-1,(COLUMN()-2)*3)</f>
        <v>25</v>
      </c>
      <c r="I49" s="2">
        <f ca="1">OFFSET('Puget Sound'!$G$1,ROW()-1,(COLUMN()-2)*3)</f>
        <v>30</v>
      </c>
      <c r="J49" s="2">
        <f ca="1">OFFSET('Puget Sound'!$G$1,ROW()-1,(COLUMN()-2)*3)</f>
        <v>16</v>
      </c>
      <c r="K49" s="2">
        <f ca="1">OFFSET('Puget Sound'!$G$1,ROW()-1,(COLUMN()-2)*3)</f>
        <v>56</v>
      </c>
      <c r="L49" s="2">
        <f ca="1">OFFSET('Puget Sound'!$G$1,ROW()-1,(COLUMN()-2)*3)</f>
        <v>2</v>
      </c>
      <c r="M49" s="2">
        <f ca="1">OFFSET('Puget Sound'!$G$1,ROW()-1,(COLUMN()-2)*3)</f>
        <v>10</v>
      </c>
      <c r="N49" s="2">
        <f ca="1">OFFSET('Puget Sound'!$G$1,ROW()-1,(COLUMN()-2)*3)</f>
        <v>10</v>
      </c>
      <c r="O49" s="2">
        <f ca="1">OFFSET('Puget Sound'!$G$1,ROW()-1,(COLUMN()-2)*3)</f>
        <v>53</v>
      </c>
      <c r="P49" s="2">
        <f ca="1">OFFSET('Puget Sound'!$G$1,ROW()-1,(COLUMN()-2)*3)</f>
        <v>65</v>
      </c>
      <c r="Q49" s="2">
        <f ca="1">OFFSET('Puget Sound'!$G$1,ROW()-1,(COLUMN()-2)*3)</f>
        <v>39</v>
      </c>
      <c r="R49" s="2">
        <f ca="1">OFFSET('Puget Sound'!$G$1,ROW()-1,(COLUMN()-2)*3)</f>
        <v>20</v>
      </c>
      <c r="S49" s="2">
        <f ca="1">OFFSET('Puget Sound'!$G$1,ROW()-1,(COLUMN()-2)*3)</f>
        <v>28</v>
      </c>
      <c r="T49" s="2">
        <f ca="1">OFFSET('Puget Sound'!$G$1,ROW()-1,(COLUMN()-2)*3)</f>
        <v>30</v>
      </c>
      <c r="U49" s="2">
        <f ca="1">OFFSET('Puget Sound'!$G$1,ROW()-1,(COLUMN()-2)*3)</f>
        <v>21</v>
      </c>
      <c r="V49" s="2">
        <f ca="1">OFFSET('Puget Sound'!$G$1,ROW()-1,(COLUMN()-2)*3)</f>
        <v>149</v>
      </c>
      <c r="W49" s="2">
        <f ca="1">OFFSET('Puget Sound'!$G$1,ROW()-1,(COLUMN()-2)*3)</f>
        <v>93</v>
      </c>
      <c r="X49" s="2">
        <f ca="1">OFFSET('Puget Sound'!$G$1,ROW()-1,(COLUMN()-2)*3)</f>
        <v>55</v>
      </c>
      <c r="Y49" s="2">
        <f ca="1">OFFSET('Puget Sound'!$G$1,ROW()-1,(COLUMN()-2)*3)</f>
        <v>55</v>
      </c>
      <c r="Z49" s="2">
        <f ca="1">OFFSET('Puget Sound'!$G$1,ROW()-1,(COLUMN()-2)*3)</f>
        <v>19</v>
      </c>
      <c r="AA49" s="2">
        <f ca="1">OFFSET('Puget Sound'!$G$1,ROW()-1,(COLUMN()-2)*3)</f>
        <v>0</v>
      </c>
      <c r="AB49" s="2">
        <f ca="1">OFFSET('Puget Sound'!$G$1,ROW()-1,(COLUMN()-2)*3)</f>
        <v>65</v>
      </c>
      <c r="AC49" s="2">
        <f ca="1">OFFSET('Puget Sound'!$G$1,ROW()-1,(COLUMN()-2)*3)</f>
        <v>8</v>
      </c>
      <c r="AD49" s="2">
        <f ca="1">OFFSET('Puget Sound'!$G$1,ROW()-1,(COLUMN()-2)*3)</f>
        <v>14</v>
      </c>
      <c r="AE49" s="2">
        <f ca="1">OFFSET('Puget Sound'!$G$1,ROW()-1,(COLUMN()-2)*3)</f>
        <v>38</v>
      </c>
      <c r="AF49" s="2">
        <f ca="1">OFFSET('Puget Sound'!$G$1,ROW()-1,(COLUMN()-2)*3)</f>
        <v>0</v>
      </c>
      <c r="AG49" s="2">
        <f ca="1">OFFSET('Puget Sound'!$G$1,ROW()-1,(COLUMN()-2)*3)</f>
        <v>103</v>
      </c>
      <c r="AH49" s="2">
        <f ca="1">OFFSET('Puget Sound'!$G$1,ROW()-1,(COLUMN()-2)*3)</f>
        <v>38</v>
      </c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>
        <f>'Puget Sound'!CV53</f>
        <v>21.387580797396492</v>
      </c>
    </row>
    <row r="50" spans="1:48" x14ac:dyDescent="0.25">
      <c r="A50" t="str">
        <f>'Puget Sound'!C54</f>
        <v>M</v>
      </c>
      <c r="B50" s="2">
        <f ca="1">OFFSET('Puget Sound'!$G$1,ROW()-1,(COLUMN()-2)*3)</f>
        <v>28.428571428571427</v>
      </c>
      <c r="C50" s="2">
        <f ca="1">OFFSET('Puget Sound'!$G$1,ROW()-1,(COLUMN()-2)*3)</f>
        <v>2.0377029844856236</v>
      </c>
      <c r="D50" s="2">
        <f ca="1">OFFSET('Puget Sound'!$G$1,ROW()-1,(COLUMN()-2)*3)</f>
        <v>0.23049504950495051</v>
      </c>
      <c r="E50" s="2">
        <f ca="1">OFFSET('Puget Sound'!$G$1,ROW()-1,(COLUMN()-2)*3)</f>
        <v>4.4946534653465342</v>
      </c>
      <c r="F50" s="2">
        <f ca="1">OFFSET('Puget Sound'!$G$1,ROW()-1,(COLUMN()-2)*3)</f>
        <v>9</v>
      </c>
      <c r="G50" s="2">
        <f ca="1">OFFSET('Puget Sound'!$G$1,ROW()-1,(COLUMN()-2)*3)</f>
        <v>15</v>
      </c>
      <c r="H50" s="2">
        <f ca="1">OFFSET('Puget Sound'!$G$1,ROW()-1,(COLUMN()-2)*3)</f>
        <v>25</v>
      </c>
      <c r="I50" s="2">
        <f ca="1">OFFSET('Puget Sound'!$G$1,ROW()-1,(COLUMN()-2)*3)</f>
        <v>30</v>
      </c>
      <c r="J50" s="2">
        <f ca="1">OFFSET('Puget Sound'!$G$1,ROW()-1,(COLUMN()-2)*3)</f>
        <v>16</v>
      </c>
      <c r="K50" s="2">
        <f ca="1">OFFSET('Puget Sound'!$G$1,ROW()-1,(COLUMN()-2)*3)</f>
        <v>56</v>
      </c>
      <c r="L50" s="2">
        <f ca="1">OFFSET('Puget Sound'!$G$1,ROW()-1,(COLUMN()-2)*3)</f>
        <v>1</v>
      </c>
      <c r="M50" s="2">
        <f ca="1">OFFSET('Puget Sound'!$G$1,ROW()-1,(COLUMN()-2)*3)</f>
        <v>6</v>
      </c>
      <c r="N50" s="2">
        <f ca="1">OFFSET('Puget Sound'!$G$1,ROW()-1,(COLUMN()-2)*3)</f>
        <v>5</v>
      </c>
      <c r="O50" s="2">
        <f ca="1">OFFSET('Puget Sound'!$G$1,ROW()-1,(COLUMN()-2)*3)</f>
        <v>27</v>
      </c>
      <c r="P50" s="2">
        <f ca="1">OFFSET('Puget Sound'!$G$1,ROW()-1,(COLUMN()-2)*3)</f>
        <v>37</v>
      </c>
      <c r="Q50" s="2">
        <f ca="1">OFFSET('Puget Sound'!$G$1,ROW()-1,(COLUMN()-2)*3)</f>
        <v>26</v>
      </c>
      <c r="R50" s="2">
        <f ca="1">OFFSET('Puget Sound'!$G$1,ROW()-1,(COLUMN()-2)*3)</f>
        <v>17</v>
      </c>
      <c r="S50" s="2">
        <f ca="1">OFFSET('Puget Sound'!$G$1,ROW()-1,(COLUMN()-2)*3)</f>
        <v>25</v>
      </c>
      <c r="T50" s="2">
        <f ca="1">OFFSET('Puget Sound'!$G$1,ROW()-1,(COLUMN()-2)*3)</f>
        <v>30</v>
      </c>
      <c r="U50" s="2">
        <f ca="1">OFFSET('Puget Sound'!$G$1,ROW()-1,(COLUMN()-2)*3)</f>
        <v>21</v>
      </c>
      <c r="V50" s="2">
        <f ca="1">OFFSET('Puget Sound'!$G$1,ROW()-1,(COLUMN()-2)*3)</f>
        <v>149</v>
      </c>
      <c r="W50" s="2">
        <f ca="1">OFFSET('Puget Sound'!$G$1,ROW()-1,(COLUMN()-2)*3)</f>
        <v>93</v>
      </c>
      <c r="X50" s="2">
        <f ca="1">OFFSET('Puget Sound'!$G$1,ROW()-1,(COLUMN()-2)*3)</f>
        <v>54</v>
      </c>
      <c r="Y50" s="2">
        <f ca="1">OFFSET('Puget Sound'!$G$1,ROW()-1,(COLUMN()-2)*3)</f>
        <v>55</v>
      </c>
      <c r="Z50" s="2">
        <f ca="1">OFFSET('Puget Sound'!$G$1,ROW()-1,(COLUMN()-2)*3)</f>
        <v>19</v>
      </c>
      <c r="AA50" s="2">
        <f ca="1">OFFSET('Puget Sound'!$G$1,ROW()-1,(COLUMN()-2)*3)</f>
        <v>0</v>
      </c>
      <c r="AB50" s="2">
        <f ca="1">OFFSET('Puget Sound'!$G$1,ROW()-1,(COLUMN()-2)*3)</f>
        <v>65</v>
      </c>
      <c r="AC50" s="2">
        <f ca="1">OFFSET('Puget Sound'!$G$1,ROW()-1,(COLUMN()-2)*3)</f>
        <v>8</v>
      </c>
      <c r="AD50" s="2">
        <f ca="1">OFFSET('Puget Sound'!$G$1,ROW()-1,(COLUMN()-2)*3)</f>
        <v>14</v>
      </c>
      <c r="AE50" s="2">
        <f ca="1">OFFSET('Puget Sound'!$G$1,ROW()-1,(COLUMN()-2)*3)</f>
        <v>38</v>
      </c>
      <c r="AF50" s="2">
        <f ca="1">OFFSET('Puget Sound'!$G$1,ROW()-1,(COLUMN()-2)*3)</f>
        <v>0</v>
      </c>
      <c r="AG50" s="2">
        <f ca="1">OFFSET('Puget Sound'!$G$1,ROW()-1,(COLUMN()-2)*3)</f>
        <v>103</v>
      </c>
      <c r="AH50" s="2">
        <f ca="1">OFFSET('Puget Sound'!$G$1,ROW()-1,(COLUMN()-2)*3)</f>
        <v>38</v>
      </c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>
        <f>'Puget Sound'!CV54</f>
        <v>895.42845358100567</v>
      </c>
    </row>
    <row r="51" spans="1:48" x14ac:dyDescent="0.25">
      <c r="A51" t="str">
        <f>'Puget Sound'!C55</f>
        <v>HC FY</v>
      </c>
      <c r="B51" s="2">
        <f ca="1">OFFSET('Puget Sound'!$G$1,ROW()-1,(COLUMN()-2)*3)</f>
        <v>0</v>
      </c>
      <c r="C51" s="2">
        <f ca="1">OFFSET('Puget Sound'!$G$1,ROW()-1,(COLUMN()-2)*3)</f>
        <v>6.3021741788215291E-2</v>
      </c>
      <c r="D51" s="2">
        <f ca="1">OFFSET('Puget Sound'!$G$1,ROW()-1,(COLUMN()-2)*3)</f>
        <v>7.128712871287135E-3</v>
      </c>
      <c r="E51" s="2">
        <f ca="1">OFFSET('Puget Sound'!$G$1,ROW()-1,(COLUMN()-2)*3)</f>
        <v>0.13900990099009913</v>
      </c>
      <c r="F51" s="2">
        <f ca="1">OFFSET('Puget Sound'!$G$1,ROW()-1,(COLUMN()-2)*3)</f>
        <v>0</v>
      </c>
      <c r="G51" s="2">
        <f ca="1">OFFSET('Puget Sound'!$G$1,ROW()-1,(COLUMN()-2)*3)</f>
        <v>0</v>
      </c>
      <c r="H51" s="2">
        <f ca="1">OFFSET('Puget Sound'!$G$1,ROW()-1,(COLUMN()-2)*3)</f>
        <v>0</v>
      </c>
      <c r="I51" s="2">
        <f ca="1">OFFSET('Puget Sound'!$G$1,ROW()-1,(COLUMN()-2)*3)</f>
        <v>0</v>
      </c>
      <c r="J51" s="2">
        <f ca="1">OFFSET('Puget Sound'!$G$1,ROW()-1,(COLUMN()-2)*3)</f>
        <v>0</v>
      </c>
      <c r="K51" s="2">
        <f ca="1">OFFSET('Puget Sound'!$G$1,ROW()-1,(COLUMN()-2)*3)</f>
        <v>0</v>
      </c>
      <c r="L51" s="2">
        <f ca="1">OFFSET('Puget Sound'!$G$1,ROW()-1,(COLUMN()-2)*3)</f>
        <v>1</v>
      </c>
      <c r="M51" s="2">
        <f ca="1">OFFSET('Puget Sound'!$G$1,ROW()-1,(COLUMN()-2)*3)</f>
        <v>4</v>
      </c>
      <c r="N51" s="2">
        <f ca="1">OFFSET('Puget Sound'!$G$1,ROW()-1,(COLUMN()-2)*3)</f>
        <v>5</v>
      </c>
      <c r="O51" s="2">
        <f ca="1">OFFSET('Puget Sound'!$G$1,ROW()-1,(COLUMN()-2)*3)</f>
        <v>26</v>
      </c>
      <c r="P51" s="2">
        <f ca="1">OFFSET('Puget Sound'!$G$1,ROW()-1,(COLUMN()-2)*3)</f>
        <v>28</v>
      </c>
      <c r="Q51" s="2">
        <f ca="1">OFFSET('Puget Sound'!$G$1,ROW()-1,(COLUMN()-2)*3)</f>
        <v>13</v>
      </c>
      <c r="R51" s="2">
        <f ca="1">OFFSET('Puget Sound'!$G$1,ROW()-1,(COLUMN()-2)*3)</f>
        <v>3</v>
      </c>
      <c r="S51" s="2">
        <f ca="1">OFFSET('Puget Sound'!$G$1,ROW()-1,(COLUMN()-2)*3)</f>
        <v>3</v>
      </c>
      <c r="T51" s="2">
        <f ca="1">OFFSET('Puget Sound'!$G$1,ROW()-1,(COLUMN()-2)*3)</f>
        <v>0</v>
      </c>
      <c r="U51" s="2">
        <f ca="1">OFFSET('Puget Sound'!$G$1,ROW()-1,(COLUMN()-2)*3)</f>
        <v>0</v>
      </c>
      <c r="V51" s="2">
        <f ca="1">OFFSET('Puget Sound'!$G$1,ROW()-1,(COLUMN()-2)*3)</f>
        <v>0</v>
      </c>
      <c r="W51" s="2">
        <f ca="1">OFFSET('Puget Sound'!$G$1,ROW()-1,(COLUMN()-2)*3)</f>
        <v>0</v>
      </c>
      <c r="X51" s="2">
        <f ca="1">OFFSET('Puget Sound'!$G$1,ROW()-1,(COLUMN()-2)*3)</f>
        <v>1</v>
      </c>
      <c r="Y51" s="2">
        <f ca="1">OFFSET('Puget Sound'!$G$1,ROW()-1,(COLUMN()-2)*3)</f>
        <v>0</v>
      </c>
      <c r="Z51" s="2">
        <f ca="1">OFFSET('Puget Sound'!$G$1,ROW()-1,(COLUMN()-2)*3)</f>
        <v>0</v>
      </c>
      <c r="AA51" s="2">
        <f ca="1">OFFSET('Puget Sound'!$G$1,ROW()-1,(COLUMN()-2)*3)</f>
        <v>0</v>
      </c>
      <c r="AB51" s="2">
        <f ca="1">OFFSET('Puget Sound'!$G$1,ROW()-1,(COLUMN()-2)*3)</f>
        <v>0</v>
      </c>
      <c r="AC51" s="2">
        <f ca="1">OFFSET('Puget Sound'!$G$1,ROW()-1,(COLUMN()-2)*3)</f>
        <v>0</v>
      </c>
      <c r="AD51" s="2">
        <f ca="1">OFFSET('Puget Sound'!$G$1,ROW()-1,(COLUMN()-2)*3)</f>
        <v>0</v>
      </c>
      <c r="AE51" s="2">
        <f ca="1">OFFSET('Puget Sound'!$G$1,ROW()-1,(COLUMN()-2)*3)</f>
        <v>0</v>
      </c>
      <c r="AF51" s="2">
        <f ca="1">OFFSET('Puget Sound'!$G$1,ROW()-1,(COLUMN()-2)*3)</f>
        <v>0</v>
      </c>
      <c r="AG51" s="2">
        <f ca="1">OFFSET('Puget Sound'!$G$1,ROW()-1,(COLUMN()-2)*3)</f>
        <v>0</v>
      </c>
      <c r="AH51" s="2">
        <f ca="1">OFFSET('Puget Sound'!$G$1,ROW()-1,(COLUMN()-2)*3)</f>
        <v>0</v>
      </c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>
        <f>'Puget Sound'!CV55</f>
        <v>6.4984228837138778</v>
      </c>
    </row>
    <row r="52" spans="1:48" x14ac:dyDescent="0.25">
      <c r="A52" t="str">
        <f>'Puget Sound'!C56</f>
        <v>UM</v>
      </c>
      <c r="B52" s="2">
        <f ca="1">OFFSET('Puget Sound'!$G$1,ROW()-1,(COLUMN()-2)*3)</f>
        <v>558.43778083127449</v>
      </c>
      <c r="C52" s="2">
        <f ca="1">OFFSET('Puget Sound'!$G$1,ROW()-1,(COLUMN()-2)*3)</f>
        <v>26.971067703435811</v>
      </c>
      <c r="D52" s="2">
        <f ca="1">OFFSET('Puget Sound'!$G$1,ROW()-1,(COLUMN()-2)*3)</f>
        <v>245.1775774621388</v>
      </c>
      <c r="E52" s="2">
        <f ca="1">OFFSET('Puget Sound'!$G$1,ROW()-1,(COLUMN()-2)*3)</f>
        <v>1258.7236857981438</v>
      </c>
      <c r="F52" s="2">
        <f ca="1">OFFSET('Puget Sound'!$G$1,ROW()-1,(COLUMN()-2)*3)</f>
        <v>2906.0932108445973</v>
      </c>
      <c r="G52" s="2">
        <f ca="1">OFFSET('Puget Sound'!$G$1,ROW()-1,(COLUMN()-2)*3)</f>
        <v>2669.9388888920066</v>
      </c>
      <c r="H52" s="2">
        <f ca="1">OFFSET('Puget Sound'!$G$1,ROW()-1,(COLUMN()-2)*3)</f>
        <v>668.78232019683583</v>
      </c>
      <c r="I52" s="2">
        <f ca="1">OFFSET('Puget Sound'!$G$1,ROW()-1,(COLUMN()-2)*3)</f>
        <v>1769.8114497413885</v>
      </c>
      <c r="J52" s="2">
        <f ca="1">OFFSET('Puget Sound'!$G$1,ROW()-1,(COLUMN()-2)*3)</f>
        <v>673.35502623371951</v>
      </c>
      <c r="K52" s="2">
        <f ca="1">OFFSET('Puget Sound'!$G$1,ROW()-1,(COLUMN()-2)*3)</f>
        <v>84.722485766445189</v>
      </c>
      <c r="L52" s="2">
        <f ca="1">OFFSET('Puget Sound'!$G$1,ROW()-1,(COLUMN()-2)*3)</f>
        <v>176.89681669747284</v>
      </c>
      <c r="M52" s="2">
        <f ca="1">OFFSET('Puget Sound'!$G$1,ROW()-1,(COLUMN()-2)*3)</f>
        <v>416.2677503138043</v>
      </c>
      <c r="N52" s="2">
        <f ca="1">OFFSET('Puget Sound'!$G$1,ROW()-1,(COLUMN()-2)*3)</f>
        <v>34.372910190695833</v>
      </c>
      <c r="O52" s="2">
        <f ca="1">OFFSET('Puget Sound'!$G$1,ROW()-1,(COLUMN()-2)*3)</f>
        <v>570.70107985871107</v>
      </c>
      <c r="P52" s="2">
        <f ca="1">OFFSET('Puget Sound'!$G$1,ROW()-1,(COLUMN()-2)*3)</f>
        <v>1715.5097971205278</v>
      </c>
      <c r="Q52" s="2">
        <f ca="1">OFFSET('Puget Sound'!$G$1,ROW()-1,(COLUMN()-2)*3)</f>
        <v>95.38826557215198</v>
      </c>
      <c r="R52" s="2">
        <f ca="1">OFFSET('Puget Sound'!$G$1,ROW()-1,(COLUMN()-2)*3)</f>
        <v>226.46182276395612</v>
      </c>
      <c r="S52" s="2">
        <f ca="1">OFFSET('Puget Sound'!$G$1,ROW()-1,(COLUMN()-2)*3)</f>
        <v>584.54182731161086</v>
      </c>
      <c r="T52" s="2">
        <f ca="1">OFFSET('Puget Sound'!$G$1,ROW()-1,(COLUMN()-2)*3)</f>
        <v>515.63265320550067</v>
      </c>
      <c r="U52" s="2">
        <f ca="1">OFFSET('Puget Sound'!$G$1,ROW()-1,(COLUMN()-2)*3)</f>
        <v>1925.1603983023786</v>
      </c>
      <c r="V52" s="2">
        <f ca="1">OFFSET('Puget Sound'!$G$1,ROW()-1,(COLUMN()-2)*3)</f>
        <v>2542.1837204377498</v>
      </c>
      <c r="W52" s="2">
        <f ca="1">OFFSET('Puget Sound'!$G$1,ROW()-1,(COLUMN()-2)*3)</f>
        <v>3503.8045948435115</v>
      </c>
      <c r="X52" s="2">
        <f ca="1">OFFSET('Puget Sound'!$G$1,ROW()-1,(COLUMN()-2)*3)</f>
        <v>1435.7861727740578</v>
      </c>
      <c r="Y52" s="2">
        <f ca="1">OFFSET('Puget Sound'!$G$1,ROW()-1,(COLUMN()-2)*3)</f>
        <v>814.32302939809597</v>
      </c>
      <c r="Z52" s="2">
        <f ca="1">OFFSET('Puget Sound'!$G$1,ROW()-1,(COLUMN()-2)*3)</f>
        <v>226.14241822805135</v>
      </c>
      <c r="AA52" s="2">
        <f ca="1">OFFSET('Puget Sound'!$G$1,ROW()-1,(COLUMN()-2)*3)</f>
        <v>28.60242647973438</v>
      </c>
      <c r="AB52" s="2">
        <f ca="1">OFFSET('Puget Sound'!$G$1,ROW()-1,(COLUMN()-2)*3)</f>
        <v>765.08813246005889</v>
      </c>
      <c r="AC52" s="2">
        <f ca="1">OFFSET('Puget Sound'!$G$1,ROW()-1,(COLUMN()-2)*3)</f>
        <v>54.701947999486741</v>
      </c>
      <c r="AD52" s="2">
        <f ca="1">OFFSET('Puget Sound'!$G$1,ROW()-1,(COLUMN()-2)*3)</f>
        <v>1790.6657786222165</v>
      </c>
      <c r="AE52" s="2">
        <f ca="1">OFFSET('Puget Sound'!$G$1,ROW()-1,(COLUMN()-2)*3)</f>
        <v>229.54073263127768</v>
      </c>
      <c r="AF52" s="2">
        <f ca="1">OFFSET('Puget Sound'!$G$1,ROW()-1,(COLUMN()-2)*3)</f>
        <v>0</v>
      </c>
      <c r="AG52" s="2">
        <f ca="1">OFFSET('Puget Sound'!$G$1,ROW()-1,(COLUMN()-2)*3)</f>
        <v>916.81603437840215</v>
      </c>
      <c r="AH52" s="2">
        <f ca="1">OFFSET('Puget Sound'!$G$1,ROW()-1,(COLUMN()-2)*3)</f>
        <v>1085.3847575452039</v>
      </c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>
        <f>'Puget Sound'!CV56</f>
        <v>0</v>
      </c>
    </row>
    <row r="53" spans="1:48" x14ac:dyDescent="0.25">
      <c r="A53" t="str">
        <f>'Puget Sound'!C57</f>
        <v>M</v>
      </c>
      <c r="B53" s="2">
        <f ca="1">OFFSET('Puget Sound'!$G$1,ROW()-1,(COLUMN()-2)*3)</f>
        <v>173.42071329277042</v>
      </c>
      <c r="C53" s="2">
        <f ca="1">OFFSET('Puget Sound'!$G$1,ROW()-1,(COLUMN()-2)*3)</f>
        <v>26.161935672332735</v>
      </c>
      <c r="D53" s="2">
        <f ca="1">OFFSET('Puget Sound'!$G$1,ROW()-1,(COLUMN()-2)*3)</f>
        <v>237.82225013827463</v>
      </c>
      <c r="E53" s="2">
        <f ca="1">OFFSET('Puget Sound'!$G$1,ROW()-1,(COLUMN()-2)*3)</f>
        <v>1220.9619752241995</v>
      </c>
      <c r="F53" s="2">
        <f ca="1">OFFSET('Puget Sound'!$G$1,ROW()-1,(COLUMN()-2)*3)</f>
        <v>2906.0932108445973</v>
      </c>
      <c r="G53" s="2">
        <f ca="1">OFFSET('Puget Sound'!$G$1,ROW()-1,(COLUMN()-2)*3)</f>
        <v>2669.9388888920066</v>
      </c>
      <c r="H53" s="2">
        <f ca="1">OFFSET('Puget Sound'!$G$1,ROW()-1,(COLUMN()-2)*3)</f>
        <v>650.28682482914496</v>
      </c>
      <c r="I53" s="2">
        <f ca="1">OFFSET('Puget Sound'!$G$1,ROW()-1,(COLUMN()-2)*3)</f>
        <v>1697.1121467905839</v>
      </c>
      <c r="J53" s="2">
        <f ca="1">OFFSET('Puget Sound'!$G$1,ROW()-1,(COLUMN()-2)*3)</f>
        <v>650.00271315499606</v>
      </c>
      <c r="K53" s="2">
        <f ca="1">OFFSET('Puget Sound'!$G$1,ROW()-1,(COLUMN()-2)*3)</f>
        <v>84.722485766445189</v>
      </c>
      <c r="L53" s="2">
        <f ca="1">OFFSET('Puget Sound'!$G$1,ROW()-1,(COLUMN()-2)*3)</f>
        <v>169.96412760115666</v>
      </c>
      <c r="M53" s="2">
        <f ca="1">OFFSET('Puget Sound'!$G$1,ROW()-1,(COLUMN()-2)*3)</f>
        <v>384.43527098015784</v>
      </c>
      <c r="N53" s="2">
        <f ca="1">OFFSET('Puget Sound'!$G$1,ROW()-1,(COLUMN()-2)*3)</f>
        <v>29.341916151387014</v>
      </c>
      <c r="O53" s="2">
        <f ca="1">OFFSET('Puget Sound'!$G$1,ROW()-1,(COLUMN()-2)*3)</f>
        <v>497.00934632446643</v>
      </c>
      <c r="P53" s="2">
        <f ca="1">OFFSET('Puget Sound'!$G$1,ROW()-1,(COLUMN()-2)*3)</f>
        <v>1450.1815403224509</v>
      </c>
      <c r="Q53" s="2">
        <f ca="1">OFFSET('Puget Sound'!$G$1,ROW()-1,(COLUMN()-2)*3)</f>
        <v>84.146888669853283</v>
      </c>
      <c r="R53" s="2">
        <f ca="1">OFFSET('Puget Sound'!$G$1,ROW()-1,(COLUMN()-2)*3)</f>
        <v>222.21893720472053</v>
      </c>
      <c r="S53" s="2">
        <f ca="1">OFFSET('Puget Sound'!$G$1,ROW()-1,(COLUMN()-2)*3)</f>
        <v>572.76409006716312</v>
      </c>
      <c r="T53" s="2">
        <f ca="1">OFFSET('Puget Sound'!$G$1,ROW()-1,(COLUMN()-2)*3)</f>
        <v>511.80136664777945</v>
      </c>
      <c r="U53" s="2">
        <f ca="1">OFFSET('Puget Sound'!$G$1,ROW()-1,(COLUMN()-2)*3)</f>
        <v>1889.6988407900728</v>
      </c>
      <c r="V53" s="2">
        <f ca="1">OFFSET('Puget Sound'!$G$1,ROW()-1,(COLUMN()-2)*3)</f>
        <v>2513.2633151845862</v>
      </c>
      <c r="W53" s="2">
        <f ca="1">OFFSET('Puget Sound'!$G$1,ROW()-1,(COLUMN()-2)*3)</f>
        <v>3431.9121007874814</v>
      </c>
      <c r="X53" s="2">
        <f ca="1">OFFSET('Puget Sound'!$G$1,ROW()-1,(COLUMN()-2)*3)</f>
        <v>1414.0314182208488</v>
      </c>
      <c r="Y53" s="2">
        <f ca="1">OFFSET('Puget Sound'!$G$1,ROW()-1,(COLUMN()-2)*3)</f>
        <v>765.9113107922351</v>
      </c>
      <c r="Z53" s="2">
        <f ca="1">OFFSET('Puget Sound'!$G$1,ROW()-1,(COLUMN()-2)*3)</f>
        <v>213.05427987846176</v>
      </c>
      <c r="AA53" s="2">
        <f ca="1">OFFSET('Puget Sound'!$G$1,ROW()-1,(COLUMN()-2)*3)</f>
        <v>25.741061833658122</v>
      </c>
      <c r="AB53" s="2">
        <f ca="1">OFFSET('Puget Sound'!$G$1,ROW()-1,(COLUMN()-2)*3)</f>
        <v>104.48612564721981</v>
      </c>
      <c r="AC53" s="2">
        <f ca="1">OFFSET('Puget Sound'!$G$1,ROW()-1,(COLUMN()-2)*3)</f>
        <v>15.89480495000344</v>
      </c>
      <c r="AD53" s="2">
        <f ca="1">OFFSET('Puget Sound'!$G$1,ROW()-1,(COLUMN()-2)*3)</f>
        <v>78.362962620596633</v>
      </c>
      <c r="AE53" s="2">
        <f ca="1">OFFSET('Puget Sound'!$G$1,ROW()-1,(COLUMN()-2)*3)</f>
        <v>10.494447327218063</v>
      </c>
      <c r="AF53" s="2">
        <f ca="1">OFFSET('Puget Sound'!$G$1,ROW()-1,(COLUMN()-2)*3)</f>
        <v>0</v>
      </c>
      <c r="AG53" s="2">
        <f ca="1">OFFSET('Puget Sound'!$G$1,ROW()-1,(COLUMN()-2)*3)</f>
        <v>21.387580797396492</v>
      </c>
      <c r="AH53" s="2">
        <f ca="1">OFFSET('Puget Sound'!$G$1,ROW()-1,(COLUMN()-2)*3)</f>
        <v>32.761532138839868</v>
      </c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>
        <f>'Puget Sound'!CV57</f>
        <v>6.4984228837138778</v>
      </c>
    </row>
    <row r="54" spans="1:48" x14ac:dyDescent="0.25">
      <c r="A54" t="str">
        <f>'Puget Sound'!C58</f>
        <v>JDF F</v>
      </c>
      <c r="B54" s="2">
        <f ca="1">OFFSET('Puget Sound'!$G$1,ROW()-1,(COLUMN()-2)*3)</f>
        <v>385.01706753850414</v>
      </c>
      <c r="C54" s="2">
        <f ca="1">OFFSET('Puget Sound'!$G$1,ROW()-1,(COLUMN()-2)*3)</f>
        <v>0.80913203110307563</v>
      </c>
      <c r="D54" s="2">
        <f ca="1">OFFSET('Puget Sound'!$G$1,ROW()-1,(COLUMN()-2)*3)</f>
        <v>7.3553273238641736</v>
      </c>
      <c r="E54" s="2">
        <f ca="1">OFFSET('Puget Sound'!$G$1,ROW()-1,(COLUMN()-2)*3)</f>
        <v>37.761710573944356</v>
      </c>
      <c r="F54" s="2">
        <f ca="1">OFFSET('Puget Sound'!$G$1,ROW()-1,(COLUMN()-2)*3)</f>
        <v>0</v>
      </c>
      <c r="G54" s="2">
        <f ca="1">OFFSET('Puget Sound'!$G$1,ROW()-1,(COLUMN()-2)*3)</f>
        <v>0</v>
      </c>
      <c r="H54" s="2">
        <f ca="1">OFFSET('Puget Sound'!$G$1,ROW()-1,(COLUMN()-2)*3)</f>
        <v>18.495495367690843</v>
      </c>
      <c r="I54" s="2">
        <f ca="1">OFFSET('Puget Sound'!$G$1,ROW()-1,(COLUMN()-2)*3)</f>
        <v>72.699302950804565</v>
      </c>
      <c r="J54" s="2">
        <f ca="1">OFFSET('Puget Sound'!$G$1,ROW()-1,(COLUMN()-2)*3)</f>
        <v>23.352313078723494</v>
      </c>
      <c r="K54" s="2">
        <f ca="1">OFFSET('Puget Sound'!$G$1,ROW()-1,(COLUMN()-2)*3)</f>
        <v>0</v>
      </c>
      <c r="L54" s="2">
        <f ca="1">OFFSET('Puget Sound'!$G$1,ROW()-1,(COLUMN()-2)*3)</f>
        <v>6.9326890963161825</v>
      </c>
      <c r="M54" s="2">
        <f ca="1">OFFSET('Puget Sound'!$G$1,ROW()-1,(COLUMN()-2)*3)</f>
        <v>31.832479333646475</v>
      </c>
      <c r="N54" s="2">
        <f ca="1">OFFSET('Puget Sound'!$G$1,ROW()-1,(COLUMN()-2)*3)</f>
        <v>5.0309940393088164</v>
      </c>
      <c r="O54" s="2">
        <f ca="1">OFFSET('Puget Sound'!$G$1,ROW()-1,(COLUMN()-2)*3)</f>
        <v>73.691733534244676</v>
      </c>
      <c r="P54" s="2">
        <f ca="1">OFFSET('Puget Sound'!$G$1,ROW()-1,(COLUMN()-2)*3)</f>
        <v>265.32825679807672</v>
      </c>
      <c r="Q54" s="2">
        <f ca="1">OFFSET('Puget Sound'!$G$1,ROW()-1,(COLUMN()-2)*3)</f>
        <v>11.241376902298697</v>
      </c>
      <c r="R54" s="2">
        <f ca="1">OFFSET('Puget Sound'!$G$1,ROW()-1,(COLUMN()-2)*3)</f>
        <v>4.2428855592355808</v>
      </c>
      <c r="S54" s="2">
        <f ca="1">OFFSET('Puget Sound'!$G$1,ROW()-1,(COLUMN()-2)*3)</f>
        <v>11.777737244447758</v>
      </c>
      <c r="T54" s="2">
        <f ca="1">OFFSET('Puget Sound'!$G$1,ROW()-1,(COLUMN()-2)*3)</f>
        <v>3.831286557721203</v>
      </c>
      <c r="U54" s="2">
        <f ca="1">OFFSET('Puget Sound'!$G$1,ROW()-1,(COLUMN()-2)*3)</f>
        <v>35.461557512305788</v>
      </c>
      <c r="V54" s="2">
        <f ca="1">OFFSET('Puget Sound'!$G$1,ROW()-1,(COLUMN()-2)*3)</f>
        <v>28.920405253163445</v>
      </c>
      <c r="W54" s="2">
        <f ca="1">OFFSET('Puget Sound'!$G$1,ROW()-1,(COLUMN()-2)*3)</f>
        <v>71.892494056030117</v>
      </c>
      <c r="X54" s="2">
        <f ca="1">OFFSET('Puget Sound'!$G$1,ROW()-1,(COLUMN()-2)*3)</f>
        <v>21.754754553208986</v>
      </c>
      <c r="Y54" s="2">
        <f ca="1">OFFSET('Puget Sound'!$G$1,ROW()-1,(COLUMN()-2)*3)</f>
        <v>48.411718605860827</v>
      </c>
      <c r="Z54" s="2">
        <f ca="1">OFFSET('Puget Sound'!$G$1,ROW()-1,(COLUMN()-2)*3)</f>
        <v>13.088138349589601</v>
      </c>
      <c r="AA54" s="2">
        <f ca="1">OFFSET('Puget Sound'!$G$1,ROW()-1,(COLUMN()-2)*3)</f>
        <v>2.861364646076257</v>
      </c>
      <c r="AB54" s="2">
        <f ca="1">OFFSET('Puget Sound'!$G$1,ROW()-1,(COLUMN()-2)*3)</f>
        <v>660.60200681283914</v>
      </c>
      <c r="AC54" s="2">
        <f ca="1">OFFSET('Puget Sound'!$G$1,ROW()-1,(COLUMN()-2)*3)</f>
        <v>38.807143049483301</v>
      </c>
      <c r="AD54" s="2">
        <f ca="1">OFFSET('Puget Sound'!$G$1,ROW()-1,(COLUMN()-2)*3)</f>
        <v>1712.3028160016199</v>
      </c>
      <c r="AE54" s="2">
        <f ca="1">OFFSET('Puget Sound'!$G$1,ROW()-1,(COLUMN()-2)*3)</f>
        <v>219.04628530405961</v>
      </c>
      <c r="AF54" s="2">
        <f ca="1">OFFSET('Puget Sound'!$G$1,ROW()-1,(COLUMN()-2)*3)</f>
        <v>0</v>
      </c>
      <c r="AG54" s="2">
        <f ca="1">OFFSET('Puget Sound'!$G$1,ROW()-1,(COLUMN()-2)*3)</f>
        <v>895.42845358100567</v>
      </c>
      <c r="AH54" s="2">
        <f ca="1">OFFSET('Puget Sound'!$G$1,ROW()-1,(COLUMN()-2)*3)</f>
        <v>1052.6232254063641</v>
      </c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>
        <f>'Puget Sound'!CV58</f>
        <v>874</v>
      </c>
    </row>
    <row r="55" spans="1:48" x14ac:dyDescent="0.25">
      <c r="A55" t="str">
        <f>'Puget Sound'!C59</f>
        <v>UM</v>
      </c>
      <c r="B55" s="2">
        <f ca="1">OFFSET('Puget Sound'!$G$1,ROW()-1,(COLUMN()-2)*3)</f>
        <v>3.1024968816801755</v>
      </c>
      <c r="C55" s="2">
        <f ca="1">OFFSET('Puget Sound'!$G$1,ROW()-1,(COLUMN()-2)*3)</f>
        <v>0</v>
      </c>
      <c r="D55" s="2">
        <f ca="1">OFFSET('Puget Sound'!$G$1,ROW()-1,(COLUMN()-2)*3)</f>
        <v>133.93812514424422</v>
      </c>
      <c r="E55" s="2">
        <f ca="1">OFFSET('Puget Sound'!$G$1,ROW()-1,(COLUMN()-2)*3)</f>
        <v>142.47973572727983</v>
      </c>
      <c r="F55" s="2">
        <f ca="1">OFFSET('Puget Sound'!$G$1,ROW()-1,(COLUMN()-2)*3)</f>
        <v>103.62677619472217</v>
      </c>
      <c r="G55" s="2">
        <f ca="1">OFFSET('Puget Sound'!$G$1,ROW()-1,(COLUMN()-2)*3)</f>
        <v>20.789782054832543</v>
      </c>
      <c r="H55" s="2">
        <f ca="1">OFFSET('Puget Sound'!$G$1,ROW()-1,(COLUMN()-2)*3)</f>
        <v>5.585887293857823</v>
      </c>
      <c r="I55" s="2">
        <f ca="1">OFFSET('Puget Sound'!$G$1,ROW()-1,(COLUMN()-2)*3)</f>
        <v>10.307865975678588</v>
      </c>
      <c r="J55" s="2">
        <f ca="1">OFFSET('Puget Sound'!$G$1,ROW()-1,(COLUMN()-2)*3)</f>
        <v>19.169918212026179</v>
      </c>
      <c r="K55" s="2">
        <f ca="1">OFFSET('Puget Sound'!$G$1,ROW()-1,(COLUMN()-2)*3)</f>
        <v>12.273847686035294</v>
      </c>
      <c r="L55" s="2">
        <f ca="1">OFFSET('Puget Sound'!$G$1,ROW()-1,(COLUMN()-2)*3)</f>
        <v>6.2909047183374724</v>
      </c>
      <c r="M55" s="2">
        <f ca="1">OFFSET('Puget Sound'!$G$1,ROW()-1,(COLUMN()-2)*3)</f>
        <v>3.1322221937533632</v>
      </c>
      <c r="N55" s="2">
        <f ca="1">OFFSET('Puget Sound'!$G$1,ROW()-1,(COLUMN()-2)*3)</f>
        <v>8.6672964831286432</v>
      </c>
      <c r="O55" s="2">
        <f ca="1">OFFSET('Puget Sound'!$G$1,ROW()-1,(COLUMN()-2)*3)</f>
        <v>0</v>
      </c>
      <c r="P55" s="2">
        <f ca="1">OFFSET('Puget Sound'!$G$1,ROW()-1,(COLUMN()-2)*3)</f>
        <v>19.551441996663474</v>
      </c>
      <c r="Q55" s="2">
        <f ca="1">OFFSET('Puget Sound'!$G$1,ROW()-1,(COLUMN()-2)*3)</f>
        <v>20.73844660509727</v>
      </c>
      <c r="R55" s="2">
        <f ca="1">OFFSET('Puget Sound'!$G$1,ROW()-1,(COLUMN()-2)*3)</f>
        <v>0</v>
      </c>
      <c r="S55" s="2">
        <f ca="1">OFFSET('Puget Sound'!$G$1,ROW()-1,(COLUMN()-2)*3)</f>
        <v>137.09258571210037</v>
      </c>
      <c r="T55" s="2">
        <f ca="1">OFFSET('Puget Sound'!$G$1,ROW()-1,(COLUMN()-2)*3)</f>
        <v>86.121776786027922</v>
      </c>
      <c r="U55" s="2">
        <f ca="1">OFFSET('Puget Sound'!$G$1,ROW()-1,(COLUMN()-2)*3)</f>
        <v>21.037374810309675</v>
      </c>
      <c r="V55" s="2">
        <f ca="1">OFFSET('Puget Sound'!$G$1,ROW()-1,(COLUMN()-2)*3)</f>
        <v>19.912295267943978</v>
      </c>
      <c r="W55" s="2">
        <f ca="1">OFFSET('Puget Sound'!$G$1,ROW()-1,(COLUMN()-2)*3)</f>
        <v>25.105346359645978</v>
      </c>
      <c r="X55" s="2">
        <f ca="1">OFFSET('Puget Sound'!$G$1,ROW()-1,(COLUMN()-2)*3)</f>
        <v>18.723086729207413</v>
      </c>
      <c r="Y55" s="2">
        <f ca="1">OFFSET('Puget Sound'!$G$1,ROW()-1,(COLUMN()-2)*3)</f>
        <v>0</v>
      </c>
      <c r="Z55" s="2">
        <f ca="1">OFFSET('Puget Sound'!$G$1,ROW()-1,(COLUMN()-2)*3)</f>
        <v>0</v>
      </c>
      <c r="AA55" s="2">
        <f ca="1">OFFSET('Puget Sound'!$G$1,ROW()-1,(COLUMN()-2)*3)</f>
        <v>16.35395773491998</v>
      </c>
      <c r="AB55" s="2">
        <f ca="1">OFFSET('Puget Sound'!$G$1,ROW()-1,(COLUMN()-2)*3)</f>
        <v>1.5772339477041797</v>
      </c>
      <c r="AC55" s="2">
        <f ca="1">OFFSET('Puget Sound'!$G$1,ROW()-1,(COLUMN()-2)*3)</f>
        <v>0</v>
      </c>
      <c r="AD55" s="2">
        <f ca="1">OFFSET('Puget Sound'!$G$1,ROW()-1,(COLUMN()-2)*3)</f>
        <v>3.78628648913707</v>
      </c>
      <c r="AE55" s="2">
        <f ca="1">OFFSET('Puget Sound'!$G$1,ROW()-1,(COLUMN()-2)*3)</f>
        <v>0</v>
      </c>
      <c r="AF55" s="2">
        <f ca="1">OFFSET('Puget Sound'!$G$1,ROW()-1,(COLUMN()-2)*3)</f>
        <v>0</v>
      </c>
      <c r="AG55" s="2">
        <f ca="1">OFFSET('Puget Sound'!$G$1,ROW()-1,(COLUMN()-2)*3)</f>
        <v>6.4984228837138778</v>
      </c>
      <c r="AH55" s="2">
        <f ca="1">OFFSET('Puget Sound'!$G$1,ROW()-1,(COLUMN()-2)*3)</f>
        <v>17.927692290422524</v>
      </c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>
        <f>'Puget Sound'!CV59</f>
        <v>874</v>
      </c>
    </row>
    <row r="56" spans="1:48" x14ac:dyDescent="0.25">
      <c r="A56" t="str">
        <f>'Puget Sound'!C60</f>
        <v>M</v>
      </c>
      <c r="B56" s="2">
        <f ca="1">OFFSET('Puget Sound'!$G$1,ROW()-1,(COLUMN()-2)*3)</f>
        <v>1.0109744220789297E-3</v>
      </c>
      <c r="C56" s="2">
        <f ca="1">OFFSET('Puget Sound'!$G$1,ROW()-1,(COLUMN()-2)*3)</f>
        <v>0</v>
      </c>
      <c r="D56" s="2">
        <f ca="1">OFFSET('Puget Sound'!$G$1,ROW()-1,(COLUMN()-2)*3)</f>
        <v>129.9199813899169</v>
      </c>
      <c r="E56" s="2">
        <f ca="1">OFFSET('Puget Sound'!$G$1,ROW()-1,(COLUMN()-2)*3)</f>
        <v>138.20534365546143</v>
      </c>
      <c r="F56" s="2">
        <f ca="1">OFFSET('Puget Sound'!$G$1,ROW()-1,(COLUMN()-2)*3)</f>
        <v>93.615810741590948</v>
      </c>
      <c r="G56" s="2">
        <f ca="1">OFFSET('Puget Sound'!$G$1,ROW()-1,(COLUMN()-2)*3)</f>
        <v>20.789782054832543</v>
      </c>
      <c r="H56" s="2">
        <f ca="1">OFFSET('Puget Sound'!$G$1,ROW()-1,(COLUMN()-2)*3)</f>
        <v>0.15798953675711877</v>
      </c>
      <c r="I56" s="2">
        <f ca="1">OFFSET('Puget Sound'!$G$1,ROW()-1,(COLUMN()-2)*3)</f>
        <v>0.11508323376556777</v>
      </c>
      <c r="J56" s="2">
        <f ca="1">OFFSET('Puget Sound'!$G$1,ROW()-1,(COLUMN()-2)*3)</f>
        <v>10.87837638031797</v>
      </c>
      <c r="K56" s="2">
        <f ca="1">OFFSET('Puget Sound'!$G$1,ROW()-1,(COLUMN()-2)*3)</f>
        <v>0.85627587065450805</v>
      </c>
      <c r="L56" s="2">
        <f ca="1">OFFSET('Puget Sound'!$G$1,ROW()-1,(COLUMN()-2)*3)</f>
        <v>1.6216280224807218</v>
      </c>
      <c r="M56" s="2">
        <f ca="1">OFFSET('Puget Sound'!$G$1,ROW()-1,(COLUMN()-2)*3)</f>
        <v>1.1031604704194318</v>
      </c>
      <c r="N56" s="2">
        <f ca="1">OFFSET('Puget Sound'!$G$1,ROW()-1,(COLUMN()-2)*3)</f>
        <v>2.561932942371794</v>
      </c>
      <c r="O56" s="2">
        <f ca="1">OFFSET('Puget Sound'!$G$1,ROW()-1,(COLUMN()-2)*3)</f>
        <v>0</v>
      </c>
      <c r="P56" s="2">
        <f ca="1">OFFSET('Puget Sound'!$G$1,ROW()-1,(COLUMN()-2)*3)</f>
        <v>15.021128873323951</v>
      </c>
      <c r="Q56" s="2">
        <f ca="1">OFFSET('Puget Sound'!$G$1,ROW()-1,(COLUMN()-2)*3)</f>
        <v>15.173898871384312</v>
      </c>
      <c r="R56" s="2">
        <f ca="1">OFFSET('Puget Sound'!$G$1,ROW()-1,(COLUMN()-2)*3)</f>
        <v>0</v>
      </c>
      <c r="S56" s="2">
        <f ca="1">OFFSET('Puget Sound'!$G$1,ROW()-1,(COLUMN()-2)*3)</f>
        <v>14.673807271429297</v>
      </c>
      <c r="T56" s="2">
        <f ca="1">OFFSET('Puget Sound'!$G$1,ROW()-1,(COLUMN()-2)*3)</f>
        <v>3.1795470550545928E-2</v>
      </c>
      <c r="U56" s="2">
        <f ca="1">OFFSET('Puget Sound'!$G$1,ROW()-1,(COLUMN()-2)*3)</f>
        <v>21.037374810309675</v>
      </c>
      <c r="V56" s="2">
        <f ca="1">OFFSET('Puget Sound'!$G$1,ROW()-1,(COLUMN()-2)*3)</f>
        <v>19.912295267943978</v>
      </c>
      <c r="W56" s="2">
        <f ca="1">OFFSET('Puget Sound'!$G$1,ROW()-1,(COLUMN()-2)*3)</f>
        <v>25.105346359645978</v>
      </c>
      <c r="X56" s="2">
        <f ca="1">OFFSET('Puget Sound'!$G$1,ROW()-1,(COLUMN()-2)*3)</f>
        <v>16.062244046593843</v>
      </c>
      <c r="Y56" s="2">
        <f ca="1">OFFSET('Puget Sound'!$G$1,ROW()-1,(COLUMN()-2)*3)</f>
        <v>0</v>
      </c>
      <c r="Z56" s="2">
        <f ca="1">OFFSET('Puget Sound'!$G$1,ROW()-1,(COLUMN()-2)*3)</f>
        <v>0</v>
      </c>
      <c r="AA56" s="2">
        <f ca="1">OFFSET('Puget Sound'!$G$1,ROW()-1,(COLUMN()-2)*3)</f>
        <v>0</v>
      </c>
      <c r="AB56" s="2">
        <f ca="1">OFFSET('Puget Sound'!$G$1,ROW()-1,(COLUMN()-2)*3)</f>
        <v>1.467726315465861E-3</v>
      </c>
      <c r="AC56" s="2">
        <f ca="1">OFFSET('Puget Sound'!$G$1,ROW()-1,(COLUMN()-2)*3)</f>
        <v>0</v>
      </c>
      <c r="AD56" s="2">
        <f ca="1">OFFSET('Puget Sound'!$G$1,ROW()-1,(COLUMN()-2)*3)</f>
        <v>5.6090946390866476E-3</v>
      </c>
      <c r="AE56" s="2">
        <f ca="1">OFFSET('Puget Sound'!$G$1,ROW()-1,(COLUMN()-2)*3)</f>
        <v>0</v>
      </c>
      <c r="AF56" s="2">
        <f ca="1">OFFSET('Puget Sound'!$G$1,ROW()-1,(COLUMN()-2)*3)</f>
        <v>0</v>
      </c>
      <c r="AG56" s="2">
        <f ca="1">OFFSET('Puget Sound'!$G$1,ROW()-1,(COLUMN()-2)*3)</f>
        <v>0</v>
      </c>
      <c r="AH56" s="2">
        <f ca="1">OFFSET('Puget Sound'!$G$1,ROW()-1,(COLUMN()-2)*3)</f>
        <v>0</v>
      </c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>
        <f>'Puget Sound'!CV60</f>
        <v>0</v>
      </c>
    </row>
    <row r="57" spans="1:48" x14ac:dyDescent="0.25">
      <c r="A57" t="str">
        <f>'Puget Sound'!C64</f>
        <v>White Spr Year</v>
      </c>
      <c r="B57" s="2">
        <f ca="1">OFFSET('Puget Sound'!$G$1,ROW()-1,(COLUMN()-2)*3)</f>
        <v>3.1014859072580969</v>
      </c>
      <c r="C57" s="2">
        <f ca="1">OFFSET('Puget Sound'!$G$1,ROW()-1,(COLUMN()-2)*3)</f>
        <v>0</v>
      </c>
      <c r="D57" s="2">
        <f ca="1">OFFSET('Puget Sound'!$G$1,ROW()-1,(COLUMN()-2)*3)</f>
        <v>4.0181437543273262</v>
      </c>
      <c r="E57" s="2">
        <f ca="1">OFFSET('Puget Sound'!$G$1,ROW()-1,(COLUMN()-2)*3)</f>
        <v>4.2743920718183972</v>
      </c>
      <c r="F57" s="2">
        <f ca="1">OFFSET('Puget Sound'!$G$1,ROW()-1,(COLUMN()-2)*3)</f>
        <v>10.010965453131226</v>
      </c>
      <c r="G57" s="2">
        <f ca="1">OFFSET('Puget Sound'!$G$1,ROW()-1,(COLUMN()-2)*3)</f>
        <v>0</v>
      </c>
      <c r="H57" s="2">
        <f ca="1">OFFSET('Puget Sound'!$G$1,ROW()-1,(COLUMN()-2)*3)</f>
        <v>5.4278977571007045</v>
      </c>
      <c r="I57" s="2">
        <f ca="1">OFFSET('Puget Sound'!$G$1,ROW()-1,(COLUMN()-2)*3)</f>
        <v>10.192782741913021</v>
      </c>
      <c r="J57" s="2">
        <f ca="1">OFFSET('Puget Sound'!$G$1,ROW()-1,(COLUMN()-2)*3)</f>
        <v>8.2915418317082086</v>
      </c>
      <c r="K57" s="2">
        <f ca="1">OFFSET('Puget Sound'!$G$1,ROW()-1,(COLUMN()-2)*3)</f>
        <v>11.417571815380786</v>
      </c>
      <c r="L57" s="2">
        <f ca="1">OFFSET('Puget Sound'!$G$1,ROW()-1,(COLUMN()-2)*3)</f>
        <v>4.6692766958567509</v>
      </c>
      <c r="M57" s="2">
        <f ca="1">OFFSET('Puget Sound'!$G$1,ROW()-1,(COLUMN()-2)*3)</f>
        <v>2.0290617233339314</v>
      </c>
      <c r="N57" s="2">
        <f ca="1">OFFSET('Puget Sound'!$G$1,ROW()-1,(COLUMN()-2)*3)</f>
        <v>6.1053635407568487</v>
      </c>
      <c r="O57" s="2">
        <f ca="1">OFFSET('Puget Sound'!$G$1,ROW()-1,(COLUMN()-2)*3)</f>
        <v>0</v>
      </c>
      <c r="P57" s="2">
        <f ca="1">OFFSET('Puget Sound'!$G$1,ROW()-1,(COLUMN()-2)*3)</f>
        <v>4.5303131233395222</v>
      </c>
      <c r="Q57" s="2">
        <f ca="1">OFFSET('Puget Sound'!$G$1,ROW()-1,(COLUMN()-2)*3)</f>
        <v>5.5645477337129581</v>
      </c>
      <c r="R57" s="2">
        <f ca="1">OFFSET('Puget Sound'!$G$1,ROW()-1,(COLUMN()-2)*3)</f>
        <v>0</v>
      </c>
      <c r="S57" s="2">
        <f ca="1">OFFSET('Puget Sound'!$G$1,ROW()-1,(COLUMN()-2)*3)</f>
        <v>122.41877844067108</v>
      </c>
      <c r="T57" s="2">
        <f ca="1">OFFSET('Puget Sound'!$G$1,ROW()-1,(COLUMN()-2)*3)</f>
        <v>86.089981315477374</v>
      </c>
      <c r="U57" s="2">
        <f ca="1">OFFSET('Puget Sound'!$G$1,ROW()-1,(COLUMN()-2)*3)</f>
        <v>0</v>
      </c>
      <c r="V57" s="2">
        <f ca="1">OFFSET('Puget Sound'!$G$1,ROW()-1,(COLUMN()-2)*3)</f>
        <v>0</v>
      </c>
      <c r="W57" s="2">
        <f ca="1">OFFSET('Puget Sound'!$G$1,ROW()-1,(COLUMN()-2)*3)</f>
        <v>0</v>
      </c>
      <c r="X57" s="2">
        <f ca="1">OFFSET('Puget Sound'!$G$1,ROW()-1,(COLUMN()-2)*3)</f>
        <v>2.6608426826135689</v>
      </c>
      <c r="Y57" s="2">
        <f ca="1">OFFSET('Puget Sound'!$G$1,ROW()-1,(COLUMN()-2)*3)</f>
        <v>0</v>
      </c>
      <c r="Z57" s="2">
        <f ca="1">OFFSET('Puget Sound'!$G$1,ROW()-1,(COLUMN()-2)*3)</f>
        <v>0</v>
      </c>
      <c r="AA57" s="2">
        <f ca="1">OFFSET('Puget Sound'!$G$1,ROW()-1,(COLUMN()-2)*3)</f>
        <v>16.35395773491998</v>
      </c>
      <c r="AB57" s="2">
        <f ca="1">OFFSET('Puget Sound'!$G$1,ROW()-1,(COLUMN()-2)*3)</f>
        <v>1.5757662213887138</v>
      </c>
      <c r="AC57" s="2">
        <f ca="1">OFFSET('Puget Sound'!$G$1,ROW()-1,(COLUMN()-2)*3)</f>
        <v>0</v>
      </c>
      <c r="AD57" s="2">
        <f ca="1">OFFSET('Puget Sound'!$G$1,ROW()-1,(COLUMN()-2)*3)</f>
        <v>3.7806773944979835</v>
      </c>
      <c r="AE57" s="2">
        <f ca="1">OFFSET('Puget Sound'!$G$1,ROW()-1,(COLUMN()-2)*3)</f>
        <v>0</v>
      </c>
      <c r="AF57" s="2">
        <f ca="1">OFFSET('Puget Sound'!$G$1,ROW()-1,(COLUMN()-2)*3)</f>
        <v>0</v>
      </c>
      <c r="AG57" s="2">
        <f ca="1">OFFSET('Puget Sound'!$G$1,ROW()-1,(COLUMN()-2)*3)</f>
        <v>6.4984228837138778</v>
      </c>
      <c r="AH57" s="2">
        <f ca="1">OFFSET('Puget Sound'!$G$1,ROW()-1,(COLUMN()-2)*3)</f>
        <v>17.927692290422524</v>
      </c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>
        <f>'Puget Sound'!CV64</f>
        <v>0</v>
      </c>
    </row>
    <row r="58" spans="1:48" x14ac:dyDescent="0.25">
      <c r="A58" t="str">
        <f>'Puget Sound'!C65</f>
        <v>UM</v>
      </c>
      <c r="B58" s="2">
        <f ca="1">OFFSET('Puget Sound'!$G$1,ROW()-1,(COLUMN()-2)*3)</f>
        <v>208.57142857142858</v>
      </c>
      <c r="C58" s="2">
        <f ca="1">OFFSET('Puget Sound'!$G$1,ROW()-1,(COLUMN()-2)*3)</f>
        <v>500.73298043930629</v>
      </c>
      <c r="D58" s="2">
        <f ca="1">OFFSET('Puget Sound'!$G$1,ROW()-1,(COLUMN()-2)*3)</f>
        <v>75.24260615384614</v>
      </c>
      <c r="E58" s="2">
        <f ca="1">OFFSET('Puget Sound'!$G$1,ROW()-1,(COLUMN()-2)*3)</f>
        <v>2027.7021694758123</v>
      </c>
      <c r="F58" s="2">
        <f ca="1">OFFSET('Puget Sound'!$G$1,ROW()-1,(COLUMN()-2)*3)</f>
        <v>2570</v>
      </c>
      <c r="G58" s="2">
        <f ca="1">OFFSET('Puget Sound'!$G$1,ROW()-1,(COLUMN()-2)*3)</f>
        <v>1976</v>
      </c>
      <c r="H58" s="2">
        <f ca="1">OFFSET('Puget Sound'!$G$1,ROW()-1,(COLUMN()-2)*3)</f>
        <v>792</v>
      </c>
      <c r="I58" s="2">
        <f ca="1">OFFSET('Puget Sound'!$G$1,ROW()-1,(COLUMN()-2)*3)</f>
        <v>1116</v>
      </c>
      <c r="J58" s="2">
        <f ca="1">OFFSET('Puget Sound'!$G$1,ROW()-1,(COLUMN()-2)*3)</f>
        <v>822</v>
      </c>
      <c r="K58" s="2">
        <f ca="1">OFFSET('Puget Sound'!$G$1,ROW()-1,(COLUMN()-2)*3)</f>
        <v>1067.222</v>
      </c>
      <c r="L58" s="2">
        <f ca="1">OFFSET('Puget Sound'!$G$1,ROW()-1,(COLUMN()-2)*3)</f>
        <v>182</v>
      </c>
      <c r="M58" s="2">
        <f ca="1">OFFSET('Puget Sound'!$G$1,ROW()-1,(COLUMN()-2)*3)</f>
        <v>711</v>
      </c>
      <c r="N58" s="2">
        <f ca="1">OFFSET('Puget Sound'!$G$1,ROW()-1,(COLUMN()-2)*3)</f>
        <v>507</v>
      </c>
      <c r="O58" s="2">
        <f ca="1">OFFSET('Puget Sound'!$G$1,ROW()-1,(COLUMN()-2)*3)</f>
        <v>292</v>
      </c>
      <c r="P58" s="2">
        <f ca="1">OFFSET('Puget Sound'!$G$1,ROW()-1,(COLUMN()-2)*3)</f>
        <v>755</v>
      </c>
      <c r="Q58" s="2">
        <f ca="1">OFFSET('Puget Sound'!$G$1,ROW()-1,(COLUMN()-2)*3)</f>
        <v>397</v>
      </c>
      <c r="R58" s="2">
        <f ca="1">OFFSET('Puget Sound'!$G$1,ROW()-1,(COLUMN()-2)*3)</f>
        <v>99</v>
      </c>
      <c r="S58" s="2">
        <f ca="1">OFFSET('Puget Sound'!$G$1,ROW()-1,(COLUMN()-2)*3)</f>
        <v>918</v>
      </c>
      <c r="T58" s="2">
        <f ca="1">OFFSET('Puget Sound'!$G$1,ROW()-1,(COLUMN()-2)*3)</f>
        <v>589</v>
      </c>
      <c r="U58" s="2">
        <f ca="1">OFFSET('Puget Sound'!$G$1,ROW()-1,(COLUMN()-2)*3)</f>
        <v>565</v>
      </c>
      <c r="V58" s="2">
        <f ca="1">OFFSET('Puget Sound'!$G$1,ROW()-1,(COLUMN()-2)*3)</f>
        <v>744</v>
      </c>
      <c r="W58" s="2">
        <f ca="1">OFFSET('Puget Sound'!$G$1,ROW()-1,(COLUMN()-2)*3)</f>
        <v>943</v>
      </c>
      <c r="X58" s="2">
        <f ca="1">OFFSET('Puget Sound'!$G$1,ROW()-1,(COLUMN()-2)*3)</f>
        <v>1385</v>
      </c>
      <c r="Y58" s="2">
        <f ca="1">OFFSET('Puget Sound'!$G$1,ROW()-1,(COLUMN()-2)*3)</f>
        <v>316</v>
      </c>
      <c r="Z58" s="2">
        <f ca="1">OFFSET('Puget Sound'!$G$1,ROW()-1,(COLUMN()-2)*3)</f>
        <v>81</v>
      </c>
      <c r="AA58" s="2">
        <f ca="1">OFFSET('Puget Sound'!$G$1,ROW()-1,(COLUMN()-2)*3)</f>
        <v>42</v>
      </c>
      <c r="AB58" s="2">
        <f ca="1">OFFSET('Puget Sound'!$G$1,ROW()-1,(COLUMN()-2)*3)</f>
        <v>629</v>
      </c>
      <c r="AC58" s="2">
        <f ca="1">OFFSET('Puget Sound'!$G$1,ROW()-1,(COLUMN()-2)*3)</f>
        <v>76</v>
      </c>
      <c r="AD58" s="2">
        <f ca="1">OFFSET('Puget Sound'!$G$1,ROW()-1,(COLUMN()-2)*3)</f>
        <v>143</v>
      </c>
      <c r="AE58" s="2">
        <f ca="1">OFFSET('Puget Sound'!$G$1,ROW()-1,(COLUMN()-2)*3)</f>
        <v>173</v>
      </c>
      <c r="AF58" s="2">
        <f ca="1">OFFSET('Puget Sound'!$G$1,ROW()-1,(COLUMN()-2)*3)</f>
        <v>0</v>
      </c>
      <c r="AG58" s="2">
        <f ca="1">OFFSET('Puget Sound'!$G$1,ROW()-1,(COLUMN()-2)*3)</f>
        <v>874</v>
      </c>
      <c r="AH58" s="2">
        <f ca="1">OFFSET('Puget Sound'!$G$1,ROW()-1,(COLUMN()-2)*3)</f>
        <v>584</v>
      </c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>
        <f>'Puget Sound'!CV65</f>
        <v>0</v>
      </c>
    </row>
    <row r="59" spans="1:48" x14ac:dyDescent="0.25">
      <c r="A59" t="str">
        <f>'Puget Sound'!C66</f>
        <v>M</v>
      </c>
      <c r="B59" s="2">
        <f ca="1">OFFSET('Puget Sound'!$G$1,ROW()-1,(COLUMN()-2)*3)</f>
        <v>203.28571428571428</v>
      </c>
      <c r="C59" s="2">
        <f ca="1">OFFSET('Puget Sound'!$G$1,ROW()-1,(COLUMN()-2)*3)</f>
        <v>485.71099102612709</v>
      </c>
      <c r="D59" s="2">
        <f ca="1">OFFSET('Puget Sound'!$G$1,ROW()-1,(COLUMN()-2)*3)</f>
        <v>72.985327969230752</v>
      </c>
      <c r="E59" s="2">
        <f ca="1">OFFSET('Puget Sound'!$G$1,ROW()-1,(COLUMN()-2)*3)</f>
        <v>1966.871104391538</v>
      </c>
      <c r="F59" s="2">
        <f ca="1">OFFSET('Puget Sound'!$G$1,ROW()-1,(COLUMN()-2)*3)</f>
        <v>2213</v>
      </c>
      <c r="G59" s="2">
        <f ca="1">OFFSET('Puget Sound'!$G$1,ROW()-1,(COLUMN()-2)*3)</f>
        <v>1900</v>
      </c>
      <c r="H59" s="2">
        <f ca="1">OFFSET('Puget Sound'!$G$1,ROW()-1,(COLUMN()-2)*3)</f>
        <v>736</v>
      </c>
      <c r="I59" s="2">
        <f ca="1">OFFSET('Puget Sound'!$G$1,ROW()-1,(COLUMN()-2)*3)</f>
        <v>1116</v>
      </c>
      <c r="J59" s="2">
        <f ca="1">OFFSET('Puget Sound'!$G$1,ROW()-1,(COLUMN()-2)*3)</f>
        <v>821</v>
      </c>
      <c r="K59" s="2">
        <f ca="1">OFFSET('Puget Sound'!$G$1,ROW()-1,(COLUMN()-2)*3)</f>
        <v>1019</v>
      </c>
      <c r="L59" s="2">
        <f ca="1">OFFSET('Puget Sound'!$G$1,ROW()-1,(COLUMN()-2)*3)</f>
        <v>118</v>
      </c>
      <c r="M59" s="2">
        <f ca="1">OFFSET('Puget Sound'!$G$1,ROW()-1,(COLUMN()-2)*3)</f>
        <v>666.78</v>
      </c>
      <c r="N59" s="2">
        <f ca="1">OFFSET('Puget Sound'!$G$1,ROW()-1,(COLUMN()-2)*3)</f>
        <v>484</v>
      </c>
      <c r="O59" s="2">
        <f ca="1">OFFSET('Puget Sound'!$G$1,ROW()-1,(COLUMN()-2)*3)</f>
        <v>196</v>
      </c>
      <c r="P59" s="2">
        <f ca="1">OFFSET('Puget Sound'!$G$1,ROW()-1,(COLUMN()-2)*3)</f>
        <v>743</v>
      </c>
      <c r="Q59" s="2">
        <f ca="1">OFFSET('Puget Sound'!$G$1,ROW()-1,(COLUMN()-2)*3)</f>
        <v>351</v>
      </c>
      <c r="R59" s="2">
        <f ca="1">OFFSET('Puget Sound'!$G$1,ROW()-1,(COLUMN()-2)*3)</f>
        <v>99</v>
      </c>
      <c r="S59" s="2">
        <f ca="1">OFFSET('Puget Sound'!$G$1,ROW()-1,(COLUMN()-2)*3)</f>
        <v>904</v>
      </c>
      <c r="T59" s="2">
        <f ca="1">OFFSET('Puget Sound'!$G$1,ROW()-1,(COLUMN()-2)*3)</f>
        <v>244</v>
      </c>
      <c r="U59" s="2">
        <f ca="1">OFFSET('Puget Sound'!$G$1,ROW()-1,(COLUMN()-2)*3)</f>
        <v>544</v>
      </c>
      <c r="V59" s="2">
        <f ca="1">OFFSET('Puget Sound'!$G$1,ROW()-1,(COLUMN()-2)*3)</f>
        <v>729</v>
      </c>
      <c r="W59" s="2">
        <f ca="1">OFFSET('Puget Sound'!$G$1,ROW()-1,(COLUMN()-2)*3)</f>
        <v>936</v>
      </c>
      <c r="X59" s="2">
        <f ca="1">OFFSET('Puget Sound'!$G$1,ROW()-1,(COLUMN()-2)*3)</f>
        <v>1379</v>
      </c>
      <c r="Y59" s="2">
        <f ca="1">OFFSET('Puget Sound'!$G$1,ROW()-1,(COLUMN()-2)*3)</f>
        <v>279</v>
      </c>
      <c r="Z59" s="2">
        <f ca="1">OFFSET('Puget Sound'!$G$1,ROW()-1,(COLUMN()-2)*3)</f>
        <v>81</v>
      </c>
      <c r="AA59" s="2">
        <f ca="1">OFFSET('Puget Sound'!$G$1,ROW()-1,(COLUMN()-2)*3)</f>
        <v>42</v>
      </c>
      <c r="AB59" s="2">
        <f ca="1">OFFSET('Puget Sound'!$G$1,ROW()-1,(COLUMN()-2)*3)</f>
        <v>629</v>
      </c>
      <c r="AC59" s="2">
        <f ca="1">OFFSET('Puget Sound'!$G$1,ROW()-1,(COLUMN()-2)*3)</f>
        <v>76</v>
      </c>
      <c r="AD59" s="2">
        <f ca="1">OFFSET('Puget Sound'!$G$1,ROW()-1,(COLUMN()-2)*3)</f>
        <v>143</v>
      </c>
      <c r="AE59" s="2">
        <f ca="1">OFFSET('Puget Sound'!$G$1,ROW()-1,(COLUMN()-2)*3)</f>
        <v>173</v>
      </c>
      <c r="AF59" s="2">
        <f ca="1">OFFSET('Puget Sound'!$G$1,ROW()-1,(COLUMN()-2)*3)</f>
        <v>0</v>
      </c>
      <c r="AG59" s="2">
        <f ca="1">OFFSET('Puget Sound'!$G$1,ROW()-1,(COLUMN()-2)*3)</f>
        <v>874</v>
      </c>
      <c r="AH59" s="2">
        <f ca="1">OFFSET('Puget Sound'!$G$1,ROW()-1,(COLUMN()-2)*3)</f>
        <v>584</v>
      </c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>
        <f>'Puget Sound'!CV66</f>
        <v>0</v>
      </c>
    </row>
    <row r="60" spans="1:48" x14ac:dyDescent="0.25">
      <c r="A60" t="str">
        <f>'Puget Sound'!C67</f>
        <v>Hoko</v>
      </c>
      <c r="B60" s="2">
        <f ca="1">OFFSET('Puget Sound'!$G$1,ROW()-1,(COLUMN()-2)*3)</f>
        <v>5.2857142857142856</v>
      </c>
      <c r="C60" s="2">
        <f ca="1">OFFSET('Puget Sound'!$G$1,ROW()-1,(COLUMN()-2)*3)</f>
        <v>15.021989413179199</v>
      </c>
      <c r="D60" s="2">
        <f ca="1">OFFSET('Puget Sound'!$G$1,ROW()-1,(COLUMN()-2)*3)</f>
        <v>2.2572781846153873</v>
      </c>
      <c r="E60" s="2">
        <f ca="1">OFFSET('Puget Sound'!$G$1,ROW()-1,(COLUMN()-2)*3)</f>
        <v>60.831065084274314</v>
      </c>
      <c r="F60" s="2">
        <f ca="1">OFFSET('Puget Sound'!$G$1,ROW()-1,(COLUMN()-2)*3)</f>
        <v>357</v>
      </c>
      <c r="G60" s="2">
        <f ca="1">OFFSET('Puget Sound'!$G$1,ROW()-1,(COLUMN()-2)*3)</f>
        <v>76</v>
      </c>
      <c r="H60" s="2">
        <f ca="1">OFFSET('Puget Sound'!$G$1,ROW()-1,(COLUMN()-2)*3)</f>
        <v>56</v>
      </c>
      <c r="I60" s="2">
        <f ca="1">OFFSET('Puget Sound'!$G$1,ROW()-1,(COLUMN()-2)*3)</f>
        <v>0</v>
      </c>
      <c r="J60" s="2">
        <f ca="1">OFFSET('Puget Sound'!$G$1,ROW()-1,(COLUMN()-2)*3)</f>
        <v>1</v>
      </c>
      <c r="K60" s="2">
        <f ca="1">OFFSET('Puget Sound'!$G$1,ROW()-1,(COLUMN()-2)*3)</f>
        <v>48.222000000000001</v>
      </c>
      <c r="L60" s="2">
        <f ca="1">OFFSET('Puget Sound'!$G$1,ROW()-1,(COLUMN()-2)*3)</f>
        <v>64</v>
      </c>
      <c r="M60" s="2">
        <f ca="1">OFFSET('Puget Sound'!$G$1,ROW()-1,(COLUMN()-2)*3)</f>
        <v>44.22</v>
      </c>
      <c r="N60" s="2">
        <f ca="1">OFFSET('Puget Sound'!$G$1,ROW()-1,(COLUMN()-2)*3)</f>
        <v>23</v>
      </c>
      <c r="O60" s="2">
        <f ca="1">OFFSET('Puget Sound'!$G$1,ROW()-1,(COLUMN()-2)*3)</f>
        <v>96</v>
      </c>
      <c r="P60" s="2">
        <f ca="1">OFFSET('Puget Sound'!$G$1,ROW()-1,(COLUMN()-2)*3)</f>
        <v>12</v>
      </c>
      <c r="Q60" s="2">
        <f ca="1">OFFSET('Puget Sound'!$G$1,ROW()-1,(COLUMN()-2)*3)</f>
        <v>46</v>
      </c>
      <c r="R60" s="2">
        <f ca="1">OFFSET('Puget Sound'!$G$1,ROW()-1,(COLUMN()-2)*3)</f>
        <v>0</v>
      </c>
      <c r="S60" s="2">
        <f ca="1">OFFSET('Puget Sound'!$G$1,ROW()-1,(COLUMN()-2)*3)</f>
        <v>14</v>
      </c>
      <c r="T60" s="2">
        <f ca="1">OFFSET('Puget Sound'!$G$1,ROW()-1,(COLUMN()-2)*3)</f>
        <v>345</v>
      </c>
      <c r="U60" s="2">
        <f ca="1">OFFSET('Puget Sound'!$G$1,ROW()-1,(COLUMN()-2)*3)</f>
        <v>21</v>
      </c>
      <c r="V60" s="2">
        <f ca="1">OFFSET('Puget Sound'!$G$1,ROW()-1,(COLUMN()-2)*3)</f>
        <v>15</v>
      </c>
      <c r="W60" s="2">
        <f ca="1">OFFSET('Puget Sound'!$G$1,ROW()-1,(COLUMN()-2)*3)</f>
        <v>7</v>
      </c>
      <c r="X60" s="2">
        <f ca="1">OFFSET('Puget Sound'!$G$1,ROW()-1,(COLUMN()-2)*3)</f>
        <v>6</v>
      </c>
      <c r="Y60" s="2">
        <f ca="1">OFFSET('Puget Sound'!$G$1,ROW()-1,(COLUMN()-2)*3)</f>
        <v>37</v>
      </c>
      <c r="Z60" s="2">
        <f ca="1">OFFSET('Puget Sound'!$G$1,ROW()-1,(COLUMN()-2)*3)</f>
        <v>0</v>
      </c>
      <c r="AA60" s="2">
        <f ca="1">OFFSET('Puget Sound'!$G$1,ROW()-1,(COLUMN()-2)*3)</f>
        <v>0</v>
      </c>
      <c r="AB60" s="2">
        <f ca="1">OFFSET('Puget Sound'!$G$1,ROW()-1,(COLUMN()-2)*3)</f>
        <v>0</v>
      </c>
      <c r="AC60" s="2">
        <f ca="1">OFFSET('Puget Sound'!$G$1,ROW()-1,(COLUMN()-2)*3)</f>
        <v>0</v>
      </c>
      <c r="AD60" s="2">
        <f ca="1">OFFSET('Puget Sound'!$G$1,ROW()-1,(COLUMN()-2)*3)</f>
        <v>0</v>
      </c>
      <c r="AE60" s="2">
        <f ca="1">OFFSET('Puget Sound'!$G$1,ROW()-1,(COLUMN()-2)*3)</f>
        <v>0</v>
      </c>
      <c r="AF60" s="2">
        <f ca="1">OFFSET('Puget Sound'!$G$1,ROW()-1,(COLUMN()-2)*3)</f>
        <v>0</v>
      </c>
      <c r="AG60" s="2">
        <f ca="1">OFFSET('Puget Sound'!$G$1,ROW()-1,(COLUMN()-2)*3)</f>
        <v>0</v>
      </c>
      <c r="AH60" s="2">
        <f ca="1">OFFSET('Puget Sound'!$G$1,ROW()-1,(COLUMN()-2)*3)</f>
        <v>0</v>
      </c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>
        <f>'Puget Sound'!CV67</f>
        <v>83.063909774436098</v>
      </c>
    </row>
    <row r="61" spans="1:48" x14ac:dyDescent="0.25">
      <c r="A61" t="str">
        <f>'Puget Sound'!C68</f>
        <v>UM</v>
      </c>
      <c r="B61" s="2">
        <f ca="1">OFFSET('Puget Sound'!$G$1,ROW()-1,(COLUMN()-2)*3)</f>
        <v>0</v>
      </c>
      <c r="C61" s="2">
        <f ca="1">OFFSET('Puget Sound'!$G$1,ROW()-1,(COLUMN()-2)*3)</f>
        <v>0</v>
      </c>
      <c r="D61" s="2">
        <f ca="1">OFFSET('Puget Sound'!$G$1,ROW()-1,(COLUMN()-2)*3)</f>
        <v>0</v>
      </c>
      <c r="E61" s="2">
        <f ca="1">OFFSET('Puget Sound'!$G$1,ROW()-1,(COLUMN()-2)*3)</f>
        <v>0</v>
      </c>
      <c r="F61" s="2">
        <f ca="1">OFFSET('Puget Sound'!$G$1,ROW()-1,(COLUMN()-2)*3)</f>
        <v>0.27956038403233957</v>
      </c>
      <c r="G61" s="2">
        <f ca="1">OFFSET('Puget Sound'!$G$1,ROW()-1,(COLUMN()-2)*3)</f>
        <v>0.33765772169895147</v>
      </c>
      <c r="H61" s="2">
        <f ca="1">OFFSET('Puget Sound'!$G$1,ROW()-1,(COLUMN()-2)*3)</f>
        <v>0.18973962361433358</v>
      </c>
      <c r="I61" s="2">
        <f ca="1">OFFSET('Puget Sound'!$G$1,ROW()-1,(COLUMN()-2)*3)</f>
        <v>0.28196058615462355</v>
      </c>
      <c r="J61" s="2">
        <f ca="1">OFFSET('Puget Sound'!$G$1,ROW()-1,(COLUMN()-2)*3)</f>
        <v>0.21032018879118922</v>
      </c>
      <c r="K61" s="2">
        <f ca="1">OFFSET('Puget Sound'!$G$1,ROW()-1,(COLUMN()-2)*3)</f>
        <v>0.6766573789520377</v>
      </c>
      <c r="L61" s="2">
        <f ca="1">OFFSET('Puget Sound'!$G$1,ROW()-1,(COLUMN()-2)*3)</f>
        <v>7.9124109518496272E-2</v>
      </c>
      <c r="M61" s="2">
        <f ca="1">OFFSET('Puget Sound'!$G$1,ROW()-1,(COLUMN()-2)*3)</f>
        <v>0.36503527283756099</v>
      </c>
      <c r="N61" s="2">
        <f ca="1">OFFSET('Puget Sound'!$G$1,ROW()-1,(COLUMN()-2)*3)</f>
        <v>0.28907465054219417</v>
      </c>
      <c r="O61" s="2">
        <f ca="1">OFFSET('Puget Sound'!$G$1,ROW()-1,(COLUMN()-2)*3)</f>
        <v>8.7578194816800708E-2</v>
      </c>
      <c r="P61" s="2">
        <f ca="1">OFFSET('Puget Sound'!$G$1,ROW()-1,(COLUMN()-2)*3)</f>
        <v>0.29609387701433604</v>
      </c>
      <c r="Q61" s="2">
        <f ca="1">OFFSET('Puget Sound'!$G$1,ROW()-1,(COLUMN()-2)*3)</f>
        <v>0.21005385996409337</v>
      </c>
      <c r="R61" s="2">
        <f ca="1">OFFSET('Puget Sound'!$G$1,ROW()-1,(COLUMN()-2)*3)</f>
        <v>4.857703631010795E-2</v>
      </c>
      <c r="S61" s="2">
        <f ca="1">OFFSET('Puget Sound'!$G$1,ROW()-1,(COLUMN()-2)*3)</f>
        <v>0.36188951160928745</v>
      </c>
      <c r="T61" s="2">
        <f ca="1">OFFSET('Puget Sound'!$G$1,ROW()-1,(COLUMN()-2)*3)</f>
        <v>9.2249527410207935E-2</v>
      </c>
      <c r="U61" s="2">
        <f ca="1">OFFSET('Puget Sound'!$G$1,ROW()-1,(COLUMN()-2)*3)</f>
        <v>0.18771566597653555</v>
      </c>
      <c r="V61" s="2">
        <f ca="1">OFFSET('Puget Sound'!$G$1,ROW()-1,(COLUMN()-2)*3)</f>
        <v>0.16557453308515774</v>
      </c>
      <c r="W61" s="2">
        <f ca="1">OFFSET('Puget Sound'!$G$1,ROW()-1,(COLUMN()-2)*3)</f>
        <v>0.28862164662349676</v>
      </c>
      <c r="X61" s="2">
        <f ca="1">OFFSET('Puget Sound'!$G$1,ROW()-1,(COLUMN()-2)*3)</f>
        <v>0.42746435213887168</v>
      </c>
      <c r="Y61" s="2">
        <f ca="1">OFFSET('Puget Sound'!$G$1,ROW()-1,(COLUMN()-2)*3)</f>
        <v>0.18403693931398418</v>
      </c>
      <c r="Z61" s="2">
        <f ca="1">OFFSET('Puget Sound'!$G$1,ROW()-1,(COLUMN()-2)*3)</f>
        <v>5.8695652173913045E-2</v>
      </c>
      <c r="AA61" s="2">
        <f ca="1">OFFSET('Puget Sound'!$G$1,ROW()-1,(COLUMN()-2)*3)</f>
        <v>1.7412935323383085E-2</v>
      </c>
      <c r="AB61" s="2">
        <f ca="1">OFFSET('Puget Sound'!$G$1,ROW()-1,(COLUMN()-2)*3)</f>
        <v>0.36253602305475502</v>
      </c>
      <c r="AC61" s="2">
        <f ca="1">OFFSET('Puget Sound'!$G$1,ROW()-1,(COLUMN()-2)*3)</f>
        <v>3.0278884462151396E-2</v>
      </c>
      <c r="AD61" s="2">
        <f ca="1">OFFSET('Puget Sound'!$G$1,ROW()-1,(COLUMN()-2)*3)</f>
        <v>4.3972939729397295E-2</v>
      </c>
      <c r="AE61" s="2">
        <f ca="1">OFFSET('Puget Sound'!$G$1,ROW()-1,(COLUMN()-2)*3)</f>
        <v>3.8265870382658704E-2</v>
      </c>
      <c r="AF61" s="2">
        <f ca="1">OFFSET('Puget Sound'!$G$1,ROW()-1,(COLUMN()-2)*3)</f>
        <v>0.10502846349146325</v>
      </c>
      <c r="AG61" s="2">
        <f ca="1">OFFSET('Puget Sound'!$G$1,ROW()-1,(COLUMN()-2)*3)</f>
        <v>0.19208791208791209</v>
      </c>
      <c r="AH61" s="2">
        <f ca="1">OFFSET('Puget Sound'!$G$1,ROW()-1,(COLUMN()-2)*3)</f>
        <v>0.13026990854338613</v>
      </c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>
        <f>'Puget Sound'!CV68</f>
        <v>75.121261396331946</v>
      </c>
    </row>
    <row r="62" spans="1:48" x14ac:dyDescent="0.25">
      <c r="A62" t="str">
        <f>'Puget Sound'!C69</f>
        <v>M</v>
      </c>
      <c r="B62" s="2">
        <f ca="1">OFFSET('Puget Sound'!$G$1,ROW()-1,(COLUMN()-2)*3)</f>
        <v>0</v>
      </c>
      <c r="C62" s="2">
        <f ca="1">OFFSET('Puget Sound'!$G$1,ROW()-1,(COLUMN()-2)*3)</f>
        <v>0</v>
      </c>
      <c r="D62" s="2">
        <f ca="1">OFFSET('Puget Sound'!$G$1,ROW()-1,(COLUMN()-2)*3)</f>
        <v>0</v>
      </c>
      <c r="E62" s="2">
        <f ca="1">OFFSET('Puget Sound'!$G$1,ROW()-1,(COLUMN()-2)*3)</f>
        <v>0</v>
      </c>
      <c r="F62" s="2">
        <f ca="1">OFFSET('Puget Sound'!$G$1,ROW()-1,(COLUMN()-2)*3)</f>
        <v>0</v>
      </c>
      <c r="G62" s="2">
        <f ca="1">OFFSET('Puget Sound'!$G$1,ROW()-1,(COLUMN()-2)*3)</f>
        <v>0</v>
      </c>
      <c r="H62" s="2">
        <f ca="1">OFFSET('Puget Sound'!$G$1,ROW()-1,(COLUMN()-2)*3)</f>
        <v>0</v>
      </c>
      <c r="I62" s="2">
        <f ca="1">OFFSET('Puget Sound'!$G$1,ROW()-1,(COLUMN()-2)*3)</f>
        <v>0</v>
      </c>
      <c r="J62" s="2">
        <f ca="1">OFFSET('Puget Sound'!$G$1,ROW()-1,(COLUMN()-2)*3)</f>
        <v>0</v>
      </c>
      <c r="K62" s="2">
        <f ca="1">OFFSET('Puget Sound'!$G$1,ROW()-1,(COLUMN()-2)*3)</f>
        <v>0</v>
      </c>
      <c r="L62" s="2">
        <f ca="1">OFFSET('Puget Sound'!$G$1,ROW()-1,(COLUMN()-2)*3)</f>
        <v>0</v>
      </c>
      <c r="M62" s="2">
        <f ca="1">OFFSET('Puget Sound'!$G$1,ROW()-1,(COLUMN()-2)*3)</f>
        <v>0</v>
      </c>
      <c r="N62" s="2">
        <f ca="1">OFFSET('Puget Sound'!$G$1,ROW()-1,(COLUMN()-2)*3)</f>
        <v>0</v>
      </c>
      <c r="O62" s="2">
        <f ca="1">OFFSET('Puget Sound'!$G$1,ROW()-1,(COLUMN()-2)*3)</f>
        <v>0</v>
      </c>
      <c r="P62" s="2">
        <f ca="1">OFFSET('Puget Sound'!$G$1,ROW()-1,(COLUMN()-2)*3)</f>
        <v>0</v>
      </c>
      <c r="Q62" s="2">
        <f ca="1">OFFSET('Puget Sound'!$G$1,ROW()-1,(COLUMN()-2)*3)</f>
        <v>0</v>
      </c>
      <c r="R62" s="2">
        <f ca="1">OFFSET('Puget Sound'!$G$1,ROW()-1,(COLUMN()-2)*3)</f>
        <v>0</v>
      </c>
      <c r="S62" s="2">
        <f ca="1">OFFSET('Puget Sound'!$G$1,ROW()-1,(COLUMN()-2)*3)</f>
        <v>0</v>
      </c>
      <c r="T62" s="2">
        <f ca="1">OFFSET('Puget Sound'!$G$1,ROW()-1,(COLUMN()-2)*3)</f>
        <v>0</v>
      </c>
      <c r="U62" s="2">
        <f ca="1">OFFSET('Puget Sound'!$G$1,ROW()-1,(COLUMN()-2)*3)</f>
        <v>0</v>
      </c>
      <c r="V62" s="2">
        <f ca="1">OFFSET('Puget Sound'!$G$1,ROW()-1,(COLUMN()-2)*3)</f>
        <v>0</v>
      </c>
      <c r="W62" s="2">
        <f ca="1">OFFSET('Puget Sound'!$G$1,ROW()-1,(COLUMN()-2)*3)</f>
        <v>0</v>
      </c>
      <c r="X62" s="2">
        <f ca="1">OFFSET('Puget Sound'!$G$1,ROW()-1,(COLUMN()-2)*3)</f>
        <v>0</v>
      </c>
      <c r="Y62" s="2">
        <f ca="1">OFFSET('Puget Sound'!$G$1,ROW()-1,(COLUMN()-2)*3)</f>
        <v>0.92500000000000004</v>
      </c>
      <c r="Z62" s="2">
        <f ca="1">OFFSET('Puget Sound'!$G$1,ROW()-1,(COLUMN()-2)*3)</f>
        <v>0</v>
      </c>
      <c r="AA62" s="2" t="e">
        <f ca="1">OFFSET('Puget Sound'!$G$1,ROW()-1,(COLUMN()-2)*3)</f>
        <v>#DIV/0!</v>
      </c>
      <c r="AB62" s="2" t="e">
        <f ca="1">OFFSET('Puget Sound'!$G$1,ROW()-1,(COLUMN()-2)*3)</f>
        <v>#DIV/0!</v>
      </c>
      <c r="AC62" s="2">
        <f ca="1">OFFSET('Puget Sound'!$G$1,ROW()-1,(COLUMN()-2)*3)</f>
        <v>0</v>
      </c>
      <c r="AD62" s="2" t="e">
        <f ca="1">OFFSET('Puget Sound'!$G$1,ROW()-1,(COLUMN()-2)*3)</f>
        <v>#DIV/0!</v>
      </c>
      <c r="AE62" s="2" t="e">
        <f ca="1">OFFSET('Puget Sound'!$G$1,ROW()-1,(COLUMN()-2)*3)</f>
        <v>#DIV/0!</v>
      </c>
      <c r="AF62" s="2" t="e">
        <f ca="1">OFFSET('Puget Sound'!$G$1,ROW()-1,(COLUMN()-2)*3)</f>
        <v>#DIV/0!</v>
      </c>
      <c r="AG62" s="2">
        <f ca="1">OFFSET('Puget Sound'!$G$1,ROW()-1,(COLUMN()-2)*3)</f>
        <v>0</v>
      </c>
      <c r="AH62" s="2">
        <f ca="1">OFFSET('Puget Sound'!$G$1,ROW()-1,(COLUMN()-2)*3)</f>
        <v>0</v>
      </c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>
        <f>'Puget Sound'!CV69</f>
        <v>7.942648378104149</v>
      </c>
    </row>
    <row r="63" spans="1:48" x14ac:dyDescent="0.25">
      <c r="A63" t="s">
        <v>96</v>
      </c>
      <c r="B63" s="2">
        <f ca="1">'Columbia River'!E3</f>
        <v>185.79285714285717</v>
      </c>
      <c r="C63" s="2">
        <f ca="1">'Columbia River'!H3</f>
        <v>2677.875</v>
      </c>
      <c r="D63" s="2">
        <f ca="1">'Columbia River'!K3</f>
        <v>3609.3500000000004</v>
      </c>
      <c r="E63" s="2">
        <f ca="1">'Columbia River'!N3</f>
        <v>3382.7250000000004</v>
      </c>
      <c r="F63" s="2">
        <f ca="1">'Columbia River'!Q3</f>
        <v>312.65000000000003</v>
      </c>
      <c r="G63" s="2">
        <f ca="1">'Columbia River'!T3</f>
        <v>1829.65</v>
      </c>
      <c r="H63" s="2">
        <f ca="1">'Columbia River'!W3</f>
        <v>653.05000000000007</v>
      </c>
      <c r="I63" s="2">
        <f ca="1">'Columbia River'!Z3</f>
        <v>466.20000000000005</v>
      </c>
      <c r="J63" s="2">
        <f ca="1">'Columbia River'!AC3</f>
        <v>39.774999999999999</v>
      </c>
      <c r="K63" s="2">
        <f ca="1">'Columbia River'!AF3</f>
        <v>278.42500000000001</v>
      </c>
      <c r="L63" s="2">
        <f ca="1">'Columbia River'!AI3</f>
        <v>357.05</v>
      </c>
      <c r="M63" s="2">
        <f ca="1">'Columbia River'!AL3</f>
        <v>443.07500000000005</v>
      </c>
      <c r="N63" s="2">
        <f ca="1">'Columbia River'!AO3</f>
        <v>0</v>
      </c>
      <c r="O63" s="2">
        <f ca="1">'Columbia River'!AR3</f>
        <v>225.70000000000002</v>
      </c>
      <c r="P63" s="2">
        <f ca="1">'Columbia River'!AU3</f>
        <v>368.15000000000003</v>
      </c>
      <c r="Q63" s="2">
        <f ca="1">'Columbia River'!AX3</f>
        <v>264.55</v>
      </c>
      <c r="R63" s="2">
        <f ca="1">'Columbia River'!BA3</f>
        <v>60.125</v>
      </c>
      <c r="S63" s="2">
        <f ca="1">'Columbia River'!BD3</f>
        <v>358.90000000000003</v>
      </c>
      <c r="T63" s="2">
        <f ca="1">'Columbia River'!BG3</f>
        <v>1949.9</v>
      </c>
      <c r="U63" s="2">
        <f ca="1">'Columbia River'!BJ3</f>
        <v>5446.4000000000005</v>
      </c>
      <c r="V63" s="2">
        <f ca="1">'Columbia River'!BM3</f>
        <v>488.40000000000003</v>
      </c>
      <c r="W63" s="2">
        <f ca="1">'Columbia River'!BP3</f>
        <v>838.05000000000007</v>
      </c>
      <c r="X63" s="2">
        <f ca="1">'Columbia River'!BS3</f>
        <v>1569.7250000000001</v>
      </c>
      <c r="Y63" s="2">
        <f ca="1">'Columbia River'!BV3</f>
        <v>589.22500000000002</v>
      </c>
      <c r="Z63" s="2">
        <f ca="1">'Columbia River'!BY3</f>
        <v>540.20000000000005</v>
      </c>
      <c r="AA63" s="2">
        <f ca="1">'Columbia River'!CB3</f>
        <v>0</v>
      </c>
      <c r="AB63" s="2">
        <f ca="1">'Columbia River'!CE3</f>
        <v>0</v>
      </c>
      <c r="AC63" s="2">
        <f ca="1">'Columbia River'!CH3</f>
        <v>89.725000000000009</v>
      </c>
      <c r="AD63" s="2">
        <f ca="1">'Columbia River'!CK3</f>
        <v>81.400000000000006</v>
      </c>
      <c r="AE63" s="2">
        <f ca="1">'Columbia River'!CN3</f>
        <v>0</v>
      </c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>
        <f ca="1">'Columbia River'!CQ3</f>
        <v>13.875</v>
      </c>
    </row>
    <row r="64" spans="1:48" x14ac:dyDescent="0.25">
      <c r="A64" t="s">
        <v>201</v>
      </c>
      <c r="B64" s="2">
        <f ca="1">'Columbia River'!E4</f>
        <v>161.91987771437653</v>
      </c>
      <c r="C64" s="2">
        <f ca="1">'Columbia River'!H4</f>
        <v>2597.5387499999997</v>
      </c>
      <c r="D64" s="2">
        <f ca="1">'Columbia River'!K4</f>
        <v>3501.0695000000001</v>
      </c>
      <c r="E64" s="2">
        <f ca="1">'Columbia River'!N4</f>
        <v>3281.2432500000004</v>
      </c>
      <c r="F64" s="2">
        <f ca="1">'Columbia River'!Q4</f>
        <v>303.27050000000003</v>
      </c>
      <c r="G64" s="2">
        <f ca="1">'Columbia River'!T4</f>
        <v>1774.7605000000001</v>
      </c>
      <c r="H64" s="2">
        <f ca="1">'Columbia River'!W4</f>
        <v>633.45850000000007</v>
      </c>
      <c r="I64" s="2">
        <f ca="1">'Columbia River'!Z4</f>
        <v>452.21400000000006</v>
      </c>
      <c r="J64" s="2">
        <f ca="1">'Columbia River'!AC4</f>
        <v>38.58175</v>
      </c>
      <c r="K64" s="2">
        <f ca="1">'Columbia River'!AF4</f>
        <v>270.07225</v>
      </c>
      <c r="L64" s="2">
        <f ca="1">'Columbia River'!AI4</f>
        <v>346.33850000000001</v>
      </c>
      <c r="M64" s="2">
        <f ca="1">'Columbia River'!AL4</f>
        <v>429.78275000000002</v>
      </c>
      <c r="N64" s="2">
        <f ca="1">'Columbia River'!AO4</f>
        <v>0</v>
      </c>
      <c r="O64" s="2">
        <f ca="1">'Columbia River'!AR4</f>
        <v>218.929</v>
      </c>
      <c r="P64" s="2">
        <f ca="1">'Columbia River'!AU4</f>
        <v>357.10550000000001</v>
      </c>
      <c r="Q64" s="2">
        <f ca="1">'Columbia River'!AX4</f>
        <v>256.61349999999999</v>
      </c>
      <c r="R64" s="2">
        <f ca="1">'Columbia River'!BA4</f>
        <v>58.321249999999999</v>
      </c>
      <c r="S64" s="2">
        <f ca="1">'Columbia River'!BD4</f>
        <v>348.13300000000004</v>
      </c>
      <c r="T64" s="2">
        <f ca="1">'Columbia River'!BG4</f>
        <v>1891.403</v>
      </c>
      <c r="U64" s="2">
        <f ca="1">'Columbia River'!BJ4</f>
        <v>5228.8258947555951</v>
      </c>
      <c r="V64" s="2">
        <f ca="1">'Columbia River'!BM4</f>
        <v>468.80065511551214</v>
      </c>
      <c r="W64" s="2">
        <f ca="1">'Columbia River'!BP4</f>
        <v>804.18410284157233</v>
      </c>
      <c r="X64" s="2">
        <f ca="1">'Columbia River'!BS4</f>
        <v>1506.1783745835753</v>
      </c>
      <c r="Y64" s="2">
        <f ca="1">'Columbia River'!BV4</f>
        <v>589.22500000000002</v>
      </c>
      <c r="Z64" s="2">
        <f ca="1">'Columbia River'!BY4</f>
        <v>540.20000000000005</v>
      </c>
      <c r="AA64" s="2">
        <f ca="1">'Columbia River'!CB4</f>
        <v>0</v>
      </c>
      <c r="AB64" s="2">
        <f ca="1">'Columbia River'!CE4</f>
        <v>0</v>
      </c>
      <c r="AC64" s="2">
        <f ca="1">'Columbia River'!CH4</f>
        <v>1.9520697418003585</v>
      </c>
      <c r="AD64" s="2">
        <f ca="1">'Columbia River'!CK4</f>
        <v>2.0620742588350502</v>
      </c>
      <c r="AE64" s="2">
        <f ca="1">'Columbia River'!CN4</f>
        <v>0</v>
      </c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>
        <f ca="1">'Columbia River'!CQ4</f>
        <v>0.35148993048324723</v>
      </c>
    </row>
    <row r="65" spans="1:48" x14ac:dyDescent="0.25">
      <c r="A65" t="s">
        <v>202</v>
      </c>
      <c r="B65" s="2">
        <f ca="1">'Columbia River'!E5</f>
        <v>23.872979428480658</v>
      </c>
      <c r="C65" s="2">
        <f ca="1">'Columbia River'!H5</f>
        <v>80.336250000000291</v>
      </c>
      <c r="D65" s="2">
        <f ca="1">'Columbia River'!K5</f>
        <v>108.2805000000003</v>
      </c>
      <c r="E65" s="2">
        <f ca="1">'Columbia River'!N5</f>
        <v>101.48174999999992</v>
      </c>
      <c r="F65" s="2">
        <f ca="1">'Columbia River'!Q5</f>
        <v>9.3795000000000073</v>
      </c>
      <c r="G65" s="2">
        <f ca="1">'Columbia River'!T5</f>
        <v>54.889499999999998</v>
      </c>
      <c r="H65" s="2">
        <f ca="1">'Columbia River'!W5</f>
        <v>19.591499999999996</v>
      </c>
      <c r="I65" s="2">
        <f ca="1">'Columbia River'!Z5</f>
        <v>13.98599999999999</v>
      </c>
      <c r="J65" s="2">
        <f ca="1">'Columbia River'!AC5</f>
        <v>1.193249999999999</v>
      </c>
      <c r="K65" s="2">
        <f ca="1">'Columbia River'!AF5</f>
        <v>8.3527500000000146</v>
      </c>
      <c r="L65" s="2">
        <f ca="1">'Columbia River'!AI5</f>
        <v>10.711500000000001</v>
      </c>
      <c r="M65" s="2">
        <f ca="1">'Columbia River'!AL5</f>
        <v>13.292250000000024</v>
      </c>
      <c r="N65" s="2">
        <f ca="1">'Columbia River'!AO5</f>
        <v>0</v>
      </c>
      <c r="O65" s="2">
        <f ca="1">'Columbia River'!AR5</f>
        <v>6.771000000000015</v>
      </c>
      <c r="P65" s="2">
        <f ca="1">'Columbia River'!AU5</f>
        <v>11.044500000000028</v>
      </c>
      <c r="Q65" s="2">
        <f ca="1">'Columbia River'!AX5</f>
        <v>7.9365000000000236</v>
      </c>
      <c r="R65" s="2">
        <f ca="1">'Columbia River'!BA5</f>
        <v>1.8037500000000009</v>
      </c>
      <c r="S65" s="2">
        <f ca="1">'Columbia River'!BD5</f>
        <v>10.766999999999996</v>
      </c>
      <c r="T65" s="2">
        <f ca="1">'Columbia River'!BG5</f>
        <v>58.497000000000071</v>
      </c>
      <c r="U65" s="2">
        <f ca="1">'Columbia River'!BJ5</f>
        <v>217.57410524440547</v>
      </c>
      <c r="V65" s="2">
        <f ca="1">'Columbia River'!BM5</f>
        <v>19.599344884487891</v>
      </c>
      <c r="W65" s="2">
        <f ca="1">'Columbia River'!BP5</f>
        <v>33.865897158427742</v>
      </c>
      <c r="X65" s="2">
        <f ca="1">'Columbia River'!BS5</f>
        <v>63.546625416424831</v>
      </c>
      <c r="Y65" s="2">
        <f ca="1">'Columbia River'!BV5</f>
        <v>0</v>
      </c>
      <c r="Z65" s="2">
        <f ca="1">'Columbia River'!BY5</f>
        <v>0</v>
      </c>
      <c r="AA65" s="2">
        <f ca="1">'Columbia River'!CB5</f>
        <v>0</v>
      </c>
      <c r="AB65" s="2">
        <f ca="1">'Columbia River'!CE5</f>
        <v>0</v>
      </c>
      <c r="AC65" s="2">
        <f ca="1">'Columbia River'!CH5</f>
        <v>87.772930258199651</v>
      </c>
      <c r="AD65" s="2">
        <f ca="1">'Columbia River'!CK5</f>
        <v>79.337925741164952</v>
      </c>
      <c r="AE65" s="2">
        <f ca="1">'Columbia River'!CN5</f>
        <v>0</v>
      </c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>
        <f ca="1">'Columbia River'!CQ5</f>
        <v>13.523510069516753</v>
      </c>
    </row>
    <row r="66" spans="1:48" x14ac:dyDescent="0.25">
      <c r="A66" t="s">
        <v>101</v>
      </c>
      <c r="B66" s="2">
        <f ca="1">'Columbia River'!E6</f>
        <v>3528.875</v>
      </c>
      <c r="C66" s="2">
        <f ca="1">'Columbia River'!H6</f>
        <v>3180.15</v>
      </c>
      <c r="D66" s="2">
        <f ca="1">'Columbia River'!K6</f>
        <v>4286.45</v>
      </c>
      <c r="E66" s="2">
        <f ca="1">'Columbia River'!N6</f>
        <v>4017.2750000000001</v>
      </c>
      <c r="F66" s="2">
        <f ca="1">'Columbia River'!Q6</f>
        <v>10545.925000000001</v>
      </c>
      <c r="G66" s="2">
        <f ca="1">'Columbia River'!T6</f>
        <v>42634.175000000003</v>
      </c>
      <c r="H66" s="2">
        <f ca="1">'Columbia River'!W6</f>
        <v>7323.2250000000004</v>
      </c>
      <c r="I66" s="2">
        <f ca="1">'Columbia River'!Z6</f>
        <v>2793.5</v>
      </c>
      <c r="J66" s="2">
        <f ca="1">'Columbia River'!AC6</f>
        <v>2368</v>
      </c>
      <c r="K66" s="2">
        <f ca="1">'Columbia River'!AF6</f>
        <v>3232.875</v>
      </c>
      <c r="L66" s="2">
        <f ca="1">'Columbia River'!AI6</f>
        <v>4072.7750000000001</v>
      </c>
      <c r="M66" s="2">
        <f ca="1">'Columbia River'!AL6</f>
        <v>4327.1500000000005</v>
      </c>
      <c r="N66" s="2">
        <f ca="1">'Columbia River'!AO6</f>
        <v>1796.3500000000001</v>
      </c>
      <c r="O66" s="2">
        <f ca="1">'Columbia River'!AR6</f>
        <v>4326.2250000000004</v>
      </c>
      <c r="P66" s="2">
        <f ca="1">'Columbia River'!AU6</f>
        <v>8004.0250000000005</v>
      </c>
      <c r="Q66" s="2">
        <f ca="1">'Columbia River'!AX6</f>
        <v>989.75</v>
      </c>
      <c r="R66" s="2">
        <f ca="1">'Columbia River'!BA6</f>
        <v>2050.7249999999999</v>
      </c>
      <c r="S66" s="2">
        <f ca="1">'Columbia River'!BD6</f>
        <v>1777.8500000000001</v>
      </c>
      <c r="T66" s="2">
        <f ca="1">'Columbia River'!BG6</f>
        <v>2309.7249999999999</v>
      </c>
      <c r="U66" s="2">
        <f ca="1">'Columbia River'!BJ6</f>
        <v>10120.425000000001</v>
      </c>
      <c r="V66" s="2">
        <f ca="1">'Columbia River'!BM6</f>
        <v>19400.025000000001</v>
      </c>
      <c r="W66" s="2">
        <f ca="1">'Columbia River'!BP6</f>
        <v>8986.375</v>
      </c>
      <c r="X66" s="2">
        <f ca="1">'Columbia River'!BS6</f>
        <v>11020.45</v>
      </c>
      <c r="Y66" s="2">
        <f ca="1">'Columbia River'!BV6</f>
        <v>3171.8250000000003</v>
      </c>
      <c r="Z66" s="2">
        <f ca="1">'Columbia River'!BY6</f>
        <v>1166.425</v>
      </c>
      <c r="AA66" s="2">
        <f ca="1">'Columbia River'!CB6</f>
        <v>1985.0500000000002</v>
      </c>
      <c r="AB66" s="2">
        <f ca="1">'Columbia River'!CE6</f>
        <v>4567.6500000000005</v>
      </c>
      <c r="AC66" s="2">
        <f ca="1">'Columbia River'!CH6</f>
        <v>2577.0500000000002</v>
      </c>
      <c r="AD66" s="2">
        <f ca="1">'Columbia River'!CK6</f>
        <v>7328.7750000000005</v>
      </c>
      <c r="AE66" s="2">
        <f ca="1">'Columbia River'!CN6</f>
        <v>3905.3500000000004</v>
      </c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>
        <f ca="1">'Columbia River'!CQ6</f>
        <v>6679.4250000000002</v>
      </c>
    </row>
    <row r="67" spans="1:48" x14ac:dyDescent="0.25">
      <c r="A67" t="s">
        <v>201</v>
      </c>
      <c r="B67" s="2">
        <f ca="1">'Columbia River'!E7</f>
        <v>1225.1237886367544</v>
      </c>
      <c r="C67" s="2">
        <f ca="1">'Columbia River'!H7</f>
        <v>3084.7455</v>
      </c>
      <c r="D67" s="2">
        <f ca="1">'Columbia River'!K7</f>
        <v>4157.8564999999999</v>
      </c>
      <c r="E67" s="2">
        <f ca="1">'Columbia River'!N7</f>
        <v>3896.75675</v>
      </c>
      <c r="F67" s="2">
        <f ca="1">'Columbia River'!Q7</f>
        <v>10229.547250000001</v>
      </c>
      <c r="G67" s="2">
        <f ca="1">'Columbia River'!T7</f>
        <v>41355.149750000004</v>
      </c>
      <c r="H67" s="2">
        <f ca="1">'Columbia River'!W7</f>
        <v>7103.5282500000003</v>
      </c>
      <c r="I67" s="2">
        <f ca="1">'Columbia River'!Z7</f>
        <v>2709.6949999999997</v>
      </c>
      <c r="J67" s="2">
        <f ca="1">'Columbia River'!AC7</f>
        <v>2296.96</v>
      </c>
      <c r="K67" s="2">
        <f ca="1">'Columbia River'!AF7</f>
        <v>3135.8887500000001</v>
      </c>
      <c r="L67" s="2">
        <f ca="1">'Columbia River'!AI7</f>
        <v>3950.59175</v>
      </c>
      <c r="M67" s="2">
        <f ca="1">'Columbia River'!AL7</f>
        <v>4197.3355000000001</v>
      </c>
      <c r="N67" s="2">
        <f ca="1">'Columbia River'!AO7</f>
        <v>1742.4595000000002</v>
      </c>
      <c r="O67" s="2">
        <f ca="1">'Columbia River'!AR7</f>
        <v>4196.4382500000002</v>
      </c>
      <c r="P67" s="2">
        <f ca="1">'Columbia River'!AU7</f>
        <v>7763.9042500000005</v>
      </c>
      <c r="Q67" s="2">
        <f ca="1">'Columbia River'!AX7</f>
        <v>960.0575</v>
      </c>
      <c r="R67" s="2">
        <f ca="1">'Columbia River'!BA7</f>
        <v>1989.2032499999998</v>
      </c>
      <c r="S67" s="2">
        <f ca="1">'Columbia River'!BD7</f>
        <v>1724.5145</v>
      </c>
      <c r="T67" s="2">
        <f ca="1">'Columbia River'!BG7</f>
        <v>2240.43325</v>
      </c>
      <c r="U67" s="2">
        <f ca="1">'Columbia River'!BJ7</f>
        <v>9715.6373455305402</v>
      </c>
      <c r="V67" s="2">
        <f ca="1">'Columbia River'!BM7</f>
        <v>18624.013008203088</v>
      </c>
      <c r="W67" s="2">
        <f ca="1">'Columbia River'!BP7</f>
        <v>8627.077788361823</v>
      </c>
      <c r="X67" s="2">
        <f ca="1">'Columbia River'!BS7</f>
        <v>10579.837174809907</v>
      </c>
      <c r="Y67" s="2">
        <f ca="1">'Columbia River'!BV7</f>
        <v>3013.5704618698096</v>
      </c>
      <c r="Z67" s="2">
        <f ca="1">'Columbia River'!BY7</f>
        <v>1108.2275743417408</v>
      </c>
      <c r="AA67" s="2">
        <f ca="1">'Columbia River'!CB7</f>
        <v>1905.8821587549976</v>
      </c>
      <c r="AB67" s="2">
        <f ca="1">'Columbia River'!CE7</f>
        <v>2238.1847706164094</v>
      </c>
      <c r="AC67" s="2">
        <f ca="1">'Columbia River'!CH7</f>
        <v>51.105441929143524</v>
      </c>
      <c r="AD67" s="2">
        <f ca="1">'Columbia River'!CK7</f>
        <v>168.8953398818162</v>
      </c>
      <c r="AE67" s="2">
        <f ca="1">'Columbia River'!CN7</f>
        <v>90.000773063363383</v>
      </c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>
        <f ca="1">'Columbia River'!CQ7</f>
        <v>153.93073952878893</v>
      </c>
    </row>
    <row r="68" spans="1:48" x14ac:dyDescent="0.25">
      <c r="A68" t="s">
        <v>202</v>
      </c>
      <c r="B68" s="2">
        <f ca="1">'Columbia River'!E8</f>
        <v>2303.7512113632461</v>
      </c>
      <c r="C68" s="2">
        <f ca="1">'Columbia River'!H8</f>
        <v>95.404500000000098</v>
      </c>
      <c r="D68" s="2">
        <f ca="1">'Columbia River'!K8</f>
        <v>128.59349999999995</v>
      </c>
      <c r="E68" s="2">
        <f ca="1">'Columbia River'!N8</f>
        <v>120.51825000000008</v>
      </c>
      <c r="F68" s="2">
        <f ca="1">'Columbia River'!Q8</f>
        <v>316.37774999999965</v>
      </c>
      <c r="G68" s="2">
        <f ca="1">'Columbia River'!T8</f>
        <v>1279.0252499999988</v>
      </c>
      <c r="H68" s="2">
        <f ca="1">'Columbia River'!W8</f>
        <v>219.69675000000007</v>
      </c>
      <c r="I68" s="2">
        <f ca="1">'Columbia River'!Z8</f>
        <v>83.805000000000291</v>
      </c>
      <c r="J68" s="2">
        <f ca="1">'Columbia River'!AC8</f>
        <v>71.039999999999964</v>
      </c>
      <c r="K68" s="2">
        <f ca="1">'Columbia River'!AF8</f>
        <v>96.986249999999927</v>
      </c>
      <c r="L68" s="2">
        <f ca="1">'Columbia River'!AI8</f>
        <v>122.18325000000004</v>
      </c>
      <c r="M68" s="2">
        <f ca="1">'Columbia River'!AL8</f>
        <v>129.81450000000041</v>
      </c>
      <c r="N68" s="2">
        <f ca="1">'Columbia River'!AO8</f>
        <v>53.890499999999975</v>
      </c>
      <c r="O68" s="2">
        <f ca="1">'Columbia River'!AR8</f>
        <v>129.78675000000021</v>
      </c>
      <c r="P68" s="2">
        <f ca="1">'Columbia River'!AU8</f>
        <v>240.12075000000004</v>
      </c>
      <c r="Q68" s="2">
        <f ca="1">'Columbia River'!AX8</f>
        <v>29.692499999999995</v>
      </c>
      <c r="R68" s="2">
        <f ca="1">'Columbia River'!BA8</f>
        <v>61.521750000000111</v>
      </c>
      <c r="S68" s="2">
        <f ca="1">'Columbia River'!BD8</f>
        <v>53.335500000000138</v>
      </c>
      <c r="T68" s="2">
        <f ca="1">'Columbia River'!BG8</f>
        <v>69.291749999999865</v>
      </c>
      <c r="U68" s="2">
        <f ca="1">'Columbia River'!BJ8</f>
        <v>404.7876544694609</v>
      </c>
      <c r="V68" s="2">
        <f ca="1">'Columbia River'!BM8</f>
        <v>776.01199179691321</v>
      </c>
      <c r="W68" s="2">
        <f ca="1">'Columbia River'!BP8</f>
        <v>359.29721163817703</v>
      </c>
      <c r="X68" s="2">
        <f ca="1">'Columbia River'!BS8</f>
        <v>440.61282519009364</v>
      </c>
      <c r="Y68" s="2">
        <f ca="1">'Columbia River'!BV8</f>
        <v>158.25453813019067</v>
      </c>
      <c r="Z68" s="2">
        <f ca="1">'Columbia River'!BY8</f>
        <v>58.197425658259135</v>
      </c>
      <c r="AA68" s="2">
        <f ca="1">'Columbia River'!CB8</f>
        <v>79.167841245002592</v>
      </c>
      <c r="AB68" s="2">
        <f ca="1">'Columbia River'!CE8</f>
        <v>2329.4652293835911</v>
      </c>
      <c r="AC68" s="2">
        <f ca="1">'Columbia River'!CH8</f>
        <v>2525.9445580708566</v>
      </c>
      <c r="AD68" s="2">
        <f ca="1">'Columbia River'!CK8</f>
        <v>7159.8796601181839</v>
      </c>
      <c r="AE68" s="2">
        <f ca="1">'Columbia River'!CN8</f>
        <v>3815.349226936637</v>
      </c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>
        <f ca="1">'Columbia River'!CQ8</f>
        <v>6525.4942604712114</v>
      </c>
    </row>
    <row r="69" spans="1:48" x14ac:dyDescent="0.25">
      <c r="A69" t="s">
        <v>106</v>
      </c>
      <c r="B69" s="2">
        <f ca="1">'Columbia River'!E9</f>
        <v>2541.4285714285716</v>
      </c>
      <c r="C69" s="2">
        <f ca="1">'Columbia River'!H9</f>
        <v>3732</v>
      </c>
      <c r="D69" s="2">
        <f ca="1">'Columbia River'!K9</f>
        <v>3438</v>
      </c>
      <c r="E69" s="2">
        <f ca="1">'Columbia River'!N9</f>
        <v>6064</v>
      </c>
      <c r="F69" s="2">
        <f ca="1">'Columbia River'!Q9</f>
        <v>12348</v>
      </c>
      <c r="G69" s="2">
        <f ca="1">'Columbia River'!T9</f>
        <v>21776</v>
      </c>
      <c r="H69" s="2">
        <f ca="1">'Columbia River'!W9</f>
        <v>10701</v>
      </c>
      <c r="I69" s="2">
        <f ca="1">'Columbia River'!Z9</f>
        <v>7249</v>
      </c>
      <c r="J69" s="2">
        <f ca="1">'Columbia River'!AC9</f>
        <v>3597</v>
      </c>
      <c r="K69" s="2">
        <f ca="1">'Columbia River'!AF9</f>
        <v>5061</v>
      </c>
      <c r="L69" s="2">
        <f ca="1">'Columbia River'!AI9</f>
        <v>1311</v>
      </c>
      <c r="M69" s="2">
        <f ca="1">'Columbia River'!AL9</f>
        <v>9376</v>
      </c>
      <c r="N69" s="2">
        <f ca="1">'Columbia River'!AO9</f>
        <v>5400</v>
      </c>
      <c r="O69" s="2">
        <f ca="1">'Columbia River'!AR9</f>
        <v>5069</v>
      </c>
      <c r="P69" s="2">
        <f ca="1">'Columbia River'!AU9</f>
        <v>5095</v>
      </c>
      <c r="Q69" s="2">
        <f ca="1">'Columbia River'!AX9</f>
        <v>868</v>
      </c>
      <c r="R69" s="2">
        <f ca="1">'Columbia River'!BA9</f>
        <v>1266</v>
      </c>
      <c r="S69" s="2">
        <f ca="1">'Columbia River'!BD9</f>
        <v>3126</v>
      </c>
      <c r="T69" s="2">
        <f ca="1">'Columbia River'!BG9</f>
        <v>7335</v>
      </c>
      <c r="U69" s="2">
        <f ca="1">'Columbia River'!BJ9</f>
        <v>10841</v>
      </c>
      <c r="V69" s="2">
        <f ca="1">'Columbia River'!BM9</f>
        <v>10656</v>
      </c>
      <c r="W69" s="2">
        <f ca="1">'Columbia River'!BP9</f>
        <v>4298</v>
      </c>
      <c r="X69" s="2">
        <f ca="1">'Columbia River'!BS9</f>
        <v>12736</v>
      </c>
      <c r="Y69" s="2">
        <f ca="1">'Columbia River'!BV9</f>
        <v>1723</v>
      </c>
      <c r="Z69" s="2">
        <f ca="1">'Columbia River'!BY9</f>
        <v>1669</v>
      </c>
      <c r="AA69" s="2">
        <f ca="1">'Columbia River'!CB9</f>
        <v>790</v>
      </c>
      <c r="AB69" s="2">
        <f ca="1">'Columbia River'!CE9</f>
        <v>3467</v>
      </c>
      <c r="AC69" s="2">
        <f ca="1">'Columbia River'!CH9</f>
        <v>2210</v>
      </c>
      <c r="AD69" s="2">
        <f ca="1">'Columbia River'!CK9</f>
        <v>4672</v>
      </c>
      <c r="AE69" s="2">
        <f ca="1">'Columbia River'!CN9</f>
        <v>3259</v>
      </c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>
        <f ca="1">'Columbia River'!CQ9</f>
        <v>2038</v>
      </c>
    </row>
    <row r="70" spans="1:48" x14ac:dyDescent="0.25">
      <c r="A70" t="s">
        <v>201</v>
      </c>
      <c r="B70" s="2">
        <f ca="1">'Columbia River'!E10</f>
        <v>2466.6338819428033</v>
      </c>
      <c r="C70" s="2">
        <f ca="1">'Columbia River'!H10</f>
        <v>3705.8760000000002</v>
      </c>
      <c r="D70" s="2">
        <f ca="1">'Columbia River'!K10</f>
        <v>3413.9340000000002</v>
      </c>
      <c r="E70" s="2">
        <f ca="1">'Columbia River'!N10</f>
        <v>6021.5519999999997</v>
      </c>
      <c r="F70" s="2">
        <f ca="1">'Columbia River'!Q10</f>
        <v>12261.564</v>
      </c>
      <c r="G70" s="2">
        <f ca="1">'Columbia River'!T10</f>
        <v>21623.567999999999</v>
      </c>
      <c r="H70" s="2">
        <f ca="1">'Columbia River'!W10</f>
        <v>10626.093000000001</v>
      </c>
      <c r="I70" s="2">
        <f ca="1">'Columbia River'!Z10</f>
        <v>7198.2569999999996</v>
      </c>
      <c r="J70" s="2">
        <f ca="1">'Columbia River'!AC10</f>
        <v>3571.8209999999999</v>
      </c>
      <c r="K70" s="2">
        <f ca="1">'Columbia River'!AF10</f>
        <v>5025.5730000000003</v>
      </c>
      <c r="L70" s="2">
        <f ca="1">'Columbia River'!AI10</f>
        <v>1301.8230000000001</v>
      </c>
      <c r="M70" s="2">
        <f ca="1">'Columbia River'!AL10</f>
        <v>9310.3680000000004</v>
      </c>
      <c r="N70" s="2">
        <f ca="1">'Columbia River'!AO10</f>
        <v>5362.2</v>
      </c>
      <c r="O70" s="2">
        <f ca="1">'Columbia River'!AR10</f>
        <v>5033.5169999999998</v>
      </c>
      <c r="P70" s="2">
        <f ca="1">'Columbia River'!AU10</f>
        <v>5059.335</v>
      </c>
      <c r="Q70" s="2">
        <f ca="1">'Columbia River'!AX10</f>
        <v>861.92399999999998</v>
      </c>
      <c r="R70" s="2">
        <f ca="1">'Columbia River'!BA10</f>
        <v>1257.1379999999999</v>
      </c>
      <c r="S70" s="2">
        <f ca="1">'Columbia River'!BD10</f>
        <v>3104.1179999999999</v>
      </c>
      <c r="T70" s="2">
        <f ca="1">'Columbia River'!BG10</f>
        <v>7283.6549999999997</v>
      </c>
      <c r="U70" s="2">
        <f ca="1">'Columbia River'!BJ10</f>
        <v>10407.360000107887</v>
      </c>
      <c r="V70" s="2">
        <f ca="1">'Columbia River'!BM10</f>
        <v>10229.861220964096</v>
      </c>
      <c r="W70" s="2">
        <f ca="1">'Columbia River'!BP10</f>
        <v>4126.2009144546628</v>
      </c>
      <c r="X70" s="2">
        <f ca="1">'Columbia River'!BS10</f>
        <v>12226.589833534168</v>
      </c>
      <c r="Y70" s="2">
        <f ca="1">'Columbia River'!BV10</f>
        <v>1688.4185689618205</v>
      </c>
      <c r="Z70" s="2">
        <f ca="1">'Columbia River'!BY10</f>
        <v>1635.5023746937193</v>
      </c>
      <c r="AA70" s="2">
        <f ca="1">'Columbia River'!CB10</f>
        <v>710.97434214428904</v>
      </c>
      <c r="AB70" s="2">
        <f ca="1">'Columbia River'!CE10</f>
        <v>3294.1468549007454</v>
      </c>
      <c r="AC70" s="2">
        <f ca="1">'Columbia River'!CH10</f>
        <v>2165.5778898490539</v>
      </c>
      <c r="AD70" s="2">
        <f ca="1">'Columbia River'!CK10</f>
        <v>4578.2284317651729</v>
      </c>
      <c r="AE70" s="2">
        <f ca="1">'Columbia River'!CN10</f>
        <v>3193.5887112848241</v>
      </c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>
        <f ca="1">'Columbia River'!CQ10</f>
        <v>1997.0953647126332</v>
      </c>
    </row>
    <row r="71" spans="1:48" x14ac:dyDescent="0.25">
      <c r="A71" t="s">
        <v>202</v>
      </c>
      <c r="B71" s="2">
        <f ca="1">'Columbia River'!E11</f>
        <v>74.794689485767847</v>
      </c>
      <c r="C71" s="2">
        <f ca="1">'Columbia River'!H11</f>
        <v>26.123999999999796</v>
      </c>
      <c r="D71" s="2">
        <f ca="1">'Columbia River'!K11</f>
        <v>24.065999999999804</v>
      </c>
      <c r="E71" s="2">
        <f ca="1">'Columbia River'!N11</f>
        <v>42.44800000000032</v>
      </c>
      <c r="F71" s="2">
        <f ca="1">'Columbia River'!Q11</f>
        <v>86.435999999999694</v>
      </c>
      <c r="G71" s="2">
        <f ca="1">'Columbia River'!T11</f>
        <v>152.4320000000007</v>
      </c>
      <c r="H71" s="2">
        <f ca="1">'Columbia River'!W11</f>
        <v>74.906999999999243</v>
      </c>
      <c r="I71" s="2">
        <f ca="1">'Columbia River'!Z11</f>
        <v>50.743000000000393</v>
      </c>
      <c r="J71" s="2">
        <f ca="1">'Columbia River'!AC11</f>
        <v>25.179000000000087</v>
      </c>
      <c r="K71" s="2">
        <f ca="1">'Columbia River'!AF11</f>
        <v>35.42699999999968</v>
      </c>
      <c r="L71" s="2">
        <f ca="1">'Columbia River'!AI11</f>
        <v>9.1769999999999072</v>
      </c>
      <c r="M71" s="2">
        <f ca="1">'Columbia River'!AL11</f>
        <v>65.631999999999607</v>
      </c>
      <c r="N71" s="2">
        <f ca="1">'Columbia River'!AO11</f>
        <v>37.800000000000182</v>
      </c>
      <c r="O71" s="2">
        <f ca="1">'Columbia River'!AR11</f>
        <v>35.483000000000175</v>
      </c>
      <c r="P71" s="2">
        <f ca="1">'Columbia River'!AU11</f>
        <v>35.664999999999964</v>
      </c>
      <c r="Q71" s="2">
        <f ca="1">'Columbia River'!AX11</f>
        <v>6.0760000000000218</v>
      </c>
      <c r="R71" s="2">
        <f ca="1">'Columbia River'!BA11</f>
        <v>8.86200000000008</v>
      </c>
      <c r="S71" s="2">
        <f ca="1">'Columbia River'!BD11</f>
        <v>21.882000000000062</v>
      </c>
      <c r="T71" s="2">
        <f ca="1">'Columbia River'!BG11</f>
        <v>51.345000000000255</v>
      </c>
      <c r="U71" s="2">
        <f ca="1">'Columbia River'!BJ11</f>
        <v>433.63999989211334</v>
      </c>
      <c r="V71" s="2">
        <f ca="1">'Columbia River'!BM11</f>
        <v>426.13877903590401</v>
      </c>
      <c r="W71" s="2">
        <f ca="1">'Columbia River'!BP11</f>
        <v>171.79908554533722</v>
      </c>
      <c r="X71" s="2">
        <f ca="1">'Columbia River'!BS11</f>
        <v>509.41016646583194</v>
      </c>
      <c r="Y71" s="2">
        <f ca="1">'Columbia River'!BV11</f>
        <v>34.581431038179517</v>
      </c>
      <c r="Z71" s="2">
        <f ca="1">'Columbia River'!BY11</f>
        <v>33.497625306280725</v>
      </c>
      <c r="AA71" s="2">
        <f ca="1">'Columbia River'!CB11</f>
        <v>79.025657855710961</v>
      </c>
      <c r="AB71" s="2">
        <f ca="1">'Columbia River'!CE11</f>
        <v>172.85314509925456</v>
      </c>
      <c r="AC71" s="2">
        <f ca="1">'Columbia River'!CH11</f>
        <v>44.422110150946082</v>
      </c>
      <c r="AD71" s="2">
        <f ca="1">'Columbia River'!CK11</f>
        <v>93.7715682348271</v>
      </c>
      <c r="AE71" s="2">
        <f ca="1">'Columbia River'!CN11</f>
        <v>65.411288715175942</v>
      </c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>
        <f ca="1">'Columbia River'!CQ11</f>
        <v>40.904635287366773</v>
      </c>
    </row>
    <row r="72" spans="1:48" x14ac:dyDescent="0.25">
      <c r="A72" t="s">
        <v>111</v>
      </c>
      <c r="B72" s="2">
        <f ca="1">'Columbia River'!E12</f>
        <v>101</v>
      </c>
      <c r="C72" s="2">
        <f ca="1">'Columbia River'!H12</f>
        <v>832</v>
      </c>
      <c r="D72" s="2">
        <f ca="1">'Columbia River'!K12</f>
        <v>229</v>
      </c>
      <c r="E72" s="2">
        <f ca="1">'Columbia River'!N12</f>
        <v>100</v>
      </c>
      <c r="F72" s="2">
        <f ca="1">'Columbia River'!Q12</f>
        <v>51</v>
      </c>
      <c r="G72" s="2">
        <f ca="1">'Columbia River'!T12</f>
        <v>559</v>
      </c>
      <c r="H72" s="2">
        <f ca="1">'Columbia River'!W12</f>
        <v>458</v>
      </c>
      <c r="I72" s="2">
        <f ca="1">'Columbia River'!Z12</f>
        <v>1059</v>
      </c>
      <c r="J72" s="2">
        <f ca="1">'Columbia River'!AC12</f>
        <v>542</v>
      </c>
      <c r="K72" s="2">
        <f ca="1">'Columbia River'!AF12</f>
        <v>627</v>
      </c>
      <c r="L72" s="2">
        <f ca="1">'Columbia River'!AI12</f>
        <v>1100</v>
      </c>
      <c r="M72" s="2">
        <f ca="1">'Columbia River'!AL12</f>
        <v>800</v>
      </c>
      <c r="N72" s="2">
        <f ca="1">'Columbia River'!AO12</f>
        <v>100</v>
      </c>
      <c r="O72" s="2">
        <f ca="1">'Columbia River'!AR12</f>
        <v>400</v>
      </c>
      <c r="P72" s="2">
        <f ca="1">'Columbia River'!AU12</f>
        <v>466</v>
      </c>
      <c r="Q72" s="2">
        <f ca="1">'Columbia River'!AX12</f>
        <v>836</v>
      </c>
      <c r="R72" s="2">
        <f ca="1">'Columbia River'!BA12</f>
        <v>1663</v>
      </c>
      <c r="S72" s="2">
        <f ca="1">'Columbia River'!BD12</f>
        <v>233</v>
      </c>
      <c r="T72" s="2">
        <f ca="1">'Columbia River'!BG12</f>
        <v>912</v>
      </c>
      <c r="U72" s="2">
        <f ca="1">'Columbia River'!BJ12</f>
        <v>1555</v>
      </c>
      <c r="V72" s="2">
        <f ca="1">'Columbia River'!BM12</f>
        <v>1675</v>
      </c>
      <c r="W72" s="2">
        <f ca="1">'Columbia River'!BP12</f>
        <v>1043</v>
      </c>
      <c r="X72" s="2">
        <f ca="1">'Columbia River'!BS12</f>
        <v>811</v>
      </c>
      <c r="Y72" s="2">
        <f ca="1">'Columbia River'!BV12</f>
        <v>85</v>
      </c>
      <c r="Z72" s="2">
        <f ca="1">'Columbia River'!BY12</f>
        <v>40</v>
      </c>
      <c r="AA72" s="2">
        <f ca="1">'Columbia River'!CB12</f>
        <v>306</v>
      </c>
      <c r="AB72" s="2">
        <f ca="1">'Columbia River'!CE12</f>
        <v>29</v>
      </c>
      <c r="AC72" s="2">
        <f ca="1">'Columbia River'!CH12</f>
        <v>34</v>
      </c>
      <c r="AD72" s="2">
        <f ca="1">'Columbia River'!CK12</f>
        <v>71</v>
      </c>
      <c r="AE72" s="2">
        <f ca="1">'Columbia River'!CN12</f>
        <v>142</v>
      </c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>
        <f ca="1">'Columbia River'!CQ12</f>
        <v>284</v>
      </c>
    </row>
    <row r="73" spans="1:48" x14ac:dyDescent="0.25">
      <c r="A73" t="s">
        <v>201</v>
      </c>
      <c r="B73" s="2">
        <f ca="1">'Columbia River'!E13</f>
        <v>26.58088708741332</v>
      </c>
      <c r="C73" s="2">
        <f ca="1">'Columbia River'!H13</f>
        <v>807.04</v>
      </c>
      <c r="D73" s="2">
        <f ca="1">'Columbia River'!K13</f>
        <v>222.13</v>
      </c>
      <c r="E73" s="2">
        <f ca="1">'Columbia River'!N13</f>
        <v>97</v>
      </c>
      <c r="F73" s="2">
        <f ca="1">'Columbia River'!Q13</f>
        <v>49.47</v>
      </c>
      <c r="G73" s="2">
        <f ca="1">'Columbia River'!T13</f>
        <v>542.23</v>
      </c>
      <c r="H73" s="2">
        <f ca="1">'Columbia River'!W13</f>
        <v>444.26</v>
      </c>
      <c r="I73" s="2">
        <f ca="1">'Columbia River'!Z13</f>
        <v>1027.23</v>
      </c>
      <c r="J73" s="2">
        <f ca="1">'Columbia River'!AC13</f>
        <v>525.74</v>
      </c>
      <c r="K73" s="2">
        <f ca="1">'Columbia River'!AF13</f>
        <v>608.18999999999994</v>
      </c>
      <c r="L73" s="2">
        <f ca="1">'Columbia River'!AI13</f>
        <v>1067</v>
      </c>
      <c r="M73" s="2">
        <f ca="1">'Columbia River'!AL13</f>
        <v>776</v>
      </c>
      <c r="N73" s="2">
        <f ca="1">'Columbia River'!AO13</f>
        <v>97</v>
      </c>
      <c r="O73" s="2">
        <f ca="1">'Columbia River'!AR13</f>
        <v>388</v>
      </c>
      <c r="P73" s="2">
        <f ca="1">'Columbia River'!AU13</f>
        <v>452.02</v>
      </c>
      <c r="Q73" s="2">
        <f ca="1">'Columbia River'!AX13</f>
        <v>810.92</v>
      </c>
      <c r="R73" s="2">
        <f ca="1">'Columbia River'!BA13</f>
        <v>1613.11</v>
      </c>
      <c r="S73" s="2">
        <f ca="1">'Columbia River'!BD13</f>
        <v>226.01</v>
      </c>
      <c r="T73" s="2">
        <f ca="1">'Columbia River'!BG13</f>
        <v>884.64</v>
      </c>
      <c r="U73" s="2">
        <f ca="1">'Columbia River'!BJ13</f>
        <v>1492.8174303554333</v>
      </c>
      <c r="V73" s="2">
        <f ca="1">'Columbia River'!BM13</f>
        <v>1608.0017604832515</v>
      </c>
      <c r="W73" s="2">
        <f ca="1">'Columbia River'!BP13</f>
        <v>1001.2814844721212</v>
      </c>
      <c r="X73" s="2">
        <f ca="1">'Columbia River'!BS13</f>
        <v>778.57829153388423</v>
      </c>
      <c r="Y73" s="2">
        <f ca="1">'Columbia River'!BV13</f>
        <v>81.590702477540418</v>
      </c>
      <c r="Z73" s="2">
        <f ca="1">'Columbia River'!BY13</f>
        <v>38.395624695313138</v>
      </c>
      <c r="AA73" s="2">
        <f ca="1">'Columbia River'!CB13</f>
        <v>46.145312341057604</v>
      </c>
      <c r="AB73" s="2">
        <f ca="1">'Columbia River'!CE13</f>
        <v>2.0094490089521004</v>
      </c>
      <c r="AC73" s="2">
        <f ca="1">'Columbia River'!CH13</f>
        <v>2.9155110108767941</v>
      </c>
      <c r="AD73" s="2">
        <f ca="1">'Columbia River'!CK13</f>
        <v>5.0032033593844023</v>
      </c>
      <c r="AE73" s="2">
        <f ca="1">'Columbia River'!CN13</f>
        <v>10.006406718768805</v>
      </c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>
        <f ca="1">'Columbia River'!CQ13</f>
        <v>20.012813437537609</v>
      </c>
    </row>
    <row r="74" spans="1:48" x14ac:dyDescent="0.25">
      <c r="A74" t="s">
        <v>202</v>
      </c>
      <c r="B74" s="2">
        <f ca="1">'Columbia River'!E14</f>
        <v>74.419112912586669</v>
      </c>
      <c r="C74" s="2">
        <f ca="1">'Columbia River'!H14</f>
        <v>24.960000000000036</v>
      </c>
      <c r="D74" s="2">
        <f ca="1">'Columbia River'!K14</f>
        <v>6.8700000000000045</v>
      </c>
      <c r="E74" s="2">
        <f ca="1">'Columbia River'!N14</f>
        <v>3</v>
      </c>
      <c r="F74" s="2">
        <f ca="1">'Columbia River'!Q14</f>
        <v>1.5300000000000011</v>
      </c>
      <c r="G74" s="2">
        <f ca="1">'Columbia River'!T14</f>
        <v>16.769999999999982</v>
      </c>
      <c r="H74" s="2">
        <f ca="1">'Columbia River'!W14</f>
        <v>13.740000000000009</v>
      </c>
      <c r="I74" s="2">
        <f ca="1">'Columbia River'!Z14</f>
        <v>31.769999999999982</v>
      </c>
      <c r="J74" s="2">
        <f ca="1">'Columbia River'!AC14</f>
        <v>16.259999999999991</v>
      </c>
      <c r="K74" s="2">
        <f ca="1">'Columbia River'!AF14</f>
        <v>18.810000000000059</v>
      </c>
      <c r="L74" s="2">
        <f ca="1">'Columbia River'!AI14</f>
        <v>33</v>
      </c>
      <c r="M74" s="2">
        <f ca="1">'Columbia River'!AL14</f>
        <v>24</v>
      </c>
      <c r="N74" s="2">
        <f ca="1">'Columbia River'!AO14</f>
        <v>3</v>
      </c>
      <c r="O74" s="2">
        <f ca="1">'Columbia River'!AR14</f>
        <v>12</v>
      </c>
      <c r="P74" s="2">
        <f ca="1">'Columbia River'!AU14</f>
        <v>13.980000000000018</v>
      </c>
      <c r="Q74" s="2">
        <f ca="1">'Columbia River'!AX14</f>
        <v>25.080000000000041</v>
      </c>
      <c r="R74" s="2">
        <f ca="1">'Columbia River'!BA14</f>
        <v>49.8900000000001</v>
      </c>
      <c r="S74" s="2">
        <f ca="1">'Columbia River'!BD14</f>
        <v>6.9900000000000091</v>
      </c>
      <c r="T74" s="2">
        <f ca="1">'Columbia River'!BG14</f>
        <v>27.360000000000014</v>
      </c>
      <c r="U74" s="2">
        <f ca="1">'Columbia River'!BJ14</f>
        <v>62.182569644566684</v>
      </c>
      <c r="V74" s="2">
        <f ca="1">'Columbia River'!BM14</f>
        <v>66.998239516748527</v>
      </c>
      <c r="W74" s="2">
        <f ca="1">'Columbia River'!BP14</f>
        <v>41.718515527878822</v>
      </c>
      <c r="X74" s="2">
        <f ca="1">'Columbia River'!BS14</f>
        <v>32.421708466115774</v>
      </c>
      <c r="Y74" s="2">
        <f ca="1">'Columbia River'!BV14</f>
        <v>3.4092975224595818</v>
      </c>
      <c r="Z74" s="2">
        <f ca="1">'Columbia River'!BY14</f>
        <v>1.6043753046868616</v>
      </c>
      <c r="AA74" s="2">
        <f ca="1">'Columbia River'!CB14</f>
        <v>259.8546876589424</v>
      </c>
      <c r="AB74" s="2">
        <f ca="1">'Columbia River'!CE14</f>
        <v>26.9905509910479</v>
      </c>
      <c r="AC74" s="2">
        <f ca="1">'Columbia River'!CH14</f>
        <v>31.084488989123205</v>
      </c>
      <c r="AD74" s="2">
        <f ca="1">'Columbia River'!CK14</f>
        <v>65.996796640615599</v>
      </c>
      <c r="AE74" s="2">
        <f ca="1">'Columbia River'!CN14</f>
        <v>131.9935932812312</v>
      </c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>
        <f ca="1">'Columbia River'!CQ14</f>
        <v>263.9871865624624</v>
      </c>
    </row>
    <row r="75" spans="1:48" x14ac:dyDescent="0.25">
      <c r="A75" t="s">
        <v>116</v>
      </c>
      <c r="B75" s="2">
        <f ca="1">'Columbia River'!E15</f>
        <v>24792.720681181043</v>
      </c>
      <c r="C75" s="2">
        <f ca="1">'Columbia River'!H15</f>
        <v>7639.840966500491</v>
      </c>
      <c r="D75" s="2">
        <f ca="1">'Columbia River'!K15</f>
        <v>7513.8436669423954</v>
      </c>
      <c r="E75" s="2">
        <f ca="1">'Columbia River'!N15</f>
        <v>9000.0652346209026</v>
      </c>
      <c r="F75" s="2">
        <f ca="1">'Columbia River'!Q15</f>
        <v>9463.7620517312243</v>
      </c>
      <c r="G75" s="2">
        <f ca="1">'Columbia River'!T15</f>
        <v>9637.849470813162</v>
      </c>
      <c r="H75" s="2">
        <f ca="1">'Columbia River'!W15</f>
        <v>8832.7493505872117</v>
      </c>
      <c r="I75" s="2">
        <f ca="1">'Columbia River'!Z15</f>
        <v>6957.4604335553486</v>
      </c>
      <c r="J75" s="2">
        <f ca="1">'Columbia River'!AC15</f>
        <v>4033.826281275728</v>
      </c>
      <c r="K75" s="2">
        <f ca="1">'Columbia River'!AF15</f>
        <v>5115.7644298198293</v>
      </c>
      <c r="L75" s="2">
        <f ca="1">'Columbia River'!AI15</f>
        <v>6279.0052257663247</v>
      </c>
      <c r="M75" s="2">
        <f ca="1">'Columbia River'!AL15</f>
        <v>5791.4191813702664</v>
      </c>
      <c r="N75" s="2">
        <f ca="1">'Columbia River'!AO15</f>
        <v>4799.5978782810926</v>
      </c>
      <c r="O75" s="2">
        <f ca="1">'Columbia River'!AR15</f>
        <v>6908.7505902298171</v>
      </c>
      <c r="P75" s="2">
        <f ca="1">'Columbia River'!AU15</f>
        <v>6172.2824086857017</v>
      </c>
      <c r="Q75" s="2">
        <f ca="1">'Columbia River'!AX15</f>
        <v>8308.6020600031388</v>
      </c>
      <c r="R75" s="2">
        <f ca="1">'Columbia River'!BA15</f>
        <v>7165.0653825508625</v>
      </c>
      <c r="S75" s="2">
        <f ca="1">'Columbia River'!BD15</f>
        <v>15136.468503644121</v>
      </c>
      <c r="T75" s="2">
        <f ca="1">'Columbia River'!BG15</f>
        <v>33446.284962888123</v>
      </c>
      <c r="U75" s="2">
        <f ca="1">'Columbia River'!BJ15</f>
        <v>37497.84322637524</v>
      </c>
      <c r="V75" s="2">
        <f ca="1">'Columbia River'!BM15</f>
        <v>30077.393457943523</v>
      </c>
      <c r="W75" s="2">
        <f ca="1">'Columbia River'!BP15</f>
        <v>24434.973515117748</v>
      </c>
      <c r="X75" s="2">
        <f ca="1">'Columbia River'!BS15</f>
        <v>33945.673799070981</v>
      </c>
      <c r="Y75" s="2">
        <f ca="1">'Columbia River'!BV15</f>
        <v>17731.720949482962</v>
      </c>
      <c r="Z75" s="2">
        <f ca="1">'Columbia River'!BY15</f>
        <v>21452.265801672278</v>
      </c>
      <c r="AA75" s="2">
        <f ca="1">'Columbia River'!CB15</f>
        <v>20732.556882809076</v>
      </c>
      <c r="AB75" s="2">
        <f ca="1">'Columbia River'!CE15</f>
        <v>26504.38301623517</v>
      </c>
      <c r="AC75" s="2">
        <f ca="1">'Columbia River'!CH15</f>
        <v>34542.079053865236</v>
      </c>
      <c r="AD75" s="2">
        <f ca="1">'Columbia River'!CK15</f>
        <v>26140.498338345573</v>
      </c>
      <c r="AE75" s="2">
        <f ca="1">'Columbia River'!CN15</f>
        <v>26445.54072585703</v>
      </c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>
        <f ca="1">'Columbia River'!CQ15</f>
        <v>27186.513207562959</v>
      </c>
    </row>
    <row r="76" spans="1:48" x14ac:dyDescent="0.25">
      <c r="A76" t="s">
        <v>201</v>
      </c>
      <c r="B76" s="2">
        <f ca="1">'Columbia River'!E16</f>
        <v>13954.092468003824</v>
      </c>
      <c r="C76" s="2">
        <f ca="1">'Columbia River'!H16</f>
        <v>7410.6457375054761</v>
      </c>
      <c r="D76" s="2">
        <f ca="1">'Columbia River'!K16</f>
        <v>7288.4283569341233</v>
      </c>
      <c r="E76" s="2">
        <f ca="1">'Columbia River'!N16</f>
        <v>8730.063277582276</v>
      </c>
      <c r="F76" s="2">
        <f ca="1">'Columbia River'!Q16</f>
        <v>9179.8491901792877</v>
      </c>
      <c r="G76" s="2">
        <f ca="1">'Columbia River'!T16</f>
        <v>9348.7139866887665</v>
      </c>
      <c r="H76" s="2">
        <f ca="1">'Columbia River'!W16</f>
        <v>8567.7668700695958</v>
      </c>
      <c r="I76" s="2">
        <f ca="1">'Columbia River'!Z16</f>
        <v>6748.7366205486878</v>
      </c>
      <c r="J76" s="2">
        <f ca="1">'Columbia River'!AC16</f>
        <v>3912.8114928374562</v>
      </c>
      <c r="K76" s="2">
        <f ca="1">'Columbia River'!AF16</f>
        <v>4962.2914969252342</v>
      </c>
      <c r="L76" s="2">
        <f ca="1">'Columbia River'!AI16</f>
        <v>6090.6350689933352</v>
      </c>
      <c r="M76" s="2">
        <f ca="1">'Columbia River'!AL16</f>
        <v>5617.6766059291585</v>
      </c>
      <c r="N76" s="2">
        <f ca="1">'Columbia River'!AO16</f>
        <v>4655.6099419326592</v>
      </c>
      <c r="O76" s="2">
        <f ca="1">'Columbia River'!AR16</f>
        <v>6701.4880725229223</v>
      </c>
      <c r="P76" s="2">
        <f ca="1">'Columbia River'!AU16</f>
        <v>5987.1139364251303</v>
      </c>
      <c r="Q76" s="2">
        <f ca="1">'Columbia River'!AX16</f>
        <v>8059.3439982030441</v>
      </c>
      <c r="R76" s="2">
        <f ca="1">'Columbia River'!BA16</f>
        <v>6950.1134210743367</v>
      </c>
      <c r="S76" s="2">
        <f ca="1">'Columbia River'!BD16</f>
        <v>14682.374448534796</v>
      </c>
      <c r="T76" s="2">
        <f ca="1">'Columbia River'!BG16</f>
        <v>32442.89641400148</v>
      </c>
      <c r="U76" s="2">
        <f ca="1">'Columbia River'!BJ16</f>
        <v>20623.396297164567</v>
      </c>
      <c r="V76" s="2">
        <f ca="1">'Columbia River'!BM16</f>
        <v>16543.056421039422</v>
      </c>
      <c r="W76" s="2">
        <f ca="1">'Columbia River'!BP16</f>
        <v>13439.333784344832</v>
      </c>
      <c r="X76" s="2">
        <f ca="1">'Columbia River'!BS16</f>
        <v>18670.520044646026</v>
      </c>
      <c r="Y76" s="2">
        <f ca="1">'Columbia River'!BV16</f>
        <v>14714.404116607362</v>
      </c>
      <c r="Z76" s="2">
        <f ca="1">'Columbia River'!BY16</f>
        <v>17801.842760890398</v>
      </c>
      <c r="AA76" s="2">
        <f ca="1">'Columbia River'!CB16</f>
        <v>11610.822735887621</v>
      </c>
      <c r="AB76" s="2">
        <f ca="1">'Columbia River'!CE16</f>
        <v>16450.99635490459</v>
      </c>
      <c r="AC76" s="2">
        <f ca="1">'Columbia River'!CH16</f>
        <v>15294.14148311289</v>
      </c>
      <c r="AD76" s="2">
        <f ca="1">'Columbia River'!CK16</f>
        <v>10839.972246338228</v>
      </c>
      <c r="AE76" s="2">
        <f ca="1">'Columbia River'!CN16</f>
        <v>10966.467578285685</v>
      </c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>
        <f ca="1">'Columbia River'!CQ16</f>
        <v>11273.734908580236</v>
      </c>
    </row>
    <row r="77" spans="1:48" x14ac:dyDescent="0.25">
      <c r="A77" t="s">
        <v>202</v>
      </c>
      <c r="B77" s="2">
        <f ca="1">'Columbia River'!E17</f>
        <v>10838.62821317722</v>
      </c>
      <c r="C77" s="2">
        <f ca="1">'Columbia River'!H17</f>
        <v>229.19522899501499</v>
      </c>
      <c r="D77" s="2">
        <f ca="1">'Columbia River'!K17</f>
        <v>225.41531000827217</v>
      </c>
      <c r="E77" s="2">
        <f ca="1">'Columbia River'!N17</f>
        <v>270.00195703862664</v>
      </c>
      <c r="F77" s="2">
        <f ca="1">'Columbia River'!Q17</f>
        <v>283.91286155193666</v>
      </c>
      <c r="G77" s="2">
        <f ca="1">'Columbia River'!T17</f>
        <v>289.13548412439559</v>
      </c>
      <c r="H77" s="2">
        <f ca="1">'Columbia River'!W17</f>
        <v>264.98248051761584</v>
      </c>
      <c r="I77" s="2">
        <f ca="1">'Columbia River'!Z17</f>
        <v>208.72381300666075</v>
      </c>
      <c r="J77" s="2">
        <f ca="1">'Columbia River'!AC17</f>
        <v>121.01478843827181</v>
      </c>
      <c r="K77" s="2">
        <f ca="1">'Columbia River'!AF17</f>
        <v>153.47293289459503</v>
      </c>
      <c r="L77" s="2">
        <f ca="1">'Columbia River'!AI17</f>
        <v>188.3701567729895</v>
      </c>
      <c r="M77" s="2">
        <f ca="1">'Columbia River'!AL17</f>
        <v>173.74257544110787</v>
      </c>
      <c r="N77" s="2">
        <f ca="1">'Columbia River'!AO17</f>
        <v>143.98793634843332</v>
      </c>
      <c r="O77" s="2">
        <f ca="1">'Columbia River'!AR17</f>
        <v>207.26251770689487</v>
      </c>
      <c r="P77" s="2">
        <f ca="1">'Columbia River'!AU17</f>
        <v>185.16847226057143</v>
      </c>
      <c r="Q77" s="2">
        <f ca="1">'Columbia River'!AX17</f>
        <v>249.25806180009477</v>
      </c>
      <c r="R77" s="2">
        <f ca="1">'Columbia River'!BA17</f>
        <v>214.95196147652587</v>
      </c>
      <c r="S77" s="2">
        <f ca="1">'Columbia River'!BD17</f>
        <v>454.09405510932447</v>
      </c>
      <c r="T77" s="2">
        <f ca="1">'Columbia River'!BG17</f>
        <v>1003.3885488866435</v>
      </c>
      <c r="U77" s="2">
        <f ca="1">'Columbia River'!BJ17</f>
        <v>16874.446929210673</v>
      </c>
      <c r="V77" s="2">
        <f ca="1">'Columbia River'!BM17</f>
        <v>13534.3370369041</v>
      </c>
      <c r="W77" s="2">
        <f ca="1">'Columbia River'!BP17</f>
        <v>10995.639730772917</v>
      </c>
      <c r="X77" s="2">
        <f ca="1">'Columbia River'!BS17</f>
        <v>15275.153754424955</v>
      </c>
      <c r="Y77" s="2">
        <f ca="1">'Columbia River'!BV17</f>
        <v>3017.3168328756001</v>
      </c>
      <c r="Z77" s="2">
        <f ca="1">'Columbia River'!BY17</f>
        <v>3650.4230407818795</v>
      </c>
      <c r="AA77" s="2">
        <f ca="1">'Columbia River'!CB17</f>
        <v>9121.7341469214552</v>
      </c>
      <c r="AB77" s="2">
        <f ca="1">'Columbia River'!CE17</f>
        <v>10053.38666133058</v>
      </c>
      <c r="AC77" s="2">
        <f ca="1">'Columbia River'!CH17</f>
        <v>19247.937570752347</v>
      </c>
      <c r="AD77" s="2">
        <f ca="1">'Columbia River'!CK17</f>
        <v>15300.526092007345</v>
      </c>
      <c r="AE77" s="2">
        <f ca="1">'Columbia River'!CN17</f>
        <v>15479.073147571346</v>
      </c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>
        <f ca="1">'Columbia River'!CQ17</f>
        <v>15912.778298982723</v>
      </c>
    </row>
    <row r="78" spans="1:48" x14ac:dyDescent="0.25">
      <c r="A78" t="s">
        <v>121</v>
      </c>
      <c r="B78" s="2">
        <f ca="1">'Columbia River'!E18</f>
        <v>49945.494285714281</v>
      </c>
      <c r="C78" s="2">
        <f ca="1">'Columbia River'!H18</f>
        <v>52899.66</v>
      </c>
      <c r="D78" s="2">
        <f ca="1">'Columbia River'!K18</f>
        <v>41597.82</v>
      </c>
      <c r="E78" s="2">
        <f ca="1">'Columbia River'!N18</f>
        <v>105663.69</v>
      </c>
      <c r="F78" s="2">
        <f ca="1">'Columbia River'!Q18</f>
        <v>124065.81</v>
      </c>
      <c r="G78" s="2">
        <f ca="1">'Columbia River'!T18</f>
        <v>212880.69</v>
      </c>
      <c r="H78" s="2">
        <f ca="1">'Columbia River'!W18</f>
        <v>101279.97</v>
      </c>
      <c r="I78" s="2">
        <f ca="1">'Columbia River'!Z18</f>
        <v>83175.839999999997</v>
      </c>
      <c r="J78" s="2">
        <f ca="1">'Columbia River'!AC18</f>
        <v>32742.27</v>
      </c>
      <c r="K78" s="2">
        <f ca="1">'Columbia River'!AF18</f>
        <v>34004.519999999997</v>
      </c>
      <c r="L78" s="2">
        <f ca="1">'Columbia River'!AI18</f>
        <v>66948.75</v>
      </c>
      <c r="M78" s="2">
        <f ca="1">'Columbia River'!AL18</f>
        <v>78345.63</v>
      </c>
      <c r="N78" s="2">
        <f ca="1">'Columbia River'!AO18</f>
        <v>28478.34</v>
      </c>
      <c r="O78" s="2">
        <f ca="1">'Columbia River'!AR18</f>
        <v>39057.480000000003</v>
      </c>
      <c r="P78" s="2">
        <f ca="1">'Columbia River'!AU18</f>
        <v>88005.06</v>
      </c>
      <c r="Q78" s="2">
        <f ca="1">'Columbia River'!AX18</f>
        <v>27617.040000000001</v>
      </c>
      <c r="R78" s="2">
        <f ca="1">'Columbia River'!BA18</f>
        <v>90547.56</v>
      </c>
      <c r="S78" s="2">
        <f ca="1">'Columbia River'!BD18</f>
        <v>49950.15</v>
      </c>
      <c r="T78" s="2">
        <f ca="1">'Columbia River'!BG18</f>
        <v>61479.57</v>
      </c>
      <c r="U78" s="2">
        <f ca="1">'Columbia River'!BJ18</f>
        <v>150696.29</v>
      </c>
      <c r="V78" s="2">
        <f ca="1">'Columbia River'!BM18</f>
        <v>220383.03</v>
      </c>
      <c r="W78" s="2">
        <f ca="1">'Columbia River'!BP18</f>
        <v>90037.34</v>
      </c>
      <c r="X78" s="2">
        <f ca="1">'Columbia River'!BS18</f>
        <v>123134.71</v>
      </c>
      <c r="Y78" s="2">
        <f ca="1">'Columbia River'!BV18</f>
        <v>44502.63</v>
      </c>
      <c r="Z78" s="2">
        <f ca="1">'Columbia River'!BY18</f>
        <v>50498.2</v>
      </c>
      <c r="AA78" s="2">
        <f ca="1">'Columbia River'!CB18</f>
        <v>42552.93</v>
      </c>
      <c r="AB78" s="2">
        <f ca="1">'Columbia River'!CE18</f>
        <v>77332.850000000006</v>
      </c>
      <c r="AC78" s="2">
        <f ca="1">'Columbia River'!CH18</f>
        <v>39635.9</v>
      </c>
      <c r="AD78" s="2">
        <f ca="1">'Columbia River'!CK18</f>
        <v>59904.15</v>
      </c>
      <c r="AE78" s="2">
        <f ca="1">'Columbia River'!CN18</f>
        <v>35191.800000000003</v>
      </c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>
        <f ca="1">'Columbia River'!CQ18</f>
        <v>84461.65</v>
      </c>
    </row>
    <row r="79" spans="1:48" x14ac:dyDescent="0.25">
      <c r="A79" t="s">
        <v>201</v>
      </c>
      <c r="B79" s="2">
        <f ca="1">'Columbia River'!E19</f>
        <v>40469.545142249721</v>
      </c>
      <c r="C79" s="2">
        <f ca="1">'Columbia River'!H19</f>
        <v>52370.663400000005</v>
      </c>
      <c r="D79" s="2">
        <f ca="1">'Columbia River'!K19</f>
        <v>41181.841800000002</v>
      </c>
      <c r="E79" s="2">
        <f ca="1">'Columbia River'!N19</f>
        <v>104607.0531</v>
      </c>
      <c r="F79" s="2">
        <f ca="1">'Columbia River'!Q19</f>
        <v>122825.1519</v>
      </c>
      <c r="G79" s="2">
        <f ca="1">'Columbia River'!T19</f>
        <v>210751.88310000001</v>
      </c>
      <c r="H79" s="2">
        <f ca="1">'Columbia River'!W19</f>
        <v>100267.1703</v>
      </c>
      <c r="I79" s="2">
        <f ca="1">'Columbia River'!Z19</f>
        <v>82344.08159999999</v>
      </c>
      <c r="J79" s="2">
        <f ca="1">'Columbia River'!AC19</f>
        <v>32414.847300000001</v>
      </c>
      <c r="K79" s="2">
        <f ca="1">'Columbia River'!AF19</f>
        <v>33664.474799999996</v>
      </c>
      <c r="L79" s="2">
        <f ca="1">'Columbia River'!AI19</f>
        <v>66279.262499999997</v>
      </c>
      <c r="M79" s="2">
        <f ca="1">'Columbia River'!AL19</f>
        <v>77562.173699999999</v>
      </c>
      <c r="N79" s="2">
        <f ca="1">'Columbia River'!AO19</f>
        <v>28193.5566</v>
      </c>
      <c r="O79" s="2">
        <f ca="1">'Columbia River'!AR19</f>
        <v>38666.905200000001</v>
      </c>
      <c r="P79" s="2">
        <f ca="1">'Columbia River'!AU19</f>
        <v>87125.009399999995</v>
      </c>
      <c r="Q79" s="2">
        <f ca="1">'Columbia River'!AX19</f>
        <v>27340.869600000002</v>
      </c>
      <c r="R79" s="2">
        <f ca="1">'Columbia River'!BA19</f>
        <v>89642.084399999992</v>
      </c>
      <c r="S79" s="2">
        <f ca="1">'Columbia River'!BD19</f>
        <v>49450.648500000003</v>
      </c>
      <c r="T79" s="2">
        <f ca="1">'Columbia River'!BG19</f>
        <v>60864.774299999997</v>
      </c>
      <c r="U79" s="2">
        <f ca="1">'Columbia River'!BJ19</f>
        <v>146171.61987533132</v>
      </c>
      <c r="V79" s="2">
        <f ca="1">'Columbia River'!BM19</f>
        <v>213759.4997851369</v>
      </c>
      <c r="W79" s="2">
        <f ca="1">'Columbia River'!BP19</f>
        <v>87333.578688521666</v>
      </c>
      <c r="X79" s="2">
        <f ca="1">'Columbia River'!BS19</f>
        <v>119437.05388313932</v>
      </c>
      <c r="Y79" s="2">
        <f ca="1">'Columbia River'!BV19</f>
        <v>43165.625908441347</v>
      </c>
      <c r="Z79" s="2">
        <f ca="1">'Columbia River'!BY19</f>
        <v>48981.069439034341</v>
      </c>
      <c r="AA79" s="2">
        <f ca="1">'Columbia River'!CB19</f>
        <v>35300.653599339843</v>
      </c>
      <c r="AB79" s="2">
        <f ca="1">'Columbia River'!CE19</f>
        <v>56428.348839618113</v>
      </c>
      <c r="AC79" s="2">
        <f ca="1">'Columbia River'!CH19</f>
        <v>32886.667102979023</v>
      </c>
      <c r="AD79" s="2">
        <f ca="1">'Columbia River'!CK19</f>
        <v>41905.998076065051</v>
      </c>
      <c r="AE79" s="2">
        <f ca="1">'Columbia River'!CN19</f>
        <v>24618.453030270291</v>
      </c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>
        <f ca="1">'Columbia River'!CQ19</f>
        <v>59085.217675257547</v>
      </c>
    </row>
    <row r="80" spans="1:48" x14ac:dyDescent="0.25">
      <c r="A80" t="s">
        <v>202</v>
      </c>
      <c r="B80" s="2">
        <f ca="1">'Columbia River'!E20</f>
        <v>9475.9491434645715</v>
      </c>
      <c r="C80" s="2">
        <f ca="1">'Columbia River'!H20</f>
        <v>528.99659999999858</v>
      </c>
      <c r="D80" s="2">
        <f ca="1">'Columbia River'!K20</f>
        <v>415.97819999999774</v>
      </c>
      <c r="E80" s="2">
        <f ca="1">'Columbia River'!N20</f>
        <v>1056.6368999999977</v>
      </c>
      <c r="F80" s="2">
        <f ca="1">'Columbia River'!Q20</f>
        <v>1240.6581000000006</v>
      </c>
      <c r="G80" s="2">
        <f ca="1">'Columbia River'!T20</f>
        <v>2128.8068999999959</v>
      </c>
      <c r="H80" s="2">
        <f ca="1">'Columbia River'!W20</f>
        <v>1012.7997000000032</v>
      </c>
      <c r="I80" s="2">
        <f ca="1">'Columbia River'!Z20</f>
        <v>831.75840000000608</v>
      </c>
      <c r="J80" s="2">
        <f ca="1">'Columbia River'!AC20</f>
        <v>327.42269999999917</v>
      </c>
      <c r="K80" s="2">
        <f ca="1">'Columbia River'!AF20</f>
        <v>340.04520000000048</v>
      </c>
      <c r="L80" s="2">
        <f ca="1">'Columbia River'!AI20</f>
        <v>669.48750000000291</v>
      </c>
      <c r="M80" s="2">
        <f ca="1">'Columbia River'!AL20</f>
        <v>783.45630000000529</v>
      </c>
      <c r="N80" s="2">
        <f ca="1">'Columbia River'!AO20</f>
        <v>284.78340000000026</v>
      </c>
      <c r="O80" s="2">
        <f ca="1">'Columbia River'!AR20</f>
        <v>390.57480000000214</v>
      </c>
      <c r="P80" s="2">
        <f ca="1">'Columbia River'!AU20</f>
        <v>880.05060000000231</v>
      </c>
      <c r="Q80" s="2">
        <f ca="1">'Columbia River'!AX20</f>
        <v>276.17039999999906</v>
      </c>
      <c r="R80" s="2">
        <f ca="1">'Columbia River'!BA20</f>
        <v>905.47560000000522</v>
      </c>
      <c r="S80" s="2">
        <f ca="1">'Columbia River'!BD20</f>
        <v>499.50149999999849</v>
      </c>
      <c r="T80" s="2">
        <f ca="1">'Columbia River'!BG20</f>
        <v>614.7957000000024</v>
      </c>
      <c r="U80" s="2">
        <f ca="1">'Columbia River'!BJ20</f>
        <v>4524.6701246686862</v>
      </c>
      <c r="V80" s="2">
        <f ca="1">'Columbia River'!BM20</f>
        <v>6623.5302148631017</v>
      </c>
      <c r="W80" s="2">
        <f ca="1">'Columbia River'!BP20</f>
        <v>2703.7613114783308</v>
      </c>
      <c r="X80" s="2">
        <f ca="1">'Columbia River'!BS20</f>
        <v>3697.6561168606859</v>
      </c>
      <c r="Y80" s="2">
        <f ca="1">'Columbia River'!BV20</f>
        <v>1337.0040915586505</v>
      </c>
      <c r="Z80" s="2">
        <f ca="1">'Columbia River'!BY20</f>
        <v>1517.1305609656556</v>
      </c>
      <c r="AA80" s="2">
        <f ca="1">'Columbia River'!CB20</f>
        <v>7252.2764006601574</v>
      </c>
      <c r="AB80" s="2">
        <f ca="1">'Columbia River'!CE20</f>
        <v>20904.501160381893</v>
      </c>
      <c r="AC80" s="2">
        <f ca="1">'Columbia River'!CH20</f>
        <v>6749.2328970209783</v>
      </c>
      <c r="AD80" s="2">
        <f ca="1">'Columbia River'!CK20</f>
        <v>17998.151923934951</v>
      </c>
      <c r="AE80" s="2">
        <f ca="1">'Columbia River'!CN20</f>
        <v>10573.346969729711</v>
      </c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>
        <f ca="1">'Columbia River'!CQ20</f>
        <v>25376.432324742447</v>
      </c>
    </row>
    <row r="81" spans="1:48" x14ac:dyDescent="0.25">
      <c r="A81" t="s">
        <v>126</v>
      </c>
      <c r="B81" s="2">
        <f ca="1">'Columbia River'!E21</f>
        <v>149.71428571428572</v>
      </c>
      <c r="C81" s="2">
        <f ca="1">'Columbia River'!H21</f>
        <v>11</v>
      </c>
      <c r="D81" s="2">
        <f ca="1">'Columbia River'!K21</f>
        <v>66</v>
      </c>
      <c r="E81" s="2">
        <f ca="1">'Columbia River'!N21</f>
        <v>38</v>
      </c>
      <c r="F81" s="2">
        <f ca="1">'Columbia River'!Q21</f>
        <v>83</v>
      </c>
      <c r="G81" s="2">
        <f ca="1">'Columbia River'!T21</f>
        <v>336</v>
      </c>
      <c r="H81" s="2">
        <f ca="1">'Columbia River'!W21</f>
        <v>606</v>
      </c>
      <c r="I81" s="2">
        <f ca="1">'Columbia River'!Z21</f>
        <v>661</v>
      </c>
      <c r="J81" s="2">
        <f ca="1">'Columbia River'!AC21</f>
        <v>151</v>
      </c>
      <c r="K81" s="2">
        <f ca="1">'Columbia River'!AF21</f>
        <v>97</v>
      </c>
      <c r="L81" s="2">
        <f ca="1">'Columbia River'!AI21</f>
        <v>265</v>
      </c>
      <c r="M81" s="2">
        <f ca="1">'Columbia River'!AL21</f>
        <v>218</v>
      </c>
      <c r="N81" s="2">
        <f ca="1">'Columbia River'!AO21</f>
        <v>224</v>
      </c>
      <c r="O81" s="2">
        <f ca="1">'Columbia River'!AR21</f>
        <v>17</v>
      </c>
      <c r="P81" s="2">
        <f ca="1">'Columbia River'!AU21</f>
        <v>53</v>
      </c>
      <c r="Q81" s="2">
        <f ca="1">'Columbia River'!AX21</f>
        <v>33</v>
      </c>
      <c r="R81" s="2">
        <f ca="1">'Columbia River'!BA21</f>
        <v>63</v>
      </c>
      <c r="S81" s="2">
        <f ca="1">'Columbia River'!BD21</f>
        <v>98</v>
      </c>
      <c r="T81" s="2">
        <f ca="1">'Columbia River'!BG21</f>
        <v>58</v>
      </c>
      <c r="U81" s="2">
        <f ca="1">'Columbia River'!BJ21</f>
        <v>89</v>
      </c>
      <c r="V81" s="2">
        <f ca="1">'Columbia River'!BM21</f>
        <v>489</v>
      </c>
      <c r="W81" s="2">
        <f ca="1">'Columbia River'!BP21</f>
        <v>578</v>
      </c>
      <c r="X81" s="2">
        <f ca="1">'Columbia River'!BS21</f>
        <v>818</v>
      </c>
      <c r="Y81" s="2">
        <f ca="1">'Columbia River'!BV21</f>
        <v>428</v>
      </c>
      <c r="Z81" s="2">
        <f ca="1">'Columbia River'!BY21</f>
        <v>532</v>
      </c>
      <c r="AA81" s="2">
        <f ca="1">'Columbia River'!CB21</f>
        <v>69</v>
      </c>
      <c r="AB81" s="2">
        <f ca="1">'Columbia River'!CE21</f>
        <v>0</v>
      </c>
      <c r="AC81" s="2">
        <f ca="1">'Columbia River'!CH21</f>
        <v>6</v>
      </c>
      <c r="AD81" s="2">
        <f ca="1">'Columbia River'!CK21</f>
        <v>1</v>
      </c>
      <c r="AE81" s="2">
        <f ca="1">'Columbia River'!CN21</f>
        <v>12</v>
      </c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>
        <f ca="1">'Columbia River'!CQ21</f>
        <v>27</v>
      </c>
    </row>
    <row r="82" spans="1:48" x14ac:dyDescent="0.25">
      <c r="A82" t="s">
        <v>201</v>
      </c>
      <c r="B82" s="2">
        <f ca="1">'Columbia River'!E22</f>
        <v>8.8504959030802954</v>
      </c>
      <c r="C82" s="2">
        <f ca="1">'Columbia River'!H22</f>
        <v>10.67</v>
      </c>
      <c r="D82" s="2">
        <f ca="1">'Columbia River'!K22</f>
        <v>64.02</v>
      </c>
      <c r="E82" s="2">
        <f ca="1">'Columbia River'!N22</f>
        <v>36.86</v>
      </c>
      <c r="F82" s="2">
        <f ca="1">'Columbia River'!Q22</f>
        <v>80.509999999999991</v>
      </c>
      <c r="G82" s="2">
        <f ca="1">'Columbia River'!T22</f>
        <v>325.92</v>
      </c>
      <c r="H82" s="2">
        <f ca="1">'Columbia River'!W22</f>
        <v>587.81999999999994</v>
      </c>
      <c r="I82" s="2">
        <f ca="1">'Columbia River'!Z22</f>
        <v>641.16999999999996</v>
      </c>
      <c r="J82" s="2">
        <f ca="1">'Columbia River'!AC22</f>
        <v>146.47</v>
      </c>
      <c r="K82" s="2">
        <f ca="1">'Columbia River'!AF22</f>
        <v>94.09</v>
      </c>
      <c r="L82" s="2">
        <f ca="1">'Columbia River'!AI22</f>
        <v>257.05</v>
      </c>
      <c r="M82" s="2">
        <f ca="1">'Columbia River'!AL22</f>
        <v>211.46</v>
      </c>
      <c r="N82" s="2">
        <f ca="1">'Columbia River'!AO22</f>
        <v>217.28</v>
      </c>
      <c r="O82" s="2">
        <f ca="1">'Columbia River'!AR22</f>
        <v>16.489999999999998</v>
      </c>
      <c r="P82" s="2">
        <f ca="1">'Columbia River'!AU22</f>
        <v>51.41</v>
      </c>
      <c r="Q82" s="2">
        <f ca="1">'Columbia River'!AX22</f>
        <v>32.01</v>
      </c>
      <c r="R82" s="2">
        <f ca="1">'Columbia River'!BA22</f>
        <v>61.11</v>
      </c>
      <c r="S82" s="2">
        <f ca="1">'Columbia River'!BD22</f>
        <v>95.06</v>
      </c>
      <c r="T82" s="2">
        <f ca="1">'Columbia River'!BG22</f>
        <v>56.26</v>
      </c>
      <c r="U82" s="2">
        <f ca="1">'Columbia River'!BJ22</f>
        <v>4.4523205499781016</v>
      </c>
      <c r="V82" s="2">
        <f ca="1">'Columbia River'!BM22</f>
        <v>24.45145986479239</v>
      </c>
      <c r="W82" s="2">
        <f ca="1">'Columbia River'!BP22</f>
        <v>28.907864342779391</v>
      </c>
      <c r="X82" s="2">
        <f ca="1">'Columbia River'!BS22</f>
        <v>40.889878835592469</v>
      </c>
      <c r="Y82" s="2">
        <f ca="1">'Columbia River'!BV22</f>
        <v>20.438688987513213</v>
      </c>
      <c r="Z82" s="2">
        <f ca="1">'Columbia River'!BY22</f>
        <v>25.405099395693991</v>
      </c>
      <c r="AA82" s="2">
        <f ca="1">'Columbia River'!CB22</f>
        <v>15.186603079805494</v>
      </c>
      <c r="AB82" s="2">
        <f ca="1">'Columbia River'!CE22</f>
        <v>0</v>
      </c>
      <c r="AC82" s="2">
        <f ca="1">'Columbia River'!CH22</f>
        <v>0.92307985854936758</v>
      </c>
      <c r="AD82" s="2">
        <f ca="1">'Columbia River'!CK22</f>
        <v>0</v>
      </c>
      <c r="AE82" s="2">
        <f ca="1">'Columbia River'!CN22</f>
        <v>0</v>
      </c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>
        <f ca="1">'Columbia River'!CQ22</f>
        <v>0</v>
      </c>
    </row>
    <row r="83" spans="1:48" x14ac:dyDescent="0.25">
      <c r="A83" t="s">
        <v>202</v>
      </c>
      <c r="B83" s="2">
        <f ca="1">'Columbia River'!E23</f>
        <v>140.86378981120541</v>
      </c>
      <c r="C83" s="2">
        <f ca="1">'Columbia River'!H23</f>
        <v>0.33000000000000007</v>
      </c>
      <c r="D83" s="2">
        <f ca="1">'Columbia River'!K23</f>
        <v>1.980000000000004</v>
      </c>
      <c r="E83" s="2">
        <f ca="1">'Columbia River'!N23</f>
        <v>1.1400000000000006</v>
      </c>
      <c r="F83" s="2">
        <f ca="1">'Columbia River'!Q23</f>
        <v>2.4900000000000091</v>
      </c>
      <c r="G83" s="2">
        <f ca="1">'Columbia River'!T23</f>
        <v>10.079999999999984</v>
      </c>
      <c r="H83" s="2">
        <f ca="1">'Columbia River'!W23</f>
        <v>18.180000000000064</v>
      </c>
      <c r="I83" s="2">
        <f ca="1">'Columbia River'!Z23</f>
        <v>19.830000000000041</v>
      </c>
      <c r="J83" s="2">
        <f ca="1">'Columbia River'!AC23</f>
        <v>4.5300000000000011</v>
      </c>
      <c r="K83" s="2">
        <f ca="1">'Columbia River'!AF23</f>
        <v>2.9099999999999966</v>
      </c>
      <c r="L83" s="2">
        <f ca="1">'Columbia River'!AI23</f>
        <v>7.9499999999999886</v>
      </c>
      <c r="M83" s="2">
        <f ca="1">'Columbia River'!AL23</f>
        <v>6.539999999999992</v>
      </c>
      <c r="N83" s="2">
        <f ca="1">'Columbia River'!AO23</f>
        <v>6.7199999999999989</v>
      </c>
      <c r="O83" s="2">
        <f ca="1">'Columbia River'!AR23</f>
        <v>0.51000000000000156</v>
      </c>
      <c r="P83" s="2">
        <f ca="1">'Columbia River'!AU23</f>
        <v>1.5900000000000034</v>
      </c>
      <c r="Q83" s="2">
        <f ca="1">'Columbia River'!AX23</f>
        <v>0.99000000000000199</v>
      </c>
      <c r="R83" s="2">
        <f ca="1">'Columbia River'!BA23</f>
        <v>1.8900000000000006</v>
      </c>
      <c r="S83" s="2">
        <f ca="1">'Columbia River'!BD23</f>
        <v>2.9399999999999977</v>
      </c>
      <c r="T83" s="2">
        <f ca="1">'Columbia River'!BG23</f>
        <v>1.740000000000002</v>
      </c>
      <c r="U83" s="2">
        <f ca="1">'Columbia River'!BJ23</f>
        <v>84.547679450021903</v>
      </c>
      <c r="V83" s="2">
        <f ca="1">'Columbia River'!BM23</f>
        <v>464.54854013520759</v>
      </c>
      <c r="W83" s="2">
        <f ca="1">'Columbia River'!BP23</f>
        <v>549.09213565722064</v>
      </c>
      <c r="X83" s="2">
        <f ca="1">'Columbia River'!BS23</f>
        <v>777.11012116440747</v>
      </c>
      <c r="Y83" s="2">
        <f ca="1">'Columbia River'!BV23</f>
        <v>407.56131101248678</v>
      </c>
      <c r="Z83" s="2">
        <f ca="1">'Columbia River'!BY23</f>
        <v>506.59490060430602</v>
      </c>
      <c r="AA83" s="2">
        <f ca="1">'Columbia River'!CB23</f>
        <v>53.813396920194506</v>
      </c>
      <c r="AB83" s="2">
        <f ca="1">'Columbia River'!CE23</f>
        <v>0</v>
      </c>
      <c r="AC83" s="2">
        <f ca="1">'Columbia River'!CH23</f>
        <v>5.076920141450632</v>
      </c>
      <c r="AD83" s="2">
        <f ca="1">'Columbia River'!CK23</f>
        <v>1</v>
      </c>
      <c r="AE83" s="2">
        <f ca="1">'Columbia River'!CN23</f>
        <v>12</v>
      </c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>
        <f ca="1">'Columbia River'!CQ23</f>
        <v>27</v>
      </c>
    </row>
    <row r="84" spans="1:48" x14ac:dyDescent="0.25">
      <c r="A84" t="s">
        <v>131</v>
      </c>
      <c r="B84" s="2">
        <f ca="1">'Columbia River'!E27</f>
        <v>364.14285714285717</v>
      </c>
      <c r="C84" s="2">
        <f ca="1">'Columbia River'!H27</f>
        <v>969</v>
      </c>
      <c r="D84" s="2">
        <f ca="1">'Columbia River'!K27</f>
        <v>705</v>
      </c>
      <c r="E84" s="2">
        <f ca="1">'Columbia River'!N27</f>
        <v>493</v>
      </c>
      <c r="F84" s="2">
        <f ca="1">'Columbia River'!Q27</f>
        <v>947</v>
      </c>
      <c r="G84" s="2">
        <f ca="1">'Columbia River'!T27</f>
        <v>1112</v>
      </c>
      <c r="H84" s="2">
        <f ca="1">'Columbia River'!W27</f>
        <v>1806</v>
      </c>
      <c r="I84" s="2">
        <f ca="1">'Columbia River'!Z27</f>
        <v>2892</v>
      </c>
      <c r="J84" s="2">
        <f ca="1">'Columbia River'!AC27</f>
        <v>1815</v>
      </c>
      <c r="K84" s="2">
        <f ca="1">'Columbia River'!AF27</f>
        <v>1313</v>
      </c>
      <c r="L84" s="2">
        <f ca="1">'Columbia River'!AI27</f>
        <v>659</v>
      </c>
      <c r="M84" s="2">
        <f ca="1">'Columbia River'!AL27</f>
        <v>824</v>
      </c>
      <c r="N84" s="2">
        <f ca="1">'Columbia River'!AO27</f>
        <v>336</v>
      </c>
      <c r="O84" s="2">
        <f ca="1">'Columbia River'!AR27</f>
        <v>390</v>
      </c>
      <c r="P84" s="2">
        <f ca="1">'Columbia River'!AU27</f>
        <v>515</v>
      </c>
      <c r="Q84" s="2">
        <f ca="1">'Columbia River'!AX27</f>
        <v>633</v>
      </c>
      <c r="R84" s="2">
        <f ca="1">'Columbia River'!BA27</f>
        <v>369</v>
      </c>
      <c r="S84" s="2">
        <f ca="1">'Columbia River'!BD27</f>
        <v>426</v>
      </c>
      <c r="T84" s="2">
        <f ca="1">'Columbia River'!BG27</f>
        <v>687</v>
      </c>
      <c r="U84" s="2">
        <f ca="1">'Columbia River'!BJ27</f>
        <v>341</v>
      </c>
      <c r="V84" s="2">
        <f ca="1">'Columbia River'!BM27</f>
        <v>1601</v>
      </c>
      <c r="W84" s="2">
        <f ca="1">'Columbia River'!BP27</f>
        <v>544</v>
      </c>
      <c r="X84" s="2">
        <f ca="1">'Columbia River'!BS27</f>
        <v>1529</v>
      </c>
      <c r="Y84" s="2">
        <f ca="1">'Columbia River'!BV27</f>
        <v>1123</v>
      </c>
      <c r="Z84" s="2">
        <f ca="1">'Columbia River'!BY27</f>
        <v>289</v>
      </c>
      <c r="AA84" s="2">
        <f ca="1">'Columbia River'!CB27</f>
        <v>172</v>
      </c>
      <c r="AB84" s="2">
        <f ca="1">'Columbia River'!CE27</f>
        <v>176</v>
      </c>
      <c r="AC84" s="2">
        <f ca="1">'Columbia River'!CH27</f>
        <v>411</v>
      </c>
      <c r="AD84" s="2">
        <f ca="1">'Columbia River'!CK27</f>
        <v>187</v>
      </c>
      <c r="AE84" s="2">
        <f ca="1">'Columbia River'!CN27</f>
        <v>191</v>
      </c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>
        <f ca="1">'Columbia River'!CQ27</f>
        <v>57</v>
      </c>
    </row>
    <row r="85" spans="1:48" x14ac:dyDescent="0.25">
      <c r="A85" t="s">
        <v>201</v>
      </c>
      <c r="B85" s="2">
        <f ca="1">'Columbia River'!E28</f>
        <v>60.451012057683045</v>
      </c>
      <c r="C85" s="2">
        <f ca="1">'Columbia River'!H28</f>
        <v>939.93</v>
      </c>
      <c r="D85" s="2">
        <f ca="1">'Columbia River'!K28</f>
        <v>683.85</v>
      </c>
      <c r="E85" s="2">
        <f ca="1">'Columbia River'!N28</f>
        <v>478.21</v>
      </c>
      <c r="F85" s="2">
        <f ca="1">'Columbia River'!Q28</f>
        <v>918.58999999999992</v>
      </c>
      <c r="G85" s="2">
        <f ca="1">'Columbia River'!T28</f>
        <v>1078.6399999999999</v>
      </c>
      <c r="H85" s="2">
        <f ca="1">'Columbia River'!W28</f>
        <v>1751.82</v>
      </c>
      <c r="I85" s="2">
        <f ca="1">'Columbia River'!Z28</f>
        <v>2805.24</v>
      </c>
      <c r="J85" s="2">
        <f ca="1">'Columbia River'!AC28</f>
        <v>1760.55</v>
      </c>
      <c r="K85" s="2">
        <f ca="1">'Columbia River'!AF28</f>
        <v>1273.6099999999999</v>
      </c>
      <c r="L85" s="2">
        <f ca="1">'Columbia River'!AI28</f>
        <v>639.23</v>
      </c>
      <c r="M85" s="2">
        <f ca="1">'Columbia River'!AL28</f>
        <v>799.28</v>
      </c>
      <c r="N85" s="2">
        <f ca="1">'Columbia River'!AO28</f>
        <v>325.92</v>
      </c>
      <c r="O85" s="2">
        <f ca="1">'Columbia River'!AR28</f>
        <v>378.3</v>
      </c>
      <c r="P85" s="2">
        <f ca="1">'Columbia River'!AU28</f>
        <v>499.55</v>
      </c>
      <c r="Q85" s="2">
        <f ca="1">'Columbia River'!AX28</f>
        <v>614.01</v>
      </c>
      <c r="R85" s="2">
        <f ca="1">'Columbia River'!BA28</f>
        <v>357.93</v>
      </c>
      <c r="S85" s="2">
        <f ca="1">'Columbia River'!BD28</f>
        <v>413.21999999999997</v>
      </c>
      <c r="T85" s="2">
        <f ca="1">'Columbia River'!BG28</f>
        <v>666.39</v>
      </c>
      <c r="U85" s="2">
        <f ca="1">'Columbia River'!BJ28</f>
        <v>136.40000003928751</v>
      </c>
      <c r="V85" s="2">
        <f ca="1">'Columbia River'!BM28</f>
        <v>640.399999669968</v>
      </c>
      <c r="W85" s="2">
        <f ca="1">'Columbia River'!BP28</f>
        <v>217.59999993549584</v>
      </c>
      <c r="X85" s="2">
        <f ca="1">'Columbia River'!BS28</f>
        <v>611.6</v>
      </c>
      <c r="Y85" s="2">
        <f ca="1">'Columbia River'!BV28</f>
        <v>248.71678632195309</v>
      </c>
      <c r="Z85" s="2">
        <f ca="1">'Columbia River'!BY28</f>
        <v>64.006367984901544</v>
      </c>
      <c r="AA85" s="2">
        <f ca="1">'Columbia River'!CB28</f>
        <v>49.874338022431793</v>
      </c>
      <c r="AB85" s="2">
        <f ca="1">'Columbia River'!CE28</f>
        <v>21.110849806580291</v>
      </c>
      <c r="AC85" s="2">
        <f ca="1">'Columbia River'!CH28</f>
        <v>20.546646507791586</v>
      </c>
      <c r="AD85" s="2">
        <f ca="1">'Columbia River'!CK28</f>
        <v>9.3510367913835655</v>
      </c>
      <c r="AE85" s="2">
        <f ca="1">'Columbia River'!CN28</f>
        <v>9.5510589687393637</v>
      </c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>
        <f ca="1">'Columbia River'!CQ28</f>
        <v>2.8503160273201242</v>
      </c>
    </row>
    <row r="86" spans="1:48" x14ac:dyDescent="0.25">
      <c r="A86" t="s">
        <v>202</v>
      </c>
      <c r="B86" s="2">
        <f ca="1">'Columbia River'!E29</f>
        <v>303.69184508517407</v>
      </c>
      <c r="C86" s="2">
        <f ca="1">'Columbia River'!H29</f>
        <v>29.07000000000005</v>
      </c>
      <c r="D86" s="2">
        <f ca="1">'Columbia River'!K29</f>
        <v>21.149999999999977</v>
      </c>
      <c r="E86" s="2">
        <f ca="1">'Columbia River'!N29</f>
        <v>14.79000000000002</v>
      </c>
      <c r="F86" s="2">
        <f ca="1">'Columbia River'!Q29</f>
        <v>28.410000000000082</v>
      </c>
      <c r="G86" s="2">
        <f ca="1">'Columbia River'!T29</f>
        <v>33.360000000000127</v>
      </c>
      <c r="H86" s="2">
        <f ca="1">'Columbia River'!W29</f>
        <v>54.180000000000064</v>
      </c>
      <c r="I86" s="2">
        <f ca="1">'Columbia River'!Z29</f>
        <v>86.760000000000218</v>
      </c>
      <c r="J86" s="2">
        <f ca="1">'Columbia River'!AC29</f>
        <v>54.450000000000045</v>
      </c>
      <c r="K86" s="2">
        <f ca="1">'Columbia River'!AF29</f>
        <v>39.3900000000001</v>
      </c>
      <c r="L86" s="2">
        <f ca="1">'Columbia River'!AI29</f>
        <v>19.769999999999982</v>
      </c>
      <c r="M86" s="2">
        <f ca="1">'Columbia River'!AL29</f>
        <v>24.720000000000027</v>
      </c>
      <c r="N86" s="2">
        <f ca="1">'Columbia River'!AO29</f>
        <v>10.079999999999984</v>
      </c>
      <c r="O86" s="2">
        <f ca="1">'Columbia River'!AR29</f>
        <v>11.699999999999989</v>
      </c>
      <c r="P86" s="2">
        <f ca="1">'Columbia River'!AU29</f>
        <v>15.449999999999989</v>
      </c>
      <c r="Q86" s="2">
        <f ca="1">'Columbia River'!AX29</f>
        <v>18.990000000000009</v>
      </c>
      <c r="R86" s="2">
        <f ca="1">'Columbia River'!BA29</f>
        <v>11.069999999999993</v>
      </c>
      <c r="S86" s="2">
        <f ca="1">'Columbia River'!BD29</f>
        <v>12.78000000000003</v>
      </c>
      <c r="T86" s="2">
        <f ca="1">'Columbia River'!BG29</f>
        <v>20.610000000000014</v>
      </c>
      <c r="U86" s="2">
        <f ca="1">'Columbia River'!BJ29</f>
        <v>204.59999996071249</v>
      </c>
      <c r="V86" s="2">
        <f ca="1">'Columbia River'!BM29</f>
        <v>960.600000330032</v>
      </c>
      <c r="W86" s="2">
        <f ca="1">'Columbia River'!BP29</f>
        <v>326.40000006450418</v>
      </c>
      <c r="X86" s="2">
        <f ca="1">'Columbia River'!BS29</f>
        <v>917.4</v>
      </c>
      <c r="Y86" s="2">
        <f ca="1">'Columbia River'!BV29</f>
        <v>874.28321367804688</v>
      </c>
      <c r="Z86" s="2">
        <f ca="1">'Columbia River'!BY29</f>
        <v>224.99363201509846</v>
      </c>
      <c r="AA86" s="2">
        <f ca="1">'Columbia River'!CB29</f>
        <v>122.1256619775682</v>
      </c>
      <c r="AB86" s="2">
        <f ca="1">'Columbia River'!CE29</f>
        <v>154.88915019341971</v>
      </c>
      <c r="AC86" s="2">
        <f ca="1">'Columbia River'!CH29</f>
        <v>390.45335349220841</v>
      </c>
      <c r="AD86" s="2">
        <f ca="1">'Columbia River'!CK29</f>
        <v>177.64896320861644</v>
      </c>
      <c r="AE86" s="2">
        <f ca="1">'Columbia River'!CN29</f>
        <v>181.44894103126063</v>
      </c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>
        <f ca="1">'Columbia River'!CQ29</f>
        <v>54.149683972679874</v>
      </c>
    </row>
    <row r="87" spans="1:48" x14ac:dyDescent="0.25">
      <c r="A87" t="s">
        <v>136</v>
      </c>
      <c r="B87" s="2">
        <f ca="1">'Columbia River'!E33</f>
        <v>2202.2200000000003</v>
      </c>
      <c r="C87" s="2">
        <f ca="1">'Columbia River'!H33</f>
        <v>534.34</v>
      </c>
      <c r="D87" s="2">
        <f ca="1">'Columbia River'!K33</f>
        <v>420.18</v>
      </c>
      <c r="E87" s="2">
        <f ca="1">'Columbia River'!N33</f>
        <v>1067.31</v>
      </c>
      <c r="F87" s="2">
        <f ca="1">'Columbia River'!Q33</f>
        <v>1253.19</v>
      </c>
      <c r="G87" s="2">
        <f ca="1">'Columbia River'!T33</f>
        <v>2150.31</v>
      </c>
      <c r="H87" s="2">
        <f ca="1">'Columbia River'!W33</f>
        <v>1023.03</v>
      </c>
      <c r="I87" s="2">
        <f ca="1">'Columbia River'!Z33</f>
        <v>840.16</v>
      </c>
      <c r="J87" s="2">
        <f ca="1">'Columbia River'!AC33</f>
        <v>330.73</v>
      </c>
      <c r="K87" s="2">
        <f ca="1">'Columbia River'!AF33</f>
        <v>343.48</v>
      </c>
      <c r="L87" s="2">
        <f ca="1">'Columbia River'!AI33</f>
        <v>676.25</v>
      </c>
      <c r="M87" s="2">
        <f ca="1">'Columbia River'!AL33</f>
        <v>791.37</v>
      </c>
      <c r="N87" s="2">
        <f ca="1">'Columbia River'!AO33</f>
        <v>287.66000000000003</v>
      </c>
      <c r="O87" s="2">
        <f ca="1">'Columbia River'!AR33</f>
        <v>394.52</v>
      </c>
      <c r="P87" s="2">
        <f ca="1">'Columbia River'!AU33</f>
        <v>888.94</v>
      </c>
      <c r="Q87" s="2">
        <f ca="1">'Columbia River'!AX33</f>
        <v>278.95999999999998</v>
      </c>
      <c r="R87" s="2">
        <f ca="1">'Columbia River'!BA33</f>
        <v>2800.44</v>
      </c>
      <c r="S87" s="2">
        <f ca="1">'Columbia River'!BD33</f>
        <v>1544.85</v>
      </c>
      <c r="T87" s="2">
        <f ca="1">'Columbia River'!BG33</f>
        <v>1901.4299999999998</v>
      </c>
      <c r="U87" s="2">
        <f ca="1">'Columbia River'!BJ33</f>
        <v>4660.71</v>
      </c>
      <c r="V87" s="2">
        <f ca="1">'Columbia River'!BM33</f>
        <v>6815.9699999999993</v>
      </c>
      <c r="W87" s="2">
        <f ca="1">'Columbia River'!BP33</f>
        <v>2784.66</v>
      </c>
      <c r="X87" s="2">
        <f ca="1">'Columbia River'!BS33</f>
        <v>3808.29</v>
      </c>
      <c r="Y87" s="2">
        <f ca="1">'Columbia River'!BV33</f>
        <v>1376.37</v>
      </c>
      <c r="Z87" s="2">
        <f ca="1">'Columbia River'!BY33</f>
        <v>1561.8</v>
      </c>
      <c r="AA87" s="2">
        <f ca="1">'Columbia River'!CB33</f>
        <v>1316.07</v>
      </c>
      <c r="AB87" s="2">
        <f ca="1">'Columbia River'!CE33</f>
        <v>4070.15</v>
      </c>
      <c r="AC87" s="2">
        <f ca="1">'Columbia River'!CH33</f>
        <v>2086.1</v>
      </c>
      <c r="AD87" s="2">
        <f ca="1">'Columbia River'!CK33</f>
        <v>3152.8500000000004</v>
      </c>
      <c r="AE87" s="2">
        <f ca="1">'Columbia River'!CN33</f>
        <v>1852.2</v>
      </c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>
        <f ca="1">'Columbia River'!CQ33</f>
        <v>4445.3500000000004</v>
      </c>
    </row>
    <row r="88" spans="1:48" x14ac:dyDescent="0.25">
      <c r="A88" t="s">
        <v>201</v>
      </c>
      <c r="B88" s="2">
        <f ca="1">'Columbia River'!E34</f>
        <v>939.0337367309952</v>
      </c>
      <c r="C88" s="2">
        <f ca="1">'Columbia River'!H34</f>
        <v>518.3098</v>
      </c>
      <c r="D88" s="2">
        <f ca="1">'Columbia River'!K34</f>
        <v>407.57459999999998</v>
      </c>
      <c r="E88" s="2">
        <f ca="1">'Columbia River'!N34</f>
        <v>1035.2907</v>
      </c>
      <c r="F88" s="2">
        <f ca="1">'Columbia River'!Q34</f>
        <v>1215.5943</v>
      </c>
      <c r="G88" s="2">
        <f ca="1">'Columbia River'!T34</f>
        <v>2085.8006999999998</v>
      </c>
      <c r="H88" s="2">
        <f ca="1">'Columbia River'!W34</f>
        <v>992.33909999999992</v>
      </c>
      <c r="I88" s="2">
        <f ca="1">'Columbia River'!Z34</f>
        <v>814.95519999999999</v>
      </c>
      <c r="J88" s="2">
        <f ca="1">'Columbia River'!AC34</f>
        <v>320.80810000000002</v>
      </c>
      <c r="K88" s="2">
        <f ca="1">'Columbia River'!AF34</f>
        <v>333.17560000000003</v>
      </c>
      <c r="L88" s="2">
        <f ca="1">'Columbia River'!AI34</f>
        <v>655.96249999999998</v>
      </c>
      <c r="M88" s="2">
        <f ca="1">'Columbia River'!AL34</f>
        <v>767.62889999999993</v>
      </c>
      <c r="N88" s="2">
        <f ca="1">'Columbia River'!AO34</f>
        <v>279.03020000000004</v>
      </c>
      <c r="O88" s="2">
        <f ca="1">'Columbia River'!AR34</f>
        <v>382.68439999999998</v>
      </c>
      <c r="P88" s="2">
        <f ca="1">'Columbia River'!AU34</f>
        <v>862.27179999999998</v>
      </c>
      <c r="Q88" s="2">
        <f ca="1">'Columbia River'!AX34</f>
        <v>270.59119999999996</v>
      </c>
      <c r="R88" s="2">
        <f ca="1">'Columbia River'!BA34</f>
        <v>2716.4268000000002</v>
      </c>
      <c r="S88" s="2">
        <f ca="1">'Columbia River'!BD34</f>
        <v>1498.5044999999998</v>
      </c>
      <c r="T88" s="2">
        <f ca="1">'Columbia River'!BG34</f>
        <v>1844.3870999999997</v>
      </c>
      <c r="U88" s="2">
        <f ca="1">'Columbia River'!BJ34</f>
        <v>4427.2511308366866</v>
      </c>
      <c r="V88" s="2">
        <f ca="1">'Columbia River'!BM34</f>
        <v>6475.1169269168113</v>
      </c>
      <c r="W88" s="2">
        <f ca="1">'Columbia River'!BP34</f>
        <v>2644.1426983731417</v>
      </c>
      <c r="X88" s="2">
        <f ca="1">'Columbia River'!BS34</f>
        <v>3618.1368122729841</v>
      </c>
      <c r="Y88" s="2">
        <f ca="1">'Columbia River'!BV34</f>
        <v>509.25420040735077</v>
      </c>
      <c r="Z88" s="2">
        <f ca="1">'Columbia River'!BY34</f>
        <v>577.86293670757175</v>
      </c>
      <c r="AA88" s="2">
        <f ca="1">'Columbia River'!CB34</f>
        <v>486.94331751966888</v>
      </c>
      <c r="AB88" s="2">
        <f ca="1">'Columbia River'!CE34</f>
        <v>2035.075</v>
      </c>
      <c r="AC88" s="2">
        <f ca="1">'Columbia River'!CH34</f>
        <v>871.98980050334308</v>
      </c>
      <c r="AD88" s="2">
        <f ca="1">'Columbia River'!CK34</f>
        <v>1317.8913012466589</v>
      </c>
      <c r="AE88" s="2">
        <f ca="1">'Columbia River'!CN34</f>
        <v>774.21960073237278</v>
      </c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>
        <f ca="1">'Columbia River'!CQ34</f>
        <v>1858.1563017577225</v>
      </c>
    </row>
    <row r="89" spans="1:48" x14ac:dyDescent="0.25">
      <c r="A89" t="s">
        <v>202</v>
      </c>
      <c r="B89" s="2">
        <f ca="1">'Columbia River'!E35</f>
        <v>1263.1862632690047</v>
      </c>
      <c r="C89" s="2">
        <f ca="1">'Columbia River'!H35</f>
        <v>16.030200000000036</v>
      </c>
      <c r="D89" s="2">
        <f ca="1">'Columbia River'!K35</f>
        <v>12.605400000000031</v>
      </c>
      <c r="E89" s="2">
        <f ca="1">'Columbia River'!N35</f>
        <v>32.01929999999993</v>
      </c>
      <c r="F89" s="2">
        <f ca="1">'Columbia River'!Q35</f>
        <v>37.595700000000079</v>
      </c>
      <c r="G89" s="2">
        <f ca="1">'Columbia River'!T35</f>
        <v>64.509300000000167</v>
      </c>
      <c r="H89" s="2">
        <f ca="1">'Columbia River'!W35</f>
        <v>30.690900000000056</v>
      </c>
      <c r="I89" s="2">
        <f ca="1">'Columbia River'!Z35</f>
        <v>25.204799999999977</v>
      </c>
      <c r="J89" s="2">
        <f ca="1">'Columbia River'!AC35</f>
        <v>9.9218999999999937</v>
      </c>
      <c r="K89" s="2">
        <f ca="1">'Columbia River'!AF35</f>
        <v>10.304399999999987</v>
      </c>
      <c r="L89" s="2">
        <f ca="1">'Columbia River'!AI35</f>
        <v>20.287500000000023</v>
      </c>
      <c r="M89" s="2">
        <f ca="1">'Columbia River'!AL35</f>
        <v>23.741100000000074</v>
      </c>
      <c r="N89" s="2">
        <f ca="1">'Columbia River'!AO35</f>
        <v>8.6297999999999888</v>
      </c>
      <c r="O89" s="2">
        <f ca="1">'Columbia River'!AR35</f>
        <v>11.835599999999999</v>
      </c>
      <c r="P89" s="2">
        <f ca="1">'Columbia River'!AU35</f>
        <v>26.66820000000007</v>
      </c>
      <c r="Q89" s="2">
        <f ca="1">'Columbia River'!AX35</f>
        <v>8.3688000000000216</v>
      </c>
      <c r="R89" s="2">
        <f ca="1">'Columbia River'!BA35</f>
        <v>84.01319999999987</v>
      </c>
      <c r="S89" s="2">
        <f ca="1">'Columbia River'!BD35</f>
        <v>46.345500000000129</v>
      </c>
      <c r="T89" s="2">
        <f ca="1">'Columbia River'!BG35</f>
        <v>57.042900000000145</v>
      </c>
      <c r="U89" s="2">
        <f ca="1">'Columbia River'!BJ35</f>
        <v>233.45886916331347</v>
      </c>
      <c r="V89" s="2">
        <f ca="1">'Columbia River'!BM35</f>
        <v>340.85307308318806</v>
      </c>
      <c r="W89" s="2">
        <f ca="1">'Columbia River'!BP35</f>
        <v>140.51730162685817</v>
      </c>
      <c r="X89" s="2">
        <f ca="1">'Columbia River'!BS35</f>
        <v>190.15318772701585</v>
      </c>
      <c r="Y89" s="2">
        <f ca="1">'Columbia River'!BV35</f>
        <v>867.11579959264918</v>
      </c>
      <c r="Z89" s="2">
        <f ca="1">'Columbia River'!BY35</f>
        <v>983.93706329242821</v>
      </c>
      <c r="AA89" s="2">
        <f ca="1">'Columbia River'!CB35</f>
        <v>829.12668248033106</v>
      </c>
      <c r="AB89" s="2">
        <f ca="1">'Columbia River'!CE35</f>
        <v>2035.075</v>
      </c>
      <c r="AC89" s="2">
        <f ca="1">'Columbia River'!CH35</f>
        <v>1214.1101994966568</v>
      </c>
      <c r="AD89" s="2">
        <f ca="1">'Columbia River'!CK35</f>
        <v>1834.9586987533414</v>
      </c>
      <c r="AE89" s="2">
        <f ca="1">'Columbia River'!CN35</f>
        <v>1077.9803992676273</v>
      </c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>
        <f ca="1">'Columbia River'!CQ35</f>
        <v>2587.1936982422776</v>
      </c>
    </row>
    <row r="90" spans="1:48" x14ac:dyDescent="0.25">
      <c r="A90" t="s">
        <v>141</v>
      </c>
      <c r="B90" s="2">
        <f ca="1">WA_ORCoast_Calif!F3</f>
        <v>23918.571428571428</v>
      </c>
      <c r="C90" s="2">
        <f ca="1">WA_ORCoast_Calif!I3</f>
        <v>105105.57505185627</v>
      </c>
      <c r="D90" s="2">
        <f ca="1">WA_ORCoast_Calif!L3</f>
        <v>73231</v>
      </c>
      <c r="E90" s="2">
        <f ca="1">WA_ORCoast_Calif!O3</f>
        <v>49883</v>
      </c>
      <c r="F90" s="2">
        <f ca="1">WA_ORCoast_Calif!R3</f>
        <v>97459</v>
      </c>
      <c r="G90" s="2">
        <f ca="1">WA_ORCoast_Calif!U3</f>
        <v>68790</v>
      </c>
      <c r="H90" s="2">
        <f ca="1">WA_ORCoast_Calif!X3</f>
        <v>50028</v>
      </c>
      <c r="I90" s="2">
        <f ca="1">WA_ORCoast_Calif!AA3</f>
        <v>51920</v>
      </c>
      <c r="J90" s="2">
        <f ca="1">WA_ORCoast_Calif!AD3</f>
        <v>51747</v>
      </c>
      <c r="K90" s="2">
        <f ca="1">WA_ORCoast_Calif!AG3</f>
        <v>35163</v>
      </c>
      <c r="L90" s="2">
        <f ca="1">WA_ORCoast_Calif!AJ3</f>
        <v>53919</v>
      </c>
      <c r="M90" s="2">
        <f ca="1">WA_ORCoast_Calif!AM3</f>
        <v>68462</v>
      </c>
      <c r="N90" s="2">
        <f ca="1">WA_ORCoast_Calif!AP3</f>
        <v>30864</v>
      </c>
      <c r="O90" s="2">
        <f ca="1">WA_ORCoast_Calif!AS3</f>
        <v>46497</v>
      </c>
      <c r="P90" s="2">
        <f ca="1">WA_ORCoast_Calif!AV3</f>
        <v>40442</v>
      </c>
      <c r="Q90" s="2">
        <f ca="1">WA_ORCoast_Calif!AY3</f>
        <v>31986</v>
      </c>
      <c r="R90" s="2">
        <f ca="1">WA_ORCoast_Calif!BB3</f>
        <v>23184</v>
      </c>
      <c r="S90" s="2">
        <f ca="1">WA_ORCoast_Calif!BE3</f>
        <v>22011</v>
      </c>
      <c r="T90" s="2">
        <f ca="1">WA_ORCoast_Calif!BH3</f>
        <v>53198</v>
      </c>
      <c r="U90" s="2">
        <f ca="1">WA_ORCoast_Calif!BK3</f>
        <v>49656</v>
      </c>
      <c r="V90" s="2">
        <f ca="1">WA_ORCoast_Calif!BN3</f>
        <v>78281</v>
      </c>
      <c r="W90" s="2">
        <f ca="1">WA_ORCoast_Calif!BQ3</f>
        <v>53415</v>
      </c>
      <c r="X90" s="2">
        <f ca="1">WA_ORCoast_Calif!BT3</f>
        <v>59608</v>
      </c>
      <c r="Y90" s="2">
        <f ca="1">WA_ORCoast_Calif!BW3</f>
        <v>28834</v>
      </c>
      <c r="Z90" s="2">
        <f ca="1">WA_ORCoast_Calif!BZ3</f>
        <v>21981</v>
      </c>
      <c r="AA90" s="2">
        <f ca="1">WA_ORCoast_Calif!CC3</f>
        <v>10808</v>
      </c>
      <c r="AB90" s="2">
        <f ca="1">WA_ORCoast_Calif!CF3</f>
        <v>13553</v>
      </c>
      <c r="AC90" s="2">
        <f ca="1">WA_ORCoast_Calif!CI3</f>
        <v>28984</v>
      </c>
      <c r="AD90" s="2">
        <f ca="1">WA_ORCoast_Calif!CL3</f>
        <v>36459</v>
      </c>
      <c r="AE90" s="2">
        <f ca="1">WA_ORCoast_Calif!CO3</f>
        <v>26811</v>
      </c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>
        <f ca="1">WA_ORCoast_Calif!CR3</f>
        <v>41229</v>
      </c>
    </row>
    <row r="91" spans="1:48" x14ac:dyDescent="0.25">
      <c r="A91" t="s">
        <v>201</v>
      </c>
      <c r="B91" s="2">
        <f ca="1">WA_ORCoast_Calif!F4</f>
        <v>23316.653241864526</v>
      </c>
      <c r="C91" s="2">
        <f ca="1">WA_ORCoast_Calif!I4</f>
        <v>104054.51930133771</v>
      </c>
      <c r="D91" s="2">
        <f ca="1">WA_ORCoast_Calif!L4</f>
        <v>72498.69</v>
      </c>
      <c r="E91" s="2">
        <f ca="1">WA_ORCoast_Calif!O4</f>
        <v>49384.17</v>
      </c>
      <c r="F91" s="2">
        <f ca="1">WA_ORCoast_Calif!R4</f>
        <v>96484.41</v>
      </c>
      <c r="G91" s="2">
        <f ca="1">WA_ORCoast_Calif!U4</f>
        <v>68102.100000000006</v>
      </c>
      <c r="H91" s="2">
        <f ca="1">WA_ORCoast_Calif!X4</f>
        <v>49527.72</v>
      </c>
      <c r="I91" s="2">
        <f ca="1">WA_ORCoast_Calif!AA4</f>
        <v>51400.800000000003</v>
      </c>
      <c r="J91" s="2">
        <f ca="1">WA_ORCoast_Calif!AD4</f>
        <v>51229.53</v>
      </c>
      <c r="K91" s="2">
        <f ca="1">WA_ORCoast_Calif!AG4</f>
        <v>34811.370000000003</v>
      </c>
      <c r="L91" s="2">
        <f ca="1">WA_ORCoast_Calif!AJ4</f>
        <v>53379.81</v>
      </c>
      <c r="M91" s="2">
        <f ca="1">WA_ORCoast_Calif!AM4</f>
        <v>67777.38</v>
      </c>
      <c r="N91" s="2">
        <f ca="1">WA_ORCoast_Calif!AP4</f>
        <v>30555.360000000001</v>
      </c>
      <c r="O91" s="2">
        <f ca="1">WA_ORCoast_Calif!AS4</f>
        <v>46032.03</v>
      </c>
      <c r="P91" s="2">
        <f ca="1">WA_ORCoast_Calif!AV4</f>
        <v>40037.58</v>
      </c>
      <c r="Q91" s="2">
        <f ca="1">WA_ORCoast_Calif!AY4</f>
        <v>31666.14</v>
      </c>
      <c r="R91" s="2">
        <f ca="1">WA_ORCoast_Calif!BB4</f>
        <v>22952.16</v>
      </c>
      <c r="S91" s="2">
        <f ca="1">WA_ORCoast_Calif!BE4</f>
        <v>21790.89</v>
      </c>
      <c r="T91" s="2">
        <f ca="1">WA_ORCoast_Calif!BH4</f>
        <v>52666.02</v>
      </c>
      <c r="U91" s="2">
        <f ca="1">WA_ORCoast_Calif!BK4</f>
        <v>48663.269306340182</v>
      </c>
      <c r="V91" s="2">
        <f ca="1">WA_ORCoast_Calif!BN4</f>
        <v>76715.772451690005</v>
      </c>
      <c r="W91" s="2">
        <f ca="1">WA_ORCoast_Calif!BQ4</f>
        <v>52346.838074852298</v>
      </c>
      <c r="X91" s="2">
        <f ca="1">WA_ORCoast_Calif!BT4</f>
        <v>58415.617866065593</v>
      </c>
      <c r="Y91" s="2">
        <f ca="1">WA_ORCoast_Calif!BW4</f>
        <v>28265.361566020751</v>
      </c>
      <c r="Z91" s="2">
        <f ca="1">WA_ORCoast_Calif!BZ4</f>
        <v>21547.510320548732</v>
      </c>
      <c r="AA91" s="2">
        <f ca="1">WA_ORCoast_Calif!CC4</f>
        <v>10591.797607768405</v>
      </c>
      <c r="AB91" s="2">
        <f ca="1">WA_ORCoast_Calif!CF4</f>
        <v>13281.955313432201</v>
      </c>
      <c r="AC91" s="2">
        <f ca="1">WA_ORCoast_Calif!CI4</f>
        <v>28327.603680059379</v>
      </c>
      <c r="AD91" s="2">
        <f ca="1">WA_ORCoast_Calif!CL4</f>
        <v>35267.524377717658</v>
      </c>
      <c r="AE91" s="2">
        <f ca="1">WA_ORCoast_Calif!CO4</f>
        <v>25934.819827504543</v>
      </c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>
        <f ca="1">WA_ORCoast_Calif!CR4</f>
        <v>39881.641366162577</v>
      </c>
    </row>
    <row r="92" spans="1:48" x14ac:dyDescent="0.25">
      <c r="A92" t="s">
        <v>202</v>
      </c>
      <c r="B92" s="2">
        <f ca="1">WA_ORCoast_Calif!F5</f>
        <v>601.91818670690429</v>
      </c>
      <c r="C92" s="2">
        <f ca="1">WA_ORCoast_Calif!I5</f>
        <v>1051.055750518557</v>
      </c>
      <c r="D92" s="2">
        <f ca="1">WA_ORCoast_Calif!L5</f>
        <v>732.30999999999767</v>
      </c>
      <c r="E92" s="2">
        <f ca="1">WA_ORCoast_Calif!O5</f>
        <v>498.83000000000175</v>
      </c>
      <c r="F92" s="2">
        <f ca="1">WA_ORCoast_Calif!R5</f>
        <v>974.58999999999651</v>
      </c>
      <c r="G92" s="2">
        <f ca="1">WA_ORCoast_Calif!U5</f>
        <v>687.89999999999418</v>
      </c>
      <c r="H92" s="2">
        <f ca="1">WA_ORCoast_Calif!X5</f>
        <v>500.27999999999884</v>
      </c>
      <c r="I92" s="2">
        <f ca="1">WA_ORCoast_Calif!AA5</f>
        <v>519.19999999999709</v>
      </c>
      <c r="J92" s="2">
        <f ca="1">WA_ORCoast_Calif!AD5</f>
        <v>517.47000000000116</v>
      </c>
      <c r="K92" s="2">
        <f ca="1">WA_ORCoast_Calif!AG5</f>
        <v>351.62999999999738</v>
      </c>
      <c r="L92" s="2">
        <f ca="1">WA_ORCoast_Calif!AJ5</f>
        <v>539.19000000000233</v>
      </c>
      <c r="M92" s="2">
        <f ca="1">WA_ORCoast_Calif!AM5</f>
        <v>684.61999999999534</v>
      </c>
      <c r="N92" s="2">
        <f ca="1">WA_ORCoast_Calif!AP5</f>
        <v>308.63999999999942</v>
      </c>
      <c r="O92" s="2">
        <f ca="1">WA_ORCoast_Calif!AS5</f>
        <v>464.97000000000116</v>
      </c>
      <c r="P92" s="2">
        <f ca="1">WA_ORCoast_Calif!AV5</f>
        <v>404.41999999999825</v>
      </c>
      <c r="Q92" s="2">
        <f ca="1">WA_ORCoast_Calif!AY5</f>
        <v>319.86000000000058</v>
      </c>
      <c r="R92" s="2">
        <f ca="1">WA_ORCoast_Calif!BB5</f>
        <v>231.84000000000015</v>
      </c>
      <c r="S92" s="2">
        <f ca="1">WA_ORCoast_Calif!BE5</f>
        <v>220.11000000000058</v>
      </c>
      <c r="T92" s="2">
        <f ca="1">WA_ORCoast_Calif!BH5</f>
        <v>531.9800000000032</v>
      </c>
      <c r="U92" s="2">
        <f ca="1">WA_ORCoast_Calif!BK5</f>
        <v>992.73069365981792</v>
      </c>
      <c r="V92" s="2">
        <f ca="1">WA_ORCoast_Calif!BN5</f>
        <v>1565.2275483099947</v>
      </c>
      <c r="W92" s="2">
        <f ca="1">WA_ORCoast_Calif!BQ5</f>
        <v>1068.1619251477023</v>
      </c>
      <c r="X92" s="2">
        <f ca="1">WA_ORCoast_Calif!BT5</f>
        <v>1192.3821339344067</v>
      </c>
      <c r="Y92" s="2">
        <f ca="1">WA_ORCoast_Calif!BW5</f>
        <v>568.63843397924938</v>
      </c>
      <c r="Z92" s="2">
        <f ca="1">WA_ORCoast_Calif!BZ5</f>
        <v>433.48967945126788</v>
      </c>
      <c r="AA92" s="2">
        <f ca="1">WA_ORCoast_Calif!CC5</f>
        <v>216.20239223159479</v>
      </c>
      <c r="AB92" s="2">
        <f ca="1">WA_ORCoast_Calif!CF5</f>
        <v>271.04468656779864</v>
      </c>
      <c r="AC92" s="2">
        <f ca="1">WA_ORCoast_Calif!CI5</f>
        <v>656.39631994062074</v>
      </c>
      <c r="AD92" s="2">
        <f ca="1">WA_ORCoast_Calif!CL5</f>
        <v>1191.4756222823416</v>
      </c>
      <c r="AE92" s="2">
        <f ca="1">WA_ORCoast_Calif!CO5</f>
        <v>876.18017249545665</v>
      </c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>
        <f ca="1">WA_ORCoast_Calif!CR5</f>
        <v>1347.3586338374225</v>
      </c>
    </row>
    <row r="93" spans="1:48" x14ac:dyDescent="0.25">
      <c r="A93" t="s">
        <v>146</v>
      </c>
      <c r="B93" s="2">
        <f ca="1">Canada!E3</f>
        <v>18833.428571428572</v>
      </c>
      <c r="C93" s="2">
        <f ca="1">Canada!H3</f>
        <v>13962</v>
      </c>
      <c r="D93" s="2">
        <f ca="1">Canada!K3</f>
        <v>11135</v>
      </c>
      <c r="E93" s="2">
        <f ca="1">Canada!N3</f>
        <v>8858</v>
      </c>
      <c r="F93" s="2">
        <f ca="1">Canada!Q3</f>
        <v>10706</v>
      </c>
      <c r="G93" s="2">
        <f ca="1">Canada!T3</f>
        <v>37043</v>
      </c>
      <c r="H93" s="2">
        <f ca="1">Canada!W3</f>
        <v>33096</v>
      </c>
      <c r="I93" s="2">
        <f ca="1">Canada!Z3</f>
        <v>81742</v>
      </c>
      <c r="J93" s="2">
        <f ca="1">Canada!AC3</f>
        <v>76824</v>
      </c>
      <c r="K93" s="2">
        <f ca="1">Canada!AF3</f>
        <v>68720</v>
      </c>
      <c r="L93" s="2">
        <f ca="1">Canada!AI3</f>
        <v>64372</v>
      </c>
      <c r="M93" s="2">
        <f ca="1">Canada!AL3</f>
        <v>68011</v>
      </c>
      <c r="N93" s="2">
        <f ca="1">Canada!AO3</f>
        <v>24266</v>
      </c>
      <c r="O93" s="2">
        <f ca="1">Canada!AR3</f>
        <v>6609</v>
      </c>
      <c r="P93" s="2">
        <f ca="1">Canada!AU3</f>
        <v>37996</v>
      </c>
      <c r="Q93" s="2">
        <f ca="1">Canada!AX3</f>
        <v>65628</v>
      </c>
      <c r="R93" s="2">
        <f ca="1">Canada!BA3</f>
        <v>13780</v>
      </c>
      <c r="S93" s="2">
        <f ca="1">Canada!BD3</f>
        <v>10790</v>
      </c>
      <c r="T93" s="2">
        <f ca="1">Canada!BG3</f>
        <v>5740</v>
      </c>
      <c r="U93" s="2">
        <f ca="1">Canada!BJ3</f>
        <v>38009</v>
      </c>
      <c r="V93" s="2">
        <f ca="1">Canada!BM3</f>
        <v>69496</v>
      </c>
      <c r="W93" s="2">
        <f ca="1">Canada!BP3</f>
        <v>20943</v>
      </c>
      <c r="X93" s="2">
        <f ca="1">Canada!BS3</f>
        <v>32241</v>
      </c>
      <c r="Y93" s="2">
        <f ca="1">Canada!BV3</f>
        <v>15688</v>
      </c>
      <c r="Z93" s="2">
        <f ca="1">Canada!BY3</f>
        <v>34432</v>
      </c>
      <c r="AA93" s="2">
        <f ca="1">Canada!CB3</f>
        <v>14133</v>
      </c>
      <c r="AB93" s="2">
        <f ca="1">Canada!CE3</f>
        <v>7780</v>
      </c>
      <c r="AC93" s="2">
        <f ca="1">Canada!CH3</f>
        <v>7750</v>
      </c>
      <c r="AD93" s="2">
        <f ca="1">Canada!CK3</f>
        <v>28905</v>
      </c>
      <c r="AE93" s="2">
        <f ca="1">Canada!CN3</f>
        <v>23146</v>
      </c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>
        <f ca="1">Canada!CQ3</f>
        <v>10092</v>
      </c>
    </row>
    <row r="94" spans="1:48" x14ac:dyDescent="0.25">
      <c r="A94" t="s">
        <v>201</v>
      </c>
      <c r="B94" s="2">
        <f ca="1">Canada!E4</f>
        <v>18559.419371840155</v>
      </c>
      <c r="C94" s="2">
        <f ca="1">Canada!H4</f>
        <v>13822.38</v>
      </c>
      <c r="D94" s="2">
        <f ca="1">Canada!K4</f>
        <v>11023.65</v>
      </c>
      <c r="E94" s="2">
        <f ca="1">Canada!N4</f>
        <v>8769.42</v>
      </c>
      <c r="F94" s="2">
        <f ca="1">Canada!Q4</f>
        <v>10598.94</v>
      </c>
      <c r="G94" s="2">
        <f ca="1">Canada!T4</f>
        <v>36672.57</v>
      </c>
      <c r="H94" s="2">
        <f ca="1">Canada!W4</f>
        <v>32765.040000000001</v>
      </c>
      <c r="I94" s="2">
        <f ca="1">Canada!Z4</f>
        <v>80924.58</v>
      </c>
      <c r="J94" s="2">
        <f ca="1">Canada!AC4</f>
        <v>76055.759999999995</v>
      </c>
      <c r="K94" s="2">
        <f ca="1">Canada!AF4</f>
        <v>68032.800000000003</v>
      </c>
      <c r="L94" s="2">
        <f ca="1">Canada!AI4</f>
        <v>63728.28</v>
      </c>
      <c r="M94" s="2">
        <f ca="1">Canada!AL4</f>
        <v>67330.89</v>
      </c>
      <c r="N94" s="2">
        <f ca="1">Canada!AO4</f>
        <v>24023.34</v>
      </c>
      <c r="O94" s="2">
        <f ca="1">Canada!AR4</f>
        <v>6542.91</v>
      </c>
      <c r="P94" s="2">
        <f ca="1">Canada!AU4</f>
        <v>37616.04</v>
      </c>
      <c r="Q94" s="2">
        <f ca="1">Canada!AX4</f>
        <v>64971.72</v>
      </c>
      <c r="R94" s="2">
        <f ca="1">Canada!BA4</f>
        <v>13642.2</v>
      </c>
      <c r="S94" s="2">
        <f ca="1">Canada!BD4</f>
        <v>10682.1</v>
      </c>
      <c r="T94" s="2">
        <f ca="1">Canada!BG4</f>
        <v>5682.6</v>
      </c>
      <c r="U94" s="2">
        <f ca="1">Canada!BJ4</f>
        <v>36488.98809441943</v>
      </c>
      <c r="V94" s="2">
        <f ca="1">Canada!BM4</f>
        <v>66715.988022444842</v>
      </c>
      <c r="W94" s="2">
        <f ca="1">Canada!BP4</f>
        <v>20054.633632587753</v>
      </c>
      <c r="X94" s="2">
        <f ca="1">Canada!BS4</f>
        <v>30951.97591615565</v>
      </c>
      <c r="Y94" s="2">
        <f ca="1">Canada!BV4</f>
        <v>15523.336290361736</v>
      </c>
      <c r="Z94" s="2">
        <f ca="1">Canada!BY4</f>
        <v>34070.596325199855</v>
      </c>
      <c r="AA94" s="2">
        <f ca="1">Canada!CB4</f>
        <v>13988.932721616977</v>
      </c>
      <c r="AB94" s="2">
        <f ca="1">Canada!CE4</f>
        <v>7702.9603910511978</v>
      </c>
      <c r="AC94" s="2">
        <f ca="1">Canada!CH4</f>
        <v>7597.5214329771879</v>
      </c>
      <c r="AD94" s="2">
        <f ca="1">Canada!CK4</f>
        <v>28339.454936631199</v>
      </c>
      <c r="AE94" s="2">
        <f ca="1">Canada!CN4</f>
        <v>22693.133505042926</v>
      </c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>
        <f ca="1">Canada!CQ4</f>
        <v>9894.543477615709</v>
      </c>
    </row>
    <row r="95" spans="1:48" x14ac:dyDescent="0.25">
      <c r="A95" t="s">
        <v>202</v>
      </c>
      <c r="B95" s="2">
        <f ca="1">Canada!E5</f>
        <v>274.0091995884174</v>
      </c>
      <c r="C95" s="2">
        <f ca="1">Canada!H5</f>
        <v>139.6200000000008</v>
      </c>
      <c r="D95" s="2">
        <f ca="1">Canada!K5</f>
        <v>111.35000000000036</v>
      </c>
      <c r="E95" s="2">
        <f ca="1">Canada!N5</f>
        <v>88.579999999999927</v>
      </c>
      <c r="F95" s="2">
        <f ca="1">Canada!Q5</f>
        <v>107.05999999999949</v>
      </c>
      <c r="G95" s="2">
        <f ca="1">Canada!T5</f>
        <v>370.43000000000029</v>
      </c>
      <c r="H95" s="2">
        <f ca="1">Canada!W5</f>
        <v>330.95999999999913</v>
      </c>
      <c r="I95" s="2">
        <f ca="1">Canada!Z5</f>
        <v>817.41999999999825</v>
      </c>
      <c r="J95" s="2">
        <f ca="1">Canada!AC5</f>
        <v>768.24000000000524</v>
      </c>
      <c r="K95" s="2">
        <f ca="1">Canada!AF5</f>
        <v>687.19999999999709</v>
      </c>
      <c r="L95" s="2">
        <f ca="1">Canada!AI5</f>
        <v>643.72000000000116</v>
      </c>
      <c r="M95" s="2">
        <f ca="1">Canada!AL5</f>
        <v>680.11000000000058</v>
      </c>
      <c r="N95" s="2">
        <f ca="1">Canada!AO5</f>
        <v>242.65999999999985</v>
      </c>
      <c r="O95" s="2">
        <f ca="1">Canada!AR5</f>
        <v>66.090000000000146</v>
      </c>
      <c r="P95" s="2">
        <f ca="1">Canada!AU5</f>
        <v>379.95999999999913</v>
      </c>
      <c r="Q95" s="2">
        <f ca="1">Canada!AX5</f>
        <v>656.27999999999884</v>
      </c>
      <c r="R95" s="2">
        <f ca="1">Canada!BA5</f>
        <v>137.79999999999927</v>
      </c>
      <c r="S95" s="2">
        <f ca="1">Canada!BD5</f>
        <v>107.89999999999964</v>
      </c>
      <c r="T95" s="2">
        <f ca="1">Canada!BG5</f>
        <v>57.399999999999636</v>
      </c>
      <c r="U95" s="2">
        <f ca="1">Canada!BJ5</f>
        <v>1520.0119055805699</v>
      </c>
      <c r="V95" s="2">
        <f ca="1">Canada!BM5</f>
        <v>2780.0119775551575</v>
      </c>
      <c r="W95" s="2">
        <f ca="1">Canada!BP5</f>
        <v>888.3663674122472</v>
      </c>
      <c r="X95" s="2">
        <f ca="1">Canada!BS5</f>
        <v>1289.0240838443497</v>
      </c>
      <c r="Y95" s="2">
        <f ca="1">Canada!BV5</f>
        <v>164.66370963826375</v>
      </c>
      <c r="Z95" s="2">
        <f ca="1">Canada!BY5</f>
        <v>361.40367480014538</v>
      </c>
      <c r="AA95" s="2">
        <f ca="1">Canada!CB5</f>
        <v>144.06727838302322</v>
      </c>
      <c r="AB95" s="2">
        <f ca="1">Canada!CE5</f>
        <v>77.039608948802197</v>
      </c>
      <c r="AC95" s="2">
        <f ca="1">Canada!CH5</f>
        <v>152.47856702281206</v>
      </c>
      <c r="AD95" s="2">
        <f ca="1">Canada!CK5</f>
        <v>565.54506336880149</v>
      </c>
      <c r="AE95" s="2">
        <f ca="1">Canada!CN5</f>
        <v>452.86649495707388</v>
      </c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>
        <f ca="1">Canada!CQ5</f>
        <v>197.45652238429102</v>
      </c>
    </row>
    <row r="96" spans="1:48" x14ac:dyDescent="0.25">
      <c r="A96" t="s">
        <v>151</v>
      </c>
      <c r="B96" s="2">
        <f ca="1">Canada!E6</f>
        <v>3625.0578733961156</v>
      </c>
      <c r="C96" s="2">
        <f ca="1">Canada!H6</f>
        <v>9321.1632398290185</v>
      </c>
      <c r="D96" s="2">
        <f ca="1">Canada!K6</f>
        <v>6058.8312020845879</v>
      </c>
      <c r="E96" s="2">
        <f ca="1">Canada!N6</f>
        <v>10990.512051829415</v>
      </c>
      <c r="F96" s="2">
        <f ca="1">Canada!Q6</f>
        <v>4019.909008403758</v>
      </c>
      <c r="G96" s="2">
        <f ca="1">Canada!T6</f>
        <v>5893.150510274515</v>
      </c>
      <c r="H96" s="2">
        <f ca="1">Canada!W6</f>
        <v>5367.7337269891304</v>
      </c>
      <c r="I96" s="2">
        <f ca="1">Canada!Z6</f>
        <v>12118.971161602369</v>
      </c>
      <c r="J96" s="2">
        <f ca="1">Canada!AC6</f>
        <v>3904.7010362602673</v>
      </c>
      <c r="K96" s="2">
        <f ca="1">Canada!AF6</f>
        <v>6901.7772072289217</v>
      </c>
      <c r="L96" s="2">
        <f ca="1">Canada!AI6</f>
        <v>2769.0669238594478</v>
      </c>
      <c r="M96" s="2">
        <f ca="1">Canada!AL6</f>
        <v>4917.4898847458771</v>
      </c>
      <c r="N96" s="2">
        <f ca="1">Canada!AO6</f>
        <v>984.64384357541906</v>
      </c>
      <c r="O96" s="2">
        <f ca="1">Canada!AR6</f>
        <v>2437.3214472422114</v>
      </c>
      <c r="P96" s="2">
        <f ca="1">Canada!AU6</f>
        <v>6286.4132877420707</v>
      </c>
      <c r="Q96" s="2">
        <f ca="1">Canada!AX6</f>
        <v>14587.766226241803</v>
      </c>
      <c r="R96" s="2">
        <f ca="1">Canada!BA6</f>
        <v>4049.8667366441427</v>
      </c>
      <c r="S96" s="2">
        <f ca="1">Canada!BD6</f>
        <v>14502.999126256595</v>
      </c>
      <c r="T96" s="2">
        <f ca="1">Canada!BG6</f>
        <v>4444.2845537261701</v>
      </c>
      <c r="U96" s="2">
        <f ca="1">Canada!BJ6</f>
        <v>16389.113270301277</v>
      </c>
      <c r="V96" s="2">
        <f ca="1">Canada!BM6</f>
        <v>22689.057536324162</v>
      </c>
      <c r="W96" s="2">
        <f ca="1">Canada!BP6</f>
        <v>13729.714399613475</v>
      </c>
      <c r="X96" s="2">
        <f ca="1">Canada!BS6</f>
        <v>4278.8300351396338</v>
      </c>
      <c r="Y96" s="2">
        <f ca="1">Canada!BV6</f>
        <v>2700.3883643501108</v>
      </c>
      <c r="Z96" s="2">
        <f ca="1">Canada!BY6</f>
        <v>2296.2037481979819</v>
      </c>
      <c r="AA96" s="2">
        <f ca="1">Canada!CB6</f>
        <v>1833.4432194046303</v>
      </c>
      <c r="AB96" s="2">
        <f ca="1">Canada!CE6</f>
        <v>9489.2707876097975</v>
      </c>
      <c r="AC96" s="2">
        <f ca="1">Canada!CH6</f>
        <v>1738.0225789746248</v>
      </c>
      <c r="AD96" s="2">
        <f ca="1">Canada!CK6</f>
        <v>5981.2730604276812</v>
      </c>
      <c r="AE96" s="2">
        <f ca="1">Canada!CN6</f>
        <v>1336.803354807985</v>
      </c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>
        <f ca="1">Canada!CQ6</f>
        <v>2891.6579914054951</v>
      </c>
    </row>
    <row r="97" spans="1:48" x14ac:dyDescent="0.25">
      <c r="A97" t="s">
        <v>201</v>
      </c>
      <c r="B97" s="2">
        <f ca="1">Canada!E7</f>
        <v>3534.7311781779576</v>
      </c>
      <c r="C97" s="2">
        <f ca="1">Canada!H7</f>
        <v>9227.9516074307285</v>
      </c>
      <c r="D97" s="2">
        <f ca="1">Canada!K7</f>
        <v>5998.2428900637424</v>
      </c>
      <c r="E97" s="2">
        <f ca="1">Canada!N7</f>
        <v>10880.60693131112</v>
      </c>
      <c r="F97" s="2">
        <f ca="1">Canada!Q7</f>
        <v>3979.7099183197201</v>
      </c>
      <c r="G97" s="2">
        <f ca="1">Canada!T7</f>
        <v>5834.2190051717698</v>
      </c>
      <c r="H97" s="2">
        <f ca="1">Canada!W7</f>
        <v>5314.0563897192387</v>
      </c>
      <c r="I97" s="2">
        <f ca="1">Canada!Z7</f>
        <v>11997.781449986345</v>
      </c>
      <c r="J97" s="2">
        <f ca="1">Canada!AC7</f>
        <v>3865.6540258976647</v>
      </c>
      <c r="K97" s="2">
        <f ca="1">Canada!AF7</f>
        <v>6832.7594351566322</v>
      </c>
      <c r="L97" s="2">
        <f ca="1">Canada!AI7</f>
        <v>2741.3762546208532</v>
      </c>
      <c r="M97" s="2">
        <f ca="1">Canada!AL7</f>
        <v>4868.3149858984179</v>
      </c>
      <c r="N97" s="2">
        <f ca="1">Canada!AO7</f>
        <v>974.79740513966487</v>
      </c>
      <c r="O97" s="2">
        <f ca="1">Canada!AR7</f>
        <v>2412.9482327697892</v>
      </c>
      <c r="P97" s="2">
        <f ca="1">Canada!AU7</f>
        <v>6223.5491548646496</v>
      </c>
      <c r="Q97" s="2">
        <f ca="1">Canada!AX7</f>
        <v>14441.888563979386</v>
      </c>
      <c r="R97" s="2">
        <f ca="1">Canada!BA7</f>
        <v>4009.3680692777011</v>
      </c>
      <c r="S97" s="2">
        <f ca="1">Canada!BD7</f>
        <v>14357.969134994028</v>
      </c>
      <c r="T97" s="2">
        <f ca="1">Canada!BG7</f>
        <v>4399.8417081889083</v>
      </c>
      <c r="U97" s="2">
        <f ca="1">Canada!BJ7</f>
        <v>15897.150482138746</v>
      </c>
      <c r="V97" s="2">
        <f ca="1">Canada!BM7</f>
        <v>22008.713123750698</v>
      </c>
      <c r="W97" s="2">
        <f ca="1">Canada!BP7</f>
        <v>13318.103122075549</v>
      </c>
      <c r="X97" s="2">
        <f ca="1">Canada!BS7</f>
        <v>4150.5430987552645</v>
      </c>
      <c r="Y97" s="2">
        <f ca="1">Canada!BV7</f>
        <v>2646.0630026608264</v>
      </c>
      <c r="Z97" s="2">
        <f ca="1">Canada!BY7</f>
        <v>2249.9008309055971</v>
      </c>
      <c r="AA97" s="2">
        <f ca="1">Canada!CB7</f>
        <v>1796.7743548476587</v>
      </c>
      <c r="AB97" s="2">
        <f ca="1">Canada!CE7</f>
        <v>9299.5384435824781</v>
      </c>
      <c r="AC97" s="2">
        <f ca="1">Canada!CH7</f>
        <v>1679.5665642538609</v>
      </c>
      <c r="AD97" s="2">
        <f ca="1">Canada!CK7</f>
        <v>5779.5552499748574</v>
      </c>
      <c r="AE97" s="2">
        <f ca="1">Canada!CN7</f>
        <v>1291.7198010204281</v>
      </c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>
        <f ca="1">Canada!CQ7</f>
        <v>2794.1371270825043</v>
      </c>
    </row>
    <row r="98" spans="1:48" x14ac:dyDescent="0.25">
      <c r="A98" t="s">
        <v>202</v>
      </c>
      <c r="B98" s="2">
        <f ca="1">Canada!E8</f>
        <v>90.326695218157838</v>
      </c>
      <c r="C98" s="2">
        <f ca="1">Canada!H8</f>
        <v>93.211632398290021</v>
      </c>
      <c r="D98" s="2">
        <f ca="1">Canada!K8</f>
        <v>60.588312020845478</v>
      </c>
      <c r="E98" s="2">
        <f ca="1">Canada!N8</f>
        <v>109.90512051829501</v>
      </c>
      <c r="F98" s="2">
        <f ca="1">Canada!Q8</f>
        <v>40.199090084037834</v>
      </c>
      <c r="G98" s="2">
        <f ca="1">Canada!T8</f>
        <v>58.931505102745177</v>
      </c>
      <c r="H98" s="2">
        <f ca="1">Canada!W8</f>
        <v>53.677337269891723</v>
      </c>
      <c r="I98" s="2">
        <f ca="1">Canada!Z8</f>
        <v>121.18971161602349</v>
      </c>
      <c r="J98" s="2">
        <f ca="1">Canada!AC8</f>
        <v>39.047010362602578</v>
      </c>
      <c r="K98" s="2">
        <f ca="1">Canada!AF8</f>
        <v>69.017772072289517</v>
      </c>
      <c r="L98" s="2">
        <f ca="1">Canada!AI8</f>
        <v>27.690669238594637</v>
      </c>
      <c r="M98" s="2">
        <f ca="1">Canada!AL8</f>
        <v>49.17489884745919</v>
      </c>
      <c r="N98" s="2">
        <f ca="1">Canada!AO8</f>
        <v>9.8464384357541803</v>
      </c>
      <c r="O98" s="2">
        <f ca="1">Canada!AR8</f>
        <v>24.373214472422205</v>
      </c>
      <c r="P98" s="2">
        <f ca="1">Canada!AU8</f>
        <v>62.864132877421071</v>
      </c>
      <c r="Q98" s="2">
        <f ca="1">Canada!AX8</f>
        <v>145.87766226241729</v>
      </c>
      <c r="R98" s="2">
        <f ca="1">Canada!BA8</f>
        <v>40.498667366441623</v>
      </c>
      <c r="S98" s="2">
        <f ca="1">Canada!BD8</f>
        <v>145.02999126256691</v>
      </c>
      <c r="T98" s="2">
        <f ca="1">Canada!BG8</f>
        <v>44.442845537261746</v>
      </c>
      <c r="U98" s="2">
        <f ca="1">Canada!BJ8</f>
        <v>491.96278816253107</v>
      </c>
      <c r="V98" s="2">
        <f ca="1">Canada!BM8</f>
        <v>680.34441257346407</v>
      </c>
      <c r="W98" s="2">
        <f ca="1">Canada!BP8</f>
        <v>411.61127753792607</v>
      </c>
      <c r="X98" s="2">
        <f ca="1">Canada!BS8</f>
        <v>128.28693638436926</v>
      </c>
      <c r="Y98" s="2">
        <f ca="1">Canada!BV8</f>
        <v>54.325361689284364</v>
      </c>
      <c r="Z98" s="2">
        <f ca="1">Canada!BY8</f>
        <v>46.302917292384791</v>
      </c>
      <c r="AA98" s="2">
        <f ca="1">Canada!CB8</f>
        <v>36.668864556971585</v>
      </c>
      <c r="AB98" s="2">
        <f ca="1">Canada!CE8</f>
        <v>189.73234402731941</v>
      </c>
      <c r="AC98" s="2">
        <f ca="1">Canada!CH8</f>
        <v>58.45601472076396</v>
      </c>
      <c r="AD98" s="2">
        <f ca="1">Canada!CK8</f>
        <v>201.71781045282387</v>
      </c>
      <c r="AE98" s="2">
        <f ca="1">Canada!CN8</f>
        <v>45.083553787556866</v>
      </c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>
        <f ca="1">Canada!CQ8</f>
        <v>97.520864322990747</v>
      </c>
    </row>
    <row r="99" spans="1:48" x14ac:dyDescent="0.25">
      <c r="A99" t="s">
        <v>156</v>
      </c>
      <c r="B99" s="2">
        <f ca="1">Canada!E9</f>
        <v>31110.991818478185</v>
      </c>
      <c r="C99" s="2">
        <f ca="1">Canada!H9</f>
        <v>21537.886215566334</v>
      </c>
      <c r="D99" s="2">
        <f ca="1">Canada!K9</f>
        <v>27492.45519753718</v>
      </c>
      <c r="E99" s="2">
        <f ca="1">Canada!N9</f>
        <v>26410.092883647143</v>
      </c>
      <c r="F99" s="2">
        <f ca="1">Canada!Q9</f>
        <v>25103.799498231183</v>
      </c>
      <c r="G99" s="2">
        <f ca="1">Canada!T9</f>
        <v>26772.812138993046</v>
      </c>
      <c r="H99" s="2">
        <f ca="1">Canada!W9</f>
        <v>26428.442386005459</v>
      </c>
      <c r="I99" s="2">
        <f ca="1">Canada!Z9</f>
        <v>23400.265310652285</v>
      </c>
      <c r="J99" s="2">
        <f ca="1">Canada!AC9</f>
        <v>21490.399561622202</v>
      </c>
      <c r="K99" s="2">
        <f ca="1">Canada!AF9</f>
        <v>20309.578691435159</v>
      </c>
      <c r="L99" s="2">
        <f ca="1">Canada!AI9</f>
        <v>23402.541473014426</v>
      </c>
      <c r="M99" s="2">
        <f ca="1">Canada!AL9</f>
        <v>22401.036149548585</v>
      </c>
      <c r="N99" s="2">
        <f ca="1">Canada!AO9</f>
        <v>30628.256744312319</v>
      </c>
      <c r="O99" s="2">
        <f ca="1">Canada!AR9</f>
        <v>41977.391340923503</v>
      </c>
      <c r="P99" s="2">
        <f ca="1">Canada!AU9</f>
        <v>39002.186709841815</v>
      </c>
      <c r="Q99" s="2">
        <f ca="1">Canada!AX9</f>
        <v>27648.343523687519</v>
      </c>
      <c r="R99" s="2">
        <f ca="1">Canada!BA9</f>
        <v>24749.899626751085</v>
      </c>
      <c r="S99" s="2">
        <f ca="1">Canada!BD9</f>
        <v>27294.419341582499</v>
      </c>
      <c r="T99" s="2">
        <f ca="1">Canada!BG9</f>
        <v>36201.724530966989</v>
      </c>
      <c r="U99" s="2">
        <f ca="1">Canada!BJ9</f>
        <v>44708.289930119354</v>
      </c>
      <c r="V99" s="2">
        <f ca="1">Canada!BM9</f>
        <v>38829.467951079314</v>
      </c>
      <c r="W99" s="2">
        <f ca="1">Canada!BP9</f>
        <v>28058.503147631225</v>
      </c>
      <c r="X99" s="2">
        <f ca="1">Canada!BS9</f>
        <v>39371.226949437892</v>
      </c>
      <c r="Y99" s="2">
        <f ca="1">Canada!BV9</f>
        <v>27509.785240967256</v>
      </c>
      <c r="Z99" s="2">
        <f ca="1">Canada!BY9</f>
        <v>32089.674206148597</v>
      </c>
      <c r="AA99" s="2">
        <f ca="1">Canada!CB9</f>
        <v>26175.764804732993</v>
      </c>
      <c r="AB99" s="2">
        <f ca="1">Canada!CE9</f>
        <v>39623.547530040385</v>
      </c>
      <c r="AC99" s="2">
        <f ca="1">Canada!CH9</f>
        <v>42782.20924683335</v>
      </c>
      <c r="AD99" s="2">
        <f ca="1">Canada!CK9</f>
        <v>20536.141446634287</v>
      </c>
      <c r="AE99" s="2">
        <f ca="1">Canada!CN9</f>
        <v>29059.820253990456</v>
      </c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>
        <f ca="1">Canada!CQ9</f>
        <v>36767.583124797078</v>
      </c>
    </row>
    <row r="100" spans="1:48" x14ac:dyDescent="0.25">
      <c r="A100" t="s">
        <v>201</v>
      </c>
      <c r="B100" s="2">
        <f ca="1">Canada!E10</f>
        <v>30470.597678145328</v>
      </c>
      <c r="C100" s="2">
        <f ca="1">Canada!H10</f>
        <v>21322.50735341067</v>
      </c>
      <c r="D100" s="2">
        <f ca="1">Canada!K10</f>
        <v>27217.530645561808</v>
      </c>
      <c r="E100" s="2">
        <f ca="1">Canada!N10</f>
        <v>26145.99195481067</v>
      </c>
      <c r="F100" s="2">
        <f ca="1">Canada!Q10</f>
        <v>24852.761503248872</v>
      </c>
      <c r="G100" s="2">
        <f ca="1">Canada!T10</f>
        <v>26505.084017603116</v>
      </c>
      <c r="H100" s="2">
        <f ca="1">Canada!W10</f>
        <v>26164.157962145404</v>
      </c>
      <c r="I100" s="2">
        <f ca="1">Canada!Z10</f>
        <v>23166.262657545762</v>
      </c>
      <c r="J100" s="2">
        <f ca="1">Canada!AC10</f>
        <v>21275.495566005979</v>
      </c>
      <c r="K100" s="2">
        <f ca="1">Canada!AF10</f>
        <v>20106.482904520806</v>
      </c>
      <c r="L100" s="2">
        <f ca="1">Canada!AI10</f>
        <v>23168.51605828428</v>
      </c>
      <c r="M100" s="2">
        <f ca="1">Canada!AL10</f>
        <v>22177.025788053099</v>
      </c>
      <c r="N100" s="2">
        <f ca="1">Canada!AO10</f>
        <v>30321.974176869197</v>
      </c>
      <c r="O100" s="2">
        <f ca="1">Canada!AR10</f>
        <v>41557.617427514269</v>
      </c>
      <c r="P100" s="2">
        <f ca="1">Canada!AU10</f>
        <v>38612.164842743397</v>
      </c>
      <c r="Q100" s="2">
        <f ca="1">Canada!AX10</f>
        <v>27371.860088450645</v>
      </c>
      <c r="R100" s="2">
        <f ca="1">Canada!BA10</f>
        <v>24502.400630483575</v>
      </c>
      <c r="S100" s="2">
        <f ca="1">Canada!BD10</f>
        <v>27021.475148166675</v>
      </c>
      <c r="T100" s="2">
        <f ca="1">Canada!BG10</f>
        <v>35839.707285657321</v>
      </c>
      <c r="U100" s="2">
        <f ca="1">Canada!BJ10</f>
        <v>42919.7946265461</v>
      </c>
      <c r="V100" s="2">
        <f ca="1">Canada!BM10</f>
        <v>37276.510163642524</v>
      </c>
      <c r="W100" s="2">
        <f ca="1">Canada!BP10</f>
        <v>26935.720743967187</v>
      </c>
      <c r="X100" s="2">
        <f ca="1">Canada!BS10</f>
        <v>37795.865996814726</v>
      </c>
      <c r="Y100" s="2">
        <f ca="1">Canada!BV10</f>
        <v>26958.879731095858</v>
      </c>
      <c r="Z100" s="2">
        <f ca="1">Canada!BY10</f>
        <v>31448.112054511963</v>
      </c>
      <c r="AA100" s="2">
        <f ca="1">Canada!CB10</f>
        <v>25652.030750147351</v>
      </c>
      <c r="AB100" s="2">
        <f ca="1">Canada!CE10</f>
        <v>38831.015380178855</v>
      </c>
      <c r="AC100" s="2">
        <f ca="1">Canada!CH10</f>
        <v>41867.829380067575</v>
      </c>
      <c r="AD100" s="2">
        <f ca="1">Canada!CK10</f>
        <v>20097.375386192081</v>
      </c>
      <c r="AE100" s="2">
        <f ca="1">Canada!CN10</f>
        <v>28438.941064823608</v>
      </c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>
        <f ca="1">Canada!CQ10</f>
        <v>35982.023303758127</v>
      </c>
    </row>
    <row r="101" spans="1:48" x14ac:dyDescent="0.25">
      <c r="A101" t="s">
        <v>202</v>
      </c>
      <c r="B101" s="2">
        <f ca="1">Canada!E11</f>
        <v>640.39414033286187</v>
      </c>
      <c r="C101" s="2">
        <f ca="1">Canada!H11</f>
        <v>215.37886215566323</v>
      </c>
      <c r="D101" s="2">
        <f ca="1">Canada!K11</f>
        <v>274.92455197537129</v>
      </c>
      <c r="E101" s="2">
        <f ca="1">Canada!N11</f>
        <v>264.10092883647303</v>
      </c>
      <c r="F101" s="2">
        <f ca="1">Canada!Q11</f>
        <v>251.03799498231092</v>
      </c>
      <c r="G101" s="2">
        <f ca="1">Canada!T11</f>
        <v>267.72812138992958</v>
      </c>
      <c r="H101" s="2">
        <f ca="1">Canada!W11</f>
        <v>264.28442386005554</v>
      </c>
      <c r="I101" s="2">
        <f ca="1">Canada!Z11</f>
        <v>234.00265310652321</v>
      </c>
      <c r="J101" s="2">
        <f ca="1">Canada!AC11</f>
        <v>214.90399561622326</v>
      </c>
      <c r="K101" s="2">
        <f ca="1">Canada!AF11</f>
        <v>203.09578691435308</v>
      </c>
      <c r="L101" s="2">
        <f ca="1">Canada!AI11</f>
        <v>234.02541473014571</v>
      </c>
      <c r="M101" s="2">
        <f ca="1">Canada!AL11</f>
        <v>224.01036149548599</v>
      </c>
      <c r="N101" s="2">
        <f ca="1">Canada!AO11</f>
        <v>306.28256744312239</v>
      </c>
      <c r="O101" s="2">
        <f ca="1">Canada!AR11</f>
        <v>419.7739134092335</v>
      </c>
      <c r="P101" s="2">
        <f ca="1">Canada!AU11</f>
        <v>390.02186709841772</v>
      </c>
      <c r="Q101" s="2">
        <f ca="1">Canada!AX11</f>
        <v>276.48343523687436</v>
      </c>
      <c r="R101" s="2">
        <f ca="1">Canada!BA11</f>
        <v>247.49899626750994</v>
      </c>
      <c r="S101" s="2">
        <f ca="1">Canada!BD11</f>
        <v>272.94419341582397</v>
      </c>
      <c r="T101" s="2">
        <f ca="1">Canada!BG11</f>
        <v>362.01724530966749</v>
      </c>
      <c r="U101" s="2">
        <f ca="1">Canada!BJ11</f>
        <v>1788.4953035732542</v>
      </c>
      <c r="V101" s="2">
        <f ca="1">Canada!BM11</f>
        <v>1552.9577874367897</v>
      </c>
      <c r="W101" s="2">
        <f ca="1">Canada!BP11</f>
        <v>1122.7824036640377</v>
      </c>
      <c r="X101" s="2">
        <f ca="1">Canada!BS11</f>
        <v>1575.3609526231667</v>
      </c>
      <c r="Y101" s="2">
        <f ca="1">Canada!BV11</f>
        <v>550.90550987139795</v>
      </c>
      <c r="Z101" s="2">
        <f ca="1">Canada!BY11</f>
        <v>641.56215163663364</v>
      </c>
      <c r="AA101" s="2">
        <f ca="1">Canada!CB11</f>
        <v>523.7340545856423</v>
      </c>
      <c r="AB101" s="2">
        <f ca="1">Canada!CE11</f>
        <v>792.53214986153034</v>
      </c>
      <c r="AC101" s="2">
        <f ca="1">Canada!CH11</f>
        <v>914.37986676577566</v>
      </c>
      <c r="AD101" s="2">
        <f ca="1">Canada!CK11</f>
        <v>438.76606044220534</v>
      </c>
      <c r="AE101" s="2">
        <f ca="1">Canada!CN11</f>
        <v>620.87918916684794</v>
      </c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>
        <f ca="1">Canada!CQ11</f>
        <v>785.55982103895076</v>
      </c>
    </row>
    <row r="102" spans="1:48" x14ac:dyDescent="0.25">
      <c r="A102" t="s">
        <v>161</v>
      </c>
      <c r="B102" s="2">
        <f ca="1">Canada!E12</f>
        <v>663.85714285714289</v>
      </c>
      <c r="C102" s="2">
        <f ca="1">Canada!H12</f>
        <v>430</v>
      </c>
      <c r="D102" s="2">
        <f ca="1">Canada!K12</f>
        <v>2196</v>
      </c>
      <c r="E102" s="2">
        <f ca="1">Canada!N12</f>
        <v>2289</v>
      </c>
      <c r="F102" s="2">
        <f ca="1">Canada!Q12</f>
        <v>321</v>
      </c>
      <c r="G102" s="2">
        <f ca="1">Canada!T12</f>
        <v>848</v>
      </c>
      <c r="H102" s="2">
        <f ca="1">Canada!W12</f>
        <v>1619</v>
      </c>
      <c r="I102" s="2">
        <f ca="1">Canada!Z12</f>
        <v>461</v>
      </c>
      <c r="J102" s="2">
        <f ca="1">Canada!AC12</f>
        <v>690</v>
      </c>
      <c r="K102" s="2">
        <f ca="1">Canada!AF12</f>
        <v>1173</v>
      </c>
      <c r="L102" s="2">
        <f ca="1">Canada!AI12</f>
        <v>678</v>
      </c>
      <c r="M102" s="2">
        <f ca="1">Canada!AL12</f>
        <v>112</v>
      </c>
      <c r="N102" s="2">
        <f ca="1">Canada!AO12</f>
        <v>363</v>
      </c>
      <c r="O102" s="2">
        <f ca="1">Canada!AR12</f>
        <v>833</v>
      </c>
      <c r="P102" s="2">
        <f ca="1">Canada!AU12</f>
        <v>665</v>
      </c>
      <c r="Q102" s="2">
        <f ca="1">Canada!AX12</f>
        <v>1122</v>
      </c>
      <c r="R102" s="2">
        <f ca="1">Canada!BA12</f>
        <v>976</v>
      </c>
      <c r="S102" s="2">
        <f ca="1">Canada!BD12</f>
        <v>686</v>
      </c>
      <c r="T102" s="2">
        <f ca="1">Canada!BG12</f>
        <v>1371</v>
      </c>
      <c r="U102" s="2">
        <f ca="1">Canada!BJ12</f>
        <v>1032</v>
      </c>
      <c r="V102" s="2">
        <f ca="1">Canada!BM12</f>
        <v>3919</v>
      </c>
      <c r="W102" s="2">
        <f ca="1">Canada!BP12</f>
        <v>872</v>
      </c>
      <c r="X102" s="2">
        <f ca="1">Canada!BS12</f>
        <v>1565</v>
      </c>
      <c r="Y102" s="2">
        <f ca="1">Canada!BV12</f>
        <v>247</v>
      </c>
      <c r="Z102" s="2">
        <f ca="1">Canada!BY12</f>
        <v>1690</v>
      </c>
      <c r="AA102" s="2">
        <f ca="1">Canada!CB12</f>
        <v>352</v>
      </c>
      <c r="AB102" s="2">
        <f ca="1">Canada!CE12</f>
        <v>810</v>
      </c>
      <c r="AC102" s="2">
        <f ca="1">Canada!CH12</f>
        <v>560</v>
      </c>
      <c r="AD102" s="2">
        <f ca="1">Canada!CK12</f>
        <v>425</v>
      </c>
      <c r="AE102" s="2">
        <f ca="1">Canada!CN12</f>
        <v>563</v>
      </c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>
        <f ca="1">Canada!CQ12</f>
        <v>223</v>
      </c>
    </row>
    <row r="103" spans="1:48" x14ac:dyDescent="0.25">
      <c r="A103" t="s">
        <v>201</v>
      </c>
      <c r="B103" s="2">
        <f ca="1">Canada!E13</f>
        <v>612.10611735063833</v>
      </c>
      <c r="C103" s="2">
        <f ca="1">Canada!H13</f>
        <v>425.7</v>
      </c>
      <c r="D103" s="2">
        <f ca="1">Canada!K13</f>
        <v>2174.04</v>
      </c>
      <c r="E103" s="2">
        <f ca="1">Canada!N13</f>
        <v>2266.11</v>
      </c>
      <c r="F103" s="2">
        <f ca="1">Canada!Q13</f>
        <v>317.79000000000002</v>
      </c>
      <c r="G103" s="2">
        <f ca="1">Canada!T13</f>
        <v>839.52</v>
      </c>
      <c r="H103" s="2">
        <f ca="1">Canada!W13</f>
        <v>1602.81</v>
      </c>
      <c r="I103" s="2">
        <f ca="1">Canada!Z13</f>
        <v>456.39</v>
      </c>
      <c r="J103" s="2">
        <f ca="1">Canada!AC13</f>
        <v>683.1</v>
      </c>
      <c r="K103" s="2">
        <f ca="1">Canada!AF13</f>
        <v>1161.27</v>
      </c>
      <c r="L103" s="2">
        <f ca="1">Canada!AI13</f>
        <v>671.22</v>
      </c>
      <c r="M103" s="2">
        <f ca="1">Canada!AL13</f>
        <v>110.88</v>
      </c>
      <c r="N103" s="2">
        <f ca="1">Canada!AO13</f>
        <v>359.37</v>
      </c>
      <c r="O103" s="2">
        <f ca="1">Canada!AR13</f>
        <v>824.67</v>
      </c>
      <c r="P103" s="2">
        <f ca="1">Canada!AU13</f>
        <v>658.35</v>
      </c>
      <c r="Q103" s="2">
        <f ca="1">Canada!AX13</f>
        <v>1110.78</v>
      </c>
      <c r="R103" s="2">
        <f ca="1">Canada!BA13</f>
        <v>966.24</v>
      </c>
      <c r="S103" s="2">
        <f ca="1">Canada!BD13</f>
        <v>679.14</v>
      </c>
      <c r="T103" s="2">
        <f ca="1">Canada!BG13</f>
        <v>1357.29</v>
      </c>
      <c r="U103" s="2">
        <f ca="1">Canada!BJ13</f>
        <v>990.99595643187706</v>
      </c>
      <c r="V103" s="2">
        <f ca="1">Canada!BM13</f>
        <v>3762.0092856691972</v>
      </c>
      <c r="W103" s="2">
        <f ca="1">Canada!BP13</f>
        <v>837.00503098373554</v>
      </c>
      <c r="X103" s="2">
        <f ca="1">Canada!BS13</f>
        <v>1501.9838869485936</v>
      </c>
      <c r="Y103" s="2">
        <f ca="1">Canada!BV13</f>
        <v>236.98785977598882</v>
      </c>
      <c r="Z103" s="2">
        <f ca="1">Canada!BY13</f>
        <v>1554.4654638137217</v>
      </c>
      <c r="AA103" s="2">
        <f ca="1">Canada!CB13</f>
        <v>324.21653893693019</v>
      </c>
      <c r="AB103" s="2">
        <f ca="1">Canada!CE13</f>
        <v>745.48721066123505</v>
      </c>
      <c r="AC103" s="2">
        <f ca="1">Canada!CH13</f>
        <v>514.81630211810545</v>
      </c>
      <c r="AD103" s="2">
        <f ca="1">Canada!CK13</f>
        <v>390.91803098492602</v>
      </c>
      <c r="AE103" s="2">
        <f ca="1">Canada!CN13</f>
        <v>517.85141516356077</v>
      </c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>
        <f ca="1">Canada!CQ13</f>
        <v>205.11699037561999</v>
      </c>
    </row>
    <row r="104" spans="1:48" x14ac:dyDescent="0.25">
      <c r="A104" t="s">
        <v>202</v>
      </c>
      <c r="B104" s="2">
        <f ca="1">Canada!E14</f>
        <v>51.751025506504568</v>
      </c>
      <c r="C104" s="2">
        <f ca="1">Canada!H14</f>
        <v>4.3000000000000114</v>
      </c>
      <c r="D104" s="2">
        <f ca="1">Canada!K14</f>
        <v>21.960000000000036</v>
      </c>
      <c r="E104" s="2">
        <f ca="1">Canada!N14</f>
        <v>22.889999999999873</v>
      </c>
      <c r="F104" s="2">
        <f ca="1">Canada!Q14</f>
        <v>3.2099999999999795</v>
      </c>
      <c r="G104" s="2">
        <f ca="1">Canada!T14</f>
        <v>8.4800000000000182</v>
      </c>
      <c r="H104" s="2">
        <f ca="1">Canada!W14</f>
        <v>16.190000000000055</v>
      </c>
      <c r="I104" s="2">
        <f ca="1">Canada!Z14</f>
        <v>4.6100000000000136</v>
      </c>
      <c r="J104" s="2">
        <f ca="1">Canada!AC14</f>
        <v>6.8999999999999773</v>
      </c>
      <c r="K104" s="2">
        <f ca="1">Canada!AF14</f>
        <v>11.730000000000018</v>
      </c>
      <c r="L104" s="2">
        <f ca="1">Canada!AI14</f>
        <v>6.7799999999999727</v>
      </c>
      <c r="M104" s="2">
        <f ca="1">Canada!AL14</f>
        <v>1.1200000000000045</v>
      </c>
      <c r="N104" s="2">
        <f ca="1">Canada!AO14</f>
        <v>3.6299999999999955</v>
      </c>
      <c r="O104" s="2">
        <f ca="1">Canada!AR14</f>
        <v>8.3300000000000409</v>
      </c>
      <c r="P104" s="2">
        <f ca="1">Canada!AU14</f>
        <v>6.6499999999999773</v>
      </c>
      <c r="Q104" s="2">
        <f ca="1">Canada!AX14</f>
        <v>11.220000000000027</v>
      </c>
      <c r="R104" s="2">
        <f ca="1">Canada!BA14</f>
        <v>9.7599999999999909</v>
      </c>
      <c r="S104" s="2">
        <f ca="1">Canada!BD14</f>
        <v>6.8600000000000136</v>
      </c>
      <c r="T104" s="2">
        <f ca="1">Canada!BG14</f>
        <v>13.710000000000036</v>
      </c>
      <c r="U104" s="2">
        <f ca="1">Canada!BJ14</f>
        <v>41.004043568122938</v>
      </c>
      <c r="V104" s="2">
        <f ca="1">Canada!BM14</f>
        <v>156.9907143308028</v>
      </c>
      <c r="W104" s="2">
        <f ca="1">Canada!BP14</f>
        <v>34.994969016264463</v>
      </c>
      <c r="X104" s="2">
        <f ca="1">Canada!BS14</f>
        <v>63.016113051406364</v>
      </c>
      <c r="Y104" s="2">
        <f ca="1">Canada!BV14</f>
        <v>10.012140224011176</v>
      </c>
      <c r="Z104" s="2">
        <f ca="1">Canada!BY14</f>
        <v>135.53453618627827</v>
      </c>
      <c r="AA104" s="2">
        <f ca="1">Canada!CB14</f>
        <v>27.783461063069808</v>
      </c>
      <c r="AB104" s="2">
        <f ca="1">Canada!CE14</f>
        <v>64.512789338764946</v>
      </c>
      <c r="AC104" s="2">
        <f ca="1">Canada!CH14</f>
        <v>45.183697881894545</v>
      </c>
      <c r="AD104" s="2">
        <f ca="1">Canada!CK14</f>
        <v>34.08196901507398</v>
      </c>
      <c r="AE104" s="2">
        <f ca="1">Canada!CN14</f>
        <v>45.148584836439227</v>
      </c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>
        <f ca="1">Canada!CQ14</f>
        <v>17.883009624380009</v>
      </c>
    </row>
    <row r="105" spans="1:48" x14ac:dyDescent="0.25">
      <c r="A105" t="s">
        <v>166</v>
      </c>
      <c r="B105" s="2">
        <f ca="1">'Columbia River'!E36</f>
        <v>301.18928571428552</v>
      </c>
      <c r="C105" s="2">
        <f ca="1">'Columbia River'!H36</f>
        <v>474.97500000000036</v>
      </c>
      <c r="D105" s="2">
        <f ca="1">'Columbia River'!K36</f>
        <v>640.19999999999982</v>
      </c>
      <c r="E105" s="2">
        <f ca="1">'Columbia River'!N36</f>
        <v>600</v>
      </c>
      <c r="F105" s="2">
        <f ca="1">'Columbia River'!Q36</f>
        <v>880.42499999999927</v>
      </c>
      <c r="G105" s="2">
        <f ca="1">'Columbia River'!T36</f>
        <v>3605.1749999999956</v>
      </c>
      <c r="H105" s="2">
        <f ca="1">'Columbia River'!W36</f>
        <v>646.72499999999945</v>
      </c>
      <c r="I105" s="2">
        <f ca="1">'Columbia River'!Z36</f>
        <v>264.30000000000018</v>
      </c>
      <c r="J105" s="2">
        <f ca="1">'Columbia River'!AC36</f>
        <v>195.22499999999991</v>
      </c>
      <c r="K105" s="2">
        <f ca="1">'Columbia River'!AF36</f>
        <v>284.69999999999982</v>
      </c>
      <c r="L105" s="2">
        <f ca="1">'Columbia River'!AI36</f>
        <v>359.17500000000018</v>
      </c>
      <c r="M105" s="2">
        <f ca="1">'Columbia River'!AL36</f>
        <v>386.77499999999964</v>
      </c>
      <c r="N105" s="2">
        <f ca="1">'Columbia River'!AO36</f>
        <v>145.64999999999986</v>
      </c>
      <c r="O105" s="2">
        <f ca="1">'Columbia River'!AR36</f>
        <v>369.07499999999982</v>
      </c>
      <c r="P105" s="2">
        <f ca="1">'Columbia River'!AU36</f>
        <v>678.82499999999891</v>
      </c>
      <c r="Q105" s="2">
        <f ca="1">'Columbia River'!AX36</f>
        <v>101.70000000000005</v>
      </c>
      <c r="R105" s="2">
        <f ca="1">'Columbia River'!BA36</f>
        <v>171.15000000000009</v>
      </c>
      <c r="S105" s="2">
        <f ca="1">'Columbia River'!BD36</f>
        <v>173.25</v>
      </c>
      <c r="T105" s="2">
        <f ca="1">'Columbia River'!BG36</f>
        <v>345.375</v>
      </c>
      <c r="U105" s="2">
        <f ca="1">'Columbia River'!BJ36</f>
        <v>1262.1749999999993</v>
      </c>
      <c r="V105" s="2">
        <f ca="1">'Columbia River'!BM36</f>
        <v>1612.5749999999971</v>
      </c>
      <c r="W105" s="2">
        <f ca="1">'Columbia River'!BP36</f>
        <v>796.57500000000073</v>
      </c>
      <c r="X105" s="2">
        <f ca="1">'Columbia River'!BS36</f>
        <v>1020.8249999999989</v>
      </c>
      <c r="Y105" s="2">
        <f ca="1">'Columbia River'!BV36</f>
        <v>304.94999999999982</v>
      </c>
      <c r="Z105" s="2">
        <f ca="1">'Columbia River'!BY36</f>
        <v>138.375</v>
      </c>
      <c r="AA105" s="2">
        <f ca="1">'Columbia River'!CB36</f>
        <v>160.94999999999982</v>
      </c>
      <c r="AB105" s="2">
        <f ca="1">'Columbia River'!CE36</f>
        <v>370.34999999999945</v>
      </c>
      <c r="AC105" s="2">
        <f ca="1">'Columbia River'!CH36</f>
        <v>216.22499999999991</v>
      </c>
      <c r="AD105" s="2">
        <f ca="1">'Columbia River'!CK36</f>
        <v>600.82499999999982</v>
      </c>
      <c r="AE105" s="2">
        <f ca="1">'Columbia River'!CN36</f>
        <v>316.64999999999964</v>
      </c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>
        <f ca="1">'Columbia River'!CQ36</f>
        <v>542.69999999999982</v>
      </c>
    </row>
    <row r="106" spans="1:48" x14ac:dyDescent="0.25">
      <c r="A106" t="s">
        <v>201</v>
      </c>
      <c r="B106" s="2">
        <f ca="1">'Columbia River'!E37</f>
        <v>301.18928571428552</v>
      </c>
      <c r="C106" s="2">
        <f ca="1">'Columbia River'!H37</f>
        <v>474.97500000000036</v>
      </c>
      <c r="D106" s="2">
        <f ca="1">'Columbia River'!K37</f>
        <v>640.19999999999982</v>
      </c>
      <c r="E106" s="2">
        <f ca="1">'Columbia River'!N37</f>
        <v>600</v>
      </c>
      <c r="F106" s="2">
        <f ca="1">'Columbia River'!Q37</f>
        <v>880.42499999999927</v>
      </c>
      <c r="G106" s="2">
        <f ca="1">'Columbia River'!T37</f>
        <v>3605.1749999999956</v>
      </c>
      <c r="H106" s="2">
        <f ca="1">'Columbia River'!W37</f>
        <v>646.72499999999945</v>
      </c>
      <c r="I106" s="2">
        <f ca="1">'Columbia River'!Z37</f>
        <v>264.30000000000018</v>
      </c>
      <c r="J106" s="2">
        <f ca="1">'Columbia River'!AC37</f>
        <v>195.22499999999991</v>
      </c>
      <c r="K106" s="2">
        <f ca="1">'Columbia River'!AF37</f>
        <v>284.69999999999982</v>
      </c>
      <c r="L106" s="2">
        <f ca="1">'Columbia River'!AI37</f>
        <v>359.17500000000018</v>
      </c>
      <c r="M106" s="2">
        <f ca="1">'Columbia River'!AL37</f>
        <v>386.77499999999964</v>
      </c>
      <c r="N106" s="2">
        <f ca="1">'Columbia River'!AO37</f>
        <v>145.64999999999986</v>
      </c>
      <c r="O106" s="2">
        <f ca="1">'Columbia River'!AR37</f>
        <v>369.07499999999982</v>
      </c>
      <c r="P106" s="2">
        <f ca="1">'Columbia River'!AU37</f>
        <v>678.82499999999891</v>
      </c>
      <c r="Q106" s="2">
        <f ca="1">'Columbia River'!AX37</f>
        <v>101.70000000000005</v>
      </c>
      <c r="R106" s="2">
        <f ca="1">'Columbia River'!BA37</f>
        <v>171.15000000000009</v>
      </c>
      <c r="S106" s="2">
        <f ca="1">'Columbia River'!BD37</f>
        <v>173.25</v>
      </c>
      <c r="T106" s="2">
        <f ca="1">'Columbia River'!BG37</f>
        <v>345.375</v>
      </c>
      <c r="U106" s="2">
        <f ca="1">'Columbia River'!BJ37</f>
        <v>1262.1749999999993</v>
      </c>
      <c r="V106" s="2">
        <f ca="1">'Columbia River'!BM37</f>
        <v>1612.5749999999971</v>
      </c>
      <c r="W106" s="2">
        <f ca="1">'Columbia River'!BP37</f>
        <v>796.57500000000073</v>
      </c>
      <c r="X106" s="2">
        <f ca="1">'Columbia River'!BS37</f>
        <v>1020.8249999999989</v>
      </c>
      <c r="Y106" s="2">
        <f ca="1">'Columbia River'!BV37</f>
        <v>304.94999999999982</v>
      </c>
      <c r="Z106" s="2">
        <f ca="1">'Columbia River'!BY37</f>
        <v>138.375</v>
      </c>
      <c r="AA106" s="2">
        <f ca="1">'Columbia River'!CB37</f>
        <v>160.94999999999982</v>
      </c>
      <c r="AB106" s="2">
        <f ca="1">'Columbia River'!CE37</f>
        <v>370.34999999999945</v>
      </c>
      <c r="AC106" s="2">
        <f ca="1">'Columbia River'!CH37</f>
        <v>216.22499999999991</v>
      </c>
      <c r="AD106" s="2">
        <f ca="1">'Columbia River'!CK37</f>
        <v>600.82499999999982</v>
      </c>
      <c r="AE106" s="2">
        <f ca="1">'Columbia River'!CN37</f>
        <v>316.64999999999964</v>
      </c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>
        <f ca="1">'Columbia River'!CQ37</f>
        <v>542.69999999999982</v>
      </c>
    </row>
    <row r="107" spans="1:48" x14ac:dyDescent="0.25">
      <c r="A107" t="s">
        <v>202</v>
      </c>
      <c r="B107" s="2">
        <f ca="1">'Columbia River'!E38</f>
        <v>0</v>
      </c>
      <c r="C107" s="2">
        <f ca="1">'Columbia River'!H38</f>
        <v>0</v>
      </c>
      <c r="D107" s="2">
        <f ca="1">'Columbia River'!K38</f>
        <v>0</v>
      </c>
      <c r="E107" s="2">
        <f ca="1">'Columbia River'!N38</f>
        <v>0</v>
      </c>
      <c r="F107" s="2">
        <f ca="1">'Columbia River'!Q38</f>
        <v>0</v>
      </c>
      <c r="G107" s="2">
        <f ca="1">'Columbia River'!T38</f>
        <v>0</v>
      </c>
      <c r="H107" s="2">
        <f ca="1">'Columbia River'!W38</f>
        <v>0</v>
      </c>
      <c r="I107" s="2">
        <f ca="1">'Columbia River'!Z38</f>
        <v>0</v>
      </c>
      <c r="J107" s="2">
        <f ca="1">'Columbia River'!AC38</f>
        <v>0</v>
      </c>
      <c r="K107" s="2">
        <f ca="1">'Columbia River'!AF38</f>
        <v>0</v>
      </c>
      <c r="L107" s="2">
        <f ca="1">'Columbia River'!AI38</f>
        <v>0</v>
      </c>
      <c r="M107" s="2">
        <f ca="1">'Columbia River'!AL38</f>
        <v>0</v>
      </c>
      <c r="N107" s="2">
        <f ca="1">'Columbia River'!AO38</f>
        <v>0</v>
      </c>
      <c r="O107" s="2">
        <f ca="1">'Columbia River'!AR38</f>
        <v>0</v>
      </c>
      <c r="P107" s="2">
        <f ca="1">'Columbia River'!AU38</f>
        <v>0</v>
      </c>
      <c r="Q107" s="2">
        <f ca="1">'Columbia River'!AX38</f>
        <v>0</v>
      </c>
      <c r="R107" s="2">
        <f ca="1">'Columbia River'!BA38</f>
        <v>0</v>
      </c>
      <c r="S107" s="2">
        <f ca="1">'Columbia River'!BD38</f>
        <v>0</v>
      </c>
      <c r="T107" s="2">
        <f ca="1">'Columbia River'!BG38</f>
        <v>0</v>
      </c>
      <c r="U107" s="2">
        <f ca="1">'Columbia River'!BJ38</f>
        <v>0</v>
      </c>
      <c r="V107" s="2">
        <f ca="1">'Columbia River'!BM38</f>
        <v>0</v>
      </c>
      <c r="W107" s="2">
        <f ca="1">'Columbia River'!BP38</f>
        <v>0</v>
      </c>
      <c r="X107" s="2">
        <f ca="1">'Columbia River'!BS38</f>
        <v>0</v>
      </c>
      <c r="Y107" s="2">
        <f ca="1">'Columbia River'!BV38</f>
        <v>0</v>
      </c>
      <c r="Z107" s="2">
        <f ca="1">'Columbia River'!BY38</f>
        <v>0</v>
      </c>
      <c r="AA107" s="2">
        <f ca="1">'Columbia River'!CB38</f>
        <v>0</v>
      </c>
      <c r="AB107" s="2">
        <f ca="1">'Columbia River'!CE38</f>
        <v>0</v>
      </c>
      <c r="AC107" s="2">
        <f ca="1">'Columbia River'!CH38</f>
        <v>0</v>
      </c>
      <c r="AD107" s="2">
        <f ca="1">'Columbia River'!CK38</f>
        <v>0</v>
      </c>
      <c r="AE107" s="2">
        <f ca="1">'Columbia River'!CN38</f>
        <v>0</v>
      </c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>
        <f ca="1">'Columbia River'!CQ38</f>
        <v>0</v>
      </c>
    </row>
    <row r="108" spans="1:48" x14ac:dyDescent="0.25">
      <c r="A108" t="s">
        <v>171</v>
      </c>
      <c r="B108" s="2">
        <f>WA_ORCoast_Calif!F15</f>
        <v>7.7855424544140526</v>
      </c>
      <c r="C108" s="2">
        <f>WA_ORCoast_Calif!I15</f>
        <v>1748.2899867374547</v>
      </c>
      <c r="D108" s="2">
        <f>WA_ORCoast_Calif!L15</f>
        <v>1754.1109874216036</v>
      </c>
      <c r="E108" s="2">
        <f>WA_ORCoast_Calif!O15</f>
        <v>1425.0671989439988</v>
      </c>
      <c r="F108" s="2">
        <f>WA_ORCoast_Calif!R15</f>
        <v>1945.3624218807436</v>
      </c>
      <c r="G108" s="2">
        <f>WA_ORCoast_Calif!U15</f>
        <v>0</v>
      </c>
      <c r="H108" s="2">
        <f>WA_ORCoast_Calif!X15</f>
        <v>573.89737089201878</v>
      </c>
      <c r="I108" s="2">
        <f>WA_ORCoast_Calif!AA15</f>
        <v>332.10145446703194</v>
      </c>
      <c r="J108" s="2">
        <f>WA_ORCoast_Calif!AD15</f>
        <v>217.46592847586925</v>
      </c>
      <c r="K108" s="2">
        <f>WA_ORCoast_Calif!AG15</f>
        <v>0</v>
      </c>
      <c r="L108" s="2">
        <f>WA_ORCoast_Calif!AJ15</f>
        <v>0</v>
      </c>
      <c r="M108" s="2">
        <f>WA_ORCoast_Calif!AM15</f>
        <v>586.18893003412973</v>
      </c>
      <c r="N108" s="2">
        <f>WA_ORCoast_Calif!AP15</f>
        <v>1559.3606</v>
      </c>
      <c r="O108" s="2">
        <f>WA_ORCoast_Calif!AS15</f>
        <v>868.21383982683983</v>
      </c>
      <c r="P108" s="2">
        <f>WA_ORCoast_Calif!AV15</f>
        <v>425.7812515171949</v>
      </c>
      <c r="Q108" s="2">
        <f>WA_ORCoast_Calif!AY15</f>
        <v>1217.3598961038961</v>
      </c>
      <c r="R108" s="2">
        <f>WA_ORCoast_Calif!BB15</f>
        <v>9802.9375322270389</v>
      </c>
      <c r="S108" s="2">
        <f>WA_ORCoast_Calif!BE15</f>
        <v>810.52703684620656</v>
      </c>
      <c r="T108" s="2">
        <f>WA_ORCoast_Calif!BH15</f>
        <v>5197.788921732079</v>
      </c>
      <c r="U108" s="2">
        <f>WA_ORCoast_Calif!BK15</f>
        <v>2651.6314931332913</v>
      </c>
      <c r="V108" s="2">
        <f>WA_ORCoast_Calif!BN15</f>
        <v>1643.4280902303874</v>
      </c>
      <c r="W108" s="2">
        <f>WA_ORCoast_Calif!BQ15</f>
        <v>7042.9017545053175</v>
      </c>
      <c r="X108" s="2">
        <f>WA_ORCoast_Calif!BT15</f>
        <v>849.60709617069892</v>
      </c>
      <c r="Y108" s="2">
        <f>WA_ORCoast_Calif!BW15</f>
        <v>0</v>
      </c>
      <c r="Z108" s="2">
        <f>WA_ORCoast_Calif!BZ15</f>
        <v>580.67656782887411</v>
      </c>
      <c r="AA108" s="2">
        <f>WA_ORCoast_Calif!CC15</f>
        <v>0</v>
      </c>
      <c r="AB108" s="2">
        <f>WA_ORCoast_Calif!CF15</f>
        <v>8.6550553118975184</v>
      </c>
      <c r="AC108" s="2">
        <f>WA_ORCoast_Calif!CI15</f>
        <v>4.6125278613698057</v>
      </c>
      <c r="AD108" s="2">
        <f>WA_ORCoast_Calif!CL15</f>
        <v>17.874586644388884</v>
      </c>
      <c r="AE108" s="2">
        <f>WA_ORCoast_Calif!CO15</f>
        <v>0</v>
      </c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>
        <f>WA_ORCoast_Calif!CR15</f>
        <v>106.11433624652841</v>
      </c>
    </row>
    <row r="109" spans="1:48" x14ac:dyDescent="0.25">
      <c r="A109" t="s">
        <v>201</v>
      </c>
      <c r="B109" s="2">
        <f>WA_ORCoast_Calif!F16</f>
        <v>6.4384392746335681</v>
      </c>
      <c r="C109" s="2">
        <f>WA_ORCoast_Calif!I16</f>
        <v>1730.8070868700802</v>
      </c>
      <c r="D109" s="2">
        <f>WA_ORCoast_Calif!L16</f>
        <v>1736.5698775473875</v>
      </c>
      <c r="E109" s="2">
        <f>WA_ORCoast_Calif!O16</f>
        <v>1410.8165269545589</v>
      </c>
      <c r="F109" s="2">
        <f>WA_ORCoast_Calif!R16</f>
        <v>1906.4551734431286</v>
      </c>
      <c r="G109" s="2">
        <f>WA_ORCoast_Calif!U16</f>
        <v>0</v>
      </c>
      <c r="H109" s="2">
        <f>WA_ORCoast_Calif!X16</f>
        <v>562.41942347417842</v>
      </c>
      <c r="I109" s="2">
        <f>WA_ORCoast_Calif!AA16</f>
        <v>325.45942537769128</v>
      </c>
      <c r="J109" s="2">
        <f>WA_ORCoast_Calif!AD16</f>
        <v>213.11660990635187</v>
      </c>
      <c r="K109" s="2">
        <f>WA_ORCoast_Calif!AG16</f>
        <v>0</v>
      </c>
      <c r="L109" s="2">
        <f>WA_ORCoast_Calif!AJ16</f>
        <v>0</v>
      </c>
      <c r="M109" s="2">
        <f>WA_ORCoast_Calif!AM16</f>
        <v>574.46515143344709</v>
      </c>
      <c r="N109" s="2">
        <f>WA_ORCoast_Calif!AP16</f>
        <v>1528.1733879999999</v>
      </c>
      <c r="O109" s="2">
        <f>WA_ORCoast_Calif!AS16</f>
        <v>850.84956303030299</v>
      </c>
      <c r="P109" s="2">
        <f>WA_ORCoast_Calif!AV16</f>
        <v>417.26562648685098</v>
      </c>
      <c r="Q109" s="2">
        <f>WA_ORCoast_Calif!AY16</f>
        <v>1193.0126981818182</v>
      </c>
      <c r="R109" s="2">
        <f>WA_ORCoast_Calif!BB16</f>
        <v>9606.878781582498</v>
      </c>
      <c r="S109" s="2">
        <f>WA_ORCoast_Calif!BE16</f>
        <v>794.31649610928241</v>
      </c>
      <c r="T109" s="2">
        <f>WA_ORCoast_Calif!BH16</f>
        <v>5093.8331432974373</v>
      </c>
      <c r="U109" s="2">
        <f>WA_ORCoast_Calif!BK16</f>
        <v>2598.5988632706253</v>
      </c>
      <c r="V109" s="2">
        <f>WA_ORCoast_Calif!BN16</f>
        <v>1610.5595284257797</v>
      </c>
      <c r="W109" s="2">
        <f>WA_ORCoast_Calif!BQ16</f>
        <v>6902.0437194152109</v>
      </c>
      <c r="X109" s="2">
        <f>WA_ORCoast_Calif!BT16</f>
        <v>832.61495424728491</v>
      </c>
      <c r="Y109" s="2">
        <f>WA_ORCoast_Calif!BW16</f>
        <v>0</v>
      </c>
      <c r="Z109" s="2">
        <f>WA_ORCoast_Calif!BZ16</f>
        <v>566.15965363315229</v>
      </c>
      <c r="AA109" s="2">
        <f>WA_ORCoast_Calif!CC16</f>
        <v>0</v>
      </c>
      <c r="AB109" s="2">
        <f>WA_ORCoast_Calif!CF16</f>
        <v>8.4386789291000799</v>
      </c>
      <c r="AC109" s="2">
        <f>WA_ORCoast_Calif!CI16</f>
        <v>3.5516464532547505</v>
      </c>
      <c r="AD109" s="2">
        <f>WA_ORCoast_Calif!CL16</f>
        <v>13.763431716179442</v>
      </c>
      <c r="AE109" s="2">
        <f>WA_ORCoast_Calif!CO16</f>
        <v>0</v>
      </c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>
        <f>WA_ORCoast_Calif!CR16</f>
        <v>81.708038909826882</v>
      </c>
    </row>
    <row r="110" spans="1:48" x14ac:dyDescent="0.25">
      <c r="A110" t="s">
        <v>202</v>
      </c>
      <c r="B110" s="2">
        <f>WA_ORCoast_Calif!F17</f>
        <v>1.347103179780484</v>
      </c>
      <c r="C110" s="2">
        <f>WA_ORCoast_Calif!I17</f>
        <v>17.482899867374499</v>
      </c>
      <c r="D110" s="2">
        <f>WA_ORCoast_Calif!L17</f>
        <v>17.54110987421609</v>
      </c>
      <c r="E110" s="2">
        <f>WA_ORCoast_Calif!O17</f>
        <v>14.250671989439979</v>
      </c>
      <c r="F110" s="2">
        <f>WA_ORCoast_Calif!R17</f>
        <v>38.907248437614953</v>
      </c>
      <c r="G110" s="2">
        <f>WA_ORCoast_Calif!U17</f>
        <v>0</v>
      </c>
      <c r="H110" s="2">
        <f>WA_ORCoast_Calif!X17</f>
        <v>11.477947417840369</v>
      </c>
      <c r="I110" s="2">
        <f>WA_ORCoast_Calif!AA17</f>
        <v>6.6420290893406673</v>
      </c>
      <c r="J110" s="2">
        <f>WA_ORCoast_Calif!AD17</f>
        <v>4.3493185695173793</v>
      </c>
      <c r="K110" s="2">
        <f>WA_ORCoast_Calif!AG17</f>
        <v>0</v>
      </c>
      <c r="L110" s="2">
        <f>WA_ORCoast_Calif!AJ17</f>
        <v>0</v>
      </c>
      <c r="M110" s="2">
        <f>WA_ORCoast_Calif!AM17</f>
        <v>11.723778600682635</v>
      </c>
      <c r="N110" s="2">
        <f>WA_ORCoast_Calif!AP17</f>
        <v>31.187212000000045</v>
      </c>
      <c r="O110" s="2">
        <f>WA_ORCoast_Calif!AS17</f>
        <v>17.364276796536842</v>
      </c>
      <c r="P110" s="2">
        <f>WA_ORCoast_Calif!AV17</f>
        <v>8.5156250303439265</v>
      </c>
      <c r="Q110" s="2">
        <f>WA_ORCoast_Calif!AY17</f>
        <v>24.347197922077839</v>
      </c>
      <c r="R110" s="2">
        <f>WA_ORCoast_Calif!BB17</f>
        <v>196.05875064454085</v>
      </c>
      <c r="S110" s="2">
        <f>WA_ORCoast_Calif!BE17</f>
        <v>16.210540736924145</v>
      </c>
      <c r="T110" s="2">
        <f>WA_ORCoast_Calif!BH17</f>
        <v>103.95577843464162</v>
      </c>
      <c r="U110" s="2">
        <f>WA_ORCoast_Calif!BK17</f>
        <v>53.032629862665999</v>
      </c>
      <c r="V110" s="2">
        <f>WA_ORCoast_Calif!BN17</f>
        <v>32.86856180460768</v>
      </c>
      <c r="W110" s="2">
        <f>WA_ORCoast_Calif!BQ17</f>
        <v>140.85803509010657</v>
      </c>
      <c r="X110" s="2">
        <f>WA_ORCoast_Calif!BT17</f>
        <v>16.99214192341401</v>
      </c>
      <c r="Y110" s="2">
        <f>WA_ORCoast_Calif!BW17</f>
        <v>0</v>
      </c>
      <c r="Z110" s="2">
        <f>WA_ORCoast_Calif!BZ17</f>
        <v>14.516914195721824</v>
      </c>
      <c r="AA110" s="2">
        <f>WA_ORCoast_Calif!CC17</f>
        <v>0</v>
      </c>
      <c r="AB110" s="2">
        <f>WA_ORCoast_Calif!CF17</f>
        <v>0.21637638279743854</v>
      </c>
      <c r="AC110" s="2">
        <f>WA_ORCoast_Calif!CI17</f>
        <v>1.0608814081150553</v>
      </c>
      <c r="AD110" s="2">
        <f>WA_ORCoast_Calif!CL17</f>
        <v>4.1111549282094426</v>
      </c>
      <c r="AE110" s="2">
        <f>WA_ORCoast_Calif!CO17</f>
        <v>0</v>
      </c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>
        <f>WA_ORCoast_Calif!CR17</f>
        <v>24.406297336701527</v>
      </c>
    </row>
    <row r="111" spans="1:48" x14ac:dyDescent="0.25">
      <c r="A111" t="s">
        <v>176</v>
      </c>
      <c r="B111" s="2">
        <f>WA_ORCoast_Calif!F9</f>
        <v>19909.828917001716</v>
      </c>
      <c r="C111" s="2">
        <f>WA_ORCoast_Calif!I9</f>
        <v>18405.462827231186</v>
      </c>
      <c r="D111" s="2">
        <f>WA_ORCoast_Calif!L9</f>
        <v>34313.26466200174</v>
      </c>
      <c r="E111" s="2">
        <f>WA_ORCoast_Calif!O9</f>
        <v>47954.562996657565</v>
      </c>
      <c r="F111" s="2">
        <f>WA_ORCoast_Calif!R9</f>
        <v>52592.525431726164</v>
      </c>
      <c r="G111" s="2">
        <f>WA_ORCoast_Calif!U9</f>
        <v>59078.192921339702</v>
      </c>
      <c r="H111" s="2">
        <f>WA_ORCoast_Calif!X9</f>
        <v>46493.832276459012</v>
      </c>
      <c r="I111" s="2">
        <f>WA_ORCoast_Calif!AA9</f>
        <v>33484.852456557783</v>
      </c>
      <c r="J111" s="2">
        <f>WA_ORCoast_Calif!AD9</f>
        <v>29623.357852450466</v>
      </c>
      <c r="K111" s="2">
        <f>WA_ORCoast_Calif!AG9</f>
        <v>26264.698247560111</v>
      </c>
      <c r="L111" s="2">
        <f>WA_ORCoast_Calif!AJ9</f>
        <v>33082.259451928432</v>
      </c>
      <c r="M111" s="2">
        <f>WA_ORCoast_Calif!AM9</f>
        <v>33223.566704148412</v>
      </c>
      <c r="N111" s="2">
        <f>WA_ORCoast_Calif!AP9</f>
        <v>29272.359269221786</v>
      </c>
      <c r="O111" s="2">
        <f>WA_ORCoast_Calif!AS9</f>
        <v>27839.182911404285</v>
      </c>
      <c r="P111" s="2">
        <f>WA_ORCoast_Calif!AV9</f>
        <v>36460.800439661114</v>
      </c>
      <c r="Q111" s="2">
        <f>WA_ORCoast_Calif!AY9</f>
        <v>17359.78278339548</v>
      </c>
      <c r="R111" s="2">
        <f>WA_ORCoast_Calif!BB9</f>
        <v>10332.374127039027</v>
      </c>
      <c r="S111" s="2">
        <f>WA_ORCoast_Calif!BE9</f>
        <v>11778.078135955819</v>
      </c>
      <c r="T111" s="2">
        <f>WA_ORCoast_Calif!BH9</f>
        <v>28513.523888729578</v>
      </c>
      <c r="U111" s="2">
        <f>WA_ORCoast_Calif!BK9</f>
        <v>28872.691010275958</v>
      </c>
      <c r="V111" s="2">
        <f>WA_ORCoast_Calif!BN9</f>
        <v>47625.279201231293</v>
      </c>
      <c r="W111" s="2">
        <f>WA_ORCoast_Calif!BQ9</f>
        <v>36556.78746081805</v>
      </c>
      <c r="X111" s="2">
        <f>WA_ORCoast_Calif!BT9</f>
        <v>27604.133466431143</v>
      </c>
      <c r="Y111" s="2">
        <f>WA_ORCoast_Calif!BW9</f>
        <v>16132.410927929381</v>
      </c>
      <c r="Z111" s="2">
        <f>WA_ORCoast_Calif!BZ9</f>
        <v>21520.904397710361</v>
      </c>
      <c r="AA111" s="2">
        <f>WA_ORCoast_Calif!CC9</f>
        <v>13092.712838993386</v>
      </c>
      <c r="AB111" s="2">
        <f>WA_ORCoast_Calif!CF9</f>
        <v>24411.825080050497</v>
      </c>
      <c r="AC111" s="2">
        <f>WA_ORCoast_Calif!CI9</f>
        <v>20448.314036231779</v>
      </c>
      <c r="AD111" s="2">
        <f>WA_ORCoast_Calif!CL9</f>
        <v>25933.674099938464</v>
      </c>
      <c r="AE111" s="2">
        <f>WA_ORCoast_Calif!CO9</f>
        <v>17828.96103815813</v>
      </c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>
        <f>WA_ORCoast_Calif!CR9</f>
        <v>11695.408959183333</v>
      </c>
    </row>
    <row r="112" spans="1:48" x14ac:dyDescent="0.25">
      <c r="A112" t="s">
        <v>201</v>
      </c>
      <c r="B112" s="2">
        <f>WA_ORCoast_Calif!F10</f>
        <v>18199.17218309973</v>
      </c>
      <c r="C112" s="2">
        <f>WA_ORCoast_Calif!I10</f>
        <v>18221.408198958874</v>
      </c>
      <c r="D112" s="2">
        <f>WA_ORCoast_Calif!L10</f>
        <v>33970.132015381721</v>
      </c>
      <c r="E112" s="2">
        <f>WA_ORCoast_Calif!O10</f>
        <v>47475.01736669099</v>
      </c>
      <c r="F112" s="2">
        <f>WA_ORCoast_Calif!R10</f>
        <v>52066.600177408902</v>
      </c>
      <c r="G112" s="2">
        <f>WA_ORCoast_Calif!U10</f>
        <v>58487.410992126301</v>
      </c>
      <c r="H112" s="2">
        <f>WA_ORCoast_Calif!X10</f>
        <v>46028.893953694424</v>
      </c>
      <c r="I112" s="2">
        <f>WA_ORCoast_Calif!AA10</f>
        <v>33150.003931992207</v>
      </c>
      <c r="J112" s="2">
        <f>WA_ORCoast_Calif!AD10</f>
        <v>28822.674512346879</v>
      </c>
      <c r="K112" s="2">
        <f>WA_ORCoast_Calif!AG10</f>
        <v>25552.506785600664</v>
      </c>
      <c r="L112" s="2">
        <f>WA_ORCoast_Calif!AJ10</f>
        <v>31665.84700154886</v>
      </c>
      <c r="M112" s="2">
        <f>WA_ORCoast_Calif!AM10</f>
        <v>31473.359757415412</v>
      </c>
      <c r="N112" s="2">
        <f>WA_ORCoast_Calif!AP10</f>
        <v>28060.886849778581</v>
      </c>
      <c r="O112" s="2">
        <f>WA_ORCoast_Calif!AS10</f>
        <v>27293.225097041126</v>
      </c>
      <c r="P112" s="2">
        <f>WA_ORCoast_Calif!AV10</f>
        <v>34822.326624855894</v>
      </c>
      <c r="Q112" s="2">
        <f>WA_ORCoast_Calif!AY10</f>
        <v>16908.284085261002</v>
      </c>
      <c r="R112" s="2">
        <f>WA_ORCoast_Calif!BB10</f>
        <v>9786.2441656948758</v>
      </c>
      <c r="S112" s="2">
        <f>WA_ORCoast_Calif!BE10</f>
        <v>11364.022680442271</v>
      </c>
      <c r="T112" s="2">
        <f>WA_ORCoast_Calif!BH10</f>
        <v>27913.902797374805</v>
      </c>
      <c r="U112" s="2">
        <f>WA_ORCoast_Calif!BK10</f>
        <v>26720.229481371825</v>
      </c>
      <c r="V112" s="2">
        <f>WA_ORCoast_Calif!BN10</f>
        <v>45779.010136173711</v>
      </c>
      <c r="W112" s="2">
        <f>WA_ORCoast_Calif!BQ10</f>
        <v>35320.472027246615</v>
      </c>
      <c r="X112" s="2">
        <f>WA_ORCoast_Calif!BT10</f>
        <v>26477.981864723155</v>
      </c>
      <c r="Y112" s="2">
        <f>WA_ORCoast_Calif!BW10</f>
        <v>16036.086128982262</v>
      </c>
      <c r="Z112" s="2">
        <f>WA_ORCoast_Calif!BZ10</f>
        <v>20866.629833442119</v>
      </c>
      <c r="AA112" s="2">
        <f>WA_ORCoast_Calif!CC10</f>
        <v>10828.67732670566</v>
      </c>
      <c r="AB112" s="2">
        <f>WA_ORCoast_Calif!CF10</f>
        <v>22562.011692977059</v>
      </c>
      <c r="AC112" s="2">
        <f>WA_ORCoast_Calif!CI10</f>
        <v>18671.558723508377</v>
      </c>
      <c r="AD112" s="2">
        <f>WA_ORCoast_Calif!CL10</f>
        <v>23940.29924627117</v>
      </c>
      <c r="AE112" s="2">
        <f>WA_ORCoast_Calif!CO10</f>
        <v>14488.942329811474</v>
      </c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>
        <f>WA_ORCoast_Calif!CR10</f>
        <v>10036.292345995262</v>
      </c>
    </row>
    <row r="113" spans="1:48" x14ac:dyDescent="0.25">
      <c r="A113" t="s">
        <v>202</v>
      </c>
      <c r="B113" s="2">
        <f>WA_ORCoast_Calif!F11</f>
        <v>1710.6567339019825</v>
      </c>
      <c r="C113" s="2">
        <f>WA_ORCoast_Calif!I11</f>
        <v>184.05462827231167</v>
      </c>
      <c r="D113" s="2">
        <f>WA_ORCoast_Calif!L11</f>
        <v>343.13264662001893</v>
      </c>
      <c r="E113" s="2">
        <f>WA_ORCoast_Calif!O11</f>
        <v>479.54562996657478</v>
      </c>
      <c r="F113" s="2">
        <f>WA_ORCoast_Calif!R11</f>
        <v>525.92525431726244</v>
      </c>
      <c r="G113" s="2">
        <f>WA_ORCoast_Calif!U11</f>
        <v>590.78192921340087</v>
      </c>
      <c r="H113" s="2">
        <f>WA_ORCoast_Calif!X11</f>
        <v>464.93832276458852</v>
      </c>
      <c r="I113" s="2">
        <f>WA_ORCoast_Calif!AA11</f>
        <v>334.84852456557564</v>
      </c>
      <c r="J113" s="2">
        <f>WA_ORCoast_Calif!AD11</f>
        <v>800.68334010358683</v>
      </c>
      <c r="K113" s="2">
        <f>WA_ORCoast_Calif!AG11</f>
        <v>712.19146195944609</v>
      </c>
      <c r="L113" s="2">
        <f>WA_ORCoast_Calif!AJ11</f>
        <v>1416.4124503795729</v>
      </c>
      <c r="M113" s="2">
        <f>WA_ORCoast_Calif!AM11</f>
        <v>1750.2069467329998</v>
      </c>
      <c r="N113" s="2">
        <f>WA_ORCoast_Calif!AP11</f>
        <v>1211.4724194432072</v>
      </c>
      <c r="O113" s="2">
        <f>WA_ORCoast_Calif!AS11</f>
        <v>545.95781436315758</v>
      </c>
      <c r="P113" s="2">
        <f>WA_ORCoast_Calif!AV11</f>
        <v>1638.4738148052218</v>
      </c>
      <c r="Q113" s="2">
        <f>WA_ORCoast_Calif!AY11</f>
        <v>451.49869813447384</v>
      </c>
      <c r="R113" s="2">
        <f>WA_ORCoast_Calif!BB11</f>
        <v>546.1299613441538</v>
      </c>
      <c r="S113" s="2">
        <f>WA_ORCoast_Calif!BE11</f>
        <v>414.055455513548</v>
      </c>
      <c r="T113" s="2">
        <f>WA_ORCoast_Calif!BH11</f>
        <v>599.62109135477112</v>
      </c>
      <c r="U113" s="2">
        <f>WA_ORCoast_Calif!BK11</f>
        <v>2152.4615289041317</v>
      </c>
      <c r="V113" s="2">
        <f>WA_ORCoast_Calif!BN11</f>
        <v>1846.2690650575805</v>
      </c>
      <c r="W113" s="2">
        <f>WA_ORCoast_Calif!BQ11</f>
        <v>1236.3154335714321</v>
      </c>
      <c r="X113" s="2">
        <f>WA_ORCoast_Calif!BT11</f>
        <v>1126.1516017079871</v>
      </c>
      <c r="Y113" s="2">
        <f>WA_ORCoast_Calif!BW11</f>
        <v>96.324798947118168</v>
      </c>
      <c r="Z113" s="2">
        <f>WA_ORCoast_Calif!BZ11</f>
        <v>654.2745642682429</v>
      </c>
      <c r="AA113" s="2">
        <f>WA_ORCoast_Calif!CC11</f>
        <v>2264.0355122877231</v>
      </c>
      <c r="AB113" s="2">
        <f>WA_ORCoast_Calif!CF11</f>
        <v>1849.8133870734428</v>
      </c>
      <c r="AC113" s="2">
        <f>WA_ORCoast_Calif!CI11</f>
        <v>1776.755312723405</v>
      </c>
      <c r="AD113" s="2">
        <f>WA_ORCoast_Calif!CL11</f>
        <v>1993.3748536672931</v>
      </c>
      <c r="AE113" s="2">
        <f>WA_ORCoast_Calif!CO11</f>
        <v>3340.0187083466544</v>
      </c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>
        <f>WA_ORCoast_Calif!CR11</f>
        <v>1659.1166131880721</v>
      </c>
    </row>
    <row r="114" spans="1:48" x14ac:dyDescent="0.25">
      <c r="A114" t="s">
        <v>181</v>
      </c>
      <c r="B114" s="2">
        <f>WA_ORCoast_Calif!F12</f>
        <v>8829.2182851604503</v>
      </c>
      <c r="C114" s="2">
        <f>WA_ORCoast_Calif!I12</f>
        <v>3683.9126640987342</v>
      </c>
      <c r="D114" s="2">
        <f>WA_ORCoast_Calif!L12</f>
        <v>4139.0583287477402</v>
      </c>
      <c r="E114" s="2">
        <f>WA_ORCoast_Calif!O12</f>
        <v>7503.9147079632103</v>
      </c>
      <c r="F114" s="2">
        <f>WA_ORCoast_Calif!R12</f>
        <v>14622.690275921705</v>
      </c>
      <c r="G114" s="2">
        <f>WA_ORCoast_Calif!U12</f>
        <v>14580.355946859523</v>
      </c>
      <c r="H114" s="2">
        <f>WA_ORCoast_Calif!X12</f>
        <v>8514.9823913214368</v>
      </c>
      <c r="I114" s="2">
        <f>WA_ORCoast_Calif!AA12</f>
        <v>9621.457196761261</v>
      </c>
      <c r="J114" s="2">
        <f>WA_ORCoast_Calif!AD12</f>
        <v>25424.903192074849</v>
      </c>
      <c r="K114" s="2">
        <f>WA_ORCoast_Calif!AG12</f>
        <v>19092.042738420048</v>
      </c>
      <c r="L114" s="2">
        <f>WA_ORCoast_Calif!AJ12</f>
        <v>22477.124465116278</v>
      </c>
      <c r="M114" s="2">
        <f>WA_ORCoast_Calif!AM12</f>
        <v>27609.09</v>
      </c>
      <c r="N114" s="2">
        <f>WA_ORCoast_Calif!AP12</f>
        <v>9179.3739999999998</v>
      </c>
      <c r="O114" s="2">
        <f>WA_ORCoast_Calif!AS12</f>
        <v>18512.811600000001</v>
      </c>
      <c r="P114" s="2">
        <f>WA_ORCoast_Calif!AV12</f>
        <v>14495.966000000002</v>
      </c>
      <c r="Q114" s="2">
        <f>WA_ORCoast_Calif!AY12</f>
        <v>2368.88</v>
      </c>
      <c r="R114" s="2">
        <f>WA_ORCoast_Calif!BB12</f>
        <v>4876.0434999999998</v>
      </c>
      <c r="S114" s="2">
        <f>WA_ORCoast_Calif!BE12</f>
        <v>6843.0664999999999</v>
      </c>
      <c r="T114" s="2">
        <f>WA_ORCoast_Calif!BH12</f>
        <v>9251.2430000000004</v>
      </c>
      <c r="U114" s="2">
        <f>WA_ORCoast_Calif!BK12</f>
        <v>8459.1833811112683</v>
      </c>
      <c r="V114" s="2">
        <f>WA_ORCoast_Calif!BN12</f>
        <v>17108.845120930073</v>
      </c>
      <c r="W114" s="2">
        <f>WA_ORCoast_Calif!BQ12</f>
        <v>9225.3045469870704</v>
      </c>
      <c r="X114" s="2">
        <f>WA_ORCoast_Calif!BT12</f>
        <v>18669.226107981754</v>
      </c>
      <c r="Y114" s="2">
        <f>WA_ORCoast_Calif!BW12</f>
        <v>9787.1476745476757</v>
      </c>
      <c r="Z114" s="2">
        <f>WA_ORCoast_Calif!BZ12</f>
        <v>6673.6897911338456</v>
      </c>
      <c r="AA114" s="2">
        <f>WA_ORCoast_Calif!CC12</f>
        <v>5000.0093660109842</v>
      </c>
      <c r="AB114" s="2">
        <f>WA_ORCoast_Calif!CF12</f>
        <v>7791.9375281296216</v>
      </c>
      <c r="AC114" s="2">
        <f>WA_ORCoast_Calif!CI12</f>
        <v>10364.853785020798</v>
      </c>
      <c r="AD114" s="2">
        <f>WA_ORCoast_Calif!CL12</f>
        <v>17230.672522760367</v>
      </c>
      <c r="AE114" s="2">
        <f>WA_ORCoast_Calif!CO12</f>
        <v>4956.217328519856</v>
      </c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>
        <f>WA_ORCoast_Calif!CR12</f>
        <v>13348.005796052743</v>
      </c>
    </row>
    <row r="115" spans="1:48" x14ac:dyDescent="0.25">
      <c r="A115" t="s">
        <v>201</v>
      </c>
      <c r="B115" s="2">
        <f>WA_ORCoast_Calif!F13</f>
        <v>4614.5923945239574</v>
      </c>
      <c r="C115" s="2">
        <f>WA_ORCoast_Calif!I13</f>
        <v>3647.0735374577471</v>
      </c>
      <c r="D115" s="2">
        <f>WA_ORCoast_Calif!L13</f>
        <v>4097.6677454602632</v>
      </c>
      <c r="E115" s="2">
        <f>WA_ORCoast_Calif!O13</f>
        <v>7428.8755608835781</v>
      </c>
      <c r="F115" s="2">
        <f>WA_ORCoast_Calif!R13</f>
        <v>14330.23647040327</v>
      </c>
      <c r="G115" s="2">
        <f>WA_ORCoast_Calif!U13</f>
        <v>14288.748827922333</v>
      </c>
      <c r="H115" s="2">
        <f>WA_ORCoast_Calif!X13</f>
        <v>8344.6827434950083</v>
      </c>
      <c r="I115" s="2">
        <f>WA_ORCoast_Calif!AA13</f>
        <v>9429.0280528260355</v>
      </c>
      <c r="J115" s="2">
        <f>WA_ORCoast_Calif!AD13</f>
        <v>24973.529815897949</v>
      </c>
      <c r="K115" s="2">
        <f>WA_ORCoast_Calif!AG13</f>
        <v>19078.475323599403</v>
      </c>
      <c r="L115" s="2">
        <f>WA_ORCoast_Calif!AJ13</f>
        <v>22476.542879626082</v>
      </c>
      <c r="M115" s="2">
        <f>WA_ORCoast_Calif!AM13</f>
        <v>27609.09</v>
      </c>
      <c r="N115" s="2">
        <f>WA_ORCoast_Calif!AP13</f>
        <v>9179.3739999999998</v>
      </c>
      <c r="O115" s="2">
        <f>WA_ORCoast_Calif!AS13</f>
        <v>18512.811600000001</v>
      </c>
      <c r="P115" s="2">
        <f>WA_ORCoast_Calif!AV13</f>
        <v>14495.966000000002</v>
      </c>
      <c r="Q115" s="2">
        <f>WA_ORCoast_Calif!AY13</f>
        <v>2368.88</v>
      </c>
      <c r="R115" s="2">
        <f>WA_ORCoast_Calif!BB13</f>
        <v>4819.108392936264</v>
      </c>
      <c r="S115" s="2">
        <f>WA_ORCoast_Calif!BE13</f>
        <v>6755.3021784432549</v>
      </c>
      <c r="T115" s="2">
        <f>WA_ORCoast_Calif!BH13</f>
        <v>9106.7908483685551</v>
      </c>
      <c r="U115" s="2">
        <f>WA_ORCoast_Calif!BK13</f>
        <v>8187.2962204553842</v>
      </c>
      <c r="V115" s="2">
        <f>WA_ORCoast_Calif!BN13</f>
        <v>16345.046734001075</v>
      </c>
      <c r="W115" s="2">
        <f>WA_ORCoast_Calif!BQ13</f>
        <v>9149.8609264417792</v>
      </c>
      <c r="X115" s="2">
        <f>WA_ORCoast_Calif!BT13</f>
        <v>18666.547666055154</v>
      </c>
      <c r="Y115" s="2">
        <f>WA_ORCoast_Calif!BW13</f>
        <v>9787.1476745476757</v>
      </c>
      <c r="Z115" s="2">
        <f>WA_ORCoast_Calif!BZ13</f>
        <v>6176.108157674581</v>
      </c>
      <c r="AA115" s="2">
        <f>WA_ORCoast_Calif!CC13</f>
        <v>4677.5530087799998</v>
      </c>
      <c r="AB115" s="2">
        <f>WA_ORCoast_Calif!CF13</f>
        <v>5662.0306402429878</v>
      </c>
      <c r="AC115" s="2">
        <f>WA_ORCoast_Calif!CI13</f>
        <v>2059.3253752048613</v>
      </c>
      <c r="AD115" s="2">
        <f>WA_ORCoast_Calif!CL13</f>
        <v>3143.4070605910429</v>
      </c>
      <c r="AE115" s="2">
        <f>WA_ORCoast_Calif!CO13</f>
        <v>796.57484462654952</v>
      </c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>
        <f>WA_ORCoast_Calif!CR13</f>
        <v>1874.4580489990158</v>
      </c>
    </row>
    <row r="116" spans="1:48" x14ac:dyDescent="0.25">
      <c r="A116" t="s">
        <v>202</v>
      </c>
      <c r="B116" s="2">
        <f>WA_ORCoast_Calif!F14</f>
        <v>4214.6258906364928</v>
      </c>
      <c r="C116" s="2">
        <f>WA_ORCoast_Calif!I14</f>
        <v>36.83912664098716</v>
      </c>
      <c r="D116" s="2">
        <f>WA_ORCoast_Calif!L14</f>
        <v>41.390583287477057</v>
      </c>
      <c r="E116" s="2">
        <f>WA_ORCoast_Calif!O14</f>
        <v>75.03914707963213</v>
      </c>
      <c r="F116" s="2">
        <f>WA_ORCoast_Calif!R14</f>
        <v>292.45380551843482</v>
      </c>
      <c r="G116" s="2">
        <f>WA_ORCoast_Calif!U14</f>
        <v>291.60711893719053</v>
      </c>
      <c r="H116" s="2">
        <f>WA_ORCoast_Calif!X14</f>
        <v>170.29964782642855</v>
      </c>
      <c r="I116" s="2">
        <f>WA_ORCoast_Calif!AA14</f>
        <v>192.42914393522551</v>
      </c>
      <c r="J116" s="2">
        <f>WA_ORCoast_Calif!AD14</f>
        <v>451.37337617689832</v>
      </c>
      <c r="K116" s="2">
        <f>WA_ORCoast_Calif!AG14</f>
        <v>13.567414820643949</v>
      </c>
      <c r="L116" s="2">
        <f>WA_ORCoast_Calif!AJ14</f>
        <v>0.58158549019696104</v>
      </c>
      <c r="M116" s="2">
        <f>WA_ORCoast_Calif!AM14</f>
        <v>0</v>
      </c>
      <c r="N116" s="2">
        <f>WA_ORCoast_Calif!AP14</f>
        <v>0</v>
      </c>
      <c r="O116" s="2">
        <f>WA_ORCoast_Calif!AS14</f>
        <v>0</v>
      </c>
      <c r="P116" s="2">
        <f>WA_ORCoast_Calif!AV14</f>
        <v>0</v>
      </c>
      <c r="Q116" s="2">
        <f>WA_ORCoast_Calif!AY14</f>
        <v>0</v>
      </c>
      <c r="R116" s="2">
        <f>WA_ORCoast_Calif!BB14</f>
        <v>56.93510706373538</v>
      </c>
      <c r="S116" s="2">
        <f>WA_ORCoast_Calif!BE14</f>
        <v>87.764321556744889</v>
      </c>
      <c r="T116" s="2">
        <f>WA_ORCoast_Calif!BH14</f>
        <v>144.45215163144573</v>
      </c>
      <c r="U116" s="2">
        <f>WA_ORCoast_Calif!BK14</f>
        <v>271.88716065588392</v>
      </c>
      <c r="V116" s="2">
        <f>WA_ORCoast_Calif!BN14</f>
        <v>763.79838692899989</v>
      </c>
      <c r="W116" s="2">
        <f>WA_ORCoast_Calif!BQ14</f>
        <v>75.443620545291878</v>
      </c>
      <c r="X116" s="2">
        <f>WA_ORCoast_Calif!BT14</f>
        <v>2.6784419266005868</v>
      </c>
      <c r="Y116" s="2">
        <f>WA_ORCoast_Calif!BW14</f>
        <v>0</v>
      </c>
      <c r="Z116" s="2">
        <f>WA_ORCoast_Calif!BZ14</f>
        <v>497.58163345926499</v>
      </c>
      <c r="AA116" s="2">
        <f>WA_ORCoast_Calif!CC14</f>
        <v>322.45635723098422</v>
      </c>
      <c r="AB116" s="2">
        <f>WA_ORCoast_Calif!CF14</f>
        <v>2129.9068878866333</v>
      </c>
      <c r="AC116" s="2">
        <f>WA_ORCoast_Calif!CI14</f>
        <v>8305.5284098159354</v>
      </c>
      <c r="AD116" s="2">
        <f>WA_ORCoast_Calif!CL14</f>
        <v>14087.265462169324</v>
      </c>
      <c r="AE116" s="2">
        <f>WA_ORCoast_Calif!CO14</f>
        <v>4159.6424838933062</v>
      </c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>
        <f>WA_ORCoast_Calif!CR14</f>
        <v>11473.547747053726</v>
      </c>
    </row>
    <row r="117" spans="1:48" x14ac:dyDescent="0.25">
      <c r="A117" t="str">
        <f>WA_ORCoast_Calif!B6</f>
        <v>OR Mid Coast</v>
      </c>
      <c r="B117" s="2">
        <f ca="1">WA_ORCoast_Calif!F6</f>
        <v>8229.0425002416032</v>
      </c>
      <c r="C117" s="2">
        <f ca="1">WA_ORCoast_Calif!I6</f>
        <v>3796.5849734949461</v>
      </c>
      <c r="D117" s="2">
        <f ca="1">WA_ORCoast_Calif!L6</f>
        <v>6926.6384395733958</v>
      </c>
      <c r="E117" s="2">
        <f ca="1">WA_ORCoast_Calif!O6</f>
        <v>2348.2493614319319</v>
      </c>
      <c r="F117" s="2">
        <f ca="1">WA_ORCoast_Calif!R6</f>
        <v>15057.451546567181</v>
      </c>
      <c r="G117" s="2">
        <f ca="1">WA_ORCoast_Calif!U6</f>
        <v>10907.983905520872</v>
      </c>
      <c r="H117" s="2">
        <f ca="1">WA_ORCoast_Calif!X6</f>
        <v>11646.335479033611</v>
      </c>
      <c r="I117" s="2">
        <f ca="1">WA_ORCoast_Calif!AA6</f>
        <v>7824.1451085878534</v>
      </c>
      <c r="J117" s="2">
        <f ca="1">WA_ORCoast_Calif!AD6</f>
        <v>15066.147413131846</v>
      </c>
      <c r="K117" s="2">
        <f ca="1">WA_ORCoast_Calif!AG6</f>
        <v>12817.374400932817</v>
      </c>
      <c r="L117" s="2">
        <f ca="1">WA_ORCoast_Calif!AJ6</f>
        <v>13589.75596882862</v>
      </c>
      <c r="M117" s="2">
        <f ca="1">WA_ORCoast_Calif!AM6</f>
        <v>19513.691310642123</v>
      </c>
      <c r="N117" s="2">
        <f ca="1">WA_ORCoast_Calif!AP6</f>
        <v>6153.0132524398778</v>
      </c>
      <c r="O117" s="2">
        <f ca="1">WA_ORCoast_Calif!AS6</f>
        <v>20003.410382560014</v>
      </c>
      <c r="P117" s="2">
        <f ca="1">WA_ORCoast_Calif!AV6</f>
        <v>8872.2635156331708</v>
      </c>
      <c r="Q117" s="2">
        <f ca="1">WA_ORCoast_Calif!AY6</f>
        <v>8960.5698904386591</v>
      </c>
      <c r="R117" s="2">
        <f ca="1">WA_ORCoast_Calif!BB6</f>
        <v>10525.73344851012</v>
      </c>
      <c r="S117" s="2">
        <f ca="1">WA_ORCoast_Calif!BE6</f>
        <v>3117.9499095343481</v>
      </c>
      <c r="T117" s="2">
        <f ca="1">WA_ORCoast_Calif!BH6</f>
        <v>10694.084094323447</v>
      </c>
      <c r="U117" s="2">
        <f ca="1">WA_ORCoast_Calif!BK6</f>
        <v>13669.866391693575</v>
      </c>
      <c r="V117" s="2">
        <f ca="1">WA_ORCoast_Calif!BN6</f>
        <v>24869.658929703797</v>
      </c>
      <c r="W117" s="2">
        <f ca="1">WA_ORCoast_Calif!BQ6</f>
        <v>9280.166815347684</v>
      </c>
      <c r="X117" s="2">
        <f ca="1">WA_ORCoast_Calif!BT6</f>
        <v>11234.521737091403</v>
      </c>
      <c r="Y117" s="2">
        <f ca="1">WA_ORCoast_Calif!BW6</f>
        <v>5426.178984930365</v>
      </c>
      <c r="Z117" s="2">
        <f ca="1">WA_ORCoast_Calif!BZ6</f>
        <v>4353.4638116131237</v>
      </c>
      <c r="AA117" s="2">
        <f ca="1">WA_ORCoast_Calif!CC6</f>
        <v>7824.181270688262</v>
      </c>
      <c r="AB117" s="2">
        <f ca="1">WA_ORCoast_Calif!CF6</f>
        <v>8646.5948953025218</v>
      </c>
      <c r="AC117" s="2">
        <f ca="1">WA_ORCoast_Calif!CI6</f>
        <v>9193.3018852432306</v>
      </c>
      <c r="AD117" s="2">
        <f ca="1">WA_ORCoast_Calif!CL6</f>
        <v>13389.871723551163</v>
      </c>
      <c r="AE117" s="2">
        <f ca="1">WA_ORCoast_Calif!CO6</f>
        <v>8769.7049303625481</v>
      </c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>
        <f ca="1">WA_ORCoast_Calif!CR6</f>
        <v>5482.5236936371239</v>
      </c>
    </row>
    <row r="118" spans="1:48" x14ac:dyDescent="0.25">
      <c r="A118" t="str">
        <f>WA_ORCoast_Calif!B7</f>
        <v>UM</v>
      </c>
      <c r="B118" s="2">
        <f ca="1">WA_ORCoast_Calif!F7</f>
        <v>8021.2320141631662</v>
      </c>
      <c r="C118" s="2">
        <f ca="1">WA_ORCoast_Calif!I7</f>
        <v>3758.6191237599965</v>
      </c>
      <c r="D118" s="2">
        <f ca="1">WA_ORCoast_Calif!L7</f>
        <v>6857.3720551776614</v>
      </c>
      <c r="E118" s="2">
        <f ca="1">WA_ORCoast_Calif!O7</f>
        <v>2324.7668678176124</v>
      </c>
      <c r="F118" s="2">
        <f ca="1">WA_ORCoast_Calif!R7</f>
        <v>14906.877031101509</v>
      </c>
      <c r="G118" s="2">
        <f ca="1">WA_ORCoast_Calif!U7</f>
        <v>10798.904066465664</v>
      </c>
      <c r="H118" s="2">
        <f ca="1">WA_ORCoast_Calif!X7</f>
        <v>11529.872124243275</v>
      </c>
      <c r="I118" s="2">
        <f ca="1">WA_ORCoast_Calif!AA7</f>
        <v>7745.9036575019745</v>
      </c>
      <c r="J118" s="2">
        <f ca="1">WA_ORCoast_Calif!AD7</f>
        <v>14915.485939000528</v>
      </c>
      <c r="K118" s="2">
        <f ca="1">WA_ORCoast_Calif!AG7</f>
        <v>12689.200656923489</v>
      </c>
      <c r="L118" s="2">
        <f ca="1">WA_ORCoast_Calif!AJ7</f>
        <v>13453.858409140334</v>
      </c>
      <c r="M118" s="2">
        <f ca="1">WA_ORCoast_Calif!AM7</f>
        <v>19318.554397535703</v>
      </c>
      <c r="N118" s="2">
        <f ca="1">WA_ORCoast_Calif!AP7</f>
        <v>6091.4831199154787</v>
      </c>
      <c r="O118" s="2">
        <f ca="1">WA_ORCoast_Calif!AS7</f>
        <v>19803.376278734413</v>
      </c>
      <c r="P118" s="2">
        <f ca="1">WA_ORCoast_Calif!AV7</f>
        <v>8783.5408804768394</v>
      </c>
      <c r="Q118" s="2">
        <f ca="1">WA_ORCoast_Calif!AY7</f>
        <v>8870.9641915342727</v>
      </c>
      <c r="R118" s="2">
        <f ca="1">WA_ORCoast_Calif!BB7</f>
        <v>10420.476114025019</v>
      </c>
      <c r="S118" s="2">
        <f ca="1">WA_ORCoast_Calif!BE7</f>
        <v>3086.7704104390045</v>
      </c>
      <c r="T118" s="2">
        <f ca="1">WA_ORCoast_Calif!BH7</f>
        <v>10587.143253380213</v>
      </c>
      <c r="U118" s="2">
        <f ca="1">WA_ORCoast_Calif!BK7</f>
        <v>13396.576236520727</v>
      </c>
      <c r="V118" s="2">
        <f ca="1">WA_ORCoast_Calif!BN7</f>
        <v>24372.390431934913</v>
      </c>
      <c r="W118" s="2">
        <f ca="1">WA_ORCoast_Calif!BQ7</f>
        <v>9094.5874677641659</v>
      </c>
      <c r="X118" s="2">
        <f ca="1">WA_ORCoast_Calif!BT7</f>
        <v>11009.789436014275</v>
      </c>
      <c r="Y118" s="2">
        <f ca="1">WA_ORCoast_Calif!BW7</f>
        <v>5319.1687220295562</v>
      </c>
      <c r="Z118" s="2">
        <f ca="1">WA_ORCoast_Calif!BZ7</f>
        <v>4267.608680718311</v>
      </c>
      <c r="AA118" s="2">
        <f ca="1">WA_ORCoast_Calif!CC7</f>
        <v>7667.6669564787471</v>
      </c>
      <c r="AB118" s="2">
        <f ca="1">WA_ORCoast_Calif!CF7</f>
        <v>8473.6727671186509</v>
      </c>
      <c r="AC118" s="2">
        <f ca="1">WA_ORCoast_Calif!CI7</f>
        <v>8985.1025502454104</v>
      </c>
      <c r="AD118" s="2">
        <f ca="1">WA_ORCoast_Calif!CL7</f>
        <v>12952.292367449822</v>
      </c>
      <c r="AE118" s="2">
        <f ca="1">WA_ORCoast_Calif!CO7</f>
        <v>8483.1120551016738</v>
      </c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>
        <f ca="1">WA_ORCoast_Calif!CR7</f>
        <v>5303.3554956735497</v>
      </c>
    </row>
    <row r="119" spans="1:48" x14ac:dyDescent="0.25">
      <c r="A119" t="str">
        <f>WA_ORCoast_Calif!B8</f>
        <v>M</v>
      </c>
      <c r="B119" s="2">
        <f ca="1">WA_ORCoast_Calif!F8</f>
        <v>207.81048607843474</v>
      </c>
      <c r="C119" s="2">
        <f ca="1">WA_ORCoast_Calif!I8</f>
        <v>37.965849734949643</v>
      </c>
      <c r="D119" s="2">
        <f ca="1">WA_ORCoast_Calif!L8</f>
        <v>69.266384395734349</v>
      </c>
      <c r="E119" s="2">
        <f ca="1">WA_ORCoast_Calif!O8</f>
        <v>23.482493614319537</v>
      </c>
      <c r="F119" s="2">
        <f ca="1">WA_ORCoast_Calif!R8</f>
        <v>150.57451546567245</v>
      </c>
      <c r="G119" s="2">
        <f ca="1">WA_ORCoast_Calif!U8</f>
        <v>109.07983905520814</v>
      </c>
      <c r="H119" s="2">
        <f ca="1">WA_ORCoast_Calif!X8</f>
        <v>116.46335479033587</v>
      </c>
      <c r="I119" s="2">
        <f ca="1">WA_ORCoast_Calif!AA8</f>
        <v>78.241451085878907</v>
      </c>
      <c r="J119" s="2">
        <f ca="1">WA_ORCoast_Calif!AD8</f>
        <v>150.66147413131876</v>
      </c>
      <c r="K119" s="2">
        <f ca="1">WA_ORCoast_Calif!AG8</f>
        <v>128.17374400932749</v>
      </c>
      <c r="L119" s="2">
        <f ca="1">WA_ORCoast_Calif!AJ8</f>
        <v>135.89755968828649</v>
      </c>
      <c r="M119" s="2">
        <f ca="1">WA_ORCoast_Calif!AM8</f>
        <v>195.13691310642025</v>
      </c>
      <c r="N119" s="2">
        <f ca="1">WA_ORCoast_Calif!AP8</f>
        <v>61.53013252439905</v>
      </c>
      <c r="O119" s="2">
        <f ca="1">WA_ORCoast_Calif!AS8</f>
        <v>200.03410382560105</v>
      </c>
      <c r="P119" s="2">
        <f ca="1">WA_ORCoast_Calif!AV8</f>
        <v>88.722635156331307</v>
      </c>
      <c r="Q119" s="2">
        <f ca="1">WA_ORCoast_Calif!AY8</f>
        <v>89.605698904386372</v>
      </c>
      <c r="R119" s="2">
        <f ca="1">WA_ORCoast_Calif!BB8</f>
        <v>105.25733448510073</v>
      </c>
      <c r="S119" s="2">
        <f ca="1">WA_ORCoast_Calif!BE8</f>
        <v>31.179499095343544</v>
      </c>
      <c r="T119" s="2">
        <f ca="1">WA_ORCoast_Calif!BH8</f>
        <v>106.94084094323443</v>
      </c>
      <c r="U119" s="2">
        <f ca="1">WA_ORCoast_Calif!BK8</f>
        <v>273.29015517284824</v>
      </c>
      <c r="V119" s="2">
        <f ca="1">WA_ORCoast_Calif!BN8</f>
        <v>497.26849776888412</v>
      </c>
      <c r="W119" s="2">
        <f ca="1">WA_ORCoast_Calif!BQ8</f>
        <v>185.57934758351803</v>
      </c>
      <c r="X119" s="2">
        <f ca="1">WA_ORCoast_Calif!BT8</f>
        <v>224.7323010771288</v>
      </c>
      <c r="Y119" s="2">
        <f ca="1">WA_ORCoast_Calif!BW8</f>
        <v>107.01026290080881</v>
      </c>
      <c r="Z119" s="2">
        <f ca="1">WA_ORCoast_Calif!BZ8</f>
        <v>85.855130894812646</v>
      </c>
      <c r="AA119" s="2">
        <f ca="1">WA_ORCoast_Calif!CC8</f>
        <v>156.51431420951485</v>
      </c>
      <c r="AB119" s="2">
        <f ca="1">WA_ORCoast_Calif!CF8</f>
        <v>172.92212818387088</v>
      </c>
      <c r="AC119" s="2">
        <f ca="1">WA_ORCoast_Calif!CI8</f>
        <v>208.19933499782019</v>
      </c>
      <c r="AD119" s="2">
        <f ca="1">WA_ORCoast_Calif!CL8</f>
        <v>437.57935610134155</v>
      </c>
      <c r="AE119" s="2">
        <f ca="1">WA_ORCoast_Calif!CO8</f>
        <v>286.59287526087428</v>
      </c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>
        <f ca="1">WA_ORCoast_Calif!CR8</f>
        <v>179.16819796357413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00B0F0"/>
    <pageSetUpPr fitToPage="1"/>
  </sheetPr>
  <dimension ref="A1:AQ117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3" sqref="H13"/>
    </sheetView>
  </sheetViews>
  <sheetFormatPr defaultColWidth="26.5703125" defaultRowHeight="19.5" customHeight="1" x14ac:dyDescent="0.25"/>
  <cols>
    <col min="1" max="1" width="42.85546875" style="43" customWidth="1"/>
    <col min="2" max="2" width="22.85546875" customWidth="1"/>
    <col min="3" max="6" width="10" style="2" customWidth="1"/>
    <col min="7" max="7" width="9" customWidth="1"/>
    <col min="8" max="8" width="28.7109375" customWidth="1"/>
    <col min="9" max="9" width="9.140625" customWidth="1"/>
    <col min="10" max="10" width="10" customWidth="1"/>
    <col min="11" max="11" width="6.7109375" bestFit="1" customWidth="1"/>
    <col min="12" max="12" width="7" bestFit="1" customWidth="1"/>
    <col min="13" max="16" width="10" customWidth="1"/>
    <col min="17" max="17" width="45" bestFit="1" customWidth="1"/>
    <col min="18" max="19" width="15.140625" customWidth="1"/>
    <col min="20" max="20" width="24.42578125" bestFit="1" customWidth="1"/>
    <col min="21" max="22" width="15.140625" customWidth="1"/>
  </cols>
  <sheetData>
    <row r="1" spans="1:43" ht="19.5" customHeight="1" thickBot="1" x14ac:dyDescent="0.3">
      <c r="A1" s="40" t="s">
        <v>186</v>
      </c>
      <c r="B1" s="8" t="s">
        <v>187</v>
      </c>
      <c r="C1" s="9" t="s">
        <v>188</v>
      </c>
      <c r="D1" s="9" t="s">
        <v>189</v>
      </c>
      <c r="E1" s="9" t="s">
        <v>190</v>
      </c>
      <c r="F1" s="9" t="s">
        <v>191</v>
      </c>
      <c r="K1" s="916" t="s">
        <v>1993</v>
      </c>
      <c r="L1" s="917" t="s">
        <v>1994</v>
      </c>
      <c r="AL1" t="s">
        <v>235</v>
      </c>
      <c r="AM1" t="s">
        <v>236</v>
      </c>
      <c r="AN1" t="s">
        <v>237</v>
      </c>
      <c r="AO1" t="s">
        <v>238</v>
      </c>
      <c r="AP1" t="s">
        <v>239</v>
      </c>
      <c r="AQ1" t="s">
        <v>240</v>
      </c>
    </row>
    <row r="2" spans="1:43" ht="19.5" customHeight="1" thickBot="1" x14ac:dyDescent="0.3">
      <c r="A2" s="41" t="s">
        <v>0</v>
      </c>
      <c r="B2" s="4" t="s">
        <v>1</v>
      </c>
      <c r="C2" s="904">
        <f ca="1">SUM(C3:C4)</f>
        <v>9935.4583816100112</v>
      </c>
      <c r="D2" s="904">
        <f t="shared" ref="D2:E2" ca="1" si="0">SUM(D3:D4)</f>
        <v>7075.9849937320068</v>
      </c>
      <c r="E2" s="904">
        <f t="shared" ca="1" si="0"/>
        <v>824</v>
      </c>
      <c r="F2" s="7">
        <v>0</v>
      </c>
      <c r="G2" s="1"/>
      <c r="H2" s="10" t="s">
        <v>194</v>
      </c>
      <c r="K2" s="582"/>
      <c r="L2" s="17">
        <v>1</v>
      </c>
      <c r="Q2" s="15" t="s">
        <v>272</v>
      </c>
      <c r="R2" s="16"/>
      <c r="S2" s="17"/>
      <c r="T2" s="36"/>
      <c r="U2" s="37" t="s">
        <v>0</v>
      </c>
      <c r="V2" s="37" t="s">
        <v>1</v>
      </c>
      <c r="W2" s="37">
        <v>15230</v>
      </c>
      <c r="X2" s="37">
        <v>22347</v>
      </c>
      <c r="Y2" s="37">
        <v>1989</v>
      </c>
      <c r="Z2" s="37">
        <v>0</v>
      </c>
      <c r="AL2" s="4"/>
      <c r="AM2" s="4">
        <v>0</v>
      </c>
      <c r="AN2" s="5">
        <v>2</v>
      </c>
      <c r="AO2" s="5">
        <v>1</v>
      </c>
      <c r="AP2" s="5">
        <v>2</v>
      </c>
      <c r="AQ2" s="5">
        <v>2</v>
      </c>
    </row>
    <row r="3" spans="1:43" ht="19.5" customHeight="1" x14ac:dyDescent="0.25">
      <c r="A3" s="42" t="s">
        <v>2</v>
      </c>
      <c r="B3" s="6" t="s">
        <v>3</v>
      </c>
      <c r="C3" s="907">
        <f ca="1">OFFSET('Puget Sound'!$H$1,MATCH($K3,'Puget Sound'!$D$2:$D$69),MATCH($H$12,'Puget Sound'!$H$1:$DD$1)-1)</f>
        <v>708.12387174774017</v>
      </c>
      <c r="D3" s="907">
        <f ca="1">OFFSET('Puget Sound'!$H$1,MATCH($K3,'Puget Sound'!$D$2:$D$69),MATCH($H$12,'Puget Sound'!$H$1:$DD$1))</f>
        <v>504.32236719595159</v>
      </c>
      <c r="E3" s="907">
        <f ca="1">OFFSET('Puget Sound'!$H$1,MATCH($K3,'Puget Sound'!$D$2:$D$69),MATCH($H$12,'Puget Sound'!$H$1:$DD$1)+1)</f>
        <v>59</v>
      </c>
      <c r="F3" s="7">
        <v>1</v>
      </c>
      <c r="H3" s="284" t="s">
        <v>192</v>
      </c>
      <c r="J3" s="2"/>
      <c r="K3" s="21">
        <v>1</v>
      </c>
      <c r="L3" s="22">
        <v>2</v>
      </c>
      <c r="Q3" s="18" t="s">
        <v>269</v>
      </c>
      <c r="R3" s="19"/>
      <c r="S3" s="20"/>
      <c r="T3" s="36"/>
      <c r="U3" s="37" t="s">
        <v>2</v>
      </c>
      <c r="V3" s="37" t="s">
        <v>3</v>
      </c>
      <c r="W3" s="37">
        <v>774</v>
      </c>
      <c r="X3" s="37">
        <v>1214</v>
      </c>
      <c r="Y3" s="37">
        <v>102</v>
      </c>
      <c r="Z3" s="37">
        <v>3</v>
      </c>
      <c r="AL3" s="6">
        <v>3</v>
      </c>
      <c r="AM3" s="6">
        <v>0</v>
      </c>
      <c r="AN3" s="7">
        <v>3</v>
      </c>
      <c r="AO3" s="7">
        <f>AM3+1</f>
        <v>1</v>
      </c>
      <c r="AP3" s="7">
        <v>3</v>
      </c>
      <c r="AQ3" s="7">
        <f>AO3+1</f>
        <v>2</v>
      </c>
    </row>
    <row r="4" spans="1:43" ht="19.5" customHeight="1" x14ac:dyDescent="0.25">
      <c r="A4" s="42" t="s">
        <v>4</v>
      </c>
      <c r="B4" s="6" t="s">
        <v>5</v>
      </c>
      <c r="C4" s="907">
        <f ca="1">OFFSET('Puget Sound'!$H$1,MATCH($K4,'Puget Sound'!$D$2:$D$69),MATCH($H$12,'Puget Sound'!$H$1:$DD$1)-1)</f>
        <v>9227.3345098622704</v>
      </c>
      <c r="D4" s="907">
        <f ca="1">OFFSET('Puget Sound'!$H$1,MATCH($K4,'Puget Sound'!$D$2:$D$69),MATCH($H$12,'Puget Sound'!$H$1:$DD$1))</f>
        <v>6571.6626265360555</v>
      </c>
      <c r="E4" s="907">
        <f ca="1">OFFSET('Puget Sound'!$H$1,MATCH($K4,'Puget Sound'!$D$2:$D$69),MATCH($H$12,'Puget Sound'!$H$1:$DD$1)+1)</f>
        <v>765</v>
      </c>
      <c r="F4" s="7">
        <v>1</v>
      </c>
      <c r="H4" s="285" t="s">
        <v>193</v>
      </c>
      <c r="K4" s="909">
        <v>2</v>
      </c>
      <c r="L4" s="910">
        <v>3</v>
      </c>
      <c r="Q4" s="21"/>
      <c r="R4" t="s">
        <v>270</v>
      </c>
      <c r="S4" s="22" t="s">
        <v>271</v>
      </c>
      <c r="T4" s="36"/>
      <c r="U4" s="37" t="s">
        <v>4</v>
      </c>
      <c r="V4" s="37" t="s">
        <v>5</v>
      </c>
      <c r="W4" s="37">
        <v>14456</v>
      </c>
      <c r="X4" s="37">
        <v>21133</v>
      </c>
      <c r="Y4" s="37">
        <v>1887</v>
      </c>
      <c r="Z4" s="37">
        <v>3</v>
      </c>
      <c r="AL4" s="6">
        <f>AL3+1</f>
        <v>4</v>
      </c>
      <c r="AM4" s="6">
        <f>AM3</f>
        <v>0</v>
      </c>
      <c r="AN4" s="6">
        <f>AN3+1</f>
        <v>4</v>
      </c>
      <c r="AO4" s="6">
        <f>AO3</f>
        <v>1</v>
      </c>
      <c r="AP4" s="6">
        <f>AP3+1</f>
        <v>4</v>
      </c>
      <c r="AQ4" s="6">
        <f>AQ3</f>
        <v>2</v>
      </c>
    </row>
    <row r="5" spans="1:43" ht="19.5" customHeight="1" x14ac:dyDescent="0.25">
      <c r="A5" s="41" t="s">
        <v>6</v>
      </c>
      <c r="B5" s="4" t="s">
        <v>1</v>
      </c>
      <c r="C5" s="904">
        <f ca="1">SUM(C6:C9)</f>
        <v>2174.3506032733212</v>
      </c>
      <c r="D5" s="904">
        <f t="shared" ref="D5:E5" ca="1" si="1">SUM(D6:D9)</f>
        <v>2758.1182093776779</v>
      </c>
      <c r="E5" s="904">
        <f t="shared" ca="1" si="1"/>
        <v>399.15844094215873</v>
      </c>
      <c r="F5" s="7">
        <v>0</v>
      </c>
      <c r="H5" s="285" t="s">
        <v>195</v>
      </c>
      <c r="K5" s="911"/>
      <c r="L5" s="912">
        <v>4</v>
      </c>
      <c r="Q5" s="23" t="s">
        <v>241</v>
      </c>
      <c r="R5" s="24">
        <f ca="1">SUM(C3:E3)</f>
        <v>1271.4462389436917</v>
      </c>
      <c r="S5" s="25">
        <f ca="1">SUM(C4:E4)</f>
        <v>16563.997136398328</v>
      </c>
      <c r="T5" s="36"/>
      <c r="U5" s="37" t="s">
        <v>6</v>
      </c>
      <c r="V5" s="37" t="s">
        <v>1</v>
      </c>
      <c r="W5" s="37">
        <v>1107</v>
      </c>
      <c r="X5" s="37">
        <v>1746</v>
      </c>
      <c r="Y5" s="37">
        <v>177</v>
      </c>
      <c r="Z5" s="37">
        <v>0</v>
      </c>
      <c r="AL5" s="4">
        <f t="shared" ref="AL5:AL60" si="2">AL4+1</f>
        <v>5</v>
      </c>
      <c r="AM5" s="4">
        <f t="shared" ref="AM5:AM60" si="3">AM4</f>
        <v>0</v>
      </c>
      <c r="AN5" s="5">
        <f t="shared" ref="AN5:AN60" si="4">AN4+1</f>
        <v>5</v>
      </c>
      <c r="AO5" s="5">
        <f t="shared" ref="AO5:AO60" si="5">AO4</f>
        <v>1</v>
      </c>
      <c r="AP5" s="5">
        <f t="shared" ref="AP5:AP60" si="6">AP4+1</f>
        <v>5</v>
      </c>
      <c r="AQ5" s="5">
        <f t="shared" ref="AQ5:AQ60" si="7">AQ4</f>
        <v>2</v>
      </c>
    </row>
    <row r="6" spans="1:43" ht="19.5" customHeight="1" thickBot="1" x14ac:dyDescent="0.3">
      <c r="A6" s="42" t="s">
        <v>7</v>
      </c>
      <c r="B6" s="6" t="s">
        <v>8</v>
      </c>
      <c r="C6" s="907">
        <f ca="1">OFFSET('Puget Sound'!$H$1,MATCH($K6,'Puget Sound'!$D$2:$D$69),MATCH($H$12,'Puget Sound'!$H$1:$DD$1)-1)</f>
        <v>13.501136881280047</v>
      </c>
      <c r="D6" s="907">
        <f ca="1">OFFSET('Puget Sound'!$H$1,MATCH($K6,'Puget Sound'!$D$2:$D$69),MATCH($H$12,'Puget Sound'!$H$1:$DD$1))</f>
        <v>321.9681560581185</v>
      </c>
      <c r="E6" s="907">
        <f ca="1">OFFSET('Puget Sound'!$H$1,MATCH($K6,'Puget Sound'!$D$2:$D$69),MATCH($H$12,'Puget Sound'!$H$1:$DD$1)+1)</f>
        <v>50.203744904384102</v>
      </c>
      <c r="F6" s="7">
        <v>1</v>
      </c>
      <c r="G6" s="38"/>
      <c r="H6" s="286" t="s">
        <v>1461</v>
      </c>
      <c r="K6" s="21">
        <v>3</v>
      </c>
      <c r="L6" s="22">
        <v>5</v>
      </c>
      <c r="Q6" s="26" t="s">
        <v>242</v>
      </c>
      <c r="R6" s="27"/>
      <c r="S6" s="28"/>
      <c r="T6" s="36"/>
      <c r="U6" s="37" t="s">
        <v>7</v>
      </c>
      <c r="V6" s="37" t="s">
        <v>8</v>
      </c>
      <c r="W6" s="37">
        <v>24</v>
      </c>
      <c r="X6" s="37">
        <v>414</v>
      </c>
      <c r="Y6" s="37">
        <v>60</v>
      </c>
      <c r="Z6" s="37">
        <v>3</v>
      </c>
      <c r="AL6" s="6">
        <f t="shared" si="2"/>
        <v>6</v>
      </c>
      <c r="AM6" s="6">
        <f t="shared" si="3"/>
        <v>0</v>
      </c>
      <c r="AN6" s="7">
        <f t="shared" si="4"/>
        <v>6</v>
      </c>
      <c r="AO6" s="7">
        <f t="shared" si="5"/>
        <v>1</v>
      </c>
      <c r="AP6" s="7">
        <f t="shared" si="6"/>
        <v>6</v>
      </c>
      <c r="AQ6" s="7">
        <f t="shared" si="7"/>
        <v>2</v>
      </c>
    </row>
    <row r="7" spans="1:43" ht="19.5" customHeight="1" x14ac:dyDescent="0.25">
      <c r="A7" s="42" t="s">
        <v>9</v>
      </c>
      <c r="B7" s="6" t="s">
        <v>10</v>
      </c>
      <c r="C7" s="907">
        <f ca="1">OFFSET('Puget Sound'!$H$1,MATCH($K7,'Puget Sound'!$D$2:$D$69),MATCH($H$12,'Puget Sound'!$H$1:$DD$1)-1)</f>
        <v>256.00337308108476</v>
      </c>
      <c r="D7" s="907">
        <f ca="1">OFFSET('Puget Sound'!$H$1,MATCH($K7,'Puget Sound'!$D$2:$D$69),MATCH($H$12,'Puget Sound'!$H$1:$DD$1))</f>
        <v>296.17744739914428</v>
      </c>
      <c r="E7" s="907">
        <f ca="1">OFFSET('Puget Sound'!$H$1,MATCH($K7,'Puget Sound'!$D$2:$D$69),MATCH($H$12,'Puget Sound'!$H$1:$DD$1)+1)</f>
        <v>41.287936275612871</v>
      </c>
      <c r="F7" s="7">
        <v>1</v>
      </c>
      <c r="G7" s="38"/>
      <c r="K7" s="21">
        <v>4</v>
      </c>
      <c r="L7" s="22">
        <v>6</v>
      </c>
      <c r="Q7" s="23" t="s">
        <v>243</v>
      </c>
      <c r="R7" s="24" t="e">
        <f ca="1">SUM(C6:E6)+SUM(#REF!)</f>
        <v>#REF!</v>
      </c>
      <c r="S7" s="25" t="e">
        <f ca="1">SUM(C7:E7)+SUM(#REF!)</f>
        <v>#REF!</v>
      </c>
      <c r="T7" s="36"/>
      <c r="U7" s="37" t="s">
        <v>9</v>
      </c>
      <c r="V7" s="37" t="s">
        <v>10</v>
      </c>
      <c r="W7" s="37">
        <v>938</v>
      </c>
      <c r="X7" s="37">
        <v>1077</v>
      </c>
      <c r="Y7" s="37">
        <v>86</v>
      </c>
      <c r="Z7" s="37">
        <v>3</v>
      </c>
      <c r="AL7" s="6">
        <f t="shared" si="2"/>
        <v>7</v>
      </c>
      <c r="AM7" s="6">
        <f t="shared" si="3"/>
        <v>0</v>
      </c>
      <c r="AN7" s="7">
        <f t="shared" si="4"/>
        <v>7</v>
      </c>
      <c r="AO7" s="7">
        <f t="shared" si="5"/>
        <v>1</v>
      </c>
      <c r="AP7" s="7">
        <f t="shared" si="6"/>
        <v>7</v>
      </c>
      <c r="AQ7" s="7">
        <f t="shared" si="7"/>
        <v>2</v>
      </c>
    </row>
    <row r="8" spans="1:43" ht="19.5" customHeight="1" x14ac:dyDescent="0.25">
      <c r="A8" s="42" t="s">
        <v>1765</v>
      </c>
      <c r="B8" s="169" t="s">
        <v>1767</v>
      </c>
      <c r="C8" s="907">
        <f ca="1">OFFSET('Puget Sound'!$H$1,MATCH($K8,'Puget Sound'!$D$2:$D$69),MATCH($H$12,'Puget Sound'!$H$1:$DD$1)-1)</f>
        <v>1904.8460933109563</v>
      </c>
      <c r="D8" s="907">
        <f ca="1">OFFSET('Puget Sound'!$H$1,MATCH($K8,'Puget Sound'!$D$2:$D$69),MATCH($H$12,'Puget Sound'!$H$1:$DD$1))</f>
        <v>2139.9726059204149</v>
      </c>
      <c r="E8" s="907">
        <f ca="1">OFFSET('Puget Sound'!$H$1,MATCH($K8,'Puget Sound'!$D$2:$D$69),MATCH($H$12,'Puget Sound'!$H$1:$DD$1)+1)</f>
        <v>307.66675976216175</v>
      </c>
      <c r="F8" s="7">
        <v>1</v>
      </c>
      <c r="K8" s="21">
        <v>5</v>
      </c>
      <c r="L8" s="22">
        <v>7</v>
      </c>
      <c r="Q8" s="23"/>
      <c r="R8" s="24"/>
      <c r="S8" s="25"/>
      <c r="T8" s="36"/>
      <c r="U8" s="37"/>
      <c r="V8" s="37"/>
      <c r="W8" s="37"/>
      <c r="X8" s="37"/>
      <c r="Y8" s="37"/>
      <c r="Z8" s="37"/>
      <c r="AL8" s="6"/>
      <c r="AM8" s="6"/>
      <c r="AN8" s="7"/>
      <c r="AO8" s="7"/>
      <c r="AP8" s="7"/>
      <c r="AQ8" s="7"/>
    </row>
    <row r="9" spans="1:43" ht="19.5" customHeight="1" x14ac:dyDescent="0.25">
      <c r="A9" s="42" t="s">
        <v>1766</v>
      </c>
      <c r="B9" s="169" t="s">
        <v>1768</v>
      </c>
      <c r="C9" s="907">
        <f ca="1">OFFSET('Puget Sound'!$H$1,MATCH($K9,'Puget Sound'!$D$2:$D$69),MATCH($H$12,'Puget Sound'!$H$1:$DD$1)-1)</f>
        <v>0</v>
      </c>
      <c r="D9" s="907">
        <f ca="1">OFFSET('Puget Sound'!$H$1,MATCH($K9,'Puget Sound'!$D$2:$D$69),MATCH($H$12,'Puget Sound'!$H$1:$DD$1))</f>
        <v>0</v>
      </c>
      <c r="E9" s="907">
        <f ca="1">OFFSET('Puget Sound'!$H$1,MATCH($K9,'Puget Sound'!$D$2:$D$69),MATCH($H$12,'Puget Sound'!$H$1:$DD$1)+1)</f>
        <v>0</v>
      </c>
      <c r="F9" s="7">
        <v>1</v>
      </c>
      <c r="K9" s="909">
        <v>6</v>
      </c>
      <c r="L9" s="910">
        <v>8</v>
      </c>
      <c r="Q9" s="23"/>
      <c r="R9" s="24"/>
      <c r="S9" s="25"/>
      <c r="T9" s="36"/>
      <c r="U9" s="37"/>
      <c r="V9" s="37"/>
      <c r="W9" s="37"/>
      <c r="X9" s="37"/>
      <c r="Y9" s="37"/>
      <c r="Z9" s="37"/>
      <c r="AL9" s="6"/>
      <c r="AM9" s="6"/>
      <c r="AN9" s="7"/>
      <c r="AO9" s="7"/>
      <c r="AP9" s="7"/>
      <c r="AQ9" s="7"/>
    </row>
    <row r="10" spans="1:43" ht="19.5" customHeight="1" x14ac:dyDescent="0.25">
      <c r="A10" s="41" t="s">
        <v>11</v>
      </c>
      <c r="B10" s="4" t="s">
        <v>1</v>
      </c>
      <c r="C10" s="904">
        <f ca="1">SUM(C11:C12)</f>
        <v>3257.5454685798163</v>
      </c>
      <c r="D10" s="904">
        <f t="shared" ref="D10" ca="1" si="8">SUM(D11:D12)</f>
        <v>14587.14664532303</v>
      </c>
      <c r="E10" s="904">
        <f t="shared" ref="E10" ca="1" si="9">SUM(E11:E12)</f>
        <v>4118.0124522613069</v>
      </c>
      <c r="F10" s="7">
        <v>0</v>
      </c>
      <c r="G10" s="1"/>
      <c r="H10" s="14"/>
      <c r="K10" s="911"/>
      <c r="L10" s="912">
        <v>9</v>
      </c>
      <c r="Q10" s="26" t="s">
        <v>244</v>
      </c>
      <c r="R10" s="27"/>
      <c r="S10" s="28"/>
      <c r="T10" s="36"/>
      <c r="U10" s="37" t="s">
        <v>11</v>
      </c>
      <c r="V10" s="37" t="s">
        <v>1</v>
      </c>
      <c r="W10" s="37">
        <v>4159</v>
      </c>
      <c r="X10" s="37">
        <v>5984</v>
      </c>
      <c r="Y10" s="37">
        <v>1244</v>
      </c>
      <c r="Z10" s="37">
        <v>0</v>
      </c>
      <c r="AL10" s="4" t="e">
        <f>#REF!+1</f>
        <v>#REF!</v>
      </c>
      <c r="AM10" s="4" t="e">
        <f>#REF!</f>
        <v>#REF!</v>
      </c>
      <c r="AN10" s="5" t="e">
        <f>#REF!+1</f>
        <v>#REF!</v>
      </c>
      <c r="AO10" s="5" t="e">
        <f>#REF!</f>
        <v>#REF!</v>
      </c>
      <c r="AP10" s="5" t="e">
        <f>#REF!+1</f>
        <v>#REF!</v>
      </c>
      <c r="AQ10" s="5" t="e">
        <f>#REF!</f>
        <v>#REF!</v>
      </c>
    </row>
    <row r="11" spans="1:43" ht="19.5" customHeight="1" thickBot="1" x14ac:dyDescent="0.3">
      <c r="A11" s="42" t="s">
        <v>12</v>
      </c>
      <c r="B11" s="6" t="s">
        <v>13</v>
      </c>
      <c r="C11" s="907">
        <f ca="1">OFFSET('Puget Sound'!$H$1,MATCH($K11,'Puget Sound'!$D$2:$D$69),MATCH($H$12,'Puget Sound'!$H$1:$DD$1)-1)</f>
        <v>3125.5011199437663</v>
      </c>
      <c r="D11" s="907">
        <f ca="1">OFFSET('Puget Sound'!$H$1,MATCH($K11,'Puget Sound'!$D$2:$D$69),MATCH($H$12,'Puget Sound'!$H$1:$DD$1))</f>
        <v>14166.128627763012</v>
      </c>
      <c r="E11" s="907">
        <f ca="1">OFFSET('Puget Sound'!$H$1,MATCH($K11,'Puget Sound'!$D$2:$D$69),MATCH($H$12,'Puget Sound'!$H$1:$DD$1)+1)</f>
        <v>3913.9824522613067</v>
      </c>
      <c r="F11" s="7">
        <v>1</v>
      </c>
      <c r="H11" s="3" t="s">
        <v>196</v>
      </c>
      <c r="K11" s="21">
        <v>7</v>
      </c>
      <c r="L11" s="22">
        <v>10</v>
      </c>
      <c r="Q11" s="23" t="s">
        <v>245</v>
      </c>
      <c r="R11" s="24">
        <f ca="1">SUM(C17:E17)</f>
        <v>3012.2267284847849</v>
      </c>
      <c r="S11" s="25">
        <f ca="1">SUM(C18:E18)</f>
        <v>2559.7917022091174</v>
      </c>
      <c r="T11" s="36"/>
      <c r="U11" s="37" t="s">
        <v>12</v>
      </c>
      <c r="V11" s="37" t="s">
        <v>13</v>
      </c>
      <c r="W11" s="37">
        <v>4059</v>
      </c>
      <c r="X11" s="37">
        <v>5611</v>
      </c>
      <c r="Y11" s="37">
        <v>1165</v>
      </c>
      <c r="Z11" s="37">
        <v>3</v>
      </c>
      <c r="AL11" s="6" t="e">
        <f t="shared" si="2"/>
        <v>#REF!</v>
      </c>
      <c r="AM11" s="6" t="e">
        <f t="shared" si="3"/>
        <v>#REF!</v>
      </c>
      <c r="AN11" s="7" t="e">
        <f t="shared" si="4"/>
        <v>#REF!</v>
      </c>
      <c r="AO11" s="7" t="e">
        <f t="shared" si="5"/>
        <v>#REF!</v>
      </c>
      <c r="AP11" s="7" t="e">
        <f t="shared" si="6"/>
        <v>#REF!</v>
      </c>
      <c r="AQ11" s="7" t="e">
        <f t="shared" si="7"/>
        <v>#REF!</v>
      </c>
    </row>
    <row r="12" spans="1:43" ht="19.5" customHeight="1" thickBot="1" x14ac:dyDescent="0.4">
      <c r="A12" s="42" t="s">
        <v>14</v>
      </c>
      <c r="B12" s="6" t="s">
        <v>15</v>
      </c>
      <c r="C12" s="907">
        <f ca="1">OFFSET('Puget Sound'!$H$1,MATCH($K12,'Puget Sound'!$D$2:$D$69),MATCH($H$12,'Puget Sound'!$H$1:$DD$1)-1)</f>
        <v>132.04434863605019</v>
      </c>
      <c r="D12" s="907">
        <f ca="1">OFFSET('Puget Sound'!$H$1,MATCH($K12,'Puget Sound'!$D$2:$D$69),MATCH($H$12,'Puget Sound'!$H$1:$DD$1))</f>
        <v>421.01801756001726</v>
      </c>
      <c r="E12" s="907">
        <f ca="1">OFFSET('Puget Sound'!$H$1,MATCH($K12,'Puget Sound'!$D$2:$D$69),MATCH($H$12,'Puget Sound'!$H$1:$DD$1)+1)</f>
        <v>204.03</v>
      </c>
      <c r="F12" s="7">
        <v>1</v>
      </c>
      <c r="H12" s="11">
        <v>2004</v>
      </c>
      <c r="K12" s="909">
        <v>8</v>
      </c>
      <c r="L12" s="910">
        <v>11</v>
      </c>
      <c r="Q12" s="23" t="s">
        <v>246</v>
      </c>
      <c r="R12" s="24">
        <f ca="1">SUM(C20:E20)</f>
        <v>11364.27765461227</v>
      </c>
      <c r="S12" s="25">
        <f ca="1">SUM(C21:E21)</f>
        <v>2100.5816730914144</v>
      </c>
      <c r="T12" s="36"/>
      <c r="U12" s="37" t="s">
        <v>14</v>
      </c>
      <c r="V12" s="37" t="s">
        <v>15</v>
      </c>
      <c r="W12" s="37">
        <v>100</v>
      </c>
      <c r="X12" s="37">
        <v>373</v>
      </c>
      <c r="Y12" s="37">
        <v>79</v>
      </c>
      <c r="Z12" s="37">
        <v>3</v>
      </c>
      <c r="AL12" s="6" t="e">
        <f t="shared" si="2"/>
        <v>#REF!</v>
      </c>
      <c r="AM12" s="6" t="e">
        <f t="shared" si="3"/>
        <v>#REF!</v>
      </c>
      <c r="AN12" s="7" t="e">
        <f t="shared" si="4"/>
        <v>#REF!</v>
      </c>
      <c r="AO12" s="7" t="e">
        <f t="shared" si="5"/>
        <v>#REF!</v>
      </c>
      <c r="AP12" s="7" t="e">
        <f t="shared" si="6"/>
        <v>#REF!</v>
      </c>
      <c r="AQ12" s="7" t="e">
        <f t="shared" si="7"/>
        <v>#REF!</v>
      </c>
    </row>
    <row r="13" spans="1:43" ht="19.5" customHeight="1" x14ac:dyDescent="0.25">
      <c r="A13" s="41" t="s">
        <v>16</v>
      </c>
      <c r="B13" s="4" t="s">
        <v>1</v>
      </c>
      <c r="C13" s="904">
        <f ca="1">SUM(C14:C15)</f>
        <v>201.06970184254604</v>
      </c>
      <c r="D13" s="904">
        <f t="shared" ref="D13" ca="1" si="10">SUM(D14:D15)</f>
        <v>775.27715242881072</v>
      </c>
      <c r="E13" s="904">
        <f t="shared" ref="E13" ca="1" si="11">SUM(E14:E15)</f>
        <v>584.404783919598</v>
      </c>
      <c r="F13" s="7">
        <v>0</v>
      </c>
      <c r="K13" s="911"/>
      <c r="L13" s="912">
        <v>12</v>
      </c>
      <c r="Q13" s="23" t="s">
        <v>247</v>
      </c>
      <c r="R13" s="24">
        <f ca="1">SUM(C23:E23)</f>
        <v>2340.5617616633094</v>
      </c>
      <c r="S13" s="25">
        <f ca="1">SUM(C24:E24)</f>
        <v>3604.0602871492792</v>
      </c>
      <c r="T13" s="36"/>
      <c r="U13" s="37" t="s">
        <v>16</v>
      </c>
      <c r="V13" s="37" t="s">
        <v>1</v>
      </c>
      <c r="W13" s="37">
        <v>265</v>
      </c>
      <c r="X13" s="37">
        <v>442</v>
      </c>
      <c r="Y13" s="37">
        <v>260</v>
      </c>
      <c r="Z13" s="37">
        <v>0</v>
      </c>
      <c r="AL13" s="4" t="e">
        <f t="shared" si="2"/>
        <v>#REF!</v>
      </c>
      <c r="AM13" s="4" t="e">
        <f t="shared" si="3"/>
        <v>#REF!</v>
      </c>
      <c r="AN13" s="5" t="e">
        <f t="shared" si="4"/>
        <v>#REF!</v>
      </c>
      <c r="AO13" s="5" t="e">
        <f t="shared" si="5"/>
        <v>#REF!</v>
      </c>
      <c r="AP13" s="5" t="e">
        <f t="shared" si="6"/>
        <v>#REF!</v>
      </c>
      <c r="AQ13" s="5" t="e">
        <f t="shared" si="7"/>
        <v>#REF!</v>
      </c>
    </row>
    <row r="14" spans="1:43" ht="19.5" customHeight="1" thickBot="1" x14ac:dyDescent="0.3">
      <c r="A14" s="42" t="s">
        <v>17</v>
      </c>
      <c r="B14" s="6" t="s">
        <v>18</v>
      </c>
      <c r="C14" s="907">
        <f ca="1">OFFSET('Puget Sound'!$H$1,MATCH($K14,'Puget Sound'!$D$2:$D$69),MATCH($H$12,'Puget Sound'!$H$1:$DD$1)-1)</f>
        <v>201.06970184254604</v>
      </c>
      <c r="D14" s="907">
        <f ca="1">OFFSET('Puget Sound'!$H$1,MATCH($K14,'Puget Sound'!$D$2:$D$69),MATCH($H$12,'Puget Sound'!$H$1:$DD$1))</f>
        <v>775.27715242881072</v>
      </c>
      <c r="E14" s="907">
        <f ca="1">OFFSET('Puget Sound'!$H$1,MATCH($K14,'Puget Sound'!$D$2:$D$69),MATCH($H$12,'Puget Sound'!$H$1:$DD$1)+1)</f>
        <v>584.404783919598</v>
      </c>
      <c r="F14" s="7">
        <v>1</v>
      </c>
      <c r="H14" s="3" t="s">
        <v>1802</v>
      </c>
      <c r="K14" s="21">
        <v>9</v>
      </c>
      <c r="L14" s="22">
        <v>13</v>
      </c>
      <c r="Q14" s="23" t="s">
        <v>248</v>
      </c>
      <c r="R14" s="24">
        <f ca="1">SUM(C26:E26)</f>
        <v>1833.5806349033976</v>
      </c>
      <c r="S14" s="25">
        <f ca="1">SUM(C27:E27)</f>
        <v>0</v>
      </c>
      <c r="T14" s="36"/>
      <c r="U14" s="37" t="s">
        <v>17</v>
      </c>
      <c r="V14" s="37" t="s">
        <v>18</v>
      </c>
      <c r="W14" s="37">
        <v>265</v>
      </c>
      <c r="X14" s="37">
        <v>442</v>
      </c>
      <c r="Y14" s="37">
        <v>260</v>
      </c>
      <c r="Z14" s="37">
        <v>3</v>
      </c>
      <c r="AL14" s="6" t="e">
        <f t="shared" si="2"/>
        <v>#REF!</v>
      </c>
      <c r="AM14" s="6" t="e">
        <f t="shared" si="3"/>
        <v>#REF!</v>
      </c>
      <c r="AN14" s="7" t="e">
        <f t="shared" si="4"/>
        <v>#REF!</v>
      </c>
      <c r="AO14" s="7" t="e">
        <f t="shared" si="5"/>
        <v>#REF!</v>
      </c>
      <c r="AP14" s="7" t="e">
        <f t="shared" si="6"/>
        <v>#REF!</v>
      </c>
      <c r="AQ14" s="7" t="e">
        <f t="shared" si="7"/>
        <v>#REF!</v>
      </c>
    </row>
    <row r="15" spans="1:43" ht="19.5" customHeight="1" thickBot="1" x14ac:dyDescent="0.4">
      <c r="A15" s="42" t="s">
        <v>19</v>
      </c>
      <c r="B15" s="6" t="s">
        <v>20</v>
      </c>
      <c r="C15" s="907">
        <f ca="1">OFFSET('Puget Sound'!$H$1,MATCH($K15,'Puget Sound'!$D$2:$D$69),MATCH($H$12,'Puget Sound'!$H$1:$DD$1)-1)</f>
        <v>0</v>
      </c>
      <c r="D15" s="907">
        <f ca="1">OFFSET('Puget Sound'!$H$1,MATCH($K15,'Puget Sound'!$D$2:$D$69),MATCH($H$12,'Puget Sound'!$H$1:$DD$1))</f>
        <v>0</v>
      </c>
      <c r="E15" s="907">
        <f ca="1">OFFSET('Puget Sound'!$H$1,MATCH($K15,'Puget Sound'!$D$2:$D$69),MATCH($H$12,'Puget Sound'!$H$1:$DD$1)+1)</f>
        <v>0</v>
      </c>
      <c r="F15" s="7">
        <v>1</v>
      </c>
      <c r="H15" s="11" t="s">
        <v>1995</v>
      </c>
      <c r="K15" s="909">
        <v>10</v>
      </c>
      <c r="L15" s="910">
        <v>14</v>
      </c>
      <c r="Q15" s="23" t="s">
        <v>249</v>
      </c>
      <c r="R15" s="24">
        <f ca="1">SUM(C29:E29)</f>
        <v>6157.7225795378517</v>
      </c>
      <c r="S15" s="25">
        <f ca="1">SUM(C30:E30)</f>
        <v>904.27748046214901</v>
      </c>
      <c r="T15" s="36"/>
      <c r="U15" s="37" t="s">
        <v>19</v>
      </c>
      <c r="V15" s="37" t="s">
        <v>20</v>
      </c>
      <c r="W15" s="37">
        <v>0</v>
      </c>
      <c r="X15" s="37">
        <v>0</v>
      </c>
      <c r="Y15" s="37">
        <v>0</v>
      </c>
      <c r="Z15" s="37">
        <v>0</v>
      </c>
      <c r="AL15" s="6" t="e">
        <f t="shared" si="2"/>
        <v>#REF!</v>
      </c>
      <c r="AM15" s="6" t="e">
        <f t="shared" si="3"/>
        <v>#REF!</v>
      </c>
      <c r="AN15" s="7" t="e">
        <f t="shared" si="4"/>
        <v>#REF!</v>
      </c>
      <c r="AO15" s="7" t="e">
        <f t="shared" si="5"/>
        <v>#REF!</v>
      </c>
      <c r="AP15" s="7" t="e">
        <f t="shared" si="6"/>
        <v>#REF!</v>
      </c>
      <c r="AQ15" s="7" t="e">
        <f t="shared" si="7"/>
        <v>#REF!</v>
      </c>
    </row>
    <row r="16" spans="1:43" ht="19.5" customHeight="1" x14ac:dyDescent="0.25">
      <c r="A16" s="41" t="s">
        <v>21</v>
      </c>
      <c r="B16" s="4" t="s">
        <v>1</v>
      </c>
      <c r="C16" s="904">
        <f ca="1">SUM(C17:C18)</f>
        <v>727.28370326443019</v>
      </c>
      <c r="D16" s="904">
        <f t="shared" ref="D16" ca="1" si="12">SUM(D17:D18)</f>
        <v>2794.7623113540458</v>
      </c>
      <c r="E16" s="904">
        <f t="shared" ref="E16" ca="1" si="13">SUM(E17:E18)</f>
        <v>2049.9724160754258</v>
      </c>
      <c r="F16" s="7">
        <v>0</v>
      </c>
      <c r="K16" s="911"/>
      <c r="L16" s="912">
        <v>15</v>
      </c>
      <c r="Q16" s="26" t="s">
        <v>250</v>
      </c>
      <c r="R16" s="27"/>
      <c r="S16" s="28"/>
      <c r="T16" s="36"/>
      <c r="U16" s="37" t="s">
        <v>21</v>
      </c>
      <c r="V16" s="37" t="s">
        <v>1</v>
      </c>
      <c r="W16" s="37">
        <v>1116</v>
      </c>
      <c r="X16" s="37">
        <v>2804</v>
      </c>
      <c r="Y16" s="37">
        <v>811</v>
      </c>
      <c r="Z16" s="37">
        <v>0</v>
      </c>
      <c r="AL16" s="4" t="e">
        <f t="shared" si="2"/>
        <v>#REF!</v>
      </c>
      <c r="AM16" s="4" t="e">
        <f t="shared" si="3"/>
        <v>#REF!</v>
      </c>
      <c r="AN16" s="5" t="e">
        <f t="shared" si="4"/>
        <v>#REF!</v>
      </c>
      <c r="AO16" s="5" t="e">
        <f t="shared" si="5"/>
        <v>#REF!</v>
      </c>
      <c r="AP16" s="5" t="e">
        <f t="shared" si="6"/>
        <v>#REF!</v>
      </c>
      <c r="AQ16" s="5" t="e">
        <f t="shared" si="7"/>
        <v>#REF!</v>
      </c>
    </row>
    <row r="17" spans="1:43" ht="19.5" customHeight="1" x14ac:dyDescent="0.25">
      <c r="A17" s="42" t="s">
        <v>22</v>
      </c>
      <c r="B17" s="6" t="s">
        <v>23</v>
      </c>
      <c r="C17" s="907">
        <f ca="1">OFFSET('Puget Sound'!$H$1,MATCH($K17,'Puget Sound'!$D$2:$D$69),MATCH($H$12,'Puget Sound'!$H$1:$DD$1)-1)</f>
        <v>264.3639034154308</v>
      </c>
      <c r="D17" s="907">
        <f ca="1">OFFSET('Puget Sound'!$H$1,MATCH($K17,'Puget Sound'!$D$2:$D$69),MATCH($H$12,'Puget Sound'!$H$1:$DD$1))</f>
        <v>1657.6114280292827</v>
      </c>
      <c r="E17" s="907">
        <f ca="1">OFFSET('Puget Sound'!$H$1,MATCH($K17,'Puget Sound'!$D$2:$D$69),MATCH($H$12,'Puget Sound'!$H$1:$DD$1)+1)</f>
        <v>1090.2513970400714</v>
      </c>
      <c r="F17" s="7">
        <v>1</v>
      </c>
      <c r="K17" s="21">
        <v>11</v>
      </c>
      <c r="L17" s="22">
        <v>16</v>
      </c>
      <c r="Q17" s="23" t="s">
        <v>251</v>
      </c>
      <c r="R17" s="24">
        <f ca="1">SUM(C32:E32)</f>
        <v>14326.678801976092</v>
      </c>
      <c r="S17" s="25">
        <f ca="1">SUM(C33:E33)</f>
        <v>43115.83262792055</v>
      </c>
      <c r="T17" s="36"/>
      <c r="U17" s="37" t="s">
        <v>22</v>
      </c>
      <c r="V17" s="37" t="s">
        <v>23</v>
      </c>
      <c r="W17" s="37">
        <v>660</v>
      </c>
      <c r="X17" s="37">
        <v>1682</v>
      </c>
      <c r="Y17" s="37">
        <v>646</v>
      </c>
      <c r="Z17" s="37">
        <v>3</v>
      </c>
      <c r="AL17" s="6" t="e">
        <f t="shared" si="2"/>
        <v>#REF!</v>
      </c>
      <c r="AM17" s="6" t="e">
        <f t="shared" si="3"/>
        <v>#REF!</v>
      </c>
      <c r="AN17" s="7" t="e">
        <f t="shared" si="4"/>
        <v>#REF!</v>
      </c>
      <c r="AO17" s="7" t="e">
        <f t="shared" si="5"/>
        <v>#REF!</v>
      </c>
      <c r="AP17" s="7" t="e">
        <f t="shared" si="6"/>
        <v>#REF!</v>
      </c>
      <c r="AQ17" s="7" t="e">
        <f t="shared" si="7"/>
        <v>#REF!</v>
      </c>
    </row>
    <row r="18" spans="1:43" ht="19.5" customHeight="1" x14ac:dyDescent="0.25">
      <c r="A18" s="42" t="s">
        <v>24</v>
      </c>
      <c r="B18" s="6" t="s">
        <v>25</v>
      </c>
      <c r="C18" s="907">
        <f ca="1">OFFSET('Puget Sound'!$H$1,MATCH($K18,'Puget Sound'!$D$2:$D$69),MATCH($H$12,'Puget Sound'!$H$1:$DD$1)-1)</f>
        <v>462.91979984899939</v>
      </c>
      <c r="D18" s="907">
        <f ca="1">OFFSET('Puget Sound'!$H$1,MATCH($K18,'Puget Sound'!$D$2:$D$69),MATCH($H$12,'Puget Sound'!$H$1:$DD$1))</f>
        <v>1137.1508833247633</v>
      </c>
      <c r="E18" s="907">
        <f ca="1">OFFSET('Puget Sound'!$H$1,MATCH($K18,'Puget Sound'!$D$2:$D$69),MATCH($H$12,'Puget Sound'!$H$1:$DD$1)+1)</f>
        <v>959.72101903535452</v>
      </c>
      <c r="F18" s="7">
        <v>1</v>
      </c>
      <c r="K18" s="909">
        <v>12</v>
      </c>
      <c r="L18" s="910">
        <v>17</v>
      </c>
      <c r="Q18" s="23" t="s">
        <v>252</v>
      </c>
      <c r="R18" s="24">
        <f ca="1">SUM(C35:E35)</f>
        <v>1771.779194119264</v>
      </c>
      <c r="S18" s="25">
        <f ca="1">SUM(C36:E36)</f>
        <v>932.97375444669069</v>
      </c>
      <c r="T18" s="36"/>
      <c r="U18" s="37" t="s">
        <v>24</v>
      </c>
      <c r="V18" s="37" t="s">
        <v>25</v>
      </c>
      <c r="W18" s="37">
        <v>456</v>
      </c>
      <c r="X18" s="37">
        <v>1122</v>
      </c>
      <c r="Y18" s="37">
        <v>165</v>
      </c>
      <c r="Z18" s="37">
        <v>3</v>
      </c>
      <c r="AL18" s="6" t="e">
        <f t="shared" si="2"/>
        <v>#REF!</v>
      </c>
      <c r="AM18" s="6" t="e">
        <f t="shared" si="3"/>
        <v>#REF!</v>
      </c>
      <c r="AN18" s="7" t="e">
        <f t="shared" si="4"/>
        <v>#REF!</v>
      </c>
      <c r="AO18" s="7" t="e">
        <f t="shared" si="5"/>
        <v>#REF!</v>
      </c>
      <c r="AP18" s="7" t="e">
        <f t="shared" si="6"/>
        <v>#REF!</v>
      </c>
      <c r="AQ18" s="7" t="e">
        <f t="shared" si="7"/>
        <v>#REF!</v>
      </c>
    </row>
    <row r="19" spans="1:43" ht="19.5" customHeight="1" x14ac:dyDescent="0.25">
      <c r="A19" s="41" t="s">
        <v>26</v>
      </c>
      <c r="B19" s="4" t="s">
        <v>1</v>
      </c>
      <c r="C19" s="904">
        <f ca="1">SUM(C20:C21)</f>
        <v>1628.0233299041515</v>
      </c>
      <c r="D19" s="904">
        <f t="shared" ref="D19" ca="1" si="14">SUM(D20:D21)</f>
        <v>9762.231098518967</v>
      </c>
      <c r="E19" s="904">
        <f t="shared" ref="E19" ca="1" si="15">SUM(E20:E21)</f>
        <v>2074.604899280565</v>
      </c>
      <c r="F19" s="7">
        <v>0</v>
      </c>
      <c r="K19" s="911"/>
      <c r="L19" s="912">
        <v>18</v>
      </c>
      <c r="Q19" s="23" t="s">
        <v>253</v>
      </c>
      <c r="R19" s="24">
        <f ca="1">SUM(C38:E38)</f>
        <v>4999.1821986353561</v>
      </c>
      <c r="S19" s="25">
        <f ca="1">SUM(C39:E39)</f>
        <v>48914.544048109965</v>
      </c>
      <c r="T19" s="36"/>
      <c r="U19" s="37" t="s">
        <v>26</v>
      </c>
      <c r="V19" s="37" t="s">
        <v>1</v>
      </c>
      <c r="W19" s="37">
        <v>0</v>
      </c>
      <c r="X19" s="37">
        <v>0</v>
      </c>
      <c r="Y19" s="37">
        <v>0</v>
      </c>
      <c r="Z19" s="37">
        <v>0</v>
      </c>
      <c r="AL19" s="4" t="e">
        <f t="shared" si="2"/>
        <v>#REF!</v>
      </c>
      <c r="AM19" s="4" t="e">
        <f t="shared" si="3"/>
        <v>#REF!</v>
      </c>
      <c r="AN19" s="5" t="e">
        <f t="shared" si="4"/>
        <v>#REF!</v>
      </c>
      <c r="AO19" s="5" t="e">
        <f t="shared" si="5"/>
        <v>#REF!</v>
      </c>
      <c r="AP19" s="5" t="e">
        <f t="shared" si="6"/>
        <v>#REF!</v>
      </c>
      <c r="AQ19" s="5" t="e">
        <f t="shared" si="7"/>
        <v>#REF!</v>
      </c>
    </row>
    <row r="20" spans="1:43" ht="19.5" customHeight="1" x14ac:dyDescent="0.25">
      <c r="A20" s="42" t="s">
        <v>27</v>
      </c>
      <c r="B20" s="6" t="s">
        <v>28</v>
      </c>
      <c r="C20" s="907">
        <f ca="1">OFFSET('Puget Sound'!$H$1,MATCH($K20,'Puget Sound'!$D$2:$D$69),MATCH($H$12,'Puget Sound'!$H$1:$DD$1)-1)</f>
        <v>1105.9956440391995</v>
      </c>
      <c r="D20" s="907">
        <f ca="1">OFFSET('Puget Sound'!$H$1,MATCH($K20,'Puget Sound'!$D$2:$D$69),MATCH($H$12,'Puget Sound'!$H$1:$DD$1))</f>
        <v>8360.8113405767981</v>
      </c>
      <c r="E20" s="907">
        <f ca="1">OFFSET('Puget Sound'!$H$1,MATCH($K20,'Puget Sound'!$D$2:$D$69),MATCH($H$12,'Puget Sound'!$H$1:$DD$1)+1)</f>
        <v>1897.470669996271</v>
      </c>
      <c r="F20" s="7">
        <v>1</v>
      </c>
      <c r="K20" s="21">
        <v>13</v>
      </c>
      <c r="L20" s="22">
        <v>19</v>
      </c>
      <c r="Q20" s="23" t="s">
        <v>254</v>
      </c>
      <c r="R20" s="24">
        <f ca="1">SUM(C41:E41)</f>
        <v>113.09877431726279</v>
      </c>
      <c r="S20" s="25">
        <f ca="1">SUM(C42:E42)</f>
        <v>2730.5017800451487</v>
      </c>
      <c r="T20" s="36"/>
      <c r="U20" s="37" t="s">
        <v>27</v>
      </c>
      <c r="V20" s="37" t="s">
        <v>28</v>
      </c>
      <c r="W20" s="37">
        <v>0</v>
      </c>
      <c r="X20" s="37">
        <v>0</v>
      </c>
      <c r="Y20" s="37">
        <v>0</v>
      </c>
      <c r="Z20" s="37">
        <v>0</v>
      </c>
      <c r="AL20" s="6" t="e">
        <f t="shared" si="2"/>
        <v>#REF!</v>
      </c>
      <c r="AM20" s="6" t="e">
        <f t="shared" si="3"/>
        <v>#REF!</v>
      </c>
      <c r="AN20" s="7" t="e">
        <f t="shared" si="4"/>
        <v>#REF!</v>
      </c>
      <c r="AO20" s="7" t="e">
        <f t="shared" si="5"/>
        <v>#REF!</v>
      </c>
      <c r="AP20" s="7" t="e">
        <f t="shared" si="6"/>
        <v>#REF!</v>
      </c>
      <c r="AQ20" s="7" t="e">
        <f t="shared" si="7"/>
        <v>#REF!</v>
      </c>
    </row>
    <row r="21" spans="1:43" ht="19.5" customHeight="1" x14ac:dyDescent="0.25">
      <c r="A21" s="42" t="s">
        <v>29</v>
      </c>
      <c r="B21" s="6" t="s">
        <v>30</v>
      </c>
      <c r="C21" s="907">
        <f ca="1">OFFSET('Puget Sound'!$H$1,MATCH($K21,'Puget Sound'!$D$2:$D$69),MATCH($H$12,'Puget Sound'!$H$1:$DD$1)-1)</f>
        <v>522.02768586495199</v>
      </c>
      <c r="D21" s="907">
        <f ca="1">OFFSET('Puget Sound'!$H$1,MATCH($K21,'Puget Sound'!$D$2:$D$69),MATCH($H$12,'Puget Sound'!$H$1:$DD$1))</f>
        <v>1401.4197579421686</v>
      </c>
      <c r="E21" s="907">
        <f ca="1">OFFSET('Puget Sound'!$H$1,MATCH($K21,'Puget Sound'!$D$2:$D$69),MATCH($H$12,'Puget Sound'!$H$1:$DD$1)+1)</f>
        <v>177.13422928429387</v>
      </c>
      <c r="F21" s="7">
        <v>1</v>
      </c>
      <c r="K21" s="909">
        <v>14</v>
      </c>
      <c r="L21" s="910">
        <v>20</v>
      </c>
      <c r="Q21" s="26" t="s">
        <v>255</v>
      </c>
      <c r="R21" s="27"/>
      <c r="S21" s="28"/>
      <c r="T21" s="36"/>
      <c r="U21" s="37" t="s">
        <v>29</v>
      </c>
      <c r="V21" s="37" t="s">
        <v>30</v>
      </c>
      <c r="W21" s="37">
        <v>0</v>
      </c>
      <c r="X21" s="37">
        <v>0</v>
      </c>
      <c r="Y21" s="37">
        <v>0</v>
      </c>
      <c r="Z21" s="37">
        <v>0</v>
      </c>
      <c r="AL21" s="6" t="e">
        <f t="shared" si="2"/>
        <v>#REF!</v>
      </c>
      <c r="AM21" s="6" t="e">
        <f t="shared" si="3"/>
        <v>#REF!</v>
      </c>
      <c r="AN21" s="7" t="e">
        <f t="shared" si="4"/>
        <v>#REF!</v>
      </c>
      <c r="AO21" s="7" t="e">
        <f t="shared" si="5"/>
        <v>#REF!</v>
      </c>
      <c r="AP21" s="7" t="e">
        <f t="shared" si="6"/>
        <v>#REF!</v>
      </c>
      <c r="AQ21" s="7" t="e">
        <f t="shared" si="7"/>
        <v>#REF!</v>
      </c>
    </row>
    <row r="22" spans="1:43" ht="19.5" customHeight="1" x14ac:dyDescent="0.25">
      <c r="A22" s="41" t="s">
        <v>31</v>
      </c>
      <c r="B22" s="4" t="s">
        <v>1</v>
      </c>
      <c r="C22" s="904">
        <f ca="1">SUM(C23:C24)</f>
        <v>583.78521039156476</v>
      </c>
      <c r="D22" s="904">
        <f t="shared" ref="D22" ca="1" si="16">SUM(D23:D24)</f>
        <v>4043.0803626797961</v>
      </c>
      <c r="E22" s="904">
        <f t="shared" ref="E22" ca="1" si="17">SUM(E23:E24)</f>
        <v>1317.7564757412283</v>
      </c>
      <c r="F22" s="7">
        <v>0</v>
      </c>
      <c r="K22" s="911"/>
      <c r="L22" s="912">
        <v>21</v>
      </c>
      <c r="Q22" s="26" t="s">
        <v>256</v>
      </c>
      <c r="R22" s="27"/>
      <c r="S22" s="28"/>
      <c r="T22" s="36"/>
      <c r="U22" s="37" t="s">
        <v>31</v>
      </c>
      <c r="V22" s="37" t="s">
        <v>1</v>
      </c>
      <c r="W22" s="37">
        <v>0</v>
      </c>
      <c r="X22" s="37">
        <v>0</v>
      </c>
      <c r="Y22" s="37">
        <v>0</v>
      </c>
      <c r="Z22" s="37">
        <v>0</v>
      </c>
      <c r="AL22" s="4" t="e">
        <f t="shared" si="2"/>
        <v>#REF!</v>
      </c>
      <c r="AM22" s="4" t="e">
        <f t="shared" si="3"/>
        <v>#REF!</v>
      </c>
      <c r="AN22" s="5" t="e">
        <f t="shared" si="4"/>
        <v>#REF!</v>
      </c>
      <c r="AO22" s="5" t="e">
        <f t="shared" si="5"/>
        <v>#REF!</v>
      </c>
      <c r="AP22" s="5" t="e">
        <f t="shared" si="6"/>
        <v>#REF!</v>
      </c>
      <c r="AQ22" s="5" t="e">
        <f t="shared" si="7"/>
        <v>#REF!</v>
      </c>
    </row>
    <row r="23" spans="1:43" ht="19.5" customHeight="1" x14ac:dyDescent="0.25">
      <c r="A23" s="42" t="s">
        <v>32</v>
      </c>
      <c r="B23" s="6" t="s">
        <v>33</v>
      </c>
      <c r="C23" s="907">
        <f ca="1">OFFSET('Puget Sound'!$H$1,MATCH($K23,'Puget Sound'!$D$2:$D$69),MATCH($H$12,'Puget Sound'!$H$1:$DD$1)-1)</f>
        <v>275.38839373206241</v>
      </c>
      <c r="D23" s="907">
        <f ca="1">OFFSET('Puget Sound'!$H$1,MATCH($K23,'Puget Sound'!$D$2:$D$69),MATCH($H$12,'Puget Sound'!$H$1:$DD$1))</f>
        <v>1267.7190362332865</v>
      </c>
      <c r="E23" s="907">
        <f ca="1">OFFSET('Puget Sound'!$H$1,MATCH($K23,'Puget Sound'!$D$2:$D$69),MATCH($H$12,'Puget Sound'!$H$1:$DD$1)+1)</f>
        <v>797.45433169796058</v>
      </c>
      <c r="F23" s="7">
        <v>1</v>
      </c>
      <c r="K23" s="21">
        <v>15</v>
      </c>
      <c r="L23" s="22">
        <v>22</v>
      </c>
      <c r="Q23" s="26" t="s">
        <v>257</v>
      </c>
      <c r="R23" s="27"/>
      <c r="S23" s="28"/>
      <c r="T23" s="36"/>
      <c r="U23" s="37" t="s">
        <v>32</v>
      </c>
      <c r="V23" s="37" t="s">
        <v>33</v>
      </c>
      <c r="W23" s="37">
        <v>0</v>
      </c>
      <c r="X23" s="37">
        <v>0</v>
      </c>
      <c r="Y23" s="37">
        <v>0</v>
      </c>
      <c r="Z23" s="37">
        <v>0</v>
      </c>
      <c r="AL23" s="6" t="e">
        <f t="shared" si="2"/>
        <v>#REF!</v>
      </c>
      <c r="AM23" s="6" t="e">
        <f t="shared" si="3"/>
        <v>#REF!</v>
      </c>
      <c r="AN23" s="7" t="e">
        <f t="shared" si="4"/>
        <v>#REF!</v>
      </c>
      <c r="AO23" s="7" t="e">
        <f t="shared" si="5"/>
        <v>#REF!</v>
      </c>
      <c r="AP23" s="7" t="e">
        <f t="shared" si="6"/>
        <v>#REF!</v>
      </c>
      <c r="AQ23" s="7" t="e">
        <f t="shared" si="7"/>
        <v>#REF!</v>
      </c>
    </row>
    <row r="24" spans="1:43" ht="19.5" customHeight="1" x14ac:dyDescent="0.25">
      <c r="A24" s="42" t="s">
        <v>34</v>
      </c>
      <c r="B24" s="6" t="s">
        <v>35</v>
      </c>
      <c r="C24" s="907">
        <f ca="1">OFFSET('Puget Sound'!$H$1,MATCH($K24,'Puget Sound'!$D$2:$D$69),MATCH($H$12,'Puget Sound'!$H$1:$DD$1)-1)</f>
        <v>308.39681665950235</v>
      </c>
      <c r="D24" s="907">
        <f ca="1">OFFSET('Puget Sound'!$H$1,MATCH($K24,'Puget Sound'!$D$2:$D$69),MATCH($H$12,'Puget Sound'!$H$1:$DD$1))</f>
        <v>2775.3613264465093</v>
      </c>
      <c r="E24" s="907">
        <f ca="1">OFFSET('Puget Sound'!$H$1,MATCH($K24,'Puget Sound'!$D$2:$D$69),MATCH($H$12,'Puget Sound'!$H$1:$DD$1)+1)</f>
        <v>520.30214404326762</v>
      </c>
      <c r="F24" s="7">
        <v>1</v>
      </c>
      <c r="K24" s="909">
        <v>16</v>
      </c>
      <c r="L24" s="910">
        <v>23</v>
      </c>
      <c r="Q24" s="26" t="s">
        <v>258</v>
      </c>
      <c r="R24" s="27"/>
      <c r="S24" s="28"/>
      <c r="T24" s="36"/>
      <c r="U24" s="37" t="s">
        <v>34</v>
      </c>
      <c r="V24" s="37" t="s">
        <v>35</v>
      </c>
      <c r="W24" s="37">
        <v>0</v>
      </c>
      <c r="X24" s="37">
        <v>0</v>
      </c>
      <c r="Y24" s="37">
        <v>0</v>
      </c>
      <c r="Z24" s="37">
        <v>0</v>
      </c>
      <c r="AL24" s="6" t="e">
        <f t="shared" si="2"/>
        <v>#REF!</v>
      </c>
      <c r="AM24" s="6" t="e">
        <f t="shared" si="3"/>
        <v>#REF!</v>
      </c>
      <c r="AN24" s="7" t="e">
        <f t="shared" si="4"/>
        <v>#REF!</v>
      </c>
      <c r="AO24" s="7" t="e">
        <f t="shared" si="5"/>
        <v>#REF!</v>
      </c>
      <c r="AP24" s="7" t="e">
        <f t="shared" si="6"/>
        <v>#REF!</v>
      </c>
      <c r="AQ24" s="7" t="e">
        <f t="shared" si="7"/>
        <v>#REF!</v>
      </c>
    </row>
    <row r="25" spans="1:43" ht="19.5" customHeight="1" x14ac:dyDescent="0.25">
      <c r="A25" s="41" t="s">
        <v>36</v>
      </c>
      <c r="B25" s="4" t="s">
        <v>1</v>
      </c>
      <c r="C25" s="904">
        <f ca="1">SUM(C26:C27)</f>
        <v>463.85839228606324</v>
      </c>
      <c r="D25" s="904">
        <f t="shared" ref="D25" ca="1" si="18">SUM(D26:D27)</f>
        <v>1128.9854467011833</v>
      </c>
      <c r="E25" s="904">
        <f t="shared" ref="E25" ca="1" si="19">SUM(E26:E27)</f>
        <v>240.73679591615115</v>
      </c>
      <c r="F25" s="7">
        <v>0</v>
      </c>
      <c r="K25" s="911"/>
      <c r="L25" s="912">
        <v>24</v>
      </c>
      <c r="Q25" s="26" t="s">
        <v>259</v>
      </c>
      <c r="R25" s="27"/>
      <c r="S25" s="28"/>
      <c r="T25" s="36"/>
      <c r="U25" s="37" t="s">
        <v>36</v>
      </c>
      <c r="V25" s="37" t="s">
        <v>1</v>
      </c>
      <c r="W25" s="37">
        <v>0</v>
      </c>
      <c r="X25" s="37">
        <v>0</v>
      </c>
      <c r="Y25" s="37">
        <v>0</v>
      </c>
      <c r="Z25" s="37">
        <v>0</v>
      </c>
      <c r="AL25" s="4" t="e">
        <f t="shared" si="2"/>
        <v>#REF!</v>
      </c>
      <c r="AM25" s="4" t="e">
        <f t="shared" si="3"/>
        <v>#REF!</v>
      </c>
      <c r="AN25" s="5" t="e">
        <f t="shared" si="4"/>
        <v>#REF!</v>
      </c>
      <c r="AO25" s="5" t="e">
        <f t="shared" si="5"/>
        <v>#REF!</v>
      </c>
      <c r="AP25" s="5" t="e">
        <f t="shared" si="6"/>
        <v>#REF!</v>
      </c>
      <c r="AQ25" s="5" t="e">
        <f t="shared" si="7"/>
        <v>#REF!</v>
      </c>
    </row>
    <row r="26" spans="1:43" ht="19.5" customHeight="1" x14ac:dyDescent="0.25">
      <c r="A26" s="42" t="s">
        <v>37</v>
      </c>
      <c r="B26" s="6" t="s">
        <v>38</v>
      </c>
      <c r="C26" s="907">
        <f ca="1">OFFSET('Puget Sound'!$H$1,MATCH($K26,'Puget Sound'!$D$2:$D$69),MATCH($H$12,'Puget Sound'!$H$1:$DD$1)-1)</f>
        <v>463.85839228606324</v>
      </c>
      <c r="D26" s="907">
        <f ca="1">OFFSET('Puget Sound'!$H$1,MATCH($K26,'Puget Sound'!$D$2:$D$69),MATCH($H$12,'Puget Sound'!$H$1:$DD$1))</f>
        <v>1128.9854467011833</v>
      </c>
      <c r="E26" s="907">
        <f ca="1">OFFSET('Puget Sound'!$H$1,MATCH($K26,'Puget Sound'!$D$2:$D$69),MATCH($H$12,'Puget Sound'!$H$1:$DD$1)+1)</f>
        <v>240.73679591615115</v>
      </c>
      <c r="F26" s="7">
        <v>1</v>
      </c>
      <c r="K26" s="21">
        <v>17</v>
      </c>
      <c r="L26" s="22">
        <v>25</v>
      </c>
      <c r="Q26" s="23" t="s">
        <v>260</v>
      </c>
      <c r="R26" s="24">
        <f ca="1">SUM(C44:E44)</f>
        <v>2202</v>
      </c>
      <c r="S26" s="25">
        <f ca="1">SUM(C45:E45)</f>
        <v>15</v>
      </c>
      <c r="T26" s="36"/>
      <c r="U26" s="37" t="s">
        <v>37</v>
      </c>
      <c r="V26" s="37" t="s">
        <v>38</v>
      </c>
      <c r="W26" s="37">
        <v>0</v>
      </c>
      <c r="X26" s="37">
        <v>0</v>
      </c>
      <c r="Y26" s="37">
        <v>0</v>
      </c>
      <c r="Z26" s="37">
        <v>0</v>
      </c>
      <c r="AL26" s="6" t="e">
        <f t="shared" si="2"/>
        <v>#REF!</v>
      </c>
      <c r="AM26" s="6" t="e">
        <f t="shared" si="3"/>
        <v>#REF!</v>
      </c>
      <c r="AN26" s="7" t="e">
        <f t="shared" si="4"/>
        <v>#REF!</v>
      </c>
      <c r="AO26" s="7" t="e">
        <f t="shared" si="5"/>
        <v>#REF!</v>
      </c>
      <c r="AP26" s="7" t="e">
        <f t="shared" si="6"/>
        <v>#REF!</v>
      </c>
      <c r="AQ26" s="7" t="e">
        <f t="shared" si="7"/>
        <v>#REF!</v>
      </c>
    </row>
    <row r="27" spans="1:43" ht="19.5" customHeight="1" x14ac:dyDescent="0.25">
      <c r="A27" s="42" t="s">
        <v>39</v>
      </c>
      <c r="B27" s="6" t="s">
        <v>40</v>
      </c>
      <c r="C27" s="907">
        <f ca="1">OFFSET('Puget Sound'!$H$1,MATCH($K27,'Puget Sound'!$D$2:$D$69),MATCH($H$12,'Puget Sound'!$H$1:$DD$1)-1)</f>
        <v>0</v>
      </c>
      <c r="D27" s="907">
        <f ca="1">OFFSET('Puget Sound'!$H$1,MATCH($K27,'Puget Sound'!$D$2:$D$69),MATCH($H$12,'Puget Sound'!$H$1:$DD$1))</f>
        <v>0</v>
      </c>
      <c r="E27" s="907">
        <f ca="1">OFFSET('Puget Sound'!$H$1,MATCH($K27,'Puget Sound'!$D$2:$D$69),MATCH($H$12,'Puget Sound'!$H$1:$DD$1)+1)</f>
        <v>0</v>
      </c>
      <c r="F27" s="7">
        <v>1</v>
      </c>
      <c r="K27" s="909">
        <v>18</v>
      </c>
      <c r="L27" s="910">
        <v>26</v>
      </c>
      <c r="Q27" s="23" t="s">
        <v>261</v>
      </c>
      <c r="R27" s="24">
        <f ca="1">SUM(C47:E47)</f>
        <v>35187.152535892841</v>
      </c>
      <c r="S27" s="25">
        <f ca="1">SUM(C48:E48)</f>
        <v>1305.0704477337279</v>
      </c>
      <c r="T27" s="36"/>
      <c r="U27" s="37" t="s">
        <v>39</v>
      </c>
      <c r="V27" s="37" t="s">
        <v>40</v>
      </c>
      <c r="W27" s="37">
        <v>0</v>
      </c>
      <c r="X27" s="37">
        <v>0</v>
      </c>
      <c r="Y27" s="37">
        <v>0</v>
      </c>
      <c r="Z27" s="37">
        <v>0</v>
      </c>
      <c r="AL27" s="6" t="e">
        <f t="shared" si="2"/>
        <v>#REF!</v>
      </c>
      <c r="AM27" s="6" t="e">
        <f t="shared" si="3"/>
        <v>#REF!</v>
      </c>
      <c r="AN27" s="7" t="e">
        <f t="shared" si="4"/>
        <v>#REF!</v>
      </c>
      <c r="AO27" s="7" t="e">
        <f t="shared" si="5"/>
        <v>#REF!</v>
      </c>
      <c r="AP27" s="7" t="e">
        <f t="shared" si="6"/>
        <v>#REF!</v>
      </c>
      <c r="AQ27" s="7" t="e">
        <f t="shared" si="7"/>
        <v>#REF!</v>
      </c>
    </row>
    <row r="28" spans="1:43" ht="19.5" customHeight="1" x14ac:dyDescent="0.25">
      <c r="A28" s="41" t="s">
        <v>41</v>
      </c>
      <c r="B28" s="4" t="s">
        <v>1</v>
      </c>
      <c r="C28" s="904">
        <f ca="1">SUM(C29:C30)</f>
        <v>1966.090783949315</v>
      </c>
      <c r="D28" s="904">
        <f t="shared" ref="D28" ca="1" si="20">SUM(D29:D30)</f>
        <v>3469.4965652725955</v>
      </c>
      <c r="E28" s="904">
        <f t="shared" ref="E28" ca="1" si="21">SUM(E29:E30)</f>
        <v>1626.4127107780896</v>
      </c>
      <c r="F28" s="7">
        <v>0</v>
      </c>
      <c r="K28" s="911"/>
      <c r="L28" s="912">
        <v>27</v>
      </c>
      <c r="Q28" s="23" t="s">
        <v>262</v>
      </c>
      <c r="R28" s="24">
        <f ca="1">SUM(C50:E50)</f>
        <v>363.3835763220867</v>
      </c>
      <c r="S28" s="25">
        <f ca="1">SUM(C51:E51)</f>
        <v>18.393440051344175</v>
      </c>
      <c r="T28" s="36"/>
      <c r="U28" s="37" t="s">
        <v>41</v>
      </c>
      <c r="V28" s="37" t="s">
        <v>1</v>
      </c>
      <c r="W28" s="37">
        <v>0</v>
      </c>
      <c r="X28" s="37">
        <v>0</v>
      </c>
      <c r="Y28" s="37">
        <v>0</v>
      </c>
      <c r="Z28" s="37">
        <v>0</v>
      </c>
      <c r="AL28" s="4" t="e">
        <f t="shared" si="2"/>
        <v>#REF!</v>
      </c>
      <c r="AM28" s="4" t="e">
        <f t="shared" si="3"/>
        <v>#REF!</v>
      </c>
      <c r="AN28" s="5" t="e">
        <f t="shared" si="4"/>
        <v>#REF!</v>
      </c>
      <c r="AO28" s="5" t="e">
        <f t="shared" si="5"/>
        <v>#REF!</v>
      </c>
      <c r="AP28" s="5" t="e">
        <f t="shared" si="6"/>
        <v>#REF!</v>
      </c>
      <c r="AQ28" s="5" t="e">
        <f t="shared" si="7"/>
        <v>#REF!</v>
      </c>
    </row>
    <row r="29" spans="1:43" ht="19.5" customHeight="1" x14ac:dyDescent="0.25">
      <c r="A29" s="42" t="s">
        <v>42</v>
      </c>
      <c r="B29" s="6" t="s">
        <v>43</v>
      </c>
      <c r="C29" s="907">
        <f ca="1">OFFSET('Puget Sound'!$H$1,MATCH($K29,'Puget Sound'!$D$2:$D$69),MATCH($H$12,'Puget Sound'!$H$1:$DD$1)-1)</f>
        <v>1684.3438530678175</v>
      </c>
      <c r="D29" s="907">
        <f ca="1">OFFSET('Puget Sound'!$H$1,MATCH($K29,'Puget Sound'!$D$2:$D$69),MATCH($H$12,'Puget Sound'!$H$1:$DD$1))</f>
        <v>3012.5980739303595</v>
      </c>
      <c r="E29" s="907">
        <f ca="1">OFFSET('Puget Sound'!$H$1,MATCH($K29,'Puget Sound'!$D$2:$D$69),MATCH($H$12,'Puget Sound'!$H$1:$DD$1)+1)</f>
        <v>1460.7806525396743</v>
      </c>
      <c r="F29" s="7">
        <v>1</v>
      </c>
      <c r="K29" s="21">
        <v>19</v>
      </c>
      <c r="L29" s="22">
        <v>28</v>
      </c>
      <c r="Q29" s="26" t="s">
        <v>263</v>
      </c>
      <c r="R29" s="27"/>
      <c r="S29" s="28"/>
      <c r="T29" s="36"/>
      <c r="U29" s="37" t="s">
        <v>42</v>
      </c>
      <c r="V29" s="37" t="s">
        <v>43</v>
      </c>
      <c r="W29" s="37">
        <v>0</v>
      </c>
      <c r="X29" s="37">
        <v>0</v>
      </c>
      <c r="Y29" s="37">
        <v>0</v>
      </c>
      <c r="Z29" s="37">
        <v>0</v>
      </c>
      <c r="AL29" s="6" t="e">
        <f t="shared" si="2"/>
        <v>#REF!</v>
      </c>
      <c r="AM29" s="6" t="e">
        <f t="shared" si="3"/>
        <v>#REF!</v>
      </c>
      <c r="AN29" s="7" t="e">
        <f t="shared" si="4"/>
        <v>#REF!</v>
      </c>
      <c r="AO29" s="7" t="e">
        <f t="shared" si="5"/>
        <v>#REF!</v>
      </c>
      <c r="AP29" s="7" t="e">
        <f t="shared" si="6"/>
        <v>#REF!</v>
      </c>
      <c r="AQ29" s="7" t="e">
        <f t="shared" si="7"/>
        <v>#REF!</v>
      </c>
    </row>
    <row r="30" spans="1:43" ht="19.5" customHeight="1" x14ac:dyDescent="0.25">
      <c r="A30" s="42" t="s">
        <v>44</v>
      </c>
      <c r="B30" s="6" t="s">
        <v>45</v>
      </c>
      <c r="C30" s="907">
        <f ca="1">OFFSET('Puget Sound'!$H$1,MATCH($K30,'Puget Sound'!$D$2:$D$69),MATCH($H$12,'Puget Sound'!$H$1:$DD$1)-1)</f>
        <v>281.74693088149746</v>
      </c>
      <c r="D30" s="907">
        <f ca="1">OFFSET('Puget Sound'!$H$1,MATCH($K30,'Puget Sound'!$D$2:$D$69),MATCH($H$12,'Puget Sound'!$H$1:$DD$1))</f>
        <v>456.89849134223613</v>
      </c>
      <c r="E30" s="907">
        <f ca="1">OFFSET('Puget Sound'!$H$1,MATCH($K30,'Puget Sound'!$D$2:$D$69),MATCH($H$12,'Puget Sound'!$H$1:$DD$1)+1)</f>
        <v>165.6320582384154</v>
      </c>
      <c r="F30" s="7">
        <v>1</v>
      </c>
      <c r="K30" s="909">
        <v>20</v>
      </c>
      <c r="L30" s="910">
        <v>29</v>
      </c>
      <c r="Q30" s="23" t="s">
        <v>264</v>
      </c>
      <c r="R30" s="24">
        <f ca="1">SUM(C53:E53)</f>
        <v>4402.8510086455335</v>
      </c>
      <c r="S30" s="25">
        <f ca="1">SUM(C54:E54)</f>
        <v>50</v>
      </c>
      <c r="T30" s="36"/>
      <c r="U30" s="37" t="s">
        <v>44</v>
      </c>
      <c r="V30" s="37" t="s">
        <v>45</v>
      </c>
      <c r="W30" s="37">
        <v>0</v>
      </c>
      <c r="X30" s="37">
        <v>0</v>
      </c>
      <c r="Y30" s="37">
        <v>0</v>
      </c>
      <c r="Z30" s="37">
        <v>0</v>
      </c>
      <c r="AL30" s="6" t="e">
        <f t="shared" si="2"/>
        <v>#REF!</v>
      </c>
      <c r="AM30" s="6" t="e">
        <f t="shared" si="3"/>
        <v>#REF!</v>
      </c>
      <c r="AN30" s="7" t="e">
        <f t="shared" si="4"/>
        <v>#REF!</v>
      </c>
      <c r="AO30" s="7" t="e">
        <f t="shared" si="5"/>
        <v>#REF!</v>
      </c>
      <c r="AP30" s="7" t="e">
        <f t="shared" si="6"/>
        <v>#REF!</v>
      </c>
      <c r="AQ30" s="7" t="e">
        <f t="shared" si="7"/>
        <v>#REF!</v>
      </c>
    </row>
    <row r="31" spans="1:43" ht="19.5" customHeight="1" x14ac:dyDescent="0.25">
      <c r="A31" s="41" t="s">
        <v>46</v>
      </c>
      <c r="B31" s="4" t="s">
        <v>1</v>
      </c>
      <c r="C31" s="904">
        <f ca="1">SUM(C32:C33)</f>
        <v>17918.848125779703</v>
      </c>
      <c r="D31" s="904">
        <f t="shared" ref="D31" ca="1" si="22">SUM(D32:D33)</f>
        <v>35535.320488690384</v>
      </c>
      <c r="E31" s="904">
        <f t="shared" ref="E31" ca="1" si="23">SUM(E32:E33)</f>
        <v>3988.3428154265534</v>
      </c>
      <c r="F31" s="7">
        <v>0</v>
      </c>
      <c r="K31" s="911"/>
      <c r="L31" s="912">
        <v>30</v>
      </c>
      <c r="Q31" s="29" t="s">
        <v>265</v>
      </c>
      <c r="R31" s="30">
        <f ca="1">SUM(C56:E56)</f>
        <v>344</v>
      </c>
      <c r="S31" s="31">
        <f ca="1">SUM(C57:E57)</f>
        <v>0</v>
      </c>
      <c r="T31" s="36"/>
      <c r="U31" s="37" t="s">
        <v>46</v>
      </c>
      <c r="V31" s="37" t="s">
        <v>1</v>
      </c>
      <c r="W31" s="37">
        <v>7898</v>
      </c>
      <c r="X31" s="37">
        <v>20285</v>
      </c>
      <c r="Y31" s="37">
        <v>650</v>
      </c>
      <c r="Z31" s="37">
        <v>0</v>
      </c>
      <c r="AL31" s="4" t="e">
        <f t="shared" si="2"/>
        <v>#REF!</v>
      </c>
      <c r="AM31" s="4" t="e">
        <f t="shared" si="3"/>
        <v>#REF!</v>
      </c>
      <c r="AN31" s="5" t="e">
        <f t="shared" si="4"/>
        <v>#REF!</v>
      </c>
      <c r="AO31" s="5" t="e">
        <f t="shared" si="5"/>
        <v>#REF!</v>
      </c>
      <c r="AP31" s="5" t="e">
        <f t="shared" si="6"/>
        <v>#REF!</v>
      </c>
      <c r="AQ31" s="5" t="e">
        <f t="shared" si="7"/>
        <v>#REF!</v>
      </c>
    </row>
    <row r="32" spans="1:43" ht="19.5" customHeight="1" x14ac:dyDescent="0.25">
      <c r="A32" s="42" t="s">
        <v>47</v>
      </c>
      <c r="B32" s="6" t="s">
        <v>48</v>
      </c>
      <c r="C32" s="907">
        <f ca="1">OFFSET('Puget Sound'!$H$1,MATCH($K32,'Puget Sound'!$D$2:$D$69),MATCH($H$12,'Puget Sound'!$H$1:$DD$1)-1)</f>
        <v>4133.2735828858404</v>
      </c>
      <c r="D32" s="907">
        <f ca="1">OFFSET('Puget Sound'!$H$1,MATCH($K32,'Puget Sound'!$D$2:$D$69),MATCH($H$12,'Puget Sound'!$H$1:$DD$1))</f>
        <v>8331.4081277956866</v>
      </c>
      <c r="E32" s="907">
        <f ca="1">OFFSET('Puget Sound'!$H$1,MATCH($K32,'Puget Sound'!$D$2:$D$69),MATCH($H$12,'Puget Sound'!$H$1:$DD$1)+1)</f>
        <v>1861.9970912945651</v>
      </c>
      <c r="F32" s="7">
        <v>1</v>
      </c>
      <c r="K32" s="21">
        <v>21</v>
      </c>
      <c r="L32" s="22">
        <v>31</v>
      </c>
      <c r="Q32" s="23" t="s">
        <v>218</v>
      </c>
      <c r="R32" s="24">
        <f ca="1">SUM(C59:E59)</f>
        <v>290.57441219291218</v>
      </c>
      <c r="S32" s="25">
        <f ca="1">SUM(C60:E60)</f>
        <v>761.42558780708782</v>
      </c>
      <c r="T32" s="36"/>
      <c r="U32" s="37" t="s">
        <v>47</v>
      </c>
      <c r="V32" s="37" t="s">
        <v>48</v>
      </c>
      <c r="W32" s="37">
        <v>1278</v>
      </c>
      <c r="X32" s="37">
        <v>3606</v>
      </c>
      <c r="Y32" s="37">
        <v>161</v>
      </c>
      <c r="Z32" s="37">
        <v>3</v>
      </c>
      <c r="AL32" s="6" t="e">
        <f t="shared" si="2"/>
        <v>#REF!</v>
      </c>
      <c r="AM32" s="6" t="e">
        <f t="shared" si="3"/>
        <v>#REF!</v>
      </c>
      <c r="AN32" s="7" t="e">
        <f t="shared" si="4"/>
        <v>#REF!</v>
      </c>
      <c r="AO32" s="7" t="e">
        <f t="shared" si="5"/>
        <v>#REF!</v>
      </c>
      <c r="AP32" s="7" t="e">
        <f t="shared" si="6"/>
        <v>#REF!</v>
      </c>
      <c r="AQ32" s="7" t="e">
        <f t="shared" si="7"/>
        <v>#REF!</v>
      </c>
    </row>
    <row r="33" spans="1:43" ht="19.5" customHeight="1" x14ac:dyDescent="0.25">
      <c r="A33" s="42" t="s">
        <v>49</v>
      </c>
      <c r="B33" s="6" t="s">
        <v>50</v>
      </c>
      <c r="C33" s="907">
        <f ca="1">OFFSET('Puget Sound'!$H$1,MATCH($K33,'Puget Sound'!$D$2:$D$69),MATCH($H$12,'Puget Sound'!$H$1:$DD$1)-1)</f>
        <v>13785.574542893861</v>
      </c>
      <c r="D33" s="907">
        <f ca="1">OFFSET('Puget Sound'!$H$1,MATCH($K33,'Puget Sound'!$D$2:$D$69),MATCH($H$12,'Puget Sound'!$H$1:$DD$1))</f>
        <v>27203.912360894697</v>
      </c>
      <c r="E33" s="907">
        <f ca="1">OFFSET('Puget Sound'!$H$1,MATCH($K33,'Puget Sound'!$D$2:$D$69),MATCH($H$12,'Puget Sound'!$H$1:$DD$1)+1)</f>
        <v>2126.3457241319884</v>
      </c>
      <c r="F33" s="7">
        <v>1</v>
      </c>
      <c r="K33" s="909">
        <v>22</v>
      </c>
      <c r="L33" s="910">
        <v>32</v>
      </c>
      <c r="Q33" s="26" t="s">
        <v>266</v>
      </c>
      <c r="R33" s="27"/>
      <c r="S33" s="28"/>
      <c r="T33" s="36"/>
      <c r="U33" s="37" t="s">
        <v>49</v>
      </c>
      <c r="V33" s="37" t="s">
        <v>50</v>
      </c>
      <c r="W33" s="37">
        <v>6620</v>
      </c>
      <c r="X33" s="37">
        <v>16679</v>
      </c>
      <c r="Y33" s="37">
        <v>489</v>
      </c>
      <c r="Z33" s="37">
        <v>3</v>
      </c>
      <c r="AL33" s="6" t="e">
        <f t="shared" si="2"/>
        <v>#REF!</v>
      </c>
      <c r="AM33" s="6" t="e">
        <f t="shared" si="3"/>
        <v>#REF!</v>
      </c>
      <c r="AN33" s="7" t="e">
        <f t="shared" si="4"/>
        <v>#REF!</v>
      </c>
      <c r="AO33" s="7" t="e">
        <f t="shared" si="5"/>
        <v>#REF!</v>
      </c>
      <c r="AP33" s="7" t="e">
        <f t="shared" si="6"/>
        <v>#REF!</v>
      </c>
      <c r="AQ33" s="7" t="e">
        <f t="shared" si="7"/>
        <v>#REF!</v>
      </c>
    </row>
    <row r="34" spans="1:43" ht="19.5" customHeight="1" x14ac:dyDescent="0.25">
      <c r="A34" s="41" t="s">
        <v>51</v>
      </c>
      <c r="B34" s="4" t="s">
        <v>1</v>
      </c>
      <c r="C34" s="904">
        <f ca="1">SUM(C35:C36)</f>
        <v>1790.2533613147693</v>
      </c>
      <c r="D34" s="904">
        <f t="shared" ref="D34" ca="1" si="24">SUM(D35:D36)</f>
        <v>881.57028150495898</v>
      </c>
      <c r="E34" s="904">
        <f t="shared" ref="E34" ca="1" si="25">SUM(E35:E36)</f>
        <v>32.929305746226042</v>
      </c>
      <c r="F34" s="7">
        <v>0</v>
      </c>
      <c r="K34" s="911"/>
      <c r="L34" s="912">
        <v>33</v>
      </c>
      <c r="Q34" s="26" t="s">
        <v>267</v>
      </c>
      <c r="R34" s="27"/>
      <c r="S34" s="28"/>
      <c r="T34" s="36"/>
      <c r="U34" s="37" t="s">
        <v>51</v>
      </c>
      <c r="V34" s="37" t="s">
        <v>1</v>
      </c>
      <c r="W34" s="37">
        <v>0</v>
      </c>
      <c r="X34" s="37">
        <v>0</v>
      </c>
      <c r="Y34" s="37">
        <v>0</v>
      </c>
      <c r="Z34" s="37">
        <v>0</v>
      </c>
      <c r="AL34" s="4" t="e">
        <f t="shared" si="2"/>
        <v>#REF!</v>
      </c>
      <c r="AM34" s="4" t="e">
        <f t="shared" si="3"/>
        <v>#REF!</v>
      </c>
      <c r="AN34" s="5" t="e">
        <f t="shared" si="4"/>
        <v>#REF!</v>
      </c>
      <c r="AO34" s="5" t="e">
        <f t="shared" si="5"/>
        <v>#REF!</v>
      </c>
      <c r="AP34" s="5" t="e">
        <f t="shared" si="6"/>
        <v>#REF!</v>
      </c>
      <c r="AQ34" s="5" t="e">
        <f t="shared" si="7"/>
        <v>#REF!</v>
      </c>
    </row>
    <row r="35" spans="1:43" ht="19.5" customHeight="1" thickBot="1" x14ac:dyDescent="0.3">
      <c r="A35" s="42" t="s">
        <v>52</v>
      </c>
      <c r="B35" s="6" t="s">
        <v>53</v>
      </c>
      <c r="C35" s="907">
        <f ca="1">OFFSET('Puget Sound'!$H$1,MATCH($K35,'Puget Sound'!$D$2:$D$69),MATCH($H$12,'Puget Sound'!$H$1:$DD$1)-1)</f>
        <v>1185.403194602781</v>
      </c>
      <c r="D35" s="907">
        <f ca="1">OFFSET('Puget Sound'!$H$1,MATCH($K35,'Puget Sound'!$D$2:$D$69),MATCH($H$12,'Puget Sound'!$H$1:$DD$1))</f>
        <v>565.36260314506717</v>
      </c>
      <c r="E35" s="907">
        <f ca="1">OFFSET('Puget Sound'!$H$1,MATCH($K35,'Puget Sound'!$D$2:$D$69),MATCH($H$12,'Puget Sound'!$H$1:$DD$1)+1)</f>
        <v>21.013396371415762</v>
      </c>
      <c r="F35" s="7">
        <v>1</v>
      </c>
      <c r="K35" s="21">
        <v>23</v>
      </c>
      <c r="L35" s="22">
        <v>34</v>
      </c>
      <c r="Q35" s="32" t="s">
        <v>268</v>
      </c>
      <c r="R35" s="33"/>
      <c r="S35" s="34"/>
      <c r="T35" s="36"/>
      <c r="U35" s="37" t="s">
        <v>52</v>
      </c>
      <c r="V35" s="37" t="s">
        <v>53</v>
      </c>
      <c r="W35" s="37">
        <v>0</v>
      </c>
      <c r="X35" s="37">
        <v>0</v>
      </c>
      <c r="Y35" s="37">
        <v>0</v>
      </c>
      <c r="Z35" s="37">
        <v>0</v>
      </c>
      <c r="AL35" s="6" t="e">
        <f t="shared" si="2"/>
        <v>#REF!</v>
      </c>
      <c r="AM35" s="6" t="e">
        <f t="shared" si="3"/>
        <v>#REF!</v>
      </c>
      <c r="AN35" s="7" t="e">
        <f t="shared" si="4"/>
        <v>#REF!</v>
      </c>
      <c r="AO35" s="7" t="e">
        <f t="shared" si="5"/>
        <v>#REF!</v>
      </c>
      <c r="AP35" s="7" t="e">
        <f t="shared" si="6"/>
        <v>#REF!</v>
      </c>
      <c r="AQ35" s="7" t="e">
        <f t="shared" si="7"/>
        <v>#REF!</v>
      </c>
    </row>
    <row r="36" spans="1:43" ht="19.5" customHeight="1" x14ac:dyDescent="0.25">
      <c r="A36" s="42" t="s">
        <v>54</v>
      </c>
      <c r="B36" s="6" t="s">
        <v>55</v>
      </c>
      <c r="C36" s="907">
        <f ca="1">OFFSET('Puget Sound'!$H$1,MATCH($K36,'Puget Sound'!$D$2:$D$69),MATCH($H$12,'Puget Sound'!$H$1:$DD$1)-1)</f>
        <v>604.85016671198844</v>
      </c>
      <c r="D36" s="907">
        <f ca="1">OFFSET('Puget Sound'!$H$1,MATCH($K36,'Puget Sound'!$D$2:$D$69),MATCH($H$12,'Puget Sound'!$H$1:$DD$1))</f>
        <v>316.20767835989187</v>
      </c>
      <c r="E36" s="907">
        <f ca="1">OFFSET('Puget Sound'!$H$1,MATCH($K36,'Puget Sound'!$D$2:$D$69),MATCH($H$12,'Puget Sound'!$H$1:$DD$1)+1)</f>
        <v>11.915909374810282</v>
      </c>
      <c r="F36" s="7">
        <v>1</v>
      </c>
      <c r="K36" s="909">
        <v>24</v>
      </c>
      <c r="L36" s="910">
        <v>35</v>
      </c>
      <c r="T36" s="36"/>
      <c r="U36" s="37" t="s">
        <v>54</v>
      </c>
      <c r="V36" s="37" t="s">
        <v>55</v>
      </c>
      <c r="W36" s="37">
        <v>0</v>
      </c>
      <c r="X36" s="37">
        <v>0</v>
      </c>
      <c r="Y36" s="37">
        <v>0</v>
      </c>
      <c r="Z36" s="37">
        <v>0</v>
      </c>
      <c r="AL36" s="6" t="e">
        <f t="shared" si="2"/>
        <v>#REF!</v>
      </c>
      <c r="AM36" s="6" t="e">
        <f t="shared" si="3"/>
        <v>#REF!</v>
      </c>
      <c r="AN36" s="7" t="e">
        <f t="shared" si="4"/>
        <v>#REF!</v>
      </c>
      <c r="AO36" s="7" t="e">
        <f t="shared" si="5"/>
        <v>#REF!</v>
      </c>
      <c r="AP36" s="7" t="e">
        <f t="shared" si="6"/>
        <v>#REF!</v>
      </c>
      <c r="AQ36" s="7" t="e">
        <f t="shared" si="7"/>
        <v>#REF!</v>
      </c>
    </row>
    <row r="37" spans="1:43" ht="19.5" customHeight="1" x14ac:dyDescent="0.25">
      <c r="A37" s="41" t="s">
        <v>56</v>
      </c>
      <c r="B37" s="4" t="s">
        <v>1</v>
      </c>
      <c r="C37" s="904">
        <f ca="1">SUM(C38:C39)</f>
        <v>17218.339446031005</v>
      </c>
      <c r="D37" s="904">
        <f t="shared" ref="D37" ca="1" si="26">SUM(D38:D39)</f>
        <v>33951.607540128563</v>
      </c>
      <c r="E37" s="904">
        <f t="shared" ref="E37" ca="1" si="27">SUM(E38:E39)</f>
        <v>2743.779260585758</v>
      </c>
      <c r="F37" s="7">
        <v>0</v>
      </c>
      <c r="K37" s="911"/>
      <c r="L37" s="912">
        <v>36</v>
      </c>
      <c r="T37" s="36"/>
      <c r="U37" s="37" t="s">
        <v>56</v>
      </c>
      <c r="V37" s="37" t="s">
        <v>1</v>
      </c>
      <c r="W37" s="37">
        <v>24018</v>
      </c>
      <c r="X37" s="37">
        <v>12974</v>
      </c>
      <c r="Y37" s="37">
        <v>766</v>
      </c>
      <c r="Z37" s="37">
        <v>0</v>
      </c>
      <c r="AL37" s="4" t="e">
        <f t="shared" si="2"/>
        <v>#REF!</v>
      </c>
      <c r="AM37" s="4" t="e">
        <f t="shared" si="3"/>
        <v>#REF!</v>
      </c>
      <c r="AN37" s="5" t="e">
        <f t="shared" si="4"/>
        <v>#REF!</v>
      </c>
      <c r="AO37" s="5" t="e">
        <f t="shared" si="5"/>
        <v>#REF!</v>
      </c>
      <c r="AP37" s="5" t="e">
        <f t="shared" si="6"/>
        <v>#REF!</v>
      </c>
      <c r="AQ37" s="5" t="e">
        <f t="shared" si="7"/>
        <v>#REF!</v>
      </c>
    </row>
    <row r="38" spans="1:43" ht="19.5" customHeight="1" x14ac:dyDescent="0.25">
      <c r="A38" s="42" t="s">
        <v>57</v>
      </c>
      <c r="B38" s="6" t="s">
        <v>58</v>
      </c>
      <c r="C38" s="907">
        <f ca="1">OFFSET('Puget Sound'!$H$1,MATCH($K38,'Puget Sound'!$D$2:$D$69),MATCH($H$12,'Puget Sound'!$H$1:$DD$1)-1)</f>
        <v>1014.6024199306015</v>
      </c>
      <c r="D38" s="907">
        <f ca="1">OFFSET('Puget Sound'!$H$1,MATCH($K38,'Puget Sound'!$D$2:$D$69),MATCH($H$12,'Puget Sound'!$H$1:$DD$1))</f>
        <v>3816.4346928441869</v>
      </c>
      <c r="E38" s="907">
        <f ca="1">OFFSET('Puget Sound'!$H$1,MATCH($K38,'Puget Sound'!$D$2:$D$69),MATCH($H$12,'Puget Sound'!$H$1:$DD$1)+1)</f>
        <v>168.14508586056792</v>
      </c>
      <c r="F38" s="7">
        <v>1</v>
      </c>
      <c r="K38" s="21">
        <v>25</v>
      </c>
      <c r="L38" s="22">
        <v>37</v>
      </c>
      <c r="T38" s="36"/>
      <c r="U38" s="37" t="s">
        <v>57</v>
      </c>
      <c r="V38" s="37" t="s">
        <v>58</v>
      </c>
      <c r="W38" s="37">
        <v>1381</v>
      </c>
      <c r="X38" s="37">
        <v>1044</v>
      </c>
      <c r="Y38" s="37">
        <v>41</v>
      </c>
      <c r="Z38" s="37">
        <v>3</v>
      </c>
      <c r="AL38" s="6" t="e">
        <f t="shared" si="2"/>
        <v>#REF!</v>
      </c>
      <c r="AM38" s="6" t="e">
        <f t="shared" si="3"/>
        <v>#REF!</v>
      </c>
      <c r="AN38" s="7" t="e">
        <f t="shared" si="4"/>
        <v>#REF!</v>
      </c>
      <c r="AO38" s="7" t="e">
        <f t="shared" si="5"/>
        <v>#REF!</v>
      </c>
      <c r="AP38" s="7" t="e">
        <f t="shared" si="6"/>
        <v>#REF!</v>
      </c>
      <c r="AQ38" s="7" t="e">
        <f t="shared" si="7"/>
        <v>#REF!</v>
      </c>
    </row>
    <row r="39" spans="1:43" ht="19.5" customHeight="1" x14ac:dyDescent="0.25">
      <c r="A39" s="42" t="s">
        <v>59</v>
      </c>
      <c r="B39" s="6" t="s">
        <v>60</v>
      </c>
      <c r="C39" s="907">
        <f ca="1">OFFSET('Puget Sound'!$H$1,MATCH($K39,'Puget Sound'!$D$2:$D$69),MATCH($H$12,'Puget Sound'!$H$1:$DD$1)-1)</f>
        <v>16203.737026100403</v>
      </c>
      <c r="D39" s="907">
        <f ca="1">OFFSET('Puget Sound'!$H$1,MATCH($K39,'Puget Sound'!$D$2:$D$69),MATCH($H$12,'Puget Sound'!$H$1:$DD$1))</f>
        <v>30135.172847284375</v>
      </c>
      <c r="E39" s="907">
        <f ca="1">OFFSET('Puget Sound'!$H$1,MATCH($K39,'Puget Sound'!$D$2:$D$69),MATCH($H$12,'Puget Sound'!$H$1:$DD$1)+1)</f>
        <v>2575.63417472519</v>
      </c>
      <c r="F39" s="7">
        <v>1</v>
      </c>
      <c r="K39" s="909">
        <v>26</v>
      </c>
      <c r="L39" s="910">
        <v>38</v>
      </c>
      <c r="T39" s="36"/>
      <c r="U39" s="37" t="s">
        <v>59</v>
      </c>
      <c r="V39" s="37" t="s">
        <v>60</v>
      </c>
      <c r="W39" s="37">
        <v>22636</v>
      </c>
      <c r="X39" s="37">
        <v>11930</v>
      </c>
      <c r="Y39" s="37">
        <v>725</v>
      </c>
      <c r="Z39" s="37">
        <v>3</v>
      </c>
      <c r="AL39" s="6" t="e">
        <f t="shared" si="2"/>
        <v>#REF!</v>
      </c>
      <c r="AM39" s="6" t="e">
        <f t="shared" si="3"/>
        <v>#REF!</v>
      </c>
      <c r="AN39" s="7" t="e">
        <f t="shared" si="4"/>
        <v>#REF!</v>
      </c>
      <c r="AO39" s="7" t="e">
        <f t="shared" si="5"/>
        <v>#REF!</v>
      </c>
      <c r="AP39" s="7" t="e">
        <f t="shared" si="6"/>
        <v>#REF!</v>
      </c>
      <c r="AQ39" s="7" t="e">
        <f t="shared" si="7"/>
        <v>#REF!</v>
      </c>
    </row>
    <row r="40" spans="1:43" ht="19.5" customHeight="1" x14ac:dyDescent="0.25">
      <c r="A40" s="41" t="s">
        <v>61</v>
      </c>
      <c r="B40" s="4" t="s">
        <v>1</v>
      </c>
      <c r="C40" s="904">
        <f ca="1">SUM(C41:C42)</f>
        <v>509.7128105802434</v>
      </c>
      <c r="D40" s="904">
        <f t="shared" ref="D40" ca="1" si="28">SUM(D41:D42)</f>
        <v>2048.7082730579937</v>
      </c>
      <c r="E40" s="904">
        <f t="shared" ref="E40" ca="1" si="29">SUM(E41:E42)</f>
        <v>285.17947072417485</v>
      </c>
      <c r="F40" s="7">
        <v>0</v>
      </c>
      <c r="K40" s="911"/>
      <c r="L40" s="912">
        <v>39</v>
      </c>
      <c r="T40" s="36"/>
      <c r="U40" s="37" t="s">
        <v>61</v>
      </c>
      <c r="V40" s="37" t="s">
        <v>1</v>
      </c>
      <c r="W40" s="37">
        <v>326</v>
      </c>
      <c r="X40" s="37">
        <v>916</v>
      </c>
      <c r="Y40" s="37">
        <v>50</v>
      </c>
      <c r="Z40" s="37">
        <v>0</v>
      </c>
      <c r="AL40" s="4" t="e">
        <f t="shared" si="2"/>
        <v>#REF!</v>
      </c>
      <c r="AM40" s="4" t="e">
        <f t="shared" si="3"/>
        <v>#REF!</v>
      </c>
      <c r="AN40" s="5" t="e">
        <f t="shared" si="4"/>
        <v>#REF!</v>
      </c>
      <c r="AO40" s="5" t="e">
        <f t="shared" si="5"/>
        <v>#REF!</v>
      </c>
      <c r="AP40" s="5" t="e">
        <f t="shared" si="6"/>
        <v>#REF!</v>
      </c>
      <c r="AQ40" s="13" t="e">
        <f t="shared" si="7"/>
        <v>#REF!</v>
      </c>
    </row>
    <row r="41" spans="1:43" ht="19.5" customHeight="1" x14ac:dyDescent="0.25">
      <c r="A41" s="42" t="s">
        <v>62</v>
      </c>
      <c r="B41" s="6" t="s">
        <v>63</v>
      </c>
      <c r="C41" s="907">
        <f ca="1">OFFSET('Puget Sound'!$H$1,MATCH($K41,'Puget Sound'!$D$2:$D$69),MATCH($H$12,'Puget Sound'!$H$1:$DD$1)-1)</f>
        <v>26.830043582084009</v>
      </c>
      <c r="D41" s="907">
        <f ca="1">OFFSET('Puget Sound'!$H$1,MATCH($K41,'Puget Sound'!$D$2:$D$69),MATCH($H$12,'Puget Sound'!$H$1:$DD$1))</f>
        <v>61.328568103228406</v>
      </c>
      <c r="E41" s="907">
        <f ca="1">OFFSET('Puget Sound'!$H$1,MATCH($K41,'Puget Sound'!$D$2:$D$69),MATCH($H$12,'Puget Sound'!$H$1:$DD$1)+1)</f>
        <v>24.940162631950376</v>
      </c>
      <c r="F41" s="7">
        <v>1</v>
      </c>
      <c r="H41" s="19"/>
      <c r="K41" s="21">
        <v>27</v>
      </c>
      <c r="L41" s="22">
        <v>40</v>
      </c>
      <c r="T41" s="36"/>
      <c r="U41" s="37" t="s">
        <v>62</v>
      </c>
      <c r="V41" s="37" t="s">
        <v>63</v>
      </c>
      <c r="W41" s="37">
        <v>3</v>
      </c>
      <c r="X41" s="37">
        <v>11</v>
      </c>
      <c r="Y41" s="37">
        <v>1</v>
      </c>
      <c r="Z41" s="37">
        <v>3</v>
      </c>
      <c r="AL41" s="6" t="e">
        <f t="shared" si="2"/>
        <v>#REF!</v>
      </c>
      <c r="AM41" s="6" t="e">
        <f t="shared" si="3"/>
        <v>#REF!</v>
      </c>
      <c r="AN41" s="7" t="e">
        <f t="shared" si="4"/>
        <v>#REF!</v>
      </c>
      <c r="AO41" s="7" t="e">
        <f t="shared" si="5"/>
        <v>#REF!</v>
      </c>
      <c r="AP41" s="7" t="e">
        <f t="shared" si="6"/>
        <v>#REF!</v>
      </c>
      <c r="AQ41" s="7" t="e">
        <f t="shared" si="7"/>
        <v>#REF!</v>
      </c>
    </row>
    <row r="42" spans="1:43" ht="19.5" customHeight="1" x14ac:dyDescent="0.25">
      <c r="A42" s="42" t="s">
        <v>64</v>
      </c>
      <c r="B42" s="6" t="s">
        <v>65</v>
      </c>
      <c r="C42" s="907">
        <f ca="1">OFFSET('Puget Sound'!$H$1,MATCH($K42,'Puget Sound'!$D$2:$D$69),MATCH($H$12,'Puget Sound'!$H$1:$DD$1)-1)</f>
        <v>482.88276699815941</v>
      </c>
      <c r="D42" s="907">
        <f ca="1">OFFSET('Puget Sound'!$H$1,MATCH($K42,'Puget Sound'!$D$2:$D$69),MATCH($H$12,'Puget Sound'!$H$1:$DD$1))</f>
        <v>1987.3797049547652</v>
      </c>
      <c r="E42" s="907">
        <f ca="1">OFFSET('Puget Sound'!$H$1,MATCH($K42,'Puget Sound'!$D$2:$D$69),MATCH($H$12,'Puget Sound'!$H$1:$DD$1)+1)</f>
        <v>260.23930809222446</v>
      </c>
      <c r="F42" s="7">
        <v>1</v>
      </c>
      <c r="H42" s="19"/>
      <c r="K42" s="909">
        <v>28</v>
      </c>
      <c r="L42" s="910">
        <v>41</v>
      </c>
      <c r="T42" s="36"/>
      <c r="U42" s="37" t="s">
        <v>64</v>
      </c>
      <c r="V42" s="37" t="s">
        <v>65</v>
      </c>
      <c r="W42" s="37">
        <v>323</v>
      </c>
      <c r="X42" s="37">
        <v>905</v>
      </c>
      <c r="Y42" s="37">
        <v>50</v>
      </c>
      <c r="Z42" s="37">
        <v>3</v>
      </c>
      <c r="AL42" s="6" t="e">
        <f t="shared" si="2"/>
        <v>#REF!</v>
      </c>
      <c r="AM42" s="6" t="e">
        <f t="shared" si="3"/>
        <v>#REF!</v>
      </c>
      <c r="AN42" s="7" t="e">
        <f t="shared" si="4"/>
        <v>#REF!</v>
      </c>
      <c r="AO42" s="7" t="e">
        <f t="shared" si="5"/>
        <v>#REF!</v>
      </c>
      <c r="AP42" s="7" t="e">
        <f t="shared" si="6"/>
        <v>#REF!</v>
      </c>
      <c r="AQ42" s="7" t="e">
        <f t="shared" si="7"/>
        <v>#REF!</v>
      </c>
    </row>
    <row r="43" spans="1:43" ht="19.5" customHeight="1" x14ac:dyDescent="0.25">
      <c r="A43" s="41" t="s">
        <v>66</v>
      </c>
      <c r="B43" s="4" t="s">
        <v>1</v>
      </c>
      <c r="C43" s="904">
        <f ca="1">SUM(C44:C45)</f>
        <v>699</v>
      </c>
      <c r="D43" s="904">
        <f t="shared" ref="D43" ca="1" si="30">SUM(D44:D45)</f>
        <v>1369</v>
      </c>
      <c r="E43" s="904">
        <f t="shared" ref="E43" ca="1" si="31">SUM(E44:E45)</f>
        <v>149</v>
      </c>
      <c r="F43" s="7">
        <v>0</v>
      </c>
      <c r="K43" s="911"/>
      <c r="L43" s="912">
        <v>42</v>
      </c>
      <c r="T43" s="36"/>
      <c r="U43" s="37" t="s">
        <v>66</v>
      </c>
      <c r="V43" s="37" t="s">
        <v>1</v>
      </c>
      <c r="W43" s="37">
        <v>782</v>
      </c>
      <c r="X43" s="37">
        <v>777</v>
      </c>
      <c r="Y43" s="37">
        <v>36</v>
      </c>
      <c r="Z43" s="37">
        <v>0</v>
      </c>
      <c r="AL43" s="4" t="e">
        <f t="shared" si="2"/>
        <v>#REF!</v>
      </c>
      <c r="AM43" s="4" t="e">
        <f t="shared" si="3"/>
        <v>#REF!</v>
      </c>
      <c r="AN43" s="5" t="e">
        <f t="shared" si="4"/>
        <v>#REF!</v>
      </c>
      <c r="AO43" s="5" t="e">
        <f t="shared" si="5"/>
        <v>#REF!</v>
      </c>
      <c r="AP43" s="5" t="e">
        <f t="shared" si="6"/>
        <v>#REF!</v>
      </c>
      <c r="AQ43" s="5" t="e">
        <f t="shared" si="7"/>
        <v>#REF!</v>
      </c>
    </row>
    <row r="44" spans="1:43" ht="19.5" customHeight="1" x14ac:dyDescent="0.25">
      <c r="A44" s="42" t="s">
        <v>67</v>
      </c>
      <c r="B44" s="6" t="s">
        <v>68</v>
      </c>
      <c r="C44" s="907">
        <f ca="1">OFFSET('Puget Sound'!$H$1,MATCH($K44,'Puget Sound'!$D$2:$D$69),MATCH($H$12,'Puget Sound'!$H$1:$DD$1)-1)</f>
        <v>684</v>
      </c>
      <c r="D44" s="907">
        <f ca="1">OFFSET('Puget Sound'!$H$1,MATCH($K44,'Puget Sound'!$D$2:$D$69),MATCH($H$12,'Puget Sound'!$H$1:$DD$1))</f>
        <v>1369</v>
      </c>
      <c r="E44" s="907">
        <f ca="1">OFFSET('Puget Sound'!$H$1,MATCH($K44,'Puget Sound'!$D$2:$D$69),MATCH($H$12,'Puget Sound'!$H$1:$DD$1)+1)</f>
        <v>149</v>
      </c>
      <c r="F44" s="7">
        <v>1</v>
      </c>
      <c r="K44" s="21">
        <v>29</v>
      </c>
      <c r="L44" s="22">
        <v>43</v>
      </c>
      <c r="T44" s="36"/>
      <c r="U44" s="37" t="s">
        <v>67</v>
      </c>
      <c r="V44" s="37" t="s">
        <v>68</v>
      </c>
      <c r="W44" s="37">
        <v>782</v>
      </c>
      <c r="X44" s="37">
        <v>777</v>
      </c>
      <c r="Y44" s="37">
        <v>36</v>
      </c>
      <c r="Z44" s="37">
        <v>3</v>
      </c>
      <c r="AL44" s="6" t="e">
        <f t="shared" si="2"/>
        <v>#REF!</v>
      </c>
      <c r="AM44" s="6" t="e">
        <f t="shared" si="3"/>
        <v>#REF!</v>
      </c>
      <c r="AN44" s="7" t="e">
        <f t="shared" si="4"/>
        <v>#REF!</v>
      </c>
      <c r="AO44" s="7" t="e">
        <f t="shared" si="5"/>
        <v>#REF!</v>
      </c>
      <c r="AP44" s="7" t="e">
        <f t="shared" si="6"/>
        <v>#REF!</v>
      </c>
      <c r="AQ44" s="7" t="e">
        <f t="shared" si="7"/>
        <v>#REF!</v>
      </c>
    </row>
    <row r="45" spans="1:43" ht="19.5" customHeight="1" x14ac:dyDescent="0.25">
      <c r="A45" s="42" t="s">
        <v>69</v>
      </c>
      <c r="B45" s="6" t="s">
        <v>70</v>
      </c>
      <c r="C45" s="907">
        <f ca="1">OFFSET('Puget Sound'!$H$1,MATCH($K45,'Puget Sound'!$D$2:$D$69),MATCH($H$12,'Puget Sound'!$H$1:$DD$1)-1)</f>
        <v>15</v>
      </c>
      <c r="D45" s="907">
        <f ca="1">OFFSET('Puget Sound'!$H$1,MATCH($K45,'Puget Sound'!$D$2:$D$69),MATCH($H$12,'Puget Sound'!$H$1:$DD$1))</f>
        <v>0</v>
      </c>
      <c r="E45" s="907">
        <f ca="1">OFFSET('Puget Sound'!$H$1,MATCH($K45,'Puget Sound'!$D$2:$D$69),MATCH($H$12,'Puget Sound'!$H$1:$DD$1)+1)</f>
        <v>0</v>
      </c>
      <c r="F45" s="7">
        <v>1</v>
      </c>
      <c r="K45" s="909">
        <v>30</v>
      </c>
      <c r="L45" s="910">
        <v>44</v>
      </c>
      <c r="T45" s="36"/>
      <c r="U45" s="37" t="s">
        <v>69</v>
      </c>
      <c r="V45" s="37" t="s">
        <v>70</v>
      </c>
      <c r="W45" s="37">
        <v>0</v>
      </c>
      <c r="X45" s="37">
        <v>0</v>
      </c>
      <c r="Y45" s="37">
        <v>0</v>
      </c>
      <c r="Z45" s="37">
        <v>0</v>
      </c>
      <c r="AL45" s="6" t="e">
        <f t="shared" si="2"/>
        <v>#REF!</v>
      </c>
      <c r="AM45" s="6" t="e">
        <f t="shared" si="3"/>
        <v>#REF!</v>
      </c>
      <c r="AN45" s="7" t="e">
        <f t="shared" si="4"/>
        <v>#REF!</v>
      </c>
      <c r="AO45" s="7" t="e">
        <f t="shared" si="5"/>
        <v>#REF!</v>
      </c>
      <c r="AP45" s="7" t="e">
        <f t="shared" si="6"/>
        <v>#REF!</v>
      </c>
      <c r="AQ45" s="7" t="e">
        <f t="shared" si="7"/>
        <v>#REF!</v>
      </c>
    </row>
    <row r="46" spans="1:43" ht="19.5" customHeight="1" x14ac:dyDescent="0.25">
      <c r="A46" s="41" t="s">
        <v>71</v>
      </c>
      <c r="B46" s="4" t="s">
        <v>1</v>
      </c>
      <c r="C46" s="904">
        <f ca="1">SUM(C47:C48)</f>
        <v>17425.664542108476</v>
      </c>
      <c r="D46" s="904">
        <f t="shared" ref="D46" ca="1" si="32">SUM(D47:D48)</f>
        <v>16524.374721080341</v>
      </c>
      <c r="E46" s="904">
        <f t="shared" ref="E46" ca="1" si="33">SUM(E47:E48)</f>
        <v>2542.1837204377498</v>
      </c>
      <c r="F46" s="7">
        <v>0</v>
      </c>
      <c r="K46" s="911"/>
      <c r="L46" s="912">
        <v>45</v>
      </c>
      <c r="T46" s="36"/>
      <c r="U46" s="37" t="s">
        <v>71</v>
      </c>
      <c r="V46" s="37" t="s">
        <v>1</v>
      </c>
      <c r="W46" s="37">
        <v>29562</v>
      </c>
      <c r="X46" s="37">
        <v>30645</v>
      </c>
      <c r="Y46" s="37">
        <v>1024</v>
      </c>
      <c r="Z46" s="37">
        <v>0</v>
      </c>
      <c r="AL46" s="4" t="e">
        <f t="shared" si="2"/>
        <v>#REF!</v>
      </c>
      <c r="AM46" s="4" t="e">
        <f t="shared" si="3"/>
        <v>#REF!</v>
      </c>
      <c r="AN46" s="5" t="e">
        <f t="shared" si="4"/>
        <v>#REF!</v>
      </c>
      <c r="AO46" s="5" t="e">
        <f t="shared" si="5"/>
        <v>#REF!</v>
      </c>
      <c r="AP46" s="5" t="e">
        <f t="shared" si="6"/>
        <v>#REF!</v>
      </c>
      <c r="AQ46" s="5" t="e">
        <f t="shared" si="7"/>
        <v>#REF!</v>
      </c>
    </row>
    <row r="47" spans="1:43" ht="19.5" customHeight="1" x14ac:dyDescent="0.25">
      <c r="A47" s="42" t="s">
        <v>72</v>
      </c>
      <c r="B47" s="6" t="s">
        <v>73</v>
      </c>
      <c r="C47" s="907">
        <f ca="1">OFFSET('Puget Sound'!$H$1,MATCH($K47,'Puget Sound'!$D$2:$D$69),MATCH($H$12,'Puget Sound'!$H$1:$DD$1)-1)</f>
        <v>16747.229727998674</v>
      </c>
      <c r="D47" s="907">
        <f ca="1">OFFSET('Puget Sound'!$H$1,MATCH($K47,'Puget Sound'!$D$2:$D$69),MATCH($H$12,'Puget Sound'!$H$1:$DD$1))</f>
        <v>15926.659492709578</v>
      </c>
      <c r="E47" s="907">
        <f ca="1">OFFSET('Puget Sound'!$H$1,MATCH($K47,'Puget Sound'!$D$2:$D$69),MATCH($H$12,'Puget Sound'!$H$1:$DD$1)+1)</f>
        <v>2513.2633151845862</v>
      </c>
      <c r="F47" s="7">
        <v>1</v>
      </c>
      <c r="K47" s="21">
        <v>31</v>
      </c>
      <c r="L47" s="22">
        <v>46</v>
      </c>
      <c r="T47" s="36"/>
      <c r="U47" s="37" t="s">
        <v>72</v>
      </c>
      <c r="V47" s="37" t="s">
        <v>73</v>
      </c>
      <c r="W47" s="37">
        <v>1469</v>
      </c>
      <c r="X47" s="37">
        <v>1377</v>
      </c>
      <c r="Y47" s="37">
        <v>94</v>
      </c>
      <c r="Z47" s="37">
        <v>3</v>
      </c>
      <c r="AL47" s="6" t="e">
        <f t="shared" si="2"/>
        <v>#REF!</v>
      </c>
      <c r="AM47" s="6" t="e">
        <f t="shared" si="3"/>
        <v>#REF!</v>
      </c>
      <c r="AN47" s="7" t="e">
        <f t="shared" si="4"/>
        <v>#REF!</v>
      </c>
      <c r="AO47" s="7" t="e">
        <f t="shared" si="5"/>
        <v>#REF!</v>
      </c>
      <c r="AP47" s="7" t="e">
        <f t="shared" si="6"/>
        <v>#REF!</v>
      </c>
      <c r="AQ47" s="7" t="e">
        <f t="shared" si="7"/>
        <v>#REF!</v>
      </c>
    </row>
    <row r="48" spans="1:43" ht="19.5" customHeight="1" x14ac:dyDescent="0.25">
      <c r="A48" s="42" t="s">
        <v>74</v>
      </c>
      <c r="B48" s="6" t="s">
        <v>75</v>
      </c>
      <c r="C48" s="907">
        <f ca="1">OFFSET('Puget Sound'!$H$1,MATCH($K48,'Puget Sound'!$D$2:$D$69),MATCH($H$12,'Puget Sound'!$H$1:$DD$1)-1)</f>
        <v>678.4348141098011</v>
      </c>
      <c r="D48" s="907">
        <f ca="1">OFFSET('Puget Sound'!$H$1,MATCH($K48,'Puget Sound'!$D$2:$D$69),MATCH($H$12,'Puget Sound'!$H$1:$DD$1))</f>
        <v>597.71522837076338</v>
      </c>
      <c r="E48" s="907">
        <f ca="1">OFFSET('Puget Sound'!$H$1,MATCH($K48,'Puget Sound'!$D$2:$D$69),MATCH($H$12,'Puget Sound'!$H$1:$DD$1)+1)</f>
        <v>28.920405253163445</v>
      </c>
      <c r="F48" s="7">
        <v>1</v>
      </c>
      <c r="K48" s="909">
        <v>32</v>
      </c>
      <c r="L48" s="910">
        <v>47</v>
      </c>
      <c r="T48" s="36"/>
      <c r="U48" s="37" t="s">
        <v>74</v>
      </c>
      <c r="V48" s="37" t="s">
        <v>75</v>
      </c>
      <c r="W48" s="37">
        <v>28093</v>
      </c>
      <c r="X48" s="37">
        <v>29268</v>
      </c>
      <c r="Y48" s="37">
        <v>929</v>
      </c>
      <c r="Z48" s="37">
        <v>3</v>
      </c>
      <c r="AL48" s="6" t="e">
        <f t="shared" si="2"/>
        <v>#REF!</v>
      </c>
      <c r="AM48" s="6" t="e">
        <f t="shared" si="3"/>
        <v>#REF!</v>
      </c>
      <c r="AN48" s="7" t="e">
        <f t="shared" si="4"/>
        <v>#REF!</v>
      </c>
      <c r="AO48" s="7" t="e">
        <f t="shared" si="5"/>
        <v>#REF!</v>
      </c>
      <c r="AP48" s="7" t="e">
        <f t="shared" si="6"/>
        <v>#REF!</v>
      </c>
      <c r="AQ48" s="7" t="e">
        <f t="shared" si="7"/>
        <v>#REF!</v>
      </c>
    </row>
    <row r="49" spans="1:43" ht="19.5" customHeight="1" x14ac:dyDescent="0.25">
      <c r="A49" s="41" t="s">
        <v>76</v>
      </c>
      <c r="B49" s="4" t="s">
        <v>1</v>
      </c>
      <c r="C49" s="904">
        <f ca="1">SUM(C50:C51)</f>
        <v>129.42590540209267</v>
      </c>
      <c r="D49" s="904">
        <f t="shared" ref="D49" ca="1" si="34">SUM(D50:D51)</f>
        <v>232.4388157033942</v>
      </c>
      <c r="E49" s="904">
        <f t="shared" ref="E49" ca="1" si="35">SUM(E50:E51)</f>
        <v>19.912295267943978</v>
      </c>
      <c r="F49" s="7">
        <v>0</v>
      </c>
      <c r="K49" s="911"/>
      <c r="L49" s="912">
        <v>48</v>
      </c>
      <c r="T49" s="36"/>
      <c r="U49" s="37" t="s">
        <v>76</v>
      </c>
      <c r="V49" s="37" t="s">
        <v>1</v>
      </c>
      <c r="W49" s="37">
        <v>374</v>
      </c>
      <c r="X49" s="37">
        <v>513</v>
      </c>
      <c r="Y49" s="37">
        <v>17</v>
      </c>
      <c r="Z49" s="37">
        <v>0</v>
      </c>
      <c r="AL49" s="4" t="e">
        <f t="shared" si="2"/>
        <v>#REF!</v>
      </c>
      <c r="AM49" s="4" t="e">
        <f t="shared" si="3"/>
        <v>#REF!</v>
      </c>
      <c r="AN49" s="5" t="e">
        <f t="shared" si="4"/>
        <v>#REF!</v>
      </c>
      <c r="AO49" s="5" t="e">
        <f t="shared" si="5"/>
        <v>#REF!</v>
      </c>
      <c r="AP49" s="5" t="e">
        <f t="shared" si="6"/>
        <v>#REF!</v>
      </c>
      <c r="AQ49" s="5" t="e">
        <f t="shared" si="7"/>
        <v>#REF!</v>
      </c>
    </row>
    <row r="50" spans="1:43" ht="19.5" customHeight="1" x14ac:dyDescent="0.25">
      <c r="A50" s="42" t="s">
        <v>77</v>
      </c>
      <c r="B50" s="6" t="s">
        <v>78</v>
      </c>
      <c r="C50" s="907">
        <f ca="1">OFFSET('Puget Sound'!$H$1,MATCH($K50,'Puget Sound'!$D$2:$D$69),MATCH($H$12,'Puget Sound'!$H$1:$DD$1)-1)</f>
        <v>111.0324653507485</v>
      </c>
      <c r="D50" s="907">
        <f ca="1">OFFSET('Puget Sound'!$H$1,MATCH($K50,'Puget Sound'!$D$2:$D$69),MATCH($H$12,'Puget Sound'!$H$1:$DD$1))</f>
        <v>232.4388157033942</v>
      </c>
      <c r="E50" s="907">
        <f ca="1">OFFSET('Puget Sound'!$H$1,MATCH($K50,'Puget Sound'!$D$2:$D$69),MATCH($H$12,'Puget Sound'!$H$1:$DD$1)+1)</f>
        <v>19.912295267943978</v>
      </c>
      <c r="F50" s="7">
        <v>1</v>
      </c>
      <c r="K50" s="21">
        <v>33</v>
      </c>
      <c r="L50" s="22">
        <v>49</v>
      </c>
      <c r="T50" s="36"/>
      <c r="U50" s="37" t="s">
        <v>77</v>
      </c>
      <c r="V50" s="37" t="s">
        <v>78</v>
      </c>
      <c r="W50" s="37">
        <v>1</v>
      </c>
      <c r="X50" s="37">
        <v>0</v>
      </c>
      <c r="Y50" s="37">
        <v>0</v>
      </c>
      <c r="Z50" s="37">
        <v>3</v>
      </c>
      <c r="AL50" s="6" t="e">
        <f t="shared" si="2"/>
        <v>#REF!</v>
      </c>
      <c r="AM50" s="6" t="e">
        <f t="shared" si="3"/>
        <v>#REF!</v>
      </c>
      <c r="AN50" s="7" t="e">
        <f t="shared" si="4"/>
        <v>#REF!</v>
      </c>
      <c r="AO50" s="7" t="e">
        <f t="shared" si="5"/>
        <v>#REF!</v>
      </c>
      <c r="AP50" s="7" t="e">
        <f t="shared" si="6"/>
        <v>#REF!</v>
      </c>
      <c r="AQ50" s="7" t="e">
        <f t="shared" si="7"/>
        <v>#REF!</v>
      </c>
    </row>
    <row r="51" spans="1:43" ht="19.5" customHeight="1" x14ac:dyDescent="0.25">
      <c r="A51" s="42" t="s">
        <v>79</v>
      </c>
      <c r="B51" s="6" t="s">
        <v>80</v>
      </c>
      <c r="C51" s="907">
        <f ca="1">OFFSET('Puget Sound'!$H$1,MATCH($K51,'Puget Sound'!$D$2:$D$69),MATCH($H$12,'Puget Sound'!$H$1:$DD$1)-1)</f>
        <v>18.393440051344175</v>
      </c>
      <c r="D51" s="907">
        <f ca="1">OFFSET('Puget Sound'!$H$1,MATCH($K51,'Puget Sound'!$D$2:$D$69),MATCH($H$12,'Puget Sound'!$H$1:$DD$1))</f>
        <v>0</v>
      </c>
      <c r="E51" s="907">
        <f ca="1">OFFSET('Puget Sound'!$H$1,MATCH($K51,'Puget Sound'!$D$2:$D$69),MATCH($H$12,'Puget Sound'!$H$1:$DD$1)+1)</f>
        <v>0</v>
      </c>
      <c r="F51" s="7">
        <v>1</v>
      </c>
      <c r="K51" s="909">
        <v>34</v>
      </c>
      <c r="L51" s="910">
        <v>50</v>
      </c>
      <c r="T51" s="36"/>
      <c r="U51" s="37" t="s">
        <v>79</v>
      </c>
      <c r="V51" s="37" t="s">
        <v>80</v>
      </c>
      <c r="W51" s="37">
        <v>373</v>
      </c>
      <c r="X51" s="37">
        <v>513</v>
      </c>
      <c r="Y51" s="37">
        <v>17</v>
      </c>
      <c r="Z51" s="37">
        <v>3</v>
      </c>
      <c r="AL51" s="6" t="e">
        <f t="shared" si="2"/>
        <v>#REF!</v>
      </c>
      <c r="AM51" s="6" t="e">
        <f t="shared" si="3"/>
        <v>#REF!</v>
      </c>
      <c r="AN51" s="7" t="e">
        <f t="shared" si="4"/>
        <v>#REF!</v>
      </c>
      <c r="AO51" s="7" t="e">
        <f t="shared" si="5"/>
        <v>#REF!</v>
      </c>
      <c r="AP51" s="7" t="e">
        <f t="shared" si="6"/>
        <v>#REF!</v>
      </c>
      <c r="AQ51" s="7" t="e">
        <f t="shared" si="7"/>
        <v>#REF!</v>
      </c>
    </row>
    <row r="52" spans="1:43" ht="19.5" customHeight="1" x14ac:dyDescent="0.25">
      <c r="A52" s="41" t="s">
        <v>81</v>
      </c>
      <c r="B52" s="4" t="s">
        <v>1</v>
      </c>
      <c r="C52" s="904">
        <f ca="1">SUM(C53:C54)</f>
        <v>551.65878962536021</v>
      </c>
      <c r="D52" s="904">
        <f t="shared" ref="D52" ca="1" si="36">SUM(D53:D54)</f>
        <v>3157.1922190201731</v>
      </c>
      <c r="E52" s="904">
        <f t="shared" ref="E52" ca="1" si="37">SUM(E53:E54)</f>
        <v>744</v>
      </c>
      <c r="F52" s="7">
        <v>0</v>
      </c>
      <c r="K52" s="911"/>
      <c r="L52" s="912">
        <v>51</v>
      </c>
      <c r="T52" s="36"/>
      <c r="U52" s="37" t="s">
        <v>81</v>
      </c>
      <c r="V52" s="37" t="s">
        <v>1</v>
      </c>
      <c r="W52" s="37">
        <v>2565</v>
      </c>
      <c r="X52" s="37">
        <v>2130</v>
      </c>
      <c r="Y52" s="37">
        <v>443</v>
      </c>
      <c r="Z52" s="37">
        <v>0</v>
      </c>
      <c r="AL52" s="4" t="e">
        <f t="shared" si="2"/>
        <v>#REF!</v>
      </c>
      <c r="AM52" s="4" t="e">
        <f t="shared" si="3"/>
        <v>#REF!</v>
      </c>
      <c r="AN52" s="5" t="e">
        <f t="shared" si="4"/>
        <v>#REF!</v>
      </c>
      <c r="AO52" s="5" t="e">
        <f t="shared" si="5"/>
        <v>#REF!</v>
      </c>
      <c r="AP52" s="5" t="e">
        <f t="shared" si="6"/>
        <v>#REF!</v>
      </c>
      <c r="AQ52" s="5" t="e">
        <f t="shared" si="7"/>
        <v>#REF!</v>
      </c>
    </row>
    <row r="53" spans="1:43" ht="19.5" customHeight="1" x14ac:dyDescent="0.25">
      <c r="A53" s="42" t="s">
        <v>82</v>
      </c>
      <c r="B53" s="6" t="s">
        <v>83</v>
      </c>
      <c r="C53" s="907">
        <f ca="1">OFFSET('Puget Sound'!$H$1,MATCH($K53,'Puget Sound'!$D$2:$D$69),MATCH($H$12,'Puget Sound'!$H$1:$DD$1)-1)</f>
        <v>546.65878962536021</v>
      </c>
      <c r="D53" s="907">
        <f ca="1">OFFSET('Puget Sound'!$H$1,MATCH($K53,'Puget Sound'!$D$2:$D$69),MATCH($H$12,'Puget Sound'!$H$1:$DD$1))</f>
        <v>3127.1922190201731</v>
      </c>
      <c r="E53" s="907">
        <f ca="1">OFFSET('Puget Sound'!$H$1,MATCH($K53,'Puget Sound'!$D$2:$D$69),MATCH($H$12,'Puget Sound'!$H$1:$DD$1)+1)</f>
        <v>729</v>
      </c>
      <c r="F53" s="7">
        <v>1</v>
      </c>
      <c r="K53" s="21">
        <v>35</v>
      </c>
      <c r="L53" s="22">
        <v>52</v>
      </c>
      <c r="T53" s="36"/>
      <c r="U53" s="37" t="s">
        <v>82</v>
      </c>
      <c r="V53" s="37" t="s">
        <v>83</v>
      </c>
      <c r="W53" s="37">
        <v>2177</v>
      </c>
      <c r="X53" s="37">
        <v>2130</v>
      </c>
      <c r="Y53" s="37">
        <v>443</v>
      </c>
      <c r="Z53" s="37">
        <v>3</v>
      </c>
      <c r="AL53" s="6" t="e">
        <f t="shared" si="2"/>
        <v>#REF!</v>
      </c>
      <c r="AM53" s="6" t="e">
        <f t="shared" si="3"/>
        <v>#REF!</v>
      </c>
      <c r="AN53" s="7" t="e">
        <f t="shared" si="4"/>
        <v>#REF!</v>
      </c>
      <c r="AO53" s="7" t="e">
        <f t="shared" si="5"/>
        <v>#REF!</v>
      </c>
      <c r="AP53" s="7" t="e">
        <f t="shared" si="6"/>
        <v>#REF!</v>
      </c>
      <c r="AQ53" s="7" t="e">
        <f t="shared" si="7"/>
        <v>#REF!</v>
      </c>
    </row>
    <row r="54" spans="1:43" ht="19.5" customHeight="1" x14ac:dyDescent="0.25">
      <c r="A54" s="42" t="s">
        <v>84</v>
      </c>
      <c r="B54" s="6" t="s">
        <v>85</v>
      </c>
      <c r="C54" s="907">
        <f ca="1">OFFSET('Puget Sound'!$H$1,MATCH($K54,'Puget Sound'!$D$2:$D$69),MATCH($H$12,'Puget Sound'!$H$1:$DD$1)-1)</f>
        <v>5</v>
      </c>
      <c r="D54" s="907">
        <f ca="1">OFFSET('Puget Sound'!$H$1,MATCH($K54,'Puget Sound'!$D$2:$D$69),MATCH($H$12,'Puget Sound'!$H$1:$DD$1))</f>
        <v>30</v>
      </c>
      <c r="E54" s="907">
        <f ca="1">OFFSET('Puget Sound'!$H$1,MATCH($K54,'Puget Sound'!$D$2:$D$69),MATCH($H$12,'Puget Sound'!$H$1:$DD$1)+1)</f>
        <v>15</v>
      </c>
      <c r="F54" s="7">
        <v>1</v>
      </c>
      <c r="K54" s="909">
        <v>36</v>
      </c>
      <c r="L54" s="910">
        <v>53</v>
      </c>
      <c r="T54" s="36"/>
      <c r="U54" s="37" t="s">
        <v>84</v>
      </c>
      <c r="V54" s="37" t="s">
        <v>85</v>
      </c>
      <c r="W54" s="37">
        <v>388</v>
      </c>
      <c r="X54" s="37">
        <v>0</v>
      </c>
      <c r="Y54" s="37">
        <v>0</v>
      </c>
      <c r="Z54" s="37">
        <v>3</v>
      </c>
      <c r="AL54" s="6" t="e">
        <f t="shared" si="2"/>
        <v>#REF!</v>
      </c>
      <c r="AM54" s="6" t="e">
        <f t="shared" si="3"/>
        <v>#REF!</v>
      </c>
      <c r="AN54" s="7" t="e">
        <f t="shared" si="4"/>
        <v>#REF!</v>
      </c>
      <c r="AO54" s="7" t="e">
        <f t="shared" si="5"/>
        <v>#REF!</v>
      </c>
      <c r="AP54" s="7" t="e">
        <f t="shared" si="6"/>
        <v>#REF!</v>
      </c>
      <c r="AQ54" s="7" t="e">
        <f t="shared" si="7"/>
        <v>#REF!</v>
      </c>
    </row>
    <row r="55" spans="1:43" ht="19.5" customHeight="1" x14ac:dyDescent="0.25">
      <c r="A55" s="4" t="s">
        <v>86</v>
      </c>
      <c r="B55" s="4" t="s">
        <v>1</v>
      </c>
      <c r="C55" s="904">
        <f ca="1">SUM(C56:C57)</f>
        <v>148</v>
      </c>
      <c r="D55" s="904">
        <f t="shared" ref="D55" ca="1" si="38">SUM(D56:D57)</f>
        <v>154</v>
      </c>
      <c r="E55" s="904">
        <f t="shared" ref="E55" ca="1" si="39">SUM(E56:E57)</f>
        <v>42</v>
      </c>
      <c r="F55" s="7">
        <v>0</v>
      </c>
      <c r="K55" s="911"/>
      <c r="L55" s="912">
        <v>54</v>
      </c>
      <c r="T55" s="36"/>
      <c r="U55" s="37" t="s">
        <v>86</v>
      </c>
      <c r="V55" s="37" t="s">
        <v>1</v>
      </c>
      <c r="W55" s="37">
        <v>102</v>
      </c>
      <c r="X55" s="37">
        <v>93</v>
      </c>
      <c r="Y55" s="37">
        <v>8</v>
      </c>
      <c r="Z55" s="37">
        <v>0</v>
      </c>
      <c r="AL55" s="4" t="e">
        <f t="shared" si="2"/>
        <v>#REF!</v>
      </c>
      <c r="AM55" s="4" t="e">
        <f t="shared" si="3"/>
        <v>#REF!</v>
      </c>
      <c r="AN55" s="5" t="e">
        <f t="shared" si="4"/>
        <v>#REF!</v>
      </c>
      <c r="AO55" s="5" t="e">
        <f t="shared" si="5"/>
        <v>#REF!</v>
      </c>
      <c r="AP55" s="5" t="e">
        <f t="shared" si="6"/>
        <v>#REF!</v>
      </c>
      <c r="AQ55" s="5" t="e">
        <f t="shared" si="7"/>
        <v>#REF!</v>
      </c>
    </row>
    <row r="56" spans="1:43" ht="19.5" customHeight="1" x14ac:dyDescent="0.25">
      <c r="A56" s="42" t="s">
        <v>752</v>
      </c>
      <c r="B56" s="169" t="s">
        <v>88</v>
      </c>
      <c r="C56" s="907">
        <f ca="1">OFFSET('Puget Sound'!$H$1,MATCH($K56,'Puget Sound'!$D$2:$D$69),MATCH($H$12,'Puget Sound'!$H$1:$DD$1)-1)</f>
        <v>148</v>
      </c>
      <c r="D56" s="907">
        <f ca="1">OFFSET('Puget Sound'!$H$1,MATCH($K56,'Puget Sound'!$D$2:$D$69),MATCH($H$12,'Puget Sound'!$H$1:$DD$1))</f>
        <v>154</v>
      </c>
      <c r="E56" s="907">
        <f ca="1">OFFSET('Puget Sound'!$H$1,MATCH($K56,'Puget Sound'!$D$2:$D$69),MATCH($H$12,'Puget Sound'!$H$1:$DD$1)+1)</f>
        <v>42</v>
      </c>
      <c r="F56" s="7">
        <v>1</v>
      </c>
      <c r="K56" s="21">
        <v>65</v>
      </c>
      <c r="L56" s="22">
        <v>55</v>
      </c>
      <c r="T56" s="36"/>
      <c r="U56" s="37" t="s">
        <v>87</v>
      </c>
      <c r="V56" s="37" t="s">
        <v>88</v>
      </c>
      <c r="W56" s="37">
        <v>102</v>
      </c>
      <c r="X56" s="37">
        <v>93</v>
      </c>
      <c r="Y56" s="37">
        <v>8</v>
      </c>
      <c r="Z56" s="37">
        <v>3</v>
      </c>
      <c r="AL56" s="6" t="e">
        <f t="shared" si="2"/>
        <v>#REF!</v>
      </c>
      <c r="AM56" s="6" t="e">
        <f t="shared" si="3"/>
        <v>#REF!</v>
      </c>
      <c r="AN56" s="7" t="e">
        <f t="shared" si="4"/>
        <v>#REF!</v>
      </c>
      <c r="AO56" s="7" t="e">
        <f t="shared" si="5"/>
        <v>#REF!</v>
      </c>
      <c r="AP56" s="7" t="e">
        <f t="shared" si="6"/>
        <v>#REF!</v>
      </c>
      <c r="AQ56" s="7" t="e">
        <f t="shared" si="7"/>
        <v>#REF!</v>
      </c>
    </row>
    <row r="57" spans="1:43" ht="19.5" customHeight="1" x14ac:dyDescent="0.25">
      <c r="A57" s="42" t="s">
        <v>753</v>
      </c>
      <c r="B57" s="169" t="s">
        <v>90</v>
      </c>
      <c r="C57" s="907">
        <f ca="1">OFFSET('Puget Sound'!$H$1,MATCH($K57,'Puget Sound'!$D$2:$D$69),MATCH($H$12,'Puget Sound'!$H$1:$DD$1)-1)</f>
        <v>0</v>
      </c>
      <c r="D57" s="907">
        <f ca="1">OFFSET('Puget Sound'!$H$1,MATCH($K57,'Puget Sound'!$D$2:$D$69),MATCH($H$12,'Puget Sound'!$H$1:$DD$1))</f>
        <v>0</v>
      </c>
      <c r="E57" s="907">
        <f ca="1">OFFSET('Puget Sound'!$H$1,MATCH($K57,'Puget Sound'!$D$2:$D$69),MATCH($H$12,'Puget Sound'!$H$1:$DD$1)+1)</f>
        <v>0</v>
      </c>
      <c r="F57" s="7">
        <v>1</v>
      </c>
      <c r="K57" s="909">
        <v>66</v>
      </c>
      <c r="L57" s="910">
        <v>56</v>
      </c>
      <c r="T57" s="36"/>
      <c r="U57" s="37" t="s">
        <v>89</v>
      </c>
      <c r="V57" s="37" t="s">
        <v>90</v>
      </c>
      <c r="W57" s="37">
        <v>0</v>
      </c>
      <c r="X57" s="37">
        <v>0</v>
      </c>
      <c r="Y57" s="37">
        <v>0</v>
      </c>
      <c r="Z57" s="37">
        <v>0</v>
      </c>
      <c r="AL57" s="6" t="e">
        <f t="shared" si="2"/>
        <v>#REF!</v>
      </c>
      <c r="AM57" s="6" t="e">
        <f t="shared" si="3"/>
        <v>#REF!</v>
      </c>
      <c r="AN57" s="7" t="e">
        <f t="shared" si="4"/>
        <v>#REF!</v>
      </c>
      <c r="AO57" s="7" t="e">
        <f t="shared" si="5"/>
        <v>#REF!</v>
      </c>
      <c r="AP57" s="7" t="e">
        <f t="shared" si="6"/>
        <v>#REF!</v>
      </c>
      <c r="AQ57" s="7" t="e">
        <f t="shared" si="7"/>
        <v>#REF!</v>
      </c>
    </row>
    <row r="58" spans="1:43" ht="19.5" customHeight="1" x14ac:dyDescent="0.25">
      <c r="A58" s="41" t="s">
        <v>91</v>
      </c>
      <c r="B58" s="4" t="s">
        <v>1</v>
      </c>
      <c r="C58" s="904">
        <f ca="1">SUM(C59:C60)</f>
        <v>153</v>
      </c>
      <c r="D58" s="904">
        <f t="shared" ref="D58" ca="1" si="40">SUM(D59:D60)</f>
        <v>217</v>
      </c>
      <c r="E58" s="904">
        <f t="shared" ref="E58" ca="1" si="41">SUM(E59:E60)</f>
        <v>682</v>
      </c>
      <c r="F58" s="7">
        <v>0</v>
      </c>
      <c r="K58" s="911"/>
      <c r="L58" s="912">
        <v>57</v>
      </c>
      <c r="T58" s="36"/>
      <c r="U58" s="37" t="s">
        <v>91</v>
      </c>
      <c r="V58" s="37" t="s">
        <v>1</v>
      </c>
      <c r="W58" s="37">
        <v>0</v>
      </c>
      <c r="X58" s="37">
        <v>0</v>
      </c>
      <c r="Y58" s="37">
        <v>0</v>
      </c>
      <c r="Z58" s="37">
        <v>0</v>
      </c>
      <c r="AL58" s="4" t="e">
        <f t="shared" si="2"/>
        <v>#REF!</v>
      </c>
      <c r="AM58" s="4" t="e">
        <f t="shared" si="3"/>
        <v>#REF!</v>
      </c>
      <c r="AN58" s="5" t="e">
        <f t="shared" si="4"/>
        <v>#REF!</v>
      </c>
      <c r="AO58" s="5" t="e">
        <f t="shared" si="5"/>
        <v>#REF!</v>
      </c>
      <c r="AP58" s="5" t="e">
        <f t="shared" si="6"/>
        <v>#REF!</v>
      </c>
      <c r="AQ58" s="5" t="e">
        <f t="shared" si="7"/>
        <v>#REF!</v>
      </c>
    </row>
    <row r="59" spans="1:43" ht="19.5" customHeight="1" x14ac:dyDescent="0.25">
      <c r="A59" s="42" t="s">
        <v>92</v>
      </c>
      <c r="B59" s="6" t="s">
        <v>93</v>
      </c>
      <c r="C59" s="907">
        <f ca="1">OFFSET('Puget Sound'!$H$1,MATCH($K59,'Puget Sound'!$D$2:$D$69),MATCH($H$12,'Puget Sound'!$H$1:$DD$1)-1)</f>
        <v>17.30067825886055</v>
      </c>
      <c r="D59" s="907">
        <f ca="1">OFFSET('Puget Sound'!$H$1,MATCH($K59,'Puget Sound'!$D$2:$D$69),MATCH($H$12,'Puget Sound'!$H$1:$DD$1))</f>
        <v>104.90260234973334</v>
      </c>
      <c r="E59" s="907">
        <f ca="1">OFFSET('Puget Sound'!$H$1,MATCH($K59,'Puget Sound'!$D$2:$D$69),MATCH($H$12,'Puget Sound'!$H$1:$DD$1)+1)</f>
        <v>168.37113158431828</v>
      </c>
      <c r="F59" s="7">
        <v>1</v>
      </c>
      <c r="K59" s="21">
        <v>75</v>
      </c>
      <c r="L59" s="22">
        <v>58</v>
      </c>
      <c r="T59" s="36"/>
      <c r="U59" s="37" t="s">
        <v>92</v>
      </c>
      <c r="V59" s="37" t="s">
        <v>93</v>
      </c>
      <c r="W59" s="37">
        <v>0</v>
      </c>
      <c r="X59" s="37">
        <v>0</v>
      </c>
      <c r="Y59" s="37">
        <v>0</v>
      </c>
      <c r="Z59" s="37">
        <v>0</v>
      </c>
      <c r="AL59" s="6" t="e">
        <f t="shared" si="2"/>
        <v>#REF!</v>
      </c>
      <c r="AM59" s="6" t="e">
        <f t="shared" si="3"/>
        <v>#REF!</v>
      </c>
      <c r="AN59" s="7" t="e">
        <f t="shared" si="4"/>
        <v>#REF!</v>
      </c>
      <c r="AO59" s="7" t="e">
        <f t="shared" si="5"/>
        <v>#REF!</v>
      </c>
      <c r="AP59" s="7" t="e">
        <f t="shared" si="6"/>
        <v>#REF!</v>
      </c>
      <c r="AQ59" s="7" t="e">
        <f t="shared" si="7"/>
        <v>#REF!</v>
      </c>
    </row>
    <row r="60" spans="1:43" ht="19.5" customHeight="1" x14ac:dyDescent="0.25">
      <c r="A60" s="42" t="s">
        <v>94</v>
      </c>
      <c r="B60" s="6" t="s">
        <v>95</v>
      </c>
      <c r="C60" s="907">
        <f ca="1">OFFSET('Puget Sound'!$H$1,MATCH($K60,'Puget Sound'!$D$2:$D$69),MATCH($H$12,'Puget Sound'!$H$1:$DD$1)-1)</f>
        <v>135.69932174113944</v>
      </c>
      <c r="D60" s="907">
        <f ca="1">OFFSET('Puget Sound'!$H$1,MATCH($K60,'Puget Sound'!$D$2:$D$69),MATCH($H$12,'Puget Sound'!$H$1:$DD$1))</f>
        <v>112.09739765026666</v>
      </c>
      <c r="E60" s="907">
        <f ca="1">OFFSET('Puget Sound'!$H$1,MATCH($K60,'Puget Sound'!$D$2:$D$69),MATCH($H$12,'Puget Sound'!$H$1:$DD$1)+1)</f>
        <v>513.62886841568172</v>
      </c>
      <c r="F60" s="7">
        <v>1</v>
      </c>
      <c r="K60" s="909">
        <v>76</v>
      </c>
      <c r="L60" s="910">
        <v>59</v>
      </c>
      <c r="M60" s="2"/>
      <c r="T60" s="36"/>
      <c r="U60" s="37" t="s">
        <v>94</v>
      </c>
      <c r="V60" s="37" t="s">
        <v>95</v>
      </c>
      <c r="W60" s="37">
        <v>0</v>
      </c>
      <c r="X60" s="37">
        <v>0</v>
      </c>
      <c r="Y60" s="37">
        <v>0</v>
      </c>
      <c r="Z60" s="37">
        <v>0</v>
      </c>
      <c r="AL60" s="6" t="e">
        <f t="shared" si="2"/>
        <v>#REF!</v>
      </c>
      <c r="AM60" s="6" t="e">
        <f t="shared" si="3"/>
        <v>#REF!</v>
      </c>
      <c r="AN60" s="7" t="e">
        <f t="shared" si="4"/>
        <v>#REF!</v>
      </c>
      <c r="AO60" s="7" t="e">
        <f t="shared" si="5"/>
        <v>#REF!</v>
      </c>
      <c r="AP60" s="7" t="e">
        <f t="shared" si="6"/>
        <v>#REF!</v>
      </c>
      <c r="AQ60" s="7" t="e">
        <f t="shared" si="7"/>
        <v>#REF!</v>
      </c>
    </row>
    <row r="61" spans="1:43" ht="19.5" customHeight="1" x14ac:dyDescent="0.25">
      <c r="A61" s="41" t="s">
        <v>96</v>
      </c>
      <c r="B61" s="4" t="s">
        <v>1</v>
      </c>
      <c r="C61" s="904">
        <f ca="1">SUM(C62:C63)</f>
        <v>6231.7250000000004</v>
      </c>
      <c r="D61" s="904">
        <f t="shared" ref="D61" ca="1" si="42">SUM(D62:D63)</f>
        <v>20874.475000000002</v>
      </c>
      <c r="E61" s="904">
        <f t="shared" ref="E61" ca="1" si="43">SUM(E62:E63)</f>
        <v>488.40000000000003</v>
      </c>
      <c r="F61" s="7">
        <v>0</v>
      </c>
      <c r="K61" s="911"/>
      <c r="L61" s="912">
        <v>60</v>
      </c>
      <c r="M61" s="2"/>
      <c r="N61" s="2"/>
      <c r="O61" s="2"/>
      <c r="T61" s="36"/>
      <c r="U61" s="37" t="s">
        <v>96</v>
      </c>
      <c r="V61" s="37" t="s">
        <v>1</v>
      </c>
      <c r="W61" s="37">
        <v>18282</v>
      </c>
      <c r="X61" s="37">
        <v>8359</v>
      </c>
      <c r="Y61" s="37">
        <v>227</v>
      </c>
      <c r="Z61" s="37">
        <v>0</v>
      </c>
    </row>
    <row r="62" spans="1:43" ht="19.5" customHeight="1" x14ac:dyDescent="0.25">
      <c r="A62" s="42" t="s">
        <v>97</v>
      </c>
      <c r="B62" s="6" t="s">
        <v>98</v>
      </c>
      <c r="C62" s="907">
        <f ca="1">OFFSET('Columbia River'!$F$1,MATCH($K62,'Columbia River'!$B$2:$B$62),MATCH($H$12,'Columbia River'!$F$1:$CY$1)-1)</f>
        <v>5980.4572795386321</v>
      </c>
      <c r="D62" s="907">
        <f ca="1">OFFSET('Columbia River'!$F$1,MATCH($K62,'Columbia River'!$B$2:$B$62),MATCH($H$12,'Columbia River'!$F$1:$CY$1))</f>
        <v>20038.534298560815</v>
      </c>
      <c r="E62" s="907">
        <f ca="1">OFFSET('Columbia River'!$F$1,MATCH($K62,'Columbia River'!$B$2:$B$62),MATCH($H$12,'Columbia River'!$F$1:$CY$1)+1)</f>
        <v>468.80065511551214</v>
      </c>
      <c r="F62" s="7">
        <v>1</v>
      </c>
      <c r="I62" s="38"/>
      <c r="J62" s="38"/>
      <c r="K62" s="913">
        <v>37</v>
      </c>
      <c r="L62" s="22">
        <v>61</v>
      </c>
      <c r="M62" s="2"/>
      <c r="N62" s="2"/>
      <c r="O62" s="2"/>
      <c r="Q62" s="2"/>
      <c r="T62" s="36"/>
      <c r="U62" s="37" t="s">
        <v>97</v>
      </c>
      <c r="V62" s="37" t="s">
        <v>98</v>
      </c>
      <c r="W62" s="37">
        <v>3782</v>
      </c>
      <c r="X62" s="37">
        <v>1995</v>
      </c>
      <c r="Y62" s="37">
        <v>8</v>
      </c>
      <c r="Z62" s="37">
        <v>3</v>
      </c>
    </row>
    <row r="63" spans="1:43" ht="19.5" customHeight="1" x14ac:dyDescent="0.25">
      <c r="A63" s="42" t="s">
        <v>99</v>
      </c>
      <c r="B63" s="6" t="s">
        <v>100</v>
      </c>
      <c r="C63" s="907">
        <f ca="1">OFFSET('Columbia River'!$F$1,MATCH($K63,'Columbia River'!$B$2:$B$62),MATCH($H$12,'Columbia River'!$F$1:$CY$1)-1)</f>
        <v>251.2677204613683</v>
      </c>
      <c r="D63" s="907">
        <f ca="1">OFFSET('Columbia River'!$F$1,MATCH($K63,'Columbia River'!$B$2:$B$62),MATCH($H$12,'Columbia River'!$F$1:$CY$1))</f>
        <v>835.94070143918725</v>
      </c>
      <c r="E63" s="907">
        <f ca="1">OFFSET('Columbia River'!$F$1,MATCH($K63,'Columbia River'!$B$2:$B$62),MATCH($H$12,'Columbia River'!$F$1:$CY$1)+1)</f>
        <v>19.599344884487891</v>
      </c>
      <c r="F63" s="7">
        <v>1</v>
      </c>
      <c r="I63" s="38"/>
      <c r="J63" s="38"/>
      <c r="K63" s="914">
        <v>38</v>
      </c>
      <c r="L63" s="910">
        <v>62</v>
      </c>
      <c r="M63" s="2"/>
      <c r="N63" s="2"/>
      <c r="O63" s="2"/>
      <c r="Q63" s="2"/>
      <c r="T63" s="36"/>
      <c r="U63" s="37" t="s">
        <v>99</v>
      </c>
      <c r="V63" s="37" t="s">
        <v>100</v>
      </c>
      <c r="W63" s="37">
        <v>14499</v>
      </c>
      <c r="X63" s="37">
        <v>6364</v>
      </c>
      <c r="Y63" s="37">
        <v>218</v>
      </c>
      <c r="Z63" s="37">
        <v>3</v>
      </c>
    </row>
    <row r="64" spans="1:43" ht="19.5" customHeight="1" x14ac:dyDescent="0.25">
      <c r="A64" s="41" t="s">
        <v>101</v>
      </c>
      <c r="B64" s="4" t="s">
        <v>1</v>
      </c>
      <c r="C64" s="904">
        <f ca="1">SUM(C65:C66)</f>
        <v>15789.75</v>
      </c>
      <c r="D64" s="904">
        <f t="shared" ref="D64" ca="1" si="44">SUM(D65:D66)</f>
        <v>37400.525000000001</v>
      </c>
      <c r="E64" s="904">
        <f t="shared" ref="E64" ca="1" si="45">SUM(E65:E66)</f>
        <v>19400.025000000001</v>
      </c>
      <c r="F64" s="7">
        <v>0</v>
      </c>
      <c r="K64" s="915"/>
      <c r="L64" s="912">
        <v>63</v>
      </c>
      <c r="M64" s="2"/>
      <c r="N64" s="2"/>
      <c r="O64" s="2"/>
      <c r="T64" s="36"/>
      <c r="U64" s="37" t="s">
        <v>101</v>
      </c>
      <c r="V64" s="37" t="s">
        <v>1</v>
      </c>
      <c r="W64" s="37">
        <v>22511</v>
      </c>
      <c r="X64" s="37">
        <v>32156</v>
      </c>
      <c r="Y64" s="37">
        <v>6248</v>
      </c>
      <c r="Z64" s="37">
        <v>0</v>
      </c>
      <c r="AL64">
        <v>5</v>
      </c>
      <c r="AM64">
        <v>10</v>
      </c>
    </row>
    <row r="65" spans="1:42" ht="19.5" customHeight="1" x14ac:dyDescent="0.25">
      <c r="A65" s="42" t="s">
        <v>102</v>
      </c>
      <c r="B65" s="6" t="s">
        <v>103</v>
      </c>
      <c r="C65" s="907">
        <f ca="1">OFFSET('Columbia River'!$F$1,MATCH($K65,'Columbia River'!$B$2:$B$62),MATCH($H$12,'Columbia River'!$F$1:$CY$1)-1)</f>
        <v>15158.549286839641</v>
      </c>
      <c r="D65" s="907">
        <f ca="1">OFFSET('Columbia River'!$F$1,MATCH($K65,'Columbia River'!$B$2:$B$62),MATCH($H$12,'Columbia River'!$F$1:$CY$1))</f>
        <v>35905.045350097091</v>
      </c>
      <c r="E65" s="907">
        <f ca="1">OFFSET('Columbia River'!$F$1,MATCH($K65,'Columbia River'!$B$2:$B$62),MATCH($H$12,'Columbia River'!$F$1:$CY$1)+1)</f>
        <v>18624.013008203088</v>
      </c>
      <c r="F65" s="7">
        <v>1</v>
      </c>
      <c r="I65" s="38"/>
      <c r="J65" s="38"/>
      <c r="K65" s="913">
        <v>39</v>
      </c>
      <c r="L65" s="22">
        <v>64</v>
      </c>
      <c r="M65" s="2"/>
      <c r="N65" s="2"/>
      <c r="O65" s="2"/>
      <c r="Q65" s="2"/>
      <c r="T65" s="36"/>
      <c r="U65" s="37" t="s">
        <v>102</v>
      </c>
      <c r="V65" s="37" t="s">
        <v>103</v>
      </c>
      <c r="W65" s="37">
        <v>113</v>
      </c>
      <c r="X65" s="37">
        <v>236</v>
      </c>
      <c r="Y65" s="37">
        <v>46</v>
      </c>
      <c r="Z65" s="37">
        <v>3</v>
      </c>
      <c r="AL65" s="12" t="str">
        <f>"B"&amp;AL64+6</f>
        <v>B11</v>
      </c>
      <c r="AM65" s="12" t="str">
        <f>"J"&amp;AM64+5</f>
        <v>J15</v>
      </c>
      <c r="AN65" t="str">
        <f>CONCATENATE("=HLOOKUP($H$8,'Columbia, WA+OR Coast, CA'!",AL65,":",AM65,",",3,")")</f>
        <v>=HLOOKUP($H$8,'Columbia, WA+OR Coast, CA'!B11:J15,3)</v>
      </c>
      <c r="AO65" t="str">
        <f>CONCATENATE("=HLOOKUP($H$8,'Columbia, WA+OR Coast, CA'!",AL65,":",AM65,",",4,")")</f>
        <v>=HLOOKUP($H$8,'Columbia, WA+OR Coast, CA'!B11:J15,4)</v>
      </c>
      <c r="AP65" t="str">
        <f>CONCATENATE("=HLOOKUP($H$8,'Columbia, WA+OR Coast, CA'!",AL65,":",AM65,",",5,")")</f>
        <v>=HLOOKUP($H$8,'Columbia, WA+OR Coast, CA'!B11:J15,5)</v>
      </c>
    </row>
    <row r="66" spans="1:42" ht="19.5" customHeight="1" x14ac:dyDescent="0.25">
      <c r="A66" s="42" t="s">
        <v>104</v>
      </c>
      <c r="B66" s="6" t="s">
        <v>105</v>
      </c>
      <c r="C66" s="907">
        <f ca="1">OFFSET('Columbia River'!$F$1,MATCH($K66,'Columbia River'!$B$2:$B$62),MATCH($H$12,'Columbia River'!$F$1:$CY$1)-1)</f>
        <v>631.20071316035865</v>
      </c>
      <c r="D66" s="907">
        <f ca="1">OFFSET('Columbia River'!$F$1,MATCH($K66,'Columbia River'!$B$2:$B$62),MATCH($H$12,'Columbia River'!$F$1:$CY$1))</f>
        <v>1495.4796499029108</v>
      </c>
      <c r="E66" s="907">
        <f ca="1">OFFSET('Columbia River'!$F$1,MATCH($K66,'Columbia River'!$B$2:$B$62),MATCH($H$12,'Columbia River'!$F$1:$CY$1)+1)</f>
        <v>776.01199179691321</v>
      </c>
      <c r="F66" s="7">
        <v>1</v>
      </c>
      <c r="I66" s="38"/>
      <c r="J66" s="38"/>
      <c r="K66" s="914">
        <v>40</v>
      </c>
      <c r="L66" s="910">
        <v>65</v>
      </c>
      <c r="N66" s="2"/>
      <c r="O66" s="2"/>
      <c r="Q66" s="2"/>
      <c r="T66" s="36"/>
      <c r="U66" s="37" t="s">
        <v>104</v>
      </c>
      <c r="V66" s="37" t="s">
        <v>105</v>
      </c>
      <c r="W66" s="37">
        <v>22398</v>
      </c>
      <c r="X66" s="37">
        <v>31920</v>
      </c>
      <c r="Y66" s="37">
        <v>6203</v>
      </c>
      <c r="Z66" s="37">
        <v>3</v>
      </c>
      <c r="AL66" s="12" t="str">
        <f>"B"&amp;AL64+11</f>
        <v>B16</v>
      </c>
      <c r="AM66" s="12" t="str">
        <f>"J"&amp;AM64+10</f>
        <v>J20</v>
      </c>
      <c r="AN66" t="str">
        <f>CONCATENATE("=HLOOKUP($H$8,'Columbia, WA+OR Coast, CA'!",AL66,":",AM66,",",3,")")</f>
        <v>=HLOOKUP($H$8,'Columbia, WA+OR Coast, CA'!B16:J20,3)</v>
      </c>
      <c r="AO66" t="str">
        <f>CONCATENATE("=HLOOKUP($H$8,'Columbia, WA+OR Coast, CA'!",AL66,":",AM66,",",4,")")</f>
        <v>=HLOOKUP($H$8,'Columbia, WA+OR Coast, CA'!B16:J20,4)</v>
      </c>
      <c r="AP66" t="str">
        <f>CONCATENATE("=HLOOKUP($H$8,'Columbia, WA+OR Coast, CA'!",AL66,":",AM66,",",5,")")</f>
        <v>=HLOOKUP($H$8,'Columbia, WA+OR Coast, CA'!B16:J20,5)</v>
      </c>
    </row>
    <row r="67" spans="1:42" ht="19.5" customHeight="1" x14ac:dyDescent="0.25">
      <c r="A67" s="41" t="s">
        <v>106</v>
      </c>
      <c r="B67" s="4" t="s">
        <v>1</v>
      </c>
      <c r="C67" s="904">
        <f ca="1">SUM(C68:C69)</f>
        <v>6031</v>
      </c>
      <c r="D67" s="904">
        <f t="shared" ref="D67" ca="1" si="46">SUM(D68:D69)</f>
        <v>5640</v>
      </c>
      <c r="E67" s="904">
        <f t="shared" ref="E67" ca="1" si="47">SUM(E68:E69)</f>
        <v>10656</v>
      </c>
      <c r="F67" s="7">
        <v>0</v>
      </c>
      <c r="K67" s="915"/>
      <c r="L67" s="912">
        <v>66</v>
      </c>
      <c r="M67" s="2"/>
      <c r="T67" s="36"/>
      <c r="U67" s="37" t="s">
        <v>106</v>
      </c>
      <c r="V67" s="37" t="s">
        <v>1</v>
      </c>
      <c r="W67" s="37">
        <v>2501</v>
      </c>
      <c r="X67" s="37">
        <v>6701</v>
      </c>
      <c r="Y67" s="37">
        <v>9700</v>
      </c>
      <c r="Z67" s="37">
        <v>0</v>
      </c>
      <c r="AL67">
        <f>AL64+10</f>
        <v>15</v>
      </c>
      <c r="AM67">
        <f>AM64+10</f>
        <v>20</v>
      </c>
    </row>
    <row r="68" spans="1:42" ht="19.5" customHeight="1" x14ac:dyDescent="0.25">
      <c r="A68" s="42" t="s">
        <v>107</v>
      </c>
      <c r="B68" s="6" t="s">
        <v>108</v>
      </c>
      <c r="C68" s="907">
        <f ca="1">OFFSET('Columbia River'!$F$1,MATCH($K68,'Columbia River'!$B$2:$B$62),MATCH($H$12,'Columbia River'!$F$1:$CY$1)-1)</f>
        <v>5789.5443075538342</v>
      </c>
      <c r="D68" s="907">
        <f ca="1">OFFSET('Columbia River'!$F$1,MATCH($K68,'Columbia River'!$B$2:$B$62),MATCH($H$12,'Columbia River'!$F$1:$CY$1))</f>
        <v>5414.321045260941</v>
      </c>
      <c r="E68" s="907">
        <f ca="1">OFFSET('Columbia River'!$F$1,MATCH($K68,'Columbia River'!$B$2:$B$62),MATCH($H$12,'Columbia River'!$F$1:$CY$1)+1)</f>
        <v>10229.861220964096</v>
      </c>
      <c r="F68" s="7">
        <v>1</v>
      </c>
      <c r="I68" s="38"/>
      <c r="J68" s="38"/>
      <c r="K68" s="913">
        <v>41</v>
      </c>
      <c r="L68" s="22">
        <v>67</v>
      </c>
      <c r="M68" s="2"/>
      <c r="N68" s="2"/>
      <c r="O68" s="2"/>
      <c r="Q68" s="2"/>
      <c r="T68" s="36"/>
      <c r="U68" s="37" t="s">
        <v>107</v>
      </c>
      <c r="V68" s="37" t="s">
        <v>108</v>
      </c>
      <c r="W68" s="37">
        <v>1888</v>
      </c>
      <c r="X68" s="37">
        <v>5059</v>
      </c>
      <c r="Y68" s="37">
        <v>7353</v>
      </c>
      <c r="Z68" s="37">
        <v>3</v>
      </c>
      <c r="AL68" s="12" t="str">
        <f>"B"&amp;AL67+6</f>
        <v>B21</v>
      </c>
      <c r="AM68" s="12" t="str">
        <f>"J"&amp;AM67+5</f>
        <v>J25</v>
      </c>
      <c r="AN68" t="str">
        <f>CONCATENATE("=HLOOKUP($H$8,'Columbia, WA+OR Coast, CA'!",AL68,":",AM68,",",3,")")</f>
        <v>=HLOOKUP($H$8,'Columbia, WA+OR Coast, CA'!B21:J25,3)</v>
      </c>
      <c r="AO68" t="str">
        <f>CONCATENATE("=HLOOKUP($H$8,'Columbia, WA+OR Coast, CA'!",AL68,":",AM68,",",4,")")</f>
        <v>=HLOOKUP($H$8,'Columbia, WA+OR Coast, CA'!B21:J25,4)</v>
      </c>
      <c r="AP68" t="str">
        <f>CONCATENATE("=HLOOKUP($H$8,'Columbia, WA+OR Coast, CA'!",AL68,":",AM68,",",5,")")</f>
        <v>=HLOOKUP($H$8,'Columbia, WA+OR Coast, CA'!B21:J25,5)</v>
      </c>
    </row>
    <row r="69" spans="1:42" ht="19.5" customHeight="1" x14ac:dyDescent="0.25">
      <c r="A69" s="42" t="s">
        <v>109</v>
      </c>
      <c r="B69" s="6" t="s">
        <v>110</v>
      </c>
      <c r="C69" s="907">
        <f ca="1">OFFSET('Columbia River'!$F$1,MATCH($K69,'Columbia River'!$B$2:$B$62),MATCH($H$12,'Columbia River'!$F$1:$CY$1)-1)</f>
        <v>241.45569244616581</v>
      </c>
      <c r="D69" s="907">
        <f ca="1">OFFSET('Columbia River'!$F$1,MATCH($K69,'Columbia River'!$B$2:$B$62),MATCH($H$12,'Columbia River'!$F$1:$CY$1))</f>
        <v>225.67895473905901</v>
      </c>
      <c r="E69" s="907">
        <f ca="1">OFFSET('Columbia River'!$F$1,MATCH($K69,'Columbia River'!$B$2:$B$62),MATCH($H$12,'Columbia River'!$F$1:$CY$1)+1)</f>
        <v>426.13877903590401</v>
      </c>
      <c r="F69" s="7">
        <v>1</v>
      </c>
      <c r="I69" s="38"/>
      <c r="J69" s="38"/>
      <c r="K69" s="914">
        <v>42</v>
      </c>
      <c r="L69" s="910">
        <v>68</v>
      </c>
      <c r="N69" s="2"/>
      <c r="O69" s="2"/>
      <c r="Q69" s="2"/>
      <c r="T69" s="36"/>
      <c r="U69" s="37" t="s">
        <v>109</v>
      </c>
      <c r="V69" s="37" t="s">
        <v>110</v>
      </c>
      <c r="W69" s="37">
        <v>613</v>
      </c>
      <c r="X69" s="37">
        <v>1642</v>
      </c>
      <c r="Y69" s="37">
        <v>2347</v>
      </c>
      <c r="Z69" s="37">
        <v>3</v>
      </c>
      <c r="AL69" s="12" t="str">
        <f>"B"&amp;AL67+11</f>
        <v>B26</v>
      </c>
      <c r="AM69" s="12" t="str">
        <f>"J"&amp;AM67+10</f>
        <v>J30</v>
      </c>
      <c r="AN69" t="str">
        <f>CONCATENATE("=HLOOKUP($H$8,'Columbia, WA+OR Coast, CA'!",AL69,":",AM69,",",3,")")</f>
        <v>=HLOOKUP($H$8,'Columbia, WA+OR Coast, CA'!B26:J30,3)</v>
      </c>
      <c r="AO69" t="str">
        <f>CONCATENATE("=HLOOKUP($H$8,'Columbia, WA+OR Coast, CA'!",AL69,":",AM69,",",4,")")</f>
        <v>=HLOOKUP($H$8,'Columbia, WA+OR Coast, CA'!B26:J30,4)</v>
      </c>
      <c r="AP69" t="str">
        <f>CONCATENATE("=HLOOKUP($H$8,'Columbia, WA+OR Coast, CA'!",AL69,":",AM69,",",5,")")</f>
        <v>=HLOOKUP($H$8,'Columbia, WA+OR Coast, CA'!B26:J30,5)</v>
      </c>
    </row>
    <row r="70" spans="1:42" ht="19.5" customHeight="1" x14ac:dyDescent="0.25">
      <c r="A70" s="41" t="s">
        <v>111</v>
      </c>
      <c r="B70" s="4" t="s">
        <v>1</v>
      </c>
      <c r="C70" s="904">
        <f ca="1">SUM(C71:C72)</f>
        <v>126168</v>
      </c>
      <c r="D70" s="904">
        <f t="shared" ref="D70" ca="1" si="48">SUM(D71:D72)</f>
        <v>47402</v>
      </c>
      <c r="E70" s="904">
        <f t="shared" ref="E70" ca="1" si="49">SUM(E71:E72)</f>
        <v>1675</v>
      </c>
      <c r="F70" s="7">
        <v>0</v>
      </c>
      <c r="K70" s="915"/>
      <c r="L70" s="912">
        <v>69</v>
      </c>
      <c r="M70" s="2"/>
      <c r="T70" s="36"/>
      <c r="U70" s="37" t="s">
        <v>111</v>
      </c>
      <c r="V70" s="37" t="s">
        <v>1</v>
      </c>
      <c r="W70" s="37">
        <v>126200</v>
      </c>
      <c r="X70" s="37">
        <v>34200</v>
      </c>
      <c r="Y70" s="37">
        <v>100</v>
      </c>
      <c r="Z70" s="37">
        <v>0</v>
      </c>
      <c r="AL70">
        <f>AL67+10</f>
        <v>25</v>
      </c>
      <c r="AM70">
        <f>AM67+10</f>
        <v>30</v>
      </c>
    </row>
    <row r="71" spans="1:42" ht="19.5" customHeight="1" x14ac:dyDescent="0.25">
      <c r="A71" s="42" t="s">
        <v>112</v>
      </c>
      <c r="B71" s="6" t="s">
        <v>113</v>
      </c>
      <c r="C71" s="907">
        <f ca="1">OFFSET('Columbia River'!$F$1,MATCH($K71,'Columbia River'!$B$2:$B$62),MATCH($H$12,'Columbia River'!$F$1:$CY$1)-1)</f>
        <v>121096.25347793744</v>
      </c>
      <c r="D71" s="907">
        <f ca="1">OFFSET('Columbia River'!$F$1,MATCH($K71,'Columbia River'!$B$2:$B$62),MATCH($H$12,'Columbia River'!$F$1:$CY$1))</f>
        <v>45498.959586301637</v>
      </c>
      <c r="E71" s="907">
        <f ca="1">OFFSET('Columbia River'!$F$1,MATCH($K71,'Columbia River'!$B$2:$B$62),MATCH($H$12,'Columbia River'!$F$1:$CY$1)+1)</f>
        <v>1608.0017604832515</v>
      </c>
      <c r="F71" s="7">
        <v>1</v>
      </c>
      <c r="I71" s="38"/>
      <c r="J71" s="38"/>
      <c r="K71" s="913">
        <v>43</v>
      </c>
      <c r="L71" s="22">
        <v>70</v>
      </c>
      <c r="M71" s="2"/>
      <c r="N71" s="2"/>
      <c r="O71" s="2"/>
      <c r="Q71" s="2"/>
      <c r="T71" s="36"/>
      <c r="U71" s="37" t="s">
        <v>112</v>
      </c>
      <c r="V71" s="37" t="s">
        <v>113</v>
      </c>
      <c r="W71" s="37">
        <v>24839</v>
      </c>
      <c r="X71" s="37">
        <v>6753</v>
      </c>
      <c r="Y71" s="37">
        <v>20</v>
      </c>
      <c r="Z71" s="37">
        <v>3</v>
      </c>
      <c r="AL71" s="12" t="str">
        <f>"B"&amp;AL70+6</f>
        <v>B31</v>
      </c>
      <c r="AM71" s="12" t="str">
        <f>"J"&amp;AM70+5</f>
        <v>J35</v>
      </c>
      <c r="AN71" t="str">
        <f>CONCATENATE("=HLOOKUP($H$8,'Columbia, WA+OR Coast, CA'!",AL71,":",AM71,",",3,")")</f>
        <v>=HLOOKUP($H$8,'Columbia, WA+OR Coast, CA'!B31:J35,3)</v>
      </c>
      <c r="AO71" t="str">
        <f>CONCATENATE("=HLOOKUP($H$8,'Columbia, WA+OR Coast, CA'!",AL71,":",AM71,",",4,")")</f>
        <v>=HLOOKUP($H$8,'Columbia, WA+OR Coast, CA'!B31:J35,4)</v>
      </c>
      <c r="AP71" t="str">
        <f>CONCATENATE("=HLOOKUP($H$8,'Columbia, WA+OR Coast, CA'!",AL71,":",AM71,",",5,")")</f>
        <v>=HLOOKUP($H$8,'Columbia, WA+OR Coast, CA'!B31:J35,5)</v>
      </c>
    </row>
    <row r="72" spans="1:42" ht="19.5" customHeight="1" x14ac:dyDescent="0.25">
      <c r="A72" s="42" t="s">
        <v>114</v>
      </c>
      <c r="B72" s="6" t="s">
        <v>115</v>
      </c>
      <c r="C72" s="907">
        <f ca="1">OFFSET('Columbia River'!$F$1,MATCH($K72,'Columbia River'!$B$2:$B$62),MATCH($H$12,'Columbia River'!$F$1:$CY$1)-1)</f>
        <v>5071.74652206256</v>
      </c>
      <c r="D72" s="907">
        <f ca="1">OFFSET('Columbia River'!$F$1,MATCH($K72,'Columbia River'!$B$2:$B$62),MATCH($H$12,'Columbia River'!$F$1:$CY$1))</f>
        <v>1903.0404136983634</v>
      </c>
      <c r="E72" s="907">
        <f ca="1">OFFSET('Columbia River'!$F$1,MATCH($K72,'Columbia River'!$B$2:$B$62),MATCH($H$12,'Columbia River'!$F$1:$CY$1)+1)</f>
        <v>66.998239516748527</v>
      </c>
      <c r="F72" s="7">
        <v>1</v>
      </c>
      <c r="I72" s="38"/>
      <c r="J72" s="38"/>
      <c r="K72" s="914">
        <v>44</v>
      </c>
      <c r="L72" s="910">
        <v>71</v>
      </c>
      <c r="N72" s="2"/>
      <c r="O72" s="2"/>
      <c r="Q72" s="2"/>
      <c r="T72" s="36"/>
      <c r="U72" s="37" t="s">
        <v>114</v>
      </c>
      <c r="V72" s="37" t="s">
        <v>115</v>
      </c>
      <c r="W72" s="37">
        <v>101361</v>
      </c>
      <c r="X72" s="37">
        <v>27447</v>
      </c>
      <c r="Y72" s="37">
        <v>80</v>
      </c>
      <c r="Z72" s="37">
        <v>3</v>
      </c>
      <c r="AL72" s="12" t="str">
        <f>"B"&amp;AL70+11</f>
        <v>B36</v>
      </c>
      <c r="AM72" s="12" t="str">
        <f>"J"&amp;AM70+10</f>
        <v>J40</v>
      </c>
      <c r="AN72" t="str">
        <f>CONCATENATE("=HLOOKUP($H$8,'Columbia, WA+OR Coast, CA'!",AL72,":",AM72,",",3,")")</f>
        <v>=HLOOKUP($H$8,'Columbia, WA+OR Coast, CA'!B36:J40,3)</v>
      </c>
      <c r="AO72" t="str">
        <f>CONCATENATE("=HLOOKUP($H$8,'Columbia, WA+OR Coast, CA'!",AL72,":",AM72,",",4,")")</f>
        <v>=HLOOKUP($H$8,'Columbia, WA+OR Coast, CA'!B36:J40,4)</v>
      </c>
      <c r="AP72" t="str">
        <f>CONCATENATE("=HLOOKUP($H$8,'Columbia, WA+OR Coast, CA'!",AL72,":",AM72,",",5,")")</f>
        <v>=HLOOKUP($H$8,'Columbia, WA+OR Coast, CA'!B36:J40,5)</v>
      </c>
    </row>
    <row r="73" spans="1:42" ht="19.5" customHeight="1" x14ac:dyDescent="0.25">
      <c r="A73" s="41" t="s">
        <v>116</v>
      </c>
      <c r="B73" s="4" t="s">
        <v>1</v>
      </c>
      <c r="C73" s="904">
        <f ca="1">SUM(C74:C75)</f>
        <v>3142.5282222285518</v>
      </c>
      <c r="D73" s="904">
        <f t="shared" ref="D73" ca="1" si="50">SUM(D74:D75)</f>
        <v>32403.078319827924</v>
      </c>
      <c r="E73" s="904">
        <f t="shared" ref="E73" ca="1" si="51">SUM(E74:E75)</f>
        <v>30077.393457943523</v>
      </c>
      <c r="F73" s="7">
        <v>0</v>
      </c>
      <c r="K73" s="915"/>
      <c r="L73" s="912">
        <v>72</v>
      </c>
      <c r="T73" s="36"/>
      <c r="U73" s="37" t="s">
        <v>116</v>
      </c>
      <c r="V73" s="37" t="s">
        <v>1</v>
      </c>
      <c r="W73" s="37">
        <v>18250</v>
      </c>
      <c r="X73" s="37">
        <v>44900</v>
      </c>
      <c r="Y73" s="37">
        <v>28100</v>
      </c>
      <c r="Z73" s="37">
        <v>0</v>
      </c>
      <c r="AL73">
        <f>AL70+10</f>
        <v>35</v>
      </c>
      <c r="AM73">
        <f>AM70+10</f>
        <v>40</v>
      </c>
    </row>
    <row r="74" spans="1:42" ht="19.5" customHeight="1" x14ac:dyDescent="0.25">
      <c r="A74" s="42" t="s">
        <v>117</v>
      </c>
      <c r="B74" s="6" t="s">
        <v>118</v>
      </c>
      <c r="C74" s="907">
        <f ca="1">OFFSET('Columbia River'!$F$1,MATCH($K74,'Columbia River'!$B$2:$B$62),MATCH($H$12,'Columbia River'!$F$1:$CY$1)-1)</f>
        <v>1725.4031147851406</v>
      </c>
      <c r="D74" s="907">
        <f ca="1">OFFSET('Columbia River'!$F$1,MATCH($K74,'Columbia River'!$B$2:$B$62),MATCH($H$12,'Columbia River'!$F$1:$CY$1))</f>
        <v>17821.693075849929</v>
      </c>
      <c r="E74" s="907">
        <f ca="1">OFFSET('Columbia River'!$F$1,MATCH($K74,'Columbia River'!$B$2:$B$62),MATCH($H$12,'Columbia River'!$F$1:$CY$1)+1)</f>
        <v>16543.056421039422</v>
      </c>
      <c r="F74" s="7">
        <v>1</v>
      </c>
      <c r="I74" s="2"/>
      <c r="J74" s="2"/>
      <c r="K74" s="913">
        <v>45</v>
      </c>
      <c r="L74" s="22">
        <v>73</v>
      </c>
      <c r="Q74" s="2"/>
      <c r="T74" s="36"/>
      <c r="U74" s="37" t="s">
        <v>117</v>
      </c>
      <c r="V74" s="37" t="s">
        <v>118</v>
      </c>
      <c r="W74" s="37">
        <v>7148</v>
      </c>
      <c r="X74" s="37">
        <v>18411</v>
      </c>
      <c r="Y74" s="37">
        <v>12176</v>
      </c>
      <c r="Z74" s="37">
        <v>3</v>
      </c>
      <c r="AL74" s="12" t="str">
        <f>"B"&amp;AL73+6</f>
        <v>B41</v>
      </c>
      <c r="AM74" s="12" t="str">
        <f>"J"&amp;AM73+5</f>
        <v>J45</v>
      </c>
      <c r="AN74" t="str">
        <f>CONCATENATE("=HLOOKUP($H$8,'Columbia, WA+OR Coast, CA'!",AL74,":",AM74,",",3,")")</f>
        <v>=HLOOKUP($H$8,'Columbia, WA+OR Coast, CA'!B41:J45,3)</v>
      </c>
      <c r="AO74" t="str">
        <f>CONCATENATE("=HLOOKUP($H$8,'Columbia, WA+OR Coast, CA'!",AL74,":",AM74,",",4,")")</f>
        <v>=HLOOKUP($H$8,'Columbia, WA+OR Coast, CA'!B41:J45,4)</v>
      </c>
      <c r="AP74" t="str">
        <f>CONCATENATE("=HLOOKUP($H$8,'Columbia, WA+OR Coast, CA'!",AL74,":",AM74,",",5,")")</f>
        <v>=HLOOKUP($H$8,'Columbia, WA+OR Coast, CA'!B41:J45,5)</v>
      </c>
    </row>
    <row r="75" spans="1:42" ht="19.5" customHeight="1" x14ac:dyDescent="0.25">
      <c r="A75" s="42" t="s">
        <v>119</v>
      </c>
      <c r="B75" s="6" t="s">
        <v>120</v>
      </c>
      <c r="C75" s="907">
        <f ca="1">OFFSET('Columbia River'!$F$1,MATCH($K75,'Columbia River'!$B$2:$B$62),MATCH($H$12,'Columbia River'!$F$1:$CY$1)-1)</f>
        <v>1417.1251074434113</v>
      </c>
      <c r="D75" s="907">
        <f ca="1">OFFSET('Columbia River'!$F$1,MATCH($K75,'Columbia River'!$B$2:$B$62),MATCH($H$12,'Columbia River'!$F$1:$CY$1))</f>
        <v>14581.385243977995</v>
      </c>
      <c r="E75" s="907">
        <f ca="1">OFFSET('Columbia River'!$F$1,MATCH($K75,'Columbia River'!$B$2:$B$62),MATCH($H$12,'Columbia River'!$F$1:$CY$1)+1)</f>
        <v>13534.3370369041</v>
      </c>
      <c r="F75" s="7">
        <v>1</v>
      </c>
      <c r="I75" s="2"/>
      <c r="J75" s="2"/>
      <c r="K75" s="914">
        <v>46</v>
      </c>
      <c r="L75" s="910">
        <v>74</v>
      </c>
      <c r="Q75" s="2"/>
      <c r="T75" s="36"/>
      <c r="U75" s="37" t="s">
        <v>119</v>
      </c>
      <c r="V75" s="37" t="s">
        <v>120</v>
      </c>
      <c r="W75" s="37">
        <v>11102</v>
      </c>
      <c r="X75" s="37">
        <v>26489</v>
      </c>
      <c r="Y75" s="37">
        <v>15924</v>
      </c>
      <c r="Z75" s="37">
        <v>3</v>
      </c>
      <c r="AL75" s="12" t="str">
        <f>"B"&amp;AL73+11</f>
        <v>B46</v>
      </c>
      <c r="AM75" s="12" t="str">
        <f>"J"&amp;AM73+10</f>
        <v>J50</v>
      </c>
      <c r="AN75" t="str">
        <f>CONCATENATE("=HLOOKUP($H$8,'Columbia, WA+OR Coast, CA'!",AL75,":",AM75,",",3,")")</f>
        <v>=HLOOKUP($H$8,'Columbia, WA+OR Coast, CA'!B46:J50,3)</v>
      </c>
      <c r="AO75" t="str">
        <f>CONCATENATE("=HLOOKUP($H$8,'Columbia, WA+OR Coast, CA'!",AL75,":",AM75,",",4,")")</f>
        <v>=HLOOKUP($H$8,'Columbia, WA+OR Coast, CA'!B46:J50,4)</v>
      </c>
      <c r="AP75" t="str">
        <f>CONCATENATE("=HLOOKUP($H$8,'Columbia, WA+OR Coast, CA'!",AL75,":",AM75,",",5,")")</f>
        <v>=HLOOKUP($H$8,'Columbia, WA+OR Coast, CA'!B46:J50,5)</v>
      </c>
    </row>
    <row r="76" spans="1:42" ht="19.5" customHeight="1" x14ac:dyDescent="0.25">
      <c r="A76" s="41" t="s">
        <v>121</v>
      </c>
      <c r="B76" s="4" t="s">
        <v>1</v>
      </c>
      <c r="C76" s="904">
        <f ca="1">SUM(C77:C78)</f>
        <v>123776.85</v>
      </c>
      <c r="D76" s="904">
        <f t="shared" ref="D76" ca="1" si="52">SUM(D77:D78)</f>
        <v>126682</v>
      </c>
      <c r="E76" s="904">
        <f t="shared" ref="E76" ca="1" si="53">SUM(E77:E78)</f>
        <v>220383.03</v>
      </c>
      <c r="F76" s="7">
        <v>0</v>
      </c>
      <c r="I76" s="2"/>
      <c r="J76" s="2"/>
      <c r="K76" s="915"/>
      <c r="L76" s="912">
        <v>75</v>
      </c>
      <c r="M76" s="2"/>
      <c r="T76" s="36"/>
      <c r="U76" s="37" t="s">
        <v>121</v>
      </c>
      <c r="V76" s="37" t="s">
        <v>1</v>
      </c>
      <c r="W76" s="37">
        <v>215500</v>
      </c>
      <c r="X76" s="37">
        <v>215800</v>
      </c>
      <c r="Y76" s="37">
        <v>182300</v>
      </c>
      <c r="Z76" s="37">
        <v>0</v>
      </c>
      <c r="AL76">
        <f>AL73+10</f>
        <v>45</v>
      </c>
      <c r="AM76">
        <f>AM73+10</f>
        <v>50</v>
      </c>
    </row>
    <row r="77" spans="1:42" ht="19.5" customHeight="1" x14ac:dyDescent="0.25">
      <c r="A77" s="42" t="s">
        <v>122</v>
      </c>
      <c r="B77" s="6" t="s">
        <v>123</v>
      </c>
      <c r="C77" s="907">
        <f ca="1">OFFSET('Columbia River'!$F$1,MATCH($K77,'Columbia River'!$B$2:$B$62),MATCH($H$12,'Columbia River'!$F$1:$CY$1)-1)</f>
        <v>120058.23218886682</v>
      </c>
      <c r="D77" s="907">
        <f ca="1">OFFSET('Columbia River'!$F$1,MATCH($K77,'Columbia River'!$B$2:$B$62),MATCH($H$12,'Columbia River'!$F$1:$CY$1))</f>
        <v>122878.61431875739</v>
      </c>
      <c r="E77" s="907">
        <f ca="1">OFFSET('Columbia River'!$F$1,MATCH($K77,'Columbia River'!$B$2:$B$62),MATCH($H$12,'Columbia River'!$F$1:$CY$1)+1)</f>
        <v>213759.4997851369</v>
      </c>
      <c r="F77" s="7">
        <v>1</v>
      </c>
      <c r="I77" s="2"/>
      <c r="J77" s="2"/>
      <c r="K77" s="913">
        <v>47</v>
      </c>
      <c r="L77" s="22">
        <v>76</v>
      </c>
      <c r="M77" s="2"/>
      <c r="N77" s="2"/>
      <c r="O77" s="2"/>
      <c r="Q77" s="2"/>
      <c r="T77" s="36"/>
      <c r="U77" s="37" t="s">
        <v>122</v>
      </c>
      <c r="V77" s="37" t="s">
        <v>123</v>
      </c>
      <c r="W77" s="37">
        <v>154865</v>
      </c>
      <c r="X77" s="37">
        <v>152531</v>
      </c>
      <c r="Y77" s="37">
        <v>135550</v>
      </c>
      <c r="Z77" s="37">
        <v>3</v>
      </c>
      <c r="AL77" s="12" t="str">
        <f>"B"&amp;AL76+6</f>
        <v>B51</v>
      </c>
      <c r="AM77" s="12" t="str">
        <f>"J"&amp;AM76+5</f>
        <v>J55</v>
      </c>
      <c r="AN77" t="str">
        <f>CONCATENATE("=HLOOKUP($H$8,'Columbia, WA+OR Coast, CA'!",AL77,":",AM77,",",3,")")</f>
        <v>=HLOOKUP($H$8,'Columbia, WA+OR Coast, CA'!B51:J55,3)</v>
      </c>
      <c r="AO77" t="str">
        <f>CONCATENATE("=HLOOKUP($H$8,'Columbia, WA+OR Coast, CA'!",AL77,":",AM77,",",4,")")</f>
        <v>=HLOOKUP($H$8,'Columbia, WA+OR Coast, CA'!B51:J55,4)</v>
      </c>
      <c r="AP77" t="str">
        <f>CONCATENATE("=HLOOKUP($H$8,'Columbia, WA+OR Coast, CA'!",AL77,":",AM77,",",5,")")</f>
        <v>=HLOOKUP($H$8,'Columbia, WA+OR Coast, CA'!B51:J55,5)</v>
      </c>
    </row>
    <row r="78" spans="1:42" ht="19.5" customHeight="1" x14ac:dyDescent="0.25">
      <c r="A78" s="42" t="s">
        <v>124</v>
      </c>
      <c r="B78" s="6" t="s">
        <v>125</v>
      </c>
      <c r="C78" s="907">
        <f ca="1">OFFSET('Columbia River'!$F$1,MATCH($K78,'Columbia River'!$B$2:$B$62),MATCH($H$12,'Columbia River'!$F$1:$CY$1)-1)</f>
        <v>3718.6178111331828</v>
      </c>
      <c r="D78" s="907">
        <f ca="1">OFFSET('Columbia River'!$F$1,MATCH($K78,'Columbia River'!$B$2:$B$62),MATCH($H$12,'Columbia River'!$F$1:$CY$1))</f>
        <v>3803.3856812426093</v>
      </c>
      <c r="E78" s="907">
        <f ca="1">OFFSET('Columbia River'!$F$1,MATCH($K78,'Columbia River'!$B$2:$B$62),MATCH($H$12,'Columbia River'!$F$1:$CY$1)+1)</f>
        <v>6623.5302148631017</v>
      </c>
      <c r="F78" s="7">
        <v>1</v>
      </c>
      <c r="I78" s="2"/>
      <c r="J78" s="2"/>
      <c r="K78" s="914">
        <v>48</v>
      </c>
      <c r="L78" s="910">
        <v>77</v>
      </c>
      <c r="N78" s="2"/>
      <c r="O78" s="2"/>
      <c r="Q78" s="2"/>
      <c r="T78" s="36"/>
      <c r="U78" s="37" t="s">
        <v>124</v>
      </c>
      <c r="V78" s="37" t="s">
        <v>125</v>
      </c>
      <c r="W78" s="37">
        <v>60635</v>
      </c>
      <c r="X78" s="37">
        <v>63269</v>
      </c>
      <c r="Y78" s="37">
        <v>46750</v>
      </c>
      <c r="Z78" s="37">
        <v>3</v>
      </c>
      <c r="AL78" s="12" t="str">
        <f>"B"&amp;AL76+11</f>
        <v>B56</v>
      </c>
      <c r="AM78" s="12" t="str">
        <f>"J"&amp;AM76+10</f>
        <v>J60</v>
      </c>
      <c r="AN78" t="str">
        <f>CONCATENATE("=HLOOKUP($H$8,'Columbia, WA+OR Coast, CA'!",AL78,":",AM78,",",3,")")</f>
        <v>=HLOOKUP($H$8,'Columbia, WA+OR Coast, CA'!B56:J60,3)</v>
      </c>
      <c r="AO78" t="str">
        <f>CONCATENATE("=HLOOKUP($H$8,'Columbia, WA+OR Coast, CA'!",AL78,":",AM78,",",4,")")</f>
        <v>=HLOOKUP($H$8,'Columbia, WA+OR Coast, CA'!B56:J60,4)</v>
      </c>
      <c r="AP78" t="str">
        <f>CONCATENATE("=HLOOKUP($H$8,'Columbia, WA+OR Coast, CA'!",AL78,":",AM78,",",5,")")</f>
        <v>=HLOOKUP($H$8,'Columbia, WA+OR Coast, CA'!B56:J60,5)</v>
      </c>
    </row>
    <row r="79" spans="1:42" ht="19.5" customHeight="1" x14ac:dyDescent="0.25">
      <c r="A79" s="41" t="s">
        <v>126</v>
      </c>
      <c r="B79" s="4" t="s">
        <v>1</v>
      </c>
      <c r="C79" s="905">
        <f ca="1">C80+C81</f>
        <v>16502</v>
      </c>
      <c r="D79" s="905">
        <f t="shared" ref="D79:E79" ca="1" si="54">D80+D81</f>
        <v>11281</v>
      </c>
      <c r="E79" s="905">
        <f t="shared" ca="1" si="54"/>
        <v>489</v>
      </c>
      <c r="F79" s="7">
        <v>0</v>
      </c>
      <c r="I79" s="2"/>
      <c r="J79" s="2"/>
      <c r="K79" s="915"/>
      <c r="L79" s="912">
        <v>78</v>
      </c>
      <c r="T79" s="36"/>
      <c r="U79" s="37" t="s">
        <v>126</v>
      </c>
      <c r="V79" s="37" t="s">
        <v>1</v>
      </c>
      <c r="W79" s="37">
        <v>2642</v>
      </c>
      <c r="X79" s="37">
        <v>11751</v>
      </c>
      <c r="Y79" s="37">
        <v>2308</v>
      </c>
      <c r="Z79" s="37">
        <v>0</v>
      </c>
      <c r="AL79">
        <f>AL76+10</f>
        <v>55</v>
      </c>
      <c r="AM79">
        <f>AM76+10</f>
        <v>60</v>
      </c>
    </row>
    <row r="80" spans="1:42" ht="19.5" customHeight="1" x14ac:dyDescent="0.25">
      <c r="A80" s="42" t="s">
        <v>127</v>
      </c>
      <c r="B80" s="6" t="s">
        <v>128</v>
      </c>
      <c r="C80" s="906">
        <f ca="1">IF($H$15="New",OFFSET('Columbia River'!$F$1,MATCH($K80,'Columbia River'!$B$2:$B$62),MATCH($H$12,'Columbia River'!$F$1:$CY$1)-1),IF($H$15="Old",OFFSET('Columbia River'!$F$1,MATCH($K80,'Columbia River'!$B$2:$B$62)+3,MATCH($H$12,'Columbia River'!$F$1:$CY$1)-1),"Define BP"))</f>
        <v>829.52632613774767</v>
      </c>
      <c r="D80" s="906">
        <f ca="1">IF($H$15="New",OFFSET('Columbia River'!$F$1,MATCH($K80,'Columbia River'!$B$2:$B$62),MATCH($H$12,'Columbia River'!$F$1:$CY$1)),IF($H$15="Old",OFFSET('Columbia River'!$F$1,MATCH($K80,'Columbia River'!$B$2:$B$62)+3,MATCH($H$12,'Columbia River'!$F$1:$CY$1)),"Define BP"))</f>
        <v>564.22280947990498</v>
      </c>
      <c r="E80" s="906">
        <f ca="1">IF($H$15="New",OFFSET('Columbia River'!$F$1,MATCH($K80,'Columbia River'!$B$2:$B$62),MATCH($H$12,'Columbia River'!$F$1:$CY$1)+1),IF($H$15="Old",OFFSET('Columbia River'!$F$1,MATCH($K80,'Columbia River'!$B$2:$B$62)+3,MATCH($H$12,'Columbia River'!$F$1:$CY$1)+1),"Define BP"))</f>
        <v>24.45145986479239</v>
      </c>
      <c r="F80" s="7">
        <v>1</v>
      </c>
      <c r="I80" s="2"/>
      <c r="J80" s="2"/>
      <c r="K80" s="913">
        <v>49</v>
      </c>
      <c r="L80" s="22">
        <v>79</v>
      </c>
      <c r="Q80" s="2"/>
      <c r="T80" s="36"/>
      <c r="U80" s="37" t="s">
        <v>127</v>
      </c>
      <c r="V80" s="37" t="s">
        <v>128</v>
      </c>
      <c r="W80" s="37">
        <v>319</v>
      </c>
      <c r="X80" s="37">
        <v>1639</v>
      </c>
      <c r="Y80" s="37">
        <v>517</v>
      </c>
      <c r="Z80" s="37">
        <v>3</v>
      </c>
      <c r="AL80" s="12" t="str">
        <f>"B"&amp;AL79+6</f>
        <v>B61</v>
      </c>
      <c r="AM80" s="12" t="str">
        <f>"J"&amp;AM79+5</f>
        <v>J65</v>
      </c>
      <c r="AN80" t="str">
        <f>CONCATENATE("=HLOOKUP($H$8,'Columbia, WA+OR Coast, CA'!",AL80,":",AM80,",",3,")")</f>
        <v>=HLOOKUP($H$8,'Columbia, WA+OR Coast, CA'!B61:J65,3)</v>
      </c>
      <c r="AO80" t="str">
        <f>CONCATENATE("=HLOOKUP($H$8,'Columbia, WA+OR Coast, CA'!",AL80,":",AM80,",",4,")")</f>
        <v>=HLOOKUP($H$8,'Columbia, WA+OR Coast, CA'!B61:J65,4)</v>
      </c>
      <c r="AP80" t="str">
        <f>CONCATENATE("=HLOOKUP($H$8,'Columbia, WA+OR Coast, CA'!",AL80,":",AM80,",",5,")")</f>
        <v>=HLOOKUP($H$8,'Columbia, WA+OR Coast, CA'!B61:J65,5)</v>
      </c>
    </row>
    <row r="81" spans="1:42" ht="19.5" customHeight="1" x14ac:dyDescent="0.25">
      <c r="A81" s="42" t="s">
        <v>129</v>
      </c>
      <c r="B81" s="6" t="s">
        <v>130</v>
      </c>
      <c r="C81" s="906">
        <f ca="1">IF($H$15="New",OFFSET('Columbia River'!$F$1,MATCH($K81,'Columbia River'!$B$2:$B$62),MATCH($H$12,'Columbia River'!$F$1:$CY$1)-1),IF($H$15="Old",OFFSET('Columbia River'!$F$1,MATCH($K81,'Columbia River'!$B$2:$B$62)+3,MATCH($H$12,'Columbia River'!$F$1:$CY$1)-1),"Define BP"))</f>
        <v>15672.473673862252</v>
      </c>
      <c r="D81" s="906">
        <f ca="1">IF($H$15="New",OFFSET('Columbia River'!$F$1,MATCH($K81,'Columbia River'!$B$2:$B$62),MATCH($H$12,'Columbia River'!$F$1:$CY$1)),IF($H$15="Old",OFFSET('Columbia River'!$F$1,MATCH($K81,'Columbia River'!$B$2:$B$62)+3,MATCH($H$12,'Columbia River'!$F$1:$CY$1)),"Define BP"))</f>
        <v>10716.777190520095</v>
      </c>
      <c r="E81" s="906">
        <f ca="1">IF($H$15="New",OFFSET('Columbia River'!$F$1,MATCH($K81,'Columbia River'!$B$2:$B$62),MATCH($H$12,'Columbia River'!$F$1:$CY$1)+1),IF($H$15="Old",OFFSET('Columbia River'!$F$1,MATCH($K81,'Columbia River'!$B$2:$B$62)+3,MATCH($H$12,'Columbia River'!$F$1:$CY$1)+1),"Define BP"))</f>
        <v>464.54854013520759</v>
      </c>
      <c r="F81" s="7">
        <v>1</v>
      </c>
      <c r="I81" s="2"/>
      <c r="J81" s="2"/>
      <c r="K81" s="914">
        <v>50</v>
      </c>
      <c r="L81" s="910">
        <v>80</v>
      </c>
      <c r="Q81" s="2"/>
      <c r="T81" s="36"/>
      <c r="U81" s="37" t="s">
        <v>129</v>
      </c>
      <c r="V81" s="37" t="s">
        <v>130</v>
      </c>
      <c r="W81" s="37">
        <v>2323</v>
      </c>
      <c r="X81" s="37">
        <v>10112</v>
      </c>
      <c r="Y81" s="37">
        <v>1791</v>
      </c>
      <c r="Z81" s="37">
        <v>3</v>
      </c>
      <c r="AL81" s="12" t="str">
        <f>"B"&amp;AL79+11</f>
        <v>B66</v>
      </c>
      <c r="AM81" s="12" t="str">
        <f>"J"&amp;AM79+10</f>
        <v>J70</v>
      </c>
      <c r="AN81" t="str">
        <f>CONCATENATE("=HLOOKUP($H$8,'Columbia, WA+OR Coast, CA'!",AL81,":",AM81,",",3,")")</f>
        <v>=HLOOKUP($H$8,'Columbia, WA+OR Coast, CA'!B66:J70,3)</v>
      </c>
      <c r="AO81" t="str">
        <f>CONCATENATE("=HLOOKUP($H$8,'Columbia, WA+OR Coast, CA'!",AL81,":",AM81,",",4,")")</f>
        <v>=HLOOKUP($H$8,'Columbia, WA+OR Coast, CA'!B66:J70,4)</v>
      </c>
      <c r="AP81" t="str">
        <f>CONCATENATE("=HLOOKUP($H$8,'Columbia, WA+OR Coast, CA'!",AL81,":",AM81,",",5,")")</f>
        <v>=HLOOKUP($H$8,'Columbia, WA+OR Coast, CA'!B66:J70,5)</v>
      </c>
    </row>
    <row r="82" spans="1:42" ht="19.5" customHeight="1" x14ac:dyDescent="0.25">
      <c r="A82" s="41" t="s">
        <v>131</v>
      </c>
      <c r="B82" s="4" t="s">
        <v>1</v>
      </c>
      <c r="C82" s="905">
        <f ca="1">C83+C84</f>
        <v>88414.798138790939</v>
      </c>
      <c r="D82" s="905">
        <f t="shared" ref="D82:E82" ca="1" si="55">D83+D84</f>
        <v>65799</v>
      </c>
      <c r="E82" s="905">
        <f t="shared" ca="1" si="55"/>
        <v>1601</v>
      </c>
      <c r="F82" s="7">
        <v>0</v>
      </c>
      <c r="I82" s="2"/>
      <c r="J82" s="2"/>
      <c r="K82" s="915"/>
      <c r="L82" s="912">
        <v>81</v>
      </c>
      <c r="T82" s="36"/>
      <c r="U82" s="37" t="s">
        <v>131</v>
      </c>
      <c r="V82" s="37" t="s">
        <v>1</v>
      </c>
      <c r="W82" s="37">
        <v>2528</v>
      </c>
      <c r="X82" s="37">
        <v>39901</v>
      </c>
      <c r="Y82" s="37">
        <v>18511</v>
      </c>
      <c r="Z82" s="37">
        <v>0</v>
      </c>
      <c r="AL82">
        <f>AL79+10</f>
        <v>65</v>
      </c>
      <c r="AM82">
        <f>AM79+10</f>
        <v>70</v>
      </c>
    </row>
    <row r="83" spans="1:42" ht="19.5" customHeight="1" x14ac:dyDescent="0.25">
      <c r="A83" s="42" t="s">
        <v>132</v>
      </c>
      <c r="B83" s="6" t="s">
        <v>133</v>
      </c>
      <c r="C83" s="906">
        <f ca="1">IF($H$15="New",OFFSET('Columbia River'!$F$1,MATCH($K83,'Columbia River'!$B$2:$B$62),MATCH($H$12,'Columbia River'!$F$1:$CY$1)-1),IF($H$15="Old",OFFSET('Columbia River'!$F$1,MATCH($K83,'Columbia River'!$B$2:$B$62)+3,MATCH($H$12,'Columbia River'!$F$1:$CY$1)-1),"Define BP"))</f>
        <v>35366.290925904308</v>
      </c>
      <c r="D83" s="906">
        <f ca="1">IF($H$15="New",OFFSET('Columbia River'!$F$1,MATCH($K83,'Columbia River'!$B$2:$B$62),MATCH($H$12,'Columbia River'!$F$1:$CY$1)),IF($H$15="Old",OFFSET('Columbia River'!$F$1,MATCH($K83,'Columbia River'!$B$2:$B$62)+3,MATCH($H$12,'Columbia River'!$F$1:$CY$1)),"Define BP"))</f>
        <v>26319.944073896462</v>
      </c>
      <c r="E83" s="906">
        <f ca="1">IF($H$15="New",OFFSET('Columbia River'!$F$1,MATCH($K83,'Columbia River'!$B$2:$B$62),MATCH($H$12,'Columbia River'!$F$1:$CY$1)+1),IF($H$15="Old",OFFSET('Columbia River'!$F$1,MATCH($K83,'Columbia River'!$B$2:$B$62)+3,MATCH($H$12,'Columbia River'!$F$1:$CY$1)+1),"Define BP"))</f>
        <v>640.399999669968</v>
      </c>
      <c r="F83" s="7">
        <v>1</v>
      </c>
      <c r="I83" s="2"/>
      <c r="K83" s="913">
        <v>51</v>
      </c>
      <c r="L83" s="22">
        <v>82</v>
      </c>
      <c r="Q83" s="2"/>
      <c r="T83" s="36"/>
      <c r="U83" s="37" t="s">
        <v>132</v>
      </c>
      <c r="V83" s="37" t="s">
        <v>133</v>
      </c>
      <c r="W83" s="37">
        <v>511</v>
      </c>
      <c r="X83" s="37">
        <v>8145</v>
      </c>
      <c r="Y83" s="37">
        <v>3377</v>
      </c>
      <c r="Z83" s="37">
        <v>3</v>
      </c>
      <c r="AL83" s="12" t="str">
        <f>"B"&amp;AL82+6</f>
        <v>B71</v>
      </c>
      <c r="AM83" s="12" t="str">
        <f>"J"&amp;AM82+5</f>
        <v>J75</v>
      </c>
      <c r="AN83" t="str">
        <f>CONCATENATE("=HLOOKUP($H$8,'Columbia, WA+OR Coast, CA'!",AL83,":",AM83,",",3,")")</f>
        <v>=HLOOKUP($H$8,'Columbia, WA+OR Coast, CA'!B71:J75,3)</v>
      </c>
      <c r="AO83" t="str">
        <f>CONCATENATE("=HLOOKUP($H$8,'Columbia, WA+OR Coast, CA'!",AL83,":",AM83,",",4,")")</f>
        <v>=HLOOKUP($H$8,'Columbia, WA+OR Coast, CA'!B71:J75,4)</v>
      </c>
      <c r="AP83" t="str">
        <f>CONCATENATE("=HLOOKUP($H$8,'Columbia, WA+OR Coast, CA'!",AL83,":",AM83,",",5,")")</f>
        <v>=HLOOKUP($H$8,'Columbia, WA+OR Coast, CA'!B71:J75,5)</v>
      </c>
    </row>
    <row r="84" spans="1:42" ht="19.5" customHeight="1" x14ac:dyDescent="0.25">
      <c r="A84" s="42" t="s">
        <v>134</v>
      </c>
      <c r="B84" s="6" t="s">
        <v>135</v>
      </c>
      <c r="C84" s="906">
        <f ca="1">IF($H$15="New",OFFSET('Columbia River'!$F$1,MATCH($K84,'Columbia River'!$B$2:$B$62),MATCH($H$12,'Columbia River'!$F$1:$CY$1)-1),IF($H$15="Old",OFFSET('Columbia River'!$F$1,MATCH($K84,'Columbia River'!$B$2:$B$62)+3,MATCH($H$12,'Columbia River'!$F$1:$CY$1)-1),"Define BP"))</f>
        <v>53048.50721288663</v>
      </c>
      <c r="D84" s="906">
        <f ca="1">IF($H$15="New",OFFSET('Columbia River'!$F$1,MATCH($K84,'Columbia River'!$B$2:$B$62),MATCH($H$12,'Columbia River'!$F$1:$CY$1)),IF($H$15="Old",OFFSET('Columbia River'!$F$1,MATCH($K84,'Columbia River'!$B$2:$B$62)+3,MATCH($H$12,'Columbia River'!$F$1:$CY$1)),"Define BP"))</f>
        <v>39479.055926103538</v>
      </c>
      <c r="E84" s="906">
        <f ca="1">IF($H$15="New",OFFSET('Columbia River'!$F$1,MATCH($K84,'Columbia River'!$B$2:$B$62),MATCH($H$12,'Columbia River'!$F$1:$CY$1)+1),IF($H$15="Old",OFFSET('Columbia River'!$F$1,MATCH($K84,'Columbia River'!$B$2:$B$62)+3,MATCH($H$12,'Columbia River'!$F$1:$CY$1)+1),"Define BP"))</f>
        <v>960.600000330032</v>
      </c>
      <c r="F84" s="7">
        <v>1</v>
      </c>
      <c r="I84" s="2"/>
      <c r="J84" s="2"/>
      <c r="K84" s="914">
        <v>52</v>
      </c>
      <c r="L84" s="910">
        <v>83</v>
      </c>
      <c r="Q84" s="2"/>
      <c r="T84" s="36"/>
      <c r="U84" s="37" t="s">
        <v>134</v>
      </c>
      <c r="V84" s="37" t="s">
        <v>135</v>
      </c>
      <c r="W84" s="37">
        <v>2018</v>
      </c>
      <c r="X84" s="37">
        <v>31756</v>
      </c>
      <c r="Y84" s="37">
        <v>15134</v>
      </c>
      <c r="Z84" s="37">
        <v>3</v>
      </c>
      <c r="AL84" s="12" t="str">
        <f>"B"&amp;AL82+11</f>
        <v>B76</v>
      </c>
      <c r="AM84" s="12" t="str">
        <f>"J"&amp;AM82+10</f>
        <v>J80</v>
      </c>
      <c r="AN84" t="str">
        <f>CONCATENATE("=HLOOKUP($H$8,'Columbia, WA+OR Coast, CA'!",AL84,":",AM84,",",3,")")</f>
        <v>=HLOOKUP($H$8,'Columbia, WA+OR Coast, CA'!B76:J80,3)</v>
      </c>
      <c r="AO84" t="str">
        <f>CONCATENATE("=HLOOKUP($H$8,'Columbia, WA+OR Coast, CA'!",AL84,":",AM84,",",4,")")</f>
        <v>=HLOOKUP($H$8,'Columbia, WA+OR Coast, CA'!B76:J80,4)</v>
      </c>
      <c r="AP84" t="str">
        <f>CONCATENATE("=HLOOKUP($H$8,'Columbia, WA+OR Coast, CA'!",AL84,":",AM84,",",5,")")</f>
        <v>=HLOOKUP($H$8,'Columbia, WA+OR Coast, CA'!B76:J80,5)</v>
      </c>
    </row>
    <row r="85" spans="1:42" ht="19.5" customHeight="1" x14ac:dyDescent="0.25">
      <c r="A85" s="41" t="s">
        <v>136</v>
      </c>
      <c r="B85" s="4" t="s">
        <v>1</v>
      </c>
      <c r="C85" s="904">
        <f ca="1">SUM(C86:C87)</f>
        <v>3828.1499999999996</v>
      </c>
      <c r="D85" s="904">
        <f t="shared" ref="D85" ca="1" si="56">SUM(D86:D87)</f>
        <v>3918</v>
      </c>
      <c r="E85" s="904">
        <f t="shared" ref="E85" ca="1" si="57">SUM(E86:E87)</f>
        <v>6815.9699999999993</v>
      </c>
      <c r="F85" s="7">
        <v>0</v>
      </c>
      <c r="I85" s="2"/>
      <c r="J85" s="2"/>
      <c r="K85" s="915"/>
      <c r="L85" s="912">
        <v>84</v>
      </c>
      <c r="T85" s="36"/>
      <c r="U85" s="37" t="s">
        <v>136</v>
      </c>
      <c r="V85" s="37" t="s">
        <v>1</v>
      </c>
      <c r="W85" s="37">
        <v>0</v>
      </c>
      <c r="X85" s="37">
        <v>0</v>
      </c>
      <c r="Y85" s="37">
        <v>0</v>
      </c>
      <c r="Z85" s="37">
        <v>0</v>
      </c>
      <c r="AL85">
        <f>AL82+10</f>
        <v>75</v>
      </c>
      <c r="AM85">
        <f>AM82+10</f>
        <v>80</v>
      </c>
    </row>
    <row r="86" spans="1:42" ht="19.5" customHeight="1" x14ac:dyDescent="0.25">
      <c r="A86" s="42" t="s">
        <v>137</v>
      </c>
      <c r="B86" s="6" t="s">
        <v>138</v>
      </c>
      <c r="C86" s="907">
        <f ca="1">OFFSET('Columbia River'!$F$1,MATCH($K86,'Columbia River'!$B$2:$B$62),MATCH($H$12,'Columbia River'!$F$1:$CY$1)-1)</f>
        <v>3636.7118532904356</v>
      </c>
      <c r="D86" s="907">
        <f ca="1">OFFSET('Columbia River'!$F$1,MATCH($K86,'Columbia River'!$B$2:$B$62),MATCH($H$12,'Columbia River'!$F$1:$CY$1))</f>
        <v>3722.068633985396</v>
      </c>
      <c r="E86" s="907">
        <f ca="1">OFFSET('Columbia River'!$F$1,MATCH($K86,'Columbia River'!$B$2:$B$62),MATCH($H$12,'Columbia River'!$F$1:$CY$1)+1)</f>
        <v>6475.1169269168113</v>
      </c>
      <c r="F86" s="7">
        <v>1</v>
      </c>
      <c r="J86" s="2"/>
      <c r="K86" s="913">
        <v>53</v>
      </c>
      <c r="L86" s="22">
        <v>85</v>
      </c>
      <c r="Q86" s="2"/>
      <c r="T86" s="36"/>
      <c r="U86" s="37" t="s">
        <v>137</v>
      </c>
      <c r="V86" s="37" t="s">
        <v>138</v>
      </c>
      <c r="W86" s="37">
        <v>0</v>
      </c>
      <c r="X86" s="37">
        <v>0</v>
      </c>
      <c r="Y86" s="37">
        <v>0</v>
      </c>
      <c r="Z86" s="37">
        <v>0</v>
      </c>
      <c r="AL86" s="12" t="str">
        <f>"B"&amp;AL85+6</f>
        <v>B81</v>
      </c>
      <c r="AM86" s="12" t="str">
        <f>"J"&amp;AM85+5</f>
        <v>J85</v>
      </c>
      <c r="AN86" t="str">
        <f>CONCATENATE("=HLOOKUP($H$8,'Columbia, WA+OR Coast, CA'!",AL86,":",AM86,",",3,")")</f>
        <v>=HLOOKUP($H$8,'Columbia, WA+OR Coast, CA'!B81:J85,3)</v>
      </c>
      <c r="AO86" t="str">
        <f>CONCATENATE("=HLOOKUP($H$8,'Columbia, WA+OR Coast, CA'!",AL86,":",AM86,",",4,")")</f>
        <v>=HLOOKUP($H$8,'Columbia, WA+OR Coast, CA'!B81:J85,4)</v>
      </c>
      <c r="AP86" t="str">
        <f>CONCATENATE("=HLOOKUP($H$8,'Columbia, WA+OR Coast, CA'!",AL86,":",AM86,",",5,")")</f>
        <v>=HLOOKUP($H$8,'Columbia, WA+OR Coast, CA'!B81:J85,5)</v>
      </c>
    </row>
    <row r="87" spans="1:42" ht="19.5" customHeight="1" x14ac:dyDescent="0.25">
      <c r="A87" s="42" t="s">
        <v>139</v>
      </c>
      <c r="B87" s="6" t="s">
        <v>140</v>
      </c>
      <c r="C87" s="907">
        <f ca="1">OFFSET('Columbia River'!$F$1,MATCH($K87,'Columbia River'!$B$2:$B$62),MATCH($H$12,'Columbia River'!$F$1:$CY$1)-1)</f>
        <v>191.43814670956408</v>
      </c>
      <c r="D87" s="907">
        <f ca="1">OFFSET('Columbia River'!$F$1,MATCH($K87,'Columbia River'!$B$2:$B$62),MATCH($H$12,'Columbia River'!$F$1:$CY$1))</f>
        <v>195.93136601460401</v>
      </c>
      <c r="E87" s="907">
        <f ca="1">OFFSET('Columbia River'!$F$1,MATCH($K87,'Columbia River'!$B$2:$B$62),MATCH($H$12,'Columbia River'!$F$1:$CY$1)+1)</f>
        <v>340.85307308318806</v>
      </c>
      <c r="F87" s="7">
        <v>1</v>
      </c>
      <c r="I87" s="2"/>
      <c r="K87" s="914">
        <v>54</v>
      </c>
      <c r="L87" s="910">
        <v>86</v>
      </c>
      <c r="Q87" s="2"/>
      <c r="T87" s="36"/>
      <c r="U87" s="37" t="s">
        <v>139</v>
      </c>
      <c r="V87" s="37" t="s">
        <v>140</v>
      </c>
      <c r="W87" s="37">
        <v>0</v>
      </c>
      <c r="X87" s="37">
        <v>0</v>
      </c>
      <c r="Y87" s="37">
        <v>0</v>
      </c>
      <c r="Z87" s="37">
        <v>0</v>
      </c>
      <c r="AL87" s="12" t="str">
        <f>"B"&amp;AL85+11</f>
        <v>B86</v>
      </c>
      <c r="AM87" s="12" t="str">
        <f>"J"&amp;AM85+10</f>
        <v>J90</v>
      </c>
      <c r="AN87" t="str">
        <f>CONCATENATE("=HLOOKUP($H$8,'Columbia, WA+OR Coast, CA'!",AL87,":",AM87,",",3,")")</f>
        <v>=HLOOKUP($H$8,'Columbia, WA+OR Coast, CA'!B86:J90,3)</v>
      </c>
      <c r="AO87" t="str">
        <f>CONCATENATE("=HLOOKUP($H$8,'Columbia, WA+OR Coast, CA'!",AL87,":",AM87,",",4,")")</f>
        <v>=HLOOKUP($H$8,'Columbia, WA+OR Coast, CA'!B86:J90,4)</v>
      </c>
      <c r="AP87" t="str">
        <f>CONCATENATE("=HLOOKUP($H$8,'Columbia, WA+OR Coast, CA'!",AL87,":",AM87,",",5,")")</f>
        <v>=HLOOKUP($H$8,'Columbia, WA+OR Coast, CA'!B86:J90,5)</v>
      </c>
    </row>
    <row r="88" spans="1:42" ht="19.5" customHeight="1" x14ac:dyDescent="0.25">
      <c r="A88" s="41" t="s">
        <v>141</v>
      </c>
      <c r="B88" s="4" t="s">
        <v>1</v>
      </c>
      <c r="C88" s="904">
        <f ca="1">SUM(C89:C90)</f>
        <v>16428</v>
      </c>
      <c r="D88" s="904">
        <f t="shared" ref="D88" ca="1" si="58">SUM(D89:D90)</f>
        <v>43441</v>
      </c>
      <c r="E88" s="904">
        <f t="shared" ref="E88" ca="1" si="59">SUM(E89:E90)</f>
        <v>78281</v>
      </c>
      <c r="F88" s="7">
        <v>0</v>
      </c>
      <c r="I88" s="2"/>
      <c r="K88" s="911"/>
      <c r="L88" s="912">
        <v>87</v>
      </c>
      <c r="T88" s="36"/>
      <c r="U88" s="37" t="s">
        <v>141</v>
      </c>
      <c r="V88" s="37" t="s">
        <v>1</v>
      </c>
      <c r="W88" s="37">
        <v>0</v>
      </c>
      <c r="X88" s="37">
        <v>0</v>
      </c>
      <c r="Y88" s="37">
        <v>0</v>
      </c>
      <c r="Z88" s="37">
        <v>0</v>
      </c>
      <c r="AL88">
        <f>AL85+10</f>
        <v>85</v>
      </c>
      <c r="AM88">
        <f>AM85+10</f>
        <v>90</v>
      </c>
    </row>
    <row r="89" spans="1:42" ht="19.5" customHeight="1" x14ac:dyDescent="0.25">
      <c r="A89" s="42" t="s">
        <v>142</v>
      </c>
      <c r="B89" s="6" t="s">
        <v>143</v>
      </c>
      <c r="C89" s="907">
        <f ca="1">OFFSET(WA_ORCoast_Calif!$G$1,MATCH($K89,WA_ORCoast_Calif!$C$2:$C$62),MATCH($H$12,WA_ORCoast_Calif!$G$1:$CZ$1)-1)</f>
        <v>16100.192742653076</v>
      </c>
      <c r="D89" s="907">
        <f ca="1">OFFSET(WA_ORCoast_Calif!$G$1,MATCH($K89,WA_ORCoast_Calif!$C$2:$C$62),MATCH($H$12,WA_ORCoast_Calif!$G$1:$CZ$1))</f>
        <v>42571.759000132704</v>
      </c>
      <c r="E89" s="907">
        <f ca="1">OFFSET(WA_ORCoast_Calif!$G$1,MATCH($K89,WA_ORCoast_Calif!$C$2:$C$62),MATCH($H$12,WA_ORCoast_Calif!$G$1:$CZ$1)+1)</f>
        <v>76715.772451690005</v>
      </c>
      <c r="F89" s="7">
        <v>1</v>
      </c>
      <c r="I89" s="2"/>
      <c r="K89" s="21">
        <v>55</v>
      </c>
      <c r="L89" s="22">
        <v>88</v>
      </c>
      <c r="Q89" s="2"/>
      <c r="T89" s="36"/>
      <c r="U89" s="37" t="s">
        <v>142</v>
      </c>
      <c r="V89" s="37" t="s">
        <v>143</v>
      </c>
      <c r="W89" s="37">
        <v>0</v>
      </c>
      <c r="X89" s="37">
        <v>0</v>
      </c>
      <c r="Y89" s="37">
        <v>0</v>
      </c>
      <c r="Z89" s="37">
        <v>0</v>
      </c>
      <c r="AL89" s="12" t="str">
        <f>"B"&amp;AL88+6</f>
        <v>B91</v>
      </c>
      <c r="AM89" s="12" t="str">
        <f>"J"&amp;AM88+5</f>
        <v>J95</v>
      </c>
      <c r="AN89" t="str">
        <f>CONCATENATE("=HLOOKUP($H$8,'Columbia, WA+OR Coast, CA'!",AL89,":",AM89,",",3,")")</f>
        <v>=HLOOKUP($H$8,'Columbia, WA+OR Coast, CA'!B91:J95,3)</v>
      </c>
      <c r="AO89" t="str">
        <f>CONCATENATE("=HLOOKUP($H$8,'Columbia, WA+OR Coast, CA'!",AL89,":",AM89,",",4,")")</f>
        <v>=HLOOKUP($H$8,'Columbia, WA+OR Coast, CA'!B91:J95,4)</v>
      </c>
      <c r="AP89" t="str">
        <f>CONCATENATE("=HLOOKUP($H$8,'Columbia, WA+OR Coast, CA'!",AL89,":",AM89,",",5,")")</f>
        <v>=HLOOKUP($H$8,'Columbia, WA+OR Coast, CA'!B91:J95,5)</v>
      </c>
    </row>
    <row r="90" spans="1:42" ht="19.5" customHeight="1" x14ac:dyDescent="0.25">
      <c r="A90" s="42" t="s">
        <v>144</v>
      </c>
      <c r="B90" s="6" t="s">
        <v>145</v>
      </c>
      <c r="C90" s="907">
        <f ca="1">OFFSET(WA_ORCoast_Calif!$G$1,MATCH($K90,WA_ORCoast_Calif!$C$2:$C$62),MATCH($H$12,WA_ORCoast_Calif!$G$1:$CZ$1)-1)</f>
        <v>327.80725734692351</v>
      </c>
      <c r="D90" s="907">
        <f ca="1">OFFSET(WA_ORCoast_Calif!$G$1,MATCH($K90,WA_ORCoast_Calif!$C$2:$C$62),MATCH($H$12,WA_ORCoast_Calif!$G$1:$CZ$1))</f>
        <v>869.24099986729561</v>
      </c>
      <c r="E90" s="907">
        <f ca="1">OFFSET(WA_ORCoast_Calif!$G$1,MATCH($K90,WA_ORCoast_Calif!$C$2:$C$62),MATCH($H$12,WA_ORCoast_Calif!$G$1:$CZ$1)+1)</f>
        <v>1565.2275483099947</v>
      </c>
      <c r="F90" s="7">
        <v>1</v>
      </c>
      <c r="I90" s="2"/>
      <c r="K90" s="909">
        <v>56</v>
      </c>
      <c r="L90" s="910">
        <v>89</v>
      </c>
      <c r="Q90" s="2"/>
      <c r="T90" s="36"/>
      <c r="U90" s="37" t="s">
        <v>144</v>
      </c>
      <c r="V90" s="37" t="s">
        <v>145</v>
      </c>
      <c r="W90" s="37">
        <v>0</v>
      </c>
      <c r="X90" s="37">
        <v>0</v>
      </c>
      <c r="Y90" s="37">
        <v>0</v>
      </c>
      <c r="Z90" s="37">
        <v>0</v>
      </c>
      <c r="AL90" s="12" t="str">
        <f>"B"&amp;AL88+11</f>
        <v>B96</v>
      </c>
      <c r="AM90" s="12" t="str">
        <f>"J"&amp;AM88+10</f>
        <v>J100</v>
      </c>
      <c r="AN90" t="str">
        <f>CONCATENATE("=HLOOKUP($H$8,'Columbia, WA+OR Coast, CA'!",AL90,":",AM90,",",3,")")</f>
        <v>=HLOOKUP($H$8,'Columbia, WA+OR Coast, CA'!B96:J100,3)</v>
      </c>
      <c r="AO90" t="str">
        <f>CONCATENATE("=HLOOKUP($H$8,'Columbia, WA+OR Coast, CA'!",AL90,":",AM90,",",4,")")</f>
        <v>=HLOOKUP($H$8,'Columbia, WA+OR Coast, CA'!B96:J100,4)</v>
      </c>
      <c r="AP90" t="str">
        <f>CONCATENATE("=HLOOKUP($H$8,'Columbia, WA+OR Coast, CA'!",AL90,":",AM90,",",5,")")</f>
        <v>=HLOOKUP($H$8,'Columbia, WA+OR Coast, CA'!B96:J100,5)</v>
      </c>
    </row>
    <row r="91" spans="1:42" ht="19.5" customHeight="1" x14ac:dyDescent="0.25">
      <c r="A91" s="41" t="s">
        <v>146</v>
      </c>
      <c r="B91" s="4" t="s">
        <v>1</v>
      </c>
      <c r="C91" s="904">
        <f ca="1">SUM(C92:C93)</f>
        <v>108071</v>
      </c>
      <c r="D91" s="904">
        <f t="shared" ref="D91" ca="1" si="60">SUM(D92:D93)</f>
        <v>84260</v>
      </c>
      <c r="E91" s="904">
        <f t="shared" ref="E91" ca="1" si="61">SUM(E92:E93)</f>
        <v>69496</v>
      </c>
      <c r="F91" s="7">
        <v>0</v>
      </c>
      <c r="I91" s="2"/>
      <c r="K91" s="911"/>
      <c r="L91" s="912">
        <v>90</v>
      </c>
      <c r="T91" s="36"/>
      <c r="U91" s="37" t="s">
        <v>146</v>
      </c>
      <c r="V91" s="37" t="s">
        <v>1</v>
      </c>
      <c r="W91" s="37">
        <v>0</v>
      </c>
      <c r="X91" s="37">
        <v>0</v>
      </c>
      <c r="Y91" s="37">
        <v>0</v>
      </c>
      <c r="Z91" s="37">
        <v>0</v>
      </c>
    </row>
    <row r="92" spans="1:42" ht="19.5" customHeight="1" x14ac:dyDescent="0.25">
      <c r="A92" s="42" t="s">
        <v>147</v>
      </c>
      <c r="B92" s="6" t="s">
        <v>148</v>
      </c>
      <c r="C92" s="907">
        <f ca="1">OFFSET(Canada!$F$1,MATCH($K92,Canada!$B$2:$B$62),MATCH($H$12,Canada!$F$1:$CY$1)-1)</f>
        <v>103747.33722876935</v>
      </c>
      <c r="D92" s="907">
        <f ca="1">OFFSET(Canada!$F$1,MATCH($K92,Canada!$B$2:$B$62),MATCH($H$12,Canada!$F$1:$CY$1))</f>
        <v>80886.683366861122</v>
      </c>
      <c r="E92" s="907">
        <f ca="1">OFFSET(Canada!$F$1,MATCH($K92,Canada!$B$2:$B$62),MATCH($H$12,Canada!$F$1:$CY$1)+1)</f>
        <v>66715.988022444842</v>
      </c>
      <c r="F92" s="7">
        <v>1</v>
      </c>
      <c r="I92" s="2"/>
      <c r="K92" s="21">
        <v>57</v>
      </c>
      <c r="L92" s="22">
        <v>91</v>
      </c>
      <c r="Q92" s="2"/>
      <c r="T92" s="36"/>
      <c r="U92" s="37" t="s">
        <v>147</v>
      </c>
      <c r="V92" s="37" t="s">
        <v>148</v>
      </c>
      <c r="W92" s="37">
        <v>0</v>
      </c>
      <c r="X92" s="37">
        <v>0</v>
      </c>
      <c r="Y92" s="37">
        <v>0</v>
      </c>
      <c r="Z92" s="37">
        <v>0</v>
      </c>
    </row>
    <row r="93" spans="1:42" ht="19.5" customHeight="1" x14ac:dyDescent="0.25">
      <c r="A93" s="42" t="s">
        <v>149</v>
      </c>
      <c r="B93" s="6" t="s">
        <v>150</v>
      </c>
      <c r="C93" s="907">
        <f ca="1">OFFSET(Canada!$F$1,MATCH($K93,Canada!$B$2:$B$62),MATCH($H$12,Canada!$F$1:$CY$1)-1)</f>
        <v>4323.6627712306508</v>
      </c>
      <c r="D93" s="907">
        <f ca="1">OFFSET(Canada!$F$1,MATCH($K93,Canada!$B$2:$B$62),MATCH($H$12,Canada!$F$1:$CY$1))</f>
        <v>3373.3166331388784</v>
      </c>
      <c r="E93" s="907">
        <f ca="1">OFFSET(Canada!$F$1,MATCH($K93,Canada!$B$2:$B$62),MATCH($H$12,Canada!$F$1:$CY$1)+1)</f>
        <v>2780.0119775551575</v>
      </c>
      <c r="F93" s="7">
        <v>1</v>
      </c>
      <c r="K93" s="909">
        <v>58</v>
      </c>
      <c r="L93" s="910">
        <v>92</v>
      </c>
      <c r="Q93" s="2"/>
      <c r="T93" s="36"/>
      <c r="U93" s="37" t="s">
        <v>149</v>
      </c>
      <c r="V93" s="37" t="s">
        <v>150</v>
      </c>
      <c r="W93" s="37">
        <v>0</v>
      </c>
      <c r="X93" s="37">
        <v>0</v>
      </c>
      <c r="Y93" s="37">
        <v>0</v>
      </c>
      <c r="Z93" s="37">
        <v>0</v>
      </c>
    </row>
    <row r="94" spans="1:42" ht="19.5" customHeight="1" x14ac:dyDescent="0.25">
      <c r="A94" s="41" t="s">
        <v>151</v>
      </c>
      <c r="B94" s="4" t="s">
        <v>1</v>
      </c>
      <c r="C94" s="904">
        <f ca="1">SUM(C95:C96)</f>
        <v>66814.35962565348</v>
      </c>
      <c r="D94" s="904">
        <f t="shared" ref="D94" ca="1" si="62">SUM(D95:D96)</f>
        <v>126765.77738846197</v>
      </c>
      <c r="E94" s="904">
        <f t="shared" ref="E94" ca="1" si="63">SUM(E95:E96)</f>
        <v>22689.057536324162</v>
      </c>
      <c r="F94" s="7">
        <v>0</v>
      </c>
      <c r="K94" s="911"/>
      <c r="L94" s="912">
        <v>93</v>
      </c>
      <c r="T94" s="36"/>
      <c r="U94" s="37" t="s">
        <v>151</v>
      </c>
      <c r="V94" s="37" t="s">
        <v>1</v>
      </c>
      <c r="W94" s="37">
        <v>0</v>
      </c>
      <c r="X94" s="37">
        <v>0</v>
      </c>
      <c r="Y94" s="37">
        <v>0</v>
      </c>
      <c r="Z94" s="37">
        <v>0</v>
      </c>
    </row>
    <row r="95" spans="1:42" ht="19.5" customHeight="1" x14ac:dyDescent="0.25">
      <c r="A95" s="42" t="s">
        <v>152</v>
      </c>
      <c r="B95" s="6" t="s">
        <v>153</v>
      </c>
      <c r="C95" s="907">
        <f ca="1">OFFSET(Canada!$F$1,MATCH($K95,Canada!$B$2:$B$62),MATCH($H$12,Canada!$F$1:$CY$1)-1)</f>
        <v>64808.577792150791</v>
      </c>
      <c r="D95" s="907">
        <f ca="1">OFFSET(Canada!$F$1,MATCH($K95,Canada!$B$2:$B$62),MATCH($H$12,Canada!$F$1:$CY$1))</f>
        <v>122957.46313838536</v>
      </c>
      <c r="E95" s="907">
        <f ca="1">OFFSET(Canada!$F$1,MATCH($K95,Canada!$B$2:$B$62),MATCH($H$12,Canada!$F$1:$CY$1)+1)</f>
        <v>22008.713123750698</v>
      </c>
      <c r="F95" s="7">
        <v>1</v>
      </c>
      <c r="K95" s="21">
        <v>59</v>
      </c>
      <c r="L95" s="22">
        <v>94</v>
      </c>
      <c r="Q95" s="2"/>
      <c r="T95" s="36"/>
      <c r="U95" s="37" t="s">
        <v>152</v>
      </c>
      <c r="V95" s="37" t="s">
        <v>153</v>
      </c>
      <c r="W95" s="37">
        <v>0</v>
      </c>
      <c r="X95" s="37">
        <v>0</v>
      </c>
      <c r="Y95" s="37">
        <v>0</v>
      </c>
      <c r="Z95" s="37">
        <v>0</v>
      </c>
    </row>
    <row r="96" spans="1:42" ht="19.5" customHeight="1" x14ac:dyDescent="0.25">
      <c r="A96" s="42" t="s">
        <v>154</v>
      </c>
      <c r="B96" s="6" t="s">
        <v>155</v>
      </c>
      <c r="C96" s="907">
        <f ca="1">OFFSET(Canada!$F$1,MATCH($K96,Canada!$B$2:$B$62),MATCH($H$12,Canada!$F$1:$CY$1)-1)</f>
        <v>2005.7818335026896</v>
      </c>
      <c r="D96" s="907">
        <f ca="1">OFFSET(Canada!$F$1,MATCH($K96,Canada!$B$2:$B$62),MATCH($H$12,Canada!$F$1:$CY$1))</f>
        <v>3808.3142500766116</v>
      </c>
      <c r="E96" s="907">
        <f ca="1">OFFSET(Canada!$F$1,MATCH($K96,Canada!$B$2:$B$62),MATCH($H$12,Canada!$F$1:$CY$1)+1)</f>
        <v>680.34441257346407</v>
      </c>
      <c r="F96" s="7">
        <v>1</v>
      </c>
      <c r="K96" s="909">
        <v>60</v>
      </c>
      <c r="L96" s="910">
        <v>95</v>
      </c>
      <c r="Q96" s="2"/>
      <c r="T96" s="36"/>
      <c r="U96" s="37" t="s">
        <v>154</v>
      </c>
      <c r="V96" s="37" t="s">
        <v>155</v>
      </c>
      <c r="W96" s="37">
        <v>0</v>
      </c>
      <c r="X96" s="37">
        <v>0</v>
      </c>
      <c r="Y96" s="37">
        <v>0</v>
      </c>
      <c r="Z96" s="37">
        <v>0</v>
      </c>
    </row>
    <row r="97" spans="1:42" ht="19.5" customHeight="1" x14ac:dyDescent="0.25">
      <c r="A97" s="41" t="s">
        <v>156</v>
      </c>
      <c r="B97" s="4" t="s">
        <v>1</v>
      </c>
      <c r="C97" s="904">
        <f ca="1">SUM(C98:C99)</f>
        <v>28942.113074263787</v>
      </c>
      <c r="D97" s="904">
        <f t="shared" ref="D97" ca="1" si="64">SUM(D98:D99)</f>
        <v>103077.36872088166</v>
      </c>
      <c r="E97" s="904">
        <f t="shared" ref="E97" ca="1" si="65">SUM(E98:E99)</f>
        <v>38829.467951079314</v>
      </c>
      <c r="F97" s="7">
        <v>0</v>
      </c>
      <c r="K97" s="911"/>
      <c r="L97" s="912">
        <v>96</v>
      </c>
      <c r="T97" s="36"/>
      <c r="U97" s="37" t="s">
        <v>156</v>
      </c>
      <c r="V97" s="37" t="s">
        <v>1</v>
      </c>
      <c r="W97" s="37">
        <v>0</v>
      </c>
      <c r="X97" s="37">
        <v>0</v>
      </c>
      <c r="Y97" s="37">
        <v>0</v>
      </c>
      <c r="Z97" s="37">
        <v>0</v>
      </c>
    </row>
    <row r="98" spans="1:42" ht="19.5" customHeight="1" x14ac:dyDescent="0.25">
      <c r="A98" s="42" t="s">
        <v>157</v>
      </c>
      <c r="B98" s="6" t="s">
        <v>158</v>
      </c>
      <c r="C98" s="907">
        <f ca="1">OFFSET(Canada!$F$1,MATCH($K98,Canada!$B$2:$B$62),MATCH($H$12,Canada!$F$1:$CY$1)-1)</f>
        <v>27784.251874942471</v>
      </c>
      <c r="D98" s="907">
        <f ca="1">OFFSET(Canada!$F$1,MATCH($K98,Canada!$B$2:$B$62),MATCH($H$12,Canada!$F$1:$CY$1))</f>
        <v>98927.11636903559</v>
      </c>
      <c r="E98" s="907">
        <f ca="1">OFFSET(Canada!$F$1,MATCH($K98,Canada!$B$2:$B$62),MATCH($H$12,Canada!$F$1:$CY$1)+1)</f>
        <v>37276.510163642524</v>
      </c>
      <c r="F98" s="7">
        <v>1</v>
      </c>
      <c r="K98" s="21">
        <v>61</v>
      </c>
      <c r="L98" s="22">
        <v>97</v>
      </c>
      <c r="Q98" s="2"/>
      <c r="T98" s="36"/>
      <c r="U98" s="37" t="s">
        <v>157</v>
      </c>
      <c r="V98" s="37" t="s">
        <v>158</v>
      </c>
      <c r="W98" s="37">
        <v>0</v>
      </c>
      <c r="X98" s="37">
        <v>0</v>
      </c>
      <c r="Y98" s="37">
        <v>0</v>
      </c>
      <c r="Z98" s="37">
        <v>0</v>
      </c>
    </row>
    <row r="99" spans="1:42" ht="19.5" customHeight="1" x14ac:dyDescent="0.25">
      <c r="A99" s="42" t="s">
        <v>159</v>
      </c>
      <c r="B99" s="6" t="s">
        <v>160</v>
      </c>
      <c r="C99" s="907">
        <f ca="1">OFFSET(Canada!$F$1,MATCH($K99,Canada!$B$2:$B$62),MATCH($H$12,Canada!$F$1:$CY$1)-1)</f>
        <v>1157.8611993213162</v>
      </c>
      <c r="D99" s="907">
        <f ca="1">OFFSET(Canada!$F$1,MATCH($K99,Canada!$B$2:$B$62),MATCH($H$12,Canada!$F$1:$CY$1))</f>
        <v>4150.2523518460657</v>
      </c>
      <c r="E99" s="907">
        <f ca="1">OFFSET(Canada!$F$1,MATCH($K99,Canada!$B$2:$B$62),MATCH($H$12,Canada!$F$1:$CY$1)+1)</f>
        <v>1552.9577874367897</v>
      </c>
      <c r="F99" s="7">
        <v>1</v>
      </c>
      <c r="K99" s="909">
        <v>62</v>
      </c>
      <c r="L99" s="910">
        <v>98</v>
      </c>
      <c r="Q99" s="2"/>
      <c r="T99" s="36"/>
      <c r="U99" s="37" t="s">
        <v>159</v>
      </c>
      <c r="V99" s="37" t="s">
        <v>160</v>
      </c>
      <c r="W99" s="37">
        <v>0</v>
      </c>
      <c r="X99" s="37">
        <v>0</v>
      </c>
      <c r="Y99" s="37">
        <v>0</v>
      </c>
      <c r="Z99" s="37">
        <v>0</v>
      </c>
    </row>
    <row r="100" spans="1:42" ht="19.5" customHeight="1" x14ac:dyDescent="0.25">
      <c r="A100" s="41" t="s">
        <v>161</v>
      </c>
      <c r="B100" s="4" t="s">
        <v>1</v>
      </c>
      <c r="C100" s="904">
        <f ca="1">SUM(C101:C102)</f>
        <v>12565</v>
      </c>
      <c r="D100" s="904">
        <f t="shared" ref="D100" ca="1" si="66">SUM(D101:D102)</f>
        <v>8010</v>
      </c>
      <c r="E100" s="904">
        <f t="shared" ref="E100" ca="1" si="67">SUM(E101:E102)</f>
        <v>3919</v>
      </c>
      <c r="F100" s="7">
        <v>0</v>
      </c>
      <c r="K100" s="911"/>
      <c r="L100" s="912">
        <v>99</v>
      </c>
      <c r="T100" s="36"/>
      <c r="U100" s="37" t="s">
        <v>161</v>
      </c>
      <c r="V100" s="37" t="s">
        <v>1</v>
      </c>
      <c r="W100" s="37">
        <v>0</v>
      </c>
      <c r="X100" s="37">
        <v>0</v>
      </c>
      <c r="Y100" s="37">
        <v>0</v>
      </c>
      <c r="Z100" s="37">
        <v>0</v>
      </c>
    </row>
    <row r="101" spans="1:42" ht="19.5" customHeight="1" x14ac:dyDescent="0.25">
      <c r="A101" s="42" t="s">
        <v>162</v>
      </c>
      <c r="B101" s="6" t="s">
        <v>163</v>
      </c>
      <c r="C101" s="907">
        <f ca="1">OFFSET(Canada!$F$1,MATCH($K101,Canada!$B$2:$B$62),MATCH($H$12,Canada!$F$1:$CY$1)-1)</f>
        <v>12061.903114235834</v>
      </c>
      <c r="D101" s="907">
        <f ca="1">OFFSET(Canada!$F$1,MATCH($K101,Canada!$B$2:$B$62),MATCH($H$12,Canada!$F$1:$CY$1))</f>
        <v>7688.7372449536506</v>
      </c>
      <c r="E101" s="907">
        <f ca="1">OFFSET(Canada!$F$1,MATCH($K101,Canada!$B$2:$B$62),MATCH($H$12,Canada!$F$1:$CY$1)+1)</f>
        <v>3762.0092856691972</v>
      </c>
      <c r="F101" s="7">
        <v>1</v>
      </c>
      <c r="K101" s="21">
        <v>63</v>
      </c>
      <c r="L101" s="22">
        <v>100</v>
      </c>
      <c r="Q101" s="2"/>
      <c r="T101" s="36"/>
      <c r="U101" s="37" t="s">
        <v>162</v>
      </c>
      <c r="V101" s="37" t="s">
        <v>163</v>
      </c>
      <c r="W101" s="37">
        <v>0</v>
      </c>
      <c r="X101" s="37">
        <v>0</v>
      </c>
      <c r="Y101" s="37">
        <v>0</v>
      </c>
      <c r="Z101" s="37">
        <v>0</v>
      </c>
    </row>
    <row r="102" spans="1:42" ht="19.5" customHeight="1" x14ac:dyDescent="0.25">
      <c r="A102" s="42" t="s">
        <v>164</v>
      </c>
      <c r="B102" s="6" t="s">
        <v>165</v>
      </c>
      <c r="C102" s="907">
        <f ca="1">OFFSET(Canada!$F$1,MATCH($K102,Canada!$B$2:$B$62),MATCH($H$12,Canada!$F$1:$CY$1)-1)</f>
        <v>503.09688576416556</v>
      </c>
      <c r="D102" s="907">
        <f ca="1">OFFSET(Canada!$F$1,MATCH($K102,Canada!$B$2:$B$62),MATCH($H$12,Canada!$F$1:$CY$1))</f>
        <v>321.26275504634941</v>
      </c>
      <c r="E102" s="907">
        <f ca="1">OFFSET(Canada!$F$1,MATCH($K102,Canada!$B$2:$B$62),MATCH($H$12,Canada!$F$1:$CY$1)+1)</f>
        <v>156.9907143308028</v>
      </c>
      <c r="F102" s="7">
        <v>1</v>
      </c>
      <c r="K102" s="909">
        <v>64</v>
      </c>
      <c r="L102" s="910">
        <v>101</v>
      </c>
      <c r="Q102" s="2"/>
      <c r="T102" s="36"/>
      <c r="U102" s="37" t="s">
        <v>164</v>
      </c>
      <c r="V102" s="37" t="s">
        <v>165</v>
      </c>
      <c r="W102" s="37">
        <v>0</v>
      </c>
      <c r="X102" s="37">
        <v>0</v>
      </c>
      <c r="Y102" s="37">
        <v>0</v>
      </c>
      <c r="Z102" s="37">
        <v>0</v>
      </c>
    </row>
    <row r="103" spans="1:42" ht="19.5" customHeight="1" x14ac:dyDescent="0.25">
      <c r="A103" s="41" t="s">
        <v>166</v>
      </c>
      <c r="B103" s="4" t="s">
        <v>1</v>
      </c>
      <c r="C103" s="904">
        <f ca="1">SUM(C104:C105)</f>
        <v>1785.5250000000015</v>
      </c>
      <c r="D103" s="904">
        <f t="shared" ref="D103" ca="1" si="68">SUM(D104:D105)</f>
        <v>4725</v>
      </c>
      <c r="E103" s="904">
        <f t="shared" ref="E103" ca="1" si="69">SUM(E104:E105)</f>
        <v>1612.5749999999971</v>
      </c>
      <c r="F103" s="7">
        <v>0</v>
      </c>
      <c r="K103" s="915"/>
      <c r="L103" s="912">
        <v>102</v>
      </c>
      <c r="N103" s="2"/>
      <c r="O103" s="2"/>
      <c r="T103" s="36"/>
      <c r="U103" s="37" t="s">
        <v>166</v>
      </c>
      <c r="V103" s="37" t="s">
        <v>1</v>
      </c>
      <c r="W103" s="37">
        <v>3308</v>
      </c>
      <c r="X103" s="37">
        <v>3285</v>
      </c>
      <c r="Y103" s="37">
        <v>525</v>
      </c>
      <c r="Z103" s="37">
        <v>0</v>
      </c>
      <c r="AL103">
        <f>AL88+10</f>
        <v>95</v>
      </c>
      <c r="AM103">
        <f>AM88+10</f>
        <v>100</v>
      </c>
    </row>
    <row r="104" spans="1:42" ht="19.5" customHeight="1" x14ac:dyDescent="0.25">
      <c r="A104" s="42" t="s">
        <v>167</v>
      </c>
      <c r="B104" s="6" t="s">
        <v>168</v>
      </c>
      <c r="C104" s="907">
        <f ca="1">OFFSET('Columbia River'!$F$1,MATCH($K104,'Columbia River'!$B$2:$B$62),MATCH($H$12,'Columbia River'!$F$1:$CY$1)-1)</f>
        <v>1785.5250000000015</v>
      </c>
      <c r="D104" s="907">
        <f ca="1">OFFSET('Columbia River'!$F$1,MATCH($K104,'Columbia River'!$B$2:$B$62),MATCH($H$12,'Columbia River'!$F$1:$CY$1))</f>
        <v>4725</v>
      </c>
      <c r="E104" s="907">
        <f ca="1">OFFSET('Columbia River'!$F$1,MATCH($K104,'Columbia River'!$B$2:$B$62),MATCH($H$12,'Columbia River'!$F$1:$CY$1)+1)</f>
        <v>1612.5749999999971</v>
      </c>
      <c r="F104" s="7">
        <v>1</v>
      </c>
      <c r="K104" s="913">
        <v>67</v>
      </c>
      <c r="L104" s="22">
        <v>103</v>
      </c>
      <c r="Q104" s="2"/>
      <c r="T104" s="36"/>
      <c r="U104" s="37" t="s">
        <v>167</v>
      </c>
      <c r="V104" s="37" t="s">
        <v>168</v>
      </c>
      <c r="W104" s="37">
        <v>3308</v>
      </c>
      <c r="X104" s="37">
        <v>3285</v>
      </c>
      <c r="Y104" s="37">
        <v>525</v>
      </c>
      <c r="Z104" s="37">
        <v>3</v>
      </c>
      <c r="AL104" s="12" t="str">
        <f>"B"&amp;AL103+6</f>
        <v>B101</v>
      </c>
      <c r="AM104" s="12" t="str">
        <f>"J"&amp;AM103+5</f>
        <v>J105</v>
      </c>
      <c r="AN104" t="str">
        <f>CONCATENATE("=HLOOKUP($H$8,'Columbia, WA+OR Coast, CA'!",AL104,":",AM104,",",3,")")</f>
        <v>=HLOOKUP($H$8,'Columbia, WA+OR Coast, CA'!B101:J105,3)</v>
      </c>
      <c r="AO104" t="str">
        <f>CONCATENATE("=HLOOKUP($H$8,'Columbia, WA+OR Coast, CA'!",AL104,":",AM104,",",4,")")</f>
        <v>=HLOOKUP($H$8,'Columbia, WA+OR Coast, CA'!B101:J105,4)</v>
      </c>
      <c r="AP104" t="str">
        <f>CONCATENATE("=HLOOKUP($H$8,'Columbia, WA+OR Coast, CA'!",AL104,":",AM104,",",5,")")</f>
        <v>=HLOOKUP($H$8,'Columbia, WA+OR Coast, CA'!B101:J105,5)</v>
      </c>
    </row>
    <row r="105" spans="1:42" ht="19.5" customHeight="1" x14ac:dyDescent="0.25">
      <c r="A105" s="42" t="s">
        <v>169</v>
      </c>
      <c r="B105" s="6" t="s">
        <v>170</v>
      </c>
      <c r="C105" s="907">
        <f ca="1">OFFSET('Columbia River'!$F$1,MATCH($K105,'Columbia River'!$B$2:$B$62),MATCH($H$12,'Columbia River'!$F$1:$CY$1)-1)</f>
        <v>0</v>
      </c>
      <c r="D105" s="907">
        <f ca="1">OFFSET('Columbia River'!$F$1,MATCH($K105,'Columbia River'!$B$2:$B$62),MATCH($H$12,'Columbia River'!$F$1:$CY$1))</f>
        <v>0</v>
      </c>
      <c r="E105" s="907">
        <f ca="1">OFFSET('Columbia River'!$F$1,MATCH($K105,'Columbia River'!$B$2:$B$62),MATCH($H$12,'Columbia River'!$F$1:$CY$1)+1)</f>
        <v>0</v>
      </c>
      <c r="F105" s="7">
        <v>1</v>
      </c>
      <c r="K105" s="914">
        <v>68</v>
      </c>
      <c r="L105" s="910">
        <v>104</v>
      </c>
      <c r="Q105" s="2"/>
      <c r="T105" s="36"/>
      <c r="U105" s="37" t="s">
        <v>169</v>
      </c>
      <c r="V105" s="37" t="s">
        <v>170</v>
      </c>
      <c r="W105" s="37">
        <v>0</v>
      </c>
      <c r="X105" s="37">
        <v>0</v>
      </c>
      <c r="Y105" s="37">
        <v>0</v>
      </c>
      <c r="Z105" s="37">
        <v>0</v>
      </c>
      <c r="AL105" s="12" t="str">
        <f>"B"&amp;AL103+11</f>
        <v>B106</v>
      </c>
      <c r="AM105" s="12" t="str">
        <f>"J"&amp;AM103+10</f>
        <v>J110</v>
      </c>
      <c r="AN105" t="str">
        <f>CONCATENATE("=HLOOKUP($H$8,'Columbia, WA+OR Coast, CA'!",AL105,":",AM105,",",3,")")</f>
        <v>=HLOOKUP($H$8,'Columbia, WA+OR Coast, CA'!B106:J110,3)</v>
      </c>
      <c r="AO105" t="str">
        <f>CONCATENATE("=HLOOKUP($H$8,'Columbia, WA+OR Coast, CA'!",AL105,":",AM105,",",4,")")</f>
        <v>=HLOOKUP($H$8,'Columbia, WA+OR Coast, CA'!B106:J110,4)</v>
      </c>
      <c r="AP105" t="str">
        <f>CONCATENATE("=HLOOKUP($H$8,'Columbia, WA+OR Coast, CA'!",AL105,":",AM105,",",5,")")</f>
        <v>=HLOOKUP($H$8,'Columbia, WA+OR Coast, CA'!B106:J110,5)</v>
      </c>
    </row>
    <row r="106" spans="1:42" ht="19.5" customHeight="1" x14ac:dyDescent="0.25">
      <c r="A106" s="41" t="s">
        <v>171</v>
      </c>
      <c r="B106" s="4" t="s">
        <v>1</v>
      </c>
      <c r="C106" s="904">
        <f ca="1">SUM(C107:C108)</f>
        <v>223218.19968282789</v>
      </c>
      <c r="D106" s="904">
        <f t="shared" ref="D106" ca="1" si="70">SUM(D107:D108)</f>
        <v>108840.37222694172</v>
      </c>
      <c r="E106" s="904">
        <f t="shared" ref="E106" ca="1" si="71">SUM(E107:E108)</f>
        <v>1643.4280902303874</v>
      </c>
      <c r="F106" s="7">
        <v>0</v>
      </c>
      <c r="K106" s="911"/>
      <c r="L106" s="912">
        <v>105</v>
      </c>
      <c r="T106" s="36"/>
      <c r="U106" s="37" t="s">
        <v>171</v>
      </c>
      <c r="V106" s="37" t="s">
        <v>1</v>
      </c>
      <c r="W106" s="37">
        <v>0</v>
      </c>
      <c r="X106" s="37">
        <v>0</v>
      </c>
      <c r="Y106" s="37">
        <v>0</v>
      </c>
      <c r="Z106" s="37">
        <v>0</v>
      </c>
      <c r="AL106">
        <f>AL103+10</f>
        <v>105</v>
      </c>
      <c r="AM106">
        <f>AM103+10</f>
        <v>110</v>
      </c>
    </row>
    <row r="107" spans="1:42" ht="19.5" customHeight="1" x14ac:dyDescent="0.25">
      <c r="A107" s="42" t="s">
        <v>172</v>
      </c>
      <c r="B107" s="6" t="s">
        <v>173</v>
      </c>
      <c r="C107" s="907">
        <f ca="1">OFFSET(WA_ORCoast_Calif!$G$1,MATCH($K107,WA_ORCoast_Calif!$C$2:$C$62),MATCH($H$12,WA_ORCoast_Calif!$G$1:$CZ$1)-1)</f>
        <v>218753.83568917133</v>
      </c>
      <c r="D107" s="907">
        <f ca="1">OFFSET(WA_ORCoast_Calif!$G$1,MATCH($K107,WA_ORCoast_Calif!$C$2:$C$62),MATCH($H$12,WA_ORCoast_Calif!$G$1:$CZ$1))</f>
        <v>106663.56478240289</v>
      </c>
      <c r="E107" s="907">
        <f ca="1">OFFSET(WA_ORCoast_Calif!$G$1,MATCH($K107,WA_ORCoast_Calif!$C$2:$C$62),MATCH($H$12,WA_ORCoast_Calif!$G$1:$CZ$1)+1)</f>
        <v>1610.5595284257797</v>
      </c>
      <c r="F107" s="7">
        <v>1</v>
      </c>
      <c r="K107" s="21">
        <v>69</v>
      </c>
      <c r="L107" s="22">
        <v>106</v>
      </c>
      <c r="Q107" s="2"/>
      <c r="T107" s="36"/>
      <c r="U107" s="37" t="s">
        <v>172</v>
      </c>
      <c r="V107" s="37" t="s">
        <v>173</v>
      </c>
      <c r="W107" s="37">
        <v>0</v>
      </c>
      <c r="X107" s="37">
        <v>0</v>
      </c>
      <c r="Y107" s="37">
        <v>0</v>
      </c>
      <c r="Z107" s="37">
        <v>0</v>
      </c>
      <c r="AL107" s="12" t="str">
        <f>"B"&amp;AL106+6</f>
        <v>B111</v>
      </c>
      <c r="AM107" s="12" t="str">
        <f>"J"&amp;AM106+5</f>
        <v>J115</v>
      </c>
      <c r="AN107" t="str">
        <f>CONCATENATE("=HLOOKUP($H$8,'Columbia, WA+OR Coast, CA'!",AL107,":",AM107,",",3,")")</f>
        <v>=HLOOKUP($H$8,'Columbia, WA+OR Coast, CA'!B111:J115,3)</v>
      </c>
      <c r="AO107" t="str">
        <f>CONCATENATE("=HLOOKUP($H$8,'Columbia, WA+OR Coast, CA'!",AL107,":",AM107,",",4,")")</f>
        <v>=HLOOKUP($H$8,'Columbia, WA+OR Coast, CA'!B111:J115,4)</v>
      </c>
      <c r="AP107" t="str">
        <f>CONCATENATE("=HLOOKUP($H$8,'Columbia, WA+OR Coast, CA'!",AL107,":",AM107,",",5,")")</f>
        <v>=HLOOKUP($H$8,'Columbia, WA+OR Coast, CA'!B111:J115,5)</v>
      </c>
    </row>
    <row r="108" spans="1:42" ht="19.5" customHeight="1" x14ac:dyDescent="0.25">
      <c r="A108" s="42" t="s">
        <v>174</v>
      </c>
      <c r="B108" s="6" t="s">
        <v>175</v>
      </c>
      <c r="C108" s="907">
        <f ca="1">OFFSET(WA_ORCoast_Calif!$G$1,MATCH($K108,WA_ORCoast_Calif!$C$2:$C$62),MATCH($H$12,WA_ORCoast_Calif!$G$1:$CZ$1)-1)</f>
        <v>4464.3639936565596</v>
      </c>
      <c r="D108" s="907">
        <f ca="1">OFFSET(WA_ORCoast_Calif!$G$1,MATCH($K108,WA_ORCoast_Calif!$C$2:$C$62),MATCH($H$12,WA_ORCoast_Calif!$G$1:$CZ$1))</f>
        <v>2176.8074445388338</v>
      </c>
      <c r="E108" s="907">
        <f ca="1">OFFSET(WA_ORCoast_Calif!$G$1,MATCH($K108,WA_ORCoast_Calif!$C$2:$C$62),MATCH($H$12,WA_ORCoast_Calif!$G$1:$CZ$1)+1)</f>
        <v>32.86856180460768</v>
      </c>
      <c r="F108" s="7">
        <v>1</v>
      </c>
      <c r="K108" s="914">
        <v>70</v>
      </c>
      <c r="L108" s="910">
        <v>107</v>
      </c>
      <c r="Q108" s="2"/>
      <c r="T108" s="36"/>
      <c r="U108" s="37" t="s">
        <v>174</v>
      </c>
      <c r="V108" s="37" t="s">
        <v>175</v>
      </c>
      <c r="W108" s="37">
        <v>0</v>
      </c>
      <c r="X108" s="37">
        <v>0</v>
      </c>
      <c r="Y108" s="37">
        <v>0</v>
      </c>
      <c r="Z108" s="37">
        <v>0</v>
      </c>
      <c r="AL108" s="12" t="str">
        <f>"B"&amp;AL106+11</f>
        <v>B116</v>
      </c>
      <c r="AM108" s="12" t="str">
        <f>"J"&amp;AM106+10</f>
        <v>J120</v>
      </c>
      <c r="AN108" t="str">
        <f>CONCATENATE("=HLOOKUP($H$8,'Columbia, WA+OR Coast, CA'!",AL108,":",AM108,",",3,")")</f>
        <v>=HLOOKUP($H$8,'Columbia, WA+OR Coast, CA'!B116:J120,3)</v>
      </c>
      <c r="AO108" t="str">
        <f>CONCATENATE("=HLOOKUP($H$8,'Columbia, WA+OR Coast, CA'!",AL108,":",AM108,",",4,")")</f>
        <v>=HLOOKUP($H$8,'Columbia, WA+OR Coast, CA'!B116:J120,4)</v>
      </c>
      <c r="AP108" t="str">
        <f>CONCATENATE("=HLOOKUP($H$8,'Columbia, WA+OR Coast, CA'!",AL108,":",AM108,",",5,")")</f>
        <v>=HLOOKUP($H$8,'Columbia, WA+OR Coast, CA'!B116:J120,5)</v>
      </c>
    </row>
    <row r="109" spans="1:42" ht="19.5" customHeight="1" x14ac:dyDescent="0.25">
      <c r="A109" s="41" t="s">
        <v>176</v>
      </c>
      <c r="B109" s="4" t="s">
        <v>1</v>
      </c>
      <c r="C109" s="905">
        <f ca="1">SUM(C110:C111)</f>
        <v>3524.1223137511706</v>
      </c>
      <c r="D109" s="905">
        <f t="shared" ref="D109:E109" ca="1" si="72">SUM(D110:D111)</f>
        <v>22082.71135483943</v>
      </c>
      <c r="E109" s="905">
        <f t="shared" ca="1" si="72"/>
        <v>47625.279201231293</v>
      </c>
      <c r="F109" s="7">
        <v>0</v>
      </c>
      <c r="K109" s="911"/>
      <c r="L109" s="912">
        <v>108</v>
      </c>
      <c r="T109" s="36"/>
      <c r="U109" s="37" t="s">
        <v>176</v>
      </c>
      <c r="V109" s="37" t="s">
        <v>1</v>
      </c>
      <c r="W109" s="37">
        <v>0</v>
      </c>
      <c r="X109" s="37">
        <v>0</v>
      </c>
      <c r="Y109" s="37">
        <v>0</v>
      </c>
      <c r="Z109" s="37">
        <v>0</v>
      </c>
      <c r="AL109">
        <f>AL106+10</f>
        <v>115</v>
      </c>
      <c r="AM109">
        <f>AM106+10</f>
        <v>120</v>
      </c>
    </row>
    <row r="110" spans="1:42" ht="19.5" customHeight="1" x14ac:dyDescent="0.25">
      <c r="A110" s="42" t="s">
        <v>177</v>
      </c>
      <c r="B110" s="6" t="s">
        <v>178</v>
      </c>
      <c r="C110" s="908">
        <f ca="1">OFFSET(WA_ORCoast_Calif!$G$1,MATCH($K110,WA_ORCoast_Calif!$C$2:$C$17),MATCH($H$12,WA_ORCoast_Calif!$G$1:$CZ$1)-1)</f>
        <v>3081.6212825433445</v>
      </c>
      <c r="D110" s="908">
        <f ca="1">OFFSET(WA_ORCoast_Calif!$G$1,MATCH($K110,WA_ORCoast_Calif!$C$2:$C$17),MATCH($H$12,WA_ORCoast_Calif!$G$1:$CZ$1))</f>
        <v>21303.066582223662</v>
      </c>
      <c r="E110" s="908">
        <f ca="1">OFFSET(WA_ORCoast_Calif!$G$1,MATCH($K110,WA_ORCoast_Calif!$C$2:$C$17),MATCH($H$12,WA_ORCoast_Calif!$G$1:$CZ$1)+1)</f>
        <v>45779.010136173711</v>
      </c>
      <c r="F110" s="7">
        <v>1</v>
      </c>
      <c r="K110" s="21">
        <v>71</v>
      </c>
      <c r="L110" s="22">
        <v>109</v>
      </c>
      <c r="Q110" s="2"/>
      <c r="T110" s="36"/>
      <c r="U110" s="37" t="s">
        <v>177</v>
      </c>
      <c r="V110" s="37" t="s">
        <v>178</v>
      </c>
      <c r="W110" s="37">
        <v>0</v>
      </c>
      <c r="X110" s="37">
        <v>0</v>
      </c>
      <c r="Y110" s="37">
        <v>0</v>
      </c>
      <c r="Z110" s="37">
        <v>0</v>
      </c>
      <c r="AL110" s="12" t="str">
        <f>"B"&amp;AL109+6</f>
        <v>B121</v>
      </c>
      <c r="AM110" s="12" t="str">
        <f>"J"&amp;AM109+5</f>
        <v>J125</v>
      </c>
      <c r="AN110" t="str">
        <f>CONCATENATE("=HLOOKUP($H$8,'Columbia, WA+OR Coast, CA'!",AL110,":",AM110,",",3,")")</f>
        <v>=HLOOKUP($H$8,'Columbia, WA+OR Coast, CA'!B121:J125,3)</v>
      </c>
      <c r="AO110" t="str">
        <f>CONCATENATE("=HLOOKUP($H$8,'Columbia, WA+OR Coast, CA'!",AL110,":",AM110,",",4,")")</f>
        <v>=HLOOKUP($H$8,'Columbia, WA+OR Coast, CA'!B121:J125,4)</v>
      </c>
      <c r="AP110" t="str">
        <f>CONCATENATE("=HLOOKUP($H$8,'Columbia, WA+OR Coast, CA'!",AL110,":",AM110,",",5,")")</f>
        <v>=HLOOKUP($H$8,'Columbia, WA+OR Coast, CA'!B121:J125,5)</v>
      </c>
    </row>
    <row r="111" spans="1:42" ht="19.5" customHeight="1" x14ac:dyDescent="0.25">
      <c r="A111" s="42" t="s">
        <v>179</v>
      </c>
      <c r="B111" s="6" t="s">
        <v>180</v>
      </c>
      <c r="C111" s="908">
        <f ca="1">OFFSET(WA_ORCoast_Calif!$G$1,MATCH($K111,WA_ORCoast_Calif!$C$2:$C$17),MATCH($H$12,WA_ORCoast_Calif!$G$1:$CZ$1)-1)</f>
        <v>442.50103120782637</v>
      </c>
      <c r="D111" s="908">
        <f ca="1">OFFSET(WA_ORCoast_Calif!$G$1,MATCH($K111,WA_ORCoast_Calif!$C$2:$C$17),MATCH($H$12,WA_ORCoast_Calif!$G$1:$CZ$1))</f>
        <v>779.64477261576917</v>
      </c>
      <c r="E111" s="908">
        <f ca="1">OFFSET(WA_ORCoast_Calif!$G$1,MATCH($K111,WA_ORCoast_Calif!$C$2:$C$17),MATCH($H$12,WA_ORCoast_Calif!$G$1:$CZ$1)+1)</f>
        <v>1846.2690650575805</v>
      </c>
      <c r="F111" s="7">
        <v>1</v>
      </c>
      <c r="K111" s="909">
        <v>72</v>
      </c>
      <c r="L111" s="910">
        <v>110</v>
      </c>
      <c r="Q111" s="2"/>
      <c r="T111" s="36"/>
      <c r="U111" s="37" t="s">
        <v>179</v>
      </c>
      <c r="V111" s="37" t="s">
        <v>180</v>
      </c>
      <c r="W111" s="37">
        <v>0</v>
      </c>
      <c r="X111" s="37">
        <v>0</v>
      </c>
      <c r="Y111" s="37">
        <v>0</v>
      </c>
      <c r="Z111" s="37">
        <v>0</v>
      </c>
      <c r="AL111" s="12" t="str">
        <f>"B"&amp;AL109+11</f>
        <v>B126</v>
      </c>
      <c r="AM111" s="12" t="str">
        <f>"J"&amp;AM109+10</f>
        <v>J130</v>
      </c>
      <c r="AN111" t="str">
        <f>CONCATENATE("=HLOOKUP($H$8,'Columbia, WA+OR Coast, CA'!",AL111,":",AM111,",",3,")")</f>
        <v>=HLOOKUP($H$8,'Columbia, WA+OR Coast, CA'!B126:J130,3)</v>
      </c>
      <c r="AO111" t="str">
        <f>CONCATENATE("=HLOOKUP($H$8,'Columbia, WA+OR Coast, CA'!",AL111,":",AM111,",",4,")")</f>
        <v>=HLOOKUP($H$8,'Columbia, WA+OR Coast, CA'!B126:J130,4)</v>
      </c>
      <c r="AP111" t="str">
        <f>CONCATENATE("=HLOOKUP($H$8,'Columbia, WA+OR Coast, CA'!",AL111,":",AM111,",",5,")")</f>
        <v>=HLOOKUP($H$8,'Columbia, WA+OR Coast, CA'!B126:J130,5)</v>
      </c>
    </row>
    <row r="112" spans="1:42" ht="19.5" customHeight="1" x14ac:dyDescent="0.25">
      <c r="A112" s="41" t="s">
        <v>181</v>
      </c>
      <c r="B112" s="4" t="s">
        <v>1</v>
      </c>
      <c r="C112" s="904">
        <f ca="1">SUM(C113:C114)</f>
        <v>5293.8756157307289</v>
      </c>
      <c r="D112" s="904">
        <f t="shared" ref="D112" ca="1" si="73">SUM(D113:D114)</f>
        <v>9400.5327206882721</v>
      </c>
      <c r="E112" s="904">
        <f t="shared" ref="E112" ca="1" si="74">SUM(E113:E114)</f>
        <v>17108.845120930073</v>
      </c>
      <c r="F112" s="7">
        <v>0</v>
      </c>
      <c r="K112" s="911"/>
      <c r="L112" s="912">
        <v>111</v>
      </c>
      <c r="T112" s="36"/>
      <c r="U112" s="37" t="s">
        <v>181</v>
      </c>
      <c r="V112" s="37" t="s">
        <v>1</v>
      </c>
      <c r="W112" s="37">
        <v>9055</v>
      </c>
      <c r="X112" s="37">
        <v>17937</v>
      </c>
      <c r="Y112" s="37">
        <v>7141</v>
      </c>
      <c r="Z112" s="37">
        <v>0</v>
      </c>
      <c r="AL112">
        <f>AL109+10</f>
        <v>125</v>
      </c>
      <c r="AM112">
        <f>AM109+10</f>
        <v>130</v>
      </c>
    </row>
    <row r="113" spans="1:42" ht="19.5" customHeight="1" x14ac:dyDescent="0.25">
      <c r="A113" s="42" t="s">
        <v>182</v>
      </c>
      <c r="B113" s="6" t="s">
        <v>183</v>
      </c>
      <c r="C113" s="907">
        <f ca="1">OFFSET(WA_ORCoast_Calif!$G$1,MATCH($K113,WA_ORCoast_Calif!$C$2:$C$17),MATCH($H$12,WA_ORCoast_Calif!$G$1:$CZ$1)-1)</f>
        <v>5293.8756157307289</v>
      </c>
      <c r="D113" s="907">
        <f ca="1">OFFSET(WA_ORCoast_Calif!$G$1,MATCH($K113,WA_ORCoast_Calif!$C$2:$C$17),MATCH($H$12,WA_ORCoast_Calif!$G$1:$CZ$1))</f>
        <v>9400.5327206882721</v>
      </c>
      <c r="E113" s="907">
        <f ca="1">OFFSET(WA_ORCoast_Calif!$G$1,MATCH($K113,WA_ORCoast_Calif!$C$2:$C$17),MATCH($H$12,WA_ORCoast_Calif!$G$1:$CZ$1)+1)</f>
        <v>16345.046734001075</v>
      </c>
      <c r="F113" s="7">
        <v>1</v>
      </c>
      <c r="K113" s="21">
        <v>73</v>
      </c>
      <c r="L113" s="22">
        <v>112</v>
      </c>
      <c r="Q113" s="2"/>
      <c r="T113" s="36"/>
      <c r="U113" s="37" t="s">
        <v>182</v>
      </c>
      <c r="V113" s="37" t="s">
        <v>183</v>
      </c>
      <c r="W113" s="37">
        <v>1032</v>
      </c>
      <c r="X113" s="37">
        <v>1699</v>
      </c>
      <c r="Y113" s="37">
        <v>1112</v>
      </c>
      <c r="Z113" s="37">
        <v>0</v>
      </c>
      <c r="AL113" s="12" t="str">
        <f>"B"&amp;AL112+6</f>
        <v>B131</v>
      </c>
      <c r="AM113" s="12" t="str">
        <f>"J"&amp;AM112+5</f>
        <v>J135</v>
      </c>
      <c r="AN113" t="str">
        <f>CONCATENATE("=HLOOKUP($H$8,'Columbia, WA+OR Coast, CA'!",AL113,":",AM113,",",3,")")</f>
        <v>=HLOOKUP($H$8,'Columbia, WA+OR Coast, CA'!B131:J135,3)</v>
      </c>
      <c r="AO113" t="str">
        <f>CONCATENATE("=HLOOKUP($H$8,'Columbia, WA+OR Coast, CA'!",AL113,":",AM113,",",4,")")</f>
        <v>=HLOOKUP($H$8,'Columbia, WA+OR Coast, CA'!B131:J135,4)</v>
      </c>
      <c r="AP113" t="str">
        <f>CONCATENATE("=HLOOKUP($H$8,'Columbia, WA+OR Coast, CA'!",AL113,":",AM113,",",5,")")</f>
        <v>=HLOOKUP($H$8,'Columbia, WA+OR Coast, CA'!B131:J135,5)</v>
      </c>
    </row>
    <row r="114" spans="1:42" ht="19.5" customHeight="1" x14ac:dyDescent="0.25">
      <c r="A114" s="42" t="s">
        <v>184</v>
      </c>
      <c r="B114" s="6" t="s">
        <v>185</v>
      </c>
      <c r="C114" s="907">
        <f ca="1">OFFSET(WA_ORCoast_Calif!$G$1,MATCH($K114,WA_ORCoast_Calif!$C$2:$C$17),MATCH($H$12,WA_ORCoast_Calif!$G$1:$CZ$1)-1)</f>
        <v>0</v>
      </c>
      <c r="D114" s="907">
        <f ca="1">OFFSET(WA_ORCoast_Calif!$G$1,MATCH($K114,WA_ORCoast_Calif!$C$2:$C$17),MATCH($H$12,WA_ORCoast_Calif!$G$1:$CZ$1))</f>
        <v>0</v>
      </c>
      <c r="E114" s="907">
        <f ca="1">OFFSET(WA_ORCoast_Calif!$G$1,MATCH($K114,WA_ORCoast_Calif!$C$2:$C$17),MATCH($H$12,WA_ORCoast_Calif!$G$1:$CZ$1)+1)</f>
        <v>763.79838692899989</v>
      </c>
      <c r="F114" s="7">
        <v>1</v>
      </c>
      <c r="K114" s="909">
        <v>74</v>
      </c>
      <c r="L114" s="910">
        <v>113</v>
      </c>
      <c r="Q114" s="2"/>
      <c r="T114" s="36"/>
      <c r="U114" s="37" t="s">
        <v>184</v>
      </c>
      <c r="V114" s="37" t="s">
        <v>185</v>
      </c>
      <c r="W114" s="37">
        <v>8023</v>
      </c>
      <c r="X114" s="37">
        <v>16238</v>
      </c>
      <c r="Y114" s="37">
        <v>6029</v>
      </c>
      <c r="Z114" s="37">
        <v>0</v>
      </c>
      <c r="AL114" s="12" t="str">
        <f>"B"&amp;AL112+11</f>
        <v>B136</v>
      </c>
      <c r="AM114" s="12" t="str">
        <f>"J"&amp;AM112+10</f>
        <v>J140</v>
      </c>
      <c r="AN114" t="str">
        <f>CONCATENATE("=HLOOKUP($H$8,'Columbia, WA+OR Coast, CA'!",AL114,":",AM114,",",3,")")</f>
        <v>=HLOOKUP($H$8,'Columbia, WA+OR Coast, CA'!B136:J140,3)</v>
      </c>
      <c r="AO114" t="str">
        <f>CONCATENATE("=HLOOKUP($H$8,'Columbia, WA+OR Coast, CA'!",AL114,":",AM114,",",4,")")</f>
        <v>=HLOOKUP($H$8,'Columbia, WA+OR Coast, CA'!B136:J140,4)</v>
      </c>
      <c r="AP114" t="str">
        <f>CONCATENATE("=HLOOKUP($H$8,'Columbia, WA+OR Coast, CA'!",AL114,":",AM114,",",5,")")</f>
        <v>=HLOOKUP($H$8,'Columbia, WA+OR Coast, CA'!B136:J140,5)</v>
      </c>
    </row>
    <row r="115" spans="1:42" ht="19.5" customHeight="1" x14ac:dyDescent="0.25">
      <c r="A115" s="4" t="s">
        <v>751</v>
      </c>
      <c r="B115" s="4" t="s">
        <v>1</v>
      </c>
      <c r="C115" s="904">
        <f ca="1">SUM(C116:C117)</f>
        <v>11909.607100816474</v>
      </c>
      <c r="D115" s="904">
        <f t="shared" ref="D115" ca="1" si="75">SUM(D116:D117)</f>
        <v>41025.088433643032</v>
      </c>
      <c r="E115" s="904">
        <f t="shared" ref="E115" ca="1" si="76">SUM(E116:E117)</f>
        <v>24869.658929703797</v>
      </c>
      <c r="F115" s="7">
        <v>0</v>
      </c>
      <c r="K115" s="911"/>
      <c r="L115" s="912">
        <v>114</v>
      </c>
    </row>
    <row r="116" spans="1:42" ht="19.5" customHeight="1" x14ac:dyDescent="0.25">
      <c r="A116" s="42" t="s">
        <v>752</v>
      </c>
      <c r="B116" s="169" t="s">
        <v>754</v>
      </c>
      <c r="C116" s="907">
        <f ca="1">OFFSET(WA_ORCoast_Calif!$G$1,MATCH($K116,WA_ORCoast_Calif!$C$2:$C$62),MATCH($H$12,WA_ORCoast_Calif!$G$1:$CZ$1)-1)</f>
        <v>11671.960665474491</v>
      </c>
      <c r="D116" s="907">
        <f ca="1">OFFSET(WA_ORCoast_Calif!$G$1,MATCH($K116,WA_ORCoast_Calif!$C$2:$C$62),MATCH($H$12,WA_ORCoast_Calif!$G$1:$CZ$1))</f>
        <v>40204.189078432421</v>
      </c>
      <c r="E116" s="907">
        <f ca="1">OFFSET(WA_ORCoast_Calif!$G$1,MATCH($K116,WA_ORCoast_Calif!$C$2:$C$62),MATCH($H$12,WA_ORCoast_Calif!$G$1:$CZ$1)+1)</f>
        <v>24372.390431934913</v>
      </c>
      <c r="F116" s="7">
        <v>1</v>
      </c>
      <c r="K116" s="21">
        <v>65</v>
      </c>
      <c r="L116" s="22">
        <v>115</v>
      </c>
    </row>
    <row r="117" spans="1:42" ht="19.5" customHeight="1" thickBot="1" x14ac:dyDescent="0.3">
      <c r="A117" s="42" t="s">
        <v>753</v>
      </c>
      <c r="B117" s="169" t="s">
        <v>755</v>
      </c>
      <c r="C117" s="907">
        <f ca="1">OFFSET(WA_ORCoast_Calif!$G$1,MATCH($K117,WA_ORCoast_Calif!$C$2:$C$62),MATCH($H$12,WA_ORCoast_Calif!$G$1:$CZ$1)-1)</f>
        <v>237.64643534198331</v>
      </c>
      <c r="D117" s="907">
        <f ca="1">OFFSET(WA_ORCoast_Calif!$G$1,MATCH($K117,WA_ORCoast_Calif!$C$2:$C$62),MATCH($H$12,WA_ORCoast_Calif!$G$1:$CZ$1))</f>
        <v>820.89935521061125</v>
      </c>
      <c r="E117" s="907">
        <f ca="1">OFFSET(WA_ORCoast_Calif!$G$1,MATCH($K117,WA_ORCoast_Calif!$C$2:$C$62),MATCH($H$12,WA_ORCoast_Calif!$G$1:$CZ$1)+1)</f>
        <v>497.26849776888412</v>
      </c>
      <c r="F117" s="7">
        <v>1</v>
      </c>
      <c r="K117" s="587">
        <v>66</v>
      </c>
      <c r="L117" s="254">
        <v>116</v>
      </c>
    </row>
  </sheetData>
  <conditionalFormatting sqref="F2:F117">
    <cfRule type="cellIs" dxfId="2" priority="1" stopIfTrue="1" operator="equal">
      <formula>2</formula>
    </cfRule>
    <cfRule type="cellIs" dxfId="1" priority="2" stopIfTrue="1" operator="equal">
      <formula>0</formula>
    </cfRule>
    <cfRule type="cellIs" dxfId="0" priority="3" stopIfTrue="1" operator="equal">
      <formula>1</formula>
    </cfRule>
  </conditionalFormatting>
  <pageMargins left="0.24" right="0.16" top="0.75" bottom="0.75" header="0.3" footer="0.3"/>
  <pageSetup scale="15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rgb="FFFF0000"/>
  </sheetPr>
  <dimension ref="A1:GW75"/>
  <sheetViews>
    <sheetView tabSelected="1" zoomScale="80" zoomScaleNormal="80" workbookViewId="0">
      <pane xSplit="3" ySplit="2" topLeftCell="BU3" activePane="bottomRight" state="frozen"/>
      <selection pane="topRight" activeCell="D1" sqref="D1"/>
      <selection pane="bottomLeft" activeCell="A3" sqref="A3"/>
      <selection pane="bottomRight" activeCell="CR32" sqref="CR32"/>
    </sheetView>
  </sheetViews>
  <sheetFormatPr defaultColWidth="9.140625" defaultRowHeight="15" x14ac:dyDescent="0.25"/>
  <cols>
    <col min="1" max="1" width="35.5703125" customWidth="1"/>
    <col min="2" max="2" width="20.28515625" customWidth="1"/>
    <col min="3" max="3" width="23.42578125" customWidth="1"/>
    <col min="4" max="4" width="8.7109375" bestFit="1" customWidth="1"/>
    <col min="5" max="7" width="9.28515625" customWidth="1"/>
    <col min="8" max="16" width="9.28515625" hidden="1" customWidth="1"/>
    <col min="17" max="106" width="9.42578125" customWidth="1"/>
    <col min="109" max="109" width="16.5703125" bestFit="1" customWidth="1"/>
    <col min="110" max="112" width="8" customWidth="1"/>
    <col min="113" max="205" width="8.140625" customWidth="1"/>
  </cols>
  <sheetData>
    <row r="1" spans="1:205" s="3" customFormat="1" ht="15.75" thickBot="1" x14ac:dyDescent="0.3">
      <c r="D1" s="3" t="s">
        <v>1748</v>
      </c>
      <c r="E1" s="3" t="s">
        <v>759</v>
      </c>
      <c r="H1" s="3">
        <v>1985</v>
      </c>
      <c r="K1" s="3">
        <v>1986</v>
      </c>
      <c r="N1" s="3">
        <v>1987</v>
      </c>
      <c r="Q1" s="3">
        <v>1988</v>
      </c>
      <c r="T1" s="3">
        <v>1989</v>
      </c>
      <c r="W1" s="3">
        <v>1990</v>
      </c>
      <c r="Z1" s="3">
        <v>1991</v>
      </c>
      <c r="AC1" s="3">
        <v>1992</v>
      </c>
      <c r="AF1" s="3">
        <v>1993</v>
      </c>
      <c r="AI1" s="3">
        <v>1994</v>
      </c>
      <c r="AL1" s="3">
        <v>1995</v>
      </c>
      <c r="AO1" s="3">
        <v>1996</v>
      </c>
      <c r="AR1" s="3">
        <v>1997</v>
      </c>
      <c r="AU1" s="3">
        <v>1998</v>
      </c>
      <c r="AX1" s="3">
        <v>1999</v>
      </c>
      <c r="BA1" s="3">
        <v>2000</v>
      </c>
      <c r="BD1" s="3">
        <v>2001</v>
      </c>
      <c r="BG1" s="3">
        <v>2002</v>
      </c>
      <c r="BJ1" s="3">
        <v>2003</v>
      </c>
      <c r="BM1" s="3">
        <v>2004</v>
      </c>
      <c r="BP1" s="3">
        <v>2005</v>
      </c>
      <c r="BS1" s="3">
        <v>2006</v>
      </c>
      <c r="BV1" s="3">
        <v>2007</v>
      </c>
      <c r="BY1" s="3">
        <v>2008</v>
      </c>
      <c r="CB1" s="3">
        <v>2009</v>
      </c>
      <c r="CE1" s="3">
        <v>2010</v>
      </c>
      <c r="CH1" s="3">
        <v>2011</v>
      </c>
      <c r="CK1" s="3">
        <v>2012</v>
      </c>
      <c r="CN1" s="3">
        <v>2013</v>
      </c>
      <c r="CT1" s="3">
        <v>2014</v>
      </c>
      <c r="CW1" s="3">
        <v>2015</v>
      </c>
      <c r="CZ1" s="3">
        <v>2016</v>
      </c>
      <c r="DE1" s="3" t="s">
        <v>219</v>
      </c>
      <c r="DF1" s="3">
        <v>1985</v>
      </c>
      <c r="DI1" s="3">
        <v>1986</v>
      </c>
      <c r="DL1" s="3">
        <v>1987</v>
      </c>
      <c r="DO1" s="3">
        <v>1988</v>
      </c>
      <c r="DR1" s="3">
        <v>1989</v>
      </c>
      <c r="DU1" s="3">
        <v>1990</v>
      </c>
      <c r="DX1" s="3">
        <v>1991</v>
      </c>
      <c r="EA1" s="3">
        <v>1992</v>
      </c>
      <c r="ED1" s="3">
        <v>1993</v>
      </c>
      <c r="EG1" s="3">
        <v>1994</v>
      </c>
      <c r="EJ1" s="3">
        <v>1995</v>
      </c>
      <c r="EM1" s="3">
        <v>1996</v>
      </c>
      <c r="EP1" s="3">
        <v>1997</v>
      </c>
      <c r="ES1" s="3">
        <v>1998</v>
      </c>
      <c r="EV1" s="3">
        <v>1999</v>
      </c>
      <c r="EY1" s="3">
        <v>2000</v>
      </c>
      <c r="FB1" s="3">
        <v>2001</v>
      </c>
      <c r="FE1" s="3">
        <v>2002</v>
      </c>
      <c r="FH1" s="3">
        <v>2003</v>
      </c>
      <c r="FK1" s="3">
        <v>2004</v>
      </c>
      <c r="FN1" s="3">
        <v>2005</v>
      </c>
      <c r="FQ1" s="3">
        <v>2006</v>
      </c>
      <c r="FT1" s="3">
        <v>2007</v>
      </c>
      <c r="FW1" s="3">
        <v>2008</v>
      </c>
      <c r="FZ1" s="3">
        <v>2009</v>
      </c>
      <c r="GC1" s="3">
        <v>2010</v>
      </c>
      <c r="GF1" s="3">
        <v>2011</v>
      </c>
      <c r="GI1" s="3">
        <v>2012</v>
      </c>
      <c r="GL1" s="3">
        <v>2013</v>
      </c>
      <c r="GO1" s="3">
        <v>2014</v>
      </c>
      <c r="GR1" s="3">
        <v>2015</v>
      </c>
      <c r="GU1" s="3">
        <v>2016</v>
      </c>
    </row>
    <row r="2" spans="1:205" ht="15.75" thickBot="1" x14ac:dyDescent="0.3">
      <c r="A2" s="3" t="s">
        <v>1747</v>
      </c>
      <c r="B2" s="3" t="s">
        <v>1452</v>
      </c>
      <c r="C2" s="666" t="s">
        <v>197</v>
      </c>
      <c r="D2" s="667"/>
      <c r="E2" s="668" t="s">
        <v>198</v>
      </c>
      <c r="F2" s="669" t="s">
        <v>199</v>
      </c>
      <c r="G2" s="670" t="s">
        <v>200</v>
      </c>
      <c r="H2" s="668" t="s">
        <v>198</v>
      </c>
      <c r="I2" s="669" t="s">
        <v>199</v>
      </c>
      <c r="J2" s="670" t="s">
        <v>200</v>
      </c>
      <c r="K2" s="668" t="s">
        <v>198</v>
      </c>
      <c r="L2" s="669" t="s">
        <v>199</v>
      </c>
      <c r="M2" s="670" t="s">
        <v>200</v>
      </c>
      <c r="N2" s="668" t="s">
        <v>198</v>
      </c>
      <c r="O2" s="669" t="s">
        <v>199</v>
      </c>
      <c r="P2" s="670" t="s">
        <v>200</v>
      </c>
      <c r="Q2" s="668" t="s">
        <v>198</v>
      </c>
      <c r="R2" s="669" t="s">
        <v>199</v>
      </c>
      <c r="S2" s="670" t="s">
        <v>200</v>
      </c>
      <c r="T2" s="669" t="s">
        <v>198</v>
      </c>
      <c r="U2" s="669" t="s">
        <v>199</v>
      </c>
      <c r="V2" s="670" t="s">
        <v>200</v>
      </c>
      <c r="W2" s="669" t="s">
        <v>198</v>
      </c>
      <c r="X2" s="669" t="s">
        <v>199</v>
      </c>
      <c r="Y2" s="670" t="s">
        <v>200</v>
      </c>
      <c r="Z2" s="669" t="s">
        <v>198</v>
      </c>
      <c r="AA2" s="669" t="s">
        <v>199</v>
      </c>
      <c r="AB2" s="670" t="s">
        <v>200</v>
      </c>
      <c r="AC2" s="669" t="s">
        <v>198</v>
      </c>
      <c r="AD2" s="669" t="s">
        <v>199</v>
      </c>
      <c r="AE2" s="670" t="s">
        <v>200</v>
      </c>
      <c r="AF2" s="669" t="s">
        <v>198</v>
      </c>
      <c r="AG2" s="669" t="s">
        <v>199</v>
      </c>
      <c r="AH2" s="670" t="s">
        <v>200</v>
      </c>
      <c r="AI2" s="669" t="s">
        <v>198</v>
      </c>
      <c r="AJ2" s="669" t="s">
        <v>199</v>
      </c>
      <c r="AK2" s="670" t="s">
        <v>200</v>
      </c>
      <c r="AL2" s="669" t="s">
        <v>198</v>
      </c>
      <c r="AM2" s="669" t="s">
        <v>199</v>
      </c>
      <c r="AN2" s="670" t="s">
        <v>200</v>
      </c>
      <c r="AO2" s="669" t="s">
        <v>198</v>
      </c>
      <c r="AP2" s="669" t="s">
        <v>199</v>
      </c>
      <c r="AQ2" s="670" t="s">
        <v>200</v>
      </c>
      <c r="AR2" s="669" t="s">
        <v>198</v>
      </c>
      <c r="AS2" s="669" t="s">
        <v>199</v>
      </c>
      <c r="AT2" s="670" t="s">
        <v>200</v>
      </c>
      <c r="AU2" s="669" t="s">
        <v>198</v>
      </c>
      <c r="AV2" s="669" t="s">
        <v>199</v>
      </c>
      <c r="AW2" s="670" t="s">
        <v>200</v>
      </c>
      <c r="AX2" s="669" t="s">
        <v>198</v>
      </c>
      <c r="AY2" s="669" t="s">
        <v>199</v>
      </c>
      <c r="AZ2" s="670" t="s">
        <v>200</v>
      </c>
      <c r="BA2" s="669" t="s">
        <v>198</v>
      </c>
      <c r="BB2" s="669" t="s">
        <v>199</v>
      </c>
      <c r="BC2" s="670" t="s">
        <v>200</v>
      </c>
      <c r="BD2" s="669" t="s">
        <v>198</v>
      </c>
      <c r="BE2" s="669" t="s">
        <v>199</v>
      </c>
      <c r="BF2" s="670" t="s">
        <v>200</v>
      </c>
      <c r="BG2" s="669" t="s">
        <v>198</v>
      </c>
      <c r="BH2" s="669" t="s">
        <v>199</v>
      </c>
      <c r="BI2" s="670" t="s">
        <v>200</v>
      </c>
      <c r="BJ2" s="669" t="s">
        <v>198</v>
      </c>
      <c r="BK2" s="669" t="s">
        <v>199</v>
      </c>
      <c r="BL2" s="670" t="s">
        <v>200</v>
      </c>
      <c r="BM2" s="669" t="s">
        <v>198</v>
      </c>
      <c r="BN2" s="669" t="s">
        <v>199</v>
      </c>
      <c r="BO2" s="670" t="s">
        <v>200</v>
      </c>
      <c r="BP2" s="669" t="s">
        <v>198</v>
      </c>
      <c r="BQ2" s="669" t="s">
        <v>199</v>
      </c>
      <c r="BR2" s="670" t="s">
        <v>200</v>
      </c>
      <c r="BS2" s="669" t="s">
        <v>198</v>
      </c>
      <c r="BT2" s="669" t="s">
        <v>199</v>
      </c>
      <c r="BU2" s="670" t="s">
        <v>200</v>
      </c>
      <c r="BV2" s="669" t="s">
        <v>198</v>
      </c>
      <c r="BW2" s="669" t="s">
        <v>199</v>
      </c>
      <c r="BX2" s="670" t="s">
        <v>200</v>
      </c>
      <c r="BY2" s="669" t="s">
        <v>198</v>
      </c>
      <c r="BZ2" s="669" t="s">
        <v>199</v>
      </c>
      <c r="CA2" s="670" t="s">
        <v>200</v>
      </c>
      <c r="CB2" s="669" t="s">
        <v>198</v>
      </c>
      <c r="CC2" s="669" t="s">
        <v>199</v>
      </c>
      <c r="CD2" s="670" t="s">
        <v>200</v>
      </c>
      <c r="CE2" s="669" t="s">
        <v>198</v>
      </c>
      <c r="CF2" s="669" t="s">
        <v>199</v>
      </c>
      <c r="CG2" s="670" t="s">
        <v>200</v>
      </c>
      <c r="CH2" s="669" t="s">
        <v>198</v>
      </c>
      <c r="CI2" s="669" t="s">
        <v>199</v>
      </c>
      <c r="CJ2" s="670" t="s">
        <v>200</v>
      </c>
      <c r="CK2" s="669" t="s">
        <v>198</v>
      </c>
      <c r="CL2" s="669" t="s">
        <v>199</v>
      </c>
      <c r="CM2" s="670" t="s">
        <v>200</v>
      </c>
      <c r="CN2" s="669" t="s">
        <v>198</v>
      </c>
      <c r="CO2" s="669" t="s">
        <v>199</v>
      </c>
      <c r="CP2" s="670" t="s">
        <v>200</v>
      </c>
      <c r="CQ2" s="669"/>
      <c r="CR2" s="669"/>
      <c r="CS2" s="669"/>
      <c r="CT2" s="669" t="s">
        <v>198</v>
      </c>
      <c r="CU2" s="669" t="s">
        <v>199</v>
      </c>
      <c r="CV2" s="670" t="s">
        <v>200</v>
      </c>
      <c r="CW2" s="669" t="s">
        <v>198</v>
      </c>
      <c r="CX2" s="669" t="s">
        <v>199</v>
      </c>
      <c r="CY2" s="670" t="s">
        <v>200</v>
      </c>
      <c r="CZ2" s="669" t="s">
        <v>198</v>
      </c>
      <c r="DA2" s="669" t="s">
        <v>199</v>
      </c>
      <c r="DB2" s="670" t="s">
        <v>200</v>
      </c>
      <c r="DE2" s="666" t="s">
        <v>197</v>
      </c>
      <c r="DF2" s="831" t="s">
        <v>198</v>
      </c>
      <c r="DG2" s="832" t="s">
        <v>199</v>
      </c>
      <c r="DH2" s="833" t="s">
        <v>200</v>
      </c>
      <c r="DI2" s="668" t="s">
        <v>198</v>
      </c>
      <c r="DJ2" s="669" t="s">
        <v>199</v>
      </c>
      <c r="DK2" s="670" t="s">
        <v>200</v>
      </c>
      <c r="DL2" s="668" t="s">
        <v>198</v>
      </c>
      <c r="DM2" s="669" t="s">
        <v>199</v>
      </c>
      <c r="DN2" s="670" t="s">
        <v>200</v>
      </c>
      <c r="DO2" s="668" t="s">
        <v>198</v>
      </c>
      <c r="DP2" s="669" t="s">
        <v>199</v>
      </c>
      <c r="DQ2" s="670" t="s">
        <v>200</v>
      </c>
      <c r="DR2" s="669" t="s">
        <v>198</v>
      </c>
      <c r="DS2" s="669" t="s">
        <v>199</v>
      </c>
      <c r="DT2" s="670" t="s">
        <v>200</v>
      </c>
      <c r="DU2" s="669" t="s">
        <v>198</v>
      </c>
      <c r="DV2" s="669" t="s">
        <v>199</v>
      </c>
      <c r="DW2" s="670" t="s">
        <v>200</v>
      </c>
      <c r="DX2" s="669" t="s">
        <v>198</v>
      </c>
      <c r="DY2" s="669" t="s">
        <v>199</v>
      </c>
      <c r="DZ2" s="670" t="s">
        <v>200</v>
      </c>
      <c r="EA2" s="669" t="s">
        <v>198</v>
      </c>
      <c r="EB2" s="669" t="s">
        <v>199</v>
      </c>
      <c r="EC2" s="670" t="s">
        <v>200</v>
      </c>
      <c r="ED2" s="669" t="s">
        <v>198</v>
      </c>
      <c r="EE2" s="669" t="s">
        <v>199</v>
      </c>
      <c r="EF2" s="670" t="s">
        <v>200</v>
      </c>
      <c r="EG2" s="669" t="s">
        <v>198</v>
      </c>
      <c r="EH2" s="669" t="s">
        <v>199</v>
      </c>
      <c r="EI2" s="670" t="s">
        <v>200</v>
      </c>
      <c r="EJ2" s="669" t="s">
        <v>198</v>
      </c>
      <c r="EK2" s="669" t="s">
        <v>199</v>
      </c>
      <c r="EL2" s="670" t="s">
        <v>200</v>
      </c>
      <c r="EM2" s="669" t="s">
        <v>198</v>
      </c>
      <c r="EN2" s="669" t="s">
        <v>199</v>
      </c>
      <c r="EO2" s="670" t="s">
        <v>200</v>
      </c>
      <c r="EP2" s="669" t="s">
        <v>198</v>
      </c>
      <c r="EQ2" s="669" t="s">
        <v>199</v>
      </c>
      <c r="ER2" s="670" t="s">
        <v>200</v>
      </c>
      <c r="ES2" s="669" t="s">
        <v>198</v>
      </c>
      <c r="ET2" s="669" t="s">
        <v>199</v>
      </c>
      <c r="EU2" s="670" t="s">
        <v>200</v>
      </c>
      <c r="EV2" s="669" t="s">
        <v>198</v>
      </c>
      <c r="EW2" s="669" t="s">
        <v>199</v>
      </c>
      <c r="EX2" s="670" t="s">
        <v>200</v>
      </c>
      <c r="EY2" s="669" t="s">
        <v>198</v>
      </c>
      <c r="EZ2" s="669" t="s">
        <v>199</v>
      </c>
      <c r="FA2" s="670" t="s">
        <v>200</v>
      </c>
      <c r="FB2" s="669" t="s">
        <v>198</v>
      </c>
      <c r="FC2" s="669" t="s">
        <v>199</v>
      </c>
      <c r="FD2" s="670" t="s">
        <v>200</v>
      </c>
      <c r="FE2" s="669" t="s">
        <v>198</v>
      </c>
      <c r="FF2" s="669" t="s">
        <v>199</v>
      </c>
      <c r="FG2" s="670" t="s">
        <v>200</v>
      </c>
      <c r="FH2" s="669" t="s">
        <v>198</v>
      </c>
      <c r="FI2" s="669" t="s">
        <v>199</v>
      </c>
      <c r="FJ2" s="670" t="s">
        <v>200</v>
      </c>
      <c r="FK2" s="669" t="s">
        <v>198</v>
      </c>
      <c r="FL2" s="669" t="s">
        <v>199</v>
      </c>
      <c r="FM2" s="670" t="s">
        <v>200</v>
      </c>
      <c r="FN2" s="669" t="s">
        <v>198</v>
      </c>
      <c r="FO2" s="669" t="s">
        <v>199</v>
      </c>
      <c r="FP2" s="670" t="s">
        <v>200</v>
      </c>
      <c r="FQ2" s="669" t="s">
        <v>198</v>
      </c>
      <c r="FR2" s="669" t="s">
        <v>199</v>
      </c>
      <c r="FS2" s="670" t="s">
        <v>200</v>
      </c>
      <c r="FT2" s="669" t="s">
        <v>198</v>
      </c>
      <c r="FU2" s="669" t="s">
        <v>199</v>
      </c>
      <c r="FV2" s="670" t="s">
        <v>200</v>
      </c>
      <c r="FW2" s="669" t="s">
        <v>198</v>
      </c>
      <c r="FX2" s="669" t="s">
        <v>199</v>
      </c>
      <c r="FY2" s="670" t="s">
        <v>200</v>
      </c>
      <c r="FZ2" s="669" t="s">
        <v>198</v>
      </c>
      <c r="GA2" s="669" t="s">
        <v>199</v>
      </c>
      <c r="GB2" s="670" t="s">
        <v>200</v>
      </c>
      <c r="GC2" s="669" t="s">
        <v>198</v>
      </c>
      <c r="GD2" s="669" t="s">
        <v>199</v>
      </c>
      <c r="GE2" s="670" t="s">
        <v>200</v>
      </c>
      <c r="GF2" s="669" t="s">
        <v>198</v>
      </c>
      <c r="GG2" s="669" t="s">
        <v>199</v>
      </c>
      <c r="GH2" s="670" t="s">
        <v>200</v>
      </c>
      <c r="GI2" s="669" t="s">
        <v>198</v>
      </c>
      <c r="GJ2" s="669" t="s">
        <v>199</v>
      </c>
      <c r="GK2" s="670" t="s">
        <v>200</v>
      </c>
      <c r="GL2" s="669" t="s">
        <v>198</v>
      </c>
      <c r="GM2" s="669" t="s">
        <v>199</v>
      </c>
      <c r="GN2" s="670" t="s">
        <v>200</v>
      </c>
      <c r="GO2" s="669" t="s">
        <v>198</v>
      </c>
      <c r="GP2" s="669" t="s">
        <v>199</v>
      </c>
      <c r="GQ2" s="670" t="s">
        <v>200</v>
      </c>
      <c r="GR2" s="669" t="s">
        <v>198</v>
      </c>
      <c r="GS2" s="669" t="s">
        <v>199</v>
      </c>
      <c r="GT2" s="670" t="s">
        <v>200</v>
      </c>
      <c r="GU2" s="669" t="s">
        <v>198</v>
      </c>
      <c r="GV2" s="669" t="s">
        <v>199</v>
      </c>
      <c r="GW2" s="670" t="s">
        <v>200</v>
      </c>
    </row>
    <row r="3" spans="1:205" x14ac:dyDescent="0.25">
      <c r="A3" s="560" t="s">
        <v>2000</v>
      </c>
      <c r="B3" s="981" t="s">
        <v>1749</v>
      </c>
      <c r="C3" s="671" t="s">
        <v>0</v>
      </c>
      <c r="D3" s="672"/>
      <c r="E3" s="673">
        <f>AVERAGE(BV3,BY3,CB3,CE3,CH3,CK3,CN3)</f>
        <v>18499.952732423713</v>
      </c>
      <c r="F3" s="674">
        <f t="shared" ref="F3:G5" si="0">AVERAGE(BW3,BZ3,CC3,CF3,CI3,CL3,CO3)</f>
        <v>16878.401169750807</v>
      </c>
      <c r="G3" s="674">
        <f t="shared" si="0"/>
        <v>499.47158559150893</v>
      </c>
      <c r="H3" s="675">
        <f>NookSamTot!Y14</f>
        <v>38155.811302652102</v>
      </c>
      <c r="I3" s="675">
        <f>NookSamTot!Z14</f>
        <v>91268.700635943824</v>
      </c>
      <c r="J3" s="675">
        <f>NookSamTot!AA14</f>
        <v>1017.4883014040561</v>
      </c>
      <c r="K3" s="675">
        <f>NookSamTot!Y15</f>
        <v>16095.909495190113</v>
      </c>
      <c r="L3" s="675">
        <f>NookSamTot!Z15</f>
        <v>83951.700525760476</v>
      </c>
      <c r="M3" s="675">
        <f>NookSamTot!AA15</f>
        <v>4315.3902190494309</v>
      </c>
      <c r="N3" s="675">
        <f>NookSamTot!Y16</f>
        <v>16327.68873723419</v>
      </c>
      <c r="O3" s="675">
        <f>NookSamTot!Z16</f>
        <v>39658.985563307855</v>
      </c>
      <c r="P3" s="676">
        <f>NookSamTot!AA16</f>
        <v>4725.3259394579563</v>
      </c>
      <c r="Q3" s="918">
        <v>28707.542653191995</v>
      </c>
      <c r="R3" s="919">
        <v>14765.292578791998</v>
      </c>
      <c r="S3" s="920">
        <v>800.55500427200002</v>
      </c>
      <c r="T3" s="918">
        <v>45694.620553192006</v>
      </c>
      <c r="U3" s="919">
        <v>23502.340478792001</v>
      </c>
      <c r="V3" s="920">
        <v>1274.266404272</v>
      </c>
      <c r="W3" s="918">
        <v>65619.793353191999</v>
      </c>
      <c r="X3" s="919">
        <v>33750.553278792002</v>
      </c>
      <c r="Y3" s="920">
        <v>1829.9112042720001</v>
      </c>
      <c r="Z3" s="918">
        <v>26176.683153191996</v>
      </c>
      <c r="AA3" s="919">
        <v>13463.583078791999</v>
      </c>
      <c r="AB3" s="920">
        <v>729.97800427199991</v>
      </c>
      <c r="AC3" s="918">
        <v>13476.300522549438</v>
      </c>
      <c r="AD3" s="919">
        <v>12465.391330996423</v>
      </c>
      <c r="AE3" s="920">
        <v>725</v>
      </c>
      <c r="AF3" s="918">
        <v>17655.495786002044</v>
      </c>
      <c r="AG3" s="919">
        <v>16331.089066099174</v>
      </c>
      <c r="AH3" s="920">
        <v>950</v>
      </c>
      <c r="AI3" s="918">
        <v>14385.664757948951</v>
      </c>
      <c r="AJ3" s="919">
        <v>13306.54065366846</v>
      </c>
      <c r="AK3" s="920">
        <v>774.11698506647531</v>
      </c>
      <c r="AL3" s="918">
        <v>12085.888576191857</v>
      </c>
      <c r="AM3" s="919">
        <v>11179.27953839885</v>
      </c>
      <c r="AN3" s="920">
        <v>650.11015394632841</v>
      </c>
      <c r="AO3" s="918">
        <v>15093.556063733155</v>
      </c>
      <c r="AP3" s="919">
        <v>13961.330306930126</v>
      </c>
      <c r="AQ3" s="920">
        <v>812.39460803807719</v>
      </c>
      <c r="AR3" s="918">
        <v>41593.329265540226</v>
      </c>
      <c r="AS3" s="919">
        <v>1776.3817707157805</v>
      </c>
      <c r="AT3" s="920">
        <v>0</v>
      </c>
      <c r="AU3" s="918">
        <v>1759.6865028014079</v>
      </c>
      <c r="AV3" s="919">
        <v>39434.286054582379</v>
      </c>
      <c r="AW3" s="920">
        <v>115.38927887222347</v>
      </c>
      <c r="AX3" s="918">
        <v>32520.51266693767</v>
      </c>
      <c r="AY3" s="919">
        <v>3158.242095539139</v>
      </c>
      <c r="AZ3" s="920">
        <v>7348.3850737791845</v>
      </c>
      <c r="BA3" s="918">
        <v>3058.0683978230318</v>
      </c>
      <c r="BB3" s="919">
        <v>31641.646483597495</v>
      </c>
      <c r="BC3" s="920">
        <v>374.45735483547327</v>
      </c>
      <c r="BD3" s="918">
        <v>38738.494873570307</v>
      </c>
      <c r="BE3" s="919">
        <v>27570.64049560409</v>
      </c>
      <c r="BF3" s="920">
        <v>4013.447667081608</v>
      </c>
      <c r="BG3" s="918">
        <v>18670.56183796531</v>
      </c>
      <c r="BH3" s="919">
        <v>41605.387799416523</v>
      </c>
      <c r="BI3" s="920">
        <v>1267.7541988741873</v>
      </c>
      <c r="BJ3" s="918">
        <v>9325.5924343459646</v>
      </c>
      <c r="BK3" s="919">
        <v>20982.582977278427</v>
      </c>
      <c r="BL3" s="920">
        <v>2510.736424631606</v>
      </c>
      <c r="BM3" s="918">
        <v>9935.4583816100112</v>
      </c>
      <c r="BN3" s="919">
        <v>7075.9849937320068</v>
      </c>
      <c r="BO3" s="920">
        <v>824</v>
      </c>
      <c r="BP3" s="918">
        <v>9710.348881798207</v>
      </c>
      <c r="BQ3" s="919">
        <v>10225.114364688716</v>
      </c>
      <c r="BR3" s="920">
        <v>444.57018976907455</v>
      </c>
      <c r="BS3" s="918">
        <v>20796.519361390187</v>
      </c>
      <c r="BT3" s="919">
        <v>15903.220688121912</v>
      </c>
      <c r="BU3" s="920">
        <v>1155.3621867438994</v>
      </c>
      <c r="BV3" s="918">
        <v>14842.773294152037</v>
      </c>
      <c r="BW3" s="919">
        <v>16323.759543014214</v>
      </c>
      <c r="BX3" s="920">
        <v>1184.7889990897413</v>
      </c>
      <c r="BY3" s="918">
        <v>29585.661111866226</v>
      </c>
      <c r="BZ3" s="919">
        <v>3331.0732244595147</v>
      </c>
      <c r="CA3" s="920">
        <v>429.81589993025995</v>
      </c>
      <c r="CB3" s="918">
        <v>4837.670048384688</v>
      </c>
      <c r="CC3" s="919">
        <v>20977.507289455727</v>
      </c>
      <c r="CD3" s="920">
        <v>107.02809841559043</v>
      </c>
      <c r="CE3" s="918">
        <v>20598.492950456937</v>
      </c>
      <c r="CF3" s="919">
        <v>19053.32068148637</v>
      </c>
      <c r="CG3" s="920">
        <v>1108.8416747771591</v>
      </c>
      <c r="CH3" s="918">
        <v>18640.88997624725</v>
      </c>
      <c r="CI3" s="919">
        <v>21590.880750114484</v>
      </c>
      <c r="CJ3" s="920">
        <v>50</v>
      </c>
      <c r="CK3" s="918">
        <v>16714.728532826142</v>
      </c>
      <c r="CL3" s="919">
        <v>24365.493488084754</v>
      </c>
      <c r="CM3" s="920">
        <v>316.7514153451018</v>
      </c>
      <c r="CN3" s="918">
        <v>24279.453213032695</v>
      </c>
      <c r="CO3" s="919">
        <v>12506.773211640584</v>
      </c>
      <c r="CP3" s="920">
        <v>299.07501158270964</v>
      </c>
      <c r="CQ3" s="919"/>
      <c r="CR3" s="919"/>
      <c r="CS3" s="919"/>
      <c r="CT3" s="918">
        <v>20054.549106355771</v>
      </c>
      <c r="CU3" s="919">
        <v>8965.5631299002271</v>
      </c>
      <c r="CV3" s="920">
        <v>0</v>
      </c>
      <c r="CW3" s="918">
        <v>11661.194140392261</v>
      </c>
      <c r="CX3" s="919">
        <v>26267.134275833076</v>
      </c>
      <c r="CY3" s="920">
        <v>117.78983980194205</v>
      </c>
      <c r="CZ3" s="918">
        <v>19704.079041020912</v>
      </c>
      <c r="DA3" s="919">
        <v>16046.435626220622</v>
      </c>
      <c r="DB3" s="920">
        <v>2005.8044532775777</v>
      </c>
      <c r="DE3" s="671" t="s">
        <v>0</v>
      </c>
      <c r="DF3" s="834">
        <v>0.03</v>
      </c>
      <c r="DG3" s="835">
        <v>0.03</v>
      </c>
      <c r="DH3" s="836">
        <v>0.03</v>
      </c>
      <c r="DI3" s="834">
        <v>0.03</v>
      </c>
      <c r="DJ3" s="835">
        <v>0.03</v>
      </c>
      <c r="DK3" s="836">
        <v>0.03</v>
      </c>
      <c r="DL3" s="834">
        <v>0.03</v>
      </c>
      <c r="DM3" s="835">
        <v>0.03</v>
      </c>
      <c r="DN3" s="836">
        <v>0.03</v>
      </c>
      <c r="DO3" s="834">
        <v>0.03</v>
      </c>
      <c r="DP3" s="835">
        <v>0.03</v>
      </c>
      <c r="DQ3" s="836">
        <v>0.03</v>
      </c>
      <c r="DR3" s="834">
        <v>0.03</v>
      </c>
      <c r="DS3" s="835">
        <v>0.03</v>
      </c>
      <c r="DT3" s="836">
        <v>0.03</v>
      </c>
      <c r="DU3" s="834">
        <v>0.03</v>
      </c>
      <c r="DV3" s="835">
        <v>0.03</v>
      </c>
      <c r="DW3" s="836">
        <v>0.03</v>
      </c>
      <c r="DX3" s="834">
        <v>0.03</v>
      </c>
      <c r="DY3" s="835">
        <v>0.03</v>
      </c>
      <c r="DZ3" s="836">
        <v>0.03</v>
      </c>
      <c r="EA3" s="834">
        <v>0.03</v>
      </c>
      <c r="EB3" s="835">
        <v>0.03</v>
      </c>
      <c r="EC3" s="836">
        <v>0.03</v>
      </c>
      <c r="ED3" s="834">
        <v>0.03</v>
      </c>
      <c r="EE3" s="835">
        <v>0.03</v>
      </c>
      <c r="EF3" s="836">
        <v>0.03</v>
      </c>
      <c r="EG3" s="834">
        <v>0.03</v>
      </c>
      <c r="EH3" s="835">
        <v>0.03</v>
      </c>
      <c r="EI3" s="836">
        <v>0.03</v>
      </c>
      <c r="EJ3" s="834">
        <v>0.03</v>
      </c>
      <c r="EK3" s="835">
        <v>0.03</v>
      </c>
      <c r="EL3" s="836">
        <v>0.03</v>
      </c>
      <c r="EM3" s="834">
        <v>0.03</v>
      </c>
      <c r="EN3" s="835">
        <v>0.03</v>
      </c>
      <c r="EO3" s="836">
        <v>0.03</v>
      </c>
      <c r="EP3" s="834">
        <v>0.03</v>
      </c>
      <c r="EQ3" s="835">
        <v>0.03</v>
      </c>
      <c r="ER3" s="836">
        <v>0.03</v>
      </c>
      <c r="ES3" s="834">
        <v>0.03</v>
      </c>
      <c r="ET3" s="835">
        <v>0.03</v>
      </c>
      <c r="EU3" s="836">
        <v>0.03</v>
      </c>
      <c r="EV3" s="834">
        <v>0.03</v>
      </c>
      <c r="EW3" s="835">
        <v>0.03</v>
      </c>
      <c r="EX3" s="836">
        <v>0.03</v>
      </c>
      <c r="EY3" s="834">
        <v>0.03</v>
      </c>
      <c r="EZ3" s="835">
        <v>0.03</v>
      </c>
      <c r="FA3" s="836">
        <v>0.03</v>
      </c>
      <c r="FB3" s="834">
        <v>0.65160523045167262</v>
      </c>
      <c r="FC3" s="835">
        <v>0.03</v>
      </c>
      <c r="FD3" s="836">
        <v>0.03</v>
      </c>
      <c r="FE3" s="834">
        <v>0.65160523045167262</v>
      </c>
      <c r="FF3" s="835">
        <v>0.65160523045167262</v>
      </c>
      <c r="FG3" s="836">
        <v>0.03</v>
      </c>
      <c r="FH3" s="834">
        <v>0.65160523045167262</v>
      </c>
      <c r="FI3" s="835">
        <v>0.65160523045167262</v>
      </c>
      <c r="FJ3" s="836">
        <v>0.65160523045167262</v>
      </c>
      <c r="FK3" s="834">
        <v>0.90075305335475631</v>
      </c>
      <c r="FL3" s="835">
        <v>0.90075305335475631</v>
      </c>
      <c r="FM3" s="836">
        <v>0.90075305335475631</v>
      </c>
      <c r="FN3" s="834">
        <v>0.92107085315518178</v>
      </c>
      <c r="FO3" s="835">
        <v>0.92107085315518178</v>
      </c>
      <c r="FP3" s="836">
        <v>0.92107085315518178</v>
      </c>
      <c r="FQ3" s="834">
        <v>0.9214133504185541</v>
      </c>
      <c r="FR3" s="835">
        <v>0.9214133504185541</v>
      </c>
      <c r="FS3" s="836">
        <v>0.9214133504185541</v>
      </c>
      <c r="FT3" s="834">
        <v>0.90208015674403819</v>
      </c>
      <c r="FU3" s="835">
        <v>0.90208015674403819</v>
      </c>
      <c r="FV3" s="836">
        <v>0.90208015674403819</v>
      </c>
      <c r="FW3" s="834">
        <v>0.90056099242384724</v>
      </c>
      <c r="FX3" s="835">
        <v>0.90056099242384724</v>
      </c>
      <c r="FY3" s="836">
        <v>0.90056099242384724</v>
      </c>
      <c r="FZ3" s="834">
        <v>0.93036989707809359</v>
      </c>
      <c r="GA3" s="835">
        <v>0.93036989707809359</v>
      </c>
      <c r="GB3" s="836">
        <v>0.93036989707809359</v>
      </c>
      <c r="GC3" s="834">
        <v>0.93141709025802577</v>
      </c>
      <c r="GD3" s="835">
        <v>0.93141709025802577</v>
      </c>
      <c r="GE3" s="836">
        <v>0.93141709025802577</v>
      </c>
      <c r="GF3" s="834"/>
      <c r="GG3" s="835"/>
      <c r="GH3" s="836"/>
      <c r="GI3" s="834"/>
      <c r="GJ3" s="835"/>
      <c r="GK3" s="836"/>
      <c r="GL3" s="834"/>
      <c r="GM3" s="835"/>
      <c r="GN3" s="836"/>
      <c r="GO3" s="834"/>
      <c r="GP3" s="835"/>
      <c r="GQ3" s="836"/>
      <c r="GR3" s="834"/>
      <c r="GS3" s="835"/>
      <c r="GT3" s="836"/>
      <c r="GU3" s="834"/>
      <c r="GV3" s="835"/>
      <c r="GW3" s="836"/>
    </row>
    <row r="4" spans="1:205" x14ac:dyDescent="0.25">
      <c r="A4" s="3" t="s">
        <v>1999</v>
      </c>
      <c r="B4" s="982"/>
      <c r="C4" s="680" t="s">
        <v>201</v>
      </c>
      <c r="D4" s="681">
        <v>1</v>
      </c>
      <c r="E4" s="682">
        <f>AVERAGE(BV4,BY4,CB4,CE4,CH4,CK4,CN4)</f>
        <v>1607.0184235333163</v>
      </c>
      <c r="F4" s="683">
        <f t="shared" si="0"/>
        <v>1418.0464433183008</v>
      </c>
      <c r="G4" s="683">
        <f t="shared" si="0"/>
        <v>57.132618260443323</v>
      </c>
      <c r="H4" s="684">
        <f t="shared" ref="H4" si="1">H3*(1-DF3)</f>
        <v>37011.136963572535</v>
      </c>
      <c r="I4" s="684">
        <f t="shared" ref="I4" si="2">I3*(1-DG3)</f>
        <v>88530.639616865505</v>
      </c>
      <c r="J4" s="684">
        <f t="shared" ref="J4" si="3">J3*(1-DH3)</f>
        <v>986.96365236193435</v>
      </c>
      <c r="K4" s="684">
        <f t="shared" ref="K4" si="4">K3*(1-DI3)</f>
        <v>15613.03221033441</v>
      </c>
      <c r="L4" s="684">
        <f t="shared" ref="L4" si="5">L3*(1-DJ3)</f>
        <v>81433.149509987663</v>
      </c>
      <c r="M4" s="684">
        <f t="shared" ref="M4" si="6">M3*(1-DK3)</f>
        <v>4185.9285124779481</v>
      </c>
      <c r="N4" s="684">
        <f t="shared" ref="N4" si="7">N3*(1-DL3)</f>
        <v>15837.858075117163</v>
      </c>
      <c r="O4" s="684">
        <f t="shared" ref="O4" si="8">O3*(1-DM3)</f>
        <v>38469.215996408617</v>
      </c>
      <c r="P4" s="684">
        <f t="shared" ref="P4" si="9">P3*(1-DN3)</f>
        <v>4583.5661612742178</v>
      </c>
      <c r="Q4" s="921">
        <v>27585.410892373755</v>
      </c>
      <c r="R4" s="922">
        <v>14725.426672228821</v>
      </c>
      <c r="S4" s="923">
        <v>798.55361676131997</v>
      </c>
      <c r="T4" s="921">
        <v>44789.943422582932</v>
      </c>
      <c r="U4" s="922">
        <v>22583.67171555377</v>
      </c>
      <c r="V4" s="923">
        <v>1270.8259180684101</v>
      </c>
      <c r="W4" s="921">
        <v>63821.893439720392</v>
      </c>
      <c r="X4" s="922">
        <v>33082.348721514121</v>
      </c>
      <c r="Y4" s="923">
        <v>1758.3829126798792</v>
      </c>
      <c r="Z4" s="921">
        <v>25272.126508589481</v>
      </c>
      <c r="AA4" s="922">
        <v>13094.697813913295</v>
      </c>
      <c r="AB4" s="923">
        <v>715.52565959077458</v>
      </c>
      <c r="AC4" s="921">
        <v>13064.168900539133</v>
      </c>
      <c r="AD4" s="922">
        <v>12084.1752888311</v>
      </c>
      <c r="AE4" s="923">
        <v>704</v>
      </c>
      <c r="AF4" s="921">
        <v>17067.327569428762</v>
      </c>
      <c r="AG4" s="922">
        <v>15787.041612143081</v>
      </c>
      <c r="AH4" s="923">
        <v>918</v>
      </c>
      <c r="AI4" s="921">
        <v>13917.316017814777</v>
      </c>
      <c r="AJ4" s="922">
        <v>12873.324555869005</v>
      </c>
      <c r="AK4" s="923">
        <v>749</v>
      </c>
      <c r="AL4" s="921">
        <v>11636.313908081085</v>
      </c>
      <c r="AM4" s="922">
        <v>10763.429197192343</v>
      </c>
      <c r="AN4" s="923">
        <v>626</v>
      </c>
      <c r="AO4" s="921">
        <v>14750.557432444628</v>
      </c>
      <c r="AP4" s="922">
        <v>13644.061323661801</v>
      </c>
      <c r="AQ4" s="923">
        <v>794</v>
      </c>
      <c r="AR4" s="921">
        <v>40361.856112576919</v>
      </c>
      <c r="AS4" s="922">
        <v>1723.7876048079725</v>
      </c>
      <c r="AT4" s="923">
        <v>0</v>
      </c>
      <c r="AU4" s="921">
        <v>1716.3901578941257</v>
      </c>
      <c r="AV4" s="922">
        <v>38464.022062971642</v>
      </c>
      <c r="AW4" s="923">
        <v>112.5501742881394</v>
      </c>
      <c r="AX4" s="921">
        <v>31197.130400184044</v>
      </c>
      <c r="AY4" s="922">
        <v>3029.7213177101812</v>
      </c>
      <c r="AZ4" s="923">
        <v>7049.3515808108168</v>
      </c>
      <c r="BA4" s="921">
        <v>2878.9633661230841</v>
      </c>
      <c r="BB4" s="922">
        <v>29788.457686212321</v>
      </c>
      <c r="BC4" s="923">
        <v>352.52612646405112</v>
      </c>
      <c r="BD4" s="921">
        <v>37086.207766766442</v>
      </c>
      <c r="BE4" s="922">
        <v>26394.688410581522</v>
      </c>
      <c r="BF4" s="923">
        <v>3842.2647686289556</v>
      </c>
      <c r="BG4" s="921">
        <v>9585.0448443092737</v>
      </c>
      <c r="BH4" s="922">
        <v>21359.266597503996</v>
      </c>
      <c r="BI4" s="923">
        <v>650.83637831729618</v>
      </c>
      <c r="BJ4" s="921">
        <v>1492.7057423387666</v>
      </c>
      <c r="BK4" s="922">
        <v>3358.5879202622255</v>
      </c>
      <c r="BL4" s="923">
        <v>401.88231524505261</v>
      </c>
      <c r="BM4" s="921">
        <v>708.12387174774017</v>
      </c>
      <c r="BN4" s="922">
        <v>504.32236719595159</v>
      </c>
      <c r="BO4" s="923">
        <v>59</v>
      </c>
      <c r="BP4" s="921">
        <v>662.63544095047553</v>
      </c>
      <c r="BQ4" s="922">
        <v>697.76310288038019</v>
      </c>
      <c r="BR4" s="923">
        <v>30.337526212190443</v>
      </c>
      <c r="BS4" s="921">
        <v>1568.8999418051153</v>
      </c>
      <c r="BT4" s="922">
        <v>1199.7470143215589</v>
      </c>
      <c r="BU4" s="923">
        <v>87.161107878061955</v>
      </c>
      <c r="BV4" s="921">
        <v>2437.1683156075042</v>
      </c>
      <c r="BW4" s="922">
        <v>2680.3447550805367</v>
      </c>
      <c r="BX4" s="923">
        <v>194.54115157842605</v>
      </c>
      <c r="BY4" s="921">
        <v>3261.0738496281983</v>
      </c>
      <c r="BZ4" s="922">
        <v>367.16691043029357</v>
      </c>
      <c r="CA4" s="923">
        <v>47.376375539392718</v>
      </c>
      <c r="CB4" s="921">
        <v>439.48467575287157</v>
      </c>
      <c r="CC4" s="922">
        <v>1905.7300099018325</v>
      </c>
      <c r="CD4" s="923">
        <v>9.7231122954175113</v>
      </c>
      <c r="CE4" s="921">
        <v>2234.6510637683091</v>
      </c>
      <c r="CF4" s="922">
        <v>2067.0212831399272</v>
      </c>
      <c r="CG4" s="923">
        <v>119.84167477715917</v>
      </c>
      <c r="CH4" s="921">
        <v>1188.0621562680917</v>
      </c>
      <c r="CI4" s="922">
        <v>1376.0774497566301</v>
      </c>
      <c r="CJ4" s="923">
        <v>3</v>
      </c>
      <c r="CK4" s="921">
        <v>700.30287767343282</v>
      </c>
      <c r="CL4" s="922">
        <v>1020.8496759087941</v>
      </c>
      <c r="CM4" s="923">
        <v>13.271045786814323</v>
      </c>
      <c r="CN4" s="921">
        <v>988.38602603480592</v>
      </c>
      <c r="CO4" s="922">
        <v>509.13501901009039</v>
      </c>
      <c r="CP4" s="923">
        <v>12.174967845893466</v>
      </c>
      <c r="CQ4" s="922"/>
      <c r="CR4" s="922"/>
      <c r="CS4" s="922"/>
      <c r="CT4" s="921">
        <v>851.98657399639421</v>
      </c>
      <c r="CU4" s="922">
        <v>380.88811543368217</v>
      </c>
      <c r="CV4" s="923">
        <v>0</v>
      </c>
      <c r="CW4" s="921">
        <v>465.63995759002586</v>
      </c>
      <c r="CX4" s="922">
        <v>1048.8657630563209</v>
      </c>
      <c r="CY4" s="923">
        <v>4.7034339150507662</v>
      </c>
      <c r="CZ4" s="921">
        <v>984.7618093744843</v>
      </c>
      <c r="DA4" s="922">
        <v>801.96171302353218</v>
      </c>
      <c r="DB4" s="923">
        <v>100.24521412794152</v>
      </c>
      <c r="DE4" s="680" t="s">
        <v>201</v>
      </c>
      <c r="DF4" s="837"/>
      <c r="DG4" s="68"/>
      <c r="DH4" s="838"/>
      <c r="DI4" s="837"/>
      <c r="DJ4" s="68"/>
      <c r="DK4" s="838"/>
      <c r="DL4" s="837"/>
      <c r="DM4" s="68"/>
      <c r="DN4" s="838"/>
      <c r="DO4" s="837"/>
      <c r="DP4" s="68"/>
      <c r="DQ4" s="838"/>
      <c r="DR4" s="837"/>
      <c r="DS4" s="68"/>
      <c r="DT4" s="838"/>
      <c r="DU4" s="837"/>
      <c r="DV4" s="68"/>
      <c r="DW4" s="838"/>
      <c r="DX4" s="837"/>
      <c r="DY4" s="68"/>
      <c r="DZ4" s="838"/>
      <c r="EA4" s="837"/>
      <c r="EB4" s="68"/>
      <c r="EC4" s="838"/>
      <c r="ED4" s="837"/>
      <c r="EE4" s="68"/>
      <c r="EF4" s="838"/>
      <c r="EG4" s="837"/>
      <c r="EH4" s="68"/>
      <c r="EI4" s="838"/>
      <c r="EJ4" s="837"/>
      <c r="EK4" s="68"/>
      <c r="EL4" s="838"/>
      <c r="EM4" s="837"/>
      <c r="EN4" s="68"/>
      <c r="EO4" s="838"/>
      <c r="EP4" s="837"/>
      <c r="EQ4" s="68"/>
      <c r="ER4" s="838"/>
      <c r="ES4" s="837"/>
      <c r="ET4" s="68"/>
      <c r="EU4" s="838"/>
      <c r="EV4" s="837"/>
      <c r="EW4" s="68"/>
      <c r="EX4" s="838"/>
      <c r="EY4" s="837"/>
      <c r="EZ4" s="68"/>
      <c r="FA4" s="838"/>
      <c r="FB4" s="837"/>
      <c r="FC4" s="68"/>
      <c r="FD4" s="838"/>
      <c r="FE4" s="837"/>
      <c r="FF4" s="68"/>
      <c r="FG4" s="838"/>
      <c r="FH4" s="837"/>
      <c r="FI4" s="68"/>
      <c r="FJ4" s="838"/>
      <c r="FK4" s="837"/>
      <c r="FL4" s="68"/>
      <c r="FM4" s="838"/>
      <c r="FN4" s="837"/>
      <c r="FO4" s="68"/>
      <c r="FP4" s="838"/>
      <c r="FQ4" s="837"/>
      <c r="FR4" s="68"/>
      <c r="FS4" s="838"/>
      <c r="FT4" s="837"/>
      <c r="FU4" s="68"/>
      <c r="FV4" s="838"/>
      <c r="FW4" s="837"/>
      <c r="FX4" s="68"/>
      <c r="FY4" s="838"/>
      <c r="FZ4" s="837"/>
      <c r="GA4" s="68"/>
      <c r="GB4" s="838"/>
      <c r="GC4" s="837"/>
      <c r="GD4" s="68"/>
      <c r="GE4" s="838"/>
      <c r="GF4" s="837"/>
      <c r="GG4" s="68"/>
      <c r="GH4" s="838"/>
      <c r="GI4" s="837"/>
      <c r="GJ4" s="68"/>
      <c r="GK4" s="838"/>
      <c r="GL4" s="837"/>
      <c r="GM4" s="68"/>
      <c r="GN4" s="838"/>
      <c r="GO4" s="837"/>
      <c r="GP4" s="68"/>
      <c r="GQ4" s="838"/>
      <c r="GR4" s="837"/>
      <c r="GS4" s="68"/>
      <c r="GT4" s="838"/>
      <c r="GU4" s="837"/>
      <c r="GV4" s="68"/>
      <c r="GW4" s="838"/>
    </row>
    <row r="5" spans="1:205" ht="15.75" thickBot="1" x14ac:dyDescent="0.3">
      <c r="B5" s="983"/>
      <c r="C5" s="680" t="s">
        <v>202</v>
      </c>
      <c r="D5" s="681">
        <v>2</v>
      </c>
      <c r="E5" s="688">
        <f>AVERAGE(BV5,BY5,CB5,CE5,CH5,CK5,CN5)</f>
        <v>16892.934308890395</v>
      </c>
      <c r="F5" s="689">
        <f t="shared" si="0"/>
        <v>15460.354726432506</v>
      </c>
      <c r="G5" s="689">
        <f t="shared" si="0"/>
        <v>442.33896733106565</v>
      </c>
      <c r="H5" s="690">
        <f t="shared" ref="H5:J5" si="10">H3-H4</f>
        <v>1144.6743390795673</v>
      </c>
      <c r="I5" s="684">
        <f t="shared" si="10"/>
        <v>2738.0610190783191</v>
      </c>
      <c r="J5" s="684">
        <f t="shared" si="10"/>
        <v>30.524649042121723</v>
      </c>
      <c r="K5" s="690">
        <f t="shared" ref="K5:P5" si="11">K3-K4</f>
        <v>482.87728485570369</v>
      </c>
      <c r="L5" s="684">
        <f t="shared" si="11"/>
        <v>2518.5510157728131</v>
      </c>
      <c r="M5" s="684">
        <f t="shared" si="11"/>
        <v>129.46170657148286</v>
      </c>
      <c r="N5" s="684">
        <f t="shared" si="11"/>
        <v>489.8306621170268</v>
      </c>
      <c r="O5" s="684">
        <f t="shared" si="11"/>
        <v>1189.7695668992383</v>
      </c>
      <c r="P5" s="684">
        <f t="shared" si="11"/>
        <v>141.75977818373849</v>
      </c>
      <c r="Q5" s="924">
        <v>1122.1317608182392</v>
      </c>
      <c r="R5" s="925">
        <v>39.865906563175656</v>
      </c>
      <c r="S5" s="926">
        <v>2.0013875106799999</v>
      </c>
      <c r="T5" s="924">
        <v>904.67713060907579</v>
      </c>
      <c r="U5" s="925">
        <v>918.66876323823067</v>
      </c>
      <c r="V5" s="926">
        <v>3.440486203589844</v>
      </c>
      <c r="W5" s="924">
        <v>1797.8999134716098</v>
      </c>
      <c r="X5" s="925">
        <v>668.20455727787783</v>
      </c>
      <c r="Y5" s="926">
        <v>71.528291592120866</v>
      </c>
      <c r="Z5" s="924">
        <v>904.55664460251603</v>
      </c>
      <c r="AA5" s="925">
        <v>368.88526487870263</v>
      </c>
      <c r="AB5" s="926">
        <v>14.452344681225295</v>
      </c>
      <c r="AC5" s="924">
        <v>412.13162201030627</v>
      </c>
      <c r="AD5" s="925">
        <v>381.21604216532262</v>
      </c>
      <c r="AE5" s="926">
        <v>21</v>
      </c>
      <c r="AF5" s="924">
        <v>588.16821657328012</v>
      </c>
      <c r="AG5" s="925">
        <v>544.04745395609336</v>
      </c>
      <c r="AH5" s="926">
        <v>32</v>
      </c>
      <c r="AI5" s="924">
        <v>468.34874013417385</v>
      </c>
      <c r="AJ5" s="925">
        <v>433.21609779945527</v>
      </c>
      <c r="AK5" s="926">
        <v>25.116985066475362</v>
      </c>
      <c r="AL5" s="924">
        <v>449.57466811077296</v>
      </c>
      <c r="AM5" s="925">
        <v>415.85034120650778</v>
      </c>
      <c r="AN5" s="926">
        <v>24.110153946328435</v>
      </c>
      <c r="AO5" s="924">
        <v>342.99863128852678</v>
      </c>
      <c r="AP5" s="925">
        <v>317.26898326832372</v>
      </c>
      <c r="AQ5" s="926">
        <v>18.394608038077227</v>
      </c>
      <c r="AR5" s="924">
        <v>1231.4731529633088</v>
      </c>
      <c r="AS5" s="925">
        <v>52.594165907807984</v>
      </c>
      <c r="AT5" s="926">
        <v>0</v>
      </c>
      <c r="AU5" s="924">
        <v>43.296344907282148</v>
      </c>
      <c r="AV5" s="925">
        <v>970.26399161073277</v>
      </c>
      <c r="AW5" s="926">
        <v>2.8391045840840756</v>
      </c>
      <c r="AX5" s="924">
        <v>1323.382266753626</v>
      </c>
      <c r="AY5" s="925">
        <v>128.5207778289579</v>
      </c>
      <c r="AZ5" s="926">
        <v>299.0334929683674</v>
      </c>
      <c r="BA5" s="924">
        <v>179.10503169994763</v>
      </c>
      <c r="BB5" s="925">
        <v>1853.1887973851726</v>
      </c>
      <c r="BC5" s="926">
        <v>21.931228371422161</v>
      </c>
      <c r="BD5" s="924">
        <v>1652.2871068038626</v>
      </c>
      <c r="BE5" s="925">
        <v>1175.9520850225688</v>
      </c>
      <c r="BF5" s="926">
        <v>171.18289845265244</v>
      </c>
      <c r="BG5" s="924">
        <v>9085.516993656036</v>
      </c>
      <c r="BH5" s="925">
        <v>20246.121201912523</v>
      </c>
      <c r="BI5" s="926">
        <v>616.91782055689123</v>
      </c>
      <c r="BJ5" s="924">
        <v>7832.8866920071978</v>
      </c>
      <c r="BK5" s="925">
        <v>17623.9950570162</v>
      </c>
      <c r="BL5" s="926">
        <v>2108.8541093865533</v>
      </c>
      <c r="BM5" s="924">
        <v>9227.3345098622704</v>
      </c>
      <c r="BN5" s="925">
        <v>6571.6626265360555</v>
      </c>
      <c r="BO5" s="926">
        <v>765</v>
      </c>
      <c r="BP5" s="924">
        <v>9047.7134408477323</v>
      </c>
      <c r="BQ5" s="925">
        <v>9527.351261808335</v>
      </c>
      <c r="BR5" s="926">
        <v>414.23266355688412</v>
      </c>
      <c r="BS5" s="924">
        <v>19227.619419585073</v>
      </c>
      <c r="BT5" s="925">
        <v>14703.473673800352</v>
      </c>
      <c r="BU5" s="926">
        <v>1068.2010788658374</v>
      </c>
      <c r="BV5" s="924">
        <v>12405.604978544534</v>
      </c>
      <c r="BW5" s="925">
        <v>13643.414787933676</v>
      </c>
      <c r="BX5" s="926">
        <v>990.24784751131529</v>
      </c>
      <c r="BY5" s="924">
        <v>26324.587262238027</v>
      </c>
      <c r="BZ5" s="925">
        <v>2963.906314029221</v>
      </c>
      <c r="CA5" s="926">
        <v>382.43952439086723</v>
      </c>
      <c r="CB5" s="924">
        <v>4398.1853726318168</v>
      </c>
      <c r="CC5" s="925">
        <v>19071.777279553895</v>
      </c>
      <c r="CD5" s="926">
        <v>97.304986120172927</v>
      </c>
      <c r="CE5" s="924">
        <v>18363.841886688628</v>
      </c>
      <c r="CF5" s="925">
        <v>16986.299398346444</v>
      </c>
      <c r="CG5" s="926">
        <v>989</v>
      </c>
      <c r="CH5" s="924">
        <v>17452.827819979157</v>
      </c>
      <c r="CI5" s="925">
        <v>20214.803300357853</v>
      </c>
      <c r="CJ5" s="926">
        <v>47</v>
      </c>
      <c r="CK5" s="924">
        <v>16014.425655152709</v>
      </c>
      <c r="CL5" s="925">
        <v>23344.64381217596</v>
      </c>
      <c r="CM5" s="926">
        <v>303.48036955828746</v>
      </c>
      <c r="CN5" s="924">
        <v>23291.067186997891</v>
      </c>
      <c r="CO5" s="925">
        <v>11997.638192630493</v>
      </c>
      <c r="CP5" s="926">
        <v>286.90004373681614</v>
      </c>
      <c r="CQ5" s="925"/>
      <c r="CR5" s="925"/>
      <c r="CS5" s="925"/>
      <c r="CT5" s="924">
        <v>19202.562532359378</v>
      </c>
      <c r="CU5" s="925">
        <v>8584.6750144665457</v>
      </c>
      <c r="CV5" s="926">
        <v>0</v>
      </c>
      <c r="CW5" s="924">
        <v>11195.554182802236</v>
      </c>
      <c r="CX5" s="925">
        <v>25218.268512776755</v>
      </c>
      <c r="CY5" s="926">
        <v>113.08640588689128</v>
      </c>
      <c r="CZ5" s="924">
        <v>18719.317231646426</v>
      </c>
      <c r="DA5" s="925">
        <v>15244.473913197089</v>
      </c>
      <c r="DB5" s="926">
        <v>1905.5592391496361</v>
      </c>
      <c r="DE5" s="680" t="s">
        <v>202</v>
      </c>
      <c r="DF5" s="839"/>
      <c r="DG5" s="840"/>
      <c r="DH5" s="841"/>
      <c r="DI5" s="839"/>
      <c r="DJ5" s="840"/>
      <c r="DK5" s="841"/>
      <c r="DL5" s="839"/>
      <c r="DM5" s="840"/>
      <c r="DN5" s="841"/>
      <c r="DO5" s="839"/>
      <c r="DP5" s="840"/>
      <c r="DQ5" s="841"/>
      <c r="DR5" s="839"/>
      <c r="DS5" s="840"/>
      <c r="DT5" s="841"/>
      <c r="DU5" s="839"/>
      <c r="DV5" s="840"/>
      <c r="DW5" s="841"/>
      <c r="DX5" s="839"/>
      <c r="DY5" s="840"/>
      <c r="DZ5" s="841"/>
      <c r="EA5" s="839"/>
      <c r="EB5" s="840"/>
      <c r="EC5" s="841"/>
      <c r="ED5" s="839"/>
      <c r="EE5" s="840"/>
      <c r="EF5" s="841"/>
      <c r="EG5" s="839"/>
      <c r="EH5" s="840"/>
      <c r="EI5" s="841"/>
      <c r="EJ5" s="839"/>
      <c r="EK5" s="840"/>
      <c r="EL5" s="841"/>
      <c r="EM5" s="839"/>
      <c r="EN5" s="840"/>
      <c r="EO5" s="841"/>
      <c r="EP5" s="839"/>
      <c r="EQ5" s="840"/>
      <c r="ER5" s="841"/>
      <c r="ES5" s="839"/>
      <c r="ET5" s="840"/>
      <c r="EU5" s="841"/>
      <c r="EV5" s="839"/>
      <c r="EW5" s="840"/>
      <c r="EX5" s="841"/>
      <c r="EY5" s="839"/>
      <c r="EZ5" s="840"/>
      <c r="FA5" s="841"/>
      <c r="FB5" s="839"/>
      <c r="FC5" s="840"/>
      <c r="FD5" s="841"/>
      <c r="FE5" s="839"/>
      <c r="FF5" s="840"/>
      <c r="FG5" s="841"/>
      <c r="FH5" s="839"/>
      <c r="FI5" s="840"/>
      <c r="FJ5" s="841"/>
      <c r="FK5" s="839"/>
      <c r="FL5" s="840"/>
      <c r="FM5" s="841"/>
      <c r="FN5" s="839"/>
      <c r="FO5" s="840"/>
      <c r="FP5" s="841"/>
      <c r="FQ5" s="839"/>
      <c r="FR5" s="840"/>
      <c r="FS5" s="841"/>
      <c r="FT5" s="839"/>
      <c r="FU5" s="840"/>
      <c r="FV5" s="841"/>
      <c r="FW5" s="839"/>
      <c r="FX5" s="840"/>
      <c r="FY5" s="841"/>
      <c r="FZ5" s="839"/>
      <c r="GA5" s="840"/>
      <c r="GB5" s="841"/>
      <c r="GC5" s="839"/>
      <c r="GD5" s="840"/>
      <c r="GE5" s="841"/>
      <c r="GF5" s="839"/>
      <c r="GG5" s="840"/>
      <c r="GH5" s="841"/>
      <c r="GI5" s="839"/>
      <c r="GJ5" s="840"/>
      <c r="GK5" s="841"/>
      <c r="GL5" s="839"/>
      <c r="GM5" s="840"/>
      <c r="GN5" s="841"/>
      <c r="GO5" s="839"/>
      <c r="GP5" s="840"/>
      <c r="GQ5" s="841"/>
      <c r="GR5" s="839"/>
      <c r="GS5" s="840"/>
      <c r="GT5" s="841"/>
      <c r="GU5" s="839"/>
      <c r="GV5" s="840"/>
      <c r="GW5" s="841"/>
    </row>
    <row r="6" spans="1:205" x14ac:dyDescent="0.25">
      <c r="A6" s="560" t="s">
        <v>2019</v>
      </c>
      <c r="B6" s="981" t="s">
        <v>1749</v>
      </c>
      <c r="C6" s="671" t="s">
        <v>2001</v>
      </c>
      <c r="D6" s="672"/>
      <c r="E6" s="694">
        <f t="shared" ref="E6:E69" si="12">AVERAGE(BV6,BY6,CB6,CE6,CH6,CK6,CN6)</f>
        <v>875.01046786787106</v>
      </c>
      <c r="F6" s="694">
        <f t="shared" ref="F6:F69" si="13">AVERAGE(BW6,BZ6,CC6,CF6,CI6,CL6,CO6)</f>
        <v>1122.6199574070081</v>
      </c>
      <c r="G6" s="694">
        <f t="shared" ref="G6:G69" si="14">AVERAGE(BX6,CA6,CD6,CG6,CJ6,CM6,CP6)</f>
        <v>130.21563318508106</v>
      </c>
      <c r="H6" s="675">
        <f>PSoldvalidage86_91!K5</f>
        <v>467.14389835793372</v>
      </c>
      <c r="I6" s="675">
        <f>PSoldvalidage86_91!L6</f>
        <v>204.79307332173917</v>
      </c>
      <c r="J6" s="675">
        <f>PSoldvalidage86_91!M6</f>
        <v>21.303977426086956</v>
      </c>
      <c r="K6" s="675">
        <f>PSoldvalidage86_91!K6</f>
        <v>128.51108963478262</v>
      </c>
      <c r="L6" s="675">
        <f>PSoldvalidage86_91!L6</f>
        <v>204.79307332173917</v>
      </c>
      <c r="M6" s="675">
        <f>PSoldvalidage86_91!M6</f>
        <v>21.303977426086956</v>
      </c>
      <c r="N6" s="675">
        <f>PSoldvalidage86_91!N6</f>
        <v>139.27470881739131</v>
      </c>
      <c r="O6" s="675">
        <f>PSoldvalidage86_91!O6</f>
        <v>221.94579266086959</v>
      </c>
      <c r="P6" s="675">
        <f>PSoldvalidage86_91!P6</f>
        <v>23.088320713043476</v>
      </c>
      <c r="Q6" s="918">
        <v>54.876343078498387</v>
      </c>
      <c r="R6" s="919">
        <v>562.24875434132844</v>
      </c>
      <c r="S6" s="920">
        <v>101.31258000446167</v>
      </c>
      <c r="T6" s="918">
        <v>257.3960488934556</v>
      </c>
      <c r="U6" s="919">
        <v>172.57069904816751</v>
      </c>
      <c r="V6" s="920">
        <v>72.052821295052297</v>
      </c>
      <c r="W6" s="918">
        <v>55.738306345877895</v>
      </c>
      <c r="X6" s="919">
        <v>76.477569724852941</v>
      </c>
      <c r="Y6" s="920">
        <v>6.0211845355543021</v>
      </c>
      <c r="Z6" s="918">
        <v>36.69476605440795</v>
      </c>
      <c r="AA6" s="919">
        <v>158.59415184157299</v>
      </c>
      <c r="AB6" s="920">
        <v>29.817107474899068</v>
      </c>
      <c r="AC6" s="918">
        <v>402.22315173775024</v>
      </c>
      <c r="AD6" s="919">
        <v>336.52849030876246</v>
      </c>
      <c r="AE6" s="920">
        <v>153.40055914156017</v>
      </c>
      <c r="AF6" s="918">
        <v>770.28646042662967</v>
      </c>
      <c r="AG6" s="919">
        <v>567.28902588459334</v>
      </c>
      <c r="AH6" s="920">
        <v>78.622671297917691</v>
      </c>
      <c r="AI6" s="918">
        <v>7.0653624306493921</v>
      </c>
      <c r="AJ6" s="919">
        <v>473.13782317445344</v>
      </c>
      <c r="AK6" s="920">
        <v>34.813330642512184</v>
      </c>
      <c r="AL6" s="918">
        <v>602.21474476211847</v>
      </c>
      <c r="AM6" s="919">
        <v>87.659523231050741</v>
      </c>
      <c r="AN6" s="920">
        <v>144.46593041101499</v>
      </c>
      <c r="AO6" s="918">
        <v>360.80056649196212</v>
      </c>
      <c r="AP6" s="919">
        <v>529.29186175349037</v>
      </c>
      <c r="AQ6" s="920">
        <v>27.2224579688707</v>
      </c>
      <c r="AR6" s="918">
        <v>814.8199222580032</v>
      </c>
      <c r="AS6" s="919">
        <v>597.71957355059635</v>
      </c>
      <c r="AT6" s="920">
        <v>74.669346042675642</v>
      </c>
      <c r="AU6" s="918">
        <v>654.17891675868759</v>
      </c>
      <c r="AV6" s="919">
        <v>847.4234753432745</v>
      </c>
      <c r="AW6" s="920">
        <v>105.23159196540085</v>
      </c>
      <c r="AX6" s="918">
        <v>918.2241065712484</v>
      </c>
      <c r="AY6" s="919">
        <v>1314.0723937945618</v>
      </c>
      <c r="AZ6" s="920">
        <v>187.71093542336882</v>
      </c>
      <c r="BA6" s="918">
        <v>291.06598420807035</v>
      </c>
      <c r="BB6" s="919">
        <v>843.73411666271511</v>
      </c>
      <c r="BC6" s="920">
        <v>136.48189970138068</v>
      </c>
      <c r="BD6" s="918">
        <v>266.71603712156667</v>
      </c>
      <c r="BE6" s="919">
        <v>1019.604816516998</v>
      </c>
      <c r="BF6" s="920">
        <v>225.22907127019448</v>
      </c>
      <c r="BG6" s="918">
        <v>690.16694672320159</v>
      </c>
      <c r="BH6" s="919">
        <v>459.1503775769861</v>
      </c>
      <c r="BI6" s="920">
        <v>219.6035714371462</v>
      </c>
      <c r="BJ6" s="918">
        <v>502.8338906584014</v>
      </c>
      <c r="BK6" s="919">
        <v>639.93391048647652</v>
      </c>
      <c r="BL6" s="920">
        <v>77.562457789752045</v>
      </c>
      <c r="BM6" s="918">
        <v>269.50450996236481</v>
      </c>
      <c r="BN6" s="919">
        <v>618.14560345726272</v>
      </c>
      <c r="BO6" s="920">
        <v>91.491681179996974</v>
      </c>
      <c r="BP6" s="918">
        <v>376.22443848355834</v>
      </c>
      <c r="BQ6" s="919">
        <v>319.79573780481712</v>
      </c>
      <c r="BR6" s="920">
        <v>150.49347344454634</v>
      </c>
      <c r="BS6" s="918">
        <v>230.21125020948998</v>
      </c>
      <c r="BT6" s="919">
        <v>601.60969147333378</v>
      </c>
      <c r="BU6" s="920">
        <v>48.585761780726003</v>
      </c>
      <c r="BV6" s="918">
        <v>510.13542678196507</v>
      </c>
      <c r="BW6" s="919">
        <v>393.77341179667889</v>
      </c>
      <c r="BX6" s="920">
        <v>164.18157854800134</v>
      </c>
      <c r="BY6" s="918">
        <v>962.43328869886636</v>
      </c>
      <c r="BZ6" s="919">
        <v>955.8678996994347</v>
      </c>
      <c r="CA6" s="920">
        <v>65.93666226147279</v>
      </c>
      <c r="CB6" s="918">
        <v>625.50271322533843</v>
      </c>
      <c r="CC6" s="919">
        <v>1625.5591334926912</v>
      </c>
      <c r="CD6" s="920">
        <v>62.334882761566362</v>
      </c>
      <c r="CE6" s="918">
        <v>1495.3098686524008</v>
      </c>
      <c r="CF6" s="919">
        <v>1209.8493103573912</v>
      </c>
      <c r="CG6" s="920">
        <v>188.19179257572782</v>
      </c>
      <c r="CH6" s="918">
        <v>654.95120268028938</v>
      </c>
      <c r="CI6" s="919">
        <v>1210.8252248569086</v>
      </c>
      <c r="CJ6" s="920">
        <v>97.580599882085025</v>
      </c>
      <c r="CK6" s="918">
        <v>584.73043122641025</v>
      </c>
      <c r="CL6" s="919">
        <v>981.86791483167337</v>
      </c>
      <c r="CM6" s="920">
        <v>198.05441017260031</v>
      </c>
      <c r="CN6" s="918">
        <v>1292.0103438098272</v>
      </c>
      <c r="CO6" s="919">
        <v>1480.596806814279</v>
      </c>
      <c r="CP6" s="920">
        <v>135.22950609411373</v>
      </c>
      <c r="CQ6" s="919"/>
      <c r="CR6" s="919"/>
      <c r="CS6" s="919"/>
      <c r="CT6" s="918">
        <v>1298.9160924683365</v>
      </c>
      <c r="CU6" s="919">
        <v>1478.020472790146</v>
      </c>
      <c r="CV6" s="920">
        <v>160.1882570316786</v>
      </c>
      <c r="CW6" s="918">
        <v>635.01451204404952</v>
      </c>
      <c r="CX6" s="919">
        <v>1723.9734164355461</v>
      </c>
      <c r="CY6" s="920">
        <v>84.173937239249199</v>
      </c>
      <c r="CZ6" s="918">
        <v>676</v>
      </c>
      <c r="DA6" s="919">
        <v>2309</v>
      </c>
      <c r="DB6" s="920">
        <v>240</v>
      </c>
      <c r="DE6" s="671" t="s">
        <v>1764</v>
      </c>
      <c r="DF6" s="834">
        <v>0.03</v>
      </c>
      <c r="DG6" s="835">
        <v>0.03</v>
      </c>
      <c r="DH6" s="836">
        <v>0.03</v>
      </c>
      <c r="DI6" s="834">
        <v>0.03</v>
      </c>
      <c r="DJ6" s="835">
        <v>0.03</v>
      </c>
      <c r="DK6" s="836">
        <v>0.03</v>
      </c>
      <c r="DL6" s="834">
        <v>0.03</v>
      </c>
      <c r="DM6" s="835">
        <v>0.03</v>
      </c>
      <c r="DN6" s="836">
        <v>0.03</v>
      </c>
      <c r="DO6" s="834">
        <v>0.03</v>
      </c>
      <c r="DP6" s="835">
        <v>0.03</v>
      </c>
      <c r="DQ6" s="836">
        <v>0.03</v>
      </c>
      <c r="DR6" s="834">
        <v>0.03</v>
      </c>
      <c r="DS6" s="835">
        <v>0.03</v>
      </c>
      <c r="DT6" s="836">
        <v>0.03</v>
      </c>
      <c r="DU6" s="834">
        <v>0.03</v>
      </c>
      <c r="DV6" s="835">
        <v>0.03</v>
      </c>
      <c r="DW6" s="836">
        <v>0.03</v>
      </c>
      <c r="DX6" s="834">
        <v>0.03</v>
      </c>
      <c r="DY6" s="835">
        <v>0.03</v>
      </c>
      <c r="DZ6" s="836">
        <v>0.03</v>
      </c>
      <c r="EA6" s="834">
        <v>0.03</v>
      </c>
      <c r="EB6" s="835">
        <v>0.03</v>
      </c>
      <c r="EC6" s="836">
        <v>0.03</v>
      </c>
      <c r="ED6" s="834">
        <v>0.03</v>
      </c>
      <c r="EE6" s="835">
        <v>0.03</v>
      </c>
      <c r="EF6" s="836">
        <v>0.03</v>
      </c>
      <c r="EG6" s="834">
        <v>0.03</v>
      </c>
      <c r="EH6" s="835">
        <v>0.03</v>
      </c>
      <c r="EI6" s="836">
        <v>0.03</v>
      </c>
      <c r="EJ6" s="834">
        <v>0.03</v>
      </c>
      <c r="EK6" s="835">
        <v>0.03</v>
      </c>
      <c r="EL6" s="836">
        <v>0.03</v>
      </c>
      <c r="EM6" s="834">
        <v>0.03</v>
      </c>
      <c r="EN6" s="835">
        <v>0.03</v>
      </c>
      <c r="EO6" s="836">
        <v>0.03</v>
      </c>
      <c r="EP6" s="834">
        <v>0.03</v>
      </c>
      <c r="EQ6" s="835">
        <v>0.03</v>
      </c>
      <c r="ER6" s="836">
        <v>0.03</v>
      </c>
      <c r="ES6" s="834">
        <v>0.03</v>
      </c>
      <c r="ET6" s="835">
        <v>0.03</v>
      </c>
      <c r="EU6" s="836">
        <v>0.03</v>
      </c>
      <c r="EV6" s="834">
        <v>0.03</v>
      </c>
      <c r="EW6" s="835">
        <v>0.03</v>
      </c>
      <c r="EX6" s="836">
        <v>0.03</v>
      </c>
      <c r="EY6" s="834">
        <v>0.03</v>
      </c>
      <c r="EZ6" s="835">
        <v>0.03</v>
      </c>
      <c r="FA6" s="836">
        <v>0.03</v>
      </c>
      <c r="FB6" s="834">
        <v>0.03</v>
      </c>
      <c r="FC6" s="835">
        <v>0.03</v>
      </c>
      <c r="FD6" s="836">
        <v>0.03</v>
      </c>
      <c r="FE6" s="834">
        <v>0.03</v>
      </c>
      <c r="FF6" s="835">
        <v>0.03</v>
      </c>
      <c r="FG6" s="836">
        <v>0.03</v>
      </c>
      <c r="FH6" s="834">
        <v>0.26496288441145283</v>
      </c>
      <c r="FI6" s="835">
        <v>0.26496288441145283</v>
      </c>
      <c r="FJ6" s="836">
        <v>0.26496288441145283</v>
      </c>
      <c r="FK6" s="834">
        <v>0.11509090909090909</v>
      </c>
      <c r="FL6" s="835">
        <v>0.11509090909090909</v>
      </c>
      <c r="FM6" s="836">
        <v>0.11509090909090909</v>
      </c>
      <c r="FN6" s="834">
        <v>0.16609527860484902</v>
      </c>
      <c r="FO6" s="835">
        <v>0.16609527860484902</v>
      </c>
      <c r="FP6" s="836">
        <v>0.16609527860484902</v>
      </c>
      <c r="FQ6" s="834">
        <v>0.20078226857887874</v>
      </c>
      <c r="FR6" s="835">
        <v>0.20078226857887874</v>
      </c>
      <c r="FS6" s="836">
        <v>0.20078226857887874</v>
      </c>
      <c r="FT6" s="834">
        <v>0.35765333333333327</v>
      </c>
      <c r="FU6" s="835">
        <v>0.35765333333333327</v>
      </c>
      <c r="FV6" s="836">
        <v>0.35765333333333327</v>
      </c>
      <c r="FW6" s="834">
        <v>0.52893518518518523</v>
      </c>
      <c r="FX6" s="835">
        <v>0.52893518518518523</v>
      </c>
      <c r="FY6" s="836">
        <v>0.52893518518518523</v>
      </c>
      <c r="FZ6" s="834">
        <v>0.58930926761541125</v>
      </c>
      <c r="GA6" s="835">
        <v>0.58930926761541125</v>
      </c>
      <c r="GB6" s="836">
        <v>0.58930926761541125</v>
      </c>
      <c r="GC6" s="834">
        <v>0.6268288060644347</v>
      </c>
      <c r="GD6" s="835">
        <v>0.6268288060644347</v>
      </c>
      <c r="GE6" s="836">
        <v>0.6268288060644347</v>
      </c>
      <c r="GF6" s="834"/>
      <c r="GG6" s="835"/>
      <c r="GH6" s="836"/>
      <c r="GI6" s="834"/>
      <c r="GJ6" s="835"/>
      <c r="GK6" s="836"/>
      <c r="GL6" s="834"/>
      <c r="GM6" s="835"/>
      <c r="GN6" s="836"/>
      <c r="GO6" s="834"/>
      <c r="GP6" s="835"/>
      <c r="GQ6" s="836"/>
      <c r="GR6" s="834"/>
      <c r="GS6" s="835"/>
      <c r="GT6" s="836"/>
      <c r="GU6" s="834"/>
      <c r="GV6" s="835"/>
      <c r="GW6" s="836"/>
    </row>
    <row r="7" spans="1:205" x14ac:dyDescent="0.25">
      <c r="A7" s="3" t="s">
        <v>2018</v>
      </c>
      <c r="B7" s="982"/>
      <c r="C7" s="680" t="s">
        <v>2003</v>
      </c>
      <c r="D7" s="681">
        <v>3</v>
      </c>
      <c r="E7" s="682">
        <f t="shared" si="12"/>
        <v>90.374089218089324</v>
      </c>
      <c r="F7" s="682">
        <f t="shared" si="13"/>
        <v>218.58887645176927</v>
      </c>
      <c r="G7" s="682">
        <f t="shared" si="14"/>
        <v>57.991460475962313</v>
      </c>
      <c r="H7" s="684">
        <f>H6*(1-DF6)</f>
        <v>453.1295814071957</v>
      </c>
      <c r="I7" s="684">
        <f t="shared" ref="I7" si="15">I6*(1-DG6)</f>
        <v>198.64928112208699</v>
      </c>
      <c r="J7" s="684">
        <f t="shared" ref="J7" si="16">J6*(1-DH6)</f>
        <v>20.664858103304347</v>
      </c>
      <c r="K7" s="684">
        <f>K6*(1-DI6)</f>
        <v>124.65575694573914</v>
      </c>
      <c r="L7" s="684">
        <f t="shared" ref="L7" si="17">L6*(1-DJ6)</f>
        <v>198.64928112208699</v>
      </c>
      <c r="M7" s="684">
        <f t="shared" ref="M7" si="18">M6*(1-DK6)</f>
        <v>20.664858103304347</v>
      </c>
      <c r="N7" s="684">
        <f t="shared" ref="N7" si="19">N6*(1-DL6)</f>
        <v>135.09646755286957</v>
      </c>
      <c r="O7" s="684">
        <f t="shared" ref="O7" si="20">O6*(1-DM6)</f>
        <v>215.28741888104349</v>
      </c>
      <c r="P7" s="684">
        <f t="shared" ref="P7" si="21">P6*(1-DN6)</f>
        <v>22.395671091652172</v>
      </c>
      <c r="Q7" s="921">
        <v>51.476443078498384</v>
      </c>
      <c r="R7" s="922">
        <v>166.64109406472448</v>
      </c>
      <c r="S7" s="923">
        <v>51.256068287212337</v>
      </c>
      <c r="T7" s="921">
        <v>43.53525607540783</v>
      </c>
      <c r="U7" s="922">
        <v>171.10403904816752</v>
      </c>
      <c r="V7" s="923">
        <v>45.584576961590898</v>
      </c>
      <c r="W7" s="921">
        <v>3.9598106315312069</v>
      </c>
      <c r="X7" s="922">
        <v>21.972720717557401</v>
      </c>
      <c r="Y7" s="923">
        <v>4.6211845355543018</v>
      </c>
      <c r="Z7" s="921">
        <v>18.598890144428808</v>
      </c>
      <c r="AA7" s="922">
        <v>80.926370788087695</v>
      </c>
      <c r="AB7" s="923">
        <v>20.054482080826197</v>
      </c>
      <c r="AC7" s="921">
        <v>53.085436725688126</v>
      </c>
      <c r="AD7" s="922">
        <v>161.72156214020012</v>
      </c>
      <c r="AE7" s="923">
        <v>52.107648641986565</v>
      </c>
      <c r="AF7" s="921">
        <v>50.392283791618546</v>
      </c>
      <c r="AG7" s="922">
        <v>163.64101386356333</v>
      </c>
      <c r="AH7" s="923">
        <v>50.214312435600426</v>
      </c>
      <c r="AI7" s="921">
        <v>7.0653624306493921</v>
      </c>
      <c r="AJ7" s="922">
        <v>29.292195530910785</v>
      </c>
      <c r="AK7" s="923">
        <v>7.5108518290912816</v>
      </c>
      <c r="AL7" s="921">
        <v>22.798463758982969</v>
      </c>
      <c r="AM7" s="922">
        <v>87.659523231050741</v>
      </c>
      <c r="AN7" s="923">
        <v>23.727598590466915</v>
      </c>
      <c r="AO7" s="921">
        <v>25.480672381696021</v>
      </c>
      <c r="AP7" s="922">
        <v>88.954452082141927</v>
      </c>
      <c r="AQ7" s="923">
        <v>25.85085606139101</v>
      </c>
      <c r="AR7" s="921">
        <v>11.273463824254128</v>
      </c>
      <c r="AS7" s="922">
        <v>45.936124496075877</v>
      </c>
      <c r="AT7" s="923">
        <v>11.924826280733944</v>
      </c>
      <c r="AU7" s="921">
        <v>7.0326559799323913</v>
      </c>
      <c r="AV7" s="922">
        <v>32.000736708848677</v>
      </c>
      <c r="AW7" s="923">
        <v>7.6868406484649672</v>
      </c>
      <c r="AX7" s="921">
        <v>72.938556067588323</v>
      </c>
      <c r="AY7" s="922">
        <v>35.884792626728114</v>
      </c>
      <c r="AZ7" s="923">
        <v>8.1766513056835635</v>
      </c>
      <c r="BA7" s="921">
        <v>40.774999999999999</v>
      </c>
      <c r="BB7" s="922">
        <v>247.65</v>
      </c>
      <c r="BC7" s="923">
        <v>23.574999999999999</v>
      </c>
      <c r="BD7" s="921">
        <v>30.468571791708406</v>
      </c>
      <c r="BE7" s="922">
        <v>364.70313253453099</v>
      </c>
      <c r="BF7" s="923">
        <v>78.118855244200745</v>
      </c>
      <c r="BG7" s="921">
        <v>40.279782929571766</v>
      </c>
      <c r="BH7" s="922">
        <v>210.47707024657524</v>
      </c>
      <c r="BI7" s="923">
        <v>162.27614512327759</v>
      </c>
      <c r="BJ7" s="921">
        <v>63.415792244704981</v>
      </c>
      <c r="BK7" s="922">
        <v>184.98134331741542</v>
      </c>
      <c r="BL7" s="923">
        <v>30.882568941101333</v>
      </c>
      <c r="BM7" s="921">
        <v>13.501136881280047</v>
      </c>
      <c r="BN7" s="922">
        <v>321.9681560581185</v>
      </c>
      <c r="BO7" s="923">
        <v>50.203744904384102</v>
      </c>
      <c r="BP7" s="921">
        <v>105.51128457257266</v>
      </c>
      <c r="BQ7" s="922">
        <v>62.211635952785301</v>
      </c>
      <c r="BR7" s="923">
        <v>122.14734621653325</v>
      </c>
      <c r="BS7" s="921">
        <v>69.14769866373976</v>
      </c>
      <c r="BT7" s="922">
        <v>365.89732765539367</v>
      </c>
      <c r="BU7" s="923">
        <v>22.758682507292164</v>
      </c>
      <c r="BV7" s="921">
        <v>147.08236761873192</v>
      </c>
      <c r="BW7" s="922">
        <v>130.22549040982295</v>
      </c>
      <c r="BX7" s="923">
        <v>134.16123544979482</v>
      </c>
      <c r="BY7" s="921">
        <v>131.52388659790137</v>
      </c>
      <c r="BZ7" s="922">
        <v>331.64332790080761</v>
      </c>
      <c r="CA7" s="923">
        <v>32.481591769048222</v>
      </c>
      <c r="CB7" s="921">
        <v>25.877120843076135</v>
      </c>
      <c r="CC7" s="922">
        <v>331.31975768732178</v>
      </c>
      <c r="CD7" s="923">
        <v>22.39670455147234</v>
      </c>
      <c r="CE7" s="921">
        <v>110.13866808599741</v>
      </c>
      <c r="CF7" s="922">
        <v>98.020391773338233</v>
      </c>
      <c r="CG7" s="923">
        <v>68.081572178750491</v>
      </c>
      <c r="CH7" s="921">
        <v>80.283753303631244</v>
      </c>
      <c r="CI7" s="922">
        <v>162.93233279426758</v>
      </c>
      <c r="CJ7" s="923">
        <v>12.427687692982778</v>
      </c>
      <c r="CK7" s="921">
        <v>110.44734208541331</v>
      </c>
      <c r="CL7" s="922">
        <v>359.78681595984006</v>
      </c>
      <c r="CM7" s="923">
        <v>114.62507021248624</v>
      </c>
      <c r="CN7" s="921">
        <v>27.265485991873931</v>
      </c>
      <c r="CO7" s="922">
        <v>116.19401863698651</v>
      </c>
      <c r="CP7" s="923">
        <v>21.766361477201357</v>
      </c>
      <c r="CQ7" s="922"/>
      <c r="CR7" s="922"/>
      <c r="CS7" s="922"/>
      <c r="CT7" s="921">
        <v>48.930554931486967</v>
      </c>
      <c r="CU7" s="922">
        <v>111.77818816784648</v>
      </c>
      <c r="CV7" s="923">
        <v>20.180327517424853</v>
      </c>
      <c r="CW7" s="921">
        <v>36.70921413403822</v>
      </c>
      <c r="CX7" s="922">
        <v>391.00978759096233</v>
      </c>
      <c r="CY7" s="923">
        <v>26.670647186258968</v>
      </c>
      <c r="CZ7" s="921">
        <v>122</v>
      </c>
      <c r="DA7" s="922">
        <v>560</v>
      </c>
      <c r="DB7" s="923">
        <v>41</v>
      </c>
      <c r="DE7" s="680" t="s">
        <v>201</v>
      </c>
      <c r="DF7" s="898">
        <v>0.95</v>
      </c>
      <c r="DG7" s="126">
        <v>0.95</v>
      </c>
      <c r="DH7" s="899">
        <v>0.95</v>
      </c>
      <c r="DI7" s="837">
        <v>0.95</v>
      </c>
      <c r="DJ7" s="68">
        <v>0.95</v>
      </c>
      <c r="DK7" s="838">
        <v>0.95</v>
      </c>
      <c r="DL7" s="837">
        <v>0.95</v>
      </c>
      <c r="DM7" s="68">
        <v>0.95</v>
      </c>
      <c r="DN7" s="838">
        <v>0.95</v>
      </c>
      <c r="DO7" s="837">
        <v>0.95</v>
      </c>
      <c r="DP7" s="68">
        <v>0.95</v>
      </c>
      <c r="DQ7" s="838">
        <v>0.95</v>
      </c>
      <c r="DR7" s="837">
        <v>0.95</v>
      </c>
      <c r="DS7" s="68">
        <v>0.95</v>
      </c>
      <c r="DT7" s="838">
        <v>0.95</v>
      </c>
      <c r="DU7" s="837">
        <v>0.95</v>
      </c>
      <c r="DV7" s="68">
        <v>0.95</v>
      </c>
      <c r="DW7" s="838">
        <v>0.95</v>
      </c>
      <c r="DX7" s="837">
        <v>0.95</v>
      </c>
      <c r="DY7" s="68">
        <v>0.95</v>
      </c>
      <c r="DZ7" s="838">
        <v>0.95</v>
      </c>
      <c r="EA7" s="837">
        <v>0.95</v>
      </c>
      <c r="EB7" s="68">
        <v>0.95</v>
      </c>
      <c r="EC7" s="838">
        <v>0.95</v>
      </c>
      <c r="ED7" s="837">
        <v>0.95</v>
      </c>
      <c r="EE7" s="68">
        <v>0.95</v>
      </c>
      <c r="EF7" s="838">
        <v>0.95</v>
      </c>
      <c r="EG7" s="837">
        <v>0.95</v>
      </c>
      <c r="EH7" s="68">
        <v>0.95</v>
      </c>
      <c r="EI7" s="838">
        <v>0.95</v>
      </c>
      <c r="EJ7" s="837">
        <v>0.95</v>
      </c>
      <c r="EK7" s="68">
        <v>0.95</v>
      </c>
      <c r="EL7" s="838">
        <v>0.95</v>
      </c>
      <c r="EM7" s="837">
        <v>0.95</v>
      </c>
      <c r="EN7" s="68">
        <v>0.95</v>
      </c>
      <c r="EO7" s="838">
        <v>0.95</v>
      </c>
      <c r="EP7" s="837">
        <v>0.95</v>
      </c>
      <c r="EQ7" s="68">
        <v>0.95</v>
      </c>
      <c r="ER7" s="838">
        <v>0.95</v>
      </c>
      <c r="ES7" s="837">
        <v>0.95</v>
      </c>
      <c r="ET7" s="68">
        <v>0.95</v>
      </c>
      <c r="EU7" s="838">
        <v>0.95</v>
      </c>
      <c r="EV7" s="837">
        <v>0.95</v>
      </c>
      <c r="EW7" s="68">
        <v>0.95</v>
      </c>
      <c r="EX7" s="838">
        <v>0.95</v>
      </c>
      <c r="EY7" s="837">
        <v>0.95</v>
      </c>
      <c r="EZ7" s="68">
        <v>0.95</v>
      </c>
      <c r="FA7" s="838">
        <v>0.95</v>
      </c>
      <c r="FB7" s="837">
        <v>0.95</v>
      </c>
      <c r="FC7" s="68">
        <v>0.95</v>
      </c>
      <c r="FD7" s="838">
        <v>0.95</v>
      </c>
      <c r="FE7" s="837">
        <v>0.95</v>
      </c>
      <c r="FF7" s="68">
        <v>0.95</v>
      </c>
      <c r="FG7" s="838">
        <v>0.95</v>
      </c>
      <c r="FH7" s="837">
        <v>0.97587574355584927</v>
      </c>
      <c r="FI7" s="68">
        <v>0.97587574355584927</v>
      </c>
      <c r="FJ7" s="838">
        <v>0.97587574355584927</v>
      </c>
      <c r="FK7" s="837">
        <v>0.97975596228508044</v>
      </c>
      <c r="FL7" s="68">
        <v>0.97975596228508044</v>
      </c>
      <c r="FM7" s="838">
        <v>0.97975596228508044</v>
      </c>
      <c r="FN7" s="837">
        <v>0.9734549138804458</v>
      </c>
      <c r="FO7" s="68">
        <v>0.9734549138804458</v>
      </c>
      <c r="FP7" s="838">
        <v>0.9734549138804458</v>
      </c>
      <c r="FQ7" s="837">
        <v>0.8736321920225909</v>
      </c>
      <c r="FR7" s="68">
        <v>0.8736321920225909</v>
      </c>
      <c r="FS7" s="838">
        <v>0.8736321920225909</v>
      </c>
      <c r="FT7" s="837">
        <v>0.91799265605875158</v>
      </c>
      <c r="FU7" s="68">
        <v>0.91799265605875158</v>
      </c>
      <c r="FV7" s="838">
        <v>0.91799265605875158</v>
      </c>
      <c r="FW7" s="837">
        <v>0.89164086687306499</v>
      </c>
      <c r="FX7" s="68">
        <v>0.89164086687306499</v>
      </c>
      <c r="FY7" s="838">
        <v>0.89164086687306499</v>
      </c>
      <c r="FZ7" s="837">
        <v>0.90854619993692842</v>
      </c>
      <c r="GA7" s="68">
        <v>0.90854619993692842</v>
      </c>
      <c r="GB7" s="838">
        <v>0.90854619993692842</v>
      </c>
      <c r="GC7" s="837">
        <v>0.94198155310919374</v>
      </c>
      <c r="GD7" s="68">
        <v>0.94198155310919374</v>
      </c>
      <c r="GE7" s="838">
        <v>0.94198155310919374</v>
      </c>
      <c r="GF7" s="837"/>
      <c r="GG7" s="68"/>
      <c r="GH7" s="838"/>
      <c r="GI7" s="837"/>
      <c r="GJ7" s="68"/>
      <c r="GK7" s="838"/>
      <c r="GL7" s="837"/>
      <c r="GM7" s="68"/>
      <c r="GN7" s="838"/>
      <c r="GO7" s="837"/>
      <c r="GP7" s="68"/>
      <c r="GQ7" s="838"/>
      <c r="GR7" s="837"/>
      <c r="GS7" s="68"/>
      <c r="GT7" s="838"/>
      <c r="GU7" s="837"/>
      <c r="GV7" s="68"/>
      <c r="GW7" s="838"/>
    </row>
    <row r="8" spans="1:205" ht="15.75" thickBot="1" x14ac:dyDescent="0.3">
      <c r="B8" s="983"/>
      <c r="C8" s="695" t="s">
        <v>2004</v>
      </c>
      <c r="D8" s="696">
        <v>4</v>
      </c>
      <c r="E8" s="688">
        <f t="shared" si="12"/>
        <v>784.6363786497817</v>
      </c>
      <c r="F8" s="688">
        <f t="shared" si="13"/>
        <v>904.03108095523896</v>
      </c>
      <c r="G8" s="688">
        <f t="shared" si="14"/>
        <v>72.224172709118733</v>
      </c>
      <c r="H8" s="690">
        <f t="shared" ref="H8:J8" si="22">H6-H7</f>
        <v>14.014316950738021</v>
      </c>
      <c r="I8" s="690">
        <f t="shared" si="22"/>
        <v>6.1437921996521823</v>
      </c>
      <c r="J8" s="690">
        <f t="shared" si="22"/>
        <v>0.63911932278260863</v>
      </c>
      <c r="K8" s="690">
        <f t="shared" ref="K8:P8" si="23">K6-K7</f>
        <v>3.8553326890434789</v>
      </c>
      <c r="L8" s="690">
        <f t="shared" si="23"/>
        <v>6.1437921996521823</v>
      </c>
      <c r="M8" s="690">
        <f t="shared" si="23"/>
        <v>0.63911932278260863</v>
      </c>
      <c r="N8" s="690">
        <f t="shared" si="23"/>
        <v>4.1782412645217448</v>
      </c>
      <c r="O8" s="690">
        <f t="shared" si="23"/>
        <v>6.6583737798260927</v>
      </c>
      <c r="P8" s="690">
        <f t="shared" si="23"/>
        <v>0.69264962139130404</v>
      </c>
      <c r="Q8" s="924">
        <v>3.3999000000000001</v>
      </c>
      <c r="R8" s="925">
        <v>395.60766027660395</v>
      </c>
      <c r="S8" s="926">
        <v>50.056511717249329</v>
      </c>
      <c r="T8" s="924">
        <v>213.8607928180478</v>
      </c>
      <c r="U8" s="925">
        <v>1.4666600000000001</v>
      </c>
      <c r="V8" s="926">
        <v>26.468244333461392</v>
      </c>
      <c r="W8" s="924">
        <v>51.77849571434669</v>
      </c>
      <c r="X8" s="925">
        <v>54.50484900729554</v>
      </c>
      <c r="Y8" s="926">
        <v>1.4000000000000001</v>
      </c>
      <c r="Z8" s="924">
        <v>18.095875909979142</v>
      </c>
      <c r="AA8" s="925">
        <v>77.667781053485299</v>
      </c>
      <c r="AB8" s="926">
        <v>9.7626253940728684</v>
      </c>
      <c r="AC8" s="924">
        <v>349.13771501206213</v>
      </c>
      <c r="AD8" s="925">
        <v>174.80692816856231</v>
      </c>
      <c r="AE8" s="926">
        <v>101.29291049957359</v>
      </c>
      <c r="AF8" s="924">
        <v>719.89417663501115</v>
      </c>
      <c r="AG8" s="925">
        <v>403.64801202103001</v>
      </c>
      <c r="AH8" s="926">
        <v>28.408358862317257</v>
      </c>
      <c r="AI8" s="924">
        <v>0</v>
      </c>
      <c r="AJ8" s="925">
        <v>443.84562764354268</v>
      </c>
      <c r="AK8" s="926">
        <v>27.302478813420905</v>
      </c>
      <c r="AL8" s="924">
        <v>579.41628100313551</v>
      </c>
      <c r="AM8" s="925">
        <v>0</v>
      </c>
      <c r="AN8" s="926">
        <v>120.73833182054807</v>
      </c>
      <c r="AO8" s="924">
        <v>335.31989411026609</v>
      </c>
      <c r="AP8" s="925">
        <v>440.33740967134844</v>
      </c>
      <c r="AQ8" s="926">
        <v>1.3716019074796884</v>
      </c>
      <c r="AR8" s="924">
        <v>803.54645843374908</v>
      </c>
      <c r="AS8" s="925">
        <v>551.78344905452047</v>
      </c>
      <c r="AT8" s="926">
        <v>62.744519761941703</v>
      </c>
      <c r="AU8" s="924">
        <v>647.14626077875516</v>
      </c>
      <c r="AV8" s="925">
        <v>815.42273863442585</v>
      </c>
      <c r="AW8" s="926">
        <v>97.544751316935887</v>
      </c>
      <c r="AX8" s="924">
        <v>845.28555050366003</v>
      </c>
      <c r="AY8" s="925">
        <v>1278.1876011678337</v>
      </c>
      <c r="AZ8" s="926">
        <v>179.53428411768527</v>
      </c>
      <c r="BA8" s="924">
        <v>250.29098420807037</v>
      </c>
      <c r="BB8" s="925">
        <v>596.08411666271513</v>
      </c>
      <c r="BC8" s="926">
        <v>112.90689970138069</v>
      </c>
      <c r="BD8" s="924">
        <v>236.24746532985827</v>
      </c>
      <c r="BE8" s="925">
        <v>654.90168398246692</v>
      </c>
      <c r="BF8" s="926">
        <v>147.11021602599374</v>
      </c>
      <c r="BG8" s="924">
        <v>649.88716379362984</v>
      </c>
      <c r="BH8" s="925">
        <v>248.67330733041086</v>
      </c>
      <c r="BI8" s="926">
        <v>57.327426313868614</v>
      </c>
      <c r="BJ8" s="924">
        <v>439.41809841369644</v>
      </c>
      <c r="BK8" s="925">
        <v>454.95256716906113</v>
      </c>
      <c r="BL8" s="926">
        <v>46.67988884865072</v>
      </c>
      <c r="BM8" s="924">
        <v>256.00337308108476</v>
      </c>
      <c r="BN8" s="925">
        <v>296.17744739914428</v>
      </c>
      <c r="BO8" s="926">
        <v>41.287936275612871</v>
      </c>
      <c r="BP8" s="924">
        <v>270.71315391098568</v>
      </c>
      <c r="BQ8" s="925">
        <v>257.58410185203184</v>
      </c>
      <c r="BR8" s="926">
        <v>28.346127228013074</v>
      </c>
      <c r="BS8" s="924">
        <v>161.06355154575022</v>
      </c>
      <c r="BT8" s="925">
        <v>235.71236381794012</v>
      </c>
      <c r="BU8" s="926">
        <v>25.827079273433835</v>
      </c>
      <c r="BV8" s="924">
        <v>363.05305916323312</v>
      </c>
      <c r="BW8" s="925">
        <v>263.54792138685593</v>
      </c>
      <c r="BX8" s="926">
        <v>30.020343098206517</v>
      </c>
      <c r="BY8" s="924">
        <v>830.90940210096505</v>
      </c>
      <c r="BZ8" s="925">
        <v>624.22457179862715</v>
      </c>
      <c r="CA8" s="926">
        <v>33.455070492424568</v>
      </c>
      <c r="CB8" s="924">
        <v>599.62559238226231</v>
      </c>
      <c r="CC8" s="925">
        <v>1294.2393758053695</v>
      </c>
      <c r="CD8" s="926">
        <v>39.938178210094023</v>
      </c>
      <c r="CE8" s="924">
        <v>1385.1712005664035</v>
      </c>
      <c r="CF8" s="925">
        <v>1111.8289185840531</v>
      </c>
      <c r="CG8" s="926">
        <v>120.11022039697733</v>
      </c>
      <c r="CH8" s="924">
        <v>574.66744937665817</v>
      </c>
      <c r="CI8" s="925">
        <v>1047.8928920626411</v>
      </c>
      <c r="CJ8" s="926">
        <v>85.152912189102253</v>
      </c>
      <c r="CK8" s="924">
        <v>474.28308914099699</v>
      </c>
      <c r="CL8" s="925">
        <v>622.08109887183332</v>
      </c>
      <c r="CM8" s="926">
        <v>83.429339960114078</v>
      </c>
      <c r="CN8" s="924">
        <v>1264.7448578179533</v>
      </c>
      <c r="CO8" s="925">
        <v>1364.4027881772925</v>
      </c>
      <c r="CP8" s="926">
        <v>113.46314461691239</v>
      </c>
      <c r="CQ8" s="925"/>
      <c r="CR8" s="925"/>
      <c r="CS8" s="925"/>
      <c r="CT8" s="924">
        <v>1249.9855375368495</v>
      </c>
      <c r="CU8" s="925">
        <v>1366.2422846222994</v>
      </c>
      <c r="CV8" s="926">
        <v>140.00792951425376</v>
      </c>
      <c r="CW8" s="924">
        <v>598.30529791001129</v>
      </c>
      <c r="CX8" s="925">
        <v>1332.9636288445838</v>
      </c>
      <c r="CY8" s="926">
        <v>57.503290052990231</v>
      </c>
      <c r="CZ8" s="924">
        <v>554</v>
      </c>
      <c r="DA8" s="925">
        <v>1748</v>
      </c>
      <c r="DB8" s="926">
        <v>199</v>
      </c>
      <c r="DE8" s="695" t="s">
        <v>202</v>
      </c>
      <c r="DF8" s="839"/>
      <c r="DG8" s="840"/>
      <c r="DH8" s="841"/>
      <c r="DI8" s="839"/>
      <c r="DJ8" s="840"/>
      <c r="DK8" s="841"/>
      <c r="DL8" s="839"/>
      <c r="DM8" s="840"/>
      <c r="DN8" s="841"/>
      <c r="DO8" s="839"/>
      <c r="DP8" s="840"/>
      <c r="DQ8" s="841"/>
      <c r="DR8" s="839"/>
      <c r="DS8" s="840"/>
      <c r="DT8" s="841"/>
      <c r="DU8" s="839"/>
      <c r="DV8" s="840"/>
      <c r="DW8" s="841"/>
      <c r="DX8" s="839"/>
      <c r="DY8" s="840"/>
      <c r="DZ8" s="841"/>
      <c r="EA8" s="839"/>
      <c r="EB8" s="840"/>
      <c r="EC8" s="841"/>
      <c r="ED8" s="839"/>
      <c r="EE8" s="840"/>
      <c r="EF8" s="841"/>
      <c r="EG8" s="839"/>
      <c r="EH8" s="840"/>
      <c r="EI8" s="841"/>
      <c r="EJ8" s="839"/>
      <c r="EK8" s="840"/>
      <c r="EL8" s="841"/>
      <c r="EM8" s="839"/>
      <c r="EN8" s="840"/>
      <c r="EO8" s="841"/>
      <c r="EP8" s="839"/>
      <c r="EQ8" s="840"/>
      <c r="ER8" s="841"/>
      <c r="ES8" s="839"/>
      <c r="ET8" s="840"/>
      <c r="EU8" s="841"/>
      <c r="EV8" s="839"/>
      <c r="EW8" s="840"/>
      <c r="EX8" s="841"/>
      <c r="EY8" s="839"/>
      <c r="EZ8" s="840"/>
      <c r="FA8" s="841"/>
      <c r="FB8" s="839"/>
      <c r="FC8" s="840"/>
      <c r="FD8" s="841"/>
      <c r="FE8" s="839"/>
      <c r="FF8" s="840"/>
      <c r="FG8" s="841"/>
      <c r="FH8" s="839">
        <v>0</v>
      </c>
      <c r="FI8" s="840">
        <v>0</v>
      </c>
      <c r="FJ8" s="841">
        <v>0</v>
      </c>
      <c r="FK8" s="839">
        <v>0</v>
      </c>
      <c r="FL8" s="840">
        <v>0</v>
      </c>
      <c r="FM8" s="841">
        <v>0</v>
      </c>
      <c r="FN8" s="839">
        <v>0</v>
      </c>
      <c r="FO8" s="840">
        <v>0</v>
      </c>
      <c r="FP8" s="841">
        <v>0</v>
      </c>
      <c r="FQ8" s="839">
        <v>0</v>
      </c>
      <c r="FR8" s="840">
        <v>0</v>
      </c>
      <c r="FS8" s="841">
        <v>0</v>
      </c>
      <c r="FT8" s="839">
        <v>0</v>
      </c>
      <c r="FU8" s="840">
        <v>0</v>
      </c>
      <c r="FV8" s="841">
        <v>0</v>
      </c>
      <c r="FW8" s="839">
        <v>0</v>
      </c>
      <c r="FX8" s="840">
        <v>0</v>
      </c>
      <c r="FY8" s="841">
        <v>0</v>
      </c>
      <c r="FZ8" s="839">
        <v>0</v>
      </c>
      <c r="GA8" s="840">
        <v>0</v>
      </c>
      <c r="GB8" s="841">
        <v>0</v>
      </c>
      <c r="GC8" s="839">
        <v>0</v>
      </c>
      <c r="GD8" s="840">
        <v>0</v>
      </c>
      <c r="GE8" s="841">
        <v>0</v>
      </c>
      <c r="GF8" s="839"/>
      <c r="GG8" s="840"/>
      <c r="GH8" s="841"/>
      <c r="GI8" s="839"/>
      <c r="GJ8" s="840"/>
      <c r="GK8" s="841"/>
      <c r="GL8" s="839"/>
      <c r="GM8" s="840"/>
      <c r="GN8" s="841"/>
      <c r="GO8" s="839"/>
      <c r="GP8" s="840"/>
      <c r="GQ8" s="841"/>
      <c r="GR8" s="839"/>
      <c r="GS8" s="840"/>
      <c r="GT8" s="841"/>
      <c r="GU8" s="839"/>
      <c r="GV8" s="840"/>
      <c r="GW8" s="841"/>
    </row>
    <row r="9" spans="1:205" x14ac:dyDescent="0.25">
      <c r="A9" s="560" t="s">
        <v>2019</v>
      </c>
      <c r="B9" s="981" t="s">
        <v>1749</v>
      </c>
      <c r="C9" s="671" t="s">
        <v>2002</v>
      </c>
      <c r="D9" s="697"/>
      <c r="E9" s="698"/>
      <c r="F9" s="698"/>
      <c r="G9" s="699"/>
      <c r="H9" s="900"/>
      <c r="I9" s="900"/>
      <c r="J9" s="900"/>
      <c r="K9" s="900"/>
      <c r="L9" s="900"/>
      <c r="M9" s="900"/>
      <c r="N9" s="900"/>
      <c r="O9" s="900"/>
      <c r="P9" s="901"/>
      <c r="Q9" s="918">
        <v>388.8993469074145</v>
      </c>
      <c r="R9" s="919">
        <v>0</v>
      </c>
      <c r="S9" s="920">
        <v>0</v>
      </c>
      <c r="T9" s="918">
        <v>4.7442340236305931</v>
      </c>
      <c r="U9" s="919">
        <v>209.79169334528535</v>
      </c>
      <c r="V9" s="920">
        <v>0</v>
      </c>
      <c r="W9" s="918">
        <v>0</v>
      </c>
      <c r="X9" s="919">
        <v>1.4822692366110695</v>
      </c>
      <c r="Y9" s="920">
        <v>5.8415290049942374</v>
      </c>
      <c r="Z9" s="918">
        <v>53.650602373198382</v>
      </c>
      <c r="AA9" s="919">
        <v>0</v>
      </c>
      <c r="AB9" s="920">
        <v>0.28976799816685417</v>
      </c>
      <c r="AC9" s="918">
        <v>344.80704957580656</v>
      </c>
      <c r="AD9" s="919">
        <v>522.79574038865803</v>
      </c>
      <c r="AE9" s="920">
        <v>0</v>
      </c>
      <c r="AF9" s="918">
        <v>6.2975751220502367</v>
      </c>
      <c r="AG9" s="919">
        <v>398.64120691545054</v>
      </c>
      <c r="AH9" s="920">
        <v>87.110670444140766</v>
      </c>
      <c r="AI9" s="918">
        <v>0</v>
      </c>
      <c r="AJ9" s="919">
        <v>3.8827250912683771</v>
      </c>
      <c r="AK9" s="920">
        <v>26.710095393849347</v>
      </c>
      <c r="AL9" s="918">
        <v>363.23582825999927</v>
      </c>
      <c r="AM9" s="919">
        <v>0</v>
      </c>
      <c r="AN9" s="920">
        <v>1.0469241247662564</v>
      </c>
      <c r="AO9" s="918">
        <v>432.2876425922575</v>
      </c>
      <c r="AP9" s="919">
        <v>276.04734102210938</v>
      </c>
      <c r="AQ9" s="920">
        <v>0</v>
      </c>
      <c r="AR9" s="918">
        <v>5.4254878090130987</v>
      </c>
      <c r="AS9" s="919">
        <v>707.48055111640861</v>
      </c>
      <c r="AT9" s="920">
        <v>39.334513633353467</v>
      </c>
      <c r="AU9" s="918">
        <v>9.5242049232126309</v>
      </c>
      <c r="AV9" s="919">
        <v>5.5059760964402393</v>
      </c>
      <c r="AW9" s="920">
        <v>121.36775453201676</v>
      </c>
      <c r="AX9" s="918">
        <v>1308.690801568735</v>
      </c>
      <c r="AY9" s="919">
        <v>18.825417998086191</v>
      </c>
      <c r="AZ9" s="920">
        <v>1.2074031210946059</v>
      </c>
      <c r="BA9" s="918">
        <v>1299.1189701181345</v>
      </c>
      <c r="BB9" s="919">
        <v>923.05119729126977</v>
      </c>
      <c r="BC9" s="920">
        <v>1.6333905889392584</v>
      </c>
      <c r="BD9" s="918">
        <v>3000.9965468433224</v>
      </c>
      <c r="BE9" s="919">
        <v>3435.0685415342919</v>
      </c>
      <c r="BF9" s="920">
        <v>219.81448031711764</v>
      </c>
      <c r="BG9" s="918">
        <v>4916.3744501082929</v>
      </c>
      <c r="BH9" s="919">
        <v>3158.561670638614</v>
      </c>
      <c r="BI9" s="920">
        <v>288.2114573561052</v>
      </c>
      <c r="BJ9" s="918">
        <v>3138.7273689382791</v>
      </c>
      <c r="BK9" s="919">
        <v>3381.1634896736728</v>
      </c>
      <c r="BL9" s="920">
        <v>567.83699793432584</v>
      </c>
      <c r="BM9" s="918">
        <v>1904.8460933109563</v>
      </c>
      <c r="BN9" s="919">
        <v>2139.9726059204149</v>
      </c>
      <c r="BO9" s="920">
        <v>307.66675976216175</v>
      </c>
      <c r="BP9" s="918">
        <v>740.82823578117882</v>
      </c>
      <c r="BQ9" s="919">
        <v>1925.7329061050609</v>
      </c>
      <c r="BR9" s="920">
        <v>206.7148535117247</v>
      </c>
      <c r="BS9" s="918">
        <v>532.74587917185011</v>
      </c>
      <c r="BT9" s="919">
        <v>649.51581118677348</v>
      </c>
      <c r="BU9" s="920">
        <v>189.92560127212141</v>
      </c>
      <c r="BV9" s="918">
        <v>242.54989333754199</v>
      </c>
      <c r="BW9" s="919">
        <v>812.63801080703286</v>
      </c>
      <c r="BX9" s="920">
        <v>76.902054698279187</v>
      </c>
      <c r="BY9" s="918">
        <v>277.54064136404344</v>
      </c>
      <c r="BZ9" s="919">
        <v>405.74450578074163</v>
      </c>
      <c r="CA9" s="920">
        <v>105.21962718659407</v>
      </c>
      <c r="CB9" s="918">
        <v>155.15146571349283</v>
      </c>
      <c r="CC9" s="919">
        <v>421.83666295369244</v>
      </c>
      <c r="CD9" s="920">
        <v>25.123442589967446</v>
      </c>
      <c r="CE9" s="918">
        <v>456.75249634181478</v>
      </c>
      <c r="CF9" s="919">
        <v>288.80455454931405</v>
      </c>
      <c r="CG9" s="920">
        <v>39.381156911845046</v>
      </c>
      <c r="CH9" s="918">
        <v>344.6707087723791</v>
      </c>
      <c r="CI9" s="919">
        <v>342.91426569075634</v>
      </c>
      <c r="CJ9" s="920">
        <v>21.916993895689203</v>
      </c>
      <c r="CK9" s="918">
        <v>206.93636772056877</v>
      </c>
      <c r="CL9" s="919">
        <v>380.65213513450618</v>
      </c>
      <c r="CM9" s="920">
        <v>27.148342519281087</v>
      </c>
      <c r="CN9" s="918">
        <v>399.2650726713847</v>
      </c>
      <c r="CO9" s="919">
        <v>636.54628699122895</v>
      </c>
      <c r="CP9" s="920">
        <v>67.234690005314008</v>
      </c>
      <c r="CQ9" s="919"/>
      <c r="CR9" s="919"/>
      <c r="CS9" s="919"/>
      <c r="CT9" s="918">
        <v>381.04992817697877</v>
      </c>
      <c r="CU9" s="919">
        <v>395.06858188443613</v>
      </c>
      <c r="CV9" s="920">
        <v>61.130994180364041</v>
      </c>
      <c r="CW9" s="918">
        <v>783.07605033981633</v>
      </c>
      <c r="CX9" s="919">
        <v>1611.1490529099422</v>
      </c>
      <c r="CY9" s="920">
        <v>69.112211620142077</v>
      </c>
      <c r="CZ9" s="918">
        <v>377</v>
      </c>
      <c r="DA9" s="919">
        <v>190</v>
      </c>
      <c r="DB9" s="920">
        <v>9</v>
      </c>
      <c r="DE9" s="671" t="s">
        <v>1769</v>
      </c>
      <c r="DF9" s="834"/>
      <c r="DG9" s="835"/>
      <c r="DH9" s="836"/>
      <c r="DI9" s="834"/>
      <c r="DJ9" s="835"/>
      <c r="DK9" s="836"/>
      <c r="DL9" s="834"/>
      <c r="DM9" s="835"/>
      <c r="DN9" s="836"/>
      <c r="DO9" s="834"/>
      <c r="DP9" s="835"/>
      <c r="DQ9" s="836"/>
      <c r="DR9" s="834"/>
      <c r="DS9" s="835"/>
      <c r="DT9" s="836"/>
      <c r="DU9" s="834"/>
      <c r="DV9" s="835"/>
      <c r="DW9" s="836"/>
      <c r="DX9" s="834"/>
      <c r="DY9" s="835"/>
      <c r="DZ9" s="836"/>
      <c r="EA9" s="834"/>
      <c r="EB9" s="835"/>
      <c r="EC9" s="836"/>
      <c r="ED9" s="834"/>
      <c r="EE9" s="835"/>
      <c r="EF9" s="836"/>
      <c r="EG9" s="834"/>
      <c r="EH9" s="835"/>
      <c r="EI9" s="836"/>
      <c r="EJ9" s="834"/>
      <c r="EK9" s="835"/>
      <c r="EL9" s="836"/>
      <c r="EM9" s="834"/>
      <c r="EN9" s="835"/>
      <c r="EO9" s="836"/>
      <c r="EP9" s="834"/>
      <c r="EQ9" s="835"/>
      <c r="ER9" s="836"/>
      <c r="ES9" s="834"/>
      <c r="ET9" s="835"/>
      <c r="EU9" s="836"/>
      <c r="EV9" s="834"/>
      <c r="EW9" s="835"/>
      <c r="EX9" s="836"/>
      <c r="EY9" s="834"/>
      <c r="EZ9" s="835"/>
      <c r="FA9" s="836"/>
      <c r="FB9" s="834"/>
      <c r="FC9" s="835"/>
      <c r="FD9" s="836"/>
      <c r="FE9" s="834"/>
      <c r="FF9" s="835"/>
      <c r="FG9" s="836"/>
      <c r="FH9" s="834"/>
      <c r="FI9" s="835"/>
      <c r="FJ9" s="836"/>
      <c r="FK9" s="834"/>
      <c r="FL9" s="835"/>
      <c r="FM9" s="836"/>
      <c r="FN9" s="834"/>
      <c r="FO9" s="835"/>
      <c r="FP9" s="836"/>
      <c r="FQ9" s="834"/>
      <c r="FR9" s="835"/>
      <c r="FS9" s="836"/>
      <c r="FT9" s="834"/>
      <c r="FU9" s="835"/>
      <c r="FV9" s="836"/>
      <c r="FW9" s="834"/>
      <c r="FX9" s="835"/>
      <c r="FY9" s="836"/>
      <c r="FZ9" s="834"/>
      <c r="GA9" s="835"/>
      <c r="GB9" s="836"/>
      <c r="GC9" s="834"/>
      <c r="GD9" s="835"/>
      <c r="GE9" s="836"/>
      <c r="GF9" s="834"/>
      <c r="GG9" s="835"/>
      <c r="GH9" s="836"/>
      <c r="GI9" s="834"/>
      <c r="GJ9" s="835"/>
      <c r="GK9" s="836"/>
      <c r="GL9" s="834"/>
      <c r="GM9" s="835"/>
      <c r="GN9" s="836"/>
      <c r="GO9" s="834"/>
      <c r="GP9" s="835"/>
      <c r="GQ9" s="836"/>
      <c r="GR9" s="834"/>
      <c r="GS9" s="835"/>
      <c r="GT9" s="836"/>
      <c r="GU9" s="834"/>
      <c r="GV9" s="835"/>
      <c r="GW9" s="836"/>
    </row>
    <row r="10" spans="1:205" x14ac:dyDescent="0.25">
      <c r="A10" s="3" t="s">
        <v>2018</v>
      </c>
      <c r="B10" s="982"/>
      <c r="C10" s="680" t="s">
        <v>2006</v>
      </c>
      <c r="D10" s="681">
        <v>5</v>
      </c>
      <c r="E10" s="682"/>
      <c r="F10" s="682"/>
      <c r="G10" s="683"/>
      <c r="H10" s="684"/>
      <c r="I10" s="684"/>
      <c r="J10" s="684"/>
      <c r="K10" s="684"/>
      <c r="L10" s="684"/>
      <c r="M10" s="684"/>
      <c r="N10" s="684"/>
      <c r="O10" s="684"/>
      <c r="P10" s="902"/>
      <c r="Q10" s="921">
        <v>388.8993469074145</v>
      </c>
      <c r="R10" s="922">
        <v>0</v>
      </c>
      <c r="S10" s="923">
        <v>0</v>
      </c>
      <c r="T10" s="921">
        <v>4.7442340236305931</v>
      </c>
      <c r="U10" s="922">
        <v>209.79169334528535</v>
      </c>
      <c r="V10" s="923">
        <v>0</v>
      </c>
      <c r="W10" s="921">
        <v>0</v>
      </c>
      <c r="X10" s="922">
        <v>1.4822692366110695</v>
      </c>
      <c r="Y10" s="923">
        <v>5.8415290049942374</v>
      </c>
      <c r="Z10" s="921">
        <v>53.650602373198382</v>
      </c>
      <c r="AA10" s="922">
        <v>0</v>
      </c>
      <c r="AB10" s="923">
        <v>0.28976799816685417</v>
      </c>
      <c r="AC10" s="921">
        <v>344.80704957580656</v>
      </c>
      <c r="AD10" s="922">
        <v>522.79574038865803</v>
      </c>
      <c r="AE10" s="923">
        <v>0</v>
      </c>
      <c r="AF10" s="921">
        <v>6.2975751220502367</v>
      </c>
      <c r="AG10" s="922">
        <v>398.64120691545054</v>
      </c>
      <c r="AH10" s="923">
        <v>87.110670444140766</v>
      </c>
      <c r="AI10" s="921">
        <v>0</v>
      </c>
      <c r="AJ10" s="922">
        <v>3.8827250912683771</v>
      </c>
      <c r="AK10" s="923">
        <v>26.710095393849347</v>
      </c>
      <c r="AL10" s="921">
        <v>363.23582825999927</v>
      </c>
      <c r="AM10" s="922">
        <v>0</v>
      </c>
      <c r="AN10" s="923">
        <v>1.0469241247662564</v>
      </c>
      <c r="AO10" s="921">
        <v>432.2876425922575</v>
      </c>
      <c r="AP10" s="922">
        <v>276.04734102210938</v>
      </c>
      <c r="AQ10" s="923">
        <v>0</v>
      </c>
      <c r="AR10" s="921">
        <v>5.4254878090130987</v>
      </c>
      <c r="AS10" s="922">
        <v>707.48055111640861</v>
      </c>
      <c r="AT10" s="923">
        <v>39.334513633353467</v>
      </c>
      <c r="AU10" s="921">
        <v>9.5242049232126309</v>
      </c>
      <c r="AV10" s="922">
        <v>5.5059760964402393</v>
      </c>
      <c r="AW10" s="923">
        <v>121.36775453201676</v>
      </c>
      <c r="AX10" s="921">
        <v>1308.690801568735</v>
      </c>
      <c r="AY10" s="922">
        <v>18.825417998086191</v>
      </c>
      <c r="AZ10" s="923">
        <v>1.2074031210946059</v>
      </c>
      <c r="BA10" s="921">
        <v>1299.1189701181345</v>
      </c>
      <c r="BB10" s="922">
        <v>923.05119729126977</v>
      </c>
      <c r="BC10" s="923">
        <v>1.6333905889392584</v>
      </c>
      <c r="BD10" s="921">
        <v>3000.9965468433224</v>
      </c>
      <c r="BE10" s="922">
        <v>3435.0685415342919</v>
      </c>
      <c r="BF10" s="923">
        <v>219.81448031711764</v>
      </c>
      <c r="BG10" s="921">
        <v>4916.3744501082929</v>
      </c>
      <c r="BH10" s="922">
        <v>3158.561670638614</v>
      </c>
      <c r="BI10" s="923">
        <v>288.2114573561052</v>
      </c>
      <c r="BJ10" s="921">
        <v>3138.7273689382791</v>
      </c>
      <c r="BK10" s="922">
        <v>3381.1634896736728</v>
      </c>
      <c r="BL10" s="923">
        <v>567.83699793432584</v>
      </c>
      <c r="BM10" s="921">
        <v>1904.8460933109563</v>
      </c>
      <c r="BN10" s="922">
        <v>2139.9726059204149</v>
      </c>
      <c r="BO10" s="923">
        <v>307.66675976216175</v>
      </c>
      <c r="BP10" s="921">
        <v>740.82823578117882</v>
      </c>
      <c r="BQ10" s="922">
        <v>1925.7329061050609</v>
      </c>
      <c r="BR10" s="923">
        <v>206.7148535117247</v>
      </c>
      <c r="BS10" s="921">
        <v>532.74587917185011</v>
      </c>
      <c r="BT10" s="922">
        <v>649.51581118677348</v>
      </c>
      <c r="BU10" s="923">
        <v>189.92560127212141</v>
      </c>
      <c r="BV10" s="921">
        <v>242.54989333754199</v>
      </c>
      <c r="BW10" s="922">
        <v>812.63801080703286</v>
      </c>
      <c r="BX10" s="923">
        <v>76.902054698279187</v>
      </c>
      <c r="BY10" s="921">
        <v>277.54064136404344</v>
      </c>
      <c r="BZ10" s="922">
        <v>405.74450578074163</v>
      </c>
      <c r="CA10" s="923">
        <v>105.21962718659407</v>
      </c>
      <c r="CB10" s="921">
        <v>155.15146571349283</v>
      </c>
      <c r="CC10" s="922">
        <v>421.83666295369244</v>
      </c>
      <c r="CD10" s="923">
        <v>25.123442589967446</v>
      </c>
      <c r="CE10" s="921">
        <v>456.75249634181478</v>
      </c>
      <c r="CF10" s="922">
        <v>288.80455454931405</v>
      </c>
      <c r="CG10" s="923">
        <v>39.381156911845046</v>
      </c>
      <c r="CH10" s="921">
        <v>344.6707087723791</v>
      </c>
      <c r="CI10" s="922">
        <v>342.91426569075634</v>
      </c>
      <c r="CJ10" s="923">
        <v>21.916993895689203</v>
      </c>
      <c r="CK10" s="921">
        <v>206.93636772056877</v>
      </c>
      <c r="CL10" s="922">
        <v>380.65213513450618</v>
      </c>
      <c r="CM10" s="923">
        <v>27.148342519281087</v>
      </c>
      <c r="CN10" s="921">
        <v>399.2650726713847</v>
      </c>
      <c r="CO10" s="922">
        <v>636.54628699122895</v>
      </c>
      <c r="CP10" s="923">
        <v>67.234690005314008</v>
      </c>
      <c r="CQ10" s="922"/>
      <c r="CR10" s="922"/>
      <c r="CS10" s="922"/>
      <c r="CT10" s="921">
        <v>381.04992817697877</v>
      </c>
      <c r="CU10" s="922">
        <v>395.06858188443613</v>
      </c>
      <c r="CV10" s="923">
        <v>61.130994180364041</v>
      </c>
      <c r="CW10" s="921">
        <v>783.07605033981633</v>
      </c>
      <c r="CX10" s="922">
        <v>1611.1490529099422</v>
      </c>
      <c r="CY10" s="923">
        <v>69.112211620142077</v>
      </c>
      <c r="CZ10" s="921">
        <v>377</v>
      </c>
      <c r="DA10" s="922">
        <v>190</v>
      </c>
      <c r="DB10" s="923">
        <v>9</v>
      </c>
      <c r="DE10" s="680" t="s">
        <v>201</v>
      </c>
      <c r="DF10" s="837"/>
      <c r="DG10" s="68"/>
      <c r="DH10" s="838"/>
      <c r="DI10" s="837"/>
      <c r="DJ10" s="68"/>
      <c r="DK10" s="838"/>
      <c r="DL10" s="837"/>
      <c r="DM10" s="68"/>
      <c r="DN10" s="838"/>
      <c r="DO10" s="837"/>
      <c r="DP10" s="68"/>
      <c r="DQ10" s="838"/>
      <c r="DR10" s="837"/>
      <c r="DS10" s="68"/>
      <c r="DT10" s="838"/>
      <c r="DU10" s="837"/>
      <c r="DV10" s="68"/>
      <c r="DW10" s="838"/>
      <c r="DX10" s="837"/>
      <c r="DY10" s="68"/>
      <c r="DZ10" s="838"/>
      <c r="EA10" s="837"/>
      <c r="EB10" s="68"/>
      <c r="EC10" s="838"/>
      <c r="ED10" s="837"/>
      <c r="EE10" s="68"/>
      <c r="EF10" s="838"/>
      <c r="EG10" s="837"/>
      <c r="EH10" s="68"/>
      <c r="EI10" s="838"/>
      <c r="EJ10" s="837"/>
      <c r="EK10" s="68"/>
      <c r="EL10" s="838"/>
      <c r="EM10" s="837"/>
      <c r="EN10" s="68"/>
      <c r="EO10" s="838"/>
      <c r="EP10" s="837"/>
      <c r="EQ10" s="68"/>
      <c r="ER10" s="838"/>
      <c r="ES10" s="837"/>
      <c r="ET10" s="68"/>
      <c r="EU10" s="838"/>
      <c r="EV10" s="837"/>
      <c r="EW10" s="68"/>
      <c r="EX10" s="838"/>
      <c r="EY10" s="837"/>
      <c r="EZ10" s="68"/>
      <c r="FA10" s="838"/>
      <c r="FB10" s="837"/>
      <c r="FC10" s="68"/>
      <c r="FD10" s="838"/>
      <c r="FE10" s="837"/>
      <c r="FF10" s="68"/>
      <c r="FG10" s="838"/>
      <c r="FH10" s="837"/>
      <c r="FI10" s="68"/>
      <c r="FJ10" s="838"/>
      <c r="FK10" s="837"/>
      <c r="FL10" s="68"/>
      <c r="FM10" s="838"/>
      <c r="FN10" s="837"/>
      <c r="FO10" s="68"/>
      <c r="FP10" s="838"/>
      <c r="FQ10" s="837"/>
      <c r="FR10" s="68"/>
      <c r="FS10" s="838"/>
      <c r="FT10" s="837"/>
      <c r="FU10" s="68"/>
      <c r="FV10" s="838"/>
      <c r="FW10" s="837"/>
      <c r="FX10" s="68"/>
      <c r="FY10" s="838"/>
      <c r="FZ10" s="837"/>
      <c r="GA10" s="68"/>
      <c r="GB10" s="838"/>
      <c r="GC10" s="837"/>
      <c r="GD10" s="68"/>
      <c r="GE10" s="838"/>
      <c r="GF10" s="837"/>
      <c r="GG10" s="68"/>
      <c r="GH10" s="838"/>
      <c r="GI10" s="837"/>
      <c r="GJ10" s="68"/>
      <c r="GK10" s="838"/>
      <c r="GL10" s="837"/>
      <c r="GM10" s="68"/>
      <c r="GN10" s="838"/>
      <c r="GO10" s="837"/>
      <c r="GP10" s="68"/>
      <c r="GQ10" s="838"/>
      <c r="GR10" s="837"/>
      <c r="GS10" s="68"/>
      <c r="GT10" s="838"/>
      <c r="GU10" s="837"/>
      <c r="GV10" s="68"/>
      <c r="GW10" s="838"/>
    </row>
    <row r="11" spans="1:205" ht="15.75" thickBot="1" x14ac:dyDescent="0.3">
      <c r="B11" s="983"/>
      <c r="C11" s="695" t="s">
        <v>2005</v>
      </c>
      <c r="D11" s="696">
        <v>6</v>
      </c>
      <c r="E11" s="688"/>
      <c r="F11" s="688"/>
      <c r="G11" s="689"/>
      <c r="H11" s="690"/>
      <c r="I11" s="690"/>
      <c r="J11" s="690"/>
      <c r="K11" s="690"/>
      <c r="L11" s="690"/>
      <c r="M11" s="690"/>
      <c r="N11" s="690"/>
      <c r="O11" s="690"/>
      <c r="P11" s="903"/>
      <c r="Q11" s="921">
        <v>0</v>
      </c>
      <c r="R11" s="922">
        <v>0</v>
      </c>
      <c r="S11" s="923">
        <v>0</v>
      </c>
      <c r="T11" s="921">
        <v>0</v>
      </c>
      <c r="U11" s="922">
        <v>0</v>
      </c>
      <c r="V11" s="923">
        <v>0</v>
      </c>
      <c r="W11" s="921">
        <v>0</v>
      </c>
      <c r="X11" s="922">
        <v>0</v>
      </c>
      <c r="Y11" s="923">
        <v>0</v>
      </c>
      <c r="Z11" s="921">
        <v>0</v>
      </c>
      <c r="AA11" s="922">
        <v>0</v>
      </c>
      <c r="AB11" s="923">
        <v>0</v>
      </c>
      <c r="AC11" s="921">
        <v>0</v>
      </c>
      <c r="AD11" s="922">
        <v>0</v>
      </c>
      <c r="AE11" s="923">
        <v>0</v>
      </c>
      <c r="AF11" s="921">
        <v>0</v>
      </c>
      <c r="AG11" s="922">
        <v>0</v>
      </c>
      <c r="AH11" s="923">
        <v>0</v>
      </c>
      <c r="AI11" s="921">
        <v>0</v>
      </c>
      <c r="AJ11" s="922">
        <v>0</v>
      </c>
      <c r="AK11" s="923">
        <v>0</v>
      </c>
      <c r="AL11" s="921">
        <v>0</v>
      </c>
      <c r="AM11" s="922">
        <v>0</v>
      </c>
      <c r="AN11" s="923">
        <v>0</v>
      </c>
      <c r="AO11" s="921">
        <v>0</v>
      </c>
      <c r="AP11" s="922">
        <v>0</v>
      </c>
      <c r="AQ11" s="923">
        <v>0</v>
      </c>
      <c r="AR11" s="921">
        <v>0</v>
      </c>
      <c r="AS11" s="922">
        <v>0</v>
      </c>
      <c r="AT11" s="923">
        <v>0</v>
      </c>
      <c r="AU11" s="921">
        <v>0</v>
      </c>
      <c r="AV11" s="922">
        <v>0</v>
      </c>
      <c r="AW11" s="923">
        <v>0</v>
      </c>
      <c r="AX11" s="921">
        <v>0</v>
      </c>
      <c r="AY11" s="922">
        <v>0</v>
      </c>
      <c r="AZ11" s="923">
        <v>0</v>
      </c>
      <c r="BA11" s="921">
        <v>0</v>
      </c>
      <c r="BB11" s="922">
        <v>0</v>
      </c>
      <c r="BC11" s="923">
        <v>0</v>
      </c>
      <c r="BD11" s="921">
        <v>0</v>
      </c>
      <c r="BE11" s="922">
        <v>0</v>
      </c>
      <c r="BF11" s="923">
        <v>0</v>
      </c>
      <c r="BG11" s="921">
        <v>0</v>
      </c>
      <c r="BH11" s="922">
        <v>0</v>
      </c>
      <c r="BI11" s="923">
        <v>0</v>
      </c>
      <c r="BJ11" s="921">
        <v>0</v>
      </c>
      <c r="BK11" s="922">
        <v>0</v>
      </c>
      <c r="BL11" s="923">
        <v>0</v>
      </c>
      <c r="BM11" s="921">
        <v>0</v>
      </c>
      <c r="BN11" s="922">
        <v>0</v>
      </c>
      <c r="BO11" s="923">
        <v>0</v>
      </c>
      <c r="BP11" s="921">
        <v>0</v>
      </c>
      <c r="BQ11" s="922">
        <v>0</v>
      </c>
      <c r="BR11" s="923">
        <v>0</v>
      </c>
      <c r="BS11" s="921">
        <v>0</v>
      </c>
      <c r="BT11" s="922">
        <v>0</v>
      </c>
      <c r="BU11" s="923">
        <v>0</v>
      </c>
      <c r="BV11" s="921">
        <v>0</v>
      </c>
      <c r="BW11" s="922">
        <v>0</v>
      </c>
      <c r="BX11" s="923">
        <v>0</v>
      </c>
      <c r="BY11" s="921">
        <v>0</v>
      </c>
      <c r="BZ11" s="922">
        <v>0</v>
      </c>
      <c r="CA11" s="923">
        <v>0</v>
      </c>
      <c r="CB11" s="921">
        <v>0</v>
      </c>
      <c r="CC11" s="922">
        <v>0</v>
      </c>
      <c r="CD11" s="923">
        <v>0</v>
      </c>
      <c r="CE11" s="921">
        <v>0</v>
      </c>
      <c r="CF11" s="922">
        <v>0</v>
      </c>
      <c r="CG11" s="923">
        <v>0</v>
      </c>
      <c r="CH11" s="921">
        <v>0</v>
      </c>
      <c r="CI11" s="922">
        <v>0</v>
      </c>
      <c r="CJ11" s="923">
        <v>0</v>
      </c>
      <c r="CK11" s="921">
        <v>0</v>
      </c>
      <c r="CL11" s="922">
        <v>0</v>
      </c>
      <c r="CM11" s="923">
        <v>0</v>
      </c>
      <c r="CN11" s="921">
        <v>0</v>
      </c>
      <c r="CO11" s="922">
        <v>0</v>
      </c>
      <c r="CP11" s="923">
        <v>0</v>
      </c>
      <c r="CQ11" s="922"/>
      <c r="CR11" s="922"/>
      <c r="CS11" s="922"/>
      <c r="CT11" s="921">
        <v>0</v>
      </c>
      <c r="CU11" s="922">
        <v>0</v>
      </c>
      <c r="CV11" s="923">
        <v>0</v>
      </c>
      <c r="CW11" s="921">
        <v>0</v>
      </c>
      <c r="CX11" s="922">
        <v>0</v>
      </c>
      <c r="CY11" s="923">
        <v>0</v>
      </c>
      <c r="CZ11" s="921">
        <v>0</v>
      </c>
      <c r="DA11" s="922">
        <v>0</v>
      </c>
      <c r="DB11" s="923">
        <v>0</v>
      </c>
      <c r="DE11" s="695" t="s">
        <v>202</v>
      </c>
      <c r="DF11" s="839"/>
      <c r="DG11" s="840"/>
      <c r="DH11" s="841"/>
      <c r="DI11" s="839"/>
      <c r="DJ11" s="840"/>
      <c r="DK11" s="841"/>
      <c r="DL11" s="839"/>
      <c r="DM11" s="840"/>
      <c r="DN11" s="841"/>
      <c r="DO11" s="839"/>
      <c r="DP11" s="840"/>
      <c r="DQ11" s="841"/>
      <c r="DR11" s="839"/>
      <c r="DS11" s="840"/>
      <c r="DT11" s="841"/>
      <c r="DU11" s="839"/>
      <c r="DV11" s="840"/>
      <c r="DW11" s="841"/>
      <c r="DX11" s="839"/>
      <c r="DY11" s="840"/>
      <c r="DZ11" s="841"/>
      <c r="EA11" s="839"/>
      <c r="EB11" s="840"/>
      <c r="EC11" s="841"/>
      <c r="ED11" s="839"/>
      <c r="EE11" s="840"/>
      <c r="EF11" s="841"/>
      <c r="EG11" s="839"/>
      <c r="EH11" s="840"/>
      <c r="EI11" s="841"/>
      <c r="EJ11" s="839"/>
      <c r="EK11" s="840"/>
      <c r="EL11" s="841"/>
      <c r="EM11" s="839"/>
      <c r="EN11" s="840"/>
      <c r="EO11" s="841"/>
      <c r="EP11" s="839"/>
      <c r="EQ11" s="840"/>
      <c r="ER11" s="841"/>
      <c r="ES11" s="839"/>
      <c r="ET11" s="840"/>
      <c r="EU11" s="841"/>
      <c r="EV11" s="839"/>
      <c r="EW11" s="840"/>
      <c r="EX11" s="841"/>
      <c r="EY11" s="839"/>
      <c r="EZ11" s="840"/>
      <c r="FA11" s="841"/>
      <c r="FB11" s="839"/>
      <c r="FC11" s="840"/>
      <c r="FD11" s="841"/>
      <c r="FE11" s="839"/>
      <c r="FF11" s="840"/>
      <c r="FG11" s="841"/>
      <c r="FH11" s="839"/>
      <c r="FI11" s="840"/>
      <c r="FJ11" s="841"/>
      <c r="FK11" s="839"/>
      <c r="FL11" s="840"/>
      <c r="FM11" s="841"/>
      <c r="FN11" s="839"/>
      <c r="FO11" s="840"/>
      <c r="FP11" s="841"/>
      <c r="FQ11" s="839"/>
      <c r="FR11" s="840"/>
      <c r="FS11" s="841"/>
      <c r="FT11" s="839"/>
      <c r="FU11" s="840"/>
      <c r="FV11" s="841"/>
      <c r="FW11" s="839"/>
      <c r="FX11" s="840"/>
      <c r="FY11" s="841"/>
      <c r="FZ11" s="839"/>
      <c r="GA11" s="840"/>
      <c r="GB11" s="841"/>
      <c r="GC11" s="839"/>
      <c r="GD11" s="840"/>
      <c r="GE11" s="841"/>
      <c r="GF11" s="839"/>
      <c r="GG11" s="840"/>
      <c r="GH11" s="841"/>
      <c r="GI11" s="839"/>
      <c r="GJ11" s="840"/>
      <c r="GK11" s="841"/>
      <c r="GL11" s="839"/>
      <c r="GM11" s="840"/>
      <c r="GN11" s="841"/>
      <c r="GO11" s="839"/>
      <c r="GP11" s="840"/>
      <c r="GQ11" s="841"/>
      <c r="GR11" s="839"/>
      <c r="GS11" s="840"/>
      <c r="GT11" s="841"/>
      <c r="GU11" s="839"/>
      <c r="GV11" s="840"/>
      <c r="GW11" s="841"/>
    </row>
    <row r="12" spans="1:205" x14ac:dyDescent="0.25">
      <c r="A12" s="560" t="s">
        <v>2007</v>
      </c>
      <c r="B12" s="978" t="s">
        <v>1454</v>
      </c>
      <c r="C12" s="700" t="s">
        <v>203</v>
      </c>
      <c r="D12" s="701"/>
      <c r="E12" s="694">
        <f t="shared" si="12"/>
        <v>2400.390508554477</v>
      </c>
      <c r="F12" s="694">
        <f t="shared" si="13"/>
        <v>7732.3717350030856</v>
      </c>
      <c r="G12" s="694">
        <f t="shared" si="14"/>
        <v>1872.510918172273</v>
      </c>
      <c r="H12" s="702">
        <f>Skagit!AG14</f>
        <v>4417.2157769737714</v>
      </c>
      <c r="I12" s="702">
        <f>Skagit!AH14</f>
        <v>16319.056924173043</v>
      </c>
      <c r="J12" s="702">
        <f>Skagit!AI14</f>
        <v>570.66723418812217</v>
      </c>
      <c r="K12" s="702">
        <f>Skagit!AG15</f>
        <v>1610.0483431838129</v>
      </c>
      <c r="L12" s="702">
        <f>Skagit!AH15</f>
        <v>14569.093087550824</v>
      </c>
      <c r="M12" s="702">
        <f>Skagit!AI15</f>
        <v>3470.9684423309177</v>
      </c>
      <c r="N12" s="702">
        <f>Skagit!AG16</f>
        <v>2290.1511292118707</v>
      </c>
      <c r="O12" s="702">
        <f>Skagit!AH16</f>
        <v>5055.6926373384658</v>
      </c>
      <c r="P12" s="702">
        <f>Skagit!AI16</f>
        <v>2599.4847134336528</v>
      </c>
      <c r="Q12" s="918">
        <v>294.3567805383023</v>
      </c>
      <c r="R12" s="919">
        <v>8368.265976535542</v>
      </c>
      <c r="S12" s="920">
        <v>2898.6917529330572</v>
      </c>
      <c r="T12" s="918">
        <v>3754.0009020436923</v>
      </c>
      <c r="U12" s="919">
        <v>4525.7625088090199</v>
      </c>
      <c r="V12" s="920">
        <v>1781.7212403100775</v>
      </c>
      <c r="W12" s="918">
        <v>1237.2569278996866</v>
      </c>
      <c r="X12" s="919">
        <v>13186.27935736677</v>
      </c>
      <c r="Y12" s="920">
        <v>3559.2310344827588</v>
      </c>
      <c r="Z12" s="918">
        <v>1067.4679402116731</v>
      </c>
      <c r="AA12" s="919">
        <v>3776.8333774834437</v>
      </c>
      <c r="AB12" s="920">
        <v>2964.3473466608898</v>
      </c>
      <c r="AC12" s="918">
        <v>635.73894372294376</v>
      </c>
      <c r="AD12" s="919">
        <v>6272.1300225108225</v>
      </c>
      <c r="AE12" s="920">
        <v>1180.38134025974</v>
      </c>
      <c r="AF12" s="918">
        <v>1116.5925088547815</v>
      </c>
      <c r="AG12" s="919">
        <v>4436.1660642604147</v>
      </c>
      <c r="AH12" s="920">
        <v>682.83591246415926</v>
      </c>
      <c r="AI12" s="918">
        <v>1719.301780376868</v>
      </c>
      <c r="AJ12" s="919">
        <v>3158.3076933073426</v>
      </c>
      <c r="AK12" s="920">
        <v>714.1698375568551</v>
      </c>
      <c r="AL12" s="918">
        <v>2740.9264285714289</v>
      </c>
      <c r="AM12" s="919">
        <v>5601.0235714285718</v>
      </c>
      <c r="AN12" s="920">
        <v>1310.8778571428572</v>
      </c>
      <c r="AO12" s="918">
        <v>1863</v>
      </c>
      <c r="AP12" s="919">
        <v>7774.3333333333321</v>
      </c>
      <c r="AQ12" s="920">
        <v>1016.6666666666667</v>
      </c>
      <c r="AR12" s="918">
        <v>1084.2117488866049</v>
      </c>
      <c r="AS12" s="919">
        <v>3792.6849109284003</v>
      </c>
      <c r="AT12" s="920">
        <v>965.1566152792052</v>
      </c>
      <c r="AU12" s="918">
        <v>1054.7379839207431</v>
      </c>
      <c r="AV12" s="919">
        <v>10348.033109183851</v>
      </c>
      <c r="AW12" s="920">
        <v>2281.0832558912434</v>
      </c>
      <c r="AX12" s="918">
        <v>1280.3186833068526</v>
      </c>
      <c r="AY12" s="919">
        <v>2000.3975224232486</v>
      </c>
      <c r="AZ12" s="920">
        <v>1649.2064491825122</v>
      </c>
      <c r="BA12" s="918">
        <v>2416.0115520389527</v>
      </c>
      <c r="BB12" s="919">
        <v>13000.136914942179</v>
      </c>
      <c r="BC12" s="920">
        <v>734.47971545952521</v>
      </c>
      <c r="BD12" s="918">
        <v>1142.3480591565335</v>
      </c>
      <c r="BE12" s="919">
        <v>9508.6821033061988</v>
      </c>
      <c r="BF12" s="920">
        <v>3311.5579519646267</v>
      </c>
      <c r="BG12" s="918">
        <v>1858.4086516853931</v>
      </c>
      <c r="BH12" s="919">
        <v>11492.851460674157</v>
      </c>
      <c r="BI12" s="920">
        <v>4432.3558426966292</v>
      </c>
      <c r="BJ12" s="918">
        <v>1952.0538200408998</v>
      </c>
      <c r="BK12" s="919">
        <v>5756.936725744149</v>
      </c>
      <c r="BL12" s="920">
        <v>2157.8094319472843</v>
      </c>
      <c r="BM12" s="918">
        <v>3257.5454685798163</v>
      </c>
      <c r="BN12" s="919">
        <v>14587.14664532303</v>
      </c>
      <c r="BO12" s="920">
        <v>4118.0124522613069</v>
      </c>
      <c r="BP12" s="918">
        <v>4294.9069954531551</v>
      </c>
      <c r="BQ12" s="919">
        <v>11250.67653348557</v>
      </c>
      <c r="BR12" s="920">
        <v>6423.6260600623609</v>
      </c>
      <c r="BS12" s="918">
        <v>2418.1605996180406</v>
      </c>
      <c r="BT12" s="919">
        <v>13736.131874770786</v>
      </c>
      <c r="BU12" s="920">
        <v>4629.2046939247566</v>
      </c>
      <c r="BV12" s="918">
        <v>3654.1035935828872</v>
      </c>
      <c r="BW12" s="919">
        <v>6630.936546642899</v>
      </c>
      <c r="BX12" s="920">
        <v>2654.4713796791439</v>
      </c>
      <c r="BY12" s="918">
        <v>3424.519715656907</v>
      </c>
      <c r="BZ12" s="919">
        <v>9740.9330266370343</v>
      </c>
      <c r="CA12" s="920">
        <v>1344.8160592649854</v>
      </c>
      <c r="CB12" s="918">
        <v>1338.3585835288256</v>
      </c>
      <c r="CC12" s="919">
        <v>9522.2208104797683</v>
      </c>
      <c r="CD12" s="920">
        <v>1467.6985222861176</v>
      </c>
      <c r="CE12" s="918">
        <v>1863.4347162181618</v>
      </c>
      <c r="CF12" s="919">
        <v>3634.6077650497959</v>
      </c>
      <c r="CG12" s="920">
        <v>2987.437518732042</v>
      </c>
      <c r="CH12" s="918">
        <v>2447.7109661786735</v>
      </c>
      <c r="CI12" s="919">
        <v>5477.0299660271739</v>
      </c>
      <c r="CJ12" s="920">
        <v>397.14478166062287</v>
      </c>
      <c r="CK12" s="918">
        <v>2977.4229808738505</v>
      </c>
      <c r="CL12" s="919">
        <v>9902.9447222779199</v>
      </c>
      <c r="CM12" s="920">
        <v>1883.734374624356</v>
      </c>
      <c r="CN12" s="918">
        <v>1097.183003842036</v>
      </c>
      <c r="CO12" s="919">
        <v>9217.9293079070067</v>
      </c>
      <c r="CP12" s="920">
        <v>2372.2737909586408</v>
      </c>
      <c r="CQ12" s="919"/>
      <c r="CR12" s="919"/>
      <c r="CS12" s="919"/>
      <c r="CT12" s="918">
        <v>3150.3760784313731</v>
      </c>
      <c r="CU12" s="919">
        <v>5667.882588235294</v>
      </c>
      <c r="CV12" s="920">
        <v>2831.2545098039222</v>
      </c>
      <c r="CW12" s="918">
        <v>2310.6197096188748</v>
      </c>
      <c r="CX12" s="919">
        <v>10655.187495462793</v>
      </c>
      <c r="CY12" s="920">
        <v>1598.813727107738</v>
      </c>
      <c r="CZ12" s="918">
        <v>4221.9453749225368</v>
      </c>
      <c r="DA12" s="919">
        <v>10071.075885147697</v>
      </c>
      <c r="DB12" s="920">
        <v>2869.6085726089655</v>
      </c>
      <c r="DE12" s="897" t="s">
        <v>203</v>
      </c>
      <c r="DF12" s="834">
        <v>0.03</v>
      </c>
      <c r="DG12" s="835">
        <v>0.03</v>
      </c>
      <c r="DH12" s="836">
        <v>0.03</v>
      </c>
      <c r="DI12" s="834">
        <v>0.03</v>
      </c>
      <c r="DJ12" s="835">
        <v>0.03</v>
      </c>
      <c r="DK12" s="836">
        <v>0.03</v>
      </c>
      <c r="DL12" s="834">
        <v>0.03</v>
      </c>
      <c r="DM12" s="835">
        <v>0.03</v>
      </c>
      <c r="DN12" s="836">
        <v>0.03</v>
      </c>
      <c r="DO12" s="834">
        <v>0.03</v>
      </c>
      <c r="DP12" s="835">
        <v>0.03</v>
      </c>
      <c r="DQ12" s="836">
        <v>0.03</v>
      </c>
      <c r="DR12" s="834">
        <v>0.03</v>
      </c>
      <c r="DS12" s="835">
        <v>0.03</v>
      </c>
      <c r="DT12" s="836">
        <v>0.03</v>
      </c>
      <c r="DU12" s="834">
        <v>0.03</v>
      </c>
      <c r="DV12" s="835">
        <v>0.03</v>
      </c>
      <c r="DW12" s="836">
        <v>0.03</v>
      </c>
      <c r="DX12" s="834">
        <v>0.03</v>
      </c>
      <c r="DY12" s="835">
        <v>0.03</v>
      </c>
      <c r="DZ12" s="836">
        <v>0.03</v>
      </c>
      <c r="EA12" s="834"/>
      <c r="EB12" s="835"/>
      <c r="EC12" s="836"/>
      <c r="ED12" s="834"/>
      <c r="EE12" s="835"/>
      <c r="EF12" s="836"/>
      <c r="EG12" s="834"/>
      <c r="EH12" s="835"/>
      <c r="EI12" s="836"/>
      <c r="EJ12" s="834"/>
      <c r="EK12" s="835"/>
      <c r="EL12" s="836"/>
      <c r="EM12" s="834"/>
      <c r="EN12" s="835"/>
      <c r="EO12" s="836"/>
      <c r="EP12" s="834"/>
      <c r="EQ12" s="835"/>
      <c r="ER12" s="836"/>
      <c r="ES12" s="834"/>
      <c r="ET12" s="835"/>
      <c r="EU12" s="836"/>
      <c r="EV12" s="834"/>
      <c r="EW12" s="835"/>
      <c r="EX12" s="836"/>
      <c r="EY12" s="834"/>
      <c r="EZ12" s="835"/>
      <c r="FA12" s="836"/>
      <c r="FB12" s="834"/>
      <c r="FC12" s="835"/>
      <c r="FD12" s="836"/>
      <c r="FE12" s="834"/>
      <c r="FF12" s="835"/>
      <c r="FG12" s="836"/>
      <c r="FH12" s="834">
        <v>2.9330555751149148E-2</v>
      </c>
      <c r="FI12" s="835">
        <v>2.9330555751149148E-2</v>
      </c>
      <c r="FJ12" s="836">
        <v>2.9330555751149148E-2</v>
      </c>
      <c r="FK12" s="834">
        <v>9.4920980485856659E-3</v>
      </c>
      <c r="FL12" s="835">
        <v>9.4920980485856659E-3</v>
      </c>
      <c r="FM12" s="836">
        <v>9.4920980485856659E-3</v>
      </c>
      <c r="FN12" s="834">
        <v>1.5635226970493309E-2</v>
      </c>
      <c r="FO12" s="835">
        <v>1.5635226970493309E-2</v>
      </c>
      <c r="FP12" s="836">
        <v>1.5635226970493309E-2</v>
      </c>
      <c r="FQ12" s="834">
        <v>1.7364384104573794E-2</v>
      </c>
      <c r="FR12" s="835">
        <v>1.7364384104573794E-2</v>
      </c>
      <c r="FS12" s="836">
        <v>1.7364384104573794E-2</v>
      </c>
      <c r="FT12" s="834">
        <v>3.2932637761409943E-2</v>
      </c>
      <c r="FU12" s="835">
        <v>3.2932637761409943E-2</v>
      </c>
      <c r="FV12" s="836">
        <v>3.2932637761409943E-2</v>
      </c>
      <c r="FW12" s="834">
        <v>1.4256873120922078E-2</v>
      </c>
      <c r="FX12" s="835">
        <v>1.4256873120922078E-2</v>
      </c>
      <c r="FY12" s="836">
        <v>1.4256873120922078E-2</v>
      </c>
      <c r="FZ12" s="834">
        <v>1.1783997355618865E-2</v>
      </c>
      <c r="GA12" s="835">
        <v>1.1783997355618865E-2</v>
      </c>
      <c r="GB12" s="836">
        <v>1.1783997355618865E-2</v>
      </c>
      <c r="GC12" s="834">
        <v>9.5442745430565547E-3</v>
      </c>
      <c r="GD12" s="835">
        <v>9.5442745430565547E-3</v>
      </c>
      <c r="GE12" s="836">
        <v>9.5442745430565547E-3</v>
      </c>
      <c r="GF12" s="834"/>
      <c r="GG12" s="835"/>
      <c r="GH12" s="836"/>
      <c r="GI12" s="834"/>
      <c r="GJ12" s="835"/>
      <c r="GK12" s="836"/>
      <c r="GL12" s="834"/>
      <c r="GM12" s="835"/>
      <c r="GN12" s="836"/>
      <c r="GO12" s="834"/>
      <c r="GP12" s="835"/>
      <c r="GQ12" s="836"/>
      <c r="GR12" s="834"/>
      <c r="GS12" s="835"/>
      <c r="GT12" s="836"/>
      <c r="GU12" s="834"/>
      <c r="GV12" s="835"/>
      <c r="GW12" s="836"/>
    </row>
    <row r="13" spans="1:205" x14ac:dyDescent="0.25">
      <c r="A13" s="3" t="s">
        <v>1999</v>
      </c>
      <c r="B13" s="979"/>
      <c r="C13" s="703" t="s">
        <v>201</v>
      </c>
      <c r="D13" s="681">
        <v>7</v>
      </c>
      <c r="E13" s="682">
        <f t="shared" si="12"/>
        <v>2144.9929969061404</v>
      </c>
      <c r="F13" s="682">
        <f t="shared" si="13"/>
        <v>7210.8751372412662</v>
      </c>
      <c r="G13" s="682">
        <f t="shared" si="14"/>
        <v>1757.2063076001582</v>
      </c>
      <c r="H13" s="684">
        <f t="shared" ref="H13" si="24">H12*(1-DF12)</f>
        <v>4284.6993036645581</v>
      </c>
      <c r="I13" s="684">
        <f t="shared" ref="I13" si="25">I12*(1-DG12)</f>
        <v>15829.485216447851</v>
      </c>
      <c r="J13" s="684">
        <f t="shared" ref="J13" si="26">J12*(1-DH12)</f>
        <v>553.54721716247843</v>
      </c>
      <c r="K13" s="684">
        <f t="shared" ref="K13" si="27">K12*(1-DI12)</f>
        <v>1561.7468928882984</v>
      </c>
      <c r="L13" s="684">
        <f t="shared" ref="L13" si="28">L12*(1-DJ12)</f>
        <v>14132.020294924299</v>
      </c>
      <c r="M13" s="684">
        <f t="shared" ref="M13" si="29">M12*(1-DK12)</f>
        <v>3366.83938906099</v>
      </c>
      <c r="N13" s="684">
        <f t="shared" ref="N13" si="30">N12*(1-DL12)</f>
        <v>2221.4465953355148</v>
      </c>
      <c r="O13" s="684">
        <f t="shared" ref="O13" si="31">O12*(1-DM12)</f>
        <v>4904.0218582183115</v>
      </c>
      <c r="P13" s="684">
        <f t="shared" ref="P13" si="32">P12*(1-DN12)</f>
        <v>2521.5001720306432</v>
      </c>
      <c r="Q13" s="921">
        <v>294.3567805383023</v>
      </c>
      <c r="R13" s="922">
        <v>8368.265976535542</v>
      </c>
      <c r="S13" s="923">
        <v>2898.6917529330572</v>
      </c>
      <c r="T13" s="921">
        <v>3754.0009020436923</v>
      </c>
      <c r="U13" s="922">
        <v>4525.7625088090199</v>
      </c>
      <c r="V13" s="923">
        <v>1781.7212403100775</v>
      </c>
      <c r="W13" s="921">
        <v>1237.2569278996866</v>
      </c>
      <c r="X13" s="922">
        <v>13186.27935736677</v>
      </c>
      <c r="Y13" s="923">
        <v>3559.2310344827588</v>
      </c>
      <c r="Z13" s="921">
        <v>1067.4679402116731</v>
      </c>
      <c r="AA13" s="922">
        <v>3776.8333774834437</v>
      </c>
      <c r="AB13" s="923">
        <v>2964.3473466608898</v>
      </c>
      <c r="AC13" s="921">
        <v>635.73894372294376</v>
      </c>
      <c r="AD13" s="922">
        <v>6272.1300225108225</v>
      </c>
      <c r="AE13" s="923">
        <v>1180.38134025974</v>
      </c>
      <c r="AF13" s="921">
        <v>1116.5925088547815</v>
      </c>
      <c r="AG13" s="922">
        <v>4436.1660642604147</v>
      </c>
      <c r="AH13" s="923">
        <v>682.83591246415926</v>
      </c>
      <c r="AI13" s="921">
        <v>1719.301780376868</v>
      </c>
      <c r="AJ13" s="922">
        <v>3158.3076933073426</v>
      </c>
      <c r="AK13" s="923">
        <v>714.1698375568551</v>
      </c>
      <c r="AL13" s="921">
        <v>2740.9264285714289</v>
      </c>
      <c r="AM13" s="922">
        <v>5601.0235714285718</v>
      </c>
      <c r="AN13" s="923">
        <v>1310.8778571428572</v>
      </c>
      <c r="AO13" s="921">
        <v>1863</v>
      </c>
      <c r="AP13" s="922">
        <v>7774.3333333333321</v>
      </c>
      <c r="AQ13" s="923">
        <v>1016.6666666666667</v>
      </c>
      <c r="AR13" s="921">
        <v>1082.2117488866049</v>
      </c>
      <c r="AS13" s="922">
        <v>3792.6849109284003</v>
      </c>
      <c r="AT13" s="923">
        <v>965.1566152792052</v>
      </c>
      <c r="AU13" s="921">
        <v>964.01798392074318</v>
      </c>
      <c r="AV13" s="922">
        <v>10287.553109183851</v>
      </c>
      <c r="AW13" s="923">
        <v>2281.0832558912434</v>
      </c>
      <c r="AX13" s="921">
        <v>1268.2806080965606</v>
      </c>
      <c r="AY13" s="922">
        <v>1931.5375224232484</v>
      </c>
      <c r="AZ13" s="923">
        <v>1629.5864491825123</v>
      </c>
      <c r="BA13" s="921">
        <v>2330.5615520389529</v>
      </c>
      <c r="BB13" s="922">
        <v>12965.990739781368</v>
      </c>
      <c r="BC13" s="923">
        <v>730.4897154595252</v>
      </c>
      <c r="BD13" s="921">
        <v>985.98852845037834</v>
      </c>
      <c r="BE13" s="922">
        <v>9186.6021033061988</v>
      </c>
      <c r="BF13" s="923">
        <v>3311.5579519646267</v>
      </c>
      <c r="BG13" s="921">
        <v>1802.7986516853932</v>
      </c>
      <c r="BH13" s="922">
        <v>10228.012475232184</v>
      </c>
      <c r="BI13" s="923">
        <v>4343.1058426966292</v>
      </c>
      <c r="BJ13" s="921">
        <v>1916.8543607178142</v>
      </c>
      <c r="BK13" s="922">
        <v>5495.686725744149</v>
      </c>
      <c r="BL13" s="923">
        <v>1902.5877534358533</v>
      </c>
      <c r="BM13" s="921">
        <v>3125.5011199437663</v>
      </c>
      <c r="BN13" s="922">
        <v>14166.128627763012</v>
      </c>
      <c r="BO13" s="923">
        <v>3913.9824522613067</v>
      </c>
      <c r="BP13" s="921">
        <v>4176.8851976284586</v>
      </c>
      <c r="BQ13" s="922">
        <v>10740.234149853659</v>
      </c>
      <c r="BR13" s="923">
        <v>6144.8110693674171</v>
      </c>
      <c r="BS13" s="921">
        <v>1964.5992061331274</v>
      </c>
      <c r="BT13" s="922">
        <v>13181.291006747639</v>
      </c>
      <c r="BU13" s="923">
        <v>4301.5124307283741</v>
      </c>
      <c r="BV13" s="921">
        <v>3069.6835935828872</v>
      </c>
      <c r="BW13" s="922">
        <v>5694.3536133943289</v>
      </c>
      <c r="BX13" s="923">
        <v>2418.4313796791439</v>
      </c>
      <c r="BY13" s="921">
        <v>3081.2116614930483</v>
      </c>
      <c r="BZ13" s="922">
        <v>8571.9430266370346</v>
      </c>
      <c r="CA13" s="923">
        <v>1220.4034456930292</v>
      </c>
      <c r="CB13" s="921">
        <v>920.8563961747351</v>
      </c>
      <c r="CC13" s="922">
        <v>9095.2447647241279</v>
      </c>
      <c r="CD13" s="923">
        <v>1365.1877430479426</v>
      </c>
      <c r="CE13" s="921">
        <v>1676.2545021995122</v>
      </c>
      <c r="CF13" s="922">
        <v>3280.5206144498634</v>
      </c>
      <c r="CG13" s="923">
        <v>2921.3926976714301</v>
      </c>
      <c r="CH13" s="921">
        <v>2286.2720048503706</v>
      </c>
      <c r="CI13" s="922">
        <v>5105.6759871641416</v>
      </c>
      <c r="CJ13" s="923">
        <v>328.27174168053847</v>
      </c>
      <c r="CK13" s="921">
        <v>2934.049707705798</v>
      </c>
      <c r="CL13" s="922">
        <v>9656.4556527003606</v>
      </c>
      <c r="CM13" s="923">
        <v>1744.1935814368208</v>
      </c>
      <c r="CN13" s="921">
        <v>1046.6231123366329</v>
      </c>
      <c r="CO13" s="922">
        <v>9071.9323016190083</v>
      </c>
      <c r="CP13" s="923">
        <v>2302.5635639922011</v>
      </c>
      <c r="CQ13" s="922"/>
      <c r="CR13" s="922"/>
      <c r="CS13" s="922"/>
      <c r="CT13" s="921">
        <v>3061.4343701467324</v>
      </c>
      <c r="CU13" s="922">
        <v>5618.4360879702772</v>
      </c>
      <c r="CV13" s="923">
        <v>2799.4803762029069</v>
      </c>
      <c r="CW13" s="921">
        <v>2256.1597096188748</v>
      </c>
      <c r="CX13" s="922">
        <v>10371.245249769139</v>
      </c>
      <c r="CY13" s="923">
        <v>1598.813727107738</v>
      </c>
      <c r="CZ13" s="921">
        <v>4101.3894984340886</v>
      </c>
      <c r="DA13" s="922">
        <v>9892.0958851476971</v>
      </c>
      <c r="DB13" s="923">
        <v>2784.6664691937585</v>
      </c>
      <c r="DE13" s="680" t="s">
        <v>201</v>
      </c>
      <c r="DF13" s="837"/>
      <c r="DG13" s="68"/>
      <c r="DH13" s="838"/>
      <c r="DI13" s="837"/>
      <c r="DJ13" s="68"/>
      <c r="DK13" s="838"/>
      <c r="DL13" s="837"/>
      <c r="DM13" s="68"/>
      <c r="DN13" s="838"/>
      <c r="DO13" s="837"/>
      <c r="DP13" s="68"/>
      <c r="DQ13" s="838"/>
      <c r="DR13" s="837"/>
      <c r="DS13" s="68"/>
      <c r="DT13" s="838"/>
      <c r="DU13" s="837"/>
      <c r="DV13" s="68"/>
      <c r="DW13" s="838"/>
      <c r="DX13" s="837"/>
      <c r="DY13" s="68"/>
      <c r="DZ13" s="838"/>
      <c r="EA13" s="837"/>
      <c r="EB13" s="68"/>
      <c r="EC13" s="838"/>
      <c r="ED13" s="837"/>
      <c r="EE13" s="68"/>
      <c r="EF13" s="838"/>
      <c r="EG13" s="837"/>
      <c r="EH13" s="68"/>
      <c r="EI13" s="838"/>
      <c r="EJ13" s="837"/>
      <c r="EK13" s="68"/>
      <c r="EL13" s="838"/>
      <c r="EM13" s="837"/>
      <c r="EN13" s="68"/>
      <c r="EO13" s="838"/>
      <c r="EP13" s="837"/>
      <c r="EQ13" s="68"/>
      <c r="ER13" s="838"/>
      <c r="ES13" s="837"/>
      <c r="ET13" s="68"/>
      <c r="EU13" s="838"/>
      <c r="EV13" s="837"/>
      <c r="EW13" s="68"/>
      <c r="EX13" s="838"/>
      <c r="EY13" s="837"/>
      <c r="EZ13" s="68"/>
      <c r="FA13" s="838"/>
      <c r="FB13" s="837"/>
      <c r="FC13" s="68"/>
      <c r="FD13" s="838"/>
      <c r="FE13" s="837"/>
      <c r="FF13" s="68"/>
      <c r="FG13" s="838"/>
      <c r="FH13" s="837"/>
      <c r="FI13" s="68"/>
      <c r="FJ13" s="838"/>
      <c r="FK13" s="837"/>
      <c r="FL13" s="68"/>
      <c r="FM13" s="838"/>
      <c r="FN13" s="837"/>
      <c r="FO13" s="68"/>
      <c r="FP13" s="838"/>
      <c r="FQ13" s="837"/>
      <c r="FR13" s="68"/>
      <c r="FS13" s="838"/>
      <c r="FT13" s="837"/>
      <c r="FU13" s="68"/>
      <c r="FV13" s="838"/>
      <c r="FW13" s="837"/>
      <c r="FX13" s="68"/>
      <c r="FY13" s="838"/>
      <c r="FZ13" s="837"/>
      <c r="GA13" s="68"/>
      <c r="GB13" s="838"/>
      <c r="GC13" s="837"/>
      <c r="GD13" s="68"/>
      <c r="GE13" s="838"/>
      <c r="GF13" s="837"/>
      <c r="GG13" s="68"/>
      <c r="GH13" s="838"/>
      <c r="GI13" s="837"/>
      <c r="GJ13" s="68"/>
      <c r="GK13" s="838"/>
      <c r="GL13" s="837"/>
      <c r="GM13" s="68"/>
      <c r="GN13" s="838"/>
      <c r="GO13" s="837"/>
      <c r="GP13" s="68"/>
      <c r="GQ13" s="838"/>
      <c r="GR13" s="837"/>
      <c r="GS13" s="68"/>
      <c r="GT13" s="838"/>
      <c r="GU13" s="837"/>
      <c r="GV13" s="68"/>
      <c r="GW13" s="838"/>
    </row>
    <row r="14" spans="1:205" ht="15.75" thickBot="1" x14ac:dyDescent="0.3">
      <c r="A14" s="3"/>
      <c r="B14" s="980"/>
      <c r="C14" s="703" t="s">
        <v>202</v>
      </c>
      <c r="D14" s="681">
        <v>8</v>
      </c>
      <c r="E14" s="682">
        <f t="shared" si="12"/>
        <v>255.3975116483368</v>
      </c>
      <c r="F14" s="682">
        <f t="shared" si="13"/>
        <v>521.49659776181886</v>
      </c>
      <c r="G14" s="682">
        <f t="shared" si="14"/>
        <v>115.30461057211467</v>
      </c>
      <c r="H14" s="690">
        <f t="shared" ref="H14:J14" si="33">H12-H13</f>
        <v>132.51647330921332</v>
      </c>
      <c r="I14" s="684">
        <f t="shared" si="33"/>
        <v>489.57170772519203</v>
      </c>
      <c r="J14" s="684">
        <f t="shared" si="33"/>
        <v>17.120017025643733</v>
      </c>
      <c r="K14" s="690">
        <f t="shared" ref="K14:P14" si="34">K12-K13</f>
        <v>48.301450295514542</v>
      </c>
      <c r="L14" s="684">
        <f t="shared" si="34"/>
        <v>437.07279262652446</v>
      </c>
      <c r="M14" s="684">
        <f t="shared" si="34"/>
        <v>104.12905326992768</v>
      </c>
      <c r="N14" s="684">
        <f t="shared" si="34"/>
        <v>68.704533876355981</v>
      </c>
      <c r="O14" s="684">
        <f t="shared" si="34"/>
        <v>151.67077912015429</v>
      </c>
      <c r="P14" s="684">
        <f t="shared" si="34"/>
        <v>77.984541403009644</v>
      </c>
      <c r="Q14" s="924">
        <v>0</v>
      </c>
      <c r="R14" s="925">
        <v>0</v>
      </c>
      <c r="S14" s="926">
        <v>0</v>
      </c>
      <c r="T14" s="924">
        <v>0</v>
      </c>
      <c r="U14" s="925">
        <v>0</v>
      </c>
      <c r="V14" s="926">
        <v>0</v>
      </c>
      <c r="W14" s="924">
        <v>0</v>
      </c>
      <c r="X14" s="925">
        <v>0</v>
      </c>
      <c r="Y14" s="926">
        <v>0</v>
      </c>
      <c r="Z14" s="924">
        <v>0</v>
      </c>
      <c r="AA14" s="925">
        <v>0</v>
      </c>
      <c r="AB14" s="926">
        <v>0</v>
      </c>
      <c r="AC14" s="924">
        <v>0</v>
      </c>
      <c r="AD14" s="925">
        <v>0</v>
      </c>
      <c r="AE14" s="926">
        <v>0</v>
      </c>
      <c r="AF14" s="924">
        <v>0</v>
      </c>
      <c r="AG14" s="925">
        <v>0</v>
      </c>
      <c r="AH14" s="926">
        <v>0</v>
      </c>
      <c r="AI14" s="924">
        <v>0</v>
      </c>
      <c r="AJ14" s="925">
        <v>0</v>
      </c>
      <c r="AK14" s="926">
        <v>0</v>
      </c>
      <c r="AL14" s="924">
        <v>0</v>
      </c>
      <c r="AM14" s="925">
        <v>0</v>
      </c>
      <c r="AN14" s="926">
        <v>0</v>
      </c>
      <c r="AO14" s="924">
        <v>0</v>
      </c>
      <c r="AP14" s="925">
        <v>0</v>
      </c>
      <c r="AQ14" s="926">
        <v>0</v>
      </c>
      <c r="AR14" s="924">
        <v>2</v>
      </c>
      <c r="AS14" s="925">
        <v>0</v>
      </c>
      <c r="AT14" s="926">
        <v>0</v>
      </c>
      <c r="AU14" s="924">
        <v>90.720000000000013</v>
      </c>
      <c r="AV14" s="925">
        <v>60.48</v>
      </c>
      <c r="AW14" s="926">
        <v>0</v>
      </c>
      <c r="AX14" s="924">
        <v>12.038075210291936</v>
      </c>
      <c r="AY14" s="925">
        <v>68.860000000000014</v>
      </c>
      <c r="AZ14" s="926">
        <v>19.62</v>
      </c>
      <c r="BA14" s="924">
        <v>85.45</v>
      </c>
      <c r="BB14" s="925">
        <v>34.146175160811481</v>
      </c>
      <c r="BC14" s="926">
        <v>3.99</v>
      </c>
      <c r="BD14" s="924">
        <v>156.3595307061552</v>
      </c>
      <c r="BE14" s="925">
        <v>322.08</v>
      </c>
      <c r="BF14" s="926">
        <v>0</v>
      </c>
      <c r="BG14" s="924">
        <v>55.61</v>
      </c>
      <c r="BH14" s="925">
        <v>1264.8389854419727</v>
      </c>
      <c r="BI14" s="926">
        <v>89.25</v>
      </c>
      <c r="BJ14" s="924">
        <v>35.199459323085549</v>
      </c>
      <c r="BK14" s="925">
        <v>261.25</v>
      </c>
      <c r="BL14" s="926">
        <v>255.22167851143112</v>
      </c>
      <c r="BM14" s="924">
        <v>132.04434863605019</v>
      </c>
      <c r="BN14" s="925">
        <v>421.01801756001726</v>
      </c>
      <c r="BO14" s="926">
        <v>204.03</v>
      </c>
      <c r="BP14" s="924">
        <v>118.02179782469609</v>
      </c>
      <c r="BQ14" s="925">
        <v>510.44238363191039</v>
      </c>
      <c r="BR14" s="926">
        <v>278.81499069494407</v>
      </c>
      <c r="BS14" s="924">
        <v>453.56139348491337</v>
      </c>
      <c r="BT14" s="925">
        <v>554.84086802314698</v>
      </c>
      <c r="BU14" s="926">
        <v>327.6922631963829</v>
      </c>
      <c r="BV14" s="924">
        <v>584.42000000000007</v>
      </c>
      <c r="BW14" s="925">
        <v>936.58293324857038</v>
      </c>
      <c r="BX14" s="926">
        <v>236.03999999999994</v>
      </c>
      <c r="BY14" s="924">
        <v>343.30805416385886</v>
      </c>
      <c r="BZ14" s="925">
        <v>1168.99</v>
      </c>
      <c r="CA14" s="926">
        <v>124.41261357195609</v>
      </c>
      <c r="CB14" s="924">
        <v>417.50218735409055</v>
      </c>
      <c r="CC14" s="925">
        <v>426.97604575564037</v>
      </c>
      <c r="CD14" s="926">
        <v>102.51077923817498</v>
      </c>
      <c r="CE14" s="924">
        <v>187.18021401864954</v>
      </c>
      <c r="CF14" s="925">
        <v>354.08715059993244</v>
      </c>
      <c r="CG14" s="926">
        <v>66.044821060612051</v>
      </c>
      <c r="CH14" s="924">
        <v>161.43896132830292</v>
      </c>
      <c r="CI14" s="925">
        <v>371.35397886303201</v>
      </c>
      <c r="CJ14" s="926">
        <v>68.873039980084386</v>
      </c>
      <c r="CK14" s="924">
        <v>43.373273168052428</v>
      </c>
      <c r="CL14" s="925">
        <v>246.48906957755926</v>
      </c>
      <c r="CM14" s="926">
        <v>139.54079318753526</v>
      </c>
      <c r="CN14" s="924">
        <v>50.559891505403101</v>
      </c>
      <c r="CO14" s="925">
        <v>145.99700628799792</v>
      </c>
      <c r="CP14" s="926">
        <v>69.71022696643989</v>
      </c>
      <c r="CQ14" s="925"/>
      <c r="CR14" s="925"/>
      <c r="CS14" s="925"/>
      <c r="CT14" s="924">
        <v>88.94170828464074</v>
      </c>
      <c r="CU14" s="925">
        <v>49.446500265016716</v>
      </c>
      <c r="CV14" s="926">
        <v>31.774133601015166</v>
      </c>
      <c r="CW14" s="924">
        <v>54.460000000000008</v>
      </c>
      <c r="CX14" s="925">
        <v>283.94224569365321</v>
      </c>
      <c r="CY14" s="926">
        <v>0</v>
      </c>
      <c r="CZ14" s="924">
        <v>120.55587648844771</v>
      </c>
      <c r="DA14" s="925">
        <v>178.98</v>
      </c>
      <c r="DB14" s="926">
        <v>84.942103415206759</v>
      </c>
      <c r="DE14" s="680" t="s">
        <v>202</v>
      </c>
      <c r="DF14" s="839"/>
      <c r="DG14" s="840"/>
      <c r="DH14" s="841"/>
      <c r="DI14" s="839"/>
      <c r="DJ14" s="840"/>
      <c r="DK14" s="841"/>
      <c r="DL14" s="839"/>
      <c r="DM14" s="840"/>
      <c r="DN14" s="841"/>
      <c r="DO14" s="839"/>
      <c r="DP14" s="840"/>
      <c r="DQ14" s="841"/>
      <c r="DR14" s="839"/>
      <c r="DS14" s="840"/>
      <c r="DT14" s="841"/>
      <c r="DU14" s="839"/>
      <c r="DV14" s="840"/>
      <c r="DW14" s="841"/>
      <c r="DX14" s="839"/>
      <c r="DY14" s="840"/>
      <c r="DZ14" s="841"/>
      <c r="EA14" s="839"/>
      <c r="EB14" s="840"/>
      <c r="EC14" s="841"/>
      <c r="ED14" s="839"/>
      <c r="EE14" s="840"/>
      <c r="EF14" s="841"/>
      <c r="EG14" s="839"/>
      <c r="EH14" s="840"/>
      <c r="EI14" s="841"/>
      <c r="EJ14" s="839"/>
      <c r="EK14" s="840"/>
      <c r="EL14" s="841"/>
      <c r="EM14" s="839"/>
      <c r="EN14" s="840"/>
      <c r="EO14" s="841"/>
      <c r="EP14" s="839"/>
      <c r="EQ14" s="840"/>
      <c r="ER14" s="841"/>
      <c r="ES14" s="839"/>
      <c r="ET14" s="840"/>
      <c r="EU14" s="841"/>
      <c r="EV14" s="839"/>
      <c r="EW14" s="840"/>
      <c r="EX14" s="841"/>
      <c r="EY14" s="839"/>
      <c r="EZ14" s="840"/>
      <c r="FA14" s="841"/>
      <c r="FB14" s="839"/>
      <c r="FC14" s="840"/>
      <c r="FD14" s="841"/>
      <c r="FE14" s="839"/>
      <c r="FF14" s="840"/>
      <c r="FG14" s="841"/>
      <c r="FH14" s="839"/>
      <c r="FI14" s="840"/>
      <c r="FJ14" s="841"/>
      <c r="FK14" s="839"/>
      <c r="FL14" s="840"/>
      <c r="FM14" s="841"/>
      <c r="FN14" s="839"/>
      <c r="FO14" s="840"/>
      <c r="FP14" s="841"/>
      <c r="FQ14" s="839"/>
      <c r="FR14" s="840"/>
      <c r="FS14" s="841"/>
      <c r="FT14" s="839"/>
      <c r="FU14" s="840"/>
      <c r="FV14" s="841"/>
      <c r="FW14" s="839"/>
      <c r="FX14" s="840"/>
      <c r="FY14" s="841"/>
      <c r="FZ14" s="839"/>
      <c r="GA14" s="840"/>
      <c r="GB14" s="841"/>
      <c r="GC14" s="839"/>
      <c r="GD14" s="840"/>
      <c r="GE14" s="841"/>
      <c r="GF14" s="839"/>
      <c r="GG14" s="840"/>
      <c r="GH14" s="841"/>
      <c r="GI14" s="839"/>
      <c r="GJ14" s="840"/>
      <c r="GK14" s="841"/>
      <c r="GL14" s="839"/>
      <c r="GM14" s="840"/>
      <c r="GN14" s="841"/>
      <c r="GO14" s="839"/>
      <c r="GP14" s="840"/>
      <c r="GQ14" s="841"/>
      <c r="GR14" s="839"/>
      <c r="GS14" s="840"/>
      <c r="GT14" s="841"/>
      <c r="GU14" s="839"/>
      <c r="GV14" s="840"/>
      <c r="GW14" s="841"/>
    </row>
    <row r="15" spans="1:205" x14ac:dyDescent="0.25">
      <c r="A15" s="560" t="s">
        <v>2007</v>
      </c>
      <c r="B15" s="978" t="s">
        <v>1454</v>
      </c>
      <c r="C15" s="704" t="s">
        <v>204</v>
      </c>
      <c r="D15" s="705"/>
      <c r="E15" s="673">
        <f t="shared" si="12"/>
        <v>83.634275235833272</v>
      </c>
      <c r="F15" s="673">
        <f t="shared" si="13"/>
        <v>259.14639688317413</v>
      </c>
      <c r="G15" s="673">
        <f t="shared" si="14"/>
        <v>161.58562913275279</v>
      </c>
      <c r="H15" s="675">
        <f>Skagit!AK14</f>
        <v>469.74037103289174</v>
      </c>
      <c r="I15" s="675">
        <f>Skagit!AL14</f>
        <v>1422.1535599468862</v>
      </c>
      <c r="J15" s="675">
        <f>Skagit!AM14</f>
        <v>209.16619368528143</v>
      </c>
      <c r="K15" s="675">
        <f>Skagit!AK15</f>
        <v>114.41665118736296</v>
      </c>
      <c r="L15" s="675">
        <f>Skagit!AL15</f>
        <v>812.51878188493174</v>
      </c>
      <c r="M15" s="675">
        <f>Skagit!AM15</f>
        <v>2071.9547538621468</v>
      </c>
      <c r="N15" s="675">
        <f>Skagit!AK16</f>
        <v>927.9842569016655</v>
      </c>
      <c r="O15" s="675">
        <f>Skagit!AL16</f>
        <v>1380.5781348886067</v>
      </c>
      <c r="P15" s="675">
        <f>Skagit!AM16</f>
        <v>675.10918822573512</v>
      </c>
      <c r="Q15" s="918">
        <v>176.57312629399587</v>
      </c>
      <c r="R15" s="919">
        <v>1866.6618184955141</v>
      </c>
      <c r="S15" s="920">
        <v>1479.1541580400276</v>
      </c>
      <c r="T15" s="918">
        <v>209.61426356589146</v>
      </c>
      <c r="U15" s="919">
        <v>1911.6448978153628</v>
      </c>
      <c r="V15" s="920">
        <v>1524.4673713883017</v>
      </c>
      <c r="W15" s="918">
        <v>135.56094827586207</v>
      </c>
      <c r="X15" s="919">
        <v>306.26732758620693</v>
      </c>
      <c r="Y15" s="920">
        <v>1257.256645768025</v>
      </c>
      <c r="Z15" s="918">
        <v>61.194238410596029</v>
      </c>
      <c r="AA15" s="919">
        <v>635.7361994801015</v>
      </c>
      <c r="AB15" s="920">
        <v>373.96281828309714</v>
      </c>
      <c r="AC15" s="918">
        <v>98.000290909090921</v>
      </c>
      <c r="AD15" s="919">
        <v>888.90636190476198</v>
      </c>
      <c r="AE15" s="920">
        <v>111.61144242424243</v>
      </c>
      <c r="AF15" s="918">
        <v>239.52438016528924</v>
      </c>
      <c r="AG15" s="919">
        <v>574.65329060549834</v>
      </c>
      <c r="AH15" s="920">
        <v>350.73015769944334</v>
      </c>
      <c r="AI15" s="918">
        <v>55.308641975308646</v>
      </c>
      <c r="AJ15" s="919">
        <v>77.777777777777771</v>
      </c>
      <c r="AK15" s="920">
        <v>56.320773229369713</v>
      </c>
      <c r="AL15" s="918">
        <v>0</v>
      </c>
      <c r="AM15" s="919">
        <v>0</v>
      </c>
      <c r="AN15" s="920">
        <v>357.51214285714286</v>
      </c>
      <c r="AO15" s="918">
        <v>8.3333333333333321</v>
      </c>
      <c r="AP15" s="919">
        <v>25</v>
      </c>
      <c r="AQ15" s="920">
        <v>112.66666666666667</v>
      </c>
      <c r="AR15" s="918">
        <v>0</v>
      </c>
      <c r="AS15" s="919">
        <v>179.81931483384722</v>
      </c>
      <c r="AT15" s="920">
        <v>71.237410071942449</v>
      </c>
      <c r="AU15" s="918">
        <v>415.53994698276546</v>
      </c>
      <c r="AV15" s="919">
        <v>124.83744219538831</v>
      </c>
      <c r="AW15" s="920">
        <v>295.96624780413691</v>
      </c>
      <c r="AX15" s="918">
        <v>39.412553431397676</v>
      </c>
      <c r="AY15" s="919">
        <v>174.47528112346882</v>
      </c>
      <c r="AZ15" s="920">
        <v>125.65127517810465</v>
      </c>
      <c r="BA15" s="918">
        <v>83.711760499087021</v>
      </c>
      <c r="BB15" s="919">
        <v>587.89200091296402</v>
      </c>
      <c r="BC15" s="920">
        <v>243.49657181984173</v>
      </c>
      <c r="BD15" s="918">
        <v>50.423364485981303</v>
      </c>
      <c r="BE15" s="919">
        <v>508.21644692325731</v>
      </c>
      <c r="BF15" s="920">
        <v>411.83895588383081</v>
      </c>
      <c r="BG15" s="918">
        <v>216.06808988764044</v>
      </c>
      <c r="BH15" s="919">
        <v>461.90426966292125</v>
      </c>
      <c r="BI15" s="920">
        <v>984.62662921348317</v>
      </c>
      <c r="BJ15" s="918">
        <v>155.23498750284026</v>
      </c>
      <c r="BK15" s="919">
        <v>202.11708429902293</v>
      </c>
      <c r="BL15" s="920">
        <v>175.63082299477389</v>
      </c>
      <c r="BM15" s="918">
        <v>201.06970184254604</v>
      </c>
      <c r="BN15" s="919">
        <v>775.27715242881072</v>
      </c>
      <c r="BO15" s="920">
        <v>584.404783919598</v>
      </c>
      <c r="BP15" s="918">
        <v>158.74124505928853</v>
      </c>
      <c r="BQ15" s="919">
        <v>555.54486166007905</v>
      </c>
      <c r="BR15" s="920">
        <v>734.48760869565217</v>
      </c>
      <c r="BS15" s="918">
        <v>55.535408906882587</v>
      </c>
      <c r="BT15" s="919">
        <v>510.57524156545207</v>
      </c>
      <c r="BU15" s="920">
        <v>215.01075303643722</v>
      </c>
      <c r="BV15" s="918">
        <v>67.152658348187757</v>
      </c>
      <c r="BW15" s="919">
        <v>76.605151515151505</v>
      </c>
      <c r="BX15" s="920">
        <v>104.57845395127748</v>
      </c>
      <c r="BY15" s="918">
        <v>40.908199214094758</v>
      </c>
      <c r="BZ15" s="919">
        <v>208.06847411988275</v>
      </c>
      <c r="CA15" s="920">
        <v>24.918341707733436</v>
      </c>
      <c r="CB15" s="918">
        <v>6.5433112582781456</v>
      </c>
      <c r="CC15" s="919">
        <v>96.049095476343695</v>
      </c>
      <c r="CD15" s="920">
        <v>34.197468911540618</v>
      </c>
      <c r="CE15" s="918">
        <v>119.70638297872341</v>
      </c>
      <c r="CF15" s="919">
        <v>454.88425531914891</v>
      </c>
      <c r="CG15" s="920">
        <v>239.41276595744682</v>
      </c>
      <c r="CH15" s="918">
        <v>253.45640792369772</v>
      </c>
      <c r="CI15" s="919">
        <v>343.35727806309615</v>
      </c>
      <c r="CJ15" s="920">
        <v>134.22750256786497</v>
      </c>
      <c r="CK15" s="918">
        <v>31.904726584503489</v>
      </c>
      <c r="CL15" s="919">
        <v>382.31251364646351</v>
      </c>
      <c r="CM15" s="920">
        <v>90.079272191672487</v>
      </c>
      <c r="CN15" s="918">
        <v>65.768240343347642</v>
      </c>
      <c r="CO15" s="919">
        <v>252.74801004213259</v>
      </c>
      <c r="CP15" s="920">
        <v>503.68559864173363</v>
      </c>
      <c r="CQ15" s="919"/>
      <c r="CR15" s="919"/>
      <c r="CS15" s="919"/>
      <c r="CT15" s="918">
        <v>22.464000000000002</v>
      </c>
      <c r="CU15" s="919">
        <v>152.25960784313725</v>
      </c>
      <c r="CV15" s="920">
        <v>34.009803921568626</v>
      </c>
      <c r="CW15" s="918">
        <v>8.5645933014354068</v>
      </c>
      <c r="CX15" s="919">
        <v>42.822966507177036</v>
      </c>
      <c r="CY15" s="920">
        <v>73.517241379310349</v>
      </c>
      <c r="CZ15" s="918">
        <v>132.99250981202229</v>
      </c>
      <c r="DA15" s="919">
        <v>365.4674034290436</v>
      </c>
      <c r="DB15" s="920">
        <v>240.85242511877712</v>
      </c>
      <c r="DE15" s="707" t="s">
        <v>204</v>
      </c>
      <c r="DF15" s="834">
        <v>0.03</v>
      </c>
      <c r="DG15" s="835">
        <v>0.03</v>
      </c>
      <c r="DH15" s="836">
        <v>0.03</v>
      </c>
      <c r="DI15" s="834">
        <v>0.03</v>
      </c>
      <c r="DJ15" s="835">
        <v>0.03</v>
      </c>
      <c r="DK15" s="836">
        <v>0.03</v>
      </c>
      <c r="DL15" s="834">
        <v>0.03</v>
      </c>
      <c r="DM15" s="835">
        <v>0.03</v>
      </c>
      <c r="DN15" s="836">
        <v>0.03</v>
      </c>
      <c r="DO15" s="834">
        <v>0.03</v>
      </c>
      <c r="DP15" s="835">
        <v>0.03</v>
      </c>
      <c r="DQ15" s="836">
        <v>0.03</v>
      </c>
      <c r="DR15" s="834">
        <v>0.03</v>
      </c>
      <c r="DS15" s="835">
        <v>0.03</v>
      </c>
      <c r="DT15" s="836">
        <v>0.03</v>
      </c>
      <c r="DU15" s="834">
        <v>0.03</v>
      </c>
      <c r="DV15" s="835">
        <v>0.03</v>
      </c>
      <c r="DW15" s="836">
        <v>0.03</v>
      </c>
      <c r="DX15" s="834">
        <v>0.03</v>
      </c>
      <c r="DY15" s="835">
        <v>0.03</v>
      </c>
      <c r="DZ15" s="836">
        <v>0.03</v>
      </c>
      <c r="EA15" s="834"/>
      <c r="EB15" s="835"/>
      <c r="EC15" s="836"/>
      <c r="ED15" s="834"/>
      <c r="EE15" s="835"/>
      <c r="EF15" s="836"/>
      <c r="EG15" s="834"/>
      <c r="EH15" s="835"/>
      <c r="EI15" s="836"/>
      <c r="EJ15" s="834"/>
      <c r="EK15" s="835"/>
      <c r="EL15" s="836"/>
      <c r="EM15" s="834"/>
      <c r="EN15" s="835"/>
      <c r="EO15" s="836"/>
      <c r="EP15" s="834"/>
      <c r="EQ15" s="835"/>
      <c r="ER15" s="836"/>
      <c r="ES15" s="834"/>
      <c r="ET15" s="835"/>
      <c r="EU15" s="836"/>
      <c r="EV15" s="834"/>
      <c r="EW15" s="835"/>
      <c r="EX15" s="836"/>
      <c r="EY15" s="834"/>
      <c r="EZ15" s="835"/>
      <c r="FA15" s="836"/>
      <c r="FB15" s="834"/>
      <c r="FC15" s="835"/>
      <c r="FD15" s="836"/>
      <c r="FE15" s="834"/>
      <c r="FF15" s="835"/>
      <c r="FG15" s="836"/>
      <c r="FH15" s="834">
        <v>0</v>
      </c>
      <c r="FI15" s="835">
        <v>0</v>
      </c>
      <c r="FJ15" s="836">
        <v>0</v>
      </c>
      <c r="FK15" s="834">
        <v>0</v>
      </c>
      <c r="FL15" s="835">
        <v>0</v>
      </c>
      <c r="FM15" s="836">
        <v>0</v>
      </c>
      <c r="FN15" s="834">
        <v>0</v>
      </c>
      <c r="FO15" s="835">
        <v>0</v>
      </c>
      <c r="FP15" s="836">
        <v>0</v>
      </c>
      <c r="FQ15" s="834">
        <v>0</v>
      </c>
      <c r="FR15" s="835">
        <v>0</v>
      </c>
      <c r="FS15" s="836">
        <v>0</v>
      </c>
      <c r="FT15" s="834">
        <v>0</v>
      </c>
      <c r="FU15" s="835">
        <v>0</v>
      </c>
      <c r="FV15" s="836">
        <v>0</v>
      </c>
      <c r="FW15" s="834">
        <v>0</v>
      </c>
      <c r="FX15" s="835">
        <v>0</v>
      </c>
      <c r="FY15" s="836">
        <v>0</v>
      </c>
      <c r="FZ15" s="834">
        <v>0</v>
      </c>
      <c r="GA15" s="835">
        <v>0</v>
      </c>
      <c r="GB15" s="836">
        <v>0</v>
      </c>
      <c r="GC15" s="834">
        <v>0</v>
      </c>
      <c r="GD15" s="835">
        <v>0</v>
      </c>
      <c r="GE15" s="836">
        <v>0</v>
      </c>
      <c r="GF15" s="834"/>
      <c r="GG15" s="835"/>
      <c r="GH15" s="836"/>
      <c r="GI15" s="834"/>
      <c r="GJ15" s="835"/>
      <c r="GK15" s="836"/>
      <c r="GL15" s="834"/>
      <c r="GM15" s="835"/>
      <c r="GN15" s="836"/>
      <c r="GO15" s="834"/>
      <c r="GP15" s="835"/>
      <c r="GQ15" s="836"/>
      <c r="GR15" s="834"/>
      <c r="GS15" s="835"/>
      <c r="GT15" s="836"/>
      <c r="GU15" s="834"/>
      <c r="GV15" s="835"/>
      <c r="GW15" s="836"/>
    </row>
    <row r="16" spans="1:205" x14ac:dyDescent="0.25">
      <c r="A16" s="3" t="s">
        <v>1999</v>
      </c>
      <c r="B16" s="979"/>
      <c r="C16" s="703" t="s">
        <v>201</v>
      </c>
      <c r="D16" s="681">
        <v>9</v>
      </c>
      <c r="E16" s="682">
        <f t="shared" si="12"/>
        <v>83.634275235833272</v>
      </c>
      <c r="F16" s="682">
        <f t="shared" si="13"/>
        <v>259.14639688317413</v>
      </c>
      <c r="G16" s="682">
        <f t="shared" si="14"/>
        <v>161.58562913275279</v>
      </c>
      <c r="H16" s="684">
        <f t="shared" ref="H16" si="35">H15*(1-DF15)</f>
        <v>455.64815990190499</v>
      </c>
      <c r="I16" s="684">
        <f t="shared" ref="I16" si="36">I15*(1-DG15)</f>
        <v>1379.4889531484796</v>
      </c>
      <c r="J16" s="684">
        <f t="shared" ref="J16" si="37">J15*(1-DH15)</f>
        <v>202.89120787472297</v>
      </c>
      <c r="K16" s="684">
        <f t="shared" ref="K16" si="38">K15*(1-DI15)</f>
        <v>110.98415165174207</v>
      </c>
      <c r="L16" s="684">
        <f t="shared" ref="L16" si="39">L15*(1-DJ15)</f>
        <v>788.14321842838376</v>
      </c>
      <c r="M16" s="684">
        <f t="shared" ref="M16" si="40">M15*(1-DK15)</f>
        <v>2009.7961112462824</v>
      </c>
      <c r="N16" s="684">
        <f t="shared" ref="N16" si="41">N15*(1-DL15)</f>
        <v>900.14472919461548</v>
      </c>
      <c r="O16" s="684">
        <f t="shared" ref="O16" si="42">O15*(1-DM15)</f>
        <v>1339.1607908419485</v>
      </c>
      <c r="P16" s="684">
        <f t="shared" ref="P16" si="43">P15*(1-DN15)</f>
        <v>654.85591257896306</v>
      </c>
      <c r="Q16" s="921">
        <v>119.23312629399587</v>
      </c>
      <c r="R16" s="922">
        <v>1866.6618184955141</v>
      </c>
      <c r="S16" s="923">
        <v>1479.1541580400276</v>
      </c>
      <c r="T16" s="921">
        <v>209.61426356589146</v>
      </c>
      <c r="U16" s="922">
        <v>1581.6348978153628</v>
      </c>
      <c r="V16" s="923">
        <v>1524.4673713883017</v>
      </c>
      <c r="W16" s="921">
        <v>135.56094827586207</v>
      </c>
      <c r="X16" s="922">
        <v>306.26732758620693</v>
      </c>
      <c r="Y16" s="923">
        <v>1229.246645768025</v>
      </c>
      <c r="Z16" s="921">
        <v>61.194238410596029</v>
      </c>
      <c r="AA16" s="922">
        <v>635.7361994801015</v>
      </c>
      <c r="AB16" s="923">
        <v>373.96281828309714</v>
      </c>
      <c r="AC16" s="921">
        <v>98.000290909090921</v>
      </c>
      <c r="AD16" s="922">
        <v>888.90636190476198</v>
      </c>
      <c r="AE16" s="923">
        <v>111.61144242424243</v>
      </c>
      <c r="AF16" s="921">
        <v>239.52438016528924</v>
      </c>
      <c r="AG16" s="922">
        <v>574.65329060549834</v>
      </c>
      <c r="AH16" s="923">
        <v>350.73015769944334</v>
      </c>
      <c r="AI16" s="921">
        <v>55.308641975308646</v>
      </c>
      <c r="AJ16" s="922">
        <v>77.777777777777771</v>
      </c>
      <c r="AK16" s="923">
        <v>56.320773229369713</v>
      </c>
      <c r="AL16" s="921">
        <v>0</v>
      </c>
      <c r="AM16" s="922">
        <v>0</v>
      </c>
      <c r="AN16" s="923">
        <v>357.51214285714286</v>
      </c>
      <c r="AO16" s="921">
        <v>8.3333333333333321</v>
      </c>
      <c r="AP16" s="922">
        <v>25</v>
      </c>
      <c r="AQ16" s="923">
        <v>112.66666666666667</v>
      </c>
      <c r="AR16" s="921">
        <v>0</v>
      </c>
      <c r="AS16" s="922">
        <v>179.81931483384722</v>
      </c>
      <c r="AT16" s="923">
        <v>71.237410071942449</v>
      </c>
      <c r="AU16" s="921">
        <v>415.53994698276546</v>
      </c>
      <c r="AV16" s="922">
        <v>124.83744219538831</v>
      </c>
      <c r="AW16" s="923">
        <v>295.96624780413691</v>
      </c>
      <c r="AX16" s="921">
        <v>39.412553431397676</v>
      </c>
      <c r="AY16" s="922">
        <v>174.47528112346882</v>
      </c>
      <c r="AZ16" s="923">
        <v>125.65127517810465</v>
      </c>
      <c r="BA16" s="921">
        <v>83.711760499087021</v>
      </c>
      <c r="BB16" s="922">
        <v>587.89200091296402</v>
      </c>
      <c r="BC16" s="923">
        <v>243.49657181984173</v>
      </c>
      <c r="BD16" s="921">
        <v>50.423364485981303</v>
      </c>
      <c r="BE16" s="922">
        <v>508.21644692325731</v>
      </c>
      <c r="BF16" s="923">
        <v>411.83895588383081</v>
      </c>
      <c r="BG16" s="921">
        <v>216.06808988764044</v>
      </c>
      <c r="BH16" s="922">
        <v>461.90426966292125</v>
      </c>
      <c r="BI16" s="923">
        <v>984.62662921348317</v>
      </c>
      <c r="BJ16" s="921">
        <v>155.23498750284026</v>
      </c>
      <c r="BK16" s="922">
        <v>202.11708429902293</v>
      </c>
      <c r="BL16" s="923">
        <v>175.63082299477389</v>
      </c>
      <c r="BM16" s="921">
        <v>201.06970184254604</v>
      </c>
      <c r="BN16" s="922">
        <v>775.27715242881072</v>
      </c>
      <c r="BO16" s="923">
        <v>584.404783919598</v>
      </c>
      <c r="BP16" s="921">
        <v>158.74124505928853</v>
      </c>
      <c r="BQ16" s="922">
        <v>555.54486166007905</v>
      </c>
      <c r="BR16" s="923">
        <v>734.48760869565217</v>
      </c>
      <c r="BS16" s="921">
        <v>55.535408906882587</v>
      </c>
      <c r="BT16" s="922">
        <v>510.57524156545207</v>
      </c>
      <c r="BU16" s="923">
        <v>215.01075303643722</v>
      </c>
      <c r="BV16" s="921">
        <v>67.152658348187757</v>
      </c>
      <c r="BW16" s="922">
        <v>76.605151515151505</v>
      </c>
      <c r="BX16" s="923">
        <v>104.57845395127748</v>
      </c>
      <c r="BY16" s="921">
        <v>40.908199214094758</v>
      </c>
      <c r="BZ16" s="922">
        <v>208.06847411988275</v>
      </c>
      <c r="CA16" s="923">
        <v>24.918341707733436</v>
      </c>
      <c r="CB16" s="921">
        <v>6.5433112582781456</v>
      </c>
      <c r="CC16" s="922">
        <v>96.049095476343695</v>
      </c>
      <c r="CD16" s="923">
        <v>34.197468911540618</v>
      </c>
      <c r="CE16" s="921">
        <v>119.70638297872341</v>
      </c>
      <c r="CF16" s="922">
        <v>454.88425531914891</v>
      </c>
      <c r="CG16" s="923">
        <v>239.41276595744682</v>
      </c>
      <c r="CH16" s="921">
        <v>253.45640792369772</v>
      </c>
      <c r="CI16" s="922">
        <v>343.35727806309615</v>
      </c>
      <c r="CJ16" s="923">
        <v>134.22750256786497</v>
      </c>
      <c r="CK16" s="921">
        <v>31.904726584503489</v>
      </c>
      <c r="CL16" s="922">
        <v>382.31251364646351</v>
      </c>
      <c r="CM16" s="923">
        <v>90.079272191672487</v>
      </c>
      <c r="CN16" s="921">
        <v>65.768240343347642</v>
      </c>
      <c r="CO16" s="922">
        <v>252.74801004213259</v>
      </c>
      <c r="CP16" s="923">
        <v>503.68559864173363</v>
      </c>
      <c r="CQ16" s="922"/>
      <c r="CR16" s="922"/>
      <c r="CS16" s="922"/>
      <c r="CT16" s="921">
        <v>22.464000000000002</v>
      </c>
      <c r="CU16" s="922">
        <v>152.25960784313725</v>
      </c>
      <c r="CV16" s="923">
        <v>34.009803921568626</v>
      </c>
      <c r="CW16" s="921">
        <v>8.5645933014354068</v>
      </c>
      <c r="CX16" s="922">
        <v>42.822966507177036</v>
      </c>
      <c r="CY16" s="923">
        <v>73.517241379310349</v>
      </c>
      <c r="CZ16" s="921">
        <v>132.99250981202229</v>
      </c>
      <c r="DA16" s="922">
        <v>365.4674034290436</v>
      </c>
      <c r="DB16" s="923">
        <v>240.85242511877712</v>
      </c>
      <c r="DE16" s="680" t="s">
        <v>201</v>
      </c>
      <c r="DF16" s="837"/>
      <c r="DG16" s="68"/>
      <c r="DH16" s="838"/>
      <c r="DI16" s="837"/>
      <c r="DJ16" s="68"/>
      <c r="DK16" s="838"/>
      <c r="DL16" s="837"/>
      <c r="DM16" s="68"/>
      <c r="DN16" s="838"/>
      <c r="DO16" s="837"/>
      <c r="DP16" s="68"/>
      <c r="DQ16" s="838"/>
      <c r="DR16" s="837"/>
      <c r="DS16" s="68"/>
      <c r="DT16" s="838"/>
      <c r="DU16" s="837"/>
      <c r="DV16" s="68"/>
      <c r="DW16" s="838"/>
      <c r="DX16" s="837"/>
      <c r="DY16" s="68"/>
      <c r="DZ16" s="838"/>
      <c r="EA16" s="837"/>
      <c r="EB16" s="68"/>
      <c r="EC16" s="838"/>
      <c r="ED16" s="837"/>
      <c r="EE16" s="68"/>
      <c r="EF16" s="838"/>
      <c r="EG16" s="837"/>
      <c r="EH16" s="68"/>
      <c r="EI16" s="838"/>
      <c r="EJ16" s="837"/>
      <c r="EK16" s="68"/>
      <c r="EL16" s="838"/>
      <c r="EM16" s="837"/>
      <c r="EN16" s="68"/>
      <c r="EO16" s="838"/>
      <c r="EP16" s="837"/>
      <c r="EQ16" s="68"/>
      <c r="ER16" s="838"/>
      <c r="ES16" s="837"/>
      <c r="ET16" s="68"/>
      <c r="EU16" s="838"/>
      <c r="EV16" s="837"/>
      <c r="EW16" s="68"/>
      <c r="EX16" s="838"/>
      <c r="EY16" s="837"/>
      <c r="EZ16" s="68"/>
      <c r="FA16" s="838"/>
      <c r="FB16" s="837"/>
      <c r="FC16" s="68"/>
      <c r="FD16" s="838"/>
      <c r="FE16" s="837"/>
      <c r="FF16" s="68"/>
      <c r="FG16" s="838"/>
      <c r="FH16" s="837"/>
      <c r="FI16" s="68"/>
      <c r="FJ16" s="838"/>
      <c r="FK16" s="837"/>
      <c r="FL16" s="68"/>
      <c r="FM16" s="838"/>
      <c r="FN16" s="837"/>
      <c r="FO16" s="68"/>
      <c r="FP16" s="838"/>
      <c r="FQ16" s="837"/>
      <c r="FR16" s="68"/>
      <c r="FS16" s="838"/>
      <c r="FT16" s="837"/>
      <c r="FU16" s="68"/>
      <c r="FV16" s="838"/>
      <c r="FW16" s="837"/>
      <c r="FX16" s="68"/>
      <c r="FY16" s="838"/>
      <c r="FZ16" s="837"/>
      <c r="GA16" s="68"/>
      <c r="GB16" s="838"/>
      <c r="GC16" s="837"/>
      <c r="GD16" s="68"/>
      <c r="GE16" s="838"/>
      <c r="GF16" s="837"/>
      <c r="GG16" s="68"/>
      <c r="GH16" s="838"/>
      <c r="GI16" s="837"/>
      <c r="GJ16" s="68"/>
      <c r="GK16" s="838"/>
      <c r="GL16" s="837"/>
      <c r="GM16" s="68"/>
      <c r="GN16" s="838"/>
      <c r="GO16" s="837"/>
      <c r="GP16" s="68"/>
      <c r="GQ16" s="838"/>
      <c r="GR16" s="837"/>
      <c r="GS16" s="68"/>
      <c r="GT16" s="838"/>
      <c r="GU16" s="837"/>
      <c r="GV16" s="68"/>
      <c r="GW16" s="838"/>
    </row>
    <row r="17" spans="1:205" ht="15.75" thickBot="1" x14ac:dyDescent="0.3">
      <c r="A17" s="3"/>
      <c r="B17" s="980"/>
      <c r="C17" s="706" t="s">
        <v>202</v>
      </c>
      <c r="D17" s="696">
        <v>10</v>
      </c>
      <c r="E17" s="688">
        <f t="shared" si="12"/>
        <v>0</v>
      </c>
      <c r="F17" s="688">
        <f t="shared" si="13"/>
        <v>0</v>
      </c>
      <c r="G17" s="688">
        <f t="shared" si="14"/>
        <v>0</v>
      </c>
      <c r="H17" s="690">
        <f t="shared" ref="H17:J17" si="44">H15-H16</f>
        <v>14.092211130986755</v>
      </c>
      <c r="I17" s="690">
        <f t="shared" si="44"/>
        <v>42.664606798406567</v>
      </c>
      <c r="J17" s="690">
        <f t="shared" si="44"/>
        <v>6.2749858105584622</v>
      </c>
      <c r="K17" s="690">
        <f t="shared" ref="K17:P17" si="45">K15-K16</f>
        <v>3.4324995356208916</v>
      </c>
      <c r="L17" s="690">
        <f t="shared" si="45"/>
        <v>24.37556345654798</v>
      </c>
      <c r="M17" s="690">
        <f t="shared" si="45"/>
        <v>62.158642615864437</v>
      </c>
      <c r="N17" s="690">
        <f t="shared" si="45"/>
        <v>27.839527707050024</v>
      </c>
      <c r="O17" s="690">
        <f t="shared" si="45"/>
        <v>41.417344046658172</v>
      </c>
      <c r="P17" s="690">
        <f t="shared" si="45"/>
        <v>20.253275646772067</v>
      </c>
      <c r="Q17" s="924">
        <v>57.34</v>
      </c>
      <c r="R17" s="925">
        <v>0</v>
      </c>
      <c r="S17" s="926">
        <v>0</v>
      </c>
      <c r="T17" s="924">
        <v>0</v>
      </c>
      <c r="U17" s="925">
        <v>330.01</v>
      </c>
      <c r="V17" s="926">
        <v>0</v>
      </c>
      <c r="W17" s="924">
        <v>0</v>
      </c>
      <c r="X17" s="925">
        <v>0</v>
      </c>
      <c r="Y17" s="926">
        <v>28.01</v>
      </c>
      <c r="Z17" s="924">
        <v>0</v>
      </c>
      <c r="AA17" s="925">
        <v>0</v>
      </c>
      <c r="AB17" s="926">
        <v>0</v>
      </c>
      <c r="AC17" s="924">
        <v>0</v>
      </c>
      <c r="AD17" s="925">
        <v>0</v>
      </c>
      <c r="AE17" s="926">
        <v>0</v>
      </c>
      <c r="AF17" s="924">
        <v>0</v>
      </c>
      <c r="AG17" s="925">
        <v>0</v>
      </c>
      <c r="AH17" s="926">
        <v>0</v>
      </c>
      <c r="AI17" s="924">
        <v>0</v>
      </c>
      <c r="AJ17" s="925">
        <v>0</v>
      </c>
      <c r="AK17" s="926">
        <v>0</v>
      </c>
      <c r="AL17" s="924">
        <v>0</v>
      </c>
      <c r="AM17" s="925">
        <v>0</v>
      </c>
      <c r="AN17" s="926">
        <v>0</v>
      </c>
      <c r="AO17" s="924">
        <v>0</v>
      </c>
      <c r="AP17" s="925">
        <v>0</v>
      </c>
      <c r="AQ17" s="926">
        <v>0</v>
      </c>
      <c r="AR17" s="924">
        <v>0</v>
      </c>
      <c r="AS17" s="925">
        <v>0</v>
      </c>
      <c r="AT17" s="926">
        <v>0</v>
      </c>
      <c r="AU17" s="924">
        <v>0</v>
      </c>
      <c r="AV17" s="925">
        <v>0</v>
      </c>
      <c r="AW17" s="926">
        <v>0</v>
      </c>
      <c r="AX17" s="924">
        <v>0</v>
      </c>
      <c r="AY17" s="925">
        <v>0</v>
      </c>
      <c r="AZ17" s="926">
        <v>0</v>
      </c>
      <c r="BA17" s="924">
        <v>0</v>
      </c>
      <c r="BB17" s="925">
        <v>0</v>
      </c>
      <c r="BC17" s="926">
        <v>0</v>
      </c>
      <c r="BD17" s="924">
        <v>0</v>
      </c>
      <c r="BE17" s="925">
        <v>0</v>
      </c>
      <c r="BF17" s="926">
        <v>0</v>
      </c>
      <c r="BG17" s="924">
        <v>0</v>
      </c>
      <c r="BH17" s="925">
        <v>0</v>
      </c>
      <c r="BI17" s="926">
        <v>0</v>
      </c>
      <c r="BJ17" s="924">
        <v>0</v>
      </c>
      <c r="BK17" s="925">
        <v>0</v>
      </c>
      <c r="BL17" s="926">
        <v>0</v>
      </c>
      <c r="BM17" s="924">
        <v>0</v>
      </c>
      <c r="BN17" s="925">
        <v>0</v>
      </c>
      <c r="BO17" s="926">
        <v>0</v>
      </c>
      <c r="BP17" s="924">
        <v>0</v>
      </c>
      <c r="BQ17" s="925">
        <v>0</v>
      </c>
      <c r="BR17" s="926">
        <v>0</v>
      </c>
      <c r="BS17" s="924">
        <v>0</v>
      </c>
      <c r="BT17" s="925">
        <v>0</v>
      </c>
      <c r="BU17" s="926">
        <v>0</v>
      </c>
      <c r="BV17" s="924">
        <v>0</v>
      </c>
      <c r="BW17" s="925">
        <v>0</v>
      </c>
      <c r="BX17" s="926">
        <v>0</v>
      </c>
      <c r="BY17" s="924">
        <v>0</v>
      </c>
      <c r="BZ17" s="925">
        <v>0</v>
      </c>
      <c r="CA17" s="926">
        <v>0</v>
      </c>
      <c r="CB17" s="924">
        <v>0</v>
      </c>
      <c r="CC17" s="925">
        <v>0</v>
      </c>
      <c r="CD17" s="926">
        <v>0</v>
      </c>
      <c r="CE17" s="924">
        <v>0</v>
      </c>
      <c r="CF17" s="925">
        <v>0</v>
      </c>
      <c r="CG17" s="926">
        <v>0</v>
      </c>
      <c r="CH17" s="924">
        <v>0</v>
      </c>
      <c r="CI17" s="925">
        <v>0</v>
      </c>
      <c r="CJ17" s="926">
        <v>0</v>
      </c>
      <c r="CK17" s="924">
        <v>0</v>
      </c>
      <c r="CL17" s="925">
        <v>0</v>
      </c>
      <c r="CM17" s="926">
        <v>0</v>
      </c>
      <c r="CN17" s="924">
        <v>0</v>
      </c>
      <c r="CO17" s="925">
        <v>0</v>
      </c>
      <c r="CP17" s="926">
        <v>0</v>
      </c>
      <c r="CQ17" s="925"/>
      <c r="CR17" s="925"/>
      <c r="CS17" s="925"/>
      <c r="CT17" s="924">
        <v>0</v>
      </c>
      <c r="CU17" s="925">
        <v>0</v>
      </c>
      <c r="CV17" s="926">
        <v>0</v>
      </c>
      <c r="CW17" s="924">
        <v>0</v>
      </c>
      <c r="CX17" s="925">
        <v>0</v>
      </c>
      <c r="CY17" s="926">
        <v>0</v>
      </c>
      <c r="CZ17" s="924">
        <v>0</v>
      </c>
      <c r="DA17" s="925">
        <v>0</v>
      </c>
      <c r="DB17" s="926">
        <v>0</v>
      </c>
      <c r="DE17" s="695" t="s">
        <v>202</v>
      </c>
      <c r="DF17" s="839"/>
      <c r="DG17" s="840"/>
      <c r="DH17" s="841"/>
      <c r="DI17" s="839"/>
      <c r="DJ17" s="840"/>
      <c r="DK17" s="841"/>
      <c r="DL17" s="839"/>
      <c r="DM17" s="840"/>
      <c r="DN17" s="841"/>
      <c r="DO17" s="839"/>
      <c r="DP17" s="840"/>
      <c r="DQ17" s="841"/>
      <c r="DR17" s="839"/>
      <c r="DS17" s="840"/>
      <c r="DT17" s="841"/>
      <c r="DU17" s="839"/>
      <c r="DV17" s="840"/>
      <c r="DW17" s="841"/>
      <c r="DX17" s="839"/>
      <c r="DY17" s="840"/>
      <c r="DZ17" s="841"/>
      <c r="EA17" s="839"/>
      <c r="EB17" s="840"/>
      <c r="EC17" s="841"/>
      <c r="ED17" s="839"/>
      <c r="EE17" s="840"/>
      <c r="EF17" s="841"/>
      <c r="EG17" s="839"/>
      <c r="EH17" s="840"/>
      <c r="EI17" s="841"/>
      <c r="EJ17" s="839"/>
      <c r="EK17" s="840"/>
      <c r="EL17" s="841"/>
      <c r="EM17" s="839"/>
      <c r="EN17" s="840"/>
      <c r="EO17" s="841"/>
      <c r="EP17" s="839"/>
      <c r="EQ17" s="840"/>
      <c r="ER17" s="841"/>
      <c r="ES17" s="839"/>
      <c r="ET17" s="840"/>
      <c r="EU17" s="841"/>
      <c r="EV17" s="839"/>
      <c r="EW17" s="840"/>
      <c r="EX17" s="841"/>
      <c r="EY17" s="839"/>
      <c r="EZ17" s="840"/>
      <c r="FA17" s="841"/>
      <c r="FB17" s="839"/>
      <c r="FC17" s="840"/>
      <c r="FD17" s="841"/>
      <c r="FE17" s="839"/>
      <c r="FF17" s="840"/>
      <c r="FG17" s="841"/>
      <c r="FH17" s="839"/>
      <c r="FI17" s="840"/>
      <c r="FJ17" s="841"/>
      <c r="FK17" s="839"/>
      <c r="FL17" s="840"/>
      <c r="FM17" s="841"/>
      <c r="FN17" s="839"/>
      <c r="FO17" s="840"/>
      <c r="FP17" s="841"/>
      <c r="FQ17" s="839"/>
      <c r="FR17" s="840"/>
      <c r="FS17" s="841"/>
      <c r="FT17" s="839"/>
      <c r="FU17" s="840"/>
      <c r="FV17" s="841"/>
      <c r="FW17" s="839"/>
      <c r="FX17" s="840"/>
      <c r="FY17" s="841"/>
      <c r="FZ17" s="839"/>
      <c r="GA17" s="840"/>
      <c r="GB17" s="841"/>
      <c r="GC17" s="839"/>
      <c r="GD17" s="840"/>
      <c r="GE17" s="841"/>
      <c r="GF17" s="839"/>
      <c r="GG17" s="840"/>
      <c r="GH17" s="841"/>
      <c r="GI17" s="839"/>
      <c r="GJ17" s="840"/>
      <c r="GK17" s="841"/>
      <c r="GL17" s="839"/>
      <c r="GM17" s="840"/>
      <c r="GN17" s="841"/>
      <c r="GO17" s="839"/>
      <c r="GP17" s="840"/>
      <c r="GQ17" s="841"/>
      <c r="GR17" s="839"/>
      <c r="GS17" s="840"/>
      <c r="GT17" s="841"/>
      <c r="GU17" s="839"/>
      <c r="GV17" s="840"/>
      <c r="GW17" s="841"/>
    </row>
    <row r="18" spans="1:205" x14ac:dyDescent="0.25">
      <c r="A18" s="560" t="s">
        <v>2007</v>
      </c>
      <c r="B18" s="978" t="s">
        <v>1454</v>
      </c>
      <c r="C18" s="700" t="s">
        <v>205</v>
      </c>
      <c r="D18" s="701"/>
      <c r="E18" s="694">
        <f t="shared" si="12"/>
        <v>743.33193703949314</v>
      </c>
      <c r="F18" s="694">
        <f t="shared" si="13"/>
        <v>2641.6512503912172</v>
      </c>
      <c r="G18" s="694">
        <f t="shared" si="14"/>
        <v>635.01197892810671</v>
      </c>
      <c r="H18" s="702">
        <v>267.91969887076539</v>
      </c>
      <c r="I18" s="702">
        <v>1400.547051442911</v>
      </c>
      <c r="J18" s="702">
        <v>352.9937264742785</v>
      </c>
      <c r="K18" s="702">
        <v>267.91969887076539</v>
      </c>
      <c r="L18" s="702">
        <v>1400.547051442911</v>
      </c>
      <c r="M18" s="702">
        <v>352.9937264742785</v>
      </c>
      <c r="N18" s="702">
        <v>266.46361355081558</v>
      </c>
      <c r="O18" s="702">
        <v>1392.935382685069</v>
      </c>
      <c r="P18" s="702">
        <v>351.07528230865745</v>
      </c>
      <c r="Q18" s="918">
        <v>451.96725579097154</v>
      </c>
      <c r="R18" s="919">
        <v>989.95833333333326</v>
      </c>
      <c r="S18" s="920">
        <v>882.35416666666663</v>
      </c>
      <c r="T18" s="918">
        <v>263.86645427954966</v>
      </c>
      <c r="U18" s="919">
        <v>1472.6087357917213</v>
      </c>
      <c r="V18" s="920">
        <v>751.541876430206</v>
      </c>
      <c r="W18" s="918">
        <v>125.4821059079147</v>
      </c>
      <c r="X18" s="919">
        <v>1075.6897384357867</v>
      </c>
      <c r="Y18" s="920">
        <v>853.25718115170514</v>
      </c>
      <c r="Z18" s="918">
        <v>3.3157894736842102</v>
      </c>
      <c r="AA18" s="919">
        <v>1046.9434630364422</v>
      </c>
      <c r="AB18" s="920">
        <v>1055.3792558866819</v>
      </c>
      <c r="AC18" s="918">
        <v>89.190883190883184</v>
      </c>
      <c r="AD18" s="919">
        <v>641.81481481481478</v>
      </c>
      <c r="AE18" s="920">
        <v>1410.6763777097758</v>
      </c>
      <c r="AF18" s="918">
        <v>2197.907170657244</v>
      </c>
      <c r="AG18" s="919">
        <v>472.15293040293039</v>
      </c>
      <c r="AH18" s="920">
        <v>360.69322344322336</v>
      </c>
      <c r="AI18" s="918">
        <v>157.68279569892474</v>
      </c>
      <c r="AJ18" s="919">
        <v>1673.8493629848913</v>
      </c>
      <c r="AK18" s="920">
        <v>129.47311827956992</v>
      </c>
      <c r="AL18" s="918">
        <v>87.252631578947373</v>
      </c>
      <c r="AM18" s="919">
        <v>765.88421052631588</v>
      </c>
      <c r="AN18" s="920">
        <v>1250.5066672757489</v>
      </c>
      <c r="AO18" s="918">
        <v>1037.0251996384254</v>
      </c>
      <c r="AP18" s="919">
        <v>725.86666666666667</v>
      </c>
      <c r="AQ18" s="920">
        <v>267.71111111111111</v>
      </c>
      <c r="AR18" s="918">
        <v>733.59701770322033</v>
      </c>
      <c r="AS18" s="919">
        <v>1417.0778117019781</v>
      </c>
      <c r="AT18" s="920">
        <v>254.44444444444443</v>
      </c>
      <c r="AU18" s="918">
        <v>568.12127548217154</v>
      </c>
      <c r="AV18" s="919">
        <v>1335.3005283871512</v>
      </c>
      <c r="AW18" s="920">
        <v>435.7994061373073</v>
      </c>
      <c r="AX18" s="918">
        <v>1289.0016231078157</v>
      </c>
      <c r="AY18" s="919">
        <v>2722.5984177927894</v>
      </c>
      <c r="AZ18" s="920">
        <v>503.18359970639995</v>
      </c>
      <c r="BA18" s="918">
        <v>803.68697557189353</v>
      </c>
      <c r="BB18" s="919">
        <v>1295.41519342125</v>
      </c>
      <c r="BC18" s="920">
        <v>305.93269749986712</v>
      </c>
      <c r="BD18" s="918">
        <v>986.46278406029228</v>
      </c>
      <c r="BE18" s="919">
        <v>1914.3697680617022</v>
      </c>
      <c r="BF18" s="920">
        <v>930.28430717329934</v>
      </c>
      <c r="BG18" s="918">
        <v>628.39830126257277</v>
      </c>
      <c r="BH18" s="919">
        <v>1959.6314196432884</v>
      </c>
      <c r="BI18" s="920">
        <v>586.67634240371103</v>
      </c>
      <c r="BJ18" s="918">
        <v>347.10048694112436</v>
      </c>
      <c r="BK18" s="919">
        <v>1802.8569957417085</v>
      </c>
      <c r="BL18" s="920">
        <v>674.17070991643845</v>
      </c>
      <c r="BM18" s="918">
        <v>727.28370326443019</v>
      </c>
      <c r="BN18" s="919">
        <v>2794.7623113540458</v>
      </c>
      <c r="BO18" s="920">
        <v>2049.9724160754258</v>
      </c>
      <c r="BP18" s="918">
        <v>1071.9556878383646</v>
      </c>
      <c r="BQ18" s="919">
        <v>2173.5659088538669</v>
      </c>
      <c r="BR18" s="920">
        <v>969.81692001298177</v>
      </c>
      <c r="BS18" s="918">
        <v>645.46770539920249</v>
      </c>
      <c r="BT18" s="919">
        <v>3226.9770385622296</v>
      </c>
      <c r="BU18" s="920">
        <v>634.22435639873095</v>
      </c>
      <c r="BV18" s="918">
        <v>1590.5425449200534</v>
      </c>
      <c r="BW18" s="919">
        <v>1825.2489899534964</v>
      </c>
      <c r="BX18" s="920">
        <v>530.86491911667565</v>
      </c>
      <c r="BY18" s="918">
        <v>219.61966956060351</v>
      </c>
      <c r="BZ18" s="919">
        <v>3520.9957477742228</v>
      </c>
      <c r="CA18" s="920">
        <v>253.29531404198605</v>
      </c>
      <c r="CB18" s="918">
        <v>499.59851355429123</v>
      </c>
      <c r="CC18" s="919">
        <v>1782.4236998283359</v>
      </c>
      <c r="CD18" s="920">
        <v>396.96432793279462</v>
      </c>
      <c r="CE18" s="918">
        <v>827.25869589754438</v>
      </c>
      <c r="CF18" s="919">
        <v>2009.4241766682005</v>
      </c>
      <c r="CG18" s="920">
        <v>925.13013628858619</v>
      </c>
      <c r="CH18" s="918">
        <v>785.44023942433182</v>
      </c>
      <c r="CI18" s="919">
        <v>2015.6149100762743</v>
      </c>
      <c r="CJ18" s="920">
        <v>361.94927961767308</v>
      </c>
      <c r="CK18" s="918">
        <v>811.95187452843868</v>
      </c>
      <c r="CL18" s="919">
        <v>4527.2397445179886</v>
      </c>
      <c r="CM18" s="920">
        <v>652.31209612970349</v>
      </c>
      <c r="CN18" s="918">
        <v>468.91202139118934</v>
      </c>
      <c r="CO18" s="919">
        <v>2810.6114839200036</v>
      </c>
      <c r="CP18" s="920">
        <v>1324.5677793693276</v>
      </c>
      <c r="CQ18" s="919"/>
      <c r="CR18" s="919"/>
      <c r="CS18" s="919"/>
      <c r="CT18" s="918">
        <v>715.22986115940239</v>
      </c>
      <c r="CU18" s="919">
        <v>2161.8353171490326</v>
      </c>
      <c r="CV18" s="920">
        <v>1051.4952333541582</v>
      </c>
      <c r="CW18" s="918">
        <v>702.72818541962306</v>
      </c>
      <c r="CX18" s="919">
        <v>2845.7983678660439</v>
      </c>
      <c r="CY18" s="920">
        <v>432.70620188856424</v>
      </c>
      <c r="CZ18" s="918">
        <v>1878.0682451914709</v>
      </c>
      <c r="DA18" s="919">
        <v>3289.6945491616762</v>
      </c>
      <c r="DB18" s="920">
        <v>650.9402707079438</v>
      </c>
      <c r="DE18" s="897" t="s">
        <v>205</v>
      </c>
      <c r="DF18" s="834">
        <v>0.03</v>
      </c>
      <c r="DG18" s="835">
        <v>0.03</v>
      </c>
      <c r="DH18" s="836">
        <v>0.03</v>
      </c>
      <c r="DI18" s="834">
        <v>0.03</v>
      </c>
      <c r="DJ18" s="835">
        <v>0.03</v>
      </c>
      <c r="DK18" s="836">
        <v>0.03</v>
      </c>
      <c r="DL18" s="834">
        <v>0.03</v>
      </c>
      <c r="DM18" s="835">
        <v>0.03</v>
      </c>
      <c r="DN18" s="836">
        <v>0.03</v>
      </c>
      <c r="DO18" s="834">
        <v>0.03</v>
      </c>
      <c r="DP18" s="835">
        <v>0.03</v>
      </c>
      <c r="DQ18" s="836">
        <v>0.03</v>
      </c>
      <c r="DR18" s="834">
        <v>0.03</v>
      </c>
      <c r="DS18" s="835">
        <v>0.03</v>
      </c>
      <c r="DT18" s="836">
        <v>0.03</v>
      </c>
      <c r="DU18" s="834">
        <v>0.03</v>
      </c>
      <c r="DV18" s="835">
        <v>0.03</v>
      </c>
      <c r="DW18" s="836">
        <v>0.03</v>
      </c>
      <c r="DX18" s="834">
        <v>0.03</v>
      </c>
      <c r="DY18" s="835">
        <v>0.03</v>
      </c>
      <c r="DZ18" s="836">
        <v>0.03</v>
      </c>
      <c r="EA18" s="834"/>
      <c r="EB18" s="835"/>
      <c r="EC18" s="836"/>
      <c r="ED18" s="834"/>
      <c r="EE18" s="835"/>
      <c r="EF18" s="836"/>
      <c r="EG18" s="834"/>
      <c r="EH18" s="835"/>
      <c r="EI18" s="836"/>
      <c r="EJ18" s="834"/>
      <c r="EK18" s="835"/>
      <c r="EL18" s="836"/>
      <c r="EM18" s="834"/>
      <c r="EN18" s="835"/>
      <c r="EO18" s="836"/>
      <c r="EP18" s="834"/>
      <c r="EQ18" s="835"/>
      <c r="ER18" s="836"/>
      <c r="ES18" s="834"/>
      <c r="ET18" s="835"/>
      <c r="EU18" s="836"/>
      <c r="EV18" s="834"/>
      <c r="EW18" s="835"/>
      <c r="EX18" s="836"/>
      <c r="EY18" s="834"/>
      <c r="EZ18" s="835"/>
      <c r="FA18" s="836"/>
      <c r="FB18" s="834"/>
      <c r="FC18" s="835"/>
      <c r="FD18" s="836"/>
      <c r="FE18" s="834"/>
      <c r="FF18" s="835"/>
      <c r="FG18" s="836"/>
      <c r="FH18" s="834">
        <v>0.40761692734547461</v>
      </c>
      <c r="FI18" s="835">
        <v>0.40761692734547461</v>
      </c>
      <c r="FJ18" s="836">
        <v>0.40761692734547461</v>
      </c>
      <c r="FK18" s="834">
        <v>0.43103536389395697</v>
      </c>
      <c r="FL18" s="835">
        <v>0.43103536389395697</v>
      </c>
      <c r="FM18" s="836">
        <v>0.43103536389395697</v>
      </c>
      <c r="FN18" s="834">
        <v>0.44630983999027601</v>
      </c>
      <c r="FO18" s="835">
        <v>0.44630983999027601</v>
      </c>
      <c r="FP18" s="836">
        <v>0.44630983999027601</v>
      </c>
      <c r="FQ18" s="834">
        <v>0.39142042907854729</v>
      </c>
      <c r="FR18" s="835">
        <v>0.39142042907854729</v>
      </c>
      <c r="FS18" s="836">
        <v>0.39142042907854729</v>
      </c>
      <c r="FT18" s="834">
        <v>0.65153939393939397</v>
      </c>
      <c r="FU18" s="835">
        <v>0.65153939393939397</v>
      </c>
      <c r="FV18" s="836">
        <v>0.65153939393939397</v>
      </c>
      <c r="FW18" s="834">
        <v>0.4889925569060774</v>
      </c>
      <c r="FX18" s="835">
        <v>0.4889925569060774</v>
      </c>
      <c r="FY18" s="836">
        <v>0.4889925569060774</v>
      </c>
      <c r="FZ18" s="834">
        <v>0.56057657078579459</v>
      </c>
      <c r="GA18" s="835">
        <v>0.56057657078579459</v>
      </c>
      <c r="GB18" s="836">
        <v>0.56057657078579459</v>
      </c>
      <c r="GC18" s="834">
        <v>0.54508421441104782</v>
      </c>
      <c r="GD18" s="835">
        <v>0.54508421441104782</v>
      </c>
      <c r="GE18" s="836">
        <v>0.54508421441104782</v>
      </c>
      <c r="GF18" s="834"/>
      <c r="GG18" s="835"/>
      <c r="GH18" s="836"/>
      <c r="GI18" s="834"/>
      <c r="GJ18" s="835"/>
      <c r="GK18" s="836"/>
      <c r="GL18" s="834"/>
      <c r="GM18" s="835"/>
      <c r="GN18" s="836"/>
      <c r="GO18" s="834"/>
      <c r="GP18" s="835"/>
      <c r="GQ18" s="836"/>
      <c r="GR18" s="834"/>
      <c r="GS18" s="835"/>
      <c r="GT18" s="836"/>
      <c r="GU18" s="834"/>
      <c r="GV18" s="835"/>
      <c r="GW18" s="836"/>
    </row>
    <row r="19" spans="1:205" x14ac:dyDescent="0.25">
      <c r="A19" s="3" t="s">
        <v>1999</v>
      </c>
      <c r="B19" s="979"/>
      <c r="C19" s="703" t="s">
        <v>201</v>
      </c>
      <c r="D19" s="681">
        <v>11</v>
      </c>
      <c r="E19" s="682">
        <f t="shared" si="12"/>
        <v>284.38162655877966</v>
      </c>
      <c r="F19" s="682">
        <f t="shared" si="13"/>
        <v>1395.8862850176877</v>
      </c>
      <c r="G19" s="682">
        <f t="shared" si="14"/>
        <v>473.18062487210085</v>
      </c>
      <c r="H19" s="684">
        <f t="shared" ref="H19" si="46">H18*(1-DF18)</f>
        <v>259.8821079046424</v>
      </c>
      <c r="I19" s="684">
        <f t="shared" ref="I19" si="47">I18*(1-DG18)</f>
        <v>1358.5306398996236</v>
      </c>
      <c r="J19" s="684">
        <f t="shared" ref="J19" si="48">J18*(1-DH18)</f>
        <v>342.40391468005015</v>
      </c>
      <c r="K19" s="684">
        <f t="shared" ref="K19" si="49">K18*(1-DI18)</f>
        <v>259.8821079046424</v>
      </c>
      <c r="L19" s="684">
        <f t="shared" ref="L19" si="50">L18*(1-DJ18)</f>
        <v>1358.5306398996236</v>
      </c>
      <c r="M19" s="684">
        <f t="shared" ref="M19" si="51">M18*(1-DK18)</f>
        <v>342.40391468005015</v>
      </c>
      <c r="N19" s="684">
        <f t="shared" ref="N19" si="52">N18*(1-DL18)</f>
        <v>258.46970514429108</v>
      </c>
      <c r="O19" s="684">
        <f t="shared" ref="O19" si="53">O18*(1-DM18)</f>
        <v>1351.1473212045169</v>
      </c>
      <c r="P19" s="684">
        <f t="shared" ref="P19" si="54">P18*(1-DN18)</f>
        <v>340.54302383939773</v>
      </c>
      <c r="Q19" s="921">
        <v>193.6875</v>
      </c>
      <c r="R19" s="922">
        <v>989.95833333333326</v>
      </c>
      <c r="S19" s="923">
        <v>882.35416666666663</v>
      </c>
      <c r="T19" s="921">
        <v>190.81372997711668</v>
      </c>
      <c r="U19" s="922">
        <v>982.74965675057206</v>
      </c>
      <c r="V19" s="923">
        <v>751.541876430206</v>
      </c>
      <c r="W19" s="921">
        <v>63.049504950495049</v>
      </c>
      <c r="X19" s="922">
        <v>777.86198619861977</v>
      </c>
      <c r="Y19" s="923">
        <v>766.56375637563769</v>
      </c>
      <c r="Z19" s="921">
        <v>3.3157894736842102</v>
      </c>
      <c r="AA19" s="922">
        <v>628.15789473684208</v>
      </c>
      <c r="AB19" s="923">
        <v>852.52631578947364</v>
      </c>
      <c r="AC19" s="921">
        <v>89.190883190883184</v>
      </c>
      <c r="AD19" s="922">
        <v>641.81481481481478</v>
      </c>
      <c r="AE19" s="923">
        <v>296.99430199430196</v>
      </c>
      <c r="AF19" s="921">
        <v>1075.8484718913157</v>
      </c>
      <c r="AG19" s="922">
        <v>472.15293040293039</v>
      </c>
      <c r="AH19" s="923">
        <v>360.69322344322336</v>
      </c>
      <c r="AI19" s="921">
        <v>157.68279569892474</v>
      </c>
      <c r="AJ19" s="922">
        <v>920.77458740718635</v>
      </c>
      <c r="AK19" s="923">
        <v>129.47311827956992</v>
      </c>
      <c r="AL19" s="921">
        <v>87.252631578947373</v>
      </c>
      <c r="AM19" s="922">
        <v>765.88421052631588</v>
      </c>
      <c r="AN19" s="923">
        <v>635.53187613429577</v>
      </c>
      <c r="AO19" s="921">
        <v>109.51497729183644</v>
      </c>
      <c r="AP19" s="922">
        <v>725.86666666666667</v>
      </c>
      <c r="AQ19" s="923">
        <v>267.71111111111111</v>
      </c>
      <c r="AR19" s="921">
        <v>101.45546281416522</v>
      </c>
      <c r="AS19" s="922">
        <v>714.96264539234096</v>
      </c>
      <c r="AT19" s="923">
        <v>254.44444444444443</v>
      </c>
      <c r="AU19" s="921">
        <v>59.498618985077542</v>
      </c>
      <c r="AV19" s="922">
        <v>591.08726271616365</v>
      </c>
      <c r="AW19" s="923">
        <v>413.12803927683063</v>
      </c>
      <c r="AX19" s="921">
        <v>59.002707456590876</v>
      </c>
      <c r="AY19" s="922">
        <v>195.67421075400458</v>
      </c>
      <c r="AZ19" s="923">
        <v>230.52827779424422</v>
      </c>
      <c r="BA19" s="921">
        <v>278.81435535156436</v>
      </c>
      <c r="BB19" s="922">
        <v>583.11796843029003</v>
      </c>
      <c r="BC19" s="923">
        <v>156.11629499820043</v>
      </c>
      <c r="BD19" s="921">
        <v>160.12955739080476</v>
      </c>
      <c r="BE19" s="922">
        <v>1145.152150927513</v>
      </c>
      <c r="BF19" s="923">
        <v>595.9779461358371</v>
      </c>
      <c r="BG19" s="921">
        <v>218.87423890222641</v>
      </c>
      <c r="BH19" s="922">
        <v>529.35334403019715</v>
      </c>
      <c r="BI19" s="923">
        <v>531.04210856083728</v>
      </c>
      <c r="BJ19" s="921">
        <v>158.00856747242554</v>
      </c>
      <c r="BK19" s="922">
        <v>881.00504549263223</v>
      </c>
      <c r="BL19" s="923">
        <v>434.14564561934617</v>
      </c>
      <c r="BM19" s="921">
        <v>264.3639034154308</v>
      </c>
      <c r="BN19" s="922">
        <v>1657.6114280292827</v>
      </c>
      <c r="BO19" s="923">
        <v>1090.2513970400714</v>
      </c>
      <c r="BP19" s="921">
        <v>398.13165566237069</v>
      </c>
      <c r="BQ19" s="922">
        <v>1115.6563412835831</v>
      </c>
      <c r="BR19" s="923">
        <v>672.92849168459463</v>
      </c>
      <c r="BS19" s="921">
        <v>135.72047084449284</v>
      </c>
      <c r="BT19" s="922">
        <v>1894.799932655455</v>
      </c>
      <c r="BU19" s="923">
        <v>491.74366118101489</v>
      </c>
      <c r="BV19" s="921">
        <v>425.87535945498342</v>
      </c>
      <c r="BW19" s="922">
        <v>441.61785167911825</v>
      </c>
      <c r="BX19" s="923">
        <v>436.21739223062536</v>
      </c>
      <c r="BY19" s="921">
        <v>114.1326204521438</v>
      </c>
      <c r="BZ19" s="922">
        <v>2039.7853157791171</v>
      </c>
      <c r="CA19" s="923">
        <v>166.31712630733463</v>
      </c>
      <c r="CB19" s="921">
        <v>132.77825548299776</v>
      </c>
      <c r="CC19" s="922">
        <v>1102.8699108874832</v>
      </c>
      <c r="CD19" s="923">
        <v>225.31876125061501</v>
      </c>
      <c r="CE19" s="921">
        <v>252.19059197129704</v>
      </c>
      <c r="CF19" s="922">
        <v>906.13183420497398</v>
      </c>
      <c r="CG19" s="923">
        <v>680.85080393217038</v>
      </c>
      <c r="CH19" s="921">
        <v>381.6558162878294</v>
      </c>
      <c r="CI19" s="922">
        <v>697.10456343299074</v>
      </c>
      <c r="CJ19" s="923">
        <v>337.89768017520294</v>
      </c>
      <c r="CK19" s="921">
        <v>502.87601118116322</v>
      </c>
      <c r="CL19" s="922">
        <v>2919.7974856468782</v>
      </c>
      <c r="CM19" s="923">
        <v>472.99184391150118</v>
      </c>
      <c r="CN19" s="921">
        <v>181.16273108104286</v>
      </c>
      <c r="CO19" s="922">
        <v>1663.8970334932515</v>
      </c>
      <c r="CP19" s="923">
        <v>992.67076629725636</v>
      </c>
      <c r="CQ19" s="922"/>
      <c r="CR19" s="922"/>
      <c r="CS19" s="922"/>
      <c r="CT19" s="921">
        <v>480.07951572282298</v>
      </c>
      <c r="CU19" s="922">
        <v>1091.7383269907823</v>
      </c>
      <c r="CV19" s="923">
        <v>869.27683026864395</v>
      </c>
      <c r="CW19" s="921">
        <v>489.34438798479869</v>
      </c>
      <c r="CX19" s="922">
        <v>2055.4052675619391</v>
      </c>
      <c r="CY19" s="923">
        <v>100.2494740989635</v>
      </c>
      <c r="CZ19" s="921">
        <v>1199.0176358682534</v>
      </c>
      <c r="DA19" s="922">
        <v>2317.6924164406178</v>
      </c>
      <c r="DB19" s="923">
        <v>589.39787726913153</v>
      </c>
      <c r="DE19" s="680" t="s">
        <v>201</v>
      </c>
      <c r="DF19" s="837"/>
      <c r="DG19" s="68"/>
      <c r="DH19" s="838"/>
      <c r="DI19" s="837"/>
      <c r="DJ19" s="68"/>
      <c r="DK19" s="838"/>
      <c r="DL19" s="837"/>
      <c r="DM19" s="68"/>
      <c r="DN19" s="838"/>
      <c r="DO19" s="837"/>
      <c r="DP19" s="68"/>
      <c r="DQ19" s="838"/>
      <c r="DR19" s="837"/>
      <c r="DS19" s="68"/>
      <c r="DT19" s="838"/>
      <c r="DU19" s="837"/>
      <c r="DV19" s="68"/>
      <c r="DW19" s="838"/>
      <c r="DX19" s="837"/>
      <c r="DY19" s="68"/>
      <c r="DZ19" s="838"/>
      <c r="EA19" s="837"/>
      <c r="EB19" s="68"/>
      <c r="EC19" s="838"/>
      <c r="ED19" s="837"/>
      <c r="EE19" s="68"/>
      <c r="EF19" s="838"/>
      <c r="EG19" s="837"/>
      <c r="EH19" s="68"/>
      <c r="EI19" s="838"/>
      <c r="EJ19" s="837"/>
      <c r="EK19" s="68"/>
      <c r="EL19" s="838"/>
      <c r="EM19" s="837"/>
      <c r="EN19" s="68"/>
      <c r="EO19" s="838"/>
      <c r="EP19" s="837"/>
      <c r="EQ19" s="68"/>
      <c r="ER19" s="838"/>
      <c r="ES19" s="837"/>
      <c r="ET19" s="68"/>
      <c r="EU19" s="838"/>
      <c r="EV19" s="837"/>
      <c r="EW19" s="68"/>
      <c r="EX19" s="838"/>
      <c r="EY19" s="837"/>
      <c r="EZ19" s="68"/>
      <c r="FA19" s="838"/>
      <c r="FB19" s="837"/>
      <c r="FC19" s="68"/>
      <c r="FD19" s="838"/>
      <c r="FE19" s="837"/>
      <c r="FF19" s="68"/>
      <c r="FG19" s="838"/>
      <c r="FH19" s="837"/>
      <c r="FI19" s="68"/>
      <c r="FJ19" s="838"/>
      <c r="FK19" s="837"/>
      <c r="FL19" s="68"/>
      <c r="FM19" s="838"/>
      <c r="FN19" s="837"/>
      <c r="FO19" s="68"/>
      <c r="FP19" s="838"/>
      <c r="FQ19" s="837"/>
      <c r="FR19" s="68"/>
      <c r="FS19" s="838"/>
      <c r="FT19" s="837"/>
      <c r="FU19" s="68"/>
      <c r="FV19" s="838"/>
      <c r="FW19" s="837"/>
      <c r="FX19" s="68"/>
      <c r="FY19" s="838"/>
      <c r="FZ19" s="837"/>
      <c r="GA19" s="68"/>
      <c r="GB19" s="838"/>
      <c r="GC19" s="837"/>
      <c r="GD19" s="68"/>
      <c r="GE19" s="838"/>
      <c r="GF19" s="837"/>
      <c r="GG19" s="68"/>
      <c r="GH19" s="838"/>
      <c r="GI19" s="837"/>
      <c r="GJ19" s="68"/>
      <c r="GK19" s="838"/>
      <c r="GL19" s="837"/>
      <c r="GM19" s="68"/>
      <c r="GN19" s="838"/>
      <c r="GO19" s="837"/>
      <c r="GP19" s="68"/>
      <c r="GQ19" s="838"/>
      <c r="GR19" s="837"/>
      <c r="GS19" s="68"/>
      <c r="GT19" s="838"/>
      <c r="GU19" s="837"/>
      <c r="GV19" s="68"/>
      <c r="GW19" s="838"/>
    </row>
    <row r="20" spans="1:205" ht="15.75" thickBot="1" x14ac:dyDescent="0.3">
      <c r="A20" s="3"/>
      <c r="B20" s="980"/>
      <c r="C20" s="706" t="s">
        <v>202</v>
      </c>
      <c r="D20" s="696">
        <v>12</v>
      </c>
      <c r="E20" s="688">
        <f t="shared" si="12"/>
        <v>458.9503104807136</v>
      </c>
      <c r="F20" s="688">
        <f t="shared" si="13"/>
        <v>1245.7649653735298</v>
      </c>
      <c r="G20" s="688">
        <f t="shared" si="14"/>
        <v>161.83135405600584</v>
      </c>
      <c r="H20" s="690">
        <f t="shared" ref="H20:J20" si="55">H18-H19</f>
        <v>8.0375909661229912</v>
      </c>
      <c r="I20" s="684">
        <f t="shared" si="55"/>
        <v>42.016411543287404</v>
      </c>
      <c r="J20" s="684">
        <f t="shared" si="55"/>
        <v>10.589811794228353</v>
      </c>
      <c r="K20" s="690">
        <f t="shared" ref="K20:P20" si="56">K18-K19</f>
        <v>8.0375909661229912</v>
      </c>
      <c r="L20" s="684">
        <f t="shared" si="56"/>
        <v>42.016411543287404</v>
      </c>
      <c r="M20" s="684">
        <f t="shared" si="56"/>
        <v>10.589811794228353</v>
      </c>
      <c r="N20" s="684">
        <f t="shared" si="56"/>
        <v>7.993908406524497</v>
      </c>
      <c r="O20" s="684">
        <f t="shared" si="56"/>
        <v>41.788061480552187</v>
      </c>
      <c r="P20" s="684">
        <f t="shared" si="56"/>
        <v>10.532258469259716</v>
      </c>
      <c r="Q20" s="924">
        <v>258.27975579097154</v>
      </c>
      <c r="R20" s="925">
        <v>0</v>
      </c>
      <c r="S20" s="926">
        <v>0</v>
      </c>
      <c r="T20" s="924">
        <v>73.052724302432949</v>
      </c>
      <c r="U20" s="925">
        <v>489.85907904114924</v>
      </c>
      <c r="V20" s="926">
        <v>0</v>
      </c>
      <c r="W20" s="924">
        <v>62.432600957419659</v>
      </c>
      <c r="X20" s="925">
        <v>297.82775223716681</v>
      </c>
      <c r="Y20" s="926">
        <v>86.693424776067445</v>
      </c>
      <c r="Z20" s="924">
        <v>0</v>
      </c>
      <c r="AA20" s="925">
        <v>418.78556829959996</v>
      </c>
      <c r="AB20" s="926">
        <v>202.85294009720823</v>
      </c>
      <c r="AC20" s="924">
        <v>0</v>
      </c>
      <c r="AD20" s="925">
        <v>0</v>
      </c>
      <c r="AE20" s="926">
        <v>1113.682075715474</v>
      </c>
      <c r="AF20" s="924">
        <v>1122.0586987659285</v>
      </c>
      <c r="AG20" s="925">
        <v>0</v>
      </c>
      <c r="AH20" s="926">
        <v>0</v>
      </c>
      <c r="AI20" s="924">
        <v>0</v>
      </c>
      <c r="AJ20" s="925">
        <v>753.07477557770483</v>
      </c>
      <c r="AK20" s="926">
        <v>0</v>
      </c>
      <c r="AL20" s="924">
        <v>0</v>
      </c>
      <c r="AM20" s="925">
        <v>0</v>
      </c>
      <c r="AN20" s="926">
        <v>614.97479114145324</v>
      </c>
      <c r="AO20" s="924">
        <v>927.51022234658888</v>
      </c>
      <c r="AP20" s="925">
        <v>0</v>
      </c>
      <c r="AQ20" s="926">
        <v>0</v>
      </c>
      <c r="AR20" s="924">
        <v>632.1415548890551</v>
      </c>
      <c r="AS20" s="925">
        <v>702.11516630963706</v>
      </c>
      <c r="AT20" s="926">
        <v>0</v>
      </c>
      <c r="AU20" s="924">
        <v>508.62265649709406</v>
      </c>
      <c r="AV20" s="925">
        <v>744.21326567098754</v>
      </c>
      <c r="AW20" s="926">
        <v>22.671366860476674</v>
      </c>
      <c r="AX20" s="924">
        <v>1229.9989156512249</v>
      </c>
      <c r="AY20" s="925">
        <v>2526.924207038785</v>
      </c>
      <c r="AZ20" s="926">
        <v>272.65532191215573</v>
      </c>
      <c r="BA20" s="924">
        <v>524.87262022032917</v>
      </c>
      <c r="BB20" s="925">
        <v>712.29722499095988</v>
      </c>
      <c r="BC20" s="926">
        <v>149.81640250166666</v>
      </c>
      <c r="BD20" s="924">
        <v>826.33322666948754</v>
      </c>
      <c r="BE20" s="925">
        <v>769.21761713418914</v>
      </c>
      <c r="BF20" s="926">
        <v>334.30636103746224</v>
      </c>
      <c r="BG20" s="924">
        <v>409.52406236034636</v>
      </c>
      <c r="BH20" s="925">
        <v>1430.2780756130912</v>
      </c>
      <c r="BI20" s="926">
        <v>55.634233842873805</v>
      </c>
      <c r="BJ20" s="924">
        <v>189.09191946869879</v>
      </c>
      <c r="BK20" s="925">
        <v>921.85195024907625</v>
      </c>
      <c r="BL20" s="926">
        <v>240.02506429709231</v>
      </c>
      <c r="BM20" s="924">
        <v>462.91979984899939</v>
      </c>
      <c r="BN20" s="925">
        <v>1137.1508833247633</v>
      </c>
      <c r="BO20" s="926">
        <v>959.72101903535452</v>
      </c>
      <c r="BP20" s="924">
        <v>673.82403217599392</v>
      </c>
      <c r="BQ20" s="925">
        <v>1057.9095675702838</v>
      </c>
      <c r="BR20" s="926">
        <v>296.88842832838714</v>
      </c>
      <c r="BS20" s="924">
        <v>509.74723455470962</v>
      </c>
      <c r="BT20" s="925">
        <v>1332.1771059067746</v>
      </c>
      <c r="BU20" s="926">
        <v>142.48069521771606</v>
      </c>
      <c r="BV20" s="924">
        <v>1164.6671854650699</v>
      </c>
      <c r="BW20" s="925">
        <v>1383.6311382743781</v>
      </c>
      <c r="BX20" s="926">
        <v>94.647526886050258</v>
      </c>
      <c r="BY20" s="924">
        <v>105.48704910845971</v>
      </c>
      <c r="BZ20" s="925">
        <v>1481.2104319951054</v>
      </c>
      <c r="CA20" s="926">
        <v>86.978187734651414</v>
      </c>
      <c r="CB20" s="924">
        <v>366.82025807129344</v>
      </c>
      <c r="CC20" s="925">
        <v>679.55378894085266</v>
      </c>
      <c r="CD20" s="926">
        <v>171.64556668217963</v>
      </c>
      <c r="CE20" s="924">
        <v>575.06810392624732</v>
      </c>
      <c r="CF20" s="925">
        <v>1103.2923424632265</v>
      </c>
      <c r="CG20" s="926">
        <v>244.27933235641581</v>
      </c>
      <c r="CH20" s="924">
        <v>403.78442313650248</v>
      </c>
      <c r="CI20" s="925">
        <v>1318.5103466432836</v>
      </c>
      <c r="CJ20" s="926">
        <v>24.051599442470156</v>
      </c>
      <c r="CK20" s="924">
        <v>309.07586334727546</v>
      </c>
      <c r="CL20" s="925">
        <v>1607.44225887111</v>
      </c>
      <c r="CM20" s="926">
        <v>179.32025221820231</v>
      </c>
      <c r="CN20" s="924">
        <v>287.74929031014648</v>
      </c>
      <c r="CO20" s="925">
        <v>1146.7144504267521</v>
      </c>
      <c r="CP20" s="926">
        <v>331.89701307207116</v>
      </c>
      <c r="CQ20" s="925"/>
      <c r="CR20" s="925"/>
      <c r="CS20" s="925"/>
      <c r="CT20" s="924">
        <v>235.15034543657941</v>
      </c>
      <c r="CU20" s="925">
        <v>1070.0969901582503</v>
      </c>
      <c r="CV20" s="926">
        <v>182.21840308551427</v>
      </c>
      <c r="CW20" s="924">
        <v>213.3837974348244</v>
      </c>
      <c r="CX20" s="925">
        <v>790.39310030410479</v>
      </c>
      <c r="CY20" s="926">
        <v>332.45672778960073</v>
      </c>
      <c r="CZ20" s="924">
        <v>679.0506093232176</v>
      </c>
      <c r="DA20" s="925">
        <v>972.00213272105827</v>
      </c>
      <c r="DB20" s="926">
        <v>61.54239343881224</v>
      </c>
      <c r="DE20" s="695" t="s">
        <v>202</v>
      </c>
      <c r="DF20" s="839"/>
      <c r="DG20" s="840"/>
      <c r="DH20" s="841"/>
      <c r="DI20" s="839"/>
      <c r="DJ20" s="840"/>
      <c r="DK20" s="841"/>
      <c r="DL20" s="839"/>
      <c r="DM20" s="840"/>
      <c r="DN20" s="841"/>
      <c r="DO20" s="839"/>
      <c r="DP20" s="840"/>
      <c r="DQ20" s="841"/>
      <c r="DR20" s="839"/>
      <c r="DS20" s="840"/>
      <c r="DT20" s="841"/>
      <c r="DU20" s="839"/>
      <c r="DV20" s="840"/>
      <c r="DW20" s="841"/>
      <c r="DX20" s="839"/>
      <c r="DY20" s="840"/>
      <c r="DZ20" s="841"/>
      <c r="EA20" s="839"/>
      <c r="EB20" s="840"/>
      <c r="EC20" s="841"/>
      <c r="ED20" s="839"/>
      <c r="EE20" s="840"/>
      <c r="EF20" s="841"/>
      <c r="EG20" s="839"/>
      <c r="EH20" s="840"/>
      <c r="EI20" s="841"/>
      <c r="EJ20" s="839"/>
      <c r="EK20" s="840"/>
      <c r="EL20" s="841"/>
      <c r="EM20" s="839"/>
      <c r="EN20" s="840"/>
      <c r="EO20" s="841"/>
      <c r="EP20" s="839"/>
      <c r="EQ20" s="840"/>
      <c r="ER20" s="841"/>
      <c r="ES20" s="839"/>
      <c r="ET20" s="840"/>
      <c r="EU20" s="841"/>
      <c r="EV20" s="839"/>
      <c r="EW20" s="840"/>
      <c r="EX20" s="841"/>
      <c r="EY20" s="839"/>
      <c r="EZ20" s="840"/>
      <c r="FA20" s="841"/>
      <c r="FB20" s="839"/>
      <c r="FC20" s="840"/>
      <c r="FD20" s="841"/>
      <c r="FE20" s="839"/>
      <c r="FF20" s="840"/>
      <c r="FG20" s="841"/>
      <c r="FH20" s="839"/>
      <c r="FI20" s="840"/>
      <c r="FJ20" s="841"/>
      <c r="FK20" s="839"/>
      <c r="FL20" s="840"/>
      <c r="FM20" s="841"/>
      <c r="FN20" s="839"/>
      <c r="FO20" s="840"/>
      <c r="FP20" s="841"/>
      <c r="FQ20" s="839"/>
      <c r="FR20" s="840"/>
      <c r="FS20" s="841"/>
      <c r="FT20" s="839"/>
      <c r="FU20" s="840"/>
      <c r="FV20" s="841"/>
      <c r="FW20" s="839"/>
      <c r="FX20" s="840"/>
      <c r="FY20" s="841"/>
      <c r="FZ20" s="839"/>
      <c r="GA20" s="840"/>
      <c r="GB20" s="841"/>
      <c r="GC20" s="839"/>
      <c r="GD20" s="840"/>
      <c r="GE20" s="841"/>
      <c r="GF20" s="839"/>
      <c r="GG20" s="840"/>
      <c r="GH20" s="841"/>
      <c r="GI20" s="839"/>
      <c r="GJ20" s="840"/>
      <c r="GK20" s="841"/>
      <c r="GL20" s="839"/>
      <c r="GM20" s="840"/>
      <c r="GN20" s="841"/>
      <c r="GO20" s="839"/>
      <c r="GP20" s="840"/>
      <c r="GQ20" s="841"/>
      <c r="GR20" s="839"/>
      <c r="GS20" s="840"/>
      <c r="GT20" s="841"/>
      <c r="GU20" s="839"/>
      <c r="GV20" s="840"/>
      <c r="GW20" s="841"/>
    </row>
    <row r="21" spans="1:205" x14ac:dyDescent="0.25">
      <c r="A21" s="560" t="s">
        <v>2008</v>
      </c>
      <c r="B21" s="978" t="s">
        <v>1757</v>
      </c>
      <c r="C21" s="700" t="s">
        <v>1755</v>
      </c>
      <c r="D21" s="705"/>
      <c r="E21" s="673">
        <f t="shared" si="12"/>
        <v>1219.8483280500113</v>
      </c>
      <c r="F21" s="673">
        <f t="shared" si="13"/>
        <v>4719.4012368773765</v>
      </c>
      <c r="G21" s="673">
        <f t="shared" si="14"/>
        <v>475.26157628831646</v>
      </c>
      <c r="H21" s="675">
        <f>Snoh!AG14</f>
        <v>3575.8338868822625</v>
      </c>
      <c r="I21" s="675">
        <f>Snoh!AH14</f>
        <v>1114.3813099198508</v>
      </c>
      <c r="J21" s="675">
        <f>Snoh!AI14</f>
        <v>27.089351843223305</v>
      </c>
      <c r="K21" s="675">
        <f>Snoh!AG15</f>
        <v>1959.8029058092973</v>
      </c>
      <c r="L21" s="675">
        <f>Snoh!AH15</f>
        <v>2086.2073601134321</v>
      </c>
      <c r="M21" s="675">
        <f>Snoh!AI15</f>
        <v>151.94787319765325</v>
      </c>
      <c r="N21" s="675">
        <f>Snoh!AG16</f>
        <v>2114.48089522388</v>
      </c>
      <c r="O21" s="675">
        <f>Snoh!AH16</f>
        <v>2001.4325115956997</v>
      </c>
      <c r="P21" s="675">
        <f>Snoh!AI16</f>
        <v>187.80741290822772</v>
      </c>
      <c r="Q21" s="677">
        <f>SUM(Q22:Q23)</f>
        <v>1593.7244803921649</v>
      </c>
      <c r="R21" s="678">
        <f t="shared" ref="R21:CC21" si="57">SUM(R22:R23)</f>
        <v>1930.9816451927106</v>
      </c>
      <c r="S21" s="679">
        <f t="shared" si="57"/>
        <v>231.64178888610428</v>
      </c>
      <c r="T21" s="677">
        <f t="shared" si="57"/>
        <v>1708.8756873695975</v>
      </c>
      <c r="U21" s="678">
        <f t="shared" si="57"/>
        <v>1312.8371516830819</v>
      </c>
      <c r="V21" s="679">
        <f t="shared" si="57"/>
        <v>150.07116366029993</v>
      </c>
      <c r="W21" s="677">
        <f t="shared" si="57"/>
        <v>531.11662102986543</v>
      </c>
      <c r="X21" s="678">
        <f t="shared" si="57"/>
        <v>3327.9212105952079</v>
      </c>
      <c r="Y21" s="679">
        <f t="shared" si="57"/>
        <v>45.245457264484521</v>
      </c>
      <c r="Z21" s="677">
        <f t="shared" si="57"/>
        <v>823.23769686402261</v>
      </c>
      <c r="AA21" s="678">
        <f t="shared" si="57"/>
        <v>1375.3372462889856</v>
      </c>
      <c r="AB21" s="679">
        <f t="shared" si="57"/>
        <v>221.4502994493495</v>
      </c>
      <c r="AC21" s="677">
        <f t="shared" si="57"/>
        <v>841.97395757275262</v>
      </c>
      <c r="AD21" s="678">
        <f t="shared" si="57"/>
        <v>1093.2495946605236</v>
      </c>
      <c r="AE21" s="679">
        <f t="shared" si="57"/>
        <v>124.59500396673609</v>
      </c>
      <c r="AF21" s="677">
        <f t="shared" si="57"/>
        <v>1181.901513223909</v>
      </c>
      <c r="AG21" s="678">
        <f t="shared" si="57"/>
        <v>1556.5336380561835</v>
      </c>
      <c r="AH21" s="679">
        <f t="shared" si="57"/>
        <v>165.70239828260461</v>
      </c>
      <c r="AI21" s="677">
        <f t="shared" si="57"/>
        <v>1389.9247300652464</v>
      </c>
      <c r="AJ21" s="678">
        <f t="shared" si="57"/>
        <v>1469.7147079907793</v>
      </c>
      <c r="AK21" s="679">
        <f t="shared" si="57"/>
        <v>463.15000084389317</v>
      </c>
      <c r="AL21" s="677">
        <f t="shared" si="57"/>
        <v>796.39315510408551</v>
      </c>
      <c r="AM21" s="678">
        <f t="shared" si="57"/>
        <v>1265.1047094075896</v>
      </c>
      <c r="AN21" s="679">
        <f t="shared" si="57"/>
        <v>137.59130053636667</v>
      </c>
      <c r="AO21" s="677">
        <f t="shared" si="57"/>
        <v>1386.4717221309811</v>
      </c>
      <c r="AP21" s="678">
        <f t="shared" si="57"/>
        <v>2750.4733075737031</v>
      </c>
      <c r="AQ21" s="679">
        <f t="shared" si="57"/>
        <v>241.84298344074517</v>
      </c>
      <c r="AR21" s="677">
        <f t="shared" si="57"/>
        <v>1445.1689484084052</v>
      </c>
      <c r="AS21" s="678">
        <f t="shared" si="57"/>
        <v>4450.7747183791071</v>
      </c>
      <c r="AT21" s="679">
        <f t="shared" si="57"/>
        <v>418.21932797433601</v>
      </c>
      <c r="AU21" s="677">
        <f t="shared" si="57"/>
        <v>1876.9074374913675</v>
      </c>
      <c r="AV21" s="678">
        <f t="shared" si="57"/>
        <v>5530.0295807700904</v>
      </c>
      <c r="AW21" s="679">
        <f t="shared" si="57"/>
        <v>666.24639912535872</v>
      </c>
      <c r="AX21" s="677">
        <f t="shared" si="57"/>
        <v>1836.9186721056585</v>
      </c>
      <c r="AY21" s="678">
        <f t="shared" si="57"/>
        <v>4982.1454945135902</v>
      </c>
      <c r="AZ21" s="679">
        <f t="shared" si="57"/>
        <v>1276.7742155055375</v>
      </c>
      <c r="BA21" s="677">
        <f t="shared" si="57"/>
        <v>1599.5074678028</v>
      </c>
      <c r="BB21" s="678">
        <f t="shared" si="57"/>
        <v>4799.4987164810018</v>
      </c>
      <c r="BC21" s="679">
        <f t="shared" si="57"/>
        <v>478.82267943731512</v>
      </c>
      <c r="BD21" s="677">
        <f t="shared" si="57"/>
        <v>991.09932186305321</v>
      </c>
      <c r="BE21" s="678">
        <f t="shared" si="57"/>
        <v>6445.2969379032329</v>
      </c>
      <c r="BF21" s="679">
        <f t="shared" si="57"/>
        <v>1502.6989467770554</v>
      </c>
      <c r="BG21" s="677">
        <f t="shared" si="57"/>
        <v>667.72563408970973</v>
      </c>
      <c r="BH21" s="678">
        <f t="shared" si="57"/>
        <v>2621.6394764759143</v>
      </c>
      <c r="BI21" s="679">
        <f t="shared" si="57"/>
        <v>1093.4464566614711</v>
      </c>
      <c r="BJ21" s="677">
        <f t="shared" si="57"/>
        <v>1482.6674374843412</v>
      </c>
      <c r="BK21" s="678">
        <f t="shared" si="57"/>
        <v>4442.4921984515895</v>
      </c>
      <c r="BL21" s="679">
        <f t="shared" si="57"/>
        <v>586.64964065281822</v>
      </c>
      <c r="BM21" s="677">
        <f t="shared" si="57"/>
        <v>1628.0233299041515</v>
      </c>
      <c r="BN21" s="678">
        <f t="shared" si="57"/>
        <v>9762.231098518967</v>
      </c>
      <c r="BO21" s="679">
        <f t="shared" si="57"/>
        <v>2074.604899280565</v>
      </c>
      <c r="BP21" s="677">
        <f t="shared" si="57"/>
        <v>2096.5248092316201</v>
      </c>
      <c r="BQ21" s="678">
        <f t="shared" si="57"/>
        <v>4318.7862365713781</v>
      </c>
      <c r="BR21" s="679">
        <f t="shared" si="57"/>
        <v>1041.5657305548584</v>
      </c>
      <c r="BS21" s="677">
        <f t="shared" si="57"/>
        <v>1434.6520533465507</v>
      </c>
      <c r="BT21" s="678">
        <f t="shared" si="57"/>
        <v>8767.8796248977178</v>
      </c>
      <c r="BU21" s="679">
        <f t="shared" si="57"/>
        <v>1140.0768124684726</v>
      </c>
      <c r="BV21" s="677">
        <f t="shared" si="57"/>
        <v>3262.8981749559971</v>
      </c>
      <c r="BW21" s="678">
        <f t="shared" si="57"/>
        <v>4678.7335514242823</v>
      </c>
      <c r="BX21" s="679">
        <f t="shared" si="57"/>
        <v>645.10403487843666</v>
      </c>
      <c r="BY21" s="677">
        <f t="shared" si="57"/>
        <v>1322.5338554602031</v>
      </c>
      <c r="BZ21" s="678">
        <f t="shared" si="57"/>
        <v>9174.408109717524</v>
      </c>
      <c r="CA21" s="679">
        <f t="shared" si="57"/>
        <v>314.97718794854512</v>
      </c>
      <c r="CB21" s="677">
        <f t="shared" si="57"/>
        <v>625.81960614411332</v>
      </c>
      <c r="CC21" s="678">
        <f t="shared" si="57"/>
        <v>2378.8547579703568</v>
      </c>
      <c r="CD21" s="679">
        <f t="shared" ref="CD21:DB21" si="58">SUM(CD22:CD23)</f>
        <v>226.45196113196857</v>
      </c>
      <c r="CE21" s="677">
        <f t="shared" si="58"/>
        <v>682.77650139840921</v>
      </c>
      <c r="CF21" s="678">
        <f t="shared" si="58"/>
        <v>2824.9617447682558</v>
      </c>
      <c r="CG21" s="679">
        <f t="shared" si="58"/>
        <v>831.64845974058267</v>
      </c>
      <c r="CH21" s="677">
        <f t="shared" si="58"/>
        <v>532.16184568120059</v>
      </c>
      <c r="CI21" s="678">
        <f t="shared" si="58"/>
        <v>1637.0723305368467</v>
      </c>
      <c r="CJ21" s="679">
        <f t="shared" si="58"/>
        <v>52.870613257710033</v>
      </c>
      <c r="CK21" s="677">
        <f t="shared" si="58"/>
        <v>1799.976605653138</v>
      </c>
      <c r="CL21" s="678">
        <f t="shared" si="58"/>
        <v>7020.9995739044316</v>
      </c>
      <c r="CM21" s="679">
        <f t="shared" si="58"/>
        <v>451.04797895783065</v>
      </c>
      <c r="CN21" s="677">
        <f t="shared" si="58"/>
        <v>312.77170705701712</v>
      </c>
      <c r="CO21" s="678">
        <f t="shared" si="58"/>
        <v>5320.7785898199363</v>
      </c>
      <c r="CP21" s="679">
        <f t="shared" si="58"/>
        <v>804.73079810314141</v>
      </c>
      <c r="CQ21" s="678"/>
      <c r="CR21" s="678"/>
      <c r="CS21" s="678"/>
      <c r="CT21" s="677">
        <f t="shared" si="58"/>
        <v>1080.3463919379014</v>
      </c>
      <c r="CU21" s="678">
        <f t="shared" si="58"/>
        <v>1926.1579170028804</v>
      </c>
      <c r="CV21" s="679">
        <f>SUM(CV22:CV23)</f>
        <v>1334.9925695100542</v>
      </c>
      <c r="CW21" s="918">
        <f>SUM(CW22:CW23)</f>
        <v>903.24284861502542</v>
      </c>
      <c r="CX21" s="919">
        <f t="shared" si="58"/>
        <v>4699.008483508208</v>
      </c>
      <c r="CY21" s="920">
        <f t="shared" si="58"/>
        <v>380.6992710891642</v>
      </c>
      <c r="CZ21" s="918">
        <f t="shared" si="58"/>
        <v>3761.3781659707747</v>
      </c>
      <c r="DA21" s="919">
        <f t="shared" si="58"/>
        <v>7162.1135337885462</v>
      </c>
      <c r="DB21" s="920">
        <f t="shared" si="58"/>
        <v>460.23296696438956</v>
      </c>
      <c r="DE21" s="897" t="s">
        <v>1755</v>
      </c>
      <c r="DF21" s="834">
        <v>0.03</v>
      </c>
      <c r="DG21" s="835">
        <v>0.03</v>
      </c>
      <c r="DH21" s="836">
        <v>0.03</v>
      </c>
      <c r="DI21" s="834">
        <v>0.03</v>
      </c>
      <c r="DJ21" s="835">
        <v>0.03</v>
      </c>
      <c r="DK21" s="836">
        <v>0.03</v>
      </c>
      <c r="DL21" s="834">
        <v>0.03</v>
      </c>
      <c r="DM21" s="835">
        <v>0.03</v>
      </c>
      <c r="DN21" s="836">
        <v>0.03</v>
      </c>
      <c r="DO21" s="834">
        <v>0.03</v>
      </c>
      <c r="DP21" s="835">
        <v>0.03</v>
      </c>
      <c r="DQ21" s="836">
        <v>0.03</v>
      </c>
      <c r="DR21" s="834">
        <v>0.03</v>
      </c>
      <c r="DS21" s="835">
        <v>0.03</v>
      </c>
      <c r="DT21" s="836">
        <v>0.03</v>
      </c>
      <c r="DU21" s="834">
        <v>0.03</v>
      </c>
      <c r="DV21" s="835">
        <v>0.03</v>
      </c>
      <c r="DW21" s="836">
        <v>0.03</v>
      </c>
      <c r="DX21" s="834">
        <v>0.03</v>
      </c>
      <c r="DY21" s="835">
        <v>0.03</v>
      </c>
      <c r="DZ21" s="836">
        <v>0.03</v>
      </c>
      <c r="EA21" s="834"/>
      <c r="EB21" s="835"/>
      <c r="EC21" s="836"/>
      <c r="ED21" s="834"/>
      <c r="EE21" s="835"/>
      <c r="EF21" s="836"/>
      <c r="EG21" s="834"/>
      <c r="EH21" s="835"/>
      <c r="EI21" s="836"/>
      <c r="EJ21" s="834"/>
      <c r="EK21" s="835"/>
      <c r="EL21" s="836"/>
      <c r="EM21" s="834"/>
      <c r="EN21" s="835"/>
      <c r="EO21" s="836"/>
      <c r="EP21" s="834"/>
      <c r="EQ21" s="835"/>
      <c r="ER21" s="836"/>
      <c r="ES21" s="834"/>
      <c r="ET21" s="835"/>
      <c r="EU21" s="836"/>
      <c r="EV21" s="834"/>
      <c r="EW21" s="835"/>
      <c r="EX21" s="836"/>
      <c r="EY21" s="834"/>
      <c r="EZ21" s="835"/>
      <c r="FA21" s="836"/>
      <c r="FB21" s="834"/>
      <c r="FC21" s="835"/>
      <c r="FD21" s="836"/>
      <c r="FE21" s="834"/>
      <c r="FF21" s="835"/>
      <c r="FG21" s="836"/>
      <c r="FH21" s="834">
        <v>0.18415148493195269</v>
      </c>
      <c r="FI21" s="835">
        <v>0.18415148493195269</v>
      </c>
      <c r="FJ21" s="836">
        <v>0.18415148493195269</v>
      </c>
      <c r="FK21" s="834">
        <v>0.20903118685714078</v>
      </c>
      <c r="FL21" s="835">
        <v>0.20903118685714078</v>
      </c>
      <c r="FM21" s="836">
        <v>0.20903118685714078</v>
      </c>
      <c r="FN21" s="834">
        <v>0.26556307617700209</v>
      </c>
      <c r="FO21" s="835">
        <v>0.26556307617700209</v>
      </c>
      <c r="FP21" s="836">
        <v>0.26556307617700209</v>
      </c>
      <c r="FQ21" s="834">
        <v>0.18654007331963157</v>
      </c>
      <c r="FR21" s="835">
        <v>0.18654007331963157</v>
      </c>
      <c r="FS21" s="836">
        <v>0.18654007331963157</v>
      </c>
      <c r="FT21" s="834">
        <v>0.36024399999999995</v>
      </c>
      <c r="FU21" s="835">
        <v>0.36024399999999995</v>
      </c>
      <c r="FV21" s="836">
        <v>0.36024399999999995</v>
      </c>
      <c r="FW21" s="834">
        <v>0.25000380000000005</v>
      </c>
      <c r="FX21" s="835">
        <v>0.25000380000000005</v>
      </c>
      <c r="FY21" s="836">
        <v>0.25000380000000005</v>
      </c>
      <c r="FZ21" s="834">
        <v>0.36501669510077217</v>
      </c>
      <c r="GA21" s="835">
        <v>0.36501669510077217</v>
      </c>
      <c r="GB21" s="836">
        <v>0.36501669510077217</v>
      </c>
      <c r="GC21" s="834">
        <v>0.26795405314126669</v>
      </c>
      <c r="GD21" s="835">
        <v>0.26795405314126669</v>
      </c>
      <c r="GE21" s="836">
        <v>0.26795405314126669</v>
      </c>
      <c r="GF21" s="834"/>
      <c r="GG21" s="835"/>
      <c r="GH21" s="836"/>
      <c r="GI21" s="834"/>
      <c r="GJ21" s="835"/>
      <c r="GK21" s="836"/>
      <c r="GL21" s="834"/>
      <c r="GM21" s="835"/>
      <c r="GN21" s="836"/>
      <c r="GO21" s="834"/>
      <c r="GP21" s="835"/>
      <c r="GQ21" s="836"/>
      <c r="GR21" s="834"/>
      <c r="GS21" s="835"/>
      <c r="GT21" s="836"/>
      <c r="GU21" s="834"/>
      <c r="GV21" s="835"/>
      <c r="GW21" s="836"/>
    </row>
    <row r="22" spans="1:205" x14ac:dyDescent="0.25">
      <c r="A22" s="3" t="s">
        <v>1999</v>
      </c>
      <c r="B22" s="979"/>
      <c r="C22" s="703" t="s">
        <v>201</v>
      </c>
      <c r="D22" s="681">
        <v>13</v>
      </c>
      <c r="E22" s="682">
        <f t="shared" si="12"/>
        <v>590.63150354299682</v>
      </c>
      <c r="F22" s="682">
        <f t="shared" si="13"/>
        <v>2480.4644329815574</v>
      </c>
      <c r="G22" s="682">
        <f t="shared" si="14"/>
        <v>330.94900436868744</v>
      </c>
      <c r="H22" s="684">
        <f t="shared" ref="H22" si="59">H21*(1-DF21)</f>
        <v>3468.5588702757946</v>
      </c>
      <c r="I22" s="684">
        <f t="shared" ref="I22" si="60">I21*(1-DG21)</f>
        <v>1080.9498706222553</v>
      </c>
      <c r="J22" s="684">
        <f t="shared" ref="J22" si="61">J21*(1-DH21)</f>
        <v>26.276671287926604</v>
      </c>
      <c r="K22" s="684">
        <f t="shared" ref="K22" si="62">K21*(1-DI21)</f>
        <v>1901.0088186350183</v>
      </c>
      <c r="L22" s="684">
        <f t="shared" ref="L22" si="63">L21*(1-DJ21)</f>
        <v>2023.6211393100291</v>
      </c>
      <c r="M22" s="684">
        <f t="shared" ref="M22" si="64">M21*(1-DK21)</f>
        <v>147.38943700172365</v>
      </c>
      <c r="N22" s="684">
        <f t="shared" ref="N22" si="65">N21*(1-DL21)</f>
        <v>2051.0464683671635</v>
      </c>
      <c r="O22" s="684">
        <f t="shared" ref="O22" si="66">O21*(1-DM21)</f>
        <v>1941.3895362478286</v>
      </c>
      <c r="P22" s="684">
        <f t="shared" ref="P22" si="67">P21*(1-DN21)</f>
        <v>182.17319052098088</v>
      </c>
      <c r="Q22" s="685">
        <v>1535.3506796563511</v>
      </c>
      <c r="R22" s="686">
        <v>1930.9816451927106</v>
      </c>
      <c r="S22" s="687">
        <v>231.64178888610428</v>
      </c>
      <c r="T22" s="685">
        <v>1708.8756873695975</v>
      </c>
      <c r="U22" s="686">
        <v>1269.3423990960578</v>
      </c>
      <c r="V22" s="687">
        <v>150.07116366029993</v>
      </c>
      <c r="W22" s="685">
        <v>531.11662102986543</v>
      </c>
      <c r="X22" s="686">
        <v>3327.9212105952079</v>
      </c>
      <c r="Y22" s="687">
        <v>43.595798979173402</v>
      </c>
      <c r="Z22" s="685">
        <v>823.23769686402261</v>
      </c>
      <c r="AA22" s="686">
        <v>1375.3372462889856</v>
      </c>
      <c r="AB22" s="687">
        <v>221.4502994493495</v>
      </c>
      <c r="AC22" s="685">
        <v>841.97395757275262</v>
      </c>
      <c r="AD22" s="686">
        <v>1093.2495946605236</v>
      </c>
      <c r="AE22" s="687">
        <v>124.59500396673609</v>
      </c>
      <c r="AF22" s="685">
        <v>1181.901513223909</v>
      </c>
      <c r="AG22" s="686">
        <v>1556.5336380561835</v>
      </c>
      <c r="AH22" s="687">
        <v>165.70239828260461</v>
      </c>
      <c r="AI22" s="685">
        <v>1389.9247300652464</v>
      </c>
      <c r="AJ22" s="686">
        <v>1469.7147079907793</v>
      </c>
      <c r="AK22" s="687">
        <v>463.15000084389317</v>
      </c>
      <c r="AL22" s="685">
        <v>796.39315510408551</v>
      </c>
      <c r="AM22" s="686">
        <v>1265.1047094075896</v>
      </c>
      <c r="AN22" s="687">
        <v>137.59130053636667</v>
      </c>
      <c r="AO22" s="685">
        <v>1386.4717221309811</v>
      </c>
      <c r="AP22" s="686">
        <v>2750.4733075737031</v>
      </c>
      <c r="AQ22" s="687">
        <v>241.84298344074517</v>
      </c>
      <c r="AR22" s="685">
        <v>1423.3761687789849</v>
      </c>
      <c r="AS22" s="686">
        <v>4428.9819387496864</v>
      </c>
      <c r="AT22" s="687">
        <v>418.21932797433601</v>
      </c>
      <c r="AU22" s="685">
        <v>1876.9074374913675</v>
      </c>
      <c r="AV22" s="686">
        <v>5530.0295807700904</v>
      </c>
      <c r="AW22" s="687">
        <v>666.24639912535872</v>
      </c>
      <c r="AX22" s="685">
        <v>1836.9186721056585</v>
      </c>
      <c r="AY22" s="686">
        <v>4982.1454945135902</v>
      </c>
      <c r="AZ22" s="687">
        <v>1276.7742155055375</v>
      </c>
      <c r="BA22" s="685">
        <v>1599.5074678028</v>
      </c>
      <c r="BB22" s="686">
        <v>4763.5871721231279</v>
      </c>
      <c r="BC22" s="687">
        <v>478.82267943731512</v>
      </c>
      <c r="BD22" s="685">
        <v>979.43916680128575</v>
      </c>
      <c r="BE22" s="686">
        <v>6352.0156974090933</v>
      </c>
      <c r="BF22" s="687">
        <v>1502.6989467770554</v>
      </c>
      <c r="BG22" s="685">
        <v>625.29177923384577</v>
      </c>
      <c r="BH22" s="686">
        <v>2515.5548393362542</v>
      </c>
      <c r="BI22" s="687">
        <v>1008.578746949743</v>
      </c>
      <c r="BJ22" s="685">
        <v>1193.3320984554523</v>
      </c>
      <c r="BK22" s="686">
        <v>3970.7088563173902</v>
      </c>
      <c r="BL22" s="687">
        <v>526.21844337556558</v>
      </c>
      <c r="BM22" s="685">
        <v>1105.9956440391995</v>
      </c>
      <c r="BN22" s="686">
        <v>8360.8113405767981</v>
      </c>
      <c r="BO22" s="687">
        <v>1897.470669996271</v>
      </c>
      <c r="BP22" s="685">
        <v>1434.0120932805564</v>
      </c>
      <c r="BQ22" s="686">
        <v>3378.4456074795453</v>
      </c>
      <c r="BR22" s="687">
        <v>998.8229746870478</v>
      </c>
      <c r="BS22" s="685">
        <v>1164.2975241944225</v>
      </c>
      <c r="BT22" s="686">
        <v>7213.3410822729811</v>
      </c>
      <c r="BU22" s="687">
        <v>959.8404597003871</v>
      </c>
      <c r="BV22" s="685">
        <v>1181.4445564766047</v>
      </c>
      <c r="BW22" s="686">
        <v>1339.7350384469237</v>
      </c>
      <c r="BX22" s="687">
        <v>428.2859496201666</v>
      </c>
      <c r="BY22" s="685">
        <v>1004.3617638841381</v>
      </c>
      <c r="BZ22" s="686">
        <v>6406.3109130057583</v>
      </c>
      <c r="CA22" s="687">
        <v>283.15997879093862</v>
      </c>
      <c r="CB22" s="685">
        <v>317.130186092987</v>
      </c>
      <c r="CC22" s="686">
        <v>1663.995048378275</v>
      </c>
      <c r="CD22" s="687">
        <v>137.09449743295835</v>
      </c>
      <c r="CE22" s="685">
        <v>345.07121284644165</v>
      </c>
      <c r="CF22" s="686">
        <v>1811.8458791123535</v>
      </c>
      <c r="CG22" s="687">
        <v>747.22213760259081</v>
      </c>
      <c r="CH22" s="685">
        <v>148.35861987474891</v>
      </c>
      <c r="CI22" s="686">
        <v>924.29491118200792</v>
      </c>
      <c r="CJ22" s="687">
        <v>52.870613257710033</v>
      </c>
      <c r="CK22" s="685">
        <v>1057.1851175871786</v>
      </c>
      <c r="CL22" s="686">
        <v>3126.3631229639959</v>
      </c>
      <c r="CM22" s="687">
        <v>310.51985959400054</v>
      </c>
      <c r="CN22" s="685">
        <v>80.869068038879362</v>
      </c>
      <c r="CO22" s="686">
        <v>2090.7061177815895</v>
      </c>
      <c r="CP22" s="687">
        <v>357.48999428244713</v>
      </c>
      <c r="CQ22" s="686"/>
      <c r="CR22" s="686"/>
      <c r="CS22" s="686"/>
      <c r="CT22" s="685">
        <v>558.79731218330028</v>
      </c>
      <c r="CU22" s="686">
        <v>1126.449328045825</v>
      </c>
      <c r="CV22" s="687">
        <v>813.44348975545279</v>
      </c>
      <c r="CW22" s="921">
        <v>497.05396003376353</v>
      </c>
      <c r="CX22" s="922">
        <v>1521.1777669606879</v>
      </c>
      <c r="CY22" s="923">
        <v>213.44502284982104</v>
      </c>
      <c r="CZ22" s="921">
        <v>1816.5634867899212</v>
      </c>
      <c r="DA22" s="922">
        <v>2120.0014025789274</v>
      </c>
      <c r="DB22" s="923">
        <v>244.14244705540591</v>
      </c>
      <c r="DE22" s="680" t="s">
        <v>201</v>
      </c>
      <c r="DF22" s="837"/>
      <c r="DG22" s="68"/>
      <c r="DH22" s="838"/>
      <c r="DI22" s="837"/>
      <c r="DJ22" s="68"/>
      <c r="DK22" s="838"/>
      <c r="DL22" s="837"/>
      <c r="DM22" s="68"/>
      <c r="DN22" s="838"/>
      <c r="DO22" s="837"/>
      <c r="DP22" s="68"/>
      <c r="DQ22" s="838"/>
      <c r="DR22" s="837"/>
      <c r="DS22" s="68"/>
      <c r="DT22" s="838"/>
      <c r="DU22" s="837"/>
      <c r="DV22" s="68"/>
      <c r="DW22" s="838"/>
      <c r="DX22" s="837"/>
      <c r="DY22" s="68"/>
      <c r="DZ22" s="838"/>
      <c r="EA22" s="837"/>
      <c r="EB22" s="68"/>
      <c r="EC22" s="838"/>
      <c r="ED22" s="837"/>
      <c r="EE22" s="68"/>
      <c r="EF22" s="838"/>
      <c r="EG22" s="837"/>
      <c r="EH22" s="68"/>
      <c r="EI22" s="838"/>
      <c r="EJ22" s="837"/>
      <c r="EK22" s="68"/>
      <c r="EL22" s="838"/>
      <c r="EM22" s="837"/>
      <c r="EN22" s="68"/>
      <c r="EO22" s="838"/>
      <c r="EP22" s="837"/>
      <c r="EQ22" s="68"/>
      <c r="ER22" s="838"/>
      <c r="ES22" s="837"/>
      <c r="ET22" s="68"/>
      <c r="EU22" s="838"/>
      <c r="EV22" s="837"/>
      <c r="EW22" s="68"/>
      <c r="EX22" s="838"/>
      <c r="EY22" s="837"/>
      <c r="EZ22" s="68"/>
      <c r="FA22" s="838"/>
      <c r="FB22" s="837"/>
      <c r="FC22" s="68"/>
      <c r="FD22" s="838"/>
      <c r="FE22" s="837"/>
      <c r="FF22" s="68"/>
      <c r="FG22" s="838"/>
      <c r="FH22" s="837"/>
      <c r="FI22" s="68"/>
      <c r="FJ22" s="838"/>
      <c r="FK22" s="837"/>
      <c r="FL22" s="68"/>
      <c r="FM22" s="838"/>
      <c r="FN22" s="837"/>
      <c r="FO22" s="68"/>
      <c r="FP22" s="838"/>
      <c r="FQ22" s="837"/>
      <c r="FR22" s="68"/>
      <c r="FS22" s="838"/>
      <c r="FT22" s="837"/>
      <c r="FU22" s="68"/>
      <c r="FV22" s="838"/>
      <c r="FW22" s="837"/>
      <c r="FX22" s="68"/>
      <c r="FY22" s="838"/>
      <c r="FZ22" s="837"/>
      <c r="GA22" s="68"/>
      <c r="GB22" s="838"/>
      <c r="GC22" s="837"/>
      <c r="GD22" s="68"/>
      <c r="GE22" s="838"/>
      <c r="GF22" s="837"/>
      <c r="GG22" s="68"/>
      <c r="GH22" s="838"/>
      <c r="GI22" s="837"/>
      <c r="GJ22" s="68"/>
      <c r="GK22" s="838"/>
      <c r="GL22" s="837"/>
      <c r="GM22" s="68"/>
      <c r="GN22" s="838"/>
      <c r="GO22" s="837"/>
      <c r="GP22" s="68"/>
      <c r="GQ22" s="838"/>
      <c r="GR22" s="837"/>
      <c r="GS22" s="68"/>
      <c r="GT22" s="838"/>
      <c r="GU22" s="837"/>
      <c r="GV22" s="68"/>
      <c r="GW22" s="838"/>
    </row>
    <row r="23" spans="1:205" ht="15.75" thickBot="1" x14ac:dyDescent="0.3">
      <c r="A23" s="3"/>
      <c r="B23" s="980"/>
      <c r="C23" s="706" t="s">
        <v>202</v>
      </c>
      <c r="D23" s="696">
        <v>14</v>
      </c>
      <c r="E23" s="688">
        <f t="shared" si="12"/>
        <v>629.21682450701428</v>
      </c>
      <c r="F23" s="688">
        <f t="shared" si="13"/>
        <v>2238.9368038958187</v>
      </c>
      <c r="G23" s="688">
        <f t="shared" si="14"/>
        <v>144.31257191962899</v>
      </c>
      <c r="H23" s="690">
        <f t="shared" ref="H23:J23" si="68">H21-H22</f>
        <v>107.27501660646794</v>
      </c>
      <c r="I23" s="690">
        <f t="shared" si="68"/>
        <v>33.431439297595489</v>
      </c>
      <c r="J23" s="690">
        <f t="shared" si="68"/>
        <v>0.81268055529670136</v>
      </c>
      <c r="K23" s="690">
        <f t="shared" ref="K23:P23" si="69">K21-K22</f>
        <v>58.794087174278957</v>
      </c>
      <c r="L23" s="690">
        <f t="shared" si="69"/>
        <v>62.586220803402966</v>
      </c>
      <c r="M23" s="690">
        <f t="shared" si="69"/>
        <v>4.5584361959296018</v>
      </c>
      <c r="N23" s="690">
        <f t="shared" si="69"/>
        <v>63.434426856716527</v>
      </c>
      <c r="O23" s="690">
        <f t="shared" si="69"/>
        <v>60.042975347871106</v>
      </c>
      <c r="P23" s="690">
        <f t="shared" si="69"/>
        <v>5.6342223872468367</v>
      </c>
      <c r="Q23" s="691">
        <v>58.373800735813859</v>
      </c>
      <c r="R23" s="692">
        <v>0</v>
      </c>
      <c r="S23" s="693">
        <v>0</v>
      </c>
      <c r="T23" s="691">
        <v>0</v>
      </c>
      <c r="U23" s="692">
        <v>43.494752587024145</v>
      </c>
      <c r="V23" s="693">
        <v>0</v>
      </c>
      <c r="W23" s="691">
        <v>0</v>
      </c>
      <c r="X23" s="692">
        <v>0</v>
      </c>
      <c r="Y23" s="693">
        <v>1.6496582853111219</v>
      </c>
      <c r="Z23" s="691">
        <v>0</v>
      </c>
      <c r="AA23" s="692">
        <v>0</v>
      </c>
      <c r="AB23" s="693">
        <v>0</v>
      </c>
      <c r="AC23" s="691">
        <v>0</v>
      </c>
      <c r="AD23" s="692">
        <v>0</v>
      </c>
      <c r="AE23" s="693">
        <v>0</v>
      </c>
      <c r="AF23" s="691">
        <v>0</v>
      </c>
      <c r="AG23" s="692">
        <v>0</v>
      </c>
      <c r="AH23" s="693">
        <v>0</v>
      </c>
      <c r="AI23" s="691">
        <v>0</v>
      </c>
      <c r="AJ23" s="692">
        <v>0</v>
      </c>
      <c r="AK23" s="693">
        <v>0</v>
      </c>
      <c r="AL23" s="691">
        <v>0</v>
      </c>
      <c r="AM23" s="692">
        <v>0</v>
      </c>
      <c r="AN23" s="693">
        <v>0</v>
      </c>
      <c r="AO23" s="691">
        <v>0</v>
      </c>
      <c r="AP23" s="692">
        <v>0</v>
      </c>
      <c r="AQ23" s="693">
        <v>0</v>
      </c>
      <c r="AR23" s="691">
        <v>21.792779629420256</v>
      </c>
      <c r="AS23" s="692">
        <v>21.792779629420256</v>
      </c>
      <c r="AT23" s="693">
        <v>0</v>
      </c>
      <c r="AU23" s="691">
        <v>0</v>
      </c>
      <c r="AV23" s="692">
        <v>0</v>
      </c>
      <c r="AW23" s="693">
        <v>0</v>
      </c>
      <c r="AX23" s="691">
        <v>0</v>
      </c>
      <c r="AY23" s="692">
        <v>0</v>
      </c>
      <c r="AZ23" s="693">
        <v>0</v>
      </c>
      <c r="BA23" s="691">
        <v>0</v>
      </c>
      <c r="BB23" s="692">
        <v>35.911544357873744</v>
      </c>
      <c r="BC23" s="693">
        <v>0</v>
      </c>
      <c r="BD23" s="691">
        <v>11.660155061767473</v>
      </c>
      <c r="BE23" s="692">
        <v>93.28124049413978</v>
      </c>
      <c r="BF23" s="693">
        <v>0</v>
      </c>
      <c r="BG23" s="691">
        <v>42.433854855864013</v>
      </c>
      <c r="BH23" s="692">
        <v>106.08463713966003</v>
      </c>
      <c r="BI23" s="693">
        <v>84.867709711728025</v>
      </c>
      <c r="BJ23" s="691">
        <v>289.33533902888888</v>
      </c>
      <c r="BK23" s="692">
        <v>471.78334213419896</v>
      </c>
      <c r="BL23" s="693">
        <v>60.431197277252622</v>
      </c>
      <c r="BM23" s="691">
        <v>522.02768586495199</v>
      </c>
      <c r="BN23" s="692">
        <v>1401.4197579421686</v>
      </c>
      <c r="BO23" s="693">
        <v>177.13422928429387</v>
      </c>
      <c r="BP23" s="691">
        <v>662.5127159510638</v>
      </c>
      <c r="BQ23" s="692">
        <v>940.34062909183251</v>
      </c>
      <c r="BR23" s="693">
        <v>42.742755867810573</v>
      </c>
      <c r="BS23" s="691">
        <v>270.35452915212818</v>
      </c>
      <c r="BT23" s="692">
        <v>1554.5385426247371</v>
      </c>
      <c r="BU23" s="693">
        <v>180.23635276808545</v>
      </c>
      <c r="BV23" s="691">
        <v>2081.4536184793924</v>
      </c>
      <c r="BW23" s="692">
        <v>3338.9985129773581</v>
      </c>
      <c r="BX23" s="693">
        <v>216.81808525827003</v>
      </c>
      <c r="BY23" s="691">
        <v>318.17209157606504</v>
      </c>
      <c r="BZ23" s="692">
        <v>2768.0971967117657</v>
      </c>
      <c r="CA23" s="693">
        <v>31.817209157606506</v>
      </c>
      <c r="CB23" s="691">
        <v>308.68942005112626</v>
      </c>
      <c r="CC23" s="692">
        <v>714.8597095920818</v>
      </c>
      <c r="CD23" s="693">
        <v>89.357463699010225</v>
      </c>
      <c r="CE23" s="691">
        <v>337.7052885519675</v>
      </c>
      <c r="CF23" s="692">
        <v>1013.1158656559024</v>
      </c>
      <c r="CG23" s="693">
        <v>84.426322137991875</v>
      </c>
      <c r="CH23" s="691">
        <v>383.80322580645168</v>
      </c>
      <c r="CI23" s="692">
        <v>712.7774193548388</v>
      </c>
      <c r="CJ23" s="693">
        <v>0</v>
      </c>
      <c r="CK23" s="691">
        <v>742.79148806595936</v>
      </c>
      <c r="CL23" s="692">
        <v>3894.6364509404352</v>
      </c>
      <c r="CM23" s="693">
        <v>140.52811936383011</v>
      </c>
      <c r="CN23" s="691">
        <v>231.90263901813776</v>
      </c>
      <c r="CO23" s="692">
        <v>3230.0724720383473</v>
      </c>
      <c r="CP23" s="693">
        <v>447.24080382069428</v>
      </c>
      <c r="CQ23" s="692"/>
      <c r="CR23" s="692"/>
      <c r="CS23" s="692"/>
      <c r="CT23" s="691">
        <v>521.54907975460128</v>
      </c>
      <c r="CU23" s="692">
        <v>799.70858895705521</v>
      </c>
      <c r="CV23" s="693">
        <v>521.54907975460128</v>
      </c>
      <c r="CW23" s="924">
        <v>406.18888858126195</v>
      </c>
      <c r="CX23" s="925">
        <v>3177.8307165475198</v>
      </c>
      <c r="CY23" s="926">
        <v>167.25424823934318</v>
      </c>
      <c r="CZ23" s="924">
        <v>1944.8146791808533</v>
      </c>
      <c r="DA23" s="925">
        <v>5042.1121312096193</v>
      </c>
      <c r="DB23" s="926">
        <v>216.09051990898368</v>
      </c>
      <c r="DE23" s="695" t="s">
        <v>202</v>
      </c>
      <c r="DF23" s="839"/>
      <c r="DG23" s="840"/>
      <c r="DH23" s="841"/>
      <c r="DI23" s="839"/>
      <c r="DJ23" s="840"/>
      <c r="DK23" s="841"/>
      <c r="DL23" s="839"/>
      <c r="DM23" s="840"/>
      <c r="DN23" s="841"/>
      <c r="DO23" s="839"/>
      <c r="DP23" s="840"/>
      <c r="DQ23" s="841"/>
      <c r="DR23" s="839"/>
      <c r="DS23" s="840"/>
      <c r="DT23" s="841"/>
      <c r="DU23" s="839"/>
      <c r="DV23" s="840"/>
      <c r="DW23" s="841"/>
      <c r="DX23" s="839"/>
      <c r="DY23" s="840"/>
      <c r="DZ23" s="841"/>
      <c r="EA23" s="839"/>
      <c r="EB23" s="840"/>
      <c r="EC23" s="841"/>
      <c r="ED23" s="839"/>
      <c r="EE23" s="840"/>
      <c r="EF23" s="841"/>
      <c r="EG23" s="839"/>
      <c r="EH23" s="840"/>
      <c r="EI23" s="841"/>
      <c r="EJ23" s="839"/>
      <c r="EK23" s="840"/>
      <c r="EL23" s="841"/>
      <c r="EM23" s="839"/>
      <c r="EN23" s="840"/>
      <c r="EO23" s="841"/>
      <c r="EP23" s="839"/>
      <c r="EQ23" s="840"/>
      <c r="ER23" s="841"/>
      <c r="ES23" s="839"/>
      <c r="ET23" s="840"/>
      <c r="EU23" s="841"/>
      <c r="EV23" s="839"/>
      <c r="EW23" s="840"/>
      <c r="EX23" s="841"/>
      <c r="EY23" s="839"/>
      <c r="EZ23" s="840"/>
      <c r="FA23" s="841"/>
      <c r="FB23" s="839"/>
      <c r="FC23" s="840"/>
      <c r="FD23" s="841"/>
      <c r="FE23" s="839"/>
      <c r="FF23" s="840"/>
      <c r="FG23" s="841"/>
      <c r="FH23" s="839"/>
      <c r="FI23" s="840"/>
      <c r="FJ23" s="841"/>
      <c r="FK23" s="839"/>
      <c r="FL23" s="840"/>
      <c r="FM23" s="841"/>
      <c r="FN23" s="839"/>
      <c r="FO23" s="840"/>
      <c r="FP23" s="841"/>
      <c r="FQ23" s="839"/>
      <c r="FR23" s="840"/>
      <c r="FS23" s="841"/>
      <c r="FT23" s="839"/>
      <c r="FU23" s="840"/>
      <c r="FV23" s="841"/>
      <c r="FW23" s="839"/>
      <c r="FX23" s="840"/>
      <c r="FY23" s="841"/>
      <c r="FZ23" s="839"/>
      <c r="GA23" s="840"/>
      <c r="GB23" s="841"/>
      <c r="GC23" s="839"/>
      <c r="GD23" s="840"/>
      <c r="GE23" s="841"/>
      <c r="GF23" s="839"/>
      <c r="GG23" s="840"/>
      <c r="GH23" s="841"/>
      <c r="GI23" s="839"/>
      <c r="GJ23" s="840"/>
      <c r="GK23" s="841"/>
      <c r="GL23" s="839"/>
      <c r="GM23" s="840"/>
      <c r="GN23" s="841"/>
      <c r="GO23" s="839"/>
      <c r="GP23" s="840"/>
      <c r="GQ23" s="841"/>
      <c r="GR23" s="839"/>
      <c r="GS23" s="840"/>
      <c r="GT23" s="841"/>
      <c r="GU23" s="839"/>
      <c r="GV23" s="840"/>
      <c r="GW23" s="841"/>
    </row>
    <row r="24" spans="1:205" x14ac:dyDescent="0.25">
      <c r="A24" s="560" t="s">
        <v>2008</v>
      </c>
      <c r="B24" s="978" t="s">
        <v>1757</v>
      </c>
      <c r="C24" s="700" t="s">
        <v>1756</v>
      </c>
      <c r="D24" s="701"/>
      <c r="E24" s="694">
        <f t="shared" si="12"/>
        <v>260.71740339830939</v>
      </c>
      <c r="F24" s="694">
        <f t="shared" si="13"/>
        <v>1765.4445521068835</v>
      </c>
      <c r="G24" s="694">
        <f t="shared" si="14"/>
        <v>555.69796439550998</v>
      </c>
      <c r="H24" s="702">
        <f>Snoh!AK14</f>
        <v>83.293554140239394</v>
      </c>
      <c r="I24" s="702">
        <f>Snoh!AL14</f>
        <v>1027.9224101126204</v>
      </c>
      <c r="J24" s="702">
        <f>Snoh!AM14</f>
        <v>109.47954710180318</v>
      </c>
      <c r="K24" s="702">
        <f>Snoh!AK15</f>
        <v>84.765939876141829</v>
      </c>
      <c r="L24" s="702">
        <f>Snoh!AL15</f>
        <v>1183.6594885569402</v>
      </c>
      <c r="M24" s="702">
        <f>Snoh!AM15</f>
        <v>265.61649244653404</v>
      </c>
      <c r="N24" s="702">
        <f>Snoh!AK16</f>
        <v>91.833487272534512</v>
      </c>
      <c r="O24" s="702">
        <f>Snoh!AL16</f>
        <v>1323.8473365580196</v>
      </c>
      <c r="P24" s="702">
        <f>Snoh!AM16</f>
        <v>296.59841644163919</v>
      </c>
      <c r="Q24" s="677">
        <f>SUM(Q25:Q26)</f>
        <v>134.43007074974486</v>
      </c>
      <c r="R24" s="678">
        <f t="shared" ref="R24:CC24" si="70">SUM(R25:R26)</f>
        <v>1519.2370918664255</v>
      </c>
      <c r="S24" s="679">
        <f t="shared" si="70"/>
        <v>426.98492291285021</v>
      </c>
      <c r="T24" s="677">
        <f t="shared" si="70"/>
        <v>47.494129458621344</v>
      </c>
      <c r="U24" s="678">
        <f t="shared" si="70"/>
        <v>1028.9699159563872</v>
      </c>
      <c r="V24" s="679">
        <f t="shared" si="70"/>
        <v>481.751951872012</v>
      </c>
      <c r="W24" s="677">
        <f t="shared" si="70"/>
        <v>71.362973253296474</v>
      </c>
      <c r="X24" s="678">
        <f t="shared" si="70"/>
        <v>1006.4547935640248</v>
      </c>
      <c r="Y24" s="679">
        <f t="shared" si="70"/>
        <v>333.89894429312034</v>
      </c>
      <c r="Z24" s="677">
        <f t="shared" si="70"/>
        <v>72.987766226588533</v>
      </c>
      <c r="AA24" s="678">
        <f t="shared" si="70"/>
        <v>706.03355442032409</v>
      </c>
      <c r="AB24" s="679">
        <f t="shared" si="70"/>
        <v>233.89683297714461</v>
      </c>
      <c r="AC24" s="677">
        <f t="shared" si="70"/>
        <v>138.74960048842951</v>
      </c>
      <c r="AD24" s="678">
        <f t="shared" si="70"/>
        <v>1271.500211892132</v>
      </c>
      <c r="AE24" s="679">
        <f t="shared" si="70"/>
        <v>288.93163141942625</v>
      </c>
      <c r="AF24" s="677">
        <f t="shared" si="70"/>
        <v>249.97434829280479</v>
      </c>
      <c r="AG24" s="678">
        <f t="shared" si="70"/>
        <v>2167.3675474403763</v>
      </c>
      <c r="AH24" s="679">
        <f t="shared" si="70"/>
        <v>630.52055470412165</v>
      </c>
      <c r="AI24" s="677">
        <f t="shared" si="70"/>
        <v>555.7621577220682</v>
      </c>
      <c r="AJ24" s="678">
        <f t="shared" si="70"/>
        <v>3385.2802245313796</v>
      </c>
      <c r="AK24" s="679">
        <f t="shared" si="70"/>
        <v>314.1681788466334</v>
      </c>
      <c r="AL24" s="677">
        <f t="shared" si="70"/>
        <v>673.71375899070586</v>
      </c>
      <c r="AM24" s="678">
        <f t="shared" si="70"/>
        <v>3625.3504989230073</v>
      </c>
      <c r="AN24" s="679">
        <f t="shared" si="70"/>
        <v>1112.8465770382454</v>
      </c>
      <c r="AO24" s="677">
        <f t="shared" si="70"/>
        <v>495.13902753110432</v>
      </c>
      <c r="AP24" s="678">
        <f t="shared" si="70"/>
        <v>4251.3621558422255</v>
      </c>
      <c r="AQ24" s="679">
        <f t="shared" si="70"/>
        <v>306.30536238833952</v>
      </c>
      <c r="AR24" s="677">
        <f t="shared" si="70"/>
        <v>196.13501666478231</v>
      </c>
      <c r="AS24" s="678">
        <f t="shared" si="70"/>
        <v>1441.2180239706204</v>
      </c>
      <c r="AT24" s="679">
        <f t="shared" si="70"/>
        <v>749.05404036032564</v>
      </c>
      <c r="AU24" s="677">
        <f t="shared" si="70"/>
        <v>404.96605771497951</v>
      </c>
      <c r="AV24" s="678">
        <f t="shared" si="70"/>
        <v>2938.1873795619217</v>
      </c>
      <c r="AW24" s="679">
        <f t="shared" si="70"/>
        <v>699.8244422058566</v>
      </c>
      <c r="AX24" s="677">
        <f t="shared" si="70"/>
        <v>994.97424941817417</v>
      </c>
      <c r="AY24" s="678">
        <f t="shared" si="70"/>
        <v>2131.2659425861011</v>
      </c>
      <c r="AZ24" s="679">
        <f t="shared" si="70"/>
        <v>959.66568738370347</v>
      </c>
      <c r="BA24" s="677">
        <f t="shared" si="70"/>
        <v>479.34987439288534</v>
      </c>
      <c r="BB24" s="678">
        <f t="shared" si="70"/>
        <v>5491.6087692229385</v>
      </c>
      <c r="BC24" s="679">
        <f t="shared" si="70"/>
        <v>603.23358204238252</v>
      </c>
      <c r="BD24" s="677">
        <f t="shared" si="70"/>
        <v>333.38922279933013</v>
      </c>
      <c r="BE24" s="678">
        <f t="shared" si="70"/>
        <v>1530.2715646645061</v>
      </c>
      <c r="BF24" s="679">
        <f t="shared" si="70"/>
        <v>1352.6249583737751</v>
      </c>
      <c r="BG24" s="677">
        <f t="shared" si="70"/>
        <v>511.24069942233382</v>
      </c>
      <c r="BH24" s="678">
        <f t="shared" si="70"/>
        <v>3494.36277768745</v>
      </c>
      <c r="BI24" s="679">
        <f t="shared" si="70"/>
        <v>1353.7244536890071</v>
      </c>
      <c r="BJ24" s="677">
        <f t="shared" si="70"/>
        <v>471.93730838890178</v>
      </c>
      <c r="BK24" s="678">
        <f t="shared" si="70"/>
        <v>2946.1463282860741</v>
      </c>
      <c r="BL24" s="679">
        <f t="shared" si="70"/>
        <v>1079.1415629039811</v>
      </c>
      <c r="BM24" s="677">
        <f t="shared" si="70"/>
        <v>583.78521039156476</v>
      </c>
      <c r="BN24" s="678">
        <f t="shared" si="70"/>
        <v>4043.0803626797961</v>
      </c>
      <c r="BO24" s="679">
        <f t="shared" si="70"/>
        <v>1317.7564757412283</v>
      </c>
      <c r="BP24" s="677">
        <f t="shared" si="70"/>
        <v>324.23914554314467</v>
      </c>
      <c r="BQ24" s="678">
        <f t="shared" si="70"/>
        <v>918.98280685778013</v>
      </c>
      <c r="BR24" s="679">
        <f t="shared" si="70"/>
        <v>950.71729944374692</v>
      </c>
      <c r="BS24" s="677">
        <f t="shared" si="70"/>
        <v>142.86446803539533</v>
      </c>
      <c r="BT24" s="678">
        <f t="shared" si="70"/>
        <v>1728.970865183908</v>
      </c>
      <c r="BU24" s="679">
        <f t="shared" si="70"/>
        <v>497.78847572694963</v>
      </c>
      <c r="BV24" s="677">
        <f t="shared" si="70"/>
        <v>922.8100329366232</v>
      </c>
      <c r="BW24" s="678">
        <f t="shared" si="70"/>
        <v>862.18104226045921</v>
      </c>
      <c r="BX24" s="679">
        <f t="shared" si="70"/>
        <v>737.09908869231299</v>
      </c>
      <c r="BY24" s="677">
        <f t="shared" si="70"/>
        <v>95.183815544434168</v>
      </c>
      <c r="BZ24" s="678">
        <f t="shared" si="70"/>
        <v>3895.4140106545156</v>
      </c>
      <c r="CA24" s="679">
        <f t="shared" si="70"/>
        <v>291.38010376455804</v>
      </c>
      <c r="CB24" s="677">
        <f t="shared" si="70"/>
        <v>244.68956142866736</v>
      </c>
      <c r="CC24" s="678">
        <f t="shared" si="70"/>
        <v>521.33912552217032</v>
      </c>
      <c r="CD24" s="679">
        <f t="shared" ref="CD24:DB24" si="71">SUM(CD25:CD26)</f>
        <v>380.29366922770032</v>
      </c>
      <c r="CE24" s="677">
        <f t="shared" si="71"/>
        <v>104.53591472867728</v>
      </c>
      <c r="CF24" s="678">
        <f t="shared" si="71"/>
        <v>1528.2383837780421</v>
      </c>
      <c r="CG24" s="679">
        <f t="shared" si="71"/>
        <v>1110.8305989915161</v>
      </c>
      <c r="CH24" s="677">
        <f t="shared" si="71"/>
        <v>233.4451612903226</v>
      </c>
      <c r="CI24" s="678">
        <f t="shared" si="71"/>
        <v>2066.8700933475129</v>
      </c>
      <c r="CJ24" s="679">
        <f t="shared" si="71"/>
        <v>463.37116467761632</v>
      </c>
      <c r="CK24" s="677">
        <f t="shared" si="71"/>
        <v>146.4820970308792</v>
      </c>
      <c r="CL24" s="678">
        <f t="shared" si="71"/>
        <v>1880.4206706741406</v>
      </c>
      <c r="CM24" s="679">
        <f t="shared" si="71"/>
        <v>414.48818908397811</v>
      </c>
      <c r="CN24" s="677">
        <f t="shared" si="71"/>
        <v>77.875240828561985</v>
      </c>
      <c r="CO24" s="678">
        <f t="shared" si="71"/>
        <v>1603.6485385113422</v>
      </c>
      <c r="CP24" s="679">
        <f t="shared" si="71"/>
        <v>492.42293633088786</v>
      </c>
      <c r="CQ24" s="678"/>
      <c r="CR24" s="678"/>
      <c r="CS24" s="678"/>
      <c r="CT24" s="677">
        <f t="shared" si="71"/>
        <v>150.08801565707967</v>
      </c>
      <c r="CU24" s="678">
        <f t="shared" si="71"/>
        <v>2515.7849415495157</v>
      </c>
      <c r="CV24" s="679">
        <f t="shared" si="71"/>
        <v>1799.4933500662967</v>
      </c>
      <c r="CW24" s="918">
        <f t="shared" si="71"/>
        <v>98.013239672722435</v>
      </c>
      <c r="CX24" s="919">
        <f t="shared" si="71"/>
        <v>780.23451973080842</v>
      </c>
      <c r="CY24" s="920">
        <f t="shared" si="71"/>
        <v>505.96211201771951</v>
      </c>
      <c r="CZ24" s="918">
        <f t="shared" si="71"/>
        <v>423.71489916246526</v>
      </c>
      <c r="DA24" s="919">
        <f t="shared" si="71"/>
        <v>1169.4509596835451</v>
      </c>
      <c r="DB24" s="920">
        <f t="shared" si="71"/>
        <v>208.28887477390242</v>
      </c>
      <c r="DE24" s="897" t="s">
        <v>1756</v>
      </c>
      <c r="DF24" s="834">
        <v>0.03</v>
      </c>
      <c r="DG24" s="835">
        <v>0.03</v>
      </c>
      <c r="DH24" s="836">
        <v>0.03</v>
      </c>
      <c r="DI24" s="834">
        <v>0.03</v>
      </c>
      <c r="DJ24" s="835">
        <v>0.03</v>
      </c>
      <c r="DK24" s="836">
        <v>0.03</v>
      </c>
      <c r="DL24" s="834">
        <v>0.03</v>
      </c>
      <c r="DM24" s="835">
        <v>0.03</v>
      </c>
      <c r="DN24" s="836">
        <v>0.03</v>
      </c>
      <c r="DO24" s="834">
        <v>0.03</v>
      </c>
      <c r="DP24" s="835">
        <v>0.03</v>
      </c>
      <c r="DQ24" s="836">
        <v>0.03</v>
      </c>
      <c r="DR24" s="834">
        <v>0.03</v>
      </c>
      <c r="DS24" s="835">
        <v>0.03</v>
      </c>
      <c r="DT24" s="836">
        <v>0.03</v>
      </c>
      <c r="DU24" s="834">
        <v>0.03</v>
      </c>
      <c r="DV24" s="835">
        <v>0.03</v>
      </c>
      <c r="DW24" s="836">
        <v>0.03</v>
      </c>
      <c r="DX24" s="834">
        <v>0.03</v>
      </c>
      <c r="DY24" s="835">
        <v>0.03</v>
      </c>
      <c r="DZ24" s="836">
        <v>0.03</v>
      </c>
      <c r="EA24" s="834"/>
      <c r="EB24" s="835"/>
      <c r="EC24" s="836"/>
      <c r="ED24" s="834"/>
      <c r="EE24" s="835"/>
      <c r="EF24" s="836"/>
      <c r="EG24" s="834"/>
      <c r="EH24" s="835"/>
      <c r="EI24" s="836"/>
      <c r="EJ24" s="834"/>
      <c r="EK24" s="835"/>
      <c r="EL24" s="836"/>
      <c r="EM24" s="834"/>
      <c r="EN24" s="835"/>
      <c r="EO24" s="836"/>
      <c r="EP24" s="834"/>
      <c r="EQ24" s="835"/>
      <c r="ER24" s="836"/>
      <c r="ES24" s="834"/>
      <c r="ET24" s="835"/>
      <c r="EU24" s="836"/>
      <c r="EV24" s="834"/>
      <c r="EW24" s="835"/>
      <c r="EX24" s="836"/>
      <c r="EY24" s="834"/>
      <c r="EZ24" s="835"/>
      <c r="FA24" s="836"/>
      <c r="FB24" s="834"/>
      <c r="FC24" s="835"/>
      <c r="FD24" s="836"/>
      <c r="FE24" s="834"/>
      <c r="FF24" s="835"/>
      <c r="FG24" s="836"/>
      <c r="FH24" s="834">
        <v>0.635091834185322</v>
      </c>
      <c r="FI24" s="835">
        <v>0.635091834185322</v>
      </c>
      <c r="FJ24" s="836">
        <v>0.635091834185322</v>
      </c>
      <c r="FK24" s="834">
        <v>0.49928545246278666</v>
      </c>
      <c r="FL24" s="835">
        <v>0.49928545246278666</v>
      </c>
      <c r="FM24" s="836">
        <v>0.49928545246278666</v>
      </c>
      <c r="FN24" s="834">
        <v>0.58858886187546444</v>
      </c>
      <c r="FO24" s="835">
        <v>0.58858886187546444</v>
      </c>
      <c r="FP24" s="836">
        <v>0.58858886187546444</v>
      </c>
      <c r="FQ24" s="834">
        <v>0.44228443647396837</v>
      </c>
      <c r="FR24" s="835">
        <v>0.44228443647396837</v>
      </c>
      <c r="FS24" s="836">
        <v>0.44228443647396837</v>
      </c>
      <c r="FT24" s="834">
        <v>0.7161214125962323</v>
      </c>
      <c r="FU24" s="835">
        <v>0.7161214125962323</v>
      </c>
      <c r="FV24" s="836">
        <v>0.7161214125962323</v>
      </c>
      <c r="FW24" s="834">
        <v>0.55747652930342628</v>
      </c>
      <c r="FX24" s="835">
        <v>0.55747652930342628</v>
      </c>
      <c r="FY24" s="836">
        <v>0.55747652930342628</v>
      </c>
      <c r="FZ24" s="834">
        <v>0.56159479940881585</v>
      </c>
      <c r="GA24" s="835">
        <v>0.56159479940881585</v>
      </c>
      <c r="GB24" s="836">
        <v>0.56159479940881585</v>
      </c>
      <c r="GC24" s="834">
        <v>0.43323869077578592</v>
      </c>
      <c r="GD24" s="835">
        <v>0.43323869077578592</v>
      </c>
      <c r="GE24" s="836">
        <v>0.43323869077578592</v>
      </c>
      <c r="GF24" s="834"/>
      <c r="GG24" s="835"/>
      <c r="GH24" s="836"/>
      <c r="GI24" s="834"/>
      <c r="GJ24" s="835"/>
      <c r="GK24" s="836"/>
      <c r="GL24" s="834"/>
      <c r="GM24" s="835"/>
      <c r="GN24" s="836"/>
      <c r="GO24" s="834"/>
      <c r="GP24" s="835"/>
      <c r="GQ24" s="836"/>
      <c r="GR24" s="834"/>
      <c r="GS24" s="835"/>
      <c r="GT24" s="836"/>
      <c r="GU24" s="834"/>
      <c r="GV24" s="835"/>
      <c r="GW24" s="836"/>
    </row>
    <row r="25" spans="1:205" x14ac:dyDescent="0.25">
      <c r="A25" s="3" t="s">
        <v>1999</v>
      </c>
      <c r="B25" s="979"/>
      <c r="C25" s="703" t="s">
        <v>201</v>
      </c>
      <c r="D25" s="681">
        <v>15</v>
      </c>
      <c r="E25" s="682">
        <f t="shared" si="12"/>
        <v>46.620506222994607</v>
      </c>
      <c r="F25" s="682">
        <f t="shared" si="13"/>
        <v>447.67368151122474</v>
      </c>
      <c r="G25" s="682">
        <f t="shared" si="14"/>
        <v>287.24766072157848</v>
      </c>
      <c r="H25" s="684">
        <f t="shared" ref="H25" si="72">H24*(1-DF24)</f>
        <v>80.794747516032203</v>
      </c>
      <c r="I25" s="684">
        <f t="shared" ref="I25" si="73">I24*(1-DG24)</f>
        <v>997.08473780924169</v>
      </c>
      <c r="J25" s="684">
        <f t="shared" ref="J25" si="74">J24*(1-DH24)</f>
        <v>106.19516068874908</v>
      </c>
      <c r="K25" s="684">
        <f t="shared" ref="K25" si="75">K24*(1-DI24)</f>
        <v>82.222961679857576</v>
      </c>
      <c r="L25" s="684">
        <f t="shared" ref="L25" si="76">L24*(1-DJ24)</f>
        <v>1148.149703900232</v>
      </c>
      <c r="M25" s="684">
        <f t="shared" ref="M25" si="77">M24*(1-DK24)</f>
        <v>257.64799767313804</v>
      </c>
      <c r="N25" s="684">
        <f t="shared" ref="N25" si="78">N24*(1-DL24)</f>
        <v>89.078482654358481</v>
      </c>
      <c r="O25" s="684">
        <f t="shared" ref="O25" si="79">O24*(1-DM24)</f>
        <v>1284.1319164612789</v>
      </c>
      <c r="P25" s="684">
        <f t="shared" ref="P25" si="80">P24*(1-DN24)</f>
        <v>287.70046394839</v>
      </c>
      <c r="Q25" s="685">
        <v>134.43007074974486</v>
      </c>
      <c r="R25" s="686">
        <v>1519.2370918664255</v>
      </c>
      <c r="S25" s="687">
        <v>426.98492291285021</v>
      </c>
      <c r="T25" s="685">
        <v>47.494129458621344</v>
      </c>
      <c r="U25" s="686">
        <v>1028.9699159563872</v>
      </c>
      <c r="V25" s="687">
        <v>481.751951872012</v>
      </c>
      <c r="W25" s="685">
        <v>57.479915272681211</v>
      </c>
      <c r="X25" s="686">
        <v>1006.4547935640248</v>
      </c>
      <c r="Y25" s="687">
        <v>333.89894429312034</v>
      </c>
      <c r="Z25" s="685">
        <v>72.987766226588533</v>
      </c>
      <c r="AA25" s="686">
        <v>616.8663410377502</v>
      </c>
      <c r="AB25" s="687">
        <v>233.89683297714461</v>
      </c>
      <c r="AC25" s="685">
        <v>138.74960048842951</v>
      </c>
      <c r="AD25" s="686">
        <v>1271.500211892132</v>
      </c>
      <c r="AE25" s="687">
        <v>233.10220311136985</v>
      </c>
      <c r="AF25" s="685">
        <v>249.97434829280479</v>
      </c>
      <c r="AG25" s="686">
        <v>2167.3675474403763</v>
      </c>
      <c r="AH25" s="687">
        <v>630.52055470412165</v>
      </c>
      <c r="AI25" s="685">
        <v>555.7621577220682</v>
      </c>
      <c r="AJ25" s="686">
        <v>3385.2802245313796</v>
      </c>
      <c r="AK25" s="687">
        <v>314.1681788466334</v>
      </c>
      <c r="AL25" s="685">
        <v>642.89338079186814</v>
      </c>
      <c r="AM25" s="686">
        <v>3625.3504989230073</v>
      </c>
      <c r="AN25" s="687">
        <v>1112.8465770382454</v>
      </c>
      <c r="AO25" s="685">
        <v>481.76303378284354</v>
      </c>
      <c r="AP25" s="686">
        <v>4026.296324185163</v>
      </c>
      <c r="AQ25" s="687">
        <v>306.30536238833952</v>
      </c>
      <c r="AR25" s="685">
        <v>196.13501666478231</v>
      </c>
      <c r="AS25" s="686">
        <v>1375.8396850823597</v>
      </c>
      <c r="AT25" s="687">
        <v>727.26126073090541</v>
      </c>
      <c r="AU25" s="685">
        <v>404.96605771497951</v>
      </c>
      <c r="AV25" s="686">
        <v>2938.1873795619217</v>
      </c>
      <c r="AW25" s="687">
        <v>699.8244422058566</v>
      </c>
      <c r="AX25" s="685">
        <v>994.97424941817417</v>
      </c>
      <c r="AY25" s="686">
        <v>2131.2659425861011</v>
      </c>
      <c r="AZ25" s="687">
        <v>959.66568738370347</v>
      </c>
      <c r="BA25" s="685">
        <v>461.39410221394849</v>
      </c>
      <c r="BB25" s="686">
        <v>4917.0240594969582</v>
      </c>
      <c r="BC25" s="687">
        <v>603.23358204238252</v>
      </c>
      <c r="BD25" s="685">
        <v>286.74860255226025</v>
      </c>
      <c r="BE25" s="686">
        <v>1005.5645868849697</v>
      </c>
      <c r="BF25" s="687">
        <v>1236.0234077561004</v>
      </c>
      <c r="BG25" s="685">
        <v>192.98678800335378</v>
      </c>
      <c r="BH25" s="686">
        <v>587.64372006076542</v>
      </c>
      <c r="BI25" s="687">
        <v>802.08434056277486</v>
      </c>
      <c r="BJ25" s="685">
        <v>235.14211107600195</v>
      </c>
      <c r="BK25" s="686">
        <v>1155.7106219413008</v>
      </c>
      <c r="BL25" s="687">
        <v>730.58035003097075</v>
      </c>
      <c r="BM25" s="685">
        <v>275.38839373206241</v>
      </c>
      <c r="BN25" s="686">
        <v>1267.7190362332865</v>
      </c>
      <c r="BO25" s="687">
        <v>797.45433169796058</v>
      </c>
      <c r="BP25" s="685">
        <v>196.01087793971294</v>
      </c>
      <c r="BQ25" s="686">
        <v>812.12591718825377</v>
      </c>
      <c r="BR25" s="687">
        <v>929.34592150984167</v>
      </c>
      <c r="BS25" s="685">
        <v>97.80537984337397</v>
      </c>
      <c r="BT25" s="686">
        <v>354.66867532725638</v>
      </c>
      <c r="BU25" s="687">
        <v>249.9634906708321</v>
      </c>
      <c r="BV25" s="685">
        <v>12.17407485188911</v>
      </c>
      <c r="BW25" s="686">
        <v>168.36316943399515</v>
      </c>
      <c r="BX25" s="687">
        <v>346.82653522742703</v>
      </c>
      <c r="BY25" s="685">
        <v>63.366606386827655</v>
      </c>
      <c r="BZ25" s="686">
        <v>1159.1340231003562</v>
      </c>
      <c r="CA25" s="687">
        <v>259.56289460695155</v>
      </c>
      <c r="CB25" s="685">
        <v>57.851228239827812</v>
      </c>
      <c r="CC25" s="686">
        <v>196.40289388940585</v>
      </c>
      <c r="CD25" s="687">
        <v>136.59149550312696</v>
      </c>
      <c r="CE25" s="685">
        <v>104.53591472867728</v>
      </c>
      <c r="CF25" s="686">
        <v>515.12251812213958</v>
      </c>
      <c r="CG25" s="687">
        <v>604.27266616356496</v>
      </c>
      <c r="CH25" s="685">
        <v>14.129032258064518</v>
      </c>
      <c r="CI25" s="686">
        <v>367.1700933475127</v>
      </c>
      <c r="CJ25" s="687">
        <v>189.22600338729373</v>
      </c>
      <c r="CK25" s="685">
        <v>46.104868913857679</v>
      </c>
      <c r="CL25" s="686">
        <v>515.29036828264782</v>
      </c>
      <c r="CM25" s="687">
        <v>213.73373284993505</v>
      </c>
      <c r="CN25" s="685">
        <v>28.181818181818183</v>
      </c>
      <c r="CO25" s="686">
        <v>212.23270440251574</v>
      </c>
      <c r="CP25" s="687">
        <v>260.52029731275013</v>
      </c>
      <c r="CQ25" s="686"/>
      <c r="CR25" s="686"/>
      <c r="CS25" s="686"/>
      <c r="CT25" s="685">
        <v>80.548138356466183</v>
      </c>
      <c r="CU25" s="686">
        <v>255.73892927957701</v>
      </c>
      <c r="CV25" s="687">
        <v>304.3859881031064</v>
      </c>
      <c r="CW25" s="921">
        <v>98.013239672722435</v>
      </c>
      <c r="CX25" s="922">
        <v>194.84465089310731</v>
      </c>
      <c r="CY25" s="923">
        <v>314.81439974418447</v>
      </c>
      <c r="CZ25" s="921">
        <v>207.62437925348161</v>
      </c>
      <c r="DA25" s="922">
        <v>305.08888004761036</v>
      </c>
      <c r="DB25" s="923">
        <v>64.228528167913296</v>
      </c>
      <c r="DE25" s="680" t="s">
        <v>201</v>
      </c>
      <c r="DF25" s="837"/>
      <c r="DG25" s="68"/>
      <c r="DH25" s="838"/>
      <c r="DI25" s="837"/>
      <c r="DJ25" s="68"/>
      <c r="DK25" s="838"/>
      <c r="DL25" s="837"/>
      <c r="DM25" s="68"/>
      <c r="DN25" s="838"/>
      <c r="DO25" s="837"/>
      <c r="DP25" s="68"/>
      <c r="DQ25" s="838"/>
      <c r="DR25" s="837"/>
      <c r="DS25" s="68"/>
      <c r="DT25" s="838"/>
      <c r="DU25" s="837"/>
      <c r="DV25" s="68"/>
      <c r="DW25" s="838"/>
      <c r="DX25" s="837"/>
      <c r="DY25" s="68"/>
      <c r="DZ25" s="838"/>
      <c r="EA25" s="837"/>
      <c r="EB25" s="68"/>
      <c r="EC25" s="838"/>
      <c r="ED25" s="837"/>
      <c r="EE25" s="68"/>
      <c r="EF25" s="838"/>
      <c r="EG25" s="837"/>
      <c r="EH25" s="68"/>
      <c r="EI25" s="838"/>
      <c r="EJ25" s="837"/>
      <c r="EK25" s="68"/>
      <c r="EL25" s="838"/>
      <c r="EM25" s="837"/>
      <c r="EN25" s="68"/>
      <c r="EO25" s="838"/>
      <c r="EP25" s="837"/>
      <c r="EQ25" s="68"/>
      <c r="ER25" s="838"/>
      <c r="ES25" s="837"/>
      <c r="ET25" s="68"/>
      <c r="EU25" s="838"/>
      <c r="EV25" s="837"/>
      <c r="EW25" s="68"/>
      <c r="EX25" s="838"/>
      <c r="EY25" s="837"/>
      <c r="EZ25" s="68"/>
      <c r="FA25" s="838"/>
      <c r="FB25" s="837"/>
      <c r="FC25" s="68"/>
      <c r="FD25" s="838"/>
      <c r="FE25" s="837"/>
      <c r="FF25" s="68"/>
      <c r="FG25" s="838"/>
      <c r="FH25" s="837"/>
      <c r="FI25" s="68"/>
      <c r="FJ25" s="838"/>
      <c r="FK25" s="837"/>
      <c r="FL25" s="68"/>
      <c r="FM25" s="838"/>
      <c r="FN25" s="837"/>
      <c r="FO25" s="68"/>
      <c r="FP25" s="838"/>
      <c r="FQ25" s="837"/>
      <c r="FR25" s="68"/>
      <c r="FS25" s="838"/>
      <c r="FT25" s="837"/>
      <c r="FU25" s="68"/>
      <c r="FV25" s="838"/>
      <c r="FW25" s="837"/>
      <c r="FX25" s="68"/>
      <c r="FY25" s="838"/>
      <c r="FZ25" s="837"/>
      <c r="GA25" s="68"/>
      <c r="GB25" s="838"/>
      <c r="GC25" s="837"/>
      <c r="GD25" s="68"/>
      <c r="GE25" s="838"/>
      <c r="GF25" s="837"/>
      <c r="GG25" s="68"/>
      <c r="GH25" s="838"/>
      <c r="GI25" s="837"/>
      <c r="GJ25" s="68"/>
      <c r="GK25" s="838"/>
      <c r="GL25" s="837"/>
      <c r="GM25" s="68"/>
      <c r="GN25" s="838"/>
      <c r="GO25" s="837"/>
      <c r="GP25" s="68"/>
      <c r="GQ25" s="838"/>
      <c r="GR25" s="837"/>
      <c r="GS25" s="68"/>
      <c r="GT25" s="838"/>
      <c r="GU25" s="837"/>
      <c r="GV25" s="68"/>
      <c r="GW25" s="838"/>
    </row>
    <row r="26" spans="1:205" ht="15.75" thickBot="1" x14ac:dyDescent="0.3">
      <c r="A26" s="3"/>
      <c r="B26" s="980"/>
      <c r="C26" s="706" t="s">
        <v>202</v>
      </c>
      <c r="D26" s="681">
        <v>16</v>
      </c>
      <c r="E26" s="682">
        <f t="shared" si="12"/>
        <v>214.09689717531478</v>
      </c>
      <c r="F26" s="682">
        <f t="shared" si="13"/>
        <v>1317.7708705956586</v>
      </c>
      <c r="G26" s="682">
        <f t="shared" si="14"/>
        <v>268.4503036739315</v>
      </c>
      <c r="H26" s="690">
        <f t="shared" ref="H26:J26" si="81">H24-H25</f>
        <v>2.4988066242071909</v>
      </c>
      <c r="I26" s="684">
        <f t="shared" si="81"/>
        <v>30.837672303378667</v>
      </c>
      <c r="J26" s="684">
        <f t="shared" si="81"/>
        <v>3.2843864130540936</v>
      </c>
      <c r="K26" s="690">
        <f t="shared" ref="K26:P26" si="82">K24-K25</f>
        <v>2.5429781962842526</v>
      </c>
      <c r="L26" s="684">
        <f t="shared" si="82"/>
        <v>35.509784656708234</v>
      </c>
      <c r="M26" s="684">
        <f t="shared" si="82"/>
        <v>7.968494773396003</v>
      </c>
      <c r="N26" s="684">
        <f t="shared" si="82"/>
        <v>2.7550046181760308</v>
      </c>
      <c r="O26" s="684">
        <f t="shared" si="82"/>
        <v>39.715420096740672</v>
      </c>
      <c r="P26" s="684">
        <f t="shared" si="82"/>
        <v>8.8979524932491927</v>
      </c>
      <c r="Q26" s="691">
        <v>0</v>
      </c>
      <c r="R26" s="692">
        <v>0</v>
      </c>
      <c r="S26" s="693">
        <v>0</v>
      </c>
      <c r="T26" s="691">
        <v>0</v>
      </c>
      <c r="U26" s="692">
        <v>0</v>
      </c>
      <c r="V26" s="693">
        <v>0</v>
      </c>
      <c r="W26" s="691">
        <v>13.883057980615257</v>
      </c>
      <c r="X26" s="692">
        <v>0</v>
      </c>
      <c r="Y26" s="693">
        <v>0</v>
      </c>
      <c r="Z26" s="691">
        <v>0</v>
      </c>
      <c r="AA26" s="692">
        <v>89.167213382573848</v>
      </c>
      <c r="AB26" s="693">
        <v>0</v>
      </c>
      <c r="AC26" s="691">
        <v>0</v>
      </c>
      <c r="AD26" s="692">
        <v>0</v>
      </c>
      <c r="AE26" s="693">
        <v>55.829428308056436</v>
      </c>
      <c r="AF26" s="691">
        <v>0</v>
      </c>
      <c r="AG26" s="692">
        <v>0</v>
      </c>
      <c r="AH26" s="693">
        <v>0</v>
      </c>
      <c r="AI26" s="691">
        <v>0</v>
      </c>
      <c r="AJ26" s="692">
        <v>0</v>
      </c>
      <c r="AK26" s="693">
        <v>0</v>
      </c>
      <c r="AL26" s="691">
        <v>30.820378198837698</v>
      </c>
      <c r="AM26" s="692">
        <v>0</v>
      </c>
      <c r="AN26" s="693">
        <v>0</v>
      </c>
      <c r="AO26" s="691">
        <v>13.375993748260809</v>
      </c>
      <c r="AP26" s="692">
        <v>225.06583165706277</v>
      </c>
      <c r="AQ26" s="693">
        <v>0</v>
      </c>
      <c r="AR26" s="691">
        <v>0</v>
      </c>
      <c r="AS26" s="692">
        <v>65.378338888260771</v>
      </c>
      <c r="AT26" s="693">
        <v>21.792779629420256</v>
      </c>
      <c r="AU26" s="691">
        <v>0</v>
      </c>
      <c r="AV26" s="692">
        <v>0</v>
      </c>
      <c r="AW26" s="693">
        <v>0</v>
      </c>
      <c r="AX26" s="691">
        <v>0</v>
      </c>
      <c r="AY26" s="692">
        <v>0</v>
      </c>
      <c r="AZ26" s="693">
        <v>0</v>
      </c>
      <c r="BA26" s="691">
        <v>17.955772178936872</v>
      </c>
      <c r="BB26" s="692">
        <v>574.58470972597991</v>
      </c>
      <c r="BC26" s="693">
        <v>0</v>
      </c>
      <c r="BD26" s="691">
        <v>46.64062024706989</v>
      </c>
      <c r="BE26" s="692">
        <v>524.70697777953626</v>
      </c>
      <c r="BF26" s="693">
        <v>116.60155061767473</v>
      </c>
      <c r="BG26" s="691">
        <v>318.25391141898007</v>
      </c>
      <c r="BH26" s="692">
        <v>2906.7190576266848</v>
      </c>
      <c r="BI26" s="693">
        <v>551.64011312623211</v>
      </c>
      <c r="BJ26" s="691">
        <v>236.79519731289983</v>
      </c>
      <c r="BK26" s="692">
        <v>1790.4357063447731</v>
      </c>
      <c r="BL26" s="693">
        <v>348.56121287301045</v>
      </c>
      <c r="BM26" s="691">
        <v>308.39681665950235</v>
      </c>
      <c r="BN26" s="692">
        <v>2775.3613264465093</v>
      </c>
      <c r="BO26" s="693">
        <v>520.30214404326762</v>
      </c>
      <c r="BP26" s="691">
        <v>128.2282676034317</v>
      </c>
      <c r="BQ26" s="692">
        <v>106.85688966952642</v>
      </c>
      <c r="BR26" s="693">
        <v>21.371377933905286</v>
      </c>
      <c r="BS26" s="691">
        <v>45.059088192021363</v>
      </c>
      <c r="BT26" s="692">
        <v>1374.3021898566517</v>
      </c>
      <c r="BU26" s="693">
        <v>247.8249850561175</v>
      </c>
      <c r="BV26" s="691">
        <v>910.63595808473406</v>
      </c>
      <c r="BW26" s="692">
        <v>693.81787282646405</v>
      </c>
      <c r="BX26" s="693">
        <v>390.27255346488602</v>
      </c>
      <c r="BY26" s="691">
        <v>31.817209157606506</v>
      </c>
      <c r="BZ26" s="692">
        <v>2736.2799875541596</v>
      </c>
      <c r="CA26" s="693">
        <v>31.817209157606506</v>
      </c>
      <c r="CB26" s="691">
        <v>186.83833318883956</v>
      </c>
      <c r="CC26" s="692">
        <v>324.93623163276447</v>
      </c>
      <c r="CD26" s="693">
        <v>243.70217372457336</v>
      </c>
      <c r="CE26" s="691">
        <v>0</v>
      </c>
      <c r="CF26" s="692">
        <v>1013.1158656559024</v>
      </c>
      <c r="CG26" s="693">
        <v>506.55793282795122</v>
      </c>
      <c r="CH26" s="691">
        <v>219.31612903225809</v>
      </c>
      <c r="CI26" s="692">
        <v>1699.7</v>
      </c>
      <c r="CJ26" s="693">
        <v>274.14516129032262</v>
      </c>
      <c r="CK26" s="691">
        <v>100.37722811702153</v>
      </c>
      <c r="CL26" s="692">
        <v>1365.1303023914927</v>
      </c>
      <c r="CM26" s="693">
        <v>200.75445623404306</v>
      </c>
      <c r="CN26" s="691">
        <v>49.693422646743805</v>
      </c>
      <c r="CO26" s="692">
        <v>1391.4158341088264</v>
      </c>
      <c r="CP26" s="693">
        <v>231.90263901813776</v>
      </c>
      <c r="CQ26" s="692"/>
      <c r="CR26" s="692"/>
      <c r="CS26" s="692"/>
      <c r="CT26" s="691">
        <v>69.539877300613497</v>
      </c>
      <c r="CU26" s="692">
        <v>2260.0460122699387</v>
      </c>
      <c r="CV26" s="693">
        <v>1495.1073619631902</v>
      </c>
      <c r="CW26" s="924">
        <v>0</v>
      </c>
      <c r="CX26" s="925">
        <v>585.3898688377011</v>
      </c>
      <c r="CY26" s="926">
        <v>191.14771227353503</v>
      </c>
      <c r="CZ26" s="924">
        <v>216.09051990898368</v>
      </c>
      <c r="DA26" s="925">
        <v>864.36207963593472</v>
      </c>
      <c r="DB26" s="926">
        <v>144.06034660598911</v>
      </c>
      <c r="DE26" s="695" t="s">
        <v>202</v>
      </c>
      <c r="DF26" s="839"/>
      <c r="DG26" s="840"/>
      <c r="DH26" s="841"/>
      <c r="DI26" s="839"/>
      <c r="DJ26" s="840"/>
      <c r="DK26" s="841"/>
      <c r="DL26" s="839"/>
      <c r="DM26" s="840"/>
      <c r="DN26" s="841"/>
      <c r="DO26" s="839"/>
      <c r="DP26" s="840"/>
      <c r="DQ26" s="841"/>
      <c r="DR26" s="839"/>
      <c r="DS26" s="840"/>
      <c r="DT26" s="841"/>
      <c r="DU26" s="839"/>
      <c r="DV26" s="840"/>
      <c r="DW26" s="841"/>
      <c r="DX26" s="839"/>
      <c r="DY26" s="840"/>
      <c r="DZ26" s="841"/>
      <c r="EA26" s="839"/>
      <c r="EB26" s="840"/>
      <c r="EC26" s="841"/>
      <c r="ED26" s="839"/>
      <c r="EE26" s="840"/>
      <c r="EF26" s="841"/>
      <c r="EG26" s="839"/>
      <c r="EH26" s="840"/>
      <c r="EI26" s="841"/>
      <c r="EJ26" s="839"/>
      <c r="EK26" s="840"/>
      <c r="EL26" s="841"/>
      <c r="EM26" s="839"/>
      <c r="EN26" s="840"/>
      <c r="EO26" s="841"/>
      <c r="EP26" s="839"/>
      <c r="EQ26" s="840"/>
      <c r="ER26" s="841"/>
      <c r="ES26" s="839"/>
      <c r="ET26" s="840"/>
      <c r="EU26" s="841"/>
      <c r="EV26" s="839"/>
      <c r="EW26" s="840"/>
      <c r="EX26" s="841"/>
      <c r="EY26" s="839"/>
      <c r="EZ26" s="840"/>
      <c r="FA26" s="841"/>
      <c r="FB26" s="839"/>
      <c r="FC26" s="840"/>
      <c r="FD26" s="841"/>
      <c r="FE26" s="839"/>
      <c r="FF26" s="840"/>
      <c r="FG26" s="841"/>
      <c r="FH26" s="839"/>
      <c r="FI26" s="840"/>
      <c r="FJ26" s="841"/>
      <c r="FK26" s="839"/>
      <c r="FL26" s="840"/>
      <c r="FM26" s="841"/>
      <c r="FN26" s="839"/>
      <c r="FO26" s="840"/>
      <c r="FP26" s="841"/>
      <c r="FQ26" s="839"/>
      <c r="FR26" s="840"/>
      <c r="FS26" s="841"/>
      <c r="FT26" s="839"/>
      <c r="FU26" s="840"/>
      <c r="FV26" s="841"/>
      <c r="FW26" s="839"/>
      <c r="FX26" s="840"/>
      <c r="FY26" s="841"/>
      <c r="FZ26" s="839"/>
      <c r="GA26" s="840"/>
      <c r="GB26" s="841"/>
      <c r="GC26" s="839"/>
      <c r="GD26" s="840"/>
      <c r="GE26" s="841"/>
      <c r="GF26" s="839"/>
      <c r="GG26" s="840"/>
      <c r="GH26" s="841"/>
      <c r="GI26" s="839"/>
      <c r="GJ26" s="840"/>
      <c r="GK26" s="841"/>
      <c r="GL26" s="839"/>
      <c r="GM26" s="840"/>
      <c r="GN26" s="841"/>
      <c r="GO26" s="839"/>
      <c r="GP26" s="840"/>
      <c r="GQ26" s="841"/>
      <c r="GR26" s="839"/>
      <c r="GS26" s="840"/>
      <c r="GT26" s="841"/>
      <c r="GU26" s="839"/>
      <c r="GV26" s="840"/>
      <c r="GW26" s="841"/>
    </row>
    <row r="27" spans="1:205" x14ac:dyDescent="0.25">
      <c r="A27" s="560" t="s">
        <v>2009</v>
      </c>
      <c r="B27" s="975" t="s">
        <v>822</v>
      </c>
      <c r="C27" s="707" t="s">
        <v>208</v>
      </c>
      <c r="D27" s="705"/>
      <c r="E27" s="673">
        <f t="shared" si="12"/>
        <v>512.13652209313148</v>
      </c>
      <c r="F27" s="673">
        <f t="shared" si="13"/>
        <v>777.00714328593131</v>
      </c>
      <c r="G27" s="673">
        <f t="shared" si="14"/>
        <v>50.789795846135952</v>
      </c>
      <c r="H27" s="675">
        <f>Stily!Y14</f>
        <v>349.55992241935485</v>
      </c>
      <c r="I27" s="675">
        <f>Stily!Z14</f>
        <v>1010.5760790322581</v>
      </c>
      <c r="J27" s="675">
        <f>Stily!AA14</f>
        <v>77.864058548387092</v>
      </c>
      <c r="K27" s="675">
        <f>Stily!Y15</f>
        <v>322.09102841013822</v>
      </c>
      <c r="L27" s="675">
        <f>Stily!Z15</f>
        <v>931.16363663594461</v>
      </c>
      <c r="M27" s="675">
        <f>Stily!AA15</f>
        <v>71.745394953917028</v>
      </c>
      <c r="N27" s="675">
        <f>Stily!Y16</f>
        <v>326.46660444700456</v>
      </c>
      <c r="O27" s="675">
        <f>Stily!Z16</f>
        <v>943.81340622119808</v>
      </c>
      <c r="P27" s="675">
        <f>Stily!AA16</f>
        <v>72.720049331797227</v>
      </c>
      <c r="Q27" s="918">
        <f t="shared" ref="Q27:AV27" si="83">SUM(Q28:Q29)</f>
        <v>297.33696537376454</v>
      </c>
      <c r="R27" s="919">
        <f t="shared" si="83"/>
        <v>466.01233225454695</v>
      </c>
      <c r="S27" s="920">
        <f t="shared" si="83"/>
        <v>59.61784549867474</v>
      </c>
      <c r="T27" s="918">
        <f t="shared" si="83"/>
        <v>343.45246119065695</v>
      </c>
      <c r="U27" s="919">
        <f t="shared" si="83"/>
        <v>528.63685353977701</v>
      </c>
      <c r="V27" s="920">
        <f t="shared" si="83"/>
        <v>69.744039832357188</v>
      </c>
      <c r="W27" s="918">
        <f t="shared" si="83"/>
        <v>301.09951783960571</v>
      </c>
      <c r="X27" s="919">
        <f t="shared" si="83"/>
        <v>558.48474996492575</v>
      </c>
      <c r="Y27" s="920">
        <f t="shared" si="83"/>
        <v>269.38523212531999</v>
      </c>
      <c r="Z27" s="918">
        <f t="shared" si="83"/>
        <v>508</v>
      </c>
      <c r="AA27" s="919">
        <f t="shared" si="83"/>
        <v>1363</v>
      </c>
      <c r="AB27" s="920">
        <f t="shared" si="83"/>
        <v>145</v>
      </c>
      <c r="AC27" s="918">
        <f t="shared" si="83"/>
        <v>222.53137060829306</v>
      </c>
      <c r="AD27" s="919">
        <f t="shared" si="83"/>
        <v>486.00544515427293</v>
      </c>
      <c r="AE27" s="920">
        <f t="shared" si="83"/>
        <v>97.961337478059562</v>
      </c>
      <c r="AF27" s="918">
        <f t="shared" si="83"/>
        <v>387.69028445605272</v>
      </c>
      <c r="AG27" s="919">
        <f t="shared" si="83"/>
        <v>516.88466597684499</v>
      </c>
      <c r="AH27" s="920">
        <f t="shared" si="83"/>
        <v>62.407867282147272</v>
      </c>
      <c r="AI27" s="918">
        <f t="shared" si="83"/>
        <v>316.56293249053817</v>
      </c>
      <c r="AJ27" s="919">
        <f t="shared" si="83"/>
        <v>667.36812580981268</v>
      </c>
      <c r="AK27" s="920">
        <f t="shared" si="83"/>
        <v>36.70162525350429</v>
      </c>
      <c r="AL27" s="918">
        <f t="shared" si="83"/>
        <v>521.51324593241873</v>
      </c>
      <c r="AM27" s="919">
        <f t="shared" si="83"/>
        <v>382.90374280937567</v>
      </c>
      <c r="AN27" s="920">
        <f t="shared" si="83"/>
        <v>96.698927939069051</v>
      </c>
      <c r="AO27" s="918">
        <f t="shared" si="83"/>
        <v>734.75860757992405</v>
      </c>
      <c r="AP27" s="919">
        <f t="shared" si="83"/>
        <v>776.14083709781107</v>
      </c>
      <c r="AQ27" s="920">
        <f t="shared" si="83"/>
        <v>79.858806211127984</v>
      </c>
      <c r="AR27" s="918">
        <f t="shared" si="83"/>
        <v>532.09807720657136</v>
      </c>
      <c r="AS27" s="919">
        <f t="shared" si="83"/>
        <v>1020.188578655567</v>
      </c>
      <c r="AT27" s="920">
        <f t="shared" si="83"/>
        <v>25.118161436086147</v>
      </c>
      <c r="AU27" s="918">
        <f t="shared" si="83"/>
        <v>227.62475514146593</v>
      </c>
      <c r="AV27" s="919">
        <f t="shared" si="83"/>
        <v>1585.6443236301598</v>
      </c>
      <c r="AW27" s="920">
        <f t="shared" ref="AW27:CB27" si="84">SUM(AW28:AW29)</f>
        <v>174.9471610417196</v>
      </c>
      <c r="AX27" s="918">
        <f t="shared" si="84"/>
        <v>967.97392906441837</v>
      </c>
      <c r="AY27" s="919">
        <f t="shared" si="84"/>
        <v>243.82949913470324</v>
      </c>
      <c r="AZ27" s="920">
        <f t="shared" si="84"/>
        <v>250.47244849957525</v>
      </c>
      <c r="BA27" s="918">
        <f t="shared" si="84"/>
        <v>564.30975088274351</v>
      </c>
      <c r="BB27" s="919">
        <f t="shared" si="84"/>
        <v>1511.6331304293963</v>
      </c>
      <c r="BC27" s="920">
        <f t="shared" si="84"/>
        <v>39.437775909869188</v>
      </c>
      <c r="BD27" s="918">
        <f t="shared" si="84"/>
        <v>435.67050195020261</v>
      </c>
      <c r="BE27" s="919">
        <f t="shared" si="84"/>
        <v>1189.5257774622335</v>
      </c>
      <c r="BF27" s="920">
        <f t="shared" si="84"/>
        <v>156.36327940878255</v>
      </c>
      <c r="BG27" s="918">
        <f t="shared" si="84"/>
        <v>442.0929618539522</v>
      </c>
      <c r="BH27" s="919">
        <f t="shared" si="84"/>
        <v>1257.0241875246634</v>
      </c>
      <c r="BI27" s="920">
        <f t="shared" si="84"/>
        <v>177.65053936629425</v>
      </c>
      <c r="BJ27" s="918">
        <f t="shared" si="84"/>
        <v>581.01116842470049</v>
      </c>
      <c r="BK27" s="919">
        <f t="shared" si="84"/>
        <v>687.22618750856714</v>
      </c>
      <c r="BL27" s="920">
        <f t="shared" si="84"/>
        <v>43.917146743441087</v>
      </c>
      <c r="BM27" s="918">
        <f t="shared" si="84"/>
        <v>463.85839228606324</v>
      </c>
      <c r="BN27" s="919">
        <f t="shared" si="84"/>
        <v>1128.9854467011833</v>
      </c>
      <c r="BO27" s="920">
        <f t="shared" si="84"/>
        <v>240.73679591615115</v>
      </c>
      <c r="BP27" s="918">
        <f t="shared" si="84"/>
        <v>687.59287075845691</v>
      </c>
      <c r="BQ27" s="919">
        <f t="shared" si="84"/>
        <v>563.78605999097863</v>
      </c>
      <c r="BR27" s="920">
        <f t="shared" si="84"/>
        <v>148.22098153599524</v>
      </c>
      <c r="BS27" s="918">
        <f t="shared" si="84"/>
        <v>196.34007173551208</v>
      </c>
      <c r="BT27" s="919">
        <f t="shared" si="84"/>
        <v>1114.9031278020336</v>
      </c>
      <c r="BU27" s="920">
        <f t="shared" si="84"/>
        <v>166.33682052165645</v>
      </c>
      <c r="BV27" s="918">
        <f t="shared" si="84"/>
        <v>352.09824668745517</v>
      </c>
      <c r="BW27" s="919">
        <f t="shared" si="84"/>
        <v>283.24401698839961</v>
      </c>
      <c r="BX27" s="920">
        <f t="shared" si="84"/>
        <v>30.950024933585027</v>
      </c>
      <c r="BY27" s="918">
        <f t="shared" si="84"/>
        <v>1038.5848512208524</v>
      </c>
      <c r="BZ27" s="919">
        <f t="shared" si="84"/>
        <v>762.84705974719316</v>
      </c>
      <c r="CA27" s="920">
        <f t="shared" si="84"/>
        <v>25.940782758891416</v>
      </c>
      <c r="CB27" s="918">
        <f t="shared" si="84"/>
        <v>238.08288915210738</v>
      </c>
      <c r="CC27" s="919">
        <f t="shared" ref="CC27:CP27" si="85">SUM(CC28:CC29)</f>
        <v>1042.1095893791335</v>
      </c>
      <c r="CD27" s="920">
        <f t="shared" si="85"/>
        <v>21.307940973250421</v>
      </c>
      <c r="CE27" s="918">
        <f t="shared" si="85"/>
        <v>379.46726190476193</v>
      </c>
      <c r="CF27" s="919">
        <f t="shared" si="85"/>
        <v>432.70238095238102</v>
      </c>
      <c r="CG27" s="920">
        <f t="shared" si="85"/>
        <v>113.71726190476191</v>
      </c>
      <c r="CH27" s="918">
        <f t="shared" si="85"/>
        <v>625.76785492099043</v>
      </c>
      <c r="CI27" s="919">
        <f t="shared" si="85"/>
        <v>1073.786736344407</v>
      </c>
      <c r="CJ27" s="920">
        <f t="shared" si="85"/>
        <v>56.21457011322633</v>
      </c>
      <c r="CK27" s="918">
        <f t="shared" si="85"/>
        <v>693.42478886099059</v>
      </c>
      <c r="CL27" s="919">
        <f t="shared" si="85"/>
        <v>1074.1310529233378</v>
      </c>
      <c r="CM27" s="920">
        <f t="shared" si="85"/>
        <v>53.945609286855571</v>
      </c>
      <c r="CN27" s="918">
        <f t="shared" si="85"/>
        <v>257.52976190476193</v>
      </c>
      <c r="CO27" s="919">
        <f t="shared" si="85"/>
        <v>770.22916666666663</v>
      </c>
      <c r="CP27" s="920">
        <f t="shared" si="85"/>
        <v>53.452380952380949</v>
      </c>
      <c r="CQ27" s="922">
        <f>SUM(BV27,BY27,CB27,CE27,CH27,CK27,CN27)</f>
        <v>3584.9556546519202</v>
      </c>
      <c r="CR27" s="922">
        <f t="shared" ref="CR27:CS27" si="86">SUM(BW27,BZ27,CC27,CF27,CI27,CL27,CO27)</f>
        <v>5439.0500030015191</v>
      </c>
      <c r="CS27" s="922">
        <f t="shared" si="86"/>
        <v>355.52857092295164</v>
      </c>
      <c r="CT27" s="918">
        <f t="shared" ref="CT27:DB27" si="87">SUM(CT28:CT29)</f>
        <v>319.35805201992252</v>
      </c>
      <c r="CU27" s="919">
        <f t="shared" si="87"/>
        <v>172.69175428887658</v>
      </c>
      <c r="CV27" s="920">
        <f t="shared" si="87"/>
        <v>58.924183729939116</v>
      </c>
      <c r="CW27" s="918">
        <f t="shared" si="87"/>
        <v>448.98916576381367</v>
      </c>
      <c r="CX27" s="919">
        <f t="shared" si="87"/>
        <v>277.24398699891657</v>
      </c>
      <c r="CY27" s="920">
        <f t="shared" si="87"/>
        <v>23.941061755146261</v>
      </c>
      <c r="CZ27" s="918">
        <f t="shared" si="87"/>
        <v>360.38342389100649</v>
      </c>
      <c r="DA27" s="919">
        <f t="shared" si="87"/>
        <v>638.27597112967317</v>
      </c>
      <c r="DB27" s="920">
        <f t="shared" si="87"/>
        <v>47.163814775768387</v>
      </c>
      <c r="DE27" s="707" t="s">
        <v>208</v>
      </c>
      <c r="DF27" s="834">
        <v>0.03</v>
      </c>
      <c r="DG27" s="835">
        <v>0.03</v>
      </c>
      <c r="DH27" s="836">
        <v>0.03</v>
      </c>
      <c r="DI27" s="834">
        <v>0.03</v>
      </c>
      <c r="DJ27" s="835">
        <v>0.03</v>
      </c>
      <c r="DK27" s="836">
        <v>0.03</v>
      </c>
      <c r="DL27" s="834">
        <v>0.03</v>
      </c>
      <c r="DM27" s="835">
        <v>0.03</v>
      </c>
      <c r="DN27" s="836">
        <v>0.03</v>
      </c>
      <c r="DO27" s="834">
        <v>0.03</v>
      </c>
      <c r="DP27" s="835">
        <v>0.03</v>
      </c>
      <c r="DQ27" s="836">
        <v>0.03</v>
      </c>
      <c r="DR27" s="834">
        <v>0.03</v>
      </c>
      <c r="DS27" s="835">
        <v>0.03</v>
      </c>
      <c r="DT27" s="836">
        <v>0.03</v>
      </c>
      <c r="DU27" s="834">
        <v>0.03</v>
      </c>
      <c r="DV27" s="835">
        <v>0.03</v>
      </c>
      <c r="DW27" s="836">
        <v>0.03</v>
      </c>
      <c r="DX27" s="834">
        <v>0.03</v>
      </c>
      <c r="DY27" s="835">
        <v>0.03</v>
      </c>
      <c r="DZ27" s="836">
        <v>0.03</v>
      </c>
      <c r="EA27" s="834"/>
      <c r="EB27" s="835"/>
      <c r="EC27" s="836"/>
      <c r="ED27" s="834"/>
      <c r="EE27" s="835"/>
      <c r="EF27" s="836"/>
      <c r="EG27" s="834"/>
      <c r="EH27" s="835"/>
      <c r="EI27" s="836"/>
      <c r="EJ27" s="834"/>
      <c r="EK27" s="835"/>
      <c r="EL27" s="836"/>
      <c r="EM27" s="834"/>
      <c r="EN27" s="835"/>
      <c r="EO27" s="836"/>
      <c r="EP27" s="834"/>
      <c r="EQ27" s="835"/>
      <c r="ER27" s="836"/>
      <c r="ES27" s="834"/>
      <c r="ET27" s="835"/>
      <c r="EU27" s="836"/>
      <c r="EV27" s="834"/>
      <c r="EW27" s="835"/>
      <c r="EX27" s="836"/>
      <c r="EY27" s="834"/>
      <c r="EZ27" s="835"/>
      <c r="FA27" s="836"/>
      <c r="FB27" s="834"/>
      <c r="FC27" s="835"/>
      <c r="FD27" s="836"/>
      <c r="FE27" s="834"/>
      <c r="FF27" s="835"/>
      <c r="FG27" s="836"/>
      <c r="FH27" s="834">
        <v>0</v>
      </c>
      <c r="FI27" s="835">
        <v>0</v>
      </c>
      <c r="FJ27" s="836">
        <v>0</v>
      </c>
      <c r="FK27" s="834">
        <v>0</v>
      </c>
      <c r="FL27" s="835">
        <v>0</v>
      </c>
      <c r="FM27" s="836">
        <v>0</v>
      </c>
      <c r="FN27" s="834">
        <v>0</v>
      </c>
      <c r="FO27" s="835">
        <v>0</v>
      </c>
      <c r="FP27" s="836">
        <v>0</v>
      </c>
      <c r="FQ27" s="834">
        <v>0.12000000000000001</v>
      </c>
      <c r="FR27" s="835">
        <v>0.12000000000000001</v>
      </c>
      <c r="FS27" s="836">
        <v>0.12000000000000001</v>
      </c>
      <c r="FT27" s="834">
        <v>0.180999819000181</v>
      </c>
      <c r="FU27" s="835">
        <v>0.180999819000181</v>
      </c>
      <c r="FV27" s="836">
        <v>0.180999819000181</v>
      </c>
      <c r="FW27" s="834">
        <v>0.37963184000000005</v>
      </c>
      <c r="FX27" s="835">
        <v>0.37963184000000005</v>
      </c>
      <c r="FY27" s="836">
        <v>0.37963184000000005</v>
      </c>
      <c r="FZ27" s="834">
        <v>0.34110300000000005</v>
      </c>
      <c r="GA27" s="835">
        <v>0.34110300000000005</v>
      </c>
      <c r="GB27" s="836">
        <v>0.34110300000000005</v>
      </c>
      <c r="GC27" s="834">
        <v>0.38889500000000005</v>
      </c>
      <c r="GD27" s="835">
        <v>0.38889500000000005</v>
      </c>
      <c r="GE27" s="836">
        <v>0.38889500000000005</v>
      </c>
      <c r="GF27" s="834"/>
      <c r="GG27" s="835"/>
      <c r="GH27" s="836"/>
      <c r="GI27" s="834"/>
      <c r="GJ27" s="835"/>
      <c r="GK27" s="836"/>
      <c r="GL27" s="834"/>
      <c r="GM27" s="835"/>
      <c r="GN27" s="836"/>
      <c r="GO27" s="834"/>
      <c r="GP27" s="835"/>
      <c r="GQ27" s="836"/>
      <c r="GR27" s="834"/>
      <c r="GS27" s="835"/>
      <c r="GT27" s="836"/>
      <c r="GU27" s="834"/>
      <c r="GV27" s="835"/>
      <c r="GW27" s="836"/>
    </row>
    <row r="28" spans="1:205" x14ac:dyDescent="0.25">
      <c r="A28" s="3" t="s">
        <v>1999</v>
      </c>
      <c r="B28" s="976"/>
      <c r="C28" s="680" t="s">
        <v>201</v>
      </c>
      <c r="D28" s="681">
        <v>17</v>
      </c>
      <c r="E28" s="682">
        <f t="shared" si="12"/>
        <v>205.35372039839072</v>
      </c>
      <c r="F28" s="682">
        <f t="shared" si="13"/>
        <v>349.1411896236749</v>
      </c>
      <c r="G28" s="682">
        <f t="shared" si="14"/>
        <v>32.617941066122803</v>
      </c>
      <c r="H28" s="684">
        <f t="shared" ref="H28" si="88">H27*(1-DF27)</f>
        <v>339.07312474677417</v>
      </c>
      <c r="I28" s="684">
        <f t="shared" ref="I28" si="89">I27*(1-DG27)</f>
        <v>980.25879666129038</v>
      </c>
      <c r="J28" s="684">
        <f t="shared" ref="J28" si="90">J27*(1-DH27)</f>
        <v>75.528136791935481</v>
      </c>
      <c r="K28" s="684">
        <f t="shared" ref="K28" si="91">K27*(1-DI27)</f>
        <v>312.42829755783407</v>
      </c>
      <c r="L28" s="684">
        <f t="shared" ref="L28" si="92">L27*(1-DJ27)</f>
        <v>903.22872753686624</v>
      </c>
      <c r="M28" s="684">
        <f t="shared" ref="M28" si="93">M27*(1-DK27)</f>
        <v>69.593033105299511</v>
      </c>
      <c r="N28" s="684">
        <f t="shared" ref="N28" si="94">N27*(1-DL27)</f>
        <v>316.67260631359443</v>
      </c>
      <c r="O28" s="684">
        <f t="shared" ref="O28" si="95">O27*(1-DM27)</f>
        <v>915.49900403456206</v>
      </c>
      <c r="P28" s="684">
        <f t="shared" ref="P28" si="96">P27*(1-DN27)</f>
        <v>70.538447851843316</v>
      </c>
      <c r="Q28" s="921">
        <v>146.1274728907334</v>
      </c>
      <c r="R28" s="922">
        <v>221.0232577188232</v>
      </c>
      <c r="S28" s="923">
        <v>38.344483909060287</v>
      </c>
      <c r="T28" s="921">
        <v>168.56885634026776</v>
      </c>
      <c r="U28" s="922">
        <v>250.81792361926904</v>
      </c>
      <c r="V28" s="923">
        <v>44.79482924595397</v>
      </c>
      <c r="W28" s="921">
        <v>144.50092400475759</v>
      </c>
      <c r="X28" s="922">
        <v>269.58123426869469</v>
      </c>
      <c r="Y28" s="923">
        <v>173.30844607053183</v>
      </c>
      <c r="Z28" s="921">
        <v>246</v>
      </c>
      <c r="AA28" s="922">
        <v>627</v>
      </c>
      <c r="AB28" s="923">
        <v>93</v>
      </c>
      <c r="AC28" s="921">
        <v>102.3863553778308</v>
      </c>
      <c r="AD28" s="922">
        <v>246.27816275049793</v>
      </c>
      <c r="AE28" s="923">
        <v>61.0067094853407</v>
      </c>
      <c r="AF28" s="921">
        <v>187.42964217223897</v>
      </c>
      <c r="AG28" s="922">
        <v>247.83993938130703</v>
      </c>
      <c r="AH28" s="923">
        <v>40.496725671647773</v>
      </c>
      <c r="AI28" s="921">
        <v>151.39618160446463</v>
      </c>
      <c r="AJ28" s="922">
        <v>310.7783178153569</v>
      </c>
      <c r="AK28" s="923">
        <v>23.432377385482077</v>
      </c>
      <c r="AL28" s="921">
        <v>254.10537501151504</v>
      </c>
      <c r="AM28" s="922">
        <v>179.49706223939657</v>
      </c>
      <c r="AN28" s="923">
        <v>62.077074248761313</v>
      </c>
      <c r="AO28" s="921">
        <v>357.30225209954449</v>
      </c>
      <c r="AP28" s="922">
        <v>364.82244483529286</v>
      </c>
      <c r="AQ28" s="923">
        <v>51.133785209831885</v>
      </c>
      <c r="AR28" s="921">
        <v>239.12690474290872</v>
      </c>
      <c r="AS28" s="922">
        <v>458.54210712820861</v>
      </c>
      <c r="AT28" s="923">
        <v>16.208807841916038</v>
      </c>
      <c r="AU28" s="921">
        <v>110.29800433377397</v>
      </c>
      <c r="AV28" s="922">
        <v>747.33393622502842</v>
      </c>
      <c r="AW28" s="923">
        <v>112.36296327971704</v>
      </c>
      <c r="AX28" s="921">
        <v>469.17908976572517</v>
      </c>
      <c r="AY28" s="922">
        <v>114.46305760768399</v>
      </c>
      <c r="AZ28" s="923">
        <v>160.72656648417743</v>
      </c>
      <c r="BA28" s="921">
        <v>281.9039698111884</v>
      </c>
      <c r="BB28" s="922">
        <v>695.46191592956166</v>
      </c>
      <c r="BC28" s="923">
        <v>25.096748652601079</v>
      </c>
      <c r="BD28" s="921">
        <v>217.68516853876082</v>
      </c>
      <c r="BE28" s="922">
        <v>582.67630778404077</v>
      </c>
      <c r="BF28" s="923">
        <v>98.685461635089183</v>
      </c>
      <c r="BG28" s="921">
        <v>442.0929618539522</v>
      </c>
      <c r="BH28" s="922">
        <v>606.34516174302723</v>
      </c>
      <c r="BI28" s="923">
        <v>114.99731930974228</v>
      </c>
      <c r="BJ28" s="921">
        <v>581.01116842470049</v>
      </c>
      <c r="BK28" s="922">
        <v>687.22618750856714</v>
      </c>
      <c r="BL28" s="923">
        <v>26.656995077049242</v>
      </c>
      <c r="BM28" s="921">
        <v>463.85839228606324</v>
      </c>
      <c r="BN28" s="922">
        <v>1128.9854467011833</v>
      </c>
      <c r="BO28" s="923">
        <v>240.73679591615115</v>
      </c>
      <c r="BP28" s="921">
        <v>616.34906312429939</v>
      </c>
      <c r="BQ28" s="922">
        <v>563.78605999097863</v>
      </c>
      <c r="BR28" s="923">
        <v>148.22098153599524</v>
      </c>
      <c r="BS28" s="921">
        <v>129.26034751215576</v>
      </c>
      <c r="BT28" s="922">
        <v>996.93232888328123</v>
      </c>
      <c r="BU28" s="923">
        <v>166.33682052165645</v>
      </c>
      <c r="BV28" s="921">
        <v>147.43342448584798</v>
      </c>
      <c r="BW28" s="922">
        <v>119.7480235348757</v>
      </c>
      <c r="BX28" s="923">
        <v>28.627499011822607</v>
      </c>
      <c r="BY28" s="921">
        <v>351.93523926385899</v>
      </c>
      <c r="BZ28" s="922">
        <v>483.25748911744427</v>
      </c>
      <c r="CA28" s="923">
        <v>16.674209613108097</v>
      </c>
      <c r="CB28" s="921">
        <v>131.22309778933015</v>
      </c>
      <c r="CC28" s="922">
        <v>329.13209753517583</v>
      </c>
      <c r="CD28" s="923">
        <v>15.698758760240846</v>
      </c>
      <c r="CE28" s="921">
        <v>85.555917245370381</v>
      </c>
      <c r="CF28" s="922">
        <v>224.00520081770085</v>
      </c>
      <c r="CG28" s="923">
        <v>53.793199855699861</v>
      </c>
      <c r="CH28" s="921">
        <v>226.70937538882669</v>
      </c>
      <c r="CI28" s="922">
        <v>271.91481689551586</v>
      </c>
      <c r="CJ28" s="923">
        <v>45.68333248498422</v>
      </c>
      <c r="CK28" s="921">
        <v>358.70050316576516</v>
      </c>
      <c r="CL28" s="922">
        <v>535.78784232215469</v>
      </c>
      <c r="CM28" s="923">
        <v>33.627823382311099</v>
      </c>
      <c r="CN28" s="921">
        <v>135.9184854497355</v>
      </c>
      <c r="CO28" s="922">
        <v>480.14285714285711</v>
      </c>
      <c r="CP28" s="923">
        <v>34.220764354692918</v>
      </c>
      <c r="CQ28">
        <f>CQ27/$CS29</f>
        <v>0.38221041336250217</v>
      </c>
      <c r="CR28">
        <f t="shared" ref="CR28:CS28" si="97">CR27/$CS29</f>
        <v>0.57988487172747905</v>
      </c>
      <c r="CS28">
        <f t="shared" si="97"/>
        <v>3.7904714910018844E-2</v>
      </c>
      <c r="CT28" s="921">
        <v>92.716853812235513</v>
      </c>
      <c r="CU28" s="922">
        <v>39.851943297433053</v>
      </c>
      <c r="CV28" s="923">
        <v>42.088702664242227</v>
      </c>
      <c r="CW28" s="921">
        <v>343.14917909825823</v>
      </c>
      <c r="CX28" s="922">
        <v>134.41503508228863</v>
      </c>
      <c r="CY28" s="923">
        <v>14.839860491621055</v>
      </c>
      <c r="CZ28" s="921">
        <v>235.9079285270187</v>
      </c>
      <c r="DA28" s="922">
        <v>402.63922431270777</v>
      </c>
      <c r="DB28" s="923">
        <v>26.449132268266968</v>
      </c>
      <c r="DE28" s="680" t="s">
        <v>201</v>
      </c>
      <c r="DF28" s="837"/>
      <c r="DG28" s="68"/>
      <c r="DH28" s="838"/>
      <c r="DI28" s="837"/>
      <c r="DJ28" s="68"/>
      <c r="DK28" s="838"/>
      <c r="DL28" s="837"/>
      <c r="DM28" s="68"/>
      <c r="DN28" s="838"/>
      <c r="DO28" s="837"/>
      <c r="DP28" s="68"/>
      <c r="DQ28" s="838"/>
      <c r="DR28" s="837"/>
      <c r="DS28" s="68"/>
      <c r="DT28" s="838"/>
      <c r="DU28" s="837"/>
      <c r="DV28" s="68"/>
      <c r="DW28" s="838"/>
      <c r="DX28" s="837"/>
      <c r="DY28" s="68"/>
      <c r="DZ28" s="838"/>
      <c r="EA28" s="837"/>
      <c r="EB28" s="68"/>
      <c r="EC28" s="838"/>
      <c r="ED28" s="837"/>
      <c r="EE28" s="68"/>
      <c r="EF28" s="838"/>
      <c r="EG28" s="837"/>
      <c r="EH28" s="68"/>
      <c r="EI28" s="838"/>
      <c r="EJ28" s="837"/>
      <c r="EK28" s="68"/>
      <c r="EL28" s="838"/>
      <c r="EM28" s="837"/>
      <c r="EN28" s="68"/>
      <c r="EO28" s="838"/>
      <c r="EP28" s="837"/>
      <c r="EQ28" s="68"/>
      <c r="ER28" s="838"/>
      <c r="ES28" s="837"/>
      <c r="ET28" s="68"/>
      <c r="EU28" s="838"/>
      <c r="EV28" s="837"/>
      <c r="EW28" s="68"/>
      <c r="EX28" s="838"/>
      <c r="EY28" s="837"/>
      <c r="EZ28" s="68"/>
      <c r="FA28" s="838"/>
      <c r="FB28" s="837"/>
      <c r="FC28" s="68"/>
      <c r="FD28" s="838"/>
      <c r="FE28" s="837"/>
      <c r="FF28" s="68"/>
      <c r="FG28" s="838"/>
      <c r="FH28" s="837"/>
      <c r="FI28" s="68"/>
      <c r="FJ28" s="838"/>
      <c r="FK28" s="837"/>
      <c r="FL28" s="68"/>
      <c r="FM28" s="838"/>
      <c r="FN28" s="837"/>
      <c r="FO28" s="68"/>
      <c r="FP28" s="838"/>
      <c r="FQ28" s="837"/>
      <c r="FR28" s="68"/>
      <c r="FS28" s="838"/>
      <c r="FT28" s="837"/>
      <c r="FU28" s="68"/>
      <c r="FV28" s="838"/>
      <c r="FW28" s="837"/>
      <c r="FX28" s="68"/>
      <c r="FY28" s="838"/>
      <c r="FZ28" s="837"/>
      <c r="GA28" s="68"/>
      <c r="GB28" s="838"/>
      <c r="GC28" s="837"/>
      <c r="GD28" s="68"/>
      <c r="GE28" s="838"/>
      <c r="GF28" s="837"/>
      <c r="GG28" s="68"/>
      <c r="GH28" s="838"/>
      <c r="GI28" s="837"/>
      <c r="GJ28" s="68"/>
      <c r="GK28" s="838"/>
      <c r="GL28" s="837"/>
      <c r="GM28" s="68"/>
      <c r="GN28" s="838"/>
      <c r="GO28" s="837"/>
      <c r="GP28" s="68"/>
      <c r="GQ28" s="838"/>
      <c r="GR28" s="837"/>
      <c r="GS28" s="68"/>
      <c r="GT28" s="838"/>
      <c r="GU28" s="837"/>
      <c r="GV28" s="68"/>
      <c r="GW28" s="838"/>
    </row>
    <row r="29" spans="1:205" ht="15.75" thickBot="1" x14ac:dyDescent="0.3">
      <c r="A29" s="3"/>
      <c r="B29" s="977"/>
      <c r="C29" s="695" t="s">
        <v>202</v>
      </c>
      <c r="D29" s="696">
        <v>18</v>
      </c>
      <c r="E29" s="688">
        <f t="shared" si="12"/>
        <v>306.78280169474073</v>
      </c>
      <c r="F29" s="688">
        <f t="shared" si="13"/>
        <v>427.86595366225635</v>
      </c>
      <c r="G29" s="688">
        <f t="shared" si="14"/>
        <v>18.171854780013142</v>
      </c>
      <c r="H29" s="690">
        <f t="shared" ref="H29:P29" si="98">H27-H28</f>
        <v>10.486797672580678</v>
      </c>
      <c r="I29" s="690">
        <f t="shared" si="98"/>
        <v>30.317282370967746</v>
      </c>
      <c r="J29" s="690">
        <f t="shared" si="98"/>
        <v>2.3359217564516115</v>
      </c>
      <c r="K29" s="690">
        <f t="shared" si="98"/>
        <v>9.6627308523041506</v>
      </c>
      <c r="L29" s="690">
        <f t="shared" si="98"/>
        <v>27.934909099078368</v>
      </c>
      <c r="M29" s="690">
        <f t="shared" si="98"/>
        <v>2.1523618486175167</v>
      </c>
      <c r="N29" s="690">
        <f t="shared" si="98"/>
        <v>9.7939981334101276</v>
      </c>
      <c r="O29" s="690">
        <f t="shared" si="98"/>
        <v>28.314402186636016</v>
      </c>
      <c r="P29" s="690">
        <f t="shared" si="98"/>
        <v>2.1816014799539118</v>
      </c>
      <c r="Q29" s="924">
        <v>151.20949248303114</v>
      </c>
      <c r="R29" s="925">
        <v>244.98907453572374</v>
      </c>
      <c r="S29" s="926">
        <v>21.273361589614453</v>
      </c>
      <c r="T29" s="924">
        <v>174.88360485038919</v>
      </c>
      <c r="U29" s="925">
        <v>277.81892992050797</v>
      </c>
      <c r="V29" s="926">
        <v>24.949210586403218</v>
      </c>
      <c r="W29" s="924">
        <v>156.59859383484812</v>
      </c>
      <c r="X29" s="925">
        <v>288.90351569623107</v>
      </c>
      <c r="Y29" s="926">
        <v>96.076786054788158</v>
      </c>
      <c r="Z29" s="924">
        <v>262</v>
      </c>
      <c r="AA29" s="925">
        <v>736</v>
      </c>
      <c r="AB29" s="926">
        <v>52</v>
      </c>
      <c r="AC29" s="924">
        <v>120.14501523046226</v>
      </c>
      <c r="AD29" s="925">
        <v>239.72728240377501</v>
      </c>
      <c r="AE29" s="926">
        <v>36.954627992718862</v>
      </c>
      <c r="AF29" s="924">
        <v>200.26064228381375</v>
      </c>
      <c r="AG29" s="925">
        <v>269.04472659553795</v>
      </c>
      <c r="AH29" s="926">
        <v>21.911141610499499</v>
      </c>
      <c r="AI29" s="924">
        <v>165.16675088607354</v>
      </c>
      <c r="AJ29" s="925">
        <v>356.58980799445578</v>
      </c>
      <c r="AK29" s="926">
        <v>13.269247868022211</v>
      </c>
      <c r="AL29" s="924">
        <v>267.40787092090369</v>
      </c>
      <c r="AM29" s="925">
        <v>203.4066805699791</v>
      </c>
      <c r="AN29" s="926">
        <v>34.621853690307738</v>
      </c>
      <c r="AO29" s="924">
        <v>377.45635548037956</v>
      </c>
      <c r="AP29" s="925">
        <v>411.31839226251822</v>
      </c>
      <c r="AQ29" s="926">
        <v>28.725021001296099</v>
      </c>
      <c r="AR29" s="924">
        <v>292.97117246366264</v>
      </c>
      <c r="AS29" s="925">
        <v>561.64647152735836</v>
      </c>
      <c r="AT29" s="926">
        <v>8.9093535941701099</v>
      </c>
      <c r="AU29" s="924">
        <v>117.32675080769195</v>
      </c>
      <c r="AV29" s="925">
        <v>838.31038740513134</v>
      </c>
      <c r="AW29" s="926">
        <v>62.584197762002553</v>
      </c>
      <c r="AX29" s="924">
        <v>498.7948392986932</v>
      </c>
      <c r="AY29" s="925">
        <v>129.36644152701925</v>
      </c>
      <c r="AZ29" s="926">
        <v>89.745882015397825</v>
      </c>
      <c r="BA29" s="924">
        <v>282.40578107155511</v>
      </c>
      <c r="BB29" s="925">
        <v>816.1712144998346</v>
      </c>
      <c r="BC29" s="926">
        <v>14.341027257268111</v>
      </c>
      <c r="BD29" s="924">
        <v>217.98533341144179</v>
      </c>
      <c r="BE29" s="925">
        <v>606.84946967819269</v>
      </c>
      <c r="BF29" s="926">
        <v>57.677817773693363</v>
      </c>
      <c r="BG29" s="924">
        <v>0</v>
      </c>
      <c r="BH29" s="925">
        <v>650.67902578163614</v>
      </c>
      <c r="BI29" s="926">
        <v>62.653220056551973</v>
      </c>
      <c r="BJ29" s="924">
        <v>0</v>
      </c>
      <c r="BK29" s="925">
        <v>0</v>
      </c>
      <c r="BL29" s="926">
        <v>17.260151666391845</v>
      </c>
      <c r="BM29" s="924">
        <v>0</v>
      </c>
      <c r="BN29" s="925">
        <v>0</v>
      </c>
      <c r="BO29" s="926">
        <v>0</v>
      </c>
      <c r="BP29" s="924">
        <v>71.24380763415752</v>
      </c>
      <c r="BQ29" s="925">
        <v>0</v>
      </c>
      <c r="BR29" s="926">
        <v>0</v>
      </c>
      <c r="BS29" s="924">
        <v>67.079724223356337</v>
      </c>
      <c r="BT29" s="925">
        <v>117.97079891875244</v>
      </c>
      <c r="BU29" s="926">
        <v>0</v>
      </c>
      <c r="BV29" s="924">
        <v>204.66482220160719</v>
      </c>
      <c r="BW29" s="925">
        <v>163.49599345352391</v>
      </c>
      <c r="BX29" s="926">
        <v>2.3225259217624199</v>
      </c>
      <c r="BY29" s="924">
        <v>686.64961195699345</v>
      </c>
      <c r="BZ29" s="925">
        <v>279.58957062974889</v>
      </c>
      <c r="CA29" s="926">
        <v>9.2665731457833207</v>
      </c>
      <c r="CB29" s="924">
        <v>106.85979136277724</v>
      </c>
      <c r="CC29" s="925">
        <v>712.97749184395764</v>
      </c>
      <c r="CD29" s="926">
        <v>5.609182213009575</v>
      </c>
      <c r="CE29" s="924">
        <v>293.91134465939155</v>
      </c>
      <c r="CF29" s="925">
        <v>208.69718013468017</v>
      </c>
      <c r="CG29" s="926">
        <v>59.924062049062051</v>
      </c>
      <c r="CH29" s="924">
        <v>399.05847953216374</v>
      </c>
      <c r="CI29" s="925">
        <v>801.87191944889116</v>
      </c>
      <c r="CJ29" s="926">
        <v>10.531237628242108</v>
      </c>
      <c r="CK29" s="924">
        <v>334.72428569522543</v>
      </c>
      <c r="CL29" s="925">
        <v>538.34321060118316</v>
      </c>
      <c r="CM29" s="926">
        <v>20.317785904544472</v>
      </c>
      <c r="CN29" s="924">
        <v>121.61127645502644</v>
      </c>
      <c r="CO29" s="925">
        <v>290.08630952380952</v>
      </c>
      <c r="CP29" s="926">
        <v>19.231616597688028</v>
      </c>
      <c r="CQ29" s="925"/>
      <c r="CR29" s="925"/>
      <c r="CS29" s="925">
        <f>SUM(CQ27:CS27)</f>
        <v>9379.5342285763909</v>
      </c>
      <c r="CT29" s="924">
        <v>226.64119820768701</v>
      </c>
      <c r="CU29" s="925">
        <v>132.83981099144353</v>
      </c>
      <c r="CV29" s="926">
        <v>16.835481065696889</v>
      </c>
      <c r="CW29" s="924">
        <v>105.83998666555546</v>
      </c>
      <c r="CX29" s="925">
        <v>142.82895191662794</v>
      </c>
      <c r="CY29" s="926">
        <v>9.1012012635252066</v>
      </c>
      <c r="CZ29" s="924">
        <v>124.47549536398779</v>
      </c>
      <c r="DA29" s="925">
        <v>235.6367468169654</v>
      </c>
      <c r="DB29" s="926">
        <v>20.714682507501418</v>
      </c>
      <c r="DE29" s="695" t="s">
        <v>202</v>
      </c>
      <c r="DF29" s="839"/>
      <c r="DG29" s="840"/>
      <c r="DH29" s="841"/>
      <c r="DI29" s="839"/>
      <c r="DJ29" s="840"/>
      <c r="DK29" s="841"/>
      <c r="DL29" s="839"/>
      <c r="DM29" s="840"/>
      <c r="DN29" s="841"/>
      <c r="DO29" s="839"/>
      <c r="DP29" s="840"/>
      <c r="DQ29" s="841"/>
      <c r="DR29" s="839"/>
      <c r="DS29" s="840"/>
      <c r="DT29" s="841"/>
      <c r="DU29" s="839"/>
      <c r="DV29" s="840"/>
      <c r="DW29" s="841"/>
      <c r="DX29" s="839"/>
      <c r="DY29" s="840"/>
      <c r="DZ29" s="841"/>
      <c r="EA29" s="839"/>
      <c r="EB29" s="840"/>
      <c r="EC29" s="841"/>
      <c r="ED29" s="839"/>
      <c r="EE29" s="840"/>
      <c r="EF29" s="841"/>
      <c r="EG29" s="839"/>
      <c r="EH29" s="840"/>
      <c r="EI29" s="841"/>
      <c r="EJ29" s="839"/>
      <c r="EK29" s="840"/>
      <c r="EL29" s="841"/>
      <c r="EM29" s="839"/>
      <c r="EN29" s="840"/>
      <c r="EO29" s="841"/>
      <c r="EP29" s="839"/>
      <c r="EQ29" s="840"/>
      <c r="ER29" s="841"/>
      <c r="ES29" s="839"/>
      <c r="ET29" s="840"/>
      <c r="EU29" s="841"/>
      <c r="EV29" s="839"/>
      <c r="EW29" s="840"/>
      <c r="EX29" s="841"/>
      <c r="EY29" s="839"/>
      <c r="EZ29" s="840"/>
      <c r="FA29" s="841"/>
      <c r="FB29" s="839"/>
      <c r="FC29" s="840"/>
      <c r="FD29" s="841"/>
      <c r="FE29" s="839"/>
      <c r="FF29" s="840"/>
      <c r="FG29" s="841"/>
      <c r="FH29" s="839"/>
      <c r="FI29" s="840"/>
      <c r="FJ29" s="841"/>
      <c r="FK29" s="839"/>
      <c r="FL29" s="840"/>
      <c r="FM29" s="841"/>
      <c r="FN29" s="839"/>
      <c r="FO29" s="840"/>
      <c r="FP29" s="841"/>
      <c r="FQ29" s="839"/>
      <c r="FR29" s="840"/>
      <c r="FS29" s="841"/>
      <c r="FT29" s="839"/>
      <c r="FU29" s="840"/>
      <c r="FV29" s="841"/>
      <c r="FW29" s="839"/>
      <c r="FX29" s="840"/>
      <c r="FY29" s="841"/>
      <c r="FZ29" s="839"/>
      <c r="GA29" s="840"/>
      <c r="GB29" s="841"/>
      <c r="GC29" s="839"/>
      <c r="GD29" s="840"/>
      <c r="GE29" s="841"/>
      <c r="GF29" s="839"/>
      <c r="GG29" s="840"/>
      <c r="GH29" s="841"/>
      <c r="GI29" s="839"/>
      <c r="GJ29" s="840"/>
      <c r="GK29" s="841"/>
      <c r="GL29" s="839"/>
      <c r="GM29" s="840"/>
      <c r="GN29" s="841"/>
      <c r="GO29" s="839"/>
      <c r="GP29" s="840"/>
      <c r="GQ29" s="841"/>
      <c r="GR29" s="839"/>
      <c r="GS29" s="840"/>
      <c r="GT29" s="841"/>
      <c r="GU29" s="839"/>
      <c r="GV29" s="840"/>
      <c r="GW29" s="841"/>
    </row>
    <row r="30" spans="1:205" x14ac:dyDescent="0.25">
      <c r="A30" s="3"/>
      <c r="B30" s="964"/>
      <c r="C30" s="680"/>
      <c r="D30" s="681"/>
      <c r="E30" s="682"/>
      <c r="F30" s="682"/>
      <c r="G30" s="682"/>
      <c r="H30" s="684"/>
      <c r="I30" s="684"/>
      <c r="J30" s="684"/>
      <c r="K30" s="684"/>
      <c r="L30" s="684"/>
      <c r="M30" s="684"/>
      <c r="N30" s="684"/>
      <c r="O30" s="684"/>
      <c r="P30" s="684"/>
      <c r="Q30" s="921"/>
      <c r="R30" s="922"/>
      <c r="S30" s="923"/>
      <c r="T30" s="921"/>
      <c r="U30" s="922"/>
      <c r="V30" s="923"/>
      <c r="W30" s="921"/>
      <c r="X30" s="922"/>
      <c r="Y30" s="923"/>
      <c r="Z30" s="921"/>
      <c r="AA30" s="922"/>
      <c r="AB30" s="923"/>
      <c r="AC30" s="921"/>
      <c r="AD30" s="922"/>
      <c r="AE30" s="923"/>
      <c r="AF30" s="921"/>
      <c r="AG30" s="922"/>
      <c r="AH30" s="923"/>
      <c r="AI30" s="921"/>
      <c r="AJ30" s="922"/>
      <c r="AK30" s="923"/>
      <c r="AL30" s="921"/>
      <c r="AM30" s="922"/>
      <c r="AN30" s="923"/>
      <c r="AO30" s="921"/>
      <c r="AP30" s="922"/>
      <c r="AQ30" s="923"/>
      <c r="AR30" s="921"/>
      <c r="AS30" s="922"/>
      <c r="AT30" s="923"/>
      <c r="AU30" s="921"/>
      <c r="AV30" s="922"/>
      <c r="AW30" s="923"/>
      <c r="AX30" s="921"/>
      <c r="AY30" s="922"/>
      <c r="AZ30" s="923"/>
      <c r="BA30" s="921"/>
      <c r="BB30" s="922"/>
      <c r="BC30" s="923"/>
      <c r="BD30" s="921"/>
      <c r="BE30" s="922"/>
      <c r="BF30" s="923"/>
      <c r="BG30" s="921"/>
      <c r="BH30" s="922"/>
      <c r="BI30" s="923"/>
      <c r="BJ30" s="921"/>
      <c r="BK30" s="922"/>
      <c r="BL30" s="923"/>
      <c r="BM30" s="921"/>
      <c r="BN30" s="922"/>
      <c r="BO30" s="923"/>
      <c r="BP30" s="921"/>
      <c r="BQ30" s="922"/>
      <c r="BR30" s="923"/>
      <c r="BS30" s="921"/>
      <c r="BT30" s="922"/>
      <c r="BU30" s="923"/>
      <c r="BV30" s="966">
        <f>BV28/SUM($BV28:$BX28)</f>
        <v>0.49840759032087922</v>
      </c>
      <c r="BW30" s="966">
        <f t="shared" ref="BW30:BX31" si="99">BW28/SUM($BV28:$BX28)</f>
        <v>0.40481542135945087</v>
      </c>
      <c r="BX30" s="966">
        <f t="shared" si="99"/>
        <v>9.6776988319669993E-2</v>
      </c>
      <c r="BY30" s="966">
        <f>BY28/SUM($BY28:$CA28)</f>
        <v>0.41313405130199787</v>
      </c>
      <c r="BZ30" s="966">
        <f t="shared" ref="BZ30:CA30" si="100">BZ28/SUM($BY28:$CA28)</f>
        <v>0.56729222319063011</v>
      </c>
      <c r="CA30" s="966">
        <f t="shared" si="100"/>
        <v>1.9573725507372006E-2</v>
      </c>
      <c r="CB30" s="966">
        <f>CB28/SUM($CB28:$CD28)</f>
        <v>0.27564753251890839</v>
      </c>
      <c r="CC30" s="966">
        <f t="shared" ref="CC30:CD30" si="101">CC28/SUM($CB28:$CD28)</f>
        <v>0.6913756197403288</v>
      </c>
      <c r="CD30" s="966">
        <f t="shared" si="101"/>
        <v>3.2976847740762941E-2</v>
      </c>
      <c r="CE30" s="966">
        <f>CE28/SUM($CE28:$CG28)</f>
        <v>0.23546140234529053</v>
      </c>
      <c r="CF30" s="966">
        <f t="shared" ref="CF30:CG30" si="102">CF28/SUM($CE28:$CG28)</f>
        <v>0.61649246966642035</v>
      </c>
      <c r="CG30" s="966">
        <f t="shared" si="102"/>
        <v>0.14804612798828906</v>
      </c>
      <c r="CH30" s="966">
        <f>CH28/SUM($CH28:$CJ28)</f>
        <v>0.4165097212001696</v>
      </c>
      <c r="CI30" s="966">
        <f t="shared" ref="CI30:CJ30" si="103">CI28/SUM($CH28:$CJ28)</f>
        <v>0.49956101013071835</v>
      </c>
      <c r="CJ30" s="966">
        <f t="shared" si="103"/>
        <v>8.3929268669112114E-2</v>
      </c>
      <c r="CK30" s="966">
        <f>CK28/SUM($CK28:$CM28)</f>
        <v>0.38648233399747894</v>
      </c>
      <c r="CL30" s="966">
        <f t="shared" ref="CL30:CM30" si="104">CL28/SUM($CK28:$CM28)</f>
        <v>0.57728532299394564</v>
      </c>
      <c r="CM30" s="966">
        <f t="shared" si="104"/>
        <v>3.6232343008575404E-2</v>
      </c>
      <c r="CN30" s="966">
        <f>CN28/SUM($CN28:$CP28)</f>
        <v>0.20901464763931077</v>
      </c>
      <c r="CO30" s="966">
        <f t="shared" ref="CO30:CP30" si="105">CO28/SUM($CN28:$CP28)</f>
        <v>0.73836086217543639</v>
      </c>
      <c r="CP30" s="966">
        <f t="shared" si="105"/>
        <v>5.2624490185252761E-2</v>
      </c>
      <c r="CQ30" s="967">
        <f>AVERAGE(BV30,BY30,CB30,CE30,CH30,CK30,CN30)</f>
        <v>0.34780818276057651</v>
      </c>
      <c r="CR30" s="967">
        <f t="shared" ref="CR30:CS31" si="106">AVERAGE(BW30,BZ30,CC30,CF30,CI30,CL30,CO30)</f>
        <v>0.58502613275099002</v>
      </c>
      <c r="CS30" s="967">
        <f t="shared" si="106"/>
        <v>6.7165684488433477E-2</v>
      </c>
      <c r="CT30" s="966">
        <f>CT28/SUM($CT28:$CV28)</f>
        <v>0.53084954228850678</v>
      </c>
      <c r="CU30" s="966">
        <f t="shared" ref="CU30:CV30" si="107">CU28/SUM($CT28:$CV28)</f>
        <v>0.22817195567908777</v>
      </c>
      <c r="CV30" s="966">
        <f t="shared" si="107"/>
        <v>0.24097850203240553</v>
      </c>
      <c r="CW30" s="966">
        <f>CW28/SUM($CW28:$CY28)</f>
        <v>0.69688533614739001</v>
      </c>
      <c r="CX30" s="966">
        <f t="shared" ref="CX30:CY30" si="108">CX28/SUM($CW28:$CY28)</f>
        <v>0.27297709746163107</v>
      </c>
      <c r="CY30" s="966">
        <f t="shared" si="108"/>
        <v>3.0137566390979028E-2</v>
      </c>
      <c r="CZ30" s="966">
        <f>CZ28/SUM($CZ28:$DB28)</f>
        <v>0.35475074644771576</v>
      </c>
      <c r="DA30" s="966">
        <f t="shared" ref="DA30:DB30" si="109">DA28/SUM($CZ28:$DB28)</f>
        <v>0.60547590013577346</v>
      </c>
      <c r="DB30" s="966">
        <f t="shared" si="109"/>
        <v>3.9773353416510747E-2</v>
      </c>
      <c r="DE30" s="680"/>
      <c r="DF30" s="837"/>
      <c r="DG30" s="68"/>
      <c r="DH30" s="838"/>
      <c r="DI30" s="837"/>
      <c r="DJ30" s="68"/>
      <c r="DK30" s="838"/>
      <c r="DL30" s="837"/>
      <c r="DM30" s="68"/>
      <c r="DN30" s="838"/>
      <c r="DO30" s="837"/>
      <c r="DP30" s="68"/>
      <c r="DQ30" s="838"/>
      <c r="DR30" s="837"/>
      <c r="DS30" s="68"/>
      <c r="DT30" s="838"/>
      <c r="DU30" s="837"/>
      <c r="DV30" s="68"/>
      <c r="DW30" s="838"/>
      <c r="DX30" s="837"/>
      <c r="DY30" s="68"/>
      <c r="DZ30" s="838"/>
      <c r="EA30" s="837"/>
      <c r="EB30" s="68"/>
      <c r="EC30" s="838"/>
      <c r="ED30" s="837"/>
      <c r="EE30" s="68"/>
      <c r="EF30" s="838"/>
      <c r="EG30" s="837"/>
      <c r="EH30" s="68"/>
      <c r="EI30" s="838"/>
      <c r="EJ30" s="837"/>
      <c r="EK30" s="68"/>
      <c r="EL30" s="838"/>
      <c r="EM30" s="837"/>
      <c r="EN30" s="68"/>
      <c r="EO30" s="838"/>
      <c r="EP30" s="837"/>
      <c r="EQ30" s="68"/>
      <c r="ER30" s="838"/>
      <c r="ES30" s="837"/>
      <c r="ET30" s="68"/>
      <c r="EU30" s="838"/>
      <c r="EV30" s="837"/>
      <c r="EW30" s="68"/>
      <c r="EX30" s="838"/>
      <c r="EY30" s="837"/>
      <c r="EZ30" s="68"/>
      <c r="FA30" s="838"/>
      <c r="FB30" s="837"/>
      <c r="FC30" s="68"/>
      <c r="FD30" s="838"/>
      <c r="FE30" s="837"/>
      <c r="FF30" s="68"/>
      <c r="FG30" s="838"/>
      <c r="FH30" s="837"/>
      <c r="FI30" s="68"/>
      <c r="FJ30" s="838"/>
      <c r="FK30" s="837"/>
      <c r="FL30" s="68"/>
      <c r="FM30" s="838"/>
      <c r="FN30" s="837"/>
      <c r="FO30" s="68"/>
      <c r="FP30" s="838"/>
      <c r="FQ30" s="837"/>
      <c r="FR30" s="68"/>
      <c r="FS30" s="838"/>
      <c r="FT30" s="837"/>
      <c r="FU30" s="68"/>
      <c r="FV30" s="838"/>
      <c r="FW30" s="837"/>
      <c r="FX30" s="68"/>
      <c r="FY30" s="838"/>
      <c r="FZ30" s="837"/>
      <c r="GA30" s="68"/>
      <c r="GB30" s="838"/>
      <c r="GC30" s="837"/>
      <c r="GD30" s="68"/>
      <c r="GE30" s="838"/>
      <c r="GF30" s="837"/>
      <c r="GG30" s="68"/>
      <c r="GH30" s="838"/>
      <c r="GI30" s="837"/>
      <c r="GJ30" s="68"/>
      <c r="GK30" s="838"/>
      <c r="GL30" s="837"/>
      <c r="GM30" s="68"/>
      <c r="GN30" s="838"/>
      <c r="GO30" s="837"/>
      <c r="GP30" s="68"/>
      <c r="GQ30" s="838"/>
      <c r="GR30" s="837"/>
      <c r="GS30" s="68"/>
      <c r="GT30" s="838"/>
      <c r="GU30" s="837"/>
      <c r="GV30" s="68"/>
      <c r="GW30" s="838"/>
    </row>
    <row r="31" spans="1:205" x14ac:dyDescent="0.25">
      <c r="A31" s="3"/>
      <c r="B31" s="964"/>
      <c r="C31" s="680"/>
      <c r="D31" s="681"/>
      <c r="E31" s="682"/>
      <c r="F31" s="682"/>
      <c r="G31" s="682"/>
      <c r="H31" s="684"/>
      <c r="I31" s="684"/>
      <c r="J31" s="684"/>
      <c r="K31" s="684"/>
      <c r="L31" s="684"/>
      <c r="M31" s="684"/>
      <c r="N31" s="684"/>
      <c r="O31" s="684"/>
      <c r="P31" s="684"/>
      <c r="Q31" s="921"/>
      <c r="R31" s="922"/>
      <c r="S31" s="923"/>
      <c r="T31" s="921"/>
      <c r="U31" s="922"/>
      <c r="V31" s="923"/>
      <c r="W31" s="921"/>
      <c r="X31" s="922"/>
      <c r="Y31" s="923"/>
      <c r="Z31" s="921"/>
      <c r="AA31" s="922"/>
      <c r="AB31" s="923"/>
      <c r="AC31" s="921"/>
      <c r="AD31" s="922"/>
      <c r="AE31" s="923"/>
      <c r="AF31" s="921"/>
      <c r="AG31" s="922"/>
      <c r="AH31" s="923"/>
      <c r="AI31" s="921"/>
      <c r="AJ31" s="922"/>
      <c r="AK31" s="923"/>
      <c r="AL31" s="921"/>
      <c r="AM31" s="922"/>
      <c r="AN31" s="923"/>
      <c r="AO31" s="921"/>
      <c r="AP31" s="922"/>
      <c r="AQ31" s="923"/>
      <c r="AR31" s="921"/>
      <c r="AS31" s="922"/>
      <c r="AT31" s="923"/>
      <c r="AU31" s="921"/>
      <c r="AV31" s="922"/>
      <c r="AW31" s="923"/>
      <c r="AX31" s="921"/>
      <c r="AY31" s="922"/>
      <c r="AZ31" s="923"/>
      <c r="BA31" s="921"/>
      <c r="BB31" s="922"/>
      <c r="BC31" s="923"/>
      <c r="BD31" s="921"/>
      <c r="BE31" s="922"/>
      <c r="BF31" s="923"/>
      <c r="BG31" s="921"/>
      <c r="BH31" s="922"/>
      <c r="BI31" s="923"/>
      <c r="BJ31" s="921"/>
      <c r="BK31" s="922"/>
      <c r="BL31" s="923"/>
      <c r="BM31" s="921"/>
      <c r="BN31" s="922"/>
      <c r="BO31" s="923"/>
      <c r="BP31" s="921"/>
      <c r="BQ31" s="922"/>
      <c r="BR31" s="923"/>
      <c r="BS31" s="921"/>
      <c r="BT31" s="922"/>
      <c r="BU31" s="923"/>
      <c r="BV31" s="966">
        <f>BV29/SUM($BV29:$BX29)</f>
        <v>0.55242651756078809</v>
      </c>
      <c r="BW31" s="966">
        <f t="shared" si="99"/>
        <v>0.44130457460687328</v>
      </c>
      <c r="BX31" s="966">
        <f t="shared" si="99"/>
        <v>6.2689078323387489E-3</v>
      </c>
      <c r="BY31" s="966">
        <f>BY29/SUM($BY29:$CA29)</f>
        <v>0.70389088728787186</v>
      </c>
      <c r="BZ31" s="966">
        <f t="shared" ref="BZ31:CA31" si="110">BZ29/SUM($BY29:$CA29)</f>
        <v>0.28660986261408555</v>
      </c>
      <c r="CA31" s="966">
        <f t="shared" si="110"/>
        <v>9.499250098042606E-3</v>
      </c>
      <c r="CB31" s="966">
        <f>CB29/SUM($CB29:$CD29)</f>
        <v>0.12945696158313355</v>
      </c>
      <c r="CC31" s="966">
        <f t="shared" ref="CC31:CD31" si="111">CC29/SUM($CB29:$CD29)</f>
        <v>0.86374770710466886</v>
      </c>
      <c r="CD31" s="966">
        <f t="shared" si="111"/>
        <v>6.7953313121975412E-3</v>
      </c>
      <c r="CE31" s="966">
        <f>CE29/SUM($CE29:$CG29)</f>
        <v>0.5224787888445489</v>
      </c>
      <c r="CF31" s="966">
        <f t="shared" ref="CF31:CG31" si="112">CF29/SUM($CE29:$CG29)</f>
        <v>0.37099571654304331</v>
      </c>
      <c r="CG31" s="966">
        <f t="shared" si="112"/>
        <v>0.10652549461240776</v>
      </c>
      <c r="CH31" s="966">
        <f>CH29/SUM($CH29:$CJ29)</f>
        <v>0.32940248991216081</v>
      </c>
      <c r="CI31" s="966">
        <f t="shared" ref="CI31:CJ31" si="113">CI29/SUM($CH29:$CJ29)</f>
        <v>0.66190450874962314</v>
      </c>
      <c r="CJ31" s="966">
        <f t="shared" si="113"/>
        <v>8.6930013382161189E-3</v>
      </c>
      <c r="CK31" s="966">
        <f>CK29/SUM($CK29:$CM29)</f>
        <v>0.37466957690482128</v>
      </c>
      <c r="CL31" s="966">
        <f t="shared" ref="CL31:CM31" si="114">CL29/SUM($CK29:$CM29)</f>
        <v>0.60258795541707977</v>
      </c>
      <c r="CM31" s="966">
        <f t="shared" si="114"/>
        <v>2.2742467678098937E-2</v>
      </c>
      <c r="CN31" s="966">
        <f>CN29/SUM($CN29:$CP29)</f>
        <v>0.28220709046384679</v>
      </c>
      <c r="CO31" s="966">
        <f t="shared" ref="CO31:CP31" si="115">CO29/SUM($CN29:$CP29)</f>
        <v>0.67316465857821806</v>
      </c>
      <c r="CP31" s="966">
        <f t="shared" si="115"/>
        <v>4.4628250957935246E-2</v>
      </c>
      <c r="CQ31" s="967">
        <f>AVERAGE(BV31,BY31,CB31,CE31,CH31,CK31,CN31)</f>
        <v>0.41350461607959593</v>
      </c>
      <c r="CR31" s="967">
        <f t="shared" si="106"/>
        <v>0.55718785480194177</v>
      </c>
      <c r="CS31" s="967">
        <f t="shared" si="106"/>
        <v>2.9307529118462423E-2</v>
      </c>
      <c r="CT31" s="966">
        <f>CT29/SUM($CT29:$CV29)</f>
        <v>0.60226220235045091</v>
      </c>
      <c r="CU31" s="966">
        <f t="shared" ref="CU31:CV31" si="116">CU29/SUM($CT29:$CV29)</f>
        <v>0.35300023896895766</v>
      </c>
      <c r="CV31" s="966">
        <f t="shared" si="116"/>
        <v>4.4737558680591316E-2</v>
      </c>
      <c r="CW31" s="966">
        <f>CW29/SUM($CW29:$CY29)</f>
        <v>0.41059832115894906</v>
      </c>
      <c r="CX31" s="966">
        <f t="shared" ref="CX31:CY31" si="117">CX29/SUM($CW29:$CY29)</f>
        <v>0.55409424847315492</v>
      </c>
      <c r="CY31" s="966">
        <f t="shared" si="117"/>
        <v>3.5307430367896145E-2</v>
      </c>
      <c r="CZ31" s="966">
        <f>CZ29/SUM($CZ29:$DB29)</f>
        <v>0.32685581636807376</v>
      </c>
      <c r="DA31" s="966">
        <f t="shared" ref="DA31:DB31" si="118">DA29/SUM($CZ29:$DB29)</f>
        <v>0.61875022888608555</v>
      </c>
      <c r="DB31" s="966">
        <f t="shared" si="118"/>
        <v>5.4393954745840523E-2</v>
      </c>
      <c r="DE31" s="680"/>
      <c r="DF31" s="837"/>
      <c r="DG31" s="68"/>
      <c r="DH31" s="838"/>
      <c r="DI31" s="837"/>
      <c r="DJ31" s="68"/>
      <c r="DK31" s="838"/>
      <c r="DL31" s="837"/>
      <c r="DM31" s="68"/>
      <c r="DN31" s="838"/>
      <c r="DO31" s="837"/>
      <c r="DP31" s="68"/>
      <c r="DQ31" s="838"/>
      <c r="DR31" s="837"/>
      <c r="DS31" s="68"/>
      <c r="DT31" s="838"/>
      <c r="DU31" s="837"/>
      <c r="DV31" s="68"/>
      <c r="DW31" s="838"/>
      <c r="DX31" s="837"/>
      <c r="DY31" s="68"/>
      <c r="DZ31" s="838"/>
      <c r="EA31" s="837"/>
      <c r="EB31" s="68"/>
      <c r="EC31" s="838"/>
      <c r="ED31" s="837"/>
      <c r="EE31" s="68"/>
      <c r="EF31" s="838"/>
      <c r="EG31" s="837"/>
      <c r="EH31" s="68"/>
      <c r="EI31" s="838"/>
      <c r="EJ31" s="837"/>
      <c r="EK31" s="68"/>
      <c r="EL31" s="838"/>
      <c r="EM31" s="837"/>
      <c r="EN31" s="68"/>
      <c r="EO31" s="838"/>
      <c r="EP31" s="837"/>
      <c r="EQ31" s="68"/>
      <c r="ER31" s="838"/>
      <c r="ES31" s="837"/>
      <c r="ET31" s="68"/>
      <c r="EU31" s="838"/>
      <c r="EV31" s="837"/>
      <c r="EW31" s="68"/>
      <c r="EX31" s="838"/>
      <c r="EY31" s="837"/>
      <c r="EZ31" s="68"/>
      <c r="FA31" s="838"/>
      <c r="FB31" s="837"/>
      <c r="FC31" s="68"/>
      <c r="FD31" s="838"/>
      <c r="FE31" s="837"/>
      <c r="FF31" s="68"/>
      <c r="FG31" s="838"/>
      <c r="FH31" s="837"/>
      <c r="FI31" s="68"/>
      <c r="FJ31" s="838"/>
      <c r="FK31" s="837"/>
      <c r="FL31" s="68"/>
      <c r="FM31" s="838"/>
      <c r="FN31" s="837"/>
      <c r="FO31" s="68"/>
      <c r="FP31" s="838"/>
      <c r="FQ31" s="837"/>
      <c r="FR31" s="68"/>
      <c r="FS31" s="838"/>
      <c r="FT31" s="837"/>
      <c r="FU31" s="68"/>
      <c r="FV31" s="838"/>
      <c r="FW31" s="837"/>
      <c r="FX31" s="68"/>
      <c r="FY31" s="838"/>
      <c r="FZ31" s="837"/>
      <c r="GA31" s="68"/>
      <c r="GB31" s="838"/>
      <c r="GC31" s="837"/>
      <c r="GD31" s="68"/>
      <c r="GE31" s="838"/>
      <c r="GF31" s="837"/>
      <c r="GG31" s="68"/>
      <c r="GH31" s="838"/>
      <c r="GI31" s="837"/>
      <c r="GJ31" s="68"/>
      <c r="GK31" s="838"/>
      <c r="GL31" s="837"/>
      <c r="GM31" s="68"/>
      <c r="GN31" s="838"/>
      <c r="GO31" s="837"/>
      <c r="GP31" s="68"/>
      <c r="GQ31" s="838"/>
      <c r="GR31" s="837"/>
      <c r="GS31" s="68"/>
      <c r="GT31" s="838"/>
      <c r="GU31" s="837"/>
      <c r="GV31" s="68"/>
      <c r="GW31" s="838"/>
    </row>
    <row r="32" spans="1:205" x14ac:dyDescent="0.25">
      <c r="A32" s="3"/>
      <c r="B32" s="964"/>
      <c r="C32" s="680"/>
      <c r="D32" s="681"/>
      <c r="E32" s="682"/>
      <c r="F32" s="682"/>
      <c r="G32" s="682"/>
      <c r="H32" s="684"/>
      <c r="I32" s="684"/>
      <c r="J32" s="684"/>
      <c r="K32" s="684"/>
      <c r="L32" s="684"/>
      <c r="M32" s="684"/>
      <c r="N32" s="684"/>
      <c r="O32" s="684"/>
      <c r="P32" s="684"/>
      <c r="Q32" s="921"/>
      <c r="R32" s="922"/>
      <c r="S32" s="923"/>
      <c r="T32" s="921"/>
      <c r="U32" s="922"/>
      <c r="V32" s="923"/>
      <c r="W32" s="921"/>
      <c r="X32" s="922"/>
      <c r="Y32" s="923"/>
      <c r="Z32" s="921"/>
      <c r="AA32" s="922"/>
      <c r="AB32" s="923"/>
      <c r="AC32" s="921"/>
      <c r="AD32" s="922"/>
      <c r="AE32" s="923"/>
      <c r="AF32" s="921"/>
      <c r="AG32" s="922"/>
      <c r="AH32" s="923"/>
      <c r="AI32" s="921"/>
      <c r="AJ32" s="922"/>
      <c r="AK32" s="923"/>
      <c r="AL32" s="921"/>
      <c r="AM32" s="922"/>
      <c r="AN32" s="923"/>
      <c r="AO32" s="921"/>
      <c r="AP32" s="922"/>
      <c r="AQ32" s="923"/>
      <c r="AR32" s="921"/>
      <c r="AS32" s="922"/>
      <c r="AT32" s="923"/>
      <c r="AU32" s="921"/>
      <c r="AV32" s="922"/>
      <c r="AW32" s="923"/>
      <c r="AX32" s="921"/>
      <c r="AY32" s="922"/>
      <c r="AZ32" s="923"/>
      <c r="BA32" s="921"/>
      <c r="BB32" s="922"/>
      <c r="BC32" s="923"/>
      <c r="BD32" s="921"/>
      <c r="BE32" s="922"/>
      <c r="BF32" s="923"/>
      <c r="BG32" s="921"/>
      <c r="BH32" s="922"/>
      <c r="BI32" s="923"/>
      <c r="BJ32" s="921"/>
      <c r="BK32" s="922"/>
      <c r="BL32" s="923"/>
      <c r="BM32" s="921"/>
      <c r="BN32" s="922"/>
      <c r="BO32" s="923"/>
      <c r="BP32" s="921"/>
      <c r="BQ32" s="922"/>
      <c r="BR32" s="923"/>
      <c r="BS32" s="921"/>
      <c r="BT32" s="922"/>
      <c r="BU32" s="923"/>
      <c r="BV32" s="1047">
        <f>BV27/SUM($BV27:$BX27)</f>
        <v>0.52844412685953268</v>
      </c>
      <c r="BW32" s="1047">
        <f t="shared" ref="BW32:CA32" si="119">BW27/SUM($BV27:$BX27)</f>
        <v>0.42510475031841255</v>
      </c>
      <c r="BX32" s="1047">
        <f t="shared" si="119"/>
        <v>4.6451122822054727E-2</v>
      </c>
      <c r="BY32" s="1047">
        <f>BY27/SUM($BY27:$CA27)</f>
        <v>0.56834867609992179</v>
      </c>
      <c r="BZ32" s="1047">
        <f t="shared" ref="BZ32:CD32" si="120">BZ27/SUM($BY27:$CA27)</f>
        <v>0.41745565224101183</v>
      </c>
      <c r="CA32" s="1047">
        <f t="shared" si="120"/>
        <v>1.4195671659066463E-2</v>
      </c>
      <c r="CB32" s="1047">
        <f>CB27/SUM($CB27:$CD27)</f>
        <v>0.18292955237213876</v>
      </c>
      <c r="CC32" s="1047">
        <f t="shared" ref="CC32:CG32" si="121">CC27/SUM($CB27:$CD27)</f>
        <v>0.8006986196561402</v>
      </c>
      <c r="CD32" s="1047">
        <f t="shared" si="121"/>
        <v>1.6371827971721136E-2</v>
      </c>
      <c r="CE32" s="1047">
        <f>CE27/SUM($CE27:$CG27)</f>
        <v>0.40984191476640802</v>
      </c>
      <c r="CF32" s="1047">
        <f>CF27/SUM($CE27:$CG27)</f>
        <v>0.46733826639836967</v>
      </c>
      <c r="CG32" s="1047">
        <f>CG27/SUM($CE27:$CG27)</f>
        <v>0.12281981883522235</v>
      </c>
      <c r="CH32" s="1047">
        <f>CH27/SUM($CH27:$CJ27)</f>
        <v>0.35640667844378798</v>
      </c>
      <c r="CI32" s="1047">
        <f t="shared" ref="CI32:CJ32" si="122">CI27/SUM($CH27:$CJ27)</f>
        <v>0.61157625954728212</v>
      </c>
      <c r="CJ32" s="1047">
        <f t="shared" si="122"/>
        <v>3.2017062008929946E-2</v>
      </c>
      <c r="CK32" s="1047">
        <f>CK27/SUM($CK27:$CM27)</f>
        <v>0.38068857340366269</v>
      </c>
      <c r="CL32" s="1047">
        <f t="shared" ref="CL32:CM32" si="123">CL27/SUM($CK27:$CM27)</f>
        <v>0.58969541434713957</v>
      </c>
      <c r="CM32" s="1047">
        <f t="shared" si="123"/>
        <v>2.9616012249197698E-2</v>
      </c>
      <c r="CN32" s="1047">
        <f>CN27/SUM($CN27:$CP27)</f>
        <v>0.23818633752377602</v>
      </c>
      <c r="CO32" s="1047">
        <f t="shared" ref="CO32:CP32" si="124">CO27/SUM($CN27:$CP27)</f>
        <v>0.71237616540090898</v>
      </c>
      <c r="CP32" s="1047">
        <f t="shared" si="124"/>
        <v>4.9437497075315112E-2</v>
      </c>
      <c r="CQ32" s="1048">
        <f>AVERAGE(BV32,BY32,CB32,CE32,CH32,CK32,CN32)</f>
        <v>0.38069226563846115</v>
      </c>
      <c r="CR32" s="1048">
        <f t="shared" ref="CR32" si="125">AVERAGE(BW32,BZ32,CC32,CF32,CI32,CL32,CO32)</f>
        <v>0.57489216112989505</v>
      </c>
      <c r="CS32" s="1048">
        <f t="shared" ref="CS32" si="126">AVERAGE(BX32,CA32,CD32,CG32,CJ32,CM32,CP32)</f>
        <v>4.4415573231643912E-2</v>
      </c>
      <c r="CT32" s="921"/>
      <c r="CU32" s="922"/>
      <c r="CV32" s="923"/>
      <c r="CW32" s="921"/>
      <c r="CX32" s="922"/>
      <c r="CY32" s="923"/>
      <c r="CZ32" s="921"/>
      <c r="DA32" s="922"/>
      <c r="DB32" s="923"/>
      <c r="DE32" s="680"/>
      <c r="DF32" s="837"/>
      <c r="DG32" s="68"/>
      <c r="DH32" s="838"/>
      <c r="DI32" s="837"/>
      <c r="DJ32" s="68"/>
      <c r="DK32" s="838"/>
      <c r="DL32" s="837"/>
      <c r="DM32" s="68"/>
      <c r="DN32" s="838"/>
      <c r="DO32" s="837"/>
      <c r="DP32" s="68"/>
      <c r="DQ32" s="838"/>
      <c r="DR32" s="837"/>
      <c r="DS32" s="68"/>
      <c r="DT32" s="838"/>
      <c r="DU32" s="837"/>
      <c r="DV32" s="68"/>
      <c r="DW32" s="838"/>
      <c r="DX32" s="837"/>
      <c r="DY32" s="68"/>
      <c r="DZ32" s="838"/>
      <c r="EA32" s="837"/>
      <c r="EB32" s="68"/>
      <c r="EC32" s="838"/>
      <c r="ED32" s="837"/>
      <c r="EE32" s="68"/>
      <c r="EF32" s="838"/>
      <c r="EG32" s="837"/>
      <c r="EH32" s="68"/>
      <c r="EI32" s="838"/>
      <c r="EJ32" s="837"/>
      <c r="EK32" s="68"/>
      <c r="EL32" s="838"/>
      <c r="EM32" s="837"/>
      <c r="EN32" s="68"/>
      <c r="EO32" s="838"/>
      <c r="EP32" s="837"/>
      <c r="EQ32" s="68"/>
      <c r="ER32" s="838"/>
      <c r="ES32" s="837"/>
      <c r="ET32" s="68"/>
      <c r="EU32" s="838"/>
      <c r="EV32" s="837"/>
      <c r="EW32" s="68"/>
      <c r="EX32" s="838"/>
      <c r="EY32" s="837"/>
      <c r="EZ32" s="68"/>
      <c r="FA32" s="838"/>
      <c r="FB32" s="837"/>
      <c r="FC32" s="68"/>
      <c r="FD32" s="838"/>
      <c r="FE32" s="837"/>
      <c r="FF32" s="68"/>
      <c r="FG32" s="838"/>
      <c r="FH32" s="837"/>
      <c r="FI32" s="68"/>
      <c r="FJ32" s="838"/>
      <c r="FK32" s="837"/>
      <c r="FL32" s="68"/>
      <c r="FM32" s="838"/>
      <c r="FN32" s="837"/>
      <c r="FO32" s="68"/>
      <c r="FP32" s="838"/>
      <c r="FQ32" s="837"/>
      <c r="FR32" s="68"/>
      <c r="FS32" s="838"/>
      <c r="FT32" s="837"/>
      <c r="FU32" s="68"/>
      <c r="FV32" s="838"/>
      <c r="FW32" s="837"/>
      <c r="FX32" s="68"/>
      <c r="FY32" s="838"/>
      <c r="FZ32" s="837"/>
      <c r="GA32" s="68"/>
      <c r="GB32" s="838"/>
      <c r="GC32" s="837"/>
      <c r="GD32" s="68"/>
      <c r="GE32" s="838"/>
      <c r="GF32" s="837"/>
      <c r="GG32" s="68"/>
      <c r="GH32" s="838"/>
      <c r="GI32" s="837"/>
      <c r="GJ32" s="68"/>
      <c r="GK32" s="838"/>
      <c r="GL32" s="837"/>
      <c r="GM32" s="68"/>
      <c r="GN32" s="838"/>
      <c r="GO32" s="837"/>
      <c r="GP32" s="68"/>
      <c r="GQ32" s="838"/>
      <c r="GR32" s="837"/>
      <c r="GS32" s="68"/>
      <c r="GT32" s="838"/>
      <c r="GU32" s="837"/>
      <c r="GV32" s="68"/>
      <c r="GW32" s="838"/>
    </row>
    <row r="33" spans="1:205" ht="15.75" thickBot="1" x14ac:dyDescent="0.3">
      <c r="A33" s="3"/>
      <c r="B33" s="964"/>
      <c r="C33" s="680"/>
      <c r="D33" s="681"/>
      <c r="E33" s="682"/>
      <c r="F33" s="682"/>
      <c r="G33" s="682"/>
      <c r="H33" s="684"/>
      <c r="I33" s="684"/>
      <c r="J33" s="684"/>
      <c r="K33" s="684"/>
      <c r="L33" s="684"/>
      <c r="M33" s="684"/>
      <c r="N33" s="684"/>
      <c r="O33" s="684"/>
      <c r="P33" s="684"/>
      <c r="Q33" s="921"/>
      <c r="R33" s="922"/>
      <c r="S33" s="923"/>
      <c r="T33" s="921"/>
      <c r="U33" s="922"/>
      <c r="V33" s="923"/>
      <c r="W33" s="921"/>
      <c r="X33" s="922"/>
      <c r="Y33" s="923"/>
      <c r="Z33" s="921"/>
      <c r="AA33" s="922"/>
      <c r="AB33" s="923"/>
      <c r="AC33" s="921"/>
      <c r="AD33" s="922"/>
      <c r="AE33" s="923"/>
      <c r="AF33" s="921"/>
      <c r="AG33" s="922"/>
      <c r="AH33" s="923"/>
      <c r="AI33" s="921"/>
      <c r="AJ33" s="922"/>
      <c r="AK33" s="923"/>
      <c r="AL33" s="921"/>
      <c r="AM33" s="922"/>
      <c r="AN33" s="923"/>
      <c r="AO33" s="921"/>
      <c r="AP33" s="922"/>
      <c r="AQ33" s="923"/>
      <c r="AR33" s="921"/>
      <c r="AS33" s="922"/>
      <c r="AT33" s="923"/>
      <c r="AU33" s="921"/>
      <c r="AV33" s="922"/>
      <c r="AW33" s="923"/>
      <c r="AX33" s="921"/>
      <c r="AY33" s="922"/>
      <c r="AZ33" s="923"/>
      <c r="BA33" s="921"/>
      <c r="BB33" s="922"/>
      <c r="BC33" s="923"/>
      <c r="BD33" s="921"/>
      <c r="BE33" s="922"/>
      <c r="BF33" s="923"/>
      <c r="BG33" s="921"/>
      <c r="BH33" s="922"/>
      <c r="BI33" s="923"/>
      <c r="BJ33" s="921"/>
      <c r="BK33" s="922"/>
      <c r="BL33" s="923"/>
      <c r="BM33" s="921"/>
      <c r="BN33" s="922"/>
      <c r="BO33" s="923"/>
      <c r="BP33" s="921"/>
      <c r="BQ33" s="922"/>
      <c r="BR33" s="923"/>
      <c r="BS33" s="921"/>
      <c r="BT33" s="922"/>
      <c r="BU33" s="923"/>
      <c r="BV33" s="921"/>
      <c r="BW33" s="922"/>
      <c r="BX33" s="923"/>
      <c r="BY33" s="921"/>
      <c r="BZ33" s="922"/>
      <c r="CA33" s="923"/>
      <c r="CB33" s="921"/>
      <c r="CC33" s="922"/>
      <c r="CD33" s="923"/>
      <c r="CE33" s="921"/>
      <c r="CF33" s="922"/>
      <c r="CG33" s="923"/>
      <c r="CH33" s="921"/>
      <c r="CI33" s="922"/>
      <c r="CJ33" s="923"/>
      <c r="CK33" s="921"/>
      <c r="CL33" s="922"/>
      <c r="CM33" s="923"/>
      <c r="CN33" s="921"/>
      <c r="CO33" s="922"/>
      <c r="CP33" s="923"/>
      <c r="CQ33" s="922"/>
      <c r="CR33" s="922"/>
      <c r="CS33" s="922"/>
      <c r="CT33" s="921"/>
      <c r="CU33" s="922"/>
      <c r="CV33" s="923"/>
      <c r="CW33" s="921"/>
      <c r="CX33" s="922"/>
      <c r="CY33" s="923"/>
      <c r="CZ33" s="921"/>
      <c r="DA33" s="922"/>
      <c r="DB33" s="923"/>
      <c r="DE33" s="680"/>
      <c r="DF33" s="837"/>
      <c r="DG33" s="68"/>
      <c r="DH33" s="838"/>
      <c r="DI33" s="837"/>
      <c r="DJ33" s="68"/>
      <c r="DK33" s="838"/>
      <c r="DL33" s="837"/>
      <c r="DM33" s="68"/>
      <c r="DN33" s="838"/>
      <c r="DO33" s="837"/>
      <c r="DP33" s="68"/>
      <c r="DQ33" s="838"/>
      <c r="DR33" s="837"/>
      <c r="DS33" s="68"/>
      <c r="DT33" s="838"/>
      <c r="DU33" s="837"/>
      <c r="DV33" s="68"/>
      <c r="DW33" s="838"/>
      <c r="DX33" s="837"/>
      <c r="DY33" s="68"/>
      <c r="DZ33" s="838"/>
      <c r="EA33" s="837"/>
      <c r="EB33" s="68"/>
      <c r="EC33" s="838"/>
      <c r="ED33" s="837"/>
      <c r="EE33" s="68"/>
      <c r="EF33" s="838"/>
      <c r="EG33" s="837"/>
      <c r="EH33" s="68"/>
      <c r="EI33" s="838"/>
      <c r="EJ33" s="837"/>
      <c r="EK33" s="68"/>
      <c r="EL33" s="838"/>
      <c r="EM33" s="837"/>
      <c r="EN33" s="68"/>
      <c r="EO33" s="838"/>
      <c r="EP33" s="837"/>
      <c r="EQ33" s="68"/>
      <c r="ER33" s="838"/>
      <c r="ES33" s="837"/>
      <c r="ET33" s="68"/>
      <c r="EU33" s="838"/>
      <c r="EV33" s="837"/>
      <c r="EW33" s="68"/>
      <c r="EX33" s="838"/>
      <c r="EY33" s="837"/>
      <c r="EZ33" s="68"/>
      <c r="FA33" s="838"/>
      <c r="FB33" s="837"/>
      <c r="FC33" s="68"/>
      <c r="FD33" s="838"/>
      <c r="FE33" s="837"/>
      <c r="FF33" s="68"/>
      <c r="FG33" s="838"/>
      <c r="FH33" s="837"/>
      <c r="FI33" s="68"/>
      <c r="FJ33" s="838"/>
      <c r="FK33" s="837"/>
      <c r="FL33" s="68"/>
      <c r="FM33" s="838"/>
      <c r="FN33" s="837"/>
      <c r="FO33" s="68"/>
      <c r="FP33" s="838"/>
      <c r="FQ33" s="837"/>
      <c r="FR33" s="68"/>
      <c r="FS33" s="838"/>
      <c r="FT33" s="837"/>
      <c r="FU33" s="68"/>
      <c r="FV33" s="838"/>
      <c r="FW33" s="837"/>
      <c r="FX33" s="68"/>
      <c r="FY33" s="838"/>
      <c r="FZ33" s="837"/>
      <c r="GA33" s="68"/>
      <c r="GB33" s="838"/>
      <c r="GC33" s="837"/>
      <c r="GD33" s="68"/>
      <c r="GE33" s="838"/>
      <c r="GF33" s="837"/>
      <c r="GG33" s="68"/>
      <c r="GH33" s="838"/>
      <c r="GI33" s="837"/>
      <c r="GJ33" s="68"/>
      <c r="GK33" s="838"/>
      <c r="GL33" s="837"/>
      <c r="GM33" s="68"/>
      <c r="GN33" s="838"/>
      <c r="GO33" s="837"/>
      <c r="GP33" s="68"/>
      <c r="GQ33" s="838"/>
      <c r="GR33" s="837"/>
      <c r="GS33" s="68"/>
      <c r="GT33" s="838"/>
      <c r="GU33" s="837"/>
      <c r="GV33" s="68"/>
      <c r="GW33" s="838"/>
    </row>
    <row r="34" spans="1:205" ht="15.6" customHeight="1" x14ac:dyDescent="0.25">
      <c r="A34" s="560" t="s">
        <v>2010</v>
      </c>
      <c r="B34" s="978" t="s">
        <v>1752</v>
      </c>
      <c r="C34" s="707" t="s">
        <v>209</v>
      </c>
      <c r="D34" s="701"/>
      <c r="E34" s="694">
        <f t="shared" si="12"/>
        <v>1226.2379278077078</v>
      </c>
      <c r="F34" s="694">
        <f t="shared" si="13"/>
        <v>2129.3319605926022</v>
      </c>
      <c r="G34" s="694">
        <f t="shared" si="14"/>
        <v>63.144457313975465</v>
      </c>
      <c r="H34" s="702">
        <f>Tulalip!Y14</f>
        <v>357.89453274779009</v>
      </c>
      <c r="I34" s="702">
        <f>Tulalip!Z14</f>
        <v>440.91935086796218</v>
      </c>
      <c r="J34" s="702">
        <f>Tulalip!AA14</f>
        <v>61.98617638424772</v>
      </c>
      <c r="K34" s="702">
        <f>Tulalip!Y15</f>
        <v>183.51666892473128</v>
      </c>
      <c r="L34" s="702">
        <f>Tulalip!Z15</f>
        <v>4640.3500570967763</v>
      </c>
      <c r="M34" s="702">
        <f>Tulalip!AA15</f>
        <v>52.433333978494652</v>
      </c>
      <c r="N34" s="702">
        <f>Tulalip!Y16</f>
        <v>56.552636842105272</v>
      </c>
      <c r="O34" s="702">
        <f>Tulalip!Z16</f>
        <v>237.52107473684214</v>
      </c>
      <c r="P34" s="702">
        <f>Tulalip!AA16</f>
        <v>350.62634842105274</v>
      </c>
      <c r="Q34" s="708">
        <f>Tulalip!Y17</f>
        <v>1025.8954283076923</v>
      </c>
      <c r="R34" s="709">
        <f>Tulalip!Z17</f>
        <v>346.78155323076919</v>
      </c>
      <c r="S34" s="710">
        <f>Tulalip!AA17</f>
        <v>36.123078461538462</v>
      </c>
      <c r="T34" s="708">
        <f>Tulalip!Y18</f>
        <v>1163.8271623255812</v>
      </c>
      <c r="U34" s="709">
        <f>Tulalip!Z18</f>
        <v>1057.4876246511628</v>
      </c>
      <c r="V34" s="710">
        <f>Tulalip!AA18</f>
        <v>64.985273023255814</v>
      </c>
      <c r="W34" s="708">
        <f>Tulalip!Y19</f>
        <v>1066.2545618181816</v>
      </c>
      <c r="X34" s="709">
        <f>Tulalip!Z19</f>
        <v>2785.7101164619162</v>
      </c>
      <c r="Y34" s="710">
        <f>Tulalip!AA19</f>
        <v>57.635381719901709</v>
      </c>
      <c r="Z34" s="708">
        <f>Tulalip!Y20</f>
        <v>1290.6976142168676</v>
      </c>
      <c r="AA34" s="709">
        <f>Tulalip!Z20</f>
        <v>1603.5940055421688</v>
      </c>
      <c r="AB34" s="710">
        <f>Tulalip!AA20</f>
        <v>352.00844024096392</v>
      </c>
      <c r="AC34" s="677">
        <f>SUM(AC35:AC36)</f>
        <v>922.37988048095156</v>
      </c>
      <c r="AD34" s="678">
        <f t="shared" ref="AD34:CO34" si="127">SUM(AD35:AD36)</f>
        <v>2210.6201795190482</v>
      </c>
      <c r="AE34" s="679">
        <f t="shared" si="127"/>
        <v>0</v>
      </c>
      <c r="AF34" s="677">
        <f t="shared" si="127"/>
        <v>1832.9700893413174</v>
      </c>
      <c r="AG34" s="678">
        <f t="shared" si="127"/>
        <v>1698.8503267065869</v>
      </c>
      <c r="AH34" s="679">
        <f t="shared" si="127"/>
        <v>201.17964395209583</v>
      </c>
      <c r="AI34" s="677">
        <f t="shared" si="127"/>
        <v>1485.1501459115218</v>
      </c>
      <c r="AJ34" s="678">
        <f t="shared" si="127"/>
        <v>3130.2521014081208</v>
      </c>
      <c r="AK34" s="679">
        <f t="shared" si="127"/>
        <v>46.597812680357734</v>
      </c>
      <c r="AL34" s="677">
        <f t="shared" si="127"/>
        <v>8210.6037639133228</v>
      </c>
      <c r="AM34" s="678">
        <f t="shared" si="127"/>
        <v>1889.7463954279801</v>
      </c>
      <c r="AN34" s="679">
        <f t="shared" si="127"/>
        <v>246.64990065869767</v>
      </c>
      <c r="AO34" s="677">
        <f t="shared" si="127"/>
        <v>6606.9783578597217</v>
      </c>
      <c r="AP34" s="678">
        <f t="shared" si="127"/>
        <v>7390.631736772958</v>
      </c>
      <c r="AQ34" s="679">
        <f t="shared" si="127"/>
        <v>185.38996536732083</v>
      </c>
      <c r="AR34" s="677">
        <f t="shared" si="127"/>
        <v>6708.0778628952967</v>
      </c>
      <c r="AS34" s="678">
        <f t="shared" si="127"/>
        <v>5049.9221971047036</v>
      </c>
      <c r="AT34" s="679">
        <f t="shared" si="127"/>
        <v>0</v>
      </c>
      <c r="AU34" s="677">
        <f t="shared" si="127"/>
        <v>1076.4902110322755</v>
      </c>
      <c r="AV34" s="678">
        <f t="shared" si="127"/>
        <v>6096.7047247173887</v>
      </c>
      <c r="AW34" s="679">
        <f t="shared" si="127"/>
        <v>140.8051242503368</v>
      </c>
      <c r="AX34" s="677">
        <f t="shared" si="127"/>
        <v>13347.217536222219</v>
      </c>
      <c r="AY34" s="678">
        <f t="shared" si="127"/>
        <v>2127.5322357216432</v>
      </c>
      <c r="AZ34" s="679">
        <f t="shared" si="127"/>
        <v>514.25028805613692</v>
      </c>
      <c r="BA34" s="677">
        <f t="shared" si="127"/>
        <v>1467.3647157647047</v>
      </c>
      <c r="BB34" s="678">
        <f t="shared" si="127"/>
        <v>7441.6353442352956</v>
      </c>
      <c r="BC34" s="679">
        <f t="shared" si="127"/>
        <v>0</v>
      </c>
      <c r="BD34" s="677">
        <f t="shared" si="127"/>
        <v>2756.2908273554958</v>
      </c>
      <c r="BE34" s="678">
        <f t="shared" si="127"/>
        <v>3789.9105295310037</v>
      </c>
      <c r="BF34" s="679">
        <f t="shared" si="127"/>
        <v>258.79870311350089</v>
      </c>
      <c r="BG34" s="677">
        <f t="shared" si="127"/>
        <v>2542.3008285399646</v>
      </c>
      <c r="BH34" s="678">
        <f t="shared" si="127"/>
        <v>3719.6767033030628</v>
      </c>
      <c r="BI34" s="679">
        <f t="shared" si="127"/>
        <v>159.02252815697321</v>
      </c>
      <c r="BJ34" s="677">
        <f t="shared" si="127"/>
        <v>2025.4793457801304</v>
      </c>
      <c r="BK34" s="678">
        <f t="shared" si="127"/>
        <v>8421.9523868664273</v>
      </c>
      <c r="BL34" s="679">
        <f t="shared" si="127"/>
        <v>357.56832735344415</v>
      </c>
      <c r="BM34" s="677">
        <f t="shared" si="127"/>
        <v>1966.090783949315</v>
      </c>
      <c r="BN34" s="678">
        <f t="shared" si="127"/>
        <v>3469.4965652725955</v>
      </c>
      <c r="BO34" s="679">
        <f t="shared" si="127"/>
        <v>1626.4127107780896</v>
      </c>
      <c r="BP34" s="677">
        <f t="shared" si="127"/>
        <v>3316.1740997894826</v>
      </c>
      <c r="BQ34" s="678">
        <f t="shared" si="127"/>
        <v>4182.1153698390835</v>
      </c>
      <c r="BR34" s="679">
        <f t="shared" si="127"/>
        <v>483.71059037143482</v>
      </c>
      <c r="BS34" s="677">
        <f t="shared" si="127"/>
        <v>5056.8058035251797</v>
      </c>
      <c r="BT34" s="678">
        <f t="shared" si="127"/>
        <v>1065.7841828057556</v>
      </c>
      <c r="BU34" s="679">
        <f t="shared" si="127"/>
        <v>181.41007366906476</v>
      </c>
      <c r="BV34" s="677">
        <f t="shared" si="127"/>
        <v>2912.1632717872462</v>
      </c>
      <c r="BW34" s="678">
        <f t="shared" si="127"/>
        <v>3586.0892954246506</v>
      </c>
      <c r="BX34" s="679">
        <f t="shared" si="127"/>
        <v>35.74749278810409</v>
      </c>
      <c r="BY34" s="677">
        <f t="shared" si="127"/>
        <v>2021.6605275308643</v>
      </c>
      <c r="BZ34" s="678">
        <f t="shared" si="127"/>
        <v>1510.6913832098767</v>
      </c>
      <c r="CA34" s="679">
        <f t="shared" si="127"/>
        <v>66.648149259259256</v>
      </c>
      <c r="CB34" s="677">
        <f t="shared" si="127"/>
        <v>199.16541944544281</v>
      </c>
      <c r="CC34" s="678">
        <f t="shared" si="127"/>
        <v>1651.072437873961</v>
      </c>
      <c r="CD34" s="679">
        <f t="shared" si="127"/>
        <v>23.762202680596033</v>
      </c>
      <c r="CE34" s="677">
        <f t="shared" si="127"/>
        <v>2469.0201150803828</v>
      </c>
      <c r="CF34" s="678">
        <f t="shared" si="127"/>
        <v>1292.2729330592804</v>
      </c>
      <c r="CG34" s="679">
        <f t="shared" si="127"/>
        <v>155.70701186033756</v>
      </c>
      <c r="CH34" s="677">
        <f t="shared" si="127"/>
        <v>107.09533993032497</v>
      </c>
      <c r="CI34" s="678">
        <f t="shared" si="127"/>
        <v>5309.1802835946519</v>
      </c>
      <c r="CJ34" s="679">
        <f t="shared" si="127"/>
        <v>36.724436475022813</v>
      </c>
      <c r="CK34" s="677">
        <f t="shared" si="127"/>
        <v>126.66667956989247</v>
      </c>
      <c r="CL34" s="678">
        <f t="shared" si="127"/>
        <v>348.3333688172043</v>
      </c>
      <c r="CM34" s="679">
        <f t="shared" si="127"/>
        <v>114.00001161290322</v>
      </c>
      <c r="CN34" s="677">
        <f t="shared" si="127"/>
        <v>747.89414130980174</v>
      </c>
      <c r="CO34" s="678">
        <f t="shared" si="127"/>
        <v>1207.6840221685927</v>
      </c>
      <c r="CP34" s="679">
        <f t="shared" ref="CP34:CV34" si="128">SUM(CP35:CP36)</f>
        <v>9.4218965216053512</v>
      </c>
      <c r="CQ34" s="678"/>
      <c r="CR34" s="678"/>
      <c r="CS34" s="678"/>
      <c r="CT34" s="677">
        <f t="shared" si="128"/>
        <v>479.97316966442958</v>
      </c>
      <c r="CU34" s="678">
        <f t="shared" si="128"/>
        <v>1326.2416530201344</v>
      </c>
      <c r="CV34" s="679">
        <f t="shared" si="128"/>
        <v>75.785237315436248</v>
      </c>
      <c r="CW34" s="918">
        <f t="shared" ref="CW34:DB34" si="129">SUM(CW35:CW36)</f>
        <v>1043.2358387453605</v>
      </c>
      <c r="CX34" s="919">
        <f t="shared" si="129"/>
        <v>2985.1664368375727</v>
      </c>
      <c r="CY34" s="920">
        <f t="shared" si="129"/>
        <v>201.90160735720841</v>
      </c>
      <c r="CZ34" s="918">
        <f t="shared" si="129"/>
        <v>4724.4335565118799</v>
      </c>
      <c r="DA34" s="919">
        <f t="shared" si="129"/>
        <v>4091.5015276130353</v>
      </c>
      <c r="DB34" s="920">
        <f t="shared" si="129"/>
        <v>622.77920158937104</v>
      </c>
      <c r="DE34" s="707" t="s">
        <v>209</v>
      </c>
      <c r="DF34" s="834">
        <v>0.03</v>
      </c>
      <c r="DG34" s="835">
        <v>0.03</v>
      </c>
      <c r="DH34" s="836">
        <v>0.03</v>
      </c>
      <c r="DI34" s="834">
        <v>0.03</v>
      </c>
      <c r="DJ34" s="835">
        <v>0.03</v>
      </c>
      <c r="DK34" s="836">
        <v>0.03</v>
      </c>
      <c r="DL34" s="834">
        <v>0.03</v>
      </c>
      <c r="DM34" s="835">
        <v>0.03</v>
      </c>
      <c r="DN34" s="836">
        <v>0.03</v>
      </c>
      <c r="DO34" s="834">
        <v>0.03</v>
      </c>
      <c r="DP34" s="835">
        <v>0.03</v>
      </c>
      <c r="DQ34" s="836">
        <v>0.03</v>
      </c>
      <c r="DR34" s="834">
        <v>0.03</v>
      </c>
      <c r="DS34" s="835">
        <v>0.03</v>
      </c>
      <c r="DT34" s="836">
        <v>0.03</v>
      </c>
      <c r="DU34" s="834">
        <v>0.03</v>
      </c>
      <c r="DV34" s="835">
        <v>0.03</v>
      </c>
      <c r="DW34" s="836">
        <v>0.03</v>
      </c>
      <c r="DX34" s="834">
        <v>0.03</v>
      </c>
      <c r="DY34" s="835">
        <v>0.03</v>
      </c>
      <c r="DZ34" s="836">
        <v>0.03</v>
      </c>
      <c r="EA34" s="834"/>
      <c r="EB34" s="835"/>
      <c r="EC34" s="836"/>
      <c r="ED34" s="834"/>
      <c r="EE34" s="835"/>
      <c r="EF34" s="836"/>
      <c r="EG34" s="834"/>
      <c r="EH34" s="835"/>
      <c r="EI34" s="836"/>
      <c r="EJ34" s="834"/>
      <c r="EK34" s="835"/>
      <c r="EL34" s="836"/>
      <c r="EM34" s="834"/>
      <c r="EN34" s="835"/>
      <c r="EO34" s="836"/>
      <c r="EP34" s="834"/>
      <c r="EQ34" s="835"/>
      <c r="ER34" s="836"/>
      <c r="ES34" s="834"/>
      <c r="ET34" s="835"/>
      <c r="EU34" s="836"/>
      <c r="EV34" s="834"/>
      <c r="EW34" s="835"/>
      <c r="EX34" s="836"/>
      <c r="EY34" s="834"/>
      <c r="EZ34" s="835"/>
      <c r="FA34" s="836"/>
      <c r="FB34" s="834"/>
      <c r="FC34" s="835"/>
      <c r="FD34" s="836"/>
      <c r="FE34" s="834"/>
      <c r="FF34" s="835"/>
      <c r="FG34" s="836"/>
      <c r="FH34" s="834">
        <v>0</v>
      </c>
      <c r="FI34" s="835">
        <v>0</v>
      </c>
      <c r="FJ34" s="836">
        <v>0</v>
      </c>
      <c r="FK34" s="834">
        <v>0</v>
      </c>
      <c r="FL34" s="835">
        <v>0</v>
      </c>
      <c r="FM34" s="836">
        <v>0</v>
      </c>
      <c r="FN34" s="834">
        <v>0</v>
      </c>
      <c r="FO34" s="835">
        <v>0</v>
      </c>
      <c r="FP34" s="836">
        <v>0</v>
      </c>
      <c r="FQ34" s="834">
        <v>0</v>
      </c>
      <c r="FR34" s="835">
        <v>0</v>
      </c>
      <c r="FS34" s="836">
        <v>0</v>
      </c>
      <c r="FT34" s="834">
        <v>0.52792578714052962</v>
      </c>
      <c r="FU34" s="835">
        <v>0.52792578714052962</v>
      </c>
      <c r="FV34" s="836">
        <v>0.52792578714052962</v>
      </c>
      <c r="FW34" s="834">
        <v>0.66690000000000005</v>
      </c>
      <c r="FX34" s="835">
        <v>0.66690000000000005</v>
      </c>
      <c r="FY34" s="836">
        <v>0.66690000000000005</v>
      </c>
      <c r="FZ34" s="834">
        <v>0.79279999999999995</v>
      </c>
      <c r="GA34" s="835">
        <v>0.79279999999999995</v>
      </c>
      <c r="GB34" s="836">
        <v>0.79279999999999995</v>
      </c>
      <c r="GC34" s="834">
        <v>0.79300000000000004</v>
      </c>
      <c r="GD34" s="835">
        <v>0.79300000000000004</v>
      </c>
      <c r="GE34" s="836">
        <v>0.79300000000000004</v>
      </c>
      <c r="GF34" s="834"/>
      <c r="GG34" s="835"/>
      <c r="GH34" s="836"/>
      <c r="GI34" s="834"/>
      <c r="GJ34" s="835"/>
      <c r="GK34" s="836"/>
      <c r="GL34" s="834"/>
      <c r="GM34" s="835"/>
      <c r="GN34" s="836"/>
      <c r="GO34" s="834"/>
      <c r="GP34" s="835"/>
      <c r="GQ34" s="836"/>
      <c r="GR34" s="834"/>
      <c r="GS34" s="835"/>
      <c r="GT34" s="836"/>
      <c r="GU34" s="834"/>
      <c r="GV34" s="835"/>
      <c r="GW34" s="836"/>
    </row>
    <row r="35" spans="1:205" x14ac:dyDescent="0.25">
      <c r="A35" s="3" t="s">
        <v>1999</v>
      </c>
      <c r="B35" s="979"/>
      <c r="C35" s="680" t="s">
        <v>201</v>
      </c>
      <c r="D35" s="681">
        <v>19</v>
      </c>
      <c r="E35" s="682">
        <f t="shared" si="12"/>
        <v>305.19223010456432</v>
      </c>
      <c r="F35" s="682">
        <f t="shared" si="13"/>
        <v>833.6123003645198</v>
      </c>
      <c r="G35" s="682">
        <f t="shared" si="14"/>
        <v>25.820490272063022</v>
      </c>
      <c r="H35" s="684">
        <f t="shared" ref="H35" si="130">H34*(1-DF34)</f>
        <v>347.15769676535638</v>
      </c>
      <c r="I35" s="684">
        <f t="shared" ref="I35" si="131">I34*(1-DG34)</f>
        <v>427.6917703419233</v>
      </c>
      <c r="J35" s="684">
        <f t="shared" ref="J35" si="132">J34*(1-DH34)</f>
        <v>60.12659109272029</v>
      </c>
      <c r="K35" s="684">
        <f t="shared" ref="K35" si="133">K34*(1-DI34)</f>
        <v>178.01116885698934</v>
      </c>
      <c r="L35" s="684">
        <f t="shared" ref="L35" si="134">L34*(1-DJ34)</f>
        <v>4501.1395553838729</v>
      </c>
      <c r="M35" s="684">
        <f t="shared" ref="M35" si="135">M34*(1-DK34)</f>
        <v>50.860333959139808</v>
      </c>
      <c r="N35" s="684">
        <f t="shared" ref="N35" si="136">N34*(1-DL34)</f>
        <v>54.856057736842111</v>
      </c>
      <c r="O35" s="684">
        <f t="shared" ref="O35" si="137">O34*(1-DM34)</f>
        <v>230.39544249473687</v>
      </c>
      <c r="P35" s="684">
        <f t="shared" ref="P35" si="138">P34*(1-DN34)</f>
        <v>340.10755796842113</v>
      </c>
      <c r="Q35" s="711">
        <f t="shared" ref="Q35" si="139">Q34*(1-DO34)</f>
        <v>995.11856545846149</v>
      </c>
      <c r="R35" s="712">
        <f t="shared" ref="R35" si="140">R34*(1-DP34)</f>
        <v>336.37810663384613</v>
      </c>
      <c r="S35" s="713">
        <f t="shared" ref="S35" si="141">S34*(1-DQ34)</f>
        <v>35.039386107692309</v>
      </c>
      <c r="T35" s="711">
        <f t="shared" ref="T35" si="142">T34*(1-DR34)</f>
        <v>1128.9123474558137</v>
      </c>
      <c r="U35" s="712">
        <f t="shared" ref="U35" si="143">U34*(1-DS34)</f>
        <v>1025.762995911628</v>
      </c>
      <c r="V35" s="713">
        <f t="shared" ref="V35" si="144">V34*(1-DT34)</f>
        <v>63.035714832558135</v>
      </c>
      <c r="W35" s="711">
        <f t="shared" ref="W35" si="145">W34*(1-DU34)</f>
        <v>1034.2669249636363</v>
      </c>
      <c r="X35" s="712">
        <f t="shared" ref="X35" si="146">X34*(1-DV34)</f>
        <v>2702.1388129680586</v>
      </c>
      <c r="Y35" s="713">
        <f t="shared" ref="Y35" si="147">Y34*(1-DW34)</f>
        <v>55.906320268304654</v>
      </c>
      <c r="Z35" s="711">
        <f t="shared" ref="Z35" si="148">Z34*(1-DX34)</f>
        <v>1251.9766857903614</v>
      </c>
      <c r="AA35" s="712">
        <f t="shared" ref="AA35" si="149">AA34*(1-DY34)</f>
        <v>1555.4861853759037</v>
      </c>
      <c r="AB35" s="713">
        <f t="shared" ref="AB35" si="150">AB34*(1-DZ34)</f>
        <v>341.448187033735</v>
      </c>
      <c r="AC35" s="685">
        <v>815.21508138724096</v>
      </c>
      <c r="AD35" s="686">
        <v>1487.8287316389258</v>
      </c>
      <c r="AE35" s="687">
        <v>0</v>
      </c>
      <c r="AF35" s="685">
        <v>1626.2491660236947</v>
      </c>
      <c r="AG35" s="686">
        <v>1501.4729144229766</v>
      </c>
      <c r="AH35" s="687">
        <v>135.40130379065792</v>
      </c>
      <c r="AI35" s="685">
        <v>1245.5546732558278</v>
      </c>
      <c r="AJ35" s="686">
        <v>2777.2247343044119</v>
      </c>
      <c r="AK35" s="687">
        <v>41.183942170201888</v>
      </c>
      <c r="AL35" s="685">
        <v>8210.6037639133228</v>
      </c>
      <c r="AM35" s="686">
        <v>1584.8784451682661</v>
      </c>
      <c r="AN35" s="687">
        <v>218.83291908498938</v>
      </c>
      <c r="AO35" s="685">
        <v>6606.9783578597217</v>
      </c>
      <c r="AP35" s="686">
        <v>7390.631736772958</v>
      </c>
      <c r="AQ35" s="687">
        <v>155.48147665317555</v>
      </c>
      <c r="AR35" s="685">
        <v>6708.0778628952967</v>
      </c>
      <c r="AS35" s="686">
        <v>5049.9221971047036</v>
      </c>
      <c r="AT35" s="687">
        <v>0</v>
      </c>
      <c r="AU35" s="685">
        <v>1076.4902110322755</v>
      </c>
      <c r="AV35" s="686">
        <v>6096.7047247173887</v>
      </c>
      <c r="AW35" s="687">
        <v>140.8051242503368</v>
      </c>
      <c r="AX35" s="685">
        <v>13347.217536222219</v>
      </c>
      <c r="AY35" s="686">
        <v>2127.5322357216432</v>
      </c>
      <c r="AZ35" s="687">
        <v>514.25028805613692</v>
      </c>
      <c r="BA35" s="685">
        <v>1467.3647157647047</v>
      </c>
      <c r="BB35" s="686">
        <v>7441.6353442352956</v>
      </c>
      <c r="BC35" s="687">
        <v>0</v>
      </c>
      <c r="BD35" s="685">
        <v>2453.3072378378624</v>
      </c>
      <c r="BE35" s="686">
        <v>3789.9105295310037</v>
      </c>
      <c r="BF35" s="687">
        <v>258.79870311350089</v>
      </c>
      <c r="BG35" s="685">
        <v>2283.3957449152481</v>
      </c>
      <c r="BH35" s="686">
        <v>3310.7935084577739</v>
      </c>
      <c r="BI35" s="687">
        <v>159.02252815697321</v>
      </c>
      <c r="BJ35" s="685">
        <v>1758.743685455564</v>
      </c>
      <c r="BK35" s="686">
        <v>7564.2701399321495</v>
      </c>
      <c r="BL35" s="687">
        <v>318.26284687070921</v>
      </c>
      <c r="BM35" s="685">
        <v>1684.3438530678175</v>
      </c>
      <c r="BN35" s="686">
        <v>3012.5980739303595</v>
      </c>
      <c r="BO35" s="687">
        <v>1460.7806525396743</v>
      </c>
      <c r="BP35" s="685">
        <v>2892.7300771978539</v>
      </c>
      <c r="BQ35" s="686">
        <v>3582.8052160741408</v>
      </c>
      <c r="BR35" s="687">
        <v>420.01067459716842</v>
      </c>
      <c r="BS35" s="685">
        <v>4559.4314490950374</v>
      </c>
      <c r="BT35" s="686">
        <v>929.69363749619231</v>
      </c>
      <c r="BU35" s="687">
        <v>155.41344528114439</v>
      </c>
      <c r="BV35" s="685">
        <v>889.41502611712667</v>
      </c>
      <c r="BW35" s="686">
        <v>3233.370817092482</v>
      </c>
      <c r="BX35" s="687">
        <v>31.182876550156582</v>
      </c>
      <c r="BY35" s="685">
        <v>662.23334737435243</v>
      </c>
      <c r="BZ35" s="686">
        <v>461.38608678623984</v>
      </c>
      <c r="CA35" s="687">
        <v>60.092809485546944</v>
      </c>
      <c r="CB35" s="685">
        <v>43.719096597130658</v>
      </c>
      <c r="CC35" s="686">
        <v>540.8401719284758</v>
      </c>
      <c r="CD35" s="687">
        <v>7.2573060454787566</v>
      </c>
      <c r="CE35" s="685">
        <v>457.37858706552424</v>
      </c>
      <c r="CF35" s="686">
        <v>283.66874805669869</v>
      </c>
      <c r="CG35" s="687">
        <v>51.004792481093297</v>
      </c>
      <c r="CH35" s="685">
        <v>23.029397995434422</v>
      </c>
      <c r="CI35" s="686">
        <v>983.50975828627634</v>
      </c>
      <c r="CJ35" s="687">
        <v>8.0614355152477675</v>
      </c>
      <c r="CK35" s="685">
        <v>27.018753669817418</v>
      </c>
      <c r="CL35" s="686">
        <v>74.904358964645965</v>
      </c>
      <c r="CM35" s="687">
        <v>21.118160973453833</v>
      </c>
      <c r="CN35" s="685">
        <v>33.55140191256428</v>
      </c>
      <c r="CO35" s="686">
        <v>257.60616143681887</v>
      </c>
      <c r="CP35" s="687">
        <v>2.0260508534639694</v>
      </c>
      <c r="CQ35" s="686"/>
      <c r="CR35" s="686"/>
      <c r="CS35" s="686"/>
      <c r="CT35" s="685">
        <v>20.575392618922969</v>
      </c>
      <c r="CU35" s="686">
        <v>59.496744627165036</v>
      </c>
      <c r="CV35" s="687">
        <v>16.165440396695523</v>
      </c>
      <c r="CW35" s="921">
        <v>50.672920823798904</v>
      </c>
      <c r="CX35" s="922">
        <v>471.94885240699068</v>
      </c>
      <c r="CY35" s="923">
        <v>36.427995853555956</v>
      </c>
      <c r="CZ35" s="921">
        <v>259.37776249586386</v>
      </c>
      <c r="DA35" s="922">
        <v>464.22073841530892</v>
      </c>
      <c r="DB35" s="923">
        <v>31.123266509316863</v>
      </c>
      <c r="DE35" s="680" t="s">
        <v>201</v>
      </c>
      <c r="DF35" s="837"/>
      <c r="DG35" s="68"/>
      <c r="DH35" s="838"/>
      <c r="DI35" s="837"/>
      <c r="DJ35" s="68"/>
      <c r="DK35" s="838"/>
      <c r="DL35" s="837"/>
      <c r="DM35" s="68"/>
      <c r="DN35" s="838"/>
      <c r="DO35" s="837"/>
      <c r="DP35" s="68"/>
      <c r="DQ35" s="838"/>
      <c r="DR35" s="837"/>
      <c r="DS35" s="68"/>
      <c r="DT35" s="838"/>
      <c r="DU35" s="837"/>
      <c r="DV35" s="68"/>
      <c r="DW35" s="838"/>
      <c r="DX35" s="837"/>
      <c r="DY35" s="68"/>
      <c r="DZ35" s="838"/>
      <c r="EA35" s="837"/>
      <c r="EB35" s="68"/>
      <c r="EC35" s="838"/>
      <c r="ED35" s="837"/>
      <c r="EE35" s="68"/>
      <c r="EF35" s="838"/>
      <c r="EG35" s="837"/>
      <c r="EH35" s="68"/>
      <c r="EI35" s="838"/>
      <c r="EJ35" s="837"/>
      <c r="EK35" s="68"/>
      <c r="EL35" s="838"/>
      <c r="EM35" s="837"/>
      <c r="EN35" s="68"/>
      <c r="EO35" s="838"/>
      <c r="EP35" s="837"/>
      <c r="EQ35" s="68"/>
      <c r="ER35" s="838"/>
      <c r="ES35" s="837"/>
      <c r="ET35" s="68"/>
      <c r="EU35" s="838"/>
      <c r="EV35" s="837"/>
      <c r="EW35" s="68"/>
      <c r="EX35" s="838"/>
      <c r="EY35" s="837"/>
      <c r="EZ35" s="68"/>
      <c r="FA35" s="838"/>
      <c r="FB35" s="837"/>
      <c r="FC35" s="68"/>
      <c r="FD35" s="838"/>
      <c r="FE35" s="837"/>
      <c r="FF35" s="68"/>
      <c r="FG35" s="838"/>
      <c r="FH35" s="837"/>
      <c r="FI35" s="68"/>
      <c r="FJ35" s="838"/>
      <c r="FK35" s="837"/>
      <c r="FL35" s="68"/>
      <c r="FM35" s="838"/>
      <c r="FN35" s="837"/>
      <c r="FO35" s="68"/>
      <c r="FP35" s="838"/>
      <c r="FQ35" s="837"/>
      <c r="FR35" s="68"/>
      <c r="FS35" s="838"/>
      <c r="FT35" s="837"/>
      <c r="FU35" s="68"/>
      <c r="FV35" s="838"/>
      <c r="FW35" s="837"/>
      <c r="FX35" s="68"/>
      <c r="FY35" s="838"/>
      <c r="FZ35" s="837"/>
      <c r="GA35" s="68"/>
      <c r="GB35" s="838"/>
      <c r="GC35" s="837"/>
      <c r="GD35" s="68"/>
      <c r="GE35" s="838"/>
      <c r="GF35" s="837"/>
      <c r="GG35" s="68"/>
      <c r="GH35" s="838"/>
      <c r="GI35" s="837"/>
      <c r="GJ35" s="68"/>
      <c r="GK35" s="838"/>
      <c r="GL35" s="837"/>
      <c r="GM35" s="68"/>
      <c r="GN35" s="838"/>
      <c r="GO35" s="837"/>
      <c r="GP35" s="68"/>
      <c r="GQ35" s="838"/>
      <c r="GR35" s="837"/>
      <c r="GS35" s="68"/>
      <c r="GT35" s="838"/>
      <c r="GU35" s="837"/>
      <c r="GV35" s="68"/>
      <c r="GW35" s="838"/>
    </row>
    <row r="36" spans="1:205" ht="15.75" thickBot="1" x14ac:dyDescent="0.3">
      <c r="A36" s="3"/>
      <c r="B36" s="980"/>
      <c r="C36" s="695" t="s">
        <v>202</v>
      </c>
      <c r="D36" s="681">
        <v>20</v>
      </c>
      <c r="E36" s="682">
        <f t="shared" si="12"/>
        <v>921.04569770314367</v>
      </c>
      <c r="F36" s="682">
        <f t="shared" si="13"/>
        <v>1295.7196602280826</v>
      </c>
      <c r="G36" s="682">
        <f t="shared" si="14"/>
        <v>37.323967041912447</v>
      </c>
      <c r="H36" s="690">
        <f t="shared" ref="H36:J36" si="151">H34-H35</f>
        <v>10.736835982433718</v>
      </c>
      <c r="I36" s="684">
        <f t="shared" si="151"/>
        <v>13.227580526038878</v>
      </c>
      <c r="J36" s="684">
        <f t="shared" si="151"/>
        <v>1.8595852915274307</v>
      </c>
      <c r="K36" s="690">
        <f t="shared" ref="K36:AB36" si="152">K34-K35</f>
        <v>5.5055000677419343</v>
      </c>
      <c r="L36" s="684">
        <f t="shared" si="152"/>
        <v>139.21050171290335</v>
      </c>
      <c r="M36" s="684">
        <f t="shared" si="152"/>
        <v>1.5730000193548435</v>
      </c>
      <c r="N36" s="684">
        <f t="shared" si="152"/>
        <v>1.6965791052631616</v>
      </c>
      <c r="O36" s="684">
        <f t="shared" si="152"/>
        <v>7.1256322421052687</v>
      </c>
      <c r="P36" s="684">
        <f t="shared" si="152"/>
        <v>10.518790452631606</v>
      </c>
      <c r="Q36" s="714">
        <f t="shared" si="152"/>
        <v>30.776862849230838</v>
      </c>
      <c r="R36" s="715">
        <f t="shared" si="152"/>
        <v>10.403446596923061</v>
      </c>
      <c r="S36" s="716">
        <f t="shared" si="152"/>
        <v>1.0836923538461534</v>
      </c>
      <c r="T36" s="714">
        <f t="shared" si="152"/>
        <v>34.914814869767497</v>
      </c>
      <c r="U36" s="715">
        <f t="shared" si="152"/>
        <v>31.724628739534865</v>
      </c>
      <c r="V36" s="716">
        <f t="shared" si="152"/>
        <v>1.9495581906976795</v>
      </c>
      <c r="W36" s="714">
        <f t="shared" si="152"/>
        <v>31.987636854545372</v>
      </c>
      <c r="X36" s="715">
        <f t="shared" si="152"/>
        <v>83.571303493857613</v>
      </c>
      <c r="Y36" s="716">
        <f t="shared" si="152"/>
        <v>1.7290614515970546</v>
      </c>
      <c r="Z36" s="714">
        <f t="shared" si="152"/>
        <v>38.720928426506134</v>
      </c>
      <c r="AA36" s="715">
        <f t="shared" si="152"/>
        <v>48.107820166265128</v>
      </c>
      <c r="AB36" s="716">
        <f t="shared" si="152"/>
        <v>10.560253207228925</v>
      </c>
      <c r="AC36" s="691">
        <v>107.16479909371057</v>
      </c>
      <c r="AD36" s="692">
        <v>722.79144788012252</v>
      </c>
      <c r="AE36" s="693">
        <v>0</v>
      </c>
      <c r="AF36" s="691">
        <v>206.72092331762261</v>
      </c>
      <c r="AG36" s="692">
        <v>197.37741228361028</v>
      </c>
      <c r="AH36" s="693">
        <v>65.778340161437896</v>
      </c>
      <c r="AI36" s="691">
        <v>239.59547265569404</v>
      </c>
      <c r="AJ36" s="692">
        <v>353.0273671037088</v>
      </c>
      <c r="AK36" s="693">
        <v>5.4138705101558431</v>
      </c>
      <c r="AL36" s="691">
        <v>0</v>
      </c>
      <c r="AM36" s="692">
        <v>304.86795025971412</v>
      </c>
      <c r="AN36" s="693">
        <v>27.816981573708301</v>
      </c>
      <c r="AO36" s="691">
        <v>0</v>
      </c>
      <c r="AP36" s="692">
        <v>0</v>
      </c>
      <c r="AQ36" s="693">
        <v>29.908488714145292</v>
      </c>
      <c r="AR36" s="691">
        <v>0</v>
      </c>
      <c r="AS36" s="692">
        <v>0</v>
      </c>
      <c r="AT36" s="693">
        <v>0</v>
      </c>
      <c r="AU36" s="691">
        <v>0</v>
      </c>
      <c r="AV36" s="692">
        <v>0</v>
      </c>
      <c r="AW36" s="693">
        <v>0</v>
      </c>
      <c r="AX36" s="691">
        <v>0</v>
      </c>
      <c r="AY36" s="692">
        <v>0</v>
      </c>
      <c r="AZ36" s="693">
        <v>0</v>
      </c>
      <c r="BA36" s="691">
        <v>0</v>
      </c>
      <c r="BB36" s="692">
        <v>0</v>
      </c>
      <c r="BC36" s="693">
        <v>0</v>
      </c>
      <c r="BD36" s="691">
        <v>302.98358951763345</v>
      </c>
      <c r="BE36" s="692">
        <v>0</v>
      </c>
      <c r="BF36" s="693">
        <v>0</v>
      </c>
      <c r="BG36" s="691">
        <v>258.9050836247165</v>
      </c>
      <c r="BH36" s="692">
        <v>408.8831948452887</v>
      </c>
      <c r="BI36" s="693">
        <v>0</v>
      </c>
      <c r="BJ36" s="691">
        <v>266.73566032456642</v>
      </c>
      <c r="BK36" s="692">
        <v>857.68224693427783</v>
      </c>
      <c r="BL36" s="693">
        <v>39.305480482734907</v>
      </c>
      <c r="BM36" s="691">
        <v>281.74693088149746</v>
      </c>
      <c r="BN36" s="692">
        <v>456.89849134223613</v>
      </c>
      <c r="BO36" s="693">
        <v>165.6320582384154</v>
      </c>
      <c r="BP36" s="691">
        <v>423.44402259162865</v>
      </c>
      <c r="BQ36" s="692">
        <v>599.31015376494258</v>
      </c>
      <c r="BR36" s="693">
        <v>63.699915774266415</v>
      </c>
      <c r="BS36" s="691">
        <v>497.37435443014243</v>
      </c>
      <c r="BT36" s="692">
        <v>136.09054530956328</v>
      </c>
      <c r="BU36" s="693">
        <v>25.99662838792036</v>
      </c>
      <c r="BV36" s="691">
        <v>2022.7482456701196</v>
      </c>
      <c r="BW36" s="692">
        <v>352.71847833216844</v>
      </c>
      <c r="BX36" s="693">
        <v>4.5646162379475079</v>
      </c>
      <c r="BY36" s="691">
        <v>1359.4271801565119</v>
      </c>
      <c r="BZ36" s="692">
        <v>1049.3052964236367</v>
      </c>
      <c r="CA36" s="693">
        <v>6.5553397737123102</v>
      </c>
      <c r="CB36" s="691">
        <v>155.44632284831215</v>
      </c>
      <c r="CC36" s="692">
        <v>1110.2322659454851</v>
      </c>
      <c r="CD36" s="693">
        <v>16.504896635117277</v>
      </c>
      <c r="CE36" s="691">
        <v>2011.6415280148585</v>
      </c>
      <c r="CF36" s="692">
        <v>1008.6041850025816</v>
      </c>
      <c r="CG36" s="693">
        <v>104.70221937924426</v>
      </c>
      <c r="CH36" s="691">
        <v>84.065941934890546</v>
      </c>
      <c r="CI36" s="692">
        <v>4325.6705253083755</v>
      </c>
      <c r="CJ36" s="693">
        <v>28.663000959775047</v>
      </c>
      <c r="CK36" s="691">
        <v>99.647925900075052</v>
      </c>
      <c r="CL36" s="692">
        <v>273.42900985255835</v>
      </c>
      <c r="CM36" s="693">
        <v>92.881850639449382</v>
      </c>
      <c r="CN36" s="691">
        <v>714.34273939723744</v>
      </c>
      <c r="CO36" s="692">
        <v>950.07786073177385</v>
      </c>
      <c r="CP36" s="693">
        <v>7.3958456681413818</v>
      </c>
      <c r="CQ36" s="692"/>
      <c r="CR36" s="692"/>
      <c r="CS36" s="692"/>
      <c r="CT36" s="691">
        <v>459.39777704550659</v>
      </c>
      <c r="CU36" s="692">
        <v>1266.7449083929694</v>
      </c>
      <c r="CV36" s="693">
        <v>59.619796918740725</v>
      </c>
      <c r="CW36" s="924">
        <v>992.56291792156162</v>
      </c>
      <c r="CX36" s="925">
        <v>2513.2175844305821</v>
      </c>
      <c r="CY36" s="926">
        <v>165.47361150365245</v>
      </c>
      <c r="CZ36" s="924">
        <v>4465.0557940160161</v>
      </c>
      <c r="DA36" s="925">
        <v>3627.2807891977263</v>
      </c>
      <c r="DB36" s="926">
        <v>591.65593508005418</v>
      </c>
      <c r="DE36" s="695" t="s">
        <v>202</v>
      </c>
      <c r="DF36" s="839"/>
      <c r="DG36" s="840"/>
      <c r="DH36" s="841"/>
      <c r="DI36" s="839"/>
      <c r="DJ36" s="840"/>
      <c r="DK36" s="841"/>
      <c r="DL36" s="839"/>
      <c r="DM36" s="840"/>
      <c r="DN36" s="841"/>
      <c r="DO36" s="839"/>
      <c r="DP36" s="840"/>
      <c r="DQ36" s="841"/>
      <c r="DR36" s="839"/>
      <c r="DS36" s="840"/>
      <c r="DT36" s="841"/>
      <c r="DU36" s="839"/>
      <c r="DV36" s="840"/>
      <c r="DW36" s="841"/>
      <c r="DX36" s="839"/>
      <c r="DY36" s="840"/>
      <c r="DZ36" s="841"/>
      <c r="EA36" s="839"/>
      <c r="EB36" s="840"/>
      <c r="EC36" s="841"/>
      <c r="ED36" s="839"/>
      <c r="EE36" s="840"/>
      <c r="EF36" s="841"/>
      <c r="EG36" s="839"/>
      <c r="EH36" s="840"/>
      <c r="EI36" s="841"/>
      <c r="EJ36" s="839"/>
      <c r="EK36" s="840"/>
      <c r="EL36" s="841"/>
      <c r="EM36" s="839"/>
      <c r="EN36" s="840"/>
      <c r="EO36" s="841"/>
      <c r="EP36" s="839"/>
      <c r="EQ36" s="840"/>
      <c r="ER36" s="841"/>
      <c r="ES36" s="839"/>
      <c r="ET36" s="840"/>
      <c r="EU36" s="841"/>
      <c r="EV36" s="839"/>
      <c r="EW36" s="840"/>
      <c r="EX36" s="841"/>
      <c r="EY36" s="839"/>
      <c r="EZ36" s="840"/>
      <c r="FA36" s="841"/>
      <c r="FB36" s="839"/>
      <c r="FC36" s="840"/>
      <c r="FD36" s="841"/>
      <c r="FE36" s="839"/>
      <c r="FF36" s="840"/>
      <c r="FG36" s="841"/>
      <c r="FH36" s="839"/>
      <c r="FI36" s="840"/>
      <c r="FJ36" s="841"/>
      <c r="FK36" s="839"/>
      <c r="FL36" s="840"/>
      <c r="FM36" s="841"/>
      <c r="FN36" s="839"/>
      <c r="FO36" s="840"/>
      <c r="FP36" s="841"/>
      <c r="FQ36" s="839"/>
      <c r="FR36" s="840"/>
      <c r="FS36" s="841"/>
      <c r="FT36" s="839"/>
      <c r="FU36" s="840"/>
      <c r="FV36" s="841"/>
      <c r="FW36" s="839"/>
      <c r="FX36" s="840"/>
      <c r="FY36" s="841"/>
      <c r="FZ36" s="839"/>
      <c r="GA36" s="840"/>
      <c r="GB36" s="841"/>
      <c r="GC36" s="839"/>
      <c r="GD36" s="840"/>
      <c r="GE36" s="841"/>
      <c r="GF36" s="839"/>
      <c r="GG36" s="840"/>
      <c r="GH36" s="841"/>
      <c r="GI36" s="839"/>
      <c r="GJ36" s="840"/>
      <c r="GK36" s="841"/>
      <c r="GL36" s="839"/>
      <c r="GM36" s="840"/>
      <c r="GN36" s="841"/>
      <c r="GO36" s="839"/>
      <c r="GP36" s="840"/>
      <c r="GQ36" s="841"/>
      <c r="GR36" s="839"/>
      <c r="GS36" s="840"/>
      <c r="GT36" s="841"/>
      <c r="GU36" s="839"/>
      <c r="GV36" s="840"/>
      <c r="GW36" s="841"/>
    </row>
    <row r="37" spans="1:205" ht="15.75" customHeight="1" x14ac:dyDescent="0.25">
      <c r="A37" s="560" t="s">
        <v>2012</v>
      </c>
      <c r="B37" s="981" t="s">
        <v>1754</v>
      </c>
      <c r="C37" s="707" t="s">
        <v>210</v>
      </c>
      <c r="D37" s="705"/>
      <c r="E37" s="673">
        <f t="shared" si="12"/>
        <v>18733.340743676155</v>
      </c>
      <c r="F37" s="673">
        <f t="shared" si="13"/>
        <v>25535.031044148462</v>
      </c>
      <c r="G37" s="673">
        <f t="shared" si="14"/>
        <v>1383.6743529376183</v>
      </c>
      <c r="H37" s="675">
        <f>'MPS Tot'!AG14</f>
        <v>7087.6244578281821</v>
      </c>
      <c r="I37" s="675">
        <f>'MPS Tot'!AH14</f>
        <v>21833.139691752836</v>
      </c>
      <c r="J37" s="675">
        <f>'MPS Tot'!AI14</f>
        <v>20.392597559282962</v>
      </c>
      <c r="K37" s="675">
        <f>'MPS Tot'!AG15</f>
        <v>11504.745918834496</v>
      </c>
      <c r="L37" s="675">
        <f>'MPS Tot'!AH15</f>
        <v>23264.556600332799</v>
      </c>
      <c r="M37" s="675">
        <f>'MPS Tot'!AI15</f>
        <v>3013.8909286005669</v>
      </c>
      <c r="N37" s="675">
        <f>'MPS Tot'!AG16</f>
        <v>23058.772582035082</v>
      </c>
      <c r="O37" s="675">
        <f>'MPS Tot'!AH16</f>
        <v>29074.623204957195</v>
      </c>
      <c r="P37" s="675">
        <f>'MPS Tot'!AI16</f>
        <v>1964.2868320850257</v>
      </c>
      <c r="Q37" s="918">
        <v>13768.624623699005</v>
      </c>
      <c r="R37" s="919">
        <v>23192.427040391667</v>
      </c>
      <c r="S37" s="920">
        <v>1694.8268584327279</v>
      </c>
      <c r="T37" s="918">
        <v>23341.590965230047</v>
      </c>
      <c r="U37" s="919">
        <v>30443.469274262814</v>
      </c>
      <c r="V37" s="920">
        <v>1956.8284591797649</v>
      </c>
      <c r="W37" s="918">
        <v>17852.16282405415</v>
      </c>
      <c r="X37" s="919">
        <v>33111.543187932453</v>
      </c>
      <c r="Y37" s="920">
        <v>1965.7762928088871</v>
      </c>
      <c r="Z37" s="918">
        <v>11175.273398453794</v>
      </c>
      <c r="AA37" s="919">
        <v>17552.700804987446</v>
      </c>
      <c r="AB37" s="920">
        <v>2224.8289057723405</v>
      </c>
      <c r="AC37" s="918">
        <v>9040.8916707314784</v>
      </c>
      <c r="AD37" s="919">
        <v>20326.27609299705</v>
      </c>
      <c r="AE37" s="920">
        <v>1077.0801706800626</v>
      </c>
      <c r="AF37" s="918">
        <v>11892.514440778648</v>
      </c>
      <c r="AG37" s="919">
        <v>13201.643021094249</v>
      </c>
      <c r="AH37" s="920">
        <v>1729.0840705334781</v>
      </c>
      <c r="AI37" s="918">
        <v>11066.483034338633</v>
      </c>
      <c r="AJ37" s="919">
        <v>25233.138647501761</v>
      </c>
      <c r="AK37" s="920">
        <v>1122.3986279668895</v>
      </c>
      <c r="AL37" s="918">
        <v>24746.043529788407</v>
      </c>
      <c r="AM37" s="919">
        <v>20501.614271612936</v>
      </c>
      <c r="AN37" s="920">
        <v>2860.5030998094321</v>
      </c>
      <c r="AO37" s="918">
        <v>19251.229158741276</v>
      </c>
      <c r="AP37" s="919">
        <v>29874.351898034227</v>
      </c>
      <c r="AQ37" s="920">
        <v>1298.7728813254398</v>
      </c>
      <c r="AR37" s="918">
        <v>16124.858529161324</v>
      </c>
      <c r="AS37" s="919">
        <v>19625.901044122809</v>
      </c>
      <c r="AT37" s="920">
        <v>1462.368400167348</v>
      </c>
      <c r="AU37" s="918">
        <v>15059.758450265588</v>
      </c>
      <c r="AV37" s="919">
        <v>24905.756424503867</v>
      </c>
      <c r="AW37" s="920">
        <v>1755.7353646078759</v>
      </c>
      <c r="AX37" s="918">
        <v>22090.797768314089</v>
      </c>
      <c r="AY37" s="919">
        <v>20686.552016488302</v>
      </c>
      <c r="AZ37" s="920">
        <v>1900.3170997077973</v>
      </c>
      <c r="BA37" s="918">
        <v>14309.864207205213</v>
      </c>
      <c r="BB37" s="919">
        <v>24187.538609379619</v>
      </c>
      <c r="BC37" s="920">
        <v>1401.4041456647353</v>
      </c>
      <c r="BD37" s="918">
        <v>34130.642815225889</v>
      </c>
      <c r="BE37" s="919">
        <v>39666.593239127629</v>
      </c>
      <c r="BF37" s="920">
        <v>3029.8299624479023</v>
      </c>
      <c r="BG37" s="918">
        <v>20994.452562708051</v>
      </c>
      <c r="BH37" s="919">
        <v>46920.605689456861</v>
      </c>
      <c r="BI37" s="920">
        <v>2854.0961398534141</v>
      </c>
      <c r="BJ37" s="918">
        <v>15017.301268178126</v>
      </c>
      <c r="BK37" s="919">
        <v>34376.271864441951</v>
      </c>
      <c r="BL37" s="920">
        <v>3655.9207352131452</v>
      </c>
      <c r="BM37" s="918">
        <v>17918.848125779703</v>
      </c>
      <c r="BN37" s="919">
        <v>35535.320488690384</v>
      </c>
      <c r="BO37" s="920">
        <v>3988.3428154265534</v>
      </c>
      <c r="BP37" s="918">
        <v>16618.614918725129</v>
      </c>
      <c r="BQ37" s="919">
        <v>21981.524541807299</v>
      </c>
      <c r="BR37" s="920">
        <v>2588.7773367926384</v>
      </c>
      <c r="BS37" s="918">
        <v>23620.12661734804</v>
      </c>
      <c r="BT37" s="919">
        <v>36534.417019644941</v>
      </c>
      <c r="BU37" s="920">
        <v>2257.9209313119163</v>
      </c>
      <c r="BV37" s="918">
        <v>33229.113741654983</v>
      </c>
      <c r="BW37" s="919">
        <v>44179.573057586342</v>
      </c>
      <c r="BX37" s="920">
        <v>2629.1676070494364</v>
      </c>
      <c r="BY37" s="918">
        <v>19722.287492730211</v>
      </c>
      <c r="BZ37" s="919">
        <v>28468.212410632761</v>
      </c>
      <c r="CA37" s="920">
        <v>1526.4890847176894</v>
      </c>
      <c r="CB37" s="918">
        <v>14507.237520880219</v>
      </c>
      <c r="CC37" s="919">
        <v>20673.667920024898</v>
      </c>
      <c r="CD37" s="920">
        <v>934.11146367738331</v>
      </c>
      <c r="CE37" s="918">
        <v>14570.700301690411</v>
      </c>
      <c r="CF37" s="919">
        <v>19368.094286817854</v>
      </c>
      <c r="CG37" s="920">
        <v>1184.0312521948663</v>
      </c>
      <c r="CH37" s="918">
        <v>11656.740589194413</v>
      </c>
      <c r="CI37" s="919">
        <v>24170.246527434112</v>
      </c>
      <c r="CJ37" s="920">
        <v>775.39565986488833</v>
      </c>
      <c r="CK37" s="918">
        <v>20960.309219663148</v>
      </c>
      <c r="CL37" s="919">
        <v>18887.677881639625</v>
      </c>
      <c r="CM37" s="920">
        <v>1708.0511162859721</v>
      </c>
      <c r="CN37" s="918">
        <v>16486.996339919722</v>
      </c>
      <c r="CO37" s="919">
        <v>22997.745224903621</v>
      </c>
      <c r="CP37" s="920">
        <v>928.47428677309063</v>
      </c>
      <c r="CQ37" s="919"/>
      <c r="CR37" s="919"/>
      <c r="CS37" s="919"/>
      <c r="CT37" s="918">
        <v>8747.3610257404944</v>
      </c>
      <c r="CU37" s="919">
        <v>14136.027468506623</v>
      </c>
      <c r="CV37" s="920">
        <v>699.60540394612565</v>
      </c>
      <c r="CW37" s="918">
        <v>11034.147110683027</v>
      </c>
      <c r="CX37" s="919">
        <v>21086.63089908905</v>
      </c>
      <c r="CY37" s="920">
        <v>1265.2406789310094</v>
      </c>
      <c r="CZ37" s="918">
        <v>21939.378323472349</v>
      </c>
      <c r="DA37" s="919">
        <v>22176.705007774246</v>
      </c>
      <c r="DB37" s="920">
        <v>1869.4770884847881</v>
      </c>
      <c r="DE37" s="707" t="s">
        <v>210</v>
      </c>
      <c r="DF37" s="834">
        <v>0.03</v>
      </c>
      <c r="DG37" s="835">
        <v>0.03</v>
      </c>
      <c r="DH37" s="836">
        <v>0.03</v>
      </c>
      <c r="DI37" s="834">
        <v>0.03</v>
      </c>
      <c r="DJ37" s="835">
        <v>0.03</v>
      </c>
      <c r="DK37" s="836">
        <v>0.03</v>
      </c>
      <c r="DL37" s="834">
        <v>0.03</v>
      </c>
      <c r="DM37" s="835">
        <v>0.03</v>
      </c>
      <c r="DN37" s="836">
        <v>0.03</v>
      </c>
      <c r="DO37" s="834">
        <v>0.03</v>
      </c>
      <c r="DP37" s="835">
        <v>0.03</v>
      </c>
      <c r="DQ37" s="836">
        <v>0.03</v>
      </c>
      <c r="DR37" s="834">
        <v>0.03</v>
      </c>
      <c r="DS37" s="835">
        <v>0.03</v>
      </c>
      <c r="DT37" s="836">
        <v>0.03</v>
      </c>
      <c r="DU37" s="834">
        <v>0.03</v>
      </c>
      <c r="DV37" s="835">
        <v>0.03</v>
      </c>
      <c r="DW37" s="836">
        <v>0.03</v>
      </c>
      <c r="DX37" s="834">
        <v>0.03</v>
      </c>
      <c r="DY37" s="835">
        <v>0.03</v>
      </c>
      <c r="DZ37" s="836">
        <v>0.03</v>
      </c>
      <c r="EA37" s="834"/>
      <c r="EB37" s="835"/>
      <c r="EC37" s="836"/>
      <c r="ED37" s="834"/>
      <c r="EE37" s="835"/>
      <c r="EF37" s="836"/>
      <c r="EG37" s="834"/>
      <c r="EH37" s="835"/>
      <c r="EI37" s="836"/>
      <c r="EJ37" s="834"/>
      <c r="EK37" s="835"/>
      <c r="EL37" s="836"/>
      <c r="EM37" s="834"/>
      <c r="EN37" s="835"/>
      <c r="EO37" s="836"/>
      <c r="EP37" s="834"/>
      <c r="EQ37" s="835"/>
      <c r="ER37" s="836"/>
      <c r="ES37" s="834"/>
      <c r="ET37" s="835"/>
      <c r="EU37" s="836"/>
      <c r="EV37" s="834"/>
      <c r="EW37" s="835"/>
      <c r="EX37" s="836"/>
      <c r="EY37" s="834"/>
      <c r="EZ37" s="835"/>
      <c r="FA37" s="836"/>
      <c r="FB37" s="834"/>
      <c r="FC37" s="835"/>
      <c r="FD37" s="836"/>
      <c r="FE37" s="834"/>
      <c r="FF37" s="835"/>
      <c r="FG37" s="836"/>
      <c r="FH37" s="834">
        <v>0.54523154774813176</v>
      </c>
      <c r="FI37" s="835">
        <v>0.54523154774813176</v>
      </c>
      <c r="FJ37" s="836">
        <v>0.54523154774813176</v>
      </c>
      <c r="FK37" s="834">
        <v>0.63140433709662125</v>
      </c>
      <c r="FL37" s="835">
        <v>0.63140433709662125</v>
      </c>
      <c r="FM37" s="836">
        <v>0.63140433709662125</v>
      </c>
      <c r="FN37" s="834">
        <v>0.83449144455060875</v>
      </c>
      <c r="FO37" s="835">
        <v>0.83449144455060875</v>
      </c>
      <c r="FP37" s="836">
        <v>0.83449144455060875</v>
      </c>
      <c r="FQ37" s="834">
        <v>0.76295989782059648</v>
      </c>
      <c r="FR37" s="835">
        <v>0.76295989782059648</v>
      </c>
      <c r="FS37" s="836">
        <v>0.76295989782059648</v>
      </c>
      <c r="FT37" s="834">
        <v>0.76444756878173903</v>
      </c>
      <c r="FU37" s="835">
        <v>0.76444756878173903</v>
      </c>
      <c r="FV37" s="836">
        <v>0.76444756878173903</v>
      </c>
      <c r="FW37" s="834">
        <v>0.65234054337938374</v>
      </c>
      <c r="FX37" s="835">
        <v>0.65234054337938374</v>
      </c>
      <c r="FY37" s="836">
        <v>0.65234054337938374</v>
      </c>
      <c r="FZ37" s="834">
        <v>0.80471971395982367</v>
      </c>
      <c r="GA37" s="835">
        <v>0.80471971395982367</v>
      </c>
      <c r="GB37" s="836">
        <v>0.80471971395982367</v>
      </c>
      <c r="GC37" s="834">
        <v>0.78101930370183081</v>
      </c>
      <c r="GD37" s="835">
        <v>0.78101930370183081</v>
      </c>
      <c r="GE37" s="836">
        <v>0.78101930370183081</v>
      </c>
      <c r="GF37" s="834"/>
      <c r="GG37" s="835"/>
      <c r="GH37" s="836"/>
      <c r="GI37" s="834"/>
      <c r="GJ37" s="835"/>
      <c r="GK37" s="836"/>
      <c r="GL37" s="834"/>
      <c r="GM37" s="835"/>
      <c r="GN37" s="836"/>
      <c r="GO37" s="834"/>
      <c r="GP37" s="835"/>
      <c r="GQ37" s="836"/>
      <c r="GR37" s="834"/>
      <c r="GS37" s="835"/>
      <c r="GT37" s="836"/>
      <c r="GU37" s="834"/>
      <c r="GV37" s="835"/>
      <c r="GW37" s="836"/>
    </row>
    <row r="38" spans="1:205" x14ac:dyDescent="0.25">
      <c r="A38" s="3" t="s">
        <v>2020</v>
      </c>
      <c r="B38" s="982"/>
      <c r="C38" s="680" t="s">
        <v>201</v>
      </c>
      <c r="D38" s="681">
        <v>21</v>
      </c>
      <c r="E38" s="682">
        <f t="shared" si="12"/>
        <v>3103.6745314223867</v>
      </c>
      <c r="F38" s="682">
        <f t="shared" si="13"/>
        <v>4293.4802073861629</v>
      </c>
      <c r="G38" s="682">
        <f t="shared" si="14"/>
        <v>268.07515713003028</v>
      </c>
      <c r="H38" s="684">
        <f t="shared" ref="H38" si="153">H37*(1-DF37)</f>
        <v>6874.9957240933363</v>
      </c>
      <c r="I38" s="684">
        <f t="shared" ref="I38" si="154">I37*(1-DG37)</f>
        <v>21178.14550100025</v>
      </c>
      <c r="J38" s="684">
        <f t="shared" ref="J38" si="155">J37*(1-DH37)</f>
        <v>19.780819632504471</v>
      </c>
      <c r="K38" s="684">
        <f t="shared" ref="K38" si="156">K37*(1-DI37)</f>
        <v>11159.603541269462</v>
      </c>
      <c r="L38" s="684">
        <f t="shared" ref="L38" si="157">L37*(1-DJ37)</f>
        <v>22566.619902322815</v>
      </c>
      <c r="M38" s="684">
        <f t="shared" ref="M38" si="158">M37*(1-DK37)</f>
        <v>2923.4742007425498</v>
      </c>
      <c r="N38" s="684">
        <f t="shared" ref="N38" si="159">N37*(1-DL37)</f>
        <v>22367.00940457403</v>
      </c>
      <c r="O38" s="684">
        <f t="shared" ref="O38" si="160">O37*(1-DM37)</f>
        <v>28202.384508808478</v>
      </c>
      <c r="P38" s="684">
        <f t="shared" ref="P38" si="161">P37*(1-DN37)</f>
        <v>1905.3582271224748</v>
      </c>
      <c r="Q38" s="921">
        <v>13429.876755749417</v>
      </c>
      <c r="R38" s="922">
        <v>22926.110393545121</v>
      </c>
      <c r="S38" s="923">
        <v>1677.7226979439145</v>
      </c>
      <c r="T38" s="921">
        <v>22483.57004882531</v>
      </c>
      <c r="U38" s="922">
        <v>29393.612566911637</v>
      </c>
      <c r="V38" s="923">
        <v>1917.4607563604479</v>
      </c>
      <c r="W38" s="921">
        <v>17116.316276707232</v>
      </c>
      <c r="X38" s="922">
        <v>31817.505941586853</v>
      </c>
      <c r="Y38" s="923">
        <v>1900.789935473912</v>
      </c>
      <c r="Z38" s="921">
        <v>10775.486166364621</v>
      </c>
      <c r="AA38" s="922">
        <v>16812.163844834009</v>
      </c>
      <c r="AB38" s="923">
        <v>2175.6174933958541</v>
      </c>
      <c r="AC38" s="921">
        <v>8836.7264959919466</v>
      </c>
      <c r="AD38" s="922">
        <v>20037.803205175635</v>
      </c>
      <c r="AE38" s="923">
        <v>1059.9104062861252</v>
      </c>
      <c r="AF38" s="921">
        <v>11525.741247534565</v>
      </c>
      <c r="AG38" s="922">
        <v>13016.974926468205</v>
      </c>
      <c r="AH38" s="923">
        <v>1720.3495778857337</v>
      </c>
      <c r="AI38" s="921">
        <v>10720.435280791353</v>
      </c>
      <c r="AJ38" s="922">
        <v>24572.084268725099</v>
      </c>
      <c r="AK38" s="923">
        <v>1096.5948577222289</v>
      </c>
      <c r="AL38" s="921">
        <v>22254.76420176986</v>
      </c>
      <c r="AM38" s="922">
        <v>19722.277932540015</v>
      </c>
      <c r="AN38" s="923">
        <v>2804.2598038198448</v>
      </c>
      <c r="AO38" s="921">
        <v>16396.095910586533</v>
      </c>
      <c r="AP38" s="922">
        <v>27666.500585516034</v>
      </c>
      <c r="AQ38" s="923">
        <v>1253.8770014923998</v>
      </c>
      <c r="AR38" s="921">
        <v>15087.039147711663</v>
      </c>
      <c r="AS38" s="922">
        <v>18104.41478548709</v>
      </c>
      <c r="AT38" s="923">
        <v>1394.8513687854486</v>
      </c>
      <c r="AU38" s="921">
        <v>14593.968821334818</v>
      </c>
      <c r="AV38" s="922">
        <v>23582.819562483441</v>
      </c>
      <c r="AW38" s="923">
        <v>1706.2143231297837</v>
      </c>
      <c r="AX38" s="921">
        <v>20020.800935039504</v>
      </c>
      <c r="AY38" s="922">
        <v>20199.275306307511</v>
      </c>
      <c r="AZ38" s="923">
        <v>1828.5371676455015</v>
      </c>
      <c r="BA38" s="921">
        <v>13140.632566699778</v>
      </c>
      <c r="BB38" s="922">
        <v>22901.808100212591</v>
      </c>
      <c r="BC38" s="923">
        <v>1374.4583551149042</v>
      </c>
      <c r="BD38" s="921">
        <v>31311.268486811659</v>
      </c>
      <c r="BE38" s="922">
        <v>36967.231887522241</v>
      </c>
      <c r="BF38" s="923">
        <v>2960.7777610406156</v>
      </c>
      <c r="BG38" s="921">
        <v>14832.55146368539</v>
      </c>
      <c r="BH38" s="922">
        <v>36661.628352894797</v>
      </c>
      <c r="BI38" s="923">
        <v>2359.4525379683814</v>
      </c>
      <c r="BJ38" s="921">
        <v>4405.6129629019279</v>
      </c>
      <c r="BK38" s="922">
        <v>17187.01340785408</v>
      </c>
      <c r="BL38" s="923">
        <v>2456.1088585122525</v>
      </c>
      <c r="BM38" s="921">
        <v>4133.2735828858404</v>
      </c>
      <c r="BN38" s="922">
        <v>8331.4081277956866</v>
      </c>
      <c r="BO38" s="923">
        <v>1861.9970912945651</v>
      </c>
      <c r="BP38" s="921">
        <v>3233.4532086627337</v>
      </c>
      <c r="BQ38" s="922">
        <v>3890.2410385366056</v>
      </c>
      <c r="BR38" s="923">
        <v>459.40620130984627</v>
      </c>
      <c r="BS38" s="921">
        <v>6081.170789857586</v>
      </c>
      <c r="BT38" s="922">
        <v>8818.8781806845582</v>
      </c>
      <c r="BU38" s="923">
        <v>623.1486506601683</v>
      </c>
      <c r="BV38" s="921">
        <v>5204.4093861000456</v>
      </c>
      <c r="BW38" s="922">
        <v>7447.9049837796092</v>
      </c>
      <c r="BX38" s="923">
        <v>489.56902563936183</v>
      </c>
      <c r="BY38" s="921">
        <v>5360.7883731296306</v>
      </c>
      <c r="BZ38" s="922">
        <v>6576.6610463593643</v>
      </c>
      <c r="CA38" s="923">
        <v>385.94640994105015</v>
      </c>
      <c r="CB38" s="921">
        <v>1846.5957128194223</v>
      </c>
      <c r="CC38" s="922">
        <v>3396.7639195232582</v>
      </c>
      <c r="CD38" s="923">
        <v>112.0796376984935</v>
      </c>
      <c r="CE38" s="921">
        <v>2530.6151343279998</v>
      </c>
      <c r="CF38" s="922">
        <v>2411.7117529039983</v>
      </c>
      <c r="CG38" s="923">
        <v>251.09048766645404</v>
      </c>
      <c r="CH38" s="921">
        <v>1372.6558792615092</v>
      </c>
      <c r="CI38" s="922">
        <v>4070.9712303951724</v>
      </c>
      <c r="CJ38" s="923">
        <v>105.04492431243074</v>
      </c>
      <c r="CK38" s="921">
        <v>3338.1513397852814</v>
      </c>
      <c r="CL38" s="922">
        <v>2552.5467239529412</v>
      </c>
      <c r="CM38" s="923">
        <v>305.76393209243827</v>
      </c>
      <c r="CN38" s="921">
        <v>2072.5058945328178</v>
      </c>
      <c r="CO38" s="922">
        <v>3597.8017947888006</v>
      </c>
      <c r="CP38" s="923">
        <v>227.0316825599833</v>
      </c>
      <c r="CQ38" s="922"/>
      <c r="CR38" s="922"/>
      <c r="CS38" s="922"/>
      <c r="CT38" s="921">
        <v>1950.7571561875218</v>
      </c>
      <c r="CU38" s="922">
        <v>1963.7824104905114</v>
      </c>
      <c r="CV38" s="923">
        <v>123.14094517329436</v>
      </c>
      <c r="CW38" s="921">
        <v>1858.4970577701934</v>
      </c>
      <c r="CX38" s="922">
        <v>3745.6862368193219</v>
      </c>
      <c r="CY38" s="923">
        <v>261.35998696424224</v>
      </c>
      <c r="CZ38" s="921">
        <v>4895.2008612314921</v>
      </c>
      <c r="DA38" s="922">
        <v>5551.0485264652862</v>
      </c>
      <c r="DB38" s="923">
        <v>436.19073490078046</v>
      </c>
      <c r="DE38" s="680" t="s">
        <v>201</v>
      </c>
      <c r="DF38" s="837"/>
      <c r="DG38" s="68"/>
      <c r="DH38" s="838"/>
      <c r="DI38" s="837"/>
      <c r="DJ38" s="68"/>
      <c r="DK38" s="838"/>
      <c r="DL38" s="837"/>
      <c r="DM38" s="68"/>
      <c r="DN38" s="838"/>
      <c r="DO38" s="837"/>
      <c r="DP38" s="68"/>
      <c r="DQ38" s="838"/>
      <c r="DR38" s="837"/>
      <c r="DS38" s="68"/>
      <c r="DT38" s="838"/>
      <c r="DU38" s="837"/>
      <c r="DV38" s="68"/>
      <c r="DW38" s="838"/>
      <c r="DX38" s="837"/>
      <c r="DY38" s="68"/>
      <c r="DZ38" s="838"/>
      <c r="EA38" s="837"/>
      <c r="EB38" s="68"/>
      <c r="EC38" s="838"/>
      <c r="ED38" s="837"/>
      <c r="EE38" s="68"/>
      <c r="EF38" s="838"/>
      <c r="EG38" s="837"/>
      <c r="EH38" s="68"/>
      <c r="EI38" s="838"/>
      <c r="EJ38" s="837"/>
      <c r="EK38" s="68"/>
      <c r="EL38" s="838"/>
      <c r="EM38" s="837"/>
      <c r="EN38" s="68"/>
      <c r="EO38" s="838"/>
      <c r="EP38" s="837"/>
      <c r="EQ38" s="68"/>
      <c r="ER38" s="838"/>
      <c r="ES38" s="837"/>
      <c r="ET38" s="68"/>
      <c r="EU38" s="838"/>
      <c r="EV38" s="837"/>
      <c r="EW38" s="68"/>
      <c r="EX38" s="838"/>
      <c r="EY38" s="837"/>
      <c r="EZ38" s="68"/>
      <c r="FA38" s="838"/>
      <c r="FB38" s="837"/>
      <c r="FC38" s="68"/>
      <c r="FD38" s="838"/>
      <c r="FE38" s="837"/>
      <c r="FF38" s="68"/>
      <c r="FG38" s="838"/>
      <c r="FH38" s="837"/>
      <c r="FI38" s="68"/>
      <c r="FJ38" s="838"/>
      <c r="FK38" s="837"/>
      <c r="FL38" s="68"/>
      <c r="FM38" s="838"/>
      <c r="FN38" s="837"/>
      <c r="FO38" s="68"/>
      <c r="FP38" s="838"/>
      <c r="FQ38" s="837"/>
      <c r="FR38" s="68"/>
      <c r="FS38" s="838"/>
      <c r="FT38" s="837"/>
      <c r="FU38" s="68"/>
      <c r="FV38" s="838"/>
      <c r="FW38" s="837"/>
      <c r="FX38" s="68"/>
      <c r="FY38" s="838"/>
      <c r="FZ38" s="837"/>
      <c r="GA38" s="68"/>
      <c r="GB38" s="838"/>
      <c r="GC38" s="837"/>
      <c r="GD38" s="68"/>
      <c r="GE38" s="838"/>
      <c r="GF38" s="837"/>
      <c r="GG38" s="68"/>
      <c r="GH38" s="838"/>
      <c r="GI38" s="837"/>
      <c r="GJ38" s="68"/>
      <c r="GK38" s="838"/>
      <c r="GL38" s="837"/>
      <c r="GM38" s="68"/>
      <c r="GN38" s="838"/>
      <c r="GO38" s="837"/>
      <c r="GP38" s="68"/>
      <c r="GQ38" s="838"/>
      <c r="GR38" s="837"/>
      <c r="GS38" s="68"/>
      <c r="GT38" s="838"/>
      <c r="GU38" s="837"/>
      <c r="GV38" s="68"/>
      <c r="GW38" s="838"/>
    </row>
    <row r="39" spans="1:205" ht="15.75" thickBot="1" x14ac:dyDescent="0.3">
      <c r="A39" s="3"/>
      <c r="B39" s="983"/>
      <c r="C39" s="695" t="s">
        <v>202</v>
      </c>
      <c r="D39" s="696">
        <v>22</v>
      </c>
      <c r="E39" s="688">
        <f t="shared" si="12"/>
        <v>15629.666212253771</v>
      </c>
      <c r="F39" s="688">
        <f t="shared" si="13"/>
        <v>21241.550836762297</v>
      </c>
      <c r="G39" s="688">
        <f t="shared" si="14"/>
        <v>1115.5991958075879</v>
      </c>
      <c r="H39" s="690">
        <f t="shared" ref="H39:J39" si="162">H37-H38</f>
        <v>212.62873373484581</v>
      </c>
      <c r="I39" s="690">
        <f t="shared" si="162"/>
        <v>654.99419075258629</v>
      </c>
      <c r="J39" s="690">
        <f t="shared" si="162"/>
        <v>0.61177792677849041</v>
      </c>
      <c r="K39" s="690">
        <f t="shared" ref="K39:P39" si="163">K37-K38</f>
        <v>345.14237756503462</v>
      </c>
      <c r="L39" s="690">
        <f t="shared" si="163"/>
        <v>697.93669800998396</v>
      </c>
      <c r="M39" s="690">
        <f t="shared" si="163"/>
        <v>90.416727858017111</v>
      </c>
      <c r="N39" s="690">
        <f t="shared" si="163"/>
        <v>691.76317746105269</v>
      </c>
      <c r="O39" s="690">
        <f t="shared" si="163"/>
        <v>872.23869614871728</v>
      </c>
      <c r="P39" s="690">
        <f t="shared" si="163"/>
        <v>58.928604962550935</v>
      </c>
      <c r="Q39" s="924">
        <v>338.74786794958635</v>
      </c>
      <c r="R39" s="925">
        <v>266.31664684654748</v>
      </c>
      <c r="S39" s="926">
        <v>17.104160488813413</v>
      </c>
      <c r="T39" s="924">
        <v>858.02091640473895</v>
      </c>
      <c r="U39" s="925">
        <v>1049.8567073511783</v>
      </c>
      <c r="V39" s="926">
        <v>39.367702819316911</v>
      </c>
      <c r="W39" s="924">
        <v>735.84654734691867</v>
      </c>
      <c r="X39" s="925">
        <v>1294.0372463455992</v>
      </c>
      <c r="Y39" s="926">
        <v>64.986357334975025</v>
      </c>
      <c r="Z39" s="924">
        <v>399.7872320891737</v>
      </c>
      <c r="AA39" s="925">
        <v>740.53696015343507</v>
      </c>
      <c r="AB39" s="926">
        <v>49.211412376486265</v>
      </c>
      <c r="AC39" s="924">
        <v>204.1651747395324</v>
      </c>
      <c r="AD39" s="925">
        <v>288.47288782141413</v>
      </c>
      <c r="AE39" s="926">
        <v>17.169764393937271</v>
      </c>
      <c r="AF39" s="924">
        <v>366.77319324408438</v>
      </c>
      <c r="AG39" s="925">
        <v>184.66809462604482</v>
      </c>
      <c r="AH39" s="926">
        <v>8.7344926477445224</v>
      </c>
      <c r="AI39" s="924">
        <v>346.04775354728088</v>
      </c>
      <c r="AJ39" s="925">
        <v>661.05437877666304</v>
      </c>
      <c r="AK39" s="926">
        <v>25.803770244660633</v>
      </c>
      <c r="AL39" s="924">
        <v>2491.2793280185479</v>
      </c>
      <c r="AM39" s="925">
        <v>779.33633907292187</v>
      </c>
      <c r="AN39" s="926">
        <v>56.243295989587125</v>
      </c>
      <c r="AO39" s="924">
        <v>2855.1332481547438</v>
      </c>
      <c r="AP39" s="925">
        <v>2207.8513125181908</v>
      </c>
      <c r="AQ39" s="926">
        <v>44.89587983304002</v>
      </c>
      <c r="AR39" s="924">
        <v>1037.8193814496613</v>
      </c>
      <c r="AS39" s="925">
        <v>1521.4862586357178</v>
      </c>
      <c r="AT39" s="926">
        <v>67.517031381899415</v>
      </c>
      <c r="AU39" s="924">
        <v>465.78962893077033</v>
      </c>
      <c r="AV39" s="925">
        <v>1322.9368620204273</v>
      </c>
      <c r="AW39" s="926">
        <v>49.521041478092194</v>
      </c>
      <c r="AX39" s="924">
        <v>2069.9968332745848</v>
      </c>
      <c r="AY39" s="925">
        <v>487.27671018079064</v>
      </c>
      <c r="AZ39" s="926">
        <v>71.779932062295671</v>
      </c>
      <c r="BA39" s="924">
        <v>1169.2316405054351</v>
      </c>
      <c r="BB39" s="925">
        <v>1285.7305091670289</v>
      </c>
      <c r="BC39" s="926">
        <v>26.945790549831184</v>
      </c>
      <c r="BD39" s="924">
        <v>2819.3743284142265</v>
      </c>
      <c r="BE39" s="925">
        <v>2699.3613516053902</v>
      </c>
      <c r="BF39" s="926">
        <v>69.052201407286603</v>
      </c>
      <c r="BG39" s="924">
        <v>6161.9010990226598</v>
      </c>
      <c r="BH39" s="925">
        <v>10258.97733656206</v>
      </c>
      <c r="BI39" s="926">
        <v>494.64360188503281</v>
      </c>
      <c r="BJ39" s="924">
        <v>10611.688305276197</v>
      </c>
      <c r="BK39" s="925">
        <v>17189.258456587875</v>
      </c>
      <c r="BL39" s="926">
        <v>1199.8118767008928</v>
      </c>
      <c r="BM39" s="924">
        <v>13785.574542893861</v>
      </c>
      <c r="BN39" s="925">
        <v>27203.912360894697</v>
      </c>
      <c r="BO39" s="926">
        <v>2126.3457241319884</v>
      </c>
      <c r="BP39" s="924">
        <v>13385.161710062395</v>
      </c>
      <c r="BQ39" s="925">
        <v>18091.283503270693</v>
      </c>
      <c r="BR39" s="926">
        <v>2129.3711354827919</v>
      </c>
      <c r="BS39" s="924">
        <v>17538.955827490452</v>
      </c>
      <c r="BT39" s="925">
        <v>27715.53883896038</v>
      </c>
      <c r="BU39" s="926">
        <v>1634.7722806517479</v>
      </c>
      <c r="BV39" s="924">
        <v>28024.704355554939</v>
      </c>
      <c r="BW39" s="925">
        <v>36731.66807380673</v>
      </c>
      <c r="BX39" s="926">
        <v>2139.5985814100745</v>
      </c>
      <c r="BY39" s="924">
        <v>14361.499119600579</v>
      </c>
      <c r="BZ39" s="925">
        <v>21891.551364273397</v>
      </c>
      <c r="CA39" s="926">
        <v>1140.5426747766392</v>
      </c>
      <c r="CB39" s="924">
        <v>12660.641808060796</v>
      </c>
      <c r="CC39" s="925">
        <v>17276.90400050164</v>
      </c>
      <c r="CD39" s="926">
        <v>822.03182597888986</v>
      </c>
      <c r="CE39" s="924">
        <v>12040.085167362411</v>
      </c>
      <c r="CF39" s="925">
        <v>16956.382533913857</v>
      </c>
      <c r="CG39" s="926">
        <v>932.94076452841227</v>
      </c>
      <c r="CH39" s="924">
        <v>10284.084709932904</v>
      </c>
      <c r="CI39" s="925">
        <v>20099.275297038941</v>
      </c>
      <c r="CJ39" s="926">
        <v>670.35073555245754</v>
      </c>
      <c r="CK39" s="924">
        <v>17622.157879877868</v>
      </c>
      <c r="CL39" s="925">
        <v>16335.131157686683</v>
      </c>
      <c r="CM39" s="926">
        <v>1402.2871841935339</v>
      </c>
      <c r="CN39" s="924">
        <v>14414.490445386906</v>
      </c>
      <c r="CO39" s="925">
        <v>19399.943430114821</v>
      </c>
      <c r="CP39" s="926">
        <v>701.4426042131073</v>
      </c>
      <c r="CQ39" s="925"/>
      <c r="CR39" s="925"/>
      <c r="CS39" s="925"/>
      <c r="CT39" s="924">
        <v>6796.6038695529724</v>
      </c>
      <c r="CU39" s="925">
        <v>12172.245058016111</v>
      </c>
      <c r="CV39" s="926">
        <v>576.46445877283134</v>
      </c>
      <c r="CW39" s="924">
        <v>9175.6500529128334</v>
      </c>
      <c r="CX39" s="925">
        <v>17340.944662269729</v>
      </c>
      <c r="CY39" s="926">
        <v>1003.8806919667671</v>
      </c>
      <c r="CZ39" s="924">
        <v>17044.177462240856</v>
      </c>
      <c r="DA39" s="925">
        <v>16625.656481308961</v>
      </c>
      <c r="DB39" s="926">
        <v>1433.2863535840077</v>
      </c>
      <c r="DE39" s="695" t="s">
        <v>202</v>
      </c>
      <c r="DF39" s="839"/>
      <c r="DG39" s="840"/>
      <c r="DH39" s="841"/>
      <c r="DI39" s="839"/>
      <c r="DJ39" s="840"/>
      <c r="DK39" s="841"/>
      <c r="DL39" s="839"/>
      <c r="DM39" s="840"/>
      <c r="DN39" s="841"/>
      <c r="DO39" s="839"/>
      <c r="DP39" s="840"/>
      <c r="DQ39" s="841"/>
      <c r="DR39" s="839"/>
      <c r="DS39" s="840"/>
      <c r="DT39" s="841"/>
      <c r="DU39" s="839"/>
      <c r="DV39" s="840"/>
      <c r="DW39" s="841"/>
      <c r="DX39" s="839"/>
      <c r="DY39" s="840"/>
      <c r="DZ39" s="841"/>
      <c r="EA39" s="839"/>
      <c r="EB39" s="840"/>
      <c r="EC39" s="841"/>
      <c r="ED39" s="839"/>
      <c r="EE39" s="840"/>
      <c r="EF39" s="841"/>
      <c r="EG39" s="839"/>
      <c r="EH39" s="840"/>
      <c r="EI39" s="841"/>
      <c r="EJ39" s="839"/>
      <c r="EK39" s="840"/>
      <c r="EL39" s="841"/>
      <c r="EM39" s="839"/>
      <c r="EN39" s="840"/>
      <c r="EO39" s="841"/>
      <c r="EP39" s="839"/>
      <c r="EQ39" s="840"/>
      <c r="ER39" s="841"/>
      <c r="ES39" s="839"/>
      <c r="ET39" s="840"/>
      <c r="EU39" s="841"/>
      <c r="EV39" s="839"/>
      <c r="EW39" s="840"/>
      <c r="EX39" s="841"/>
      <c r="EY39" s="839"/>
      <c r="EZ39" s="840"/>
      <c r="FA39" s="841"/>
      <c r="FB39" s="839"/>
      <c r="FC39" s="840"/>
      <c r="FD39" s="841"/>
      <c r="FE39" s="839"/>
      <c r="FF39" s="840"/>
      <c r="FG39" s="841"/>
      <c r="FH39" s="839"/>
      <c r="FI39" s="840"/>
      <c r="FJ39" s="841"/>
      <c r="FK39" s="839"/>
      <c r="FL39" s="840"/>
      <c r="FM39" s="841"/>
      <c r="FN39" s="839"/>
      <c r="FO39" s="840"/>
      <c r="FP39" s="841"/>
      <c r="FQ39" s="839"/>
      <c r="FR39" s="840"/>
      <c r="FS39" s="841"/>
      <c r="FT39" s="839"/>
      <c r="FU39" s="840"/>
      <c r="FV39" s="841"/>
      <c r="FW39" s="839"/>
      <c r="FX39" s="840"/>
      <c r="FY39" s="841"/>
      <c r="FZ39" s="839"/>
      <c r="GA39" s="840"/>
      <c r="GB39" s="841"/>
      <c r="GC39" s="839"/>
      <c r="GD39" s="840"/>
      <c r="GE39" s="841"/>
      <c r="GF39" s="839"/>
      <c r="GG39" s="840"/>
      <c r="GH39" s="841"/>
      <c r="GI39" s="839"/>
      <c r="GJ39" s="840"/>
      <c r="GK39" s="841"/>
      <c r="GL39" s="839"/>
      <c r="GM39" s="840"/>
      <c r="GN39" s="841"/>
      <c r="GO39" s="839"/>
      <c r="GP39" s="840"/>
      <c r="GQ39" s="841"/>
      <c r="GR39" s="839"/>
      <c r="GS39" s="840"/>
      <c r="GT39" s="841"/>
      <c r="GU39" s="839"/>
      <c r="GV39" s="840"/>
      <c r="GW39" s="841"/>
    </row>
    <row r="40" spans="1:205" x14ac:dyDescent="0.25">
      <c r="A40" s="560" t="s">
        <v>2011</v>
      </c>
      <c r="B40" s="984" t="s">
        <v>822</v>
      </c>
      <c r="C40" s="700" t="s">
        <v>211</v>
      </c>
      <c r="D40" s="701"/>
      <c r="E40" s="694">
        <f t="shared" si="12"/>
        <v>938.68976852159165</v>
      </c>
      <c r="F40" s="694">
        <f t="shared" si="13"/>
        <v>470.47396064240712</v>
      </c>
      <c r="G40" s="694">
        <f t="shared" si="14"/>
        <v>17.741596617072197</v>
      </c>
      <c r="H40" s="702">
        <f>'MPS Tot'!AO14</f>
        <v>697.55549255514029</v>
      </c>
      <c r="I40" s="702">
        <f>'MPS Tot'!AP14</f>
        <v>155.03726362853874</v>
      </c>
      <c r="J40" s="702">
        <f>'MPS Tot'!AQ14</f>
        <v>4.4072438163210155</v>
      </c>
      <c r="K40" s="702">
        <f>'MPS Tot'!AO15</f>
        <v>476.97493423256969</v>
      </c>
      <c r="L40" s="702">
        <f>'MPS Tot'!AP15</f>
        <v>106.01147781367993</v>
      </c>
      <c r="M40" s="702">
        <f>'MPS Tot'!AQ15</f>
        <v>3.013587953750426</v>
      </c>
      <c r="N40" s="702">
        <f>'MPS Tot'!AO16</f>
        <v>411.85890225542704</v>
      </c>
      <c r="O40" s="702">
        <f>'MPS Tot'!AP16</f>
        <v>91.538921115566637</v>
      </c>
      <c r="P40" s="702">
        <f>'MPS Tot'!AQ16</f>
        <v>2.6021766290063404</v>
      </c>
      <c r="Q40" s="918">
        <v>419.10462558657224</v>
      </c>
      <c r="R40" s="919">
        <v>200.74535589019402</v>
      </c>
      <c r="S40" s="920">
        <v>7.470632372628935</v>
      </c>
      <c r="T40" s="918">
        <v>181.8667820988401</v>
      </c>
      <c r="U40" s="919">
        <v>87.278856667644135</v>
      </c>
      <c r="V40" s="920">
        <v>3.2509150433375154</v>
      </c>
      <c r="W40" s="918">
        <v>107.76000311889457</v>
      </c>
      <c r="X40" s="919">
        <v>51.553247498106757</v>
      </c>
      <c r="Y40" s="920">
        <v>1.9180601565064801</v>
      </c>
      <c r="Z40" s="918">
        <v>367.20524204850193</v>
      </c>
      <c r="AA40" s="919">
        <v>175.94091666269699</v>
      </c>
      <c r="AB40" s="920">
        <v>6.5471776595203401</v>
      </c>
      <c r="AC40" s="918">
        <v>470.38350495258356</v>
      </c>
      <c r="AD40" s="919">
        <v>224.4396664044834</v>
      </c>
      <c r="AE40" s="920">
        <v>8.3430273752555593</v>
      </c>
      <c r="AF40" s="918">
        <v>324.07412721912584</v>
      </c>
      <c r="AG40" s="919">
        <v>154.56293100168841</v>
      </c>
      <c r="AH40" s="920">
        <v>5.744794783734366</v>
      </c>
      <c r="AI40" s="918">
        <v>243.04879890912989</v>
      </c>
      <c r="AJ40" s="919">
        <v>115.91895674668974</v>
      </c>
      <c r="AK40" s="920">
        <v>4.3084756075636177</v>
      </c>
      <c r="AL40" s="918">
        <v>525.80499301479972</v>
      </c>
      <c r="AM40" s="919">
        <v>250.77583808700126</v>
      </c>
      <c r="AN40" s="920">
        <v>9.3208359675392121</v>
      </c>
      <c r="AO40" s="918">
        <v>837.43443668266923</v>
      </c>
      <c r="AP40" s="919">
        <v>399.40343947266598</v>
      </c>
      <c r="AQ40" s="920">
        <v>14.845026429157658</v>
      </c>
      <c r="AR40" s="918">
        <v>958.93810437586012</v>
      </c>
      <c r="AS40" s="919">
        <v>457.35303010264084</v>
      </c>
      <c r="AT40" s="920">
        <v>16.99889672530897</v>
      </c>
      <c r="AU40" s="918">
        <v>1737.5319191522633</v>
      </c>
      <c r="AV40" s="919">
        <v>828.69320188456265</v>
      </c>
      <c r="AW40" s="920">
        <v>30.8008676637386</v>
      </c>
      <c r="AX40" s="918">
        <v>988.93665945793202</v>
      </c>
      <c r="AY40" s="919">
        <v>471.66044994848835</v>
      </c>
      <c r="AZ40" s="920">
        <v>17.530674884318032</v>
      </c>
      <c r="BA40" s="918">
        <v>893.55227022504459</v>
      </c>
      <c r="BB40" s="919">
        <v>426.24830052397908</v>
      </c>
      <c r="BC40" s="920">
        <v>15.844062974796273</v>
      </c>
      <c r="BD40" s="918">
        <v>1409.2519790621911</v>
      </c>
      <c r="BE40" s="919">
        <v>672.84849121778348</v>
      </c>
      <c r="BF40" s="920">
        <v>25.012319389122851</v>
      </c>
      <c r="BG40" s="918">
        <v>732.63015057163739</v>
      </c>
      <c r="BH40" s="919">
        <v>353.84783828822117</v>
      </c>
      <c r="BI40" s="920">
        <v>13.20788529182062</v>
      </c>
      <c r="BJ40" s="918">
        <v>1104.5879457170142</v>
      </c>
      <c r="BK40" s="919">
        <v>551.7440648916122</v>
      </c>
      <c r="BL40" s="920">
        <v>20.721307524972691</v>
      </c>
      <c r="BM40" s="918">
        <v>1790.2533613147693</v>
      </c>
      <c r="BN40" s="919">
        <v>881.57028150495898</v>
      </c>
      <c r="BO40" s="920">
        <v>32.929305746226042</v>
      </c>
      <c r="BP40" s="918">
        <v>1856.3903797938494</v>
      </c>
      <c r="BQ40" s="919">
        <v>930.12828022454573</v>
      </c>
      <c r="BR40" s="920">
        <v>35.022517138861978</v>
      </c>
      <c r="BS40" s="918">
        <v>2016.802784267446</v>
      </c>
      <c r="BT40" s="919">
        <v>1001.254638272036</v>
      </c>
      <c r="BU40" s="920">
        <v>37.60040284215421</v>
      </c>
      <c r="BV40" s="918">
        <v>1929.6012961490669</v>
      </c>
      <c r="BW40" s="919">
        <v>951.55983535723044</v>
      </c>
      <c r="BX40" s="920">
        <v>35.676861926674142</v>
      </c>
      <c r="BY40" s="918">
        <v>1082.6079407257919</v>
      </c>
      <c r="BZ40" s="919">
        <v>558.42012998828181</v>
      </c>
      <c r="CA40" s="920">
        <v>21.296441630301143</v>
      </c>
      <c r="CB40" s="918">
        <v>940.09044790555356</v>
      </c>
      <c r="CC40" s="919">
        <v>467.84490306937528</v>
      </c>
      <c r="CD40" s="920">
        <v>17.550089435791907</v>
      </c>
      <c r="CE40" s="918">
        <v>1375.3409541675194</v>
      </c>
      <c r="CF40" s="919">
        <v>675.32593516306838</v>
      </c>
      <c r="CG40" s="920">
        <v>25.303762567141831</v>
      </c>
      <c r="CH40" s="918">
        <v>689.10745925817685</v>
      </c>
      <c r="CI40" s="919">
        <v>343.11514742349044</v>
      </c>
      <c r="CJ40" s="920">
        <v>12.860637814249328</v>
      </c>
      <c r="CK40" s="918">
        <v>521.07351891026656</v>
      </c>
      <c r="CL40" s="919">
        <v>280.38337161742123</v>
      </c>
      <c r="CM40" s="920">
        <v>10.877822571500959</v>
      </c>
      <c r="CN40" s="918">
        <v>33.006762534766764</v>
      </c>
      <c r="CO40" s="919">
        <v>16.66840187798217</v>
      </c>
      <c r="CP40" s="920">
        <v>0.62556037384607477</v>
      </c>
      <c r="CQ40" s="919"/>
      <c r="CR40" s="919"/>
      <c r="CS40" s="919"/>
      <c r="CT40" s="918">
        <v>0</v>
      </c>
      <c r="CU40" s="919">
        <v>0</v>
      </c>
      <c r="CV40" s="920">
        <v>0</v>
      </c>
      <c r="CW40" s="918">
        <v>0</v>
      </c>
      <c r="CX40" s="919">
        <v>0</v>
      </c>
      <c r="CY40" s="920">
        <v>0</v>
      </c>
      <c r="CZ40" s="918">
        <v>0</v>
      </c>
      <c r="DA40" s="919">
        <v>0</v>
      </c>
      <c r="DB40" s="920">
        <v>0</v>
      </c>
      <c r="DE40" s="897" t="s">
        <v>211</v>
      </c>
      <c r="DF40" s="834">
        <v>0.03</v>
      </c>
      <c r="DG40" s="835">
        <v>0.03</v>
      </c>
      <c r="DH40" s="836">
        <v>0.03</v>
      </c>
      <c r="DI40" s="834">
        <v>0.03</v>
      </c>
      <c r="DJ40" s="835">
        <v>0.03</v>
      </c>
      <c r="DK40" s="836">
        <v>0.03</v>
      </c>
      <c r="DL40" s="834">
        <v>0.03</v>
      </c>
      <c r="DM40" s="835">
        <v>0.03</v>
      </c>
      <c r="DN40" s="836">
        <v>0.03</v>
      </c>
      <c r="DO40" s="834">
        <v>0.03</v>
      </c>
      <c r="DP40" s="835">
        <v>0.03</v>
      </c>
      <c r="DQ40" s="836">
        <v>0.03</v>
      </c>
      <c r="DR40" s="834">
        <v>0.03</v>
      </c>
      <c r="DS40" s="835">
        <v>0.03</v>
      </c>
      <c r="DT40" s="836">
        <v>0.03</v>
      </c>
      <c r="DU40" s="834">
        <v>0.03</v>
      </c>
      <c r="DV40" s="835">
        <v>0.03</v>
      </c>
      <c r="DW40" s="836">
        <v>0.03</v>
      </c>
      <c r="DX40" s="834">
        <v>0.03</v>
      </c>
      <c r="DY40" s="835">
        <v>0.03</v>
      </c>
      <c r="DZ40" s="836">
        <v>0.03</v>
      </c>
      <c r="EA40" s="834">
        <v>0.03</v>
      </c>
      <c r="EB40" s="835">
        <v>0.03</v>
      </c>
      <c r="EC40" s="836">
        <v>0.03</v>
      </c>
      <c r="ED40" s="834">
        <v>0.03</v>
      </c>
      <c r="EE40" s="835">
        <v>0.03</v>
      </c>
      <c r="EF40" s="836">
        <v>0.03</v>
      </c>
      <c r="EG40" s="834">
        <v>0.03</v>
      </c>
      <c r="EH40" s="835">
        <v>0.03</v>
      </c>
      <c r="EI40" s="836">
        <v>0.03</v>
      </c>
      <c r="EJ40" s="834">
        <v>0.03</v>
      </c>
      <c r="EK40" s="835">
        <v>0.03</v>
      </c>
      <c r="EL40" s="836">
        <v>0.03</v>
      </c>
      <c r="EM40" s="834">
        <v>0.03</v>
      </c>
      <c r="EN40" s="835">
        <v>0.03</v>
      </c>
      <c r="EO40" s="836">
        <v>0.03</v>
      </c>
      <c r="EP40" s="834">
        <v>0.03</v>
      </c>
      <c r="EQ40" s="835">
        <v>0.03</v>
      </c>
      <c r="ER40" s="836">
        <v>0.03</v>
      </c>
      <c r="ES40" s="834">
        <v>1</v>
      </c>
      <c r="ET40" s="835">
        <v>0.03</v>
      </c>
      <c r="EU40" s="836">
        <v>0.03</v>
      </c>
      <c r="EV40" s="834">
        <v>1</v>
      </c>
      <c r="EW40" s="835">
        <v>1</v>
      </c>
      <c r="EX40" s="836">
        <v>0.03</v>
      </c>
      <c r="EY40" s="834">
        <v>1</v>
      </c>
      <c r="EZ40" s="835">
        <v>1</v>
      </c>
      <c r="FA40" s="836">
        <v>1</v>
      </c>
      <c r="FB40" s="834">
        <v>1</v>
      </c>
      <c r="FC40" s="835">
        <v>1</v>
      </c>
      <c r="FD40" s="836">
        <v>1</v>
      </c>
      <c r="FE40" s="834">
        <v>1</v>
      </c>
      <c r="FF40" s="835">
        <v>1</v>
      </c>
      <c r="FG40" s="836">
        <v>1</v>
      </c>
      <c r="FH40" s="834">
        <v>1</v>
      </c>
      <c r="FI40" s="835">
        <v>1</v>
      </c>
      <c r="FJ40" s="836">
        <v>1</v>
      </c>
      <c r="FK40" s="834">
        <v>1</v>
      </c>
      <c r="FL40" s="835">
        <v>1</v>
      </c>
      <c r="FM40" s="836">
        <v>1</v>
      </c>
      <c r="FN40" s="834">
        <v>1</v>
      </c>
      <c r="FO40" s="835">
        <v>1</v>
      </c>
      <c r="FP40" s="836">
        <v>1</v>
      </c>
      <c r="FQ40" s="834">
        <v>1</v>
      </c>
      <c r="FR40" s="835">
        <v>1</v>
      </c>
      <c r="FS40" s="836">
        <v>1</v>
      </c>
      <c r="FT40" s="834">
        <v>1</v>
      </c>
      <c r="FU40" s="835">
        <v>1</v>
      </c>
      <c r="FV40" s="836">
        <v>1</v>
      </c>
      <c r="FW40" s="834">
        <v>1</v>
      </c>
      <c r="FX40" s="835">
        <v>1</v>
      </c>
      <c r="FY40" s="836">
        <v>1</v>
      </c>
      <c r="FZ40" s="834">
        <v>1</v>
      </c>
      <c r="GA40" s="835">
        <v>1</v>
      </c>
      <c r="GB40" s="836">
        <v>1</v>
      </c>
      <c r="GC40" s="834">
        <v>1</v>
      </c>
      <c r="GD40" s="835">
        <v>1</v>
      </c>
      <c r="GE40" s="836">
        <v>1</v>
      </c>
      <c r="GF40" s="834">
        <v>1</v>
      </c>
      <c r="GG40" s="835">
        <v>1</v>
      </c>
      <c r="GH40" s="836">
        <v>1</v>
      </c>
      <c r="GI40" s="834">
        <v>1</v>
      </c>
      <c r="GJ40" s="835">
        <v>1</v>
      </c>
      <c r="GK40" s="836">
        <v>1</v>
      </c>
      <c r="GL40" s="834">
        <v>1</v>
      </c>
      <c r="GM40" s="835">
        <v>1</v>
      </c>
      <c r="GN40" s="836">
        <v>1</v>
      </c>
      <c r="GO40" s="834"/>
      <c r="GP40" s="835"/>
      <c r="GQ40" s="836"/>
      <c r="GR40" s="834"/>
      <c r="GS40" s="835"/>
      <c r="GT40" s="836"/>
      <c r="GU40" s="834"/>
      <c r="GV40" s="835"/>
      <c r="GW40" s="836"/>
    </row>
    <row r="41" spans="1:205" x14ac:dyDescent="0.25">
      <c r="A41" s="3" t="s">
        <v>1999</v>
      </c>
      <c r="B41" s="985"/>
      <c r="C41" s="703" t="s">
        <v>201</v>
      </c>
      <c r="D41" s="681">
        <v>23</v>
      </c>
      <c r="E41" s="682">
        <f t="shared" si="12"/>
        <v>5.0864765940634298</v>
      </c>
      <c r="F41" s="682">
        <f t="shared" si="13"/>
        <v>2.4259287145077932</v>
      </c>
      <c r="G41" s="682">
        <f t="shared" si="14"/>
        <v>9.0166914760846165E-2</v>
      </c>
      <c r="H41" s="684">
        <f t="shared" ref="H41" si="164">H40*(1-DF40)</f>
        <v>676.62882777848608</v>
      </c>
      <c r="I41" s="684">
        <f t="shared" ref="I41" si="165">I40*(1-DG40)</f>
        <v>150.38614571968256</v>
      </c>
      <c r="J41" s="684">
        <f t="shared" ref="J41" si="166">J40*(1-DH40)</f>
        <v>4.2750265018313849</v>
      </c>
      <c r="K41" s="684">
        <f t="shared" ref="K41" si="167">K40*(1-DI40)</f>
        <v>462.66568620559258</v>
      </c>
      <c r="L41" s="684">
        <f t="shared" ref="L41" si="168">L40*(1-DJ40)</f>
        <v>102.83113347926952</v>
      </c>
      <c r="M41" s="684">
        <f t="shared" ref="M41" si="169">M40*(1-DK40)</f>
        <v>2.923180315137913</v>
      </c>
      <c r="N41" s="684">
        <f t="shared" ref="N41" si="170">N40*(1-DL40)</f>
        <v>399.5031351877642</v>
      </c>
      <c r="O41" s="684">
        <f t="shared" ref="O41" si="171">O40*(1-DM40)</f>
        <v>88.792753482099641</v>
      </c>
      <c r="P41" s="684">
        <f t="shared" ref="P41" si="172">P40*(1-DN40)</f>
        <v>2.52411133013615</v>
      </c>
      <c r="Q41" s="921">
        <v>297.66250830576979</v>
      </c>
      <c r="R41" s="922">
        <v>141.96625360945805</v>
      </c>
      <c r="S41" s="923">
        <v>5.2766014976321562</v>
      </c>
      <c r="T41" s="921">
        <v>179.28564819046682</v>
      </c>
      <c r="U41" s="922">
        <v>85.507953099011516</v>
      </c>
      <c r="V41" s="923">
        <v>3.1781594703689864</v>
      </c>
      <c r="W41" s="921">
        <v>107.54509391015311</v>
      </c>
      <c r="X41" s="922">
        <v>51.292230799917078</v>
      </c>
      <c r="Y41" s="923">
        <v>1.9064295561414013</v>
      </c>
      <c r="Z41" s="921">
        <v>366.065414600054</v>
      </c>
      <c r="AA41" s="922">
        <v>174.59012820445054</v>
      </c>
      <c r="AB41" s="923">
        <v>6.4891656188215361</v>
      </c>
      <c r="AC41" s="921">
        <v>470.25015168647298</v>
      </c>
      <c r="AD41" s="922">
        <v>224.27968061610898</v>
      </c>
      <c r="AE41" s="923">
        <v>8.336026827072514</v>
      </c>
      <c r="AF41" s="921">
        <v>324.07412721912584</v>
      </c>
      <c r="AG41" s="922">
        <v>154.56293100168841</v>
      </c>
      <c r="AH41" s="923">
        <v>5.744794783734366</v>
      </c>
      <c r="AI41" s="921">
        <v>243.04879890912989</v>
      </c>
      <c r="AJ41" s="922">
        <v>115.91895674668974</v>
      </c>
      <c r="AK41" s="923">
        <v>4.3084756075636177</v>
      </c>
      <c r="AL41" s="921">
        <v>525.80499301479972</v>
      </c>
      <c r="AM41" s="922">
        <v>250.77583808700126</v>
      </c>
      <c r="AN41" s="923">
        <v>9.3208359675392121</v>
      </c>
      <c r="AO41" s="921">
        <v>837.43443668266923</v>
      </c>
      <c r="AP41" s="922">
        <v>399.40343947266598</v>
      </c>
      <c r="AQ41" s="923">
        <v>14.845026429157658</v>
      </c>
      <c r="AR41" s="921">
        <v>958.93810437586012</v>
      </c>
      <c r="AS41" s="922">
        <v>457.35303010264084</v>
      </c>
      <c r="AT41" s="923">
        <v>16.99889672530897</v>
      </c>
      <c r="AU41" s="921">
        <v>1737.5319191522633</v>
      </c>
      <c r="AV41" s="922">
        <v>828.69320188456265</v>
      </c>
      <c r="AW41" s="923">
        <v>30.8008676637386</v>
      </c>
      <c r="AX41" s="921">
        <v>586.49546447052046</v>
      </c>
      <c r="AY41" s="922">
        <v>279.72136740945712</v>
      </c>
      <c r="AZ41" s="923">
        <v>10.396683357249088</v>
      </c>
      <c r="BA41" s="921">
        <v>432.46183144483854</v>
      </c>
      <c r="BB41" s="922">
        <v>206.25703380904616</v>
      </c>
      <c r="BC41" s="923">
        <v>7.6661611180353946</v>
      </c>
      <c r="BD41" s="921">
        <v>1181.8267186050243</v>
      </c>
      <c r="BE41" s="922">
        <v>563.6568495336511</v>
      </c>
      <c r="BF41" s="923">
        <v>20.949996923788241</v>
      </c>
      <c r="BG41" s="921">
        <v>714.14549595694496</v>
      </c>
      <c r="BH41" s="922">
        <v>340.60238613903613</v>
      </c>
      <c r="BI41" s="923">
        <v>12.659508968535533</v>
      </c>
      <c r="BJ41" s="921">
        <v>21.192838479640201</v>
      </c>
      <c r="BK41" s="922">
        <v>10.107648085845828</v>
      </c>
      <c r="BL41" s="923">
        <v>0.3756810486387287</v>
      </c>
      <c r="BM41" s="921">
        <v>1185.403194602781</v>
      </c>
      <c r="BN41" s="922">
        <v>565.36260314506717</v>
      </c>
      <c r="BO41" s="923">
        <v>21.013396371415762</v>
      </c>
      <c r="BP41" s="921">
        <v>1002.1178691198885</v>
      </c>
      <c r="BQ41" s="922">
        <v>477.94705609314428</v>
      </c>
      <c r="BR41" s="923">
        <v>17.764335451914395</v>
      </c>
      <c r="BS41" s="921">
        <v>248.62724951946791</v>
      </c>
      <c r="BT41" s="922">
        <v>118.57952605588055</v>
      </c>
      <c r="BU41" s="923">
        <v>4.4073636435897718</v>
      </c>
      <c r="BV41" s="921">
        <v>9.8426513577531818</v>
      </c>
      <c r="BW41" s="922">
        <v>4.6943242761660873</v>
      </c>
      <c r="BX41" s="923">
        <v>0.1744786375368487</v>
      </c>
      <c r="BY41" s="921">
        <v>5.1458261452453886</v>
      </c>
      <c r="BZ41" s="922">
        <v>2.4542347093832046</v>
      </c>
      <c r="CA41" s="923">
        <v>9.1218991935203719E-2</v>
      </c>
      <c r="CB41" s="921">
        <v>8.7583771269808803</v>
      </c>
      <c r="CC41" s="922">
        <v>4.1771938142071443</v>
      </c>
      <c r="CD41" s="923">
        <v>0.15525793331547605</v>
      </c>
      <c r="CE41" s="921">
        <v>9.3560503677279581</v>
      </c>
      <c r="CF41" s="922">
        <v>4.4622462763208004</v>
      </c>
      <c r="CG41" s="923">
        <v>0.16585276279255992</v>
      </c>
      <c r="CH41" s="921">
        <v>2.1353316067438364</v>
      </c>
      <c r="CI41" s="922">
        <v>1.01841857796846</v>
      </c>
      <c r="CJ41" s="923">
        <v>3.785258015265943E-2</v>
      </c>
      <c r="CK41" s="921">
        <v>0.36460856670670716</v>
      </c>
      <c r="CL41" s="922">
        <v>0.1738953035902441</v>
      </c>
      <c r="CM41" s="923">
        <v>6.4633403786204437E-3</v>
      </c>
      <c r="CN41" s="921">
        <v>2.4909872860611319E-3</v>
      </c>
      <c r="CO41" s="922">
        <v>1.1880439186100734E-3</v>
      </c>
      <c r="CP41" s="923">
        <v>4.415721455491764E-5</v>
      </c>
      <c r="CQ41" s="922"/>
      <c r="CR41" s="922"/>
      <c r="CS41" s="922"/>
      <c r="CT41" s="921">
        <v>0</v>
      </c>
      <c r="CU41" s="922">
        <v>0</v>
      </c>
      <c r="CV41" s="923">
        <v>0</v>
      </c>
      <c r="CW41" s="921">
        <v>0</v>
      </c>
      <c r="CX41" s="922">
        <v>0</v>
      </c>
      <c r="CY41" s="923">
        <v>0</v>
      </c>
      <c r="CZ41" s="921">
        <v>0</v>
      </c>
      <c r="DA41" s="922">
        <v>0</v>
      </c>
      <c r="DB41" s="923">
        <v>0</v>
      </c>
      <c r="DE41" s="680" t="s">
        <v>201</v>
      </c>
      <c r="DF41" s="837"/>
      <c r="DG41" s="68"/>
      <c r="DH41" s="838"/>
      <c r="DI41" s="837"/>
      <c r="DJ41" s="68"/>
      <c r="DK41" s="838"/>
      <c r="DL41" s="837"/>
      <c r="DM41" s="68"/>
      <c r="DN41" s="838"/>
      <c r="DO41" s="837"/>
      <c r="DP41" s="68"/>
      <c r="DQ41" s="838"/>
      <c r="DR41" s="837"/>
      <c r="DS41" s="68"/>
      <c r="DT41" s="838"/>
      <c r="DU41" s="837"/>
      <c r="DV41" s="68"/>
      <c r="DW41" s="838"/>
      <c r="DX41" s="837"/>
      <c r="DY41" s="68"/>
      <c r="DZ41" s="838"/>
      <c r="EA41" s="837"/>
      <c r="EB41" s="68"/>
      <c r="EC41" s="838"/>
      <c r="ED41" s="837"/>
      <c r="EE41" s="68"/>
      <c r="EF41" s="838"/>
      <c r="EG41" s="837"/>
      <c r="EH41" s="68"/>
      <c r="EI41" s="838"/>
      <c r="EJ41" s="837"/>
      <c r="EK41" s="68"/>
      <c r="EL41" s="838"/>
      <c r="EM41" s="837"/>
      <c r="EN41" s="68"/>
      <c r="EO41" s="838"/>
      <c r="EP41" s="837"/>
      <c r="EQ41" s="68"/>
      <c r="ER41" s="838"/>
      <c r="ES41" s="837"/>
      <c r="ET41" s="68"/>
      <c r="EU41" s="838"/>
      <c r="EV41" s="837"/>
      <c r="EW41" s="68"/>
      <c r="EX41" s="838"/>
      <c r="EY41" s="837"/>
      <c r="EZ41" s="68"/>
      <c r="FA41" s="838"/>
      <c r="FB41" s="837"/>
      <c r="FC41" s="68"/>
      <c r="FD41" s="838"/>
      <c r="FE41" s="837"/>
      <c r="FF41" s="68"/>
      <c r="FG41" s="838"/>
      <c r="FH41" s="837"/>
      <c r="FI41" s="68"/>
      <c r="FJ41" s="838"/>
      <c r="FK41" s="837"/>
      <c r="FL41" s="68"/>
      <c r="FM41" s="838"/>
      <c r="FN41" s="837"/>
      <c r="FO41" s="68"/>
      <c r="FP41" s="838"/>
      <c r="FQ41" s="837"/>
      <c r="FR41" s="68"/>
      <c r="FS41" s="838"/>
      <c r="FT41" s="837"/>
      <c r="FU41" s="68"/>
      <c r="FV41" s="838"/>
      <c r="FW41" s="837"/>
      <c r="FX41" s="68"/>
      <c r="FY41" s="838"/>
      <c r="FZ41" s="837"/>
      <c r="GA41" s="68"/>
      <c r="GB41" s="838"/>
      <c r="GC41" s="837"/>
      <c r="GD41" s="68"/>
      <c r="GE41" s="838"/>
      <c r="GF41" s="837"/>
      <c r="GG41" s="68"/>
      <c r="GH41" s="838"/>
      <c r="GI41" s="837"/>
      <c r="GJ41" s="68"/>
      <c r="GK41" s="838"/>
      <c r="GL41" s="837"/>
      <c r="GM41" s="68"/>
      <c r="GN41" s="838"/>
      <c r="GO41" s="837"/>
      <c r="GP41" s="68"/>
      <c r="GQ41" s="838"/>
      <c r="GR41" s="837"/>
      <c r="GS41" s="68"/>
      <c r="GT41" s="838"/>
      <c r="GU41" s="837"/>
      <c r="GV41" s="68"/>
      <c r="GW41" s="838"/>
    </row>
    <row r="42" spans="1:205" ht="15.75" thickBot="1" x14ac:dyDescent="0.3">
      <c r="B42" s="986"/>
      <c r="C42" s="703" t="s">
        <v>202</v>
      </c>
      <c r="D42" s="681">
        <v>24</v>
      </c>
      <c r="E42" s="682">
        <f t="shared" si="12"/>
        <v>933.6032919275284</v>
      </c>
      <c r="F42" s="682">
        <f t="shared" si="13"/>
        <v>468.04803192789939</v>
      </c>
      <c r="G42" s="682">
        <f t="shared" si="14"/>
        <v>17.651429702311354</v>
      </c>
      <c r="H42" s="690">
        <f t="shared" ref="H42:J42" si="173">H40-H41</f>
        <v>20.926664776654206</v>
      </c>
      <c r="I42" s="684">
        <f t="shared" si="173"/>
        <v>4.6511179088561789</v>
      </c>
      <c r="J42" s="684">
        <f t="shared" si="173"/>
        <v>0.13221731448963059</v>
      </c>
      <c r="K42" s="690">
        <f t="shared" ref="K42:P42" si="174">K40-K41</f>
        <v>14.309248026977116</v>
      </c>
      <c r="L42" s="684">
        <f t="shared" si="174"/>
        <v>3.1803443344104068</v>
      </c>
      <c r="M42" s="684">
        <f t="shared" si="174"/>
        <v>9.0407638612512997E-2</v>
      </c>
      <c r="N42" s="684">
        <f t="shared" si="174"/>
        <v>12.355767067662839</v>
      </c>
      <c r="O42" s="684">
        <f t="shared" si="174"/>
        <v>2.746167633466996</v>
      </c>
      <c r="P42" s="684">
        <f t="shared" si="174"/>
        <v>7.8065298870190425E-2</v>
      </c>
      <c r="Q42" s="924">
        <v>121.44211728080244</v>
      </c>
      <c r="R42" s="925">
        <v>58.779102280735962</v>
      </c>
      <c r="S42" s="926">
        <v>2.1940308749967787</v>
      </c>
      <c r="T42" s="924">
        <v>2.5811339083732809</v>
      </c>
      <c r="U42" s="925">
        <v>1.7709035686326207</v>
      </c>
      <c r="V42" s="926">
        <v>7.2755572968528789E-2</v>
      </c>
      <c r="W42" s="924">
        <v>0.21490920874145697</v>
      </c>
      <c r="X42" s="925">
        <v>0.26101669818967732</v>
      </c>
      <c r="Y42" s="926">
        <v>1.1630600365078701E-2</v>
      </c>
      <c r="Z42" s="924">
        <v>1.1398274484479503</v>
      </c>
      <c r="AA42" s="925">
        <v>1.3507884582464607</v>
      </c>
      <c r="AB42" s="926">
        <v>5.8012040698804473E-2</v>
      </c>
      <c r="AC42" s="924">
        <v>0.13335326611061318</v>
      </c>
      <c r="AD42" s="925">
        <v>0.15998578837443864</v>
      </c>
      <c r="AE42" s="926">
        <v>7.000548183045077E-3</v>
      </c>
      <c r="AF42" s="924">
        <v>0</v>
      </c>
      <c r="AG42" s="925">
        <v>0</v>
      </c>
      <c r="AH42" s="926">
        <v>0</v>
      </c>
      <c r="AI42" s="924">
        <v>0</v>
      </c>
      <c r="AJ42" s="925">
        <v>0</v>
      </c>
      <c r="AK42" s="926">
        <v>0</v>
      </c>
      <c r="AL42" s="924">
        <v>0</v>
      </c>
      <c r="AM42" s="925">
        <v>0</v>
      </c>
      <c r="AN42" s="926">
        <v>0</v>
      </c>
      <c r="AO42" s="924">
        <v>0</v>
      </c>
      <c r="AP42" s="925">
        <v>0</v>
      </c>
      <c r="AQ42" s="926">
        <v>0</v>
      </c>
      <c r="AR42" s="924">
        <v>0</v>
      </c>
      <c r="AS42" s="925">
        <v>0</v>
      </c>
      <c r="AT42" s="926">
        <v>0</v>
      </c>
      <c r="AU42" s="924">
        <v>0</v>
      </c>
      <c r="AV42" s="925">
        <v>0</v>
      </c>
      <c r="AW42" s="926">
        <v>0</v>
      </c>
      <c r="AX42" s="924">
        <v>402.44119498741156</v>
      </c>
      <c r="AY42" s="925">
        <v>191.93908253903126</v>
      </c>
      <c r="AZ42" s="926">
        <v>7.1339915270689431</v>
      </c>
      <c r="BA42" s="924">
        <v>461.09043878020606</v>
      </c>
      <c r="BB42" s="925">
        <v>219.99126671493289</v>
      </c>
      <c r="BC42" s="926">
        <v>8.1779018567608777</v>
      </c>
      <c r="BD42" s="924">
        <v>227.42526045716679</v>
      </c>
      <c r="BE42" s="925">
        <v>109.19164168413241</v>
      </c>
      <c r="BF42" s="926">
        <v>4.0623224653346082</v>
      </c>
      <c r="BG42" s="924">
        <v>18.484654614692477</v>
      </c>
      <c r="BH42" s="925">
        <v>13.24545214918507</v>
      </c>
      <c r="BI42" s="926">
        <v>0.54837632328508745</v>
      </c>
      <c r="BJ42" s="924">
        <v>1083.3951072373741</v>
      </c>
      <c r="BK42" s="925">
        <v>541.63641680576632</v>
      </c>
      <c r="BL42" s="926">
        <v>20.345626476333962</v>
      </c>
      <c r="BM42" s="924">
        <v>604.85016671198844</v>
      </c>
      <c r="BN42" s="925">
        <v>316.20767835989187</v>
      </c>
      <c r="BO42" s="926">
        <v>11.915909374810282</v>
      </c>
      <c r="BP42" s="924">
        <v>854.27251067396094</v>
      </c>
      <c r="BQ42" s="925">
        <v>452.18122413140151</v>
      </c>
      <c r="BR42" s="926">
        <v>17.258181686947584</v>
      </c>
      <c r="BS42" s="924">
        <v>1768.175534747978</v>
      </c>
      <c r="BT42" s="925">
        <v>882.67511221615541</v>
      </c>
      <c r="BU42" s="926">
        <v>33.193039198564442</v>
      </c>
      <c r="BV42" s="924">
        <v>1919.7586447913138</v>
      </c>
      <c r="BW42" s="925">
        <v>946.86551108106437</v>
      </c>
      <c r="BX42" s="926">
        <v>35.502383289137292</v>
      </c>
      <c r="BY42" s="924">
        <v>1077.4621145805465</v>
      </c>
      <c r="BZ42" s="925">
        <v>555.96589527889864</v>
      </c>
      <c r="CA42" s="926">
        <v>21.205222638365939</v>
      </c>
      <c r="CB42" s="924">
        <v>931.33207077857264</v>
      </c>
      <c r="CC42" s="925">
        <v>463.66770925516812</v>
      </c>
      <c r="CD42" s="926">
        <v>17.394831502476432</v>
      </c>
      <c r="CE42" s="924">
        <v>1365.9849037997915</v>
      </c>
      <c r="CF42" s="925">
        <v>670.86368888674758</v>
      </c>
      <c r="CG42" s="926">
        <v>25.13790980434927</v>
      </c>
      <c r="CH42" s="924">
        <v>686.97212765143297</v>
      </c>
      <c r="CI42" s="925">
        <v>342.09672884552197</v>
      </c>
      <c r="CJ42" s="926">
        <v>12.822785234096669</v>
      </c>
      <c r="CK42" s="924">
        <v>520.70891034355986</v>
      </c>
      <c r="CL42" s="925">
        <v>280.20947631383098</v>
      </c>
      <c r="CM42" s="926">
        <v>10.871359231122339</v>
      </c>
      <c r="CN42" s="924">
        <v>33.004271547480705</v>
      </c>
      <c r="CO42" s="925">
        <v>16.66721383406356</v>
      </c>
      <c r="CP42" s="926">
        <v>0.62551621663151991</v>
      </c>
      <c r="CQ42" s="925"/>
      <c r="CR42" s="925"/>
      <c r="CS42" s="925"/>
      <c r="CT42" s="924">
        <v>0</v>
      </c>
      <c r="CU42" s="925">
        <v>0</v>
      </c>
      <c r="CV42" s="926">
        <v>0</v>
      </c>
      <c r="CW42" s="924">
        <v>0</v>
      </c>
      <c r="CX42" s="925">
        <v>0</v>
      </c>
      <c r="CY42" s="926">
        <v>0</v>
      </c>
      <c r="CZ42" s="924">
        <v>0</v>
      </c>
      <c r="DA42" s="925">
        <v>0</v>
      </c>
      <c r="DB42" s="926">
        <v>0</v>
      </c>
      <c r="DE42" s="680" t="s">
        <v>202</v>
      </c>
      <c r="DF42" s="839"/>
      <c r="DG42" s="840"/>
      <c r="DH42" s="841"/>
      <c r="DI42" s="839"/>
      <c r="DJ42" s="840"/>
      <c r="DK42" s="841"/>
      <c r="DL42" s="839"/>
      <c r="DM42" s="840"/>
      <c r="DN42" s="841"/>
      <c r="DO42" s="839"/>
      <c r="DP42" s="840"/>
      <c r="DQ42" s="841"/>
      <c r="DR42" s="839"/>
      <c r="DS42" s="840"/>
      <c r="DT42" s="841"/>
      <c r="DU42" s="839"/>
      <c r="DV42" s="840"/>
      <c r="DW42" s="841"/>
      <c r="DX42" s="839"/>
      <c r="DY42" s="840"/>
      <c r="DZ42" s="841"/>
      <c r="EA42" s="839"/>
      <c r="EB42" s="840"/>
      <c r="EC42" s="841"/>
      <c r="ED42" s="839"/>
      <c r="EE42" s="840"/>
      <c r="EF42" s="841"/>
      <c r="EG42" s="839"/>
      <c r="EH42" s="840"/>
      <c r="EI42" s="841"/>
      <c r="EJ42" s="839"/>
      <c r="EK42" s="840"/>
      <c r="EL42" s="841"/>
      <c r="EM42" s="839"/>
      <c r="EN42" s="840"/>
      <c r="EO42" s="841"/>
      <c r="EP42" s="839"/>
      <c r="EQ42" s="840"/>
      <c r="ER42" s="841"/>
      <c r="ES42" s="839"/>
      <c r="ET42" s="840"/>
      <c r="EU42" s="841"/>
      <c r="EV42" s="839"/>
      <c r="EW42" s="840"/>
      <c r="EX42" s="841"/>
      <c r="EY42" s="839"/>
      <c r="EZ42" s="840"/>
      <c r="FA42" s="841"/>
      <c r="FB42" s="839"/>
      <c r="FC42" s="840"/>
      <c r="FD42" s="841"/>
      <c r="FE42" s="839"/>
      <c r="FF42" s="840"/>
      <c r="FG42" s="841"/>
      <c r="FH42" s="839"/>
      <c r="FI42" s="840"/>
      <c r="FJ42" s="841"/>
      <c r="FK42" s="839"/>
      <c r="FL42" s="840"/>
      <c r="FM42" s="841"/>
      <c r="FN42" s="839"/>
      <c r="FO42" s="840"/>
      <c r="FP42" s="841"/>
      <c r="FQ42" s="839"/>
      <c r="FR42" s="840"/>
      <c r="FS42" s="841"/>
      <c r="FT42" s="839"/>
      <c r="FU42" s="840"/>
      <c r="FV42" s="841"/>
      <c r="FW42" s="839"/>
      <c r="FX42" s="840"/>
      <c r="FY42" s="841"/>
      <c r="FZ42" s="839"/>
      <c r="GA42" s="840"/>
      <c r="GB42" s="841"/>
      <c r="GC42" s="839"/>
      <c r="GD42" s="840"/>
      <c r="GE42" s="841"/>
      <c r="GF42" s="839"/>
      <c r="GG42" s="840"/>
      <c r="GH42" s="841"/>
      <c r="GI42" s="839"/>
      <c r="GJ42" s="840"/>
      <c r="GK42" s="841"/>
      <c r="GL42" s="839"/>
      <c r="GM42" s="840"/>
      <c r="GN42" s="841"/>
      <c r="GO42" s="839"/>
      <c r="GP42" s="840"/>
      <c r="GQ42" s="841"/>
      <c r="GR42" s="839"/>
      <c r="GS42" s="840"/>
      <c r="GT42" s="841"/>
      <c r="GU42" s="839"/>
      <c r="GV42" s="840"/>
      <c r="GW42" s="841"/>
    </row>
    <row r="43" spans="1:205" ht="15.6" customHeight="1" x14ac:dyDescent="0.25">
      <c r="A43" s="560" t="s">
        <v>2012</v>
      </c>
      <c r="B43" s="978" t="s">
        <v>1751</v>
      </c>
      <c r="C43" s="704" t="s">
        <v>212</v>
      </c>
      <c r="D43" s="705"/>
      <c r="E43" s="673">
        <f t="shared" si="12"/>
        <v>34238.708326459302</v>
      </c>
      <c r="F43" s="673">
        <f t="shared" si="13"/>
        <v>30578.627895491722</v>
      </c>
      <c r="G43" s="673">
        <f t="shared" si="14"/>
        <v>658.45662875382379</v>
      </c>
      <c r="H43" s="675">
        <f>DeepSPSTotal!AG14</f>
        <v>0</v>
      </c>
      <c r="I43" s="675">
        <f>DeepSPSTotal!AH14</f>
        <v>0</v>
      </c>
      <c r="J43" s="675">
        <f>DeepSPSTotal!AI14</f>
        <v>0</v>
      </c>
      <c r="K43" s="675">
        <f>DeepSPSTotal!AG15</f>
        <v>2904.0883605119279</v>
      </c>
      <c r="L43" s="675">
        <f>DeepSPSTotal!AH15</f>
        <v>5872.5615074115367</v>
      </c>
      <c r="M43" s="675">
        <f>DeepSPSTotal!AI15</f>
        <v>760.78217001493658</v>
      </c>
      <c r="N43" s="675">
        <f>DeepSPSTotal!AG16</f>
        <v>7735.5118056382553</v>
      </c>
      <c r="O43" s="675">
        <f>DeepSPSTotal!AH16</f>
        <v>9753.6453966181089</v>
      </c>
      <c r="P43" s="675">
        <f>DeepSPSTotal!AI16</f>
        <v>658.95805707766124</v>
      </c>
      <c r="Q43" s="708">
        <f>DeepSPSTotal!AG17</f>
        <v>7403.7205980381568</v>
      </c>
      <c r="R43" s="709">
        <f>DeepSPSTotal!AH17</f>
        <v>14512.167457493579</v>
      </c>
      <c r="S43" s="710">
        <f>DeepSPSTotal!AI17</f>
        <v>1281.6550755635019</v>
      </c>
      <c r="T43" s="708">
        <f>DeepSPSTotal!AG18</f>
        <v>26387.56784077828</v>
      </c>
      <c r="U43" s="709">
        <f>DeepSPSTotal!AH18</f>
        <v>9489.6694662241807</v>
      </c>
      <c r="V43" s="710">
        <f>DeepSPSTotal!AI18</f>
        <v>867.66935018861818</v>
      </c>
      <c r="W43" s="708">
        <f>DeepSPSTotal!AG19</f>
        <v>6593.3986193730025</v>
      </c>
      <c r="X43" s="709">
        <f>DeepSPSTotal!AH19</f>
        <v>39577.988438171385</v>
      </c>
      <c r="Y43" s="710">
        <f>DeepSPSTotal!AI19</f>
        <v>463.82595910091101</v>
      </c>
      <c r="Z43" s="708">
        <f>DeepSPSTotal!AG20</f>
        <v>10705.313295843802</v>
      </c>
      <c r="AA43" s="709">
        <f>DeepSPSTotal!AH20</f>
        <v>5178.6679725339072</v>
      </c>
      <c r="AB43" s="710">
        <f>DeepSPSTotal!AI20</f>
        <v>5620.793869971415</v>
      </c>
      <c r="AC43" s="918">
        <v>3008.6550140533741</v>
      </c>
      <c r="AD43" s="919">
        <v>19573.255561377591</v>
      </c>
      <c r="AE43" s="920">
        <v>701.61196714741823</v>
      </c>
      <c r="AF43" s="918">
        <v>21722.142632701347</v>
      </c>
      <c r="AG43" s="919">
        <v>4854.6990072261651</v>
      </c>
      <c r="AH43" s="920">
        <v>2164.4066602928979</v>
      </c>
      <c r="AI43" s="918">
        <v>6572.2497537749841</v>
      </c>
      <c r="AJ43" s="919">
        <v>30019.679780701008</v>
      </c>
      <c r="AK43" s="920">
        <v>185.05140911899034</v>
      </c>
      <c r="AL43" s="918">
        <v>48566.626659574278</v>
      </c>
      <c r="AM43" s="919">
        <v>9610.7259129757585</v>
      </c>
      <c r="AN43" s="920">
        <v>2697.1086290996091</v>
      </c>
      <c r="AO43" s="918">
        <v>7363.3035106233938</v>
      </c>
      <c r="AP43" s="919">
        <v>32097.379669642625</v>
      </c>
      <c r="AQ43" s="920">
        <v>64.940225572522678</v>
      </c>
      <c r="AR43" s="918">
        <v>14621.136092715698</v>
      </c>
      <c r="AS43" s="919">
        <v>8532.7137804016347</v>
      </c>
      <c r="AT43" s="920">
        <v>1224.8510744444104</v>
      </c>
      <c r="AU43" s="918">
        <v>13175.8424396562</v>
      </c>
      <c r="AV43" s="919">
        <v>24447.142536125561</v>
      </c>
      <c r="AW43" s="920">
        <v>1318.6286047352548</v>
      </c>
      <c r="AX43" s="918">
        <v>52435.572714011076</v>
      </c>
      <c r="AY43" s="919">
        <v>10902.727839146559</v>
      </c>
      <c r="AZ43" s="920">
        <v>2331.012633507361</v>
      </c>
      <c r="BA43" s="918">
        <v>9155.9463155820631</v>
      </c>
      <c r="BB43" s="919">
        <v>30462.744850704334</v>
      </c>
      <c r="BC43" s="920">
        <v>413.36582413075882</v>
      </c>
      <c r="BD43" s="918">
        <v>35344.91695471837</v>
      </c>
      <c r="BE43" s="919">
        <v>16262.234295499338</v>
      </c>
      <c r="BF43" s="920">
        <v>1467.6038493206613</v>
      </c>
      <c r="BG43" s="918">
        <v>22549.367541423897</v>
      </c>
      <c r="BH43" s="919">
        <v>28463.842489765393</v>
      </c>
      <c r="BI43" s="920">
        <v>484.33318691392333</v>
      </c>
      <c r="BJ43" s="918">
        <v>13987.604086491636</v>
      </c>
      <c r="BK43" s="919">
        <v>29718.878556227657</v>
      </c>
      <c r="BL43" s="920">
        <v>2464.8325944999133</v>
      </c>
      <c r="BM43" s="918">
        <v>17218.339446031005</v>
      </c>
      <c r="BN43" s="919">
        <v>33951.607540128563</v>
      </c>
      <c r="BO43" s="920">
        <v>2743.779260585758</v>
      </c>
      <c r="BP43" s="918">
        <v>29697.047912292695</v>
      </c>
      <c r="BQ43" s="919">
        <v>19253.678005917427</v>
      </c>
      <c r="BR43" s="920">
        <v>3167.7343365492798</v>
      </c>
      <c r="BS43" s="918">
        <v>51576.670004392676</v>
      </c>
      <c r="BT43" s="919">
        <v>27044.78925346637</v>
      </c>
      <c r="BU43" s="920">
        <v>847.31599275854603</v>
      </c>
      <c r="BV43" s="918">
        <v>50385.104611956005</v>
      </c>
      <c r="BW43" s="919">
        <v>46675.388774697043</v>
      </c>
      <c r="BX43" s="920">
        <v>747.7882976235278</v>
      </c>
      <c r="BY43" s="918">
        <v>49170.295475176201</v>
      </c>
      <c r="BZ43" s="919">
        <v>26331.704848798101</v>
      </c>
      <c r="CA43" s="920">
        <v>528.48881848441613</v>
      </c>
      <c r="CB43" s="918">
        <v>17884.468791460677</v>
      </c>
      <c r="CC43" s="919">
        <v>37862.842666922814</v>
      </c>
      <c r="CD43" s="920">
        <v>171.88746231431838</v>
      </c>
      <c r="CE43" s="918">
        <v>48468.886018948921</v>
      </c>
      <c r="CF43" s="919">
        <v>13804.117123411324</v>
      </c>
      <c r="CG43" s="920">
        <v>858.12394161150883</v>
      </c>
      <c r="CH43" s="918">
        <v>11490.233837284144</v>
      </c>
      <c r="CI43" s="919">
        <v>44280.077844355881</v>
      </c>
      <c r="CJ43" s="920">
        <v>360.4006917190755</v>
      </c>
      <c r="CK43" s="918">
        <v>34689.404513452129</v>
      </c>
      <c r="CL43" s="919">
        <v>12601.385041062551</v>
      </c>
      <c r="CM43" s="920">
        <v>885.4789957914769</v>
      </c>
      <c r="CN43" s="918">
        <v>27582.565036937081</v>
      </c>
      <c r="CO43" s="919">
        <v>32494.878969194375</v>
      </c>
      <c r="CP43" s="920">
        <v>1057.028193732443</v>
      </c>
      <c r="CQ43" s="919"/>
      <c r="CR43" s="919"/>
      <c r="CS43" s="919"/>
      <c r="CT43" s="918">
        <v>10093.318223366261</v>
      </c>
      <c r="CU43" s="919">
        <v>11035.648929047053</v>
      </c>
      <c r="CV43" s="920">
        <v>748.79786776625679</v>
      </c>
      <c r="CW43" s="918">
        <v>9892.5780312732495</v>
      </c>
      <c r="CX43" s="919">
        <v>15589.05527476974</v>
      </c>
      <c r="CY43" s="920">
        <v>802.45221756946125</v>
      </c>
      <c r="CZ43" s="918">
        <v>33287.032860024134</v>
      </c>
      <c r="DA43" s="919">
        <v>13663.435711358281</v>
      </c>
      <c r="DB43" s="920">
        <v>1498.8174295928975</v>
      </c>
      <c r="DE43" s="707" t="s">
        <v>212</v>
      </c>
      <c r="DF43" s="834">
        <v>0.03</v>
      </c>
      <c r="DG43" s="835">
        <v>0.03</v>
      </c>
      <c r="DH43" s="836">
        <v>0.03</v>
      </c>
      <c r="DI43" s="834">
        <v>0.03</v>
      </c>
      <c r="DJ43" s="835">
        <v>0.03</v>
      </c>
      <c r="DK43" s="836">
        <v>0.03</v>
      </c>
      <c r="DL43" s="834">
        <v>0.03</v>
      </c>
      <c r="DM43" s="835">
        <v>0.03</v>
      </c>
      <c r="DN43" s="836">
        <v>0.03</v>
      </c>
      <c r="DO43" s="834">
        <v>0.03</v>
      </c>
      <c r="DP43" s="835">
        <v>0.03</v>
      </c>
      <c r="DQ43" s="836">
        <v>0.03</v>
      </c>
      <c r="DR43" s="834">
        <v>0.03</v>
      </c>
      <c r="DS43" s="835">
        <v>0.03</v>
      </c>
      <c r="DT43" s="836">
        <v>0.03</v>
      </c>
      <c r="DU43" s="834">
        <v>0.03</v>
      </c>
      <c r="DV43" s="835">
        <v>0.03</v>
      </c>
      <c r="DW43" s="836">
        <v>0.03</v>
      </c>
      <c r="DX43" s="834">
        <v>0.03</v>
      </c>
      <c r="DY43" s="835">
        <v>0.03</v>
      </c>
      <c r="DZ43" s="836">
        <v>0.03</v>
      </c>
      <c r="EA43" s="834"/>
      <c r="EB43" s="835"/>
      <c r="EC43" s="836"/>
      <c r="ED43" s="834"/>
      <c r="EE43" s="835"/>
      <c r="EF43" s="836"/>
      <c r="EG43" s="834"/>
      <c r="EH43" s="835"/>
      <c r="EI43" s="836"/>
      <c r="EJ43" s="834"/>
      <c r="EK43" s="835"/>
      <c r="EL43" s="836"/>
      <c r="EM43" s="834"/>
      <c r="EN43" s="835"/>
      <c r="EO43" s="836"/>
      <c r="EP43" s="834"/>
      <c r="EQ43" s="835"/>
      <c r="ER43" s="836"/>
      <c r="ES43" s="834"/>
      <c r="ET43" s="835"/>
      <c r="EU43" s="836"/>
      <c r="EV43" s="834"/>
      <c r="EW43" s="835"/>
      <c r="EX43" s="836"/>
      <c r="EY43" s="834"/>
      <c r="EZ43" s="835"/>
      <c r="FA43" s="836"/>
      <c r="FB43" s="834"/>
      <c r="FC43" s="835"/>
      <c r="FD43" s="836"/>
      <c r="FE43" s="834"/>
      <c r="FF43" s="835"/>
      <c r="FG43" s="836"/>
      <c r="FH43" s="834">
        <v>0.87499373904960731</v>
      </c>
      <c r="FI43" s="835">
        <v>0.87499373904960731</v>
      </c>
      <c r="FJ43" s="836">
        <v>0.87499373904960731</v>
      </c>
      <c r="FK43" s="834">
        <v>0.78674831881686791</v>
      </c>
      <c r="FL43" s="835">
        <v>0.78674831881686791</v>
      </c>
      <c r="FM43" s="836">
        <v>0.78674831881686791</v>
      </c>
      <c r="FN43" s="834">
        <v>0.88213044323579359</v>
      </c>
      <c r="FO43" s="835">
        <v>0.88213044323579359</v>
      </c>
      <c r="FP43" s="836">
        <v>0.88213044323579359</v>
      </c>
      <c r="FQ43" s="834">
        <v>0.88263342418320001</v>
      </c>
      <c r="FR43" s="835">
        <v>0.88263342418320001</v>
      </c>
      <c r="FS43" s="836">
        <v>0.88263342418320001</v>
      </c>
      <c r="FT43" s="834">
        <v>0.9011177417154479</v>
      </c>
      <c r="FU43" s="835">
        <v>0.9011177417154479</v>
      </c>
      <c r="FV43" s="836">
        <v>0.9011177417154479</v>
      </c>
      <c r="FW43" s="834">
        <v>0.85811496072964488</v>
      </c>
      <c r="FX43" s="835">
        <v>0.85811496072964488</v>
      </c>
      <c r="FY43" s="836">
        <v>0.85811496072964488</v>
      </c>
      <c r="FZ43" s="834">
        <v>0.904488049841634</v>
      </c>
      <c r="GA43" s="835">
        <v>0.904488049841634</v>
      </c>
      <c r="GB43" s="836">
        <v>0.904488049841634</v>
      </c>
      <c r="GC43" s="834">
        <v>0.86347173109688291</v>
      </c>
      <c r="GD43" s="835">
        <v>0.86347173109688291</v>
      </c>
      <c r="GE43" s="836">
        <v>0.86347173109688291</v>
      </c>
      <c r="GF43" s="834"/>
      <c r="GG43" s="835"/>
      <c r="GH43" s="836"/>
      <c r="GI43" s="834"/>
      <c r="GJ43" s="835"/>
      <c r="GK43" s="836"/>
      <c r="GL43" s="834"/>
      <c r="GM43" s="835"/>
      <c r="GN43" s="836"/>
      <c r="GO43" s="834"/>
      <c r="GP43" s="835"/>
      <c r="GQ43" s="836"/>
      <c r="GR43" s="834"/>
      <c r="GS43" s="835"/>
      <c r="GT43" s="836"/>
      <c r="GU43" s="834"/>
      <c r="GV43" s="835"/>
      <c r="GW43" s="836"/>
    </row>
    <row r="44" spans="1:205" x14ac:dyDescent="0.25">
      <c r="A44" s="3" t="s">
        <v>1999</v>
      </c>
      <c r="B44" s="979"/>
      <c r="C44" s="703" t="s">
        <v>201</v>
      </c>
      <c r="D44" s="681">
        <v>25</v>
      </c>
      <c r="E44" s="682">
        <f t="shared" si="12"/>
        <v>2442.8475875434638</v>
      </c>
      <c r="F44" s="682">
        <f t="shared" si="13"/>
        <v>2378.2481056270376</v>
      </c>
      <c r="G44" s="682">
        <f t="shared" si="14"/>
        <v>34.982003989956318</v>
      </c>
      <c r="H44" s="684">
        <f t="shared" ref="H44" si="175">H43*(1-DF43)</f>
        <v>0</v>
      </c>
      <c r="I44" s="684">
        <f t="shared" ref="I44" si="176">I43*(1-DG43)</f>
        <v>0</v>
      </c>
      <c r="J44" s="684">
        <f t="shared" ref="J44" si="177">J43*(1-DH43)</f>
        <v>0</v>
      </c>
      <c r="K44" s="684">
        <f t="shared" ref="K44" si="178">K43*(1-DI43)</f>
        <v>2816.9657096965702</v>
      </c>
      <c r="L44" s="684">
        <f t="shared" ref="L44" si="179">L43*(1-DJ43)</f>
        <v>5696.3846621891907</v>
      </c>
      <c r="M44" s="684">
        <f t="shared" ref="M44" si="180">M43*(1-DK43)</f>
        <v>737.95870491448852</v>
      </c>
      <c r="N44" s="684">
        <f t="shared" ref="N44" si="181">N43*(1-DL43)</f>
        <v>7503.4464514691072</v>
      </c>
      <c r="O44" s="684">
        <f t="shared" ref="O44" si="182">O43*(1-DM43)</f>
        <v>9461.0360347195656</v>
      </c>
      <c r="P44" s="684">
        <f t="shared" ref="P44" si="183">P43*(1-DN43)</f>
        <v>639.18931536533137</v>
      </c>
      <c r="Q44" s="711">
        <f t="shared" ref="Q44" si="184">Q43*(1-DO43)</f>
        <v>7181.6089800970121</v>
      </c>
      <c r="R44" s="712">
        <f t="shared" ref="R44" si="185">R43*(1-DP43)</f>
        <v>14076.802433768771</v>
      </c>
      <c r="S44" s="713">
        <f t="shared" ref="S44" si="186">S43*(1-DQ43)</f>
        <v>1243.2054232965968</v>
      </c>
      <c r="T44" s="711">
        <f t="shared" ref="T44" si="187">T43*(1-DR43)</f>
        <v>25595.940805554932</v>
      </c>
      <c r="U44" s="712">
        <f t="shared" ref="U44" si="188">U43*(1-DS43)</f>
        <v>9204.9793822374559</v>
      </c>
      <c r="V44" s="713">
        <f t="shared" ref="V44" si="189">V43*(1-DT43)</f>
        <v>841.63926968295959</v>
      </c>
      <c r="W44" s="711">
        <f t="shared" ref="W44" si="190">W43*(1-DU43)</f>
        <v>6395.5966607918126</v>
      </c>
      <c r="X44" s="712">
        <f t="shared" ref="X44" si="191">X43*(1-DV43)</f>
        <v>38390.648785026242</v>
      </c>
      <c r="Y44" s="713">
        <f t="shared" ref="Y44" si="192">Y43*(1-DW43)</f>
        <v>449.91118032788364</v>
      </c>
      <c r="Z44" s="711">
        <f t="shared" ref="Z44" si="193">Z43*(1-DX43)</f>
        <v>10384.153896968488</v>
      </c>
      <c r="AA44" s="712">
        <f t="shared" ref="AA44" si="194">AA43*(1-DY43)</f>
        <v>5023.3079333578899</v>
      </c>
      <c r="AB44" s="713">
        <f t="shared" ref="AB44" si="195">AB43*(1-DZ43)</f>
        <v>5452.1700538722725</v>
      </c>
      <c r="AC44" s="921">
        <v>2804.0665905361848</v>
      </c>
      <c r="AD44" s="922">
        <v>19265.539329216765</v>
      </c>
      <c r="AE44" s="923">
        <v>630.21315329243646</v>
      </c>
      <c r="AF44" s="921">
        <v>20499.658091290177</v>
      </c>
      <c r="AG44" s="922">
        <v>4677.7414155432098</v>
      </c>
      <c r="AH44" s="923">
        <v>2103.7559988639723</v>
      </c>
      <c r="AI44" s="921">
        <v>6123.2837164374105</v>
      </c>
      <c r="AJ44" s="922">
        <v>28587.903367696515</v>
      </c>
      <c r="AK44" s="923">
        <v>180.2572661090114</v>
      </c>
      <c r="AL44" s="921">
        <v>42916.073831380862</v>
      </c>
      <c r="AM44" s="922">
        <v>9035.4040932266362</v>
      </c>
      <c r="AN44" s="923">
        <v>2608.2408035174089</v>
      </c>
      <c r="AO44" s="921">
        <v>6431.8785035024084</v>
      </c>
      <c r="AP44" s="922">
        <v>29159.652535236968</v>
      </c>
      <c r="AQ44" s="923">
        <v>63.387010231956083</v>
      </c>
      <c r="AR44" s="921">
        <v>14010.258180289205</v>
      </c>
      <c r="AS44" s="922">
        <v>7952.02017635427</v>
      </c>
      <c r="AT44" s="923">
        <v>1169.4452361908734</v>
      </c>
      <c r="AU44" s="921">
        <v>12766.090101687303</v>
      </c>
      <c r="AV44" s="922">
        <v>23585.32558613961</v>
      </c>
      <c r="AW44" s="923">
        <v>1216.4109730854914</v>
      </c>
      <c r="AX44" s="921">
        <v>48271.907613518459</v>
      </c>
      <c r="AY44" s="922">
        <v>10538.912166385211</v>
      </c>
      <c r="AZ44" s="923">
        <v>2256.2059873802418</v>
      </c>
      <c r="BA44" s="921">
        <v>8600.9871473539097</v>
      </c>
      <c r="BB44" s="922">
        <v>28543.002118939821</v>
      </c>
      <c r="BC44" s="923">
        <v>408.55400000359236</v>
      </c>
      <c r="BD44" s="921">
        <v>19023.069510843245</v>
      </c>
      <c r="BE44" s="922">
        <v>16001.135489608021</v>
      </c>
      <c r="BF44" s="923">
        <v>1435.9842460813386</v>
      </c>
      <c r="BG44" s="921">
        <v>4652.918823296468</v>
      </c>
      <c r="BH44" s="922">
        <v>10409.366188165546</v>
      </c>
      <c r="BI44" s="923">
        <v>467.18826473897508</v>
      </c>
      <c r="BJ44" s="921">
        <v>1908.4912176748653</v>
      </c>
      <c r="BK44" s="922">
        <v>3584.7362709891395</v>
      </c>
      <c r="BL44" s="923">
        <v>699.02543809310646</v>
      </c>
      <c r="BM44" s="921">
        <v>1014.6024199306015</v>
      </c>
      <c r="BN44" s="922">
        <v>3816.4346928441869</v>
      </c>
      <c r="BO44" s="923">
        <v>168.14508586056792</v>
      </c>
      <c r="BP44" s="921">
        <v>3059.4388223356405</v>
      </c>
      <c r="BQ44" s="922">
        <v>1651.0558607919427</v>
      </c>
      <c r="BR44" s="923">
        <v>531.8649641749895</v>
      </c>
      <c r="BS44" s="921">
        <v>3408.6929783630399</v>
      </c>
      <c r="BT44" s="922">
        <v>2290.1751156444689</v>
      </c>
      <c r="BU44" s="923">
        <v>4.3511889964958792</v>
      </c>
      <c r="BV44" s="921">
        <v>5355.1908956674779</v>
      </c>
      <c r="BW44" s="922">
        <v>2803.1588840156796</v>
      </c>
      <c r="BX44" s="923">
        <v>66.810149786648509</v>
      </c>
      <c r="BY44" s="921">
        <v>2466.0881701051271</v>
      </c>
      <c r="BZ44" s="922">
        <v>3594.1031851344596</v>
      </c>
      <c r="CA44" s="923">
        <v>35.212365477780843</v>
      </c>
      <c r="CB44" s="921">
        <v>1138.8341228644779</v>
      </c>
      <c r="CC44" s="922">
        <v>2396.8994815244737</v>
      </c>
      <c r="CD44" s="923">
        <v>18.098918001929391</v>
      </c>
      <c r="CE44" s="921">
        <v>3609.6789083310218</v>
      </c>
      <c r="CF44" s="922">
        <v>977.99928981511493</v>
      </c>
      <c r="CG44" s="923">
        <v>18.91187090518282</v>
      </c>
      <c r="CH44" s="921">
        <v>849.28723283768329</v>
      </c>
      <c r="CI44" s="922">
        <v>2961.9048671969804</v>
      </c>
      <c r="CJ44" s="923">
        <v>21.592420629910098</v>
      </c>
      <c r="CK44" s="921">
        <v>2006.0444208925439</v>
      </c>
      <c r="CL44" s="922">
        <v>1294.1254477124864</v>
      </c>
      <c r="CM44" s="923">
        <v>66.787699050447813</v>
      </c>
      <c r="CN44" s="921">
        <v>1674.8093621059147</v>
      </c>
      <c r="CO44" s="922">
        <v>2619.5455839900706</v>
      </c>
      <c r="CP44" s="923">
        <v>17.460604077794756</v>
      </c>
      <c r="CQ44" s="922"/>
      <c r="CR44" s="922"/>
      <c r="CS44" s="922"/>
      <c r="CT44" s="921">
        <v>861.21380907413163</v>
      </c>
      <c r="CU44" s="922">
        <v>731.18586773815275</v>
      </c>
      <c r="CV44" s="923">
        <v>70.380974947150776</v>
      </c>
      <c r="CW44" s="921">
        <v>941.16825406137309</v>
      </c>
      <c r="CX44" s="922">
        <v>921.68545844225162</v>
      </c>
      <c r="CY44" s="923">
        <v>31.85516627931473</v>
      </c>
      <c r="CZ44" s="921">
        <v>1789.8875036844975</v>
      </c>
      <c r="DA44" s="922">
        <v>750.42222186788729</v>
      </c>
      <c r="DB44" s="923">
        <v>99.304254747826135</v>
      </c>
      <c r="DE44" s="680" t="s">
        <v>201</v>
      </c>
      <c r="DF44" s="837"/>
      <c r="DG44" s="68"/>
      <c r="DH44" s="838"/>
      <c r="DI44" s="837"/>
      <c r="DJ44" s="68"/>
      <c r="DK44" s="838"/>
      <c r="DL44" s="837"/>
      <c r="DM44" s="68"/>
      <c r="DN44" s="838"/>
      <c r="DO44" s="837"/>
      <c r="DP44" s="68"/>
      <c r="DQ44" s="838"/>
      <c r="DR44" s="837"/>
      <c r="DS44" s="68"/>
      <c r="DT44" s="838"/>
      <c r="DU44" s="837"/>
      <c r="DV44" s="68"/>
      <c r="DW44" s="838"/>
      <c r="DX44" s="837"/>
      <c r="DY44" s="68"/>
      <c r="DZ44" s="838"/>
      <c r="EA44" s="837"/>
      <c r="EB44" s="68"/>
      <c r="EC44" s="838"/>
      <c r="ED44" s="837"/>
      <c r="EE44" s="68"/>
      <c r="EF44" s="838"/>
      <c r="EG44" s="837"/>
      <c r="EH44" s="68"/>
      <c r="EI44" s="838"/>
      <c r="EJ44" s="837"/>
      <c r="EK44" s="68"/>
      <c r="EL44" s="838"/>
      <c r="EM44" s="837"/>
      <c r="EN44" s="68"/>
      <c r="EO44" s="838"/>
      <c r="EP44" s="837"/>
      <c r="EQ44" s="68"/>
      <c r="ER44" s="838"/>
      <c r="ES44" s="837"/>
      <c r="ET44" s="68"/>
      <c r="EU44" s="838"/>
      <c r="EV44" s="837"/>
      <c r="EW44" s="68"/>
      <c r="EX44" s="838"/>
      <c r="EY44" s="837"/>
      <c r="EZ44" s="68"/>
      <c r="FA44" s="838"/>
      <c r="FB44" s="837"/>
      <c r="FC44" s="68"/>
      <c r="FD44" s="838"/>
      <c r="FE44" s="837"/>
      <c r="FF44" s="68"/>
      <c r="FG44" s="838"/>
      <c r="FH44" s="837"/>
      <c r="FI44" s="68"/>
      <c r="FJ44" s="838"/>
      <c r="FK44" s="837"/>
      <c r="FL44" s="68"/>
      <c r="FM44" s="838"/>
      <c r="FN44" s="837"/>
      <c r="FO44" s="68"/>
      <c r="FP44" s="838"/>
      <c r="FQ44" s="837"/>
      <c r="FR44" s="68"/>
      <c r="FS44" s="838"/>
      <c r="FT44" s="837"/>
      <c r="FU44" s="68"/>
      <c r="FV44" s="838"/>
      <c r="FW44" s="837"/>
      <c r="FX44" s="68"/>
      <c r="FY44" s="838"/>
      <c r="FZ44" s="837"/>
      <c r="GA44" s="68"/>
      <c r="GB44" s="838"/>
      <c r="GC44" s="837"/>
      <c r="GD44" s="68"/>
      <c r="GE44" s="838"/>
      <c r="GF44" s="837"/>
      <c r="GG44" s="68"/>
      <c r="GH44" s="838"/>
      <c r="GI44" s="837"/>
      <c r="GJ44" s="68"/>
      <c r="GK44" s="838"/>
      <c r="GL44" s="837"/>
      <c r="GM44" s="68"/>
      <c r="GN44" s="838"/>
      <c r="GO44" s="837"/>
      <c r="GP44" s="68"/>
      <c r="GQ44" s="838"/>
      <c r="GR44" s="837"/>
      <c r="GS44" s="68"/>
      <c r="GT44" s="838"/>
      <c r="GU44" s="837"/>
      <c r="GV44" s="68"/>
      <c r="GW44" s="838"/>
    </row>
    <row r="45" spans="1:205" ht="15.75" thickBot="1" x14ac:dyDescent="0.3">
      <c r="A45" s="3"/>
      <c r="B45" s="980"/>
      <c r="C45" s="706" t="s">
        <v>202</v>
      </c>
      <c r="D45" s="696">
        <v>26</v>
      </c>
      <c r="E45" s="688">
        <f t="shared" si="12"/>
        <v>31795.860738915846</v>
      </c>
      <c r="F45" s="688">
        <f t="shared" si="13"/>
        <v>28200.379789864684</v>
      </c>
      <c r="G45" s="688">
        <f t="shared" si="14"/>
        <v>623.4746247638675</v>
      </c>
      <c r="H45" s="690">
        <f t="shared" ref="H45:J45" si="196">H43-H44</f>
        <v>0</v>
      </c>
      <c r="I45" s="690">
        <f t="shared" si="196"/>
        <v>0</v>
      </c>
      <c r="J45" s="690">
        <f t="shared" si="196"/>
        <v>0</v>
      </c>
      <c r="K45" s="690">
        <f t="shared" ref="K45:AB45" si="197">K43-K44</f>
        <v>87.122650815357702</v>
      </c>
      <c r="L45" s="690">
        <f t="shared" si="197"/>
        <v>176.17684522234595</v>
      </c>
      <c r="M45" s="690">
        <f t="shared" si="197"/>
        <v>22.823465100448061</v>
      </c>
      <c r="N45" s="690">
        <f t="shared" si="197"/>
        <v>232.06535416914812</v>
      </c>
      <c r="O45" s="690">
        <f t="shared" si="197"/>
        <v>292.60936189854328</v>
      </c>
      <c r="P45" s="690">
        <f t="shared" si="197"/>
        <v>19.76874171232987</v>
      </c>
      <c r="Q45" s="714">
        <f t="shared" si="197"/>
        <v>222.11161794114469</v>
      </c>
      <c r="R45" s="715">
        <f t="shared" si="197"/>
        <v>435.36502372480754</v>
      </c>
      <c r="S45" s="716">
        <f t="shared" si="197"/>
        <v>38.449652266905105</v>
      </c>
      <c r="T45" s="714">
        <f t="shared" si="197"/>
        <v>791.62703522334778</v>
      </c>
      <c r="U45" s="715">
        <f t="shared" si="197"/>
        <v>284.69008398672486</v>
      </c>
      <c r="V45" s="716">
        <f t="shared" si="197"/>
        <v>26.030080505658589</v>
      </c>
      <c r="W45" s="714">
        <f t="shared" si="197"/>
        <v>197.80195858118987</v>
      </c>
      <c r="X45" s="715">
        <f t="shared" si="197"/>
        <v>1187.3396531451435</v>
      </c>
      <c r="Y45" s="716">
        <f t="shared" si="197"/>
        <v>13.914778773027365</v>
      </c>
      <c r="Z45" s="714">
        <f t="shared" si="197"/>
        <v>321.15939887531385</v>
      </c>
      <c r="AA45" s="715">
        <f t="shared" si="197"/>
        <v>155.36003917601738</v>
      </c>
      <c r="AB45" s="716">
        <f t="shared" si="197"/>
        <v>168.62381609914246</v>
      </c>
      <c r="AC45" s="924">
        <v>204.58842351718943</v>
      </c>
      <c r="AD45" s="925">
        <v>307.71623216082753</v>
      </c>
      <c r="AE45" s="926">
        <v>71.398813854981768</v>
      </c>
      <c r="AF45" s="924">
        <v>1222.4845414111701</v>
      </c>
      <c r="AG45" s="925">
        <v>176.95759168295533</v>
      </c>
      <c r="AH45" s="926">
        <v>60.65066142892546</v>
      </c>
      <c r="AI45" s="924">
        <v>448.96603733757343</v>
      </c>
      <c r="AJ45" s="925">
        <v>1431.7764130044909</v>
      </c>
      <c r="AK45" s="926">
        <v>4.7941430099789404</v>
      </c>
      <c r="AL45" s="924">
        <v>5650.5528281934185</v>
      </c>
      <c r="AM45" s="925">
        <v>575.32181974912271</v>
      </c>
      <c r="AN45" s="926">
        <v>88.867825582200169</v>
      </c>
      <c r="AO45" s="924">
        <v>931.42500712098558</v>
      </c>
      <c r="AP45" s="925">
        <v>2937.7271344056562</v>
      </c>
      <c r="AQ45" s="926">
        <v>1.5532153405665958</v>
      </c>
      <c r="AR45" s="924">
        <v>610.87791242649212</v>
      </c>
      <c r="AS45" s="925">
        <v>580.69360404736472</v>
      </c>
      <c r="AT45" s="926">
        <v>55.405838253536999</v>
      </c>
      <c r="AU45" s="924">
        <v>409.75233796889825</v>
      </c>
      <c r="AV45" s="925">
        <v>861.81694998594924</v>
      </c>
      <c r="AW45" s="926">
        <v>102.2176316497634</v>
      </c>
      <c r="AX45" s="924">
        <v>4163.665100492618</v>
      </c>
      <c r="AY45" s="925">
        <v>363.8156727613474</v>
      </c>
      <c r="AZ45" s="926">
        <v>74.806646127119109</v>
      </c>
      <c r="BA45" s="924">
        <v>554.9591682281532</v>
      </c>
      <c r="BB45" s="925">
        <v>1919.7427317645124</v>
      </c>
      <c r="BC45" s="926">
        <v>4.8118241271664592</v>
      </c>
      <c r="BD45" s="924">
        <v>16321.847443875122</v>
      </c>
      <c r="BE45" s="925">
        <v>261.09880589131728</v>
      </c>
      <c r="BF45" s="926">
        <v>31.619603239322743</v>
      </c>
      <c r="BG45" s="924">
        <v>17896.448718127431</v>
      </c>
      <c r="BH45" s="925">
        <v>18054.476301599847</v>
      </c>
      <c r="BI45" s="926">
        <v>17.144922174948238</v>
      </c>
      <c r="BJ45" s="924">
        <v>12079.11286881677</v>
      </c>
      <c r="BK45" s="925">
        <v>26134.142285238519</v>
      </c>
      <c r="BL45" s="926">
        <v>1765.8071564068071</v>
      </c>
      <c r="BM45" s="924">
        <v>16203.737026100403</v>
      </c>
      <c r="BN45" s="925">
        <v>30135.172847284375</v>
      </c>
      <c r="BO45" s="926">
        <v>2575.63417472519</v>
      </c>
      <c r="BP45" s="924">
        <v>26637.609089957055</v>
      </c>
      <c r="BQ45" s="925">
        <v>17602.622145125486</v>
      </c>
      <c r="BR45" s="926">
        <v>2635.8693723742904</v>
      </c>
      <c r="BS45" s="924">
        <v>48167.977026029635</v>
      </c>
      <c r="BT45" s="925">
        <v>24754.6141378219</v>
      </c>
      <c r="BU45" s="926">
        <v>842.96480376205011</v>
      </c>
      <c r="BV45" s="924">
        <v>45029.913716288531</v>
      </c>
      <c r="BW45" s="925">
        <v>43872.229890681367</v>
      </c>
      <c r="BX45" s="926">
        <v>680.97814783687932</v>
      </c>
      <c r="BY45" s="924">
        <v>46704.207305071075</v>
      </c>
      <c r="BZ45" s="925">
        <v>22737.601663663641</v>
      </c>
      <c r="CA45" s="926">
        <v>493.27645300663528</v>
      </c>
      <c r="CB45" s="924">
        <v>16745.634668596198</v>
      </c>
      <c r="CC45" s="925">
        <v>35465.943185398341</v>
      </c>
      <c r="CD45" s="926">
        <v>153.78854431238901</v>
      </c>
      <c r="CE45" s="924">
        <v>44859.207110617899</v>
      </c>
      <c r="CF45" s="925">
        <v>12826.11783359621</v>
      </c>
      <c r="CG45" s="926">
        <v>839.21207070632602</v>
      </c>
      <c r="CH45" s="924">
        <v>10640.946604446461</v>
      </c>
      <c r="CI45" s="925">
        <v>41318.172977158902</v>
      </c>
      <c r="CJ45" s="926">
        <v>338.80827108916537</v>
      </c>
      <c r="CK45" s="924">
        <v>32683.360092559586</v>
      </c>
      <c r="CL45" s="925">
        <v>11307.259593350065</v>
      </c>
      <c r="CM45" s="926">
        <v>818.69129674102908</v>
      </c>
      <c r="CN45" s="924">
        <v>25907.755674831165</v>
      </c>
      <c r="CO45" s="925">
        <v>29875.333385204303</v>
      </c>
      <c r="CP45" s="926">
        <v>1039.5675896546481</v>
      </c>
      <c r="CQ45" s="925"/>
      <c r="CR45" s="925"/>
      <c r="CS45" s="925"/>
      <c r="CT45" s="924">
        <v>9232.1044142921291</v>
      </c>
      <c r="CU45" s="925">
        <v>10304.463061308899</v>
      </c>
      <c r="CV45" s="926">
        <v>678.41689281910601</v>
      </c>
      <c r="CW45" s="924">
        <v>8951.4097772118766</v>
      </c>
      <c r="CX45" s="925">
        <v>14667.369816327489</v>
      </c>
      <c r="CY45" s="926">
        <v>770.59705129014651</v>
      </c>
      <c r="CZ45" s="924">
        <v>31497.145356339635</v>
      </c>
      <c r="DA45" s="925">
        <v>12913.013489490393</v>
      </c>
      <c r="DB45" s="926">
        <v>1399.5131748450713</v>
      </c>
      <c r="DE45" s="695" t="s">
        <v>202</v>
      </c>
      <c r="DF45" s="839"/>
      <c r="DG45" s="840"/>
      <c r="DH45" s="841"/>
      <c r="DI45" s="839"/>
      <c r="DJ45" s="840"/>
      <c r="DK45" s="841"/>
      <c r="DL45" s="839"/>
      <c r="DM45" s="840"/>
      <c r="DN45" s="841"/>
      <c r="DO45" s="839"/>
      <c r="DP45" s="840"/>
      <c r="DQ45" s="841"/>
      <c r="DR45" s="839"/>
      <c r="DS45" s="840"/>
      <c r="DT45" s="841"/>
      <c r="DU45" s="839"/>
      <c r="DV45" s="840"/>
      <c r="DW45" s="841"/>
      <c r="DX45" s="839"/>
      <c r="DY45" s="840"/>
      <c r="DZ45" s="841"/>
      <c r="EA45" s="839"/>
      <c r="EB45" s="840"/>
      <c r="EC45" s="841"/>
      <c r="ED45" s="839"/>
      <c r="EE45" s="840"/>
      <c r="EF45" s="841"/>
      <c r="EG45" s="839"/>
      <c r="EH45" s="840"/>
      <c r="EI45" s="841"/>
      <c r="EJ45" s="839"/>
      <c r="EK45" s="840"/>
      <c r="EL45" s="841"/>
      <c r="EM45" s="839"/>
      <c r="EN45" s="840"/>
      <c r="EO45" s="841"/>
      <c r="EP45" s="839"/>
      <c r="EQ45" s="840"/>
      <c r="ER45" s="841"/>
      <c r="ES45" s="839"/>
      <c r="ET45" s="840"/>
      <c r="EU45" s="841"/>
      <c r="EV45" s="839"/>
      <c r="EW45" s="840"/>
      <c r="EX45" s="841"/>
      <c r="EY45" s="839"/>
      <c r="EZ45" s="840"/>
      <c r="FA45" s="841"/>
      <c r="FB45" s="839"/>
      <c r="FC45" s="840"/>
      <c r="FD45" s="841"/>
      <c r="FE45" s="839"/>
      <c r="FF45" s="840"/>
      <c r="FG45" s="841"/>
      <c r="FH45" s="839"/>
      <c r="FI45" s="840"/>
      <c r="FJ45" s="841"/>
      <c r="FK45" s="839"/>
      <c r="FL45" s="840"/>
      <c r="FM45" s="841"/>
      <c r="FN45" s="839"/>
      <c r="FO45" s="840"/>
      <c r="FP45" s="841"/>
      <c r="FQ45" s="839"/>
      <c r="FR45" s="840"/>
      <c r="FS45" s="841"/>
      <c r="FT45" s="839"/>
      <c r="FU45" s="840"/>
      <c r="FV45" s="841"/>
      <c r="FW45" s="839"/>
      <c r="FX45" s="840"/>
      <c r="FY45" s="841"/>
      <c r="FZ45" s="839"/>
      <c r="GA45" s="840"/>
      <c r="GB45" s="841"/>
      <c r="GC45" s="839"/>
      <c r="GD45" s="840"/>
      <c r="GE45" s="841"/>
      <c r="GF45" s="839"/>
      <c r="GG45" s="840"/>
      <c r="GH45" s="841"/>
      <c r="GI45" s="839"/>
      <c r="GJ45" s="840"/>
      <c r="GK45" s="841"/>
      <c r="GL45" s="839"/>
      <c r="GM45" s="840"/>
      <c r="GN45" s="841"/>
      <c r="GO45" s="839"/>
      <c r="GP45" s="840"/>
      <c r="GQ45" s="841"/>
      <c r="GR45" s="839"/>
      <c r="GS45" s="840"/>
      <c r="GT45" s="841"/>
      <c r="GU45" s="839"/>
      <c r="GV45" s="840"/>
      <c r="GW45" s="841"/>
    </row>
    <row r="46" spans="1:205" x14ac:dyDescent="0.25">
      <c r="A46" s="560" t="s">
        <v>2012</v>
      </c>
      <c r="B46" s="978" t="s">
        <v>821</v>
      </c>
      <c r="C46" s="707" t="s">
        <v>213</v>
      </c>
      <c r="D46" s="701"/>
      <c r="E46" s="694">
        <f t="shared" si="12"/>
        <v>261.65838510133295</v>
      </c>
      <c r="F46" s="694">
        <f t="shared" si="13"/>
        <v>711.00380571171866</v>
      </c>
      <c r="G46" s="694">
        <f t="shared" si="14"/>
        <v>112.38426932384887</v>
      </c>
      <c r="H46" s="702">
        <f>DeepSPSTotal!AO14</f>
        <v>1110.1948659979203</v>
      </c>
      <c r="I46" s="675">
        <f>DeepSPSTotal!AP14</f>
        <v>1652.5898074214347</v>
      </c>
      <c r="J46" s="675">
        <f>DeepSPSTotal!AQ14</f>
        <v>237.14098187263471</v>
      </c>
      <c r="K46" s="702">
        <f>DeepSPSTotal!AO15</f>
        <v>1110.1948659979203</v>
      </c>
      <c r="L46" s="675">
        <f>DeepSPSTotal!AP15</f>
        <v>1652.5898074214347</v>
      </c>
      <c r="M46" s="675">
        <f>DeepSPSTotal!AQ15</f>
        <v>237.14098187263471</v>
      </c>
      <c r="N46" s="675">
        <f>DeepSPSTotal!AO16</f>
        <v>1370.1155422619595</v>
      </c>
      <c r="O46" s="675">
        <f>DeepSPSTotal!AP16</f>
        <v>1151.3145133835769</v>
      </c>
      <c r="P46" s="675">
        <f>DeepSPSTotal!AQ16</f>
        <v>239.47612529309413</v>
      </c>
      <c r="Q46" s="918">
        <v>285.02258780132081</v>
      </c>
      <c r="R46" s="919">
        <v>1384.8295725138225</v>
      </c>
      <c r="S46" s="920">
        <v>281.37884712480468</v>
      </c>
      <c r="T46" s="918">
        <v>1845.8174078987611</v>
      </c>
      <c r="U46" s="919">
        <v>1480.9506506185216</v>
      </c>
      <c r="V46" s="920">
        <v>649.09471563110992</v>
      </c>
      <c r="W46" s="918">
        <v>2427.0113619697977</v>
      </c>
      <c r="X46" s="919">
        <v>1978.9398964789464</v>
      </c>
      <c r="Y46" s="920">
        <v>595.06330974430875</v>
      </c>
      <c r="Z46" s="918">
        <v>1904.8663336795207</v>
      </c>
      <c r="AA46" s="919">
        <v>1880.4670451029092</v>
      </c>
      <c r="AB46" s="920">
        <v>740.28939572469085</v>
      </c>
      <c r="AC46" s="918">
        <v>2451.5799814697439</v>
      </c>
      <c r="AD46" s="919">
        <v>2398.4551474244854</v>
      </c>
      <c r="AE46" s="920">
        <v>336.7103967406868</v>
      </c>
      <c r="AF46" s="918">
        <v>333.91299725759097</v>
      </c>
      <c r="AG46" s="919">
        <v>972.38071121623943</v>
      </c>
      <c r="AH46" s="920">
        <v>275.88886640060866</v>
      </c>
      <c r="AI46" s="918">
        <v>550.7334745488314</v>
      </c>
      <c r="AJ46" s="919">
        <v>825.31706596798699</v>
      </c>
      <c r="AK46" s="920">
        <v>317.63713837499273</v>
      </c>
      <c r="AL46" s="918">
        <v>383.24860742220108</v>
      </c>
      <c r="AM46" s="919">
        <v>1085.6567717967348</v>
      </c>
      <c r="AN46" s="920">
        <v>423.70508784280707</v>
      </c>
      <c r="AO46" s="918">
        <v>472.73224032098835</v>
      </c>
      <c r="AP46" s="919">
        <v>1019.4580624929812</v>
      </c>
      <c r="AQ46" s="920">
        <v>398.81296577575199</v>
      </c>
      <c r="AR46" s="918">
        <v>302.79789745655114</v>
      </c>
      <c r="AS46" s="919">
        <v>1148.4924002038583</v>
      </c>
      <c r="AT46" s="920">
        <v>332.76929332050486</v>
      </c>
      <c r="AU46" s="918">
        <v>530.44999682493403</v>
      </c>
      <c r="AV46" s="919">
        <v>900.54406574932614</v>
      </c>
      <c r="AW46" s="920">
        <v>320.87643404562908</v>
      </c>
      <c r="AX46" s="918">
        <v>334.283874284278</v>
      </c>
      <c r="AY46" s="919">
        <v>994.71931859774986</v>
      </c>
      <c r="AZ46" s="920">
        <v>304.91273353631749</v>
      </c>
      <c r="BA46" s="918">
        <v>371.42711275486528</v>
      </c>
      <c r="BB46" s="919">
        <v>1235.3252531979745</v>
      </c>
      <c r="BC46" s="920">
        <v>182.4798431174643</v>
      </c>
      <c r="BD46" s="918">
        <v>591.74762309733364</v>
      </c>
      <c r="BE46" s="919">
        <v>1600.8851875320072</v>
      </c>
      <c r="BF46" s="920">
        <v>244.27320321033639</v>
      </c>
      <c r="BG46" s="918">
        <v>570.19712494639828</v>
      </c>
      <c r="BH46" s="919">
        <v>1946.7182687368993</v>
      </c>
      <c r="BI46" s="920">
        <v>257.63386781038975</v>
      </c>
      <c r="BJ46" s="918">
        <v>463.42776184264915</v>
      </c>
      <c r="BK46" s="919">
        <v>1529.7741944769859</v>
      </c>
      <c r="BL46" s="920">
        <v>211.74050437026924</v>
      </c>
      <c r="BM46" s="918">
        <v>509.7128105802434</v>
      </c>
      <c r="BN46" s="919">
        <v>2048.7082730579937</v>
      </c>
      <c r="BO46" s="920">
        <v>285.17947072417485</v>
      </c>
      <c r="BP46" s="918">
        <v>461.0781447447751</v>
      </c>
      <c r="BQ46" s="919">
        <v>667.70410288364928</v>
      </c>
      <c r="BR46" s="920">
        <v>87.548664842715255</v>
      </c>
      <c r="BS46" s="918">
        <v>263.7944535554596</v>
      </c>
      <c r="BT46" s="919">
        <v>1486.8744559441748</v>
      </c>
      <c r="BU46" s="920">
        <v>199.43870008799746</v>
      </c>
      <c r="BV46" s="918">
        <v>978.2186105908745</v>
      </c>
      <c r="BW46" s="919">
        <v>1143.8324095260616</v>
      </c>
      <c r="BX46" s="920">
        <v>249.54973337533136</v>
      </c>
      <c r="BY46" s="918">
        <v>270.97014589128003</v>
      </c>
      <c r="BZ46" s="919">
        <v>1761.9035280259225</v>
      </c>
      <c r="CA46" s="920">
        <v>212.65600589926581</v>
      </c>
      <c r="CB46" s="918">
        <v>86.180071967252672</v>
      </c>
      <c r="CC46" s="919">
        <v>340.83963521527073</v>
      </c>
      <c r="CD46" s="920">
        <v>58.083582402674573</v>
      </c>
      <c r="CE46" s="918">
        <v>101.28128416104559</v>
      </c>
      <c r="CF46" s="919">
        <v>373.29639235178149</v>
      </c>
      <c r="CG46" s="920">
        <v>60.470806443202278</v>
      </c>
      <c r="CH46" s="918">
        <v>137.06900746979181</v>
      </c>
      <c r="CI46" s="919">
        <v>361.21556851671966</v>
      </c>
      <c r="CJ46" s="920">
        <v>48.283411220109258</v>
      </c>
      <c r="CK46" s="918">
        <v>177.51519686008123</v>
      </c>
      <c r="CL46" s="919">
        <v>605.18351154460072</v>
      </c>
      <c r="CM46" s="920">
        <v>90.272856331296765</v>
      </c>
      <c r="CN46" s="918">
        <v>80.374378769004707</v>
      </c>
      <c r="CO46" s="919">
        <v>390.75559480167294</v>
      </c>
      <c r="CP46" s="920">
        <v>67.373489595062011</v>
      </c>
      <c r="CQ46" s="919"/>
      <c r="CR46" s="919"/>
      <c r="CS46" s="919"/>
      <c r="CT46" s="918">
        <v>66.07581265716658</v>
      </c>
      <c r="CU46" s="919">
        <v>349.3457646882855</v>
      </c>
      <c r="CV46" s="920">
        <v>60.475731295880038</v>
      </c>
      <c r="CW46" s="918">
        <v>103.22586685775347</v>
      </c>
      <c r="CX46" s="919">
        <v>530.73781980606452</v>
      </c>
      <c r="CY46" s="920">
        <v>83.67354937306952</v>
      </c>
      <c r="CZ46" s="918">
        <v>226.84124904546141</v>
      </c>
      <c r="DA46" s="919">
        <v>1203.2878491920269</v>
      </c>
      <c r="DB46" s="920">
        <v>184.4364778097075</v>
      </c>
      <c r="DE46" s="707" t="s">
        <v>213</v>
      </c>
      <c r="DF46" s="834">
        <v>0.03</v>
      </c>
      <c r="DG46" s="835">
        <v>0.03</v>
      </c>
      <c r="DH46" s="836">
        <v>0.03</v>
      </c>
      <c r="DI46" s="834">
        <v>0.03</v>
      </c>
      <c r="DJ46" s="835">
        <v>0.03</v>
      </c>
      <c r="DK46" s="836">
        <v>0.03</v>
      </c>
      <c r="DL46" s="834">
        <v>0.03</v>
      </c>
      <c r="DM46" s="835">
        <v>0.03</v>
      </c>
      <c r="DN46" s="836">
        <v>0.03</v>
      </c>
      <c r="DO46" s="834">
        <v>0.03</v>
      </c>
      <c r="DP46" s="835">
        <v>0.03</v>
      </c>
      <c r="DQ46" s="836">
        <v>0.03</v>
      </c>
      <c r="DR46" s="834">
        <v>0.03</v>
      </c>
      <c r="DS46" s="835">
        <v>0.03</v>
      </c>
      <c r="DT46" s="836">
        <v>0.03</v>
      </c>
      <c r="DU46" s="834">
        <v>0.03</v>
      </c>
      <c r="DV46" s="835">
        <v>0.03</v>
      </c>
      <c r="DW46" s="836">
        <v>0.03</v>
      </c>
      <c r="DX46" s="834">
        <v>0.03</v>
      </c>
      <c r="DY46" s="835">
        <v>0.03</v>
      </c>
      <c r="DZ46" s="836">
        <v>0.03</v>
      </c>
      <c r="EA46" s="834"/>
      <c r="EB46" s="835"/>
      <c r="EC46" s="836"/>
      <c r="ED46" s="834"/>
      <c r="EE46" s="835"/>
      <c r="EF46" s="836"/>
      <c r="EG46" s="834"/>
      <c r="EH46" s="835"/>
      <c r="EI46" s="836"/>
      <c r="EJ46" s="834"/>
      <c r="EK46" s="835"/>
      <c r="EL46" s="836"/>
      <c r="EM46" s="834"/>
      <c r="EN46" s="835"/>
      <c r="EO46" s="836"/>
      <c r="EP46" s="834"/>
      <c r="EQ46" s="835"/>
      <c r="ER46" s="836"/>
      <c r="ES46" s="834"/>
      <c r="ET46" s="835"/>
      <c r="EU46" s="836"/>
      <c r="EV46" s="834"/>
      <c r="EW46" s="835"/>
      <c r="EX46" s="836"/>
      <c r="EY46" s="834"/>
      <c r="EZ46" s="835"/>
      <c r="FA46" s="836"/>
      <c r="FB46" s="834"/>
      <c r="FC46" s="835"/>
      <c r="FD46" s="836"/>
      <c r="FE46" s="834"/>
      <c r="FF46" s="835"/>
      <c r="FG46" s="836"/>
      <c r="FH46" s="834">
        <v>0.70057819806310617</v>
      </c>
      <c r="FI46" s="835">
        <v>0.70057819806310617</v>
      </c>
      <c r="FJ46" s="836">
        <v>0.70057819806310617</v>
      </c>
      <c r="FK46" s="834">
        <v>0.6731924044130585</v>
      </c>
      <c r="FL46" s="835">
        <v>0.6731924044130585</v>
      </c>
      <c r="FM46" s="836">
        <v>0.6731924044130585</v>
      </c>
      <c r="FN46" s="834">
        <v>0.95774766965979985</v>
      </c>
      <c r="FO46" s="835">
        <v>0.95774766965979985</v>
      </c>
      <c r="FP46" s="836">
        <v>0.95774766965979985</v>
      </c>
      <c r="FQ46" s="834">
        <v>0.97925587549300763</v>
      </c>
      <c r="FR46" s="835">
        <v>0.97925587549300763</v>
      </c>
      <c r="FS46" s="836">
        <v>0.97925587549300763</v>
      </c>
      <c r="FT46" s="834">
        <v>0.98139777922926186</v>
      </c>
      <c r="FU46" s="835">
        <v>0.98139777922926186</v>
      </c>
      <c r="FV46" s="836">
        <v>0.98139777922926186</v>
      </c>
      <c r="FW46" s="834">
        <v>0.97142804698972107</v>
      </c>
      <c r="FX46" s="835">
        <v>0.97142804698972107</v>
      </c>
      <c r="FY46" s="836">
        <v>0.97142804698972107</v>
      </c>
      <c r="FZ46" s="834">
        <v>0.97681391712275212</v>
      </c>
      <c r="GA46" s="835">
        <v>0.97681391712275212</v>
      </c>
      <c r="GB46" s="836">
        <v>0.97681391712275212</v>
      </c>
      <c r="GC46" s="834">
        <v>0.97747534516765278</v>
      </c>
      <c r="GD46" s="835">
        <v>0.97747534516765278</v>
      </c>
      <c r="GE46" s="836">
        <v>0.97747534516765278</v>
      </c>
      <c r="GF46" s="834"/>
      <c r="GG46" s="835"/>
      <c r="GH46" s="836"/>
      <c r="GI46" s="834"/>
      <c r="GJ46" s="835"/>
      <c r="GK46" s="836"/>
      <c r="GL46" s="834"/>
      <c r="GM46" s="835"/>
      <c r="GN46" s="836"/>
      <c r="GO46" s="834"/>
      <c r="GP46" s="835"/>
      <c r="GQ46" s="836"/>
      <c r="GR46" s="834"/>
      <c r="GS46" s="835"/>
      <c r="GT46" s="836"/>
      <c r="GU46" s="834"/>
      <c r="GV46" s="835"/>
      <c r="GW46" s="836"/>
    </row>
    <row r="47" spans="1:205" x14ac:dyDescent="0.25">
      <c r="A47" s="3" t="s">
        <v>1999</v>
      </c>
      <c r="B47" s="979"/>
      <c r="C47" s="680" t="s">
        <v>201</v>
      </c>
      <c r="D47" s="681">
        <v>27</v>
      </c>
      <c r="E47" s="682">
        <f t="shared" si="12"/>
        <v>11.152048066177374</v>
      </c>
      <c r="F47" s="682">
        <f t="shared" si="13"/>
        <v>27.59993660971023</v>
      </c>
      <c r="G47" s="682">
        <f t="shared" si="14"/>
        <v>12.155585925435739</v>
      </c>
      <c r="H47" s="684">
        <f t="shared" ref="H47" si="198">H46*(1-DF46)</f>
        <v>1076.8890200179826</v>
      </c>
      <c r="I47" s="684">
        <f t="shared" ref="I47" si="199">I46*(1-DG46)</f>
        <v>1603.0121131987917</v>
      </c>
      <c r="J47" s="684">
        <f t="shared" ref="J47" si="200">J46*(1-DH46)</f>
        <v>230.02675241645565</v>
      </c>
      <c r="K47" s="684">
        <f t="shared" ref="K47" si="201">K46*(1-DI46)</f>
        <v>1076.8890200179826</v>
      </c>
      <c r="L47" s="684">
        <f t="shared" ref="L47" si="202">L46*(1-DJ46)</f>
        <v>1603.0121131987917</v>
      </c>
      <c r="M47" s="684">
        <f t="shared" ref="M47" si="203">M46*(1-DK46)</f>
        <v>230.02675241645565</v>
      </c>
      <c r="N47" s="684">
        <f t="shared" ref="N47" si="204">N46*(1-DL46)</f>
        <v>1329.0120759941008</v>
      </c>
      <c r="O47" s="684">
        <f t="shared" ref="O47" si="205">O46*(1-DM46)</f>
        <v>1116.7750779820697</v>
      </c>
      <c r="P47" s="684">
        <f t="shared" ref="P47" si="206">P46*(1-DN46)</f>
        <v>232.29184153430128</v>
      </c>
      <c r="Q47" s="921">
        <v>285.02258780132081</v>
      </c>
      <c r="R47" s="922">
        <v>1384.8295725138225</v>
      </c>
      <c r="S47" s="923">
        <v>281.37884712480468</v>
      </c>
      <c r="T47" s="921">
        <v>1459.5805903487767</v>
      </c>
      <c r="U47" s="922">
        <v>1480.9506506185216</v>
      </c>
      <c r="V47" s="923">
        <v>649.09471563110992</v>
      </c>
      <c r="W47" s="921">
        <v>2050.0056527534302</v>
      </c>
      <c r="X47" s="922">
        <v>1760.7077469020091</v>
      </c>
      <c r="Y47" s="923">
        <v>586.3363999552281</v>
      </c>
      <c r="Z47" s="921">
        <v>1676.4670075156139</v>
      </c>
      <c r="AA47" s="922">
        <v>1460.7515028748721</v>
      </c>
      <c r="AB47" s="923">
        <v>645.29504409327706</v>
      </c>
      <c r="AC47" s="921">
        <v>1893.7802335610882</v>
      </c>
      <c r="AD47" s="922">
        <v>1803.2239254204837</v>
      </c>
      <c r="AE47" s="923">
        <v>283.61885782134266</v>
      </c>
      <c r="AF47" s="921">
        <v>249.11476103664239</v>
      </c>
      <c r="AG47" s="922">
        <v>722.61458651737223</v>
      </c>
      <c r="AH47" s="923">
        <v>241.32943027567555</v>
      </c>
      <c r="AI47" s="921">
        <v>290.70158099628611</v>
      </c>
      <c r="AJ47" s="922">
        <v>687.17660999130237</v>
      </c>
      <c r="AK47" s="923">
        <v>298.89599960721853</v>
      </c>
      <c r="AL47" s="921">
        <v>360.40126003200805</v>
      </c>
      <c r="AM47" s="922">
        <v>933.46460337432848</v>
      </c>
      <c r="AN47" s="923">
        <v>409.91162720921261</v>
      </c>
      <c r="AO47" s="921">
        <v>333.71052682312535</v>
      </c>
      <c r="AP47" s="922">
        <v>815.43753882721398</v>
      </c>
      <c r="AQ47" s="923">
        <v>371.94887225051355</v>
      </c>
      <c r="AR47" s="921">
        <v>258.67655288535229</v>
      </c>
      <c r="AS47" s="922">
        <v>867.84406495250164</v>
      </c>
      <c r="AT47" s="923">
        <v>306.48722900300305</v>
      </c>
      <c r="AU47" s="921">
        <v>431.39366302721413</v>
      </c>
      <c r="AV47" s="922">
        <v>740.63770480019093</v>
      </c>
      <c r="AW47" s="923">
        <v>298.67447578599661</v>
      </c>
      <c r="AX47" s="921">
        <v>255.45698945101998</v>
      </c>
      <c r="AY47" s="922">
        <v>674.03563740151912</v>
      </c>
      <c r="AZ47" s="923">
        <v>260.70301016024905</v>
      </c>
      <c r="BA47" s="921">
        <v>48.746064511010374</v>
      </c>
      <c r="BB47" s="922">
        <v>227.36061525657362</v>
      </c>
      <c r="BC47" s="923">
        <v>58.915376385685484</v>
      </c>
      <c r="BD47" s="921">
        <v>38.28211276589721</v>
      </c>
      <c r="BE47" s="922">
        <v>104.13810256756216</v>
      </c>
      <c r="BF47" s="923">
        <v>38.303848275341437</v>
      </c>
      <c r="BG47" s="921">
        <v>39.438928813583395</v>
      </c>
      <c r="BH47" s="922">
        <v>65.372517433239409</v>
      </c>
      <c r="BI47" s="923">
        <v>21.774215714215476</v>
      </c>
      <c r="BJ47" s="921">
        <v>15.970146921850789</v>
      </c>
      <c r="BK47" s="922">
        <v>56.263277622363773</v>
      </c>
      <c r="BL47" s="923">
        <v>15.528545476868459</v>
      </c>
      <c r="BM47" s="921">
        <v>26.830043582084009</v>
      </c>
      <c r="BN47" s="922">
        <v>61.328568103228406</v>
      </c>
      <c r="BO47" s="923">
        <v>24.940162631950376</v>
      </c>
      <c r="BP47" s="921">
        <v>12.331912202793681</v>
      </c>
      <c r="BQ47" s="922">
        <v>19.336316589263429</v>
      </c>
      <c r="BR47" s="923">
        <v>5.8432371296133248</v>
      </c>
      <c r="BS47" s="921">
        <v>16.297965110066649</v>
      </c>
      <c r="BT47" s="922">
        <v>49.5736780516688</v>
      </c>
      <c r="BU47" s="923">
        <v>19.54863953978743</v>
      </c>
      <c r="BV47" s="921">
        <v>33.624200655836269</v>
      </c>
      <c r="BW47" s="922">
        <v>50.331858141609004</v>
      </c>
      <c r="BX47" s="923">
        <v>25.751305033390064</v>
      </c>
      <c r="BY47" s="921">
        <v>27.457065323938785</v>
      </c>
      <c r="BZ47" s="922">
        <v>92.288566890718315</v>
      </c>
      <c r="CA47" s="923">
        <v>36.17027018338888</v>
      </c>
      <c r="CB47" s="921">
        <v>2.3442509050830163</v>
      </c>
      <c r="CC47" s="922">
        <v>8.8635344725973653</v>
      </c>
      <c r="CD47" s="923">
        <v>5.1701625132769493</v>
      </c>
      <c r="CE47" s="921">
        <v>3.8572403461521656</v>
      </c>
      <c r="CF47" s="922">
        <v>11.281601602158357</v>
      </c>
      <c r="CG47" s="923">
        <v>5.1954970462849834</v>
      </c>
      <c r="CH47" s="921">
        <v>2.4564902402403845</v>
      </c>
      <c r="CI47" s="922">
        <v>7.5247789916079881</v>
      </c>
      <c r="CJ47" s="923">
        <v>3.0793580092473323</v>
      </c>
      <c r="CK47" s="921">
        <v>5.2047143269996807</v>
      </c>
      <c r="CL47" s="922">
        <v>13.100648938681902</v>
      </c>
      <c r="CM47" s="923">
        <v>5.5528104848174094</v>
      </c>
      <c r="CN47" s="921">
        <v>3.1203746649913189</v>
      </c>
      <c r="CO47" s="922">
        <v>9.8085672305986602</v>
      </c>
      <c r="CP47" s="923">
        <v>4.1696982076445446</v>
      </c>
      <c r="CQ47" s="922"/>
      <c r="CR47" s="922"/>
      <c r="CS47" s="922"/>
      <c r="CT47" s="921">
        <v>4.3342314480456814</v>
      </c>
      <c r="CU47" s="922">
        <v>12.324209521660348</v>
      </c>
      <c r="CV47" s="923">
        <v>5.3687976556106829</v>
      </c>
      <c r="CW47" s="921">
        <v>6.3895344941122056</v>
      </c>
      <c r="CX47" s="922">
        <v>18.274648187113712</v>
      </c>
      <c r="CY47" s="923">
        <v>7.9440110726533675</v>
      </c>
      <c r="CZ47" s="921">
        <v>13.214810138962644</v>
      </c>
      <c r="DA47" s="922">
        <v>36.737692846112999</v>
      </c>
      <c r="DB47" s="923">
        <v>15.325915718435766</v>
      </c>
      <c r="DE47" s="680" t="s">
        <v>201</v>
      </c>
      <c r="DF47" s="837"/>
      <c r="DG47" s="68"/>
      <c r="DH47" s="838"/>
      <c r="DI47" s="837"/>
      <c r="DJ47" s="68"/>
      <c r="DK47" s="838"/>
      <c r="DL47" s="837"/>
      <c r="DM47" s="68"/>
      <c r="DN47" s="838"/>
      <c r="DO47" s="837"/>
      <c r="DP47" s="68"/>
      <c r="DQ47" s="838"/>
      <c r="DR47" s="837"/>
      <c r="DS47" s="68"/>
      <c r="DT47" s="838"/>
      <c r="DU47" s="837"/>
      <c r="DV47" s="68"/>
      <c r="DW47" s="838"/>
      <c r="DX47" s="837"/>
      <c r="DY47" s="68"/>
      <c r="DZ47" s="838"/>
      <c r="EA47" s="837"/>
      <c r="EB47" s="68"/>
      <c r="EC47" s="838"/>
      <c r="ED47" s="837"/>
      <c r="EE47" s="68"/>
      <c r="EF47" s="838"/>
      <c r="EG47" s="837"/>
      <c r="EH47" s="68"/>
      <c r="EI47" s="838"/>
      <c r="EJ47" s="837"/>
      <c r="EK47" s="68"/>
      <c r="EL47" s="838"/>
      <c r="EM47" s="837"/>
      <c r="EN47" s="68"/>
      <c r="EO47" s="838"/>
      <c r="EP47" s="837"/>
      <c r="EQ47" s="68"/>
      <c r="ER47" s="838"/>
      <c r="ES47" s="837"/>
      <c r="ET47" s="68"/>
      <c r="EU47" s="838"/>
      <c r="EV47" s="837"/>
      <c r="EW47" s="68"/>
      <c r="EX47" s="838"/>
      <c r="EY47" s="837"/>
      <c r="EZ47" s="68"/>
      <c r="FA47" s="838"/>
      <c r="FB47" s="837"/>
      <c r="FC47" s="68"/>
      <c r="FD47" s="838"/>
      <c r="FE47" s="837"/>
      <c r="FF47" s="68"/>
      <c r="FG47" s="838"/>
      <c r="FH47" s="837"/>
      <c r="FI47" s="68"/>
      <c r="FJ47" s="838"/>
      <c r="FK47" s="837"/>
      <c r="FL47" s="68"/>
      <c r="FM47" s="838"/>
      <c r="FN47" s="837"/>
      <c r="FO47" s="68"/>
      <c r="FP47" s="838"/>
      <c r="FQ47" s="837"/>
      <c r="FR47" s="68"/>
      <c r="FS47" s="838"/>
      <c r="FT47" s="837"/>
      <c r="FU47" s="68"/>
      <c r="FV47" s="838"/>
      <c r="FW47" s="837"/>
      <c r="FX47" s="68"/>
      <c r="FY47" s="838"/>
      <c r="FZ47" s="837"/>
      <c r="GA47" s="68"/>
      <c r="GB47" s="838"/>
      <c r="GC47" s="837"/>
      <c r="GD47" s="68"/>
      <c r="GE47" s="838"/>
      <c r="GF47" s="837"/>
      <c r="GG47" s="68"/>
      <c r="GH47" s="838"/>
      <c r="GI47" s="837"/>
      <c r="GJ47" s="68"/>
      <c r="GK47" s="838"/>
      <c r="GL47" s="837"/>
      <c r="GM47" s="68"/>
      <c r="GN47" s="838"/>
      <c r="GO47" s="837"/>
      <c r="GP47" s="68"/>
      <c r="GQ47" s="838"/>
      <c r="GR47" s="837"/>
      <c r="GS47" s="68"/>
      <c r="GT47" s="838"/>
      <c r="GU47" s="837"/>
      <c r="GV47" s="68"/>
      <c r="GW47" s="838"/>
    </row>
    <row r="48" spans="1:205" ht="15.75" thickBot="1" x14ac:dyDescent="0.3">
      <c r="A48" s="3"/>
      <c r="B48" s="980"/>
      <c r="C48" s="695" t="s">
        <v>202</v>
      </c>
      <c r="D48" s="681">
        <v>28</v>
      </c>
      <c r="E48" s="682">
        <f t="shared" si="12"/>
        <v>250.50633703515558</v>
      </c>
      <c r="F48" s="682">
        <f t="shared" si="13"/>
        <v>683.40386910200834</v>
      </c>
      <c r="G48" s="682">
        <f t="shared" si="14"/>
        <v>100.22868339841314</v>
      </c>
      <c r="H48" s="690">
        <f t="shared" ref="H48:J48" si="207">H46-H47</f>
        <v>33.305845979937658</v>
      </c>
      <c r="I48" s="690">
        <f t="shared" si="207"/>
        <v>49.577694222643004</v>
      </c>
      <c r="J48" s="690">
        <f t="shared" si="207"/>
        <v>7.1142294561790607</v>
      </c>
      <c r="K48" s="690">
        <f t="shared" ref="K48:P48" si="208">K46-K47</f>
        <v>33.305845979937658</v>
      </c>
      <c r="L48" s="690">
        <f t="shared" si="208"/>
        <v>49.577694222643004</v>
      </c>
      <c r="M48" s="690">
        <f t="shared" si="208"/>
        <v>7.1142294561790607</v>
      </c>
      <c r="N48" s="690">
        <f t="shared" si="208"/>
        <v>41.103466267858721</v>
      </c>
      <c r="O48" s="690">
        <f t="shared" si="208"/>
        <v>34.539435401507262</v>
      </c>
      <c r="P48" s="690">
        <f t="shared" si="208"/>
        <v>7.1842837587928443</v>
      </c>
      <c r="Q48" s="924">
        <v>0</v>
      </c>
      <c r="R48" s="925">
        <v>0</v>
      </c>
      <c r="S48" s="926">
        <v>0</v>
      </c>
      <c r="T48" s="924">
        <v>386.23681754998432</v>
      </c>
      <c r="U48" s="925">
        <v>0</v>
      </c>
      <c r="V48" s="926">
        <v>0</v>
      </c>
      <c r="W48" s="924">
        <v>377.00570921636722</v>
      </c>
      <c r="X48" s="925">
        <v>218.23214957693716</v>
      </c>
      <c r="Y48" s="926">
        <v>8.7269097890806329</v>
      </c>
      <c r="Z48" s="924">
        <v>228.39932616390678</v>
      </c>
      <c r="AA48" s="925">
        <v>419.71554222803707</v>
      </c>
      <c r="AB48" s="926">
        <v>94.994351631413764</v>
      </c>
      <c r="AC48" s="924">
        <v>557.79974790865572</v>
      </c>
      <c r="AD48" s="925">
        <v>595.23122200400167</v>
      </c>
      <c r="AE48" s="926">
        <v>53.091538919344131</v>
      </c>
      <c r="AF48" s="924">
        <v>84.79823622094861</v>
      </c>
      <c r="AG48" s="925">
        <v>249.7661246988672</v>
      </c>
      <c r="AH48" s="926">
        <v>34.559436124933093</v>
      </c>
      <c r="AI48" s="924">
        <v>260.03189355254528</v>
      </c>
      <c r="AJ48" s="925">
        <v>138.14045597668459</v>
      </c>
      <c r="AK48" s="926">
        <v>18.741138767774196</v>
      </c>
      <c r="AL48" s="924">
        <v>22.847347390193011</v>
      </c>
      <c r="AM48" s="925">
        <v>152.19216842240638</v>
      </c>
      <c r="AN48" s="926">
        <v>13.793460633594478</v>
      </c>
      <c r="AO48" s="924">
        <v>139.021713497863</v>
      </c>
      <c r="AP48" s="925">
        <v>204.02052366576723</v>
      </c>
      <c r="AQ48" s="926">
        <v>26.864093525238424</v>
      </c>
      <c r="AR48" s="924">
        <v>44.121344571198854</v>
      </c>
      <c r="AS48" s="925">
        <v>280.64833525135657</v>
      </c>
      <c r="AT48" s="926">
        <v>26.282064317501792</v>
      </c>
      <c r="AU48" s="924">
        <v>99.05633379771993</v>
      </c>
      <c r="AV48" s="925">
        <v>159.90636094913521</v>
      </c>
      <c r="AW48" s="926">
        <v>22.201958259632459</v>
      </c>
      <c r="AX48" s="924">
        <v>78.826884833257992</v>
      </c>
      <c r="AY48" s="925">
        <v>320.68368119623074</v>
      </c>
      <c r="AZ48" s="926">
        <v>44.20972337606846</v>
      </c>
      <c r="BA48" s="924">
        <v>322.68104824385489</v>
      </c>
      <c r="BB48" s="925">
        <v>1007.9646379414008</v>
      </c>
      <c r="BC48" s="926">
        <v>123.56446673177881</v>
      </c>
      <c r="BD48" s="924">
        <v>553.46551033143646</v>
      </c>
      <c r="BE48" s="925">
        <v>1496.7470849644451</v>
      </c>
      <c r="BF48" s="926">
        <v>205.96935493499495</v>
      </c>
      <c r="BG48" s="924">
        <v>530.75819613281487</v>
      </c>
      <c r="BH48" s="925">
        <v>1881.3457513036599</v>
      </c>
      <c r="BI48" s="926">
        <v>235.85965209617427</v>
      </c>
      <c r="BJ48" s="924">
        <v>447.45761492079833</v>
      </c>
      <c r="BK48" s="925">
        <v>1473.5109168546221</v>
      </c>
      <c r="BL48" s="926">
        <v>196.21195889340078</v>
      </c>
      <c r="BM48" s="924">
        <v>482.88276699815941</v>
      </c>
      <c r="BN48" s="925">
        <v>1987.3797049547652</v>
      </c>
      <c r="BO48" s="926">
        <v>260.23930809222446</v>
      </c>
      <c r="BP48" s="924">
        <v>448.74623254198144</v>
      </c>
      <c r="BQ48" s="925">
        <v>648.36778629438584</v>
      </c>
      <c r="BR48" s="926">
        <v>81.705427713101926</v>
      </c>
      <c r="BS48" s="924">
        <v>247.49648844539294</v>
      </c>
      <c r="BT48" s="925">
        <v>1437.3007778925059</v>
      </c>
      <c r="BU48" s="926">
        <v>179.89006054821004</v>
      </c>
      <c r="BV48" s="924">
        <v>944.59440993503824</v>
      </c>
      <c r="BW48" s="925">
        <v>1093.5005513844526</v>
      </c>
      <c r="BX48" s="926">
        <v>223.7984283419413</v>
      </c>
      <c r="BY48" s="924">
        <v>243.51308056734126</v>
      </c>
      <c r="BZ48" s="925">
        <v>1669.6149611352041</v>
      </c>
      <c r="CA48" s="926">
        <v>176.48573571587693</v>
      </c>
      <c r="CB48" s="924">
        <v>83.835821062169657</v>
      </c>
      <c r="CC48" s="925">
        <v>331.97610074267334</v>
      </c>
      <c r="CD48" s="926">
        <v>52.913419889397623</v>
      </c>
      <c r="CE48" s="924">
        <v>97.424043814893423</v>
      </c>
      <c r="CF48" s="925">
        <v>362.01479074962316</v>
      </c>
      <c r="CG48" s="926">
        <v>55.275309396917294</v>
      </c>
      <c r="CH48" s="924">
        <v>134.61251722955143</v>
      </c>
      <c r="CI48" s="925">
        <v>353.69078952511165</v>
      </c>
      <c r="CJ48" s="926">
        <v>45.204053210861929</v>
      </c>
      <c r="CK48" s="924">
        <v>172.31048253308154</v>
      </c>
      <c r="CL48" s="925">
        <v>592.08286260591876</v>
      </c>
      <c r="CM48" s="926">
        <v>84.720045846479351</v>
      </c>
      <c r="CN48" s="924">
        <v>77.25400410401339</v>
      </c>
      <c r="CO48" s="925">
        <v>380.94702757107427</v>
      </c>
      <c r="CP48" s="926">
        <v>63.203791387417468</v>
      </c>
      <c r="CQ48" s="925"/>
      <c r="CR48" s="925"/>
      <c r="CS48" s="925"/>
      <c r="CT48" s="924">
        <v>61.741581209120902</v>
      </c>
      <c r="CU48" s="925">
        <v>337.02155516662515</v>
      </c>
      <c r="CV48" s="926">
        <v>55.106933640269354</v>
      </c>
      <c r="CW48" s="924">
        <v>96.836332363641262</v>
      </c>
      <c r="CX48" s="925">
        <v>512.46317161895081</v>
      </c>
      <c r="CY48" s="926">
        <v>75.729538300416152</v>
      </c>
      <c r="CZ48" s="924">
        <v>213.62643890649878</v>
      </c>
      <c r="DA48" s="925">
        <v>1166.5501563459138</v>
      </c>
      <c r="DB48" s="926">
        <v>169.11056209127173</v>
      </c>
      <c r="DE48" s="695" t="s">
        <v>202</v>
      </c>
      <c r="DF48" s="839"/>
      <c r="DG48" s="840"/>
      <c r="DH48" s="841"/>
      <c r="DI48" s="839"/>
      <c r="DJ48" s="840"/>
      <c r="DK48" s="841"/>
      <c r="DL48" s="839"/>
      <c r="DM48" s="840"/>
      <c r="DN48" s="841"/>
      <c r="DO48" s="839"/>
      <c r="DP48" s="840"/>
      <c r="DQ48" s="841"/>
      <c r="DR48" s="839"/>
      <c r="DS48" s="840"/>
      <c r="DT48" s="841"/>
      <c r="DU48" s="839"/>
      <c r="DV48" s="840"/>
      <c r="DW48" s="841"/>
      <c r="DX48" s="839"/>
      <c r="DY48" s="840"/>
      <c r="DZ48" s="841"/>
      <c r="EA48" s="839"/>
      <c r="EB48" s="840"/>
      <c r="EC48" s="841"/>
      <c r="ED48" s="839"/>
      <c r="EE48" s="840"/>
      <c r="EF48" s="841"/>
      <c r="EG48" s="839"/>
      <c r="EH48" s="840"/>
      <c r="EI48" s="841"/>
      <c r="EJ48" s="839"/>
      <c r="EK48" s="840"/>
      <c r="EL48" s="841"/>
      <c r="EM48" s="839"/>
      <c r="EN48" s="840"/>
      <c r="EO48" s="841"/>
      <c r="EP48" s="839"/>
      <c r="EQ48" s="840"/>
      <c r="ER48" s="841"/>
      <c r="ES48" s="839"/>
      <c r="ET48" s="840"/>
      <c r="EU48" s="841"/>
      <c r="EV48" s="839"/>
      <c r="EW48" s="840"/>
      <c r="EX48" s="841"/>
      <c r="EY48" s="839"/>
      <c r="EZ48" s="840"/>
      <c r="FA48" s="841"/>
      <c r="FB48" s="839"/>
      <c r="FC48" s="840"/>
      <c r="FD48" s="841"/>
      <c r="FE48" s="839"/>
      <c r="FF48" s="840"/>
      <c r="FG48" s="841"/>
      <c r="FH48" s="839"/>
      <c r="FI48" s="840"/>
      <c r="FJ48" s="841"/>
      <c r="FK48" s="839"/>
      <c r="FL48" s="840"/>
      <c r="FM48" s="841"/>
      <c r="FN48" s="839"/>
      <c r="FO48" s="840"/>
      <c r="FP48" s="841"/>
      <c r="FQ48" s="839"/>
      <c r="FR48" s="840"/>
      <c r="FS48" s="841"/>
      <c r="FT48" s="839"/>
      <c r="FU48" s="840"/>
      <c r="FV48" s="841"/>
      <c r="FW48" s="839"/>
      <c r="FX48" s="840"/>
      <c r="FY48" s="841"/>
      <c r="FZ48" s="839"/>
      <c r="GA48" s="840"/>
      <c r="GB48" s="841"/>
      <c r="GC48" s="839"/>
      <c r="GD48" s="840"/>
      <c r="GE48" s="841"/>
      <c r="GF48" s="839"/>
      <c r="GG48" s="840"/>
      <c r="GH48" s="841"/>
      <c r="GI48" s="839"/>
      <c r="GJ48" s="840"/>
      <c r="GK48" s="841"/>
      <c r="GL48" s="839"/>
      <c r="GM48" s="840"/>
      <c r="GN48" s="841"/>
      <c r="GO48" s="839"/>
      <c r="GP48" s="840"/>
      <c r="GQ48" s="841"/>
      <c r="GR48" s="839"/>
      <c r="GS48" s="840"/>
      <c r="GT48" s="841"/>
      <c r="GU48" s="839"/>
      <c r="GV48" s="840"/>
      <c r="GW48" s="841"/>
    </row>
    <row r="49" spans="1:205" ht="15.6" customHeight="1" x14ac:dyDescent="0.25">
      <c r="A49" s="560" t="s">
        <v>2016</v>
      </c>
      <c r="B49" s="981" t="s">
        <v>1758</v>
      </c>
      <c r="C49" s="707" t="s">
        <v>214</v>
      </c>
      <c r="D49" s="705"/>
      <c r="E49" s="673">
        <f t="shared" si="12"/>
        <v>1746</v>
      </c>
      <c r="F49" s="673">
        <f t="shared" si="13"/>
        <v>1419.7142857142858</v>
      </c>
      <c r="G49" s="673">
        <f t="shared" si="14"/>
        <v>28.428571428571427</v>
      </c>
      <c r="H49" s="675">
        <f>PSoldvalidage86_91!K41</f>
        <v>9.9568684953766251</v>
      </c>
      <c r="I49" s="675">
        <f>PSoldvalidage86_91!L41</f>
        <v>14.561489534568807</v>
      </c>
      <c r="J49" s="675">
        <f>PSoldvalidage86_91!M41</f>
        <v>2.1007247262738389</v>
      </c>
      <c r="K49" s="675">
        <f>PSoldvalidage86_91!K42</f>
        <v>2.6732673267326734</v>
      </c>
      <c r="L49" s="675">
        <f>PSoldvalidage86_91!L42</f>
        <v>3.0891089108910892</v>
      </c>
      <c r="M49" s="675">
        <f>PSoldvalidage86_91!M42</f>
        <v>0.23762376237623764</v>
      </c>
      <c r="N49" s="675">
        <f>PSoldvalidage86_91!N42</f>
        <v>52.128712871287128</v>
      </c>
      <c r="O49" s="675">
        <f>PSoldvalidage86_91!O42</f>
        <v>60.237623762376245</v>
      </c>
      <c r="P49" s="675">
        <f>PSoldvalidage86_91!P42</f>
        <v>4.6336633663366333</v>
      </c>
      <c r="Q49" s="918">
        <v>121</v>
      </c>
      <c r="R49" s="919">
        <v>176</v>
      </c>
      <c r="S49" s="920">
        <v>9</v>
      </c>
      <c r="T49" s="918">
        <v>197</v>
      </c>
      <c r="U49" s="919">
        <v>284</v>
      </c>
      <c r="V49" s="920">
        <v>15</v>
      </c>
      <c r="W49" s="918">
        <v>123</v>
      </c>
      <c r="X49" s="919">
        <v>443</v>
      </c>
      <c r="Y49" s="920">
        <v>25</v>
      </c>
      <c r="Z49" s="918">
        <v>80</v>
      </c>
      <c r="AA49" s="919">
        <v>116</v>
      </c>
      <c r="AB49" s="920">
        <v>30</v>
      </c>
      <c r="AC49" s="918">
        <v>155</v>
      </c>
      <c r="AD49" s="919">
        <v>289</v>
      </c>
      <c r="AE49" s="920">
        <v>16</v>
      </c>
      <c r="AF49" s="918">
        <v>126</v>
      </c>
      <c r="AG49" s="919">
        <v>282</v>
      </c>
      <c r="AH49" s="920">
        <v>56</v>
      </c>
      <c r="AI49" s="918">
        <v>637</v>
      </c>
      <c r="AJ49" s="919">
        <v>146</v>
      </c>
      <c r="AK49" s="920">
        <v>2</v>
      </c>
      <c r="AL49" s="918">
        <v>415</v>
      </c>
      <c r="AM49" s="919">
        <v>601</v>
      </c>
      <c r="AN49" s="920">
        <v>10</v>
      </c>
      <c r="AO49" s="918">
        <v>571</v>
      </c>
      <c r="AP49" s="919">
        <v>572</v>
      </c>
      <c r="AQ49" s="920">
        <v>10</v>
      </c>
      <c r="AR49" s="918">
        <v>268</v>
      </c>
      <c r="AS49" s="919">
        <v>627</v>
      </c>
      <c r="AT49" s="920">
        <v>53</v>
      </c>
      <c r="AU49" s="918">
        <v>285</v>
      </c>
      <c r="AV49" s="919">
        <v>311</v>
      </c>
      <c r="AW49" s="920">
        <v>65</v>
      </c>
      <c r="AX49" s="918">
        <v>276</v>
      </c>
      <c r="AY49" s="919">
        <v>460</v>
      </c>
      <c r="AZ49" s="920">
        <v>39</v>
      </c>
      <c r="BA49" s="918">
        <v>1231</v>
      </c>
      <c r="BB49" s="919">
        <v>524</v>
      </c>
      <c r="BC49" s="920">
        <v>20</v>
      </c>
      <c r="BD49" s="918">
        <v>599</v>
      </c>
      <c r="BE49" s="919">
        <v>1838</v>
      </c>
      <c r="BF49" s="920">
        <v>28</v>
      </c>
      <c r="BG49" s="918">
        <v>482</v>
      </c>
      <c r="BH49" s="919">
        <v>343</v>
      </c>
      <c r="BI49" s="920">
        <v>30</v>
      </c>
      <c r="BJ49" s="918">
        <v>711</v>
      </c>
      <c r="BK49" s="919">
        <v>947</v>
      </c>
      <c r="BL49" s="920">
        <v>21</v>
      </c>
      <c r="BM49" s="918">
        <v>699</v>
      </c>
      <c r="BN49" s="919">
        <v>1369</v>
      </c>
      <c r="BO49" s="920">
        <v>149</v>
      </c>
      <c r="BP49" s="918">
        <v>1535</v>
      </c>
      <c r="BQ49" s="919">
        <v>638</v>
      </c>
      <c r="BR49" s="920">
        <v>93</v>
      </c>
      <c r="BS49" s="918">
        <v>1070</v>
      </c>
      <c r="BT49" s="919">
        <v>1332</v>
      </c>
      <c r="BU49" s="920">
        <v>55</v>
      </c>
      <c r="BV49" s="918">
        <v>3917</v>
      </c>
      <c r="BW49" s="919">
        <v>1421</v>
      </c>
      <c r="BX49" s="920">
        <v>55</v>
      </c>
      <c r="BY49" s="918">
        <v>1729</v>
      </c>
      <c r="BZ49" s="919">
        <v>1210</v>
      </c>
      <c r="CA49" s="920">
        <v>19</v>
      </c>
      <c r="CB49" s="918">
        <v>674</v>
      </c>
      <c r="CC49" s="919">
        <v>662</v>
      </c>
      <c r="CD49" s="920">
        <v>0</v>
      </c>
      <c r="CE49" s="918">
        <v>679</v>
      </c>
      <c r="CF49" s="919">
        <v>576</v>
      </c>
      <c r="CG49" s="920">
        <v>65</v>
      </c>
      <c r="CH49" s="918">
        <v>1279</v>
      </c>
      <c r="CI49" s="919">
        <v>1187</v>
      </c>
      <c r="CJ49" s="920">
        <v>8</v>
      </c>
      <c r="CK49" s="918">
        <v>2449</v>
      </c>
      <c r="CL49" s="919">
        <v>969</v>
      </c>
      <c r="CM49" s="920">
        <v>14</v>
      </c>
      <c r="CN49" s="918">
        <v>1495</v>
      </c>
      <c r="CO49" s="919">
        <v>3913</v>
      </c>
      <c r="CP49" s="920">
        <v>38</v>
      </c>
      <c r="CQ49" s="919"/>
      <c r="CR49" s="919"/>
      <c r="CS49" s="919"/>
      <c r="CT49" s="918">
        <v>713</v>
      </c>
      <c r="CU49" s="919">
        <v>878</v>
      </c>
      <c r="CV49" s="920">
        <v>103</v>
      </c>
      <c r="CW49" s="918">
        <v>1383</v>
      </c>
      <c r="CX49" s="919">
        <v>1026</v>
      </c>
      <c r="CY49" s="920">
        <v>38</v>
      </c>
      <c r="CZ49" s="918">
        <v>3638</v>
      </c>
      <c r="DA49" s="919">
        <v>1351</v>
      </c>
      <c r="DB49" s="920">
        <v>134</v>
      </c>
      <c r="DE49" s="707" t="s">
        <v>214</v>
      </c>
      <c r="DF49" s="834">
        <v>0.03</v>
      </c>
      <c r="DG49" s="835">
        <v>0.03</v>
      </c>
      <c r="DH49" s="836">
        <v>0.03</v>
      </c>
      <c r="DI49" s="834">
        <v>0.03</v>
      </c>
      <c r="DJ49" s="835">
        <v>0.03</v>
      </c>
      <c r="DK49" s="836">
        <v>0.03</v>
      </c>
      <c r="DL49" s="834">
        <v>0.03</v>
      </c>
      <c r="DM49" s="835">
        <v>0.03</v>
      </c>
      <c r="DN49" s="836">
        <v>0.03</v>
      </c>
      <c r="DO49" s="834">
        <v>0.03</v>
      </c>
      <c r="DP49" s="835">
        <v>0.03</v>
      </c>
      <c r="DQ49" s="836">
        <v>0.03</v>
      </c>
      <c r="DR49" s="834">
        <v>0.03</v>
      </c>
      <c r="DS49" s="835">
        <v>0.03</v>
      </c>
      <c r="DT49" s="836">
        <v>0.03</v>
      </c>
      <c r="DU49" s="834">
        <v>0.03</v>
      </c>
      <c r="DV49" s="835">
        <v>0.03</v>
      </c>
      <c r="DW49" s="836">
        <v>0.03</v>
      </c>
      <c r="DX49" s="834">
        <v>0.03</v>
      </c>
      <c r="DY49" s="835">
        <v>0.03</v>
      </c>
      <c r="DZ49" s="836">
        <v>0.03</v>
      </c>
      <c r="EA49" s="834"/>
      <c r="EB49" s="835"/>
      <c r="EC49" s="836"/>
      <c r="ED49" s="834"/>
      <c r="EE49" s="835"/>
      <c r="EF49" s="836"/>
      <c r="EG49" s="834"/>
      <c r="EH49" s="835"/>
      <c r="EI49" s="836"/>
      <c r="EJ49" s="834"/>
      <c r="EK49" s="835"/>
      <c r="EL49" s="836"/>
      <c r="EM49" s="834"/>
      <c r="EN49" s="835"/>
      <c r="EO49" s="836"/>
      <c r="EP49" s="834"/>
      <c r="EQ49" s="835"/>
      <c r="ER49" s="836"/>
      <c r="ES49" s="834"/>
      <c r="ET49" s="835"/>
      <c r="EU49" s="836"/>
      <c r="EV49" s="834"/>
      <c r="EW49" s="835"/>
      <c r="EX49" s="836"/>
      <c r="EY49" s="834"/>
      <c r="EZ49" s="835"/>
      <c r="FA49" s="836"/>
      <c r="FB49" s="834"/>
      <c r="FC49" s="835"/>
      <c r="FD49" s="836"/>
      <c r="FE49" s="834"/>
      <c r="FF49" s="835"/>
      <c r="FG49" s="836"/>
      <c r="FH49" s="834">
        <v>0</v>
      </c>
      <c r="FI49" s="835">
        <v>0</v>
      </c>
      <c r="FJ49" s="836">
        <v>0</v>
      </c>
      <c r="FK49" s="834">
        <v>0</v>
      </c>
      <c r="FL49" s="835">
        <v>0</v>
      </c>
      <c r="FM49" s="836">
        <v>0</v>
      </c>
      <c r="FN49" s="834">
        <v>0</v>
      </c>
      <c r="FO49" s="835">
        <v>0</v>
      </c>
      <c r="FP49" s="836">
        <v>0</v>
      </c>
      <c r="FQ49" s="834">
        <v>0</v>
      </c>
      <c r="FR49" s="835">
        <v>0</v>
      </c>
      <c r="FS49" s="836">
        <v>0</v>
      </c>
      <c r="FT49" s="834">
        <v>0</v>
      </c>
      <c r="FU49" s="835">
        <v>0</v>
      </c>
      <c r="FV49" s="836">
        <v>0</v>
      </c>
      <c r="FW49" s="834">
        <v>0</v>
      </c>
      <c r="FX49" s="835">
        <v>0</v>
      </c>
      <c r="FY49" s="836">
        <v>0</v>
      </c>
      <c r="FZ49" s="834">
        <v>0</v>
      </c>
      <c r="GA49" s="835">
        <v>0</v>
      </c>
      <c r="GB49" s="836">
        <v>0</v>
      </c>
      <c r="GC49" s="834">
        <v>0</v>
      </c>
      <c r="GD49" s="835">
        <v>0</v>
      </c>
      <c r="GE49" s="836">
        <v>0</v>
      </c>
      <c r="GF49" s="834"/>
      <c r="GG49" s="835"/>
      <c r="GH49" s="836"/>
      <c r="GI49" s="834"/>
      <c r="GJ49" s="835"/>
      <c r="GK49" s="836"/>
      <c r="GL49" s="834"/>
      <c r="GM49" s="835"/>
      <c r="GN49" s="836"/>
      <c r="GO49" s="834"/>
      <c r="GP49" s="835"/>
      <c r="GQ49" s="836"/>
      <c r="GR49" s="834"/>
      <c r="GS49" s="835"/>
      <c r="GT49" s="836"/>
      <c r="GU49" s="834"/>
      <c r="GV49" s="835"/>
      <c r="GW49" s="836"/>
    </row>
    <row r="50" spans="1:205" x14ac:dyDescent="0.25">
      <c r="A50" s="3" t="s">
        <v>1999</v>
      </c>
      <c r="B50" s="982"/>
      <c r="C50" s="680" t="s">
        <v>201</v>
      </c>
      <c r="D50" s="681">
        <v>29</v>
      </c>
      <c r="E50" s="682">
        <f t="shared" si="12"/>
        <v>1746</v>
      </c>
      <c r="F50" s="682">
        <f t="shared" si="13"/>
        <v>1419.7142857142858</v>
      </c>
      <c r="G50" s="682">
        <f t="shared" si="14"/>
        <v>28.428571428571427</v>
      </c>
      <c r="H50" s="684">
        <f t="shared" ref="H50" si="209">H49*(1-DF49)</f>
        <v>9.6581624405153264</v>
      </c>
      <c r="I50" s="684">
        <f t="shared" ref="I50" si="210">I49*(1-DG49)</f>
        <v>14.124644848531743</v>
      </c>
      <c r="J50" s="684">
        <f t="shared" ref="J50" si="211">J49*(1-DH49)</f>
        <v>2.0377029844856236</v>
      </c>
      <c r="K50" s="684">
        <f t="shared" ref="K50" si="212">K49*(1-DI49)</f>
        <v>2.5930693069306932</v>
      </c>
      <c r="L50" s="684">
        <f t="shared" ref="L50" si="213">L49*(1-DJ49)</f>
        <v>2.9964356435643564</v>
      </c>
      <c r="M50" s="684">
        <f t="shared" ref="M50" si="214">M49*(1-DK49)</f>
        <v>0.23049504950495051</v>
      </c>
      <c r="N50" s="684">
        <f t="shared" ref="N50" si="215">N49*(1-DL49)</f>
        <v>50.564851485148516</v>
      </c>
      <c r="O50" s="684">
        <f t="shared" ref="O50" si="216">O49*(1-DM49)</f>
        <v>58.430495049504955</v>
      </c>
      <c r="P50" s="684">
        <f t="shared" ref="P50" si="217">P49*(1-DN49)</f>
        <v>4.4946534653465342</v>
      </c>
      <c r="Q50" s="921">
        <v>121</v>
      </c>
      <c r="R50" s="922">
        <v>176</v>
      </c>
      <c r="S50" s="923">
        <v>9</v>
      </c>
      <c r="T50" s="921">
        <v>197</v>
      </c>
      <c r="U50" s="922">
        <v>284</v>
      </c>
      <c r="V50" s="923">
        <v>15</v>
      </c>
      <c r="W50" s="921">
        <v>123</v>
      </c>
      <c r="X50" s="922">
        <v>443</v>
      </c>
      <c r="Y50" s="923">
        <v>25</v>
      </c>
      <c r="Z50" s="921">
        <v>80</v>
      </c>
      <c r="AA50" s="922">
        <v>116</v>
      </c>
      <c r="AB50" s="923">
        <v>30</v>
      </c>
      <c r="AC50" s="921">
        <v>103</v>
      </c>
      <c r="AD50" s="922">
        <v>289</v>
      </c>
      <c r="AE50" s="923">
        <v>16</v>
      </c>
      <c r="AF50" s="921">
        <v>108</v>
      </c>
      <c r="AG50" s="922">
        <v>244</v>
      </c>
      <c r="AH50" s="923">
        <v>56</v>
      </c>
      <c r="AI50" s="921">
        <v>394</v>
      </c>
      <c r="AJ50" s="922">
        <v>77</v>
      </c>
      <c r="AK50" s="923">
        <v>1</v>
      </c>
      <c r="AL50" s="921">
        <v>273</v>
      </c>
      <c r="AM50" s="922">
        <v>399</v>
      </c>
      <c r="AN50" s="923">
        <v>6</v>
      </c>
      <c r="AO50" s="921">
        <v>333</v>
      </c>
      <c r="AP50" s="922">
        <v>344</v>
      </c>
      <c r="AQ50" s="923">
        <v>5</v>
      </c>
      <c r="AR50" s="921">
        <v>131</v>
      </c>
      <c r="AS50" s="922">
        <v>306</v>
      </c>
      <c r="AT50" s="923">
        <v>27</v>
      </c>
      <c r="AU50" s="921">
        <v>154</v>
      </c>
      <c r="AV50" s="922">
        <v>176</v>
      </c>
      <c r="AW50" s="923">
        <v>37</v>
      </c>
      <c r="AX50" s="921">
        <v>200</v>
      </c>
      <c r="AY50" s="922">
        <v>310</v>
      </c>
      <c r="AZ50" s="923">
        <v>26</v>
      </c>
      <c r="BA50" s="921">
        <v>1231</v>
      </c>
      <c r="BB50" s="922">
        <v>449</v>
      </c>
      <c r="BC50" s="923">
        <v>17</v>
      </c>
      <c r="BD50" s="921">
        <v>599</v>
      </c>
      <c r="BE50" s="922">
        <v>1838</v>
      </c>
      <c r="BF50" s="923">
        <v>25</v>
      </c>
      <c r="BG50" s="921">
        <v>482</v>
      </c>
      <c r="BH50" s="922">
        <v>343</v>
      </c>
      <c r="BI50" s="923">
        <v>30</v>
      </c>
      <c r="BJ50" s="921">
        <v>711</v>
      </c>
      <c r="BK50" s="922">
        <v>947</v>
      </c>
      <c r="BL50" s="923">
        <v>21</v>
      </c>
      <c r="BM50" s="921">
        <v>684</v>
      </c>
      <c r="BN50" s="922">
        <v>1369</v>
      </c>
      <c r="BO50" s="923">
        <v>149</v>
      </c>
      <c r="BP50" s="921">
        <v>1535</v>
      </c>
      <c r="BQ50" s="922">
        <v>627</v>
      </c>
      <c r="BR50" s="923">
        <v>93</v>
      </c>
      <c r="BS50" s="921">
        <v>1070</v>
      </c>
      <c r="BT50" s="922">
        <v>1332</v>
      </c>
      <c r="BU50" s="923">
        <v>54</v>
      </c>
      <c r="BV50" s="921">
        <v>3917</v>
      </c>
      <c r="BW50" s="922">
        <v>1421</v>
      </c>
      <c r="BX50" s="923">
        <v>55</v>
      </c>
      <c r="BY50" s="921">
        <v>1729</v>
      </c>
      <c r="BZ50" s="922">
        <v>1210</v>
      </c>
      <c r="CA50" s="923">
        <v>19</v>
      </c>
      <c r="CB50" s="921">
        <v>674</v>
      </c>
      <c r="CC50" s="922">
        <v>662</v>
      </c>
      <c r="CD50" s="923">
        <v>0</v>
      </c>
      <c r="CE50" s="921">
        <v>679</v>
      </c>
      <c r="CF50" s="922">
        <v>576</v>
      </c>
      <c r="CG50" s="923">
        <v>65</v>
      </c>
      <c r="CH50" s="921">
        <v>1279</v>
      </c>
      <c r="CI50" s="922">
        <v>1187</v>
      </c>
      <c r="CJ50" s="923">
        <v>8</v>
      </c>
      <c r="CK50" s="921">
        <v>2449</v>
      </c>
      <c r="CL50" s="922">
        <v>969</v>
      </c>
      <c r="CM50" s="923">
        <v>14</v>
      </c>
      <c r="CN50" s="921">
        <v>1495</v>
      </c>
      <c r="CO50" s="922">
        <v>3913</v>
      </c>
      <c r="CP50" s="923">
        <v>38</v>
      </c>
      <c r="CQ50" s="922"/>
      <c r="CR50" s="922"/>
      <c r="CS50" s="922"/>
      <c r="CT50" s="921">
        <v>713</v>
      </c>
      <c r="CU50" s="922">
        <v>878</v>
      </c>
      <c r="CV50" s="923">
        <v>103</v>
      </c>
      <c r="CW50" s="921">
        <v>1383</v>
      </c>
      <c r="CX50" s="922">
        <v>1026</v>
      </c>
      <c r="CY50" s="923">
        <v>38</v>
      </c>
      <c r="CZ50" s="921">
        <v>3638</v>
      </c>
      <c r="DA50" s="922">
        <v>1351</v>
      </c>
      <c r="DB50" s="923">
        <v>134</v>
      </c>
      <c r="DE50" s="680" t="s">
        <v>201</v>
      </c>
      <c r="DF50" s="837"/>
      <c r="DG50" s="68"/>
      <c r="DH50" s="838"/>
      <c r="DI50" s="837"/>
      <c r="DJ50" s="68"/>
      <c r="DK50" s="838"/>
      <c r="DL50" s="837"/>
      <c r="DM50" s="68"/>
      <c r="DN50" s="838"/>
      <c r="DO50" s="837"/>
      <c r="DP50" s="68"/>
      <c r="DQ50" s="838"/>
      <c r="DR50" s="837"/>
      <c r="DS50" s="68"/>
      <c r="DT50" s="838"/>
      <c r="DU50" s="837"/>
      <c r="DV50" s="68"/>
      <c r="DW50" s="838"/>
      <c r="DX50" s="837"/>
      <c r="DY50" s="68"/>
      <c r="DZ50" s="838"/>
      <c r="EA50" s="837"/>
      <c r="EB50" s="68"/>
      <c r="EC50" s="838"/>
      <c r="ED50" s="837"/>
      <c r="EE50" s="68"/>
      <c r="EF50" s="838"/>
      <c r="EG50" s="837"/>
      <c r="EH50" s="68"/>
      <c r="EI50" s="838"/>
      <c r="EJ50" s="837"/>
      <c r="EK50" s="68"/>
      <c r="EL50" s="838"/>
      <c r="EM50" s="837"/>
      <c r="EN50" s="68"/>
      <c r="EO50" s="838"/>
      <c r="EP50" s="837"/>
      <c r="EQ50" s="68"/>
      <c r="ER50" s="838"/>
      <c r="ES50" s="837"/>
      <c r="ET50" s="68"/>
      <c r="EU50" s="838"/>
      <c r="EV50" s="837"/>
      <c r="EW50" s="68"/>
      <c r="EX50" s="838"/>
      <c r="EY50" s="837"/>
      <c r="EZ50" s="68"/>
      <c r="FA50" s="838"/>
      <c r="FB50" s="837"/>
      <c r="FC50" s="68"/>
      <c r="FD50" s="838"/>
      <c r="FE50" s="837"/>
      <c r="FF50" s="68"/>
      <c r="FG50" s="838"/>
      <c r="FH50" s="837"/>
      <c r="FI50" s="68"/>
      <c r="FJ50" s="838"/>
      <c r="FK50" s="837"/>
      <c r="FL50" s="68"/>
      <c r="FM50" s="838"/>
      <c r="FN50" s="837"/>
      <c r="FO50" s="68"/>
      <c r="FP50" s="838"/>
      <c r="FQ50" s="837"/>
      <c r="FR50" s="68"/>
      <c r="FS50" s="838"/>
      <c r="FT50" s="837"/>
      <c r="FU50" s="68"/>
      <c r="FV50" s="838"/>
      <c r="FW50" s="837"/>
      <c r="FX50" s="68"/>
      <c r="FY50" s="838"/>
      <c r="FZ50" s="837"/>
      <c r="GA50" s="68"/>
      <c r="GB50" s="838"/>
      <c r="GC50" s="837"/>
      <c r="GD50" s="68"/>
      <c r="GE50" s="838"/>
      <c r="GF50" s="837"/>
      <c r="GG50" s="68"/>
      <c r="GH50" s="838"/>
      <c r="GI50" s="837"/>
      <c r="GJ50" s="68"/>
      <c r="GK50" s="838"/>
      <c r="GL50" s="837"/>
      <c r="GM50" s="68"/>
      <c r="GN50" s="838"/>
      <c r="GO50" s="837"/>
      <c r="GP50" s="68"/>
      <c r="GQ50" s="838"/>
      <c r="GR50" s="837"/>
      <c r="GS50" s="68"/>
      <c r="GT50" s="838"/>
      <c r="GU50" s="837"/>
      <c r="GV50" s="68"/>
      <c r="GW50" s="838"/>
    </row>
    <row r="51" spans="1:205" ht="15.75" thickBot="1" x14ac:dyDescent="0.3">
      <c r="A51" s="3"/>
      <c r="B51" s="983"/>
      <c r="C51" s="695" t="s">
        <v>202</v>
      </c>
      <c r="D51" s="696">
        <v>30</v>
      </c>
      <c r="E51" s="688">
        <f t="shared" si="12"/>
        <v>0</v>
      </c>
      <c r="F51" s="688">
        <f t="shared" si="13"/>
        <v>0</v>
      </c>
      <c r="G51" s="688">
        <f t="shared" si="14"/>
        <v>0</v>
      </c>
      <c r="H51" s="690">
        <f t="shared" ref="H51:J51" si="218">H49-H50</f>
        <v>0.29870605486129875</v>
      </c>
      <c r="I51" s="690">
        <f t="shared" si="218"/>
        <v>0.43684468603706428</v>
      </c>
      <c r="J51" s="690">
        <f t="shared" si="218"/>
        <v>6.3021741788215291E-2</v>
      </c>
      <c r="K51" s="690">
        <f t="shared" ref="K51:P51" si="219">K49-K50</f>
        <v>8.0198019801980269E-2</v>
      </c>
      <c r="L51" s="690">
        <f t="shared" si="219"/>
        <v>9.2673267326732756E-2</v>
      </c>
      <c r="M51" s="690">
        <f t="shared" si="219"/>
        <v>7.128712871287135E-3</v>
      </c>
      <c r="N51" s="690">
        <f t="shared" si="219"/>
        <v>1.5638613861386119</v>
      </c>
      <c r="O51" s="690">
        <f t="shared" si="219"/>
        <v>1.8071287128712896</v>
      </c>
      <c r="P51" s="690">
        <f t="shared" si="219"/>
        <v>0.13900990099009913</v>
      </c>
      <c r="Q51" s="924">
        <v>0</v>
      </c>
      <c r="R51" s="925">
        <v>0</v>
      </c>
      <c r="S51" s="926">
        <v>0</v>
      </c>
      <c r="T51" s="924">
        <v>0</v>
      </c>
      <c r="U51" s="925">
        <v>0</v>
      </c>
      <c r="V51" s="926">
        <v>0</v>
      </c>
      <c r="W51" s="924">
        <v>0</v>
      </c>
      <c r="X51" s="925">
        <v>0</v>
      </c>
      <c r="Y51" s="926">
        <v>0</v>
      </c>
      <c r="Z51" s="924">
        <v>0</v>
      </c>
      <c r="AA51" s="925">
        <v>0</v>
      </c>
      <c r="AB51" s="926">
        <v>0</v>
      </c>
      <c r="AC51" s="924">
        <v>52</v>
      </c>
      <c r="AD51" s="925">
        <v>0</v>
      </c>
      <c r="AE51" s="926">
        <v>0</v>
      </c>
      <c r="AF51" s="924">
        <v>18</v>
      </c>
      <c r="AG51" s="925">
        <v>38</v>
      </c>
      <c r="AH51" s="926">
        <v>0</v>
      </c>
      <c r="AI51" s="924">
        <v>243</v>
      </c>
      <c r="AJ51" s="925">
        <v>69</v>
      </c>
      <c r="AK51" s="926">
        <v>1</v>
      </c>
      <c r="AL51" s="924">
        <v>142</v>
      </c>
      <c r="AM51" s="925">
        <v>202</v>
      </c>
      <c r="AN51" s="926">
        <v>4</v>
      </c>
      <c r="AO51" s="924">
        <v>238</v>
      </c>
      <c r="AP51" s="925">
        <v>228</v>
      </c>
      <c r="AQ51" s="926">
        <v>5</v>
      </c>
      <c r="AR51" s="924">
        <v>137</v>
      </c>
      <c r="AS51" s="925">
        <v>321</v>
      </c>
      <c r="AT51" s="926">
        <v>26</v>
      </c>
      <c r="AU51" s="924">
        <v>131</v>
      </c>
      <c r="AV51" s="925">
        <v>135</v>
      </c>
      <c r="AW51" s="926">
        <v>28</v>
      </c>
      <c r="AX51" s="924">
        <v>76</v>
      </c>
      <c r="AY51" s="925">
        <v>150</v>
      </c>
      <c r="AZ51" s="926">
        <v>13</v>
      </c>
      <c r="BA51" s="924">
        <v>0</v>
      </c>
      <c r="BB51" s="925">
        <v>75</v>
      </c>
      <c r="BC51" s="926">
        <v>3</v>
      </c>
      <c r="BD51" s="924">
        <v>0</v>
      </c>
      <c r="BE51" s="925">
        <v>0</v>
      </c>
      <c r="BF51" s="926">
        <v>3</v>
      </c>
      <c r="BG51" s="924">
        <v>0</v>
      </c>
      <c r="BH51" s="925">
        <v>0</v>
      </c>
      <c r="BI51" s="926">
        <v>0</v>
      </c>
      <c r="BJ51" s="924">
        <v>0</v>
      </c>
      <c r="BK51" s="925">
        <v>0</v>
      </c>
      <c r="BL51" s="926">
        <v>0</v>
      </c>
      <c r="BM51" s="924">
        <v>15</v>
      </c>
      <c r="BN51" s="925">
        <v>0</v>
      </c>
      <c r="BO51" s="926">
        <v>0</v>
      </c>
      <c r="BP51" s="924">
        <v>0</v>
      </c>
      <c r="BQ51" s="925">
        <v>11</v>
      </c>
      <c r="BR51" s="926">
        <v>0</v>
      </c>
      <c r="BS51" s="924">
        <v>0</v>
      </c>
      <c r="BT51" s="925">
        <v>0</v>
      </c>
      <c r="BU51" s="926">
        <v>1</v>
      </c>
      <c r="BV51" s="924">
        <v>0</v>
      </c>
      <c r="BW51" s="925">
        <v>0</v>
      </c>
      <c r="BX51" s="926">
        <v>0</v>
      </c>
      <c r="BY51" s="924">
        <v>0</v>
      </c>
      <c r="BZ51" s="925">
        <v>0</v>
      </c>
      <c r="CA51" s="926">
        <v>0</v>
      </c>
      <c r="CB51" s="924">
        <v>0</v>
      </c>
      <c r="CC51" s="925">
        <v>0</v>
      </c>
      <c r="CD51" s="926">
        <v>0</v>
      </c>
      <c r="CE51" s="924">
        <v>0</v>
      </c>
      <c r="CF51" s="925">
        <v>0</v>
      </c>
      <c r="CG51" s="926">
        <v>0</v>
      </c>
      <c r="CH51" s="924">
        <v>0</v>
      </c>
      <c r="CI51" s="925">
        <v>0</v>
      </c>
      <c r="CJ51" s="926">
        <v>0</v>
      </c>
      <c r="CK51" s="924">
        <v>0</v>
      </c>
      <c r="CL51" s="925">
        <v>0</v>
      </c>
      <c r="CM51" s="926">
        <v>0</v>
      </c>
      <c r="CN51" s="924">
        <v>0</v>
      </c>
      <c r="CO51" s="925">
        <v>0</v>
      </c>
      <c r="CP51" s="926">
        <v>0</v>
      </c>
      <c r="CQ51" s="925"/>
      <c r="CR51" s="925"/>
      <c r="CS51" s="925"/>
      <c r="CT51" s="924">
        <v>0</v>
      </c>
      <c r="CU51" s="925">
        <v>0</v>
      </c>
      <c r="CV51" s="926">
        <v>0</v>
      </c>
      <c r="CW51" s="924">
        <v>0</v>
      </c>
      <c r="CX51" s="925">
        <v>0</v>
      </c>
      <c r="CY51" s="926">
        <v>0</v>
      </c>
      <c r="CZ51" s="924">
        <v>0</v>
      </c>
      <c r="DA51" s="925">
        <v>0</v>
      </c>
      <c r="DB51" s="926">
        <v>0</v>
      </c>
      <c r="DE51" s="695" t="s">
        <v>202</v>
      </c>
      <c r="DF51" s="839"/>
      <c r="DG51" s="840"/>
      <c r="DH51" s="841"/>
      <c r="DI51" s="839"/>
      <c r="DJ51" s="840"/>
      <c r="DK51" s="841"/>
      <c r="DL51" s="839"/>
      <c r="DM51" s="840"/>
      <c r="DN51" s="841"/>
      <c r="DO51" s="839"/>
      <c r="DP51" s="840"/>
      <c r="DQ51" s="841"/>
      <c r="DR51" s="839"/>
      <c r="DS51" s="840"/>
      <c r="DT51" s="841"/>
      <c r="DU51" s="839"/>
      <c r="DV51" s="840"/>
      <c r="DW51" s="841"/>
      <c r="DX51" s="839"/>
      <c r="DY51" s="840"/>
      <c r="DZ51" s="841"/>
      <c r="EA51" s="839"/>
      <c r="EB51" s="840"/>
      <c r="EC51" s="841"/>
      <c r="ED51" s="839"/>
      <c r="EE51" s="840"/>
      <c r="EF51" s="841"/>
      <c r="EG51" s="839"/>
      <c r="EH51" s="840"/>
      <c r="EI51" s="841"/>
      <c r="EJ51" s="839"/>
      <c r="EK51" s="840"/>
      <c r="EL51" s="841"/>
      <c r="EM51" s="839"/>
      <c r="EN51" s="840"/>
      <c r="EO51" s="841"/>
      <c r="EP51" s="839"/>
      <c r="EQ51" s="840"/>
      <c r="ER51" s="841"/>
      <c r="ES51" s="839"/>
      <c r="ET51" s="840"/>
      <c r="EU51" s="841"/>
      <c r="EV51" s="839"/>
      <c r="EW51" s="840"/>
      <c r="EX51" s="841"/>
      <c r="EY51" s="839"/>
      <c r="EZ51" s="840"/>
      <c r="FA51" s="841"/>
      <c r="FB51" s="839"/>
      <c r="FC51" s="840"/>
      <c r="FD51" s="841"/>
      <c r="FE51" s="839"/>
      <c r="FF51" s="840"/>
      <c r="FG51" s="841"/>
      <c r="FH51" s="839"/>
      <c r="FI51" s="840"/>
      <c r="FJ51" s="841"/>
      <c r="FK51" s="839"/>
      <c r="FL51" s="840"/>
      <c r="FM51" s="841"/>
      <c r="FN51" s="839"/>
      <c r="FO51" s="840"/>
      <c r="FP51" s="841"/>
      <c r="FQ51" s="839"/>
      <c r="FR51" s="840"/>
      <c r="FS51" s="841"/>
      <c r="FT51" s="839"/>
      <c r="FU51" s="840"/>
      <c r="FV51" s="841"/>
      <c r="FW51" s="839"/>
      <c r="FX51" s="840"/>
      <c r="FY51" s="841"/>
      <c r="FZ51" s="839"/>
      <c r="GA51" s="840"/>
      <c r="GB51" s="841"/>
      <c r="GC51" s="839"/>
      <c r="GD51" s="840"/>
      <c r="GE51" s="841"/>
      <c r="GF51" s="839"/>
      <c r="GG51" s="840"/>
      <c r="GH51" s="841"/>
      <c r="GI51" s="839"/>
      <c r="GJ51" s="840"/>
      <c r="GK51" s="841"/>
      <c r="GL51" s="839"/>
      <c r="GM51" s="840"/>
      <c r="GN51" s="841"/>
      <c r="GO51" s="839"/>
      <c r="GP51" s="840"/>
      <c r="GQ51" s="841"/>
      <c r="GR51" s="839"/>
      <c r="GS51" s="840"/>
      <c r="GT51" s="841"/>
      <c r="GU51" s="839"/>
      <c r="GV51" s="840"/>
      <c r="GW51" s="841"/>
    </row>
    <row r="52" spans="1:205" x14ac:dyDescent="0.25">
      <c r="A52" s="560" t="s">
        <v>2013</v>
      </c>
      <c r="B52" s="981" t="s">
        <v>1753</v>
      </c>
      <c r="C52" s="704" t="s">
        <v>215</v>
      </c>
      <c r="D52" s="701"/>
      <c r="E52" s="694">
        <f t="shared" si="12"/>
        <v>35036.911689199667</v>
      </c>
      <c r="F52" s="694">
        <f t="shared" si="13"/>
        <v>23065.796954468035</v>
      </c>
      <c r="G52" s="694">
        <f t="shared" si="14"/>
        <v>558.43778083127449</v>
      </c>
      <c r="H52" s="702">
        <f>HC_Tot!AG14</f>
        <v>7988.4429181091973</v>
      </c>
      <c r="I52" s="702">
        <f>HC_Tot!AH14</f>
        <v>6602.7459855175211</v>
      </c>
      <c r="J52" s="702">
        <f>HC_Tot!AI14</f>
        <v>26.971067703435811</v>
      </c>
      <c r="K52" s="702">
        <f>HC_Tot!AG15</f>
        <v>3132.6929110106385</v>
      </c>
      <c r="L52" s="702">
        <f>HC_Tot!AH15</f>
        <v>11390.562902664396</v>
      </c>
      <c r="M52" s="702">
        <f>HC_Tot!AI15</f>
        <v>245.1775774621388</v>
      </c>
      <c r="N52" s="702">
        <f>HC_Tot!AG16</f>
        <v>7336.8465772114578</v>
      </c>
      <c r="O52" s="702">
        <f>HC_Tot!AH16</f>
        <v>10480.236981320029</v>
      </c>
      <c r="P52" s="702">
        <f>HC_Tot!AI16</f>
        <v>1258.7236857981438</v>
      </c>
      <c r="Q52" s="918">
        <f>SUM(Q53:Q54)</f>
        <v>8653.6657548079693</v>
      </c>
      <c r="R52" s="919">
        <f t="shared" ref="R52:CC52" si="220">SUM(R53:R54)</f>
        <v>17597.367382052609</v>
      </c>
      <c r="S52" s="920">
        <f t="shared" si="220"/>
        <v>2906.0932108445973</v>
      </c>
      <c r="T52" s="918">
        <f t="shared" si="220"/>
        <v>7773.0825103432899</v>
      </c>
      <c r="U52" s="919">
        <f t="shared" si="220"/>
        <v>15875.407098109141</v>
      </c>
      <c r="V52" s="920">
        <f t="shared" si="220"/>
        <v>2669.9388888920066</v>
      </c>
      <c r="W52" s="918">
        <f t="shared" si="220"/>
        <v>6251.5971226456777</v>
      </c>
      <c r="X52" s="919">
        <f t="shared" si="220"/>
        <v>6210.8142960693849</v>
      </c>
      <c r="Y52" s="920">
        <f t="shared" si="220"/>
        <v>668.78232019683583</v>
      </c>
      <c r="Z52" s="918">
        <f t="shared" si="220"/>
        <v>1724.0901588866602</v>
      </c>
      <c r="AA52" s="919">
        <f t="shared" si="220"/>
        <v>15505.864009439447</v>
      </c>
      <c r="AB52" s="920">
        <f t="shared" si="220"/>
        <v>1769.8114497413885</v>
      </c>
      <c r="AC52" s="918">
        <f t="shared" si="220"/>
        <v>476.99295617696441</v>
      </c>
      <c r="AD52" s="919">
        <f t="shared" si="220"/>
        <v>1638.2748469075661</v>
      </c>
      <c r="AE52" s="920">
        <f t="shared" si="220"/>
        <v>673.35502623371951</v>
      </c>
      <c r="AF52" s="918">
        <f t="shared" si="220"/>
        <v>1612.1781691960211</v>
      </c>
      <c r="AG52" s="919">
        <f t="shared" si="220"/>
        <v>3138.5113161987078</v>
      </c>
      <c r="AH52" s="920">
        <f t="shared" si="220"/>
        <v>84.722485766445189</v>
      </c>
      <c r="AI52" s="918">
        <f t="shared" si="220"/>
        <v>2107.3810457718096</v>
      </c>
      <c r="AJ52" s="919">
        <f t="shared" si="220"/>
        <v>1461.2137131797069</v>
      </c>
      <c r="AK52" s="920">
        <f t="shared" si="220"/>
        <v>176.89681669747284</v>
      </c>
      <c r="AL52" s="918">
        <f t="shared" si="220"/>
        <v>4978.708367242989</v>
      </c>
      <c r="AM52" s="919">
        <f t="shared" si="220"/>
        <v>4457.5571793868921</v>
      </c>
      <c r="AN52" s="920">
        <f t="shared" si="220"/>
        <v>416.2677503138043</v>
      </c>
      <c r="AO52" s="918">
        <f t="shared" si="220"/>
        <v>4610.3198963357363</v>
      </c>
      <c r="AP52" s="919">
        <f t="shared" si="220"/>
        <v>3332.4879842740384</v>
      </c>
      <c r="AQ52" s="920">
        <f t="shared" si="220"/>
        <v>34.372910190695833</v>
      </c>
      <c r="AR52" s="918">
        <f t="shared" si="220"/>
        <v>1186.0139470103279</v>
      </c>
      <c r="AS52" s="919">
        <f t="shared" si="220"/>
        <v>5691.9098377640648</v>
      </c>
      <c r="AT52" s="920">
        <f t="shared" si="220"/>
        <v>570.70107985871107</v>
      </c>
      <c r="AU52" s="918">
        <f t="shared" si="220"/>
        <v>10880.145743864561</v>
      </c>
      <c r="AV52" s="919">
        <f t="shared" si="220"/>
        <v>3404.3784402378742</v>
      </c>
      <c r="AW52" s="920">
        <f t="shared" si="220"/>
        <v>1715.5097971205278</v>
      </c>
      <c r="AX52" s="918">
        <f t="shared" si="220"/>
        <v>24341.438610229739</v>
      </c>
      <c r="AY52" s="919">
        <f t="shared" si="220"/>
        <v>5725.5110226184961</v>
      </c>
      <c r="AZ52" s="920">
        <f t="shared" si="220"/>
        <v>95.38826557215198</v>
      </c>
      <c r="BA52" s="918">
        <f t="shared" si="220"/>
        <v>3726.3507782226961</v>
      </c>
      <c r="BB52" s="919">
        <f t="shared" si="220"/>
        <v>18412.144776300327</v>
      </c>
      <c r="BC52" s="920">
        <f t="shared" si="220"/>
        <v>226.46182276395612</v>
      </c>
      <c r="BD52" s="918">
        <f t="shared" si="220"/>
        <v>22971.666509957926</v>
      </c>
      <c r="BE52" s="919">
        <f t="shared" si="220"/>
        <v>4943.3143449316512</v>
      </c>
      <c r="BF52" s="920">
        <f t="shared" si="220"/>
        <v>584.54182731161086</v>
      </c>
      <c r="BG52" s="918">
        <f t="shared" si="220"/>
        <v>10849.759250800384</v>
      </c>
      <c r="BH52" s="919">
        <f t="shared" si="220"/>
        <v>22678.064502132387</v>
      </c>
      <c r="BI52" s="920">
        <f t="shared" si="220"/>
        <v>515.63265320550067</v>
      </c>
      <c r="BJ52" s="918">
        <f t="shared" si="220"/>
        <v>8739.3433044383346</v>
      </c>
      <c r="BK52" s="919">
        <f t="shared" si="220"/>
        <v>27870.556019585092</v>
      </c>
      <c r="BL52" s="920">
        <f t="shared" si="220"/>
        <v>1925.1603983023786</v>
      </c>
      <c r="BM52" s="918">
        <f t="shared" si="220"/>
        <v>17425.664542108476</v>
      </c>
      <c r="BN52" s="919">
        <f t="shared" si="220"/>
        <v>16524.374721080341</v>
      </c>
      <c r="BO52" s="920">
        <f t="shared" si="220"/>
        <v>2542.1837204377498</v>
      </c>
      <c r="BP52" s="918">
        <f t="shared" si="220"/>
        <v>30358.079609893983</v>
      </c>
      <c r="BQ52" s="919">
        <f t="shared" si="220"/>
        <v>25112.642270371085</v>
      </c>
      <c r="BR52" s="920">
        <f t="shared" si="220"/>
        <v>3503.8045948435115</v>
      </c>
      <c r="BS52" s="918">
        <f t="shared" si="220"/>
        <v>25786.201842715876</v>
      </c>
      <c r="BT52" s="919">
        <f t="shared" si="220"/>
        <v>19366.964470112034</v>
      </c>
      <c r="BU52" s="920">
        <f t="shared" si="220"/>
        <v>1435.7861727740578</v>
      </c>
      <c r="BV52" s="918">
        <f t="shared" si="220"/>
        <v>14693.326847110595</v>
      </c>
      <c r="BW52" s="919">
        <f t="shared" si="220"/>
        <v>23053.617348327967</v>
      </c>
      <c r="BX52" s="920">
        <f t="shared" si="220"/>
        <v>814.32302939809597</v>
      </c>
      <c r="BY52" s="918">
        <f t="shared" si="220"/>
        <v>36848.024773735873</v>
      </c>
      <c r="BZ52" s="919">
        <f t="shared" si="220"/>
        <v>3486.6962084660372</v>
      </c>
      <c r="CA52" s="920">
        <f t="shared" si="220"/>
        <v>226.14241822805135</v>
      </c>
      <c r="CB52" s="918">
        <f t="shared" si="220"/>
        <v>19861.187259258098</v>
      </c>
      <c r="CC52" s="919">
        <f t="shared" si="220"/>
        <v>23876.715648969657</v>
      </c>
      <c r="CD52" s="920">
        <f t="shared" ref="CD52:DB52" si="221">SUM(CD53:CD54)</f>
        <v>28.60242647973438</v>
      </c>
      <c r="CE52" s="918">
        <f t="shared" si="221"/>
        <v>31932.015817938765</v>
      </c>
      <c r="CF52" s="919">
        <f t="shared" si="221"/>
        <v>10893.158017559732</v>
      </c>
      <c r="CG52" s="920">
        <f t="shared" si="221"/>
        <v>765.08813246005889</v>
      </c>
      <c r="CH52" s="918">
        <f t="shared" si="221"/>
        <v>25222.152706806595</v>
      </c>
      <c r="CI52" s="919">
        <f t="shared" si="221"/>
        <v>44734.857303325232</v>
      </c>
      <c r="CJ52" s="920">
        <f t="shared" si="221"/>
        <v>54.701947999486741</v>
      </c>
      <c r="CK52" s="918">
        <f t="shared" si="221"/>
        <v>85663.936252127125</v>
      </c>
      <c r="CL52" s="919">
        <f t="shared" si="221"/>
        <v>9946.3625724232261</v>
      </c>
      <c r="CM52" s="920">
        <f t="shared" si="221"/>
        <v>1790.6657786222165</v>
      </c>
      <c r="CN52" s="918">
        <f t="shared" si="221"/>
        <v>31037.738167420626</v>
      </c>
      <c r="CO52" s="919">
        <f t="shared" si="221"/>
        <v>45469.171582204392</v>
      </c>
      <c r="CP52" s="920">
        <f t="shared" si="221"/>
        <v>229.54073263127768</v>
      </c>
      <c r="CQ52" s="919"/>
      <c r="CR52" s="919"/>
      <c r="CS52" s="919"/>
      <c r="CT52" s="918">
        <f t="shared" si="221"/>
        <v>10615.175824091699</v>
      </c>
      <c r="CU52" s="919">
        <f t="shared" si="221"/>
        <v>15241.226857146214</v>
      </c>
      <c r="CV52" s="920">
        <f t="shared" si="221"/>
        <v>916.81603437840215</v>
      </c>
      <c r="CW52" s="918">
        <f t="shared" si="221"/>
        <v>20268.237698544792</v>
      </c>
      <c r="CX52" s="919">
        <f t="shared" si="221"/>
        <v>14461.867896813104</v>
      </c>
      <c r="CY52" s="920">
        <f>SUM(CY53:CY54)</f>
        <v>1085.3847575452039</v>
      </c>
      <c r="CZ52" s="918">
        <f t="shared" si="221"/>
        <v>55845.309770451713</v>
      </c>
      <c r="DA52" s="919">
        <f t="shared" si="221"/>
        <v>9102.4639143374225</v>
      </c>
      <c r="DB52" s="920">
        <f t="shared" si="221"/>
        <v>864.28176737893318</v>
      </c>
      <c r="DE52" s="707" t="s">
        <v>215</v>
      </c>
      <c r="DF52" s="834">
        <v>0.03</v>
      </c>
      <c r="DG52" s="835">
        <v>0.03</v>
      </c>
      <c r="DH52" s="836">
        <v>0.03</v>
      </c>
      <c r="DI52" s="834">
        <v>0.03</v>
      </c>
      <c r="DJ52" s="835">
        <v>0.03</v>
      </c>
      <c r="DK52" s="836">
        <v>0.03</v>
      </c>
      <c r="DL52" s="834">
        <v>0.03</v>
      </c>
      <c r="DM52" s="835">
        <v>0.03</v>
      </c>
      <c r="DN52" s="836">
        <v>0.03</v>
      </c>
      <c r="DO52" s="834">
        <v>0.03</v>
      </c>
      <c r="DP52" s="835">
        <v>0.03</v>
      </c>
      <c r="DQ52" s="836">
        <v>0.03</v>
      </c>
      <c r="DR52" s="834">
        <v>0.03</v>
      </c>
      <c r="DS52" s="835">
        <v>0.03</v>
      </c>
      <c r="DT52" s="836">
        <v>0.03</v>
      </c>
      <c r="DU52" s="834">
        <v>0.03</v>
      </c>
      <c r="DV52" s="835">
        <v>0.03</v>
      </c>
      <c r="DW52" s="836">
        <v>0.03</v>
      </c>
      <c r="DX52" s="834">
        <v>0.03</v>
      </c>
      <c r="DY52" s="835">
        <v>0.03</v>
      </c>
      <c r="DZ52" s="836">
        <v>0.03</v>
      </c>
      <c r="EA52" s="834"/>
      <c r="EB52" s="835"/>
      <c r="EC52" s="836"/>
      <c r="ED52" s="834"/>
      <c r="EE52" s="835"/>
      <c r="EF52" s="836"/>
      <c r="EG52" s="834"/>
      <c r="EH52" s="835"/>
      <c r="EI52" s="836"/>
      <c r="EJ52" s="834"/>
      <c r="EK52" s="835"/>
      <c r="EL52" s="836"/>
      <c r="EM52" s="834"/>
      <c r="EN52" s="835"/>
      <c r="EO52" s="836"/>
      <c r="EP52" s="834"/>
      <c r="EQ52" s="835"/>
      <c r="ER52" s="836"/>
      <c r="ES52" s="834"/>
      <c r="ET52" s="835"/>
      <c r="EU52" s="836"/>
      <c r="EV52" s="834"/>
      <c r="EW52" s="835"/>
      <c r="EX52" s="836"/>
      <c r="EY52" s="834"/>
      <c r="EZ52" s="835"/>
      <c r="FA52" s="836"/>
      <c r="FB52" s="834"/>
      <c r="FC52" s="835"/>
      <c r="FD52" s="836"/>
      <c r="FE52" s="834"/>
      <c r="FF52" s="835"/>
      <c r="FG52" s="836"/>
      <c r="FH52" s="834">
        <v>2.7020022701022568E-2</v>
      </c>
      <c r="FI52" s="835">
        <v>2.7020022701022568E-2</v>
      </c>
      <c r="FJ52" s="836">
        <v>2.7020022701022568E-2</v>
      </c>
      <c r="FK52" s="834">
        <v>3.1266743966813622E-2</v>
      </c>
      <c r="FL52" s="835">
        <v>3.1266743966813622E-2</v>
      </c>
      <c r="FM52" s="836">
        <v>3.1266743966813622E-2</v>
      </c>
      <c r="FN52" s="834">
        <v>0.10703216922473104</v>
      </c>
      <c r="FO52" s="835">
        <v>0.10703216922473104</v>
      </c>
      <c r="FP52" s="836">
        <v>0.10703216922473104</v>
      </c>
      <c r="FQ52" s="834">
        <v>0.30242304097442685</v>
      </c>
      <c r="FR52" s="835">
        <v>0.30242304097442685</v>
      </c>
      <c r="FS52" s="836">
        <v>0.30242304097442685</v>
      </c>
      <c r="FT52" s="834">
        <v>0.19105189036085496</v>
      </c>
      <c r="FU52" s="835">
        <v>0.19105189036085496</v>
      </c>
      <c r="FV52" s="836">
        <v>0.19105189036085496</v>
      </c>
      <c r="FW52" s="834">
        <v>0.37293828208985919</v>
      </c>
      <c r="FX52" s="835">
        <v>0.37293828208985919</v>
      </c>
      <c r="FY52" s="836">
        <v>0.37293828208985919</v>
      </c>
      <c r="FZ52" s="834">
        <v>0.65691314118076594</v>
      </c>
      <c r="GA52" s="835">
        <v>0.65691314118076594</v>
      </c>
      <c r="GB52" s="836">
        <v>0.65691314118076594</v>
      </c>
      <c r="GC52" s="834">
        <v>0.81328323951170189</v>
      </c>
      <c r="GD52" s="835">
        <v>0.81328323951170189</v>
      </c>
      <c r="GE52" s="836">
        <v>0.81328323951170189</v>
      </c>
      <c r="GF52" s="834"/>
      <c r="GG52" s="835"/>
      <c r="GH52" s="836"/>
      <c r="GI52" s="834"/>
      <c r="GJ52" s="835"/>
      <c r="GK52" s="836"/>
      <c r="GL52" s="834"/>
      <c r="GM52" s="835"/>
      <c r="GN52" s="836"/>
      <c r="GO52" s="834"/>
      <c r="GP52" s="835"/>
      <c r="GQ52" s="836"/>
      <c r="GR52" s="834"/>
      <c r="GS52" s="835"/>
      <c r="GT52" s="836"/>
      <c r="GU52" s="834"/>
      <c r="GV52" s="835"/>
      <c r="GW52" s="836"/>
    </row>
    <row r="53" spans="1:205" x14ac:dyDescent="0.25">
      <c r="A53" s="3" t="s">
        <v>1999</v>
      </c>
      <c r="B53" s="982"/>
      <c r="C53" s="703" t="s">
        <v>201</v>
      </c>
      <c r="D53" s="681">
        <v>31</v>
      </c>
      <c r="E53" s="682">
        <f t="shared" si="12"/>
        <v>5410.0165944425125</v>
      </c>
      <c r="F53" s="682">
        <f t="shared" si="13"/>
        <v>5383.396768449491</v>
      </c>
      <c r="G53" s="682">
        <f t="shared" si="14"/>
        <v>173.42071329277042</v>
      </c>
      <c r="H53" s="684">
        <f t="shared" ref="H53" si="222">H52*(1-DF52)</f>
        <v>7748.7896305659215</v>
      </c>
      <c r="I53" s="684">
        <f t="shared" ref="I53" si="223">I52*(1-DG52)</f>
        <v>6404.6636059519951</v>
      </c>
      <c r="J53" s="684">
        <f t="shared" ref="J53" si="224">J52*(1-DH52)</f>
        <v>26.161935672332735</v>
      </c>
      <c r="K53" s="684">
        <f t="shared" ref="K53" si="225">K52*(1-DI52)</f>
        <v>3038.7121236803191</v>
      </c>
      <c r="L53" s="684">
        <f t="shared" ref="L53" si="226">L52*(1-DJ52)</f>
        <v>11048.846015584464</v>
      </c>
      <c r="M53" s="684">
        <f t="shared" ref="M53" si="227">M52*(1-DK52)</f>
        <v>237.82225013827463</v>
      </c>
      <c r="N53" s="684">
        <f t="shared" ref="N53" si="228">N52*(1-DL52)</f>
        <v>7116.7411798951134</v>
      </c>
      <c r="O53" s="684">
        <f t="shared" ref="O53" si="229">O52*(1-DM52)</f>
        <v>10165.829871880429</v>
      </c>
      <c r="P53" s="684">
        <f t="shared" ref="P53" si="230">P52*(1-DN52)</f>
        <v>1220.9619752241995</v>
      </c>
      <c r="Q53" s="921">
        <v>8454.7212620556948</v>
      </c>
      <c r="R53" s="922">
        <v>17597.367382052609</v>
      </c>
      <c r="S53" s="923">
        <v>2906.0932108445973</v>
      </c>
      <c r="T53" s="921">
        <v>7493.2181872594902</v>
      </c>
      <c r="U53" s="922">
        <v>15481.570401381741</v>
      </c>
      <c r="V53" s="923">
        <v>2669.9388888920066</v>
      </c>
      <c r="W53" s="921">
        <v>6005.1884556169025</v>
      </c>
      <c r="X53" s="922">
        <v>5959.6013795379404</v>
      </c>
      <c r="Y53" s="923">
        <v>650.28682482914496</v>
      </c>
      <c r="Z53" s="921">
        <v>1710.1826221300041</v>
      </c>
      <c r="AA53" s="922">
        <v>14944.672973050028</v>
      </c>
      <c r="AB53" s="923">
        <v>1697.1121467905839</v>
      </c>
      <c r="AC53" s="921">
        <v>428.25691354868235</v>
      </c>
      <c r="AD53" s="922">
        <v>1615.2063766753774</v>
      </c>
      <c r="AE53" s="923">
        <v>650.00271315499606</v>
      </c>
      <c r="AF53" s="921">
        <v>1411.4415050322887</v>
      </c>
      <c r="AG53" s="922">
        <v>2973.3391416330319</v>
      </c>
      <c r="AH53" s="923">
        <v>84.722485766445189</v>
      </c>
      <c r="AI53" s="921">
        <v>1950.6846502644401</v>
      </c>
      <c r="AJ53" s="922">
        <v>1296.1262599276263</v>
      </c>
      <c r="AK53" s="923">
        <v>169.96412760115666</v>
      </c>
      <c r="AL53" s="921">
        <v>4644.5900450589588</v>
      </c>
      <c r="AM53" s="922">
        <v>4141.7134741928303</v>
      </c>
      <c r="AN53" s="923">
        <v>384.43527098015784</v>
      </c>
      <c r="AO53" s="921">
        <v>3904.1172745266913</v>
      </c>
      <c r="AP53" s="922">
        <v>3029.4167410381224</v>
      </c>
      <c r="AQ53" s="923">
        <v>29.341916151387014</v>
      </c>
      <c r="AR53" s="921">
        <v>1074.2409686824419</v>
      </c>
      <c r="AS53" s="922">
        <v>4833.4269945164378</v>
      </c>
      <c r="AT53" s="923">
        <v>497.00934632446643</v>
      </c>
      <c r="AU53" s="921">
        <v>10662.952044604886</v>
      </c>
      <c r="AV53" s="922">
        <v>3035.1195548450178</v>
      </c>
      <c r="AW53" s="923">
        <v>1450.1815403224509</v>
      </c>
      <c r="AX53" s="921">
        <v>23688.564662099106</v>
      </c>
      <c r="AY53" s="922">
        <v>5652.8111428749862</v>
      </c>
      <c r="AZ53" s="923">
        <v>84.146888669853283</v>
      </c>
      <c r="BA53" s="921">
        <v>3665.0749594652898</v>
      </c>
      <c r="BB53" s="922">
        <v>18114.316338916349</v>
      </c>
      <c r="BC53" s="923">
        <v>222.21893720472053</v>
      </c>
      <c r="BD53" s="921">
        <v>21948.902347106174</v>
      </c>
      <c r="BE53" s="922">
        <v>4896.823553467153</v>
      </c>
      <c r="BF53" s="923">
        <v>572.76409006716312</v>
      </c>
      <c r="BG53" s="921">
        <v>10440.348450908446</v>
      </c>
      <c r="BH53" s="922">
        <v>22064.411595622856</v>
      </c>
      <c r="BI53" s="923">
        <v>511.80136664777945</v>
      </c>
      <c r="BJ53" s="921">
        <v>8299.7793605745373</v>
      </c>
      <c r="BK53" s="922">
        <v>27227.081012896917</v>
      </c>
      <c r="BL53" s="923">
        <v>1889.6988407900728</v>
      </c>
      <c r="BM53" s="921">
        <v>16747.229727998674</v>
      </c>
      <c r="BN53" s="922">
        <v>15926.659492709578</v>
      </c>
      <c r="BO53" s="923">
        <v>2513.2633151845862</v>
      </c>
      <c r="BP53" s="921">
        <v>28569.684452994079</v>
      </c>
      <c r="BQ53" s="922">
        <v>24587.288980779966</v>
      </c>
      <c r="BR53" s="923">
        <v>3431.9121007874814</v>
      </c>
      <c r="BS53" s="921">
        <v>19087.41535956294</v>
      </c>
      <c r="BT53" s="922">
        <v>18215.740931384022</v>
      </c>
      <c r="BU53" s="923">
        <v>1414.0314182208488</v>
      </c>
      <c r="BV53" s="921">
        <v>10307.887315607413</v>
      </c>
      <c r="BW53" s="922">
        <v>19866.00256495857</v>
      </c>
      <c r="BX53" s="923">
        <v>765.9113107922351</v>
      </c>
      <c r="BY53" s="921">
        <v>14773.980073534663</v>
      </c>
      <c r="BZ53" s="922">
        <v>2558.1558776164943</v>
      </c>
      <c r="CA53" s="923">
        <v>213.05427987846176</v>
      </c>
      <c r="CB53" s="921">
        <v>3717.45298444741</v>
      </c>
      <c r="CC53" s="922">
        <v>8698.4744678007628</v>
      </c>
      <c r="CD53" s="923">
        <v>25.741061833658122</v>
      </c>
      <c r="CE53" s="921">
        <v>2327.0650024024526</v>
      </c>
      <c r="CF53" s="922">
        <v>1435.20585385702</v>
      </c>
      <c r="CG53" s="923">
        <v>104.48612564721981</v>
      </c>
      <c r="CH53" s="921">
        <v>1036.4413984479659</v>
      </c>
      <c r="CI53" s="922">
        <v>2806.5938999598807</v>
      </c>
      <c r="CJ53" s="923">
        <v>15.89480495000344</v>
      </c>
      <c r="CK53" s="921">
        <v>3862.6346494110926</v>
      </c>
      <c r="CL53" s="922">
        <v>431.54296800938374</v>
      </c>
      <c r="CM53" s="923">
        <v>78.362962620596633</v>
      </c>
      <c r="CN53" s="921">
        <v>1844.6547372465934</v>
      </c>
      <c r="CO53" s="922">
        <v>1887.8017469443296</v>
      </c>
      <c r="CP53" s="923">
        <v>10.494447327218063</v>
      </c>
      <c r="CQ53" s="922"/>
      <c r="CR53" s="922"/>
      <c r="CS53" s="922"/>
      <c r="CT53" s="921">
        <v>627.27377881671225</v>
      </c>
      <c r="CU53" s="922">
        <v>739.90349769042746</v>
      </c>
      <c r="CV53" s="923">
        <v>21.387580797396492</v>
      </c>
      <c r="CW53" s="921">
        <v>923.53267302966015</v>
      </c>
      <c r="CX53" s="922">
        <v>722.8628334728611</v>
      </c>
      <c r="CY53" s="923">
        <v>32.761532138839868</v>
      </c>
      <c r="CZ53" s="921">
        <v>3670.138776107869</v>
      </c>
      <c r="DA53" s="922">
        <v>379.75824613394838</v>
      </c>
      <c r="DB53" s="923">
        <v>24.634999155884039</v>
      </c>
      <c r="DE53" s="680" t="s">
        <v>201</v>
      </c>
      <c r="DF53" s="837"/>
      <c r="DG53" s="68"/>
      <c r="DH53" s="838"/>
      <c r="DI53" s="837"/>
      <c r="DJ53" s="68"/>
      <c r="DK53" s="838"/>
      <c r="DL53" s="837"/>
      <c r="DM53" s="68"/>
      <c r="DN53" s="838"/>
      <c r="DO53" s="837"/>
      <c r="DP53" s="68"/>
      <c r="DQ53" s="838"/>
      <c r="DR53" s="837"/>
      <c r="DS53" s="68"/>
      <c r="DT53" s="838"/>
      <c r="DU53" s="837"/>
      <c r="DV53" s="68"/>
      <c r="DW53" s="838"/>
      <c r="DX53" s="837"/>
      <c r="DY53" s="68"/>
      <c r="DZ53" s="838"/>
      <c r="EA53" s="837"/>
      <c r="EB53" s="68"/>
      <c r="EC53" s="838"/>
      <c r="ED53" s="837"/>
      <c r="EE53" s="68"/>
      <c r="EF53" s="838"/>
      <c r="EG53" s="837"/>
      <c r="EH53" s="68"/>
      <c r="EI53" s="838"/>
      <c r="EJ53" s="837"/>
      <c r="EK53" s="68"/>
      <c r="EL53" s="838"/>
      <c r="EM53" s="837"/>
      <c r="EN53" s="68"/>
      <c r="EO53" s="838"/>
      <c r="EP53" s="837"/>
      <c r="EQ53" s="68"/>
      <c r="ER53" s="838"/>
      <c r="ES53" s="837"/>
      <c r="ET53" s="68"/>
      <c r="EU53" s="838"/>
      <c r="EV53" s="837"/>
      <c r="EW53" s="68"/>
      <c r="EX53" s="838"/>
      <c r="EY53" s="837"/>
      <c r="EZ53" s="68"/>
      <c r="FA53" s="838"/>
      <c r="FB53" s="837"/>
      <c r="FC53" s="68"/>
      <c r="FD53" s="838"/>
      <c r="FE53" s="837"/>
      <c r="FF53" s="68"/>
      <c r="FG53" s="838"/>
      <c r="FH53" s="837"/>
      <c r="FI53" s="68"/>
      <c r="FJ53" s="838"/>
      <c r="FK53" s="837"/>
      <c r="FL53" s="68"/>
      <c r="FM53" s="838"/>
      <c r="FN53" s="837"/>
      <c r="FO53" s="68"/>
      <c r="FP53" s="838"/>
      <c r="FQ53" s="837"/>
      <c r="FR53" s="68"/>
      <c r="FS53" s="838"/>
      <c r="FT53" s="837"/>
      <c r="FU53" s="68"/>
      <c r="FV53" s="838"/>
      <c r="FW53" s="837"/>
      <c r="FX53" s="68"/>
      <c r="FY53" s="838"/>
      <c r="FZ53" s="837"/>
      <c r="GA53" s="68"/>
      <c r="GB53" s="838"/>
      <c r="GC53" s="837"/>
      <c r="GD53" s="68"/>
      <c r="GE53" s="838"/>
      <c r="GF53" s="837"/>
      <c r="GG53" s="68"/>
      <c r="GH53" s="838"/>
      <c r="GI53" s="837"/>
      <c r="GJ53" s="68"/>
      <c r="GK53" s="838"/>
      <c r="GL53" s="837"/>
      <c r="GM53" s="68"/>
      <c r="GN53" s="838"/>
      <c r="GO53" s="837"/>
      <c r="GP53" s="68"/>
      <c r="GQ53" s="838"/>
      <c r="GR53" s="837"/>
      <c r="GS53" s="68"/>
      <c r="GT53" s="838"/>
      <c r="GU53" s="837"/>
      <c r="GV53" s="68"/>
      <c r="GW53" s="838"/>
    </row>
    <row r="54" spans="1:205" ht="15.75" thickBot="1" x14ac:dyDescent="0.3">
      <c r="A54" s="3"/>
      <c r="B54" s="983"/>
      <c r="C54" s="706" t="s">
        <v>202</v>
      </c>
      <c r="D54" s="681">
        <v>32</v>
      </c>
      <c r="E54" s="682">
        <f t="shared" si="12"/>
        <v>29626.895094757161</v>
      </c>
      <c r="F54" s="682">
        <f t="shared" si="13"/>
        <v>17682.400186018545</v>
      </c>
      <c r="G54" s="682">
        <f t="shared" si="14"/>
        <v>385.01706753850414</v>
      </c>
      <c r="H54" s="690">
        <f t="shared" ref="H54:J54" si="231">H52-H53</f>
        <v>239.65328754327584</v>
      </c>
      <c r="I54" s="684">
        <f t="shared" si="231"/>
        <v>198.08237956552603</v>
      </c>
      <c r="J54" s="684">
        <f t="shared" si="231"/>
        <v>0.80913203110307563</v>
      </c>
      <c r="K54" s="690">
        <f t="shared" ref="K54:P54" si="232">K52-K53</f>
        <v>93.980787330319345</v>
      </c>
      <c r="L54" s="684">
        <f t="shared" si="232"/>
        <v>341.71688707993235</v>
      </c>
      <c r="M54" s="684">
        <f t="shared" si="232"/>
        <v>7.3553273238641736</v>
      </c>
      <c r="N54" s="684">
        <f t="shared" si="232"/>
        <v>220.10539731634435</v>
      </c>
      <c r="O54" s="684">
        <f t="shared" si="232"/>
        <v>314.40710943960039</v>
      </c>
      <c r="P54" s="684">
        <f t="shared" si="232"/>
        <v>37.761710573944356</v>
      </c>
      <c r="Q54" s="924">
        <v>198.94449275227521</v>
      </c>
      <c r="R54" s="925">
        <v>0</v>
      </c>
      <c r="S54" s="926">
        <v>0</v>
      </c>
      <c r="T54" s="924">
        <v>279.86432308379972</v>
      </c>
      <c r="U54" s="925">
        <v>393.83669672739995</v>
      </c>
      <c r="V54" s="926">
        <v>0</v>
      </c>
      <c r="W54" s="924">
        <v>246.40866702877562</v>
      </c>
      <c r="X54" s="925">
        <v>251.21291653144493</v>
      </c>
      <c r="Y54" s="926">
        <v>18.495495367690843</v>
      </c>
      <c r="Z54" s="924">
        <v>13.907536756656008</v>
      </c>
      <c r="AA54" s="925">
        <v>561.19103638941783</v>
      </c>
      <c r="AB54" s="926">
        <v>72.699302950804565</v>
      </c>
      <c r="AC54" s="924">
        <v>48.73604262828205</v>
      </c>
      <c r="AD54" s="925">
        <v>23.068470232188719</v>
      </c>
      <c r="AE54" s="926">
        <v>23.352313078723494</v>
      </c>
      <c r="AF54" s="924">
        <v>200.73666416373251</v>
      </c>
      <c r="AG54" s="925">
        <v>165.17217456567585</v>
      </c>
      <c r="AH54" s="926">
        <v>0</v>
      </c>
      <c r="AI54" s="924">
        <v>156.69639550736957</v>
      </c>
      <c r="AJ54" s="925">
        <v>165.08745325208068</v>
      </c>
      <c r="AK54" s="926">
        <v>6.9326890963161825</v>
      </c>
      <c r="AL54" s="924">
        <v>334.11832218403003</v>
      </c>
      <c r="AM54" s="925">
        <v>315.84370519406201</v>
      </c>
      <c r="AN54" s="926">
        <v>31.832479333646475</v>
      </c>
      <c r="AO54" s="924">
        <v>706.20262180904501</v>
      </c>
      <c r="AP54" s="925">
        <v>303.07124323591609</v>
      </c>
      <c r="AQ54" s="926">
        <v>5.0309940393088164</v>
      </c>
      <c r="AR54" s="924">
        <v>111.77297832788591</v>
      </c>
      <c r="AS54" s="925">
        <v>858.48284324762687</v>
      </c>
      <c r="AT54" s="926">
        <v>73.691733534244676</v>
      </c>
      <c r="AU54" s="924">
        <v>217.19369925967487</v>
      </c>
      <c r="AV54" s="925">
        <v>369.25888539285648</v>
      </c>
      <c r="AW54" s="926">
        <v>265.32825679807672</v>
      </c>
      <c r="AX54" s="924">
        <v>652.87394813063395</v>
      </c>
      <c r="AY54" s="925">
        <v>72.699879743509513</v>
      </c>
      <c r="AZ54" s="926">
        <v>11.241376902298697</v>
      </c>
      <c r="BA54" s="924">
        <v>61.27581875740627</v>
      </c>
      <c r="BB54" s="925">
        <v>297.82843738397651</v>
      </c>
      <c r="BC54" s="926">
        <v>4.2428855592355808</v>
      </c>
      <c r="BD54" s="924">
        <v>1022.7641628517525</v>
      </c>
      <c r="BE54" s="925">
        <v>46.490791464498081</v>
      </c>
      <c r="BF54" s="926">
        <v>11.777737244447758</v>
      </c>
      <c r="BG54" s="924">
        <v>409.41079989193764</v>
      </c>
      <c r="BH54" s="925">
        <v>613.65290650953068</v>
      </c>
      <c r="BI54" s="926">
        <v>3.831286557721203</v>
      </c>
      <c r="BJ54" s="924">
        <v>439.56394386379748</v>
      </c>
      <c r="BK54" s="925">
        <v>643.4750066881752</v>
      </c>
      <c r="BL54" s="926">
        <v>35.461557512305788</v>
      </c>
      <c r="BM54" s="924">
        <v>678.4348141098011</v>
      </c>
      <c r="BN54" s="925">
        <v>597.71522837076338</v>
      </c>
      <c r="BO54" s="926">
        <v>28.920405253163445</v>
      </c>
      <c r="BP54" s="924">
        <v>1788.3951568999041</v>
      </c>
      <c r="BQ54" s="925">
        <v>525.35328959111871</v>
      </c>
      <c r="BR54" s="926">
        <v>71.892494056030117</v>
      </c>
      <c r="BS54" s="924">
        <v>6698.7864831529378</v>
      </c>
      <c r="BT54" s="925">
        <v>1151.2235387280111</v>
      </c>
      <c r="BU54" s="926">
        <v>21.754754553208986</v>
      </c>
      <c r="BV54" s="924">
        <v>4385.4395315031807</v>
      </c>
      <c r="BW54" s="925">
        <v>3187.6147833693972</v>
      </c>
      <c r="BX54" s="926">
        <v>48.411718605860827</v>
      </c>
      <c r="BY54" s="924">
        <v>22074.044700201212</v>
      </c>
      <c r="BZ54" s="925">
        <v>928.54033084954301</v>
      </c>
      <c r="CA54" s="926">
        <v>13.088138349589601</v>
      </c>
      <c r="CB54" s="924">
        <v>16143.734274810689</v>
      </c>
      <c r="CC54" s="925">
        <v>15178.241181168893</v>
      </c>
      <c r="CD54" s="926">
        <v>2.861364646076257</v>
      </c>
      <c r="CE54" s="924">
        <v>29604.950815536315</v>
      </c>
      <c r="CF54" s="925">
        <v>9457.9521637027119</v>
      </c>
      <c r="CG54" s="926">
        <v>660.60200681283914</v>
      </c>
      <c r="CH54" s="924">
        <v>24185.71130835863</v>
      </c>
      <c r="CI54" s="925">
        <v>41928.263403365352</v>
      </c>
      <c r="CJ54" s="926">
        <v>38.807143049483301</v>
      </c>
      <c r="CK54" s="924">
        <v>81801.301602716034</v>
      </c>
      <c r="CL54" s="925">
        <v>9514.8196044138422</v>
      </c>
      <c r="CM54" s="926">
        <v>1712.3028160016199</v>
      </c>
      <c r="CN54" s="924">
        <v>29193.083430174032</v>
      </c>
      <c r="CO54" s="925">
        <v>43581.369835260062</v>
      </c>
      <c r="CP54" s="926">
        <v>219.04628530405961</v>
      </c>
      <c r="CQ54" s="925"/>
      <c r="CR54" s="925"/>
      <c r="CS54" s="925"/>
      <c r="CT54" s="924">
        <v>9987.9020452749864</v>
      </c>
      <c r="CU54" s="925">
        <v>14501.323359455786</v>
      </c>
      <c r="CV54" s="926">
        <v>895.42845358100567</v>
      </c>
      <c r="CW54" s="924">
        <v>19344.705025515133</v>
      </c>
      <c r="CX54" s="925">
        <v>13739.005063340242</v>
      </c>
      <c r="CY54" s="926">
        <v>1052.6232254063641</v>
      </c>
      <c r="CZ54" s="924">
        <v>52175.170994343847</v>
      </c>
      <c r="DA54" s="925">
        <v>8722.7056682034745</v>
      </c>
      <c r="DB54" s="926">
        <v>839.64676822304909</v>
      </c>
      <c r="DE54" s="695" t="s">
        <v>202</v>
      </c>
      <c r="DF54" s="839"/>
      <c r="DG54" s="840"/>
      <c r="DH54" s="841"/>
      <c r="DI54" s="839"/>
      <c r="DJ54" s="840"/>
      <c r="DK54" s="841"/>
      <c r="DL54" s="839"/>
      <c r="DM54" s="840"/>
      <c r="DN54" s="841"/>
      <c r="DO54" s="839"/>
      <c r="DP54" s="840"/>
      <c r="DQ54" s="841"/>
      <c r="DR54" s="839"/>
      <c r="DS54" s="840"/>
      <c r="DT54" s="841"/>
      <c r="DU54" s="839"/>
      <c r="DV54" s="840"/>
      <c r="DW54" s="841"/>
      <c r="DX54" s="839"/>
      <c r="DY54" s="840"/>
      <c r="DZ54" s="841"/>
      <c r="EA54" s="839"/>
      <c r="EB54" s="840"/>
      <c r="EC54" s="841"/>
      <c r="ED54" s="839"/>
      <c r="EE54" s="840"/>
      <c r="EF54" s="841"/>
      <c r="EG54" s="839"/>
      <c r="EH54" s="840"/>
      <c r="EI54" s="841"/>
      <c r="EJ54" s="839"/>
      <c r="EK54" s="840"/>
      <c r="EL54" s="841"/>
      <c r="EM54" s="839"/>
      <c r="EN54" s="840"/>
      <c r="EO54" s="841"/>
      <c r="EP54" s="839"/>
      <c r="EQ54" s="840"/>
      <c r="ER54" s="841"/>
      <c r="ES54" s="839"/>
      <c r="ET54" s="840"/>
      <c r="EU54" s="841"/>
      <c r="EV54" s="839"/>
      <c r="EW54" s="840"/>
      <c r="EX54" s="841"/>
      <c r="EY54" s="839"/>
      <c r="EZ54" s="840"/>
      <c r="FA54" s="841"/>
      <c r="FB54" s="839"/>
      <c r="FC54" s="840"/>
      <c r="FD54" s="841"/>
      <c r="FE54" s="839"/>
      <c r="FF54" s="840"/>
      <c r="FG54" s="841"/>
      <c r="FH54" s="839"/>
      <c r="FI54" s="840"/>
      <c r="FJ54" s="841"/>
      <c r="FK54" s="839"/>
      <c r="FL54" s="840"/>
      <c r="FM54" s="841"/>
      <c r="FN54" s="839"/>
      <c r="FO54" s="840"/>
      <c r="FP54" s="841"/>
      <c r="FQ54" s="839"/>
      <c r="FR54" s="840"/>
      <c r="FS54" s="841"/>
      <c r="FT54" s="839"/>
      <c r="FU54" s="840"/>
      <c r="FV54" s="841"/>
      <c r="FW54" s="839"/>
      <c r="FX54" s="840"/>
      <c r="FY54" s="841"/>
      <c r="FZ54" s="839"/>
      <c r="GA54" s="840"/>
      <c r="GB54" s="841"/>
      <c r="GC54" s="839"/>
      <c r="GD54" s="840"/>
      <c r="GE54" s="841"/>
      <c r="GF54" s="839"/>
      <c r="GG54" s="840"/>
      <c r="GH54" s="841"/>
      <c r="GI54" s="839"/>
      <c r="GJ54" s="840"/>
      <c r="GK54" s="841"/>
      <c r="GL54" s="839"/>
      <c r="GM54" s="840"/>
      <c r="GN54" s="841"/>
      <c r="GO54" s="839"/>
      <c r="GP54" s="840"/>
      <c r="GQ54" s="841"/>
      <c r="GR54" s="839"/>
      <c r="GS54" s="840"/>
      <c r="GT54" s="841"/>
      <c r="GU54" s="839"/>
      <c r="GV54" s="840"/>
      <c r="GW54" s="841"/>
    </row>
    <row r="55" spans="1:205" ht="15.6" customHeight="1" x14ac:dyDescent="0.25">
      <c r="A55" s="560" t="s">
        <v>2013</v>
      </c>
      <c r="B55" s="981" t="s">
        <v>1753</v>
      </c>
      <c r="C55" s="704" t="s">
        <v>216</v>
      </c>
      <c r="D55" s="705"/>
      <c r="E55" s="673">
        <f t="shared" si="12"/>
        <v>147.58795298902803</v>
      </c>
      <c r="F55" s="673">
        <f t="shared" si="13"/>
        <v>136.64827975342843</v>
      </c>
      <c r="G55" s="673">
        <f t="shared" si="14"/>
        <v>3.1024968816801755</v>
      </c>
      <c r="H55" s="675">
        <f>HC_Tot!AK14</f>
        <v>21.964189811236793</v>
      </c>
      <c r="I55" s="675">
        <f>HC_Tot!AL14</f>
        <v>274.87627885861002</v>
      </c>
      <c r="J55" s="675">
        <f>HC_Tot!AM14</f>
        <v>0</v>
      </c>
      <c r="K55" s="675">
        <f>HC_Tot!AK15</f>
        <v>0</v>
      </c>
      <c r="L55" s="675">
        <f>HC_Tot!AL15</f>
        <v>102.62892371858288</v>
      </c>
      <c r="M55" s="675">
        <f>HC_Tot!AM15</f>
        <v>133.93812514424422</v>
      </c>
      <c r="N55" s="675">
        <f>HC_Tot!AK16</f>
        <v>26.340030020181075</v>
      </c>
      <c r="O55" s="675">
        <f>HC_Tot!AL16</f>
        <v>207.37342992291087</v>
      </c>
      <c r="P55" s="675">
        <f>HC_Tot!AM16</f>
        <v>142.47973572727983</v>
      </c>
      <c r="Q55" s="918">
        <f>SUM(Q56:Q57)</f>
        <v>11.763878640864574</v>
      </c>
      <c r="R55" s="919">
        <f t="shared" ref="R55" si="233">SUM(R56:R57)</f>
        <v>192.48299745923504</v>
      </c>
      <c r="S55" s="920">
        <f t="shared" ref="S55" si="234">SUM(S56:S57)</f>
        <v>103.62677619472217</v>
      </c>
      <c r="T55" s="918">
        <f t="shared" ref="T55" si="235">SUM(T56:T57)</f>
        <v>37.108317512442916</v>
      </c>
      <c r="U55" s="919">
        <f t="shared" ref="U55" si="236">SUM(U56:U57)</f>
        <v>64.67340308828588</v>
      </c>
      <c r="V55" s="920">
        <f t="shared" ref="V55" si="237">SUM(V56:V57)</f>
        <v>20.789782054832543</v>
      </c>
      <c r="W55" s="918">
        <f t="shared" ref="W55" si="238">SUM(W56:W57)</f>
        <v>59.450708855046202</v>
      </c>
      <c r="X55" s="919">
        <f t="shared" ref="X55" si="239">SUM(X56:X57)</f>
        <v>25.769664939196467</v>
      </c>
      <c r="Y55" s="920">
        <f t="shared" ref="Y55" si="240">SUM(Y56:Y57)</f>
        <v>5.585887293857823</v>
      </c>
      <c r="Z55" s="918">
        <f t="shared" ref="Z55" si="241">SUM(Z56:Z57)</f>
        <v>0</v>
      </c>
      <c r="AA55" s="919">
        <f t="shared" ref="AA55" si="242">SUM(AA56:AA57)</f>
        <v>51.926515956825924</v>
      </c>
      <c r="AB55" s="920">
        <f t="shared" ref="AB55" si="243">SUM(AB56:AB57)</f>
        <v>10.307865975678588</v>
      </c>
      <c r="AC55" s="918">
        <f t="shared" ref="AC55" si="244">SUM(AC56:AC57)</f>
        <v>11.933404783688408</v>
      </c>
      <c r="AD55" s="919">
        <f t="shared" ref="AD55" si="245">SUM(AD56:AD57)</f>
        <v>12.273847686035294</v>
      </c>
      <c r="AE55" s="920">
        <f t="shared" ref="AE55" si="246">SUM(AE56:AE57)</f>
        <v>19.169918212026179</v>
      </c>
      <c r="AF55" s="918">
        <f t="shared" ref="AF55" si="247">SUM(AF56:AF57)</f>
        <v>0</v>
      </c>
      <c r="AG55" s="919">
        <f t="shared" ref="AG55" si="248">SUM(AG56:AG57)</f>
        <v>19.314181152790486</v>
      </c>
      <c r="AH55" s="920">
        <f t="shared" ref="AH55" si="249">SUM(AH56:AH57)</f>
        <v>12.273847686035294</v>
      </c>
      <c r="AI55" s="918">
        <f t="shared" ref="AI55" si="250">SUM(AI56:AI57)</f>
        <v>1.646786331794442</v>
      </c>
      <c r="AJ55" s="919">
        <f t="shared" ref="AJ55" si="251">SUM(AJ56:AJ57)</f>
        <v>3.5707333008788331</v>
      </c>
      <c r="AK55" s="920">
        <f t="shared" ref="AK55" si="252">SUM(AK56:AK57)</f>
        <v>6.2909047183374724</v>
      </c>
      <c r="AL55" s="918">
        <f t="shared" ref="AL55" si="253">SUM(AL56:AL57)</f>
        <v>1.9998878963040814</v>
      </c>
      <c r="AM55" s="919">
        <f t="shared" ref="AM55" si="254">SUM(AM56:AM57)</f>
        <v>17.334592966257286</v>
      </c>
      <c r="AN55" s="920">
        <f t="shared" ref="AN55" si="255">SUM(AN56:AN57)</f>
        <v>3.1322221937533632</v>
      </c>
      <c r="AO55" s="918">
        <f t="shared" ref="AO55" si="256">SUM(AO56:AO57)</f>
        <v>135.15202482009698</v>
      </c>
      <c r="AP55" s="919">
        <f t="shared" ref="AP55" si="257">SUM(AP56:AP57)</f>
        <v>1.9998878963040814</v>
      </c>
      <c r="AQ55" s="920">
        <f t="shared" ref="AQ55" si="258">SUM(AQ56:AQ57)</f>
        <v>8.6672964831286432</v>
      </c>
      <c r="AR55" s="918">
        <f t="shared" ref="AR55" si="259">SUM(AR56:AR57)</f>
        <v>143.357357006234</v>
      </c>
      <c r="AS55" s="919">
        <f t="shared" ref="AS55" si="260">SUM(AS56:AS57)</f>
        <v>181.01777836066256</v>
      </c>
      <c r="AT55" s="920">
        <f t="shared" ref="AT55" si="261">SUM(AT56:AT57)</f>
        <v>0</v>
      </c>
      <c r="AU55" s="918">
        <f t="shared" ref="AU55" si="262">SUM(AU56:AU57)</f>
        <v>7.4068705586745711</v>
      </c>
      <c r="AV55" s="919">
        <f t="shared" ref="AV55" si="263">SUM(AV56:AV57)</f>
        <v>192.00770622169819</v>
      </c>
      <c r="AW55" s="920">
        <f t="shared" ref="AW55" si="264">SUM(AW56:AW57)</f>
        <v>19.551441996663474</v>
      </c>
      <c r="AX55" s="918">
        <f t="shared" ref="AX55" si="265">SUM(AX56:AX57)</f>
        <v>10.751262842282394</v>
      </c>
      <c r="AY55" s="919">
        <f t="shared" ref="AY55" si="266">SUM(AY56:AY57)</f>
        <v>6.1723921322288087</v>
      </c>
      <c r="AZ55" s="920">
        <f t="shared" ref="AZ55" si="267">SUM(AZ56:AZ57)</f>
        <v>20.73844660509727</v>
      </c>
      <c r="BA55" s="918">
        <f t="shared" ref="BA55" si="268">SUM(BA56:BA57)</f>
        <v>1.0194339108194594</v>
      </c>
      <c r="BB55" s="919">
        <f t="shared" ref="BB55" si="269">SUM(BB56:BB57)</f>
        <v>18.023188802202846</v>
      </c>
      <c r="BC55" s="920">
        <f t="shared" ref="BC55" si="270">SUM(BC56:BC57)</f>
        <v>0</v>
      </c>
      <c r="BD55" s="918">
        <f t="shared" ref="BD55" si="271">SUM(BD56:BD57)</f>
        <v>145.42373923099208</v>
      </c>
      <c r="BE55" s="919">
        <f t="shared" ref="BE55" si="272">SUM(BE56:BE57)</f>
        <v>1524.9609928557195</v>
      </c>
      <c r="BF55" s="920">
        <f t="shared" ref="BF55" si="273">SUM(BF56:BF57)</f>
        <v>137.09258571210037</v>
      </c>
      <c r="BG55" s="918">
        <f t="shared" ref="BG55" si="274">SUM(BG56:BG57)</f>
        <v>137.64647255877725</v>
      </c>
      <c r="BH55" s="919">
        <f t="shared" ref="BH55" si="275">SUM(BH56:BH57)</f>
        <v>194.77534451692594</v>
      </c>
      <c r="BI55" s="920">
        <f t="shared" ref="BI55" si="276">SUM(BI56:BI57)</f>
        <v>86.121776786027922</v>
      </c>
      <c r="BJ55" s="918">
        <f t="shared" ref="BJ55" si="277">SUM(BJ56:BJ57)</f>
        <v>173.54415059999354</v>
      </c>
      <c r="BK55" s="919">
        <f t="shared" ref="BK55" si="278">SUM(BK56:BK57)</f>
        <v>184.35875226389291</v>
      </c>
      <c r="BL55" s="920">
        <f t="shared" ref="BL55" si="279">SUM(BL56:BL57)</f>
        <v>21.037374810309675</v>
      </c>
      <c r="BM55" s="918">
        <f t="shared" ref="BM55" si="280">SUM(BM56:BM57)</f>
        <v>129.42590540209267</v>
      </c>
      <c r="BN55" s="919">
        <f t="shared" ref="BN55" si="281">SUM(BN56:BN57)</f>
        <v>232.4388157033942</v>
      </c>
      <c r="BO55" s="920">
        <f t="shared" ref="BO55" si="282">SUM(BO56:BO57)</f>
        <v>19.912295267943978</v>
      </c>
      <c r="BP55" s="918">
        <f t="shared" ref="BP55" si="283">SUM(BP56:BP57)</f>
        <v>159.01975930246837</v>
      </c>
      <c r="BQ55" s="919">
        <f t="shared" ref="BQ55" si="284">SUM(BQ56:BQ57)</f>
        <v>173.34841922930858</v>
      </c>
      <c r="BR55" s="920">
        <f t="shared" ref="BR55" si="285">SUM(BR56:BR57)</f>
        <v>25.105346359645978</v>
      </c>
      <c r="BS55" s="918">
        <f t="shared" ref="BS55" si="286">SUM(BS56:BS57)</f>
        <v>148.35333944230501</v>
      </c>
      <c r="BT55" s="919">
        <f t="shared" ref="BT55" si="287">SUM(BT56:BT57)</f>
        <v>196.97108822652228</v>
      </c>
      <c r="BU55" s="920">
        <f t="shared" ref="BU55" si="288">SUM(BU56:BU57)</f>
        <v>18.723086729207413</v>
      </c>
      <c r="BV55" s="918">
        <f t="shared" ref="BV55" si="289">SUM(BV56:BV57)</f>
        <v>554.43905491557996</v>
      </c>
      <c r="BW55" s="919">
        <f t="shared" ref="BW55" si="290">SUM(BW56:BW57)</f>
        <v>207.29372024776134</v>
      </c>
      <c r="BX55" s="920">
        <f t="shared" ref="BX55" si="291">SUM(BX56:BX57)</f>
        <v>0</v>
      </c>
      <c r="BY55" s="918">
        <f t="shared" ref="BY55" si="292">SUM(BY56:BY57)</f>
        <v>28.186697000906953</v>
      </c>
      <c r="BZ55" s="919">
        <f t="shared" ref="BZ55" si="293">SUM(BZ56:BZ57)</f>
        <v>301.94990256913235</v>
      </c>
      <c r="CA55" s="920">
        <f t="shared" ref="CA55" si="294">SUM(CA56:CA57)</f>
        <v>0</v>
      </c>
      <c r="CB55" s="918">
        <f t="shared" ref="CB55" si="295">SUM(CB56:CB57)</f>
        <v>106.39370588203467</v>
      </c>
      <c r="CC55" s="919">
        <f t="shared" ref="CC55" si="296">SUM(CC56:CC57)</f>
        <v>154.74700167555685</v>
      </c>
      <c r="CD55" s="920">
        <f t="shared" ref="CD55" si="297">SUM(CD56:CD57)</f>
        <v>16.35395773491998</v>
      </c>
      <c r="CE55" s="918">
        <f t="shared" ref="CE55" si="298">SUM(CE56:CE57)</f>
        <v>105.24592952855585</v>
      </c>
      <c r="CF55" s="919">
        <f t="shared" ref="CF55" si="299">SUM(CF56:CF57)</f>
        <v>39.745389222852872</v>
      </c>
      <c r="CG55" s="920">
        <f t="shared" ref="CG55" si="300">SUM(CG56:CG57)</f>
        <v>1.5772339477041797</v>
      </c>
      <c r="CH55" s="918">
        <f t="shared" ref="CH55" si="301">SUM(CH56:CH57)</f>
        <v>63.583847306653148</v>
      </c>
      <c r="CI55" s="919">
        <f t="shared" ref="CI55" si="302">SUM(CI56:CI57)</f>
        <v>136.7041945620303</v>
      </c>
      <c r="CJ55" s="920">
        <f t="shared" ref="CJ55" si="303">SUM(CJ56:CJ57)</f>
        <v>0</v>
      </c>
      <c r="CK55" s="918">
        <f t="shared" ref="CK55" si="304">SUM(CK56:CK57)</f>
        <v>44.921239621152495</v>
      </c>
      <c r="CL55" s="919">
        <f t="shared" ref="CL55" si="305">SUM(CL56:CL57)</f>
        <v>55.931851570415404</v>
      </c>
      <c r="CM55" s="920">
        <f t="shared" ref="CM55" si="306">SUM(CM56:CM57)</f>
        <v>3.78628648913707</v>
      </c>
      <c r="CN55" s="918">
        <f t="shared" ref="CN55" si="307">SUM(CN56:CN57)</f>
        <v>130.34519666831306</v>
      </c>
      <c r="CO55" s="919">
        <f t="shared" ref="CO55" si="308">SUM(CO56:CO57)</f>
        <v>60.165898426250166</v>
      </c>
      <c r="CP55" s="920">
        <f t="shared" ref="CP55" si="309">SUM(CP56:CP57)</f>
        <v>0</v>
      </c>
      <c r="CQ55" s="919"/>
      <c r="CR55" s="919"/>
      <c r="CS55" s="919"/>
      <c r="CT55" s="918">
        <f t="shared" ref="CT55" si="310">SUM(CT56:CT57)</f>
        <v>46.236649273309233</v>
      </c>
      <c r="CU55" s="919">
        <f>SUM(CU56:CU57)</f>
        <v>248.04621222666236</v>
      </c>
      <c r="CV55" s="920">
        <f t="shared" ref="CV55:DB55" si="311">SUM(CV56:CV57)</f>
        <v>6.4984228837138778</v>
      </c>
      <c r="CW55" s="918">
        <f t="shared" si="311"/>
        <v>40.654243834802415</v>
      </c>
      <c r="CX55" s="919">
        <f t="shared" si="311"/>
        <v>61.92771097167477</v>
      </c>
      <c r="CY55" s="920">
        <f>SUM(CY56:CY57)</f>
        <v>17.927692290422524</v>
      </c>
      <c r="CZ55" s="918">
        <f t="shared" si="311"/>
        <v>152.62521010277095</v>
      </c>
      <c r="DA55" s="919">
        <f t="shared" si="311"/>
        <v>10.630624277838301</v>
      </c>
      <c r="DB55" s="920">
        <f t="shared" si="311"/>
        <v>6.6887134513189697</v>
      </c>
      <c r="DE55" s="707" t="s">
        <v>216</v>
      </c>
      <c r="DF55" s="834">
        <v>0.03</v>
      </c>
      <c r="DG55" s="835">
        <v>0.03</v>
      </c>
      <c r="DH55" s="836">
        <v>0.03</v>
      </c>
      <c r="DI55" s="834">
        <v>0.03</v>
      </c>
      <c r="DJ55" s="835">
        <v>0.03</v>
      </c>
      <c r="DK55" s="836">
        <v>0.03</v>
      </c>
      <c r="DL55" s="834">
        <v>0.03</v>
      </c>
      <c r="DM55" s="835">
        <v>0.03</v>
      </c>
      <c r="DN55" s="836">
        <v>0.03</v>
      </c>
      <c r="DO55" s="834">
        <v>0.03</v>
      </c>
      <c r="DP55" s="835">
        <v>0.03</v>
      </c>
      <c r="DQ55" s="836">
        <v>0.03</v>
      </c>
      <c r="DR55" s="834">
        <v>0.03</v>
      </c>
      <c r="DS55" s="835">
        <v>0.03</v>
      </c>
      <c r="DT55" s="836">
        <v>0.03</v>
      </c>
      <c r="DU55" s="834">
        <v>0.03</v>
      </c>
      <c r="DV55" s="835">
        <v>0.03</v>
      </c>
      <c r="DW55" s="836">
        <v>0.03</v>
      </c>
      <c r="DX55" s="834">
        <v>0.03</v>
      </c>
      <c r="DY55" s="835">
        <v>0.03</v>
      </c>
      <c r="DZ55" s="836">
        <v>0.03</v>
      </c>
      <c r="EA55" s="834">
        <v>0.03</v>
      </c>
      <c r="EB55" s="835">
        <v>0.03</v>
      </c>
      <c r="EC55" s="836">
        <v>0.03</v>
      </c>
      <c r="ED55" s="834">
        <v>0.03</v>
      </c>
      <c r="EE55" s="835">
        <v>0.03</v>
      </c>
      <c r="EF55" s="836">
        <v>0.03</v>
      </c>
      <c r="EG55" s="834">
        <v>0.03</v>
      </c>
      <c r="EH55" s="835">
        <v>0.03</v>
      </c>
      <c r="EI55" s="836">
        <v>0.03</v>
      </c>
      <c r="EJ55" s="834">
        <v>0.03</v>
      </c>
      <c r="EK55" s="835">
        <v>0.03</v>
      </c>
      <c r="EL55" s="836">
        <v>0.03</v>
      </c>
      <c r="EM55" s="834">
        <v>0.03</v>
      </c>
      <c r="EN55" s="835">
        <v>0.03</v>
      </c>
      <c r="EO55" s="836">
        <v>0.03</v>
      </c>
      <c r="EP55" s="834">
        <v>0.03</v>
      </c>
      <c r="EQ55" s="835">
        <v>0.03</v>
      </c>
      <c r="ER55" s="836">
        <v>0.03</v>
      </c>
      <c r="ES55" s="834">
        <v>0.03</v>
      </c>
      <c r="ET55" s="835">
        <v>0.03</v>
      </c>
      <c r="EU55" s="836">
        <v>0.03</v>
      </c>
      <c r="EV55" s="834">
        <v>0.03</v>
      </c>
      <c r="EW55" s="835">
        <v>0.03</v>
      </c>
      <c r="EX55" s="836">
        <v>0.03</v>
      </c>
      <c r="EY55" s="834">
        <v>0.03</v>
      </c>
      <c r="EZ55" s="835">
        <v>0.03</v>
      </c>
      <c r="FA55" s="836">
        <v>0.03</v>
      </c>
      <c r="FB55" s="834">
        <v>0.03</v>
      </c>
      <c r="FC55" s="835">
        <v>0.03</v>
      </c>
      <c r="FD55" s="836">
        <v>0.03</v>
      </c>
      <c r="FE55" s="834">
        <v>0.03</v>
      </c>
      <c r="FF55" s="835">
        <v>0.03</v>
      </c>
      <c r="FG55" s="836">
        <v>0.03</v>
      </c>
      <c r="FH55" s="834">
        <v>0.03</v>
      </c>
      <c r="FI55" s="835">
        <v>0.03</v>
      </c>
      <c r="FJ55" s="836">
        <v>0.03</v>
      </c>
      <c r="FK55" s="834">
        <v>3.6999999999999998E-2</v>
      </c>
      <c r="FL55" s="835">
        <v>3.6999999999999998E-2</v>
      </c>
      <c r="FM55" s="836">
        <v>3.6999999999999998E-2</v>
      </c>
      <c r="FN55" s="834">
        <v>3.6999999999999998E-2</v>
      </c>
      <c r="FO55" s="835">
        <v>3.6999999999999998E-2</v>
      </c>
      <c r="FP55" s="836">
        <v>3.6999999999999998E-2</v>
      </c>
      <c r="FQ55" s="834">
        <v>0.154</v>
      </c>
      <c r="FR55" s="835">
        <v>0.154</v>
      </c>
      <c r="FS55" s="836">
        <v>0.154</v>
      </c>
      <c r="FT55" s="834">
        <v>0.69</v>
      </c>
      <c r="FU55" s="835">
        <v>0.69</v>
      </c>
      <c r="FV55" s="836">
        <v>0.69</v>
      </c>
      <c r="FW55" s="834">
        <v>1</v>
      </c>
      <c r="FX55" s="835">
        <v>1</v>
      </c>
      <c r="FY55" s="836">
        <v>1</v>
      </c>
      <c r="FZ55" s="834">
        <v>1</v>
      </c>
      <c r="GA55" s="835">
        <v>1</v>
      </c>
      <c r="GB55" s="836">
        <v>1</v>
      </c>
      <c r="GC55" s="834">
        <v>1</v>
      </c>
      <c r="GD55" s="835">
        <v>1</v>
      </c>
      <c r="GE55" s="836">
        <v>1</v>
      </c>
      <c r="GF55" s="834"/>
      <c r="GG55" s="835"/>
      <c r="GH55" s="836"/>
      <c r="GI55" s="834"/>
      <c r="GJ55" s="835"/>
      <c r="GK55" s="836"/>
      <c r="GL55" s="834"/>
      <c r="GM55" s="835"/>
      <c r="GN55" s="836"/>
      <c r="GO55" s="834"/>
      <c r="GP55" s="835"/>
      <c r="GQ55" s="836"/>
      <c r="GR55" s="834"/>
      <c r="GS55" s="835"/>
      <c r="GT55" s="836"/>
      <c r="GU55" s="834"/>
      <c r="GV55" s="835"/>
      <c r="GW55" s="836"/>
    </row>
    <row r="56" spans="1:205" x14ac:dyDescent="0.25">
      <c r="A56" s="3" t="s">
        <v>1999</v>
      </c>
      <c r="B56" s="982"/>
      <c r="C56" s="703" t="s">
        <v>201</v>
      </c>
      <c r="D56" s="681">
        <v>33</v>
      </c>
      <c r="E56" s="682">
        <f t="shared" si="12"/>
        <v>0.35130371934109245</v>
      </c>
      <c r="F56" s="682">
        <f t="shared" si="13"/>
        <v>0.30989690442514045</v>
      </c>
      <c r="G56" s="682">
        <f t="shared" si="14"/>
        <v>1.0109744220789297E-3</v>
      </c>
      <c r="H56" s="684">
        <f t="shared" ref="H56" si="312">H55*(1-DF55)</f>
        <v>21.305264116899689</v>
      </c>
      <c r="I56" s="684">
        <f t="shared" ref="I56" si="313">I55*(1-DG55)</f>
        <v>266.62999049285173</v>
      </c>
      <c r="J56" s="684">
        <f t="shared" ref="J56" si="314">J55*(1-DH55)</f>
        <v>0</v>
      </c>
      <c r="K56" s="684">
        <f t="shared" ref="K56" si="315">K55*(1-DI55)</f>
        <v>0</v>
      </c>
      <c r="L56" s="684">
        <f t="shared" ref="L56" si="316">L55*(1-DJ55)</f>
        <v>99.55005600702539</v>
      </c>
      <c r="M56" s="684">
        <f t="shared" ref="M56" si="317">M55*(1-DK55)</f>
        <v>129.9199813899169</v>
      </c>
      <c r="N56" s="684">
        <f t="shared" ref="N56" si="318">N55*(1-DL55)</f>
        <v>25.549829119575641</v>
      </c>
      <c r="O56" s="684">
        <f t="shared" ref="O56" si="319">O55*(1-DM55)</f>
        <v>201.15222702522354</v>
      </c>
      <c r="P56" s="684">
        <f t="shared" ref="P56" si="320">P55*(1-DN55)</f>
        <v>138.20534365546143</v>
      </c>
      <c r="Q56" s="921">
        <v>0.33272596441049207</v>
      </c>
      <c r="R56" s="922">
        <v>192.48299745923504</v>
      </c>
      <c r="S56" s="923">
        <v>93.615810741590948</v>
      </c>
      <c r="T56" s="921">
        <v>0.41429964155604393</v>
      </c>
      <c r="U56" s="922">
        <v>1.8292028565739213</v>
      </c>
      <c r="V56" s="923">
        <v>20.789782054832543</v>
      </c>
      <c r="W56" s="921">
        <v>33.73656474946111</v>
      </c>
      <c r="X56" s="922">
        <v>0.28770808441391937</v>
      </c>
      <c r="Y56" s="923">
        <v>0.15798953675711877</v>
      </c>
      <c r="Z56" s="921">
        <v>0</v>
      </c>
      <c r="AA56" s="922">
        <v>29.466802020186307</v>
      </c>
      <c r="AB56" s="923">
        <v>0.11508323376556777</v>
      </c>
      <c r="AC56" s="921">
        <v>3.0761145601882114</v>
      </c>
      <c r="AD56" s="922">
        <v>0.85627587065450805</v>
      </c>
      <c r="AE56" s="923">
        <v>10.87837638031797</v>
      </c>
      <c r="AF56" s="921">
        <v>0</v>
      </c>
      <c r="AG56" s="922">
        <v>4.978682525160111</v>
      </c>
      <c r="AH56" s="923">
        <v>0.85627587065450805</v>
      </c>
      <c r="AI56" s="921">
        <v>0.48676725905064083</v>
      </c>
      <c r="AJ56" s="922">
        <v>1.2576029362781518</v>
      </c>
      <c r="AK56" s="923">
        <v>1.6216280224807218</v>
      </c>
      <c r="AL56" s="921">
        <v>0.98585741811175343</v>
      </c>
      <c r="AM56" s="922">
        <v>5.1238658847435881</v>
      </c>
      <c r="AN56" s="923">
        <v>1.1031604704194318</v>
      </c>
      <c r="AO56" s="921">
        <v>103.83561389793164</v>
      </c>
      <c r="AP56" s="922">
        <v>0.98585741811175343</v>
      </c>
      <c r="AQ56" s="923">
        <v>2.561932942371794</v>
      </c>
      <c r="AR56" s="921">
        <v>104.89165746613205</v>
      </c>
      <c r="AS56" s="922">
        <v>139.0736999134042</v>
      </c>
      <c r="AT56" s="923">
        <v>0</v>
      </c>
      <c r="AU56" s="921">
        <v>4.3943857720544939</v>
      </c>
      <c r="AV56" s="922">
        <v>140.48812682134113</v>
      </c>
      <c r="AW56" s="923">
        <v>15.021128873323951</v>
      </c>
      <c r="AX56" s="921">
        <v>1.1507694457192388</v>
      </c>
      <c r="AY56" s="922">
        <v>3.661988143378744</v>
      </c>
      <c r="AZ56" s="923">
        <v>15.173898871384312</v>
      </c>
      <c r="BA56" s="921">
        <v>3.7636683890324255E-4</v>
      </c>
      <c r="BB56" s="922">
        <v>1.9291254703992651</v>
      </c>
      <c r="BC56" s="923">
        <v>0</v>
      </c>
      <c r="BD56" s="921">
        <v>145.42373923099208</v>
      </c>
      <c r="BE56" s="922">
        <v>0.56300339064697091</v>
      </c>
      <c r="BF56" s="923">
        <v>14.673807271429297</v>
      </c>
      <c r="BG56" s="921">
        <v>137.64647255877725</v>
      </c>
      <c r="BH56" s="922">
        <v>194.77534451692594</v>
      </c>
      <c r="BI56" s="923">
        <v>3.1795470550545928E-2</v>
      </c>
      <c r="BJ56" s="921">
        <v>173.54415059999354</v>
      </c>
      <c r="BK56" s="922">
        <v>184.35875226389291</v>
      </c>
      <c r="BL56" s="923">
        <v>21.037374810309675</v>
      </c>
      <c r="BM56" s="921">
        <v>111.0324653507485</v>
      </c>
      <c r="BN56" s="922">
        <v>232.4388157033942</v>
      </c>
      <c r="BO56" s="923">
        <v>19.912295267943978</v>
      </c>
      <c r="BP56" s="921">
        <v>35.9387261042204</v>
      </c>
      <c r="BQ56" s="922">
        <v>148.71290482294762</v>
      </c>
      <c r="BR56" s="923">
        <v>25.105346359645978</v>
      </c>
      <c r="BS56" s="921">
        <v>0.69573493249198848</v>
      </c>
      <c r="BT56" s="922">
        <v>44.515788611895694</v>
      </c>
      <c r="BU56" s="923">
        <v>16.062244046593843</v>
      </c>
      <c r="BV56" s="921">
        <v>0</v>
      </c>
      <c r="BW56" s="922">
        <v>0.97214854080637314</v>
      </c>
      <c r="BX56" s="923">
        <v>0</v>
      </c>
      <c r="BY56" s="921">
        <v>2.6229689637680229E-2</v>
      </c>
      <c r="BZ56" s="922">
        <v>0</v>
      </c>
      <c r="CA56" s="923">
        <v>0</v>
      </c>
      <c r="CB56" s="921">
        <v>2.2769825286634906</v>
      </c>
      <c r="CC56" s="922">
        <v>0.1440028899512715</v>
      </c>
      <c r="CD56" s="923">
        <v>0</v>
      </c>
      <c r="CE56" s="921">
        <v>0.15591381708647631</v>
      </c>
      <c r="CF56" s="922">
        <v>0.85061006292711216</v>
      </c>
      <c r="CG56" s="923">
        <v>1.467726315465861E-3</v>
      </c>
      <c r="CH56" s="921">
        <v>0</v>
      </c>
      <c r="CI56" s="922">
        <v>0.20251683729122674</v>
      </c>
      <c r="CJ56" s="923">
        <v>0</v>
      </c>
      <c r="CK56" s="921">
        <v>0</v>
      </c>
      <c r="CL56" s="922">
        <v>0</v>
      </c>
      <c r="CM56" s="923">
        <v>5.6090946390866476E-3</v>
      </c>
      <c r="CN56" s="921">
        <v>0</v>
      </c>
      <c r="CO56" s="922">
        <v>0</v>
      </c>
      <c r="CP56" s="923">
        <v>0</v>
      </c>
      <c r="CQ56" s="922"/>
      <c r="CR56" s="922"/>
      <c r="CS56" s="922"/>
      <c r="CT56" s="921">
        <v>0</v>
      </c>
      <c r="CU56" s="922">
        <v>0</v>
      </c>
      <c r="CV56" s="923">
        <v>0</v>
      </c>
      <c r="CW56" s="921">
        <v>8.1268363540325975E-2</v>
      </c>
      <c r="CX56" s="922">
        <v>0</v>
      </c>
      <c r="CY56" s="923">
        <v>0</v>
      </c>
      <c r="CZ56" s="921">
        <v>0</v>
      </c>
      <c r="DA56" s="922">
        <v>2.1250756550350608E-2</v>
      </c>
      <c r="DB56" s="923">
        <v>0</v>
      </c>
      <c r="DE56" s="680" t="s">
        <v>201</v>
      </c>
      <c r="DF56" s="837"/>
      <c r="DG56" s="68"/>
      <c r="DH56" s="838"/>
      <c r="DI56" s="837"/>
      <c r="DJ56" s="68"/>
      <c r="DK56" s="838"/>
      <c r="DL56" s="837"/>
      <c r="DM56" s="68"/>
      <c r="DN56" s="838"/>
      <c r="DO56" s="837"/>
      <c r="DP56" s="68"/>
      <c r="DQ56" s="838"/>
      <c r="DR56" s="837"/>
      <c r="DS56" s="68"/>
      <c r="DT56" s="838"/>
      <c r="DU56" s="837"/>
      <c r="DV56" s="68"/>
      <c r="DW56" s="838"/>
      <c r="DX56" s="837"/>
      <c r="DY56" s="68"/>
      <c r="DZ56" s="838"/>
      <c r="EA56" s="837"/>
      <c r="EB56" s="68"/>
      <c r="EC56" s="838"/>
      <c r="ED56" s="837"/>
      <c r="EE56" s="68"/>
      <c r="EF56" s="838"/>
      <c r="EG56" s="837"/>
      <c r="EH56" s="68"/>
      <c r="EI56" s="838"/>
      <c r="EJ56" s="837"/>
      <c r="EK56" s="68"/>
      <c r="EL56" s="838"/>
      <c r="EM56" s="837"/>
      <c r="EN56" s="68"/>
      <c r="EO56" s="838"/>
      <c r="EP56" s="837"/>
      <c r="EQ56" s="68"/>
      <c r="ER56" s="838"/>
      <c r="ES56" s="837"/>
      <c r="ET56" s="68"/>
      <c r="EU56" s="838"/>
      <c r="EV56" s="837"/>
      <c r="EW56" s="68"/>
      <c r="EX56" s="838"/>
      <c r="EY56" s="837"/>
      <c r="EZ56" s="68"/>
      <c r="FA56" s="838"/>
      <c r="FB56" s="837"/>
      <c r="FC56" s="68"/>
      <c r="FD56" s="838"/>
      <c r="FE56" s="837"/>
      <c r="FF56" s="68"/>
      <c r="FG56" s="838"/>
      <c r="FH56" s="837"/>
      <c r="FI56" s="68"/>
      <c r="FJ56" s="838"/>
      <c r="FK56" s="837"/>
      <c r="FL56" s="68"/>
      <c r="FM56" s="838"/>
      <c r="FN56" s="837"/>
      <c r="FO56" s="68"/>
      <c r="FP56" s="838"/>
      <c r="FQ56" s="837"/>
      <c r="FR56" s="68"/>
      <c r="FS56" s="838"/>
      <c r="FT56" s="837"/>
      <c r="FU56" s="68"/>
      <c r="FV56" s="838"/>
      <c r="FW56" s="837"/>
      <c r="FX56" s="68"/>
      <c r="FY56" s="838"/>
      <c r="FZ56" s="837"/>
      <c r="GA56" s="68"/>
      <c r="GB56" s="838"/>
      <c r="GC56" s="837"/>
      <c r="GD56" s="68"/>
      <c r="GE56" s="838"/>
      <c r="GF56" s="837"/>
      <c r="GG56" s="68"/>
      <c r="GH56" s="838"/>
      <c r="GI56" s="837"/>
      <c r="GJ56" s="68"/>
      <c r="GK56" s="838"/>
      <c r="GL56" s="837"/>
      <c r="GM56" s="68"/>
      <c r="GN56" s="838"/>
      <c r="GO56" s="837"/>
      <c r="GP56" s="68"/>
      <c r="GQ56" s="838"/>
      <c r="GR56" s="837"/>
      <c r="GS56" s="68"/>
      <c r="GT56" s="838"/>
      <c r="GU56" s="837"/>
      <c r="GV56" s="68"/>
      <c r="GW56" s="838"/>
    </row>
    <row r="57" spans="1:205" ht="15.75" thickBot="1" x14ac:dyDescent="0.3">
      <c r="A57" s="3"/>
      <c r="B57" s="983"/>
      <c r="C57" s="706" t="s">
        <v>202</v>
      </c>
      <c r="D57" s="696">
        <v>34</v>
      </c>
      <c r="E57" s="688">
        <f t="shared" si="12"/>
        <v>147.23664926968695</v>
      </c>
      <c r="F57" s="688">
        <f t="shared" si="13"/>
        <v>136.3383828490033</v>
      </c>
      <c r="G57" s="688">
        <f t="shared" si="14"/>
        <v>3.1014859072580969</v>
      </c>
      <c r="H57" s="690">
        <f t="shared" ref="H57:J57" si="321">H55-H56</f>
        <v>0.65892569433710335</v>
      </c>
      <c r="I57" s="690">
        <f t="shared" si="321"/>
        <v>8.2462883657582893</v>
      </c>
      <c r="J57" s="690">
        <f t="shared" si="321"/>
        <v>0</v>
      </c>
      <c r="K57" s="690">
        <f t="shared" ref="K57:P57" si="322">K55-K56</f>
        <v>0</v>
      </c>
      <c r="L57" s="690">
        <f t="shared" si="322"/>
        <v>3.0788677115574927</v>
      </c>
      <c r="M57" s="690">
        <f t="shared" si="322"/>
        <v>4.0181437543273262</v>
      </c>
      <c r="N57" s="690">
        <f t="shared" si="322"/>
        <v>0.79020090060543424</v>
      </c>
      <c r="O57" s="690">
        <f t="shared" si="322"/>
        <v>6.2212028976873341</v>
      </c>
      <c r="P57" s="690">
        <f t="shared" si="322"/>
        <v>4.2743920718183972</v>
      </c>
      <c r="Q57" s="924">
        <v>11.431152676454081</v>
      </c>
      <c r="R57" s="925">
        <v>0</v>
      </c>
      <c r="S57" s="926">
        <v>10.010965453131226</v>
      </c>
      <c r="T57" s="924">
        <v>36.694017870886874</v>
      </c>
      <c r="U57" s="925">
        <v>62.844200231711959</v>
      </c>
      <c r="V57" s="926">
        <v>0</v>
      </c>
      <c r="W57" s="924">
        <v>25.714144105585088</v>
      </c>
      <c r="X57" s="925">
        <v>25.481956854782549</v>
      </c>
      <c r="Y57" s="926">
        <v>5.4278977571007045</v>
      </c>
      <c r="Z57" s="924">
        <v>0</v>
      </c>
      <c r="AA57" s="925">
        <v>22.459713936639613</v>
      </c>
      <c r="AB57" s="926">
        <v>10.192782741913021</v>
      </c>
      <c r="AC57" s="924">
        <v>8.8572902235001969</v>
      </c>
      <c r="AD57" s="925">
        <v>11.417571815380786</v>
      </c>
      <c r="AE57" s="926">
        <v>8.2915418317082086</v>
      </c>
      <c r="AF57" s="924">
        <v>0</v>
      </c>
      <c r="AG57" s="925">
        <v>14.335498627630376</v>
      </c>
      <c r="AH57" s="926">
        <v>11.417571815380786</v>
      </c>
      <c r="AI57" s="924">
        <v>1.1600190727438011</v>
      </c>
      <c r="AJ57" s="925">
        <v>2.3131303646006813</v>
      </c>
      <c r="AK57" s="926">
        <v>4.6692766958567509</v>
      </c>
      <c r="AL57" s="924">
        <v>1.0140304781923279</v>
      </c>
      <c r="AM57" s="925">
        <v>12.210727081513697</v>
      </c>
      <c r="AN57" s="926">
        <v>2.0290617233339314</v>
      </c>
      <c r="AO57" s="924">
        <v>31.316410922165339</v>
      </c>
      <c r="AP57" s="925">
        <v>1.0140304781923279</v>
      </c>
      <c r="AQ57" s="926">
        <v>6.1053635407568487</v>
      </c>
      <c r="AR57" s="924">
        <v>38.465699540101951</v>
      </c>
      <c r="AS57" s="925">
        <v>41.94407844725837</v>
      </c>
      <c r="AT57" s="926">
        <v>0</v>
      </c>
      <c r="AU57" s="924">
        <v>3.0124847866200777</v>
      </c>
      <c r="AV57" s="925">
        <v>51.51957940035706</v>
      </c>
      <c r="AW57" s="926">
        <v>4.5303131233395222</v>
      </c>
      <c r="AX57" s="924">
        <v>9.600493396563154</v>
      </c>
      <c r="AY57" s="925">
        <v>2.5104039888500647</v>
      </c>
      <c r="AZ57" s="926">
        <v>5.5645477337129581</v>
      </c>
      <c r="BA57" s="924">
        <v>1.0190575439805563</v>
      </c>
      <c r="BB57" s="925">
        <v>16.094063331803582</v>
      </c>
      <c r="BC57" s="926">
        <v>0</v>
      </c>
      <c r="BD57" s="924">
        <v>0</v>
      </c>
      <c r="BE57" s="925">
        <v>1524.3979894650724</v>
      </c>
      <c r="BF57" s="926">
        <v>122.41877844067108</v>
      </c>
      <c r="BG57" s="924">
        <v>0</v>
      </c>
      <c r="BH57" s="925">
        <v>0</v>
      </c>
      <c r="BI57" s="926">
        <v>86.089981315477374</v>
      </c>
      <c r="BJ57" s="924">
        <v>0</v>
      </c>
      <c r="BK57" s="925">
        <v>0</v>
      </c>
      <c r="BL57" s="926">
        <v>0</v>
      </c>
      <c r="BM57" s="924">
        <v>18.393440051344175</v>
      </c>
      <c r="BN57" s="925">
        <v>0</v>
      </c>
      <c r="BO57" s="926">
        <v>0</v>
      </c>
      <c r="BP57" s="924">
        <v>123.08103319824798</v>
      </c>
      <c r="BQ57" s="925">
        <v>24.635514406360965</v>
      </c>
      <c r="BR57" s="926">
        <v>0</v>
      </c>
      <c r="BS57" s="924">
        <v>147.65760450981301</v>
      </c>
      <c r="BT57" s="925">
        <v>152.4552996146266</v>
      </c>
      <c r="BU57" s="926">
        <v>2.6608426826135689</v>
      </c>
      <c r="BV57" s="924">
        <v>554.43905491557996</v>
      </c>
      <c r="BW57" s="925">
        <v>206.32157170695496</v>
      </c>
      <c r="BX57" s="926">
        <v>0</v>
      </c>
      <c r="BY57" s="924">
        <v>28.160467311269272</v>
      </c>
      <c r="BZ57" s="925">
        <v>301.94990256913235</v>
      </c>
      <c r="CA57" s="926">
        <v>0</v>
      </c>
      <c r="CB57" s="924">
        <v>104.11672335337117</v>
      </c>
      <c r="CC57" s="925">
        <v>154.60299878560556</v>
      </c>
      <c r="CD57" s="926">
        <v>16.35395773491998</v>
      </c>
      <c r="CE57" s="924">
        <v>105.09001571146938</v>
      </c>
      <c r="CF57" s="925">
        <v>38.894779159925761</v>
      </c>
      <c r="CG57" s="926">
        <v>1.5757662213887138</v>
      </c>
      <c r="CH57" s="924">
        <v>63.583847306653148</v>
      </c>
      <c r="CI57" s="925">
        <v>136.50167772473907</v>
      </c>
      <c r="CJ57" s="926">
        <v>0</v>
      </c>
      <c r="CK57" s="924">
        <v>44.921239621152495</v>
      </c>
      <c r="CL57" s="925">
        <v>55.931851570415404</v>
      </c>
      <c r="CM57" s="926">
        <v>3.7806773944979835</v>
      </c>
      <c r="CN57" s="924">
        <v>130.34519666831306</v>
      </c>
      <c r="CO57" s="925">
        <v>60.165898426250166</v>
      </c>
      <c r="CP57" s="926">
        <v>0</v>
      </c>
      <c r="CQ57" s="925"/>
      <c r="CR57" s="925"/>
      <c r="CS57" s="925"/>
      <c r="CT57" s="924">
        <v>46.236649273309233</v>
      </c>
      <c r="CU57" s="925">
        <v>248.04621222666236</v>
      </c>
      <c r="CV57" s="926">
        <v>6.4984228837138778</v>
      </c>
      <c r="CW57" s="924">
        <v>40.57297547126209</v>
      </c>
      <c r="CX57" s="925">
        <v>61.92771097167477</v>
      </c>
      <c r="CY57" s="926">
        <v>17.927692290422524</v>
      </c>
      <c r="CZ57" s="924">
        <v>152.62521010277095</v>
      </c>
      <c r="DA57" s="925">
        <v>10.609373521287949</v>
      </c>
      <c r="DB57" s="926">
        <v>6.6887134513189697</v>
      </c>
      <c r="DE57" s="695" t="s">
        <v>202</v>
      </c>
      <c r="DF57" s="839"/>
      <c r="DG57" s="840"/>
      <c r="DH57" s="841"/>
      <c r="DI57" s="839"/>
      <c r="DJ57" s="840"/>
      <c r="DK57" s="841"/>
      <c r="DL57" s="839"/>
      <c r="DM57" s="840"/>
      <c r="DN57" s="841"/>
      <c r="DO57" s="839"/>
      <c r="DP57" s="840"/>
      <c r="DQ57" s="841"/>
      <c r="DR57" s="839"/>
      <c r="DS57" s="840"/>
      <c r="DT57" s="841"/>
      <c r="DU57" s="839"/>
      <c r="DV57" s="840"/>
      <c r="DW57" s="841"/>
      <c r="DX57" s="839"/>
      <c r="DY57" s="840"/>
      <c r="DZ57" s="841"/>
      <c r="EA57" s="839"/>
      <c r="EB57" s="840"/>
      <c r="EC57" s="841"/>
      <c r="ED57" s="839"/>
      <c r="EE57" s="840"/>
      <c r="EF57" s="841"/>
      <c r="EG57" s="839"/>
      <c r="EH57" s="840"/>
      <c r="EI57" s="841"/>
      <c r="EJ57" s="839"/>
      <c r="EK57" s="840"/>
      <c r="EL57" s="841"/>
      <c r="EM57" s="839"/>
      <c r="EN57" s="840"/>
      <c r="EO57" s="841"/>
      <c r="EP57" s="839"/>
      <c r="EQ57" s="840"/>
      <c r="ER57" s="841"/>
      <c r="ES57" s="839"/>
      <c r="ET57" s="840"/>
      <c r="EU57" s="841"/>
      <c r="EV57" s="839"/>
      <c r="EW57" s="840"/>
      <c r="EX57" s="841"/>
      <c r="EY57" s="839"/>
      <c r="EZ57" s="840"/>
      <c r="FA57" s="841"/>
      <c r="FB57" s="839"/>
      <c r="FC57" s="840"/>
      <c r="FD57" s="841"/>
      <c r="FE57" s="839"/>
      <c r="FF57" s="840"/>
      <c r="FG57" s="841"/>
      <c r="FH57" s="839"/>
      <c r="FI57" s="840"/>
      <c r="FJ57" s="841"/>
      <c r="FK57" s="839"/>
      <c r="FL57" s="840"/>
      <c r="FM57" s="841"/>
      <c r="FN57" s="839"/>
      <c r="FO57" s="840"/>
      <c r="FP57" s="841"/>
      <c r="FQ57" s="839"/>
      <c r="FR57" s="840"/>
      <c r="FS57" s="841"/>
      <c r="FT57" s="839"/>
      <c r="FU57" s="840"/>
      <c r="FV57" s="841"/>
      <c r="FW57" s="839"/>
      <c r="FX57" s="840"/>
      <c r="FY57" s="841"/>
      <c r="FZ57" s="839"/>
      <c r="GA57" s="840"/>
      <c r="GB57" s="841"/>
      <c r="GC57" s="839"/>
      <c r="GD57" s="840"/>
      <c r="GE57" s="841"/>
      <c r="GF57" s="839"/>
      <c r="GG57" s="840"/>
      <c r="GH57" s="841"/>
      <c r="GI57" s="839"/>
      <c r="GJ57" s="840"/>
      <c r="GK57" s="841"/>
      <c r="GL57" s="839"/>
      <c r="GM57" s="840"/>
      <c r="GN57" s="841"/>
      <c r="GO57" s="839"/>
      <c r="GP57" s="840"/>
      <c r="GQ57" s="841"/>
      <c r="GR57" s="839"/>
      <c r="GS57" s="840"/>
      <c r="GT57" s="841"/>
      <c r="GU57" s="839"/>
      <c r="GV57" s="840"/>
      <c r="GW57" s="841"/>
    </row>
    <row r="58" spans="1:205" x14ac:dyDescent="0.25">
      <c r="A58" s="560" t="s">
        <v>2015</v>
      </c>
      <c r="B58" s="981" t="s">
        <v>1611</v>
      </c>
      <c r="C58" s="700" t="s">
        <v>217</v>
      </c>
      <c r="D58" s="701"/>
      <c r="E58" s="694">
        <f t="shared" si="12"/>
        <v>843.28571428571433</v>
      </c>
      <c r="F58" s="694">
        <f t="shared" si="13"/>
        <v>1432.2857142857142</v>
      </c>
      <c r="G58" s="694">
        <f t="shared" si="14"/>
        <v>208.57142857142858</v>
      </c>
      <c r="H58" s="702">
        <f>StraitsTot!AD14</f>
        <v>441.88615581502881</v>
      </c>
      <c r="I58" s="702">
        <f>StraitsTot!AE14</f>
        <v>908.38098374566471</v>
      </c>
      <c r="J58" s="702">
        <f>StraitsTot!AF14</f>
        <v>500.73298043930629</v>
      </c>
      <c r="K58" s="702">
        <f>StraitsTot!AD15</f>
        <v>2155.8146702564104</v>
      </c>
      <c r="L58" s="702">
        <f>StraitsTot!AE15</f>
        <v>1236.9428435897435</v>
      </c>
      <c r="M58" s="702">
        <f>StraitsTot!AF15</f>
        <v>75.24260615384614</v>
      </c>
      <c r="N58" s="702">
        <f>StraitsTot!AD16</f>
        <v>552.38420709908212</v>
      </c>
      <c r="O58" s="702">
        <f>StraitsTot!AE16</f>
        <v>3738.9137434251047</v>
      </c>
      <c r="P58" s="702">
        <f>StraitsTot!AF16</f>
        <v>2027.7021694758123</v>
      </c>
      <c r="Q58" s="677">
        <f>SUM(Q59:Q60)</f>
        <v>464</v>
      </c>
      <c r="R58" s="678">
        <f t="shared" ref="R58" si="323">SUM(R59:R60)</f>
        <v>6005</v>
      </c>
      <c r="S58" s="679">
        <f t="shared" ref="S58" si="324">SUM(S59:S60)</f>
        <v>2570</v>
      </c>
      <c r="T58" s="677">
        <f t="shared" ref="T58" si="325">SUM(T59:T60)</f>
        <v>793</v>
      </c>
      <c r="U58" s="678">
        <f t="shared" ref="U58" si="326">SUM(U59:U60)</f>
        <v>3030</v>
      </c>
      <c r="V58" s="679">
        <f t="shared" ref="V58" si="327">SUM(V59:V60)</f>
        <v>1976</v>
      </c>
      <c r="W58" s="677">
        <f t="shared" ref="W58" si="328">SUM(W59:W60)</f>
        <v>263</v>
      </c>
      <c r="X58" s="678">
        <f t="shared" ref="X58" si="329">SUM(X59:X60)</f>
        <v>2912</v>
      </c>
      <c r="Y58" s="679">
        <f t="shared" ref="Y58" si="330">SUM(Y59:Y60)</f>
        <v>792</v>
      </c>
      <c r="Z58" s="677">
        <f t="shared" ref="Z58" si="331">SUM(Z59:Z60)</f>
        <v>447</v>
      </c>
      <c r="AA58" s="678">
        <f t="shared" ref="AA58" si="332">SUM(AA59:AA60)</f>
        <v>2397</v>
      </c>
      <c r="AB58" s="679">
        <f t="shared" ref="AB58" si="333">SUM(AB59:AB60)</f>
        <v>1116</v>
      </c>
      <c r="AC58" s="677">
        <f t="shared" ref="AC58" si="334">SUM(AC59:AC60)</f>
        <v>284</v>
      </c>
      <c r="AD58" s="678">
        <f t="shared" ref="AD58" si="335">SUM(AD59:AD60)</f>
        <v>3050</v>
      </c>
      <c r="AE58" s="679">
        <f t="shared" ref="AE58" si="336">SUM(AE59:AE60)</f>
        <v>822</v>
      </c>
      <c r="AF58" s="677">
        <f t="shared" ref="AF58" si="337">SUM(AF59:AF60)</f>
        <v>273</v>
      </c>
      <c r="AG58" s="678">
        <f t="shared" ref="AG58" si="338">SUM(AG59:AG60)</f>
        <v>383</v>
      </c>
      <c r="AH58" s="679">
        <f t="shared" ref="AH58" si="339">SUM(AH59:AH60)</f>
        <v>1067.222</v>
      </c>
      <c r="AI58" s="677">
        <f t="shared" ref="AI58" si="340">SUM(AI59:AI60)</f>
        <v>232</v>
      </c>
      <c r="AJ58" s="678">
        <f t="shared" ref="AJ58" si="341">SUM(AJ59:AJ60)</f>
        <v>1231</v>
      </c>
      <c r="AK58" s="679">
        <f t="shared" ref="AK58" si="342">SUM(AK59:AK60)</f>
        <v>182</v>
      </c>
      <c r="AL58" s="677">
        <f t="shared" ref="AL58" si="343">SUM(AL59:AL60)</f>
        <v>163</v>
      </c>
      <c r="AM58" s="678">
        <f t="shared" ref="AM58" si="344">SUM(AM59:AM60)</f>
        <v>1102.9999999999998</v>
      </c>
      <c r="AN58" s="679">
        <f t="shared" ref="AN58" si="345">SUM(AN59:AN60)</f>
        <v>711</v>
      </c>
      <c r="AO58" s="677">
        <f t="shared" ref="AO58" si="346">SUM(AO59:AO60)</f>
        <v>637</v>
      </c>
      <c r="AP58" s="678">
        <f t="shared" ref="AP58" si="347">SUM(AP59:AP60)</f>
        <v>916</v>
      </c>
      <c r="AQ58" s="679">
        <f t="shared" ref="AQ58" si="348">SUM(AQ59:AQ60)</f>
        <v>507</v>
      </c>
      <c r="AR58" s="677">
        <f t="shared" ref="AR58" si="349">SUM(AR59:AR60)</f>
        <v>315.89499999999998</v>
      </c>
      <c r="AS58" s="678">
        <f t="shared" ref="AS58" si="350">SUM(AS59:AS60)</f>
        <v>1985.0039999999999</v>
      </c>
      <c r="AT58" s="679">
        <f t="shared" ref="AT58" si="351">SUM(AT59:AT60)</f>
        <v>292</v>
      </c>
      <c r="AU58" s="677">
        <f t="shared" ref="AU58" si="352">SUM(AU59:AU60)</f>
        <v>167.5867533522958</v>
      </c>
      <c r="AV58" s="678">
        <f t="shared" ref="AV58" si="353">SUM(AV59:AV60)</f>
        <v>1598.7525396180415</v>
      </c>
      <c r="AW58" s="679">
        <f t="shared" ref="AW58" si="354">SUM(AW59:AW60)</f>
        <v>755</v>
      </c>
      <c r="AX58" s="677">
        <f t="shared" ref="AX58" si="355">SUM(AX59:AX60)</f>
        <v>691</v>
      </c>
      <c r="AY58" s="678">
        <f t="shared" ref="AY58" si="356">SUM(AY59:AY60)</f>
        <v>629</v>
      </c>
      <c r="AZ58" s="679">
        <f t="shared" ref="AZ58" si="357">SUM(AZ59:AZ60)</f>
        <v>397</v>
      </c>
      <c r="BA58" s="677">
        <f t="shared" ref="BA58" si="358">SUM(BA59:BA60)</f>
        <v>348</v>
      </c>
      <c r="BB58" s="678">
        <f t="shared" ref="BB58" si="359">SUM(BB59:BB60)</f>
        <v>1684</v>
      </c>
      <c r="BC58" s="679">
        <f t="shared" ref="BC58" si="360">SUM(BC59:BC60)</f>
        <v>99</v>
      </c>
      <c r="BD58" s="677">
        <f t="shared" ref="BD58" si="361">SUM(BD59:BD60)</f>
        <v>576</v>
      </c>
      <c r="BE58" s="678">
        <f t="shared" ref="BE58" si="362">SUM(BE59:BE60)</f>
        <v>1205</v>
      </c>
      <c r="BF58" s="679">
        <f t="shared" ref="BF58" si="363">SUM(BF59:BF60)</f>
        <v>918</v>
      </c>
      <c r="BG58" s="677">
        <f t="shared" ref="BG58" si="364">SUM(BG59:BG60)</f>
        <v>375</v>
      </c>
      <c r="BH58" s="678">
        <f t="shared" ref="BH58" si="365">SUM(BH59:BH60)</f>
        <v>2085</v>
      </c>
      <c r="BI58" s="679">
        <f t="shared" ref="BI58" si="366">SUM(BI59:BI60)</f>
        <v>589</v>
      </c>
      <c r="BJ58" s="677">
        <f t="shared" ref="BJ58" si="367">SUM(BJ59:BJ60)</f>
        <v>482</v>
      </c>
      <c r="BK58" s="678">
        <f t="shared" ref="BK58" si="368">SUM(BK59:BK60)</f>
        <v>1898</v>
      </c>
      <c r="BL58" s="679">
        <f t="shared" ref="BL58" si="369">SUM(BL59:BL60)</f>
        <v>565</v>
      </c>
      <c r="BM58" s="677">
        <f t="shared" ref="BM58" si="370">SUM(BM59:BM60)</f>
        <v>551.65878962536021</v>
      </c>
      <c r="BN58" s="678">
        <f t="shared" ref="BN58" si="371">SUM(BN59:BN60)</f>
        <v>3157.1922190201731</v>
      </c>
      <c r="BO58" s="679">
        <f t="shared" ref="BO58" si="372">SUM(BO59:BO60)</f>
        <v>744</v>
      </c>
      <c r="BP58" s="918">
        <v>354</v>
      </c>
      <c r="BQ58" s="919">
        <v>2022</v>
      </c>
      <c r="BR58" s="920">
        <v>943</v>
      </c>
      <c r="BS58" s="677">
        <f t="shared" ref="BS58" si="373">SUM(BS59:BS60)</f>
        <v>202</v>
      </c>
      <c r="BT58" s="678">
        <f t="shared" ref="BT58" si="374">SUM(BT59:BT60)</f>
        <v>1887</v>
      </c>
      <c r="BU58" s="679">
        <f t="shared" ref="BU58" si="375">SUM(BU59:BU60)</f>
        <v>1385</v>
      </c>
      <c r="BV58" s="677">
        <f t="shared" ref="BV58" si="376">SUM(BV59:BV60)</f>
        <v>361</v>
      </c>
      <c r="BW58" s="678">
        <f t="shared" ref="BW58" si="377">SUM(BW59:BW60)</f>
        <v>879</v>
      </c>
      <c r="BX58" s="679">
        <f t="shared" ref="BX58" si="378">SUM(BX59:BX60)</f>
        <v>316</v>
      </c>
      <c r="BY58" s="677">
        <f t="shared" ref="BY58" si="379">SUM(BY59:BY60)</f>
        <v>875</v>
      </c>
      <c r="BZ58" s="678">
        <f t="shared" ref="BZ58" si="380">SUM(BZ59:BZ60)</f>
        <v>430</v>
      </c>
      <c r="CA58" s="679">
        <f t="shared" ref="CA58" si="381">SUM(CA59:CA60)</f>
        <v>81</v>
      </c>
      <c r="CB58" s="677">
        <f t="shared" ref="CB58" si="382">SUM(CB59:CB60)</f>
        <v>166</v>
      </c>
      <c r="CC58" s="678">
        <f t="shared" ref="CC58" si="383">SUM(CC59:CC60)</f>
        <v>2204</v>
      </c>
      <c r="CD58" s="679">
        <f t="shared" ref="CD58" si="384">SUM(CD59:CD60)</f>
        <v>42</v>
      </c>
      <c r="CE58" s="677">
        <f t="shared" ref="CE58" si="385">SUM(CE59:CE60)</f>
        <v>760</v>
      </c>
      <c r="CF58" s="678">
        <f t="shared" ref="CF58" si="386">SUM(CF59:CF60)</f>
        <v>346</v>
      </c>
      <c r="CG58" s="679">
        <f t="shared" ref="CG58" si="387">SUM(CG59:CG60)</f>
        <v>629</v>
      </c>
      <c r="CH58" s="677">
        <f t="shared" ref="CH58" si="388">SUM(CH59:CH60)</f>
        <v>1212</v>
      </c>
      <c r="CI58" s="678">
        <f t="shared" ref="CI58" si="389">SUM(CI59:CI60)</f>
        <v>1239</v>
      </c>
      <c r="CJ58" s="679">
        <f t="shared" ref="CJ58" si="390">SUM(CJ59:CJ60)</f>
        <v>76</v>
      </c>
      <c r="CK58" s="677">
        <f t="shared" ref="CK58" si="391">SUM(CK59:CK60)</f>
        <v>1397</v>
      </c>
      <c r="CL58" s="678">
        <f t="shared" ref="CL58" si="392">SUM(CL59:CL60)</f>
        <v>1712</v>
      </c>
      <c r="CM58" s="679">
        <f t="shared" ref="CM58" si="393">SUM(CM59:CM60)</f>
        <v>143</v>
      </c>
      <c r="CN58" s="677">
        <f t="shared" ref="CN58" si="394">SUM(CN59:CN60)</f>
        <v>1132</v>
      </c>
      <c r="CO58" s="678">
        <f t="shared" ref="CO58" si="395">SUM(CO59:CO60)</f>
        <v>3216</v>
      </c>
      <c r="CP58" s="679">
        <f t="shared" ref="CP58" si="396">SUM(CP59:CP60)</f>
        <v>173</v>
      </c>
      <c r="CQ58" s="678"/>
      <c r="CR58" s="678"/>
      <c r="CS58" s="678"/>
      <c r="CT58" s="918">
        <v>1098</v>
      </c>
      <c r="CU58" s="919">
        <v>2591</v>
      </c>
      <c r="CV58" s="920">
        <v>874</v>
      </c>
      <c r="CW58" s="918">
        <f t="shared" ref="CW58:DB58" si="397">SUM(CW59:CW60)</f>
        <v>663</v>
      </c>
      <c r="CX58" s="919">
        <f t="shared" si="397"/>
        <v>3272</v>
      </c>
      <c r="CY58" s="920">
        <f t="shared" si="397"/>
        <v>584</v>
      </c>
      <c r="CZ58" s="918">
        <f t="shared" si="397"/>
        <v>471</v>
      </c>
      <c r="DA58" s="919">
        <f>SUM(DA59:DA60)</f>
        <v>1974</v>
      </c>
      <c r="DB58" s="920">
        <f t="shared" si="397"/>
        <v>697</v>
      </c>
      <c r="DE58" s="897" t="s">
        <v>217</v>
      </c>
      <c r="DF58" s="834">
        <v>0.03</v>
      </c>
      <c r="DG58" s="835">
        <v>0.03</v>
      </c>
      <c r="DH58" s="836">
        <v>0.03</v>
      </c>
      <c r="DI58" s="834">
        <v>0.03</v>
      </c>
      <c r="DJ58" s="835">
        <v>0.03</v>
      </c>
      <c r="DK58" s="836">
        <v>0.03</v>
      </c>
      <c r="DL58" s="834">
        <v>0.03</v>
      </c>
      <c r="DM58" s="835">
        <v>0.03</v>
      </c>
      <c r="DN58" s="836">
        <v>0.03</v>
      </c>
      <c r="DO58" s="834">
        <v>0.03</v>
      </c>
      <c r="DP58" s="835">
        <v>0.03</v>
      </c>
      <c r="DQ58" s="836">
        <v>0.03</v>
      </c>
      <c r="DR58" s="834">
        <v>0.03</v>
      </c>
      <c r="DS58" s="835">
        <v>0.03</v>
      </c>
      <c r="DT58" s="836">
        <v>0.03</v>
      </c>
      <c r="DU58" s="834">
        <v>0.03</v>
      </c>
      <c r="DV58" s="835">
        <v>0.03</v>
      </c>
      <c r="DW58" s="836">
        <v>0.03</v>
      </c>
      <c r="DX58" s="834">
        <v>0.03</v>
      </c>
      <c r="DY58" s="835">
        <v>0.03</v>
      </c>
      <c r="DZ58" s="836">
        <v>0.03</v>
      </c>
      <c r="EA58" s="834"/>
      <c r="EB58" s="835"/>
      <c r="EC58" s="836"/>
      <c r="ED58" s="834"/>
      <c r="EE58" s="835"/>
      <c r="EF58" s="836"/>
      <c r="EG58" s="834"/>
      <c r="EH58" s="835"/>
      <c r="EI58" s="836"/>
      <c r="EJ58" s="834"/>
      <c r="EK58" s="835"/>
      <c r="EL58" s="836"/>
      <c r="EM58" s="834"/>
      <c r="EN58" s="835"/>
      <c r="EO58" s="836"/>
      <c r="EP58" s="834"/>
      <c r="EQ58" s="835"/>
      <c r="ER58" s="836"/>
      <c r="ES58" s="834"/>
      <c r="ET58" s="835"/>
      <c r="EU58" s="836"/>
      <c r="EV58" s="834"/>
      <c r="EW58" s="835"/>
      <c r="EX58" s="836"/>
      <c r="EY58" s="834"/>
      <c r="EZ58" s="835"/>
      <c r="FA58" s="836"/>
      <c r="FB58" s="834"/>
      <c r="FC58" s="835"/>
      <c r="FD58" s="836"/>
      <c r="FE58" s="834"/>
      <c r="FF58" s="835"/>
      <c r="FG58" s="836"/>
      <c r="FH58" s="834">
        <v>1.9978236382484606E-2</v>
      </c>
      <c r="FI58" s="835">
        <v>1.9978236382484606E-2</v>
      </c>
      <c r="FJ58" s="836">
        <v>1.9978236382484606E-2</v>
      </c>
      <c r="FK58" s="834">
        <v>3.0631565120798475E-2</v>
      </c>
      <c r="FL58" s="835">
        <v>3.0631565120798475E-2</v>
      </c>
      <c r="FM58" s="836">
        <v>3.0631565120798475E-2</v>
      </c>
      <c r="FN58" s="834">
        <v>5.6979076768943898E-2</v>
      </c>
      <c r="FO58" s="835">
        <v>5.6979076768943898E-2</v>
      </c>
      <c r="FP58" s="836">
        <v>5.6979076768943898E-2</v>
      </c>
      <c r="FQ58" s="834">
        <v>4.1413852843210086E-2</v>
      </c>
      <c r="FR58" s="835">
        <v>4.1413852843210086E-2</v>
      </c>
      <c r="FS58" s="836">
        <v>4.1413852843210086E-2</v>
      </c>
      <c r="FT58" s="834">
        <v>1.2973667463408256E-2</v>
      </c>
      <c r="FU58" s="835">
        <v>1.2973667463408256E-2</v>
      </c>
      <c r="FV58" s="836">
        <v>1.2973667463408256E-2</v>
      </c>
      <c r="FW58" s="834">
        <v>1.0093458230144382E-2</v>
      </c>
      <c r="FX58" s="835">
        <v>1.0093458230144382E-2</v>
      </c>
      <c r="FY58" s="836">
        <v>1.0093458230144382E-2</v>
      </c>
      <c r="FZ58" s="834">
        <v>0</v>
      </c>
      <c r="GA58" s="835">
        <v>0</v>
      </c>
      <c r="GB58" s="836">
        <v>0</v>
      </c>
      <c r="GC58" s="834">
        <v>0</v>
      </c>
      <c r="GD58" s="835">
        <v>0</v>
      </c>
      <c r="GE58" s="836">
        <v>0</v>
      </c>
      <c r="GF58" s="834"/>
      <c r="GG58" s="835"/>
      <c r="GH58" s="836"/>
      <c r="GI58" s="834"/>
      <c r="GJ58" s="835"/>
      <c r="GK58" s="836"/>
      <c r="GL58" s="834"/>
      <c r="GM58" s="835"/>
      <c r="GN58" s="836"/>
      <c r="GO58" s="834"/>
      <c r="GP58" s="835"/>
      <c r="GQ58" s="836"/>
      <c r="GR58" s="834"/>
      <c r="GS58" s="835"/>
      <c r="GT58" s="836"/>
      <c r="GU58" s="834"/>
      <c r="GV58" s="835"/>
      <c r="GW58" s="836"/>
    </row>
    <row r="59" spans="1:205" x14ac:dyDescent="0.25">
      <c r="A59" s="3" t="s">
        <v>1999</v>
      </c>
      <c r="B59" s="982"/>
      <c r="C59" s="703" t="s">
        <v>201</v>
      </c>
      <c r="D59" s="681">
        <v>35</v>
      </c>
      <c r="E59" s="682">
        <f t="shared" si="12"/>
        <v>841.28571428571433</v>
      </c>
      <c r="F59" s="682">
        <f t="shared" si="13"/>
        <v>1430.5714285714287</v>
      </c>
      <c r="G59" s="682">
        <f t="shared" si="14"/>
        <v>203.28571428571428</v>
      </c>
      <c r="H59" s="684">
        <f t="shared" ref="H59" si="398">H58*(1-DF58)</f>
        <v>428.62957114057792</v>
      </c>
      <c r="I59" s="684">
        <f t="shared" ref="I59" si="399">I58*(1-DG58)</f>
        <v>881.1295542332947</v>
      </c>
      <c r="J59" s="684">
        <f t="shared" ref="J59" si="400">J58*(1-DH58)</f>
        <v>485.71099102612709</v>
      </c>
      <c r="K59" s="684">
        <f t="shared" ref="K59" si="401">K58*(1-DI58)</f>
        <v>2091.1402301487178</v>
      </c>
      <c r="L59" s="684">
        <f t="shared" ref="L59" si="402">L58*(1-DJ58)</f>
        <v>1199.8345582820511</v>
      </c>
      <c r="M59" s="684">
        <f t="shared" ref="M59" si="403">M58*(1-DK58)</f>
        <v>72.985327969230752</v>
      </c>
      <c r="N59" s="684">
        <f t="shared" ref="N59" si="404">N58*(1-DL58)</f>
        <v>535.81268088610966</v>
      </c>
      <c r="O59" s="684">
        <f t="shared" ref="O59" si="405">O58*(1-DM58)</f>
        <v>3626.7463311223514</v>
      </c>
      <c r="P59" s="684">
        <f t="shared" ref="P59" si="406">P58*(1-DN58)</f>
        <v>1966.871104391538</v>
      </c>
      <c r="Q59" s="685">
        <v>384</v>
      </c>
      <c r="R59" s="686">
        <v>5319</v>
      </c>
      <c r="S59" s="687">
        <v>2213</v>
      </c>
      <c r="T59" s="685">
        <v>784</v>
      </c>
      <c r="U59" s="686">
        <v>2943</v>
      </c>
      <c r="V59" s="687">
        <v>1900</v>
      </c>
      <c r="W59" s="685">
        <v>263</v>
      </c>
      <c r="X59" s="686">
        <v>2880</v>
      </c>
      <c r="Y59" s="687">
        <v>736</v>
      </c>
      <c r="Z59" s="685">
        <v>447</v>
      </c>
      <c r="AA59" s="686">
        <v>2395</v>
      </c>
      <c r="AB59" s="687">
        <v>1116</v>
      </c>
      <c r="AC59" s="685">
        <v>170.517</v>
      </c>
      <c r="AD59" s="686">
        <v>2912.0549999999998</v>
      </c>
      <c r="AE59" s="687">
        <v>821</v>
      </c>
      <c r="AF59" s="685">
        <v>255.51</v>
      </c>
      <c r="AG59" s="686">
        <v>231.422</v>
      </c>
      <c r="AH59" s="687">
        <v>1019</v>
      </c>
      <c r="AI59" s="685">
        <v>220.34</v>
      </c>
      <c r="AJ59" s="686">
        <v>1152.9880000000001</v>
      </c>
      <c r="AK59" s="687">
        <v>118</v>
      </c>
      <c r="AL59" s="685">
        <v>109.785</v>
      </c>
      <c r="AM59" s="686">
        <v>1050.0529999999999</v>
      </c>
      <c r="AN59" s="687">
        <v>666.78</v>
      </c>
      <c r="AO59" s="685">
        <v>569.37599999999998</v>
      </c>
      <c r="AP59" s="686">
        <v>620.93200000000002</v>
      </c>
      <c r="AQ59" s="687">
        <v>484</v>
      </c>
      <c r="AR59" s="685">
        <v>268</v>
      </c>
      <c r="AS59" s="686">
        <v>1774</v>
      </c>
      <c r="AT59" s="687">
        <v>196</v>
      </c>
      <c r="AU59" s="685">
        <v>167.5867533522958</v>
      </c>
      <c r="AV59" s="686">
        <v>1598.7525396180415</v>
      </c>
      <c r="AW59" s="687">
        <v>743</v>
      </c>
      <c r="AX59" s="685">
        <v>691</v>
      </c>
      <c r="AY59" s="686">
        <v>629</v>
      </c>
      <c r="AZ59" s="687">
        <v>351</v>
      </c>
      <c r="BA59" s="685">
        <v>337</v>
      </c>
      <c r="BB59" s="686">
        <v>1602</v>
      </c>
      <c r="BC59" s="687">
        <v>99</v>
      </c>
      <c r="BD59" s="685">
        <v>574</v>
      </c>
      <c r="BE59" s="686">
        <v>1020</v>
      </c>
      <c r="BF59" s="687">
        <v>904</v>
      </c>
      <c r="BG59" s="685">
        <v>340</v>
      </c>
      <c r="BH59" s="686">
        <v>2061</v>
      </c>
      <c r="BI59" s="687">
        <v>244</v>
      </c>
      <c r="BJ59" s="685">
        <v>482</v>
      </c>
      <c r="BK59" s="686">
        <v>1872</v>
      </c>
      <c r="BL59" s="687">
        <v>544</v>
      </c>
      <c r="BM59" s="685">
        <v>546.65878962536021</v>
      </c>
      <c r="BN59" s="686">
        <v>3127.1922190201731</v>
      </c>
      <c r="BO59" s="687">
        <v>729</v>
      </c>
      <c r="BP59" s="921">
        <v>295</v>
      </c>
      <c r="BQ59" s="922">
        <v>2012</v>
      </c>
      <c r="BR59" s="923">
        <v>936</v>
      </c>
      <c r="BS59" s="685">
        <v>202</v>
      </c>
      <c r="BT59" s="686">
        <v>1645</v>
      </c>
      <c r="BU59" s="687">
        <v>1379</v>
      </c>
      <c r="BV59" s="685">
        <v>358</v>
      </c>
      <c r="BW59" s="686">
        <v>879</v>
      </c>
      <c r="BX59" s="687">
        <v>279</v>
      </c>
      <c r="BY59" s="685">
        <v>869</v>
      </c>
      <c r="BZ59" s="686">
        <v>430</v>
      </c>
      <c r="CA59" s="687">
        <v>81</v>
      </c>
      <c r="CB59" s="685">
        <v>166</v>
      </c>
      <c r="CC59" s="686">
        <v>2204</v>
      </c>
      <c r="CD59" s="687">
        <v>42</v>
      </c>
      <c r="CE59" s="685">
        <v>760</v>
      </c>
      <c r="CF59" s="686">
        <v>346</v>
      </c>
      <c r="CG59" s="687">
        <v>629</v>
      </c>
      <c r="CH59" s="685">
        <v>1207</v>
      </c>
      <c r="CI59" s="686">
        <v>1227</v>
      </c>
      <c r="CJ59" s="687">
        <v>76</v>
      </c>
      <c r="CK59" s="685">
        <v>1397</v>
      </c>
      <c r="CL59" s="686">
        <v>1712</v>
      </c>
      <c r="CM59" s="687">
        <v>143</v>
      </c>
      <c r="CN59" s="685">
        <v>1132</v>
      </c>
      <c r="CO59" s="686">
        <v>3216</v>
      </c>
      <c r="CP59" s="687">
        <v>173</v>
      </c>
      <c r="CQ59" s="686"/>
      <c r="CR59" s="686"/>
      <c r="CS59" s="686"/>
      <c r="CT59" s="921">
        <v>1098</v>
      </c>
      <c r="CU59" s="922">
        <v>2578</v>
      </c>
      <c r="CV59" s="923">
        <v>874</v>
      </c>
      <c r="CW59" s="921">
        <v>628</v>
      </c>
      <c r="CX59" s="922">
        <v>3271</v>
      </c>
      <c r="CY59" s="923">
        <v>584</v>
      </c>
      <c r="CZ59" s="921">
        <v>435</v>
      </c>
      <c r="DA59" s="922">
        <v>1773</v>
      </c>
      <c r="DB59" s="923">
        <v>697</v>
      </c>
      <c r="DE59" s="680" t="s">
        <v>201</v>
      </c>
      <c r="DF59" s="837"/>
      <c r="DG59" s="68"/>
      <c r="DH59" s="838"/>
      <c r="DI59" s="837"/>
      <c r="DJ59" s="68"/>
      <c r="DK59" s="838"/>
      <c r="DL59" s="837"/>
      <c r="DM59" s="68"/>
      <c r="DN59" s="838"/>
      <c r="DO59" s="837"/>
      <c r="DP59" s="68"/>
      <c r="DQ59" s="838"/>
      <c r="DR59" s="837"/>
      <c r="DS59" s="68"/>
      <c r="DT59" s="838"/>
      <c r="DU59" s="837"/>
      <c r="DV59" s="68"/>
      <c r="DW59" s="838"/>
      <c r="DX59" s="837"/>
      <c r="DY59" s="68"/>
      <c r="DZ59" s="838"/>
      <c r="EA59" s="837"/>
      <c r="EB59" s="68"/>
      <c r="EC59" s="838"/>
      <c r="ED59" s="837"/>
      <c r="EE59" s="68"/>
      <c r="EF59" s="838"/>
      <c r="EG59" s="837"/>
      <c r="EH59" s="68"/>
      <c r="EI59" s="838"/>
      <c r="EJ59" s="837"/>
      <c r="EK59" s="68"/>
      <c r="EL59" s="838"/>
      <c r="EM59" s="837"/>
      <c r="EN59" s="68"/>
      <c r="EO59" s="838"/>
      <c r="EP59" s="837"/>
      <c r="EQ59" s="68"/>
      <c r="ER59" s="838"/>
      <c r="ES59" s="837"/>
      <c r="ET59" s="68"/>
      <c r="EU59" s="838"/>
      <c r="EV59" s="837"/>
      <c r="EW59" s="68"/>
      <c r="EX59" s="838"/>
      <c r="EY59" s="837"/>
      <c r="EZ59" s="68"/>
      <c r="FA59" s="838"/>
      <c r="FB59" s="837"/>
      <c r="FC59" s="68"/>
      <c r="FD59" s="838"/>
      <c r="FE59" s="837"/>
      <c r="FF59" s="68"/>
      <c r="FG59" s="838"/>
      <c r="FH59" s="837"/>
      <c r="FI59" s="68"/>
      <c r="FJ59" s="838"/>
      <c r="FK59" s="837"/>
      <c r="FL59" s="68"/>
      <c r="FM59" s="838"/>
      <c r="FN59" s="837"/>
      <c r="FO59" s="68"/>
      <c r="FP59" s="838"/>
      <c r="FQ59" s="837"/>
      <c r="FR59" s="68"/>
      <c r="FS59" s="838"/>
      <c r="FT59" s="837"/>
      <c r="FU59" s="68"/>
      <c r="FV59" s="838"/>
      <c r="FW59" s="837"/>
      <c r="FX59" s="68"/>
      <c r="FY59" s="838"/>
      <c r="FZ59" s="837"/>
      <c r="GA59" s="68"/>
      <c r="GB59" s="838"/>
      <c r="GC59" s="837"/>
      <c r="GD59" s="68"/>
      <c r="GE59" s="838"/>
      <c r="GF59" s="837"/>
      <c r="GG59" s="68"/>
      <c r="GH59" s="838"/>
      <c r="GI59" s="837"/>
      <c r="GJ59" s="68"/>
      <c r="GK59" s="838"/>
      <c r="GL59" s="837"/>
      <c r="GM59" s="68"/>
      <c r="GN59" s="838"/>
      <c r="GO59" s="837"/>
      <c r="GP59" s="68"/>
      <c r="GQ59" s="838"/>
      <c r="GR59" s="837"/>
      <c r="GS59" s="68"/>
      <c r="GT59" s="838"/>
      <c r="GU59" s="837"/>
      <c r="GV59" s="68"/>
      <c r="GW59" s="838"/>
    </row>
    <row r="60" spans="1:205" ht="15.75" thickBot="1" x14ac:dyDescent="0.3">
      <c r="A60" s="3"/>
      <c r="B60" s="983"/>
      <c r="C60" s="703" t="s">
        <v>202</v>
      </c>
      <c r="D60" s="681">
        <v>36</v>
      </c>
      <c r="E60" s="682">
        <f t="shared" si="12"/>
        <v>2</v>
      </c>
      <c r="F60" s="682">
        <f t="shared" si="13"/>
        <v>1.7142857142857142</v>
      </c>
      <c r="G60" s="682">
        <f t="shared" si="14"/>
        <v>5.2857142857142856</v>
      </c>
      <c r="H60" s="690">
        <f t="shared" ref="H60:J60" si="407">H58-H59</f>
        <v>13.256584674450892</v>
      </c>
      <c r="I60" s="684">
        <f t="shared" si="407"/>
        <v>27.251429512370009</v>
      </c>
      <c r="J60" s="684">
        <f t="shared" si="407"/>
        <v>15.021989413179199</v>
      </c>
      <c r="K60" s="690">
        <f t="shared" ref="K60:P60" si="408">K58-K59</f>
        <v>64.67444010769259</v>
      </c>
      <c r="L60" s="684">
        <f t="shared" si="408"/>
        <v>37.108285307692313</v>
      </c>
      <c r="M60" s="684">
        <f t="shared" si="408"/>
        <v>2.2572781846153873</v>
      </c>
      <c r="N60" s="684">
        <f t="shared" si="408"/>
        <v>16.571526212972458</v>
      </c>
      <c r="O60" s="684">
        <f t="shared" si="408"/>
        <v>112.16741230275329</v>
      </c>
      <c r="P60" s="684">
        <f t="shared" si="408"/>
        <v>60.831065084274314</v>
      </c>
      <c r="Q60" s="691">
        <v>80</v>
      </c>
      <c r="R60" s="692">
        <v>686</v>
      </c>
      <c r="S60" s="693">
        <v>357</v>
      </c>
      <c r="T60" s="691">
        <v>9</v>
      </c>
      <c r="U60" s="692">
        <v>87</v>
      </c>
      <c r="V60" s="693">
        <v>76</v>
      </c>
      <c r="W60" s="691">
        <v>0</v>
      </c>
      <c r="X60" s="692">
        <v>32</v>
      </c>
      <c r="Y60" s="693">
        <v>56</v>
      </c>
      <c r="Z60" s="691">
        <v>0</v>
      </c>
      <c r="AA60" s="692">
        <v>2</v>
      </c>
      <c r="AB60" s="693">
        <v>0</v>
      </c>
      <c r="AC60" s="691">
        <v>113.483</v>
      </c>
      <c r="AD60" s="692">
        <v>137.94499999999999</v>
      </c>
      <c r="AE60" s="693">
        <v>1</v>
      </c>
      <c r="AF60" s="691">
        <v>17.490000000000002</v>
      </c>
      <c r="AG60" s="692">
        <v>151.578</v>
      </c>
      <c r="AH60" s="693">
        <v>48.222000000000001</v>
      </c>
      <c r="AI60" s="691">
        <v>11.66</v>
      </c>
      <c r="AJ60" s="692">
        <v>78.012</v>
      </c>
      <c r="AK60" s="693">
        <v>64</v>
      </c>
      <c r="AL60" s="691">
        <v>53.214999999999996</v>
      </c>
      <c r="AM60" s="692">
        <v>52.946999999999996</v>
      </c>
      <c r="AN60" s="693">
        <v>44.22</v>
      </c>
      <c r="AO60" s="691">
        <v>67.623999999999995</v>
      </c>
      <c r="AP60" s="692">
        <v>295.06799999999998</v>
      </c>
      <c r="AQ60" s="693">
        <v>23</v>
      </c>
      <c r="AR60" s="691">
        <v>47.895000000000003</v>
      </c>
      <c r="AS60" s="692">
        <v>211.00399999999999</v>
      </c>
      <c r="AT60" s="693">
        <v>96</v>
      </c>
      <c r="AU60" s="691">
        <v>0</v>
      </c>
      <c r="AV60" s="692">
        <v>0</v>
      </c>
      <c r="AW60" s="693">
        <v>12</v>
      </c>
      <c r="AX60" s="691">
        <v>0</v>
      </c>
      <c r="AY60" s="692">
        <v>0</v>
      </c>
      <c r="AZ60" s="693">
        <v>46</v>
      </c>
      <c r="BA60" s="691">
        <v>11</v>
      </c>
      <c r="BB60" s="692">
        <v>82</v>
      </c>
      <c r="BC60" s="693">
        <v>0</v>
      </c>
      <c r="BD60" s="691">
        <v>2</v>
      </c>
      <c r="BE60" s="692">
        <v>185</v>
      </c>
      <c r="BF60" s="693">
        <v>14</v>
      </c>
      <c r="BG60" s="691">
        <v>35</v>
      </c>
      <c r="BH60" s="692">
        <v>24</v>
      </c>
      <c r="BI60" s="693">
        <v>345</v>
      </c>
      <c r="BJ60" s="691">
        <v>0</v>
      </c>
      <c r="BK60" s="692">
        <v>26</v>
      </c>
      <c r="BL60" s="693">
        <v>21</v>
      </c>
      <c r="BM60" s="691">
        <v>5</v>
      </c>
      <c r="BN60" s="692">
        <v>30</v>
      </c>
      <c r="BO60" s="693">
        <v>15</v>
      </c>
      <c r="BP60" s="924">
        <v>59</v>
      </c>
      <c r="BQ60" s="925">
        <v>10</v>
      </c>
      <c r="BR60" s="926">
        <v>7</v>
      </c>
      <c r="BS60" s="691">
        <v>0</v>
      </c>
      <c r="BT60" s="692">
        <v>242</v>
      </c>
      <c r="BU60" s="693">
        <v>6</v>
      </c>
      <c r="BV60" s="691">
        <v>3</v>
      </c>
      <c r="BW60" s="692">
        <v>0</v>
      </c>
      <c r="BX60" s="693">
        <v>37</v>
      </c>
      <c r="BY60" s="691">
        <v>6</v>
      </c>
      <c r="BZ60" s="692">
        <v>0</v>
      </c>
      <c r="CA60" s="693">
        <v>0</v>
      </c>
      <c r="CB60" s="691">
        <v>0</v>
      </c>
      <c r="CC60" s="692">
        <v>0</v>
      </c>
      <c r="CD60" s="693">
        <v>0</v>
      </c>
      <c r="CE60" s="691">
        <v>0</v>
      </c>
      <c r="CF60" s="692">
        <v>0</v>
      </c>
      <c r="CG60" s="693">
        <v>0</v>
      </c>
      <c r="CH60" s="691">
        <v>5</v>
      </c>
      <c r="CI60" s="692">
        <v>12</v>
      </c>
      <c r="CJ60" s="693">
        <v>0</v>
      </c>
      <c r="CK60" s="691">
        <v>0</v>
      </c>
      <c r="CL60" s="692">
        <v>0</v>
      </c>
      <c r="CM60" s="693">
        <v>0</v>
      </c>
      <c r="CN60" s="691">
        <v>0</v>
      </c>
      <c r="CO60" s="692">
        <v>0</v>
      </c>
      <c r="CP60" s="693">
        <v>0</v>
      </c>
      <c r="CQ60" s="692"/>
      <c r="CR60" s="692"/>
      <c r="CS60" s="692"/>
      <c r="CT60" s="924">
        <v>0</v>
      </c>
      <c r="CU60" s="925">
        <v>13</v>
      </c>
      <c r="CV60" s="926">
        <v>0</v>
      </c>
      <c r="CW60" s="924">
        <v>35</v>
      </c>
      <c r="CX60" s="925">
        <v>1</v>
      </c>
      <c r="CY60" s="926">
        <v>0</v>
      </c>
      <c r="CZ60" s="924">
        <v>36</v>
      </c>
      <c r="DA60" s="925">
        <v>201</v>
      </c>
      <c r="DB60" s="926">
        <v>0</v>
      </c>
      <c r="DE60" s="680" t="s">
        <v>202</v>
      </c>
      <c r="DF60" s="839"/>
      <c r="DG60" s="840"/>
      <c r="DH60" s="841"/>
      <c r="DI60" s="839"/>
      <c r="DJ60" s="840"/>
      <c r="DK60" s="841"/>
      <c r="DL60" s="839"/>
      <c r="DM60" s="840"/>
      <c r="DN60" s="841"/>
      <c r="DO60" s="839"/>
      <c r="DP60" s="840"/>
      <c r="DQ60" s="841"/>
      <c r="DR60" s="839"/>
      <c r="DS60" s="840"/>
      <c r="DT60" s="841"/>
      <c r="DU60" s="839"/>
      <c r="DV60" s="840"/>
      <c r="DW60" s="841"/>
      <c r="DX60" s="839"/>
      <c r="DY60" s="840"/>
      <c r="DZ60" s="841"/>
      <c r="EA60" s="839"/>
      <c r="EB60" s="840"/>
      <c r="EC60" s="841"/>
      <c r="ED60" s="839"/>
      <c r="EE60" s="840"/>
      <c r="EF60" s="841"/>
      <c r="EG60" s="839"/>
      <c r="EH60" s="840"/>
      <c r="EI60" s="841"/>
      <c r="EJ60" s="839"/>
      <c r="EK60" s="840"/>
      <c r="EL60" s="841"/>
      <c r="EM60" s="839"/>
      <c r="EN60" s="840"/>
      <c r="EO60" s="841"/>
      <c r="EP60" s="839"/>
      <c r="EQ60" s="840"/>
      <c r="ER60" s="841"/>
      <c r="ES60" s="839"/>
      <c r="ET60" s="840"/>
      <c r="EU60" s="841"/>
      <c r="EV60" s="839"/>
      <c r="EW60" s="840"/>
      <c r="EX60" s="841"/>
      <c r="EY60" s="839"/>
      <c r="EZ60" s="840"/>
      <c r="FA60" s="841"/>
      <c r="FB60" s="839"/>
      <c r="FC60" s="840"/>
      <c r="FD60" s="841"/>
      <c r="FE60" s="839"/>
      <c r="FF60" s="840"/>
      <c r="FG60" s="841"/>
      <c r="FH60" s="839"/>
      <c r="FI60" s="840"/>
      <c r="FJ60" s="841"/>
      <c r="FK60" s="839"/>
      <c r="FL60" s="840"/>
      <c r="FM60" s="841"/>
      <c r="FN60" s="839"/>
      <c r="FO60" s="840"/>
      <c r="FP60" s="841"/>
      <c r="FQ60" s="839"/>
      <c r="FR60" s="840"/>
      <c r="FS60" s="841"/>
      <c r="FT60" s="839"/>
      <c r="FU60" s="840"/>
      <c r="FV60" s="841"/>
      <c r="FW60" s="839"/>
      <c r="FX60" s="840"/>
      <c r="FY60" s="841"/>
      <c r="FZ60" s="839"/>
      <c r="GA60" s="840"/>
      <c r="GB60" s="841"/>
      <c r="GC60" s="839"/>
      <c r="GD60" s="840"/>
      <c r="GE60" s="841"/>
      <c r="GF60" s="839"/>
      <c r="GG60" s="840"/>
      <c r="GH60" s="841"/>
      <c r="GI60" s="839"/>
      <c r="GJ60" s="840"/>
      <c r="GK60" s="841"/>
      <c r="GL60" s="839"/>
      <c r="GM60" s="840"/>
      <c r="GN60" s="841"/>
      <c r="GO60" s="839"/>
      <c r="GP60" s="840"/>
      <c r="GQ60" s="841"/>
      <c r="GR60" s="839"/>
      <c r="GS60" s="840"/>
      <c r="GT60" s="841"/>
      <c r="GU60" s="839"/>
      <c r="GV60" s="840"/>
      <c r="GW60" s="841"/>
    </row>
    <row r="61" spans="1:205" x14ac:dyDescent="0.25">
      <c r="A61" s="3"/>
      <c r="B61" s="965"/>
      <c r="C61" s="680"/>
      <c r="D61" s="681"/>
      <c r="E61" s="682"/>
      <c r="F61" s="682"/>
      <c r="G61" s="682"/>
      <c r="H61" s="684"/>
      <c r="I61" s="684"/>
      <c r="J61" s="684"/>
      <c r="K61" s="684"/>
      <c r="L61" s="684"/>
      <c r="M61" s="684"/>
      <c r="N61" s="684"/>
      <c r="O61" s="684"/>
      <c r="P61" s="684"/>
      <c r="Q61" s="966">
        <f>Q59/SUM(Q59:S59)</f>
        <v>4.8509348155634159E-2</v>
      </c>
      <c r="R61" s="967">
        <f>R59/SUM(Q59:S59)</f>
        <v>0.67193026781202625</v>
      </c>
      <c r="S61" s="969">
        <f>S59/SUM(Q59:S59)</f>
        <v>0.27956038403233957</v>
      </c>
      <c r="T61" s="966">
        <f>T59/SUM(T59:V59)</f>
        <v>0.13932823884840945</v>
      </c>
      <c r="U61" s="967">
        <f>U59/SUM(T59:V59)</f>
        <v>0.52301403945263902</v>
      </c>
      <c r="V61" s="969">
        <f>V59/SUM(T59:V59)</f>
        <v>0.33765772169895147</v>
      </c>
      <c r="W61" s="966">
        <f>W59/SUM(W59:Y59)</f>
        <v>6.780097963392627E-2</v>
      </c>
      <c r="X61" s="967">
        <f>X59/SUM(W59:Y59)</f>
        <v>0.74245939675174011</v>
      </c>
      <c r="Y61" s="969">
        <f>Y59/SUM(W59:Y59)</f>
        <v>0.18973962361433358</v>
      </c>
      <c r="Z61" s="966">
        <f>Z59/SUM(Z59:AB59)</f>
        <v>0.11293582617483577</v>
      </c>
      <c r="AA61" s="967">
        <f>AA59/SUM(Z59:AB59)</f>
        <v>0.60510358767054073</v>
      </c>
      <c r="AB61" s="969">
        <f>AB59/SUM(Z59:AB59)</f>
        <v>0.28196058615462355</v>
      </c>
      <c r="AC61" s="966">
        <f>AC59/SUM(AC59:AE59)</f>
        <v>4.3682299186488686E-2</v>
      </c>
      <c r="AD61" s="967">
        <f>AD59/SUM(AC59:AE59)</f>
        <v>0.74599751202232212</v>
      </c>
      <c r="AE61" s="969">
        <f>AE59/SUM(AC59:AE59)</f>
        <v>0.21032018879118922</v>
      </c>
      <c r="AF61" s="966">
        <f>AF59/SUM(AF59:AH59)</f>
        <v>0.16966901559964195</v>
      </c>
      <c r="AG61" s="967">
        <f>AG59/SUM(AF59:AH59)</f>
        <v>0.15367360544832037</v>
      </c>
      <c r="AH61" s="969">
        <f>AH59/SUM(AF59:AH59)</f>
        <v>0.6766573789520377</v>
      </c>
      <c r="AI61" s="966">
        <f>AI59/SUM(AI59:AK59)</f>
        <v>0.14774751094326669</v>
      </c>
      <c r="AJ61" s="967">
        <f>AJ59/SUM(AI59:AK59)</f>
        <v>0.7731283795382371</v>
      </c>
      <c r="AK61" s="969">
        <f>AK59/SUM(AI59:AK59)</f>
        <v>7.9124109518496272E-2</v>
      </c>
      <c r="AL61" s="966">
        <f>AL59/SUM(AL59:AN59)</f>
        <v>6.0102878653336383E-2</v>
      </c>
      <c r="AM61" s="967">
        <f>AM59/SUM(AL59:AN59)</f>
        <v>0.5748618485091026</v>
      </c>
      <c r="AN61" s="969">
        <f>AN59/SUM(AL59:AN59)</f>
        <v>0.36503527283756099</v>
      </c>
      <c r="AO61" s="966">
        <f>AO59/SUM(AO59:AQ59)</f>
        <v>0.34006646327915768</v>
      </c>
      <c r="AP61" s="967">
        <f>AP59/SUM(AO59:AQ59)</f>
        <v>0.37085888617864815</v>
      </c>
      <c r="AQ61" s="969">
        <f>AQ59/SUM(AO59:AQ59)</f>
        <v>0.28907465054219417</v>
      </c>
      <c r="AR61" s="966">
        <f>AR59/SUM(AR59:AT59)</f>
        <v>0.11974977658623771</v>
      </c>
      <c r="AS61" s="967">
        <f>AS59/SUM(AR59:AT59)</f>
        <v>0.79267202859696162</v>
      </c>
      <c r="AT61" s="969">
        <f>AT59/SUM(AR59:AT59)</f>
        <v>8.7578194816800708E-2</v>
      </c>
      <c r="AU61" s="966">
        <f>AU59/SUM(AU59:AW59)</f>
        <v>6.678521068146237E-2</v>
      </c>
      <c r="AV61" s="967">
        <f>AV59/SUM(AU59:AW59)</f>
        <v>0.63712091230420165</v>
      </c>
      <c r="AW61" s="969">
        <f>AW59/SUM(AU59:AW59)</f>
        <v>0.29609387701433604</v>
      </c>
      <c r="AX61" s="966">
        <f>AX59/SUM(AX59:AZ59)</f>
        <v>0.41352483542788748</v>
      </c>
      <c r="AY61" s="967">
        <f>AY59/SUM(AX59:AZ59)</f>
        <v>0.37642130460801915</v>
      </c>
      <c r="AZ61" s="969">
        <f>AZ59/SUM(AX59:AZ59)</f>
        <v>0.21005385996409337</v>
      </c>
      <c r="BA61" s="966">
        <f>BA59/SUM(BA59:BC59)</f>
        <v>0.16535819430814525</v>
      </c>
      <c r="BB61" s="967">
        <f>BB59/SUM(BA59:BC59)</f>
        <v>0.78606476938174685</v>
      </c>
      <c r="BC61" s="969">
        <f>BC59/SUM(BA59:BC59)</f>
        <v>4.857703631010795E-2</v>
      </c>
      <c r="BD61" s="966">
        <f>BD59/SUM(BD59:BF59)</f>
        <v>0.22978382706164932</v>
      </c>
      <c r="BE61" s="967">
        <f>BE59/SUM(BD59:BF59)</f>
        <v>0.40832666132906326</v>
      </c>
      <c r="BF61" s="969">
        <f>BF59/SUM(BD59:BF59)</f>
        <v>0.36188951160928745</v>
      </c>
      <c r="BG61" s="966">
        <f>BG59/SUM(BG59:BI59)</f>
        <v>0.12854442344045369</v>
      </c>
      <c r="BH61" s="967">
        <f>BH59/SUM(BG59:BI59)</f>
        <v>0.77920604914933833</v>
      </c>
      <c r="BI61" s="969">
        <f>BI59/SUM(BG59:BI59)</f>
        <v>9.2249527410207935E-2</v>
      </c>
      <c r="BJ61" s="966">
        <f>BJ59/SUM(BJ59:BL59)</f>
        <v>0.16632160110420979</v>
      </c>
      <c r="BK61" s="967">
        <f>BK59/SUM(BJ59:BL59)</f>
        <v>0.64596273291925466</v>
      </c>
      <c r="BL61" s="969">
        <f>BL59/SUM(BJ59:BL59)</f>
        <v>0.18771566597653555</v>
      </c>
      <c r="BM61" s="966">
        <f>BM59/SUM(BM59:BO59)</f>
        <v>0.1241601836064698</v>
      </c>
      <c r="BN61" s="967">
        <f>BN59/SUM(BM59:BO59)</f>
        <v>0.71026528330837235</v>
      </c>
      <c r="BO61" s="969">
        <f>BO59/SUM(BM59:BO59)</f>
        <v>0.16557453308515774</v>
      </c>
      <c r="BP61" s="966">
        <f>BP59/SUM(BP59:BR59)</f>
        <v>9.0965155720012333E-2</v>
      </c>
      <c r="BQ61" s="967">
        <f>BQ59/SUM(BP59:BR59)</f>
        <v>0.62041319765649094</v>
      </c>
      <c r="BR61" s="969">
        <f>BR59/SUM(BP59:BR59)</f>
        <v>0.28862164662349676</v>
      </c>
      <c r="BS61" s="968">
        <f>BS59/SUM($BS59:$BU59)</f>
        <v>6.2616243025418475E-2</v>
      </c>
      <c r="BT61" s="968">
        <f t="shared" ref="BT61:BU61" si="409">BT59/SUM($BS59:$BU59)</f>
        <v>0.50991940483570986</v>
      </c>
      <c r="BU61" s="968">
        <f t="shared" si="409"/>
        <v>0.42746435213887168</v>
      </c>
      <c r="BV61" s="966">
        <f>BV59/SUM($BV59:$BX59)</f>
        <v>0.23614775725593667</v>
      </c>
      <c r="BW61" s="966">
        <f t="shared" ref="BW61:BX61" si="410">BW59/SUM($BV59:$BX59)</f>
        <v>0.57981530343007914</v>
      </c>
      <c r="BX61" s="966">
        <f t="shared" si="410"/>
        <v>0.18403693931398418</v>
      </c>
      <c r="BY61" s="966">
        <f>BY59/SUM($BY59:$CA59)</f>
        <v>0.62971014492753619</v>
      </c>
      <c r="BZ61" s="966">
        <f t="shared" ref="BZ61:CA61" si="411">BZ59/SUM($BY59:$CA59)</f>
        <v>0.31159420289855072</v>
      </c>
      <c r="CA61" s="966">
        <f t="shared" si="411"/>
        <v>5.8695652173913045E-2</v>
      </c>
      <c r="CB61" s="966">
        <f>CB59/SUM($CB59:$CD59)</f>
        <v>6.8822553897180769E-2</v>
      </c>
      <c r="CC61" s="966">
        <f t="shared" ref="CC61:CD61" si="412">CC59/SUM($CB59:$CD59)</f>
        <v>0.9137645107794361</v>
      </c>
      <c r="CD61" s="966">
        <f t="shared" si="412"/>
        <v>1.7412935323383085E-2</v>
      </c>
      <c r="CE61" s="966">
        <f>CE59/SUM($CE59:$CG59)</f>
        <v>0.43804034582132567</v>
      </c>
      <c r="CF61" s="966">
        <f t="shared" ref="CF61:CG61" si="413">CF59/SUM($CE59:$CG59)</f>
        <v>0.19942363112391931</v>
      </c>
      <c r="CG61" s="966">
        <f t="shared" si="413"/>
        <v>0.36253602305475502</v>
      </c>
      <c r="CH61" s="966">
        <f>CH59/SUM($CH59:$CJ59)</f>
        <v>0.48087649402390437</v>
      </c>
      <c r="CI61" s="966">
        <f t="shared" ref="CI61:CJ61" si="414">CI59/SUM($CH59:$CJ59)</f>
        <v>0.4888446215139442</v>
      </c>
      <c r="CJ61" s="966">
        <f t="shared" si="414"/>
        <v>3.0278884462151396E-2</v>
      </c>
      <c r="CK61" s="966">
        <f>CK59/SUM($CK59:$CM59)</f>
        <v>0.42958179581795819</v>
      </c>
      <c r="CL61" s="966">
        <f t="shared" ref="CL61:CM61" si="415">CL59/SUM($CK59:$CM59)</f>
        <v>0.5264452644526445</v>
      </c>
      <c r="CM61" s="966">
        <f t="shared" si="415"/>
        <v>4.3972939729397295E-2</v>
      </c>
      <c r="CN61" s="966">
        <f>CN59/SUM($CN59:$CP59)</f>
        <v>0.25038708250387082</v>
      </c>
      <c r="CO61" s="966">
        <f>CO59/SUM($CN59:$CP59)</f>
        <v>0.71134704711347052</v>
      </c>
      <c r="CP61" s="966">
        <f t="shared" ref="CP61" si="416">CP59/SUM($CN59:$CP59)</f>
        <v>3.8265870382658704E-2</v>
      </c>
      <c r="CQ61" s="967">
        <f>AVERAGE(BV61,BY61,CB61,CE61,CH61,CK61,CN61)</f>
        <v>0.3619380248925303</v>
      </c>
      <c r="CR61" s="967">
        <f t="shared" ref="CR61:CR62" si="417">AVERAGE(BW61,BZ61,CC61,CF61,CI61,CL61,CO61)</f>
        <v>0.53303351161600632</v>
      </c>
      <c r="CS61" s="967">
        <f t="shared" ref="CS61:CS62" si="418">AVERAGE(BX61,CA61,CD61,CG61,CJ61,CM61,CP61)</f>
        <v>0.10502846349146325</v>
      </c>
      <c r="CT61" s="966">
        <f>CT59/SUM($CT59:$CV59)</f>
        <v>0.24131868131868131</v>
      </c>
      <c r="CU61" s="966">
        <f t="shared" ref="CU61:CV61" si="419">CU59/SUM($CT59:$CV59)</f>
        <v>0.56659340659340662</v>
      </c>
      <c r="CV61" s="966">
        <f t="shared" si="419"/>
        <v>0.19208791208791209</v>
      </c>
      <c r="CW61" s="966">
        <f>CW59/SUM($CW59:$CY59)</f>
        <v>0.14008476466651795</v>
      </c>
      <c r="CX61" s="966">
        <f t="shared" ref="CX61:CY61" si="420">CX59/SUM($CW59:$CY59)</f>
        <v>0.72964532679009597</v>
      </c>
      <c r="CY61" s="966">
        <f t="shared" si="420"/>
        <v>0.13026990854338613</v>
      </c>
      <c r="CZ61" s="966">
        <f>CZ59/SUM($CZ59:$DB59)</f>
        <v>0.14974182444061962</v>
      </c>
      <c r="DA61" s="966">
        <f t="shared" ref="DA61:DB61" si="421">DA59/SUM($CZ59:$DB59)</f>
        <v>0.61032702237521519</v>
      </c>
      <c r="DB61" s="966">
        <f t="shared" si="421"/>
        <v>0.23993115318416522</v>
      </c>
      <c r="DE61" s="680"/>
      <c r="DF61" s="837"/>
      <c r="DG61" s="68"/>
      <c r="DH61" s="838"/>
      <c r="DI61" s="837"/>
      <c r="DJ61" s="68"/>
      <c r="DK61" s="838"/>
      <c r="DL61" s="837"/>
      <c r="DM61" s="68"/>
      <c r="DN61" s="838"/>
      <c r="DO61" s="837"/>
      <c r="DP61" s="68"/>
      <c r="DQ61" s="838"/>
      <c r="DR61" s="837"/>
      <c r="DS61" s="68"/>
      <c r="DT61" s="838"/>
      <c r="DU61" s="837"/>
      <c r="DV61" s="68"/>
      <c r="DW61" s="838"/>
      <c r="DX61" s="837"/>
      <c r="DY61" s="68"/>
      <c r="DZ61" s="838"/>
      <c r="EA61" s="837"/>
      <c r="EB61" s="68"/>
      <c r="EC61" s="838"/>
      <c r="ED61" s="837"/>
      <c r="EE61" s="68"/>
      <c r="EF61" s="838"/>
      <c r="EG61" s="837"/>
      <c r="EH61" s="68"/>
      <c r="EI61" s="838"/>
      <c r="EJ61" s="837"/>
      <c r="EK61" s="68"/>
      <c r="EL61" s="838"/>
      <c r="EM61" s="837"/>
      <c r="EN61" s="68"/>
      <c r="EO61" s="838"/>
      <c r="EP61" s="837"/>
      <c r="EQ61" s="68"/>
      <c r="ER61" s="838"/>
      <c r="ES61" s="837"/>
      <c r="ET61" s="68"/>
      <c r="EU61" s="838"/>
      <c r="EV61" s="837"/>
      <c r="EW61" s="68"/>
      <c r="EX61" s="838"/>
      <c r="EY61" s="837"/>
      <c r="EZ61" s="68"/>
      <c r="FA61" s="838"/>
      <c r="FB61" s="837"/>
      <c r="FC61" s="68"/>
      <c r="FD61" s="838"/>
      <c r="FE61" s="837"/>
      <c r="FF61" s="68"/>
      <c r="FG61" s="838"/>
      <c r="FH61" s="837"/>
      <c r="FI61" s="68"/>
      <c r="FJ61" s="838"/>
      <c r="FK61" s="837"/>
      <c r="FL61" s="68"/>
      <c r="FM61" s="838"/>
      <c r="FN61" s="837"/>
      <c r="FO61" s="68"/>
      <c r="FP61" s="838"/>
      <c r="FQ61" s="837"/>
      <c r="FR61" s="68"/>
      <c r="FS61" s="838"/>
      <c r="FT61" s="837"/>
      <c r="FU61" s="68"/>
      <c r="FV61" s="838"/>
      <c r="FW61" s="837"/>
      <c r="FX61" s="68"/>
      <c r="FY61" s="838"/>
      <c r="FZ61" s="837"/>
      <c r="GA61" s="68"/>
      <c r="GB61" s="838"/>
      <c r="GC61" s="837"/>
      <c r="GD61" s="68"/>
      <c r="GE61" s="838"/>
      <c r="GF61" s="837"/>
      <c r="GG61" s="68"/>
      <c r="GH61" s="838"/>
      <c r="GI61" s="837"/>
      <c r="GJ61" s="68"/>
      <c r="GK61" s="838"/>
      <c r="GL61" s="837"/>
      <c r="GM61" s="68"/>
      <c r="GN61" s="838"/>
      <c r="GO61" s="837"/>
      <c r="GP61" s="68"/>
      <c r="GQ61" s="838"/>
      <c r="GR61" s="837"/>
      <c r="GS61" s="68"/>
      <c r="GT61" s="838"/>
      <c r="GU61" s="837"/>
      <c r="GV61" s="68"/>
      <c r="GW61" s="838"/>
    </row>
    <row r="62" spans="1:205" x14ac:dyDescent="0.25">
      <c r="A62" s="3"/>
      <c r="B62" s="965"/>
      <c r="C62" s="680"/>
      <c r="D62" s="681"/>
      <c r="E62" s="682"/>
      <c r="F62" s="682"/>
      <c r="G62" s="682"/>
      <c r="H62" s="684"/>
      <c r="I62" s="684"/>
      <c r="J62" s="684"/>
      <c r="K62" s="684"/>
      <c r="L62" s="684"/>
      <c r="M62" s="684"/>
      <c r="N62" s="684"/>
      <c r="O62" s="684"/>
      <c r="P62" s="684"/>
      <c r="Q62" s="685"/>
      <c r="R62" s="686"/>
      <c r="S62" s="687"/>
      <c r="T62" s="685"/>
      <c r="U62" s="686"/>
      <c r="V62" s="687"/>
      <c r="W62" s="685"/>
      <c r="X62" s="686"/>
      <c r="Y62" s="687"/>
      <c r="Z62" s="685"/>
      <c r="AA62" s="686"/>
      <c r="AB62" s="687"/>
      <c r="AC62" s="685"/>
      <c r="AD62" s="686"/>
      <c r="AE62" s="687"/>
      <c r="AF62" s="685"/>
      <c r="AG62" s="686"/>
      <c r="AH62" s="687"/>
      <c r="AI62" s="685"/>
      <c r="AJ62" s="686"/>
      <c r="AK62" s="687"/>
      <c r="AL62" s="685"/>
      <c r="AM62" s="686"/>
      <c r="AN62" s="687"/>
      <c r="AO62" s="685"/>
      <c r="AP62" s="686"/>
      <c r="AQ62" s="687"/>
      <c r="AR62" s="685"/>
      <c r="AS62" s="686"/>
      <c r="AT62" s="687"/>
      <c r="AU62" s="685"/>
      <c r="AV62" s="686"/>
      <c r="AW62" s="687"/>
      <c r="AX62" s="685"/>
      <c r="AY62" s="686"/>
      <c r="AZ62" s="687"/>
      <c r="BA62" s="685"/>
      <c r="BB62" s="686"/>
      <c r="BC62" s="687"/>
      <c r="BD62" s="685"/>
      <c r="BE62" s="686"/>
      <c r="BF62" s="687"/>
      <c r="BG62" s="685"/>
      <c r="BH62" s="686"/>
      <c r="BI62" s="687"/>
      <c r="BJ62" s="685"/>
      <c r="BK62" s="686"/>
      <c r="BL62" s="687"/>
      <c r="BM62" s="685"/>
      <c r="BN62" s="686"/>
      <c r="BO62" s="687"/>
      <c r="BP62" s="921"/>
      <c r="BQ62" s="922"/>
      <c r="BR62" s="923"/>
      <c r="BS62" s="685"/>
      <c r="BT62" s="686"/>
      <c r="BU62" s="687"/>
      <c r="BV62" s="966">
        <f>BV60/SUM($BV60:$BX60)</f>
        <v>7.4999999999999997E-2</v>
      </c>
      <c r="BW62" s="966">
        <f t="shared" ref="BW62:BX62" si="422">BW60/SUM($BV60:$BX60)</f>
        <v>0</v>
      </c>
      <c r="BX62" s="966">
        <f t="shared" si="422"/>
        <v>0.92500000000000004</v>
      </c>
      <c r="BY62" s="966">
        <f>BY60/SUM($BY60:$CA60)</f>
        <v>1</v>
      </c>
      <c r="BZ62" s="966">
        <f t="shared" ref="BZ62:CA62" si="423">BZ60/SUM($BY60:$CA60)</f>
        <v>0</v>
      </c>
      <c r="CA62" s="966">
        <f t="shared" si="423"/>
        <v>0</v>
      </c>
      <c r="CB62" s="966" t="e">
        <f>CB60/SUM($CB60:$CD60)</f>
        <v>#DIV/0!</v>
      </c>
      <c r="CC62" s="966" t="e">
        <f t="shared" ref="CC62:CD62" si="424">CC60/SUM($CB60:$CD60)</f>
        <v>#DIV/0!</v>
      </c>
      <c r="CD62" s="966" t="e">
        <f t="shared" si="424"/>
        <v>#DIV/0!</v>
      </c>
      <c r="CE62" s="966" t="e">
        <f>CE60/SUM($CE60:$CG60)</f>
        <v>#DIV/0!</v>
      </c>
      <c r="CF62" s="966" t="e">
        <f t="shared" ref="CF62:CG62" si="425">CF60/SUM($CE60:$CG60)</f>
        <v>#DIV/0!</v>
      </c>
      <c r="CG62" s="966" t="e">
        <f t="shared" si="425"/>
        <v>#DIV/0!</v>
      </c>
      <c r="CH62" s="966">
        <f>CH60/SUM($CH60:$CJ60)</f>
        <v>0.29411764705882354</v>
      </c>
      <c r="CI62" s="966">
        <f t="shared" ref="CI62:CJ62" si="426">CI60/SUM($CH60:$CJ60)</f>
        <v>0.70588235294117652</v>
      </c>
      <c r="CJ62" s="966">
        <f t="shared" si="426"/>
        <v>0</v>
      </c>
      <c r="CK62" s="966" t="e">
        <f>CK60/SUM($CK60:$CM60)</f>
        <v>#DIV/0!</v>
      </c>
      <c r="CL62" s="966" t="e">
        <f t="shared" ref="CL62:CM62" si="427">CL60/SUM($CK60:$CM60)</f>
        <v>#DIV/0!</v>
      </c>
      <c r="CM62" s="966" t="e">
        <f t="shared" si="427"/>
        <v>#DIV/0!</v>
      </c>
      <c r="CN62" s="966" t="e">
        <f>CN60/SUM($CN60:$CP60)</f>
        <v>#DIV/0!</v>
      </c>
      <c r="CO62" s="966" t="e">
        <f t="shared" ref="CO62:CP62" si="428">CO60/SUM($CN60:$CP60)</f>
        <v>#DIV/0!</v>
      </c>
      <c r="CP62" s="966" t="e">
        <f t="shared" si="428"/>
        <v>#DIV/0!</v>
      </c>
      <c r="CQ62" s="967" t="e">
        <f>AVERAGE(BV62,BY62,CB62,CE62,CH62,CK62,CN62)</f>
        <v>#DIV/0!</v>
      </c>
      <c r="CR62" s="967" t="e">
        <f t="shared" si="417"/>
        <v>#DIV/0!</v>
      </c>
      <c r="CS62" s="967" t="e">
        <f t="shared" si="418"/>
        <v>#DIV/0!</v>
      </c>
      <c r="CT62" s="966">
        <f>CT60/SUM($CT60:$CV60)</f>
        <v>0</v>
      </c>
      <c r="CU62" s="966">
        <f t="shared" ref="CU62:CV62" si="429">CU60/SUM($CT60:$CV60)</f>
        <v>1</v>
      </c>
      <c r="CV62" s="966">
        <f t="shared" si="429"/>
        <v>0</v>
      </c>
      <c r="CW62" s="966">
        <f>CW60/SUM($CW60:$CY60)</f>
        <v>0.97222222222222221</v>
      </c>
      <c r="CX62" s="966">
        <f t="shared" ref="CX62:CY62" si="430">CX60/SUM($CW60:$CY60)</f>
        <v>2.7777777777777776E-2</v>
      </c>
      <c r="CY62" s="966">
        <f t="shared" si="430"/>
        <v>0</v>
      </c>
      <c r="CZ62" s="966">
        <f>CZ60/SUM($CZ60:$DB60)</f>
        <v>0.15189873417721519</v>
      </c>
      <c r="DA62" s="966">
        <f t="shared" ref="DA62:DB62" si="431">DA60/SUM($CZ60:$DB60)</f>
        <v>0.84810126582278478</v>
      </c>
      <c r="DB62" s="966">
        <f t="shared" si="431"/>
        <v>0</v>
      </c>
      <c r="DE62" s="680"/>
      <c r="DF62" s="837"/>
      <c r="DG62" s="68"/>
      <c r="DH62" s="838"/>
      <c r="DI62" s="837"/>
      <c r="DJ62" s="68"/>
      <c r="DK62" s="838"/>
      <c r="DL62" s="837"/>
      <c r="DM62" s="68"/>
      <c r="DN62" s="838"/>
      <c r="DO62" s="837"/>
      <c r="DP62" s="68"/>
      <c r="DQ62" s="838"/>
      <c r="DR62" s="837"/>
      <c r="DS62" s="68"/>
      <c r="DT62" s="838"/>
      <c r="DU62" s="837"/>
      <c r="DV62" s="68"/>
      <c r="DW62" s="838"/>
      <c r="DX62" s="837"/>
      <c r="DY62" s="68"/>
      <c r="DZ62" s="838"/>
      <c r="EA62" s="837"/>
      <c r="EB62" s="68"/>
      <c r="EC62" s="838"/>
      <c r="ED62" s="837"/>
      <c r="EE62" s="68"/>
      <c r="EF62" s="838"/>
      <c r="EG62" s="837"/>
      <c r="EH62" s="68"/>
      <c r="EI62" s="838"/>
      <c r="EJ62" s="837"/>
      <c r="EK62" s="68"/>
      <c r="EL62" s="838"/>
      <c r="EM62" s="837"/>
      <c r="EN62" s="68"/>
      <c r="EO62" s="838"/>
      <c r="EP62" s="837"/>
      <c r="EQ62" s="68"/>
      <c r="ER62" s="838"/>
      <c r="ES62" s="837"/>
      <c r="ET62" s="68"/>
      <c r="EU62" s="838"/>
      <c r="EV62" s="837"/>
      <c r="EW62" s="68"/>
      <c r="EX62" s="838"/>
      <c r="EY62" s="837"/>
      <c r="EZ62" s="68"/>
      <c r="FA62" s="838"/>
      <c r="FB62" s="837"/>
      <c r="FC62" s="68"/>
      <c r="FD62" s="838"/>
      <c r="FE62" s="837"/>
      <c r="FF62" s="68"/>
      <c r="FG62" s="838"/>
      <c r="FH62" s="837"/>
      <c r="FI62" s="68"/>
      <c r="FJ62" s="838"/>
      <c r="FK62" s="837"/>
      <c r="FL62" s="68"/>
      <c r="FM62" s="838"/>
      <c r="FN62" s="837"/>
      <c r="FO62" s="68"/>
      <c r="FP62" s="838"/>
      <c r="FQ62" s="837"/>
      <c r="FR62" s="68"/>
      <c r="FS62" s="838"/>
      <c r="FT62" s="837"/>
      <c r="FU62" s="68"/>
      <c r="FV62" s="838"/>
      <c r="FW62" s="837"/>
      <c r="FX62" s="68"/>
      <c r="FY62" s="838"/>
      <c r="FZ62" s="837"/>
      <c r="GA62" s="68"/>
      <c r="GB62" s="838"/>
      <c r="GC62" s="837"/>
      <c r="GD62" s="68"/>
      <c r="GE62" s="838"/>
      <c r="GF62" s="837"/>
      <c r="GG62" s="68"/>
      <c r="GH62" s="838"/>
      <c r="GI62" s="837"/>
      <c r="GJ62" s="68"/>
      <c r="GK62" s="838"/>
      <c r="GL62" s="837"/>
      <c r="GM62" s="68"/>
      <c r="GN62" s="838"/>
      <c r="GO62" s="837"/>
      <c r="GP62" s="68"/>
      <c r="GQ62" s="838"/>
      <c r="GR62" s="837"/>
      <c r="GS62" s="68"/>
      <c r="GT62" s="838"/>
      <c r="GU62" s="837"/>
      <c r="GV62" s="68"/>
      <c r="GW62" s="838"/>
    </row>
    <row r="63" spans="1:205" ht="15.75" thickBot="1" x14ac:dyDescent="0.3">
      <c r="A63" s="3"/>
      <c r="B63" s="965"/>
      <c r="C63" s="680"/>
      <c r="D63" s="681"/>
      <c r="E63" s="682"/>
      <c r="F63" s="682"/>
      <c r="G63" s="682"/>
      <c r="H63" s="684"/>
      <c r="I63" s="684"/>
      <c r="J63" s="684"/>
      <c r="K63" s="684"/>
      <c r="L63" s="684"/>
      <c r="M63" s="684"/>
      <c r="N63" s="684"/>
      <c r="O63" s="684"/>
      <c r="P63" s="684"/>
      <c r="Q63" s="685"/>
      <c r="R63" s="686"/>
      <c r="S63" s="687"/>
      <c r="T63" s="685"/>
      <c r="U63" s="686"/>
      <c r="V63" s="687"/>
      <c r="W63" s="685"/>
      <c r="X63" s="686"/>
      <c r="Y63" s="687"/>
      <c r="Z63" s="685"/>
      <c r="AA63" s="686"/>
      <c r="AB63" s="687"/>
      <c r="AC63" s="685"/>
      <c r="AD63" s="686"/>
      <c r="AE63" s="687"/>
      <c r="AF63" s="685"/>
      <c r="AG63" s="686"/>
      <c r="AH63" s="687"/>
      <c r="AI63" s="685"/>
      <c r="AJ63" s="686"/>
      <c r="AK63" s="687"/>
      <c r="AL63" s="685"/>
      <c r="AM63" s="686"/>
      <c r="AN63" s="687"/>
      <c r="AO63" s="685"/>
      <c r="AP63" s="686"/>
      <c r="AQ63" s="687"/>
      <c r="AR63" s="685"/>
      <c r="AS63" s="686"/>
      <c r="AT63" s="687"/>
      <c r="AU63" s="685"/>
      <c r="AV63" s="686"/>
      <c r="AW63" s="687"/>
      <c r="AX63" s="685"/>
      <c r="AY63" s="686"/>
      <c r="AZ63" s="687"/>
      <c r="BA63" s="685"/>
      <c r="BB63" s="686"/>
      <c r="BC63" s="687"/>
      <c r="BD63" s="685"/>
      <c r="BE63" s="686"/>
      <c r="BF63" s="687"/>
      <c r="BG63" s="685"/>
      <c r="BH63" s="686"/>
      <c r="BI63" s="687"/>
      <c r="BJ63" s="685"/>
      <c r="BK63" s="686"/>
      <c r="BL63" s="687"/>
      <c r="BM63" s="685"/>
      <c r="BN63" s="686"/>
      <c r="BO63" s="687"/>
      <c r="BP63" s="921"/>
      <c r="BQ63" s="922"/>
      <c r="BR63" s="923"/>
      <c r="BS63" s="685"/>
      <c r="BT63" s="686"/>
      <c r="BU63" s="687"/>
      <c r="BV63" s="685"/>
      <c r="BW63" s="686"/>
      <c r="BX63" s="687"/>
      <c r="BY63" s="685"/>
      <c r="BZ63" s="686"/>
      <c r="CA63" s="687"/>
      <c r="CB63" s="685"/>
      <c r="CC63" s="686"/>
      <c r="CD63" s="687"/>
      <c r="CE63" s="685"/>
      <c r="CF63" s="686"/>
      <c r="CG63" s="687"/>
      <c r="CH63" s="685"/>
      <c r="CI63" s="686"/>
      <c r="CJ63" s="687"/>
      <c r="CK63" s="685"/>
      <c r="CL63" s="686"/>
      <c r="CM63" s="687"/>
      <c r="CN63" s="685"/>
      <c r="CO63" s="686"/>
      <c r="CP63" s="687"/>
      <c r="CQ63" s="686"/>
      <c r="CR63" s="686"/>
      <c r="CS63" s="686"/>
      <c r="CT63" s="921"/>
      <c r="CU63" s="922"/>
      <c r="CV63" s="923"/>
      <c r="CW63" s="921"/>
      <c r="CX63" s="922"/>
      <c r="CY63" s="923"/>
      <c r="CZ63" s="921"/>
      <c r="DA63" s="922"/>
      <c r="DB63" s="923"/>
      <c r="DE63" s="680"/>
      <c r="DF63" s="837"/>
      <c r="DG63" s="68"/>
      <c r="DH63" s="838"/>
      <c r="DI63" s="837"/>
      <c r="DJ63" s="68"/>
      <c r="DK63" s="838"/>
      <c r="DL63" s="837"/>
      <c r="DM63" s="68"/>
      <c r="DN63" s="838"/>
      <c r="DO63" s="837"/>
      <c r="DP63" s="68"/>
      <c r="DQ63" s="838"/>
      <c r="DR63" s="837"/>
      <c r="DS63" s="68"/>
      <c r="DT63" s="838"/>
      <c r="DU63" s="837"/>
      <c r="DV63" s="68"/>
      <c r="DW63" s="838"/>
      <c r="DX63" s="837"/>
      <c r="DY63" s="68"/>
      <c r="DZ63" s="838"/>
      <c r="EA63" s="837"/>
      <c r="EB63" s="68"/>
      <c r="EC63" s="838"/>
      <c r="ED63" s="837"/>
      <c r="EE63" s="68"/>
      <c r="EF63" s="838"/>
      <c r="EG63" s="837"/>
      <c r="EH63" s="68"/>
      <c r="EI63" s="838"/>
      <c r="EJ63" s="837"/>
      <c r="EK63" s="68"/>
      <c r="EL63" s="838"/>
      <c r="EM63" s="837"/>
      <c r="EN63" s="68"/>
      <c r="EO63" s="838"/>
      <c r="EP63" s="837"/>
      <c r="EQ63" s="68"/>
      <c r="ER63" s="838"/>
      <c r="ES63" s="837"/>
      <c r="ET63" s="68"/>
      <c r="EU63" s="838"/>
      <c r="EV63" s="837"/>
      <c r="EW63" s="68"/>
      <c r="EX63" s="838"/>
      <c r="EY63" s="837"/>
      <c r="EZ63" s="68"/>
      <c r="FA63" s="838"/>
      <c r="FB63" s="837"/>
      <c r="FC63" s="68"/>
      <c r="FD63" s="838"/>
      <c r="FE63" s="837"/>
      <c r="FF63" s="68"/>
      <c r="FG63" s="838"/>
      <c r="FH63" s="837"/>
      <c r="FI63" s="68"/>
      <c r="FJ63" s="838"/>
      <c r="FK63" s="837"/>
      <c r="FL63" s="68"/>
      <c r="FM63" s="838"/>
      <c r="FN63" s="837"/>
      <c r="FO63" s="68"/>
      <c r="FP63" s="838"/>
      <c r="FQ63" s="837"/>
      <c r="FR63" s="68"/>
      <c r="FS63" s="838"/>
      <c r="FT63" s="837"/>
      <c r="FU63" s="68"/>
      <c r="FV63" s="838"/>
      <c r="FW63" s="837"/>
      <c r="FX63" s="68"/>
      <c r="FY63" s="838"/>
      <c r="FZ63" s="837"/>
      <c r="GA63" s="68"/>
      <c r="GB63" s="838"/>
      <c r="GC63" s="837"/>
      <c r="GD63" s="68"/>
      <c r="GE63" s="838"/>
      <c r="GF63" s="837"/>
      <c r="GG63" s="68"/>
      <c r="GH63" s="838"/>
      <c r="GI63" s="837"/>
      <c r="GJ63" s="68"/>
      <c r="GK63" s="838"/>
      <c r="GL63" s="837"/>
      <c r="GM63" s="68"/>
      <c r="GN63" s="838"/>
      <c r="GO63" s="837"/>
      <c r="GP63" s="68"/>
      <c r="GQ63" s="838"/>
      <c r="GR63" s="837"/>
      <c r="GS63" s="68"/>
      <c r="GT63" s="838"/>
      <c r="GU63" s="837"/>
      <c r="GV63" s="68"/>
      <c r="GW63" s="838"/>
    </row>
    <row r="64" spans="1:205" x14ac:dyDescent="0.25">
      <c r="A64" s="560" t="s">
        <v>2016</v>
      </c>
      <c r="B64" s="981" t="s">
        <v>1758</v>
      </c>
      <c r="C64" s="707" t="s">
        <v>86</v>
      </c>
      <c r="D64" s="705"/>
      <c r="E64" s="673">
        <f t="shared" si="12"/>
        <v>170.85714285714286</v>
      </c>
      <c r="F64" s="673">
        <f t="shared" si="13"/>
        <v>100.28571428571429</v>
      </c>
      <c r="G64" s="673">
        <f t="shared" si="14"/>
        <v>9.7142857142857135</v>
      </c>
      <c r="H64" s="675">
        <v>0</v>
      </c>
      <c r="I64" s="675">
        <v>0</v>
      </c>
      <c r="J64" s="675">
        <v>0</v>
      </c>
      <c r="K64" s="675">
        <v>0</v>
      </c>
      <c r="L64" s="675">
        <v>0</v>
      </c>
      <c r="M64" s="675">
        <v>0</v>
      </c>
      <c r="N64" s="675">
        <v>0</v>
      </c>
      <c r="O64" s="675">
        <v>0</v>
      </c>
      <c r="P64" s="675">
        <v>0</v>
      </c>
      <c r="Q64" s="918">
        <v>0</v>
      </c>
      <c r="R64" s="919">
        <v>0</v>
      </c>
      <c r="S64" s="920">
        <v>0</v>
      </c>
      <c r="T64" s="918">
        <v>0</v>
      </c>
      <c r="U64" s="919">
        <v>0</v>
      </c>
      <c r="V64" s="920">
        <v>0</v>
      </c>
      <c r="W64" s="918">
        <v>0</v>
      </c>
      <c r="X64" s="919">
        <v>0</v>
      </c>
      <c r="Y64" s="920">
        <v>0</v>
      </c>
      <c r="Z64" s="918">
        <v>0</v>
      </c>
      <c r="AA64" s="919">
        <v>0</v>
      </c>
      <c r="AB64" s="920">
        <v>0</v>
      </c>
      <c r="AC64" s="918">
        <v>116</v>
      </c>
      <c r="AD64" s="919">
        <v>0</v>
      </c>
      <c r="AE64" s="920">
        <v>0</v>
      </c>
      <c r="AF64" s="918">
        <v>44</v>
      </c>
      <c r="AG64" s="919">
        <v>113</v>
      </c>
      <c r="AH64" s="920">
        <v>0</v>
      </c>
      <c r="AI64" s="918">
        <v>142</v>
      </c>
      <c r="AJ64" s="919">
        <v>20</v>
      </c>
      <c r="AK64" s="920">
        <v>11</v>
      </c>
      <c r="AL64" s="918">
        <v>54</v>
      </c>
      <c r="AM64" s="919">
        <v>186</v>
      </c>
      <c r="AN64" s="920">
        <v>5</v>
      </c>
      <c r="AO64" s="918">
        <v>176</v>
      </c>
      <c r="AP64" s="919">
        <v>90</v>
      </c>
      <c r="AQ64" s="920">
        <v>6</v>
      </c>
      <c r="AR64" s="918">
        <v>143</v>
      </c>
      <c r="AS64" s="919">
        <v>155</v>
      </c>
      <c r="AT64" s="920">
        <v>8</v>
      </c>
      <c r="AU64" s="918">
        <v>126</v>
      </c>
      <c r="AV64" s="919">
        <v>126</v>
      </c>
      <c r="AW64" s="920">
        <v>13</v>
      </c>
      <c r="AX64" s="918">
        <v>11</v>
      </c>
      <c r="AY64" s="919">
        <v>199</v>
      </c>
      <c r="AZ64" s="920">
        <v>29</v>
      </c>
      <c r="BA64" s="918">
        <v>259</v>
      </c>
      <c r="BB64" s="919">
        <v>24</v>
      </c>
      <c r="BC64" s="920">
        <v>3</v>
      </c>
      <c r="BD64" s="918">
        <v>42</v>
      </c>
      <c r="BE64" s="919">
        <v>195</v>
      </c>
      <c r="BF64" s="920">
        <v>6</v>
      </c>
      <c r="BG64" s="918">
        <v>113</v>
      </c>
      <c r="BH64" s="919">
        <v>50</v>
      </c>
      <c r="BI64" s="920">
        <v>8</v>
      </c>
      <c r="BJ64" s="918">
        <v>126</v>
      </c>
      <c r="BK64" s="919">
        <v>217</v>
      </c>
      <c r="BL64" s="920">
        <v>8</v>
      </c>
      <c r="BM64" s="918">
        <v>148</v>
      </c>
      <c r="BN64" s="919">
        <v>154</v>
      </c>
      <c r="BO64" s="920">
        <v>42</v>
      </c>
      <c r="BP64" s="918">
        <v>727</v>
      </c>
      <c r="BQ64" s="919">
        <v>95</v>
      </c>
      <c r="BR64" s="920">
        <v>10</v>
      </c>
      <c r="BS64" s="918">
        <v>87</v>
      </c>
      <c r="BT64" s="919">
        <v>453</v>
      </c>
      <c r="BU64" s="920">
        <v>5</v>
      </c>
      <c r="BV64" s="918">
        <v>737</v>
      </c>
      <c r="BW64" s="919">
        <v>123</v>
      </c>
      <c r="BX64" s="920">
        <v>35</v>
      </c>
      <c r="BY64" s="918">
        <v>44</v>
      </c>
      <c r="BZ64" s="919">
        <v>273</v>
      </c>
      <c r="CA64" s="920">
        <v>10</v>
      </c>
      <c r="CB64" s="918">
        <v>117</v>
      </c>
      <c r="CC64" s="919">
        <v>70</v>
      </c>
      <c r="CD64" s="920">
        <v>4</v>
      </c>
      <c r="CE64" s="918">
        <v>13</v>
      </c>
      <c r="CF64" s="919">
        <v>59</v>
      </c>
      <c r="CG64" s="920">
        <v>13</v>
      </c>
      <c r="CH64" s="918">
        <v>185</v>
      </c>
      <c r="CI64" s="919">
        <v>54</v>
      </c>
      <c r="CJ64" s="920">
        <v>0</v>
      </c>
      <c r="CK64" s="918">
        <v>47</v>
      </c>
      <c r="CL64" s="919">
        <v>70</v>
      </c>
      <c r="CM64" s="920">
        <v>2</v>
      </c>
      <c r="CN64" s="918">
        <v>53</v>
      </c>
      <c r="CO64" s="919">
        <v>53</v>
      </c>
      <c r="CP64" s="920">
        <v>4</v>
      </c>
      <c r="CQ64" s="919"/>
      <c r="CR64" s="919"/>
      <c r="CS64" s="919"/>
      <c r="CT64" s="918">
        <v>28</v>
      </c>
      <c r="CU64" s="919">
        <v>38</v>
      </c>
      <c r="CV64" s="920">
        <v>0</v>
      </c>
      <c r="CW64" s="918">
        <v>99</v>
      </c>
      <c r="CX64" s="919">
        <v>90</v>
      </c>
      <c r="CY64" s="920">
        <v>1</v>
      </c>
      <c r="CZ64" s="918">
        <v>28</v>
      </c>
      <c r="DA64" s="919">
        <v>36</v>
      </c>
      <c r="DB64" s="920">
        <v>3</v>
      </c>
      <c r="DE64" s="707" t="s">
        <v>86</v>
      </c>
      <c r="DF64" s="834">
        <v>0.03</v>
      </c>
      <c r="DG64" s="835">
        <v>0.03</v>
      </c>
      <c r="DH64" s="836">
        <v>0.03</v>
      </c>
      <c r="DI64" s="834">
        <v>0.03</v>
      </c>
      <c r="DJ64" s="835">
        <v>0.03</v>
      </c>
      <c r="DK64" s="836">
        <v>0.03</v>
      </c>
      <c r="DL64" s="834">
        <v>0.03</v>
      </c>
      <c r="DM64" s="835">
        <v>0.03</v>
      </c>
      <c r="DN64" s="836">
        <v>0.03</v>
      </c>
      <c r="DO64" s="834">
        <v>0.03</v>
      </c>
      <c r="DP64" s="835">
        <v>0.03</v>
      </c>
      <c r="DQ64" s="836">
        <v>0.03</v>
      </c>
      <c r="DR64" s="834">
        <v>0.03</v>
      </c>
      <c r="DS64" s="835">
        <v>0.03</v>
      </c>
      <c r="DT64" s="836">
        <v>0.03</v>
      </c>
      <c r="DU64" s="834">
        <v>0.03</v>
      </c>
      <c r="DV64" s="835">
        <v>0.03</v>
      </c>
      <c r="DW64" s="836">
        <v>0.03</v>
      </c>
      <c r="DX64" s="834">
        <v>0.03</v>
      </c>
      <c r="DY64" s="835">
        <v>0.03</v>
      </c>
      <c r="DZ64" s="836">
        <v>0.03</v>
      </c>
      <c r="EA64" s="834"/>
      <c r="EB64" s="835"/>
      <c r="EC64" s="836"/>
      <c r="ED64" s="834"/>
      <c r="EE64" s="835"/>
      <c r="EF64" s="836"/>
      <c r="EG64" s="834"/>
      <c r="EH64" s="835"/>
      <c r="EI64" s="836"/>
      <c r="EJ64" s="834"/>
      <c r="EK64" s="835"/>
      <c r="EL64" s="836"/>
      <c r="EM64" s="834"/>
      <c r="EN64" s="835"/>
      <c r="EO64" s="836"/>
      <c r="EP64" s="834"/>
      <c r="EQ64" s="835"/>
      <c r="ER64" s="836"/>
      <c r="ES64" s="834"/>
      <c r="ET64" s="835"/>
      <c r="EU64" s="836"/>
      <c r="EV64" s="834"/>
      <c r="EW64" s="835"/>
      <c r="EX64" s="836"/>
      <c r="EY64" s="834"/>
      <c r="EZ64" s="835"/>
      <c r="FA64" s="836"/>
      <c r="FB64" s="834"/>
      <c r="FC64" s="835"/>
      <c r="FD64" s="836"/>
      <c r="FE64" s="834"/>
      <c r="FF64" s="835"/>
      <c r="FG64" s="836"/>
      <c r="FH64" s="834">
        <v>0</v>
      </c>
      <c r="FI64" s="835">
        <v>0</v>
      </c>
      <c r="FJ64" s="836">
        <v>0</v>
      </c>
      <c r="FK64" s="834">
        <v>0</v>
      </c>
      <c r="FL64" s="835">
        <v>0</v>
      </c>
      <c r="FM64" s="836">
        <v>0</v>
      </c>
      <c r="FN64" s="834">
        <v>0</v>
      </c>
      <c r="FO64" s="835">
        <v>0</v>
      </c>
      <c r="FP64" s="836">
        <v>0</v>
      </c>
      <c r="FQ64" s="834">
        <v>0</v>
      </c>
      <c r="FR64" s="835">
        <v>0</v>
      </c>
      <c r="FS64" s="836">
        <v>0</v>
      </c>
      <c r="FT64" s="834">
        <v>0</v>
      </c>
      <c r="FU64" s="835">
        <v>0</v>
      </c>
      <c r="FV64" s="836">
        <v>0</v>
      </c>
      <c r="FW64" s="834">
        <v>0</v>
      </c>
      <c r="FX64" s="835">
        <v>0</v>
      </c>
      <c r="FY64" s="836">
        <v>0</v>
      </c>
      <c r="FZ64" s="834">
        <v>0</v>
      </c>
      <c r="GA64" s="835">
        <v>0</v>
      </c>
      <c r="GB64" s="836">
        <v>0</v>
      </c>
      <c r="GC64" s="834">
        <v>0</v>
      </c>
      <c r="GD64" s="835">
        <v>0</v>
      </c>
      <c r="GE64" s="836">
        <v>0</v>
      </c>
      <c r="GF64" s="834"/>
      <c r="GG64" s="835"/>
      <c r="GH64" s="836"/>
      <c r="GI64" s="834"/>
      <c r="GJ64" s="835"/>
      <c r="GK64" s="836"/>
      <c r="GL64" s="834"/>
      <c r="GM64" s="835"/>
      <c r="GN64" s="836"/>
      <c r="GO64" s="834"/>
      <c r="GP64" s="835"/>
      <c r="GQ64" s="836"/>
      <c r="GR64" s="834"/>
      <c r="GS64" s="835"/>
      <c r="GT64" s="836"/>
      <c r="GU64" s="834"/>
      <c r="GV64" s="835"/>
      <c r="GW64" s="836"/>
    </row>
    <row r="65" spans="1:205" x14ac:dyDescent="0.25">
      <c r="A65" s="3" t="s">
        <v>1999</v>
      </c>
      <c r="B65" s="982"/>
      <c r="C65" s="680" t="s">
        <v>201</v>
      </c>
      <c r="D65" s="681">
        <v>65</v>
      </c>
      <c r="E65" s="682">
        <f t="shared" si="12"/>
        <v>170.85714285714286</v>
      </c>
      <c r="F65" s="682">
        <f t="shared" si="13"/>
        <v>100.28571428571429</v>
      </c>
      <c r="G65" s="682">
        <f t="shared" si="14"/>
        <v>9.7142857142857135</v>
      </c>
      <c r="H65" s="684">
        <f t="shared" ref="H65" si="432">H64*(1-DF64)</f>
        <v>0</v>
      </c>
      <c r="I65" s="684">
        <f t="shared" ref="I65" si="433">I64*(1-DG64)</f>
        <v>0</v>
      </c>
      <c r="J65" s="684">
        <f t="shared" ref="J65" si="434">J64*(1-DH64)</f>
        <v>0</v>
      </c>
      <c r="K65" s="684">
        <f t="shared" ref="K65" si="435">K64*(1-DI64)</f>
        <v>0</v>
      </c>
      <c r="L65" s="684">
        <f t="shared" ref="L65" si="436">L64*(1-DJ64)</f>
        <v>0</v>
      </c>
      <c r="M65" s="684">
        <f t="shared" ref="M65" si="437">M64*(1-DK64)</f>
        <v>0</v>
      </c>
      <c r="N65" s="684">
        <f t="shared" ref="N65" si="438">N64*(1-DL64)</f>
        <v>0</v>
      </c>
      <c r="O65" s="684">
        <f t="shared" ref="O65" si="439">O64*(1-DM64)</f>
        <v>0</v>
      </c>
      <c r="P65" s="684">
        <f t="shared" ref="P65" si="440">P64*(1-DN64)</f>
        <v>0</v>
      </c>
      <c r="Q65" s="921">
        <v>0</v>
      </c>
      <c r="R65" s="922">
        <v>0</v>
      </c>
      <c r="S65" s="923">
        <v>0</v>
      </c>
      <c r="T65" s="921">
        <v>0</v>
      </c>
      <c r="U65" s="922">
        <v>0</v>
      </c>
      <c r="V65" s="923">
        <v>0</v>
      </c>
      <c r="W65" s="921">
        <v>0</v>
      </c>
      <c r="X65" s="922">
        <v>0</v>
      </c>
      <c r="Y65" s="923">
        <v>0</v>
      </c>
      <c r="Z65" s="921">
        <v>0</v>
      </c>
      <c r="AA65" s="922">
        <v>0</v>
      </c>
      <c r="AB65" s="923">
        <v>0</v>
      </c>
      <c r="AC65" s="921">
        <v>0</v>
      </c>
      <c r="AD65" s="922">
        <v>0</v>
      </c>
      <c r="AE65" s="923">
        <v>0</v>
      </c>
      <c r="AF65" s="921">
        <v>0</v>
      </c>
      <c r="AG65" s="922">
        <v>0</v>
      </c>
      <c r="AH65" s="923">
        <v>0</v>
      </c>
      <c r="AI65" s="921">
        <v>0</v>
      </c>
      <c r="AJ65" s="922">
        <v>0</v>
      </c>
      <c r="AK65" s="923">
        <v>0</v>
      </c>
      <c r="AL65" s="921">
        <v>0</v>
      </c>
      <c r="AM65" s="922">
        <v>0</v>
      </c>
      <c r="AN65" s="923">
        <v>0</v>
      </c>
      <c r="AO65" s="921">
        <v>9</v>
      </c>
      <c r="AP65" s="922">
        <v>0</v>
      </c>
      <c r="AQ65" s="923">
        <v>0</v>
      </c>
      <c r="AR65" s="921">
        <v>2</v>
      </c>
      <c r="AS65" s="922">
        <v>9</v>
      </c>
      <c r="AT65" s="923">
        <v>0</v>
      </c>
      <c r="AU65" s="921">
        <v>1</v>
      </c>
      <c r="AV65" s="922">
        <v>2</v>
      </c>
      <c r="AW65" s="923">
        <v>1</v>
      </c>
      <c r="AX65" s="921">
        <v>0</v>
      </c>
      <c r="AY65" s="922">
        <v>1</v>
      </c>
      <c r="AZ65" s="923">
        <v>0</v>
      </c>
      <c r="BA65" s="921">
        <v>259</v>
      </c>
      <c r="BB65" s="922">
        <v>0</v>
      </c>
      <c r="BC65" s="923">
        <v>0</v>
      </c>
      <c r="BD65" s="921">
        <v>42</v>
      </c>
      <c r="BE65" s="922">
        <v>195</v>
      </c>
      <c r="BF65" s="923">
        <v>0</v>
      </c>
      <c r="BG65" s="921">
        <v>113</v>
      </c>
      <c r="BH65" s="922">
        <v>50</v>
      </c>
      <c r="BI65" s="923">
        <v>8</v>
      </c>
      <c r="BJ65" s="921">
        <v>126</v>
      </c>
      <c r="BK65" s="922">
        <v>217</v>
      </c>
      <c r="BL65" s="923">
        <v>8</v>
      </c>
      <c r="BM65" s="921">
        <v>148</v>
      </c>
      <c r="BN65" s="922">
        <v>154</v>
      </c>
      <c r="BO65" s="923">
        <v>42</v>
      </c>
      <c r="BP65" s="921">
        <v>727</v>
      </c>
      <c r="BQ65" s="922">
        <v>95</v>
      </c>
      <c r="BR65" s="923">
        <v>10</v>
      </c>
      <c r="BS65" s="921">
        <v>87</v>
      </c>
      <c r="BT65" s="922">
        <v>453</v>
      </c>
      <c r="BU65" s="923">
        <v>5</v>
      </c>
      <c r="BV65" s="921">
        <v>737</v>
      </c>
      <c r="BW65" s="922">
        <v>123</v>
      </c>
      <c r="BX65" s="923">
        <v>35</v>
      </c>
      <c r="BY65" s="921">
        <v>44</v>
      </c>
      <c r="BZ65" s="922">
        <v>273</v>
      </c>
      <c r="CA65" s="923">
        <v>10</v>
      </c>
      <c r="CB65" s="921">
        <v>117</v>
      </c>
      <c r="CC65" s="922">
        <v>70</v>
      </c>
      <c r="CD65" s="923">
        <v>4</v>
      </c>
      <c r="CE65" s="921">
        <v>13</v>
      </c>
      <c r="CF65" s="922">
        <v>59</v>
      </c>
      <c r="CG65" s="923">
        <v>13</v>
      </c>
      <c r="CH65" s="921">
        <v>185</v>
      </c>
      <c r="CI65" s="922">
        <v>54</v>
      </c>
      <c r="CJ65" s="923">
        <v>0</v>
      </c>
      <c r="CK65" s="921">
        <v>47</v>
      </c>
      <c r="CL65" s="922">
        <v>70</v>
      </c>
      <c r="CM65" s="923">
        <v>2</v>
      </c>
      <c r="CN65" s="921">
        <v>53</v>
      </c>
      <c r="CO65" s="922">
        <v>53</v>
      </c>
      <c r="CP65" s="923">
        <v>4</v>
      </c>
      <c r="CQ65" s="922"/>
      <c r="CR65" s="922"/>
      <c r="CS65" s="922"/>
      <c r="CT65" s="921">
        <v>28</v>
      </c>
      <c r="CU65" s="922">
        <v>38</v>
      </c>
      <c r="CV65" s="923">
        <v>0</v>
      </c>
      <c r="CW65" s="921">
        <v>99</v>
      </c>
      <c r="CX65" s="922">
        <v>90</v>
      </c>
      <c r="CY65" s="923">
        <v>1</v>
      </c>
      <c r="CZ65" s="921">
        <v>28</v>
      </c>
      <c r="DA65" s="922">
        <v>36</v>
      </c>
      <c r="DB65" s="923">
        <v>3</v>
      </c>
      <c r="DE65" s="680" t="s">
        <v>201</v>
      </c>
      <c r="DF65" s="837"/>
      <c r="DG65" s="68"/>
      <c r="DH65" s="838"/>
      <c r="DI65" s="837"/>
      <c r="DJ65" s="68"/>
      <c r="DK65" s="838"/>
      <c r="DL65" s="837"/>
      <c r="DM65" s="68"/>
      <c r="DN65" s="838"/>
      <c r="DO65" s="837"/>
      <c r="DP65" s="68"/>
      <c r="DQ65" s="838"/>
      <c r="DR65" s="837"/>
      <c r="DS65" s="68"/>
      <c r="DT65" s="838"/>
      <c r="DU65" s="837"/>
      <c r="DV65" s="68"/>
      <c r="DW65" s="838"/>
      <c r="DX65" s="837"/>
      <c r="DY65" s="68"/>
      <c r="DZ65" s="838"/>
      <c r="EA65" s="837"/>
      <c r="EB65" s="68"/>
      <c r="EC65" s="838"/>
      <c r="ED65" s="837"/>
      <c r="EE65" s="68"/>
      <c r="EF65" s="838"/>
      <c r="EG65" s="837"/>
      <c r="EH65" s="68"/>
      <c r="EI65" s="838"/>
      <c r="EJ65" s="837"/>
      <c r="EK65" s="68"/>
      <c r="EL65" s="838"/>
      <c r="EM65" s="837"/>
      <c r="EN65" s="68"/>
      <c r="EO65" s="838"/>
      <c r="EP65" s="837"/>
      <c r="EQ65" s="68"/>
      <c r="ER65" s="838"/>
      <c r="ES65" s="837"/>
      <c r="ET65" s="68"/>
      <c r="EU65" s="838"/>
      <c r="EV65" s="837"/>
      <c r="EW65" s="68"/>
      <c r="EX65" s="838"/>
      <c r="EY65" s="837"/>
      <c r="EZ65" s="68"/>
      <c r="FA65" s="838"/>
      <c r="FB65" s="837"/>
      <c r="FC65" s="68"/>
      <c r="FD65" s="838"/>
      <c r="FE65" s="837"/>
      <c r="FF65" s="68"/>
      <c r="FG65" s="838"/>
      <c r="FH65" s="837"/>
      <c r="FI65" s="68"/>
      <c r="FJ65" s="838"/>
      <c r="FK65" s="837"/>
      <c r="FL65" s="68"/>
      <c r="FM65" s="838"/>
      <c r="FN65" s="837"/>
      <c r="FO65" s="68"/>
      <c r="FP65" s="838"/>
      <c r="FQ65" s="837"/>
      <c r="FR65" s="68"/>
      <c r="FS65" s="838"/>
      <c r="FT65" s="837"/>
      <c r="FU65" s="68"/>
      <c r="FV65" s="838"/>
      <c r="FW65" s="837"/>
      <c r="FX65" s="68"/>
      <c r="FY65" s="838"/>
      <c r="FZ65" s="837"/>
      <c r="GA65" s="68"/>
      <c r="GB65" s="838"/>
      <c r="GC65" s="837"/>
      <c r="GD65" s="68"/>
      <c r="GE65" s="838"/>
      <c r="GF65" s="837"/>
      <c r="GG65" s="68"/>
      <c r="GH65" s="838"/>
      <c r="GI65" s="837"/>
      <c r="GJ65" s="68"/>
      <c r="GK65" s="838"/>
      <c r="GL65" s="837"/>
      <c r="GM65" s="68"/>
      <c r="GN65" s="838"/>
      <c r="GO65" s="837"/>
      <c r="GP65" s="68"/>
      <c r="GQ65" s="838"/>
      <c r="GR65" s="837"/>
      <c r="GS65" s="68"/>
      <c r="GT65" s="838"/>
      <c r="GU65" s="837"/>
      <c r="GV65" s="68"/>
      <c r="GW65" s="838"/>
    </row>
    <row r="66" spans="1:205" ht="15.75" thickBot="1" x14ac:dyDescent="0.3">
      <c r="A66" s="3"/>
      <c r="B66" s="983"/>
      <c r="C66" s="695" t="s">
        <v>202</v>
      </c>
      <c r="D66" s="696">
        <v>66</v>
      </c>
      <c r="E66" s="688">
        <f t="shared" si="12"/>
        <v>0</v>
      </c>
      <c r="F66" s="688">
        <f t="shared" si="13"/>
        <v>0</v>
      </c>
      <c r="G66" s="688">
        <f t="shared" si="14"/>
        <v>0</v>
      </c>
      <c r="H66" s="690">
        <f t="shared" ref="H66:J66" si="441">H64-H65</f>
        <v>0</v>
      </c>
      <c r="I66" s="684">
        <f t="shared" si="441"/>
        <v>0</v>
      </c>
      <c r="J66" s="684">
        <f t="shared" si="441"/>
        <v>0</v>
      </c>
      <c r="K66" s="690">
        <f t="shared" ref="K66:P66" si="442">K64-K65</f>
        <v>0</v>
      </c>
      <c r="L66" s="684">
        <f t="shared" si="442"/>
        <v>0</v>
      </c>
      <c r="M66" s="684">
        <f t="shared" si="442"/>
        <v>0</v>
      </c>
      <c r="N66" s="684">
        <f t="shared" si="442"/>
        <v>0</v>
      </c>
      <c r="O66" s="684">
        <f t="shared" si="442"/>
        <v>0</v>
      </c>
      <c r="P66" s="684">
        <f t="shared" si="442"/>
        <v>0</v>
      </c>
      <c r="Q66" s="924">
        <v>0</v>
      </c>
      <c r="R66" s="925">
        <v>0</v>
      </c>
      <c r="S66" s="926">
        <v>0</v>
      </c>
      <c r="T66" s="924">
        <v>0</v>
      </c>
      <c r="U66" s="925">
        <v>0</v>
      </c>
      <c r="V66" s="926">
        <v>0</v>
      </c>
      <c r="W66" s="924">
        <v>0</v>
      </c>
      <c r="X66" s="925">
        <v>0</v>
      </c>
      <c r="Y66" s="926">
        <v>0</v>
      </c>
      <c r="Z66" s="924">
        <v>0</v>
      </c>
      <c r="AA66" s="925">
        <v>0</v>
      </c>
      <c r="AB66" s="926">
        <v>0</v>
      </c>
      <c r="AC66" s="924">
        <v>116</v>
      </c>
      <c r="AD66" s="925">
        <v>0</v>
      </c>
      <c r="AE66" s="926">
        <v>0</v>
      </c>
      <c r="AF66" s="924">
        <v>44</v>
      </c>
      <c r="AG66" s="925">
        <v>113</v>
      </c>
      <c r="AH66" s="926">
        <v>0</v>
      </c>
      <c r="AI66" s="924">
        <v>142</v>
      </c>
      <c r="AJ66" s="925">
        <v>20</v>
      </c>
      <c r="AK66" s="926">
        <v>11</v>
      </c>
      <c r="AL66" s="924">
        <v>54</v>
      </c>
      <c r="AM66" s="925">
        <v>186</v>
      </c>
      <c r="AN66" s="926">
        <v>5</v>
      </c>
      <c r="AO66" s="924">
        <v>167</v>
      </c>
      <c r="AP66" s="925">
        <v>90</v>
      </c>
      <c r="AQ66" s="926">
        <v>6</v>
      </c>
      <c r="AR66" s="924">
        <v>141</v>
      </c>
      <c r="AS66" s="925">
        <v>146</v>
      </c>
      <c r="AT66" s="926">
        <v>8</v>
      </c>
      <c r="AU66" s="924">
        <v>125</v>
      </c>
      <c r="AV66" s="925">
        <v>124</v>
      </c>
      <c r="AW66" s="926">
        <v>12</v>
      </c>
      <c r="AX66" s="924">
        <v>11</v>
      </c>
      <c r="AY66" s="925">
        <v>198</v>
      </c>
      <c r="AZ66" s="926">
        <v>29</v>
      </c>
      <c r="BA66" s="924">
        <v>0</v>
      </c>
      <c r="BB66" s="925">
        <v>24</v>
      </c>
      <c r="BC66" s="926">
        <v>3</v>
      </c>
      <c r="BD66" s="924">
        <v>0</v>
      </c>
      <c r="BE66" s="925">
        <v>0</v>
      </c>
      <c r="BF66" s="926">
        <v>6</v>
      </c>
      <c r="BG66" s="924">
        <v>0</v>
      </c>
      <c r="BH66" s="925">
        <v>0</v>
      </c>
      <c r="BI66" s="926">
        <v>0</v>
      </c>
      <c r="BJ66" s="924">
        <v>0</v>
      </c>
      <c r="BK66" s="925">
        <v>0</v>
      </c>
      <c r="BL66" s="926">
        <v>0</v>
      </c>
      <c r="BM66" s="924">
        <v>0</v>
      </c>
      <c r="BN66" s="925">
        <v>0</v>
      </c>
      <c r="BO66" s="926">
        <v>0</v>
      </c>
      <c r="BP66" s="924">
        <v>0</v>
      </c>
      <c r="BQ66" s="925">
        <v>0</v>
      </c>
      <c r="BR66" s="926">
        <v>0</v>
      </c>
      <c r="BS66" s="924">
        <v>0</v>
      </c>
      <c r="BT66" s="925">
        <v>0</v>
      </c>
      <c r="BU66" s="926">
        <v>0</v>
      </c>
      <c r="BV66" s="924">
        <v>0</v>
      </c>
      <c r="BW66" s="925">
        <v>0</v>
      </c>
      <c r="BX66" s="926">
        <v>0</v>
      </c>
      <c r="BY66" s="924">
        <v>0</v>
      </c>
      <c r="BZ66" s="925">
        <v>0</v>
      </c>
      <c r="CA66" s="926">
        <v>0</v>
      </c>
      <c r="CB66" s="924">
        <v>0</v>
      </c>
      <c r="CC66" s="925">
        <v>0</v>
      </c>
      <c r="CD66" s="926">
        <v>0</v>
      </c>
      <c r="CE66" s="924">
        <v>0</v>
      </c>
      <c r="CF66" s="925">
        <v>0</v>
      </c>
      <c r="CG66" s="926">
        <v>0</v>
      </c>
      <c r="CH66" s="924">
        <v>0</v>
      </c>
      <c r="CI66" s="925">
        <v>0</v>
      </c>
      <c r="CJ66" s="926">
        <v>0</v>
      </c>
      <c r="CK66" s="924">
        <v>0</v>
      </c>
      <c r="CL66" s="925">
        <v>0</v>
      </c>
      <c r="CM66" s="926">
        <v>0</v>
      </c>
      <c r="CN66" s="924">
        <v>0</v>
      </c>
      <c r="CO66" s="925">
        <v>0</v>
      </c>
      <c r="CP66" s="926">
        <v>0</v>
      </c>
      <c r="CQ66" s="925"/>
      <c r="CR66" s="925"/>
      <c r="CS66" s="925"/>
      <c r="CT66" s="924">
        <v>0</v>
      </c>
      <c r="CU66" s="925">
        <v>0</v>
      </c>
      <c r="CV66" s="926">
        <v>0</v>
      </c>
      <c r="CW66" s="924">
        <v>0</v>
      </c>
      <c r="CX66" s="925">
        <v>0</v>
      </c>
      <c r="CY66" s="926">
        <v>0</v>
      </c>
      <c r="CZ66" s="924">
        <v>0</v>
      </c>
      <c r="DA66" s="925">
        <v>0</v>
      </c>
      <c r="DB66" s="926">
        <v>0</v>
      </c>
      <c r="DE66" s="695" t="s">
        <v>202</v>
      </c>
      <c r="DF66" s="839"/>
      <c r="DG66" s="840"/>
      <c r="DH66" s="841"/>
      <c r="DI66" s="839"/>
      <c r="DJ66" s="840"/>
      <c r="DK66" s="841"/>
      <c r="DL66" s="839"/>
      <c r="DM66" s="840"/>
      <c r="DN66" s="841"/>
      <c r="DO66" s="839"/>
      <c r="DP66" s="840"/>
      <c r="DQ66" s="841"/>
      <c r="DR66" s="839"/>
      <c r="DS66" s="840"/>
      <c r="DT66" s="841"/>
      <c r="DU66" s="839"/>
      <c r="DV66" s="840"/>
      <c r="DW66" s="841"/>
      <c r="DX66" s="839"/>
      <c r="DY66" s="840"/>
      <c r="DZ66" s="841"/>
      <c r="EA66" s="839"/>
      <c r="EB66" s="840"/>
      <c r="EC66" s="841"/>
      <c r="ED66" s="839"/>
      <c r="EE66" s="840"/>
      <c r="EF66" s="841"/>
      <c r="EG66" s="839"/>
      <c r="EH66" s="840"/>
      <c r="EI66" s="841"/>
      <c r="EJ66" s="839"/>
      <c r="EK66" s="840"/>
      <c r="EL66" s="841"/>
      <c r="EM66" s="839"/>
      <c r="EN66" s="840"/>
      <c r="EO66" s="841"/>
      <c r="EP66" s="839"/>
      <c r="EQ66" s="840"/>
      <c r="ER66" s="841"/>
      <c r="ES66" s="839"/>
      <c r="ET66" s="840"/>
      <c r="EU66" s="841"/>
      <c r="EV66" s="839"/>
      <c r="EW66" s="840"/>
      <c r="EX66" s="841"/>
      <c r="EY66" s="839"/>
      <c r="EZ66" s="840"/>
      <c r="FA66" s="841"/>
      <c r="FB66" s="839"/>
      <c r="FC66" s="840"/>
      <c r="FD66" s="841"/>
      <c r="FE66" s="839"/>
      <c r="FF66" s="840"/>
      <c r="FG66" s="841"/>
      <c r="FH66" s="839"/>
      <c r="FI66" s="840"/>
      <c r="FJ66" s="841"/>
      <c r="FK66" s="839"/>
      <c r="FL66" s="840"/>
      <c r="FM66" s="841"/>
      <c r="FN66" s="839"/>
      <c r="FO66" s="840"/>
      <c r="FP66" s="841"/>
      <c r="FQ66" s="839"/>
      <c r="FR66" s="840"/>
      <c r="FS66" s="841"/>
      <c r="FT66" s="839"/>
      <c r="FU66" s="840"/>
      <c r="FV66" s="841"/>
      <c r="FW66" s="839"/>
      <c r="FX66" s="840"/>
      <c r="FY66" s="841"/>
      <c r="FZ66" s="839"/>
      <c r="GA66" s="840"/>
      <c r="GB66" s="841"/>
      <c r="GC66" s="839"/>
      <c r="GD66" s="840"/>
      <c r="GE66" s="841"/>
      <c r="GF66" s="839"/>
      <c r="GG66" s="840"/>
      <c r="GH66" s="841"/>
      <c r="GI66" s="839"/>
      <c r="GJ66" s="840"/>
      <c r="GK66" s="841"/>
      <c r="GL66" s="839"/>
      <c r="GM66" s="840"/>
      <c r="GN66" s="841"/>
      <c r="GO66" s="839"/>
      <c r="GP66" s="840"/>
      <c r="GQ66" s="841"/>
      <c r="GR66" s="839"/>
      <c r="GS66" s="840"/>
      <c r="GT66" s="841"/>
      <c r="GU66" s="839"/>
      <c r="GV66" s="840"/>
      <c r="GW66" s="841"/>
    </row>
    <row r="67" spans="1:205" x14ac:dyDescent="0.25">
      <c r="A67" s="560" t="s">
        <v>2014</v>
      </c>
      <c r="B67" s="978" t="s">
        <v>1457</v>
      </c>
      <c r="C67" s="704" t="s">
        <v>218</v>
      </c>
      <c r="D67" s="705"/>
      <c r="E67" s="673">
        <f t="shared" si="12"/>
        <v>202.1341929742625</v>
      </c>
      <c r="F67" s="673">
        <f t="shared" si="13"/>
        <v>357.92898382523651</v>
      </c>
      <c r="G67" s="673">
        <f t="shared" si="14"/>
        <v>187.91333299948084</v>
      </c>
      <c r="H67" s="675">
        <f>StraitsTot!AH14</f>
        <v>58.500014040000018</v>
      </c>
      <c r="I67" s="675">
        <f>StraitsTot!AI14</f>
        <v>112.50002700000003</v>
      </c>
      <c r="J67" s="675">
        <f>StraitsTot!AJ14</f>
        <v>79.00001896000002</v>
      </c>
      <c r="K67" s="675">
        <f>StraitsTot!AH15</f>
        <v>187.43401403999997</v>
      </c>
      <c r="L67" s="675">
        <f>StraitsTot!AI15</f>
        <v>360.45002699999992</v>
      </c>
      <c r="M67" s="675">
        <f>StraitsTot!AJ15</f>
        <v>253.11601895999996</v>
      </c>
      <c r="N67" s="675">
        <f>StraitsTot!AH16</f>
        <v>135.95401404000009</v>
      </c>
      <c r="O67" s="675">
        <f>StraitsTot!AI16</f>
        <v>261.45002700000015</v>
      </c>
      <c r="P67" s="675">
        <f>StraitsTot!AJ16</f>
        <v>183.59601896000009</v>
      </c>
      <c r="Q67" s="677">
        <f>SUM(Q68:Q69)</f>
        <v>57.113599999999998</v>
      </c>
      <c r="R67" s="678">
        <f t="shared" ref="R67" si="443">SUM(R68:R69)</f>
        <v>418.10879999999997</v>
      </c>
      <c r="S67" s="679">
        <f t="shared" ref="S67" si="444">SUM(S68:S69)</f>
        <v>261.66720000000004</v>
      </c>
      <c r="T67" s="677">
        <f t="shared" ref="T67" si="445">SUM(T68:T69)</f>
        <v>117.03800000000001</v>
      </c>
      <c r="U67" s="678">
        <f t="shared" ref="U67" si="446">SUM(U68:U69)</f>
        <v>127.98400000000001</v>
      </c>
      <c r="V67" s="679">
        <f t="shared" ref="V67" si="447">SUM(V68:V69)</f>
        <v>596.97800000000007</v>
      </c>
      <c r="W67" s="677">
        <f t="shared" ref="W67" si="448">SUM(W68:W69)</f>
        <v>63.597000000000008</v>
      </c>
      <c r="X67" s="678">
        <f t="shared" ref="X67" si="449">SUM(X68:X69)</f>
        <v>227.27300000000002</v>
      </c>
      <c r="Y67" s="679">
        <f t="shared" ref="Y67" si="450">SUM(Y68:Y69)</f>
        <v>194.24200000000002</v>
      </c>
      <c r="Z67" s="677">
        <f t="shared" ref="Z67" si="451">SUM(Z68:Z69)</f>
        <v>23.114999999999998</v>
      </c>
      <c r="AA67" s="678">
        <f t="shared" ref="AA67" si="452">SUM(AA68:AA69)</f>
        <v>676.36500000000001</v>
      </c>
      <c r="AB67" s="679">
        <f t="shared" ref="AB67" si="453">SUM(AB68:AB69)</f>
        <v>300.495</v>
      </c>
      <c r="AC67" s="677">
        <f t="shared" ref="AC67" si="454">SUM(AC68:AC69)</f>
        <v>35.1133641768457</v>
      </c>
      <c r="AD67" s="678">
        <f t="shared" ref="AD67" si="455">SUM(AD68:AD69)</f>
        <v>175.91201509720841</v>
      </c>
      <c r="AE67" s="679">
        <f t="shared" ref="AE67" si="456">SUM(AE68:AE69)</f>
        <v>518.57557477731666</v>
      </c>
      <c r="AF67" s="677">
        <f t="shared" ref="AF67" si="457">SUM(AF68:AF69)</f>
        <v>86.942030882465019</v>
      </c>
      <c r="AG67" s="678">
        <f t="shared" ref="AG67" si="458">SUM(AG68:AG69)</f>
        <v>279.47497294544678</v>
      </c>
      <c r="AH67" s="679">
        <f t="shared" ref="AH67" si="459">SUM(AH68:AH69)</f>
        <v>520.95750185001418</v>
      </c>
      <c r="AI67" s="677">
        <f t="shared" ref="AI67" si="460">SUM(AI68:AI69)</f>
        <v>89.295318864133861</v>
      </c>
      <c r="AJ67" s="678">
        <f t="shared" ref="AJ67" si="461">SUM(AJ68:AJ69)</f>
        <v>130.81564701013093</v>
      </c>
      <c r="AK67" s="679">
        <f t="shared" ref="AK67" si="462">SUM(AK68:AK69)</f>
        <v>204.88903412573535</v>
      </c>
      <c r="AL67" s="677">
        <f t="shared" ref="AL67" si="463">SUM(AL68:AL69)</f>
        <v>55.590279863223202</v>
      </c>
      <c r="AM67" s="678">
        <f t="shared" ref="AM67" si="464">SUM(AM68:AM69)</f>
        <v>322.01192166020036</v>
      </c>
      <c r="AN67" s="679">
        <f t="shared" ref="AN67" si="465">SUM(AN68:AN69)</f>
        <v>502.75781590551185</v>
      </c>
      <c r="AO67" s="677">
        <f t="shared" ref="AO67" si="466">SUM(AO68:AO69)</f>
        <v>142.1</v>
      </c>
      <c r="AP67" s="678">
        <f t="shared" ref="AP67" si="467">SUM(AP68:AP69)</f>
        <v>315.59999999999997</v>
      </c>
      <c r="AQ67" s="679">
        <f t="shared" ref="AQ67" si="468">SUM(AQ68:AQ69)</f>
        <v>806.3</v>
      </c>
      <c r="AR67" s="677">
        <f t="shared" ref="AR67" si="469">SUM(AR68:AR69)</f>
        <v>105.17132856152421</v>
      </c>
      <c r="AS67" s="678">
        <f t="shared" ref="AS67" si="470">SUM(AS68:AS69)</f>
        <v>462.23444592338899</v>
      </c>
      <c r="AT67" s="679">
        <f t="shared" ref="AT67" si="471">SUM(AT68:AT69)</f>
        <v>323.5942255150868</v>
      </c>
      <c r="AU67" s="677">
        <f t="shared" ref="AU67" si="472">SUM(AU68:AU69)</f>
        <v>59</v>
      </c>
      <c r="AV67" s="678">
        <f t="shared" ref="AV67" si="473">SUM(AV68:AV69)</f>
        <v>931</v>
      </c>
      <c r="AW67" s="679">
        <f t="shared" ref="AW67" si="474">SUM(AW68:AW69)</f>
        <v>693</v>
      </c>
      <c r="AX67" s="677">
        <f t="shared" ref="AX67" si="475">SUM(AX68:AX69)</f>
        <v>50</v>
      </c>
      <c r="AY67" s="678">
        <f t="shared" ref="AY67" si="476">SUM(AY68:AY69)</f>
        <v>442</v>
      </c>
      <c r="AZ67" s="679">
        <f t="shared" ref="AZ67" si="477">SUM(AZ68:AZ69)</f>
        <v>1163</v>
      </c>
      <c r="BA67" s="677">
        <f t="shared" ref="BA67" si="478">SUM(BA68:BA69)</f>
        <v>156</v>
      </c>
      <c r="BB67" s="678">
        <f t="shared" ref="BB67" si="479">SUM(BB68:BB69)</f>
        <v>232</v>
      </c>
      <c r="BC67" s="679">
        <f t="shared" ref="BC67" si="480">SUM(BC68:BC69)</f>
        <v>275</v>
      </c>
      <c r="BD67" s="677">
        <f t="shared" ref="BD67" si="481">SUM(BD68:BD69)</f>
        <v>326</v>
      </c>
      <c r="BE67" s="678">
        <f t="shared" ref="BE67" si="482">SUM(BE68:BE69)</f>
        <v>488</v>
      </c>
      <c r="BF67" s="679">
        <f t="shared" ref="BF67" si="483">SUM(BF68:BF69)</f>
        <v>125</v>
      </c>
      <c r="BG67" s="677">
        <f t="shared" ref="BG67" si="484">SUM(BG68:BG69)</f>
        <v>70</v>
      </c>
      <c r="BH67" s="678">
        <f t="shared" ref="BH67" si="485">SUM(BH68:BH69)</f>
        <v>458</v>
      </c>
      <c r="BI67" s="679">
        <f t="shared" ref="BI67" si="486">SUM(BI68:BI69)</f>
        <v>146</v>
      </c>
      <c r="BJ67" s="677">
        <f t="shared" ref="BJ67" si="487">SUM(BJ68:BJ69)</f>
        <v>53</v>
      </c>
      <c r="BK67" s="678">
        <f t="shared" ref="BK67" si="488">SUM(BK68:BK69)</f>
        <v>481</v>
      </c>
      <c r="BL67" s="679">
        <f t="shared" ref="BL67" si="489">SUM(BL68:BL69)</f>
        <v>546</v>
      </c>
      <c r="BM67" s="677">
        <f t="shared" ref="BM67" si="490">SUM(BM68:BM69)</f>
        <v>153</v>
      </c>
      <c r="BN67" s="678">
        <f t="shared" ref="BN67" si="491">SUM(BN68:BN69)</f>
        <v>217</v>
      </c>
      <c r="BO67" s="679">
        <f t="shared" ref="BO67" si="492">SUM(BO68:BO69)</f>
        <v>682</v>
      </c>
      <c r="BP67" s="677">
        <f t="shared" ref="BP67" si="493">SUM(BP68:BP69)</f>
        <v>53</v>
      </c>
      <c r="BQ67" s="678">
        <f t="shared" ref="BQ67" si="494">SUM(BQ68:BQ69)</f>
        <v>145</v>
      </c>
      <c r="BR67" s="679">
        <f t="shared" ref="BR67" si="495">SUM(BR68:BR69)</f>
        <v>75</v>
      </c>
      <c r="BS67" s="677">
        <f t="shared" ref="BS67" si="496">SUM(BS68:BS69)</f>
        <v>240</v>
      </c>
      <c r="BT67" s="678">
        <f t="shared" ref="BT67" si="497">SUM(BT68:BT69)</f>
        <v>535</v>
      </c>
      <c r="BU67" s="679">
        <f t="shared" ref="BU67" si="498">SUM(BU68:BU69)</f>
        <v>120</v>
      </c>
      <c r="BV67" s="677">
        <f t="shared" ref="BV67" si="499">SUM(BV68:BV69)</f>
        <v>28</v>
      </c>
      <c r="BW67" s="678">
        <f t="shared" ref="BW67" si="500">SUM(BW68:BW69)</f>
        <v>331</v>
      </c>
      <c r="BX67" s="679">
        <f t="shared" ref="BX67" si="501">SUM(BX68:BX69)</f>
        <v>208</v>
      </c>
      <c r="BY67" s="677">
        <f t="shared" ref="BY67" si="502">SUM(BY68:BY69)</f>
        <v>22</v>
      </c>
      <c r="BZ67" s="678">
        <f t="shared" ref="BZ67" si="503">SUM(BZ68:BZ69)</f>
        <v>62</v>
      </c>
      <c r="CA67" s="679">
        <f t="shared" ref="CA67" si="504">SUM(CA68:CA69)</f>
        <v>394</v>
      </c>
      <c r="CB67" s="677">
        <f t="shared" ref="CB67" si="505">SUM(CB68:CB69)</f>
        <v>162.12312244727849</v>
      </c>
      <c r="CC67" s="678">
        <f t="shared" ref="CC67" si="506">SUM(CC68:CC69)</f>
        <v>128.23071601233642</v>
      </c>
      <c r="CD67" s="679">
        <f t="shared" ref="CD67" si="507">SUM(CD68:CD69)</f>
        <v>41.845161290322579</v>
      </c>
      <c r="CE67" s="677">
        <f t="shared" ref="CE67" si="508">SUM(CE68:CE69)</f>
        <v>632</v>
      </c>
      <c r="CF67" s="678">
        <f t="shared" ref="CF67" si="509">SUM(CF68:CF69)</f>
        <v>102</v>
      </c>
      <c r="CG67" s="679">
        <f t="shared" ref="CG67" si="510">SUM(CG68:CG69)</f>
        <v>26</v>
      </c>
      <c r="CH67" s="677">
        <f t="shared" ref="CH67" si="511">SUM(CH68:CH69)</f>
        <v>105.42522112034305</v>
      </c>
      <c r="CI67" s="678">
        <f t="shared" ref="CI67" si="512">SUM(CI68:CI69)</f>
        <v>1326.313722862503</v>
      </c>
      <c r="CJ67" s="679">
        <f t="shared" ref="CJ67" si="513">SUM(CJ68:CJ69)</f>
        <v>68.486330742428294</v>
      </c>
      <c r="CK67" s="677">
        <f t="shared" ref="CK67" si="514">SUM(CK68:CK69)</f>
        <v>57.64</v>
      </c>
      <c r="CL67" s="678">
        <f t="shared" ref="CL67" si="515">SUM(CL68:CL69)</f>
        <v>150.77230769230766</v>
      </c>
      <c r="CM67" s="679">
        <f t="shared" ref="CM67" si="516">SUM(CM68:CM69)</f>
        <v>414.76369230769222</v>
      </c>
      <c r="CN67" s="677">
        <f t="shared" ref="CN67" si="517">SUM(CN68:CN69)</f>
        <v>407.75100725221597</v>
      </c>
      <c r="CO67" s="678">
        <f t="shared" ref="CO67" si="518">SUM(CO68:CO69)</f>
        <v>405.18614020950838</v>
      </c>
      <c r="CP67" s="679">
        <f t="shared" ref="CP67" si="519">SUM(CP68:CP69)</f>
        <v>162.29814665592264</v>
      </c>
      <c r="CQ67" s="678"/>
      <c r="CR67" s="678"/>
      <c r="CS67" s="678"/>
      <c r="CT67" s="677">
        <f t="shared" ref="CT67" si="520">SUM(CT68:CT69)</f>
        <v>1053.1760651629072</v>
      </c>
      <c r="CU67" s="678">
        <f t="shared" ref="CU67" si="521">SUM(CU68:CU69)</f>
        <v>472.26002506265661</v>
      </c>
      <c r="CV67" s="679">
        <f t="shared" ref="CV67" si="522">SUM(CV68:CV69)</f>
        <v>83.063909774436098</v>
      </c>
      <c r="CW67" s="918">
        <f t="shared" ref="CW67:DB67" si="523">SUM(CW68:CW69)</f>
        <v>437.13240328654575</v>
      </c>
      <c r="CX67" s="919">
        <f t="shared" si="523"/>
        <v>2145.3055460458745</v>
      </c>
      <c r="CY67" s="920">
        <f t="shared" si="523"/>
        <v>134.93352019856218</v>
      </c>
      <c r="CZ67" s="918">
        <f t="shared" si="523"/>
        <v>419</v>
      </c>
      <c r="DA67" s="919">
        <f t="shared" si="523"/>
        <v>552</v>
      </c>
      <c r="DB67" s="920">
        <f t="shared" si="523"/>
        <v>224</v>
      </c>
      <c r="DE67" s="707" t="s">
        <v>218</v>
      </c>
      <c r="DF67" s="834">
        <v>0.03</v>
      </c>
      <c r="DG67" s="835">
        <v>0.03</v>
      </c>
      <c r="DH67" s="836">
        <v>0.03</v>
      </c>
      <c r="DI67" s="834">
        <v>0.03</v>
      </c>
      <c r="DJ67" s="835">
        <v>0.03</v>
      </c>
      <c r="DK67" s="836">
        <v>0.03</v>
      </c>
      <c r="DL67" s="834">
        <v>0.03</v>
      </c>
      <c r="DM67" s="835">
        <v>0.03</v>
      </c>
      <c r="DN67" s="836">
        <v>0.03</v>
      </c>
      <c r="DO67" s="834">
        <v>0.03</v>
      </c>
      <c r="DP67" s="835">
        <v>0.03</v>
      </c>
      <c r="DQ67" s="836">
        <v>0.03</v>
      </c>
      <c r="DR67" s="834">
        <v>0.03</v>
      </c>
      <c r="DS67" s="835">
        <v>0.03</v>
      </c>
      <c r="DT67" s="836">
        <v>0.03</v>
      </c>
      <c r="DU67" s="834">
        <v>0.03</v>
      </c>
      <c r="DV67" s="835">
        <v>0.03</v>
      </c>
      <c r="DW67" s="836">
        <v>0.03</v>
      </c>
      <c r="DX67" s="834">
        <v>0.03</v>
      </c>
      <c r="DY67" s="835">
        <v>0.03</v>
      </c>
      <c r="DZ67" s="836">
        <v>0.03</v>
      </c>
      <c r="EA67" s="834"/>
      <c r="EB67" s="835"/>
      <c r="EC67" s="836"/>
      <c r="ED67" s="834"/>
      <c r="EE67" s="835"/>
      <c r="EF67" s="836"/>
      <c r="EG67" s="834"/>
      <c r="EH67" s="835"/>
      <c r="EI67" s="836"/>
      <c r="EJ67" s="834"/>
      <c r="EK67" s="835"/>
      <c r="EL67" s="836"/>
      <c r="EM67" s="834"/>
      <c r="EN67" s="835"/>
      <c r="EO67" s="836"/>
      <c r="EP67" s="834"/>
      <c r="EQ67" s="835"/>
      <c r="ER67" s="836"/>
      <c r="ES67" s="834"/>
      <c r="ET67" s="835"/>
      <c r="EU67" s="836"/>
      <c r="EV67" s="834"/>
      <c r="EW67" s="835"/>
      <c r="EX67" s="836"/>
      <c r="EY67" s="834"/>
      <c r="EZ67" s="835"/>
      <c r="FA67" s="836"/>
      <c r="FB67" s="834"/>
      <c r="FC67" s="835"/>
      <c r="FD67" s="836"/>
      <c r="FE67" s="834"/>
      <c r="FF67" s="835"/>
      <c r="FG67" s="836"/>
      <c r="FH67" s="834">
        <v>0.36154826958105646</v>
      </c>
      <c r="FI67" s="835">
        <v>0.36154826958105646</v>
      </c>
      <c r="FJ67" s="836">
        <v>0.36154826958105646</v>
      </c>
      <c r="FK67" s="834">
        <v>0.36681399631675876</v>
      </c>
      <c r="FL67" s="835">
        <v>0.36681399631675876</v>
      </c>
      <c r="FM67" s="836">
        <v>0.36681399631675876</v>
      </c>
      <c r="FN67" s="834">
        <v>0.28521126760563381</v>
      </c>
      <c r="FO67" s="835">
        <v>0.28521126760563381</v>
      </c>
      <c r="FP67" s="836">
        <v>0.28521126760563381</v>
      </c>
      <c r="FQ67" s="834">
        <v>5.5865921787709501E-2</v>
      </c>
      <c r="FR67" s="835">
        <v>5.5865921787709501E-2</v>
      </c>
      <c r="FS67" s="836">
        <v>5.5865921787709501E-2</v>
      </c>
      <c r="FT67" s="834">
        <v>0.12503521126760564</v>
      </c>
      <c r="FU67" s="835">
        <v>0.12503521126760564</v>
      </c>
      <c r="FV67" s="836">
        <v>0.12503521126760564</v>
      </c>
      <c r="FW67" s="834">
        <v>6.7826086956521731E-2</v>
      </c>
      <c r="FX67" s="835">
        <v>6.7826086956521731E-2</v>
      </c>
      <c r="FY67" s="836">
        <v>6.7826086956521731E-2</v>
      </c>
      <c r="FZ67" s="834">
        <v>0.57132467532467524</v>
      </c>
      <c r="GA67" s="835">
        <v>0.57132467532467524</v>
      </c>
      <c r="GB67" s="836">
        <v>0.57132467532467524</v>
      </c>
      <c r="GC67" s="834">
        <v>0.55471626733921808</v>
      </c>
      <c r="GD67" s="835">
        <v>0.55471626733921808</v>
      </c>
      <c r="GE67" s="836">
        <v>0.55471626733921808</v>
      </c>
      <c r="GF67" s="834"/>
      <c r="GG67" s="835"/>
      <c r="GH67" s="836"/>
      <c r="GI67" s="834"/>
      <c r="GJ67" s="835"/>
      <c r="GK67" s="836"/>
      <c r="GL67" s="834"/>
      <c r="GM67" s="835"/>
      <c r="GN67" s="836"/>
      <c r="GO67" s="834"/>
      <c r="GP67" s="835"/>
      <c r="GQ67" s="836"/>
      <c r="GR67" s="834"/>
      <c r="GS67" s="835"/>
      <c r="GT67" s="836"/>
      <c r="GU67" s="834"/>
      <c r="GV67" s="835"/>
      <c r="GW67" s="836"/>
    </row>
    <row r="68" spans="1:205" x14ac:dyDescent="0.25">
      <c r="A68" s="3" t="s">
        <v>1999</v>
      </c>
      <c r="B68" s="979"/>
      <c r="C68" s="680" t="s">
        <v>201</v>
      </c>
      <c r="D68" s="681">
        <v>75</v>
      </c>
      <c r="E68" s="682">
        <f t="shared" si="12"/>
        <v>85.797202300199629</v>
      </c>
      <c r="F68" s="682">
        <f t="shared" si="13"/>
        <v>236.06455369676965</v>
      </c>
      <c r="G68" s="682">
        <f t="shared" si="14"/>
        <v>106.46848716715924</v>
      </c>
      <c r="H68" s="684">
        <f t="shared" ref="H68" si="524">H67*(1-DF67)</f>
        <v>56.745013618800016</v>
      </c>
      <c r="I68" s="684">
        <f t="shared" ref="I68" si="525">I67*(1-DG67)</f>
        <v>109.12502619000003</v>
      </c>
      <c r="J68" s="684">
        <f t="shared" ref="J68" si="526">J67*(1-DH67)</f>
        <v>76.630018391200011</v>
      </c>
      <c r="K68" s="684">
        <f t="shared" ref="K68" si="527">K67*(1-DI67)</f>
        <v>181.81099361879996</v>
      </c>
      <c r="L68" s="684">
        <f t="shared" ref="L68" si="528">L67*(1-DJ67)</f>
        <v>349.63652618999993</v>
      </c>
      <c r="M68" s="684">
        <f t="shared" ref="M68" si="529">M67*(1-DK67)</f>
        <v>245.52253839119996</v>
      </c>
      <c r="N68" s="684">
        <f t="shared" ref="N68" si="530">N67*(1-DL67)</f>
        <v>131.87539361880008</v>
      </c>
      <c r="O68" s="684">
        <f t="shared" ref="O68" si="531">O67*(1-DM67)</f>
        <v>253.60652619000012</v>
      </c>
      <c r="P68" s="684">
        <f t="shared" ref="P68" si="532">P67*(1-DN67)</f>
        <v>178.08813839120009</v>
      </c>
      <c r="Q68" s="685">
        <v>43.421718463944394</v>
      </c>
      <c r="R68" s="686">
        <v>418.10879999999997</v>
      </c>
      <c r="S68" s="687">
        <v>261.66720000000004</v>
      </c>
      <c r="T68" s="685">
        <v>53.735997610609232</v>
      </c>
      <c r="U68" s="686">
        <v>91.939250437300899</v>
      </c>
      <c r="V68" s="687">
        <v>596.97800000000007</v>
      </c>
      <c r="W68" s="685">
        <v>20.532350404560997</v>
      </c>
      <c r="X68" s="686">
        <v>62.060832514867677</v>
      </c>
      <c r="Y68" s="687">
        <v>125.05923718505647</v>
      </c>
      <c r="Z68" s="685">
        <v>23.114999999999998</v>
      </c>
      <c r="AA68" s="686">
        <v>147.68251802072268</v>
      </c>
      <c r="AB68" s="687">
        <v>81.827135553972894</v>
      </c>
      <c r="AC68" s="685">
        <v>20.208172450964319</v>
      </c>
      <c r="AD68" s="686">
        <v>175.91201509720841</v>
      </c>
      <c r="AE68" s="687">
        <v>278.79375311503776</v>
      </c>
      <c r="AF68" s="685">
        <v>32.639047739749408</v>
      </c>
      <c r="AG68" s="686">
        <v>169.54553288150291</v>
      </c>
      <c r="AH68" s="687">
        <v>505.63568283100494</v>
      </c>
      <c r="AI68" s="685">
        <v>59.057065164046399</v>
      </c>
      <c r="AJ68" s="686">
        <v>36.48710355905618</v>
      </c>
      <c r="AK68" s="687">
        <v>177.54581089563194</v>
      </c>
      <c r="AL68" s="685">
        <v>2.5115564589679038</v>
      </c>
      <c r="AM68" s="686">
        <v>144.49845938847557</v>
      </c>
      <c r="AN68" s="687">
        <v>190.59497065088166</v>
      </c>
      <c r="AO68" s="685">
        <v>50.221925142801162</v>
      </c>
      <c r="AP68" s="686">
        <v>55.7</v>
      </c>
      <c r="AQ68" s="687">
        <v>403.54064722692618</v>
      </c>
      <c r="AR68" s="685">
        <v>78.557415516048209</v>
      </c>
      <c r="AS68" s="686">
        <v>208.40176170882734</v>
      </c>
      <c r="AT68" s="687">
        <v>143.8354255150868</v>
      </c>
      <c r="AU68" s="685">
        <v>27.6768675317518</v>
      </c>
      <c r="AV68" s="686">
        <v>674.49842858805732</v>
      </c>
      <c r="AW68" s="687">
        <v>328.55834934211367</v>
      </c>
      <c r="AX68" s="685">
        <v>1.3920663314639312</v>
      </c>
      <c r="AY68" s="686">
        <v>233.60528194594053</v>
      </c>
      <c r="AZ68" s="687">
        <v>878.99519066534424</v>
      </c>
      <c r="BA68" s="685">
        <v>65.02627189324437</v>
      </c>
      <c r="BB68" s="686">
        <v>57.408238251788816</v>
      </c>
      <c r="BC68" s="687">
        <v>211.85373200032242</v>
      </c>
      <c r="BD68" s="685">
        <v>78</v>
      </c>
      <c r="BE68" s="686">
        <v>346.99072143452878</v>
      </c>
      <c r="BF68" s="687">
        <v>83.336056855540519</v>
      </c>
      <c r="BG68" s="685">
        <v>16.954375700459391</v>
      </c>
      <c r="BH68" s="686">
        <v>73</v>
      </c>
      <c r="BI68" s="687">
        <v>104.15208507089241</v>
      </c>
      <c r="BJ68" s="685">
        <v>20.700749829584183</v>
      </c>
      <c r="BK68" s="686">
        <v>169.47751547724334</v>
      </c>
      <c r="BL68" s="687">
        <v>218</v>
      </c>
      <c r="BM68" s="685">
        <v>17.30067825886055</v>
      </c>
      <c r="BN68" s="686">
        <v>104.90260234973334</v>
      </c>
      <c r="BO68" s="687">
        <v>168.37113158431828</v>
      </c>
      <c r="BP68" s="685">
        <v>30.142860168818377</v>
      </c>
      <c r="BQ68" s="686">
        <v>17.841195011799396</v>
      </c>
      <c r="BR68" s="687">
        <v>33.832213410221051</v>
      </c>
      <c r="BS68" s="685">
        <v>127.52598083396177</v>
      </c>
      <c r="BT68" s="686">
        <v>93.095296597155311</v>
      </c>
      <c r="BU68" s="687">
        <v>59.208632926069413</v>
      </c>
      <c r="BV68" s="685">
        <v>18.615725609527029</v>
      </c>
      <c r="BW68" s="686">
        <v>220.25635035959311</v>
      </c>
      <c r="BX68" s="687">
        <v>108.00344775899755</v>
      </c>
      <c r="BY68" s="685">
        <v>22</v>
      </c>
      <c r="BZ68" s="686">
        <v>36.662459145722977</v>
      </c>
      <c r="CA68" s="687">
        <v>207.69688107369052</v>
      </c>
      <c r="CB68" s="685">
        <v>16.105962498161048</v>
      </c>
      <c r="CC68" s="686">
        <v>17.421596429193201</v>
      </c>
      <c r="CD68" s="687">
        <v>24.228582021599408</v>
      </c>
      <c r="CE68" s="685">
        <v>315.03110100875762</v>
      </c>
      <c r="CF68" s="686">
        <v>44.419239138754932</v>
      </c>
      <c r="CG68" s="687">
        <v>11.675009041819003</v>
      </c>
      <c r="CH68" s="685">
        <v>64.490896937750193</v>
      </c>
      <c r="CI68" s="686">
        <v>1009.9248190833555</v>
      </c>
      <c r="CJ68" s="687">
        <v>63.304902006641193</v>
      </c>
      <c r="CK68" s="685">
        <v>23.174360989989559</v>
      </c>
      <c r="CL68" s="686">
        <v>49.108265870646761</v>
      </c>
      <c r="CM68" s="687">
        <v>175.02449640596495</v>
      </c>
      <c r="CN68" s="685">
        <v>141.16236905721195</v>
      </c>
      <c r="CO68" s="686">
        <v>274.65914585012081</v>
      </c>
      <c r="CP68" s="687">
        <v>155.3460918614021</v>
      </c>
      <c r="CQ68" s="686"/>
      <c r="CR68" s="686"/>
      <c r="CS68" s="686"/>
      <c r="CT68" s="685">
        <v>1009.0834037875421</v>
      </c>
      <c r="CU68" s="686">
        <v>423.47116458911205</v>
      </c>
      <c r="CV68" s="687">
        <v>75.121261396331946</v>
      </c>
      <c r="CW68" s="921">
        <v>383.8059785997184</v>
      </c>
      <c r="CX68" s="922">
        <v>1995.7642514493591</v>
      </c>
      <c r="CY68" s="923">
        <v>65.669528715183816</v>
      </c>
      <c r="CZ68" s="921">
        <v>13</v>
      </c>
      <c r="DA68" s="922">
        <v>11</v>
      </c>
      <c r="DB68" s="923">
        <v>23</v>
      </c>
      <c r="DE68" s="680" t="s">
        <v>201</v>
      </c>
      <c r="DF68" s="837"/>
      <c r="DG68" s="68"/>
      <c r="DH68" s="838"/>
      <c r="DI68" s="837"/>
      <c r="DJ68" s="68"/>
      <c r="DK68" s="838"/>
      <c r="DL68" s="837"/>
      <c r="DM68" s="68"/>
      <c r="DN68" s="838"/>
      <c r="DO68" s="837"/>
      <c r="DP68" s="68"/>
      <c r="DQ68" s="838"/>
      <c r="DR68" s="837"/>
      <c r="DS68" s="68"/>
      <c r="DT68" s="838"/>
      <c r="DU68" s="837"/>
      <c r="DV68" s="68"/>
      <c r="DW68" s="838"/>
      <c r="DX68" s="837"/>
      <c r="DY68" s="68"/>
      <c r="DZ68" s="838"/>
      <c r="EA68" s="837"/>
      <c r="EB68" s="68"/>
      <c r="EC68" s="838"/>
      <c r="ED68" s="837"/>
      <c r="EE68" s="68"/>
      <c r="EF68" s="838"/>
      <c r="EG68" s="837"/>
      <c r="EH68" s="68"/>
      <c r="EI68" s="838"/>
      <c r="EJ68" s="837"/>
      <c r="EK68" s="68"/>
      <c r="EL68" s="838"/>
      <c r="EM68" s="837"/>
      <c r="EN68" s="68"/>
      <c r="EO68" s="838"/>
      <c r="EP68" s="837"/>
      <c r="EQ68" s="68"/>
      <c r="ER68" s="838"/>
      <c r="ES68" s="837"/>
      <c r="ET68" s="68"/>
      <c r="EU68" s="838"/>
      <c r="EV68" s="837"/>
      <c r="EW68" s="68"/>
      <c r="EX68" s="838"/>
      <c r="EY68" s="837"/>
      <c r="EZ68" s="68"/>
      <c r="FA68" s="838"/>
      <c r="FB68" s="837"/>
      <c r="FC68" s="68"/>
      <c r="FD68" s="838"/>
      <c r="FE68" s="837"/>
      <c r="FF68" s="68"/>
      <c r="FG68" s="838"/>
      <c r="FH68" s="837"/>
      <c r="FI68" s="68"/>
      <c r="FJ68" s="838"/>
      <c r="FK68" s="837"/>
      <c r="FL68" s="68"/>
      <c r="FM68" s="838"/>
      <c r="FN68" s="837"/>
      <c r="FO68" s="68"/>
      <c r="FP68" s="838"/>
      <c r="FQ68" s="837"/>
      <c r="FR68" s="68"/>
      <c r="FS68" s="838"/>
      <c r="FT68" s="837"/>
      <c r="FU68" s="68"/>
      <c r="FV68" s="838"/>
      <c r="FW68" s="837"/>
      <c r="FX68" s="68"/>
      <c r="FY68" s="838"/>
      <c r="FZ68" s="837"/>
      <c r="GA68" s="68"/>
      <c r="GB68" s="838"/>
      <c r="GC68" s="837"/>
      <c r="GD68" s="68"/>
      <c r="GE68" s="838"/>
      <c r="GF68" s="837"/>
      <c r="GG68" s="68"/>
      <c r="GH68" s="838"/>
      <c r="GI68" s="837"/>
      <c r="GJ68" s="68"/>
      <c r="GK68" s="838"/>
      <c r="GL68" s="837"/>
      <c r="GM68" s="68"/>
      <c r="GN68" s="838"/>
      <c r="GO68" s="837"/>
      <c r="GP68" s="68"/>
      <c r="GQ68" s="838"/>
      <c r="GR68" s="837"/>
      <c r="GS68" s="68"/>
      <c r="GT68" s="838"/>
      <c r="GU68" s="837"/>
      <c r="GV68" s="68"/>
      <c r="GW68" s="838"/>
    </row>
    <row r="69" spans="1:205" ht="15.75" thickBot="1" x14ac:dyDescent="0.3">
      <c r="B69" s="980"/>
      <c r="C69" s="695" t="s">
        <v>202</v>
      </c>
      <c r="D69" s="696">
        <v>76</v>
      </c>
      <c r="E69" s="688">
        <f t="shared" si="12"/>
        <v>116.33699067406289</v>
      </c>
      <c r="F69" s="688">
        <f t="shared" si="13"/>
        <v>121.86443012846689</v>
      </c>
      <c r="G69" s="688">
        <f t="shared" si="14"/>
        <v>81.444845832321576</v>
      </c>
      <c r="H69" s="690">
        <f t="shared" ref="H69:J69" si="533">H67-H68</f>
        <v>1.7550004212000019</v>
      </c>
      <c r="I69" s="690">
        <f t="shared" si="533"/>
        <v>3.3750008100000031</v>
      </c>
      <c r="J69" s="690">
        <f t="shared" si="533"/>
        <v>2.370000568800009</v>
      </c>
      <c r="K69" s="690">
        <f t="shared" ref="K69:P69" si="534">K67-K68</f>
        <v>5.6230204212000103</v>
      </c>
      <c r="L69" s="690">
        <f t="shared" si="534"/>
        <v>10.813500809999994</v>
      </c>
      <c r="M69" s="690">
        <f t="shared" si="534"/>
        <v>7.593480568800004</v>
      </c>
      <c r="N69" s="690">
        <f t="shared" si="534"/>
        <v>4.0786204212000143</v>
      </c>
      <c r="O69" s="690">
        <f t="shared" si="534"/>
        <v>7.8435008100000232</v>
      </c>
      <c r="P69" s="690">
        <f t="shared" si="534"/>
        <v>5.5078805688000045</v>
      </c>
      <c r="Q69" s="691">
        <v>13.691881536055602</v>
      </c>
      <c r="R69" s="692">
        <v>0</v>
      </c>
      <c r="S69" s="693">
        <v>0</v>
      </c>
      <c r="T69" s="691">
        <v>63.302002389390779</v>
      </c>
      <c r="U69" s="692">
        <v>36.044749562699103</v>
      </c>
      <c r="V69" s="693">
        <v>0</v>
      </c>
      <c r="W69" s="691">
        <v>43.064649595439008</v>
      </c>
      <c r="X69" s="692">
        <v>165.21216748513234</v>
      </c>
      <c r="Y69" s="693">
        <v>69.18276281494353</v>
      </c>
      <c r="Z69" s="691">
        <v>0</v>
      </c>
      <c r="AA69" s="692">
        <v>528.68248197927733</v>
      </c>
      <c r="AB69" s="693">
        <v>218.66786444602712</v>
      </c>
      <c r="AC69" s="691">
        <v>14.90519172588138</v>
      </c>
      <c r="AD69" s="692">
        <v>0</v>
      </c>
      <c r="AE69" s="693">
        <v>239.78182166227884</v>
      </c>
      <c r="AF69" s="691">
        <v>54.302983142715604</v>
      </c>
      <c r="AG69" s="692">
        <v>109.9294400639439</v>
      </c>
      <c r="AH69" s="693">
        <v>15.321819019009251</v>
      </c>
      <c r="AI69" s="691">
        <v>30.238253700087469</v>
      </c>
      <c r="AJ69" s="692">
        <v>94.328543451074751</v>
      </c>
      <c r="AK69" s="693">
        <v>27.343223230103398</v>
      </c>
      <c r="AL69" s="691">
        <v>53.0787234042553</v>
      </c>
      <c r="AM69" s="692">
        <v>177.51346227172479</v>
      </c>
      <c r="AN69" s="693">
        <v>312.16284525463016</v>
      </c>
      <c r="AO69" s="691">
        <v>91.87807485719884</v>
      </c>
      <c r="AP69" s="692">
        <v>259.89999999999998</v>
      </c>
      <c r="AQ69" s="693">
        <v>402.75935277307383</v>
      </c>
      <c r="AR69" s="691">
        <v>26.613913045475993</v>
      </c>
      <c r="AS69" s="692">
        <v>253.83268421456162</v>
      </c>
      <c r="AT69" s="693">
        <v>179.75880000000001</v>
      </c>
      <c r="AU69" s="691">
        <v>31.3231324682482</v>
      </c>
      <c r="AV69" s="692">
        <v>256.50157141194273</v>
      </c>
      <c r="AW69" s="693">
        <v>364.44165065788633</v>
      </c>
      <c r="AX69" s="691">
        <v>48.60793366853607</v>
      </c>
      <c r="AY69" s="692">
        <v>208.39471805405947</v>
      </c>
      <c r="AZ69" s="693">
        <v>284.0048093346557</v>
      </c>
      <c r="BA69" s="691">
        <v>90.97372810675563</v>
      </c>
      <c r="BB69" s="692">
        <v>174.59176174821118</v>
      </c>
      <c r="BC69" s="693">
        <v>63.146267999677576</v>
      </c>
      <c r="BD69" s="691">
        <v>248</v>
      </c>
      <c r="BE69" s="692">
        <v>141.00927856547122</v>
      </c>
      <c r="BF69" s="693">
        <v>41.663943144459488</v>
      </c>
      <c r="BG69" s="691">
        <v>53.045624299540606</v>
      </c>
      <c r="BH69" s="692">
        <v>385</v>
      </c>
      <c r="BI69" s="693">
        <v>41.847914929107588</v>
      </c>
      <c r="BJ69" s="691">
        <v>32.299250170415817</v>
      </c>
      <c r="BK69" s="692">
        <v>311.52248452275666</v>
      </c>
      <c r="BL69" s="693">
        <v>328</v>
      </c>
      <c r="BM69" s="691">
        <v>135.69932174113944</v>
      </c>
      <c r="BN69" s="692">
        <v>112.09739765026666</v>
      </c>
      <c r="BO69" s="693">
        <v>513.62886841568172</v>
      </c>
      <c r="BP69" s="691">
        <v>22.857139831181623</v>
      </c>
      <c r="BQ69" s="692">
        <v>127.1588049882006</v>
      </c>
      <c r="BR69" s="693">
        <v>41.167786589778956</v>
      </c>
      <c r="BS69" s="691">
        <v>112.47401916603823</v>
      </c>
      <c r="BT69" s="692">
        <v>441.90470340284469</v>
      </c>
      <c r="BU69" s="693">
        <v>60.791367073930587</v>
      </c>
      <c r="BV69" s="691">
        <v>9.3842743904729709</v>
      </c>
      <c r="BW69" s="692">
        <v>110.74364964040687</v>
      </c>
      <c r="BX69" s="693">
        <v>99.996552241002448</v>
      </c>
      <c r="BY69" s="691">
        <v>0</v>
      </c>
      <c r="BZ69" s="692">
        <v>25.337540854277023</v>
      </c>
      <c r="CA69" s="693">
        <v>186.30311892630948</v>
      </c>
      <c r="CB69" s="691">
        <v>146.01715994911746</v>
      </c>
      <c r="CC69" s="692">
        <v>110.80911958314321</v>
      </c>
      <c r="CD69" s="693">
        <v>17.616579268723168</v>
      </c>
      <c r="CE69" s="691">
        <v>316.96889899124238</v>
      </c>
      <c r="CF69" s="692">
        <v>57.580760861245068</v>
      </c>
      <c r="CG69" s="693">
        <v>14.324990958180997</v>
      </c>
      <c r="CH69" s="691">
        <v>40.934324182592867</v>
      </c>
      <c r="CI69" s="692">
        <v>316.3889037791476</v>
      </c>
      <c r="CJ69" s="693">
        <v>5.1814287357870965</v>
      </c>
      <c r="CK69" s="691">
        <v>34.465639010010442</v>
      </c>
      <c r="CL69" s="692">
        <v>101.66404182166092</v>
      </c>
      <c r="CM69" s="693">
        <v>239.73919590172727</v>
      </c>
      <c r="CN69" s="691">
        <v>266.58863819500402</v>
      </c>
      <c r="CO69" s="692">
        <v>130.5269943593876</v>
      </c>
      <c r="CP69" s="693">
        <v>6.9520547945205475</v>
      </c>
      <c r="CQ69" s="692"/>
      <c r="CR69" s="692"/>
      <c r="CS69" s="692"/>
      <c r="CT69" s="691">
        <v>44.092661375365168</v>
      </c>
      <c r="CU69" s="692">
        <v>48.788860473544574</v>
      </c>
      <c r="CV69" s="693">
        <v>7.942648378104149</v>
      </c>
      <c r="CW69" s="924">
        <v>53.326424686827337</v>
      </c>
      <c r="CX69" s="925">
        <v>149.54129459651557</v>
      </c>
      <c r="CY69" s="926">
        <v>69.263991483378348</v>
      </c>
      <c r="CZ69" s="924">
        <v>406</v>
      </c>
      <c r="DA69" s="925">
        <v>541</v>
      </c>
      <c r="DB69" s="926">
        <v>201</v>
      </c>
      <c r="DE69" s="695" t="s">
        <v>202</v>
      </c>
      <c r="DF69" s="839"/>
      <c r="DG69" s="840"/>
      <c r="DH69" s="841"/>
      <c r="DI69" s="839"/>
      <c r="DJ69" s="840"/>
      <c r="DK69" s="841"/>
      <c r="DL69" s="839"/>
      <c r="DM69" s="840"/>
      <c r="DN69" s="841"/>
      <c r="DO69" s="839"/>
      <c r="DP69" s="840"/>
      <c r="DQ69" s="841"/>
      <c r="DR69" s="839"/>
      <c r="DS69" s="840"/>
      <c r="DT69" s="841"/>
      <c r="DU69" s="839"/>
      <c r="DV69" s="840"/>
      <c r="DW69" s="841"/>
      <c r="DX69" s="839"/>
      <c r="DY69" s="840"/>
      <c r="DZ69" s="841"/>
      <c r="EA69" s="839"/>
      <c r="EB69" s="840"/>
      <c r="EC69" s="841"/>
      <c r="ED69" s="839"/>
      <c r="EE69" s="840"/>
      <c r="EF69" s="841"/>
      <c r="EG69" s="839"/>
      <c r="EH69" s="840"/>
      <c r="EI69" s="841"/>
      <c r="EJ69" s="839"/>
      <c r="EK69" s="840"/>
      <c r="EL69" s="841"/>
      <c r="EM69" s="839"/>
      <c r="EN69" s="840"/>
      <c r="EO69" s="841"/>
      <c r="EP69" s="839"/>
      <c r="EQ69" s="840"/>
      <c r="ER69" s="841"/>
      <c r="ES69" s="839"/>
      <c r="ET69" s="840"/>
      <c r="EU69" s="841"/>
      <c r="EV69" s="839"/>
      <c r="EW69" s="840"/>
      <c r="EX69" s="841"/>
      <c r="EY69" s="839"/>
      <c r="EZ69" s="840"/>
      <c r="FA69" s="841"/>
      <c r="FB69" s="839"/>
      <c r="FC69" s="840"/>
      <c r="FD69" s="841"/>
      <c r="FE69" s="839"/>
      <c r="FF69" s="840"/>
      <c r="FG69" s="841"/>
      <c r="FH69" s="839"/>
      <c r="FI69" s="840"/>
      <c r="FJ69" s="841"/>
      <c r="FK69" s="839"/>
      <c r="FL69" s="840"/>
      <c r="FM69" s="841"/>
      <c r="FN69" s="839"/>
      <c r="FO69" s="840"/>
      <c r="FP69" s="841"/>
      <c r="FQ69" s="839"/>
      <c r="FR69" s="840"/>
      <c r="FS69" s="841"/>
      <c r="FT69" s="839"/>
      <c r="FU69" s="840"/>
      <c r="FV69" s="841"/>
      <c r="FW69" s="839"/>
      <c r="FX69" s="840"/>
      <c r="FY69" s="841"/>
      <c r="FZ69" s="839"/>
      <c r="GA69" s="840"/>
      <c r="GB69" s="841"/>
      <c r="GC69" s="839"/>
      <c r="GD69" s="840"/>
      <c r="GE69" s="841"/>
      <c r="GF69" s="839"/>
      <c r="GG69" s="840"/>
      <c r="GH69" s="841"/>
      <c r="GI69" s="839"/>
      <c r="GJ69" s="840"/>
      <c r="GK69" s="841"/>
      <c r="GL69" s="839"/>
      <c r="GM69" s="840"/>
      <c r="GN69" s="841"/>
      <c r="GO69" s="839"/>
      <c r="GP69" s="840"/>
      <c r="GQ69" s="841"/>
      <c r="GR69" s="839"/>
      <c r="GS69" s="840"/>
      <c r="GT69" s="841"/>
      <c r="GU69" s="839"/>
      <c r="GV69" s="840"/>
      <c r="GW69" s="841"/>
    </row>
    <row r="72" spans="1:205" x14ac:dyDescent="0.25">
      <c r="CE72" s="547"/>
    </row>
    <row r="73" spans="1:205" x14ac:dyDescent="0.25">
      <c r="CE73" s="547"/>
    </row>
    <row r="74" spans="1:205" x14ac:dyDescent="0.25">
      <c r="CE74" s="2"/>
      <c r="CF74" s="2"/>
    </row>
    <row r="75" spans="1:205" x14ac:dyDescent="0.25">
      <c r="CE75" s="2"/>
    </row>
  </sheetData>
  <mergeCells count="20">
    <mergeCell ref="B6:B8"/>
    <mergeCell ref="B3:B5"/>
    <mergeCell ref="B12:B14"/>
    <mergeCell ref="B15:B17"/>
    <mergeCell ref="B18:B20"/>
    <mergeCell ref="B9:B11"/>
    <mergeCell ref="B27:B29"/>
    <mergeCell ref="B34:B36"/>
    <mergeCell ref="B21:B23"/>
    <mergeCell ref="B24:B26"/>
    <mergeCell ref="B67:B69"/>
    <mergeCell ref="B64:B66"/>
    <mergeCell ref="B58:B60"/>
    <mergeCell ref="B55:B57"/>
    <mergeCell ref="B52:B54"/>
    <mergeCell ref="B49:B51"/>
    <mergeCell ref="B46:B48"/>
    <mergeCell ref="B43:B45"/>
    <mergeCell ref="B40:B42"/>
    <mergeCell ref="B37:B39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rgb="FFFF0000"/>
  </sheetPr>
  <dimension ref="A1:GR63"/>
  <sheetViews>
    <sheetView zoomScale="85" zoomScaleNormal="85" workbookViewId="0">
      <pane xSplit="2" ySplit="2" topLeftCell="CG3" activePane="bottomRight" state="frozen"/>
      <selection pane="topRight" activeCell="C1" sqref="C1"/>
      <selection pane="bottomLeft" activeCell="A3" sqref="A3"/>
      <selection pane="bottomRight" activeCell="CF14" sqref="CF14"/>
    </sheetView>
  </sheetViews>
  <sheetFormatPr defaultColWidth="9.140625" defaultRowHeight="15" x14ac:dyDescent="0.25"/>
  <cols>
    <col min="1" max="1" width="15.28515625" bestFit="1" customWidth="1"/>
    <col min="2" max="2" width="7.140625" bestFit="1" customWidth="1"/>
    <col min="3" max="5" width="9.28515625" customWidth="1"/>
    <col min="6" max="14" width="9.28515625" hidden="1" customWidth="1"/>
    <col min="15" max="15" width="9.28515625" style="860" customWidth="1"/>
    <col min="16" max="17" width="9.28515625" customWidth="1"/>
    <col min="18" max="18" width="9.28515625" style="860" customWidth="1"/>
    <col min="19" max="20" width="9.28515625" customWidth="1"/>
    <col min="21" max="21" width="9.28515625" style="860" customWidth="1"/>
    <col min="22" max="101" width="9.28515625" customWidth="1"/>
    <col min="104" max="104" width="14.5703125" bestFit="1" customWidth="1"/>
    <col min="105" max="200" width="8.140625" customWidth="1"/>
  </cols>
  <sheetData>
    <row r="1" spans="1:200" ht="15.75" thickBot="1" x14ac:dyDescent="0.3">
      <c r="A1" s="3"/>
      <c r="B1" s="3" t="s">
        <v>1748</v>
      </c>
      <c r="C1" s="3" t="s">
        <v>759</v>
      </c>
      <c r="D1" s="3"/>
      <c r="E1" s="3"/>
      <c r="F1" s="3">
        <v>1985</v>
      </c>
      <c r="G1" s="3"/>
      <c r="H1" s="3"/>
      <c r="I1" s="3">
        <v>1986</v>
      </c>
      <c r="J1" s="3"/>
      <c r="K1" s="3"/>
      <c r="L1" s="3">
        <v>1987</v>
      </c>
      <c r="M1" s="3"/>
      <c r="N1" s="3"/>
      <c r="O1" s="3">
        <v>1988</v>
      </c>
      <c r="P1" s="3"/>
      <c r="Q1" s="3"/>
      <c r="R1" s="3">
        <v>1989</v>
      </c>
      <c r="S1" s="3"/>
      <c r="T1" s="3"/>
      <c r="U1" s="3">
        <v>1990</v>
      </c>
      <c r="V1" s="3"/>
      <c r="W1" s="3"/>
      <c r="X1" s="3">
        <v>1991</v>
      </c>
      <c r="Y1" s="3"/>
      <c r="Z1" s="3"/>
      <c r="AA1" s="3">
        <v>1992</v>
      </c>
      <c r="AB1" s="3"/>
      <c r="AC1" s="3"/>
      <c r="AD1" s="3">
        <v>1993</v>
      </c>
      <c r="AE1" s="3"/>
      <c r="AF1" s="3"/>
      <c r="AG1" s="3">
        <v>1994</v>
      </c>
      <c r="AH1" s="3"/>
      <c r="AI1" s="3"/>
      <c r="AJ1" s="3">
        <v>1995</v>
      </c>
      <c r="AK1" s="3"/>
      <c r="AL1" s="3"/>
      <c r="AM1" s="3">
        <v>1996</v>
      </c>
      <c r="AN1" s="3"/>
      <c r="AO1" s="3"/>
      <c r="AP1" s="3">
        <v>1997</v>
      </c>
      <c r="AQ1" s="3"/>
      <c r="AR1" s="3"/>
      <c r="AS1" s="3">
        <v>1998</v>
      </c>
      <c r="AT1" s="3"/>
      <c r="AU1" s="3"/>
      <c r="AV1" s="3">
        <v>1999</v>
      </c>
      <c r="AW1" s="3"/>
      <c r="AX1" s="3"/>
      <c r="AY1" s="3">
        <v>2000</v>
      </c>
      <c r="AZ1" s="3"/>
      <c r="BA1" s="3"/>
      <c r="BB1" s="3">
        <v>2001</v>
      </c>
      <c r="BC1" s="3"/>
      <c r="BD1" s="3"/>
      <c r="BE1" s="3">
        <v>2002</v>
      </c>
      <c r="BF1" s="3"/>
      <c r="BG1" s="3"/>
      <c r="BH1" s="3">
        <v>2003</v>
      </c>
      <c r="BI1" s="3"/>
      <c r="BJ1" s="3"/>
      <c r="BK1" s="3">
        <v>2004</v>
      </c>
      <c r="BL1" s="3"/>
      <c r="BM1" s="3"/>
      <c r="BN1" s="3">
        <v>2005</v>
      </c>
      <c r="BO1" s="3"/>
      <c r="BP1" s="3"/>
      <c r="BQ1" s="3">
        <v>2006</v>
      </c>
      <c r="BR1" s="3"/>
      <c r="BS1" s="3"/>
      <c r="BT1" s="3">
        <v>2007</v>
      </c>
      <c r="BU1" s="3"/>
      <c r="BV1" s="3"/>
      <c r="BW1" s="3">
        <v>2008</v>
      </c>
      <c r="BX1" s="3"/>
      <c r="BY1" s="3"/>
      <c r="BZ1" s="3">
        <v>2009</v>
      </c>
      <c r="CA1" s="3"/>
      <c r="CB1" s="3"/>
      <c r="CC1" s="3">
        <v>2010</v>
      </c>
      <c r="CD1" s="3"/>
      <c r="CE1" s="3"/>
      <c r="CF1" s="3">
        <v>2011</v>
      </c>
      <c r="CG1" s="3"/>
      <c r="CH1" s="3"/>
      <c r="CI1" s="3">
        <v>2012</v>
      </c>
      <c r="CJ1" s="3"/>
      <c r="CK1" s="3"/>
      <c r="CL1" s="3">
        <v>2013</v>
      </c>
      <c r="CM1" s="3"/>
      <c r="CN1" s="3"/>
      <c r="CO1" s="3">
        <v>2014</v>
      </c>
      <c r="CP1" s="3"/>
      <c r="CQ1" s="3"/>
      <c r="CR1" s="3">
        <v>2015</v>
      </c>
      <c r="CS1" s="3"/>
      <c r="CT1" s="3"/>
      <c r="CU1" s="3">
        <v>2016</v>
      </c>
      <c r="CV1" s="3"/>
      <c r="CW1" s="3"/>
      <c r="CZ1" t="s">
        <v>219</v>
      </c>
      <c r="DA1" s="3">
        <v>1985</v>
      </c>
      <c r="DB1" s="3"/>
      <c r="DC1" s="3"/>
      <c r="DD1" s="3">
        <v>1986</v>
      </c>
      <c r="DE1" s="3"/>
      <c r="DF1" s="3"/>
      <c r="DG1" s="3">
        <v>1987</v>
      </c>
      <c r="DH1" s="3"/>
      <c r="DI1" s="3"/>
      <c r="DJ1" s="3">
        <v>1988</v>
      </c>
      <c r="DK1" s="3"/>
      <c r="DL1" s="3"/>
      <c r="DM1" s="3">
        <v>1989</v>
      </c>
      <c r="DN1" s="3"/>
      <c r="DO1" s="3"/>
      <c r="DP1" s="3">
        <v>1990</v>
      </c>
      <c r="DQ1" s="3"/>
      <c r="DR1" s="3"/>
      <c r="DS1" s="3">
        <v>1991</v>
      </c>
      <c r="DT1" s="3"/>
      <c r="DU1" s="3"/>
      <c r="DV1" s="3">
        <v>1992</v>
      </c>
      <c r="DW1" s="3"/>
      <c r="DX1" s="3"/>
      <c r="DY1" s="3">
        <v>1993</v>
      </c>
      <c r="DZ1" s="3"/>
      <c r="EA1" s="3"/>
      <c r="EB1" s="3">
        <v>1994</v>
      </c>
      <c r="EC1" s="3"/>
      <c r="ED1" s="3"/>
      <c r="EE1" s="3">
        <v>1995</v>
      </c>
      <c r="EF1" s="3"/>
      <c r="EG1" s="3"/>
      <c r="EH1" s="3">
        <v>1996</v>
      </c>
      <c r="EI1" s="3"/>
      <c r="EJ1" s="3"/>
      <c r="EK1" s="3">
        <v>1997</v>
      </c>
      <c r="EL1" s="3"/>
      <c r="EM1" s="3"/>
      <c r="EN1" s="3">
        <v>1998</v>
      </c>
      <c r="EO1" s="3"/>
      <c r="EP1" s="3"/>
      <c r="EQ1" s="3">
        <v>1999</v>
      </c>
      <c r="ER1" s="3"/>
      <c r="ES1" s="3"/>
      <c r="ET1" s="3">
        <v>2000</v>
      </c>
      <c r="EU1" s="3"/>
      <c r="EV1" s="3"/>
      <c r="EW1" s="3">
        <v>2001</v>
      </c>
      <c r="EX1" s="3"/>
      <c r="EY1" s="3"/>
      <c r="EZ1" s="3">
        <v>2002</v>
      </c>
      <c r="FA1" s="3"/>
      <c r="FB1" s="3"/>
      <c r="FC1" s="3">
        <v>2003</v>
      </c>
      <c r="FD1" s="3"/>
      <c r="FE1" s="3"/>
      <c r="FF1" s="3">
        <v>2004</v>
      </c>
      <c r="FG1" s="3"/>
      <c r="FH1" s="3"/>
      <c r="FI1" s="3">
        <v>2005</v>
      </c>
      <c r="FJ1" s="3"/>
      <c r="FK1" s="3"/>
      <c r="FL1" s="3">
        <v>2006</v>
      </c>
      <c r="FM1" s="3"/>
      <c r="FN1" s="3"/>
      <c r="FO1" s="3">
        <v>2007</v>
      </c>
      <c r="FP1" s="3"/>
      <c r="FQ1" s="3"/>
      <c r="FR1" s="3">
        <v>2008</v>
      </c>
      <c r="FS1" s="3"/>
      <c r="FT1" s="3"/>
      <c r="FU1" s="3">
        <v>2009</v>
      </c>
      <c r="FV1" s="3"/>
      <c r="FW1" s="3"/>
      <c r="FX1" s="3">
        <v>2010</v>
      </c>
      <c r="FY1" s="3"/>
      <c r="FZ1" s="3"/>
      <c r="GA1" s="3">
        <v>2011</v>
      </c>
      <c r="GB1" s="3"/>
      <c r="GC1" s="3"/>
      <c r="GD1" s="3">
        <v>2012</v>
      </c>
      <c r="GE1" s="3"/>
      <c r="GF1" s="3"/>
      <c r="GG1" s="3">
        <v>2013</v>
      </c>
      <c r="GH1" s="3"/>
      <c r="GI1" s="3"/>
      <c r="GJ1" s="3">
        <v>2014</v>
      </c>
      <c r="GK1" s="3"/>
      <c r="GL1" s="3"/>
      <c r="GM1" s="3">
        <v>2015</v>
      </c>
      <c r="GN1" s="3"/>
      <c r="GO1" s="3"/>
      <c r="GP1" s="3">
        <v>2016</v>
      </c>
      <c r="GQ1" s="3"/>
      <c r="GR1" s="3"/>
    </row>
    <row r="2" spans="1:200" ht="15.75" thickBot="1" x14ac:dyDescent="0.3">
      <c r="A2" s="666" t="s">
        <v>197</v>
      </c>
      <c r="B2" s="667"/>
      <c r="C2" s="668" t="s">
        <v>198</v>
      </c>
      <c r="D2" s="669" t="s">
        <v>199</v>
      </c>
      <c r="E2" s="670" t="s">
        <v>200</v>
      </c>
      <c r="F2" s="668" t="s">
        <v>198</v>
      </c>
      <c r="G2" s="669" t="s">
        <v>199</v>
      </c>
      <c r="H2" s="670" t="s">
        <v>200</v>
      </c>
      <c r="I2" s="668" t="s">
        <v>198</v>
      </c>
      <c r="J2" s="669" t="s">
        <v>199</v>
      </c>
      <c r="K2" s="670" t="s">
        <v>200</v>
      </c>
      <c r="L2" s="668" t="s">
        <v>198</v>
      </c>
      <c r="M2" s="669" t="s">
        <v>199</v>
      </c>
      <c r="N2" s="670" t="s">
        <v>200</v>
      </c>
      <c r="O2" s="668" t="s">
        <v>198</v>
      </c>
      <c r="P2" s="669" t="s">
        <v>199</v>
      </c>
      <c r="Q2" s="670" t="s">
        <v>200</v>
      </c>
      <c r="R2" s="669" t="s">
        <v>198</v>
      </c>
      <c r="S2" s="669" t="s">
        <v>199</v>
      </c>
      <c r="T2" s="670" t="s">
        <v>200</v>
      </c>
      <c r="U2" s="669" t="s">
        <v>198</v>
      </c>
      <c r="V2" s="669" t="s">
        <v>199</v>
      </c>
      <c r="W2" s="670" t="s">
        <v>200</v>
      </c>
      <c r="X2" s="669" t="s">
        <v>198</v>
      </c>
      <c r="Y2" s="669" t="s">
        <v>199</v>
      </c>
      <c r="Z2" s="670" t="s">
        <v>200</v>
      </c>
      <c r="AA2" s="669" t="s">
        <v>198</v>
      </c>
      <c r="AB2" s="669" t="s">
        <v>199</v>
      </c>
      <c r="AC2" s="670" t="s">
        <v>200</v>
      </c>
      <c r="AD2" s="669" t="s">
        <v>198</v>
      </c>
      <c r="AE2" s="669" t="s">
        <v>199</v>
      </c>
      <c r="AF2" s="670" t="s">
        <v>200</v>
      </c>
      <c r="AG2" s="669" t="s">
        <v>198</v>
      </c>
      <c r="AH2" s="669" t="s">
        <v>199</v>
      </c>
      <c r="AI2" s="670" t="s">
        <v>200</v>
      </c>
      <c r="AJ2" s="669" t="s">
        <v>198</v>
      </c>
      <c r="AK2" s="669" t="s">
        <v>199</v>
      </c>
      <c r="AL2" s="670" t="s">
        <v>200</v>
      </c>
      <c r="AM2" s="669" t="s">
        <v>198</v>
      </c>
      <c r="AN2" s="669" t="s">
        <v>199</v>
      </c>
      <c r="AO2" s="670" t="s">
        <v>200</v>
      </c>
      <c r="AP2" s="669" t="s">
        <v>198</v>
      </c>
      <c r="AQ2" s="669" t="s">
        <v>199</v>
      </c>
      <c r="AR2" s="670" t="s">
        <v>200</v>
      </c>
      <c r="AS2" s="669" t="s">
        <v>198</v>
      </c>
      <c r="AT2" s="669" t="s">
        <v>199</v>
      </c>
      <c r="AU2" s="670" t="s">
        <v>200</v>
      </c>
      <c r="AV2" s="669" t="s">
        <v>198</v>
      </c>
      <c r="AW2" s="669" t="s">
        <v>199</v>
      </c>
      <c r="AX2" s="670" t="s">
        <v>200</v>
      </c>
      <c r="AY2" s="669" t="s">
        <v>198</v>
      </c>
      <c r="AZ2" s="669" t="s">
        <v>199</v>
      </c>
      <c r="BA2" s="670" t="s">
        <v>200</v>
      </c>
      <c r="BB2" s="669" t="s">
        <v>198</v>
      </c>
      <c r="BC2" s="669" t="s">
        <v>199</v>
      </c>
      <c r="BD2" s="670" t="s">
        <v>200</v>
      </c>
      <c r="BE2" s="669" t="s">
        <v>198</v>
      </c>
      <c r="BF2" s="669" t="s">
        <v>199</v>
      </c>
      <c r="BG2" s="670" t="s">
        <v>200</v>
      </c>
      <c r="BH2" s="669" t="s">
        <v>198</v>
      </c>
      <c r="BI2" s="669" t="s">
        <v>199</v>
      </c>
      <c r="BJ2" s="670" t="s">
        <v>200</v>
      </c>
      <c r="BK2" s="669" t="s">
        <v>198</v>
      </c>
      <c r="BL2" s="669" t="s">
        <v>199</v>
      </c>
      <c r="BM2" s="670" t="s">
        <v>200</v>
      </c>
      <c r="BN2" s="669" t="s">
        <v>198</v>
      </c>
      <c r="BO2" s="669" t="s">
        <v>199</v>
      </c>
      <c r="BP2" s="670" t="s">
        <v>200</v>
      </c>
      <c r="BQ2" s="669" t="s">
        <v>198</v>
      </c>
      <c r="BR2" s="669" t="s">
        <v>199</v>
      </c>
      <c r="BS2" s="670" t="s">
        <v>200</v>
      </c>
      <c r="BT2" s="669" t="s">
        <v>198</v>
      </c>
      <c r="BU2" s="669" t="s">
        <v>199</v>
      </c>
      <c r="BV2" s="670" t="s">
        <v>200</v>
      </c>
      <c r="BW2" s="669" t="s">
        <v>198</v>
      </c>
      <c r="BX2" s="669" t="s">
        <v>199</v>
      </c>
      <c r="BY2" s="670" t="s">
        <v>200</v>
      </c>
      <c r="BZ2" s="669" t="s">
        <v>198</v>
      </c>
      <c r="CA2" s="669" t="s">
        <v>199</v>
      </c>
      <c r="CB2" s="670" t="s">
        <v>200</v>
      </c>
      <c r="CC2" s="669" t="s">
        <v>198</v>
      </c>
      <c r="CD2" s="669" t="s">
        <v>199</v>
      </c>
      <c r="CE2" s="670" t="s">
        <v>200</v>
      </c>
      <c r="CF2" s="669" t="s">
        <v>198</v>
      </c>
      <c r="CG2" s="669" t="s">
        <v>199</v>
      </c>
      <c r="CH2" s="670" t="s">
        <v>200</v>
      </c>
      <c r="CI2" s="669" t="s">
        <v>198</v>
      </c>
      <c r="CJ2" s="669" t="s">
        <v>199</v>
      </c>
      <c r="CK2" s="670" t="s">
        <v>200</v>
      </c>
      <c r="CL2" s="669" t="s">
        <v>198</v>
      </c>
      <c r="CM2" s="669" t="s">
        <v>199</v>
      </c>
      <c r="CN2" s="670" t="s">
        <v>200</v>
      </c>
      <c r="CO2" s="669" t="s">
        <v>198</v>
      </c>
      <c r="CP2" s="669" t="s">
        <v>199</v>
      </c>
      <c r="CQ2" s="670" t="s">
        <v>200</v>
      </c>
      <c r="CR2" s="669" t="s">
        <v>198</v>
      </c>
      <c r="CS2" s="669" t="s">
        <v>199</v>
      </c>
      <c r="CT2" s="670" t="s">
        <v>200</v>
      </c>
      <c r="CU2" s="669" t="s">
        <v>198</v>
      </c>
      <c r="CV2" s="669" t="s">
        <v>199</v>
      </c>
      <c r="CW2" s="670" t="s">
        <v>200</v>
      </c>
      <c r="CZ2" s="666" t="s">
        <v>197</v>
      </c>
      <c r="DA2" s="668" t="s">
        <v>198</v>
      </c>
      <c r="DB2" s="669" t="s">
        <v>199</v>
      </c>
      <c r="DC2" s="670" t="s">
        <v>200</v>
      </c>
      <c r="DD2" s="668" t="s">
        <v>198</v>
      </c>
      <c r="DE2" s="669" t="s">
        <v>199</v>
      </c>
      <c r="DF2" s="670" t="s">
        <v>200</v>
      </c>
      <c r="DG2" s="668" t="s">
        <v>198</v>
      </c>
      <c r="DH2" s="669" t="s">
        <v>199</v>
      </c>
      <c r="DI2" s="670" t="s">
        <v>200</v>
      </c>
      <c r="DJ2" s="668" t="s">
        <v>198</v>
      </c>
      <c r="DK2" s="669" t="s">
        <v>199</v>
      </c>
      <c r="DL2" s="670" t="s">
        <v>200</v>
      </c>
      <c r="DM2" s="669" t="s">
        <v>198</v>
      </c>
      <c r="DN2" s="669" t="s">
        <v>199</v>
      </c>
      <c r="DO2" s="670" t="s">
        <v>200</v>
      </c>
      <c r="DP2" s="669" t="s">
        <v>198</v>
      </c>
      <c r="DQ2" s="669" t="s">
        <v>199</v>
      </c>
      <c r="DR2" s="670" t="s">
        <v>200</v>
      </c>
      <c r="DS2" s="669" t="s">
        <v>198</v>
      </c>
      <c r="DT2" s="669" t="s">
        <v>199</v>
      </c>
      <c r="DU2" s="670" t="s">
        <v>200</v>
      </c>
      <c r="DV2" s="669" t="s">
        <v>198</v>
      </c>
      <c r="DW2" s="669" t="s">
        <v>199</v>
      </c>
      <c r="DX2" s="670" t="s">
        <v>200</v>
      </c>
      <c r="DY2" s="669" t="s">
        <v>198</v>
      </c>
      <c r="DZ2" s="669" t="s">
        <v>199</v>
      </c>
      <c r="EA2" s="670" t="s">
        <v>200</v>
      </c>
      <c r="EB2" s="669" t="s">
        <v>198</v>
      </c>
      <c r="EC2" s="669" t="s">
        <v>199</v>
      </c>
      <c r="ED2" s="670" t="s">
        <v>200</v>
      </c>
      <c r="EE2" s="669" t="s">
        <v>198</v>
      </c>
      <c r="EF2" s="669" t="s">
        <v>199</v>
      </c>
      <c r="EG2" s="670" t="s">
        <v>200</v>
      </c>
      <c r="EH2" s="669" t="s">
        <v>198</v>
      </c>
      <c r="EI2" s="669" t="s">
        <v>199</v>
      </c>
      <c r="EJ2" s="670" t="s">
        <v>200</v>
      </c>
      <c r="EK2" s="669" t="s">
        <v>198</v>
      </c>
      <c r="EL2" s="669" t="s">
        <v>199</v>
      </c>
      <c r="EM2" s="670" t="s">
        <v>200</v>
      </c>
      <c r="EN2" s="669" t="s">
        <v>198</v>
      </c>
      <c r="EO2" s="669" t="s">
        <v>199</v>
      </c>
      <c r="EP2" s="670" t="s">
        <v>200</v>
      </c>
      <c r="EQ2" s="669" t="s">
        <v>198</v>
      </c>
      <c r="ER2" s="669" t="s">
        <v>199</v>
      </c>
      <c r="ES2" s="670" t="s">
        <v>200</v>
      </c>
      <c r="ET2" s="669" t="s">
        <v>198</v>
      </c>
      <c r="EU2" s="669" t="s">
        <v>199</v>
      </c>
      <c r="EV2" s="670" t="s">
        <v>200</v>
      </c>
      <c r="EW2" s="669" t="s">
        <v>198</v>
      </c>
      <c r="EX2" s="669" t="s">
        <v>199</v>
      </c>
      <c r="EY2" s="670" t="s">
        <v>200</v>
      </c>
      <c r="EZ2" s="669" t="s">
        <v>198</v>
      </c>
      <c r="FA2" s="669" t="s">
        <v>199</v>
      </c>
      <c r="FB2" s="670" t="s">
        <v>200</v>
      </c>
      <c r="FC2" s="669" t="s">
        <v>198</v>
      </c>
      <c r="FD2" s="669" t="s">
        <v>199</v>
      </c>
      <c r="FE2" s="670" t="s">
        <v>200</v>
      </c>
      <c r="FF2" s="669" t="s">
        <v>198</v>
      </c>
      <c r="FG2" s="669" t="s">
        <v>199</v>
      </c>
      <c r="FH2" s="670" t="s">
        <v>200</v>
      </c>
      <c r="FI2" s="669" t="s">
        <v>198</v>
      </c>
      <c r="FJ2" s="669" t="s">
        <v>199</v>
      </c>
      <c r="FK2" s="670" t="s">
        <v>200</v>
      </c>
      <c r="FL2" s="669" t="s">
        <v>198</v>
      </c>
      <c r="FM2" s="669" t="s">
        <v>199</v>
      </c>
      <c r="FN2" s="670" t="s">
        <v>200</v>
      </c>
      <c r="FO2" s="669" t="s">
        <v>198</v>
      </c>
      <c r="FP2" s="669" t="s">
        <v>199</v>
      </c>
      <c r="FQ2" s="670" t="s">
        <v>200</v>
      </c>
      <c r="FR2" s="669" t="s">
        <v>198</v>
      </c>
      <c r="FS2" s="669" t="s">
        <v>199</v>
      </c>
      <c r="FT2" s="670" t="s">
        <v>200</v>
      </c>
      <c r="FU2" s="669" t="s">
        <v>198</v>
      </c>
      <c r="FV2" s="669" t="s">
        <v>199</v>
      </c>
      <c r="FW2" s="670" t="s">
        <v>200</v>
      </c>
      <c r="FX2" s="669" t="s">
        <v>198</v>
      </c>
      <c r="FY2" s="669" t="s">
        <v>199</v>
      </c>
      <c r="FZ2" s="670" t="s">
        <v>200</v>
      </c>
      <c r="GA2" s="669" t="s">
        <v>198</v>
      </c>
      <c r="GB2" s="669" t="s">
        <v>199</v>
      </c>
      <c r="GC2" s="670" t="s">
        <v>200</v>
      </c>
      <c r="GD2" s="669" t="s">
        <v>198</v>
      </c>
      <c r="GE2" s="669" t="s">
        <v>199</v>
      </c>
      <c r="GF2" s="670" t="s">
        <v>200</v>
      </c>
      <c r="GG2" s="669" t="s">
        <v>198</v>
      </c>
      <c r="GH2" s="669" t="s">
        <v>199</v>
      </c>
      <c r="GI2" s="670" t="s">
        <v>200</v>
      </c>
      <c r="GJ2" s="669" t="s">
        <v>198</v>
      </c>
      <c r="GK2" s="669" t="s">
        <v>199</v>
      </c>
      <c r="GL2" s="670" t="s">
        <v>200</v>
      </c>
      <c r="GM2" s="669" t="s">
        <v>198</v>
      </c>
      <c r="GN2" s="669" t="s">
        <v>199</v>
      </c>
      <c r="GO2" s="670" t="s">
        <v>200</v>
      </c>
      <c r="GP2" s="669" t="s">
        <v>198</v>
      </c>
      <c r="GQ2" s="669" t="s">
        <v>199</v>
      </c>
      <c r="GR2" s="670" t="s">
        <v>200</v>
      </c>
    </row>
    <row r="3" spans="1:200" x14ac:dyDescent="0.25">
      <c r="A3" s="719" t="s">
        <v>436</v>
      </c>
      <c r="B3" s="672"/>
      <c r="C3" s="727">
        <f t="shared" ref="C3:C23" ca="1" si="0">AVERAGE(BT3,BW3,BZ3,CC3,CF3,CI3,CL3)</f>
        <v>11894.046428571428</v>
      </c>
      <c r="D3" s="728">
        <f t="shared" ref="D3:D23" ca="1" si="1">AVERAGE(BU3,BX3,CA3,CD3,CG3,CJ3,CM3)</f>
        <v>3887.1142857142854</v>
      </c>
      <c r="E3" s="729">
        <f t="shared" ref="E3:E23" ca="1" si="2">AVERAGE(BV3,BY3,CB3,CE3,CH3,CK3,CN3)</f>
        <v>185.79285714285717</v>
      </c>
      <c r="F3" s="677">
        <f ca="1">OFFSET('OCN2018.FCS'!$A$1,MATCH("BON",'OCN2018.FCS'!$A$1:$A$1294,0)+F1-1975,6)</f>
        <v>26204.325000000001</v>
      </c>
      <c r="G3" s="678">
        <f ca="1">OFFSET('OCN2018.FCS'!$A$1,MATCH("BON",'OCN2018.FCS'!$A$1:$A$1294,0)+F1-1975,7)</f>
        <v>18039.350000000002</v>
      </c>
      <c r="H3" s="679">
        <f ca="1">OFFSET('OCN2018.FCS'!$A$1,MATCH("BON",'OCN2018.FCS'!$A$1:$A$1294,0)+F1-1975,8)</f>
        <v>2677.875</v>
      </c>
      <c r="I3" s="677">
        <f ca="1">OFFSET('OCN2018.FCS'!$A$1,MATCH("BON",'OCN2018.FCS'!$A$1:$A$1294,0)+I1-1975,6)</f>
        <v>40937.724999999999</v>
      </c>
      <c r="J3" s="678">
        <f ca="1">OFFSET('OCN2018.FCS'!$A$1,MATCH("BON",'OCN2018.FCS'!$A$1:$A$1294,0)+I1-1975,7)</f>
        <v>20847.650000000001</v>
      </c>
      <c r="K3" s="679">
        <f ca="1">OFFSET('OCN2018.FCS'!$A$1,MATCH("BON",'OCN2018.FCS'!$A$1:$A$1294,0)+I1-1975,8)</f>
        <v>3609.3500000000004</v>
      </c>
      <c r="L3" s="677">
        <f ca="1">OFFSET('OCN2018.FCS'!$A$1,MATCH("BON",'OCN2018.FCS'!$A$1:$A$1294,0)+L1-1975,6)</f>
        <v>100330.125</v>
      </c>
      <c r="M3" s="678">
        <f ca="1">OFFSET('OCN2018.FCS'!$A$1,MATCH("BON",'OCN2018.FCS'!$A$1:$A$1294,0)+L1-1975,7)</f>
        <v>41730.450000000004</v>
      </c>
      <c r="N3" s="679">
        <f ca="1">OFFSET('OCN2018.FCS'!$A$1,MATCH("BON",'OCN2018.FCS'!$A$1:$A$1294,0)+L1-1975,8)</f>
        <v>3382.7250000000004</v>
      </c>
      <c r="O3" s="677">
        <f ca="1">OFFSET('OCN2018.FCS'!$A$1,MATCH("BON",'OCN2018.FCS'!$A$1:$A$1294,0)+O1-1975,6)</f>
        <v>12533.75</v>
      </c>
      <c r="P3" s="678">
        <f ca="1">OFFSET('OCN2018.FCS'!$A$1,MATCH("BON",'OCN2018.FCS'!$A$1:$A$1294,0)+O1-1975,7)</f>
        <v>88061.85</v>
      </c>
      <c r="Q3" s="679">
        <f ca="1">OFFSET('OCN2018.FCS'!$A$1,MATCH("BON",'OCN2018.FCS'!$A$1:$A$1294,0)+O1-1975,8)</f>
        <v>312.65000000000003</v>
      </c>
      <c r="R3" s="677">
        <f ca="1">OFFSET('OCN2018.FCS'!$A$1,MATCH("BON",'OCN2018.FCS'!$A$1:$A$1294,0)+R1-1975,6)</f>
        <v>10954.775</v>
      </c>
      <c r="S3" s="678">
        <f ca="1">OFFSET('OCN2018.FCS'!$A$1,MATCH("BON",'OCN2018.FCS'!$A$1:$A$1294,0)+R1-1975,7)</f>
        <v>16090.375</v>
      </c>
      <c r="T3" s="679">
        <f ca="1">OFFSET('OCN2018.FCS'!$A$1,MATCH("BON",'OCN2018.FCS'!$A$1:$A$1294,0)+R1-1975,8)</f>
        <v>1829.65</v>
      </c>
      <c r="U3" s="677">
        <f ca="1">OFFSET('OCN2018.FCS'!$A$1,MATCH("BON",'OCN2018.FCS'!$A$1:$A$1294,0)+U1-1975,6)</f>
        <v>7391.6750000000002</v>
      </c>
      <c r="V3" s="678">
        <f ca="1">OFFSET('OCN2018.FCS'!$A$1,MATCH("BON",'OCN2018.FCS'!$A$1:$A$1294,0)+U1-1975,7)</f>
        <v>11834.45</v>
      </c>
      <c r="W3" s="679">
        <f ca="1">OFFSET('OCN2018.FCS'!$A$1,MATCH("BON",'OCN2018.FCS'!$A$1:$A$1294,0)+U1-1975,8)</f>
        <v>653.05000000000007</v>
      </c>
      <c r="X3" s="677">
        <f ca="1">OFFSET('OCN2018.FCS'!$A$1,MATCH("BON",'OCN2018.FCS'!$A$1:$A$1294,0)+X1-1975,6)</f>
        <v>21015.075000000001</v>
      </c>
      <c r="Y3" s="678">
        <f ca="1">OFFSET('OCN2018.FCS'!$A$1,MATCH("BON",'OCN2018.FCS'!$A$1:$A$1294,0)+X1-1975,7)</f>
        <v>2774.0750000000003</v>
      </c>
      <c r="Z3" s="679">
        <f ca="1">OFFSET('OCN2018.FCS'!$A$1,MATCH("BON",'OCN2018.FCS'!$A$1:$A$1294,0)+X1-1975,8)</f>
        <v>466.20000000000005</v>
      </c>
      <c r="AA3" s="677">
        <f ca="1">OFFSET('OCN2018.FCS'!$A$1,MATCH("BON",'OCN2018.FCS'!$A$1:$A$1294,0)+AA1-1975,6)</f>
        <v>22696.725000000002</v>
      </c>
      <c r="AB3" s="678">
        <f ca="1">OFFSET('OCN2018.FCS'!$A$1,MATCH("BON",'OCN2018.FCS'!$A$1:$A$1294,0)+AA1-1975,7)</f>
        <v>14424.45</v>
      </c>
      <c r="AC3" s="679">
        <f ca="1">OFFSET('OCN2018.FCS'!$A$1,MATCH("BON",'OCN2018.FCS'!$A$1:$A$1294,0)+AA1-1975,8)</f>
        <v>39.774999999999999</v>
      </c>
      <c r="AD3" s="677">
        <f ca="1">OFFSET('OCN2018.FCS'!$A$1,MATCH("BON",'OCN2018.FCS'!$A$1:$A$1294,0)+AD1-1975,6)</f>
        <v>10940.9</v>
      </c>
      <c r="AE3" s="678">
        <f ca="1">OFFSET('OCN2018.FCS'!$A$1,MATCH("BON",'OCN2018.FCS'!$A$1:$A$1294,0)+AD1-1975,7)</f>
        <v>11590.25</v>
      </c>
      <c r="AF3" s="679">
        <f ca="1">OFFSET('OCN2018.FCS'!$A$1,MATCH("BON",'OCN2018.FCS'!$A$1:$A$1294,0)+AD1-1975,8)</f>
        <v>278.42500000000001</v>
      </c>
      <c r="AG3" s="677">
        <f ca="1">OFFSET('OCN2018.FCS'!$A$1,MATCH("BON",'OCN2018.FCS'!$A$1:$A$1294,0)+AG1-1975,6)</f>
        <v>12987.925000000001</v>
      </c>
      <c r="AH3" s="678">
        <f ca="1">OFFSET('OCN2018.FCS'!$A$1,MATCH("BON",'OCN2018.FCS'!$A$1:$A$1294,0)+AG1-1975,7)</f>
        <v>6016.2000000000007</v>
      </c>
      <c r="AI3" s="679">
        <f ca="1">OFFSET('OCN2018.FCS'!$A$1,MATCH("BON",'OCN2018.FCS'!$A$1:$A$1294,0)+AG1-1975,8)</f>
        <v>357.05</v>
      </c>
      <c r="AJ3" s="677">
        <f ca="1">OFFSET('OCN2018.FCS'!$A$1,MATCH("BON",'OCN2018.FCS'!$A$1:$A$1294,0)+AJ1-1975,6)</f>
        <v>8508.15</v>
      </c>
      <c r="AK3" s="678">
        <f ca="1">OFFSET('OCN2018.FCS'!$A$1,MATCH("BON",'OCN2018.FCS'!$A$1:$A$1294,0)+AJ1-1975,7)</f>
        <v>4620.375</v>
      </c>
      <c r="AL3" s="679">
        <f ca="1">OFFSET('OCN2018.FCS'!$A$1,MATCH("BON",'OCN2018.FCS'!$A$1:$A$1294,0)+AJ1-1975,8)</f>
        <v>443.07500000000005</v>
      </c>
      <c r="AM3" s="677">
        <f ca="1">OFFSET('OCN2018.FCS'!$A$1,MATCH("BON",'OCN2018.FCS'!$A$1:$A$1294,0)+AM1-1975,6)</f>
        <v>15453.975</v>
      </c>
      <c r="AN3" s="678">
        <f ca="1">OFFSET('OCN2018.FCS'!$A$1,MATCH("BON",'OCN2018.FCS'!$A$1:$A$1294,0)+AM1-1975,7)</f>
        <v>2210.75</v>
      </c>
      <c r="AO3" s="679">
        <f ca="1">OFFSET('OCN2018.FCS'!$A$1,MATCH("BON",'OCN2018.FCS'!$A$1:$A$1294,0)+AM1-1975,8)</f>
        <v>0</v>
      </c>
      <c r="AP3" s="677">
        <f ca="1">OFFSET('OCN2018.FCS'!$A$1,MATCH("BON",'OCN2018.FCS'!$A$1:$A$1294,0)+AP1-1975,6)</f>
        <v>9473.85</v>
      </c>
      <c r="AQ3" s="678">
        <f ca="1">OFFSET('OCN2018.FCS'!$A$1,MATCH("BON",'OCN2018.FCS'!$A$1:$A$1294,0)+AP1-1975,7)</f>
        <v>8169.6</v>
      </c>
      <c r="AR3" s="679">
        <f ca="1">OFFSET('OCN2018.FCS'!$A$1,MATCH("BON",'OCN2018.FCS'!$A$1:$A$1294,0)+AP1-1975,8)</f>
        <v>225.70000000000002</v>
      </c>
      <c r="AS3" s="677">
        <f ca="1">OFFSET('OCN2018.FCS'!$A$1,MATCH("BON",'OCN2018.FCS'!$A$1:$A$1294,0)+AS1-1975,6)</f>
        <v>9251.85</v>
      </c>
      <c r="AT3" s="678">
        <f ca="1">OFFSET('OCN2018.FCS'!$A$1,MATCH("BON",'OCN2018.FCS'!$A$1:$A$1294,0)+AS1-1975,7)</f>
        <v>7087.35</v>
      </c>
      <c r="AU3" s="679">
        <f ca="1">OFFSET('OCN2018.FCS'!$A$1,MATCH("BON",'OCN2018.FCS'!$A$1:$A$1294,0)+AS1-1975,8)</f>
        <v>368.15000000000003</v>
      </c>
      <c r="AV3" s="677">
        <f ca="1">OFFSET('OCN2018.FCS'!$A$1,MATCH("BON",'OCN2018.FCS'!$A$1:$A$1294,0)+AV1-1975,6)</f>
        <v>6421.35</v>
      </c>
      <c r="AW3" s="678">
        <f ca="1">OFFSET('OCN2018.FCS'!$A$1,MATCH("BON",'OCN2018.FCS'!$A$1:$A$1294,0)+AV1-1975,7)</f>
        <v>4548.2250000000004</v>
      </c>
      <c r="AX3" s="679">
        <f ca="1">OFFSET('OCN2018.FCS'!$A$1,MATCH("BON",'OCN2018.FCS'!$A$1:$A$1294,0)+AV1-1975,8)</f>
        <v>264.55</v>
      </c>
      <c r="AY3" s="677">
        <f ca="1">OFFSET('OCN2018.FCS'!$A$1,MATCH("BON",'OCN2018.FCS'!$A$1:$A$1294,0)+AY1-1975,6)</f>
        <v>2229.25</v>
      </c>
      <c r="AZ3" s="678">
        <f ca="1">OFFSET('OCN2018.FCS'!$A$1,MATCH("BON",'OCN2018.FCS'!$A$1:$A$1294,0)+AY1-1975,7)</f>
        <v>3231.0250000000001</v>
      </c>
      <c r="BA3" s="679">
        <f ca="1">OFFSET('OCN2018.FCS'!$A$1,MATCH("BON",'OCN2018.FCS'!$A$1:$A$1294,0)+AY1-1975,8)</f>
        <v>60.125</v>
      </c>
      <c r="BB3" s="677">
        <f ca="1">OFFSET('OCN2018.FCS'!$A$1,MATCH("BON",'OCN2018.FCS'!$A$1:$A$1294,0)+BB1-1975,6)</f>
        <v>24146.2</v>
      </c>
      <c r="BC3" s="678">
        <f ca="1">OFFSET('OCN2018.FCS'!$A$1,MATCH("BON",'OCN2018.FCS'!$A$1:$A$1294,0)+BB1-1975,7)</f>
        <v>13208.075000000001</v>
      </c>
      <c r="BD3" s="679">
        <f ca="1">OFFSET('OCN2018.FCS'!$A$1,MATCH("BON",'OCN2018.FCS'!$A$1:$A$1294,0)+BB1-1975,8)</f>
        <v>358.90000000000003</v>
      </c>
      <c r="BE3" s="677">
        <f ca="1">OFFSET('OCN2018.FCS'!$A$1,MATCH("BON",'OCN2018.FCS'!$A$1:$A$1294,0)+BE1-1975,6)</f>
        <v>27740.75</v>
      </c>
      <c r="BF3" s="678">
        <f ca="1">OFFSET('OCN2018.FCS'!$A$1,MATCH("BON",'OCN2018.FCS'!$A$1:$A$1294,0)+BE1-1975,7)</f>
        <v>36445</v>
      </c>
      <c r="BG3" s="679">
        <f ca="1">OFFSET('OCN2018.FCS'!$A$1,MATCH("BON",'OCN2018.FCS'!$A$1:$A$1294,0)+BE1-1975,8)</f>
        <v>1949.9</v>
      </c>
      <c r="BH3" s="677">
        <f ca="1">OFFSET('OCN2018.FCS'!$A$1,MATCH("BON",'OCN2018.FCS'!$A$1:$A$1294,0)+BH1-1975,6)</f>
        <v>10086.200000000001</v>
      </c>
      <c r="BI3" s="678">
        <f ca="1">OFFSET('OCN2018.FCS'!$A$1,MATCH("BON",'OCN2018.FCS'!$A$1:$A$1294,0)+BH1-1975,7)</f>
        <v>34729.125</v>
      </c>
      <c r="BJ3" s="679">
        <f ca="1">OFFSET('OCN2018.FCS'!$A$1,MATCH("BON",'OCN2018.FCS'!$A$1:$A$1294,0)+BH1-1975,8)</f>
        <v>5446.4000000000005</v>
      </c>
      <c r="BK3" s="677">
        <f ca="1">OFFSET('OCN2018.FCS'!$A$1,MATCH("BON",'OCN2018.FCS'!$A$1:$A$1294,0)+BK1-1975,6)</f>
        <v>6231.7250000000004</v>
      </c>
      <c r="BL3" s="678">
        <f ca="1">OFFSET('OCN2018.FCS'!$A$1,MATCH("BON",'OCN2018.FCS'!$A$1:$A$1294,0)+BK1-1975,7)</f>
        <v>20874.475000000002</v>
      </c>
      <c r="BM3" s="679">
        <f ca="1">OFFSET('OCN2018.FCS'!$A$1,MATCH("BON",'OCN2018.FCS'!$A$1:$A$1294,0)+BK1-1975,8)</f>
        <v>488.40000000000003</v>
      </c>
      <c r="BN3" s="677">
        <f ca="1">OFFSET('OCN2018.FCS'!$A$1,MATCH("BON",'OCN2018.FCS'!$A$1:$A$1294,0)+BN1-1975,6)</f>
        <v>3638.0250000000001</v>
      </c>
      <c r="BO3" s="678">
        <f ca="1">OFFSET('OCN2018.FCS'!$A$1,MATCH("BON",'OCN2018.FCS'!$A$1:$A$1294,0)+BN1-1975,7)</f>
        <v>5979.2000000000007</v>
      </c>
      <c r="BP3" s="679">
        <f ca="1">OFFSET('OCN2018.FCS'!$A$1,MATCH("BON",'OCN2018.FCS'!$A$1:$A$1294,0)+BN1-1975,8)</f>
        <v>838.05000000000007</v>
      </c>
      <c r="BQ3" s="677">
        <f ca="1">OFFSET('OCN2018.FCS'!$A$1,MATCH("BON",'OCN2018.FCS'!$A$1:$A$1294,0)+BQ1-1975,6)</f>
        <v>1450.4</v>
      </c>
      <c r="BR3" s="678">
        <f ca="1">OFFSET('OCN2018.FCS'!$A$1,MATCH("BON",'OCN2018.FCS'!$A$1:$A$1294,0)+BQ1-1975,7)</f>
        <v>3704.625</v>
      </c>
      <c r="BS3" s="679">
        <f ca="1">OFFSET('OCN2018.FCS'!$A$1,MATCH("BON",'OCN2018.FCS'!$A$1:$A$1294,0)+BQ1-1975,8)</f>
        <v>1569.7250000000001</v>
      </c>
      <c r="BT3" s="677">
        <f ca="1">OFFSET('OCN2018.FCS'!$A$1,MATCH("BON",'OCN2018.FCS'!$A$1:$A$1294,0)+BT1-1975,6)</f>
        <v>2343.0250000000001</v>
      </c>
      <c r="BU3" s="678">
        <f ca="1">OFFSET('OCN2018.FCS'!$A$1,MATCH("BON",'OCN2018.FCS'!$A$1:$A$1294,0)+BT1-1975,7)</f>
        <v>1807.45</v>
      </c>
      <c r="BV3" s="679">
        <f ca="1">OFFSET('OCN2018.FCS'!$A$1,MATCH("BON",'OCN2018.FCS'!$A$1:$A$1294,0)+BT1-1975,8)</f>
        <v>589.22500000000002</v>
      </c>
      <c r="BW3" s="677">
        <f ca="1">OFFSET('OCN2018.FCS'!$A$1,MATCH("BON",'OCN2018.FCS'!$A$1:$A$1294,0)+BW1-1975,6)</f>
        <v>11093.525</v>
      </c>
      <c r="BX3" s="678">
        <f ca="1">OFFSET('OCN2018.FCS'!$A$1,MATCH("BON",'OCN2018.FCS'!$A$1:$A$1294,0)+BW1-1975,7)</f>
        <v>6003.25</v>
      </c>
      <c r="BY3" s="679">
        <f ca="1">OFFSET('OCN2018.FCS'!$A$1,MATCH("BON",'OCN2018.FCS'!$A$1:$A$1294,0)+BW1-1975,8)</f>
        <v>540.20000000000005</v>
      </c>
      <c r="BZ3" s="677">
        <f ca="1">OFFSET('OCN2018.FCS'!$A$1,MATCH("BON",'OCN2018.FCS'!$A$1:$A$1294,0)+BZ1-1975,6)</f>
        <v>4037.625</v>
      </c>
      <c r="CA3" s="678">
        <f ca="1">OFFSET('OCN2018.FCS'!$A$1,MATCH("BON",'OCN2018.FCS'!$A$1:$A$1294,0)+BZ1-1975,7)</f>
        <v>6511.0750000000007</v>
      </c>
      <c r="CB3" s="679">
        <f ca="1">OFFSET('OCN2018.FCS'!$A$1,MATCH("BON",'OCN2018.FCS'!$A$1:$A$1294,0)+BZ1-1975,8)</f>
        <v>0</v>
      </c>
      <c r="CC3" s="677">
        <f ca="1">OFFSET('OCN2018.FCS'!$A$1,MATCH("BON",'OCN2018.FCS'!$A$1:$A$1294,0)+CC1-1975,6)</f>
        <v>16473.325000000001</v>
      </c>
      <c r="CD3" s="678">
        <f ca="1">OFFSET('OCN2018.FCS'!$A$1,MATCH("BON",'OCN2018.FCS'!$A$1:$A$1294,0)+CC1-1975,7)</f>
        <v>962.92500000000007</v>
      </c>
      <c r="CE3" s="679">
        <f ca="1">OFFSET('OCN2018.FCS'!$A$1,MATCH("BON",'OCN2018.FCS'!$A$1:$A$1294,0)+CC1-1975,8)</f>
        <v>0</v>
      </c>
      <c r="CF3" s="677">
        <f ca="1">OFFSET('OCN2018.FCS'!$A$1,MATCH("BON",'OCN2018.FCS'!$A$1:$A$1294,0)+CF1-1975,6)</f>
        <v>15858.2</v>
      </c>
      <c r="CG3" s="678">
        <f ca="1">OFFSET('OCN2018.FCS'!$A$1,MATCH("BON",'OCN2018.FCS'!$A$1:$A$1294,0)+CF1-1975,7)</f>
        <v>6813.55</v>
      </c>
      <c r="CH3" s="679">
        <f ca="1">OFFSET('OCN2018.FCS'!$A$1,MATCH("BON",'OCN2018.FCS'!$A$1:$A$1294,0)+CF1-1975,8)</f>
        <v>89.725000000000009</v>
      </c>
      <c r="CI3" s="677">
        <f ca="1">OFFSET('OCN2018.FCS'!$A$1,MATCH("BON",'OCN2018.FCS'!$A$1:$A$1294,0)+CI1-1975,6)</f>
        <v>24690.100000000002</v>
      </c>
      <c r="CJ3" s="678">
        <f ca="1">OFFSET('OCN2018.FCS'!$A$1,MATCH("BON",'OCN2018.FCS'!$A$1:$A$1294,0)+CI1-1975,7)</f>
        <v>1550.3000000000002</v>
      </c>
      <c r="CK3" s="679">
        <f ca="1">OFFSET('OCN2018.FCS'!$A$1,MATCH("BON",'OCN2018.FCS'!$A$1:$A$1294,0)+CI1-1975,8)</f>
        <v>81.400000000000006</v>
      </c>
      <c r="CL3" s="677">
        <f ca="1">OFFSET('OCN2018.FCS'!$A$1,MATCH("BON",'OCN2018.FCS'!$A$1:$A$1294,0)+CL1-1975,6)</f>
        <v>8762.5249999999996</v>
      </c>
      <c r="CM3" s="678">
        <f ca="1">OFFSET('OCN2018.FCS'!$A$1,MATCH("BON",'OCN2018.FCS'!$A$1:$A$1294,0)+CL1-1975,7)</f>
        <v>3561.25</v>
      </c>
      <c r="CN3" s="679">
        <f ca="1">OFFSET('OCN2018.FCS'!$A$1,MATCH("BON",'OCN2018.FCS'!$A$1:$A$1294,0)+CL1-1975,8)</f>
        <v>0</v>
      </c>
      <c r="CO3" s="677">
        <f ca="1">OFFSET('OCN2018.FCS'!$A$1,MATCH("BON",'OCN2018.FCS'!$A$1:$A$1294,0)+CO1-1975,6)</f>
        <v>16070.025000000001</v>
      </c>
      <c r="CP3" s="678">
        <f ca="1">OFFSET('OCN2018.FCS'!$A$1,MATCH("BON",'OCN2018.FCS'!$A$1:$A$1294,0)+CO1-1975,7)</f>
        <v>8041.0250000000005</v>
      </c>
      <c r="CQ3" s="679">
        <f ca="1">OFFSET('OCN2018.FCS'!$A$1,MATCH("BON",'OCN2018.FCS'!$A$1:$A$1294,0)+CO1-1975,8)</f>
        <v>13.875</v>
      </c>
      <c r="CR3" s="677">
        <f ca="1">OFFSET('OCN2018.FCS'!$A$1,MATCH("BON",'OCN2018.FCS'!$A$1:$A$1294,0)+CR1-1975,6)</f>
        <v>14888.800000000001</v>
      </c>
      <c r="CS3" s="678">
        <f ca="1">OFFSET('OCN2018.FCS'!$A$1,MATCH("BON",'OCN2018.FCS'!$A$1:$A$1294,0)+CR1-1975,7)</f>
        <v>4697.1500000000005</v>
      </c>
      <c r="CT3" s="679">
        <f ca="1">OFFSET('OCN2018.FCS'!$A$1,MATCH("BON",'OCN2018.FCS'!$A$1:$A$1294,0)+CR1-1975,8)</f>
        <v>32.375</v>
      </c>
      <c r="CU3" s="677">
        <f ca="1">OFFSET('OCN2018.FCS'!$A$1,MATCH("BON",'OCN2018.FCS'!$A$1:$A$1294,0)+CU1-1975,6)</f>
        <v>7017.9750000000004</v>
      </c>
      <c r="CV3" s="678">
        <f ca="1">OFFSET('OCN2018.FCS'!$A$1,MATCH("BON",'OCN2018.FCS'!$A$1:$A$1294,0)+CU1-1975,7)</f>
        <v>4269.8</v>
      </c>
      <c r="CW3" s="679">
        <f ca="1">OFFSET('OCN2018.FCS'!$A$1,MATCH("BON",'OCN2018.FCS'!$A$1:$A$1294,0)+CU1-1975,8)</f>
        <v>155.4</v>
      </c>
      <c r="CZ3" s="719" t="s">
        <v>436</v>
      </c>
      <c r="DA3" s="885">
        <v>0.03</v>
      </c>
      <c r="DB3" s="886">
        <v>0.03</v>
      </c>
      <c r="DC3" s="887">
        <v>0.03</v>
      </c>
      <c r="DD3" s="885">
        <v>0.03</v>
      </c>
      <c r="DE3" s="886">
        <v>0.03</v>
      </c>
      <c r="DF3" s="887">
        <v>0.03</v>
      </c>
      <c r="DG3" s="885">
        <v>0.03</v>
      </c>
      <c r="DH3" s="886">
        <v>0.03</v>
      </c>
      <c r="DI3" s="887">
        <v>0.03</v>
      </c>
      <c r="DJ3" s="885">
        <v>0.03</v>
      </c>
      <c r="DK3" s="886">
        <v>0.03</v>
      </c>
      <c r="DL3" s="887">
        <v>0.03</v>
      </c>
      <c r="DM3" s="885">
        <v>0.03</v>
      </c>
      <c r="DN3" s="886">
        <v>0.03</v>
      </c>
      <c r="DO3" s="887">
        <v>0.03</v>
      </c>
      <c r="DP3" s="885">
        <v>0.03</v>
      </c>
      <c r="DQ3" s="886">
        <v>0.03</v>
      </c>
      <c r="DR3" s="887">
        <v>0.03</v>
      </c>
      <c r="DS3" s="885">
        <v>0.03</v>
      </c>
      <c r="DT3" s="886">
        <v>0.03</v>
      </c>
      <c r="DU3" s="887">
        <v>0.03</v>
      </c>
      <c r="DV3" s="885">
        <v>0.03</v>
      </c>
      <c r="DW3" s="886">
        <v>0.03</v>
      </c>
      <c r="DX3" s="887">
        <v>0.03</v>
      </c>
      <c r="DY3" s="885">
        <v>0.03</v>
      </c>
      <c r="DZ3" s="886">
        <v>0.03</v>
      </c>
      <c r="EA3" s="887">
        <v>0.03</v>
      </c>
      <c r="EB3" s="885">
        <v>0.03</v>
      </c>
      <c r="EC3" s="886">
        <v>0.03</v>
      </c>
      <c r="ED3" s="887">
        <v>0.03</v>
      </c>
      <c r="EE3" s="885">
        <v>0.03</v>
      </c>
      <c r="EF3" s="886">
        <v>0.03</v>
      </c>
      <c r="EG3" s="887">
        <v>0.03</v>
      </c>
      <c r="EH3" s="885">
        <v>0.03</v>
      </c>
      <c r="EI3" s="886">
        <v>0.03</v>
      </c>
      <c r="EJ3" s="887">
        <v>0.03</v>
      </c>
      <c r="EK3" s="885">
        <v>0.03</v>
      </c>
      <c r="EL3" s="886">
        <v>0.03</v>
      </c>
      <c r="EM3" s="887">
        <v>0.03</v>
      </c>
      <c r="EN3" s="885">
        <v>0.03</v>
      </c>
      <c r="EO3" s="886">
        <v>0.03</v>
      </c>
      <c r="EP3" s="887">
        <v>0.03</v>
      </c>
      <c r="EQ3" s="885">
        <v>0.03</v>
      </c>
      <c r="ER3" s="886">
        <v>0.03</v>
      </c>
      <c r="ES3" s="887">
        <v>0.03</v>
      </c>
      <c r="ET3" s="885">
        <v>0.03</v>
      </c>
      <c r="EU3" s="886">
        <v>0.03</v>
      </c>
      <c r="EV3" s="887">
        <v>0.03</v>
      </c>
      <c r="EW3" s="885">
        <v>0.03</v>
      </c>
      <c r="EX3" s="886">
        <v>0.03</v>
      </c>
      <c r="EY3" s="887">
        <v>0.03</v>
      </c>
      <c r="EZ3" s="885">
        <v>0.03</v>
      </c>
      <c r="FA3" s="886">
        <v>0.03</v>
      </c>
      <c r="FB3" s="887">
        <v>0.03</v>
      </c>
      <c r="FC3" s="885">
        <f>ValidCohort_Pivot!BR43</f>
        <v>4.0351506456336228E-2</v>
      </c>
      <c r="FD3" s="886">
        <f>ValidCohort_Pivot!BS43</f>
        <v>4.0025719343367849E-2</v>
      </c>
      <c r="FE3" s="887">
        <f>ValidCohort_Pivot!BT43</f>
        <v>3.9948242002865286E-2</v>
      </c>
      <c r="FF3" s="885">
        <f>ValidCohort_Pivot!BU43</f>
        <v>4.03207330973957E-2</v>
      </c>
      <c r="FG3" s="886">
        <f>ValidCohort_Pivot!BV43</f>
        <v>4.0046070688685043E-2</v>
      </c>
      <c r="FH3" s="887">
        <f>ValidCohort_Pivot!BW43</f>
        <v>4.0129698780687728E-2</v>
      </c>
      <c r="FI3" s="885">
        <f>ValidCohort_Pivot!BX43</f>
        <v>4.0185471398140105E-2</v>
      </c>
      <c r="FJ3" s="886">
        <f>ValidCohort_Pivot!BY43</f>
        <v>4.0009171171162206E-2</v>
      </c>
      <c r="FK3" s="887">
        <f>ValidCohort_Pivot!BZ43</f>
        <v>4.0410353986549352E-2</v>
      </c>
      <c r="FL3" s="885">
        <f>ValidCohort_Pivot!CA43</f>
        <v>4.0262582064251706E-2</v>
      </c>
      <c r="FM3" s="886">
        <f>ValidCohort_Pivot!CB43</f>
        <v>4.0088267766129837E-2</v>
      </c>
      <c r="FN3" s="887">
        <f>ValidCohort_Pivot!CC43</f>
        <v>4.0482648499848617E-2</v>
      </c>
      <c r="FO3" s="885">
        <f>ValidCohort_Pivot!CD43</f>
        <v>1.0140660787727684E-2</v>
      </c>
      <c r="FP3" s="886">
        <f>ValidCohort_Pivot!CE43</f>
        <v>1.9911504497171162E-2</v>
      </c>
      <c r="FQ3" s="887">
        <f>ValidCohort_Pivot!CF43</f>
        <v>1.7514312765102846E-2</v>
      </c>
      <c r="FR3" s="885">
        <f>ValidCohort_Pivot!CG43</f>
        <v>0.70083800718143352</v>
      </c>
      <c r="FS3" s="886">
        <f>ValidCohort_Pivot!CH43</f>
        <v>5.0482093613230195E-2</v>
      </c>
      <c r="FT3" s="887">
        <f>ValidCohort_Pivot!CI43</f>
        <v>0</v>
      </c>
      <c r="FU3" s="885">
        <f>ValidCohort_Pivot!CJ43</f>
        <v>0.10124663286551072</v>
      </c>
      <c r="FV3" s="886">
        <f>ValidCohort_Pivot!CK43</f>
        <v>3.9394188673774755E-2</v>
      </c>
      <c r="FW3" s="887">
        <f>ValidCohort_Pivot!CL43</f>
        <v>4.4479999064227727E-2</v>
      </c>
      <c r="FX3" s="885">
        <f>ValidCohort_Pivot!CM43</f>
        <v>0.94064681038828091</v>
      </c>
      <c r="FY3" s="886">
        <f>ValidCohort_Pivot!CN43</f>
        <v>0.98988242879251764</v>
      </c>
      <c r="FZ3" s="887">
        <f>ValidCohort_Pivot!CO43</f>
        <v>4.0228636535667661E-2</v>
      </c>
      <c r="GA3" s="885">
        <f>ValidCohort_Pivot!CP43</f>
        <v>0.98691273750121489</v>
      </c>
      <c r="GB3" s="886">
        <f>ValidCohort_Pivot!CQ43</f>
        <v>0.97689166295431928</v>
      </c>
      <c r="GC3" s="887">
        <f>ValidCohort_Pivot!CR43</f>
        <v>0.97824385910503919</v>
      </c>
      <c r="GD3" s="885">
        <f>ValidCohort_Pivot!CS43</f>
        <v>0.98311582818215482</v>
      </c>
      <c r="GE3" s="886">
        <f>ValidCohort_Pivot!CT43</f>
        <v>0.98618282983796579</v>
      </c>
      <c r="GF3" s="887">
        <f>ValidCohort_Pivot!CU43</f>
        <v>0.9746673923976038</v>
      </c>
      <c r="GG3" s="888">
        <f t="shared" ref="GG3:GL3" si="3">GD3</f>
        <v>0.98311582818215482</v>
      </c>
      <c r="GH3" s="889">
        <f t="shared" si="3"/>
        <v>0.98618282983796579</v>
      </c>
      <c r="GI3" s="890">
        <f t="shared" si="3"/>
        <v>0.9746673923976038</v>
      </c>
      <c r="GJ3" s="888">
        <f t="shared" si="3"/>
        <v>0.98311582818215482</v>
      </c>
      <c r="GK3" s="889">
        <f t="shared" si="3"/>
        <v>0.98618282983796579</v>
      </c>
      <c r="GL3" s="890">
        <f t="shared" si="3"/>
        <v>0.9746673923976038</v>
      </c>
      <c r="GM3" s="891">
        <v>0.79258504417292786</v>
      </c>
      <c r="GN3" s="892">
        <v>0.76134249590472636</v>
      </c>
      <c r="GO3" s="893">
        <v>0.9645859851533326</v>
      </c>
      <c r="GP3" s="891">
        <v>0.74039631243648329</v>
      </c>
      <c r="GQ3" s="892">
        <v>0.79457829706929595</v>
      </c>
      <c r="GR3" s="893">
        <v>0.76710707479633677</v>
      </c>
    </row>
    <row r="4" spans="1:200" x14ac:dyDescent="0.25">
      <c r="A4" s="703" t="s">
        <v>201</v>
      </c>
      <c r="B4" s="681">
        <v>37</v>
      </c>
      <c r="C4" s="730">
        <f t="shared" ca="1" si="0"/>
        <v>1342.6626878941931</v>
      </c>
      <c r="D4" s="725">
        <f t="shared" ca="1" si="1"/>
        <v>1986.9707746671934</v>
      </c>
      <c r="E4" s="731">
        <f t="shared" ca="1" si="2"/>
        <v>161.91987771437653</v>
      </c>
      <c r="F4" s="736">
        <f t="shared" ref="F4:AK4" ca="1" si="4">F3*(1-DA3)</f>
        <v>25418.195250000001</v>
      </c>
      <c r="G4" s="737">
        <f t="shared" ca="1" si="4"/>
        <v>17498.1695</v>
      </c>
      <c r="H4" s="738">
        <f t="shared" ca="1" si="4"/>
        <v>2597.5387499999997</v>
      </c>
      <c r="I4" s="736">
        <f t="shared" ca="1" si="4"/>
        <v>39709.593249999998</v>
      </c>
      <c r="J4" s="737">
        <f t="shared" ca="1" si="4"/>
        <v>20222.220499999999</v>
      </c>
      <c r="K4" s="738">
        <f t="shared" ca="1" si="4"/>
        <v>3501.0695000000001</v>
      </c>
      <c r="L4" s="736">
        <f t="shared" ca="1" si="4"/>
        <v>97320.221250000002</v>
      </c>
      <c r="M4" s="737">
        <f t="shared" ca="1" si="4"/>
        <v>40478.536500000002</v>
      </c>
      <c r="N4" s="738">
        <f t="shared" ca="1" si="4"/>
        <v>3281.2432500000004</v>
      </c>
      <c r="O4" s="736">
        <f t="shared" ca="1" si="4"/>
        <v>12157.737499999999</v>
      </c>
      <c r="P4" s="737">
        <f t="shared" ca="1" si="4"/>
        <v>85419.994500000001</v>
      </c>
      <c r="Q4" s="738">
        <f t="shared" ca="1" si="4"/>
        <v>303.27050000000003</v>
      </c>
      <c r="R4" s="736">
        <f t="shared" ca="1" si="4"/>
        <v>10626.131749999999</v>
      </c>
      <c r="S4" s="737">
        <f t="shared" ca="1" si="4"/>
        <v>15607.66375</v>
      </c>
      <c r="T4" s="738">
        <f t="shared" ca="1" si="4"/>
        <v>1774.7605000000001</v>
      </c>
      <c r="U4" s="736">
        <f t="shared" ca="1" si="4"/>
        <v>7169.9247500000001</v>
      </c>
      <c r="V4" s="737">
        <f t="shared" ca="1" si="4"/>
        <v>11479.416500000001</v>
      </c>
      <c r="W4" s="738">
        <f t="shared" ca="1" si="4"/>
        <v>633.45850000000007</v>
      </c>
      <c r="X4" s="736">
        <f t="shared" ca="1" si="4"/>
        <v>20384.622749999999</v>
      </c>
      <c r="Y4" s="737">
        <f t="shared" ca="1" si="4"/>
        <v>2690.85275</v>
      </c>
      <c r="Z4" s="738">
        <f t="shared" ca="1" si="4"/>
        <v>452.21400000000006</v>
      </c>
      <c r="AA4" s="736">
        <f t="shared" ca="1" si="4"/>
        <v>22015.823250000001</v>
      </c>
      <c r="AB4" s="737">
        <f t="shared" ca="1" si="4"/>
        <v>13991.7165</v>
      </c>
      <c r="AC4" s="738">
        <f t="shared" ca="1" si="4"/>
        <v>38.58175</v>
      </c>
      <c r="AD4" s="736">
        <f t="shared" ca="1" si="4"/>
        <v>10612.672999999999</v>
      </c>
      <c r="AE4" s="737">
        <f t="shared" ca="1" si="4"/>
        <v>11242.5425</v>
      </c>
      <c r="AF4" s="738">
        <f t="shared" ca="1" si="4"/>
        <v>270.07225</v>
      </c>
      <c r="AG4" s="736">
        <f t="shared" ca="1" si="4"/>
        <v>12598.287250000001</v>
      </c>
      <c r="AH4" s="737">
        <f t="shared" ca="1" si="4"/>
        <v>5835.7140000000009</v>
      </c>
      <c r="AI4" s="738">
        <f t="shared" ca="1" si="4"/>
        <v>346.33850000000001</v>
      </c>
      <c r="AJ4" s="736">
        <f t="shared" ca="1" si="4"/>
        <v>8252.9054999999989</v>
      </c>
      <c r="AK4" s="737">
        <f t="shared" ca="1" si="4"/>
        <v>4481.7637500000001</v>
      </c>
      <c r="AL4" s="738">
        <f t="shared" ref="AL4:BQ4" ca="1" si="5">AL3*(1-EG3)</f>
        <v>429.78275000000002</v>
      </c>
      <c r="AM4" s="736">
        <f t="shared" ca="1" si="5"/>
        <v>14990.355750000001</v>
      </c>
      <c r="AN4" s="737">
        <f t="shared" ca="1" si="5"/>
        <v>2144.4274999999998</v>
      </c>
      <c r="AO4" s="738">
        <f t="shared" ca="1" si="5"/>
        <v>0</v>
      </c>
      <c r="AP4" s="736">
        <f t="shared" ca="1" si="5"/>
        <v>9189.6345000000001</v>
      </c>
      <c r="AQ4" s="737">
        <f t="shared" ca="1" si="5"/>
        <v>7924.5119999999997</v>
      </c>
      <c r="AR4" s="738">
        <f t="shared" ca="1" si="5"/>
        <v>218.929</v>
      </c>
      <c r="AS4" s="736">
        <f t="shared" ca="1" si="5"/>
        <v>8974.2945</v>
      </c>
      <c r="AT4" s="737">
        <f t="shared" ca="1" si="5"/>
        <v>6874.7295000000004</v>
      </c>
      <c r="AU4" s="738">
        <f t="shared" ca="1" si="5"/>
        <v>357.10550000000001</v>
      </c>
      <c r="AV4" s="736">
        <f t="shared" ca="1" si="5"/>
        <v>6228.7094999999999</v>
      </c>
      <c r="AW4" s="737">
        <f t="shared" ca="1" si="5"/>
        <v>4411.7782500000003</v>
      </c>
      <c r="AX4" s="738">
        <f t="shared" ca="1" si="5"/>
        <v>256.61349999999999</v>
      </c>
      <c r="AY4" s="736">
        <f t="shared" ca="1" si="5"/>
        <v>2162.3724999999999</v>
      </c>
      <c r="AZ4" s="737">
        <f t="shared" ca="1" si="5"/>
        <v>3134.0942500000001</v>
      </c>
      <c r="BA4" s="738">
        <f t="shared" ca="1" si="5"/>
        <v>58.321249999999999</v>
      </c>
      <c r="BB4" s="736">
        <f t="shared" ca="1" si="5"/>
        <v>23421.813999999998</v>
      </c>
      <c r="BC4" s="737">
        <f t="shared" ca="1" si="5"/>
        <v>12811.83275</v>
      </c>
      <c r="BD4" s="738">
        <f t="shared" ca="1" si="5"/>
        <v>348.13300000000004</v>
      </c>
      <c r="BE4" s="736">
        <f t="shared" ca="1" si="5"/>
        <v>26908.5275</v>
      </c>
      <c r="BF4" s="737">
        <f t="shared" ca="1" si="5"/>
        <v>35351.65</v>
      </c>
      <c r="BG4" s="738">
        <f t="shared" ca="1" si="5"/>
        <v>1891.403</v>
      </c>
      <c r="BH4" s="736">
        <f t="shared" ca="1" si="5"/>
        <v>9679.2066355801016</v>
      </c>
      <c r="BI4" s="737">
        <f t="shared" ca="1" si="5"/>
        <v>33339.066789709257</v>
      </c>
      <c r="BJ4" s="738">
        <f t="shared" ca="1" si="5"/>
        <v>5228.8258947555951</v>
      </c>
      <c r="BK4" s="736">
        <f t="shared" ca="1" si="5"/>
        <v>5980.4572795386321</v>
      </c>
      <c r="BL4" s="737">
        <f t="shared" ca="1" si="5"/>
        <v>20038.534298560815</v>
      </c>
      <c r="BM4" s="738">
        <f t="shared" ca="1" si="5"/>
        <v>468.80065511551214</v>
      </c>
      <c r="BN4" s="736">
        <f t="shared" ca="1" si="5"/>
        <v>3491.8292504167816</v>
      </c>
      <c r="BO4" s="737">
        <f t="shared" ca="1" si="5"/>
        <v>5739.9771637333879</v>
      </c>
      <c r="BP4" s="738">
        <f t="shared" ca="1" si="5"/>
        <v>804.18410284157233</v>
      </c>
      <c r="BQ4" s="736">
        <f t="shared" ca="1" si="5"/>
        <v>1392.0031509740095</v>
      </c>
      <c r="BR4" s="737">
        <f t="shared" ref="BR4:BS4" ca="1" si="6">BR3*(1-FM3)</f>
        <v>3556.1130010269012</v>
      </c>
      <c r="BS4" s="738">
        <f t="shared" ca="1" si="6"/>
        <v>1506.1783745835753</v>
      </c>
      <c r="BT4" s="736">
        <f ca="1">BT3*(1-FR3)</f>
        <v>700.94402822372172</v>
      </c>
      <c r="BU4" s="737">
        <f ca="1">BU3*(1-FS3)</f>
        <v>1716.2061398987671</v>
      </c>
      <c r="BV4" s="738">
        <f ca="1">BV3*(1-FT3)</f>
        <v>589.22500000000002</v>
      </c>
      <c r="BW4" s="736">
        <f t="shared" ref="BW4:CW4" ca="1" si="7">BW3*(1-FR3)</f>
        <v>3318.7610463825877</v>
      </c>
      <c r="BX4" s="737">
        <f t="shared" ca="1" si="7"/>
        <v>5700.1933715163759</v>
      </c>
      <c r="BY4" s="738">
        <f t="shared" ca="1" si="7"/>
        <v>540.20000000000005</v>
      </c>
      <c r="BZ4" s="736">
        <f t="shared" ca="1" si="7"/>
        <v>3628.8290639763923</v>
      </c>
      <c r="CA4" s="737">
        <f t="shared" ca="1" si="7"/>
        <v>6254.5764829809032</v>
      </c>
      <c r="CB4" s="738">
        <f t="shared" ca="1" si="7"/>
        <v>0</v>
      </c>
      <c r="CC4" s="736">
        <f t="shared" ca="1" si="7"/>
        <v>977.74438226047243</v>
      </c>
      <c r="CD4" s="737">
        <f t="shared" ca="1" si="7"/>
        <v>9.7424622549649484</v>
      </c>
      <c r="CE4" s="738">
        <f t="shared" ca="1" si="7"/>
        <v>0</v>
      </c>
      <c r="CF4" s="736">
        <f t="shared" ca="1" si="7"/>
        <v>207.54042615823408</v>
      </c>
      <c r="CG4" s="737">
        <f t="shared" ca="1" si="7"/>
        <v>157.44980987759786</v>
      </c>
      <c r="CH4" s="738">
        <f t="shared" ca="1" si="7"/>
        <v>1.9520697418003585</v>
      </c>
      <c r="CI4" s="736">
        <f t="shared" ca="1" si="7"/>
        <v>416.87189059977942</v>
      </c>
      <c r="CJ4" s="737">
        <f t="shared" ca="1" si="7"/>
        <v>21.420758902201637</v>
      </c>
      <c r="CK4" s="738">
        <f t="shared" ca="1" si="7"/>
        <v>2.0620742588350502</v>
      </c>
      <c r="CL4" s="736">
        <f t="shared" ca="1" si="7"/>
        <v>147.94797765816386</v>
      </c>
      <c r="CM4" s="737">
        <f t="shared" ca="1" si="7"/>
        <v>49.20639723954433</v>
      </c>
      <c r="CN4" s="738">
        <f t="shared" ca="1" si="7"/>
        <v>0</v>
      </c>
      <c r="CO4" s="736">
        <f t="shared" ca="1" si="7"/>
        <v>271.32906321706758</v>
      </c>
      <c r="CP4" s="737">
        <f t="shared" ca="1" si="7"/>
        <v>111.10421070217113</v>
      </c>
      <c r="CQ4" s="738">
        <f t="shared" ca="1" si="7"/>
        <v>0.35148993048324723</v>
      </c>
      <c r="CR4" s="736">
        <f t="shared" ca="1" si="7"/>
        <v>3088.1597943181118</v>
      </c>
      <c r="CS4" s="737">
        <f t="shared" ca="1" si="7"/>
        <v>1121.0100953611147</v>
      </c>
      <c r="CT4" s="738">
        <f t="shared" ca="1" si="7"/>
        <v>1.1465287306608569</v>
      </c>
      <c r="CU4" s="736">
        <f t="shared" ca="1" si="7"/>
        <v>1821.8921892285712</v>
      </c>
      <c r="CV4" s="737">
        <f t="shared" ca="1" si="7"/>
        <v>877.10958717352025</v>
      </c>
      <c r="CW4" s="738">
        <f t="shared" ca="1" si="7"/>
        <v>36.191560576649266</v>
      </c>
      <c r="CZ4" s="703" t="s">
        <v>201</v>
      </c>
      <c r="DA4" s="861"/>
      <c r="DB4" s="862"/>
      <c r="DC4" s="863"/>
      <c r="DD4" s="861"/>
      <c r="DE4" s="862"/>
      <c r="DF4" s="863"/>
      <c r="DG4" s="861"/>
      <c r="DH4" s="862"/>
      <c r="DI4" s="863"/>
      <c r="DJ4" s="861"/>
      <c r="DK4" s="862"/>
      <c r="DL4" s="863"/>
      <c r="DM4" s="861"/>
      <c r="DN4" s="862"/>
      <c r="DO4" s="863"/>
      <c r="DP4" s="861"/>
      <c r="DQ4" s="862"/>
      <c r="DR4" s="863"/>
      <c r="DS4" s="861"/>
      <c r="DT4" s="862"/>
      <c r="DU4" s="863"/>
      <c r="DV4" s="861"/>
      <c r="DW4" s="862"/>
      <c r="DX4" s="863"/>
      <c r="DY4" s="861"/>
      <c r="DZ4" s="862"/>
      <c r="EA4" s="863"/>
      <c r="EB4" s="861"/>
      <c r="EC4" s="862"/>
      <c r="ED4" s="863"/>
      <c r="EE4" s="861"/>
      <c r="EF4" s="862"/>
      <c r="EG4" s="863"/>
      <c r="EH4" s="861"/>
      <c r="EI4" s="862"/>
      <c r="EJ4" s="863"/>
      <c r="EK4" s="861"/>
      <c r="EL4" s="862"/>
      <c r="EM4" s="863"/>
      <c r="EN4" s="861"/>
      <c r="EO4" s="862"/>
      <c r="EP4" s="863"/>
      <c r="EQ4" s="861"/>
      <c r="ER4" s="862"/>
      <c r="ES4" s="863"/>
      <c r="ET4" s="861"/>
      <c r="EU4" s="862"/>
      <c r="EV4" s="863"/>
      <c r="EW4" s="861"/>
      <c r="EX4" s="862"/>
      <c r="EY4" s="863"/>
      <c r="EZ4" s="861"/>
      <c r="FA4" s="862"/>
      <c r="FB4" s="863"/>
      <c r="FC4" s="861"/>
      <c r="FD4" s="862"/>
      <c r="FE4" s="863"/>
      <c r="FF4" s="861"/>
      <c r="FG4" s="862"/>
      <c r="FH4" s="863"/>
      <c r="FI4" s="861"/>
      <c r="FJ4" s="862"/>
      <c r="FK4" s="863"/>
      <c r="FL4" s="861"/>
      <c r="FM4" s="862"/>
      <c r="FN4" s="863"/>
      <c r="FO4" s="861"/>
      <c r="FP4" s="862"/>
      <c r="FQ4" s="863"/>
      <c r="FR4" s="861"/>
      <c r="FS4" s="862"/>
      <c r="FT4" s="863"/>
      <c r="FU4" s="861"/>
      <c r="FV4" s="862"/>
      <c r="FW4" s="863"/>
      <c r="FX4" s="861"/>
      <c r="FY4" s="862"/>
      <c r="FZ4" s="863"/>
      <c r="GA4" s="861"/>
      <c r="GB4" s="862"/>
      <c r="GC4" s="863"/>
      <c r="GD4" s="861"/>
      <c r="GE4" s="862"/>
      <c r="GF4" s="863"/>
      <c r="GG4" s="861"/>
      <c r="GH4" s="862"/>
      <c r="GI4" s="863"/>
      <c r="GJ4" s="861"/>
      <c r="GK4" s="862"/>
      <c r="GL4" s="863"/>
      <c r="GM4" s="864"/>
      <c r="GN4" s="865"/>
      <c r="GO4" s="866"/>
      <c r="GP4" s="864"/>
      <c r="GQ4" s="865"/>
      <c r="GR4" s="866"/>
    </row>
    <row r="5" spans="1:200" ht="15.75" thickBot="1" x14ac:dyDescent="0.3">
      <c r="A5" s="703" t="s">
        <v>202</v>
      </c>
      <c r="B5" s="681">
        <v>38</v>
      </c>
      <c r="C5" s="730">
        <f t="shared" ca="1" si="0"/>
        <v>10551.383740677236</v>
      </c>
      <c r="D5" s="725">
        <f t="shared" ca="1" si="1"/>
        <v>1900.1435110470923</v>
      </c>
      <c r="E5" s="731">
        <f t="shared" ca="1" si="2"/>
        <v>23.872979428480658</v>
      </c>
      <c r="F5" s="736">
        <f t="shared" ref="F5:AK5" ca="1" si="8">F3-F4</f>
        <v>786.12975000000006</v>
      </c>
      <c r="G5" s="737">
        <f t="shared" ca="1" si="8"/>
        <v>541.18050000000221</v>
      </c>
      <c r="H5" s="738">
        <f t="shared" ca="1" si="8"/>
        <v>80.336250000000291</v>
      </c>
      <c r="I5" s="736">
        <f t="shared" ca="1" si="8"/>
        <v>1228.1317500000005</v>
      </c>
      <c r="J5" s="737">
        <f t="shared" ca="1" si="8"/>
        <v>625.42950000000201</v>
      </c>
      <c r="K5" s="738">
        <f t="shared" ca="1" si="8"/>
        <v>108.2805000000003</v>
      </c>
      <c r="L5" s="736">
        <f t="shared" ca="1" si="8"/>
        <v>3009.9037499999977</v>
      </c>
      <c r="M5" s="737">
        <f t="shared" ca="1" si="8"/>
        <v>1251.9135000000024</v>
      </c>
      <c r="N5" s="738">
        <f t="shared" ca="1" si="8"/>
        <v>101.48174999999992</v>
      </c>
      <c r="O5" s="736">
        <f t="shared" ca="1" si="8"/>
        <v>376.01250000000073</v>
      </c>
      <c r="P5" s="737">
        <f t="shared" ca="1" si="8"/>
        <v>2641.8555000000051</v>
      </c>
      <c r="Q5" s="738">
        <f t="shared" ca="1" si="8"/>
        <v>9.3795000000000073</v>
      </c>
      <c r="R5" s="736">
        <f t="shared" ca="1" si="8"/>
        <v>328.64325000000099</v>
      </c>
      <c r="S5" s="737">
        <f t="shared" ca="1" si="8"/>
        <v>482.71125000000029</v>
      </c>
      <c r="T5" s="738">
        <f t="shared" ca="1" si="8"/>
        <v>54.889499999999998</v>
      </c>
      <c r="U5" s="736">
        <f t="shared" ca="1" si="8"/>
        <v>221.75025000000005</v>
      </c>
      <c r="V5" s="737">
        <f t="shared" ca="1" si="8"/>
        <v>355.03349999999955</v>
      </c>
      <c r="W5" s="738">
        <f t="shared" ca="1" si="8"/>
        <v>19.591499999999996</v>
      </c>
      <c r="X5" s="736">
        <f t="shared" ca="1" si="8"/>
        <v>630.4522500000021</v>
      </c>
      <c r="Y5" s="737">
        <f t="shared" ca="1" si="8"/>
        <v>83.222250000000258</v>
      </c>
      <c r="Z5" s="738">
        <f t="shared" ca="1" si="8"/>
        <v>13.98599999999999</v>
      </c>
      <c r="AA5" s="736">
        <f t="shared" ca="1" si="8"/>
        <v>680.9017500000009</v>
      </c>
      <c r="AB5" s="737">
        <f t="shared" ca="1" si="8"/>
        <v>432.73350000000028</v>
      </c>
      <c r="AC5" s="738">
        <f t="shared" ca="1" si="8"/>
        <v>1.193249999999999</v>
      </c>
      <c r="AD5" s="736">
        <f t="shared" ca="1" si="8"/>
        <v>328.22700000000077</v>
      </c>
      <c r="AE5" s="737">
        <f t="shared" ca="1" si="8"/>
        <v>347.70750000000044</v>
      </c>
      <c r="AF5" s="738">
        <f t="shared" ca="1" si="8"/>
        <v>8.3527500000000146</v>
      </c>
      <c r="AG5" s="736">
        <f t="shared" ca="1" si="8"/>
        <v>389.63774999999987</v>
      </c>
      <c r="AH5" s="737">
        <f t="shared" ca="1" si="8"/>
        <v>180.48599999999988</v>
      </c>
      <c r="AI5" s="738">
        <f t="shared" ca="1" si="8"/>
        <v>10.711500000000001</v>
      </c>
      <c r="AJ5" s="736">
        <f t="shared" ca="1" si="8"/>
        <v>255.2445000000007</v>
      </c>
      <c r="AK5" s="737">
        <f t="shared" ca="1" si="8"/>
        <v>138.61124999999993</v>
      </c>
      <c r="AL5" s="738">
        <f t="shared" ref="AL5:BQ5" ca="1" si="9">AL3-AL4</f>
        <v>13.292250000000024</v>
      </c>
      <c r="AM5" s="736">
        <f t="shared" ca="1" si="9"/>
        <v>463.61924999999974</v>
      </c>
      <c r="AN5" s="737">
        <f t="shared" ca="1" si="9"/>
        <v>66.322500000000218</v>
      </c>
      <c r="AO5" s="738">
        <f t="shared" ca="1" si="9"/>
        <v>0</v>
      </c>
      <c r="AP5" s="736">
        <f t="shared" ca="1" si="9"/>
        <v>284.21550000000025</v>
      </c>
      <c r="AQ5" s="737">
        <f t="shared" ca="1" si="9"/>
        <v>245.08800000000065</v>
      </c>
      <c r="AR5" s="738">
        <f t="shared" ca="1" si="9"/>
        <v>6.771000000000015</v>
      </c>
      <c r="AS5" s="736">
        <f t="shared" ca="1" si="9"/>
        <v>277.55550000000039</v>
      </c>
      <c r="AT5" s="737">
        <f t="shared" ca="1" si="9"/>
        <v>212.62049999999999</v>
      </c>
      <c r="AU5" s="738">
        <f t="shared" ca="1" si="9"/>
        <v>11.044500000000028</v>
      </c>
      <c r="AV5" s="736">
        <f t="shared" ca="1" si="9"/>
        <v>192.64050000000043</v>
      </c>
      <c r="AW5" s="737">
        <f t="shared" ca="1" si="9"/>
        <v>136.44675000000007</v>
      </c>
      <c r="AX5" s="738">
        <f t="shared" ca="1" si="9"/>
        <v>7.9365000000000236</v>
      </c>
      <c r="AY5" s="736">
        <f t="shared" ca="1" si="9"/>
        <v>66.877500000000055</v>
      </c>
      <c r="AZ5" s="737">
        <f t="shared" ca="1" si="9"/>
        <v>96.930749999999989</v>
      </c>
      <c r="BA5" s="738">
        <f t="shared" ca="1" si="9"/>
        <v>1.8037500000000009</v>
      </c>
      <c r="BB5" s="736">
        <f t="shared" ca="1" si="9"/>
        <v>724.38600000000224</v>
      </c>
      <c r="BC5" s="737">
        <f t="shared" ca="1" si="9"/>
        <v>396.24225000000115</v>
      </c>
      <c r="BD5" s="738">
        <f t="shared" ca="1" si="9"/>
        <v>10.766999999999996</v>
      </c>
      <c r="BE5" s="736">
        <f t="shared" ca="1" si="9"/>
        <v>832.22249999999985</v>
      </c>
      <c r="BF5" s="737">
        <f t="shared" ca="1" si="9"/>
        <v>1093.3499999999985</v>
      </c>
      <c r="BG5" s="738">
        <f t="shared" ca="1" si="9"/>
        <v>58.497000000000071</v>
      </c>
      <c r="BH5" s="736">
        <f t="shared" ca="1" si="9"/>
        <v>406.99336441989908</v>
      </c>
      <c r="BI5" s="737">
        <f t="shared" ca="1" si="9"/>
        <v>1390.0582102907429</v>
      </c>
      <c r="BJ5" s="738">
        <f t="shared" ca="1" si="9"/>
        <v>217.57410524440547</v>
      </c>
      <c r="BK5" s="736">
        <f t="shared" ca="1" si="9"/>
        <v>251.2677204613683</v>
      </c>
      <c r="BL5" s="737">
        <f t="shared" ca="1" si="9"/>
        <v>835.94070143918725</v>
      </c>
      <c r="BM5" s="738">
        <f t="shared" ca="1" si="9"/>
        <v>19.599344884487891</v>
      </c>
      <c r="BN5" s="736">
        <f t="shared" ca="1" si="9"/>
        <v>146.19574958321846</v>
      </c>
      <c r="BO5" s="737">
        <f t="shared" ca="1" si="9"/>
        <v>239.22283626661283</v>
      </c>
      <c r="BP5" s="738">
        <f t="shared" ca="1" si="9"/>
        <v>33.865897158427742</v>
      </c>
      <c r="BQ5" s="736">
        <f t="shared" ca="1" si="9"/>
        <v>58.396849025990605</v>
      </c>
      <c r="BR5" s="737">
        <f t="shared" ref="BR5:CW5" ca="1" si="10">BR3-BR4</f>
        <v>148.5119989730988</v>
      </c>
      <c r="BS5" s="738">
        <f t="shared" ca="1" si="10"/>
        <v>63.546625416424831</v>
      </c>
      <c r="BT5" s="736">
        <f t="shared" ca="1" si="10"/>
        <v>1642.0809717762784</v>
      </c>
      <c r="BU5" s="737">
        <f t="shared" ca="1" si="10"/>
        <v>91.24386010123294</v>
      </c>
      <c r="BV5" s="738">
        <f t="shared" ca="1" si="10"/>
        <v>0</v>
      </c>
      <c r="BW5" s="736">
        <f t="shared" ca="1" si="10"/>
        <v>7774.763953617412</v>
      </c>
      <c r="BX5" s="737">
        <f t="shared" ca="1" si="10"/>
        <v>303.05662848362408</v>
      </c>
      <c r="BY5" s="738">
        <f t="shared" ca="1" si="10"/>
        <v>0</v>
      </c>
      <c r="BZ5" s="736">
        <f t="shared" ca="1" si="10"/>
        <v>408.79593602360774</v>
      </c>
      <c r="CA5" s="737">
        <f t="shared" ca="1" si="10"/>
        <v>256.49851701909756</v>
      </c>
      <c r="CB5" s="738">
        <f t="shared" ca="1" si="10"/>
        <v>0</v>
      </c>
      <c r="CC5" s="736">
        <f t="shared" ca="1" si="10"/>
        <v>15495.580617739528</v>
      </c>
      <c r="CD5" s="737">
        <f t="shared" ca="1" si="10"/>
        <v>953.18253774503512</v>
      </c>
      <c r="CE5" s="738">
        <f t="shared" ca="1" si="10"/>
        <v>0</v>
      </c>
      <c r="CF5" s="736">
        <f t="shared" ca="1" si="10"/>
        <v>15650.659573841767</v>
      </c>
      <c r="CG5" s="737">
        <f t="shared" ca="1" si="10"/>
        <v>6656.1001901224026</v>
      </c>
      <c r="CH5" s="738">
        <f t="shared" ca="1" si="10"/>
        <v>87.772930258199651</v>
      </c>
      <c r="CI5" s="736">
        <f t="shared" ca="1" si="10"/>
        <v>24273.228109400221</v>
      </c>
      <c r="CJ5" s="737">
        <f t="shared" ca="1" si="10"/>
        <v>1528.8792410977985</v>
      </c>
      <c r="CK5" s="738">
        <f t="shared" ca="1" si="10"/>
        <v>79.337925741164952</v>
      </c>
      <c r="CL5" s="736">
        <f t="shared" ca="1" si="10"/>
        <v>8614.5770223418349</v>
      </c>
      <c r="CM5" s="737">
        <f t="shared" ca="1" si="10"/>
        <v>3512.0436027604555</v>
      </c>
      <c r="CN5" s="738">
        <f t="shared" ca="1" si="10"/>
        <v>0</v>
      </c>
      <c r="CO5" s="736">
        <f t="shared" ca="1" si="10"/>
        <v>15798.695936782933</v>
      </c>
      <c r="CP5" s="737">
        <f t="shared" ca="1" si="10"/>
        <v>7929.9207892978293</v>
      </c>
      <c r="CQ5" s="738">
        <f t="shared" ca="1" si="10"/>
        <v>13.523510069516753</v>
      </c>
      <c r="CR5" s="736">
        <f t="shared" ca="1" si="10"/>
        <v>11800.64020568189</v>
      </c>
      <c r="CS5" s="737">
        <f t="shared" ca="1" si="10"/>
        <v>3576.139904638886</v>
      </c>
      <c r="CT5" s="738">
        <f t="shared" ca="1" si="10"/>
        <v>31.228471269339142</v>
      </c>
      <c r="CU5" s="736">
        <f t="shared" ca="1" si="10"/>
        <v>5196.0828107714296</v>
      </c>
      <c r="CV5" s="737">
        <f t="shared" ca="1" si="10"/>
        <v>3392.69041282648</v>
      </c>
      <c r="CW5" s="738">
        <f t="shared" ca="1" si="10"/>
        <v>119.20843942335074</v>
      </c>
      <c r="CZ5" s="703" t="s">
        <v>202</v>
      </c>
      <c r="DA5" s="861"/>
      <c r="DB5" s="862"/>
      <c r="DC5" s="863"/>
      <c r="DD5" s="861"/>
      <c r="DE5" s="862"/>
      <c r="DF5" s="863"/>
      <c r="DG5" s="861"/>
      <c r="DH5" s="862"/>
      <c r="DI5" s="863"/>
      <c r="DJ5" s="861"/>
      <c r="DK5" s="862"/>
      <c r="DL5" s="863"/>
      <c r="DM5" s="861"/>
      <c r="DN5" s="862"/>
      <c r="DO5" s="863"/>
      <c r="DP5" s="861"/>
      <c r="DQ5" s="862"/>
      <c r="DR5" s="863"/>
      <c r="DS5" s="861"/>
      <c r="DT5" s="862"/>
      <c r="DU5" s="863"/>
      <c r="DV5" s="861"/>
      <c r="DW5" s="862"/>
      <c r="DX5" s="863"/>
      <c r="DY5" s="861"/>
      <c r="DZ5" s="862"/>
      <c r="EA5" s="863"/>
      <c r="EB5" s="861"/>
      <c r="EC5" s="862"/>
      <c r="ED5" s="863"/>
      <c r="EE5" s="861"/>
      <c r="EF5" s="862"/>
      <c r="EG5" s="863"/>
      <c r="EH5" s="861"/>
      <c r="EI5" s="862"/>
      <c r="EJ5" s="863"/>
      <c r="EK5" s="861"/>
      <c r="EL5" s="862"/>
      <c r="EM5" s="863"/>
      <c r="EN5" s="861"/>
      <c r="EO5" s="862"/>
      <c r="EP5" s="863"/>
      <c r="EQ5" s="861"/>
      <c r="ER5" s="862"/>
      <c r="ES5" s="863"/>
      <c r="ET5" s="861"/>
      <c r="EU5" s="862"/>
      <c r="EV5" s="863"/>
      <c r="EW5" s="861"/>
      <c r="EX5" s="862"/>
      <c r="EY5" s="863"/>
      <c r="EZ5" s="861"/>
      <c r="FA5" s="862"/>
      <c r="FB5" s="863"/>
      <c r="FC5" s="861"/>
      <c r="FD5" s="862"/>
      <c r="FE5" s="863"/>
      <c r="FF5" s="861"/>
      <c r="FG5" s="862"/>
      <c r="FH5" s="863"/>
      <c r="FI5" s="861"/>
      <c r="FJ5" s="862"/>
      <c r="FK5" s="863"/>
      <c r="FL5" s="861"/>
      <c r="FM5" s="862"/>
      <c r="FN5" s="863"/>
      <c r="FO5" s="861"/>
      <c r="FP5" s="862"/>
      <c r="FQ5" s="863"/>
      <c r="FR5" s="861"/>
      <c r="FS5" s="862"/>
      <c r="FT5" s="863"/>
      <c r="FU5" s="861"/>
      <c r="FV5" s="862"/>
      <c r="FW5" s="863"/>
      <c r="FX5" s="861"/>
      <c r="FY5" s="862"/>
      <c r="FZ5" s="863"/>
      <c r="GA5" s="861"/>
      <c r="GB5" s="862"/>
      <c r="GC5" s="863"/>
      <c r="GD5" s="861"/>
      <c r="GE5" s="862"/>
      <c r="GF5" s="863"/>
      <c r="GG5" s="861"/>
      <c r="GH5" s="862"/>
      <c r="GI5" s="863"/>
      <c r="GJ5" s="861"/>
      <c r="GK5" s="862"/>
      <c r="GL5" s="863"/>
      <c r="GM5" s="864"/>
      <c r="GN5" s="865"/>
      <c r="GO5" s="866"/>
      <c r="GP5" s="864"/>
      <c r="GQ5" s="865"/>
      <c r="GR5" s="866"/>
    </row>
    <row r="6" spans="1:200" x14ac:dyDescent="0.25">
      <c r="A6" s="719" t="s">
        <v>437</v>
      </c>
      <c r="B6" s="672"/>
      <c r="C6" s="727">
        <f t="shared" ca="1" si="0"/>
        <v>27103.953571428574</v>
      </c>
      <c r="D6" s="728">
        <f t="shared" ca="1" si="1"/>
        <v>28684.910714285717</v>
      </c>
      <c r="E6" s="729">
        <f t="shared" ca="1" si="2"/>
        <v>3528.875</v>
      </c>
      <c r="F6" s="677">
        <f ca="1">OFFSET('OCN2018.FCS'!$A$1,MATCH("CWF",'OCN2018.FCS'!$A$1:$A$1294,0)+F1-1975,6)</f>
        <v>31126.25</v>
      </c>
      <c r="G6" s="678">
        <f ca="1">OFFSET('OCN2018.FCS'!$A$1,MATCH("CWF",'OCN2018.FCS'!$A$1:$A$1294,0)+F1-1975,7)</f>
        <v>21428.55</v>
      </c>
      <c r="H6" s="679">
        <f ca="1">OFFSET('OCN2018.FCS'!$A$1,MATCH("CWF",'OCN2018.FCS'!$A$1:$A$1294,0)+F1-1975,8)</f>
        <v>3180.15</v>
      </c>
      <c r="I6" s="677">
        <f ca="1">OFFSET('OCN2018.FCS'!$A$1,MATCH("CWF",'OCN2018.FCS'!$A$1:$A$1294,0)+I1-1975,6)</f>
        <v>48626.325000000004</v>
      </c>
      <c r="J6" s="678">
        <f ca="1">OFFSET('OCN2018.FCS'!$A$1,MATCH("CWF",'OCN2018.FCS'!$A$1:$A$1294,0)+I1-1975,7)</f>
        <v>24763.175000000003</v>
      </c>
      <c r="K6" s="679">
        <f ca="1">OFFSET('OCN2018.FCS'!$A$1,MATCH("CWF",'OCN2018.FCS'!$A$1:$A$1294,0)+I1-1975,8)</f>
        <v>4286.45</v>
      </c>
      <c r="L6" s="677">
        <f ca="1">OFFSET('OCN2018.FCS'!$A$1,MATCH("CWF",'OCN2018.FCS'!$A$1:$A$1294,0)+L1-1975,6)</f>
        <v>119172.375</v>
      </c>
      <c r="M6" s="678">
        <f ca="1">OFFSET('OCN2018.FCS'!$A$1,MATCH("CWF",'OCN2018.FCS'!$A$1:$A$1294,0)+L1-1975,7)</f>
        <v>49567.05</v>
      </c>
      <c r="N6" s="679">
        <f ca="1">OFFSET('OCN2018.FCS'!$A$1,MATCH("CWF",'OCN2018.FCS'!$A$1:$A$1294,0)+L1-1975,8)</f>
        <v>4017.2750000000001</v>
      </c>
      <c r="O6" s="677">
        <f ca="1">OFFSET('OCN2018.FCS'!$A$1,MATCH("CWF",'OCN2018.FCS'!$A$1:$A$1294,0)+O1-1975,6)</f>
        <v>12758.525000000001</v>
      </c>
      <c r="P6" s="678">
        <f ca="1">OFFSET('OCN2018.FCS'!$A$1,MATCH("CWF",'OCN2018.FCS'!$A$1:$A$1294,0)+O1-1975,7)</f>
        <v>162428.15</v>
      </c>
      <c r="Q6" s="679">
        <f ca="1">OFFSET('OCN2018.FCS'!$A$1,MATCH("CWF",'OCN2018.FCS'!$A$1:$A$1294,0)+O1-1975,8)</f>
        <v>10545.925000000001</v>
      </c>
      <c r="R6" s="677">
        <f ca="1">OFFSET('OCN2018.FCS'!$A$1,MATCH("CWF",'OCN2018.FCS'!$A$1:$A$1294,0)+R1-1975,6)</f>
        <v>12604.050000000001</v>
      </c>
      <c r="S6" s="678">
        <f ca="1">OFFSET('OCN2018.FCS'!$A$1,MATCH("CWF",'OCN2018.FCS'!$A$1:$A$1294,0)+R1-1975,7)</f>
        <v>36878.825000000004</v>
      </c>
      <c r="T6" s="679">
        <f ca="1">OFFSET('OCN2018.FCS'!$A$1,MATCH("CWF",'OCN2018.FCS'!$A$1:$A$1294,0)+R1-1975,8)</f>
        <v>42634.175000000003</v>
      </c>
      <c r="U6" s="677">
        <f ca="1">OFFSET('OCN2018.FCS'!$A$1,MATCH("CWF",'OCN2018.FCS'!$A$1:$A$1294,0)+U1-1975,6)</f>
        <v>7400</v>
      </c>
      <c r="V6" s="678">
        <f ca="1">OFFSET('OCN2018.FCS'!$A$1,MATCH("CWF",'OCN2018.FCS'!$A$1:$A$1294,0)+U1-1975,7)</f>
        <v>19171.55</v>
      </c>
      <c r="W6" s="679">
        <f ca="1">OFFSET('OCN2018.FCS'!$A$1,MATCH("CWF",'OCN2018.FCS'!$A$1:$A$1294,0)+U1-1975,8)</f>
        <v>7323.2250000000004</v>
      </c>
      <c r="X6" s="677">
        <f ca="1">OFFSET('OCN2018.FCS'!$A$1,MATCH("CWF",'OCN2018.FCS'!$A$1:$A$1294,0)+X1-1975,6)</f>
        <v>15399.400000000001</v>
      </c>
      <c r="Y6" s="678">
        <f ca="1">OFFSET('OCN2018.FCS'!$A$1,MATCH("CWF",'OCN2018.FCS'!$A$1:$A$1294,0)+X1-1975,7)</f>
        <v>15412.35</v>
      </c>
      <c r="Z6" s="679">
        <f ca="1">OFFSET('OCN2018.FCS'!$A$1,MATCH("CWF",'OCN2018.FCS'!$A$1:$A$1294,0)+X1-1975,8)</f>
        <v>2793.5</v>
      </c>
      <c r="AA6" s="677">
        <f ca="1">OFFSET('OCN2018.FCS'!$A$1,MATCH("CWF",'OCN2018.FCS'!$A$1:$A$1294,0)+AA1-1975,6)</f>
        <v>4656.45</v>
      </c>
      <c r="AB6" s="678">
        <f ca="1">OFFSET('OCN2018.FCS'!$A$1,MATCH("CWF",'OCN2018.FCS'!$A$1:$A$1294,0)+AA1-1975,7)</f>
        <v>13698.325000000001</v>
      </c>
      <c r="AC6" s="679">
        <f ca="1">OFFSET('OCN2018.FCS'!$A$1,MATCH("CWF",'OCN2018.FCS'!$A$1:$A$1294,0)+AA1-1975,8)</f>
        <v>2368</v>
      </c>
      <c r="AD6" s="677">
        <f ca="1">OFFSET('OCN2018.FCS'!$A$1,MATCH("CWF",'OCN2018.FCS'!$A$1:$A$1294,0)+AD1-1975,6)</f>
        <v>8044.7250000000004</v>
      </c>
      <c r="AE6" s="678">
        <f ca="1">OFFSET('OCN2018.FCS'!$A$1,MATCH("CWF",'OCN2018.FCS'!$A$1:$A$1294,0)+AD1-1975,7)</f>
        <v>14322.7</v>
      </c>
      <c r="AF6" s="679">
        <f ca="1">OFFSET('OCN2018.FCS'!$A$1,MATCH("CWF",'OCN2018.FCS'!$A$1:$A$1294,0)+AD1-1975,8)</f>
        <v>3232.875</v>
      </c>
      <c r="AG6" s="677">
        <f ca="1">OFFSET('OCN2018.FCS'!$A$1,MATCH("CWF",'OCN2018.FCS'!$A$1:$A$1294,0)+AG1-1975,6)</f>
        <v>9628.3250000000007</v>
      </c>
      <c r="AH6" s="678">
        <f ca="1">OFFSET('OCN2018.FCS'!$A$1,MATCH("CWF",'OCN2018.FCS'!$A$1:$A$1294,0)+AG1-1975,7)</f>
        <v>16504.775000000001</v>
      </c>
      <c r="AI6" s="679">
        <f ca="1">OFFSET('OCN2018.FCS'!$A$1,MATCH("CWF",'OCN2018.FCS'!$A$1:$A$1294,0)+AG1-1975,8)</f>
        <v>4072.7750000000001</v>
      </c>
      <c r="AJ6" s="677">
        <f ca="1">OFFSET('OCN2018.FCS'!$A$1,MATCH("CWF",'OCN2018.FCS'!$A$1:$A$1294,0)+AJ1-1975,6)</f>
        <v>13810.25</v>
      </c>
      <c r="AK6" s="678">
        <f ca="1">OFFSET('OCN2018.FCS'!$A$1,MATCH("CWF",'OCN2018.FCS'!$A$1:$A$1294,0)+AJ1-1975,7)</f>
        <v>11125.9</v>
      </c>
      <c r="AL6" s="679">
        <f ca="1">OFFSET('OCN2018.FCS'!$A$1,MATCH("CWF",'OCN2018.FCS'!$A$1:$A$1294,0)+AJ1-1975,8)</f>
        <v>4327.1500000000005</v>
      </c>
      <c r="AM6" s="677">
        <f ca="1">OFFSET('OCN2018.FCS'!$A$1,MATCH("CWF",'OCN2018.FCS'!$A$1:$A$1294,0)+AM1-1975,6)</f>
        <v>18988.400000000001</v>
      </c>
      <c r="AN6" s="678">
        <f ca="1">OFFSET('OCN2018.FCS'!$A$1,MATCH("CWF",'OCN2018.FCS'!$A$1:$A$1294,0)+AM1-1975,7)</f>
        <v>31336.225000000002</v>
      </c>
      <c r="AO6" s="679">
        <f ca="1">OFFSET('OCN2018.FCS'!$A$1,MATCH("CWF",'OCN2018.FCS'!$A$1:$A$1294,0)+AM1-1975,8)</f>
        <v>1796.3500000000001</v>
      </c>
      <c r="AP6" s="677">
        <f ca="1">OFFSET('OCN2018.FCS'!$A$1,MATCH("CWF",'OCN2018.FCS'!$A$1:$A$1294,0)+AP1-1975,6)</f>
        <v>2505.8250000000003</v>
      </c>
      <c r="AQ6" s="678">
        <f ca="1">OFFSET('OCN2018.FCS'!$A$1,MATCH("CWF",'OCN2018.FCS'!$A$1:$A$1294,0)+AP1-1975,7)</f>
        <v>28459.475000000002</v>
      </c>
      <c r="AR6" s="679">
        <f ca="1">OFFSET('OCN2018.FCS'!$A$1,MATCH("CWF",'OCN2018.FCS'!$A$1:$A$1294,0)+AP1-1975,8)</f>
        <v>4326.2250000000004</v>
      </c>
      <c r="AS6" s="677">
        <f ca="1">OFFSET('OCN2018.FCS'!$A$1,MATCH("CWF",'OCN2018.FCS'!$A$1:$A$1294,0)+AS1-1975,6)</f>
        <v>10367.4</v>
      </c>
      <c r="AT6" s="678">
        <f ca="1">OFFSET('OCN2018.FCS'!$A$1,MATCH("CWF",'OCN2018.FCS'!$A$1:$A$1294,0)+AS1-1975,7)</f>
        <v>6685.9000000000005</v>
      </c>
      <c r="AU6" s="679">
        <f ca="1">OFFSET('OCN2018.FCS'!$A$1,MATCH("CWF",'OCN2018.FCS'!$A$1:$A$1294,0)+AS1-1975,8)</f>
        <v>8004.0250000000005</v>
      </c>
      <c r="AV6" s="677">
        <f ca="1">OFFSET('OCN2018.FCS'!$A$1,MATCH("CWF",'OCN2018.FCS'!$A$1:$A$1294,0)+AV1-1975,6)</f>
        <v>10043.65</v>
      </c>
      <c r="AW6" s="678">
        <f ca="1">OFFSET('OCN2018.FCS'!$A$1,MATCH("CWF",'OCN2018.FCS'!$A$1:$A$1294,0)+AV1-1975,7)</f>
        <v>14622.400000000001</v>
      </c>
      <c r="AX6" s="679">
        <f ca="1">OFFSET('OCN2018.FCS'!$A$1,MATCH("CWF",'OCN2018.FCS'!$A$1:$A$1294,0)+AV1-1975,8)</f>
        <v>989.75</v>
      </c>
      <c r="AY6" s="677">
        <f ca="1">OFFSET('OCN2018.FCS'!$A$1,MATCH("CWF",'OCN2018.FCS'!$A$1:$A$1294,0)+AY1-1975,6)</f>
        <v>3679.65</v>
      </c>
      <c r="AZ6" s="678">
        <f ca="1">OFFSET('OCN2018.FCS'!$A$1,MATCH("CWF",'OCN2018.FCS'!$A$1:$A$1294,0)+AY1-1975,7)</f>
        <v>13697.400000000001</v>
      </c>
      <c r="BA6" s="679">
        <f ca="1">OFFSET('OCN2018.FCS'!$A$1,MATCH("CWF",'OCN2018.FCS'!$A$1:$A$1294,0)+AY1-1975,8)</f>
        <v>2050.7249999999999</v>
      </c>
      <c r="BB6" s="677">
        <f ca="1">OFFSET('OCN2018.FCS'!$A$1,MATCH("CWF",'OCN2018.FCS'!$A$1:$A$1294,0)+BB1-1975,6)</f>
        <v>31762.65</v>
      </c>
      <c r="BC6" s="678">
        <f ca="1">OFFSET('OCN2018.FCS'!$A$1,MATCH("CWF",'OCN2018.FCS'!$A$1:$A$1294,0)+BB1-1975,7)</f>
        <v>15918.325000000001</v>
      </c>
      <c r="BD6" s="679">
        <f ca="1">OFFSET('OCN2018.FCS'!$A$1,MATCH("CWF",'OCN2018.FCS'!$A$1:$A$1294,0)+BB1-1975,8)</f>
        <v>1777.8500000000001</v>
      </c>
      <c r="BE6" s="677">
        <f ca="1">OFFSET('OCN2018.FCS'!$A$1,MATCH("CWF",'OCN2018.FCS'!$A$1:$A$1294,0)+BE1-1975,6)</f>
        <v>32944.800000000003</v>
      </c>
      <c r="BF6" s="678">
        <f ca="1">OFFSET('OCN2018.FCS'!$A$1,MATCH("CWF",'OCN2018.FCS'!$A$1:$A$1294,0)+BE1-1975,7)</f>
        <v>43290</v>
      </c>
      <c r="BG6" s="679">
        <f ca="1">OFFSET('OCN2018.FCS'!$A$1,MATCH("CWF",'OCN2018.FCS'!$A$1:$A$1294,0)+BE1-1975,8)</f>
        <v>2309.7249999999999</v>
      </c>
      <c r="BH6" s="677">
        <f ca="1">OFFSET('OCN2018.FCS'!$A$1,MATCH("CWF",'OCN2018.FCS'!$A$1:$A$1294,0)+BH1-1975,6)</f>
        <v>18670.2</v>
      </c>
      <c r="BI6" s="678">
        <f ca="1">OFFSET('OCN2018.FCS'!$A$1,MATCH("CWF",'OCN2018.FCS'!$A$1:$A$1294,0)+BH1-1975,7)</f>
        <v>64285.65</v>
      </c>
      <c r="BJ6" s="679">
        <f ca="1">OFFSET('OCN2018.FCS'!$A$1,MATCH("CWF",'OCN2018.FCS'!$A$1:$A$1294,0)+BH1-1975,8)</f>
        <v>10120.425000000001</v>
      </c>
      <c r="BK6" s="677">
        <f ca="1">OFFSET('OCN2018.FCS'!$A$1,MATCH("CWF",'OCN2018.FCS'!$A$1:$A$1294,0)+BK1-1975,6)</f>
        <v>15789.75</v>
      </c>
      <c r="BL6" s="678">
        <f ca="1">OFFSET('OCN2018.FCS'!$A$1,MATCH("CWF",'OCN2018.FCS'!$A$1:$A$1294,0)+BK1-1975,7)</f>
        <v>37400.525000000001</v>
      </c>
      <c r="BM6" s="679">
        <f ca="1">OFFSET('OCN2018.FCS'!$A$1,MATCH("CWF",'OCN2018.FCS'!$A$1:$A$1294,0)+BK1-1975,8)</f>
        <v>19400.025000000001</v>
      </c>
      <c r="BN6" s="677">
        <f ca="1">OFFSET('OCN2018.FCS'!$A$1,MATCH("CWF",'OCN2018.FCS'!$A$1:$A$1294,0)+BN1-1975,6)</f>
        <v>13484.650000000001</v>
      </c>
      <c r="BO6" s="678">
        <f ca="1">OFFSET('OCN2018.FCS'!$A$1,MATCH("CWF",'OCN2018.FCS'!$A$1:$A$1294,0)+BN1-1975,7)</f>
        <v>35395.125</v>
      </c>
      <c r="BP6" s="679">
        <f ca="1">OFFSET('OCN2018.FCS'!$A$1,MATCH("CWF",'OCN2018.FCS'!$A$1:$A$1294,0)+BN1-1975,8)</f>
        <v>8986.375</v>
      </c>
      <c r="BQ6" s="677">
        <f ca="1">OFFSET('OCN2018.FCS'!$A$1,MATCH("CWF",'OCN2018.FCS'!$A$1:$A$1294,0)+BQ1-1975,6)</f>
        <v>10187.025</v>
      </c>
      <c r="BR6" s="678">
        <f ca="1">OFFSET('OCN2018.FCS'!$A$1,MATCH("CWF",'OCN2018.FCS'!$A$1:$A$1294,0)+BQ1-1975,7)</f>
        <v>26011</v>
      </c>
      <c r="BS6" s="679">
        <f ca="1">OFFSET('OCN2018.FCS'!$A$1,MATCH("CWF",'OCN2018.FCS'!$A$1:$A$1294,0)+BQ1-1975,8)</f>
        <v>11020.45</v>
      </c>
      <c r="BT6" s="677">
        <f ca="1">OFFSET('OCN2018.FCS'!$A$1,MATCH("CWF",'OCN2018.FCS'!$A$1:$A$1294,0)+BT1-1975,6)</f>
        <v>12602.2</v>
      </c>
      <c r="BU6" s="678">
        <f ca="1">OFFSET('OCN2018.FCS'!$A$1,MATCH("CWF",'OCN2018.FCS'!$A$1:$A$1294,0)+BT1-1975,7)</f>
        <v>9723.6</v>
      </c>
      <c r="BV6" s="679">
        <f ca="1">OFFSET('OCN2018.FCS'!$A$1,MATCH("CWF",'OCN2018.FCS'!$A$1:$A$1294,0)+BT1-1975,8)</f>
        <v>3171.8250000000003</v>
      </c>
      <c r="BW6" s="677">
        <f ca="1">OFFSET('OCN2018.FCS'!$A$1,MATCH("CWF",'OCN2018.FCS'!$A$1:$A$1294,0)+BW1-1975,6)</f>
        <v>23971.375</v>
      </c>
      <c r="BX6" s="678">
        <f ca="1">OFFSET('OCN2018.FCS'!$A$1,MATCH("CWF",'OCN2018.FCS'!$A$1:$A$1294,0)+BW1-1975,7)</f>
        <v>12973.125</v>
      </c>
      <c r="BY6" s="679">
        <f ca="1">OFFSET('OCN2018.FCS'!$A$1,MATCH("CWF",'OCN2018.FCS'!$A$1:$A$1294,0)+BW1-1975,8)</f>
        <v>1166.425</v>
      </c>
      <c r="BZ6" s="677">
        <f ca="1">OFFSET('OCN2018.FCS'!$A$1,MATCH("CWF",'OCN2018.FCS'!$A$1:$A$1294,0)+BZ1-1975,6)</f>
        <v>23403.425000000003</v>
      </c>
      <c r="CA6" s="678">
        <f ca="1">OFFSET('OCN2018.FCS'!$A$1,MATCH("CWF",'OCN2018.FCS'!$A$1:$A$1294,0)+BZ1-1975,7)</f>
        <v>35045.474999999999</v>
      </c>
      <c r="CB6" s="679">
        <f ca="1">OFFSET('OCN2018.FCS'!$A$1,MATCH("CWF",'OCN2018.FCS'!$A$1:$A$1294,0)+BZ1-1975,8)</f>
        <v>1985.0500000000002</v>
      </c>
      <c r="CC6" s="677">
        <f ca="1">OFFSET('OCN2018.FCS'!$A$1,MATCH("CWF",'OCN2018.FCS'!$A$1:$A$1294,0)+CC1-1975,6)</f>
        <v>49745.575000000004</v>
      </c>
      <c r="CD6" s="678">
        <f ca="1">OFFSET('OCN2018.FCS'!$A$1,MATCH("CWF",'OCN2018.FCS'!$A$1:$A$1294,0)+CC1-1975,7)</f>
        <v>23576.400000000001</v>
      </c>
      <c r="CE6" s="679">
        <f ca="1">OFFSET('OCN2018.FCS'!$A$1,MATCH("CWF",'OCN2018.FCS'!$A$1:$A$1294,0)+CC1-1975,8)</f>
        <v>4567.6500000000005</v>
      </c>
      <c r="CF6" s="677">
        <f ca="1">OFFSET('OCN2018.FCS'!$A$1,MATCH("CWF",'OCN2018.FCS'!$A$1:$A$1294,0)+CF1-1975,6)</f>
        <v>26617.800000000003</v>
      </c>
      <c r="CG6" s="678">
        <f ca="1">OFFSET('OCN2018.FCS'!$A$1,MATCH("CWF",'OCN2018.FCS'!$A$1:$A$1294,0)+CF1-1975,7)</f>
        <v>48832.600000000006</v>
      </c>
      <c r="CH6" s="679">
        <f ca="1">OFFSET('OCN2018.FCS'!$A$1,MATCH("CWF",'OCN2018.FCS'!$A$1:$A$1294,0)+CF1-1975,8)</f>
        <v>2577.0500000000002</v>
      </c>
      <c r="CI6" s="677">
        <f ca="1">OFFSET('OCN2018.FCS'!$A$1,MATCH("CWF",'OCN2018.FCS'!$A$1:$A$1294,0)+CI1-1975,6)</f>
        <v>17086.600000000002</v>
      </c>
      <c r="CJ6" s="678">
        <f ca="1">OFFSET('OCN2018.FCS'!$A$1,MATCH("CWF",'OCN2018.FCS'!$A$1:$A$1294,0)+CI1-1975,7)</f>
        <v>27700.975000000002</v>
      </c>
      <c r="CK6" s="679">
        <f ca="1">OFFSET('OCN2018.FCS'!$A$1,MATCH("CWF",'OCN2018.FCS'!$A$1:$A$1294,0)+CI1-1975,8)</f>
        <v>7328.7750000000005</v>
      </c>
      <c r="CL6" s="677">
        <f ca="1">OFFSET('OCN2018.FCS'!$A$1,MATCH("CWF",'OCN2018.FCS'!$A$1:$A$1294,0)+CL1-1975,6)</f>
        <v>36300.700000000004</v>
      </c>
      <c r="CM6" s="678">
        <f ca="1">OFFSET('OCN2018.FCS'!$A$1,MATCH("CWF",'OCN2018.FCS'!$A$1:$A$1294,0)+CL1-1975,7)</f>
        <v>42942.200000000004</v>
      </c>
      <c r="CN6" s="679">
        <f ca="1">OFFSET('OCN2018.FCS'!$A$1,MATCH("CWF",'OCN2018.FCS'!$A$1:$A$1294,0)+CL1-1975,8)</f>
        <v>3905.3500000000004</v>
      </c>
      <c r="CO6" s="677">
        <f ca="1">OFFSET('OCN2018.FCS'!$A$1,MATCH("CWF",'OCN2018.FCS'!$A$1:$A$1294,0)+CO1-1975,6)</f>
        <v>17374.275000000001</v>
      </c>
      <c r="CP6" s="678">
        <f ca="1">OFFSET('OCN2018.FCS'!$A$1,MATCH("CWF",'OCN2018.FCS'!$A$1:$A$1294,0)+CO1-1975,7)</f>
        <v>46011.350000000006</v>
      </c>
      <c r="CQ6" s="679">
        <f ca="1">OFFSET('OCN2018.FCS'!$A$1,MATCH("CWF",'OCN2018.FCS'!$A$1:$A$1294,0)+CO1-1975,8)</f>
        <v>6679.4250000000002</v>
      </c>
      <c r="CR6" s="677">
        <f ca="1">OFFSET('OCN2018.FCS'!$A$1,MATCH("CWF",'OCN2018.FCS'!$A$1:$A$1294,0)+CR1-1975,6)</f>
        <v>39203.35</v>
      </c>
      <c r="CS6" s="678">
        <f ca="1">OFFSET('OCN2018.FCS'!$A$1,MATCH("CWF",'OCN2018.FCS'!$A$1:$A$1294,0)+CR1-1975,7)</f>
        <v>44882.85</v>
      </c>
      <c r="CT6" s="679">
        <f ca="1">OFFSET('OCN2018.FCS'!$A$1,MATCH("CWF",'OCN2018.FCS'!$A$1:$A$1294,0)+CR1-1975,8)</f>
        <v>15347.6</v>
      </c>
      <c r="CU6" s="677">
        <f ca="1">OFFSET('OCN2018.FCS'!$A$1,MATCH("CWF",'OCN2018.FCS'!$A$1:$A$1294,0)+CU1-1975,6)</f>
        <v>16150.5</v>
      </c>
      <c r="CV6" s="678">
        <f ca="1">OFFSET('OCN2018.FCS'!$A$1,MATCH("CWF",'OCN2018.FCS'!$A$1:$A$1294,0)+CU1-1975,7)</f>
        <v>39973.875</v>
      </c>
      <c r="CW6" s="679">
        <f ca="1">OFFSET('OCN2018.FCS'!$A$1,MATCH("CWF",'OCN2018.FCS'!$A$1:$A$1294,0)+CU1-1975,8)</f>
        <v>8152.9500000000007</v>
      </c>
      <c r="CZ6" s="719" t="s">
        <v>437</v>
      </c>
      <c r="DA6" s="885">
        <v>0.03</v>
      </c>
      <c r="DB6" s="886">
        <v>0.03</v>
      </c>
      <c r="DC6" s="887">
        <v>0.03</v>
      </c>
      <c r="DD6" s="885">
        <v>0.03</v>
      </c>
      <c r="DE6" s="886">
        <v>0.03</v>
      </c>
      <c r="DF6" s="887">
        <v>0.03</v>
      </c>
      <c r="DG6" s="885">
        <v>0.03</v>
      </c>
      <c r="DH6" s="886">
        <v>0.03</v>
      </c>
      <c r="DI6" s="887">
        <v>0.03</v>
      </c>
      <c r="DJ6" s="885">
        <v>0.03</v>
      </c>
      <c r="DK6" s="886">
        <v>0.03</v>
      </c>
      <c r="DL6" s="887">
        <v>0.03</v>
      </c>
      <c r="DM6" s="885">
        <v>0.03</v>
      </c>
      <c r="DN6" s="886">
        <v>0.03</v>
      </c>
      <c r="DO6" s="887">
        <v>0.03</v>
      </c>
      <c r="DP6" s="885">
        <v>0.03</v>
      </c>
      <c r="DQ6" s="886">
        <v>0.03</v>
      </c>
      <c r="DR6" s="887">
        <v>0.03</v>
      </c>
      <c r="DS6" s="885">
        <v>0.03</v>
      </c>
      <c r="DT6" s="886">
        <v>0.03</v>
      </c>
      <c r="DU6" s="887">
        <v>0.03</v>
      </c>
      <c r="DV6" s="885">
        <v>0.03</v>
      </c>
      <c r="DW6" s="886">
        <v>0.03</v>
      </c>
      <c r="DX6" s="887">
        <v>0.03</v>
      </c>
      <c r="DY6" s="885">
        <v>0.03</v>
      </c>
      <c r="DZ6" s="886">
        <v>0.03</v>
      </c>
      <c r="EA6" s="887">
        <v>0.03</v>
      </c>
      <c r="EB6" s="885">
        <v>0.03</v>
      </c>
      <c r="EC6" s="886">
        <v>0.03</v>
      </c>
      <c r="ED6" s="887">
        <v>0.03</v>
      </c>
      <c r="EE6" s="885">
        <v>0.03</v>
      </c>
      <c r="EF6" s="886">
        <v>0.03</v>
      </c>
      <c r="EG6" s="887">
        <v>0.03</v>
      </c>
      <c r="EH6" s="885">
        <v>0.03</v>
      </c>
      <c r="EI6" s="886">
        <v>0.03</v>
      </c>
      <c r="EJ6" s="887">
        <v>0.03</v>
      </c>
      <c r="EK6" s="885">
        <v>0.03</v>
      </c>
      <c r="EL6" s="886">
        <v>0.03</v>
      </c>
      <c r="EM6" s="887">
        <v>0.03</v>
      </c>
      <c r="EN6" s="885">
        <v>0.03</v>
      </c>
      <c r="EO6" s="886">
        <v>0.03</v>
      </c>
      <c r="EP6" s="887">
        <v>0.03</v>
      </c>
      <c r="EQ6" s="885">
        <v>0.03</v>
      </c>
      <c r="ER6" s="886">
        <v>0.03</v>
      </c>
      <c r="ES6" s="887">
        <v>0.03</v>
      </c>
      <c r="ET6" s="885">
        <v>0.03</v>
      </c>
      <c r="EU6" s="886">
        <v>0.03</v>
      </c>
      <c r="EV6" s="887">
        <v>0.03</v>
      </c>
      <c r="EW6" s="885">
        <v>0.03</v>
      </c>
      <c r="EX6" s="886">
        <v>0.03</v>
      </c>
      <c r="EY6" s="887">
        <v>0.03</v>
      </c>
      <c r="EZ6" s="885">
        <v>0.03</v>
      </c>
      <c r="FA6" s="886">
        <v>0.03</v>
      </c>
      <c r="FB6" s="887">
        <v>0.03</v>
      </c>
      <c r="FC6" s="885">
        <f>ValidCohort_Pivot!BR45</f>
        <v>4.0016305453162149E-2</v>
      </c>
      <c r="FD6" s="886">
        <f>ValidCohort_Pivot!BS45</f>
        <v>3.9953899343599608E-2</v>
      </c>
      <c r="FE6" s="887">
        <f>ValidCohort_Pivot!BT45</f>
        <v>3.9997100365790961E-2</v>
      </c>
      <c r="FF6" s="885">
        <f>ValidCohort_Pivot!BU45</f>
        <v>3.9975345598274759E-2</v>
      </c>
      <c r="FG6" s="886">
        <f>ValidCohort_Pivot!BV45</f>
        <v>3.9985525601656913E-2</v>
      </c>
      <c r="FH6" s="887">
        <f>ValidCohort_Pivot!BW45</f>
        <v>4.0000566586739561E-2</v>
      </c>
      <c r="FI6" s="885">
        <f>ValidCohort_Pivot!BX45</f>
        <v>4.0048840049002332E-2</v>
      </c>
      <c r="FJ6" s="886">
        <f>ValidCohort_Pivot!BY45</f>
        <v>4.0044493885884713E-2</v>
      </c>
      <c r="FK6" s="887">
        <f>ValidCohort_Pivot!BZ45</f>
        <v>3.9982441377994671E-2</v>
      </c>
      <c r="FL6" s="885">
        <f>ValidCohort_Pivot!CA45</f>
        <v>4.000669568801174E-2</v>
      </c>
      <c r="FM6" s="886">
        <f>ValidCohort_Pivot!CB45</f>
        <v>4.0010813726014782E-2</v>
      </c>
      <c r="FN6" s="887">
        <f>ValidCohort_Pivot!CC45</f>
        <v>3.9981382356445883E-2</v>
      </c>
      <c r="FO6" s="885">
        <f>ValidCohort_Pivot!CD45</f>
        <v>1.0009099179692171E-2</v>
      </c>
      <c r="FP6" s="886">
        <f>ValidCohort_Pivot!CE45</f>
        <v>1.9943019969417497E-2</v>
      </c>
      <c r="FQ6" s="887">
        <f>ValidCohort_Pivot!CF45</f>
        <v>9.9591602178962235E-3</v>
      </c>
      <c r="FR6" s="885">
        <f>ValidCohort_Pivot!CG45</f>
        <v>0.70001146525918423</v>
      </c>
      <c r="FS6" s="886">
        <f>ValidCohort_Pivot!CH45</f>
        <v>4.9930651875213949E-2</v>
      </c>
      <c r="FT6" s="887">
        <f>ValidCohort_Pivot!CI45</f>
        <v>4.9893842860243121E-2</v>
      </c>
      <c r="FU6" s="885">
        <f>ValidCohort_Pivot!CJ45</f>
        <v>0.98001347406093997</v>
      </c>
      <c r="FV6" s="886">
        <f>ValidCohort_Pivot!CK45</f>
        <v>0.51997528829724526</v>
      </c>
      <c r="FW6" s="887">
        <f>ValidCohort_Pivot!CL45</f>
        <v>3.9882038863002234E-2</v>
      </c>
      <c r="FX6" s="885">
        <f>ValidCohort_Pivot!CM45</f>
        <v>0.99000908265278664</v>
      </c>
      <c r="FY6" s="886">
        <f>ValidCohort_Pivot!CN45</f>
        <v>0.97018828450521788</v>
      </c>
      <c r="FZ6" s="887">
        <f>ValidCohort_Pivot!CO45</f>
        <v>0.50999205923912538</v>
      </c>
      <c r="GA6" s="885">
        <f>ValidCohort_Pivot!CP45</f>
        <v>0.98668622776347348</v>
      </c>
      <c r="GB6" s="886">
        <f>ValidCohort_Pivot!CQ45</f>
        <v>0.97709049255883551</v>
      </c>
      <c r="GC6" s="887">
        <f>ValidCohort_Pivot!CR45</f>
        <v>0.98016901421037872</v>
      </c>
      <c r="GD6" s="885">
        <f>ValidCohort_Pivot!CS45</f>
        <v>0.98287286612499625</v>
      </c>
      <c r="GE6" s="886">
        <f>ValidCohort_Pivot!CT45</f>
        <v>0.98689486553152195</v>
      </c>
      <c r="GF6" s="887">
        <f>ValidCohort_Pivot!CU45</f>
        <v>0.97695449241083043</v>
      </c>
      <c r="GG6" s="888">
        <f t="shared" ref="GG6:GL6" si="11">GD6</f>
        <v>0.98287286612499625</v>
      </c>
      <c r="GH6" s="889">
        <f t="shared" si="11"/>
        <v>0.98689486553152195</v>
      </c>
      <c r="GI6" s="890">
        <f t="shared" si="11"/>
        <v>0.97695449241083043</v>
      </c>
      <c r="GJ6" s="888">
        <f t="shared" si="11"/>
        <v>0.98287286612499625</v>
      </c>
      <c r="GK6" s="889">
        <f t="shared" si="11"/>
        <v>0.98689486553152195</v>
      </c>
      <c r="GL6" s="890">
        <f t="shared" si="11"/>
        <v>0.97695449241083043</v>
      </c>
      <c r="GM6" s="891">
        <v>0.99496522766197693</v>
      </c>
      <c r="GN6" s="892">
        <v>0.99263427906144475</v>
      </c>
      <c r="GO6" s="893">
        <v>0.99262401774398701</v>
      </c>
      <c r="GP6" s="891">
        <v>0.99426387715759479</v>
      </c>
      <c r="GQ6" s="892">
        <v>0.99499662693769642</v>
      </c>
      <c r="GR6" s="893">
        <v>0.99270038841948327</v>
      </c>
    </row>
    <row r="7" spans="1:200" x14ac:dyDescent="0.25">
      <c r="A7" s="703" t="s">
        <v>201</v>
      </c>
      <c r="B7" s="681">
        <v>39</v>
      </c>
      <c r="C7" s="730">
        <f t="shared" ca="1" si="0"/>
        <v>1886.4521463550975</v>
      </c>
      <c r="D7" s="725">
        <f t="shared" ca="1" si="1"/>
        <v>5876.2184012280641</v>
      </c>
      <c r="E7" s="731">
        <f t="shared" ca="1" si="2"/>
        <v>1225.1237886367544</v>
      </c>
      <c r="F7" s="736">
        <f t="shared" ref="F7:AK7" ca="1" si="12">F6*(1-DA6)</f>
        <v>30192.462499999998</v>
      </c>
      <c r="G7" s="737">
        <f t="shared" ca="1" si="12"/>
        <v>20785.693499999998</v>
      </c>
      <c r="H7" s="738">
        <f t="shared" ca="1" si="12"/>
        <v>3084.7455</v>
      </c>
      <c r="I7" s="736">
        <f t="shared" ca="1" si="12"/>
        <v>47167.535250000001</v>
      </c>
      <c r="J7" s="737">
        <f t="shared" ca="1" si="12"/>
        <v>24020.279750000002</v>
      </c>
      <c r="K7" s="738">
        <f t="shared" ca="1" si="12"/>
        <v>4157.8564999999999</v>
      </c>
      <c r="L7" s="736">
        <f t="shared" ca="1" si="12"/>
        <v>115597.20375</v>
      </c>
      <c r="M7" s="737">
        <f t="shared" ca="1" si="12"/>
        <v>48080.038500000002</v>
      </c>
      <c r="N7" s="738">
        <f t="shared" ca="1" si="12"/>
        <v>3896.75675</v>
      </c>
      <c r="O7" s="736">
        <f t="shared" ca="1" si="12"/>
        <v>12375.769250000001</v>
      </c>
      <c r="P7" s="737">
        <f t="shared" ca="1" si="12"/>
        <v>157555.30549999999</v>
      </c>
      <c r="Q7" s="738">
        <f t="shared" ca="1" si="12"/>
        <v>10229.547250000001</v>
      </c>
      <c r="R7" s="736">
        <f t="shared" ca="1" si="12"/>
        <v>12225.9285</v>
      </c>
      <c r="S7" s="737">
        <f t="shared" ca="1" si="12"/>
        <v>35772.460250000004</v>
      </c>
      <c r="T7" s="738">
        <f t="shared" ca="1" si="12"/>
        <v>41355.149750000004</v>
      </c>
      <c r="U7" s="736">
        <f t="shared" ca="1" si="12"/>
        <v>7178</v>
      </c>
      <c r="V7" s="737">
        <f t="shared" ca="1" si="12"/>
        <v>18596.4035</v>
      </c>
      <c r="W7" s="738">
        <f t="shared" ca="1" si="12"/>
        <v>7103.5282500000003</v>
      </c>
      <c r="X7" s="736">
        <f t="shared" ca="1" si="12"/>
        <v>14937.418000000001</v>
      </c>
      <c r="Y7" s="737">
        <f t="shared" ca="1" si="12"/>
        <v>14949.979499999999</v>
      </c>
      <c r="Z7" s="738">
        <f t="shared" ca="1" si="12"/>
        <v>2709.6949999999997</v>
      </c>
      <c r="AA7" s="736">
        <f t="shared" ca="1" si="12"/>
        <v>4516.7564999999995</v>
      </c>
      <c r="AB7" s="737">
        <f t="shared" ca="1" si="12"/>
        <v>13287.375250000001</v>
      </c>
      <c r="AC7" s="738">
        <f t="shared" ca="1" si="12"/>
        <v>2296.96</v>
      </c>
      <c r="AD7" s="736">
        <f t="shared" ca="1" si="12"/>
        <v>7803.3832499999999</v>
      </c>
      <c r="AE7" s="737">
        <f t="shared" ca="1" si="12"/>
        <v>13893.019</v>
      </c>
      <c r="AF7" s="738">
        <f t="shared" ca="1" si="12"/>
        <v>3135.8887500000001</v>
      </c>
      <c r="AG7" s="736">
        <f t="shared" ca="1" si="12"/>
        <v>9339.4752500000013</v>
      </c>
      <c r="AH7" s="737">
        <f t="shared" ca="1" si="12"/>
        <v>16009.63175</v>
      </c>
      <c r="AI7" s="738">
        <f t="shared" ca="1" si="12"/>
        <v>3950.59175</v>
      </c>
      <c r="AJ7" s="736">
        <f t="shared" ca="1" si="12"/>
        <v>13395.942499999999</v>
      </c>
      <c r="AK7" s="737">
        <f t="shared" ca="1" si="12"/>
        <v>10792.123</v>
      </c>
      <c r="AL7" s="738">
        <f t="shared" ref="AL7:BQ7" ca="1" si="13">AL6*(1-EG6)</f>
        <v>4197.3355000000001</v>
      </c>
      <c r="AM7" s="736">
        <f t="shared" ca="1" si="13"/>
        <v>18418.748</v>
      </c>
      <c r="AN7" s="737">
        <f t="shared" ca="1" si="13"/>
        <v>30396.13825</v>
      </c>
      <c r="AO7" s="738">
        <f t="shared" ca="1" si="13"/>
        <v>1742.4595000000002</v>
      </c>
      <c r="AP7" s="736">
        <f t="shared" ca="1" si="13"/>
        <v>2430.6502500000001</v>
      </c>
      <c r="AQ7" s="737">
        <f t="shared" ca="1" si="13"/>
        <v>27605.690750000002</v>
      </c>
      <c r="AR7" s="738">
        <f t="shared" ca="1" si="13"/>
        <v>4196.4382500000002</v>
      </c>
      <c r="AS7" s="736">
        <f t="shared" ca="1" si="13"/>
        <v>10056.377999999999</v>
      </c>
      <c r="AT7" s="737">
        <f t="shared" ca="1" si="13"/>
        <v>6485.3230000000003</v>
      </c>
      <c r="AU7" s="738">
        <f t="shared" ca="1" si="13"/>
        <v>7763.9042500000005</v>
      </c>
      <c r="AV7" s="736">
        <f t="shared" ca="1" si="13"/>
        <v>9742.3405000000002</v>
      </c>
      <c r="AW7" s="737">
        <f t="shared" ca="1" si="13"/>
        <v>14183.728000000001</v>
      </c>
      <c r="AX7" s="738">
        <f t="shared" ca="1" si="13"/>
        <v>960.0575</v>
      </c>
      <c r="AY7" s="736">
        <f t="shared" ca="1" si="13"/>
        <v>3569.2604999999999</v>
      </c>
      <c r="AZ7" s="737">
        <f t="shared" ca="1" si="13"/>
        <v>13286.478000000001</v>
      </c>
      <c r="BA7" s="738">
        <f t="shared" ca="1" si="13"/>
        <v>1989.2032499999998</v>
      </c>
      <c r="BB7" s="736">
        <f t="shared" ca="1" si="13"/>
        <v>30809.770500000002</v>
      </c>
      <c r="BC7" s="737">
        <f t="shared" ca="1" si="13"/>
        <v>15440.775250000001</v>
      </c>
      <c r="BD7" s="738">
        <f t="shared" ca="1" si="13"/>
        <v>1724.5145</v>
      </c>
      <c r="BE7" s="736">
        <f t="shared" ca="1" si="13"/>
        <v>31956.456000000002</v>
      </c>
      <c r="BF7" s="737">
        <f t="shared" ca="1" si="13"/>
        <v>41991.299999999996</v>
      </c>
      <c r="BG7" s="738">
        <f t="shared" ca="1" si="13"/>
        <v>2240.43325</v>
      </c>
      <c r="BH7" s="736">
        <f t="shared" ca="1" si="13"/>
        <v>17923.087573928373</v>
      </c>
      <c r="BI7" s="737">
        <f t="shared" ca="1" si="13"/>
        <v>61717.187610662128</v>
      </c>
      <c r="BJ7" s="738">
        <f t="shared" ca="1" si="13"/>
        <v>9715.6373455305402</v>
      </c>
      <c r="BK7" s="736">
        <f t="shared" ca="1" si="13"/>
        <v>15158.549286839641</v>
      </c>
      <c r="BL7" s="737">
        <f t="shared" ca="1" si="13"/>
        <v>35905.045350097091</v>
      </c>
      <c r="BM7" s="738">
        <f t="shared" ca="1" si="13"/>
        <v>18624.013008203088</v>
      </c>
      <c r="BN7" s="736">
        <f t="shared" ca="1" si="13"/>
        <v>12944.605409033222</v>
      </c>
      <c r="BO7" s="737">
        <f t="shared" ca="1" si="13"/>
        <v>33977.745133347373</v>
      </c>
      <c r="BP7" s="738">
        <f t="shared" ca="1" si="13"/>
        <v>8627.077788361823</v>
      </c>
      <c r="BQ7" s="736">
        <f t="shared" ca="1" si="13"/>
        <v>9779.4757908588326</v>
      </c>
      <c r="BR7" s="737">
        <f t="shared" ref="BR7:BS7" ca="1" si="14">BR6*(1-FM6)</f>
        <v>24970.278724172629</v>
      </c>
      <c r="BS7" s="738">
        <f t="shared" ca="1" si="14"/>
        <v>10579.837174809907</v>
      </c>
      <c r="BT7" s="736">
        <f ca="1">BT6*(1-FR6)</f>
        <v>3780.5155125107085</v>
      </c>
      <c r="BU7" s="737">
        <f ca="1">BU6*(1-FS6)</f>
        <v>9238.0943134261706</v>
      </c>
      <c r="BV7" s="738">
        <f ca="1">BV6*(1-FT6)</f>
        <v>3013.5704618698096</v>
      </c>
      <c r="BW7" s="736">
        <f t="shared" ref="BW7:CW7" ca="1" si="15">BW6*(1-FR6)</f>
        <v>7191.1376619726225</v>
      </c>
      <c r="BX7" s="737">
        <f t="shared" ca="1" si="15"/>
        <v>12325.368411891364</v>
      </c>
      <c r="BY7" s="738">
        <f t="shared" ca="1" si="15"/>
        <v>1108.2275743417408</v>
      </c>
      <c r="BZ7" s="736">
        <f t="shared" ca="1" si="15"/>
        <v>467.75316082534601</v>
      </c>
      <c r="CA7" s="737">
        <f t="shared" ca="1" si="15"/>
        <v>16822.694033361098</v>
      </c>
      <c r="CB7" s="738">
        <f t="shared" ca="1" si="15"/>
        <v>1905.8821587549976</v>
      </c>
      <c r="CC7" s="736">
        <f t="shared" ca="1" si="15"/>
        <v>497.00392821460315</v>
      </c>
      <c r="CD7" s="737">
        <f t="shared" ca="1" si="15"/>
        <v>702.85292919118126</v>
      </c>
      <c r="CE7" s="738">
        <f t="shared" ca="1" si="15"/>
        <v>2238.1847706164094</v>
      </c>
      <c r="CF7" s="736">
        <f t="shared" ca="1" si="15"/>
        <v>354.38332663741568</v>
      </c>
      <c r="CG7" s="737">
        <f t="shared" ca="1" si="15"/>
        <v>1118.7308130714091</v>
      </c>
      <c r="CH7" s="738">
        <f t="shared" ca="1" si="15"/>
        <v>51.105441929143524</v>
      </c>
      <c r="CI7" s="736">
        <f t="shared" ca="1" si="15"/>
        <v>292.64448566863916</v>
      </c>
      <c r="CJ7" s="737">
        <f t="shared" ca="1" si="15"/>
        <v>363.02500228294883</v>
      </c>
      <c r="CK7" s="738">
        <f t="shared" ca="1" si="15"/>
        <v>168.8953398818162</v>
      </c>
      <c r="CL7" s="736">
        <f t="shared" ca="1" si="15"/>
        <v>621.72694865634878</v>
      </c>
      <c r="CM7" s="737">
        <f t="shared" ca="1" si="15"/>
        <v>562.7633053722783</v>
      </c>
      <c r="CN7" s="738">
        <f t="shared" ca="1" si="15"/>
        <v>90.000773063363383</v>
      </c>
      <c r="CO7" s="736">
        <f t="shared" ca="1" si="15"/>
        <v>297.57153390613087</v>
      </c>
      <c r="CP7" s="737">
        <f t="shared" ca="1" si="15"/>
        <v>602.98492882620769</v>
      </c>
      <c r="CQ7" s="738">
        <f t="shared" ca="1" si="15"/>
        <v>153.93073952878893</v>
      </c>
      <c r="CR7" s="736">
        <f t="shared" ca="1" si="15"/>
        <v>197.37994213783691</v>
      </c>
      <c r="CS7" s="737">
        <f t="shared" ca="1" si="15"/>
        <v>330.59454802703465</v>
      </c>
      <c r="CT7" s="738">
        <f t="shared" ca="1" si="15"/>
        <v>113.203625272385</v>
      </c>
      <c r="CU7" s="736">
        <f t="shared" ca="1" si="15"/>
        <v>92.641251966265372</v>
      </c>
      <c r="CV7" s="737">
        <f t="shared" ca="1" si="15"/>
        <v>200.00420937089069</v>
      </c>
      <c r="CW7" s="738">
        <f t="shared" ca="1" si="15"/>
        <v>59.513368235373875</v>
      </c>
      <c r="CZ7" s="703" t="s">
        <v>201</v>
      </c>
      <c r="DA7" s="861"/>
      <c r="DB7" s="862"/>
      <c r="DC7" s="863"/>
      <c r="DD7" s="861"/>
      <c r="DE7" s="862"/>
      <c r="DF7" s="863"/>
      <c r="DG7" s="861"/>
      <c r="DH7" s="862"/>
      <c r="DI7" s="863"/>
      <c r="DJ7" s="861"/>
      <c r="DK7" s="862"/>
      <c r="DL7" s="863"/>
      <c r="DM7" s="861"/>
      <c r="DN7" s="862"/>
      <c r="DO7" s="863"/>
      <c r="DP7" s="861"/>
      <c r="DQ7" s="862"/>
      <c r="DR7" s="863"/>
      <c r="DS7" s="861"/>
      <c r="DT7" s="862"/>
      <c r="DU7" s="863"/>
      <c r="DV7" s="861"/>
      <c r="DW7" s="862"/>
      <c r="DX7" s="863"/>
      <c r="DY7" s="861"/>
      <c r="DZ7" s="862"/>
      <c r="EA7" s="863"/>
      <c r="EB7" s="861"/>
      <c r="EC7" s="862"/>
      <c r="ED7" s="863"/>
      <c r="EE7" s="861"/>
      <c r="EF7" s="862"/>
      <c r="EG7" s="863"/>
      <c r="EH7" s="861"/>
      <c r="EI7" s="862"/>
      <c r="EJ7" s="863"/>
      <c r="EK7" s="861"/>
      <c r="EL7" s="862"/>
      <c r="EM7" s="863"/>
      <c r="EN7" s="861"/>
      <c r="EO7" s="862"/>
      <c r="EP7" s="863"/>
      <c r="EQ7" s="861"/>
      <c r="ER7" s="862"/>
      <c r="ES7" s="863"/>
      <c r="ET7" s="861"/>
      <c r="EU7" s="862"/>
      <c r="EV7" s="863"/>
      <c r="EW7" s="861"/>
      <c r="EX7" s="862"/>
      <c r="EY7" s="863"/>
      <c r="EZ7" s="861"/>
      <c r="FA7" s="862"/>
      <c r="FB7" s="863"/>
      <c r="FC7" s="861"/>
      <c r="FD7" s="862"/>
      <c r="FE7" s="863"/>
      <c r="FF7" s="861"/>
      <c r="FG7" s="862"/>
      <c r="FH7" s="863"/>
      <c r="FI7" s="861"/>
      <c r="FJ7" s="862"/>
      <c r="FK7" s="863"/>
      <c r="FL7" s="861"/>
      <c r="FM7" s="862"/>
      <c r="FN7" s="863"/>
      <c r="FO7" s="861"/>
      <c r="FP7" s="862"/>
      <c r="FQ7" s="863"/>
      <c r="FR7" s="861"/>
      <c r="FS7" s="862"/>
      <c r="FT7" s="863"/>
      <c r="FU7" s="861"/>
      <c r="FV7" s="862"/>
      <c r="FW7" s="863"/>
      <c r="FX7" s="861"/>
      <c r="FY7" s="862"/>
      <c r="FZ7" s="863"/>
      <c r="GA7" s="861"/>
      <c r="GB7" s="862"/>
      <c r="GC7" s="863"/>
      <c r="GD7" s="861"/>
      <c r="GE7" s="862"/>
      <c r="GF7" s="863"/>
      <c r="GG7" s="861"/>
      <c r="GH7" s="862"/>
      <c r="GI7" s="863"/>
      <c r="GJ7" s="861"/>
      <c r="GK7" s="862"/>
      <c r="GL7" s="863"/>
      <c r="GM7" s="864"/>
      <c r="GN7" s="865"/>
      <c r="GO7" s="866"/>
      <c r="GP7" s="864"/>
      <c r="GQ7" s="865"/>
      <c r="GR7" s="866"/>
    </row>
    <row r="8" spans="1:200" ht="15.75" thickBot="1" x14ac:dyDescent="0.3">
      <c r="A8" s="703" t="s">
        <v>202</v>
      </c>
      <c r="B8" s="696">
        <v>40</v>
      </c>
      <c r="C8" s="732">
        <f t="shared" ca="1" si="0"/>
        <v>25217.501425073478</v>
      </c>
      <c r="D8" s="733">
        <f t="shared" ca="1" si="1"/>
        <v>22808.692313057654</v>
      </c>
      <c r="E8" s="734">
        <f t="shared" ca="1" si="2"/>
        <v>2303.7512113632461</v>
      </c>
      <c r="F8" s="739">
        <f t="shared" ref="F8:AK8" ca="1" si="16">F6-F7</f>
        <v>933.78750000000218</v>
      </c>
      <c r="G8" s="740">
        <f t="shared" ca="1" si="16"/>
        <v>642.85650000000169</v>
      </c>
      <c r="H8" s="741">
        <f t="shared" ca="1" si="16"/>
        <v>95.404500000000098</v>
      </c>
      <c r="I8" s="739">
        <f t="shared" ca="1" si="16"/>
        <v>1458.7897500000036</v>
      </c>
      <c r="J8" s="740">
        <f t="shared" ca="1" si="16"/>
        <v>742.8952500000014</v>
      </c>
      <c r="K8" s="741">
        <f t="shared" ca="1" si="16"/>
        <v>128.59349999999995</v>
      </c>
      <c r="L8" s="739">
        <f t="shared" ca="1" si="16"/>
        <v>3575.1712499999994</v>
      </c>
      <c r="M8" s="740">
        <f t="shared" ca="1" si="16"/>
        <v>1487.0115000000005</v>
      </c>
      <c r="N8" s="741">
        <f t="shared" ca="1" si="16"/>
        <v>120.51825000000008</v>
      </c>
      <c r="O8" s="739">
        <f t="shared" ca="1" si="16"/>
        <v>382.75575000000026</v>
      </c>
      <c r="P8" s="740">
        <f t="shared" ca="1" si="16"/>
        <v>4872.8445000000065</v>
      </c>
      <c r="Q8" s="741">
        <f t="shared" ca="1" si="16"/>
        <v>316.37774999999965</v>
      </c>
      <c r="R8" s="739">
        <f t="shared" ca="1" si="16"/>
        <v>378.12150000000111</v>
      </c>
      <c r="S8" s="740">
        <f t="shared" ca="1" si="16"/>
        <v>1106.3647500000006</v>
      </c>
      <c r="T8" s="741">
        <f t="shared" ca="1" si="16"/>
        <v>1279.0252499999988</v>
      </c>
      <c r="U8" s="739">
        <f t="shared" ca="1" si="16"/>
        <v>222</v>
      </c>
      <c r="V8" s="740">
        <f t="shared" ca="1" si="16"/>
        <v>575.14649999999892</v>
      </c>
      <c r="W8" s="741">
        <f t="shared" ca="1" si="16"/>
        <v>219.69675000000007</v>
      </c>
      <c r="X8" s="739">
        <f t="shared" ca="1" si="16"/>
        <v>461.98199999999997</v>
      </c>
      <c r="Y8" s="740">
        <f t="shared" ca="1" si="16"/>
        <v>462.3705000000009</v>
      </c>
      <c r="Z8" s="741">
        <f t="shared" ca="1" si="16"/>
        <v>83.805000000000291</v>
      </c>
      <c r="AA8" s="739">
        <f t="shared" ca="1" si="16"/>
        <v>139.69350000000031</v>
      </c>
      <c r="AB8" s="740">
        <f t="shared" ca="1" si="16"/>
        <v>410.94974999999977</v>
      </c>
      <c r="AC8" s="741">
        <f t="shared" ca="1" si="16"/>
        <v>71.039999999999964</v>
      </c>
      <c r="AD8" s="739">
        <f t="shared" ca="1" si="16"/>
        <v>241.3417500000005</v>
      </c>
      <c r="AE8" s="740">
        <f t="shared" ca="1" si="16"/>
        <v>429.68100000000049</v>
      </c>
      <c r="AF8" s="741">
        <f t="shared" ca="1" si="16"/>
        <v>96.986249999999927</v>
      </c>
      <c r="AG8" s="739">
        <f t="shared" ca="1" si="16"/>
        <v>288.8497499999994</v>
      </c>
      <c r="AH8" s="740">
        <f t="shared" ca="1" si="16"/>
        <v>495.14325000000099</v>
      </c>
      <c r="AI8" s="741">
        <f t="shared" ca="1" si="16"/>
        <v>122.18325000000004</v>
      </c>
      <c r="AJ8" s="739">
        <f t="shared" ca="1" si="16"/>
        <v>414.3075000000008</v>
      </c>
      <c r="AK8" s="740">
        <f t="shared" ca="1" si="16"/>
        <v>333.77700000000004</v>
      </c>
      <c r="AL8" s="741">
        <f t="shared" ref="AL8:BQ8" ca="1" si="17">AL6-AL7</f>
        <v>129.81450000000041</v>
      </c>
      <c r="AM8" s="739">
        <f t="shared" ca="1" si="17"/>
        <v>569.65200000000186</v>
      </c>
      <c r="AN8" s="740">
        <f t="shared" ca="1" si="17"/>
        <v>940.08675000000221</v>
      </c>
      <c r="AO8" s="741">
        <f t="shared" ca="1" si="17"/>
        <v>53.890499999999975</v>
      </c>
      <c r="AP8" s="739">
        <f t="shared" ca="1" si="17"/>
        <v>75.174750000000131</v>
      </c>
      <c r="AQ8" s="740">
        <f t="shared" ca="1" si="17"/>
        <v>853.78425000000061</v>
      </c>
      <c r="AR8" s="741">
        <f t="shared" ca="1" si="17"/>
        <v>129.78675000000021</v>
      </c>
      <c r="AS8" s="739">
        <f t="shared" ca="1" si="17"/>
        <v>311.02200000000084</v>
      </c>
      <c r="AT8" s="740">
        <f t="shared" ca="1" si="17"/>
        <v>200.57700000000023</v>
      </c>
      <c r="AU8" s="741">
        <f t="shared" ca="1" si="17"/>
        <v>240.12075000000004</v>
      </c>
      <c r="AV8" s="739">
        <f t="shared" ca="1" si="17"/>
        <v>301.30949999999939</v>
      </c>
      <c r="AW8" s="740">
        <f t="shared" ca="1" si="17"/>
        <v>438.67200000000048</v>
      </c>
      <c r="AX8" s="741">
        <f t="shared" ca="1" si="17"/>
        <v>29.692499999999995</v>
      </c>
      <c r="AY8" s="739">
        <f t="shared" ca="1" si="17"/>
        <v>110.38950000000023</v>
      </c>
      <c r="AZ8" s="740">
        <f t="shared" ca="1" si="17"/>
        <v>410.92200000000048</v>
      </c>
      <c r="BA8" s="741">
        <f t="shared" ca="1" si="17"/>
        <v>61.521750000000111</v>
      </c>
      <c r="BB8" s="739">
        <f t="shared" ca="1" si="17"/>
        <v>952.8794999999991</v>
      </c>
      <c r="BC8" s="740">
        <f t="shared" ca="1" si="17"/>
        <v>477.54975000000013</v>
      </c>
      <c r="BD8" s="741">
        <f t="shared" ca="1" si="17"/>
        <v>53.335500000000138</v>
      </c>
      <c r="BE8" s="739">
        <f t="shared" ca="1" si="17"/>
        <v>988.34400000000096</v>
      </c>
      <c r="BF8" s="740">
        <f t="shared" ca="1" si="17"/>
        <v>1298.7000000000044</v>
      </c>
      <c r="BG8" s="741">
        <f t="shared" ca="1" si="17"/>
        <v>69.291749999999865</v>
      </c>
      <c r="BH8" s="739">
        <f t="shared" ca="1" si="17"/>
        <v>747.11242607162785</v>
      </c>
      <c r="BI8" s="740">
        <f t="shared" ca="1" si="17"/>
        <v>2568.4623893378739</v>
      </c>
      <c r="BJ8" s="741">
        <f t="shared" ca="1" si="17"/>
        <v>404.7876544694609</v>
      </c>
      <c r="BK8" s="739">
        <f t="shared" ca="1" si="17"/>
        <v>631.20071316035865</v>
      </c>
      <c r="BL8" s="740">
        <f t="shared" ca="1" si="17"/>
        <v>1495.4796499029108</v>
      </c>
      <c r="BM8" s="741">
        <f t="shared" ca="1" si="17"/>
        <v>776.01199179691321</v>
      </c>
      <c r="BN8" s="739">
        <f t="shared" ca="1" si="17"/>
        <v>540.04459096677965</v>
      </c>
      <c r="BO8" s="740">
        <f t="shared" ca="1" si="17"/>
        <v>1417.3798666526272</v>
      </c>
      <c r="BP8" s="741">
        <f t="shared" ca="1" si="17"/>
        <v>359.29721163817703</v>
      </c>
      <c r="BQ8" s="739">
        <f t="shared" ca="1" si="17"/>
        <v>407.54920914116701</v>
      </c>
      <c r="BR8" s="740">
        <f t="shared" ref="BR8:CW8" ca="1" si="18">BR6-BR7</f>
        <v>1040.7212758273708</v>
      </c>
      <c r="BS8" s="741">
        <f t="shared" ca="1" si="18"/>
        <v>440.61282519009364</v>
      </c>
      <c r="BT8" s="739">
        <f t="shared" ca="1" si="18"/>
        <v>8821.6844874892922</v>
      </c>
      <c r="BU8" s="740">
        <f t="shared" ca="1" si="18"/>
        <v>485.50568657382973</v>
      </c>
      <c r="BV8" s="741">
        <f t="shared" ca="1" si="18"/>
        <v>158.25453813019067</v>
      </c>
      <c r="BW8" s="739">
        <f t="shared" ca="1" si="18"/>
        <v>16780.237338027378</v>
      </c>
      <c r="BX8" s="740">
        <f t="shared" ca="1" si="18"/>
        <v>647.7565881086357</v>
      </c>
      <c r="BY8" s="741">
        <f t="shared" ca="1" si="18"/>
        <v>58.197425658259135</v>
      </c>
      <c r="BZ8" s="739">
        <f t="shared" ca="1" si="18"/>
        <v>22935.671839174658</v>
      </c>
      <c r="CA8" s="740">
        <f t="shared" ca="1" si="18"/>
        <v>18222.7809666389</v>
      </c>
      <c r="CB8" s="741">
        <f t="shared" ca="1" si="18"/>
        <v>79.167841245002592</v>
      </c>
      <c r="CC8" s="739">
        <f t="shared" ca="1" si="18"/>
        <v>49248.571071785402</v>
      </c>
      <c r="CD8" s="740">
        <f t="shared" ca="1" si="18"/>
        <v>22873.547070808821</v>
      </c>
      <c r="CE8" s="741">
        <f t="shared" ca="1" si="18"/>
        <v>2329.4652293835911</v>
      </c>
      <c r="CF8" s="739">
        <f t="shared" ca="1" si="18"/>
        <v>26263.416673362586</v>
      </c>
      <c r="CG8" s="740">
        <f t="shared" ca="1" si="18"/>
        <v>47713.869186928598</v>
      </c>
      <c r="CH8" s="741">
        <f t="shared" ca="1" si="18"/>
        <v>2525.9445580708566</v>
      </c>
      <c r="CI8" s="739">
        <f t="shared" ca="1" si="18"/>
        <v>16793.955514331363</v>
      </c>
      <c r="CJ8" s="740">
        <f t="shared" ca="1" si="18"/>
        <v>27337.949997717053</v>
      </c>
      <c r="CK8" s="741">
        <f t="shared" ca="1" si="18"/>
        <v>7159.8796601181839</v>
      </c>
      <c r="CL8" s="739">
        <f t="shared" ca="1" si="18"/>
        <v>35678.973051343659</v>
      </c>
      <c r="CM8" s="740">
        <f t="shared" ca="1" si="18"/>
        <v>42379.43669462773</v>
      </c>
      <c r="CN8" s="741">
        <f t="shared" ca="1" si="18"/>
        <v>3815.349226936637</v>
      </c>
      <c r="CO8" s="739">
        <f t="shared" ca="1" si="18"/>
        <v>17076.70346609387</v>
      </c>
      <c r="CP8" s="740">
        <f t="shared" ca="1" si="18"/>
        <v>45408.365071173801</v>
      </c>
      <c r="CQ8" s="741">
        <f t="shared" ca="1" si="18"/>
        <v>6525.4942604712114</v>
      </c>
      <c r="CR8" s="739">
        <f t="shared" ca="1" si="18"/>
        <v>39005.970057862163</v>
      </c>
      <c r="CS8" s="740">
        <f t="shared" ca="1" si="18"/>
        <v>44552.255451972967</v>
      </c>
      <c r="CT8" s="741">
        <f t="shared" ca="1" si="18"/>
        <v>15234.396374727616</v>
      </c>
      <c r="CU8" s="739">
        <f t="shared" ca="1" si="18"/>
        <v>16057.858748033734</v>
      </c>
      <c r="CV8" s="740">
        <f t="shared" ca="1" si="18"/>
        <v>39773.870790629109</v>
      </c>
      <c r="CW8" s="741">
        <f t="shared" ca="1" si="18"/>
        <v>8093.4366317646272</v>
      </c>
      <c r="CZ8" s="703" t="s">
        <v>202</v>
      </c>
      <c r="DA8" s="867"/>
      <c r="DB8" s="868"/>
      <c r="DC8" s="869"/>
      <c r="DD8" s="867"/>
      <c r="DE8" s="868"/>
      <c r="DF8" s="869"/>
      <c r="DG8" s="867"/>
      <c r="DH8" s="868"/>
      <c r="DI8" s="869"/>
      <c r="DJ8" s="867"/>
      <c r="DK8" s="868"/>
      <c r="DL8" s="869"/>
      <c r="DM8" s="867"/>
      <c r="DN8" s="868"/>
      <c r="DO8" s="869"/>
      <c r="DP8" s="867"/>
      <c r="DQ8" s="868"/>
      <c r="DR8" s="869"/>
      <c r="DS8" s="867"/>
      <c r="DT8" s="868"/>
      <c r="DU8" s="869"/>
      <c r="DV8" s="867"/>
      <c r="DW8" s="868"/>
      <c r="DX8" s="869"/>
      <c r="DY8" s="867"/>
      <c r="DZ8" s="868"/>
      <c r="EA8" s="869"/>
      <c r="EB8" s="867"/>
      <c r="EC8" s="868"/>
      <c r="ED8" s="869"/>
      <c r="EE8" s="867"/>
      <c r="EF8" s="868"/>
      <c r="EG8" s="869"/>
      <c r="EH8" s="867"/>
      <c r="EI8" s="868"/>
      <c r="EJ8" s="869"/>
      <c r="EK8" s="867"/>
      <c r="EL8" s="868"/>
      <c r="EM8" s="869"/>
      <c r="EN8" s="867"/>
      <c r="EO8" s="868"/>
      <c r="EP8" s="869"/>
      <c r="EQ8" s="867"/>
      <c r="ER8" s="868"/>
      <c r="ES8" s="869"/>
      <c r="ET8" s="867"/>
      <c r="EU8" s="868"/>
      <c r="EV8" s="869"/>
      <c r="EW8" s="867"/>
      <c r="EX8" s="868"/>
      <c r="EY8" s="869"/>
      <c r="EZ8" s="867"/>
      <c r="FA8" s="868"/>
      <c r="FB8" s="869"/>
      <c r="FC8" s="867"/>
      <c r="FD8" s="868"/>
      <c r="FE8" s="869"/>
      <c r="FF8" s="867"/>
      <c r="FG8" s="868"/>
      <c r="FH8" s="869"/>
      <c r="FI8" s="867"/>
      <c r="FJ8" s="868"/>
      <c r="FK8" s="869"/>
      <c r="FL8" s="867"/>
      <c r="FM8" s="868"/>
      <c r="FN8" s="869"/>
      <c r="FO8" s="867"/>
      <c r="FP8" s="868"/>
      <c r="FQ8" s="869"/>
      <c r="FR8" s="867"/>
      <c r="FS8" s="868"/>
      <c r="FT8" s="869"/>
      <c r="FU8" s="867"/>
      <c r="FV8" s="868"/>
      <c r="FW8" s="869"/>
      <c r="FX8" s="867"/>
      <c r="FY8" s="868"/>
      <c r="FZ8" s="869"/>
      <c r="GA8" s="867"/>
      <c r="GB8" s="868"/>
      <c r="GC8" s="869"/>
      <c r="GD8" s="867"/>
      <c r="GE8" s="868"/>
      <c r="GF8" s="869"/>
      <c r="GG8" s="867"/>
      <c r="GH8" s="868"/>
      <c r="GI8" s="869"/>
      <c r="GJ8" s="867"/>
      <c r="GK8" s="868"/>
      <c r="GL8" s="869"/>
      <c r="GM8" s="870"/>
      <c r="GN8" s="871"/>
      <c r="GO8" s="872"/>
      <c r="GP8" s="870"/>
      <c r="GQ8" s="871"/>
      <c r="GR8" s="872"/>
    </row>
    <row r="9" spans="1:200" x14ac:dyDescent="0.25">
      <c r="A9" s="719" t="s">
        <v>438</v>
      </c>
      <c r="B9" s="701"/>
      <c r="C9" s="727">
        <f t="shared" ca="1" si="0"/>
        <v>2829.2857142857142</v>
      </c>
      <c r="D9" s="721">
        <f t="shared" ca="1" si="1"/>
        <v>6593.4285714285716</v>
      </c>
      <c r="E9" s="722">
        <f t="shared" ca="1" si="2"/>
        <v>2541.4285714285716</v>
      </c>
      <c r="F9" s="873">
        <f ca="1">OFFSET('OCN2018.FCS'!$A$1,MATCH("LRW",'OCN2018.FCS'!$A$1:$A$1294,0)+F1-1975,2)</f>
        <v>4439</v>
      </c>
      <c r="G9" s="874">
        <f ca="1">OFFSET('OCN2018.FCS'!$A$1,MATCH("LRW",'OCN2018.FCS'!$A$1:$A$1294,0)+F1-1975,3)</f>
        <v>5086</v>
      </c>
      <c r="H9" s="875">
        <f ca="1">OFFSET('OCN2018.FCS'!$A$1,MATCH("LRW",'OCN2018.FCS'!$A$1:$A$1294,0)+F1-1975,4)</f>
        <v>3732</v>
      </c>
      <c r="I9" s="873">
        <f ca="1">OFFSET('OCN2018.FCS'!$A$1,MATCH("LRW",'OCN2018.FCS'!$A$1:$A$1294,0)+I1-1975,2)</f>
        <v>8398</v>
      </c>
      <c r="J9" s="874">
        <f ca="1">OFFSET('OCN2018.FCS'!$A$1,MATCH("LRW",'OCN2018.FCS'!$A$1:$A$1294,0)+I1-1975,3)</f>
        <v>12626</v>
      </c>
      <c r="K9" s="875">
        <f ca="1">OFFSET('OCN2018.FCS'!$A$1,MATCH("LRW",'OCN2018.FCS'!$A$1:$A$1294,0)+I1-1975,4)</f>
        <v>3438</v>
      </c>
      <c r="L9" s="873">
        <f ca="1">OFFSET('OCN2018.FCS'!$A$1,MATCH("LRW",'OCN2018.FCS'!$A$1:$A$1294,0)+L1-1975,2)</f>
        <v>13386</v>
      </c>
      <c r="M9" s="874">
        <f ca="1">OFFSET('OCN2018.FCS'!$A$1,MATCH("LRW",'OCN2018.FCS'!$A$1:$A$1294,0)+L1-1975,3)</f>
        <v>18437</v>
      </c>
      <c r="N9" s="875">
        <f ca="1">OFFSET('OCN2018.FCS'!$A$1,MATCH("LRW",'OCN2018.FCS'!$A$1:$A$1294,0)+L1-1975,4)</f>
        <v>6064</v>
      </c>
      <c r="O9" s="873">
        <f ca="1">OFFSET('OCN2018.FCS'!$A$1,MATCH("LRW",'OCN2018.FCS'!$A$1:$A$1294,0)+O1-1975,2)</f>
        <v>3703</v>
      </c>
      <c r="P9" s="874">
        <f ca="1">OFFSET('OCN2018.FCS'!$A$1,MATCH("LRW",'OCN2018.FCS'!$A$1:$A$1294,0)+O1-1975,3)</f>
        <v>25669</v>
      </c>
      <c r="Q9" s="875">
        <f ca="1">OFFSET('OCN2018.FCS'!$A$1,MATCH("LRW",'OCN2018.FCS'!$A$1:$A$1294,0)+O1-1975,4)</f>
        <v>12348</v>
      </c>
      <c r="R9" s="873">
        <f ca="1">OFFSET('OCN2018.FCS'!$A$1,MATCH("LRW",'OCN2018.FCS'!$A$1:$A$1294,0)+R1-1975,2)</f>
        <v>4476</v>
      </c>
      <c r="S9" s="874">
        <f ca="1">OFFSET('OCN2018.FCS'!$A$1,MATCH("LRW",'OCN2018.FCS'!$A$1:$A$1294,0)+R1-1975,3)</f>
        <v>12384</v>
      </c>
      <c r="T9" s="875">
        <f ca="1">OFFSET('OCN2018.FCS'!$A$1,MATCH("LRW",'OCN2018.FCS'!$A$1:$A$1294,0)+R1-1975,4)</f>
        <v>21776</v>
      </c>
      <c r="U9" s="873">
        <f ca="1">OFFSET('OCN2018.FCS'!$A$1,MATCH("LRW",'OCN2018.FCS'!$A$1:$A$1294,0)+U1-1975,2)</f>
        <v>1203</v>
      </c>
      <c r="V9" s="874">
        <f ca="1">OFFSET('OCN2018.FCS'!$A$1,MATCH("LRW",'OCN2018.FCS'!$A$1:$A$1294,0)+U1-1975,3)</f>
        <v>8413</v>
      </c>
      <c r="W9" s="875">
        <f ca="1">OFFSET('OCN2018.FCS'!$A$1,MATCH("LRW",'OCN2018.FCS'!$A$1:$A$1294,0)+U1-1975,4)</f>
        <v>10701</v>
      </c>
      <c r="X9" s="873">
        <f ca="1">OFFSET('OCN2018.FCS'!$A$1,MATCH("LRW",'OCN2018.FCS'!$A$1:$A$1294,0)+X1-1975,2)</f>
        <v>5618</v>
      </c>
      <c r="Y9" s="874">
        <f ca="1">OFFSET('OCN2018.FCS'!$A$1,MATCH("LRW",'OCN2018.FCS'!$A$1:$A$1294,0)+X1-1975,3)</f>
        <v>6950</v>
      </c>
      <c r="Z9" s="875">
        <f ca="1">OFFSET('OCN2018.FCS'!$A$1,MATCH("LRW",'OCN2018.FCS'!$A$1:$A$1294,0)+X1-1975,4)</f>
        <v>7249</v>
      </c>
      <c r="AA9" s="873">
        <f ca="1">OFFSET('OCN2018.FCS'!$A$1,MATCH("LRW",'OCN2018.FCS'!$A$1:$A$1294,0)+AA1-1975,2)</f>
        <v>1196</v>
      </c>
      <c r="AB9" s="874">
        <f ca="1">OFFSET('OCN2018.FCS'!$A$1,MATCH("LRW",'OCN2018.FCS'!$A$1:$A$1294,0)+AA1-1975,3)</f>
        <v>7715</v>
      </c>
      <c r="AC9" s="875">
        <f ca="1">OFFSET('OCN2018.FCS'!$A$1,MATCH("LRW",'OCN2018.FCS'!$A$1:$A$1294,0)+AA1-1975,4)</f>
        <v>3597</v>
      </c>
      <c r="AD9" s="873">
        <f ca="1">OFFSET('OCN2018.FCS'!$A$1,MATCH("LRW",'OCN2018.FCS'!$A$1:$A$1294,0)+AD1-1975,2)</f>
        <v>4584</v>
      </c>
      <c r="AE9" s="874">
        <f ca="1">OFFSET('OCN2018.FCS'!$A$1,MATCH("LRW",'OCN2018.FCS'!$A$1:$A$1294,0)+AD1-1975,3)</f>
        <v>3675</v>
      </c>
      <c r="AF9" s="875">
        <f ca="1">OFFSET('OCN2018.FCS'!$A$1,MATCH("LRW",'OCN2018.FCS'!$A$1:$A$1294,0)+AD1-1975,4)</f>
        <v>5061</v>
      </c>
      <c r="AG9" s="873">
        <f ca="1">OFFSET('OCN2018.FCS'!$A$1,MATCH("LRW",'OCN2018.FCS'!$A$1:$A$1294,0)+AG1-1975,2)</f>
        <v>1839</v>
      </c>
      <c r="AH9" s="874">
        <f ca="1">OFFSET('OCN2018.FCS'!$A$1,MATCH("LRW",'OCN2018.FCS'!$A$1:$A$1294,0)+AG1-1975,3)</f>
        <v>9041</v>
      </c>
      <c r="AI9" s="875">
        <f ca="1">OFFSET('OCN2018.FCS'!$A$1,MATCH("LRW",'OCN2018.FCS'!$A$1:$A$1294,0)+AG1-1975,4)</f>
        <v>1311</v>
      </c>
      <c r="AJ9" s="873">
        <f ca="1">OFFSET('OCN2018.FCS'!$A$1,MATCH("LRW",'OCN2018.FCS'!$A$1:$A$1294,0)+AJ1-1975,2)</f>
        <v>1810</v>
      </c>
      <c r="AK9" s="874">
        <f ca="1">OFFSET('OCN2018.FCS'!$A$1,MATCH("LRW",'OCN2018.FCS'!$A$1:$A$1294,0)+AJ1-1975,3)</f>
        <v>4785</v>
      </c>
      <c r="AL9" s="875">
        <f ca="1">OFFSET('OCN2018.FCS'!$A$1,MATCH("LRW",'OCN2018.FCS'!$A$1:$A$1294,0)+AJ1-1975,4)</f>
        <v>9376</v>
      </c>
      <c r="AM9" s="873">
        <f ca="1">OFFSET('OCN2018.FCS'!$A$1,MATCH("LRW",'OCN2018.FCS'!$A$1:$A$1294,0)+AM1-1975,2)</f>
        <v>1300</v>
      </c>
      <c r="AN9" s="874">
        <f ca="1">OFFSET('OCN2018.FCS'!$A$1,MATCH("LRW",'OCN2018.FCS'!$A$1:$A$1294,0)+AM1-1975,3)</f>
        <v>7900</v>
      </c>
      <c r="AO9" s="875">
        <f ca="1">OFFSET('OCN2018.FCS'!$A$1,MATCH("LRW",'OCN2018.FCS'!$A$1:$A$1294,0)+AM1-1975,4)</f>
        <v>5400</v>
      </c>
      <c r="AP9" s="873">
        <f ca="1">OFFSET('OCN2018.FCS'!$A$1,MATCH("LRW",'OCN2018.FCS'!$A$1:$A$1294,0)+AP1-1975,2)</f>
        <v>957</v>
      </c>
      <c r="AQ9" s="874">
        <f ca="1">OFFSET('OCN2018.FCS'!$A$1,MATCH("LRW",'OCN2018.FCS'!$A$1:$A$1294,0)+AP1-1975,3)</f>
        <v>6297</v>
      </c>
      <c r="AR9" s="875">
        <f ca="1">OFFSET('OCN2018.FCS'!$A$1,MATCH("LRW",'OCN2018.FCS'!$A$1:$A$1294,0)+AP1-1975,4)</f>
        <v>5069</v>
      </c>
      <c r="AS9" s="873">
        <f ca="1">OFFSET('OCN2018.FCS'!$A$1,MATCH("LRW",'OCN2018.FCS'!$A$1:$A$1294,0)+AS1-1975,2)</f>
        <v>417</v>
      </c>
      <c r="AT9" s="874">
        <f ca="1">OFFSET('OCN2018.FCS'!$A$1,MATCH("LRW",'OCN2018.FCS'!$A$1:$A$1294,0)+AS1-1975,3)</f>
        <v>1741</v>
      </c>
      <c r="AU9" s="875">
        <f ca="1">OFFSET('OCN2018.FCS'!$A$1,MATCH("LRW",'OCN2018.FCS'!$A$1:$A$1294,0)+AS1-1975,4)</f>
        <v>5095</v>
      </c>
      <c r="AV9" s="873">
        <f ca="1">OFFSET('OCN2018.FCS'!$A$1,MATCH("LRW",'OCN2018.FCS'!$A$1:$A$1294,0)+AV1-1975,2)</f>
        <v>911</v>
      </c>
      <c r="AW9" s="874">
        <f ca="1">OFFSET('OCN2018.FCS'!$A$1,MATCH("LRW",'OCN2018.FCS'!$A$1:$A$1294,0)+AV1-1975,3)</f>
        <v>1570</v>
      </c>
      <c r="AX9" s="875">
        <f ca="1">OFFSET('OCN2018.FCS'!$A$1,MATCH("LRW",'OCN2018.FCS'!$A$1:$A$1294,0)+AV1-1975,4)</f>
        <v>868</v>
      </c>
      <c r="AY9" s="873">
        <f ca="1">OFFSET('OCN2018.FCS'!$A$1,MATCH("LRW",'OCN2018.FCS'!$A$1:$A$1294,0)+AY1-1975,2)</f>
        <v>2380</v>
      </c>
      <c r="AZ9" s="874">
        <f ca="1">OFFSET('OCN2018.FCS'!$A$1,MATCH("LRW",'OCN2018.FCS'!$A$1:$A$1294,0)+AY1-1975,3)</f>
        <v>6588</v>
      </c>
      <c r="BA9" s="875">
        <f ca="1">OFFSET('OCN2018.FCS'!$A$1,MATCH("LRW",'OCN2018.FCS'!$A$1:$A$1294,0)+AY1-1975,4)</f>
        <v>1266</v>
      </c>
      <c r="BB9" s="873">
        <f ca="1">OFFSET('OCN2018.FCS'!$A$1,MATCH("LRW",'OCN2018.FCS'!$A$1:$A$1294,0)+BB1-1975,2)</f>
        <v>3192</v>
      </c>
      <c r="BC9" s="874">
        <f ca="1">OFFSET('OCN2018.FCS'!$A$1,MATCH("LRW",'OCN2018.FCS'!$A$1:$A$1294,0)+BB1-1975,3)</f>
        <v>9403</v>
      </c>
      <c r="BD9" s="875">
        <f ca="1">OFFSET('OCN2018.FCS'!$A$1,MATCH("LRW",'OCN2018.FCS'!$A$1:$A$1294,0)+BB1-1975,4)</f>
        <v>3126</v>
      </c>
      <c r="BE9" s="873">
        <f ca="1">OFFSET('OCN2018.FCS'!$A$1,MATCH("LRW",'OCN2018.FCS'!$A$1:$A$1294,0)+BE1-1975,2)</f>
        <v>3430</v>
      </c>
      <c r="BF9" s="874">
        <f ca="1">OFFSET('OCN2018.FCS'!$A$1,MATCH("LRW",'OCN2018.FCS'!$A$1:$A$1294,0)+BE1-1975,3)</f>
        <v>14183</v>
      </c>
      <c r="BG9" s="875">
        <f ca="1">OFFSET('OCN2018.FCS'!$A$1,MATCH("LRW",'OCN2018.FCS'!$A$1:$A$1294,0)+BE1-1975,4)</f>
        <v>7335</v>
      </c>
      <c r="BH9" s="873">
        <f ca="1">OFFSET('OCN2018.FCS'!$A$1,MATCH("LRW",'OCN2018.FCS'!$A$1:$A$1294,0)+BH1-1975,2)</f>
        <v>2790</v>
      </c>
      <c r="BI9" s="874">
        <f ca="1">OFFSET('OCN2018.FCS'!$A$1,MATCH("LRW",'OCN2018.FCS'!$A$1:$A$1294,0)+BH1-1975,3)</f>
        <v>12390</v>
      </c>
      <c r="BJ9" s="875">
        <f ca="1">OFFSET('OCN2018.FCS'!$A$1,MATCH("LRW",'OCN2018.FCS'!$A$1:$A$1294,0)+BH1-1975,4)</f>
        <v>10841</v>
      </c>
      <c r="BK9" s="873">
        <f ca="1">OFFSET('OCN2018.FCS'!$A$1,MATCH("LRW",'OCN2018.FCS'!$A$1:$A$1294,0)+BK1-1975,2)</f>
        <v>6031</v>
      </c>
      <c r="BL9" s="874">
        <f ca="1">OFFSET('OCN2018.FCS'!$A$1,MATCH("LRW",'OCN2018.FCS'!$A$1:$A$1294,0)+BK1-1975,3)</f>
        <v>5640</v>
      </c>
      <c r="BM9" s="875">
        <f ca="1">OFFSET('OCN2018.FCS'!$A$1,MATCH("LRW",'OCN2018.FCS'!$A$1:$A$1294,0)+BK1-1975,4)</f>
        <v>10656</v>
      </c>
      <c r="BN9" s="873">
        <f ca="1">OFFSET('OCN2018.FCS'!$A$1,MATCH("LRW",'OCN2018.FCS'!$A$1:$A$1294,0)+BN1-1975,2)</f>
        <v>2627</v>
      </c>
      <c r="BO9" s="874">
        <f ca="1">OFFSET('OCN2018.FCS'!$A$1,MATCH("LRW",'OCN2018.FCS'!$A$1:$A$1294,0)+BN1-1975,3)</f>
        <v>9842</v>
      </c>
      <c r="BP9" s="875">
        <f ca="1">OFFSET('OCN2018.FCS'!$A$1,MATCH("LRW",'OCN2018.FCS'!$A$1:$A$1294,0)+BN1-1975,4)</f>
        <v>4298</v>
      </c>
      <c r="BQ9" s="873">
        <f ca="1">OFFSET('OCN2018.FCS'!$A$1,MATCH("LRW",'OCN2018.FCS'!$A$1:$A$1294,0)+BQ1-1975,2)</f>
        <v>573</v>
      </c>
      <c r="BR9" s="874">
        <f ca="1">OFFSET('OCN2018.FCS'!$A$1,MATCH("LRW",'OCN2018.FCS'!$A$1:$A$1294,0)+BQ1-1975,3)</f>
        <v>4587</v>
      </c>
      <c r="BS9" s="875">
        <f ca="1">OFFSET('OCN2018.FCS'!$A$1,MATCH("LRW",'OCN2018.FCS'!$A$1:$A$1294,0)+BQ1-1975,4)</f>
        <v>12736</v>
      </c>
      <c r="BT9" s="873">
        <f ca="1">OFFSET('OCN2018.FCS'!$A$1,MATCH("LRW",'OCN2018.FCS'!$A$1:$A$1294,0)+BT1-1975,2)</f>
        <v>864</v>
      </c>
      <c r="BU9" s="874">
        <f ca="1">OFFSET('OCN2018.FCS'!$A$1,MATCH("LRW",'OCN2018.FCS'!$A$1:$A$1294,0)+BT1-1975,3)</f>
        <v>1689</v>
      </c>
      <c r="BV9" s="875">
        <f ca="1">OFFSET('OCN2018.FCS'!$A$1,MATCH("LRW",'OCN2018.FCS'!$A$1:$A$1294,0)+BT1-1975,4)</f>
        <v>1723</v>
      </c>
      <c r="BW9" s="873">
        <f ca="1">OFFSET('OCN2018.FCS'!$A$1,MATCH("LRW",'OCN2018.FCS'!$A$1:$A$1294,0)+BW1-1975,2)</f>
        <v>1722</v>
      </c>
      <c r="BX9" s="874">
        <f ca="1">OFFSET('OCN2018.FCS'!$A$1,MATCH("LRW",'OCN2018.FCS'!$A$1:$A$1294,0)+BW1-1975,3)</f>
        <v>3729</v>
      </c>
      <c r="BY9" s="875">
        <f ca="1">OFFSET('OCN2018.FCS'!$A$1,MATCH("LRW",'OCN2018.FCS'!$A$1:$A$1294,0)+BW1-1975,4)</f>
        <v>1669</v>
      </c>
      <c r="BZ9" s="873">
        <f ca="1">OFFSET('OCN2018.FCS'!$A$1,MATCH("LRW",'OCN2018.FCS'!$A$1:$A$1294,0)+BZ1-1975,2)</f>
        <v>1251</v>
      </c>
      <c r="CA9" s="874">
        <f ca="1">OFFSET('OCN2018.FCS'!$A$1,MATCH("LRW",'OCN2018.FCS'!$A$1:$A$1294,0)+BZ1-1975,3)</f>
        <v>5492</v>
      </c>
      <c r="CB9" s="875">
        <f ca="1">OFFSET('OCN2018.FCS'!$A$1,MATCH("LRW",'OCN2018.FCS'!$A$1:$A$1294,0)+BZ1-1975,4)</f>
        <v>790</v>
      </c>
      <c r="CC9" s="873">
        <f ca="1">OFFSET('OCN2018.FCS'!$A$1,MATCH("LRW",'OCN2018.FCS'!$A$1:$A$1294,0)+CC1-1975,2)</f>
        <v>2553</v>
      </c>
      <c r="CD9" s="874">
        <f ca="1">OFFSET('OCN2018.FCS'!$A$1,MATCH("LRW",'OCN2018.FCS'!$A$1:$A$1294,0)+CC1-1975,3)</f>
        <v>5471</v>
      </c>
      <c r="CE9" s="875">
        <f ca="1">OFFSET('OCN2018.FCS'!$A$1,MATCH("LRW",'OCN2018.FCS'!$A$1:$A$1294,0)+CC1-1975,4)</f>
        <v>3467</v>
      </c>
      <c r="CF9" s="873">
        <f ca="1">OFFSET('OCN2018.FCS'!$A$1,MATCH("LRW",'OCN2018.FCS'!$A$1:$A$1294,0)+CF1-1975,2)</f>
        <v>2064</v>
      </c>
      <c r="CG9" s="874">
        <f ca="1">OFFSET('OCN2018.FCS'!$A$1,MATCH("LRW",'OCN2018.FCS'!$A$1:$A$1294,0)+CF1-1975,3)</f>
        <v>11102</v>
      </c>
      <c r="CH9" s="875">
        <f ca="1">OFFSET('OCN2018.FCS'!$A$1,MATCH("LRW",'OCN2018.FCS'!$A$1:$A$1294,0)+CF1-1975,4)</f>
        <v>2210</v>
      </c>
      <c r="CI9" s="873">
        <f ca="1">OFFSET('OCN2018.FCS'!$A$1,MATCH("LRW",'OCN2018.FCS'!$A$1:$A$1294,0)+CI1-1975,2)</f>
        <v>1761</v>
      </c>
      <c r="CJ9" s="874">
        <f ca="1">OFFSET('OCN2018.FCS'!$A$1,MATCH("LRW",'OCN2018.FCS'!$A$1:$A$1294,0)+CI1-1975,3)</f>
        <v>5679</v>
      </c>
      <c r="CK9" s="875">
        <f ca="1">OFFSET('OCN2018.FCS'!$A$1,MATCH("LRW",'OCN2018.FCS'!$A$1:$A$1294,0)+CI1-1975,4)</f>
        <v>4672</v>
      </c>
      <c r="CL9" s="873">
        <f ca="1">OFFSET('OCN2018.FCS'!$A$1,MATCH("LRW",'OCN2018.FCS'!$A$1:$A$1294,0)+CL1-1975,2)</f>
        <v>9590</v>
      </c>
      <c r="CM9" s="874">
        <f ca="1">OFFSET('OCN2018.FCS'!$A$1,MATCH("LRW",'OCN2018.FCS'!$A$1:$A$1294,0)+CL1-1975,3)</f>
        <v>12992</v>
      </c>
      <c r="CN9" s="875">
        <f ca="1">OFFSET('OCN2018.FCS'!$A$1,MATCH("LRW",'OCN2018.FCS'!$A$1:$A$1294,0)+CL1-1975,4)</f>
        <v>3259</v>
      </c>
      <c r="CO9" s="873">
        <f ca="1">OFFSET('OCN2018.FCS'!$A$1,MATCH("LRW",'OCN2018.FCS'!$A$1:$A$1294,0)+CO1-1975,2)</f>
        <v>2038</v>
      </c>
      <c r="CP9" s="874">
        <f ca="1">OFFSET('OCN2018.FCS'!$A$1,MATCH("LRW",'OCN2018.FCS'!$A$1:$A$1294,0)+CO1-1975,3)</f>
        <v>21729</v>
      </c>
      <c r="CQ9" s="875">
        <f ca="1">OFFSET('OCN2018.FCS'!$A$1,MATCH("LRW",'OCN2018.FCS'!$A$1:$A$1294,0)+CO1-1975,4)</f>
        <v>2038</v>
      </c>
      <c r="CR9" s="873">
        <f ca="1">OFFSET('OCN2018.FCS'!$A$1,MATCH("LRW",'OCN2018.FCS'!$A$1:$A$1294,0)+CR1-1975,2)</f>
        <v>6242</v>
      </c>
      <c r="CS9" s="874">
        <f ca="1">OFFSET('OCN2018.FCS'!$A$1,MATCH("LRW",'OCN2018.FCS'!$A$1:$A$1294,0)+CR1-1975,3)</f>
        <v>10565</v>
      </c>
      <c r="CT9" s="875">
        <f ca="1">OFFSET('OCN2018.FCS'!$A$1,MATCH("LRW",'OCN2018.FCS'!$A$1:$A$1294,0)+CR1-1975,4)</f>
        <v>15596</v>
      </c>
      <c r="CU9" s="873">
        <f ca="1">OFFSET('OCN2018.FCS'!$A$1,MATCH("LRW",'OCN2018.FCS'!$A$1:$A$1294,0)+CU1-1975,2)</f>
        <v>2125</v>
      </c>
      <c r="CV9" s="874">
        <f ca="1">OFFSET('OCN2018.FCS'!$A$1,MATCH("LRW",'OCN2018.FCS'!$A$1:$A$1294,0)+CU1-1975,3)</f>
        <v>7508</v>
      </c>
      <c r="CW9" s="875">
        <f ca="1">OFFSET('OCN2018.FCS'!$A$1,MATCH("LRW",'OCN2018.FCS'!$A$1:$A$1294,0)+CU1-1975,4)</f>
        <v>3401</v>
      </c>
      <c r="CZ9" s="719" t="s">
        <v>438</v>
      </c>
      <c r="DA9" s="885">
        <v>7.0000000000000001E-3</v>
      </c>
      <c r="DB9" s="862">
        <v>7.0000000000000001E-3</v>
      </c>
      <c r="DC9" s="863">
        <v>7.0000000000000001E-3</v>
      </c>
      <c r="DD9" s="885">
        <v>7.0000000000000001E-3</v>
      </c>
      <c r="DE9" s="862">
        <v>7.0000000000000001E-3</v>
      </c>
      <c r="DF9" s="863">
        <v>7.0000000000000001E-3</v>
      </c>
      <c r="DG9" s="885">
        <v>7.0000000000000001E-3</v>
      </c>
      <c r="DH9" s="862">
        <v>7.0000000000000001E-3</v>
      </c>
      <c r="DI9" s="863">
        <v>7.0000000000000001E-3</v>
      </c>
      <c r="DJ9" s="885">
        <v>7.0000000000000001E-3</v>
      </c>
      <c r="DK9" s="862">
        <v>7.0000000000000001E-3</v>
      </c>
      <c r="DL9" s="863">
        <v>7.0000000000000001E-3</v>
      </c>
      <c r="DM9" s="885">
        <v>7.0000000000000001E-3</v>
      </c>
      <c r="DN9" s="862">
        <v>7.0000000000000001E-3</v>
      </c>
      <c r="DO9" s="863">
        <v>7.0000000000000001E-3</v>
      </c>
      <c r="DP9" s="885">
        <v>7.0000000000000001E-3</v>
      </c>
      <c r="DQ9" s="862">
        <v>7.0000000000000001E-3</v>
      </c>
      <c r="DR9" s="863">
        <v>7.0000000000000001E-3</v>
      </c>
      <c r="DS9" s="885">
        <v>7.0000000000000001E-3</v>
      </c>
      <c r="DT9" s="862">
        <v>7.0000000000000001E-3</v>
      </c>
      <c r="DU9" s="863">
        <v>7.0000000000000001E-3</v>
      </c>
      <c r="DV9" s="885">
        <v>7.0000000000000001E-3</v>
      </c>
      <c r="DW9" s="862">
        <v>7.0000000000000001E-3</v>
      </c>
      <c r="DX9" s="863">
        <v>7.0000000000000001E-3</v>
      </c>
      <c r="DY9" s="885">
        <v>7.0000000000000001E-3</v>
      </c>
      <c r="DZ9" s="862">
        <v>7.0000000000000001E-3</v>
      </c>
      <c r="EA9" s="863">
        <v>7.0000000000000001E-3</v>
      </c>
      <c r="EB9" s="885">
        <v>7.0000000000000001E-3</v>
      </c>
      <c r="EC9" s="862">
        <v>7.0000000000000001E-3</v>
      </c>
      <c r="ED9" s="863">
        <v>7.0000000000000001E-3</v>
      </c>
      <c r="EE9" s="885">
        <v>7.0000000000000001E-3</v>
      </c>
      <c r="EF9" s="862">
        <v>7.0000000000000001E-3</v>
      </c>
      <c r="EG9" s="863">
        <v>7.0000000000000001E-3</v>
      </c>
      <c r="EH9" s="885">
        <v>7.0000000000000001E-3</v>
      </c>
      <c r="EI9" s="862">
        <v>7.0000000000000001E-3</v>
      </c>
      <c r="EJ9" s="863">
        <v>7.0000000000000001E-3</v>
      </c>
      <c r="EK9" s="885">
        <v>7.0000000000000001E-3</v>
      </c>
      <c r="EL9" s="862">
        <v>7.0000000000000001E-3</v>
      </c>
      <c r="EM9" s="863">
        <v>7.0000000000000001E-3</v>
      </c>
      <c r="EN9" s="885">
        <v>7.0000000000000001E-3</v>
      </c>
      <c r="EO9" s="862">
        <v>7.0000000000000001E-3</v>
      </c>
      <c r="EP9" s="863">
        <v>7.0000000000000001E-3</v>
      </c>
      <c r="EQ9" s="885">
        <v>7.0000000000000001E-3</v>
      </c>
      <c r="ER9" s="862">
        <v>7.0000000000000001E-3</v>
      </c>
      <c r="ES9" s="863">
        <v>7.0000000000000001E-3</v>
      </c>
      <c r="ET9" s="885">
        <v>7.0000000000000001E-3</v>
      </c>
      <c r="EU9" s="862">
        <v>7.0000000000000001E-3</v>
      </c>
      <c r="EV9" s="863">
        <v>7.0000000000000001E-3</v>
      </c>
      <c r="EW9" s="885">
        <v>7.0000000000000001E-3</v>
      </c>
      <c r="EX9" s="862">
        <v>7.0000000000000001E-3</v>
      </c>
      <c r="EY9" s="863">
        <v>7.0000000000000001E-3</v>
      </c>
      <c r="EZ9" s="885">
        <v>7.0000000000000001E-3</v>
      </c>
      <c r="FA9" s="862">
        <v>7.0000000000000001E-3</v>
      </c>
      <c r="FB9" s="863">
        <v>7.0000000000000001E-3</v>
      </c>
      <c r="FC9" s="885">
        <f>ValidCohort_Pivot!BR47</f>
        <v>4.0000000009104308E-2</v>
      </c>
      <c r="FD9" s="862">
        <f>ValidCohort_Pivot!BS47</f>
        <v>3.9803707730857174E-2</v>
      </c>
      <c r="FE9" s="863">
        <f>ValidCohort_Pivot!BT47</f>
        <v>3.9999999990048218E-2</v>
      </c>
      <c r="FF9" s="885">
        <f>ValidCohort_Pivot!BU47</f>
        <v>4.0035763960564741E-2</v>
      </c>
      <c r="FG9" s="862">
        <f>ValidCohort_Pivot!BV47</f>
        <v>4.0013999067209038E-2</v>
      </c>
      <c r="FH9" s="863">
        <f>ValidCohort_Pivot!BW47</f>
        <v>3.9990501035651715E-2</v>
      </c>
      <c r="FI9" s="885">
        <f>ValidCohort_Pivot!BX47</f>
        <v>3.998799610161663E-2</v>
      </c>
      <c r="FJ9" s="862">
        <f>ValidCohort_Pivot!BY47</f>
        <v>3.998464591891937E-2</v>
      </c>
      <c r="FK9" s="863">
        <f>ValidCohort_Pivot!BZ47</f>
        <v>3.9971867274392059E-2</v>
      </c>
      <c r="FL9" s="885">
        <f>ValidCohort_Pivot!CA47</f>
        <v>4.0078843682903043E-2</v>
      </c>
      <c r="FM9" s="862">
        <f>ValidCohort_Pivot!CB47</f>
        <v>3.9993963186307546E-2</v>
      </c>
      <c r="FN9" s="863">
        <f>ValidCohort_Pivot!CC47</f>
        <v>3.9997657542857445E-2</v>
      </c>
      <c r="FO9" s="885">
        <f>ValidCohort_Pivot!CD47</f>
        <v>9.9162626658774178E-3</v>
      </c>
      <c r="FP9" s="862">
        <f>ValidCohort_Pivot!CE47</f>
        <v>2.0170674845007119E-2</v>
      </c>
      <c r="FQ9" s="863">
        <f>ValidCohort_Pivot!CF47</f>
        <v>9.9466629071752743E-3</v>
      </c>
      <c r="FR9" s="885">
        <f>ValidCohort_Pivot!CG47</f>
        <v>2.995175938158634E-2</v>
      </c>
      <c r="FS9" s="862">
        <f>ValidCohort_Pivot!CH47</f>
        <v>1.9917176121361901E-2</v>
      </c>
      <c r="FT9" s="863">
        <f>ValidCohort_Pivot!CI47</f>
        <v>2.0070476516645064E-2</v>
      </c>
      <c r="FU9" s="885">
        <f>ValidCohort_Pivot!CJ47</f>
        <v>9.9966095973099467E-2</v>
      </c>
      <c r="FV9" s="862">
        <f>ValidCohort_Pivot!CK47</f>
        <v>9.9987148162164252E-2</v>
      </c>
      <c r="FW9" s="863">
        <f>ValidCohort_Pivot!CL47</f>
        <v>0.10003247829836825</v>
      </c>
      <c r="FX9" s="885">
        <f>ValidCohort_Pivot!CM47</f>
        <v>9.9883009105725562E-2</v>
      </c>
      <c r="FY9" s="862">
        <f>ValidCohort_Pivot!CN47</f>
        <v>9.9972647662653458E-2</v>
      </c>
      <c r="FZ9" s="863">
        <f>ValidCohort_Pivot!CO47</f>
        <v>4.9856690250722369E-2</v>
      </c>
      <c r="GA9" s="885">
        <f>ValidCohort_Pivot!CP47</f>
        <v>2.0243462549758173E-2</v>
      </c>
      <c r="GB9" s="862">
        <f>ValidCohort_Pivot!CQ47</f>
        <v>1.9964882635933545E-2</v>
      </c>
      <c r="GC9" s="863">
        <f>ValidCohort_Pivot!CR47</f>
        <v>2.0100502330744785E-2</v>
      </c>
      <c r="GD9" s="885">
        <f>ValidCohort_Pivot!CS47</f>
        <v>1.9909305131769472E-2</v>
      </c>
      <c r="GE9" s="862">
        <f>ValidCohort_Pivot!CT47</f>
        <v>1.9898022669258664E-2</v>
      </c>
      <c r="GF9" s="863">
        <f>ValidCohort_Pivot!CU47</f>
        <v>2.0070969228344837E-2</v>
      </c>
      <c r="GG9" s="888">
        <f t="shared" ref="GG9:GL9" si="19">GD9</f>
        <v>1.9909305131769472E-2</v>
      </c>
      <c r="GH9" s="894">
        <f t="shared" si="19"/>
        <v>1.9898022669258664E-2</v>
      </c>
      <c r="GI9" s="895">
        <f t="shared" si="19"/>
        <v>2.0070969228344837E-2</v>
      </c>
      <c r="GJ9" s="888">
        <f t="shared" si="19"/>
        <v>1.9909305131769472E-2</v>
      </c>
      <c r="GK9" s="894">
        <f t="shared" si="19"/>
        <v>1.9898022669258664E-2</v>
      </c>
      <c r="GL9" s="895">
        <f t="shared" si="19"/>
        <v>2.0070969228344837E-2</v>
      </c>
      <c r="GM9" s="891">
        <v>0.24507635233712466</v>
      </c>
      <c r="GN9" s="865">
        <v>0.24499049917779175</v>
      </c>
      <c r="GO9" s="866">
        <v>0.2417159606987726</v>
      </c>
      <c r="GP9" s="891">
        <v>5.095858656201345E-3</v>
      </c>
      <c r="GQ9" s="865">
        <v>4.9855532423598642E-3</v>
      </c>
      <c r="GR9" s="866">
        <v>5.102527359125579E-3</v>
      </c>
    </row>
    <row r="10" spans="1:200" x14ac:dyDescent="0.25">
      <c r="A10" s="703" t="s">
        <v>201</v>
      </c>
      <c r="B10" s="681">
        <v>41</v>
      </c>
      <c r="C10" s="730">
        <f t="shared" ca="1" si="0"/>
        <v>2725.673258953791</v>
      </c>
      <c r="D10" s="725">
        <f t="shared" ca="1" si="1"/>
        <v>6336.6918369176583</v>
      </c>
      <c r="E10" s="731">
        <f t="shared" ca="1" si="2"/>
        <v>2466.6338819428033</v>
      </c>
      <c r="F10" s="736">
        <f t="shared" ref="F10:AK10" ca="1" si="20">F9*(1-DA9)</f>
        <v>4407.9269999999997</v>
      </c>
      <c r="G10" s="737">
        <f t="shared" ca="1" si="20"/>
        <v>5050.3980000000001</v>
      </c>
      <c r="H10" s="738">
        <f t="shared" ca="1" si="20"/>
        <v>3705.8760000000002</v>
      </c>
      <c r="I10" s="736">
        <f t="shared" ca="1" si="20"/>
        <v>8339.2139999999999</v>
      </c>
      <c r="J10" s="737">
        <f t="shared" ca="1" si="20"/>
        <v>12537.618</v>
      </c>
      <c r="K10" s="738">
        <f t="shared" ca="1" si="20"/>
        <v>3413.9340000000002</v>
      </c>
      <c r="L10" s="736">
        <f t="shared" ca="1" si="20"/>
        <v>13292.298000000001</v>
      </c>
      <c r="M10" s="737">
        <f t="shared" ca="1" si="20"/>
        <v>18307.940999999999</v>
      </c>
      <c r="N10" s="738">
        <f t="shared" ca="1" si="20"/>
        <v>6021.5519999999997</v>
      </c>
      <c r="O10" s="736">
        <f t="shared" ca="1" si="20"/>
        <v>3677.0790000000002</v>
      </c>
      <c r="P10" s="737">
        <f t="shared" ca="1" si="20"/>
        <v>25489.316999999999</v>
      </c>
      <c r="Q10" s="738">
        <f t="shared" ca="1" si="20"/>
        <v>12261.564</v>
      </c>
      <c r="R10" s="736">
        <f t="shared" ca="1" si="20"/>
        <v>4444.6679999999997</v>
      </c>
      <c r="S10" s="737">
        <f t="shared" ca="1" si="20"/>
        <v>12297.312</v>
      </c>
      <c r="T10" s="738">
        <f t="shared" ca="1" si="20"/>
        <v>21623.567999999999</v>
      </c>
      <c r="U10" s="736">
        <f t="shared" ca="1" si="20"/>
        <v>1194.579</v>
      </c>
      <c r="V10" s="737">
        <f t="shared" ca="1" si="20"/>
        <v>8354.1090000000004</v>
      </c>
      <c r="W10" s="738">
        <f t="shared" ca="1" si="20"/>
        <v>10626.093000000001</v>
      </c>
      <c r="X10" s="736">
        <f t="shared" ca="1" si="20"/>
        <v>5578.674</v>
      </c>
      <c r="Y10" s="737">
        <f t="shared" ca="1" si="20"/>
        <v>6901.35</v>
      </c>
      <c r="Z10" s="738">
        <f t="shared" ca="1" si="20"/>
        <v>7198.2569999999996</v>
      </c>
      <c r="AA10" s="736">
        <f t="shared" ca="1" si="20"/>
        <v>1187.6279999999999</v>
      </c>
      <c r="AB10" s="737">
        <f t="shared" ca="1" si="20"/>
        <v>7660.9949999999999</v>
      </c>
      <c r="AC10" s="738">
        <f t="shared" ca="1" si="20"/>
        <v>3571.8209999999999</v>
      </c>
      <c r="AD10" s="736">
        <f t="shared" ca="1" si="20"/>
        <v>4551.9120000000003</v>
      </c>
      <c r="AE10" s="737">
        <f t="shared" ca="1" si="20"/>
        <v>3649.2750000000001</v>
      </c>
      <c r="AF10" s="738">
        <f t="shared" ca="1" si="20"/>
        <v>5025.5730000000003</v>
      </c>
      <c r="AG10" s="736">
        <f t="shared" ca="1" si="20"/>
        <v>1826.127</v>
      </c>
      <c r="AH10" s="737">
        <f t="shared" ca="1" si="20"/>
        <v>8977.7129999999997</v>
      </c>
      <c r="AI10" s="738">
        <f t="shared" ca="1" si="20"/>
        <v>1301.8230000000001</v>
      </c>
      <c r="AJ10" s="736">
        <f t="shared" ca="1" si="20"/>
        <v>1797.33</v>
      </c>
      <c r="AK10" s="737">
        <f t="shared" ca="1" si="20"/>
        <v>4751.5050000000001</v>
      </c>
      <c r="AL10" s="738">
        <f t="shared" ref="AL10:BQ10" ca="1" si="21">AL9*(1-EG9)</f>
        <v>9310.3680000000004</v>
      </c>
      <c r="AM10" s="736">
        <f t="shared" ca="1" si="21"/>
        <v>1290.9000000000001</v>
      </c>
      <c r="AN10" s="737">
        <f t="shared" ca="1" si="21"/>
        <v>7844.7</v>
      </c>
      <c r="AO10" s="738">
        <f t="shared" ca="1" si="21"/>
        <v>5362.2</v>
      </c>
      <c r="AP10" s="736">
        <f t="shared" ca="1" si="21"/>
        <v>950.30100000000004</v>
      </c>
      <c r="AQ10" s="737">
        <f t="shared" ca="1" si="21"/>
        <v>6252.9210000000003</v>
      </c>
      <c r="AR10" s="738">
        <f t="shared" ca="1" si="21"/>
        <v>5033.5169999999998</v>
      </c>
      <c r="AS10" s="736">
        <f t="shared" ca="1" si="21"/>
        <v>414.08100000000002</v>
      </c>
      <c r="AT10" s="737">
        <f t="shared" ca="1" si="21"/>
        <v>1728.8130000000001</v>
      </c>
      <c r="AU10" s="738">
        <f t="shared" ca="1" si="21"/>
        <v>5059.335</v>
      </c>
      <c r="AV10" s="736">
        <f t="shared" ca="1" si="21"/>
        <v>904.62300000000005</v>
      </c>
      <c r="AW10" s="737">
        <f t="shared" ca="1" si="21"/>
        <v>1559.01</v>
      </c>
      <c r="AX10" s="738">
        <f t="shared" ca="1" si="21"/>
        <v>861.92399999999998</v>
      </c>
      <c r="AY10" s="736">
        <f t="shared" ca="1" si="21"/>
        <v>2363.34</v>
      </c>
      <c r="AZ10" s="737">
        <f t="shared" ca="1" si="21"/>
        <v>6541.884</v>
      </c>
      <c r="BA10" s="738">
        <f t="shared" ca="1" si="21"/>
        <v>1257.1379999999999</v>
      </c>
      <c r="BB10" s="736">
        <f t="shared" ca="1" si="21"/>
        <v>3169.6559999999999</v>
      </c>
      <c r="BC10" s="737">
        <f t="shared" ca="1" si="21"/>
        <v>9337.1790000000001</v>
      </c>
      <c r="BD10" s="738">
        <f t="shared" ca="1" si="21"/>
        <v>3104.1179999999999</v>
      </c>
      <c r="BE10" s="736">
        <f t="shared" ca="1" si="21"/>
        <v>3405.99</v>
      </c>
      <c r="BF10" s="737">
        <f t="shared" ca="1" si="21"/>
        <v>14083.718999999999</v>
      </c>
      <c r="BG10" s="738">
        <f t="shared" ca="1" si="21"/>
        <v>7283.6549999999997</v>
      </c>
      <c r="BH10" s="736">
        <f t="shared" ca="1" si="21"/>
        <v>2678.3999999745988</v>
      </c>
      <c r="BI10" s="737">
        <f t="shared" ca="1" si="21"/>
        <v>11896.83206121468</v>
      </c>
      <c r="BJ10" s="738">
        <f t="shared" ca="1" si="21"/>
        <v>10407.360000107887</v>
      </c>
      <c r="BK10" s="736">
        <f t="shared" ca="1" si="21"/>
        <v>5789.5443075538342</v>
      </c>
      <c r="BL10" s="737">
        <f t="shared" ca="1" si="21"/>
        <v>5414.321045260941</v>
      </c>
      <c r="BM10" s="738">
        <f t="shared" ca="1" si="21"/>
        <v>10229.861220964096</v>
      </c>
      <c r="BN10" s="736">
        <f t="shared" ca="1" si="21"/>
        <v>2521.9515342410532</v>
      </c>
      <c r="BO10" s="737">
        <f t="shared" ca="1" si="21"/>
        <v>9448.4711148659953</v>
      </c>
      <c r="BP10" s="738">
        <f t="shared" ca="1" si="21"/>
        <v>4126.2009144546628</v>
      </c>
      <c r="BQ10" s="736">
        <f t="shared" ca="1" si="21"/>
        <v>550.03482256969653</v>
      </c>
      <c r="BR10" s="737">
        <f t="shared" ref="BR10:BS10" ca="1" si="22">BR9*(1-FM9)</f>
        <v>4403.5476908644068</v>
      </c>
      <c r="BS10" s="738">
        <f t="shared" ca="1" si="22"/>
        <v>12226.589833534168</v>
      </c>
      <c r="BT10" s="736">
        <f ca="1">BT9*(1-FR9)</f>
        <v>838.12167989430941</v>
      </c>
      <c r="BU10" s="737">
        <f ca="1">BU9*(1-FS9)</f>
        <v>1655.3598895310197</v>
      </c>
      <c r="BV10" s="738">
        <f ca="1">BV9*(1-FT9)</f>
        <v>1688.4185689618205</v>
      </c>
      <c r="BW10" s="736">
        <f t="shared" ref="BW10:CW10" ca="1" si="23">BW9*(1-FR9)</f>
        <v>1670.4230703449084</v>
      </c>
      <c r="BX10" s="737">
        <f t="shared" ca="1" si="23"/>
        <v>3654.7288502434417</v>
      </c>
      <c r="BY10" s="738">
        <f t="shared" ca="1" si="23"/>
        <v>1635.5023746937193</v>
      </c>
      <c r="BZ10" s="736">
        <f t="shared" ca="1" si="23"/>
        <v>1125.9424139376526</v>
      </c>
      <c r="CA10" s="737">
        <f t="shared" ca="1" si="23"/>
        <v>4942.8705822933944</v>
      </c>
      <c r="CB10" s="738">
        <f t="shared" ca="1" si="23"/>
        <v>710.97434214428904</v>
      </c>
      <c r="CC10" s="736">
        <f t="shared" ca="1" si="23"/>
        <v>2297.9986777530826</v>
      </c>
      <c r="CD10" s="737">
        <f t="shared" ca="1" si="23"/>
        <v>4924.0496446376228</v>
      </c>
      <c r="CE10" s="738">
        <f t="shared" ca="1" si="23"/>
        <v>3294.1468549007454</v>
      </c>
      <c r="CF10" s="736">
        <f t="shared" ca="1" si="23"/>
        <v>2022.2174932972991</v>
      </c>
      <c r="CG10" s="737">
        <f t="shared" ca="1" si="23"/>
        <v>10880.349872975867</v>
      </c>
      <c r="CH10" s="738">
        <f t="shared" ca="1" si="23"/>
        <v>2165.5778898490539</v>
      </c>
      <c r="CI10" s="736">
        <f t="shared" ca="1" si="23"/>
        <v>1725.9397136629539</v>
      </c>
      <c r="CJ10" s="737">
        <f t="shared" ca="1" si="23"/>
        <v>5565.9991292612804</v>
      </c>
      <c r="CK10" s="738">
        <f t="shared" ca="1" si="23"/>
        <v>4578.2284317651729</v>
      </c>
      <c r="CL10" s="736">
        <f t="shared" ca="1" si="23"/>
        <v>9399.0697637863304</v>
      </c>
      <c r="CM10" s="737">
        <f t="shared" ca="1" si="23"/>
        <v>12733.484889480991</v>
      </c>
      <c r="CN10" s="738">
        <f t="shared" ca="1" si="23"/>
        <v>3193.5887112848241</v>
      </c>
      <c r="CO10" s="736">
        <f t="shared" ca="1" si="23"/>
        <v>1997.4248361414539</v>
      </c>
      <c r="CP10" s="737">
        <f t="shared" ca="1" si="23"/>
        <v>21296.635865419677</v>
      </c>
      <c r="CQ10" s="738">
        <f t="shared" ca="1" si="23"/>
        <v>1997.0953647126332</v>
      </c>
      <c r="CR10" s="736">
        <f t="shared" ca="1" si="23"/>
        <v>4712.2334087116678</v>
      </c>
      <c r="CS10" s="737">
        <f t="shared" ca="1" si="23"/>
        <v>7976.6753761866294</v>
      </c>
      <c r="CT10" s="738">
        <f t="shared" ca="1" si="23"/>
        <v>11826.197876941942</v>
      </c>
      <c r="CU10" s="736">
        <f t="shared" ca="1" si="23"/>
        <v>2114.1713003555724</v>
      </c>
      <c r="CV10" s="737">
        <f t="shared" ca="1" si="23"/>
        <v>7470.5684662563626</v>
      </c>
      <c r="CW10" s="738">
        <f t="shared" ca="1" si="23"/>
        <v>3383.646304451614</v>
      </c>
      <c r="CZ10" s="703" t="s">
        <v>201</v>
      </c>
      <c r="DA10" s="861"/>
      <c r="DB10" s="862"/>
      <c r="DC10" s="863"/>
      <c r="DD10" s="861"/>
      <c r="DE10" s="862"/>
      <c r="DF10" s="863"/>
      <c r="DG10" s="861"/>
      <c r="DH10" s="862"/>
      <c r="DI10" s="863"/>
      <c r="DJ10" s="861"/>
      <c r="DK10" s="862"/>
      <c r="DL10" s="863"/>
      <c r="DM10" s="861"/>
      <c r="DN10" s="862"/>
      <c r="DO10" s="863"/>
      <c r="DP10" s="861"/>
      <c r="DQ10" s="862"/>
      <c r="DR10" s="863"/>
      <c r="DS10" s="861"/>
      <c r="DT10" s="862"/>
      <c r="DU10" s="863"/>
      <c r="DV10" s="861"/>
      <c r="DW10" s="862"/>
      <c r="DX10" s="863"/>
      <c r="DY10" s="861"/>
      <c r="DZ10" s="862"/>
      <c r="EA10" s="863"/>
      <c r="EB10" s="861"/>
      <c r="EC10" s="862"/>
      <c r="ED10" s="863"/>
      <c r="EE10" s="861"/>
      <c r="EF10" s="862"/>
      <c r="EG10" s="863"/>
      <c r="EH10" s="861"/>
      <c r="EI10" s="862"/>
      <c r="EJ10" s="863"/>
      <c r="EK10" s="861"/>
      <c r="EL10" s="862"/>
      <c r="EM10" s="863"/>
      <c r="EN10" s="861"/>
      <c r="EO10" s="862"/>
      <c r="EP10" s="863"/>
      <c r="EQ10" s="861"/>
      <c r="ER10" s="862"/>
      <c r="ES10" s="863"/>
      <c r="ET10" s="861"/>
      <c r="EU10" s="862"/>
      <c r="EV10" s="863"/>
      <c r="EW10" s="861"/>
      <c r="EX10" s="862"/>
      <c r="EY10" s="863"/>
      <c r="EZ10" s="861"/>
      <c r="FA10" s="862"/>
      <c r="FB10" s="863"/>
      <c r="FC10" s="861"/>
      <c r="FD10" s="862"/>
      <c r="FE10" s="863"/>
      <c r="FF10" s="861"/>
      <c r="FG10" s="862"/>
      <c r="FH10" s="863"/>
      <c r="FI10" s="861"/>
      <c r="FJ10" s="862"/>
      <c r="FK10" s="863"/>
      <c r="FL10" s="861"/>
      <c r="FM10" s="862"/>
      <c r="FN10" s="863"/>
      <c r="FO10" s="861"/>
      <c r="FP10" s="862"/>
      <c r="FQ10" s="863"/>
      <c r="FR10" s="861"/>
      <c r="FS10" s="862"/>
      <c r="FT10" s="863"/>
      <c r="FU10" s="861"/>
      <c r="FV10" s="862"/>
      <c r="FW10" s="863"/>
      <c r="FX10" s="861"/>
      <c r="FY10" s="862"/>
      <c r="FZ10" s="863"/>
      <c r="GA10" s="861"/>
      <c r="GB10" s="862"/>
      <c r="GC10" s="863"/>
      <c r="GD10" s="861"/>
      <c r="GE10" s="862"/>
      <c r="GF10" s="863"/>
      <c r="GG10" s="861"/>
      <c r="GH10" s="862"/>
      <c r="GI10" s="863"/>
      <c r="GJ10" s="861"/>
      <c r="GK10" s="862"/>
      <c r="GL10" s="863"/>
      <c r="GM10" s="864"/>
      <c r="GN10" s="865"/>
      <c r="GO10" s="866"/>
      <c r="GP10" s="864"/>
      <c r="GQ10" s="865"/>
      <c r="GR10" s="866"/>
    </row>
    <row r="11" spans="1:200" ht="15.75" thickBot="1" x14ac:dyDescent="0.3">
      <c r="A11" s="703" t="s">
        <v>202</v>
      </c>
      <c r="B11" s="681">
        <v>42</v>
      </c>
      <c r="C11" s="732">
        <f t="shared" ca="1" si="0"/>
        <v>103.61245533192336</v>
      </c>
      <c r="D11" s="725">
        <f t="shared" ca="1" si="1"/>
        <v>256.7367345109119</v>
      </c>
      <c r="E11" s="731">
        <f t="shared" ca="1" si="2"/>
        <v>74.794689485767847</v>
      </c>
      <c r="F11" s="736">
        <f t="shared" ref="F11:AK11" ca="1" si="24">F9-F10</f>
        <v>31.07300000000032</v>
      </c>
      <c r="G11" s="737">
        <f t="shared" ca="1" si="24"/>
        <v>35.601999999999862</v>
      </c>
      <c r="H11" s="738">
        <f t="shared" ca="1" si="24"/>
        <v>26.123999999999796</v>
      </c>
      <c r="I11" s="736">
        <f t="shared" ca="1" si="24"/>
        <v>58.786000000000058</v>
      </c>
      <c r="J11" s="737">
        <f t="shared" ca="1" si="24"/>
        <v>88.381999999999607</v>
      </c>
      <c r="K11" s="738">
        <f t="shared" ca="1" si="24"/>
        <v>24.065999999999804</v>
      </c>
      <c r="L11" s="736">
        <f t="shared" ca="1" si="24"/>
        <v>93.701999999999316</v>
      </c>
      <c r="M11" s="737">
        <f t="shared" ca="1" si="24"/>
        <v>129.05900000000111</v>
      </c>
      <c r="N11" s="738">
        <f t="shared" ca="1" si="24"/>
        <v>42.44800000000032</v>
      </c>
      <c r="O11" s="739">
        <f t="shared" ca="1" si="24"/>
        <v>25.920999999999822</v>
      </c>
      <c r="P11" s="737">
        <f t="shared" ca="1" si="24"/>
        <v>179.6830000000009</v>
      </c>
      <c r="Q11" s="738">
        <f t="shared" ca="1" si="24"/>
        <v>86.435999999999694</v>
      </c>
      <c r="R11" s="739">
        <f t="shared" ca="1" si="24"/>
        <v>31.332000000000335</v>
      </c>
      <c r="S11" s="737">
        <f t="shared" ca="1" si="24"/>
        <v>86.688000000000102</v>
      </c>
      <c r="T11" s="738">
        <f t="shared" ca="1" si="24"/>
        <v>152.4320000000007</v>
      </c>
      <c r="U11" s="739">
        <f t="shared" ca="1" si="24"/>
        <v>8.4210000000000491</v>
      </c>
      <c r="V11" s="737">
        <f t="shared" ca="1" si="24"/>
        <v>58.890999999999622</v>
      </c>
      <c r="W11" s="738">
        <f t="shared" ca="1" si="24"/>
        <v>74.906999999999243</v>
      </c>
      <c r="X11" s="739">
        <f t="shared" ca="1" si="24"/>
        <v>39.326000000000022</v>
      </c>
      <c r="Y11" s="737">
        <f t="shared" ca="1" si="24"/>
        <v>48.649999999999636</v>
      </c>
      <c r="Z11" s="738">
        <f t="shared" ca="1" si="24"/>
        <v>50.743000000000393</v>
      </c>
      <c r="AA11" s="739">
        <f t="shared" ca="1" si="24"/>
        <v>8.3720000000000709</v>
      </c>
      <c r="AB11" s="737">
        <f t="shared" ca="1" si="24"/>
        <v>54.005000000000109</v>
      </c>
      <c r="AC11" s="738">
        <f t="shared" ca="1" si="24"/>
        <v>25.179000000000087</v>
      </c>
      <c r="AD11" s="739">
        <f t="shared" ca="1" si="24"/>
        <v>32.087999999999738</v>
      </c>
      <c r="AE11" s="737">
        <f t="shared" ca="1" si="24"/>
        <v>25.724999999999909</v>
      </c>
      <c r="AF11" s="738">
        <f t="shared" ca="1" si="24"/>
        <v>35.42699999999968</v>
      </c>
      <c r="AG11" s="739">
        <f t="shared" ca="1" si="24"/>
        <v>12.873000000000047</v>
      </c>
      <c r="AH11" s="737">
        <f t="shared" ca="1" si="24"/>
        <v>63.287000000000262</v>
      </c>
      <c r="AI11" s="738">
        <f t="shared" ca="1" si="24"/>
        <v>9.1769999999999072</v>
      </c>
      <c r="AJ11" s="739">
        <f t="shared" ca="1" si="24"/>
        <v>12.670000000000073</v>
      </c>
      <c r="AK11" s="737">
        <f t="shared" ca="1" si="24"/>
        <v>33.494999999999891</v>
      </c>
      <c r="AL11" s="738">
        <f t="shared" ref="AL11:BQ11" ca="1" si="25">AL9-AL10</f>
        <v>65.631999999999607</v>
      </c>
      <c r="AM11" s="739">
        <f t="shared" ca="1" si="25"/>
        <v>9.0999999999999091</v>
      </c>
      <c r="AN11" s="737">
        <f t="shared" ca="1" si="25"/>
        <v>55.300000000000182</v>
      </c>
      <c r="AO11" s="738">
        <f t="shared" ca="1" si="25"/>
        <v>37.800000000000182</v>
      </c>
      <c r="AP11" s="739">
        <f t="shared" ca="1" si="25"/>
        <v>6.6989999999999554</v>
      </c>
      <c r="AQ11" s="737">
        <f t="shared" ca="1" si="25"/>
        <v>44.078999999999724</v>
      </c>
      <c r="AR11" s="738">
        <f t="shared" ca="1" si="25"/>
        <v>35.483000000000175</v>
      </c>
      <c r="AS11" s="739">
        <f t="shared" ca="1" si="25"/>
        <v>2.9189999999999827</v>
      </c>
      <c r="AT11" s="737">
        <f t="shared" ca="1" si="25"/>
        <v>12.186999999999898</v>
      </c>
      <c r="AU11" s="738">
        <f t="shared" ca="1" si="25"/>
        <v>35.664999999999964</v>
      </c>
      <c r="AV11" s="739">
        <f t="shared" ca="1" si="25"/>
        <v>6.3769999999999527</v>
      </c>
      <c r="AW11" s="737">
        <f t="shared" ca="1" si="25"/>
        <v>10.990000000000009</v>
      </c>
      <c r="AX11" s="738">
        <f t="shared" ca="1" si="25"/>
        <v>6.0760000000000218</v>
      </c>
      <c r="AY11" s="739">
        <f t="shared" ca="1" si="25"/>
        <v>16.659999999999854</v>
      </c>
      <c r="AZ11" s="737">
        <f t="shared" ca="1" si="25"/>
        <v>46.115999999999985</v>
      </c>
      <c r="BA11" s="738">
        <f t="shared" ca="1" si="25"/>
        <v>8.86200000000008</v>
      </c>
      <c r="BB11" s="739">
        <f t="shared" ca="1" si="25"/>
        <v>22.344000000000051</v>
      </c>
      <c r="BC11" s="737">
        <f t="shared" ca="1" si="25"/>
        <v>65.820999999999913</v>
      </c>
      <c r="BD11" s="738">
        <f t="shared" ca="1" si="25"/>
        <v>21.882000000000062</v>
      </c>
      <c r="BE11" s="739">
        <f t="shared" ca="1" si="25"/>
        <v>24.010000000000218</v>
      </c>
      <c r="BF11" s="737">
        <f t="shared" ca="1" si="25"/>
        <v>99.281000000000859</v>
      </c>
      <c r="BG11" s="738">
        <f t="shared" ca="1" si="25"/>
        <v>51.345000000000255</v>
      </c>
      <c r="BH11" s="739">
        <f t="shared" ca="1" si="25"/>
        <v>111.60000002540119</v>
      </c>
      <c r="BI11" s="737">
        <f t="shared" ca="1" si="25"/>
        <v>493.16793878532008</v>
      </c>
      <c r="BJ11" s="738">
        <f t="shared" ca="1" si="25"/>
        <v>433.63999989211334</v>
      </c>
      <c r="BK11" s="739">
        <f t="shared" ca="1" si="25"/>
        <v>241.45569244616581</v>
      </c>
      <c r="BL11" s="737">
        <f t="shared" ca="1" si="25"/>
        <v>225.67895473905901</v>
      </c>
      <c r="BM11" s="738">
        <f t="shared" ca="1" si="25"/>
        <v>426.13877903590401</v>
      </c>
      <c r="BN11" s="739">
        <f t="shared" ca="1" si="25"/>
        <v>105.0484657589468</v>
      </c>
      <c r="BO11" s="737">
        <f t="shared" ca="1" si="25"/>
        <v>393.52888513400467</v>
      </c>
      <c r="BP11" s="738">
        <f t="shared" ca="1" si="25"/>
        <v>171.79908554533722</v>
      </c>
      <c r="BQ11" s="739">
        <f t="shared" ca="1" si="25"/>
        <v>22.96517743030347</v>
      </c>
      <c r="BR11" s="737">
        <f t="shared" ref="BR11:CW11" ca="1" si="26">BR9-BR10</f>
        <v>183.45230913559317</v>
      </c>
      <c r="BS11" s="738">
        <f t="shared" ca="1" si="26"/>
        <v>509.41016646583194</v>
      </c>
      <c r="BT11" s="739">
        <f t="shared" ca="1" si="26"/>
        <v>25.878320105690591</v>
      </c>
      <c r="BU11" s="737">
        <f t="shared" ca="1" si="26"/>
        <v>33.640110468980311</v>
      </c>
      <c r="BV11" s="738">
        <f t="shared" ca="1" si="26"/>
        <v>34.581431038179517</v>
      </c>
      <c r="BW11" s="739">
        <f t="shared" ca="1" si="26"/>
        <v>51.57692965509159</v>
      </c>
      <c r="BX11" s="737">
        <f t="shared" ca="1" si="26"/>
        <v>74.271149756558316</v>
      </c>
      <c r="BY11" s="738">
        <f t="shared" ca="1" si="26"/>
        <v>33.497625306280725</v>
      </c>
      <c r="BZ11" s="739">
        <f t="shared" ca="1" si="26"/>
        <v>125.05758606234735</v>
      </c>
      <c r="CA11" s="737">
        <f t="shared" ca="1" si="26"/>
        <v>549.12941770660564</v>
      </c>
      <c r="CB11" s="738">
        <f t="shared" ca="1" si="26"/>
        <v>79.025657855710961</v>
      </c>
      <c r="CC11" s="739">
        <f t="shared" ca="1" si="26"/>
        <v>255.00132224691743</v>
      </c>
      <c r="CD11" s="737">
        <f t="shared" ca="1" si="26"/>
        <v>546.95035536237719</v>
      </c>
      <c r="CE11" s="738">
        <f t="shared" ca="1" si="26"/>
        <v>172.85314509925456</v>
      </c>
      <c r="CF11" s="739">
        <f t="shared" ca="1" si="26"/>
        <v>41.782506702700857</v>
      </c>
      <c r="CG11" s="737">
        <f t="shared" ca="1" si="26"/>
        <v>221.65012702413333</v>
      </c>
      <c r="CH11" s="738">
        <f t="shared" ca="1" si="26"/>
        <v>44.422110150946082</v>
      </c>
      <c r="CI11" s="739">
        <f t="shared" ca="1" si="26"/>
        <v>35.060286337046136</v>
      </c>
      <c r="CJ11" s="737">
        <f t="shared" ca="1" si="26"/>
        <v>113.00087073871964</v>
      </c>
      <c r="CK11" s="738">
        <f t="shared" ca="1" si="26"/>
        <v>93.7715682348271</v>
      </c>
      <c r="CL11" s="739">
        <f t="shared" ca="1" si="26"/>
        <v>190.93023621366956</v>
      </c>
      <c r="CM11" s="737">
        <f t="shared" ca="1" si="26"/>
        <v>258.51511051900889</v>
      </c>
      <c r="CN11" s="738">
        <f t="shared" ca="1" si="26"/>
        <v>65.411288715175942</v>
      </c>
      <c r="CO11" s="739">
        <f t="shared" ca="1" si="26"/>
        <v>40.575163858546148</v>
      </c>
      <c r="CP11" s="737">
        <f t="shared" ca="1" si="26"/>
        <v>432.36413458032257</v>
      </c>
      <c r="CQ11" s="738">
        <f t="shared" ca="1" si="26"/>
        <v>40.904635287366773</v>
      </c>
      <c r="CR11" s="739">
        <f t="shared" ca="1" si="26"/>
        <v>1529.7665912883322</v>
      </c>
      <c r="CS11" s="737">
        <f t="shared" ca="1" si="26"/>
        <v>2588.3246238133706</v>
      </c>
      <c r="CT11" s="738">
        <f t="shared" ca="1" si="26"/>
        <v>3769.802123058058</v>
      </c>
      <c r="CU11" s="739">
        <f t="shared" ca="1" si="26"/>
        <v>10.828699644427616</v>
      </c>
      <c r="CV11" s="737">
        <f t="shared" ca="1" si="26"/>
        <v>37.431533743637374</v>
      </c>
      <c r="CW11" s="738">
        <f t="shared" ca="1" si="26"/>
        <v>17.353695548385986</v>
      </c>
      <c r="CZ11" s="703" t="s">
        <v>202</v>
      </c>
      <c r="DA11" s="867"/>
      <c r="DB11" s="862"/>
      <c r="DC11" s="863"/>
      <c r="DD11" s="867"/>
      <c r="DE11" s="862"/>
      <c r="DF11" s="863"/>
      <c r="DG11" s="867"/>
      <c r="DH11" s="862"/>
      <c r="DI11" s="863"/>
      <c r="DJ11" s="867"/>
      <c r="DK11" s="862"/>
      <c r="DL11" s="863"/>
      <c r="DM11" s="867"/>
      <c r="DN11" s="862"/>
      <c r="DO11" s="863"/>
      <c r="DP11" s="867"/>
      <c r="DQ11" s="862"/>
      <c r="DR11" s="863"/>
      <c r="DS11" s="867"/>
      <c r="DT11" s="862"/>
      <c r="DU11" s="863"/>
      <c r="DV11" s="867"/>
      <c r="DW11" s="862"/>
      <c r="DX11" s="863"/>
      <c r="DY11" s="867"/>
      <c r="DZ11" s="862"/>
      <c r="EA11" s="863"/>
      <c r="EB11" s="867"/>
      <c r="EC11" s="862"/>
      <c r="ED11" s="863"/>
      <c r="EE11" s="867"/>
      <c r="EF11" s="862"/>
      <c r="EG11" s="863"/>
      <c r="EH11" s="867"/>
      <c r="EI11" s="862"/>
      <c r="EJ11" s="863"/>
      <c r="EK11" s="867"/>
      <c r="EL11" s="862"/>
      <c r="EM11" s="863"/>
      <c r="EN11" s="867"/>
      <c r="EO11" s="862"/>
      <c r="EP11" s="863"/>
      <c r="EQ11" s="867"/>
      <c r="ER11" s="862"/>
      <c r="ES11" s="863"/>
      <c r="ET11" s="867"/>
      <c r="EU11" s="862"/>
      <c r="EV11" s="863"/>
      <c r="EW11" s="867"/>
      <c r="EX11" s="862"/>
      <c r="EY11" s="863"/>
      <c r="EZ11" s="867"/>
      <c r="FA11" s="862"/>
      <c r="FB11" s="863"/>
      <c r="FC11" s="867"/>
      <c r="FD11" s="862"/>
      <c r="FE11" s="863"/>
      <c r="FF11" s="867"/>
      <c r="FG11" s="862"/>
      <c r="FH11" s="863"/>
      <c r="FI11" s="867"/>
      <c r="FJ11" s="862"/>
      <c r="FK11" s="863"/>
      <c r="FL11" s="867"/>
      <c r="FM11" s="862"/>
      <c r="FN11" s="863"/>
      <c r="FO11" s="867"/>
      <c r="FP11" s="862"/>
      <c r="FQ11" s="863"/>
      <c r="FR11" s="867"/>
      <c r="FS11" s="862"/>
      <c r="FT11" s="863"/>
      <c r="FU11" s="867"/>
      <c r="FV11" s="862"/>
      <c r="FW11" s="863"/>
      <c r="FX11" s="867"/>
      <c r="FY11" s="862"/>
      <c r="FZ11" s="863"/>
      <c r="GA11" s="867"/>
      <c r="GB11" s="862"/>
      <c r="GC11" s="863"/>
      <c r="GD11" s="867"/>
      <c r="GE11" s="862"/>
      <c r="GF11" s="863"/>
      <c r="GG11" s="867"/>
      <c r="GH11" s="862"/>
      <c r="GI11" s="863"/>
      <c r="GJ11" s="867"/>
      <c r="GK11" s="862"/>
      <c r="GL11" s="863"/>
      <c r="GM11" s="870"/>
      <c r="GN11" s="865"/>
      <c r="GO11" s="866"/>
      <c r="GP11" s="870"/>
      <c r="GQ11" s="865"/>
      <c r="GR11" s="866"/>
    </row>
    <row r="12" spans="1:200" x14ac:dyDescent="0.25">
      <c r="A12" s="719" t="s">
        <v>439</v>
      </c>
      <c r="B12" s="705"/>
      <c r="C12" s="727">
        <f t="shared" ca="1" si="0"/>
        <v>58456.714285714283</v>
      </c>
      <c r="D12" s="728">
        <f t="shared" ca="1" si="1"/>
        <v>10826.142857142857</v>
      </c>
      <c r="E12" s="729">
        <f t="shared" ca="1" si="2"/>
        <v>101</v>
      </c>
      <c r="F12" s="677">
        <f ca="1">OFFSET('OCN2018.FCS'!$A$1,MATCH("SPR",'OCN2018.FCS'!$A$1:$A$1294,0)+F1-1975,2)</f>
        <v>24336</v>
      </c>
      <c r="G12" s="678">
        <f ca="1">OFFSET('OCN2018.FCS'!$A$1,MATCH("SPR",'OCN2018.FCS'!$A$1:$A$1294,0)+F1-1975,3)</f>
        <v>8066</v>
      </c>
      <c r="H12" s="679">
        <f ca="1">OFFSET('OCN2018.FCS'!$A$1,MATCH("SPR",'OCN2018.FCS'!$A$1:$A$1294,0)+F1-1975,4)</f>
        <v>832</v>
      </c>
      <c r="I12" s="677">
        <f ca="1">OFFSET('OCN2018.FCS'!$A$1,MATCH("SPR",'OCN2018.FCS'!$A$1:$A$1294,0)+I1-1975,2)</f>
        <v>9782</v>
      </c>
      <c r="J12" s="678">
        <f ca="1">OFFSET('OCN2018.FCS'!$A$1,MATCH("SPR",'OCN2018.FCS'!$A$1:$A$1294,0)+I1-1975,3)</f>
        <v>6566</v>
      </c>
      <c r="K12" s="679">
        <f ca="1">OFFSET('OCN2018.FCS'!$A$1,MATCH("SPR",'OCN2018.FCS'!$A$1:$A$1294,0)+I1-1975,4)</f>
        <v>229</v>
      </c>
      <c r="L12" s="677">
        <f ca="1">OFFSET('OCN2018.FCS'!$A$1,MATCH("SPR",'OCN2018.FCS'!$A$1:$A$1294,0)+L1-1975,2)</f>
        <v>5500</v>
      </c>
      <c r="M12" s="678">
        <f ca="1">OFFSET('OCN2018.FCS'!$A$1,MATCH("SPR",'OCN2018.FCS'!$A$1:$A$1294,0)+L1-1975,3)</f>
        <v>3500</v>
      </c>
      <c r="N12" s="679">
        <f ca="1">OFFSET('OCN2018.FCS'!$A$1,MATCH("SPR",'OCN2018.FCS'!$A$1:$A$1294,0)+L1-1975,4)</f>
        <v>100</v>
      </c>
      <c r="O12" s="677">
        <f ca="1">OFFSET('OCN2018.FCS'!$A$1,MATCH("SPR",'OCN2018.FCS'!$A$1:$A$1294,0)+O1-1975,2)</f>
        <v>7241</v>
      </c>
      <c r="P12" s="678">
        <f ca="1">OFFSET('OCN2018.FCS'!$A$1,MATCH("SPR",'OCN2018.FCS'!$A$1:$A$1294,0)+O1-1975,3)</f>
        <v>4700</v>
      </c>
      <c r="Q12" s="679">
        <f ca="1">OFFSET('OCN2018.FCS'!$A$1,MATCH("SPR",'OCN2018.FCS'!$A$1:$A$1294,0)+O1-1975,4)</f>
        <v>51</v>
      </c>
      <c r="R12" s="677">
        <f ca="1">OFFSET('OCN2018.FCS'!$A$1,MATCH("SPR",'OCN2018.FCS'!$A$1:$A$1294,0)+R1-1975,2)</f>
        <v>15143</v>
      </c>
      <c r="S12" s="678">
        <f ca="1">OFFSET('OCN2018.FCS'!$A$1,MATCH("SPR",'OCN2018.FCS'!$A$1:$A$1294,0)+R1-1975,3)</f>
        <v>11140</v>
      </c>
      <c r="T12" s="679">
        <f ca="1">OFFSET('OCN2018.FCS'!$A$1,MATCH("SPR",'OCN2018.FCS'!$A$1:$A$1294,0)+R1-1975,4)</f>
        <v>559</v>
      </c>
      <c r="U12" s="677">
        <f ca="1">OFFSET('OCN2018.FCS'!$A$1,MATCH("SPR",'OCN2018.FCS'!$A$1:$A$1294,0)+U1-1975,2)</f>
        <v>10266</v>
      </c>
      <c r="V12" s="678">
        <f ca="1">OFFSET('OCN2018.FCS'!$A$1,MATCH("SPR",'OCN2018.FCS'!$A$1:$A$1294,0)+U1-1975,3)</f>
        <v>8166</v>
      </c>
      <c r="W12" s="679">
        <f ca="1">OFFSET('OCN2018.FCS'!$A$1,MATCH("SPR",'OCN2018.FCS'!$A$1:$A$1294,0)+U1-1975,4)</f>
        <v>458</v>
      </c>
      <c r="X12" s="677">
        <f ca="1">OFFSET('OCN2018.FCS'!$A$1,MATCH("SPR",'OCN2018.FCS'!$A$1:$A$1294,0)+X1-1975,2)</f>
        <v>42525</v>
      </c>
      <c r="Y12" s="678">
        <f ca="1">OFFSET('OCN2018.FCS'!$A$1,MATCH("SPR",'OCN2018.FCS'!$A$1:$A$1294,0)+X1-1975,3)</f>
        <v>8770</v>
      </c>
      <c r="Z12" s="679">
        <f ca="1">OFFSET('OCN2018.FCS'!$A$1,MATCH("SPR",'OCN2018.FCS'!$A$1:$A$1294,0)+X1-1975,4)</f>
        <v>1059</v>
      </c>
      <c r="AA12" s="677">
        <f ca="1">OFFSET('OCN2018.FCS'!$A$1,MATCH("SPR",'OCN2018.FCS'!$A$1:$A$1294,0)+AA1-1975,2)</f>
        <v>19178</v>
      </c>
      <c r="AB12" s="678">
        <f ca="1">OFFSET('OCN2018.FCS'!$A$1,MATCH("SPR",'OCN2018.FCS'!$A$1:$A$1294,0)+AA1-1975,3)</f>
        <v>9756</v>
      </c>
      <c r="AC12" s="679">
        <f ca="1">OFFSET('OCN2018.FCS'!$A$1,MATCH("SPR",'OCN2018.FCS'!$A$1:$A$1294,0)+AA1-1975,4)</f>
        <v>542</v>
      </c>
      <c r="AD12" s="677">
        <f ca="1">OFFSET('OCN2018.FCS'!$A$1,MATCH("SPR",'OCN2018.FCS'!$A$1:$A$1294,0)+AD1-1975,2)</f>
        <v>8267</v>
      </c>
      <c r="AE12" s="678">
        <f ca="1">OFFSET('OCN2018.FCS'!$A$1,MATCH("SPR",'OCN2018.FCS'!$A$1:$A$1294,0)+AD1-1975,3)</f>
        <v>7943</v>
      </c>
      <c r="AF12" s="679">
        <f ca="1">OFFSET('OCN2018.FCS'!$A$1,MATCH("SPR",'OCN2018.FCS'!$A$1:$A$1294,0)+AD1-1975,4)</f>
        <v>627</v>
      </c>
      <c r="AG12" s="677">
        <f ca="1">OFFSET('OCN2018.FCS'!$A$1,MATCH("SPR",'OCN2018.FCS'!$A$1:$A$1294,0)+AG1-1975,2)</f>
        <v>13400</v>
      </c>
      <c r="AH12" s="678">
        <f ca="1">OFFSET('OCN2018.FCS'!$A$1,MATCH("SPR",'OCN2018.FCS'!$A$1:$A$1294,0)+AG1-1975,3)</f>
        <v>4000</v>
      </c>
      <c r="AI12" s="679">
        <f ca="1">OFFSET('OCN2018.FCS'!$A$1,MATCH("SPR",'OCN2018.FCS'!$A$1:$A$1294,0)+AG1-1975,4)</f>
        <v>1100</v>
      </c>
      <c r="AJ12" s="677">
        <f ca="1">OFFSET('OCN2018.FCS'!$A$1,MATCH("SPR",'OCN2018.FCS'!$A$1:$A$1294,0)+AJ1-1975,2)</f>
        <v>26700</v>
      </c>
      <c r="AK12" s="678">
        <f ca="1">OFFSET('OCN2018.FCS'!$A$1,MATCH("SPR",'OCN2018.FCS'!$A$1:$A$1294,0)+AJ1-1975,3)</f>
        <v>6300</v>
      </c>
      <c r="AL12" s="679">
        <f ca="1">OFFSET('OCN2018.FCS'!$A$1,MATCH("SPR",'OCN2018.FCS'!$A$1:$A$1294,0)+AJ1-1975,4)</f>
        <v>800</v>
      </c>
      <c r="AM12" s="677">
        <f ca="1">OFFSET('OCN2018.FCS'!$A$1,MATCH("SPR",'OCN2018.FCS'!$A$1:$A$1294,0)+AM1-1975,2)</f>
        <v>28300</v>
      </c>
      <c r="AN12" s="678">
        <f ca="1">OFFSET('OCN2018.FCS'!$A$1,MATCH("SPR",'OCN2018.FCS'!$A$1:$A$1294,0)+AM1-1975,3)</f>
        <v>4700</v>
      </c>
      <c r="AO12" s="679">
        <f ca="1">OFFSET('OCN2018.FCS'!$A$1,MATCH("SPR",'OCN2018.FCS'!$A$1:$A$1294,0)+AM1-1975,4)</f>
        <v>100</v>
      </c>
      <c r="AP12" s="677">
        <f ca="1">OFFSET('OCN2018.FCS'!$A$1,MATCH("SPR",'OCN2018.FCS'!$A$1:$A$1294,0)+AP1-1975,2)</f>
        <v>12300</v>
      </c>
      <c r="AQ12" s="678">
        <f ca="1">OFFSET('OCN2018.FCS'!$A$1,MATCH("SPR",'OCN2018.FCS'!$A$1:$A$1294,0)+AP1-1975,3)</f>
        <v>14600</v>
      </c>
      <c r="AR12" s="679">
        <f ca="1">OFFSET('OCN2018.FCS'!$A$1,MATCH("SPR",'OCN2018.FCS'!$A$1:$A$1294,0)+AP1-1975,4)</f>
        <v>400</v>
      </c>
      <c r="AS12" s="677">
        <f ca="1">OFFSET('OCN2018.FCS'!$A$1,MATCH("SPR",'OCN2018.FCS'!$A$1:$A$1294,0)+AS1-1975,2)</f>
        <v>10813</v>
      </c>
      <c r="AT12" s="678">
        <f ca="1">OFFSET('OCN2018.FCS'!$A$1,MATCH("SPR",'OCN2018.FCS'!$A$1:$A$1294,0)+AS1-1975,3)</f>
        <v>8880</v>
      </c>
      <c r="AU12" s="679">
        <f ca="1">OFFSET('OCN2018.FCS'!$A$1,MATCH("SPR",'OCN2018.FCS'!$A$1:$A$1294,0)+AS1-1975,4)</f>
        <v>466</v>
      </c>
      <c r="AV12" s="677">
        <f ca="1">OFFSET('OCN2018.FCS'!$A$1,MATCH("SPR",'OCN2018.FCS'!$A$1:$A$1294,0)+AV1-1975,2)</f>
        <v>35234</v>
      </c>
      <c r="AW12" s="678">
        <f ca="1">OFFSET('OCN2018.FCS'!$A$1,MATCH("SPR",'OCN2018.FCS'!$A$1:$A$1294,0)+AV1-1975,3)</f>
        <v>14119</v>
      </c>
      <c r="AX12" s="679">
        <f ca="1">OFFSET('OCN2018.FCS'!$A$1,MATCH("SPR",'OCN2018.FCS'!$A$1:$A$1294,0)+AV1-1975,4)</f>
        <v>836</v>
      </c>
      <c r="AY12" s="677">
        <f ca="1">OFFSET('OCN2018.FCS'!$A$1,MATCH("SPR",'OCN2018.FCS'!$A$1:$A$1294,0)+AY1-1975,2)</f>
        <v>10709</v>
      </c>
      <c r="AZ12" s="678">
        <f ca="1">OFFSET('OCN2018.FCS'!$A$1,MATCH("SPR",'OCN2018.FCS'!$A$1:$A$1294,0)+AY1-1975,3)</f>
        <v>8156</v>
      </c>
      <c r="BA12" s="679">
        <f ca="1">OFFSET('OCN2018.FCS'!$A$1,MATCH("SPR",'OCN2018.FCS'!$A$1:$A$1294,0)+AY1-1975,4)</f>
        <v>1663</v>
      </c>
      <c r="BB12" s="677">
        <f ca="1">OFFSET('OCN2018.FCS'!$A$1,MATCH("SPR",'OCN2018.FCS'!$A$1:$A$1294,0)+BB1-1975,2)</f>
        <v>109645</v>
      </c>
      <c r="BC12" s="678">
        <f ca="1">OFFSET('OCN2018.FCS'!$A$1,MATCH("SPR",'OCN2018.FCS'!$A$1:$A$1294,0)+BB1-1975,3)</f>
        <v>15076</v>
      </c>
      <c r="BD12" s="679">
        <f ca="1">OFFSET('OCN2018.FCS'!$A$1,MATCH("SPR",'OCN2018.FCS'!$A$1:$A$1294,0)+BB1-1975,4)</f>
        <v>233</v>
      </c>
      <c r="BE12" s="677">
        <f ca="1">OFFSET('OCN2018.FCS'!$A$1,MATCH("SPR",'OCN2018.FCS'!$A$1:$A$1294,0)+BE1-1975,2)</f>
        <v>126246</v>
      </c>
      <c r="BF12" s="678">
        <f ca="1">OFFSET('OCN2018.FCS'!$A$1,MATCH("SPR",'OCN2018.FCS'!$A$1:$A$1294,0)+BE1-1975,3)</f>
        <v>33678</v>
      </c>
      <c r="BG12" s="679">
        <f ca="1">OFFSET('OCN2018.FCS'!$A$1,MATCH("SPR",'OCN2018.FCS'!$A$1:$A$1294,0)+BE1-1975,4)</f>
        <v>912</v>
      </c>
      <c r="BH12" s="677">
        <f ca="1">OFFSET('OCN2018.FCS'!$A$1,MATCH("SPR",'OCN2018.FCS'!$A$1:$A$1294,0)+BH1-1975,2)</f>
        <v>78212</v>
      </c>
      <c r="BI12" s="678">
        <f ca="1">OFFSET('OCN2018.FCS'!$A$1,MATCH("SPR",'OCN2018.FCS'!$A$1:$A$1294,0)+BH1-1975,3)</f>
        <v>100825</v>
      </c>
      <c r="BJ12" s="679">
        <f ca="1">OFFSET('OCN2018.FCS'!$A$1,MATCH("SPR",'OCN2018.FCS'!$A$1:$A$1294,0)+BH1-1975,4)</f>
        <v>1555</v>
      </c>
      <c r="BK12" s="677">
        <f ca="1">OFFSET('OCN2018.FCS'!$A$1,MATCH("SPR",'OCN2018.FCS'!$A$1:$A$1294,0)+BK1-1975,2)</f>
        <v>126168</v>
      </c>
      <c r="BL12" s="678">
        <f ca="1">OFFSET('OCN2018.FCS'!$A$1,MATCH("SPR",'OCN2018.FCS'!$A$1:$A$1294,0)+BK1-1975,3)</f>
        <v>47402</v>
      </c>
      <c r="BM12" s="679">
        <f ca="1">OFFSET('OCN2018.FCS'!$A$1,MATCH("SPR",'OCN2018.FCS'!$A$1:$A$1294,0)+BK1-1975,4)</f>
        <v>1675</v>
      </c>
      <c r="BN12" s="677">
        <f ca="1">OFFSET('OCN2018.FCS'!$A$1,MATCH("SPR",'OCN2018.FCS'!$A$1:$A$1294,0)+BN1-1975,2)</f>
        <v>48835</v>
      </c>
      <c r="BO12" s="678">
        <f ca="1">OFFSET('OCN2018.FCS'!$A$1,MATCH("SPR",'OCN2018.FCS'!$A$1:$A$1294,0)+BN1-1975,3)</f>
        <v>43267</v>
      </c>
      <c r="BP12" s="679">
        <f ca="1">OFFSET('OCN2018.FCS'!$A$1,MATCH("SPR",'OCN2018.FCS'!$A$1:$A$1294,0)+BN1-1975,4)</f>
        <v>1043</v>
      </c>
      <c r="BQ12" s="677">
        <f ca="1">OFFSET('OCN2018.FCS'!$A$1,MATCH("SPR",'OCN2018.FCS'!$A$1:$A$1294,0)+BQ1-1975,2)</f>
        <v>17814</v>
      </c>
      <c r="BR12" s="678">
        <f ca="1">OFFSET('OCN2018.FCS'!$A$1,MATCH("SPR",'OCN2018.FCS'!$A$1:$A$1294,0)+BQ1-1975,3)</f>
        <v>9293</v>
      </c>
      <c r="BS12" s="679">
        <f ca="1">OFFSET('OCN2018.FCS'!$A$1,MATCH("SPR",'OCN2018.FCS'!$A$1:$A$1294,0)+BQ1-1975,4)</f>
        <v>811</v>
      </c>
      <c r="BT12" s="677">
        <f ca="1">OFFSET('OCN2018.FCS'!$A$1,MATCH("SPR",'OCN2018.FCS'!$A$1:$A$1294,0)+BT1-1975,2)</f>
        <v>8832</v>
      </c>
      <c r="BU12" s="678">
        <f ca="1">OFFSET('OCN2018.FCS'!$A$1,MATCH("SPR",'OCN2018.FCS'!$A$1:$A$1294,0)+BT1-1975,3)</f>
        <v>5632</v>
      </c>
      <c r="BV12" s="679">
        <f ca="1">OFFSET('OCN2018.FCS'!$A$1,MATCH("SPR",'OCN2018.FCS'!$A$1:$A$1294,0)+BT1-1975,4)</f>
        <v>85</v>
      </c>
      <c r="BW12" s="677">
        <f ca="1">OFFSET('OCN2018.FCS'!$A$1,MATCH("SPR",'OCN2018.FCS'!$A$1:$A$1294,0)+BW1-1975,2)</f>
        <v>77911</v>
      </c>
      <c r="BX12" s="678">
        <f ca="1">OFFSET('OCN2018.FCS'!$A$1,MATCH("SPR",'OCN2018.FCS'!$A$1:$A$1294,0)+BW1-1975,3)</f>
        <v>1482</v>
      </c>
      <c r="BY12" s="679">
        <f ca="1">OFFSET('OCN2018.FCS'!$A$1,MATCH("SPR",'OCN2018.FCS'!$A$1:$A$1294,0)+BW1-1975,4)</f>
        <v>40</v>
      </c>
      <c r="BZ12" s="677">
        <f ca="1">OFFSET('OCN2018.FCS'!$A$1,MATCH("SPR",'OCN2018.FCS'!$A$1:$A$1294,0)+BZ1-1975,2)</f>
        <v>31044</v>
      </c>
      <c r="CA12" s="678">
        <f ca="1">OFFSET('OCN2018.FCS'!$A$1,MATCH("SPR",'OCN2018.FCS'!$A$1:$A$1294,0)+BZ1-1975,3)</f>
        <v>17620</v>
      </c>
      <c r="CB12" s="679">
        <f ca="1">OFFSET('OCN2018.FCS'!$A$1,MATCH("SPR",'OCN2018.FCS'!$A$1:$A$1294,0)+BZ1-1975,4)</f>
        <v>306</v>
      </c>
      <c r="CC12" s="677">
        <f ca="1">OFFSET('OCN2018.FCS'!$A$1,MATCH("SPR",'OCN2018.FCS'!$A$1:$A$1294,0)+CC1-1975,2)</f>
        <v>123112</v>
      </c>
      <c r="CD12" s="678">
        <f ca="1">OFFSET('OCN2018.FCS'!$A$1,MATCH("SPR",'OCN2018.FCS'!$A$1:$A$1294,0)+CC1-1975,3)</f>
        <v>5413</v>
      </c>
      <c r="CE12" s="679">
        <f ca="1">OFFSET('OCN2018.FCS'!$A$1,MATCH("SPR",'OCN2018.FCS'!$A$1:$A$1294,0)+CC1-1975,4)</f>
        <v>29</v>
      </c>
      <c r="CF12" s="677">
        <f ca="1">OFFSET('OCN2018.FCS'!$A$1,MATCH("SPR",'OCN2018.FCS'!$A$1:$A$1294,0)+CF1-1975,2)</f>
        <v>55369</v>
      </c>
      <c r="CG12" s="678">
        <f ca="1">OFFSET('OCN2018.FCS'!$A$1,MATCH("SPR",'OCN2018.FCS'!$A$1:$A$1294,0)+CF1-1975,3)</f>
        <v>15128</v>
      </c>
      <c r="CH12" s="679">
        <f ca="1">OFFSET('OCN2018.FCS'!$A$1,MATCH("SPR",'OCN2018.FCS'!$A$1:$A$1294,0)+CF1-1975,4)</f>
        <v>34</v>
      </c>
      <c r="CI12" s="677">
        <f ca="1">OFFSET('OCN2018.FCS'!$A$1,MATCH("SPR",'OCN2018.FCS'!$A$1:$A$1294,0)+CI1-1975,2)</f>
        <v>43279</v>
      </c>
      <c r="CJ12" s="678">
        <f ca="1">OFFSET('OCN2018.FCS'!$A$1,MATCH("SPR",'OCN2018.FCS'!$A$1:$A$1294,0)+CI1-1975,3)</f>
        <v>13597</v>
      </c>
      <c r="CK12" s="679">
        <f ca="1">OFFSET('OCN2018.FCS'!$A$1,MATCH("SPR",'OCN2018.FCS'!$A$1:$A$1294,0)+CI1-1975,4)</f>
        <v>71</v>
      </c>
      <c r="CL12" s="677">
        <f ca="1">OFFSET('OCN2018.FCS'!$A$1,MATCH("SPR",'OCN2018.FCS'!$A$1:$A$1294,0)+CL1-1975,2)</f>
        <v>69650</v>
      </c>
      <c r="CM12" s="678">
        <f ca="1">OFFSET('OCN2018.FCS'!$A$1,MATCH("SPR",'OCN2018.FCS'!$A$1:$A$1294,0)+CL1-1975,3)</f>
        <v>16911</v>
      </c>
      <c r="CN12" s="679">
        <f ca="1">OFFSET('OCN2018.FCS'!$A$1,MATCH("SPR",'OCN2018.FCS'!$A$1:$A$1294,0)+CL1-1975,4)</f>
        <v>142</v>
      </c>
      <c r="CO12" s="677">
        <f ca="1">OFFSET('OCN2018.FCS'!$A$1,MATCH("SPR",'OCN2018.FCS'!$A$1:$A$1294,0)+CO1-1975,2)</f>
        <v>104729</v>
      </c>
      <c r="CP12" s="678">
        <f ca="1">OFFSET('OCN2018.FCS'!$A$1,MATCH("SPR",'OCN2018.FCS'!$A$1:$A$1294,0)+CO1-1975,3)</f>
        <v>22573</v>
      </c>
      <c r="CQ12" s="679">
        <f ca="1">OFFSET('OCN2018.FCS'!$A$1,MATCH("SPR",'OCN2018.FCS'!$A$1:$A$1294,0)+CO1-1975,4)</f>
        <v>284</v>
      </c>
      <c r="CR12" s="677">
        <f ca="1">OFFSET('OCN2018.FCS'!$A$1,MATCH("SPR",'OCN2018.FCS'!$A$1:$A$1294,0)+CR1-1975,2)</f>
        <v>145910</v>
      </c>
      <c r="CS12" s="678">
        <f ca="1">OFFSET('OCN2018.FCS'!$A$1,MATCH("SPR",'OCN2018.FCS'!$A$1:$A$1294,0)+CR1-1975,3)</f>
        <v>20243</v>
      </c>
      <c r="CT12" s="679">
        <f ca="1">OFFSET('OCN2018.FCS'!$A$1,MATCH("SPR",'OCN2018.FCS'!$A$1:$A$1294,0)+CR1-1975,4)</f>
        <v>206</v>
      </c>
      <c r="CU12" s="677">
        <f ca="1">OFFSET('OCN2018.FCS'!$A$1,MATCH("SPR",'OCN2018.FCS'!$A$1:$A$1294,0)+CU1-1975,2)</f>
        <v>23862</v>
      </c>
      <c r="CV12" s="678">
        <f ca="1">OFFSET('OCN2018.FCS'!$A$1,MATCH("SPR",'OCN2018.FCS'!$A$1:$A$1294,0)+CU1-1975,3)</f>
        <v>20404</v>
      </c>
      <c r="CW12" s="679">
        <f ca="1">OFFSET('OCN2018.FCS'!$A$1,MATCH("SPR",'OCN2018.FCS'!$A$1:$A$1294,0)+CU1-1975,4)</f>
        <v>289</v>
      </c>
      <c r="CZ12" s="719" t="s">
        <v>439</v>
      </c>
      <c r="DA12" s="885">
        <v>0.03</v>
      </c>
      <c r="DB12" s="886">
        <v>0.03</v>
      </c>
      <c r="DC12" s="887">
        <v>0.03</v>
      </c>
      <c r="DD12" s="885">
        <v>0.03</v>
      </c>
      <c r="DE12" s="886">
        <v>0.03</v>
      </c>
      <c r="DF12" s="887">
        <v>0.03</v>
      </c>
      <c r="DG12" s="885">
        <v>0.03</v>
      </c>
      <c r="DH12" s="886">
        <v>0.03</v>
      </c>
      <c r="DI12" s="887">
        <v>0.03</v>
      </c>
      <c r="DJ12" s="885">
        <v>0.03</v>
      </c>
      <c r="DK12" s="886">
        <v>0.03</v>
      </c>
      <c r="DL12" s="887">
        <v>0.03</v>
      </c>
      <c r="DM12" s="885">
        <v>0.03</v>
      </c>
      <c r="DN12" s="886">
        <v>0.03</v>
      </c>
      <c r="DO12" s="887">
        <v>0.03</v>
      </c>
      <c r="DP12" s="885">
        <v>0.03</v>
      </c>
      <c r="DQ12" s="886">
        <v>0.03</v>
      </c>
      <c r="DR12" s="887">
        <v>0.03</v>
      </c>
      <c r="DS12" s="885">
        <v>0.03</v>
      </c>
      <c r="DT12" s="886">
        <v>0.03</v>
      </c>
      <c r="DU12" s="887">
        <v>0.03</v>
      </c>
      <c r="DV12" s="885">
        <v>0.03</v>
      </c>
      <c r="DW12" s="886">
        <v>0.03</v>
      </c>
      <c r="DX12" s="887">
        <v>0.03</v>
      </c>
      <c r="DY12" s="885">
        <v>0.03</v>
      </c>
      <c r="DZ12" s="886">
        <v>0.03</v>
      </c>
      <c r="EA12" s="887">
        <v>0.03</v>
      </c>
      <c r="EB12" s="885">
        <v>0.03</v>
      </c>
      <c r="EC12" s="886">
        <v>0.03</v>
      </c>
      <c r="ED12" s="887">
        <v>0.03</v>
      </c>
      <c r="EE12" s="885">
        <v>0.03</v>
      </c>
      <c r="EF12" s="886">
        <v>0.03</v>
      </c>
      <c r="EG12" s="887">
        <v>0.03</v>
      </c>
      <c r="EH12" s="885">
        <v>0.03</v>
      </c>
      <c r="EI12" s="886">
        <v>0.03</v>
      </c>
      <c r="EJ12" s="887">
        <v>0.03</v>
      </c>
      <c r="EK12" s="885">
        <v>0.03</v>
      </c>
      <c r="EL12" s="886">
        <v>0.03</v>
      </c>
      <c r="EM12" s="887">
        <v>0.03</v>
      </c>
      <c r="EN12" s="885">
        <v>0.03</v>
      </c>
      <c r="EO12" s="886">
        <v>0.03</v>
      </c>
      <c r="EP12" s="887">
        <v>0.03</v>
      </c>
      <c r="EQ12" s="885">
        <v>0.03</v>
      </c>
      <c r="ER12" s="886">
        <v>0.03</v>
      </c>
      <c r="ES12" s="887">
        <v>0.03</v>
      </c>
      <c r="ET12" s="885">
        <v>0.03</v>
      </c>
      <c r="EU12" s="886">
        <v>0.03</v>
      </c>
      <c r="EV12" s="887">
        <v>0.03</v>
      </c>
      <c r="EW12" s="885">
        <v>0.03</v>
      </c>
      <c r="EX12" s="886">
        <v>0.03</v>
      </c>
      <c r="EY12" s="887">
        <v>0.03</v>
      </c>
      <c r="EZ12" s="885">
        <v>0.03</v>
      </c>
      <c r="FA12" s="886">
        <v>0.03</v>
      </c>
      <c r="FB12" s="887">
        <v>0.03</v>
      </c>
      <c r="FC12" s="885">
        <f>ValidCohort_Pivot!BR49</f>
        <v>4.0141251083224305E-2</v>
      </c>
      <c r="FD12" s="886">
        <f>ValidCohort_Pivot!BS49</f>
        <v>4.0118229750559897E-2</v>
      </c>
      <c r="FE12" s="887">
        <f>ValidCohort_Pivot!BT49</f>
        <v>3.9988790768210047E-2</v>
      </c>
      <c r="FF12" s="885">
        <f>ValidCohort_Pivot!BU49</f>
        <v>4.0198358712689064E-2</v>
      </c>
      <c r="FG12" s="886">
        <f>ValidCohort_Pivot!BV49</f>
        <v>4.0146837975156391E-2</v>
      </c>
      <c r="FH12" s="887">
        <f>ValidCohort_Pivot!BW49</f>
        <v>3.9998948965223047E-2</v>
      </c>
      <c r="FI12" s="885">
        <f>ValidCohort_Pivot!BX49</f>
        <v>4.0093702132612208E-2</v>
      </c>
      <c r="FJ12" s="886">
        <f>ValidCohort_Pivot!BY49</f>
        <v>4.0069309068408554E-2</v>
      </c>
      <c r="FK12" s="887">
        <f>ValidCohort_Pivot!BZ49</f>
        <v>3.9998576728551116E-2</v>
      </c>
      <c r="FL12" s="885">
        <f>ValidCohort_Pivot!CA49</f>
        <v>4.0229960181402125E-2</v>
      </c>
      <c r="FM12" s="886">
        <f>ValidCohort_Pivot!CB49</f>
        <v>4.0048754999846614E-2</v>
      </c>
      <c r="FN12" s="887">
        <f>ValidCohort_Pivot!CC49</f>
        <v>3.99774457042118E-2</v>
      </c>
      <c r="FO12" s="885">
        <f>ValidCohort_Pivot!CD49</f>
        <v>1.0182802401620283E-2</v>
      </c>
      <c r="FP12" s="886">
        <f>ValidCohort_Pivot!CE49</f>
        <v>1.0069930015229045E-2</v>
      </c>
      <c r="FQ12" s="887">
        <f>ValidCohort_Pivot!CF49</f>
        <v>2.0001427540894845E-2</v>
      </c>
      <c r="FR12" s="885">
        <f>ValidCohort_Pivot!CG49</f>
        <v>0.94015984272329189</v>
      </c>
      <c r="FS12" s="886">
        <f>ValidCohort_Pivot!CH49</f>
        <v>0.9500342453904923</v>
      </c>
      <c r="FT12" s="887">
        <f>ValidCohort_Pivot!CI49</f>
        <v>4.0109382617171563E-2</v>
      </c>
      <c r="FU12" s="885">
        <f>ValidCohort_Pivot!CJ49</f>
        <v>0.8509468320388256</v>
      </c>
      <c r="FV12" s="886">
        <f>ValidCohort_Pivot!CK49</f>
        <v>0.85060414960102004</v>
      </c>
      <c r="FW12" s="887">
        <f>ValidCohort_Pivot!CL49</f>
        <v>0.84919832568281828</v>
      </c>
      <c r="FX12" s="885">
        <f>ValidCohort_Pivot!CM49</f>
        <v>0.92080811378160954</v>
      </c>
      <c r="FY12" s="886">
        <f>ValidCohort_Pivot!CN49</f>
        <v>0.92021744013815032</v>
      </c>
      <c r="FZ12" s="887">
        <f>ValidCohort_Pivot!CO49</f>
        <v>0.93070865486372067</v>
      </c>
      <c r="GA12" s="885">
        <f>ValidCohort_Pivot!CP49</f>
        <v>0.92451960033606162</v>
      </c>
      <c r="GB12" s="886">
        <f>ValidCohort_Pivot!CQ49</f>
        <v>0.92728252891193419</v>
      </c>
      <c r="GC12" s="887">
        <f>ValidCohort_Pivot!CR49</f>
        <v>0.91424967615068253</v>
      </c>
      <c r="GD12" s="885">
        <f>ValidCohort_Pivot!CS49</f>
        <v>0.9205387193780098</v>
      </c>
      <c r="GE12" s="886">
        <f>ValidCohort_Pivot!CT49</f>
        <v>0.92459416820631823</v>
      </c>
      <c r="GF12" s="887">
        <f>ValidCohort_Pivot!CU49</f>
        <v>0.92953234705092391</v>
      </c>
      <c r="GG12" s="888">
        <f t="shared" ref="GG12:GL12" si="27">GD12</f>
        <v>0.9205387193780098</v>
      </c>
      <c r="GH12" s="889">
        <f t="shared" si="27"/>
        <v>0.92459416820631823</v>
      </c>
      <c r="GI12" s="890">
        <f t="shared" si="27"/>
        <v>0.92953234705092391</v>
      </c>
      <c r="GJ12" s="888">
        <f t="shared" si="27"/>
        <v>0.9205387193780098</v>
      </c>
      <c r="GK12" s="889">
        <f t="shared" si="27"/>
        <v>0.92459416820631823</v>
      </c>
      <c r="GL12" s="890">
        <f t="shared" si="27"/>
        <v>0.92953234705092391</v>
      </c>
      <c r="GM12" s="891">
        <v>0.80240709072474969</v>
      </c>
      <c r="GN12" s="892">
        <v>0.80231629280627004</v>
      </c>
      <c r="GO12" s="893">
        <v>0.80009065900095311</v>
      </c>
      <c r="GP12" s="891">
        <v>0.78521894354521615</v>
      </c>
      <c r="GQ12" s="892">
        <v>0.79035694106086329</v>
      </c>
      <c r="GR12" s="893">
        <v>0.78987799151279314</v>
      </c>
    </row>
    <row r="13" spans="1:200" x14ac:dyDescent="0.25">
      <c r="A13" s="703" t="s">
        <v>201</v>
      </c>
      <c r="B13" s="681">
        <v>43</v>
      </c>
      <c r="C13" s="730">
        <f t="shared" ca="1" si="0"/>
        <v>4674.3071447588582</v>
      </c>
      <c r="D13" s="725">
        <f t="shared" ca="1" si="1"/>
        <v>974.31789683373711</v>
      </c>
      <c r="E13" s="731">
        <f t="shared" ca="1" si="2"/>
        <v>26.58088708741332</v>
      </c>
      <c r="F13" s="736">
        <f t="shared" ref="F13:AK13" ca="1" si="28">F12*(1-DA12)</f>
        <v>23605.919999999998</v>
      </c>
      <c r="G13" s="737">
        <f t="shared" ca="1" si="28"/>
        <v>7824.0199999999995</v>
      </c>
      <c r="H13" s="738">
        <f t="shared" ca="1" si="28"/>
        <v>807.04</v>
      </c>
      <c r="I13" s="736">
        <f t="shared" ca="1" si="28"/>
        <v>9488.5399999999991</v>
      </c>
      <c r="J13" s="737">
        <f t="shared" ca="1" si="28"/>
        <v>6369.0199999999995</v>
      </c>
      <c r="K13" s="738">
        <f t="shared" ca="1" si="28"/>
        <v>222.13</v>
      </c>
      <c r="L13" s="736">
        <f t="shared" ca="1" si="28"/>
        <v>5335</v>
      </c>
      <c r="M13" s="737">
        <f t="shared" ca="1" si="28"/>
        <v>3395</v>
      </c>
      <c r="N13" s="738">
        <f t="shared" ca="1" si="28"/>
        <v>97</v>
      </c>
      <c r="O13" s="736">
        <f t="shared" ca="1" si="28"/>
        <v>7023.7699999999995</v>
      </c>
      <c r="P13" s="737">
        <f t="shared" ca="1" si="28"/>
        <v>4559</v>
      </c>
      <c r="Q13" s="738">
        <f t="shared" ca="1" si="28"/>
        <v>49.47</v>
      </c>
      <c r="R13" s="736">
        <f t="shared" ca="1" si="28"/>
        <v>14688.71</v>
      </c>
      <c r="S13" s="737">
        <f t="shared" ca="1" si="28"/>
        <v>10805.8</v>
      </c>
      <c r="T13" s="738">
        <f t="shared" ca="1" si="28"/>
        <v>542.23</v>
      </c>
      <c r="U13" s="736">
        <f t="shared" ca="1" si="28"/>
        <v>9958.02</v>
      </c>
      <c r="V13" s="737">
        <f t="shared" ca="1" si="28"/>
        <v>7921.0199999999995</v>
      </c>
      <c r="W13" s="738">
        <f t="shared" ca="1" si="28"/>
        <v>444.26</v>
      </c>
      <c r="X13" s="736">
        <f t="shared" ca="1" si="28"/>
        <v>41249.25</v>
      </c>
      <c r="Y13" s="737">
        <f t="shared" ca="1" si="28"/>
        <v>8506.9</v>
      </c>
      <c r="Z13" s="738">
        <f t="shared" ca="1" si="28"/>
        <v>1027.23</v>
      </c>
      <c r="AA13" s="736">
        <f t="shared" ca="1" si="28"/>
        <v>18602.66</v>
      </c>
      <c r="AB13" s="737">
        <f t="shared" ca="1" si="28"/>
        <v>9463.32</v>
      </c>
      <c r="AC13" s="738">
        <f t="shared" ca="1" si="28"/>
        <v>525.74</v>
      </c>
      <c r="AD13" s="736">
        <f t="shared" ca="1" si="28"/>
        <v>8018.99</v>
      </c>
      <c r="AE13" s="737">
        <f t="shared" ca="1" si="28"/>
        <v>7704.71</v>
      </c>
      <c r="AF13" s="738">
        <f t="shared" ca="1" si="28"/>
        <v>608.18999999999994</v>
      </c>
      <c r="AG13" s="736">
        <f t="shared" ca="1" si="28"/>
        <v>12998</v>
      </c>
      <c r="AH13" s="737">
        <f t="shared" ca="1" si="28"/>
        <v>3880</v>
      </c>
      <c r="AI13" s="738">
        <f t="shared" ca="1" si="28"/>
        <v>1067</v>
      </c>
      <c r="AJ13" s="736">
        <f t="shared" ca="1" si="28"/>
        <v>25899</v>
      </c>
      <c r="AK13" s="737">
        <f t="shared" ca="1" si="28"/>
        <v>6111</v>
      </c>
      <c r="AL13" s="738">
        <f t="shared" ref="AL13:BQ13" ca="1" si="29">AL12*(1-EG12)</f>
        <v>776</v>
      </c>
      <c r="AM13" s="736">
        <f t="shared" ca="1" si="29"/>
        <v>27451</v>
      </c>
      <c r="AN13" s="737">
        <f t="shared" ca="1" si="29"/>
        <v>4559</v>
      </c>
      <c r="AO13" s="738">
        <f t="shared" ca="1" si="29"/>
        <v>97</v>
      </c>
      <c r="AP13" s="736">
        <f t="shared" ca="1" si="29"/>
        <v>11931</v>
      </c>
      <c r="AQ13" s="737">
        <f t="shared" ca="1" si="29"/>
        <v>14162</v>
      </c>
      <c r="AR13" s="738">
        <f t="shared" ca="1" si="29"/>
        <v>388</v>
      </c>
      <c r="AS13" s="736">
        <f t="shared" ca="1" si="29"/>
        <v>10488.61</v>
      </c>
      <c r="AT13" s="737">
        <f t="shared" ca="1" si="29"/>
        <v>8613.6</v>
      </c>
      <c r="AU13" s="738">
        <f t="shared" ca="1" si="29"/>
        <v>452.02</v>
      </c>
      <c r="AV13" s="736">
        <f t="shared" ca="1" si="29"/>
        <v>34176.979999999996</v>
      </c>
      <c r="AW13" s="737">
        <f t="shared" ca="1" si="29"/>
        <v>13695.43</v>
      </c>
      <c r="AX13" s="738">
        <f t="shared" ca="1" si="29"/>
        <v>810.92</v>
      </c>
      <c r="AY13" s="736">
        <f t="shared" ca="1" si="29"/>
        <v>10387.73</v>
      </c>
      <c r="AZ13" s="737">
        <f t="shared" ca="1" si="29"/>
        <v>7911.32</v>
      </c>
      <c r="BA13" s="738">
        <f t="shared" ca="1" si="29"/>
        <v>1613.11</v>
      </c>
      <c r="BB13" s="736">
        <f t="shared" ca="1" si="29"/>
        <v>106355.65</v>
      </c>
      <c r="BC13" s="737">
        <f t="shared" ca="1" si="29"/>
        <v>14623.72</v>
      </c>
      <c r="BD13" s="738">
        <f t="shared" ca="1" si="29"/>
        <v>226.01</v>
      </c>
      <c r="BE13" s="736">
        <f t="shared" ca="1" si="29"/>
        <v>122458.62</v>
      </c>
      <c r="BF13" s="737">
        <f t="shared" ca="1" si="29"/>
        <v>32667.66</v>
      </c>
      <c r="BG13" s="738">
        <f t="shared" ca="1" si="29"/>
        <v>884.64</v>
      </c>
      <c r="BH13" s="736">
        <f t="shared" ca="1" si="29"/>
        <v>75072.472470278866</v>
      </c>
      <c r="BI13" s="737">
        <f t="shared" ca="1" si="29"/>
        <v>96780.079485399794</v>
      </c>
      <c r="BJ13" s="738">
        <f t="shared" ca="1" si="29"/>
        <v>1492.8174303554333</v>
      </c>
      <c r="BK13" s="736">
        <f t="shared" ca="1" si="29"/>
        <v>121096.25347793744</v>
      </c>
      <c r="BL13" s="737">
        <f t="shared" ca="1" si="29"/>
        <v>45498.959586301637</v>
      </c>
      <c r="BM13" s="738">
        <f t="shared" ca="1" si="29"/>
        <v>1608.0017604832515</v>
      </c>
      <c r="BN13" s="736">
        <f t="shared" ca="1" si="29"/>
        <v>46877.024056353883</v>
      </c>
      <c r="BO13" s="737">
        <f t="shared" ca="1" si="29"/>
        <v>41533.321204537169</v>
      </c>
      <c r="BP13" s="738">
        <f t="shared" ca="1" si="29"/>
        <v>1001.2814844721212</v>
      </c>
      <c r="BQ13" s="736">
        <f t="shared" ca="1" si="29"/>
        <v>17097.343489328501</v>
      </c>
      <c r="BR13" s="737">
        <f t="shared" ref="BR13:BS13" ca="1" si="30">BR12*(1-FM12)</f>
        <v>8920.8269197864247</v>
      </c>
      <c r="BS13" s="738">
        <f t="shared" ca="1" si="30"/>
        <v>778.57829153388423</v>
      </c>
      <c r="BT13" s="736">
        <f ca="1">BT12*(1-FR12)</f>
        <v>528.50826906788598</v>
      </c>
      <c r="BU13" s="737">
        <f ca="1">BU12*(1-FS12)</f>
        <v>281.40712996074734</v>
      </c>
      <c r="BV13" s="738">
        <f ca="1">BV12*(1-FT12)</f>
        <v>81.590702477540418</v>
      </c>
      <c r="BW13" s="736">
        <f t="shared" ref="BW13:CW13" ca="1" si="31">BW12*(1-FR12)</f>
        <v>4662.2064935856051</v>
      </c>
      <c r="BX13" s="737">
        <f t="shared" ca="1" si="31"/>
        <v>74.0492483312904</v>
      </c>
      <c r="BY13" s="738">
        <f t="shared" ca="1" si="31"/>
        <v>38.395624695313138</v>
      </c>
      <c r="BZ13" s="736">
        <f t="shared" ca="1" si="31"/>
        <v>4627.2065461866978</v>
      </c>
      <c r="CA13" s="737">
        <f t="shared" ca="1" si="31"/>
        <v>2632.3548840300268</v>
      </c>
      <c r="CB13" s="738">
        <f t="shared" ca="1" si="31"/>
        <v>46.145312341057604</v>
      </c>
      <c r="CC13" s="736">
        <f t="shared" ca="1" si="31"/>
        <v>9749.4714961184873</v>
      </c>
      <c r="CD13" s="737">
        <f t="shared" ca="1" si="31"/>
        <v>431.86299653219231</v>
      </c>
      <c r="CE13" s="738">
        <f t="shared" ca="1" si="31"/>
        <v>2.0094490089521004</v>
      </c>
      <c r="CF13" s="736">
        <f t="shared" ca="1" si="31"/>
        <v>4179.274248992604</v>
      </c>
      <c r="CG13" s="737">
        <f t="shared" ca="1" si="31"/>
        <v>1100.0699026202597</v>
      </c>
      <c r="CH13" s="738">
        <f t="shared" ca="1" si="31"/>
        <v>2.9155110108767941</v>
      </c>
      <c r="CI13" s="736">
        <f t="shared" ca="1" si="31"/>
        <v>3439.004764039114</v>
      </c>
      <c r="CJ13" s="737">
        <f t="shared" ca="1" si="31"/>
        <v>1025.2930948986909</v>
      </c>
      <c r="CK13" s="738">
        <f t="shared" ca="1" si="31"/>
        <v>5.0032033593844023</v>
      </c>
      <c r="CL13" s="736">
        <f t="shared" ca="1" si="31"/>
        <v>5534.4781953216179</v>
      </c>
      <c r="CM13" s="737">
        <f t="shared" ca="1" si="31"/>
        <v>1275.1880214629523</v>
      </c>
      <c r="CN13" s="738">
        <f t="shared" ca="1" si="31"/>
        <v>10.006406718768805</v>
      </c>
      <c r="CO13" s="736">
        <f t="shared" ca="1" si="31"/>
        <v>8321.9004582604121</v>
      </c>
      <c r="CP13" s="737">
        <f t="shared" ca="1" si="31"/>
        <v>1702.1358410787784</v>
      </c>
      <c r="CQ13" s="738">
        <f t="shared" ca="1" si="31"/>
        <v>20.012813437537609</v>
      </c>
      <c r="CR13" s="736">
        <f t="shared" ca="1" si="31"/>
        <v>28830.781392351772</v>
      </c>
      <c r="CS13" s="737">
        <f t="shared" ca="1" si="31"/>
        <v>4001.7112847226758</v>
      </c>
      <c r="CT13" s="738">
        <f t="shared" ca="1" si="31"/>
        <v>41.181324245803658</v>
      </c>
      <c r="CU13" s="736">
        <f t="shared" ca="1" si="31"/>
        <v>5125.1055691240517</v>
      </c>
      <c r="CV13" s="737">
        <f t="shared" ca="1" si="31"/>
        <v>4277.5569745941457</v>
      </c>
      <c r="CW13" s="738">
        <f t="shared" ca="1" si="31"/>
        <v>60.725260452802779</v>
      </c>
      <c r="CZ13" s="703" t="s">
        <v>201</v>
      </c>
      <c r="DA13" s="861"/>
      <c r="DB13" s="862"/>
      <c r="DC13" s="863"/>
      <c r="DD13" s="861"/>
      <c r="DE13" s="862"/>
      <c r="DF13" s="863"/>
      <c r="DG13" s="861"/>
      <c r="DH13" s="862"/>
      <c r="DI13" s="863"/>
      <c r="DJ13" s="861"/>
      <c r="DK13" s="862"/>
      <c r="DL13" s="863"/>
      <c r="DM13" s="861"/>
      <c r="DN13" s="862"/>
      <c r="DO13" s="863"/>
      <c r="DP13" s="861"/>
      <c r="DQ13" s="862"/>
      <c r="DR13" s="863"/>
      <c r="DS13" s="861"/>
      <c r="DT13" s="862"/>
      <c r="DU13" s="863"/>
      <c r="DV13" s="861"/>
      <c r="DW13" s="862"/>
      <c r="DX13" s="863"/>
      <c r="DY13" s="861"/>
      <c r="DZ13" s="862"/>
      <c r="EA13" s="863"/>
      <c r="EB13" s="861"/>
      <c r="EC13" s="862"/>
      <c r="ED13" s="863"/>
      <c r="EE13" s="861"/>
      <c r="EF13" s="862"/>
      <c r="EG13" s="863"/>
      <c r="EH13" s="861"/>
      <c r="EI13" s="862"/>
      <c r="EJ13" s="863"/>
      <c r="EK13" s="861"/>
      <c r="EL13" s="862"/>
      <c r="EM13" s="863"/>
      <c r="EN13" s="861"/>
      <c r="EO13" s="862"/>
      <c r="EP13" s="863"/>
      <c r="EQ13" s="861"/>
      <c r="ER13" s="862"/>
      <c r="ES13" s="863"/>
      <c r="ET13" s="861"/>
      <c r="EU13" s="862"/>
      <c r="EV13" s="863"/>
      <c r="EW13" s="861"/>
      <c r="EX13" s="862"/>
      <c r="EY13" s="863"/>
      <c r="EZ13" s="861"/>
      <c r="FA13" s="862"/>
      <c r="FB13" s="863"/>
      <c r="FC13" s="861"/>
      <c r="FD13" s="862"/>
      <c r="FE13" s="863"/>
      <c r="FF13" s="861"/>
      <c r="FG13" s="862"/>
      <c r="FH13" s="863"/>
      <c r="FI13" s="861"/>
      <c r="FJ13" s="862"/>
      <c r="FK13" s="863"/>
      <c r="FL13" s="861"/>
      <c r="FM13" s="862"/>
      <c r="FN13" s="863"/>
      <c r="FO13" s="861"/>
      <c r="FP13" s="862"/>
      <c r="FQ13" s="863"/>
      <c r="FR13" s="861"/>
      <c r="FS13" s="862"/>
      <c r="FT13" s="863"/>
      <c r="FU13" s="861"/>
      <c r="FV13" s="862"/>
      <c r="FW13" s="863"/>
      <c r="FX13" s="861"/>
      <c r="FY13" s="862"/>
      <c r="FZ13" s="863"/>
      <c r="GA13" s="861"/>
      <c r="GB13" s="862"/>
      <c r="GC13" s="863"/>
      <c r="GD13" s="861"/>
      <c r="GE13" s="862"/>
      <c r="GF13" s="863"/>
      <c r="GG13" s="861"/>
      <c r="GH13" s="862"/>
      <c r="GI13" s="863"/>
      <c r="GJ13" s="861"/>
      <c r="GK13" s="862"/>
      <c r="GL13" s="863"/>
      <c r="GM13" s="864"/>
      <c r="GN13" s="865"/>
      <c r="GO13" s="866"/>
      <c r="GP13" s="864"/>
      <c r="GQ13" s="865"/>
      <c r="GR13" s="866"/>
    </row>
    <row r="14" spans="1:200" ht="15.75" thickBot="1" x14ac:dyDescent="0.3">
      <c r="A14" s="703" t="s">
        <v>202</v>
      </c>
      <c r="B14" s="696">
        <v>44</v>
      </c>
      <c r="C14" s="732">
        <f t="shared" ca="1" si="0"/>
        <v>53782.407140955424</v>
      </c>
      <c r="D14" s="733">
        <f t="shared" ca="1" si="1"/>
        <v>9851.8249603091208</v>
      </c>
      <c r="E14" s="734">
        <f t="shared" ca="1" si="2"/>
        <v>74.419112912586669</v>
      </c>
      <c r="F14" s="739">
        <f t="shared" ref="F14:AK14" ca="1" si="32">F12-F13</f>
        <v>730.08000000000175</v>
      </c>
      <c r="G14" s="740">
        <f t="shared" ca="1" si="32"/>
        <v>241.98000000000047</v>
      </c>
      <c r="H14" s="741">
        <f t="shared" ca="1" si="32"/>
        <v>24.960000000000036</v>
      </c>
      <c r="I14" s="739">
        <f t="shared" ca="1" si="32"/>
        <v>293.46000000000095</v>
      </c>
      <c r="J14" s="740">
        <f t="shared" ca="1" si="32"/>
        <v>196.98000000000047</v>
      </c>
      <c r="K14" s="741">
        <f t="shared" ca="1" si="32"/>
        <v>6.8700000000000045</v>
      </c>
      <c r="L14" s="739">
        <f t="shared" ca="1" si="32"/>
        <v>165</v>
      </c>
      <c r="M14" s="740">
        <f t="shared" ca="1" si="32"/>
        <v>105</v>
      </c>
      <c r="N14" s="741">
        <f t="shared" ca="1" si="32"/>
        <v>3</v>
      </c>
      <c r="O14" s="739">
        <f t="shared" ca="1" si="32"/>
        <v>217.23000000000047</v>
      </c>
      <c r="P14" s="740">
        <f t="shared" ca="1" si="32"/>
        <v>141</v>
      </c>
      <c r="Q14" s="741">
        <f t="shared" ca="1" si="32"/>
        <v>1.5300000000000011</v>
      </c>
      <c r="R14" s="739">
        <f t="shared" ca="1" si="32"/>
        <v>454.29000000000087</v>
      </c>
      <c r="S14" s="740">
        <f t="shared" ca="1" si="32"/>
        <v>334.20000000000073</v>
      </c>
      <c r="T14" s="741">
        <f t="shared" ca="1" si="32"/>
        <v>16.769999999999982</v>
      </c>
      <c r="U14" s="739">
        <f t="shared" ca="1" si="32"/>
        <v>307.97999999999956</v>
      </c>
      <c r="V14" s="740">
        <f t="shared" ca="1" si="32"/>
        <v>244.98000000000047</v>
      </c>
      <c r="W14" s="741">
        <f t="shared" ca="1" si="32"/>
        <v>13.740000000000009</v>
      </c>
      <c r="X14" s="739">
        <f t="shared" ca="1" si="32"/>
        <v>1275.75</v>
      </c>
      <c r="Y14" s="740">
        <f t="shared" ca="1" si="32"/>
        <v>263.10000000000036</v>
      </c>
      <c r="Z14" s="741">
        <f t="shared" ca="1" si="32"/>
        <v>31.769999999999982</v>
      </c>
      <c r="AA14" s="739">
        <f t="shared" ca="1" si="32"/>
        <v>575.34000000000015</v>
      </c>
      <c r="AB14" s="740">
        <f t="shared" ca="1" si="32"/>
        <v>292.68000000000029</v>
      </c>
      <c r="AC14" s="741">
        <f t="shared" ca="1" si="32"/>
        <v>16.259999999999991</v>
      </c>
      <c r="AD14" s="739">
        <f t="shared" ca="1" si="32"/>
        <v>248.01000000000022</v>
      </c>
      <c r="AE14" s="740">
        <f t="shared" ca="1" si="32"/>
        <v>238.28999999999996</v>
      </c>
      <c r="AF14" s="741">
        <f t="shared" ca="1" si="32"/>
        <v>18.810000000000059</v>
      </c>
      <c r="AG14" s="739">
        <f t="shared" ca="1" si="32"/>
        <v>402</v>
      </c>
      <c r="AH14" s="740">
        <f t="shared" ca="1" si="32"/>
        <v>120</v>
      </c>
      <c r="AI14" s="741">
        <f t="shared" ca="1" si="32"/>
        <v>33</v>
      </c>
      <c r="AJ14" s="739">
        <f t="shared" ca="1" si="32"/>
        <v>801</v>
      </c>
      <c r="AK14" s="740">
        <f t="shared" ca="1" si="32"/>
        <v>189</v>
      </c>
      <c r="AL14" s="741">
        <f t="shared" ref="AL14:BQ14" ca="1" si="33">AL12-AL13</f>
        <v>24</v>
      </c>
      <c r="AM14" s="739">
        <f t="shared" ca="1" si="33"/>
        <v>849</v>
      </c>
      <c r="AN14" s="740">
        <f t="shared" ca="1" si="33"/>
        <v>141</v>
      </c>
      <c r="AO14" s="741">
        <f t="shared" ca="1" si="33"/>
        <v>3</v>
      </c>
      <c r="AP14" s="739">
        <f t="shared" ca="1" si="33"/>
        <v>369</v>
      </c>
      <c r="AQ14" s="740">
        <f t="shared" ca="1" si="33"/>
        <v>438</v>
      </c>
      <c r="AR14" s="741">
        <f t="shared" ca="1" si="33"/>
        <v>12</v>
      </c>
      <c r="AS14" s="739">
        <f t="shared" ca="1" si="33"/>
        <v>324.38999999999942</v>
      </c>
      <c r="AT14" s="740">
        <f t="shared" ca="1" si="33"/>
        <v>266.39999999999964</v>
      </c>
      <c r="AU14" s="741">
        <f t="shared" ca="1" si="33"/>
        <v>13.980000000000018</v>
      </c>
      <c r="AV14" s="739">
        <f t="shared" ca="1" si="33"/>
        <v>1057.0200000000041</v>
      </c>
      <c r="AW14" s="740">
        <f t="shared" ca="1" si="33"/>
        <v>423.56999999999971</v>
      </c>
      <c r="AX14" s="741">
        <f t="shared" ca="1" si="33"/>
        <v>25.080000000000041</v>
      </c>
      <c r="AY14" s="739">
        <f t="shared" ca="1" si="33"/>
        <v>321.27000000000044</v>
      </c>
      <c r="AZ14" s="740">
        <f t="shared" ca="1" si="33"/>
        <v>244.68000000000029</v>
      </c>
      <c r="BA14" s="741">
        <f t="shared" ca="1" si="33"/>
        <v>49.8900000000001</v>
      </c>
      <c r="BB14" s="739">
        <f t="shared" ca="1" si="33"/>
        <v>3289.3500000000058</v>
      </c>
      <c r="BC14" s="740">
        <f t="shared" ca="1" si="33"/>
        <v>452.28000000000065</v>
      </c>
      <c r="BD14" s="741">
        <f t="shared" ca="1" si="33"/>
        <v>6.9900000000000091</v>
      </c>
      <c r="BE14" s="739">
        <f t="shared" ca="1" si="33"/>
        <v>3787.3800000000047</v>
      </c>
      <c r="BF14" s="740">
        <f t="shared" ca="1" si="33"/>
        <v>1010.3400000000001</v>
      </c>
      <c r="BG14" s="741">
        <f t="shared" ca="1" si="33"/>
        <v>27.360000000000014</v>
      </c>
      <c r="BH14" s="739">
        <f t="shared" ca="1" si="33"/>
        <v>3139.5275297211338</v>
      </c>
      <c r="BI14" s="740">
        <f t="shared" ca="1" si="33"/>
        <v>4044.9205146002059</v>
      </c>
      <c r="BJ14" s="741">
        <f t="shared" ca="1" si="33"/>
        <v>62.182569644566684</v>
      </c>
      <c r="BK14" s="739">
        <f t="shared" ca="1" si="33"/>
        <v>5071.74652206256</v>
      </c>
      <c r="BL14" s="740">
        <f t="shared" ca="1" si="33"/>
        <v>1903.0404136983634</v>
      </c>
      <c r="BM14" s="741">
        <f t="shared" ca="1" si="33"/>
        <v>66.998239516748527</v>
      </c>
      <c r="BN14" s="739">
        <f t="shared" ca="1" si="33"/>
        <v>1957.9759436461172</v>
      </c>
      <c r="BO14" s="740">
        <f t="shared" ca="1" si="33"/>
        <v>1733.6787954628307</v>
      </c>
      <c r="BP14" s="741">
        <f t="shared" ca="1" si="33"/>
        <v>41.718515527878822</v>
      </c>
      <c r="BQ14" s="739">
        <f t="shared" ca="1" si="33"/>
        <v>716.65651067149884</v>
      </c>
      <c r="BR14" s="740">
        <f t="shared" ref="BR14:CW14" ca="1" si="34">BR12-BR13</f>
        <v>372.1730802135753</v>
      </c>
      <c r="BS14" s="741">
        <f t="shared" ca="1" si="34"/>
        <v>32.421708466115774</v>
      </c>
      <c r="BT14" s="739">
        <f t="shared" ca="1" si="34"/>
        <v>8303.4917309321136</v>
      </c>
      <c r="BU14" s="740">
        <f t="shared" ca="1" si="34"/>
        <v>5350.5928700392524</v>
      </c>
      <c r="BV14" s="741">
        <f t="shared" ca="1" si="34"/>
        <v>3.4092975224595818</v>
      </c>
      <c r="BW14" s="739">
        <f t="shared" ca="1" si="34"/>
        <v>73248.793506414397</v>
      </c>
      <c r="BX14" s="740">
        <f t="shared" ca="1" si="34"/>
        <v>1407.9507516687097</v>
      </c>
      <c r="BY14" s="741">
        <f t="shared" ca="1" si="34"/>
        <v>1.6043753046868616</v>
      </c>
      <c r="BZ14" s="739">
        <f t="shared" ca="1" si="34"/>
        <v>26416.793453813301</v>
      </c>
      <c r="CA14" s="740">
        <f t="shared" ca="1" si="34"/>
        <v>14987.645115969974</v>
      </c>
      <c r="CB14" s="741">
        <f t="shared" ca="1" si="34"/>
        <v>259.8546876589424</v>
      </c>
      <c r="CC14" s="739">
        <f t="shared" ca="1" si="34"/>
        <v>113362.52850388151</v>
      </c>
      <c r="CD14" s="740">
        <f t="shared" ca="1" si="34"/>
        <v>4981.1370034678075</v>
      </c>
      <c r="CE14" s="741">
        <f t="shared" ca="1" si="34"/>
        <v>26.9905509910479</v>
      </c>
      <c r="CF14" s="739">
        <f t="shared" ca="1" si="34"/>
        <v>51189.725751007398</v>
      </c>
      <c r="CG14" s="740">
        <f t="shared" ca="1" si="34"/>
        <v>14027.93009737974</v>
      </c>
      <c r="CH14" s="741">
        <f t="shared" ca="1" si="34"/>
        <v>31.084488989123205</v>
      </c>
      <c r="CI14" s="739">
        <f t="shared" ca="1" si="34"/>
        <v>39839.995235960887</v>
      </c>
      <c r="CJ14" s="740">
        <f t="shared" ca="1" si="34"/>
        <v>12571.70690510131</v>
      </c>
      <c r="CK14" s="741">
        <f t="shared" ca="1" si="34"/>
        <v>65.996796640615599</v>
      </c>
      <c r="CL14" s="739">
        <f t="shared" ca="1" si="34"/>
        <v>64115.521804678385</v>
      </c>
      <c r="CM14" s="740">
        <f t="shared" ca="1" si="34"/>
        <v>15635.811978537047</v>
      </c>
      <c r="CN14" s="741">
        <f t="shared" ca="1" si="34"/>
        <v>131.9935932812312</v>
      </c>
      <c r="CO14" s="739">
        <f t="shared" ca="1" si="34"/>
        <v>96407.09954173959</v>
      </c>
      <c r="CP14" s="740">
        <f t="shared" ca="1" si="34"/>
        <v>20870.86415892122</v>
      </c>
      <c r="CQ14" s="741">
        <f t="shared" ca="1" si="34"/>
        <v>263.9871865624624</v>
      </c>
      <c r="CR14" s="739">
        <f t="shared" ca="1" si="34"/>
        <v>117079.21860764823</v>
      </c>
      <c r="CS14" s="740">
        <f t="shared" ca="1" si="34"/>
        <v>16241.288715277324</v>
      </c>
      <c r="CT14" s="741">
        <f t="shared" ca="1" si="34"/>
        <v>164.81867575419633</v>
      </c>
      <c r="CU14" s="739">
        <f t="shared" ca="1" si="34"/>
        <v>18736.894430875949</v>
      </c>
      <c r="CV14" s="740">
        <f t="shared" ca="1" si="34"/>
        <v>16126.443025405853</v>
      </c>
      <c r="CW14" s="741">
        <f t="shared" ca="1" si="34"/>
        <v>228.27473954719721</v>
      </c>
      <c r="CZ14" s="703" t="s">
        <v>202</v>
      </c>
      <c r="DA14" s="867"/>
      <c r="DB14" s="868"/>
      <c r="DC14" s="869"/>
      <c r="DD14" s="867"/>
      <c r="DE14" s="868"/>
      <c r="DF14" s="869"/>
      <c r="DG14" s="867"/>
      <c r="DH14" s="868"/>
      <c r="DI14" s="869"/>
      <c r="DJ14" s="867"/>
      <c r="DK14" s="868"/>
      <c r="DL14" s="869"/>
      <c r="DM14" s="867"/>
      <c r="DN14" s="868"/>
      <c r="DO14" s="869"/>
      <c r="DP14" s="867"/>
      <c r="DQ14" s="868"/>
      <c r="DR14" s="869"/>
      <c r="DS14" s="867"/>
      <c r="DT14" s="868"/>
      <c r="DU14" s="869"/>
      <c r="DV14" s="867"/>
      <c r="DW14" s="868"/>
      <c r="DX14" s="869"/>
      <c r="DY14" s="867"/>
      <c r="DZ14" s="868"/>
      <c r="EA14" s="869"/>
      <c r="EB14" s="867"/>
      <c r="EC14" s="868"/>
      <c r="ED14" s="869"/>
      <c r="EE14" s="867"/>
      <c r="EF14" s="868"/>
      <c r="EG14" s="869"/>
      <c r="EH14" s="867"/>
      <c r="EI14" s="868"/>
      <c r="EJ14" s="869"/>
      <c r="EK14" s="867"/>
      <c r="EL14" s="868"/>
      <c r="EM14" s="869"/>
      <c r="EN14" s="867"/>
      <c r="EO14" s="868"/>
      <c r="EP14" s="869"/>
      <c r="EQ14" s="867"/>
      <c r="ER14" s="868"/>
      <c r="ES14" s="869"/>
      <c r="ET14" s="867"/>
      <c r="EU14" s="868"/>
      <c r="EV14" s="869"/>
      <c r="EW14" s="867"/>
      <c r="EX14" s="868"/>
      <c r="EY14" s="869"/>
      <c r="EZ14" s="867"/>
      <c r="FA14" s="868"/>
      <c r="FB14" s="869"/>
      <c r="FC14" s="867"/>
      <c r="FD14" s="868"/>
      <c r="FE14" s="869"/>
      <c r="FF14" s="867"/>
      <c r="FG14" s="868"/>
      <c r="FH14" s="869"/>
      <c r="FI14" s="867"/>
      <c r="FJ14" s="868"/>
      <c r="FK14" s="869"/>
      <c r="FL14" s="867"/>
      <c r="FM14" s="868"/>
      <c r="FN14" s="869"/>
      <c r="FO14" s="867"/>
      <c r="FP14" s="868"/>
      <c r="FQ14" s="869"/>
      <c r="FR14" s="867"/>
      <c r="FS14" s="868"/>
      <c r="FT14" s="869"/>
      <c r="FU14" s="867"/>
      <c r="FV14" s="868"/>
      <c r="FW14" s="869"/>
      <c r="FX14" s="867"/>
      <c r="FY14" s="868"/>
      <c r="FZ14" s="869"/>
      <c r="GA14" s="867"/>
      <c r="GB14" s="868"/>
      <c r="GC14" s="869"/>
      <c r="GD14" s="867"/>
      <c r="GE14" s="868"/>
      <c r="GF14" s="869"/>
      <c r="GG14" s="867"/>
      <c r="GH14" s="868"/>
      <c r="GI14" s="869"/>
      <c r="GJ14" s="867"/>
      <c r="GK14" s="868"/>
      <c r="GL14" s="869"/>
      <c r="GM14" s="870"/>
      <c r="GN14" s="871"/>
      <c r="GO14" s="872"/>
      <c r="GP14" s="870"/>
      <c r="GQ14" s="871"/>
      <c r="GR14" s="872"/>
    </row>
    <row r="15" spans="1:200" x14ac:dyDescent="0.25">
      <c r="A15" s="719" t="s">
        <v>440</v>
      </c>
      <c r="B15" s="701"/>
      <c r="C15" s="720">
        <f t="shared" ca="1" si="0"/>
        <v>3002.1532800425475</v>
      </c>
      <c r="D15" s="721">
        <f t="shared" ca="1" si="1"/>
        <v>32960.697467347833</v>
      </c>
      <c r="E15" s="722">
        <f t="shared" ca="1" si="2"/>
        <v>24792.720681181043</v>
      </c>
      <c r="F15" s="873">
        <f ca="1">OFFSET('OCN2018.FCS'!$A$1,MATCH("SUM",'OCN2018.FCS'!$A$1:$A$1294,0)+F1-1975,10)</f>
        <v>966.53860448299622</v>
      </c>
      <c r="G15" s="874">
        <f ca="1">OFFSET('OCN2018.FCS'!$A$1,MATCH("SUM",'OCN2018.FCS'!$A$1:$A$1294,0)+F1-1975,11)</f>
        <v>9915.6204290165133</v>
      </c>
      <c r="H15" s="875">
        <f ca="1">OFFSET('OCN2018.FCS'!$A$1,MATCH("SUM",'OCN2018.FCS'!$A$1:$A$1294,0)+F1-1975,12)</f>
        <v>7639.840966500491</v>
      </c>
      <c r="I15" s="873">
        <f ca="1">OFFSET('OCN2018.FCS'!$A$1,MATCH("SUM",'OCN2018.FCS'!$A$1:$A$1294,0)+I1-1975,10)</f>
        <v>988.98959707865185</v>
      </c>
      <c r="J15" s="874">
        <f ca="1">OFFSET('OCN2018.FCS'!$A$1,MATCH("SUM",'OCN2018.FCS'!$A$1:$A$1294,0)+I1-1975,11)</f>
        <v>10249.166735978954</v>
      </c>
      <c r="K15" s="875">
        <f ca="1">OFFSET('OCN2018.FCS'!$A$1,MATCH("SUM",'OCN2018.FCS'!$A$1:$A$1294,0)+I1-1975,12)</f>
        <v>7513.8436669423954</v>
      </c>
      <c r="L15" s="873">
        <f ca="1">OFFSET('OCN2018.FCS'!$A$1,MATCH("SUM",'OCN2018.FCS'!$A$1:$A$1294,0)+L1-1975,10)</f>
        <v>1075.4261558265775</v>
      </c>
      <c r="M15" s="874">
        <f ca="1">OFFSET('OCN2018.FCS'!$A$1,MATCH("SUM",'OCN2018.FCS'!$A$1:$A$1294,0)+L1-1975,11)</f>
        <v>12639.508609552518</v>
      </c>
      <c r="N15" s="875">
        <f ca="1">OFFSET('OCN2018.FCS'!$A$1,MATCH("SUM",'OCN2018.FCS'!$A$1:$A$1294,0)+L1-1975,12)</f>
        <v>9000.0652346209026</v>
      </c>
      <c r="O15" s="873">
        <f ca="1">OFFSET('OCN2018.FCS'!$A$1,MATCH("SUM",'OCN2018.FCS'!$A$1:$A$1294,0)+O1-1975,10)</f>
        <v>921.3054079432934</v>
      </c>
      <c r="P15" s="874">
        <f ca="1">OFFSET('OCN2018.FCS'!$A$1,MATCH("SUM",'OCN2018.FCS'!$A$1:$A$1294,0)+O1-1975,11)</f>
        <v>12334.932540325482</v>
      </c>
      <c r="Q15" s="875">
        <f ca="1">OFFSET('OCN2018.FCS'!$A$1,MATCH("SUM",'OCN2018.FCS'!$A$1:$A$1294,0)+O1-1975,12)</f>
        <v>9463.7620517312243</v>
      </c>
      <c r="R15" s="873">
        <f ca="1">OFFSET('OCN2018.FCS'!$A$1,MATCH("SUM",'OCN2018.FCS'!$A$1:$A$1294,0)+R1-1975,10)</f>
        <v>901.13758385617791</v>
      </c>
      <c r="S15" s="874">
        <f ca="1">OFFSET('OCN2018.FCS'!$A$1,MATCH("SUM",'OCN2018.FCS'!$A$1:$A$1294,0)+R1-1975,11)</f>
        <v>11662.012945330658</v>
      </c>
      <c r="T15" s="875">
        <f ca="1">OFFSET('OCN2018.FCS'!$A$1,MATCH("SUM",'OCN2018.FCS'!$A$1:$A$1294,0)+R1-1975,12)</f>
        <v>9637.849470813162</v>
      </c>
      <c r="U15" s="873">
        <f ca="1">OFFSET('OCN2018.FCS'!$A$1,MATCH("SUM",'OCN2018.FCS'!$A$1:$A$1294,0)+U1-1975,10)</f>
        <v>592.15793038550089</v>
      </c>
      <c r="V15" s="874">
        <f ca="1">OFFSET('OCN2018.FCS'!$A$1,MATCH("SUM",'OCN2018.FCS'!$A$1:$A$1294,0)+U1-1975,11)</f>
        <v>9369.0927190272887</v>
      </c>
      <c r="W15" s="875">
        <f ca="1">OFFSET('OCN2018.FCS'!$A$1,MATCH("SUM",'OCN2018.FCS'!$A$1:$A$1294,0)+U1-1975,12)</f>
        <v>8832.7493505872117</v>
      </c>
      <c r="X15" s="873">
        <f ca="1">OFFSET('OCN2018.FCS'!$A$1,MATCH("SUM",'OCN2018.FCS'!$A$1:$A$1294,0)+X1-1975,10)</f>
        <v>543.06987777576933</v>
      </c>
      <c r="Y15" s="874">
        <f ca="1">OFFSET('OCN2018.FCS'!$A$1,MATCH("SUM",'OCN2018.FCS'!$A$1:$A$1294,0)+X1-1975,11)</f>
        <v>6822.4696886688816</v>
      </c>
      <c r="Z15" s="875">
        <f ca="1">OFFSET('OCN2018.FCS'!$A$1,MATCH("SUM",'OCN2018.FCS'!$A$1:$A$1294,0)+X1-1975,12)</f>
        <v>6957.4604335553486</v>
      </c>
      <c r="AA15" s="873">
        <f ca="1">OFFSET('OCN2018.FCS'!$A$1,MATCH("SUM",'OCN2018.FCS'!$A$1:$A$1294,0)+AA1-1975,10)</f>
        <v>551.76612034981599</v>
      </c>
      <c r="AB15" s="874">
        <f ca="1">OFFSET('OCN2018.FCS'!$A$1,MATCH("SUM",'OCN2018.FCS'!$A$1:$A$1294,0)+AA1-1975,11)</f>
        <v>4842.407598374456</v>
      </c>
      <c r="AC15" s="875">
        <f ca="1">OFFSET('OCN2018.FCS'!$A$1,MATCH("SUM",'OCN2018.FCS'!$A$1:$A$1294,0)+AA1-1975,12)</f>
        <v>4033.826281275728</v>
      </c>
      <c r="AD15" s="873">
        <f ca="1">OFFSET('OCN2018.FCS'!$A$1,MATCH("SUM",'OCN2018.FCS'!$A$1:$A$1294,0)+AD1-1975,10)</f>
        <v>672.10385154817141</v>
      </c>
      <c r="AE15" s="874">
        <f ca="1">OFFSET('OCN2018.FCS'!$A$1,MATCH("SUM",'OCN2018.FCS'!$A$1:$A$1294,0)+AD1-1975,11)</f>
        <v>8233.1317186320011</v>
      </c>
      <c r="AF15" s="875">
        <f ca="1">OFFSET('OCN2018.FCS'!$A$1,MATCH("SUM",'OCN2018.FCS'!$A$1:$A$1294,0)+AD1-1975,12)</f>
        <v>5115.7644298198293</v>
      </c>
      <c r="AG15" s="873">
        <f ca="1">OFFSET('OCN2018.FCS'!$A$1,MATCH("SUM",'OCN2018.FCS'!$A$1:$A$1294,0)+AG1-1975,10)</f>
        <v>557.00060768218441</v>
      </c>
      <c r="AH15" s="874">
        <f ca="1">OFFSET('OCN2018.FCS'!$A$1,MATCH("SUM",'OCN2018.FCS'!$A$1:$A$1294,0)+AG1-1975,11)</f>
        <v>7854.9941665514898</v>
      </c>
      <c r="AI15" s="875">
        <f ca="1">OFFSET('OCN2018.FCS'!$A$1,MATCH("SUM",'OCN2018.FCS'!$A$1:$A$1294,0)+AG1-1975,12)</f>
        <v>6279.0052257663247</v>
      </c>
      <c r="AJ15" s="873">
        <f ca="1">OFFSET('OCN2018.FCS'!$A$1,MATCH("SUM",'OCN2018.FCS'!$A$1:$A$1294,0)+AJ1-1975,10)</f>
        <v>519.94620935620924</v>
      </c>
      <c r="AK15" s="874">
        <f ca="1">OFFSET('OCN2018.FCS'!$A$1,MATCH("SUM",'OCN2018.FCS'!$A$1:$A$1294,0)+AJ1-1975,11)</f>
        <v>6143.6346092735248</v>
      </c>
      <c r="AL15" s="875">
        <f ca="1">OFFSET('OCN2018.FCS'!$A$1,MATCH("SUM",'OCN2018.FCS'!$A$1:$A$1294,0)+AJ1-1975,12)</f>
        <v>5791.4191813702664</v>
      </c>
      <c r="AM15" s="873">
        <f ca="1">OFFSET('OCN2018.FCS'!$A$1,MATCH("SUM",'OCN2018.FCS'!$A$1:$A$1294,0)+AM1-1975,10)</f>
        <v>659.4182930067974</v>
      </c>
      <c r="AN15" s="874">
        <f ca="1">OFFSET('OCN2018.FCS'!$A$1,MATCH("SUM",'OCN2018.FCS'!$A$1:$A$1294,0)+AM1-1975,11)</f>
        <v>6620.9838287121111</v>
      </c>
      <c r="AO15" s="875">
        <f ca="1">OFFSET('OCN2018.FCS'!$A$1,MATCH("SUM",'OCN2018.FCS'!$A$1:$A$1294,0)+AM1-1975,12)</f>
        <v>4799.5978782810926</v>
      </c>
      <c r="AP15" s="873">
        <f ca="1">OFFSET('OCN2018.FCS'!$A$1,MATCH("SUM",'OCN2018.FCS'!$A$1:$A$1294,0)+AP1-1975,10)</f>
        <v>829.85322708667877</v>
      </c>
      <c r="AQ15" s="874">
        <f ca="1">OFFSET('OCN2018.FCS'!$A$1,MATCH("SUM",'OCN2018.FCS'!$A$1:$A$1294,0)+AP1-1975,11)</f>
        <v>9970.3961826835057</v>
      </c>
      <c r="AR15" s="875">
        <f ca="1">OFFSET('OCN2018.FCS'!$A$1,MATCH("SUM",'OCN2018.FCS'!$A$1:$A$1294,0)+AP1-1975,12)</f>
        <v>6908.7505902298171</v>
      </c>
      <c r="AS15" s="873">
        <f ca="1">OFFSET('OCN2018.FCS'!$A$1,MATCH("SUM",'OCN2018.FCS'!$A$1:$A$1294,0)+AS1-1975,10)</f>
        <v>780.80085773328994</v>
      </c>
      <c r="AT15" s="874">
        <f ca="1">OFFSET('OCN2018.FCS'!$A$1,MATCH("SUM",'OCN2018.FCS'!$A$1:$A$1294,0)+AS1-1975,11)</f>
        <v>8582.9167335810089</v>
      </c>
      <c r="AU15" s="875">
        <f ca="1">OFFSET('OCN2018.FCS'!$A$1,MATCH("SUM",'OCN2018.FCS'!$A$1:$A$1294,0)+AS1-1975,12)</f>
        <v>6172.2824086857017</v>
      </c>
      <c r="AV15" s="873">
        <f ca="1">OFFSET('OCN2018.FCS'!$A$1,MATCH("SUM",'OCN2018.FCS'!$A$1:$A$1294,0)+AV1-1975,10)</f>
        <v>1495.1851027287723</v>
      </c>
      <c r="AW15" s="874">
        <f ca="1">OFFSET('OCN2018.FCS'!$A$1,MATCH("SUM",'OCN2018.FCS'!$A$1:$A$1294,0)+AV1-1975,11)</f>
        <v>12063.212837268085</v>
      </c>
      <c r="AX15" s="875">
        <f ca="1">OFFSET('OCN2018.FCS'!$A$1,MATCH("SUM",'OCN2018.FCS'!$A$1:$A$1294,0)+AV1-1975,12)</f>
        <v>8308.6020600031388</v>
      </c>
      <c r="AY15" s="873">
        <f ca="1">OFFSET('OCN2018.FCS'!$A$1,MATCH("SUM",'OCN2018.FCS'!$A$1:$A$1294,0)+AY1-1975,10)</f>
        <v>1957.7150312520575</v>
      </c>
      <c r="AZ15" s="874">
        <f ca="1">OFFSET('OCN2018.FCS'!$A$1,MATCH("SUM",'OCN2018.FCS'!$A$1:$A$1294,0)+AY1-1975,11)</f>
        <v>13472.219586197078</v>
      </c>
      <c r="BA15" s="875">
        <f ca="1">OFFSET('OCN2018.FCS'!$A$1,MATCH("SUM",'OCN2018.FCS'!$A$1:$A$1294,0)+AY1-1975,12)</f>
        <v>7165.0653825508625</v>
      </c>
      <c r="BB15" s="873">
        <f ca="1">OFFSET('OCN2018.FCS'!$A$1,MATCH("SUM",'OCN2018.FCS'!$A$1:$A$1294,0)+BB1-1975,10)</f>
        <v>3643.3422679901073</v>
      </c>
      <c r="BC15" s="874">
        <f ca="1">OFFSET('OCN2018.FCS'!$A$1,MATCH("SUM",'OCN2018.FCS'!$A$1:$A$1294,0)+BB1-1975,11)</f>
        <v>34180.189228365765</v>
      </c>
      <c r="BD15" s="875">
        <f ca="1">OFFSET('OCN2018.FCS'!$A$1,MATCH("SUM",'OCN2018.FCS'!$A$1:$A$1294,0)+BB1-1975,12)</f>
        <v>15136.468503644121</v>
      </c>
      <c r="BE15" s="873">
        <f ca="1">OFFSET('OCN2018.FCS'!$A$1,MATCH("SUM",'OCN2018.FCS'!$A$1:$A$1294,0)+BE1-1975,10)</f>
        <v>3855.8575370396361</v>
      </c>
      <c r="BF15" s="874">
        <f ca="1">OFFSET('OCN2018.FCS'!$A$1,MATCH("SUM",'OCN2018.FCS'!$A$1:$A$1294,0)+BE1-1975,11)</f>
        <v>52221.857500072256</v>
      </c>
      <c r="BG15" s="875">
        <f ca="1">OFFSET('OCN2018.FCS'!$A$1,MATCH("SUM",'OCN2018.FCS'!$A$1:$A$1294,0)+BE1-1975,12)</f>
        <v>33446.284962888123</v>
      </c>
      <c r="BH15" s="873">
        <f ca="1">OFFSET('OCN2018.FCS'!$A$1,MATCH("SUM",'OCN2018.FCS'!$A$1:$A$1294,0)+BH1-1975,10)</f>
        <v>3092.8020576071435</v>
      </c>
      <c r="BI15" s="874">
        <f ca="1">OFFSET('OCN2018.FCS'!$A$1,MATCH("SUM",'OCN2018.FCS'!$A$1:$A$1294,0)+BH1-1975,11)</f>
        <v>42467.354716017609</v>
      </c>
      <c r="BJ15" s="875">
        <f ca="1">OFFSET('OCN2018.FCS'!$A$1,MATCH("SUM",'OCN2018.FCS'!$A$1:$A$1294,0)+BH1-1975,12)</f>
        <v>37497.84322637524</v>
      </c>
      <c r="BK15" s="873">
        <f ca="1">OFFSET('OCN2018.FCS'!$A$1,MATCH("SUM",'OCN2018.FCS'!$A$1:$A$1294,0)+BK1-1975,10)</f>
        <v>3142.5282222285518</v>
      </c>
      <c r="BL15" s="874">
        <f ca="1">OFFSET('OCN2018.FCS'!$A$1,MATCH("SUM",'OCN2018.FCS'!$A$1:$A$1294,0)+BK1-1975,11)</f>
        <v>32403.078319827924</v>
      </c>
      <c r="BM15" s="875">
        <f ca="1">OFFSET('OCN2018.FCS'!$A$1,MATCH("SUM",'OCN2018.FCS'!$A$1:$A$1294,0)+BK1-1975,12)</f>
        <v>30077.393457943523</v>
      </c>
      <c r="BN15" s="873">
        <f ca="1">OFFSET('OCN2018.FCS'!$A$1,MATCH("SUM",'OCN2018.FCS'!$A$1:$A$1294,0)+BN1-1975,10)</f>
        <v>2665.7017245188058</v>
      </c>
      <c r="BO15" s="874">
        <f ca="1">OFFSET('OCN2018.FCS'!$A$1,MATCH("SUM",'OCN2018.FCS'!$A$1:$A$1294,0)+BN1-1975,11)</f>
        <v>33171.324760363437</v>
      </c>
      <c r="BP15" s="875">
        <f ca="1">OFFSET('OCN2018.FCS'!$A$1,MATCH("SUM",'OCN2018.FCS'!$A$1:$A$1294,0)+BN1-1975,12)</f>
        <v>24434.973515117748</v>
      </c>
      <c r="BQ15" s="873">
        <f ca="1">OFFSET('OCN2018.FCS'!$A$1,MATCH("SUM",'OCN2018.FCS'!$A$1:$A$1294,0)+BQ1-1975,10)</f>
        <v>2908.215020484773</v>
      </c>
      <c r="BR15" s="874">
        <f ca="1">OFFSET('OCN2018.FCS'!$A$1,MATCH("SUM",'OCN2018.FCS'!$A$1:$A$1294,0)+BQ1-1975,11)</f>
        <v>40719.111180444241</v>
      </c>
      <c r="BS15" s="875">
        <f ca="1">OFFSET('OCN2018.FCS'!$A$1,MATCH("SUM",'OCN2018.FCS'!$A$1:$A$1294,0)+BQ1-1975,12)</f>
        <v>33945.673799070981</v>
      </c>
      <c r="BT15" s="873">
        <f ca="1">OFFSET('OCN2018.FCS'!$A$1,MATCH("SUM",'OCN2018.FCS'!$A$1:$A$1294,0)+BT1-1975,10)</f>
        <v>1670.0411474737996</v>
      </c>
      <c r="BU15" s="874">
        <f ca="1">OFFSET('OCN2018.FCS'!$A$1,MATCH("SUM",'OCN2018.FCS'!$A$1:$A$1294,0)+BT1-1975,11)</f>
        <v>17633.237903043235</v>
      </c>
      <c r="BV15" s="875">
        <f ca="1">OFFSET('OCN2018.FCS'!$A$1,MATCH("SUM",'OCN2018.FCS'!$A$1:$A$1294,0)+BT1-1975,12)</f>
        <v>17731.720949482962</v>
      </c>
      <c r="BW15" s="873">
        <f ca="1">OFFSET('OCN2018.FCS'!$A$1,MATCH("SUM",'OCN2018.FCS'!$A$1:$A$1294,0)+BW1-1975,10)</f>
        <v>3030.8669291628512</v>
      </c>
      <c r="BX15" s="874">
        <f ca="1">OFFSET('OCN2018.FCS'!$A$1,MATCH("SUM",'OCN2018.FCS'!$A$1:$A$1294,0)+BW1-1975,11)</f>
        <v>31048.867269164875</v>
      </c>
      <c r="BY15" s="875">
        <f ca="1">OFFSET('OCN2018.FCS'!$A$1,MATCH("SUM",'OCN2018.FCS'!$A$1:$A$1294,0)+BW1-1975,12)</f>
        <v>21452.265801672278</v>
      </c>
      <c r="BZ15" s="873">
        <f ca="1">OFFSET('OCN2018.FCS'!$A$1,MATCH("SUM",'OCN2018.FCS'!$A$1:$A$1294,0)+BZ1-1975,10)</f>
        <v>3019.7572291979222</v>
      </c>
      <c r="CA15" s="874">
        <f ca="1">OFFSET('OCN2018.FCS'!$A$1,MATCH("SUM",'OCN2018.FCS'!$A$1:$A$1294,0)+BZ1-1975,11)</f>
        <v>30128.685887992997</v>
      </c>
      <c r="CB15" s="875">
        <f ca="1">OFFSET('OCN2018.FCS'!$A$1,MATCH("SUM",'OCN2018.FCS'!$A$1:$A$1294,0)+BZ1-1975,12)</f>
        <v>20732.556882809076</v>
      </c>
      <c r="CC15" s="873">
        <f ca="1">OFFSET('OCN2018.FCS'!$A$1,MATCH("SUM",'OCN2018.FCS'!$A$1:$A$1294,0)+CC1-1975,10)</f>
        <v>3578.719450146451</v>
      </c>
      <c r="CD15" s="874">
        <f ca="1">OFFSET('OCN2018.FCS'!$A$1,MATCH("SUM",'OCN2018.FCS'!$A$1:$A$1294,0)+CC1-1975,11)</f>
        <v>42280.897533618387</v>
      </c>
      <c r="CE15" s="875">
        <f ca="1">OFFSET('OCN2018.FCS'!$A$1,MATCH("SUM",'OCN2018.FCS'!$A$1:$A$1294,0)+CC1-1975,12)</f>
        <v>26504.38301623517</v>
      </c>
      <c r="CF15" s="873">
        <f ca="1">OFFSET('OCN2018.FCS'!$A$1,MATCH("SUM",'OCN2018.FCS'!$A$1:$A$1294,0)+CF1-1975,10)</f>
        <v>3035.0662121834175</v>
      </c>
      <c r="CG15" s="874">
        <f ca="1">OFFSET('OCN2018.FCS'!$A$1,MATCH("SUM",'OCN2018.FCS'!$A$1:$A$1294,0)+CF1-1975,11)</f>
        <v>42996.854733951346</v>
      </c>
      <c r="CH15" s="875">
        <f ca="1">OFFSET('OCN2018.FCS'!$A$1,MATCH("SUM",'OCN2018.FCS'!$A$1:$A$1294,0)+CF1-1975,12)</f>
        <v>34542.079053865236</v>
      </c>
      <c r="CI15" s="873">
        <f ca="1">OFFSET('OCN2018.FCS'!$A$1,MATCH("SUM",'OCN2018.FCS'!$A$1:$A$1294,0)+CI1-1975,10)</f>
        <v>2602.0852777586479</v>
      </c>
      <c r="CJ15" s="874">
        <f ca="1">OFFSET('OCN2018.FCS'!$A$1,MATCH("SUM",'OCN2018.FCS'!$A$1:$A$1294,0)+CI1-1975,11)</f>
        <v>29557.416383895783</v>
      </c>
      <c r="CK15" s="875">
        <f ca="1">OFFSET('OCN2018.FCS'!$A$1,MATCH("SUM",'OCN2018.FCS'!$A$1:$A$1294,0)+CI1-1975,12)</f>
        <v>26140.498338345573</v>
      </c>
      <c r="CL15" s="873">
        <f ca="1">OFFSET('OCN2018.FCS'!$A$1,MATCH("SUM",'OCN2018.FCS'!$A$1:$A$1294,0)+CL1-1975,10)</f>
        <v>4078.5367143747435</v>
      </c>
      <c r="CM15" s="874">
        <f ca="1">OFFSET('OCN2018.FCS'!$A$1,MATCH("SUM",'OCN2018.FCS'!$A$1:$A$1294,0)+CL1-1975,11)</f>
        <v>37078.922559768223</v>
      </c>
      <c r="CN15" s="875">
        <f ca="1">OFFSET('OCN2018.FCS'!$A$1,MATCH("SUM",'OCN2018.FCS'!$A$1:$A$1294,0)+CL1-1975,12)</f>
        <v>26445.54072585703</v>
      </c>
      <c r="CO15" s="873">
        <f ca="1">OFFSET('OCN2018.FCS'!$A$1,MATCH("SUM",'OCN2018.FCS'!$A$1:$A$1294,0)+CO1-1975,10)</f>
        <v>4570.5782338469535</v>
      </c>
      <c r="CP15" s="874">
        <f ca="1">OFFSET('OCN2018.FCS'!$A$1,MATCH("SUM",'OCN2018.FCS'!$A$1:$A$1294,0)+CO1-1975,11)</f>
        <v>46546.908558590076</v>
      </c>
      <c r="CQ15" s="875">
        <f ca="1">OFFSET('OCN2018.FCS'!$A$1,MATCH("SUM",'OCN2018.FCS'!$A$1:$A$1294,0)+CO1-1975,12)</f>
        <v>27186.513207562959</v>
      </c>
      <c r="CR15" s="873">
        <f ca="1">OFFSET('OCN2018.FCS'!$A$1,MATCH("SUM",'OCN2018.FCS'!$A$1:$A$1294,0)+CR1-1975,10)</f>
        <v>4455.8936106491738</v>
      </c>
      <c r="CS15" s="874">
        <f ca="1">OFFSET('OCN2018.FCS'!$A$1,MATCH("SUM",'OCN2018.FCS'!$A$1:$A$1294,0)+CR1-1975,11)</f>
        <v>72481.39571347025</v>
      </c>
      <c r="CT15" s="875">
        <f ca="1">OFFSET('OCN2018.FCS'!$A$1,MATCH("SUM",'OCN2018.FCS'!$A$1:$A$1294,0)+CR1-1975,12)</f>
        <v>49944.710675880575</v>
      </c>
      <c r="CU15" s="873">
        <f ca="1">OFFSET('OCN2018.FCS'!$A$1,MATCH("SUM",'OCN2018.FCS'!$A$1:$A$1294,0)+CU1-1975,10)</f>
        <v>2899.3502885313396</v>
      </c>
      <c r="CV15" s="874">
        <f ca="1">OFFSET('OCN2018.FCS'!$A$1,MATCH("SUM",'OCN2018.FCS'!$A$1:$A$1294,0)+CU1-1975,11)</f>
        <v>44093.699499214476</v>
      </c>
      <c r="CW15" s="875">
        <f ca="1">OFFSET('OCN2018.FCS'!$A$1,MATCH("SUM",'OCN2018.FCS'!$A$1:$A$1294,0)+CU1-1975,12)</f>
        <v>44054.950212254189</v>
      </c>
      <c r="CZ15" s="719" t="s">
        <v>440</v>
      </c>
      <c r="DA15" s="861">
        <v>0.03</v>
      </c>
      <c r="DB15" s="862">
        <v>0.03</v>
      </c>
      <c r="DC15" s="863">
        <v>0.03</v>
      </c>
      <c r="DD15" s="861">
        <v>0.03</v>
      </c>
      <c r="DE15" s="862">
        <v>0.03</v>
      </c>
      <c r="DF15" s="863">
        <v>0.03</v>
      </c>
      <c r="DG15" s="861">
        <v>0.03</v>
      </c>
      <c r="DH15" s="862">
        <v>0.03</v>
      </c>
      <c r="DI15" s="863">
        <v>0.03</v>
      </c>
      <c r="DJ15" s="861">
        <v>0.03</v>
      </c>
      <c r="DK15" s="862">
        <v>0.03</v>
      </c>
      <c r="DL15" s="863">
        <v>0.03</v>
      </c>
      <c r="DM15" s="861">
        <v>0.03</v>
      </c>
      <c r="DN15" s="862">
        <v>0.03</v>
      </c>
      <c r="DO15" s="863">
        <v>0.03</v>
      </c>
      <c r="DP15" s="861">
        <v>0.03</v>
      </c>
      <c r="DQ15" s="862">
        <v>0.03</v>
      </c>
      <c r="DR15" s="863">
        <v>0.03</v>
      </c>
      <c r="DS15" s="861">
        <v>0.03</v>
      </c>
      <c r="DT15" s="862">
        <v>0.03</v>
      </c>
      <c r="DU15" s="863">
        <v>0.03</v>
      </c>
      <c r="DV15" s="861">
        <v>0.03</v>
      </c>
      <c r="DW15" s="862">
        <v>0.03</v>
      </c>
      <c r="DX15" s="863">
        <v>0.03</v>
      </c>
      <c r="DY15" s="861">
        <v>0.03</v>
      </c>
      <c r="DZ15" s="862">
        <v>0.03</v>
      </c>
      <c r="EA15" s="863">
        <v>0.03</v>
      </c>
      <c r="EB15" s="861">
        <v>0.03</v>
      </c>
      <c r="EC15" s="862">
        <v>0.03</v>
      </c>
      <c r="ED15" s="863">
        <v>0.03</v>
      </c>
      <c r="EE15" s="861">
        <v>0.03</v>
      </c>
      <c r="EF15" s="862">
        <v>0.03</v>
      </c>
      <c r="EG15" s="863">
        <v>0.03</v>
      </c>
      <c r="EH15" s="861">
        <v>0.03</v>
      </c>
      <c r="EI15" s="862">
        <v>0.03</v>
      </c>
      <c r="EJ15" s="863">
        <v>0.03</v>
      </c>
      <c r="EK15" s="861">
        <v>0.03</v>
      </c>
      <c r="EL15" s="862">
        <v>0.03</v>
      </c>
      <c r="EM15" s="863">
        <v>0.03</v>
      </c>
      <c r="EN15" s="861">
        <v>0.03</v>
      </c>
      <c r="EO15" s="862">
        <v>0.03</v>
      </c>
      <c r="EP15" s="863">
        <v>0.03</v>
      </c>
      <c r="EQ15" s="861">
        <v>0.03</v>
      </c>
      <c r="ER15" s="862">
        <v>0.03</v>
      </c>
      <c r="ES15" s="863">
        <v>0.03</v>
      </c>
      <c r="ET15" s="861">
        <v>0.03</v>
      </c>
      <c r="EU15" s="862">
        <v>0.03</v>
      </c>
      <c r="EV15" s="863">
        <v>0.03</v>
      </c>
      <c r="EW15" s="861">
        <v>0.03</v>
      </c>
      <c r="EX15" s="862">
        <v>0.03</v>
      </c>
      <c r="EY15" s="863">
        <v>0.03</v>
      </c>
      <c r="EZ15" s="861">
        <v>0.03</v>
      </c>
      <c r="FA15" s="862">
        <v>0.03</v>
      </c>
      <c r="FB15" s="863">
        <v>0.03</v>
      </c>
      <c r="FC15" s="861">
        <f>ValidCohort_Pivot!BR51</f>
        <v>0.45002138884966136</v>
      </c>
      <c r="FD15" s="862">
        <f>ValidCohort_Pivot!BS51</f>
        <v>0.44996879550568558</v>
      </c>
      <c r="FE15" s="863">
        <f>ValidCohort_Pivot!BT51</f>
        <v>0.45001113336943932</v>
      </c>
      <c r="FF15" s="861">
        <f>ValidCohort_Pivot!BU51</f>
        <v>0.45095063822161774</v>
      </c>
      <c r="FG15" s="862">
        <f>ValidCohort_Pivot!BV51</f>
        <v>0.45000000000171059</v>
      </c>
      <c r="FH15" s="863">
        <f>ValidCohort_Pivot!BW51</f>
        <v>0.44998370805730992</v>
      </c>
      <c r="FI15" s="861">
        <f>ValidCohort_Pivot!BX51</f>
        <v>0.45002888503651139</v>
      </c>
      <c r="FJ15" s="862">
        <f>ValidCohort_Pivot!BY51</f>
        <v>0.45000114913430145</v>
      </c>
      <c r="FK15" s="863">
        <f>ValidCohort_Pivot!BZ51</f>
        <v>0.44999597498929111</v>
      </c>
      <c r="FL15" s="861">
        <f>ValidCohort_Pivot!CA51</f>
        <v>0.45003897116091074</v>
      </c>
      <c r="FM15" s="862">
        <f>ValidCohort_Pivot!CB51</f>
        <v>0.45012968639427753</v>
      </c>
      <c r="FN15" s="863">
        <f>ValidCohort_Pivot!CC51</f>
        <v>0.44998823251648057</v>
      </c>
      <c r="FO15" s="861">
        <f>ValidCohort_Pivot!CD51</f>
        <v>0.1746031746025114</v>
      </c>
      <c r="FP15" s="862">
        <f>ValidCohort_Pivot!CE51</f>
        <v>0.16862745098004239</v>
      </c>
      <c r="FQ15" s="863">
        <f>ValidCohort_Pivot!CF51</f>
        <v>0.17154811716466611</v>
      </c>
      <c r="FR15" s="861">
        <f>ValidCohort_Pivot!CG51</f>
        <v>0.17001545594985668</v>
      </c>
      <c r="FS15" s="862">
        <f>ValidCohort_Pivot!CH51</f>
        <v>0.16992481202999232</v>
      </c>
      <c r="FT15" s="863">
        <f>ValidCohort_Pivot!CI51</f>
        <v>0.17016491752108143</v>
      </c>
      <c r="FU15" s="861">
        <f>ValidCohort_Pivot!CJ51</f>
        <v>0.29011943539750873</v>
      </c>
      <c r="FV15" s="862">
        <f>ValidCohort_Pivot!CK51</f>
        <v>0.37993816557965987</v>
      </c>
      <c r="FW15" s="863">
        <f>ValidCohort_Pivot!CL51</f>
        <v>0.43997149982426775</v>
      </c>
      <c r="FX15" s="861">
        <f>ValidCohort_Pivot!CM51</f>
        <v>0.44045676998329319</v>
      </c>
      <c r="FY15" s="862">
        <f>ValidCohort_Pivot!CN51</f>
        <v>0.43007915566977029</v>
      </c>
      <c r="FZ15" s="863">
        <f>ValidCohort_Pivot!CO51</f>
        <v>0.37931034482758619</v>
      </c>
      <c r="GA15" s="861">
        <f>ValidCohort_Pivot!CP51</f>
        <v>0.55689956890993408</v>
      </c>
      <c r="GB15" s="862">
        <f>ValidCohort_Pivot!CQ51</f>
        <v>0.55705652328697508</v>
      </c>
      <c r="GC15" s="863">
        <f>ValidCohort_Pivot!CR51</f>
        <v>0.55723158819528307</v>
      </c>
      <c r="GD15" s="861">
        <f>ValidCohort_Pivot!CS51</f>
        <v>0.58469372908467465</v>
      </c>
      <c r="GE15" s="862">
        <f>ValidCohort_Pivot!CT51</f>
        <v>0.58531883722977684</v>
      </c>
      <c r="GF15" s="863">
        <f>ValidCohort_Pivot!CU51</f>
        <v>0.58531883722977684</v>
      </c>
      <c r="GG15" s="896">
        <f t="shared" ref="GG15:GL15" si="35">GD15</f>
        <v>0.58469372908467465</v>
      </c>
      <c r="GH15" s="894">
        <f t="shared" si="35"/>
        <v>0.58531883722977684</v>
      </c>
      <c r="GI15" s="895">
        <f t="shared" si="35"/>
        <v>0.58531883722977684</v>
      </c>
      <c r="GJ15" s="896">
        <f t="shared" si="35"/>
        <v>0.58469372908467465</v>
      </c>
      <c r="GK15" s="894">
        <f t="shared" si="35"/>
        <v>0.58531883722977684</v>
      </c>
      <c r="GL15" s="895">
        <f t="shared" si="35"/>
        <v>0.58531883722977684</v>
      </c>
      <c r="GM15" s="864">
        <v>0.60829366636905002</v>
      </c>
      <c r="GN15" s="865">
        <v>0.58957777568873559</v>
      </c>
      <c r="GO15" s="866">
        <v>0.566683803987442</v>
      </c>
      <c r="GP15" s="864">
        <v>0.59563607420984577</v>
      </c>
      <c r="GQ15" s="865">
        <v>0.61449794769914801</v>
      </c>
      <c r="GR15" s="866">
        <v>0.58995237690735969</v>
      </c>
    </row>
    <row r="16" spans="1:200" x14ac:dyDescent="0.25">
      <c r="A16" s="703" t="s">
        <v>201</v>
      </c>
      <c r="B16" s="681">
        <v>45</v>
      </c>
      <c r="C16" s="730">
        <f t="shared" ca="1" si="0"/>
        <v>1738.1628011208766</v>
      </c>
      <c r="D16" s="725">
        <f t="shared" ca="1" si="1"/>
        <v>18552.318786124255</v>
      </c>
      <c r="E16" s="731">
        <f t="shared" ca="1" si="2"/>
        <v>13954.092468003824</v>
      </c>
      <c r="F16" s="736">
        <f t="shared" ref="F16:AK16" ca="1" si="36">F15*(1-DA15)</f>
        <v>937.54244634850636</v>
      </c>
      <c r="G16" s="737">
        <f t="shared" ca="1" si="36"/>
        <v>9618.1518161460172</v>
      </c>
      <c r="H16" s="738">
        <f t="shared" ca="1" si="36"/>
        <v>7410.6457375054761</v>
      </c>
      <c r="I16" s="736">
        <f t="shared" ca="1" si="36"/>
        <v>959.31990916629229</v>
      </c>
      <c r="J16" s="737">
        <f t="shared" ca="1" si="36"/>
        <v>9941.6917338995845</v>
      </c>
      <c r="K16" s="738">
        <f t="shared" ca="1" si="36"/>
        <v>7288.4283569341233</v>
      </c>
      <c r="L16" s="736">
        <f t="shared" ca="1" si="36"/>
        <v>1043.1633711517802</v>
      </c>
      <c r="M16" s="737">
        <f t="shared" ca="1" si="36"/>
        <v>12260.323351265943</v>
      </c>
      <c r="N16" s="738">
        <f t="shared" ca="1" si="36"/>
        <v>8730.063277582276</v>
      </c>
      <c r="O16" s="736">
        <f t="shared" ca="1" si="36"/>
        <v>893.66624570499459</v>
      </c>
      <c r="P16" s="737">
        <f t="shared" ca="1" si="36"/>
        <v>11964.884564115717</v>
      </c>
      <c r="Q16" s="738">
        <f t="shared" ca="1" si="36"/>
        <v>9179.8491901792877</v>
      </c>
      <c r="R16" s="736">
        <f t="shared" ca="1" si="36"/>
        <v>874.10345634049258</v>
      </c>
      <c r="S16" s="737">
        <f t="shared" ca="1" si="36"/>
        <v>11312.152556970737</v>
      </c>
      <c r="T16" s="738">
        <f t="shared" ca="1" si="36"/>
        <v>9348.7139866887665</v>
      </c>
      <c r="U16" s="736">
        <f t="shared" ca="1" si="36"/>
        <v>574.39319247393587</v>
      </c>
      <c r="V16" s="737">
        <f t="shared" ca="1" si="36"/>
        <v>9088.0199374564691</v>
      </c>
      <c r="W16" s="738">
        <f t="shared" ca="1" si="36"/>
        <v>8567.7668700695958</v>
      </c>
      <c r="X16" s="736">
        <f t="shared" ca="1" si="36"/>
        <v>526.77778144249623</v>
      </c>
      <c r="Y16" s="737">
        <f t="shared" ca="1" si="36"/>
        <v>6617.7955980088154</v>
      </c>
      <c r="Z16" s="738">
        <f t="shared" ca="1" si="36"/>
        <v>6748.7366205486878</v>
      </c>
      <c r="AA16" s="736">
        <f t="shared" ca="1" si="36"/>
        <v>535.2131367393215</v>
      </c>
      <c r="AB16" s="737">
        <f t="shared" ca="1" si="36"/>
        <v>4697.1353704232224</v>
      </c>
      <c r="AC16" s="738">
        <f t="shared" ca="1" si="36"/>
        <v>3912.8114928374562</v>
      </c>
      <c r="AD16" s="736">
        <f t="shared" ca="1" si="36"/>
        <v>651.94073600172624</v>
      </c>
      <c r="AE16" s="737">
        <f t="shared" ca="1" si="36"/>
        <v>7986.1377670730408</v>
      </c>
      <c r="AF16" s="738">
        <f t="shared" ca="1" si="36"/>
        <v>4962.2914969252342</v>
      </c>
      <c r="AG16" s="736">
        <f t="shared" ca="1" si="36"/>
        <v>540.29058945171892</v>
      </c>
      <c r="AH16" s="737">
        <f t="shared" ca="1" si="36"/>
        <v>7619.3443415549445</v>
      </c>
      <c r="AI16" s="738">
        <f t="shared" ca="1" si="36"/>
        <v>6090.6350689933352</v>
      </c>
      <c r="AJ16" s="736">
        <f t="shared" ca="1" si="36"/>
        <v>504.34782307552297</v>
      </c>
      <c r="AK16" s="737">
        <f t="shared" ca="1" si="36"/>
        <v>5959.3255709953191</v>
      </c>
      <c r="AL16" s="738">
        <f t="shared" ref="AL16:BQ16" ca="1" si="37">AL15*(1-EG15)</f>
        <v>5617.6766059291585</v>
      </c>
      <c r="AM16" s="736">
        <f t="shared" ca="1" si="37"/>
        <v>639.63574421659348</v>
      </c>
      <c r="AN16" s="737">
        <f t="shared" ca="1" si="37"/>
        <v>6422.3543138507475</v>
      </c>
      <c r="AO16" s="738">
        <f t="shared" ca="1" si="37"/>
        <v>4655.6099419326592</v>
      </c>
      <c r="AP16" s="736">
        <f t="shared" ca="1" si="37"/>
        <v>804.95763027407838</v>
      </c>
      <c r="AQ16" s="737">
        <f t="shared" ca="1" si="37"/>
        <v>9671.2842972029994</v>
      </c>
      <c r="AR16" s="738">
        <f t="shared" ca="1" si="37"/>
        <v>6701.4880725229223</v>
      </c>
      <c r="AS16" s="736">
        <f t="shared" ca="1" si="37"/>
        <v>757.37683200129118</v>
      </c>
      <c r="AT16" s="737">
        <f t="shared" ca="1" si="37"/>
        <v>8325.4292315735784</v>
      </c>
      <c r="AU16" s="738">
        <f t="shared" ca="1" si="37"/>
        <v>5987.1139364251303</v>
      </c>
      <c r="AV16" s="736">
        <f t="shared" ca="1" si="37"/>
        <v>1450.3295496469091</v>
      </c>
      <c r="AW16" s="737">
        <f t="shared" ca="1" si="37"/>
        <v>11701.316452150042</v>
      </c>
      <c r="AX16" s="738">
        <f t="shared" ca="1" si="37"/>
        <v>8059.3439982030441</v>
      </c>
      <c r="AY16" s="736">
        <f t="shared" ca="1" si="37"/>
        <v>1898.9835803144958</v>
      </c>
      <c r="AZ16" s="737">
        <f t="shared" ca="1" si="37"/>
        <v>13068.052998611165</v>
      </c>
      <c r="BA16" s="738">
        <f t="shared" ca="1" si="37"/>
        <v>6950.1134210743367</v>
      </c>
      <c r="BB16" s="736">
        <f t="shared" ca="1" si="37"/>
        <v>3534.0419999504038</v>
      </c>
      <c r="BC16" s="737">
        <f t="shared" ca="1" si="37"/>
        <v>33154.783551514789</v>
      </c>
      <c r="BD16" s="738">
        <f t="shared" ca="1" si="37"/>
        <v>14682.374448534796</v>
      </c>
      <c r="BE16" s="736">
        <f t="shared" ca="1" si="37"/>
        <v>3740.1818109284468</v>
      </c>
      <c r="BF16" s="737">
        <f t="shared" ca="1" si="37"/>
        <v>50655.201775070083</v>
      </c>
      <c r="BG16" s="738">
        <f t="shared" ca="1" si="37"/>
        <v>32442.89641400148</v>
      </c>
      <c r="BH16" s="736">
        <f t="shared" ca="1" si="37"/>
        <v>1700.9749802056865</v>
      </c>
      <c r="BI16" s="737">
        <f t="shared" ca="1" si="37"/>
        <v>23358.37026613847</v>
      </c>
      <c r="BJ16" s="738">
        <f t="shared" ca="1" si="37"/>
        <v>20623.396297164567</v>
      </c>
      <c r="BK16" s="736">
        <f t="shared" ca="1" si="37"/>
        <v>1725.4031147851406</v>
      </c>
      <c r="BL16" s="737">
        <f t="shared" ca="1" si="37"/>
        <v>17821.693075849929</v>
      </c>
      <c r="BM16" s="738">
        <f t="shared" ca="1" si="37"/>
        <v>16543.056421039422</v>
      </c>
      <c r="BN16" s="736">
        <f t="shared" ca="1" si="37"/>
        <v>1466.058949593702</v>
      </c>
      <c r="BO16" s="737">
        <f t="shared" ca="1" si="37"/>
        <v>18244.190499892782</v>
      </c>
      <c r="BP16" s="738">
        <f t="shared" ca="1" si="37"/>
        <v>13439.333784344832</v>
      </c>
      <c r="BQ16" s="736">
        <f t="shared" ca="1" si="37"/>
        <v>1599.4049247510989</v>
      </c>
      <c r="BR16" s="737">
        <f t="shared" ref="BR16:BS16" ca="1" si="38">BR15*(1-FM15)</f>
        <v>22390.230434537156</v>
      </c>
      <c r="BS16" s="738">
        <f t="shared" ca="1" si="38"/>
        <v>18670.520044646026</v>
      </c>
      <c r="BT16" s="736">
        <f ca="1">BT15*(1-FR15)</f>
        <v>1386.1083403310197</v>
      </c>
      <c r="BU16" s="737">
        <f ca="1">BU15*(1-FS15)</f>
        <v>14636.913266888478</v>
      </c>
      <c r="BV16" s="738">
        <f ca="1">BV15*(1-FT15)</f>
        <v>14714.404116607362</v>
      </c>
      <c r="BW16" s="736">
        <f t="shared" ref="BW16:CW16" ca="1" si="39">BW15*(1-FR15)</f>
        <v>2515.5727062778869</v>
      </c>
      <c r="BX16" s="737">
        <f t="shared" ca="1" si="39"/>
        <v>25772.894334707853</v>
      </c>
      <c r="BY16" s="738">
        <f t="shared" ca="1" si="39"/>
        <v>17801.842760890398</v>
      </c>
      <c r="BZ16" s="736">
        <f t="shared" ca="1" si="39"/>
        <v>2143.6669668254758</v>
      </c>
      <c r="CA16" s="737">
        <f t="shared" ca="1" si="39"/>
        <v>18681.648240383151</v>
      </c>
      <c r="CB16" s="738">
        <f t="shared" ca="1" si="39"/>
        <v>11610.822735887621</v>
      </c>
      <c r="CC16" s="736">
        <f t="shared" ca="1" si="39"/>
        <v>2002.4482404585581</v>
      </c>
      <c r="CD16" s="737">
        <f t="shared" ca="1" si="39"/>
        <v>24096.764821399716</v>
      </c>
      <c r="CE16" s="738">
        <f t="shared" ca="1" si="39"/>
        <v>16450.99635490459</v>
      </c>
      <c r="CF16" s="736">
        <f t="shared" ca="1" si="39"/>
        <v>1344.8391470053657</v>
      </c>
      <c r="CG16" s="737">
        <f t="shared" ca="1" si="39"/>
        <v>19045.176323581294</v>
      </c>
      <c r="CH16" s="738">
        <f t="shared" ca="1" si="39"/>
        <v>15294.14148311289</v>
      </c>
      <c r="CI16" s="736">
        <f t="shared" ca="1" si="39"/>
        <v>1080.6623333096127</v>
      </c>
      <c r="CJ16" s="737">
        <f t="shared" ca="1" si="39"/>
        <v>12256.903794557547</v>
      </c>
      <c r="CK16" s="738">
        <f t="shared" ca="1" si="39"/>
        <v>10839.972246338228</v>
      </c>
      <c r="CL16" s="736">
        <f t="shared" ca="1" si="39"/>
        <v>1693.8418736382182</v>
      </c>
      <c r="CM16" s="737">
        <f t="shared" ca="1" si="39"/>
        <v>15375.930721351746</v>
      </c>
      <c r="CN16" s="738">
        <f t="shared" ca="1" si="39"/>
        <v>10966.467578285685</v>
      </c>
      <c r="CO16" s="736">
        <f t="shared" ca="1" si="39"/>
        <v>1898.1898022257321</v>
      </c>
      <c r="CP16" s="737">
        <f t="shared" ca="1" si="39"/>
        <v>19302.126164435384</v>
      </c>
      <c r="CQ16" s="738">
        <f t="shared" ca="1" si="39"/>
        <v>11273.734908580236</v>
      </c>
      <c r="CR16" s="736">
        <f t="shared" ca="1" si="39"/>
        <v>1745.4017492769635</v>
      </c>
      <c r="CS16" s="737">
        <f t="shared" ca="1" si="39"/>
        <v>29747.975649907406</v>
      </c>
      <c r="CT16" s="738">
        <f t="shared" ca="1" si="39"/>
        <v>21641.852041020364</v>
      </c>
      <c r="CU16" s="736">
        <f t="shared" ca="1" si="39"/>
        <v>1172.3926649113489</v>
      </c>
      <c r="CV16" s="737">
        <f t="shared" ca="1" si="39"/>
        <v>16998.211650484231</v>
      </c>
      <c r="CW16" s="738">
        <f t="shared" ca="1" si="39"/>
        <v>18064.627619999439</v>
      </c>
      <c r="CZ16" s="703" t="s">
        <v>201</v>
      </c>
      <c r="DA16" s="861"/>
      <c r="DB16" s="862"/>
      <c r="DC16" s="863"/>
      <c r="DD16" s="861"/>
      <c r="DE16" s="862"/>
      <c r="DF16" s="863"/>
      <c r="DG16" s="861"/>
      <c r="DH16" s="862"/>
      <c r="DI16" s="863"/>
      <c r="DJ16" s="861"/>
      <c r="DK16" s="862"/>
      <c r="DL16" s="863"/>
      <c r="DM16" s="861"/>
      <c r="DN16" s="862"/>
      <c r="DO16" s="863"/>
      <c r="DP16" s="861"/>
      <c r="DQ16" s="862"/>
      <c r="DR16" s="863"/>
      <c r="DS16" s="861"/>
      <c r="DT16" s="862"/>
      <c r="DU16" s="863"/>
      <c r="DV16" s="861"/>
      <c r="DW16" s="862"/>
      <c r="DX16" s="863"/>
      <c r="DY16" s="861"/>
      <c r="DZ16" s="862"/>
      <c r="EA16" s="863"/>
      <c r="EB16" s="861"/>
      <c r="EC16" s="862"/>
      <c r="ED16" s="863"/>
      <c r="EE16" s="861"/>
      <c r="EF16" s="862"/>
      <c r="EG16" s="863"/>
      <c r="EH16" s="861"/>
      <c r="EI16" s="862"/>
      <c r="EJ16" s="863"/>
      <c r="EK16" s="861"/>
      <c r="EL16" s="862"/>
      <c r="EM16" s="863"/>
      <c r="EN16" s="861"/>
      <c r="EO16" s="862"/>
      <c r="EP16" s="863"/>
      <c r="EQ16" s="861"/>
      <c r="ER16" s="862"/>
      <c r="ES16" s="863"/>
      <c r="ET16" s="861"/>
      <c r="EU16" s="862"/>
      <c r="EV16" s="863"/>
      <c r="EW16" s="861"/>
      <c r="EX16" s="862"/>
      <c r="EY16" s="863"/>
      <c r="EZ16" s="861"/>
      <c r="FA16" s="862"/>
      <c r="FB16" s="863"/>
      <c r="FC16" s="861"/>
      <c r="FD16" s="862"/>
      <c r="FE16" s="863"/>
      <c r="FF16" s="861"/>
      <c r="FG16" s="862"/>
      <c r="FH16" s="863"/>
      <c r="FI16" s="861"/>
      <c r="FJ16" s="862"/>
      <c r="FK16" s="863"/>
      <c r="FL16" s="861"/>
      <c r="FM16" s="862"/>
      <c r="FN16" s="863"/>
      <c r="FO16" s="861"/>
      <c r="FP16" s="862"/>
      <c r="FQ16" s="863"/>
      <c r="FR16" s="861"/>
      <c r="FS16" s="862"/>
      <c r="FT16" s="863"/>
      <c r="FU16" s="861"/>
      <c r="FV16" s="862"/>
      <c r="FW16" s="863"/>
      <c r="FX16" s="861"/>
      <c r="FY16" s="862"/>
      <c r="FZ16" s="863"/>
      <c r="GA16" s="861"/>
      <c r="GB16" s="862"/>
      <c r="GC16" s="863"/>
      <c r="GD16" s="861"/>
      <c r="GE16" s="862"/>
      <c r="GF16" s="863"/>
      <c r="GG16" s="861"/>
      <c r="GH16" s="862"/>
      <c r="GI16" s="863"/>
      <c r="GJ16" s="861"/>
      <c r="GK16" s="862"/>
      <c r="GL16" s="863"/>
      <c r="GM16" s="864"/>
      <c r="GN16" s="865"/>
      <c r="GO16" s="866"/>
      <c r="GP16" s="864"/>
      <c r="GQ16" s="865"/>
      <c r="GR16" s="866"/>
    </row>
    <row r="17" spans="1:200" ht="15.75" thickBot="1" x14ac:dyDescent="0.3">
      <c r="A17" s="703" t="s">
        <v>202</v>
      </c>
      <c r="B17" s="696">
        <v>46</v>
      </c>
      <c r="C17" s="732">
        <f t="shared" ca="1" si="0"/>
        <v>1263.9904789216707</v>
      </c>
      <c r="D17" s="733">
        <f t="shared" ca="1" si="1"/>
        <v>14408.378681223579</v>
      </c>
      <c r="E17" s="734">
        <f t="shared" ca="1" si="2"/>
        <v>10838.62821317722</v>
      </c>
      <c r="F17" s="736">
        <f t="shared" ref="F17:AK17" ca="1" si="40">F15-F16</f>
        <v>28.99615813448986</v>
      </c>
      <c r="G17" s="737">
        <f t="shared" ca="1" si="40"/>
        <v>297.46861287049614</v>
      </c>
      <c r="H17" s="738">
        <f t="shared" ca="1" si="40"/>
        <v>229.19522899501499</v>
      </c>
      <c r="I17" s="736">
        <f t="shared" ca="1" si="40"/>
        <v>29.669687912359564</v>
      </c>
      <c r="J17" s="737">
        <f t="shared" ca="1" si="40"/>
        <v>307.47500207936901</v>
      </c>
      <c r="K17" s="738">
        <f t="shared" ca="1" si="40"/>
        <v>225.41531000827217</v>
      </c>
      <c r="L17" s="736">
        <f t="shared" ca="1" si="40"/>
        <v>32.262784674797331</v>
      </c>
      <c r="M17" s="737">
        <f t="shared" ca="1" si="40"/>
        <v>379.18525828657584</v>
      </c>
      <c r="N17" s="738">
        <f t="shared" ca="1" si="40"/>
        <v>270.00195703862664</v>
      </c>
      <c r="O17" s="739">
        <f t="shared" ca="1" si="40"/>
        <v>27.639162238298809</v>
      </c>
      <c r="P17" s="740">
        <f t="shared" ca="1" si="40"/>
        <v>370.04797620976569</v>
      </c>
      <c r="Q17" s="741">
        <f t="shared" ca="1" si="40"/>
        <v>283.91286155193666</v>
      </c>
      <c r="R17" s="739">
        <f t="shared" ca="1" si="40"/>
        <v>27.034127515685327</v>
      </c>
      <c r="S17" s="740">
        <f t="shared" ca="1" si="40"/>
        <v>349.86038835992076</v>
      </c>
      <c r="T17" s="741">
        <f t="shared" ca="1" si="40"/>
        <v>289.13548412439559</v>
      </c>
      <c r="U17" s="739">
        <f t="shared" ca="1" si="40"/>
        <v>17.764737911565021</v>
      </c>
      <c r="V17" s="740">
        <f t="shared" ca="1" si="40"/>
        <v>281.07278157081964</v>
      </c>
      <c r="W17" s="741">
        <f t="shared" ca="1" si="40"/>
        <v>264.98248051761584</v>
      </c>
      <c r="X17" s="739">
        <f t="shared" ca="1" si="40"/>
        <v>16.292096333273093</v>
      </c>
      <c r="Y17" s="740">
        <f t="shared" ca="1" si="40"/>
        <v>204.67409066006621</v>
      </c>
      <c r="Z17" s="741">
        <f t="shared" ca="1" si="40"/>
        <v>208.72381300666075</v>
      </c>
      <c r="AA17" s="739">
        <f t="shared" ca="1" si="40"/>
        <v>16.552983610494493</v>
      </c>
      <c r="AB17" s="740">
        <f t="shared" ca="1" si="40"/>
        <v>145.27222795123362</v>
      </c>
      <c r="AC17" s="741">
        <f t="shared" ca="1" si="40"/>
        <v>121.01478843827181</v>
      </c>
      <c r="AD17" s="739">
        <f t="shared" ca="1" si="40"/>
        <v>20.163115546445169</v>
      </c>
      <c r="AE17" s="740">
        <f t="shared" ca="1" si="40"/>
        <v>246.99395155896036</v>
      </c>
      <c r="AF17" s="741">
        <f t="shared" ca="1" si="40"/>
        <v>153.47293289459503</v>
      </c>
      <c r="AG17" s="739">
        <f t="shared" ca="1" si="40"/>
        <v>16.710018230465494</v>
      </c>
      <c r="AH17" s="740">
        <f t="shared" ca="1" si="40"/>
        <v>235.64982499654525</v>
      </c>
      <c r="AI17" s="741">
        <f t="shared" ca="1" si="40"/>
        <v>188.3701567729895</v>
      </c>
      <c r="AJ17" s="739">
        <f t="shared" ca="1" si="40"/>
        <v>15.59838628068627</v>
      </c>
      <c r="AK17" s="740">
        <f t="shared" ca="1" si="40"/>
        <v>184.30903827820566</v>
      </c>
      <c r="AL17" s="741">
        <f t="shared" ref="AL17:BQ17" ca="1" si="41">AL15-AL16</f>
        <v>173.74257544110787</v>
      </c>
      <c r="AM17" s="739">
        <f t="shared" ca="1" si="41"/>
        <v>19.782548790203919</v>
      </c>
      <c r="AN17" s="740">
        <f t="shared" ca="1" si="41"/>
        <v>198.62951486136353</v>
      </c>
      <c r="AO17" s="741">
        <f t="shared" ca="1" si="41"/>
        <v>143.98793634843332</v>
      </c>
      <c r="AP17" s="739">
        <f t="shared" ca="1" si="41"/>
        <v>24.895596812600388</v>
      </c>
      <c r="AQ17" s="740">
        <f t="shared" ca="1" si="41"/>
        <v>299.11188548050632</v>
      </c>
      <c r="AR17" s="741">
        <f t="shared" ca="1" si="41"/>
        <v>207.26251770689487</v>
      </c>
      <c r="AS17" s="739">
        <f t="shared" ca="1" si="41"/>
        <v>23.424025731998768</v>
      </c>
      <c r="AT17" s="740">
        <f t="shared" ca="1" si="41"/>
        <v>257.48750200743052</v>
      </c>
      <c r="AU17" s="741">
        <f t="shared" ca="1" si="41"/>
        <v>185.16847226057143</v>
      </c>
      <c r="AV17" s="739">
        <f t="shared" ca="1" si="41"/>
        <v>44.855553081863263</v>
      </c>
      <c r="AW17" s="740">
        <f t="shared" ca="1" si="41"/>
        <v>361.89638511804333</v>
      </c>
      <c r="AX17" s="741">
        <f t="shared" ca="1" si="41"/>
        <v>249.25806180009477</v>
      </c>
      <c r="AY17" s="739">
        <f t="shared" ca="1" si="41"/>
        <v>58.731450937561704</v>
      </c>
      <c r="AZ17" s="740">
        <f t="shared" ca="1" si="41"/>
        <v>404.16658758591257</v>
      </c>
      <c r="BA17" s="741">
        <f t="shared" ca="1" si="41"/>
        <v>214.95196147652587</v>
      </c>
      <c r="BB17" s="739">
        <f t="shared" ca="1" si="41"/>
        <v>109.3002680397035</v>
      </c>
      <c r="BC17" s="740">
        <f t="shared" ca="1" si="41"/>
        <v>1025.4056768509763</v>
      </c>
      <c r="BD17" s="741">
        <f t="shared" ca="1" si="41"/>
        <v>454.09405510932447</v>
      </c>
      <c r="BE17" s="739">
        <f t="shared" ca="1" si="41"/>
        <v>115.67572611118931</v>
      </c>
      <c r="BF17" s="740">
        <f t="shared" ca="1" si="41"/>
        <v>1566.6557250021724</v>
      </c>
      <c r="BG17" s="741">
        <f t="shared" ca="1" si="41"/>
        <v>1003.3885488866435</v>
      </c>
      <c r="BH17" s="739">
        <f t="shared" ca="1" si="41"/>
        <v>1391.827077401457</v>
      </c>
      <c r="BI17" s="740">
        <f t="shared" ca="1" si="41"/>
        <v>19108.984449879139</v>
      </c>
      <c r="BJ17" s="741">
        <f t="shared" ca="1" si="41"/>
        <v>16874.446929210673</v>
      </c>
      <c r="BK17" s="739">
        <f t="shared" ca="1" si="41"/>
        <v>1417.1251074434113</v>
      </c>
      <c r="BL17" s="740">
        <f t="shared" ca="1" si="41"/>
        <v>14581.385243977995</v>
      </c>
      <c r="BM17" s="741">
        <f t="shared" ca="1" si="41"/>
        <v>13534.3370369041</v>
      </c>
      <c r="BN17" s="739">
        <f t="shared" ca="1" si="41"/>
        <v>1199.6427749251038</v>
      </c>
      <c r="BO17" s="740">
        <f t="shared" ca="1" si="41"/>
        <v>14927.134260470655</v>
      </c>
      <c r="BP17" s="741">
        <f t="shared" ca="1" si="41"/>
        <v>10995.639730772917</v>
      </c>
      <c r="BQ17" s="739">
        <f t="shared" ca="1" si="41"/>
        <v>1308.8100957336742</v>
      </c>
      <c r="BR17" s="740">
        <f t="shared" ref="BR17:CW17" ca="1" si="42">BR15-BR16</f>
        <v>18328.880745907085</v>
      </c>
      <c r="BS17" s="741">
        <f t="shared" ca="1" si="42"/>
        <v>15275.153754424955</v>
      </c>
      <c r="BT17" s="739">
        <f t="shared" ca="1" si="42"/>
        <v>283.93280714277989</v>
      </c>
      <c r="BU17" s="740">
        <f t="shared" ca="1" si="42"/>
        <v>2996.3246361547572</v>
      </c>
      <c r="BV17" s="741">
        <f t="shared" ca="1" si="42"/>
        <v>3017.3168328756001</v>
      </c>
      <c r="BW17" s="739">
        <f t="shared" ca="1" si="42"/>
        <v>515.29422288496426</v>
      </c>
      <c r="BX17" s="740">
        <f t="shared" ca="1" si="42"/>
        <v>5275.9729344570223</v>
      </c>
      <c r="BY17" s="741">
        <f t="shared" ca="1" si="42"/>
        <v>3650.4230407818795</v>
      </c>
      <c r="BZ17" s="739">
        <f t="shared" ca="1" si="42"/>
        <v>876.09026237244643</v>
      </c>
      <c r="CA17" s="740">
        <f t="shared" ca="1" si="42"/>
        <v>11447.037647609846</v>
      </c>
      <c r="CB17" s="741">
        <f t="shared" ca="1" si="42"/>
        <v>9121.7341469214552</v>
      </c>
      <c r="CC17" s="739">
        <f t="shared" ca="1" si="42"/>
        <v>1576.2712096878929</v>
      </c>
      <c r="CD17" s="740">
        <f t="shared" ca="1" si="42"/>
        <v>18184.13271221867</v>
      </c>
      <c r="CE17" s="741">
        <f t="shared" ca="1" si="42"/>
        <v>10053.38666133058</v>
      </c>
      <c r="CF17" s="739">
        <f t="shared" ca="1" si="42"/>
        <v>1690.2270651780518</v>
      </c>
      <c r="CG17" s="740">
        <f t="shared" ca="1" si="42"/>
        <v>23951.678410370052</v>
      </c>
      <c r="CH17" s="741">
        <f t="shared" ca="1" si="42"/>
        <v>19247.937570752347</v>
      </c>
      <c r="CI17" s="739">
        <f t="shared" ca="1" si="42"/>
        <v>1521.4229444490352</v>
      </c>
      <c r="CJ17" s="740">
        <f t="shared" ca="1" si="42"/>
        <v>17300.512589338236</v>
      </c>
      <c r="CK17" s="741">
        <f t="shared" ca="1" si="42"/>
        <v>15300.526092007345</v>
      </c>
      <c r="CL17" s="739">
        <f t="shared" ca="1" si="42"/>
        <v>2384.6948407365253</v>
      </c>
      <c r="CM17" s="740">
        <f t="shared" ca="1" si="42"/>
        <v>21702.991838416478</v>
      </c>
      <c r="CN17" s="741">
        <f t="shared" ca="1" si="42"/>
        <v>15479.073147571346</v>
      </c>
      <c r="CO17" s="739">
        <f t="shared" ca="1" si="42"/>
        <v>2672.3884316212216</v>
      </c>
      <c r="CP17" s="740">
        <f t="shared" ca="1" si="42"/>
        <v>27244.782394154692</v>
      </c>
      <c r="CQ17" s="741">
        <f t="shared" ca="1" si="42"/>
        <v>15912.778298982723</v>
      </c>
      <c r="CR17" s="739">
        <f t="shared" ca="1" si="42"/>
        <v>2710.4918613722102</v>
      </c>
      <c r="CS17" s="740">
        <f t="shared" ca="1" si="42"/>
        <v>42733.420063562844</v>
      </c>
      <c r="CT17" s="741">
        <f t="shared" ca="1" si="42"/>
        <v>28302.858634860211</v>
      </c>
      <c r="CU17" s="739">
        <f t="shared" ca="1" si="42"/>
        <v>1726.9576236199907</v>
      </c>
      <c r="CV17" s="740">
        <f t="shared" ca="1" si="42"/>
        <v>27095.487848730245</v>
      </c>
      <c r="CW17" s="741">
        <f t="shared" ca="1" si="42"/>
        <v>25990.32259225475</v>
      </c>
      <c r="CZ17" s="703" t="s">
        <v>202</v>
      </c>
      <c r="DA17" s="867"/>
      <c r="DB17" s="868"/>
      <c r="DC17" s="869"/>
      <c r="DD17" s="867"/>
      <c r="DE17" s="868"/>
      <c r="DF17" s="869"/>
      <c r="DG17" s="867"/>
      <c r="DH17" s="868"/>
      <c r="DI17" s="869"/>
      <c r="DJ17" s="867"/>
      <c r="DK17" s="868"/>
      <c r="DL17" s="869"/>
      <c r="DM17" s="867"/>
      <c r="DN17" s="868"/>
      <c r="DO17" s="869"/>
      <c r="DP17" s="867"/>
      <c r="DQ17" s="868"/>
      <c r="DR17" s="869"/>
      <c r="DS17" s="867"/>
      <c r="DT17" s="868"/>
      <c r="DU17" s="869"/>
      <c r="DV17" s="867"/>
      <c r="DW17" s="868"/>
      <c r="DX17" s="869"/>
      <c r="DY17" s="867"/>
      <c r="DZ17" s="868"/>
      <c r="EA17" s="869"/>
      <c r="EB17" s="867"/>
      <c r="EC17" s="868"/>
      <c r="ED17" s="869"/>
      <c r="EE17" s="867"/>
      <c r="EF17" s="868"/>
      <c r="EG17" s="869"/>
      <c r="EH17" s="867"/>
      <c r="EI17" s="868"/>
      <c r="EJ17" s="869"/>
      <c r="EK17" s="867"/>
      <c r="EL17" s="868"/>
      <c r="EM17" s="869"/>
      <c r="EN17" s="867"/>
      <c r="EO17" s="868"/>
      <c r="EP17" s="869"/>
      <c r="EQ17" s="867"/>
      <c r="ER17" s="868"/>
      <c r="ES17" s="869"/>
      <c r="ET17" s="867"/>
      <c r="EU17" s="868"/>
      <c r="EV17" s="869"/>
      <c r="EW17" s="867"/>
      <c r="EX17" s="868"/>
      <c r="EY17" s="869"/>
      <c r="EZ17" s="867"/>
      <c r="FA17" s="868"/>
      <c r="FB17" s="869"/>
      <c r="FC17" s="867"/>
      <c r="FD17" s="868"/>
      <c r="FE17" s="869"/>
      <c r="FF17" s="867"/>
      <c r="FG17" s="868"/>
      <c r="FH17" s="869"/>
      <c r="FI17" s="867"/>
      <c r="FJ17" s="868"/>
      <c r="FK17" s="869"/>
      <c r="FL17" s="867"/>
      <c r="FM17" s="868"/>
      <c r="FN17" s="869"/>
      <c r="FO17" s="867"/>
      <c r="FP17" s="868"/>
      <c r="FQ17" s="869"/>
      <c r="FR17" s="867"/>
      <c r="FS17" s="868"/>
      <c r="FT17" s="869"/>
      <c r="FU17" s="867"/>
      <c r="FV17" s="868"/>
      <c r="FW17" s="869"/>
      <c r="FX17" s="867"/>
      <c r="FY17" s="868"/>
      <c r="FZ17" s="869"/>
      <c r="GA17" s="867"/>
      <c r="GB17" s="868"/>
      <c r="GC17" s="869"/>
      <c r="GD17" s="867"/>
      <c r="GE17" s="868"/>
      <c r="GF17" s="869"/>
      <c r="GG17" s="867"/>
      <c r="GH17" s="868"/>
      <c r="GI17" s="869"/>
      <c r="GJ17" s="867"/>
      <c r="GK17" s="868"/>
      <c r="GL17" s="869"/>
      <c r="GM17" s="870"/>
      <c r="GN17" s="871"/>
      <c r="GO17" s="872"/>
      <c r="GP17" s="870"/>
      <c r="GQ17" s="871"/>
      <c r="GR17" s="872"/>
    </row>
    <row r="18" spans="1:200" x14ac:dyDescent="0.25">
      <c r="A18" s="719" t="s">
        <v>441</v>
      </c>
      <c r="B18" s="705"/>
      <c r="C18" s="727">
        <f t="shared" ca="1" si="0"/>
        <v>168436.84857142856</v>
      </c>
      <c r="D18" s="728">
        <f t="shared" ca="1" si="1"/>
        <v>179890.15714285715</v>
      </c>
      <c r="E18" s="729">
        <f t="shared" ca="1" si="2"/>
        <v>49945.494285714281</v>
      </c>
      <c r="F18" s="677">
        <f ca="1">OFFSET('OCN2018.FCS'!$A$1,MATCH("URB",'OCN2018.FCS'!$A$1:$A$1294,0)+F1-1975,11)</f>
        <v>65214.27</v>
      </c>
      <c r="G18" s="678">
        <f ca="1">OFFSET('OCN2018.FCS'!$A$1,MATCH("URB",'OCN2018.FCS'!$A$1:$A$1294,0)+F1-1975,12)</f>
        <v>81929.429999999993</v>
      </c>
      <c r="H18" s="679">
        <f ca="1">OFFSET('OCN2018.FCS'!$A$1,MATCH("URB",'OCN2018.FCS'!$A$1:$A$1294,0)+F1-1975,13)</f>
        <v>52899.66</v>
      </c>
      <c r="I18" s="677">
        <f ca="1">OFFSET('OCN2018.FCS'!$A$1,MATCH("URB",'OCN2018.FCS'!$A$1:$A$1294,0)+I1-1975,11)</f>
        <v>97319.97</v>
      </c>
      <c r="J18" s="678">
        <f ca="1">OFFSET('OCN2018.FCS'!$A$1,MATCH("URB",'OCN2018.FCS'!$A$1:$A$1294,0)+I1-1975,12)</f>
        <v>156944.70000000001</v>
      </c>
      <c r="K18" s="679">
        <f ca="1">OFFSET('OCN2018.FCS'!$A$1,MATCH("URB",'OCN2018.FCS'!$A$1:$A$1294,0)+I1-1975,13)</f>
        <v>41597.82</v>
      </c>
      <c r="L18" s="677">
        <f ca="1">OFFSET('OCN2018.FCS'!$A$1,MATCH("URB",'OCN2018.FCS'!$A$1:$A$1294,0)+L1-1975,11)</f>
        <v>114776.64</v>
      </c>
      <c r="M18" s="678">
        <f ca="1">OFFSET('OCN2018.FCS'!$A$1,MATCH("URB",'OCN2018.FCS'!$A$1:$A$1294,0)+L1-1975,12)</f>
        <v>252438.12</v>
      </c>
      <c r="N18" s="679">
        <f ca="1">OFFSET('OCN2018.FCS'!$A$1,MATCH("URB",'OCN2018.FCS'!$A$1:$A$1294,0)+L1-1975,13)</f>
        <v>105663.69</v>
      </c>
      <c r="O18" s="677">
        <f ca="1">OFFSET('OCN2018.FCS'!$A$1,MATCH("URB",'OCN2018.FCS'!$A$1:$A$1294,0)+O1-1975,11)</f>
        <v>41043.42</v>
      </c>
      <c r="P18" s="678">
        <f ca="1">OFFSET('OCN2018.FCS'!$A$1,MATCH("URB",'OCN2018.FCS'!$A$1:$A$1294,0)+O1-1975,12)</f>
        <v>248527.62</v>
      </c>
      <c r="Q18" s="679">
        <f ca="1">OFFSET('OCN2018.FCS'!$A$1,MATCH("URB",'OCN2018.FCS'!$A$1:$A$1294,0)+O1-1975,13)</f>
        <v>124065.81</v>
      </c>
      <c r="R18" s="677">
        <f ca="1">OFFSET('OCN2018.FCS'!$A$1,MATCH("URB",'OCN2018.FCS'!$A$1:$A$1294,0)+R1-1975,11)</f>
        <v>39755.43</v>
      </c>
      <c r="S18" s="678">
        <f ca="1">OFFSET('OCN2018.FCS'!$A$1,MATCH("URB",'OCN2018.FCS'!$A$1:$A$1294,0)+R1-1975,12)</f>
        <v>98320.86</v>
      </c>
      <c r="T18" s="679">
        <f ca="1">OFFSET('OCN2018.FCS'!$A$1,MATCH("URB",'OCN2018.FCS'!$A$1:$A$1294,0)+R1-1975,13)</f>
        <v>212880.69</v>
      </c>
      <c r="U18" s="677">
        <f ca="1">OFFSET('OCN2018.FCS'!$A$1,MATCH("URB",'OCN2018.FCS'!$A$1:$A$1294,0)+U1-1975,11)</f>
        <v>13264.02</v>
      </c>
      <c r="V18" s="678">
        <f ca="1">OFFSET('OCN2018.FCS'!$A$1,MATCH("URB",'OCN2018.FCS'!$A$1:$A$1294,0)+U1-1975,12)</f>
        <v>95825.07</v>
      </c>
      <c r="W18" s="679">
        <f ca="1">OFFSET('OCN2018.FCS'!$A$1,MATCH("URB",'OCN2018.FCS'!$A$1:$A$1294,0)+U1-1975,13)</f>
        <v>101279.97</v>
      </c>
      <c r="X18" s="677">
        <f ca="1">OFFSET('OCN2018.FCS'!$A$1,MATCH("URB",'OCN2018.FCS'!$A$1:$A$1294,0)+X1-1975,11)</f>
        <v>15644.97</v>
      </c>
      <c r="Y18" s="678">
        <f ca="1">OFFSET('OCN2018.FCS'!$A$1,MATCH("URB",'OCN2018.FCS'!$A$1:$A$1294,0)+X1-1975,12)</f>
        <v>38478.33</v>
      </c>
      <c r="Z18" s="679">
        <f ca="1">OFFSET('OCN2018.FCS'!$A$1,MATCH("URB",'OCN2018.FCS'!$A$1:$A$1294,0)+X1-1975,13)</f>
        <v>83175.839999999997</v>
      </c>
      <c r="AA18" s="677">
        <f ca="1">OFFSET('OCN2018.FCS'!$A$1,MATCH("URB",'OCN2018.FCS'!$A$1:$A$1294,0)+AA1-1975,11)</f>
        <v>23751.09</v>
      </c>
      <c r="AB18" s="678">
        <f ca="1">OFFSET('OCN2018.FCS'!$A$1,MATCH("URB",'OCN2018.FCS'!$A$1:$A$1294,0)+AA1-1975,12)</f>
        <v>54600.480000000003</v>
      </c>
      <c r="AC18" s="679">
        <f ca="1">OFFSET('OCN2018.FCS'!$A$1,MATCH("URB",'OCN2018.FCS'!$A$1:$A$1294,0)+AA1-1975,13)</f>
        <v>32742.27</v>
      </c>
      <c r="AD18" s="677">
        <f ca="1">OFFSET('OCN2018.FCS'!$A$1,MATCH("URB",'OCN2018.FCS'!$A$1:$A$1294,0)+AD1-1975,11)</f>
        <v>18111.060000000001</v>
      </c>
      <c r="AE18" s="678">
        <f ca="1">OFFSET('OCN2018.FCS'!$A$1,MATCH("URB",'OCN2018.FCS'!$A$1:$A$1294,0)+AD1-1975,12)</f>
        <v>76989.33</v>
      </c>
      <c r="AF18" s="679">
        <f ca="1">OFFSET('OCN2018.FCS'!$A$1,MATCH("URB",'OCN2018.FCS'!$A$1:$A$1294,0)+AD1-1975,13)</f>
        <v>34004.519999999997</v>
      </c>
      <c r="AG18" s="677">
        <f ca="1">OFFSET('OCN2018.FCS'!$A$1,MATCH("URB",'OCN2018.FCS'!$A$1:$A$1294,0)+AG1-1975,11)</f>
        <v>15919.2</v>
      </c>
      <c r="AH18" s="678">
        <f ca="1">OFFSET('OCN2018.FCS'!$A$1,MATCH("URB",'OCN2018.FCS'!$A$1:$A$1294,0)+AG1-1975,12)</f>
        <v>82104.66</v>
      </c>
      <c r="AI18" s="679">
        <f ca="1">OFFSET('OCN2018.FCS'!$A$1,MATCH("URB",'OCN2018.FCS'!$A$1:$A$1294,0)+AG1-1975,13)</f>
        <v>66948.75</v>
      </c>
      <c r="AJ18" s="677">
        <f ca="1">OFFSET('OCN2018.FCS'!$A$1,MATCH("URB",'OCN2018.FCS'!$A$1:$A$1294,0)+AJ1-1975,11)</f>
        <v>31927.5</v>
      </c>
      <c r="AK18" s="678">
        <f ca="1">OFFSET('OCN2018.FCS'!$A$1,MATCH("URB",'OCN2018.FCS'!$A$1:$A$1294,0)+AJ1-1975,12)</f>
        <v>28979.279999999999</v>
      </c>
      <c r="AL18" s="679">
        <f ca="1">OFFSET('OCN2018.FCS'!$A$1,MATCH("URB",'OCN2018.FCS'!$A$1:$A$1294,0)+AJ1-1975,13)</f>
        <v>78345.63</v>
      </c>
      <c r="AM18" s="677">
        <f ca="1">OFFSET('OCN2018.FCS'!$A$1,MATCH("URB",'OCN2018.FCS'!$A$1:$A$1294,0)+AM1-1975,11)</f>
        <v>75733.02</v>
      </c>
      <c r="AN18" s="678">
        <f ca="1">OFFSET('OCN2018.FCS'!$A$1,MATCH("URB",'OCN2018.FCS'!$A$1:$A$1294,0)+AM1-1975,12)</f>
        <v>96615.09</v>
      </c>
      <c r="AO18" s="679">
        <f ca="1">OFFSET('OCN2018.FCS'!$A$1,MATCH("URB",'OCN2018.FCS'!$A$1:$A$1294,0)+AM1-1975,13)</f>
        <v>28478.34</v>
      </c>
      <c r="AP18" s="677">
        <f ca="1">OFFSET('OCN2018.FCS'!$A$1,MATCH("URB",'OCN2018.FCS'!$A$1:$A$1294,0)+AP1-1975,11)</f>
        <v>26525.07</v>
      </c>
      <c r="AQ18" s="678">
        <f ca="1">OFFSET('OCN2018.FCS'!$A$1,MATCH("URB",'OCN2018.FCS'!$A$1:$A$1294,0)+AP1-1975,12)</f>
        <v>152846.1</v>
      </c>
      <c r="AR18" s="679">
        <f ca="1">OFFSET('OCN2018.FCS'!$A$1,MATCH("URB",'OCN2018.FCS'!$A$1:$A$1294,0)+AP1-1975,13)</f>
        <v>39057.480000000003</v>
      </c>
      <c r="AS18" s="677">
        <f ca="1">OFFSET('OCN2018.FCS'!$A$1,MATCH("URB",'OCN2018.FCS'!$A$1:$A$1294,0)+AS1-1975,11)</f>
        <v>51696.81</v>
      </c>
      <c r="AT18" s="678">
        <f ca="1">OFFSET('OCN2018.FCS'!$A$1,MATCH("URB",'OCN2018.FCS'!$A$1:$A$1294,0)+AS1-1975,12)</f>
        <v>37384.379999999997</v>
      </c>
      <c r="AU18" s="679">
        <f ca="1">OFFSET('OCN2018.FCS'!$A$1,MATCH("URB",'OCN2018.FCS'!$A$1:$A$1294,0)+AS1-1975,13)</f>
        <v>88005.06</v>
      </c>
      <c r="AV18" s="677">
        <f ca="1">OFFSET('OCN2018.FCS'!$A$1,MATCH("URB",'OCN2018.FCS'!$A$1:$A$1294,0)+AV1-1975,11)</f>
        <v>35049.96</v>
      </c>
      <c r="AW18" s="678">
        <f ca="1">OFFSET('OCN2018.FCS'!$A$1,MATCH("URB",'OCN2018.FCS'!$A$1:$A$1294,0)+AV1-1975,12)</f>
        <v>151855.10999999999</v>
      </c>
      <c r="AX18" s="679">
        <f ca="1">OFFSET('OCN2018.FCS'!$A$1,MATCH("URB",'OCN2018.FCS'!$A$1:$A$1294,0)+AV1-1975,13)</f>
        <v>27617.040000000001</v>
      </c>
      <c r="AY18" s="677">
        <f ca="1">OFFSET('OCN2018.FCS'!$A$1,MATCH("URB",'OCN2018.FCS'!$A$1:$A$1294,0)+AY1-1975,11)</f>
        <v>23658.3</v>
      </c>
      <c r="AZ18" s="678">
        <f ca="1">OFFSET('OCN2018.FCS'!$A$1,MATCH("URB",'OCN2018.FCS'!$A$1:$A$1294,0)+AY1-1975,12)</f>
        <v>73734.55</v>
      </c>
      <c r="BA18" s="679">
        <f ca="1">OFFSET('OCN2018.FCS'!$A$1,MATCH("URB",'OCN2018.FCS'!$A$1:$A$1294,0)+AY1-1975,13)</f>
        <v>90547.56</v>
      </c>
      <c r="BB18" s="677">
        <f ca="1">OFFSET('OCN2018.FCS'!$A$1,MATCH("URB",'OCN2018.FCS'!$A$1:$A$1294,0)+BB1-1975,11)</f>
        <v>103854.99</v>
      </c>
      <c r="BC18" s="678">
        <f ca="1">OFFSET('OCN2018.FCS'!$A$1,MATCH("URB",'OCN2018.FCS'!$A$1:$A$1294,0)+BB1-1975,12)</f>
        <v>146013.13</v>
      </c>
      <c r="BD18" s="679">
        <f ca="1">OFFSET('OCN2018.FCS'!$A$1,MATCH("URB",'OCN2018.FCS'!$A$1:$A$1294,0)+BB1-1975,13)</f>
        <v>49950.15</v>
      </c>
      <c r="BE18" s="677">
        <f ca="1">OFFSET('OCN2018.FCS'!$A$1,MATCH("URB",'OCN2018.FCS'!$A$1:$A$1294,0)+BE1-1975,11)</f>
        <v>87188.45</v>
      </c>
      <c r="BF18" s="678">
        <f ca="1">OFFSET('OCN2018.FCS'!$A$1,MATCH("URB",'OCN2018.FCS'!$A$1:$A$1294,0)+BE1-1975,12)</f>
        <v>225119.54</v>
      </c>
      <c r="BG18" s="679">
        <f ca="1">OFFSET('OCN2018.FCS'!$A$1,MATCH("URB",'OCN2018.FCS'!$A$1:$A$1294,0)+BE1-1975,13)</f>
        <v>61479.57</v>
      </c>
      <c r="BH18" s="677">
        <f ca="1">OFFSET('OCN2018.FCS'!$A$1,MATCH("URB",'OCN2018.FCS'!$A$1:$A$1294,0)+BH1-1975,11)</f>
        <v>55141.59</v>
      </c>
      <c r="BI18" s="678">
        <f ca="1">OFFSET('OCN2018.FCS'!$A$1,MATCH("URB",'OCN2018.FCS'!$A$1:$A$1294,0)+BH1-1975,12)</f>
        <v>301948.39</v>
      </c>
      <c r="BJ18" s="679">
        <f ca="1">OFFSET('OCN2018.FCS'!$A$1,MATCH("URB",'OCN2018.FCS'!$A$1:$A$1294,0)+BH1-1975,13)</f>
        <v>150696.29</v>
      </c>
      <c r="BK18" s="677">
        <f ca="1">OFFSET('OCN2018.FCS'!$A$1,MATCH("URB",'OCN2018.FCS'!$A$1:$A$1294,0)+BK1-1975,11)</f>
        <v>123776.85</v>
      </c>
      <c r="BL18" s="678">
        <f ca="1">OFFSET('OCN2018.FCS'!$A$1,MATCH("URB",'OCN2018.FCS'!$A$1:$A$1294,0)+BK1-1975,12)</f>
        <v>126682</v>
      </c>
      <c r="BM18" s="679">
        <f ca="1">OFFSET('OCN2018.FCS'!$A$1,MATCH("URB",'OCN2018.FCS'!$A$1:$A$1294,0)+BK1-1975,13)</f>
        <v>220383.03</v>
      </c>
      <c r="BN18" s="677">
        <f ca="1">OFFSET('OCN2018.FCS'!$A$1,MATCH("URB",'OCN2018.FCS'!$A$1:$A$1294,0)+BN1-1975,11)</f>
        <v>74007.12</v>
      </c>
      <c r="BO18" s="678">
        <f ca="1">OFFSET('OCN2018.FCS'!$A$1,MATCH("URB",'OCN2018.FCS'!$A$1:$A$1294,0)+BN1-1975,12)</f>
        <v>200907.37</v>
      </c>
      <c r="BP18" s="679">
        <f ca="1">OFFSET('OCN2018.FCS'!$A$1,MATCH("URB",'OCN2018.FCS'!$A$1:$A$1294,0)+BN1-1975,13)</f>
        <v>90037.34</v>
      </c>
      <c r="BQ18" s="677">
        <f ca="1">OFFSET('OCN2018.FCS'!$A$1,MATCH("URB",'OCN2018.FCS'!$A$1:$A$1294,0)+BQ1-1975,11)</f>
        <v>52839.78</v>
      </c>
      <c r="BR18" s="678">
        <f ca="1">OFFSET('OCN2018.FCS'!$A$1,MATCH("URB",'OCN2018.FCS'!$A$1:$A$1294,0)+BQ1-1975,12)</f>
        <v>125560.68</v>
      </c>
      <c r="BS18" s="679">
        <f ca="1">OFFSET('OCN2018.FCS'!$A$1,MATCH("URB",'OCN2018.FCS'!$A$1:$A$1294,0)+BQ1-1975,13)</f>
        <v>123134.71</v>
      </c>
      <c r="BT18" s="677">
        <f ca="1">OFFSET('OCN2018.FCS'!$A$1,MATCH("URB",'OCN2018.FCS'!$A$1:$A$1294,0)+BT1-1975,11)</f>
        <v>39252.99</v>
      </c>
      <c r="BU18" s="678">
        <f ca="1">OFFSET('OCN2018.FCS'!$A$1,MATCH("URB",'OCN2018.FCS'!$A$1:$A$1294,0)+BT1-1975,12)</f>
        <v>73034.210000000006</v>
      </c>
      <c r="BV18" s="679">
        <f ca="1">OFFSET('OCN2018.FCS'!$A$1,MATCH("URB",'OCN2018.FCS'!$A$1:$A$1294,0)+BT1-1975,13)</f>
        <v>44502.63</v>
      </c>
      <c r="BW18" s="677">
        <f ca="1">OFFSET('OCN2018.FCS'!$A$1,MATCH("URB",'OCN2018.FCS'!$A$1:$A$1294,0)+BW1-1975,11)</f>
        <v>122770.96</v>
      </c>
      <c r="BX18" s="678">
        <f ca="1">OFFSET('OCN2018.FCS'!$A$1,MATCH("URB",'OCN2018.FCS'!$A$1:$A$1294,0)+BW1-1975,12)</f>
        <v>90929.74</v>
      </c>
      <c r="BY18" s="679">
        <f ca="1">OFFSET('OCN2018.FCS'!$A$1,MATCH("URB",'OCN2018.FCS'!$A$1:$A$1294,0)+BW1-1975,13)</f>
        <v>50498.2</v>
      </c>
      <c r="BZ18" s="677">
        <f ca="1">OFFSET('OCN2018.FCS'!$A$1,MATCH("URB",'OCN2018.FCS'!$A$1:$A$1294,0)+BZ1-1975,11)</f>
        <v>54234.64</v>
      </c>
      <c r="CA18" s="678">
        <f ca="1">OFFSET('OCN2018.FCS'!$A$1,MATCH("URB",'OCN2018.FCS'!$A$1:$A$1294,0)+BZ1-1975,12)</f>
        <v>179774.95</v>
      </c>
      <c r="CB18" s="679">
        <f ca="1">OFFSET('OCN2018.FCS'!$A$1,MATCH("URB",'OCN2018.FCS'!$A$1:$A$1294,0)+BZ1-1975,13)</f>
        <v>42552.93</v>
      </c>
      <c r="CC18" s="677">
        <f ca="1">OFFSET('OCN2018.FCS'!$A$1,MATCH("URB",'OCN2018.FCS'!$A$1:$A$1294,0)+CC1-1975,11)</f>
        <v>172611.20000000001</v>
      </c>
      <c r="CD18" s="678">
        <f ca="1">OFFSET('OCN2018.FCS'!$A$1,MATCH("URB",'OCN2018.FCS'!$A$1:$A$1294,0)+CC1-1975,12)</f>
        <v>133708.70000000001</v>
      </c>
      <c r="CE18" s="679">
        <f ca="1">OFFSET('OCN2018.FCS'!$A$1,MATCH("URB",'OCN2018.FCS'!$A$1:$A$1294,0)+CC1-1975,13)</f>
        <v>77332.850000000006</v>
      </c>
      <c r="CF18" s="677">
        <f ca="1">OFFSET('OCN2018.FCS'!$A$1,MATCH("URB",'OCN2018.FCS'!$A$1:$A$1294,0)+CF1-1975,11)</f>
        <v>102536.35</v>
      </c>
      <c r="CG18" s="678">
        <f ca="1">OFFSET('OCN2018.FCS'!$A$1,MATCH("URB",'OCN2018.FCS'!$A$1:$A$1294,0)+CF1-1975,12)</f>
        <v>246823.3</v>
      </c>
      <c r="CH18" s="679">
        <f ca="1">OFFSET('OCN2018.FCS'!$A$1,MATCH("URB",'OCN2018.FCS'!$A$1:$A$1294,0)+CF1-1975,13)</f>
        <v>39635.9</v>
      </c>
      <c r="CI18" s="677">
        <f ca="1">OFFSET('OCN2018.FCS'!$A$1,MATCH("URB",'OCN2018.FCS'!$A$1:$A$1294,0)+CI1-1975,11)</f>
        <v>177952.1</v>
      </c>
      <c r="CJ18" s="678">
        <f ca="1">OFFSET('OCN2018.FCS'!$A$1,MATCH("URB",'OCN2018.FCS'!$A$1:$A$1294,0)+CI1-1975,12)</f>
        <v>103401.8</v>
      </c>
      <c r="CK18" s="679">
        <f ca="1">OFFSET('OCN2018.FCS'!$A$1,MATCH("URB",'OCN2018.FCS'!$A$1:$A$1294,0)+CI1-1975,13)</f>
        <v>59904.15</v>
      </c>
      <c r="CL18" s="677">
        <f ca="1">OFFSET('OCN2018.FCS'!$A$1,MATCH("URB",'OCN2018.FCS'!$A$1:$A$1294,0)+CL1-1975,11)</f>
        <v>509699.7</v>
      </c>
      <c r="CM18" s="678">
        <f ca="1">OFFSET('OCN2018.FCS'!$A$1,MATCH("URB",'OCN2018.FCS'!$A$1:$A$1294,0)+CL1-1975,12)</f>
        <v>431558.40000000002</v>
      </c>
      <c r="CN18" s="679">
        <f ca="1">OFFSET('OCN2018.FCS'!$A$1,MATCH("URB",'OCN2018.FCS'!$A$1:$A$1294,0)+CL1-1975,13)</f>
        <v>35191.800000000003</v>
      </c>
      <c r="CO18" s="677">
        <f ca="1">OFFSET('OCN2018.FCS'!$A$1,MATCH("URB",'OCN2018.FCS'!$A$1:$A$1294,0)+CO1-1975,11)</f>
        <v>123934.15</v>
      </c>
      <c r="CP18" s="678">
        <f ca="1">OFFSET('OCN2018.FCS'!$A$1,MATCH("URB",'OCN2018.FCS'!$A$1:$A$1294,0)+CO1-1975,12)</f>
        <v>633908.4</v>
      </c>
      <c r="CQ18" s="679">
        <f ca="1">OFFSET('OCN2018.FCS'!$A$1,MATCH("URB",'OCN2018.FCS'!$A$1:$A$1294,0)+CO1-1975,13)</f>
        <v>84461.65</v>
      </c>
      <c r="CR18" s="677">
        <f ca="1">OFFSET('OCN2018.FCS'!$A$1,MATCH("URB",'OCN2018.FCS'!$A$1:$A$1294,0)+CR1-1975,11)</f>
        <v>243072.7</v>
      </c>
      <c r="CS18" s="678">
        <f ca="1">OFFSET('OCN2018.FCS'!$A$1,MATCH("URB",'OCN2018.FCS'!$A$1:$A$1294,0)+CR1-1975,12)</f>
        <v>393580.25</v>
      </c>
      <c r="CT18" s="679">
        <f ca="1">OFFSET('OCN2018.FCS'!$A$1,MATCH("URB",'OCN2018.FCS'!$A$1:$A$1294,0)+CR1-1975,13)</f>
        <v>281555.3</v>
      </c>
      <c r="CU18" s="677">
        <f ca="1">OFFSET('OCN2018.FCS'!$A$1,MATCH("URB",'OCN2018.FCS'!$A$1:$A$1294,0)+CU1-1975,11)</f>
        <v>99955.199999999997</v>
      </c>
      <c r="CV18" s="678">
        <f ca="1">OFFSET('OCN2018.FCS'!$A$1,MATCH("URB",'OCN2018.FCS'!$A$1:$A$1294,0)+CU1-1975,12)</f>
        <v>263474.90000000002</v>
      </c>
      <c r="CW18" s="679">
        <f ca="1">OFFSET('OCN2018.FCS'!$A$1,MATCH("URB",'OCN2018.FCS'!$A$1:$A$1294,0)+CU1-1975,13)</f>
        <v>106697.35</v>
      </c>
      <c r="CZ18" s="719" t="s">
        <v>441</v>
      </c>
      <c r="DA18" s="885">
        <v>0.01</v>
      </c>
      <c r="DB18" s="886">
        <v>0.01</v>
      </c>
      <c r="DC18" s="887">
        <v>0.01</v>
      </c>
      <c r="DD18" s="885">
        <v>0.01</v>
      </c>
      <c r="DE18" s="886">
        <v>0.01</v>
      </c>
      <c r="DF18" s="887">
        <v>0.01</v>
      </c>
      <c r="DG18" s="885">
        <v>0.01</v>
      </c>
      <c r="DH18" s="886">
        <v>0.01</v>
      </c>
      <c r="DI18" s="887">
        <v>0.01</v>
      </c>
      <c r="DJ18" s="885">
        <v>0.01</v>
      </c>
      <c r="DK18" s="886">
        <v>0.01</v>
      </c>
      <c r="DL18" s="887">
        <v>0.01</v>
      </c>
      <c r="DM18" s="885">
        <v>0.01</v>
      </c>
      <c r="DN18" s="886">
        <v>0.01</v>
      </c>
      <c r="DO18" s="887">
        <v>0.01</v>
      </c>
      <c r="DP18" s="885">
        <v>0.01</v>
      </c>
      <c r="DQ18" s="886">
        <v>0.01</v>
      </c>
      <c r="DR18" s="887">
        <v>0.01</v>
      </c>
      <c r="DS18" s="885">
        <v>0.01</v>
      </c>
      <c r="DT18" s="886">
        <v>0.01</v>
      </c>
      <c r="DU18" s="887">
        <v>0.01</v>
      </c>
      <c r="DV18" s="885">
        <v>0.01</v>
      </c>
      <c r="DW18" s="886">
        <v>0.01</v>
      </c>
      <c r="DX18" s="887">
        <v>0.01</v>
      </c>
      <c r="DY18" s="885">
        <v>0.01</v>
      </c>
      <c r="DZ18" s="886">
        <v>0.01</v>
      </c>
      <c r="EA18" s="887">
        <v>0.01</v>
      </c>
      <c r="EB18" s="885">
        <v>0.01</v>
      </c>
      <c r="EC18" s="886">
        <v>0.01</v>
      </c>
      <c r="ED18" s="887">
        <v>0.01</v>
      </c>
      <c r="EE18" s="885">
        <v>0.01</v>
      </c>
      <c r="EF18" s="886">
        <v>0.01</v>
      </c>
      <c r="EG18" s="887">
        <v>0.01</v>
      </c>
      <c r="EH18" s="885">
        <v>0.01</v>
      </c>
      <c r="EI18" s="886">
        <v>0.01</v>
      </c>
      <c r="EJ18" s="887">
        <v>0.01</v>
      </c>
      <c r="EK18" s="885">
        <v>0.01</v>
      </c>
      <c r="EL18" s="886">
        <v>0.01</v>
      </c>
      <c r="EM18" s="887">
        <v>0.01</v>
      </c>
      <c r="EN18" s="885">
        <v>0.01</v>
      </c>
      <c r="EO18" s="886">
        <v>0.01</v>
      </c>
      <c r="EP18" s="887">
        <v>0.01</v>
      </c>
      <c r="EQ18" s="885">
        <v>0.01</v>
      </c>
      <c r="ER18" s="886">
        <v>0.01</v>
      </c>
      <c r="ES18" s="887">
        <v>0.01</v>
      </c>
      <c r="ET18" s="885">
        <v>0.01</v>
      </c>
      <c r="EU18" s="886">
        <v>0.01</v>
      </c>
      <c r="EV18" s="887">
        <v>0.01</v>
      </c>
      <c r="EW18" s="885">
        <v>0.01</v>
      </c>
      <c r="EX18" s="886">
        <v>0.01</v>
      </c>
      <c r="EY18" s="887">
        <v>0.01</v>
      </c>
      <c r="EZ18" s="885">
        <v>0.01</v>
      </c>
      <c r="FA18" s="886">
        <v>0.01</v>
      </c>
      <c r="FB18" s="887">
        <v>0.01</v>
      </c>
      <c r="FC18" s="885">
        <f>ValidCohort_Pivot!BR53</f>
        <v>3.0028341882274767E-2</v>
      </c>
      <c r="FD18" s="886">
        <f>ValidCohort_Pivot!BS53</f>
        <v>3.0006468124023189E-2</v>
      </c>
      <c r="FE18" s="887">
        <f>ValidCohort_Pivot!BT53</f>
        <v>3.0025093017675974E-2</v>
      </c>
      <c r="FF18" s="885">
        <f>ValidCohort_Pivot!BU53</f>
        <v>3.0042918454728729E-2</v>
      </c>
      <c r="FG18" s="886">
        <f>ValidCohort_Pivot!BV53</f>
        <v>3.0023094687821494E-2</v>
      </c>
      <c r="FH18" s="887">
        <f>ValidCohort_Pivot!BW53</f>
        <v>3.0054629046814996E-2</v>
      </c>
      <c r="FI18" s="885">
        <f>ValidCohort_Pivot!BX53</f>
        <v>3.0026309089669523E-2</v>
      </c>
      <c r="FJ18" s="886">
        <f>ValidCohort_Pivot!BY53</f>
        <v>3.0000264668955445E-2</v>
      </c>
      <c r="FK18" s="887">
        <f>ValidCohort_Pivot!BZ53</f>
        <v>3.0029333512943901E-2</v>
      </c>
      <c r="FL18" s="885">
        <f>ValidCohort_Pivot!CA53</f>
        <v>3.0036023756754182E-2</v>
      </c>
      <c r="FM18" s="886">
        <f>ValidCohort_Pivot!CB53</f>
        <v>3.0000863333455641E-2</v>
      </c>
      <c r="FN18" s="887">
        <f>ValidCohort_Pivot!CC53</f>
        <v>3.0029356603517243E-2</v>
      </c>
      <c r="FO18" s="885">
        <f>ValidCohort_Pivot!CD53</f>
        <v>3.0012978584443628E-2</v>
      </c>
      <c r="FP18" s="886">
        <f>ValidCohort_Pivot!CE53</f>
        <v>3.0019288095527896E-2</v>
      </c>
      <c r="FQ18" s="887">
        <f>ValidCohort_Pivot!CF53</f>
        <v>3.0036344751767419E-2</v>
      </c>
      <c r="FR18" s="885">
        <f>ValidCohort_Pivot!CG53</f>
        <v>0.10006811273882299</v>
      </c>
      <c r="FS18" s="886">
        <f>ValidCohort_Pivot!CH53</f>
        <v>0.10002231929231076</v>
      </c>
      <c r="FT18" s="887">
        <f>ValidCohort_Pivot!CI53</f>
        <v>3.0043260174930086E-2</v>
      </c>
      <c r="FU18" s="885">
        <f>ValidCohort_Pivot!CJ53</f>
        <v>0.1102644040144366</v>
      </c>
      <c r="FV18" s="886">
        <f>ValidCohort_Pivot!CK53</f>
        <v>0.31012269400189685</v>
      </c>
      <c r="FW18" s="887">
        <f>ValidCohort_Pivot!CL53</f>
        <v>0.17042954270505362</v>
      </c>
      <c r="FX18" s="885">
        <f>ValidCohort_Pivot!CM53</f>
        <v>0.23035737414378876</v>
      </c>
      <c r="FY18" s="886">
        <f>ValidCohort_Pivot!CN53</f>
        <v>0.12002808143636956</v>
      </c>
      <c r="FZ18" s="887">
        <f>ValidCohort_Pivot!CO53</f>
        <v>0.27031851484048364</v>
      </c>
      <c r="GA18" s="885">
        <f>ValidCohort_Pivot!CP53</f>
        <v>0.35045481088763386</v>
      </c>
      <c r="GB18" s="886">
        <f>ValidCohort_Pivot!CQ53</f>
        <v>0.30006898930612635</v>
      </c>
      <c r="GC18" s="887">
        <f>ValidCohort_Pivot!CR53</f>
        <v>0.17028080343882634</v>
      </c>
      <c r="GD18" s="885">
        <f>ValidCohort_Pivot!CS53</f>
        <v>0.40067207118817894</v>
      </c>
      <c r="GE18" s="886">
        <f>ValidCohort_Pivot!CT53</f>
        <v>0.350096349427238</v>
      </c>
      <c r="GF18" s="887">
        <f>ValidCohort_Pivot!CU53</f>
        <v>0.3004491662753741</v>
      </c>
      <c r="GG18" s="888">
        <f t="shared" ref="GG18:GL18" si="43">GD18</f>
        <v>0.40067207118817894</v>
      </c>
      <c r="GH18" s="889">
        <f t="shared" si="43"/>
        <v>0.350096349427238</v>
      </c>
      <c r="GI18" s="890">
        <f t="shared" si="43"/>
        <v>0.3004491662753741</v>
      </c>
      <c r="GJ18" s="888">
        <f t="shared" si="43"/>
        <v>0.40067207118817894</v>
      </c>
      <c r="GK18" s="889">
        <f t="shared" si="43"/>
        <v>0.350096349427238</v>
      </c>
      <c r="GL18" s="890">
        <f t="shared" si="43"/>
        <v>0.3004491662753741</v>
      </c>
      <c r="GM18" s="891">
        <v>0.28127622007698966</v>
      </c>
      <c r="GN18" s="892">
        <v>0.29318836311779484</v>
      </c>
      <c r="GO18" s="893">
        <v>0.2564516637536039</v>
      </c>
      <c r="GP18" s="891">
        <v>0.25073007531295072</v>
      </c>
      <c r="GQ18" s="892">
        <v>0.30356114484443186</v>
      </c>
      <c r="GR18" s="893">
        <v>0.28572799117185355</v>
      </c>
    </row>
    <row r="19" spans="1:200" x14ac:dyDescent="0.25">
      <c r="A19" s="703" t="s">
        <v>201</v>
      </c>
      <c r="B19" s="681">
        <v>47</v>
      </c>
      <c r="C19" s="730">
        <f t="shared" ca="1" si="0"/>
        <v>115092.12399400388</v>
      </c>
      <c r="D19" s="725">
        <f t="shared" ca="1" si="1"/>
        <v>129954.04623188518</v>
      </c>
      <c r="E19" s="731">
        <f t="shared" ca="1" si="2"/>
        <v>40469.545142249721</v>
      </c>
      <c r="F19" s="736">
        <f t="shared" ref="F19:AK19" ca="1" si="44">F18*(1-DA18)</f>
        <v>64562.127299999993</v>
      </c>
      <c r="G19" s="737">
        <f t="shared" ca="1" si="44"/>
        <v>81110.135699999999</v>
      </c>
      <c r="H19" s="738">
        <f t="shared" ca="1" si="44"/>
        <v>52370.663400000005</v>
      </c>
      <c r="I19" s="736">
        <f t="shared" ca="1" si="44"/>
        <v>96346.770300000004</v>
      </c>
      <c r="J19" s="737">
        <f t="shared" ca="1" si="44"/>
        <v>155375.253</v>
      </c>
      <c r="K19" s="738">
        <f t="shared" ca="1" si="44"/>
        <v>41181.841800000002</v>
      </c>
      <c r="L19" s="736">
        <f t="shared" ca="1" si="44"/>
        <v>113628.87359999999</v>
      </c>
      <c r="M19" s="737">
        <f t="shared" ca="1" si="44"/>
        <v>249913.73879999999</v>
      </c>
      <c r="N19" s="738">
        <f t="shared" ca="1" si="44"/>
        <v>104607.0531</v>
      </c>
      <c r="O19" s="736">
        <f t="shared" ca="1" si="44"/>
        <v>40632.985799999995</v>
      </c>
      <c r="P19" s="737">
        <f t="shared" ca="1" si="44"/>
        <v>246042.3438</v>
      </c>
      <c r="Q19" s="738">
        <f t="shared" ca="1" si="44"/>
        <v>122825.1519</v>
      </c>
      <c r="R19" s="736">
        <f t="shared" ca="1" si="44"/>
        <v>39357.875699999997</v>
      </c>
      <c r="S19" s="737">
        <f t="shared" ca="1" si="44"/>
        <v>97337.651400000002</v>
      </c>
      <c r="T19" s="738">
        <f t="shared" ca="1" si="44"/>
        <v>210751.88310000001</v>
      </c>
      <c r="U19" s="736">
        <f t="shared" ca="1" si="44"/>
        <v>13131.379800000001</v>
      </c>
      <c r="V19" s="737">
        <f t="shared" ca="1" si="44"/>
        <v>94866.819300000003</v>
      </c>
      <c r="W19" s="738">
        <f t="shared" ca="1" si="44"/>
        <v>100267.1703</v>
      </c>
      <c r="X19" s="736">
        <f t="shared" ca="1" si="44"/>
        <v>15488.520299999998</v>
      </c>
      <c r="Y19" s="737">
        <f t="shared" ca="1" si="44"/>
        <v>38093.546699999999</v>
      </c>
      <c r="Z19" s="738">
        <f t="shared" ca="1" si="44"/>
        <v>82344.08159999999</v>
      </c>
      <c r="AA19" s="736">
        <f t="shared" ca="1" si="44"/>
        <v>23513.579099999999</v>
      </c>
      <c r="AB19" s="737">
        <f t="shared" ca="1" si="44"/>
        <v>54054.475200000001</v>
      </c>
      <c r="AC19" s="738">
        <f t="shared" ca="1" si="44"/>
        <v>32414.847300000001</v>
      </c>
      <c r="AD19" s="736">
        <f t="shared" ca="1" si="44"/>
        <v>17929.949400000001</v>
      </c>
      <c r="AE19" s="737">
        <f t="shared" ca="1" si="44"/>
        <v>76219.436700000006</v>
      </c>
      <c r="AF19" s="738">
        <f t="shared" ca="1" si="44"/>
        <v>33664.474799999996</v>
      </c>
      <c r="AG19" s="736">
        <f t="shared" ca="1" si="44"/>
        <v>15760.008</v>
      </c>
      <c r="AH19" s="737">
        <f t="shared" ca="1" si="44"/>
        <v>81283.613400000002</v>
      </c>
      <c r="AI19" s="738">
        <f t="shared" ca="1" si="44"/>
        <v>66279.262499999997</v>
      </c>
      <c r="AJ19" s="736">
        <f t="shared" ca="1" si="44"/>
        <v>31608.224999999999</v>
      </c>
      <c r="AK19" s="737">
        <f t="shared" ca="1" si="44"/>
        <v>28689.4872</v>
      </c>
      <c r="AL19" s="738">
        <f t="shared" ref="AL19:BQ19" ca="1" si="45">AL18*(1-EG18)</f>
        <v>77562.173699999999</v>
      </c>
      <c r="AM19" s="736">
        <f t="shared" ca="1" si="45"/>
        <v>74975.689800000007</v>
      </c>
      <c r="AN19" s="737">
        <f t="shared" ca="1" si="45"/>
        <v>95648.939099999989</v>
      </c>
      <c r="AO19" s="738">
        <f t="shared" ca="1" si="45"/>
        <v>28193.5566</v>
      </c>
      <c r="AP19" s="736">
        <f t="shared" ca="1" si="45"/>
        <v>26259.819299999999</v>
      </c>
      <c r="AQ19" s="737">
        <f t="shared" ca="1" si="45"/>
        <v>151317.639</v>
      </c>
      <c r="AR19" s="738">
        <f t="shared" ca="1" si="45"/>
        <v>38666.905200000001</v>
      </c>
      <c r="AS19" s="736">
        <f t="shared" ca="1" si="45"/>
        <v>51179.841899999999</v>
      </c>
      <c r="AT19" s="737">
        <f t="shared" ca="1" si="45"/>
        <v>37010.536199999995</v>
      </c>
      <c r="AU19" s="738">
        <f t="shared" ca="1" si="45"/>
        <v>87125.009399999995</v>
      </c>
      <c r="AV19" s="736">
        <f t="shared" ca="1" si="45"/>
        <v>34699.460399999996</v>
      </c>
      <c r="AW19" s="737">
        <f t="shared" ca="1" si="45"/>
        <v>150336.55889999997</v>
      </c>
      <c r="AX19" s="738">
        <f t="shared" ca="1" si="45"/>
        <v>27340.869600000002</v>
      </c>
      <c r="AY19" s="736">
        <f t="shared" ca="1" si="45"/>
        <v>23421.717000000001</v>
      </c>
      <c r="AZ19" s="737">
        <f t="shared" ca="1" si="45"/>
        <v>72997.204500000007</v>
      </c>
      <c r="BA19" s="738">
        <f t="shared" ca="1" si="45"/>
        <v>89642.084399999992</v>
      </c>
      <c r="BB19" s="736">
        <f t="shared" ca="1" si="45"/>
        <v>102816.44010000001</v>
      </c>
      <c r="BC19" s="737">
        <f t="shared" ca="1" si="45"/>
        <v>144552.9987</v>
      </c>
      <c r="BD19" s="738">
        <f t="shared" ca="1" si="45"/>
        <v>49450.648500000003</v>
      </c>
      <c r="BE19" s="736">
        <f t="shared" ca="1" si="45"/>
        <v>86316.565499999997</v>
      </c>
      <c r="BF19" s="737">
        <f t="shared" ca="1" si="45"/>
        <v>222868.34460000001</v>
      </c>
      <c r="BG19" s="738">
        <f t="shared" ca="1" si="45"/>
        <v>60864.774299999997</v>
      </c>
      <c r="BH19" s="736">
        <f t="shared" ca="1" si="45"/>
        <v>53485.779483547776</v>
      </c>
      <c r="BI19" s="737">
        <f t="shared" ca="1" si="45"/>
        <v>292887.98526036489</v>
      </c>
      <c r="BJ19" s="738">
        <f t="shared" ca="1" si="45"/>
        <v>146171.61987533132</v>
      </c>
      <c r="BK19" s="736">
        <f t="shared" ca="1" si="45"/>
        <v>120058.23218886682</v>
      </c>
      <c r="BL19" s="737">
        <f t="shared" ca="1" si="45"/>
        <v>122878.61431875739</v>
      </c>
      <c r="BM19" s="738">
        <f t="shared" ca="1" si="45"/>
        <v>213759.4997851369</v>
      </c>
      <c r="BN19" s="736">
        <f t="shared" ca="1" si="45"/>
        <v>71784.95934004373</v>
      </c>
      <c r="BO19" s="737">
        <f t="shared" ca="1" si="45"/>
        <v>194880.09572605623</v>
      </c>
      <c r="BP19" s="738">
        <f t="shared" ca="1" si="45"/>
        <v>87333.578688521666</v>
      </c>
      <c r="BQ19" s="736">
        <f t="shared" ca="1" si="45"/>
        <v>51252.683112618332</v>
      </c>
      <c r="BR19" s="737">
        <f t="shared" ref="BR19:BS19" ca="1" si="46">BR18*(1-FM18)</f>
        <v>121793.75119926424</v>
      </c>
      <c r="BS19" s="738">
        <f t="shared" ca="1" si="46"/>
        <v>119437.05388313932</v>
      </c>
      <c r="BT19" s="736">
        <f ca="1">BT18*(1-FR18)</f>
        <v>35325.017371344104</v>
      </c>
      <c r="BU19" s="737">
        <f ca="1">BU18*(1-FS18)</f>
        <v>65729.158928118326</v>
      </c>
      <c r="BV19" s="738">
        <f ca="1">BV18*(1-FT18)</f>
        <v>43165.625908441347</v>
      </c>
      <c r="BW19" s="736">
        <f t="shared" ref="BW19:CW19" ca="1" si="47">BW18*(1-FR18)</f>
        <v>110485.50173366648</v>
      </c>
      <c r="BX19" s="737">
        <f t="shared" ca="1" si="47"/>
        <v>81834.736512553209</v>
      </c>
      <c r="BY19" s="738">
        <f t="shared" ca="1" si="47"/>
        <v>48981.069439034341</v>
      </c>
      <c r="BZ19" s="736">
        <f t="shared" ca="1" si="47"/>
        <v>48254.489743462473</v>
      </c>
      <c r="CA19" s="737">
        <f t="shared" ca="1" si="47"/>
        <v>124022.6581919437</v>
      </c>
      <c r="CB19" s="738">
        <f t="shared" ca="1" si="47"/>
        <v>35300.653599339843</v>
      </c>
      <c r="CC19" s="736">
        <f t="shared" ca="1" si="47"/>
        <v>132848.93722019167</v>
      </c>
      <c r="CD19" s="737">
        <f t="shared" ca="1" si="47"/>
        <v>117659.90126764891</v>
      </c>
      <c r="CE19" s="738">
        <f t="shared" ca="1" si="47"/>
        <v>56428.348839618113</v>
      </c>
      <c r="CF19" s="736">
        <f t="shared" ca="1" si="47"/>
        <v>66601.992851641771</v>
      </c>
      <c r="CG19" s="737">
        <f t="shared" ca="1" si="47"/>
        <v>172759.28183179718</v>
      </c>
      <c r="CH19" s="738">
        <f t="shared" ca="1" si="47"/>
        <v>32886.667102979023</v>
      </c>
      <c r="CI19" s="736">
        <f t="shared" ca="1" si="47"/>
        <v>106651.66352071406</v>
      </c>
      <c r="CJ19" s="737">
        <f t="shared" ca="1" si="47"/>
        <v>67201.207295794622</v>
      </c>
      <c r="CK19" s="738">
        <f t="shared" ca="1" si="47"/>
        <v>41905.998076065051</v>
      </c>
      <c r="CL19" s="736">
        <f t="shared" ca="1" si="47"/>
        <v>305477.26551700657</v>
      </c>
      <c r="CM19" s="737">
        <f t="shared" ca="1" si="47"/>
        <v>280471.37959534029</v>
      </c>
      <c r="CN19" s="738">
        <f t="shared" ca="1" si="47"/>
        <v>24618.453030270291</v>
      </c>
      <c r="CO19" s="736">
        <f t="shared" ca="1" si="47"/>
        <v>74277.197428553554</v>
      </c>
      <c r="CP19" s="737">
        <f t="shared" ca="1" si="47"/>
        <v>411979.38328873867</v>
      </c>
      <c r="CQ19" s="738">
        <f t="shared" ca="1" si="47"/>
        <v>59085.217675257547</v>
      </c>
      <c r="CR19" s="736">
        <f t="shared" ca="1" si="47"/>
        <v>174702.12974009194</v>
      </c>
      <c r="CS19" s="737">
        <f t="shared" ca="1" si="47"/>
        <v>278187.10074700753</v>
      </c>
      <c r="CT19" s="738">
        <f t="shared" ca="1" si="47"/>
        <v>209349.97487635494</v>
      </c>
      <c r="CU19" s="736">
        <f t="shared" ca="1" si="47"/>
        <v>74893.425176078948</v>
      </c>
      <c r="CV19" s="737">
        <f t="shared" ca="1" si="47"/>
        <v>183494.15771822783</v>
      </c>
      <c r="CW19" s="738">
        <f t="shared" ca="1" si="47"/>
        <v>76210.930521139831</v>
      </c>
      <c r="CZ19" s="703" t="s">
        <v>201</v>
      </c>
      <c r="DA19" s="861"/>
      <c r="DB19" s="862"/>
      <c r="DC19" s="863"/>
      <c r="DD19" s="861"/>
      <c r="DE19" s="862"/>
      <c r="DF19" s="863"/>
      <c r="DG19" s="861"/>
      <c r="DH19" s="862"/>
      <c r="DI19" s="863"/>
      <c r="DJ19" s="861"/>
      <c r="DK19" s="862"/>
      <c r="DL19" s="863"/>
      <c r="DM19" s="861"/>
      <c r="DN19" s="862"/>
      <c r="DO19" s="863"/>
      <c r="DP19" s="861"/>
      <c r="DQ19" s="862"/>
      <c r="DR19" s="863"/>
      <c r="DS19" s="861"/>
      <c r="DT19" s="862"/>
      <c r="DU19" s="863"/>
      <c r="DV19" s="861"/>
      <c r="DW19" s="862"/>
      <c r="DX19" s="863"/>
      <c r="DY19" s="861"/>
      <c r="DZ19" s="862"/>
      <c r="EA19" s="863"/>
      <c r="EB19" s="861"/>
      <c r="EC19" s="862"/>
      <c r="ED19" s="863"/>
      <c r="EE19" s="861"/>
      <c r="EF19" s="862"/>
      <c r="EG19" s="863"/>
      <c r="EH19" s="861"/>
      <c r="EI19" s="862"/>
      <c r="EJ19" s="863"/>
      <c r="EK19" s="861"/>
      <c r="EL19" s="862"/>
      <c r="EM19" s="863"/>
      <c r="EN19" s="861"/>
      <c r="EO19" s="862"/>
      <c r="EP19" s="863"/>
      <c r="EQ19" s="861"/>
      <c r="ER19" s="862"/>
      <c r="ES19" s="863"/>
      <c r="ET19" s="861"/>
      <c r="EU19" s="862"/>
      <c r="EV19" s="863"/>
      <c r="EW19" s="861"/>
      <c r="EX19" s="862"/>
      <c r="EY19" s="863"/>
      <c r="EZ19" s="861"/>
      <c r="FA19" s="862"/>
      <c r="FB19" s="863"/>
      <c r="FC19" s="861"/>
      <c r="FD19" s="862"/>
      <c r="FE19" s="863"/>
      <c r="FF19" s="861"/>
      <c r="FG19" s="862"/>
      <c r="FH19" s="863"/>
      <c r="FI19" s="861"/>
      <c r="FJ19" s="862"/>
      <c r="FK19" s="863"/>
      <c r="FL19" s="861"/>
      <c r="FM19" s="862"/>
      <c r="FN19" s="863"/>
      <c r="FO19" s="861"/>
      <c r="FP19" s="862"/>
      <c r="FQ19" s="863"/>
      <c r="FR19" s="861"/>
      <c r="FS19" s="862"/>
      <c r="FT19" s="863"/>
      <c r="FU19" s="861"/>
      <c r="FV19" s="862"/>
      <c r="FW19" s="863"/>
      <c r="FX19" s="861"/>
      <c r="FY19" s="862"/>
      <c r="FZ19" s="863"/>
      <c r="GA19" s="861"/>
      <c r="GB19" s="862"/>
      <c r="GC19" s="863"/>
      <c r="GD19" s="861"/>
      <c r="GE19" s="862"/>
      <c r="GF19" s="863"/>
      <c r="GG19" s="861"/>
      <c r="GH19" s="862"/>
      <c r="GI19" s="863"/>
      <c r="GJ19" s="861"/>
      <c r="GK19" s="862"/>
      <c r="GL19" s="863"/>
      <c r="GM19" s="864"/>
      <c r="GN19" s="865"/>
      <c r="GO19" s="866"/>
      <c r="GP19" s="864"/>
      <c r="GQ19" s="865"/>
      <c r="GR19" s="866"/>
    </row>
    <row r="20" spans="1:200" ht="15.75" thickBot="1" x14ac:dyDescent="0.3">
      <c r="A20" s="703" t="s">
        <v>202</v>
      </c>
      <c r="B20" s="696">
        <v>48</v>
      </c>
      <c r="C20" s="732">
        <f t="shared" ca="1" si="0"/>
        <v>53344.724577424699</v>
      </c>
      <c r="D20" s="733">
        <f t="shared" ca="1" si="1"/>
        <v>49936.110910971976</v>
      </c>
      <c r="E20" s="734">
        <f t="shared" ca="1" si="2"/>
        <v>9475.9491434645715</v>
      </c>
      <c r="F20" s="739">
        <f t="shared" ref="F20:AK20" ca="1" si="48">F18-F19</f>
        <v>652.14270000000397</v>
      </c>
      <c r="G20" s="740">
        <f t="shared" ca="1" si="48"/>
        <v>819.29429999999411</v>
      </c>
      <c r="H20" s="741">
        <f t="shared" ca="1" si="48"/>
        <v>528.99659999999858</v>
      </c>
      <c r="I20" s="739">
        <f t="shared" ca="1" si="48"/>
        <v>973.19969999999739</v>
      </c>
      <c r="J20" s="740">
        <f t="shared" ca="1" si="48"/>
        <v>1569.4470000000147</v>
      </c>
      <c r="K20" s="741">
        <f t="shared" ca="1" si="48"/>
        <v>415.97819999999774</v>
      </c>
      <c r="L20" s="739">
        <f t="shared" ca="1" si="48"/>
        <v>1147.7664000000077</v>
      </c>
      <c r="M20" s="740">
        <f t="shared" ca="1" si="48"/>
        <v>2524.3812000000034</v>
      </c>
      <c r="N20" s="741">
        <f t="shared" ca="1" si="48"/>
        <v>1056.6368999999977</v>
      </c>
      <c r="O20" s="739">
        <f t="shared" ca="1" si="48"/>
        <v>410.43420000000333</v>
      </c>
      <c r="P20" s="740">
        <f t="shared" ca="1" si="48"/>
        <v>2485.276199999993</v>
      </c>
      <c r="Q20" s="741">
        <f t="shared" ca="1" si="48"/>
        <v>1240.6581000000006</v>
      </c>
      <c r="R20" s="739">
        <f t="shared" ca="1" si="48"/>
        <v>397.55430000000342</v>
      </c>
      <c r="S20" s="740">
        <f t="shared" ca="1" si="48"/>
        <v>983.20859999999811</v>
      </c>
      <c r="T20" s="741">
        <f t="shared" ca="1" si="48"/>
        <v>2128.8068999999959</v>
      </c>
      <c r="U20" s="739">
        <f t="shared" ca="1" si="48"/>
        <v>132.64019999999982</v>
      </c>
      <c r="V20" s="740">
        <f t="shared" ca="1" si="48"/>
        <v>958.25070000000414</v>
      </c>
      <c r="W20" s="741">
        <f t="shared" ca="1" si="48"/>
        <v>1012.7997000000032</v>
      </c>
      <c r="X20" s="739">
        <f t="shared" ca="1" si="48"/>
        <v>156.44970000000103</v>
      </c>
      <c r="Y20" s="740">
        <f t="shared" ca="1" si="48"/>
        <v>384.78330000000278</v>
      </c>
      <c r="Z20" s="741">
        <f t="shared" ca="1" si="48"/>
        <v>831.75840000000608</v>
      </c>
      <c r="AA20" s="739">
        <f t="shared" ca="1" si="48"/>
        <v>237.51090000000113</v>
      </c>
      <c r="AB20" s="740">
        <f t="shared" ca="1" si="48"/>
        <v>546.00480000000243</v>
      </c>
      <c r="AC20" s="741">
        <f t="shared" ca="1" si="48"/>
        <v>327.42269999999917</v>
      </c>
      <c r="AD20" s="739">
        <f t="shared" ca="1" si="48"/>
        <v>181.11059999999998</v>
      </c>
      <c r="AE20" s="740">
        <f t="shared" ca="1" si="48"/>
        <v>769.89329999999609</v>
      </c>
      <c r="AF20" s="741">
        <f t="shared" ca="1" si="48"/>
        <v>340.04520000000048</v>
      </c>
      <c r="AG20" s="739">
        <f t="shared" ca="1" si="48"/>
        <v>159.19200000000092</v>
      </c>
      <c r="AH20" s="740">
        <f t="shared" ca="1" si="48"/>
        <v>821.04660000000149</v>
      </c>
      <c r="AI20" s="741">
        <f t="shared" ca="1" si="48"/>
        <v>669.48750000000291</v>
      </c>
      <c r="AJ20" s="739">
        <f t="shared" ca="1" si="48"/>
        <v>319.27500000000146</v>
      </c>
      <c r="AK20" s="740">
        <f t="shared" ca="1" si="48"/>
        <v>289.79279999999926</v>
      </c>
      <c r="AL20" s="741">
        <f t="shared" ref="AL20:BQ20" ca="1" si="49">AL18-AL19</f>
        <v>783.45630000000529</v>
      </c>
      <c r="AM20" s="739">
        <f t="shared" ca="1" si="49"/>
        <v>757.33019999999669</v>
      </c>
      <c r="AN20" s="740">
        <f t="shared" ca="1" si="49"/>
        <v>966.15090000000782</v>
      </c>
      <c r="AO20" s="741">
        <f t="shared" ca="1" si="49"/>
        <v>284.78340000000026</v>
      </c>
      <c r="AP20" s="739">
        <f t="shared" ca="1" si="49"/>
        <v>265.25070000000051</v>
      </c>
      <c r="AQ20" s="740">
        <f t="shared" ca="1" si="49"/>
        <v>1528.4610000000102</v>
      </c>
      <c r="AR20" s="741">
        <f t="shared" ca="1" si="49"/>
        <v>390.57480000000214</v>
      </c>
      <c r="AS20" s="739">
        <f t="shared" ca="1" si="49"/>
        <v>516.96809999999823</v>
      </c>
      <c r="AT20" s="740">
        <f t="shared" ca="1" si="49"/>
        <v>373.84380000000237</v>
      </c>
      <c r="AU20" s="741">
        <f t="shared" ca="1" si="49"/>
        <v>880.05060000000231</v>
      </c>
      <c r="AV20" s="739">
        <f t="shared" ca="1" si="49"/>
        <v>350.49960000000283</v>
      </c>
      <c r="AW20" s="740">
        <f t="shared" ca="1" si="49"/>
        <v>1518.5511000000115</v>
      </c>
      <c r="AX20" s="741">
        <f t="shared" ca="1" si="49"/>
        <v>276.17039999999906</v>
      </c>
      <c r="AY20" s="739">
        <f t="shared" ca="1" si="49"/>
        <v>236.58299999999872</v>
      </c>
      <c r="AZ20" s="740">
        <f t="shared" ca="1" si="49"/>
        <v>737.34549999999581</v>
      </c>
      <c r="BA20" s="741">
        <f t="shared" ca="1" si="49"/>
        <v>905.47560000000522</v>
      </c>
      <c r="BB20" s="739">
        <f t="shared" ca="1" si="49"/>
        <v>1038.5498999999982</v>
      </c>
      <c r="BC20" s="740">
        <f t="shared" ca="1" si="49"/>
        <v>1460.1313000000082</v>
      </c>
      <c r="BD20" s="741">
        <f t="shared" ca="1" si="49"/>
        <v>499.50149999999849</v>
      </c>
      <c r="BE20" s="739">
        <f t="shared" ca="1" si="49"/>
        <v>871.88450000000012</v>
      </c>
      <c r="BF20" s="740">
        <f t="shared" ca="1" si="49"/>
        <v>2251.1953999999969</v>
      </c>
      <c r="BG20" s="741">
        <f t="shared" ca="1" si="49"/>
        <v>614.7957000000024</v>
      </c>
      <c r="BH20" s="739">
        <f t="shared" ca="1" si="49"/>
        <v>1655.8105164522203</v>
      </c>
      <c r="BI20" s="740">
        <f t="shared" ca="1" si="49"/>
        <v>9060.4047396351234</v>
      </c>
      <c r="BJ20" s="741">
        <f t="shared" ca="1" si="49"/>
        <v>4524.6701246686862</v>
      </c>
      <c r="BK20" s="739">
        <f t="shared" ca="1" si="49"/>
        <v>3718.6178111331828</v>
      </c>
      <c r="BL20" s="740">
        <f t="shared" ca="1" si="49"/>
        <v>3803.3856812426093</v>
      </c>
      <c r="BM20" s="741">
        <f t="shared" ca="1" si="49"/>
        <v>6623.5302148631017</v>
      </c>
      <c r="BN20" s="739">
        <f t="shared" ca="1" si="49"/>
        <v>2222.1606599562656</v>
      </c>
      <c r="BO20" s="740">
        <f t="shared" ca="1" si="49"/>
        <v>6027.2742739437672</v>
      </c>
      <c r="BP20" s="741">
        <f t="shared" ca="1" si="49"/>
        <v>2703.7613114783308</v>
      </c>
      <c r="BQ20" s="739">
        <f t="shared" ca="1" si="49"/>
        <v>1587.0968873816673</v>
      </c>
      <c r="BR20" s="740">
        <f t="shared" ref="BR20:CW20" ca="1" si="50">BR18-BR19</f>
        <v>3766.9288007357536</v>
      </c>
      <c r="BS20" s="741">
        <f t="shared" ca="1" si="50"/>
        <v>3697.6561168606859</v>
      </c>
      <c r="BT20" s="739">
        <f t="shared" ca="1" si="50"/>
        <v>3927.9726286558944</v>
      </c>
      <c r="BU20" s="740">
        <f t="shared" ca="1" si="50"/>
        <v>7305.0510718816804</v>
      </c>
      <c r="BV20" s="741">
        <f t="shared" ca="1" si="50"/>
        <v>1337.0040915586505</v>
      </c>
      <c r="BW20" s="739">
        <f t="shared" ca="1" si="50"/>
        <v>12285.458266333531</v>
      </c>
      <c r="BX20" s="740">
        <f t="shared" ca="1" si="50"/>
        <v>9095.0034874467965</v>
      </c>
      <c r="BY20" s="741">
        <f t="shared" ca="1" si="50"/>
        <v>1517.1305609656556</v>
      </c>
      <c r="BZ20" s="739">
        <f t="shared" ca="1" si="50"/>
        <v>5980.1502565375267</v>
      </c>
      <c r="CA20" s="740">
        <f t="shared" ca="1" si="50"/>
        <v>55752.29180805631</v>
      </c>
      <c r="CB20" s="741">
        <f t="shared" ca="1" si="50"/>
        <v>7252.2764006601574</v>
      </c>
      <c r="CC20" s="739">
        <f t="shared" ca="1" si="50"/>
        <v>39762.262779808341</v>
      </c>
      <c r="CD20" s="740">
        <f t="shared" ca="1" si="50"/>
        <v>16048.798732351104</v>
      </c>
      <c r="CE20" s="741">
        <f t="shared" ca="1" si="50"/>
        <v>20904.501160381893</v>
      </c>
      <c r="CF20" s="739">
        <f t="shared" ca="1" si="50"/>
        <v>35934.357148358235</v>
      </c>
      <c r="CG20" s="740">
        <f t="shared" ca="1" si="50"/>
        <v>74064.018168202805</v>
      </c>
      <c r="CH20" s="741">
        <f t="shared" ca="1" si="50"/>
        <v>6749.2328970209783</v>
      </c>
      <c r="CI20" s="739">
        <f t="shared" ca="1" si="50"/>
        <v>71300.436479285941</v>
      </c>
      <c r="CJ20" s="740">
        <f t="shared" ca="1" si="50"/>
        <v>36200.592704205381</v>
      </c>
      <c r="CK20" s="741">
        <f t="shared" ca="1" si="50"/>
        <v>17998.151923934951</v>
      </c>
      <c r="CL20" s="739">
        <f t="shared" ca="1" si="50"/>
        <v>204222.43448299344</v>
      </c>
      <c r="CM20" s="740">
        <f t="shared" ca="1" si="50"/>
        <v>151087.02040465974</v>
      </c>
      <c r="CN20" s="741">
        <f t="shared" ca="1" si="50"/>
        <v>10573.346969729711</v>
      </c>
      <c r="CO20" s="739">
        <f t="shared" ca="1" si="50"/>
        <v>49656.95257144644</v>
      </c>
      <c r="CP20" s="740">
        <f t="shared" ca="1" si="50"/>
        <v>221929.01671126136</v>
      </c>
      <c r="CQ20" s="741">
        <f t="shared" ca="1" si="50"/>
        <v>25376.432324742447</v>
      </c>
      <c r="CR20" s="739">
        <f t="shared" ca="1" si="50"/>
        <v>68370.570259908069</v>
      </c>
      <c r="CS20" s="740">
        <f t="shared" ca="1" si="50"/>
        <v>115393.14925299247</v>
      </c>
      <c r="CT20" s="741">
        <f t="shared" ca="1" si="50"/>
        <v>72205.325123645045</v>
      </c>
      <c r="CU20" s="739">
        <f t="shared" ca="1" si="50"/>
        <v>25061.774823921049</v>
      </c>
      <c r="CV20" s="740">
        <f t="shared" ca="1" si="50"/>
        <v>79980.742281772196</v>
      </c>
      <c r="CW20" s="741">
        <f t="shared" ca="1" si="50"/>
        <v>30486.419478860174</v>
      </c>
      <c r="CZ20" s="703" t="s">
        <v>202</v>
      </c>
      <c r="DA20" s="867"/>
      <c r="DB20" s="868"/>
      <c r="DC20" s="869"/>
      <c r="DD20" s="867"/>
      <c r="DE20" s="868"/>
      <c r="DF20" s="869"/>
      <c r="DG20" s="867"/>
      <c r="DH20" s="868"/>
      <c r="DI20" s="869"/>
      <c r="DJ20" s="867"/>
      <c r="DK20" s="868"/>
      <c r="DL20" s="869"/>
      <c r="DM20" s="867"/>
      <c r="DN20" s="868"/>
      <c r="DO20" s="869"/>
      <c r="DP20" s="867"/>
      <c r="DQ20" s="868"/>
      <c r="DR20" s="869"/>
      <c r="DS20" s="867"/>
      <c r="DT20" s="868"/>
      <c r="DU20" s="869"/>
      <c r="DV20" s="867"/>
      <c r="DW20" s="868"/>
      <c r="DX20" s="869"/>
      <c r="DY20" s="867"/>
      <c r="DZ20" s="868"/>
      <c r="EA20" s="869"/>
      <c r="EB20" s="867"/>
      <c r="EC20" s="868"/>
      <c r="ED20" s="869"/>
      <c r="EE20" s="867"/>
      <c r="EF20" s="868"/>
      <c r="EG20" s="869"/>
      <c r="EH20" s="867"/>
      <c r="EI20" s="868"/>
      <c r="EJ20" s="869"/>
      <c r="EK20" s="867"/>
      <c r="EL20" s="868"/>
      <c r="EM20" s="869"/>
      <c r="EN20" s="867"/>
      <c r="EO20" s="868"/>
      <c r="EP20" s="869"/>
      <c r="EQ20" s="867"/>
      <c r="ER20" s="868"/>
      <c r="ES20" s="869"/>
      <c r="ET20" s="867"/>
      <c r="EU20" s="868"/>
      <c r="EV20" s="869"/>
      <c r="EW20" s="867"/>
      <c r="EX20" s="868"/>
      <c r="EY20" s="869"/>
      <c r="EZ20" s="867"/>
      <c r="FA20" s="868"/>
      <c r="FB20" s="869"/>
      <c r="FC20" s="867"/>
      <c r="FD20" s="868"/>
      <c r="FE20" s="869"/>
      <c r="FF20" s="867"/>
      <c r="FG20" s="868"/>
      <c r="FH20" s="869"/>
      <c r="FI20" s="867"/>
      <c r="FJ20" s="868"/>
      <c r="FK20" s="869"/>
      <c r="FL20" s="867"/>
      <c r="FM20" s="868"/>
      <c r="FN20" s="869"/>
      <c r="FO20" s="867"/>
      <c r="FP20" s="868"/>
      <c r="FQ20" s="869"/>
      <c r="FR20" s="867"/>
      <c r="FS20" s="868"/>
      <c r="FT20" s="869"/>
      <c r="FU20" s="867"/>
      <c r="FV20" s="868"/>
      <c r="FW20" s="869"/>
      <c r="FX20" s="867"/>
      <c r="FY20" s="868"/>
      <c r="FZ20" s="869"/>
      <c r="GA20" s="867"/>
      <c r="GB20" s="868"/>
      <c r="GC20" s="869"/>
      <c r="GD20" s="867"/>
      <c r="GE20" s="868"/>
      <c r="GF20" s="869"/>
      <c r="GG20" s="867"/>
      <c r="GH20" s="868"/>
      <c r="GI20" s="869"/>
      <c r="GJ20" s="867"/>
      <c r="GK20" s="868"/>
      <c r="GL20" s="869"/>
      <c r="GM20" s="870"/>
      <c r="GN20" s="871"/>
      <c r="GO20" s="872"/>
      <c r="GP20" s="870"/>
      <c r="GQ20" s="871"/>
      <c r="GR20" s="872"/>
    </row>
    <row r="21" spans="1:200" x14ac:dyDescent="0.25">
      <c r="A21" s="719" t="s">
        <v>442</v>
      </c>
      <c r="B21" s="701"/>
      <c r="C21" s="720">
        <f t="shared" ca="1" si="0"/>
        <v>7376.3178857142857</v>
      </c>
      <c r="D21" s="721">
        <f t="shared" ca="1" si="1"/>
        <v>3806.5218714285716</v>
      </c>
      <c r="E21" s="722">
        <f t="shared" ca="1" si="2"/>
        <v>149.71428571428572</v>
      </c>
      <c r="F21" s="873">
        <f ca="1">OFFSET('OCN2018.FCS'!$A$1,MATCH("CWS",'OCN2018.FCS'!$A$1:$A$1294,0)+F1-1975,8)</f>
        <v>11313</v>
      </c>
      <c r="G21" s="874">
        <f ca="1">OFFSET('OCN2018.FCS'!$A$1,MATCH("CWS",'OCN2018.FCS'!$A$1:$A$1294,0)+F1-1975,9)</f>
        <v>3041</v>
      </c>
      <c r="H21" s="875">
        <f ca="1">OFFSET('OCN2018.FCS'!$A$1,MATCH("CWS",'OCN2018.FCS'!$A$1:$A$1294,0)+F1-1975,10)</f>
        <v>11</v>
      </c>
      <c r="I21" s="873">
        <f ca="1">OFFSET('OCN2018.FCS'!$A$1,MATCH("CWS",'OCN2018.FCS'!$A$1:$A$1294,0)+I1-1975,8)</f>
        <v>13279</v>
      </c>
      <c r="J21" s="874">
        <f ca="1">OFFSET('OCN2018.FCS'!$A$1,MATCH("CWS",'OCN2018.FCS'!$A$1:$A$1294,0)+I1-1975,9)</f>
        <v>3316</v>
      </c>
      <c r="K21" s="875">
        <f ca="1">OFFSET('OCN2018.FCS'!$A$1,MATCH("CWS",'OCN2018.FCS'!$A$1:$A$1294,0)+I1-1975,10)</f>
        <v>66</v>
      </c>
      <c r="L21" s="873">
        <f ca="1">OFFSET('OCN2018.FCS'!$A$1,MATCH("CWS",'OCN2018.FCS'!$A$1:$A$1294,0)+L1-1975,8)</f>
        <v>28791</v>
      </c>
      <c r="M21" s="874">
        <f ca="1">OFFSET('OCN2018.FCS'!$A$1,MATCH("CWS",'OCN2018.FCS'!$A$1:$A$1294,0)+L1-1975,9)</f>
        <v>8122</v>
      </c>
      <c r="N21" s="875">
        <f ca="1">OFFSET('OCN2018.FCS'!$A$1,MATCH("CWS",'OCN2018.FCS'!$A$1:$A$1294,0)+L1-1975,10)</f>
        <v>38</v>
      </c>
      <c r="O21" s="873">
        <f ca="1">OFFSET('OCN2018.FCS'!$A$1,MATCH("CWS",'OCN2018.FCS'!$A$1:$A$1294,0)+O1-1975,8)</f>
        <v>13749</v>
      </c>
      <c r="P21" s="874">
        <f ca="1">OFFSET('OCN2018.FCS'!$A$1,MATCH("CWS",'OCN2018.FCS'!$A$1:$A$1294,0)+O1-1975,9)</f>
        <v>11060</v>
      </c>
      <c r="Q21" s="875">
        <f ca="1">OFFSET('OCN2018.FCS'!$A$1,MATCH("CWS",'OCN2018.FCS'!$A$1:$A$1294,0)+O1-1975,10)</f>
        <v>83</v>
      </c>
      <c r="R21" s="873">
        <f ca="1">OFFSET('OCN2018.FCS'!$A$1,MATCH("CWS",'OCN2018.FCS'!$A$1:$A$1294,0)+R1-1975,8)</f>
        <v>9961</v>
      </c>
      <c r="S21" s="874">
        <f ca="1">OFFSET('OCN2018.FCS'!$A$1,MATCH("CWS",'OCN2018.FCS'!$A$1:$A$1294,0)+R1-1975,9)</f>
        <v>12032</v>
      </c>
      <c r="T21" s="875">
        <f ca="1">OFFSET('OCN2018.FCS'!$A$1,MATCH("CWS",'OCN2018.FCS'!$A$1:$A$1294,0)+R1-1975,10)</f>
        <v>336</v>
      </c>
      <c r="U21" s="873">
        <f ca="1">OFFSET('OCN2018.FCS'!$A$1,MATCH("CWS",'OCN2018.FCS'!$A$1:$A$1294,0)+U1-1975,8)</f>
        <v>10162</v>
      </c>
      <c r="V21" s="874">
        <f ca="1">OFFSET('OCN2018.FCS'!$A$1,MATCH("CWS",'OCN2018.FCS'!$A$1:$A$1294,0)+U1-1975,9)</f>
        <v>8073</v>
      </c>
      <c r="W21" s="875">
        <f ca="1">OFFSET('OCN2018.FCS'!$A$1,MATCH("CWS",'OCN2018.FCS'!$A$1:$A$1294,0)+U1-1975,10)</f>
        <v>606</v>
      </c>
      <c r="X21" s="873">
        <f ca="1">OFFSET('OCN2018.FCS'!$A$1,MATCH("CWS",'OCN2018.FCS'!$A$1:$A$1294,0)+X1-1975,8)</f>
        <v>12060</v>
      </c>
      <c r="Y21" s="874">
        <f ca="1">OFFSET('OCN2018.FCS'!$A$1,MATCH("CWS",'OCN2018.FCS'!$A$1:$A$1294,0)+X1-1975,9)</f>
        <v>7171</v>
      </c>
      <c r="Z21" s="875">
        <f ca="1">OFFSET('OCN2018.FCS'!$A$1,MATCH("CWS",'OCN2018.FCS'!$A$1:$A$1294,0)+X1-1975,10)</f>
        <v>661</v>
      </c>
      <c r="AA21" s="873">
        <f ca="1">OFFSET('OCN2018.FCS'!$A$1,MATCH("CWS",'OCN2018.FCS'!$A$1:$A$1294,0)+AA1-1975,8)</f>
        <v>14448</v>
      </c>
      <c r="AB21" s="874">
        <f ca="1">OFFSET('OCN2018.FCS'!$A$1,MATCH("CWS",'OCN2018.FCS'!$A$1:$A$1294,0)+AA1-1975,9)</f>
        <v>4209</v>
      </c>
      <c r="AC21" s="875">
        <f ca="1">OFFSET('OCN2018.FCS'!$A$1,MATCH("CWS",'OCN2018.FCS'!$A$1:$A$1294,0)+AA1-1975,10)</f>
        <v>151</v>
      </c>
      <c r="AD21" s="873">
        <f ca="1">OFFSET('OCN2018.FCS'!$A$1,MATCH("CWS",'OCN2018.FCS'!$A$1:$A$1294,0)+AD1-1975,8)</f>
        <v>10757</v>
      </c>
      <c r="AE21" s="874">
        <f ca="1">OFFSET('OCN2018.FCS'!$A$1,MATCH("CWS",'OCN2018.FCS'!$A$1:$A$1294,0)+AD1-1975,9)</f>
        <v>9673</v>
      </c>
      <c r="AF21" s="875">
        <f ca="1">OFFSET('OCN2018.FCS'!$A$1,MATCH("CWS",'OCN2018.FCS'!$A$1:$A$1294,0)+AD1-1975,10)</f>
        <v>97</v>
      </c>
      <c r="AG21" s="873">
        <f ca="1">OFFSET('OCN2018.FCS'!$A$1,MATCH("CWS",'OCN2018.FCS'!$A$1:$A$1294,0)+AG1-1975,8)</f>
        <v>3206</v>
      </c>
      <c r="AH21" s="874">
        <f ca="1">OFFSET('OCN2018.FCS'!$A$1,MATCH("CWS",'OCN2018.FCS'!$A$1:$A$1294,0)+AG1-1975,9)</f>
        <v>4011</v>
      </c>
      <c r="AI21" s="875">
        <f ca="1">OFFSET('OCN2018.FCS'!$A$1,MATCH("CWS",'OCN2018.FCS'!$A$1:$A$1294,0)+AG1-1975,10)</f>
        <v>265</v>
      </c>
      <c r="AJ21" s="873">
        <f ca="1">OFFSET('OCN2018.FCS'!$A$1,MATCH("CWS",'OCN2018.FCS'!$A$1:$A$1294,0)+AJ1-1975,8)</f>
        <v>1813</v>
      </c>
      <c r="AK21" s="874">
        <f ca="1">OFFSET('OCN2018.FCS'!$A$1,MATCH("CWS",'OCN2018.FCS'!$A$1:$A$1294,0)+AJ1-1975,9)</f>
        <v>4494</v>
      </c>
      <c r="AL21" s="875">
        <f ca="1">OFFSET('OCN2018.FCS'!$A$1,MATCH("CWS",'OCN2018.FCS'!$A$1:$A$1294,0)+AJ1-1975,10)</f>
        <v>218</v>
      </c>
      <c r="AM21" s="873">
        <f ca="1">OFFSET('OCN2018.FCS'!$A$1,MATCH("CWS",'OCN2018.FCS'!$A$1:$A$1294,0)+AM1-1975,8)</f>
        <v>3114</v>
      </c>
      <c r="AN21" s="874">
        <f ca="1">OFFSET('OCN2018.FCS'!$A$1,MATCH("CWS",'OCN2018.FCS'!$A$1:$A$1294,0)+AM1-1975,9)</f>
        <v>806</v>
      </c>
      <c r="AO21" s="875">
        <f ca="1">OFFSET('OCN2018.FCS'!$A$1,MATCH("CWS",'OCN2018.FCS'!$A$1:$A$1294,0)+AM1-1975,10)</f>
        <v>224</v>
      </c>
      <c r="AP21" s="873">
        <f ca="1">OFFSET('OCN2018.FCS'!$A$1,MATCH("CWS",'OCN2018.FCS'!$A$1:$A$1294,0)+AP1-1975,8)</f>
        <v>2162</v>
      </c>
      <c r="AQ21" s="874">
        <f ca="1">OFFSET('OCN2018.FCS'!$A$1,MATCH("CWS",'OCN2018.FCS'!$A$1:$A$1294,0)+AP1-1975,9)</f>
        <v>2399</v>
      </c>
      <c r="AR21" s="875">
        <f ca="1">OFFSET('OCN2018.FCS'!$A$1,MATCH("CWS",'OCN2018.FCS'!$A$1:$A$1294,0)+AP1-1975,10)</f>
        <v>17</v>
      </c>
      <c r="AS21" s="873">
        <f ca="1">OFFSET('OCN2018.FCS'!$A$1,MATCH("CWS",'OCN2018.FCS'!$A$1:$A$1294,0)+AS1-1975,8)</f>
        <v>1416</v>
      </c>
      <c r="AT21" s="874">
        <f ca="1">OFFSET('OCN2018.FCS'!$A$1,MATCH("CWS",'OCN2018.FCS'!$A$1:$A$1294,0)+AS1-1975,9)</f>
        <v>1604</v>
      </c>
      <c r="AU21" s="875">
        <f ca="1">OFFSET('OCN2018.FCS'!$A$1,MATCH("CWS",'OCN2018.FCS'!$A$1:$A$1294,0)+AS1-1975,10)</f>
        <v>53</v>
      </c>
      <c r="AV21" s="873">
        <f ca="1">OFFSET('OCN2018.FCS'!$A$1,MATCH("CWS",'OCN2018.FCS'!$A$1:$A$1294,0)+AV1-1975,8)</f>
        <v>2365</v>
      </c>
      <c r="AW21" s="874">
        <f ca="1">OFFSET('OCN2018.FCS'!$A$1,MATCH("CWS",'OCN2018.FCS'!$A$1:$A$1294,0)+AV1-1975,9)</f>
        <v>2401</v>
      </c>
      <c r="AX21" s="875">
        <f ca="1">OFFSET('OCN2018.FCS'!$A$1,MATCH("CWS",'OCN2018.FCS'!$A$1:$A$1294,0)+AV1-1975,10)</f>
        <v>33</v>
      </c>
      <c r="AY21" s="873">
        <f ca="1">OFFSET('OCN2018.FCS'!$A$1,MATCH("CWS",'OCN2018.FCS'!$A$1:$A$1294,0)+AY1-1975,8)</f>
        <v>4164</v>
      </c>
      <c r="AZ21" s="874">
        <f ca="1">OFFSET('OCN2018.FCS'!$A$1,MATCH("CWS",'OCN2018.FCS'!$A$1:$A$1294,0)+AY1-1975,9)</f>
        <v>1905</v>
      </c>
      <c r="BA21" s="875">
        <f ca="1">OFFSET('OCN2018.FCS'!$A$1,MATCH("CWS",'OCN2018.FCS'!$A$1:$A$1294,0)+AY1-1975,10)</f>
        <v>63</v>
      </c>
      <c r="BB21" s="873">
        <f ca="1">OFFSET('OCN2018.FCS'!$A$1,MATCH("CWS",'OCN2018.FCS'!$A$1:$A$1294,0)+BB1-1975,8)</f>
        <v>2771</v>
      </c>
      <c r="BC21" s="874">
        <f ca="1">OFFSET('OCN2018.FCS'!$A$1,MATCH("CWS",'OCN2018.FCS'!$A$1:$A$1294,0)+BB1-1975,9)</f>
        <v>4313</v>
      </c>
      <c r="BD21" s="875">
        <f ca="1">OFFSET('OCN2018.FCS'!$A$1,MATCH("CWS",'OCN2018.FCS'!$A$1:$A$1294,0)+BB1-1975,10)</f>
        <v>98</v>
      </c>
      <c r="BE21" s="873">
        <f ca="1">OFFSET('OCN2018.FCS'!$A$1,MATCH("CWS",'OCN2018.FCS'!$A$1:$A$1294,0)+BE1-1975,8)</f>
        <v>9418</v>
      </c>
      <c r="BF21" s="874">
        <f ca="1">OFFSET('OCN2018.FCS'!$A$1,MATCH("CWS",'OCN2018.FCS'!$A$1:$A$1294,0)+BE1-1975,9)</f>
        <v>2102</v>
      </c>
      <c r="BG21" s="875">
        <f ca="1">OFFSET('OCN2018.FCS'!$A$1,MATCH("CWS",'OCN2018.FCS'!$A$1:$A$1294,0)+BE1-1975,10)</f>
        <v>58</v>
      </c>
      <c r="BH21" s="873">
        <f ca="1">OFFSET('OCN2018.FCS'!$A$1,MATCH("CWS",'OCN2018.FCS'!$A$1:$A$1294,0)+BH1-1975,8)</f>
        <v>12643</v>
      </c>
      <c r="BI21" s="874">
        <f ca="1">OFFSET('OCN2018.FCS'!$A$1,MATCH("CWS",'OCN2018.FCS'!$A$1:$A$1294,0)+BH1-1975,9)</f>
        <v>12818</v>
      </c>
      <c r="BJ21" s="875">
        <f ca="1">OFFSET('OCN2018.FCS'!$A$1,MATCH("CWS",'OCN2018.FCS'!$A$1:$A$1294,0)+BH1-1975,10)</f>
        <v>89</v>
      </c>
      <c r="BK21" s="873">
        <f ca="1">OFFSET('OCN2018.FCS'!$A$1,MATCH("CWS",'OCN2018.FCS'!$A$1:$A$1294,0)+BK1-1975,8)</f>
        <v>16502</v>
      </c>
      <c r="BL21" s="874">
        <f ca="1">OFFSET('OCN2018.FCS'!$A$1,MATCH("CWS",'OCN2018.FCS'!$A$1:$A$1294,0)+BK1-1975,9)</f>
        <v>11281</v>
      </c>
      <c r="BM21" s="875">
        <f ca="1">OFFSET('OCN2018.FCS'!$A$1,MATCH("CWS",'OCN2018.FCS'!$A$1:$A$1294,0)+BK1-1975,10)</f>
        <v>489</v>
      </c>
      <c r="BN21" s="873">
        <f ca="1">OFFSET('OCN2018.FCS'!$A$1,MATCH("CWS",'OCN2018.FCS'!$A$1:$A$1294,0)+BN1-1975,8)</f>
        <v>8244</v>
      </c>
      <c r="BO21" s="874">
        <f ca="1">OFFSET('OCN2018.FCS'!$A$1,MATCH("CWS",'OCN2018.FCS'!$A$1:$A$1294,0)+BN1-1975,9)</f>
        <v>7436</v>
      </c>
      <c r="BP21" s="875">
        <f ca="1">OFFSET('OCN2018.FCS'!$A$1,MATCH("CWS",'OCN2018.FCS'!$A$1:$A$1294,0)+BN1-1975,10)</f>
        <v>578</v>
      </c>
      <c r="BQ21" s="873">
        <f ca="1">OFFSET('OCN2018.FCS'!$A$1,MATCH("CWS",'OCN2018.FCS'!$A$1:$A$1294,0)+BQ1-1975,8)</f>
        <v>12148</v>
      </c>
      <c r="BR21" s="874">
        <f ca="1">OFFSET('OCN2018.FCS'!$A$1,MATCH("CWS",'OCN2018.FCS'!$A$1:$A$1294,0)+BQ1-1975,9)</f>
        <v>6756</v>
      </c>
      <c r="BS21" s="875">
        <f ca="1">OFFSET('OCN2018.FCS'!$A$1,MATCH("CWS",'OCN2018.FCS'!$A$1:$A$1294,0)+BQ1-1975,10)</f>
        <v>818</v>
      </c>
      <c r="BT21" s="873">
        <f ca="1">OFFSET('OCN2018.FCS'!$A$1,MATCH("CWS",'OCN2018.FCS'!$A$1:$A$1294,0)+BT1-1975,8)</f>
        <v>4650</v>
      </c>
      <c r="BU21" s="874">
        <f ca="1">OFFSET('OCN2018.FCS'!$A$1,MATCH("CWS",'OCN2018.FCS'!$A$1:$A$1294,0)+BT1-1975,9)</f>
        <v>14523</v>
      </c>
      <c r="BV21" s="875">
        <f ca="1">OFFSET('OCN2018.FCS'!$A$1,MATCH("CWS",'OCN2018.FCS'!$A$1:$A$1294,0)+BT1-1975,10)</f>
        <v>428</v>
      </c>
      <c r="BW21" s="873">
        <f ca="1">OFFSET('OCN2018.FCS'!$A$1,MATCH("CWS",'OCN2018.FCS'!$A$1:$A$1294,0)+BW1-1975,8)</f>
        <v>3388</v>
      </c>
      <c r="BX21" s="874">
        <f ca="1">OFFSET('OCN2018.FCS'!$A$1,MATCH("CWS",'OCN2018.FCS'!$A$1:$A$1294,0)+BW1-1975,9)</f>
        <v>2904</v>
      </c>
      <c r="BY21" s="875">
        <f ca="1">OFFSET('OCN2018.FCS'!$A$1,MATCH("CWS",'OCN2018.FCS'!$A$1:$A$1294,0)+BW1-1975,10)</f>
        <v>532</v>
      </c>
      <c r="BZ21" s="873">
        <f ca="1">OFFSET('OCN2018.FCS'!$A$1,MATCH("CWS",'OCN2018.FCS'!$A$1:$A$1294,0)+BZ1-1975,8)</f>
        <v>6503</v>
      </c>
      <c r="CA21" s="874">
        <f ca="1">OFFSET('OCN2018.FCS'!$A$1,MATCH("CWS",'OCN2018.FCS'!$A$1:$A$1294,0)+BZ1-1975,9)</f>
        <v>1359</v>
      </c>
      <c r="CB21" s="875">
        <f ca="1">OFFSET('OCN2018.FCS'!$A$1,MATCH("CWS",'OCN2018.FCS'!$A$1:$A$1294,0)+BZ1-1975,10)</f>
        <v>69</v>
      </c>
      <c r="CC21" s="873">
        <f ca="1">OFFSET('OCN2018.FCS'!$A$1,MATCH("CWS",'OCN2018.FCS'!$A$1:$A$1294,0)+CC1-1975,8)</f>
        <v>10412</v>
      </c>
      <c r="CD21" s="874">
        <f ca="1">OFFSET('OCN2018.FCS'!$A$1,MATCH("CWS",'OCN2018.FCS'!$A$1:$A$1294,0)+CC1-1975,9)</f>
        <v>1497</v>
      </c>
      <c r="CE21" s="875">
        <f ca="1">OFFSET('OCN2018.FCS'!$A$1,MATCH("CWS",'OCN2018.FCS'!$A$1:$A$1294,0)+CC1-1975,10)</f>
        <v>0</v>
      </c>
      <c r="CF21" s="873">
        <f ca="1">OFFSET('OCN2018.FCS'!$A$1,MATCH("CWS",'OCN2018.FCS'!$A$1:$A$1294,0)+CF1-1975,8)</f>
        <v>5789</v>
      </c>
      <c r="CG21" s="874">
        <f ca="1">OFFSET('OCN2018.FCS'!$A$1,MATCH("CWS",'OCN2018.FCS'!$A$1:$A$1294,0)+CF1-1975,9)</f>
        <v>1599</v>
      </c>
      <c r="CH21" s="875">
        <f ca="1">OFFSET('OCN2018.FCS'!$A$1,MATCH("CWS",'OCN2018.FCS'!$A$1:$A$1294,0)+CF1-1975,10)</f>
        <v>6</v>
      </c>
      <c r="CI21" s="873">
        <f ca="1">OFFSET('OCN2018.FCS'!$A$1,MATCH("CWS",'OCN2018.FCS'!$A$1:$A$1294,0)+CI1-1975,8)</f>
        <v>13790.225199999999</v>
      </c>
      <c r="CJ21" s="874">
        <f ca="1">OFFSET('OCN2018.FCS'!$A$1,MATCH("CWS",'OCN2018.FCS'!$A$1:$A$1294,0)+CI1-1975,9)</f>
        <v>1136.6531</v>
      </c>
      <c r="CK21" s="875">
        <f ca="1">OFFSET('OCN2018.FCS'!$A$1,MATCH("CWS",'OCN2018.FCS'!$A$1:$A$1294,0)+CI1-1975,10)</f>
        <v>1</v>
      </c>
      <c r="CL21" s="873">
        <f ca="1">OFFSET('OCN2018.FCS'!$A$1,MATCH("CWS",'OCN2018.FCS'!$A$1:$A$1294,0)+CL1-1975,8)</f>
        <v>7102</v>
      </c>
      <c r="CM21" s="874">
        <f ca="1">OFFSET('OCN2018.FCS'!$A$1,MATCH("CWS",'OCN2018.FCS'!$A$1:$A$1294,0)+CL1-1975,9)</f>
        <v>3627</v>
      </c>
      <c r="CN21" s="875">
        <f ca="1">OFFSET('OCN2018.FCS'!$A$1,MATCH("CWS",'OCN2018.FCS'!$A$1:$A$1294,0)+CL1-1975,10)</f>
        <v>12</v>
      </c>
      <c r="CO21" s="873">
        <f ca="1">OFFSET('OCN2018.FCS'!$A$1,MATCH("CWS",'OCN2018.FCS'!$A$1:$A$1294,0)+CO1-1975,8)</f>
        <v>8710</v>
      </c>
      <c r="CP21" s="874">
        <f ca="1">OFFSET('OCN2018.FCS'!$A$1,MATCH("CWS",'OCN2018.FCS'!$A$1:$A$1294,0)+CO1-1975,9)</f>
        <v>1982</v>
      </c>
      <c r="CQ21" s="875">
        <f ca="1">OFFSET('OCN2018.FCS'!$A$1,MATCH("CWS",'OCN2018.FCS'!$A$1:$A$1294,0)+CO1-1975,10)</f>
        <v>27</v>
      </c>
      <c r="CR21" s="873">
        <f ca="1">OFFSET('OCN2018.FCS'!$A$1,MATCH("CWS",'OCN2018.FCS'!$A$1:$A$1294,0)+CR1-1975,8)</f>
        <v>29464</v>
      </c>
      <c r="CS21" s="874">
        <f ca="1">OFFSET('OCN2018.FCS'!$A$1,MATCH("CWS",'OCN2018.FCS'!$A$1:$A$1294,0)+CR1-1975,9)</f>
        <v>1242</v>
      </c>
      <c r="CT21" s="875">
        <f ca="1">OFFSET('OCN2018.FCS'!$A$1,MATCH("CWS",'OCN2018.FCS'!$A$1:$A$1294,0)+CR1-1975,10)</f>
        <v>5</v>
      </c>
      <c r="CU21" s="873">
        <f ca="1">OFFSET('OCN2018.FCS'!$A$1,MATCH("CWS",'OCN2018.FCS'!$A$1:$A$1294,0)+CU1-1975,8)</f>
        <v>22153</v>
      </c>
      <c r="CV21" s="874">
        <f ca="1">OFFSET('OCN2018.FCS'!$A$1,MATCH("CWS",'OCN2018.FCS'!$A$1:$A$1294,0)+CU1-1975,9)</f>
        <v>6227</v>
      </c>
      <c r="CW21" s="875">
        <f ca="1">OFFSET('OCN2018.FCS'!$A$1,MATCH("CWS",'OCN2018.FCS'!$A$1:$A$1294,0)+CU1-1975,10)</f>
        <v>14</v>
      </c>
      <c r="CZ21" s="671" t="s">
        <v>442</v>
      </c>
      <c r="DA21" s="885">
        <v>0.03</v>
      </c>
      <c r="DB21" s="886">
        <v>0.03</v>
      </c>
      <c r="DC21" s="887">
        <v>0.03</v>
      </c>
      <c r="DD21" s="885">
        <v>0.03</v>
      </c>
      <c r="DE21" s="886">
        <v>0.03</v>
      </c>
      <c r="DF21" s="887">
        <v>0.03</v>
      </c>
      <c r="DG21" s="885">
        <v>0.03</v>
      </c>
      <c r="DH21" s="886">
        <v>0.03</v>
      </c>
      <c r="DI21" s="887">
        <v>0.03</v>
      </c>
      <c r="DJ21" s="885">
        <v>0.03</v>
      </c>
      <c r="DK21" s="886">
        <v>0.03</v>
      </c>
      <c r="DL21" s="887">
        <v>0.03</v>
      </c>
      <c r="DM21" s="885">
        <v>0.03</v>
      </c>
      <c r="DN21" s="886">
        <v>0.03</v>
      </c>
      <c r="DO21" s="887">
        <v>0.03</v>
      </c>
      <c r="DP21" s="885">
        <v>0.03</v>
      </c>
      <c r="DQ21" s="886">
        <v>0.03</v>
      </c>
      <c r="DR21" s="887">
        <v>0.03</v>
      </c>
      <c r="DS21" s="885">
        <v>0.03</v>
      </c>
      <c r="DT21" s="886">
        <v>0.03</v>
      </c>
      <c r="DU21" s="887">
        <v>0.03</v>
      </c>
      <c r="DV21" s="885">
        <v>0.03</v>
      </c>
      <c r="DW21" s="886">
        <v>0.03</v>
      </c>
      <c r="DX21" s="887">
        <v>0.03</v>
      </c>
      <c r="DY21" s="885">
        <v>0.03</v>
      </c>
      <c r="DZ21" s="886">
        <v>0.03</v>
      </c>
      <c r="EA21" s="887">
        <v>0.03</v>
      </c>
      <c r="EB21" s="885">
        <v>0.03</v>
      </c>
      <c r="EC21" s="886">
        <v>0.03</v>
      </c>
      <c r="ED21" s="887">
        <v>0.03</v>
      </c>
      <c r="EE21" s="885">
        <v>0.03</v>
      </c>
      <c r="EF21" s="886">
        <v>0.03</v>
      </c>
      <c r="EG21" s="887">
        <v>0.03</v>
      </c>
      <c r="EH21" s="885">
        <v>0.03</v>
      </c>
      <c r="EI21" s="886">
        <v>0.03</v>
      </c>
      <c r="EJ21" s="887">
        <v>0.03</v>
      </c>
      <c r="EK21" s="885">
        <v>0.03</v>
      </c>
      <c r="EL21" s="886">
        <v>0.03</v>
      </c>
      <c r="EM21" s="887">
        <v>0.03</v>
      </c>
      <c r="EN21" s="885">
        <v>0.03</v>
      </c>
      <c r="EO21" s="886">
        <v>0.03</v>
      </c>
      <c r="EP21" s="887">
        <v>0.03</v>
      </c>
      <c r="EQ21" s="885">
        <v>0.03</v>
      </c>
      <c r="ER21" s="886">
        <v>0.03</v>
      </c>
      <c r="ES21" s="887">
        <v>0.03</v>
      </c>
      <c r="ET21" s="885">
        <v>0.03</v>
      </c>
      <c r="EU21" s="886">
        <v>0.03</v>
      </c>
      <c r="EV21" s="887">
        <v>0.03</v>
      </c>
      <c r="EW21" s="885">
        <v>0.03</v>
      </c>
      <c r="EX21" s="886">
        <v>0.03</v>
      </c>
      <c r="EY21" s="887">
        <v>0.03</v>
      </c>
      <c r="EZ21" s="885">
        <v>0.03</v>
      </c>
      <c r="FA21" s="886">
        <v>0.03</v>
      </c>
      <c r="FB21" s="887">
        <v>0.03</v>
      </c>
      <c r="FC21" s="885">
        <f>ValidCohort_Pivot!BR55</f>
        <v>0.94986348968990719</v>
      </c>
      <c r="FD21" s="886">
        <f>ValidCohort_Pivot!BS55</f>
        <v>0.94998210448484555</v>
      </c>
      <c r="FE21" s="887">
        <f>ValidCohort_Pivot!BT55</f>
        <v>0.94997392640474043</v>
      </c>
      <c r="FF21" s="885">
        <f>ValidCohort_Pivot!BU55</f>
        <v>0.94973177032252165</v>
      </c>
      <c r="FG21" s="886">
        <f>ValidCohort_Pivot!BV55</f>
        <v>0.94998468136868142</v>
      </c>
      <c r="FH21" s="887">
        <f>ValidCohort_Pivot!BW55</f>
        <v>0.9499970145914266</v>
      </c>
      <c r="FI21" s="885">
        <f>ValidCohort_Pivot!BX55</f>
        <v>0.95006717419479125</v>
      </c>
      <c r="FJ21" s="886">
        <f>ValidCohort_Pivot!BY55</f>
        <v>0.94994056267329441</v>
      </c>
      <c r="FK21" s="887">
        <f>ValidCohort_Pivot!BZ55</f>
        <v>0.94998639387062389</v>
      </c>
      <c r="FL21" s="885">
        <f>ValidCohort_Pivot!CA55</f>
        <v>0.95062277583621602</v>
      </c>
      <c r="FM21" s="886">
        <f>ValidCohort_Pivot!CB55</f>
        <v>0.94997774814637215</v>
      </c>
      <c r="FN21" s="887">
        <f>ValidCohort_Pivot!CC55</f>
        <v>0.95001237306162289</v>
      </c>
      <c r="FO21" s="885">
        <f>ValidCohort_Pivot!CD55</f>
        <v>0.95025728989494085</v>
      </c>
      <c r="FP21" s="886">
        <f>ValidCohort_Pivot!CE55</f>
        <v>0.94994206260235292</v>
      </c>
      <c r="FQ21" s="887">
        <f>ValidCohort_Pivot!CF55</f>
        <v>0.94997357233831647</v>
      </c>
      <c r="FR21" s="885">
        <f>ValidCohort_Pivot!CG55</f>
        <v>0.95012067582169413</v>
      </c>
      <c r="FS21" s="886">
        <f>ValidCohort_Pivot!CH55</f>
        <v>0.95018512282907319</v>
      </c>
      <c r="FT21" s="887">
        <f>ValidCohort_Pivot!CI55</f>
        <v>0.9522460537674925</v>
      </c>
      <c r="FU21" s="885">
        <f>ValidCohort_Pivot!CJ55</f>
        <v>0.79002451442110999</v>
      </c>
      <c r="FV21" s="886">
        <f>ValidCohort_Pivot!CK55</f>
        <v>0.7998636207941594</v>
      </c>
      <c r="FW21" s="887">
        <f>ValidCohort_Pivot!CL55</f>
        <v>0.77990430319122472</v>
      </c>
      <c r="FX21" s="885">
        <f>ValidCohort_Pivot!CM55</f>
        <v>0.67019891953885435</v>
      </c>
      <c r="FY21" s="886">
        <f>ValidCohort_Pivot!CN55</f>
        <v>0.79000415626540865</v>
      </c>
      <c r="FZ21" s="887">
        <f>ValidCohort_Pivot!CO55</f>
        <v>0.79963292006542619</v>
      </c>
      <c r="GA21" s="885">
        <f>ValidCohort_Pivot!CP55</f>
        <v>0.86004479592520244</v>
      </c>
      <c r="GB21" s="886">
        <f>ValidCohort_Pivot!CQ55</f>
        <v>0.86</v>
      </c>
      <c r="GC21" s="887">
        <f>ValidCohort_Pivot!CR55</f>
        <v>0.84615335690843874</v>
      </c>
      <c r="GD21" s="885">
        <f>ValidCohort_Pivot!CS55</f>
        <v>0.85999599453753328</v>
      </c>
      <c r="GE21" s="886">
        <f>ValidCohort_Pivot!CT55</f>
        <v>0.85987261114030744</v>
      </c>
      <c r="GF21" s="887">
        <f>ValidCohort_Pivot!CU55</f>
        <v>1</v>
      </c>
      <c r="GG21" s="888">
        <f t="shared" ref="GG21:GL21" si="51">GD21</f>
        <v>0.85999599453753328</v>
      </c>
      <c r="GH21" s="889">
        <f t="shared" si="51"/>
        <v>0.85987261114030744</v>
      </c>
      <c r="GI21" s="890">
        <f t="shared" si="51"/>
        <v>1</v>
      </c>
      <c r="GJ21" s="888">
        <f t="shared" si="51"/>
        <v>0.85999599453753328</v>
      </c>
      <c r="GK21" s="889">
        <f t="shared" si="51"/>
        <v>0.85987261114030744</v>
      </c>
      <c r="GL21" s="890">
        <f t="shared" si="51"/>
        <v>1</v>
      </c>
      <c r="GM21" s="891">
        <v>0.87930632818066201</v>
      </c>
      <c r="GN21" s="892">
        <v>0.86897207577561164</v>
      </c>
      <c r="GO21" s="893">
        <v>0.83838382067573092</v>
      </c>
      <c r="GP21" s="891">
        <v>0.87292445510446237</v>
      </c>
      <c r="GQ21" s="892">
        <v>0.88824386436172775</v>
      </c>
      <c r="GR21" s="893">
        <v>0.89235886634204931</v>
      </c>
    </row>
    <row r="22" spans="1:200" x14ac:dyDescent="0.25">
      <c r="A22" s="703" t="s">
        <v>1988</v>
      </c>
      <c r="B22" s="681">
        <v>49</v>
      </c>
      <c r="C22" s="730">
        <f t="shared" ca="1" si="0"/>
        <v>1276.4979039484401</v>
      </c>
      <c r="D22" s="725">
        <f t="shared" ca="1" si="1"/>
        <v>335.1216074579346</v>
      </c>
      <c r="E22" s="731">
        <f t="shared" ca="1" si="2"/>
        <v>8.8504959030802954</v>
      </c>
      <c r="F22" s="736">
        <f t="shared" ref="F22:AK22" ca="1" si="52">F21*(1-DA21)</f>
        <v>10973.61</v>
      </c>
      <c r="G22" s="737">
        <f t="shared" ca="1" si="52"/>
        <v>2949.77</v>
      </c>
      <c r="H22" s="738">
        <f t="shared" ca="1" si="52"/>
        <v>10.67</v>
      </c>
      <c r="I22" s="736">
        <f t="shared" ca="1" si="52"/>
        <v>12880.63</v>
      </c>
      <c r="J22" s="737">
        <f t="shared" ca="1" si="52"/>
        <v>3216.52</v>
      </c>
      <c r="K22" s="738">
        <f t="shared" ca="1" si="52"/>
        <v>64.02</v>
      </c>
      <c r="L22" s="736">
        <f t="shared" ca="1" si="52"/>
        <v>27927.27</v>
      </c>
      <c r="M22" s="737">
        <f t="shared" ca="1" si="52"/>
        <v>7878.34</v>
      </c>
      <c r="N22" s="738">
        <f t="shared" ca="1" si="52"/>
        <v>36.86</v>
      </c>
      <c r="O22" s="736">
        <f t="shared" ca="1" si="52"/>
        <v>13336.529999999999</v>
      </c>
      <c r="P22" s="737">
        <f t="shared" ca="1" si="52"/>
        <v>10728.199999999999</v>
      </c>
      <c r="Q22" s="738">
        <f t="shared" ca="1" si="52"/>
        <v>80.509999999999991</v>
      </c>
      <c r="R22" s="736">
        <f t="shared" ca="1" si="52"/>
        <v>9662.17</v>
      </c>
      <c r="S22" s="737">
        <f t="shared" ca="1" si="52"/>
        <v>11671.039999999999</v>
      </c>
      <c r="T22" s="738">
        <f t="shared" ca="1" si="52"/>
        <v>325.92</v>
      </c>
      <c r="U22" s="736">
        <f t="shared" ca="1" si="52"/>
        <v>9857.14</v>
      </c>
      <c r="V22" s="737">
        <f t="shared" ca="1" si="52"/>
        <v>7830.8099999999995</v>
      </c>
      <c r="W22" s="738">
        <f t="shared" ca="1" si="52"/>
        <v>587.81999999999994</v>
      </c>
      <c r="X22" s="736">
        <f t="shared" ca="1" si="52"/>
        <v>11698.199999999999</v>
      </c>
      <c r="Y22" s="737">
        <f t="shared" ca="1" si="52"/>
        <v>6955.87</v>
      </c>
      <c r="Z22" s="738">
        <f t="shared" ca="1" si="52"/>
        <v>641.16999999999996</v>
      </c>
      <c r="AA22" s="736">
        <f t="shared" ca="1" si="52"/>
        <v>14014.56</v>
      </c>
      <c r="AB22" s="737">
        <f t="shared" ca="1" si="52"/>
        <v>4082.73</v>
      </c>
      <c r="AC22" s="738">
        <f t="shared" ca="1" si="52"/>
        <v>146.47</v>
      </c>
      <c r="AD22" s="736">
        <f t="shared" ca="1" si="52"/>
        <v>10434.289999999999</v>
      </c>
      <c r="AE22" s="737">
        <f t="shared" ca="1" si="52"/>
        <v>9382.81</v>
      </c>
      <c r="AF22" s="738">
        <f t="shared" ca="1" si="52"/>
        <v>94.09</v>
      </c>
      <c r="AG22" s="736">
        <f t="shared" ca="1" si="52"/>
        <v>3109.8199999999997</v>
      </c>
      <c r="AH22" s="737">
        <f t="shared" ca="1" si="52"/>
        <v>3890.67</v>
      </c>
      <c r="AI22" s="738">
        <f t="shared" ca="1" si="52"/>
        <v>257.05</v>
      </c>
      <c r="AJ22" s="736">
        <f t="shared" ca="1" si="52"/>
        <v>1758.61</v>
      </c>
      <c r="AK22" s="737">
        <f t="shared" ca="1" si="52"/>
        <v>4359.18</v>
      </c>
      <c r="AL22" s="738">
        <f t="shared" ref="AL22:BQ22" ca="1" si="53">AL21*(1-EG21)</f>
        <v>211.46</v>
      </c>
      <c r="AM22" s="736">
        <f t="shared" ca="1" si="53"/>
        <v>3020.58</v>
      </c>
      <c r="AN22" s="737">
        <f t="shared" ca="1" si="53"/>
        <v>781.81999999999994</v>
      </c>
      <c r="AO22" s="738">
        <f t="shared" ca="1" si="53"/>
        <v>217.28</v>
      </c>
      <c r="AP22" s="736">
        <f t="shared" ca="1" si="53"/>
        <v>2097.14</v>
      </c>
      <c r="AQ22" s="737">
        <f t="shared" ca="1" si="53"/>
        <v>2327.0299999999997</v>
      </c>
      <c r="AR22" s="738">
        <f t="shared" ca="1" si="53"/>
        <v>16.489999999999998</v>
      </c>
      <c r="AS22" s="736">
        <f t="shared" ca="1" si="53"/>
        <v>1373.52</v>
      </c>
      <c r="AT22" s="737">
        <f t="shared" ca="1" si="53"/>
        <v>1555.8799999999999</v>
      </c>
      <c r="AU22" s="738">
        <f t="shared" ca="1" si="53"/>
        <v>51.41</v>
      </c>
      <c r="AV22" s="736">
        <f t="shared" ca="1" si="53"/>
        <v>2294.0499999999997</v>
      </c>
      <c r="AW22" s="737">
        <f t="shared" ca="1" si="53"/>
        <v>2328.9699999999998</v>
      </c>
      <c r="AX22" s="738">
        <f t="shared" ca="1" si="53"/>
        <v>32.01</v>
      </c>
      <c r="AY22" s="736">
        <f t="shared" ca="1" si="53"/>
        <v>4039.08</v>
      </c>
      <c r="AZ22" s="737">
        <f t="shared" ca="1" si="53"/>
        <v>1847.85</v>
      </c>
      <c r="BA22" s="738">
        <f t="shared" ca="1" si="53"/>
        <v>61.11</v>
      </c>
      <c r="BB22" s="736">
        <f t="shared" ca="1" si="53"/>
        <v>2687.87</v>
      </c>
      <c r="BC22" s="737">
        <f t="shared" ca="1" si="53"/>
        <v>4183.6099999999997</v>
      </c>
      <c r="BD22" s="738">
        <f t="shared" ca="1" si="53"/>
        <v>95.06</v>
      </c>
      <c r="BE22" s="736">
        <f t="shared" ca="1" si="53"/>
        <v>9135.4599999999991</v>
      </c>
      <c r="BF22" s="737">
        <f t="shared" ca="1" si="53"/>
        <v>2038.94</v>
      </c>
      <c r="BG22" s="738">
        <f t="shared" ca="1" si="53"/>
        <v>56.26</v>
      </c>
      <c r="BH22" s="736">
        <f t="shared" ca="1" si="53"/>
        <v>633.8758998505034</v>
      </c>
      <c r="BI22" s="737">
        <f t="shared" ca="1" si="53"/>
        <v>641.12938471324981</v>
      </c>
      <c r="BJ22" s="738">
        <f t="shared" ca="1" si="53"/>
        <v>4.4523205499781016</v>
      </c>
      <c r="BK22" s="736">
        <f t="shared" ca="1" si="53"/>
        <v>829.52632613774767</v>
      </c>
      <c r="BL22" s="737">
        <f t="shared" ca="1" si="53"/>
        <v>564.22280947990498</v>
      </c>
      <c r="BM22" s="738">
        <f t="shared" ca="1" si="53"/>
        <v>24.45145986479239</v>
      </c>
      <c r="BN22" s="736">
        <f t="shared" ca="1" si="53"/>
        <v>411.64621593814093</v>
      </c>
      <c r="BO22" s="737">
        <f t="shared" ca="1" si="53"/>
        <v>372.24197596138276</v>
      </c>
      <c r="BP22" s="738">
        <f t="shared" ca="1" si="53"/>
        <v>28.907864342779391</v>
      </c>
      <c r="BQ22" s="736">
        <f t="shared" ca="1" si="53"/>
        <v>599.83451914164789</v>
      </c>
      <c r="BR22" s="737">
        <f t="shared" ref="BR22:BS22" ca="1" si="54">BR21*(1-FM21)</f>
        <v>337.95033352310975</v>
      </c>
      <c r="BS22" s="738">
        <f t="shared" ca="1" si="54"/>
        <v>40.889878835592469</v>
      </c>
      <c r="BT22" s="736">
        <f ca="1">BT21*(1-FR21)</f>
        <v>231.93885742912232</v>
      </c>
      <c r="BU22" s="737">
        <f ca="1">BU21*(1-FS21)</f>
        <v>723.46146115337001</v>
      </c>
      <c r="BV22" s="738">
        <f ca="1">BV21*(1-FT21)</f>
        <v>20.438688987513213</v>
      </c>
      <c r="BW22" s="736">
        <f t="shared" ref="BW22:CW22" ca="1" si="55">BW21*(1-FR21)</f>
        <v>168.99115031610029</v>
      </c>
      <c r="BX22" s="737">
        <f t="shared" ca="1" si="55"/>
        <v>144.66240330437145</v>
      </c>
      <c r="BY22" s="738">
        <f t="shared" ca="1" si="55"/>
        <v>25.405099395693991</v>
      </c>
      <c r="BZ22" s="736">
        <f t="shared" ca="1" si="55"/>
        <v>1365.4705827195216</v>
      </c>
      <c r="CA22" s="737">
        <f t="shared" ca="1" si="55"/>
        <v>271.98533934073737</v>
      </c>
      <c r="CB22" s="738">
        <f t="shared" ca="1" si="55"/>
        <v>15.186603079805494</v>
      </c>
      <c r="CC22" s="736">
        <f t="shared" ca="1" si="55"/>
        <v>3433.8888497614485</v>
      </c>
      <c r="CD22" s="737">
        <f t="shared" ca="1" si="55"/>
        <v>314.36377807068322</v>
      </c>
      <c r="CE22" s="738">
        <f t="shared" ca="1" si="55"/>
        <v>0</v>
      </c>
      <c r="CF22" s="736">
        <f t="shared" ca="1" si="55"/>
        <v>810.20067638900309</v>
      </c>
      <c r="CG22" s="737">
        <f t="shared" ca="1" si="55"/>
        <v>223.86</v>
      </c>
      <c r="CH22" s="738">
        <f t="shared" ca="1" si="55"/>
        <v>0.92307985854936758</v>
      </c>
      <c r="CI22" s="736">
        <f t="shared" ca="1" si="55"/>
        <v>1930.686764229446</v>
      </c>
      <c r="CJ22" s="737">
        <f t="shared" ca="1" si="55"/>
        <v>159.27623094227502</v>
      </c>
      <c r="CK22" s="738">
        <f t="shared" ca="1" si="55"/>
        <v>0</v>
      </c>
      <c r="CL22" s="736">
        <f t="shared" ca="1" si="55"/>
        <v>994.30844679443862</v>
      </c>
      <c r="CM22" s="737">
        <f t="shared" ca="1" si="55"/>
        <v>508.24203939410489</v>
      </c>
      <c r="CN22" s="738">
        <f t="shared" ca="1" si="55"/>
        <v>0</v>
      </c>
      <c r="CO22" s="736">
        <f t="shared" ca="1" si="55"/>
        <v>1219.4348875780852</v>
      </c>
      <c r="CP22" s="737">
        <f t="shared" ca="1" si="55"/>
        <v>277.73248471991064</v>
      </c>
      <c r="CQ22" s="738">
        <f t="shared" ca="1" si="55"/>
        <v>0</v>
      </c>
      <c r="CR22" s="736">
        <f t="shared" ca="1" si="55"/>
        <v>3556.1183464849746</v>
      </c>
      <c r="CS22" s="737">
        <f t="shared" ca="1" si="55"/>
        <v>162.73668188669035</v>
      </c>
      <c r="CT22" s="738">
        <f t="shared" ca="1" si="55"/>
        <v>0.80808089662134541</v>
      </c>
      <c r="CU22" s="736">
        <f t="shared" ca="1" si="55"/>
        <v>2815.1045460708451</v>
      </c>
      <c r="CV22" s="737">
        <f t="shared" ca="1" si="55"/>
        <v>695.90545661952126</v>
      </c>
      <c r="CW22" s="738">
        <f t="shared" ca="1" si="55"/>
        <v>1.5069758712113097</v>
      </c>
      <c r="CZ22" s="680" t="s">
        <v>1989</v>
      </c>
      <c r="DA22" s="861"/>
      <c r="DB22" s="862"/>
      <c r="DC22" s="863"/>
      <c r="DD22" s="861"/>
      <c r="DE22" s="862"/>
      <c r="DF22" s="863"/>
      <c r="DG22" s="861"/>
      <c r="DH22" s="862"/>
      <c r="DI22" s="863"/>
      <c r="DJ22" s="861"/>
      <c r="DK22" s="862"/>
      <c r="DL22" s="863"/>
      <c r="DM22" s="861"/>
      <c r="DN22" s="862"/>
      <c r="DO22" s="863"/>
      <c r="DP22" s="861"/>
      <c r="DQ22" s="862"/>
      <c r="DR22" s="863"/>
      <c r="DS22" s="861"/>
      <c r="DT22" s="862"/>
      <c r="DU22" s="863"/>
      <c r="DV22" s="861"/>
      <c r="DW22" s="862"/>
      <c r="DX22" s="863"/>
      <c r="DY22" s="861"/>
      <c r="DZ22" s="862"/>
      <c r="EA22" s="863"/>
      <c r="EB22" s="861"/>
      <c r="EC22" s="862"/>
      <c r="ED22" s="863"/>
      <c r="EE22" s="861"/>
      <c r="EF22" s="862"/>
      <c r="EG22" s="863"/>
      <c r="EH22" s="861"/>
      <c r="EI22" s="862"/>
      <c r="EJ22" s="863"/>
      <c r="EK22" s="861"/>
      <c r="EL22" s="862"/>
      <c r="EM22" s="863"/>
      <c r="EN22" s="861"/>
      <c r="EO22" s="862"/>
      <c r="EP22" s="863"/>
      <c r="EQ22" s="861"/>
      <c r="ER22" s="862"/>
      <c r="ES22" s="863"/>
      <c r="ET22" s="861"/>
      <c r="EU22" s="862"/>
      <c r="EV22" s="863"/>
      <c r="EW22" s="861"/>
      <c r="EX22" s="862"/>
      <c r="EY22" s="863"/>
      <c r="EZ22" s="861"/>
      <c r="FA22" s="862"/>
      <c r="FB22" s="863"/>
      <c r="FC22" s="861"/>
      <c r="FD22" s="862"/>
      <c r="FE22" s="863"/>
      <c r="FF22" s="861"/>
      <c r="FG22" s="862"/>
      <c r="FH22" s="863"/>
      <c r="FI22" s="861"/>
      <c r="FJ22" s="862"/>
      <c r="FK22" s="863"/>
      <c r="FL22" s="861"/>
      <c r="FM22" s="862"/>
      <c r="FN22" s="863"/>
      <c r="FO22" s="861"/>
      <c r="FP22" s="862"/>
      <c r="FQ22" s="863"/>
      <c r="FR22" s="861"/>
      <c r="FS22" s="862"/>
      <c r="FT22" s="863"/>
      <c r="FU22" s="861"/>
      <c r="FV22" s="862"/>
      <c r="FW22" s="863"/>
      <c r="FX22" s="861"/>
      <c r="FY22" s="862"/>
      <c r="FZ22" s="863"/>
      <c r="GA22" s="861"/>
      <c r="GB22" s="862"/>
      <c r="GC22" s="863"/>
      <c r="GD22" s="861"/>
      <c r="GE22" s="862"/>
      <c r="GF22" s="863"/>
      <c r="GG22" s="861"/>
      <c r="GH22" s="862"/>
      <c r="GI22" s="863"/>
      <c r="GJ22" s="861"/>
      <c r="GK22" s="862"/>
      <c r="GL22" s="863"/>
      <c r="GM22" s="864"/>
      <c r="GN22" s="865"/>
      <c r="GO22" s="866"/>
      <c r="GP22" s="864"/>
      <c r="GQ22" s="865"/>
      <c r="GR22" s="866"/>
    </row>
    <row r="23" spans="1:200" ht="15.75" thickBot="1" x14ac:dyDescent="0.3">
      <c r="A23" s="703" t="s">
        <v>202</v>
      </c>
      <c r="B23" s="681">
        <v>50</v>
      </c>
      <c r="C23" s="730">
        <f t="shared" ca="1" si="0"/>
        <v>6099.819981765846</v>
      </c>
      <c r="D23" s="725">
        <f t="shared" ca="1" si="1"/>
        <v>3471.4002639706368</v>
      </c>
      <c r="E23" s="731">
        <f t="shared" ca="1" si="2"/>
        <v>140.86378981120541</v>
      </c>
      <c r="F23" s="736">
        <f t="shared" ref="F23:AK23" ca="1" si="56">F21-F22</f>
        <v>339.38999999999942</v>
      </c>
      <c r="G23" s="737">
        <f t="shared" ca="1" si="56"/>
        <v>91.230000000000018</v>
      </c>
      <c r="H23" s="738">
        <f t="shared" ca="1" si="56"/>
        <v>0.33000000000000007</v>
      </c>
      <c r="I23" s="736">
        <f t="shared" ca="1" si="56"/>
        <v>398.3700000000008</v>
      </c>
      <c r="J23" s="737">
        <f t="shared" ca="1" si="56"/>
        <v>99.480000000000018</v>
      </c>
      <c r="K23" s="738">
        <f t="shared" ca="1" si="56"/>
        <v>1.980000000000004</v>
      </c>
      <c r="L23" s="736">
        <f t="shared" ca="1" si="56"/>
        <v>863.72999999999956</v>
      </c>
      <c r="M23" s="737">
        <f t="shared" ca="1" si="56"/>
        <v>243.65999999999985</v>
      </c>
      <c r="N23" s="738">
        <f t="shared" ca="1" si="56"/>
        <v>1.1400000000000006</v>
      </c>
      <c r="O23" s="736">
        <f t="shared" ca="1" si="56"/>
        <v>412.47000000000116</v>
      </c>
      <c r="P23" s="737">
        <f t="shared" ca="1" si="56"/>
        <v>331.80000000000109</v>
      </c>
      <c r="Q23" s="738">
        <f t="shared" ca="1" si="56"/>
        <v>2.4900000000000091</v>
      </c>
      <c r="R23" s="736">
        <f t="shared" ca="1" si="56"/>
        <v>298.82999999999993</v>
      </c>
      <c r="S23" s="737">
        <f t="shared" ca="1" si="56"/>
        <v>360.96000000000095</v>
      </c>
      <c r="T23" s="738">
        <f t="shared" ca="1" si="56"/>
        <v>10.079999999999984</v>
      </c>
      <c r="U23" s="736">
        <f t="shared" ca="1" si="56"/>
        <v>304.86000000000058</v>
      </c>
      <c r="V23" s="737">
        <f t="shared" ca="1" si="56"/>
        <v>242.19000000000051</v>
      </c>
      <c r="W23" s="738">
        <f t="shared" ca="1" si="56"/>
        <v>18.180000000000064</v>
      </c>
      <c r="X23" s="736">
        <f t="shared" ca="1" si="56"/>
        <v>361.80000000000109</v>
      </c>
      <c r="Y23" s="737">
        <f t="shared" ca="1" si="56"/>
        <v>215.13000000000011</v>
      </c>
      <c r="Z23" s="738">
        <f t="shared" ca="1" si="56"/>
        <v>19.830000000000041</v>
      </c>
      <c r="AA23" s="736">
        <f t="shared" ca="1" si="56"/>
        <v>433.44000000000051</v>
      </c>
      <c r="AB23" s="737">
        <f t="shared" ca="1" si="56"/>
        <v>126.26999999999998</v>
      </c>
      <c r="AC23" s="738">
        <f t="shared" ca="1" si="56"/>
        <v>4.5300000000000011</v>
      </c>
      <c r="AD23" s="736">
        <f t="shared" ca="1" si="56"/>
        <v>322.71000000000095</v>
      </c>
      <c r="AE23" s="737">
        <f t="shared" ca="1" si="56"/>
        <v>290.19000000000051</v>
      </c>
      <c r="AF23" s="738">
        <f t="shared" ca="1" si="56"/>
        <v>2.9099999999999966</v>
      </c>
      <c r="AG23" s="736">
        <f t="shared" ca="1" si="56"/>
        <v>96.180000000000291</v>
      </c>
      <c r="AH23" s="737">
        <f t="shared" ca="1" si="56"/>
        <v>120.32999999999993</v>
      </c>
      <c r="AI23" s="738">
        <f t="shared" ca="1" si="56"/>
        <v>7.9499999999999886</v>
      </c>
      <c r="AJ23" s="736">
        <f t="shared" ca="1" si="56"/>
        <v>54.3900000000001</v>
      </c>
      <c r="AK23" s="737">
        <f t="shared" ca="1" si="56"/>
        <v>134.81999999999971</v>
      </c>
      <c r="AL23" s="738">
        <f t="shared" ref="AL23:BQ23" ca="1" si="57">AL21-AL22</f>
        <v>6.539999999999992</v>
      </c>
      <c r="AM23" s="736">
        <f t="shared" ca="1" si="57"/>
        <v>93.420000000000073</v>
      </c>
      <c r="AN23" s="737">
        <f t="shared" ca="1" si="57"/>
        <v>24.180000000000064</v>
      </c>
      <c r="AO23" s="738">
        <f t="shared" ca="1" si="57"/>
        <v>6.7199999999999989</v>
      </c>
      <c r="AP23" s="736">
        <f t="shared" ca="1" si="57"/>
        <v>64.860000000000127</v>
      </c>
      <c r="AQ23" s="737">
        <f t="shared" ca="1" si="57"/>
        <v>71.970000000000255</v>
      </c>
      <c r="AR23" s="738">
        <f t="shared" ca="1" si="57"/>
        <v>0.51000000000000156</v>
      </c>
      <c r="AS23" s="736">
        <f t="shared" ca="1" si="57"/>
        <v>42.480000000000018</v>
      </c>
      <c r="AT23" s="737">
        <f t="shared" ca="1" si="57"/>
        <v>48.120000000000118</v>
      </c>
      <c r="AU23" s="738">
        <f t="shared" ca="1" si="57"/>
        <v>1.5900000000000034</v>
      </c>
      <c r="AV23" s="736">
        <f t="shared" ca="1" si="57"/>
        <v>70.950000000000273</v>
      </c>
      <c r="AW23" s="737">
        <f t="shared" ca="1" si="57"/>
        <v>72.0300000000002</v>
      </c>
      <c r="AX23" s="738">
        <f t="shared" ca="1" si="57"/>
        <v>0.99000000000000199</v>
      </c>
      <c r="AY23" s="736">
        <f t="shared" ca="1" si="57"/>
        <v>124.92000000000007</v>
      </c>
      <c r="AZ23" s="737">
        <f t="shared" ca="1" si="57"/>
        <v>57.150000000000091</v>
      </c>
      <c r="BA23" s="738">
        <f t="shared" ca="1" si="57"/>
        <v>1.8900000000000006</v>
      </c>
      <c r="BB23" s="736">
        <f t="shared" ca="1" si="57"/>
        <v>83.130000000000109</v>
      </c>
      <c r="BC23" s="737">
        <f t="shared" ca="1" si="57"/>
        <v>129.39000000000033</v>
      </c>
      <c r="BD23" s="738">
        <f t="shared" ca="1" si="57"/>
        <v>2.9399999999999977</v>
      </c>
      <c r="BE23" s="736">
        <f t="shared" ca="1" si="57"/>
        <v>282.54000000000087</v>
      </c>
      <c r="BF23" s="737">
        <f t="shared" ca="1" si="57"/>
        <v>63.059999999999945</v>
      </c>
      <c r="BG23" s="738">
        <f t="shared" ca="1" si="57"/>
        <v>1.740000000000002</v>
      </c>
      <c r="BH23" s="736">
        <f t="shared" ca="1" si="57"/>
        <v>12009.124100149496</v>
      </c>
      <c r="BI23" s="737">
        <f t="shared" ca="1" si="57"/>
        <v>12176.870615286751</v>
      </c>
      <c r="BJ23" s="738">
        <f t="shared" ca="1" si="57"/>
        <v>84.547679450021903</v>
      </c>
      <c r="BK23" s="736">
        <f t="shared" ca="1" si="57"/>
        <v>15672.473673862252</v>
      </c>
      <c r="BL23" s="737">
        <f t="shared" ca="1" si="57"/>
        <v>10716.777190520095</v>
      </c>
      <c r="BM23" s="738">
        <f t="shared" ca="1" si="57"/>
        <v>464.54854013520759</v>
      </c>
      <c r="BN23" s="736">
        <f t="shared" ca="1" si="57"/>
        <v>7832.3537840618592</v>
      </c>
      <c r="BO23" s="737">
        <f t="shared" ca="1" si="57"/>
        <v>7063.7580240386169</v>
      </c>
      <c r="BP23" s="738">
        <f t="shared" ca="1" si="57"/>
        <v>549.09213565722064</v>
      </c>
      <c r="BQ23" s="736">
        <f t="shared" ca="1" si="57"/>
        <v>11548.165480858352</v>
      </c>
      <c r="BR23" s="737">
        <f t="shared" ref="BR23:CW23" ca="1" si="58">BR21-BR22</f>
        <v>6418.0496664768907</v>
      </c>
      <c r="BS23" s="738">
        <f t="shared" ca="1" si="58"/>
        <v>777.11012116440747</v>
      </c>
      <c r="BT23" s="736">
        <f t="shared" ca="1" si="58"/>
        <v>4418.0611425708776</v>
      </c>
      <c r="BU23" s="737">
        <f t="shared" ca="1" si="58"/>
        <v>13799.538538846629</v>
      </c>
      <c r="BV23" s="738">
        <f t="shared" ca="1" si="58"/>
        <v>407.56131101248678</v>
      </c>
      <c r="BW23" s="736">
        <f t="shared" ca="1" si="58"/>
        <v>3219.0088496838998</v>
      </c>
      <c r="BX23" s="737">
        <f t="shared" ca="1" si="58"/>
        <v>2759.3375966956287</v>
      </c>
      <c r="BY23" s="738">
        <f t="shared" ca="1" si="58"/>
        <v>506.59490060430602</v>
      </c>
      <c r="BZ23" s="736">
        <f t="shared" ca="1" si="58"/>
        <v>5137.5294172804788</v>
      </c>
      <c r="CA23" s="737">
        <f t="shared" ca="1" si="58"/>
        <v>1087.0146606592625</v>
      </c>
      <c r="CB23" s="738">
        <f t="shared" ca="1" si="58"/>
        <v>53.813396920194506</v>
      </c>
      <c r="CC23" s="736">
        <f t="shared" ca="1" si="58"/>
        <v>6978.111150238552</v>
      </c>
      <c r="CD23" s="737">
        <f t="shared" ca="1" si="58"/>
        <v>1182.6362219293169</v>
      </c>
      <c r="CE23" s="738">
        <f t="shared" ca="1" si="58"/>
        <v>0</v>
      </c>
      <c r="CF23" s="736">
        <f t="shared" ca="1" si="58"/>
        <v>4978.7993236109969</v>
      </c>
      <c r="CG23" s="737">
        <f t="shared" ca="1" si="58"/>
        <v>1375.1399999999999</v>
      </c>
      <c r="CH23" s="738">
        <f t="shared" ca="1" si="58"/>
        <v>5.076920141450632</v>
      </c>
      <c r="CI23" s="736">
        <f t="shared" ca="1" si="58"/>
        <v>11859.538435770553</v>
      </c>
      <c r="CJ23" s="737">
        <f t="shared" ca="1" si="58"/>
        <v>977.376869057725</v>
      </c>
      <c r="CK23" s="738">
        <f t="shared" ca="1" si="58"/>
        <v>1</v>
      </c>
      <c r="CL23" s="736">
        <f t="shared" ca="1" si="58"/>
        <v>6107.6915532055609</v>
      </c>
      <c r="CM23" s="737">
        <f t="shared" ca="1" si="58"/>
        <v>3118.7579606058953</v>
      </c>
      <c r="CN23" s="738">
        <f t="shared" ca="1" si="58"/>
        <v>12</v>
      </c>
      <c r="CO23" s="736">
        <f t="shared" ca="1" si="58"/>
        <v>7490.5651124219148</v>
      </c>
      <c r="CP23" s="737">
        <f t="shared" ca="1" si="58"/>
        <v>1704.2675152800894</v>
      </c>
      <c r="CQ23" s="738">
        <f t="shared" ca="1" si="58"/>
        <v>27</v>
      </c>
      <c r="CR23" s="736">
        <f t="shared" ca="1" si="58"/>
        <v>25907.881653515025</v>
      </c>
      <c r="CS23" s="737">
        <f t="shared" ca="1" si="58"/>
        <v>1079.2633181133097</v>
      </c>
      <c r="CT23" s="738">
        <f t="shared" ca="1" si="58"/>
        <v>4.1919191033786545</v>
      </c>
      <c r="CU23" s="736">
        <f t="shared" ca="1" si="58"/>
        <v>19337.895453929155</v>
      </c>
      <c r="CV23" s="737">
        <f t="shared" ca="1" si="58"/>
        <v>5531.0945433804791</v>
      </c>
      <c r="CW23" s="738">
        <f t="shared" ca="1" si="58"/>
        <v>12.49302412878869</v>
      </c>
      <c r="CZ23" s="680" t="s">
        <v>202</v>
      </c>
      <c r="DA23" s="867"/>
      <c r="DB23" s="868"/>
      <c r="DC23" s="869"/>
      <c r="DD23" s="867"/>
      <c r="DE23" s="868"/>
      <c r="DF23" s="869"/>
      <c r="DG23" s="867"/>
      <c r="DH23" s="868"/>
      <c r="DI23" s="869"/>
      <c r="DJ23" s="867"/>
      <c r="DK23" s="868"/>
      <c r="DL23" s="869"/>
      <c r="DM23" s="867"/>
      <c r="DN23" s="868"/>
      <c r="DO23" s="869"/>
      <c r="DP23" s="867"/>
      <c r="DQ23" s="868"/>
      <c r="DR23" s="869"/>
      <c r="DS23" s="867"/>
      <c r="DT23" s="868"/>
      <c r="DU23" s="869"/>
      <c r="DV23" s="867"/>
      <c r="DW23" s="868"/>
      <c r="DX23" s="869"/>
      <c r="DY23" s="867"/>
      <c r="DZ23" s="868"/>
      <c r="EA23" s="869"/>
      <c r="EB23" s="867"/>
      <c r="EC23" s="868"/>
      <c r="ED23" s="869"/>
      <c r="EE23" s="867"/>
      <c r="EF23" s="868"/>
      <c r="EG23" s="869"/>
      <c r="EH23" s="867"/>
      <c r="EI23" s="868"/>
      <c r="EJ23" s="869"/>
      <c r="EK23" s="867"/>
      <c r="EL23" s="868"/>
      <c r="EM23" s="869"/>
      <c r="EN23" s="867"/>
      <c r="EO23" s="868"/>
      <c r="EP23" s="869"/>
      <c r="EQ23" s="867"/>
      <c r="ER23" s="868"/>
      <c r="ES23" s="869"/>
      <c r="ET23" s="867"/>
      <c r="EU23" s="868"/>
      <c r="EV23" s="869"/>
      <c r="EW23" s="867"/>
      <c r="EX23" s="868"/>
      <c r="EY23" s="869"/>
      <c r="EZ23" s="867"/>
      <c r="FA23" s="868"/>
      <c r="FB23" s="869"/>
      <c r="FC23" s="867"/>
      <c r="FD23" s="868"/>
      <c r="FE23" s="869"/>
      <c r="FF23" s="867"/>
      <c r="FG23" s="868"/>
      <c r="FH23" s="869"/>
      <c r="FI23" s="867"/>
      <c r="FJ23" s="868"/>
      <c r="FK23" s="869"/>
      <c r="FL23" s="867"/>
      <c r="FM23" s="868"/>
      <c r="FN23" s="869"/>
      <c r="FO23" s="867"/>
      <c r="FP23" s="868"/>
      <c r="FQ23" s="869"/>
      <c r="FR23" s="867"/>
      <c r="FS23" s="868"/>
      <c r="FT23" s="869"/>
      <c r="FU23" s="867"/>
      <c r="FV23" s="868"/>
      <c r="FW23" s="869"/>
      <c r="FX23" s="867"/>
      <c r="FY23" s="868"/>
      <c r="FZ23" s="869"/>
      <c r="GA23" s="867"/>
      <c r="GB23" s="868"/>
      <c r="GC23" s="869"/>
      <c r="GD23" s="867"/>
      <c r="GE23" s="868"/>
      <c r="GF23" s="869"/>
      <c r="GG23" s="867"/>
      <c r="GH23" s="868"/>
      <c r="GI23" s="869"/>
      <c r="GJ23" s="867"/>
      <c r="GK23" s="868"/>
      <c r="GL23" s="869"/>
      <c r="GM23" s="870"/>
      <c r="GN23" s="871"/>
      <c r="GO23" s="872"/>
      <c r="GP23" s="870"/>
      <c r="GQ23" s="871"/>
      <c r="GR23" s="872"/>
    </row>
    <row r="24" spans="1:200" x14ac:dyDescent="0.25">
      <c r="A24" s="719" t="s">
        <v>442</v>
      </c>
      <c r="B24" s="705"/>
      <c r="C24" s="876"/>
      <c r="D24" s="877"/>
      <c r="E24" s="878"/>
      <c r="F24" s="879">
        <f ca="1">OFFSET('OCN2018.FCS'!$A$1,MATCH("CWS",'OCN2018.FCS'!$A$1:$A$1294,0)+F1-1975,7)</f>
        <v>973</v>
      </c>
      <c r="G24" s="880">
        <f ca="1">OFFSET('OCN2018.FCS'!$A$1,MATCH("CWS",'OCN2018.FCS'!$A$1:$A$1294,0)+F1-1975,8)</f>
        <v>11313</v>
      </c>
      <c r="H24" s="881">
        <f ca="1">OFFSET('OCN2018.FCS'!$A$1,MATCH("CWS",'OCN2018.FCS'!$A$1:$A$1294,0)+F1-1975,9)+OFFSET('OCN2018.FCS'!$A$1,MATCH("CWS",'OCN2018.FCS'!$A$1:$A$1294,0)+F1-1975,10)</f>
        <v>3052</v>
      </c>
      <c r="I24" s="879">
        <f ca="1">OFFSET('OCN2018.FCS'!$A$1,MATCH("CWS",'OCN2018.FCS'!$A$1:$A$1294,0)+I1-1975,7)</f>
        <v>5237</v>
      </c>
      <c r="J24" s="880">
        <f ca="1">OFFSET('OCN2018.FCS'!$A$1,MATCH("CWS",'OCN2018.FCS'!$A$1:$A$1294,0)+I1-1975,8)</f>
        <v>13279</v>
      </c>
      <c r="K24" s="881">
        <f ca="1">OFFSET('OCN2018.FCS'!$A$1,MATCH("CWS",'OCN2018.FCS'!$A$1:$A$1294,0)+I1-1975,9)+OFFSET('OCN2018.FCS'!$A$1,MATCH("CWS",'OCN2018.FCS'!$A$1:$A$1294,0)+I1-1975,10)</f>
        <v>3382</v>
      </c>
      <c r="L24" s="879">
        <f ca="1">OFFSET('OCN2018.FCS'!$A$1,MATCH("CWS",'OCN2018.FCS'!$A$1:$A$1294,0)+L1-1975,7)</f>
        <v>3332</v>
      </c>
      <c r="M24" s="880">
        <f ca="1">OFFSET('OCN2018.FCS'!$A$1,MATCH("CWS",'OCN2018.FCS'!$A$1:$A$1294,0)+L1-1975,8)</f>
        <v>28791</v>
      </c>
      <c r="N24" s="881">
        <f ca="1">OFFSET('OCN2018.FCS'!$A$1,MATCH("CWS",'OCN2018.FCS'!$A$1:$A$1294,0)+L1-1975,9)+OFFSET('OCN2018.FCS'!$A$1,MATCH("CWS",'OCN2018.FCS'!$A$1:$A$1294,0)+L1-1975,10)</f>
        <v>8160</v>
      </c>
      <c r="O24" s="879">
        <f ca="1">OFFSET('OCN2018.FCS'!$A$1,MATCH("CWS",'OCN2018.FCS'!$A$1:$A$1294,0)+O1-1975,7)</f>
        <v>996</v>
      </c>
      <c r="P24" s="880">
        <f ca="1">OFFSET('OCN2018.FCS'!$A$1,MATCH("CWS",'OCN2018.FCS'!$A$1:$A$1294,0)+O1-1975,8)</f>
        <v>13749</v>
      </c>
      <c r="Q24" s="881">
        <f ca="1">OFFSET('OCN2018.FCS'!$A$1,MATCH("CWS",'OCN2018.FCS'!$A$1:$A$1294,0)+O1-1975,9)+OFFSET('OCN2018.FCS'!$A$1,MATCH("CWS",'OCN2018.FCS'!$A$1:$A$1294,0)+O1-1975,10)</f>
        <v>11143</v>
      </c>
      <c r="R24" s="879">
        <f ca="1">OFFSET('OCN2018.FCS'!$A$1,MATCH("CWS",'OCN2018.FCS'!$A$1:$A$1294,0)+R1-1975,7)</f>
        <v>1411</v>
      </c>
      <c r="S24" s="880">
        <f ca="1">OFFSET('OCN2018.FCS'!$A$1,MATCH("CWS",'OCN2018.FCS'!$A$1:$A$1294,0)+R1-1975,8)</f>
        <v>9961</v>
      </c>
      <c r="T24" s="881">
        <f ca="1">OFFSET('OCN2018.FCS'!$A$1,MATCH("CWS",'OCN2018.FCS'!$A$1:$A$1294,0)+R1-1975,9)+OFFSET('OCN2018.FCS'!$A$1,MATCH("CWS",'OCN2018.FCS'!$A$1:$A$1294,0)+R1-1975,10)</f>
        <v>12368</v>
      </c>
      <c r="U24" s="879">
        <f ca="1">OFFSET('OCN2018.FCS'!$A$1,MATCH("CWS",'OCN2018.FCS'!$A$1:$A$1294,0)+U1-1975,7)</f>
        <v>2439</v>
      </c>
      <c r="V24" s="880">
        <f ca="1">OFFSET('OCN2018.FCS'!$A$1,MATCH("CWS",'OCN2018.FCS'!$A$1:$A$1294,0)+U1-1975,8)</f>
        <v>10162</v>
      </c>
      <c r="W24" s="881">
        <f ca="1">OFFSET('OCN2018.FCS'!$A$1,MATCH("CWS",'OCN2018.FCS'!$A$1:$A$1294,0)+U1-1975,9)+OFFSET('OCN2018.FCS'!$A$1,MATCH("CWS",'OCN2018.FCS'!$A$1:$A$1294,0)+U1-1975,10)</f>
        <v>8679</v>
      </c>
      <c r="X24" s="879">
        <f ca="1">OFFSET('OCN2018.FCS'!$A$1,MATCH("CWS",'OCN2018.FCS'!$A$1:$A$1294,0)+X1-1975,7)</f>
        <v>3406</v>
      </c>
      <c r="Y24" s="880">
        <f ca="1">OFFSET('OCN2018.FCS'!$A$1,MATCH("CWS",'OCN2018.FCS'!$A$1:$A$1294,0)+X1-1975,8)</f>
        <v>12060</v>
      </c>
      <c r="Z24" s="881">
        <f ca="1">OFFSET('OCN2018.FCS'!$A$1,MATCH("CWS",'OCN2018.FCS'!$A$1:$A$1294,0)+X1-1975,9)+OFFSET('OCN2018.FCS'!$A$1,MATCH("CWS",'OCN2018.FCS'!$A$1:$A$1294,0)+X1-1975,10)</f>
        <v>7832</v>
      </c>
      <c r="AA24" s="879">
        <f ca="1">OFFSET('OCN2018.FCS'!$A$1,MATCH("CWS",'OCN2018.FCS'!$A$1:$A$1294,0)+AA1-1975,7)</f>
        <v>2263</v>
      </c>
      <c r="AB24" s="880">
        <f ca="1">OFFSET('OCN2018.FCS'!$A$1,MATCH("CWS",'OCN2018.FCS'!$A$1:$A$1294,0)+AA1-1975,8)</f>
        <v>14448</v>
      </c>
      <c r="AC24" s="881">
        <f ca="1">OFFSET('OCN2018.FCS'!$A$1,MATCH("CWS",'OCN2018.FCS'!$A$1:$A$1294,0)+AA1-1975,9)+OFFSET('OCN2018.FCS'!$A$1,MATCH("CWS",'OCN2018.FCS'!$A$1:$A$1294,0)+AA1-1975,10)</f>
        <v>4360</v>
      </c>
      <c r="AD24" s="879">
        <f ca="1">OFFSET('OCN2018.FCS'!$A$1,MATCH("CWS",'OCN2018.FCS'!$A$1:$A$1294,0)+AD1-1975,7)</f>
        <v>661</v>
      </c>
      <c r="AE24" s="880">
        <f ca="1">OFFSET('OCN2018.FCS'!$A$1,MATCH("CWS",'OCN2018.FCS'!$A$1:$A$1294,0)+AD1-1975,8)</f>
        <v>10757</v>
      </c>
      <c r="AF24" s="881">
        <f ca="1">OFFSET('OCN2018.FCS'!$A$1,MATCH("CWS",'OCN2018.FCS'!$A$1:$A$1294,0)+AD1-1975,9)+OFFSET('OCN2018.FCS'!$A$1,MATCH("CWS",'OCN2018.FCS'!$A$1:$A$1294,0)+AD1-1975,10)</f>
        <v>9770</v>
      </c>
      <c r="AG24" s="879">
        <f ca="1">OFFSET('OCN2018.FCS'!$A$1,MATCH("CWS",'OCN2018.FCS'!$A$1:$A$1294,0)+AG1-1975,7)</f>
        <v>269</v>
      </c>
      <c r="AH24" s="880">
        <f ca="1">OFFSET('OCN2018.FCS'!$A$1,MATCH("CWS",'OCN2018.FCS'!$A$1:$A$1294,0)+AG1-1975,8)</f>
        <v>3206</v>
      </c>
      <c r="AI24" s="881">
        <f ca="1">OFFSET('OCN2018.FCS'!$A$1,MATCH("CWS",'OCN2018.FCS'!$A$1:$A$1294,0)+AG1-1975,9)+OFFSET('OCN2018.FCS'!$A$1,MATCH("CWS",'OCN2018.FCS'!$A$1:$A$1294,0)+AG1-1975,10)</f>
        <v>4276</v>
      </c>
      <c r="AJ24" s="879">
        <f ca="1">OFFSET('OCN2018.FCS'!$A$1,MATCH("CWS",'OCN2018.FCS'!$A$1:$A$1294,0)+AJ1-1975,7)</f>
        <v>272</v>
      </c>
      <c r="AK24" s="880">
        <f ca="1">OFFSET('OCN2018.FCS'!$A$1,MATCH("CWS",'OCN2018.FCS'!$A$1:$A$1294,0)+AJ1-1975,8)</f>
        <v>1813</v>
      </c>
      <c r="AL24" s="881">
        <f ca="1">OFFSET('OCN2018.FCS'!$A$1,MATCH("CWS",'OCN2018.FCS'!$A$1:$A$1294,0)+AJ1-1975,9)+OFFSET('OCN2018.FCS'!$A$1,MATCH("CWS",'OCN2018.FCS'!$A$1:$A$1294,0)+AJ1-1975,10)</f>
        <v>4712</v>
      </c>
      <c r="AM24" s="879">
        <f ca="1">OFFSET('OCN2018.FCS'!$A$1,MATCH("CWS",'OCN2018.FCS'!$A$1:$A$1294,0)+AM1-1975,7)</f>
        <v>246</v>
      </c>
      <c r="AN24" s="880">
        <f ca="1">OFFSET('OCN2018.FCS'!$A$1,MATCH("CWS",'OCN2018.FCS'!$A$1:$A$1294,0)+AM1-1975,8)</f>
        <v>3114</v>
      </c>
      <c r="AO24" s="881">
        <f ca="1">OFFSET('OCN2018.FCS'!$A$1,MATCH("CWS",'OCN2018.FCS'!$A$1:$A$1294,0)+AM1-1975,9)+OFFSET('OCN2018.FCS'!$A$1,MATCH("CWS",'OCN2018.FCS'!$A$1:$A$1294,0)+AM1-1975,10)</f>
        <v>1030</v>
      </c>
      <c r="AP24" s="879">
        <f ca="1">OFFSET('OCN2018.FCS'!$A$1,MATCH("CWS",'OCN2018.FCS'!$A$1:$A$1294,0)+AP1-1975,7)</f>
        <v>216</v>
      </c>
      <c r="AQ24" s="880">
        <f ca="1">OFFSET('OCN2018.FCS'!$A$1,MATCH("CWS",'OCN2018.FCS'!$A$1:$A$1294,0)+AP1-1975,8)</f>
        <v>2162</v>
      </c>
      <c r="AR24" s="881">
        <f ca="1">OFFSET('OCN2018.FCS'!$A$1,MATCH("CWS",'OCN2018.FCS'!$A$1:$A$1294,0)+AP1-1975,9)+OFFSET('OCN2018.FCS'!$A$1,MATCH("CWS",'OCN2018.FCS'!$A$1:$A$1294,0)+AP1-1975,10)</f>
        <v>2416</v>
      </c>
      <c r="AS24" s="879">
        <f ca="1">OFFSET('OCN2018.FCS'!$A$1,MATCH("CWS",'OCN2018.FCS'!$A$1:$A$1294,0)+AS1-1975,7)</f>
        <v>443</v>
      </c>
      <c r="AT24" s="880">
        <f ca="1">OFFSET('OCN2018.FCS'!$A$1,MATCH("CWS",'OCN2018.FCS'!$A$1:$A$1294,0)+AS1-1975,8)</f>
        <v>1416</v>
      </c>
      <c r="AU24" s="881">
        <f ca="1">OFFSET('OCN2018.FCS'!$A$1,MATCH("CWS",'OCN2018.FCS'!$A$1:$A$1294,0)+AS1-1975,9)+OFFSET('OCN2018.FCS'!$A$1,MATCH("CWS",'OCN2018.FCS'!$A$1:$A$1294,0)+AS1-1975,10)</f>
        <v>1657</v>
      </c>
      <c r="AV24" s="879">
        <f ca="1">OFFSET('OCN2018.FCS'!$A$1,MATCH("CWS",'OCN2018.FCS'!$A$1:$A$1294,0)+AV1-1975,7)</f>
        <v>566</v>
      </c>
      <c r="AW24" s="880">
        <f ca="1">OFFSET('OCN2018.FCS'!$A$1,MATCH("CWS",'OCN2018.FCS'!$A$1:$A$1294,0)+AV1-1975,8)</f>
        <v>2365</v>
      </c>
      <c r="AX24" s="881">
        <f ca="1">OFFSET('OCN2018.FCS'!$A$1,MATCH("CWS",'OCN2018.FCS'!$A$1:$A$1294,0)+AV1-1975,9)+OFFSET('OCN2018.FCS'!$A$1,MATCH("CWS",'OCN2018.FCS'!$A$1:$A$1294,0)+AV1-1975,10)</f>
        <v>2434</v>
      </c>
      <c r="AY24" s="879">
        <f ca="1">OFFSET('OCN2018.FCS'!$A$1,MATCH("CWS",'OCN2018.FCS'!$A$1:$A$1294,0)+AY1-1975,7)</f>
        <v>417</v>
      </c>
      <c r="AZ24" s="880">
        <f ca="1">OFFSET('OCN2018.FCS'!$A$1,MATCH("CWS",'OCN2018.FCS'!$A$1:$A$1294,0)+AY1-1975,8)</f>
        <v>4164</v>
      </c>
      <c r="BA24" s="881">
        <f ca="1">OFFSET('OCN2018.FCS'!$A$1,MATCH("CWS",'OCN2018.FCS'!$A$1:$A$1294,0)+AY1-1975,9)+OFFSET('OCN2018.FCS'!$A$1,MATCH("CWS",'OCN2018.FCS'!$A$1:$A$1294,0)+AY1-1975,10)</f>
        <v>1968</v>
      </c>
      <c r="BB24" s="879">
        <f ca="1">OFFSET('OCN2018.FCS'!$A$1,MATCH("CWS",'OCN2018.FCS'!$A$1:$A$1294,0)+BB1-1975,7)</f>
        <v>1157</v>
      </c>
      <c r="BC24" s="880">
        <f ca="1">OFFSET('OCN2018.FCS'!$A$1,MATCH("CWS",'OCN2018.FCS'!$A$1:$A$1294,0)+BB1-1975,8)</f>
        <v>2771</v>
      </c>
      <c r="BD24" s="881">
        <f ca="1">OFFSET('OCN2018.FCS'!$A$1,MATCH("CWS",'OCN2018.FCS'!$A$1:$A$1294,0)+BB1-1975,9)+OFFSET('OCN2018.FCS'!$A$1,MATCH("CWS",'OCN2018.FCS'!$A$1:$A$1294,0)+BB1-1975,10)</f>
        <v>4411</v>
      </c>
      <c r="BE24" s="879">
        <f ca="1">OFFSET('OCN2018.FCS'!$A$1,MATCH("CWS",'OCN2018.FCS'!$A$1:$A$1294,0)+BE1-1975,7)</f>
        <v>1021</v>
      </c>
      <c r="BF24" s="880">
        <f ca="1">OFFSET('OCN2018.FCS'!$A$1,MATCH("CWS",'OCN2018.FCS'!$A$1:$A$1294,0)+BE1-1975,8)</f>
        <v>9418</v>
      </c>
      <c r="BG24" s="881">
        <f ca="1">OFFSET('OCN2018.FCS'!$A$1,MATCH("CWS",'OCN2018.FCS'!$A$1:$A$1294,0)+BE1-1975,9)+OFFSET('OCN2018.FCS'!$A$1,MATCH("CWS",'OCN2018.FCS'!$A$1:$A$1294,0)+BE1-1975,10)</f>
        <v>2160</v>
      </c>
      <c r="BH24" s="879">
        <f ca="1">OFFSET('OCN2018.FCS'!$A$1,MATCH("CWS",'OCN2018.FCS'!$A$1:$A$1294,0)+BH1-1975,7)</f>
        <v>2396</v>
      </c>
      <c r="BI24" s="880">
        <f ca="1">OFFSET('OCN2018.FCS'!$A$1,MATCH("CWS",'OCN2018.FCS'!$A$1:$A$1294,0)+BH1-1975,8)</f>
        <v>12643</v>
      </c>
      <c r="BJ24" s="881">
        <f ca="1">OFFSET('OCN2018.FCS'!$A$1,MATCH("CWS",'OCN2018.FCS'!$A$1:$A$1294,0)+BH1-1975,9)+OFFSET('OCN2018.FCS'!$A$1,MATCH("CWS",'OCN2018.FCS'!$A$1:$A$1294,0)+BH1-1975,10)</f>
        <v>12907</v>
      </c>
      <c r="BK24" s="879">
        <f ca="1">OFFSET('OCN2018.FCS'!$A$1,MATCH("CWS",'OCN2018.FCS'!$A$1:$A$1294,0)+BK1-1975,7)</f>
        <v>1478</v>
      </c>
      <c r="BL24" s="880">
        <f ca="1">OFFSET('OCN2018.FCS'!$A$1,MATCH("CWS",'OCN2018.FCS'!$A$1:$A$1294,0)+BK1-1975,8)</f>
        <v>16502</v>
      </c>
      <c r="BM24" s="881">
        <f ca="1">OFFSET('OCN2018.FCS'!$A$1,MATCH("CWS",'OCN2018.FCS'!$A$1:$A$1294,0)+BK1-1975,9)+OFFSET('OCN2018.FCS'!$A$1,MATCH("CWS",'OCN2018.FCS'!$A$1:$A$1294,0)+BK1-1975,10)</f>
        <v>11770</v>
      </c>
      <c r="BN24" s="879">
        <f ca="1">OFFSET('OCN2018.FCS'!$A$1,MATCH("CWS",'OCN2018.FCS'!$A$1:$A$1294,0)+BN1-1975,7)</f>
        <v>1191</v>
      </c>
      <c r="BO24" s="880">
        <f ca="1">OFFSET('OCN2018.FCS'!$A$1,MATCH("CWS",'OCN2018.FCS'!$A$1:$A$1294,0)+BN1-1975,8)</f>
        <v>8244</v>
      </c>
      <c r="BP24" s="881">
        <f ca="1">OFFSET('OCN2018.FCS'!$A$1,MATCH("CWS",'OCN2018.FCS'!$A$1:$A$1294,0)+BN1-1975,9)+OFFSET('OCN2018.FCS'!$A$1,MATCH("CWS",'OCN2018.FCS'!$A$1:$A$1294,0)+BN1-1975,10)</f>
        <v>8014</v>
      </c>
      <c r="BQ24" s="879">
        <f ca="1">OFFSET('OCN2018.FCS'!$A$1,MATCH("CWS",'OCN2018.FCS'!$A$1:$A$1294,0)+BQ1-1975,7)</f>
        <v>661</v>
      </c>
      <c r="BR24" s="880">
        <f ca="1">OFFSET('OCN2018.FCS'!$A$1,MATCH("CWS",'OCN2018.FCS'!$A$1:$A$1294,0)+BQ1-1975,8)</f>
        <v>12148</v>
      </c>
      <c r="BS24" s="881">
        <f ca="1">OFFSET('OCN2018.FCS'!$A$1,MATCH("CWS",'OCN2018.FCS'!$A$1:$A$1294,0)+BQ1-1975,9)+OFFSET('OCN2018.FCS'!$A$1,MATCH("CWS",'OCN2018.FCS'!$A$1:$A$1294,0)+BQ1-1975,10)</f>
        <v>7574</v>
      </c>
      <c r="BT24" s="879">
        <f ca="1">OFFSET('OCN2018.FCS'!$A$1,MATCH("CWS",'OCN2018.FCS'!$A$1:$A$1294,0)+BT1-1975,7)</f>
        <v>988</v>
      </c>
      <c r="BU24" s="880">
        <f ca="1">OFFSET('OCN2018.FCS'!$A$1,MATCH("CWS",'OCN2018.FCS'!$A$1:$A$1294,0)+BT1-1975,8)</f>
        <v>4650</v>
      </c>
      <c r="BV24" s="881">
        <f ca="1">OFFSET('OCN2018.FCS'!$A$1,MATCH("CWS",'OCN2018.FCS'!$A$1:$A$1294,0)+BT1-1975,9)+OFFSET('OCN2018.FCS'!$A$1,MATCH("CWS",'OCN2018.FCS'!$A$1:$A$1294,0)+BT1-1975,10)</f>
        <v>14951</v>
      </c>
      <c r="BW24" s="879">
        <f ca="1">OFFSET('OCN2018.FCS'!$A$1,MATCH("CWS",'OCN2018.FCS'!$A$1:$A$1294,0)+BW1-1975,7)</f>
        <v>657</v>
      </c>
      <c r="BX24" s="880">
        <f ca="1">OFFSET('OCN2018.FCS'!$A$1,MATCH("CWS",'OCN2018.FCS'!$A$1:$A$1294,0)+BW1-1975,8)</f>
        <v>3388</v>
      </c>
      <c r="BY24" s="881">
        <f ca="1">OFFSET('OCN2018.FCS'!$A$1,MATCH("CWS",'OCN2018.FCS'!$A$1:$A$1294,0)+BW1-1975,9)+OFFSET('OCN2018.FCS'!$A$1,MATCH("CWS",'OCN2018.FCS'!$A$1:$A$1294,0)+BW1-1975,10)</f>
        <v>3436</v>
      </c>
      <c r="BZ24" s="879">
        <f ca="1">OFFSET('OCN2018.FCS'!$A$1,MATCH("CWS",'OCN2018.FCS'!$A$1:$A$1294,0)+BZ1-1975,7)</f>
        <v>2901</v>
      </c>
      <c r="CA24" s="880">
        <f ca="1">OFFSET('OCN2018.FCS'!$A$1,MATCH("CWS",'OCN2018.FCS'!$A$1:$A$1294,0)+BZ1-1975,8)</f>
        <v>6503</v>
      </c>
      <c r="CB24" s="881">
        <f ca="1">OFFSET('OCN2018.FCS'!$A$1,MATCH("CWS",'OCN2018.FCS'!$A$1:$A$1294,0)+BZ1-1975,9)+OFFSET('OCN2018.FCS'!$A$1,MATCH("CWS",'OCN2018.FCS'!$A$1:$A$1294,0)+BZ1-1975,10)</f>
        <v>1428</v>
      </c>
      <c r="CC24" s="879">
        <f ca="1">OFFSET('OCN2018.FCS'!$A$1,MATCH("CWS",'OCN2018.FCS'!$A$1:$A$1294,0)+CC1-1975,7)</f>
        <v>981</v>
      </c>
      <c r="CD24" s="880">
        <f ca="1">OFFSET('OCN2018.FCS'!$A$1,MATCH("CWS",'OCN2018.FCS'!$A$1:$A$1294,0)+CC1-1975,8)</f>
        <v>10412</v>
      </c>
      <c r="CE24" s="881">
        <f ca="1">OFFSET('OCN2018.FCS'!$A$1,MATCH("CWS",'OCN2018.FCS'!$A$1:$A$1294,0)+CC1-1975,9)+OFFSET('OCN2018.FCS'!$A$1,MATCH("CWS",'OCN2018.FCS'!$A$1:$A$1294,0)+CC1-1975,10)</f>
        <v>1497</v>
      </c>
      <c r="CF24" s="879">
        <f ca="1">OFFSET('OCN2018.FCS'!$A$1,MATCH("CWS",'OCN2018.FCS'!$A$1:$A$1294,0)+CF1-1975,7)</f>
        <v>3520</v>
      </c>
      <c r="CG24" s="880">
        <f ca="1">OFFSET('OCN2018.FCS'!$A$1,MATCH("CWS",'OCN2018.FCS'!$A$1:$A$1294,0)+CF1-1975,8)</f>
        <v>5789</v>
      </c>
      <c r="CH24" s="881">
        <f ca="1">OFFSET('OCN2018.FCS'!$A$1,MATCH("CWS",'OCN2018.FCS'!$A$1:$A$1294,0)+CF1-1975,9)+OFFSET('OCN2018.FCS'!$A$1,MATCH("CWS",'OCN2018.FCS'!$A$1:$A$1294,0)+CF1-1975,10)</f>
        <v>1605</v>
      </c>
      <c r="CI24" s="879">
        <f ca="1">OFFSET('OCN2018.FCS'!$A$1,MATCH("CWS",'OCN2018.FCS'!$A$1:$A$1294,0)+CI1-1975,7)</f>
        <v>1171.8</v>
      </c>
      <c r="CJ24" s="880">
        <f ca="1">OFFSET('OCN2018.FCS'!$A$1,MATCH("CWS",'OCN2018.FCS'!$A$1:$A$1294,0)+CI1-1975,8)</f>
        <v>13790.225199999999</v>
      </c>
      <c r="CK24" s="881">
        <f ca="1">OFFSET('OCN2018.FCS'!$A$1,MATCH("CWS",'OCN2018.FCS'!$A$1:$A$1294,0)+CI1-1975,9)+OFFSET('OCN2018.FCS'!$A$1,MATCH("CWS",'OCN2018.FCS'!$A$1:$A$1294,0)+CI1-1975,10)</f>
        <v>1137.6531</v>
      </c>
      <c r="CL24" s="879">
        <f ca="1">OFFSET('OCN2018.FCS'!$A$1,MATCH("CWS",'OCN2018.FCS'!$A$1:$A$1294,0)+CL1-1975,7)</f>
        <v>1060.8323399844519</v>
      </c>
      <c r="CM24" s="880">
        <f ca="1">OFFSET('OCN2018.FCS'!$A$1,MATCH("CWS",'OCN2018.FCS'!$A$1:$A$1294,0)+CL1-1975,8)</f>
        <v>7102</v>
      </c>
      <c r="CN24" s="881">
        <f ca="1">OFFSET('OCN2018.FCS'!$A$1,MATCH("CWS",'OCN2018.FCS'!$A$1:$A$1294,0)+CL1-1975,9)+OFFSET('OCN2018.FCS'!$A$1,MATCH("CWS",'OCN2018.FCS'!$A$1:$A$1294,0)+CL1-1975,10)</f>
        <v>3639</v>
      </c>
      <c r="CO24" s="879">
        <f ca="1">OFFSET('OCN2018.FCS'!$A$1,MATCH("CWS",'OCN2018.FCS'!$A$1:$A$1294,0)+CO1-1975,7)</f>
        <v>2635.2621359223303</v>
      </c>
      <c r="CP24" s="880">
        <f ca="1">OFFSET('OCN2018.FCS'!$A$1,MATCH("CWS",'OCN2018.FCS'!$A$1:$A$1294,0)+CO1-1975,8)</f>
        <v>8710</v>
      </c>
      <c r="CQ24" s="881">
        <f ca="1">OFFSET('OCN2018.FCS'!$A$1,MATCH("CWS",'OCN2018.FCS'!$A$1:$A$1294,0)+CO1-1975,9)+OFFSET('OCN2018.FCS'!$A$1,MATCH("CWS",'OCN2018.FCS'!$A$1:$A$1294,0)+CO1-1975,10)</f>
        <v>2009</v>
      </c>
      <c r="CR24" s="879">
        <f ca="1">OFFSET('OCN2018.FCS'!$A$1,MATCH("CWS",'OCN2018.FCS'!$A$1:$A$1294,0)+CR1-1975,7)</f>
        <v>5054</v>
      </c>
      <c r="CS24" s="880">
        <f ca="1">OFFSET('OCN2018.FCS'!$A$1,MATCH("CWS",'OCN2018.FCS'!$A$1:$A$1294,0)+CR1-1975,8)</f>
        <v>29464</v>
      </c>
      <c r="CT24" s="881">
        <f ca="1">OFFSET('OCN2018.FCS'!$A$1,MATCH("CWS",'OCN2018.FCS'!$A$1:$A$1294,0)+CR1-1975,9)+OFFSET('OCN2018.FCS'!$A$1,MATCH("CWS",'OCN2018.FCS'!$A$1:$A$1294,0)+CR1-1975,10)</f>
        <v>1247</v>
      </c>
      <c r="CU24" s="879">
        <f ca="1">OFFSET('OCN2018.FCS'!$A$1,MATCH("CWS",'OCN2018.FCS'!$A$1:$A$1294,0)+CU1-1975,7)</f>
        <v>4005</v>
      </c>
      <c r="CV24" s="880">
        <f ca="1">OFFSET('OCN2018.FCS'!$A$1,MATCH("CWS",'OCN2018.FCS'!$A$1:$A$1294,0)+CU1-1975,8)</f>
        <v>22153</v>
      </c>
      <c r="CW24" s="881">
        <f ca="1">OFFSET('OCN2018.FCS'!$A$1,MATCH("CWS",'OCN2018.FCS'!$A$1:$A$1294,0)+CU1-1975,9)+OFFSET('OCN2018.FCS'!$A$1,MATCH("CWS",'OCN2018.FCS'!$A$1:$A$1294,0)+CU1-1975,10)</f>
        <v>6241</v>
      </c>
      <c r="CZ24" s="719" t="s">
        <v>442</v>
      </c>
      <c r="DA24" s="861"/>
      <c r="DB24" s="862"/>
      <c r="DC24" s="863"/>
      <c r="DD24" s="861"/>
      <c r="DE24" s="862"/>
      <c r="DF24" s="863"/>
      <c r="DG24" s="861"/>
      <c r="DH24" s="862"/>
      <c r="DI24" s="863"/>
      <c r="DJ24" s="861"/>
      <c r="DK24" s="862"/>
      <c r="DL24" s="863"/>
      <c r="DM24" s="861"/>
      <c r="DN24" s="862"/>
      <c r="DO24" s="863"/>
      <c r="DP24" s="861"/>
      <c r="DQ24" s="862"/>
      <c r="DR24" s="863"/>
      <c r="DS24" s="861"/>
      <c r="DT24" s="862"/>
      <c r="DU24" s="863"/>
      <c r="DV24" s="861"/>
      <c r="DW24" s="862"/>
      <c r="DX24" s="863"/>
      <c r="DY24" s="861"/>
      <c r="DZ24" s="862"/>
      <c r="EA24" s="863"/>
      <c r="EB24" s="861"/>
      <c r="EC24" s="862"/>
      <c r="ED24" s="863"/>
      <c r="EE24" s="861"/>
      <c r="EF24" s="862"/>
      <c r="EG24" s="863"/>
      <c r="EH24" s="861"/>
      <c r="EI24" s="862"/>
      <c r="EJ24" s="863"/>
      <c r="EK24" s="861"/>
      <c r="EL24" s="862"/>
      <c r="EM24" s="863"/>
      <c r="EN24" s="861"/>
      <c r="EO24" s="862"/>
      <c r="EP24" s="863"/>
      <c r="EQ24" s="861"/>
      <c r="ER24" s="862"/>
      <c r="ES24" s="863"/>
      <c r="ET24" s="861"/>
      <c r="EU24" s="862"/>
      <c r="EV24" s="863"/>
      <c r="EW24" s="861"/>
      <c r="EX24" s="862"/>
      <c r="EY24" s="863"/>
      <c r="EZ24" s="861"/>
      <c r="FA24" s="862"/>
      <c r="FB24" s="863"/>
      <c r="FC24" s="861"/>
      <c r="FD24" s="862"/>
      <c r="FE24" s="863"/>
      <c r="FF24" s="861"/>
      <c r="FG24" s="862"/>
      <c r="FH24" s="863"/>
      <c r="FI24" s="861"/>
      <c r="FJ24" s="862"/>
      <c r="FK24" s="863"/>
      <c r="FL24" s="861"/>
      <c r="FM24" s="862"/>
      <c r="FN24" s="863"/>
      <c r="FO24" s="861"/>
      <c r="FP24" s="862"/>
      <c r="FQ24" s="863"/>
      <c r="FR24" s="861"/>
      <c r="FS24" s="862"/>
      <c r="FT24" s="863"/>
      <c r="FU24" s="861"/>
      <c r="FV24" s="862"/>
      <c r="FW24" s="863"/>
      <c r="FX24" s="861"/>
      <c r="FY24" s="862"/>
      <c r="FZ24" s="863"/>
      <c r="GA24" s="861"/>
      <c r="GB24" s="862"/>
      <c r="GC24" s="863"/>
      <c r="GD24" s="861"/>
      <c r="GE24" s="862"/>
      <c r="GF24" s="863"/>
      <c r="GG24" s="861"/>
      <c r="GH24" s="862"/>
      <c r="GI24" s="863"/>
      <c r="GJ24" s="861"/>
      <c r="GK24" s="862"/>
      <c r="GL24" s="863"/>
      <c r="GM24" s="864"/>
      <c r="GN24" s="865"/>
      <c r="GO24" s="866"/>
      <c r="GP24" s="864"/>
      <c r="GQ24" s="865"/>
      <c r="GR24" s="866"/>
    </row>
    <row r="25" spans="1:200" x14ac:dyDescent="0.25">
      <c r="A25" s="703" t="s">
        <v>1990</v>
      </c>
      <c r="B25" s="681"/>
      <c r="C25" s="730"/>
      <c r="D25" s="725"/>
      <c r="E25" s="731"/>
      <c r="F25" s="711">
        <f t="shared" ref="F25:AK25" ca="1" si="59">F24*(1-DA21)</f>
        <v>943.81</v>
      </c>
      <c r="G25" s="712">
        <f t="shared" ca="1" si="59"/>
        <v>10973.61</v>
      </c>
      <c r="H25" s="713">
        <f t="shared" ca="1" si="59"/>
        <v>2960.44</v>
      </c>
      <c r="I25" s="711">
        <f t="shared" ca="1" si="59"/>
        <v>5079.8899999999994</v>
      </c>
      <c r="J25" s="712">
        <f t="shared" ca="1" si="59"/>
        <v>12880.63</v>
      </c>
      <c r="K25" s="713">
        <f t="shared" ca="1" si="59"/>
        <v>3280.54</v>
      </c>
      <c r="L25" s="711">
        <f t="shared" ca="1" si="59"/>
        <v>3232.04</v>
      </c>
      <c r="M25" s="712">
        <f t="shared" ca="1" si="59"/>
        <v>27927.27</v>
      </c>
      <c r="N25" s="713">
        <f t="shared" ca="1" si="59"/>
        <v>7915.2</v>
      </c>
      <c r="O25" s="711">
        <f t="shared" ca="1" si="59"/>
        <v>966.12</v>
      </c>
      <c r="P25" s="712">
        <f t="shared" ca="1" si="59"/>
        <v>13336.529999999999</v>
      </c>
      <c r="Q25" s="713">
        <f t="shared" ca="1" si="59"/>
        <v>10808.71</v>
      </c>
      <c r="R25" s="711">
        <f t="shared" ca="1" si="59"/>
        <v>1368.67</v>
      </c>
      <c r="S25" s="712">
        <f t="shared" ca="1" si="59"/>
        <v>9662.17</v>
      </c>
      <c r="T25" s="713">
        <f t="shared" ca="1" si="59"/>
        <v>11996.96</v>
      </c>
      <c r="U25" s="711">
        <f t="shared" ca="1" si="59"/>
        <v>2365.83</v>
      </c>
      <c r="V25" s="712">
        <f t="shared" ca="1" si="59"/>
        <v>9857.14</v>
      </c>
      <c r="W25" s="713">
        <f t="shared" ca="1" si="59"/>
        <v>8418.6299999999992</v>
      </c>
      <c r="X25" s="711">
        <f t="shared" ca="1" si="59"/>
        <v>3303.8199999999997</v>
      </c>
      <c r="Y25" s="712">
        <f t="shared" ca="1" si="59"/>
        <v>11698.199999999999</v>
      </c>
      <c r="Z25" s="713">
        <f t="shared" ca="1" si="59"/>
        <v>7597.04</v>
      </c>
      <c r="AA25" s="711">
        <f t="shared" ca="1" si="59"/>
        <v>2195.11</v>
      </c>
      <c r="AB25" s="712">
        <f t="shared" ca="1" si="59"/>
        <v>14014.56</v>
      </c>
      <c r="AC25" s="713">
        <f t="shared" ca="1" si="59"/>
        <v>4229.2</v>
      </c>
      <c r="AD25" s="711">
        <f t="shared" ca="1" si="59"/>
        <v>641.16999999999996</v>
      </c>
      <c r="AE25" s="712">
        <f t="shared" ca="1" si="59"/>
        <v>10434.289999999999</v>
      </c>
      <c r="AF25" s="713">
        <f t="shared" ca="1" si="59"/>
        <v>9476.9</v>
      </c>
      <c r="AG25" s="711">
        <f t="shared" ca="1" si="59"/>
        <v>260.93</v>
      </c>
      <c r="AH25" s="712">
        <f t="shared" ca="1" si="59"/>
        <v>3109.8199999999997</v>
      </c>
      <c r="AI25" s="713">
        <f t="shared" ca="1" si="59"/>
        <v>4147.72</v>
      </c>
      <c r="AJ25" s="711">
        <f t="shared" ca="1" si="59"/>
        <v>263.83999999999997</v>
      </c>
      <c r="AK25" s="712">
        <f t="shared" ca="1" si="59"/>
        <v>1758.61</v>
      </c>
      <c r="AL25" s="713">
        <f t="shared" ref="AL25:BQ25" ca="1" si="60">AL24*(1-EG21)</f>
        <v>4570.6400000000003</v>
      </c>
      <c r="AM25" s="711">
        <f t="shared" ca="1" si="60"/>
        <v>238.62</v>
      </c>
      <c r="AN25" s="712">
        <f t="shared" ca="1" si="60"/>
        <v>3020.58</v>
      </c>
      <c r="AO25" s="713">
        <f t="shared" ca="1" si="60"/>
        <v>999.1</v>
      </c>
      <c r="AP25" s="711">
        <f t="shared" ca="1" si="60"/>
        <v>209.51999999999998</v>
      </c>
      <c r="AQ25" s="712">
        <f t="shared" ca="1" si="60"/>
        <v>2097.14</v>
      </c>
      <c r="AR25" s="713">
        <f t="shared" ca="1" si="60"/>
        <v>2343.52</v>
      </c>
      <c r="AS25" s="711">
        <f t="shared" ca="1" si="60"/>
        <v>429.71</v>
      </c>
      <c r="AT25" s="712">
        <f t="shared" ca="1" si="60"/>
        <v>1373.52</v>
      </c>
      <c r="AU25" s="713">
        <f t="shared" ca="1" si="60"/>
        <v>1607.29</v>
      </c>
      <c r="AV25" s="711">
        <f t="shared" ca="1" si="60"/>
        <v>549.02</v>
      </c>
      <c r="AW25" s="712">
        <f t="shared" ca="1" si="60"/>
        <v>2294.0499999999997</v>
      </c>
      <c r="AX25" s="713">
        <f t="shared" ca="1" si="60"/>
        <v>2360.98</v>
      </c>
      <c r="AY25" s="711">
        <f t="shared" ca="1" si="60"/>
        <v>404.49</v>
      </c>
      <c r="AZ25" s="712">
        <f t="shared" ca="1" si="60"/>
        <v>4039.08</v>
      </c>
      <c r="BA25" s="713">
        <f t="shared" ca="1" si="60"/>
        <v>1908.96</v>
      </c>
      <c r="BB25" s="711">
        <f t="shared" ca="1" si="60"/>
        <v>1122.29</v>
      </c>
      <c r="BC25" s="712">
        <f t="shared" ca="1" si="60"/>
        <v>2687.87</v>
      </c>
      <c r="BD25" s="713">
        <f t="shared" ca="1" si="60"/>
        <v>4278.67</v>
      </c>
      <c r="BE25" s="711">
        <f t="shared" ca="1" si="60"/>
        <v>990.37</v>
      </c>
      <c r="BF25" s="712">
        <f t="shared" ca="1" si="60"/>
        <v>9135.4599999999991</v>
      </c>
      <c r="BG25" s="713">
        <f t="shared" ca="1" si="60"/>
        <v>2095.1999999999998</v>
      </c>
      <c r="BH25" s="711">
        <f t="shared" ca="1" si="60"/>
        <v>120.12707870298237</v>
      </c>
      <c r="BI25" s="712">
        <f t="shared" ca="1" si="60"/>
        <v>632.37625299809781</v>
      </c>
      <c r="BJ25" s="713">
        <f t="shared" ca="1" si="60"/>
        <v>645.68653189401527</v>
      </c>
      <c r="BK25" s="711">
        <f t="shared" ca="1" si="60"/>
        <v>74.296443463312997</v>
      </c>
      <c r="BL25" s="712">
        <f t="shared" ca="1" si="60"/>
        <v>825.35278805401924</v>
      </c>
      <c r="BM25" s="713">
        <f t="shared" ca="1" si="60"/>
        <v>588.53513825890889</v>
      </c>
      <c r="BN25" s="711">
        <f t="shared" ca="1" si="60"/>
        <v>59.469995534003615</v>
      </c>
      <c r="BO25" s="712">
        <f t="shared" ca="1" si="60"/>
        <v>412.69000132136091</v>
      </c>
      <c r="BP25" s="713">
        <f t="shared" ca="1" si="60"/>
        <v>400.80903952082014</v>
      </c>
      <c r="BQ25" s="711">
        <f t="shared" ca="1" si="60"/>
        <v>32.638345172261211</v>
      </c>
      <c r="BR25" s="712">
        <f t="shared" ref="BR25:CW25" ca="1" si="61">BR24*(1-FM21)</f>
        <v>607.67031551787113</v>
      </c>
      <c r="BS25" s="713">
        <f t="shared" ca="1" si="61"/>
        <v>378.60628643126819</v>
      </c>
      <c r="BT25" s="711">
        <f t="shared" ca="1" si="61"/>
        <v>49.145797583798441</v>
      </c>
      <c r="BU25" s="712">
        <f t="shared" ca="1" si="61"/>
        <v>232.7694088990589</v>
      </c>
      <c r="BV25" s="713">
        <f t="shared" ca="1" si="61"/>
        <v>747.94511996983044</v>
      </c>
      <c r="BW25" s="711">
        <f t="shared" ca="1" si="61"/>
        <v>32.770715985146957</v>
      </c>
      <c r="BX25" s="712">
        <f t="shared" ca="1" si="61"/>
        <v>168.77280385510002</v>
      </c>
      <c r="BY25" s="713">
        <f t="shared" ca="1" si="61"/>
        <v>164.08255925489578</v>
      </c>
      <c r="BZ25" s="711">
        <f t="shared" ca="1" si="61"/>
        <v>609.13888366435992</v>
      </c>
      <c r="CA25" s="712">
        <f t="shared" ca="1" si="61"/>
        <v>1301.4868739755814</v>
      </c>
      <c r="CB25" s="713">
        <f t="shared" ca="1" si="61"/>
        <v>314.29665504293109</v>
      </c>
      <c r="CC25" s="711">
        <f t="shared" ca="1" si="61"/>
        <v>323.53485993238388</v>
      </c>
      <c r="CD25" s="712">
        <f t="shared" ca="1" si="61"/>
        <v>2186.4767249645652</v>
      </c>
      <c r="CE25" s="713">
        <f t="shared" ca="1" si="61"/>
        <v>299.94951866205702</v>
      </c>
      <c r="CF25" s="711">
        <f t="shared" ca="1" si="61"/>
        <v>492.6423183432874</v>
      </c>
      <c r="CG25" s="712">
        <f t="shared" ca="1" si="61"/>
        <v>810.46</v>
      </c>
      <c r="CH25" s="713">
        <f t="shared" ca="1" si="61"/>
        <v>246.92386216195584</v>
      </c>
      <c r="CI25" s="711">
        <f t="shared" ca="1" si="61"/>
        <v>164.05669360091849</v>
      </c>
      <c r="CJ25" s="712">
        <f t="shared" ca="1" si="61"/>
        <v>1932.3882490631315</v>
      </c>
      <c r="CK25" s="713">
        <f t="shared" ca="1" si="61"/>
        <v>0</v>
      </c>
      <c r="CL25" s="711">
        <f t="shared" ca="1" si="61"/>
        <v>148.52077672194454</v>
      </c>
      <c r="CM25" s="712">
        <f t="shared" ca="1" si="61"/>
        <v>995.18471568153655</v>
      </c>
      <c r="CN25" s="713">
        <f t="shared" ca="1" si="61"/>
        <v>0</v>
      </c>
      <c r="CO25" s="711">
        <f t="shared" ca="1" si="61"/>
        <v>368.94725447270167</v>
      </c>
      <c r="CP25" s="712">
        <f t="shared" ca="1" si="61"/>
        <v>1220.5095569679222</v>
      </c>
      <c r="CQ25" s="713">
        <f t="shared" ca="1" si="61"/>
        <v>0</v>
      </c>
      <c r="CR25" s="711">
        <f t="shared" ca="1" si="61"/>
        <v>609.98581737493419</v>
      </c>
      <c r="CS25" s="712">
        <f t="shared" ca="1" si="61"/>
        <v>3860.6067593473786</v>
      </c>
      <c r="CT25" s="713">
        <f t="shared" ca="1" si="61"/>
        <v>201.53537561736354</v>
      </c>
      <c r="CU25" s="711">
        <f t="shared" ca="1" si="61"/>
        <v>508.93755730662821</v>
      </c>
      <c r="CV25" s="712">
        <f t="shared" ca="1" si="61"/>
        <v>2475.7336727946449</v>
      </c>
      <c r="CW25" s="713">
        <f t="shared" ca="1" si="61"/>
        <v>671.78831515927027</v>
      </c>
      <c r="CZ25" s="703" t="s">
        <v>1991</v>
      </c>
      <c r="DA25" s="861"/>
      <c r="DB25" s="862"/>
      <c r="DC25" s="863"/>
      <c r="DD25" s="861"/>
      <c r="DE25" s="862"/>
      <c r="DF25" s="863"/>
      <c r="DG25" s="861"/>
      <c r="DH25" s="862"/>
      <c r="DI25" s="863"/>
      <c r="DJ25" s="861"/>
      <c r="DK25" s="862"/>
      <c r="DL25" s="863"/>
      <c r="DM25" s="861"/>
      <c r="DN25" s="862"/>
      <c r="DO25" s="863"/>
      <c r="DP25" s="861"/>
      <c r="DQ25" s="862"/>
      <c r="DR25" s="863"/>
      <c r="DS25" s="861"/>
      <c r="DT25" s="862"/>
      <c r="DU25" s="863"/>
      <c r="DV25" s="861"/>
      <c r="DW25" s="862"/>
      <c r="DX25" s="863"/>
      <c r="DY25" s="861"/>
      <c r="DZ25" s="862"/>
      <c r="EA25" s="863"/>
      <c r="EB25" s="861"/>
      <c r="EC25" s="862"/>
      <c r="ED25" s="863"/>
      <c r="EE25" s="861"/>
      <c r="EF25" s="862"/>
      <c r="EG25" s="863"/>
      <c r="EH25" s="861"/>
      <c r="EI25" s="862"/>
      <c r="EJ25" s="863"/>
      <c r="EK25" s="861"/>
      <c r="EL25" s="862"/>
      <c r="EM25" s="863"/>
      <c r="EN25" s="861"/>
      <c r="EO25" s="862"/>
      <c r="EP25" s="863"/>
      <c r="EQ25" s="861"/>
      <c r="ER25" s="862"/>
      <c r="ES25" s="863"/>
      <c r="ET25" s="861"/>
      <c r="EU25" s="862"/>
      <c r="EV25" s="863"/>
      <c r="EW25" s="861"/>
      <c r="EX25" s="862"/>
      <c r="EY25" s="863"/>
      <c r="EZ25" s="861"/>
      <c r="FA25" s="862"/>
      <c r="FB25" s="863"/>
      <c r="FC25" s="861"/>
      <c r="FD25" s="862"/>
      <c r="FE25" s="863"/>
      <c r="FF25" s="861"/>
      <c r="FG25" s="862"/>
      <c r="FH25" s="863"/>
      <c r="FI25" s="861"/>
      <c r="FJ25" s="862"/>
      <c r="FK25" s="863"/>
      <c r="FL25" s="861"/>
      <c r="FM25" s="862"/>
      <c r="FN25" s="863"/>
      <c r="FO25" s="861"/>
      <c r="FP25" s="862"/>
      <c r="FQ25" s="863"/>
      <c r="FR25" s="861"/>
      <c r="FS25" s="862"/>
      <c r="FT25" s="863"/>
      <c r="FU25" s="861"/>
      <c r="FV25" s="862"/>
      <c r="FW25" s="863"/>
      <c r="FX25" s="861"/>
      <c r="FY25" s="862"/>
      <c r="FZ25" s="863"/>
      <c r="GA25" s="861"/>
      <c r="GB25" s="862"/>
      <c r="GC25" s="863"/>
      <c r="GD25" s="861"/>
      <c r="GE25" s="862"/>
      <c r="GF25" s="863"/>
      <c r="GG25" s="861"/>
      <c r="GH25" s="862"/>
      <c r="GI25" s="863"/>
      <c r="GJ25" s="861"/>
      <c r="GK25" s="862"/>
      <c r="GL25" s="863"/>
      <c r="GM25" s="864"/>
      <c r="GN25" s="865"/>
      <c r="GO25" s="866"/>
      <c r="GP25" s="864"/>
      <c r="GQ25" s="865"/>
      <c r="GR25" s="866"/>
    </row>
    <row r="26" spans="1:200" ht="15.75" thickBot="1" x14ac:dyDescent="0.3">
      <c r="A26" s="703" t="s">
        <v>202</v>
      </c>
      <c r="B26" s="696"/>
      <c r="C26" s="732"/>
      <c r="D26" s="733"/>
      <c r="E26" s="734"/>
      <c r="F26" s="711">
        <f t="shared" ref="F26:AK26" ca="1" si="62">F24-F25</f>
        <v>29.190000000000055</v>
      </c>
      <c r="G26" s="715">
        <f t="shared" ca="1" si="62"/>
        <v>339.38999999999942</v>
      </c>
      <c r="H26" s="716">
        <f t="shared" ca="1" si="62"/>
        <v>91.559999999999945</v>
      </c>
      <c r="I26" s="714">
        <f t="shared" ca="1" si="62"/>
        <v>157.11000000000058</v>
      </c>
      <c r="J26" s="715">
        <f t="shared" ca="1" si="62"/>
        <v>398.3700000000008</v>
      </c>
      <c r="K26" s="716">
        <f t="shared" ca="1" si="62"/>
        <v>101.46000000000004</v>
      </c>
      <c r="L26" s="714">
        <f t="shared" ca="1" si="62"/>
        <v>99.960000000000036</v>
      </c>
      <c r="M26" s="715">
        <f t="shared" ca="1" si="62"/>
        <v>863.72999999999956</v>
      </c>
      <c r="N26" s="716">
        <f t="shared" ca="1" si="62"/>
        <v>244.80000000000018</v>
      </c>
      <c r="O26" s="714">
        <f t="shared" ca="1" si="62"/>
        <v>29.879999999999995</v>
      </c>
      <c r="P26" s="715">
        <f t="shared" ca="1" si="62"/>
        <v>412.47000000000116</v>
      </c>
      <c r="Q26" s="716">
        <f t="shared" ca="1" si="62"/>
        <v>334.29000000000087</v>
      </c>
      <c r="R26" s="714">
        <f t="shared" ca="1" si="62"/>
        <v>42.329999999999927</v>
      </c>
      <c r="S26" s="715">
        <f t="shared" ca="1" si="62"/>
        <v>298.82999999999993</v>
      </c>
      <c r="T26" s="716">
        <f t="shared" ca="1" si="62"/>
        <v>371.04000000000087</v>
      </c>
      <c r="U26" s="714">
        <f t="shared" ca="1" si="62"/>
        <v>73.170000000000073</v>
      </c>
      <c r="V26" s="715">
        <f t="shared" ca="1" si="62"/>
        <v>304.86000000000058</v>
      </c>
      <c r="W26" s="716">
        <f t="shared" ca="1" si="62"/>
        <v>260.3700000000008</v>
      </c>
      <c r="X26" s="714">
        <f t="shared" ca="1" si="62"/>
        <v>102.18000000000029</v>
      </c>
      <c r="Y26" s="715">
        <f t="shared" ca="1" si="62"/>
        <v>361.80000000000109</v>
      </c>
      <c r="Z26" s="716">
        <f t="shared" ca="1" si="62"/>
        <v>234.96000000000004</v>
      </c>
      <c r="AA26" s="714">
        <f t="shared" ca="1" si="62"/>
        <v>67.889999999999873</v>
      </c>
      <c r="AB26" s="715">
        <f t="shared" ca="1" si="62"/>
        <v>433.44000000000051</v>
      </c>
      <c r="AC26" s="716">
        <f t="shared" ca="1" si="62"/>
        <v>130.80000000000018</v>
      </c>
      <c r="AD26" s="714">
        <f t="shared" ca="1" si="62"/>
        <v>19.830000000000041</v>
      </c>
      <c r="AE26" s="715">
        <f t="shared" ca="1" si="62"/>
        <v>322.71000000000095</v>
      </c>
      <c r="AF26" s="716">
        <f t="shared" ca="1" si="62"/>
        <v>293.10000000000036</v>
      </c>
      <c r="AG26" s="714">
        <f t="shared" ca="1" si="62"/>
        <v>8.0699999999999932</v>
      </c>
      <c r="AH26" s="715">
        <f t="shared" ca="1" si="62"/>
        <v>96.180000000000291</v>
      </c>
      <c r="AI26" s="716">
        <f t="shared" ca="1" si="62"/>
        <v>128.27999999999975</v>
      </c>
      <c r="AJ26" s="714">
        <f t="shared" ca="1" si="62"/>
        <v>8.160000000000025</v>
      </c>
      <c r="AK26" s="715">
        <f t="shared" ca="1" si="62"/>
        <v>54.3900000000001</v>
      </c>
      <c r="AL26" s="716">
        <f t="shared" ref="AL26:BQ26" ca="1" si="63">AL24-AL25</f>
        <v>141.35999999999967</v>
      </c>
      <c r="AM26" s="714">
        <f t="shared" ca="1" si="63"/>
        <v>7.3799999999999955</v>
      </c>
      <c r="AN26" s="715">
        <f t="shared" ca="1" si="63"/>
        <v>93.420000000000073</v>
      </c>
      <c r="AO26" s="716">
        <f t="shared" ca="1" si="63"/>
        <v>30.899999999999977</v>
      </c>
      <c r="AP26" s="714">
        <f t="shared" ca="1" si="63"/>
        <v>6.4800000000000182</v>
      </c>
      <c r="AQ26" s="715">
        <f t="shared" ca="1" si="63"/>
        <v>64.860000000000127</v>
      </c>
      <c r="AR26" s="716">
        <f t="shared" ca="1" si="63"/>
        <v>72.480000000000018</v>
      </c>
      <c r="AS26" s="714">
        <f t="shared" ca="1" si="63"/>
        <v>13.29000000000002</v>
      </c>
      <c r="AT26" s="715">
        <f t="shared" ca="1" si="63"/>
        <v>42.480000000000018</v>
      </c>
      <c r="AU26" s="716">
        <f t="shared" ca="1" si="63"/>
        <v>49.710000000000036</v>
      </c>
      <c r="AV26" s="714">
        <f t="shared" ca="1" si="63"/>
        <v>16.980000000000018</v>
      </c>
      <c r="AW26" s="715">
        <f t="shared" ca="1" si="63"/>
        <v>70.950000000000273</v>
      </c>
      <c r="AX26" s="716">
        <f t="shared" ca="1" si="63"/>
        <v>73.019999999999982</v>
      </c>
      <c r="AY26" s="714">
        <f t="shared" ca="1" si="63"/>
        <v>12.509999999999991</v>
      </c>
      <c r="AZ26" s="715">
        <f t="shared" ca="1" si="63"/>
        <v>124.92000000000007</v>
      </c>
      <c r="BA26" s="716">
        <f t="shared" ca="1" si="63"/>
        <v>59.039999999999964</v>
      </c>
      <c r="BB26" s="714">
        <f t="shared" ca="1" si="63"/>
        <v>34.710000000000036</v>
      </c>
      <c r="BC26" s="715">
        <f t="shared" ca="1" si="63"/>
        <v>83.130000000000109</v>
      </c>
      <c r="BD26" s="716">
        <f t="shared" ca="1" si="63"/>
        <v>132.32999999999993</v>
      </c>
      <c r="BE26" s="714">
        <f t="shared" ca="1" si="63"/>
        <v>30.629999999999995</v>
      </c>
      <c r="BF26" s="715">
        <f t="shared" ca="1" si="63"/>
        <v>282.54000000000087</v>
      </c>
      <c r="BG26" s="716">
        <f t="shared" ca="1" si="63"/>
        <v>64.800000000000182</v>
      </c>
      <c r="BH26" s="714">
        <f t="shared" ca="1" si="63"/>
        <v>2275.8729212970175</v>
      </c>
      <c r="BI26" s="715">
        <f t="shared" ca="1" si="63"/>
        <v>12010.623747001902</v>
      </c>
      <c r="BJ26" s="716">
        <f t="shared" ca="1" si="63"/>
        <v>12261.313468105986</v>
      </c>
      <c r="BK26" s="714">
        <f t="shared" ca="1" si="63"/>
        <v>1403.7035565366871</v>
      </c>
      <c r="BL26" s="715">
        <f t="shared" ca="1" si="63"/>
        <v>15676.647211945981</v>
      </c>
      <c r="BM26" s="716">
        <f t="shared" ca="1" si="63"/>
        <v>11181.464861741091</v>
      </c>
      <c r="BN26" s="714">
        <f t="shared" ca="1" si="63"/>
        <v>1131.5300044659964</v>
      </c>
      <c r="BO26" s="715">
        <f t="shared" ca="1" si="63"/>
        <v>7831.3099986786392</v>
      </c>
      <c r="BP26" s="716">
        <f t="shared" ca="1" si="63"/>
        <v>7613.1909604791799</v>
      </c>
      <c r="BQ26" s="714">
        <f t="shared" ca="1" si="63"/>
        <v>628.36165482773879</v>
      </c>
      <c r="BR26" s="715">
        <f t="shared" ref="BR26:CW26" ca="1" si="64">BR24-BR25</f>
        <v>11540.329684482129</v>
      </c>
      <c r="BS26" s="716">
        <f t="shared" ca="1" si="64"/>
        <v>7195.393713568732</v>
      </c>
      <c r="BT26" s="714">
        <f t="shared" ca="1" si="64"/>
        <v>938.85420241620159</v>
      </c>
      <c r="BU26" s="715">
        <f t="shared" ca="1" si="64"/>
        <v>4417.2305911009407</v>
      </c>
      <c r="BV26" s="716">
        <f t="shared" ca="1" si="64"/>
        <v>14203.054880030169</v>
      </c>
      <c r="BW26" s="714">
        <f t="shared" ca="1" si="64"/>
        <v>624.22928401485308</v>
      </c>
      <c r="BX26" s="715">
        <f t="shared" ca="1" si="64"/>
        <v>3219.2271961449001</v>
      </c>
      <c r="BY26" s="716">
        <f t="shared" ca="1" si="64"/>
        <v>3271.9174407451042</v>
      </c>
      <c r="BZ26" s="714">
        <f t="shared" ca="1" si="64"/>
        <v>2291.86111633564</v>
      </c>
      <c r="CA26" s="715">
        <f t="shared" ca="1" si="64"/>
        <v>5201.5131260244189</v>
      </c>
      <c r="CB26" s="716">
        <f t="shared" ca="1" si="64"/>
        <v>1113.703344957069</v>
      </c>
      <c r="CC26" s="714">
        <f t="shared" ca="1" si="64"/>
        <v>657.46514006761618</v>
      </c>
      <c r="CD26" s="715">
        <f t="shared" ca="1" si="64"/>
        <v>8225.5232750354353</v>
      </c>
      <c r="CE26" s="716">
        <f t="shared" ca="1" si="64"/>
        <v>1197.050481337943</v>
      </c>
      <c r="CF26" s="714">
        <f t="shared" ca="1" si="64"/>
        <v>3027.3576816567124</v>
      </c>
      <c r="CG26" s="715">
        <f t="shared" ca="1" si="64"/>
        <v>4978.54</v>
      </c>
      <c r="CH26" s="716">
        <f t="shared" ca="1" si="64"/>
        <v>1358.0761378380441</v>
      </c>
      <c r="CI26" s="714">
        <f t="shared" ca="1" si="64"/>
        <v>1007.7433063990815</v>
      </c>
      <c r="CJ26" s="715">
        <f t="shared" ca="1" si="64"/>
        <v>11857.836950936868</v>
      </c>
      <c r="CK26" s="716">
        <f t="shared" ca="1" si="64"/>
        <v>1137.6531</v>
      </c>
      <c r="CL26" s="714">
        <f t="shared" ca="1" si="64"/>
        <v>912.31156326250732</v>
      </c>
      <c r="CM26" s="715">
        <f t="shared" ca="1" si="64"/>
        <v>6106.8152843184635</v>
      </c>
      <c r="CN26" s="716">
        <f t="shared" ca="1" si="64"/>
        <v>3639</v>
      </c>
      <c r="CO26" s="714">
        <f t="shared" ca="1" si="64"/>
        <v>2266.3148814496285</v>
      </c>
      <c r="CP26" s="715">
        <f t="shared" ca="1" si="64"/>
        <v>7489.4904430320776</v>
      </c>
      <c r="CQ26" s="716">
        <f t="shared" ca="1" si="64"/>
        <v>2009</v>
      </c>
      <c r="CR26" s="714">
        <f t="shared" ca="1" si="64"/>
        <v>4444.0141826250656</v>
      </c>
      <c r="CS26" s="715">
        <f t="shared" ca="1" si="64"/>
        <v>25603.393240652622</v>
      </c>
      <c r="CT26" s="716">
        <f t="shared" ca="1" si="64"/>
        <v>1045.4646243826364</v>
      </c>
      <c r="CU26" s="714">
        <f t="shared" ca="1" si="64"/>
        <v>3496.0624426933718</v>
      </c>
      <c r="CV26" s="715">
        <f t="shared" ca="1" si="64"/>
        <v>19677.266327205354</v>
      </c>
      <c r="CW26" s="716">
        <f t="shared" ca="1" si="64"/>
        <v>5569.2116848407295</v>
      </c>
      <c r="CZ26" s="703" t="s">
        <v>202</v>
      </c>
      <c r="DA26" s="861"/>
      <c r="DB26" s="862"/>
      <c r="DC26" s="863"/>
      <c r="DD26" s="861"/>
      <c r="DE26" s="862"/>
      <c r="DF26" s="863"/>
      <c r="DG26" s="861"/>
      <c r="DH26" s="862"/>
      <c r="DI26" s="863"/>
      <c r="DJ26" s="861"/>
      <c r="DK26" s="862"/>
      <c r="DL26" s="863"/>
      <c r="DM26" s="861"/>
      <c r="DN26" s="862"/>
      <c r="DO26" s="863"/>
      <c r="DP26" s="861"/>
      <c r="DQ26" s="862"/>
      <c r="DR26" s="863"/>
      <c r="DS26" s="861"/>
      <c r="DT26" s="862"/>
      <c r="DU26" s="863"/>
      <c r="DV26" s="861"/>
      <c r="DW26" s="862"/>
      <c r="DX26" s="863"/>
      <c r="DY26" s="861"/>
      <c r="DZ26" s="862"/>
      <c r="EA26" s="863"/>
      <c r="EB26" s="861"/>
      <c r="EC26" s="862"/>
      <c r="ED26" s="863"/>
      <c r="EE26" s="861"/>
      <c r="EF26" s="862"/>
      <c r="EG26" s="863"/>
      <c r="EH26" s="861"/>
      <c r="EI26" s="862"/>
      <c r="EJ26" s="863"/>
      <c r="EK26" s="861"/>
      <c r="EL26" s="862"/>
      <c r="EM26" s="863"/>
      <c r="EN26" s="861"/>
      <c r="EO26" s="862"/>
      <c r="EP26" s="863"/>
      <c r="EQ26" s="861"/>
      <c r="ER26" s="862"/>
      <c r="ES26" s="863"/>
      <c r="ET26" s="861"/>
      <c r="EU26" s="862"/>
      <c r="EV26" s="863"/>
      <c r="EW26" s="861"/>
      <c r="EX26" s="862"/>
      <c r="EY26" s="863"/>
      <c r="EZ26" s="861"/>
      <c r="FA26" s="862"/>
      <c r="FB26" s="863"/>
      <c r="FC26" s="861"/>
      <c r="FD26" s="862"/>
      <c r="FE26" s="863"/>
      <c r="FF26" s="861"/>
      <c r="FG26" s="862"/>
      <c r="FH26" s="863"/>
      <c r="FI26" s="861"/>
      <c r="FJ26" s="862"/>
      <c r="FK26" s="863"/>
      <c r="FL26" s="861"/>
      <c r="FM26" s="862"/>
      <c r="FN26" s="863"/>
      <c r="FO26" s="861"/>
      <c r="FP26" s="862"/>
      <c r="FQ26" s="863"/>
      <c r="FR26" s="861"/>
      <c r="FS26" s="862"/>
      <c r="FT26" s="863"/>
      <c r="FU26" s="861"/>
      <c r="FV26" s="862"/>
      <c r="FW26" s="863"/>
      <c r="FX26" s="861"/>
      <c r="FY26" s="862"/>
      <c r="FZ26" s="863"/>
      <c r="GA26" s="861"/>
      <c r="GB26" s="862"/>
      <c r="GC26" s="863"/>
      <c r="GD26" s="861"/>
      <c r="GE26" s="862"/>
      <c r="GF26" s="863"/>
      <c r="GG26" s="861"/>
      <c r="GH26" s="862"/>
      <c r="GI26" s="863"/>
      <c r="GJ26" s="861"/>
      <c r="GK26" s="862"/>
      <c r="GL26" s="863"/>
      <c r="GM26" s="864"/>
      <c r="GN26" s="865"/>
      <c r="GO26" s="866"/>
      <c r="GP26" s="864"/>
      <c r="GQ26" s="865"/>
      <c r="GR26" s="866"/>
    </row>
    <row r="27" spans="1:200" x14ac:dyDescent="0.25">
      <c r="A27" s="719" t="s">
        <v>443</v>
      </c>
      <c r="B27" s="705"/>
      <c r="C27" s="727">
        <f t="shared" ref="C27:E29" ca="1" si="65">AVERAGE(BT27,BW27,BZ27,CC27,CF27,CI27,CL27)</f>
        <v>44081.283683641806</v>
      </c>
      <c r="D27" s="728">
        <f t="shared" ca="1" si="65"/>
        <v>16656.714285714286</v>
      </c>
      <c r="E27" s="729">
        <f t="shared" ca="1" si="65"/>
        <v>364.14285714285717</v>
      </c>
      <c r="F27" s="677">
        <f ca="1">OFFSET('OCN2018.FCS'!$A$1,MATCH("WSH",'OCN2018.FCS'!$A$1:$A$1294,0)+F1-1975,8)</f>
        <v>34839.580547909296</v>
      </c>
      <c r="G27" s="678">
        <f ca="1">OFFSET('OCN2018.FCS'!$A$1,MATCH("WSH",'OCN2018.FCS'!$A$1:$A$1294,0)+F1-1975,9)</f>
        <v>30655</v>
      </c>
      <c r="H27" s="679">
        <f ca="1">OFFSET('OCN2018.FCS'!$A$1,MATCH("WSH",'OCN2018.FCS'!$A$1:$A$1294,0)+F1-1975,10)</f>
        <v>969</v>
      </c>
      <c r="I27" s="677">
        <f ca="1">OFFSET('OCN2018.FCS'!$A$1,MATCH("WSH",'OCN2018.FCS'!$A$1:$A$1294,0)+I1-1975,8)</f>
        <v>45551.934800326002</v>
      </c>
      <c r="J27" s="678">
        <f ca="1">OFFSET('OCN2018.FCS'!$A$1,MATCH("WSH",'OCN2018.FCS'!$A$1:$A$1294,0)+I1-1975,9)</f>
        <v>24277</v>
      </c>
      <c r="K27" s="679">
        <f ca="1">OFFSET('OCN2018.FCS'!$A$1,MATCH("WSH",'OCN2018.FCS'!$A$1:$A$1294,0)+I1-1975,10)</f>
        <v>705</v>
      </c>
      <c r="L27" s="677">
        <f ca="1">OFFSET('OCN2018.FCS'!$A$1,MATCH("WSH",'OCN2018.FCS'!$A$1:$A$1294,0)+L1-1975,8)</f>
        <v>56803.302718516818</v>
      </c>
      <c r="M27" s="678">
        <f ca="1">OFFSET('OCN2018.FCS'!$A$1,MATCH("WSH",'OCN2018.FCS'!$A$1:$A$1294,0)+L1-1975,9)</f>
        <v>34556</v>
      </c>
      <c r="N27" s="679">
        <f ca="1">OFFSET('OCN2018.FCS'!$A$1,MATCH("WSH",'OCN2018.FCS'!$A$1:$A$1294,0)+L1-1975,10)</f>
        <v>493</v>
      </c>
      <c r="O27" s="677">
        <f ca="1">OFFSET('OCN2018.FCS'!$A$1,MATCH("WSH",'OCN2018.FCS'!$A$1:$A$1294,0)+O1-1975,8)</f>
        <v>65608.202478839186</v>
      </c>
      <c r="P27" s="678">
        <f ca="1">OFFSET('OCN2018.FCS'!$A$1,MATCH("WSH",'OCN2018.FCS'!$A$1:$A$1294,0)+O1-1975,9)</f>
        <v>52317</v>
      </c>
      <c r="Q27" s="679">
        <f ca="1">OFFSET('OCN2018.FCS'!$A$1,MATCH("WSH",'OCN2018.FCS'!$A$1:$A$1294,0)+O1-1975,10)</f>
        <v>947</v>
      </c>
      <c r="R27" s="677">
        <f ca="1">OFFSET('OCN2018.FCS'!$A$1,MATCH("WSH",'OCN2018.FCS'!$A$1:$A$1294,0)+R1-1975,8)</f>
        <v>42861.063247569051</v>
      </c>
      <c r="S27" s="678">
        <f ca="1">OFFSET('OCN2018.FCS'!$A$1,MATCH("WSH",'OCN2018.FCS'!$A$1:$A$1294,0)+R1-1975,9)</f>
        <v>68573</v>
      </c>
      <c r="T27" s="679">
        <f ca="1">OFFSET('OCN2018.FCS'!$A$1,MATCH("WSH",'OCN2018.FCS'!$A$1:$A$1294,0)+R1-1975,10)</f>
        <v>1112</v>
      </c>
      <c r="U27" s="677">
        <f ca="1">OFFSET('OCN2018.FCS'!$A$1,MATCH("WSH",'OCN2018.FCS'!$A$1:$A$1294,0)+U1-1975,8)</f>
        <v>65561.882692307699</v>
      </c>
      <c r="V27" s="678">
        <f ca="1">OFFSET('OCN2018.FCS'!$A$1,MATCH("WSH",'OCN2018.FCS'!$A$1:$A$1294,0)+U1-1975,9)</f>
        <v>63987</v>
      </c>
      <c r="W27" s="679">
        <f ca="1">OFFSET('OCN2018.FCS'!$A$1,MATCH("WSH",'OCN2018.FCS'!$A$1:$A$1294,0)+U1-1975,10)</f>
        <v>1806</v>
      </c>
      <c r="X27" s="677">
        <f ca="1">OFFSET('OCN2018.FCS'!$A$1,MATCH("WSH",'OCN2018.FCS'!$A$1:$A$1294,0)+X1-1975,8)</f>
        <v>38528.831198678512</v>
      </c>
      <c r="Y27" s="678">
        <f ca="1">OFFSET('OCN2018.FCS'!$A$1,MATCH("WSH",'OCN2018.FCS'!$A$1:$A$1294,0)+X1-1975,9)</f>
        <v>67625</v>
      </c>
      <c r="Z27" s="679">
        <f ca="1">OFFSET('OCN2018.FCS'!$A$1,MATCH("WSH",'OCN2018.FCS'!$A$1:$A$1294,0)+X1-1975,10)</f>
        <v>2892</v>
      </c>
      <c r="AA27" s="677">
        <f ca="1">OFFSET('OCN2018.FCS'!$A$1,MATCH("WSH",'OCN2018.FCS'!$A$1:$A$1294,0)+AA1-1975,8)</f>
        <v>23014.761945031711</v>
      </c>
      <c r="AB27" s="678">
        <f ca="1">OFFSET('OCN2018.FCS'!$A$1,MATCH("WSH",'OCN2018.FCS'!$A$1:$A$1294,0)+AA1-1975,9)</f>
        <v>55624</v>
      </c>
      <c r="AC27" s="679">
        <f ca="1">OFFSET('OCN2018.FCS'!$A$1,MATCH("WSH",'OCN2018.FCS'!$A$1:$A$1294,0)+AA1-1975,10)</f>
        <v>1815</v>
      </c>
      <c r="AD27" s="677">
        <f ca="1">OFFSET('OCN2018.FCS'!$A$1,MATCH("WSH",'OCN2018.FCS'!$A$1:$A$1294,0)+AD1-1975,8)</f>
        <v>25231.203579163343</v>
      </c>
      <c r="AE27" s="678">
        <f ca="1">OFFSET('OCN2018.FCS'!$A$1,MATCH("WSH",'OCN2018.FCS'!$A$1:$A$1294,0)+AD1-1975,9)</f>
        <v>42321</v>
      </c>
      <c r="AF27" s="679">
        <f ca="1">OFFSET('OCN2018.FCS'!$A$1,MATCH("WSH",'OCN2018.FCS'!$A$1:$A$1294,0)+AD1-1975,10)</f>
        <v>1313</v>
      </c>
      <c r="AG27" s="677">
        <f ca="1">OFFSET('OCN2018.FCS'!$A$1,MATCH("WSH",'OCN2018.FCS'!$A$1:$A$1294,0)+AG1-1975,8)</f>
        <v>25720.111979376459</v>
      </c>
      <c r="AH27" s="678">
        <f ca="1">OFFSET('OCN2018.FCS'!$A$1,MATCH("WSH",'OCN2018.FCS'!$A$1:$A$1294,0)+AG1-1975,9)</f>
        <v>25869</v>
      </c>
      <c r="AI27" s="679">
        <f ca="1">OFFSET('OCN2018.FCS'!$A$1,MATCH("WSH",'OCN2018.FCS'!$A$1:$A$1294,0)+AG1-1975,10)</f>
        <v>659</v>
      </c>
      <c r="AJ27" s="677">
        <f ca="1">OFFSET('OCN2018.FCS'!$A$1,MATCH("WSH",'OCN2018.FCS'!$A$1:$A$1294,0)+AJ1-1975,8)</f>
        <v>16854.397917609778</v>
      </c>
      <c r="AK27" s="678">
        <f ca="1">OFFSET('OCN2018.FCS'!$A$1,MATCH("WSH",'OCN2018.FCS'!$A$1:$A$1294,0)+AJ1-1975,9)</f>
        <v>25609</v>
      </c>
      <c r="AL27" s="679">
        <f ca="1">OFFSET('OCN2018.FCS'!$A$1,MATCH("WSH",'OCN2018.FCS'!$A$1:$A$1294,0)+AJ1-1975,10)</f>
        <v>824</v>
      </c>
      <c r="AM27" s="677">
        <f ca="1">OFFSET('OCN2018.FCS'!$A$1,MATCH("WSH",'OCN2018.FCS'!$A$1:$A$1294,0)+AM1-1975,8)</f>
        <v>15632.158499775223</v>
      </c>
      <c r="AN27" s="678">
        <f ca="1">OFFSET('OCN2018.FCS'!$A$1,MATCH("WSH",'OCN2018.FCS'!$A$1:$A$1294,0)+AM1-1975,9)</f>
        <v>21045</v>
      </c>
      <c r="AO27" s="679">
        <f ca="1">OFFSET('OCN2018.FCS'!$A$1,MATCH("WSH",'OCN2018.FCS'!$A$1:$A$1294,0)+AM1-1975,10)</f>
        <v>336</v>
      </c>
      <c r="AP27" s="677">
        <f ca="1">OFFSET('OCN2018.FCS'!$A$1,MATCH("WSH",'OCN2018.FCS'!$A$1:$A$1294,0)+AP1-1975,8)</f>
        <v>20995.271153352169</v>
      </c>
      <c r="AQ27" s="678">
        <f ca="1">OFFSET('OCN2018.FCS'!$A$1,MATCH("WSH",'OCN2018.FCS'!$A$1:$A$1294,0)+AP1-1975,9)</f>
        <v>17471</v>
      </c>
      <c r="AR27" s="679">
        <f ca="1">OFFSET('OCN2018.FCS'!$A$1,MATCH("WSH",'OCN2018.FCS'!$A$1:$A$1294,0)+AP1-1975,10)</f>
        <v>390</v>
      </c>
      <c r="AS27" s="677">
        <f ca="1">OFFSET('OCN2018.FCS'!$A$1,MATCH("WSH",'OCN2018.FCS'!$A$1:$A$1294,0)+AS1-1975,8)</f>
        <v>20036.904296778652</v>
      </c>
      <c r="AT27" s="678">
        <f ca="1">OFFSET('OCN2018.FCS'!$A$1,MATCH("WSH",'OCN2018.FCS'!$A$1:$A$1294,0)+AS1-1975,9)</f>
        <v>26398</v>
      </c>
      <c r="AU27" s="679">
        <f ca="1">OFFSET('OCN2018.FCS'!$A$1,MATCH("WSH",'OCN2018.FCS'!$A$1:$A$1294,0)+AS1-1975,10)</f>
        <v>515</v>
      </c>
      <c r="AV27" s="677">
        <f ca="1">OFFSET('OCN2018.FCS'!$A$1,MATCH("WSH",'OCN2018.FCS'!$A$1:$A$1294,0)+AV1-1975,8)</f>
        <v>27856.08426582233</v>
      </c>
      <c r="AW27" s="678">
        <f ca="1">OFFSET('OCN2018.FCS'!$A$1,MATCH("WSH",'OCN2018.FCS'!$A$1:$A$1294,0)+AV1-1975,9)</f>
        <v>27576</v>
      </c>
      <c r="AX27" s="679">
        <f ca="1">OFFSET('OCN2018.FCS'!$A$1,MATCH("WSH",'OCN2018.FCS'!$A$1:$A$1294,0)+AV1-1975,10)</f>
        <v>633</v>
      </c>
      <c r="AY27" s="677">
        <f ca="1">OFFSET('OCN2018.FCS'!$A$1,MATCH("WSH",'OCN2018.FCS'!$A$1:$A$1294,0)+AY1-1975,8)</f>
        <v>32883.311177969488</v>
      </c>
      <c r="AZ27" s="678">
        <f ca="1">OFFSET('OCN2018.FCS'!$A$1,MATCH("WSH",'OCN2018.FCS'!$A$1:$A$1294,0)+AY1-1975,9)</f>
        <v>26220</v>
      </c>
      <c r="BA27" s="679">
        <f ca="1">OFFSET('OCN2018.FCS'!$A$1,MATCH("WSH",'OCN2018.FCS'!$A$1:$A$1294,0)+AY1-1975,10)</f>
        <v>369</v>
      </c>
      <c r="BB27" s="677">
        <f ca="1">OFFSET('OCN2018.FCS'!$A$1,MATCH("WSH",'OCN2018.FCS'!$A$1:$A$1294,0)+BB1-1975,8)</f>
        <v>43921.924536618186</v>
      </c>
      <c r="BC27" s="678">
        <f ca="1">OFFSET('OCN2018.FCS'!$A$1,MATCH("WSH",'OCN2018.FCS'!$A$1:$A$1294,0)+BB1-1975,9)</f>
        <v>39362</v>
      </c>
      <c r="BD27" s="679">
        <f ca="1">OFFSET('OCN2018.FCS'!$A$1,MATCH("WSH",'OCN2018.FCS'!$A$1:$A$1294,0)+BB1-1975,10)</f>
        <v>426</v>
      </c>
      <c r="BE27" s="677">
        <f ca="1">OFFSET('OCN2018.FCS'!$A$1,MATCH("WSH",'OCN2018.FCS'!$A$1:$A$1294,0)+BE1-1975,8)</f>
        <v>92604.287567447289</v>
      </c>
      <c r="BF27" s="678">
        <f ca="1">OFFSET('OCN2018.FCS'!$A$1,MATCH("WSH",'OCN2018.FCS'!$A$1:$A$1294,0)+BE1-1975,9)</f>
        <v>32700</v>
      </c>
      <c r="BG27" s="679">
        <f ca="1">OFFSET('OCN2018.FCS'!$A$1,MATCH("WSH",'OCN2018.FCS'!$A$1:$A$1294,0)+BE1-1975,10)</f>
        <v>687</v>
      </c>
      <c r="BH27" s="677">
        <f ca="1">OFFSET('OCN2018.FCS'!$A$1,MATCH("WSH",'OCN2018.FCS'!$A$1:$A$1294,0)+BH1-1975,8)</f>
        <v>46593.929221267004</v>
      </c>
      <c r="BI27" s="678">
        <f ca="1">OFFSET('OCN2018.FCS'!$A$1,MATCH("WSH",'OCN2018.FCS'!$A$1:$A$1294,0)+BH1-1975,9)</f>
        <v>81899</v>
      </c>
      <c r="BJ27" s="679">
        <f ca="1">OFFSET('OCN2018.FCS'!$A$1,MATCH("WSH",'OCN2018.FCS'!$A$1:$A$1294,0)+BH1-1975,10)</f>
        <v>341</v>
      </c>
      <c r="BK27" s="677">
        <f ca="1">OFFSET('OCN2018.FCS'!$A$1,MATCH("WSH",'OCN2018.FCS'!$A$1:$A$1294,0)+BK1-1975,8)</f>
        <v>88414.798138790939</v>
      </c>
      <c r="BL27" s="678">
        <f ca="1">OFFSET('OCN2018.FCS'!$A$1,MATCH("WSH",'OCN2018.FCS'!$A$1:$A$1294,0)+BK1-1975,9)</f>
        <v>65799</v>
      </c>
      <c r="BM27" s="679">
        <f ca="1">OFFSET('OCN2018.FCS'!$A$1,MATCH("WSH",'OCN2018.FCS'!$A$1:$A$1294,0)+BK1-1975,10)</f>
        <v>1601</v>
      </c>
      <c r="BN27" s="677">
        <f ca="1">OFFSET('OCN2018.FCS'!$A$1,MATCH("WSH",'OCN2018.FCS'!$A$1:$A$1294,0)+BN1-1975,8)</f>
        <v>22718.455254703993</v>
      </c>
      <c r="BO27" s="678">
        <f ca="1">OFFSET('OCN2018.FCS'!$A$1,MATCH("WSH",'OCN2018.FCS'!$A$1:$A$1294,0)+BN1-1975,9)</f>
        <v>43694</v>
      </c>
      <c r="BP27" s="679">
        <f ca="1">OFFSET('OCN2018.FCS'!$A$1,MATCH("WSH",'OCN2018.FCS'!$A$1:$A$1294,0)+BN1-1975,10)</f>
        <v>544</v>
      </c>
      <c r="BQ27" s="677">
        <f ca="1">OFFSET('OCN2018.FCS'!$A$1,MATCH("WSH",'OCN2018.FCS'!$A$1:$A$1294,0)+BQ1-1975,8)</f>
        <v>44983.278991079671</v>
      </c>
      <c r="BR27" s="678">
        <f ca="1">OFFSET('OCN2018.FCS'!$A$1,MATCH("WSH",'OCN2018.FCS'!$A$1:$A$1294,0)+BQ1-1975,9)</f>
        <v>17155</v>
      </c>
      <c r="BS27" s="679">
        <f ca="1">OFFSET('OCN2018.FCS'!$A$1,MATCH("WSH",'OCN2018.FCS'!$A$1:$A$1294,0)+BQ1-1975,10)</f>
        <v>1529</v>
      </c>
      <c r="BT27" s="677">
        <f ca="1">OFFSET('OCN2018.FCS'!$A$1,MATCH("WSH",'OCN2018.FCS'!$A$1:$A$1294,0)+BT1-1975,8)</f>
        <v>15159.219949718014</v>
      </c>
      <c r="BU27" s="678">
        <f ca="1">OFFSET('OCN2018.FCS'!$A$1,MATCH("WSH",'OCN2018.FCS'!$A$1:$A$1294,0)+BT1-1975,9)</f>
        <v>26458</v>
      </c>
      <c r="BV27" s="679">
        <f ca="1">OFFSET('OCN2018.FCS'!$A$1,MATCH("WSH",'OCN2018.FCS'!$A$1:$A$1294,0)+BT1-1975,10)</f>
        <v>1123</v>
      </c>
      <c r="BW27" s="677">
        <f ca="1">OFFSET('OCN2018.FCS'!$A$1,MATCH("WSH",'OCN2018.FCS'!$A$1:$A$1294,0)+BW1-1975,8)</f>
        <v>26402.930748406256</v>
      </c>
      <c r="BX27" s="678">
        <f ca="1">OFFSET('OCN2018.FCS'!$A$1,MATCH("WSH",'OCN2018.FCS'!$A$1:$A$1294,0)+BW1-1975,9)</f>
        <v>5052</v>
      </c>
      <c r="BY27" s="679">
        <f ca="1">OFFSET('OCN2018.FCS'!$A$1,MATCH("WSH",'OCN2018.FCS'!$A$1:$A$1294,0)+BW1-1975,10)</f>
        <v>289</v>
      </c>
      <c r="BZ27" s="677">
        <f ca="1">OFFSET('OCN2018.FCS'!$A$1,MATCH("WSH",'OCN2018.FCS'!$A$1:$A$1294,0)+BZ1-1975,8)</f>
        <v>29366.281649484536</v>
      </c>
      <c r="CA27" s="678">
        <f ca="1">OFFSET('OCN2018.FCS'!$A$1,MATCH("WSH",'OCN2018.FCS'!$A$1:$A$1294,0)+BZ1-1975,9)</f>
        <v>8309</v>
      </c>
      <c r="CB27" s="679">
        <f ca="1">OFFSET('OCN2018.FCS'!$A$1,MATCH("WSH",'OCN2018.FCS'!$A$1:$A$1294,0)+BZ1-1975,10)</f>
        <v>172</v>
      </c>
      <c r="CC27" s="677">
        <f ca="1">OFFSET('OCN2018.FCS'!$A$1,MATCH("WSH",'OCN2018.FCS'!$A$1:$A$1294,0)+CC1-1975,8)</f>
        <v>95730.946490031813</v>
      </c>
      <c r="CD27" s="678">
        <f ca="1">OFFSET('OCN2018.FCS'!$A$1,MATCH("WSH",'OCN2018.FCS'!$A$1:$A$1294,0)+CC1-1975,9)</f>
        <v>19221</v>
      </c>
      <c r="CE27" s="679">
        <f ca="1">OFFSET('OCN2018.FCS'!$A$1,MATCH("WSH",'OCN2018.FCS'!$A$1:$A$1294,0)+CC1-1975,10)</f>
        <v>176</v>
      </c>
      <c r="CF27" s="677">
        <f ca="1">OFFSET('OCN2018.FCS'!$A$1,MATCH("WSH",'OCN2018.FCS'!$A$1:$A$1294,0)+CF1-1975,8)</f>
        <v>59491.875367162967</v>
      </c>
      <c r="CG27" s="678">
        <f ca="1">OFFSET('OCN2018.FCS'!$A$1,MATCH("WSH",'OCN2018.FCS'!$A$1:$A$1294,0)+CF1-1975,9)</f>
        <v>22103</v>
      </c>
      <c r="CH27" s="679">
        <f ca="1">OFFSET('OCN2018.FCS'!$A$1,MATCH("WSH",'OCN2018.FCS'!$A$1:$A$1294,0)+CF1-1975,10)</f>
        <v>411</v>
      </c>
      <c r="CI27" s="677">
        <f ca="1">OFFSET('OCN2018.FCS'!$A$1,MATCH("WSH",'OCN2018.FCS'!$A$1:$A$1294,0)+CI1-1975,8)</f>
        <v>45882.212627336841</v>
      </c>
      <c r="CJ27" s="678">
        <f ca="1">OFFSET('OCN2018.FCS'!$A$1,MATCH("WSH",'OCN2018.FCS'!$A$1:$A$1294,0)+CI1-1975,9)</f>
        <v>21845</v>
      </c>
      <c r="CK27" s="679">
        <f ca="1">OFFSET('OCN2018.FCS'!$A$1,MATCH("WSH",'OCN2018.FCS'!$A$1:$A$1294,0)+CI1-1975,10)</f>
        <v>187</v>
      </c>
      <c r="CL27" s="677">
        <f ca="1">OFFSET('OCN2018.FCS'!$A$1,MATCH("WSH",'OCN2018.FCS'!$A$1:$A$1294,0)+CL1-1975,8)</f>
        <v>36535.518953352184</v>
      </c>
      <c r="CM27" s="678">
        <f ca="1">OFFSET('OCN2018.FCS'!$A$1,MATCH("WSH",'OCN2018.FCS'!$A$1:$A$1294,0)+CL1-1975,9)</f>
        <v>13609</v>
      </c>
      <c r="CN27" s="679">
        <f ca="1">OFFSET('OCN2018.FCS'!$A$1,MATCH("WSH",'OCN2018.FCS'!$A$1:$A$1294,0)+CL1-1975,10)</f>
        <v>191</v>
      </c>
      <c r="CO27" s="677">
        <f ca="1">OFFSET('OCN2018.FCS'!$A$1,MATCH("WSH",'OCN2018.FCS'!$A$1:$A$1294,0)+CO1-1975,8)</f>
        <v>39176</v>
      </c>
      <c r="CP27" s="678">
        <f ca="1">OFFSET('OCN2018.FCS'!$A$1,MATCH("WSH",'OCN2018.FCS'!$A$1:$A$1294,0)+CO1-1975,9)</f>
        <v>10532</v>
      </c>
      <c r="CQ27" s="679">
        <f ca="1">OFFSET('OCN2018.FCS'!$A$1,MATCH("WSH",'OCN2018.FCS'!$A$1:$A$1294,0)+CO1-1975,10)</f>
        <v>57</v>
      </c>
      <c r="CR27" s="677">
        <f ca="1">OFFSET('OCN2018.FCS'!$A$1,MATCH("WSH",'OCN2018.FCS'!$A$1:$A$1294,0)+CR1-1975,8)</f>
        <v>63223</v>
      </c>
      <c r="CS27" s="678">
        <f ca="1">OFFSET('OCN2018.FCS'!$A$1,MATCH("WSH",'OCN2018.FCS'!$A$1:$A$1294,0)+CR1-1975,9)</f>
        <v>21258</v>
      </c>
      <c r="CT27" s="679">
        <f ca="1">OFFSET('OCN2018.FCS'!$A$1,MATCH("WSH",'OCN2018.FCS'!$A$1:$A$1294,0)+CR1-1975,10)</f>
        <v>51</v>
      </c>
      <c r="CU27" s="677">
        <f ca="1">OFFSET('OCN2018.FCS'!$A$1,MATCH("WSH",'OCN2018.FCS'!$A$1:$A$1294,0)+CU1-1975,8)</f>
        <v>16952</v>
      </c>
      <c r="CV27" s="678">
        <f ca="1">OFFSET('OCN2018.FCS'!$A$1,MATCH("WSH",'OCN2018.FCS'!$A$1:$A$1294,0)+CU1-1975,9)</f>
        <v>30148</v>
      </c>
      <c r="CW27" s="679">
        <f ca="1">OFFSET('OCN2018.FCS'!$A$1,MATCH("WSH",'OCN2018.FCS'!$A$1:$A$1294,0)+CU1-1975,10)</f>
        <v>125</v>
      </c>
      <c r="CZ27" s="719" t="s">
        <v>443</v>
      </c>
      <c r="DA27" s="885">
        <v>0.03</v>
      </c>
      <c r="DB27" s="886">
        <v>0.03</v>
      </c>
      <c r="DC27" s="887">
        <v>0.03</v>
      </c>
      <c r="DD27" s="885">
        <v>0.03</v>
      </c>
      <c r="DE27" s="886">
        <v>0.03</v>
      </c>
      <c r="DF27" s="887">
        <v>0.03</v>
      </c>
      <c r="DG27" s="885">
        <v>0.03</v>
      </c>
      <c r="DH27" s="886">
        <v>0.03</v>
      </c>
      <c r="DI27" s="887">
        <v>0.03</v>
      </c>
      <c r="DJ27" s="885">
        <v>0.03</v>
      </c>
      <c r="DK27" s="886">
        <v>0.03</v>
      </c>
      <c r="DL27" s="887">
        <v>0.03</v>
      </c>
      <c r="DM27" s="885">
        <v>0.03</v>
      </c>
      <c r="DN27" s="886">
        <v>0.03</v>
      </c>
      <c r="DO27" s="887">
        <v>0.03</v>
      </c>
      <c r="DP27" s="885">
        <v>0.03</v>
      </c>
      <c r="DQ27" s="886">
        <v>0.03</v>
      </c>
      <c r="DR27" s="887">
        <v>0.03</v>
      </c>
      <c r="DS27" s="885">
        <v>0.03</v>
      </c>
      <c r="DT27" s="886">
        <v>0.03</v>
      </c>
      <c r="DU27" s="887">
        <v>0.03</v>
      </c>
      <c r="DV27" s="885">
        <v>0.03</v>
      </c>
      <c r="DW27" s="886">
        <v>0.03</v>
      </c>
      <c r="DX27" s="887">
        <v>0.03</v>
      </c>
      <c r="DY27" s="885">
        <v>0.03</v>
      </c>
      <c r="DZ27" s="886">
        <v>0.03</v>
      </c>
      <c r="EA27" s="887">
        <v>0.03</v>
      </c>
      <c r="EB27" s="885">
        <v>0.03</v>
      </c>
      <c r="EC27" s="886">
        <v>0.03</v>
      </c>
      <c r="ED27" s="887">
        <v>0.03</v>
      </c>
      <c r="EE27" s="885">
        <v>0.03</v>
      </c>
      <c r="EF27" s="886">
        <v>0.03</v>
      </c>
      <c r="EG27" s="887">
        <v>0.03</v>
      </c>
      <c r="EH27" s="885">
        <v>0.03</v>
      </c>
      <c r="EI27" s="886">
        <v>0.03</v>
      </c>
      <c r="EJ27" s="887">
        <v>0.03</v>
      </c>
      <c r="EK27" s="885">
        <v>0.03</v>
      </c>
      <c r="EL27" s="886">
        <v>0.03</v>
      </c>
      <c r="EM27" s="887">
        <v>0.03</v>
      </c>
      <c r="EN27" s="885">
        <v>0.03</v>
      </c>
      <c r="EO27" s="886">
        <v>0.03</v>
      </c>
      <c r="EP27" s="887">
        <v>0.03</v>
      </c>
      <c r="EQ27" s="885">
        <v>0.03</v>
      </c>
      <c r="ER27" s="886">
        <v>0.03</v>
      </c>
      <c r="ES27" s="887">
        <v>0.03</v>
      </c>
      <c r="ET27" s="885">
        <v>0.03</v>
      </c>
      <c r="EU27" s="886">
        <v>0.03</v>
      </c>
      <c r="EV27" s="887">
        <v>0.03</v>
      </c>
      <c r="EW27" s="885">
        <v>0.03</v>
      </c>
      <c r="EX27" s="886">
        <v>0.03</v>
      </c>
      <c r="EY27" s="887">
        <v>0.03</v>
      </c>
      <c r="EZ27" s="885">
        <v>0.03</v>
      </c>
      <c r="FA27" s="886">
        <v>0.03</v>
      </c>
      <c r="FB27" s="887">
        <v>0.03</v>
      </c>
      <c r="FC27" s="885">
        <f>ValidCohort_Pivot!BR57</f>
        <v>0.60000000000000009</v>
      </c>
      <c r="FD27" s="886">
        <f>ValidCohort_Pivot!BS57</f>
        <v>0.59999999999663811</v>
      </c>
      <c r="FE27" s="887">
        <f>ValidCohort_Pivot!BT57</f>
        <v>0.59999999988478736</v>
      </c>
      <c r="FF27" s="885">
        <f>ValidCohort_Pivot!BU57</f>
        <v>0.5999957962875474</v>
      </c>
      <c r="FG27" s="886">
        <f>ValidCohort_Pivot!BV57</f>
        <v>0.59999477083395703</v>
      </c>
      <c r="FH27" s="887">
        <f>ValidCohort_Pivot!BW57</f>
        <v>0.60000000020614119</v>
      </c>
      <c r="FI27" s="885">
        <f>ValidCohort_Pivot!BX57</f>
        <v>0.59998020683733566</v>
      </c>
      <c r="FJ27" s="886">
        <f>ValidCohort_Pivot!BY57</f>
        <v>0.6</v>
      </c>
      <c r="FK27" s="887">
        <f>ValidCohort_Pivot!BZ57</f>
        <v>0.6000000001185738</v>
      </c>
      <c r="FL27" s="885">
        <f>ValidCohort_Pivot!CA57</f>
        <v>0.60039499670783303</v>
      </c>
      <c r="FM27" s="886">
        <f>ValidCohort_Pivot!CB57</f>
        <v>0.60001383796493157</v>
      </c>
      <c r="FN27" s="887">
        <f>ValidCohort_Pivot!CC57</f>
        <v>0.6</v>
      </c>
      <c r="FO27" s="885">
        <f>ValidCohort_Pivot!CD57</f>
        <v>0.90000000000122227</v>
      </c>
      <c r="FP27" s="886">
        <f>ValidCohort_Pivot!CE57</f>
        <v>0.90003061849001942</v>
      </c>
      <c r="FQ27" s="887">
        <f>ValidCohort_Pivot!CF57</f>
        <v>0.90000000016387993</v>
      </c>
      <c r="FR27" s="885">
        <f>ValidCohort_Pivot!CG57</f>
        <v>0.8987483236440349</v>
      </c>
      <c r="FS27" s="886">
        <f>ValidCohort_Pivot!CH57</f>
        <v>0.90001106684070742</v>
      </c>
      <c r="FT27" s="887">
        <f>ValidCohort_Pivot!CI57</f>
        <v>0.77852467825293581</v>
      </c>
      <c r="FU27" s="885">
        <f>ValidCohort_Pivot!CJ57</f>
        <v>0.71048623952863488</v>
      </c>
      <c r="FV27" s="886">
        <f>ValidCohort_Pivot!CK57</f>
        <v>0.70998783320947512</v>
      </c>
      <c r="FW27" s="887">
        <f>ValidCohort_Pivot!CL57</f>
        <v>0.71003291847423378</v>
      </c>
      <c r="FX27" s="885">
        <f>ValidCohort_Pivot!CM57</f>
        <v>0.88988979750121788</v>
      </c>
      <c r="FY27" s="886">
        <f>ValidCohort_Pivot!CN57</f>
        <v>0.89000694614258913</v>
      </c>
      <c r="FZ27" s="887">
        <f>ValidCohort_Pivot!CO57</f>
        <v>0.88005198973533927</v>
      </c>
      <c r="GA27" s="885">
        <f>ValidCohort_Pivot!CP57</f>
        <v>0.94994236311038249</v>
      </c>
      <c r="GB27" s="886">
        <f>ValidCohort_Pivot!CQ57</f>
        <v>0.95000146366281257</v>
      </c>
      <c r="GC27" s="887">
        <f>ValidCohort_Pivot!CR57</f>
        <v>0.95000815934843896</v>
      </c>
      <c r="GD27" s="885">
        <f>ValidCohort_Pivot!CS57</f>
        <v>0.94978729869076217</v>
      </c>
      <c r="GE27" s="886">
        <f>ValidCohort_Pivot!CT57</f>
        <v>0.94999037535980257</v>
      </c>
      <c r="GF27" s="887">
        <f>ValidCohort_Pivot!CU57</f>
        <v>0.94999445566105045</v>
      </c>
      <c r="GG27" s="888">
        <f t="shared" ref="GG27:GL27" si="66">GD27</f>
        <v>0.94978729869076217</v>
      </c>
      <c r="GH27" s="889">
        <f t="shared" si="66"/>
        <v>0.94999037535980257</v>
      </c>
      <c r="GI27" s="890">
        <f t="shared" si="66"/>
        <v>0.94999445566105045</v>
      </c>
      <c r="GJ27" s="888">
        <f t="shared" si="66"/>
        <v>0.94978729869076217</v>
      </c>
      <c r="GK27" s="889">
        <f t="shared" si="66"/>
        <v>0.94999037535980257</v>
      </c>
      <c r="GL27" s="890">
        <f t="shared" si="66"/>
        <v>0.94999445566105045</v>
      </c>
      <c r="GM27" s="891">
        <v>0.79794392662812219</v>
      </c>
      <c r="GN27" s="892">
        <v>0.79737950699197757</v>
      </c>
      <c r="GO27" s="893">
        <v>0.80310560232696104</v>
      </c>
      <c r="GP27" s="891">
        <v>0.80999808815351571</v>
      </c>
      <c r="GQ27" s="892">
        <v>0.80689109402422854</v>
      </c>
      <c r="GR27" s="893">
        <v>0.79780055601833133</v>
      </c>
    </row>
    <row r="28" spans="1:200" x14ac:dyDescent="0.25">
      <c r="A28" s="703" t="s">
        <v>1988</v>
      </c>
      <c r="B28" s="681">
        <v>51</v>
      </c>
      <c r="C28" s="730">
        <f t="shared" ca="1" si="65"/>
        <v>4338.2247999176025</v>
      </c>
      <c r="D28" s="725">
        <f t="shared" ca="1" si="65"/>
        <v>1507.5282495084982</v>
      </c>
      <c r="E28" s="731">
        <f t="shared" ca="1" si="65"/>
        <v>60.451012057683045</v>
      </c>
      <c r="F28" s="736">
        <f t="shared" ref="F28:AK28" ca="1" si="67">F27*(1-DA27)</f>
        <v>33794.393131472018</v>
      </c>
      <c r="G28" s="737">
        <f t="shared" ca="1" si="67"/>
        <v>29735.35</v>
      </c>
      <c r="H28" s="738">
        <f t="shared" ca="1" si="67"/>
        <v>939.93</v>
      </c>
      <c r="I28" s="736">
        <f t="shared" ca="1" si="67"/>
        <v>44185.376756316218</v>
      </c>
      <c r="J28" s="737">
        <f t="shared" ca="1" si="67"/>
        <v>23548.69</v>
      </c>
      <c r="K28" s="738">
        <f t="shared" ca="1" si="67"/>
        <v>683.85</v>
      </c>
      <c r="L28" s="736">
        <f t="shared" ca="1" si="67"/>
        <v>55099.203636961312</v>
      </c>
      <c r="M28" s="737">
        <f t="shared" ca="1" si="67"/>
        <v>33519.32</v>
      </c>
      <c r="N28" s="738">
        <f t="shared" ca="1" si="67"/>
        <v>478.21</v>
      </c>
      <c r="O28" s="736">
        <f t="shared" ca="1" si="67"/>
        <v>63639.956404474011</v>
      </c>
      <c r="P28" s="737">
        <f t="shared" ca="1" si="67"/>
        <v>50747.49</v>
      </c>
      <c r="Q28" s="738">
        <f t="shared" ca="1" si="67"/>
        <v>918.58999999999992</v>
      </c>
      <c r="R28" s="736">
        <f t="shared" ca="1" si="67"/>
        <v>41575.231350141978</v>
      </c>
      <c r="S28" s="737">
        <f t="shared" ca="1" si="67"/>
        <v>66515.81</v>
      </c>
      <c r="T28" s="738">
        <f t="shared" ca="1" si="67"/>
        <v>1078.6399999999999</v>
      </c>
      <c r="U28" s="736">
        <f t="shared" ca="1" si="67"/>
        <v>63595.026211538468</v>
      </c>
      <c r="V28" s="737">
        <f t="shared" ca="1" si="67"/>
        <v>62067.39</v>
      </c>
      <c r="W28" s="738">
        <f t="shared" ca="1" si="67"/>
        <v>1751.82</v>
      </c>
      <c r="X28" s="736">
        <f t="shared" ca="1" si="67"/>
        <v>37372.966262718153</v>
      </c>
      <c r="Y28" s="737">
        <f t="shared" ca="1" si="67"/>
        <v>65596.25</v>
      </c>
      <c r="Z28" s="738">
        <f t="shared" ca="1" si="67"/>
        <v>2805.24</v>
      </c>
      <c r="AA28" s="736">
        <f t="shared" ca="1" si="67"/>
        <v>22324.31908668076</v>
      </c>
      <c r="AB28" s="737">
        <f t="shared" ca="1" si="67"/>
        <v>53955.28</v>
      </c>
      <c r="AC28" s="738">
        <f t="shared" ca="1" si="67"/>
        <v>1760.55</v>
      </c>
      <c r="AD28" s="736">
        <f t="shared" ca="1" si="67"/>
        <v>24474.26747178844</v>
      </c>
      <c r="AE28" s="737">
        <f t="shared" ca="1" si="67"/>
        <v>41051.369999999995</v>
      </c>
      <c r="AF28" s="738">
        <f t="shared" ca="1" si="67"/>
        <v>1273.6099999999999</v>
      </c>
      <c r="AG28" s="736">
        <f t="shared" ca="1" si="67"/>
        <v>24948.508619995166</v>
      </c>
      <c r="AH28" s="737">
        <f t="shared" ca="1" si="67"/>
        <v>25092.93</v>
      </c>
      <c r="AI28" s="738">
        <f t="shared" ca="1" si="67"/>
        <v>639.23</v>
      </c>
      <c r="AJ28" s="736">
        <f t="shared" ca="1" si="67"/>
        <v>16348.765980081484</v>
      </c>
      <c r="AK28" s="737">
        <f t="shared" ca="1" si="67"/>
        <v>24840.73</v>
      </c>
      <c r="AL28" s="738">
        <f t="shared" ref="AL28:BQ28" ca="1" si="68">AL27*(1-EG27)</f>
        <v>799.28</v>
      </c>
      <c r="AM28" s="736">
        <f t="shared" ca="1" si="68"/>
        <v>15163.193744781966</v>
      </c>
      <c r="AN28" s="737">
        <f t="shared" ca="1" si="68"/>
        <v>20413.649999999998</v>
      </c>
      <c r="AO28" s="738">
        <f t="shared" ca="1" si="68"/>
        <v>325.92</v>
      </c>
      <c r="AP28" s="736">
        <f t="shared" ca="1" si="68"/>
        <v>20365.413018751602</v>
      </c>
      <c r="AQ28" s="737">
        <f t="shared" ca="1" si="68"/>
        <v>16946.87</v>
      </c>
      <c r="AR28" s="738">
        <f t="shared" ca="1" si="68"/>
        <v>378.3</v>
      </c>
      <c r="AS28" s="736">
        <f t="shared" ca="1" si="68"/>
        <v>19435.797167875291</v>
      </c>
      <c r="AT28" s="737">
        <f t="shared" ca="1" si="68"/>
        <v>25606.059999999998</v>
      </c>
      <c r="AU28" s="738">
        <f t="shared" ca="1" si="68"/>
        <v>499.55</v>
      </c>
      <c r="AV28" s="736">
        <f t="shared" ca="1" si="68"/>
        <v>27020.40173784766</v>
      </c>
      <c r="AW28" s="737">
        <f t="shared" ca="1" si="68"/>
        <v>26748.719999999998</v>
      </c>
      <c r="AX28" s="738">
        <f t="shared" ca="1" si="68"/>
        <v>614.01</v>
      </c>
      <c r="AY28" s="736">
        <f t="shared" ca="1" si="68"/>
        <v>31896.811842630403</v>
      </c>
      <c r="AZ28" s="737">
        <f t="shared" ca="1" si="68"/>
        <v>25433.399999999998</v>
      </c>
      <c r="BA28" s="738">
        <f t="shared" ca="1" si="68"/>
        <v>357.93</v>
      </c>
      <c r="BB28" s="736">
        <f t="shared" ca="1" si="68"/>
        <v>42604.266800519639</v>
      </c>
      <c r="BC28" s="737">
        <f t="shared" ca="1" si="68"/>
        <v>38181.14</v>
      </c>
      <c r="BD28" s="738">
        <f t="shared" ca="1" si="68"/>
        <v>413.21999999999997</v>
      </c>
      <c r="BE28" s="736">
        <f t="shared" ca="1" si="68"/>
        <v>89826.158940423862</v>
      </c>
      <c r="BF28" s="737">
        <f t="shared" ca="1" si="68"/>
        <v>31719</v>
      </c>
      <c r="BG28" s="738">
        <f t="shared" ca="1" si="68"/>
        <v>666.39</v>
      </c>
      <c r="BH28" s="736">
        <f t="shared" ca="1" si="68"/>
        <v>18637.571688506796</v>
      </c>
      <c r="BI28" s="737">
        <f t="shared" ca="1" si="68"/>
        <v>32759.600000275335</v>
      </c>
      <c r="BJ28" s="738">
        <f t="shared" ca="1" si="68"/>
        <v>136.40000003928751</v>
      </c>
      <c r="BK28" s="736">
        <f t="shared" ca="1" si="68"/>
        <v>35366.290925904308</v>
      </c>
      <c r="BL28" s="737">
        <f t="shared" ca="1" si="68"/>
        <v>26319.944073896462</v>
      </c>
      <c r="BM28" s="738">
        <f t="shared" ca="1" si="68"/>
        <v>640.399999669968</v>
      </c>
      <c r="BN28" s="736">
        <f t="shared" ca="1" si="68"/>
        <v>9087.8317719619354</v>
      </c>
      <c r="BO28" s="737">
        <f t="shared" ca="1" si="68"/>
        <v>17477.600000000002</v>
      </c>
      <c r="BP28" s="738">
        <f t="shared" ca="1" si="68"/>
        <v>217.59999993549584</v>
      </c>
      <c r="BQ28" s="736">
        <f t="shared" ca="1" si="68"/>
        <v>17975.543349322856</v>
      </c>
      <c r="BR28" s="737">
        <f t="shared" ref="BR28:BS28" ca="1" si="69">BR27*(1-FM27)</f>
        <v>6861.762609711599</v>
      </c>
      <c r="BS28" s="738">
        <f t="shared" ca="1" si="69"/>
        <v>611.6</v>
      </c>
      <c r="BT28" s="736">
        <f ca="1">BT27*(1-FR27)</f>
        <v>1534.896432157738</v>
      </c>
      <c r="BU28" s="737">
        <f ca="1">BU27*(1-FS27)</f>
        <v>2645.5071935285632</v>
      </c>
      <c r="BV28" s="738">
        <f ca="1">BV27*(1-FT27)</f>
        <v>248.71678632195309</v>
      </c>
      <c r="BW28" s="736">
        <f t="shared" ref="BW28:CW28" ca="1" si="70">BW27*(1-FR27)</f>
        <v>2673.3409989865895</v>
      </c>
      <c r="BX28" s="737">
        <f t="shared" ca="1" si="70"/>
        <v>505.1440903207461</v>
      </c>
      <c r="BY28" s="738">
        <f t="shared" ca="1" si="70"/>
        <v>64.006367984901544</v>
      </c>
      <c r="BZ28" s="736">
        <f t="shared" ca="1" si="70"/>
        <v>8501.9426314035118</v>
      </c>
      <c r="CA28" s="737">
        <f t="shared" ca="1" si="70"/>
        <v>2409.7110938624714</v>
      </c>
      <c r="CB28" s="738">
        <f t="shared" ca="1" si="70"/>
        <v>49.874338022431793</v>
      </c>
      <c r="CC28" s="736">
        <f t="shared" ca="1" si="70"/>
        <v>10540.953903417478</v>
      </c>
      <c r="CD28" s="737">
        <f t="shared" ca="1" si="70"/>
        <v>2114.1764881932945</v>
      </c>
      <c r="CE28" s="738">
        <f t="shared" ca="1" si="70"/>
        <v>21.110849806580291</v>
      </c>
      <c r="CF28" s="736">
        <f t="shared" ca="1" si="70"/>
        <v>2978.022695011824</v>
      </c>
      <c r="CG28" s="737">
        <f t="shared" ca="1" si="70"/>
        <v>1105.1176486608538</v>
      </c>
      <c r="CH28" s="738">
        <f t="shared" ca="1" si="70"/>
        <v>20.546646507791586</v>
      </c>
      <c r="CI28" s="736">
        <f t="shared" ca="1" si="70"/>
        <v>2303.869838063405</v>
      </c>
      <c r="CJ28" s="737">
        <f t="shared" ca="1" si="70"/>
        <v>1092.4602502651128</v>
      </c>
      <c r="CK28" s="738">
        <f t="shared" ca="1" si="70"/>
        <v>9.3510367913835655</v>
      </c>
      <c r="CL28" s="736">
        <f t="shared" ca="1" si="70"/>
        <v>1834.5471003826708</v>
      </c>
      <c r="CM28" s="737">
        <f t="shared" ca="1" si="70"/>
        <v>680.58098172844677</v>
      </c>
      <c r="CN28" s="738">
        <f t="shared" ca="1" si="70"/>
        <v>9.5510589687393637</v>
      </c>
      <c r="CO28" s="736">
        <f t="shared" ca="1" si="70"/>
        <v>1967.1327864907012</v>
      </c>
      <c r="CP28" s="737">
        <f t="shared" ca="1" si="70"/>
        <v>526.70136671055923</v>
      </c>
      <c r="CQ28" s="738">
        <f t="shared" ca="1" si="70"/>
        <v>2.8503160273201242</v>
      </c>
      <c r="CR28" s="736">
        <f t="shared" ca="1" si="70"/>
        <v>12774.59112679023</v>
      </c>
      <c r="CS28" s="737">
        <f t="shared" ca="1" si="70"/>
        <v>4307.3064403645412</v>
      </c>
      <c r="CT28" s="738">
        <f t="shared" ca="1" si="70"/>
        <v>10.041614281324987</v>
      </c>
      <c r="CU28" s="736">
        <f t="shared" ca="1" si="70"/>
        <v>3220.9124096216019</v>
      </c>
      <c r="CV28" s="737">
        <f t="shared" ca="1" si="70"/>
        <v>5821.8472973575581</v>
      </c>
      <c r="CW28" s="738">
        <f t="shared" ca="1" si="70"/>
        <v>25.274930497708585</v>
      </c>
      <c r="CZ28" s="703" t="s">
        <v>1989</v>
      </c>
      <c r="DA28" s="861"/>
      <c r="DB28" s="862"/>
      <c r="DC28" s="863"/>
      <c r="DD28" s="861"/>
      <c r="DE28" s="862"/>
      <c r="DF28" s="863"/>
      <c r="DG28" s="861"/>
      <c r="DH28" s="862"/>
      <c r="DI28" s="863"/>
      <c r="DJ28" s="861"/>
      <c r="DK28" s="862"/>
      <c r="DL28" s="863"/>
      <c r="DM28" s="861"/>
      <c r="DN28" s="862"/>
      <c r="DO28" s="863"/>
      <c r="DP28" s="861"/>
      <c r="DQ28" s="862"/>
      <c r="DR28" s="863"/>
      <c r="DS28" s="861"/>
      <c r="DT28" s="862"/>
      <c r="DU28" s="863"/>
      <c r="DV28" s="861"/>
      <c r="DW28" s="862"/>
      <c r="DX28" s="863"/>
      <c r="DY28" s="861"/>
      <c r="DZ28" s="862"/>
      <c r="EA28" s="863"/>
      <c r="EB28" s="861"/>
      <c r="EC28" s="862"/>
      <c r="ED28" s="863"/>
      <c r="EE28" s="861"/>
      <c r="EF28" s="862"/>
      <c r="EG28" s="863"/>
      <c r="EH28" s="861"/>
      <c r="EI28" s="862"/>
      <c r="EJ28" s="863"/>
      <c r="EK28" s="861"/>
      <c r="EL28" s="862"/>
      <c r="EM28" s="863"/>
      <c r="EN28" s="861"/>
      <c r="EO28" s="862"/>
      <c r="EP28" s="863"/>
      <c r="EQ28" s="861"/>
      <c r="ER28" s="862"/>
      <c r="ES28" s="863"/>
      <c r="ET28" s="861"/>
      <c r="EU28" s="862"/>
      <c r="EV28" s="863"/>
      <c r="EW28" s="861"/>
      <c r="EX28" s="862"/>
      <c r="EY28" s="863"/>
      <c r="EZ28" s="861"/>
      <c r="FA28" s="862"/>
      <c r="FB28" s="863"/>
      <c r="FC28" s="861"/>
      <c r="FD28" s="862"/>
      <c r="FE28" s="863"/>
      <c r="FF28" s="861"/>
      <c r="FG28" s="862"/>
      <c r="FH28" s="863"/>
      <c r="FI28" s="861"/>
      <c r="FJ28" s="862"/>
      <c r="FK28" s="863"/>
      <c r="FL28" s="861"/>
      <c r="FM28" s="862"/>
      <c r="FN28" s="863"/>
      <c r="FO28" s="861"/>
      <c r="FP28" s="862"/>
      <c r="FQ28" s="863"/>
      <c r="FR28" s="861"/>
      <c r="FS28" s="862"/>
      <c r="FT28" s="863"/>
      <c r="FU28" s="861"/>
      <c r="FV28" s="862"/>
      <c r="FW28" s="863"/>
      <c r="FX28" s="861"/>
      <c r="FY28" s="862"/>
      <c r="FZ28" s="863"/>
      <c r="GA28" s="861"/>
      <c r="GB28" s="862"/>
      <c r="GC28" s="863"/>
      <c r="GD28" s="861"/>
      <c r="GE28" s="862"/>
      <c r="GF28" s="863"/>
      <c r="GG28" s="861"/>
      <c r="GH28" s="862"/>
      <c r="GI28" s="863"/>
      <c r="GJ28" s="861"/>
      <c r="GK28" s="862"/>
      <c r="GL28" s="863"/>
      <c r="GM28" s="864"/>
      <c r="GN28" s="865"/>
      <c r="GO28" s="866"/>
      <c r="GP28" s="864"/>
      <c r="GQ28" s="865"/>
      <c r="GR28" s="866"/>
    </row>
    <row r="29" spans="1:200" ht="15.75" thickBot="1" x14ac:dyDescent="0.3">
      <c r="A29" s="703" t="s">
        <v>202</v>
      </c>
      <c r="B29" s="681">
        <v>52</v>
      </c>
      <c r="C29" s="730">
        <f t="shared" ca="1" si="65"/>
        <v>39743.058883724196</v>
      </c>
      <c r="D29" s="725">
        <f t="shared" ca="1" si="65"/>
        <v>15149.186036205789</v>
      </c>
      <c r="E29" s="731">
        <f t="shared" ca="1" si="65"/>
        <v>303.69184508517407</v>
      </c>
      <c r="F29" s="736">
        <f t="shared" ref="F29:AK29" ca="1" si="71">F27-F28</f>
        <v>1045.1874164372784</v>
      </c>
      <c r="G29" s="737">
        <f t="shared" ca="1" si="71"/>
        <v>919.65000000000146</v>
      </c>
      <c r="H29" s="738">
        <f t="shared" ca="1" si="71"/>
        <v>29.07000000000005</v>
      </c>
      <c r="I29" s="736">
        <f t="shared" ca="1" si="71"/>
        <v>1366.5580440097838</v>
      </c>
      <c r="J29" s="737">
        <f t="shared" ca="1" si="71"/>
        <v>728.31000000000131</v>
      </c>
      <c r="K29" s="738">
        <f t="shared" ca="1" si="71"/>
        <v>21.149999999999977</v>
      </c>
      <c r="L29" s="736">
        <f t="shared" ca="1" si="71"/>
        <v>1704.0990815555051</v>
      </c>
      <c r="M29" s="737">
        <f t="shared" ca="1" si="71"/>
        <v>1036.6800000000003</v>
      </c>
      <c r="N29" s="738">
        <f t="shared" ca="1" si="71"/>
        <v>14.79000000000002</v>
      </c>
      <c r="O29" s="736">
        <f t="shared" ca="1" si="71"/>
        <v>1968.2460743651754</v>
      </c>
      <c r="P29" s="737">
        <f t="shared" ca="1" si="71"/>
        <v>1569.510000000002</v>
      </c>
      <c r="Q29" s="738">
        <f t="shared" ca="1" si="71"/>
        <v>28.410000000000082</v>
      </c>
      <c r="R29" s="736">
        <f t="shared" ca="1" si="71"/>
        <v>1285.8318974270733</v>
      </c>
      <c r="S29" s="737">
        <f t="shared" ca="1" si="71"/>
        <v>2057.1900000000023</v>
      </c>
      <c r="T29" s="738">
        <f t="shared" ca="1" si="71"/>
        <v>33.360000000000127</v>
      </c>
      <c r="U29" s="736">
        <f t="shared" ca="1" si="71"/>
        <v>1966.856480769231</v>
      </c>
      <c r="V29" s="737">
        <f t="shared" ca="1" si="71"/>
        <v>1919.6100000000006</v>
      </c>
      <c r="W29" s="738">
        <f t="shared" ca="1" si="71"/>
        <v>54.180000000000064</v>
      </c>
      <c r="X29" s="736">
        <f t="shared" ca="1" si="71"/>
        <v>1155.8649359603587</v>
      </c>
      <c r="Y29" s="737">
        <f t="shared" ca="1" si="71"/>
        <v>2028.75</v>
      </c>
      <c r="Z29" s="738">
        <f t="shared" ca="1" si="71"/>
        <v>86.760000000000218</v>
      </c>
      <c r="AA29" s="736">
        <f t="shared" ca="1" si="71"/>
        <v>690.4428583509507</v>
      </c>
      <c r="AB29" s="737">
        <f t="shared" ca="1" si="71"/>
        <v>1668.7200000000012</v>
      </c>
      <c r="AC29" s="738">
        <f t="shared" ca="1" si="71"/>
        <v>54.450000000000045</v>
      </c>
      <c r="AD29" s="736">
        <f t="shared" ca="1" si="71"/>
        <v>756.93610737490235</v>
      </c>
      <c r="AE29" s="737">
        <f t="shared" ca="1" si="71"/>
        <v>1269.6300000000047</v>
      </c>
      <c r="AF29" s="738">
        <f t="shared" ca="1" si="71"/>
        <v>39.3900000000001</v>
      </c>
      <c r="AG29" s="736">
        <f t="shared" ca="1" si="71"/>
        <v>771.60335938129356</v>
      </c>
      <c r="AH29" s="737">
        <f t="shared" ca="1" si="71"/>
        <v>776.06999999999971</v>
      </c>
      <c r="AI29" s="738">
        <f t="shared" ca="1" si="71"/>
        <v>19.769999999999982</v>
      </c>
      <c r="AJ29" s="736">
        <f t="shared" ca="1" si="71"/>
        <v>505.63193752829466</v>
      </c>
      <c r="AK29" s="737">
        <f t="shared" ca="1" si="71"/>
        <v>768.27000000000044</v>
      </c>
      <c r="AL29" s="738">
        <f t="shared" ref="AL29:BQ29" ca="1" si="72">AL27-AL28</f>
        <v>24.720000000000027</v>
      </c>
      <c r="AM29" s="736">
        <f t="shared" ca="1" si="72"/>
        <v>468.96475499325788</v>
      </c>
      <c r="AN29" s="737">
        <f t="shared" ca="1" si="72"/>
        <v>631.35000000000218</v>
      </c>
      <c r="AO29" s="738">
        <f t="shared" ca="1" si="72"/>
        <v>10.079999999999984</v>
      </c>
      <c r="AP29" s="736">
        <f t="shared" ca="1" si="72"/>
        <v>629.8581346005667</v>
      </c>
      <c r="AQ29" s="737">
        <f t="shared" ca="1" si="72"/>
        <v>524.13000000000102</v>
      </c>
      <c r="AR29" s="738">
        <f t="shared" ca="1" si="72"/>
        <v>11.699999999999989</v>
      </c>
      <c r="AS29" s="736">
        <f t="shared" ca="1" si="72"/>
        <v>601.10712890336072</v>
      </c>
      <c r="AT29" s="737">
        <f t="shared" ca="1" si="72"/>
        <v>791.94000000000233</v>
      </c>
      <c r="AU29" s="738">
        <f t="shared" ca="1" si="72"/>
        <v>15.449999999999989</v>
      </c>
      <c r="AV29" s="736">
        <f t="shared" ca="1" si="72"/>
        <v>835.68252797466994</v>
      </c>
      <c r="AW29" s="737">
        <f t="shared" ca="1" si="72"/>
        <v>827.28000000000247</v>
      </c>
      <c r="AX29" s="738">
        <f t="shared" ca="1" si="72"/>
        <v>18.990000000000009</v>
      </c>
      <c r="AY29" s="736">
        <f t="shared" ca="1" si="72"/>
        <v>986.49933533908552</v>
      </c>
      <c r="AZ29" s="737">
        <f t="shared" ca="1" si="72"/>
        <v>786.60000000000218</v>
      </c>
      <c r="BA29" s="738">
        <f t="shared" ca="1" si="72"/>
        <v>11.069999999999993</v>
      </c>
      <c r="BB29" s="736">
        <f t="shared" ca="1" si="72"/>
        <v>1317.6577360985466</v>
      </c>
      <c r="BC29" s="737">
        <f t="shared" ca="1" si="72"/>
        <v>1180.8600000000006</v>
      </c>
      <c r="BD29" s="738">
        <f t="shared" ca="1" si="72"/>
        <v>12.78000000000003</v>
      </c>
      <c r="BE29" s="736">
        <f t="shared" ca="1" si="72"/>
        <v>2778.1286270234268</v>
      </c>
      <c r="BF29" s="737">
        <f t="shared" ca="1" si="72"/>
        <v>981</v>
      </c>
      <c r="BG29" s="738">
        <f t="shared" ca="1" si="72"/>
        <v>20.610000000000014</v>
      </c>
      <c r="BH29" s="736">
        <f t="shared" ca="1" si="72"/>
        <v>27956.357532760208</v>
      </c>
      <c r="BI29" s="737">
        <f t="shared" ca="1" si="72"/>
        <v>49139.399999724665</v>
      </c>
      <c r="BJ29" s="738">
        <f t="shared" ca="1" si="72"/>
        <v>204.59999996071249</v>
      </c>
      <c r="BK29" s="736">
        <f t="shared" ca="1" si="72"/>
        <v>53048.50721288663</v>
      </c>
      <c r="BL29" s="737">
        <f t="shared" ca="1" si="72"/>
        <v>39479.055926103538</v>
      </c>
      <c r="BM29" s="738">
        <f t="shared" ca="1" si="72"/>
        <v>960.600000330032</v>
      </c>
      <c r="BN29" s="736">
        <f t="shared" ca="1" si="72"/>
        <v>13630.623482742058</v>
      </c>
      <c r="BO29" s="737">
        <f t="shared" ca="1" si="72"/>
        <v>26216.399999999998</v>
      </c>
      <c r="BP29" s="738">
        <f t="shared" ca="1" si="72"/>
        <v>326.40000006450418</v>
      </c>
      <c r="BQ29" s="736">
        <f t="shared" ca="1" si="72"/>
        <v>27007.735641756815</v>
      </c>
      <c r="BR29" s="737">
        <f t="shared" ref="BR29:CW29" ca="1" si="73">BR27-BR28</f>
        <v>10293.237390288401</v>
      </c>
      <c r="BS29" s="738">
        <f t="shared" ca="1" si="73"/>
        <v>917.4</v>
      </c>
      <c r="BT29" s="736">
        <f t="shared" ca="1" si="73"/>
        <v>13624.323517560275</v>
      </c>
      <c r="BU29" s="737">
        <f t="shared" ca="1" si="73"/>
        <v>23812.492806471437</v>
      </c>
      <c r="BV29" s="738">
        <f t="shared" ca="1" si="73"/>
        <v>874.28321367804688</v>
      </c>
      <c r="BW29" s="736">
        <f t="shared" ca="1" si="73"/>
        <v>23729.589749419665</v>
      </c>
      <c r="BX29" s="737">
        <f t="shared" ca="1" si="73"/>
        <v>4546.8559096792542</v>
      </c>
      <c r="BY29" s="738">
        <f t="shared" ca="1" si="73"/>
        <v>224.99363201509846</v>
      </c>
      <c r="BZ29" s="736">
        <f t="shared" ca="1" si="73"/>
        <v>20864.339018081024</v>
      </c>
      <c r="CA29" s="737">
        <f t="shared" ca="1" si="73"/>
        <v>5899.2889061375281</v>
      </c>
      <c r="CB29" s="738">
        <f t="shared" ca="1" si="73"/>
        <v>122.1256619775682</v>
      </c>
      <c r="CC29" s="736">
        <f t="shared" ca="1" si="73"/>
        <v>85189.992586614331</v>
      </c>
      <c r="CD29" s="737">
        <f t="shared" ca="1" si="73"/>
        <v>17106.823511806706</v>
      </c>
      <c r="CE29" s="738">
        <f t="shared" ca="1" si="73"/>
        <v>154.88915019341971</v>
      </c>
      <c r="CF29" s="736">
        <f t="shared" ca="1" si="73"/>
        <v>56513.852672151144</v>
      </c>
      <c r="CG29" s="737">
        <f t="shared" ca="1" si="73"/>
        <v>20997.882351339147</v>
      </c>
      <c r="CH29" s="738">
        <f t="shared" ca="1" si="73"/>
        <v>390.45335349220841</v>
      </c>
      <c r="CI29" s="736">
        <f t="shared" ca="1" si="73"/>
        <v>43578.342789273433</v>
      </c>
      <c r="CJ29" s="737">
        <f t="shared" ca="1" si="73"/>
        <v>20752.539749734886</v>
      </c>
      <c r="CK29" s="738">
        <f t="shared" ca="1" si="73"/>
        <v>177.64896320861644</v>
      </c>
      <c r="CL29" s="736">
        <f t="shared" ca="1" si="73"/>
        <v>34700.971852969516</v>
      </c>
      <c r="CM29" s="737">
        <f t="shared" ca="1" si="73"/>
        <v>12928.419018271554</v>
      </c>
      <c r="CN29" s="738">
        <f t="shared" ca="1" si="73"/>
        <v>181.44894103126063</v>
      </c>
      <c r="CO29" s="736">
        <f t="shared" ca="1" si="73"/>
        <v>37208.8672135093</v>
      </c>
      <c r="CP29" s="737">
        <f t="shared" ca="1" si="73"/>
        <v>10005.298633289442</v>
      </c>
      <c r="CQ29" s="738">
        <f t="shared" ca="1" si="73"/>
        <v>54.149683972679874</v>
      </c>
      <c r="CR29" s="736">
        <f t="shared" ca="1" si="73"/>
        <v>50448.408873209773</v>
      </c>
      <c r="CS29" s="737">
        <f t="shared" ca="1" si="73"/>
        <v>16950.69355963546</v>
      </c>
      <c r="CT29" s="738">
        <f t="shared" ca="1" si="73"/>
        <v>40.958385718675011</v>
      </c>
      <c r="CU29" s="736">
        <f t="shared" ca="1" si="73"/>
        <v>13731.087590378398</v>
      </c>
      <c r="CV29" s="737">
        <f t="shared" ca="1" si="73"/>
        <v>24326.152702642441</v>
      </c>
      <c r="CW29" s="738">
        <f t="shared" ca="1" si="73"/>
        <v>99.725069502291419</v>
      </c>
      <c r="CZ29" s="703" t="s">
        <v>202</v>
      </c>
      <c r="DA29" s="867"/>
      <c r="DB29" s="868"/>
      <c r="DC29" s="869"/>
      <c r="DD29" s="867"/>
      <c r="DE29" s="868"/>
      <c r="DF29" s="869"/>
      <c r="DG29" s="867"/>
      <c r="DH29" s="868"/>
      <c r="DI29" s="869"/>
      <c r="DJ29" s="867"/>
      <c r="DK29" s="868"/>
      <c r="DL29" s="869"/>
      <c r="DM29" s="867"/>
      <c r="DN29" s="868"/>
      <c r="DO29" s="869"/>
      <c r="DP29" s="867"/>
      <c r="DQ29" s="868"/>
      <c r="DR29" s="869"/>
      <c r="DS29" s="867"/>
      <c r="DT29" s="868"/>
      <c r="DU29" s="869"/>
      <c r="DV29" s="867"/>
      <c r="DW29" s="868"/>
      <c r="DX29" s="869"/>
      <c r="DY29" s="867"/>
      <c r="DZ29" s="868"/>
      <c r="EA29" s="869"/>
      <c r="EB29" s="867"/>
      <c r="EC29" s="868"/>
      <c r="ED29" s="869"/>
      <c r="EE29" s="867"/>
      <c r="EF29" s="868"/>
      <c r="EG29" s="869"/>
      <c r="EH29" s="867"/>
      <c r="EI29" s="868"/>
      <c r="EJ29" s="869"/>
      <c r="EK29" s="867"/>
      <c r="EL29" s="868"/>
      <c r="EM29" s="869"/>
      <c r="EN29" s="867"/>
      <c r="EO29" s="868"/>
      <c r="EP29" s="869"/>
      <c r="EQ29" s="867"/>
      <c r="ER29" s="868"/>
      <c r="ES29" s="869"/>
      <c r="ET29" s="867"/>
      <c r="EU29" s="868"/>
      <c r="EV29" s="869"/>
      <c r="EW29" s="867"/>
      <c r="EX29" s="868"/>
      <c r="EY29" s="869"/>
      <c r="EZ29" s="867"/>
      <c r="FA29" s="868"/>
      <c r="FB29" s="869"/>
      <c r="FC29" s="867"/>
      <c r="FD29" s="868"/>
      <c r="FE29" s="869"/>
      <c r="FF29" s="867"/>
      <c r="FG29" s="868"/>
      <c r="FH29" s="869"/>
      <c r="FI29" s="867"/>
      <c r="FJ29" s="868"/>
      <c r="FK29" s="869"/>
      <c r="FL29" s="867"/>
      <c r="FM29" s="868"/>
      <c r="FN29" s="869"/>
      <c r="FO29" s="867"/>
      <c r="FP29" s="868"/>
      <c r="FQ29" s="869"/>
      <c r="FR29" s="867"/>
      <c r="FS29" s="868"/>
      <c r="FT29" s="869"/>
      <c r="FU29" s="867"/>
      <c r="FV29" s="868"/>
      <c r="FW29" s="869"/>
      <c r="FX29" s="867"/>
      <c r="FY29" s="868"/>
      <c r="FZ29" s="869"/>
      <c r="GA29" s="867"/>
      <c r="GB29" s="868"/>
      <c r="GC29" s="869"/>
      <c r="GD29" s="867"/>
      <c r="GE29" s="868"/>
      <c r="GF29" s="869"/>
      <c r="GG29" s="867"/>
      <c r="GH29" s="868"/>
      <c r="GI29" s="869"/>
      <c r="GJ29" s="867"/>
      <c r="GK29" s="868"/>
      <c r="GL29" s="869"/>
      <c r="GM29" s="870"/>
      <c r="GN29" s="871"/>
      <c r="GO29" s="872"/>
      <c r="GP29" s="870"/>
      <c r="GQ29" s="871"/>
      <c r="GR29" s="872"/>
    </row>
    <row r="30" spans="1:200" x14ac:dyDescent="0.25">
      <c r="A30" s="719" t="s">
        <v>443</v>
      </c>
      <c r="B30" s="882"/>
      <c r="C30" s="876"/>
      <c r="D30" s="877"/>
      <c r="E30" s="878"/>
      <c r="F30" s="879">
        <f ca="1">OFFSET('OCN2018.FCS'!$A$1,MATCH("WSH",'OCN2018.FCS'!$A$1:$A$1294,0)+F1-1975,7)</f>
        <v>3076.4194520907063</v>
      </c>
      <c r="G30" s="880">
        <f ca="1">OFFSET('OCN2018.FCS'!$A$1,MATCH("WSH",'OCN2018.FCS'!$A$1:$A$1294,0)+F1-1975,8)</f>
        <v>34839.580547909296</v>
      </c>
      <c r="H30" s="881">
        <f ca="1">OFFSET('OCN2018.FCS'!$A$1,MATCH("WSH",'OCN2018.FCS'!$A$1:$A$1294,0)+F1-1975,9)+OFFSET('OCN2018.FCS'!$A$1,MATCH("WSH",'OCN2018.FCS'!$A$1:$A$1294,0)+F1-1975,10)</f>
        <v>31624</v>
      </c>
      <c r="I30" s="879">
        <f ca="1">OFFSET('OCN2018.FCS'!$A$1,MATCH("WSH",'OCN2018.FCS'!$A$1:$A$1294,0)+I1-1975,7)</f>
        <v>4304.0651996740016</v>
      </c>
      <c r="J30" s="880">
        <f ca="1">OFFSET('OCN2018.FCS'!$A$1,MATCH("WSH",'OCN2018.FCS'!$A$1:$A$1294,0)+I1-1975,8)</f>
        <v>45551.934800326002</v>
      </c>
      <c r="K30" s="881">
        <f ca="1">OFFSET('OCN2018.FCS'!$A$1,MATCH("WSH",'OCN2018.FCS'!$A$1:$A$1294,0)+I1-1975,9)+OFFSET('OCN2018.FCS'!$A$1,MATCH("WSH",'OCN2018.FCS'!$A$1:$A$1294,0)+I1-1975,10)</f>
        <v>24982</v>
      </c>
      <c r="L30" s="879">
        <f ca="1">OFFSET('OCN2018.FCS'!$A$1,MATCH("WSH",'OCN2018.FCS'!$A$1:$A$1294,0)+L1-1975,7)</f>
        <v>4093.6972814831856</v>
      </c>
      <c r="M30" s="880">
        <f ca="1">OFFSET('OCN2018.FCS'!$A$1,MATCH("WSH",'OCN2018.FCS'!$A$1:$A$1294,0)+L1-1975,8)</f>
        <v>56803.302718516818</v>
      </c>
      <c r="N30" s="881">
        <f ca="1">OFFSET('OCN2018.FCS'!$A$1,MATCH("WSH",'OCN2018.FCS'!$A$1:$A$1294,0)+L1-1975,9)+OFFSET('OCN2018.FCS'!$A$1,MATCH("WSH",'OCN2018.FCS'!$A$1:$A$1294,0)+L1-1975,10)</f>
        <v>35049</v>
      </c>
      <c r="O30" s="879">
        <f ca="1">OFFSET('OCN2018.FCS'!$A$1,MATCH("WSH",'OCN2018.FCS'!$A$1:$A$1294,0)+O1-1975,7)</f>
        <v>2169.7975211608223</v>
      </c>
      <c r="P30" s="880">
        <f ca="1">OFFSET('OCN2018.FCS'!$A$1,MATCH("WSH",'OCN2018.FCS'!$A$1:$A$1294,0)+O1-1975,8)</f>
        <v>65608.202478839186</v>
      </c>
      <c r="Q30" s="881">
        <f ca="1">OFFSET('OCN2018.FCS'!$A$1,MATCH("WSH",'OCN2018.FCS'!$A$1:$A$1294,0)+O1-1975,9)+OFFSET('OCN2018.FCS'!$A$1,MATCH("WSH",'OCN2018.FCS'!$A$1:$A$1294,0)+O1-1975,10)</f>
        <v>53264</v>
      </c>
      <c r="R30" s="879">
        <f ca="1">OFFSET('OCN2018.FCS'!$A$1,MATCH("WSH",'OCN2018.FCS'!$A$1:$A$1294,0)+R1-1975,7)</f>
        <v>4386.9367524309446</v>
      </c>
      <c r="S30" s="880">
        <f ca="1">OFFSET('OCN2018.FCS'!$A$1,MATCH("WSH",'OCN2018.FCS'!$A$1:$A$1294,0)+R1-1975,8)</f>
        <v>42861.063247569051</v>
      </c>
      <c r="T30" s="881">
        <f ca="1">OFFSET('OCN2018.FCS'!$A$1,MATCH("WSH",'OCN2018.FCS'!$A$1:$A$1294,0)+R1-1975,9)+OFFSET('OCN2018.FCS'!$A$1,MATCH("WSH",'OCN2018.FCS'!$A$1:$A$1294,0)+R1-1975,10)</f>
        <v>69685</v>
      </c>
      <c r="U30" s="879">
        <f ca="1">OFFSET('OCN2018.FCS'!$A$1,MATCH("WSH",'OCN2018.FCS'!$A$1:$A$1294,0)+U1-1975,7)</f>
        <v>2759.1173076923078</v>
      </c>
      <c r="V30" s="880">
        <f ca="1">OFFSET('OCN2018.FCS'!$A$1,MATCH("WSH",'OCN2018.FCS'!$A$1:$A$1294,0)+U1-1975,8)</f>
        <v>65561.882692307699</v>
      </c>
      <c r="W30" s="881">
        <f ca="1">OFFSET('OCN2018.FCS'!$A$1,MATCH("WSH",'OCN2018.FCS'!$A$1:$A$1294,0)+U1-1975,9)+OFFSET('OCN2018.FCS'!$A$1,MATCH("WSH",'OCN2018.FCS'!$A$1:$A$1294,0)+U1-1975,10)</f>
        <v>65793</v>
      </c>
      <c r="X30" s="879">
        <f ca="1">OFFSET('OCN2018.FCS'!$A$1,MATCH("WSH",'OCN2018.FCS'!$A$1:$A$1294,0)+X1-1975,7)</f>
        <v>4535.1688013214907</v>
      </c>
      <c r="Y30" s="880">
        <f ca="1">OFFSET('OCN2018.FCS'!$A$1,MATCH("WSH",'OCN2018.FCS'!$A$1:$A$1294,0)+X1-1975,8)</f>
        <v>38528.831198678512</v>
      </c>
      <c r="Z30" s="881">
        <f ca="1">OFFSET('OCN2018.FCS'!$A$1,MATCH("WSH",'OCN2018.FCS'!$A$1:$A$1294,0)+X1-1975,9)+OFFSET('OCN2018.FCS'!$A$1,MATCH("WSH",'OCN2018.FCS'!$A$1:$A$1294,0)+X1-1975,10)</f>
        <v>70517</v>
      </c>
      <c r="AA30" s="879">
        <f ca="1">OFFSET('OCN2018.FCS'!$A$1,MATCH("WSH",'OCN2018.FCS'!$A$1:$A$1294,0)+AA1-1975,7)</f>
        <v>3103.2380549682875</v>
      </c>
      <c r="AB30" s="880">
        <f ca="1">OFFSET('OCN2018.FCS'!$A$1,MATCH("WSH",'OCN2018.FCS'!$A$1:$A$1294,0)+AA1-1975,8)</f>
        <v>23014.761945031711</v>
      </c>
      <c r="AC30" s="881">
        <f ca="1">OFFSET('OCN2018.FCS'!$A$1,MATCH("WSH",'OCN2018.FCS'!$A$1:$A$1294,0)+AA1-1975,9)+OFFSET('OCN2018.FCS'!$A$1,MATCH("WSH",'OCN2018.FCS'!$A$1:$A$1294,0)+AA1-1975,10)</f>
        <v>57439</v>
      </c>
      <c r="AD30" s="879">
        <f ca="1">OFFSET('OCN2018.FCS'!$A$1,MATCH("WSH",'OCN2018.FCS'!$A$1:$A$1294,0)+AD1-1975,7)</f>
        <v>3437.7964208366579</v>
      </c>
      <c r="AE30" s="880">
        <f ca="1">OFFSET('OCN2018.FCS'!$A$1,MATCH("WSH",'OCN2018.FCS'!$A$1:$A$1294,0)+AD1-1975,8)</f>
        <v>25231.203579163343</v>
      </c>
      <c r="AF30" s="881">
        <f ca="1">OFFSET('OCN2018.FCS'!$A$1,MATCH("WSH",'OCN2018.FCS'!$A$1:$A$1294,0)+AD1-1975,9)+OFFSET('OCN2018.FCS'!$A$1,MATCH("WSH",'OCN2018.FCS'!$A$1:$A$1294,0)+AD1-1975,10)</f>
        <v>43634</v>
      </c>
      <c r="AG30" s="879">
        <f ca="1">OFFSET('OCN2018.FCS'!$A$1,MATCH("WSH",'OCN2018.FCS'!$A$1:$A$1294,0)+AG1-1975,7)</f>
        <v>829.88802062353989</v>
      </c>
      <c r="AH30" s="880">
        <f ca="1">OFFSET('OCN2018.FCS'!$A$1,MATCH("WSH",'OCN2018.FCS'!$A$1:$A$1294,0)+AG1-1975,8)</f>
        <v>25720.111979376459</v>
      </c>
      <c r="AI30" s="881">
        <f ca="1">OFFSET('OCN2018.FCS'!$A$1,MATCH("WSH",'OCN2018.FCS'!$A$1:$A$1294,0)+AG1-1975,9)+OFFSET('OCN2018.FCS'!$A$1,MATCH("WSH",'OCN2018.FCS'!$A$1:$A$1294,0)+AG1-1975,10)</f>
        <v>26528</v>
      </c>
      <c r="AJ30" s="879">
        <f ca="1">OFFSET('OCN2018.FCS'!$A$1,MATCH("WSH",'OCN2018.FCS'!$A$1:$A$1294,0)+AJ1-1975,7)</f>
        <v>1805.6020823902218</v>
      </c>
      <c r="AK30" s="880">
        <f ca="1">OFFSET('OCN2018.FCS'!$A$1,MATCH("WSH",'OCN2018.FCS'!$A$1:$A$1294,0)+AJ1-1975,8)</f>
        <v>16854.397917609778</v>
      </c>
      <c r="AL30" s="881">
        <f ca="1">OFFSET('OCN2018.FCS'!$A$1,MATCH("WSH",'OCN2018.FCS'!$A$1:$A$1294,0)+AJ1-1975,9)+OFFSET('OCN2018.FCS'!$A$1,MATCH("WSH",'OCN2018.FCS'!$A$1:$A$1294,0)+AJ1-1975,10)</f>
        <v>26433</v>
      </c>
      <c r="AM30" s="879">
        <f ca="1">OFFSET('OCN2018.FCS'!$A$1,MATCH("WSH",'OCN2018.FCS'!$A$1:$A$1294,0)+AM1-1975,7)</f>
        <v>1552.8415002247768</v>
      </c>
      <c r="AN30" s="880">
        <f ca="1">OFFSET('OCN2018.FCS'!$A$1,MATCH("WSH",'OCN2018.FCS'!$A$1:$A$1294,0)+AM1-1975,8)</f>
        <v>15632.158499775223</v>
      </c>
      <c r="AO30" s="881">
        <f ca="1">OFFSET('OCN2018.FCS'!$A$1,MATCH("WSH",'OCN2018.FCS'!$A$1:$A$1294,0)+AM1-1975,9)+OFFSET('OCN2018.FCS'!$A$1,MATCH("WSH",'OCN2018.FCS'!$A$1:$A$1294,0)+AM1-1975,10)</f>
        <v>21381</v>
      </c>
      <c r="AP30" s="879">
        <f ca="1">OFFSET('OCN2018.FCS'!$A$1,MATCH("WSH",'OCN2018.FCS'!$A$1:$A$1294,0)+AP1-1975,7)</f>
        <v>857.72884664782941</v>
      </c>
      <c r="AQ30" s="880">
        <f ca="1">OFFSET('OCN2018.FCS'!$A$1,MATCH("WSH",'OCN2018.FCS'!$A$1:$A$1294,0)+AP1-1975,8)</f>
        <v>20995.271153352169</v>
      </c>
      <c r="AR30" s="881">
        <f ca="1">OFFSET('OCN2018.FCS'!$A$1,MATCH("WSH",'OCN2018.FCS'!$A$1:$A$1294,0)+AP1-1975,9)+OFFSET('OCN2018.FCS'!$A$1,MATCH("WSH",'OCN2018.FCS'!$A$1:$A$1294,0)+AP1-1975,10)</f>
        <v>17861</v>
      </c>
      <c r="AS30" s="879">
        <f ca="1">OFFSET('OCN2018.FCS'!$A$1,MATCH("WSH",'OCN2018.FCS'!$A$1:$A$1294,0)+AS1-1975,7)</f>
        <v>1766.0957032213507</v>
      </c>
      <c r="AT30" s="880">
        <f ca="1">OFFSET('OCN2018.FCS'!$A$1,MATCH("WSH",'OCN2018.FCS'!$A$1:$A$1294,0)+AS1-1975,8)</f>
        <v>20036.904296778652</v>
      </c>
      <c r="AU30" s="881">
        <f ca="1">OFFSET('OCN2018.FCS'!$A$1,MATCH("WSH",'OCN2018.FCS'!$A$1:$A$1294,0)+AS1-1975,9)+OFFSET('OCN2018.FCS'!$A$1,MATCH("WSH",'OCN2018.FCS'!$A$1:$A$1294,0)+AS1-1975,10)</f>
        <v>26913</v>
      </c>
      <c r="AV30" s="879">
        <f ca="1">OFFSET('OCN2018.FCS'!$A$1,MATCH("WSH",'OCN2018.FCS'!$A$1:$A$1294,0)+AV1-1975,7)</f>
        <v>1721.9157341776706</v>
      </c>
      <c r="AW30" s="880">
        <f ca="1">OFFSET('OCN2018.FCS'!$A$1,MATCH("WSH",'OCN2018.FCS'!$A$1:$A$1294,0)+AV1-1975,8)</f>
        <v>27856.08426582233</v>
      </c>
      <c r="AX30" s="881">
        <f ca="1">OFFSET('OCN2018.FCS'!$A$1,MATCH("WSH",'OCN2018.FCS'!$A$1:$A$1294,0)+AV1-1975,9)+OFFSET('OCN2018.FCS'!$A$1,MATCH("WSH",'OCN2018.FCS'!$A$1:$A$1294,0)+AV1-1975,10)</f>
        <v>28209</v>
      </c>
      <c r="AY30" s="879">
        <f ca="1">OFFSET('OCN2018.FCS'!$A$1,MATCH("WSH",'OCN2018.FCS'!$A$1:$A$1294,0)+AY1-1975,7)</f>
        <v>1819.6888220305161</v>
      </c>
      <c r="AZ30" s="880">
        <f ca="1">OFFSET('OCN2018.FCS'!$A$1,MATCH("WSH",'OCN2018.FCS'!$A$1:$A$1294,0)+AY1-1975,8)</f>
        <v>32883.311177969488</v>
      </c>
      <c r="BA30" s="881">
        <f ca="1">OFFSET('OCN2018.FCS'!$A$1,MATCH("WSH",'OCN2018.FCS'!$A$1:$A$1294,0)+AY1-1975,9)+OFFSET('OCN2018.FCS'!$A$1,MATCH("WSH",'OCN2018.FCS'!$A$1:$A$1294,0)+AY1-1975,10)</f>
        <v>26589</v>
      </c>
      <c r="BB30" s="879">
        <f ca="1">OFFSET('OCN2018.FCS'!$A$1,MATCH("WSH",'OCN2018.FCS'!$A$1:$A$1294,0)+BB1-1975,7)</f>
        <v>1985.0754633818171</v>
      </c>
      <c r="BC30" s="880">
        <f ca="1">OFFSET('OCN2018.FCS'!$A$1,MATCH("WSH",'OCN2018.FCS'!$A$1:$A$1294,0)+BB1-1975,8)</f>
        <v>43921.924536618186</v>
      </c>
      <c r="BD30" s="881">
        <f ca="1">OFFSET('OCN2018.FCS'!$A$1,MATCH("WSH",'OCN2018.FCS'!$A$1:$A$1294,0)+BB1-1975,9)+OFFSET('OCN2018.FCS'!$A$1,MATCH("WSH",'OCN2018.FCS'!$A$1:$A$1294,0)+BB1-1975,10)</f>
        <v>39788</v>
      </c>
      <c r="BE30" s="879">
        <f ca="1">OFFSET('OCN2018.FCS'!$A$1,MATCH("WSH",'OCN2018.FCS'!$A$1:$A$1294,0)+BE1-1975,7)</f>
        <v>1621.7124325527063</v>
      </c>
      <c r="BF30" s="880">
        <f ca="1">OFFSET('OCN2018.FCS'!$A$1,MATCH("WSH",'OCN2018.FCS'!$A$1:$A$1294,0)+BE1-1975,8)</f>
        <v>92604.287567447289</v>
      </c>
      <c r="BG30" s="881">
        <f ca="1">OFFSET('OCN2018.FCS'!$A$1,MATCH("WSH",'OCN2018.FCS'!$A$1:$A$1294,0)+BE1-1975,9)+OFFSET('OCN2018.FCS'!$A$1,MATCH("WSH",'OCN2018.FCS'!$A$1:$A$1294,0)+BE1-1975,10)</f>
        <v>33387</v>
      </c>
      <c r="BH30" s="879">
        <f ca="1">OFFSET('OCN2018.FCS'!$A$1,MATCH("WSH",'OCN2018.FCS'!$A$1:$A$1294,0)+BH1-1975,7)</f>
        <v>3365.0707787329939</v>
      </c>
      <c r="BI30" s="880">
        <f ca="1">OFFSET('OCN2018.FCS'!$A$1,MATCH("WSH",'OCN2018.FCS'!$A$1:$A$1294,0)+BH1-1975,8)</f>
        <v>46593.929221267004</v>
      </c>
      <c r="BJ30" s="881">
        <f ca="1">OFFSET('OCN2018.FCS'!$A$1,MATCH("WSH",'OCN2018.FCS'!$A$1:$A$1294,0)+BH1-1975,9)+OFFSET('OCN2018.FCS'!$A$1,MATCH("WSH",'OCN2018.FCS'!$A$1:$A$1294,0)+BH1-1975,10)</f>
        <v>82240</v>
      </c>
      <c r="BK30" s="879">
        <f ca="1">OFFSET('OCN2018.FCS'!$A$1,MATCH("WSH",'OCN2018.FCS'!$A$1:$A$1294,0)+BK1-1975,7)</f>
        <v>1311.201861209059</v>
      </c>
      <c r="BL30" s="880">
        <f ca="1">OFFSET('OCN2018.FCS'!$A$1,MATCH("WSH",'OCN2018.FCS'!$A$1:$A$1294,0)+BK1-1975,8)</f>
        <v>88414.798138790939</v>
      </c>
      <c r="BM30" s="881">
        <f ca="1">OFFSET('OCN2018.FCS'!$A$1,MATCH("WSH",'OCN2018.FCS'!$A$1:$A$1294,0)+BK1-1975,9)+OFFSET('OCN2018.FCS'!$A$1,MATCH("WSH",'OCN2018.FCS'!$A$1:$A$1294,0)+BK1-1975,10)</f>
        <v>67400</v>
      </c>
      <c r="BN30" s="879">
        <f ca="1">OFFSET('OCN2018.FCS'!$A$1,MATCH("WSH",'OCN2018.FCS'!$A$1:$A$1294,0)+BN1-1975,7)</f>
        <v>1685.5447452960075</v>
      </c>
      <c r="BO30" s="880">
        <f ca="1">OFFSET('OCN2018.FCS'!$A$1,MATCH("WSH",'OCN2018.FCS'!$A$1:$A$1294,0)+BN1-1975,8)</f>
        <v>22718.455254703993</v>
      </c>
      <c r="BP30" s="881">
        <f ca="1">OFFSET('OCN2018.FCS'!$A$1,MATCH("WSH",'OCN2018.FCS'!$A$1:$A$1294,0)+BN1-1975,9)+OFFSET('OCN2018.FCS'!$A$1,MATCH("WSH",'OCN2018.FCS'!$A$1:$A$1294,0)+BN1-1975,10)</f>
        <v>44238</v>
      </c>
      <c r="BQ30" s="879">
        <f ca="1">OFFSET('OCN2018.FCS'!$A$1,MATCH("WSH",'OCN2018.FCS'!$A$1:$A$1294,0)+BQ1-1975,7)</f>
        <v>376.72100892033217</v>
      </c>
      <c r="BR30" s="880">
        <f ca="1">OFFSET('OCN2018.FCS'!$A$1,MATCH("WSH",'OCN2018.FCS'!$A$1:$A$1294,0)+BQ1-1975,8)</f>
        <v>44983.278991079671</v>
      </c>
      <c r="BS30" s="881">
        <f ca="1">OFFSET('OCN2018.FCS'!$A$1,MATCH("WSH",'OCN2018.FCS'!$A$1:$A$1294,0)+BQ1-1975,9)+OFFSET('OCN2018.FCS'!$A$1,MATCH("WSH",'OCN2018.FCS'!$A$1:$A$1294,0)+BQ1-1975,10)</f>
        <v>18684</v>
      </c>
      <c r="BT30" s="879">
        <f ca="1">OFFSET('OCN2018.FCS'!$A$1,MATCH("WSH",'OCN2018.FCS'!$A$1:$A$1294,0)+BT1-1975,7)</f>
        <v>560.78005028198675</v>
      </c>
      <c r="BU30" s="880">
        <f ca="1">OFFSET('OCN2018.FCS'!$A$1,MATCH("WSH",'OCN2018.FCS'!$A$1:$A$1294,0)+BT1-1975,8)</f>
        <v>15159.219949718014</v>
      </c>
      <c r="BV30" s="881">
        <f ca="1">OFFSET('OCN2018.FCS'!$A$1,MATCH("WSH",'OCN2018.FCS'!$A$1:$A$1294,0)+BT1-1975,9)+OFFSET('OCN2018.FCS'!$A$1,MATCH("WSH",'OCN2018.FCS'!$A$1:$A$1294,0)+BT1-1975,10)</f>
        <v>27581</v>
      </c>
      <c r="BW30" s="879">
        <f ca="1">OFFSET('OCN2018.FCS'!$A$1,MATCH("WSH",'OCN2018.FCS'!$A$1:$A$1294,0)+BW1-1975,7)</f>
        <v>884.06925159374725</v>
      </c>
      <c r="BX30" s="880">
        <f ca="1">OFFSET('OCN2018.FCS'!$A$1,MATCH("WSH",'OCN2018.FCS'!$A$1:$A$1294,0)+BW1-1975,8)</f>
        <v>26402.930748406256</v>
      </c>
      <c r="BY30" s="881">
        <f ca="1">OFFSET('OCN2018.FCS'!$A$1,MATCH("WSH",'OCN2018.FCS'!$A$1:$A$1294,0)+BW1-1975,9)+OFFSET('OCN2018.FCS'!$A$1,MATCH("WSH",'OCN2018.FCS'!$A$1:$A$1294,0)+BW1-1975,10)</f>
        <v>5341</v>
      </c>
      <c r="BZ30" s="879">
        <f ca="1">OFFSET('OCN2018.FCS'!$A$1,MATCH("WSH",'OCN2018.FCS'!$A$1:$A$1294,0)+BZ1-1975,7)</f>
        <v>4240.7183505154644</v>
      </c>
      <c r="CA30" s="880">
        <f ca="1">OFFSET('OCN2018.FCS'!$A$1,MATCH("WSH",'OCN2018.FCS'!$A$1:$A$1294,0)+BZ1-1975,8)</f>
        <v>29366.281649484536</v>
      </c>
      <c r="CB30" s="881">
        <f ca="1">OFFSET('OCN2018.FCS'!$A$1,MATCH("WSH",'OCN2018.FCS'!$A$1:$A$1294,0)+BZ1-1975,9)+OFFSET('OCN2018.FCS'!$A$1,MATCH("WSH",'OCN2018.FCS'!$A$1:$A$1294,0)+BZ1-1975,10)</f>
        <v>8481</v>
      </c>
      <c r="CC30" s="879">
        <f ca="1">OFFSET('OCN2018.FCS'!$A$1,MATCH("WSH",'OCN2018.FCS'!$A$1:$A$1294,0)+CC1-1975,7)</f>
        <v>3059.0535099681797</v>
      </c>
      <c r="CD30" s="880">
        <f ca="1">OFFSET('OCN2018.FCS'!$A$1,MATCH("WSH",'OCN2018.FCS'!$A$1:$A$1294,0)+CC1-1975,8)</f>
        <v>95730.946490031813</v>
      </c>
      <c r="CE30" s="881">
        <f ca="1">OFFSET('OCN2018.FCS'!$A$1,MATCH("WSH",'OCN2018.FCS'!$A$1:$A$1294,0)+CC1-1975,9)+OFFSET('OCN2018.FCS'!$A$1,MATCH("WSH",'OCN2018.FCS'!$A$1:$A$1294,0)+CC1-1975,10)</f>
        <v>19397</v>
      </c>
      <c r="CF30" s="879">
        <f ca="1">OFFSET('OCN2018.FCS'!$A$1,MATCH("WSH",'OCN2018.FCS'!$A$1:$A$1294,0)+CF1-1975,7)</f>
        <v>3969.1246328370298</v>
      </c>
      <c r="CG30" s="880">
        <f ca="1">OFFSET('OCN2018.FCS'!$A$1,MATCH("WSH",'OCN2018.FCS'!$A$1:$A$1294,0)+CF1-1975,8)</f>
        <v>59491.875367162967</v>
      </c>
      <c r="CH30" s="881">
        <f ca="1">OFFSET('OCN2018.FCS'!$A$1,MATCH("WSH",'OCN2018.FCS'!$A$1:$A$1294,0)+CF1-1975,9)+OFFSET('OCN2018.FCS'!$A$1,MATCH("WSH",'OCN2018.FCS'!$A$1:$A$1294,0)+CF1-1975,10)</f>
        <v>22514</v>
      </c>
      <c r="CI30" s="879">
        <f ca="1">OFFSET('OCN2018.FCS'!$A$1,MATCH("WSH",'OCN2018.FCS'!$A$1:$A$1294,0)+CI1-1975,7)</f>
        <v>2238.7873726631592</v>
      </c>
      <c r="CJ30" s="880">
        <f ca="1">OFFSET('OCN2018.FCS'!$A$1,MATCH("WSH",'OCN2018.FCS'!$A$1:$A$1294,0)+CI1-1975,8)</f>
        <v>45882.212627336841</v>
      </c>
      <c r="CK30" s="881">
        <f ca="1">OFFSET('OCN2018.FCS'!$A$1,MATCH("WSH",'OCN2018.FCS'!$A$1:$A$1294,0)+CI1-1975,9)+OFFSET('OCN2018.FCS'!$A$1,MATCH("WSH",'OCN2018.FCS'!$A$1:$A$1294,0)+CI1-1975,10)</f>
        <v>22032</v>
      </c>
      <c r="CL30" s="879">
        <f ca="1">OFFSET('OCN2018.FCS'!$A$1,MATCH("WSH",'OCN2018.FCS'!$A$1:$A$1294,0)+CL1-1975,7)</f>
        <v>2726.4810466478134</v>
      </c>
      <c r="CM30" s="880">
        <f ca="1">OFFSET('OCN2018.FCS'!$A$1,MATCH("WSH",'OCN2018.FCS'!$A$1:$A$1294,0)+CL1-1975,8)</f>
        <v>36535.518953352184</v>
      </c>
      <c r="CN30" s="881">
        <f ca="1">OFFSET('OCN2018.FCS'!$A$1,MATCH("WSH",'OCN2018.FCS'!$A$1:$A$1294,0)+CL1-1975,9)+OFFSET('OCN2018.FCS'!$A$1,MATCH("WSH",'OCN2018.FCS'!$A$1:$A$1294,0)+CL1-1975,10)</f>
        <v>13800</v>
      </c>
      <c r="CO30" s="879">
        <f ca="1">OFFSET('OCN2018.FCS'!$A$1,MATCH("WSH",'OCN2018.FCS'!$A$1:$A$1294,0)+CO1-1975,7)</f>
        <v>2029</v>
      </c>
      <c r="CP30" s="880">
        <f ca="1">OFFSET('OCN2018.FCS'!$A$1,MATCH("WSH",'OCN2018.FCS'!$A$1:$A$1294,0)+CO1-1975,8)</f>
        <v>39176</v>
      </c>
      <c r="CQ30" s="881">
        <f ca="1">OFFSET('OCN2018.FCS'!$A$1,MATCH("WSH",'OCN2018.FCS'!$A$1:$A$1294,0)+CO1-1975,9)+OFFSET('OCN2018.FCS'!$A$1,MATCH("WSH",'OCN2018.FCS'!$A$1:$A$1294,0)+CO1-1975,10)</f>
        <v>10589</v>
      </c>
      <c r="CR30" s="879">
        <f ca="1">OFFSET('OCN2018.FCS'!$A$1,MATCH("WSH",'OCN2018.FCS'!$A$1:$A$1294,0)+CR1-1975,7)</f>
        <v>2539</v>
      </c>
      <c r="CS30" s="880">
        <f ca="1">OFFSET('OCN2018.FCS'!$A$1,MATCH("WSH",'OCN2018.FCS'!$A$1:$A$1294,0)+CR1-1975,8)</f>
        <v>63223</v>
      </c>
      <c r="CT30" s="881">
        <f ca="1">OFFSET('OCN2018.FCS'!$A$1,MATCH("WSH",'OCN2018.FCS'!$A$1:$A$1294,0)+CR1-1975,9)+OFFSET('OCN2018.FCS'!$A$1,MATCH("WSH",'OCN2018.FCS'!$A$1:$A$1294,0)+CR1-1975,10)</f>
        <v>21309</v>
      </c>
      <c r="CU30" s="879">
        <f ca="1">OFFSET('OCN2018.FCS'!$A$1,MATCH("WSH",'OCN2018.FCS'!$A$1:$A$1294,0)+CU1-1975,7)</f>
        <v>2543</v>
      </c>
      <c r="CV30" s="880">
        <f ca="1">OFFSET('OCN2018.FCS'!$A$1,MATCH("WSH",'OCN2018.FCS'!$A$1:$A$1294,0)+CU1-1975,8)</f>
        <v>16952</v>
      </c>
      <c r="CW30" s="881">
        <f ca="1">OFFSET('OCN2018.FCS'!$A$1,MATCH("WSH",'OCN2018.FCS'!$A$1:$A$1294,0)+CU1-1975,9)+OFFSET('OCN2018.FCS'!$A$1,MATCH("WSH",'OCN2018.FCS'!$A$1:$A$1294,0)+CU1-1975,10)</f>
        <v>30273</v>
      </c>
      <c r="CZ30" s="719" t="s">
        <v>443</v>
      </c>
      <c r="DA30" s="861"/>
      <c r="DB30" s="862"/>
      <c r="DC30" s="863"/>
      <c r="DD30" s="861"/>
      <c r="DE30" s="862"/>
      <c r="DF30" s="863"/>
      <c r="DG30" s="861"/>
      <c r="DH30" s="862"/>
      <c r="DI30" s="863"/>
      <c r="DJ30" s="861"/>
      <c r="DK30" s="862"/>
      <c r="DL30" s="863"/>
      <c r="DM30" s="861"/>
      <c r="DN30" s="862"/>
      <c r="DO30" s="863"/>
      <c r="DP30" s="861"/>
      <c r="DQ30" s="862"/>
      <c r="DR30" s="863"/>
      <c r="DS30" s="861"/>
      <c r="DT30" s="862"/>
      <c r="DU30" s="863"/>
      <c r="DV30" s="861"/>
      <c r="DW30" s="862"/>
      <c r="DX30" s="863"/>
      <c r="DY30" s="861"/>
      <c r="DZ30" s="862"/>
      <c r="EA30" s="863"/>
      <c r="EB30" s="861"/>
      <c r="EC30" s="862"/>
      <c r="ED30" s="863"/>
      <c r="EE30" s="861"/>
      <c r="EF30" s="862"/>
      <c r="EG30" s="863"/>
      <c r="EH30" s="861"/>
      <c r="EI30" s="862"/>
      <c r="EJ30" s="863"/>
      <c r="EK30" s="861"/>
      <c r="EL30" s="862"/>
      <c r="EM30" s="863"/>
      <c r="EN30" s="861"/>
      <c r="EO30" s="862"/>
      <c r="EP30" s="863"/>
      <c r="EQ30" s="861"/>
      <c r="ER30" s="862"/>
      <c r="ES30" s="863"/>
      <c r="ET30" s="861"/>
      <c r="EU30" s="862"/>
      <c r="EV30" s="863"/>
      <c r="EW30" s="861"/>
      <c r="EX30" s="862"/>
      <c r="EY30" s="863"/>
      <c r="EZ30" s="861"/>
      <c r="FA30" s="862"/>
      <c r="FB30" s="863"/>
      <c r="FC30" s="861"/>
      <c r="FD30" s="862"/>
      <c r="FE30" s="863"/>
      <c r="FF30" s="861"/>
      <c r="FG30" s="862"/>
      <c r="FH30" s="863"/>
      <c r="FI30" s="861"/>
      <c r="FJ30" s="862"/>
      <c r="FK30" s="863"/>
      <c r="FL30" s="861"/>
      <c r="FM30" s="862"/>
      <c r="FN30" s="863"/>
      <c r="FO30" s="861"/>
      <c r="FP30" s="862"/>
      <c r="FQ30" s="863"/>
      <c r="FR30" s="861"/>
      <c r="FS30" s="862"/>
      <c r="FT30" s="863"/>
      <c r="FU30" s="861"/>
      <c r="FV30" s="862"/>
      <c r="FW30" s="863"/>
      <c r="FX30" s="861"/>
      <c r="FY30" s="862"/>
      <c r="FZ30" s="863"/>
      <c r="GA30" s="861"/>
      <c r="GB30" s="862"/>
      <c r="GC30" s="863"/>
      <c r="GD30" s="861"/>
      <c r="GE30" s="862"/>
      <c r="GF30" s="863"/>
      <c r="GG30" s="861"/>
      <c r="GH30" s="862"/>
      <c r="GI30" s="863"/>
      <c r="GJ30" s="861"/>
      <c r="GK30" s="862"/>
      <c r="GL30" s="863"/>
      <c r="GM30" s="864"/>
      <c r="GN30" s="865"/>
      <c r="GO30" s="866"/>
      <c r="GP30" s="864"/>
      <c r="GQ30" s="865"/>
      <c r="GR30" s="866"/>
    </row>
    <row r="31" spans="1:200" x14ac:dyDescent="0.25">
      <c r="A31" s="703" t="s">
        <v>1992</v>
      </c>
      <c r="B31" s="883"/>
      <c r="C31" s="730"/>
      <c r="D31" s="725"/>
      <c r="E31" s="731"/>
      <c r="F31" s="711">
        <f t="shared" ref="F31:AK31" ca="1" si="74">F30*(1-DA27)</f>
        <v>2984.1268685279852</v>
      </c>
      <c r="G31" s="712">
        <f t="shared" ca="1" si="74"/>
        <v>33794.393131472018</v>
      </c>
      <c r="H31" s="713">
        <f t="shared" ca="1" si="74"/>
        <v>30675.279999999999</v>
      </c>
      <c r="I31" s="711">
        <f t="shared" ca="1" si="74"/>
        <v>4174.9432436837815</v>
      </c>
      <c r="J31" s="712">
        <f t="shared" ca="1" si="74"/>
        <v>44185.376756316218</v>
      </c>
      <c r="K31" s="713">
        <f t="shared" ca="1" si="74"/>
        <v>24232.54</v>
      </c>
      <c r="L31" s="711">
        <f t="shared" ca="1" si="74"/>
        <v>3970.88636303869</v>
      </c>
      <c r="M31" s="712">
        <f t="shared" ca="1" si="74"/>
        <v>55099.203636961312</v>
      </c>
      <c r="N31" s="713">
        <f t="shared" ca="1" si="74"/>
        <v>33997.53</v>
      </c>
      <c r="O31" s="711">
        <f t="shared" ca="1" si="74"/>
        <v>2104.7035955259976</v>
      </c>
      <c r="P31" s="712">
        <f t="shared" ca="1" si="74"/>
        <v>63639.956404474011</v>
      </c>
      <c r="Q31" s="713">
        <f t="shared" ca="1" si="74"/>
        <v>51666.080000000002</v>
      </c>
      <c r="R31" s="711">
        <f t="shared" ca="1" si="74"/>
        <v>4255.3286498580164</v>
      </c>
      <c r="S31" s="712">
        <f t="shared" ca="1" si="74"/>
        <v>41575.231350141978</v>
      </c>
      <c r="T31" s="713">
        <f t="shared" ca="1" si="74"/>
        <v>67594.45</v>
      </c>
      <c r="U31" s="711">
        <f t="shared" ca="1" si="74"/>
        <v>2676.3437884615387</v>
      </c>
      <c r="V31" s="712">
        <f t="shared" ca="1" si="74"/>
        <v>63595.026211538468</v>
      </c>
      <c r="W31" s="713">
        <f t="shared" ca="1" si="74"/>
        <v>63819.21</v>
      </c>
      <c r="X31" s="711">
        <f t="shared" ca="1" si="74"/>
        <v>4399.1137372818457</v>
      </c>
      <c r="Y31" s="712">
        <f t="shared" ca="1" si="74"/>
        <v>37372.966262718153</v>
      </c>
      <c r="Z31" s="713">
        <f t="shared" ca="1" si="74"/>
        <v>68401.490000000005</v>
      </c>
      <c r="AA31" s="711">
        <f t="shared" ca="1" si="74"/>
        <v>3010.1409133192387</v>
      </c>
      <c r="AB31" s="712">
        <f t="shared" ca="1" si="74"/>
        <v>22324.31908668076</v>
      </c>
      <c r="AC31" s="713">
        <f t="shared" ca="1" si="74"/>
        <v>55715.83</v>
      </c>
      <c r="AD31" s="711">
        <f t="shared" ca="1" si="74"/>
        <v>3334.6625282115583</v>
      </c>
      <c r="AE31" s="712">
        <f t="shared" ca="1" si="74"/>
        <v>24474.26747178844</v>
      </c>
      <c r="AF31" s="713">
        <f t="shared" ca="1" si="74"/>
        <v>42324.979999999996</v>
      </c>
      <c r="AG31" s="711">
        <f t="shared" ca="1" si="74"/>
        <v>804.99138000483367</v>
      </c>
      <c r="AH31" s="712">
        <f t="shared" ca="1" si="74"/>
        <v>24948.508619995166</v>
      </c>
      <c r="AI31" s="713">
        <f t="shared" ca="1" si="74"/>
        <v>25732.16</v>
      </c>
      <c r="AJ31" s="711">
        <f t="shared" ca="1" si="74"/>
        <v>1751.4340199185151</v>
      </c>
      <c r="AK31" s="712">
        <f t="shared" ca="1" si="74"/>
        <v>16348.765980081484</v>
      </c>
      <c r="AL31" s="713">
        <f t="shared" ref="AL31:BQ31" ca="1" si="75">AL30*(1-EG27)</f>
        <v>25640.01</v>
      </c>
      <c r="AM31" s="711">
        <f t="shared" ca="1" si="75"/>
        <v>1506.2562552180334</v>
      </c>
      <c r="AN31" s="712">
        <f t="shared" ca="1" si="75"/>
        <v>15163.193744781966</v>
      </c>
      <c r="AO31" s="713">
        <f t="shared" ca="1" si="75"/>
        <v>20739.57</v>
      </c>
      <c r="AP31" s="711">
        <f t="shared" ca="1" si="75"/>
        <v>831.99698124839449</v>
      </c>
      <c r="AQ31" s="712">
        <f t="shared" ca="1" si="75"/>
        <v>20365.413018751602</v>
      </c>
      <c r="AR31" s="713">
        <f t="shared" ca="1" si="75"/>
        <v>17325.169999999998</v>
      </c>
      <c r="AS31" s="711">
        <f t="shared" ca="1" si="75"/>
        <v>1713.1128321247102</v>
      </c>
      <c r="AT31" s="712">
        <f t="shared" ca="1" si="75"/>
        <v>19435.797167875291</v>
      </c>
      <c r="AU31" s="713">
        <f t="shared" ca="1" si="75"/>
        <v>26105.61</v>
      </c>
      <c r="AV31" s="711">
        <f t="shared" ca="1" si="75"/>
        <v>1670.2582621523404</v>
      </c>
      <c r="AW31" s="712">
        <f t="shared" ca="1" si="75"/>
        <v>27020.40173784766</v>
      </c>
      <c r="AX31" s="713">
        <f t="shared" ca="1" si="75"/>
        <v>27362.73</v>
      </c>
      <c r="AY31" s="711">
        <f t="shared" ca="1" si="75"/>
        <v>1765.0981573696006</v>
      </c>
      <c r="AZ31" s="712">
        <f t="shared" ca="1" si="75"/>
        <v>31896.811842630403</v>
      </c>
      <c r="BA31" s="713">
        <f t="shared" ca="1" si="75"/>
        <v>25791.329999999998</v>
      </c>
      <c r="BB31" s="711">
        <f t="shared" ca="1" si="75"/>
        <v>1925.5231994803626</v>
      </c>
      <c r="BC31" s="712">
        <f t="shared" ca="1" si="75"/>
        <v>42604.266800519639</v>
      </c>
      <c r="BD31" s="713">
        <f t="shared" ca="1" si="75"/>
        <v>38594.36</v>
      </c>
      <c r="BE31" s="711">
        <f t="shared" ca="1" si="75"/>
        <v>1573.061059576125</v>
      </c>
      <c r="BF31" s="712">
        <f t="shared" ca="1" si="75"/>
        <v>89826.158940423862</v>
      </c>
      <c r="BG31" s="713">
        <f t="shared" ca="1" si="75"/>
        <v>32385.39</v>
      </c>
      <c r="BH31" s="711">
        <f t="shared" ca="1" si="75"/>
        <v>1346.0283114931972</v>
      </c>
      <c r="BI31" s="712">
        <f t="shared" ca="1" si="75"/>
        <v>18637.571688663444</v>
      </c>
      <c r="BJ31" s="713">
        <f t="shared" ca="1" si="75"/>
        <v>32896.000009475087</v>
      </c>
      <c r="BK31" s="711">
        <f t="shared" ca="1" si="75"/>
        <v>524.48625639921545</v>
      </c>
      <c r="BL31" s="712">
        <f t="shared" ca="1" si="75"/>
        <v>35366.381591176498</v>
      </c>
      <c r="BM31" s="713">
        <f t="shared" ca="1" si="75"/>
        <v>26959.999986106082</v>
      </c>
      <c r="BN31" s="711">
        <f t="shared" ca="1" si="75"/>
        <v>674.25126037972461</v>
      </c>
      <c r="BO31" s="712">
        <f t="shared" ca="1" si="75"/>
        <v>9087.3821018815979</v>
      </c>
      <c r="BP31" s="713">
        <f t="shared" ca="1" si="75"/>
        <v>17695.199994754534</v>
      </c>
      <c r="BQ31" s="711">
        <f t="shared" ca="1" si="75"/>
        <v>150.53960000983781</v>
      </c>
      <c r="BR31" s="712">
        <f t="shared" ref="BR31:CW31" ca="1" si="76">BR30*(1-FM27)</f>
        <v>17992.689119394683</v>
      </c>
      <c r="BS31" s="713">
        <f t="shared" ca="1" si="76"/>
        <v>7473.6</v>
      </c>
      <c r="BT31" s="711">
        <f t="shared" ca="1" si="76"/>
        <v>56.07800502751325</v>
      </c>
      <c r="BU31" s="712">
        <f t="shared" ca="1" si="76"/>
        <v>1515.4578425470688</v>
      </c>
      <c r="BV31" s="713">
        <f t="shared" ca="1" si="76"/>
        <v>2758.0999954800277</v>
      </c>
      <c r="BW31" s="711">
        <f t="shared" ca="1" si="76"/>
        <v>89.513493738630387</v>
      </c>
      <c r="BX31" s="712">
        <f t="shared" ca="1" si="76"/>
        <v>2640.000877811824</v>
      </c>
      <c r="BY31" s="713">
        <f t="shared" ca="1" si="76"/>
        <v>1182.8996934510699</v>
      </c>
      <c r="BZ31" s="711">
        <f t="shared" ca="1" si="76"/>
        <v>1227.7463167576568</v>
      </c>
      <c r="CA31" s="712">
        <f t="shared" ca="1" si="76"/>
        <v>8516.5789717478401</v>
      </c>
      <c r="CB31" s="713">
        <f t="shared" ca="1" si="76"/>
        <v>2459.2108184200233</v>
      </c>
      <c r="CC31" s="711">
        <f t="shared" ca="1" si="76"/>
        <v>336.83300143720646</v>
      </c>
      <c r="CD31" s="712">
        <f t="shared" ca="1" si="76"/>
        <v>10529.739153098988</v>
      </c>
      <c r="CE31" s="713">
        <f t="shared" ca="1" si="76"/>
        <v>2326.6315551036241</v>
      </c>
      <c r="CF31" s="711">
        <f t="shared" ca="1" si="76"/>
        <v>198.68499964019244</v>
      </c>
      <c r="CG31" s="712">
        <f t="shared" ca="1" si="76"/>
        <v>2974.5066923125232</v>
      </c>
      <c r="CH31" s="713">
        <f t="shared" ca="1" si="76"/>
        <v>1125.5163004292451</v>
      </c>
      <c r="CI31" s="711">
        <f t="shared" ca="1" si="76"/>
        <v>112.41556163842853</v>
      </c>
      <c r="CJ31" s="712">
        <f t="shared" ca="1" si="76"/>
        <v>2294.552231154842</v>
      </c>
      <c r="CK31" s="713">
        <f t="shared" ca="1" si="76"/>
        <v>1101.7221528757364</v>
      </c>
      <c r="CL31" s="711">
        <f t="shared" ca="1" si="76"/>
        <v>136.90397842062478</v>
      </c>
      <c r="CM31" s="712">
        <f t="shared" ca="1" si="76"/>
        <v>1827.1275888919615</v>
      </c>
      <c r="CN31" s="713">
        <f t="shared" ca="1" si="76"/>
        <v>690.07651187750378</v>
      </c>
      <c r="CO31" s="711">
        <f t="shared" ca="1" si="76"/>
        <v>101.88157095644355</v>
      </c>
      <c r="CP31" s="712">
        <f t="shared" ca="1" si="76"/>
        <v>1959.1770549043742</v>
      </c>
      <c r="CQ31" s="713">
        <f t="shared" ca="1" si="76"/>
        <v>529.50870900513678</v>
      </c>
      <c r="CR31" s="711">
        <f t="shared" ca="1" si="76"/>
        <v>513.02037029119776</v>
      </c>
      <c r="CS31" s="712">
        <f t="shared" ca="1" si="76"/>
        <v>12810.275429446203</v>
      </c>
      <c r="CT31" s="713">
        <f t="shared" ca="1" si="76"/>
        <v>4195.6227200147869</v>
      </c>
      <c r="CU31" s="711">
        <f t="shared" ca="1" si="76"/>
        <v>483.17486182560958</v>
      </c>
      <c r="CV31" s="712">
        <f t="shared" ca="1" si="76"/>
        <v>3273.5821741012778</v>
      </c>
      <c r="CW31" s="713">
        <f t="shared" ca="1" si="76"/>
        <v>6121.1837676570558</v>
      </c>
      <c r="CZ31" s="703" t="s">
        <v>1991</v>
      </c>
      <c r="DA31" s="861"/>
      <c r="DB31" s="862"/>
      <c r="DC31" s="863"/>
      <c r="DD31" s="861"/>
      <c r="DE31" s="862"/>
      <c r="DF31" s="863"/>
      <c r="DG31" s="861"/>
      <c r="DH31" s="862"/>
      <c r="DI31" s="863"/>
      <c r="DJ31" s="861"/>
      <c r="DK31" s="862"/>
      <c r="DL31" s="863"/>
      <c r="DM31" s="861"/>
      <c r="DN31" s="862"/>
      <c r="DO31" s="863"/>
      <c r="DP31" s="861"/>
      <c r="DQ31" s="862"/>
      <c r="DR31" s="863"/>
      <c r="DS31" s="861"/>
      <c r="DT31" s="862"/>
      <c r="DU31" s="863"/>
      <c r="DV31" s="861"/>
      <c r="DW31" s="862"/>
      <c r="DX31" s="863"/>
      <c r="DY31" s="861"/>
      <c r="DZ31" s="862"/>
      <c r="EA31" s="863"/>
      <c r="EB31" s="861"/>
      <c r="EC31" s="862"/>
      <c r="ED31" s="863"/>
      <c r="EE31" s="861"/>
      <c r="EF31" s="862"/>
      <c r="EG31" s="863"/>
      <c r="EH31" s="861"/>
      <c r="EI31" s="862"/>
      <c r="EJ31" s="863"/>
      <c r="EK31" s="861"/>
      <c r="EL31" s="862"/>
      <c r="EM31" s="863"/>
      <c r="EN31" s="861"/>
      <c r="EO31" s="862"/>
      <c r="EP31" s="863"/>
      <c r="EQ31" s="861"/>
      <c r="ER31" s="862"/>
      <c r="ES31" s="863"/>
      <c r="ET31" s="861"/>
      <c r="EU31" s="862"/>
      <c r="EV31" s="863"/>
      <c r="EW31" s="861"/>
      <c r="EX31" s="862"/>
      <c r="EY31" s="863"/>
      <c r="EZ31" s="861"/>
      <c r="FA31" s="862"/>
      <c r="FB31" s="863"/>
      <c r="FC31" s="861"/>
      <c r="FD31" s="862"/>
      <c r="FE31" s="863"/>
      <c r="FF31" s="861"/>
      <c r="FG31" s="862"/>
      <c r="FH31" s="863"/>
      <c r="FI31" s="861"/>
      <c r="FJ31" s="862"/>
      <c r="FK31" s="863"/>
      <c r="FL31" s="861"/>
      <c r="FM31" s="862"/>
      <c r="FN31" s="863"/>
      <c r="FO31" s="861"/>
      <c r="FP31" s="862"/>
      <c r="FQ31" s="863"/>
      <c r="FR31" s="861"/>
      <c r="FS31" s="862"/>
      <c r="FT31" s="863"/>
      <c r="FU31" s="861"/>
      <c r="FV31" s="862"/>
      <c r="FW31" s="863"/>
      <c r="FX31" s="861"/>
      <c r="FY31" s="862"/>
      <c r="FZ31" s="863"/>
      <c r="GA31" s="861"/>
      <c r="GB31" s="862"/>
      <c r="GC31" s="863"/>
      <c r="GD31" s="861"/>
      <c r="GE31" s="862"/>
      <c r="GF31" s="863"/>
      <c r="GG31" s="861"/>
      <c r="GH31" s="862"/>
      <c r="GI31" s="863"/>
      <c r="GJ31" s="861"/>
      <c r="GK31" s="862"/>
      <c r="GL31" s="863"/>
      <c r="GM31" s="864"/>
      <c r="GN31" s="865"/>
      <c r="GO31" s="866"/>
      <c r="GP31" s="864"/>
      <c r="GQ31" s="865"/>
      <c r="GR31" s="866"/>
    </row>
    <row r="32" spans="1:200" ht="15.75" thickBot="1" x14ac:dyDescent="0.3">
      <c r="A32" s="703" t="s">
        <v>202</v>
      </c>
      <c r="B32" s="884"/>
      <c r="C32" s="732"/>
      <c r="D32" s="733"/>
      <c r="E32" s="734"/>
      <c r="F32" s="714">
        <f t="shared" ref="F32:AK32" ca="1" si="77">F30-F31</f>
        <v>92.29258356272112</v>
      </c>
      <c r="G32" s="715">
        <f t="shared" ca="1" si="77"/>
        <v>1045.1874164372784</v>
      </c>
      <c r="H32" s="716">
        <f t="shared" ca="1" si="77"/>
        <v>948.72000000000116</v>
      </c>
      <c r="I32" s="714">
        <f t="shared" ca="1" si="77"/>
        <v>129.12195599022016</v>
      </c>
      <c r="J32" s="715">
        <f t="shared" ca="1" si="77"/>
        <v>1366.5580440097838</v>
      </c>
      <c r="K32" s="716">
        <f t="shared" ca="1" si="77"/>
        <v>749.45999999999913</v>
      </c>
      <c r="L32" s="714">
        <f t="shared" ca="1" si="77"/>
        <v>122.81091844449566</v>
      </c>
      <c r="M32" s="715">
        <f t="shared" ca="1" si="77"/>
        <v>1704.0990815555051</v>
      </c>
      <c r="N32" s="716">
        <f t="shared" ca="1" si="77"/>
        <v>1051.4700000000012</v>
      </c>
      <c r="O32" s="714">
        <f t="shared" ca="1" si="77"/>
        <v>65.0939256348247</v>
      </c>
      <c r="P32" s="715">
        <f t="shared" ca="1" si="77"/>
        <v>1968.2460743651754</v>
      </c>
      <c r="Q32" s="716">
        <f t="shared" ca="1" si="77"/>
        <v>1597.9199999999983</v>
      </c>
      <c r="R32" s="714">
        <f t="shared" ca="1" si="77"/>
        <v>131.60810257292815</v>
      </c>
      <c r="S32" s="715">
        <f t="shared" ca="1" si="77"/>
        <v>1285.8318974270733</v>
      </c>
      <c r="T32" s="716">
        <f t="shared" ca="1" si="77"/>
        <v>2090.5500000000029</v>
      </c>
      <c r="U32" s="714">
        <f t="shared" ca="1" si="77"/>
        <v>82.773519230769125</v>
      </c>
      <c r="V32" s="715">
        <f t="shared" ca="1" si="77"/>
        <v>1966.856480769231</v>
      </c>
      <c r="W32" s="716">
        <f t="shared" ca="1" si="77"/>
        <v>1973.7900000000009</v>
      </c>
      <c r="X32" s="714">
        <f t="shared" ca="1" si="77"/>
        <v>136.055064039645</v>
      </c>
      <c r="Y32" s="715">
        <f t="shared" ca="1" si="77"/>
        <v>1155.8649359603587</v>
      </c>
      <c r="Z32" s="716">
        <f t="shared" ca="1" si="77"/>
        <v>2115.5099999999948</v>
      </c>
      <c r="AA32" s="714">
        <f t="shared" ca="1" si="77"/>
        <v>93.097141649048808</v>
      </c>
      <c r="AB32" s="715">
        <f t="shared" ca="1" si="77"/>
        <v>690.4428583509507</v>
      </c>
      <c r="AC32" s="716">
        <f t="shared" ca="1" si="77"/>
        <v>1723.1699999999983</v>
      </c>
      <c r="AD32" s="714">
        <f t="shared" ca="1" si="77"/>
        <v>103.13389262509963</v>
      </c>
      <c r="AE32" s="715">
        <f t="shared" ca="1" si="77"/>
        <v>756.93610737490235</v>
      </c>
      <c r="AF32" s="716">
        <f t="shared" ca="1" si="77"/>
        <v>1309.0200000000041</v>
      </c>
      <c r="AG32" s="714">
        <f t="shared" ca="1" si="77"/>
        <v>24.896640618706215</v>
      </c>
      <c r="AH32" s="715">
        <f t="shared" ca="1" si="77"/>
        <v>771.60335938129356</v>
      </c>
      <c r="AI32" s="716">
        <f t="shared" ca="1" si="77"/>
        <v>795.84000000000015</v>
      </c>
      <c r="AJ32" s="714">
        <f t="shared" ca="1" si="77"/>
        <v>54.168062471706662</v>
      </c>
      <c r="AK32" s="715">
        <f t="shared" ca="1" si="77"/>
        <v>505.63193752829466</v>
      </c>
      <c r="AL32" s="716">
        <f t="shared" ref="AL32:BQ32" ca="1" si="78">AL30-AL31</f>
        <v>792.9900000000016</v>
      </c>
      <c r="AM32" s="714">
        <f t="shared" ca="1" si="78"/>
        <v>46.585245006743435</v>
      </c>
      <c r="AN32" s="715">
        <f t="shared" ca="1" si="78"/>
        <v>468.96475499325788</v>
      </c>
      <c r="AO32" s="716">
        <f t="shared" ca="1" si="78"/>
        <v>641.43000000000029</v>
      </c>
      <c r="AP32" s="714">
        <f t="shared" ca="1" si="78"/>
        <v>25.731865399434923</v>
      </c>
      <c r="AQ32" s="715">
        <f t="shared" ca="1" si="78"/>
        <v>629.8581346005667</v>
      </c>
      <c r="AR32" s="716">
        <f t="shared" ca="1" si="78"/>
        <v>535.83000000000175</v>
      </c>
      <c r="AS32" s="714">
        <f t="shared" ca="1" si="78"/>
        <v>52.982871096640565</v>
      </c>
      <c r="AT32" s="715">
        <f t="shared" ca="1" si="78"/>
        <v>601.10712890336072</v>
      </c>
      <c r="AU32" s="716">
        <f t="shared" ca="1" si="78"/>
        <v>807.38999999999942</v>
      </c>
      <c r="AV32" s="714">
        <f t="shared" ca="1" si="78"/>
        <v>51.657472025330208</v>
      </c>
      <c r="AW32" s="715">
        <f t="shared" ca="1" si="78"/>
        <v>835.68252797466994</v>
      </c>
      <c r="AX32" s="716">
        <f t="shared" ca="1" si="78"/>
        <v>846.27000000000044</v>
      </c>
      <c r="AY32" s="714">
        <f t="shared" ca="1" si="78"/>
        <v>54.590664660915536</v>
      </c>
      <c r="AZ32" s="715">
        <f t="shared" ca="1" si="78"/>
        <v>986.49933533908552</v>
      </c>
      <c r="BA32" s="716">
        <f t="shared" ca="1" si="78"/>
        <v>797.67000000000189</v>
      </c>
      <c r="BB32" s="714">
        <f t="shared" ca="1" si="78"/>
        <v>59.55226390145458</v>
      </c>
      <c r="BC32" s="715">
        <f t="shared" ca="1" si="78"/>
        <v>1317.6577360985466</v>
      </c>
      <c r="BD32" s="716">
        <f t="shared" ca="1" si="78"/>
        <v>1193.6399999999994</v>
      </c>
      <c r="BE32" s="714">
        <f t="shared" ca="1" si="78"/>
        <v>48.651372976581342</v>
      </c>
      <c r="BF32" s="715">
        <f t="shared" ca="1" si="78"/>
        <v>2778.1286270234268</v>
      </c>
      <c r="BG32" s="716">
        <f t="shared" ca="1" si="78"/>
        <v>1001.6100000000006</v>
      </c>
      <c r="BH32" s="714">
        <f t="shared" ca="1" si="78"/>
        <v>2019.0424672397967</v>
      </c>
      <c r="BI32" s="715">
        <f t="shared" ca="1" si="78"/>
        <v>27956.357532603561</v>
      </c>
      <c r="BJ32" s="716">
        <f t="shared" ca="1" si="78"/>
        <v>49343.999990524913</v>
      </c>
      <c r="BK32" s="714">
        <f t="shared" ca="1" si="78"/>
        <v>786.71560480984351</v>
      </c>
      <c r="BL32" s="715">
        <f t="shared" ca="1" si="78"/>
        <v>53048.416547614441</v>
      </c>
      <c r="BM32" s="716">
        <f t="shared" ca="1" si="78"/>
        <v>40440.000013893921</v>
      </c>
      <c r="BN32" s="714">
        <f t="shared" ca="1" si="78"/>
        <v>1011.2934849162829</v>
      </c>
      <c r="BO32" s="715">
        <f t="shared" ca="1" si="78"/>
        <v>13631.073152822395</v>
      </c>
      <c r="BP32" s="716">
        <f t="shared" ca="1" si="78"/>
        <v>26542.800005245466</v>
      </c>
      <c r="BQ32" s="714">
        <f t="shared" ca="1" si="78"/>
        <v>226.18140891049435</v>
      </c>
      <c r="BR32" s="715">
        <f t="shared" ref="BR32:CW32" ca="1" si="79">BR30-BR31</f>
        <v>26990.589871684988</v>
      </c>
      <c r="BS32" s="716">
        <f t="shared" ca="1" si="79"/>
        <v>11210.4</v>
      </c>
      <c r="BT32" s="714">
        <f t="shared" ca="1" si="79"/>
        <v>504.70204525447349</v>
      </c>
      <c r="BU32" s="715">
        <f t="shared" ca="1" si="79"/>
        <v>13643.762107170945</v>
      </c>
      <c r="BV32" s="716">
        <f t="shared" ca="1" si="79"/>
        <v>24822.900004519972</v>
      </c>
      <c r="BW32" s="714">
        <f t="shared" ca="1" si="79"/>
        <v>794.55575785511689</v>
      </c>
      <c r="BX32" s="715">
        <f t="shared" ca="1" si="79"/>
        <v>23762.929870594431</v>
      </c>
      <c r="BY32" s="716">
        <f t="shared" ca="1" si="79"/>
        <v>4158.1003065489303</v>
      </c>
      <c r="BZ32" s="714">
        <f t="shared" ca="1" si="79"/>
        <v>3012.9720337578074</v>
      </c>
      <c r="CA32" s="715">
        <f t="shared" ca="1" si="79"/>
        <v>20849.702677736695</v>
      </c>
      <c r="CB32" s="716">
        <f t="shared" ca="1" si="79"/>
        <v>6021.7891815799767</v>
      </c>
      <c r="CC32" s="714">
        <f t="shared" ca="1" si="79"/>
        <v>2722.2205085309733</v>
      </c>
      <c r="CD32" s="715">
        <f t="shared" ca="1" si="79"/>
        <v>85201.207336932828</v>
      </c>
      <c r="CE32" s="716">
        <f t="shared" ca="1" si="79"/>
        <v>17070.368444896376</v>
      </c>
      <c r="CF32" s="714">
        <f t="shared" ca="1" si="79"/>
        <v>3770.4396331968373</v>
      </c>
      <c r="CG32" s="715">
        <f t="shared" ca="1" si="79"/>
        <v>56517.368674850441</v>
      </c>
      <c r="CH32" s="716">
        <f t="shared" ca="1" si="79"/>
        <v>21388.483699570756</v>
      </c>
      <c r="CI32" s="714">
        <f t="shared" ca="1" si="79"/>
        <v>2126.3718110247305</v>
      </c>
      <c r="CJ32" s="715">
        <f t="shared" ca="1" si="79"/>
        <v>43587.660396182</v>
      </c>
      <c r="CK32" s="716">
        <f t="shared" ca="1" si="79"/>
        <v>20930.277847124264</v>
      </c>
      <c r="CL32" s="714">
        <f t="shared" ca="1" si="79"/>
        <v>2589.5770682271886</v>
      </c>
      <c r="CM32" s="715">
        <f t="shared" ca="1" si="79"/>
        <v>34708.391364460222</v>
      </c>
      <c r="CN32" s="716">
        <f t="shared" ca="1" si="79"/>
        <v>13109.923488122497</v>
      </c>
      <c r="CO32" s="714">
        <f t="shared" ca="1" si="79"/>
        <v>1927.1184290435565</v>
      </c>
      <c r="CP32" s="715">
        <f t="shared" ca="1" si="79"/>
        <v>37216.822945095628</v>
      </c>
      <c r="CQ32" s="716">
        <f t="shared" ca="1" si="79"/>
        <v>10059.491290994863</v>
      </c>
      <c r="CR32" s="714">
        <f t="shared" ca="1" si="79"/>
        <v>2025.9796297088023</v>
      </c>
      <c r="CS32" s="715">
        <f t="shared" ca="1" si="79"/>
        <v>50412.724570553793</v>
      </c>
      <c r="CT32" s="716">
        <f t="shared" ca="1" si="79"/>
        <v>17113.377279985212</v>
      </c>
      <c r="CU32" s="714">
        <f t="shared" ca="1" si="79"/>
        <v>2059.8251381743903</v>
      </c>
      <c r="CV32" s="715">
        <f t="shared" ca="1" si="79"/>
        <v>13678.417825898723</v>
      </c>
      <c r="CW32" s="716">
        <f t="shared" ca="1" si="79"/>
        <v>24151.816232342942</v>
      </c>
      <c r="CZ32" s="703" t="s">
        <v>202</v>
      </c>
      <c r="DA32" s="867"/>
      <c r="DB32" s="868"/>
      <c r="DC32" s="869"/>
      <c r="DD32" s="867"/>
      <c r="DE32" s="868"/>
      <c r="DF32" s="869"/>
      <c r="DG32" s="867"/>
      <c r="DH32" s="868"/>
      <c r="DI32" s="869"/>
      <c r="DJ32" s="867"/>
      <c r="DK32" s="868"/>
      <c r="DL32" s="869"/>
      <c r="DM32" s="867"/>
      <c r="DN32" s="868"/>
      <c r="DO32" s="869"/>
      <c r="DP32" s="867"/>
      <c r="DQ32" s="868"/>
      <c r="DR32" s="869"/>
      <c r="DS32" s="867"/>
      <c r="DT32" s="868"/>
      <c r="DU32" s="869"/>
      <c r="DV32" s="867"/>
      <c r="DW32" s="868"/>
      <c r="DX32" s="869"/>
      <c r="DY32" s="867"/>
      <c r="DZ32" s="868"/>
      <c r="EA32" s="869"/>
      <c r="EB32" s="867"/>
      <c r="EC32" s="868"/>
      <c r="ED32" s="869"/>
      <c r="EE32" s="867"/>
      <c r="EF32" s="868"/>
      <c r="EG32" s="869"/>
      <c r="EH32" s="867"/>
      <c r="EI32" s="868"/>
      <c r="EJ32" s="869"/>
      <c r="EK32" s="867"/>
      <c r="EL32" s="868"/>
      <c r="EM32" s="869"/>
      <c r="EN32" s="867"/>
      <c r="EO32" s="868"/>
      <c r="EP32" s="869"/>
      <c r="EQ32" s="867"/>
      <c r="ER32" s="868"/>
      <c r="ES32" s="869"/>
      <c r="ET32" s="867"/>
      <c r="EU32" s="868"/>
      <c r="EV32" s="869"/>
      <c r="EW32" s="867"/>
      <c r="EX32" s="868"/>
      <c r="EY32" s="869"/>
      <c r="EZ32" s="867"/>
      <c r="FA32" s="868"/>
      <c r="FB32" s="869"/>
      <c r="FC32" s="867"/>
      <c r="FD32" s="868"/>
      <c r="FE32" s="869"/>
      <c r="FF32" s="867"/>
      <c r="FG32" s="868"/>
      <c r="FH32" s="869"/>
      <c r="FI32" s="867"/>
      <c r="FJ32" s="868"/>
      <c r="FK32" s="869"/>
      <c r="FL32" s="867"/>
      <c r="FM32" s="868"/>
      <c r="FN32" s="869"/>
      <c r="FO32" s="867"/>
      <c r="FP32" s="868"/>
      <c r="FQ32" s="869"/>
      <c r="FR32" s="867"/>
      <c r="FS32" s="868"/>
      <c r="FT32" s="869"/>
      <c r="FU32" s="867"/>
      <c r="FV32" s="868"/>
      <c r="FW32" s="869"/>
      <c r="FX32" s="867"/>
      <c r="FY32" s="868"/>
      <c r="FZ32" s="869"/>
      <c r="GA32" s="867"/>
      <c r="GB32" s="868"/>
      <c r="GC32" s="869"/>
      <c r="GD32" s="867"/>
      <c r="GE32" s="868"/>
      <c r="GF32" s="869"/>
      <c r="GG32" s="867"/>
      <c r="GH32" s="868"/>
      <c r="GI32" s="869"/>
      <c r="GJ32" s="867"/>
      <c r="GK32" s="868"/>
      <c r="GL32" s="869"/>
      <c r="GM32" s="870"/>
      <c r="GN32" s="871"/>
      <c r="GO32" s="872"/>
      <c r="GP32" s="870"/>
      <c r="GQ32" s="871"/>
      <c r="GR32" s="872"/>
    </row>
    <row r="33" spans="1:200" x14ac:dyDescent="0.25">
      <c r="A33" s="719" t="s">
        <v>444</v>
      </c>
      <c r="B33" s="701"/>
      <c r="C33" s="720">
        <f t="shared" ref="C33:E38" ca="1" si="80">AVERAGE(BT33,BW33,BZ33,CC33,CF33,CI33,CL33)</f>
        <v>8194.58</v>
      </c>
      <c r="D33" s="721">
        <f t="shared" ca="1" si="80"/>
        <v>8402.1285714285732</v>
      </c>
      <c r="E33" s="722">
        <f t="shared" ca="1" si="80"/>
        <v>2202.2200000000003</v>
      </c>
      <c r="F33" s="873">
        <f ca="1">OFFSET('OCN2018.FCS'!$A$1,MATCH("URB",'OCN2018.FCS'!$A$1:$A$1294,0)+F1-1975,7)</f>
        <v>658.73</v>
      </c>
      <c r="G33" s="874">
        <f ca="1">OFFSET('OCN2018.FCS'!$A$1,MATCH("URB",'OCN2018.FCS'!$A$1:$A$1294,0)+F1-1975,8)</f>
        <v>827.57</v>
      </c>
      <c r="H33" s="875">
        <f ca="1">OFFSET('OCN2018.FCS'!$A$1,MATCH("URB",'OCN2018.FCS'!$A$1:$A$1294,0)+F1-1975,9)</f>
        <v>534.34</v>
      </c>
      <c r="I33" s="873">
        <f ca="1">OFFSET('OCN2018.FCS'!$A$1,MATCH("URB",'OCN2018.FCS'!$A$1:$A$1294,0)+I1-1975,7)</f>
        <v>983.03</v>
      </c>
      <c r="J33" s="874">
        <f ca="1">OFFSET('OCN2018.FCS'!$A$1,MATCH("URB",'OCN2018.FCS'!$A$1:$A$1294,0)+I1-1975,8)</f>
        <v>1585.3</v>
      </c>
      <c r="K33" s="875">
        <f ca="1">OFFSET('OCN2018.FCS'!$A$1,MATCH("URB",'OCN2018.FCS'!$A$1:$A$1294,0)+I1-1975,9)</f>
        <v>420.18</v>
      </c>
      <c r="L33" s="873">
        <f ca="1">OFFSET('OCN2018.FCS'!$A$1,MATCH("URB",'OCN2018.FCS'!$A$1:$A$1294,0)+L1-1975,7)</f>
        <v>1159.3600000000001</v>
      </c>
      <c r="M33" s="874">
        <f ca="1">OFFSET('OCN2018.FCS'!$A$1,MATCH("URB",'OCN2018.FCS'!$A$1:$A$1294,0)+L1-1975,8)</f>
        <v>2549.88</v>
      </c>
      <c r="N33" s="875">
        <f ca="1">OFFSET('OCN2018.FCS'!$A$1,MATCH("URB",'OCN2018.FCS'!$A$1:$A$1294,0)+L1-1975,9)</f>
        <v>1067.31</v>
      </c>
      <c r="O33" s="873">
        <f ca="1">OFFSET('OCN2018.FCS'!$A$1,MATCH("URB",'OCN2018.FCS'!$A$1:$A$1294,0)+O1-1975,7)</f>
        <v>414.58</v>
      </c>
      <c r="P33" s="874">
        <f ca="1">OFFSET('OCN2018.FCS'!$A$1,MATCH("URB",'OCN2018.FCS'!$A$1:$A$1294,0)+O1-1975,8)</f>
        <v>2510.38</v>
      </c>
      <c r="Q33" s="875">
        <f ca="1">OFFSET('OCN2018.FCS'!$A$1,MATCH("URB",'OCN2018.FCS'!$A$1:$A$1294,0)+O1-1975,9)</f>
        <v>1253.19</v>
      </c>
      <c r="R33" s="873">
        <f ca="1">OFFSET('OCN2018.FCS'!$A$1,MATCH("URB",'OCN2018.FCS'!$A$1:$A$1294,0)+R1-1975,7)</f>
        <v>401.57</v>
      </c>
      <c r="S33" s="874">
        <f ca="1">OFFSET('OCN2018.FCS'!$A$1,MATCH("URB",'OCN2018.FCS'!$A$1:$A$1294,0)+R1-1975,8)</f>
        <v>993.14</v>
      </c>
      <c r="T33" s="875">
        <f ca="1">OFFSET('OCN2018.FCS'!$A$1,MATCH("URB",'OCN2018.FCS'!$A$1:$A$1294,0)+R1-1975,9)</f>
        <v>2150.31</v>
      </c>
      <c r="U33" s="873">
        <f ca="1">OFFSET('OCN2018.FCS'!$A$1,MATCH("URB",'OCN2018.FCS'!$A$1:$A$1294,0)+U1-1975,7)</f>
        <v>133.97999999999999</v>
      </c>
      <c r="V33" s="874">
        <f ca="1">OFFSET('OCN2018.FCS'!$A$1,MATCH("URB",'OCN2018.FCS'!$A$1:$A$1294,0)+U1-1975,8)</f>
        <v>967.93000000000006</v>
      </c>
      <c r="W33" s="875">
        <f ca="1">OFFSET('OCN2018.FCS'!$A$1,MATCH("URB",'OCN2018.FCS'!$A$1:$A$1294,0)+U1-1975,9)</f>
        <v>1023.03</v>
      </c>
      <c r="X33" s="873">
        <f ca="1">OFFSET('OCN2018.FCS'!$A$1,MATCH("URB",'OCN2018.FCS'!$A$1:$A$1294,0)+X1-1975,7)</f>
        <v>158.03</v>
      </c>
      <c r="Y33" s="874">
        <f ca="1">OFFSET('OCN2018.FCS'!$A$1,MATCH("URB",'OCN2018.FCS'!$A$1:$A$1294,0)+X1-1975,8)</f>
        <v>388.67</v>
      </c>
      <c r="Z33" s="875">
        <f ca="1">OFFSET('OCN2018.FCS'!$A$1,MATCH("URB",'OCN2018.FCS'!$A$1:$A$1294,0)+X1-1975,9)</f>
        <v>840.16</v>
      </c>
      <c r="AA33" s="873">
        <f ca="1">OFFSET('OCN2018.FCS'!$A$1,MATCH("URB",'OCN2018.FCS'!$A$1:$A$1294,0)+AA1-1975,7)</f>
        <v>239.91</v>
      </c>
      <c r="AB33" s="874">
        <f ca="1">OFFSET('OCN2018.FCS'!$A$1,MATCH("URB",'OCN2018.FCS'!$A$1:$A$1294,0)+AA1-1975,8)</f>
        <v>551.52</v>
      </c>
      <c r="AC33" s="875">
        <f ca="1">OFFSET('OCN2018.FCS'!$A$1,MATCH("URB",'OCN2018.FCS'!$A$1:$A$1294,0)+AA1-1975,9)</f>
        <v>330.73</v>
      </c>
      <c r="AD33" s="873">
        <f ca="1">OFFSET('OCN2018.FCS'!$A$1,MATCH("URB",'OCN2018.FCS'!$A$1:$A$1294,0)+AD1-1975,7)</f>
        <v>182.94</v>
      </c>
      <c r="AE33" s="874">
        <f ca="1">OFFSET('OCN2018.FCS'!$A$1,MATCH("URB",'OCN2018.FCS'!$A$1:$A$1294,0)+AD1-1975,8)</f>
        <v>777.67000000000007</v>
      </c>
      <c r="AF33" s="875">
        <f ca="1">OFFSET('OCN2018.FCS'!$A$1,MATCH("URB",'OCN2018.FCS'!$A$1:$A$1294,0)+AD1-1975,9)</f>
        <v>343.48</v>
      </c>
      <c r="AG33" s="873">
        <f ca="1">OFFSET('OCN2018.FCS'!$A$1,MATCH("URB",'OCN2018.FCS'!$A$1:$A$1294,0)+AG1-1975,7)</f>
        <v>160.80000000000001</v>
      </c>
      <c r="AH33" s="874">
        <f ca="1">OFFSET('OCN2018.FCS'!$A$1,MATCH("URB",'OCN2018.FCS'!$A$1:$A$1294,0)+AG1-1975,8)</f>
        <v>829.34</v>
      </c>
      <c r="AI33" s="875">
        <f ca="1">OFFSET('OCN2018.FCS'!$A$1,MATCH("URB",'OCN2018.FCS'!$A$1:$A$1294,0)+AG1-1975,9)</f>
        <v>676.25</v>
      </c>
      <c r="AJ33" s="873">
        <f ca="1">OFFSET('OCN2018.FCS'!$A$1,MATCH("URB",'OCN2018.FCS'!$A$1:$A$1294,0)+AJ1-1975,7)</f>
        <v>322.5</v>
      </c>
      <c r="AK33" s="874">
        <f ca="1">OFFSET('OCN2018.FCS'!$A$1,MATCH("URB",'OCN2018.FCS'!$A$1:$A$1294,0)+AJ1-1975,8)</f>
        <v>292.72000000000003</v>
      </c>
      <c r="AL33" s="875">
        <f ca="1">OFFSET('OCN2018.FCS'!$A$1,MATCH("URB",'OCN2018.FCS'!$A$1:$A$1294,0)+AJ1-1975,9)</f>
        <v>791.37</v>
      </c>
      <c r="AM33" s="873">
        <f ca="1">OFFSET('OCN2018.FCS'!$A$1,MATCH("URB",'OCN2018.FCS'!$A$1:$A$1294,0)+AM1-1975,7)</f>
        <v>764.98</v>
      </c>
      <c r="AN33" s="874">
        <f ca="1">OFFSET('OCN2018.FCS'!$A$1,MATCH("URB",'OCN2018.FCS'!$A$1:$A$1294,0)+AM1-1975,8)</f>
        <v>975.91</v>
      </c>
      <c r="AO33" s="875">
        <f ca="1">OFFSET('OCN2018.FCS'!$A$1,MATCH("URB",'OCN2018.FCS'!$A$1:$A$1294,0)+AM1-1975,9)</f>
        <v>287.66000000000003</v>
      </c>
      <c r="AP33" s="873">
        <f ca="1">OFFSET('OCN2018.FCS'!$A$1,MATCH("URB",'OCN2018.FCS'!$A$1:$A$1294,0)+AP1-1975,7)</f>
        <v>267.93</v>
      </c>
      <c r="AQ33" s="874">
        <f ca="1">OFFSET('OCN2018.FCS'!$A$1,MATCH("URB",'OCN2018.FCS'!$A$1:$A$1294,0)+AP1-1975,8)</f>
        <v>1543.9</v>
      </c>
      <c r="AR33" s="875">
        <f ca="1">OFFSET('OCN2018.FCS'!$A$1,MATCH("URB",'OCN2018.FCS'!$A$1:$A$1294,0)+AP1-1975,9)</f>
        <v>394.52</v>
      </c>
      <c r="AS33" s="873">
        <f ca="1">OFFSET('OCN2018.FCS'!$A$1,MATCH("URB",'OCN2018.FCS'!$A$1:$A$1294,0)+AS1-1975,7)</f>
        <v>522.19000000000005</v>
      </c>
      <c r="AT33" s="874">
        <f ca="1">OFFSET('OCN2018.FCS'!$A$1,MATCH("URB",'OCN2018.FCS'!$A$1:$A$1294,0)+AS1-1975,8)</f>
        <v>377.62</v>
      </c>
      <c r="AU33" s="875">
        <f ca="1">OFFSET('OCN2018.FCS'!$A$1,MATCH("URB",'OCN2018.FCS'!$A$1:$A$1294,0)+AS1-1975,9)</f>
        <v>888.94</v>
      </c>
      <c r="AV33" s="873">
        <f ca="1">OFFSET('OCN2018.FCS'!$A$1,MATCH("URB",'OCN2018.FCS'!$A$1:$A$1294,0)+AV1-1975,7)</f>
        <v>354.04</v>
      </c>
      <c r="AW33" s="874">
        <f ca="1">OFFSET('OCN2018.FCS'!$A$1,MATCH("URB",'OCN2018.FCS'!$A$1:$A$1294,0)+AV1-1975,8)</f>
        <v>1533.89</v>
      </c>
      <c r="AX33" s="875">
        <f ca="1">OFFSET('OCN2018.FCS'!$A$1,MATCH("URB",'OCN2018.FCS'!$A$1:$A$1294,0)+AV1-1975,9)</f>
        <v>278.95999999999998</v>
      </c>
      <c r="AY33" s="873">
        <f ca="1">OFFSET('OCN2018.FCS'!$A$1,MATCH("URB",'OCN2018.FCS'!$A$1:$A$1294,0)+AY1-1975,7)</f>
        <v>731.69999999999993</v>
      </c>
      <c r="AZ33" s="874">
        <f ca="1">OFFSET('OCN2018.FCS'!$A$1,MATCH("URB",'OCN2018.FCS'!$A$1:$A$1294,0)+AY1-1975,8)</f>
        <v>2280.4499999999998</v>
      </c>
      <c r="BA33" s="875">
        <f ca="1">OFFSET('OCN2018.FCS'!$A$1,MATCH("URB",'OCN2018.FCS'!$A$1:$A$1294,0)+AY1-1975,9)</f>
        <v>2800.44</v>
      </c>
      <c r="BB33" s="873">
        <f ca="1">OFFSET('OCN2018.FCS'!$A$1,MATCH("URB",'OCN2018.FCS'!$A$1:$A$1294,0)+BB1-1975,7)</f>
        <v>3212.0099999999998</v>
      </c>
      <c r="BC33" s="874">
        <f ca="1">OFFSET('OCN2018.FCS'!$A$1,MATCH("URB",'OCN2018.FCS'!$A$1:$A$1294,0)+BB1-1975,8)</f>
        <v>4515.87</v>
      </c>
      <c r="BD33" s="875">
        <f ca="1">OFFSET('OCN2018.FCS'!$A$1,MATCH("URB",'OCN2018.FCS'!$A$1:$A$1294,0)+BB1-1975,9)</f>
        <v>1544.85</v>
      </c>
      <c r="BE33" s="873">
        <f ca="1">OFFSET('OCN2018.FCS'!$A$1,MATCH("URB",'OCN2018.FCS'!$A$1:$A$1294,0)+BE1-1975,7)</f>
        <v>2696.5499999999997</v>
      </c>
      <c r="BF33" s="874">
        <f ca="1">OFFSET('OCN2018.FCS'!$A$1,MATCH("URB",'OCN2018.FCS'!$A$1:$A$1294,0)+BE1-1975,8)</f>
        <v>6962.46</v>
      </c>
      <c r="BG33" s="875">
        <f ca="1">OFFSET('OCN2018.FCS'!$A$1,MATCH("URB",'OCN2018.FCS'!$A$1:$A$1294,0)+BE1-1975,9)</f>
        <v>1901.4299999999998</v>
      </c>
      <c r="BH33" s="873">
        <f ca="1">OFFSET('OCN2018.FCS'!$A$1,MATCH("URB",'OCN2018.FCS'!$A$1:$A$1294,0)+BH1-1975,7)</f>
        <v>1705.4099999999999</v>
      </c>
      <c r="BI33" s="874">
        <f ca="1">OFFSET('OCN2018.FCS'!$A$1,MATCH("URB",'OCN2018.FCS'!$A$1:$A$1294,0)+BH1-1975,8)</f>
        <v>9338.6099999999988</v>
      </c>
      <c r="BJ33" s="875">
        <f ca="1">OFFSET('OCN2018.FCS'!$A$1,MATCH("URB",'OCN2018.FCS'!$A$1:$A$1294,0)+BH1-1975,9)</f>
        <v>4660.71</v>
      </c>
      <c r="BK33" s="873">
        <f ca="1">OFFSET('OCN2018.FCS'!$A$1,MATCH("URB",'OCN2018.FCS'!$A$1:$A$1294,0)+BK1-1975,7)</f>
        <v>3828.1499999999996</v>
      </c>
      <c r="BL33" s="874">
        <f ca="1">OFFSET('OCN2018.FCS'!$A$1,MATCH("URB",'OCN2018.FCS'!$A$1:$A$1294,0)+BK1-1975,8)</f>
        <v>3918</v>
      </c>
      <c r="BM33" s="875">
        <f ca="1">OFFSET('OCN2018.FCS'!$A$1,MATCH("URB",'OCN2018.FCS'!$A$1:$A$1294,0)+BK1-1975,9)</f>
        <v>6815.9699999999993</v>
      </c>
      <c r="BN33" s="873">
        <f ca="1">OFFSET('OCN2018.FCS'!$A$1,MATCH("URB",'OCN2018.FCS'!$A$1:$A$1294,0)+BN1-1975,7)</f>
        <v>2288.88</v>
      </c>
      <c r="BO33" s="874">
        <f ca="1">OFFSET('OCN2018.FCS'!$A$1,MATCH("URB",'OCN2018.FCS'!$A$1:$A$1294,0)+BN1-1975,8)</f>
        <v>6213.63</v>
      </c>
      <c r="BP33" s="875">
        <f ca="1">OFFSET('OCN2018.FCS'!$A$1,MATCH("URB",'OCN2018.FCS'!$A$1:$A$1294,0)+BN1-1975,9)</f>
        <v>2784.66</v>
      </c>
      <c r="BQ33" s="873">
        <f ca="1">OFFSET('OCN2018.FCS'!$A$1,MATCH("URB",'OCN2018.FCS'!$A$1:$A$1294,0)+BQ1-1975,7)</f>
        <v>1634.22</v>
      </c>
      <c r="BR33" s="874">
        <f ca="1">OFFSET('OCN2018.FCS'!$A$1,MATCH("URB",'OCN2018.FCS'!$A$1:$A$1294,0)+BQ1-1975,8)</f>
        <v>3883.3199999999997</v>
      </c>
      <c r="BS33" s="875">
        <f ca="1">OFFSET('OCN2018.FCS'!$A$1,MATCH("URB",'OCN2018.FCS'!$A$1:$A$1294,0)+BQ1-1975,9)</f>
        <v>3808.29</v>
      </c>
      <c r="BT33" s="873">
        <f ca="1">OFFSET('OCN2018.FCS'!$A$1,MATCH("URB",'OCN2018.FCS'!$A$1:$A$1294,0)+BT1-1975,7)</f>
        <v>1214.01</v>
      </c>
      <c r="BU33" s="874">
        <f ca="1">OFFSET('OCN2018.FCS'!$A$1,MATCH("URB",'OCN2018.FCS'!$A$1:$A$1294,0)+BT1-1975,8)</f>
        <v>2258.79</v>
      </c>
      <c r="BV33" s="875">
        <f ca="1">OFFSET('OCN2018.FCS'!$A$1,MATCH("URB",'OCN2018.FCS'!$A$1:$A$1294,0)+BT1-1975,9)</f>
        <v>1376.37</v>
      </c>
      <c r="BW33" s="873">
        <f ca="1">OFFSET('OCN2018.FCS'!$A$1,MATCH("URB",'OCN2018.FCS'!$A$1:$A$1294,0)+BW1-1975,7)</f>
        <v>3797.04</v>
      </c>
      <c r="BX33" s="874">
        <f ca="1">OFFSET('OCN2018.FCS'!$A$1,MATCH("URB",'OCN2018.FCS'!$A$1:$A$1294,0)+BW1-1975,8)</f>
        <v>2812.2599999999998</v>
      </c>
      <c r="BY33" s="875">
        <f ca="1">OFFSET('OCN2018.FCS'!$A$1,MATCH("URB",'OCN2018.FCS'!$A$1:$A$1294,0)+BW1-1975,9)</f>
        <v>1561.8</v>
      </c>
      <c r="BZ33" s="873">
        <f ca="1">OFFSET('OCN2018.FCS'!$A$1,MATCH("URB",'OCN2018.FCS'!$A$1:$A$1294,0)+BZ1-1975,7)</f>
        <v>1677.36</v>
      </c>
      <c r="CA33" s="874">
        <f ca="1">OFFSET('OCN2018.FCS'!$A$1,MATCH("URB",'OCN2018.FCS'!$A$1:$A$1294,0)+BZ1-1975,8)</f>
        <v>5560.05</v>
      </c>
      <c r="CB33" s="875">
        <f ca="1">OFFSET('OCN2018.FCS'!$A$1,MATCH("URB",'OCN2018.FCS'!$A$1:$A$1294,0)+BZ1-1975,9)</f>
        <v>1316.07</v>
      </c>
      <c r="CC33" s="873">
        <f ca="1">OFFSET('OCN2018.FCS'!$A$1,MATCH("URB",'OCN2018.FCS'!$A$1:$A$1294,0)+CC1-1975,7)</f>
        <v>9084.8000000000011</v>
      </c>
      <c r="CD33" s="874">
        <f ca="1">OFFSET('OCN2018.FCS'!$A$1,MATCH("URB",'OCN2018.FCS'!$A$1:$A$1294,0)+CC1-1975,8)</f>
        <v>7037.3</v>
      </c>
      <c r="CE33" s="875">
        <f ca="1">OFFSET('OCN2018.FCS'!$A$1,MATCH("URB",'OCN2018.FCS'!$A$1:$A$1294,0)+CC1-1975,9)</f>
        <v>4070.15</v>
      </c>
      <c r="CF33" s="873">
        <f ca="1">OFFSET('OCN2018.FCS'!$A$1,MATCH("URB",'OCN2018.FCS'!$A$1:$A$1294,0)+CF1-1975,7)</f>
        <v>5396.6500000000005</v>
      </c>
      <c r="CG33" s="874">
        <f ca="1">OFFSET('OCN2018.FCS'!$A$1,MATCH("URB",'OCN2018.FCS'!$A$1:$A$1294,0)+CF1-1975,8)</f>
        <v>12990.7</v>
      </c>
      <c r="CH33" s="875">
        <f ca="1">OFFSET('OCN2018.FCS'!$A$1,MATCH("URB",'OCN2018.FCS'!$A$1:$A$1294,0)+CF1-1975,9)</f>
        <v>2086.1</v>
      </c>
      <c r="CI33" s="873">
        <f ca="1">OFFSET('OCN2018.FCS'!$A$1,MATCH("URB",'OCN2018.FCS'!$A$1:$A$1294,0)+CI1-1975,7)</f>
        <v>9365.9</v>
      </c>
      <c r="CJ33" s="874">
        <f ca="1">OFFSET('OCN2018.FCS'!$A$1,MATCH("URB",'OCN2018.FCS'!$A$1:$A$1294,0)+CI1-1975,8)</f>
        <v>5442.2000000000007</v>
      </c>
      <c r="CK33" s="875">
        <f ca="1">OFFSET('OCN2018.FCS'!$A$1,MATCH("URB",'OCN2018.FCS'!$A$1:$A$1294,0)+CI1-1975,9)</f>
        <v>3152.8500000000004</v>
      </c>
      <c r="CL33" s="873">
        <f ca="1">OFFSET('OCN2018.FCS'!$A$1,MATCH("URB",'OCN2018.FCS'!$A$1:$A$1294,0)+CL1-1975,7)</f>
        <v>26826.300000000003</v>
      </c>
      <c r="CM33" s="874">
        <f ca="1">OFFSET('OCN2018.FCS'!$A$1,MATCH("URB",'OCN2018.FCS'!$A$1:$A$1294,0)+CL1-1975,8)</f>
        <v>22713.600000000002</v>
      </c>
      <c r="CN33" s="875">
        <f ca="1">OFFSET('OCN2018.FCS'!$A$1,MATCH("URB",'OCN2018.FCS'!$A$1:$A$1294,0)+CL1-1975,9)</f>
        <v>1852.2</v>
      </c>
      <c r="CO33" s="873">
        <f ca="1">OFFSET('OCN2018.FCS'!$A$1,MATCH("URB",'OCN2018.FCS'!$A$1:$A$1294,0)+CO1-1975,7)</f>
        <v>6522.85</v>
      </c>
      <c r="CP33" s="874">
        <f ca="1">OFFSET('OCN2018.FCS'!$A$1,MATCH("URB",'OCN2018.FCS'!$A$1:$A$1294,0)+CO1-1975,8)</f>
        <v>33363.599999999999</v>
      </c>
      <c r="CQ33" s="875">
        <f ca="1">OFFSET('OCN2018.FCS'!$A$1,MATCH("URB",'OCN2018.FCS'!$A$1:$A$1294,0)+CO1-1975,9)</f>
        <v>4445.3500000000004</v>
      </c>
      <c r="CR33" s="873">
        <f ca="1">OFFSET('OCN2018.FCS'!$A$1,MATCH("URB",'OCN2018.FCS'!$A$1:$A$1294,0)+CR1-1975,7)</f>
        <v>12793.300000000001</v>
      </c>
      <c r="CS33" s="874">
        <f ca="1">OFFSET('OCN2018.FCS'!$A$1,MATCH("URB",'OCN2018.FCS'!$A$1:$A$1294,0)+CR1-1975,8)</f>
        <v>20714.75</v>
      </c>
      <c r="CT33" s="875">
        <f ca="1">OFFSET('OCN2018.FCS'!$A$1,MATCH("URB",'OCN2018.FCS'!$A$1:$A$1294,0)+CR1-1975,9)</f>
        <v>14818.7</v>
      </c>
      <c r="CU33" s="873">
        <f ca="1">OFFSET('OCN2018.FCS'!$A$1,MATCH("URB",'OCN2018.FCS'!$A$1:$A$1294,0)+CU1-1975,7)</f>
        <v>5260.8</v>
      </c>
      <c r="CV33" s="874">
        <f ca="1">OFFSET('OCN2018.FCS'!$A$1,MATCH("URB",'OCN2018.FCS'!$A$1:$A$1294,0)+CU1-1975,8)</f>
        <v>13867.1</v>
      </c>
      <c r="CW33" s="875">
        <f ca="1">OFFSET('OCN2018.FCS'!$A$1,MATCH("URB",'OCN2018.FCS'!$A$1:$A$1294,0)+CU1-1975,9)</f>
        <v>5615.6500000000005</v>
      </c>
      <c r="CZ33" s="719" t="s">
        <v>444</v>
      </c>
      <c r="DA33" s="861">
        <v>0.03</v>
      </c>
      <c r="DB33" s="862">
        <v>0.03</v>
      </c>
      <c r="DC33" s="863">
        <v>0.03</v>
      </c>
      <c r="DD33" s="861">
        <v>0.03</v>
      </c>
      <c r="DE33" s="862">
        <v>0.03</v>
      </c>
      <c r="DF33" s="863">
        <v>0.03</v>
      </c>
      <c r="DG33" s="861">
        <v>0.03</v>
      </c>
      <c r="DH33" s="862">
        <v>0.03</v>
      </c>
      <c r="DI33" s="863">
        <v>0.03</v>
      </c>
      <c r="DJ33" s="861">
        <v>0.03</v>
      </c>
      <c r="DK33" s="862">
        <v>0.03</v>
      </c>
      <c r="DL33" s="863">
        <v>0.03</v>
      </c>
      <c r="DM33" s="861">
        <v>0.03</v>
      </c>
      <c r="DN33" s="862">
        <v>0.03</v>
      </c>
      <c r="DO33" s="863">
        <v>0.03</v>
      </c>
      <c r="DP33" s="861">
        <v>0.03</v>
      </c>
      <c r="DQ33" s="862">
        <v>0.03</v>
      </c>
      <c r="DR33" s="863">
        <v>0.03</v>
      </c>
      <c r="DS33" s="861">
        <v>0.03</v>
      </c>
      <c r="DT33" s="862">
        <v>0.03</v>
      </c>
      <c r="DU33" s="863">
        <v>0.03</v>
      </c>
      <c r="DV33" s="861">
        <v>0.03</v>
      </c>
      <c r="DW33" s="862">
        <v>0.03</v>
      </c>
      <c r="DX33" s="863">
        <v>0.03</v>
      </c>
      <c r="DY33" s="861">
        <v>0.03</v>
      </c>
      <c r="DZ33" s="862">
        <v>0.03</v>
      </c>
      <c r="EA33" s="863">
        <v>0.03</v>
      </c>
      <c r="EB33" s="861">
        <v>0.03</v>
      </c>
      <c r="EC33" s="862">
        <v>0.03</v>
      </c>
      <c r="ED33" s="863">
        <v>0.03</v>
      </c>
      <c r="EE33" s="861">
        <v>0.03</v>
      </c>
      <c r="EF33" s="862">
        <v>0.03</v>
      </c>
      <c r="EG33" s="863">
        <v>0.03</v>
      </c>
      <c r="EH33" s="861">
        <v>0.03</v>
      </c>
      <c r="EI33" s="862">
        <v>0.03</v>
      </c>
      <c r="EJ33" s="863">
        <v>0.03</v>
      </c>
      <c r="EK33" s="861">
        <v>0.03</v>
      </c>
      <c r="EL33" s="862">
        <v>0.03</v>
      </c>
      <c r="EM33" s="863">
        <v>0.03</v>
      </c>
      <c r="EN33" s="861">
        <v>0.03</v>
      </c>
      <c r="EO33" s="862">
        <v>0.03</v>
      </c>
      <c r="EP33" s="863">
        <v>0.03</v>
      </c>
      <c r="EQ33" s="861">
        <v>0.03</v>
      </c>
      <c r="ER33" s="862">
        <v>0.03</v>
      </c>
      <c r="ES33" s="863">
        <v>0.03</v>
      </c>
      <c r="ET33" s="861">
        <v>0.03</v>
      </c>
      <c r="EU33" s="862">
        <v>0.03</v>
      </c>
      <c r="EV33" s="863">
        <v>0.03</v>
      </c>
      <c r="EW33" s="861">
        <v>0.03</v>
      </c>
      <c r="EX33" s="862">
        <v>0.03</v>
      </c>
      <c r="EY33" s="863">
        <v>0.03</v>
      </c>
      <c r="EZ33" s="861">
        <v>0.03</v>
      </c>
      <c r="FA33" s="862">
        <v>0.03</v>
      </c>
      <c r="FB33" s="863">
        <v>0.03</v>
      </c>
      <c r="FC33" s="861">
        <f>ValidCohort_Pivot!BR59</f>
        <v>5.0090838349710842E-2</v>
      </c>
      <c r="FD33" s="862">
        <f>ValidCohort_Pivot!BS59</f>
        <v>5.0090838106064406E-2</v>
      </c>
      <c r="FE33" s="863">
        <f>ValidCohort_Pivot!BT59</f>
        <v>5.0090837911673014E-2</v>
      </c>
      <c r="FF33" s="861">
        <f>ValidCohort_Pivot!BU59</f>
        <v>5.0008005618788154E-2</v>
      </c>
      <c r="FG33" s="862">
        <f>ValidCohort_Pivot!BV59</f>
        <v>5.0008005618837115E-2</v>
      </c>
      <c r="FH33" s="863">
        <f>ValidCohort_Pivot!BW59</f>
        <v>5.0008006649558068E-2</v>
      </c>
      <c r="FI33" s="861">
        <f>ValidCohort_Pivot!BX59</f>
        <v>5.0461204456476616E-2</v>
      </c>
      <c r="FJ33" s="862">
        <f>ValidCohort_Pivot!BY59</f>
        <v>5.0461204801958037E-2</v>
      </c>
      <c r="FK33" s="863">
        <f>ValidCohort_Pivot!BZ59</f>
        <v>5.0461205901926265E-2</v>
      </c>
      <c r="FL33" s="861">
        <f>ValidCohort_Pivot!CA59</f>
        <v>4.9931384017131264E-2</v>
      </c>
      <c r="FM33" s="862">
        <f>ValidCohort_Pivot!CB59</f>
        <v>4.9931383762395587E-2</v>
      </c>
      <c r="FN33" s="863">
        <f>ValidCohort_Pivot!CC59</f>
        <v>4.99313833051096E-2</v>
      </c>
      <c r="FO33" s="861">
        <f>ValidCohort_Pivot!CD59</f>
        <v>0.63000250442129868</v>
      </c>
      <c r="FP33" s="862">
        <f>ValidCohort_Pivot!CE59</f>
        <v>0.62999999989104516</v>
      </c>
      <c r="FQ33" s="863">
        <f>ValidCohort_Pivot!CF59</f>
        <v>0.63000000025932013</v>
      </c>
      <c r="FR33" s="861">
        <f>ValidCohort_Pivot!CG59</f>
        <v>0.62998380101796103</v>
      </c>
      <c r="FS33" s="862">
        <f>ValidCohort_Pivot!CH59</f>
        <v>0.63001075110424232</v>
      </c>
      <c r="FT33" s="863">
        <f>ValidCohort_Pivot!CI59</f>
        <v>0.63000196138585496</v>
      </c>
      <c r="FU33" s="861">
        <f>ValidCohort_Pivot!CJ59</f>
        <v>0.62999478356182537</v>
      </c>
      <c r="FV33" s="862">
        <f>ValidCohort_Pivot!CK59</f>
        <v>0.63001075112135885</v>
      </c>
      <c r="FW33" s="863">
        <f>ValidCohort_Pivot!CL59</f>
        <v>0.63000196226669636</v>
      </c>
      <c r="FX33" s="861">
        <f>ValidCohort_Pivot!CM59</f>
        <v>0.5</v>
      </c>
      <c r="FY33" s="862">
        <f>ValidCohort_Pivot!CN59</f>
        <v>0.5</v>
      </c>
      <c r="FZ33" s="863">
        <f>ValidCohort_Pivot!CO59</f>
        <v>0.5</v>
      </c>
      <c r="GA33" s="861">
        <f>ValidCohort_Pivot!CP59</f>
        <v>0.56499999999882267</v>
      </c>
      <c r="GB33" s="862">
        <f>ValidCohort_Pivot!CQ59</f>
        <v>0.55999999988686855</v>
      </c>
      <c r="GC33" s="863">
        <f>ValidCohort_Pivot!CR59</f>
        <v>0.58199999975871575</v>
      </c>
      <c r="GD33" s="861">
        <f>ValidCohort_Pivot!CS59</f>
        <v>0.56499999990577854</v>
      </c>
      <c r="GE33" s="862">
        <f>ValidCohort_Pivot!CT59</f>
        <v>0.55999999980956838</v>
      </c>
      <c r="GF33" s="863">
        <f>ValidCohort_Pivot!CU59</f>
        <v>0.58199999960459303</v>
      </c>
      <c r="GG33" s="896">
        <f t="shared" ref="GG33:GL33" si="81">GD33</f>
        <v>0.56499999990577854</v>
      </c>
      <c r="GH33" s="894">
        <f t="shared" si="81"/>
        <v>0.55999999980956838</v>
      </c>
      <c r="GI33" s="895">
        <f t="shared" si="81"/>
        <v>0.58199999960459303</v>
      </c>
      <c r="GJ33" s="896">
        <f t="shared" si="81"/>
        <v>0.56499999990577854</v>
      </c>
      <c r="GK33" s="894">
        <f t="shared" si="81"/>
        <v>0.55999999980956838</v>
      </c>
      <c r="GL33" s="895">
        <f t="shared" si="81"/>
        <v>0.58199999960459303</v>
      </c>
      <c r="GM33" s="864">
        <v>0.56460563691098986</v>
      </c>
      <c r="GN33" s="865">
        <v>0.55999999978177417</v>
      </c>
      <c r="GO33" s="866">
        <v>0.57563123381331993</v>
      </c>
      <c r="GP33" s="864">
        <v>0.56500000000000006</v>
      </c>
      <c r="GQ33" s="865">
        <v>0.56000000028889896</v>
      </c>
      <c r="GR33" s="866">
        <v>0.57539471933777009</v>
      </c>
    </row>
    <row r="34" spans="1:200" x14ac:dyDescent="0.25">
      <c r="A34" s="703" t="s">
        <v>201</v>
      </c>
      <c r="B34" s="681">
        <v>53</v>
      </c>
      <c r="C34" s="730">
        <f t="shared" ca="1" si="80"/>
        <v>3586.9073395957312</v>
      </c>
      <c r="D34" s="725">
        <f t="shared" ca="1" si="80"/>
        <v>3650.9289586674195</v>
      </c>
      <c r="E34" s="731">
        <f t="shared" ca="1" si="80"/>
        <v>939.0337367309952</v>
      </c>
      <c r="F34" s="736">
        <f t="shared" ref="F34:AK34" ca="1" si="82">F33*(1-DA33)</f>
        <v>638.96810000000005</v>
      </c>
      <c r="G34" s="737">
        <f t="shared" ca="1" si="82"/>
        <v>802.74290000000008</v>
      </c>
      <c r="H34" s="738">
        <f t="shared" ca="1" si="82"/>
        <v>518.3098</v>
      </c>
      <c r="I34" s="736">
        <f t="shared" ca="1" si="82"/>
        <v>953.53909999999996</v>
      </c>
      <c r="J34" s="737">
        <f t="shared" ca="1" si="82"/>
        <v>1537.741</v>
      </c>
      <c r="K34" s="738">
        <f t="shared" ca="1" si="82"/>
        <v>407.57459999999998</v>
      </c>
      <c r="L34" s="736">
        <f t="shared" ca="1" si="82"/>
        <v>1124.5792000000001</v>
      </c>
      <c r="M34" s="737">
        <f t="shared" ca="1" si="82"/>
        <v>2473.3836000000001</v>
      </c>
      <c r="N34" s="738">
        <f t="shared" ca="1" si="82"/>
        <v>1035.2907</v>
      </c>
      <c r="O34" s="736">
        <f t="shared" ca="1" si="82"/>
        <v>402.14259999999996</v>
      </c>
      <c r="P34" s="737">
        <f t="shared" ca="1" si="82"/>
        <v>2435.0686000000001</v>
      </c>
      <c r="Q34" s="738">
        <f t="shared" ca="1" si="82"/>
        <v>1215.5943</v>
      </c>
      <c r="R34" s="736">
        <f t="shared" ca="1" si="82"/>
        <v>389.52289999999999</v>
      </c>
      <c r="S34" s="737">
        <f t="shared" ca="1" si="82"/>
        <v>963.34579999999994</v>
      </c>
      <c r="T34" s="738">
        <f t="shared" ca="1" si="82"/>
        <v>2085.8006999999998</v>
      </c>
      <c r="U34" s="736">
        <f t="shared" ca="1" si="82"/>
        <v>129.9606</v>
      </c>
      <c r="V34" s="737">
        <f t="shared" ca="1" si="82"/>
        <v>938.89210000000003</v>
      </c>
      <c r="W34" s="738">
        <f t="shared" ca="1" si="82"/>
        <v>992.33909999999992</v>
      </c>
      <c r="X34" s="736">
        <f t="shared" ca="1" si="82"/>
        <v>153.28909999999999</v>
      </c>
      <c r="Y34" s="737">
        <f t="shared" ca="1" si="82"/>
        <v>377.00990000000002</v>
      </c>
      <c r="Z34" s="738">
        <f t="shared" ca="1" si="82"/>
        <v>814.95519999999999</v>
      </c>
      <c r="AA34" s="736">
        <f t="shared" ca="1" si="82"/>
        <v>232.71269999999998</v>
      </c>
      <c r="AB34" s="737">
        <f t="shared" ca="1" si="82"/>
        <v>534.97439999999995</v>
      </c>
      <c r="AC34" s="738">
        <f t="shared" ca="1" si="82"/>
        <v>320.80810000000002</v>
      </c>
      <c r="AD34" s="736">
        <f t="shared" ca="1" si="82"/>
        <v>177.45179999999999</v>
      </c>
      <c r="AE34" s="737">
        <f t="shared" ca="1" si="82"/>
        <v>754.33990000000006</v>
      </c>
      <c r="AF34" s="738">
        <f t="shared" ca="1" si="82"/>
        <v>333.17560000000003</v>
      </c>
      <c r="AG34" s="736">
        <f t="shared" ca="1" si="82"/>
        <v>155.976</v>
      </c>
      <c r="AH34" s="737">
        <f t="shared" ca="1" si="82"/>
        <v>804.45979999999997</v>
      </c>
      <c r="AI34" s="738">
        <f t="shared" ca="1" si="82"/>
        <v>655.96249999999998</v>
      </c>
      <c r="AJ34" s="736">
        <f t="shared" ca="1" si="82"/>
        <v>312.82499999999999</v>
      </c>
      <c r="AK34" s="737">
        <f t="shared" ca="1" si="82"/>
        <v>283.9384</v>
      </c>
      <c r="AL34" s="738">
        <f t="shared" ref="AL34:BQ34" ca="1" si="83">AL33*(1-EG33)</f>
        <v>767.62889999999993</v>
      </c>
      <c r="AM34" s="736">
        <f t="shared" ca="1" si="83"/>
        <v>742.03060000000005</v>
      </c>
      <c r="AN34" s="737">
        <f t="shared" ca="1" si="83"/>
        <v>946.6327</v>
      </c>
      <c r="AO34" s="738">
        <f t="shared" ca="1" si="83"/>
        <v>279.03020000000004</v>
      </c>
      <c r="AP34" s="736">
        <f t="shared" ca="1" si="83"/>
        <v>259.89210000000003</v>
      </c>
      <c r="AQ34" s="737">
        <f t="shared" ca="1" si="83"/>
        <v>1497.5830000000001</v>
      </c>
      <c r="AR34" s="738">
        <f t="shared" ca="1" si="83"/>
        <v>382.68439999999998</v>
      </c>
      <c r="AS34" s="736">
        <f t="shared" ca="1" si="83"/>
        <v>506.52430000000004</v>
      </c>
      <c r="AT34" s="737">
        <f t="shared" ca="1" si="83"/>
        <v>366.29140000000001</v>
      </c>
      <c r="AU34" s="738">
        <f t="shared" ca="1" si="83"/>
        <v>862.27179999999998</v>
      </c>
      <c r="AV34" s="736">
        <f t="shared" ca="1" si="83"/>
        <v>343.41880000000003</v>
      </c>
      <c r="AW34" s="737">
        <f t="shared" ca="1" si="83"/>
        <v>1487.8733</v>
      </c>
      <c r="AX34" s="738">
        <f t="shared" ca="1" si="83"/>
        <v>270.59119999999996</v>
      </c>
      <c r="AY34" s="736">
        <f t="shared" ca="1" si="83"/>
        <v>709.74899999999991</v>
      </c>
      <c r="AZ34" s="737">
        <f t="shared" ca="1" si="83"/>
        <v>2212.0364999999997</v>
      </c>
      <c r="BA34" s="738">
        <f t="shared" ca="1" si="83"/>
        <v>2716.4268000000002</v>
      </c>
      <c r="BB34" s="736">
        <f t="shared" ca="1" si="83"/>
        <v>3115.6496999999995</v>
      </c>
      <c r="BC34" s="737">
        <f t="shared" ca="1" si="83"/>
        <v>4380.3939</v>
      </c>
      <c r="BD34" s="738">
        <f t="shared" ca="1" si="83"/>
        <v>1498.5044999999998</v>
      </c>
      <c r="BE34" s="736">
        <f t="shared" ca="1" si="83"/>
        <v>2615.6534999999994</v>
      </c>
      <c r="BF34" s="737">
        <f t="shared" ca="1" si="83"/>
        <v>6753.5861999999997</v>
      </c>
      <c r="BG34" s="738">
        <f t="shared" ca="1" si="83"/>
        <v>1844.3870999999997</v>
      </c>
      <c r="BH34" s="736">
        <f t="shared" ca="1" si="83"/>
        <v>1619.9845833700194</v>
      </c>
      <c r="BI34" s="737">
        <f t="shared" ca="1" si="83"/>
        <v>8870.8311983543244</v>
      </c>
      <c r="BJ34" s="738">
        <f t="shared" ca="1" si="83"/>
        <v>4427.2511308366866</v>
      </c>
      <c r="BK34" s="736">
        <f t="shared" ca="1" si="83"/>
        <v>3636.7118532904356</v>
      </c>
      <c r="BL34" s="737">
        <f t="shared" ca="1" si="83"/>
        <v>3722.068633985396</v>
      </c>
      <c r="BM34" s="738">
        <f t="shared" ca="1" si="83"/>
        <v>6475.1169269168113</v>
      </c>
      <c r="BN34" s="736">
        <f t="shared" ca="1" si="83"/>
        <v>2173.3803583436597</v>
      </c>
      <c r="BO34" s="737">
        <f t="shared" ca="1" si="83"/>
        <v>5900.0827440064095</v>
      </c>
      <c r="BP34" s="738">
        <f t="shared" ca="1" si="83"/>
        <v>2644.1426983731417</v>
      </c>
      <c r="BQ34" s="736">
        <f t="shared" ca="1" si="83"/>
        <v>1552.6211336115239</v>
      </c>
      <c r="BR34" s="737">
        <f t="shared" ref="BR34:BS34" ca="1" si="84">BR33*(1-FM33)</f>
        <v>3689.4204588078137</v>
      </c>
      <c r="BS34" s="738">
        <f t="shared" ca="1" si="84"/>
        <v>3618.1368122729841</v>
      </c>
      <c r="BT34" s="736">
        <f ca="1">BT33*(1-FR33)</f>
        <v>449.2033657261851</v>
      </c>
      <c r="BU34" s="737">
        <f ca="1">BU33*(1-FS33)</f>
        <v>835.72801551324847</v>
      </c>
      <c r="BV34" s="738">
        <f ca="1">BV33*(1-FT33)</f>
        <v>509.25420040735077</v>
      </c>
      <c r="BW34" s="736">
        <f t="shared" ref="BW34:CW34" ca="1" si="85">BW33*(1-FR33)</f>
        <v>1404.9663081827612</v>
      </c>
      <c r="BX34" s="737">
        <f t="shared" ca="1" si="85"/>
        <v>1040.5059650995834</v>
      </c>
      <c r="BY34" s="738">
        <f t="shared" ca="1" si="85"/>
        <v>577.86293670757175</v>
      </c>
      <c r="BZ34" s="736">
        <f t="shared" ca="1" si="85"/>
        <v>620.6319498447366</v>
      </c>
      <c r="CA34" s="737">
        <f t="shared" ca="1" si="85"/>
        <v>2057.1587232276888</v>
      </c>
      <c r="CB34" s="738">
        <f t="shared" ca="1" si="85"/>
        <v>486.94331751966888</v>
      </c>
      <c r="CC34" s="736">
        <f t="shared" ca="1" si="85"/>
        <v>4542.4000000000005</v>
      </c>
      <c r="CD34" s="737">
        <f t="shared" ca="1" si="85"/>
        <v>3518.65</v>
      </c>
      <c r="CE34" s="738">
        <f t="shared" ca="1" si="85"/>
        <v>2035.075</v>
      </c>
      <c r="CF34" s="736">
        <f t="shared" ca="1" si="85"/>
        <v>2347.5427500063538</v>
      </c>
      <c r="CG34" s="737">
        <f t="shared" ca="1" si="85"/>
        <v>5715.9080014696574</v>
      </c>
      <c r="CH34" s="738">
        <f t="shared" ca="1" si="85"/>
        <v>871.98980050334308</v>
      </c>
      <c r="CI34" s="736">
        <f t="shared" ca="1" si="85"/>
        <v>4074.1665008824684</v>
      </c>
      <c r="CJ34" s="737">
        <f t="shared" ca="1" si="85"/>
        <v>2394.5680010363671</v>
      </c>
      <c r="CK34" s="738">
        <f t="shared" ca="1" si="85"/>
        <v>1317.8913012466589</v>
      </c>
      <c r="CL34" s="736">
        <f t="shared" ca="1" si="85"/>
        <v>11669.440502527614</v>
      </c>
      <c r="CM34" s="737">
        <f t="shared" ca="1" si="85"/>
        <v>9993.984004325388</v>
      </c>
      <c r="CN34" s="738">
        <f t="shared" ca="1" si="85"/>
        <v>774.21960073237278</v>
      </c>
      <c r="CO34" s="736">
        <f t="shared" ca="1" si="85"/>
        <v>2837.4397506145924</v>
      </c>
      <c r="CP34" s="737">
        <f t="shared" ca="1" si="85"/>
        <v>14679.984006353483</v>
      </c>
      <c r="CQ34" s="738">
        <f t="shared" ca="1" si="85"/>
        <v>1858.1563017577225</v>
      </c>
      <c r="CR34" s="736">
        <f t="shared" ca="1" si="85"/>
        <v>5570.1307053066339</v>
      </c>
      <c r="CS34" s="737">
        <f t="shared" ca="1" si="85"/>
        <v>9114.490004520494</v>
      </c>
      <c r="CT34" s="738">
        <f t="shared" ca="1" si="85"/>
        <v>6288.5934354905567</v>
      </c>
      <c r="CU34" s="736">
        <f t="shared" ca="1" si="85"/>
        <v>2288.4479999999999</v>
      </c>
      <c r="CV34" s="737">
        <f t="shared" ca="1" si="85"/>
        <v>6101.523995993809</v>
      </c>
      <c r="CW34" s="738">
        <f t="shared" ca="1" si="85"/>
        <v>2384.4346443508516</v>
      </c>
      <c r="CZ34" s="703" t="s">
        <v>201</v>
      </c>
      <c r="DA34" s="861"/>
      <c r="DB34" s="862"/>
      <c r="DC34" s="863"/>
      <c r="DD34" s="861"/>
      <c r="DE34" s="862"/>
      <c r="DF34" s="863"/>
      <c r="DG34" s="861"/>
      <c r="DH34" s="862"/>
      <c r="DI34" s="863"/>
      <c r="DJ34" s="861"/>
      <c r="DK34" s="862"/>
      <c r="DL34" s="863"/>
      <c r="DM34" s="861"/>
      <c r="DN34" s="862"/>
      <c r="DO34" s="863"/>
      <c r="DP34" s="861"/>
      <c r="DQ34" s="862"/>
      <c r="DR34" s="863"/>
      <c r="DS34" s="861"/>
      <c r="DT34" s="862"/>
      <c r="DU34" s="863"/>
      <c r="DV34" s="861"/>
      <c r="DW34" s="862"/>
      <c r="DX34" s="863"/>
      <c r="DY34" s="861"/>
      <c r="DZ34" s="862"/>
      <c r="EA34" s="863"/>
      <c r="EB34" s="861"/>
      <c r="EC34" s="862"/>
      <c r="ED34" s="863"/>
      <c r="EE34" s="861"/>
      <c r="EF34" s="862"/>
      <c r="EG34" s="863"/>
      <c r="EH34" s="861"/>
      <c r="EI34" s="862"/>
      <c r="EJ34" s="863"/>
      <c r="EK34" s="861"/>
      <c r="EL34" s="862"/>
      <c r="EM34" s="863"/>
      <c r="EN34" s="861"/>
      <c r="EO34" s="862"/>
      <c r="EP34" s="863"/>
      <c r="EQ34" s="861"/>
      <c r="ER34" s="862"/>
      <c r="ES34" s="863"/>
      <c r="ET34" s="861"/>
      <c r="EU34" s="862"/>
      <c r="EV34" s="863"/>
      <c r="EW34" s="861"/>
      <c r="EX34" s="862"/>
      <c r="EY34" s="863"/>
      <c r="EZ34" s="861"/>
      <c r="FA34" s="862"/>
      <c r="FB34" s="863"/>
      <c r="FC34" s="861"/>
      <c r="FD34" s="862"/>
      <c r="FE34" s="863"/>
      <c r="FF34" s="861"/>
      <c r="FG34" s="862"/>
      <c r="FH34" s="863"/>
      <c r="FI34" s="861"/>
      <c r="FJ34" s="862"/>
      <c r="FK34" s="863"/>
      <c r="FL34" s="861"/>
      <c r="FM34" s="862"/>
      <c r="FN34" s="863"/>
      <c r="FO34" s="861"/>
      <c r="FP34" s="862"/>
      <c r="FQ34" s="863"/>
      <c r="FR34" s="861"/>
      <c r="FS34" s="862"/>
      <c r="FT34" s="863"/>
      <c r="FU34" s="861"/>
      <c r="FV34" s="862"/>
      <c r="FW34" s="863"/>
      <c r="FX34" s="861"/>
      <c r="FY34" s="862"/>
      <c r="FZ34" s="863"/>
      <c r="GA34" s="861"/>
      <c r="GB34" s="862"/>
      <c r="GC34" s="863"/>
      <c r="GD34" s="861"/>
      <c r="GE34" s="862"/>
      <c r="GF34" s="863"/>
      <c r="GG34" s="861"/>
      <c r="GH34" s="862"/>
      <c r="GI34" s="863"/>
      <c r="GJ34" s="861"/>
      <c r="GK34" s="862"/>
      <c r="GL34" s="863"/>
      <c r="GM34" s="864"/>
      <c r="GN34" s="865"/>
      <c r="GO34" s="866"/>
      <c r="GP34" s="864"/>
      <c r="GQ34" s="865"/>
      <c r="GR34" s="866"/>
    </row>
    <row r="35" spans="1:200" ht="15.75" thickBot="1" x14ac:dyDescent="0.3">
      <c r="A35" s="703" t="s">
        <v>202</v>
      </c>
      <c r="B35" s="681">
        <v>54</v>
      </c>
      <c r="C35" s="730">
        <f t="shared" ca="1" si="80"/>
        <v>4607.6726604042697</v>
      </c>
      <c r="D35" s="725">
        <f t="shared" ca="1" si="80"/>
        <v>4751.1996127611519</v>
      </c>
      <c r="E35" s="731">
        <f t="shared" ca="1" si="80"/>
        <v>1263.1862632690047</v>
      </c>
      <c r="F35" s="736">
        <f t="shared" ref="F35:AK35" ca="1" si="86">F33-F34</f>
        <v>19.761899999999969</v>
      </c>
      <c r="G35" s="737">
        <f t="shared" ca="1" si="86"/>
        <v>24.827099999999973</v>
      </c>
      <c r="H35" s="738">
        <f t="shared" ca="1" si="86"/>
        <v>16.030200000000036</v>
      </c>
      <c r="I35" s="736">
        <f t="shared" ca="1" si="86"/>
        <v>29.490900000000011</v>
      </c>
      <c r="J35" s="737">
        <f t="shared" ca="1" si="86"/>
        <v>47.558999999999969</v>
      </c>
      <c r="K35" s="738">
        <f t="shared" ca="1" si="86"/>
        <v>12.605400000000031</v>
      </c>
      <c r="L35" s="736">
        <f t="shared" ca="1" si="86"/>
        <v>34.780799999999999</v>
      </c>
      <c r="M35" s="737">
        <f t="shared" ca="1" si="86"/>
        <v>76.496399999999994</v>
      </c>
      <c r="N35" s="738">
        <f t="shared" ca="1" si="86"/>
        <v>32.01929999999993</v>
      </c>
      <c r="O35" s="736">
        <f t="shared" ca="1" si="86"/>
        <v>12.437400000000025</v>
      </c>
      <c r="P35" s="737">
        <f t="shared" ca="1" si="86"/>
        <v>75.311400000000049</v>
      </c>
      <c r="Q35" s="738">
        <f t="shared" ca="1" si="86"/>
        <v>37.595700000000079</v>
      </c>
      <c r="R35" s="736">
        <f t="shared" ca="1" si="86"/>
        <v>12.0471</v>
      </c>
      <c r="S35" s="737">
        <f t="shared" ca="1" si="86"/>
        <v>29.794200000000046</v>
      </c>
      <c r="T35" s="738">
        <f t="shared" ca="1" si="86"/>
        <v>64.509300000000167</v>
      </c>
      <c r="U35" s="736">
        <f t="shared" ca="1" si="86"/>
        <v>4.0193999999999903</v>
      </c>
      <c r="V35" s="737">
        <f t="shared" ca="1" si="86"/>
        <v>29.037900000000036</v>
      </c>
      <c r="W35" s="738">
        <f t="shared" ca="1" si="86"/>
        <v>30.690900000000056</v>
      </c>
      <c r="X35" s="736">
        <f t="shared" ca="1" si="86"/>
        <v>4.7409000000000106</v>
      </c>
      <c r="Y35" s="737">
        <f t="shared" ca="1" si="86"/>
        <v>11.6601</v>
      </c>
      <c r="Z35" s="738">
        <f t="shared" ca="1" si="86"/>
        <v>25.204799999999977</v>
      </c>
      <c r="AA35" s="736">
        <f t="shared" ca="1" si="86"/>
        <v>7.1973000000000127</v>
      </c>
      <c r="AB35" s="737">
        <f t="shared" ca="1" si="86"/>
        <v>16.545600000000036</v>
      </c>
      <c r="AC35" s="738">
        <f t="shared" ca="1" si="86"/>
        <v>9.9218999999999937</v>
      </c>
      <c r="AD35" s="736">
        <f t="shared" ca="1" si="86"/>
        <v>5.4882000000000062</v>
      </c>
      <c r="AE35" s="737">
        <f t="shared" ca="1" si="86"/>
        <v>23.330100000000016</v>
      </c>
      <c r="AF35" s="738">
        <f t="shared" ca="1" si="86"/>
        <v>10.304399999999987</v>
      </c>
      <c r="AG35" s="736">
        <f t="shared" ca="1" si="86"/>
        <v>4.8240000000000123</v>
      </c>
      <c r="AH35" s="737">
        <f t="shared" ca="1" si="86"/>
        <v>24.880200000000059</v>
      </c>
      <c r="AI35" s="738">
        <f t="shared" ca="1" si="86"/>
        <v>20.287500000000023</v>
      </c>
      <c r="AJ35" s="736">
        <f t="shared" ca="1" si="86"/>
        <v>9.6750000000000114</v>
      </c>
      <c r="AK35" s="737">
        <f t="shared" ca="1" si="86"/>
        <v>8.7816000000000258</v>
      </c>
      <c r="AL35" s="738">
        <f t="shared" ref="AL35:BQ35" ca="1" si="87">AL33-AL34</f>
        <v>23.741100000000074</v>
      </c>
      <c r="AM35" s="736">
        <f t="shared" ca="1" si="87"/>
        <v>22.949399999999969</v>
      </c>
      <c r="AN35" s="737">
        <f t="shared" ca="1" si="87"/>
        <v>29.277299999999968</v>
      </c>
      <c r="AO35" s="738">
        <f t="shared" ca="1" si="87"/>
        <v>8.6297999999999888</v>
      </c>
      <c r="AP35" s="736">
        <f t="shared" ca="1" si="87"/>
        <v>8.0378999999999792</v>
      </c>
      <c r="AQ35" s="737">
        <f t="shared" ca="1" si="87"/>
        <v>46.317000000000007</v>
      </c>
      <c r="AR35" s="738">
        <f t="shared" ca="1" si="87"/>
        <v>11.835599999999999</v>
      </c>
      <c r="AS35" s="736">
        <f t="shared" ca="1" si="87"/>
        <v>15.665700000000015</v>
      </c>
      <c r="AT35" s="737">
        <f t="shared" ca="1" si="87"/>
        <v>11.328599999999994</v>
      </c>
      <c r="AU35" s="738">
        <f t="shared" ca="1" si="87"/>
        <v>26.66820000000007</v>
      </c>
      <c r="AV35" s="736">
        <f t="shared" ca="1" si="87"/>
        <v>10.621199999999988</v>
      </c>
      <c r="AW35" s="737">
        <f t="shared" ca="1" si="87"/>
        <v>46.016700000000128</v>
      </c>
      <c r="AX35" s="738">
        <f t="shared" ca="1" si="87"/>
        <v>8.3688000000000216</v>
      </c>
      <c r="AY35" s="736">
        <f t="shared" ca="1" si="87"/>
        <v>21.951000000000022</v>
      </c>
      <c r="AZ35" s="737">
        <f t="shared" ca="1" si="87"/>
        <v>68.413500000000113</v>
      </c>
      <c r="BA35" s="738">
        <f t="shared" ca="1" si="87"/>
        <v>84.01319999999987</v>
      </c>
      <c r="BB35" s="736">
        <f t="shared" ca="1" si="87"/>
        <v>96.360300000000279</v>
      </c>
      <c r="BC35" s="737">
        <f t="shared" ca="1" si="87"/>
        <v>135.47609999999986</v>
      </c>
      <c r="BD35" s="738">
        <f t="shared" ca="1" si="87"/>
        <v>46.345500000000129</v>
      </c>
      <c r="BE35" s="736">
        <f t="shared" ca="1" si="87"/>
        <v>80.896500000000287</v>
      </c>
      <c r="BF35" s="737">
        <f t="shared" ca="1" si="87"/>
        <v>208.8738000000003</v>
      </c>
      <c r="BG35" s="738">
        <f t="shared" ca="1" si="87"/>
        <v>57.042900000000145</v>
      </c>
      <c r="BH35" s="739">
        <f t="shared" ca="1" si="87"/>
        <v>85.425416629980418</v>
      </c>
      <c r="BI35" s="740">
        <f t="shared" ca="1" si="87"/>
        <v>467.77880164567432</v>
      </c>
      <c r="BJ35" s="741">
        <f t="shared" ca="1" si="87"/>
        <v>233.45886916331347</v>
      </c>
      <c r="BK35" s="739">
        <f t="shared" ca="1" si="87"/>
        <v>191.43814670956408</v>
      </c>
      <c r="BL35" s="740">
        <f t="shared" ca="1" si="87"/>
        <v>195.93136601460401</v>
      </c>
      <c r="BM35" s="741">
        <f t="shared" ca="1" si="87"/>
        <v>340.85307308318806</v>
      </c>
      <c r="BN35" s="739">
        <f t="shared" ca="1" si="87"/>
        <v>115.49964165634037</v>
      </c>
      <c r="BO35" s="740">
        <f t="shared" ca="1" si="87"/>
        <v>313.54725599359062</v>
      </c>
      <c r="BP35" s="741">
        <f t="shared" ca="1" si="87"/>
        <v>140.51730162685817</v>
      </c>
      <c r="BQ35" s="739">
        <f t="shared" ca="1" si="87"/>
        <v>81.598866388476154</v>
      </c>
      <c r="BR35" s="740">
        <f t="shared" ref="BR35:CW35" ca="1" si="88">BR33-BR34</f>
        <v>193.89954119218601</v>
      </c>
      <c r="BS35" s="741">
        <f t="shared" ca="1" si="88"/>
        <v>190.15318772701585</v>
      </c>
      <c r="BT35" s="739">
        <f t="shared" ca="1" si="88"/>
        <v>764.80663427381489</v>
      </c>
      <c r="BU35" s="740">
        <f t="shared" ca="1" si="88"/>
        <v>1423.0619844867515</v>
      </c>
      <c r="BV35" s="741">
        <f t="shared" ca="1" si="88"/>
        <v>867.11579959264918</v>
      </c>
      <c r="BW35" s="739">
        <f t="shared" ca="1" si="88"/>
        <v>2392.0736918172388</v>
      </c>
      <c r="BX35" s="740">
        <f t="shared" ca="1" si="88"/>
        <v>1771.7540349004164</v>
      </c>
      <c r="BY35" s="741">
        <f t="shared" ca="1" si="88"/>
        <v>983.93706329242821</v>
      </c>
      <c r="BZ35" s="739">
        <f t="shared" ca="1" si="88"/>
        <v>1056.7280501552632</v>
      </c>
      <c r="CA35" s="740">
        <f t="shared" ca="1" si="88"/>
        <v>3502.8912767723114</v>
      </c>
      <c r="CB35" s="741">
        <f t="shared" ca="1" si="88"/>
        <v>829.12668248033106</v>
      </c>
      <c r="CC35" s="739">
        <f t="shared" ca="1" si="88"/>
        <v>4542.4000000000005</v>
      </c>
      <c r="CD35" s="740">
        <f t="shared" ca="1" si="88"/>
        <v>3518.65</v>
      </c>
      <c r="CE35" s="741">
        <f t="shared" ca="1" si="88"/>
        <v>2035.075</v>
      </c>
      <c r="CF35" s="739">
        <f t="shared" ca="1" si="88"/>
        <v>3049.1072499936467</v>
      </c>
      <c r="CG35" s="740">
        <f t="shared" ca="1" si="88"/>
        <v>7274.7919985303433</v>
      </c>
      <c r="CH35" s="741">
        <f t="shared" ca="1" si="88"/>
        <v>1214.1101994966568</v>
      </c>
      <c r="CI35" s="739">
        <f t="shared" ca="1" si="88"/>
        <v>5291.7334991175312</v>
      </c>
      <c r="CJ35" s="740">
        <f t="shared" ca="1" si="88"/>
        <v>3047.6319989636336</v>
      </c>
      <c r="CK35" s="741">
        <f t="shared" ca="1" si="88"/>
        <v>1834.9586987533414</v>
      </c>
      <c r="CL35" s="739">
        <f t="shared" ca="1" si="88"/>
        <v>15156.859497472389</v>
      </c>
      <c r="CM35" s="740">
        <f t="shared" ca="1" si="88"/>
        <v>12719.615995674614</v>
      </c>
      <c r="CN35" s="741">
        <f t="shared" ca="1" si="88"/>
        <v>1077.9803992676273</v>
      </c>
      <c r="CO35" s="739">
        <f t="shared" ca="1" si="88"/>
        <v>3685.410249385408</v>
      </c>
      <c r="CP35" s="740">
        <f t="shared" ca="1" si="88"/>
        <v>18683.615993646516</v>
      </c>
      <c r="CQ35" s="741">
        <f t="shared" ca="1" si="88"/>
        <v>2587.1936982422776</v>
      </c>
      <c r="CR35" s="739">
        <f t="shared" ca="1" si="88"/>
        <v>7223.1692946933672</v>
      </c>
      <c r="CS35" s="740">
        <f t="shared" ca="1" si="88"/>
        <v>11600.259995479506</v>
      </c>
      <c r="CT35" s="741">
        <f t="shared" ca="1" si="88"/>
        <v>8530.1065645094441</v>
      </c>
      <c r="CU35" s="739">
        <f t="shared" ca="1" si="88"/>
        <v>2972.3520000000003</v>
      </c>
      <c r="CV35" s="740">
        <f t="shared" ca="1" si="88"/>
        <v>7765.5760040061914</v>
      </c>
      <c r="CW35" s="741">
        <f t="shared" ca="1" si="88"/>
        <v>3231.2153556491489</v>
      </c>
      <c r="CZ35" s="703" t="s">
        <v>202</v>
      </c>
      <c r="DA35" s="861"/>
      <c r="DB35" s="862"/>
      <c r="DC35" s="863"/>
      <c r="DD35" s="861"/>
      <c r="DE35" s="862"/>
      <c r="DF35" s="863"/>
      <c r="DG35" s="861"/>
      <c r="DH35" s="862"/>
      <c r="DI35" s="863"/>
      <c r="DJ35" s="861"/>
      <c r="DK35" s="862"/>
      <c r="DL35" s="863"/>
      <c r="DM35" s="861"/>
      <c r="DN35" s="862"/>
      <c r="DO35" s="863"/>
      <c r="DP35" s="861"/>
      <c r="DQ35" s="862"/>
      <c r="DR35" s="863"/>
      <c r="DS35" s="861"/>
      <c r="DT35" s="862"/>
      <c r="DU35" s="863"/>
      <c r="DV35" s="861"/>
      <c r="DW35" s="862"/>
      <c r="DX35" s="863"/>
      <c r="DY35" s="861"/>
      <c r="DZ35" s="862"/>
      <c r="EA35" s="863"/>
      <c r="EB35" s="861"/>
      <c r="EC35" s="862"/>
      <c r="ED35" s="863"/>
      <c r="EE35" s="861"/>
      <c r="EF35" s="862"/>
      <c r="EG35" s="863"/>
      <c r="EH35" s="861"/>
      <c r="EI35" s="862"/>
      <c r="EJ35" s="863"/>
      <c r="EK35" s="861"/>
      <c r="EL35" s="862"/>
      <c r="EM35" s="863"/>
      <c r="EN35" s="861"/>
      <c r="EO35" s="862"/>
      <c r="EP35" s="863"/>
      <c r="EQ35" s="861"/>
      <c r="ER35" s="862"/>
      <c r="ES35" s="863"/>
      <c r="ET35" s="861"/>
      <c r="EU35" s="862"/>
      <c r="EV35" s="863"/>
      <c r="EW35" s="861"/>
      <c r="EX35" s="862"/>
      <c r="EY35" s="863"/>
      <c r="EZ35" s="861"/>
      <c r="FA35" s="862"/>
      <c r="FB35" s="863"/>
      <c r="FC35" s="867"/>
      <c r="FD35" s="868"/>
      <c r="FE35" s="869"/>
      <c r="FF35" s="867"/>
      <c r="FG35" s="868"/>
      <c r="FH35" s="869"/>
      <c r="FI35" s="867"/>
      <c r="FJ35" s="868"/>
      <c r="FK35" s="869"/>
      <c r="FL35" s="867"/>
      <c r="FM35" s="868"/>
      <c r="FN35" s="869"/>
      <c r="FO35" s="867"/>
      <c r="FP35" s="868"/>
      <c r="FQ35" s="869"/>
      <c r="FR35" s="867"/>
      <c r="FS35" s="868"/>
      <c r="FT35" s="869"/>
      <c r="FU35" s="867"/>
      <c r="FV35" s="868"/>
      <c r="FW35" s="869"/>
      <c r="FX35" s="867"/>
      <c r="FY35" s="868"/>
      <c r="FZ35" s="869"/>
      <c r="GA35" s="867"/>
      <c r="GB35" s="868"/>
      <c r="GC35" s="869"/>
      <c r="GD35" s="867"/>
      <c r="GE35" s="868"/>
      <c r="GF35" s="869"/>
      <c r="GG35" s="867"/>
      <c r="GH35" s="868"/>
      <c r="GI35" s="869"/>
      <c r="GJ35" s="867"/>
      <c r="GK35" s="868"/>
      <c r="GL35" s="869"/>
      <c r="GM35" s="870"/>
      <c r="GN35" s="871"/>
      <c r="GO35" s="872"/>
      <c r="GP35" s="870"/>
      <c r="GQ35" s="871"/>
      <c r="GR35" s="872"/>
    </row>
    <row r="36" spans="1:200" x14ac:dyDescent="0.25">
      <c r="A36" s="719" t="s">
        <v>445</v>
      </c>
      <c r="B36" s="705"/>
      <c r="C36" s="727">
        <f t="shared" ca="1" si="80"/>
        <v>3161.9999999999968</v>
      </c>
      <c r="D36" s="728">
        <f t="shared" ca="1" si="80"/>
        <v>2640.9749999999976</v>
      </c>
      <c r="E36" s="729">
        <f t="shared" ca="1" si="80"/>
        <v>301.18928571428552</v>
      </c>
      <c r="F36" s="677">
        <f ca="1">OFFSET('OCN2018.FCS'!$A$1,MATCH("CWF",'OCN2018.FCS'!$A$1:$A$1294,0)+F1-1975,10)</f>
        <v>4648.4250000000029</v>
      </c>
      <c r="G36" s="678">
        <f ca="1">OFFSET('OCN2018.FCS'!$A$1,MATCH("CWF",'OCN2018.FCS'!$A$1:$A$1294,0)+F1-1975,11)</f>
        <v>3200.0999999999985</v>
      </c>
      <c r="H36" s="679">
        <f ca="1">OFFSET('OCN2018.FCS'!$A$1,MATCH("CWF",'OCN2018.FCS'!$A$1:$A$1294,0)+F1-1975,12)</f>
        <v>474.97500000000036</v>
      </c>
      <c r="I36" s="677">
        <f ca="1">OFFSET('OCN2018.FCS'!$A$1,MATCH("CWF",'OCN2018.FCS'!$A$1:$A$1294,0)+I1-1975,10)</f>
        <v>7261.9499999999971</v>
      </c>
      <c r="J36" s="678">
        <f ca="1">OFFSET('OCN2018.FCS'!$A$1,MATCH("CWF",'OCN2018.FCS'!$A$1:$A$1294,0)+I1-1975,11)</f>
        <v>3698.1749999999956</v>
      </c>
      <c r="K36" s="679">
        <f ca="1">OFFSET('OCN2018.FCS'!$A$1,MATCH("CWF",'OCN2018.FCS'!$A$1:$A$1294,0)+I1-1975,12)</f>
        <v>640.19999999999982</v>
      </c>
      <c r="L36" s="677">
        <f ca="1">OFFSET('OCN2018.FCS'!$A$1,MATCH("CWF",'OCN2018.FCS'!$A$1:$A$1294,0)+L1-1975,10)</f>
        <v>17797.5</v>
      </c>
      <c r="M36" s="678">
        <f ca="1">OFFSET('OCN2018.FCS'!$A$1,MATCH("CWF",'OCN2018.FCS'!$A$1:$A$1294,0)+L1-1975,11)</f>
        <v>7402.5</v>
      </c>
      <c r="N36" s="679">
        <f ca="1">OFFSET('OCN2018.FCS'!$A$1,MATCH("CWF",'OCN2018.FCS'!$A$1:$A$1294,0)+L1-1975,12)</f>
        <v>600</v>
      </c>
      <c r="O36" s="677">
        <f ca="1">OFFSET('OCN2018.FCS'!$A$1,MATCH("CWF",'OCN2018.FCS'!$A$1:$A$1294,0)+O1-1975,10)</f>
        <v>2050.7249999999985</v>
      </c>
      <c r="P36" s="678">
        <f ca="1">OFFSET('OCN2018.FCS'!$A$1,MATCH("CWF",'OCN2018.FCS'!$A$1:$A$1294,0)+O1-1975,11)</f>
        <v>20310</v>
      </c>
      <c r="Q36" s="679">
        <f ca="1">OFFSET('OCN2018.FCS'!$A$1,MATCH("CWF",'OCN2018.FCS'!$A$1:$A$1294,0)+O1-1975,12)</f>
        <v>880.42499999999927</v>
      </c>
      <c r="R36" s="677">
        <f ca="1">OFFSET('OCN2018.FCS'!$A$1,MATCH("CWF",'OCN2018.FCS'!$A$1:$A$1294,0)+R1-1975,10)</f>
        <v>1910.1749999999993</v>
      </c>
      <c r="S36" s="678">
        <f ca="1">OFFSET('OCN2018.FCS'!$A$1,MATCH("CWF",'OCN2018.FCS'!$A$1:$A$1294,0)+R1-1975,11)</f>
        <v>4294.7999999999956</v>
      </c>
      <c r="T36" s="679">
        <f ca="1">OFFSET('OCN2018.FCS'!$A$1,MATCH("CWF",'OCN2018.FCS'!$A$1:$A$1294,0)+R1-1975,12)</f>
        <v>3605.1749999999956</v>
      </c>
      <c r="U36" s="677">
        <f ca="1">OFFSET('OCN2018.FCS'!$A$1,MATCH("CWF",'OCN2018.FCS'!$A$1:$A$1294,0)+U1-1975,10)</f>
        <v>1199.3250000000007</v>
      </c>
      <c r="V36" s="678">
        <f ca="1">OFFSET('OCN2018.FCS'!$A$1,MATCH("CWF",'OCN2018.FCS'!$A$1:$A$1294,0)+U1-1975,11)</f>
        <v>2514</v>
      </c>
      <c r="W36" s="679">
        <f ca="1">OFFSET('OCN2018.FCS'!$A$1,MATCH("CWF",'OCN2018.FCS'!$A$1:$A$1294,0)+U1-1975,12)</f>
        <v>646.72499999999945</v>
      </c>
      <c r="X36" s="677">
        <f ca="1">OFFSET('OCN2018.FCS'!$A$1,MATCH("CWF",'OCN2018.FCS'!$A$1:$A$1294,0)+X1-1975,10)</f>
        <v>2952.5249999999942</v>
      </c>
      <c r="Y36" s="678">
        <f ca="1">OFFSET('OCN2018.FCS'!$A$1,MATCH("CWF",'OCN2018.FCS'!$A$1:$A$1294,0)+X1-1975,11)</f>
        <v>1474.5750000000007</v>
      </c>
      <c r="Z36" s="679">
        <f ca="1">OFFSET('OCN2018.FCS'!$A$1,MATCH("CWF",'OCN2018.FCS'!$A$1:$A$1294,0)+X1-1975,12)</f>
        <v>264.30000000000018</v>
      </c>
      <c r="AA36" s="677">
        <f ca="1">OFFSET('OCN2018.FCS'!$A$1,MATCH("CWF",'OCN2018.FCS'!$A$1:$A$1294,0)+AA1-1975,10)</f>
        <v>2217.8249999999971</v>
      </c>
      <c r="AB36" s="678">
        <f ca="1">OFFSET('OCN2018.FCS'!$A$1,MATCH("CWF",'OCN2018.FCS'!$A$1:$A$1294,0)+AA1-1975,11)</f>
        <v>2280.2249999999985</v>
      </c>
      <c r="AC36" s="679">
        <f ca="1">OFFSET('OCN2018.FCS'!$A$1,MATCH("CWF",'OCN2018.FCS'!$A$1:$A$1294,0)+AA1-1975,12)</f>
        <v>195.22499999999991</v>
      </c>
      <c r="AD36" s="677">
        <f ca="1">OFFSET('OCN2018.FCS'!$A$1,MATCH("CWF",'OCN2018.FCS'!$A$1:$A$1294,0)+AD1-1975,10)</f>
        <v>1539.375</v>
      </c>
      <c r="AE36" s="678">
        <f ca="1">OFFSET('OCN2018.FCS'!$A$1,MATCH("CWF",'OCN2018.FCS'!$A$1:$A$1294,0)+AD1-1975,11)</f>
        <v>2101.0499999999993</v>
      </c>
      <c r="AF36" s="679">
        <f ca="1">OFFSET('OCN2018.FCS'!$A$1,MATCH("CWF",'OCN2018.FCS'!$A$1:$A$1294,0)+AD1-1975,12)</f>
        <v>284.69999999999982</v>
      </c>
      <c r="AG36" s="677">
        <f ca="1">OFFSET('OCN2018.FCS'!$A$1,MATCH("CWF",'OCN2018.FCS'!$A$1:$A$1294,0)+AG1-1975,10)</f>
        <v>1833.75</v>
      </c>
      <c r="AH36" s="678">
        <f ca="1">OFFSET('OCN2018.FCS'!$A$1,MATCH("CWF",'OCN2018.FCS'!$A$1:$A$1294,0)+AG1-1975,11)</f>
        <v>1826.0249999999978</v>
      </c>
      <c r="AI36" s="679">
        <f ca="1">OFFSET('OCN2018.FCS'!$A$1,MATCH("CWF",'OCN2018.FCS'!$A$1:$A$1294,0)+AG1-1975,12)</f>
        <v>359.17500000000018</v>
      </c>
      <c r="AJ36" s="677">
        <f ca="1">OFFSET('OCN2018.FCS'!$A$1,MATCH("CWF",'OCN2018.FCS'!$A$1:$A$1294,0)+AJ1-1975,10)</f>
        <v>1809.5999999999985</v>
      </c>
      <c r="AK36" s="678">
        <f ca="1">OFFSET('OCN2018.FCS'!$A$1,MATCH("CWF",'OCN2018.FCS'!$A$1:$A$1294,0)+AJ1-1975,11)</f>
        <v>1276.7250000000004</v>
      </c>
      <c r="AL36" s="679">
        <f ca="1">OFFSET('OCN2018.FCS'!$A$1,MATCH("CWF",'OCN2018.FCS'!$A$1:$A$1294,0)+AJ1-1975,12)</f>
        <v>386.77499999999964</v>
      </c>
      <c r="AM36" s="677">
        <f ca="1">OFFSET('OCN2018.FCS'!$A$1,MATCH("CWF",'OCN2018.FCS'!$A$1:$A$1294,0)+AM1-1975,10)</f>
        <v>2792.625</v>
      </c>
      <c r="AN36" s="678">
        <f ca="1">OFFSET('OCN2018.FCS'!$A$1,MATCH("CWF",'OCN2018.FCS'!$A$1:$A$1294,0)+AM1-1975,11)</f>
        <v>2720.0249999999942</v>
      </c>
      <c r="AO36" s="679">
        <f ca="1">OFFSET('OCN2018.FCS'!$A$1,MATCH("CWF",'OCN2018.FCS'!$A$1:$A$1294,0)+AM1-1975,12)</f>
        <v>145.64999999999986</v>
      </c>
      <c r="AP36" s="677">
        <f ca="1">OFFSET('OCN2018.FCS'!$A$1,MATCH("CWF",'OCN2018.FCS'!$A$1:$A$1294,0)+AP1-1975,10)</f>
        <v>971.32499999999891</v>
      </c>
      <c r="AQ36" s="678">
        <f ca="1">OFFSET('OCN2018.FCS'!$A$1,MATCH("CWF",'OCN2018.FCS'!$A$1:$A$1294,0)+AP1-1975,11)</f>
        <v>2969.9249999999956</v>
      </c>
      <c r="AR36" s="679">
        <f ca="1">OFFSET('OCN2018.FCS'!$A$1,MATCH("CWF",'OCN2018.FCS'!$A$1:$A$1294,0)+AP1-1975,12)</f>
        <v>369.07499999999982</v>
      </c>
      <c r="AS36" s="677">
        <f ca="1">OFFSET('OCN2018.FCS'!$A$1,MATCH("CWF",'OCN2018.FCS'!$A$1:$A$1294,0)+AS1-1975,10)</f>
        <v>1590.75</v>
      </c>
      <c r="AT36" s="678">
        <f ca="1">OFFSET('OCN2018.FCS'!$A$1,MATCH("CWF",'OCN2018.FCS'!$A$1:$A$1294,0)+AS1-1975,11)</f>
        <v>1116.75</v>
      </c>
      <c r="AU36" s="679">
        <f ca="1">OFFSET('OCN2018.FCS'!$A$1,MATCH("CWF",'OCN2018.FCS'!$A$1:$A$1294,0)+AS1-1975,12)</f>
        <v>678.82499999999891</v>
      </c>
      <c r="AV36" s="677">
        <f ca="1">OFFSET('OCN2018.FCS'!$A$1,MATCH("CWF",'OCN2018.FCS'!$A$1:$A$1294,0)+AV1-1975,10)</f>
        <v>1335</v>
      </c>
      <c r="AW36" s="678">
        <f ca="1">OFFSET('OCN2018.FCS'!$A$1,MATCH("CWF",'OCN2018.FCS'!$A$1:$A$1294,0)+AV1-1975,11)</f>
        <v>1554.375</v>
      </c>
      <c r="AX36" s="679">
        <f ca="1">OFFSET('OCN2018.FCS'!$A$1,MATCH("CWF",'OCN2018.FCS'!$A$1:$A$1294,0)+AV1-1975,12)</f>
        <v>101.70000000000005</v>
      </c>
      <c r="AY36" s="677">
        <f ca="1">OFFSET('OCN2018.FCS'!$A$1,MATCH("CWF",'OCN2018.FCS'!$A$1:$A$1294,0)+AY1-1975,10)</f>
        <v>479.10000000000036</v>
      </c>
      <c r="AZ36" s="678">
        <f ca="1">OFFSET('OCN2018.FCS'!$A$1,MATCH("CWF",'OCN2018.FCS'!$A$1:$A$1294,0)+AY1-1975,11)</f>
        <v>1372.5749999999971</v>
      </c>
      <c r="BA36" s="679">
        <f ca="1">OFFSET('OCN2018.FCS'!$A$1,MATCH("CWF",'OCN2018.FCS'!$A$1:$A$1294,0)+AY1-1975,12)</f>
        <v>171.15000000000009</v>
      </c>
      <c r="BB36" s="677">
        <f ca="1">OFFSET('OCN2018.FCS'!$A$1,MATCH("CWF",'OCN2018.FCS'!$A$1:$A$1294,0)+BB1-1975,10)</f>
        <v>4533.1499999999942</v>
      </c>
      <c r="BC36" s="678">
        <f ca="1">OFFSET('OCN2018.FCS'!$A$1,MATCH("CWF",'OCN2018.FCS'!$A$1:$A$1294,0)+BB1-1975,11)</f>
        <v>2361.5999999999985</v>
      </c>
      <c r="BD36" s="679">
        <f ca="1">OFFSET('OCN2018.FCS'!$A$1,MATCH("CWF",'OCN2018.FCS'!$A$1:$A$1294,0)+BB1-1975,12)</f>
        <v>173.25</v>
      </c>
      <c r="BE36" s="677">
        <f ca="1">OFFSET('OCN2018.FCS'!$A$1,MATCH("CWF",'OCN2018.FCS'!$A$1:$A$1294,0)+BE1-1975,10)</f>
        <v>4920.4499999999971</v>
      </c>
      <c r="BF36" s="678">
        <f ca="1">OFFSET('OCN2018.FCS'!$A$1,MATCH("CWF",'OCN2018.FCS'!$A$1:$A$1294,0)+BE1-1975,11)</f>
        <v>6465</v>
      </c>
      <c r="BG36" s="679">
        <f ca="1">OFFSET('OCN2018.FCS'!$A$1,MATCH("CWF",'OCN2018.FCS'!$A$1:$A$1294,0)+BE1-1975,12)</f>
        <v>345.375</v>
      </c>
      <c r="BH36" s="677">
        <f ca="1">OFFSET('OCN2018.FCS'!$A$1,MATCH("CWF",'OCN2018.FCS'!$A$1:$A$1294,0)+BH1-1975,10)</f>
        <v>2331.5999999999985</v>
      </c>
      <c r="BI36" s="678">
        <f ca="1">OFFSET('OCN2018.FCS'!$A$1,MATCH("CWF",'OCN2018.FCS'!$A$1:$A$1294,0)+BH1-1975,11)</f>
        <v>8028.2250000000058</v>
      </c>
      <c r="BJ36" s="679">
        <f ca="1">OFFSET('OCN2018.FCS'!$A$1,MATCH("CWF",'OCN2018.FCS'!$A$1:$A$1294,0)+BH1-1975,12)</f>
        <v>1262.1749999999993</v>
      </c>
      <c r="BK36" s="677">
        <f ca="1">OFFSET('OCN2018.FCS'!$A$1,MATCH("CWF",'OCN2018.FCS'!$A$1:$A$1294,0)+BK1-1975,10)</f>
        <v>1785.5250000000015</v>
      </c>
      <c r="BL36" s="678">
        <f ca="1">OFFSET('OCN2018.FCS'!$A$1,MATCH("CWF",'OCN2018.FCS'!$A$1:$A$1294,0)+BK1-1975,11)</f>
        <v>4725</v>
      </c>
      <c r="BM36" s="679">
        <f ca="1">OFFSET('OCN2018.FCS'!$A$1,MATCH("CWF",'OCN2018.FCS'!$A$1:$A$1294,0)+BK1-1975,12)</f>
        <v>1612.5749999999971</v>
      </c>
      <c r="BN36" s="677">
        <f ca="1">OFFSET('OCN2018.FCS'!$A$1,MATCH("CWF",'OCN2018.FCS'!$A$1:$A$1294,0)+BN1-1975,10)</f>
        <v>1388.3249999999971</v>
      </c>
      <c r="BO36" s="678">
        <f ca="1">OFFSET('OCN2018.FCS'!$A$1,MATCH("CWF",'OCN2018.FCS'!$A$1:$A$1294,0)+BN1-1975,11)</f>
        <v>3354.6750000000029</v>
      </c>
      <c r="BP36" s="679">
        <f ca="1">OFFSET('OCN2018.FCS'!$A$1,MATCH("CWF",'OCN2018.FCS'!$A$1:$A$1294,0)+BN1-1975,12)</f>
        <v>796.57500000000073</v>
      </c>
      <c r="BQ36" s="677">
        <f ca="1">OFFSET('OCN2018.FCS'!$A$1,MATCH("CWF",'OCN2018.FCS'!$A$1:$A$1294,0)+BQ1-1975,10)</f>
        <v>943.57500000000073</v>
      </c>
      <c r="BR36" s="678">
        <f ca="1">OFFSET('OCN2018.FCS'!$A$1,MATCH("CWF",'OCN2018.FCS'!$A$1:$A$1294,0)+BQ1-1975,11)</f>
        <v>2409.375</v>
      </c>
      <c r="BS36" s="679">
        <f ca="1">OFFSET('OCN2018.FCS'!$A$1,MATCH("CWF",'OCN2018.FCS'!$A$1:$A$1294,0)+BQ1-1975,12)</f>
        <v>1020.8249999999989</v>
      </c>
      <c r="BT36" s="677">
        <f ca="1">OFFSET('OCN2018.FCS'!$A$1,MATCH("CWF",'OCN2018.FCS'!$A$1:$A$1294,0)+BT1-1975,10)</f>
        <v>1211.7749999999996</v>
      </c>
      <c r="BU36" s="678">
        <f ca="1">OFFSET('OCN2018.FCS'!$A$1,MATCH("CWF",'OCN2018.FCS'!$A$1:$A$1294,0)+BT1-1975,11)</f>
        <v>934.94999999999891</v>
      </c>
      <c r="BV36" s="679">
        <f ca="1">OFFSET('OCN2018.FCS'!$A$1,MATCH("CWF",'OCN2018.FCS'!$A$1:$A$1294,0)+BT1-1975,12)</f>
        <v>304.94999999999982</v>
      </c>
      <c r="BW36" s="677">
        <f ca="1">OFFSET('OCN2018.FCS'!$A$1,MATCH("CWF",'OCN2018.FCS'!$A$1:$A$1294,0)+BW1-1975,10)</f>
        <v>2843.0999999999985</v>
      </c>
      <c r="BX36" s="678">
        <f ca="1">OFFSET('OCN2018.FCS'!$A$1,MATCH("CWF",'OCN2018.FCS'!$A$1:$A$1294,0)+BW1-1975,11)</f>
        <v>1538.625</v>
      </c>
      <c r="BY36" s="679">
        <f ca="1">OFFSET('OCN2018.FCS'!$A$1,MATCH("CWF",'OCN2018.FCS'!$A$1:$A$1294,0)+BW1-1975,12)</f>
        <v>138.375</v>
      </c>
      <c r="BZ36" s="677">
        <f ca="1">OFFSET('OCN2018.FCS'!$A$1,MATCH("CWF",'OCN2018.FCS'!$A$1:$A$1294,0)+BZ1-1975,10)</f>
        <v>2224.9499999999971</v>
      </c>
      <c r="CA36" s="678">
        <f ca="1">OFFSET('OCN2018.FCS'!$A$1,MATCH("CWF",'OCN2018.FCS'!$A$1:$A$1294,0)+BZ1-1975,11)</f>
        <v>3369.4499999999971</v>
      </c>
      <c r="CB36" s="679">
        <f ca="1">OFFSET('OCN2018.FCS'!$A$1,MATCH("CWF",'OCN2018.FCS'!$A$1:$A$1294,0)+BZ1-1975,12)</f>
        <v>160.94999999999982</v>
      </c>
      <c r="CC36" s="677">
        <f ca="1">OFFSET('OCN2018.FCS'!$A$1,MATCH("CWF",'OCN2018.FCS'!$A$1:$A$1294,0)+CC1-1975,10)</f>
        <v>5369.0999999999913</v>
      </c>
      <c r="CD36" s="678">
        <f ca="1">OFFSET('OCN2018.FCS'!$A$1,MATCH("CWF",'OCN2018.FCS'!$A$1:$A$1294,0)+CC1-1975,11)</f>
        <v>1989.6749999999993</v>
      </c>
      <c r="CE36" s="679">
        <f ca="1">OFFSET('OCN2018.FCS'!$A$1,MATCH("CWF",'OCN2018.FCS'!$A$1:$A$1294,0)+CC1-1975,12)</f>
        <v>370.34999999999945</v>
      </c>
      <c r="CF36" s="677">
        <f ca="1">OFFSET('OCN2018.FCS'!$A$1,MATCH("CWF",'OCN2018.FCS'!$A$1:$A$1294,0)+CF1-1975,10)</f>
        <v>3444</v>
      </c>
      <c r="CG36" s="678">
        <f ca="1">OFFSET('OCN2018.FCS'!$A$1,MATCH("CWF",'OCN2018.FCS'!$A$1:$A$1294,0)+CF1-1975,11)</f>
        <v>4511.8499999999913</v>
      </c>
      <c r="CH36" s="679">
        <f ca="1">OFFSET('OCN2018.FCS'!$A$1,MATCH("CWF",'OCN2018.FCS'!$A$1:$A$1294,0)+CF1-1975,12)</f>
        <v>216.22499999999991</v>
      </c>
      <c r="CI36" s="677">
        <f ca="1">OFFSET('OCN2018.FCS'!$A$1,MATCH("CWF",'OCN2018.FCS'!$A$1:$A$1294,0)+CI1-1975,10)</f>
        <v>3387.2999999999956</v>
      </c>
      <c r="CJ36" s="678">
        <f ca="1">OFFSET('OCN2018.FCS'!$A$1,MATCH("CWF",'OCN2018.FCS'!$A$1:$A$1294,0)+CI1-1975,11)</f>
        <v>2371.7249999999985</v>
      </c>
      <c r="CK36" s="679">
        <f ca="1">OFFSET('OCN2018.FCS'!$A$1,MATCH("CWF",'OCN2018.FCS'!$A$1:$A$1294,0)+CI1-1975,12)</f>
        <v>600.82499999999982</v>
      </c>
      <c r="CL36" s="677">
        <f ca="1">OFFSET('OCN2018.FCS'!$A$1,MATCH("CWF",'OCN2018.FCS'!$A$1:$A$1294,0)+CL1-1975,10)</f>
        <v>3653.7749999999942</v>
      </c>
      <c r="CM36" s="678">
        <f ca="1">OFFSET('OCN2018.FCS'!$A$1,MATCH("CWF",'OCN2018.FCS'!$A$1:$A$1294,0)+CL1-1975,11)</f>
        <v>3770.5499999999956</v>
      </c>
      <c r="CN36" s="679">
        <f ca="1">OFFSET('OCN2018.FCS'!$A$1,MATCH("CWF",'OCN2018.FCS'!$A$1:$A$1294,0)+CL1-1975,12)</f>
        <v>316.64999999999964</v>
      </c>
      <c r="CO36" s="677">
        <f ca="1">OFFSET('OCN2018.FCS'!$A$1,MATCH("CWF",'OCN2018.FCS'!$A$1:$A$1294,0)+CO1-1975,10)</f>
        <v>2711.6999999999971</v>
      </c>
      <c r="CP36" s="678">
        <f ca="1">OFFSET('OCN2018.FCS'!$A$1,MATCH("CWF",'OCN2018.FCS'!$A$1:$A$1294,0)+CO1-1975,11)</f>
        <v>4382.6249999999927</v>
      </c>
      <c r="CQ36" s="679">
        <f ca="1">OFFSET('OCN2018.FCS'!$A$1,MATCH("CWF",'OCN2018.FCS'!$A$1:$A$1294,0)+CO1-1975,12)</f>
        <v>542.69999999999982</v>
      </c>
      <c r="CR36" s="677">
        <f ca="1">OFFSET('OCN2018.FCS'!$A$1,MATCH("CWF",'OCN2018.FCS'!$A$1:$A$1294,0)+CR1-1975,10)</f>
        <v>4385.8499999999985</v>
      </c>
      <c r="CS36" s="678">
        <f ca="1">OFFSET('OCN2018.FCS'!$A$1,MATCH("CWF",'OCN2018.FCS'!$A$1:$A$1294,0)+CR1-1975,11)</f>
        <v>4020</v>
      </c>
      <c r="CT36" s="679">
        <f ca="1">OFFSET('OCN2018.FCS'!$A$1,MATCH("CWF",'OCN2018.FCS'!$A$1:$A$1294,0)+CR1-1975,12)</f>
        <v>1247.0249999999996</v>
      </c>
      <c r="CU36" s="677">
        <f ca="1">OFFSET('OCN2018.FCS'!$A$1,MATCH("CWF",'OCN2018.FCS'!$A$1:$A$1294,0)+CU1-1975,10)</f>
        <v>1878.5250000000015</v>
      </c>
      <c r="CV36" s="678">
        <f ca="1">OFFSET('OCN2018.FCS'!$A$1,MATCH("CWF",'OCN2018.FCS'!$A$1:$A$1294,0)+CU1-1975,11)</f>
        <v>3587.3249999999971</v>
      </c>
      <c r="CW36" s="679">
        <f ca="1">OFFSET('OCN2018.FCS'!$A$1,MATCH("CWF",'OCN2018.FCS'!$A$1:$A$1294,0)+CU1-1975,12)</f>
        <v>673.64999999999964</v>
      </c>
      <c r="CZ36" s="719" t="s">
        <v>445</v>
      </c>
      <c r="DA36" s="885"/>
      <c r="DB36" s="886"/>
      <c r="DC36" s="887"/>
      <c r="DD36" s="885"/>
      <c r="DE36" s="886"/>
      <c r="DF36" s="887"/>
      <c r="DG36" s="885"/>
      <c r="DH36" s="886"/>
      <c r="DI36" s="887"/>
      <c r="DJ36" s="885"/>
      <c r="DK36" s="886"/>
      <c r="DL36" s="887"/>
      <c r="DM36" s="885"/>
      <c r="DN36" s="886"/>
      <c r="DO36" s="887"/>
      <c r="DP36" s="885"/>
      <c r="DQ36" s="886"/>
      <c r="DR36" s="887"/>
      <c r="DS36" s="885"/>
      <c r="DT36" s="886"/>
      <c r="DU36" s="887"/>
      <c r="DV36" s="885"/>
      <c r="DW36" s="886"/>
      <c r="DX36" s="887"/>
      <c r="DY36" s="885"/>
      <c r="DZ36" s="886"/>
      <c r="EA36" s="887"/>
      <c r="EB36" s="885"/>
      <c r="EC36" s="886"/>
      <c r="ED36" s="887"/>
      <c r="EE36" s="885"/>
      <c r="EF36" s="886"/>
      <c r="EG36" s="887"/>
      <c r="EH36" s="885"/>
      <c r="EI36" s="886"/>
      <c r="EJ36" s="887"/>
      <c r="EK36" s="885"/>
      <c r="EL36" s="886"/>
      <c r="EM36" s="887"/>
      <c r="EN36" s="885"/>
      <c r="EO36" s="886"/>
      <c r="EP36" s="887"/>
      <c r="EQ36" s="885"/>
      <c r="ER36" s="886"/>
      <c r="ES36" s="887"/>
      <c r="ET36" s="885"/>
      <c r="EU36" s="886"/>
      <c r="EV36" s="887"/>
      <c r="EW36" s="885"/>
      <c r="EX36" s="886"/>
      <c r="EY36" s="887"/>
      <c r="EZ36" s="885"/>
      <c r="FA36" s="886"/>
      <c r="FB36" s="887"/>
      <c r="FC36" s="885"/>
      <c r="FD36" s="886"/>
      <c r="FE36" s="887"/>
      <c r="FF36" s="885"/>
      <c r="FG36" s="886"/>
      <c r="FH36" s="887"/>
      <c r="FI36" s="885"/>
      <c r="FJ36" s="886"/>
      <c r="FK36" s="887"/>
      <c r="FL36" s="885"/>
      <c r="FM36" s="886"/>
      <c r="FN36" s="887"/>
      <c r="FO36" s="885"/>
      <c r="FP36" s="886"/>
      <c r="FQ36" s="887"/>
      <c r="FR36" s="885"/>
      <c r="FS36" s="886"/>
      <c r="FT36" s="887"/>
      <c r="FU36" s="885"/>
      <c r="FV36" s="886"/>
      <c r="FW36" s="887"/>
      <c r="FX36" s="885"/>
      <c r="FY36" s="886"/>
      <c r="FZ36" s="887"/>
      <c r="GA36" s="885"/>
      <c r="GB36" s="886"/>
      <c r="GC36" s="887"/>
      <c r="GD36" s="885"/>
      <c r="GE36" s="886"/>
      <c r="GF36" s="887"/>
      <c r="GG36" s="885"/>
      <c r="GH36" s="886"/>
      <c r="GI36" s="887"/>
      <c r="GJ36" s="885"/>
      <c r="GK36" s="886"/>
      <c r="GL36" s="887"/>
      <c r="GM36" s="891"/>
      <c r="GN36" s="892"/>
      <c r="GO36" s="893"/>
      <c r="GP36" s="891"/>
      <c r="GQ36" s="892"/>
      <c r="GR36" s="893"/>
    </row>
    <row r="37" spans="1:200" x14ac:dyDescent="0.25">
      <c r="A37" s="703" t="s">
        <v>201</v>
      </c>
      <c r="B37" s="681">
        <v>67</v>
      </c>
      <c r="C37" s="730">
        <f t="shared" ca="1" si="80"/>
        <v>3161.9999999999968</v>
      </c>
      <c r="D37" s="725">
        <f t="shared" ca="1" si="80"/>
        <v>2640.9749999999976</v>
      </c>
      <c r="E37" s="731">
        <f t="shared" ca="1" si="80"/>
        <v>301.18928571428552</v>
      </c>
      <c r="F37" s="736">
        <f t="shared" ref="F37:AK37" ca="1" si="89">F36*(1-DA36)</f>
        <v>4648.4250000000029</v>
      </c>
      <c r="G37" s="737">
        <f t="shared" ca="1" si="89"/>
        <v>3200.0999999999985</v>
      </c>
      <c r="H37" s="738">
        <f t="shared" ca="1" si="89"/>
        <v>474.97500000000036</v>
      </c>
      <c r="I37" s="736">
        <f t="shared" ca="1" si="89"/>
        <v>7261.9499999999971</v>
      </c>
      <c r="J37" s="737">
        <f t="shared" ca="1" si="89"/>
        <v>3698.1749999999956</v>
      </c>
      <c r="K37" s="738">
        <f t="shared" ca="1" si="89"/>
        <v>640.19999999999982</v>
      </c>
      <c r="L37" s="736">
        <f t="shared" ca="1" si="89"/>
        <v>17797.5</v>
      </c>
      <c r="M37" s="737">
        <f t="shared" ca="1" si="89"/>
        <v>7402.5</v>
      </c>
      <c r="N37" s="738">
        <f t="shared" ca="1" si="89"/>
        <v>600</v>
      </c>
      <c r="O37" s="736">
        <f t="shared" ca="1" si="89"/>
        <v>2050.7249999999985</v>
      </c>
      <c r="P37" s="737">
        <f t="shared" ca="1" si="89"/>
        <v>20310</v>
      </c>
      <c r="Q37" s="738">
        <f t="shared" ca="1" si="89"/>
        <v>880.42499999999927</v>
      </c>
      <c r="R37" s="736">
        <f t="shared" ca="1" si="89"/>
        <v>1910.1749999999993</v>
      </c>
      <c r="S37" s="737">
        <f t="shared" ca="1" si="89"/>
        <v>4294.7999999999956</v>
      </c>
      <c r="T37" s="738">
        <f t="shared" ca="1" si="89"/>
        <v>3605.1749999999956</v>
      </c>
      <c r="U37" s="736">
        <f t="shared" ca="1" si="89"/>
        <v>1199.3250000000007</v>
      </c>
      <c r="V37" s="737">
        <f t="shared" ca="1" si="89"/>
        <v>2514</v>
      </c>
      <c r="W37" s="738">
        <f t="shared" ca="1" si="89"/>
        <v>646.72499999999945</v>
      </c>
      <c r="X37" s="736">
        <f t="shared" ca="1" si="89"/>
        <v>2952.5249999999942</v>
      </c>
      <c r="Y37" s="737">
        <f t="shared" ca="1" si="89"/>
        <v>1474.5750000000007</v>
      </c>
      <c r="Z37" s="738">
        <f t="shared" ca="1" si="89"/>
        <v>264.30000000000018</v>
      </c>
      <c r="AA37" s="736">
        <f t="shared" ca="1" si="89"/>
        <v>2217.8249999999971</v>
      </c>
      <c r="AB37" s="737">
        <f t="shared" ca="1" si="89"/>
        <v>2280.2249999999985</v>
      </c>
      <c r="AC37" s="738">
        <f t="shared" ca="1" si="89"/>
        <v>195.22499999999991</v>
      </c>
      <c r="AD37" s="736">
        <f t="shared" ca="1" si="89"/>
        <v>1539.375</v>
      </c>
      <c r="AE37" s="737">
        <f t="shared" ca="1" si="89"/>
        <v>2101.0499999999993</v>
      </c>
      <c r="AF37" s="738">
        <f t="shared" ca="1" si="89"/>
        <v>284.69999999999982</v>
      </c>
      <c r="AG37" s="736">
        <f t="shared" ca="1" si="89"/>
        <v>1833.75</v>
      </c>
      <c r="AH37" s="737">
        <f t="shared" ca="1" si="89"/>
        <v>1826.0249999999978</v>
      </c>
      <c r="AI37" s="738">
        <f t="shared" ca="1" si="89"/>
        <v>359.17500000000018</v>
      </c>
      <c r="AJ37" s="736">
        <f t="shared" ca="1" si="89"/>
        <v>1809.5999999999985</v>
      </c>
      <c r="AK37" s="737">
        <f t="shared" ca="1" si="89"/>
        <v>1276.7250000000004</v>
      </c>
      <c r="AL37" s="738">
        <f t="shared" ref="AL37:BQ37" ca="1" si="90">AL36*(1-EG36)</f>
        <v>386.77499999999964</v>
      </c>
      <c r="AM37" s="736">
        <f t="shared" ca="1" si="90"/>
        <v>2792.625</v>
      </c>
      <c r="AN37" s="737">
        <f t="shared" ca="1" si="90"/>
        <v>2720.0249999999942</v>
      </c>
      <c r="AO37" s="738">
        <f t="shared" ca="1" si="90"/>
        <v>145.64999999999986</v>
      </c>
      <c r="AP37" s="736">
        <f t="shared" ca="1" si="90"/>
        <v>971.32499999999891</v>
      </c>
      <c r="AQ37" s="737">
        <f t="shared" ca="1" si="90"/>
        <v>2969.9249999999956</v>
      </c>
      <c r="AR37" s="738">
        <f t="shared" ca="1" si="90"/>
        <v>369.07499999999982</v>
      </c>
      <c r="AS37" s="736">
        <f t="shared" ca="1" si="90"/>
        <v>1590.75</v>
      </c>
      <c r="AT37" s="737">
        <f t="shared" ca="1" si="90"/>
        <v>1116.75</v>
      </c>
      <c r="AU37" s="738">
        <f t="shared" ca="1" si="90"/>
        <v>678.82499999999891</v>
      </c>
      <c r="AV37" s="736">
        <f t="shared" ca="1" si="90"/>
        <v>1335</v>
      </c>
      <c r="AW37" s="737">
        <f t="shared" ca="1" si="90"/>
        <v>1554.375</v>
      </c>
      <c r="AX37" s="738">
        <f t="shared" ca="1" si="90"/>
        <v>101.70000000000005</v>
      </c>
      <c r="AY37" s="736">
        <f t="shared" ca="1" si="90"/>
        <v>479.10000000000036</v>
      </c>
      <c r="AZ37" s="737">
        <f t="shared" ca="1" si="90"/>
        <v>1372.5749999999971</v>
      </c>
      <c r="BA37" s="738">
        <f t="shared" ca="1" si="90"/>
        <v>171.15000000000009</v>
      </c>
      <c r="BB37" s="736">
        <f t="shared" ca="1" si="90"/>
        <v>4533.1499999999942</v>
      </c>
      <c r="BC37" s="737">
        <f t="shared" ca="1" si="90"/>
        <v>2361.5999999999985</v>
      </c>
      <c r="BD37" s="738">
        <f t="shared" ca="1" si="90"/>
        <v>173.25</v>
      </c>
      <c r="BE37" s="736">
        <f t="shared" ca="1" si="90"/>
        <v>4920.4499999999971</v>
      </c>
      <c r="BF37" s="737">
        <f t="shared" ca="1" si="90"/>
        <v>6465</v>
      </c>
      <c r="BG37" s="738">
        <f t="shared" ca="1" si="90"/>
        <v>345.375</v>
      </c>
      <c r="BH37" s="736">
        <f t="shared" ca="1" si="90"/>
        <v>2331.5999999999985</v>
      </c>
      <c r="BI37" s="737">
        <f t="shared" ca="1" si="90"/>
        <v>8028.2250000000058</v>
      </c>
      <c r="BJ37" s="738">
        <f t="shared" ca="1" si="90"/>
        <v>1262.1749999999993</v>
      </c>
      <c r="BK37" s="736">
        <f t="shared" ca="1" si="90"/>
        <v>1785.5250000000015</v>
      </c>
      <c r="BL37" s="737">
        <f t="shared" ca="1" si="90"/>
        <v>4725</v>
      </c>
      <c r="BM37" s="738">
        <f t="shared" ca="1" si="90"/>
        <v>1612.5749999999971</v>
      </c>
      <c r="BN37" s="736">
        <f t="shared" ca="1" si="90"/>
        <v>1388.3249999999971</v>
      </c>
      <c r="BO37" s="737">
        <f t="shared" ca="1" si="90"/>
        <v>3354.6750000000029</v>
      </c>
      <c r="BP37" s="738">
        <f t="shared" ca="1" si="90"/>
        <v>796.57500000000073</v>
      </c>
      <c r="BQ37" s="736">
        <f t="shared" ca="1" si="90"/>
        <v>943.57500000000073</v>
      </c>
      <c r="BR37" s="737">
        <f t="shared" ref="BR37:BS37" ca="1" si="91">BR36*(1-FM36)</f>
        <v>2409.375</v>
      </c>
      <c r="BS37" s="738">
        <f t="shared" ca="1" si="91"/>
        <v>1020.8249999999989</v>
      </c>
      <c r="BT37" s="736">
        <f ca="1">BT36*(1-FR36)</f>
        <v>1211.7749999999996</v>
      </c>
      <c r="BU37" s="737">
        <f ca="1">BU36*(1-FS36)</f>
        <v>934.94999999999891</v>
      </c>
      <c r="BV37" s="738">
        <f ca="1">BV36*(1-FT36)</f>
        <v>304.94999999999982</v>
      </c>
      <c r="BW37" s="736">
        <f t="shared" ref="BW37:CW37" ca="1" si="92">BW36*(1-FR36)</f>
        <v>2843.0999999999985</v>
      </c>
      <c r="BX37" s="737">
        <f t="shared" ca="1" si="92"/>
        <v>1538.625</v>
      </c>
      <c r="BY37" s="738">
        <f t="shared" ca="1" si="92"/>
        <v>138.375</v>
      </c>
      <c r="BZ37" s="736">
        <f t="shared" ca="1" si="92"/>
        <v>2224.9499999999971</v>
      </c>
      <c r="CA37" s="737">
        <f t="shared" ca="1" si="92"/>
        <v>3369.4499999999971</v>
      </c>
      <c r="CB37" s="738">
        <f t="shared" ca="1" si="92"/>
        <v>160.94999999999982</v>
      </c>
      <c r="CC37" s="736">
        <f t="shared" ca="1" si="92"/>
        <v>5369.0999999999913</v>
      </c>
      <c r="CD37" s="737">
        <f t="shared" ca="1" si="92"/>
        <v>1989.6749999999993</v>
      </c>
      <c r="CE37" s="738">
        <f t="shared" ca="1" si="92"/>
        <v>370.34999999999945</v>
      </c>
      <c r="CF37" s="736">
        <f t="shared" ca="1" si="92"/>
        <v>3444</v>
      </c>
      <c r="CG37" s="737">
        <f t="shared" ca="1" si="92"/>
        <v>4511.8499999999913</v>
      </c>
      <c r="CH37" s="738">
        <f t="shared" ca="1" si="92"/>
        <v>216.22499999999991</v>
      </c>
      <c r="CI37" s="736">
        <f t="shared" ca="1" si="92"/>
        <v>3387.2999999999956</v>
      </c>
      <c r="CJ37" s="737">
        <f t="shared" ca="1" si="92"/>
        <v>2371.7249999999985</v>
      </c>
      <c r="CK37" s="738">
        <f t="shared" ca="1" si="92"/>
        <v>600.82499999999982</v>
      </c>
      <c r="CL37" s="736">
        <f t="shared" ca="1" si="92"/>
        <v>3653.7749999999942</v>
      </c>
      <c r="CM37" s="737">
        <f t="shared" ca="1" si="92"/>
        <v>3770.5499999999956</v>
      </c>
      <c r="CN37" s="738">
        <f t="shared" ca="1" si="92"/>
        <v>316.64999999999964</v>
      </c>
      <c r="CO37" s="736">
        <f t="shared" ca="1" si="92"/>
        <v>2711.6999999999971</v>
      </c>
      <c r="CP37" s="737">
        <f t="shared" ca="1" si="92"/>
        <v>4382.6249999999927</v>
      </c>
      <c r="CQ37" s="738">
        <f t="shared" ca="1" si="92"/>
        <v>542.69999999999982</v>
      </c>
      <c r="CR37" s="736">
        <f t="shared" ca="1" si="92"/>
        <v>4385.8499999999985</v>
      </c>
      <c r="CS37" s="737">
        <f t="shared" ca="1" si="92"/>
        <v>4020</v>
      </c>
      <c r="CT37" s="738">
        <f t="shared" ca="1" si="92"/>
        <v>1247.0249999999996</v>
      </c>
      <c r="CU37" s="736">
        <f t="shared" ca="1" si="92"/>
        <v>1878.5250000000015</v>
      </c>
      <c r="CV37" s="737">
        <f t="shared" ca="1" si="92"/>
        <v>3587.3249999999971</v>
      </c>
      <c r="CW37" s="738">
        <f t="shared" ca="1" si="92"/>
        <v>673.64999999999964</v>
      </c>
      <c r="CZ37" s="703" t="s">
        <v>201</v>
      </c>
      <c r="DA37" s="861"/>
      <c r="DB37" s="862"/>
      <c r="DC37" s="863"/>
      <c r="DD37" s="861"/>
      <c r="DE37" s="862"/>
      <c r="DF37" s="863"/>
      <c r="DG37" s="861"/>
      <c r="DH37" s="862"/>
      <c r="DI37" s="863"/>
      <c r="DJ37" s="861"/>
      <c r="DK37" s="862"/>
      <c r="DL37" s="863"/>
      <c r="DM37" s="861"/>
      <c r="DN37" s="862"/>
      <c r="DO37" s="863"/>
      <c r="DP37" s="861"/>
      <c r="DQ37" s="862"/>
      <c r="DR37" s="863"/>
      <c r="DS37" s="861"/>
      <c r="DT37" s="862"/>
      <c r="DU37" s="863"/>
      <c r="DV37" s="861"/>
      <c r="DW37" s="862"/>
      <c r="DX37" s="863"/>
      <c r="DY37" s="861"/>
      <c r="DZ37" s="862"/>
      <c r="EA37" s="863"/>
      <c r="EB37" s="861"/>
      <c r="EC37" s="862"/>
      <c r="ED37" s="863"/>
      <c r="EE37" s="861"/>
      <c r="EF37" s="862"/>
      <c r="EG37" s="863"/>
      <c r="EH37" s="861"/>
      <c r="EI37" s="862"/>
      <c r="EJ37" s="863"/>
      <c r="EK37" s="861"/>
      <c r="EL37" s="862"/>
      <c r="EM37" s="863"/>
      <c r="EN37" s="861"/>
      <c r="EO37" s="862"/>
      <c r="EP37" s="863"/>
      <c r="EQ37" s="861"/>
      <c r="ER37" s="862"/>
      <c r="ES37" s="863"/>
      <c r="ET37" s="861"/>
      <c r="EU37" s="862"/>
      <c r="EV37" s="863"/>
      <c r="EW37" s="861"/>
      <c r="EX37" s="862"/>
      <c r="EY37" s="863"/>
      <c r="EZ37" s="861"/>
      <c r="FA37" s="862"/>
      <c r="FB37" s="863"/>
      <c r="FC37" s="861"/>
      <c r="FD37" s="862"/>
      <c r="FE37" s="863"/>
      <c r="FF37" s="861"/>
      <c r="FG37" s="862"/>
      <c r="FH37" s="863"/>
      <c r="FI37" s="861"/>
      <c r="FJ37" s="862"/>
      <c r="FK37" s="863"/>
      <c r="FL37" s="861"/>
      <c r="FM37" s="862"/>
      <c r="FN37" s="863"/>
      <c r="FO37" s="861"/>
      <c r="FP37" s="862"/>
      <c r="FQ37" s="863"/>
      <c r="FR37" s="861"/>
      <c r="FS37" s="862"/>
      <c r="FT37" s="863"/>
      <c r="FU37" s="861"/>
      <c r="FV37" s="862"/>
      <c r="FW37" s="863"/>
      <c r="FX37" s="861"/>
      <c r="FY37" s="862"/>
      <c r="FZ37" s="863"/>
      <c r="GA37" s="861"/>
      <c r="GB37" s="862"/>
      <c r="GC37" s="863"/>
      <c r="GD37" s="861"/>
      <c r="GE37" s="862"/>
      <c r="GF37" s="863"/>
      <c r="GG37" s="861"/>
      <c r="GH37" s="862"/>
      <c r="GI37" s="863"/>
      <c r="GJ37" s="861"/>
      <c r="GK37" s="862"/>
      <c r="GL37" s="863"/>
      <c r="GM37" s="864"/>
      <c r="GN37" s="865"/>
      <c r="GO37" s="866"/>
      <c r="GP37" s="864"/>
      <c r="GQ37" s="865"/>
      <c r="GR37" s="866"/>
    </row>
    <row r="38" spans="1:200" ht="15.75" thickBot="1" x14ac:dyDescent="0.3">
      <c r="A38" s="706" t="s">
        <v>202</v>
      </c>
      <c r="B38" s="696">
        <v>68</v>
      </c>
      <c r="C38" s="732">
        <f t="shared" ca="1" si="80"/>
        <v>0</v>
      </c>
      <c r="D38" s="733">
        <f t="shared" ca="1" si="80"/>
        <v>0</v>
      </c>
      <c r="E38" s="734">
        <f t="shared" ca="1" si="80"/>
        <v>0</v>
      </c>
      <c r="F38" s="739">
        <f t="shared" ref="F38:AK38" ca="1" si="93">F36-F37</f>
        <v>0</v>
      </c>
      <c r="G38" s="740">
        <f t="shared" ca="1" si="93"/>
        <v>0</v>
      </c>
      <c r="H38" s="741">
        <f t="shared" ca="1" si="93"/>
        <v>0</v>
      </c>
      <c r="I38" s="739">
        <f t="shared" ca="1" si="93"/>
        <v>0</v>
      </c>
      <c r="J38" s="740">
        <f t="shared" ca="1" si="93"/>
        <v>0</v>
      </c>
      <c r="K38" s="741">
        <f t="shared" ca="1" si="93"/>
        <v>0</v>
      </c>
      <c r="L38" s="739">
        <f t="shared" ca="1" si="93"/>
        <v>0</v>
      </c>
      <c r="M38" s="740">
        <f t="shared" ca="1" si="93"/>
        <v>0</v>
      </c>
      <c r="N38" s="741">
        <f t="shared" ca="1" si="93"/>
        <v>0</v>
      </c>
      <c r="O38" s="739">
        <f t="shared" ca="1" si="93"/>
        <v>0</v>
      </c>
      <c r="P38" s="740">
        <f t="shared" ca="1" si="93"/>
        <v>0</v>
      </c>
      <c r="Q38" s="741">
        <f t="shared" ca="1" si="93"/>
        <v>0</v>
      </c>
      <c r="R38" s="739">
        <f t="shared" ca="1" si="93"/>
        <v>0</v>
      </c>
      <c r="S38" s="740">
        <f t="shared" ca="1" si="93"/>
        <v>0</v>
      </c>
      <c r="T38" s="741">
        <f t="shared" ca="1" si="93"/>
        <v>0</v>
      </c>
      <c r="U38" s="739">
        <f t="shared" ca="1" si="93"/>
        <v>0</v>
      </c>
      <c r="V38" s="740">
        <f t="shared" ca="1" si="93"/>
        <v>0</v>
      </c>
      <c r="W38" s="741">
        <f t="shared" ca="1" si="93"/>
        <v>0</v>
      </c>
      <c r="X38" s="739">
        <f t="shared" ca="1" si="93"/>
        <v>0</v>
      </c>
      <c r="Y38" s="740">
        <f t="shared" ca="1" si="93"/>
        <v>0</v>
      </c>
      <c r="Z38" s="741">
        <f t="shared" ca="1" si="93"/>
        <v>0</v>
      </c>
      <c r="AA38" s="739">
        <f t="shared" ca="1" si="93"/>
        <v>0</v>
      </c>
      <c r="AB38" s="740">
        <f t="shared" ca="1" si="93"/>
        <v>0</v>
      </c>
      <c r="AC38" s="741">
        <f t="shared" ca="1" si="93"/>
        <v>0</v>
      </c>
      <c r="AD38" s="739">
        <f t="shared" ca="1" si="93"/>
        <v>0</v>
      </c>
      <c r="AE38" s="740">
        <f t="shared" ca="1" si="93"/>
        <v>0</v>
      </c>
      <c r="AF38" s="741">
        <f t="shared" ca="1" si="93"/>
        <v>0</v>
      </c>
      <c r="AG38" s="739">
        <f t="shared" ca="1" si="93"/>
        <v>0</v>
      </c>
      <c r="AH38" s="740">
        <f t="shared" ca="1" si="93"/>
        <v>0</v>
      </c>
      <c r="AI38" s="741">
        <f t="shared" ca="1" si="93"/>
        <v>0</v>
      </c>
      <c r="AJ38" s="739">
        <f t="shared" ca="1" si="93"/>
        <v>0</v>
      </c>
      <c r="AK38" s="740">
        <f t="shared" ca="1" si="93"/>
        <v>0</v>
      </c>
      <c r="AL38" s="741">
        <f t="shared" ref="AL38:BQ38" ca="1" si="94">AL36-AL37</f>
        <v>0</v>
      </c>
      <c r="AM38" s="739">
        <f t="shared" ca="1" si="94"/>
        <v>0</v>
      </c>
      <c r="AN38" s="740">
        <f t="shared" ca="1" si="94"/>
        <v>0</v>
      </c>
      <c r="AO38" s="741">
        <f t="shared" ca="1" si="94"/>
        <v>0</v>
      </c>
      <c r="AP38" s="739">
        <f t="shared" ca="1" si="94"/>
        <v>0</v>
      </c>
      <c r="AQ38" s="740">
        <f t="shared" ca="1" si="94"/>
        <v>0</v>
      </c>
      <c r="AR38" s="741">
        <f t="shared" ca="1" si="94"/>
        <v>0</v>
      </c>
      <c r="AS38" s="739">
        <f t="shared" ca="1" si="94"/>
        <v>0</v>
      </c>
      <c r="AT38" s="740">
        <f t="shared" ca="1" si="94"/>
        <v>0</v>
      </c>
      <c r="AU38" s="741">
        <f t="shared" ca="1" si="94"/>
        <v>0</v>
      </c>
      <c r="AV38" s="739">
        <f t="shared" ca="1" si="94"/>
        <v>0</v>
      </c>
      <c r="AW38" s="740">
        <f t="shared" ca="1" si="94"/>
        <v>0</v>
      </c>
      <c r="AX38" s="741">
        <f t="shared" ca="1" si="94"/>
        <v>0</v>
      </c>
      <c r="AY38" s="739">
        <f t="shared" ca="1" si="94"/>
        <v>0</v>
      </c>
      <c r="AZ38" s="740">
        <f t="shared" ca="1" si="94"/>
        <v>0</v>
      </c>
      <c r="BA38" s="741">
        <f t="shared" ca="1" si="94"/>
        <v>0</v>
      </c>
      <c r="BB38" s="739">
        <f t="shared" ca="1" si="94"/>
        <v>0</v>
      </c>
      <c r="BC38" s="740">
        <f t="shared" ca="1" si="94"/>
        <v>0</v>
      </c>
      <c r="BD38" s="741">
        <f t="shared" ca="1" si="94"/>
        <v>0</v>
      </c>
      <c r="BE38" s="739">
        <f t="shared" ca="1" si="94"/>
        <v>0</v>
      </c>
      <c r="BF38" s="740">
        <f t="shared" ca="1" si="94"/>
        <v>0</v>
      </c>
      <c r="BG38" s="741">
        <f t="shared" ca="1" si="94"/>
        <v>0</v>
      </c>
      <c r="BH38" s="739">
        <f t="shared" ca="1" si="94"/>
        <v>0</v>
      </c>
      <c r="BI38" s="740">
        <f t="shared" ca="1" si="94"/>
        <v>0</v>
      </c>
      <c r="BJ38" s="741">
        <f t="shared" ca="1" si="94"/>
        <v>0</v>
      </c>
      <c r="BK38" s="739">
        <f t="shared" ca="1" si="94"/>
        <v>0</v>
      </c>
      <c r="BL38" s="740">
        <f t="shared" ca="1" si="94"/>
        <v>0</v>
      </c>
      <c r="BM38" s="741">
        <f t="shared" ca="1" si="94"/>
        <v>0</v>
      </c>
      <c r="BN38" s="739">
        <f t="shared" ca="1" si="94"/>
        <v>0</v>
      </c>
      <c r="BO38" s="740">
        <f t="shared" ca="1" si="94"/>
        <v>0</v>
      </c>
      <c r="BP38" s="741">
        <f t="shared" ca="1" si="94"/>
        <v>0</v>
      </c>
      <c r="BQ38" s="739">
        <f t="shared" ca="1" si="94"/>
        <v>0</v>
      </c>
      <c r="BR38" s="740">
        <f t="shared" ref="BR38:CW38" ca="1" si="95">BR36-BR37</f>
        <v>0</v>
      </c>
      <c r="BS38" s="741">
        <f t="shared" ca="1" si="95"/>
        <v>0</v>
      </c>
      <c r="BT38" s="739">
        <f t="shared" ca="1" si="95"/>
        <v>0</v>
      </c>
      <c r="BU38" s="740">
        <f t="shared" ca="1" si="95"/>
        <v>0</v>
      </c>
      <c r="BV38" s="741">
        <f t="shared" ca="1" si="95"/>
        <v>0</v>
      </c>
      <c r="BW38" s="739">
        <f t="shared" ca="1" si="95"/>
        <v>0</v>
      </c>
      <c r="BX38" s="740">
        <f t="shared" ca="1" si="95"/>
        <v>0</v>
      </c>
      <c r="BY38" s="741">
        <f t="shared" ca="1" si="95"/>
        <v>0</v>
      </c>
      <c r="BZ38" s="739">
        <f t="shared" ca="1" si="95"/>
        <v>0</v>
      </c>
      <c r="CA38" s="740">
        <f t="shared" ca="1" si="95"/>
        <v>0</v>
      </c>
      <c r="CB38" s="741">
        <f t="shared" ca="1" si="95"/>
        <v>0</v>
      </c>
      <c r="CC38" s="739">
        <f t="shared" ca="1" si="95"/>
        <v>0</v>
      </c>
      <c r="CD38" s="740">
        <f t="shared" ca="1" si="95"/>
        <v>0</v>
      </c>
      <c r="CE38" s="741">
        <f t="shared" ca="1" si="95"/>
        <v>0</v>
      </c>
      <c r="CF38" s="739">
        <f t="shared" ca="1" si="95"/>
        <v>0</v>
      </c>
      <c r="CG38" s="740">
        <f t="shared" ca="1" si="95"/>
        <v>0</v>
      </c>
      <c r="CH38" s="741">
        <f t="shared" ca="1" si="95"/>
        <v>0</v>
      </c>
      <c r="CI38" s="739">
        <f t="shared" ca="1" si="95"/>
        <v>0</v>
      </c>
      <c r="CJ38" s="740">
        <f t="shared" ca="1" si="95"/>
        <v>0</v>
      </c>
      <c r="CK38" s="741">
        <f t="shared" ca="1" si="95"/>
        <v>0</v>
      </c>
      <c r="CL38" s="739">
        <f t="shared" ca="1" si="95"/>
        <v>0</v>
      </c>
      <c r="CM38" s="740">
        <f t="shared" ca="1" si="95"/>
        <v>0</v>
      </c>
      <c r="CN38" s="741">
        <f t="shared" ca="1" si="95"/>
        <v>0</v>
      </c>
      <c r="CO38" s="739">
        <f t="shared" ca="1" si="95"/>
        <v>0</v>
      </c>
      <c r="CP38" s="740">
        <f t="shared" ca="1" si="95"/>
        <v>0</v>
      </c>
      <c r="CQ38" s="741">
        <f t="shared" ca="1" si="95"/>
        <v>0</v>
      </c>
      <c r="CR38" s="739">
        <f t="shared" ca="1" si="95"/>
        <v>0</v>
      </c>
      <c r="CS38" s="740">
        <f t="shared" ca="1" si="95"/>
        <v>0</v>
      </c>
      <c r="CT38" s="741">
        <f t="shared" ca="1" si="95"/>
        <v>0</v>
      </c>
      <c r="CU38" s="739">
        <f t="shared" ca="1" si="95"/>
        <v>0</v>
      </c>
      <c r="CV38" s="740">
        <f t="shared" ca="1" si="95"/>
        <v>0</v>
      </c>
      <c r="CW38" s="741">
        <f t="shared" ca="1" si="95"/>
        <v>0</v>
      </c>
      <c r="CZ38" s="706" t="s">
        <v>202</v>
      </c>
      <c r="DA38" s="867"/>
      <c r="DB38" s="868"/>
      <c r="DC38" s="869"/>
      <c r="DD38" s="867"/>
      <c r="DE38" s="868"/>
      <c r="DF38" s="869"/>
      <c r="DG38" s="867"/>
      <c r="DH38" s="868"/>
      <c r="DI38" s="869"/>
      <c r="DJ38" s="867"/>
      <c r="DK38" s="868"/>
      <c r="DL38" s="869"/>
      <c r="DM38" s="867"/>
      <c r="DN38" s="868"/>
      <c r="DO38" s="869"/>
      <c r="DP38" s="867"/>
      <c r="DQ38" s="868"/>
      <c r="DR38" s="869"/>
      <c r="DS38" s="867"/>
      <c r="DT38" s="868"/>
      <c r="DU38" s="869"/>
      <c r="DV38" s="867"/>
      <c r="DW38" s="868"/>
      <c r="DX38" s="869"/>
      <c r="DY38" s="867"/>
      <c r="DZ38" s="868"/>
      <c r="EA38" s="869"/>
      <c r="EB38" s="867"/>
      <c r="EC38" s="868"/>
      <c r="ED38" s="869"/>
      <c r="EE38" s="867"/>
      <c r="EF38" s="868"/>
      <c r="EG38" s="869"/>
      <c r="EH38" s="867"/>
      <c r="EI38" s="868"/>
      <c r="EJ38" s="869"/>
      <c r="EK38" s="867"/>
      <c r="EL38" s="868"/>
      <c r="EM38" s="869"/>
      <c r="EN38" s="867"/>
      <c r="EO38" s="868"/>
      <c r="EP38" s="869"/>
      <c r="EQ38" s="867"/>
      <c r="ER38" s="868"/>
      <c r="ES38" s="869"/>
      <c r="ET38" s="867"/>
      <c r="EU38" s="868"/>
      <c r="EV38" s="869"/>
      <c r="EW38" s="867"/>
      <c r="EX38" s="868"/>
      <c r="EY38" s="869"/>
      <c r="EZ38" s="867"/>
      <c r="FA38" s="868"/>
      <c r="FB38" s="869"/>
      <c r="FC38" s="867"/>
      <c r="FD38" s="868"/>
      <c r="FE38" s="869"/>
      <c r="FF38" s="867"/>
      <c r="FG38" s="868"/>
      <c r="FH38" s="869"/>
      <c r="FI38" s="867"/>
      <c r="FJ38" s="868"/>
      <c r="FK38" s="869"/>
      <c r="FL38" s="867"/>
      <c r="FM38" s="868"/>
      <c r="FN38" s="869"/>
      <c r="FO38" s="867"/>
      <c r="FP38" s="868"/>
      <c r="FQ38" s="869"/>
      <c r="FR38" s="867"/>
      <c r="FS38" s="868"/>
      <c r="FT38" s="869"/>
      <c r="FU38" s="867"/>
      <c r="FV38" s="868"/>
      <c r="FW38" s="869"/>
      <c r="FX38" s="867"/>
      <c r="FY38" s="868"/>
      <c r="FZ38" s="869"/>
      <c r="GA38" s="867"/>
      <c r="GB38" s="868"/>
      <c r="GC38" s="869"/>
      <c r="GD38" s="867"/>
      <c r="GE38" s="868"/>
      <c r="GF38" s="869"/>
      <c r="GG38" s="867"/>
      <c r="GH38" s="868"/>
      <c r="GI38" s="869"/>
      <c r="GJ38" s="867"/>
      <c r="GK38" s="868"/>
      <c r="GL38" s="869"/>
      <c r="GM38" s="870"/>
      <c r="GN38" s="871"/>
      <c r="GO38" s="872"/>
      <c r="GP38" s="870"/>
      <c r="GQ38" s="871"/>
      <c r="GR38" s="872"/>
    </row>
    <row r="41" spans="1:200" x14ac:dyDescent="0.25">
      <c r="GG41" t="s">
        <v>219</v>
      </c>
      <c r="GH41" t="s">
        <v>1986</v>
      </c>
      <c r="GI41" t="s">
        <v>565</v>
      </c>
      <c r="GJ41" t="s">
        <v>188</v>
      </c>
      <c r="GK41" t="s">
        <v>189</v>
      </c>
      <c r="GL41" t="s">
        <v>190</v>
      </c>
    </row>
    <row r="42" spans="1:200" x14ac:dyDescent="0.25">
      <c r="GG42">
        <v>2015</v>
      </c>
      <c r="GH42">
        <v>19</v>
      </c>
      <c r="GI42" t="s">
        <v>436</v>
      </c>
      <c r="GJ42">
        <v>0.79258504417292786</v>
      </c>
      <c r="GK42">
        <v>0.76134249590472636</v>
      </c>
      <c r="GL42">
        <v>0.9645859851533326</v>
      </c>
    </row>
    <row r="43" spans="1:200" x14ac:dyDescent="0.25">
      <c r="GH43">
        <v>20</v>
      </c>
      <c r="GI43" t="s">
        <v>437</v>
      </c>
      <c r="GJ43">
        <v>0.99496522766197693</v>
      </c>
      <c r="GK43">
        <v>0.99263427906144475</v>
      </c>
      <c r="GL43">
        <v>0.99262401774398701</v>
      </c>
    </row>
    <row r="44" spans="1:200" x14ac:dyDescent="0.25">
      <c r="GH44">
        <v>21</v>
      </c>
      <c r="GI44" t="s">
        <v>778</v>
      </c>
      <c r="GJ44">
        <v>0.24507635233712466</v>
      </c>
      <c r="GK44">
        <v>0.24499049917779175</v>
      </c>
      <c r="GL44">
        <v>0.2417159606987726</v>
      </c>
    </row>
    <row r="45" spans="1:200" x14ac:dyDescent="0.25">
      <c r="GH45">
        <v>22</v>
      </c>
      <c r="GI45" t="s">
        <v>779</v>
      </c>
      <c r="GJ45">
        <v>0.80240709072474969</v>
      </c>
      <c r="GK45">
        <v>0.80231629280627004</v>
      </c>
      <c r="GL45">
        <v>0.80009065900095311</v>
      </c>
    </row>
    <row r="46" spans="1:200" x14ac:dyDescent="0.25">
      <c r="GH46">
        <v>23</v>
      </c>
      <c r="GI46" t="s">
        <v>780</v>
      </c>
      <c r="GJ46">
        <v>0.60829366636905002</v>
      </c>
      <c r="GK46">
        <v>0.58957777568873559</v>
      </c>
      <c r="GL46">
        <v>0.566683803987442</v>
      </c>
    </row>
    <row r="47" spans="1:200" x14ac:dyDescent="0.25">
      <c r="GH47">
        <v>24</v>
      </c>
      <c r="GI47" t="s">
        <v>781</v>
      </c>
      <c r="GJ47">
        <v>0.28127622007698966</v>
      </c>
      <c r="GK47">
        <v>0.29318836311779484</v>
      </c>
      <c r="GL47">
        <v>0.2564516637536039</v>
      </c>
    </row>
    <row r="48" spans="1:200" x14ac:dyDescent="0.25">
      <c r="GH48">
        <v>25</v>
      </c>
      <c r="GI48" t="s">
        <v>782</v>
      </c>
      <c r="GJ48">
        <v>0.87930632818066201</v>
      </c>
      <c r="GK48">
        <v>0.86897207577561164</v>
      </c>
      <c r="GL48">
        <v>0.83838382067573092</v>
      </c>
    </row>
    <row r="49" spans="189:194" x14ac:dyDescent="0.25">
      <c r="GH49">
        <v>26</v>
      </c>
      <c r="GI49" t="s">
        <v>783</v>
      </c>
      <c r="GJ49">
        <v>0.79794392662812219</v>
      </c>
      <c r="GK49">
        <v>0.79737950699197757</v>
      </c>
      <c r="GL49">
        <v>0.80310560232696104</v>
      </c>
    </row>
    <row r="50" spans="189:194" x14ac:dyDescent="0.25">
      <c r="GH50">
        <v>27</v>
      </c>
      <c r="GI50" t="s">
        <v>784</v>
      </c>
      <c r="GJ50">
        <v>0.56460563691098986</v>
      </c>
      <c r="GK50">
        <v>0.55999999978177417</v>
      </c>
      <c r="GL50">
        <v>0.57563123381331993</v>
      </c>
    </row>
    <row r="51" spans="189:194" x14ac:dyDescent="0.25">
      <c r="GH51">
        <v>28</v>
      </c>
      <c r="GI51" t="s">
        <v>785</v>
      </c>
      <c r="GJ51">
        <v>0</v>
      </c>
      <c r="GK51">
        <v>0</v>
      </c>
      <c r="GL51">
        <v>0</v>
      </c>
    </row>
    <row r="52" spans="189:194" x14ac:dyDescent="0.25">
      <c r="GH52">
        <v>35</v>
      </c>
      <c r="GI52" t="s">
        <v>792</v>
      </c>
      <c r="GJ52">
        <v>0.32729376898730511</v>
      </c>
      <c r="GK52">
        <v>0.32316109849552677</v>
      </c>
      <c r="GL52">
        <v>0.17003644010860475</v>
      </c>
    </row>
    <row r="53" spans="189:194" x14ac:dyDescent="0.25">
      <c r="GH53">
        <v>19</v>
      </c>
      <c r="GI53" t="s">
        <v>436</v>
      </c>
      <c r="GJ53">
        <v>0.74039631243648329</v>
      </c>
      <c r="GK53">
        <v>0.79457829706929595</v>
      </c>
      <c r="GL53">
        <v>0.76710707479633677</v>
      </c>
    </row>
    <row r="54" spans="189:194" x14ac:dyDescent="0.25">
      <c r="GH54">
        <v>20</v>
      </c>
      <c r="GI54" t="s">
        <v>437</v>
      </c>
      <c r="GJ54">
        <v>0.99426387715759479</v>
      </c>
      <c r="GK54">
        <v>0.99499662693769642</v>
      </c>
      <c r="GL54">
        <v>0.99270038841948327</v>
      </c>
    </row>
    <row r="55" spans="189:194" x14ac:dyDescent="0.25">
      <c r="GH55">
        <v>21</v>
      </c>
      <c r="GI55" t="s">
        <v>778</v>
      </c>
      <c r="GJ55">
        <v>5.095858656201345E-3</v>
      </c>
      <c r="GK55">
        <v>4.9855532423598642E-3</v>
      </c>
      <c r="GL55">
        <v>5.102527359125579E-3</v>
      </c>
    </row>
    <row r="56" spans="189:194" x14ac:dyDescent="0.25">
      <c r="GH56">
        <v>22</v>
      </c>
      <c r="GI56" t="s">
        <v>779</v>
      </c>
      <c r="GJ56">
        <v>0.78521894354521615</v>
      </c>
      <c r="GK56">
        <v>0.79035694106086329</v>
      </c>
      <c r="GL56">
        <v>0.78987799151279314</v>
      </c>
    </row>
    <row r="57" spans="189:194" x14ac:dyDescent="0.25">
      <c r="GG57">
        <v>2016</v>
      </c>
      <c r="GH57">
        <v>23</v>
      </c>
      <c r="GI57" t="s">
        <v>780</v>
      </c>
      <c r="GJ57">
        <v>0.59563607420984577</v>
      </c>
      <c r="GK57">
        <v>0.61449794769914801</v>
      </c>
      <c r="GL57">
        <v>0.58995237690735969</v>
      </c>
    </row>
    <row r="58" spans="189:194" x14ac:dyDescent="0.25">
      <c r="GH58">
        <v>24</v>
      </c>
      <c r="GI58" t="s">
        <v>781</v>
      </c>
      <c r="GJ58">
        <v>0.25073007531295072</v>
      </c>
      <c r="GK58">
        <v>0.30356114484443186</v>
      </c>
      <c r="GL58">
        <v>0.28572799117185355</v>
      </c>
    </row>
    <row r="59" spans="189:194" x14ac:dyDescent="0.25">
      <c r="GH59">
        <v>25</v>
      </c>
      <c r="GI59" t="s">
        <v>782</v>
      </c>
      <c r="GJ59">
        <v>0.87292445510446237</v>
      </c>
      <c r="GK59">
        <v>0.88824386436172775</v>
      </c>
      <c r="GL59">
        <v>0.89235886634204931</v>
      </c>
    </row>
    <row r="60" spans="189:194" x14ac:dyDescent="0.25">
      <c r="GH60">
        <v>26</v>
      </c>
      <c r="GI60" t="s">
        <v>783</v>
      </c>
      <c r="GJ60">
        <v>0.80999808815351571</v>
      </c>
      <c r="GK60">
        <v>0.80689109402422854</v>
      </c>
      <c r="GL60">
        <v>0.79780055601833133</v>
      </c>
    </row>
    <row r="61" spans="189:194" x14ac:dyDescent="0.25">
      <c r="GH61">
        <v>27</v>
      </c>
      <c r="GI61" t="s">
        <v>784</v>
      </c>
      <c r="GJ61">
        <v>0.56500000000000006</v>
      </c>
      <c r="GK61">
        <v>0.56000000028889896</v>
      </c>
      <c r="GL61">
        <v>0.57539471933777009</v>
      </c>
    </row>
    <row r="62" spans="189:194" x14ac:dyDescent="0.25">
      <c r="GH62">
        <v>28</v>
      </c>
      <c r="GI62" t="s">
        <v>785</v>
      </c>
      <c r="GJ62">
        <v>0</v>
      </c>
      <c r="GK62">
        <v>0</v>
      </c>
      <c r="GL62">
        <v>0</v>
      </c>
    </row>
    <row r="63" spans="189:194" x14ac:dyDescent="0.25">
      <c r="GH63">
        <v>35</v>
      </c>
      <c r="GI63" t="s">
        <v>792</v>
      </c>
      <c r="GJ63">
        <v>0.32734869015589457</v>
      </c>
      <c r="GK63">
        <v>0.32323072041485401</v>
      </c>
      <c r="GL63">
        <v>0.16854652477972154</v>
      </c>
    </row>
  </sheetData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0000"/>
  </sheetPr>
  <dimension ref="A1:GS27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10" sqref="A10"/>
    </sheetView>
  </sheetViews>
  <sheetFormatPr defaultColWidth="9.140625" defaultRowHeight="15" x14ac:dyDescent="0.25"/>
  <cols>
    <col min="1" max="1" width="26.42578125" customWidth="1"/>
    <col min="2" max="2" width="15.28515625" bestFit="1" customWidth="1"/>
    <col min="3" max="3" width="7.140625" bestFit="1" customWidth="1"/>
    <col min="4" max="6" width="9.28515625" customWidth="1"/>
    <col min="7" max="15" width="9.28515625" hidden="1" customWidth="1"/>
    <col min="16" max="102" width="9.28515625" customWidth="1"/>
    <col min="105" max="105" width="15.28515625" bestFit="1" customWidth="1"/>
    <col min="106" max="201" width="8.140625" customWidth="1"/>
  </cols>
  <sheetData>
    <row r="1" spans="1:201" ht="15.75" thickBot="1" x14ac:dyDescent="0.3">
      <c r="B1" s="3"/>
      <c r="C1" s="3" t="s">
        <v>1748</v>
      </c>
      <c r="D1" s="3" t="s">
        <v>759</v>
      </c>
      <c r="E1" s="3"/>
      <c r="F1" s="3"/>
      <c r="G1" s="3">
        <v>1985</v>
      </c>
      <c r="H1" s="3"/>
      <c r="I1" s="3"/>
      <c r="J1" s="3">
        <v>1986</v>
      </c>
      <c r="K1" s="3"/>
      <c r="L1" s="3"/>
      <c r="M1" s="3">
        <v>1987</v>
      </c>
      <c r="N1" s="3"/>
      <c r="O1" s="3"/>
      <c r="P1" s="3">
        <v>1988</v>
      </c>
      <c r="Q1" s="3"/>
      <c r="R1" s="3"/>
      <c r="S1" s="3">
        <v>1989</v>
      </c>
      <c r="T1" s="3"/>
      <c r="U1" s="3"/>
      <c r="V1" s="3">
        <v>1990</v>
      </c>
      <c r="W1" s="3"/>
      <c r="X1" s="3"/>
      <c r="Y1" s="3">
        <v>1991</v>
      </c>
      <c r="Z1" s="3"/>
      <c r="AA1" s="3"/>
      <c r="AB1" s="3">
        <v>1992</v>
      </c>
      <c r="AC1" s="3"/>
      <c r="AD1" s="3"/>
      <c r="AE1" s="3">
        <v>1993</v>
      </c>
      <c r="AF1" s="3"/>
      <c r="AG1" s="3"/>
      <c r="AH1" s="3">
        <v>1994</v>
      </c>
      <c r="AI1" s="3"/>
      <c r="AJ1" s="3"/>
      <c r="AK1" s="3">
        <v>1995</v>
      </c>
      <c r="AL1" s="3"/>
      <c r="AM1" s="3"/>
      <c r="AN1" s="3">
        <v>1996</v>
      </c>
      <c r="AO1" s="3"/>
      <c r="AP1" s="3"/>
      <c r="AQ1" s="3">
        <v>1997</v>
      </c>
      <c r="AR1" s="3"/>
      <c r="AS1" s="3"/>
      <c r="AT1" s="3">
        <v>1998</v>
      </c>
      <c r="AU1" s="3"/>
      <c r="AV1" s="3"/>
      <c r="AW1" s="3">
        <v>1999</v>
      </c>
      <c r="AX1" s="3"/>
      <c r="AY1" s="3"/>
      <c r="AZ1" s="3">
        <v>2000</v>
      </c>
      <c r="BA1" s="3"/>
      <c r="BB1" s="3"/>
      <c r="BC1" s="3">
        <v>2001</v>
      </c>
      <c r="BD1" s="3"/>
      <c r="BE1" s="3"/>
      <c r="BF1" s="3">
        <v>2002</v>
      </c>
      <c r="BG1" s="3"/>
      <c r="BH1" s="3"/>
      <c r="BI1" s="3">
        <v>2003</v>
      </c>
      <c r="BJ1" s="3"/>
      <c r="BK1" s="3"/>
      <c r="BL1" s="3">
        <v>2004</v>
      </c>
      <c r="BM1" s="3"/>
      <c r="BN1" s="3"/>
      <c r="BO1" s="3">
        <v>2005</v>
      </c>
      <c r="BP1" s="3"/>
      <c r="BQ1" s="3"/>
      <c r="BR1" s="3">
        <v>2006</v>
      </c>
      <c r="BS1" s="3"/>
      <c r="BT1" s="3"/>
      <c r="BU1" s="3">
        <v>2007</v>
      </c>
      <c r="BV1" s="3"/>
      <c r="BW1" s="3"/>
      <c r="BX1" s="3">
        <v>2008</v>
      </c>
      <c r="BY1" s="3"/>
      <c r="BZ1" s="3"/>
      <c r="CA1" s="3">
        <v>2009</v>
      </c>
      <c r="CB1" s="3"/>
      <c r="CC1" s="3"/>
      <c r="CD1" s="3">
        <v>2010</v>
      </c>
      <c r="CE1" s="3"/>
      <c r="CF1" s="3"/>
      <c r="CG1" s="3">
        <v>2011</v>
      </c>
      <c r="CH1" s="3"/>
      <c r="CI1" s="3"/>
      <c r="CJ1" s="3">
        <v>2012</v>
      </c>
      <c r="CK1" s="3"/>
      <c r="CL1" s="3"/>
      <c r="CM1" s="3">
        <v>2013</v>
      </c>
      <c r="CN1" s="3"/>
      <c r="CO1" s="3"/>
      <c r="CP1" s="3">
        <v>2014</v>
      </c>
      <c r="CQ1" s="3"/>
      <c r="CR1" s="3"/>
      <c r="CS1" s="3">
        <v>2015</v>
      </c>
      <c r="CT1" s="3"/>
      <c r="CU1" s="3"/>
      <c r="CV1" s="3">
        <v>2016</v>
      </c>
      <c r="CW1" s="3"/>
      <c r="CX1" s="3"/>
      <c r="DA1" t="s">
        <v>219</v>
      </c>
      <c r="DB1" s="3">
        <v>1985</v>
      </c>
      <c r="DC1" s="3"/>
      <c r="DD1" s="3"/>
      <c r="DE1" s="3">
        <v>1986</v>
      </c>
      <c r="DF1" s="3"/>
      <c r="DG1" s="3"/>
      <c r="DH1" s="3">
        <v>1987</v>
      </c>
      <c r="DI1" s="3"/>
      <c r="DJ1" s="3"/>
      <c r="DK1" s="3">
        <v>1988</v>
      </c>
      <c r="DL1" s="3"/>
      <c r="DM1" s="3"/>
      <c r="DN1" s="3">
        <v>1989</v>
      </c>
      <c r="DO1" s="3"/>
      <c r="DP1" s="3"/>
      <c r="DQ1" s="3">
        <v>1990</v>
      </c>
      <c r="DR1" s="3"/>
      <c r="DS1" s="3"/>
      <c r="DT1" s="3">
        <v>1991</v>
      </c>
      <c r="DU1" s="3"/>
      <c r="DV1" s="3"/>
      <c r="DW1" s="3">
        <v>1992</v>
      </c>
      <c r="DX1" s="3"/>
      <c r="DY1" s="3"/>
      <c r="DZ1" s="3">
        <v>1993</v>
      </c>
      <c r="EA1" s="3"/>
      <c r="EB1" s="3"/>
      <c r="EC1" s="3">
        <v>1994</v>
      </c>
      <c r="ED1" s="3"/>
      <c r="EE1" s="3"/>
      <c r="EF1" s="3">
        <v>1995</v>
      </c>
      <c r="EG1" s="3"/>
      <c r="EH1" s="3"/>
      <c r="EI1" s="3">
        <v>1996</v>
      </c>
      <c r="EJ1" s="3"/>
      <c r="EK1" s="3"/>
      <c r="EL1" s="3">
        <v>1997</v>
      </c>
      <c r="EM1" s="3"/>
      <c r="EN1" s="3"/>
      <c r="EO1" s="3">
        <v>1998</v>
      </c>
      <c r="EP1" s="3"/>
      <c r="EQ1" s="3"/>
      <c r="ER1" s="3">
        <v>1999</v>
      </c>
      <c r="ES1" s="3"/>
      <c r="ET1" s="3"/>
      <c r="EU1" s="3">
        <v>2000</v>
      </c>
      <c r="EV1" s="3"/>
      <c r="EW1" s="3"/>
      <c r="EX1" s="3">
        <v>2001</v>
      </c>
      <c r="EY1" s="3"/>
      <c r="EZ1" s="3"/>
      <c r="FA1" s="3">
        <v>2002</v>
      </c>
      <c r="FB1" s="3"/>
      <c r="FC1" s="3"/>
      <c r="FD1" s="3">
        <v>2003</v>
      </c>
      <c r="FE1" s="3"/>
      <c r="FF1" s="3"/>
      <c r="FG1" s="3">
        <v>2004</v>
      </c>
      <c r="FH1" s="3"/>
      <c r="FI1" s="3"/>
      <c r="FJ1" s="3">
        <v>2005</v>
      </c>
      <c r="FK1" s="3"/>
      <c r="FL1" s="3"/>
      <c r="FM1" s="3">
        <v>2006</v>
      </c>
      <c r="FN1" s="3"/>
      <c r="FO1" s="3"/>
      <c r="FP1" s="3">
        <v>2007</v>
      </c>
      <c r="FQ1" s="3"/>
      <c r="FR1" s="3"/>
      <c r="FS1" s="3">
        <v>2008</v>
      </c>
      <c r="FT1" s="3"/>
      <c r="FU1" s="3"/>
      <c r="FV1" s="3">
        <v>2009</v>
      </c>
      <c r="FW1" s="3"/>
      <c r="FX1" s="3"/>
      <c r="FY1" s="3">
        <v>2010</v>
      </c>
      <c r="FZ1" s="3"/>
      <c r="GA1" s="3"/>
      <c r="GB1" s="3">
        <v>2011</v>
      </c>
      <c r="GC1" s="3"/>
      <c r="GD1" s="3"/>
      <c r="GE1" s="3">
        <v>2012</v>
      </c>
      <c r="GF1" s="3"/>
      <c r="GG1" s="3"/>
      <c r="GH1" s="3">
        <v>2013</v>
      </c>
      <c r="GI1" s="3"/>
      <c r="GJ1" s="3"/>
      <c r="GK1" s="3">
        <v>2014</v>
      </c>
      <c r="GL1" s="3"/>
      <c r="GM1" s="3"/>
      <c r="GN1" s="3">
        <v>2015</v>
      </c>
      <c r="GO1" s="3"/>
      <c r="GP1" s="3"/>
      <c r="GQ1" s="3">
        <v>2016</v>
      </c>
      <c r="GR1" s="3"/>
      <c r="GS1" s="3"/>
    </row>
    <row r="2" spans="1:201" ht="15.75" thickBot="1" x14ac:dyDescent="0.3">
      <c r="A2" s="3" t="s">
        <v>738</v>
      </c>
      <c r="B2" s="666" t="s">
        <v>197</v>
      </c>
      <c r="C2" s="667"/>
      <c r="D2" s="668" t="s">
        <v>198</v>
      </c>
      <c r="E2" s="669" t="s">
        <v>199</v>
      </c>
      <c r="F2" s="670" t="s">
        <v>200</v>
      </c>
      <c r="G2" s="668" t="s">
        <v>198</v>
      </c>
      <c r="H2" s="669" t="s">
        <v>199</v>
      </c>
      <c r="I2" s="670" t="s">
        <v>200</v>
      </c>
      <c r="J2" s="668" t="s">
        <v>198</v>
      </c>
      <c r="K2" s="669" t="s">
        <v>199</v>
      </c>
      <c r="L2" s="670" t="s">
        <v>200</v>
      </c>
      <c r="M2" s="668" t="s">
        <v>198</v>
      </c>
      <c r="N2" s="669" t="s">
        <v>199</v>
      </c>
      <c r="O2" s="670" t="s">
        <v>200</v>
      </c>
      <c r="P2" s="668" t="s">
        <v>198</v>
      </c>
      <c r="Q2" s="669" t="s">
        <v>199</v>
      </c>
      <c r="R2" s="670" t="s">
        <v>200</v>
      </c>
      <c r="S2" s="669" t="s">
        <v>198</v>
      </c>
      <c r="T2" s="669" t="s">
        <v>199</v>
      </c>
      <c r="U2" s="670" t="s">
        <v>200</v>
      </c>
      <c r="V2" s="669" t="s">
        <v>198</v>
      </c>
      <c r="W2" s="669" t="s">
        <v>199</v>
      </c>
      <c r="X2" s="670" t="s">
        <v>200</v>
      </c>
      <c r="Y2" s="669" t="s">
        <v>198</v>
      </c>
      <c r="Z2" s="669" t="s">
        <v>199</v>
      </c>
      <c r="AA2" s="670" t="s">
        <v>200</v>
      </c>
      <c r="AB2" s="669" t="s">
        <v>198</v>
      </c>
      <c r="AC2" s="669" t="s">
        <v>199</v>
      </c>
      <c r="AD2" s="670" t="s">
        <v>200</v>
      </c>
      <c r="AE2" s="669" t="s">
        <v>198</v>
      </c>
      <c r="AF2" s="669" t="s">
        <v>199</v>
      </c>
      <c r="AG2" s="670" t="s">
        <v>200</v>
      </c>
      <c r="AH2" s="669" t="s">
        <v>198</v>
      </c>
      <c r="AI2" s="669" t="s">
        <v>199</v>
      </c>
      <c r="AJ2" s="670" t="s">
        <v>200</v>
      </c>
      <c r="AK2" s="669" t="s">
        <v>198</v>
      </c>
      <c r="AL2" s="669" t="s">
        <v>199</v>
      </c>
      <c r="AM2" s="670" t="s">
        <v>200</v>
      </c>
      <c r="AN2" s="669" t="s">
        <v>198</v>
      </c>
      <c r="AO2" s="669" t="s">
        <v>199</v>
      </c>
      <c r="AP2" s="670" t="s">
        <v>200</v>
      </c>
      <c r="AQ2" s="669" t="s">
        <v>198</v>
      </c>
      <c r="AR2" s="669" t="s">
        <v>199</v>
      </c>
      <c r="AS2" s="670" t="s">
        <v>200</v>
      </c>
      <c r="AT2" s="669" t="s">
        <v>198</v>
      </c>
      <c r="AU2" s="669" t="s">
        <v>199</v>
      </c>
      <c r="AV2" s="670" t="s">
        <v>200</v>
      </c>
      <c r="AW2" s="669" t="s">
        <v>198</v>
      </c>
      <c r="AX2" s="669" t="s">
        <v>199</v>
      </c>
      <c r="AY2" s="670" t="s">
        <v>200</v>
      </c>
      <c r="AZ2" s="669" t="s">
        <v>198</v>
      </c>
      <c r="BA2" s="669" t="s">
        <v>199</v>
      </c>
      <c r="BB2" s="670" t="s">
        <v>200</v>
      </c>
      <c r="BC2" s="669" t="s">
        <v>198</v>
      </c>
      <c r="BD2" s="669" t="s">
        <v>199</v>
      </c>
      <c r="BE2" s="670" t="s">
        <v>200</v>
      </c>
      <c r="BF2" s="669" t="s">
        <v>198</v>
      </c>
      <c r="BG2" s="669" t="s">
        <v>199</v>
      </c>
      <c r="BH2" s="670" t="s">
        <v>200</v>
      </c>
      <c r="BI2" s="669" t="s">
        <v>198</v>
      </c>
      <c r="BJ2" s="669" t="s">
        <v>199</v>
      </c>
      <c r="BK2" s="670" t="s">
        <v>200</v>
      </c>
      <c r="BL2" s="669" t="s">
        <v>198</v>
      </c>
      <c r="BM2" s="669" t="s">
        <v>199</v>
      </c>
      <c r="BN2" s="670" t="s">
        <v>200</v>
      </c>
      <c r="BO2" s="669" t="s">
        <v>198</v>
      </c>
      <c r="BP2" s="669" t="s">
        <v>199</v>
      </c>
      <c r="BQ2" s="670" t="s">
        <v>200</v>
      </c>
      <c r="BR2" s="669" t="s">
        <v>198</v>
      </c>
      <c r="BS2" s="669" t="s">
        <v>199</v>
      </c>
      <c r="BT2" s="670" t="s">
        <v>200</v>
      </c>
      <c r="BU2" s="669" t="s">
        <v>198</v>
      </c>
      <c r="BV2" s="669" t="s">
        <v>199</v>
      </c>
      <c r="BW2" s="670" t="s">
        <v>200</v>
      </c>
      <c r="BX2" s="669" t="s">
        <v>198</v>
      </c>
      <c r="BY2" s="669" t="s">
        <v>199</v>
      </c>
      <c r="BZ2" s="670" t="s">
        <v>200</v>
      </c>
      <c r="CA2" s="669" t="s">
        <v>198</v>
      </c>
      <c r="CB2" s="669" t="s">
        <v>199</v>
      </c>
      <c r="CC2" s="670" t="s">
        <v>200</v>
      </c>
      <c r="CD2" s="669" t="s">
        <v>198</v>
      </c>
      <c r="CE2" s="669" t="s">
        <v>199</v>
      </c>
      <c r="CF2" s="670" t="s">
        <v>200</v>
      </c>
      <c r="CG2" s="669" t="s">
        <v>198</v>
      </c>
      <c r="CH2" s="669" t="s">
        <v>199</v>
      </c>
      <c r="CI2" s="670" t="s">
        <v>200</v>
      </c>
      <c r="CJ2" s="669" t="s">
        <v>198</v>
      </c>
      <c r="CK2" s="669" t="s">
        <v>199</v>
      </c>
      <c r="CL2" s="670" t="s">
        <v>200</v>
      </c>
      <c r="CM2" s="669" t="s">
        <v>198</v>
      </c>
      <c r="CN2" s="669" t="s">
        <v>199</v>
      </c>
      <c r="CO2" s="670" t="s">
        <v>200</v>
      </c>
      <c r="CP2" s="669" t="s">
        <v>198</v>
      </c>
      <c r="CQ2" s="669" t="s">
        <v>199</v>
      </c>
      <c r="CR2" s="670" t="s">
        <v>200</v>
      </c>
      <c r="CS2" s="669" t="s">
        <v>198</v>
      </c>
      <c r="CT2" s="669" t="s">
        <v>199</v>
      </c>
      <c r="CU2" s="670" t="s">
        <v>200</v>
      </c>
      <c r="CV2" s="669" t="s">
        <v>198</v>
      </c>
      <c r="CW2" s="669" t="s">
        <v>199</v>
      </c>
      <c r="CX2" s="670" t="s">
        <v>200</v>
      </c>
      <c r="DA2" s="666" t="s">
        <v>197</v>
      </c>
      <c r="DB2" s="831" t="s">
        <v>198</v>
      </c>
      <c r="DC2" s="832" t="s">
        <v>199</v>
      </c>
      <c r="DD2" s="833" t="s">
        <v>200</v>
      </c>
      <c r="DE2" s="668" t="s">
        <v>198</v>
      </c>
      <c r="DF2" s="669" t="s">
        <v>199</v>
      </c>
      <c r="DG2" s="670" t="s">
        <v>200</v>
      </c>
      <c r="DH2" s="668" t="s">
        <v>198</v>
      </c>
      <c r="DI2" s="669" t="s">
        <v>199</v>
      </c>
      <c r="DJ2" s="670" t="s">
        <v>200</v>
      </c>
      <c r="DK2" s="668" t="s">
        <v>198</v>
      </c>
      <c r="DL2" s="669" t="s">
        <v>199</v>
      </c>
      <c r="DM2" s="670" t="s">
        <v>200</v>
      </c>
      <c r="DN2" s="669" t="s">
        <v>198</v>
      </c>
      <c r="DO2" s="669" t="s">
        <v>199</v>
      </c>
      <c r="DP2" s="670" t="s">
        <v>200</v>
      </c>
      <c r="DQ2" s="669" t="s">
        <v>198</v>
      </c>
      <c r="DR2" s="669" t="s">
        <v>199</v>
      </c>
      <c r="DS2" s="670" t="s">
        <v>200</v>
      </c>
      <c r="DT2" s="669" t="s">
        <v>198</v>
      </c>
      <c r="DU2" s="669" t="s">
        <v>199</v>
      </c>
      <c r="DV2" s="670" t="s">
        <v>200</v>
      </c>
      <c r="DW2" s="669" t="s">
        <v>198</v>
      </c>
      <c r="DX2" s="669" t="s">
        <v>199</v>
      </c>
      <c r="DY2" s="670" t="s">
        <v>200</v>
      </c>
      <c r="DZ2" s="669" t="s">
        <v>198</v>
      </c>
      <c r="EA2" s="669" t="s">
        <v>199</v>
      </c>
      <c r="EB2" s="670" t="s">
        <v>200</v>
      </c>
      <c r="EC2" s="669" t="s">
        <v>198</v>
      </c>
      <c r="ED2" s="669" t="s">
        <v>199</v>
      </c>
      <c r="EE2" s="670" t="s">
        <v>200</v>
      </c>
      <c r="EF2" s="669" t="s">
        <v>198</v>
      </c>
      <c r="EG2" s="669" t="s">
        <v>199</v>
      </c>
      <c r="EH2" s="670" t="s">
        <v>200</v>
      </c>
      <c r="EI2" s="669" t="s">
        <v>198</v>
      </c>
      <c r="EJ2" s="669" t="s">
        <v>199</v>
      </c>
      <c r="EK2" s="670" t="s">
        <v>200</v>
      </c>
      <c r="EL2" s="669" t="s">
        <v>198</v>
      </c>
      <c r="EM2" s="669" t="s">
        <v>199</v>
      </c>
      <c r="EN2" s="670" t="s">
        <v>200</v>
      </c>
      <c r="EO2" s="669" t="s">
        <v>198</v>
      </c>
      <c r="EP2" s="669" t="s">
        <v>199</v>
      </c>
      <c r="EQ2" s="670" t="s">
        <v>200</v>
      </c>
      <c r="ER2" s="669" t="s">
        <v>198</v>
      </c>
      <c r="ES2" s="669" t="s">
        <v>199</v>
      </c>
      <c r="ET2" s="670" t="s">
        <v>200</v>
      </c>
      <c r="EU2" s="669" t="s">
        <v>198</v>
      </c>
      <c r="EV2" s="669" t="s">
        <v>199</v>
      </c>
      <c r="EW2" s="670" t="s">
        <v>200</v>
      </c>
      <c r="EX2" s="669" t="s">
        <v>198</v>
      </c>
      <c r="EY2" s="669" t="s">
        <v>199</v>
      </c>
      <c r="EZ2" s="670" t="s">
        <v>200</v>
      </c>
      <c r="FA2" s="669" t="s">
        <v>198</v>
      </c>
      <c r="FB2" s="669" t="s">
        <v>199</v>
      </c>
      <c r="FC2" s="670" t="s">
        <v>200</v>
      </c>
      <c r="FD2" s="669" t="s">
        <v>198</v>
      </c>
      <c r="FE2" s="669" t="s">
        <v>199</v>
      </c>
      <c r="FF2" s="670" t="s">
        <v>200</v>
      </c>
      <c r="FG2" s="669" t="s">
        <v>198</v>
      </c>
      <c r="FH2" s="669" t="s">
        <v>199</v>
      </c>
      <c r="FI2" s="670" t="s">
        <v>200</v>
      </c>
      <c r="FJ2" s="669" t="s">
        <v>198</v>
      </c>
      <c r="FK2" s="669" t="s">
        <v>199</v>
      </c>
      <c r="FL2" s="670" t="s">
        <v>200</v>
      </c>
      <c r="FM2" s="669" t="s">
        <v>198</v>
      </c>
      <c r="FN2" s="669" t="s">
        <v>199</v>
      </c>
      <c r="FO2" s="670" t="s">
        <v>200</v>
      </c>
      <c r="FP2" s="669" t="s">
        <v>198</v>
      </c>
      <c r="FQ2" s="669" t="s">
        <v>199</v>
      </c>
      <c r="FR2" s="670" t="s">
        <v>200</v>
      </c>
      <c r="FS2" s="669" t="s">
        <v>198</v>
      </c>
      <c r="FT2" s="669" t="s">
        <v>199</v>
      </c>
      <c r="FU2" s="670" t="s">
        <v>200</v>
      </c>
      <c r="FV2" s="669" t="s">
        <v>198</v>
      </c>
      <c r="FW2" s="669" t="s">
        <v>199</v>
      </c>
      <c r="FX2" s="670" t="s">
        <v>200</v>
      </c>
      <c r="FY2" s="669" t="s">
        <v>198</v>
      </c>
      <c r="FZ2" s="669" t="s">
        <v>199</v>
      </c>
      <c r="GA2" s="670" t="s">
        <v>200</v>
      </c>
      <c r="GB2" s="669" t="s">
        <v>198</v>
      </c>
      <c r="GC2" s="669" t="s">
        <v>199</v>
      </c>
      <c r="GD2" s="670" t="s">
        <v>200</v>
      </c>
      <c r="GE2" s="669" t="s">
        <v>198</v>
      </c>
      <c r="GF2" s="669" t="s">
        <v>199</v>
      </c>
      <c r="GG2" s="670" t="s">
        <v>200</v>
      </c>
      <c r="GH2" s="669" t="s">
        <v>198</v>
      </c>
      <c r="GI2" s="669" t="s">
        <v>199</v>
      </c>
      <c r="GJ2" s="670" t="s">
        <v>200</v>
      </c>
      <c r="GK2" s="669" t="s">
        <v>198</v>
      </c>
      <c r="GL2" s="669" t="s">
        <v>199</v>
      </c>
      <c r="GM2" s="670" t="s">
        <v>200</v>
      </c>
      <c r="GN2" s="669" t="s">
        <v>198</v>
      </c>
      <c r="GO2" s="669" t="s">
        <v>199</v>
      </c>
      <c r="GP2" s="670" t="s">
        <v>200</v>
      </c>
      <c r="GQ2" s="669" t="s">
        <v>198</v>
      </c>
      <c r="GR2" s="669" t="s">
        <v>199</v>
      </c>
      <c r="GS2" s="670" t="s">
        <v>200</v>
      </c>
    </row>
    <row r="3" spans="1:201" x14ac:dyDescent="0.25">
      <c r="B3" s="719" t="s">
        <v>446</v>
      </c>
      <c r="C3" s="672"/>
      <c r="D3" s="761">
        <f t="shared" ref="D3:F8" ca="1" si="0">AVERAGE(BU3,BX3,CA3,CD3,CG3,CJ3,CM3)</f>
        <v>16034.285714285714</v>
      </c>
      <c r="E3" s="762">
        <f t="shared" ca="1" si="0"/>
        <v>34331.428571428572</v>
      </c>
      <c r="F3" s="763">
        <f t="shared" ca="1" si="0"/>
        <v>23918.571428571428</v>
      </c>
      <c r="G3" s="764">
        <f ca="1">OFFSET('OCN2018.FCS'!$A$1,MATCH("ORC",'OCN2018.FCS'!$A$1:$A$1294,0)+G1-1975,10)</f>
        <v>19359.659124810874</v>
      </c>
      <c r="H3" s="765">
        <f ca="1">OFFSET('OCN2018.FCS'!$A$1,MATCH("ORC",'OCN2018.FCS'!$A$1:$A$1294,0)+G1-1975,11)</f>
        <v>34365.491608816417</v>
      </c>
      <c r="I3" s="766">
        <f ca="1">OFFSET('OCN2018.FCS'!$A$1,MATCH("ORC",'OCN2018.FCS'!$A$1:$A$1294,0)+G1-1975,12)</f>
        <v>105105.57505185627</v>
      </c>
      <c r="J3" s="765">
        <f ca="1">OFFSET('OCN2018.FCS'!$A$1,MATCH("ORC",'OCN2018.FCS'!$A$1:$A$1294,0)+J1-1975,_xlfn.NUMBERVALUE(RIGHT(J2,1))-1)</f>
        <v>17854</v>
      </c>
      <c r="K3" s="765">
        <f ca="1">OFFSET('OCN2018.FCS'!$A$1,MATCH("ORC",'OCN2018.FCS'!$A$1:$A$1294,0)+J1-1975,_xlfn.NUMBERVALUE(RIGHT(K2,1))-1)</f>
        <v>35332</v>
      </c>
      <c r="L3" s="765">
        <f ca="1">OFFSET('OCN2018.FCS'!$A$1,MATCH("ORC",'OCN2018.FCS'!$A$1:$A$1294,0)+J1-1975,_xlfn.NUMBERVALUE(RIGHT(L2,1))-1)</f>
        <v>73231</v>
      </c>
      <c r="M3" s="764">
        <f ca="1">OFFSET('OCN2018.FCS'!$A$1,MATCH("ORC",'OCN2018.FCS'!$A$1:$A$1294,0)+M1-1975,_xlfn.NUMBERVALUE(RIGHT(M2,1))-1)</f>
        <v>17090</v>
      </c>
      <c r="N3" s="765">
        <f ca="1">OFFSET('OCN2018.FCS'!$A$1,MATCH("ORC",'OCN2018.FCS'!$A$1:$A$1294,0)+M1-1975,_xlfn.NUMBERVALUE(RIGHT(N2,1))-1)</f>
        <v>42447</v>
      </c>
      <c r="O3" s="766">
        <f ca="1">OFFSET('OCN2018.FCS'!$A$1,MATCH("ORC",'OCN2018.FCS'!$A$1:$A$1294,0)+M1-1975,_xlfn.NUMBERVALUE(RIGHT(O2,1))-1)</f>
        <v>49883</v>
      </c>
      <c r="P3" s="746">
        <f ca="1">OFFSET('OCN2018.FCS'!$A$1,MATCH("ORC",'OCN2018.FCS'!$A$1:$A$1294,0)+P1-1975,_xlfn.NUMBERVALUE(RIGHT(P2,1))-1)</f>
        <v>16282</v>
      </c>
      <c r="Q3" s="747">
        <f ca="1">OFFSET('OCN2018.FCS'!$A$1,MATCH("ORC",'OCN2018.FCS'!$A$1:$A$1294,0)+P1-1975,_xlfn.NUMBERVALUE(RIGHT(Q2,1))-1)</f>
        <v>76773</v>
      </c>
      <c r="R3" s="748">
        <f ca="1">OFFSET('OCN2018.FCS'!$A$1,MATCH("ORC",'OCN2018.FCS'!$A$1:$A$1294,0)+P1-1975,_xlfn.NUMBERVALUE(RIGHT(R2,1))-1)</f>
        <v>97459</v>
      </c>
      <c r="S3" s="746">
        <f ca="1">OFFSET('OCN2018.FCS'!$A$1,MATCH("ORC",'OCN2018.FCS'!$A$1:$A$1294,0)+S1-1975,_xlfn.NUMBERVALUE(RIGHT(S2,1))-1)</f>
        <v>18956</v>
      </c>
      <c r="T3" s="747">
        <f ca="1">OFFSET('OCN2018.FCS'!$A$1,MATCH("ORC",'OCN2018.FCS'!$A$1:$A$1294,0)+S1-1975,_xlfn.NUMBERVALUE(RIGHT(T2,1))-1)</f>
        <v>28859</v>
      </c>
      <c r="U3" s="748">
        <f ca="1">OFFSET('OCN2018.FCS'!$A$1,MATCH("ORC",'OCN2018.FCS'!$A$1:$A$1294,0)+S1-1975,_xlfn.NUMBERVALUE(RIGHT(U2,1))-1)</f>
        <v>68790</v>
      </c>
      <c r="V3" s="746">
        <f ca="1">OFFSET('OCN2018.FCS'!$A$1,MATCH("ORC",'OCN2018.FCS'!$A$1:$A$1294,0)+V1-1975,_xlfn.NUMBERVALUE(RIGHT(V2,1))-1)</f>
        <v>8939</v>
      </c>
      <c r="W3" s="747">
        <f ca="1">OFFSET('OCN2018.FCS'!$A$1,MATCH("ORC",'OCN2018.FCS'!$A$1:$A$1294,0)+V1-1975,_xlfn.NUMBERVALUE(RIGHT(W2,1))-1)</f>
        <v>33171</v>
      </c>
      <c r="X3" s="748">
        <f ca="1">OFFSET('OCN2018.FCS'!$A$1,MATCH("ORC",'OCN2018.FCS'!$A$1:$A$1294,0)+V1-1975,_xlfn.NUMBERVALUE(RIGHT(X2,1))-1)</f>
        <v>50028</v>
      </c>
      <c r="Y3" s="746">
        <f ca="1">OFFSET('OCN2018.FCS'!$A$1,MATCH("ORC",'OCN2018.FCS'!$A$1:$A$1294,0)+Y1-1975,_xlfn.NUMBERVALUE(RIGHT(Y2,1))-1)</f>
        <v>14163</v>
      </c>
      <c r="Z3" s="747">
        <f ca="1">OFFSET('OCN2018.FCS'!$A$1,MATCH("ORC",'OCN2018.FCS'!$A$1:$A$1294,0)+Y1-1975,_xlfn.NUMBERVALUE(RIGHT(Z2,1))-1)</f>
        <v>32317</v>
      </c>
      <c r="AA3" s="748">
        <f ca="1">OFFSET('OCN2018.FCS'!$A$1,MATCH("ORC",'OCN2018.FCS'!$A$1:$A$1294,0)+Y1-1975,_xlfn.NUMBERVALUE(RIGHT(AA2,1))-1)</f>
        <v>51920</v>
      </c>
      <c r="AB3" s="746">
        <f ca="1">OFFSET('OCN2018.FCS'!$A$1,MATCH("ORC",'OCN2018.FCS'!$A$1:$A$1294,0)+AB1-1975,_xlfn.NUMBERVALUE(RIGHT(AB2,1))-1)</f>
        <v>10290</v>
      </c>
      <c r="AC3" s="747">
        <f ca="1">OFFSET('OCN2018.FCS'!$A$1,MATCH("ORC",'OCN2018.FCS'!$A$1:$A$1294,0)+AB1-1975,_xlfn.NUMBERVALUE(RIGHT(AC2,1))-1)</f>
        <v>49874</v>
      </c>
      <c r="AD3" s="748">
        <f ca="1">OFFSET('OCN2018.FCS'!$A$1,MATCH("ORC",'OCN2018.FCS'!$A$1:$A$1294,0)+AB1-1975,_xlfn.NUMBERVALUE(RIGHT(AD2,1))-1)</f>
        <v>51747</v>
      </c>
      <c r="AE3" s="746">
        <f ca="1">OFFSET('OCN2018.FCS'!$A$1,MATCH("ORC",'OCN2018.FCS'!$A$1:$A$1294,0)+AE1-1975,_xlfn.NUMBERVALUE(RIGHT(AE2,1))-1)</f>
        <v>6800</v>
      </c>
      <c r="AF3" s="747">
        <f ca="1">OFFSET('OCN2018.FCS'!$A$1,MATCH("ORC",'OCN2018.FCS'!$A$1:$A$1294,0)+AE1-1975,_xlfn.NUMBERVALUE(RIGHT(AF2,1))-1)</f>
        <v>13069</v>
      </c>
      <c r="AG3" s="748">
        <f ca="1">OFFSET('OCN2018.FCS'!$A$1,MATCH("ORC",'OCN2018.FCS'!$A$1:$A$1294,0)+AE1-1975,_xlfn.NUMBERVALUE(RIGHT(AG2,1))-1)</f>
        <v>35163</v>
      </c>
      <c r="AH3" s="746">
        <f ca="1">OFFSET('OCN2018.FCS'!$A$1,MATCH("ORC",'OCN2018.FCS'!$A$1:$A$1294,0)+AH1-1975,_xlfn.NUMBERVALUE(RIGHT(AH2,1))-1)</f>
        <v>2201</v>
      </c>
      <c r="AI3" s="747">
        <f ca="1">OFFSET('OCN2018.FCS'!$A$1,MATCH("ORC",'OCN2018.FCS'!$A$1:$A$1294,0)+AH1-1975,_xlfn.NUMBERVALUE(RIGHT(AI2,1))-1)</f>
        <v>61447</v>
      </c>
      <c r="AJ3" s="748">
        <f ca="1">OFFSET('OCN2018.FCS'!$A$1,MATCH("ORC",'OCN2018.FCS'!$A$1:$A$1294,0)+AH1-1975,_xlfn.NUMBERVALUE(RIGHT(AJ2,1))-1)</f>
        <v>53919</v>
      </c>
      <c r="AK3" s="746">
        <f ca="1">OFFSET('OCN2018.FCS'!$A$1,MATCH("ORC",'OCN2018.FCS'!$A$1:$A$1294,0)+AK1-1975,_xlfn.NUMBERVALUE(RIGHT(AK2,1))-1)</f>
        <v>25682</v>
      </c>
      <c r="AL3" s="747">
        <f ca="1">OFFSET('OCN2018.FCS'!$A$1,MATCH("ORC",'OCN2018.FCS'!$A$1:$A$1294,0)+AK1-1975,_xlfn.NUMBERVALUE(RIGHT(AL2,1))-1)</f>
        <v>16356</v>
      </c>
      <c r="AM3" s="748">
        <f ca="1">OFFSET('OCN2018.FCS'!$A$1,MATCH("ORC",'OCN2018.FCS'!$A$1:$A$1294,0)+AK1-1975,_xlfn.NUMBERVALUE(RIGHT(AM2,1))-1)</f>
        <v>68462</v>
      </c>
      <c r="AN3" s="746">
        <f ca="1">OFFSET('OCN2018.FCS'!$A$1,MATCH("ORC",'OCN2018.FCS'!$A$1:$A$1294,0)+AN1-1975,_xlfn.NUMBERVALUE(RIGHT(AN2,1))-1)</f>
        <v>14852</v>
      </c>
      <c r="AO3" s="747">
        <f ca="1">OFFSET('OCN2018.FCS'!$A$1,MATCH("ORC",'OCN2018.FCS'!$A$1:$A$1294,0)+AN1-1975,_xlfn.NUMBERVALUE(RIGHT(AO2,1))-1)</f>
        <v>77691</v>
      </c>
      <c r="AP3" s="748">
        <f ca="1">OFFSET('OCN2018.FCS'!$A$1,MATCH("ORC",'OCN2018.FCS'!$A$1:$A$1294,0)+AN1-1975,_xlfn.NUMBERVALUE(RIGHT(AP2,1))-1)</f>
        <v>30864</v>
      </c>
      <c r="AQ3" s="746">
        <f ca="1">OFFSET('OCN2018.FCS'!$A$1,MATCH("ORC",'OCN2018.FCS'!$A$1:$A$1294,0)+AQ1-1975,_xlfn.NUMBERVALUE(RIGHT(AQ2,1))-1)</f>
        <v>7878</v>
      </c>
      <c r="AR3" s="747">
        <f ca="1">OFFSET('OCN2018.FCS'!$A$1,MATCH("ORC",'OCN2018.FCS'!$A$1:$A$1294,0)+AQ1-1975,_xlfn.NUMBERVALUE(RIGHT(AR2,1))-1)</f>
        <v>19451</v>
      </c>
      <c r="AS3" s="748">
        <f ca="1">OFFSET('OCN2018.FCS'!$A$1,MATCH("ORC",'OCN2018.FCS'!$A$1:$A$1294,0)+AQ1-1975,_xlfn.NUMBERVALUE(RIGHT(AS2,1))-1)</f>
        <v>46497</v>
      </c>
      <c r="AT3" s="746">
        <f ca="1">OFFSET('OCN2018.FCS'!$A$1,MATCH("ORC",'OCN2018.FCS'!$A$1:$A$1294,0)+AT1-1975,_xlfn.NUMBERVALUE(RIGHT(AT2,1))-1)</f>
        <v>8055</v>
      </c>
      <c r="AU3" s="747">
        <f ca="1">OFFSET('OCN2018.FCS'!$A$1,MATCH("ORC",'OCN2018.FCS'!$A$1:$A$1294,0)+AT1-1975,_xlfn.NUMBERVALUE(RIGHT(AU2,1))-1)</f>
        <v>34190</v>
      </c>
      <c r="AV3" s="748">
        <f ca="1">OFFSET('OCN2018.FCS'!$A$1,MATCH("ORC",'OCN2018.FCS'!$A$1:$A$1294,0)+AT1-1975,_xlfn.NUMBERVALUE(RIGHT(AV2,1))-1)</f>
        <v>40442</v>
      </c>
      <c r="AW3" s="746">
        <f ca="1">OFFSET('OCN2018.FCS'!$A$1,MATCH("ORC",'OCN2018.FCS'!$A$1:$A$1294,0)+AW1-1975,_xlfn.NUMBERVALUE(RIGHT(AW2,1))-1)</f>
        <v>5105</v>
      </c>
      <c r="AX3" s="747">
        <f ca="1">OFFSET('OCN2018.FCS'!$A$1,MATCH("ORC",'OCN2018.FCS'!$A$1:$A$1294,0)+AW1-1975,_xlfn.NUMBERVALUE(RIGHT(AX2,1))-1)</f>
        <v>44993</v>
      </c>
      <c r="AY3" s="748">
        <f ca="1">OFFSET('OCN2018.FCS'!$A$1,MATCH("ORC",'OCN2018.FCS'!$A$1:$A$1294,0)+AW1-1975,_xlfn.NUMBERVALUE(RIGHT(AY2,1))-1)</f>
        <v>31986</v>
      </c>
      <c r="AZ3" s="746">
        <f ca="1">OFFSET('OCN2018.FCS'!$A$1,MATCH("ORC",'OCN2018.FCS'!$A$1:$A$1294,0)+AZ1-1975,_xlfn.NUMBERVALUE(RIGHT(AZ2,1))-1)</f>
        <v>18638</v>
      </c>
      <c r="BA3" s="747">
        <f ca="1">OFFSET('OCN2018.FCS'!$A$1,MATCH("ORC",'OCN2018.FCS'!$A$1:$A$1294,0)+AZ1-1975,_xlfn.NUMBERVALUE(RIGHT(BA2,1))-1)</f>
        <v>25949</v>
      </c>
      <c r="BB3" s="748">
        <f ca="1">OFFSET('OCN2018.FCS'!$A$1,MATCH("ORC",'OCN2018.FCS'!$A$1:$A$1294,0)+AZ1-1975,_xlfn.NUMBERVALUE(RIGHT(BB2,1))-1)</f>
        <v>23184</v>
      </c>
      <c r="BC3" s="746">
        <f ca="1">OFFSET('OCN2018.FCS'!$A$1,MATCH("ORC",'OCN2018.FCS'!$A$1:$A$1294,0)+BC1-1975,_xlfn.NUMBERVALUE(RIGHT(BC2,1))-1)</f>
        <v>28737</v>
      </c>
      <c r="BD3" s="747">
        <f ca="1">OFFSET('OCN2018.FCS'!$A$1,MATCH("ORC",'OCN2018.FCS'!$A$1:$A$1294,0)+BC1-1975,_xlfn.NUMBERVALUE(RIGHT(BD2,1))-1)</f>
        <v>80047</v>
      </c>
      <c r="BE3" s="748">
        <f ca="1">OFFSET('OCN2018.FCS'!$A$1,MATCH("ORC",'OCN2018.FCS'!$A$1:$A$1294,0)+BC1-1975,_xlfn.NUMBERVALUE(RIGHT(BE2,1))-1)</f>
        <v>22011</v>
      </c>
      <c r="BF3" s="746">
        <f ca="1">OFFSET('OCN2018.FCS'!$A$1,MATCH("ORC",'OCN2018.FCS'!$A$1:$A$1294,0)+BF1-1975,_xlfn.NUMBERVALUE(RIGHT(BF2,1))-1)</f>
        <v>59102</v>
      </c>
      <c r="BG3" s="747">
        <f ca="1">OFFSET('OCN2018.FCS'!$A$1,MATCH("ORC",'OCN2018.FCS'!$A$1:$A$1294,0)+BF1-1975,_xlfn.NUMBERVALUE(RIGHT(BG2,1))-1)</f>
        <v>59604</v>
      </c>
      <c r="BH3" s="748">
        <f ca="1">OFFSET('OCN2018.FCS'!$A$1,MATCH("ORC",'OCN2018.FCS'!$A$1:$A$1294,0)+BF1-1975,_xlfn.NUMBERVALUE(RIGHT(BH2,1))-1)</f>
        <v>53198</v>
      </c>
      <c r="BI3" s="746">
        <f ca="1">OFFSET('OCN2018.FCS'!$A$1,MATCH("ORC",'OCN2018.FCS'!$A$1:$A$1294,0)+BI1-1975,_xlfn.NUMBERVALUE(RIGHT(BI2,1))-1)</f>
        <v>18918</v>
      </c>
      <c r="BJ3" s="747">
        <f ca="1">OFFSET('OCN2018.FCS'!$A$1,MATCH("ORC",'OCN2018.FCS'!$A$1:$A$1294,0)+BI1-1975,_xlfn.NUMBERVALUE(RIGHT(BJ2,1))-1)</f>
        <v>114609</v>
      </c>
      <c r="BK3" s="748">
        <f ca="1">OFFSET('OCN2018.FCS'!$A$1,MATCH("ORC",'OCN2018.FCS'!$A$1:$A$1294,0)+BI1-1975,_xlfn.NUMBERVALUE(RIGHT(BK2,1))-1)</f>
        <v>49656</v>
      </c>
      <c r="BL3" s="746">
        <f ca="1">OFFSET('OCN2018.FCS'!$A$1,MATCH("ORC",'OCN2018.FCS'!$A$1:$A$1294,0)+BL1-1975,_xlfn.NUMBERVALUE(RIGHT(BL2,1))-1)</f>
        <v>16428</v>
      </c>
      <c r="BM3" s="747">
        <f ca="1">OFFSET('OCN2018.FCS'!$A$1,MATCH("ORC",'OCN2018.FCS'!$A$1:$A$1294,0)+BL1-1975,_xlfn.NUMBERVALUE(RIGHT(BM2,1))-1)</f>
        <v>43441</v>
      </c>
      <c r="BN3" s="748">
        <f ca="1">OFFSET('OCN2018.FCS'!$A$1,MATCH("ORC",'OCN2018.FCS'!$A$1:$A$1294,0)+BL1-1975,_xlfn.NUMBERVALUE(RIGHT(BN2,1))-1)</f>
        <v>78281</v>
      </c>
      <c r="BO3" s="746">
        <f ca="1">OFFSET('OCN2018.FCS'!$A$1,MATCH("ORC",'OCN2018.FCS'!$A$1:$A$1294,0)+BO1-1975,_xlfn.NUMBERVALUE(RIGHT(BO2,1))-1)</f>
        <v>11868</v>
      </c>
      <c r="BP3" s="747">
        <f ca="1">OFFSET('OCN2018.FCS'!$A$1,MATCH("ORC",'OCN2018.FCS'!$A$1:$A$1294,0)+BO1-1975,_xlfn.NUMBERVALUE(RIGHT(BP2,1))-1)</f>
        <v>41349</v>
      </c>
      <c r="BQ3" s="748">
        <f ca="1">OFFSET('OCN2018.FCS'!$A$1,MATCH("ORC",'OCN2018.FCS'!$A$1:$A$1294,0)+BO1-1975,_xlfn.NUMBERVALUE(RIGHT(BQ2,1))-1)</f>
        <v>53415</v>
      </c>
      <c r="BR3" s="746">
        <f ca="1">OFFSET('OCN2018.FCS'!$A$1,MATCH("ORC",'OCN2018.FCS'!$A$1:$A$1294,0)+BR1-1975,_xlfn.NUMBERVALUE(RIGHT(BR2,1))-1)</f>
        <v>3573</v>
      </c>
      <c r="BS3" s="747">
        <f ca="1">OFFSET('OCN2018.FCS'!$A$1,MATCH("ORC",'OCN2018.FCS'!$A$1:$A$1294,0)+BR1-1975,_xlfn.NUMBERVALUE(RIGHT(BS2,1))-1)</f>
        <v>45931</v>
      </c>
      <c r="BT3" s="748">
        <f ca="1">OFFSET('OCN2018.FCS'!$A$1,MATCH("ORC",'OCN2018.FCS'!$A$1:$A$1294,0)+BR1-1975,_xlfn.NUMBERVALUE(RIGHT(BT2,1))-1)</f>
        <v>59608</v>
      </c>
      <c r="BU3" s="746">
        <f ca="1">OFFSET('OCN2018.FCS'!$A$1,MATCH("ORC",'OCN2018.FCS'!$A$1:$A$1294,0)+BU1-1975,_xlfn.NUMBERVALUE(RIGHT(BU2,1))-1)</f>
        <v>5339</v>
      </c>
      <c r="BV3" s="747">
        <f ca="1">OFFSET('OCN2018.FCS'!$A$1,MATCH("ORC",'OCN2018.FCS'!$A$1:$A$1294,0)+BU1-1975,_xlfn.NUMBERVALUE(RIGHT(BV2,1))-1)</f>
        <v>12069</v>
      </c>
      <c r="BW3" s="748">
        <f ca="1">OFFSET('OCN2018.FCS'!$A$1,MATCH("ORC",'OCN2018.FCS'!$A$1:$A$1294,0)+BU1-1975,_xlfn.NUMBERVALUE(RIGHT(BW2,1))-1)</f>
        <v>28834</v>
      </c>
      <c r="BX3" s="746">
        <f ca="1">OFFSET('OCN2018.FCS'!$A$1,MATCH("ORC",'OCN2018.FCS'!$A$1:$A$1294,0)+BX1-1975,_xlfn.NUMBERVALUE(RIGHT(BX2,1))-1)</f>
        <v>5715</v>
      </c>
      <c r="BY3" s="747">
        <f ca="1">OFFSET('OCN2018.FCS'!$A$1,MATCH("ORC",'OCN2018.FCS'!$A$1:$A$1294,0)+BX1-1975,_xlfn.NUMBERVALUE(RIGHT(BY2,1))-1)</f>
        <v>12191</v>
      </c>
      <c r="BZ3" s="748">
        <f ca="1">OFFSET('OCN2018.FCS'!$A$1,MATCH("ORC",'OCN2018.FCS'!$A$1:$A$1294,0)+BX1-1975,_xlfn.NUMBERVALUE(RIGHT(BZ2,1))-1)</f>
        <v>21981</v>
      </c>
      <c r="CA3" s="746">
        <f ca="1">OFFSET('OCN2018.FCS'!$A$1,MATCH("ORC",'OCN2018.FCS'!$A$1:$A$1294,0)+CA1-1975,_xlfn.NUMBERVALUE(RIGHT(CA2,1))-1)</f>
        <v>19179</v>
      </c>
      <c r="CB3" s="747">
        <f ca="1">OFFSET('OCN2018.FCS'!$A$1,MATCH("ORC",'OCN2018.FCS'!$A$1:$A$1294,0)+CA1-1975,_xlfn.NUMBERVALUE(RIGHT(CB2,1))-1)</f>
        <v>23563</v>
      </c>
      <c r="CC3" s="748">
        <f ca="1">OFFSET('OCN2018.FCS'!$A$1,MATCH("ORC",'OCN2018.FCS'!$A$1:$A$1294,0)+CA1-1975,_xlfn.NUMBERVALUE(RIGHT(CC2,1))-1)</f>
        <v>10808</v>
      </c>
      <c r="CD3" s="746">
        <f ca="1">OFFSET('OCN2018.FCS'!$A$1,MATCH("ORC",'OCN2018.FCS'!$A$1:$A$1294,0)+CD1-1975,_xlfn.NUMBERVALUE(RIGHT(CD2,1))-1)</f>
        <v>17719</v>
      </c>
      <c r="CE3" s="747">
        <f ca="1">OFFSET('OCN2018.FCS'!$A$1,MATCH("ORC",'OCN2018.FCS'!$A$1:$A$1294,0)+CD1-1975,_xlfn.NUMBERVALUE(RIGHT(CE2,1))-1)</f>
        <v>40934</v>
      </c>
      <c r="CF3" s="748">
        <f ca="1">OFFSET('OCN2018.FCS'!$A$1,MATCH("ORC",'OCN2018.FCS'!$A$1:$A$1294,0)+CD1-1975,_xlfn.NUMBERVALUE(RIGHT(CF2,1))-1)</f>
        <v>13553</v>
      </c>
      <c r="CG3" s="746">
        <f ca="1">OFFSET('OCN2018.FCS'!$A$1,MATCH("ORC",'OCN2018.FCS'!$A$1:$A$1294,0)+CG1-1975,_xlfn.NUMBERVALUE(RIGHT(CG2,1))-1)</f>
        <v>16706</v>
      </c>
      <c r="CH3" s="747">
        <f ca="1">OFFSET('OCN2018.FCS'!$A$1,MATCH("ORC",'OCN2018.FCS'!$A$1:$A$1294,0)+CG1-1975,_xlfn.NUMBERVALUE(RIGHT(CH2,1))-1)</f>
        <v>53557</v>
      </c>
      <c r="CI3" s="748">
        <f ca="1">OFFSET('OCN2018.FCS'!$A$1,MATCH("ORC",'OCN2018.FCS'!$A$1:$A$1294,0)+CG1-1975,_xlfn.NUMBERVALUE(RIGHT(CI2,1))-1)</f>
        <v>28984</v>
      </c>
      <c r="CJ3" s="746">
        <f ca="1">OFFSET('OCN2018.FCS'!$A$1,MATCH("ORC",'OCN2018.FCS'!$A$1:$A$1294,0)+CJ1-1975,_xlfn.NUMBERVALUE(RIGHT(CJ2,1))-1)</f>
        <v>21012</v>
      </c>
      <c r="CK3" s="747">
        <f ca="1">OFFSET('OCN2018.FCS'!$A$1,MATCH("ORC",'OCN2018.FCS'!$A$1:$A$1294,0)+CJ1-1975,_xlfn.NUMBERVALUE(RIGHT(CK2,1))-1)</f>
        <v>34184</v>
      </c>
      <c r="CL3" s="748">
        <f ca="1">OFFSET('OCN2018.FCS'!$A$1,MATCH("ORC",'OCN2018.FCS'!$A$1:$A$1294,0)+CJ1-1975,_xlfn.NUMBERVALUE(RIGHT(CL2,1))-1)</f>
        <v>36459</v>
      </c>
      <c r="CM3" s="746">
        <f ca="1">OFFSET('OCN2018.FCS'!$A$1,MATCH("ORC",'OCN2018.FCS'!$A$1:$A$1294,0)+CM1-1975,_xlfn.NUMBERVALUE(RIGHT(CM2,1))-1)</f>
        <v>26570</v>
      </c>
      <c r="CN3" s="747">
        <f ca="1">OFFSET('OCN2018.FCS'!$A$1,MATCH("ORC",'OCN2018.FCS'!$A$1:$A$1294,0)+CM1-1975,_xlfn.NUMBERVALUE(RIGHT(CN2,1))-1)</f>
        <v>63822</v>
      </c>
      <c r="CO3" s="748">
        <f ca="1">OFFSET('OCN2018.FCS'!$A$1,MATCH("ORC",'OCN2018.FCS'!$A$1:$A$1294,0)+CM1-1975,_xlfn.NUMBERVALUE(RIGHT(CO2,1))-1)</f>
        <v>26811</v>
      </c>
      <c r="CP3" s="746">
        <f ca="1">OFFSET('OCN2018.FCS'!$A$1,MATCH("ORC",'OCN2018.FCS'!$A$1:$A$1294,0)+CP1-1975,_xlfn.NUMBERVALUE(RIGHT(CP2,1))-1)</f>
        <v>18021</v>
      </c>
      <c r="CQ3" s="747">
        <f ca="1">OFFSET('OCN2018.FCS'!$A$1,MATCH("ORC",'OCN2018.FCS'!$A$1:$A$1294,0)+CP1-1975,_xlfn.NUMBERVALUE(RIGHT(CQ2,1))-1)</f>
        <v>74364</v>
      </c>
      <c r="CR3" s="747">
        <f ca="1">OFFSET('OCN2018.FCS'!$A$1,MATCH("ORC",'OCN2018.FCS'!$A$1:$A$1294,0)+CP1-1975,_xlfn.NUMBERVALUE(RIGHT(CR2,1))-1)</f>
        <v>41229</v>
      </c>
      <c r="CS3" s="746">
        <f ca="1">OFFSET('OCN2018.FCS'!$A$1,MATCH("ORC",'OCN2018.FCS'!$A$1:$A$1294,0)+CS1-1975,_xlfn.NUMBERVALUE(RIGHT(CS2,1))-1)</f>
        <v>25906</v>
      </c>
      <c r="CT3" s="747">
        <f ca="1">OFFSET('OCN2018.FCS'!$A$1,MATCH("ORC",'OCN2018.FCS'!$A$1:$A$1294,0)+CS1-1975,_xlfn.NUMBERVALUE(RIGHT(CT2,1))-1)</f>
        <v>63758</v>
      </c>
      <c r="CU3" s="748">
        <f ca="1">OFFSET('OCN2018.FCS'!$A$1,MATCH("ORC",'OCN2018.FCS'!$A$1:$A$1294,0)+CS1-1975,_xlfn.NUMBERVALUE(RIGHT(CU2,1))-1)</f>
        <v>54884</v>
      </c>
      <c r="CV3" s="746">
        <f ca="1">OFFSET('OCN2018.FCS'!$A$1,MATCH("ORC",'OCN2018.FCS'!$A$1:$A$1294,0)+CV1-1975,_xlfn.NUMBERVALUE(RIGHT(CV2,1))-1)</f>
        <v>13827</v>
      </c>
      <c r="CW3" s="747">
        <f ca="1">OFFSET('OCN2018.FCS'!$A$1,MATCH("ORC",'OCN2018.FCS'!$A$1:$A$1294,0)+CV1-1975,_xlfn.NUMBERVALUE(RIGHT(CW2,1))-1)</f>
        <v>69489</v>
      </c>
      <c r="CX3" s="748">
        <f ca="1">OFFSET('OCN2018.FCS'!$A$1,MATCH("ORC",'OCN2018.FCS'!$A$1:$A$1294,0)+CV1-1975,_xlfn.NUMBERVALUE(RIGHT(CX2,1))-1)</f>
        <v>20473</v>
      </c>
      <c r="DA3" s="719" t="s">
        <v>446</v>
      </c>
      <c r="DB3" s="834">
        <v>0.01</v>
      </c>
      <c r="DC3" s="835">
        <v>0.01</v>
      </c>
      <c r="DD3" s="836">
        <v>0.01</v>
      </c>
      <c r="DE3" s="834">
        <v>0.01</v>
      </c>
      <c r="DF3" s="835">
        <v>0.01</v>
      </c>
      <c r="DG3" s="836">
        <v>0.01</v>
      </c>
      <c r="DH3" s="834">
        <v>0.01</v>
      </c>
      <c r="DI3" s="835">
        <v>0.01</v>
      </c>
      <c r="DJ3" s="836">
        <v>0.01</v>
      </c>
      <c r="DK3" s="834">
        <v>0.01</v>
      </c>
      <c r="DL3" s="835">
        <v>0.01</v>
      </c>
      <c r="DM3" s="836">
        <v>0.01</v>
      </c>
      <c r="DN3" s="834">
        <v>0.01</v>
      </c>
      <c r="DO3" s="835">
        <v>0.01</v>
      </c>
      <c r="DP3" s="836">
        <v>0.01</v>
      </c>
      <c r="DQ3" s="834">
        <v>0.01</v>
      </c>
      <c r="DR3" s="835">
        <v>0.01</v>
      </c>
      <c r="DS3" s="836">
        <v>0.01</v>
      </c>
      <c r="DT3" s="834">
        <v>0.01</v>
      </c>
      <c r="DU3" s="835">
        <v>0.01</v>
      </c>
      <c r="DV3" s="836">
        <v>0.01</v>
      </c>
      <c r="DW3" s="834">
        <v>0.01</v>
      </c>
      <c r="DX3" s="835">
        <v>0.01</v>
      </c>
      <c r="DY3" s="836">
        <v>0.01</v>
      </c>
      <c r="DZ3" s="834">
        <v>0.01</v>
      </c>
      <c r="EA3" s="835">
        <v>0.01</v>
      </c>
      <c r="EB3" s="836">
        <v>0.01</v>
      </c>
      <c r="EC3" s="834">
        <v>0.01</v>
      </c>
      <c r="ED3" s="835">
        <v>0.01</v>
      </c>
      <c r="EE3" s="836">
        <v>0.01</v>
      </c>
      <c r="EF3" s="834">
        <v>0.01</v>
      </c>
      <c r="EG3" s="835">
        <v>0.01</v>
      </c>
      <c r="EH3" s="836">
        <v>0.01</v>
      </c>
      <c r="EI3" s="834">
        <v>0.01</v>
      </c>
      <c r="EJ3" s="835">
        <v>0.01</v>
      </c>
      <c r="EK3" s="836">
        <v>0.01</v>
      </c>
      <c r="EL3" s="834">
        <v>0.01</v>
      </c>
      <c r="EM3" s="835">
        <v>0.01</v>
      </c>
      <c r="EN3" s="836">
        <v>0.01</v>
      </c>
      <c r="EO3" s="834">
        <v>0.01</v>
      </c>
      <c r="EP3" s="835">
        <v>0.01</v>
      </c>
      <c r="EQ3" s="836">
        <v>0.01</v>
      </c>
      <c r="ER3" s="834">
        <v>0.01</v>
      </c>
      <c r="ES3" s="835">
        <v>0.01</v>
      </c>
      <c r="ET3" s="836">
        <v>0.01</v>
      </c>
      <c r="EU3" s="834">
        <v>0.01</v>
      </c>
      <c r="EV3" s="835">
        <v>0.01</v>
      </c>
      <c r="EW3" s="836">
        <v>0.01</v>
      </c>
      <c r="EX3" s="834">
        <v>0.01</v>
      </c>
      <c r="EY3" s="835">
        <v>0.01</v>
      </c>
      <c r="EZ3" s="836">
        <v>0.01</v>
      </c>
      <c r="FA3" s="834">
        <v>0.01</v>
      </c>
      <c r="FB3" s="835">
        <v>0.01</v>
      </c>
      <c r="FC3" s="836">
        <v>0.01</v>
      </c>
      <c r="FD3" s="834">
        <f>ValidCohort_Pivot!BR61</f>
        <v>2.0014490128170803E-2</v>
      </c>
      <c r="FE3" s="835">
        <f>ValidCohort_Pivot!BS61</f>
        <v>2.000171268351103E-2</v>
      </c>
      <c r="FF3" s="836">
        <f>ValidCohort_Pivot!BT61</f>
        <v>1.9992159933539089E-2</v>
      </c>
      <c r="FG3" s="834">
        <f>ValidCohort_Pivot!BU61</f>
        <v>1.995417928822274E-2</v>
      </c>
      <c r="FH3" s="835">
        <f>ValidCohort_Pivot!BV61</f>
        <v>2.0009691302393939E-2</v>
      </c>
      <c r="FI3" s="836">
        <f>ValidCohort_Pivot!BW61</f>
        <v>1.9994986629067069E-2</v>
      </c>
      <c r="FJ3" s="834">
        <f>ValidCohort_Pivot!BX61</f>
        <v>2.002180592809899E-2</v>
      </c>
      <c r="FK3" s="835">
        <f>ValidCohort_Pivot!BY61</f>
        <v>2.001313875303079E-2</v>
      </c>
      <c r="FL3" s="836">
        <f>ValidCohort_Pivot!BZ61</f>
        <v>1.9997415054716861E-2</v>
      </c>
      <c r="FM3" s="834">
        <f>ValidCohort_Pivot!CA61</f>
        <v>1.9946485040392536E-2</v>
      </c>
      <c r="FN3" s="835">
        <f>ValidCohort_Pivot!CB61</f>
        <v>1.9999419464419299E-2</v>
      </c>
      <c r="FO3" s="836">
        <f>ValidCohort_Pivot!CC61</f>
        <v>2.0003726579224335E-2</v>
      </c>
      <c r="FP3" s="834">
        <f>ValidCohort_Pivot!CD61</f>
        <v>1.9759450214243079E-2</v>
      </c>
      <c r="FQ3" s="835">
        <f>ValidCohort_Pivot!CE61</f>
        <v>1.9562473708909622E-2</v>
      </c>
      <c r="FR3" s="836">
        <f>ValidCohort_Pivot!CF61</f>
        <v>1.9613407748369616E-2</v>
      </c>
      <c r="FS3" s="834">
        <f>ValidCohort_Pivot!CG61</f>
        <v>1.9551740589833333E-2</v>
      </c>
      <c r="FT3" s="835">
        <f>ValidCohort_Pivot!CH61</f>
        <v>1.9674281334849053E-2</v>
      </c>
      <c r="FU3" s="836">
        <f>ValidCohort_Pivot!CI61</f>
        <v>1.9721108204870941E-2</v>
      </c>
      <c r="FV3" s="834">
        <f>ValidCohort_Pivot!CJ61</f>
        <v>2.0162824313330052E-2</v>
      </c>
      <c r="FW3" s="835">
        <f>ValidCohort_Pivot!CK61</f>
        <v>2.005391544028623E-2</v>
      </c>
      <c r="FX3" s="836">
        <f>ValidCohort_Pivot!CL61</f>
        <v>2.0003922301220833E-2</v>
      </c>
      <c r="FY3" s="834">
        <f>ValidCohort_Pivot!CM61</f>
        <v>1.9973162678357248E-2</v>
      </c>
      <c r="FZ3" s="835">
        <f>ValidCohort_Pivot!CN61</f>
        <v>2.0015698585896469E-2</v>
      </c>
      <c r="GA3" s="836">
        <f>ValidCohort_Pivot!CO61</f>
        <v>1.9998870107562849E-2</v>
      </c>
      <c r="GB3" s="834">
        <f>ValidCohort_Pivot!CP61</f>
        <v>2.2665201693761738E-2</v>
      </c>
      <c r="GC3" s="835">
        <f>ValidCohort_Pivot!CQ61</f>
        <v>2.2667103701313862E-2</v>
      </c>
      <c r="GD3" s="836">
        <f>ValidCohort_Pivot!CR61</f>
        <v>2.2646850674186481E-2</v>
      </c>
      <c r="GE3" s="834">
        <f>ValidCohort_Pivot!CS61</f>
        <v>3.2677824265984534E-2</v>
      </c>
      <c r="GF3" s="835">
        <f>ValidCohort_Pivot!CT61</f>
        <v>3.2703098753378401E-2</v>
      </c>
      <c r="GG3" s="836">
        <f>ValidCohort_Pivot!CU61</f>
        <v>3.2679876636285687E-2</v>
      </c>
      <c r="GH3" s="842">
        <f t="shared" ref="GH3:GM3" si="1">GE3</f>
        <v>3.2677824265984534E-2</v>
      </c>
      <c r="GI3" s="843">
        <f t="shared" si="1"/>
        <v>3.2703098753378401E-2</v>
      </c>
      <c r="GJ3" s="844">
        <f t="shared" si="1"/>
        <v>3.2679876636285687E-2</v>
      </c>
      <c r="GK3" s="842">
        <f t="shared" si="1"/>
        <v>3.2677824265984534E-2</v>
      </c>
      <c r="GL3" s="843">
        <f t="shared" si="1"/>
        <v>3.2703098753378401E-2</v>
      </c>
      <c r="GM3" s="844">
        <f t="shared" si="1"/>
        <v>3.2679876636285687E-2</v>
      </c>
      <c r="GN3" s="842">
        <f t="shared" ref="GN3" si="2">GK3</f>
        <v>3.2677824265984534E-2</v>
      </c>
      <c r="GO3" s="843">
        <f t="shared" ref="GO3" si="3">GL3</f>
        <v>3.2703098753378401E-2</v>
      </c>
      <c r="GP3" s="844">
        <f t="shared" ref="GP3" si="4">GM3</f>
        <v>3.2679876636285687E-2</v>
      </c>
      <c r="GQ3" s="842">
        <f t="shared" ref="GQ3" si="5">GN3</f>
        <v>3.2677824265984534E-2</v>
      </c>
      <c r="GR3" s="843">
        <f t="shared" ref="GR3" si="6">GO3</f>
        <v>3.2703098753378401E-2</v>
      </c>
      <c r="GS3" s="844">
        <f t="shared" ref="GS3" si="7">GP3</f>
        <v>3.2679876636285687E-2</v>
      </c>
    </row>
    <row r="4" spans="1:201" x14ac:dyDescent="0.25">
      <c r="B4" s="703" t="s">
        <v>201</v>
      </c>
      <c r="C4" s="681">
        <v>55</v>
      </c>
      <c r="D4" s="749">
        <f t="shared" ca="1" si="0"/>
        <v>15621.39238411382</v>
      </c>
      <c r="E4" s="750">
        <f t="shared" ca="1" si="0"/>
        <v>33447.395278575306</v>
      </c>
      <c r="F4" s="751">
        <f t="shared" ca="1" si="0"/>
        <v>23316.653241864526</v>
      </c>
      <c r="G4" s="752">
        <f t="shared" ref="G4:AL4" ca="1" si="8">G3*(1-DB3)</f>
        <v>19166.062533562766</v>
      </c>
      <c r="H4" s="753">
        <f t="shared" ca="1" si="8"/>
        <v>34021.836692728255</v>
      </c>
      <c r="I4" s="754">
        <f t="shared" ca="1" si="8"/>
        <v>104054.51930133771</v>
      </c>
      <c r="J4" s="753">
        <f t="shared" ca="1" si="8"/>
        <v>17675.46</v>
      </c>
      <c r="K4" s="753">
        <f t="shared" ca="1" si="8"/>
        <v>34978.68</v>
      </c>
      <c r="L4" s="754">
        <f t="shared" ca="1" si="8"/>
        <v>72498.69</v>
      </c>
      <c r="M4" s="752">
        <f t="shared" ca="1" si="8"/>
        <v>16919.099999999999</v>
      </c>
      <c r="N4" s="753">
        <f t="shared" ca="1" si="8"/>
        <v>42022.53</v>
      </c>
      <c r="O4" s="754">
        <f t="shared" ca="1" si="8"/>
        <v>49384.17</v>
      </c>
      <c r="P4" s="752">
        <f t="shared" ca="1" si="8"/>
        <v>16119.18</v>
      </c>
      <c r="Q4" s="753">
        <f t="shared" ca="1" si="8"/>
        <v>76005.27</v>
      </c>
      <c r="R4" s="754">
        <f t="shared" ca="1" si="8"/>
        <v>96484.41</v>
      </c>
      <c r="S4" s="752">
        <f t="shared" ca="1" si="8"/>
        <v>18766.439999999999</v>
      </c>
      <c r="T4" s="753">
        <f t="shared" ca="1" si="8"/>
        <v>28570.41</v>
      </c>
      <c r="U4" s="754">
        <f t="shared" ca="1" si="8"/>
        <v>68102.100000000006</v>
      </c>
      <c r="V4" s="752">
        <f t="shared" ca="1" si="8"/>
        <v>8849.61</v>
      </c>
      <c r="W4" s="753">
        <f t="shared" ca="1" si="8"/>
        <v>32839.29</v>
      </c>
      <c r="X4" s="754">
        <f t="shared" ca="1" si="8"/>
        <v>49527.72</v>
      </c>
      <c r="Y4" s="752">
        <f t="shared" ca="1" si="8"/>
        <v>14021.369999999999</v>
      </c>
      <c r="Z4" s="753">
        <f t="shared" ca="1" si="8"/>
        <v>31993.829999999998</v>
      </c>
      <c r="AA4" s="754">
        <f t="shared" ca="1" si="8"/>
        <v>51400.800000000003</v>
      </c>
      <c r="AB4" s="752">
        <f t="shared" ca="1" si="8"/>
        <v>10187.1</v>
      </c>
      <c r="AC4" s="753">
        <f t="shared" ca="1" si="8"/>
        <v>49375.26</v>
      </c>
      <c r="AD4" s="754">
        <f t="shared" ca="1" si="8"/>
        <v>51229.53</v>
      </c>
      <c r="AE4" s="752">
        <f t="shared" ca="1" si="8"/>
        <v>6732</v>
      </c>
      <c r="AF4" s="753">
        <f t="shared" ca="1" si="8"/>
        <v>12938.31</v>
      </c>
      <c r="AG4" s="754">
        <f t="shared" ca="1" si="8"/>
        <v>34811.370000000003</v>
      </c>
      <c r="AH4" s="752">
        <f t="shared" ca="1" si="8"/>
        <v>2178.9899999999998</v>
      </c>
      <c r="AI4" s="753">
        <f t="shared" ca="1" si="8"/>
        <v>60832.53</v>
      </c>
      <c r="AJ4" s="754">
        <f t="shared" ca="1" si="8"/>
        <v>53379.81</v>
      </c>
      <c r="AK4" s="752">
        <f t="shared" ca="1" si="8"/>
        <v>25425.18</v>
      </c>
      <c r="AL4" s="753">
        <f t="shared" ca="1" si="8"/>
        <v>16192.44</v>
      </c>
      <c r="AM4" s="754">
        <f t="shared" ref="AM4:BR4" ca="1" si="9">AM3*(1-EH3)</f>
        <v>67777.38</v>
      </c>
      <c r="AN4" s="752">
        <f t="shared" ca="1" si="9"/>
        <v>14703.48</v>
      </c>
      <c r="AO4" s="753">
        <f t="shared" ca="1" si="9"/>
        <v>76914.09</v>
      </c>
      <c r="AP4" s="754">
        <f t="shared" ca="1" si="9"/>
        <v>30555.360000000001</v>
      </c>
      <c r="AQ4" s="752">
        <f t="shared" ca="1" si="9"/>
        <v>7799.22</v>
      </c>
      <c r="AR4" s="753">
        <f t="shared" ca="1" si="9"/>
        <v>19256.490000000002</v>
      </c>
      <c r="AS4" s="754">
        <f t="shared" ca="1" si="9"/>
        <v>46032.03</v>
      </c>
      <c r="AT4" s="752">
        <f t="shared" ca="1" si="9"/>
        <v>7974.45</v>
      </c>
      <c r="AU4" s="753">
        <f t="shared" ca="1" si="9"/>
        <v>33848.1</v>
      </c>
      <c r="AV4" s="754">
        <f t="shared" ca="1" si="9"/>
        <v>40037.58</v>
      </c>
      <c r="AW4" s="752">
        <f t="shared" ca="1" si="9"/>
        <v>5053.95</v>
      </c>
      <c r="AX4" s="753">
        <f t="shared" ca="1" si="9"/>
        <v>44543.07</v>
      </c>
      <c r="AY4" s="754">
        <f t="shared" ca="1" si="9"/>
        <v>31666.14</v>
      </c>
      <c r="AZ4" s="752">
        <f t="shared" ca="1" si="9"/>
        <v>18451.62</v>
      </c>
      <c r="BA4" s="753">
        <f t="shared" ca="1" si="9"/>
        <v>25689.51</v>
      </c>
      <c r="BB4" s="754">
        <f t="shared" ca="1" si="9"/>
        <v>22952.16</v>
      </c>
      <c r="BC4" s="752">
        <f t="shared" ca="1" si="9"/>
        <v>28449.63</v>
      </c>
      <c r="BD4" s="753">
        <f t="shared" ca="1" si="9"/>
        <v>79246.53</v>
      </c>
      <c r="BE4" s="754">
        <f t="shared" ca="1" si="9"/>
        <v>21790.89</v>
      </c>
      <c r="BF4" s="752">
        <f t="shared" ca="1" si="9"/>
        <v>58510.979999999996</v>
      </c>
      <c r="BG4" s="753">
        <f t="shared" ca="1" si="9"/>
        <v>59007.96</v>
      </c>
      <c r="BH4" s="754">
        <f t="shared" ca="1" si="9"/>
        <v>52666.02</v>
      </c>
      <c r="BI4" s="752">
        <f t="shared" ca="1" si="9"/>
        <v>18539.365875755266</v>
      </c>
      <c r="BJ4" s="753">
        <f t="shared" ca="1" si="9"/>
        <v>112316.62371105548</v>
      </c>
      <c r="BK4" s="754">
        <f t="shared" ca="1" si="9"/>
        <v>48663.269306340182</v>
      </c>
      <c r="BL4" s="752">
        <f t="shared" ca="1" si="9"/>
        <v>16100.192742653076</v>
      </c>
      <c r="BM4" s="753">
        <f t="shared" ca="1" si="9"/>
        <v>42571.759000132704</v>
      </c>
      <c r="BN4" s="754">
        <f t="shared" ca="1" si="9"/>
        <v>76715.772451690005</v>
      </c>
      <c r="BO4" s="752">
        <f t="shared" ca="1" si="9"/>
        <v>11630.381207245322</v>
      </c>
      <c r="BP4" s="753">
        <f t="shared" ca="1" si="9"/>
        <v>40521.47672570093</v>
      </c>
      <c r="BQ4" s="754">
        <f t="shared" ca="1" si="9"/>
        <v>52346.838074852298</v>
      </c>
      <c r="BR4" s="752">
        <f t="shared" ca="1" si="9"/>
        <v>3501.7312089506777</v>
      </c>
      <c r="BS4" s="753">
        <f t="shared" ref="BS4:BT4" ca="1" si="10">BS3*(1-FN3)</f>
        <v>45012.406664579757</v>
      </c>
      <c r="BT4" s="754">
        <f t="shared" ca="1" si="10"/>
        <v>58415.617866065593</v>
      </c>
      <c r="BU4" s="752">
        <f ca="1">BU3*(1-FS3)</f>
        <v>5234.6132569908796</v>
      </c>
      <c r="BV4" s="753">
        <f ca="1">BV3*(1-FT3)</f>
        <v>11831.551098569707</v>
      </c>
      <c r="BW4" s="754">
        <f ca="1">BW3*(1-FU3)</f>
        <v>28265.361566020751</v>
      </c>
      <c r="BX4" s="752">
        <f t="shared" ref="BX4:CX4" ca="1" si="11">BX3*(1-FS3)</f>
        <v>5603.2618025291022</v>
      </c>
      <c r="BY4" s="753">
        <f t="shared" ca="1" si="11"/>
        <v>11951.150836246856</v>
      </c>
      <c r="BZ4" s="754">
        <f t="shared" ca="1" si="11"/>
        <v>21547.510320548732</v>
      </c>
      <c r="CA4" s="752">
        <f t="shared" ca="1" si="11"/>
        <v>18792.297192494643</v>
      </c>
      <c r="CB4" s="753">
        <f t="shared" ca="1" si="11"/>
        <v>23090.469590480534</v>
      </c>
      <c r="CC4" s="754">
        <f t="shared" ca="1" si="11"/>
        <v>10591.797607768405</v>
      </c>
      <c r="CD4" s="752">
        <f t="shared" ca="1" si="11"/>
        <v>17365.095530502189</v>
      </c>
      <c r="CE4" s="753">
        <f t="shared" ca="1" si="11"/>
        <v>40114.677394084916</v>
      </c>
      <c r="CF4" s="754">
        <f t="shared" ca="1" si="11"/>
        <v>13281.955313432201</v>
      </c>
      <c r="CG4" s="752">
        <f t="shared" ca="1" si="11"/>
        <v>16327.355140504016</v>
      </c>
      <c r="CH4" s="753">
        <f t="shared" ca="1" si="11"/>
        <v>52343.017927068737</v>
      </c>
      <c r="CI4" s="754">
        <f t="shared" ca="1" si="11"/>
        <v>28327.603680059379</v>
      </c>
      <c r="CJ4" s="752">
        <f t="shared" ca="1" si="11"/>
        <v>20325.373556523133</v>
      </c>
      <c r="CK4" s="753">
        <f t="shared" ca="1" si="11"/>
        <v>33066.077272214512</v>
      </c>
      <c r="CL4" s="754">
        <f t="shared" ca="1" si="11"/>
        <v>35267.524377717658</v>
      </c>
      <c r="CM4" s="752">
        <f t="shared" ca="1" si="11"/>
        <v>25701.75020925279</v>
      </c>
      <c r="CN4" s="753">
        <f t="shared" ca="1" si="11"/>
        <v>61734.822831361882</v>
      </c>
      <c r="CO4" s="754">
        <f t="shared" ca="1" si="11"/>
        <v>25934.819827504543</v>
      </c>
      <c r="CP4" s="752">
        <f t="shared" ca="1" si="11"/>
        <v>17432.112928902694</v>
      </c>
      <c r="CQ4" s="753">
        <f t="shared" ca="1" si="11"/>
        <v>71932.066764303774</v>
      </c>
      <c r="CR4" s="753">
        <f t="shared" ca="1" si="11"/>
        <v>39881.641366162577</v>
      </c>
      <c r="CS4" s="752">
        <f t="shared" ca="1" si="11"/>
        <v>25059.448284565406</v>
      </c>
      <c r="CT4" s="753">
        <f t="shared" ca="1" si="11"/>
        <v>61672.915829682097</v>
      </c>
      <c r="CU4" s="754">
        <f t="shared" ca="1" si="11"/>
        <v>53090.397650694096</v>
      </c>
      <c r="CV4" s="752">
        <f t="shared" ca="1" si="11"/>
        <v>13375.163723874231</v>
      </c>
      <c r="CW4" s="753">
        <f t="shared" ca="1" si="11"/>
        <v>67216.49437072649</v>
      </c>
      <c r="CX4" s="754">
        <f t="shared" ca="1" si="11"/>
        <v>19803.944885625322</v>
      </c>
      <c r="DA4" s="703" t="s">
        <v>201</v>
      </c>
      <c r="DB4" s="837"/>
      <c r="DC4" s="68"/>
      <c r="DD4" s="838"/>
      <c r="DE4" s="837"/>
      <c r="DF4" s="68"/>
      <c r="DG4" s="838"/>
      <c r="DH4" s="837"/>
      <c r="DI4" s="68"/>
      <c r="DJ4" s="838"/>
      <c r="DK4" s="837"/>
      <c r="DL4" s="68"/>
      <c r="DM4" s="838"/>
      <c r="DN4" s="837"/>
      <c r="DO4" s="68"/>
      <c r="DP4" s="838"/>
      <c r="DQ4" s="837"/>
      <c r="DR4" s="68"/>
      <c r="DS4" s="838"/>
      <c r="DT4" s="837"/>
      <c r="DU4" s="68"/>
      <c r="DV4" s="838"/>
      <c r="DW4" s="837"/>
      <c r="DX4" s="68"/>
      <c r="DY4" s="838"/>
      <c r="DZ4" s="837"/>
      <c r="EA4" s="68"/>
      <c r="EB4" s="838"/>
      <c r="EC4" s="837"/>
      <c r="ED4" s="68"/>
      <c r="EE4" s="838"/>
      <c r="EF4" s="837"/>
      <c r="EG4" s="68"/>
      <c r="EH4" s="838"/>
      <c r="EI4" s="837"/>
      <c r="EJ4" s="68"/>
      <c r="EK4" s="838"/>
      <c r="EL4" s="837"/>
      <c r="EM4" s="68"/>
      <c r="EN4" s="838"/>
      <c r="EO4" s="837"/>
      <c r="EP4" s="68"/>
      <c r="EQ4" s="838"/>
      <c r="ER4" s="837"/>
      <c r="ES4" s="68"/>
      <c r="ET4" s="838"/>
      <c r="EU4" s="837"/>
      <c r="EV4" s="68"/>
      <c r="EW4" s="838"/>
      <c r="EX4" s="837"/>
      <c r="EY4" s="68"/>
      <c r="EZ4" s="838"/>
      <c r="FA4" s="837"/>
      <c r="FB4" s="68"/>
      <c r="FC4" s="838"/>
      <c r="FD4" s="837"/>
      <c r="FE4" s="68"/>
      <c r="FF4" s="838"/>
      <c r="FG4" s="837"/>
      <c r="FH4" s="68"/>
      <c r="FI4" s="838"/>
      <c r="FJ4" s="837"/>
      <c r="FK4" s="68"/>
      <c r="FL4" s="838"/>
      <c r="FM4" s="837"/>
      <c r="FN4" s="68"/>
      <c r="FO4" s="838"/>
      <c r="FP4" s="837"/>
      <c r="FQ4" s="68"/>
      <c r="FR4" s="838"/>
      <c r="FS4" s="837"/>
      <c r="FT4" s="68"/>
      <c r="FU4" s="838"/>
      <c r="FV4" s="837"/>
      <c r="FW4" s="68"/>
      <c r="FX4" s="838"/>
      <c r="FY4" s="837"/>
      <c r="FZ4" s="68"/>
      <c r="GA4" s="838"/>
      <c r="GB4" s="837"/>
      <c r="GC4" s="68"/>
      <c r="GD4" s="838"/>
      <c r="GE4" s="837"/>
      <c r="GF4" s="68"/>
      <c r="GG4" s="838"/>
      <c r="GH4" s="845"/>
      <c r="GI4" s="846"/>
      <c r="GJ4" s="847"/>
      <c r="GK4" s="845"/>
      <c r="GL4" s="846"/>
      <c r="GM4" s="847"/>
      <c r="GN4" s="845"/>
      <c r="GO4" s="846"/>
      <c r="GP4" s="847"/>
      <c r="GQ4" s="845"/>
      <c r="GR4" s="846"/>
      <c r="GS4" s="847"/>
    </row>
    <row r="5" spans="1:201" ht="15.75" thickBot="1" x14ac:dyDescent="0.3">
      <c r="B5" s="703" t="s">
        <v>202</v>
      </c>
      <c r="C5" s="681">
        <v>56</v>
      </c>
      <c r="D5" s="749">
        <f t="shared" ca="1" si="0"/>
        <v>412.89333017189244</v>
      </c>
      <c r="E5" s="750">
        <f t="shared" ca="1" si="0"/>
        <v>884.03329285326515</v>
      </c>
      <c r="F5" s="751">
        <f t="shared" ca="1" si="0"/>
        <v>601.91818670690429</v>
      </c>
      <c r="G5" s="758">
        <f t="shared" ref="G5:AL5" ca="1" si="12">G3-G4</f>
        <v>193.59659124810787</v>
      </c>
      <c r="H5" s="759">
        <f t="shared" ca="1" si="12"/>
        <v>343.65491608816228</v>
      </c>
      <c r="I5" s="760">
        <f t="shared" ca="1" si="12"/>
        <v>1051.055750518557</v>
      </c>
      <c r="J5" s="753">
        <f t="shared" ca="1" si="12"/>
        <v>178.54000000000087</v>
      </c>
      <c r="K5" s="753">
        <f t="shared" ca="1" si="12"/>
        <v>353.31999999999971</v>
      </c>
      <c r="L5" s="754">
        <f t="shared" ca="1" si="12"/>
        <v>732.30999999999767</v>
      </c>
      <c r="M5" s="752">
        <f t="shared" ca="1" si="12"/>
        <v>170.90000000000146</v>
      </c>
      <c r="N5" s="753">
        <f t="shared" ca="1" si="12"/>
        <v>424.47000000000116</v>
      </c>
      <c r="O5" s="754">
        <f t="shared" ca="1" si="12"/>
        <v>498.83000000000175</v>
      </c>
      <c r="P5" s="752">
        <f t="shared" ca="1" si="12"/>
        <v>162.81999999999971</v>
      </c>
      <c r="Q5" s="753">
        <f t="shared" ca="1" si="12"/>
        <v>767.72999999999593</v>
      </c>
      <c r="R5" s="754">
        <f t="shared" ca="1" si="12"/>
        <v>974.58999999999651</v>
      </c>
      <c r="S5" s="752">
        <f t="shared" ca="1" si="12"/>
        <v>189.56000000000131</v>
      </c>
      <c r="T5" s="753">
        <f t="shared" ca="1" si="12"/>
        <v>288.59000000000015</v>
      </c>
      <c r="U5" s="754">
        <f t="shared" ca="1" si="12"/>
        <v>687.89999999999418</v>
      </c>
      <c r="V5" s="752">
        <f t="shared" ca="1" si="12"/>
        <v>89.389999999999418</v>
      </c>
      <c r="W5" s="753">
        <f t="shared" ca="1" si="12"/>
        <v>331.70999999999913</v>
      </c>
      <c r="X5" s="754">
        <f t="shared" ca="1" si="12"/>
        <v>500.27999999999884</v>
      </c>
      <c r="Y5" s="752">
        <f t="shared" ca="1" si="12"/>
        <v>141.63000000000102</v>
      </c>
      <c r="Z5" s="753">
        <f t="shared" ca="1" si="12"/>
        <v>323.17000000000189</v>
      </c>
      <c r="AA5" s="754">
        <f t="shared" ca="1" si="12"/>
        <v>519.19999999999709</v>
      </c>
      <c r="AB5" s="752">
        <f t="shared" ca="1" si="12"/>
        <v>102.89999999999964</v>
      </c>
      <c r="AC5" s="753">
        <f t="shared" ca="1" si="12"/>
        <v>498.73999999999796</v>
      </c>
      <c r="AD5" s="754">
        <f t="shared" ca="1" si="12"/>
        <v>517.47000000000116</v>
      </c>
      <c r="AE5" s="752">
        <f t="shared" ca="1" si="12"/>
        <v>68</v>
      </c>
      <c r="AF5" s="753">
        <f t="shared" ca="1" si="12"/>
        <v>130.69000000000051</v>
      </c>
      <c r="AG5" s="754">
        <f t="shared" ca="1" si="12"/>
        <v>351.62999999999738</v>
      </c>
      <c r="AH5" s="752">
        <f t="shared" ca="1" si="12"/>
        <v>22.010000000000218</v>
      </c>
      <c r="AI5" s="753">
        <f t="shared" ca="1" si="12"/>
        <v>614.47000000000116</v>
      </c>
      <c r="AJ5" s="754">
        <f t="shared" ca="1" si="12"/>
        <v>539.19000000000233</v>
      </c>
      <c r="AK5" s="752">
        <f t="shared" ca="1" si="12"/>
        <v>256.81999999999971</v>
      </c>
      <c r="AL5" s="753">
        <f t="shared" ca="1" si="12"/>
        <v>163.55999999999949</v>
      </c>
      <c r="AM5" s="754">
        <f t="shared" ref="AM5:BR5" ca="1" si="13">AM3-AM4</f>
        <v>684.61999999999534</v>
      </c>
      <c r="AN5" s="752">
        <f t="shared" ca="1" si="13"/>
        <v>148.52000000000044</v>
      </c>
      <c r="AO5" s="753">
        <f t="shared" ca="1" si="13"/>
        <v>776.91000000000349</v>
      </c>
      <c r="AP5" s="754">
        <f t="shared" ca="1" si="13"/>
        <v>308.63999999999942</v>
      </c>
      <c r="AQ5" s="752">
        <f t="shared" ca="1" si="13"/>
        <v>78.779999999999745</v>
      </c>
      <c r="AR5" s="753">
        <f t="shared" ca="1" si="13"/>
        <v>194.5099999999984</v>
      </c>
      <c r="AS5" s="754">
        <f t="shared" ca="1" si="13"/>
        <v>464.97000000000116</v>
      </c>
      <c r="AT5" s="752">
        <f t="shared" ca="1" si="13"/>
        <v>80.550000000000182</v>
      </c>
      <c r="AU5" s="753">
        <f t="shared" ca="1" si="13"/>
        <v>341.90000000000146</v>
      </c>
      <c r="AV5" s="754">
        <f t="shared" ca="1" si="13"/>
        <v>404.41999999999825</v>
      </c>
      <c r="AW5" s="752">
        <f t="shared" ca="1" si="13"/>
        <v>51.050000000000182</v>
      </c>
      <c r="AX5" s="753">
        <f t="shared" ca="1" si="13"/>
        <v>449.93000000000029</v>
      </c>
      <c r="AY5" s="754">
        <f t="shared" ca="1" si="13"/>
        <v>319.86000000000058</v>
      </c>
      <c r="AZ5" s="752">
        <f t="shared" ca="1" si="13"/>
        <v>186.38000000000102</v>
      </c>
      <c r="BA5" s="753">
        <f t="shared" ca="1" si="13"/>
        <v>259.4900000000016</v>
      </c>
      <c r="BB5" s="754">
        <f t="shared" ca="1" si="13"/>
        <v>231.84000000000015</v>
      </c>
      <c r="BC5" s="752">
        <f t="shared" ca="1" si="13"/>
        <v>287.36999999999898</v>
      </c>
      <c r="BD5" s="753">
        <f t="shared" ca="1" si="13"/>
        <v>800.47000000000116</v>
      </c>
      <c r="BE5" s="754">
        <f t="shared" ca="1" si="13"/>
        <v>220.11000000000058</v>
      </c>
      <c r="BF5" s="752">
        <f t="shared" ca="1" si="13"/>
        <v>591.02000000000407</v>
      </c>
      <c r="BG5" s="753">
        <f t="shared" ca="1" si="13"/>
        <v>596.04000000000087</v>
      </c>
      <c r="BH5" s="754">
        <f t="shared" ca="1" si="13"/>
        <v>531.9800000000032</v>
      </c>
      <c r="BI5" s="752">
        <f t="shared" ca="1" si="13"/>
        <v>378.63412424473427</v>
      </c>
      <c r="BJ5" s="753">
        <f t="shared" ca="1" si="13"/>
        <v>2292.3762889445206</v>
      </c>
      <c r="BK5" s="754">
        <f t="shared" ca="1" si="13"/>
        <v>992.73069365981792</v>
      </c>
      <c r="BL5" s="752">
        <f t="shared" ca="1" si="13"/>
        <v>327.80725734692351</v>
      </c>
      <c r="BM5" s="753">
        <f t="shared" ca="1" si="13"/>
        <v>869.24099986729561</v>
      </c>
      <c r="BN5" s="754">
        <f t="shared" ca="1" si="13"/>
        <v>1565.2275483099947</v>
      </c>
      <c r="BO5" s="752">
        <f t="shared" ca="1" si="13"/>
        <v>237.618792754678</v>
      </c>
      <c r="BP5" s="753">
        <f t="shared" ca="1" si="13"/>
        <v>827.52327429907018</v>
      </c>
      <c r="BQ5" s="754">
        <f t="shared" ca="1" si="13"/>
        <v>1068.1619251477023</v>
      </c>
      <c r="BR5" s="752">
        <f t="shared" ca="1" si="13"/>
        <v>71.268791049322317</v>
      </c>
      <c r="BS5" s="753">
        <f t="shared" ref="BS5:CX5" ca="1" si="14">BS3-BS4</f>
        <v>918.59333542024251</v>
      </c>
      <c r="BT5" s="754">
        <f t="shared" ca="1" si="14"/>
        <v>1192.3821339344067</v>
      </c>
      <c r="BU5" s="752">
        <f t="shared" ca="1" si="14"/>
        <v>104.38674300912044</v>
      </c>
      <c r="BV5" s="753">
        <f t="shared" ca="1" si="14"/>
        <v>237.44890143029261</v>
      </c>
      <c r="BW5" s="754">
        <f t="shared" ca="1" si="14"/>
        <v>568.63843397924938</v>
      </c>
      <c r="BX5" s="752">
        <f t="shared" ca="1" si="14"/>
        <v>111.73819747089783</v>
      </c>
      <c r="BY5" s="753">
        <f t="shared" ca="1" si="14"/>
        <v>239.84916375314424</v>
      </c>
      <c r="BZ5" s="754">
        <f t="shared" ca="1" si="14"/>
        <v>433.48967945126788</v>
      </c>
      <c r="CA5" s="752">
        <f t="shared" ca="1" si="14"/>
        <v>386.70280750535676</v>
      </c>
      <c r="CB5" s="753">
        <f t="shared" ca="1" si="14"/>
        <v>472.53040951946605</v>
      </c>
      <c r="CC5" s="754">
        <f t="shared" ca="1" si="14"/>
        <v>216.20239223159479</v>
      </c>
      <c r="CD5" s="752">
        <f t="shared" ca="1" si="14"/>
        <v>353.90446949781108</v>
      </c>
      <c r="CE5" s="753">
        <f t="shared" ca="1" si="14"/>
        <v>819.32260591508384</v>
      </c>
      <c r="CF5" s="754">
        <f t="shared" ca="1" si="14"/>
        <v>271.04468656779864</v>
      </c>
      <c r="CG5" s="752">
        <f t="shared" ca="1" si="14"/>
        <v>378.64485949598384</v>
      </c>
      <c r="CH5" s="753">
        <f t="shared" ca="1" si="14"/>
        <v>1213.9820729312632</v>
      </c>
      <c r="CI5" s="754">
        <f t="shared" ca="1" si="14"/>
        <v>656.39631994062074</v>
      </c>
      <c r="CJ5" s="752">
        <f t="shared" ca="1" si="14"/>
        <v>686.62644347686728</v>
      </c>
      <c r="CK5" s="753">
        <f t="shared" ca="1" si="14"/>
        <v>1117.922727785488</v>
      </c>
      <c r="CL5" s="754">
        <f t="shared" ca="1" si="14"/>
        <v>1191.4756222823416</v>
      </c>
      <c r="CM5" s="752">
        <f t="shared" ca="1" si="14"/>
        <v>868.24979074720977</v>
      </c>
      <c r="CN5" s="753">
        <f t="shared" ca="1" si="14"/>
        <v>2087.177168638118</v>
      </c>
      <c r="CO5" s="754">
        <f t="shared" ca="1" si="14"/>
        <v>876.18017249545665</v>
      </c>
      <c r="CP5" s="752">
        <f t="shared" ca="1" si="14"/>
        <v>588.88707109730603</v>
      </c>
      <c r="CQ5" s="753">
        <f t="shared" ca="1" si="14"/>
        <v>2431.9332356962259</v>
      </c>
      <c r="CR5" s="753">
        <f t="shared" ca="1" si="14"/>
        <v>1347.3586338374225</v>
      </c>
      <c r="CS5" s="752">
        <f t="shared" ca="1" si="14"/>
        <v>846.55171543459437</v>
      </c>
      <c r="CT5" s="753">
        <f t="shared" ca="1" si="14"/>
        <v>2085.084170317903</v>
      </c>
      <c r="CU5" s="754">
        <f t="shared" ca="1" si="14"/>
        <v>1793.6023493059038</v>
      </c>
      <c r="CV5" s="752">
        <f t="shared" ca="1" si="14"/>
        <v>451.83627612576856</v>
      </c>
      <c r="CW5" s="753">
        <f t="shared" ca="1" si="14"/>
        <v>2272.5056292735098</v>
      </c>
      <c r="CX5" s="754">
        <f t="shared" ca="1" si="14"/>
        <v>669.05511437467794</v>
      </c>
      <c r="DA5" s="703" t="s">
        <v>202</v>
      </c>
      <c r="DB5" s="839"/>
      <c r="DC5" s="840"/>
      <c r="DD5" s="841"/>
      <c r="DE5" s="839"/>
      <c r="DF5" s="840"/>
      <c r="DG5" s="841"/>
      <c r="DH5" s="839"/>
      <c r="DI5" s="840"/>
      <c r="DJ5" s="841"/>
      <c r="DK5" s="839"/>
      <c r="DL5" s="840"/>
      <c r="DM5" s="841"/>
      <c r="DN5" s="839"/>
      <c r="DO5" s="840"/>
      <c r="DP5" s="841"/>
      <c r="DQ5" s="839"/>
      <c r="DR5" s="840"/>
      <c r="DS5" s="841"/>
      <c r="DT5" s="839"/>
      <c r="DU5" s="840"/>
      <c r="DV5" s="841"/>
      <c r="DW5" s="839"/>
      <c r="DX5" s="840"/>
      <c r="DY5" s="841"/>
      <c r="DZ5" s="839"/>
      <c r="EA5" s="840"/>
      <c r="EB5" s="841"/>
      <c r="EC5" s="839"/>
      <c r="ED5" s="840"/>
      <c r="EE5" s="841"/>
      <c r="EF5" s="839"/>
      <c r="EG5" s="840"/>
      <c r="EH5" s="841"/>
      <c r="EI5" s="839"/>
      <c r="EJ5" s="840"/>
      <c r="EK5" s="841"/>
      <c r="EL5" s="839"/>
      <c r="EM5" s="840"/>
      <c r="EN5" s="841"/>
      <c r="EO5" s="839"/>
      <c r="EP5" s="840"/>
      <c r="EQ5" s="841"/>
      <c r="ER5" s="839"/>
      <c r="ES5" s="840"/>
      <c r="ET5" s="841"/>
      <c r="EU5" s="839"/>
      <c r="EV5" s="840"/>
      <c r="EW5" s="841"/>
      <c r="EX5" s="839"/>
      <c r="EY5" s="840"/>
      <c r="EZ5" s="841"/>
      <c r="FA5" s="839"/>
      <c r="FB5" s="840"/>
      <c r="FC5" s="841"/>
      <c r="FD5" s="839"/>
      <c r="FE5" s="840"/>
      <c r="FF5" s="841"/>
      <c r="FG5" s="839"/>
      <c r="FH5" s="840"/>
      <c r="FI5" s="841"/>
      <c r="FJ5" s="839"/>
      <c r="FK5" s="840"/>
      <c r="FL5" s="841"/>
      <c r="FM5" s="839"/>
      <c r="FN5" s="840"/>
      <c r="FO5" s="841"/>
      <c r="FP5" s="839"/>
      <c r="FQ5" s="840"/>
      <c r="FR5" s="841"/>
      <c r="FS5" s="839"/>
      <c r="FT5" s="840"/>
      <c r="FU5" s="841"/>
      <c r="FV5" s="839"/>
      <c r="FW5" s="840"/>
      <c r="FX5" s="841"/>
      <c r="FY5" s="839"/>
      <c r="FZ5" s="840"/>
      <c r="GA5" s="841"/>
      <c r="GB5" s="839"/>
      <c r="GC5" s="840"/>
      <c r="GD5" s="841"/>
      <c r="GE5" s="839"/>
      <c r="GF5" s="840"/>
      <c r="GG5" s="841"/>
      <c r="GH5" s="848"/>
      <c r="GI5" s="849"/>
      <c r="GJ5" s="850"/>
      <c r="GK5" s="848"/>
      <c r="GL5" s="849"/>
      <c r="GM5" s="850"/>
      <c r="GN5" s="848"/>
      <c r="GO5" s="849"/>
      <c r="GP5" s="850"/>
      <c r="GQ5" s="848"/>
      <c r="GR5" s="849"/>
      <c r="GS5" s="850"/>
    </row>
    <row r="6" spans="1:201" x14ac:dyDescent="0.25">
      <c r="B6" s="719" t="s">
        <v>447</v>
      </c>
      <c r="C6" s="672"/>
      <c r="D6" s="761">
        <f t="shared" ca="1" si="0"/>
        <v>17773.509516466635</v>
      </c>
      <c r="E6" s="762">
        <f t="shared" ca="1" si="0"/>
        <v>27457.286477766298</v>
      </c>
      <c r="F6" s="763">
        <f t="shared" ca="1" si="0"/>
        <v>8229.0425002416032</v>
      </c>
      <c r="G6" s="764">
        <f ca="1">OFFSET('OCN2018.FCS'!$A$1,MATCH("MOC",'OCN2018.FCS'!$A$1:$A$1339,0)+G1-1975,10)</f>
        <v>2202.7330563012542</v>
      </c>
      <c r="H6" s="765">
        <f ca="1">OFFSET('OCN2018.FCS'!$A$1,MATCH("MOC",'OCN2018.FCS'!$A$1:$A$1339,0)+G1-1975,11)</f>
        <v>13402.991459730831</v>
      </c>
      <c r="I6" s="766">
        <f ca="1">OFFSET('OCN2018.FCS'!$A$1,MATCH("MOC",'OCN2018.FCS'!$A$1:$A$1339,0)+G1-1975,12)</f>
        <v>3796.5849734949461</v>
      </c>
      <c r="J6" s="764">
        <f ca="1">OFFSET('OCN2018.FCS'!$A$1,MATCH("MOC",'OCN2018.FCS'!$A$1:$A$1339,0)+J1-1975,10)</f>
        <v>10881.673847321381</v>
      </c>
      <c r="K6" s="765">
        <f ca="1">OFFSET('OCN2018.FCS'!$A$1,MATCH("MOC",'OCN2018.FCS'!$A$1:$A$1339,0)+J1-1975,11)</f>
        <v>5206.477915434838</v>
      </c>
      <c r="L6" s="766">
        <f ca="1">OFFSET('OCN2018.FCS'!$A$1,MATCH("MOC",'OCN2018.FCS'!$A$1:$A$1339,0)+J1-1975,12)</f>
        <v>6926.6384395733958</v>
      </c>
      <c r="M6" s="764">
        <f ca="1">OFFSET('OCN2018.FCS'!$A$1,MATCH("MOC",'OCN2018.FCS'!$A$1:$A$1339,0)+M1-1975,10)</f>
        <v>6207.3338106048477</v>
      </c>
      <c r="N6" s="765">
        <f ca="1">OFFSET('OCN2018.FCS'!$A$1,MATCH("MOC",'OCN2018.FCS'!$A$1:$A$1339,0)+M1-1975,11)</f>
        <v>27434.331857057688</v>
      </c>
      <c r="O6" s="766">
        <f ca="1">OFFSET('OCN2018.FCS'!$A$1,MATCH("MOC",'OCN2018.FCS'!$A$1:$A$1339,0)+M1-1975,12)</f>
        <v>2348.2493614319319</v>
      </c>
      <c r="P6" s="764">
        <f ca="1">OFFSET('OCN2018.FCS'!$A$1,MATCH("MOC",'OCN2018.FCS'!$A$1:$A$1339,0)+P1-1975,10)</f>
        <v>9090.1015331573672</v>
      </c>
      <c r="Q6" s="765">
        <f ca="1">OFFSET('OCN2018.FCS'!$A$1,MATCH("MOC",'OCN2018.FCS'!$A$1:$A$1339,0)+P1-1975,11)</f>
        <v>17208.535564349968</v>
      </c>
      <c r="R6" s="766">
        <f ca="1">OFFSET('OCN2018.FCS'!$A$1,MATCH("MOC",'OCN2018.FCS'!$A$1:$A$1339,0)+P1-1975,12)</f>
        <v>15057.451546567181</v>
      </c>
      <c r="S6" s="764">
        <f ca="1">OFFSET('OCN2018.FCS'!$A$1,MATCH("MOC",'OCN2018.FCS'!$A$1:$A$1339,0)+S1-1975,10)</f>
        <v>7366.6830145438516</v>
      </c>
      <c r="T6" s="765">
        <f ca="1">OFFSET('OCN2018.FCS'!$A$1,MATCH("MOC",'OCN2018.FCS'!$A$1:$A$1339,0)+S1-1975,11)</f>
        <v>20281.509636708543</v>
      </c>
      <c r="U6" s="766">
        <f ca="1">OFFSET('OCN2018.FCS'!$A$1,MATCH("MOC",'OCN2018.FCS'!$A$1:$A$1339,0)+S1-1975,12)</f>
        <v>10907.983905520872</v>
      </c>
      <c r="V6" s="764">
        <f ca="1">OFFSET('OCN2018.FCS'!$A$1,MATCH("MOC",'OCN2018.FCS'!$A$1:$A$1339,0)+V1-1975,10)</f>
        <v>5887.5713036703237</v>
      </c>
      <c r="W6" s="765">
        <f ca="1">OFFSET('OCN2018.FCS'!$A$1,MATCH("MOC",'OCN2018.FCS'!$A$1:$A$1339,0)+V1-1975,11)</f>
        <v>10910.703050830891</v>
      </c>
      <c r="X6" s="766">
        <f ca="1">OFFSET('OCN2018.FCS'!$A$1,MATCH("MOC",'OCN2018.FCS'!$A$1:$A$1339,0)+V1-1975,12)</f>
        <v>11646.335479033611</v>
      </c>
      <c r="Y6" s="764">
        <f ca="1">OFFSET('OCN2018.FCS'!$A$1,MATCH("MOC",'OCN2018.FCS'!$A$1:$A$1339,0)+Y1-1975,10)</f>
        <v>6176.0689108033639</v>
      </c>
      <c r="Z6" s="765">
        <f ca="1">OFFSET('OCN2018.FCS'!$A$1,MATCH("MOC",'OCN2018.FCS'!$A$1:$A$1339,0)+Y1-1975,11)</f>
        <v>23098.558435056995</v>
      </c>
      <c r="AA6" s="766">
        <f ca="1">OFFSET('OCN2018.FCS'!$A$1,MATCH("MOC",'OCN2018.FCS'!$A$1:$A$1339,0)+Y1-1975,12)</f>
        <v>7824.1451085878534</v>
      </c>
      <c r="AB6" s="764">
        <f ca="1">OFFSET('OCN2018.FCS'!$A$1,MATCH("MOC",'OCN2018.FCS'!$A$1:$A$1339,0)+AB1-1975,10)</f>
        <v>11820.627583575349</v>
      </c>
      <c r="AC6" s="765">
        <f ca="1">OFFSET('OCN2018.FCS'!$A$1,MATCH("MOC",'OCN2018.FCS'!$A$1:$A$1339,0)+AB1-1975,11)</f>
        <v>23163.652019198424</v>
      </c>
      <c r="AD6" s="766">
        <f ca="1">OFFSET('OCN2018.FCS'!$A$1,MATCH("MOC",'OCN2018.FCS'!$A$1:$A$1339,0)+AB1-1975,12)</f>
        <v>15066.147413131846</v>
      </c>
      <c r="AE6" s="764">
        <f ca="1">OFFSET('OCN2018.FCS'!$A$1,MATCH("MOC",'OCN2018.FCS'!$A$1:$A$1339,0)+AE1-1975,10)</f>
        <v>6983.3696060037528</v>
      </c>
      <c r="AF6" s="765">
        <f ca="1">OFFSET('OCN2018.FCS'!$A$1,MATCH("MOC",'OCN2018.FCS'!$A$1:$A$1339,0)+AE1-1975,11)</f>
        <v>16880.080095783429</v>
      </c>
      <c r="AG6" s="766">
        <f ca="1">OFFSET('OCN2018.FCS'!$A$1,MATCH("MOC",'OCN2018.FCS'!$A$1:$A$1339,0)+AE1-1975,12)</f>
        <v>12817.374400932817</v>
      </c>
      <c r="AH6" s="764">
        <f ca="1">OFFSET('OCN2018.FCS'!$A$1,MATCH("MOC",'OCN2018.FCS'!$A$1:$A$1339,0)+AH1-1975,10)</f>
        <v>4155.7403426841101</v>
      </c>
      <c r="AI6" s="765">
        <f ca="1">OFFSET('OCN2018.FCS'!$A$1,MATCH("MOC",'OCN2018.FCS'!$A$1:$A$1339,0)+AH1-1975,11)</f>
        <v>26870.658177927293</v>
      </c>
      <c r="AJ6" s="766">
        <f ca="1">OFFSET('OCN2018.FCS'!$A$1,MATCH("MOC",'OCN2018.FCS'!$A$1:$A$1339,0)+AH1-1975,12)</f>
        <v>13589.75596882862</v>
      </c>
      <c r="AK6" s="764">
        <f ca="1">OFFSET('OCN2018.FCS'!$A$1,MATCH("MOC",'OCN2018.FCS'!$A$1:$A$1339,0)+AK1-1975,10)</f>
        <v>26207.554408251704</v>
      </c>
      <c r="AL6" s="765">
        <f ca="1">OFFSET('OCN2018.FCS'!$A$1,MATCH("MOC",'OCN2018.FCS'!$A$1:$A$1339,0)+AK1-1975,11)</f>
        <v>21932.910913608939</v>
      </c>
      <c r="AM6" s="766">
        <f ca="1">OFFSET('OCN2018.FCS'!$A$1,MATCH("MOC",'OCN2018.FCS'!$A$1:$A$1339,0)+AK1-1975,12)</f>
        <v>19513.691310642123</v>
      </c>
      <c r="AN6" s="764">
        <f ca="1">OFFSET('OCN2018.FCS'!$A$1,MATCH("MOC",'OCN2018.FCS'!$A$1:$A$1339,0)+AN1-1975,10)</f>
        <v>11484.857774887829</v>
      </c>
      <c r="AO6" s="765">
        <f ca="1">OFFSET('OCN2018.FCS'!$A$1,MATCH("MOC",'OCN2018.FCS'!$A$1:$A$1339,0)+AN1-1975,11)</f>
        <v>42994.537355167282</v>
      </c>
      <c r="AP6" s="766">
        <f ca="1">OFFSET('OCN2018.FCS'!$A$1,MATCH("MOC",'OCN2018.FCS'!$A$1:$A$1339,0)+AN1-1975,12)</f>
        <v>6153.0132524398778</v>
      </c>
      <c r="AQ6" s="764">
        <f ca="1">OFFSET('OCN2018.FCS'!$A$1,MATCH("MOC",'OCN2018.FCS'!$A$1:$A$1339,0)+AQ1-1975,10)</f>
        <v>11447.126067033518</v>
      </c>
      <c r="AR6" s="765">
        <f ca="1">OFFSET('OCN2018.FCS'!$A$1,MATCH("MOC",'OCN2018.FCS'!$A$1:$A$1339,0)+AQ1-1975,11)</f>
        <v>14658.478166371098</v>
      </c>
      <c r="AS6" s="766">
        <f ca="1">OFFSET('OCN2018.FCS'!$A$1,MATCH("MOC",'OCN2018.FCS'!$A$1:$A$1339,0)+AQ1-1975,12)</f>
        <v>20003.410382560014</v>
      </c>
      <c r="AT6" s="764">
        <f ca="1">OFFSET('OCN2018.FCS'!$A$1,MATCH("MOC",'OCN2018.FCS'!$A$1:$A$1339,0)+AT1-1975,10)</f>
        <v>8454.801941367281</v>
      </c>
      <c r="AU6" s="765">
        <f ca="1">OFFSET('OCN2018.FCS'!$A$1,MATCH("MOC",'OCN2018.FCS'!$A$1:$A$1339,0)+AT1-1975,11)</f>
        <v>17236.267860863696</v>
      </c>
      <c r="AV6" s="766">
        <f ca="1">OFFSET('OCN2018.FCS'!$A$1,MATCH("MOC",'OCN2018.FCS'!$A$1:$A$1339,0)+AT1-1975,12)</f>
        <v>8872.2635156331708</v>
      </c>
      <c r="AW6" s="764">
        <f ca="1">OFFSET('OCN2018.FCS'!$A$1,MATCH("MOC",'OCN2018.FCS'!$A$1:$A$1339,0)+AW1-1975,10)</f>
        <v>3474.1979826086958</v>
      </c>
      <c r="AX6" s="765">
        <f ca="1">OFFSET('OCN2018.FCS'!$A$1,MATCH("MOC",'OCN2018.FCS'!$A$1:$A$1339,0)+AW1-1975,11)</f>
        <v>20179.568828973748</v>
      </c>
      <c r="AY6" s="766">
        <f ca="1">OFFSET('OCN2018.FCS'!$A$1,MATCH("MOC",'OCN2018.FCS'!$A$1:$A$1339,0)+AW1-1975,12)</f>
        <v>8960.5698904386591</v>
      </c>
      <c r="AZ6" s="764">
        <f ca="1">OFFSET('OCN2018.FCS'!$A$1,MATCH("MOC",'OCN2018.FCS'!$A$1:$A$1339,0)+AZ1-1975,10)</f>
        <v>9974.4003732208894</v>
      </c>
      <c r="BA6" s="765">
        <f ca="1">OFFSET('OCN2018.FCS'!$A$1,MATCH("MOC",'OCN2018.FCS'!$A$1:$A$1339,0)+AZ1-1975,11)</f>
        <v>11065.937071389197</v>
      </c>
      <c r="BB6" s="766">
        <f ca="1">OFFSET('OCN2018.FCS'!$A$1,MATCH("MOC",'OCN2018.FCS'!$A$1:$A$1339,0)+AZ1-1975,12)</f>
        <v>10525.73344851012</v>
      </c>
      <c r="BC6" s="764">
        <f ca="1">OFFSET('OCN2018.FCS'!$A$1,MATCH("MOC",'OCN2018.FCS'!$A$1:$A$1339,0)+BC1-1975,10)</f>
        <v>16472.534314003722</v>
      </c>
      <c r="BD6" s="765">
        <f ca="1">OFFSET('OCN2018.FCS'!$A$1,MATCH("MOC",'OCN2018.FCS'!$A$1:$A$1339,0)+BC1-1975,11)</f>
        <v>31323.414365010613</v>
      </c>
      <c r="BE6" s="766">
        <f ca="1">OFFSET('OCN2018.FCS'!$A$1,MATCH("MOC",'OCN2018.FCS'!$A$1:$A$1339,0)+BC1-1975,12)</f>
        <v>3117.9499095343481</v>
      </c>
      <c r="BF6" s="764">
        <f ca="1">OFFSET('OCN2018.FCS'!$A$1,MATCH("MOC",'OCN2018.FCS'!$A$1:$A$1339,0)+BF1-1975,10)</f>
        <v>27414.164691609792</v>
      </c>
      <c r="BG6" s="765">
        <f ca="1">OFFSET('OCN2018.FCS'!$A$1,MATCH("MOC",'OCN2018.FCS'!$A$1:$A$1339,0)+BF1-1975,11)</f>
        <v>33533.210430306928</v>
      </c>
      <c r="BH6" s="766">
        <f ca="1">OFFSET('OCN2018.FCS'!$A$1,MATCH("MOC",'OCN2018.FCS'!$A$1:$A$1339,0)+BF1-1975,12)</f>
        <v>10694.084094323447</v>
      </c>
      <c r="BI6" s="764">
        <f ca="1">OFFSET('OCN2018.FCS'!$A$1,MATCH("MOC",'OCN2018.FCS'!$A$1:$A$1339,0)+BI1-1975,10)</f>
        <v>21714.071124755948</v>
      </c>
      <c r="BJ6" s="765">
        <f ca="1">OFFSET('OCN2018.FCS'!$A$1,MATCH("MOC",'OCN2018.FCS'!$A$1:$A$1339,0)+BI1-1975,11)</f>
        <v>64454.034211859471</v>
      </c>
      <c r="BK6" s="766">
        <f ca="1">OFFSET('OCN2018.FCS'!$A$1,MATCH("MOC",'OCN2018.FCS'!$A$1:$A$1339,0)+BI1-1975,12)</f>
        <v>13669.866391693575</v>
      </c>
      <c r="BL6" s="764">
        <f ca="1">OFFSET('OCN2018.FCS'!$A$1,MATCH("MOC",'OCN2018.FCS'!$A$1:$A$1339,0)+BL1-1975,10)</f>
        <v>11909.607100816474</v>
      </c>
      <c r="BM6" s="765">
        <f ca="1">OFFSET('OCN2018.FCS'!$A$1,MATCH("MOC",'OCN2018.FCS'!$A$1:$A$1339,0)+BL1-1975,11)</f>
        <v>41025.088433643032</v>
      </c>
      <c r="BN6" s="766">
        <f ca="1">OFFSET('OCN2018.FCS'!$A$1,MATCH("MOC",'OCN2018.FCS'!$A$1:$A$1339,0)+BL1-1975,12)</f>
        <v>24869.658929703797</v>
      </c>
      <c r="BO6" s="764">
        <f ca="1">OFFSET('OCN2018.FCS'!$A$1,MATCH("MOC",'OCN2018.FCS'!$A$1:$A$1339,0)+BO1-1975,10)</f>
        <v>4653.6986835364096</v>
      </c>
      <c r="BP6" s="765">
        <f ca="1">OFFSET('OCN2018.FCS'!$A$1,MATCH("MOC",'OCN2018.FCS'!$A$1:$A$1339,0)+BO1-1975,11)</f>
        <v>15802.591500609733</v>
      </c>
      <c r="BQ6" s="766">
        <f ca="1">OFFSET('OCN2018.FCS'!$A$1,MATCH("MOC",'OCN2018.FCS'!$A$1:$A$1339,0)+BO1-1975,12)</f>
        <v>9280.166815347684</v>
      </c>
      <c r="BR6" s="764">
        <f ca="1">OFFSET('OCN2018.FCS'!$A$1,MATCH("MOC",'OCN2018.FCS'!$A$1:$A$1339,0)+BR1-1975,10)</f>
        <v>4407.9233446869039</v>
      </c>
      <c r="BS6" s="765">
        <f ca="1">OFFSET('OCN2018.FCS'!$A$1,MATCH("MOC",'OCN2018.FCS'!$A$1:$A$1339,0)+BR1-1975,11)</f>
        <v>14380.139535981498</v>
      </c>
      <c r="BT6" s="766">
        <f ca="1">OFFSET('OCN2018.FCS'!$A$1,MATCH("MOC",'OCN2018.FCS'!$A$1:$A$1339,0)+BR1-1975,12)</f>
        <v>11234.521737091403</v>
      </c>
      <c r="BU6" s="764">
        <f ca="1">OFFSET('OCN2018.FCS'!$A$1,MATCH("MOC",'OCN2018.FCS'!$A$1:$A$1339,0)+BU1-1975,10)</f>
        <v>3073.5557758675727</v>
      </c>
      <c r="BV6" s="765">
        <f ca="1">OFFSET('OCN2018.FCS'!$A$1,MATCH("MOC",'OCN2018.FCS'!$A$1:$A$1339,0)+BU1-1975,11)</f>
        <v>10213.10701025952</v>
      </c>
      <c r="BW6" s="766">
        <f ca="1">OFFSET('OCN2018.FCS'!$A$1,MATCH("MOC",'OCN2018.FCS'!$A$1:$A$1339,0)+BU1-1975,12)</f>
        <v>5426.178984930365</v>
      </c>
      <c r="BX6" s="764">
        <f ca="1">OFFSET('OCN2018.FCS'!$A$1,MATCH("MOC",'OCN2018.FCS'!$A$1:$A$1339,0)+BX1-1975,10)</f>
        <v>5286.3365451795908</v>
      </c>
      <c r="BY6" s="765">
        <f ca="1">OFFSET('OCN2018.FCS'!$A$1,MATCH("MOC",'OCN2018.FCS'!$A$1:$A$1339,0)+BX1-1975,11)</f>
        <v>17961.369227927109</v>
      </c>
      <c r="BZ6" s="766">
        <f ca="1">OFFSET('OCN2018.FCS'!$A$1,MATCH("MOC",'OCN2018.FCS'!$A$1:$A$1339,0)+BX1-1975,12)</f>
        <v>4353.4638116131237</v>
      </c>
      <c r="CA6" s="764">
        <f ca="1">OFFSET('OCN2018.FCS'!$A$1,MATCH("MOC",'OCN2018.FCS'!$A$1:$A$1339,0)+CA1-1975,10)</f>
        <v>18445.930676750384</v>
      </c>
      <c r="CB6" s="765">
        <f ca="1">OFFSET('OCN2018.FCS'!$A$1,MATCH("MOC",'OCN2018.FCS'!$A$1:$A$1339,0)+CA1-1975,11)</f>
        <v>18546.535404270071</v>
      </c>
      <c r="CC6" s="766">
        <f ca="1">OFFSET('OCN2018.FCS'!$A$1,MATCH("MOC",'OCN2018.FCS'!$A$1:$A$1339,0)+CA1-1975,12)</f>
        <v>7824.181270688262</v>
      </c>
      <c r="CD6" s="764">
        <f ca="1">OFFSET('OCN2018.FCS'!$A$1,MATCH("MOC",'OCN2018.FCS'!$A$1:$A$1339,0)+CD1-1975,10)</f>
        <v>39155.152678993298</v>
      </c>
      <c r="CE6" s="765">
        <f ca="1">OFFSET('OCN2018.FCS'!$A$1,MATCH("MOC",'OCN2018.FCS'!$A$1:$A$1339,0)+CD1-1975,11)</f>
        <v>47133.327911213499</v>
      </c>
      <c r="CF6" s="766">
        <f ca="1">OFFSET('OCN2018.FCS'!$A$1,MATCH("MOC",'OCN2018.FCS'!$A$1:$A$1339,0)+CD1-1975,12)</f>
        <v>8646.5948953025218</v>
      </c>
      <c r="CG6" s="764">
        <f ca="1">OFFSET('OCN2018.FCS'!$A$1,MATCH("MOC",'OCN2018.FCS'!$A$1:$A$1339,0)+CG1-1975,10)</f>
        <v>13151.852398509845</v>
      </c>
      <c r="CH6" s="765">
        <f ca="1">OFFSET('OCN2018.FCS'!$A$1,MATCH("MOC",'OCN2018.FCS'!$A$1:$A$1339,0)+CG1-1975,11)</f>
        <v>43710.114133525196</v>
      </c>
      <c r="CI6" s="766">
        <f ca="1">OFFSET('OCN2018.FCS'!$A$1,MATCH("MOC",'OCN2018.FCS'!$A$1:$A$1339,0)+CG1-1975,12)</f>
        <v>9193.3018852432306</v>
      </c>
      <c r="CJ6" s="764">
        <f ca="1">OFFSET('OCN2018.FCS'!$A$1,MATCH("MOC",'OCN2018.FCS'!$A$1:$A$1339,0)+CJ1-1975,10)</f>
        <v>20667.22607922108</v>
      </c>
      <c r="CK6" s="765">
        <f ca="1">OFFSET('OCN2018.FCS'!$A$1,MATCH("MOC",'OCN2018.FCS'!$A$1:$A$1339,0)+CJ1-1975,11)</f>
        <v>24173.10361246307</v>
      </c>
      <c r="CL6" s="766">
        <f ca="1">OFFSET('OCN2018.FCS'!$A$1,MATCH("MOC",'OCN2018.FCS'!$A$1:$A$1339,0)+CJ1-1975,12)</f>
        <v>13389.871723551163</v>
      </c>
      <c r="CM6" s="764">
        <f ca="1">OFFSET('OCN2018.FCS'!$A$1,MATCH("MOC",'OCN2018.FCS'!$A$1:$A$1339,0)+CM1-1975,10)</f>
        <v>24634.512460744696</v>
      </c>
      <c r="CN6" s="765">
        <f ca="1">OFFSET('OCN2018.FCS'!$A$1,MATCH("MOC",'OCN2018.FCS'!$A$1:$A$1339,0)+CM1-1975,11)</f>
        <v>30463.448044705616</v>
      </c>
      <c r="CO6" s="766">
        <f ca="1">OFFSET('OCN2018.FCS'!$A$1,MATCH("MOC",'OCN2018.FCS'!$A$1:$A$1339,0)+CM1-1975,12)</f>
        <v>8769.7049303625481</v>
      </c>
      <c r="CP6" s="764">
        <f ca="1">OFFSET('OCN2018.FCS'!$A$1,MATCH("MOC",'OCN2018.FCS'!$A$1:$A$1339,0)+CP1-1975,10)</f>
        <v>13799.715539656823</v>
      </c>
      <c r="CQ6" s="765">
        <f ca="1">OFFSET('OCN2018.FCS'!$A$1,MATCH("MOC",'OCN2018.FCS'!$A$1:$A$1339,0)+CP1-1975,11)</f>
        <v>39504.963332847699</v>
      </c>
      <c r="CR6" s="766">
        <f ca="1">OFFSET('OCN2018.FCS'!$A$1,MATCH("MOC",'OCN2018.FCS'!$A$1:$A$1339,0)+CP1-1975,12)</f>
        <v>5482.5236936371239</v>
      </c>
      <c r="CS6" s="764">
        <f ca="1">OFFSET('OCN2018.FCS'!$A$1,MATCH("MOC",'OCN2018.FCS'!$A$1:$A$1339,0)+CS1-1975,10)</f>
        <v>52148.473413507745</v>
      </c>
      <c r="CT6" s="765">
        <f ca="1">OFFSET('OCN2018.FCS'!$A$1,MATCH("MOC",'OCN2018.FCS'!$A$1:$A$1339,0)+CS1-1975,11)</f>
        <v>86520.751920313662</v>
      </c>
      <c r="CU6" s="766">
        <f ca="1">OFFSET('OCN2018.FCS'!$A$1,MATCH("MOC",'OCN2018.FCS'!$A$1:$A$1339,0)+CS1-1975,12)</f>
        <v>29598.697240523219</v>
      </c>
      <c r="CV6" s="764">
        <f ca="1">OFFSET('OCN2018.FCS'!$A$1,MATCH("MOC",'OCN2018.FCS'!$A$1:$A$1339,0)+CV1-1975,10)</f>
        <v>14277.949626702153</v>
      </c>
      <c r="CW6" s="765">
        <f ca="1">OFFSET('OCN2018.FCS'!$A$1,MATCH("MOC",'OCN2018.FCS'!$A$1:$A$1339,0)+CV1-1975,11)</f>
        <v>34923.825956057852</v>
      </c>
      <c r="CX6" s="766">
        <f ca="1">OFFSET('OCN2018.FCS'!$A$1,MATCH("MOC",'OCN2018.FCS'!$A$1:$A$1339,0)+CV1-1975,12)</f>
        <v>10603.624097495209</v>
      </c>
      <c r="DA6" s="719" t="s">
        <v>447</v>
      </c>
      <c r="DB6" s="834">
        <v>0.01</v>
      </c>
      <c r="DC6" s="835">
        <v>0.01</v>
      </c>
      <c r="DD6" s="836">
        <v>0.01</v>
      </c>
      <c r="DE6" s="834">
        <v>0.01</v>
      </c>
      <c r="DF6" s="835">
        <v>0.01</v>
      </c>
      <c r="DG6" s="836">
        <v>0.01</v>
      </c>
      <c r="DH6" s="834">
        <v>0.01</v>
      </c>
      <c r="DI6" s="835">
        <v>0.01</v>
      </c>
      <c r="DJ6" s="836">
        <v>0.01</v>
      </c>
      <c r="DK6" s="834">
        <v>0.01</v>
      </c>
      <c r="DL6" s="835">
        <v>0.01</v>
      </c>
      <c r="DM6" s="836">
        <v>0.01</v>
      </c>
      <c r="DN6" s="834">
        <v>0.01</v>
      </c>
      <c r="DO6" s="835">
        <v>0.01</v>
      </c>
      <c r="DP6" s="836">
        <v>0.01</v>
      </c>
      <c r="DQ6" s="834">
        <v>0.01</v>
      </c>
      <c r="DR6" s="835">
        <v>0.01</v>
      </c>
      <c r="DS6" s="836">
        <v>0.01</v>
      </c>
      <c r="DT6" s="834">
        <v>0.01</v>
      </c>
      <c r="DU6" s="835">
        <v>0.01</v>
      </c>
      <c r="DV6" s="836">
        <v>0.01</v>
      </c>
      <c r="DW6" s="834">
        <v>0.01</v>
      </c>
      <c r="DX6" s="835">
        <v>0.01</v>
      </c>
      <c r="DY6" s="836">
        <v>0.01</v>
      </c>
      <c r="DZ6" s="834">
        <v>0.01</v>
      </c>
      <c r="EA6" s="835">
        <v>0.01</v>
      </c>
      <c r="EB6" s="836">
        <v>0.01</v>
      </c>
      <c r="EC6" s="834">
        <v>0.01</v>
      </c>
      <c r="ED6" s="835">
        <v>0.01</v>
      </c>
      <c r="EE6" s="836">
        <v>0.01</v>
      </c>
      <c r="EF6" s="834">
        <v>0.01</v>
      </c>
      <c r="EG6" s="835">
        <v>0.01</v>
      </c>
      <c r="EH6" s="836">
        <v>0.01</v>
      </c>
      <c r="EI6" s="834">
        <v>0.01</v>
      </c>
      <c r="EJ6" s="835">
        <v>0.01</v>
      </c>
      <c r="EK6" s="836">
        <v>0.01</v>
      </c>
      <c r="EL6" s="834">
        <v>0.01</v>
      </c>
      <c r="EM6" s="835">
        <v>0.01</v>
      </c>
      <c r="EN6" s="836">
        <v>0.01</v>
      </c>
      <c r="EO6" s="834">
        <v>0.01</v>
      </c>
      <c r="EP6" s="835">
        <v>0.01</v>
      </c>
      <c r="EQ6" s="836">
        <v>0.01</v>
      </c>
      <c r="ER6" s="834">
        <v>0.01</v>
      </c>
      <c r="ES6" s="835">
        <v>0.01</v>
      </c>
      <c r="ET6" s="836">
        <v>0.01</v>
      </c>
      <c r="EU6" s="834">
        <v>0.01</v>
      </c>
      <c r="EV6" s="835">
        <v>0.01</v>
      </c>
      <c r="EW6" s="836">
        <v>0.01</v>
      </c>
      <c r="EX6" s="834">
        <v>0.01</v>
      </c>
      <c r="EY6" s="835">
        <v>0.01</v>
      </c>
      <c r="EZ6" s="836">
        <v>0.01</v>
      </c>
      <c r="FA6" s="834">
        <v>0.01</v>
      </c>
      <c r="FB6" s="835">
        <v>0.01</v>
      </c>
      <c r="FC6" s="836">
        <v>0.01</v>
      </c>
      <c r="FD6" s="834">
        <f>FD3</f>
        <v>2.0014490128170803E-2</v>
      </c>
      <c r="FE6" s="835">
        <f t="shared" ref="FE6:GG6" si="15">FE3</f>
        <v>2.000171268351103E-2</v>
      </c>
      <c r="FF6" s="836">
        <f t="shared" si="15"/>
        <v>1.9992159933539089E-2</v>
      </c>
      <c r="FG6" s="834">
        <f t="shared" si="15"/>
        <v>1.995417928822274E-2</v>
      </c>
      <c r="FH6" s="835">
        <f t="shared" si="15"/>
        <v>2.0009691302393939E-2</v>
      </c>
      <c r="FI6" s="836">
        <f t="shared" si="15"/>
        <v>1.9994986629067069E-2</v>
      </c>
      <c r="FJ6" s="834">
        <f t="shared" si="15"/>
        <v>2.002180592809899E-2</v>
      </c>
      <c r="FK6" s="835">
        <f t="shared" si="15"/>
        <v>2.001313875303079E-2</v>
      </c>
      <c r="FL6" s="836">
        <f t="shared" si="15"/>
        <v>1.9997415054716861E-2</v>
      </c>
      <c r="FM6" s="834">
        <f t="shared" si="15"/>
        <v>1.9946485040392536E-2</v>
      </c>
      <c r="FN6" s="835">
        <f t="shared" si="15"/>
        <v>1.9999419464419299E-2</v>
      </c>
      <c r="FO6" s="836">
        <f t="shared" si="15"/>
        <v>2.0003726579224335E-2</v>
      </c>
      <c r="FP6" s="834">
        <f t="shared" si="15"/>
        <v>1.9759450214243079E-2</v>
      </c>
      <c r="FQ6" s="835">
        <f t="shared" si="15"/>
        <v>1.9562473708909622E-2</v>
      </c>
      <c r="FR6" s="836">
        <f t="shared" si="15"/>
        <v>1.9613407748369616E-2</v>
      </c>
      <c r="FS6" s="834">
        <f t="shared" si="15"/>
        <v>1.9551740589833333E-2</v>
      </c>
      <c r="FT6" s="835">
        <f t="shared" si="15"/>
        <v>1.9674281334849053E-2</v>
      </c>
      <c r="FU6" s="836">
        <f t="shared" si="15"/>
        <v>1.9721108204870941E-2</v>
      </c>
      <c r="FV6" s="834">
        <f t="shared" si="15"/>
        <v>2.0162824313330052E-2</v>
      </c>
      <c r="FW6" s="835">
        <f t="shared" si="15"/>
        <v>2.005391544028623E-2</v>
      </c>
      <c r="FX6" s="836">
        <f t="shared" si="15"/>
        <v>2.0003922301220833E-2</v>
      </c>
      <c r="FY6" s="834">
        <f t="shared" si="15"/>
        <v>1.9973162678357248E-2</v>
      </c>
      <c r="FZ6" s="835">
        <f t="shared" si="15"/>
        <v>2.0015698585896469E-2</v>
      </c>
      <c r="GA6" s="836">
        <f t="shared" si="15"/>
        <v>1.9998870107562849E-2</v>
      </c>
      <c r="GB6" s="834">
        <f t="shared" si="15"/>
        <v>2.2665201693761738E-2</v>
      </c>
      <c r="GC6" s="835">
        <f t="shared" si="15"/>
        <v>2.2667103701313862E-2</v>
      </c>
      <c r="GD6" s="836">
        <f t="shared" si="15"/>
        <v>2.2646850674186481E-2</v>
      </c>
      <c r="GE6" s="834">
        <f t="shared" si="15"/>
        <v>3.2677824265984534E-2</v>
      </c>
      <c r="GF6" s="835">
        <f t="shared" si="15"/>
        <v>3.2703098753378401E-2</v>
      </c>
      <c r="GG6" s="836">
        <f t="shared" si="15"/>
        <v>3.2679876636285687E-2</v>
      </c>
      <c r="GH6" s="842">
        <f t="shared" ref="GH6:GM6" si="16">GE6</f>
        <v>3.2677824265984534E-2</v>
      </c>
      <c r="GI6" s="843">
        <f t="shared" si="16"/>
        <v>3.2703098753378401E-2</v>
      </c>
      <c r="GJ6" s="844">
        <f t="shared" si="16"/>
        <v>3.2679876636285687E-2</v>
      </c>
      <c r="GK6" s="842">
        <f t="shared" si="16"/>
        <v>3.2677824265984534E-2</v>
      </c>
      <c r="GL6" s="843">
        <f t="shared" si="16"/>
        <v>3.2703098753378401E-2</v>
      </c>
      <c r="GM6" s="844">
        <f t="shared" si="16"/>
        <v>3.2679876636285687E-2</v>
      </c>
      <c r="GN6" s="842">
        <f t="shared" ref="GN6" si="17">GK6</f>
        <v>3.2677824265984534E-2</v>
      </c>
      <c r="GO6" s="843">
        <f t="shared" ref="GO6" si="18">GL6</f>
        <v>3.2703098753378401E-2</v>
      </c>
      <c r="GP6" s="844">
        <f t="shared" ref="GP6" si="19">GM6</f>
        <v>3.2679876636285687E-2</v>
      </c>
      <c r="GQ6" s="842">
        <f t="shared" ref="GQ6" si="20">GN6</f>
        <v>3.2677824265984534E-2</v>
      </c>
      <c r="GR6" s="843">
        <f t="shared" ref="GR6" si="21">GO6</f>
        <v>3.2703098753378401E-2</v>
      </c>
      <c r="GS6" s="844">
        <f t="shared" ref="GS6" si="22">GP6</f>
        <v>3.2679876636285687E-2</v>
      </c>
    </row>
    <row r="7" spans="1:201" x14ac:dyDescent="0.25">
      <c r="B7" s="703" t="s">
        <v>201</v>
      </c>
      <c r="C7" s="681">
        <v>65</v>
      </c>
      <c r="D7" s="749">
        <f t="shared" ca="1" si="0"/>
        <v>17331.241462478629</v>
      </c>
      <c r="E7" s="750">
        <f t="shared" ca="1" si="0"/>
        <v>26793.398485802016</v>
      </c>
      <c r="F7" s="751">
        <f t="shared" ca="1" si="0"/>
        <v>8021.2320141631662</v>
      </c>
      <c r="G7" s="752">
        <f t="shared" ref="G7:AL7" ca="1" si="23">G6*(1-DB6)</f>
        <v>2180.7057257382417</v>
      </c>
      <c r="H7" s="753">
        <f t="shared" ca="1" si="23"/>
        <v>13268.961545133523</v>
      </c>
      <c r="I7" s="754">
        <f t="shared" ca="1" si="23"/>
        <v>3758.6191237599965</v>
      </c>
      <c r="J7" s="753">
        <f t="shared" ca="1" si="23"/>
        <v>10772.857108848168</v>
      </c>
      <c r="K7" s="753">
        <f t="shared" ca="1" si="23"/>
        <v>5154.4131362804892</v>
      </c>
      <c r="L7" s="754">
        <f t="shared" ca="1" si="23"/>
        <v>6857.3720551776614</v>
      </c>
      <c r="M7" s="752">
        <f t="shared" ca="1" si="23"/>
        <v>6145.2604724987996</v>
      </c>
      <c r="N7" s="753">
        <f t="shared" ca="1" si="23"/>
        <v>27159.988538487112</v>
      </c>
      <c r="O7" s="754">
        <f t="shared" ca="1" si="23"/>
        <v>2324.7668678176124</v>
      </c>
      <c r="P7" s="752">
        <f t="shared" ca="1" si="23"/>
        <v>8999.2005178257932</v>
      </c>
      <c r="Q7" s="753">
        <f t="shared" ca="1" si="23"/>
        <v>17036.450208706468</v>
      </c>
      <c r="R7" s="754">
        <f t="shared" ca="1" si="23"/>
        <v>14906.877031101509</v>
      </c>
      <c r="S7" s="752">
        <f t="shared" ca="1" si="23"/>
        <v>7293.0161843984133</v>
      </c>
      <c r="T7" s="753">
        <f t="shared" ca="1" si="23"/>
        <v>20078.694540341457</v>
      </c>
      <c r="U7" s="754">
        <f t="shared" ca="1" si="23"/>
        <v>10798.904066465664</v>
      </c>
      <c r="V7" s="752">
        <f t="shared" ca="1" si="23"/>
        <v>5828.6955906336207</v>
      </c>
      <c r="W7" s="753">
        <f t="shared" ca="1" si="23"/>
        <v>10801.596020322582</v>
      </c>
      <c r="X7" s="754">
        <f t="shared" ca="1" si="23"/>
        <v>11529.872124243275</v>
      </c>
      <c r="Y7" s="752">
        <f t="shared" ca="1" si="23"/>
        <v>6114.3082216953298</v>
      </c>
      <c r="Z7" s="753">
        <f t="shared" ca="1" si="23"/>
        <v>22867.572850706427</v>
      </c>
      <c r="AA7" s="754">
        <f t="shared" ca="1" si="23"/>
        <v>7745.9036575019745</v>
      </c>
      <c r="AB7" s="752">
        <f t="shared" ca="1" si="23"/>
        <v>11702.421307739596</v>
      </c>
      <c r="AC7" s="753">
        <f t="shared" ca="1" si="23"/>
        <v>22932.01549900644</v>
      </c>
      <c r="AD7" s="754">
        <f t="shared" ca="1" si="23"/>
        <v>14915.485939000528</v>
      </c>
      <c r="AE7" s="752">
        <f t="shared" ca="1" si="23"/>
        <v>6913.5359099437155</v>
      </c>
      <c r="AF7" s="753">
        <f t="shared" ca="1" si="23"/>
        <v>16711.279294825596</v>
      </c>
      <c r="AG7" s="754">
        <f t="shared" ca="1" si="23"/>
        <v>12689.200656923489</v>
      </c>
      <c r="AH7" s="752">
        <f t="shared" ca="1" si="23"/>
        <v>4114.182939257269</v>
      </c>
      <c r="AI7" s="753">
        <f t="shared" ca="1" si="23"/>
        <v>26601.951596148021</v>
      </c>
      <c r="AJ7" s="754">
        <f t="shared" ca="1" si="23"/>
        <v>13453.858409140334</v>
      </c>
      <c r="AK7" s="752">
        <f t="shared" ca="1" si="23"/>
        <v>25945.478864169188</v>
      </c>
      <c r="AL7" s="753">
        <f t="shared" ca="1" si="23"/>
        <v>21713.581804472851</v>
      </c>
      <c r="AM7" s="754">
        <f t="shared" ref="AM7:BR7" ca="1" si="24">AM6*(1-EH6)</f>
        <v>19318.554397535703</v>
      </c>
      <c r="AN7" s="752">
        <f t="shared" ca="1" si="24"/>
        <v>11370.00919713895</v>
      </c>
      <c r="AO7" s="753">
        <f t="shared" ca="1" si="24"/>
        <v>42564.591981615609</v>
      </c>
      <c r="AP7" s="754">
        <f t="shared" ca="1" si="24"/>
        <v>6091.4831199154787</v>
      </c>
      <c r="AQ7" s="752">
        <f t="shared" ca="1" si="24"/>
        <v>11332.654806363182</v>
      </c>
      <c r="AR7" s="753">
        <f t="shared" ca="1" si="24"/>
        <v>14511.893384707388</v>
      </c>
      <c r="AS7" s="754">
        <f t="shared" ca="1" si="24"/>
        <v>19803.376278734413</v>
      </c>
      <c r="AT7" s="752">
        <f t="shared" ca="1" si="24"/>
        <v>8370.2539219536084</v>
      </c>
      <c r="AU7" s="753">
        <f t="shared" ca="1" si="24"/>
        <v>17063.905182255057</v>
      </c>
      <c r="AV7" s="754">
        <f t="shared" ca="1" si="24"/>
        <v>8783.5408804768394</v>
      </c>
      <c r="AW7" s="752">
        <f t="shared" ca="1" si="24"/>
        <v>3439.4560027826087</v>
      </c>
      <c r="AX7" s="753">
        <f t="shared" ca="1" si="24"/>
        <v>19977.77314068401</v>
      </c>
      <c r="AY7" s="754">
        <f t="shared" ca="1" si="24"/>
        <v>8870.9641915342727</v>
      </c>
      <c r="AZ7" s="752">
        <f t="shared" ca="1" si="24"/>
        <v>9874.6563694886809</v>
      </c>
      <c r="BA7" s="753">
        <f t="shared" ca="1" si="24"/>
        <v>10955.277700675304</v>
      </c>
      <c r="BB7" s="754">
        <f t="shared" ca="1" si="24"/>
        <v>10420.476114025019</v>
      </c>
      <c r="BC7" s="752">
        <f t="shared" ca="1" si="24"/>
        <v>16307.808970863685</v>
      </c>
      <c r="BD7" s="753">
        <f t="shared" ca="1" si="24"/>
        <v>31010.180221360508</v>
      </c>
      <c r="BE7" s="754">
        <f t="shared" ca="1" si="24"/>
        <v>3086.7704104390045</v>
      </c>
      <c r="BF7" s="752">
        <f t="shared" ca="1" si="24"/>
        <v>27140.023044693695</v>
      </c>
      <c r="BG7" s="753">
        <f t="shared" ca="1" si="24"/>
        <v>33197.878326003862</v>
      </c>
      <c r="BH7" s="754">
        <f t="shared" ca="1" si="24"/>
        <v>10587.143253380213</v>
      </c>
      <c r="BI7" s="752">
        <f t="shared" ca="1" si="24"/>
        <v>21279.47506258712</v>
      </c>
      <c r="BJ7" s="753">
        <f t="shared" ca="1" si="24"/>
        <v>63164.843138260665</v>
      </c>
      <c r="BK7" s="754">
        <f t="shared" ca="1" si="24"/>
        <v>13396.576236520727</v>
      </c>
      <c r="BL7" s="752">
        <f t="shared" ca="1" si="24"/>
        <v>11671.960665474491</v>
      </c>
      <c r="BM7" s="753">
        <f t="shared" ca="1" si="24"/>
        <v>40204.189078432421</v>
      </c>
      <c r="BN7" s="754">
        <f t="shared" ca="1" si="24"/>
        <v>24372.390431934913</v>
      </c>
      <c r="BO7" s="752">
        <f t="shared" ca="1" si="24"/>
        <v>4560.5232316467936</v>
      </c>
      <c r="BP7" s="753">
        <f t="shared" ca="1" si="24"/>
        <v>15486.332044250565</v>
      </c>
      <c r="BQ7" s="754">
        <f t="shared" ca="1" si="24"/>
        <v>9094.5874677641659</v>
      </c>
      <c r="BR7" s="752">
        <f t="shared" ca="1" si="24"/>
        <v>4320.0007676329096</v>
      </c>
      <c r="BS7" s="753">
        <f t="shared" ref="BS7:BT7" ca="1" si="25">BS6*(1-FN6)</f>
        <v>14092.545093444523</v>
      </c>
      <c r="BT7" s="754">
        <f t="shared" ca="1" si="25"/>
        <v>11009.789436014275</v>
      </c>
      <c r="BU7" s="752">
        <f ca="1">BU6*(1-FS6)</f>
        <v>3013.4624106494261</v>
      </c>
      <c r="BV7" s="753">
        <f ca="1">BV6*(1-FT6)</f>
        <v>10012.171469636756</v>
      </c>
      <c r="BW7" s="754">
        <f ca="1">BW6*(1-FU6)</f>
        <v>5319.1687220295562</v>
      </c>
      <c r="BX7" s="752">
        <f t="shared" ref="BX7:CX7" ca="1" si="26">BX6*(1-FS6)</f>
        <v>5182.9794643776841</v>
      </c>
      <c r="BY7" s="753">
        <f t="shared" ca="1" si="26"/>
        <v>17607.992196577772</v>
      </c>
      <c r="BZ7" s="754">
        <f t="shared" ca="1" si="26"/>
        <v>4267.608680718311</v>
      </c>
      <c r="CA7" s="752">
        <f t="shared" ca="1" si="26"/>
        <v>18074.008617219202</v>
      </c>
      <c r="CB7" s="753">
        <f t="shared" ca="1" si="26"/>
        <v>18174.604751562565</v>
      </c>
      <c r="CC7" s="754">
        <f t="shared" ca="1" si="26"/>
        <v>7667.6669564787471</v>
      </c>
      <c r="CD7" s="752">
        <f t="shared" ca="1" si="26"/>
        <v>38373.100444839853</v>
      </c>
      <c r="CE7" s="753">
        <f t="shared" ca="1" si="26"/>
        <v>46189.92142639243</v>
      </c>
      <c r="CF7" s="754">
        <f t="shared" ca="1" si="26"/>
        <v>8473.6727671186509</v>
      </c>
      <c r="CG7" s="752">
        <f t="shared" ca="1" si="26"/>
        <v>12853.763011251036</v>
      </c>
      <c r="CH7" s="753">
        <f t="shared" ca="1" si="26"/>
        <v>42719.332443664316</v>
      </c>
      <c r="CI7" s="754">
        <f t="shared" ca="1" si="26"/>
        <v>8985.1025502454104</v>
      </c>
      <c r="CJ7" s="752">
        <f t="shared" ca="1" si="26"/>
        <v>19991.86609733892</v>
      </c>
      <c r="CK7" s="753">
        <f t="shared" ca="1" si="26"/>
        <v>23382.568217849042</v>
      </c>
      <c r="CL7" s="754">
        <f t="shared" ca="1" si="26"/>
        <v>12952.292367449822</v>
      </c>
      <c r="CM7" s="752">
        <f t="shared" ca="1" si="26"/>
        <v>23829.510191674275</v>
      </c>
      <c r="CN7" s="753">
        <f t="shared" ca="1" si="26"/>
        <v>29467.198894931196</v>
      </c>
      <c r="CO7" s="754">
        <f t="shared" ca="1" si="26"/>
        <v>8483.1120551016738</v>
      </c>
      <c r="CP7" s="752">
        <f t="shared" ca="1" si="26"/>
        <v>13348.770860331342</v>
      </c>
      <c r="CQ7" s="753">
        <f t="shared" ca="1" si="26"/>
        <v>38213.028615724987</v>
      </c>
      <c r="CR7" s="753">
        <f t="shared" ca="1" si="26"/>
        <v>5303.3554956735497</v>
      </c>
      <c r="CS7" s="752">
        <f t="shared" ca="1" si="26"/>
        <v>50444.374763561769</v>
      </c>
      <c r="CT7" s="753">
        <f t="shared" ca="1" si="26"/>
        <v>83691.255226047084</v>
      </c>
      <c r="CU7" s="754">
        <f t="shared" ca="1" si="26"/>
        <v>28631.415466108152</v>
      </c>
      <c r="CV7" s="752">
        <f t="shared" ca="1" si="26"/>
        <v>13811.377297922201</v>
      </c>
      <c r="CW7" s="753">
        <f t="shared" ca="1" si="26"/>
        <v>33781.708626971093</v>
      </c>
      <c r="CX7" s="754">
        <f t="shared" ca="1" si="26"/>
        <v>10257.09897009152</v>
      </c>
      <c r="DA7" s="703" t="s">
        <v>201</v>
      </c>
      <c r="DB7" s="837"/>
      <c r="DC7" s="68"/>
      <c r="DD7" s="838"/>
      <c r="DE7" s="837"/>
      <c r="DF7" s="68"/>
      <c r="DG7" s="838"/>
      <c r="DH7" s="837"/>
      <c r="DI7" s="68"/>
      <c r="DJ7" s="838"/>
      <c r="DK7" s="837"/>
      <c r="DL7" s="68"/>
      <c r="DM7" s="838"/>
      <c r="DN7" s="837"/>
      <c r="DO7" s="68"/>
      <c r="DP7" s="838"/>
      <c r="DQ7" s="837"/>
      <c r="DR7" s="68"/>
      <c r="DS7" s="838"/>
      <c r="DT7" s="837"/>
      <c r="DU7" s="68"/>
      <c r="DV7" s="838"/>
      <c r="DW7" s="837"/>
      <c r="DX7" s="68"/>
      <c r="DY7" s="838"/>
      <c r="DZ7" s="837"/>
      <c r="EA7" s="68"/>
      <c r="EB7" s="838"/>
      <c r="EC7" s="837"/>
      <c r="ED7" s="68"/>
      <c r="EE7" s="838"/>
      <c r="EF7" s="837"/>
      <c r="EG7" s="68"/>
      <c r="EH7" s="838"/>
      <c r="EI7" s="837"/>
      <c r="EJ7" s="68"/>
      <c r="EK7" s="838"/>
      <c r="EL7" s="837"/>
      <c r="EM7" s="68"/>
      <c r="EN7" s="838"/>
      <c r="EO7" s="837"/>
      <c r="EP7" s="68"/>
      <c r="EQ7" s="838"/>
      <c r="ER7" s="837"/>
      <c r="ES7" s="68"/>
      <c r="ET7" s="838"/>
      <c r="EU7" s="837"/>
      <c r="EV7" s="68"/>
      <c r="EW7" s="838"/>
      <c r="EX7" s="837"/>
      <c r="EY7" s="68"/>
      <c r="EZ7" s="838"/>
      <c r="FA7" s="837"/>
      <c r="FB7" s="68"/>
      <c r="FC7" s="838"/>
      <c r="FD7" s="837"/>
      <c r="FE7" s="68"/>
      <c r="FF7" s="838"/>
      <c r="FG7" s="837"/>
      <c r="FH7" s="68"/>
      <c r="FI7" s="838"/>
      <c r="FJ7" s="837"/>
      <c r="FK7" s="68"/>
      <c r="FL7" s="838"/>
      <c r="FM7" s="837"/>
      <c r="FN7" s="68"/>
      <c r="FO7" s="838"/>
      <c r="FP7" s="837"/>
      <c r="FQ7" s="68"/>
      <c r="FR7" s="838"/>
      <c r="FS7" s="837"/>
      <c r="FT7" s="68"/>
      <c r="FU7" s="838"/>
      <c r="FV7" s="837"/>
      <c r="FW7" s="68"/>
      <c r="FX7" s="838"/>
      <c r="FY7" s="837"/>
      <c r="FZ7" s="68"/>
      <c r="GA7" s="838"/>
      <c r="GB7" s="837"/>
      <c r="GC7" s="68"/>
      <c r="GD7" s="838"/>
      <c r="GE7" s="837"/>
      <c r="GF7" s="68"/>
      <c r="GG7" s="838"/>
      <c r="GH7" s="845"/>
      <c r="GI7" s="846"/>
      <c r="GJ7" s="847"/>
      <c r="GK7" s="845"/>
      <c r="GL7" s="846"/>
      <c r="GM7" s="847"/>
      <c r="GN7" s="845"/>
      <c r="GO7" s="846"/>
      <c r="GP7" s="847"/>
      <c r="GQ7" s="845"/>
      <c r="GR7" s="846"/>
      <c r="GS7" s="847"/>
    </row>
    <row r="8" spans="1:201" ht="15.75" thickBot="1" x14ac:dyDescent="0.3">
      <c r="B8" s="703" t="s">
        <v>202</v>
      </c>
      <c r="C8" s="696">
        <v>66</v>
      </c>
      <c r="D8" s="755">
        <f t="shared" ca="1" si="0"/>
        <v>442.26805398801014</v>
      </c>
      <c r="E8" s="756">
        <f t="shared" ca="1" si="0"/>
        <v>663.88799196428613</v>
      </c>
      <c r="F8" s="757">
        <f t="shared" ca="1" si="0"/>
        <v>207.81048607843474</v>
      </c>
      <c r="G8" s="758">
        <f t="shared" ref="G8:AL8" ca="1" si="27">G6-G7</f>
        <v>22.027330563012583</v>
      </c>
      <c r="H8" s="759">
        <f t="shared" ca="1" si="27"/>
        <v>134.02991459730765</v>
      </c>
      <c r="I8" s="760">
        <f t="shared" ca="1" si="27"/>
        <v>37.965849734949643</v>
      </c>
      <c r="J8" s="753">
        <f t="shared" ca="1" si="27"/>
        <v>108.81673847321326</v>
      </c>
      <c r="K8" s="753">
        <f t="shared" ca="1" si="27"/>
        <v>52.064779154348798</v>
      </c>
      <c r="L8" s="754">
        <f t="shared" ca="1" si="27"/>
        <v>69.266384395734349</v>
      </c>
      <c r="M8" s="752">
        <f t="shared" ca="1" si="27"/>
        <v>62.073338106048141</v>
      </c>
      <c r="N8" s="753">
        <f t="shared" ca="1" si="27"/>
        <v>274.34331857057623</v>
      </c>
      <c r="O8" s="754">
        <f t="shared" ca="1" si="27"/>
        <v>23.482493614319537</v>
      </c>
      <c r="P8" s="758">
        <f t="shared" ca="1" si="27"/>
        <v>90.901015331573944</v>
      </c>
      <c r="Q8" s="759">
        <f t="shared" ca="1" si="27"/>
        <v>172.0853556434995</v>
      </c>
      <c r="R8" s="760">
        <f t="shared" ca="1" si="27"/>
        <v>150.57451546567245</v>
      </c>
      <c r="S8" s="758">
        <f t="shared" ca="1" si="27"/>
        <v>73.666830145438325</v>
      </c>
      <c r="T8" s="759">
        <f t="shared" ca="1" si="27"/>
        <v>202.81509636708506</v>
      </c>
      <c r="U8" s="760">
        <f t="shared" ca="1" si="27"/>
        <v>109.07983905520814</v>
      </c>
      <c r="V8" s="758">
        <f t="shared" ca="1" si="27"/>
        <v>58.875713036703019</v>
      </c>
      <c r="W8" s="759">
        <f t="shared" ca="1" si="27"/>
        <v>109.10703050830853</v>
      </c>
      <c r="X8" s="760">
        <f t="shared" ca="1" si="27"/>
        <v>116.46335479033587</v>
      </c>
      <c r="Y8" s="758">
        <f t="shared" ca="1" si="27"/>
        <v>61.760689108034057</v>
      </c>
      <c r="Z8" s="759">
        <f t="shared" ca="1" si="27"/>
        <v>230.98558435056839</v>
      </c>
      <c r="AA8" s="760">
        <f t="shared" ca="1" si="27"/>
        <v>78.241451085878907</v>
      </c>
      <c r="AB8" s="758">
        <f t="shared" ca="1" si="27"/>
        <v>118.20627583575333</v>
      </c>
      <c r="AC8" s="759">
        <f t="shared" ca="1" si="27"/>
        <v>231.63652019198344</v>
      </c>
      <c r="AD8" s="760">
        <f t="shared" ca="1" si="27"/>
        <v>150.66147413131876</v>
      </c>
      <c r="AE8" s="758">
        <f t="shared" ca="1" si="27"/>
        <v>69.833696060037255</v>
      </c>
      <c r="AF8" s="759">
        <f t="shared" ca="1" si="27"/>
        <v>168.80080095783342</v>
      </c>
      <c r="AG8" s="760">
        <f t="shared" ca="1" si="27"/>
        <v>128.17374400932749</v>
      </c>
      <c r="AH8" s="758">
        <f t="shared" ca="1" si="27"/>
        <v>41.55740342684112</v>
      </c>
      <c r="AI8" s="759">
        <f t="shared" ca="1" si="27"/>
        <v>268.7065817792718</v>
      </c>
      <c r="AJ8" s="760">
        <f t="shared" ca="1" si="27"/>
        <v>135.89755968828649</v>
      </c>
      <c r="AK8" s="758">
        <f t="shared" ca="1" si="27"/>
        <v>262.07554408251599</v>
      </c>
      <c r="AL8" s="759">
        <f t="shared" ca="1" si="27"/>
        <v>219.32910913608794</v>
      </c>
      <c r="AM8" s="760">
        <f t="shared" ref="AM8:BR8" ca="1" si="28">AM6-AM7</f>
        <v>195.13691310642025</v>
      </c>
      <c r="AN8" s="758">
        <f t="shared" ca="1" si="28"/>
        <v>114.8485777488786</v>
      </c>
      <c r="AO8" s="759">
        <f t="shared" ca="1" si="28"/>
        <v>429.94537355167267</v>
      </c>
      <c r="AP8" s="760">
        <f t="shared" ca="1" si="28"/>
        <v>61.53013252439905</v>
      </c>
      <c r="AQ8" s="758">
        <f t="shared" ca="1" si="28"/>
        <v>114.47126067033605</v>
      </c>
      <c r="AR8" s="759">
        <f t="shared" ca="1" si="28"/>
        <v>146.5847816637106</v>
      </c>
      <c r="AS8" s="760">
        <f t="shared" ca="1" si="28"/>
        <v>200.03410382560105</v>
      </c>
      <c r="AT8" s="758">
        <f t="shared" ca="1" si="28"/>
        <v>84.548019413672591</v>
      </c>
      <c r="AU8" s="759">
        <f t="shared" ca="1" si="28"/>
        <v>172.36267860863882</v>
      </c>
      <c r="AV8" s="760">
        <f t="shared" ca="1" si="28"/>
        <v>88.722635156331307</v>
      </c>
      <c r="AW8" s="758">
        <f t="shared" ca="1" si="28"/>
        <v>34.741979826087118</v>
      </c>
      <c r="AX8" s="759">
        <f t="shared" ca="1" si="28"/>
        <v>201.79568828973788</v>
      </c>
      <c r="AY8" s="760">
        <f t="shared" ca="1" si="28"/>
        <v>89.605698904386372</v>
      </c>
      <c r="AZ8" s="758">
        <f t="shared" ca="1" si="28"/>
        <v>99.744003732208512</v>
      </c>
      <c r="BA8" s="759">
        <f t="shared" ca="1" si="28"/>
        <v>110.65937071389271</v>
      </c>
      <c r="BB8" s="760">
        <f t="shared" ca="1" si="28"/>
        <v>105.25733448510073</v>
      </c>
      <c r="BC8" s="758">
        <f t="shared" ca="1" si="28"/>
        <v>164.72534314003678</v>
      </c>
      <c r="BD8" s="759">
        <f t="shared" ca="1" si="28"/>
        <v>313.23414365010467</v>
      </c>
      <c r="BE8" s="760">
        <f t="shared" ca="1" si="28"/>
        <v>31.179499095343544</v>
      </c>
      <c r="BF8" s="758">
        <f t="shared" ca="1" si="28"/>
        <v>274.14164691609767</v>
      </c>
      <c r="BG8" s="759">
        <f t="shared" ca="1" si="28"/>
        <v>335.33210430306644</v>
      </c>
      <c r="BH8" s="760">
        <f t="shared" ca="1" si="28"/>
        <v>106.94084094323443</v>
      </c>
      <c r="BI8" s="758">
        <f t="shared" ca="1" si="28"/>
        <v>434.59606216882821</v>
      </c>
      <c r="BJ8" s="759">
        <f t="shared" ca="1" si="28"/>
        <v>1289.1910735988058</v>
      </c>
      <c r="BK8" s="760">
        <f t="shared" ca="1" si="28"/>
        <v>273.29015517284824</v>
      </c>
      <c r="BL8" s="758">
        <f t="shared" ca="1" si="28"/>
        <v>237.64643534198331</v>
      </c>
      <c r="BM8" s="759">
        <f t="shared" ca="1" si="28"/>
        <v>820.89935521061125</v>
      </c>
      <c r="BN8" s="760">
        <f t="shared" ca="1" si="28"/>
        <v>497.26849776888412</v>
      </c>
      <c r="BO8" s="758">
        <f t="shared" ca="1" si="28"/>
        <v>93.175451889615942</v>
      </c>
      <c r="BP8" s="759">
        <f t="shared" ca="1" si="28"/>
        <v>316.25945635916833</v>
      </c>
      <c r="BQ8" s="760">
        <f t="shared" ca="1" si="28"/>
        <v>185.57934758351803</v>
      </c>
      <c r="BR8" s="758">
        <f t="shared" ca="1" si="28"/>
        <v>87.922577053994246</v>
      </c>
      <c r="BS8" s="759">
        <f t="shared" ref="BS8:CX8" ca="1" si="29">BS6-BS7</f>
        <v>287.59444253697438</v>
      </c>
      <c r="BT8" s="760">
        <f t="shared" ca="1" si="29"/>
        <v>224.7323010771288</v>
      </c>
      <c r="BU8" s="758">
        <f t="shared" ca="1" si="29"/>
        <v>60.093365218146573</v>
      </c>
      <c r="BV8" s="759">
        <f t="shared" ca="1" si="29"/>
        <v>200.93554062276417</v>
      </c>
      <c r="BW8" s="760">
        <f t="shared" ca="1" si="29"/>
        <v>107.01026290080881</v>
      </c>
      <c r="BX8" s="758">
        <f t="shared" ca="1" si="29"/>
        <v>103.3570808019067</v>
      </c>
      <c r="BY8" s="759">
        <f t="shared" ca="1" si="29"/>
        <v>353.3770313493369</v>
      </c>
      <c r="BZ8" s="760">
        <f t="shared" ca="1" si="29"/>
        <v>85.855130894812646</v>
      </c>
      <c r="CA8" s="758">
        <f t="shared" ca="1" si="29"/>
        <v>371.92205953118173</v>
      </c>
      <c r="CB8" s="759">
        <f t="shared" ca="1" si="29"/>
        <v>371.93065270750594</v>
      </c>
      <c r="CC8" s="760">
        <f t="shared" ca="1" si="29"/>
        <v>156.51431420951485</v>
      </c>
      <c r="CD8" s="758">
        <f t="shared" ca="1" si="29"/>
        <v>782.05223415344517</v>
      </c>
      <c r="CE8" s="759">
        <f t="shared" ca="1" si="29"/>
        <v>943.40648482106917</v>
      </c>
      <c r="CF8" s="760">
        <f t="shared" ca="1" si="29"/>
        <v>172.92212818387088</v>
      </c>
      <c r="CG8" s="758">
        <f t="shared" ca="1" si="29"/>
        <v>298.08938725880944</v>
      </c>
      <c r="CH8" s="759">
        <f t="shared" ca="1" si="29"/>
        <v>990.78168986087985</v>
      </c>
      <c r="CI8" s="760">
        <f t="shared" ca="1" si="29"/>
        <v>208.19933499782019</v>
      </c>
      <c r="CJ8" s="758">
        <f t="shared" ca="1" si="29"/>
        <v>675.35998188216035</v>
      </c>
      <c r="CK8" s="759">
        <f t="shared" ca="1" si="29"/>
        <v>790.53539461402761</v>
      </c>
      <c r="CL8" s="760">
        <f t="shared" ca="1" si="29"/>
        <v>437.57935610134155</v>
      </c>
      <c r="CM8" s="758">
        <f t="shared" ca="1" si="29"/>
        <v>805.00226907042088</v>
      </c>
      <c r="CN8" s="759">
        <f t="shared" ca="1" si="29"/>
        <v>996.24914977441949</v>
      </c>
      <c r="CO8" s="760">
        <f t="shared" ca="1" si="29"/>
        <v>286.59287526087428</v>
      </c>
      <c r="CP8" s="758">
        <f t="shared" ca="1" si="29"/>
        <v>450.94467932548105</v>
      </c>
      <c r="CQ8" s="759">
        <f t="shared" ca="1" si="29"/>
        <v>1291.9347171227128</v>
      </c>
      <c r="CR8" s="759">
        <f t="shared" ca="1" si="29"/>
        <v>179.16819796357413</v>
      </c>
      <c r="CS8" s="758">
        <f t="shared" ca="1" si="29"/>
        <v>1704.0986499459759</v>
      </c>
      <c r="CT8" s="759">
        <f t="shared" ca="1" si="29"/>
        <v>2829.4966942665778</v>
      </c>
      <c r="CU8" s="760">
        <f t="shared" ca="1" si="29"/>
        <v>967.28177441506705</v>
      </c>
      <c r="CV8" s="758">
        <f t="shared" ca="1" si="29"/>
        <v>466.57232877995193</v>
      </c>
      <c r="CW8" s="759">
        <f t="shared" ca="1" si="29"/>
        <v>1142.1173290867591</v>
      </c>
      <c r="CX8" s="760">
        <f t="shared" ca="1" si="29"/>
        <v>346.52512740368911</v>
      </c>
      <c r="DA8" s="703" t="s">
        <v>202</v>
      </c>
      <c r="DB8" s="839"/>
      <c r="DC8" s="840"/>
      <c r="DD8" s="841"/>
      <c r="DE8" s="839"/>
      <c r="DF8" s="840"/>
      <c r="DG8" s="841"/>
      <c r="DH8" s="839"/>
      <c r="DI8" s="840"/>
      <c r="DJ8" s="841"/>
      <c r="DK8" s="839"/>
      <c r="DL8" s="840"/>
      <c r="DM8" s="841"/>
      <c r="DN8" s="839"/>
      <c r="DO8" s="840"/>
      <c r="DP8" s="841"/>
      <c r="DQ8" s="839"/>
      <c r="DR8" s="840"/>
      <c r="DS8" s="841"/>
      <c r="DT8" s="839"/>
      <c r="DU8" s="840"/>
      <c r="DV8" s="841"/>
      <c r="DW8" s="839"/>
      <c r="DX8" s="840"/>
      <c r="DY8" s="841"/>
      <c r="DZ8" s="839"/>
      <c r="EA8" s="840"/>
      <c r="EB8" s="841"/>
      <c r="EC8" s="839"/>
      <c r="ED8" s="840"/>
      <c r="EE8" s="841"/>
      <c r="EF8" s="839"/>
      <c r="EG8" s="840"/>
      <c r="EH8" s="841"/>
      <c r="EI8" s="839"/>
      <c r="EJ8" s="840"/>
      <c r="EK8" s="841"/>
      <c r="EL8" s="839"/>
      <c r="EM8" s="840"/>
      <c r="EN8" s="841"/>
      <c r="EO8" s="839"/>
      <c r="EP8" s="840"/>
      <c r="EQ8" s="841"/>
      <c r="ER8" s="839"/>
      <c r="ES8" s="840"/>
      <c r="ET8" s="841"/>
      <c r="EU8" s="839"/>
      <c r="EV8" s="840"/>
      <c r="EW8" s="841"/>
      <c r="EX8" s="839"/>
      <c r="EY8" s="840"/>
      <c r="EZ8" s="841"/>
      <c r="FA8" s="839"/>
      <c r="FB8" s="840"/>
      <c r="FC8" s="841"/>
      <c r="FD8" s="839"/>
      <c r="FE8" s="840"/>
      <c r="FF8" s="841"/>
      <c r="FG8" s="839"/>
      <c r="FH8" s="840"/>
      <c r="FI8" s="841"/>
      <c r="FJ8" s="839"/>
      <c r="FK8" s="840"/>
      <c r="FL8" s="841"/>
      <c r="FM8" s="839"/>
      <c r="FN8" s="840"/>
      <c r="FO8" s="841"/>
      <c r="FP8" s="839"/>
      <c r="FQ8" s="840"/>
      <c r="FR8" s="841"/>
      <c r="FS8" s="839"/>
      <c r="FT8" s="840"/>
      <c r="FU8" s="841"/>
      <c r="FV8" s="839"/>
      <c r="FW8" s="840"/>
      <c r="FX8" s="841"/>
      <c r="FY8" s="839"/>
      <c r="FZ8" s="840"/>
      <c r="GA8" s="841"/>
      <c r="GB8" s="839"/>
      <c r="GC8" s="840"/>
      <c r="GD8" s="841"/>
      <c r="GE8" s="839"/>
      <c r="GF8" s="840"/>
      <c r="GG8" s="841"/>
      <c r="GH8" s="848"/>
      <c r="GI8" s="849"/>
      <c r="GJ8" s="850"/>
      <c r="GK8" s="848"/>
      <c r="GL8" s="849"/>
      <c r="GM8" s="850"/>
      <c r="GN8" s="848"/>
      <c r="GO8" s="849"/>
      <c r="GP8" s="850"/>
      <c r="GQ8" s="848"/>
      <c r="GR8" s="849"/>
      <c r="GS8" s="850"/>
    </row>
    <row r="9" spans="1:201" x14ac:dyDescent="0.25">
      <c r="A9" s="168" t="s">
        <v>2017</v>
      </c>
      <c r="B9" s="719" t="s">
        <v>176</v>
      </c>
      <c r="C9" s="701"/>
      <c r="D9" s="761">
        <f t="shared" ref="D9:D14" si="30">AVERAGE(BU9,BX9,CA9,CD9,CG9,CJ9,CM9)</f>
        <v>5984.4270958655279</v>
      </c>
      <c r="E9" s="762">
        <f t="shared" ref="E9:E14" si="31">AVERAGE(BV9,BY9,CB9,CE9,CH9,CK9,CN9)</f>
        <v>17427.833210378423</v>
      </c>
      <c r="F9" s="763">
        <f t="shared" ref="F9:F14" si="32">AVERAGE(BW9,BZ9,CC9,CF9,CI9,CL9,CO9)</f>
        <v>19909.828917001716</v>
      </c>
      <c r="G9" s="767">
        <f>G19*I20</f>
        <v>3491.1125810073227</v>
      </c>
      <c r="H9" s="768">
        <f>G19*J20</f>
        <v>11312.960586171044</v>
      </c>
      <c r="I9" s="769">
        <f>G19*K20</f>
        <v>18405.462827231186</v>
      </c>
      <c r="J9" s="768">
        <f>H19*I20</f>
        <v>6508.4736570554915</v>
      </c>
      <c r="K9" s="768">
        <f>H19*J20</f>
        <v>21090.728027211349</v>
      </c>
      <c r="L9" s="768">
        <f>H19*K20</f>
        <v>34313.26466200174</v>
      </c>
      <c r="M9" s="767">
        <f>I19*I20</f>
        <v>9095.9287340846713</v>
      </c>
      <c r="N9" s="768">
        <f>I19*J20</f>
        <v>29475.383814070345</v>
      </c>
      <c r="O9" s="769">
        <f>I19*K20</f>
        <v>47954.562996657565</v>
      </c>
      <c r="P9" s="770">
        <f>J19*I20</f>
        <v>9975.6484759512823</v>
      </c>
      <c r="Q9" s="771">
        <f>J19*J20</f>
        <v>32326.118224858645</v>
      </c>
      <c r="R9" s="772">
        <f>J19*K20</f>
        <v>52592.525431726164</v>
      </c>
      <c r="S9" s="770">
        <f>K19*I20</f>
        <v>11205.837337908099</v>
      </c>
      <c r="T9" s="771">
        <f>K19*J20</f>
        <v>36312.548850034429</v>
      </c>
      <c r="U9" s="772">
        <f>K19*K20</f>
        <v>59078.192921339702</v>
      </c>
      <c r="V9" s="770">
        <f>L19*I20</f>
        <v>8818.8601570747996</v>
      </c>
      <c r="W9" s="771">
        <f>L19*J20</f>
        <v>28577.542275406824</v>
      </c>
      <c r="X9" s="772">
        <f>L19*K20</f>
        <v>46493.832276459012</v>
      </c>
      <c r="Y9" s="770">
        <f>M19*I20</f>
        <v>6351.3420326115483</v>
      </c>
      <c r="Z9" s="771">
        <f>M19*J20</f>
        <v>20581.542536074183</v>
      </c>
      <c r="AA9" s="772">
        <f>M19*K20</f>
        <v>33484.852456557783</v>
      </c>
      <c r="AB9" s="773">
        <v>6297.2284368953315</v>
      </c>
      <c r="AC9" s="774">
        <v>16116.543881517948</v>
      </c>
      <c r="AD9" s="775">
        <v>29623.357852450466</v>
      </c>
      <c r="AE9" s="773">
        <v>4183.5730400071097</v>
      </c>
      <c r="AF9" s="774">
        <v>15524.894167338336</v>
      </c>
      <c r="AG9" s="775">
        <v>26264.698247560111</v>
      </c>
      <c r="AH9" s="773">
        <v>1886.980089653488</v>
      </c>
      <c r="AI9" s="774">
        <v>13477.564493425114</v>
      </c>
      <c r="AJ9" s="775">
        <v>33082.259451928432</v>
      </c>
      <c r="AK9" s="773">
        <v>5321.7558703111226</v>
      </c>
      <c r="AL9" s="774">
        <v>5574.2988485209462</v>
      </c>
      <c r="AM9" s="775">
        <v>33223.566704148412</v>
      </c>
      <c r="AN9" s="773">
        <v>6573.46282888927</v>
      </c>
      <c r="AO9" s="774">
        <v>24866.233242943268</v>
      </c>
      <c r="AP9" s="775">
        <v>29272.359269221786</v>
      </c>
      <c r="AQ9" s="773">
        <v>1226.4585355525833</v>
      </c>
      <c r="AR9" s="774">
        <v>13499.974960167427</v>
      </c>
      <c r="AS9" s="775">
        <v>27839.182911404285</v>
      </c>
      <c r="AT9" s="773">
        <v>1791.2768610811349</v>
      </c>
      <c r="AU9" s="774">
        <v>8473.1571768448848</v>
      </c>
      <c r="AV9" s="775">
        <v>36460.800439661114</v>
      </c>
      <c r="AW9" s="773">
        <v>3457.9762242642246</v>
      </c>
      <c r="AX9" s="774">
        <v>9001.255951801817</v>
      </c>
      <c r="AY9" s="775">
        <v>17359.78278339548</v>
      </c>
      <c r="AZ9" s="773">
        <v>7551.947739367557</v>
      </c>
      <c r="BA9" s="774">
        <v>10807.666810387571</v>
      </c>
      <c r="BB9" s="775">
        <v>10332.374127039027</v>
      </c>
      <c r="BC9" s="773">
        <v>3485.0650990960976</v>
      </c>
      <c r="BD9" s="774">
        <v>20643.527901560497</v>
      </c>
      <c r="BE9" s="775">
        <v>11778.078135955819</v>
      </c>
      <c r="BF9" s="773">
        <v>4816.6441689195872</v>
      </c>
      <c r="BG9" s="774">
        <v>13744.774046963117</v>
      </c>
      <c r="BH9" s="775">
        <v>28513.523888729578</v>
      </c>
      <c r="BI9" s="773">
        <v>5047.5441750688933</v>
      </c>
      <c r="BJ9" s="774">
        <v>24875.587387942807</v>
      </c>
      <c r="BK9" s="775">
        <v>28872.691010275958</v>
      </c>
      <c r="BL9" s="773">
        <v>3524.1223137511706</v>
      </c>
      <c r="BM9" s="774">
        <v>22082.71135483943</v>
      </c>
      <c r="BN9" s="775">
        <v>47625.279201231293</v>
      </c>
      <c r="BO9" s="773">
        <v>3784.9724113292123</v>
      </c>
      <c r="BP9" s="774">
        <v>16568.155197083113</v>
      </c>
      <c r="BQ9" s="775">
        <v>36556.78746081805</v>
      </c>
      <c r="BR9" s="773">
        <v>4014.2966685470728</v>
      </c>
      <c r="BS9" s="774">
        <v>15215.158971937888</v>
      </c>
      <c r="BT9" s="775">
        <v>27604.133466431143</v>
      </c>
      <c r="BU9" s="773">
        <v>1790.3427826864568</v>
      </c>
      <c r="BV9" s="774">
        <v>11528.911336355452</v>
      </c>
      <c r="BW9" s="775">
        <v>16132.410927929381</v>
      </c>
      <c r="BX9" s="773">
        <v>4996.317270522406</v>
      </c>
      <c r="BY9" s="774">
        <v>10705.921725208733</v>
      </c>
      <c r="BZ9" s="775">
        <v>21520.904397710361</v>
      </c>
      <c r="CA9" s="773">
        <v>4410.8169152451519</v>
      </c>
      <c r="CB9" s="774">
        <v>18028.117489437114</v>
      </c>
      <c r="CC9" s="775">
        <v>13092.712838993386</v>
      </c>
      <c r="CD9" s="927">
        <v>7094.2864241601519</v>
      </c>
      <c r="CE9" s="928">
        <v>14888.326713644505</v>
      </c>
      <c r="CF9" s="929">
        <v>24411.825080050497</v>
      </c>
      <c r="CG9" s="927">
        <v>6881.4825204064473</v>
      </c>
      <c r="CH9" s="928">
        <v>31993.104543640482</v>
      </c>
      <c r="CI9" s="929">
        <v>20448.314036231779</v>
      </c>
      <c r="CJ9" s="927">
        <v>5314.9099685983638</v>
      </c>
      <c r="CK9" s="928">
        <v>17777.99047192845</v>
      </c>
      <c r="CL9" s="929">
        <v>25933.674099938464</v>
      </c>
      <c r="CM9" s="927">
        <v>11402.833789439721</v>
      </c>
      <c r="CN9" s="928">
        <v>17072.460192434235</v>
      </c>
      <c r="CO9" s="929">
        <v>17828.96103815813</v>
      </c>
      <c r="CP9" s="938">
        <v>5054.5584395735477</v>
      </c>
      <c r="CQ9" s="938">
        <v>36136.504000958419</v>
      </c>
      <c r="CR9" s="939">
        <v>11695.408959183333</v>
      </c>
      <c r="CS9" s="940">
        <v>6703.0438146550377</v>
      </c>
      <c r="CT9" s="941">
        <v>27234.003716732954</v>
      </c>
      <c r="CU9" s="942">
        <v>24676.315587388071</v>
      </c>
      <c r="CV9" s="940">
        <v>5515.5672765916242</v>
      </c>
      <c r="CW9" s="941">
        <v>18488.752987901604</v>
      </c>
      <c r="CX9" s="942">
        <v>12173.726424243579</v>
      </c>
      <c r="DA9" s="719" t="s">
        <v>176</v>
      </c>
      <c r="DB9" s="834">
        <v>0.01</v>
      </c>
      <c r="DC9" s="835">
        <v>0.01</v>
      </c>
      <c r="DD9" s="836">
        <v>0.01</v>
      </c>
      <c r="DE9" s="834">
        <v>0.01</v>
      </c>
      <c r="DF9" s="835">
        <v>0.01</v>
      </c>
      <c r="DG9" s="836">
        <v>0.01</v>
      </c>
      <c r="DH9" s="834">
        <v>0.01</v>
      </c>
      <c r="DI9" s="835">
        <v>0.01</v>
      </c>
      <c r="DJ9" s="836">
        <v>0.01</v>
      </c>
      <c r="DK9" s="834">
        <v>0.01</v>
      </c>
      <c r="DL9" s="835">
        <v>0.01</v>
      </c>
      <c r="DM9" s="836">
        <v>0.01</v>
      </c>
      <c r="DN9" s="834">
        <v>0.01</v>
      </c>
      <c r="DO9" s="835">
        <v>0.01</v>
      </c>
      <c r="DP9" s="836">
        <v>0.01</v>
      </c>
      <c r="DQ9" s="834">
        <v>0.01</v>
      </c>
      <c r="DR9" s="835">
        <v>0.01</v>
      </c>
      <c r="DS9" s="836">
        <v>0.01</v>
      </c>
      <c r="DT9" s="834">
        <v>0.01</v>
      </c>
      <c r="DU9" s="835">
        <v>0.01</v>
      </c>
      <c r="DV9" s="836">
        <v>0.01</v>
      </c>
      <c r="DW9" s="834">
        <v>0.01</v>
      </c>
      <c r="DX9" s="835">
        <v>0.01</v>
      </c>
      <c r="DY9" s="836">
        <v>0.01</v>
      </c>
      <c r="DZ9" s="834">
        <v>0.01</v>
      </c>
      <c r="EA9" s="835">
        <v>0.01</v>
      </c>
      <c r="EB9" s="836">
        <v>0.01</v>
      </c>
      <c r="EC9" s="834">
        <v>0.01</v>
      </c>
      <c r="ED9" s="835">
        <v>0.01</v>
      </c>
      <c r="EE9" s="836">
        <v>0.01</v>
      </c>
      <c r="EF9" s="834">
        <v>0.01</v>
      </c>
      <c r="EG9" s="835">
        <v>0.01</v>
      </c>
      <c r="EH9" s="836">
        <v>0.01</v>
      </c>
      <c r="EI9" s="834">
        <v>0.01</v>
      </c>
      <c r="EJ9" s="835">
        <v>0.01</v>
      </c>
      <c r="EK9" s="836">
        <v>0.01</v>
      </c>
      <c r="EL9" s="834">
        <v>0.01</v>
      </c>
      <c r="EM9" s="835">
        <v>0.01</v>
      </c>
      <c r="EN9" s="836">
        <v>0.01</v>
      </c>
      <c r="EO9" s="834">
        <v>0.01</v>
      </c>
      <c r="EP9" s="835">
        <v>0.01</v>
      </c>
      <c r="EQ9" s="836">
        <v>0.01</v>
      </c>
      <c r="ER9" s="834">
        <v>0.01</v>
      </c>
      <c r="ES9" s="835">
        <v>0.01</v>
      </c>
      <c r="ET9" s="836">
        <v>0.01</v>
      </c>
      <c r="EU9" s="834">
        <v>0.01</v>
      </c>
      <c r="EV9" s="835">
        <v>0.01</v>
      </c>
      <c r="EW9" s="836">
        <v>0.01</v>
      </c>
      <c r="EX9" s="834">
        <v>0.01</v>
      </c>
      <c r="EY9" s="835">
        <v>0.01</v>
      </c>
      <c r="EZ9" s="836">
        <v>0.01</v>
      </c>
      <c r="FA9" s="834">
        <v>0.01</v>
      </c>
      <c r="FB9" s="835">
        <v>0.01</v>
      </c>
      <c r="FC9" s="836">
        <v>0.01</v>
      </c>
      <c r="FD9" s="834">
        <f>ValidCohort_Pivot!BR77</f>
        <v>4.0060698026188502E-2</v>
      </c>
      <c r="FE9" s="835">
        <f>ValidCohort_Pivot!BS77</f>
        <v>3.9997283718155474E-2</v>
      </c>
      <c r="FF9" s="836">
        <f>ValidCohort_Pivot!BT77</f>
        <v>4.0021929810953316E-2</v>
      </c>
      <c r="FG9" s="834">
        <f>ValidCohort_Pivot!BU77</f>
        <v>4.0026548223041969E-2</v>
      </c>
      <c r="FH9" s="835">
        <f>ValidCohort_Pivot!BV77</f>
        <v>4.0013431081174611E-2</v>
      </c>
      <c r="FI9" s="836">
        <f>ValidCohort_Pivot!BW77</f>
        <v>3.9993221474462159E-2</v>
      </c>
      <c r="FJ9" s="834">
        <f>ValidCohort_Pivot!BX77</f>
        <v>3.9995107628794879E-2</v>
      </c>
      <c r="FK9" s="835">
        <f>ValidCohort_Pivot!BY77</f>
        <v>3.9994577014413557E-2</v>
      </c>
      <c r="FL9" s="836">
        <f>ValidCohort_Pivot!BZ77</f>
        <v>3.9986422242424657E-2</v>
      </c>
      <c r="FM9" s="834">
        <f>ValidCohort_Pivot!CA77</f>
        <v>3.9963600515752318E-2</v>
      </c>
      <c r="FN9" s="835">
        <f>ValidCohort_Pivot!CB77</f>
        <v>3.9966201941039947E-2</v>
      </c>
      <c r="FO9" s="836">
        <f>ValidCohort_Pivot!CC77</f>
        <v>3.9935967680736151E-2</v>
      </c>
      <c r="FP9" s="834">
        <f>ValidCohort_Pivot!CD77</f>
        <v>4.0343757457831253E-2</v>
      </c>
      <c r="FQ9" s="835">
        <f>ValidCohort_Pivot!CE77</f>
        <v>4.0317250491393786E-2</v>
      </c>
      <c r="FR9" s="836">
        <f>ValidCohort_Pivot!CF77</f>
        <v>4.0275431936577899E-2</v>
      </c>
      <c r="FS9" s="834">
        <f>ValidCohort_Pivot!CG77</f>
        <v>4.0371081256368457E-2</v>
      </c>
      <c r="FT9" s="835">
        <f>ValidCohort_Pivot!CH77</f>
        <v>4.0406254563951971E-2</v>
      </c>
      <c r="FU9" s="836">
        <f>ValidCohort_Pivot!CI77</f>
        <v>4.0471311515816288E-2</v>
      </c>
      <c r="FV9" s="834">
        <f>ValidCohort_Pivot!CJ77</f>
        <v>4.0336270311466582E-2</v>
      </c>
      <c r="FW9" s="835">
        <f>ValidCohort_Pivot!CK77</f>
        <v>4.0159912766706163E-2</v>
      </c>
      <c r="FX9" s="836">
        <f>ValidCohort_Pivot!CL77</f>
        <v>4.0032903773242978E-2</v>
      </c>
      <c r="FY9" s="834">
        <f>ValidCohort_Pivot!CM77</f>
        <v>4.0094148200285562E-2</v>
      </c>
      <c r="FZ9" s="835">
        <f>ValidCohort_Pivot!CN77</f>
        <v>3.9985292771202996E-2</v>
      </c>
      <c r="GA9" s="836">
        <f>ValidCohort_Pivot!CO77</f>
        <v>4.0044288663169891E-2</v>
      </c>
      <c r="GB9" s="834">
        <f>ValidCohort_Pivot!CP77</f>
        <v>0.36958456973136977</v>
      </c>
      <c r="GC9" s="835">
        <f>ValidCohort_Pivot!CQ77</f>
        <v>0.18616913406290314</v>
      </c>
      <c r="GD9" s="836">
        <f>ValidCohort_Pivot!CR77</f>
        <v>0.13654998421704279</v>
      </c>
      <c r="GE9" s="834">
        <f>ValidCohort_Pivot!CS77</f>
        <v>0.29824358678545093</v>
      </c>
      <c r="GF9" s="835">
        <f>ValidCohort_Pivot!CT77</f>
        <v>0.19890026547377182</v>
      </c>
      <c r="GG9" s="836">
        <f>ValidCohort_Pivot!CU77</f>
        <v>3.055485602326713E-2</v>
      </c>
      <c r="GH9" s="842">
        <f t="shared" ref="GH9:GM9" si="33">GE9</f>
        <v>0.29824358678545093</v>
      </c>
      <c r="GI9" s="843">
        <f t="shared" si="33"/>
        <v>0.19890026547377182</v>
      </c>
      <c r="GJ9" s="844">
        <f t="shared" si="33"/>
        <v>3.055485602326713E-2</v>
      </c>
      <c r="GK9" s="842">
        <f t="shared" si="33"/>
        <v>0.29824358678545093</v>
      </c>
      <c r="GL9" s="843">
        <f t="shared" si="33"/>
        <v>0.19890026547377182</v>
      </c>
      <c r="GM9" s="844">
        <f t="shared" si="33"/>
        <v>3.055485602326713E-2</v>
      </c>
      <c r="GN9" s="834"/>
      <c r="GO9" s="835"/>
      <c r="GP9" s="836"/>
      <c r="GQ9" s="834"/>
      <c r="GR9" s="835"/>
      <c r="GS9" s="836"/>
    </row>
    <row r="10" spans="1:201" x14ac:dyDescent="0.25">
      <c r="A10" s="168"/>
      <c r="B10" s="703" t="s">
        <v>201</v>
      </c>
      <c r="C10" s="681">
        <v>71</v>
      </c>
      <c r="D10" s="749">
        <f t="shared" si="30"/>
        <v>5332.311460565963</v>
      </c>
      <c r="E10" s="750">
        <f t="shared" si="31"/>
        <v>15224.943329285383</v>
      </c>
      <c r="F10" s="751">
        <f t="shared" si="32"/>
        <v>18199.17218309973</v>
      </c>
      <c r="G10" s="776">
        <f t="shared" ref="G10:AA10" si="34">G9*(1-DB9)</f>
        <v>3456.2014551972493</v>
      </c>
      <c r="H10" s="777">
        <f t="shared" si="34"/>
        <v>11199.830980309334</v>
      </c>
      <c r="I10" s="778">
        <f t="shared" si="34"/>
        <v>18221.408198958874</v>
      </c>
      <c r="J10" s="776">
        <f t="shared" si="34"/>
        <v>6443.3889204849365</v>
      </c>
      <c r="K10" s="777">
        <f t="shared" si="34"/>
        <v>20879.820746939236</v>
      </c>
      <c r="L10" s="778">
        <f t="shared" si="34"/>
        <v>33970.132015381721</v>
      </c>
      <c r="M10" s="776">
        <f t="shared" si="34"/>
        <v>9004.9694467438239</v>
      </c>
      <c r="N10" s="777">
        <f t="shared" si="34"/>
        <v>29180.629975929642</v>
      </c>
      <c r="O10" s="778">
        <f t="shared" si="34"/>
        <v>47475.01736669099</v>
      </c>
      <c r="P10" s="776">
        <f t="shared" si="34"/>
        <v>9875.8919911917692</v>
      </c>
      <c r="Q10" s="777">
        <f t="shared" si="34"/>
        <v>32002.85704261006</v>
      </c>
      <c r="R10" s="778">
        <f t="shared" si="34"/>
        <v>52066.600177408902</v>
      </c>
      <c r="S10" s="776">
        <f t="shared" si="34"/>
        <v>11093.778964529018</v>
      </c>
      <c r="T10" s="777">
        <f t="shared" si="34"/>
        <v>35949.423361534085</v>
      </c>
      <c r="U10" s="778">
        <f t="shared" si="34"/>
        <v>58487.410992126301</v>
      </c>
      <c r="V10" s="776">
        <f t="shared" si="34"/>
        <v>8730.6715555040519</v>
      </c>
      <c r="W10" s="777">
        <f t="shared" si="34"/>
        <v>28291.766852652756</v>
      </c>
      <c r="X10" s="778">
        <f t="shared" si="34"/>
        <v>46028.893953694424</v>
      </c>
      <c r="Y10" s="776">
        <f t="shared" si="34"/>
        <v>6287.8286122854324</v>
      </c>
      <c r="Z10" s="777">
        <f t="shared" si="34"/>
        <v>20375.72711071344</v>
      </c>
      <c r="AA10" s="778">
        <f t="shared" si="34"/>
        <v>33150.003931992207</v>
      </c>
      <c r="AB10" s="779">
        <v>6026.1107403998776</v>
      </c>
      <c r="AC10" s="780">
        <v>15568.967522312812</v>
      </c>
      <c r="AD10" s="781">
        <v>28822.674512346879</v>
      </c>
      <c r="AE10" s="779">
        <v>3908.6405599298378</v>
      </c>
      <c r="AF10" s="780">
        <v>14557.533904433363</v>
      </c>
      <c r="AG10" s="781">
        <v>25552.506785600664</v>
      </c>
      <c r="AH10" s="779">
        <v>1751.9087828963775</v>
      </c>
      <c r="AI10" s="780">
        <v>12568.344449375834</v>
      </c>
      <c r="AJ10" s="781">
        <v>31665.84700154886</v>
      </c>
      <c r="AK10" s="779">
        <v>5117.189119506811</v>
      </c>
      <c r="AL10" s="780">
        <v>5175.7769745782589</v>
      </c>
      <c r="AM10" s="781">
        <v>31473.359757415412</v>
      </c>
      <c r="AN10" s="779">
        <v>5909.0589208567962</v>
      </c>
      <c r="AO10" s="780">
        <v>23518.841212147865</v>
      </c>
      <c r="AP10" s="781">
        <v>28060.886849778581</v>
      </c>
      <c r="AQ10" s="779">
        <v>1137.5022805063829</v>
      </c>
      <c r="AR10" s="780">
        <v>12089.36976800577</v>
      </c>
      <c r="AS10" s="781">
        <v>27293.225097041126</v>
      </c>
      <c r="AT10" s="779">
        <v>1678.6068827909585</v>
      </c>
      <c r="AU10" s="780">
        <v>8001.9057043037337</v>
      </c>
      <c r="AV10" s="781">
        <v>34822.326624855894</v>
      </c>
      <c r="AW10" s="779">
        <v>3388.0670823103933</v>
      </c>
      <c r="AX10" s="780">
        <v>8547.8384431581271</v>
      </c>
      <c r="AY10" s="781">
        <v>16908.284085261002</v>
      </c>
      <c r="AZ10" s="779">
        <v>7307.4053520434227</v>
      </c>
      <c r="BA10" s="780">
        <v>10410.061425905455</v>
      </c>
      <c r="BB10" s="781">
        <v>9786.2441656948758</v>
      </c>
      <c r="BC10" s="779">
        <v>3133.8879861294836</v>
      </c>
      <c r="BD10" s="780">
        <v>19749.606315652542</v>
      </c>
      <c r="BE10" s="781">
        <v>11364.022680442271</v>
      </c>
      <c r="BF10" s="779">
        <v>4390.0484600575346</v>
      </c>
      <c r="BG10" s="780">
        <v>12263.047255825233</v>
      </c>
      <c r="BH10" s="781">
        <v>27913.902797374805</v>
      </c>
      <c r="BI10" s="779">
        <v>4855.2445495394841</v>
      </c>
      <c r="BJ10" s="780">
        <v>22655.602552495984</v>
      </c>
      <c r="BK10" s="781">
        <v>26720.229481371825</v>
      </c>
      <c r="BL10" s="779">
        <v>3081.6212825433445</v>
      </c>
      <c r="BM10" s="780">
        <v>21303.066582223662</v>
      </c>
      <c r="BN10" s="781">
        <v>45779.010136173711</v>
      </c>
      <c r="BO10" s="779">
        <v>3729.3147695386069</v>
      </c>
      <c r="BP10" s="780">
        <v>14695.063590681737</v>
      </c>
      <c r="BQ10" s="781">
        <v>35320.472027246615</v>
      </c>
      <c r="BR10" s="779">
        <v>3549.9934238553305</v>
      </c>
      <c r="BS10" s="780">
        <v>15082.040875616713</v>
      </c>
      <c r="BT10" s="781">
        <v>26477.981864723155</v>
      </c>
      <c r="BU10" s="779">
        <v>1400.202794044561</v>
      </c>
      <c r="BV10" s="780">
        <v>10792.268751408885</v>
      </c>
      <c r="BW10" s="781">
        <v>16036.086128982262</v>
      </c>
      <c r="BX10" s="779">
        <v>4598.5448053304735</v>
      </c>
      <c r="BY10" s="780">
        <v>9250.8059477765564</v>
      </c>
      <c r="BZ10" s="781">
        <v>20866.629833442119</v>
      </c>
      <c r="CA10" s="779">
        <v>3977.3001800220459</v>
      </c>
      <c r="CB10" s="780">
        <v>15449.404997412854</v>
      </c>
      <c r="CC10" s="781">
        <v>10828.67732670566</v>
      </c>
      <c r="CD10" s="930">
        <v>6225.5874811369922</v>
      </c>
      <c r="CE10" s="931">
        <v>13629.627527286848</v>
      </c>
      <c r="CF10" s="932">
        <v>22562.011692977059</v>
      </c>
      <c r="CG10" s="930">
        <v>5853.6744430534818</v>
      </c>
      <c r="CH10" s="931">
        <v>27065.19862860534</v>
      </c>
      <c r="CI10" s="932">
        <v>18671.558723508377</v>
      </c>
      <c r="CJ10" s="930">
        <v>4912.3546222574423</v>
      </c>
      <c r="CK10" s="931">
        <v>15548.690253975004</v>
      </c>
      <c r="CL10" s="932">
        <v>23940.29924627117</v>
      </c>
      <c r="CM10" s="930">
        <v>10358.515898116742</v>
      </c>
      <c r="CN10" s="931">
        <v>14838.607198532187</v>
      </c>
      <c r="CO10" s="932">
        <v>14488.942329811474</v>
      </c>
      <c r="CP10" s="943">
        <v>4478.8758870449847</v>
      </c>
      <c r="CQ10" s="943">
        <v>29954.59152779049</v>
      </c>
      <c r="CR10" s="943">
        <v>10036.292345995262</v>
      </c>
      <c r="CS10" s="944">
        <v>5998.5743729430569</v>
      </c>
      <c r="CT10" s="945">
        <v>21719.924016578596</v>
      </c>
      <c r="CU10" s="946">
        <v>21779.997709501746</v>
      </c>
      <c r="CV10" s="944">
        <v>5195.7239328654368</v>
      </c>
      <c r="CW10" s="945">
        <v>15664.374756557827</v>
      </c>
      <c r="CX10" s="946">
        <v>9428.2823550277535</v>
      </c>
      <c r="DA10" s="703" t="s">
        <v>201</v>
      </c>
      <c r="DB10" s="837"/>
      <c r="DC10" s="68"/>
      <c r="DD10" s="838"/>
      <c r="DE10" s="837"/>
      <c r="DF10" s="68"/>
      <c r="DG10" s="838"/>
      <c r="DH10" s="837"/>
      <c r="DI10" s="68"/>
      <c r="DJ10" s="838"/>
      <c r="DK10" s="837"/>
      <c r="DL10" s="68"/>
      <c r="DM10" s="838"/>
      <c r="DN10" s="837"/>
      <c r="DO10" s="68"/>
      <c r="DP10" s="838"/>
      <c r="DQ10" s="837"/>
      <c r="DR10" s="68"/>
      <c r="DS10" s="838"/>
      <c r="DT10" s="837"/>
      <c r="DU10" s="68"/>
      <c r="DV10" s="838"/>
      <c r="DW10" s="837"/>
      <c r="DX10" s="68"/>
      <c r="DY10" s="838"/>
      <c r="DZ10" s="837"/>
      <c r="EA10" s="68"/>
      <c r="EB10" s="838"/>
      <c r="EC10" s="837"/>
      <c r="ED10" s="68"/>
      <c r="EE10" s="838"/>
      <c r="EF10" s="837"/>
      <c r="EG10" s="68"/>
      <c r="EH10" s="838"/>
      <c r="EI10" s="837"/>
      <c r="EJ10" s="68"/>
      <c r="EK10" s="838"/>
      <c r="EL10" s="837"/>
      <c r="EM10" s="68"/>
      <c r="EN10" s="838"/>
      <c r="EO10" s="837"/>
      <c r="EP10" s="68"/>
      <c r="EQ10" s="838"/>
      <c r="ER10" s="837"/>
      <c r="ES10" s="68"/>
      <c r="ET10" s="838"/>
      <c r="EU10" s="837"/>
      <c r="EV10" s="68"/>
      <c r="EW10" s="838"/>
      <c r="EX10" s="837"/>
      <c r="EY10" s="68"/>
      <c r="EZ10" s="838"/>
      <c r="FA10" s="837"/>
      <c r="FB10" s="68"/>
      <c r="FC10" s="838"/>
      <c r="FD10" s="837"/>
      <c r="FE10" s="68"/>
      <c r="FF10" s="838"/>
      <c r="FG10" s="837"/>
      <c r="FH10" s="68"/>
      <c r="FI10" s="838"/>
      <c r="FJ10" s="837"/>
      <c r="FK10" s="68"/>
      <c r="FL10" s="838"/>
      <c r="FM10" s="837"/>
      <c r="FN10" s="68"/>
      <c r="FO10" s="838"/>
      <c r="FP10" s="837"/>
      <c r="FQ10" s="68"/>
      <c r="FR10" s="838"/>
      <c r="FS10" s="837"/>
      <c r="FT10" s="68"/>
      <c r="FU10" s="838"/>
      <c r="FV10" s="837"/>
      <c r="FW10" s="68"/>
      <c r="FX10" s="838"/>
      <c r="FY10" s="837"/>
      <c r="FZ10" s="68"/>
      <c r="GA10" s="838"/>
      <c r="GB10" s="837"/>
      <c r="GC10" s="68"/>
      <c r="GD10" s="838"/>
      <c r="GE10" s="837"/>
      <c r="GF10" s="68"/>
      <c r="GG10" s="838"/>
      <c r="GH10" s="845"/>
      <c r="GI10" s="846"/>
      <c r="GJ10" s="847"/>
      <c r="GK10" s="845"/>
      <c r="GL10" s="846"/>
      <c r="GM10" s="847"/>
      <c r="GN10" s="837"/>
      <c r="GO10" s="68"/>
      <c r="GP10" s="838"/>
      <c r="GQ10" s="837"/>
      <c r="GR10" s="68"/>
      <c r="GS10" s="838"/>
    </row>
    <row r="11" spans="1:201" ht="15.75" thickBot="1" x14ac:dyDescent="0.3">
      <c r="A11" s="168"/>
      <c r="B11" s="703" t="s">
        <v>202</v>
      </c>
      <c r="C11" s="681">
        <v>72</v>
      </c>
      <c r="D11" s="755">
        <f t="shared" si="30"/>
        <v>652.11563529956561</v>
      </c>
      <c r="E11" s="756">
        <f t="shared" si="31"/>
        <v>2202.8898810930418</v>
      </c>
      <c r="F11" s="757">
        <f t="shared" si="32"/>
        <v>1710.6567339019825</v>
      </c>
      <c r="G11" s="776">
        <f t="shared" ref="G11:I11" si="35">G9-G10</f>
        <v>34.911125810073372</v>
      </c>
      <c r="H11" s="777">
        <f t="shared" si="35"/>
        <v>113.12960586170993</v>
      </c>
      <c r="I11" s="778">
        <f t="shared" si="35"/>
        <v>184.05462827231167</v>
      </c>
      <c r="J11" s="776">
        <f t="shared" ref="J11:O11" si="36">J9-J10</f>
        <v>65.084736570554924</v>
      </c>
      <c r="K11" s="777">
        <f t="shared" si="36"/>
        <v>210.90728027211298</v>
      </c>
      <c r="L11" s="778">
        <f t="shared" si="36"/>
        <v>343.13264662001893</v>
      </c>
      <c r="M11" s="776">
        <f t="shared" si="36"/>
        <v>90.959287340847368</v>
      </c>
      <c r="N11" s="777">
        <f t="shared" si="36"/>
        <v>294.75383814070301</v>
      </c>
      <c r="O11" s="778">
        <f t="shared" si="36"/>
        <v>479.54562996657478</v>
      </c>
      <c r="P11" s="782">
        <f t="shared" ref="P11:AA11" si="37">P9-P10</f>
        <v>99.756484759513114</v>
      </c>
      <c r="Q11" s="777">
        <f t="shared" si="37"/>
        <v>323.2611822485851</v>
      </c>
      <c r="R11" s="778">
        <f t="shared" si="37"/>
        <v>525.92525431726244</v>
      </c>
      <c r="S11" s="782">
        <f t="shared" si="37"/>
        <v>112.05837337908088</v>
      </c>
      <c r="T11" s="777">
        <f t="shared" si="37"/>
        <v>363.12548850034364</v>
      </c>
      <c r="U11" s="778">
        <f t="shared" si="37"/>
        <v>590.78192921340087</v>
      </c>
      <c r="V11" s="782">
        <f t="shared" si="37"/>
        <v>88.188601570747778</v>
      </c>
      <c r="W11" s="777">
        <f t="shared" si="37"/>
        <v>285.77542275406813</v>
      </c>
      <c r="X11" s="778">
        <f t="shared" si="37"/>
        <v>464.93832276458852</v>
      </c>
      <c r="Y11" s="782">
        <f t="shared" si="37"/>
        <v>63.51342032611592</v>
      </c>
      <c r="Z11" s="777">
        <f t="shared" si="37"/>
        <v>205.81542536074267</v>
      </c>
      <c r="AA11" s="778">
        <f t="shared" si="37"/>
        <v>334.84852456557564</v>
      </c>
      <c r="AB11" s="779">
        <v>271.11769649545391</v>
      </c>
      <c r="AC11" s="780">
        <v>547.57635920513428</v>
      </c>
      <c r="AD11" s="781">
        <v>800.68334010358683</v>
      </c>
      <c r="AE11" s="779">
        <v>274.93248007727283</v>
      </c>
      <c r="AF11" s="780">
        <v>967.36026290497352</v>
      </c>
      <c r="AG11" s="781">
        <v>712.19146195944609</v>
      </c>
      <c r="AH11" s="779">
        <v>135.07130675711053</v>
      </c>
      <c r="AI11" s="780">
        <v>909.22004404927998</v>
      </c>
      <c r="AJ11" s="781">
        <v>1416.4124503795729</v>
      </c>
      <c r="AK11" s="779">
        <v>204.56675080431179</v>
      </c>
      <c r="AL11" s="780">
        <v>398.52187394268714</v>
      </c>
      <c r="AM11" s="781">
        <v>1750.2069467329998</v>
      </c>
      <c r="AN11" s="779">
        <v>664.4039080324734</v>
      </c>
      <c r="AO11" s="780">
        <v>1347.3920307954027</v>
      </c>
      <c r="AP11" s="781">
        <v>1211.4724194432072</v>
      </c>
      <c r="AQ11" s="779">
        <v>88.956255046200354</v>
      </c>
      <c r="AR11" s="780">
        <v>1410.6051921616536</v>
      </c>
      <c r="AS11" s="781">
        <v>545.95781436315758</v>
      </c>
      <c r="AT11" s="779">
        <v>112.6699782901767</v>
      </c>
      <c r="AU11" s="780">
        <v>471.25147254115109</v>
      </c>
      <c r="AV11" s="781">
        <v>1638.4738148052218</v>
      </c>
      <c r="AW11" s="779">
        <v>69.90914195383138</v>
      </c>
      <c r="AX11" s="780">
        <v>453.41750864368885</v>
      </c>
      <c r="AY11" s="781">
        <v>451.49869813447384</v>
      </c>
      <c r="AZ11" s="779">
        <v>244.54238732413506</v>
      </c>
      <c r="BA11" s="780">
        <v>397.60538448211724</v>
      </c>
      <c r="BB11" s="781">
        <v>546.1299613441538</v>
      </c>
      <c r="BC11" s="779">
        <v>351.17711296661378</v>
      </c>
      <c r="BD11" s="780">
        <v>893.92158590795634</v>
      </c>
      <c r="BE11" s="781">
        <v>414.055455513548</v>
      </c>
      <c r="BF11" s="779">
        <v>426.59570886205222</v>
      </c>
      <c r="BG11" s="780">
        <v>1481.7267911378856</v>
      </c>
      <c r="BH11" s="781">
        <v>599.62109135477112</v>
      </c>
      <c r="BI11" s="779">
        <v>192.29962552940952</v>
      </c>
      <c r="BJ11" s="780">
        <v>2219.9848354468254</v>
      </c>
      <c r="BK11" s="781">
        <v>2152.4615289041317</v>
      </c>
      <c r="BL11" s="779">
        <v>442.50103120782637</v>
      </c>
      <c r="BM11" s="780">
        <v>779.64477261576917</v>
      </c>
      <c r="BN11" s="781">
        <v>1846.2690650575805</v>
      </c>
      <c r="BO11" s="779">
        <v>55.65764179060497</v>
      </c>
      <c r="BP11" s="780">
        <v>1873.0916064013763</v>
      </c>
      <c r="BQ11" s="781">
        <v>1236.3154335714321</v>
      </c>
      <c r="BR11" s="779">
        <v>464.30324469174218</v>
      </c>
      <c r="BS11" s="780">
        <v>133.11809632117448</v>
      </c>
      <c r="BT11" s="781">
        <v>1126.1516017079871</v>
      </c>
      <c r="BU11" s="779">
        <v>390.13998864189574</v>
      </c>
      <c r="BV11" s="780">
        <v>736.64258494656701</v>
      </c>
      <c r="BW11" s="781">
        <v>96.324798947118168</v>
      </c>
      <c r="BX11" s="779">
        <v>397.77246519193255</v>
      </c>
      <c r="BY11" s="780">
        <v>1455.1157774321784</v>
      </c>
      <c r="BZ11" s="781">
        <v>654.2745642682429</v>
      </c>
      <c r="CA11" s="779">
        <v>433.51673522310614</v>
      </c>
      <c r="CB11" s="780">
        <v>2578.7124920242582</v>
      </c>
      <c r="CC11" s="781">
        <v>2264.0355122877231</v>
      </c>
      <c r="CD11" s="930">
        <v>868.69894302315925</v>
      </c>
      <c r="CE11" s="931">
        <v>1258.6991863576575</v>
      </c>
      <c r="CF11" s="932">
        <v>1849.8133870734428</v>
      </c>
      <c r="CG11" s="930">
        <v>1027.8080773529662</v>
      </c>
      <c r="CH11" s="931">
        <v>4927.9059150351413</v>
      </c>
      <c r="CI11" s="932">
        <v>1776.755312723405</v>
      </c>
      <c r="CJ11" s="930">
        <v>402.55534634092049</v>
      </c>
      <c r="CK11" s="931">
        <v>2229.3002179534424</v>
      </c>
      <c r="CL11" s="932">
        <v>1993.3748536672931</v>
      </c>
      <c r="CM11" s="930">
        <v>1044.317891322979</v>
      </c>
      <c r="CN11" s="931">
        <v>2233.8529939020473</v>
      </c>
      <c r="CO11" s="932">
        <v>3340.0187083466544</v>
      </c>
      <c r="CP11" s="943">
        <v>575.68255252856261</v>
      </c>
      <c r="CQ11" s="943">
        <v>6181.912473167924</v>
      </c>
      <c r="CR11" s="947">
        <v>1659.1166131880721</v>
      </c>
      <c r="CS11" s="948">
        <v>704.46944171198083</v>
      </c>
      <c r="CT11" s="949">
        <v>5514.0797001543597</v>
      </c>
      <c r="CU11" s="950">
        <v>2896.3178778863276</v>
      </c>
      <c r="CV11" s="948">
        <v>319.84334372618747</v>
      </c>
      <c r="CW11" s="949">
        <v>2824.3782313437796</v>
      </c>
      <c r="CX11" s="950">
        <v>2745.4440692158259</v>
      </c>
      <c r="DA11" s="703" t="s">
        <v>202</v>
      </c>
      <c r="DB11" s="839"/>
      <c r="DC11" s="840"/>
      <c r="DD11" s="841"/>
      <c r="DE11" s="839"/>
      <c r="DF11" s="840"/>
      <c r="DG11" s="841"/>
      <c r="DH11" s="839"/>
      <c r="DI11" s="840"/>
      <c r="DJ11" s="841"/>
      <c r="DK11" s="839"/>
      <c r="DL11" s="840"/>
      <c r="DM11" s="841"/>
      <c r="DN11" s="839"/>
      <c r="DO11" s="840"/>
      <c r="DP11" s="841"/>
      <c r="DQ11" s="839"/>
      <c r="DR11" s="840"/>
      <c r="DS11" s="841"/>
      <c r="DT11" s="839"/>
      <c r="DU11" s="840"/>
      <c r="DV11" s="841"/>
      <c r="DW11" s="839"/>
      <c r="DX11" s="840"/>
      <c r="DY11" s="841"/>
      <c r="DZ11" s="839"/>
      <c r="EA11" s="840"/>
      <c r="EB11" s="841"/>
      <c r="EC11" s="839"/>
      <c r="ED11" s="840"/>
      <c r="EE11" s="841"/>
      <c r="EF11" s="839"/>
      <c r="EG11" s="840"/>
      <c r="EH11" s="841"/>
      <c r="EI11" s="839"/>
      <c r="EJ11" s="840"/>
      <c r="EK11" s="841"/>
      <c r="EL11" s="839"/>
      <c r="EM11" s="840"/>
      <c r="EN11" s="841"/>
      <c r="EO11" s="839"/>
      <c r="EP11" s="840"/>
      <c r="EQ11" s="841"/>
      <c r="ER11" s="839"/>
      <c r="ES11" s="840"/>
      <c r="ET11" s="841"/>
      <c r="EU11" s="839"/>
      <c r="EV11" s="840"/>
      <c r="EW11" s="841"/>
      <c r="EX11" s="839"/>
      <c r="EY11" s="840"/>
      <c r="EZ11" s="841"/>
      <c r="FA11" s="839"/>
      <c r="FB11" s="840"/>
      <c r="FC11" s="841"/>
      <c r="FD11" s="839"/>
      <c r="FE11" s="840"/>
      <c r="FF11" s="841"/>
      <c r="FG11" s="839"/>
      <c r="FH11" s="840"/>
      <c r="FI11" s="841"/>
      <c r="FJ11" s="839"/>
      <c r="FK11" s="840"/>
      <c r="FL11" s="841"/>
      <c r="FM11" s="839"/>
      <c r="FN11" s="840"/>
      <c r="FO11" s="841"/>
      <c r="FP11" s="839"/>
      <c r="FQ11" s="840"/>
      <c r="FR11" s="841"/>
      <c r="FS11" s="839"/>
      <c r="FT11" s="840"/>
      <c r="FU11" s="841"/>
      <c r="FV11" s="839"/>
      <c r="FW11" s="840"/>
      <c r="FX11" s="841"/>
      <c r="FY11" s="839"/>
      <c r="FZ11" s="840"/>
      <c r="GA11" s="841"/>
      <c r="GB11" s="839"/>
      <c r="GC11" s="840"/>
      <c r="GD11" s="841"/>
      <c r="GE11" s="839"/>
      <c r="GF11" s="840"/>
      <c r="GG11" s="841"/>
      <c r="GH11" s="848"/>
      <c r="GI11" s="849"/>
      <c r="GJ11" s="850"/>
      <c r="GK11" s="848"/>
      <c r="GL11" s="849"/>
      <c r="GM11" s="850"/>
      <c r="GN11" s="839"/>
      <c r="GO11" s="840"/>
      <c r="GP11" s="841"/>
      <c r="GQ11" s="839"/>
      <c r="GR11" s="840"/>
      <c r="GS11" s="841"/>
    </row>
    <row r="12" spans="1:201" x14ac:dyDescent="0.25">
      <c r="A12" s="168"/>
      <c r="B12" s="719" t="s">
        <v>448</v>
      </c>
      <c r="C12" s="705"/>
      <c r="D12" s="761">
        <f t="shared" si="30"/>
        <v>7087.1066146311268</v>
      </c>
      <c r="E12" s="762">
        <f t="shared" si="31"/>
        <v>18505.112864518524</v>
      </c>
      <c r="F12" s="763">
        <f t="shared" si="32"/>
        <v>8829.2182851604503</v>
      </c>
      <c r="G12" s="767">
        <v>5149.3442339438725</v>
      </c>
      <c r="H12" s="768">
        <v>9005.7431019573924</v>
      </c>
      <c r="I12" s="769">
        <v>3683.9126640987342</v>
      </c>
      <c r="J12" s="767">
        <v>5785.5432748997728</v>
      </c>
      <c r="K12" s="768">
        <v>10118.398396352488</v>
      </c>
      <c r="L12" s="768">
        <v>4139.0583287477402</v>
      </c>
      <c r="M12" s="767">
        <v>10488.913135759767</v>
      </c>
      <c r="N12" s="768">
        <v>18344.172156277022</v>
      </c>
      <c r="O12" s="769">
        <v>7503.9147079632103</v>
      </c>
      <c r="P12" s="770">
        <v>20439.481801745147</v>
      </c>
      <c r="Q12" s="783">
        <v>35746.827922333148</v>
      </c>
      <c r="R12" s="784">
        <v>14622.690275921705</v>
      </c>
      <c r="S12" s="770">
        <v>20380.307208552789</v>
      </c>
      <c r="T12" s="783">
        <v>35643.336844587684</v>
      </c>
      <c r="U12" s="784">
        <v>14580.355946859523</v>
      </c>
      <c r="V12" s="770">
        <v>11902.175615124597</v>
      </c>
      <c r="W12" s="783">
        <v>20815.841993553964</v>
      </c>
      <c r="X12" s="784">
        <v>8514.9823913214368</v>
      </c>
      <c r="Y12" s="770">
        <v>13448.797421586354</v>
      </c>
      <c r="Z12" s="783">
        <v>23520.745381652385</v>
      </c>
      <c r="AA12" s="784">
        <v>9621.457196761261</v>
      </c>
      <c r="AB12" s="773">
        <v>6922.4703265455873</v>
      </c>
      <c r="AC12" s="774">
        <v>32152.549614749583</v>
      </c>
      <c r="AD12" s="775">
        <v>25424.903192074849</v>
      </c>
      <c r="AE12" s="773">
        <v>7130.4070310784964</v>
      </c>
      <c r="AF12" s="774">
        <v>26312.116897168125</v>
      </c>
      <c r="AG12" s="775">
        <v>19092.042738420048</v>
      </c>
      <c r="AH12" s="773">
        <v>607.99702325581393</v>
      </c>
      <c r="AI12" s="774">
        <v>16070.847255813955</v>
      </c>
      <c r="AJ12" s="775">
        <v>22477.124465116278</v>
      </c>
      <c r="AK12" s="773">
        <v>11322.72</v>
      </c>
      <c r="AL12" s="774">
        <v>9354.11</v>
      </c>
      <c r="AM12" s="775">
        <v>27609.09</v>
      </c>
      <c r="AN12" s="773">
        <v>3200.8454999999999</v>
      </c>
      <c r="AO12" s="774">
        <v>41698.780500000001</v>
      </c>
      <c r="AP12" s="775">
        <v>9179.3739999999998</v>
      </c>
      <c r="AQ12" s="773">
        <v>540.2007000000001</v>
      </c>
      <c r="AR12" s="774">
        <v>12794.099999999999</v>
      </c>
      <c r="AS12" s="775">
        <v>18512.811600000001</v>
      </c>
      <c r="AT12" s="773">
        <v>1553.8759999999997</v>
      </c>
      <c r="AU12" s="774">
        <v>4377.2920000000004</v>
      </c>
      <c r="AV12" s="775">
        <v>14495.966000000002</v>
      </c>
      <c r="AW12" s="773">
        <v>4407.1200000000008</v>
      </c>
      <c r="AX12" s="774">
        <v>3476.35</v>
      </c>
      <c r="AY12" s="775">
        <v>2368.88</v>
      </c>
      <c r="AZ12" s="773">
        <v>2776.3105</v>
      </c>
      <c r="BA12" s="774">
        <v>12394.207999999999</v>
      </c>
      <c r="BB12" s="775">
        <v>4876.0434999999998</v>
      </c>
      <c r="BC12" s="773">
        <v>4966.1165000000001</v>
      </c>
      <c r="BD12" s="774">
        <v>7893.0390000000007</v>
      </c>
      <c r="BE12" s="775">
        <v>6843.0664999999999</v>
      </c>
      <c r="BF12" s="773">
        <v>7170.8580000000002</v>
      </c>
      <c r="BG12" s="774">
        <v>10485.322</v>
      </c>
      <c r="BH12" s="775">
        <v>9251.2430000000004</v>
      </c>
      <c r="BI12" s="773">
        <v>1649.3791609881414</v>
      </c>
      <c r="BJ12" s="774">
        <v>17850.761635101899</v>
      </c>
      <c r="BK12" s="775">
        <v>8459.1833811112683</v>
      </c>
      <c r="BL12" s="773">
        <v>5293.8756157307289</v>
      </c>
      <c r="BM12" s="774">
        <v>9400.5327206882721</v>
      </c>
      <c r="BN12" s="775">
        <v>17108.845120930073</v>
      </c>
      <c r="BO12" s="773">
        <v>6747.0579319956205</v>
      </c>
      <c r="BP12" s="774">
        <v>15421.004389611217</v>
      </c>
      <c r="BQ12" s="775">
        <v>9225.3045469870704</v>
      </c>
      <c r="BR12" s="773">
        <v>5287.7906003621611</v>
      </c>
      <c r="BS12" s="774">
        <v>21509.839977533906</v>
      </c>
      <c r="BT12" s="775">
        <v>18669.226107981754</v>
      </c>
      <c r="BU12" s="773">
        <v>1540.3199911199911</v>
      </c>
      <c r="BV12" s="774">
        <v>9314.4880896880877</v>
      </c>
      <c r="BW12" s="775">
        <v>9787.1476745476757</v>
      </c>
      <c r="BX12" s="773">
        <v>7842.6527919863602</v>
      </c>
      <c r="BY12" s="774">
        <v>7687.8091432225056</v>
      </c>
      <c r="BZ12" s="775">
        <v>6673.6897911338456</v>
      </c>
      <c r="CA12" s="773">
        <v>7800.8776103870632</v>
      </c>
      <c r="CB12" s="774">
        <v>20188.74521119221</v>
      </c>
      <c r="CC12" s="775">
        <v>5000.0093660109842</v>
      </c>
      <c r="CD12" s="773">
        <v>8782.3162412396323</v>
      </c>
      <c r="CE12" s="774">
        <v>21632.315662573135</v>
      </c>
      <c r="CF12" s="775">
        <v>7791.9375281296216</v>
      </c>
      <c r="CG12" s="773">
        <v>6197.3981175444942</v>
      </c>
      <c r="CH12" s="774">
        <v>38241.102418341914</v>
      </c>
      <c r="CI12" s="775">
        <v>10364.853785020798</v>
      </c>
      <c r="CJ12" s="773">
        <v>5181.054835338904</v>
      </c>
      <c r="CK12" s="774">
        <v>12306.709129499917</v>
      </c>
      <c r="CL12" s="775">
        <v>17230.672522760367</v>
      </c>
      <c r="CM12" s="773">
        <v>12265.126714801445</v>
      </c>
      <c r="CN12" s="774">
        <v>20164.620397111914</v>
      </c>
      <c r="CO12" s="775">
        <v>4956.217328519856</v>
      </c>
      <c r="CP12" s="773">
        <f>CP25*41835</f>
        <v>8292.5981299781761</v>
      </c>
      <c r="CQ12" s="774">
        <f>CQ25*41835</f>
        <v>20194.396073969085</v>
      </c>
      <c r="CR12" s="774">
        <f>CR25*41835</f>
        <v>13348.005796052743</v>
      </c>
      <c r="CS12" s="927">
        <v>7849</v>
      </c>
      <c r="CT12" s="928">
        <v>30395</v>
      </c>
      <c r="CU12" s="929">
        <v>11498</v>
      </c>
      <c r="CV12" s="927">
        <v>8616</v>
      </c>
      <c r="CW12" s="928">
        <v>11497</v>
      </c>
      <c r="CX12" s="929">
        <v>5498</v>
      </c>
      <c r="DA12" s="719" t="s">
        <v>448</v>
      </c>
      <c r="DB12" s="834">
        <v>0.01</v>
      </c>
      <c r="DC12" s="835">
        <v>0.01</v>
      </c>
      <c r="DD12" s="836">
        <v>0.01</v>
      </c>
      <c r="DE12" s="834">
        <v>0.01</v>
      </c>
      <c r="DF12" s="835">
        <v>0.01</v>
      </c>
      <c r="DG12" s="836">
        <v>0.01</v>
      </c>
      <c r="DH12" s="834">
        <v>0.01</v>
      </c>
      <c r="DI12" s="835">
        <v>0.01</v>
      </c>
      <c r="DJ12" s="836">
        <v>0.01</v>
      </c>
      <c r="DK12" s="834">
        <v>0.02</v>
      </c>
      <c r="DL12" s="835">
        <v>0.02</v>
      </c>
      <c r="DM12" s="836">
        <v>0.02</v>
      </c>
      <c r="DN12" s="834">
        <v>0.02</v>
      </c>
      <c r="DO12" s="835">
        <v>0.02</v>
      </c>
      <c r="DP12" s="836">
        <v>0.02</v>
      </c>
      <c r="DQ12" s="834">
        <v>0.02</v>
      </c>
      <c r="DR12" s="835">
        <v>0.02</v>
      </c>
      <c r="DS12" s="836">
        <v>0.02</v>
      </c>
      <c r="DT12" s="834">
        <v>0.02</v>
      </c>
      <c r="DU12" s="835">
        <v>0.02</v>
      </c>
      <c r="DV12" s="836">
        <v>0.02</v>
      </c>
      <c r="DW12" s="834">
        <v>0.02</v>
      </c>
      <c r="DX12" s="835">
        <v>0.02</v>
      </c>
      <c r="DY12" s="836">
        <v>0.02</v>
      </c>
      <c r="DZ12" s="834">
        <v>0.02</v>
      </c>
      <c r="EA12" s="835">
        <v>0.02</v>
      </c>
      <c r="EB12" s="836">
        <v>0.02</v>
      </c>
      <c r="EC12" s="834">
        <v>0.02</v>
      </c>
      <c r="ED12" s="835">
        <v>0.02</v>
      </c>
      <c r="EE12" s="836">
        <v>0.02</v>
      </c>
      <c r="EF12" s="834">
        <v>0.02</v>
      </c>
      <c r="EG12" s="835">
        <v>0.02</v>
      </c>
      <c r="EH12" s="836">
        <v>0.02</v>
      </c>
      <c r="EI12" s="834">
        <v>0.02</v>
      </c>
      <c r="EJ12" s="835">
        <v>0.02</v>
      </c>
      <c r="EK12" s="836">
        <v>0.02</v>
      </c>
      <c r="EL12" s="834">
        <v>0.02</v>
      </c>
      <c r="EM12" s="835">
        <v>0.02</v>
      </c>
      <c r="EN12" s="836">
        <v>0.02</v>
      </c>
      <c r="EO12" s="834">
        <v>0.02</v>
      </c>
      <c r="EP12" s="835">
        <v>0.02</v>
      </c>
      <c r="EQ12" s="836">
        <v>0.02</v>
      </c>
      <c r="ER12" s="834">
        <v>0.02</v>
      </c>
      <c r="ES12" s="835">
        <v>0.02</v>
      </c>
      <c r="ET12" s="836">
        <v>0.02</v>
      </c>
      <c r="EU12" s="834">
        <v>0.02</v>
      </c>
      <c r="EV12" s="835">
        <v>0.02</v>
      </c>
      <c r="EW12" s="836">
        <v>0.02</v>
      </c>
      <c r="EX12" s="834">
        <v>0.02</v>
      </c>
      <c r="EY12" s="835">
        <v>0.02</v>
      </c>
      <c r="EZ12" s="836">
        <v>0.02</v>
      </c>
      <c r="FA12" s="834">
        <v>0.02</v>
      </c>
      <c r="FB12" s="835">
        <v>0.02</v>
      </c>
      <c r="FC12" s="836">
        <v>0.02</v>
      </c>
      <c r="FD12" s="834">
        <f>ValidCohort_Pivot!BR79</f>
        <v>4.998316766708355E-2</v>
      </c>
      <c r="FE12" s="835">
        <f>ValidCohort_Pivot!BS79</f>
        <v>4.7719784329340875E-2</v>
      </c>
      <c r="FF12" s="836">
        <f>ValidCohort_Pivot!BT79</f>
        <v>4.9819494575456758E-2</v>
      </c>
      <c r="FG12" s="834">
        <f>ValidCohort_Pivot!BU79</f>
        <v>5.0000758047539895E-2</v>
      </c>
      <c r="FH12" s="835">
        <f>ValidCohort_Pivot!BV79</f>
        <v>5.003606793740778E-2</v>
      </c>
      <c r="FI12" s="836">
        <f>ValidCohort_Pivot!BW79</f>
        <v>5.0264402993373536E-2</v>
      </c>
      <c r="FJ12" s="834">
        <f>ValidCohort_Pivot!BX79</f>
        <v>5.0005115987100668E-2</v>
      </c>
      <c r="FK12" s="835">
        <f>ValidCohort_Pivot!BY79</f>
        <v>5.0031486149524906E-2</v>
      </c>
      <c r="FL12" s="836">
        <f>ValidCohort_Pivot!BZ79</f>
        <v>5.0193798470879458E-2</v>
      </c>
      <c r="FM12" s="834">
        <f>ValidCohort_Pivot!CA79</f>
        <v>4.7737890211488887E-2</v>
      </c>
      <c r="FN12" s="835">
        <f>ValidCohort_Pivot!CB79</f>
        <v>5.0015084979838198E-2</v>
      </c>
      <c r="FO12" s="836">
        <f>ValidCohort_Pivot!CC79</f>
        <v>4.9449229600832645E-2</v>
      </c>
      <c r="FP12" s="834">
        <f>ValidCohort_Pivot!CD79</f>
        <v>4.792332268189492E-2</v>
      </c>
      <c r="FQ12" s="835">
        <f>ValidCohort_Pivot!CE79</f>
        <v>4.7450040690778073E-2</v>
      </c>
      <c r="FR12" s="836">
        <f>ValidCohort_Pivot!CF79</f>
        <v>4.6047287169761364E-2</v>
      </c>
      <c r="FS12" s="834">
        <f>ValidCohort_Pivot!CG79</f>
        <v>4.9994605678319703E-2</v>
      </c>
      <c r="FT12" s="835">
        <f>ValidCohort_Pivot!CH79</f>
        <v>5.0025548072724635E-2</v>
      </c>
      <c r="FU12" s="836">
        <f>ValidCohort_Pivot!CI79</f>
        <v>5.0064495342413418E-2</v>
      </c>
      <c r="FV12" s="834">
        <f>ValidCohort_Pivot!CJ79</f>
        <v>0.85998013902890991</v>
      </c>
      <c r="FW12" s="835">
        <f>ValidCohort_Pivot!CK79</f>
        <v>0.32015810276919321</v>
      </c>
      <c r="FX12" s="836">
        <f>ValidCohort_Pivot!CL79</f>
        <v>7.0501578426355072E-2</v>
      </c>
      <c r="FY12" s="834">
        <f>ValidCohort_Pivot!CM79</f>
        <v>0.89005235601868937</v>
      </c>
      <c r="FZ12" s="835">
        <f>ValidCohort_Pivot!CN79</f>
        <v>0.85065885798139784</v>
      </c>
      <c r="GA12" s="836">
        <f>ValidCohort_Pivot!CO79</f>
        <v>0.32178217819880583</v>
      </c>
      <c r="GB12" s="834">
        <f>ValidCohort_Pivot!CP79</f>
        <v>0.88375619340579981</v>
      </c>
      <c r="GC12" s="835">
        <f>ValidCohort_Pivot!CQ79</f>
        <v>0.88373759003363173</v>
      </c>
      <c r="GD12" s="836">
        <f>ValidCohort_Pivot!CR79</f>
        <v>0.88415531491285537</v>
      </c>
      <c r="GE12" s="834">
        <f>ValidCohort_Pivot!CS79</f>
        <v>0.85897006790032249</v>
      </c>
      <c r="GF12" s="835">
        <f>ValidCohort_Pivot!CT79</f>
        <v>0.85886100018929235</v>
      </c>
      <c r="GG12" s="836">
        <f>ValidCohort_Pivot!CU79</f>
        <v>0.85957018017228248</v>
      </c>
      <c r="GH12" s="842">
        <f t="shared" ref="GH12:GM12" si="38">GE12</f>
        <v>0.85897006790032249</v>
      </c>
      <c r="GI12" s="843">
        <f t="shared" si="38"/>
        <v>0.85886100018929235</v>
      </c>
      <c r="GJ12" s="844">
        <f t="shared" si="38"/>
        <v>0.85957018017228248</v>
      </c>
      <c r="GK12" s="842">
        <f t="shared" si="38"/>
        <v>0.85897006790032249</v>
      </c>
      <c r="GL12" s="843">
        <f t="shared" si="38"/>
        <v>0.85886100018929235</v>
      </c>
      <c r="GM12" s="844">
        <f t="shared" si="38"/>
        <v>0.85957018017228248</v>
      </c>
      <c r="GN12" s="834"/>
      <c r="GO12" s="835"/>
      <c r="GP12" s="836"/>
      <c r="GQ12" s="834"/>
      <c r="GR12" s="835"/>
      <c r="GS12" s="836"/>
    </row>
    <row r="13" spans="1:201" x14ac:dyDescent="0.25">
      <c r="B13" s="703" t="s">
        <v>201</v>
      </c>
      <c r="C13" s="681">
        <v>73</v>
      </c>
      <c r="D13" s="749">
        <f t="shared" si="30"/>
        <v>1941.450496842943</v>
      </c>
      <c r="E13" s="750">
        <f t="shared" si="31"/>
        <v>6506.5110789189084</v>
      </c>
      <c r="F13" s="751">
        <f t="shared" si="32"/>
        <v>4614.5923945239574</v>
      </c>
      <c r="G13" s="776">
        <f t="shared" ref="G13:AA13" si="39">G12*(1-DB12)</f>
        <v>5097.8507916044337</v>
      </c>
      <c r="H13" s="777">
        <f t="shared" si="39"/>
        <v>8915.6856709378189</v>
      </c>
      <c r="I13" s="778">
        <f t="shared" si="39"/>
        <v>3647.0735374577471</v>
      </c>
      <c r="J13" s="776">
        <f t="shared" si="39"/>
        <v>5727.6878421507754</v>
      </c>
      <c r="K13" s="777">
        <f t="shared" si="39"/>
        <v>10017.214412388963</v>
      </c>
      <c r="L13" s="778">
        <f t="shared" si="39"/>
        <v>4097.6677454602632</v>
      </c>
      <c r="M13" s="776">
        <f t="shared" si="39"/>
        <v>10384.024004402168</v>
      </c>
      <c r="N13" s="777">
        <f t="shared" si="39"/>
        <v>18160.730434714253</v>
      </c>
      <c r="O13" s="778">
        <f t="shared" si="39"/>
        <v>7428.8755608835781</v>
      </c>
      <c r="P13" s="776">
        <f t="shared" si="39"/>
        <v>20030.692165710243</v>
      </c>
      <c r="Q13" s="777">
        <f t="shared" si="39"/>
        <v>35031.891363886483</v>
      </c>
      <c r="R13" s="778">
        <f t="shared" si="39"/>
        <v>14330.23647040327</v>
      </c>
      <c r="S13" s="776">
        <f t="shared" si="39"/>
        <v>19972.701064381734</v>
      </c>
      <c r="T13" s="777">
        <f t="shared" si="39"/>
        <v>34930.470107695932</v>
      </c>
      <c r="U13" s="778">
        <f t="shared" si="39"/>
        <v>14288.748827922333</v>
      </c>
      <c r="V13" s="776">
        <f t="shared" si="39"/>
        <v>11664.132102822105</v>
      </c>
      <c r="W13" s="777">
        <f t="shared" si="39"/>
        <v>20399.525153682884</v>
      </c>
      <c r="X13" s="778">
        <f t="shared" si="39"/>
        <v>8344.6827434950083</v>
      </c>
      <c r="Y13" s="776">
        <f t="shared" si="39"/>
        <v>13179.821473154627</v>
      </c>
      <c r="Z13" s="777">
        <f t="shared" si="39"/>
        <v>23050.330474019338</v>
      </c>
      <c r="AA13" s="778">
        <f t="shared" si="39"/>
        <v>9429.0280528260355</v>
      </c>
      <c r="AB13" s="779">
        <v>6922.4703265455873</v>
      </c>
      <c r="AC13" s="780">
        <v>32152.549614749583</v>
      </c>
      <c r="AD13" s="781">
        <v>24973.529815897949</v>
      </c>
      <c r="AE13" s="779">
        <v>7130.4070310784964</v>
      </c>
      <c r="AF13" s="780">
        <v>26312.116897168125</v>
      </c>
      <c r="AG13" s="781">
        <v>19078.475323599403</v>
      </c>
      <c r="AH13" s="779">
        <v>607.99702325581393</v>
      </c>
      <c r="AI13" s="780">
        <v>16070.847255813955</v>
      </c>
      <c r="AJ13" s="781">
        <v>22476.542879626082</v>
      </c>
      <c r="AK13" s="779">
        <v>11322.72</v>
      </c>
      <c r="AL13" s="780">
        <v>9354.11</v>
      </c>
      <c r="AM13" s="781">
        <v>27609.09</v>
      </c>
      <c r="AN13" s="779">
        <v>3200.8454999999999</v>
      </c>
      <c r="AO13" s="780">
        <v>41698.780500000001</v>
      </c>
      <c r="AP13" s="781">
        <v>9179.3739999999998</v>
      </c>
      <c r="AQ13" s="779">
        <v>540.2007000000001</v>
      </c>
      <c r="AR13" s="780">
        <v>12794.099999999999</v>
      </c>
      <c r="AS13" s="781">
        <v>18512.811600000001</v>
      </c>
      <c r="AT13" s="779">
        <v>1536.3635203412205</v>
      </c>
      <c r="AU13" s="780">
        <v>4377.2920000000004</v>
      </c>
      <c r="AV13" s="781">
        <v>14495.966000000002</v>
      </c>
      <c r="AW13" s="779">
        <v>4350.425791244299</v>
      </c>
      <c r="AX13" s="780">
        <v>3433.1312100864775</v>
      </c>
      <c r="AY13" s="781">
        <v>2368.88</v>
      </c>
      <c r="AZ13" s="779">
        <v>2735.0919416549159</v>
      </c>
      <c r="BA13" s="780">
        <v>12234.149950439489</v>
      </c>
      <c r="BB13" s="781">
        <v>4819.108392936264</v>
      </c>
      <c r="BC13" s="779">
        <v>4807.3399396528548</v>
      </c>
      <c r="BD13" s="780">
        <v>7779.0901790782164</v>
      </c>
      <c r="BE13" s="781">
        <v>6755.3021784432549</v>
      </c>
      <c r="BF13" s="779">
        <v>6854.4475746561038</v>
      </c>
      <c r="BG13" s="780">
        <v>10128.304099313336</v>
      </c>
      <c r="BH13" s="781">
        <v>9106.7908483685551</v>
      </c>
      <c r="BI13" s="779">
        <v>1649.3791609881414</v>
      </c>
      <c r="BJ13" s="780">
        <v>17089.718040110016</v>
      </c>
      <c r="BK13" s="781">
        <v>8187.2962204553842</v>
      </c>
      <c r="BL13" s="779">
        <v>5293.8756157307289</v>
      </c>
      <c r="BM13" s="780">
        <v>9400.5327206882721</v>
      </c>
      <c r="BN13" s="781">
        <v>16345.046734001075</v>
      </c>
      <c r="BO13" s="779">
        <v>6747.0579319956205</v>
      </c>
      <c r="BP13" s="780">
        <v>15421.004389611217</v>
      </c>
      <c r="BQ13" s="781">
        <v>9149.8609264417792</v>
      </c>
      <c r="BR13" s="779">
        <v>4871.9938052490388</v>
      </c>
      <c r="BS13" s="780">
        <v>21509.839977533906</v>
      </c>
      <c r="BT13" s="781">
        <v>18666.547666055154</v>
      </c>
      <c r="BU13" s="779">
        <v>1445.672918453472</v>
      </c>
      <c r="BV13" s="780">
        <v>8585.5136174566942</v>
      </c>
      <c r="BW13" s="781">
        <v>9787.1476745476757</v>
      </c>
      <c r="BX13" s="779">
        <v>5509.3831698331915</v>
      </c>
      <c r="BY13" s="780">
        <v>7198.3865133883855</v>
      </c>
      <c r="BZ13" s="781">
        <v>6176.108157674581</v>
      </c>
      <c r="CA13" s="779">
        <v>1620.8464139828591</v>
      </c>
      <c r="CB13" s="780">
        <v>14259.927398890162</v>
      </c>
      <c r="CC13" s="781">
        <v>4677.5530087799998</v>
      </c>
      <c r="CD13" s="779">
        <v>1608.9382121817821</v>
      </c>
      <c r="CE13" s="780">
        <v>5007.852788713546</v>
      </c>
      <c r="CF13" s="781">
        <v>5662.0306402429878</v>
      </c>
      <c r="CG13" s="779">
        <v>940.6211424815358</v>
      </c>
      <c r="CH13" s="780">
        <v>5710.7572996664312</v>
      </c>
      <c r="CI13" s="781">
        <v>2059.3253752048613</v>
      </c>
      <c r="CJ13" s="779">
        <v>859.8738982519568</v>
      </c>
      <c r="CK13" s="780">
        <v>2453.0868010009876</v>
      </c>
      <c r="CL13" s="781">
        <v>3143.4070605910429</v>
      </c>
      <c r="CM13" s="779">
        <v>1604.8177227158044</v>
      </c>
      <c r="CN13" s="780">
        <v>2330.0531333161593</v>
      </c>
      <c r="CO13" s="781">
        <v>796.57484462654952</v>
      </c>
      <c r="CP13" s="785">
        <f t="shared" ref="CP13" si="40">CP12*(1-GK12)</f>
        <v>1169.5045512007348</v>
      </c>
      <c r="CQ13" s="786">
        <f t="shared" ref="CQ13" si="41">CQ12*(1-GL12)</f>
        <v>2850.2168636612782</v>
      </c>
      <c r="CR13" s="786">
        <f t="shared" ref="CR13" si="42">CR12*(1-GM12)</f>
        <v>1874.4580489990158</v>
      </c>
      <c r="CS13" s="930">
        <v>680</v>
      </c>
      <c r="CT13" s="931">
        <v>2632</v>
      </c>
      <c r="CU13" s="932">
        <v>996</v>
      </c>
      <c r="CV13" s="930">
        <v>791</v>
      </c>
      <c r="CW13" s="931">
        <v>1056</v>
      </c>
      <c r="CX13" s="932">
        <v>505</v>
      </c>
      <c r="DA13" s="703" t="s">
        <v>201</v>
      </c>
      <c r="DB13" s="837"/>
      <c r="DC13" s="68"/>
      <c r="DD13" s="838"/>
      <c r="DE13" s="837"/>
      <c r="DF13" s="68"/>
      <c r="DG13" s="838"/>
      <c r="DH13" s="837"/>
      <c r="DI13" s="68"/>
      <c r="DJ13" s="838"/>
      <c r="DK13" s="837"/>
      <c r="DL13" s="68"/>
      <c r="DM13" s="838"/>
      <c r="DN13" s="837"/>
      <c r="DO13" s="68"/>
      <c r="DP13" s="838"/>
      <c r="DQ13" s="837"/>
      <c r="DR13" s="68"/>
      <c r="DS13" s="838"/>
      <c r="DT13" s="837"/>
      <c r="DU13" s="68"/>
      <c r="DV13" s="838"/>
      <c r="DW13" s="837"/>
      <c r="DX13" s="68"/>
      <c r="DY13" s="838"/>
      <c r="DZ13" s="837"/>
      <c r="EA13" s="68"/>
      <c r="EB13" s="838"/>
      <c r="EC13" s="837"/>
      <c r="ED13" s="68"/>
      <c r="EE13" s="838"/>
      <c r="EF13" s="837"/>
      <c r="EG13" s="68"/>
      <c r="EH13" s="838"/>
      <c r="EI13" s="837"/>
      <c r="EJ13" s="68"/>
      <c r="EK13" s="838"/>
      <c r="EL13" s="837"/>
      <c r="EM13" s="68"/>
      <c r="EN13" s="838"/>
      <c r="EO13" s="837"/>
      <c r="EP13" s="68"/>
      <c r="EQ13" s="838"/>
      <c r="ER13" s="837"/>
      <c r="ES13" s="68"/>
      <c r="ET13" s="838"/>
      <c r="EU13" s="837"/>
      <c r="EV13" s="68"/>
      <c r="EW13" s="838"/>
      <c r="EX13" s="837"/>
      <c r="EY13" s="68"/>
      <c r="EZ13" s="838"/>
      <c r="FA13" s="837"/>
      <c r="FB13" s="68"/>
      <c r="FC13" s="838"/>
      <c r="FD13" s="837"/>
      <c r="FE13" s="68"/>
      <c r="FF13" s="838"/>
      <c r="FG13" s="837"/>
      <c r="FH13" s="68"/>
      <c r="FI13" s="838"/>
      <c r="FJ13" s="837"/>
      <c r="FK13" s="68"/>
      <c r="FL13" s="838"/>
      <c r="FM13" s="837"/>
      <c r="FN13" s="68"/>
      <c r="FO13" s="838"/>
      <c r="FP13" s="837"/>
      <c r="FQ13" s="68"/>
      <c r="FR13" s="838"/>
      <c r="FS13" s="837"/>
      <c r="FT13" s="68"/>
      <c r="FU13" s="838"/>
      <c r="FV13" s="837"/>
      <c r="FW13" s="68"/>
      <c r="FX13" s="838"/>
      <c r="FY13" s="837"/>
      <c r="FZ13" s="68"/>
      <c r="GA13" s="838"/>
      <c r="GB13" s="837"/>
      <c r="GC13" s="68"/>
      <c r="GD13" s="838"/>
      <c r="GE13" s="837"/>
      <c r="GF13" s="68"/>
      <c r="GG13" s="838"/>
      <c r="GH13" s="845"/>
      <c r="GI13" s="846"/>
      <c r="GJ13" s="847"/>
      <c r="GK13" s="845"/>
      <c r="GL13" s="846"/>
      <c r="GM13" s="847"/>
      <c r="GN13" s="837"/>
      <c r="GO13" s="68"/>
      <c r="GP13" s="838"/>
      <c r="GQ13" s="837"/>
      <c r="GR13" s="68"/>
      <c r="GS13" s="838"/>
    </row>
    <row r="14" spans="1:201" ht="15.75" thickBot="1" x14ac:dyDescent="0.3">
      <c r="B14" s="703" t="s">
        <v>202</v>
      </c>
      <c r="C14" s="696">
        <v>74</v>
      </c>
      <c r="D14" s="755">
        <f t="shared" si="30"/>
        <v>5145.6561177881831</v>
      </c>
      <c r="E14" s="756">
        <f t="shared" si="31"/>
        <v>11998.601785599616</v>
      </c>
      <c r="F14" s="757">
        <f t="shared" si="32"/>
        <v>4214.6258906364928</v>
      </c>
      <c r="G14" s="782">
        <f t="shared" ref="G14:I14" si="43">G12-G13</f>
        <v>51.493442339438843</v>
      </c>
      <c r="H14" s="787">
        <f t="shared" si="43"/>
        <v>90.057431019573414</v>
      </c>
      <c r="I14" s="788">
        <f t="shared" si="43"/>
        <v>36.83912664098716</v>
      </c>
      <c r="J14" s="782">
        <f t="shared" ref="J14:O14" si="44">J12-J13</f>
        <v>57.855432748997373</v>
      </c>
      <c r="K14" s="787">
        <f t="shared" si="44"/>
        <v>101.18398396352495</v>
      </c>
      <c r="L14" s="788">
        <f t="shared" si="44"/>
        <v>41.390583287477057</v>
      </c>
      <c r="M14" s="782">
        <f t="shared" si="44"/>
        <v>104.88913135759867</v>
      </c>
      <c r="N14" s="787">
        <f t="shared" si="44"/>
        <v>183.44172156276909</v>
      </c>
      <c r="O14" s="788">
        <f t="shared" si="44"/>
        <v>75.03914707963213</v>
      </c>
      <c r="P14" s="782">
        <f t="shared" ref="P14:AA14" si="45">P12-P13</f>
        <v>408.78963603490411</v>
      </c>
      <c r="Q14" s="787">
        <f t="shared" si="45"/>
        <v>714.936558446665</v>
      </c>
      <c r="R14" s="788">
        <f t="shared" si="45"/>
        <v>292.45380551843482</v>
      </c>
      <c r="S14" s="782">
        <f t="shared" si="45"/>
        <v>407.60614417105535</v>
      </c>
      <c r="T14" s="787">
        <f t="shared" si="45"/>
        <v>712.86673689175223</v>
      </c>
      <c r="U14" s="788">
        <f t="shared" si="45"/>
        <v>291.60711893719053</v>
      </c>
      <c r="V14" s="782">
        <f t="shared" si="45"/>
        <v>238.04351230249267</v>
      </c>
      <c r="W14" s="787">
        <f t="shared" si="45"/>
        <v>416.31683987108045</v>
      </c>
      <c r="X14" s="788">
        <f t="shared" si="45"/>
        <v>170.29964782642855</v>
      </c>
      <c r="Y14" s="782">
        <f t="shared" si="45"/>
        <v>268.97594843172737</v>
      </c>
      <c r="Z14" s="787">
        <f t="shared" si="45"/>
        <v>470.41490763304682</v>
      </c>
      <c r="AA14" s="788">
        <f t="shared" si="45"/>
        <v>192.42914393522551</v>
      </c>
      <c r="AB14" s="789">
        <v>0</v>
      </c>
      <c r="AC14" s="790">
        <v>0</v>
      </c>
      <c r="AD14" s="791">
        <v>451.37337617689832</v>
      </c>
      <c r="AE14" s="789">
        <v>0</v>
      </c>
      <c r="AF14" s="790">
        <v>0</v>
      </c>
      <c r="AG14" s="791">
        <v>13.567414820643949</v>
      </c>
      <c r="AH14" s="789">
        <v>0</v>
      </c>
      <c r="AI14" s="790">
        <v>0</v>
      </c>
      <c r="AJ14" s="791">
        <v>0.58158549019696104</v>
      </c>
      <c r="AK14" s="789">
        <v>0</v>
      </c>
      <c r="AL14" s="790">
        <v>0</v>
      </c>
      <c r="AM14" s="791">
        <v>0</v>
      </c>
      <c r="AN14" s="789">
        <v>0</v>
      </c>
      <c r="AO14" s="790">
        <v>0</v>
      </c>
      <c r="AP14" s="791">
        <v>0</v>
      </c>
      <c r="AQ14" s="789">
        <v>0</v>
      </c>
      <c r="AR14" s="790">
        <v>0</v>
      </c>
      <c r="AS14" s="791">
        <v>0</v>
      </c>
      <c r="AT14" s="789">
        <v>17.512479658779394</v>
      </c>
      <c r="AU14" s="790">
        <v>0</v>
      </c>
      <c r="AV14" s="791">
        <v>0</v>
      </c>
      <c r="AW14" s="789">
        <v>56.694208755701439</v>
      </c>
      <c r="AX14" s="790">
        <v>43.218789913522578</v>
      </c>
      <c r="AY14" s="791">
        <v>0</v>
      </c>
      <c r="AZ14" s="789">
        <v>41.218558345083991</v>
      </c>
      <c r="BA14" s="790">
        <v>160.0580495605098</v>
      </c>
      <c r="BB14" s="791">
        <v>56.93510706373538</v>
      </c>
      <c r="BC14" s="789">
        <v>158.77656034714497</v>
      </c>
      <c r="BD14" s="790">
        <v>113.94882092178463</v>
      </c>
      <c r="BE14" s="791">
        <v>87.764321556744889</v>
      </c>
      <c r="BF14" s="789">
        <v>316.41042534389601</v>
      </c>
      <c r="BG14" s="790">
        <v>357.01790068666384</v>
      </c>
      <c r="BH14" s="791">
        <v>144.45215163144573</v>
      </c>
      <c r="BI14" s="789">
        <v>0</v>
      </c>
      <c r="BJ14" s="790">
        <v>761.04359499188217</v>
      </c>
      <c r="BK14" s="791">
        <v>271.88716065588392</v>
      </c>
      <c r="BL14" s="789">
        <v>0</v>
      </c>
      <c r="BM14" s="790">
        <v>0</v>
      </c>
      <c r="BN14" s="791">
        <v>763.79838692899989</v>
      </c>
      <c r="BO14" s="789">
        <v>0</v>
      </c>
      <c r="BP14" s="790">
        <v>0</v>
      </c>
      <c r="BQ14" s="791">
        <v>75.443620545291878</v>
      </c>
      <c r="BR14" s="789">
        <v>415.79679511312241</v>
      </c>
      <c r="BS14" s="790">
        <v>0</v>
      </c>
      <c r="BT14" s="791">
        <v>2.6784419266005868</v>
      </c>
      <c r="BU14" s="789">
        <v>94.647072666519009</v>
      </c>
      <c r="BV14" s="790">
        <v>728.9744722313942</v>
      </c>
      <c r="BW14" s="791">
        <v>0</v>
      </c>
      <c r="BX14" s="789">
        <v>2333.2696221531687</v>
      </c>
      <c r="BY14" s="790">
        <v>489.42262983411985</v>
      </c>
      <c r="BZ14" s="791">
        <v>497.58163345926499</v>
      </c>
      <c r="CA14" s="789">
        <v>6180.0311964042039</v>
      </c>
      <c r="CB14" s="790">
        <v>5928.817812302048</v>
      </c>
      <c r="CC14" s="791">
        <v>322.45635723098422</v>
      </c>
      <c r="CD14" s="789">
        <v>7173.3780290578507</v>
      </c>
      <c r="CE14" s="790">
        <v>16624.462873859589</v>
      </c>
      <c r="CF14" s="791">
        <v>2129.9068878866333</v>
      </c>
      <c r="CG14" s="789">
        <v>5256.7769750629586</v>
      </c>
      <c r="CH14" s="790">
        <v>32530.345118675483</v>
      </c>
      <c r="CI14" s="791">
        <v>8305.5284098159354</v>
      </c>
      <c r="CJ14" s="789">
        <v>4321.1809370869469</v>
      </c>
      <c r="CK14" s="790">
        <v>9853.6223284989301</v>
      </c>
      <c r="CL14" s="791">
        <v>14087.265462169324</v>
      </c>
      <c r="CM14" s="789">
        <v>10660.30899208564</v>
      </c>
      <c r="CN14" s="790">
        <v>17834.567263795754</v>
      </c>
      <c r="CO14" s="791">
        <v>4159.6424838933062</v>
      </c>
      <c r="CP14" s="792">
        <f t="shared" ref="CP14" si="46">CP12-CP13</f>
        <v>7123.0935787774415</v>
      </c>
      <c r="CQ14" s="793">
        <f t="shared" ref="CQ14:CR14" si="47">CQ12-CQ13</f>
        <v>17344.179210307808</v>
      </c>
      <c r="CR14" s="793">
        <f t="shared" si="47"/>
        <v>11473.547747053726</v>
      </c>
      <c r="CS14" s="933">
        <v>7169</v>
      </c>
      <c r="CT14" s="934">
        <v>27763</v>
      </c>
      <c r="CU14" s="935">
        <v>10502</v>
      </c>
      <c r="CV14" s="933">
        <v>7825</v>
      </c>
      <c r="CW14" s="934">
        <v>10441</v>
      </c>
      <c r="CX14" s="935">
        <v>4993</v>
      </c>
      <c r="DA14" s="703" t="s">
        <v>202</v>
      </c>
      <c r="DB14" s="839"/>
      <c r="DC14" s="840"/>
      <c r="DD14" s="841"/>
      <c r="DE14" s="839"/>
      <c r="DF14" s="840"/>
      <c r="DG14" s="841"/>
      <c r="DH14" s="839"/>
      <c r="DI14" s="840"/>
      <c r="DJ14" s="841"/>
      <c r="DK14" s="839"/>
      <c r="DL14" s="840"/>
      <c r="DM14" s="841"/>
      <c r="DN14" s="839"/>
      <c r="DO14" s="840"/>
      <c r="DP14" s="841"/>
      <c r="DQ14" s="839"/>
      <c r="DR14" s="840"/>
      <c r="DS14" s="841"/>
      <c r="DT14" s="839"/>
      <c r="DU14" s="840"/>
      <c r="DV14" s="841"/>
      <c r="DW14" s="839"/>
      <c r="DX14" s="840"/>
      <c r="DY14" s="841"/>
      <c r="DZ14" s="839"/>
      <c r="EA14" s="840"/>
      <c r="EB14" s="841"/>
      <c r="EC14" s="839"/>
      <c r="ED14" s="840"/>
      <c r="EE14" s="841"/>
      <c r="EF14" s="839"/>
      <c r="EG14" s="840"/>
      <c r="EH14" s="841"/>
      <c r="EI14" s="839"/>
      <c r="EJ14" s="840"/>
      <c r="EK14" s="841"/>
      <c r="EL14" s="839"/>
      <c r="EM14" s="840"/>
      <c r="EN14" s="841"/>
      <c r="EO14" s="839"/>
      <c r="EP14" s="840"/>
      <c r="EQ14" s="841"/>
      <c r="ER14" s="839"/>
      <c r="ES14" s="840"/>
      <c r="ET14" s="841"/>
      <c r="EU14" s="839"/>
      <c r="EV14" s="840"/>
      <c r="EW14" s="841"/>
      <c r="EX14" s="839"/>
      <c r="EY14" s="840"/>
      <c r="EZ14" s="841"/>
      <c r="FA14" s="839"/>
      <c r="FB14" s="840"/>
      <c r="FC14" s="841"/>
      <c r="FD14" s="839"/>
      <c r="FE14" s="840"/>
      <c r="FF14" s="841"/>
      <c r="FG14" s="839"/>
      <c r="FH14" s="840"/>
      <c r="FI14" s="841"/>
      <c r="FJ14" s="839"/>
      <c r="FK14" s="840"/>
      <c r="FL14" s="841"/>
      <c r="FM14" s="839"/>
      <c r="FN14" s="840"/>
      <c r="FO14" s="841"/>
      <c r="FP14" s="839"/>
      <c r="FQ14" s="840"/>
      <c r="FR14" s="841"/>
      <c r="FS14" s="839"/>
      <c r="FT14" s="840"/>
      <c r="FU14" s="841"/>
      <c r="FV14" s="839"/>
      <c r="FW14" s="840"/>
      <c r="FX14" s="841"/>
      <c r="FY14" s="839"/>
      <c r="FZ14" s="840"/>
      <c r="GA14" s="841"/>
      <c r="GB14" s="839"/>
      <c r="GC14" s="840"/>
      <c r="GD14" s="841"/>
      <c r="GE14" s="839"/>
      <c r="GF14" s="840"/>
      <c r="GG14" s="841"/>
      <c r="GH14" s="848"/>
      <c r="GI14" s="849"/>
      <c r="GJ14" s="850"/>
      <c r="GK14" s="848"/>
      <c r="GL14" s="849"/>
      <c r="GM14" s="850"/>
      <c r="GN14" s="839"/>
      <c r="GO14" s="840"/>
      <c r="GP14" s="841"/>
      <c r="GQ14" s="839"/>
      <c r="GR14" s="840"/>
      <c r="GS14" s="841"/>
    </row>
    <row r="15" spans="1:201" x14ac:dyDescent="0.25">
      <c r="B15" s="719" t="s">
        <v>171</v>
      </c>
      <c r="C15" s="701"/>
      <c r="D15" s="761">
        <f t="shared" ref="D15:F17" si="48">AVERAGE(CD15,CG15,CJ15,CM15)</f>
        <v>241241.6626764744</v>
      </c>
      <c r="E15" s="762">
        <f t="shared" si="48"/>
        <v>26935.051781071197</v>
      </c>
      <c r="F15" s="763">
        <f t="shared" si="48"/>
        <v>7.7855424544140526</v>
      </c>
      <c r="G15" s="794">
        <f>SacRR!AL20</f>
        <v>144296.14438060144</v>
      </c>
      <c r="H15" s="794">
        <f>SacRR!AM20</f>
        <v>132314.77463266111</v>
      </c>
      <c r="I15" s="794">
        <f>SacRR!AN20</f>
        <v>1748.2899867374547</v>
      </c>
      <c r="J15" s="795">
        <f>SacRR!AL21</f>
        <v>144776.58410257628</v>
      </c>
      <c r="K15" s="796">
        <f>SacRR!AM21</f>
        <v>132755.32191000209</v>
      </c>
      <c r="L15" s="797">
        <f>SacRR!AN21</f>
        <v>1754.1109874216036</v>
      </c>
      <c r="M15" s="798">
        <f>SacRR!AL22</f>
        <v>117618.76110416847</v>
      </c>
      <c r="N15" s="794">
        <f>SacRR!AM22</f>
        <v>107852.49969688753</v>
      </c>
      <c r="O15" s="799">
        <f>SacRR!AN22</f>
        <v>1425.0671989439988</v>
      </c>
      <c r="P15" s="824">
        <f>VLOOKUP(P1,SacRR_New!$A$2:$K$31,9,FALSE)</f>
        <v>257235.27304529081</v>
      </c>
      <c r="Q15" s="825">
        <f>VLOOKUP(P1,SacRR_New!$A$2:$K$31,10,FALSE)</f>
        <v>5408.1075328284669</v>
      </c>
      <c r="R15" s="826">
        <f>VLOOKUP(P1,SacRR_New!$A$2:$K$31,11,FALSE)</f>
        <v>1945.3624218807436</v>
      </c>
      <c r="S15" s="824">
        <f>VLOOKUP(S1,SacRR_New!$A$2:$K$31,9,FALSE)</f>
        <v>106196.2434015748</v>
      </c>
      <c r="T15" s="825">
        <f>VLOOKUP(S1,SacRR_New!$A$2:$K$31,10,FALSE)</f>
        <v>71263.268598425188</v>
      </c>
      <c r="U15" s="826">
        <f>VLOOKUP(S1,SacRR_New!$A$2:$K$31,11,FALSE)</f>
        <v>0</v>
      </c>
      <c r="V15" s="824">
        <f>VLOOKUP(V1,SacRR_New!$A$2:$K$31,9,FALSE)</f>
        <v>97562.55305164319</v>
      </c>
      <c r="W15" s="825">
        <f>VLOOKUP(V1,SacRR_New!$A$2:$K$31,10,FALSE)</f>
        <v>24103.689577464786</v>
      </c>
      <c r="X15" s="826">
        <f>VLOOKUP(V1,SacRR_New!$A$2:$K$31,11,FALSE)</f>
        <v>573.89737089201878</v>
      </c>
      <c r="Y15" s="824">
        <f>VLOOKUP(Y1,SacRR_New!$A$2:$K$31,9,FALSE)</f>
        <v>117894.32972859354</v>
      </c>
      <c r="Z15" s="825">
        <f>VLOOKUP(Y1,SacRR_New!$A$2:$K$31,10,FALSE)</f>
        <v>26651.361816939429</v>
      </c>
      <c r="AA15" s="826">
        <f>VLOOKUP(Y1,SacRR_New!$A$2:$K$31,11,FALSE)</f>
        <v>332.10145446703194</v>
      </c>
      <c r="AB15" s="824">
        <f>VLOOKUP(AB1,SacRR_New!$A$2:$K$31,9,FALSE)</f>
        <v>77199.300188593377</v>
      </c>
      <c r="AC15" s="825">
        <f>VLOOKUP(AB1,SacRR_New!$A$2:$K$31,10,FALSE)</f>
        <v>17451.784882930751</v>
      </c>
      <c r="AD15" s="826">
        <f>VLOOKUP(AB1,SacRR_New!$A$2:$K$31,11,FALSE)</f>
        <v>217.46592847586925</v>
      </c>
      <c r="AE15" s="824">
        <f>VLOOKUP(AE1,SacRR_New!$A$2:$K$31,9,FALSE)</f>
        <v>158247.96284974093</v>
      </c>
      <c r="AF15" s="825">
        <f>VLOOKUP(AE1,SacRR_New!$A$2:$K$31,10,FALSE)</f>
        <v>6843.1551502590673</v>
      </c>
      <c r="AG15" s="826">
        <f>VLOOKUP(AE1,SacRR_New!$A$2:$K$31,11,FALSE)</f>
        <v>0</v>
      </c>
      <c r="AH15" s="824">
        <f>VLOOKUP(AH1,SacRR_New!$A$2:$K$31,9,FALSE)</f>
        <v>112266.73761904761</v>
      </c>
      <c r="AI15" s="825">
        <f>VLOOKUP(AH1,SacRR_New!$A$2:$K$31,10,FALSE)</f>
        <v>82174.62238095238</v>
      </c>
      <c r="AJ15" s="826">
        <f>VLOOKUP(AH1,SacRR_New!$A$2:$K$31,11,FALSE)</f>
        <v>0</v>
      </c>
      <c r="AK15" s="824">
        <f>VLOOKUP(AK1,SacRR_New!$A$2:$K$31,9,FALSE)</f>
        <v>335886.25690955628</v>
      </c>
      <c r="AL15" s="825">
        <f>VLOOKUP(AK1,SacRR_New!$A$2:$K$31,10,FALSE)</f>
        <v>7034.2671604095558</v>
      </c>
      <c r="AM15" s="826">
        <f>VLOOKUP(AK1,SacRR_New!$A$2:$K$31,11,FALSE)</f>
        <v>586.18893003412973</v>
      </c>
      <c r="AN15" s="824">
        <f>VLOOKUP(AN1,SacRR_New!$A$2:$K$31,9,FALSE)</f>
        <v>123189.4874</v>
      </c>
      <c r="AO15" s="825">
        <f>VLOOKUP(AN1,SacRR_New!$A$2:$K$31,10,FALSE)</f>
        <v>226107.28700000001</v>
      </c>
      <c r="AP15" s="826">
        <f>VLOOKUP(AN1,SacRR_New!$A$2:$K$31,11,FALSE)</f>
        <v>1559.3606</v>
      </c>
      <c r="AQ15" s="824">
        <f>VLOOKUP(AQ1,SacRR_New!$A$2:$K$31,9,FALSE)</f>
        <v>334262.32833333337</v>
      </c>
      <c r="AR15" s="825">
        <f>VLOOKUP(AQ1,SacRR_New!$A$2:$K$31,10,FALSE)</f>
        <v>65984.251826839827</v>
      </c>
      <c r="AS15" s="826">
        <f>VLOOKUP(AQ1,SacRR_New!$A$2:$K$31,11,FALSE)</f>
        <v>868.21383982683983</v>
      </c>
      <c r="AT15" s="824">
        <f>VLOOKUP(AT1,SacRR_New!$A$2:$K$31,9,FALSE)</f>
        <v>285273.4385165206</v>
      </c>
      <c r="AU15" s="825">
        <f>VLOOKUP(AT1,SacRR_New!$A$2:$K$31,10,FALSE)</f>
        <v>30017.578231962238</v>
      </c>
      <c r="AV15" s="826">
        <f>VLOOKUP(AT1,SacRR_New!$A$2:$K$31,11,FALSE)</f>
        <v>425.7812515171949</v>
      </c>
      <c r="AW15" s="824">
        <f>VLOOKUP(AW1,SacRR_New!$A$2:$K$31,9,FALSE)</f>
        <v>346541.78375757573</v>
      </c>
      <c r="AX15" s="825">
        <f>VLOOKUP(AW1,SacRR_New!$A$2:$K$31,10,FALSE)</f>
        <v>120924.41634632036</v>
      </c>
      <c r="AY15" s="826">
        <f>VLOOKUP(AW1,SacRR_New!$A$2:$K$31,11,FALSE)</f>
        <v>1217.3598961038961</v>
      </c>
      <c r="AZ15" s="824">
        <f>VLOOKUP(AZ1,SacRR_New!$A$2:$K$31,9,FALSE)</f>
        <v>245502.72781157985</v>
      </c>
      <c r="BA15" s="825">
        <f>VLOOKUP(AZ1,SacRR_New!$A$2:$K$31,10,FALSE)</f>
        <v>221701.97465619314</v>
      </c>
      <c r="BB15" s="826">
        <f>VLOOKUP(AZ1,SacRR_New!$A$2:$K$31,11,FALSE)</f>
        <v>9802.9375322270389</v>
      </c>
      <c r="BC15" s="824">
        <f>VLOOKUP(BC1,SacRR_New!$A$2:$K$31,9,FALSE)</f>
        <v>583132.19398763624</v>
      </c>
      <c r="BD15" s="825">
        <f>VLOOKUP(BC1,SacRR_New!$A$2:$K$31,10,FALSE)</f>
        <v>110220.55697551754</v>
      </c>
      <c r="BE15" s="826">
        <f>VLOOKUP(BC1,SacRR_New!$A$2:$K$31,11,FALSE)</f>
        <v>810.52703684620656</v>
      </c>
      <c r="BF15" s="824">
        <f>VLOOKUP(BF1,SacRR_New!$A$2:$K$31,9,FALSE)</f>
        <v>595321.3841513684</v>
      </c>
      <c r="BG15" s="825">
        <f>VLOOKUP(BF1,SacRR_New!$A$2:$K$31,10,FALSE)</f>
        <v>258584.82692689952</v>
      </c>
      <c r="BH15" s="826">
        <f>VLOOKUP(BF1,SacRR_New!$A$2:$K$31,11,FALSE)</f>
        <v>5197.788921732079</v>
      </c>
      <c r="BI15" s="824">
        <f>VLOOKUP(BI1,SacRR_New!$A$2:$K$31,9,FALSE)</f>
        <v>417284.49022523465</v>
      </c>
      <c r="BJ15" s="825">
        <f>VLOOKUP(BI1,SacRR_New!$A$2:$K$31,10,FALSE)</f>
        <v>188430.87828163197</v>
      </c>
      <c r="BK15" s="826">
        <f>VLOOKUP(BI1,SacRR_New!$A$2:$K$31,11,FALSE)</f>
        <v>2651.6314931332913</v>
      </c>
      <c r="BL15" s="824">
        <f>VLOOKUP(BL1,SacRR_New!$A$2:$K$31,9,FALSE)</f>
        <v>223218.19968282789</v>
      </c>
      <c r="BM15" s="825">
        <f>VLOOKUP(BL1,SacRR_New!$A$2:$K$31,10,FALSE)</f>
        <v>108840.37222694172</v>
      </c>
      <c r="BN15" s="826">
        <f>VLOOKUP(BL1,SacRR_New!$A$2:$K$31,11,FALSE)</f>
        <v>1643.4280902303874</v>
      </c>
      <c r="BO15" s="824">
        <f>VLOOKUP(BO1,SacRR_New!$A$2:$K$31,9,FALSE)</f>
        <v>319876.10626852873</v>
      </c>
      <c r="BP15" s="825">
        <f>VLOOKUP(BO1,SacRR_New!$A$2:$K$31,10,FALSE)</f>
        <v>133709.99197696595</v>
      </c>
      <c r="BQ15" s="826">
        <f>VLOOKUP(BO1,SacRR_New!$A$2:$K$31,11,FALSE)</f>
        <v>7042.9017545053175</v>
      </c>
      <c r="BR15" s="824">
        <f>VLOOKUP(BR1,SacRR_New!$A$2:$K$31,9,FALSE)</f>
        <v>206711.29451410071</v>
      </c>
      <c r="BS15" s="825">
        <f>VLOOKUP(BR1,SacRR_New!$A$2:$K$31,10,FALSE)</f>
        <v>112351.09838972861</v>
      </c>
      <c r="BT15" s="826">
        <f>VLOOKUP(BR1,SacRR_New!$A$2:$K$31,11,FALSE)</f>
        <v>849.60709617069892</v>
      </c>
      <c r="BU15" s="824">
        <f>VLOOKUP(BU1,SacRR_New!$A$2:$K$31,9,FALSE)</f>
        <v>32078.123254646995</v>
      </c>
      <c r="BV15" s="825">
        <f>VLOOKUP(BU1,SacRR_New!$A$2:$K$31,10,FALSE)</f>
        <v>73611.876745353016</v>
      </c>
      <c r="BW15" s="826">
        <f>VLOOKUP(BU1,SacRR_New!$A$2:$K$31,11,FALSE)</f>
        <v>0</v>
      </c>
      <c r="BX15" s="824">
        <f>VLOOKUP(BX1,SacRR_New!$A$2:$K$31,9,FALSE)</f>
        <v>62374.227469467347</v>
      </c>
      <c r="BY15" s="825">
        <f>VLOOKUP(BX1,SacRR_New!$A$2:$K$31,10,FALSE)</f>
        <v>2546.0959627037805</v>
      </c>
      <c r="BZ15" s="826">
        <f>VLOOKUP(BX1,SacRR_New!$A$2:$K$31,11,FALSE)</f>
        <v>580.67656782887411</v>
      </c>
      <c r="CA15" s="824">
        <f>VLOOKUP(CA1,SacRR_New!$A$2:$K$31,9,FALSE)</f>
        <v>35925.766629481252</v>
      </c>
      <c r="CB15" s="825">
        <f>VLOOKUP(CA1,SacRR_New!$A$2:$K$31,10,FALSE)</f>
        <v>4947.2333705187448</v>
      </c>
      <c r="CC15" s="826">
        <f>VLOOKUP(CA1,SacRR_New!$A$2:$K$31,11,FALSE)</f>
        <v>0</v>
      </c>
      <c r="CD15" s="824">
        <f>VLOOKUP(CD1,SacRR_New!$A$2:$K$31,9,FALSE)</f>
        <v>122417.94262811936</v>
      </c>
      <c r="CE15" s="825">
        <f>VLOOKUP(CD1,SacRR_New!$A$2:$K$31,10,FALSE)</f>
        <v>4312.4023165687295</v>
      </c>
      <c r="CF15" s="826">
        <f>VLOOKUP(CD1,SacRR_New!$A$2:$K$31,11,FALSE)</f>
        <v>8.6550553118975184</v>
      </c>
      <c r="CG15" s="824">
        <f>VLOOKUP(CG1,SacRR_New!$A$2:$K$31,9,FALSE)</f>
        <v>119099.44254811706</v>
      </c>
      <c r="CH15" s="825">
        <f>VLOOKUP(CG1,SacRR_New!$A$2:$K$31,10,FALSE)</f>
        <v>17599.944924021587</v>
      </c>
      <c r="CI15" s="826">
        <f>VLOOKUP(CG1,SacRR_New!$A$2:$K$31,11,FALSE)</f>
        <v>4.6125278613698057</v>
      </c>
      <c r="CJ15" s="824">
        <f>VLOOKUP(CJ1,SacRR_New!$A$2:$K$31,9,FALSE)</f>
        <v>340266.76653431065</v>
      </c>
      <c r="CK15" s="825">
        <f>VLOOKUP(CJ1,SacRR_New!$A$2:$K$31,10,FALSE)</f>
        <v>7333.3588790449667</v>
      </c>
      <c r="CL15" s="826">
        <f>VLOOKUP(CJ1,SacRR_New!$A$2:$K$31,11,FALSE)</f>
        <v>17.874586644388884</v>
      </c>
      <c r="CM15" s="824">
        <f>VLOOKUP(CM1,SacRR_New!$A$2:$K$31,9,FALSE)</f>
        <v>383182.49899535056</v>
      </c>
      <c r="CN15" s="825">
        <f>VLOOKUP(CM1,SacRR_New!$A$2:$K$31,10,FALSE)</f>
        <v>78494.501004649515</v>
      </c>
      <c r="CO15" s="826">
        <f>VLOOKUP(CM1,SacRR_New!$A$2:$K$31,11,FALSE)</f>
        <v>0</v>
      </c>
      <c r="CP15" s="824">
        <f>VLOOKUP(CP1,SacRR_New!$A$2:$K$31,9,FALSE)</f>
        <v>132004.14303548596</v>
      </c>
      <c r="CQ15" s="825">
        <f>VLOOKUP(CP1,SacRR_New!$A$2:$K$31,10,FALSE)</f>
        <v>116082.74262826749</v>
      </c>
      <c r="CR15" s="826">
        <f>VLOOKUP(CP1,SacRR_New!$A$2:$K$31,11,FALSE)</f>
        <v>106.11433624652841</v>
      </c>
      <c r="CS15" s="746">
        <f>VLOOKUP(CS1,SacRR_New!$A$2:$K$31,9,FALSE)</f>
        <v>92819.408724242763</v>
      </c>
      <c r="CT15" s="747">
        <f>VLOOKUP(CS1,SacRR_New!$A$2:$K$31,10,FALSE)</f>
        <v>36024.299633714567</v>
      </c>
      <c r="CU15" s="748">
        <f>VLOOKUP(CS1,SacRR_New!$A$2:$K$31,11,FALSE)</f>
        <v>971.29164204267079</v>
      </c>
      <c r="CV15" s="746">
        <f>VLOOKUP(CV1,SacRR_New!$A$2:$K$31,9,FALSE)</f>
        <v>94561.074611611111</v>
      </c>
      <c r="CW15" s="747">
        <f>VLOOKUP(CV1,SacRR_New!$A$2:$K$31,10,FALSE)</f>
        <v>18841.740815264624</v>
      </c>
      <c r="CX15" s="748">
        <f>VLOOKUP(CV1,SacRR_New!$A$2:$K$31,11,FALSE)</f>
        <v>126.18457312424998</v>
      </c>
      <c r="DA15" s="719" t="s">
        <v>171</v>
      </c>
      <c r="DB15" s="834">
        <v>0.01</v>
      </c>
      <c r="DC15" s="835">
        <v>0.01</v>
      </c>
      <c r="DD15" s="836">
        <v>0.01</v>
      </c>
      <c r="DE15" s="834">
        <v>0.01</v>
      </c>
      <c r="DF15" s="835">
        <v>0.01</v>
      </c>
      <c r="DG15" s="836">
        <v>0.01</v>
      </c>
      <c r="DH15" s="834">
        <v>0.01</v>
      </c>
      <c r="DI15" s="835">
        <v>0.01</v>
      </c>
      <c r="DJ15" s="836">
        <v>0.01</v>
      </c>
      <c r="DK15" s="834">
        <v>0.02</v>
      </c>
      <c r="DL15" s="835">
        <v>0.02</v>
      </c>
      <c r="DM15" s="836">
        <v>0.02</v>
      </c>
      <c r="DN15" s="834">
        <v>0.02</v>
      </c>
      <c r="DO15" s="835">
        <v>0.02</v>
      </c>
      <c r="DP15" s="836">
        <v>0.02</v>
      </c>
      <c r="DQ15" s="834">
        <v>0.02</v>
      </c>
      <c r="DR15" s="835">
        <v>0.02</v>
      </c>
      <c r="DS15" s="836">
        <v>0.02</v>
      </c>
      <c r="DT15" s="834">
        <v>0.02</v>
      </c>
      <c r="DU15" s="835">
        <v>0.02</v>
      </c>
      <c r="DV15" s="836">
        <v>0.02</v>
      </c>
      <c r="DW15" s="834">
        <v>0.02</v>
      </c>
      <c r="DX15" s="835">
        <v>0.02</v>
      </c>
      <c r="DY15" s="836">
        <v>0.02</v>
      </c>
      <c r="DZ15" s="834">
        <v>0.02</v>
      </c>
      <c r="EA15" s="835">
        <v>0.02</v>
      </c>
      <c r="EB15" s="836">
        <v>0.02</v>
      </c>
      <c r="EC15" s="834">
        <v>0.02</v>
      </c>
      <c r="ED15" s="835">
        <v>0.02</v>
      </c>
      <c r="EE15" s="836">
        <v>0.02</v>
      </c>
      <c r="EF15" s="834">
        <v>0.02</v>
      </c>
      <c r="EG15" s="835">
        <v>0.02</v>
      </c>
      <c r="EH15" s="836">
        <v>0.02</v>
      </c>
      <c r="EI15" s="834">
        <v>0.02</v>
      </c>
      <c r="EJ15" s="835">
        <v>0.02</v>
      </c>
      <c r="EK15" s="836">
        <v>0.02</v>
      </c>
      <c r="EL15" s="834">
        <v>0.02</v>
      </c>
      <c r="EM15" s="835">
        <v>0.02</v>
      </c>
      <c r="EN15" s="836">
        <v>0.02</v>
      </c>
      <c r="EO15" s="834">
        <v>0.02</v>
      </c>
      <c r="EP15" s="835">
        <v>0.02</v>
      </c>
      <c r="EQ15" s="836">
        <v>0.02</v>
      </c>
      <c r="ER15" s="834">
        <v>0.02</v>
      </c>
      <c r="ES15" s="835">
        <v>0.02</v>
      </c>
      <c r="ET15" s="836">
        <v>0.02</v>
      </c>
      <c r="EU15" s="834">
        <v>0.02</v>
      </c>
      <c r="EV15" s="835">
        <v>0.02</v>
      </c>
      <c r="EW15" s="836">
        <v>0.02</v>
      </c>
      <c r="EX15" s="834">
        <v>0.02</v>
      </c>
      <c r="EY15" s="835">
        <v>0.02</v>
      </c>
      <c r="EZ15" s="836">
        <v>0.02</v>
      </c>
      <c r="FA15" s="834">
        <v>0.02</v>
      </c>
      <c r="FB15" s="835">
        <v>0.02</v>
      </c>
      <c r="FC15" s="836">
        <v>0.02</v>
      </c>
      <c r="FD15" s="834">
        <v>0.02</v>
      </c>
      <c r="FE15" s="835">
        <v>0.02</v>
      </c>
      <c r="FF15" s="836">
        <v>0.02</v>
      </c>
      <c r="FG15" s="834">
        <v>0.02</v>
      </c>
      <c r="FH15" s="835">
        <v>0.02</v>
      </c>
      <c r="FI15" s="836">
        <v>0.02</v>
      </c>
      <c r="FJ15" s="834">
        <v>0.02</v>
      </c>
      <c r="FK15" s="835">
        <v>0.02</v>
      </c>
      <c r="FL15" s="836">
        <v>0.02</v>
      </c>
      <c r="FM15" s="834">
        <v>0.02</v>
      </c>
      <c r="FN15" s="835">
        <v>0.02</v>
      </c>
      <c r="FO15" s="836">
        <v>0.02</v>
      </c>
      <c r="FP15" s="834">
        <v>2.5000000000000001E-2</v>
      </c>
      <c r="FQ15" s="835">
        <v>2.5000000000000001E-2</v>
      </c>
      <c r="FR15" s="836">
        <v>2.5000000000000001E-2</v>
      </c>
      <c r="FS15" s="834">
        <v>2.5000000000000001E-2</v>
      </c>
      <c r="FT15" s="835">
        <v>2.5000000000000001E-2</v>
      </c>
      <c r="FU15" s="836">
        <v>2.5000000000000001E-2</v>
      </c>
      <c r="FV15" s="842">
        <v>0.23</v>
      </c>
      <c r="FW15" s="835">
        <v>2.5000000000000001E-2</v>
      </c>
      <c r="FX15" s="836">
        <v>2.5000000000000001E-2</v>
      </c>
      <c r="FY15" s="842">
        <v>0.23</v>
      </c>
      <c r="FZ15" s="843">
        <v>0.23</v>
      </c>
      <c r="GA15" s="836">
        <v>2.5000000000000001E-2</v>
      </c>
      <c r="GB15" s="842">
        <v>0.23</v>
      </c>
      <c r="GC15" s="843">
        <v>0.23</v>
      </c>
      <c r="GD15" s="844">
        <v>0.23</v>
      </c>
      <c r="GE15" s="842">
        <v>0.23</v>
      </c>
      <c r="GF15" s="843">
        <v>0.23</v>
      </c>
      <c r="GG15" s="844">
        <v>0.23</v>
      </c>
      <c r="GH15" s="842">
        <v>0.23</v>
      </c>
      <c r="GI15" s="843">
        <v>0.23</v>
      </c>
      <c r="GJ15" s="844">
        <v>0.23</v>
      </c>
      <c r="GK15" s="842">
        <v>0.23</v>
      </c>
      <c r="GL15" s="843">
        <v>0.23</v>
      </c>
      <c r="GM15" s="844">
        <v>0.23</v>
      </c>
      <c r="GN15" s="842">
        <v>0.23</v>
      </c>
      <c r="GO15" s="843">
        <v>0.23</v>
      </c>
      <c r="GP15" s="844">
        <v>0.23</v>
      </c>
      <c r="GQ15" s="842">
        <v>0.23</v>
      </c>
      <c r="GR15" s="843">
        <v>0.23</v>
      </c>
      <c r="GS15" s="844">
        <v>0.23</v>
      </c>
    </row>
    <row r="16" spans="1:201" x14ac:dyDescent="0.25">
      <c r="B16" s="703" t="s">
        <v>201</v>
      </c>
      <c r="C16" s="681">
        <v>69</v>
      </c>
      <c r="D16" s="749">
        <f t="shared" si="48"/>
        <v>185756.0802608853</v>
      </c>
      <c r="E16" s="750">
        <f t="shared" si="48"/>
        <v>20739.989871424823</v>
      </c>
      <c r="F16" s="751">
        <f t="shared" si="48"/>
        <v>6.4384392746335681</v>
      </c>
      <c r="G16" s="785">
        <f t="shared" ref="G16:AL16" si="49">G15*(1-DB15)</f>
        <v>142853.18293679543</v>
      </c>
      <c r="H16" s="786">
        <f t="shared" si="49"/>
        <v>130991.6268863345</v>
      </c>
      <c r="I16" s="786">
        <f t="shared" si="49"/>
        <v>1730.8070868700802</v>
      </c>
      <c r="J16" s="785">
        <f t="shared" si="49"/>
        <v>143328.81826155051</v>
      </c>
      <c r="K16" s="786">
        <f t="shared" si="49"/>
        <v>131427.76869090207</v>
      </c>
      <c r="L16" s="800">
        <f t="shared" si="49"/>
        <v>1736.5698775473875</v>
      </c>
      <c r="M16" s="785">
        <f t="shared" si="49"/>
        <v>116442.57349312678</v>
      </c>
      <c r="N16" s="786">
        <f t="shared" si="49"/>
        <v>106773.97469991866</v>
      </c>
      <c r="O16" s="800">
        <f t="shared" si="49"/>
        <v>1410.8165269545589</v>
      </c>
      <c r="P16" s="752">
        <f t="shared" si="49"/>
        <v>252090.56758438499</v>
      </c>
      <c r="Q16" s="753">
        <f t="shared" si="49"/>
        <v>5299.9453821718971</v>
      </c>
      <c r="R16" s="754">
        <f t="shared" si="49"/>
        <v>1906.4551734431286</v>
      </c>
      <c r="S16" s="752">
        <f t="shared" si="49"/>
        <v>104072.31853354331</v>
      </c>
      <c r="T16" s="753">
        <f t="shared" si="49"/>
        <v>69838.003226456683</v>
      </c>
      <c r="U16" s="754">
        <f t="shared" si="49"/>
        <v>0</v>
      </c>
      <c r="V16" s="752">
        <f t="shared" si="49"/>
        <v>95611.301990610329</v>
      </c>
      <c r="W16" s="753">
        <f t="shared" si="49"/>
        <v>23621.615785915488</v>
      </c>
      <c r="X16" s="754">
        <f t="shared" si="49"/>
        <v>562.41942347417842</v>
      </c>
      <c r="Y16" s="752">
        <f t="shared" si="49"/>
        <v>115536.44313402167</v>
      </c>
      <c r="Z16" s="753">
        <f t="shared" si="49"/>
        <v>26118.33458060064</v>
      </c>
      <c r="AA16" s="754">
        <f t="shared" si="49"/>
        <v>325.45942537769128</v>
      </c>
      <c r="AB16" s="752">
        <f t="shared" si="49"/>
        <v>75655.314184821502</v>
      </c>
      <c r="AC16" s="753">
        <f t="shared" si="49"/>
        <v>17102.749185272136</v>
      </c>
      <c r="AD16" s="754">
        <f t="shared" si="49"/>
        <v>213.11660990635187</v>
      </c>
      <c r="AE16" s="752">
        <f t="shared" si="49"/>
        <v>155083.0035927461</v>
      </c>
      <c r="AF16" s="753">
        <f t="shared" si="49"/>
        <v>6706.2920472538863</v>
      </c>
      <c r="AG16" s="754">
        <f t="shared" si="49"/>
        <v>0</v>
      </c>
      <c r="AH16" s="752">
        <f t="shared" si="49"/>
        <v>110021.40286666666</v>
      </c>
      <c r="AI16" s="753">
        <f t="shared" si="49"/>
        <v>80531.12993333333</v>
      </c>
      <c r="AJ16" s="754">
        <f t="shared" si="49"/>
        <v>0</v>
      </c>
      <c r="AK16" s="752">
        <f t="shared" si="49"/>
        <v>329168.53177136515</v>
      </c>
      <c r="AL16" s="753">
        <f t="shared" si="49"/>
        <v>6893.5818172013642</v>
      </c>
      <c r="AM16" s="754">
        <f t="shared" ref="AM16:BR16" si="50">AM15*(1-EH15)</f>
        <v>574.46515143344709</v>
      </c>
      <c r="AN16" s="752">
        <f t="shared" si="50"/>
        <v>120725.697652</v>
      </c>
      <c r="AO16" s="753">
        <f t="shared" si="50"/>
        <v>221585.14126</v>
      </c>
      <c r="AP16" s="754">
        <f t="shared" si="50"/>
        <v>1528.1733879999999</v>
      </c>
      <c r="AQ16" s="752">
        <f t="shared" si="50"/>
        <v>327577.08176666667</v>
      </c>
      <c r="AR16" s="753">
        <f t="shared" si="50"/>
        <v>64664.566790303026</v>
      </c>
      <c r="AS16" s="754">
        <f t="shared" si="50"/>
        <v>850.84956303030299</v>
      </c>
      <c r="AT16" s="752">
        <f t="shared" si="50"/>
        <v>279567.96974619018</v>
      </c>
      <c r="AU16" s="753">
        <f t="shared" si="50"/>
        <v>29417.226667322993</v>
      </c>
      <c r="AV16" s="754">
        <f t="shared" si="50"/>
        <v>417.26562648685098</v>
      </c>
      <c r="AW16" s="752">
        <f t="shared" si="50"/>
        <v>339610.94808242423</v>
      </c>
      <c r="AX16" s="753">
        <f t="shared" si="50"/>
        <v>118505.92801939395</v>
      </c>
      <c r="AY16" s="754">
        <f t="shared" si="50"/>
        <v>1193.0126981818182</v>
      </c>
      <c r="AZ16" s="752">
        <f t="shared" si="50"/>
        <v>240592.67325534826</v>
      </c>
      <c r="BA16" s="753">
        <f t="shared" si="50"/>
        <v>217267.93516306928</v>
      </c>
      <c r="BB16" s="754">
        <f t="shared" si="50"/>
        <v>9606.878781582498</v>
      </c>
      <c r="BC16" s="752">
        <f t="shared" si="50"/>
        <v>571469.55010788352</v>
      </c>
      <c r="BD16" s="753">
        <f t="shared" si="50"/>
        <v>108016.14583600718</v>
      </c>
      <c r="BE16" s="754">
        <f t="shared" si="50"/>
        <v>794.31649610928241</v>
      </c>
      <c r="BF16" s="752">
        <f t="shared" si="50"/>
        <v>583414.95646834106</v>
      </c>
      <c r="BG16" s="753">
        <f t="shared" si="50"/>
        <v>253413.13038836152</v>
      </c>
      <c r="BH16" s="754">
        <f t="shared" si="50"/>
        <v>5093.8331432974373</v>
      </c>
      <c r="BI16" s="752">
        <f t="shared" si="50"/>
        <v>408938.80042072997</v>
      </c>
      <c r="BJ16" s="753">
        <f t="shared" si="50"/>
        <v>184662.26071599932</v>
      </c>
      <c r="BK16" s="754">
        <f t="shared" si="50"/>
        <v>2598.5988632706253</v>
      </c>
      <c r="BL16" s="752">
        <f t="shared" si="50"/>
        <v>218753.83568917133</v>
      </c>
      <c r="BM16" s="753">
        <f t="shared" si="50"/>
        <v>106663.56478240289</v>
      </c>
      <c r="BN16" s="754">
        <f t="shared" si="50"/>
        <v>1610.5595284257797</v>
      </c>
      <c r="BO16" s="752">
        <f t="shared" si="50"/>
        <v>313478.58414315816</v>
      </c>
      <c r="BP16" s="753">
        <f t="shared" si="50"/>
        <v>131035.79213742663</v>
      </c>
      <c r="BQ16" s="754">
        <f t="shared" si="50"/>
        <v>6902.0437194152109</v>
      </c>
      <c r="BR16" s="752">
        <f t="shared" si="50"/>
        <v>202577.06862381869</v>
      </c>
      <c r="BS16" s="753">
        <f t="shared" ref="BS16:CR16" si="51">BS15*(1-FN15)</f>
        <v>110104.07642193403</v>
      </c>
      <c r="BT16" s="754">
        <f t="shared" si="51"/>
        <v>832.61495424728491</v>
      </c>
      <c r="BU16" s="752">
        <f t="shared" si="51"/>
        <v>31276.170173280818</v>
      </c>
      <c r="BV16" s="753">
        <f t="shared" si="51"/>
        <v>71771.579826719186</v>
      </c>
      <c r="BW16" s="754">
        <f t="shared" si="51"/>
        <v>0</v>
      </c>
      <c r="BX16" s="752">
        <f t="shared" si="51"/>
        <v>60814.871782730661</v>
      </c>
      <c r="BY16" s="753">
        <f t="shared" si="51"/>
        <v>2482.4435636361859</v>
      </c>
      <c r="BZ16" s="754">
        <f t="shared" si="51"/>
        <v>566.15965363315229</v>
      </c>
      <c r="CA16" s="752">
        <f t="shared" si="51"/>
        <v>27662.840304700563</v>
      </c>
      <c r="CB16" s="753">
        <f t="shared" si="51"/>
        <v>4823.5525362557764</v>
      </c>
      <c r="CC16" s="754">
        <f t="shared" si="51"/>
        <v>0</v>
      </c>
      <c r="CD16" s="752">
        <f t="shared" si="51"/>
        <v>94261.815823651908</v>
      </c>
      <c r="CE16" s="753">
        <f t="shared" si="51"/>
        <v>3320.5497837579219</v>
      </c>
      <c r="CF16" s="754">
        <f t="shared" si="51"/>
        <v>8.4386789291000799</v>
      </c>
      <c r="CG16" s="752">
        <f t="shared" si="51"/>
        <v>91706.570762050134</v>
      </c>
      <c r="CH16" s="753">
        <f t="shared" si="51"/>
        <v>13551.957591496623</v>
      </c>
      <c r="CI16" s="754">
        <f t="shared" si="51"/>
        <v>3.5516464532547505</v>
      </c>
      <c r="CJ16" s="752">
        <f t="shared" si="51"/>
        <v>262005.4102314192</v>
      </c>
      <c r="CK16" s="753">
        <f t="shared" si="51"/>
        <v>5646.6863368646245</v>
      </c>
      <c r="CL16" s="754">
        <f t="shared" si="51"/>
        <v>13.763431716179442</v>
      </c>
      <c r="CM16" s="752">
        <f t="shared" si="51"/>
        <v>295050.52422641992</v>
      </c>
      <c r="CN16" s="753">
        <f t="shared" si="51"/>
        <v>60440.765773580126</v>
      </c>
      <c r="CO16" s="754">
        <f t="shared" si="51"/>
        <v>0</v>
      </c>
      <c r="CP16" s="752">
        <f t="shared" si="51"/>
        <v>101643.1901373242</v>
      </c>
      <c r="CQ16" s="753">
        <f t="shared" si="51"/>
        <v>89383.71182376596</v>
      </c>
      <c r="CR16" s="753">
        <f t="shared" si="51"/>
        <v>81.708038909826882</v>
      </c>
      <c r="CS16" s="752">
        <f t="shared" ref="CS16" si="52">CS15*(1-GN15)</f>
        <v>71470.944717666935</v>
      </c>
      <c r="CT16" s="753">
        <f t="shared" ref="CT16" si="53">CT15*(1-GO15)</f>
        <v>27738.710717960217</v>
      </c>
      <c r="CU16" s="754">
        <f t="shared" ref="CU16" si="54">CU15*(1-GP15)</f>
        <v>747.89456437285651</v>
      </c>
      <c r="CV16" s="752">
        <f t="shared" ref="CV16" si="55">CV15*(1-GQ15)</f>
        <v>72812.027450940557</v>
      </c>
      <c r="CW16" s="753">
        <f t="shared" ref="CW16" si="56">CW15*(1-GR15)</f>
        <v>14508.14042775376</v>
      </c>
      <c r="CX16" s="754">
        <f t="shared" ref="CX16" si="57">CX15*(1-GS15)</f>
        <v>97.162121305672486</v>
      </c>
      <c r="DA16" s="703" t="s">
        <v>201</v>
      </c>
      <c r="DB16" s="837"/>
      <c r="DC16" s="68"/>
      <c r="DD16" s="838"/>
      <c r="DE16" s="837"/>
      <c r="DF16" s="68"/>
      <c r="DG16" s="838"/>
      <c r="DH16" s="837"/>
      <c r="DI16" s="68"/>
      <c r="DJ16" s="838"/>
      <c r="DK16" s="837"/>
      <c r="DL16" s="68"/>
      <c r="DM16" s="838"/>
      <c r="DN16" s="837"/>
      <c r="DO16" s="68"/>
      <c r="DP16" s="838"/>
      <c r="DQ16" s="837"/>
      <c r="DR16" s="68"/>
      <c r="DS16" s="838"/>
      <c r="DT16" s="837"/>
      <c r="DU16" s="68"/>
      <c r="DV16" s="838"/>
      <c r="DW16" s="837"/>
      <c r="DX16" s="68"/>
      <c r="DY16" s="838"/>
      <c r="DZ16" s="837"/>
      <c r="EA16" s="68"/>
      <c r="EB16" s="838"/>
      <c r="EC16" s="837"/>
      <c r="ED16" s="68"/>
      <c r="EE16" s="838"/>
      <c r="EF16" s="837"/>
      <c r="EG16" s="68"/>
      <c r="EH16" s="838"/>
      <c r="EI16" s="837"/>
      <c r="EJ16" s="68"/>
      <c r="EK16" s="838"/>
      <c r="EL16" s="837"/>
      <c r="EM16" s="68"/>
      <c r="EN16" s="838"/>
      <c r="EO16" s="837"/>
      <c r="EP16" s="68"/>
      <c r="EQ16" s="838"/>
      <c r="ER16" s="837"/>
      <c r="ES16" s="68"/>
      <c r="ET16" s="838"/>
      <c r="EU16" s="837"/>
      <c r="EV16" s="68"/>
      <c r="EW16" s="838"/>
      <c r="EX16" s="837"/>
      <c r="EY16" s="68"/>
      <c r="EZ16" s="838"/>
      <c r="FA16" s="837"/>
      <c r="FB16" s="68"/>
      <c r="FC16" s="838"/>
      <c r="FD16" s="837"/>
      <c r="FE16" s="68"/>
      <c r="FF16" s="838"/>
      <c r="FG16" s="837"/>
      <c r="FH16" s="68"/>
      <c r="FI16" s="838"/>
      <c r="FJ16" s="837"/>
      <c r="FK16" s="68"/>
      <c r="FL16" s="838"/>
      <c r="FM16" s="837"/>
      <c r="FN16" s="68"/>
      <c r="FO16" s="838"/>
      <c r="FP16" s="837"/>
      <c r="FQ16" s="68"/>
      <c r="FR16" s="838"/>
      <c r="FS16" s="837"/>
      <c r="FT16" s="68"/>
      <c r="FU16" s="838"/>
      <c r="FV16" s="837"/>
      <c r="FW16" s="68"/>
      <c r="FX16" s="838"/>
      <c r="FY16" s="837"/>
      <c r="FZ16" s="68"/>
      <c r="GA16" s="838"/>
      <c r="GB16" s="837"/>
      <c r="GC16" s="68"/>
      <c r="GD16" s="838"/>
      <c r="GE16" s="837"/>
      <c r="GF16" s="68"/>
      <c r="GG16" s="838"/>
      <c r="GH16" s="845"/>
      <c r="GI16" s="846"/>
      <c r="GJ16" s="847"/>
      <c r="GK16" s="845"/>
      <c r="GL16" s="846"/>
      <c r="GM16" s="847"/>
      <c r="GN16" s="837"/>
      <c r="GO16" s="68"/>
      <c r="GP16" s="838"/>
      <c r="GQ16" s="837"/>
      <c r="GR16" s="68"/>
      <c r="GS16" s="838"/>
    </row>
    <row r="17" spans="1:201" ht="15.75" thickBot="1" x14ac:dyDescent="0.3">
      <c r="B17" s="706" t="s">
        <v>202</v>
      </c>
      <c r="C17" s="696">
        <v>70</v>
      </c>
      <c r="D17" s="755">
        <f t="shared" si="48"/>
        <v>55485.582415589117</v>
      </c>
      <c r="E17" s="756">
        <f t="shared" si="48"/>
        <v>6195.0619096463761</v>
      </c>
      <c r="F17" s="757">
        <f t="shared" si="48"/>
        <v>1.347103179780484</v>
      </c>
      <c r="G17" s="792">
        <f t="shared" ref="G17:I17" si="58">G15-G16</f>
        <v>1442.9614438060089</v>
      </c>
      <c r="H17" s="793">
        <f t="shared" si="58"/>
        <v>1323.1477463266056</v>
      </c>
      <c r="I17" s="793">
        <f t="shared" si="58"/>
        <v>17.482899867374499</v>
      </c>
      <c r="J17" s="792">
        <f t="shared" ref="J17:O17" si="59">J15-J16</f>
        <v>1447.7658410257718</v>
      </c>
      <c r="K17" s="793">
        <f t="shared" si="59"/>
        <v>1327.5532191000239</v>
      </c>
      <c r="L17" s="801">
        <f t="shared" si="59"/>
        <v>17.54110987421609</v>
      </c>
      <c r="M17" s="792">
        <f t="shared" si="59"/>
        <v>1176.1876110416924</v>
      </c>
      <c r="N17" s="793">
        <f t="shared" si="59"/>
        <v>1078.5249969688739</v>
      </c>
      <c r="O17" s="801">
        <f t="shared" si="59"/>
        <v>14.250671989439979</v>
      </c>
      <c r="P17" s="758">
        <f t="shared" ref="P17:AU17" si="60">P15-P16</f>
        <v>5144.705460905825</v>
      </c>
      <c r="Q17" s="759">
        <f t="shared" si="60"/>
        <v>108.16215065656979</v>
      </c>
      <c r="R17" s="760">
        <f t="shared" si="60"/>
        <v>38.907248437614953</v>
      </c>
      <c r="S17" s="758">
        <f t="shared" si="60"/>
        <v>2123.9248680314922</v>
      </c>
      <c r="T17" s="759">
        <f t="shared" si="60"/>
        <v>1425.265371968504</v>
      </c>
      <c r="U17" s="760">
        <f t="shared" si="60"/>
        <v>0</v>
      </c>
      <c r="V17" s="758">
        <f t="shared" si="60"/>
        <v>1951.2510610328609</v>
      </c>
      <c r="W17" s="759">
        <f t="shared" si="60"/>
        <v>482.07379154929731</v>
      </c>
      <c r="X17" s="760">
        <f t="shared" si="60"/>
        <v>11.477947417840369</v>
      </c>
      <c r="Y17" s="758">
        <f t="shared" si="60"/>
        <v>2357.8865945718717</v>
      </c>
      <c r="Z17" s="759">
        <f t="shared" si="60"/>
        <v>533.0272363387885</v>
      </c>
      <c r="AA17" s="760">
        <f t="shared" si="60"/>
        <v>6.6420290893406673</v>
      </c>
      <c r="AB17" s="758">
        <f t="shared" si="60"/>
        <v>1543.9860037718754</v>
      </c>
      <c r="AC17" s="759">
        <f t="shared" si="60"/>
        <v>349.03569765861539</v>
      </c>
      <c r="AD17" s="760">
        <f t="shared" si="60"/>
        <v>4.3493185695173793</v>
      </c>
      <c r="AE17" s="758">
        <f t="shared" si="60"/>
        <v>3164.959256994829</v>
      </c>
      <c r="AF17" s="759">
        <f t="shared" si="60"/>
        <v>136.86310300518107</v>
      </c>
      <c r="AG17" s="760">
        <f t="shared" si="60"/>
        <v>0</v>
      </c>
      <c r="AH17" s="758">
        <f t="shared" si="60"/>
        <v>2245.3347523809498</v>
      </c>
      <c r="AI17" s="759">
        <f t="shared" si="60"/>
        <v>1643.4924476190499</v>
      </c>
      <c r="AJ17" s="760">
        <f t="shared" si="60"/>
        <v>0</v>
      </c>
      <c r="AK17" s="758">
        <f t="shared" si="60"/>
        <v>6717.7251381911337</v>
      </c>
      <c r="AL17" s="759">
        <f t="shared" si="60"/>
        <v>140.68534320819163</v>
      </c>
      <c r="AM17" s="760">
        <f t="shared" si="60"/>
        <v>11.723778600682635</v>
      </c>
      <c r="AN17" s="758">
        <f t="shared" si="60"/>
        <v>2463.7897479999956</v>
      </c>
      <c r="AO17" s="759">
        <f t="shared" si="60"/>
        <v>4522.1457400000072</v>
      </c>
      <c r="AP17" s="760">
        <f t="shared" si="60"/>
        <v>31.187212000000045</v>
      </c>
      <c r="AQ17" s="758">
        <f t="shared" si="60"/>
        <v>6685.2465666666976</v>
      </c>
      <c r="AR17" s="759">
        <f t="shared" si="60"/>
        <v>1319.6850365368009</v>
      </c>
      <c r="AS17" s="760">
        <f t="shared" si="60"/>
        <v>17.364276796536842</v>
      </c>
      <c r="AT17" s="758">
        <f t="shared" si="60"/>
        <v>5705.4687703304226</v>
      </c>
      <c r="AU17" s="759">
        <f t="shared" si="60"/>
        <v>600.35156463924432</v>
      </c>
      <c r="AV17" s="760">
        <f t="shared" ref="AV17:CA17" si="61">AV15-AV16</f>
        <v>8.5156250303439265</v>
      </c>
      <c r="AW17" s="758">
        <f t="shared" si="61"/>
        <v>6930.8356751514948</v>
      </c>
      <c r="AX17" s="759">
        <f t="shared" si="61"/>
        <v>2418.4883269264101</v>
      </c>
      <c r="AY17" s="760">
        <f t="shared" si="61"/>
        <v>24.347197922077839</v>
      </c>
      <c r="AZ17" s="758">
        <f t="shared" si="61"/>
        <v>4910.0545562315965</v>
      </c>
      <c r="BA17" s="759">
        <f t="shared" si="61"/>
        <v>4434.0394931238552</v>
      </c>
      <c r="BB17" s="760">
        <f t="shared" si="61"/>
        <v>196.05875064454085</v>
      </c>
      <c r="BC17" s="758">
        <f t="shared" si="61"/>
        <v>11662.643879752723</v>
      </c>
      <c r="BD17" s="759">
        <f t="shared" si="61"/>
        <v>2204.4111395103537</v>
      </c>
      <c r="BE17" s="760">
        <f t="shared" si="61"/>
        <v>16.210540736924145</v>
      </c>
      <c r="BF17" s="758">
        <f t="shared" si="61"/>
        <v>11906.427683027345</v>
      </c>
      <c r="BG17" s="759">
        <f t="shared" si="61"/>
        <v>5171.6965385380026</v>
      </c>
      <c r="BH17" s="760">
        <f t="shared" si="61"/>
        <v>103.95577843464162</v>
      </c>
      <c r="BI17" s="758">
        <f t="shared" si="61"/>
        <v>8345.6898045046837</v>
      </c>
      <c r="BJ17" s="759">
        <f t="shared" si="61"/>
        <v>3768.6175656326523</v>
      </c>
      <c r="BK17" s="760">
        <f t="shared" si="61"/>
        <v>53.032629862665999</v>
      </c>
      <c r="BL17" s="758">
        <f t="shared" si="61"/>
        <v>4464.3639936565596</v>
      </c>
      <c r="BM17" s="759">
        <f t="shared" si="61"/>
        <v>2176.8074445388338</v>
      </c>
      <c r="BN17" s="760">
        <f t="shared" si="61"/>
        <v>32.86856180460768</v>
      </c>
      <c r="BO17" s="758">
        <f t="shared" si="61"/>
        <v>6397.5221253705677</v>
      </c>
      <c r="BP17" s="759">
        <f t="shared" si="61"/>
        <v>2674.1998395393166</v>
      </c>
      <c r="BQ17" s="760">
        <f t="shared" si="61"/>
        <v>140.85803509010657</v>
      </c>
      <c r="BR17" s="758">
        <f t="shared" si="61"/>
        <v>4134.2258902820176</v>
      </c>
      <c r="BS17" s="759">
        <f t="shared" si="61"/>
        <v>2247.0219677945715</v>
      </c>
      <c r="BT17" s="760">
        <f t="shared" si="61"/>
        <v>16.99214192341401</v>
      </c>
      <c r="BU17" s="758">
        <f t="shared" si="61"/>
        <v>801.95308136617678</v>
      </c>
      <c r="BV17" s="759">
        <f t="shared" si="61"/>
        <v>1840.2969186338305</v>
      </c>
      <c r="BW17" s="760">
        <f t="shared" si="61"/>
        <v>0</v>
      </c>
      <c r="BX17" s="758">
        <f t="shared" si="61"/>
        <v>1559.355686736686</v>
      </c>
      <c r="BY17" s="759">
        <f t="shared" si="61"/>
        <v>63.652399067594615</v>
      </c>
      <c r="BZ17" s="760">
        <f t="shared" si="61"/>
        <v>14.516914195721824</v>
      </c>
      <c r="CA17" s="758">
        <f t="shared" si="61"/>
        <v>8262.9263247806884</v>
      </c>
      <c r="CB17" s="759">
        <f t="shared" ref="CB17:CO17" si="62">CB15-CB16</f>
        <v>123.68083426296835</v>
      </c>
      <c r="CC17" s="760">
        <f t="shared" si="62"/>
        <v>0</v>
      </c>
      <c r="CD17" s="758">
        <f t="shared" si="62"/>
        <v>28156.126804467451</v>
      </c>
      <c r="CE17" s="759">
        <f t="shared" si="62"/>
        <v>991.85253281080759</v>
      </c>
      <c r="CF17" s="760">
        <f t="shared" si="62"/>
        <v>0.21637638279743854</v>
      </c>
      <c r="CG17" s="758">
        <f t="shared" si="62"/>
        <v>27392.871786066928</v>
      </c>
      <c r="CH17" s="759">
        <f t="shared" si="62"/>
        <v>4047.9873325249646</v>
      </c>
      <c r="CI17" s="760">
        <f t="shared" si="62"/>
        <v>1.0608814081150553</v>
      </c>
      <c r="CJ17" s="758">
        <f t="shared" si="62"/>
        <v>78261.35630289145</v>
      </c>
      <c r="CK17" s="759">
        <f t="shared" si="62"/>
        <v>1686.6725421803421</v>
      </c>
      <c r="CL17" s="760">
        <f t="shared" si="62"/>
        <v>4.1111549282094426</v>
      </c>
      <c r="CM17" s="758">
        <f t="shared" si="62"/>
        <v>88131.974768930639</v>
      </c>
      <c r="CN17" s="759">
        <f t="shared" si="62"/>
        <v>18053.73523106939</v>
      </c>
      <c r="CO17" s="760">
        <f t="shared" si="62"/>
        <v>0</v>
      </c>
      <c r="CP17" s="758">
        <f t="shared" ref="CP17:CU17" si="63">CP15-CP16</f>
        <v>30360.952898161762</v>
      </c>
      <c r="CQ17" s="759">
        <f t="shared" si="63"/>
        <v>26699.030804501526</v>
      </c>
      <c r="CR17" s="759">
        <f t="shared" si="63"/>
        <v>24.406297336701527</v>
      </c>
      <c r="CS17" s="758">
        <f t="shared" si="63"/>
        <v>21348.464006575829</v>
      </c>
      <c r="CT17" s="759">
        <f t="shared" si="63"/>
        <v>8285.5889157543497</v>
      </c>
      <c r="CU17" s="760">
        <f t="shared" si="63"/>
        <v>223.39707766981428</v>
      </c>
      <c r="CV17" s="758">
        <f t="shared" ref="CV17:CX17" si="64">CV15-CV16</f>
        <v>21749.047160670554</v>
      </c>
      <c r="CW17" s="759">
        <f t="shared" si="64"/>
        <v>4333.6003875108636</v>
      </c>
      <c r="CX17" s="760">
        <f t="shared" si="64"/>
        <v>29.022451818577494</v>
      </c>
      <c r="DA17" s="706" t="s">
        <v>202</v>
      </c>
      <c r="DB17" s="839"/>
      <c r="DC17" s="840"/>
      <c r="DD17" s="841"/>
      <c r="DE17" s="839"/>
      <c r="DF17" s="840"/>
      <c r="DG17" s="841"/>
      <c r="DH17" s="839"/>
      <c r="DI17" s="840"/>
      <c r="DJ17" s="841"/>
      <c r="DK17" s="839"/>
      <c r="DL17" s="840"/>
      <c r="DM17" s="841"/>
      <c r="DN17" s="839"/>
      <c r="DO17" s="840"/>
      <c r="DP17" s="841"/>
      <c r="DQ17" s="839"/>
      <c r="DR17" s="840"/>
      <c r="DS17" s="841"/>
      <c r="DT17" s="839"/>
      <c r="DU17" s="840"/>
      <c r="DV17" s="841"/>
      <c r="DW17" s="839"/>
      <c r="DX17" s="840"/>
      <c r="DY17" s="841"/>
      <c r="DZ17" s="839"/>
      <c r="EA17" s="840"/>
      <c r="EB17" s="841"/>
      <c r="EC17" s="839"/>
      <c r="ED17" s="840"/>
      <c r="EE17" s="841"/>
      <c r="EF17" s="839"/>
      <c r="EG17" s="840"/>
      <c r="EH17" s="841"/>
      <c r="EI17" s="839"/>
      <c r="EJ17" s="840"/>
      <c r="EK17" s="841"/>
      <c r="EL17" s="839"/>
      <c r="EM17" s="840"/>
      <c r="EN17" s="841"/>
      <c r="EO17" s="839"/>
      <c r="EP17" s="840"/>
      <c r="EQ17" s="841"/>
      <c r="ER17" s="839"/>
      <c r="ES17" s="840"/>
      <c r="ET17" s="841"/>
      <c r="EU17" s="839"/>
      <c r="EV17" s="840"/>
      <c r="EW17" s="841"/>
      <c r="EX17" s="839"/>
      <c r="EY17" s="840"/>
      <c r="EZ17" s="841"/>
      <c r="FA17" s="839"/>
      <c r="FB17" s="840"/>
      <c r="FC17" s="841"/>
      <c r="FD17" s="839"/>
      <c r="FE17" s="840"/>
      <c r="FF17" s="841"/>
      <c r="FG17" s="839"/>
      <c r="FH17" s="840"/>
      <c r="FI17" s="841"/>
      <c r="FJ17" s="839"/>
      <c r="FK17" s="840"/>
      <c r="FL17" s="841"/>
      <c r="FM17" s="839"/>
      <c r="FN17" s="840"/>
      <c r="FO17" s="841"/>
      <c r="FP17" s="839"/>
      <c r="FQ17" s="840"/>
      <c r="FR17" s="841"/>
      <c r="FS17" s="839"/>
      <c r="FT17" s="840"/>
      <c r="FU17" s="841"/>
      <c r="FV17" s="839"/>
      <c r="FW17" s="840"/>
      <c r="FX17" s="841"/>
      <c r="FY17" s="839"/>
      <c r="FZ17" s="840"/>
      <c r="GA17" s="841"/>
      <c r="GB17" s="839"/>
      <c r="GC17" s="840"/>
      <c r="GD17" s="841"/>
      <c r="GE17" s="839"/>
      <c r="GF17" s="840"/>
      <c r="GG17" s="841"/>
      <c r="GH17" s="848"/>
      <c r="GI17" s="849"/>
      <c r="GJ17" s="850"/>
      <c r="GK17" s="848"/>
      <c r="GL17" s="849"/>
      <c r="GM17" s="850"/>
      <c r="GN17" s="839"/>
      <c r="GO17" s="840"/>
      <c r="GP17" s="841"/>
      <c r="GQ17" s="839"/>
      <c r="GR17" s="840"/>
      <c r="GS17" s="841"/>
    </row>
    <row r="18" spans="1:201" x14ac:dyDescent="0.25">
      <c r="B18" s="723"/>
      <c r="C18" s="723"/>
      <c r="D18" s="723"/>
      <c r="E18" s="723"/>
      <c r="F18" s="723"/>
      <c r="G18" s="723"/>
      <c r="H18" s="723"/>
      <c r="I18" s="723"/>
      <c r="J18" s="723"/>
      <c r="K18" s="723"/>
      <c r="L18" s="723"/>
      <c r="M18" s="723"/>
      <c r="N18" s="723"/>
      <c r="O18" s="723"/>
      <c r="P18" s="721"/>
      <c r="Q18" s="721"/>
      <c r="R18" s="721"/>
      <c r="S18" s="721"/>
      <c r="T18" s="721"/>
      <c r="U18" s="721"/>
      <c r="V18" s="721"/>
      <c r="W18" s="721"/>
      <c r="X18" s="721"/>
      <c r="Y18" s="721"/>
      <c r="Z18" s="721"/>
      <c r="AA18" s="721"/>
      <c r="AB18" s="721"/>
      <c r="AC18" s="721"/>
      <c r="AD18" s="721"/>
      <c r="AE18" s="721"/>
      <c r="AF18" s="721"/>
      <c r="AG18" s="721"/>
      <c r="AH18" s="721"/>
      <c r="AI18" s="721"/>
      <c r="AJ18" s="721"/>
      <c r="AK18" s="721"/>
      <c r="AL18" s="721"/>
      <c r="AM18" s="721"/>
      <c r="AN18" s="721"/>
      <c r="AO18" s="721"/>
      <c r="AP18" s="721"/>
      <c r="AQ18" s="721"/>
      <c r="AR18" s="721"/>
      <c r="AS18" s="721"/>
      <c r="AT18" s="721"/>
      <c r="AU18" s="721"/>
      <c r="AV18" s="721"/>
      <c r="AW18" s="721"/>
      <c r="AX18" s="721"/>
      <c r="AY18" s="721"/>
      <c r="AZ18" s="721"/>
      <c r="BA18" s="721"/>
      <c r="BB18" s="721"/>
      <c r="BC18" s="721"/>
      <c r="BD18" s="721"/>
      <c r="BE18" s="721"/>
      <c r="BF18" s="721"/>
      <c r="BG18" s="721"/>
      <c r="BH18" s="721"/>
      <c r="BI18" s="721"/>
      <c r="BJ18" s="721"/>
      <c r="BK18" s="721"/>
      <c r="BL18" s="721"/>
      <c r="BM18" s="721"/>
      <c r="BN18" s="721"/>
      <c r="BO18" s="721"/>
      <c r="BP18" s="721"/>
      <c r="BQ18" s="721"/>
      <c r="BR18" s="721"/>
      <c r="BS18" s="721"/>
      <c r="BT18" s="721"/>
      <c r="BU18" s="721"/>
      <c r="BV18" s="721"/>
      <c r="BW18" s="721"/>
      <c r="BX18" s="721"/>
      <c r="BY18" s="721"/>
      <c r="BZ18" s="721"/>
      <c r="CA18" s="721"/>
      <c r="CB18" s="721"/>
      <c r="CC18" s="721"/>
      <c r="CD18" s="721"/>
      <c r="CE18" s="721"/>
      <c r="CF18" s="721"/>
      <c r="CG18" s="721"/>
      <c r="CH18" s="721"/>
      <c r="CI18" s="721"/>
      <c r="CJ18" s="721"/>
      <c r="CK18" s="721"/>
      <c r="CL18" s="721"/>
      <c r="CM18" s="721"/>
      <c r="CN18" s="721"/>
      <c r="CO18" s="721"/>
      <c r="CP18" s="721"/>
      <c r="CQ18" s="721"/>
      <c r="CR18" s="721"/>
      <c r="CS18" s="721"/>
      <c r="CT18" s="721"/>
      <c r="CU18" s="721"/>
      <c r="CV18" s="721"/>
      <c r="CW18" s="721"/>
      <c r="CX18" s="721"/>
    </row>
    <row r="19" spans="1:201" x14ac:dyDescent="0.25">
      <c r="B19" s="724"/>
      <c r="C19" s="724"/>
      <c r="D19" s="724"/>
      <c r="E19" s="724"/>
      <c r="F19" s="724"/>
      <c r="G19" s="717">
        <v>33215.811622856228</v>
      </c>
      <c r="H19" s="717">
        <v>61924.16598684989</v>
      </c>
      <c r="I19" s="717">
        <v>86542.226397954102</v>
      </c>
      <c r="J19" s="717">
        <v>94912.224371012242</v>
      </c>
      <c r="K19" s="717">
        <v>106616.72273683213</v>
      </c>
      <c r="L19" s="717">
        <v>83906.087503253279</v>
      </c>
      <c r="M19" s="717">
        <v>60429.154205815481</v>
      </c>
      <c r="N19" s="724"/>
      <c r="O19" s="724"/>
      <c r="P19" s="725"/>
      <c r="Q19" s="725"/>
      <c r="R19" s="725"/>
      <c r="S19" s="725"/>
      <c r="T19" s="725"/>
      <c r="U19" s="725"/>
      <c r="V19" s="725"/>
      <c r="W19" s="725"/>
      <c r="X19" s="725"/>
      <c r="Y19" s="725"/>
      <c r="Z19" s="725"/>
      <c r="AA19" s="725"/>
      <c r="AB19" s="725"/>
      <c r="AC19" s="725"/>
      <c r="AD19" s="725"/>
      <c r="AE19" s="725"/>
      <c r="AF19" s="725"/>
      <c r="AG19" s="725"/>
      <c r="AH19" s="725"/>
      <c r="AI19" s="725"/>
      <c r="AJ19" s="725"/>
      <c r="AK19" s="725"/>
      <c r="AL19" s="725"/>
      <c r="AM19" s="725"/>
      <c r="AN19" s="725"/>
      <c r="AO19" s="725"/>
      <c r="AP19" s="725"/>
      <c r="AQ19" s="725"/>
      <c r="AR19" s="725"/>
      <c r="AS19" s="725"/>
      <c r="AT19" s="725"/>
      <c r="AU19" s="725"/>
      <c r="AV19" s="725"/>
      <c r="AW19" s="725"/>
      <c r="AX19" s="725"/>
      <c r="AY19" s="725"/>
      <c r="AZ19" s="725"/>
      <c r="BA19" s="725"/>
      <c r="BB19" s="725"/>
      <c r="BC19" s="725"/>
      <c r="BD19" s="725"/>
      <c r="BE19" s="725"/>
      <c r="BF19" s="725"/>
      <c r="BG19" s="725"/>
      <c r="BH19" s="725"/>
      <c r="BI19" s="725"/>
      <c r="BJ19" s="725"/>
      <c r="BK19" s="725"/>
      <c r="BL19" s="725"/>
      <c r="BM19" s="725"/>
      <c r="BN19" s="725"/>
      <c r="BO19" s="725"/>
      <c r="BP19" s="725"/>
      <c r="BQ19" s="725"/>
      <c r="BR19" s="725"/>
      <c r="BS19" s="725"/>
      <c r="BT19" s="725"/>
      <c r="BU19" s="725"/>
      <c r="BV19" s="725"/>
      <c r="BW19" s="725"/>
      <c r="BX19" s="725"/>
      <c r="BY19" s="725"/>
      <c r="BZ19" s="725"/>
      <c r="CA19" s="725"/>
      <c r="CB19" s="725"/>
      <c r="CC19" s="725"/>
      <c r="CD19" s="725"/>
      <c r="CE19" s="725"/>
      <c r="CF19" s="725"/>
      <c r="CG19" s="725"/>
      <c r="CH19" s="725"/>
      <c r="CI19" s="725"/>
      <c r="CJ19" s="725"/>
      <c r="CK19" s="725"/>
      <c r="CL19" s="725"/>
      <c r="CM19" s="725"/>
      <c r="CN19" s="725"/>
      <c r="CO19" s="725"/>
      <c r="CP19" s="725"/>
      <c r="CQ19" s="725"/>
      <c r="CR19" s="725"/>
      <c r="CS19" s="725"/>
      <c r="CT19" s="725"/>
      <c r="CU19" s="725"/>
      <c r="CV19" s="725"/>
      <c r="CW19" s="725"/>
      <c r="CX19" s="725"/>
    </row>
    <row r="20" spans="1:201" x14ac:dyDescent="0.25">
      <c r="B20" s="724"/>
      <c r="C20" s="724"/>
      <c r="D20" s="724"/>
      <c r="E20" s="724"/>
      <c r="F20" s="724"/>
      <c r="G20" s="717" t="s">
        <v>1746</v>
      </c>
      <c r="H20" s="717"/>
      <c r="I20" s="718">
        <v>0.10510393726477672</v>
      </c>
      <c r="J20" s="718">
        <v>0.34058961781883573</v>
      </c>
      <c r="K20" s="718">
        <v>0.5541175099441541</v>
      </c>
      <c r="N20" s="724"/>
      <c r="O20" s="724"/>
      <c r="P20" s="725"/>
      <c r="Q20" s="725"/>
      <c r="R20" s="725"/>
      <c r="S20" s="725"/>
      <c r="T20" s="725"/>
      <c r="U20" s="725"/>
      <c r="V20" s="725"/>
      <c r="W20" s="725"/>
      <c r="X20" s="725"/>
      <c r="Y20" s="725"/>
      <c r="Z20" s="725"/>
      <c r="AA20" s="725"/>
      <c r="AB20" s="725"/>
      <c r="AC20" s="725"/>
      <c r="AD20" s="725"/>
      <c r="AE20" s="725"/>
      <c r="AF20" s="725"/>
      <c r="AG20" s="725"/>
      <c r="AH20" s="725"/>
      <c r="AI20" s="725"/>
      <c r="AJ20" s="725"/>
      <c r="AK20" s="725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  <c r="BN20" s="725"/>
      <c r="BO20" s="725"/>
      <c r="BP20" s="725"/>
      <c r="BQ20" s="725"/>
      <c r="BR20" s="725"/>
      <c r="BS20" s="725"/>
      <c r="BT20" s="725"/>
      <c r="BU20" s="725"/>
      <c r="BV20" s="725"/>
      <c r="BW20" s="725"/>
      <c r="BX20" s="725"/>
      <c r="BY20" s="725"/>
      <c r="BZ20" s="725"/>
      <c r="CA20" s="725"/>
      <c r="CB20" s="725"/>
      <c r="CC20" s="725"/>
      <c r="CD20" s="725"/>
      <c r="CE20" s="725"/>
      <c r="CF20" s="725"/>
      <c r="CG20" s="725"/>
      <c r="CH20" s="725"/>
      <c r="CI20" s="725"/>
      <c r="CJ20" s="725"/>
      <c r="CK20" s="725"/>
      <c r="CL20" s="725"/>
      <c r="CM20" s="725"/>
      <c r="CN20" s="725"/>
      <c r="CO20" s="725"/>
      <c r="CP20" s="725"/>
      <c r="CR20" s="725"/>
      <c r="CS20" s="725"/>
      <c r="CT20" s="725"/>
      <c r="CU20" s="725"/>
      <c r="CV20" s="725"/>
      <c r="CW20" s="725"/>
      <c r="CX20" s="725"/>
    </row>
    <row r="21" spans="1:201" x14ac:dyDescent="0.25">
      <c r="B21" s="723"/>
      <c r="C21" s="723"/>
      <c r="D21" s="723"/>
      <c r="E21" s="723"/>
      <c r="F21" s="723"/>
      <c r="G21" s="723"/>
      <c r="H21" s="723"/>
      <c r="I21" s="723"/>
      <c r="J21" s="723"/>
      <c r="K21" s="723"/>
      <c r="L21" s="723"/>
      <c r="M21" s="723"/>
      <c r="N21" s="723"/>
      <c r="O21" s="723"/>
      <c r="P21" s="721"/>
      <c r="Q21" s="721"/>
      <c r="R21" s="721"/>
      <c r="S21" s="721"/>
      <c r="T21" s="721"/>
      <c r="U21" s="721"/>
      <c r="V21" s="721"/>
      <c r="W21" s="721"/>
      <c r="X21" s="721"/>
      <c r="Y21" s="721"/>
      <c r="Z21" s="721"/>
      <c r="AA21" s="721"/>
      <c r="AB21" s="721"/>
      <c r="AC21" s="721"/>
      <c r="AD21" s="721"/>
      <c r="AE21" s="721"/>
      <c r="AF21" s="721"/>
      <c r="AG21" s="721"/>
      <c r="AH21" s="721"/>
      <c r="AI21" s="721"/>
      <c r="AJ21" s="721"/>
      <c r="AK21" s="721"/>
      <c r="AL21" s="721"/>
      <c r="AM21" s="721"/>
      <c r="AN21" s="721"/>
      <c r="AO21" s="721"/>
      <c r="AP21" s="721"/>
      <c r="AQ21" s="721"/>
      <c r="AR21" s="721"/>
      <c r="AS21" s="721"/>
      <c r="AT21" s="721"/>
      <c r="AU21" s="721"/>
      <c r="AV21" s="721"/>
      <c r="AW21" s="721"/>
      <c r="AX21" s="721"/>
      <c r="AY21" s="721"/>
      <c r="AZ21" s="721"/>
      <c r="BA21" s="721"/>
      <c r="BB21" s="721"/>
      <c r="BC21" s="721"/>
      <c r="BD21" s="721"/>
      <c r="BE21" s="721"/>
      <c r="BF21" s="721"/>
      <c r="BG21" s="721"/>
      <c r="BH21" s="721"/>
      <c r="BI21" s="721"/>
      <c r="BJ21" s="721"/>
      <c r="BK21" s="721"/>
      <c r="BL21" s="721"/>
      <c r="BM21" s="721"/>
      <c r="BN21" s="721"/>
      <c r="BO21" s="721"/>
      <c r="BP21" s="721"/>
      <c r="BQ21" s="721"/>
      <c r="BR21" s="721"/>
      <c r="BS21" s="721"/>
      <c r="BT21" s="721"/>
      <c r="BU21" s="721"/>
      <c r="BV21" s="721"/>
      <c r="BW21" s="721"/>
      <c r="BX21" s="721"/>
      <c r="BY21" s="721"/>
      <c r="BZ21" s="721"/>
      <c r="CA21" s="721"/>
      <c r="CB21" s="721"/>
      <c r="CC21" s="721"/>
      <c r="CD21" s="721"/>
      <c r="CE21" s="721"/>
      <c r="CF21" s="721"/>
      <c r="CG21" s="721"/>
      <c r="CH21" s="721"/>
      <c r="CI21" s="721"/>
      <c r="CJ21" s="721"/>
      <c r="CK21" s="721"/>
      <c r="CL21" s="721"/>
      <c r="CM21" s="721"/>
      <c r="CN21" s="721"/>
      <c r="CO21" s="721"/>
      <c r="CP21" s="721"/>
      <c r="CQ21" s="721"/>
      <c r="CR21" s="721"/>
      <c r="CS21" s="721"/>
      <c r="CT21" s="721"/>
      <c r="CU21" s="721"/>
      <c r="CV21" s="721"/>
      <c r="CW21" s="721"/>
      <c r="CX21" s="721"/>
    </row>
    <row r="22" spans="1:201" x14ac:dyDescent="0.25">
      <c r="B22" s="724"/>
      <c r="C22" s="724"/>
      <c r="D22" s="724"/>
      <c r="E22" s="724"/>
      <c r="F22" s="724"/>
      <c r="G22" s="724"/>
      <c r="H22" s="724"/>
      <c r="I22" s="724"/>
      <c r="J22" s="724"/>
      <c r="K22" s="724"/>
      <c r="L22" s="724"/>
      <c r="M22" s="724"/>
      <c r="N22" s="724"/>
      <c r="O22" s="724"/>
      <c r="P22" s="725"/>
      <c r="Q22" s="725"/>
      <c r="R22" s="725"/>
      <c r="S22" s="725"/>
      <c r="T22" s="725"/>
      <c r="U22" s="725"/>
      <c r="V22" s="725"/>
      <c r="W22" s="725"/>
      <c r="X22" s="725"/>
      <c r="Y22" s="725"/>
      <c r="Z22" s="725"/>
      <c r="AA22" s="725"/>
      <c r="AB22" s="725"/>
      <c r="AC22" s="725"/>
      <c r="AD22" s="725"/>
      <c r="AE22" s="725"/>
      <c r="AF22" s="725"/>
      <c r="AG22" s="725"/>
      <c r="AH22" s="725"/>
      <c r="AI22" s="725"/>
      <c r="AJ22" s="725"/>
      <c r="AK22" s="725"/>
      <c r="AL22" s="725"/>
      <c r="AM22" s="725"/>
      <c r="AN22" s="725"/>
      <c r="AO22" s="725"/>
      <c r="AP22" s="725"/>
      <c r="AQ22" s="725"/>
      <c r="AR22" s="725"/>
      <c r="AS22" s="725"/>
      <c r="AT22" s="725"/>
      <c r="AU22" s="725"/>
      <c r="AV22" s="725"/>
      <c r="AW22" s="725"/>
      <c r="AX22" s="725"/>
      <c r="AY22" s="725"/>
      <c r="AZ22" s="725"/>
      <c r="BA22" s="725"/>
      <c r="BB22" s="725"/>
      <c r="BC22" s="725"/>
      <c r="BD22" s="725"/>
      <c r="BE22" s="725"/>
      <c r="BF22" s="725"/>
      <c r="BG22" s="725"/>
      <c r="BH22" s="725"/>
      <c r="BI22" s="725"/>
      <c r="BJ22" s="725"/>
      <c r="BK22" s="725"/>
      <c r="BL22" s="725"/>
      <c r="BM22" s="725"/>
      <c r="BN22" s="725"/>
      <c r="BO22" s="725"/>
      <c r="BP22" s="725"/>
      <c r="BQ22" s="725"/>
      <c r="BR22" s="725"/>
      <c r="BS22" s="725"/>
      <c r="BT22" s="725"/>
      <c r="BU22" s="725"/>
      <c r="BV22" s="725"/>
      <c r="BW22" s="725"/>
      <c r="BX22" s="725"/>
      <c r="BY22" s="725"/>
      <c r="BZ22" s="725"/>
      <c r="CA22" s="725"/>
      <c r="CB22" s="725"/>
      <c r="CC22" s="725"/>
      <c r="CD22" s="725"/>
      <c r="CE22" s="725"/>
      <c r="CF22" s="725"/>
      <c r="CG22" s="725"/>
      <c r="CH22" s="725"/>
      <c r="CI22" s="725"/>
      <c r="CJ22" s="725"/>
      <c r="CK22" s="725"/>
      <c r="CL22" s="725"/>
      <c r="CM22" s="725"/>
      <c r="CN22" s="725"/>
      <c r="CO22" s="725"/>
      <c r="CP22" s="725"/>
      <c r="CQ22" s="725"/>
      <c r="CR22" s="725"/>
      <c r="CS22" s="725"/>
      <c r="CT22" s="725"/>
      <c r="CU22" s="725"/>
      <c r="CV22" s="725"/>
      <c r="CW22" s="725"/>
      <c r="CX22" s="725"/>
    </row>
    <row r="23" spans="1:201" x14ac:dyDescent="0.25">
      <c r="B23" s="724"/>
      <c r="C23" s="724"/>
      <c r="D23" s="724"/>
      <c r="E23" s="724"/>
      <c r="F23" s="724"/>
      <c r="G23" s="724"/>
      <c r="H23" s="724"/>
      <c r="I23" s="724"/>
      <c r="J23" s="724"/>
      <c r="K23" s="724"/>
      <c r="L23" s="724"/>
      <c r="M23" s="724"/>
      <c r="N23" s="724"/>
      <c r="O23" s="724"/>
      <c r="P23" s="725"/>
      <c r="Q23" s="725"/>
      <c r="R23" s="725"/>
      <c r="S23" s="725"/>
      <c r="T23" s="725"/>
      <c r="U23" s="725"/>
      <c r="V23" s="725"/>
      <c r="W23" s="725"/>
      <c r="X23" s="725"/>
      <c r="Y23" s="725"/>
      <c r="Z23" s="725"/>
      <c r="AA23" s="725"/>
      <c r="AB23" s="725"/>
      <c r="AC23" s="725"/>
      <c r="AD23" s="725"/>
      <c r="AE23" s="725"/>
      <c r="AF23" s="725"/>
      <c r="AG23" s="725"/>
      <c r="AH23" s="725"/>
      <c r="AI23" s="725"/>
      <c r="AJ23" s="725"/>
      <c r="AK23" s="725"/>
      <c r="AL23" s="725"/>
      <c r="AM23" s="725"/>
      <c r="AN23" s="725"/>
      <c r="AO23" s="725"/>
      <c r="AP23" s="725"/>
      <c r="AQ23" s="725"/>
      <c r="AR23" s="725"/>
      <c r="AS23" s="725"/>
      <c r="AT23" s="725"/>
      <c r="AU23" s="725"/>
      <c r="AV23" s="725"/>
      <c r="AW23" s="725"/>
      <c r="AX23" s="725"/>
      <c r="AY23" s="725"/>
      <c r="AZ23" s="725"/>
      <c r="BA23" s="725"/>
      <c r="BB23" s="725"/>
      <c r="BC23" s="725"/>
      <c r="BD23" s="725"/>
      <c r="BE23" s="725"/>
      <c r="BF23" s="725"/>
      <c r="BG23" s="725"/>
      <c r="BH23" s="725"/>
      <c r="BI23" s="725"/>
      <c r="BJ23" s="725"/>
      <c r="BK23" s="725"/>
      <c r="BL23" s="725"/>
      <c r="BM23" s="725"/>
      <c r="BN23" s="725"/>
      <c r="BO23" s="725"/>
      <c r="BP23" s="725"/>
      <c r="BQ23" s="725"/>
      <c r="BR23" s="725"/>
      <c r="BS23" s="725"/>
      <c r="BT23" s="725"/>
      <c r="BU23" s="725"/>
      <c r="BV23" s="725"/>
      <c r="BW23" s="725"/>
      <c r="BX23" s="725"/>
      <c r="BY23" s="725"/>
      <c r="BZ23" s="725"/>
      <c r="CA23" s="725"/>
      <c r="CB23" s="725"/>
      <c r="CC23" s="725"/>
      <c r="CD23" s="725"/>
      <c r="CE23" s="725"/>
      <c r="CF23" s="725"/>
      <c r="CG23" s="725"/>
      <c r="CH23" s="725"/>
      <c r="CI23" s="725"/>
      <c r="CJ23" s="725"/>
      <c r="CK23" s="725"/>
      <c r="CL23" s="725"/>
      <c r="CM23" s="725"/>
      <c r="CN23" s="725"/>
      <c r="CO23" s="725"/>
      <c r="CP23" s="725"/>
      <c r="CQ23" s="725"/>
      <c r="CR23" s="725"/>
      <c r="CS23" s="725"/>
      <c r="CT23" s="725"/>
      <c r="CU23" s="725"/>
      <c r="CV23" s="725"/>
      <c r="CW23" s="725"/>
      <c r="CX23" s="725"/>
    </row>
    <row r="24" spans="1:201" x14ac:dyDescent="0.25">
      <c r="A24" t="s">
        <v>1684</v>
      </c>
      <c r="B24" s="723"/>
      <c r="C24" s="723"/>
      <c r="D24" s="723"/>
      <c r="E24" s="723"/>
      <c r="F24" s="723"/>
      <c r="G24" s="802">
        <f>G9/SUM($G9:$I9)</f>
        <v>0.10512379882678914</v>
      </c>
      <c r="H24" s="802">
        <f>H9/SUM($G9:$I9)</f>
        <v>0.34065397926895008</v>
      </c>
      <c r="I24" s="802">
        <f>I9/SUM($G9:$I9)</f>
        <v>0.55422222190426074</v>
      </c>
      <c r="J24" s="802">
        <f>J9/SUM($J9:$L9)</f>
        <v>0.10512379882678914</v>
      </c>
      <c r="K24" s="802">
        <f t="shared" ref="K24:L24" si="65">K9/SUM($J9:$L9)</f>
        <v>0.34065397926895008</v>
      </c>
      <c r="L24" s="802">
        <f t="shared" si="65"/>
        <v>0.55422222190426074</v>
      </c>
      <c r="M24" s="802">
        <f>M9/SUM($M9:$O9)</f>
        <v>0.10512379882678913</v>
      </c>
      <c r="N24" s="802">
        <f t="shared" ref="N24:O24" si="66">N9/SUM($M9:$O9)</f>
        <v>0.34065397926895014</v>
      </c>
      <c r="O24" s="802">
        <f t="shared" si="66"/>
        <v>0.55422222190426074</v>
      </c>
      <c r="P24" s="802">
        <f>P9/SUM($P9:$R9)</f>
        <v>0.10512379882678913</v>
      </c>
      <c r="Q24" s="802">
        <f t="shared" ref="Q24:R24" si="67">Q9/SUM($P9:$R9)</f>
        <v>0.34065397926895008</v>
      </c>
      <c r="R24" s="802">
        <f t="shared" si="67"/>
        <v>0.55422222190426074</v>
      </c>
      <c r="S24" s="802">
        <f>S9/SUM($S9:$U9)</f>
        <v>0.10512379882678913</v>
      </c>
      <c r="T24" s="802">
        <f t="shared" ref="T24:U24" si="68">T9/SUM($S9:$U9)</f>
        <v>0.34065397926895008</v>
      </c>
      <c r="U24" s="802">
        <f t="shared" si="68"/>
        <v>0.55422222190426074</v>
      </c>
      <c r="V24" s="802">
        <f>V9/SUM($V9:$X9)</f>
        <v>0.10512379882678914</v>
      </c>
      <c r="W24" s="802">
        <f t="shared" ref="W24:X24" si="69">W9/SUM($V9:$X9)</f>
        <v>0.34065397926895014</v>
      </c>
      <c r="X24" s="802">
        <f t="shared" si="69"/>
        <v>0.55422222190426074</v>
      </c>
      <c r="Y24" s="802">
        <f>Y9/SUM($Y9:$AA9)</f>
        <v>0.10512379882678913</v>
      </c>
      <c r="Z24" s="802">
        <f t="shared" ref="Z24:AA24" si="70">Z9/SUM($Y9:$AA9)</f>
        <v>0.34065397926895008</v>
      </c>
      <c r="AA24" s="802">
        <f t="shared" si="70"/>
        <v>0.55422222190426074</v>
      </c>
      <c r="AB24" s="802">
        <f>AB9/SUM($AB9:$AD9)</f>
        <v>0.12101413771701865</v>
      </c>
      <c r="AC24" s="802">
        <f t="shared" ref="AC24:AD24" si="71">AC9/SUM($AB9:$AD9)</f>
        <v>0.30971238860789074</v>
      </c>
      <c r="AD24" s="802">
        <f t="shared" si="71"/>
        <v>0.56927347367509062</v>
      </c>
      <c r="AE24" s="802">
        <f>AE9/SUM($AE9:$AG9)</f>
        <v>9.1000325920796543E-2</v>
      </c>
      <c r="AF24" s="802">
        <f t="shared" ref="AF24:AG24" si="72">AF9/SUM($AE9:$AG9)</f>
        <v>0.33769469675884056</v>
      </c>
      <c r="AG24" s="802">
        <f t="shared" si="72"/>
        <v>0.57130497732036301</v>
      </c>
      <c r="AH24" s="802">
        <f>AH9/SUM($AH9:$AJ9)</f>
        <v>3.8949526748760982E-2</v>
      </c>
      <c r="AI24" s="802">
        <f t="shared" ref="AI24:AJ24" si="73">AI9/SUM($AH9:$AJ9)</f>
        <v>0.27819305652621379</v>
      </c>
      <c r="AJ24" s="802">
        <f t="shared" si="73"/>
        <v>0.6828574167250252</v>
      </c>
      <c r="AK24" s="802">
        <f>AK9/SUM($AK9:$AM9)</f>
        <v>0.12062106832900411</v>
      </c>
      <c r="AL24" s="802">
        <f t="shared" ref="AL24:AM24" si="74">AL9/SUM($AK9:$AM9)</f>
        <v>0.1263451196708926</v>
      </c>
      <c r="AM24" s="802">
        <f t="shared" si="74"/>
        <v>0.75303381200010322</v>
      </c>
      <c r="AN24" s="802">
        <f>AN9/SUM($AN9:$AP9)</f>
        <v>0.10827277699564562</v>
      </c>
      <c r="AO24" s="802">
        <f t="shared" ref="AO24:AP24" si="75">AO9/SUM($AN9:$AP9)</f>
        <v>0.40957653473030059</v>
      </c>
      <c r="AP24" s="802">
        <f t="shared" si="75"/>
        <v>0.48215068827405383</v>
      </c>
      <c r="AQ24" s="802">
        <f>AQ9/SUM($AQ9:$AS9)</f>
        <v>2.8813362499486989E-2</v>
      </c>
      <c r="AR24" s="802">
        <f t="shared" ref="AR24:AS24" si="76">AR9/SUM($AQ9:$AS9)</f>
        <v>0.31715680635386989</v>
      </c>
      <c r="AS24" s="802">
        <f t="shared" si="76"/>
        <v>0.65402983114664315</v>
      </c>
      <c r="AT24" s="802">
        <f>AT9/SUM($AT9:$AV9)</f>
        <v>3.8336391055252245E-2</v>
      </c>
      <c r="AU24" s="802">
        <f t="shared" ref="AU24:AV24" si="77">AU9/SUM($AT9:$AV9)</f>
        <v>0.18134006755833909</v>
      </c>
      <c r="AV24" s="802">
        <f t="shared" si="77"/>
        <v>0.78032354138640869</v>
      </c>
      <c r="AW24" s="802">
        <f>AW9/SUM($AW9:$AY9)</f>
        <v>0.11596547468000833</v>
      </c>
      <c r="AX24" s="802">
        <f t="shared" ref="AX24:AY24" si="78">AX9/SUM($AW9:$AY9)</f>
        <v>0.30186295436113103</v>
      </c>
      <c r="AY24" s="802">
        <f t="shared" si="78"/>
        <v>0.58217157095886063</v>
      </c>
      <c r="AZ24" s="802">
        <f>AZ9/SUM($AZ9:$BB9)</f>
        <v>0.26320753937406616</v>
      </c>
      <c r="BA24" s="802">
        <f t="shared" ref="BA24:BB24" si="79">BA9/SUM($AZ9:$BB9)</f>
        <v>0.37667890267671561</v>
      </c>
      <c r="BB24" s="802">
        <f t="shared" si="79"/>
        <v>0.36011355794921834</v>
      </c>
      <c r="BC24" s="802">
        <f>BC9/SUM($BC9:$BE9)</f>
        <v>9.7058986221157481E-2</v>
      </c>
      <c r="BD24" s="802">
        <f t="shared" ref="BD24:BE24" si="80">BD9/SUM($BC9:$BE9)</f>
        <v>0.57492179720640335</v>
      </c>
      <c r="BE24" s="802">
        <f t="shared" si="80"/>
        <v>0.32801921657243921</v>
      </c>
      <c r="BF24" s="802">
        <f>BF9/SUM($BF9:$BH9)</f>
        <v>0.10231864243647502</v>
      </c>
      <c r="BG24" s="802">
        <f t="shared" ref="BG24:BH24" si="81">BG9/SUM($BF9:$BH9)</f>
        <v>0.29197644080833485</v>
      </c>
      <c r="BH24" s="802">
        <f t="shared" si="81"/>
        <v>0.60570491675519011</v>
      </c>
      <c r="BI24" s="802">
        <f>BI9/SUM($BI9:$BK9)</f>
        <v>8.5848687103190768E-2</v>
      </c>
      <c r="BJ24" s="802">
        <f t="shared" ref="BJ24:BK24" si="82">BJ9/SUM($BI9:$BK9)</f>
        <v>0.42308426516077652</v>
      </c>
      <c r="BK24" s="802">
        <f t="shared" si="82"/>
        <v>0.49106704773603266</v>
      </c>
      <c r="BL24" s="802">
        <f>BL9/SUM($BL9:$BN9)</f>
        <v>4.812263603558297E-2</v>
      </c>
      <c r="BM24" s="802">
        <f t="shared" ref="BM24:BN24" si="83">BM9/SUM($BL9:$BN9)</f>
        <v>0.30154409711070151</v>
      </c>
      <c r="BN24" s="802">
        <f t="shared" si="83"/>
        <v>0.6503332668537154</v>
      </c>
      <c r="BO24" s="802">
        <f>BO9/SUM($BO9:$BQ9)</f>
        <v>6.650813670561323E-2</v>
      </c>
      <c r="BP24" s="802">
        <f t="shared" ref="BP24:BQ24" si="84">BP9/SUM($BO9:$BQ9)</f>
        <v>0.2911295013694557</v>
      </c>
      <c r="BQ24" s="802">
        <f t="shared" si="84"/>
        <v>0.64236236192493112</v>
      </c>
      <c r="BR24" s="802">
        <f>BR9/SUM($BR9:$BT9)</f>
        <v>8.5714051498014823E-2</v>
      </c>
      <c r="BS24" s="802">
        <f t="shared" ref="BS24:BT24" si="85">BS9/SUM($BR9:$BT9)</f>
        <v>0.32487706498861957</v>
      </c>
      <c r="BT24" s="802">
        <f t="shared" si="85"/>
        <v>0.58940888351336562</v>
      </c>
      <c r="BU24" s="802">
        <f>BU9/SUM($BU9:$BW9)</f>
        <v>6.0789187294881634E-2</v>
      </c>
      <c r="BV24" s="802">
        <f>BV9/SUM($BU9:$BW9)</f>
        <v>0.39145193719840454</v>
      </c>
      <c r="BW24" s="802">
        <f t="shared" ref="BW24" si="86">BW9/SUM($BU9:$BW9)</f>
        <v>0.54775887550671376</v>
      </c>
      <c r="BX24" s="802">
        <f>BX9/SUM($BX9:$BZ9)</f>
        <v>0.13422609739624322</v>
      </c>
      <c r="BY24" s="802">
        <f t="shared" ref="BY24:BZ24" si="87">BY9/SUM($BX9:$BZ9)</f>
        <v>0.28761465983807949</v>
      </c>
      <c r="BZ24" s="802">
        <f t="shared" si="87"/>
        <v>0.57815924276567732</v>
      </c>
      <c r="CA24" s="802">
        <f>CA9/SUM($CA9:$CC9)</f>
        <v>0.12413769857039887</v>
      </c>
      <c r="CB24" s="802">
        <f t="shared" ref="CB24:CC24" si="88">CB9/SUM($CA9:$CC9)</f>
        <v>0.50738197882581915</v>
      </c>
      <c r="CC24" s="802">
        <f t="shared" si="88"/>
        <v>0.368480322603782</v>
      </c>
      <c r="CD24" s="802">
        <f>CD9/SUM($CD9:$CF9)</f>
        <v>0.1529124329698183</v>
      </c>
      <c r="CE24" s="802">
        <f t="shared" ref="CE24:CF24" si="89">CE9/SUM($CD9:$CF9)</f>
        <v>0.32090757611360948</v>
      </c>
      <c r="CF24" s="802">
        <f t="shared" si="89"/>
        <v>0.5261799909165723</v>
      </c>
      <c r="CG24" s="802">
        <f>CG9/SUM($CG9:$CI9)</f>
        <v>0.11600043815750131</v>
      </c>
      <c r="CH24" s="802">
        <f t="shared" ref="CH24:CI24" si="90">CH9/SUM($CG9:$CI9)</f>
        <v>0.53930444988790638</v>
      </c>
      <c r="CI24" s="802">
        <f t="shared" si="90"/>
        <v>0.34469511195459235</v>
      </c>
      <c r="CJ24" s="802">
        <f>CJ9/SUM($CJ9:$CL9)</f>
        <v>0.10840875623916114</v>
      </c>
      <c r="CK24" s="802">
        <f t="shared" ref="CK24:CL24" si="91">CK9/SUM($CJ9:$CL9)</f>
        <v>0.36261946992145966</v>
      </c>
      <c r="CL24" s="802">
        <f t="shared" si="91"/>
        <v>0.52897177383937921</v>
      </c>
      <c r="CM24" s="802">
        <f>CM9/SUM($CM9:$CO9)</f>
        <v>0.24625887587450965</v>
      </c>
      <c r="CN24" s="802">
        <f t="shared" ref="CN24:CO24" si="92">CN9/SUM($CM9:$CO9)</f>
        <v>0.36870175721536541</v>
      </c>
      <c r="CO24" s="802">
        <f t="shared" si="92"/>
        <v>0.38503936691012497</v>
      </c>
      <c r="CP24" s="936">
        <f>AVERAGE(CM24,CJ24,CG24,CD24,CA24,BX24,BU24,BR24,BO24,BL24)</f>
        <v>0.11430783107417253</v>
      </c>
      <c r="CQ24" s="936">
        <f t="shared" ref="CQ24" si="93">AVERAGE(CN24,CK24,CH24,CE24,CB24,BY24,BV24,BS24,BP24,BM24)</f>
        <v>0.36955324924694211</v>
      </c>
      <c r="CR24" s="936">
        <f t="shared" ref="CR24" si="94">AVERAGE(CO24,CL24,CI24,CF24,CC24,BZ24,BW24,BT24,BQ24,BN24)</f>
        <v>0.51613891967888537</v>
      </c>
      <c r="CS24" s="937">
        <f>CS9/SUM($CS9:$CU9)</f>
        <v>0.11436033453790678</v>
      </c>
      <c r="CT24" s="937">
        <f>CT9/SUM($CS9:$CU9)</f>
        <v>0.46463813484896038</v>
      </c>
      <c r="CU24" s="937">
        <f>CU9/SUM($CS9:$CU9)</f>
        <v>0.42100153061313283</v>
      </c>
      <c r="CV24" s="937">
        <f>CV9/SUM($CV9:$CX9)</f>
        <v>0.15245619322805418</v>
      </c>
      <c r="CW24" s="937">
        <f>CW9/SUM($CV9:$CX9)</f>
        <v>0.51104895593099131</v>
      </c>
      <c r="CX24" s="937">
        <f>CX9/SUM($CV9:$CX9)</f>
        <v>0.33649485084095448</v>
      </c>
    </row>
    <row r="25" spans="1:201" x14ac:dyDescent="0.25">
      <c r="A25" t="s">
        <v>1683</v>
      </c>
      <c r="B25" s="726"/>
      <c r="C25" s="726"/>
      <c r="D25" s="726"/>
      <c r="E25" s="726"/>
      <c r="F25" s="726"/>
      <c r="G25" s="802">
        <f>G12/SUM($G12:$I12)</f>
        <v>0.28865655215784924</v>
      </c>
      <c r="H25" s="802">
        <f>H12/SUM($G12:$I12)</f>
        <v>0.50483452558761099</v>
      </c>
      <c r="I25" s="802">
        <f>I12/SUM($G12:$I12)</f>
        <v>0.20650892225453973</v>
      </c>
      <c r="J25" s="802">
        <f>J12/SUM($J12:$L12)</f>
        <v>0.28865655215784924</v>
      </c>
      <c r="K25" s="802">
        <f>K12/SUM($J12:$L12)</f>
        <v>0.50483452558761099</v>
      </c>
      <c r="L25" s="802">
        <f>L12/SUM($J12:$L12)</f>
        <v>0.20650892225453976</v>
      </c>
      <c r="M25" s="802">
        <f>M12/SUM($M12:$O12)</f>
        <v>0.28865655215784924</v>
      </c>
      <c r="N25" s="802">
        <f>N12/SUM($M12:$O12)</f>
        <v>0.50483452558761099</v>
      </c>
      <c r="O25" s="802">
        <f>O12/SUM($M12:$O12)</f>
        <v>0.20650892225453973</v>
      </c>
      <c r="P25" s="802">
        <f>P12/SUM($P12:$R12)</f>
        <v>0.28865655215784924</v>
      </c>
      <c r="Q25" s="802">
        <f>Q12/SUM($P12:$R12)</f>
        <v>0.50483452558761099</v>
      </c>
      <c r="R25" s="802">
        <f>R12/SUM($P12:$R12)</f>
        <v>0.20650892225453973</v>
      </c>
      <c r="S25" s="802">
        <f>S12/SUM($S12:$U12)</f>
        <v>0.28865655215784924</v>
      </c>
      <c r="T25" s="802">
        <f>T12/SUM($S12:$U12)</f>
        <v>0.50483452558761099</v>
      </c>
      <c r="U25" s="802">
        <f>U12/SUM($S12:$U12)</f>
        <v>0.20650892225453973</v>
      </c>
      <c r="V25" s="802">
        <f>V12/SUM($V12:$X12)</f>
        <v>0.28865655215784924</v>
      </c>
      <c r="W25" s="802">
        <f>W12/SUM($V12:$X12)</f>
        <v>0.50483452558761099</v>
      </c>
      <c r="X25" s="802">
        <f>X12/SUM($V12:$X12)</f>
        <v>0.20650892225453973</v>
      </c>
      <c r="Y25" s="802">
        <f>Y12/SUM($Y12:$AA12)</f>
        <v>0.28865655215784924</v>
      </c>
      <c r="Z25" s="802">
        <f>Z12/SUM($Y12:$AA12)</f>
        <v>0.50483452558761099</v>
      </c>
      <c r="AA25" s="802">
        <f>AA12/SUM($Y12:$AA12)</f>
        <v>0.20650892225453973</v>
      </c>
      <c r="AB25" s="802">
        <f>AB12/SUM($AB12:$AD12)</f>
        <v>0.10732524924458618</v>
      </c>
      <c r="AC25" s="802">
        <f>AC12/SUM($AB12:$AD12)</f>
        <v>0.49848973537946706</v>
      </c>
      <c r="AD25" s="802">
        <f>AD12/SUM($AB12:$AD12)</f>
        <v>0.39418501537594686</v>
      </c>
      <c r="AE25" s="802">
        <f>AE12/SUM($AE12:$AG12)</f>
        <v>0.13572791180178823</v>
      </c>
      <c r="AF25" s="802">
        <f>AF12/SUM($AE12:$AG12)</f>
        <v>0.50085341074799883</v>
      </c>
      <c r="AG25" s="802">
        <f>AG12/SUM($AE12:$AG12)</f>
        <v>0.36341867745021306</v>
      </c>
      <c r="AH25" s="802">
        <f>AH12/SUM($AH12:$AJ12)</f>
        <v>1.552756942952894E-2</v>
      </c>
      <c r="AI25" s="802">
        <f>AI12/SUM($AH12:$AJ12)</f>
        <v>0.41043160905577608</v>
      </c>
      <c r="AJ25" s="802">
        <f>AJ12/SUM($AH12:$AJ12)</f>
        <v>0.57404082151469504</v>
      </c>
      <c r="AK25" s="802">
        <f>AK12/SUM($AK12:$AM12)</f>
        <v>0.23449320215913871</v>
      </c>
      <c r="AL25" s="802">
        <f>AL12/SUM($AK12:$AM12)</f>
        <v>0.19372334626740054</v>
      </c>
      <c r="AM25" s="802">
        <f>AM12/SUM($AK12:$AM12)</f>
        <v>0.57178345157346078</v>
      </c>
      <c r="AN25" s="802">
        <f>AN12/SUM($AN12:$AP12)</f>
        <v>5.9188326337395292E-2</v>
      </c>
      <c r="AO25" s="802">
        <f>AO12/SUM($AN12:$AP12)</f>
        <v>0.77107158971134826</v>
      </c>
      <c r="AP25" s="802">
        <f>AP12/SUM($AN12:$AP12)</f>
        <v>0.1697400839512565</v>
      </c>
      <c r="AQ25" s="802">
        <f>AQ12/SUM($AQ12:$AS12)</f>
        <v>1.696231340886753E-2</v>
      </c>
      <c r="AR25" s="802">
        <f>AR12/SUM($AQ12:$AS12)</f>
        <v>0.40173501068101547</v>
      </c>
      <c r="AS25" s="802">
        <f>AS12/SUM($AQ12:$AS12)</f>
        <v>0.58130267591011697</v>
      </c>
      <c r="AT25" s="802">
        <f>AT12/SUM($AT12:$AV12)</f>
        <v>7.6069212646277237E-2</v>
      </c>
      <c r="AU25" s="802">
        <f>AU12/SUM($AT12:$AV12)</f>
        <v>0.21428811305589907</v>
      </c>
      <c r="AV25" s="802">
        <f>AV12/SUM($AT12:$AV12)</f>
        <v>0.70964267429782368</v>
      </c>
      <c r="AW25" s="802">
        <f>AW12/SUM($AW12:$AY12)</f>
        <v>0.42986437255848658</v>
      </c>
      <c r="AX25" s="802">
        <f>AX12/SUM($AW12:$AY12)</f>
        <v>0.33907835764483257</v>
      </c>
      <c r="AY25" s="802">
        <f>AY12/SUM($AW12:$AY12)</f>
        <v>0.23105726979668073</v>
      </c>
      <c r="AZ25" s="802">
        <f>AZ12/SUM($AZ12:$BB12)</f>
        <v>0.1384930992157159</v>
      </c>
      <c r="BA25" s="802">
        <f>BA12/SUM($AZ12:$BB12)</f>
        <v>0.61827100327727014</v>
      </c>
      <c r="BB25" s="802">
        <f>BB12/SUM($AZ12:$BB12)</f>
        <v>0.24323589750701394</v>
      </c>
      <c r="BC25" s="802">
        <f>BC12/SUM($BC12:$BE12)</f>
        <v>0.25205870180530904</v>
      </c>
      <c r="BD25" s="802">
        <f>BD12/SUM($BC12:$BE12)</f>
        <v>0.40061669186348625</v>
      </c>
      <c r="BE25" s="802">
        <f>BE12/SUM($BC12:$BE12)</f>
        <v>0.34732460633120465</v>
      </c>
      <c r="BF25" s="802">
        <f>BF12/SUM($BF12:$BH12)</f>
        <v>0.26650110640472702</v>
      </c>
      <c r="BG25" s="802">
        <f>BG12/SUM($BF12:$BH12)</f>
        <v>0.38968139015021985</v>
      </c>
      <c r="BH25" s="802">
        <f>BH12/SUM($BF12:$BH12)</f>
        <v>0.34381750344505302</v>
      </c>
      <c r="BI25" s="802">
        <f>BI12/SUM($BI12:$BK12)</f>
        <v>5.899209689528491E-2</v>
      </c>
      <c r="BJ25" s="802">
        <f>BJ12/SUM($BI12:$BK12)</f>
        <v>0.63845468946126505</v>
      </c>
      <c r="BK25" s="802">
        <f>BK12/SUM($BI12:$BK12)</f>
        <v>0.30255321364345017</v>
      </c>
      <c r="BL25" s="802">
        <f>BL12/SUM($BL12:$BN12)</f>
        <v>0.16645704574943176</v>
      </c>
      <c r="BM25" s="802">
        <f>BM12/SUM($BL12:$BN12)</f>
        <v>0.29558399530712176</v>
      </c>
      <c r="BN25" s="802">
        <f>BN12/SUM($BL12:$BN12)</f>
        <v>0.53795895894344647</v>
      </c>
      <c r="BO25" s="802">
        <f>BO12/SUM($BO12:$BQ12)</f>
        <v>0.21491985744114031</v>
      </c>
      <c r="BP25" s="802">
        <f>BP12/SUM($BO12:$BQ12)</f>
        <v>0.49121855754307359</v>
      </c>
      <c r="BQ25" s="802">
        <f>BQ12/SUM($BO12:$BQ12)</f>
        <v>0.29386158501578608</v>
      </c>
      <c r="BR25" s="802">
        <f>BR12/SUM($BR12:$BT12)</f>
        <v>0.11629989372026611</v>
      </c>
      <c r="BS25" s="802">
        <f>BS12/SUM($BR12:$BT12)</f>
        <v>0.47308834490454105</v>
      </c>
      <c r="BT25" s="802">
        <f>BT12/SUM($BR12:$BT12)</f>
        <v>0.41061176137519284</v>
      </c>
      <c r="BU25" s="802">
        <f>BU12/SUM($BU12:$BW12)</f>
        <v>7.4620835805267155E-2</v>
      </c>
      <c r="BV25" s="802">
        <f>BV12/SUM($BU12:$BW12)</f>
        <v>0.4512405801117636</v>
      </c>
      <c r="BW25" s="802">
        <f>BW12/SUM($BU12:$BW12)</f>
        <v>0.47413858408296927</v>
      </c>
      <c r="BX25" s="802">
        <f>BX12/SUM($BX12:$BZ12)</f>
        <v>0.35320659346251632</v>
      </c>
      <c r="BY25" s="802">
        <f>BY12/SUM($BX12:$BZ12)</f>
        <v>0.3462329585012604</v>
      </c>
      <c r="BZ25" s="802">
        <f>BZ12/SUM($BX12:$BZ12)</f>
        <v>0.30056044803622323</v>
      </c>
      <c r="CA25" s="802">
        <f>CA12/SUM($CA12:$CC12)</f>
        <v>0.23646452212709201</v>
      </c>
      <c r="CB25" s="802">
        <f>CB12/SUM($CA12:$CC12)</f>
        <v>0.61197242504530347</v>
      </c>
      <c r="CC25" s="802">
        <f>CC12/SUM($CA12:$CC12)</f>
        <v>0.15156305282760452</v>
      </c>
      <c r="CD25" s="802">
        <f>CD12/SUM($CD12:$CF12)</f>
        <v>0.22986403573562469</v>
      </c>
      <c r="CE25" s="802">
        <f>CE12/SUM($CD12:$CF12)</f>
        <v>0.5661936149778356</v>
      </c>
      <c r="CF25" s="802">
        <f>CF12/SUM($CD12:$CF12)</f>
        <v>0.20394234928653959</v>
      </c>
      <c r="CG25" s="802">
        <f>CG12/SUM($CG12:$CI12)</f>
        <v>0.11308428460883858</v>
      </c>
      <c r="CH25" s="802">
        <f>CH12/SUM($CG12:$CI12)</f>
        <v>0.69778762435629094</v>
      </c>
      <c r="CI25" s="802">
        <f>CI12/SUM($CG12:$CI12)</f>
        <v>0.18912809103487041</v>
      </c>
      <c r="CJ25" s="802">
        <f>CJ12/SUM($CJ12:$CL12)</f>
        <v>0.14923064974972261</v>
      </c>
      <c r="CK25" s="802">
        <f>CK12/SUM($CJ12:$CL12)</f>
        <v>0.35447187069889097</v>
      </c>
      <c r="CL25" s="802">
        <f>CL12/SUM($CJ12:$CL12)</f>
        <v>0.49629747955138642</v>
      </c>
      <c r="CM25" s="802">
        <f>CM12/SUM($CM12:$CO12)</f>
        <v>0.32806768257492414</v>
      </c>
      <c r="CN25" s="802">
        <f>CN12/SUM($CM12:$CO12)</f>
        <v>0.53936338673942885</v>
      </c>
      <c r="CO25" s="802">
        <f>CO12/SUM($CM12:$CO12)</f>
        <v>0.13256893068564704</v>
      </c>
      <c r="CP25" s="936">
        <f>AVERAGE(CM25,CJ25,CG25,CD25,CA25,BX25,BU25,BR25,BO25,BL25)</f>
        <v>0.19822154009748241</v>
      </c>
      <c r="CQ25" s="936">
        <f t="shared" ref="CQ25:CR25" si="95">AVERAGE(CN25,CK25,CH25,CE25,CB25,BY25,BV25,BS25,BP25,BM25)</f>
        <v>0.48271533581855108</v>
      </c>
      <c r="CR25" s="936">
        <f t="shared" si="95"/>
        <v>0.31906312408396659</v>
      </c>
      <c r="CS25" s="937">
        <f>CS12/SUM($CS12:$CU12)</f>
        <v>0.15779421816573519</v>
      </c>
      <c r="CT25" s="937">
        <f t="shared" ref="CT25:CU25" si="96">CT12/SUM($CS12:$CU12)</f>
        <v>0.61105303365365282</v>
      </c>
      <c r="CU25" s="937">
        <f t="shared" si="96"/>
        <v>0.23115274818061196</v>
      </c>
      <c r="CV25" s="937">
        <f>CV12/SUM($CV12:$CX12)</f>
        <v>0.33641794541407988</v>
      </c>
      <c r="CW25" s="937">
        <f>CW12/SUM($CV12:$CX12)</f>
        <v>0.44890867205497637</v>
      </c>
      <c r="CX25" s="937">
        <f>CX12/SUM($CV12:$CX12)</f>
        <v>0.21467338253094373</v>
      </c>
    </row>
    <row r="27" spans="1:201" x14ac:dyDescent="0.25"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</sheetData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0000"/>
  </sheetPr>
  <dimension ref="A1:GR62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A30" sqref="AA30"/>
    </sheetView>
  </sheetViews>
  <sheetFormatPr defaultColWidth="9.140625" defaultRowHeight="15" x14ac:dyDescent="0.25"/>
  <cols>
    <col min="1" max="1" width="12.7109375" bestFit="1" customWidth="1"/>
    <col min="2" max="2" width="7.140625" bestFit="1" customWidth="1"/>
    <col min="3" max="5" width="9.140625" customWidth="1"/>
    <col min="6" max="14" width="9.140625" hidden="1" customWidth="1"/>
    <col min="15" max="101" width="9.140625" customWidth="1"/>
    <col min="104" max="104" width="12.7109375" bestFit="1" customWidth="1"/>
    <col min="105" max="200" width="8" customWidth="1"/>
  </cols>
  <sheetData>
    <row r="1" spans="1:200" ht="15.75" thickBot="1" x14ac:dyDescent="0.3">
      <c r="A1" s="3"/>
      <c r="B1" s="3" t="s">
        <v>1748</v>
      </c>
      <c r="C1" s="3" t="s">
        <v>759</v>
      </c>
      <c r="D1" s="3"/>
      <c r="E1" s="3"/>
      <c r="F1" s="3">
        <v>1985</v>
      </c>
      <c r="G1" s="3"/>
      <c r="H1" s="3"/>
      <c r="I1" s="3">
        <v>1986</v>
      </c>
      <c r="J1" s="3"/>
      <c r="K1" s="3"/>
      <c r="L1" s="3">
        <v>1987</v>
      </c>
      <c r="M1" s="3"/>
      <c r="N1" s="3"/>
      <c r="O1" s="3">
        <v>1988</v>
      </c>
      <c r="P1" s="3"/>
      <c r="Q1" s="3"/>
      <c r="R1" s="3">
        <v>1989</v>
      </c>
      <c r="S1" s="3"/>
      <c r="T1" s="3"/>
      <c r="U1" s="3">
        <v>1990</v>
      </c>
      <c r="V1" s="3"/>
      <c r="W1" s="3"/>
      <c r="X1" s="3">
        <v>1991</v>
      </c>
      <c r="Y1" s="3"/>
      <c r="Z1" s="3"/>
      <c r="AA1" s="3">
        <v>1992</v>
      </c>
      <c r="AB1" s="3"/>
      <c r="AC1" s="3"/>
      <c r="AD1" s="3">
        <v>1993</v>
      </c>
      <c r="AE1" s="3"/>
      <c r="AF1" s="3"/>
      <c r="AG1" s="3">
        <v>1994</v>
      </c>
      <c r="AH1" s="3"/>
      <c r="AI1" s="3"/>
      <c r="AJ1" s="3">
        <v>1995</v>
      </c>
      <c r="AK1" s="3"/>
      <c r="AL1" s="3"/>
      <c r="AM1" s="3">
        <v>1996</v>
      </c>
      <c r="AN1" s="3"/>
      <c r="AO1" s="3"/>
      <c r="AP1" s="3">
        <v>1997</v>
      </c>
      <c r="AQ1" s="3"/>
      <c r="AR1" s="3"/>
      <c r="AS1" s="3">
        <v>1998</v>
      </c>
      <c r="AT1" s="3"/>
      <c r="AU1" s="3"/>
      <c r="AV1" s="3">
        <v>1999</v>
      </c>
      <c r="AW1" s="3"/>
      <c r="AX1" s="3"/>
      <c r="AY1" s="3">
        <v>2000</v>
      </c>
      <c r="AZ1" s="3"/>
      <c r="BA1" s="3"/>
      <c r="BB1" s="3">
        <v>2001</v>
      </c>
      <c r="BC1" s="3"/>
      <c r="BD1" s="3"/>
      <c r="BE1" s="3">
        <v>2002</v>
      </c>
      <c r="BF1" s="3"/>
      <c r="BG1" s="3"/>
      <c r="BH1" s="3">
        <v>2003</v>
      </c>
      <c r="BI1" s="3"/>
      <c r="BJ1" s="3"/>
      <c r="BK1" s="3">
        <v>2004</v>
      </c>
      <c r="BL1" s="3"/>
      <c r="BM1" s="3"/>
      <c r="BN1" s="3">
        <v>2005</v>
      </c>
      <c r="BO1" s="3"/>
      <c r="BP1" s="3"/>
      <c r="BQ1" s="3">
        <v>2006</v>
      </c>
      <c r="BR1" s="3"/>
      <c r="BS1" s="3"/>
      <c r="BT1" s="3">
        <v>2007</v>
      </c>
      <c r="BU1" s="3"/>
      <c r="BV1" s="3"/>
      <c r="BW1" s="3">
        <v>2008</v>
      </c>
      <c r="BX1" s="3"/>
      <c r="BY1" s="3"/>
      <c r="BZ1" s="3">
        <v>2009</v>
      </c>
      <c r="CA1" s="3"/>
      <c r="CB1" s="3"/>
      <c r="CC1" s="3">
        <v>2010</v>
      </c>
      <c r="CD1" s="3"/>
      <c r="CE1" s="3"/>
      <c r="CF1" s="3">
        <v>2011</v>
      </c>
      <c r="CG1" s="3"/>
      <c r="CH1" s="3"/>
      <c r="CI1" s="3">
        <v>2012</v>
      </c>
      <c r="CJ1" s="3"/>
      <c r="CK1" s="3"/>
      <c r="CL1" s="3">
        <v>2013</v>
      </c>
      <c r="CM1" s="3"/>
      <c r="CN1" s="3"/>
      <c r="CO1" s="3">
        <v>2014</v>
      </c>
      <c r="CP1" s="3"/>
      <c r="CQ1" s="3"/>
      <c r="CR1" s="3">
        <v>2015</v>
      </c>
      <c r="CS1" s="3"/>
      <c r="CT1" s="3"/>
      <c r="CU1" s="3">
        <v>2016</v>
      </c>
      <c r="CV1" s="3"/>
      <c r="CW1" s="3"/>
      <c r="CZ1" s="3" t="s">
        <v>1987</v>
      </c>
      <c r="DA1" s="3">
        <v>1985</v>
      </c>
      <c r="DB1" s="3"/>
      <c r="DC1" s="3"/>
      <c r="DD1" s="3">
        <v>1986</v>
      </c>
      <c r="DE1" s="3"/>
      <c r="DF1" s="3"/>
      <c r="DG1" s="3">
        <v>1987</v>
      </c>
      <c r="DH1" s="3"/>
      <c r="DI1" s="3"/>
      <c r="DJ1" s="3">
        <v>1988</v>
      </c>
      <c r="DK1" s="3"/>
      <c r="DL1" s="3"/>
      <c r="DM1" s="3">
        <v>1989</v>
      </c>
      <c r="DN1" s="3"/>
      <c r="DO1" s="3"/>
      <c r="DP1" s="3">
        <v>1990</v>
      </c>
      <c r="DQ1" s="3"/>
      <c r="DR1" s="3"/>
      <c r="DS1" s="3">
        <v>1991</v>
      </c>
      <c r="DT1" s="3"/>
      <c r="DU1" s="3"/>
      <c r="DV1" s="3">
        <v>1992</v>
      </c>
      <c r="DW1" s="3"/>
      <c r="DX1" s="3"/>
      <c r="DY1" s="3">
        <v>1993</v>
      </c>
      <c r="DZ1" s="3"/>
      <c r="EA1" s="3"/>
      <c r="EB1" s="3">
        <v>1994</v>
      </c>
      <c r="EC1" s="3"/>
      <c r="ED1" s="3"/>
      <c r="EE1" s="3">
        <v>1995</v>
      </c>
      <c r="EF1" s="3"/>
      <c r="EG1" s="3"/>
      <c r="EH1" s="3">
        <v>1996</v>
      </c>
      <c r="EI1" s="3"/>
      <c r="EJ1" s="3"/>
      <c r="EK1" s="3">
        <v>1997</v>
      </c>
      <c r="EL1" s="3"/>
      <c r="EM1" s="3"/>
      <c r="EN1" s="3">
        <v>1998</v>
      </c>
      <c r="EO1" s="3"/>
      <c r="EP1" s="3"/>
      <c r="EQ1" s="3">
        <v>1999</v>
      </c>
      <c r="ER1" s="3"/>
      <c r="ES1" s="3"/>
      <c r="ET1" s="3">
        <v>2000</v>
      </c>
      <c r="EU1" s="3"/>
      <c r="EV1" s="3"/>
      <c r="EW1" s="3">
        <v>2001</v>
      </c>
      <c r="EX1" s="3"/>
      <c r="EY1" s="3"/>
      <c r="EZ1" s="3">
        <v>2002</v>
      </c>
      <c r="FA1" s="3"/>
      <c r="FB1" s="3"/>
      <c r="FC1" s="3">
        <v>2003</v>
      </c>
      <c r="FD1" s="3"/>
      <c r="FE1" s="3"/>
      <c r="FF1" s="3">
        <v>2004</v>
      </c>
      <c r="FG1" s="3"/>
      <c r="FH1" s="3"/>
      <c r="FI1" s="3">
        <v>2005</v>
      </c>
      <c r="FJ1" s="3"/>
      <c r="FK1" s="3"/>
      <c r="FL1" s="3">
        <v>2006</v>
      </c>
      <c r="FM1" s="3"/>
      <c r="FN1" s="3"/>
      <c r="FO1" s="3">
        <v>2007</v>
      </c>
      <c r="FP1" s="3"/>
      <c r="FQ1" s="3"/>
      <c r="FR1" s="3">
        <v>2008</v>
      </c>
      <c r="FS1" s="3"/>
      <c r="FT1" s="3"/>
      <c r="FU1" s="3">
        <v>2009</v>
      </c>
      <c r="FV1" s="3"/>
      <c r="FW1" s="3"/>
      <c r="FX1" s="3">
        <v>2010</v>
      </c>
      <c r="FY1" s="3"/>
      <c r="FZ1" s="3"/>
      <c r="GA1" s="3">
        <v>2011</v>
      </c>
      <c r="GB1" s="3"/>
      <c r="GC1" s="3"/>
      <c r="GD1" s="3">
        <v>2012</v>
      </c>
      <c r="GE1" s="3"/>
      <c r="GF1" s="3"/>
      <c r="GG1" s="3">
        <v>2013</v>
      </c>
      <c r="GH1" s="3"/>
      <c r="GI1" s="3"/>
      <c r="GJ1" s="3">
        <v>2014</v>
      </c>
      <c r="GK1" s="3"/>
      <c r="GL1" s="3"/>
      <c r="GM1" s="3">
        <v>2015</v>
      </c>
      <c r="GN1" s="3"/>
      <c r="GO1" s="3"/>
      <c r="GP1" s="3">
        <v>2016</v>
      </c>
      <c r="GQ1" s="3"/>
      <c r="GR1" s="3"/>
    </row>
    <row r="2" spans="1:200" ht="15.75" thickBot="1" x14ac:dyDescent="0.3">
      <c r="A2" s="666" t="s">
        <v>197</v>
      </c>
      <c r="B2" s="667"/>
      <c r="C2" s="668" t="s">
        <v>198</v>
      </c>
      <c r="D2" s="669" t="s">
        <v>199</v>
      </c>
      <c r="E2" s="670" t="s">
        <v>200</v>
      </c>
      <c r="F2" s="668" t="s">
        <v>198</v>
      </c>
      <c r="G2" s="669" t="s">
        <v>199</v>
      </c>
      <c r="H2" s="670" t="s">
        <v>200</v>
      </c>
      <c r="I2" s="668" t="s">
        <v>198</v>
      </c>
      <c r="J2" s="669" t="s">
        <v>199</v>
      </c>
      <c r="K2" s="670" t="s">
        <v>200</v>
      </c>
      <c r="L2" s="668" t="s">
        <v>198</v>
      </c>
      <c r="M2" s="669" t="s">
        <v>199</v>
      </c>
      <c r="N2" s="670" t="s">
        <v>200</v>
      </c>
      <c r="O2" s="668" t="s">
        <v>198</v>
      </c>
      <c r="P2" s="669" t="s">
        <v>199</v>
      </c>
      <c r="Q2" s="670" t="s">
        <v>200</v>
      </c>
      <c r="R2" s="669" t="s">
        <v>198</v>
      </c>
      <c r="S2" s="669" t="s">
        <v>199</v>
      </c>
      <c r="T2" s="670" t="s">
        <v>200</v>
      </c>
      <c r="U2" s="669" t="s">
        <v>198</v>
      </c>
      <c r="V2" s="669" t="s">
        <v>199</v>
      </c>
      <c r="W2" s="670" t="s">
        <v>200</v>
      </c>
      <c r="X2" s="669" t="s">
        <v>198</v>
      </c>
      <c r="Y2" s="669" t="s">
        <v>199</v>
      </c>
      <c r="Z2" s="670" t="s">
        <v>200</v>
      </c>
      <c r="AA2" s="669" t="s">
        <v>198</v>
      </c>
      <c r="AB2" s="669" t="s">
        <v>199</v>
      </c>
      <c r="AC2" s="670" t="s">
        <v>200</v>
      </c>
      <c r="AD2" s="669" t="s">
        <v>198</v>
      </c>
      <c r="AE2" s="669" t="s">
        <v>199</v>
      </c>
      <c r="AF2" s="670" t="s">
        <v>200</v>
      </c>
      <c r="AG2" s="669" t="s">
        <v>198</v>
      </c>
      <c r="AH2" s="669" t="s">
        <v>199</v>
      </c>
      <c r="AI2" s="670" t="s">
        <v>200</v>
      </c>
      <c r="AJ2" s="669" t="s">
        <v>198</v>
      </c>
      <c r="AK2" s="669" t="s">
        <v>199</v>
      </c>
      <c r="AL2" s="670" t="s">
        <v>200</v>
      </c>
      <c r="AM2" s="669" t="s">
        <v>198</v>
      </c>
      <c r="AN2" s="669" t="s">
        <v>199</v>
      </c>
      <c r="AO2" s="670" t="s">
        <v>200</v>
      </c>
      <c r="AP2" s="669" t="s">
        <v>198</v>
      </c>
      <c r="AQ2" s="669" t="s">
        <v>199</v>
      </c>
      <c r="AR2" s="670" t="s">
        <v>200</v>
      </c>
      <c r="AS2" s="669" t="s">
        <v>198</v>
      </c>
      <c r="AT2" s="669" t="s">
        <v>199</v>
      </c>
      <c r="AU2" s="670" t="s">
        <v>200</v>
      </c>
      <c r="AV2" s="669" t="s">
        <v>198</v>
      </c>
      <c r="AW2" s="669" t="s">
        <v>199</v>
      </c>
      <c r="AX2" s="670" t="s">
        <v>200</v>
      </c>
      <c r="AY2" s="669" t="s">
        <v>198</v>
      </c>
      <c r="AZ2" s="669" t="s">
        <v>199</v>
      </c>
      <c r="BA2" s="670" t="s">
        <v>200</v>
      </c>
      <c r="BB2" s="669" t="s">
        <v>198</v>
      </c>
      <c r="BC2" s="669" t="s">
        <v>199</v>
      </c>
      <c r="BD2" s="670" t="s">
        <v>200</v>
      </c>
      <c r="BE2" s="669" t="s">
        <v>198</v>
      </c>
      <c r="BF2" s="669" t="s">
        <v>199</v>
      </c>
      <c r="BG2" s="670" t="s">
        <v>200</v>
      </c>
      <c r="BH2" s="669" t="s">
        <v>198</v>
      </c>
      <c r="BI2" s="669" t="s">
        <v>199</v>
      </c>
      <c r="BJ2" s="670" t="s">
        <v>200</v>
      </c>
      <c r="BK2" s="669" t="s">
        <v>198</v>
      </c>
      <c r="BL2" s="669" t="s">
        <v>199</v>
      </c>
      <c r="BM2" s="670" t="s">
        <v>200</v>
      </c>
      <c r="BN2" s="669" t="s">
        <v>198</v>
      </c>
      <c r="BO2" s="669" t="s">
        <v>199</v>
      </c>
      <c r="BP2" s="670" t="s">
        <v>200</v>
      </c>
      <c r="BQ2" s="669" t="s">
        <v>198</v>
      </c>
      <c r="BR2" s="669" t="s">
        <v>199</v>
      </c>
      <c r="BS2" s="670" t="s">
        <v>200</v>
      </c>
      <c r="BT2" s="669" t="s">
        <v>198</v>
      </c>
      <c r="BU2" s="669" t="s">
        <v>199</v>
      </c>
      <c r="BV2" s="670" t="s">
        <v>200</v>
      </c>
      <c r="BW2" s="669" t="s">
        <v>198</v>
      </c>
      <c r="BX2" s="669" t="s">
        <v>199</v>
      </c>
      <c r="BY2" s="670" t="s">
        <v>200</v>
      </c>
      <c r="BZ2" s="669" t="s">
        <v>198</v>
      </c>
      <c r="CA2" s="669" t="s">
        <v>199</v>
      </c>
      <c r="CB2" s="670" t="s">
        <v>200</v>
      </c>
      <c r="CC2" s="669" t="s">
        <v>198</v>
      </c>
      <c r="CD2" s="669" t="s">
        <v>199</v>
      </c>
      <c r="CE2" s="670" t="s">
        <v>200</v>
      </c>
      <c r="CF2" s="669" t="s">
        <v>198</v>
      </c>
      <c r="CG2" s="669" t="s">
        <v>199</v>
      </c>
      <c r="CH2" s="670" t="s">
        <v>200</v>
      </c>
      <c r="CI2" s="669" t="s">
        <v>198</v>
      </c>
      <c r="CJ2" s="669" t="s">
        <v>199</v>
      </c>
      <c r="CK2" s="670" t="s">
        <v>200</v>
      </c>
      <c r="CL2" s="669" t="s">
        <v>198</v>
      </c>
      <c r="CM2" s="669" t="s">
        <v>199</v>
      </c>
      <c r="CN2" s="670" t="s">
        <v>200</v>
      </c>
      <c r="CO2" s="669" t="s">
        <v>198</v>
      </c>
      <c r="CP2" s="669" t="s">
        <v>199</v>
      </c>
      <c r="CQ2" s="670" t="s">
        <v>200</v>
      </c>
      <c r="CR2" s="669" t="s">
        <v>198</v>
      </c>
      <c r="CS2" s="669" t="s">
        <v>199</v>
      </c>
      <c r="CT2" s="670" t="s">
        <v>200</v>
      </c>
      <c r="CU2" s="669" t="s">
        <v>198</v>
      </c>
      <c r="CV2" s="669" t="s">
        <v>199</v>
      </c>
      <c r="CW2" s="670" t="s">
        <v>200</v>
      </c>
      <c r="CZ2" s="666" t="s">
        <v>197</v>
      </c>
      <c r="DA2" s="831" t="s">
        <v>198</v>
      </c>
      <c r="DB2" s="832" t="s">
        <v>199</v>
      </c>
      <c r="DC2" s="833" t="s">
        <v>200</v>
      </c>
      <c r="DD2" s="668" t="s">
        <v>198</v>
      </c>
      <c r="DE2" s="669" t="s">
        <v>199</v>
      </c>
      <c r="DF2" s="670" t="s">
        <v>200</v>
      </c>
      <c r="DG2" s="668" t="s">
        <v>198</v>
      </c>
      <c r="DH2" s="669" t="s">
        <v>199</v>
      </c>
      <c r="DI2" s="670" t="s">
        <v>200</v>
      </c>
      <c r="DJ2" s="668" t="s">
        <v>198</v>
      </c>
      <c r="DK2" s="669" t="s">
        <v>199</v>
      </c>
      <c r="DL2" s="670" t="s">
        <v>200</v>
      </c>
      <c r="DM2" s="669" t="s">
        <v>198</v>
      </c>
      <c r="DN2" s="669" t="s">
        <v>199</v>
      </c>
      <c r="DO2" s="670" t="s">
        <v>200</v>
      </c>
      <c r="DP2" s="669" t="s">
        <v>198</v>
      </c>
      <c r="DQ2" s="669" t="s">
        <v>199</v>
      </c>
      <c r="DR2" s="670" t="s">
        <v>200</v>
      </c>
      <c r="DS2" s="669" t="s">
        <v>198</v>
      </c>
      <c r="DT2" s="669" t="s">
        <v>199</v>
      </c>
      <c r="DU2" s="670" t="s">
        <v>200</v>
      </c>
      <c r="DV2" s="669" t="s">
        <v>198</v>
      </c>
      <c r="DW2" s="669" t="s">
        <v>199</v>
      </c>
      <c r="DX2" s="670" t="s">
        <v>200</v>
      </c>
      <c r="DY2" s="669" t="s">
        <v>198</v>
      </c>
      <c r="DZ2" s="669" t="s">
        <v>199</v>
      </c>
      <c r="EA2" s="670" t="s">
        <v>200</v>
      </c>
      <c r="EB2" s="669" t="s">
        <v>198</v>
      </c>
      <c r="EC2" s="669" t="s">
        <v>199</v>
      </c>
      <c r="ED2" s="670" t="s">
        <v>200</v>
      </c>
      <c r="EE2" s="669" t="s">
        <v>198</v>
      </c>
      <c r="EF2" s="669" t="s">
        <v>199</v>
      </c>
      <c r="EG2" s="670" t="s">
        <v>200</v>
      </c>
      <c r="EH2" s="669" t="s">
        <v>198</v>
      </c>
      <c r="EI2" s="669" t="s">
        <v>199</v>
      </c>
      <c r="EJ2" s="670" t="s">
        <v>200</v>
      </c>
      <c r="EK2" s="669" t="s">
        <v>198</v>
      </c>
      <c r="EL2" s="669" t="s">
        <v>199</v>
      </c>
      <c r="EM2" s="670" t="s">
        <v>200</v>
      </c>
      <c r="EN2" s="669" t="s">
        <v>198</v>
      </c>
      <c r="EO2" s="669" t="s">
        <v>199</v>
      </c>
      <c r="EP2" s="670" t="s">
        <v>200</v>
      </c>
      <c r="EQ2" s="669" t="s">
        <v>198</v>
      </c>
      <c r="ER2" s="669" t="s">
        <v>199</v>
      </c>
      <c r="ES2" s="670" t="s">
        <v>200</v>
      </c>
      <c r="ET2" s="669" t="s">
        <v>198</v>
      </c>
      <c r="EU2" s="669" t="s">
        <v>199</v>
      </c>
      <c r="EV2" s="670" t="s">
        <v>200</v>
      </c>
      <c r="EW2" s="669" t="s">
        <v>198</v>
      </c>
      <c r="EX2" s="669" t="s">
        <v>199</v>
      </c>
      <c r="EY2" s="670" t="s">
        <v>200</v>
      </c>
      <c r="EZ2" s="669" t="s">
        <v>198</v>
      </c>
      <c r="FA2" s="669" t="s">
        <v>199</v>
      </c>
      <c r="FB2" s="670" t="s">
        <v>200</v>
      </c>
      <c r="FC2" s="669" t="s">
        <v>198</v>
      </c>
      <c r="FD2" s="669" t="s">
        <v>199</v>
      </c>
      <c r="FE2" s="670" t="s">
        <v>200</v>
      </c>
      <c r="FF2" s="669" t="s">
        <v>198</v>
      </c>
      <c r="FG2" s="669" t="s">
        <v>199</v>
      </c>
      <c r="FH2" s="670" t="s">
        <v>200</v>
      </c>
      <c r="FI2" s="669" t="s">
        <v>198</v>
      </c>
      <c r="FJ2" s="669" t="s">
        <v>199</v>
      </c>
      <c r="FK2" s="670" t="s">
        <v>200</v>
      </c>
      <c r="FL2" s="669" t="s">
        <v>198</v>
      </c>
      <c r="FM2" s="669" t="s">
        <v>199</v>
      </c>
      <c r="FN2" s="670" t="s">
        <v>200</v>
      </c>
      <c r="FO2" s="669" t="s">
        <v>198</v>
      </c>
      <c r="FP2" s="669" t="s">
        <v>199</v>
      </c>
      <c r="FQ2" s="670" t="s">
        <v>200</v>
      </c>
      <c r="FR2" s="669" t="s">
        <v>198</v>
      </c>
      <c r="FS2" s="669" t="s">
        <v>199</v>
      </c>
      <c r="FT2" s="670" t="s">
        <v>200</v>
      </c>
      <c r="FU2" s="669" t="s">
        <v>198</v>
      </c>
      <c r="FV2" s="669" t="s">
        <v>199</v>
      </c>
      <c r="FW2" s="670" t="s">
        <v>200</v>
      </c>
      <c r="FX2" s="669" t="s">
        <v>198</v>
      </c>
      <c r="FY2" s="669" t="s">
        <v>199</v>
      </c>
      <c r="FZ2" s="670" t="s">
        <v>200</v>
      </c>
      <c r="GA2" s="669" t="s">
        <v>198</v>
      </c>
      <c r="GB2" s="669" t="s">
        <v>199</v>
      </c>
      <c r="GC2" s="670" t="s">
        <v>200</v>
      </c>
      <c r="GD2" s="669" t="s">
        <v>198</v>
      </c>
      <c r="GE2" s="669" t="s">
        <v>199</v>
      </c>
      <c r="GF2" s="670" t="s">
        <v>200</v>
      </c>
      <c r="GG2" s="669" t="s">
        <v>198</v>
      </c>
      <c r="GH2" s="669" t="s">
        <v>199</v>
      </c>
      <c r="GI2" s="670" t="s">
        <v>200</v>
      </c>
      <c r="GJ2" s="669" t="s">
        <v>198</v>
      </c>
      <c r="GK2" s="669" t="s">
        <v>199</v>
      </c>
      <c r="GL2" s="670" t="s">
        <v>200</v>
      </c>
      <c r="GM2" s="669" t="s">
        <v>198</v>
      </c>
      <c r="GN2" s="669" t="s">
        <v>199</v>
      </c>
      <c r="GO2" s="670" t="s">
        <v>200</v>
      </c>
      <c r="GP2" s="669" t="s">
        <v>198</v>
      </c>
      <c r="GQ2" s="669" t="s">
        <v>199</v>
      </c>
      <c r="GR2" s="670" t="s">
        <v>200</v>
      </c>
    </row>
    <row r="3" spans="1:200" x14ac:dyDescent="0.25">
      <c r="A3" s="719" t="s">
        <v>1839</v>
      </c>
      <c r="B3" s="672"/>
      <c r="C3" s="743">
        <f t="shared" ref="C3:C14" ca="1" si="0">AVERAGE(BT3,BW3,BZ3,CC3,CF3,CI3,CL3)</f>
        <v>34938.857142857145</v>
      </c>
      <c r="D3" s="744">
        <f t="shared" ref="D3:D14" ca="1" si="1">AVERAGE(BU3,BX3,CA3,CD3,CG3,CJ3,CM3)</f>
        <v>65248.571428571428</v>
      </c>
      <c r="E3" s="745">
        <f t="shared" ref="E3:E14" ca="1" si="2">AVERAGE(BV3,BY3,CB3,CE3,CH3,CK3,CN3)</f>
        <v>18833.428571428572</v>
      </c>
      <c r="F3" s="746">
        <f ca="1">OFFSET('OCN2018.FCS'!$A$1,MATCH("RBT",'OCN2018.FCS'!$A$1:$A$1294,0)+F1-1977,_xlfn.NUMBERVALUE(RIGHT(F2,1))-1)</f>
        <v>66208</v>
      </c>
      <c r="G3" s="747">
        <f ca="1">OFFSET('OCN2018.FCS'!$A$1,MATCH("RBT",'OCN2018.FCS'!$A$1:$A$1294,0)+F1-1977,_xlfn.NUMBERVALUE(RIGHT(G2,1))-1)</f>
        <v>57661</v>
      </c>
      <c r="H3" s="748">
        <f ca="1">OFFSET('OCN2018.FCS'!$A$1,MATCH("RBT",'OCN2018.FCS'!$A$1:$A$1294,0)+F1-1977,_xlfn.NUMBERVALUE(RIGHT(H2,1))-1)</f>
        <v>13962</v>
      </c>
      <c r="I3" s="747">
        <f ca="1">OFFSET('OCN2018.FCS'!$A$1,MATCH("RBT",'OCN2018.FCS'!$A$1:$A$1294,0)+I1-1977,_xlfn.NUMBERVALUE(RIGHT(I2,1))-1)</f>
        <v>4076</v>
      </c>
      <c r="J3" s="747">
        <f ca="1">OFFSET('OCN2018.FCS'!$A$1,MATCH("RBT",'OCN2018.FCS'!$A$1:$A$1294,0)+I1-1977,_xlfn.NUMBERVALUE(RIGHT(J2,1))-1)</f>
        <v>61190</v>
      </c>
      <c r="K3" s="747">
        <f ca="1">OFFSET('OCN2018.FCS'!$A$1,MATCH("RBT",'OCN2018.FCS'!$A$1:$A$1294,0)+I1-1977,_xlfn.NUMBERVALUE(RIGHT(K2,1))-1)</f>
        <v>11135</v>
      </c>
      <c r="L3" s="746">
        <f ca="1">OFFSET('OCN2018.FCS'!$A$1,MATCH("RBT",'OCN2018.FCS'!$A$1:$A$1294,0)+L1-1977,_xlfn.NUMBERVALUE(RIGHT(L2,1))-1)</f>
        <v>78863</v>
      </c>
      <c r="M3" s="747">
        <f ca="1">OFFSET('OCN2018.FCS'!$A$1,MATCH("RBT",'OCN2018.FCS'!$A$1:$A$1294,0)+L1-1977,_xlfn.NUMBERVALUE(RIGHT(M2,1))-1)</f>
        <v>9970</v>
      </c>
      <c r="N3" s="748">
        <f ca="1">OFFSET('OCN2018.FCS'!$A$1,MATCH("RBT",'OCN2018.FCS'!$A$1:$A$1294,0)+L1-1977,_xlfn.NUMBERVALUE(RIGHT(N2,1))-1)</f>
        <v>8858</v>
      </c>
      <c r="O3" s="746">
        <f ca="1">OFFSET('OCN2018.FCS'!$A$1,MATCH("RBT",'OCN2018.FCS'!$A$1:$A$1294,0)+O1-1977,_xlfn.NUMBERVALUE(RIGHT(O2,1))-1)</f>
        <v>32630</v>
      </c>
      <c r="P3" s="747">
        <f ca="1">OFFSET('OCN2018.FCS'!$A$1,MATCH("RBT",'OCN2018.FCS'!$A$1:$A$1294,0)+O1-1977,_xlfn.NUMBERVALUE(RIGHT(P2,1))-1)</f>
        <v>102842</v>
      </c>
      <c r="Q3" s="748">
        <f ca="1">OFFSET('OCN2018.FCS'!$A$1,MATCH("RBT",'OCN2018.FCS'!$A$1:$A$1294,0)+O1-1977,_xlfn.NUMBERVALUE(RIGHT(Q2,1))-1)</f>
        <v>10706</v>
      </c>
      <c r="R3" s="746">
        <f ca="1">OFFSET('OCN2018.FCS'!$A$1,MATCH("RBT",'OCN2018.FCS'!$A$1:$A$1294,0)+R1-1977,_xlfn.NUMBERVALUE(RIGHT(R2,1))-1)</f>
        <v>76029</v>
      </c>
      <c r="S3" s="747">
        <f ca="1">OFFSET('OCN2018.FCS'!$A$1,MATCH("RBT",'OCN2018.FCS'!$A$1:$A$1294,0)+R1-1977,_xlfn.NUMBERVALUE(RIGHT(S2,1))-1)</f>
        <v>68883</v>
      </c>
      <c r="T3" s="748">
        <f ca="1">OFFSET('OCN2018.FCS'!$A$1,MATCH("RBT",'OCN2018.FCS'!$A$1:$A$1294,0)+R1-1977,_xlfn.NUMBERVALUE(RIGHT(T2,1))-1)</f>
        <v>37043</v>
      </c>
      <c r="U3" s="746">
        <f ca="1">OFFSET('OCN2018.FCS'!$A$1,MATCH("RBT",'OCN2018.FCS'!$A$1:$A$1294,0)+U1-1977,_xlfn.NUMBERVALUE(RIGHT(U2,1))-1)</f>
        <v>78636</v>
      </c>
      <c r="V3" s="747">
        <f ca="1">OFFSET('OCN2018.FCS'!$A$1,MATCH("RBT",'OCN2018.FCS'!$A$1:$A$1294,0)+U1-1977,_xlfn.NUMBERVALUE(RIGHT(V2,1))-1)</f>
        <v>108625</v>
      </c>
      <c r="W3" s="748">
        <f ca="1">OFFSET('OCN2018.FCS'!$A$1,MATCH("RBT",'OCN2018.FCS'!$A$1:$A$1294,0)+U1-1977,_xlfn.NUMBERVALUE(RIGHT(W2,1))-1)</f>
        <v>33096</v>
      </c>
      <c r="X3" s="746">
        <f ca="1">OFFSET('OCN2018.FCS'!$A$1,MATCH("RBT",'OCN2018.FCS'!$A$1:$A$1294,0)+X1-1977,_xlfn.NUMBERVALUE(RIGHT(X2,1))-1)</f>
        <v>74017</v>
      </c>
      <c r="Y3" s="747">
        <f ca="1">OFFSET('OCN2018.FCS'!$A$1,MATCH("RBT",'OCN2018.FCS'!$A$1:$A$1294,0)+X1-1977,_xlfn.NUMBERVALUE(RIGHT(Y2,1))-1)</f>
        <v>146369</v>
      </c>
      <c r="Z3" s="748">
        <f ca="1">OFFSET('OCN2018.FCS'!$A$1,MATCH("RBT",'OCN2018.FCS'!$A$1:$A$1294,0)+X1-1977,_xlfn.NUMBERVALUE(RIGHT(Z2,1))-1)</f>
        <v>81742</v>
      </c>
      <c r="AA3" s="746">
        <f ca="1">OFFSET('OCN2018.FCS'!$A$1,MATCH("RBT",'OCN2018.FCS'!$A$1:$A$1294,0)+AA1-1977,_xlfn.NUMBERVALUE(RIGHT(AA2,1))-1)</f>
        <v>70990</v>
      </c>
      <c r="AB3" s="747">
        <f ca="1">OFFSET('OCN2018.FCS'!$A$1,MATCH("RBT",'OCN2018.FCS'!$A$1:$A$1294,0)+AA1-1977,_xlfn.NUMBERVALUE(RIGHT(AB2,1))-1)</f>
        <v>140936</v>
      </c>
      <c r="AC3" s="748">
        <f ca="1">OFFSET('OCN2018.FCS'!$A$1,MATCH("RBT",'OCN2018.FCS'!$A$1:$A$1294,0)+AA1-1977,_xlfn.NUMBERVALUE(RIGHT(AC2,1))-1)</f>
        <v>76824</v>
      </c>
      <c r="AD3" s="746">
        <f ca="1">OFFSET('OCN2018.FCS'!$A$1,MATCH("RBT",'OCN2018.FCS'!$A$1:$A$1294,0)+AD1-1977,_xlfn.NUMBERVALUE(RIGHT(AD2,1))-1)</f>
        <v>47341</v>
      </c>
      <c r="AE3" s="747">
        <f ca="1">OFFSET('OCN2018.FCS'!$A$1,MATCH("RBT",'OCN2018.FCS'!$A$1:$A$1294,0)+AD1-1977,_xlfn.NUMBERVALUE(RIGHT(AE2,1))-1)</f>
        <v>155908</v>
      </c>
      <c r="AF3" s="748">
        <f ca="1">OFFSET('OCN2018.FCS'!$A$1,MATCH("RBT",'OCN2018.FCS'!$A$1:$A$1294,0)+AD1-1977,_xlfn.NUMBERVALUE(RIGHT(AF2,1))-1)</f>
        <v>68720</v>
      </c>
      <c r="AG3" s="746">
        <f ca="1">OFFSET('OCN2018.FCS'!$A$1,MATCH("RBT",'OCN2018.FCS'!$A$1:$A$1294,0)+AG1-1977,_xlfn.NUMBERVALUE(RIGHT(AG2,1))-1)</f>
        <v>5904</v>
      </c>
      <c r="AH3" s="747">
        <f ca="1">OFFSET('OCN2018.FCS'!$A$1,MATCH("RBT",'OCN2018.FCS'!$A$1:$A$1294,0)+AG1-1977,_xlfn.NUMBERVALUE(RIGHT(AH2,1))-1)</f>
        <v>110360</v>
      </c>
      <c r="AI3" s="748">
        <f ca="1">OFFSET('OCN2018.FCS'!$A$1,MATCH("RBT",'OCN2018.FCS'!$A$1:$A$1294,0)+AG1-1977,_xlfn.NUMBERVALUE(RIGHT(AI2,1))-1)</f>
        <v>64372</v>
      </c>
      <c r="AJ3" s="746">
        <f ca="1">OFFSET('OCN2018.FCS'!$A$1,MATCH("RBT",'OCN2018.FCS'!$A$1:$A$1294,0)+AJ1-1977,_xlfn.NUMBERVALUE(RIGHT(AJ2,1))-1)</f>
        <v>3127</v>
      </c>
      <c r="AK3" s="747">
        <f ca="1">OFFSET('OCN2018.FCS'!$A$1,MATCH("RBT",'OCN2018.FCS'!$A$1:$A$1294,0)+AJ1-1977,_xlfn.NUMBERVALUE(RIGHT(AK2,1))-1)</f>
        <v>22719</v>
      </c>
      <c r="AL3" s="748">
        <f ca="1">OFFSET('OCN2018.FCS'!$A$1,MATCH("RBT",'OCN2018.FCS'!$A$1:$A$1294,0)+AJ1-1977,_xlfn.NUMBERVALUE(RIGHT(AL2,1))-1)</f>
        <v>68011</v>
      </c>
      <c r="AM3" s="746">
        <f ca="1">OFFSET('OCN2018.FCS'!$A$1,MATCH("RBT",'OCN2018.FCS'!$A$1:$A$1294,0)+AM1-1977,_xlfn.NUMBERVALUE(RIGHT(AM2,1))-1)</f>
        <v>58827</v>
      </c>
      <c r="AN3" s="747">
        <f ca="1">OFFSET('OCN2018.FCS'!$A$1,MATCH("RBT",'OCN2018.FCS'!$A$1:$A$1294,0)+AM1-1977,_xlfn.NUMBERVALUE(RIGHT(AN2,1))-1)</f>
        <v>22681</v>
      </c>
      <c r="AO3" s="748">
        <f ca="1">OFFSET('OCN2018.FCS'!$A$1,MATCH("RBT",'OCN2018.FCS'!$A$1:$A$1294,0)+AM1-1977,_xlfn.NUMBERVALUE(RIGHT(AO2,1))-1)</f>
        <v>24266</v>
      </c>
      <c r="AP3" s="746">
        <f ca="1">OFFSET('OCN2018.FCS'!$A$1,MATCH("RBT",'OCN2018.FCS'!$A$1:$A$1294,0)+AP1-1977,_xlfn.NUMBERVALUE(RIGHT(AP2,1))-1)</f>
        <v>54497</v>
      </c>
      <c r="AQ3" s="747">
        <f ca="1">OFFSET('OCN2018.FCS'!$A$1,MATCH("RBT",'OCN2018.FCS'!$A$1:$A$1294,0)+AP1-1977,_xlfn.NUMBERVALUE(RIGHT(AQ2,1))-1)</f>
        <v>86191</v>
      </c>
      <c r="AR3" s="748">
        <f ca="1">OFFSET('OCN2018.FCS'!$A$1,MATCH("RBT",'OCN2018.FCS'!$A$1:$A$1294,0)+AP1-1977,_xlfn.NUMBERVALUE(RIGHT(AR2,1))-1)</f>
        <v>6609</v>
      </c>
      <c r="AS3" s="746">
        <f ca="1">OFFSET('OCN2018.FCS'!$A$1,MATCH("RBT",'OCN2018.FCS'!$A$1:$A$1294,0)+AS1-1977,_xlfn.NUMBERVALUE(RIGHT(AS2,1))-1)</f>
        <v>8872</v>
      </c>
      <c r="AT3" s="747">
        <f ca="1">OFFSET('OCN2018.FCS'!$A$1,MATCH("RBT",'OCN2018.FCS'!$A$1:$A$1294,0)+AS1-1977,_xlfn.NUMBERVALUE(RIGHT(AT2,1))-1)</f>
        <v>148202</v>
      </c>
      <c r="AU3" s="748">
        <f ca="1">OFFSET('OCN2018.FCS'!$A$1,MATCH("RBT",'OCN2018.FCS'!$A$1:$A$1294,0)+AS1-1977,_xlfn.NUMBERVALUE(RIGHT(AU2,1))-1)</f>
        <v>37996</v>
      </c>
      <c r="AV3" s="746">
        <f ca="1">OFFSET('OCN2018.FCS'!$A$1,MATCH("RBT",'OCN2018.FCS'!$A$1:$A$1294,0)+AV1-1977,_xlfn.NUMBERVALUE(RIGHT(AV2,1))-1)</f>
        <v>7293</v>
      </c>
      <c r="AW3" s="747">
        <f ca="1">OFFSET('OCN2018.FCS'!$A$1,MATCH("RBT",'OCN2018.FCS'!$A$1:$A$1294,0)+AV1-1977,_xlfn.NUMBERVALUE(RIGHT(AW2,1))-1)</f>
        <v>32481</v>
      </c>
      <c r="AX3" s="748">
        <f ca="1">OFFSET('OCN2018.FCS'!$A$1,MATCH("RBT",'OCN2018.FCS'!$A$1:$A$1294,0)+AV1-1977,_xlfn.NUMBERVALUE(RIGHT(AX2,1))-1)</f>
        <v>65628</v>
      </c>
      <c r="AY3" s="746">
        <f ca="1">OFFSET('OCN2018.FCS'!$A$1,MATCH("RBT",'OCN2018.FCS'!$A$1:$A$1294,0)+AY1-1977,_xlfn.NUMBERVALUE(RIGHT(AY2,1))-1)</f>
        <v>3934</v>
      </c>
      <c r="AZ3" s="747">
        <f ca="1">OFFSET('OCN2018.FCS'!$A$1,MATCH("RBT",'OCN2018.FCS'!$A$1:$A$1294,0)+AY1-1977,_xlfn.NUMBERVALUE(RIGHT(AZ2,1))-1)</f>
        <v>21513</v>
      </c>
      <c r="BA3" s="748">
        <f ca="1">OFFSET('OCN2018.FCS'!$A$1,MATCH("RBT",'OCN2018.FCS'!$A$1:$A$1294,0)+AY1-1977,_xlfn.NUMBERVALUE(RIGHT(BA2,1))-1)</f>
        <v>13780</v>
      </c>
      <c r="BB3" s="746">
        <f ca="1">OFFSET('OCN2018.FCS'!$A$1,MATCH("RBT",'OCN2018.FCS'!$A$1:$A$1294,0)+BB1-1977,_xlfn.NUMBERVALUE(RIGHT(BB2,1))-1)</f>
        <v>59400</v>
      </c>
      <c r="BC3" s="747">
        <f ca="1">OFFSET('OCN2018.FCS'!$A$1,MATCH("RBT",'OCN2018.FCS'!$A$1:$A$1294,0)+BB1-1977,_xlfn.NUMBERVALUE(RIGHT(BC2,1))-1)</f>
        <v>19019</v>
      </c>
      <c r="BD3" s="748">
        <f ca="1">OFFSET('OCN2018.FCS'!$A$1,MATCH("RBT",'OCN2018.FCS'!$A$1:$A$1294,0)+BB1-1977,_xlfn.NUMBERVALUE(RIGHT(BD2,1))-1)</f>
        <v>10790</v>
      </c>
      <c r="BE3" s="746">
        <f ca="1">OFFSET('OCN2018.FCS'!$A$1,MATCH("RBT",'OCN2018.FCS'!$A$1:$A$1294,0)+BE1-1977,_xlfn.NUMBERVALUE(RIGHT(BE2,1))-1)</f>
        <v>47607</v>
      </c>
      <c r="BF3" s="747">
        <f ca="1">OFFSET('OCN2018.FCS'!$A$1,MATCH("RBT",'OCN2018.FCS'!$A$1:$A$1294,0)+BE1-1977,_xlfn.NUMBERVALUE(RIGHT(BF2,1))-1)</f>
        <v>114201</v>
      </c>
      <c r="BG3" s="748">
        <f ca="1">OFFSET('OCN2018.FCS'!$A$1,MATCH("RBT",'OCN2018.FCS'!$A$1:$A$1294,0)+BE1-1977,_xlfn.NUMBERVALUE(RIGHT(BG2,1))-1)</f>
        <v>5740</v>
      </c>
      <c r="BH3" s="746">
        <f ca="1">OFFSET('OCN2018.FCS'!$A$1,MATCH("RBT",'OCN2018.FCS'!$A$1:$A$1294,0)+BH1-1977,_xlfn.NUMBERVALUE(RIGHT(BH2,1))-1)</f>
        <v>43887</v>
      </c>
      <c r="BI3" s="747">
        <f ca="1">OFFSET('OCN2018.FCS'!$A$1,MATCH("RBT",'OCN2018.FCS'!$A$1:$A$1294,0)+BH1-1977,_xlfn.NUMBERVALUE(RIGHT(BI2,1))-1)</f>
        <v>135766</v>
      </c>
      <c r="BJ3" s="748">
        <f ca="1">OFFSET('OCN2018.FCS'!$A$1,MATCH("RBT",'OCN2018.FCS'!$A$1:$A$1294,0)+BH1-1977,_xlfn.NUMBERVALUE(RIGHT(BJ2,1))-1)</f>
        <v>38009</v>
      </c>
      <c r="BK3" s="746">
        <f ca="1">OFFSET('OCN2018.FCS'!$A$1,MATCH("RBT",'OCN2018.FCS'!$A$1:$A$1294,0)+BK1-1977,_xlfn.NUMBERVALUE(RIGHT(BK2,1))-1)</f>
        <v>108071</v>
      </c>
      <c r="BL3" s="747">
        <f ca="1">OFFSET('OCN2018.FCS'!$A$1,MATCH("RBT",'OCN2018.FCS'!$A$1:$A$1294,0)+BK1-1977,_xlfn.NUMBERVALUE(RIGHT(BL2,1))-1)</f>
        <v>84260</v>
      </c>
      <c r="BM3" s="748">
        <f ca="1">OFFSET('OCN2018.FCS'!$A$1,MATCH("RBT",'OCN2018.FCS'!$A$1:$A$1294,0)+BK1-1977,_xlfn.NUMBERVALUE(RIGHT(BM2,1))-1)</f>
        <v>69496</v>
      </c>
      <c r="BN3" s="746">
        <f ca="1">OFFSET('OCN2018.FCS'!$A$1,MATCH("RBT",'OCN2018.FCS'!$A$1:$A$1294,0)+BN1-1977,_xlfn.NUMBERVALUE(RIGHT(BN2,1))-1)</f>
        <v>29385</v>
      </c>
      <c r="BO3" s="747">
        <f ca="1">OFFSET('OCN2018.FCS'!$A$1,MATCH("RBT",'OCN2018.FCS'!$A$1:$A$1294,0)+BN1-1977,_xlfn.NUMBERVALUE(RIGHT(BO2,1))-1)</f>
        <v>107578</v>
      </c>
      <c r="BP3" s="748">
        <f ca="1">OFFSET('OCN2018.FCS'!$A$1,MATCH("RBT",'OCN2018.FCS'!$A$1:$A$1294,0)+BN1-1977,_xlfn.NUMBERVALUE(RIGHT(BP2,1))-1)</f>
        <v>20943</v>
      </c>
      <c r="BQ3" s="746">
        <f ca="1">OFFSET('OCN2018.FCS'!$A$1,MATCH("RBT",'OCN2018.FCS'!$A$1:$A$1294,0)+BQ1-1977,_xlfn.NUMBERVALUE(RIGHT(BQ2,1))-1)</f>
        <v>76354</v>
      </c>
      <c r="BR3" s="747">
        <f ca="1">OFFSET('OCN2018.FCS'!$A$1,MATCH("RBT",'OCN2018.FCS'!$A$1:$A$1294,0)+BQ1-1977,_xlfn.NUMBERVALUE(RIGHT(BR2,1))-1)</f>
        <v>89271</v>
      </c>
      <c r="BS3" s="748">
        <f ca="1">OFFSET('OCN2018.FCS'!$A$1,MATCH("RBT",'OCN2018.FCS'!$A$1:$A$1294,0)+BQ1-1977,_xlfn.NUMBERVALUE(RIGHT(BS2,1))-1)</f>
        <v>32241</v>
      </c>
      <c r="BT3" s="746">
        <f ca="1">OFFSET('OCN2018.FCS'!$A$1,MATCH("RBT",'OCN2018.FCS'!$A$1:$A$1294,0)+BT1-1977,_xlfn.NUMBERVALUE(RIGHT(BT2,1))-1)</f>
        <v>7337</v>
      </c>
      <c r="BU3" s="747">
        <f ca="1">OFFSET('OCN2018.FCS'!$A$1,MATCH("RBT",'OCN2018.FCS'!$A$1:$A$1294,0)+BT1-1977,_xlfn.NUMBERVALUE(RIGHT(BU2,1))-1)</f>
        <v>98207</v>
      </c>
      <c r="BV3" s="748">
        <f ca="1">OFFSET('OCN2018.FCS'!$A$1,MATCH("RBT",'OCN2018.FCS'!$A$1:$A$1294,0)+BT1-1977,_xlfn.NUMBERVALUE(RIGHT(BV2,1))-1)</f>
        <v>15688</v>
      </c>
      <c r="BW3" s="746">
        <f ca="1">OFFSET('OCN2018.FCS'!$A$1,MATCH("RBT",'OCN2018.FCS'!$A$1:$A$1294,0)+BW1-1977,_xlfn.NUMBERVALUE(RIGHT(BW2,1))-1)</f>
        <v>40174</v>
      </c>
      <c r="BX3" s="747">
        <f ca="1">OFFSET('OCN2018.FCS'!$A$1,MATCH("RBT",'OCN2018.FCS'!$A$1:$A$1294,0)+BW1-1977,_xlfn.NUMBERVALUE(RIGHT(BX2,1))-1)</f>
        <v>24719</v>
      </c>
      <c r="BY3" s="748">
        <f ca="1">OFFSET('OCN2018.FCS'!$A$1,MATCH("RBT",'OCN2018.FCS'!$A$1:$A$1294,0)+BW1-1977,_xlfn.NUMBERVALUE(RIGHT(BY2,1))-1)</f>
        <v>34432</v>
      </c>
      <c r="BZ3" s="746">
        <f ca="1">OFFSET('OCN2018.FCS'!$A$1,MATCH("RBT",'OCN2018.FCS'!$A$1:$A$1294,0)+BZ1-1977,_xlfn.NUMBERVALUE(RIGHT(BZ2,1))-1)</f>
        <v>25075</v>
      </c>
      <c r="CA3" s="747">
        <f ca="1">OFFSET('OCN2018.FCS'!$A$1,MATCH("RBT",'OCN2018.FCS'!$A$1:$A$1294,0)+BZ1-1977,_xlfn.NUMBERVALUE(RIGHT(CA2,1))-1)</f>
        <v>53736</v>
      </c>
      <c r="CB3" s="748">
        <f ca="1">OFFSET('OCN2018.FCS'!$A$1,MATCH("RBT",'OCN2018.FCS'!$A$1:$A$1294,0)+BZ1-1977,_xlfn.NUMBERVALUE(RIGHT(CB2,1))-1)</f>
        <v>14133</v>
      </c>
      <c r="CC3" s="746">
        <f ca="1">OFFSET('OCN2018.FCS'!$A$1,MATCH("RBT",'OCN2018.FCS'!$A$1:$A$1294,0)+CC1-1977,_xlfn.NUMBERVALUE(RIGHT(CC2,1))-1)</f>
        <v>58365</v>
      </c>
      <c r="CD3" s="747">
        <f ca="1">OFFSET('OCN2018.FCS'!$A$1,MATCH("RBT",'OCN2018.FCS'!$A$1:$A$1294,0)+CC1-1977,_xlfn.NUMBERVALUE(RIGHT(CD2,1))-1)</f>
        <v>28591</v>
      </c>
      <c r="CE3" s="748">
        <f ca="1">OFFSET('OCN2018.FCS'!$A$1,MATCH("RBT",'OCN2018.FCS'!$A$1:$A$1294,0)+CC1-1977,_xlfn.NUMBERVALUE(RIGHT(CE2,1))-1)</f>
        <v>7780</v>
      </c>
      <c r="CF3" s="746">
        <f ca="1">OFFSET('OCN2018.FCS'!$A$1,MATCH("RBT",'OCN2018.FCS'!$A$1:$A$1294,0)+CF1-1977,_xlfn.NUMBERVALUE(RIGHT(CF2,1))-1)</f>
        <v>16039</v>
      </c>
      <c r="CG3" s="747">
        <f ca="1">OFFSET('OCN2018.FCS'!$A$1,MATCH("RBT",'OCN2018.FCS'!$A$1:$A$1294,0)+CF1-1977,_xlfn.NUMBERVALUE(RIGHT(CG2,1))-1)</f>
        <v>138922</v>
      </c>
      <c r="CH3" s="748">
        <f ca="1">OFFSET('OCN2018.FCS'!$A$1,MATCH("RBT",'OCN2018.FCS'!$A$1:$A$1294,0)+CF1-1977,_xlfn.NUMBERVALUE(RIGHT(CH2,1))-1)</f>
        <v>7750</v>
      </c>
      <c r="CI3" s="746">
        <f ca="1">OFFSET('OCN2018.FCS'!$A$1,MATCH("RBT",'OCN2018.FCS'!$A$1:$A$1294,0)+CI1-1977,_xlfn.NUMBERVALUE(RIGHT(CI2,1))-1)</f>
        <v>14614</v>
      </c>
      <c r="CJ3" s="747">
        <f ca="1">OFFSET('OCN2018.FCS'!$A$1,MATCH("RBT",'OCN2018.FCS'!$A$1:$A$1294,0)+CI1-1977,_xlfn.NUMBERVALUE(RIGHT(CJ2,1))-1)</f>
        <v>37758</v>
      </c>
      <c r="CK3" s="748">
        <f ca="1">OFFSET('OCN2018.FCS'!$A$1,MATCH("RBT",'OCN2018.FCS'!$A$1:$A$1294,0)+CI1-1977,_xlfn.NUMBERVALUE(RIGHT(CK2,1))-1)</f>
        <v>28905</v>
      </c>
      <c r="CL3" s="746">
        <f ca="1">OFFSET('OCN2018.FCS'!$A$1,MATCH("RBT",'OCN2018.FCS'!$A$1:$A$1294,0)+CL1-1977,_xlfn.NUMBERVALUE(RIGHT(CL2,1))-1)</f>
        <v>82968</v>
      </c>
      <c r="CM3" s="747">
        <f ca="1">OFFSET('OCN2018.FCS'!$A$1,MATCH("RBT",'OCN2018.FCS'!$A$1:$A$1294,0)+CL1-1977,_xlfn.NUMBERVALUE(RIGHT(CM2,1))-1)</f>
        <v>74807</v>
      </c>
      <c r="CN3" s="748">
        <f ca="1">OFFSET('OCN2018.FCS'!$A$1,MATCH("RBT",'OCN2018.FCS'!$A$1:$A$1294,0)+CL1-1977,_xlfn.NUMBERVALUE(RIGHT(CN2,1))-1)</f>
        <v>23146</v>
      </c>
      <c r="CO3" s="746">
        <f ca="1">OFFSET('OCN2018.FCS'!$A$1,MATCH("RBT",'OCN2018.FCS'!$A$1:$A$1294,0)+CO1-1977,_xlfn.NUMBERVALUE(RIGHT(CO2,1))-1)</f>
        <v>17585</v>
      </c>
      <c r="CP3" s="747">
        <f ca="1">OFFSET('OCN2018.FCS'!$A$1,MATCH("RBT",'OCN2018.FCS'!$A$1:$A$1294,0)+CO1-1977,_xlfn.NUMBERVALUE(RIGHT(CP2,1))-1)</f>
        <v>93026</v>
      </c>
      <c r="CQ3" s="748">
        <f ca="1">OFFSET('OCN2018.FCS'!$A$1,MATCH("RBT",'OCN2018.FCS'!$A$1:$A$1294,0)+CO1-1977,_xlfn.NUMBERVALUE(RIGHT(CQ2,1))-1)</f>
        <v>10092</v>
      </c>
      <c r="CR3" s="746">
        <f ca="1">OFFSET('OCN2018.FCS'!$A$1,MATCH("RBT",'OCN2018.FCS'!$A$1:$A$1294,0)+CR1-1977,_xlfn.NUMBERVALUE(RIGHT(CR2,1))-1)</f>
        <v>119529</v>
      </c>
      <c r="CS3" s="747">
        <f ca="1">OFFSET('OCN2018.FCS'!$A$1,MATCH("RBT",'OCN2018.FCS'!$A$1:$A$1294,0)+CR1-1977,_xlfn.NUMBERVALUE(RIGHT(CS2,1))-1)</f>
        <v>70650</v>
      </c>
      <c r="CT3" s="748">
        <f ca="1">OFFSET('OCN2018.FCS'!$A$1,MATCH("RBT",'OCN2018.FCS'!$A$1:$A$1294,0)+CR1-1977,_xlfn.NUMBERVALUE(RIGHT(CT2,1))-1)</f>
        <v>19084</v>
      </c>
      <c r="CU3" s="746">
        <f ca="1">OFFSET('OCN2018.FCS'!$A$1,MATCH("RBT",'OCN2018.FCS'!$A$1:$A$1294,0)+CU1-1977,_xlfn.NUMBERVALUE(RIGHT(CU2,1))-1)</f>
        <v>50660</v>
      </c>
      <c r="CV3" s="747">
        <f ca="1">OFFSET('OCN2018.FCS'!$A$1,MATCH("RBT",'OCN2018.FCS'!$A$1:$A$1294,0)+CU1-1977,_xlfn.NUMBERVALUE(RIGHT(CV2,1))-1)</f>
        <v>113505</v>
      </c>
      <c r="CW3" s="748">
        <f ca="1">OFFSET('OCN2018.FCS'!$A$1,MATCH("RBT",'OCN2018.FCS'!$A$1:$A$1294,0)+CU1-1977,_xlfn.NUMBERVALUE(RIGHT(CW2,1))-1)</f>
        <v>8540</v>
      </c>
      <c r="CZ3" s="719" t="s">
        <v>1839</v>
      </c>
      <c r="DA3" s="582">
        <v>0.01</v>
      </c>
      <c r="DB3" s="16">
        <v>0.01</v>
      </c>
      <c r="DC3" s="17">
        <v>0.01</v>
      </c>
      <c r="DD3" s="834">
        <v>0.01</v>
      </c>
      <c r="DE3" s="835">
        <v>0.01</v>
      </c>
      <c r="DF3" s="836">
        <v>0.01</v>
      </c>
      <c r="DG3" s="834">
        <v>0.01</v>
      </c>
      <c r="DH3" s="835">
        <v>0.01</v>
      </c>
      <c r="DI3" s="836">
        <v>0.01</v>
      </c>
      <c r="DJ3" s="834">
        <v>0.01</v>
      </c>
      <c r="DK3" s="835">
        <v>0.01</v>
      </c>
      <c r="DL3" s="836">
        <v>0.01</v>
      </c>
      <c r="DM3" s="834">
        <v>0.01</v>
      </c>
      <c r="DN3" s="835">
        <v>0.01</v>
      </c>
      <c r="DO3" s="836">
        <v>0.01</v>
      </c>
      <c r="DP3" s="834">
        <v>0.01</v>
      </c>
      <c r="DQ3" s="835">
        <v>0.01</v>
      </c>
      <c r="DR3" s="836">
        <v>0.01</v>
      </c>
      <c r="DS3" s="834">
        <v>0.01</v>
      </c>
      <c r="DT3" s="835">
        <v>0.01</v>
      </c>
      <c r="DU3" s="836">
        <v>0.01</v>
      </c>
      <c r="DV3" s="834">
        <v>0.01</v>
      </c>
      <c r="DW3" s="835">
        <v>0.01</v>
      </c>
      <c r="DX3" s="836">
        <v>0.01</v>
      </c>
      <c r="DY3" s="834">
        <v>0.01</v>
      </c>
      <c r="DZ3" s="835">
        <v>0.01</v>
      </c>
      <c r="EA3" s="836">
        <v>0.01</v>
      </c>
      <c r="EB3" s="834">
        <v>0.01</v>
      </c>
      <c r="EC3" s="835">
        <v>0.01</v>
      </c>
      <c r="ED3" s="836">
        <v>0.01</v>
      </c>
      <c r="EE3" s="834">
        <v>0.01</v>
      </c>
      <c r="EF3" s="835">
        <v>0.01</v>
      </c>
      <c r="EG3" s="836">
        <v>0.01</v>
      </c>
      <c r="EH3" s="834">
        <v>0.01</v>
      </c>
      <c r="EI3" s="835">
        <v>0.01</v>
      </c>
      <c r="EJ3" s="836">
        <v>0.01</v>
      </c>
      <c r="EK3" s="834">
        <v>0.01</v>
      </c>
      <c r="EL3" s="835">
        <v>0.01</v>
      </c>
      <c r="EM3" s="836">
        <v>0.01</v>
      </c>
      <c r="EN3" s="834">
        <v>0.01</v>
      </c>
      <c r="EO3" s="835">
        <v>0.01</v>
      </c>
      <c r="EP3" s="836">
        <v>0.01</v>
      </c>
      <c r="EQ3" s="834">
        <v>0.01</v>
      </c>
      <c r="ER3" s="835">
        <v>0.01</v>
      </c>
      <c r="ES3" s="836">
        <v>0.01</v>
      </c>
      <c r="ET3" s="834">
        <v>0.01</v>
      </c>
      <c r="EU3" s="835">
        <v>0.01</v>
      </c>
      <c r="EV3" s="836">
        <v>0.01</v>
      </c>
      <c r="EW3" s="834">
        <v>0.01</v>
      </c>
      <c r="EX3" s="835">
        <v>0.01</v>
      </c>
      <c r="EY3" s="836">
        <v>0.01</v>
      </c>
      <c r="EZ3" s="834">
        <v>0.01</v>
      </c>
      <c r="FA3" s="835">
        <v>0.01</v>
      </c>
      <c r="FB3" s="836">
        <v>0.01</v>
      </c>
      <c r="FC3" s="834">
        <f>ValidCohort_Pivot!BR63</f>
        <v>3.9996355686792717E-2</v>
      </c>
      <c r="FD3" s="835">
        <f>ValidCohort_Pivot!BS63</f>
        <v>4.0012973994514645E-2</v>
      </c>
      <c r="FE3" s="836">
        <f>ValidCohort_Pivot!BT63</f>
        <v>3.9990841789591225E-2</v>
      </c>
      <c r="FF3" s="834">
        <f>ValidCohort_Pivot!BU63</f>
        <v>4.0007613247130647E-2</v>
      </c>
      <c r="FG3" s="835">
        <f>ValidCohort_Pivot!BV63</f>
        <v>4.0034614682398328E-2</v>
      </c>
      <c r="FH3" s="836">
        <f>ValidCohort_Pivot!BW63</f>
        <v>4.000247463962181E-2</v>
      </c>
      <c r="FI3" s="834">
        <f>ValidCohort_Pivot!BX63</f>
        <v>4.0041524542824503E-2</v>
      </c>
      <c r="FJ3" s="835">
        <f>ValidCohort_Pivot!BY63</f>
        <v>4.0002705170902098E-2</v>
      </c>
      <c r="FK3" s="836">
        <f>ValidCohort_Pivot!BZ63</f>
        <v>4.2418295727080446E-2</v>
      </c>
      <c r="FL3" s="834">
        <f>ValidCohort_Pivot!CA63</f>
        <v>3.9997972218221101E-2</v>
      </c>
      <c r="FM3" s="835">
        <f>ValidCohort_Pivot!CB63</f>
        <v>3.9998237961121341E-2</v>
      </c>
      <c r="FN3" s="836">
        <f>ValidCohort_Pivot!CC63</f>
        <v>3.9980896493419849E-2</v>
      </c>
      <c r="FO3" s="834">
        <f>ValidCohort_Pivot!CD63</f>
        <v>2.0242914977986359E-2</v>
      </c>
      <c r="FP3" s="835">
        <f>ValidCohort_Pivot!CE63</f>
        <v>1.9988537038265419E-2</v>
      </c>
      <c r="FQ3" s="836">
        <f>ValidCohort_Pivot!CF63</f>
        <v>1.0006081067961747E-2</v>
      </c>
      <c r="FR3" s="834">
        <f>ValidCohort_Pivot!CG63</f>
        <v>1.9963332651923515E-2</v>
      </c>
      <c r="FS3" s="835">
        <f>ValidCohort_Pivot!CH63</f>
        <v>1.9918283965784322E-2</v>
      </c>
      <c r="FT3" s="836">
        <f>ValidCohort_Pivot!CI63</f>
        <v>1.0496156912178978E-2</v>
      </c>
      <c r="FU3" s="834">
        <f>ValidCohort_Pivot!CJ63</f>
        <v>1.9607843141776993E-2</v>
      </c>
      <c r="FV3" s="835">
        <f>ValidCohort_Pivot!CK63</f>
        <v>1.983002832571612E-2</v>
      </c>
      <c r="FW3" s="836">
        <f>ValidCohort_Pivot!CL63</f>
        <v>1.019367992521214E-2</v>
      </c>
      <c r="FX3" s="834">
        <f>ValidCohort_Pivot!CM63</f>
        <v>1.9991339492520077E-2</v>
      </c>
      <c r="FY3" s="835">
        <f>ValidCohort_Pivot!CN63</f>
        <v>2.0016963517633046E-2</v>
      </c>
      <c r="FZ3" s="836">
        <f>ValidCohort_Pivot!CO63</f>
        <v>9.9022633610286181E-3</v>
      </c>
      <c r="GA3" s="834">
        <f>ValidCohort_Pivot!CP63</f>
        <v>1.9618834084419334E-2</v>
      </c>
      <c r="GB3" s="835">
        <f>ValidCohort_Pivot!CQ63</f>
        <v>1.9602045945393498E-2</v>
      </c>
      <c r="GC3" s="836">
        <f>ValidCohort_Pivot!CR63</f>
        <v>1.9674653809395148E-2</v>
      </c>
      <c r="GD3" s="834">
        <f>ValidCohort_Pivot!CS63</f>
        <v>1.95898377756204E-2</v>
      </c>
      <c r="GE3" s="835">
        <f>ValidCohort_Pivot!CT63</f>
        <v>2.0105263152502606E-2</v>
      </c>
      <c r="GF3" s="836">
        <f>ValidCohort_Pivot!CU63</f>
        <v>1.9565648274305514E-2</v>
      </c>
      <c r="GG3" s="842">
        <f t="shared" ref="GG3:GL3" si="3">GD3</f>
        <v>1.95898377756204E-2</v>
      </c>
      <c r="GH3" s="843">
        <f t="shared" si="3"/>
        <v>2.0105263152502606E-2</v>
      </c>
      <c r="GI3" s="844">
        <f t="shared" si="3"/>
        <v>1.9565648274305514E-2</v>
      </c>
      <c r="GJ3" s="842">
        <f t="shared" si="3"/>
        <v>1.95898377756204E-2</v>
      </c>
      <c r="GK3" s="843">
        <f t="shared" si="3"/>
        <v>2.0105263152502606E-2</v>
      </c>
      <c r="GL3" s="844">
        <f t="shared" si="3"/>
        <v>1.9565648274305514E-2</v>
      </c>
      <c r="GM3" s="851">
        <v>1.8387387473660612E-2</v>
      </c>
      <c r="GN3" s="852">
        <v>1.8704823127070325E-2</v>
      </c>
      <c r="GO3" s="853">
        <v>1.8516167637138772E-2</v>
      </c>
      <c r="GP3" s="851">
        <v>1.8514967682709462E-2</v>
      </c>
      <c r="GQ3" s="852">
        <v>1.8500762302083234E-2</v>
      </c>
      <c r="GR3" s="853">
        <v>1.8487972541329341E-2</v>
      </c>
    </row>
    <row r="4" spans="1:200" x14ac:dyDescent="0.25">
      <c r="A4" s="703" t="s">
        <v>201</v>
      </c>
      <c r="B4" s="681">
        <v>57</v>
      </c>
      <c r="C4" s="749">
        <f t="shared" ca="1" si="0"/>
        <v>34248.396982344697</v>
      </c>
      <c r="D4" s="750">
        <f t="shared" ca="1" si="1"/>
        <v>63952.475606513035</v>
      </c>
      <c r="E4" s="751">
        <f t="shared" ca="1" si="2"/>
        <v>18559.419371840155</v>
      </c>
      <c r="F4" s="752">
        <f t="shared" ref="F4:AK4" ca="1" si="4">F3*(1-DA3)</f>
        <v>65545.919999999998</v>
      </c>
      <c r="G4" s="753">
        <f t="shared" ca="1" si="4"/>
        <v>57084.39</v>
      </c>
      <c r="H4" s="754">
        <f t="shared" ca="1" si="4"/>
        <v>13822.38</v>
      </c>
      <c r="I4" s="753">
        <f t="shared" ca="1" si="4"/>
        <v>4035.24</v>
      </c>
      <c r="J4" s="753">
        <f t="shared" ca="1" si="4"/>
        <v>60578.1</v>
      </c>
      <c r="K4" s="754">
        <f t="shared" ca="1" si="4"/>
        <v>11023.65</v>
      </c>
      <c r="L4" s="752">
        <f t="shared" ca="1" si="4"/>
        <v>78074.37</v>
      </c>
      <c r="M4" s="753">
        <f t="shared" ca="1" si="4"/>
        <v>9870.2999999999993</v>
      </c>
      <c r="N4" s="754">
        <f t="shared" ca="1" si="4"/>
        <v>8769.42</v>
      </c>
      <c r="O4" s="752">
        <f t="shared" ca="1" si="4"/>
        <v>32303.7</v>
      </c>
      <c r="P4" s="753">
        <f t="shared" ca="1" si="4"/>
        <v>101813.58</v>
      </c>
      <c r="Q4" s="754">
        <f t="shared" ca="1" si="4"/>
        <v>10598.94</v>
      </c>
      <c r="R4" s="752">
        <f t="shared" ca="1" si="4"/>
        <v>75268.710000000006</v>
      </c>
      <c r="S4" s="753">
        <f t="shared" ca="1" si="4"/>
        <v>68194.17</v>
      </c>
      <c r="T4" s="754">
        <f t="shared" ca="1" si="4"/>
        <v>36672.57</v>
      </c>
      <c r="U4" s="752">
        <f t="shared" ca="1" si="4"/>
        <v>77849.64</v>
      </c>
      <c r="V4" s="753">
        <f t="shared" ca="1" si="4"/>
        <v>107538.75</v>
      </c>
      <c r="W4" s="754">
        <f t="shared" ca="1" si="4"/>
        <v>32765.040000000001</v>
      </c>
      <c r="X4" s="752">
        <f t="shared" ca="1" si="4"/>
        <v>73276.83</v>
      </c>
      <c r="Y4" s="753">
        <f t="shared" ca="1" si="4"/>
        <v>144905.31</v>
      </c>
      <c r="Z4" s="754">
        <f t="shared" ca="1" si="4"/>
        <v>80924.58</v>
      </c>
      <c r="AA4" s="752">
        <f t="shared" ca="1" si="4"/>
        <v>70280.100000000006</v>
      </c>
      <c r="AB4" s="753">
        <f t="shared" ca="1" si="4"/>
        <v>139526.63999999998</v>
      </c>
      <c r="AC4" s="754">
        <f t="shared" ca="1" si="4"/>
        <v>76055.759999999995</v>
      </c>
      <c r="AD4" s="752">
        <f t="shared" ca="1" si="4"/>
        <v>46867.59</v>
      </c>
      <c r="AE4" s="753">
        <f t="shared" ca="1" si="4"/>
        <v>154348.92000000001</v>
      </c>
      <c r="AF4" s="754">
        <f t="shared" ca="1" si="4"/>
        <v>68032.800000000003</v>
      </c>
      <c r="AG4" s="752">
        <f t="shared" ca="1" si="4"/>
        <v>5844.96</v>
      </c>
      <c r="AH4" s="753">
        <f t="shared" ca="1" si="4"/>
        <v>109256.4</v>
      </c>
      <c r="AI4" s="754">
        <f t="shared" ca="1" si="4"/>
        <v>63728.28</v>
      </c>
      <c r="AJ4" s="752">
        <f t="shared" ca="1" si="4"/>
        <v>3095.73</v>
      </c>
      <c r="AK4" s="753">
        <f t="shared" ca="1" si="4"/>
        <v>22491.81</v>
      </c>
      <c r="AL4" s="754">
        <f t="shared" ref="AL4:BQ4" ca="1" si="5">AL3*(1-EG3)</f>
        <v>67330.89</v>
      </c>
      <c r="AM4" s="752">
        <f t="shared" ca="1" si="5"/>
        <v>58238.729999999996</v>
      </c>
      <c r="AN4" s="753">
        <f t="shared" ca="1" si="5"/>
        <v>22454.19</v>
      </c>
      <c r="AO4" s="754">
        <f t="shared" ca="1" si="5"/>
        <v>24023.34</v>
      </c>
      <c r="AP4" s="752">
        <f t="shared" ca="1" si="5"/>
        <v>53952.03</v>
      </c>
      <c r="AQ4" s="753">
        <f t="shared" ca="1" si="5"/>
        <v>85329.09</v>
      </c>
      <c r="AR4" s="754">
        <f t="shared" ca="1" si="5"/>
        <v>6542.91</v>
      </c>
      <c r="AS4" s="752">
        <f t="shared" ca="1" si="5"/>
        <v>8783.2800000000007</v>
      </c>
      <c r="AT4" s="753">
        <f t="shared" ca="1" si="5"/>
        <v>146719.98000000001</v>
      </c>
      <c r="AU4" s="754">
        <f t="shared" ca="1" si="5"/>
        <v>37616.04</v>
      </c>
      <c r="AV4" s="752">
        <f t="shared" ca="1" si="5"/>
        <v>7220.07</v>
      </c>
      <c r="AW4" s="753">
        <f t="shared" ca="1" si="5"/>
        <v>32156.19</v>
      </c>
      <c r="AX4" s="754">
        <f t="shared" ca="1" si="5"/>
        <v>64971.72</v>
      </c>
      <c r="AY4" s="752">
        <f t="shared" ca="1" si="5"/>
        <v>3894.66</v>
      </c>
      <c r="AZ4" s="753">
        <f t="shared" ca="1" si="5"/>
        <v>21297.87</v>
      </c>
      <c r="BA4" s="754">
        <f t="shared" ca="1" si="5"/>
        <v>13642.2</v>
      </c>
      <c r="BB4" s="752">
        <f t="shared" ca="1" si="5"/>
        <v>58806</v>
      </c>
      <c r="BC4" s="753">
        <f t="shared" ca="1" si="5"/>
        <v>18828.810000000001</v>
      </c>
      <c r="BD4" s="754">
        <f t="shared" ca="1" si="5"/>
        <v>10682.1</v>
      </c>
      <c r="BE4" s="752">
        <f t="shared" ca="1" si="5"/>
        <v>47130.93</v>
      </c>
      <c r="BF4" s="753">
        <f t="shared" ca="1" si="5"/>
        <v>113058.99</v>
      </c>
      <c r="BG4" s="754">
        <f t="shared" ca="1" si="5"/>
        <v>5682.6</v>
      </c>
      <c r="BH4" s="752">
        <f t="shared" ca="1" si="5"/>
        <v>42131.679937973728</v>
      </c>
      <c r="BI4" s="753">
        <f t="shared" ca="1" si="5"/>
        <v>130333.59857266072</v>
      </c>
      <c r="BJ4" s="754">
        <f t="shared" ca="1" si="5"/>
        <v>36488.98809441943</v>
      </c>
      <c r="BK4" s="752">
        <f t="shared" ca="1" si="5"/>
        <v>103747.33722876935</v>
      </c>
      <c r="BL4" s="753">
        <f t="shared" ca="1" si="5"/>
        <v>80886.683366861122</v>
      </c>
      <c r="BM4" s="754">
        <f t="shared" ca="1" si="5"/>
        <v>66715.988022444842</v>
      </c>
      <c r="BN4" s="752">
        <f t="shared" ca="1" si="5"/>
        <v>28208.379801309104</v>
      </c>
      <c r="BO4" s="753">
        <f t="shared" ca="1" si="5"/>
        <v>103274.58898312469</v>
      </c>
      <c r="BP4" s="754">
        <f t="shared" ca="1" si="5"/>
        <v>20054.633632587753</v>
      </c>
      <c r="BQ4" s="752">
        <f t="shared" ca="1" si="5"/>
        <v>73299.994829249947</v>
      </c>
      <c r="BR4" s="753">
        <f t="shared" ref="BR4:BS4" ca="1" si="6">BR3*(1-FM3)</f>
        <v>85700.317298972732</v>
      </c>
      <c r="BS4" s="754">
        <f t="shared" ca="1" si="6"/>
        <v>30951.97591615565</v>
      </c>
      <c r="BT4" s="752">
        <f ca="1">BT3*(1-FR3)</f>
        <v>7190.5290283328368</v>
      </c>
      <c r="BU4" s="753">
        <f ca="1">BU3*(1-FS3)</f>
        <v>96250.88508657222</v>
      </c>
      <c r="BV4" s="754">
        <f ca="1">BV3*(1-FT3)</f>
        <v>15523.336290361736</v>
      </c>
      <c r="BW4" s="752">
        <f t="shared" ref="BW4:CW4" ca="1" si="7">BW3*(1-FR3)</f>
        <v>39371.993074041624</v>
      </c>
      <c r="BX4" s="753">
        <f t="shared" ca="1" si="7"/>
        <v>24226.639938649776</v>
      </c>
      <c r="BY4" s="754">
        <f t="shared" ca="1" si="7"/>
        <v>34070.596325199855</v>
      </c>
      <c r="BZ4" s="752">
        <f t="shared" ca="1" si="7"/>
        <v>24583.333333219944</v>
      </c>
      <c r="CA4" s="753">
        <f t="shared" ca="1" si="7"/>
        <v>52670.413597889317</v>
      </c>
      <c r="CB4" s="754">
        <f t="shared" ca="1" si="7"/>
        <v>13988.932721616977</v>
      </c>
      <c r="CC4" s="752">
        <f t="shared" ca="1" si="7"/>
        <v>57198.205470519068</v>
      </c>
      <c r="CD4" s="753">
        <f t="shared" ca="1" si="7"/>
        <v>28018.694996067352</v>
      </c>
      <c r="CE4" s="754">
        <f t="shared" ca="1" si="7"/>
        <v>7702.9603910511978</v>
      </c>
      <c r="CF4" s="752">
        <f t="shared" ca="1" si="7"/>
        <v>15724.333520119999</v>
      </c>
      <c r="CG4" s="753">
        <f t="shared" ca="1" si="7"/>
        <v>136198.84457317405</v>
      </c>
      <c r="CH4" s="754">
        <f t="shared" ca="1" si="7"/>
        <v>7597.5214329771879</v>
      </c>
      <c r="CI4" s="752">
        <f t="shared" ca="1" si="7"/>
        <v>14327.714110747083</v>
      </c>
      <c r="CJ4" s="753">
        <f t="shared" ca="1" si="7"/>
        <v>36998.865473887803</v>
      </c>
      <c r="CK4" s="754">
        <f t="shared" ca="1" si="7"/>
        <v>28339.454936631199</v>
      </c>
      <c r="CL4" s="752">
        <f t="shared" ca="1" si="7"/>
        <v>81342.670339432327</v>
      </c>
      <c r="CM4" s="753">
        <f t="shared" ca="1" si="7"/>
        <v>73302.98557935073</v>
      </c>
      <c r="CN4" s="754">
        <f t="shared" ca="1" si="7"/>
        <v>22693.133505042926</v>
      </c>
      <c r="CO4" s="752">
        <f t="shared" ca="1" si="7"/>
        <v>17240.512702715714</v>
      </c>
      <c r="CP4" s="753">
        <f t="shared" ca="1" si="7"/>
        <v>91155.687789975287</v>
      </c>
      <c r="CQ4" s="754">
        <f t="shared" ca="1" si="7"/>
        <v>9894.543477615709</v>
      </c>
      <c r="CR4" s="752">
        <f t="shared" ca="1" si="7"/>
        <v>117331.17396266082</v>
      </c>
      <c r="CS4" s="753">
        <f t="shared" ca="1" si="7"/>
        <v>69328.50424607248</v>
      </c>
      <c r="CT4" s="754">
        <f t="shared" ca="1" si="7"/>
        <v>18730.637456812841</v>
      </c>
      <c r="CU4" s="752">
        <f t="shared" ca="1" si="7"/>
        <v>49722.031737193938</v>
      </c>
      <c r="CV4" s="753">
        <f t="shared" ca="1" si="7"/>
        <v>111405.07097490205</v>
      </c>
      <c r="CW4" s="754">
        <f t="shared" ca="1" si="7"/>
        <v>8382.1127144970469</v>
      </c>
      <c r="CZ4" s="703"/>
      <c r="DA4" s="21"/>
      <c r="DC4" s="22"/>
      <c r="DD4" s="837"/>
      <c r="DE4" s="68"/>
      <c r="DF4" s="838"/>
      <c r="DG4" s="837"/>
      <c r="DH4" s="68"/>
      <c r="DI4" s="838"/>
      <c r="DJ4" s="837"/>
      <c r="DK4" s="68"/>
      <c r="DL4" s="838"/>
      <c r="DM4" s="837"/>
      <c r="DN4" s="68"/>
      <c r="DO4" s="838"/>
      <c r="DP4" s="837"/>
      <c r="DQ4" s="68"/>
      <c r="DR4" s="838"/>
      <c r="DS4" s="837"/>
      <c r="DT4" s="68"/>
      <c r="DU4" s="838"/>
      <c r="DV4" s="837"/>
      <c r="DW4" s="68"/>
      <c r="DX4" s="838"/>
      <c r="DY4" s="837"/>
      <c r="DZ4" s="68"/>
      <c r="EA4" s="838"/>
      <c r="EB4" s="837"/>
      <c r="EC4" s="68"/>
      <c r="ED4" s="838"/>
      <c r="EE4" s="837"/>
      <c r="EF4" s="68"/>
      <c r="EG4" s="838"/>
      <c r="EH4" s="837"/>
      <c r="EI4" s="68"/>
      <c r="EJ4" s="838"/>
      <c r="EK4" s="837"/>
      <c r="EL4" s="68"/>
      <c r="EM4" s="838"/>
      <c r="EN4" s="837"/>
      <c r="EO4" s="68"/>
      <c r="EP4" s="838"/>
      <c r="EQ4" s="837"/>
      <c r="ER4" s="68"/>
      <c r="ES4" s="838"/>
      <c r="ET4" s="837"/>
      <c r="EU4" s="68"/>
      <c r="EV4" s="838"/>
      <c r="EW4" s="837"/>
      <c r="EX4" s="68"/>
      <c r="EY4" s="838"/>
      <c r="EZ4" s="837"/>
      <c r="FA4" s="68"/>
      <c r="FB4" s="838"/>
      <c r="FC4" s="837"/>
      <c r="FD4" s="68"/>
      <c r="FE4" s="838"/>
      <c r="FF4" s="837"/>
      <c r="FG4" s="68"/>
      <c r="FH4" s="838"/>
      <c r="FI4" s="837"/>
      <c r="FJ4" s="68"/>
      <c r="FK4" s="838"/>
      <c r="FL4" s="837"/>
      <c r="FM4" s="68"/>
      <c r="FN4" s="838"/>
      <c r="FO4" s="837"/>
      <c r="FP4" s="68"/>
      <c r="FQ4" s="838"/>
      <c r="FR4" s="837"/>
      <c r="FS4" s="68"/>
      <c r="FT4" s="838"/>
      <c r="FU4" s="837"/>
      <c r="FV4" s="68"/>
      <c r="FW4" s="838"/>
      <c r="FX4" s="837"/>
      <c r="FY4" s="68"/>
      <c r="FZ4" s="838"/>
      <c r="GA4" s="837"/>
      <c r="GB4" s="68"/>
      <c r="GC4" s="838"/>
      <c r="GD4" s="837"/>
      <c r="GE4" s="68"/>
      <c r="GF4" s="838"/>
      <c r="GG4" s="845"/>
      <c r="GH4" s="846"/>
      <c r="GI4" s="847"/>
      <c r="GJ4" s="845"/>
      <c r="GK4" s="846"/>
      <c r="GL4" s="847"/>
      <c r="GM4" s="854"/>
      <c r="GN4" s="855"/>
      <c r="GO4" s="856"/>
      <c r="GP4" s="854"/>
      <c r="GQ4" s="855"/>
      <c r="GR4" s="856"/>
    </row>
    <row r="5" spans="1:200" ht="15.75" thickBot="1" x14ac:dyDescent="0.3">
      <c r="A5" s="703" t="s">
        <v>202</v>
      </c>
      <c r="B5" s="681">
        <v>58</v>
      </c>
      <c r="C5" s="755">
        <f t="shared" ca="1" si="0"/>
        <v>690.46016051244555</v>
      </c>
      <c r="D5" s="756">
        <f t="shared" ca="1" si="1"/>
        <v>1296.095822058393</v>
      </c>
      <c r="E5" s="757">
        <f t="shared" ca="1" si="2"/>
        <v>274.0091995884174</v>
      </c>
      <c r="F5" s="758">
        <f t="shared" ref="F5:AK5" ca="1" si="8">F3-F4</f>
        <v>662.08000000000175</v>
      </c>
      <c r="G5" s="759">
        <f t="shared" ca="1" si="8"/>
        <v>576.61000000000058</v>
      </c>
      <c r="H5" s="760">
        <f t="shared" ca="1" si="8"/>
        <v>139.6200000000008</v>
      </c>
      <c r="I5" s="753">
        <f t="shared" ca="1" si="8"/>
        <v>40.760000000000218</v>
      </c>
      <c r="J5" s="753">
        <f t="shared" ca="1" si="8"/>
        <v>611.90000000000146</v>
      </c>
      <c r="K5" s="754">
        <f t="shared" ca="1" si="8"/>
        <v>111.35000000000036</v>
      </c>
      <c r="L5" s="752">
        <f t="shared" ca="1" si="8"/>
        <v>788.63000000000466</v>
      </c>
      <c r="M5" s="753">
        <f t="shared" ca="1" si="8"/>
        <v>99.700000000000728</v>
      </c>
      <c r="N5" s="754">
        <f t="shared" ca="1" si="8"/>
        <v>88.579999999999927</v>
      </c>
      <c r="O5" s="752">
        <f t="shared" ca="1" si="8"/>
        <v>326.29999999999927</v>
      </c>
      <c r="P5" s="753">
        <f t="shared" ca="1" si="8"/>
        <v>1028.4199999999983</v>
      </c>
      <c r="Q5" s="754">
        <f t="shared" ca="1" si="8"/>
        <v>107.05999999999949</v>
      </c>
      <c r="R5" s="752">
        <f t="shared" ca="1" si="8"/>
        <v>760.2899999999936</v>
      </c>
      <c r="S5" s="753">
        <f t="shared" ca="1" si="8"/>
        <v>688.83000000000175</v>
      </c>
      <c r="T5" s="754">
        <f t="shared" ca="1" si="8"/>
        <v>370.43000000000029</v>
      </c>
      <c r="U5" s="752">
        <f t="shared" ca="1" si="8"/>
        <v>786.36000000000058</v>
      </c>
      <c r="V5" s="753">
        <f t="shared" ca="1" si="8"/>
        <v>1086.25</v>
      </c>
      <c r="W5" s="754">
        <f t="shared" ca="1" si="8"/>
        <v>330.95999999999913</v>
      </c>
      <c r="X5" s="752">
        <f t="shared" ca="1" si="8"/>
        <v>740.16999999999825</v>
      </c>
      <c r="Y5" s="753">
        <f t="shared" ca="1" si="8"/>
        <v>1463.6900000000023</v>
      </c>
      <c r="Z5" s="754">
        <f t="shared" ca="1" si="8"/>
        <v>817.41999999999825</v>
      </c>
      <c r="AA5" s="752">
        <f t="shared" ca="1" si="8"/>
        <v>709.89999999999418</v>
      </c>
      <c r="AB5" s="753">
        <f t="shared" ca="1" si="8"/>
        <v>1409.3600000000151</v>
      </c>
      <c r="AC5" s="754">
        <f t="shared" ca="1" si="8"/>
        <v>768.24000000000524</v>
      </c>
      <c r="AD5" s="752">
        <f t="shared" ca="1" si="8"/>
        <v>473.41000000000349</v>
      </c>
      <c r="AE5" s="753">
        <f t="shared" ca="1" si="8"/>
        <v>1559.0799999999872</v>
      </c>
      <c r="AF5" s="754">
        <f t="shared" ca="1" si="8"/>
        <v>687.19999999999709</v>
      </c>
      <c r="AG5" s="752">
        <f t="shared" ca="1" si="8"/>
        <v>59.039999999999964</v>
      </c>
      <c r="AH5" s="753">
        <f t="shared" ca="1" si="8"/>
        <v>1103.6000000000058</v>
      </c>
      <c r="AI5" s="754">
        <f t="shared" ca="1" si="8"/>
        <v>643.72000000000116</v>
      </c>
      <c r="AJ5" s="752">
        <f t="shared" ca="1" si="8"/>
        <v>31.269999999999982</v>
      </c>
      <c r="AK5" s="753">
        <f t="shared" ca="1" si="8"/>
        <v>227.18999999999869</v>
      </c>
      <c r="AL5" s="754">
        <f t="shared" ref="AL5:BQ5" ca="1" si="9">AL3-AL4</f>
        <v>680.11000000000058</v>
      </c>
      <c r="AM5" s="752">
        <f t="shared" ca="1" si="9"/>
        <v>588.27000000000407</v>
      </c>
      <c r="AN5" s="753">
        <f t="shared" ca="1" si="9"/>
        <v>226.81000000000131</v>
      </c>
      <c r="AO5" s="754">
        <f t="shared" ca="1" si="9"/>
        <v>242.65999999999985</v>
      </c>
      <c r="AP5" s="752">
        <f t="shared" ca="1" si="9"/>
        <v>544.97000000000116</v>
      </c>
      <c r="AQ5" s="753">
        <f t="shared" ca="1" si="9"/>
        <v>861.91000000000349</v>
      </c>
      <c r="AR5" s="754">
        <f t="shared" ca="1" si="9"/>
        <v>66.090000000000146</v>
      </c>
      <c r="AS5" s="752">
        <f t="shared" ca="1" si="9"/>
        <v>88.719999999999345</v>
      </c>
      <c r="AT5" s="753">
        <f t="shared" ca="1" si="9"/>
        <v>1482.0199999999895</v>
      </c>
      <c r="AU5" s="754">
        <f t="shared" ca="1" si="9"/>
        <v>379.95999999999913</v>
      </c>
      <c r="AV5" s="752">
        <f t="shared" ca="1" si="9"/>
        <v>72.930000000000291</v>
      </c>
      <c r="AW5" s="753">
        <f t="shared" ca="1" si="9"/>
        <v>324.81000000000131</v>
      </c>
      <c r="AX5" s="754">
        <f t="shared" ca="1" si="9"/>
        <v>656.27999999999884</v>
      </c>
      <c r="AY5" s="752">
        <f t="shared" ca="1" si="9"/>
        <v>39.340000000000146</v>
      </c>
      <c r="AZ5" s="753">
        <f t="shared" ca="1" si="9"/>
        <v>215.13000000000102</v>
      </c>
      <c r="BA5" s="754">
        <f t="shared" ca="1" si="9"/>
        <v>137.79999999999927</v>
      </c>
      <c r="BB5" s="752">
        <f t="shared" ca="1" si="9"/>
        <v>594</v>
      </c>
      <c r="BC5" s="753">
        <f t="shared" ca="1" si="9"/>
        <v>190.18999999999869</v>
      </c>
      <c r="BD5" s="754">
        <f t="shared" ca="1" si="9"/>
        <v>107.89999999999964</v>
      </c>
      <c r="BE5" s="752">
        <f t="shared" ca="1" si="9"/>
        <v>476.06999999999971</v>
      </c>
      <c r="BF5" s="753">
        <f t="shared" ca="1" si="9"/>
        <v>1142.0099999999948</v>
      </c>
      <c r="BG5" s="754">
        <f t="shared" ca="1" si="9"/>
        <v>57.399999999999636</v>
      </c>
      <c r="BH5" s="752">
        <f t="shared" ca="1" si="9"/>
        <v>1755.3200620262724</v>
      </c>
      <c r="BI5" s="753">
        <f t="shared" ca="1" si="9"/>
        <v>5432.4014273392822</v>
      </c>
      <c r="BJ5" s="754">
        <f t="shared" ca="1" si="9"/>
        <v>1520.0119055805699</v>
      </c>
      <c r="BK5" s="752">
        <f t="shared" ca="1" si="9"/>
        <v>4323.6627712306508</v>
      </c>
      <c r="BL5" s="753">
        <f t="shared" ca="1" si="9"/>
        <v>3373.3166331388784</v>
      </c>
      <c r="BM5" s="754">
        <f t="shared" ca="1" si="9"/>
        <v>2780.0119775551575</v>
      </c>
      <c r="BN5" s="752">
        <f t="shared" ca="1" si="9"/>
        <v>1176.6201986908964</v>
      </c>
      <c r="BO5" s="753">
        <f t="shared" ca="1" si="9"/>
        <v>4303.4110168753105</v>
      </c>
      <c r="BP5" s="754">
        <f t="shared" ca="1" si="9"/>
        <v>888.3663674122472</v>
      </c>
      <c r="BQ5" s="752">
        <f t="shared" ca="1" si="9"/>
        <v>3054.0051707500534</v>
      </c>
      <c r="BR5" s="753">
        <f t="shared" ref="BR5:CW5" ca="1" si="10">BR3-BR4</f>
        <v>3570.6827010272682</v>
      </c>
      <c r="BS5" s="754">
        <f t="shared" ca="1" si="10"/>
        <v>1289.0240838443497</v>
      </c>
      <c r="BT5" s="752">
        <f t="shared" ca="1" si="10"/>
        <v>146.47097166716321</v>
      </c>
      <c r="BU5" s="753">
        <f t="shared" ca="1" si="10"/>
        <v>1956.1149134277803</v>
      </c>
      <c r="BV5" s="754">
        <f t="shared" ca="1" si="10"/>
        <v>164.66370963826375</v>
      </c>
      <c r="BW5" s="752">
        <f t="shared" ca="1" si="10"/>
        <v>802.00692595837609</v>
      </c>
      <c r="BX5" s="753">
        <f t="shared" ca="1" si="10"/>
        <v>492.36006135022399</v>
      </c>
      <c r="BY5" s="754">
        <f t="shared" ca="1" si="10"/>
        <v>361.40367480014538</v>
      </c>
      <c r="BZ5" s="752">
        <f t="shared" ca="1" si="10"/>
        <v>491.6666667800564</v>
      </c>
      <c r="CA5" s="753">
        <f t="shared" ca="1" si="10"/>
        <v>1065.5864021106827</v>
      </c>
      <c r="CB5" s="754">
        <f t="shared" ca="1" si="10"/>
        <v>144.06727838302322</v>
      </c>
      <c r="CC5" s="752">
        <f t="shared" ca="1" si="10"/>
        <v>1166.7945294809324</v>
      </c>
      <c r="CD5" s="753">
        <f t="shared" ca="1" si="10"/>
        <v>572.30500393264811</v>
      </c>
      <c r="CE5" s="754">
        <f t="shared" ca="1" si="10"/>
        <v>77.039608948802197</v>
      </c>
      <c r="CF5" s="752">
        <f t="shared" ca="1" si="10"/>
        <v>314.66647988000113</v>
      </c>
      <c r="CG5" s="753">
        <f t="shared" ca="1" si="10"/>
        <v>2723.1554268259497</v>
      </c>
      <c r="CH5" s="754">
        <f t="shared" ca="1" si="10"/>
        <v>152.47856702281206</v>
      </c>
      <c r="CI5" s="752">
        <f t="shared" ca="1" si="10"/>
        <v>286.2858892529166</v>
      </c>
      <c r="CJ5" s="753">
        <f t="shared" ca="1" si="10"/>
        <v>759.13452611219691</v>
      </c>
      <c r="CK5" s="754">
        <f t="shared" ca="1" si="10"/>
        <v>565.54506336880149</v>
      </c>
      <c r="CL5" s="752">
        <f t="shared" ca="1" si="10"/>
        <v>1625.3296605676733</v>
      </c>
      <c r="CM5" s="753">
        <f t="shared" ca="1" si="10"/>
        <v>1504.0144206492696</v>
      </c>
      <c r="CN5" s="754">
        <f t="shared" ca="1" si="10"/>
        <v>452.86649495707388</v>
      </c>
      <c r="CO5" s="752">
        <f t="shared" ca="1" si="10"/>
        <v>344.48729728428589</v>
      </c>
      <c r="CP5" s="753">
        <f t="shared" ca="1" si="10"/>
        <v>1870.3122100247128</v>
      </c>
      <c r="CQ5" s="754">
        <f t="shared" ca="1" si="10"/>
        <v>197.45652238429102</v>
      </c>
      <c r="CR5" s="752">
        <f t="shared" ca="1" si="10"/>
        <v>2197.8260373391822</v>
      </c>
      <c r="CS5" s="753">
        <f t="shared" ca="1" si="10"/>
        <v>1321.4957539275201</v>
      </c>
      <c r="CT5" s="754">
        <f t="shared" ca="1" si="10"/>
        <v>353.36254318715874</v>
      </c>
      <c r="CU5" s="752">
        <f t="shared" ca="1" si="10"/>
        <v>937.96826280606183</v>
      </c>
      <c r="CV5" s="753">
        <f t="shared" ca="1" si="10"/>
        <v>2099.9290250979539</v>
      </c>
      <c r="CW5" s="754">
        <f t="shared" ca="1" si="10"/>
        <v>157.88728550295309</v>
      </c>
      <c r="CZ5" s="703"/>
      <c r="DA5" s="587"/>
      <c r="DB5" s="225"/>
      <c r="DC5" s="254"/>
      <c r="DD5" s="839"/>
      <c r="DE5" s="840"/>
      <c r="DF5" s="841"/>
      <c r="DG5" s="839"/>
      <c r="DH5" s="840"/>
      <c r="DI5" s="841"/>
      <c r="DJ5" s="839"/>
      <c r="DK5" s="840"/>
      <c r="DL5" s="841"/>
      <c r="DM5" s="839"/>
      <c r="DN5" s="840"/>
      <c r="DO5" s="841"/>
      <c r="DP5" s="839"/>
      <c r="DQ5" s="840"/>
      <c r="DR5" s="841"/>
      <c r="DS5" s="839"/>
      <c r="DT5" s="840"/>
      <c r="DU5" s="841"/>
      <c r="DV5" s="839"/>
      <c r="DW5" s="840"/>
      <c r="DX5" s="841"/>
      <c r="DY5" s="839"/>
      <c r="DZ5" s="840"/>
      <c r="EA5" s="841"/>
      <c r="EB5" s="839"/>
      <c r="EC5" s="840"/>
      <c r="ED5" s="841"/>
      <c r="EE5" s="839"/>
      <c r="EF5" s="840"/>
      <c r="EG5" s="841"/>
      <c r="EH5" s="839"/>
      <c r="EI5" s="840"/>
      <c r="EJ5" s="841"/>
      <c r="EK5" s="839"/>
      <c r="EL5" s="840"/>
      <c r="EM5" s="841"/>
      <c r="EN5" s="839"/>
      <c r="EO5" s="840"/>
      <c r="EP5" s="841"/>
      <c r="EQ5" s="839"/>
      <c r="ER5" s="840"/>
      <c r="ES5" s="841"/>
      <c r="ET5" s="839"/>
      <c r="EU5" s="840"/>
      <c r="EV5" s="841"/>
      <c r="EW5" s="839"/>
      <c r="EX5" s="840"/>
      <c r="EY5" s="841"/>
      <c r="EZ5" s="839"/>
      <c r="FA5" s="840"/>
      <c r="FB5" s="841"/>
      <c r="FC5" s="839"/>
      <c r="FD5" s="840"/>
      <c r="FE5" s="841"/>
      <c r="FF5" s="839"/>
      <c r="FG5" s="840"/>
      <c r="FH5" s="841"/>
      <c r="FI5" s="839"/>
      <c r="FJ5" s="840"/>
      <c r="FK5" s="841"/>
      <c r="FL5" s="839"/>
      <c r="FM5" s="840"/>
      <c r="FN5" s="841"/>
      <c r="FO5" s="839"/>
      <c r="FP5" s="840"/>
      <c r="FQ5" s="841"/>
      <c r="FR5" s="839"/>
      <c r="FS5" s="840"/>
      <c r="FT5" s="841"/>
      <c r="FU5" s="839"/>
      <c r="FV5" s="840"/>
      <c r="FW5" s="841"/>
      <c r="FX5" s="839"/>
      <c r="FY5" s="840"/>
      <c r="FZ5" s="841"/>
      <c r="GA5" s="839"/>
      <c r="GB5" s="840"/>
      <c r="GC5" s="841"/>
      <c r="GD5" s="839"/>
      <c r="GE5" s="840"/>
      <c r="GF5" s="841"/>
      <c r="GG5" s="848"/>
      <c r="GH5" s="849"/>
      <c r="GI5" s="850"/>
      <c r="GJ5" s="848"/>
      <c r="GK5" s="849"/>
      <c r="GL5" s="850"/>
      <c r="GM5" s="857"/>
      <c r="GN5" s="858"/>
      <c r="GO5" s="859"/>
      <c r="GP5" s="857"/>
      <c r="GQ5" s="858"/>
      <c r="GR5" s="859"/>
    </row>
    <row r="6" spans="1:200" x14ac:dyDescent="0.25">
      <c r="A6" s="719" t="s">
        <v>449</v>
      </c>
      <c r="B6" s="672"/>
      <c r="C6" s="743">
        <f t="shared" ca="1" si="0"/>
        <v>81487.123490731072</v>
      </c>
      <c r="D6" s="744">
        <f t="shared" ca="1" si="1"/>
        <v>61410.280240477972</v>
      </c>
      <c r="E6" s="745">
        <f t="shared" ca="1" si="2"/>
        <v>3625.0578733961156</v>
      </c>
      <c r="F6" s="746">
        <f ca="1">OFFSET('OCN2018.FCS'!$A$1,MATCH("FRL",'OCN2018.FCS'!$A$1:$A$1294,0)+F1-1975,10)</f>
        <v>70901.473441971364</v>
      </c>
      <c r="G6" s="747">
        <f ca="1">OFFSET('OCN2018.FCS'!$A$1,MATCH("FRL",'OCN2018.FCS'!$A$1:$A$1294,0)+F1-1975,11)</f>
        <v>114083.99945121973</v>
      </c>
      <c r="H6" s="748">
        <f ca="1">OFFSET('OCN2018.FCS'!$A$1,MATCH("FRL",'OCN2018.FCS'!$A$1:$A$1294,0)+F1-1975,12)</f>
        <v>9321.1632398290185</v>
      </c>
      <c r="I6" s="746">
        <f ca="1">OFFSET('OCN2018.FCS'!$A$1,MATCH("FRL",'OCN2018.FCS'!$A$1:$A$1294,0)+I1-1975,10)</f>
        <v>45199.12195139745</v>
      </c>
      <c r="J6" s="747">
        <f ca="1">OFFSET('OCN2018.FCS'!$A$1,MATCH("FRL",'OCN2018.FCS'!$A$1:$A$1294,0)+I1-1975,11)</f>
        <v>147021.45498603798</v>
      </c>
      <c r="K6" s="748">
        <f ca="1">OFFSET('OCN2018.FCS'!$A$1,MATCH("FRL",'OCN2018.FCS'!$A$1:$A$1294,0)+I1-1975,12)</f>
        <v>6058.8312020845879</v>
      </c>
      <c r="L6" s="746">
        <f ca="1">OFFSET('OCN2018.FCS'!$A$1,MATCH("FRL",'OCN2018.FCS'!$A$1:$A$1294,0)+L1-1975,10)</f>
        <v>26550.511962152519</v>
      </c>
      <c r="M6" s="747">
        <f ca="1">OFFSET('OCN2018.FCS'!$A$1,MATCH("FRL",'OCN2018.FCS'!$A$1:$A$1294,0)+L1-1975,11)</f>
        <v>67297.733943628031</v>
      </c>
      <c r="N6" s="748">
        <f ca="1">OFFSET('OCN2018.FCS'!$A$1,MATCH("FRL",'OCN2018.FCS'!$A$1:$A$1294,0)+L1-1975,12)</f>
        <v>10990.512051829415</v>
      </c>
      <c r="O6" s="746">
        <f ca="1">OFFSET('OCN2018.FCS'!$A$1,MATCH("FRL",'OCN2018.FCS'!$A$1:$A$1294,0)+O1-1975,10)</f>
        <v>7009.9778098239922</v>
      </c>
      <c r="P6" s="747">
        <f ca="1">OFFSET('OCN2018.FCS'!$A$1,MATCH("FRL",'OCN2018.FCS'!$A$1:$A$1294,0)+O1-1975,11)</f>
        <v>43095.1249220475</v>
      </c>
      <c r="Q6" s="748">
        <f ca="1">OFFSET('OCN2018.FCS'!$A$1,MATCH("FRL",'OCN2018.FCS'!$A$1:$A$1294,0)+O1-1975,12)</f>
        <v>4019.909008403758</v>
      </c>
      <c r="R6" s="746">
        <f ca="1">OFFSET('OCN2018.FCS'!$A$1,MATCH("FRL",'OCN2018.FCS'!$A$1:$A$1294,0)+R1-1975,10)</f>
        <v>56570.879032712837</v>
      </c>
      <c r="S6" s="747">
        <f ca="1">OFFSET('OCN2018.FCS'!$A$1,MATCH("FRL",'OCN2018.FCS'!$A$1:$A$1294,0)+R1-1975,11)</f>
        <v>25606.781710710122</v>
      </c>
      <c r="T6" s="748">
        <f ca="1">OFFSET('OCN2018.FCS'!$A$1,MATCH("FRL",'OCN2018.FCS'!$A$1:$A$1294,0)+R1-1975,12)</f>
        <v>5893.150510274515</v>
      </c>
      <c r="U6" s="746">
        <f ca="1">OFFSET('OCN2018.FCS'!$A$1,MATCH("FRL",'OCN2018.FCS'!$A$1:$A$1294,0)+U1-1975,10)</f>
        <v>18909.174335757914</v>
      </c>
      <c r="V6" s="747">
        <f ca="1">OFFSET('OCN2018.FCS'!$A$1,MATCH("FRL",'OCN2018.FCS'!$A$1:$A$1294,0)+U1-1975,11)</f>
        <v>158069.88395384152</v>
      </c>
      <c r="W6" s="748">
        <f ca="1">OFFSET('OCN2018.FCS'!$A$1,MATCH("FRL",'OCN2018.FCS'!$A$1:$A$1294,0)+U1-1975,12)</f>
        <v>5367.7337269891304</v>
      </c>
      <c r="X6" s="746">
        <f ca="1">OFFSET('OCN2018.FCS'!$A$1,MATCH("FRL",'OCN2018.FCS'!$A$1:$A$1294,0)+X1-1975,10)</f>
        <v>43524.851790110049</v>
      </c>
      <c r="Y6" s="747">
        <f ca="1">OFFSET('OCN2018.FCS'!$A$1,MATCH("FRL",'OCN2018.FCS'!$A$1:$A$1294,0)+X1-1975,11)</f>
        <v>54882.311865701085</v>
      </c>
      <c r="Z6" s="748">
        <f ca="1">OFFSET('OCN2018.FCS'!$A$1,MATCH("FRL",'OCN2018.FCS'!$A$1:$A$1294,0)+X1-1975,12)</f>
        <v>12118.971161602369</v>
      </c>
      <c r="AA6" s="746">
        <f ca="1">OFFSET('OCN2018.FCS'!$A$1,MATCH("FRL",'OCN2018.FCS'!$A$1:$A$1294,0)+AA1-1975,10)</f>
        <v>48653.056685591393</v>
      </c>
      <c r="AB6" s="747">
        <f ca="1">OFFSET('OCN2018.FCS'!$A$1,MATCH("FRL",'OCN2018.FCS'!$A$1:$A$1294,0)+AA1-1975,11)</f>
        <v>126567.86228691385</v>
      </c>
      <c r="AC6" s="748">
        <f ca="1">OFFSET('OCN2018.FCS'!$A$1,MATCH("FRL",'OCN2018.FCS'!$A$1:$A$1294,0)+AA1-1975,12)</f>
        <v>3904.7010362602673</v>
      </c>
      <c r="AD6" s="746">
        <f ca="1">OFFSET('OCN2018.FCS'!$A$1,MATCH("FRL",'OCN2018.FCS'!$A$1:$A$1294,0)+AD1-1975,10)</f>
        <v>55706.802729767893</v>
      </c>
      <c r="AE6" s="747">
        <f ca="1">OFFSET('OCN2018.FCS'!$A$1,MATCH("FRL",'OCN2018.FCS'!$A$1:$A$1294,0)+AD1-1975,11)</f>
        <v>84908.962981831501</v>
      </c>
      <c r="AF6" s="748">
        <f ca="1">OFFSET('OCN2018.FCS'!$A$1,MATCH("FRL",'OCN2018.FCS'!$A$1:$A$1294,0)+AD1-1975,12)</f>
        <v>6901.7772072289217</v>
      </c>
      <c r="AG6" s="746">
        <f ca="1">OFFSET('OCN2018.FCS'!$A$1,MATCH("FRL",'OCN2018.FCS'!$A$1:$A$1294,0)+AG1-1975,10)</f>
        <v>15017.735108352612</v>
      </c>
      <c r="AH6" s="747">
        <f ca="1">OFFSET('OCN2018.FCS'!$A$1,MATCH("FRL",'OCN2018.FCS'!$A$1:$A$1294,0)+AG1-1975,11)</f>
        <v>92730.880387009296</v>
      </c>
      <c r="AI6" s="748">
        <f ca="1">OFFSET('OCN2018.FCS'!$A$1,MATCH("FRL",'OCN2018.FCS'!$A$1:$A$1294,0)+AG1-1975,12)</f>
        <v>2769.0669238594478</v>
      </c>
      <c r="AJ6" s="746">
        <f ca="1">OFFSET('OCN2018.FCS'!$A$1,MATCH("FRL",'OCN2018.FCS'!$A$1:$A$1294,0)+AJ1-1975,10)</f>
        <v>47551.81506055699</v>
      </c>
      <c r="AK6" s="747">
        <f ca="1">OFFSET('OCN2018.FCS'!$A$1,MATCH("FRL",'OCN2018.FCS'!$A$1:$A$1294,0)+AJ1-1975,11)</f>
        <v>20088.895689006094</v>
      </c>
      <c r="AL6" s="748">
        <f ca="1">OFFSET('OCN2018.FCS'!$A$1,MATCH("FRL",'OCN2018.FCS'!$A$1:$A$1294,0)+AJ1-1975,12)</f>
        <v>4917.4898847458771</v>
      </c>
      <c r="AM6" s="746">
        <f ca="1">OFFSET('OCN2018.FCS'!$A$1,MATCH("FRL",'OCN2018.FCS'!$A$1:$A$1294,0)+AM1-1975,10)</f>
        <v>42992.37759842215</v>
      </c>
      <c r="AN6" s="747">
        <f ca="1">OFFSET('OCN2018.FCS'!$A$1,MATCH("FRL",'OCN2018.FCS'!$A$1:$A$1294,0)+AM1-1975,11)</f>
        <v>40159.283973652164</v>
      </c>
      <c r="AO6" s="748">
        <f ca="1">OFFSET('OCN2018.FCS'!$A$1,MATCH("FRL",'OCN2018.FCS'!$A$1:$A$1294,0)+AM1-1975,12)</f>
        <v>984.64384357541906</v>
      </c>
      <c r="AP6" s="746">
        <f ca="1">OFFSET('OCN2018.FCS'!$A$1,MATCH("FRL",'OCN2018.FCS'!$A$1:$A$1294,0)+AP1-1975,10)</f>
        <v>146185.49958536815</v>
      </c>
      <c r="AQ6" s="747">
        <f ca="1">OFFSET('OCN2018.FCS'!$A$1,MATCH("FRL",'OCN2018.FCS'!$A$1:$A$1294,0)+AP1-1975,11)</f>
        <v>58972.720595772276</v>
      </c>
      <c r="AR6" s="748">
        <f ca="1">OFFSET('OCN2018.FCS'!$A$1,MATCH("FRL",'OCN2018.FCS'!$A$1:$A$1294,0)+AP1-1975,12)</f>
        <v>2437.3214472422114</v>
      </c>
      <c r="AS6" s="746">
        <f ca="1">OFFSET('OCN2018.FCS'!$A$1,MATCH("FRL",'OCN2018.FCS'!$A$1:$A$1294,0)+AS1-1975,10)</f>
        <v>35610.180906437854</v>
      </c>
      <c r="AT6" s="747">
        <f ca="1">OFFSET('OCN2018.FCS'!$A$1,MATCH("FRL",'OCN2018.FCS'!$A$1:$A$1294,0)+AS1-1975,11)</f>
        <v>254507.09206536526</v>
      </c>
      <c r="AU6" s="748">
        <f ca="1">OFFSET('OCN2018.FCS'!$A$1,MATCH("FRL",'OCN2018.FCS'!$A$1:$A$1294,0)+AS1-1975,12)</f>
        <v>6286.4132877420707</v>
      </c>
      <c r="AV6" s="746">
        <f ca="1">OFFSET('OCN2018.FCS'!$A$1,MATCH("FRL",'OCN2018.FCS'!$A$1:$A$1294,0)+AV1-1975,10)</f>
        <v>136949.81333454401</v>
      </c>
      <c r="AW6" s="747">
        <f ca="1">OFFSET('OCN2018.FCS'!$A$1,MATCH("FRL",'OCN2018.FCS'!$A$1:$A$1294,0)+AV1-1975,11)</f>
        <v>51621.529058760883</v>
      </c>
      <c r="AX6" s="748">
        <f ca="1">OFFSET('OCN2018.FCS'!$A$1,MATCH("FRL",'OCN2018.FCS'!$A$1:$A$1294,0)+AV1-1975,12)</f>
        <v>14587.766226241803</v>
      </c>
      <c r="AY6" s="746">
        <f ca="1">OFFSET('OCN2018.FCS'!$A$1,MATCH("FRL",'OCN2018.FCS'!$A$1:$A$1294,0)+AY1-1975,10)</f>
        <v>30872.747936189975</v>
      </c>
      <c r="AZ6" s="747">
        <f ca="1">OFFSET('OCN2018.FCS'!$A$1,MATCH("FRL",'OCN2018.FCS'!$A$1:$A$1294,0)+AY1-1975,11)</f>
        <v>103057.38779540558</v>
      </c>
      <c r="BA6" s="748">
        <f ca="1">OFFSET('OCN2018.FCS'!$A$1,MATCH("FRL",'OCN2018.FCS'!$A$1:$A$1294,0)+AY1-1975,12)</f>
        <v>4049.8667366441427</v>
      </c>
      <c r="BB6" s="746">
        <f ca="1">OFFSET('OCN2018.FCS'!$A$1,MATCH("FRL",'OCN2018.FCS'!$A$1:$A$1294,0)+BB1-1975,10)</f>
        <v>89379.301696569921</v>
      </c>
      <c r="BC6" s="747">
        <f ca="1">OFFSET('OCN2018.FCS'!$A$1,MATCH("FRL",'OCN2018.FCS'!$A$1:$A$1294,0)+BB1-1975,11)</f>
        <v>92403.854177814865</v>
      </c>
      <c r="BD6" s="748">
        <f ca="1">OFFSET('OCN2018.FCS'!$A$1,MATCH("FRL",'OCN2018.FCS'!$A$1:$A$1294,0)+BB1-1975,12)</f>
        <v>14502.999126256595</v>
      </c>
      <c r="BE6" s="746">
        <f ca="1">OFFSET('OCN2018.FCS'!$A$1,MATCH("FRL",'OCN2018.FCS'!$A$1:$A$1294,0)+BE1-1975,10)</f>
        <v>53041.505129003504</v>
      </c>
      <c r="BF6" s="747">
        <f ca="1">OFFSET('OCN2018.FCS'!$A$1,MATCH("FRL",'OCN2018.FCS'!$A$1:$A$1294,0)+BE1-1975,11)</f>
        <v>119930.06475404208</v>
      </c>
      <c r="BG6" s="748">
        <f ca="1">OFFSET('OCN2018.FCS'!$A$1,MATCH("FRL",'OCN2018.FCS'!$A$1:$A$1294,0)+BE1-1975,12)</f>
        <v>4444.2845537261701</v>
      </c>
      <c r="BH6" s="746">
        <f ca="1">OFFSET('OCN2018.FCS'!$A$1,MATCH("FRL",'OCN2018.FCS'!$A$1:$A$1294,0)+BH1-1975,10)</f>
        <v>52724.934568625686</v>
      </c>
      <c r="BI6" s="747">
        <f ca="1">OFFSET('OCN2018.FCS'!$A$1,MATCH("FRL",'OCN2018.FCS'!$A$1:$A$1294,0)+BH1-1975,11)</f>
        <v>242321.26589108643</v>
      </c>
      <c r="BJ6" s="748">
        <f ca="1">OFFSET('OCN2018.FCS'!$A$1,MATCH("FRL",'OCN2018.FCS'!$A$1:$A$1294,0)+BH1-1975,12)</f>
        <v>16389.113270301277</v>
      </c>
      <c r="BK6" s="746">
        <f ca="1">OFFSET('OCN2018.FCS'!$A$1,MATCH("FRL",'OCN2018.FCS'!$A$1:$A$1294,0)+BK1-1975,10)</f>
        <v>66814.35962565348</v>
      </c>
      <c r="BL6" s="747">
        <f ca="1">OFFSET('OCN2018.FCS'!$A$1,MATCH("FRL",'OCN2018.FCS'!$A$1:$A$1294,0)+BK1-1975,11)</f>
        <v>126765.77738846197</v>
      </c>
      <c r="BM6" s="748">
        <f ca="1">OFFSET('OCN2018.FCS'!$A$1,MATCH("FRL",'OCN2018.FCS'!$A$1:$A$1294,0)+BK1-1975,12)</f>
        <v>22689.057536324162</v>
      </c>
      <c r="BN6" s="746">
        <f ca="1">OFFSET('OCN2018.FCS'!$A$1,MATCH("FRL",'OCN2018.FCS'!$A$1:$A$1294,0)+BN1-1975,10)</f>
        <v>47465.505314488815</v>
      </c>
      <c r="BO6" s="747">
        <f ca="1">OFFSET('OCN2018.FCS'!$A$1,MATCH("FRL",'OCN2018.FCS'!$A$1:$A$1294,0)+BN1-1975,11)</f>
        <v>81578.730568850689</v>
      </c>
      <c r="BP6" s="748">
        <f ca="1">OFFSET('OCN2018.FCS'!$A$1,MATCH("FRL",'OCN2018.FCS'!$A$1:$A$1294,0)+BN1-1975,12)</f>
        <v>13729.714399613475</v>
      </c>
      <c r="BQ6" s="746">
        <f ca="1">OFFSET('OCN2018.FCS'!$A$1,MATCH("FRL",'OCN2018.FCS'!$A$1:$A$1294,0)+BQ1-1975,10)</f>
        <v>72101.902186241452</v>
      </c>
      <c r="BR6" s="747">
        <f ca="1">OFFSET('OCN2018.FCS'!$A$1,MATCH("FRL",'OCN2018.FCS'!$A$1:$A$1294,0)+BQ1-1975,11)</f>
        <v>59938.061225897975</v>
      </c>
      <c r="BS6" s="748">
        <f ca="1">OFFSET('OCN2018.FCS'!$A$1,MATCH("FRL",'OCN2018.FCS'!$A$1:$A$1294,0)+BQ1-1975,12)</f>
        <v>4278.8300351396338</v>
      </c>
      <c r="BT6" s="746">
        <f ca="1">OFFSET('OCN2018.FCS'!$A$1,MATCH("FRL",'OCN2018.FCS'!$A$1:$A$1294,0)+BT1-1975,10)</f>
        <v>25219.123643431732</v>
      </c>
      <c r="BU6" s="747">
        <f ca="1">OFFSET('OCN2018.FCS'!$A$1,MATCH("FRL",'OCN2018.FCS'!$A$1:$A$1294,0)+BT1-1975,11)</f>
        <v>86253.878971073587</v>
      </c>
      <c r="BV6" s="748">
        <f ca="1">OFFSET('OCN2018.FCS'!$A$1,MATCH("FRL",'OCN2018.FCS'!$A$1:$A$1294,0)+BT1-1975,12)</f>
        <v>2700.3883643501108</v>
      </c>
      <c r="BW6" s="746">
        <f ca="1">OFFSET('OCN2018.FCS'!$A$1,MATCH("FRL",'OCN2018.FCS'!$A$1:$A$1294,0)+BW1-1975,10)</f>
        <v>83420.847404112224</v>
      </c>
      <c r="BX6" s="747">
        <f ca="1">OFFSET('OCN2018.FCS'!$A$1,MATCH("FRL",'OCN2018.FCS'!$A$1:$A$1294,0)+BW1-1975,11)</f>
        <v>19772.490141799291</v>
      </c>
      <c r="BY6" s="748">
        <f ca="1">OFFSET('OCN2018.FCS'!$A$1,MATCH("FRL",'OCN2018.FCS'!$A$1:$A$1294,0)+BW1-1975,12)</f>
        <v>2296.2037481979819</v>
      </c>
      <c r="BZ6" s="746">
        <f ca="1">OFFSET('OCN2018.FCS'!$A$1,MATCH("FRL",'OCN2018.FCS'!$A$1:$A$1294,0)+BZ1-1975,10)</f>
        <v>22038.687052279285</v>
      </c>
      <c r="CA6" s="747">
        <f ca="1">OFFSET('OCN2018.FCS'!$A$1,MATCH("FRL",'OCN2018.FCS'!$A$1:$A$1294,0)+BZ1-1975,11)</f>
        <v>79892.326943995344</v>
      </c>
      <c r="CB6" s="748">
        <f ca="1">OFFSET('OCN2018.FCS'!$A$1,MATCH("FRL",'OCN2018.FCS'!$A$1:$A$1294,0)+BZ1-1975,12)</f>
        <v>1833.4432194046303</v>
      </c>
      <c r="CC6" s="746">
        <f ca="1">OFFSET('OCN2018.FCS'!$A$1,MATCH("FRL",'OCN2018.FCS'!$A$1:$A$1294,0)+CC1-1975,10)</f>
        <v>217117.82932800977</v>
      </c>
      <c r="CD6" s="747">
        <f ca="1">OFFSET('OCN2018.FCS'!$A$1,MATCH("FRL",'OCN2018.FCS'!$A$1:$A$1294,0)+CC1-1975,11)</f>
        <v>28664.04611807947</v>
      </c>
      <c r="CE6" s="748">
        <f ca="1">OFFSET('OCN2018.FCS'!$A$1,MATCH("FRL",'OCN2018.FCS'!$A$1:$A$1294,0)+CC1-1975,12)</f>
        <v>9489.2707876097975</v>
      </c>
      <c r="CF6" s="746">
        <f ca="1">OFFSET('OCN2018.FCS'!$A$1,MATCH("FRL",'OCN2018.FCS'!$A$1:$A$1294,0)+CF1-1975,10)</f>
        <v>75142.771942439853</v>
      </c>
      <c r="CG6" s="747">
        <f ca="1">OFFSET('OCN2018.FCS'!$A$1,MATCH("FRL",'OCN2018.FCS'!$A$1:$A$1294,0)+CF1-1975,11)</f>
        <v>135032.35786775668</v>
      </c>
      <c r="CH6" s="748">
        <f ca="1">OFFSET('OCN2018.FCS'!$A$1,MATCH("FRL",'OCN2018.FCS'!$A$1:$A$1294,0)+CF1-1975,12)</f>
        <v>1738.0225789746248</v>
      </c>
      <c r="CI6" s="746">
        <f ca="1">OFFSET('OCN2018.FCS'!$A$1,MATCH("FRL",'OCN2018.FCS'!$A$1:$A$1294,0)+CI1-1975,10)</f>
        <v>30830.012459359394</v>
      </c>
      <c r="CJ6" s="747">
        <f ca="1">OFFSET('OCN2018.FCS'!$A$1,MATCH("FRL",'OCN2018.FCS'!$A$1:$A$1294,0)+CI1-1975,11)</f>
        <v>36389.370242654019</v>
      </c>
      <c r="CK6" s="748">
        <f ca="1">OFFSET('OCN2018.FCS'!$A$1,MATCH("FRL",'OCN2018.FCS'!$A$1:$A$1294,0)+CI1-1975,12)</f>
        <v>5981.2730604276812</v>
      </c>
      <c r="CL6" s="746">
        <f ca="1">OFFSET('OCN2018.FCS'!$A$1,MATCH("FRL",'OCN2018.FCS'!$A$1:$A$1294,0)+CL1-1975,10)</f>
        <v>116640.59260548525</v>
      </c>
      <c r="CM6" s="747">
        <f ca="1">OFFSET('OCN2018.FCS'!$A$1,MATCH("FRL",'OCN2018.FCS'!$A$1:$A$1294,0)+CL1-1975,11)</f>
        <v>43867.491397987418</v>
      </c>
      <c r="CN6" s="748">
        <f ca="1">OFFSET('OCN2018.FCS'!$A$1,MATCH("FRL",'OCN2018.FCS'!$A$1:$A$1294,0)+CL1-1975,12)</f>
        <v>1336.803354807985</v>
      </c>
      <c r="CO6" s="746">
        <f ca="1">OFFSET('OCN2018.FCS'!$A$1,MATCH("FRL",'OCN2018.FCS'!$A$1:$A$1294,0)+CO1-1975,10)</f>
        <v>85260.069020400246</v>
      </c>
      <c r="CP6" s="747">
        <f ca="1">OFFSET('OCN2018.FCS'!$A$1,MATCH("FRL",'OCN2018.FCS'!$A$1:$A$1294,0)+CO1-1975,11)</f>
        <v>55461.609391520666</v>
      </c>
      <c r="CQ6" s="748">
        <f ca="1">OFFSET('OCN2018.FCS'!$A$1,MATCH("FRL",'OCN2018.FCS'!$A$1:$A$1294,0)+CO1-1975,12)</f>
        <v>2891.6579914054951</v>
      </c>
      <c r="CR6" s="746">
        <f ca="1">OFFSET('OCN2018.FCS'!$A$1,MATCH("FRL",'OCN2018.FCS'!$A$1:$A$1294,0)+CR1-1975,10)</f>
        <v>36372.364516822629</v>
      </c>
      <c r="CS6" s="747">
        <f ca="1">OFFSET('OCN2018.FCS'!$A$1,MATCH("FRL",'OCN2018.FCS'!$A$1:$A$1294,0)+CR1-1975,11)</f>
        <v>113186.82700841826</v>
      </c>
      <c r="CT6" s="748">
        <f ca="1">OFFSET('OCN2018.FCS'!$A$1,MATCH("FRL",'OCN2018.FCS'!$A$1:$A$1294,0)+CR1-1975,12)</f>
        <v>2737.0107405313738</v>
      </c>
      <c r="CU6" s="746">
        <f ca="1">OFFSET('OCN2018.FCS'!$A$1,MATCH("FRL",'OCN2018.FCS'!$A$1:$A$1294,0)+CU1-1975,10)</f>
        <v>46146.379441018282</v>
      </c>
      <c r="CV6" s="747">
        <f ca="1">OFFSET('OCN2018.FCS'!$A$1,MATCH("FRL",'OCN2018.FCS'!$A$1:$A$1294,0)+CU1-1975,11)</f>
        <v>44756.245255909867</v>
      </c>
      <c r="CW6" s="748">
        <f ca="1">OFFSET('OCN2018.FCS'!$A$1,MATCH("FRL",'OCN2018.FCS'!$A$1:$A$1294,0)+CU1-1975,12)</f>
        <v>5357.7709447415318</v>
      </c>
      <c r="CZ6" s="719" t="s">
        <v>449</v>
      </c>
      <c r="DA6" s="582">
        <v>0.01</v>
      </c>
      <c r="DB6" s="16">
        <v>0.01</v>
      </c>
      <c r="DC6" s="17">
        <v>0.01</v>
      </c>
      <c r="DD6" s="834">
        <v>0.01</v>
      </c>
      <c r="DE6" s="835">
        <v>0.01</v>
      </c>
      <c r="DF6" s="836">
        <v>0.01</v>
      </c>
      <c r="DG6" s="834">
        <v>0.01</v>
      </c>
      <c r="DH6" s="835">
        <v>0.01</v>
      </c>
      <c r="DI6" s="836">
        <v>0.01</v>
      </c>
      <c r="DJ6" s="834">
        <v>0.01</v>
      </c>
      <c r="DK6" s="835">
        <v>0.01</v>
      </c>
      <c r="DL6" s="836">
        <v>0.01</v>
      </c>
      <c r="DM6" s="834">
        <v>0.01</v>
      </c>
      <c r="DN6" s="835">
        <v>0.01</v>
      </c>
      <c r="DO6" s="836">
        <v>0.01</v>
      </c>
      <c r="DP6" s="834">
        <v>0.01</v>
      </c>
      <c r="DQ6" s="835">
        <v>0.01</v>
      </c>
      <c r="DR6" s="836">
        <v>0.01</v>
      </c>
      <c r="DS6" s="834">
        <v>0.01</v>
      </c>
      <c r="DT6" s="835">
        <v>0.01</v>
      </c>
      <c r="DU6" s="836">
        <v>0.01</v>
      </c>
      <c r="DV6" s="834">
        <v>0.01</v>
      </c>
      <c r="DW6" s="835">
        <v>0.01</v>
      </c>
      <c r="DX6" s="836">
        <v>0.01</v>
      </c>
      <c r="DY6" s="834">
        <v>0.01</v>
      </c>
      <c r="DZ6" s="835">
        <v>0.01</v>
      </c>
      <c r="EA6" s="836">
        <v>0.01</v>
      </c>
      <c r="EB6" s="834">
        <v>0.01</v>
      </c>
      <c r="EC6" s="835">
        <v>0.01</v>
      </c>
      <c r="ED6" s="836">
        <v>0.01</v>
      </c>
      <c r="EE6" s="834">
        <v>0.01</v>
      </c>
      <c r="EF6" s="835">
        <v>0.01</v>
      </c>
      <c r="EG6" s="836">
        <v>0.01</v>
      </c>
      <c r="EH6" s="834">
        <v>0.01</v>
      </c>
      <c r="EI6" s="835">
        <v>0.01</v>
      </c>
      <c r="EJ6" s="836">
        <v>0.01</v>
      </c>
      <c r="EK6" s="834">
        <v>0.01</v>
      </c>
      <c r="EL6" s="835">
        <v>0.01</v>
      </c>
      <c r="EM6" s="836">
        <v>0.01</v>
      </c>
      <c r="EN6" s="834">
        <v>0.01</v>
      </c>
      <c r="EO6" s="835">
        <v>0.01</v>
      </c>
      <c r="EP6" s="836">
        <v>0.01</v>
      </c>
      <c r="EQ6" s="834">
        <v>0.01</v>
      </c>
      <c r="ER6" s="835">
        <v>0.01</v>
      </c>
      <c r="ES6" s="836">
        <v>0.01</v>
      </c>
      <c r="ET6" s="834">
        <v>0.01</v>
      </c>
      <c r="EU6" s="835">
        <v>0.01</v>
      </c>
      <c r="EV6" s="836">
        <v>0.01</v>
      </c>
      <c r="EW6" s="834">
        <v>0.01</v>
      </c>
      <c r="EX6" s="835">
        <v>0.01</v>
      </c>
      <c r="EY6" s="836">
        <v>0.01</v>
      </c>
      <c r="EZ6" s="834">
        <v>0.01</v>
      </c>
      <c r="FA6" s="835">
        <v>0.01</v>
      </c>
      <c r="FB6" s="836">
        <v>0.01</v>
      </c>
      <c r="FC6" s="834">
        <f>ValidCohort_Pivot!BR65</f>
        <v>3.0031573535434286E-2</v>
      </c>
      <c r="FD6" s="835">
        <f>ValidCohort_Pivot!BS65</f>
        <v>3.0010834236243622E-2</v>
      </c>
      <c r="FE6" s="836">
        <f>ValidCohort_Pivot!BT65</f>
        <v>3.0017657456429814E-2</v>
      </c>
      <c r="FF6" s="834">
        <f>ValidCohort_Pivot!BU65</f>
        <v>3.0020220873786085E-2</v>
      </c>
      <c r="FG6" s="835">
        <f>ValidCohort_Pivot!BV65</f>
        <v>3.0042132257875775E-2</v>
      </c>
      <c r="FH6" s="836">
        <f>ValidCohort_Pivot!BW65</f>
        <v>2.9985573948334565E-2</v>
      </c>
      <c r="FI6" s="834">
        <f>ValidCohort_Pivot!BX65</f>
        <v>3.0025521694737267E-2</v>
      </c>
      <c r="FJ6" s="835">
        <f>ValidCohort_Pivot!BY65</f>
        <v>2.999357280961934E-2</v>
      </c>
      <c r="FK6" s="836">
        <f>ValidCohort_Pivot!BZ65</f>
        <v>2.9979595027083361E-2</v>
      </c>
      <c r="FL6" s="834">
        <f>ValidCohort_Pivot!CA65</f>
        <v>3.0039113428318553E-2</v>
      </c>
      <c r="FM6" s="835">
        <f>ValidCohort_Pivot!CB65</f>
        <v>3.0001863604912082E-2</v>
      </c>
      <c r="FN6" s="836">
        <f>ValidCohort_Pivot!CC65</f>
        <v>2.9981778974818019E-2</v>
      </c>
      <c r="FO6" s="834">
        <f>ValidCohort_Pivot!CD65</f>
        <v>2.0033701555353445E-2</v>
      </c>
      <c r="FP6" s="835">
        <f>ValidCohort_Pivot!CE65</f>
        <v>2.0028266698001285E-2</v>
      </c>
      <c r="FQ6" s="836">
        <f>ValidCohort_Pivot!CF65</f>
        <v>2.0117610639445394E-2</v>
      </c>
      <c r="FR6" s="834">
        <f>ValidCohort_Pivot!CG65</f>
        <v>2.008928363032314E-2</v>
      </c>
      <c r="FS6" s="835">
        <f>ValidCohort_Pivot!CH65</f>
        <v>2.0088479604171927E-2</v>
      </c>
      <c r="FT6" s="836">
        <f>ValidCohort_Pivot!CI65</f>
        <v>2.0164986373148563E-2</v>
      </c>
      <c r="FU6" s="834">
        <f>ValidCohort_Pivot!CJ65</f>
        <v>2.0166516552951874E-2</v>
      </c>
      <c r="FV6" s="835">
        <f>ValidCohort_Pivot!CK65</f>
        <v>2.004570903908709E-2</v>
      </c>
      <c r="FW6" s="836">
        <f>ValidCohort_Pivot!CL65</f>
        <v>2.0000000092110226E-2</v>
      </c>
      <c r="FX6" s="834">
        <f>ValidCohort_Pivot!CM65</f>
        <v>4.0218622801814985E-2</v>
      </c>
      <c r="FY6" s="835">
        <f>ValidCohort_Pivot!CN65</f>
        <v>3.0013761250615612E-2</v>
      </c>
      <c r="FZ6" s="836">
        <f>ValidCohort_Pivot!CO65</f>
        <v>1.9994407186172292E-2</v>
      </c>
      <c r="GA6" s="834">
        <f>ValidCohort_Pivot!CP65</f>
        <v>2.0901223208069974E-2</v>
      </c>
      <c r="GB6" s="835">
        <f>ValidCohort_Pivot!CQ65</f>
        <v>4.2331907934349045E-2</v>
      </c>
      <c r="GC6" s="836">
        <f>ValidCohort_Pivot!CR65</f>
        <v>3.3633633663868179E-2</v>
      </c>
      <c r="GD6" s="834">
        <f>ValidCohort_Pivot!CS65</f>
        <v>2.0945779262347974E-2</v>
      </c>
      <c r="GE6" s="835">
        <f>ValidCohort_Pivot!CT65</f>
        <v>4.2350094987061548E-2</v>
      </c>
      <c r="GF6" s="836">
        <f>ValidCohort_Pivot!CU65</f>
        <v>3.3724895756289119E-2</v>
      </c>
      <c r="GG6" s="842">
        <f t="shared" ref="GG6:GL6" si="11">GD6</f>
        <v>2.0945779262347974E-2</v>
      </c>
      <c r="GH6" s="843">
        <f t="shared" si="11"/>
        <v>4.2350094987061548E-2</v>
      </c>
      <c r="GI6" s="844">
        <f t="shared" si="11"/>
        <v>3.3724895756289119E-2</v>
      </c>
      <c r="GJ6" s="842">
        <f t="shared" si="11"/>
        <v>2.0945779262347974E-2</v>
      </c>
      <c r="GK6" s="843">
        <f t="shared" si="11"/>
        <v>4.2350094987061548E-2</v>
      </c>
      <c r="GL6" s="844">
        <f t="shared" si="11"/>
        <v>3.3724895756289119E-2</v>
      </c>
      <c r="GM6" s="851">
        <v>4.1069625181385766E-2</v>
      </c>
      <c r="GN6" s="852">
        <v>4.0950207375749219E-2</v>
      </c>
      <c r="GO6" s="853">
        <v>4.0923483447158529E-2</v>
      </c>
      <c r="GP6" s="851">
        <v>4.1041653194697124E-2</v>
      </c>
      <c r="GQ6" s="852">
        <v>4.1089817269617086E-2</v>
      </c>
      <c r="GR6" s="853">
        <v>4.0834182395235202E-2</v>
      </c>
    </row>
    <row r="7" spans="1:200" x14ac:dyDescent="0.25">
      <c r="A7" s="703" t="s">
        <v>201</v>
      </c>
      <c r="B7" s="681">
        <v>59</v>
      </c>
      <c r="C7" s="749">
        <f t="shared" ca="1" si="0"/>
        <v>79198.954393660286</v>
      </c>
      <c r="D7" s="750">
        <f t="shared" ca="1" si="1"/>
        <v>59452.909927762659</v>
      </c>
      <c r="E7" s="751">
        <f t="shared" ca="1" si="2"/>
        <v>3534.7311781779576</v>
      </c>
      <c r="F7" s="752">
        <f t="shared" ref="F7:AK7" ca="1" si="12">F6*(1-DA6)</f>
        <v>70192.458707551647</v>
      </c>
      <c r="G7" s="753">
        <f t="shared" ca="1" si="12"/>
        <v>112943.15945670754</v>
      </c>
      <c r="H7" s="754">
        <f t="shared" ca="1" si="12"/>
        <v>9227.9516074307285</v>
      </c>
      <c r="I7" s="753">
        <f t="shared" ca="1" si="12"/>
        <v>44747.130731883473</v>
      </c>
      <c r="J7" s="753">
        <f t="shared" ca="1" si="12"/>
        <v>145551.24043617758</v>
      </c>
      <c r="K7" s="754">
        <f t="shared" ca="1" si="12"/>
        <v>5998.2428900637424</v>
      </c>
      <c r="L7" s="752">
        <f t="shared" ca="1" si="12"/>
        <v>26285.006842530995</v>
      </c>
      <c r="M7" s="753">
        <f t="shared" ca="1" si="12"/>
        <v>66624.756604191745</v>
      </c>
      <c r="N7" s="754">
        <f t="shared" ca="1" si="12"/>
        <v>10880.60693131112</v>
      </c>
      <c r="O7" s="752">
        <f t="shared" ca="1" si="12"/>
        <v>6939.8780317257524</v>
      </c>
      <c r="P7" s="753">
        <f t="shared" ca="1" si="12"/>
        <v>42664.173672827026</v>
      </c>
      <c r="Q7" s="754">
        <f t="shared" ca="1" si="12"/>
        <v>3979.7099183197201</v>
      </c>
      <c r="R7" s="752">
        <f t="shared" ca="1" si="12"/>
        <v>56005.170242385706</v>
      </c>
      <c r="S7" s="753">
        <f t="shared" ca="1" si="12"/>
        <v>25350.713893603021</v>
      </c>
      <c r="T7" s="754">
        <f t="shared" ca="1" si="12"/>
        <v>5834.2190051717698</v>
      </c>
      <c r="U7" s="752">
        <f t="shared" ca="1" si="12"/>
        <v>18720.082592400337</v>
      </c>
      <c r="V7" s="753">
        <f t="shared" ca="1" si="12"/>
        <v>156489.18511430311</v>
      </c>
      <c r="W7" s="754">
        <f t="shared" ca="1" si="12"/>
        <v>5314.0563897192387</v>
      </c>
      <c r="X7" s="752">
        <f t="shared" ca="1" si="12"/>
        <v>43089.603272208951</v>
      </c>
      <c r="Y7" s="753">
        <f t="shared" ca="1" si="12"/>
        <v>54333.488747044074</v>
      </c>
      <c r="Z7" s="754">
        <f t="shared" ca="1" si="12"/>
        <v>11997.781449986345</v>
      </c>
      <c r="AA7" s="752">
        <f t="shared" ca="1" si="12"/>
        <v>48166.526118735477</v>
      </c>
      <c r="AB7" s="753">
        <f t="shared" ca="1" si="12"/>
        <v>125302.18366404471</v>
      </c>
      <c r="AC7" s="754">
        <f t="shared" ca="1" si="12"/>
        <v>3865.6540258976647</v>
      </c>
      <c r="AD7" s="752">
        <f t="shared" ca="1" si="12"/>
        <v>55149.73470247021</v>
      </c>
      <c r="AE7" s="753">
        <f t="shared" ca="1" si="12"/>
        <v>84059.873352013179</v>
      </c>
      <c r="AF7" s="754">
        <f t="shared" ca="1" si="12"/>
        <v>6832.7594351566322</v>
      </c>
      <c r="AG7" s="752">
        <f t="shared" ca="1" si="12"/>
        <v>14867.557757269085</v>
      </c>
      <c r="AH7" s="753">
        <f t="shared" ca="1" si="12"/>
        <v>91803.571583139201</v>
      </c>
      <c r="AI7" s="754">
        <f t="shared" ca="1" si="12"/>
        <v>2741.3762546208532</v>
      </c>
      <c r="AJ7" s="752">
        <f t="shared" ca="1" si="12"/>
        <v>47076.296909951423</v>
      </c>
      <c r="AK7" s="753">
        <f t="shared" ca="1" si="12"/>
        <v>19888.006732116035</v>
      </c>
      <c r="AL7" s="754">
        <f t="shared" ref="AL7:BQ7" ca="1" si="13">AL6*(1-EG6)</f>
        <v>4868.3149858984179</v>
      </c>
      <c r="AM7" s="752">
        <f t="shared" ca="1" si="13"/>
        <v>42562.453822437928</v>
      </c>
      <c r="AN7" s="753">
        <f t="shared" ca="1" si="13"/>
        <v>39757.691133915643</v>
      </c>
      <c r="AO7" s="754">
        <f t="shared" ca="1" si="13"/>
        <v>974.79740513966487</v>
      </c>
      <c r="AP7" s="752">
        <f t="shared" ca="1" si="13"/>
        <v>144723.64458951447</v>
      </c>
      <c r="AQ7" s="753">
        <f t="shared" ca="1" si="13"/>
        <v>58382.993389814554</v>
      </c>
      <c r="AR7" s="754">
        <f t="shared" ca="1" si="13"/>
        <v>2412.9482327697892</v>
      </c>
      <c r="AS7" s="752">
        <f t="shared" ca="1" si="13"/>
        <v>35254.079097373477</v>
      </c>
      <c r="AT7" s="753">
        <f t="shared" ca="1" si="13"/>
        <v>251962.02114471162</v>
      </c>
      <c r="AU7" s="754">
        <f t="shared" ca="1" si="13"/>
        <v>6223.5491548646496</v>
      </c>
      <c r="AV7" s="752">
        <f t="shared" ca="1" si="13"/>
        <v>135580.31520119857</v>
      </c>
      <c r="AW7" s="753">
        <f t="shared" ca="1" si="13"/>
        <v>51105.313768173277</v>
      </c>
      <c r="AX7" s="754">
        <f t="shared" ca="1" si="13"/>
        <v>14441.888563979386</v>
      </c>
      <c r="AY7" s="752">
        <f t="shared" ca="1" si="13"/>
        <v>30564.020456828075</v>
      </c>
      <c r="AZ7" s="753">
        <f t="shared" ca="1" si="13"/>
        <v>102026.81391745152</v>
      </c>
      <c r="BA7" s="754">
        <f t="shared" ca="1" si="13"/>
        <v>4009.3680692777011</v>
      </c>
      <c r="BB7" s="752">
        <f t="shared" ca="1" si="13"/>
        <v>88485.508679604216</v>
      </c>
      <c r="BC7" s="753">
        <f t="shared" ca="1" si="13"/>
        <v>91479.815636036714</v>
      </c>
      <c r="BD7" s="754">
        <f t="shared" ca="1" si="13"/>
        <v>14357.969134994028</v>
      </c>
      <c r="BE7" s="752">
        <f t="shared" ca="1" si="13"/>
        <v>52511.090077713467</v>
      </c>
      <c r="BF7" s="753">
        <f t="shared" ca="1" si="13"/>
        <v>118730.76410650165</v>
      </c>
      <c r="BG7" s="754">
        <f t="shared" ca="1" si="13"/>
        <v>4399.8417081889083</v>
      </c>
      <c r="BH7" s="752">
        <f t="shared" ca="1" si="13"/>
        <v>51141.521818977046</v>
      </c>
      <c r="BI7" s="753">
        <f t="shared" ca="1" si="13"/>
        <v>235049.0025485123</v>
      </c>
      <c r="BJ7" s="754">
        <f t="shared" ca="1" si="13"/>
        <v>15897.150482138746</v>
      </c>
      <c r="BK7" s="752">
        <f t="shared" ca="1" si="13"/>
        <v>64808.577792150791</v>
      </c>
      <c r="BL7" s="753">
        <f t="shared" ca="1" si="13"/>
        <v>122957.46313838536</v>
      </c>
      <c r="BM7" s="754">
        <f t="shared" ca="1" si="13"/>
        <v>22008.713123750698</v>
      </c>
      <c r="BN7" s="752">
        <f t="shared" ca="1" si="13"/>
        <v>46040.328754916962</v>
      </c>
      <c r="BO7" s="753">
        <f t="shared" ca="1" si="13"/>
        <v>79131.89297381755</v>
      </c>
      <c r="BP7" s="754">
        <f t="shared" ca="1" si="13"/>
        <v>13318.103122075549</v>
      </c>
      <c r="BQ7" s="752">
        <f t="shared" ca="1" si="13"/>
        <v>69936.024968071419</v>
      </c>
      <c r="BR7" s="753">
        <f t="shared" ref="BR7:CW7" ca="1" si="14">BR6*(1-FM6)</f>
        <v>58139.807688255714</v>
      </c>
      <c r="BS7" s="754">
        <f t="shared" ca="1" si="14"/>
        <v>4150.5430987552645</v>
      </c>
      <c r="BT7" s="752">
        <f t="shared" ca="1" si="14"/>
        <v>24713.891246871663</v>
      </c>
      <c r="BU7" s="753">
        <f t="shared" ca="1" si="14"/>
        <v>84526.363279303798</v>
      </c>
      <c r="BV7" s="754">
        <f t="shared" ca="1" si="14"/>
        <v>2646.0630026608264</v>
      </c>
      <c r="BW7" s="752">
        <f t="shared" ca="1" si="14"/>
        <v>81744.982339929105</v>
      </c>
      <c r="BX7" s="753">
        <f t="shared" ca="1" si="14"/>
        <v>19375.290876862065</v>
      </c>
      <c r="BY7" s="754">
        <f t="shared" ca="1" si="14"/>
        <v>2249.9008309055971</v>
      </c>
      <c r="BZ7" s="752">
        <f t="shared" ca="1" si="14"/>
        <v>21594.24350503417</v>
      </c>
      <c r="CA7" s="753">
        <f t="shared" ca="1" si="14"/>
        <v>78290.828603620394</v>
      </c>
      <c r="CB7" s="754">
        <f t="shared" ca="1" si="14"/>
        <v>1796.7743548476587</v>
      </c>
      <c r="CC7" s="752">
        <f t="shared" ca="1" si="14"/>
        <v>208385.64924671772</v>
      </c>
      <c r="CD7" s="753">
        <f t="shared" ca="1" si="14"/>
        <v>27803.730281414799</v>
      </c>
      <c r="CE7" s="754">
        <f t="shared" ca="1" si="14"/>
        <v>9299.5384435824781</v>
      </c>
      <c r="CF7" s="752">
        <f t="shared" ca="1" si="14"/>
        <v>73572.196093597813</v>
      </c>
      <c r="CG7" s="753">
        <f t="shared" ca="1" si="14"/>
        <v>129316.18052634073</v>
      </c>
      <c r="CH7" s="754">
        <f t="shared" ca="1" si="14"/>
        <v>1679.5665642538609</v>
      </c>
      <c r="CI7" s="752">
        <f t="shared" ca="1" si="14"/>
        <v>30184.253823730214</v>
      </c>
      <c r="CJ7" s="753">
        <f t="shared" ca="1" si="14"/>
        <v>34848.27695635827</v>
      </c>
      <c r="CK7" s="754">
        <f t="shared" ca="1" si="14"/>
        <v>5779.5552499748574</v>
      </c>
      <c r="CL7" s="752">
        <f t="shared" ca="1" si="14"/>
        <v>114197.4644997413</v>
      </c>
      <c r="CM7" s="753">
        <f t="shared" ca="1" si="14"/>
        <v>42009.698970438549</v>
      </c>
      <c r="CN7" s="754">
        <f t="shared" ca="1" si="14"/>
        <v>1291.7198010204281</v>
      </c>
      <c r="CO7" s="752">
        <f t="shared" ca="1" si="14"/>
        <v>83474.230434806392</v>
      </c>
      <c r="CP7" s="753">
        <f t="shared" ca="1" si="14"/>
        <v>53112.804965654461</v>
      </c>
      <c r="CQ7" s="754">
        <f t="shared" ca="1" si="14"/>
        <v>2794.1371270825043</v>
      </c>
      <c r="CR7" s="752">
        <f t="shared" ca="1" si="14"/>
        <v>34878.565139155988</v>
      </c>
      <c r="CS7" s="753">
        <f t="shared" ca="1" si="14"/>
        <v>108551.80297022048</v>
      </c>
      <c r="CT7" s="754">
        <f t="shared" ca="1" si="14"/>
        <v>2625.0027267965429</v>
      </c>
      <c r="CU7" s="752">
        <f t="shared" ca="1" si="14"/>
        <v>44252.455739809106</v>
      </c>
      <c r="CV7" s="753">
        <f t="shared" ca="1" si="14"/>
        <v>42917.219316670366</v>
      </c>
      <c r="CW7" s="754">
        <f t="shared" ca="1" si="14"/>
        <v>5138.990748752065</v>
      </c>
      <c r="CZ7" s="703"/>
      <c r="DA7" s="21"/>
      <c r="DC7" s="22"/>
      <c r="DD7" s="837"/>
      <c r="DE7" s="68"/>
      <c r="DF7" s="838"/>
      <c r="DG7" s="837"/>
      <c r="DH7" s="68"/>
      <c r="DI7" s="838"/>
      <c r="DJ7" s="837"/>
      <c r="DK7" s="68"/>
      <c r="DL7" s="838"/>
      <c r="DM7" s="837"/>
      <c r="DN7" s="68"/>
      <c r="DO7" s="838"/>
      <c r="DP7" s="837"/>
      <c r="DQ7" s="68"/>
      <c r="DR7" s="838"/>
      <c r="DS7" s="837"/>
      <c r="DT7" s="68"/>
      <c r="DU7" s="838"/>
      <c r="DV7" s="837"/>
      <c r="DW7" s="68"/>
      <c r="DX7" s="838"/>
      <c r="DY7" s="837"/>
      <c r="DZ7" s="68"/>
      <c r="EA7" s="838"/>
      <c r="EB7" s="837"/>
      <c r="EC7" s="68"/>
      <c r="ED7" s="838"/>
      <c r="EE7" s="837"/>
      <c r="EF7" s="68"/>
      <c r="EG7" s="838"/>
      <c r="EH7" s="837"/>
      <c r="EI7" s="68"/>
      <c r="EJ7" s="838"/>
      <c r="EK7" s="837"/>
      <c r="EL7" s="68"/>
      <c r="EM7" s="838"/>
      <c r="EN7" s="837"/>
      <c r="EO7" s="68"/>
      <c r="EP7" s="838"/>
      <c r="EQ7" s="837"/>
      <c r="ER7" s="68"/>
      <c r="ES7" s="838"/>
      <c r="ET7" s="837"/>
      <c r="EU7" s="68"/>
      <c r="EV7" s="838"/>
      <c r="EW7" s="837"/>
      <c r="EX7" s="68"/>
      <c r="EY7" s="838"/>
      <c r="EZ7" s="837"/>
      <c r="FA7" s="68"/>
      <c r="FB7" s="838"/>
      <c r="FC7" s="837"/>
      <c r="FD7" s="68"/>
      <c r="FE7" s="838"/>
      <c r="FF7" s="837"/>
      <c r="FG7" s="68"/>
      <c r="FH7" s="838"/>
      <c r="FI7" s="837"/>
      <c r="FJ7" s="68"/>
      <c r="FK7" s="838"/>
      <c r="FL7" s="837"/>
      <c r="FM7" s="68"/>
      <c r="FN7" s="838"/>
      <c r="FO7" s="837"/>
      <c r="FP7" s="68"/>
      <c r="FQ7" s="838"/>
      <c r="FR7" s="837"/>
      <c r="FS7" s="68"/>
      <c r="FT7" s="838"/>
      <c r="FU7" s="837"/>
      <c r="FV7" s="68"/>
      <c r="FW7" s="838"/>
      <c r="FX7" s="837"/>
      <c r="FY7" s="68"/>
      <c r="FZ7" s="838"/>
      <c r="GA7" s="837"/>
      <c r="GB7" s="68"/>
      <c r="GC7" s="838"/>
      <c r="GD7" s="837"/>
      <c r="GE7" s="68"/>
      <c r="GF7" s="838"/>
      <c r="GG7" s="845"/>
      <c r="GH7" s="846"/>
      <c r="GI7" s="847"/>
      <c r="GJ7" s="845"/>
      <c r="GK7" s="846"/>
      <c r="GL7" s="847"/>
      <c r="GM7" s="854"/>
      <c r="GN7" s="855"/>
      <c r="GO7" s="856"/>
      <c r="GP7" s="854"/>
      <c r="GQ7" s="855"/>
      <c r="GR7" s="856"/>
    </row>
    <row r="8" spans="1:200" ht="15.75" thickBot="1" x14ac:dyDescent="0.3">
      <c r="A8" s="703" t="s">
        <v>202</v>
      </c>
      <c r="B8" s="696">
        <v>60</v>
      </c>
      <c r="C8" s="755">
        <f t="shared" ca="1" si="0"/>
        <v>2288.1690970707896</v>
      </c>
      <c r="D8" s="756">
        <f t="shared" ca="1" si="1"/>
        <v>1957.3703127153155</v>
      </c>
      <c r="E8" s="757">
        <f t="shared" ca="1" si="2"/>
        <v>90.326695218157838</v>
      </c>
      <c r="F8" s="758">
        <f t="shared" ref="F8:AK8" ca="1" si="15">F6-F7</f>
        <v>709.01473441971757</v>
      </c>
      <c r="G8" s="759">
        <f t="shared" ca="1" si="15"/>
        <v>1140.8399945121928</v>
      </c>
      <c r="H8" s="760">
        <f t="shared" ca="1" si="15"/>
        <v>93.211632398290021</v>
      </c>
      <c r="I8" s="753">
        <f t="shared" ca="1" si="15"/>
        <v>451.99121951397683</v>
      </c>
      <c r="J8" s="753">
        <f t="shared" ca="1" si="15"/>
        <v>1470.2145498603932</v>
      </c>
      <c r="K8" s="754">
        <f t="shared" ca="1" si="15"/>
        <v>60.588312020845478</v>
      </c>
      <c r="L8" s="758">
        <f t="shared" ca="1" si="15"/>
        <v>265.5051196215245</v>
      </c>
      <c r="M8" s="759">
        <f t="shared" ca="1" si="15"/>
        <v>672.97733943628555</v>
      </c>
      <c r="N8" s="760">
        <f t="shared" ca="1" si="15"/>
        <v>109.90512051829501</v>
      </c>
      <c r="O8" s="758">
        <f t="shared" ca="1" si="15"/>
        <v>70.099778098239767</v>
      </c>
      <c r="P8" s="759">
        <f t="shared" ca="1" si="15"/>
        <v>430.95124922047398</v>
      </c>
      <c r="Q8" s="760">
        <f t="shared" ca="1" si="15"/>
        <v>40.199090084037834</v>
      </c>
      <c r="R8" s="758">
        <f t="shared" ca="1" si="15"/>
        <v>565.70879032713128</v>
      </c>
      <c r="S8" s="759">
        <f t="shared" ca="1" si="15"/>
        <v>256.06781710710129</v>
      </c>
      <c r="T8" s="760">
        <f t="shared" ca="1" si="15"/>
        <v>58.931505102745177</v>
      </c>
      <c r="U8" s="758">
        <f t="shared" ca="1" si="15"/>
        <v>189.0917433575778</v>
      </c>
      <c r="V8" s="759">
        <f t="shared" ca="1" si="15"/>
        <v>1580.6988395384105</v>
      </c>
      <c r="W8" s="760">
        <f t="shared" ca="1" si="15"/>
        <v>53.677337269891723</v>
      </c>
      <c r="X8" s="758">
        <f t="shared" ca="1" si="15"/>
        <v>435.24851790109824</v>
      </c>
      <c r="Y8" s="759">
        <f t="shared" ca="1" si="15"/>
        <v>548.82311865701195</v>
      </c>
      <c r="Z8" s="760">
        <f t="shared" ca="1" si="15"/>
        <v>121.18971161602349</v>
      </c>
      <c r="AA8" s="758">
        <f t="shared" ca="1" si="15"/>
        <v>486.53056685591582</v>
      </c>
      <c r="AB8" s="759">
        <f t="shared" ca="1" si="15"/>
        <v>1265.6786228691344</v>
      </c>
      <c r="AC8" s="760">
        <f t="shared" ca="1" si="15"/>
        <v>39.047010362602578</v>
      </c>
      <c r="AD8" s="758">
        <f t="shared" ca="1" si="15"/>
        <v>557.06802729768242</v>
      </c>
      <c r="AE8" s="759">
        <f t="shared" ca="1" si="15"/>
        <v>849.08962981832155</v>
      </c>
      <c r="AF8" s="760">
        <f t="shared" ca="1" si="15"/>
        <v>69.017772072289517</v>
      </c>
      <c r="AG8" s="758">
        <f t="shared" ca="1" si="15"/>
        <v>150.17735108352645</v>
      </c>
      <c r="AH8" s="759">
        <f t="shared" ca="1" si="15"/>
        <v>927.30880387009529</v>
      </c>
      <c r="AI8" s="760">
        <f t="shared" ca="1" si="15"/>
        <v>27.690669238594637</v>
      </c>
      <c r="AJ8" s="758">
        <f t="shared" ca="1" si="15"/>
        <v>475.51815060556692</v>
      </c>
      <c r="AK8" s="759">
        <f t="shared" ca="1" si="15"/>
        <v>200.88895689005949</v>
      </c>
      <c r="AL8" s="760">
        <f t="shared" ref="AL8:BQ8" ca="1" si="16">AL6-AL7</f>
        <v>49.17489884745919</v>
      </c>
      <c r="AM8" s="758">
        <f t="shared" ca="1" si="16"/>
        <v>429.92377598422172</v>
      </c>
      <c r="AN8" s="759">
        <f t="shared" ca="1" si="16"/>
        <v>401.59283973652055</v>
      </c>
      <c r="AO8" s="760">
        <f t="shared" ca="1" si="16"/>
        <v>9.8464384357541803</v>
      </c>
      <c r="AP8" s="758">
        <f t="shared" ca="1" si="16"/>
        <v>1461.8549958536751</v>
      </c>
      <c r="AQ8" s="759">
        <f t="shared" ca="1" si="16"/>
        <v>589.72720595772262</v>
      </c>
      <c r="AR8" s="760">
        <f t="shared" ca="1" si="16"/>
        <v>24.373214472422205</v>
      </c>
      <c r="AS8" s="758">
        <f t="shared" ca="1" si="16"/>
        <v>356.10180906437745</v>
      </c>
      <c r="AT8" s="759">
        <f t="shared" ca="1" si="16"/>
        <v>2545.0709206536412</v>
      </c>
      <c r="AU8" s="760">
        <f t="shared" ca="1" si="16"/>
        <v>62.864132877421071</v>
      </c>
      <c r="AV8" s="758">
        <f t="shared" ca="1" si="16"/>
        <v>1369.4981333454489</v>
      </c>
      <c r="AW8" s="759">
        <f t="shared" ca="1" si="16"/>
        <v>516.21529058760643</v>
      </c>
      <c r="AX8" s="760">
        <f t="shared" ca="1" si="16"/>
        <v>145.87766226241729</v>
      </c>
      <c r="AY8" s="758">
        <f t="shared" ca="1" si="16"/>
        <v>308.7274793618999</v>
      </c>
      <c r="AZ8" s="759">
        <f t="shared" ca="1" si="16"/>
        <v>1030.5738779540552</v>
      </c>
      <c r="BA8" s="760">
        <f t="shared" ca="1" si="16"/>
        <v>40.498667366441623</v>
      </c>
      <c r="BB8" s="758">
        <f t="shared" ca="1" si="16"/>
        <v>893.79301696570474</v>
      </c>
      <c r="BC8" s="759">
        <f t="shared" ca="1" si="16"/>
        <v>924.03854177815083</v>
      </c>
      <c r="BD8" s="760">
        <f t="shared" ca="1" si="16"/>
        <v>145.02999126256691</v>
      </c>
      <c r="BE8" s="758">
        <f t="shared" ca="1" si="16"/>
        <v>530.41505129003781</v>
      </c>
      <c r="BF8" s="759">
        <f t="shared" ca="1" si="16"/>
        <v>1199.3006475404254</v>
      </c>
      <c r="BG8" s="760">
        <f t="shared" ca="1" si="16"/>
        <v>44.442845537261746</v>
      </c>
      <c r="BH8" s="758">
        <f t="shared" ca="1" si="16"/>
        <v>1583.4127496486399</v>
      </c>
      <c r="BI8" s="759">
        <f t="shared" ca="1" si="16"/>
        <v>7272.2633425741224</v>
      </c>
      <c r="BJ8" s="760">
        <f t="shared" ca="1" si="16"/>
        <v>491.96278816253107</v>
      </c>
      <c r="BK8" s="758">
        <f t="shared" ca="1" si="16"/>
        <v>2005.7818335026896</v>
      </c>
      <c r="BL8" s="759">
        <f t="shared" ca="1" si="16"/>
        <v>3808.3142500766116</v>
      </c>
      <c r="BM8" s="760">
        <f t="shared" ca="1" si="16"/>
        <v>680.34441257346407</v>
      </c>
      <c r="BN8" s="758">
        <f t="shared" ca="1" si="16"/>
        <v>1425.1765595718534</v>
      </c>
      <c r="BO8" s="759">
        <f t="shared" ca="1" si="16"/>
        <v>2446.8375950331392</v>
      </c>
      <c r="BP8" s="760">
        <f t="shared" ca="1" si="16"/>
        <v>411.61127753792607</v>
      </c>
      <c r="BQ8" s="758">
        <f t="shared" ca="1" si="16"/>
        <v>2165.8772181700333</v>
      </c>
      <c r="BR8" s="759">
        <f t="shared" ref="BR8:CW8" ca="1" si="17">BR6-BR7</f>
        <v>1798.2535376422602</v>
      </c>
      <c r="BS8" s="760">
        <f t="shared" ca="1" si="17"/>
        <v>128.28693638436926</v>
      </c>
      <c r="BT8" s="758">
        <f t="shared" ca="1" si="17"/>
        <v>505.2323965600699</v>
      </c>
      <c r="BU8" s="759">
        <f t="shared" ca="1" si="17"/>
        <v>1727.5156917697896</v>
      </c>
      <c r="BV8" s="760">
        <f t="shared" ca="1" si="17"/>
        <v>54.325361689284364</v>
      </c>
      <c r="BW8" s="758">
        <f t="shared" ca="1" si="17"/>
        <v>1675.8650641831191</v>
      </c>
      <c r="BX8" s="759">
        <f t="shared" ca="1" si="17"/>
        <v>397.19926493722596</v>
      </c>
      <c r="BY8" s="760">
        <f t="shared" ca="1" si="17"/>
        <v>46.302917292384791</v>
      </c>
      <c r="BZ8" s="758">
        <f t="shared" ca="1" si="17"/>
        <v>444.44354724511504</v>
      </c>
      <c r="CA8" s="759">
        <f t="shared" ca="1" si="17"/>
        <v>1601.4983403749502</v>
      </c>
      <c r="CB8" s="760">
        <f t="shared" ca="1" si="17"/>
        <v>36.668864556971585</v>
      </c>
      <c r="CC8" s="758">
        <f t="shared" ca="1" si="17"/>
        <v>8732.1800812920555</v>
      </c>
      <c r="CD8" s="759">
        <f t="shared" ca="1" si="17"/>
        <v>860.31583666467122</v>
      </c>
      <c r="CE8" s="760">
        <f t="shared" ca="1" si="17"/>
        <v>189.73234402731941</v>
      </c>
      <c r="CF8" s="758">
        <f t="shared" ca="1" si="17"/>
        <v>1570.5758488420397</v>
      </c>
      <c r="CG8" s="759">
        <f t="shared" ca="1" si="17"/>
        <v>5716.1773414159543</v>
      </c>
      <c r="CH8" s="760">
        <f t="shared" ca="1" si="17"/>
        <v>58.45601472076396</v>
      </c>
      <c r="CI8" s="758">
        <f t="shared" ca="1" si="17"/>
        <v>645.75863562917948</v>
      </c>
      <c r="CJ8" s="759">
        <f t="shared" ca="1" si="17"/>
        <v>1541.0932862957488</v>
      </c>
      <c r="CK8" s="760">
        <f t="shared" ca="1" si="17"/>
        <v>201.71781045282387</v>
      </c>
      <c r="CL8" s="758">
        <f t="shared" ca="1" si="17"/>
        <v>2443.1281057439483</v>
      </c>
      <c r="CM8" s="759">
        <f t="shared" ca="1" si="17"/>
        <v>1857.7924275488695</v>
      </c>
      <c r="CN8" s="760">
        <f t="shared" ca="1" si="17"/>
        <v>45.083553787556866</v>
      </c>
      <c r="CO8" s="758">
        <f t="shared" ca="1" si="17"/>
        <v>1785.8385855938541</v>
      </c>
      <c r="CP8" s="759">
        <f t="shared" ca="1" si="17"/>
        <v>2348.8044258662048</v>
      </c>
      <c r="CQ8" s="760">
        <f t="shared" ca="1" si="17"/>
        <v>97.520864322990747</v>
      </c>
      <c r="CR8" s="758">
        <f t="shared" ca="1" si="17"/>
        <v>1493.7993776666408</v>
      </c>
      <c r="CS8" s="759">
        <f t="shared" ca="1" si="17"/>
        <v>4635.0240381977783</v>
      </c>
      <c r="CT8" s="760">
        <f t="shared" ca="1" si="17"/>
        <v>112.00801373483091</v>
      </c>
      <c r="CU8" s="758">
        <f t="shared" ca="1" si="17"/>
        <v>1893.9237012091762</v>
      </c>
      <c r="CV8" s="759">
        <f t="shared" ca="1" si="17"/>
        <v>1839.0259392395019</v>
      </c>
      <c r="CW8" s="760">
        <f t="shared" ca="1" si="17"/>
        <v>218.78019598946685</v>
      </c>
      <c r="CZ8" s="703"/>
      <c r="DA8" s="587"/>
      <c r="DB8" s="225"/>
      <c r="DC8" s="254"/>
      <c r="DD8" s="839"/>
      <c r="DE8" s="840"/>
      <c r="DF8" s="841"/>
      <c r="DG8" s="839"/>
      <c r="DH8" s="840"/>
      <c r="DI8" s="841"/>
      <c r="DJ8" s="839"/>
      <c r="DK8" s="840"/>
      <c r="DL8" s="841"/>
      <c r="DM8" s="839"/>
      <c r="DN8" s="840"/>
      <c r="DO8" s="841"/>
      <c r="DP8" s="839"/>
      <c r="DQ8" s="840"/>
      <c r="DR8" s="841"/>
      <c r="DS8" s="839"/>
      <c r="DT8" s="840"/>
      <c r="DU8" s="841"/>
      <c r="DV8" s="839"/>
      <c r="DW8" s="840"/>
      <c r="DX8" s="841"/>
      <c r="DY8" s="839"/>
      <c r="DZ8" s="840"/>
      <c r="EA8" s="841"/>
      <c r="EB8" s="839"/>
      <c r="EC8" s="840"/>
      <c r="ED8" s="841"/>
      <c r="EE8" s="839"/>
      <c r="EF8" s="840"/>
      <c r="EG8" s="841"/>
      <c r="EH8" s="839"/>
      <c r="EI8" s="840"/>
      <c r="EJ8" s="841"/>
      <c r="EK8" s="839"/>
      <c r="EL8" s="840"/>
      <c r="EM8" s="841"/>
      <c r="EN8" s="839"/>
      <c r="EO8" s="840"/>
      <c r="EP8" s="841"/>
      <c r="EQ8" s="839"/>
      <c r="ER8" s="840"/>
      <c r="ES8" s="841"/>
      <c r="ET8" s="839"/>
      <c r="EU8" s="840"/>
      <c r="EV8" s="841"/>
      <c r="EW8" s="839"/>
      <c r="EX8" s="840"/>
      <c r="EY8" s="841"/>
      <c r="EZ8" s="839"/>
      <c r="FA8" s="840"/>
      <c r="FB8" s="841"/>
      <c r="FC8" s="839"/>
      <c r="FD8" s="840"/>
      <c r="FE8" s="841"/>
      <c r="FF8" s="839"/>
      <c r="FG8" s="840"/>
      <c r="FH8" s="841"/>
      <c r="FI8" s="839"/>
      <c r="FJ8" s="840"/>
      <c r="FK8" s="841"/>
      <c r="FL8" s="839"/>
      <c r="FM8" s="840"/>
      <c r="FN8" s="841"/>
      <c r="FO8" s="839"/>
      <c r="FP8" s="840"/>
      <c r="FQ8" s="841"/>
      <c r="FR8" s="839"/>
      <c r="FS8" s="840"/>
      <c r="FT8" s="841"/>
      <c r="FU8" s="839"/>
      <c r="FV8" s="840"/>
      <c r="FW8" s="841"/>
      <c r="FX8" s="839"/>
      <c r="FY8" s="840"/>
      <c r="FZ8" s="841"/>
      <c r="GA8" s="839"/>
      <c r="GB8" s="840"/>
      <c r="GC8" s="841"/>
      <c r="GD8" s="839"/>
      <c r="GE8" s="840"/>
      <c r="GF8" s="841"/>
      <c r="GG8" s="848"/>
      <c r="GH8" s="849"/>
      <c r="GI8" s="850"/>
      <c r="GJ8" s="848"/>
      <c r="GK8" s="849"/>
      <c r="GL8" s="850"/>
      <c r="GM8" s="857"/>
      <c r="GN8" s="858"/>
      <c r="GO8" s="859"/>
      <c r="GP8" s="857"/>
      <c r="GQ8" s="858"/>
      <c r="GR8" s="859"/>
    </row>
    <row r="9" spans="1:200" x14ac:dyDescent="0.25">
      <c r="A9" s="719" t="s">
        <v>450</v>
      </c>
      <c r="B9" s="701"/>
      <c r="C9" s="743">
        <f t="shared" ca="1" si="0"/>
        <v>29584.933601298893</v>
      </c>
      <c r="D9" s="744">
        <f t="shared" ca="1" si="1"/>
        <v>87767.962747088066</v>
      </c>
      <c r="E9" s="745">
        <f t="shared" ca="1" si="2"/>
        <v>31110.991818478185</v>
      </c>
      <c r="F9" s="746">
        <f ca="1">OFFSET('OCN2018.FCS'!$A$1,MATCH("FRE",'OCN2018.FCS'!$A$1:$A$1294,0)+F1-1975,14)</f>
        <v>30605.136872415769</v>
      </c>
      <c r="G9" s="747">
        <f ca="1">OFFSET('OCN2018.FCS'!$A$1,MATCH("FRE",'OCN2018.FCS'!$A$1:$A$1294,0)+F1-1975,15)</f>
        <v>114199.40242441438</v>
      </c>
      <c r="H9" s="748">
        <f ca="1">OFFSET('OCN2018.FCS'!$A$1,MATCH("FRE",'OCN2018.FCS'!$A$1:$A$1294,0)+F1-1975,16)</f>
        <v>21537.886215566334</v>
      </c>
      <c r="I9" s="746">
        <f ca="1">OFFSET('OCN2018.FCS'!$A$1,MATCH("FRE",'OCN2018.FCS'!$A$1:$A$1294,0)+I1-1975,14)</f>
        <v>30094.06335556315</v>
      </c>
      <c r="J9" s="747">
        <f ca="1">OFFSET('OCN2018.FCS'!$A$1,MATCH("FRE",'OCN2018.FCS'!$A$1:$A$1294,0)+I1-1975,15)</f>
        <v>105337.07263802185</v>
      </c>
      <c r="K9" s="748">
        <f ca="1">OFFSET('OCN2018.FCS'!$A$1,MATCH("FRE",'OCN2018.FCS'!$A$1:$A$1294,0)+I1-1975,16)</f>
        <v>27492.45519753718</v>
      </c>
      <c r="L9" s="746">
        <f ca="1">OFFSET('OCN2018.FCS'!$A$1,MATCH("FRE",'OCN2018.FCS'!$A$1:$A$1294,0)+L1-1975,14)</f>
        <v>24802.125701836663</v>
      </c>
      <c r="M9" s="747">
        <f ca="1">OFFSET('OCN2018.FCS'!$A$1,MATCH("FRE",'OCN2018.FCS'!$A$1:$A$1294,0)+L1-1975,15)</f>
        <v>76567.498551550118</v>
      </c>
      <c r="N9" s="748">
        <f ca="1">OFFSET('OCN2018.FCS'!$A$1,MATCH("FRE",'OCN2018.FCS'!$A$1:$A$1294,0)+L1-1975,16)</f>
        <v>26410.092883647143</v>
      </c>
      <c r="O9" s="746">
        <f ca="1">OFFSET('OCN2018.FCS'!$A$1,MATCH("FRE",'OCN2018.FCS'!$A$1:$A$1294,0)+O1-1975,14)</f>
        <v>24844.060307585114</v>
      </c>
      <c r="P9" s="747">
        <f ca="1">OFFSET('OCN2018.FCS'!$A$1,MATCH("FRE",'OCN2018.FCS'!$A$1:$A$1294,0)+O1-1975,15)</f>
        <v>74562.2819079318</v>
      </c>
      <c r="Q9" s="748">
        <f ca="1">OFFSET('OCN2018.FCS'!$A$1,MATCH("FRE",'OCN2018.FCS'!$A$1:$A$1294,0)+O1-1975,16)</f>
        <v>25103.799498231183</v>
      </c>
      <c r="R9" s="746">
        <f ca="1">OFFSET('OCN2018.FCS'!$A$1,MATCH("FRE",'OCN2018.FCS'!$A$1:$A$1294,0)+R1-1975,14)</f>
        <v>23965.784687863583</v>
      </c>
      <c r="S9" s="747">
        <f ca="1">OFFSET('OCN2018.FCS'!$A$1,MATCH("FRE",'OCN2018.FCS'!$A$1:$A$1294,0)+R1-1975,15)</f>
        <v>106340.68617600932</v>
      </c>
      <c r="T9" s="748">
        <f ca="1">OFFSET('OCN2018.FCS'!$A$1,MATCH("FRE",'OCN2018.FCS'!$A$1:$A$1294,0)+R1-1975,16)</f>
        <v>26772.812138993046</v>
      </c>
      <c r="U9" s="746">
        <f ca="1">OFFSET('OCN2018.FCS'!$A$1,MATCH("FRE",'OCN2018.FCS'!$A$1:$A$1294,0)+U1-1975,14)</f>
        <v>25147.436591635327</v>
      </c>
      <c r="V9" s="747">
        <f ca="1">OFFSET('OCN2018.FCS'!$A$1,MATCH("FRE",'OCN2018.FCS'!$A$1:$A$1294,0)+U1-1975,15)</f>
        <v>88628.542088775444</v>
      </c>
      <c r="W9" s="748">
        <f ca="1">OFFSET('OCN2018.FCS'!$A$1,MATCH("FRE",'OCN2018.FCS'!$A$1:$A$1294,0)+U1-1975,16)</f>
        <v>26428.442386005459</v>
      </c>
      <c r="X9" s="746">
        <f ca="1">OFFSET('OCN2018.FCS'!$A$1,MATCH("FRE",'OCN2018.FCS'!$A$1:$A$1294,0)+X1-1975,14)</f>
        <v>21610.997383487364</v>
      </c>
      <c r="Y9" s="747">
        <f ca="1">OFFSET('OCN2018.FCS'!$A$1,MATCH("FRE",'OCN2018.FCS'!$A$1:$A$1294,0)+X1-1975,15)</f>
        <v>76916.42016799956</v>
      </c>
      <c r="Z9" s="748">
        <f ca="1">OFFSET('OCN2018.FCS'!$A$1,MATCH("FRE",'OCN2018.FCS'!$A$1:$A$1294,0)+X1-1975,16)</f>
        <v>23400.265310652285</v>
      </c>
      <c r="AA9" s="746">
        <f ca="1">OFFSET('OCN2018.FCS'!$A$1,MATCH("FRE",'OCN2018.FCS'!$A$1:$A$1294,0)+AA1-1975,14)</f>
        <v>23076.81801729108</v>
      </c>
      <c r="AB9" s="747">
        <f ca="1">OFFSET('OCN2018.FCS'!$A$1,MATCH("FRE",'OCN2018.FCS'!$A$1:$A$1294,0)+AA1-1975,15)</f>
        <v>63757.109801229461</v>
      </c>
      <c r="AC9" s="748">
        <f ca="1">OFFSET('OCN2018.FCS'!$A$1,MATCH("FRE",'OCN2018.FCS'!$A$1:$A$1294,0)+AA1-1975,16)</f>
        <v>21490.399561622202</v>
      </c>
      <c r="AD9" s="746">
        <f ca="1">OFFSET('OCN2018.FCS'!$A$1,MATCH("FRE",'OCN2018.FCS'!$A$1:$A$1294,0)+AD1-1975,14)</f>
        <v>21766.546432881019</v>
      </c>
      <c r="AE9" s="747">
        <f ca="1">OFFSET('OCN2018.FCS'!$A$1,MATCH("FRE",'OCN2018.FCS'!$A$1:$A$1294,0)+AD1-1975,15)</f>
        <v>68821.113699222333</v>
      </c>
      <c r="AF9" s="748">
        <f ca="1">OFFSET('OCN2018.FCS'!$A$1,MATCH("FRE",'OCN2018.FCS'!$A$1:$A$1294,0)+AD1-1975,16)</f>
        <v>20309.578691435159</v>
      </c>
      <c r="AG9" s="746">
        <f ca="1">OFFSET('OCN2018.FCS'!$A$1,MATCH("FRE",'OCN2018.FCS'!$A$1:$A$1294,0)+AG1-1975,14)</f>
        <v>29710.71994193572</v>
      </c>
      <c r="AH9" s="747">
        <f ca="1">OFFSET('OCN2018.FCS'!$A$1,MATCH("FRE",'OCN2018.FCS'!$A$1:$A$1294,0)+AG1-1975,15)</f>
        <v>92265.071192674979</v>
      </c>
      <c r="AI9" s="748">
        <f ca="1">OFFSET('OCN2018.FCS'!$A$1,MATCH("FRE",'OCN2018.FCS'!$A$1:$A$1294,0)+AG1-1975,16)</f>
        <v>23402.541473014426</v>
      </c>
      <c r="AJ9" s="746">
        <f ca="1">OFFSET('OCN2018.FCS'!$A$1,MATCH("FRE",'OCN2018.FCS'!$A$1:$A$1294,0)+AJ1-1975,14)</f>
        <v>26805.063708897716</v>
      </c>
      <c r="AK9" s="747">
        <f ca="1">OFFSET('OCN2018.FCS'!$A$1,MATCH("FRE",'OCN2018.FCS'!$A$1:$A$1294,0)+AJ1-1975,15)</f>
        <v>65794.146365809051</v>
      </c>
      <c r="AL9" s="748">
        <f ca="1">OFFSET('OCN2018.FCS'!$A$1,MATCH("FRE",'OCN2018.FCS'!$A$1:$A$1294,0)+AJ1-1975,16)</f>
        <v>22401.036149548585</v>
      </c>
      <c r="AM9" s="746">
        <f ca="1">OFFSET('OCN2018.FCS'!$A$1,MATCH("FRE",'OCN2018.FCS'!$A$1:$A$1294,0)+AM1-1975,14)</f>
        <v>37685.182786174053</v>
      </c>
      <c r="AN9" s="747">
        <f ca="1">OFFSET('OCN2018.FCS'!$A$1,MATCH("FRE",'OCN2018.FCS'!$A$1:$A$1294,0)+AM1-1975,15)</f>
        <v>105396.58943728285</v>
      </c>
      <c r="AO9" s="748">
        <f ca="1">OFFSET('OCN2018.FCS'!$A$1,MATCH("FRE",'OCN2018.FCS'!$A$1:$A$1294,0)+AM1-1975,16)</f>
        <v>30628.256744312319</v>
      </c>
      <c r="AP9" s="746">
        <f ca="1">OFFSET('OCN2018.FCS'!$A$1,MATCH("FRE",'OCN2018.FCS'!$A$1:$A$1294,0)+AP1-1975,14)</f>
        <v>32995.30282495045</v>
      </c>
      <c r="AQ9" s="747">
        <f ca="1">OFFSET('OCN2018.FCS'!$A$1,MATCH("FRE",'OCN2018.FCS'!$A$1:$A$1294,0)+AP1-1975,15)</f>
        <v>151910.66789437656</v>
      </c>
      <c r="AR9" s="748">
        <f ca="1">OFFSET('OCN2018.FCS'!$A$1,MATCH("FRE",'OCN2018.FCS'!$A$1:$A$1294,0)+AP1-1975,16)</f>
        <v>41977.391340923503</v>
      </c>
      <c r="AS9" s="746">
        <f ca="1">OFFSET('OCN2018.FCS'!$A$1,MATCH("FRE",'OCN2018.FCS'!$A$1:$A$1294,0)+AS1-1975,14)</f>
        <v>24015.441185539086</v>
      </c>
      <c r="AT9" s="747">
        <f ca="1">OFFSET('OCN2018.FCS'!$A$1,MATCH("FRE",'OCN2018.FCS'!$A$1:$A$1294,0)+AS1-1975,15)</f>
        <v>98710.197564426708</v>
      </c>
      <c r="AU9" s="748">
        <f ca="1">OFFSET('OCN2018.FCS'!$A$1,MATCH("FRE",'OCN2018.FCS'!$A$1:$A$1294,0)+AS1-1975,16)</f>
        <v>39002.186709841815</v>
      </c>
      <c r="AV9" s="746">
        <f ca="1">OFFSET('OCN2018.FCS'!$A$1,MATCH("FRE",'OCN2018.FCS'!$A$1:$A$1294,0)+AV1-1975,14)</f>
        <v>19986.519211629377</v>
      </c>
      <c r="AW9" s="747">
        <f ca="1">OFFSET('OCN2018.FCS'!$A$1,MATCH("FRE",'OCN2018.FCS'!$A$1:$A$1294,0)+AV1-1975,15)</f>
        <v>61520.944997296887</v>
      </c>
      <c r="AX9" s="748">
        <f ca="1">OFFSET('OCN2018.FCS'!$A$1,MATCH("FRE",'OCN2018.FCS'!$A$1:$A$1294,0)+AV1-1975,16)</f>
        <v>27648.343523687519</v>
      </c>
      <c r="AY9" s="746">
        <f ca="1">OFFSET('OCN2018.FCS'!$A$1,MATCH("FRE",'OCN2018.FCS'!$A$1:$A$1294,0)+AY1-1975,14)</f>
        <v>27593.114295443265</v>
      </c>
      <c r="AZ9" s="747">
        <f ca="1">OFFSET('OCN2018.FCS'!$A$1,MATCH("FRE",'OCN2018.FCS'!$A$1:$A$1294,0)+AY1-1975,15)</f>
        <v>69479.287406957112</v>
      </c>
      <c r="BA9" s="748">
        <f ca="1">OFFSET('OCN2018.FCS'!$A$1,MATCH("FRE",'OCN2018.FCS'!$A$1:$A$1294,0)+AY1-1975,16)</f>
        <v>24749.899626751085</v>
      </c>
      <c r="BB9" s="746">
        <f ca="1">OFFSET('OCN2018.FCS'!$A$1,MATCH("FRE",'OCN2018.FCS'!$A$1:$A$1294,0)+BB1-1975,14)</f>
        <v>36814.505121063594</v>
      </c>
      <c r="BC9" s="747">
        <f ca="1">OFFSET('OCN2018.FCS'!$A$1,MATCH("FRE",'OCN2018.FCS'!$A$1:$A$1294,0)+BB1-1975,15)</f>
        <v>96011.047582872343</v>
      </c>
      <c r="BD9" s="748">
        <f ca="1">OFFSET('OCN2018.FCS'!$A$1,MATCH("FRE",'OCN2018.FCS'!$A$1:$A$1294,0)+BB1-1975,16)</f>
        <v>27294.419341582499</v>
      </c>
      <c r="BE9" s="746">
        <f ca="1">OFFSET('OCN2018.FCS'!$A$1,MATCH("FRE",'OCN2018.FCS'!$A$1:$A$1294,0)+BE1-1975,14)</f>
        <v>40389.781497588854</v>
      </c>
      <c r="BF9" s="747">
        <f ca="1">OFFSET('OCN2018.FCS'!$A$1,MATCH("FRE",'OCN2018.FCS'!$A$1:$A$1294,0)+BE1-1975,15)</f>
        <v>125660.90049773743</v>
      </c>
      <c r="BG9" s="748">
        <f ca="1">OFFSET('OCN2018.FCS'!$A$1,MATCH("FRE",'OCN2018.FCS'!$A$1:$A$1294,0)+BE1-1975,16)</f>
        <v>36201.724530966989</v>
      </c>
      <c r="BH9" s="746">
        <f ca="1">OFFSET('OCN2018.FCS'!$A$1,MATCH("FRE",'OCN2018.FCS'!$A$1:$A$1294,0)+BH1-1975,14)</f>
        <v>34567.585576078651</v>
      </c>
      <c r="BI9" s="747">
        <f ca="1">OFFSET('OCN2018.FCS'!$A$1,MATCH("FRE",'OCN2018.FCS'!$A$1:$A$1294,0)+BH1-1975,15)</f>
        <v>131074.03608020744</v>
      </c>
      <c r="BJ9" s="748">
        <f ca="1">OFFSET('OCN2018.FCS'!$A$1,MATCH("FRE",'OCN2018.FCS'!$A$1:$A$1294,0)+BH1-1975,16)</f>
        <v>44708.289930119354</v>
      </c>
      <c r="BK9" s="746">
        <f ca="1">OFFSET('OCN2018.FCS'!$A$1,MATCH("FRE",'OCN2018.FCS'!$A$1:$A$1294,0)+BK1-1975,14)</f>
        <v>28942.113074263787</v>
      </c>
      <c r="BL9" s="747">
        <f ca="1">OFFSET('OCN2018.FCS'!$A$1,MATCH("FRE",'OCN2018.FCS'!$A$1:$A$1294,0)+BK1-1975,15)</f>
        <v>103077.36872088166</v>
      </c>
      <c r="BM9" s="748">
        <f ca="1">OFFSET('OCN2018.FCS'!$A$1,MATCH("FRE",'OCN2018.FCS'!$A$1:$A$1294,0)+BK1-1975,16)</f>
        <v>38829.467951079314</v>
      </c>
      <c r="BN9" s="746">
        <f ca="1">OFFSET('OCN2018.FCS'!$A$1,MATCH("FRE",'OCN2018.FCS'!$A$1:$A$1294,0)+BN1-1975,14)</f>
        <v>31056.119638735436</v>
      </c>
      <c r="BO9" s="747">
        <f ca="1">OFFSET('OCN2018.FCS'!$A$1,MATCH("FRE",'OCN2018.FCS'!$A$1:$A$1294,0)+BN1-1975,15)</f>
        <v>79627.025080619977</v>
      </c>
      <c r="BP9" s="748">
        <f ca="1">OFFSET('OCN2018.FCS'!$A$1,MATCH("FRE",'OCN2018.FCS'!$A$1:$A$1294,0)+BN1-1975,16)</f>
        <v>28058.503147631225</v>
      </c>
      <c r="BQ9" s="746">
        <f ca="1">OFFSET('OCN2018.FCS'!$A$1,MATCH("FRE",'OCN2018.FCS'!$A$1:$A$1294,0)+BQ1-1975,14)</f>
        <v>36894.367898939177</v>
      </c>
      <c r="BR9" s="747">
        <f ca="1">OFFSET('OCN2018.FCS'!$A$1,MATCH("FRE",'OCN2018.FCS'!$A$1:$A$1294,0)+BQ1-1975,15)</f>
        <v>134589.68765407256</v>
      </c>
      <c r="BS9" s="748">
        <f ca="1">OFFSET('OCN2018.FCS'!$A$1,MATCH("FRE",'OCN2018.FCS'!$A$1:$A$1294,0)+BQ1-1975,16)</f>
        <v>39371.226949437892</v>
      </c>
      <c r="BT9" s="746">
        <f ca="1">OFFSET('OCN2018.FCS'!$A$1,MATCH("FRE",'OCN2018.FCS'!$A$1:$A$1294,0)+BT1-1975,14)</f>
        <v>21666.909359490244</v>
      </c>
      <c r="BU9" s="747">
        <f ca="1">OFFSET('OCN2018.FCS'!$A$1,MATCH("FRE",'OCN2018.FCS'!$A$1:$A$1294,0)+BT1-1975,15)</f>
        <v>63633.078608158539</v>
      </c>
      <c r="BV9" s="748">
        <f ca="1">OFFSET('OCN2018.FCS'!$A$1,MATCH("FRE",'OCN2018.FCS'!$A$1:$A$1294,0)+BT1-1975,16)</f>
        <v>27509.785240967256</v>
      </c>
      <c r="BW9" s="746">
        <f ca="1">OFFSET('OCN2018.FCS'!$A$1,MATCH("FRE",'OCN2018.FCS'!$A$1:$A$1294,0)+BW1-1975,14)</f>
        <v>32368.933183886766</v>
      </c>
      <c r="BX9" s="747">
        <f ca="1">OFFSET('OCN2018.FCS'!$A$1,MATCH("FRE",'OCN2018.FCS'!$A$1:$A$1294,0)+BW1-1975,15)</f>
        <v>89247.366847832061</v>
      </c>
      <c r="BY9" s="748">
        <f ca="1">OFFSET('OCN2018.FCS'!$A$1,MATCH("FRE",'OCN2018.FCS'!$A$1:$A$1294,0)+BW1-1975,16)</f>
        <v>32089.674206148597</v>
      </c>
      <c r="BZ9" s="746">
        <f ca="1">OFFSET('OCN2018.FCS'!$A$1,MATCH("FRE",'OCN2018.FCS'!$A$1:$A$1294,0)+BZ1-1975,14)</f>
        <v>32491.221091413699</v>
      </c>
      <c r="CA9" s="747">
        <f ca="1">OFFSET('OCN2018.FCS'!$A$1,MATCH("FRE",'OCN2018.FCS'!$A$1:$A$1294,0)+BZ1-1975,15)</f>
        <v>81017.866896000211</v>
      </c>
      <c r="CB9" s="748">
        <f ca="1">OFFSET('OCN2018.FCS'!$A$1,MATCH("FRE",'OCN2018.FCS'!$A$1:$A$1294,0)+BZ1-1975,16)</f>
        <v>26175.764804732993</v>
      </c>
      <c r="CC9" s="746">
        <f ca="1">OFFSET('OCN2018.FCS'!$A$1,MATCH("FRE",'OCN2018.FCS'!$A$1:$A$1294,0)+CC1-1975,14)</f>
        <v>38420.166772505087</v>
      </c>
      <c r="CD9" s="747">
        <f ca="1">OFFSET('OCN2018.FCS'!$A$1,MATCH("FRE",'OCN2018.FCS'!$A$1:$A$1294,0)+CC1-1975,15)</f>
        <v>132246.30173802367</v>
      </c>
      <c r="CE9" s="748">
        <f ca="1">OFFSET('OCN2018.FCS'!$A$1,MATCH("FRE",'OCN2018.FCS'!$A$1:$A$1294,0)+CC1-1975,16)</f>
        <v>39623.547530040385</v>
      </c>
      <c r="CF9" s="746">
        <f ca="1">OFFSET('OCN2018.FCS'!$A$1,MATCH("FRE",'OCN2018.FCS'!$A$1:$A$1294,0)+CF1-1975,14)</f>
        <v>23621.908773388357</v>
      </c>
      <c r="CG9" s="747">
        <f ca="1">OFFSET('OCN2018.FCS'!$A$1,MATCH("FRE",'OCN2018.FCS'!$A$1:$A$1294,0)+CF1-1975,15)</f>
        <v>104479.14863268335</v>
      </c>
      <c r="CH9" s="748">
        <f ca="1">OFFSET('OCN2018.FCS'!$A$1,MATCH("FRE",'OCN2018.FCS'!$A$1:$A$1294,0)+CF1-1975,16)</f>
        <v>42782.20924683335</v>
      </c>
      <c r="CI9" s="746">
        <f ca="1">OFFSET('OCN2018.FCS'!$A$1,MATCH("FRE",'OCN2018.FCS'!$A$1:$A$1294,0)+CI1-1975,14)</f>
        <v>17469.873009925213</v>
      </c>
      <c r="CJ9" s="747">
        <f ca="1">OFFSET('OCN2018.FCS'!$A$1,MATCH("FRE",'OCN2018.FCS'!$A$1:$A$1294,0)+CI1-1975,15)</f>
        <v>41055.398106140914</v>
      </c>
      <c r="CK9" s="748">
        <f ca="1">OFFSET('OCN2018.FCS'!$A$1,MATCH("FRE",'OCN2018.FCS'!$A$1:$A$1294,0)+CI1-1975,16)</f>
        <v>20536.141446634287</v>
      </c>
      <c r="CL9" s="746">
        <f ca="1">OFFSET('OCN2018.FCS'!$A$1,MATCH("FRE",'OCN2018.FCS'!$A$1:$A$1294,0)+CL1-1975,14)</f>
        <v>41055.523018482883</v>
      </c>
      <c r="CM9" s="747">
        <f ca="1">OFFSET('OCN2018.FCS'!$A$1,MATCH("FRE",'OCN2018.FCS'!$A$1:$A$1294,0)+CL1-1975,15)</f>
        <v>102696.57840077781</v>
      </c>
      <c r="CN9" s="748">
        <f ca="1">OFFSET('OCN2018.FCS'!$A$1,MATCH("FRE",'OCN2018.FCS'!$A$1:$A$1294,0)+CL1-1975,16)</f>
        <v>29059.820253990456</v>
      </c>
      <c r="CO9" s="746">
        <f ca="1">OFFSET('OCN2018.FCS'!$A$1,MATCH("FRE",'OCN2018.FCS'!$A$1:$A$1294,0)+CO1-1975,14)</f>
        <v>38367.863706152886</v>
      </c>
      <c r="CP9" s="747">
        <f ca="1">OFFSET('OCN2018.FCS'!$A$1,MATCH("FRE",'OCN2018.FCS'!$A$1:$A$1294,0)+CO1-1975,15)</f>
        <v>151635.70913473042</v>
      </c>
      <c r="CQ9" s="748">
        <f ca="1">OFFSET('OCN2018.FCS'!$A$1,MATCH("FRE",'OCN2018.FCS'!$A$1:$A$1294,0)+CO1-1975,16)</f>
        <v>36767.583124797078</v>
      </c>
      <c r="CR9" s="746">
        <f ca="1">OFFSET('OCN2018.FCS'!$A$1,MATCH("FRE",'OCN2018.FCS'!$A$1:$A$1294,0)+CR1-1975,14)</f>
        <v>38644.393192967247</v>
      </c>
      <c r="CS9" s="747">
        <f ca="1">OFFSET('OCN2018.FCS'!$A$1,MATCH("FRE",'OCN2018.FCS'!$A$1:$A$1294,0)+CR1-1975,15)</f>
        <v>154413.91791053346</v>
      </c>
      <c r="CT9" s="748">
        <f ca="1">OFFSET('OCN2018.FCS'!$A$1,MATCH("FRE",'OCN2018.FCS'!$A$1:$A$1294,0)+CR1-1975,16)</f>
        <v>47490.42476001558</v>
      </c>
      <c r="CU9" s="746">
        <f ca="1">OFFSET('OCN2018.FCS'!$A$1,MATCH("FRE",'OCN2018.FCS'!$A$1:$A$1294,0)+CU1-1975,14)</f>
        <v>20038.694213080678</v>
      </c>
      <c r="CV9" s="747">
        <f ca="1">OFFSET('OCN2018.FCS'!$A$1,MATCH("FRE",'OCN2018.FCS'!$A$1:$A$1294,0)+CU1-1975,15)</f>
        <v>75160.655292939511</v>
      </c>
      <c r="CW9" s="748">
        <f ca="1">OFFSET('OCN2018.FCS'!$A$1,MATCH("FRE",'OCN2018.FCS'!$A$1:$A$1294,0)+CU1-1975,16)</f>
        <v>34625.53489008241</v>
      </c>
      <c r="CZ9" s="719" t="s">
        <v>450</v>
      </c>
      <c r="DA9" s="582">
        <v>0.01</v>
      </c>
      <c r="DB9" s="16">
        <v>0.01</v>
      </c>
      <c r="DC9" s="17">
        <v>0.01</v>
      </c>
      <c r="DD9" s="834">
        <v>0.01</v>
      </c>
      <c r="DE9" s="835">
        <v>0.01</v>
      </c>
      <c r="DF9" s="836">
        <v>0.01</v>
      </c>
      <c r="DG9" s="834">
        <v>0.01</v>
      </c>
      <c r="DH9" s="835">
        <v>0.01</v>
      </c>
      <c r="DI9" s="836">
        <v>0.01</v>
      </c>
      <c r="DJ9" s="834">
        <v>0.01</v>
      </c>
      <c r="DK9" s="835">
        <v>0.01</v>
      </c>
      <c r="DL9" s="836">
        <v>0.01</v>
      </c>
      <c r="DM9" s="834">
        <v>0.01</v>
      </c>
      <c r="DN9" s="835">
        <v>0.01</v>
      </c>
      <c r="DO9" s="836">
        <v>0.01</v>
      </c>
      <c r="DP9" s="834">
        <v>0.01</v>
      </c>
      <c r="DQ9" s="835">
        <v>0.01</v>
      </c>
      <c r="DR9" s="836">
        <v>0.01</v>
      </c>
      <c r="DS9" s="834">
        <v>0.01</v>
      </c>
      <c r="DT9" s="835">
        <v>0.01</v>
      </c>
      <c r="DU9" s="836">
        <v>0.01</v>
      </c>
      <c r="DV9" s="834">
        <v>0.01</v>
      </c>
      <c r="DW9" s="835">
        <v>0.01</v>
      </c>
      <c r="DX9" s="836">
        <v>0.01</v>
      </c>
      <c r="DY9" s="834">
        <v>0.01</v>
      </c>
      <c r="DZ9" s="835">
        <v>0.01</v>
      </c>
      <c r="EA9" s="836">
        <v>0.01</v>
      </c>
      <c r="EB9" s="834">
        <v>0.01</v>
      </c>
      <c r="EC9" s="835">
        <v>0.01</v>
      </c>
      <c r="ED9" s="836">
        <v>0.01</v>
      </c>
      <c r="EE9" s="834">
        <v>0.01</v>
      </c>
      <c r="EF9" s="835">
        <v>0.01</v>
      </c>
      <c r="EG9" s="836">
        <v>0.01</v>
      </c>
      <c r="EH9" s="834">
        <v>0.01</v>
      </c>
      <c r="EI9" s="835">
        <v>0.01</v>
      </c>
      <c r="EJ9" s="836">
        <v>0.01</v>
      </c>
      <c r="EK9" s="834">
        <v>0.01</v>
      </c>
      <c r="EL9" s="835">
        <v>0.01</v>
      </c>
      <c r="EM9" s="836">
        <v>0.01</v>
      </c>
      <c r="EN9" s="834">
        <v>0.01</v>
      </c>
      <c r="EO9" s="835">
        <v>0.01</v>
      </c>
      <c r="EP9" s="836">
        <v>0.01</v>
      </c>
      <c r="EQ9" s="834">
        <v>0.01</v>
      </c>
      <c r="ER9" s="835">
        <v>0.01</v>
      </c>
      <c r="ES9" s="836">
        <v>0.01</v>
      </c>
      <c r="ET9" s="834">
        <v>0.01</v>
      </c>
      <c r="EU9" s="835">
        <v>0.01</v>
      </c>
      <c r="EV9" s="836">
        <v>0.01</v>
      </c>
      <c r="EW9" s="834">
        <v>0.01</v>
      </c>
      <c r="EX9" s="835">
        <v>0.01</v>
      </c>
      <c r="EY9" s="836">
        <v>0.01</v>
      </c>
      <c r="EZ9" s="834">
        <v>0.01</v>
      </c>
      <c r="FA9" s="835">
        <v>0.01</v>
      </c>
      <c r="FB9" s="836">
        <v>0.01</v>
      </c>
      <c r="FC9" s="834">
        <f>ValidCohort_Pivot!BR67</f>
        <v>3.9995423491558268E-2</v>
      </c>
      <c r="FD9" s="835">
        <f>ValidCohort_Pivot!BS67</f>
        <v>4.0220570795829858E-2</v>
      </c>
      <c r="FE9" s="836">
        <f>ValidCohort_Pivot!BT67</f>
        <v>4.0003661655785505E-2</v>
      </c>
      <c r="FF9" s="834">
        <f>ValidCohort_Pivot!BU67</f>
        <v>4.00061044731016E-2</v>
      </c>
      <c r="FG9" s="835">
        <f>ValidCohort_Pivot!BV67</f>
        <v>4.0263468143859393E-2</v>
      </c>
      <c r="FH9" s="836">
        <f>ValidCohort_Pivot!BW67</f>
        <v>3.9994310233489094E-2</v>
      </c>
      <c r="FI9" s="834">
        <f>ValidCohort_Pivot!BX67</f>
        <v>3.999999999931958E-2</v>
      </c>
      <c r="FJ9" s="835">
        <f>ValidCohort_Pivot!BY67</f>
        <v>4.0100184548151563E-2</v>
      </c>
      <c r="FK9" s="836">
        <f>ValidCohort_Pivot!BZ67</f>
        <v>4.0015762699687207E-2</v>
      </c>
      <c r="FL9" s="834">
        <f>ValidCohort_Pivot!CA67</f>
        <v>3.999757498501666E-2</v>
      </c>
      <c r="FM9" s="835">
        <f>ValidCohort_Pivot!CB67</f>
        <v>4.0172886886389203E-2</v>
      </c>
      <c r="FN9" s="836">
        <f>ValidCohort_Pivot!CC67</f>
        <v>4.0013001236824719E-2</v>
      </c>
      <c r="FO9" s="834">
        <f>ValidCohort_Pivot!CD67</f>
        <v>1.9983393300724517E-2</v>
      </c>
      <c r="FP9" s="835">
        <f>ValidCohort_Pivot!CE67</f>
        <v>2.0101302924650177E-2</v>
      </c>
      <c r="FQ9" s="836">
        <f>ValidCohort_Pivot!CF67</f>
        <v>2.0025801911786489E-2</v>
      </c>
      <c r="FR9" s="834">
        <f>ValidCohort_Pivot!CG67</f>
        <v>2.000333389047948E-2</v>
      </c>
      <c r="FS9" s="835">
        <f>ValidCohort_Pivot!CH67</f>
        <v>2.0076846739057186E-2</v>
      </c>
      <c r="FT9" s="836">
        <f>ValidCohort_Pivot!CI67</f>
        <v>1.9992791061546722E-2</v>
      </c>
      <c r="FU9" s="834">
        <f>ValidCohort_Pivot!CJ67</f>
        <v>1.9990850870488686E-2</v>
      </c>
      <c r="FV9" s="835">
        <f>ValidCohort_Pivot!CK67</f>
        <v>2.0218832713761903E-2</v>
      </c>
      <c r="FW9" s="836">
        <f>ValidCohort_Pivot!CL67</f>
        <v>2.0008357291281254E-2</v>
      </c>
      <c r="FX9" s="834">
        <f>ValidCohort_Pivot!CM67</f>
        <v>2.0007062697607769E-2</v>
      </c>
      <c r="FY9" s="835">
        <f>ValidCohort_Pivot!CN67</f>
        <v>2.0108776083484381E-2</v>
      </c>
      <c r="FZ9" s="836">
        <f>ValidCohort_Pivot!CO67</f>
        <v>2.0001544517453285E-2</v>
      </c>
      <c r="GA9" s="834">
        <f>ValidCohort_Pivot!CP67</f>
        <v>2.0004977694221049E-2</v>
      </c>
      <c r="GB9" s="835">
        <f>ValidCohort_Pivot!CQ67</f>
        <v>2.010120709254215E-2</v>
      </c>
      <c r="GC9" s="836">
        <f>ValidCohort_Pivot!CR67</f>
        <v>2.1372899690388469E-2</v>
      </c>
      <c r="GD9" s="834">
        <f>ValidCohort_Pivot!CS67</f>
        <v>2.000215632354807E-2</v>
      </c>
      <c r="GE9" s="835">
        <f>ValidCohort_Pivot!CT67</f>
        <v>2.0101313199933579E-2</v>
      </c>
      <c r="GF9" s="836">
        <f>ValidCohort_Pivot!CU67</f>
        <v>2.1365555042674123E-2</v>
      </c>
      <c r="GG9" s="842">
        <f t="shared" ref="GG9:GL9" si="18">GD9</f>
        <v>2.000215632354807E-2</v>
      </c>
      <c r="GH9" s="843">
        <f t="shared" si="18"/>
        <v>2.0101313199933579E-2</v>
      </c>
      <c r="GI9" s="844">
        <f t="shared" si="18"/>
        <v>2.1365555042674123E-2</v>
      </c>
      <c r="GJ9" s="842">
        <f t="shared" si="18"/>
        <v>2.000215632354807E-2</v>
      </c>
      <c r="GK9" s="843">
        <f t="shared" si="18"/>
        <v>2.0101313199933579E-2</v>
      </c>
      <c r="GL9" s="844">
        <f t="shared" si="18"/>
        <v>2.1365555042674123E-2</v>
      </c>
      <c r="GM9" s="851">
        <v>1.9892510426379659E-2</v>
      </c>
      <c r="GN9" s="852">
        <v>2.1437101294144612E-2</v>
      </c>
      <c r="GO9" s="853">
        <v>2.0037460086251253E-2</v>
      </c>
      <c r="GP9" s="851">
        <v>2.0052932649218702E-2</v>
      </c>
      <c r="GQ9" s="852">
        <v>2.0023718729480777E-2</v>
      </c>
      <c r="GR9" s="853">
        <v>2.0044822357183908E-2</v>
      </c>
    </row>
    <row r="10" spans="1:200" x14ac:dyDescent="0.25">
      <c r="A10" s="703" t="s">
        <v>201</v>
      </c>
      <c r="B10" s="681">
        <v>61</v>
      </c>
      <c r="C10" s="749">
        <f t="shared" ca="1" si="0"/>
        <v>28993.239791474509</v>
      </c>
      <c r="D10" s="750">
        <f t="shared" ca="1" si="1"/>
        <v>86002.523894415659</v>
      </c>
      <c r="E10" s="751">
        <f t="shared" ca="1" si="2"/>
        <v>30470.597678145328</v>
      </c>
      <c r="F10" s="752">
        <f t="shared" ref="F10:AK10" ca="1" si="19">F9*(1-DA9)</f>
        <v>30299.085503691611</v>
      </c>
      <c r="G10" s="753">
        <f t="shared" ca="1" si="19"/>
        <v>113057.40840017023</v>
      </c>
      <c r="H10" s="754">
        <f t="shared" ca="1" si="19"/>
        <v>21322.50735341067</v>
      </c>
      <c r="I10" s="753">
        <f t="shared" ca="1" si="19"/>
        <v>29793.12272200752</v>
      </c>
      <c r="J10" s="753">
        <f t="shared" ca="1" si="19"/>
        <v>104283.70191164163</v>
      </c>
      <c r="K10" s="754">
        <f t="shared" ca="1" si="19"/>
        <v>27217.530645561808</v>
      </c>
      <c r="L10" s="752">
        <f t="shared" ca="1" si="19"/>
        <v>24554.104444818295</v>
      </c>
      <c r="M10" s="753">
        <f t="shared" ca="1" si="19"/>
        <v>75801.823566034611</v>
      </c>
      <c r="N10" s="754">
        <f t="shared" ca="1" si="19"/>
        <v>26145.99195481067</v>
      </c>
      <c r="O10" s="752">
        <f t="shared" ca="1" si="19"/>
        <v>24595.619704509263</v>
      </c>
      <c r="P10" s="753">
        <f t="shared" ca="1" si="19"/>
        <v>73816.659088852481</v>
      </c>
      <c r="Q10" s="754">
        <f t="shared" ca="1" si="19"/>
        <v>24852.761503248872</v>
      </c>
      <c r="R10" s="752">
        <f t="shared" ca="1" si="19"/>
        <v>23726.126840984947</v>
      </c>
      <c r="S10" s="753">
        <f t="shared" ca="1" si="19"/>
        <v>105277.27931424922</v>
      </c>
      <c r="T10" s="754">
        <f t="shared" ca="1" si="19"/>
        <v>26505.084017603116</v>
      </c>
      <c r="U10" s="752">
        <f t="shared" ca="1" si="19"/>
        <v>24895.962225718973</v>
      </c>
      <c r="V10" s="753">
        <f t="shared" ca="1" si="19"/>
        <v>87742.25666788769</v>
      </c>
      <c r="W10" s="754">
        <f t="shared" ca="1" si="19"/>
        <v>26164.157962145404</v>
      </c>
      <c r="X10" s="752">
        <f t="shared" ca="1" si="19"/>
        <v>21394.887409652489</v>
      </c>
      <c r="Y10" s="753">
        <f t="shared" ca="1" si="19"/>
        <v>76147.255966319557</v>
      </c>
      <c r="Z10" s="754">
        <f t="shared" ca="1" si="19"/>
        <v>23166.262657545762</v>
      </c>
      <c r="AA10" s="752">
        <f t="shared" ca="1" si="19"/>
        <v>22846.049837118167</v>
      </c>
      <c r="AB10" s="753">
        <f t="shared" ca="1" si="19"/>
        <v>63119.538703217164</v>
      </c>
      <c r="AC10" s="754">
        <f t="shared" ca="1" si="19"/>
        <v>21275.495566005979</v>
      </c>
      <c r="AD10" s="752">
        <f t="shared" ca="1" si="19"/>
        <v>21548.88096855221</v>
      </c>
      <c r="AE10" s="753">
        <f t="shared" ca="1" si="19"/>
        <v>68132.902562230112</v>
      </c>
      <c r="AF10" s="754">
        <f t="shared" ca="1" si="19"/>
        <v>20106.482904520806</v>
      </c>
      <c r="AG10" s="752">
        <f t="shared" ca="1" si="19"/>
        <v>29413.612742516361</v>
      </c>
      <c r="AH10" s="753">
        <f t="shared" ca="1" si="19"/>
        <v>91342.420480748231</v>
      </c>
      <c r="AI10" s="754">
        <f t="shared" ca="1" si="19"/>
        <v>23168.51605828428</v>
      </c>
      <c r="AJ10" s="752">
        <f t="shared" ca="1" si="19"/>
        <v>26537.013071808738</v>
      </c>
      <c r="AK10" s="753">
        <f t="shared" ca="1" si="19"/>
        <v>65136.204902150959</v>
      </c>
      <c r="AL10" s="754">
        <f t="shared" ref="AL10:BQ10" ca="1" si="20">AL9*(1-EG9)</f>
        <v>22177.025788053099</v>
      </c>
      <c r="AM10" s="752">
        <f t="shared" ca="1" si="20"/>
        <v>37308.330958312312</v>
      </c>
      <c r="AN10" s="753">
        <f t="shared" ca="1" si="20"/>
        <v>104342.62354291002</v>
      </c>
      <c r="AO10" s="754">
        <f t="shared" ca="1" si="20"/>
        <v>30321.974176869197</v>
      </c>
      <c r="AP10" s="752">
        <f t="shared" ca="1" si="20"/>
        <v>32665.349796700946</v>
      </c>
      <c r="AQ10" s="753">
        <f t="shared" ca="1" si="20"/>
        <v>150391.5612154328</v>
      </c>
      <c r="AR10" s="754">
        <f t="shared" ca="1" si="20"/>
        <v>41557.617427514269</v>
      </c>
      <c r="AS10" s="752">
        <f t="shared" ca="1" si="20"/>
        <v>23775.286773683696</v>
      </c>
      <c r="AT10" s="753">
        <f t="shared" ca="1" si="20"/>
        <v>97723.095588782438</v>
      </c>
      <c r="AU10" s="754">
        <f t="shared" ca="1" si="20"/>
        <v>38612.164842743397</v>
      </c>
      <c r="AV10" s="752">
        <f t="shared" ca="1" si="20"/>
        <v>19786.654019513084</v>
      </c>
      <c r="AW10" s="753">
        <f t="shared" ca="1" si="20"/>
        <v>60905.735547323915</v>
      </c>
      <c r="AX10" s="754">
        <f t="shared" ca="1" si="20"/>
        <v>27371.860088450645</v>
      </c>
      <c r="AY10" s="752">
        <f t="shared" ca="1" si="20"/>
        <v>27317.183152488833</v>
      </c>
      <c r="AZ10" s="753">
        <f t="shared" ca="1" si="20"/>
        <v>68784.494532887533</v>
      </c>
      <c r="BA10" s="754">
        <f t="shared" ca="1" si="20"/>
        <v>24502.400630483575</v>
      </c>
      <c r="BB10" s="752">
        <f t="shared" ca="1" si="20"/>
        <v>36446.360069852955</v>
      </c>
      <c r="BC10" s="753">
        <f t="shared" ca="1" si="20"/>
        <v>95050.937107043617</v>
      </c>
      <c r="BD10" s="754">
        <f t="shared" ca="1" si="20"/>
        <v>27021.475148166675</v>
      </c>
      <c r="BE10" s="752">
        <f t="shared" ca="1" si="20"/>
        <v>39985.883682612963</v>
      </c>
      <c r="BF10" s="753">
        <f t="shared" ca="1" si="20"/>
        <v>124404.29149276005</v>
      </c>
      <c r="BG10" s="754">
        <f t="shared" ca="1" si="20"/>
        <v>35839.707285657321</v>
      </c>
      <c r="BH10" s="752">
        <f t="shared" ca="1" si="20"/>
        <v>33185.040351882701</v>
      </c>
      <c r="BI10" s="753">
        <f t="shared" ca="1" si="20"/>
        <v>125802.16353254831</v>
      </c>
      <c r="BJ10" s="754">
        <f t="shared" ca="1" si="20"/>
        <v>42919.7946265461</v>
      </c>
      <c r="BK10" s="752">
        <f t="shared" ca="1" si="20"/>
        <v>27784.251874942471</v>
      </c>
      <c r="BL10" s="753">
        <f t="shared" ca="1" si="20"/>
        <v>98927.11636903559</v>
      </c>
      <c r="BM10" s="754">
        <f t="shared" ca="1" si="20"/>
        <v>37276.510163642524</v>
      </c>
      <c r="BN10" s="752">
        <f t="shared" ca="1" si="20"/>
        <v>29813.874853207151</v>
      </c>
      <c r="BO10" s="753">
        <f t="shared" ca="1" si="20"/>
        <v>76433.966679866819</v>
      </c>
      <c r="BP10" s="754">
        <f t="shared" ca="1" si="20"/>
        <v>26935.720743967187</v>
      </c>
      <c r="BQ10" s="752">
        <f t="shared" ca="1" si="20"/>
        <v>35418.682652376563</v>
      </c>
      <c r="BR10" s="753">
        <f t="shared" ref="BR10:CW10" ca="1" si="21">BR9*(1-FM9)</f>
        <v>129182.83135587105</v>
      </c>
      <c r="BS10" s="754">
        <f t="shared" ca="1" si="21"/>
        <v>37795.865996814726</v>
      </c>
      <c r="BT10" s="752">
        <f t="shared" ca="1" si="21"/>
        <v>21233.930988148401</v>
      </c>
      <c r="BU10" s="753">
        <f t="shared" ca="1" si="21"/>
        <v>62353.970819027869</v>
      </c>
      <c r="BV10" s="754">
        <f t="shared" ca="1" si="21"/>
        <v>26958.879731095858</v>
      </c>
      <c r="BW10" s="752">
        <f t="shared" ca="1" si="21"/>
        <v>31721.446605730856</v>
      </c>
      <c r="BX10" s="753">
        <f t="shared" ca="1" si="21"/>
        <v>87455.561141763726</v>
      </c>
      <c r="BY10" s="754">
        <f t="shared" ca="1" si="21"/>
        <v>31448.112054511963</v>
      </c>
      <c r="BZ10" s="752">
        <f t="shared" ca="1" si="21"/>
        <v>31841.69393597517</v>
      </c>
      <c r="CA10" s="753">
        <f t="shared" ca="1" si="21"/>
        <v>79379.780198404158</v>
      </c>
      <c r="CB10" s="754">
        <f t="shared" ca="1" si="21"/>
        <v>25652.030750147351</v>
      </c>
      <c r="CC10" s="752">
        <f t="shared" ca="1" si="21"/>
        <v>37651.492087035032</v>
      </c>
      <c r="CD10" s="753">
        <f t="shared" ca="1" si="21"/>
        <v>129586.99046850484</v>
      </c>
      <c r="CE10" s="754">
        <f t="shared" ca="1" si="21"/>
        <v>38831.015380178855</v>
      </c>
      <c r="CF10" s="752">
        <f t="shared" ca="1" si="21"/>
        <v>23149.353015281798</v>
      </c>
      <c r="CG10" s="753">
        <f t="shared" ca="1" si="21"/>
        <v>102378.99162916529</v>
      </c>
      <c r="CH10" s="754">
        <f t="shared" ca="1" si="21"/>
        <v>41867.829380067575</v>
      </c>
      <c r="CI10" s="752">
        <f t="shared" ca="1" si="21"/>
        <v>17120.437879028155</v>
      </c>
      <c r="CJ10" s="753">
        <f t="shared" ca="1" si="21"/>
        <v>40230.130690261416</v>
      </c>
      <c r="CK10" s="754">
        <f t="shared" ca="1" si="21"/>
        <v>20097.375386192081</v>
      </c>
      <c r="CL10" s="752">
        <f t="shared" ca="1" si="21"/>
        <v>40234.324029122159</v>
      </c>
      <c r="CM10" s="753">
        <f t="shared" ca="1" si="21"/>
        <v>100632.24231378225</v>
      </c>
      <c r="CN10" s="754">
        <f t="shared" ca="1" si="21"/>
        <v>28438.941064823608</v>
      </c>
      <c r="CO10" s="752">
        <f t="shared" ca="1" si="21"/>
        <v>37600.423698501829</v>
      </c>
      <c r="CP10" s="753">
        <f t="shared" ca="1" si="21"/>
        <v>148587.63225311917</v>
      </c>
      <c r="CQ10" s="754">
        <f t="shared" ca="1" si="21"/>
        <v>35982.023303758127</v>
      </c>
      <c r="CR10" s="752">
        <f t="shared" ca="1" si="21"/>
        <v>37875.659198455032</v>
      </c>
      <c r="CS10" s="753">
        <f t="shared" ca="1" si="21"/>
        <v>151103.73111105963</v>
      </c>
      <c r="CT10" s="754">
        <f t="shared" ca="1" si="21"/>
        <v>46538.837269407646</v>
      </c>
      <c r="CU10" s="752">
        <f t="shared" ca="1" si="21"/>
        <v>19636.859627647482</v>
      </c>
      <c r="CV10" s="753">
        <f t="shared" ca="1" si="21"/>
        <v>73655.659471830237</v>
      </c>
      <c r="CW10" s="754">
        <f t="shared" ca="1" si="21"/>
        <v>33931.472194188238</v>
      </c>
      <c r="CZ10" s="703"/>
      <c r="DA10" s="21"/>
      <c r="DC10" s="22"/>
      <c r="DD10" s="837"/>
      <c r="DE10" s="68"/>
      <c r="DF10" s="838"/>
      <c r="DG10" s="837"/>
      <c r="DH10" s="68"/>
      <c r="DI10" s="838"/>
      <c r="DJ10" s="837"/>
      <c r="DK10" s="68"/>
      <c r="DL10" s="838"/>
      <c r="DM10" s="837"/>
      <c r="DN10" s="68"/>
      <c r="DO10" s="838"/>
      <c r="DP10" s="837"/>
      <c r="DQ10" s="68"/>
      <c r="DR10" s="838"/>
      <c r="DS10" s="837"/>
      <c r="DT10" s="68"/>
      <c r="DU10" s="838"/>
      <c r="DV10" s="837"/>
      <c r="DW10" s="68"/>
      <c r="DX10" s="838"/>
      <c r="DY10" s="837"/>
      <c r="DZ10" s="68"/>
      <c r="EA10" s="838"/>
      <c r="EB10" s="837"/>
      <c r="EC10" s="68"/>
      <c r="ED10" s="838"/>
      <c r="EE10" s="837"/>
      <c r="EF10" s="68"/>
      <c r="EG10" s="838"/>
      <c r="EH10" s="837"/>
      <c r="EI10" s="68"/>
      <c r="EJ10" s="838"/>
      <c r="EK10" s="837"/>
      <c r="EL10" s="68"/>
      <c r="EM10" s="838"/>
      <c r="EN10" s="837"/>
      <c r="EO10" s="68"/>
      <c r="EP10" s="838"/>
      <c r="EQ10" s="837"/>
      <c r="ER10" s="68"/>
      <c r="ES10" s="838"/>
      <c r="ET10" s="837"/>
      <c r="EU10" s="68"/>
      <c r="EV10" s="838"/>
      <c r="EW10" s="837"/>
      <c r="EX10" s="68"/>
      <c r="EY10" s="838"/>
      <c r="EZ10" s="837"/>
      <c r="FA10" s="68"/>
      <c r="FB10" s="838"/>
      <c r="FC10" s="837"/>
      <c r="FD10" s="68"/>
      <c r="FE10" s="838"/>
      <c r="FF10" s="837"/>
      <c r="FG10" s="68"/>
      <c r="FH10" s="838"/>
      <c r="FI10" s="837"/>
      <c r="FJ10" s="68"/>
      <c r="FK10" s="838"/>
      <c r="FL10" s="837"/>
      <c r="FM10" s="68"/>
      <c r="FN10" s="838"/>
      <c r="FO10" s="837"/>
      <c r="FP10" s="68"/>
      <c r="FQ10" s="838"/>
      <c r="FR10" s="837"/>
      <c r="FS10" s="68"/>
      <c r="FT10" s="838"/>
      <c r="FU10" s="837"/>
      <c r="FV10" s="68"/>
      <c r="FW10" s="838"/>
      <c r="FX10" s="837"/>
      <c r="FY10" s="68"/>
      <c r="FZ10" s="838"/>
      <c r="GA10" s="837"/>
      <c r="GB10" s="68"/>
      <c r="GC10" s="838"/>
      <c r="GD10" s="837"/>
      <c r="GE10" s="68"/>
      <c r="GF10" s="838"/>
      <c r="GG10" s="845"/>
      <c r="GH10" s="846"/>
      <c r="GI10" s="847"/>
      <c r="GJ10" s="845"/>
      <c r="GK10" s="846"/>
      <c r="GL10" s="847"/>
      <c r="GM10" s="854"/>
      <c r="GN10" s="855"/>
      <c r="GO10" s="856"/>
      <c r="GP10" s="854"/>
      <c r="GQ10" s="855"/>
      <c r="GR10" s="856"/>
    </row>
    <row r="11" spans="1:200" ht="15.75" thickBot="1" x14ac:dyDescent="0.3">
      <c r="A11" s="703" t="s">
        <v>202</v>
      </c>
      <c r="B11" s="681">
        <v>62</v>
      </c>
      <c r="C11" s="755">
        <f t="shared" ca="1" si="0"/>
        <v>591.69380982438247</v>
      </c>
      <c r="D11" s="756">
        <f t="shared" ca="1" si="1"/>
        <v>1765.4388526724308</v>
      </c>
      <c r="E11" s="757">
        <f t="shared" ca="1" si="2"/>
        <v>640.39414033286187</v>
      </c>
      <c r="F11" s="758">
        <f t="shared" ref="F11:AK11" ca="1" si="22">F9-F10</f>
        <v>306.05136872415824</v>
      </c>
      <c r="G11" s="759">
        <f t="shared" ca="1" si="22"/>
        <v>1141.9940242441517</v>
      </c>
      <c r="H11" s="760">
        <f t="shared" ca="1" si="22"/>
        <v>215.37886215566323</v>
      </c>
      <c r="I11" s="753">
        <f t="shared" ca="1" si="22"/>
        <v>300.94063355563048</v>
      </c>
      <c r="J11" s="753">
        <f t="shared" ca="1" si="22"/>
        <v>1053.3707263802207</v>
      </c>
      <c r="K11" s="754">
        <f t="shared" ca="1" si="22"/>
        <v>274.92455197537129</v>
      </c>
      <c r="L11" s="752">
        <f t="shared" ca="1" si="22"/>
        <v>248.02125701836849</v>
      </c>
      <c r="M11" s="753">
        <f t="shared" ca="1" si="22"/>
        <v>765.67498551550671</v>
      </c>
      <c r="N11" s="754">
        <f t="shared" ca="1" si="22"/>
        <v>264.10092883647303</v>
      </c>
      <c r="O11" s="758">
        <f t="shared" ca="1" si="22"/>
        <v>248.44060307585096</v>
      </c>
      <c r="P11" s="753">
        <f t="shared" ca="1" si="22"/>
        <v>745.62281907931902</v>
      </c>
      <c r="Q11" s="754">
        <f t="shared" ca="1" si="22"/>
        <v>251.03799498231092</v>
      </c>
      <c r="R11" s="758">
        <f t="shared" ca="1" si="22"/>
        <v>239.65784687863561</v>
      </c>
      <c r="S11" s="753">
        <f t="shared" ca="1" si="22"/>
        <v>1063.4068617601006</v>
      </c>
      <c r="T11" s="754">
        <f t="shared" ca="1" si="22"/>
        <v>267.72812138992958</v>
      </c>
      <c r="U11" s="758">
        <f t="shared" ca="1" si="22"/>
        <v>251.47436591635415</v>
      </c>
      <c r="V11" s="753">
        <f t="shared" ca="1" si="22"/>
        <v>886.2854208877543</v>
      </c>
      <c r="W11" s="754">
        <f t="shared" ca="1" si="22"/>
        <v>264.28442386005554</v>
      </c>
      <c r="X11" s="758">
        <f t="shared" ca="1" si="22"/>
        <v>216.10997383487484</v>
      </c>
      <c r="Y11" s="753">
        <f t="shared" ca="1" si="22"/>
        <v>769.16420168000332</v>
      </c>
      <c r="Z11" s="754">
        <f t="shared" ca="1" si="22"/>
        <v>234.00265310652321</v>
      </c>
      <c r="AA11" s="758">
        <f t="shared" ca="1" si="22"/>
        <v>230.76818017291225</v>
      </c>
      <c r="AB11" s="753">
        <f t="shared" ca="1" si="22"/>
        <v>637.57109801229672</v>
      </c>
      <c r="AC11" s="754">
        <f t="shared" ca="1" si="22"/>
        <v>214.90399561622326</v>
      </c>
      <c r="AD11" s="758">
        <f t="shared" ca="1" si="22"/>
        <v>217.66546432880932</v>
      </c>
      <c r="AE11" s="753">
        <f t="shared" ca="1" si="22"/>
        <v>688.21113699222042</v>
      </c>
      <c r="AF11" s="754">
        <f t="shared" ca="1" si="22"/>
        <v>203.09578691435308</v>
      </c>
      <c r="AG11" s="758">
        <f t="shared" ca="1" si="22"/>
        <v>297.10719941935895</v>
      </c>
      <c r="AH11" s="753">
        <f t="shared" ca="1" si="22"/>
        <v>922.65071192674804</v>
      </c>
      <c r="AI11" s="754">
        <f t="shared" ca="1" si="22"/>
        <v>234.02541473014571</v>
      </c>
      <c r="AJ11" s="758">
        <f t="shared" ca="1" si="22"/>
        <v>268.05063708897796</v>
      </c>
      <c r="AK11" s="753">
        <f t="shared" ca="1" si="22"/>
        <v>657.94146365809138</v>
      </c>
      <c r="AL11" s="754">
        <f t="shared" ref="AL11:BQ11" ca="1" si="23">AL9-AL10</f>
        <v>224.01036149548599</v>
      </c>
      <c r="AM11" s="758">
        <f t="shared" ca="1" si="23"/>
        <v>376.85182786174119</v>
      </c>
      <c r="AN11" s="753">
        <f t="shared" ca="1" si="23"/>
        <v>1053.9658943728282</v>
      </c>
      <c r="AO11" s="754">
        <f t="shared" ca="1" si="23"/>
        <v>306.28256744312239</v>
      </c>
      <c r="AP11" s="758">
        <f t="shared" ca="1" si="23"/>
        <v>329.9530282495034</v>
      </c>
      <c r="AQ11" s="753">
        <f t="shared" ca="1" si="23"/>
        <v>1519.1066789437609</v>
      </c>
      <c r="AR11" s="754">
        <f t="shared" ca="1" si="23"/>
        <v>419.7739134092335</v>
      </c>
      <c r="AS11" s="758">
        <f t="shared" ca="1" si="23"/>
        <v>240.15441185539021</v>
      </c>
      <c r="AT11" s="753">
        <f t="shared" ca="1" si="23"/>
        <v>987.10197564426926</v>
      </c>
      <c r="AU11" s="754">
        <f t="shared" ca="1" si="23"/>
        <v>390.02186709841772</v>
      </c>
      <c r="AV11" s="758">
        <f t="shared" ca="1" si="23"/>
        <v>199.86519211629275</v>
      </c>
      <c r="AW11" s="753">
        <f t="shared" ca="1" si="23"/>
        <v>615.20944997297192</v>
      </c>
      <c r="AX11" s="754">
        <f t="shared" ca="1" si="23"/>
        <v>276.48343523687436</v>
      </c>
      <c r="AY11" s="758">
        <f t="shared" ca="1" si="23"/>
        <v>275.93114295443229</v>
      </c>
      <c r="AZ11" s="753">
        <f t="shared" ca="1" si="23"/>
        <v>694.79287406957883</v>
      </c>
      <c r="BA11" s="754">
        <f t="shared" ca="1" si="23"/>
        <v>247.49899626750994</v>
      </c>
      <c r="BB11" s="758">
        <f t="shared" ca="1" si="23"/>
        <v>368.14505121063848</v>
      </c>
      <c r="BC11" s="753">
        <f t="shared" ca="1" si="23"/>
        <v>960.11047582872561</v>
      </c>
      <c r="BD11" s="754">
        <f t="shared" ca="1" si="23"/>
        <v>272.94419341582397</v>
      </c>
      <c r="BE11" s="758">
        <f t="shared" ca="1" si="23"/>
        <v>403.89781497589138</v>
      </c>
      <c r="BF11" s="753">
        <f t="shared" ca="1" si="23"/>
        <v>1256.6090049773775</v>
      </c>
      <c r="BG11" s="754">
        <f t="shared" ca="1" si="23"/>
        <v>362.01724530966749</v>
      </c>
      <c r="BH11" s="758">
        <f t="shared" ca="1" si="23"/>
        <v>1382.5452241959501</v>
      </c>
      <c r="BI11" s="753">
        <f t="shared" ca="1" si="23"/>
        <v>5271.8725476591353</v>
      </c>
      <c r="BJ11" s="754">
        <f t="shared" ca="1" si="23"/>
        <v>1788.4953035732542</v>
      </c>
      <c r="BK11" s="758">
        <f t="shared" ca="1" si="23"/>
        <v>1157.8611993213162</v>
      </c>
      <c r="BL11" s="753">
        <f t="shared" ca="1" si="23"/>
        <v>4150.2523518460657</v>
      </c>
      <c r="BM11" s="754">
        <f t="shared" ca="1" si="23"/>
        <v>1552.9577874367897</v>
      </c>
      <c r="BN11" s="758">
        <f t="shared" ca="1" si="23"/>
        <v>1242.2447855282844</v>
      </c>
      <c r="BO11" s="753">
        <f t="shared" ca="1" si="23"/>
        <v>3193.0584007531579</v>
      </c>
      <c r="BP11" s="754">
        <f t="shared" ca="1" si="23"/>
        <v>1122.7824036640377</v>
      </c>
      <c r="BQ11" s="758">
        <f t="shared" ca="1" si="23"/>
        <v>1475.6852465626143</v>
      </c>
      <c r="BR11" s="753">
        <f t="shared" ref="BR11:CW11" ca="1" si="24">BR9-BR10</f>
        <v>5406.8562982015137</v>
      </c>
      <c r="BS11" s="754">
        <f t="shared" ca="1" si="24"/>
        <v>1575.3609526231667</v>
      </c>
      <c r="BT11" s="758">
        <f t="shared" ca="1" si="24"/>
        <v>432.97837134184374</v>
      </c>
      <c r="BU11" s="753">
        <f t="shared" ca="1" si="24"/>
        <v>1279.1077891306704</v>
      </c>
      <c r="BV11" s="754">
        <f t="shared" ca="1" si="24"/>
        <v>550.90550987139795</v>
      </c>
      <c r="BW11" s="758">
        <f t="shared" ca="1" si="24"/>
        <v>647.48657815590923</v>
      </c>
      <c r="BX11" s="753">
        <f t="shared" ca="1" si="24"/>
        <v>1791.805706068335</v>
      </c>
      <c r="BY11" s="754">
        <f t="shared" ca="1" si="24"/>
        <v>641.56215163663364</v>
      </c>
      <c r="BZ11" s="758">
        <f t="shared" ca="1" si="24"/>
        <v>649.52715543852901</v>
      </c>
      <c r="CA11" s="753">
        <f t="shared" ca="1" si="24"/>
        <v>1638.0866975960525</v>
      </c>
      <c r="CB11" s="754">
        <f t="shared" ca="1" si="24"/>
        <v>523.7340545856423</v>
      </c>
      <c r="CC11" s="758">
        <f t="shared" ca="1" si="24"/>
        <v>768.6746854700541</v>
      </c>
      <c r="CD11" s="753">
        <f t="shared" ca="1" si="24"/>
        <v>2659.311269518832</v>
      </c>
      <c r="CE11" s="754">
        <f t="shared" ca="1" si="24"/>
        <v>792.53214986153034</v>
      </c>
      <c r="CF11" s="758">
        <f t="shared" ca="1" si="24"/>
        <v>472.55575810655864</v>
      </c>
      <c r="CG11" s="753">
        <f t="shared" ca="1" si="24"/>
        <v>2100.157003518063</v>
      </c>
      <c r="CH11" s="754">
        <f t="shared" ca="1" si="24"/>
        <v>914.37986676577566</v>
      </c>
      <c r="CI11" s="758">
        <f t="shared" ca="1" si="24"/>
        <v>349.43513089705812</v>
      </c>
      <c r="CJ11" s="753">
        <f t="shared" ca="1" si="24"/>
        <v>825.267415879498</v>
      </c>
      <c r="CK11" s="754">
        <f t="shared" ca="1" si="24"/>
        <v>438.76606044220534</v>
      </c>
      <c r="CL11" s="758">
        <f t="shared" ca="1" si="24"/>
        <v>821.19898936072423</v>
      </c>
      <c r="CM11" s="753">
        <f t="shared" ca="1" si="24"/>
        <v>2064.336086995565</v>
      </c>
      <c r="CN11" s="754">
        <f t="shared" ca="1" si="24"/>
        <v>620.87918916684794</v>
      </c>
      <c r="CO11" s="758">
        <f t="shared" ca="1" si="24"/>
        <v>767.44000765105739</v>
      </c>
      <c r="CP11" s="753">
        <f t="shared" ca="1" si="24"/>
        <v>3048.0768816112541</v>
      </c>
      <c r="CQ11" s="754">
        <f t="shared" ca="1" si="24"/>
        <v>785.55982103895076</v>
      </c>
      <c r="CR11" s="758">
        <f t="shared" ca="1" si="24"/>
        <v>768.73399451221485</v>
      </c>
      <c r="CS11" s="753">
        <f t="shared" ca="1" si="24"/>
        <v>3310.1867994738277</v>
      </c>
      <c r="CT11" s="754">
        <f t="shared" ca="1" si="24"/>
        <v>951.58749060793343</v>
      </c>
      <c r="CU11" s="758">
        <f t="shared" ca="1" si="24"/>
        <v>401.83458543319648</v>
      </c>
      <c r="CV11" s="753">
        <f t="shared" ca="1" si="24"/>
        <v>1504.9958211092744</v>
      </c>
      <c r="CW11" s="754">
        <f t="shared" ca="1" si="24"/>
        <v>694.06269589417207</v>
      </c>
      <c r="CZ11" s="703"/>
      <c r="DA11" s="587"/>
      <c r="DB11" s="225"/>
      <c r="DC11" s="254"/>
      <c r="DD11" s="839"/>
      <c r="DE11" s="840"/>
      <c r="DF11" s="841"/>
      <c r="DG11" s="839"/>
      <c r="DH11" s="840"/>
      <c r="DI11" s="841"/>
      <c r="DJ11" s="839"/>
      <c r="DK11" s="840"/>
      <c r="DL11" s="841"/>
      <c r="DM11" s="839"/>
      <c r="DN11" s="840"/>
      <c r="DO11" s="841"/>
      <c r="DP11" s="839"/>
      <c r="DQ11" s="840"/>
      <c r="DR11" s="841"/>
      <c r="DS11" s="839"/>
      <c r="DT11" s="840"/>
      <c r="DU11" s="841"/>
      <c r="DV11" s="839"/>
      <c r="DW11" s="840"/>
      <c r="DX11" s="841"/>
      <c r="DY11" s="839"/>
      <c r="DZ11" s="840"/>
      <c r="EA11" s="841"/>
      <c r="EB11" s="839"/>
      <c r="EC11" s="840"/>
      <c r="ED11" s="841"/>
      <c r="EE11" s="839"/>
      <c r="EF11" s="840"/>
      <c r="EG11" s="841"/>
      <c r="EH11" s="839"/>
      <c r="EI11" s="840"/>
      <c r="EJ11" s="841"/>
      <c r="EK11" s="839"/>
      <c r="EL11" s="840"/>
      <c r="EM11" s="841"/>
      <c r="EN11" s="839"/>
      <c r="EO11" s="840"/>
      <c r="EP11" s="841"/>
      <c r="EQ11" s="839"/>
      <c r="ER11" s="840"/>
      <c r="ES11" s="841"/>
      <c r="ET11" s="839"/>
      <c r="EU11" s="840"/>
      <c r="EV11" s="841"/>
      <c r="EW11" s="839"/>
      <c r="EX11" s="840"/>
      <c r="EY11" s="841"/>
      <c r="EZ11" s="839"/>
      <c r="FA11" s="840"/>
      <c r="FB11" s="841"/>
      <c r="FC11" s="839"/>
      <c r="FD11" s="840"/>
      <c r="FE11" s="841"/>
      <c r="FF11" s="839"/>
      <c r="FG11" s="840"/>
      <c r="FH11" s="841"/>
      <c r="FI11" s="839"/>
      <c r="FJ11" s="840"/>
      <c r="FK11" s="841"/>
      <c r="FL11" s="839"/>
      <c r="FM11" s="840"/>
      <c r="FN11" s="841"/>
      <c r="FO11" s="839"/>
      <c r="FP11" s="840"/>
      <c r="FQ11" s="841"/>
      <c r="FR11" s="839"/>
      <c r="FS11" s="840"/>
      <c r="FT11" s="841"/>
      <c r="FU11" s="839"/>
      <c r="FV11" s="840"/>
      <c r="FW11" s="841"/>
      <c r="FX11" s="839"/>
      <c r="FY11" s="840"/>
      <c r="FZ11" s="841"/>
      <c r="GA11" s="839"/>
      <c r="GB11" s="840"/>
      <c r="GC11" s="841"/>
      <c r="GD11" s="839"/>
      <c r="GE11" s="840"/>
      <c r="GF11" s="841"/>
      <c r="GG11" s="848"/>
      <c r="GH11" s="849"/>
      <c r="GI11" s="850"/>
      <c r="GJ11" s="848"/>
      <c r="GK11" s="849"/>
      <c r="GL11" s="850"/>
      <c r="GM11" s="857"/>
      <c r="GN11" s="858"/>
      <c r="GO11" s="859"/>
      <c r="GP11" s="857"/>
      <c r="GQ11" s="858"/>
      <c r="GR11" s="859"/>
    </row>
    <row r="12" spans="1:200" x14ac:dyDescent="0.25">
      <c r="A12" s="719" t="s">
        <v>451</v>
      </c>
      <c r="B12" s="705"/>
      <c r="C12" s="743">
        <f t="shared" ca="1" si="0"/>
        <v>7849.5714285714284</v>
      </c>
      <c r="D12" s="744">
        <f t="shared" ca="1" si="1"/>
        <v>8134</v>
      </c>
      <c r="E12" s="745">
        <f t="shared" ca="1" si="2"/>
        <v>663.85714285714289</v>
      </c>
      <c r="F12" s="746">
        <f ca="1">OFFSET('OCN2018.FCS'!$A$1,MATCH("GST",'OCN2018.FCS'!$A$1:$A$1294,0)+F1-1975,_xlfn.NUMBERVALUE(RIGHT(F2,1))-1)+OFFSET('OCN2018.FCS'!$A$1,MATCH("GSH",'OCN2018.FCS'!$A$1:$A$1294,0)+F1-1975,_xlfn.NUMBERVALUE(RIGHT(F2,1))-1)</f>
        <v>13880</v>
      </c>
      <c r="G12" s="747">
        <f ca="1">OFFSET('OCN2018.FCS'!$A$1,MATCH("GST",'OCN2018.FCS'!$A$1:$A$1294,0)+F1-1975,_xlfn.NUMBERVALUE(RIGHT(G2,1))-1)+OFFSET('OCN2018.FCS'!$A$1,MATCH("GSH",'OCN2018.FCS'!$A$1:$A$1294,0)+F1-1975,_xlfn.NUMBERVALUE(RIGHT(G2,1))-1)</f>
        <v>8840</v>
      </c>
      <c r="H12" s="747">
        <f ca="1">OFFSET('OCN2018.FCS'!$A$1,MATCH("GST",'OCN2018.FCS'!$A$1:$A$1294,0)+F1-1975,_xlfn.NUMBERVALUE(RIGHT(H2,1))-1)+OFFSET('OCN2018.FCS'!$A$1,MATCH("GSH",'OCN2018.FCS'!$A$1:$A$1294,0)+F1-1975,_xlfn.NUMBERVALUE(RIGHT(H2,1))-1)</f>
        <v>430</v>
      </c>
      <c r="I12" s="746">
        <f ca="1">OFFSET('OCN2018.FCS'!$A$1,MATCH("GST",'OCN2018.FCS'!$A$1:$A$1294,0)+I1-1975,_xlfn.NUMBERVALUE(RIGHT(I2,1))-1)+OFFSET('OCN2018.FCS'!$A$1,MATCH("GSH",'OCN2018.FCS'!$A$1:$A$1294,0)+I1-1975,_xlfn.NUMBERVALUE(RIGHT(I2,1))-1)</f>
        <v>6059</v>
      </c>
      <c r="J12" s="747">
        <f ca="1">OFFSET('OCN2018.FCS'!$A$1,MATCH("GST",'OCN2018.FCS'!$A$1:$A$1294,0)+I1-1975,_xlfn.NUMBERVALUE(RIGHT(J2,1))-1)+OFFSET('OCN2018.FCS'!$A$1,MATCH("GSH",'OCN2018.FCS'!$A$1:$A$1294,0)+I1-1975,_xlfn.NUMBERVALUE(RIGHT(J2,1))-1)</f>
        <v>10917</v>
      </c>
      <c r="K12" s="747">
        <f ca="1">OFFSET('OCN2018.FCS'!$A$1,MATCH("GST",'OCN2018.FCS'!$A$1:$A$1294,0)+I1-1975,_xlfn.NUMBERVALUE(RIGHT(K2,1))-1)+OFFSET('OCN2018.FCS'!$A$1,MATCH("GSH",'OCN2018.FCS'!$A$1:$A$1294,0)+I1-1975,_xlfn.NUMBERVALUE(RIGHT(K2,1))-1)</f>
        <v>2196</v>
      </c>
      <c r="L12" s="746">
        <f ca="1">OFFSET('OCN2018.FCS'!$A$1,MATCH("GST",'OCN2018.FCS'!$A$1:$A$1294,0)+L1-1975,_xlfn.NUMBERVALUE(RIGHT(L2,1))-1)+OFFSET('OCN2018.FCS'!$A$1,MATCH("GSH",'OCN2018.FCS'!$A$1:$A$1294,0)+L1-1975,_xlfn.NUMBERVALUE(RIGHT(L2,1))-1)</f>
        <v>1658</v>
      </c>
      <c r="M12" s="747">
        <f ca="1">OFFSET('OCN2018.FCS'!$A$1,MATCH("GST",'OCN2018.FCS'!$A$1:$A$1294,0)+L1-1975,_xlfn.NUMBERVALUE(RIGHT(M2,1))-1)+OFFSET('OCN2018.FCS'!$A$1,MATCH("GSH",'OCN2018.FCS'!$A$1:$A$1294,0)+L1-1975,_xlfn.NUMBERVALUE(RIGHT(M2,1))-1)</f>
        <v>11602</v>
      </c>
      <c r="N12" s="747">
        <f ca="1">OFFSET('OCN2018.FCS'!$A$1,MATCH("GST",'OCN2018.FCS'!$A$1:$A$1294,0)+L1-1975,_xlfn.NUMBERVALUE(RIGHT(N2,1))-1)+OFFSET('OCN2018.FCS'!$A$1,MATCH("GSH",'OCN2018.FCS'!$A$1:$A$1294,0)+L1-1975,_xlfn.NUMBERVALUE(RIGHT(N2,1))-1)</f>
        <v>2289</v>
      </c>
      <c r="O12" s="746">
        <f ca="1">OFFSET('OCN2018.FCS'!$A$1,MATCH("GST",'OCN2018.FCS'!$A$1:$A$1294,0)+O1-1975,_xlfn.NUMBERVALUE(RIGHT(O2,1))-1)+OFFSET('OCN2018.FCS'!$A$1,MATCH("GSH",'OCN2018.FCS'!$A$1:$A$1294,0)+O1-1975,_xlfn.NUMBERVALUE(RIGHT(O2,1))-1)</f>
        <v>3059</v>
      </c>
      <c r="P12" s="747">
        <f ca="1">OFFSET('OCN2018.FCS'!$A$1,MATCH("GST",'OCN2018.FCS'!$A$1:$A$1294,0)+O1-1975,_xlfn.NUMBERVALUE(RIGHT(P2,1))-1)+OFFSET('OCN2018.FCS'!$A$1,MATCH("GSH",'OCN2018.FCS'!$A$1:$A$1294,0)+O1-1975,_xlfn.NUMBERVALUE(RIGHT(P2,1))-1)</f>
        <v>12715</v>
      </c>
      <c r="Q12" s="747">
        <f ca="1">OFFSET('OCN2018.FCS'!$A$1,MATCH("GST",'OCN2018.FCS'!$A$1:$A$1294,0)+O1-1975,_xlfn.NUMBERVALUE(RIGHT(Q2,1))-1)+OFFSET('OCN2018.FCS'!$A$1,MATCH("GSH",'OCN2018.FCS'!$A$1:$A$1294,0)+O1-1975,_xlfn.NUMBERVALUE(RIGHT(Q2,1))-1)</f>
        <v>321</v>
      </c>
      <c r="R12" s="746">
        <f ca="1">OFFSET('OCN2018.FCS'!$A$1,MATCH("GST",'OCN2018.FCS'!$A$1:$A$1294,0)+R1-1975,_xlfn.NUMBERVALUE(RIGHT(R2,1))-1)+OFFSET('OCN2018.FCS'!$A$1,MATCH("GSH",'OCN2018.FCS'!$A$1:$A$1294,0)+R1-1975,_xlfn.NUMBERVALUE(RIGHT(R2,1))-1)</f>
        <v>14608</v>
      </c>
      <c r="S12" s="747">
        <f ca="1">OFFSET('OCN2018.FCS'!$A$1,MATCH("GST",'OCN2018.FCS'!$A$1:$A$1294,0)+R1-1975,_xlfn.NUMBERVALUE(RIGHT(S2,1))-1)+OFFSET('OCN2018.FCS'!$A$1,MATCH("GSH",'OCN2018.FCS'!$A$1:$A$1294,0)+R1-1975,_xlfn.NUMBERVALUE(RIGHT(S2,1))-1)</f>
        <v>5585</v>
      </c>
      <c r="T12" s="747">
        <f ca="1">OFFSET('OCN2018.FCS'!$A$1,MATCH("GST",'OCN2018.FCS'!$A$1:$A$1294,0)+R1-1975,_xlfn.NUMBERVALUE(RIGHT(T2,1))-1)+OFFSET('OCN2018.FCS'!$A$1,MATCH("GSH",'OCN2018.FCS'!$A$1:$A$1294,0)+R1-1975,_xlfn.NUMBERVALUE(RIGHT(T2,1))-1)</f>
        <v>848</v>
      </c>
      <c r="U12" s="746">
        <f ca="1">OFFSET('OCN2018.FCS'!$A$1,MATCH("GST",'OCN2018.FCS'!$A$1:$A$1294,0)+U1-1975,_xlfn.NUMBERVALUE(RIGHT(U2,1))-1)+OFFSET('OCN2018.FCS'!$A$1,MATCH("GSH",'OCN2018.FCS'!$A$1:$A$1294,0)+U1-1975,_xlfn.NUMBERVALUE(RIGHT(U2,1))-1)</f>
        <v>5304</v>
      </c>
      <c r="V12" s="747">
        <f ca="1">OFFSET('OCN2018.FCS'!$A$1,MATCH("GST",'OCN2018.FCS'!$A$1:$A$1294,0)+U1-1975,_xlfn.NUMBERVALUE(RIGHT(V2,1))-1)+OFFSET('OCN2018.FCS'!$A$1,MATCH("GSH",'OCN2018.FCS'!$A$1:$A$1294,0)+U1-1975,_xlfn.NUMBERVALUE(RIGHT(V2,1))-1)</f>
        <v>14009</v>
      </c>
      <c r="W12" s="747">
        <f ca="1">OFFSET('OCN2018.FCS'!$A$1,MATCH("GST",'OCN2018.FCS'!$A$1:$A$1294,0)+U1-1975,_xlfn.NUMBERVALUE(RIGHT(W2,1))-1)+OFFSET('OCN2018.FCS'!$A$1,MATCH("GSH",'OCN2018.FCS'!$A$1:$A$1294,0)+U1-1975,_xlfn.NUMBERVALUE(RIGHT(W2,1))-1)</f>
        <v>1619</v>
      </c>
      <c r="X12" s="746">
        <f ca="1">OFFSET('OCN2018.FCS'!$A$1,MATCH("GST",'OCN2018.FCS'!$A$1:$A$1294,0)+X1-1975,_xlfn.NUMBERVALUE(RIGHT(X2,1))-1)+OFFSET('OCN2018.FCS'!$A$1,MATCH("GSH",'OCN2018.FCS'!$A$1:$A$1294,0)+X1-1975,_xlfn.NUMBERVALUE(RIGHT(X2,1))-1)</f>
        <v>10845</v>
      </c>
      <c r="Y12" s="747">
        <f ca="1">OFFSET('OCN2018.FCS'!$A$1,MATCH("GST",'OCN2018.FCS'!$A$1:$A$1294,0)+X1-1975,_xlfn.NUMBERVALUE(RIGHT(Y2,1))-1)+OFFSET('OCN2018.FCS'!$A$1,MATCH("GSH",'OCN2018.FCS'!$A$1:$A$1294,0)+X1-1975,_xlfn.NUMBERVALUE(RIGHT(Y2,1))-1)</f>
        <v>11694</v>
      </c>
      <c r="Z12" s="747">
        <f ca="1">OFFSET('OCN2018.FCS'!$A$1,MATCH("GST",'OCN2018.FCS'!$A$1:$A$1294,0)+X1-1975,_xlfn.NUMBERVALUE(RIGHT(Z2,1))-1)+OFFSET('OCN2018.FCS'!$A$1,MATCH("GSH",'OCN2018.FCS'!$A$1:$A$1294,0)+X1-1975,_xlfn.NUMBERVALUE(RIGHT(Z2,1))-1)</f>
        <v>461</v>
      </c>
      <c r="AA12" s="746">
        <f ca="1">OFFSET('OCN2018.FCS'!$A$1,MATCH("GST",'OCN2018.FCS'!$A$1:$A$1294,0)+AA1-1975,_xlfn.NUMBERVALUE(RIGHT(AA2,1))-1)+OFFSET('OCN2018.FCS'!$A$1,MATCH("GSH",'OCN2018.FCS'!$A$1:$A$1294,0)+AA1-1975,_xlfn.NUMBERVALUE(RIGHT(AA2,1))-1)</f>
        <v>6280</v>
      </c>
      <c r="AB12" s="747">
        <f ca="1">OFFSET('OCN2018.FCS'!$A$1,MATCH("GST",'OCN2018.FCS'!$A$1:$A$1294,0)+AA1-1975,_xlfn.NUMBERVALUE(RIGHT(AB2,1))-1)+OFFSET('OCN2018.FCS'!$A$1,MATCH("GSH",'OCN2018.FCS'!$A$1:$A$1294,0)+AA1-1975,_xlfn.NUMBERVALUE(RIGHT(AB2,1))-1)</f>
        <v>19950</v>
      </c>
      <c r="AC12" s="747">
        <f ca="1">OFFSET('OCN2018.FCS'!$A$1,MATCH("GST",'OCN2018.FCS'!$A$1:$A$1294,0)+AA1-1975,_xlfn.NUMBERVALUE(RIGHT(AC2,1))-1)+OFFSET('OCN2018.FCS'!$A$1,MATCH("GSH",'OCN2018.FCS'!$A$1:$A$1294,0)+AA1-1975,_xlfn.NUMBERVALUE(RIGHT(AC2,1))-1)</f>
        <v>690</v>
      </c>
      <c r="AD12" s="746">
        <f ca="1">OFFSET('OCN2018.FCS'!$A$1,MATCH("GST",'OCN2018.FCS'!$A$1:$A$1294,0)+AD1-1975,_xlfn.NUMBERVALUE(RIGHT(AD2,1))-1)+OFFSET('OCN2018.FCS'!$A$1,MATCH("GSH",'OCN2018.FCS'!$A$1:$A$1294,0)+AD1-1975,_xlfn.NUMBERVALUE(RIGHT(AD2,1))-1)</f>
        <v>11251</v>
      </c>
      <c r="AE12" s="747">
        <f ca="1">OFFSET('OCN2018.FCS'!$A$1,MATCH("GST",'OCN2018.FCS'!$A$1:$A$1294,0)+AD1-1975,_xlfn.NUMBERVALUE(RIGHT(AE2,1))-1)+OFFSET('OCN2018.FCS'!$A$1,MATCH("GSH",'OCN2018.FCS'!$A$1:$A$1294,0)+AD1-1975,_xlfn.NUMBERVALUE(RIGHT(AE2,1))-1)</f>
        <v>11498</v>
      </c>
      <c r="AF12" s="747">
        <f ca="1">OFFSET('OCN2018.FCS'!$A$1,MATCH("GST",'OCN2018.FCS'!$A$1:$A$1294,0)+AD1-1975,_xlfn.NUMBERVALUE(RIGHT(AF2,1))-1)+OFFSET('OCN2018.FCS'!$A$1,MATCH("GSH",'OCN2018.FCS'!$A$1:$A$1294,0)+AD1-1975,_xlfn.NUMBERVALUE(RIGHT(AF2,1))-1)</f>
        <v>1173</v>
      </c>
      <c r="AG12" s="746">
        <f ca="1">OFFSET('OCN2018.FCS'!$A$1,MATCH("GST",'OCN2018.FCS'!$A$1:$A$1294,0)+AG1-1975,_xlfn.NUMBERVALUE(RIGHT(AG2,1))-1)+OFFSET('OCN2018.FCS'!$A$1,MATCH("GSH",'OCN2018.FCS'!$A$1:$A$1294,0)+AG1-1975,_xlfn.NUMBERVALUE(RIGHT(AG2,1))-1)</f>
        <v>13355</v>
      </c>
      <c r="AH12" s="747">
        <f ca="1">OFFSET('OCN2018.FCS'!$A$1,MATCH("GST",'OCN2018.FCS'!$A$1:$A$1294,0)+AG1-1975,_xlfn.NUMBERVALUE(RIGHT(AH2,1))-1)+OFFSET('OCN2018.FCS'!$A$1,MATCH("GSH",'OCN2018.FCS'!$A$1:$A$1294,0)+AG1-1975,_xlfn.NUMBERVALUE(RIGHT(AH2,1))-1)</f>
        <v>6796</v>
      </c>
      <c r="AI12" s="747">
        <f ca="1">OFFSET('OCN2018.FCS'!$A$1,MATCH("GST",'OCN2018.FCS'!$A$1:$A$1294,0)+AG1-1975,_xlfn.NUMBERVALUE(RIGHT(AI2,1))-1)+OFFSET('OCN2018.FCS'!$A$1,MATCH("GSH",'OCN2018.FCS'!$A$1:$A$1294,0)+AG1-1975,_xlfn.NUMBERVALUE(RIGHT(AI2,1))-1)</f>
        <v>678</v>
      </c>
      <c r="AJ12" s="746">
        <f ca="1">OFFSET('OCN2018.FCS'!$A$1,MATCH("GST",'OCN2018.FCS'!$A$1:$A$1294,0)+AJ1-1975,_xlfn.NUMBERVALUE(RIGHT(AJ2,1))-1)+OFFSET('OCN2018.FCS'!$A$1,MATCH("GSH",'OCN2018.FCS'!$A$1:$A$1294,0)+AJ1-1975,_xlfn.NUMBERVALUE(RIGHT(AJ2,1))-1)</f>
        <v>20185</v>
      </c>
      <c r="AK12" s="747">
        <f ca="1">OFFSET('OCN2018.FCS'!$A$1,MATCH("GST",'OCN2018.FCS'!$A$1:$A$1294,0)+AJ1-1975,_xlfn.NUMBERVALUE(RIGHT(AK2,1))-1)+OFFSET('OCN2018.FCS'!$A$1,MATCH("GSH",'OCN2018.FCS'!$A$1:$A$1294,0)+AJ1-1975,_xlfn.NUMBERVALUE(RIGHT(AK2,1))-1)</f>
        <v>8167</v>
      </c>
      <c r="AL12" s="747">
        <f ca="1">OFFSET('OCN2018.FCS'!$A$1,MATCH("GST",'OCN2018.FCS'!$A$1:$A$1294,0)+AJ1-1975,_xlfn.NUMBERVALUE(RIGHT(AL2,1))-1)+OFFSET('OCN2018.FCS'!$A$1,MATCH("GSH",'OCN2018.FCS'!$A$1:$A$1294,0)+AJ1-1975,_xlfn.NUMBERVALUE(RIGHT(AL2,1))-1)</f>
        <v>112</v>
      </c>
      <c r="AM12" s="746">
        <f ca="1">OFFSET('OCN2018.FCS'!$A$1,MATCH("GST",'OCN2018.FCS'!$A$1:$A$1294,0)+AM1-1975,_xlfn.NUMBERVALUE(RIGHT(AM2,1))-1)+OFFSET('OCN2018.FCS'!$A$1,MATCH("GSH",'OCN2018.FCS'!$A$1:$A$1294,0)+AM1-1975,_xlfn.NUMBERVALUE(RIGHT(AM2,1))-1)</f>
        <v>17278</v>
      </c>
      <c r="AN12" s="747">
        <f ca="1">OFFSET('OCN2018.FCS'!$A$1,MATCH("GST",'OCN2018.FCS'!$A$1:$A$1294,0)+AM1-1975,_xlfn.NUMBERVALUE(RIGHT(AN2,1))-1)+OFFSET('OCN2018.FCS'!$A$1,MATCH("GSH",'OCN2018.FCS'!$A$1:$A$1294,0)+AM1-1975,_xlfn.NUMBERVALUE(RIGHT(AN2,1))-1)</f>
        <v>18621</v>
      </c>
      <c r="AO12" s="747">
        <f ca="1">OFFSET('OCN2018.FCS'!$A$1,MATCH("GST",'OCN2018.FCS'!$A$1:$A$1294,0)+AM1-1975,_xlfn.NUMBERVALUE(RIGHT(AO2,1))-1)+OFFSET('OCN2018.FCS'!$A$1,MATCH("GSH",'OCN2018.FCS'!$A$1:$A$1294,0)+AM1-1975,_xlfn.NUMBERVALUE(RIGHT(AO2,1))-1)</f>
        <v>363</v>
      </c>
      <c r="AP12" s="746">
        <f ca="1">OFFSET('OCN2018.FCS'!$A$1,MATCH("GST",'OCN2018.FCS'!$A$1:$A$1294,0)+AP1-1975,_xlfn.NUMBERVALUE(RIGHT(AP2,1))-1)+OFFSET('OCN2018.FCS'!$A$1,MATCH("GSH",'OCN2018.FCS'!$A$1:$A$1294,0)+AP1-1975,_xlfn.NUMBERVALUE(RIGHT(AP2,1))-1)</f>
        <v>26941</v>
      </c>
      <c r="AQ12" s="747">
        <f ca="1">OFFSET('OCN2018.FCS'!$A$1,MATCH("GST",'OCN2018.FCS'!$A$1:$A$1294,0)+AP1-1975,_xlfn.NUMBERVALUE(RIGHT(AQ2,1))-1)+OFFSET('OCN2018.FCS'!$A$1,MATCH("GSH",'OCN2018.FCS'!$A$1:$A$1294,0)+AP1-1975,_xlfn.NUMBERVALUE(RIGHT(AQ2,1))-1)</f>
        <v>14177</v>
      </c>
      <c r="AR12" s="747">
        <f ca="1">OFFSET('OCN2018.FCS'!$A$1,MATCH("GST",'OCN2018.FCS'!$A$1:$A$1294,0)+AP1-1975,_xlfn.NUMBERVALUE(RIGHT(AR2,1))-1)+OFFSET('OCN2018.FCS'!$A$1,MATCH("GSH",'OCN2018.FCS'!$A$1:$A$1294,0)+AP1-1975,_xlfn.NUMBERVALUE(RIGHT(AR2,1))-1)</f>
        <v>833</v>
      </c>
      <c r="AS12" s="746">
        <f ca="1">OFFSET('OCN2018.FCS'!$A$1,MATCH("GST",'OCN2018.FCS'!$A$1:$A$1294,0)+AS1-1975,_xlfn.NUMBERVALUE(RIGHT(AS2,1))-1)+OFFSET('OCN2018.FCS'!$A$1,MATCH("GSH",'OCN2018.FCS'!$A$1:$A$1294,0)+AS1-1975,_xlfn.NUMBERVALUE(RIGHT(AS2,1))-1)</f>
        <v>14202</v>
      </c>
      <c r="AT12" s="747">
        <f ca="1">OFFSET('OCN2018.FCS'!$A$1,MATCH("GST",'OCN2018.FCS'!$A$1:$A$1294,0)+AS1-1975,_xlfn.NUMBERVALUE(RIGHT(AT2,1))-1)+OFFSET('OCN2018.FCS'!$A$1,MATCH("GSH",'OCN2018.FCS'!$A$1:$A$1294,0)+AS1-1975,_xlfn.NUMBERVALUE(RIGHT(AT2,1))-1)</f>
        <v>14964</v>
      </c>
      <c r="AU12" s="747">
        <f ca="1">OFFSET('OCN2018.FCS'!$A$1,MATCH("GST",'OCN2018.FCS'!$A$1:$A$1294,0)+AS1-1975,_xlfn.NUMBERVALUE(RIGHT(AU2,1))-1)+OFFSET('OCN2018.FCS'!$A$1,MATCH("GSH",'OCN2018.FCS'!$A$1:$A$1294,0)+AS1-1975,_xlfn.NUMBERVALUE(RIGHT(AU2,1))-1)</f>
        <v>665</v>
      </c>
      <c r="AV12" s="746">
        <f ca="1">OFFSET('OCN2018.FCS'!$A$1,MATCH("GST",'OCN2018.FCS'!$A$1:$A$1294,0)+AV1-1975,_xlfn.NUMBERVALUE(RIGHT(AV2,1))-1)+OFFSET('OCN2018.FCS'!$A$1,MATCH("GSH",'OCN2018.FCS'!$A$1:$A$1294,0)+AV1-1975,_xlfn.NUMBERVALUE(RIGHT(AV2,1))-1)</f>
        <v>19727</v>
      </c>
      <c r="AW12" s="747">
        <f ca="1">OFFSET('OCN2018.FCS'!$A$1,MATCH("GST",'OCN2018.FCS'!$A$1:$A$1294,0)+AV1-1975,_xlfn.NUMBERVALUE(RIGHT(AW2,1))-1)+OFFSET('OCN2018.FCS'!$A$1,MATCH("GSH",'OCN2018.FCS'!$A$1:$A$1294,0)+AV1-1975,_xlfn.NUMBERVALUE(RIGHT(AW2,1))-1)</f>
        <v>10881</v>
      </c>
      <c r="AX12" s="747">
        <f ca="1">OFFSET('OCN2018.FCS'!$A$1,MATCH("GST",'OCN2018.FCS'!$A$1:$A$1294,0)+AV1-1975,_xlfn.NUMBERVALUE(RIGHT(AX2,1))-1)+OFFSET('OCN2018.FCS'!$A$1,MATCH("GSH",'OCN2018.FCS'!$A$1:$A$1294,0)+AV1-1975,_xlfn.NUMBERVALUE(RIGHT(AX2,1))-1)</f>
        <v>1122</v>
      </c>
      <c r="AY12" s="746">
        <f ca="1">OFFSET('OCN2018.FCS'!$A$1,MATCH("GST",'OCN2018.FCS'!$A$1:$A$1294,0)+AY1-1975,_xlfn.NUMBERVALUE(RIGHT(AY2,1))-1)+OFFSET('OCN2018.FCS'!$A$1,MATCH("GSH",'OCN2018.FCS'!$A$1:$A$1294,0)+AY1-1975,_xlfn.NUMBERVALUE(RIGHT(AY2,1))-1)</f>
        <v>12626</v>
      </c>
      <c r="AZ12" s="747">
        <f ca="1">OFFSET('OCN2018.FCS'!$A$1,MATCH("GST",'OCN2018.FCS'!$A$1:$A$1294,0)+AY1-1975,_xlfn.NUMBERVALUE(RIGHT(AZ2,1))-1)+OFFSET('OCN2018.FCS'!$A$1,MATCH("GSH",'OCN2018.FCS'!$A$1:$A$1294,0)+AY1-1975,_xlfn.NUMBERVALUE(RIGHT(AZ2,1))-1)</f>
        <v>15943</v>
      </c>
      <c r="BA12" s="747">
        <f ca="1">OFFSET('OCN2018.FCS'!$A$1,MATCH("GST",'OCN2018.FCS'!$A$1:$A$1294,0)+AY1-1975,_xlfn.NUMBERVALUE(RIGHT(BA2,1))-1)+OFFSET('OCN2018.FCS'!$A$1,MATCH("GSH",'OCN2018.FCS'!$A$1:$A$1294,0)+AY1-1975,_xlfn.NUMBERVALUE(RIGHT(BA2,1))-1)</f>
        <v>976</v>
      </c>
      <c r="BB12" s="746">
        <f ca="1">OFFSET('OCN2018.FCS'!$A$1,MATCH("GST",'OCN2018.FCS'!$A$1:$A$1294,0)+BB1-1975,_xlfn.NUMBERVALUE(RIGHT(BB2,1))-1)+OFFSET('OCN2018.FCS'!$A$1,MATCH("GSH",'OCN2018.FCS'!$A$1:$A$1294,0)+BB1-1975,_xlfn.NUMBERVALUE(RIGHT(BB2,1))-1)</f>
        <v>21542</v>
      </c>
      <c r="BC12" s="747">
        <f ca="1">OFFSET('OCN2018.FCS'!$A$1,MATCH("GST",'OCN2018.FCS'!$A$1:$A$1294,0)+BB1-1975,_xlfn.NUMBERVALUE(RIGHT(BC2,1))-1)+OFFSET('OCN2018.FCS'!$A$1,MATCH("GSH",'OCN2018.FCS'!$A$1:$A$1294,0)+BB1-1975,_xlfn.NUMBERVALUE(RIGHT(BC2,1))-1)</f>
        <v>15974</v>
      </c>
      <c r="BD12" s="747">
        <f ca="1">OFFSET('OCN2018.FCS'!$A$1,MATCH("GST",'OCN2018.FCS'!$A$1:$A$1294,0)+BB1-1975,_xlfn.NUMBERVALUE(RIGHT(BD2,1))-1)+OFFSET('OCN2018.FCS'!$A$1,MATCH("GSH",'OCN2018.FCS'!$A$1:$A$1294,0)+BB1-1975,_xlfn.NUMBERVALUE(RIGHT(BD2,1))-1)</f>
        <v>686</v>
      </c>
      <c r="BE12" s="746">
        <f ca="1">OFFSET('OCN2018.FCS'!$A$1,MATCH("GST",'OCN2018.FCS'!$A$1:$A$1294,0)+BE1-1975,_xlfn.NUMBERVALUE(RIGHT(BE2,1))-1)+OFFSET('OCN2018.FCS'!$A$1,MATCH("GSH",'OCN2018.FCS'!$A$1:$A$1294,0)+BE1-1975,_xlfn.NUMBERVALUE(RIGHT(BE2,1))-1)</f>
        <v>16419</v>
      </c>
      <c r="BF12" s="747">
        <f ca="1">OFFSET('OCN2018.FCS'!$A$1,MATCH("GST",'OCN2018.FCS'!$A$1:$A$1294,0)+BE1-1975,_xlfn.NUMBERVALUE(RIGHT(BF2,1))-1)+OFFSET('OCN2018.FCS'!$A$1,MATCH("GSH",'OCN2018.FCS'!$A$1:$A$1294,0)+BE1-1975,_xlfn.NUMBERVALUE(RIGHT(BF2,1))-1)</f>
        <v>12086</v>
      </c>
      <c r="BG12" s="747">
        <f ca="1">OFFSET('OCN2018.FCS'!$A$1,MATCH("GST",'OCN2018.FCS'!$A$1:$A$1294,0)+BE1-1975,_xlfn.NUMBERVALUE(RIGHT(BG2,1))-1)+OFFSET('OCN2018.FCS'!$A$1,MATCH("GSH",'OCN2018.FCS'!$A$1:$A$1294,0)+BE1-1975,_xlfn.NUMBERVALUE(RIGHT(BG2,1))-1)</f>
        <v>1371</v>
      </c>
      <c r="BH12" s="746">
        <f ca="1">OFFSET('OCN2018.FCS'!$A$1,MATCH("GST",'OCN2018.FCS'!$A$1:$A$1294,0)+BH1-1975,_xlfn.NUMBERVALUE(RIGHT(BH2,1))-1)+OFFSET('OCN2018.FCS'!$A$1,MATCH("GSH",'OCN2018.FCS'!$A$1:$A$1294,0)+BH1-1975,_xlfn.NUMBERVALUE(RIGHT(BH2,1))-1)</f>
        <v>10926</v>
      </c>
      <c r="BI12" s="747">
        <f ca="1">OFFSET('OCN2018.FCS'!$A$1,MATCH("GST",'OCN2018.FCS'!$A$1:$A$1294,0)+BH1-1975,_xlfn.NUMBERVALUE(RIGHT(BI2,1))-1)+OFFSET('OCN2018.FCS'!$A$1,MATCH("GSH",'OCN2018.FCS'!$A$1:$A$1294,0)+BH1-1975,_xlfn.NUMBERVALUE(RIGHT(BI2,1))-1)</f>
        <v>15441</v>
      </c>
      <c r="BJ12" s="747">
        <f ca="1">OFFSET('OCN2018.FCS'!$A$1,MATCH("GST",'OCN2018.FCS'!$A$1:$A$1294,0)+BH1-1975,_xlfn.NUMBERVALUE(RIGHT(BJ2,1))-1)+OFFSET('OCN2018.FCS'!$A$1,MATCH("GSH",'OCN2018.FCS'!$A$1:$A$1294,0)+BH1-1975,_xlfn.NUMBERVALUE(RIGHT(BJ2,1))-1)</f>
        <v>1032</v>
      </c>
      <c r="BK12" s="746">
        <f ca="1">OFFSET('OCN2018.FCS'!$A$1,MATCH("GST",'OCN2018.FCS'!$A$1:$A$1294,0)+BK1-1975,_xlfn.NUMBERVALUE(RIGHT(BK2,1))-1)+OFFSET('OCN2018.FCS'!$A$1,MATCH("GSH",'OCN2018.FCS'!$A$1:$A$1294,0)+BK1-1975,_xlfn.NUMBERVALUE(RIGHT(BK2,1))-1)</f>
        <v>12565</v>
      </c>
      <c r="BL12" s="747">
        <f ca="1">OFFSET('OCN2018.FCS'!$A$1,MATCH("GST",'OCN2018.FCS'!$A$1:$A$1294,0)+BK1-1975,_xlfn.NUMBERVALUE(RIGHT(BL2,1))-1)+OFFSET('OCN2018.FCS'!$A$1,MATCH("GSH",'OCN2018.FCS'!$A$1:$A$1294,0)+BK1-1975,_xlfn.NUMBERVALUE(RIGHT(BL2,1))-1)</f>
        <v>8010</v>
      </c>
      <c r="BM12" s="747">
        <f ca="1">OFFSET('OCN2018.FCS'!$A$1,MATCH("GST",'OCN2018.FCS'!$A$1:$A$1294,0)+BK1-1975,_xlfn.NUMBERVALUE(RIGHT(BM2,1))-1)+OFFSET('OCN2018.FCS'!$A$1,MATCH("GSH",'OCN2018.FCS'!$A$1:$A$1294,0)+BK1-1975,_xlfn.NUMBERVALUE(RIGHT(BM2,1))-1)</f>
        <v>3919</v>
      </c>
      <c r="BN12" s="746">
        <f ca="1">OFFSET('OCN2018.FCS'!$A$1,MATCH("GST",'OCN2018.FCS'!$A$1:$A$1294,0)+BN1-1975,_xlfn.NUMBERVALUE(RIGHT(BN2,1))-1)+OFFSET('OCN2018.FCS'!$A$1,MATCH("GSH",'OCN2018.FCS'!$A$1:$A$1294,0)+BN1-1975,_xlfn.NUMBERVALUE(RIGHT(BN2,1))-1)</f>
        <v>13008</v>
      </c>
      <c r="BO12" s="747">
        <f ca="1">OFFSET('OCN2018.FCS'!$A$1,MATCH("GST",'OCN2018.FCS'!$A$1:$A$1294,0)+BN1-1975,_xlfn.NUMBERVALUE(RIGHT(BO2,1))-1)+OFFSET('OCN2018.FCS'!$A$1,MATCH("GSH",'OCN2018.FCS'!$A$1:$A$1294,0)+BN1-1975,_xlfn.NUMBERVALUE(RIGHT(BO2,1))-1)</f>
        <v>16931</v>
      </c>
      <c r="BP12" s="747">
        <f ca="1">OFFSET('OCN2018.FCS'!$A$1,MATCH("GST",'OCN2018.FCS'!$A$1:$A$1294,0)+BN1-1975,_xlfn.NUMBERVALUE(RIGHT(BP2,1))-1)+OFFSET('OCN2018.FCS'!$A$1,MATCH("GSH",'OCN2018.FCS'!$A$1:$A$1294,0)+BN1-1975,_xlfn.NUMBERVALUE(RIGHT(BP2,1))-1)</f>
        <v>872</v>
      </c>
      <c r="BQ12" s="746">
        <f ca="1">OFFSET('OCN2018.FCS'!$A$1,MATCH("GST",'OCN2018.FCS'!$A$1:$A$1294,0)+BQ1-1975,_xlfn.NUMBERVALUE(RIGHT(BQ2,1))-1)+OFFSET('OCN2018.FCS'!$A$1,MATCH("GSH",'OCN2018.FCS'!$A$1:$A$1294,0)+BQ1-1975,_xlfn.NUMBERVALUE(RIGHT(BQ2,1))-1)</f>
        <v>16275</v>
      </c>
      <c r="BR12" s="747">
        <f ca="1">OFFSET('OCN2018.FCS'!$A$1,MATCH("GST",'OCN2018.FCS'!$A$1:$A$1294,0)+BQ1-1975,_xlfn.NUMBERVALUE(RIGHT(BR2,1))-1)+OFFSET('OCN2018.FCS'!$A$1,MATCH("GSH",'OCN2018.FCS'!$A$1:$A$1294,0)+BQ1-1975,_xlfn.NUMBERVALUE(RIGHT(BR2,1))-1)</f>
        <v>9149</v>
      </c>
      <c r="BS12" s="747">
        <f ca="1">OFFSET('OCN2018.FCS'!$A$1,MATCH("GST",'OCN2018.FCS'!$A$1:$A$1294,0)+BQ1-1975,_xlfn.NUMBERVALUE(RIGHT(BS2,1))-1)+OFFSET('OCN2018.FCS'!$A$1,MATCH("GSH",'OCN2018.FCS'!$A$1:$A$1294,0)+BQ1-1975,_xlfn.NUMBERVALUE(RIGHT(BS2,1))-1)</f>
        <v>1565</v>
      </c>
      <c r="BT12" s="746">
        <f ca="1">OFFSET('OCN2018.FCS'!$A$1,MATCH("GST",'OCN2018.FCS'!$A$1:$A$1294,0)+BT1-1975,_xlfn.NUMBERVALUE(RIGHT(BT2,1))-1)+OFFSET('OCN2018.FCS'!$A$1,MATCH("GSH",'OCN2018.FCS'!$A$1:$A$1294,0)+BT1-1975,_xlfn.NUMBERVALUE(RIGHT(BT2,1))-1)</f>
        <v>5008</v>
      </c>
      <c r="BU12" s="747">
        <f ca="1">OFFSET('OCN2018.FCS'!$A$1,MATCH("GST",'OCN2018.FCS'!$A$1:$A$1294,0)+BT1-1975,_xlfn.NUMBERVALUE(RIGHT(BU2,1))-1)+OFFSET('OCN2018.FCS'!$A$1,MATCH("GSH",'OCN2018.FCS'!$A$1:$A$1294,0)+BT1-1975,_xlfn.NUMBERVALUE(RIGHT(BU2,1))-1)</f>
        <v>12256</v>
      </c>
      <c r="BV12" s="747">
        <f ca="1">OFFSET('OCN2018.FCS'!$A$1,MATCH("GST",'OCN2018.FCS'!$A$1:$A$1294,0)+BT1-1975,_xlfn.NUMBERVALUE(RIGHT(BV2,1))-1)+OFFSET('OCN2018.FCS'!$A$1,MATCH("GSH",'OCN2018.FCS'!$A$1:$A$1294,0)+BT1-1975,_xlfn.NUMBERVALUE(RIGHT(BV2,1))-1)</f>
        <v>247</v>
      </c>
      <c r="BW12" s="746">
        <f ca="1">OFFSET('OCN2018.FCS'!$A$1,MATCH("GST",'OCN2018.FCS'!$A$1:$A$1294,0)+BW1-1975,_xlfn.NUMBERVALUE(RIGHT(BW2,1))-1)+OFFSET('OCN2018.FCS'!$A$1,MATCH("GSH",'OCN2018.FCS'!$A$1:$A$1294,0)+BW1-1975,_xlfn.NUMBERVALUE(RIGHT(BW2,1))-1)</f>
        <v>11539</v>
      </c>
      <c r="BX12" s="747">
        <f ca="1">OFFSET('OCN2018.FCS'!$A$1,MATCH("GST",'OCN2018.FCS'!$A$1:$A$1294,0)+BW1-1975,_xlfn.NUMBERVALUE(RIGHT(BX2,1))-1)+OFFSET('OCN2018.FCS'!$A$1,MATCH("GSH",'OCN2018.FCS'!$A$1:$A$1294,0)+BW1-1975,_xlfn.NUMBERVALUE(RIGHT(BX2,1))-1)</f>
        <v>4428</v>
      </c>
      <c r="BY12" s="747">
        <f ca="1">OFFSET('OCN2018.FCS'!$A$1,MATCH("GST",'OCN2018.FCS'!$A$1:$A$1294,0)+BW1-1975,_xlfn.NUMBERVALUE(RIGHT(BY2,1))-1)+OFFSET('OCN2018.FCS'!$A$1,MATCH("GSH",'OCN2018.FCS'!$A$1:$A$1294,0)+BW1-1975,_xlfn.NUMBERVALUE(RIGHT(BY2,1))-1)</f>
        <v>1690</v>
      </c>
      <c r="BZ12" s="746">
        <f ca="1">OFFSET('OCN2018.FCS'!$A$1,MATCH("GST",'OCN2018.FCS'!$A$1:$A$1294,0)+BZ1-1975,_xlfn.NUMBERVALUE(RIGHT(BZ2,1))-1)+OFFSET('OCN2018.FCS'!$A$1,MATCH("GSH",'OCN2018.FCS'!$A$1:$A$1294,0)+BZ1-1975,_xlfn.NUMBERVALUE(RIGHT(BZ2,1))-1)</f>
        <v>3427</v>
      </c>
      <c r="CA12" s="747">
        <f ca="1">OFFSET('OCN2018.FCS'!$A$1,MATCH("GST",'OCN2018.FCS'!$A$1:$A$1294,0)+BZ1-1975,_xlfn.NUMBERVALUE(RIGHT(CA2,1))-1)+OFFSET('OCN2018.FCS'!$A$1,MATCH("GSH",'OCN2018.FCS'!$A$1:$A$1294,0)+BZ1-1975,_xlfn.NUMBERVALUE(RIGHT(CA2,1))-1)</f>
        <v>12707</v>
      </c>
      <c r="CB12" s="747">
        <f ca="1">OFFSET('OCN2018.FCS'!$A$1,MATCH("GST",'OCN2018.FCS'!$A$1:$A$1294,0)+BZ1-1975,_xlfn.NUMBERVALUE(RIGHT(CB2,1))-1)+OFFSET('OCN2018.FCS'!$A$1,MATCH("GSH",'OCN2018.FCS'!$A$1:$A$1294,0)+BZ1-1975,_xlfn.NUMBERVALUE(RIGHT(CB2,1))-1)</f>
        <v>352</v>
      </c>
      <c r="CC12" s="746">
        <f ca="1">OFFSET('OCN2018.FCS'!$A$1,MATCH("GST",'OCN2018.FCS'!$A$1:$A$1294,0)+CC1-1975,_xlfn.NUMBERVALUE(RIGHT(CC2,1))-1)+OFFSET('OCN2018.FCS'!$A$1,MATCH("GSH",'OCN2018.FCS'!$A$1:$A$1294,0)+CC1-1975,_xlfn.NUMBERVALUE(RIGHT(CC2,1))-1)</f>
        <v>10198</v>
      </c>
      <c r="CD12" s="747">
        <f ca="1">OFFSET('OCN2018.FCS'!$A$1,MATCH("GST",'OCN2018.FCS'!$A$1:$A$1294,0)+CC1-1975,_xlfn.NUMBERVALUE(RIGHT(CD2,1))-1)+OFFSET('OCN2018.FCS'!$A$1,MATCH("GSH",'OCN2018.FCS'!$A$1:$A$1294,0)+CC1-1975,_xlfn.NUMBERVALUE(RIGHT(CD2,1))-1)</f>
        <v>6360</v>
      </c>
      <c r="CE12" s="747">
        <f ca="1">OFFSET('OCN2018.FCS'!$A$1,MATCH("GST",'OCN2018.FCS'!$A$1:$A$1294,0)+CC1-1975,_xlfn.NUMBERVALUE(RIGHT(CE2,1))-1)+OFFSET('OCN2018.FCS'!$A$1,MATCH("GSH",'OCN2018.FCS'!$A$1:$A$1294,0)+CC1-1975,_xlfn.NUMBERVALUE(RIGHT(CE2,1))-1)</f>
        <v>810</v>
      </c>
      <c r="CF12" s="746">
        <f ca="1">OFFSET('OCN2018.FCS'!$A$1,MATCH("GST",'OCN2018.FCS'!$A$1:$A$1294,0)+CF1-1975,_xlfn.NUMBERVALUE(RIGHT(CF2,1))-1)+OFFSET('OCN2018.FCS'!$A$1,MATCH("GSH",'OCN2018.FCS'!$A$1:$A$1294,0)+CF1-1975,_xlfn.NUMBERVALUE(RIGHT(CF2,1))-1)</f>
        <v>10753</v>
      </c>
      <c r="CG12" s="747">
        <f ca="1">OFFSET('OCN2018.FCS'!$A$1,MATCH("GST",'OCN2018.FCS'!$A$1:$A$1294,0)+CF1-1975,_xlfn.NUMBERVALUE(RIGHT(CG2,1))-1)+OFFSET('OCN2018.FCS'!$A$1,MATCH("GSH",'OCN2018.FCS'!$A$1:$A$1294,0)+CF1-1975,_xlfn.NUMBERVALUE(RIGHT(CG2,1))-1)</f>
        <v>7762</v>
      </c>
      <c r="CH12" s="747">
        <f ca="1">OFFSET('OCN2018.FCS'!$A$1,MATCH("GST",'OCN2018.FCS'!$A$1:$A$1294,0)+CF1-1975,_xlfn.NUMBERVALUE(RIGHT(CH2,1))-1)+OFFSET('OCN2018.FCS'!$A$1,MATCH("GSH",'OCN2018.FCS'!$A$1:$A$1294,0)+CF1-1975,_xlfn.NUMBERVALUE(RIGHT(CH2,1))-1)</f>
        <v>560</v>
      </c>
      <c r="CI12" s="746">
        <f ca="1">OFFSET('OCN2018.FCS'!$A$1,MATCH("GST",'OCN2018.FCS'!$A$1:$A$1294,0)+CI1-1975,_xlfn.NUMBERVALUE(RIGHT(CI2,1))-1)+OFFSET('OCN2018.FCS'!$A$1,MATCH("GSH",'OCN2018.FCS'!$A$1:$A$1294,0)+CI1-1975,_xlfn.NUMBERVALUE(RIGHT(CI2,1))-1)</f>
        <v>6510</v>
      </c>
      <c r="CJ12" s="747">
        <f ca="1">OFFSET('OCN2018.FCS'!$A$1,MATCH("GST",'OCN2018.FCS'!$A$1:$A$1294,0)+CI1-1975,_xlfn.NUMBERVALUE(RIGHT(CJ2,1))-1)+OFFSET('OCN2018.FCS'!$A$1,MATCH("GSH",'OCN2018.FCS'!$A$1:$A$1294,0)+CI1-1975,_xlfn.NUMBERVALUE(RIGHT(CJ2,1))-1)</f>
        <v>7818</v>
      </c>
      <c r="CK12" s="747">
        <f ca="1">OFFSET('OCN2018.FCS'!$A$1,MATCH("GST",'OCN2018.FCS'!$A$1:$A$1294,0)+CI1-1975,_xlfn.NUMBERVALUE(RIGHT(CK2,1))-1)+OFFSET('OCN2018.FCS'!$A$1,MATCH("GSH",'OCN2018.FCS'!$A$1:$A$1294,0)+CI1-1975,_xlfn.NUMBERVALUE(RIGHT(CK2,1))-1)</f>
        <v>425</v>
      </c>
      <c r="CL12" s="746">
        <f ca="1">OFFSET('OCN2018.FCS'!$A$1,MATCH("GST",'OCN2018.FCS'!$A$1:$A$1294,0)+CL1-1975,_xlfn.NUMBERVALUE(RIGHT(CL2,1))-1)+OFFSET('OCN2018.FCS'!$A$1,MATCH("GSH",'OCN2018.FCS'!$A$1:$A$1294,0)+CL1-1975,_xlfn.NUMBERVALUE(RIGHT(CL2,1))-1)</f>
        <v>7512</v>
      </c>
      <c r="CM12" s="747">
        <f ca="1">OFFSET('OCN2018.FCS'!$A$1,MATCH("GST",'OCN2018.FCS'!$A$1:$A$1294,0)+CL1-1975,_xlfn.NUMBERVALUE(RIGHT(CM2,1))-1)+OFFSET('OCN2018.FCS'!$A$1,MATCH("GSH",'OCN2018.FCS'!$A$1:$A$1294,0)+CL1-1975,_xlfn.NUMBERVALUE(RIGHT(CM2,1))-1)</f>
        <v>5607</v>
      </c>
      <c r="CN12" s="747">
        <f ca="1">OFFSET('OCN2018.FCS'!$A$1,MATCH("GST",'OCN2018.FCS'!$A$1:$A$1294,0)+CL1-1975,_xlfn.NUMBERVALUE(RIGHT(CN2,1))-1)+OFFSET('OCN2018.FCS'!$A$1,MATCH("GSH",'OCN2018.FCS'!$A$1:$A$1294,0)+CL1-1975,_xlfn.NUMBERVALUE(RIGHT(CN2,1))-1)</f>
        <v>563</v>
      </c>
      <c r="CO12" s="746">
        <f ca="1">OFFSET('OCN2018.FCS'!$A$1,MATCH("GST",'OCN2018.FCS'!$A$1:$A$1294,0)+CO1-1975,_xlfn.NUMBERVALUE(RIGHT(CO2,1))-1)+OFFSET('OCN2018.FCS'!$A$1,MATCH("GSH",'OCN2018.FCS'!$A$1:$A$1294,0)+CO1-1975,_xlfn.NUMBERVALUE(RIGHT(CO2,1))-1)</f>
        <v>16601</v>
      </c>
      <c r="CP12" s="747">
        <f ca="1">OFFSET('OCN2018.FCS'!$A$1,MATCH("GST",'OCN2018.FCS'!$A$1:$A$1294,0)+CO1-1975,_xlfn.NUMBERVALUE(RIGHT(CP2,1))-1)+OFFSET('OCN2018.FCS'!$A$1,MATCH("GSH",'OCN2018.FCS'!$A$1:$A$1294,0)+CO1-1975,_xlfn.NUMBERVALUE(RIGHT(CP2,1))-1)</f>
        <v>5420</v>
      </c>
      <c r="CQ12" s="747">
        <f ca="1">OFFSET('OCN2018.FCS'!$A$1,MATCH("GST",'OCN2018.FCS'!$A$1:$A$1294,0)+CO1-1975,_xlfn.NUMBERVALUE(RIGHT(CQ2,1))-1)+OFFSET('OCN2018.FCS'!$A$1,MATCH("GSH",'OCN2018.FCS'!$A$1:$A$1294,0)+CO1-1975,_xlfn.NUMBERVALUE(RIGHT(CQ2,1))-1)</f>
        <v>223</v>
      </c>
      <c r="CR12" s="746">
        <f ca="1">OFFSET('OCN2018.FCS'!$A$1,MATCH("GST",'OCN2018.FCS'!$A$1:$A$1294,0)+CR1-1975,_xlfn.NUMBERVALUE(RIGHT(CR2,1))-1)+OFFSET('OCN2018.FCS'!$A$1,MATCH("GSH",'OCN2018.FCS'!$A$1:$A$1294,0)+CR1-1975,_xlfn.NUMBERVALUE(RIGHT(CR2,1))-1)</f>
        <v>5708</v>
      </c>
      <c r="CS12" s="747">
        <f ca="1">OFFSET('OCN2018.FCS'!$A$1,MATCH("GST",'OCN2018.FCS'!$A$1:$A$1294,0)+CR1-1975,_xlfn.NUMBERVALUE(RIGHT(CS2,1))-1)+OFFSET('OCN2018.FCS'!$A$1,MATCH("GSH",'OCN2018.FCS'!$A$1:$A$1294,0)+CR1-1975,_xlfn.NUMBERVALUE(RIGHT(CS2,1))-1)</f>
        <v>13791</v>
      </c>
      <c r="CT12" s="747">
        <f ca="1">OFFSET('OCN2018.FCS'!$A$1,MATCH("GST",'OCN2018.FCS'!$A$1:$A$1294,0)+CR1-1975,_xlfn.NUMBERVALUE(RIGHT(CT2,1))-1)+OFFSET('OCN2018.FCS'!$A$1,MATCH("GSH",'OCN2018.FCS'!$A$1:$A$1294,0)+CR1-1975,_xlfn.NUMBERVALUE(RIGHT(CT2,1))-1)</f>
        <v>229</v>
      </c>
      <c r="CU12" s="746">
        <f ca="1">OFFSET('OCN2018.FCS'!$A$1,MATCH("GST",'OCN2018.FCS'!$A$1:$A$1294,0)+CU1-1975,_xlfn.NUMBERVALUE(RIGHT(CU2,1))-1)+OFFSET('OCN2018.FCS'!$A$1,MATCH("GSH",'OCN2018.FCS'!$A$1:$A$1294,0)+CU1-1975,_xlfn.NUMBERVALUE(RIGHT(CU2,1))-1)</f>
        <v>7912</v>
      </c>
      <c r="CV12" s="747">
        <f ca="1">OFFSET('OCN2018.FCS'!$A$1,MATCH("GST",'OCN2018.FCS'!$A$1:$A$1294,0)+CU1-1975,_xlfn.NUMBERVALUE(RIGHT(CV2,1))-1)+OFFSET('OCN2018.FCS'!$A$1,MATCH("GSH",'OCN2018.FCS'!$A$1:$A$1294,0)+CU1-1975,_xlfn.NUMBERVALUE(RIGHT(CV2,1))-1)</f>
        <v>11476</v>
      </c>
      <c r="CW12" s="748">
        <f ca="1">OFFSET('OCN2018.FCS'!$A$1,MATCH("GST",'OCN2018.FCS'!$A$1:$A$1294,0)+CU1-1975,_xlfn.NUMBERVALUE(RIGHT(CW2,1))-1)+OFFSET('OCN2018.FCS'!$A$1,MATCH("GSH",'OCN2018.FCS'!$A$1:$A$1294,0)+CU1-1975,_xlfn.NUMBERVALUE(RIGHT(CW2,1))-1)</f>
        <v>1487</v>
      </c>
      <c r="CZ12" s="719" t="s">
        <v>451</v>
      </c>
      <c r="DA12" s="582">
        <v>0.01</v>
      </c>
      <c r="DB12" s="16">
        <v>0.01</v>
      </c>
      <c r="DC12" s="17">
        <v>0.01</v>
      </c>
      <c r="DD12" s="834">
        <v>0.01</v>
      </c>
      <c r="DE12" s="835">
        <v>0.01</v>
      </c>
      <c r="DF12" s="836">
        <v>0.01</v>
      </c>
      <c r="DG12" s="834">
        <v>0.01</v>
      </c>
      <c r="DH12" s="835">
        <v>0.01</v>
      </c>
      <c r="DI12" s="836">
        <v>0.01</v>
      </c>
      <c r="DJ12" s="834">
        <v>0.01</v>
      </c>
      <c r="DK12" s="835">
        <v>0.01</v>
      </c>
      <c r="DL12" s="836">
        <v>0.01</v>
      </c>
      <c r="DM12" s="834">
        <v>0.01</v>
      </c>
      <c r="DN12" s="835">
        <v>0.01</v>
      </c>
      <c r="DO12" s="836">
        <v>0.01</v>
      </c>
      <c r="DP12" s="834">
        <v>0.01</v>
      </c>
      <c r="DQ12" s="835">
        <v>0.01</v>
      </c>
      <c r="DR12" s="836">
        <v>0.01</v>
      </c>
      <c r="DS12" s="834">
        <v>0.01</v>
      </c>
      <c r="DT12" s="835">
        <v>0.01</v>
      </c>
      <c r="DU12" s="836">
        <v>0.01</v>
      </c>
      <c r="DV12" s="834">
        <v>0.01</v>
      </c>
      <c r="DW12" s="835">
        <v>0.01</v>
      </c>
      <c r="DX12" s="836">
        <v>0.01</v>
      </c>
      <c r="DY12" s="834">
        <v>0.01</v>
      </c>
      <c r="DZ12" s="835">
        <v>0.01</v>
      </c>
      <c r="EA12" s="836">
        <v>0.01</v>
      </c>
      <c r="EB12" s="834">
        <v>0.01</v>
      </c>
      <c r="EC12" s="835">
        <v>0.01</v>
      </c>
      <c r="ED12" s="836">
        <v>0.01</v>
      </c>
      <c r="EE12" s="834">
        <v>0.01</v>
      </c>
      <c r="EF12" s="835">
        <v>0.01</v>
      </c>
      <c r="EG12" s="836">
        <v>0.01</v>
      </c>
      <c r="EH12" s="834">
        <v>0.01</v>
      </c>
      <c r="EI12" s="835">
        <v>0.01</v>
      </c>
      <c r="EJ12" s="836">
        <v>0.01</v>
      </c>
      <c r="EK12" s="834">
        <v>0.01</v>
      </c>
      <c r="EL12" s="835">
        <v>0.01</v>
      </c>
      <c r="EM12" s="836">
        <v>0.01</v>
      </c>
      <c r="EN12" s="834">
        <v>0.01</v>
      </c>
      <c r="EO12" s="835">
        <v>0.01</v>
      </c>
      <c r="EP12" s="836">
        <v>0.01</v>
      </c>
      <c r="EQ12" s="834">
        <v>0.01</v>
      </c>
      <c r="ER12" s="835">
        <v>0.01</v>
      </c>
      <c r="ES12" s="836">
        <v>0.01</v>
      </c>
      <c r="ET12" s="834">
        <v>0.01</v>
      </c>
      <c r="EU12" s="835">
        <v>0.01</v>
      </c>
      <c r="EV12" s="836">
        <v>0.01</v>
      </c>
      <c r="EW12" s="834">
        <v>0.01</v>
      </c>
      <c r="EX12" s="835">
        <v>0.01</v>
      </c>
      <c r="EY12" s="836">
        <v>0.01</v>
      </c>
      <c r="EZ12" s="834">
        <v>0.01</v>
      </c>
      <c r="FA12" s="835">
        <v>0.01</v>
      </c>
      <c r="FB12" s="836">
        <v>0.01</v>
      </c>
      <c r="FC12" s="834">
        <f>ValidCohort_Pivot!BR69</f>
        <v>3.9976484419070202E-2</v>
      </c>
      <c r="FD12" s="835">
        <f>ValidCohort_Pivot!BS69</f>
        <v>4.0103588609864516E-2</v>
      </c>
      <c r="FE12" s="836">
        <f>ValidCohort_Pivot!BT69</f>
        <v>3.9732600356708225E-2</v>
      </c>
      <c r="FF12" s="834">
        <f>ValidCohort_Pivot!BU69</f>
        <v>4.0039545225958206E-2</v>
      </c>
      <c r="FG12" s="835">
        <f>ValidCohort_Pivot!BV69</f>
        <v>4.0107709743614106E-2</v>
      </c>
      <c r="FH12" s="836">
        <f>ValidCohort_Pivot!BW69</f>
        <v>4.0058870714672845E-2</v>
      </c>
      <c r="FI12" s="834">
        <f>ValidCohort_Pivot!BX69</f>
        <v>3.9993811398629231E-2</v>
      </c>
      <c r="FJ12" s="835">
        <f>ValidCohort_Pivot!BY69</f>
        <v>4.0045477523148687E-2</v>
      </c>
      <c r="FK12" s="836">
        <f>ValidCohort_Pivot!BZ69</f>
        <v>4.0131845202138194E-2</v>
      </c>
      <c r="FL12" s="834">
        <f>ValidCohort_Pivot!CA69</f>
        <v>3.999508508840699E-2</v>
      </c>
      <c r="FM12" s="835">
        <f>ValidCohort_Pivot!CB69</f>
        <v>4.0047268909040756E-2</v>
      </c>
      <c r="FN12" s="836">
        <f>ValidCohort_Pivot!CC69</f>
        <v>4.026588693380595E-2</v>
      </c>
      <c r="FO12" s="834">
        <f>ValidCohort_Pivot!CD69</f>
        <v>4.0021250228195138E-2</v>
      </c>
      <c r="FP12" s="835">
        <f>ValidCohort_Pivot!CE69</f>
        <v>4.0034071543400107E-2</v>
      </c>
      <c r="FQ12" s="836">
        <f>ValidCohort_Pivot!CF69</f>
        <v>4.0534980664012843E-2</v>
      </c>
      <c r="FR12" s="834">
        <f>ValidCohort_Pivot!CG69</f>
        <v>8.0020737386176766E-2</v>
      </c>
      <c r="FS12" s="835">
        <f>ValidCohort_Pivot!CH69</f>
        <v>8.0077050068740996E-2</v>
      </c>
      <c r="FT12" s="836">
        <f>ValidCohort_Pivot!CI69</f>
        <v>8.0197950406081797E-2</v>
      </c>
      <c r="FU12" s="834">
        <f>ValidCohort_Pivot!CJ69</f>
        <v>8.0153304378577706E-2</v>
      </c>
      <c r="FV12" s="835">
        <f>ValidCohort_Pivot!CK69</f>
        <v>8.0428608326646112E-2</v>
      </c>
      <c r="FW12" s="836">
        <f>ValidCohort_Pivot!CL69</f>
        <v>7.8930287110993813E-2</v>
      </c>
      <c r="FX12" s="834">
        <f>ValidCohort_Pivot!CM69</f>
        <v>7.9953851589015135E-2</v>
      </c>
      <c r="FY12" s="835">
        <f>ValidCohort_Pivot!CN69</f>
        <v>8.0159593782721528E-2</v>
      </c>
      <c r="FZ12" s="836">
        <f>ValidCohort_Pivot!CO69</f>
        <v>7.9645418936746815E-2</v>
      </c>
      <c r="GA12" s="834">
        <f>ValidCohort_Pivot!CP69</f>
        <v>7.8286811889801577E-2</v>
      </c>
      <c r="GB12" s="835">
        <f>ValidCohort_Pivot!CQ69</f>
        <v>7.8845533660107936E-2</v>
      </c>
      <c r="GC12" s="836">
        <f>ValidCohort_Pivot!CR69</f>
        <v>8.0685174789097425E-2</v>
      </c>
      <c r="GD12" s="834">
        <f>ValidCohort_Pivot!CS69</f>
        <v>7.8310938422852749E-2</v>
      </c>
      <c r="GE12" s="835">
        <f>ValidCohort_Pivot!CT69</f>
        <v>7.8824315295766945E-2</v>
      </c>
      <c r="GF12" s="836">
        <f>ValidCohort_Pivot!CU69</f>
        <v>8.019286827076233E-2</v>
      </c>
      <c r="GG12" s="842">
        <f t="shared" ref="GG12:GL12" si="25">GD12</f>
        <v>7.8310938422852749E-2</v>
      </c>
      <c r="GH12" s="843">
        <f t="shared" si="25"/>
        <v>7.8824315295766945E-2</v>
      </c>
      <c r="GI12" s="844">
        <f t="shared" si="25"/>
        <v>8.019286827076233E-2</v>
      </c>
      <c r="GJ12" s="842">
        <f t="shared" si="25"/>
        <v>7.8310938422852749E-2</v>
      </c>
      <c r="GK12" s="843">
        <f t="shared" si="25"/>
        <v>7.8824315295766945E-2</v>
      </c>
      <c r="GL12" s="844">
        <f t="shared" si="25"/>
        <v>8.019286827076233E-2</v>
      </c>
      <c r="GM12" s="851">
        <v>0</v>
      </c>
      <c r="GN12" s="852">
        <v>0</v>
      </c>
      <c r="GO12" s="853">
        <v>0</v>
      </c>
      <c r="GP12" s="851">
        <v>0</v>
      </c>
      <c r="GQ12" s="852">
        <v>0</v>
      </c>
      <c r="GR12" s="853">
        <v>0</v>
      </c>
    </row>
    <row r="13" spans="1:200" x14ac:dyDescent="0.25">
      <c r="A13" s="703" t="s">
        <v>201</v>
      </c>
      <c r="B13" s="681">
        <v>63</v>
      </c>
      <c r="C13" s="749">
        <f t="shared" ca="1" si="0"/>
        <v>7256.1807815330949</v>
      </c>
      <c r="D13" s="750">
        <f t="shared" ca="1" si="1"/>
        <v>7555.8177762684954</v>
      </c>
      <c r="E13" s="751">
        <f t="shared" ca="1" si="2"/>
        <v>612.10611735063833</v>
      </c>
      <c r="F13" s="752">
        <f t="shared" ref="F13:AK13" ca="1" si="26">F12*(1-DA12)</f>
        <v>13741.2</v>
      </c>
      <c r="G13" s="753">
        <f t="shared" ca="1" si="26"/>
        <v>8751.6</v>
      </c>
      <c r="H13" s="754">
        <f t="shared" ca="1" si="26"/>
        <v>425.7</v>
      </c>
      <c r="I13" s="752">
        <f t="shared" ca="1" si="26"/>
        <v>5998.41</v>
      </c>
      <c r="J13" s="753">
        <f t="shared" ca="1" si="26"/>
        <v>10807.83</v>
      </c>
      <c r="K13" s="754">
        <f t="shared" ca="1" si="26"/>
        <v>2174.04</v>
      </c>
      <c r="L13" s="752">
        <f t="shared" ca="1" si="26"/>
        <v>1641.42</v>
      </c>
      <c r="M13" s="753">
        <f t="shared" ca="1" si="26"/>
        <v>11485.98</v>
      </c>
      <c r="N13" s="754">
        <f t="shared" ca="1" si="26"/>
        <v>2266.11</v>
      </c>
      <c r="O13" s="752">
        <f t="shared" ca="1" si="26"/>
        <v>3028.41</v>
      </c>
      <c r="P13" s="753">
        <f t="shared" ca="1" si="26"/>
        <v>12587.85</v>
      </c>
      <c r="Q13" s="754">
        <f t="shared" ca="1" si="26"/>
        <v>317.79000000000002</v>
      </c>
      <c r="R13" s="752">
        <f t="shared" ca="1" si="26"/>
        <v>14461.92</v>
      </c>
      <c r="S13" s="753">
        <f t="shared" ca="1" si="26"/>
        <v>5529.15</v>
      </c>
      <c r="T13" s="754">
        <f t="shared" ca="1" si="26"/>
        <v>839.52</v>
      </c>
      <c r="U13" s="752">
        <f t="shared" ca="1" si="26"/>
        <v>5250.96</v>
      </c>
      <c r="V13" s="753">
        <f t="shared" ca="1" si="26"/>
        <v>13868.91</v>
      </c>
      <c r="W13" s="754">
        <f t="shared" ca="1" si="26"/>
        <v>1602.81</v>
      </c>
      <c r="X13" s="752">
        <f t="shared" ca="1" si="26"/>
        <v>10736.55</v>
      </c>
      <c r="Y13" s="753">
        <f t="shared" ca="1" si="26"/>
        <v>11577.06</v>
      </c>
      <c r="Z13" s="754">
        <f t="shared" ca="1" si="26"/>
        <v>456.39</v>
      </c>
      <c r="AA13" s="752">
        <f t="shared" ca="1" si="26"/>
        <v>6217.2</v>
      </c>
      <c r="AB13" s="753">
        <f t="shared" ca="1" si="26"/>
        <v>19750.5</v>
      </c>
      <c r="AC13" s="754">
        <f t="shared" ca="1" si="26"/>
        <v>683.1</v>
      </c>
      <c r="AD13" s="752">
        <f t="shared" ca="1" si="26"/>
        <v>11138.49</v>
      </c>
      <c r="AE13" s="753">
        <f t="shared" ca="1" si="26"/>
        <v>11383.02</v>
      </c>
      <c r="AF13" s="754">
        <f t="shared" ca="1" si="26"/>
        <v>1161.27</v>
      </c>
      <c r="AG13" s="752">
        <f t="shared" ca="1" si="26"/>
        <v>13221.45</v>
      </c>
      <c r="AH13" s="753">
        <f t="shared" ca="1" si="26"/>
        <v>6728.04</v>
      </c>
      <c r="AI13" s="754">
        <f t="shared" ca="1" si="26"/>
        <v>671.22</v>
      </c>
      <c r="AJ13" s="752">
        <f t="shared" ca="1" si="26"/>
        <v>19983.150000000001</v>
      </c>
      <c r="AK13" s="753">
        <f t="shared" ca="1" si="26"/>
        <v>8085.33</v>
      </c>
      <c r="AL13" s="754">
        <f t="shared" ref="AL13:BQ13" ca="1" si="27">AL12*(1-EG12)</f>
        <v>110.88</v>
      </c>
      <c r="AM13" s="752">
        <f t="shared" ca="1" si="27"/>
        <v>17105.22</v>
      </c>
      <c r="AN13" s="753">
        <f t="shared" ca="1" si="27"/>
        <v>18434.79</v>
      </c>
      <c r="AO13" s="754">
        <f t="shared" ca="1" si="27"/>
        <v>359.37</v>
      </c>
      <c r="AP13" s="752">
        <f t="shared" ca="1" si="27"/>
        <v>26671.59</v>
      </c>
      <c r="AQ13" s="753">
        <f t="shared" ca="1" si="27"/>
        <v>14035.23</v>
      </c>
      <c r="AR13" s="754">
        <f t="shared" ca="1" si="27"/>
        <v>824.67</v>
      </c>
      <c r="AS13" s="752">
        <f t="shared" ca="1" si="27"/>
        <v>14059.98</v>
      </c>
      <c r="AT13" s="753">
        <f t="shared" ca="1" si="27"/>
        <v>14814.36</v>
      </c>
      <c r="AU13" s="754">
        <f t="shared" ca="1" si="27"/>
        <v>658.35</v>
      </c>
      <c r="AV13" s="752">
        <f t="shared" ca="1" si="27"/>
        <v>19529.73</v>
      </c>
      <c r="AW13" s="753">
        <f t="shared" ca="1" si="27"/>
        <v>10772.19</v>
      </c>
      <c r="AX13" s="754">
        <f t="shared" ca="1" si="27"/>
        <v>1110.78</v>
      </c>
      <c r="AY13" s="752">
        <f t="shared" ca="1" si="27"/>
        <v>12499.74</v>
      </c>
      <c r="AZ13" s="753">
        <f t="shared" ca="1" si="27"/>
        <v>15783.57</v>
      </c>
      <c r="BA13" s="754">
        <f t="shared" ca="1" si="27"/>
        <v>966.24</v>
      </c>
      <c r="BB13" s="752">
        <f t="shared" ca="1" si="27"/>
        <v>21326.579999999998</v>
      </c>
      <c r="BC13" s="753">
        <f t="shared" ca="1" si="27"/>
        <v>15814.26</v>
      </c>
      <c r="BD13" s="754">
        <f t="shared" ca="1" si="27"/>
        <v>679.14</v>
      </c>
      <c r="BE13" s="752">
        <f t="shared" ca="1" si="27"/>
        <v>16254.81</v>
      </c>
      <c r="BF13" s="753">
        <f t="shared" ca="1" si="27"/>
        <v>11965.14</v>
      </c>
      <c r="BG13" s="754">
        <f t="shared" ca="1" si="27"/>
        <v>1357.29</v>
      </c>
      <c r="BH13" s="752">
        <f t="shared" ca="1" si="27"/>
        <v>10489.216931237239</v>
      </c>
      <c r="BI13" s="753">
        <f t="shared" ca="1" si="27"/>
        <v>14821.760488275082</v>
      </c>
      <c r="BJ13" s="754">
        <f t="shared" ca="1" si="27"/>
        <v>990.99595643187706</v>
      </c>
      <c r="BK13" s="752">
        <f t="shared" ca="1" si="27"/>
        <v>12061.903114235834</v>
      </c>
      <c r="BL13" s="753">
        <f t="shared" ca="1" si="27"/>
        <v>7688.7372449536506</v>
      </c>
      <c r="BM13" s="754">
        <f t="shared" ca="1" si="27"/>
        <v>3762.0092856691972</v>
      </c>
      <c r="BN13" s="752">
        <f t="shared" ca="1" si="27"/>
        <v>12487.760501326631</v>
      </c>
      <c r="BO13" s="753">
        <f t="shared" ca="1" si="27"/>
        <v>16252.990020055569</v>
      </c>
      <c r="BP13" s="754">
        <f t="shared" ca="1" si="27"/>
        <v>837.00503098373554</v>
      </c>
      <c r="BQ13" s="752">
        <f t="shared" ca="1" si="27"/>
        <v>15624.079990186176</v>
      </c>
      <c r="BR13" s="753">
        <f t="shared" ref="BR13:CW13" ca="1" si="28">BR12*(1-FM12)</f>
        <v>8782.6075367511858</v>
      </c>
      <c r="BS13" s="754">
        <f t="shared" ca="1" si="28"/>
        <v>1501.9838869485936</v>
      </c>
      <c r="BT13" s="752">
        <f t="shared" ca="1" si="28"/>
        <v>4807.5735788571983</v>
      </c>
      <c r="BU13" s="753">
        <f t="shared" ca="1" si="28"/>
        <v>11765.342419164088</v>
      </c>
      <c r="BV13" s="754">
        <f t="shared" ca="1" si="28"/>
        <v>236.98785977598882</v>
      </c>
      <c r="BW13" s="752">
        <f t="shared" ca="1" si="28"/>
        <v>10615.640711300906</v>
      </c>
      <c r="BX13" s="753">
        <f t="shared" ca="1" si="28"/>
        <v>4073.418822295615</v>
      </c>
      <c r="BY13" s="754">
        <f t="shared" ca="1" si="28"/>
        <v>1554.4654638137217</v>
      </c>
      <c r="BZ13" s="752">
        <f t="shared" ca="1" si="28"/>
        <v>3152.314625894614</v>
      </c>
      <c r="CA13" s="753">
        <f t="shared" ca="1" si="28"/>
        <v>11684.993673993307</v>
      </c>
      <c r="CB13" s="754">
        <f t="shared" ca="1" si="28"/>
        <v>324.21653893693019</v>
      </c>
      <c r="CC13" s="752">
        <f t="shared" ca="1" si="28"/>
        <v>9382.6306214952237</v>
      </c>
      <c r="CD13" s="753">
        <f t="shared" ca="1" si="28"/>
        <v>5850.1849835418907</v>
      </c>
      <c r="CE13" s="754">
        <f t="shared" ca="1" si="28"/>
        <v>745.48721066123505</v>
      </c>
      <c r="CF13" s="752">
        <f t="shared" ca="1" si="28"/>
        <v>9911.1819117489631</v>
      </c>
      <c r="CG13" s="753">
        <f t="shared" ca="1" si="28"/>
        <v>7150.0009677302423</v>
      </c>
      <c r="CH13" s="754">
        <f t="shared" ca="1" si="28"/>
        <v>514.81630211810545</v>
      </c>
      <c r="CI13" s="752">
        <f t="shared" ca="1" si="28"/>
        <v>6000.1957908672284</v>
      </c>
      <c r="CJ13" s="753">
        <f t="shared" ca="1" si="28"/>
        <v>7201.7515030176937</v>
      </c>
      <c r="CK13" s="754">
        <f t="shared" ca="1" si="28"/>
        <v>390.91803098492602</v>
      </c>
      <c r="CL13" s="752">
        <f t="shared" ca="1" si="28"/>
        <v>6923.7282305675299</v>
      </c>
      <c r="CM13" s="753">
        <f t="shared" ca="1" si="28"/>
        <v>5165.0320641366343</v>
      </c>
      <c r="CN13" s="754">
        <f t="shared" ca="1" si="28"/>
        <v>517.85141516356077</v>
      </c>
      <c r="CO13" s="752">
        <f t="shared" ca="1" si="28"/>
        <v>15300.960111242222</v>
      </c>
      <c r="CP13" s="753">
        <f t="shared" ca="1" si="28"/>
        <v>4992.7722110969435</v>
      </c>
      <c r="CQ13" s="754">
        <f t="shared" ca="1" si="28"/>
        <v>205.11699037561999</v>
      </c>
      <c r="CR13" s="752">
        <f t="shared" ca="1" si="28"/>
        <v>5708</v>
      </c>
      <c r="CS13" s="753">
        <f t="shared" ca="1" si="28"/>
        <v>13791</v>
      </c>
      <c r="CT13" s="754">
        <f t="shared" ca="1" si="28"/>
        <v>229</v>
      </c>
      <c r="CU13" s="752">
        <f t="shared" ca="1" si="28"/>
        <v>7912</v>
      </c>
      <c r="CV13" s="753">
        <f t="shared" ca="1" si="28"/>
        <v>11476</v>
      </c>
      <c r="CW13" s="754">
        <f t="shared" ca="1" si="28"/>
        <v>1487</v>
      </c>
      <c r="CZ13" s="703"/>
      <c r="DA13" s="21"/>
      <c r="DC13" s="22"/>
      <c r="DD13" s="837"/>
      <c r="DE13" s="68"/>
      <c r="DF13" s="838"/>
      <c r="DG13" s="837"/>
      <c r="DH13" s="68"/>
      <c r="DI13" s="838"/>
      <c r="DJ13" s="837"/>
      <c r="DK13" s="68"/>
      <c r="DL13" s="838"/>
      <c r="DM13" s="837"/>
      <c r="DN13" s="68"/>
      <c r="DO13" s="838"/>
      <c r="DP13" s="837"/>
      <c r="DQ13" s="68"/>
      <c r="DR13" s="838"/>
      <c r="DS13" s="837"/>
      <c r="DT13" s="68"/>
      <c r="DU13" s="838"/>
      <c r="DV13" s="837"/>
      <c r="DW13" s="68"/>
      <c r="DX13" s="838"/>
      <c r="DY13" s="837"/>
      <c r="DZ13" s="68"/>
      <c r="EA13" s="838"/>
      <c r="EB13" s="837"/>
      <c r="EC13" s="68"/>
      <c r="ED13" s="838"/>
      <c r="EE13" s="837"/>
      <c r="EF13" s="68"/>
      <c r="EG13" s="838"/>
      <c r="EH13" s="837"/>
      <c r="EI13" s="68"/>
      <c r="EJ13" s="838"/>
      <c r="EK13" s="837"/>
      <c r="EL13" s="68"/>
      <c r="EM13" s="838"/>
      <c r="EN13" s="837"/>
      <c r="EO13" s="68"/>
      <c r="EP13" s="838"/>
      <c r="EQ13" s="837"/>
      <c r="ER13" s="68"/>
      <c r="ES13" s="838"/>
      <c r="ET13" s="837"/>
      <c r="EU13" s="68"/>
      <c r="EV13" s="838"/>
      <c r="EW13" s="837"/>
      <c r="EX13" s="68"/>
      <c r="EY13" s="838"/>
      <c r="EZ13" s="837"/>
      <c r="FA13" s="68"/>
      <c r="FB13" s="838"/>
      <c r="FC13" s="837"/>
      <c r="FD13" s="68"/>
      <c r="FE13" s="838"/>
      <c r="FF13" s="837"/>
      <c r="FG13" s="68"/>
      <c r="FH13" s="838"/>
      <c r="FI13" s="837"/>
      <c r="FJ13" s="68"/>
      <c r="FK13" s="838"/>
      <c r="FL13" s="837"/>
      <c r="FM13" s="68"/>
      <c r="FN13" s="838"/>
      <c r="FO13" s="837"/>
      <c r="FP13" s="68"/>
      <c r="FQ13" s="838"/>
      <c r="FR13" s="837"/>
      <c r="FS13" s="68"/>
      <c r="FT13" s="838"/>
      <c r="FU13" s="837"/>
      <c r="FV13" s="68"/>
      <c r="FW13" s="838"/>
      <c r="FX13" s="837"/>
      <c r="FY13" s="68"/>
      <c r="FZ13" s="838"/>
      <c r="GA13" s="837"/>
      <c r="GB13" s="68"/>
      <c r="GC13" s="838"/>
      <c r="GD13" s="837"/>
      <c r="GE13" s="68"/>
      <c r="GF13" s="838"/>
      <c r="GG13" s="845"/>
      <c r="GH13" s="846"/>
      <c r="GI13" s="847"/>
      <c r="GJ13" s="845"/>
      <c r="GK13" s="846"/>
      <c r="GL13" s="847"/>
      <c r="GM13" s="854"/>
      <c r="GN13" s="855"/>
      <c r="GO13" s="856"/>
      <c r="GP13" s="854"/>
      <c r="GQ13" s="855"/>
      <c r="GR13" s="856"/>
    </row>
    <row r="14" spans="1:200" ht="15.75" thickBot="1" x14ac:dyDescent="0.3">
      <c r="A14" s="706" t="s">
        <v>202</v>
      </c>
      <c r="B14" s="696">
        <v>64</v>
      </c>
      <c r="C14" s="755">
        <f t="shared" ca="1" si="0"/>
        <v>593.39064703833378</v>
      </c>
      <c r="D14" s="756">
        <f t="shared" ca="1" si="1"/>
        <v>578.18222373150411</v>
      </c>
      <c r="E14" s="757">
        <f t="shared" ca="1" si="2"/>
        <v>51.751025506504568</v>
      </c>
      <c r="F14" s="758">
        <f t="shared" ref="F14:AK14" ca="1" si="29">F12-F13</f>
        <v>138.79999999999927</v>
      </c>
      <c r="G14" s="759">
        <f t="shared" ca="1" si="29"/>
        <v>88.399999999999636</v>
      </c>
      <c r="H14" s="760">
        <f t="shared" ca="1" si="29"/>
        <v>4.3000000000000114</v>
      </c>
      <c r="I14" s="758">
        <f t="shared" ca="1" si="29"/>
        <v>60.590000000000146</v>
      </c>
      <c r="J14" s="759">
        <f t="shared" ca="1" si="29"/>
        <v>109.17000000000007</v>
      </c>
      <c r="K14" s="760">
        <f t="shared" ca="1" si="29"/>
        <v>21.960000000000036</v>
      </c>
      <c r="L14" s="758">
        <f t="shared" ca="1" si="29"/>
        <v>16.579999999999927</v>
      </c>
      <c r="M14" s="759">
        <f t="shared" ca="1" si="29"/>
        <v>116.02000000000044</v>
      </c>
      <c r="N14" s="760">
        <f t="shared" ca="1" si="29"/>
        <v>22.889999999999873</v>
      </c>
      <c r="O14" s="758">
        <f t="shared" ca="1" si="29"/>
        <v>30.590000000000146</v>
      </c>
      <c r="P14" s="759">
        <f t="shared" ca="1" si="29"/>
        <v>127.14999999999964</v>
      </c>
      <c r="Q14" s="760">
        <f t="shared" ca="1" si="29"/>
        <v>3.2099999999999795</v>
      </c>
      <c r="R14" s="758">
        <f t="shared" ca="1" si="29"/>
        <v>146.07999999999993</v>
      </c>
      <c r="S14" s="759">
        <f t="shared" ca="1" si="29"/>
        <v>55.850000000000364</v>
      </c>
      <c r="T14" s="760">
        <f t="shared" ca="1" si="29"/>
        <v>8.4800000000000182</v>
      </c>
      <c r="U14" s="758">
        <f t="shared" ca="1" si="29"/>
        <v>53.039999999999964</v>
      </c>
      <c r="V14" s="759">
        <f t="shared" ca="1" si="29"/>
        <v>140.09000000000015</v>
      </c>
      <c r="W14" s="760">
        <f t="shared" ca="1" si="29"/>
        <v>16.190000000000055</v>
      </c>
      <c r="X14" s="758">
        <f t="shared" ca="1" si="29"/>
        <v>108.45000000000073</v>
      </c>
      <c r="Y14" s="759">
        <f t="shared" ca="1" si="29"/>
        <v>116.94000000000051</v>
      </c>
      <c r="Z14" s="760">
        <f t="shared" ca="1" si="29"/>
        <v>4.6100000000000136</v>
      </c>
      <c r="AA14" s="758">
        <f t="shared" ca="1" si="29"/>
        <v>62.800000000000182</v>
      </c>
      <c r="AB14" s="759">
        <f t="shared" ca="1" si="29"/>
        <v>199.5</v>
      </c>
      <c r="AC14" s="760">
        <f t="shared" ca="1" si="29"/>
        <v>6.8999999999999773</v>
      </c>
      <c r="AD14" s="758">
        <f t="shared" ca="1" si="29"/>
        <v>112.51000000000022</v>
      </c>
      <c r="AE14" s="759">
        <f t="shared" ca="1" si="29"/>
        <v>114.97999999999956</v>
      </c>
      <c r="AF14" s="760">
        <f t="shared" ca="1" si="29"/>
        <v>11.730000000000018</v>
      </c>
      <c r="AG14" s="758">
        <f t="shared" ca="1" si="29"/>
        <v>133.54999999999927</v>
      </c>
      <c r="AH14" s="759">
        <f t="shared" ca="1" si="29"/>
        <v>67.960000000000036</v>
      </c>
      <c r="AI14" s="760">
        <f t="shared" ca="1" si="29"/>
        <v>6.7799999999999727</v>
      </c>
      <c r="AJ14" s="758">
        <f t="shared" ca="1" si="29"/>
        <v>201.84999999999854</v>
      </c>
      <c r="AK14" s="759">
        <f t="shared" ca="1" si="29"/>
        <v>81.670000000000073</v>
      </c>
      <c r="AL14" s="760">
        <f t="shared" ref="AL14:BQ14" ca="1" si="30">AL12-AL13</f>
        <v>1.1200000000000045</v>
      </c>
      <c r="AM14" s="758">
        <f t="shared" ca="1" si="30"/>
        <v>172.77999999999884</v>
      </c>
      <c r="AN14" s="759">
        <f t="shared" ca="1" si="30"/>
        <v>186.20999999999913</v>
      </c>
      <c r="AO14" s="760">
        <f t="shared" ca="1" si="30"/>
        <v>3.6299999999999955</v>
      </c>
      <c r="AP14" s="758">
        <f t="shared" ca="1" si="30"/>
        <v>269.40999999999985</v>
      </c>
      <c r="AQ14" s="759">
        <f t="shared" ca="1" si="30"/>
        <v>141.77000000000044</v>
      </c>
      <c r="AR14" s="760">
        <f t="shared" ca="1" si="30"/>
        <v>8.3300000000000409</v>
      </c>
      <c r="AS14" s="758">
        <f t="shared" ca="1" si="30"/>
        <v>142.02000000000044</v>
      </c>
      <c r="AT14" s="759">
        <f t="shared" ca="1" si="30"/>
        <v>149.63999999999942</v>
      </c>
      <c r="AU14" s="760">
        <f t="shared" ca="1" si="30"/>
        <v>6.6499999999999773</v>
      </c>
      <c r="AV14" s="758">
        <f t="shared" ca="1" si="30"/>
        <v>197.27000000000044</v>
      </c>
      <c r="AW14" s="759">
        <f t="shared" ca="1" si="30"/>
        <v>108.80999999999949</v>
      </c>
      <c r="AX14" s="760">
        <f t="shared" ca="1" si="30"/>
        <v>11.220000000000027</v>
      </c>
      <c r="AY14" s="758">
        <f t="shared" ca="1" si="30"/>
        <v>126.26000000000022</v>
      </c>
      <c r="AZ14" s="759">
        <f t="shared" ca="1" si="30"/>
        <v>159.43000000000029</v>
      </c>
      <c r="BA14" s="760">
        <f t="shared" ca="1" si="30"/>
        <v>9.7599999999999909</v>
      </c>
      <c r="BB14" s="758">
        <f t="shared" ca="1" si="30"/>
        <v>215.42000000000189</v>
      </c>
      <c r="BC14" s="759">
        <f t="shared" ca="1" si="30"/>
        <v>159.73999999999978</v>
      </c>
      <c r="BD14" s="760">
        <f t="shared" ca="1" si="30"/>
        <v>6.8600000000000136</v>
      </c>
      <c r="BE14" s="758">
        <f t="shared" ca="1" si="30"/>
        <v>164.19000000000051</v>
      </c>
      <c r="BF14" s="759">
        <f t="shared" ca="1" si="30"/>
        <v>120.86000000000058</v>
      </c>
      <c r="BG14" s="760">
        <f t="shared" ca="1" si="30"/>
        <v>13.710000000000036</v>
      </c>
      <c r="BH14" s="758">
        <f t="shared" ca="1" si="30"/>
        <v>436.7830687627611</v>
      </c>
      <c r="BI14" s="759">
        <f t="shared" ca="1" si="30"/>
        <v>619.23951172491797</v>
      </c>
      <c r="BJ14" s="760">
        <f t="shared" ca="1" si="30"/>
        <v>41.004043568122938</v>
      </c>
      <c r="BK14" s="758">
        <f t="shared" ca="1" si="30"/>
        <v>503.09688576416556</v>
      </c>
      <c r="BL14" s="759">
        <f t="shared" ca="1" si="30"/>
        <v>321.26275504634941</v>
      </c>
      <c r="BM14" s="760">
        <f t="shared" ca="1" si="30"/>
        <v>156.9907143308028</v>
      </c>
      <c r="BN14" s="758">
        <f t="shared" ca="1" si="30"/>
        <v>520.23949867336887</v>
      </c>
      <c r="BO14" s="759">
        <f t="shared" ca="1" si="30"/>
        <v>678.0099799444306</v>
      </c>
      <c r="BP14" s="760">
        <f t="shared" ca="1" si="30"/>
        <v>34.994969016264463</v>
      </c>
      <c r="BQ14" s="758">
        <f t="shared" ca="1" si="30"/>
        <v>650.92000981382444</v>
      </c>
      <c r="BR14" s="759">
        <f t="shared" ref="BR14:CW14" ca="1" si="31">BR12-BR13</f>
        <v>366.39246324881424</v>
      </c>
      <c r="BS14" s="760">
        <f t="shared" ca="1" si="31"/>
        <v>63.016113051406364</v>
      </c>
      <c r="BT14" s="758">
        <f t="shared" ca="1" si="31"/>
        <v>200.4264211428017</v>
      </c>
      <c r="BU14" s="759">
        <f t="shared" ca="1" si="31"/>
        <v>490.65758083591209</v>
      </c>
      <c r="BV14" s="760">
        <f t="shared" ca="1" si="31"/>
        <v>10.012140224011176</v>
      </c>
      <c r="BW14" s="758">
        <f t="shared" ca="1" si="31"/>
        <v>923.35928869909367</v>
      </c>
      <c r="BX14" s="759">
        <f t="shared" ca="1" si="31"/>
        <v>354.58117770438503</v>
      </c>
      <c r="BY14" s="760">
        <f t="shared" ca="1" si="31"/>
        <v>135.53453618627827</v>
      </c>
      <c r="BZ14" s="758">
        <f t="shared" ca="1" si="31"/>
        <v>274.68537410538602</v>
      </c>
      <c r="CA14" s="759">
        <f t="shared" ca="1" si="31"/>
        <v>1022.0063260066927</v>
      </c>
      <c r="CB14" s="760">
        <f t="shared" ca="1" si="31"/>
        <v>27.783461063069808</v>
      </c>
      <c r="CC14" s="758">
        <f t="shared" ca="1" si="31"/>
        <v>815.36937850477625</v>
      </c>
      <c r="CD14" s="759">
        <f t="shared" ca="1" si="31"/>
        <v>509.81501645810931</v>
      </c>
      <c r="CE14" s="760">
        <f t="shared" ca="1" si="31"/>
        <v>64.512789338764946</v>
      </c>
      <c r="CF14" s="758">
        <f t="shared" ca="1" si="31"/>
        <v>841.8180882510369</v>
      </c>
      <c r="CG14" s="759">
        <f t="shared" ca="1" si="31"/>
        <v>611.99903226975766</v>
      </c>
      <c r="CH14" s="760">
        <f t="shared" ca="1" si="31"/>
        <v>45.183697881894545</v>
      </c>
      <c r="CI14" s="758">
        <f t="shared" ca="1" si="31"/>
        <v>509.80420913277158</v>
      </c>
      <c r="CJ14" s="759">
        <f t="shared" ca="1" si="31"/>
        <v>616.24849698230628</v>
      </c>
      <c r="CK14" s="760">
        <f t="shared" ca="1" si="31"/>
        <v>34.08196901507398</v>
      </c>
      <c r="CL14" s="758">
        <f t="shared" ca="1" si="31"/>
        <v>588.27176943247014</v>
      </c>
      <c r="CM14" s="759">
        <f t="shared" ca="1" si="31"/>
        <v>441.96793586336571</v>
      </c>
      <c r="CN14" s="760">
        <f t="shared" ca="1" si="31"/>
        <v>45.148584836439227</v>
      </c>
      <c r="CO14" s="758">
        <f t="shared" ca="1" si="31"/>
        <v>1300.0398887577776</v>
      </c>
      <c r="CP14" s="759">
        <f t="shared" ca="1" si="31"/>
        <v>427.22778890305653</v>
      </c>
      <c r="CQ14" s="760">
        <f t="shared" ca="1" si="31"/>
        <v>17.883009624380009</v>
      </c>
      <c r="CR14" s="758">
        <f t="shared" ca="1" si="31"/>
        <v>0</v>
      </c>
      <c r="CS14" s="759">
        <f t="shared" ca="1" si="31"/>
        <v>0</v>
      </c>
      <c r="CT14" s="760">
        <f t="shared" ca="1" si="31"/>
        <v>0</v>
      </c>
      <c r="CU14" s="758">
        <f t="shared" ca="1" si="31"/>
        <v>0</v>
      </c>
      <c r="CV14" s="759">
        <f t="shared" ca="1" si="31"/>
        <v>0</v>
      </c>
      <c r="CW14" s="760">
        <f t="shared" ca="1" si="31"/>
        <v>0</v>
      </c>
      <c r="CZ14" s="706"/>
      <c r="DA14" s="587"/>
      <c r="DB14" s="225"/>
      <c r="DC14" s="254"/>
      <c r="DD14" s="839"/>
      <c r="DE14" s="840"/>
      <c r="DF14" s="841"/>
      <c r="DG14" s="839"/>
      <c r="DH14" s="840"/>
      <c r="DI14" s="841"/>
      <c r="DJ14" s="839"/>
      <c r="DK14" s="840"/>
      <c r="DL14" s="841"/>
      <c r="DM14" s="839"/>
      <c r="DN14" s="840"/>
      <c r="DO14" s="841"/>
      <c r="DP14" s="839"/>
      <c r="DQ14" s="840"/>
      <c r="DR14" s="841"/>
      <c r="DS14" s="839"/>
      <c r="DT14" s="840"/>
      <c r="DU14" s="841"/>
      <c r="DV14" s="839"/>
      <c r="DW14" s="840"/>
      <c r="DX14" s="841"/>
      <c r="DY14" s="839"/>
      <c r="DZ14" s="840"/>
      <c r="EA14" s="841"/>
      <c r="EB14" s="839"/>
      <c r="EC14" s="840"/>
      <c r="ED14" s="841"/>
      <c r="EE14" s="839"/>
      <c r="EF14" s="840"/>
      <c r="EG14" s="841"/>
      <c r="EH14" s="839"/>
      <c r="EI14" s="840"/>
      <c r="EJ14" s="841"/>
      <c r="EK14" s="839"/>
      <c r="EL14" s="840"/>
      <c r="EM14" s="841"/>
      <c r="EN14" s="839"/>
      <c r="EO14" s="840"/>
      <c r="EP14" s="841"/>
      <c r="EQ14" s="839"/>
      <c r="ER14" s="840"/>
      <c r="ES14" s="841"/>
      <c r="ET14" s="839"/>
      <c r="EU14" s="840"/>
      <c r="EV14" s="841"/>
      <c r="EW14" s="839"/>
      <c r="EX14" s="840"/>
      <c r="EY14" s="841"/>
      <c r="EZ14" s="839"/>
      <c r="FA14" s="840"/>
      <c r="FB14" s="841"/>
      <c r="FC14" s="839"/>
      <c r="FD14" s="840"/>
      <c r="FE14" s="841"/>
      <c r="FF14" s="839"/>
      <c r="FG14" s="840"/>
      <c r="FH14" s="841"/>
      <c r="FI14" s="839"/>
      <c r="FJ14" s="840"/>
      <c r="FK14" s="841"/>
      <c r="FL14" s="839"/>
      <c r="FM14" s="840"/>
      <c r="FN14" s="841"/>
      <c r="FO14" s="839"/>
      <c r="FP14" s="840"/>
      <c r="FQ14" s="841"/>
      <c r="FR14" s="839"/>
      <c r="FS14" s="840"/>
      <c r="FT14" s="841"/>
      <c r="FU14" s="839"/>
      <c r="FV14" s="840"/>
      <c r="FW14" s="841"/>
      <c r="FX14" s="839"/>
      <c r="FY14" s="840"/>
      <c r="FZ14" s="841"/>
      <c r="GA14" s="839"/>
      <c r="GB14" s="840"/>
      <c r="GC14" s="841"/>
      <c r="GD14" s="839"/>
      <c r="GE14" s="840"/>
      <c r="GF14" s="841"/>
      <c r="GG14" s="848"/>
      <c r="GH14" s="849"/>
      <c r="GI14" s="850"/>
      <c r="GJ14" s="848"/>
      <c r="GK14" s="849"/>
      <c r="GL14" s="850"/>
      <c r="GM14" s="857"/>
      <c r="GN14" s="858"/>
      <c r="GO14" s="859"/>
      <c r="GP14" s="857"/>
      <c r="GQ14" s="858"/>
      <c r="GR14" s="859"/>
    </row>
    <row r="15" spans="1:200" x14ac:dyDescent="0.25">
      <c r="B15" s="16"/>
      <c r="DF15" s="2"/>
    </row>
    <row r="16" spans="1:200" x14ac:dyDescent="0.25">
      <c r="DC16" s="2"/>
      <c r="DF16" s="2"/>
    </row>
    <row r="17" spans="107:110" x14ac:dyDescent="0.25">
      <c r="DC17" s="665"/>
      <c r="DF17" s="2"/>
    </row>
    <row r="19" spans="107:110" x14ac:dyDescent="0.25">
      <c r="DF19" s="2"/>
    </row>
    <row r="20" spans="107:110" x14ac:dyDescent="0.25">
      <c r="DF20" s="2"/>
    </row>
    <row r="45" spans="110:171" x14ac:dyDescent="0.25">
      <c r="FO45" s="735"/>
    </row>
    <row r="47" spans="110:171" x14ac:dyDescent="0.25">
      <c r="DF47" s="2"/>
      <c r="DG47" s="2"/>
    </row>
    <row r="53" spans="110:111" x14ac:dyDescent="0.25">
      <c r="DF53" s="2"/>
      <c r="DG53" s="2"/>
    </row>
    <row r="56" spans="110:111" x14ac:dyDescent="0.25">
      <c r="DF56" s="2"/>
      <c r="DG56" s="2"/>
    </row>
    <row r="59" spans="110:111" x14ac:dyDescent="0.25">
      <c r="DF59" s="2"/>
      <c r="DG59" s="2"/>
    </row>
    <row r="62" spans="110:111" x14ac:dyDescent="0.25">
      <c r="DF62" s="2"/>
      <c r="DG62" s="2"/>
    </row>
  </sheetData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Z1340"/>
  <sheetViews>
    <sheetView topLeftCell="A986" workbookViewId="0">
      <selection activeCell="A1061" sqref="A1061:XFD1061"/>
    </sheetView>
  </sheetViews>
  <sheetFormatPr defaultRowHeight="15" x14ac:dyDescent="0.25"/>
  <cols>
    <col min="3" max="5" width="9.140625" customWidth="1"/>
    <col min="11" max="13" width="9.140625" customWidth="1"/>
    <col min="19" max="19" width="0.85546875" style="662" customWidth="1"/>
    <col min="28" max="28" width="13.140625" customWidth="1"/>
    <col min="29" max="29" width="16.28515625" customWidth="1"/>
    <col min="30" max="30" width="10.28515625" customWidth="1"/>
    <col min="31" max="31" width="12" customWidth="1"/>
    <col min="32" max="32" width="10.28515625" customWidth="1"/>
    <col min="33" max="33" width="12" customWidth="1"/>
    <col min="34" max="34" width="10.28515625" customWidth="1"/>
    <col min="35" max="35" width="12.42578125" customWidth="1"/>
    <col min="36" max="36" width="10.28515625" customWidth="1"/>
    <col min="37" max="37" width="12" customWidth="1"/>
    <col min="38" max="38" width="10.28515625" customWidth="1"/>
    <col min="39" max="39" width="12" customWidth="1"/>
    <col min="40" max="40" width="10.28515625" customWidth="1"/>
    <col min="41" max="41" width="14.7109375" customWidth="1"/>
    <col min="42" max="42" width="10.28515625" customWidth="1"/>
    <col min="43" max="43" width="12" customWidth="1"/>
    <col min="44" max="44" width="10.28515625" customWidth="1"/>
    <col min="45" max="45" width="12" customWidth="1"/>
    <col min="46" max="46" width="10.28515625" customWidth="1"/>
    <col min="47" max="47" width="12" customWidth="1"/>
    <col min="48" max="48" width="10.28515625" customWidth="1"/>
    <col min="49" max="49" width="12" customWidth="1"/>
    <col min="50" max="50" width="10.28515625" customWidth="1"/>
    <col min="51" max="51" width="12" customWidth="1"/>
    <col min="52" max="52" width="10.28515625" customWidth="1"/>
    <col min="53" max="53" width="24.5703125" bestFit="1" customWidth="1"/>
    <col min="54" max="54" width="23.5703125" bestFit="1" customWidth="1"/>
  </cols>
  <sheetData>
    <row r="1" spans="1:52" x14ac:dyDescent="0.25">
      <c r="A1">
        <v>79</v>
      </c>
      <c r="B1" t="s">
        <v>452</v>
      </c>
      <c r="U1" t="s">
        <v>219</v>
      </c>
      <c r="V1" t="s">
        <v>564</v>
      </c>
      <c r="W1" t="s">
        <v>565</v>
      </c>
      <c r="X1" t="s">
        <v>274</v>
      </c>
      <c r="Y1" t="s">
        <v>1974</v>
      </c>
      <c r="Z1" t="s">
        <v>1973</v>
      </c>
      <c r="AC1" s="69" t="s">
        <v>597</v>
      </c>
    </row>
    <row r="2" spans="1:52" x14ac:dyDescent="0.25">
      <c r="A2" t="s">
        <v>1827</v>
      </c>
      <c r="B2" t="s">
        <v>454</v>
      </c>
      <c r="U2">
        <v>1979</v>
      </c>
      <c r="V2">
        <v>3</v>
      </c>
      <c r="W2" t="s">
        <v>450</v>
      </c>
      <c r="X2">
        <v>2</v>
      </c>
      <c r="Y2">
        <v>4033.47</v>
      </c>
      <c r="Z2">
        <v>3889.8</v>
      </c>
      <c r="AC2" t="s">
        <v>450</v>
      </c>
      <c r="AI2" t="s">
        <v>449</v>
      </c>
      <c r="AO2" t="s">
        <v>592</v>
      </c>
      <c r="AU2" t="s">
        <v>1961</v>
      </c>
    </row>
    <row r="3" spans="1:52" x14ac:dyDescent="0.25">
      <c r="A3" t="s">
        <v>455</v>
      </c>
      <c r="B3" t="s">
        <v>456</v>
      </c>
      <c r="U3">
        <v>1979</v>
      </c>
      <c r="V3">
        <v>3</v>
      </c>
      <c r="W3" t="s">
        <v>450</v>
      </c>
      <c r="X3">
        <v>3</v>
      </c>
      <c r="Y3">
        <v>16599.919999999998</v>
      </c>
      <c r="Z3">
        <v>16403.86</v>
      </c>
      <c r="AC3">
        <v>3</v>
      </c>
      <c r="AE3">
        <v>4</v>
      </c>
      <c r="AG3">
        <v>5</v>
      </c>
      <c r="AI3">
        <v>3</v>
      </c>
      <c r="AK3">
        <v>4</v>
      </c>
      <c r="AM3">
        <v>5</v>
      </c>
      <c r="AO3">
        <v>3</v>
      </c>
      <c r="AQ3">
        <v>4</v>
      </c>
      <c r="AS3">
        <v>5</v>
      </c>
      <c r="AU3">
        <v>3</v>
      </c>
      <c r="AW3">
        <v>4</v>
      </c>
      <c r="AY3">
        <v>5</v>
      </c>
    </row>
    <row r="4" spans="1:52" x14ac:dyDescent="0.25">
      <c r="A4">
        <v>2</v>
      </c>
      <c r="B4" t="s">
        <v>457</v>
      </c>
      <c r="U4">
        <v>1979</v>
      </c>
      <c r="V4">
        <v>3</v>
      </c>
      <c r="W4" t="s">
        <v>450</v>
      </c>
      <c r="X4">
        <v>4</v>
      </c>
      <c r="Y4">
        <v>49080.41</v>
      </c>
      <c r="Z4">
        <v>17153.28</v>
      </c>
      <c r="AB4" s="69" t="s">
        <v>599</v>
      </c>
      <c r="AC4" t="s">
        <v>1975</v>
      </c>
      <c r="AD4" t="s">
        <v>1976</v>
      </c>
      <c r="AE4" t="s">
        <v>1975</v>
      </c>
      <c r="AF4" t="s">
        <v>1976</v>
      </c>
      <c r="AG4" t="s">
        <v>1975</v>
      </c>
      <c r="AH4" t="s">
        <v>1976</v>
      </c>
      <c r="AI4" t="s">
        <v>1975</v>
      </c>
      <c r="AJ4" t="s">
        <v>1976</v>
      </c>
      <c r="AK4" t="s">
        <v>1975</v>
      </c>
      <c r="AL4" t="s">
        <v>1976</v>
      </c>
      <c r="AM4" t="s">
        <v>1975</v>
      </c>
      <c r="AN4" t="s">
        <v>1976</v>
      </c>
      <c r="AO4" t="s">
        <v>1975</v>
      </c>
      <c r="AP4" t="s">
        <v>1976</v>
      </c>
      <c r="AQ4" t="s">
        <v>1975</v>
      </c>
      <c r="AR4" t="s">
        <v>1976</v>
      </c>
      <c r="AS4" t="s">
        <v>1975</v>
      </c>
      <c r="AT4" t="s">
        <v>1976</v>
      </c>
      <c r="AU4" t="s">
        <v>1975</v>
      </c>
      <c r="AV4" t="s">
        <v>1976</v>
      </c>
      <c r="AW4" t="s">
        <v>1975</v>
      </c>
      <c r="AX4" t="s">
        <v>1976</v>
      </c>
      <c r="AY4" t="s">
        <v>1975</v>
      </c>
      <c r="AZ4" t="s">
        <v>1976</v>
      </c>
    </row>
    <row r="5" spans="1:52" x14ac:dyDescent="0.25">
      <c r="A5">
        <v>1</v>
      </c>
      <c r="B5" t="s">
        <v>458</v>
      </c>
      <c r="U5">
        <v>1979</v>
      </c>
      <c r="V5">
        <v>3</v>
      </c>
      <c r="W5" t="s">
        <v>450</v>
      </c>
      <c r="X5">
        <v>5</v>
      </c>
      <c r="Y5">
        <v>15964.81</v>
      </c>
      <c r="Z5">
        <v>9425.41</v>
      </c>
      <c r="AB5" s="70">
        <v>1979</v>
      </c>
      <c r="AC5" s="2">
        <v>16599.919999999998</v>
      </c>
      <c r="AD5" s="2">
        <v>16403.86</v>
      </c>
      <c r="AE5" s="2">
        <v>49080.41</v>
      </c>
      <c r="AF5" s="2">
        <v>17153.28</v>
      </c>
      <c r="AG5" s="2">
        <v>15964.81</v>
      </c>
      <c r="AH5" s="2">
        <v>9425.41</v>
      </c>
      <c r="AI5" s="2">
        <v>31390.53</v>
      </c>
      <c r="AJ5" s="2">
        <v>20766.150000000001</v>
      </c>
      <c r="AK5" s="2">
        <v>94846.28</v>
      </c>
      <c r="AL5" s="2">
        <v>92882.21</v>
      </c>
      <c r="AM5" s="2">
        <v>30537.96</v>
      </c>
      <c r="AN5" s="2">
        <v>30332.11</v>
      </c>
      <c r="AO5" s="2">
        <v>16280.21</v>
      </c>
      <c r="AP5" s="2">
        <v>12853.96</v>
      </c>
      <c r="AQ5" s="2">
        <v>45942.36</v>
      </c>
      <c r="AR5" s="2">
        <v>36241.9</v>
      </c>
      <c r="AS5" s="2">
        <v>36781.14</v>
      </c>
      <c r="AT5" s="2">
        <v>28989</v>
      </c>
      <c r="AU5" s="2">
        <v>4319.7299999999996</v>
      </c>
      <c r="AV5" s="2">
        <v>2491.0700000000002</v>
      </c>
      <c r="AW5" s="2">
        <v>17391.11</v>
      </c>
      <c r="AX5" s="2">
        <v>12264.81</v>
      </c>
      <c r="AY5" s="2">
        <v>6769.73</v>
      </c>
      <c r="AZ5" s="2">
        <v>5500</v>
      </c>
    </row>
    <row r="6" spans="1:52" x14ac:dyDescent="0.25">
      <c r="A6">
        <v>3</v>
      </c>
      <c r="B6" t="s">
        <v>459</v>
      </c>
      <c r="U6">
        <v>1980</v>
      </c>
      <c r="V6">
        <v>3</v>
      </c>
      <c r="W6" t="s">
        <v>450</v>
      </c>
      <c r="X6">
        <v>2</v>
      </c>
      <c r="Y6">
        <v>3939.24</v>
      </c>
      <c r="Z6">
        <v>3781.95</v>
      </c>
      <c r="AB6" s="70">
        <v>1980</v>
      </c>
      <c r="AC6" s="2">
        <v>14055.61</v>
      </c>
      <c r="AD6" s="2">
        <v>13869.52</v>
      </c>
      <c r="AE6" s="2">
        <v>36654.39</v>
      </c>
      <c r="AF6" s="2">
        <v>12807.51</v>
      </c>
      <c r="AG6" s="2">
        <v>15269.11</v>
      </c>
      <c r="AH6" s="2">
        <v>9010.4500000000007</v>
      </c>
      <c r="AI6" s="2">
        <v>24187.47</v>
      </c>
      <c r="AJ6" s="2">
        <v>15966.46</v>
      </c>
      <c r="AK6" s="2">
        <v>71610.77</v>
      </c>
      <c r="AL6" s="2">
        <v>70122.899999999994</v>
      </c>
      <c r="AM6" s="2">
        <v>19438.939999999999</v>
      </c>
      <c r="AN6" s="2">
        <v>19302.89</v>
      </c>
      <c r="AO6" s="2">
        <v>31989.16</v>
      </c>
      <c r="AP6" s="2">
        <v>25256.67</v>
      </c>
      <c r="AQ6" s="2">
        <v>30934.2</v>
      </c>
      <c r="AR6" s="2">
        <v>24402.49</v>
      </c>
      <c r="AS6" s="2">
        <v>24486.66</v>
      </c>
      <c r="AT6" s="2">
        <v>19299.099999999999</v>
      </c>
      <c r="AU6" s="2">
        <v>5496.6</v>
      </c>
      <c r="AV6" s="2">
        <v>3169.74</v>
      </c>
      <c r="AW6" s="2">
        <v>13854.82</v>
      </c>
      <c r="AX6" s="2">
        <v>9770.84</v>
      </c>
      <c r="AY6" s="2">
        <v>7397.7</v>
      </c>
      <c r="AZ6" s="2">
        <v>6010.19</v>
      </c>
    </row>
    <row r="7" spans="1:52" x14ac:dyDescent="0.25">
      <c r="A7">
        <v>1</v>
      </c>
      <c r="B7" t="s">
        <v>460</v>
      </c>
      <c r="U7">
        <v>1980</v>
      </c>
      <c r="V7">
        <v>3</v>
      </c>
      <c r="W7" t="s">
        <v>450</v>
      </c>
      <c r="X7">
        <v>3</v>
      </c>
      <c r="Y7">
        <v>14055.61</v>
      </c>
      <c r="Z7">
        <v>13869.52</v>
      </c>
      <c r="AB7" s="70">
        <v>1981</v>
      </c>
      <c r="AC7" s="2">
        <v>13728.07</v>
      </c>
      <c r="AD7" s="2">
        <v>13540.3</v>
      </c>
      <c r="AE7" s="2">
        <v>30971.279999999999</v>
      </c>
      <c r="AF7" s="2">
        <v>10817.29</v>
      </c>
      <c r="AG7" s="2">
        <v>11378.17</v>
      </c>
      <c r="AH7" s="2">
        <v>6712.91</v>
      </c>
      <c r="AI7" s="2">
        <v>38010.39</v>
      </c>
      <c r="AJ7" s="2">
        <v>25074.49</v>
      </c>
      <c r="AK7" s="2">
        <v>55158.92</v>
      </c>
      <c r="AL7" s="2">
        <v>54011.5</v>
      </c>
      <c r="AM7" s="2">
        <v>14675.14</v>
      </c>
      <c r="AN7" s="2">
        <v>14571.27</v>
      </c>
      <c r="AO7" s="2">
        <v>27243.040000000001</v>
      </c>
      <c r="AP7" s="2">
        <v>21508.76</v>
      </c>
      <c r="AQ7" s="2">
        <v>37989.5</v>
      </c>
      <c r="AR7" s="2">
        <v>29967.85</v>
      </c>
      <c r="AS7" s="2">
        <v>37581.21</v>
      </c>
      <c r="AT7" s="2">
        <v>29619.54</v>
      </c>
      <c r="AU7" s="2">
        <v>4594.75</v>
      </c>
      <c r="AV7" s="2">
        <v>2649.66</v>
      </c>
      <c r="AW7" s="2">
        <v>11784.37</v>
      </c>
      <c r="AX7" s="2">
        <v>8310.75</v>
      </c>
      <c r="AY7" s="2">
        <v>5892.23</v>
      </c>
      <c r="AZ7" s="2">
        <v>4787.09</v>
      </c>
    </row>
    <row r="8" spans="1:52" x14ac:dyDescent="0.25">
      <c r="A8">
        <v>79</v>
      </c>
      <c r="B8">
        <v>1</v>
      </c>
      <c r="C8">
        <v>1709</v>
      </c>
      <c r="D8">
        <v>3098</v>
      </c>
      <c r="E8">
        <v>2405</v>
      </c>
      <c r="U8">
        <v>1980</v>
      </c>
      <c r="V8">
        <v>3</v>
      </c>
      <c r="W8" t="s">
        <v>450</v>
      </c>
      <c r="X8">
        <v>4</v>
      </c>
      <c r="Y8">
        <v>36654.39</v>
      </c>
      <c r="Z8">
        <v>12807.51</v>
      </c>
      <c r="AB8" s="70">
        <v>1982</v>
      </c>
      <c r="AC8" s="2">
        <v>15090.63</v>
      </c>
      <c r="AD8" s="2">
        <v>14914.6</v>
      </c>
      <c r="AE8" s="2">
        <v>30204.39</v>
      </c>
      <c r="AF8" s="2">
        <v>10555.17</v>
      </c>
      <c r="AG8" s="2">
        <v>9745.5300000000007</v>
      </c>
      <c r="AH8" s="2">
        <v>5753.88</v>
      </c>
      <c r="AI8" s="2">
        <v>30013</v>
      </c>
      <c r="AJ8" s="2">
        <v>19859.23</v>
      </c>
      <c r="AK8" s="2">
        <v>86784.04</v>
      </c>
      <c r="AL8" s="2">
        <v>84987.46</v>
      </c>
      <c r="AM8" s="2">
        <v>11306.43</v>
      </c>
      <c r="AN8" s="2">
        <v>11230.51</v>
      </c>
      <c r="AO8" s="2">
        <v>19906.650000000001</v>
      </c>
      <c r="AP8" s="2">
        <v>15717.19</v>
      </c>
      <c r="AQ8" s="2">
        <v>32369.01</v>
      </c>
      <c r="AR8" s="2">
        <v>25534.36</v>
      </c>
      <c r="AS8" s="2">
        <v>19956.3</v>
      </c>
      <c r="AT8" s="2">
        <v>15728.49</v>
      </c>
      <c r="AU8" s="2">
        <v>2895.61</v>
      </c>
      <c r="AV8" s="2">
        <v>1669.81</v>
      </c>
      <c r="AW8" s="2">
        <v>17848.21</v>
      </c>
      <c r="AX8" s="2">
        <v>12587.07</v>
      </c>
      <c r="AY8" s="2">
        <v>6785.12</v>
      </c>
      <c r="AZ8" s="2">
        <v>5512.51</v>
      </c>
    </row>
    <row r="9" spans="1:52" x14ac:dyDescent="0.25">
      <c r="A9">
        <v>80</v>
      </c>
      <c r="B9">
        <v>1</v>
      </c>
      <c r="C9">
        <v>2395</v>
      </c>
      <c r="D9">
        <v>4468</v>
      </c>
      <c r="E9">
        <v>3641</v>
      </c>
      <c r="U9">
        <v>1980</v>
      </c>
      <c r="V9">
        <v>3</v>
      </c>
      <c r="W9" t="s">
        <v>450</v>
      </c>
      <c r="X9">
        <v>5</v>
      </c>
      <c r="Y9">
        <v>15269.11</v>
      </c>
      <c r="Z9">
        <v>9010.4500000000007</v>
      </c>
      <c r="AB9" s="70">
        <v>1983</v>
      </c>
      <c r="AC9" s="2">
        <v>19411.03</v>
      </c>
      <c r="AD9" s="2">
        <v>19245.43</v>
      </c>
      <c r="AE9" s="2">
        <v>34150.199999999997</v>
      </c>
      <c r="AF9" s="2">
        <v>27043.77</v>
      </c>
      <c r="AG9" s="2">
        <v>9558.41</v>
      </c>
      <c r="AH9" s="2">
        <v>8263.9</v>
      </c>
      <c r="AI9" s="2">
        <v>30087.53</v>
      </c>
      <c r="AJ9" s="2">
        <v>20002.830000000002</v>
      </c>
      <c r="AK9" s="2">
        <v>76825.48</v>
      </c>
      <c r="AL9" s="2">
        <v>75240.7</v>
      </c>
      <c r="AM9" s="2">
        <v>17909.34</v>
      </c>
      <c r="AN9" s="2">
        <v>17799.05</v>
      </c>
      <c r="AO9" s="2">
        <v>33540.620000000003</v>
      </c>
      <c r="AP9" s="2">
        <v>26480.66</v>
      </c>
      <c r="AQ9" s="2">
        <v>23350.22</v>
      </c>
      <c r="AR9" s="2">
        <v>18508.5</v>
      </c>
      <c r="AS9" s="2">
        <v>20485.23</v>
      </c>
      <c r="AT9" s="2">
        <v>16214.88</v>
      </c>
      <c r="AU9" s="2">
        <v>5296.93</v>
      </c>
      <c r="AV9" s="2">
        <v>4413.43</v>
      </c>
      <c r="AW9" s="2">
        <v>13759.75</v>
      </c>
      <c r="AX9" s="2">
        <v>12161.96</v>
      </c>
      <c r="AY9" s="2">
        <v>5313.96</v>
      </c>
      <c r="AZ9" s="2">
        <v>4921.2700000000004</v>
      </c>
    </row>
    <row r="10" spans="1:52" x14ac:dyDescent="0.25">
      <c r="A10">
        <v>81</v>
      </c>
      <c r="B10">
        <v>1</v>
      </c>
      <c r="C10">
        <v>2108</v>
      </c>
      <c r="D10">
        <v>4069</v>
      </c>
      <c r="E10">
        <v>3158</v>
      </c>
      <c r="U10">
        <v>1981</v>
      </c>
      <c r="V10">
        <v>3</v>
      </c>
      <c r="W10" t="s">
        <v>450</v>
      </c>
      <c r="X10">
        <v>2</v>
      </c>
      <c r="Y10">
        <v>4330.4799999999996</v>
      </c>
      <c r="Z10">
        <v>4151.84</v>
      </c>
      <c r="AB10" s="70">
        <v>1984</v>
      </c>
      <c r="AC10" s="2">
        <v>26324.959999999999</v>
      </c>
      <c r="AD10" s="2">
        <v>26050.53</v>
      </c>
      <c r="AE10" s="2">
        <v>45814.09</v>
      </c>
      <c r="AF10" s="2">
        <v>29990.720000000001</v>
      </c>
      <c r="AG10" s="2">
        <v>11011.27</v>
      </c>
      <c r="AH10" s="2">
        <v>8613.18</v>
      </c>
      <c r="AI10" s="2">
        <v>34260.800000000003</v>
      </c>
      <c r="AJ10" s="2">
        <v>22712.43</v>
      </c>
      <c r="AK10" s="2">
        <v>62921.440000000002</v>
      </c>
      <c r="AL10" s="2">
        <v>61627.26</v>
      </c>
      <c r="AM10" s="2">
        <v>16007.89</v>
      </c>
      <c r="AN10" s="2">
        <v>15904.07</v>
      </c>
      <c r="AO10" s="2">
        <v>30363.64</v>
      </c>
      <c r="AP10" s="2">
        <v>23972.09</v>
      </c>
      <c r="AQ10" s="2">
        <v>90011.91</v>
      </c>
      <c r="AR10" s="2">
        <v>71167.98</v>
      </c>
      <c r="AS10" s="2">
        <v>45224.33</v>
      </c>
      <c r="AT10" s="2">
        <v>35689.31</v>
      </c>
      <c r="AU10" s="2">
        <v>5119.8900000000003</v>
      </c>
      <c r="AV10" s="2">
        <v>3995.04</v>
      </c>
      <c r="AW10" s="2">
        <v>12711.13</v>
      </c>
      <c r="AX10" s="2">
        <v>10765.5</v>
      </c>
      <c r="AY10" s="2">
        <v>6943.11</v>
      </c>
      <c r="AZ10" s="2">
        <v>6267.24</v>
      </c>
    </row>
    <row r="11" spans="1:52" x14ac:dyDescent="0.25">
      <c r="A11">
        <v>82</v>
      </c>
      <c r="B11">
        <v>1</v>
      </c>
      <c r="C11">
        <v>2446</v>
      </c>
      <c r="D11">
        <v>4543</v>
      </c>
      <c r="E11">
        <v>8497</v>
      </c>
      <c r="U11">
        <v>1981</v>
      </c>
      <c r="V11">
        <v>3</v>
      </c>
      <c r="W11" t="s">
        <v>450</v>
      </c>
      <c r="X11">
        <v>3</v>
      </c>
      <c r="Y11">
        <v>13728.07</v>
      </c>
      <c r="Z11">
        <v>13540.3</v>
      </c>
      <c r="AB11" s="70">
        <v>1985</v>
      </c>
      <c r="AC11" s="2">
        <v>27919.14</v>
      </c>
      <c r="AD11" s="2">
        <v>27719.83</v>
      </c>
      <c r="AE11" s="2">
        <v>60800.800000000003</v>
      </c>
      <c r="AF11" s="2">
        <v>35231.86</v>
      </c>
      <c r="AG11" s="2">
        <v>14324.89</v>
      </c>
      <c r="AH11" s="2">
        <v>10369.56</v>
      </c>
      <c r="AI11" s="2">
        <v>24879.05</v>
      </c>
      <c r="AJ11" s="2">
        <v>19191.560000000001</v>
      </c>
      <c r="AK11" s="2">
        <v>118154.91</v>
      </c>
      <c r="AL11" s="2">
        <v>116494.71</v>
      </c>
      <c r="AM11" s="2">
        <v>13090.72</v>
      </c>
      <c r="AN11" s="2">
        <v>13032.91</v>
      </c>
      <c r="AO11" s="2">
        <v>2377.4699999999998</v>
      </c>
      <c r="AP11" s="2">
        <v>1877.08</v>
      </c>
      <c r="AQ11" s="2">
        <v>62135.57</v>
      </c>
      <c r="AR11" s="2">
        <v>48742.23</v>
      </c>
      <c r="AS11" s="2">
        <v>68408.69</v>
      </c>
      <c r="AT11" s="2">
        <v>53942.37</v>
      </c>
      <c r="AU11" s="2">
        <v>2581.85</v>
      </c>
      <c r="AV11" s="2">
        <v>2447.37</v>
      </c>
      <c r="AW11" s="2">
        <v>17389.490000000002</v>
      </c>
      <c r="AX11" s="2">
        <v>16727.810000000001</v>
      </c>
      <c r="AY11" s="2">
        <v>6408.92</v>
      </c>
      <c r="AZ11" s="2">
        <v>6261.07</v>
      </c>
    </row>
    <row r="12" spans="1:52" x14ac:dyDescent="0.25">
      <c r="A12">
        <v>83</v>
      </c>
      <c r="B12">
        <v>1</v>
      </c>
      <c r="C12">
        <v>4020</v>
      </c>
      <c r="D12">
        <v>7132</v>
      </c>
      <c r="E12">
        <v>5228</v>
      </c>
      <c r="U12">
        <v>1981</v>
      </c>
      <c r="V12">
        <v>3</v>
      </c>
      <c r="W12" t="s">
        <v>450</v>
      </c>
      <c r="X12">
        <v>4</v>
      </c>
      <c r="Y12">
        <v>30971.279999999999</v>
      </c>
      <c r="Z12">
        <v>10817.29</v>
      </c>
      <c r="AB12" s="70">
        <v>1986</v>
      </c>
      <c r="AC12" s="2">
        <v>27139.040000000001</v>
      </c>
      <c r="AD12" s="2">
        <v>26952.12</v>
      </c>
      <c r="AE12" s="2">
        <v>70088.42</v>
      </c>
      <c r="AF12" s="2">
        <v>51356.58</v>
      </c>
      <c r="AG12" s="2">
        <v>20290.21</v>
      </c>
      <c r="AH12" s="2">
        <v>16490.900000000001</v>
      </c>
      <c r="AI12" s="2">
        <v>19229.7</v>
      </c>
      <c r="AJ12" s="2">
        <v>8224.26</v>
      </c>
      <c r="AK12" s="2">
        <v>170951.74</v>
      </c>
      <c r="AL12" s="2">
        <v>164954.82</v>
      </c>
      <c r="AM12" s="2">
        <v>24774.15</v>
      </c>
      <c r="AN12" s="2">
        <v>24545.86</v>
      </c>
      <c r="AO12" s="2">
        <v>28967.03</v>
      </c>
      <c r="AP12" s="2">
        <v>22870.29</v>
      </c>
      <c r="AQ12" s="2">
        <v>35025.64</v>
      </c>
      <c r="AR12" s="2">
        <v>27583.32</v>
      </c>
      <c r="AS12" s="2">
        <v>48169.69</v>
      </c>
      <c r="AT12" s="2">
        <v>38083.68</v>
      </c>
      <c r="AU12" s="2">
        <v>9148.19</v>
      </c>
      <c r="AV12" s="2">
        <v>7273.71</v>
      </c>
      <c r="AW12" s="2">
        <v>4909.33</v>
      </c>
      <c r="AX12" s="2">
        <v>4187.54</v>
      </c>
      <c r="AY12" s="2">
        <v>2632.75</v>
      </c>
      <c r="AZ12" s="2">
        <v>2391.91</v>
      </c>
    </row>
    <row r="13" spans="1:52" x14ac:dyDescent="0.25">
      <c r="A13">
        <v>84</v>
      </c>
      <c r="B13">
        <v>1</v>
      </c>
      <c r="C13">
        <v>3898</v>
      </c>
      <c r="D13">
        <v>11268</v>
      </c>
      <c r="E13">
        <v>6353</v>
      </c>
      <c r="U13">
        <v>1981</v>
      </c>
      <c r="V13">
        <v>3</v>
      </c>
      <c r="W13" t="s">
        <v>450</v>
      </c>
      <c r="X13">
        <v>5</v>
      </c>
      <c r="Y13">
        <v>11378.17</v>
      </c>
      <c r="Z13">
        <v>6712.91</v>
      </c>
      <c r="AB13" s="70">
        <v>1987</v>
      </c>
      <c r="AC13" s="2">
        <v>25536.39</v>
      </c>
      <c r="AD13" s="2">
        <v>25418.09</v>
      </c>
      <c r="AE13" s="2">
        <v>65980.31</v>
      </c>
      <c r="AF13" s="2">
        <v>54966.37</v>
      </c>
      <c r="AG13" s="2">
        <v>24432.98</v>
      </c>
      <c r="AH13" s="2">
        <v>21852.23</v>
      </c>
      <c r="AI13" s="2">
        <v>13629.48</v>
      </c>
      <c r="AJ13" s="2">
        <v>10458.82</v>
      </c>
      <c r="AK13" s="2">
        <v>68846.58</v>
      </c>
      <c r="AL13" s="2">
        <v>67868.850000000006</v>
      </c>
      <c r="AM13" s="2">
        <v>23451.599999999999</v>
      </c>
      <c r="AN13" s="2">
        <v>23356.62</v>
      </c>
      <c r="AO13" s="2">
        <v>34751.11</v>
      </c>
      <c r="AP13" s="2">
        <v>27436.91</v>
      </c>
      <c r="AQ13" s="2">
        <v>60485.8</v>
      </c>
      <c r="AR13" s="2">
        <v>47904.42</v>
      </c>
      <c r="AS13" s="2">
        <v>89739.16</v>
      </c>
      <c r="AT13" s="2">
        <v>71039.570000000007</v>
      </c>
      <c r="AU13" s="2">
        <v>7552.6</v>
      </c>
      <c r="AV13" s="2">
        <v>6369.54</v>
      </c>
      <c r="AW13" s="2">
        <v>29393.59</v>
      </c>
      <c r="AX13" s="2">
        <v>26167.200000000001</v>
      </c>
      <c r="AY13" s="2">
        <v>2234.19</v>
      </c>
      <c r="AZ13" s="2">
        <v>2078.87</v>
      </c>
    </row>
    <row r="14" spans="1:52" x14ac:dyDescent="0.25">
      <c r="A14">
        <v>85</v>
      </c>
      <c r="B14">
        <v>1</v>
      </c>
      <c r="C14">
        <v>5745</v>
      </c>
      <c r="D14">
        <v>10422</v>
      </c>
      <c r="E14">
        <v>3451</v>
      </c>
      <c r="U14">
        <v>1982</v>
      </c>
      <c r="V14">
        <v>3</v>
      </c>
      <c r="W14" t="s">
        <v>450</v>
      </c>
      <c r="X14">
        <v>2</v>
      </c>
      <c r="Y14">
        <v>5524.5</v>
      </c>
      <c r="Z14">
        <v>5330.14</v>
      </c>
      <c r="AB14" s="70">
        <v>1988</v>
      </c>
      <c r="AC14" s="2">
        <v>24678.47</v>
      </c>
      <c r="AD14" s="2">
        <v>24494.55</v>
      </c>
      <c r="AE14" s="2">
        <v>65910.559999999998</v>
      </c>
      <c r="AF14" s="2">
        <v>58216.54</v>
      </c>
      <c r="AG14" s="2">
        <v>23205.18</v>
      </c>
      <c r="AH14" s="2">
        <v>21433.15</v>
      </c>
      <c r="AI14" s="2">
        <v>6571.26</v>
      </c>
      <c r="AJ14" s="2">
        <v>4257.74</v>
      </c>
      <c r="AK14" s="2">
        <v>38130.28</v>
      </c>
      <c r="AL14" s="2">
        <v>37314.39</v>
      </c>
      <c r="AM14" s="2">
        <v>13659.52</v>
      </c>
      <c r="AN14" s="2">
        <v>13574.88</v>
      </c>
      <c r="AO14" s="2">
        <v>18171.169999999998</v>
      </c>
      <c r="AP14" s="2">
        <v>16392.3</v>
      </c>
      <c r="AQ14" s="2">
        <v>104346.17</v>
      </c>
      <c r="AR14" s="2">
        <v>84030.97</v>
      </c>
      <c r="AS14" s="2">
        <v>108962.97</v>
      </c>
      <c r="AT14" s="2">
        <v>86985.21</v>
      </c>
      <c r="AU14" s="2">
        <v>14716.04</v>
      </c>
      <c r="AV14" s="2">
        <v>11358.26</v>
      </c>
      <c r="AW14" s="2">
        <v>16620.740000000002</v>
      </c>
      <c r="AX14" s="2">
        <v>13958.36</v>
      </c>
      <c r="AY14" s="2">
        <v>14647.6</v>
      </c>
      <c r="AZ14" s="2">
        <v>13163.67</v>
      </c>
    </row>
    <row r="15" spans="1:52" x14ac:dyDescent="0.25">
      <c r="A15">
        <v>86</v>
      </c>
      <c r="B15">
        <v>1</v>
      </c>
      <c r="C15">
        <v>11646</v>
      </c>
      <c r="D15">
        <v>14794</v>
      </c>
      <c r="E15">
        <v>9906</v>
      </c>
      <c r="U15">
        <v>1982</v>
      </c>
      <c r="V15">
        <v>3</v>
      </c>
      <c r="W15" t="s">
        <v>450</v>
      </c>
      <c r="X15">
        <v>3</v>
      </c>
      <c r="Y15">
        <v>15090.63</v>
      </c>
      <c r="Z15">
        <v>14914.6</v>
      </c>
      <c r="AB15" s="70">
        <v>1989</v>
      </c>
      <c r="AC15" s="2">
        <v>24964.97</v>
      </c>
      <c r="AD15" s="2">
        <v>24716.54</v>
      </c>
      <c r="AE15" s="2">
        <v>59774.47</v>
      </c>
      <c r="AF15" s="2">
        <v>31933.7</v>
      </c>
      <c r="AG15" s="2">
        <v>19285.75</v>
      </c>
      <c r="AH15" s="2">
        <v>13203.72</v>
      </c>
      <c r="AI15" s="2">
        <v>51476.08</v>
      </c>
      <c r="AJ15" s="2">
        <v>43800.85</v>
      </c>
      <c r="AK15" s="2">
        <v>21852.55</v>
      </c>
      <c r="AL15" s="2">
        <v>21654.75</v>
      </c>
      <c r="AM15" s="2">
        <v>20722.66</v>
      </c>
      <c r="AN15" s="2">
        <v>20644.77</v>
      </c>
      <c r="AO15" s="2">
        <v>15360.1</v>
      </c>
      <c r="AP15" s="2">
        <v>13804.14</v>
      </c>
      <c r="AQ15" s="2">
        <v>33070.68</v>
      </c>
      <c r="AR15" s="2">
        <v>26500.42</v>
      </c>
      <c r="AS15" s="2">
        <v>64315.47</v>
      </c>
      <c r="AT15" s="2">
        <v>51185.08</v>
      </c>
      <c r="AU15" s="2">
        <v>6982.04</v>
      </c>
      <c r="AV15" s="2">
        <v>5672.5</v>
      </c>
      <c r="AW15" s="2">
        <v>18755.919999999998</v>
      </c>
      <c r="AX15" s="2">
        <v>16215.08</v>
      </c>
      <c r="AY15" s="2">
        <v>10205.879999999999</v>
      </c>
      <c r="AZ15" s="2">
        <v>9349.7900000000009</v>
      </c>
    </row>
    <row r="16" spans="1:52" x14ac:dyDescent="0.25">
      <c r="A16">
        <v>87</v>
      </c>
      <c r="B16">
        <v>1</v>
      </c>
      <c r="C16">
        <v>7445</v>
      </c>
      <c r="D16">
        <v>11705</v>
      </c>
      <c r="E16">
        <v>8625</v>
      </c>
      <c r="U16">
        <v>1982</v>
      </c>
      <c r="V16">
        <v>3</v>
      </c>
      <c r="W16" t="s">
        <v>450</v>
      </c>
      <c r="X16">
        <v>4</v>
      </c>
      <c r="Y16">
        <v>30204.39</v>
      </c>
      <c r="Z16">
        <v>10555.17</v>
      </c>
      <c r="AB16" s="70">
        <v>1990</v>
      </c>
      <c r="AC16" s="2">
        <v>23225.279999999999</v>
      </c>
      <c r="AD16" s="2">
        <v>23144.41</v>
      </c>
      <c r="AE16" s="2">
        <v>63697.33</v>
      </c>
      <c r="AF16" s="2">
        <v>49395.43</v>
      </c>
      <c r="AG16" s="2">
        <v>20854.91</v>
      </c>
      <c r="AH16" s="2">
        <v>17756.73</v>
      </c>
      <c r="AI16" s="2">
        <v>20457.97</v>
      </c>
      <c r="AJ16" s="2">
        <v>18936.62</v>
      </c>
      <c r="AK16" s="2">
        <v>152307.74</v>
      </c>
      <c r="AL16" s="2">
        <v>151622.76999999999</v>
      </c>
      <c r="AM16" s="2">
        <v>9378.77</v>
      </c>
      <c r="AN16" s="2">
        <v>9363.51</v>
      </c>
      <c r="AO16" s="2">
        <v>19221</v>
      </c>
      <c r="AP16" s="2">
        <v>17253.66</v>
      </c>
      <c r="AQ16" s="2">
        <v>42015.43</v>
      </c>
      <c r="AR16" s="2">
        <v>33785.97</v>
      </c>
      <c r="AS16" s="2">
        <v>65578.710000000006</v>
      </c>
      <c r="AT16" s="2">
        <v>52276.34</v>
      </c>
      <c r="AU16" s="2">
        <v>8840.24</v>
      </c>
      <c r="AV16" s="2">
        <v>7354.39</v>
      </c>
      <c r="AW16" s="2">
        <v>13007.69</v>
      </c>
      <c r="AX16" s="2">
        <v>11458.19</v>
      </c>
      <c r="AY16" s="2">
        <v>8375.4500000000007</v>
      </c>
      <c r="AZ16" s="2">
        <v>7748.83</v>
      </c>
    </row>
    <row r="17" spans="1:52" x14ac:dyDescent="0.25">
      <c r="A17">
        <v>88</v>
      </c>
      <c r="B17">
        <v>1</v>
      </c>
      <c r="C17">
        <v>3554</v>
      </c>
      <c r="D17">
        <v>7634</v>
      </c>
      <c r="E17">
        <v>7596</v>
      </c>
      <c r="U17">
        <v>1982</v>
      </c>
      <c r="V17">
        <v>3</v>
      </c>
      <c r="W17" t="s">
        <v>450</v>
      </c>
      <c r="X17">
        <v>5</v>
      </c>
      <c r="Y17">
        <v>9745.5300000000007</v>
      </c>
      <c r="Z17">
        <v>5753.88</v>
      </c>
      <c r="AB17" s="70">
        <v>1991</v>
      </c>
      <c r="AC17" s="2">
        <v>22579.17</v>
      </c>
      <c r="AD17" s="2">
        <v>22438.05</v>
      </c>
      <c r="AE17" s="2">
        <v>59219.11</v>
      </c>
      <c r="AF17" s="2">
        <v>43365.93</v>
      </c>
      <c r="AG17" s="2">
        <v>20288.8</v>
      </c>
      <c r="AH17" s="2">
        <v>16731.54</v>
      </c>
      <c r="AI17" s="2">
        <v>38817.46</v>
      </c>
      <c r="AJ17" s="2">
        <v>33274.769999999997</v>
      </c>
      <c r="AK17" s="2">
        <v>48240.38</v>
      </c>
      <c r="AL17" s="2">
        <v>47823.47</v>
      </c>
      <c r="AM17" s="2">
        <v>22221.24</v>
      </c>
      <c r="AN17" s="2">
        <v>22153.45</v>
      </c>
      <c r="AO17" s="2">
        <v>15289.2</v>
      </c>
      <c r="AP17" s="2">
        <v>13678.87</v>
      </c>
      <c r="AQ17" s="2">
        <v>40628.47</v>
      </c>
      <c r="AR17" s="2">
        <v>32614.33</v>
      </c>
      <c r="AS17" s="2">
        <v>70963.460000000006</v>
      </c>
      <c r="AT17" s="2">
        <v>56457.04</v>
      </c>
      <c r="AU17" s="2">
        <v>10471.200000000001</v>
      </c>
      <c r="AV17" s="2">
        <v>8848.5400000000009</v>
      </c>
      <c r="AW17" s="2">
        <v>25323.17</v>
      </c>
      <c r="AX17" s="2">
        <v>22532.45</v>
      </c>
      <c r="AY17" s="2">
        <v>6173.62</v>
      </c>
      <c r="AZ17" s="2">
        <v>5747.42</v>
      </c>
    </row>
    <row r="18" spans="1:52" x14ac:dyDescent="0.25">
      <c r="A18">
        <v>89</v>
      </c>
      <c r="B18">
        <v>1</v>
      </c>
      <c r="C18">
        <v>3052</v>
      </c>
      <c r="D18">
        <v>7101</v>
      </c>
      <c r="E18">
        <v>7337</v>
      </c>
      <c r="U18">
        <v>1983</v>
      </c>
      <c r="V18">
        <v>3</v>
      </c>
      <c r="W18" t="s">
        <v>450</v>
      </c>
      <c r="X18">
        <v>2</v>
      </c>
      <c r="Y18">
        <v>7498.36</v>
      </c>
      <c r="Z18">
        <v>7305.44</v>
      </c>
      <c r="AB18" s="70">
        <v>1992</v>
      </c>
      <c r="AC18" s="2">
        <v>22423.89</v>
      </c>
      <c r="AD18" s="2">
        <v>22360.62</v>
      </c>
      <c r="AE18" s="2">
        <v>54587.29</v>
      </c>
      <c r="AF18" s="2">
        <v>47961.45</v>
      </c>
      <c r="AG18" s="2">
        <v>19341.060000000001</v>
      </c>
      <c r="AH18" s="2">
        <v>17862.98</v>
      </c>
      <c r="AI18" s="2">
        <v>43472.92</v>
      </c>
      <c r="AJ18" s="2">
        <v>38834.559999999998</v>
      </c>
      <c r="AK18" s="2">
        <v>121358.83</v>
      </c>
      <c r="AL18" s="2">
        <v>120572.71</v>
      </c>
      <c r="AM18" s="2">
        <v>9065.7999999999993</v>
      </c>
      <c r="AN18" s="2">
        <v>9047.92</v>
      </c>
      <c r="AO18" s="2">
        <v>22048.98</v>
      </c>
      <c r="AP18" s="2">
        <v>19764.48</v>
      </c>
      <c r="AQ18" s="2">
        <v>58675.79</v>
      </c>
      <c r="AR18" s="2">
        <v>46186.46</v>
      </c>
      <c r="AS18" s="2">
        <v>54357.42</v>
      </c>
      <c r="AT18" s="2">
        <v>43135.01</v>
      </c>
      <c r="AU18" s="2">
        <v>7780.15</v>
      </c>
      <c r="AV18" s="2">
        <v>6604.22</v>
      </c>
      <c r="AW18" s="2">
        <v>23813.85</v>
      </c>
      <c r="AX18" s="2">
        <v>20899.63</v>
      </c>
      <c r="AY18" s="2">
        <v>10297.780000000001</v>
      </c>
      <c r="AZ18" s="2">
        <v>9582.0499999999993</v>
      </c>
    </row>
    <row r="19" spans="1:52" x14ac:dyDescent="0.25">
      <c r="A19">
        <v>90</v>
      </c>
      <c r="B19">
        <v>1</v>
      </c>
      <c r="C19">
        <v>3808</v>
      </c>
      <c r="D19">
        <v>3427</v>
      </c>
      <c r="E19">
        <v>4908</v>
      </c>
      <c r="U19">
        <v>1983</v>
      </c>
      <c r="V19">
        <v>3</v>
      </c>
      <c r="W19" t="s">
        <v>450</v>
      </c>
      <c r="X19">
        <v>3</v>
      </c>
      <c r="Y19">
        <v>19411.03</v>
      </c>
      <c r="Z19">
        <v>19245.43</v>
      </c>
      <c r="AB19" s="70">
        <v>1993</v>
      </c>
      <c r="AC19" s="2">
        <v>25028.35</v>
      </c>
      <c r="AD19" s="2">
        <v>24907.68</v>
      </c>
      <c r="AE19" s="2">
        <v>56224.61</v>
      </c>
      <c r="AF19" s="2">
        <v>39754.800000000003</v>
      </c>
      <c r="AG19" s="2">
        <v>19212.37</v>
      </c>
      <c r="AH19" s="2">
        <v>15729.66</v>
      </c>
      <c r="AI19" s="2">
        <v>45760.67</v>
      </c>
      <c r="AJ19" s="2">
        <v>41414.51</v>
      </c>
      <c r="AK19" s="2">
        <v>88723.56</v>
      </c>
      <c r="AL19" s="2">
        <v>88212.63</v>
      </c>
      <c r="AM19" s="2">
        <v>16132.1</v>
      </c>
      <c r="AN19" s="2">
        <v>16097.56</v>
      </c>
      <c r="AO19" s="2">
        <v>30106.02</v>
      </c>
      <c r="AP19" s="2">
        <v>26976.95</v>
      </c>
      <c r="AQ19" s="2">
        <v>19878.27</v>
      </c>
      <c r="AR19" s="2">
        <v>15984.05</v>
      </c>
      <c r="AS19" s="2">
        <v>49384.69</v>
      </c>
      <c r="AT19" s="2">
        <v>39334.58</v>
      </c>
      <c r="AU19" s="2">
        <v>7282.44</v>
      </c>
      <c r="AV19" s="2">
        <v>5324.67</v>
      </c>
      <c r="AW19" s="2">
        <v>25034.5</v>
      </c>
      <c r="AX19" s="2">
        <v>20270.73</v>
      </c>
      <c r="AY19" s="2">
        <v>8046.56</v>
      </c>
      <c r="AZ19" s="2">
        <v>7083.93</v>
      </c>
    </row>
    <row r="20" spans="1:52" x14ac:dyDescent="0.25">
      <c r="A20">
        <v>91</v>
      </c>
      <c r="B20">
        <v>1</v>
      </c>
      <c r="C20">
        <v>2284</v>
      </c>
      <c r="D20">
        <v>4790</v>
      </c>
      <c r="E20">
        <v>2616</v>
      </c>
      <c r="U20">
        <v>1983</v>
      </c>
      <c r="V20">
        <v>3</v>
      </c>
      <c r="W20" t="s">
        <v>450</v>
      </c>
      <c r="X20">
        <v>4</v>
      </c>
      <c r="Y20">
        <v>34150.199999999997</v>
      </c>
      <c r="Z20">
        <v>27043.77</v>
      </c>
      <c r="AB20" s="70">
        <v>1994</v>
      </c>
      <c r="AC20" s="2">
        <v>25440.42</v>
      </c>
      <c r="AD20" s="2">
        <v>25341.59</v>
      </c>
      <c r="AE20" s="2">
        <v>62704.66</v>
      </c>
      <c r="AF20" s="2">
        <v>49574.78</v>
      </c>
      <c r="AG20" s="2">
        <v>17287.82</v>
      </c>
      <c r="AH20" s="2">
        <v>14856.48</v>
      </c>
      <c r="AI20" s="2">
        <v>13862.65</v>
      </c>
      <c r="AJ20" s="2">
        <v>12341.65</v>
      </c>
      <c r="AK20" s="2">
        <v>103135.47</v>
      </c>
      <c r="AL20" s="2">
        <v>102447.15</v>
      </c>
      <c r="AM20" s="2">
        <v>3605.72</v>
      </c>
      <c r="AN20" s="2">
        <v>3597.82</v>
      </c>
      <c r="AO20" s="2">
        <v>12051.13</v>
      </c>
      <c r="AP20" s="2">
        <v>10848</v>
      </c>
      <c r="AQ20" s="2">
        <v>69851.509999999995</v>
      </c>
      <c r="AR20" s="2">
        <v>55816.93</v>
      </c>
      <c r="AS20" s="2">
        <v>52117.68</v>
      </c>
      <c r="AT20" s="2">
        <v>41529.480000000003</v>
      </c>
      <c r="AU20" s="2">
        <v>4516.37</v>
      </c>
      <c r="AV20" s="2">
        <v>3751.56</v>
      </c>
      <c r="AW20" s="2">
        <v>19598.900000000001</v>
      </c>
      <c r="AX20" s="2">
        <v>17130.93</v>
      </c>
      <c r="AY20" s="2">
        <v>10155.129999999999</v>
      </c>
      <c r="AZ20" s="2">
        <v>9380.4</v>
      </c>
    </row>
    <row r="21" spans="1:52" x14ac:dyDescent="0.25">
      <c r="A21">
        <v>92</v>
      </c>
      <c r="B21">
        <v>1</v>
      </c>
      <c r="C21">
        <v>2662</v>
      </c>
      <c r="D21">
        <v>4199</v>
      </c>
      <c r="E21">
        <v>4101</v>
      </c>
      <c r="U21">
        <v>1983</v>
      </c>
      <c r="V21">
        <v>3</v>
      </c>
      <c r="W21" t="s">
        <v>450</v>
      </c>
      <c r="X21">
        <v>5</v>
      </c>
      <c r="Y21">
        <v>9558.41</v>
      </c>
      <c r="Z21">
        <v>8263.9</v>
      </c>
      <c r="AB21" s="70">
        <v>1995</v>
      </c>
      <c r="AC21" s="2">
        <v>30518.54</v>
      </c>
      <c r="AD21" s="2">
        <v>30349.24</v>
      </c>
      <c r="AE21" s="2">
        <v>67783.16</v>
      </c>
      <c r="AF21" s="2">
        <v>60994.9</v>
      </c>
      <c r="AG21" s="2">
        <v>24004.35</v>
      </c>
      <c r="AH21" s="2">
        <v>22467.200000000001</v>
      </c>
      <c r="AI21" s="2">
        <v>38946.53</v>
      </c>
      <c r="AJ21" s="2">
        <v>29965.16</v>
      </c>
      <c r="AK21" s="2">
        <v>21442.84</v>
      </c>
      <c r="AL21" s="2">
        <v>21144.080000000002</v>
      </c>
      <c r="AM21" s="2">
        <v>3578.34</v>
      </c>
      <c r="AN21" s="2">
        <v>3563.43</v>
      </c>
      <c r="AO21" s="2">
        <v>32698.720000000001</v>
      </c>
      <c r="AP21" s="2">
        <v>29261.31</v>
      </c>
      <c r="AQ21" s="2">
        <v>24656.42</v>
      </c>
      <c r="AR21" s="2">
        <v>19732.72</v>
      </c>
      <c r="AS21" s="2">
        <v>67738.960000000006</v>
      </c>
      <c r="AT21" s="2">
        <v>53915.07</v>
      </c>
      <c r="AU21" s="2">
        <v>23863.17</v>
      </c>
      <c r="AV21" s="2">
        <v>18912.939999999999</v>
      </c>
      <c r="AW21" s="2">
        <v>13811.11</v>
      </c>
      <c r="AX21" s="2">
        <v>11738.83</v>
      </c>
      <c r="AY21" s="2">
        <v>26276.2</v>
      </c>
      <c r="AZ21" s="2">
        <v>23838.01</v>
      </c>
    </row>
    <row r="22" spans="1:52" x14ac:dyDescent="0.25">
      <c r="A22">
        <v>93</v>
      </c>
      <c r="B22">
        <v>1</v>
      </c>
      <c r="C22">
        <v>2606</v>
      </c>
      <c r="D22">
        <v>5429</v>
      </c>
      <c r="E22">
        <v>5510</v>
      </c>
      <c r="U22">
        <v>1984</v>
      </c>
      <c r="V22">
        <v>3</v>
      </c>
      <c r="W22" t="s">
        <v>450</v>
      </c>
      <c r="X22">
        <v>2</v>
      </c>
      <c r="Y22">
        <v>7913.19</v>
      </c>
      <c r="Z22">
        <v>7664.4</v>
      </c>
      <c r="AB22" s="70">
        <v>1996</v>
      </c>
      <c r="AC22" s="2">
        <v>34832.629999999997</v>
      </c>
      <c r="AD22" s="2">
        <v>34477.629999999997</v>
      </c>
      <c r="AE22" s="2">
        <v>88796.32</v>
      </c>
      <c r="AF22" s="2">
        <v>80112.240000000005</v>
      </c>
      <c r="AG22" s="2">
        <v>26721.200000000001</v>
      </c>
      <c r="AH22" s="2">
        <v>24964.63</v>
      </c>
      <c r="AI22" s="2">
        <v>64925.8</v>
      </c>
      <c r="AJ22" s="2">
        <v>41656.53</v>
      </c>
      <c r="AK22" s="2">
        <v>47152.22</v>
      </c>
      <c r="AL22" s="2">
        <v>46135.09</v>
      </c>
      <c r="AM22" s="2">
        <v>675.81</v>
      </c>
      <c r="AN22" s="2">
        <v>671.25</v>
      </c>
      <c r="AO22" s="2">
        <v>17507.330000000002</v>
      </c>
      <c r="AP22" s="2">
        <v>15788.99</v>
      </c>
      <c r="AQ22" s="2">
        <v>83571.649999999994</v>
      </c>
      <c r="AR22" s="2">
        <v>67390.69</v>
      </c>
      <c r="AS22" s="2">
        <v>23673.65</v>
      </c>
      <c r="AT22" s="2">
        <v>18840.22</v>
      </c>
      <c r="AU22" s="2">
        <v>11231.48</v>
      </c>
      <c r="AV22" s="2">
        <v>9258.14</v>
      </c>
      <c r="AW22" s="2">
        <v>49683.25</v>
      </c>
      <c r="AX22" s="2">
        <v>43605.48</v>
      </c>
      <c r="AY22" s="2">
        <v>13312.62</v>
      </c>
      <c r="AZ22" s="2">
        <v>12276.23</v>
      </c>
    </row>
    <row r="23" spans="1:52" x14ac:dyDescent="0.25">
      <c r="A23">
        <v>94</v>
      </c>
      <c r="B23">
        <v>1</v>
      </c>
      <c r="C23">
        <v>2468</v>
      </c>
      <c r="D23">
        <v>3695</v>
      </c>
      <c r="E23">
        <v>4179</v>
      </c>
      <c r="U23">
        <v>1984</v>
      </c>
      <c r="V23">
        <v>3</v>
      </c>
      <c r="W23" t="s">
        <v>450</v>
      </c>
      <c r="X23">
        <v>3</v>
      </c>
      <c r="Y23">
        <v>26324.959999999999</v>
      </c>
      <c r="Z23">
        <v>26050.53</v>
      </c>
      <c r="AB23" s="70">
        <v>1997</v>
      </c>
      <c r="AC23" s="2">
        <v>29842.16</v>
      </c>
      <c r="AD23" s="2">
        <v>29496.33</v>
      </c>
      <c r="AE23" s="2">
        <v>94385.83</v>
      </c>
      <c r="AF23" s="2">
        <v>64089.21</v>
      </c>
      <c r="AG23" s="2">
        <v>30824.74</v>
      </c>
      <c r="AH23" s="2">
        <v>24736.77</v>
      </c>
      <c r="AI23" s="2">
        <v>92579.08</v>
      </c>
      <c r="AJ23" s="2">
        <v>61174.75</v>
      </c>
      <c r="AK23" s="2">
        <v>48470.22</v>
      </c>
      <c r="AL23" s="2">
        <v>47471.83</v>
      </c>
      <c r="AM23" s="2">
        <v>2214.6</v>
      </c>
      <c r="AN23" s="2">
        <v>2199.77</v>
      </c>
      <c r="AO23" s="2">
        <v>7847.58</v>
      </c>
      <c r="AP23" s="2">
        <v>7083.36</v>
      </c>
      <c r="AQ23" s="2">
        <v>44175.96</v>
      </c>
      <c r="AR23" s="2">
        <v>35648.589999999997</v>
      </c>
      <c r="AS23" s="2">
        <v>66672.649999999994</v>
      </c>
      <c r="AT23" s="2">
        <v>53217.81</v>
      </c>
      <c r="AU23" s="2">
        <v>3380.23</v>
      </c>
      <c r="AV23" s="2">
        <v>2498.75</v>
      </c>
      <c r="AW23" s="2">
        <v>11859.33</v>
      </c>
      <c r="AX23" s="2">
        <v>9698.7999999999993</v>
      </c>
      <c r="AY23" s="2">
        <v>15463.62</v>
      </c>
      <c r="AZ23" s="2">
        <v>13675.24</v>
      </c>
    </row>
    <row r="24" spans="1:52" x14ac:dyDescent="0.25">
      <c r="A24">
        <v>95</v>
      </c>
      <c r="B24">
        <v>1</v>
      </c>
      <c r="C24">
        <v>2703</v>
      </c>
      <c r="D24">
        <v>2458</v>
      </c>
      <c r="E24">
        <v>4379</v>
      </c>
      <c r="U24">
        <v>1984</v>
      </c>
      <c r="V24">
        <v>3</v>
      </c>
      <c r="W24" t="s">
        <v>450</v>
      </c>
      <c r="X24">
        <v>4</v>
      </c>
      <c r="Y24">
        <v>45814.09</v>
      </c>
      <c r="Z24">
        <v>29990.720000000001</v>
      </c>
      <c r="AB24" s="70">
        <v>1998</v>
      </c>
      <c r="AC24" s="2">
        <v>22862.46</v>
      </c>
      <c r="AD24" s="2">
        <v>22830.37</v>
      </c>
      <c r="AE24" s="2">
        <v>85668.6</v>
      </c>
      <c r="AF24" s="2">
        <v>77990</v>
      </c>
      <c r="AG24" s="2">
        <v>34987.72</v>
      </c>
      <c r="AH24" s="2">
        <v>32923.040000000001</v>
      </c>
      <c r="AI24" s="2">
        <v>25865.07</v>
      </c>
      <c r="AJ24" s="2">
        <v>24715.87</v>
      </c>
      <c r="AK24" s="2">
        <v>281467.67</v>
      </c>
      <c r="AL24" s="2">
        <v>280716.64</v>
      </c>
      <c r="AM24" s="2">
        <v>2496.7800000000002</v>
      </c>
      <c r="AN24" s="2">
        <v>2494.63</v>
      </c>
      <c r="AO24" s="2">
        <v>20899.34</v>
      </c>
      <c r="AP24" s="2">
        <v>18843.86</v>
      </c>
      <c r="AQ24" s="2">
        <v>48516.5</v>
      </c>
      <c r="AR24" s="2">
        <v>39144.47</v>
      </c>
      <c r="AS24" s="2">
        <v>29161.05</v>
      </c>
      <c r="AT24" s="2">
        <v>23307.41</v>
      </c>
      <c r="AU24" s="2">
        <v>10743.74</v>
      </c>
      <c r="AV24" s="2">
        <v>8169.5</v>
      </c>
      <c r="AW24" s="2">
        <v>21814.16</v>
      </c>
      <c r="AX24" s="2">
        <v>18141.060000000001</v>
      </c>
      <c r="AY24" s="2">
        <v>11665.18</v>
      </c>
      <c r="AZ24" s="2">
        <v>10423.67</v>
      </c>
    </row>
    <row r="25" spans="1:52" x14ac:dyDescent="0.25">
      <c r="A25">
        <v>96</v>
      </c>
      <c r="B25">
        <v>1</v>
      </c>
      <c r="C25">
        <v>1974</v>
      </c>
      <c r="D25">
        <v>5337</v>
      </c>
      <c r="E25">
        <v>4038</v>
      </c>
      <c r="U25">
        <v>1984</v>
      </c>
      <c r="V25">
        <v>3</v>
      </c>
      <c r="W25" t="s">
        <v>450</v>
      </c>
      <c r="X25">
        <v>5</v>
      </c>
      <c r="Y25">
        <v>11011.27</v>
      </c>
      <c r="Z25">
        <v>8613.18</v>
      </c>
      <c r="AB25" s="70">
        <v>1999</v>
      </c>
      <c r="AC25" s="2">
        <v>23368.76</v>
      </c>
      <c r="AD25" s="2">
        <v>23302.49</v>
      </c>
      <c r="AE25" s="2">
        <v>68872.97</v>
      </c>
      <c r="AF25" s="2">
        <v>65757.119999999995</v>
      </c>
      <c r="AG25" s="2">
        <v>31430.77</v>
      </c>
      <c r="AH25" s="2">
        <v>30472.57</v>
      </c>
      <c r="AI25" s="2">
        <v>129112.41</v>
      </c>
      <c r="AJ25" s="2">
        <v>115967.52</v>
      </c>
      <c r="AK25" s="2">
        <v>61837.06</v>
      </c>
      <c r="AL25" s="2">
        <v>61459.09</v>
      </c>
      <c r="AM25" s="2">
        <v>23137.65</v>
      </c>
      <c r="AN25" s="2">
        <v>23093.61</v>
      </c>
      <c r="AO25" s="2">
        <v>17173.98</v>
      </c>
      <c r="AP25" s="2">
        <v>15492.13</v>
      </c>
      <c r="AQ25" s="2">
        <v>38146.620000000003</v>
      </c>
      <c r="AR25" s="2">
        <v>30792.73</v>
      </c>
      <c r="AS25" s="2">
        <v>34821.19</v>
      </c>
      <c r="AT25" s="2">
        <v>27826.16</v>
      </c>
      <c r="AU25" s="2">
        <v>4747.3</v>
      </c>
      <c r="AV25" s="2">
        <v>3593.75</v>
      </c>
      <c r="AW25" s="2">
        <v>22432.95</v>
      </c>
      <c r="AX25" s="2">
        <v>18624.86</v>
      </c>
      <c r="AY25" s="2">
        <v>11373.3</v>
      </c>
      <c r="AZ25" s="2">
        <v>10147.74</v>
      </c>
    </row>
    <row r="26" spans="1:52" x14ac:dyDescent="0.25">
      <c r="A26">
        <v>97</v>
      </c>
      <c r="B26">
        <v>1</v>
      </c>
      <c r="C26">
        <v>1874</v>
      </c>
      <c r="D26">
        <v>2843</v>
      </c>
      <c r="E26">
        <v>2868</v>
      </c>
      <c r="U26">
        <v>1985</v>
      </c>
      <c r="V26">
        <v>3</v>
      </c>
      <c r="W26" t="s">
        <v>450</v>
      </c>
      <c r="X26">
        <v>2</v>
      </c>
      <c r="Y26">
        <v>7650.54</v>
      </c>
      <c r="Z26">
        <v>7485.83</v>
      </c>
      <c r="AB26" s="70">
        <v>2000</v>
      </c>
      <c r="AC26" s="2">
        <v>30082.91</v>
      </c>
      <c r="AD26" s="2">
        <v>30003.95</v>
      </c>
      <c r="AE26" s="2">
        <v>71072.600000000006</v>
      </c>
      <c r="AF26" s="2">
        <v>66510.240000000005</v>
      </c>
      <c r="AG26" s="2">
        <v>25898.97</v>
      </c>
      <c r="AH26" s="2">
        <v>24793.11</v>
      </c>
      <c r="AI26" s="2">
        <v>29970.58</v>
      </c>
      <c r="AJ26" s="2">
        <v>26757.55</v>
      </c>
      <c r="AK26" s="2">
        <v>109752.55</v>
      </c>
      <c r="AL26" s="2">
        <v>109045</v>
      </c>
      <c r="AM26" s="2">
        <v>3207.26</v>
      </c>
      <c r="AN26" s="2">
        <v>3201.03</v>
      </c>
      <c r="AO26" s="2">
        <v>48808.24</v>
      </c>
      <c r="AP26" s="2">
        <v>44002.13</v>
      </c>
      <c r="AQ26" s="2">
        <v>35147.17</v>
      </c>
      <c r="AR26" s="2">
        <v>28360.84</v>
      </c>
      <c r="AS26" s="2">
        <v>33334.49</v>
      </c>
      <c r="AT26" s="2">
        <v>26595.41</v>
      </c>
      <c r="AU26" s="2">
        <v>12096.55</v>
      </c>
      <c r="AV26" s="2">
        <v>8793.7199999999993</v>
      </c>
      <c r="AW26" s="2">
        <v>8491.39</v>
      </c>
      <c r="AX26" s="2">
        <v>6875.41</v>
      </c>
      <c r="AY26" s="2">
        <v>6413.86</v>
      </c>
      <c r="AZ26" s="2">
        <v>5637.71</v>
      </c>
    </row>
    <row r="27" spans="1:52" x14ac:dyDescent="0.25">
      <c r="A27">
        <v>98</v>
      </c>
      <c r="B27">
        <v>1</v>
      </c>
      <c r="C27">
        <v>2495</v>
      </c>
      <c r="D27">
        <v>4806</v>
      </c>
      <c r="E27">
        <v>2631</v>
      </c>
      <c r="U27">
        <v>1985</v>
      </c>
      <c r="V27">
        <v>3</v>
      </c>
      <c r="W27" t="s">
        <v>450</v>
      </c>
      <c r="X27">
        <v>3</v>
      </c>
      <c r="Y27">
        <v>27919.14</v>
      </c>
      <c r="Z27">
        <v>27719.83</v>
      </c>
      <c r="AB27" s="70">
        <v>2001</v>
      </c>
      <c r="AC27" s="2">
        <v>36287.56</v>
      </c>
      <c r="AD27" s="2">
        <v>36222.68</v>
      </c>
      <c r="AE27" s="2">
        <v>89953.09</v>
      </c>
      <c r="AF27" s="2">
        <v>85348.32</v>
      </c>
      <c r="AG27" s="2">
        <v>25999.759999999998</v>
      </c>
      <c r="AH27" s="2">
        <v>25081.23</v>
      </c>
      <c r="AI27" s="2">
        <v>77026.080000000002</v>
      </c>
      <c r="AJ27" s="2">
        <v>74120.73</v>
      </c>
      <c r="AK27" s="2">
        <v>92939.21</v>
      </c>
      <c r="AL27" s="2">
        <v>92728.14</v>
      </c>
      <c r="AM27" s="2">
        <v>14890.83</v>
      </c>
      <c r="AN27" s="2">
        <v>14878.51</v>
      </c>
      <c r="AO27" s="2">
        <v>39617.629999999997</v>
      </c>
      <c r="AP27" s="2">
        <v>35763.74</v>
      </c>
      <c r="AQ27" s="2">
        <v>95726.15</v>
      </c>
      <c r="AR27" s="2">
        <v>77124.789999999994</v>
      </c>
      <c r="AS27" s="2">
        <v>11564.46</v>
      </c>
      <c r="AT27" s="2">
        <v>9212.02</v>
      </c>
      <c r="AU27" s="2">
        <v>19795.13</v>
      </c>
      <c r="AV27" s="2">
        <v>15856.5</v>
      </c>
      <c r="AW27" s="2">
        <v>31921.81</v>
      </c>
      <c r="AX27" s="2">
        <v>27495.42</v>
      </c>
      <c r="AY27" s="2">
        <v>4346.08</v>
      </c>
      <c r="AZ27" s="2">
        <v>3962.83</v>
      </c>
    </row>
    <row r="28" spans="1:52" x14ac:dyDescent="0.25">
      <c r="A28">
        <v>99</v>
      </c>
      <c r="B28">
        <v>1</v>
      </c>
      <c r="C28">
        <v>4394</v>
      </c>
      <c r="D28">
        <v>4465</v>
      </c>
      <c r="E28">
        <v>3360</v>
      </c>
      <c r="U28">
        <v>1985</v>
      </c>
      <c r="V28">
        <v>3</v>
      </c>
      <c r="W28" t="s">
        <v>450</v>
      </c>
      <c r="X28">
        <v>4</v>
      </c>
      <c r="Y28">
        <v>60800.800000000003</v>
      </c>
      <c r="Z28">
        <v>35231.86</v>
      </c>
      <c r="AB28" s="70">
        <v>2002</v>
      </c>
      <c r="AC28" s="2">
        <v>37353.61</v>
      </c>
      <c r="AD28" s="2">
        <v>37245.64</v>
      </c>
      <c r="AE28" s="2">
        <v>106592.81</v>
      </c>
      <c r="AF28" s="2">
        <v>97484.92</v>
      </c>
      <c r="AG28" s="2">
        <v>31663.53</v>
      </c>
      <c r="AH28" s="2">
        <v>29858.720000000001</v>
      </c>
      <c r="AI28" s="2">
        <v>76079.31</v>
      </c>
      <c r="AJ28" s="2">
        <v>69820.58</v>
      </c>
      <c r="AK28" s="2">
        <v>131117.32</v>
      </c>
      <c r="AL28" s="2">
        <v>130467.84</v>
      </c>
      <c r="AM28" s="2">
        <v>4716.05</v>
      </c>
      <c r="AN28" s="2">
        <v>4708.32</v>
      </c>
      <c r="AO28" s="2">
        <v>91621.19</v>
      </c>
      <c r="AP28" s="2">
        <v>82646.44</v>
      </c>
      <c r="AQ28" s="2">
        <v>76433.460000000006</v>
      </c>
      <c r="AR28" s="2">
        <v>61702.720000000001</v>
      </c>
      <c r="AS28" s="2">
        <v>38517.480000000003</v>
      </c>
      <c r="AT28" s="2">
        <v>30756.07</v>
      </c>
      <c r="AU28" s="2">
        <v>18496.21</v>
      </c>
      <c r="AV28" s="2">
        <v>14573.42</v>
      </c>
      <c r="AW28" s="2">
        <v>32551.360000000001</v>
      </c>
      <c r="AX28" s="2">
        <v>27744.15</v>
      </c>
      <c r="AY28" s="2">
        <v>8419.5300000000007</v>
      </c>
      <c r="AZ28" s="2">
        <v>7628.22</v>
      </c>
    </row>
    <row r="29" spans="1:52" x14ac:dyDescent="0.25">
      <c r="A29">
        <v>100</v>
      </c>
      <c r="B29">
        <v>1</v>
      </c>
      <c r="C29">
        <v>5345</v>
      </c>
      <c r="D29">
        <v>7360</v>
      </c>
      <c r="E29">
        <v>3459</v>
      </c>
      <c r="U29">
        <v>1985</v>
      </c>
      <c r="V29">
        <v>3</v>
      </c>
      <c r="W29" t="s">
        <v>450</v>
      </c>
      <c r="X29">
        <v>5</v>
      </c>
      <c r="Y29">
        <v>14324.89</v>
      </c>
      <c r="Z29">
        <v>10369.56</v>
      </c>
      <c r="AB29" s="70">
        <v>2003</v>
      </c>
      <c r="AC29" s="2">
        <v>32448.639999999999</v>
      </c>
      <c r="AD29" s="2">
        <v>32376.9</v>
      </c>
      <c r="AE29" s="2">
        <v>109042.86</v>
      </c>
      <c r="AF29" s="2">
        <v>96424.88</v>
      </c>
      <c r="AG29" s="2">
        <v>38856.28</v>
      </c>
      <c r="AH29" s="2">
        <v>35895.97</v>
      </c>
      <c r="AI29" s="2">
        <v>28297.45</v>
      </c>
      <c r="AJ29" s="2">
        <v>27181.15</v>
      </c>
      <c r="AK29" s="2">
        <v>165499.23000000001</v>
      </c>
      <c r="AL29" s="2">
        <v>165109.07</v>
      </c>
      <c r="AM29" s="2">
        <v>17144.66</v>
      </c>
      <c r="AN29" s="2">
        <v>17128.849999999999</v>
      </c>
      <c r="AO29" s="2">
        <v>28478.15</v>
      </c>
      <c r="AP29" s="2">
        <v>25732.46</v>
      </c>
      <c r="AQ29" s="2">
        <v>128272.7</v>
      </c>
      <c r="AR29" s="2">
        <v>103552.95</v>
      </c>
      <c r="AS29" s="2">
        <v>50703.78</v>
      </c>
      <c r="AT29" s="2">
        <v>40530.54</v>
      </c>
      <c r="AU29" s="2">
        <v>12207.27</v>
      </c>
      <c r="AV29" s="2">
        <v>7918.34</v>
      </c>
      <c r="AW29" s="2">
        <v>41515.730000000003</v>
      </c>
      <c r="AX29" s="2">
        <v>31346.44</v>
      </c>
      <c r="AY29" s="2">
        <v>11506.91</v>
      </c>
      <c r="AZ29" s="2">
        <v>9714.89</v>
      </c>
    </row>
    <row r="30" spans="1:52" x14ac:dyDescent="0.25">
      <c r="A30">
        <v>101</v>
      </c>
      <c r="B30">
        <v>1</v>
      </c>
      <c r="C30">
        <v>2736</v>
      </c>
      <c r="D30">
        <v>12706</v>
      </c>
      <c r="E30">
        <v>6148</v>
      </c>
      <c r="U30">
        <v>1986</v>
      </c>
      <c r="V30">
        <v>3</v>
      </c>
      <c r="W30" t="s">
        <v>450</v>
      </c>
      <c r="X30">
        <v>2</v>
      </c>
      <c r="Y30">
        <v>7261.01</v>
      </c>
      <c r="Z30">
        <v>7110.18</v>
      </c>
      <c r="AB30" s="70">
        <v>2004</v>
      </c>
      <c r="AC30" s="2">
        <v>31142.7</v>
      </c>
      <c r="AD30" s="2">
        <v>31026.39</v>
      </c>
      <c r="AE30" s="2">
        <v>91444.97</v>
      </c>
      <c r="AF30" s="2">
        <v>75111.3</v>
      </c>
      <c r="AG30" s="2">
        <v>37060.400000000001</v>
      </c>
      <c r="AH30" s="2">
        <v>32749.73</v>
      </c>
      <c r="AI30" s="2">
        <v>61254.43</v>
      </c>
      <c r="AJ30" s="2">
        <v>53582.44</v>
      </c>
      <c r="AK30" s="2">
        <v>112320.75</v>
      </c>
      <c r="AL30" s="2">
        <v>111474.77</v>
      </c>
      <c r="AM30" s="2">
        <v>78319.850000000006</v>
      </c>
      <c r="AN30" s="2">
        <v>78133.25</v>
      </c>
      <c r="AO30" s="2">
        <v>29007.58</v>
      </c>
      <c r="AP30" s="2">
        <v>26157.21</v>
      </c>
      <c r="AQ30" s="2">
        <v>58237.86</v>
      </c>
      <c r="AR30" s="2">
        <v>46876.82</v>
      </c>
      <c r="AS30" s="2">
        <v>82367.48</v>
      </c>
      <c r="AT30" s="2">
        <v>65792.61</v>
      </c>
      <c r="AU30" s="2">
        <v>14563.13</v>
      </c>
      <c r="AV30" s="2">
        <v>10635.96</v>
      </c>
      <c r="AW30" s="2">
        <v>41633.879999999997</v>
      </c>
      <c r="AX30" s="2">
        <v>33795.17</v>
      </c>
      <c r="AY30" s="2">
        <v>52513.88</v>
      </c>
      <c r="AZ30" s="2">
        <v>46236.92</v>
      </c>
    </row>
    <row r="31" spans="1:52" x14ac:dyDescent="0.25">
      <c r="A31">
        <v>102</v>
      </c>
      <c r="B31">
        <v>1</v>
      </c>
      <c r="C31">
        <v>5066</v>
      </c>
      <c r="D31">
        <v>6665</v>
      </c>
      <c r="E31">
        <v>6948</v>
      </c>
      <c r="U31">
        <v>1986</v>
      </c>
      <c r="V31">
        <v>3</v>
      </c>
      <c r="W31" t="s">
        <v>450</v>
      </c>
      <c r="X31">
        <v>3</v>
      </c>
      <c r="Y31">
        <v>27139.040000000001</v>
      </c>
      <c r="Z31">
        <v>26952.12</v>
      </c>
      <c r="AB31" s="70">
        <v>2005</v>
      </c>
      <c r="AC31" s="2">
        <v>35783.519999999997</v>
      </c>
      <c r="AD31" s="2">
        <v>35632.15</v>
      </c>
      <c r="AE31" s="2">
        <v>88928.26</v>
      </c>
      <c r="AF31" s="2">
        <v>85830.61</v>
      </c>
      <c r="AG31" s="2">
        <v>31703.69</v>
      </c>
      <c r="AH31" s="2">
        <v>30958.38</v>
      </c>
      <c r="AI31" s="2">
        <v>41516.35</v>
      </c>
      <c r="AJ31" s="2">
        <v>31617.34</v>
      </c>
      <c r="AK31" s="2">
        <v>78217.320000000007</v>
      </c>
      <c r="AL31" s="2">
        <v>77093.87</v>
      </c>
      <c r="AM31" s="2">
        <v>51683.82</v>
      </c>
      <c r="AN31" s="2">
        <v>51474.09</v>
      </c>
      <c r="AO31" s="2">
        <v>27122.77</v>
      </c>
      <c r="AP31" s="2">
        <v>24490.69</v>
      </c>
      <c r="AQ31" s="2">
        <v>73480.31</v>
      </c>
      <c r="AR31" s="2">
        <v>59343.94</v>
      </c>
      <c r="AS31" s="2">
        <v>53965.279999999999</v>
      </c>
      <c r="AT31" s="2">
        <v>43164.72</v>
      </c>
      <c r="AU31" s="2">
        <v>4141.1000000000004</v>
      </c>
      <c r="AV31" s="2">
        <v>1795.72</v>
      </c>
      <c r="AW31" s="2">
        <v>12364.12</v>
      </c>
      <c r="AX31" s="2">
        <v>7486.89</v>
      </c>
      <c r="AY31" s="2">
        <v>16851.560000000001</v>
      </c>
      <c r="AZ31" s="2">
        <v>12622.1</v>
      </c>
    </row>
    <row r="32" spans="1:52" x14ac:dyDescent="0.25">
      <c r="A32">
        <v>103</v>
      </c>
      <c r="B32">
        <v>1</v>
      </c>
      <c r="C32">
        <v>1828</v>
      </c>
      <c r="D32">
        <v>9080</v>
      </c>
      <c r="E32">
        <v>3668</v>
      </c>
      <c r="U32">
        <v>1986</v>
      </c>
      <c r="V32">
        <v>3</v>
      </c>
      <c r="W32" t="s">
        <v>450</v>
      </c>
      <c r="X32">
        <v>4</v>
      </c>
      <c r="Y32">
        <v>70088.42</v>
      </c>
      <c r="Z32">
        <v>51356.58</v>
      </c>
      <c r="AB32" s="70">
        <v>2006</v>
      </c>
      <c r="AC32" s="2">
        <v>28806.94</v>
      </c>
      <c r="AD32" s="2">
        <v>28666.65</v>
      </c>
      <c r="AE32" s="2">
        <v>100858.43</v>
      </c>
      <c r="AF32" s="2">
        <v>96328.63</v>
      </c>
      <c r="AG32" s="2">
        <v>29972.63</v>
      </c>
      <c r="AH32" s="2">
        <v>29081.279999999999</v>
      </c>
      <c r="AI32" s="2">
        <v>68765.83</v>
      </c>
      <c r="AJ32" s="2">
        <v>51224.9</v>
      </c>
      <c r="AK32" s="2">
        <v>62556.77</v>
      </c>
      <c r="AL32" s="2">
        <v>61593.38</v>
      </c>
      <c r="AM32" s="2">
        <v>12491.07</v>
      </c>
      <c r="AN32" s="2">
        <v>12436.1</v>
      </c>
      <c r="AO32" s="2">
        <v>11319.47</v>
      </c>
      <c r="AP32" s="2">
        <v>10211.77</v>
      </c>
      <c r="AQ32" s="2">
        <v>41559.69</v>
      </c>
      <c r="AR32" s="2">
        <v>33508.54</v>
      </c>
      <c r="AS32" s="2">
        <v>39896.050000000003</v>
      </c>
      <c r="AT32" s="2">
        <v>31883.85</v>
      </c>
      <c r="AU32" s="2">
        <v>5201.7</v>
      </c>
      <c r="AV32" s="2">
        <v>2671.7</v>
      </c>
      <c r="AW32" s="2">
        <v>13459.62</v>
      </c>
      <c r="AX32" s="2">
        <v>8897.49</v>
      </c>
      <c r="AY32" s="2">
        <v>11416.38</v>
      </c>
      <c r="AZ32" s="2">
        <v>8955.66</v>
      </c>
    </row>
    <row r="33" spans="1:52" x14ac:dyDescent="0.25">
      <c r="A33">
        <v>104</v>
      </c>
      <c r="B33">
        <v>1</v>
      </c>
      <c r="C33">
        <v>6753</v>
      </c>
      <c r="D33">
        <v>4898</v>
      </c>
      <c r="E33">
        <v>5456</v>
      </c>
      <c r="U33">
        <v>1986</v>
      </c>
      <c r="V33">
        <v>3</v>
      </c>
      <c r="W33" t="s">
        <v>450</v>
      </c>
      <c r="X33">
        <v>5</v>
      </c>
      <c r="Y33">
        <v>20290.21</v>
      </c>
      <c r="Z33">
        <v>16490.900000000001</v>
      </c>
      <c r="AB33" s="70">
        <v>2007</v>
      </c>
      <c r="AC33" s="2">
        <v>27951.99</v>
      </c>
      <c r="AD33" s="2">
        <v>27883.53</v>
      </c>
      <c r="AE33" s="2">
        <v>80076.11</v>
      </c>
      <c r="AF33" s="2">
        <v>77918.8</v>
      </c>
      <c r="AG33" s="2">
        <v>34946.58</v>
      </c>
      <c r="AH33" s="2">
        <v>34327.440000000002</v>
      </c>
      <c r="AI33" s="2">
        <v>14016.74</v>
      </c>
      <c r="AJ33" s="2">
        <v>12434.87</v>
      </c>
      <c r="AK33" s="2">
        <v>88335.74</v>
      </c>
      <c r="AL33" s="2">
        <v>87735.72</v>
      </c>
      <c r="AM33" s="2">
        <v>4655.7</v>
      </c>
      <c r="AN33" s="2">
        <v>4646.41</v>
      </c>
      <c r="AO33" s="2">
        <v>3416.41</v>
      </c>
      <c r="AP33" s="2">
        <v>3081.17</v>
      </c>
      <c r="AQ33" s="2">
        <v>23632.21</v>
      </c>
      <c r="AR33" s="2">
        <v>18949.599999999999</v>
      </c>
      <c r="AS33" s="2">
        <v>35901.08</v>
      </c>
      <c r="AT33" s="2">
        <v>28633.759999999998</v>
      </c>
      <c r="AU33" s="2">
        <v>4278.38</v>
      </c>
      <c r="AV33" s="2">
        <v>2662.89</v>
      </c>
      <c r="AW33" s="2">
        <v>8872.4599999999991</v>
      </c>
      <c r="AX33" s="2">
        <v>6464.24</v>
      </c>
      <c r="AY33" s="2">
        <v>6421.62</v>
      </c>
      <c r="AZ33" s="2">
        <v>5338.55</v>
      </c>
    </row>
    <row r="34" spans="1:52" x14ac:dyDescent="0.25">
      <c r="A34">
        <v>105</v>
      </c>
      <c r="B34">
        <v>1</v>
      </c>
      <c r="C34">
        <v>2787</v>
      </c>
      <c r="D34">
        <v>9952</v>
      </c>
      <c r="E34">
        <v>2496</v>
      </c>
      <c r="U34">
        <v>1987</v>
      </c>
      <c r="V34">
        <v>3</v>
      </c>
      <c r="W34" t="s">
        <v>450</v>
      </c>
      <c r="X34">
        <v>2</v>
      </c>
      <c r="Y34">
        <v>6953.86</v>
      </c>
      <c r="Z34">
        <v>6856.71</v>
      </c>
      <c r="AB34" s="70">
        <v>2008</v>
      </c>
      <c r="AC34" s="2">
        <v>30555.33</v>
      </c>
      <c r="AD34" s="2">
        <v>30411.81</v>
      </c>
      <c r="AE34" s="2">
        <v>81202.149999999994</v>
      </c>
      <c r="AF34" s="2">
        <v>77899.8</v>
      </c>
      <c r="AG34" s="2">
        <v>29603.47</v>
      </c>
      <c r="AH34" s="2">
        <v>28794.97</v>
      </c>
      <c r="AI34" s="2">
        <v>97046.24</v>
      </c>
      <c r="AJ34" s="2">
        <v>77760.679999999993</v>
      </c>
      <c r="AK34" s="2">
        <v>30057.11</v>
      </c>
      <c r="AL34" s="2">
        <v>29697.61</v>
      </c>
      <c r="AM34" s="2">
        <v>2715</v>
      </c>
      <c r="AN34" s="2">
        <v>2705.3</v>
      </c>
      <c r="AO34" s="2">
        <v>13558.43</v>
      </c>
      <c r="AP34" s="2">
        <v>12251.81</v>
      </c>
      <c r="AQ34" s="2">
        <v>16700.009999999998</v>
      </c>
      <c r="AR34" s="2">
        <v>13487.58</v>
      </c>
      <c r="AS34" s="2">
        <v>10580.2</v>
      </c>
      <c r="AT34" s="2">
        <v>8461.6299999999992</v>
      </c>
      <c r="AU34" s="2">
        <v>4232.71</v>
      </c>
      <c r="AV34" s="2">
        <v>3220.37</v>
      </c>
      <c r="AW34" s="2">
        <v>18123.93</v>
      </c>
      <c r="AX34" s="2">
        <v>15102.46</v>
      </c>
      <c r="AY34" s="2">
        <v>4986.6400000000003</v>
      </c>
      <c r="AZ34" s="2">
        <v>4458.0600000000004</v>
      </c>
    </row>
    <row r="35" spans="1:52" x14ac:dyDescent="0.25">
      <c r="A35">
        <v>106</v>
      </c>
      <c r="B35">
        <v>1</v>
      </c>
      <c r="C35">
        <v>6221</v>
      </c>
      <c r="D35">
        <v>8233</v>
      </c>
      <c r="E35">
        <v>6276</v>
      </c>
      <c r="U35">
        <v>1987</v>
      </c>
      <c r="V35">
        <v>3</v>
      </c>
      <c r="W35" t="s">
        <v>450</v>
      </c>
      <c r="X35">
        <v>3</v>
      </c>
      <c r="Y35">
        <v>25536.39</v>
      </c>
      <c r="Z35">
        <v>25418.09</v>
      </c>
      <c r="AB35" s="70">
        <v>2009</v>
      </c>
      <c r="AC35" s="2">
        <v>36541.629999999997</v>
      </c>
      <c r="AD35" s="2">
        <v>36417.9</v>
      </c>
      <c r="AE35" s="2">
        <v>88293.25</v>
      </c>
      <c r="AF35" s="2">
        <v>85266.67</v>
      </c>
      <c r="AG35" s="2">
        <v>28865.59</v>
      </c>
      <c r="AH35" s="2">
        <v>28207.63</v>
      </c>
      <c r="AI35" s="2">
        <v>7231</v>
      </c>
      <c r="AJ35" s="2">
        <v>6277.63</v>
      </c>
      <c r="AK35" s="2">
        <v>72216.17</v>
      </c>
      <c r="AL35" s="2">
        <v>71642.789999999994</v>
      </c>
      <c r="AM35" s="2">
        <v>1609.29</v>
      </c>
      <c r="AN35" s="2">
        <v>1605.39</v>
      </c>
      <c r="AO35" s="2">
        <v>18837.400000000001</v>
      </c>
      <c r="AP35" s="2">
        <v>17034.84</v>
      </c>
      <c r="AQ35" s="2">
        <v>24545.96</v>
      </c>
      <c r="AR35" s="2">
        <v>19806.669999999998</v>
      </c>
      <c r="AS35" s="2">
        <v>14709.44</v>
      </c>
      <c r="AT35" s="2">
        <v>11769.25</v>
      </c>
      <c r="AU35" s="2">
        <v>17491.98</v>
      </c>
      <c r="AV35" s="2">
        <v>14433.83</v>
      </c>
      <c r="AW35" s="2">
        <v>16818.79</v>
      </c>
      <c r="AX35" s="2">
        <v>14768.84</v>
      </c>
      <c r="AY35" s="2">
        <v>6854.05</v>
      </c>
      <c r="AZ35" s="2">
        <v>6323.03</v>
      </c>
    </row>
    <row r="36" spans="1:52" x14ac:dyDescent="0.25">
      <c r="A36">
        <v>107</v>
      </c>
      <c r="B36">
        <v>1</v>
      </c>
      <c r="C36">
        <v>2403</v>
      </c>
      <c r="D36">
        <v>9505</v>
      </c>
      <c r="E36">
        <v>3104</v>
      </c>
      <c r="U36">
        <v>1987</v>
      </c>
      <c r="V36">
        <v>3</v>
      </c>
      <c r="W36" t="s">
        <v>450</v>
      </c>
      <c r="X36">
        <v>4</v>
      </c>
      <c r="Y36">
        <v>65980.31</v>
      </c>
      <c r="Z36">
        <v>54966.37</v>
      </c>
      <c r="AB36" s="70">
        <v>2010</v>
      </c>
      <c r="AC36" s="2">
        <v>31778.16</v>
      </c>
      <c r="AD36" s="2">
        <v>31535.06</v>
      </c>
      <c r="AE36" s="2">
        <v>106039.11</v>
      </c>
      <c r="AF36" s="2">
        <v>102010.3</v>
      </c>
      <c r="AG36" s="2">
        <v>32172.99</v>
      </c>
      <c r="AH36" s="2">
        <v>31341.87</v>
      </c>
      <c r="AI36" s="2">
        <v>190610.95</v>
      </c>
      <c r="AJ36" s="2">
        <v>138939.67000000001</v>
      </c>
      <c r="AK36" s="2">
        <v>43391.13</v>
      </c>
      <c r="AL36" s="2">
        <v>42682.61</v>
      </c>
      <c r="AM36" s="2">
        <v>6168.81</v>
      </c>
      <c r="AN36" s="2">
        <v>6137.43</v>
      </c>
      <c r="AO36" s="2">
        <v>51541.919999999998</v>
      </c>
      <c r="AP36" s="2">
        <v>46447.4</v>
      </c>
      <c r="AQ36" s="2">
        <v>61314.49</v>
      </c>
      <c r="AR36" s="2">
        <v>49566.06</v>
      </c>
      <c r="AS36" s="2">
        <v>13465.31</v>
      </c>
      <c r="AT36" s="2">
        <v>10772.52</v>
      </c>
      <c r="AU36" s="2">
        <v>35582.879999999997</v>
      </c>
      <c r="AV36" s="2">
        <v>25566.32</v>
      </c>
      <c r="AW36" s="2">
        <v>47972.38</v>
      </c>
      <c r="AX36" s="2">
        <v>38571.629999999997</v>
      </c>
      <c r="AY36" s="2">
        <v>11295.62</v>
      </c>
      <c r="AZ36" s="2">
        <v>9886.58</v>
      </c>
    </row>
    <row r="37" spans="1:52" x14ac:dyDescent="0.25">
      <c r="A37">
        <v>108</v>
      </c>
      <c r="B37">
        <v>1</v>
      </c>
      <c r="C37">
        <v>3145</v>
      </c>
      <c r="D37">
        <v>6506</v>
      </c>
      <c r="E37">
        <v>4129</v>
      </c>
      <c r="U37">
        <v>1987</v>
      </c>
      <c r="V37">
        <v>3</v>
      </c>
      <c r="W37" t="s">
        <v>450</v>
      </c>
      <c r="X37">
        <v>5</v>
      </c>
      <c r="Y37">
        <v>24432.98</v>
      </c>
      <c r="Z37">
        <v>21852.23</v>
      </c>
      <c r="AB37" s="70">
        <v>2011</v>
      </c>
      <c r="AC37" s="2">
        <v>22149.72</v>
      </c>
      <c r="AD37" s="2">
        <v>22033.439999999999</v>
      </c>
      <c r="AE37" s="2">
        <v>91799.18</v>
      </c>
      <c r="AF37" s="2">
        <v>85567.49</v>
      </c>
      <c r="AG37" s="2">
        <v>38518.89</v>
      </c>
      <c r="AH37" s="2">
        <v>36791.300000000003</v>
      </c>
      <c r="AI37" s="2">
        <v>59042.61</v>
      </c>
      <c r="AJ37" s="2">
        <v>38396.71</v>
      </c>
      <c r="AK37" s="2">
        <v>156778.94</v>
      </c>
      <c r="AL37" s="2">
        <v>153469.54</v>
      </c>
      <c r="AM37" s="2">
        <v>97.11</v>
      </c>
      <c r="AN37" s="2">
        <v>96.55</v>
      </c>
      <c r="AO37" s="2">
        <v>17931.98</v>
      </c>
      <c r="AP37" s="2">
        <v>16149.66</v>
      </c>
      <c r="AQ37" s="2">
        <v>55559.09</v>
      </c>
      <c r="AR37" s="2">
        <v>44850.78</v>
      </c>
      <c r="AS37" s="2">
        <v>28124.48</v>
      </c>
      <c r="AT37" s="2">
        <v>22496.12</v>
      </c>
      <c r="AU37" s="2">
        <v>17436.46</v>
      </c>
      <c r="AV37" s="2">
        <v>10439.19</v>
      </c>
      <c r="AW37" s="2">
        <v>49054.45</v>
      </c>
      <c r="AX37" s="2">
        <v>35330.11</v>
      </c>
      <c r="AY37" s="2">
        <v>9332.8799999999992</v>
      </c>
      <c r="AZ37" s="2">
        <v>7672.75</v>
      </c>
    </row>
    <row r="38" spans="1:52" x14ac:dyDescent="0.25">
      <c r="A38">
        <v>109</v>
      </c>
      <c r="B38">
        <v>1</v>
      </c>
      <c r="C38">
        <v>3958</v>
      </c>
      <c r="D38">
        <v>4687</v>
      </c>
      <c r="E38">
        <v>1818</v>
      </c>
      <c r="U38">
        <v>1988</v>
      </c>
      <c r="V38">
        <v>3</v>
      </c>
      <c r="W38" t="s">
        <v>450</v>
      </c>
      <c r="X38">
        <v>2</v>
      </c>
      <c r="Y38">
        <v>7064.3</v>
      </c>
      <c r="Z38">
        <v>6905.52</v>
      </c>
      <c r="AB38" s="70">
        <v>2012</v>
      </c>
      <c r="AC38" s="2">
        <v>28588.36</v>
      </c>
      <c r="AD38" s="2">
        <v>28529.05</v>
      </c>
      <c r="AE38" s="2">
        <v>65185.01</v>
      </c>
      <c r="AF38" s="2">
        <v>63113.72</v>
      </c>
      <c r="AG38" s="2">
        <v>32961.65</v>
      </c>
      <c r="AH38" s="2">
        <v>32262.47</v>
      </c>
      <c r="AI38" s="2">
        <v>31991.88</v>
      </c>
      <c r="AJ38" s="2">
        <v>29250.3</v>
      </c>
      <c r="AK38" s="2">
        <v>47484.6</v>
      </c>
      <c r="AL38" s="2">
        <v>47240.1</v>
      </c>
      <c r="AM38" s="2">
        <v>4012</v>
      </c>
      <c r="AN38" s="2">
        <v>4005.78</v>
      </c>
      <c r="AO38" s="2">
        <v>20312.060000000001</v>
      </c>
      <c r="AP38" s="2">
        <v>18185.53</v>
      </c>
      <c r="AQ38" s="2">
        <v>41055.5</v>
      </c>
      <c r="AR38" s="2">
        <v>33089.730000000003</v>
      </c>
      <c r="AS38" s="2">
        <v>20561.62</v>
      </c>
      <c r="AT38" s="2">
        <v>16436.84</v>
      </c>
      <c r="AU38" s="2">
        <v>13584.33</v>
      </c>
      <c r="AV38" s="2">
        <v>6137.76</v>
      </c>
      <c r="AW38" s="2">
        <v>19860.03</v>
      </c>
      <c r="AX38" s="2">
        <v>12212.72</v>
      </c>
      <c r="AY38" s="2">
        <v>11713.97</v>
      </c>
      <c r="AZ38" s="2">
        <v>8862.11</v>
      </c>
    </row>
    <row r="39" spans="1:52" x14ac:dyDescent="0.25">
      <c r="A39">
        <v>110</v>
      </c>
      <c r="B39">
        <v>1</v>
      </c>
      <c r="C39">
        <v>4164</v>
      </c>
      <c r="D39">
        <v>8622</v>
      </c>
      <c r="E39">
        <v>2888</v>
      </c>
      <c r="U39">
        <v>1988</v>
      </c>
      <c r="V39">
        <v>3</v>
      </c>
      <c r="W39" t="s">
        <v>450</v>
      </c>
      <c r="X39">
        <v>3</v>
      </c>
      <c r="Y39">
        <v>24678.47</v>
      </c>
      <c r="Z39">
        <v>24494.55</v>
      </c>
      <c r="AB39" s="70">
        <v>2013</v>
      </c>
      <c r="AC39" s="2">
        <v>35555.69</v>
      </c>
      <c r="AD39" s="2">
        <v>34904.370000000003</v>
      </c>
      <c r="AE39" s="2">
        <v>85526.35</v>
      </c>
      <c r="AF39" s="2">
        <v>80737.83</v>
      </c>
      <c r="AG39" s="2">
        <v>24627.33</v>
      </c>
      <c r="AH39" s="2">
        <v>23657.83</v>
      </c>
      <c r="AI39" s="2">
        <v>107238.12</v>
      </c>
      <c r="AJ39" s="2">
        <v>57454.48</v>
      </c>
      <c r="AK39" s="2">
        <v>42330.9</v>
      </c>
      <c r="AL39" s="2">
        <v>41153.160000000003</v>
      </c>
      <c r="AM39" s="2">
        <v>763.24</v>
      </c>
      <c r="AN39" s="2">
        <v>755.93</v>
      </c>
      <c r="AO39" s="2">
        <v>46278.63</v>
      </c>
      <c r="AP39" s="2">
        <v>41781.769999999997</v>
      </c>
      <c r="AQ39" s="2">
        <v>89168.67</v>
      </c>
      <c r="AR39" s="2">
        <v>71960.97</v>
      </c>
      <c r="AS39" s="2">
        <v>35582.83</v>
      </c>
      <c r="AT39" s="2">
        <v>28461.48</v>
      </c>
      <c r="AU39" s="2">
        <v>23304.77</v>
      </c>
      <c r="AV39" s="2">
        <v>12877.24</v>
      </c>
      <c r="AW39" s="2">
        <v>32912.410000000003</v>
      </c>
      <c r="AX39" s="2">
        <v>22567.19</v>
      </c>
      <c r="AY39" s="2">
        <v>8877.3700000000008</v>
      </c>
      <c r="AZ39" s="2">
        <v>7113.27</v>
      </c>
    </row>
    <row r="40" spans="1:52" x14ac:dyDescent="0.25">
      <c r="A40">
        <v>111</v>
      </c>
      <c r="B40">
        <v>1</v>
      </c>
      <c r="C40">
        <v>2729</v>
      </c>
      <c r="D40">
        <v>6295</v>
      </c>
      <c r="E40">
        <v>2784</v>
      </c>
      <c r="U40">
        <v>1988</v>
      </c>
      <c r="V40">
        <v>3</v>
      </c>
      <c r="W40" t="s">
        <v>450</v>
      </c>
      <c r="X40">
        <v>4</v>
      </c>
      <c r="Y40">
        <v>65910.559999999998</v>
      </c>
      <c r="Z40">
        <v>58216.54</v>
      </c>
      <c r="AB40" s="70">
        <v>2014</v>
      </c>
      <c r="AC40" s="2">
        <v>41127.81</v>
      </c>
      <c r="AD40" s="2">
        <v>40563.22</v>
      </c>
      <c r="AE40" s="2">
        <v>102340.46</v>
      </c>
      <c r="AF40" s="2">
        <v>63550.96</v>
      </c>
      <c r="AG40" s="2">
        <v>30054.46</v>
      </c>
      <c r="AH40" s="2">
        <v>22603.81</v>
      </c>
      <c r="AI40" s="2">
        <v>137882.69</v>
      </c>
      <c r="AJ40" s="2">
        <v>90210.72</v>
      </c>
      <c r="AK40" s="2">
        <v>62760.3</v>
      </c>
      <c r="AL40" s="2">
        <v>61457.14</v>
      </c>
      <c r="AM40" s="2">
        <v>3325.87</v>
      </c>
      <c r="AN40" s="2">
        <v>3302.11</v>
      </c>
      <c r="AO40" s="2">
        <v>35433.879999999997</v>
      </c>
      <c r="AP40" s="2">
        <v>32058.71</v>
      </c>
      <c r="AQ40" s="2">
        <v>107050.56</v>
      </c>
      <c r="AR40" s="2">
        <v>86484.08</v>
      </c>
      <c r="AS40" s="2">
        <v>44891.56</v>
      </c>
      <c r="AT40" s="2">
        <v>35915.94</v>
      </c>
      <c r="AU40" s="2">
        <v>25656.07</v>
      </c>
      <c r="AV40" s="2">
        <v>16652.62</v>
      </c>
      <c r="AW40" s="2">
        <v>50325.3</v>
      </c>
      <c r="AX40" s="2">
        <v>38025.86</v>
      </c>
      <c r="AY40" s="2">
        <v>7279.11</v>
      </c>
      <c r="AZ40" s="2">
        <v>6147.22</v>
      </c>
    </row>
    <row r="41" spans="1:52" x14ac:dyDescent="0.25">
      <c r="A41">
        <v>112</v>
      </c>
      <c r="B41">
        <v>1</v>
      </c>
      <c r="C41">
        <v>1806</v>
      </c>
      <c r="D41">
        <v>3671</v>
      </c>
      <c r="E41">
        <v>1254</v>
      </c>
      <c r="U41">
        <v>1988</v>
      </c>
      <c r="V41">
        <v>3</v>
      </c>
      <c r="W41" t="s">
        <v>450</v>
      </c>
      <c r="X41">
        <v>5</v>
      </c>
      <c r="Y41">
        <v>23205.18</v>
      </c>
      <c r="Z41">
        <v>21433.15</v>
      </c>
      <c r="AB41" s="70">
        <v>2015</v>
      </c>
      <c r="AC41" s="2">
        <v>30075.1</v>
      </c>
      <c r="AD41" s="2">
        <v>30012.99</v>
      </c>
      <c r="AE41" s="2">
        <v>117885.98</v>
      </c>
      <c r="AF41" s="2">
        <v>115403.63</v>
      </c>
      <c r="AG41" s="2">
        <v>36516.33</v>
      </c>
      <c r="AH41" s="2">
        <v>36003.919999999998</v>
      </c>
      <c r="AI41" s="2">
        <v>30471.599999999999</v>
      </c>
      <c r="AJ41" s="2">
        <v>25672.560000000001</v>
      </c>
      <c r="AK41" s="2">
        <v>79154.02</v>
      </c>
      <c r="AL41" s="2">
        <v>78402.37</v>
      </c>
      <c r="AM41" s="2">
        <v>620.74</v>
      </c>
      <c r="AN41" s="2">
        <v>619.15</v>
      </c>
      <c r="AO41" s="2">
        <v>40284.79</v>
      </c>
      <c r="AP41" s="2">
        <v>36412.92</v>
      </c>
      <c r="AQ41" s="2">
        <v>76308.289999999994</v>
      </c>
      <c r="AR41" s="2">
        <v>61581.05</v>
      </c>
      <c r="AS41" s="2">
        <v>34436.839999999997</v>
      </c>
      <c r="AT41" s="2">
        <v>27552.560000000001</v>
      </c>
      <c r="AU41" s="2">
        <v>23957.07</v>
      </c>
      <c r="AV41" s="2">
        <v>11331.13</v>
      </c>
      <c r="AW41" s="2">
        <v>58212.07</v>
      </c>
      <c r="AX41" s="2">
        <v>36717.96</v>
      </c>
      <c r="AY41" s="2">
        <v>19905.150000000001</v>
      </c>
      <c r="AZ41" s="2">
        <v>15249.63</v>
      </c>
    </row>
    <row r="42" spans="1:52" x14ac:dyDescent="0.25">
      <c r="A42">
        <v>113</v>
      </c>
      <c r="B42">
        <v>1</v>
      </c>
      <c r="C42">
        <v>1774</v>
      </c>
      <c r="D42">
        <v>4791</v>
      </c>
      <c r="E42">
        <v>1610</v>
      </c>
      <c r="U42">
        <v>1989</v>
      </c>
      <c r="V42">
        <v>3</v>
      </c>
      <c r="W42" t="s">
        <v>450</v>
      </c>
      <c r="X42">
        <v>2</v>
      </c>
      <c r="Y42">
        <v>6566.5</v>
      </c>
      <c r="Z42">
        <v>6369.43</v>
      </c>
      <c r="AB42" s="70">
        <v>2016</v>
      </c>
      <c r="AC42" s="2">
        <v>24030.27</v>
      </c>
      <c r="AD42" s="2">
        <v>23997.99</v>
      </c>
      <c r="AE42" s="2">
        <v>87661.57</v>
      </c>
      <c r="AF42" s="2">
        <v>85144.17</v>
      </c>
      <c r="AG42" s="2">
        <v>40780.559999999998</v>
      </c>
      <c r="AH42" s="2">
        <v>39997.870000000003</v>
      </c>
      <c r="AI42" s="2">
        <v>30244.58</v>
      </c>
      <c r="AJ42" s="2">
        <v>28810.959999999999</v>
      </c>
      <c r="AK42" s="2">
        <v>50199.21</v>
      </c>
      <c r="AL42" s="2">
        <v>50056.49</v>
      </c>
      <c r="AM42" s="2">
        <v>4660.45</v>
      </c>
      <c r="AN42" s="2">
        <v>4656.3</v>
      </c>
      <c r="AO42" s="2">
        <v>20968.400000000001</v>
      </c>
      <c r="AP42" s="2">
        <v>18939.689999999999</v>
      </c>
      <c r="AQ42" s="2">
        <v>89529.65</v>
      </c>
      <c r="AR42" s="2">
        <v>72260.88</v>
      </c>
      <c r="AS42" s="2">
        <v>10767.52</v>
      </c>
      <c r="AT42" s="2">
        <v>8616.11</v>
      </c>
      <c r="AU42" s="2">
        <v>8995.61</v>
      </c>
      <c r="AV42" s="2">
        <v>5020.12</v>
      </c>
      <c r="AW42" s="2">
        <v>54294.7</v>
      </c>
      <c r="AX42" s="2">
        <v>37573.040000000001</v>
      </c>
      <c r="AY42" s="2">
        <v>23168.9</v>
      </c>
      <c r="AZ42" s="2">
        <v>18631.48</v>
      </c>
    </row>
    <row r="43" spans="1:52" x14ac:dyDescent="0.25">
      <c r="A43">
        <v>114</v>
      </c>
      <c r="B43">
        <v>1</v>
      </c>
      <c r="C43">
        <v>3079</v>
      </c>
      <c r="D43">
        <v>5132</v>
      </c>
      <c r="E43">
        <v>2376</v>
      </c>
      <c r="U43">
        <v>1989</v>
      </c>
      <c r="V43">
        <v>3</v>
      </c>
      <c r="W43" t="s">
        <v>450</v>
      </c>
      <c r="X43">
        <v>3</v>
      </c>
      <c r="Y43">
        <v>24964.97</v>
      </c>
      <c r="Z43">
        <v>24716.54</v>
      </c>
      <c r="AB43" s="70">
        <v>2017</v>
      </c>
      <c r="AC43" s="2">
        <v>30184.44</v>
      </c>
      <c r="AD43" s="2">
        <v>30050.85</v>
      </c>
      <c r="AE43" s="2">
        <v>70668.56</v>
      </c>
      <c r="AF43" s="2">
        <v>64146.67</v>
      </c>
      <c r="AG43" s="2">
        <v>30371.51</v>
      </c>
      <c r="AH43" s="2">
        <v>28499.78</v>
      </c>
      <c r="AI43" s="2">
        <v>57096.74</v>
      </c>
      <c r="AJ43" s="2">
        <v>49108.15</v>
      </c>
      <c r="AK43" s="2">
        <v>29918.959999999999</v>
      </c>
      <c r="AL43" s="2">
        <v>29667.79</v>
      </c>
      <c r="AM43" s="2">
        <v>354.37</v>
      </c>
      <c r="AN43" s="2">
        <v>353.42</v>
      </c>
      <c r="AO43" s="2">
        <v>11628.41</v>
      </c>
      <c r="AP43" s="2">
        <v>10418.98</v>
      </c>
      <c r="AQ43" s="2">
        <v>49424.85</v>
      </c>
      <c r="AR43" s="2">
        <v>39918.879999999997</v>
      </c>
      <c r="AS43" s="2">
        <v>39400.57</v>
      </c>
      <c r="AT43" s="2">
        <v>31516.240000000002</v>
      </c>
      <c r="AU43" s="2">
        <v>12215</v>
      </c>
      <c r="AV43" s="2">
        <v>6816.8</v>
      </c>
      <c r="AW43" s="2">
        <v>19815.96</v>
      </c>
      <c r="AX43" s="2">
        <v>13715.54</v>
      </c>
      <c r="AY43" s="2">
        <v>20963.259999999998</v>
      </c>
      <c r="AZ43" s="2">
        <v>16857.91</v>
      </c>
    </row>
    <row r="44" spans="1:52" x14ac:dyDescent="0.25">
      <c r="A44">
        <v>115</v>
      </c>
      <c r="B44">
        <v>1</v>
      </c>
      <c r="C44">
        <v>2605</v>
      </c>
      <c r="D44">
        <v>6089</v>
      </c>
      <c r="E44">
        <v>1267</v>
      </c>
      <c r="U44">
        <v>1989</v>
      </c>
      <c r="V44">
        <v>3</v>
      </c>
      <c r="W44" t="s">
        <v>450</v>
      </c>
      <c r="X44">
        <v>4</v>
      </c>
      <c r="Y44">
        <v>59774.47</v>
      </c>
      <c r="Z44">
        <v>31933.7</v>
      </c>
      <c r="AB44" s="70">
        <v>2018</v>
      </c>
      <c r="AC44" s="2">
        <v>35762.47</v>
      </c>
      <c r="AD44" s="2">
        <v>35635.64</v>
      </c>
      <c r="AE44" s="2">
        <v>87630.27</v>
      </c>
      <c r="AF44" s="2">
        <v>79905.59</v>
      </c>
      <c r="AG44" s="2">
        <v>24578.3</v>
      </c>
      <c r="AH44" s="2">
        <v>23145.29</v>
      </c>
      <c r="AI44" s="2">
        <v>38700.28</v>
      </c>
      <c r="AJ44" s="2">
        <v>33590.769999999997</v>
      </c>
      <c r="AK44" s="2">
        <v>58917.19</v>
      </c>
      <c r="AL44" s="2">
        <v>58449.75</v>
      </c>
      <c r="AM44" s="2">
        <v>1088.1199999999999</v>
      </c>
      <c r="AN44" s="2">
        <v>1085.46</v>
      </c>
      <c r="AO44" s="2">
        <v>10992.42</v>
      </c>
      <c r="AP44" s="2">
        <v>9832.67</v>
      </c>
      <c r="AQ44" s="2">
        <v>26774.799999999999</v>
      </c>
      <c r="AR44" s="2">
        <v>21592.91</v>
      </c>
      <c r="AS44" s="2">
        <v>20908.150000000001</v>
      </c>
      <c r="AT44" s="2">
        <v>16722.59</v>
      </c>
      <c r="AU44" s="2">
        <v>11328.8</v>
      </c>
      <c r="AV44" s="2">
        <v>6322.3</v>
      </c>
      <c r="AW44" s="2">
        <v>26907.37</v>
      </c>
      <c r="AX44" s="2">
        <v>18623.29</v>
      </c>
      <c r="AY44" s="2">
        <v>7647.78</v>
      </c>
      <c r="AZ44" s="2">
        <v>6150.05</v>
      </c>
    </row>
    <row r="45" spans="1:52" x14ac:dyDescent="0.25">
      <c r="A45">
        <v>116</v>
      </c>
      <c r="B45">
        <v>1</v>
      </c>
      <c r="C45">
        <v>1671</v>
      </c>
      <c r="D45">
        <v>3457</v>
      </c>
      <c r="E45">
        <v>869</v>
      </c>
      <c r="U45">
        <v>1989</v>
      </c>
      <c r="V45">
        <v>3</v>
      </c>
      <c r="W45" t="s">
        <v>450</v>
      </c>
      <c r="X45">
        <v>5</v>
      </c>
      <c r="Y45">
        <v>19285.75</v>
      </c>
      <c r="Z45">
        <v>13203.72</v>
      </c>
      <c r="AB45" s="70">
        <v>2019</v>
      </c>
      <c r="AC45" s="2">
        <v>35641.61</v>
      </c>
      <c r="AD45" s="2">
        <v>35506.81</v>
      </c>
      <c r="AE45" s="2">
        <v>103824.08</v>
      </c>
      <c r="AF45" s="2">
        <v>94670.14</v>
      </c>
      <c r="AG45" s="2">
        <v>30709.75</v>
      </c>
      <c r="AH45" s="2">
        <v>28917.91</v>
      </c>
      <c r="AI45" s="2">
        <v>38208.78</v>
      </c>
      <c r="AJ45" s="2">
        <v>33155.160000000003</v>
      </c>
      <c r="AK45" s="2">
        <v>39937.42</v>
      </c>
      <c r="AL45" s="2">
        <v>39620.120000000003</v>
      </c>
      <c r="AM45" s="2">
        <v>2143.84</v>
      </c>
      <c r="AN45" s="2">
        <v>2138.5100000000002</v>
      </c>
      <c r="AO45" s="2">
        <v>11787.44</v>
      </c>
      <c r="AP45" s="2">
        <v>10518.27</v>
      </c>
      <c r="AQ45" s="2">
        <v>25310.33</v>
      </c>
      <c r="AR45" s="2">
        <v>20404.439999999999</v>
      </c>
      <c r="AS45" s="2">
        <v>11385.99</v>
      </c>
      <c r="AT45" s="2">
        <v>9105.32</v>
      </c>
      <c r="AU45" s="2"/>
      <c r="AV45" s="2"/>
      <c r="AW45" s="2"/>
      <c r="AX45" s="2"/>
      <c r="AY45" s="2"/>
      <c r="AZ45" s="2"/>
    </row>
    <row r="46" spans="1:52" x14ac:dyDescent="0.25">
      <c r="A46">
        <v>117</v>
      </c>
      <c r="B46">
        <v>1</v>
      </c>
      <c r="C46">
        <v>1885</v>
      </c>
      <c r="D46">
        <v>2061</v>
      </c>
      <c r="E46">
        <v>654</v>
      </c>
      <c r="U46">
        <v>1990</v>
      </c>
      <c r="V46">
        <v>3</v>
      </c>
      <c r="W46" t="s">
        <v>450</v>
      </c>
      <c r="X46">
        <v>2</v>
      </c>
      <c r="Y46">
        <v>6383.31</v>
      </c>
      <c r="Z46">
        <v>6316.27</v>
      </c>
    </row>
    <row r="47" spans="1:52" x14ac:dyDescent="0.25">
      <c r="A47">
        <v>118</v>
      </c>
      <c r="B47">
        <v>0</v>
      </c>
      <c r="C47">
        <v>1</v>
      </c>
      <c r="D47">
        <v>0</v>
      </c>
      <c r="U47">
        <v>1990</v>
      </c>
      <c r="V47">
        <v>3</v>
      </c>
      <c r="W47" t="s">
        <v>450</v>
      </c>
      <c r="X47">
        <v>3</v>
      </c>
      <c r="Y47">
        <v>23225.279999999999</v>
      </c>
      <c r="Z47">
        <v>23144.41</v>
      </c>
    </row>
    <row r="48" spans="1:52" x14ac:dyDescent="0.25">
      <c r="A48">
        <v>119</v>
      </c>
      <c r="B48">
        <v>0</v>
      </c>
      <c r="C48">
        <v>1</v>
      </c>
      <c r="D48">
        <v>0</v>
      </c>
      <c r="U48">
        <v>1990</v>
      </c>
      <c r="V48">
        <v>3</v>
      </c>
      <c r="W48" t="s">
        <v>450</v>
      </c>
      <c r="X48">
        <v>4</v>
      </c>
      <c r="Y48">
        <v>63697.33</v>
      </c>
      <c r="Z48">
        <v>49395.43</v>
      </c>
    </row>
    <row r="49" spans="1:40" x14ac:dyDescent="0.25">
      <c r="A49" t="s">
        <v>461</v>
      </c>
      <c r="B49" t="s">
        <v>462</v>
      </c>
      <c r="U49">
        <v>1990</v>
      </c>
      <c r="V49">
        <v>3</v>
      </c>
      <c r="W49" t="s">
        <v>450</v>
      </c>
      <c r="X49">
        <v>5</v>
      </c>
      <c r="Y49">
        <v>20854.91</v>
      </c>
      <c r="Z49">
        <v>17756.73</v>
      </c>
    </row>
    <row r="50" spans="1:40" x14ac:dyDescent="0.25">
      <c r="A50">
        <v>1</v>
      </c>
      <c r="B50" t="s">
        <v>463</v>
      </c>
      <c r="U50">
        <v>1991</v>
      </c>
      <c r="V50">
        <v>3</v>
      </c>
      <c r="W50" t="s">
        <v>450</v>
      </c>
      <c r="X50">
        <v>2</v>
      </c>
      <c r="Y50">
        <v>6347.91</v>
      </c>
      <c r="Z50">
        <v>6228.25</v>
      </c>
    </row>
    <row r="51" spans="1:40" x14ac:dyDescent="0.25">
      <c r="A51">
        <v>2</v>
      </c>
      <c r="B51" t="s">
        <v>464</v>
      </c>
      <c r="U51">
        <v>1991</v>
      </c>
      <c r="V51">
        <v>3</v>
      </c>
      <c r="W51" t="s">
        <v>450</v>
      </c>
      <c r="X51">
        <v>3</v>
      </c>
      <c r="Y51">
        <v>22579.17</v>
      </c>
      <c r="Z51">
        <v>22438.05</v>
      </c>
    </row>
    <row r="52" spans="1:40" x14ac:dyDescent="0.25">
      <c r="A52">
        <v>3</v>
      </c>
      <c r="B52" t="s">
        <v>459</v>
      </c>
      <c r="U52">
        <v>1991</v>
      </c>
      <c r="V52">
        <v>3</v>
      </c>
      <c r="W52" t="s">
        <v>450</v>
      </c>
      <c r="X52">
        <v>4</v>
      </c>
      <c r="Y52">
        <v>59219.11</v>
      </c>
      <c r="Z52">
        <v>43365.93</v>
      </c>
    </row>
    <row r="53" spans="1:40" x14ac:dyDescent="0.25">
      <c r="A53">
        <v>1</v>
      </c>
      <c r="B53" t="s">
        <v>460</v>
      </c>
      <c r="U53">
        <v>1991</v>
      </c>
      <c r="V53">
        <v>3</v>
      </c>
      <c r="W53" t="s">
        <v>450</v>
      </c>
      <c r="X53">
        <v>5</v>
      </c>
      <c r="Y53">
        <v>20288.8</v>
      </c>
      <c r="Z53">
        <v>16731.54</v>
      </c>
      <c r="AB53" s="69" t="s">
        <v>1975</v>
      </c>
      <c r="AC53" s="69" t="s">
        <v>597</v>
      </c>
    </row>
    <row r="54" spans="1:40" x14ac:dyDescent="0.25">
      <c r="A54">
        <v>79</v>
      </c>
      <c r="B54">
        <v>0</v>
      </c>
      <c r="C54">
        <v>1</v>
      </c>
      <c r="D54">
        <v>66358</v>
      </c>
      <c r="U54">
        <v>1992</v>
      </c>
      <c r="V54">
        <v>3</v>
      </c>
      <c r="W54" t="s">
        <v>450</v>
      </c>
      <c r="X54">
        <v>2</v>
      </c>
      <c r="Y54">
        <v>7195.5</v>
      </c>
      <c r="Z54">
        <v>7134.27</v>
      </c>
      <c r="AC54" t="s">
        <v>450</v>
      </c>
      <c r="AF54" t="s">
        <v>449</v>
      </c>
      <c r="AI54" t="s">
        <v>592</v>
      </c>
      <c r="AL54" t="s">
        <v>591</v>
      </c>
    </row>
    <row r="55" spans="1:40" x14ac:dyDescent="0.25">
      <c r="A55">
        <v>80</v>
      </c>
      <c r="B55">
        <v>0</v>
      </c>
      <c r="C55">
        <v>1</v>
      </c>
      <c r="D55">
        <v>74611</v>
      </c>
      <c r="U55">
        <v>1992</v>
      </c>
      <c r="V55">
        <v>3</v>
      </c>
      <c r="W55" t="s">
        <v>450</v>
      </c>
      <c r="X55">
        <v>3</v>
      </c>
      <c r="Y55">
        <v>22423.89</v>
      </c>
      <c r="Z55">
        <v>22360.62</v>
      </c>
      <c r="AB55" s="69" t="s">
        <v>599</v>
      </c>
      <c r="AC55">
        <v>3</v>
      </c>
      <c r="AD55">
        <v>4</v>
      </c>
      <c r="AE55">
        <v>5</v>
      </c>
      <c r="AF55">
        <v>3</v>
      </c>
      <c r="AG55">
        <v>4</v>
      </c>
      <c r="AH55">
        <v>5</v>
      </c>
      <c r="AI55">
        <v>3</v>
      </c>
      <c r="AJ55">
        <v>4</v>
      </c>
      <c r="AK55">
        <v>5</v>
      </c>
      <c r="AL55">
        <v>3</v>
      </c>
      <c r="AM55">
        <v>4</v>
      </c>
      <c r="AN55">
        <v>5</v>
      </c>
    </row>
    <row r="56" spans="1:40" x14ac:dyDescent="0.25">
      <c r="A56">
        <v>81</v>
      </c>
      <c r="B56">
        <v>0</v>
      </c>
      <c r="C56">
        <v>1</v>
      </c>
      <c r="D56">
        <v>77899</v>
      </c>
      <c r="U56">
        <v>1992</v>
      </c>
      <c r="V56">
        <v>3</v>
      </c>
      <c r="W56" t="s">
        <v>450</v>
      </c>
      <c r="X56">
        <v>4</v>
      </c>
      <c r="Y56">
        <v>54587.29</v>
      </c>
      <c r="Z56">
        <v>47961.45</v>
      </c>
      <c r="AB56" s="70">
        <v>1979</v>
      </c>
      <c r="AC56" s="661">
        <v>0.20331791947444758</v>
      </c>
      <c r="AD56" s="661">
        <v>0.60114306865050393</v>
      </c>
      <c r="AE56" s="661">
        <v>0.19553901187504852</v>
      </c>
      <c r="AF56" s="661">
        <v>0.2002269242684904</v>
      </c>
      <c r="AG56" s="661">
        <v>0.60498433517076766</v>
      </c>
      <c r="AH56" s="661">
        <v>0.19478874056074202</v>
      </c>
      <c r="AI56" s="661">
        <v>0.16444040329397758</v>
      </c>
      <c r="AJ56" s="661">
        <v>0.46404685238563287</v>
      </c>
      <c r="AK56" s="661">
        <v>0.37151274432038961</v>
      </c>
      <c r="AL56" s="661">
        <v>5.6834922295952314E-2</v>
      </c>
      <c r="AM56" s="661">
        <v>0.55218733509588513</v>
      </c>
      <c r="AN56" s="661">
        <v>0.39097774260816259</v>
      </c>
    </row>
    <row r="57" spans="1:40" x14ac:dyDescent="0.25">
      <c r="A57">
        <v>82</v>
      </c>
      <c r="B57">
        <v>0</v>
      </c>
      <c r="C57">
        <v>1</v>
      </c>
      <c r="D57">
        <v>82030</v>
      </c>
      <c r="U57">
        <v>1992</v>
      </c>
      <c r="V57">
        <v>3</v>
      </c>
      <c r="W57" t="s">
        <v>450</v>
      </c>
      <c r="X57">
        <v>5</v>
      </c>
      <c r="Y57">
        <v>19341.060000000001</v>
      </c>
      <c r="Z57">
        <v>17862.98</v>
      </c>
      <c r="AB57" s="70">
        <v>1980</v>
      </c>
      <c r="AC57" s="661">
        <v>0.21303121548623496</v>
      </c>
      <c r="AD57" s="661">
        <v>0.55554538398593134</v>
      </c>
      <c r="AE57" s="661">
        <v>0.23142340052783375</v>
      </c>
      <c r="AF57" s="661">
        <v>0.20989293559595956</v>
      </c>
      <c r="AG57" s="661">
        <v>0.62142070814297956</v>
      </c>
      <c r="AH57" s="661">
        <v>0.16868635626106085</v>
      </c>
      <c r="AI57" s="661">
        <v>0.36596673928229279</v>
      </c>
      <c r="AJ57" s="661">
        <v>0.35389764239843441</v>
      </c>
      <c r="AK57" s="661">
        <v>0.28013561831927275</v>
      </c>
      <c r="AL57" s="661">
        <v>4.9271269991863889E-2</v>
      </c>
      <c r="AM57" s="661">
        <v>0.54486022704132142</v>
      </c>
      <c r="AN57" s="661">
        <v>0.40586850296681465</v>
      </c>
    </row>
    <row r="58" spans="1:40" x14ac:dyDescent="0.25">
      <c r="A58">
        <v>83</v>
      </c>
      <c r="B58">
        <v>0</v>
      </c>
      <c r="C58">
        <v>1</v>
      </c>
      <c r="D58">
        <v>80559</v>
      </c>
      <c r="U58">
        <v>1993</v>
      </c>
      <c r="V58">
        <v>3</v>
      </c>
      <c r="W58" t="s">
        <v>450</v>
      </c>
      <c r="X58">
        <v>2</v>
      </c>
      <c r="Y58">
        <v>7212.81</v>
      </c>
      <c r="Z58">
        <v>7107.94</v>
      </c>
      <c r="AB58" s="70">
        <v>1981</v>
      </c>
      <c r="AC58" s="661">
        <v>0.24480522676466435</v>
      </c>
      <c r="AD58" s="661">
        <v>0.55229403868074056</v>
      </c>
      <c r="AE58" s="661">
        <v>0.20290073455459515</v>
      </c>
      <c r="AF58" s="661">
        <v>0.35245568965301416</v>
      </c>
      <c r="AG58" s="661">
        <v>0.51146739586506307</v>
      </c>
      <c r="AH58" s="661">
        <v>0.1360769144819228</v>
      </c>
      <c r="AI58" s="661">
        <v>0.26497467507993827</v>
      </c>
      <c r="AJ58" s="661">
        <v>0.36949824318245372</v>
      </c>
      <c r="AK58" s="661">
        <v>0.36552708173760806</v>
      </c>
      <c r="AL58" s="661">
        <v>4.5040677766193603E-2</v>
      </c>
      <c r="AM58" s="661">
        <v>0.51615289018545085</v>
      </c>
      <c r="AN58" s="661">
        <v>0.43880643204835562</v>
      </c>
    </row>
    <row r="59" spans="1:40" x14ac:dyDescent="0.25">
      <c r="A59">
        <v>84</v>
      </c>
      <c r="B59">
        <v>0</v>
      </c>
      <c r="C59">
        <v>1</v>
      </c>
      <c r="D59">
        <v>105611</v>
      </c>
      <c r="U59">
        <v>1993</v>
      </c>
      <c r="V59">
        <v>3</v>
      </c>
      <c r="W59" t="s">
        <v>450</v>
      </c>
      <c r="X59">
        <v>3</v>
      </c>
      <c r="Y59">
        <v>25028.35</v>
      </c>
      <c r="Z59">
        <v>24907.68</v>
      </c>
      <c r="AB59" s="70">
        <v>1982</v>
      </c>
      <c r="AC59" s="661">
        <v>0.27417295067000602</v>
      </c>
      <c r="AD59" s="661">
        <v>0.54876613696629128</v>
      </c>
      <c r="AE59" s="661">
        <v>0.17706091236370278</v>
      </c>
      <c r="AF59" s="661">
        <v>0.23428717426623963</v>
      </c>
      <c r="AG59" s="661">
        <v>0.677452687269127</v>
      </c>
      <c r="AH59" s="661">
        <v>8.826013846463332E-2</v>
      </c>
      <c r="AI59" s="661">
        <v>0.27559337999411893</v>
      </c>
      <c r="AJ59" s="661">
        <v>0.44812587115177266</v>
      </c>
      <c r="AK59" s="661">
        <v>0.2762807488541083</v>
      </c>
      <c r="AL59" s="661">
        <v>6.1293868987752013E-2</v>
      </c>
      <c r="AM59" s="661">
        <v>0.50688075332985283</v>
      </c>
      <c r="AN59" s="661">
        <v>0.43182537768239504</v>
      </c>
    </row>
    <row r="60" spans="1:40" x14ac:dyDescent="0.25">
      <c r="A60">
        <v>85</v>
      </c>
      <c r="B60">
        <v>0</v>
      </c>
      <c r="C60">
        <v>1</v>
      </c>
      <c r="D60">
        <v>139111</v>
      </c>
      <c r="U60">
        <v>1993</v>
      </c>
      <c r="V60">
        <v>3</v>
      </c>
      <c r="W60" t="s">
        <v>450</v>
      </c>
      <c r="X60">
        <v>4</v>
      </c>
      <c r="Y60">
        <v>56224.61</v>
      </c>
      <c r="Z60">
        <v>39754.800000000003</v>
      </c>
      <c r="AB60" s="70">
        <v>1983</v>
      </c>
      <c r="AC60" s="661">
        <v>0.30752757778719902</v>
      </c>
      <c r="AD60" s="661">
        <v>0.5410392074479512</v>
      </c>
      <c r="AE60" s="661">
        <v>0.15143321476484972</v>
      </c>
      <c r="AF60" s="661">
        <v>0.24104281004163117</v>
      </c>
      <c r="AG60" s="661">
        <v>0.61547855812680985</v>
      </c>
      <c r="AH60" s="661">
        <v>0.14347863183155901</v>
      </c>
      <c r="AI60" s="661">
        <v>0.43347536260241698</v>
      </c>
      <c r="AJ60" s="661">
        <v>0.30177572988651402</v>
      </c>
      <c r="AK60" s="661">
        <v>0.26474890751106894</v>
      </c>
      <c r="AL60" s="661">
        <v>7.1681055677815131E-2</v>
      </c>
      <c r="AM60" s="661">
        <v>0.55829967836328021</v>
      </c>
      <c r="AN60" s="661">
        <v>0.37001926595890466</v>
      </c>
    </row>
    <row r="61" spans="1:40" x14ac:dyDescent="0.25">
      <c r="A61">
        <v>86</v>
      </c>
      <c r="B61">
        <v>0</v>
      </c>
      <c r="C61">
        <v>1</v>
      </c>
      <c r="D61">
        <v>162760</v>
      </c>
      <c r="U61">
        <v>1993</v>
      </c>
      <c r="V61">
        <v>3</v>
      </c>
      <c r="W61" t="s">
        <v>450</v>
      </c>
      <c r="X61">
        <v>5</v>
      </c>
      <c r="Y61">
        <v>19212.37</v>
      </c>
      <c r="Z61">
        <v>15729.66</v>
      </c>
      <c r="AB61" s="70">
        <v>1984</v>
      </c>
      <c r="AC61" s="661">
        <v>0.31659481286421992</v>
      </c>
      <c r="AD61" s="661">
        <v>0.55097911830044677</v>
      </c>
      <c r="AE61" s="661">
        <v>0.13242606883533342</v>
      </c>
      <c r="AF61" s="661">
        <v>0.30268363504839157</v>
      </c>
      <c r="AG61" s="661">
        <v>0.55589157817912216</v>
      </c>
      <c r="AH61" s="661">
        <v>0.14142478677248624</v>
      </c>
      <c r="AI61" s="661">
        <v>0.18335544687592767</v>
      </c>
      <c r="AJ61" s="661">
        <v>0.54355057503664861</v>
      </c>
      <c r="AK61" s="661">
        <v>0.27309397808742375</v>
      </c>
      <c r="AL61" s="661">
        <v>5.1162545877376404E-2</v>
      </c>
      <c r="AM61" s="661">
        <v>0.57903230437216779</v>
      </c>
      <c r="AN61" s="661">
        <v>0.3698051497504557</v>
      </c>
    </row>
    <row r="62" spans="1:40" x14ac:dyDescent="0.25">
      <c r="A62">
        <v>87</v>
      </c>
      <c r="B62">
        <v>0</v>
      </c>
      <c r="C62">
        <v>1</v>
      </c>
      <c r="D62">
        <v>147530</v>
      </c>
      <c r="U62">
        <v>1994</v>
      </c>
      <c r="V62">
        <v>3</v>
      </c>
      <c r="W62" t="s">
        <v>450</v>
      </c>
      <c r="X62">
        <v>2</v>
      </c>
      <c r="Y62">
        <v>8525.49</v>
      </c>
      <c r="Z62">
        <v>8425.6</v>
      </c>
      <c r="AB62" s="70">
        <v>1985</v>
      </c>
      <c r="AC62" s="661">
        <v>0.27094168625441956</v>
      </c>
      <c r="AD62" s="661">
        <v>0.59004221754745001</v>
      </c>
      <c r="AE62" s="661">
        <v>0.13901609619813046</v>
      </c>
      <c r="AF62" s="661">
        <v>0.15935372933990963</v>
      </c>
      <c r="AG62" s="661">
        <v>0.75679841265327175</v>
      </c>
      <c r="AH62" s="661">
        <v>8.3847858006818654E-2</v>
      </c>
      <c r="AI62" s="661">
        <v>1.7886240270872187E-2</v>
      </c>
      <c r="AJ62" s="661">
        <v>0.46745983519775131</v>
      </c>
      <c r="AK62" s="661">
        <v>0.51465392453137648</v>
      </c>
      <c r="AL62" s="661">
        <v>5.2183274186534727E-2</v>
      </c>
      <c r="AM62" s="661">
        <v>0.53534285870945431</v>
      </c>
      <c r="AN62" s="661">
        <v>0.41247386710401096</v>
      </c>
    </row>
    <row r="63" spans="1:40" x14ac:dyDescent="0.25">
      <c r="A63">
        <v>88</v>
      </c>
      <c r="B63">
        <v>0</v>
      </c>
      <c r="C63">
        <v>1</v>
      </c>
      <c r="D63">
        <v>171564</v>
      </c>
      <c r="U63">
        <v>1994</v>
      </c>
      <c r="V63">
        <v>3</v>
      </c>
      <c r="W63" t="s">
        <v>450</v>
      </c>
      <c r="X63">
        <v>3</v>
      </c>
      <c r="Y63">
        <v>25440.42</v>
      </c>
      <c r="Z63">
        <v>25341.59</v>
      </c>
      <c r="AB63" s="70">
        <v>1986</v>
      </c>
      <c r="AC63" s="661">
        <v>0.23093582437432605</v>
      </c>
      <c r="AD63" s="661">
        <v>0.5964075019526851</v>
      </c>
      <c r="AE63" s="661">
        <v>0.17265667367298893</v>
      </c>
      <c r="AF63" s="661">
        <v>8.9458943589231621E-2</v>
      </c>
      <c r="AG63" s="661">
        <v>0.79528864543601774</v>
      </c>
      <c r="AH63" s="661">
        <v>0.11525241097475065</v>
      </c>
      <c r="AI63" s="661">
        <v>0.25825981193691</v>
      </c>
      <c r="AJ63" s="661">
        <v>0.31227623955130757</v>
      </c>
      <c r="AK63" s="661">
        <v>0.42946394851178238</v>
      </c>
      <c r="AL63" s="661">
        <v>5.2740486192334249E-2</v>
      </c>
      <c r="AM63" s="661">
        <v>0.54656392576679569</v>
      </c>
      <c r="AN63" s="661">
        <v>0.40069558804087008</v>
      </c>
    </row>
    <row r="64" spans="1:40" x14ac:dyDescent="0.25">
      <c r="A64">
        <v>89</v>
      </c>
      <c r="B64">
        <v>0</v>
      </c>
      <c r="C64">
        <v>1</v>
      </c>
      <c r="D64">
        <v>184225</v>
      </c>
      <c r="U64">
        <v>1994</v>
      </c>
      <c r="V64">
        <v>3</v>
      </c>
      <c r="W64" t="s">
        <v>450</v>
      </c>
      <c r="X64">
        <v>4</v>
      </c>
      <c r="Y64">
        <v>62704.66</v>
      </c>
      <c r="Z64">
        <v>49574.78</v>
      </c>
      <c r="AB64" s="70">
        <v>1987</v>
      </c>
      <c r="AC64" s="661">
        <v>0.2202368303215671</v>
      </c>
      <c r="AD64" s="661">
        <v>0.56904262262733285</v>
      </c>
      <c r="AE64" s="661">
        <v>0.2107205470511001</v>
      </c>
      <c r="AF64" s="661">
        <v>0.12866780971089137</v>
      </c>
      <c r="AG64" s="661">
        <v>0.64993959084907571</v>
      </c>
      <c r="AH64" s="661">
        <v>0.22139259944003292</v>
      </c>
      <c r="AI64" s="661">
        <v>0.18786813883547207</v>
      </c>
      <c r="AJ64" s="661">
        <v>0.32699256720071951</v>
      </c>
      <c r="AK64" s="661">
        <v>0.48513929396380839</v>
      </c>
      <c r="AL64" s="661">
        <v>4.7344316787434629E-2</v>
      </c>
      <c r="AM64" s="661">
        <v>0.55643885580244412</v>
      </c>
      <c r="AN64" s="661">
        <v>0.39621682741012115</v>
      </c>
    </row>
    <row r="65" spans="1:40" x14ac:dyDescent="0.25">
      <c r="A65">
        <v>90</v>
      </c>
      <c r="B65">
        <v>0</v>
      </c>
      <c r="C65">
        <v>1</v>
      </c>
      <c r="D65">
        <v>172722</v>
      </c>
      <c r="U65">
        <v>1994</v>
      </c>
      <c r="V65">
        <v>3</v>
      </c>
      <c r="W65" t="s">
        <v>450</v>
      </c>
      <c r="X65">
        <v>5</v>
      </c>
      <c r="Y65">
        <v>17287.82</v>
      </c>
      <c r="Z65">
        <v>14856.48</v>
      </c>
      <c r="AB65" s="70">
        <v>1988</v>
      </c>
      <c r="AC65" s="661">
        <v>0.21686929414071246</v>
      </c>
      <c r="AD65" s="661">
        <v>0.57920837975851325</v>
      </c>
      <c r="AE65" s="661">
        <v>0.20392232610077438</v>
      </c>
      <c r="AF65" s="661">
        <v>0.11259665263105229</v>
      </c>
      <c r="AG65" s="661">
        <v>0.65335139560522038</v>
      </c>
      <c r="AH65" s="661">
        <v>0.23405195176372739</v>
      </c>
      <c r="AI65" s="661">
        <v>7.8499851672049328E-2</v>
      </c>
      <c r="AJ65" s="661">
        <v>0.4507777356959648</v>
      </c>
      <c r="AK65" s="661">
        <v>0.47072241263198583</v>
      </c>
      <c r="AL65" s="661">
        <v>4.0550414082011155E-2</v>
      </c>
      <c r="AM65" s="661">
        <v>0.54291076321855114</v>
      </c>
      <c r="AN65" s="661">
        <v>0.41653882269943771</v>
      </c>
    </row>
    <row r="66" spans="1:40" x14ac:dyDescent="0.25">
      <c r="A66">
        <v>91</v>
      </c>
      <c r="B66">
        <v>0</v>
      </c>
      <c r="C66">
        <v>1</v>
      </c>
      <c r="D66">
        <v>156834</v>
      </c>
      <c r="U66">
        <v>1995</v>
      </c>
      <c r="V66">
        <v>3</v>
      </c>
      <c r="W66" t="s">
        <v>450</v>
      </c>
      <c r="X66">
        <v>2</v>
      </c>
      <c r="Y66">
        <v>9678.36</v>
      </c>
      <c r="Z66">
        <v>9516.44</v>
      </c>
      <c r="AB66" s="70">
        <v>1989</v>
      </c>
      <c r="AC66" s="661">
        <v>0.23998966019672735</v>
      </c>
      <c r="AD66" s="661">
        <v>0.57461534076505894</v>
      </c>
      <c r="AE66" s="661">
        <v>0.18539499903821371</v>
      </c>
      <c r="AF66" s="661">
        <v>0.54731923400519011</v>
      </c>
      <c r="AG66" s="661">
        <v>0.23234715866204492</v>
      </c>
      <c r="AH66" s="661">
        <v>0.22033360733276489</v>
      </c>
      <c r="AI66" s="661">
        <v>0.1362360167189596</v>
      </c>
      <c r="AJ66" s="661">
        <v>0.29331955608279653</v>
      </c>
      <c r="AK66" s="661">
        <v>0.57044442719824384</v>
      </c>
      <c r="AL66" s="661">
        <v>4.058995468024764E-2</v>
      </c>
      <c r="AM66" s="661">
        <v>0.52529223662585733</v>
      </c>
      <c r="AN66" s="661">
        <v>0.43411780869389499</v>
      </c>
    </row>
    <row r="67" spans="1:40" x14ac:dyDescent="0.25">
      <c r="A67">
        <v>92</v>
      </c>
      <c r="B67">
        <v>0</v>
      </c>
      <c r="C67">
        <v>1</v>
      </c>
      <c r="D67">
        <v>189546</v>
      </c>
      <c r="U67">
        <v>1995</v>
      </c>
      <c r="V67">
        <v>3</v>
      </c>
      <c r="W67" t="s">
        <v>450</v>
      </c>
      <c r="X67">
        <v>3</v>
      </c>
      <c r="Y67">
        <v>30518.54</v>
      </c>
      <c r="Z67">
        <v>30349.24</v>
      </c>
      <c r="AB67" s="70">
        <v>1990</v>
      </c>
      <c r="AC67" s="661">
        <v>0.2154928040652633</v>
      </c>
      <c r="AD67" s="661">
        <v>0.59100756818304967</v>
      </c>
      <c r="AE67" s="661">
        <v>0.193499627751687</v>
      </c>
      <c r="AF67" s="661">
        <v>0.11231726594185014</v>
      </c>
      <c r="AG67" s="661">
        <v>0.83619190655681686</v>
      </c>
      <c r="AH67" s="661">
        <v>5.1490827501333013E-2</v>
      </c>
      <c r="AI67" s="661">
        <v>0.1515670762970415</v>
      </c>
      <c r="AJ67" s="661">
        <v>0.33131241269772677</v>
      </c>
      <c r="AK67" s="661">
        <v>0.51712051100523171</v>
      </c>
      <c r="AL67" s="661">
        <v>3.1507817941124873E-2</v>
      </c>
      <c r="AM67" s="661">
        <v>0.49851509625557566</v>
      </c>
      <c r="AN67" s="661">
        <v>0.4699770858032995</v>
      </c>
    </row>
    <row r="68" spans="1:40" x14ac:dyDescent="0.25">
      <c r="A68">
        <v>93</v>
      </c>
      <c r="B68">
        <v>0</v>
      </c>
      <c r="C68">
        <v>1</v>
      </c>
      <c r="D68">
        <v>188133</v>
      </c>
      <c r="U68">
        <v>1995</v>
      </c>
      <c r="V68">
        <v>3</v>
      </c>
      <c r="W68" t="s">
        <v>450</v>
      </c>
      <c r="X68">
        <v>4</v>
      </c>
      <c r="Y68">
        <v>67783.16</v>
      </c>
      <c r="Z68">
        <v>60994.9</v>
      </c>
      <c r="AB68" s="70">
        <v>1991</v>
      </c>
      <c r="AC68" s="661">
        <v>0.22117558852697128</v>
      </c>
      <c r="AD68" s="661">
        <v>0.58008427707012489</v>
      </c>
      <c r="AE68" s="661">
        <v>0.19874013440290386</v>
      </c>
      <c r="AF68" s="661">
        <v>0.35521400802422565</v>
      </c>
      <c r="AG68" s="661">
        <v>0.4414420399586087</v>
      </c>
      <c r="AH68" s="661">
        <v>0.2033439520171656</v>
      </c>
      <c r="AI68" s="661">
        <v>0.1205001878529928</v>
      </c>
      <c r="AJ68" s="661">
        <v>0.32020892310779386</v>
      </c>
      <c r="AK68" s="661">
        <v>0.55929088903921331</v>
      </c>
      <c r="AL68" s="661">
        <v>3.7915930864746865E-2</v>
      </c>
      <c r="AM68" s="661">
        <v>0.47632965779996383</v>
      </c>
      <c r="AN68" s="661">
        <v>0.48575441133528929</v>
      </c>
    </row>
    <row r="69" spans="1:40" x14ac:dyDescent="0.25">
      <c r="A69">
        <v>94</v>
      </c>
      <c r="B69">
        <v>0</v>
      </c>
      <c r="C69">
        <v>1</v>
      </c>
      <c r="D69">
        <v>140106</v>
      </c>
      <c r="U69">
        <v>1995</v>
      </c>
      <c r="V69">
        <v>3</v>
      </c>
      <c r="W69" t="s">
        <v>450</v>
      </c>
      <c r="X69">
        <v>5</v>
      </c>
      <c r="Y69">
        <v>24004.35</v>
      </c>
      <c r="Z69">
        <v>22467.200000000001</v>
      </c>
      <c r="AB69" s="70">
        <v>1992</v>
      </c>
      <c r="AC69" s="661">
        <v>0.23272826869411653</v>
      </c>
      <c r="AD69" s="661">
        <v>0.56653887859794438</v>
      </c>
      <c r="AE69" s="661">
        <v>0.20073285270793914</v>
      </c>
      <c r="AF69" s="661">
        <v>0.24999156112320156</v>
      </c>
      <c r="AG69" s="661">
        <v>0.69787544447866001</v>
      </c>
      <c r="AH69" s="661">
        <v>5.2132994398138441E-2</v>
      </c>
      <c r="AI69" s="661">
        <v>0.16322640312538611</v>
      </c>
      <c r="AJ69" s="661">
        <v>0.43437102996331345</v>
      </c>
      <c r="AK69" s="661">
        <v>0.40240256691130044</v>
      </c>
      <c r="AL69" s="661">
        <v>5.8524196048983457E-2</v>
      </c>
      <c r="AM69" s="661">
        <v>0.51361981314960292</v>
      </c>
      <c r="AN69" s="661">
        <v>0.42785599080141368</v>
      </c>
    </row>
    <row r="70" spans="1:40" x14ac:dyDescent="0.25">
      <c r="A70">
        <v>95</v>
      </c>
      <c r="B70">
        <v>0</v>
      </c>
      <c r="C70">
        <v>1</v>
      </c>
      <c r="D70">
        <v>117122</v>
      </c>
      <c r="U70">
        <v>1996</v>
      </c>
      <c r="V70">
        <v>3</v>
      </c>
      <c r="W70" t="s">
        <v>450</v>
      </c>
      <c r="X70">
        <v>2</v>
      </c>
      <c r="Y70">
        <v>8342.2000000000007</v>
      </c>
      <c r="Z70">
        <v>8085.79</v>
      </c>
      <c r="AB70" s="70">
        <v>1993</v>
      </c>
      <c r="AC70" s="661">
        <v>0.24912425012688458</v>
      </c>
      <c r="AD70" s="661">
        <v>0.55964191826175269</v>
      </c>
      <c r="AE70" s="661">
        <v>0.19123383161136287</v>
      </c>
      <c r="AF70" s="661">
        <v>0.30382276609714232</v>
      </c>
      <c r="AG70" s="661">
        <v>0.58906998995394455</v>
      </c>
      <c r="AH70" s="661">
        <v>0.10710724394891312</v>
      </c>
      <c r="AI70" s="661">
        <v>0.30297201400276019</v>
      </c>
      <c r="AJ70" s="661">
        <v>0.20004502411114614</v>
      </c>
      <c r="AK70" s="661">
        <v>0.49698296188609359</v>
      </c>
      <c r="AL70" s="661">
        <v>4.7935514695683003E-2</v>
      </c>
      <c r="AM70" s="661">
        <v>0.58720003698965839</v>
      </c>
      <c r="AN70" s="661">
        <v>0.3648644483146587</v>
      </c>
    </row>
    <row r="71" spans="1:40" x14ac:dyDescent="0.25">
      <c r="A71">
        <v>96</v>
      </c>
      <c r="B71">
        <v>0</v>
      </c>
      <c r="C71">
        <v>1</v>
      </c>
      <c r="D71">
        <v>218251</v>
      </c>
      <c r="U71">
        <v>1996</v>
      </c>
      <c r="V71">
        <v>3</v>
      </c>
      <c r="W71" t="s">
        <v>450</v>
      </c>
      <c r="X71">
        <v>3</v>
      </c>
      <c r="Y71">
        <v>34832.629999999997</v>
      </c>
      <c r="Z71">
        <v>34477.629999999997</v>
      </c>
      <c r="AB71" s="70">
        <v>1994</v>
      </c>
      <c r="AC71" s="661">
        <v>0.24129488992525103</v>
      </c>
      <c r="AD71" s="661">
        <v>0.59473522970533876</v>
      </c>
      <c r="AE71" s="661">
        <v>0.16396988036941032</v>
      </c>
      <c r="AF71" s="661">
        <v>0.11494368670184962</v>
      </c>
      <c r="AG71" s="661">
        <v>0.85515908946182817</v>
      </c>
      <c r="AH71" s="661">
        <v>2.9897223836322293E-2</v>
      </c>
      <c r="AI71" s="661">
        <v>8.9920170314471706E-2</v>
      </c>
      <c r="AJ71" s="661">
        <v>0.52120088953675081</v>
      </c>
      <c r="AK71" s="661">
        <v>0.38887894014877744</v>
      </c>
      <c r="AL71" s="661">
        <v>3.7914410706023034E-2</v>
      </c>
      <c r="AM71" s="661">
        <v>0.53468070019409775</v>
      </c>
      <c r="AN71" s="661">
        <v>0.42740488909987917</v>
      </c>
    </row>
    <row r="72" spans="1:40" x14ac:dyDescent="0.25">
      <c r="A72">
        <v>97</v>
      </c>
      <c r="B72">
        <v>0</v>
      </c>
      <c r="C72">
        <v>1</v>
      </c>
      <c r="D72">
        <v>148144</v>
      </c>
      <c r="U72">
        <v>1996</v>
      </c>
      <c r="V72">
        <v>3</v>
      </c>
      <c r="W72" t="s">
        <v>450</v>
      </c>
      <c r="X72">
        <v>4</v>
      </c>
      <c r="Y72">
        <v>88796.32</v>
      </c>
      <c r="Z72">
        <v>80112.240000000005</v>
      </c>
      <c r="AB72" s="70">
        <v>1995</v>
      </c>
      <c r="AC72" s="661">
        <v>0.24952600464163463</v>
      </c>
      <c r="AD72" s="661">
        <v>0.55420937884920651</v>
      </c>
      <c r="AE72" s="661">
        <v>0.19626461650915875</v>
      </c>
      <c r="AF72" s="661">
        <v>0.60884671344339203</v>
      </c>
      <c r="AG72" s="661">
        <v>0.33521350068651828</v>
      </c>
      <c r="AH72" s="661">
        <v>5.5939785870089777E-2</v>
      </c>
      <c r="AI72" s="661">
        <v>0.26139298336212496</v>
      </c>
      <c r="AJ72" s="661">
        <v>0.19710298087599654</v>
      </c>
      <c r="AK72" s="661">
        <v>0.54150403576187844</v>
      </c>
      <c r="AL72" s="661">
        <v>4.1745982284721733E-2</v>
      </c>
      <c r="AM72" s="661">
        <v>0.49326652824355882</v>
      </c>
      <c r="AN72" s="661">
        <v>0.46498748947171947</v>
      </c>
    </row>
    <row r="73" spans="1:40" x14ac:dyDescent="0.25">
      <c r="A73">
        <v>98</v>
      </c>
      <c r="B73">
        <v>0</v>
      </c>
      <c r="C73">
        <v>1</v>
      </c>
      <c r="D73">
        <v>143545</v>
      </c>
      <c r="U73">
        <v>1996</v>
      </c>
      <c r="V73">
        <v>3</v>
      </c>
      <c r="W73" t="s">
        <v>450</v>
      </c>
      <c r="X73">
        <v>5</v>
      </c>
      <c r="Y73">
        <v>26721.200000000001</v>
      </c>
      <c r="Z73">
        <v>24964.63</v>
      </c>
      <c r="AB73" s="70">
        <v>1996</v>
      </c>
      <c r="AC73" s="661">
        <v>0.23167672263712402</v>
      </c>
      <c r="AD73" s="661">
        <v>0.59059681683057841</v>
      </c>
      <c r="AE73" s="661">
        <v>0.17772646053229743</v>
      </c>
      <c r="AF73" s="661">
        <v>0.57581902095919935</v>
      </c>
      <c r="AG73" s="661">
        <v>0.41818730237367546</v>
      </c>
      <c r="AH73" s="661">
        <v>5.9936766671251874E-3</v>
      </c>
      <c r="AI73" s="661">
        <v>0.14033636004307085</v>
      </c>
      <c r="AJ73" s="661">
        <v>0.66989890313334466</v>
      </c>
      <c r="AK73" s="661">
        <v>0.18976473682358441</v>
      </c>
      <c r="AL73" s="661">
        <v>5.4587607036986535E-2</v>
      </c>
      <c r="AM73" s="661">
        <v>0.54809468780729398</v>
      </c>
      <c r="AN73" s="661">
        <v>0.39731770515571957</v>
      </c>
    </row>
    <row r="74" spans="1:40" x14ac:dyDescent="0.25">
      <c r="A74">
        <v>99</v>
      </c>
      <c r="B74">
        <v>0</v>
      </c>
      <c r="C74">
        <v>1</v>
      </c>
      <c r="D74">
        <v>154294</v>
      </c>
      <c r="U74">
        <v>1997</v>
      </c>
      <c r="V74">
        <v>3</v>
      </c>
      <c r="W74" t="s">
        <v>450</v>
      </c>
      <c r="X74">
        <v>2</v>
      </c>
      <c r="Y74">
        <v>6290.08</v>
      </c>
      <c r="Z74">
        <v>6070.24</v>
      </c>
      <c r="AB74" s="70">
        <v>1997</v>
      </c>
      <c r="AC74" s="661">
        <v>0.19246458930455462</v>
      </c>
      <c r="AD74" s="661">
        <v>0.6087337514147606</v>
      </c>
      <c r="AE74" s="661">
        <v>0.19880165928068472</v>
      </c>
      <c r="AF74" s="661">
        <v>0.64621359602802941</v>
      </c>
      <c r="AG74" s="661">
        <v>0.33832821806470437</v>
      </c>
      <c r="AH74" s="661">
        <v>1.5458185907266241E-2</v>
      </c>
      <c r="AI74" s="661">
        <v>6.6114843281827332E-2</v>
      </c>
      <c r="AJ74" s="661">
        <v>0.37217673119920697</v>
      </c>
      <c r="AK74" s="661">
        <v>0.5617084255189656</v>
      </c>
      <c r="AL74" s="661">
        <v>4.6860535721197062E-2</v>
      </c>
      <c r="AM74" s="661">
        <v>0.56301294159373794</v>
      </c>
      <c r="AN74" s="661">
        <v>0.39012652268506504</v>
      </c>
    </row>
    <row r="75" spans="1:40" x14ac:dyDescent="0.25">
      <c r="A75">
        <v>100</v>
      </c>
      <c r="B75">
        <v>0</v>
      </c>
      <c r="C75">
        <v>1</v>
      </c>
      <c r="D75">
        <v>188482</v>
      </c>
      <c r="U75">
        <v>1997</v>
      </c>
      <c r="V75">
        <v>3</v>
      </c>
      <c r="W75" t="s">
        <v>450</v>
      </c>
      <c r="X75">
        <v>3</v>
      </c>
      <c r="Y75">
        <v>29842.16</v>
      </c>
      <c r="Z75">
        <v>29496.33</v>
      </c>
      <c r="AB75" s="70">
        <v>1998</v>
      </c>
      <c r="AC75" s="661">
        <v>0.15929943105703656</v>
      </c>
      <c r="AD75" s="661">
        <v>0.59691560923246423</v>
      </c>
      <c r="AE75" s="661">
        <v>0.24378495971049921</v>
      </c>
      <c r="AF75" s="661">
        <v>8.348161918205857E-2</v>
      </c>
      <c r="AG75" s="661">
        <v>0.90845982009719395</v>
      </c>
      <c r="AH75" s="661">
        <v>8.0585607207473327E-3</v>
      </c>
      <c r="AI75" s="661">
        <v>0.21201054324193025</v>
      </c>
      <c r="AJ75" s="661">
        <v>0.49216910778986839</v>
      </c>
      <c r="AK75" s="661">
        <v>0.29582034896820136</v>
      </c>
      <c r="AL75" s="661">
        <v>5.0257521738754501E-2</v>
      </c>
      <c r="AM75" s="661">
        <v>0.55245344577632649</v>
      </c>
      <c r="AN75" s="661">
        <v>0.39728903248491904</v>
      </c>
    </row>
    <row r="76" spans="1:40" x14ac:dyDescent="0.25">
      <c r="A76">
        <v>101</v>
      </c>
      <c r="B76">
        <v>0</v>
      </c>
      <c r="C76">
        <v>1</v>
      </c>
      <c r="D76">
        <v>212075</v>
      </c>
      <c r="U76">
        <v>1997</v>
      </c>
      <c r="V76">
        <v>3</v>
      </c>
      <c r="W76" t="s">
        <v>450</v>
      </c>
      <c r="X76">
        <v>4</v>
      </c>
      <c r="Y76">
        <v>94385.83</v>
      </c>
      <c r="Z76">
        <v>64089.21</v>
      </c>
      <c r="AB76" s="70">
        <v>1999</v>
      </c>
      <c r="AC76" s="661">
        <v>0.18895680122905253</v>
      </c>
      <c r="AD76" s="661">
        <v>0.55689801693990182</v>
      </c>
      <c r="AE76" s="661">
        <v>0.25414518183104573</v>
      </c>
      <c r="AF76" s="661">
        <v>0.60308350170715552</v>
      </c>
      <c r="AG76" s="661">
        <v>0.28884063646612651</v>
      </c>
      <c r="AH76" s="661">
        <v>0.10807586182671802</v>
      </c>
      <c r="AI76" s="661">
        <v>0.19052184342023826</v>
      </c>
      <c r="AJ76" s="661">
        <v>0.4231846294598765</v>
      </c>
      <c r="AK76" s="661">
        <v>0.38629352711988524</v>
      </c>
      <c r="AL76" s="661">
        <v>6.8376325180810008E-2</v>
      </c>
      <c r="AM76" s="661">
        <v>0.55166290928193562</v>
      </c>
      <c r="AN76" s="661">
        <v>0.37996076553725427</v>
      </c>
    </row>
    <row r="77" spans="1:40" x14ac:dyDescent="0.25">
      <c r="A77">
        <v>102</v>
      </c>
      <c r="B77">
        <v>0</v>
      </c>
      <c r="C77">
        <v>1</v>
      </c>
      <c r="D77">
        <v>147769</v>
      </c>
      <c r="U77">
        <v>1997</v>
      </c>
      <c r="V77">
        <v>3</v>
      </c>
      <c r="W77" t="s">
        <v>450</v>
      </c>
      <c r="X77">
        <v>5</v>
      </c>
      <c r="Y77">
        <v>30824.74</v>
      </c>
      <c r="Z77">
        <v>24736.77</v>
      </c>
      <c r="AB77" s="70">
        <v>2000</v>
      </c>
      <c r="AC77" s="661">
        <v>0.2367717376042151</v>
      </c>
      <c r="AD77" s="661">
        <v>0.55938680792680429</v>
      </c>
      <c r="AE77" s="661">
        <v>0.20384145446898055</v>
      </c>
      <c r="AF77" s="661">
        <v>0.20968654741654311</v>
      </c>
      <c r="AG77" s="661">
        <v>0.76787413789327796</v>
      </c>
      <c r="AH77" s="661">
        <v>2.2439314690178905E-2</v>
      </c>
      <c r="AI77" s="661">
        <v>0.41613335845626948</v>
      </c>
      <c r="AJ77" s="661">
        <v>0.29966066984454759</v>
      </c>
      <c r="AK77" s="661">
        <v>0.28420597169918294</v>
      </c>
      <c r="AL77" s="661">
        <v>8.6643727871301507E-2</v>
      </c>
      <c r="AM77" s="661">
        <v>0.59624782412910282</v>
      </c>
      <c r="AN77" s="661">
        <v>0.31710844799959559</v>
      </c>
    </row>
    <row r="78" spans="1:40" x14ac:dyDescent="0.25">
      <c r="A78">
        <v>103</v>
      </c>
      <c r="B78">
        <v>0</v>
      </c>
      <c r="C78">
        <v>1</v>
      </c>
      <c r="D78">
        <v>165223</v>
      </c>
      <c r="U78">
        <v>1998</v>
      </c>
      <c r="V78">
        <v>3</v>
      </c>
      <c r="W78" t="s">
        <v>450</v>
      </c>
      <c r="X78">
        <v>2</v>
      </c>
      <c r="Y78">
        <v>6432.94</v>
      </c>
      <c r="Z78">
        <v>6405.71</v>
      </c>
      <c r="AB78" s="70">
        <v>2001</v>
      </c>
      <c r="AC78" s="661">
        <v>0.23835695135082727</v>
      </c>
      <c r="AD78" s="661">
        <v>0.5908621107891131</v>
      </c>
      <c r="AE78" s="661">
        <v>0.1707809378600596</v>
      </c>
      <c r="AF78" s="661">
        <v>0.41668125458870392</v>
      </c>
      <c r="AG78" s="661">
        <v>0.50276512349171887</v>
      </c>
      <c r="AH78" s="661">
        <v>8.055362191957724E-2</v>
      </c>
      <c r="AI78" s="661">
        <v>0.26967602361855264</v>
      </c>
      <c r="AJ78" s="661">
        <v>0.65160504271237607</v>
      </c>
      <c r="AK78" s="661">
        <v>7.8718933669071248E-2</v>
      </c>
      <c r="AL78" s="661">
        <v>6.8794227114616829E-2</v>
      </c>
      <c r="AM78" s="661">
        <v>0.64539632228787325</v>
      </c>
      <c r="AN78" s="661">
        <v>0.28580945059750984</v>
      </c>
    </row>
    <row r="79" spans="1:40" x14ac:dyDescent="0.25">
      <c r="A79">
        <v>104</v>
      </c>
      <c r="B79">
        <v>0</v>
      </c>
      <c r="C79">
        <v>1</v>
      </c>
      <c r="D79">
        <v>153494</v>
      </c>
      <c r="U79">
        <v>1998</v>
      </c>
      <c r="V79">
        <v>3</v>
      </c>
      <c r="W79" t="s">
        <v>450</v>
      </c>
      <c r="X79">
        <v>3</v>
      </c>
      <c r="Y79">
        <v>22862.46</v>
      </c>
      <c r="Z79">
        <v>22830.37</v>
      </c>
      <c r="AB79" s="70">
        <v>2002</v>
      </c>
      <c r="AC79" s="661">
        <v>0.2127078220795576</v>
      </c>
      <c r="AD79" s="661">
        <v>0.60698616450833232</v>
      </c>
      <c r="AE79" s="661">
        <v>0.18030601341211019</v>
      </c>
      <c r="AF79" s="661">
        <v>0.3590125423358338</v>
      </c>
      <c r="AG79" s="661">
        <v>0.61873277238530522</v>
      </c>
      <c r="AH79" s="661">
        <v>2.2254685278861087E-2</v>
      </c>
      <c r="AI79" s="661">
        <v>0.44353122563048553</v>
      </c>
      <c r="AJ79" s="661">
        <v>0.37000857763339129</v>
      </c>
      <c r="AK79" s="661">
        <v>0.1864601967361231</v>
      </c>
      <c r="AL79" s="661">
        <v>4.3070657444256692E-2</v>
      </c>
      <c r="AM79" s="661">
        <v>0.58332801818587476</v>
      </c>
      <c r="AN79" s="661">
        <v>0.3736013243698687</v>
      </c>
    </row>
    <row r="80" spans="1:40" x14ac:dyDescent="0.25">
      <c r="A80">
        <v>105</v>
      </c>
      <c r="B80">
        <v>0</v>
      </c>
      <c r="C80">
        <v>1</v>
      </c>
      <c r="D80">
        <v>132480</v>
      </c>
      <c r="U80">
        <v>1998</v>
      </c>
      <c r="V80">
        <v>3</v>
      </c>
      <c r="W80" t="s">
        <v>450</v>
      </c>
      <c r="X80">
        <v>4</v>
      </c>
      <c r="Y80">
        <v>85668.6</v>
      </c>
      <c r="Z80">
        <v>77990</v>
      </c>
      <c r="AB80" s="70">
        <v>2003</v>
      </c>
      <c r="AC80" s="661">
        <v>0.17992259178349743</v>
      </c>
      <c r="AD80" s="661">
        <v>0.60462546309136711</v>
      </c>
      <c r="AE80" s="661">
        <v>0.21545194512513544</v>
      </c>
      <c r="AF80" s="661">
        <v>0.13414843197639684</v>
      </c>
      <c r="AG80" s="661">
        <v>0.78457465947642124</v>
      </c>
      <c r="AH80" s="661">
        <v>8.1276908547181878E-2</v>
      </c>
      <c r="AI80" s="661">
        <v>0.13727411145270654</v>
      </c>
      <c r="AJ80" s="661">
        <v>0.61831688210574043</v>
      </c>
      <c r="AK80" s="661">
        <v>0.24440900644155303</v>
      </c>
      <c r="AL80" s="661">
        <v>3.7236654598077769E-2</v>
      </c>
      <c r="AM80" s="661">
        <v>0.51129758380911661</v>
      </c>
      <c r="AN80" s="661">
        <v>0.45146576159280555</v>
      </c>
    </row>
    <row r="81" spans="1:40" x14ac:dyDescent="0.25">
      <c r="A81">
        <v>106</v>
      </c>
      <c r="B81">
        <v>0</v>
      </c>
      <c r="C81">
        <v>1</v>
      </c>
      <c r="D81">
        <v>151915</v>
      </c>
      <c r="U81">
        <v>1998</v>
      </c>
      <c r="V81">
        <v>3</v>
      </c>
      <c r="W81" t="s">
        <v>450</v>
      </c>
      <c r="X81">
        <v>5</v>
      </c>
      <c r="Y81">
        <v>34987.72</v>
      </c>
      <c r="Z81">
        <v>32923.040000000001</v>
      </c>
      <c r="AB81" s="70">
        <v>2004</v>
      </c>
      <c r="AC81" s="661">
        <v>0.19507094573708281</v>
      </c>
      <c r="AD81" s="661">
        <v>0.57279095199835484</v>
      </c>
      <c r="AE81" s="661">
        <v>0.2321381022645623</v>
      </c>
      <c r="AF81" s="661">
        <v>0.2431744286499023</v>
      </c>
      <c r="AG81" s="661">
        <v>0.44590300173846226</v>
      </c>
      <c r="AH81" s="661">
        <v>0.3109225696116355</v>
      </c>
      <c r="AI81" s="661">
        <v>0.17102223108947129</v>
      </c>
      <c r="AJ81" s="661">
        <v>0.34335745177902727</v>
      </c>
      <c r="AK81" s="661">
        <v>0.48562031713150156</v>
      </c>
      <c r="AL81" s="661">
        <v>4.7887603770454749E-2</v>
      </c>
      <c r="AM81" s="661">
        <v>0.49377624186379659</v>
      </c>
      <c r="AN81" s="661">
        <v>0.45833615436574865</v>
      </c>
    </row>
    <row r="82" spans="1:40" x14ac:dyDescent="0.25">
      <c r="A82">
        <v>107</v>
      </c>
      <c r="B82">
        <v>0</v>
      </c>
      <c r="C82">
        <v>1</v>
      </c>
      <c r="D82">
        <v>123388</v>
      </c>
      <c r="U82">
        <v>1999</v>
      </c>
      <c r="V82">
        <v>3</v>
      </c>
      <c r="W82" t="s">
        <v>450</v>
      </c>
      <c r="X82">
        <v>2</v>
      </c>
      <c r="Y82">
        <v>8241.5400000000009</v>
      </c>
      <c r="Z82">
        <v>8171.06</v>
      </c>
      <c r="AB82" s="70">
        <v>2005</v>
      </c>
      <c r="AC82" s="661">
        <v>0.2287722563503469</v>
      </c>
      <c r="AD82" s="661">
        <v>0.56853877688696641</v>
      </c>
      <c r="AE82" s="661">
        <v>0.20268896676268658</v>
      </c>
      <c r="AF82" s="661">
        <v>0.24219436418069121</v>
      </c>
      <c r="AG82" s="661">
        <v>0.45629719581123257</v>
      </c>
      <c r="AH82" s="661">
        <v>0.30150844000807614</v>
      </c>
      <c r="AI82" s="661">
        <v>0.17547426911950159</v>
      </c>
      <c r="AJ82" s="661">
        <v>0.47539037096595971</v>
      </c>
      <c r="AK82" s="661">
        <v>0.34913535991453881</v>
      </c>
      <c r="AL82" s="661">
        <v>4.422786243228706E-2</v>
      </c>
      <c r="AM82" s="661">
        <v>0.55036044532060391</v>
      </c>
      <c r="AN82" s="661">
        <v>0.40541169224710893</v>
      </c>
    </row>
    <row r="83" spans="1:40" x14ac:dyDescent="0.25">
      <c r="A83">
        <v>108</v>
      </c>
      <c r="B83">
        <v>0</v>
      </c>
      <c r="C83">
        <v>1</v>
      </c>
      <c r="D83">
        <v>112038</v>
      </c>
      <c r="U83">
        <v>1999</v>
      </c>
      <c r="V83">
        <v>3</v>
      </c>
      <c r="W83" t="s">
        <v>450</v>
      </c>
      <c r="X83">
        <v>3</v>
      </c>
      <c r="Y83">
        <v>23368.76</v>
      </c>
      <c r="Z83">
        <v>23302.49</v>
      </c>
      <c r="AB83" s="70">
        <v>2006</v>
      </c>
      <c r="AC83" s="661">
        <v>0.18045164685100037</v>
      </c>
      <c r="AD83" s="661">
        <v>0.63179462283416221</v>
      </c>
      <c r="AE83" s="661">
        <v>0.18775373031483733</v>
      </c>
      <c r="AF83" s="661">
        <v>0.4781592041980432</v>
      </c>
      <c r="AG83" s="661">
        <v>0.43498486618135807</v>
      </c>
      <c r="AH83" s="661">
        <v>8.685592962059864E-2</v>
      </c>
      <c r="AI83" s="661">
        <v>0.122009640290763</v>
      </c>
      <c r="AJ83" s="661">
        <v>0.44796115255357544</v>
      </c>
      <c r="AK83" s="661">
        <v>0.43002920715566151</v>
      </c>
      <c r="AL83" s="661">
        <v>3.7490041902269775E-2</v>
      </c>
      <c r="AM83" s="661">
        <v>0.52491345159326364</v>
      </c>
      <c r="AN83" s="661">
        <v>0.43759650650446652</v>
      </c>
    </row>
    <row r="84" spans="1:40" x14ac:dyDescent="0.25">
      <c r="A84">
        <v>109</v>
      </c>
      <c r="B84">
        <v>0</v>
      </c>
      <c r="C84">
        <v>1</v>
      </c>
      <c r="D84">
        <v>126901</v>
      </c>
      <c r="U84">
        <v>1999</v>
      </c>
      <c r="V84">
        <v>3</v>
      </c>
      <c r="W84" t="s">
        <v>450</v>
      </c>
      <c r="X84">
        <v>4</v>
      </c>
      <c r="Y84">
        <v>68872.97</v>
      </c>
      <c r="Z84">
        <v>65757.119999999995</v>
      </c>
      <c r="AB84" s="70">
        <v>2007</v>
      </c>
      <c r="AC84" s="661">
        <v>0.19550307788763718</v>
      </c>
      <c r="AD84" s="661">
        <v>0.56007196518992042</v>
      </c>
      <c r="AE84" s="661">
        <v>0.24442495692244251</v>
      </c>
      <c r="AF84" s="661">
        <v>0.13098755627840786</v>
      </c>
      <c r="AG84" s="661">
        <v>0.82550455488543029</v>
      </c>
      <c r="AH84" s="661">
        <v>4.3507888836161863E-2</v>
      </c>
      <c r="AI84" s="661">
        <v>5.4272061661930084E-2</v>
      </c>
      <c r="AJ84" s="661">
        <v>0.3754141798928351</v>
      </c>
      <c r="AK84" s="661">
        <v>0.57031375844523491</v>
      </c>
      <c r="AL84" s="661">
        <v>4.5093591129304701E-2</v>
      </c>
      <c r="AM84" s="661">
        <v>0.47612361018072724</v>
      </c>
      <c r="AN84" s="661">
        <v>0.47878279868996793</v>
      </c>
    </row>
    <row r="85" spans="1:40" x14ac:dyDescent="0.25">
      <c r="A85">
        <v>110</v>
      </c>
      <c r="B85">
        <v>0</v>
      </c>
      <c r="C85">
        <v>1</v>
      </c>
      <c r="D85">
        <v>114904</v>
      </c>
      <c r="U85">
        <v>1999</v>
      </c>
      <c r="V85">
        <v>3</v>
      </c>
      <c r="W85" t="s">
        <v>450</v>
      </c>
      <c r="X85">
        <v>5</v>
      </c>
      <c r="Y85">
        <v>31430.77</v>
      </c>
      <c r="Z85">
        <v>30472.57</v>
      </c>
      <c r="AB85" s="70">
        <v>2008</v>
      </c>
      <c r="AC85" s="661">
        <v>0.21615113650552009</v>
      </c>
      <c r="AD85" s="661">
        <v>0.57443126973892</v>
      </c>
      <c r="AE85" s="661">
        <v>0.20941759375555979</v>
      </c>
      <c r="AF85" s="661">
        <v>0.74755410155806168</v>
      </c>
      <c r="AG85" s="661">
        <v>0.23153205998997831</v>
      </c>
      <c r="AH85" s="661">
        <v>2.0913838451959987E-2</v>
      </c>
      <c r="AI85" s="661">
        <v>0.33200003721965277</v>
      </c>
      <c r="AJ85" s="661">
        <v>0.40892669295549505</v>
      </c>
      <c r="AK85" s="661">
        <v>0.25907326982485218</v>
      </c>
      <c r="AL85" s="661">
        <v>5.4578746113283352E-2</v>
      </c>
      <c r="AM85" s="661">
        <v>0.55911667631572559</v>
      </c>
      <c r="AN85" s="661">
        <v>0.38630457757099113</v>
      </c>
    </row>
    <row r="86" spans="1:40" x14ac:dyDescent="0.25">
      <c r="A86">
        <v>111</v>
      </c>
      <c r="B86">
        <v>0</v>
      </c>
      <c r="C86">
        <v>1</v>
      </c>
      <c r="D86">
        <v>95091</v>
      </c>
      <c r="U86">
        <v>2000</v>
      </c>
      <c r="V86">
        <v>3</v>
      </c>
      <c r="W86" t="s">
        <v>450</v>
      </c>
      <c r="X86">
        <v>2</v>
      </c>
      <c r="Y86">
        <v>9920.7800000000007</v>
      </c>
      <c r="Z86">
        <v>9842.24</v>
      </c>
      <c r="AB86" s="70">
        <v>2009</v>
      </c>
      <c r="AC86" s="661">
        <v>0.2377457271275748</v>
      </c>
      <c r="AD86" s="661">
        <v>0.57445009764771704</v>
      </c>
      <c r="AE86" s="661">
        <v>0.18780417522470816</v>
      </c>
      <c r="AF86" s="661">
        <v>8.9209422666620283E-2</v>
      </c>
      <c r="AG86" s="661">
        <v>0.89093663848630944</v>
      </c>
      <c r="AH86" s="661">
        <v>1.9853938847070304E-2</v>
      </c>
      <c r="AI86" s="661">
        <v>0.32426393632257355</v>
      </c>
      <c r="AJ86" s="661">
        <v>0.42253015864272331</v>
      </c>
      <c r="AK86" s="661">
        <v>0.25320590503470308</v>
      </c>
      <c r="AL86" s="661">
        <v>5.6044936604701515E-2</v>
      </c>
      <c r="AM86" s="661">
        <v>0.55917087448252623</v>
      </c>
      <c r="AN86" s="661">
        <v>0.38478418891277216</v>
      </c>
    </row>
    <row r="87" spans="1:40" x14ac:dyDescent="0.25">
      <c r="A87">
        <v>112</v>
      </c>
      <c r="B87">
        <v>0</v>
      </c>
      <c r="C87">
        <v>1</v>
      </c>
      <c r="D87">
        <v>81097</v>
      </c>
      <c r="U87">
        <v>2000</v>
      </c>
      <c r="V87">
        <v>3</v>
      </c>
      <c r="W87" t="s">
        <v>450</v>
      </c>
      <c r="X87">
        <v>3</v>
      </c>
      <c r="Y87">
        <v>30082.91</v>
      </c>
      <c r="Z87">
        <v>30003.95</v>
      </c>
      <c r="AB87" s="70">
        <v>2010</v>
      </c>
      <c r="AC87" s="661">
        <v>0.18694106356446541</v>
      </c>
      <c r="AD87" s="661">
        <v>0.62379521038440677</v>
      </c>
      <c r="AE87" s="661">
        <v>0.1892637260511279</v>
      </c>
      <c r="AF87" s="661">
        <v>0.79364718180458926</v>
      </c>
      <c r="AG87" s="661">
        <v>0.18066773204696038</v>
      </c>
      <c r="AH87" s="661">
        <v>2.568508614845038E-2</v>
      </c>
      <c r="AI87" s="661">
        <v>0.40802104341201179</v>
      </c>
      <c r="AJ87" s="661">
        <v>0.48538359040709705</v>
      </c>
      <c r="AK87" s="661">
        <v>0.10659536618089113</v>
      </c>
      <c r="AL87" s="661">
        <v>4.9454417253695912E-2</v>
      </c>
      <c r="AM87" s="661">
        <v>0.58428082380214452</v>
      </c>
      <c r="AN87" s="661">
        <v>0.36626475894415966</v>
      </c>
    </row>
    <row r="88" spans="1:40" x14ac:dyDescent="0.25">
      <c r="A88">
        <v>113</v>
      </c>
      <c r="B88">
        <v>0</v>
      </c>
      <c r="C88">
        <v>1</v>
      </c>
      <c r="D88">
        <v>96349</v>
      </c>
      <c r="U88">
        <v>2000</v>
      </c>
      <c r="V88">
        <v>3</v>
      </c>
      <c r="W88" t="s">
        <v>450</v>
      </c>
      <c r="X88">
        <v>4</v>
      </c>
      <c r="Y88">
        <v>71072.600000000006</v>
      </c>
      <c r="Z88">
        <v>66510.240000000005</v>
      </c>
      <c r="AB88" s="70">
        <v>2011</v>
      </c>
      <c r="AC88" s="661">
        <v>0.14527474950610883</v>
      </c>
      <c r="AD88" s="661">
        <v>0.60208900515971275</v>
      </c>
      <c r="AE88" s="661">
        <v>0.2526362453341785</v>
      </c>
      <c r="AF88" s="661">
        <v>0.27344839024102874</v>
      </c>
      <c r="AG88" s="661">
        <v>0.72610185706043207</v>
      </c>
      <c r="AH88" s="661">
        <v>4.4975269853934815E-4</v>
      </c>
      <c r="AI88" s="661">
        <v>0.17646885737468332</v>
      </c>
      <c r="AJ88" s="661">
        <v>0.54675775508768099</v>
      </c>
      <c r="AK88" s="661">
        <v>0.27677338753763575</v>
      </c>
      <c r="AL88" s="661">
        <v>3.766805932662419E-2</v>
      </c>
      <c r="AM88" s="661">
        <v>0.53363187546790958</v>
      </c>
      <c r="AN88" s="661">
        <v>0.42870006520546622</v>
      </c>
    </row>
    <row r="89" spans="1:40" x14ac:dyDescent="0.25">
      <c r="A89">
        <v>114</v>
      </c>
      <c r="B89">
        <v>0</v>
      </c>
      <c r="C89">
        <v>1</v>
      </c>
      <c r="D89">
        <v>97188</v>
      </c>
      <c r="U89">
        <v>2000</v>
      </c>
      <c r="V89">
        <v>3</v>
      </c>
      <c r="W89" t="s">
        <v>450</v>
      </c>
      <c r="X89">
        <v>5</v>
      </c>
      <c r="Y89">
        <v>25898.97</v>
      </c>
      <c r="Z89">
        <v>24793.11</v>
      </c>
      <c r="AB89" s="70">
        <v>2012</v>
      </c>
      <c r="AC89" s="661">
        <v>0.22557585109466982</v>
      </c>
      <c r="AD89" s="661">
        <v>0.51434094538352548</v>
      </c>
      <c r="AE89" s="661">
        <v>0.26008320352180481</v>
      </c>
      <c r="AF89" s="661">
        <v>0.3831891537610938</v>
      </c>
      <c r="AG89" s="661">
        <v>0.56875631224810896</v>
      </c>
      <c r="AH89" s="661">
        <v>4.8054533990797295E-2</v>
      </c>
      <c r="AI89" s="661">
        <v>0.24792216887804813</v>
      </c>
      <c r="AJ89" s="661">
        <v>0.50110961686666466</v>
      </c>
      <c r="AK89" s="661">
        <v>0.25096821425528731</v>
      </c>
      <c r="AL89" s="661">
        <v>4.4632680579050565E-2</v>
      </c>
      <c r="AM89" s="661">
        <v>0.50698827416630843</v>
      </c>
      <c r="AN89" s="661">
        <v>0.44837904525464106</v>
      </c>
    </row>
    <row r="90" spans="1:40" x14ac:dyDescent="0.25">
      <c r="A90">
        <v>115</v>
      </c>
      <c r="B90">
        <v>0</v>
      </c>
      <c r="C90">
        <v>1</v>
      </c>
      <c r="D90">
        <v>154141</v>
      </c>
      <c r="U90">
        <v>2001</v>
      </c>
      <c r="V90">
        <v>3</v>
      </c>
      <c r="W90" t="s">
        <v>450</v>
      </c>
      <c r="X90">
        <v>2</v>
      </c>
      <c r="Y90">
        <v>10331.76</v>
      </c>
      <c r="Z90">
        <v>10276.049999999999</v>
      </c>
      <c r="AB90" s="70">
        <v>2013</v>
      </c>
      <c r="AC90" s="661">
        <v>0.24401786926949176</v>
      </c>
      <c r="AD90" s="661">
        <v>0.58696534066409045</v>
      </c>
      <c r="AE90" s="661">
        <v>0.16901679006641784</v>
      </c>
      <c r="AF90" s="661">
        <v>0.71334070278727935</v>
      </c>
      <c r="AG90" s="661">
        <v>0.28158227648543305</v>
      </c>
      <c r="AH90" s="661">
        <v>5.0770207272876769E-3</v>
      </c>
      <c r="AI90" s="661">
        <v>0.27058758594172849</v>
      </c>
      <c r="AJ90" s="661">
        <v>0.52136234709053897</v>
      </c>
      <c r="AK90" s="661">
        <v>0.20805006696773254</v>
      </c>
      <c r="AL90" s="661">
        <v>6.0330705950545738E-2</v>
      </c>
      <c r="AM90" s="661">
        <v>0.54848043074668618</v>
      </c>
      <c r="AN90" s="661">
        <v>0.39118886330276809</v>
      </c>
    </row>
    <row r="91" spans="1:40" x14ac:dyDescent="0.25">
      <c r="A91">
        <v>116</v>
      </c>
      <c r="B91">
        <v>0</v>
      </c>
      <c r="C91">
        <v>1</v>
      </c>
      <c r="D91">
        <v>102650</v>
      </c>
      <c r="U91">
        <v>2001</v>
      </c>
      <c r="V91">
        <v>3</v>
      </c>
      <c r="W91" t="s">
        <v>450</v>
      </c>
      <c r="X91">
        <v>3</v>
      </c>
      <c r="Y91">
        <v>36287.56</v>
      </c>
      <c r="Z91">
        <v>36222.68</v>
      </c>
      <c r="AB91" s="70">
        <v>2014</v>
      </c>
      <c r="AC91" s="661">
        <v>0.23701684499777059</v>
      </c>
      <c r="AD91" s="661">
        <v>0.58978129262950163</v>
      </c>
      <c r="AE91" s="661">
        <v>0.17320186237272775</v>
      </c>
      <c r="AF91" s="661">
        <v>0.67599872843335018</v>
      </c>
      <c r="AG91" s="661">
        <v>0.30769549822458198</v>
      </c>
      <c r="AH91" s="661">
        <v>1.6305773342068001E-2</v>
      </c>
      <c r="AI91" s="661">
        <v>0.18910575527282042</v>
      </c>
      <c r="AJ91" s="661">
        <v>0.57131414909059852</v>
      </c>
      <c r="AK91" s="661">
        <v>0.23958009563658098</v>
      </c>
      <c r="AL91" s="661">
        <v>5.8369664817211814E-2</v>
      </c>
      <c r="AM91" s="661">
        <v>0.5944384521683449</v>
      </c>
      <c r="AN91" s="661">
        <v>0.3471918830144432</v>
      </c>
    </row>
    <row r="92" spans="1:40" x14ac:dyDescent="0.25">
      <c r="A92">
        <v>117</v>
      </c>
      <c r="B92">
        <v>0</v>
      </c>
      <c r="C92">
        <v>1</v>
      </c>
      <c r="D92">
        <v>56483</v>
      </c>
      <c r="U92">
        <v>2001</v>
      </c>
      <c r="V92">
        <v>3</v>
      </c>
      <c r="W92" t="s">
        <v>450</v>
      </c>
      <c r="X92">
        <v>4</v>
      </c>
      <c r="Y92">
        <v>89953.09</v>
      </c>
      <c r="Z92">
        <v>85348.32</v>
      </c>
      <c r="AB92" s="70">
        <v>2015</v>
      </c>
      <c r="AC92" s="661">
        <v>0.16302863315351188</v>
      </c>
      <c r="AD92" s="661">
        <v>0.63902664288272482</v>
      </c>
      <c r="AE92" s="661">
        <v>0.19794472396376339</v>
      </c>
      <c r="AF92" s="661">
        <v>0.27639551999721351</v>
      </c>
      <c r="AG92" s="661">
        <v>0.7179739993229709</v>
      </c>
      <c r="AH92" s="661">
        <v>5.6304806798156424E-3</v>
      </c>
      <c r="AI92" s="661">
        <v>0.26673383658019556</v>
      </c>
      <c r="AJ92" s="661">
        <v>0.50525280023984653</v>
      </c>
      <c r="AK92" s="661">
        <v>0.22801336317995799</v>
      </c>
      <c r="AL92" s="661">
        <v>3.511840616201805E-2</v>
      </c>
      <c r="AM92" s="661">
        <v>0.5712504193933754</v>
      </c>
      <c r="AN92" s="661">
        <v>0.3936311744446066</v>
      </c>
    </row>
    <row r="93" spans="1:40" x14ac:dyDescent="0.25">
      <c r="A93">
        <v>118</v>
      </c>
      <c r="B93">
        <v>0</v>
      </c>
      <c r="C93">
        <v>1</v>
      </c>
      <c r="D93">
        <v>101362</v>
      </c>
      <c r="U93">
        <v>2001</v>
      </c>
      <c r="V93">
        <v>3</v>
      </c>
      <c r="W93" t="s">
        <v>450</v>
      </c>
      <c r="X93">
        <v>5</v>
      </c>
      <c r="Y93">
        <v>25999.759999999998</v>
      </c>
      <c r="Z93">
        <v>25081.23</v>
      </c>
      <c r="AB93" s="70">
        <v>2016</v>
      </c>
      <c r="AC93" s="661">
        <v>0.1576040647356505</v>
      </c>
      <c r="AD93" s="661">
        <v>0.57493402084573986</v>
      </c>
      <c r="AE93" s="661">
        <v>0.2674619144186095</v>
      </c>
      <c r="AF93" s="661">
        <v>0.35538276353798587</v>
      </c>
      <c r="AG93" s="661">
        <v>0.58985557006325418</v>
      </c>
      <c r="AH93" s="661">
        <v>5.4761666398759914E-2</v>
      </c>
      <c r="AI93" s="661">
        <v>0.17291305355675154</v>
      </c>
      <c r="AJ93" s="661">
        <v>0.73829405988855701</v>
      </c>
      <c r="AK93" s="661">
        <v>8.8792886554691502E-2</v>
      </c>
      <c r="AL93" s="661">
        <v>3.1844195243512646E-2</v>
      </c>
      <c r="AM93" s="661">
        <v>0.48429069830435018</v>
      </c>
      <c r="AN93" s="661">
        <v>0.48386510645213721</v>
      </c>
    </row>
    <row r="94" spans="1:40" x14ac:dyDescent="0.25">
      <c r="A94">
        <v>119</v>
      </c>
      <c r="B94">
        <v>0</v>
      </c>
      <c r="C94">
        <v>1</v>
      </c>
      <c r="D94">
        <v>0</v>
      </c>
      <c r="U94">
        <v>2002</v>
      </c>
      <c r="V94">
        <v>3</v>
      </c>
      <c r="W94" t="s">
        <v>450</v>
      </c>
      <c r="X94">
        <v>2</v>
      </c>
      <c r="Y94">
        <v>8914.31</v>
      </c>
      <c r="Z94">
        <v>8836.6</v>
      </c>
      <c r="AB94" s="70">
        <v>2017</v>
      </c>
      <c r="AC94" s="661">
        <v>0.23002135805269913</v>
      </c>
      <c r="AD94" s="661">
        <v>0.53853171179682813</v>
      </c>
      <c r="AE94" s="661">
        <v>0.23144693015047263</v>
      </c>
      <c r="AF94" s="661">
        <v>0.65350456969989845</v>
      </c>
      <c r="AG94" s="661">
        <v>0.34243946468166964</v>
      </c>
      <c r="AH94" s="661">
        <v>4.0559656184320329E-3</v>
      </c>
      <c r="AI94" s="661">
        <v>0.11575875205554632</v>
      </c>
      <c r="AJ94" s="661">
        <v>0.49201558566756493</v>
      </c>
      <c r="AK94" s="661">
        <v>0.39222566227688882</v>
      </c>
      <c r="AL94" s="661">
        <v>4.0331100251407709E-2</v>
      </c>
      <c r="AM94" s="661">
        <v>0.49003329674075907</v>
      </c>
      <c r="AN94" s="661">
        <v>0.46963560300783325</v>
      </c>
    </row>
    <row r="95" spans="1:40" x14ac:dyDescent="0.25">
      <c r="A95" t="s">
        <v>465</v>
      </c>
      <c r="B95" t="s">
        <v>1828</v>
      </c>
      <c r="U95">
        <v>2002</v>
      </c>
      <c r="V95">
        <v>3</v>
      </c>
      <c r="W95" t="s">
        <v>450</v>
      </c>
      <c r="X95">
        <v>3</v>
      </c>
      <c r="Y95">
        <v>37353.61</v>
      </c>
      <c r="Z95">
        <v>37245.64</v>
      </c>
      <c r="AB95" s="70">
        <v>2018</v>
      </c>
      <c r="AC95" s="661">
        <v>0.24168560280444065</v>
      </c>
      <c r="AD95" s="661">
        <v>0.59221230046095508</v>
      </c>
      <c r="AE95" s="661">
        <v>0.16610209673460427</v>
      </c>
      <c r="AF95" s="661">
        <v>0.39207789548697292</v>
      </c>
      <c r="AG95" s="661">
        <v>0.59689821012163546</v>
      </c>
      <c r="AH95" s="661">
        <v>1.1023894391391611E-2</v>
      </c>
      <c r="AI95" s="661">
        <v>0.1873430026943162</v>
      </c>
      <c r="AJ95" s="661">
        <v>0.45632094011507723</v>
      </c>
      <c r="AK95" s="661">
        <v>0.35633605719060657</v>
      </c>
      <c r="AL95" s="661">
        <v>5.4869571668193777E-2</v>
      </c>
      <c r="AM95" s="661">
        <v>0.53432294716384066</v>
      </c>
      <c r="AN95" s="661">
        <v>0.41080748116796556</v>
      </c>
    </row>
    <row r="96" spans="1:40" x14ac:dyDescent="0.25">
      <c r="A96">
        <v>1</v>
      </c>
      <c r="B96" t="s">
        <v>463</v>
      </c>
      <c r="U96">
        <v>2002</v>
      </c>
      <c r="V96">
        <v>3</v>
      </c>
      <c r="W96" t="s">
        <v>450</v>
      </c>
      <c r="X96">
        <v>4</v>
      </c>
      <c r="Y96">
        <v>106592.81</v>
      </c>
      <c r="Z96">
        <v>97484.92</v>
      </c>
      <c r="AB96" s="70">
        <v>2019</v>
      </c>
      <c r="AC96" s="661">
        <v>0.20944038693245043</v>
      </c>
      <c r="AD96" s="661">
        <v>0.61010025888577102</v>
      </c>
      <c r="AE96" s="661">
        <v>0.18045935418177853</v>
      </c>
      <c r="AF96" s="661">
        <v>0.4758844309954261</v>
      </c>
      <c r="AG96" s="661">
        <v>0.49741437418638729</v>
      </c>
      <c r="AH96" s="661">
        <v>2.6701194818186669E-2</v>
      </c>
      <c r="AI96" s="661">
        <v>0.24312140807561131</v>
      </c>
      <c r="AJ96" s="661">
        <v>0.52203727598684591</v>
      </c>
      <c r="AK96" s="661">
        <v>0.23484131593754279</v>
      </c>
      <c r="AL96" s="661">
        <v>7.988911593728347E-2</v>
      </c>
      <c r="AM96" s="661">
        <v>0.5693084395688176</v>
      </c>
      <c r="AN96" s="661">
        <v>0.35080244449389897</v>
      </c>
    </row>
    <row r="97" spans="1:26" x14ac:dyDescent="0.25">
      <c r="A97">
        <v>2</v>
      </c>
      <c r="B97" t="s">
        <v>467</v>
      </c>
      <c r="U97">
        <v>2002</v>
      </c>
      <c r="V97">
        <v>3</v>
      </c>
      <c r="W97" t="s">
        <v>450</v>
      </c>
      <c r="X97">
        <v>5</v>
      </c>
      <c r="Y97">
        <v>31663.53</v>
      </c>
      <c r="Z97">
        <v>29858.720000000001</v>
      </c>
    </row>
    <row r="98" spans="1:26" x14ac:dyDescent="0.25">
      <c r="A98">
        <v>3</v>
      </c>
      <c r="B98" t="s">
        <v>459</v>
      </c>
      <c r="G98" s="972" t="s">
        <v>1958</v>
      </c>
      <c r="H98" s="972"/>
      <c r="I98" s="972"/>
      <c r="K98" s="972" t="s">
        <v>1957</v>
      </c>
      <c r="L98" s="972"/>
      <c r="M98" s="972"/>
      <c r="O98" s="3" t="s">
        <v>450</v>
      </c>
      <c r="P98" s="3"/>
      <c r="Q98" s="3"/>
      <c r="U98">
        <v>2003</v>
      </c>
      <c r="V98">
        <v>3</v>
      </c>
      <c r="W98" t="s">
        <v>450</v>
      </c>
      <c r="X98">
        <v>2</v>
      </c>
      <c r="Y98">
        <v>8612.2099999999991</v>
      </c>
      <c r="Z98">
        <v>8554.7800000000007</v>
      </c>
    </row>
    <row r="99" spans="1:26" x14ac:dyDescent="0.25">
      <c r="A99">
        <v>1</v>
      </c>
      <c r="B99" t="s">
        <v>460</v>
      </c>
      <c r="G99" t="s">
        <v>188</v>
      </c>
      <c r="H99" t="s">
        <v>189</v>
      </c>
      <c r="I99" t="s">
        <v>190</v>
      </c>
      <c r="K99" t="s">
        <v>188</v>
      </c>
      <c r="L99" t="s">
        <v>189</v>
      </c>
      <c r="M99" t="s">
        <v>190</v>
      </c>
      <c r="O99" s="664" t="s">
        <v>188</v>
      </c>
      <c r="P99" s="664" t="s">
        <v>189</v>
      </c>
      <c r="Q99" s="664" t="s">
        <v>190</v>
      </c>
      <c r="U99">
        <v>2003</v>
      </c>
      <c r="V99">
        <v>3</v>
      </c>
      <c r="W99" t="s">
        <v>450</v>
      </c>
      <c r="X99">
        <v>3</v>
      </c>
      <c r="Y99">
        <v>32448.639999999999</v>
      </c>
      <c r="Z99">
        <v>32376.9</v>
      </c>
    </row>
    <row r="100" spans="1:26" x14ac:dyDescent="0.25">
      <c r="A100">
        <v>79</v>
      </c>
      <c r="B100">
        <v>0</v>
      </c>
      <c r="C100">
        <v>1</v>
      </c>
      <c r="D100">
        <v>90945</v>
      </c>
      <c r="G100" s="663">
        <v>0.20331791947444758</v>
      </c>
      <c r="H100" s="663">
        <v>0.60114306865050393</v>
      </c>
      <c r="I100" s="663">
        <v>0.19553901187504852</v>
      </c>
      <c r="K100" s="38">
        <f>AC5/AD5</f>
        <v>1.0119520649408125</v>
      </c>
      <c r="L100" s="38">
        <f>AE5/AF5</f>
        <v>2.8612842558391169</v>
      </c>
      <c r="M100" s="38">
        <f>AG5/AH5</f>
        <v>1.6938053623131513</v>
      </c>
      <c r="O100" s="659">
        <f>$D100*G100*K100</f>
        <v>18711.750809734134</v>
      </c>
      <c r="P100" s="659">
        <f t="shared" ref="P100:P139" si="0">$D100*H100*L100</f>
        <v>156429.14673724052</v>
      </c>
      <c r="Q100" s="659">
        <f t="shared" ref="Q100:Q139" si="1">$D100*I100*M100</f>
        <v>30121.44116736182</v>
      </c>
      <c r="U100">
        <v>2003</v>
      </c>
      <c r="V100">
        <v>3</v>
      </c>
      <c r="W100" t="s">
        <v>450</v>
      </c>
      <c r="X100">
        <v>4</v>
      </c>
      <c r="Y100">
        <v>109042.86</v>
      </c>
      <c r="Z100">
        <v>96424.88</v>
      </c>
    </row>
    <row r="101" spans="1:26" x14ac:dyDescent="0.25">
      <c r="A101">
        <v>80</v>
      </c>
      <c r="B101">
        <v>0</v>
      </c>
      <c r="C101">
        <v>1</v>
      </c>
      <c r="D101">
        <v>57518</v>
      </c>
      <c r="G101" s="663">
        <v>0.21303121548623496</v>
      </c>
      <c r="H101" s="663">
        <v>0.55554538398593134</v>
      </c>
      <c r="I101" s="663">
        <v>0.23142340052783375</v>
      </c>
      <c r="K101" s="38">
        <f t="shared" ref="K101:K139" si="2">AC6/AD6</f>
        <v>1.0134171910779897</v>
      </c>
      <c r="L101" s="38">
        <f t="shared" ref="L101:L139" si="3">AE6/AF6</f>
        <v>2.861945061920701</v>
      </c>
      <c r="M101" s="38">
        <f t="shared" ref="M101:M139" si="4">AG6/AH6</f>
        <v>1.6946001587046151</v>
      </c>
      <c r="O101" s="659">
        <f t="shared" ref="O101:O139" si="5">$D101*G101*K101</f>
        <v>12417.532031502615</v>
      </c>
      <c r="P101" s="659">
        <f t="shared" si="0"/>
        <v>91450.190107984788</v>
      </c>
      <c r="Q101" s="659">
        <f t="shared" si="1"/>
        <v>22556.841609952378</v>
      </c>
      <c r="U101">
        <v>2003</v>
      </c>
      <c r="V101">
        <v>3</v>
      </c>
      <c r="W101" t="s">
        <v>450</v>
      </c>
      <c r="X101">
        <v>5</v>
      </c>
      <c r="Y101">
        <v>38856.28</v>
      </c>
      <c r="Z101">
        <v>35895.97</v>
      </c>
    </row>
    <row r="102" spans="1:26" x14ac:dyDescent="0.25">
      <c r="A102">
        <v>81</v>
      </c>
      <c r="B102">
        <v>0</v>
      </c>
      <c r="C102">
        <v>1</v>
      </c>
      <c r="D102">
        <v>54647</v>
      </c>
      <c r="G102" s="663">
        <v>0.24480522676466435</v>
      </c>
      <c r="H102" s="663">
        <v>0.55229403868074056</v>
      </c>
      <c r="I102" s="663">
        <v>0.20290073455459515</v>
      </c>
      <c r="K102" s="38">
        <f t="shared" si="2"/>
        <v>1.0138674918576398</v>
      </c>
      <c r="L102" s="38">
        <f t="shared" si="3"/>
        <v>2.8631274561373501</v>
      </c>
      <c r="M102" s="38">
        <f t="shared" si="4"/>
        <v>1.6949683520261705</v>
      </c>
      <c r="O102" s="659">
        <f t="shared" si="5"/>
        <v>13563.388747321709</v>
      </c>
      <c r="P102" s="659">
        <f t="shared" si="0"/>
        <v>86412.65768664889</v>
      </c>
      <c r="Q102" s="659">
        <f t="shared" si="1"/>
        <v>18793.667457753054</v>
      </c>
      <c r="U102">
        <v>2004</v>
      </c>
      <c r="V102">
        <v>3</v>
      </c>
      <c r="W102" t="s">
        <v>450</v>
      </c>
      <c r="X102">
        <v>2</v>
      </c>
      <c r="Y102">
        <v>9906.74</v>
      </c>
      <c r="Z102">
        <v>9795.15</v>
      </c>
    </row>
    <row r="103" spans="1:26" x14ac:dyDescent="0.25">
      <c r="A103">
        <v>82</v>
      </c>
      <c r="B103">
        <v>0</v>
      </c>
      <c r="C103">
        <v>1</v>
      </c>
      <c r="D103">
        <v>51634</v>
      </c>
      <c r="G103" s="663">
        <v>0.27417295067000602</v>
      </c>
      <c r="H103" s="663">
        <v>0.54876613696629128</v>
      </c>
      <c r="I103" s="663">
        <v>0.17706091236370278</v>
      </c>
      <c r="K103" s="38">
        <f t="shared" si="2"/>
        <v>1.0118025290654793</v>
      </c>
      <c r="L103" s="38">
        <f t="shared" si="3"/>
        <v>2.8615730490366333</v>
      </c>
      <c r="M103" s="38">
        <f t="shared" si="4"/>
        <v>1.6937318817910698</v>
      </c>
      <c r="O103" s="659">
        <f t="shared" si="5"/>
        <v>14323.730362371894</v>
      </c>
      <c r="P103" s="659">
        <f t="shared" si="0"/>
        <v>81082.645777945014</v>
      </c>
      <c r="Q103" s="659">
        <f t="shared" si="1"/>
        <v>15484.71194035181</v>
      </c>
      <c r="U103">
        <v>2004</v>
      </c>
      <c r="V103">
        <v>3</v>
      </c>
      <c r="W103" t="s">
        <v>450</v>
      </c>
      <c r="X103">
        <v>3</v>
      </c>
      <c r="Y103">
        <v>31142.7</v>
      </c>
      <c r="Z103">
        <v>31026.39</v>
      </c>
    </row>
    <row r="104" spans="1:26" x14ac:dyDescent="0.25">
      <c r="A104">
        <v>83</v>
      </c>
      <c r="B104">
        <v>0</v>
      </c>
      <c r="C104">
        <v>1</v>
      </c>
      <c r="D104">
        <v>58300</v>
      </c>
      <c r="G104" s="663">
        <v>0.30752757778719902</v>
      </c>
      <c r="H104" s="663">
        <v>0.5410392074479512</v>
      </c>
      <c r="I104" s="663">
        <v>0.15143321476484972</v>
      </c>
      <c r="K104" s="38">
        <f t="shared" si="2"/>
        <v>1.0086046401665225</v>
      </c>
      <c r="L104" s="38">
        <f t="shared" si="3"/>
        <v>1.2627751234387807</v>
      </c>
      <c r="M104" s="38">
        <f t="shared" si="4"/>
        <v>1.1566463776183158</v>
      </c>
      <c r="O104" s="659">
        <f t="shared" si="5"/>
        <v>18083.129154830331</v>
      </c>
      <c r="P104" s="659">
        <f t="shared" si="0"/>
        <v>39831.192669868884</v>
      </c>
      <c r="Q104" s="659">
        <f t="shared" si="1"/>
        <v>10211.517803706533</v>
      </c>
      <c r="U104">
        <v>2004</v>
      </c>
      <c r="V104">
        <v>3</v>
      </c>
      <c r="W104" t="s">
        <v>450</v>
      </c>
      <c r="X104">
        <v>4</v>
      </c>
      <c r="Y104">
        <v>91444.97</v>
      </c>
      <c r="Z104">
        <v>75111.3</v>
      </c>
    </row>
    <row r="105" spans="1:26" x14ac:dyDescent="0.25">
      <c r="A105">
        <v>84</v>
      </c>
      <c r="B105">
        <v>0</v>
      </c>
      <c r="C105">
        <v>1</v>
      </c>
      <c r="D105">
        <v>78075</v>
      </c>
      <c r="G105" s="663">
        <v>0.31659481286421992</v>
      </c>
      <c r="H105" s="663">
        <v>0.55097911830044677</v>
      </c>
      <c r="I105" s="663">
        <v>0.13242606883533342</v>
      </c>
      <c r="K105" s="38">
        <f t="shared" si="2"/>
        <v>1.0105345265528187</v>
      </c>
      <c r="L105" s="38">
        <f t="shared" si="3"/>
        <v>1.5276088736782576</v>
      </c>
      <c r="M105" s="38">
        <f t="shared" si="4"/>
        <v>1.2784209780824272</v>
      </c>
      <c r="O105" s="659">
        <f t="shared" si="5"/>
        <v>24978.533916691682</v>
      </c>
      <c r="P105" s="659">
        <f t="shared" si="0"/>
        <v>65714.212089794964</v>
      </c>
      <c r="Q105" s="659">
        <f t="shared" si="1"/>
        <v>13217.805846471374</v>
      </c>
      <c r="U105">
        <v>2004</v>
      </c>
      <c r="V105">
        <v>3</v>
      </c>
      <c r="W105" t="s">
        <v>450</v>
      </c>
      <c r="X105">
        <v>5</v>
      </c>
      <c r="Y105">
        <v>37060.400000000001</v>
      </c>
      <c r="Z105">
        <v>32749.73</v>
      </c>
    </row>
    <row r="106" spans="1:26" x14ac:dyDescent="0.25">
      <c r="A106">
        <v>85</v>
      </c>
      <c r="B106">
        <v>0</v>
      </c>
      <c r="C106">
        <v>1</v>
      </c>
      <c r="D106">
        <v>112152</v>
      </c>
      <c r="G106" s="663">
        <v>0.27094168625441956</v>
      </c>
      <c r="H106" s="663">
        <v>0.59004221754745001</v>
      </c>
      <c r="I106" s="663">
        <v>0.13901609619813046</v>
      </c>
      <c r="K106" s="38">
        <f t="shared" si="2"/>
        <v>1.0071901595356103</v>
      </c>
      <c r="L106" s="38">
        <f t="shared" si="3"/>
        <v>1.7257334696493458</v>
      </c>
      <c r="M106" s="38">
        <f t="shared" si="4"/>
        <v>1.3814366279765005</v>
      </c>
      <c r="O106" s="659">
        <f t="shared" si="5"/>
        <v>30605.136872415769</v>
      </c>
      <c r="P106" s="659">
        <f t="shared" si="0"/>
        <v>114199.40242441438</v>
      </c>
      <c r="Q106" s="659">
        <f t="shared" si="1"/>
        <v>21537.886215566334</v>
      </c>
      <c r="U106">
        <v>2005</v>
      </c>
      <c r="V106">
        <v>3</v>
      </c>
      <c r="W106" t="s">
        <v>450</v>
      </c>
      <c r="X106">
        <v>2</v>
      </c>
      <c r="Y106">
        <v>7988.37</v>
      </c>
      <c r="Z106">
        <v>7886.45</v>
      </c>
    </row>
    <row r="107" spans="1:26" x14ac:dyDescent="0.25">
      <c r="A107">
        <v>86</v>
      </c>
      <c r="B107">
        <v>0</v>
      </c>
      <c r="C107">
        <v>1</v>
      </c>
      <c r="D107">
        <v>129416</v>
      </c>
      <c r="G107" s="663">
        <v>0.23093582437432605</v>
      </c>
      <c r="H107" s="663">
        <v>0.5964075019526851</v>
      </c>
      <c r="I107" s="663">
        <v>0.17265667367298893</v>
      </c>
      <c r="K107" s="38">
        <f t="shared" si="2"/>
        <v>1.0069352614933447</v>
      </c>
      <c r="L107" s="38">
        <f t="shared" si="3"/>
        <v>1.364740798550059</v>
      </c>
      <c r="M107" s="38">
        <f t="shared" si="4"/>
        <v>1.2303882747454655</v>
      </c>
      <c r="O107" s="659">
        <f t="shared" si="5"/>
        <v>30094.06335556315</v>
      </c>
      <c r="P107" s="659">
        <f t="shared" si="0"/>
        <v>105337.07263802185</v>
      </c>
      <c r="Q107" s="659">
        <f t="shared" si="1"/>
        <v>27492.45519753718</v>
      </c>
      <c r="U107">
        <v>2005</v>
      </c>
      <c r="V107">
        <v>3</v>
      </c>
      <c r="W107" t="s">
        <v>450</v>
      </c>
      <c r="X107">
        <v>3</v>
      </c>
      <c r="Y107">
        <v>35783.519999999997</v>
      </c>
      <c r="Z107">
        <v>35632.15</v>
      </c>
    </row>
    <row r="108" spans="1:26" x14ac:dyDescent="0.25">
      <c r="A108">
        <v>87</v>
      </c>
      <c r="B108">
        <v>0</v>
      </c>
      <c r="C108">
        <v>1</v>
      </c>
      <c r="D108">
        <v>112094</v>
      </c>
      <c r="G108" s="663">
        <v>0.2202368303215671</v>
      </c>
      <c r="H108" s="663">
        <v>0.56904262262733285</v>
      </c>
      <c r="I108" s="663">
        <v>0.2107205470511001</v>
      </c>
      <c r="K108" s="38">
        <f t="shared" si="2"/>
        <v>1.0046541655962349</v>
      </c>
      <c r="L108" s="38">
        <f t="shared" si="3"/>
        <v>1.2003759753463799</v>
      </c>
      <c r="M108" s="38">
        <f t="shared" si="4"/>
        <v>1.1181000749122629</v>
      </c>
      <c r="O108" s="659">
        <f t="shared" si="5"/>
        <v>24802.125701836663</v>
      </c>
      <c r="P108" s="659">
        <f t="shared" si="0"/>
        <v>76567.498551550118</v>
      </c>
      <c r="Q108" s="659">
        <f t="shared" si="1"/>
        <v>26410.092883647143</v>
      </c>
      <c r="U108">
        <v>2005</v>
      </c>
      <c r="V108">
        <v>3</v>
      </c>
      <c r="W108" t="s">
        <v>450</v>
      </c>
      <c r="X108">
        <v>4</v>
      </c>
      <c r="Y108">
        <v>88928.26</v>
      </c>
      <c r="Z108">
        <v>85830.61</v>
      </c>
    </row>
    <row r="109" spans="1:26" x14ac:dyDescent="0.25">
      <c r="A109">
        <v>88</v>
      </c>
      <c r="B109">
        <v>0</v>
      </c>
      <c r="C109">
        <v>1</v>
      </c>
      <c r="D109">
        <v>113704</v>
      </c>
      <c r="G109" s="663">
        <v>0.21686929414071246</v>
      </c>
      <c r="H109" s="663">
        <v>0.57920837975851325</v>
      </c>
      <c r="I109" s="663">
        <v>0.20392232610077438</v>
      </c>
      <c r="K109" s="38">
        <f t="shared" si="2"/>
        <v>1.0075086090579333</v>
      </c>
      <c r="L109" s="38">
        <f t="shared" si="3"/>
        <v>1.1321620968886161</v>
      </c>
      <c r="M109" s="38">
        <f t="shared" si="4"/>
        <v>1.0826770679998039</v>
      </c>
      <c r="O109" s="659">
        <f t="shared" si="5"/>
        <v>24844.060307585114</v>
      </c>
      <c r="P109" s="659">
        <f t="shared" si="0"/>
        <v>74562.2819079318</v>
      </c>
      <c r="Q109" s="659">
        <f t="shared" si="1"/>
        <v>25103.799498231183</v>
      </c>
      <c r="U109">
        <v>2005</v>
      </c>
      <c r="V109">
        <v>3</v>
      </c>
      <c r="W109" t="s">
        <v>450</v>
      </c>
      <c r="X109">
        <v>5</v>
      </c>
      <c r="Y109">
        <v>31703.69</v>
      </c>
      <c r="Z109">
        <v>30958.38</v>
      </c>
    </row>
    <row r="110" spans="1:26" x14ac:dyDescent="0.25">
      <c r="A110">
        <v>89</v>
      </c>
      <c r="B110">
        <v>0</v>
      </c>
      <c r="C110">
        <v>1</v>
      </c>
      <c r="D110">
        <v>98868</v>
      </c>
      <c r="G110" s="663">
        <v>0.23998966019672735</v>
      </c>
      <c r="H110" s="663">
        <v>0.57461534076505894</v>
      </c>
      <c r="I110" s="663">
        <v>0.18539499903821371</v>
      </c>
      <c r="K110" s="38">
        <f t="shared" si="2"/>
        <v>1.0100511641192498</v>
      </c>
      <c r="L110" s="38">
        <f t="shared" si="3"/>
        <v>1.8718303860811618</v>
      </c>
      <c r="M110" s="38">
        <f t="shared" si="4"/>
        <v>1.4606300345660164</v>
      </c>
      <c r="O110" s="659">
        <f t="shared" si="5"/>
        <v>23965.784687863583</v>
      </c>
      <c r="P110" s="659">
        <f t="shared" si="0"/>
        <v>106340.68617600932</v>
      </c>
      <c r="Q110" s="659">
        <f t="shared" si="1"/>
        <v>26772.812138993046</v>
      </c>
      <c r="U110">
        <v>2006</v>
      </c>
      <c r="V110">
        <v>3</v>
      </c>
      <c r="W110" t="s">
        <v>450</v>
      </c>
      <c r="X110">
        <v>2</v>
      </c>
      <c r="Y110">
        <v>7724.91</v>
      </c>
      <c r="Z110">
        <v>7611.45</v>
      </c>
    </row>
    <row r="111" spans="1:26" x14ac:dyDescent="0.25">
      <c r="A111">
        <v>90</v>
      </c>
      <c r="B111">
        <v>0</v>
      </c>
      <c r="C111">
        <v>1</v>
      </c>
      <c r="D111">
        <v>116291</v>
      </c>
      <c r="G111" s="663">
        <v>0.2154928040652633</v>
      </c>
      <c r="H111" s="663">
        <v>0.59100756818304967</v>
      </c>
      <c r="I111" s="663">
        <v>0.193499627751687</v>
      </c>
      <c r="K111" s="38">
        <f t="shared" si="2"/>
        <v>1.0034941482630146</v>
      </c>
      <c r="L111" s="38">
        <f t="shared" si="3"/>
        <v>1.2895389310306642</v>
      </c>
      <c r="M111" s="38">
        <f t="shared" si="4"/>
        <v>1.1744791974648485</v>
      </c>
      <c r="O111" s="659">
        <f t="shared" si="5"/>
        <v>25147.436591635327</v>
      </c>
      <c r="P111" s="659">
        <f t="shared" si="0"/>
        <v>88628.542088775444</v>
      </c>
      <c r="Q111" s="659">
        <f t="shared" si="1"/>
        <v>26428.442386005459</v>
      </c>
      <c r="U111">
        <v>2006</v>
      </c>
      <c r="V111">
        <v>3</v>
      </c>
      <c r="W111" t="s">
        <v>450</v>
      </c>
      <c r="X111">
        <v>3</v>
      </c>
      <c r="Y111">
        <v>28806.94</v>
      </c>
      <c r="Z111">
        <v>28666.65</v>
      </c>
    </row>
    <row r="112" spans="1:26" x14ac:dyDescent="0.25">
      <c r="A112">
        <v>91</v>
      </c>
      <c r="B112">
        <v>0</v>
      </c>
      <c r="C112">
        <v>1</v>
      </c>
      <c r="D112">
        <v>97099</v>
      </c>
      <c r="G112" s="663">
        <v>0.22117558852697128</v>
      </c>
      <c r="H112" s="663">
        <v>0.58008427707012489</v>
      </c>
      <c r="I112" s="663">
        <v>0.19874013440290386</v>
      </c>
      <c r="K112" s="38">
        <f t="shared" si="2"/>
        <v>1.0062893165849973</v>
      </c>
      <c r="L112" s="38">
        <f t="shared" si="3"/>
        <v>1.3655676241694805</v>
      </c>
      <c r="M112" s="38">
        <f t="shared" si="4"/>
        <v>1.2126080444477914</v>
      </c>
      <c r="O112" s="659">
        <f t="shared" si="5"/>
        <v>21610.997383487364</v>
      </c>
      <c r="P112" s="659">
        <f t="shared" si="0"/>
        <v>76916.42016799956</v>
      </c>
      <c r="Q112" s="659">
        <f t="shared" si="1"/>
        <v>23400.265310652285</v>
      </c>
      <c r="U112">
        <v>2006</v>
      </c>
      <c r="V112">
        <v>3</v>
      </c>
      <c r="W112" t="s">
        <v>450</v>
      </c>
      <c r="X112">
        <v>4</v>
      </c>
      <c r="Y112">
        <v>100858.43</v>
      </c>
      <c r="Z112">
        <v>96328.63</v>
      </c>
    </row>
    <row r="113" spans="1:26" x14ac:dyDescent="0.25">
      <c r="A113">
        <v>92</v>
      </c>
      <c r="B113">
        <v>0</v>
      </c>
      <c r="C113">
        <v>1</v>
      </c>
      <c r="D113">
        <v>98878</v>
      </c>
      <c r="G113" s="663">
        <v>0.23272826869411653</v>
      </c>
      <c r="H113" s="663">
        <v>0.56653887859794438</v>
      </c>
      <c r="I113" s="663">
        <v>0.20073285270793914</v>
      </c>
      <c r="K113" s="38">
        <f t="shared" si="2"/>
        <v>1.0028295279826767</v>
      </c>
      <c r="L113" s="38">
        <f t="shared" si="3"/>
        <v>1.1381492844774292</v>
      </c>
      <c r="M113" s="38">
        <f t="shared" si="4"/>
        <v>1.0827454321731314</v>
      </c>
      <c r="O113" s="659">
        <f t="shared" si="5"/>
        <v>23076.81801729108</v>
      </c>
      <c r="P113" s="659">
        <f t="shared" si="0"/>
        <v>63757.109801229461</v>
      </c>
      <c r="Q113" s="659">
        <f t="shared" si="1"/>
        <v>21490.399561622202</v>
      </c>
      <c r="U113">
        <v>2006</v>
      </c>
      <c r="V113">
        <v>3</v>
      </c>
      <c r="W113" t="s">
        <v>450</v>
      </c>
      <c r="X113">
        <v>5</v>
      </c>
      <c r="Y113">
        <v>29972.63</v>
      </c>
      <c r="Z113">
        <v>29081.279999999999</v>
      </c>
    </row>
    <row r="114" spans="1:26" x14ac:dyDescent="0.25">
      <c r="A114">
        <v>93</v>
      </c>
      <c r="B114">
        <v>0</v>
      </c>
      <c r="C114">
        <v>1</v>
      </c>
      <c r="D114">
        <v>86951</v>
      </c>
      <c r="G114" s="663">
        <v>0.24912425012688458</v>
      </c>
      <c r="H114" s="663">
        <v>0.55964191826175269</v>
      </c>
      <c r="I114" s="663">
        <v>0.19123383161136287</v>
      </c>
      <c r="K114" s="38">
        <f t="shared" si="2"/>
        <v>1.0048446904729786</v>
      </c>
      <c r="L114" s="38">
        <f t="shared" si="3"/>
        <v>1.4142848159215993</v>
      </c>
      <c r="M114" s="38">
        <f t="shared" si="4"/>
        <v>1.221410380135362</v>
      </c>
      <c r="O114" s="659">
        <f t="shared" si="5"/>
        <v>21766.546432881019</v>
      </c>
      <c r="P114" s="659">
        <f t="shared" si="0"/>
        <v>68821.113699222333</v>
      </c>
      <c r="Q114" s="659">
        <f t="shared" si="1"/>
        <v>20309.578691435159</v>
      </c>
      <c r="U114">
        <v>2007</v>
      </c>
      <c r="V114">
        <v>3</v>
      </c>
      <c r="W114" t="s">
        <v>450</v>
      </c>
      <c r="X114">
        <v>2</v>
      </c>
      <c r="Y114">
        <v>8377.01</v>
      </c>
      <c r="Z114">
        <v>8315.14</v>
      </c>
    </row>
    <row r="115" spans="1:26" x14ac:dyDescent="0.25">
      <c r="A115">
        <v>94</v>
      </c>
      <c r="B115">
        <v>0</v>
      </c>
      <c r="C115">
        <v>1</v>
      </c>
      <c r="D115">
        <v>122652</v>
      </c>
      <c r="G115" s="663">
        <v>0.24129488992525103</v>
      </c>
      <c r="H115" s="663">
        <v>0.59473522970533876</v>
      </c>
      <c r="I115" s="663">
        <v>0.16396988036941032</v>
      </c>
      <c r="K115" s="38">
        <f t="shared" si="2"/>
        <v>1.0038999131467283</v>
      </c>
      <c r="L115" s="38">
        <f t="shared" si="3"/>
        <v>1.2648499902571428</v>
      </c>
      <c r="M115" s="38">
        <f t="shared" si="4"/>
        <v>1.1636551861544593</v>
      </c>
      <c r="O115" s="659">
        <f t="shared" si="5"/>
        <v>29710.71994193572</v>
      </c>
      <c r="P115" s="659">
        <f t="shared" si="0"/>
        <v>92265.071192674979</v>
      </c>
      <c r="Q115" s="659">
        <f t="shared" si="1"/>
        <v>23402.541473014426</v>
      </c>
      <c r="U115">
        <v>2007</v>
      </c>
      <c r="V115">
        <v>3</v>
      </c>
      <c r="W115" t="s">
        <v>450</v>
      </c>
      <c r="X115">
        <v>3</v>
      </c>
      <c r="Y115">
        <v>27951.99</v>
      </c>
      <c r="Z115">
        <v>27883.53</v>
      </c>
    </row>
    <row r="116" spans="1:26" x14ac:dyDescent="0.25">
      <c r="A116">
        <v>95</v>
      </c>
      <c r="B116">
        <v>0</v>
      </c>
      <c r="C116">
        <v>1</v>
      </c>
      <c r="D116">
        <v>106828</v>
      </c>
      <c r="G116" s="663">
        <v>0.24952600464163463</v>
      </c>
      <c r="H116" s="663">
        <v>0.55420937884920651</v>
      </c>
      <c r="I116" s="663">
        <v>0.19626461650915875</v>
      </c>
      <c r="K116" s="38">
        <f t="shared" si="2"/>
        <v>1.005578393396342</v>
      </c>
      <c r="L116" s="38">
        <f t="shared" si="3"/>
        <v>1.1112922555820242</v>
      </c>
      <c r="M116" s="38">
        <f t="shared" si="4"/>
        <v>1.0684175153112092</v>
      </c>
      <c r="O116" s="659">
        <f t="shared" si="5"/>
        <v>26805.063708897716</v>
      </c>
      <c r="P116" s="659">
        <f t="shared" si="0"/>
        <v>65794.146365809051</v>
      </c>
      <c r="Q116" s="659">
        <f t="shared" si="1"/>
        <v>22401.036149548585</v>
      </c>
      <c r="U116">
        <v>2007</v>
      </c>
      <c r="V116">
        <v>3</v>
      </c>
      <c r="W116" t="s">
        <v>450</v>
      </c>
      <c r="X116">
        <v>4</v>
      </c>
      <c r="Y116">
        <v>80076.11</v>
      </c>
      <c r="Z116">
        <v>77918.8</v>
      </c>
    </row>
    <row r="117" spans="1:26" x14ac:dyDescent="0.25">
      <c r="A117">
        <v>96</v>
      </c>
      <c r="B117">
        <v>0</v>
      </c>
      <c r="C117">
        <v>1</v>
      </c>
      <c r="D117">
        <v>161005</v>
      </c>
      <c r="G117" s="663">
        <v>0.23167672263712402</v>
      </c>
      <c r="H117" s="663">
        <v>0.59059681683057841</v>
      </c>
      <c r="I117" s="663">
        <v>0.17772646053229743</v>
      </c>
      <c r="K117" s="38">
        <f t="shared" si="2"/>
        <v>1.0102965314031156</v>
      </c>
      <c r="L117" s="38">
        <f t="shared" si="3"/>
        <v>1.1083989163204024</v>
      </c>
      <c r="M117" s="38">
        <f t="shared" si="4"/>
        <v>1.0703623486508713</v>
      </c>
      <c r="O117" s="659">
        <f t="shared" si="5"/>
        <v>37685.182786174053</v>
      </c>
      <c r="P117" s="659">
        <f t="shared" si="0"/>
        <v>105396.58943728285</v>
      </c>
      <c r="Q117" s="659">
        <f t="shared" si="1"/>
        <v>30628.256744312319</v>
      </c>
      <c r="U117">
        <v>2007</v>
      </c>
      <c r="V117">
        <v>3</v>
      </c>
      <c r="W117" t="s">
        <v>450</v>
      </c>
      <c r="X117">
        <v>5</v>
      </c>
      <c r="Y117">
        <v>34946.58</v>
      </c>
      <c r="Z117">
        <v>34327.440000000002</v>
      </c>
    </row>
    <row r="118" spans="1:26" x14ac:dyDescent="0.25">
      <c r="A118">
        <v>97</v>
      </c>
      <c r="B118">
        <v>0</v>
      </c>
      <c r="C118">
        <v>1</v>
      </c>
      <c r="D118">
        <v>169449</v>
      </c>
      <c r="G118" s="663">
        <v>0.19246458930455462</v>
      </c>
      <c r="H118" s="663">
        <v>0.6087337514147606</v>
      </c>
      <c r="I118" s="663">
        <v>0.19880165928068472</v>
      </c>
      <c r="K118" s="38">
        <f t="shared" si="2"/>
        <v>1.0117245094559222</v>
      </c>
      <c r="L118" s="38">
        <f t="shared" si="3"/>
        <v>1.4727257521195847</v>
      </c>
      <c r="M118" s="38">
        <f t="shared" si="4"/>
        <v>1.2461101429167996</v>
      </c>
      <c r="O118" s="659">
        <f t="shared" si="5"/>
        <v>32995.30282495045</v>
      </c>
      <c r="P118" s="659">
        <f t="shared" si="0"/>
        <v>151910.66789437656</v>
      </c>
      <c r="Q118" s="659">
        <f t="shared" si="1"/>
        <v>41977.391340923503</v>
      </c>
      <c r="U118">
        <v>2008</v>
      </c>
      <c r="V118">
        <v>3</v>
      </c>
      <c r="W118" t="s">
        <v>450</v>
      </c>
      <c r="X118">
        <v>2</v>
      </c>
      <c r="Y118">
        <v>10063.950000000001</v>
      </c>
      <c r="Z118">
        <v>9921.4</v>
      </c>
    </row>
    <row r="119" spans="1:26" x14ac:dyDescent="0.25">
      <c r="A119">
        <v>98</v>
      </c>
      <c r="B119">
        <v>0</v>
      </c>
      <c r="C119">
        <v>1</v>
      </c>
      <c r="D119">
        <v>150545</v>
      </c>
      <c r="G119" s="663">
        <v>0.15929943105703656</v>
      </c>
      <c r="H119" s="663">
        <v>0.59691560923246423</v>
      </c>
      <c r="I119" s="663">
        <v>0.24378495971049921</v>
      </c>
      <c r="K119" s="38">
        <f t="shared" si="2"/>
        <v>1.0014055838779661</v>
      </c>
      <c r="L119" s="38">
        <f t="shared" si="3"/>
        <v>1.0984562123349149</v>
      </c>
      <c r="M119" s="38">
        <f t="shared" si="4"/>
        <v>1.0627123133222205</v>
      </c>
      <c r="O119" s="659">
        <f t="shared" si="5"/>
        <v>24015.441185539086</v>
      </c>
      <c r="P119" s="659">
        <f t="shared" si="0"/>
        <v>98710.197564426708</v>
      </c>
      <c r="Q119" s="659">
        <f t="shared" si="1"/>
        <v>39002.186709841815</v>
      </c>
      <c r="U119">
        <v>2008</v>
      </c>
      <c r="V119">
        <v>3</v>
      </c>
      <c r="W119" t="s">
        <v>450</v>
      </c>
      <c r="X119">
        <v>3</v>
      </c>
      <c r="Y119">
        <v>30555.33</v>
      </c>
      <c r="Z119">
        <v>30411.81</v>
      </c>
    </row>
    <row r="120" spans="1:26" x14ac:dyDescent="0.25">
      <c r="A120">
        <v>99</v>
      </c>
      <c r="B120">
        <v>0</v>
      </c>
      <c r="C120">
        <v>1</v>
      </c>
      <c r="D120">
        <v>105473</v>
      </c>
      <c r="G120" s="663">
        <v>0.18895680122905253</v>
      </c>
      <c r="H120" s="663">
        <v>0.55689801693990182</v>
      </c>
      <c r="I120" s="663">
        <v>0.25414518183104573</v>
      </c>
      <c r="K120" s="38">
        <f t="shared" si="2"/>
        <v>1.0028439020894333</v>
      </c>
      <c r="L120" s="38">
        <f t="shared" si="3"/>
        <v>1.0473842224233665</v>
      </c>
      <c r="M120" s="38">
        <f t="shared" si="4"/>
        <v>1.0314446730288913</v>
      </c>
      <c r="O120" s="659">
        <f t="shared" si="5"/>
        <v>19986.519211629377</v>
      </c>
      <c r="P120" s="659">
        <f t="shared" si="0"/>
        <v>61520.944997296887</v>
      </c>
      <c r="Q120" s="659">
        <f t="shared" si="1"/>
        <v>27648.343523687519</v>
      </c>
      <c r="U120">
        <v>2008</v>
      </c>
      <c r="V120">
        <v>3</v>
      </c>
      <c r="W120" t="s">
        <v>450</v>
      </c>
      <c r="X120">
        <v>4</v>
      </c>
      <c r="Y120">
        <v>81202.149999999994</v>
      </c>
      <c r="Z120">
        <v>77899.8</v>
      </c>
    </row>
    <row r="121" spans="1:26" x14ac:dyDescent="0.25">
      <c r="A121">
        <v>100</v>
      </c>
      <c r="B121">
        <v>0</v>
      </c>
      <c r="C121">
        <v>1</v>
      </c>
      <c r="D121">
        <v>116233</v>
      </c>
      <c r="G121" s="663">
        <v>0.2367717376042151</v>
      </c>
      <c r="H121" s="663">
        <v>0.55938680792680429</v>
      </c>
      <c r="I121" s="663">
        <v>0.20384145446898055</v>
      </c>
      <c r="K121" s="38">
        <f t="shared" si="2"/>
        <v>1.0026316534989559</v>
      </c>
      <c r="L121" s="38">
        <f t="shared" si="3"/>
        <v>1.0685963544861663</v>
      </c>
      <c r="M121" s="38">
        <f t="shared" si="4"/>
        <v>1.0446035208975397</v>
      </c>
      <c r="O121" s="659">
        <f t="shared" si="5"/>
        <v>27593.114295443265</v>
      </c>
      <c r="P121" s="659">
        <f t="shared" si="0"/>
        <v>69479.287406957112</v>
      </c>
      <c r="Q121" s="659">
        <f t="shared" si="1"/>
        <v>24749.899626751085</v>
      </c>
      <c r="U121">
        <v>2008</v>
      </c>
      <c r="V121">
        <v>3</v>
      </c>
      <c r="W121" t="s">
        <v>450</v>
      </c>
      <c r="X121">
        <v>5</v>
      </c>
      <c r="Y121">
        <v>29603.47</v>
      </c>
      <c r="Z121">
        <v>28794.97</v>
      </c>
    </row>
    <row r="122" spans="1:26" x14ac:dyDescent="0.25">
      <c r="A122">
        <v>101</v>
      </c>
      <c r="B122">
        <v>0</v>
      </c>
      <c r="C122">
        <v>1</v>
      </c>
      <c r="D122">
        <v>154175</v>
      </c>
      <c r="G122" s="663">
        <v>0.23835695135082727</v>
      </c>
      <c r="H122" s="663">
        <v>0.5908621107891131</v>
      </c>
      <c r="I122" s="663">
        <v>0.1707809378600596</v>
      </c>
      <c r="K122" s="38">
        <f t="shared" si="2"/>
        <v>1.0017911430076405</v>
      </c>
      <c r="L122" s="38">
        <f t="shared" si="3"/>
        <v>1.0539526729993043</v>
      </c>
      <c r="M122" s="38">
        <f t="shared" si="4"/>
        <v>1.0366222071246107</v>
      </c>
      <c r="O122" s="659">
        <f t="shared" si="5"/>
        <v>36814.505121063594</v>
      </c>
      <c r="P122" s="659">
        <f t="shared" si="0"/>
        <v>96011.047582872343</v>
      </c>
      <c r="Q122" s="659">
        <f t="shared" si="1"/>
        <v>27294.419341582499</v>
      </c>
      <c r="U122">
        <v>2009</v>
      </c>
      <c r="V122">
        <v>3</v>
      </c>
      <c r="W122" t="s">
        <v>450</v>
      </c>
      <c r="X122">
        <v>2</v>
      </c>
      <c r="Y122">
        <v>8734.89</v>
      </c>
      <c r="Z122">
        <v>8645.69</v>
      </c>
    </row>
    <row r="123" spans="1:26" x14ac:dyDescent="0.25">
      <c r="A123">
        <v>102</v>
      </c>
      <c r="B123">
        <v>0</v>
      </c>
      <c r="C123">
        <v>1</v>
      </c>
      <c r="D123">
        <v>189335</v>
      </c>
      <c r="G123" s="663">
        <v>0.2127078220795576</v>
      </c>
      <c r="H123" s="663">
        <v>0.60698616450833232</v>
      </c>
      <c r="I123" s="663">
        <v>0.18030601341211019</v>
      </c>
      <c r="K123" s="38">
        <f t="shared" si="2"/>
        <v>1.0028988627930679</v>
      </c>
      <c r="L123" s="38">
        <f t="shared" si="3"/>
        <v>1.0934287067168953</v>
      </c>
      <c r="M123" s="38">
        <f t="shared" si="4"/>
        <v>1.0604449889345557</v>
      </c>
      <c r="O123" s="659">
        <f t="shared" si="5"/>
        <v>40389.781497588854</v>
      </c>
      <c r="P123" s="659">
        <f t="shared" si="0"/>
        <v>125660.90049773743</v>
      </c>
      <c r="Q123" s="659">
        <f t="shared" si="1"/>
        <v>36201.724530966989</v>
      </c>
      <c r="U123">
        <v>2009</v>
      </c>
      <c r="V123">
        <v>3</v>
      </c>
      <c r="W123" t="s">
        <v>450</v>
      </c>
      <c r="X123">
        <v>3</v>
      </c>
      <c r="Y123">
        <v>36541.629999999997</v>
      </c>
      <c r="Z123">
        <v>36417.9</v>
      </c>
    </row>
    <row r="124" spans="1:26" x14ac:dyDescent="0.25">
      <c r="A124">
        <v>103</v>
      </c>
      <c r="B124">
        <v>0</v>
      </c>
      <c r="C124">
        <v>1</v>
      </c>
      <c r="D124">
        <v>191700</v>
      </c>
      <c r="G124" s="663">
        <v>0.17992259178349743</v>
      </c>
      <c r="H124" s="663">
        <v>0.60462546309136711</v>
      </c>
      <c r="I124" s="663">
        <v>0.21545194512513544</v>
      </c>
      <c r="K124" s="38">
        <f t="shared" si="2"/>
        <v>1.0022157772980118</v>
      </c>
      <c r="L124" s="38">
        <f t="shared" si="3"/>
        <v>1.1308581353692118</v>
      </c>
      <c r="M124" s="38">
        <f t="shared" si="4"/>
        <v>1.0824691462579226</v>
      </c>
      <c r="O124" s="659">
        <f t="shared" si="5"/>
        <v>34567.585576078651</v>
      </c>
      <c r="P124" s="659">
        <f t="shared" si="0"/>
        <v>131074.03608020744</v>
      </c>
      <c r="Q124" s="659">
        <f t="shared" si="1"/>
        <v>44708.289930119354</v>
      </c>
      <c r="U124">
        <v>2009</v>
      </c>
      <c r="V124">
        <v>3</v>
      </c>
      <c r="W124" t="s">
        <v>450</v>
      </c>
      <c r="X124">
        <v>4</v>
      </c>
      <c r="Y124">
        <v>88293.25</v>
      </c>
      <c r="Z124">
        <v>85266.67</v>
      </c>
    </row>
    <row r="125" spans="1:26" x14ac:dyDescent="0.25">
      <c r="A125">
        <v>104</v>
      </c>
      <c r="B125">
        <v>0</v>
      </c>
      <c r="C125">
        <v>1</v>
      </c>
      <c r="D125">
        <v>147813</v>
      </c>
      <c r="G125" s="663">
        <v>0.19507094573708281</v>
      </c>
      <c r="H125" s="663">
        <v>0.57279095199835484</v>
      </c>
      <c r="I125" s="663">
        <v>0.2321381022645623</v>
      </c>
      <c r="K125" s="38">
        <f t="shared" si="2"/>
        <v>1.0037487442141997</v>
      </c>
      <c r="L125" s="38">
        <f t="shared" si="3"/>
        <v>1.2174595566845468</v>
      </c>
      <c r="M125" s="38">
        <f t="shared" si="4"/>
        <v>1.1316245965997278</v>
      </c>
      <c r="O125" s="659">
        <f t="shared" si="5"/>
        <v>28942.113074263787</v>
      </c>
      <c r="P125" s="659">
        <f t="shared" si="0"/>
        <v>103077.36872088166</v>
      </c>
      <c r="Q125" s="659">
        <f t="shared" si="1"/>
        <v>38829.467951079314</v>
      </c>
      <c r="U125">
        <v>2009</v>
      </c>
      <c r="V125">
        <v>3</v>
      </c>
      <c r="W125" t="s">
        <v>450</v>
      </c>
      <c r="X125">
        <v>5</v>
      </c>
      <c r="Y125">
        <v>28865.59</v>
      </c>
      <c r="Z125">
        <v>28207.63</v>
      </c>
    </row>
    <row r="126" spans="1:26" x14ac:dyDescent="0.25">
      <c r="A126">
        <v>105</v>
      </c>
      <c r="B126">
        <v>0</v>
      </c>
      <c r="C126">
        <v>1</v>
      </c>
      <c r="D126">
        <v>135177</v>
      </c>
      <c r="G126" s="663">
        <v>0.2287722563503469</v>
      </c>
      <c r="H126" s="663">
        <v>0.56853877688696641</v>
      </c>
      <c r="I126" s="663">
        <v>0.20268896676268658</v>
      </c>
      <c r="K126" s="38">
        <f t="shared" si="2"/>
        <v>1.0042481298490267</v>
      </c>
      <c r="L126" s="38">
        <f t="shared" si="3"/>
        <v>1.036090271291326</v>
      </c>
      <c r="M126" s="38">
        <f t="shared" si="4"/>
        <v>1.0240745801298388</v>
      </c>
      <c r="O126" s="659">
        <f t="shared" si="5"/>
        <v>31056.119638735436</v>
      </c>
      <c r="P126" s="659">
        <f t="shared" si="0"/>
        <v>79627.025080619977</v>
      </c>
      <c r="Q126" s="659">
        <f t="shared" si="1"/>
        <v>28058.503147631225</v>
      </c>
      <c r="U126">
        <v>2010</v>
      </c>
      <c r="V126">
        <v>3</v>
      </c>
      <c r="W126" t="s">
        <v>450</v>
      </c>
      <c r="X126">
        <v>2</v>
      </c>
      <c r="Y126">
        <v>6093.3</v>
      </c>
      <c r="Z126">
        <v>5952.71</v>
      </c>
    </row>
    <row r="127" spans="1:26" x14ac:dyDescent="0.25">
      <c r="A127">
        <v>106</v>
      </c>
      <c r="B127">
        <v>0</v>
      </c>
      <c r="C127">
        <v>1</v>
      </c>
      <c r="D127">
        <v>203460</v>
      </c>
      <c r="G127" s="663">
        <v>0.18045164685100037</v>
      </c>
      <c r="H127" s="663">
        <v>0.63179462283416221</v>
      </c>
      <c r="I127" s="663">
        <v>0.18775373031483733</v>
      </c>
      <c r="K127" s="38">
        <f t="shared" si="2"/>
        <v>1.0048938400545582</v>
      </c>
      <c r="L127" s="38">
        <f t="shared" si="3"/>
        <v>1.0470244412279091</v>
      </c>
      <c r="M127" s="38">
        <f t="shared" si="4"/>
        <v>1.0306503014997965</v>
      </c>
      <c r="O127" s="659">
        <f t="shared" si="5"/>
        <v>36894.367898939177</v>
      </c>
      <c r="P127" s="659">
        <f t="shared" si="0"/>
        <v>134589.68765407256</v>
      </c>
      <c r="Q127" s="659">
        <f t="shared" si="1"/>
        <v>39371.226949437892</v>
      </c>
      <c r="U127">
        <v>2010</v>
      </c>
      <c r="V127">
        <v>3</v>
      </c>
      <c r="W127" t="s">
        <v>450</v>
      </c>
      <c r="X127">
        <v>3</v>
      </c>
      <c r="Y127">
        <v>31778.16</v>
      </c>
      <c r="Z127">
        <v>31535.06</v>
      </c>
    </row>
    <row r="128" spans="1:26" x14ac:dyDescent="0.25">
      <c r="A128">
        <v>107</v>
      </c>
      <c r="B128">
        <v>0</v>
      </c>
      <c r="C128">
        <v>1</v>
      </c>
      <c r="D128">
        <v>110555</v>
      </c>
      <c r="G128" s="663">
        <v>0.19550307788763718</v>
      </c>
      <c r="H128" s="663">
        <v>0.56007196518992042</v>
      </c>
      <c r="I128" s="663">
        <v>0.24442495692244251</v>
      </c>
      <c r="K128" s="38">
        <f t="shared" si="2"/>
        <v>1.0024552128084214</v>
      </c>
      <c r="L128" s="38">
        <f t="shared" si="3"/>
        <v>1.0276866430181162</v>
      </c>
      <c r="M128" s="38">
        <f t="shared" si="4"/>
        <v>1.0180362998231152</v>
      </c>
      <c r="O128" s="659">
        <f t="shared" si="5"/>
        <v>21666.909359490244</v>
      </c>
      <c r="P128" s="659">
        <f t="shared" si="0"/>
        <v>63633.078608158539</v>
      </c>
      <c r="Q128" s="659">
        <f t="shared" si="1"/>
        <v>27509.785240967256</v>
      </c>
      <c r="U128">
        <v>2010</v>
      </c>
      <c r="V128">
        <v>3</v>
      </c>
      <c r="W128" t="s">
        <v>450</v>
      </c>
      <c r="X128">
        <v>4</v>
      </c>
      <c r="Y128">
        <v>106039.11</v>
      </c>
      <c r="Z128">
        <v>102010.3</v>
      </c>
    </row>
    <row r="129" spans="1:26" x14ac:dyDescent="0.25">
      <c r="A129">
        <v>108</v>
      </c>
      <c r="B129">
        <v>0</v>
      </c>
      <c r="C129">
        <v>1</v>
      </c>
      <c r="D129">
        <v>149048</v>
      </c>
      <c r="G129" s="663">
        <v>0.21615113650552009</v>
      </c>
      <c r="H129" s="663">
        <v>0.57443126973892</v>
      </c>
      <c r="I129" s="663">
        <v>0.20941759375555979</v>
      </c>
      <c r="K129" s="38">
        <f t="shared" si="2"/>
        <v>1.0047192192769849</v>
      </c>
      <c r="L129" s="38">
        <f t="shared" si="3"/>
        <v>1.0423922782856951</v>
      </c>
      <c r="M129" s="38">
        <f t="shared" si="4"/>
        <v>1.0280778205360173</v>
      </c>
      <c r="O129" s="659">
        <f t="shared" si="5"/>
        <v>32368.933183886766</v>
      </c>
      <c r="P129" s="659">
        <f t="shared" si="0"/>
        <v>89247.366847832061</v>
      </c>
      <c r="Q129" s="659">
        <f t="shared" si="1"/>
        <v>32089.674206148597</v>
      </c>
      <c r="U129">
        <v>2010</v>
      </c>
      <c r="V129">
        <v>3</v>
      </c>
      <c r="W129" t="s">
        <v>450</v>
      </c>
      <c r="X129">
        <v>5</v>
      </c>
      <c r="Y129">
        <v>32172.99</v>
      </c>
      <c r="Z129">
        <v>31341.87</v>
      </c>
    </row>
    <row r="130" spans="1:26" x14ac:dyDescent="0.25">
      <c r="A130">
        <v>109</v>
      </c>
      <c r="B130">
        <v>0</v>
      </c>
      <c r="C130">
        <v>1</v>
      </c>
      <c r="D130">
        <v>136201</v>
      </c>
      <c r="G130" s="663">
        <v>0.2377457271275748</v>
      </c>
      <c r="H130" s="663">
        <v>0.57445009764771704</v>
      </c>
      <c r="I130" s="663">
        <v>0.18780417522470816</v>
      </c>
      <c r="K130" s="38">
        <f t="shared" si="2"/>
        <v>1.0033975050730546</v>
      </c>
      <c r="L130" s="38">
        <f t="shared" si="3"/>
        <v>1.0354954638195675</v>
      </c>
      <c r="M130" s="38">
        <f t="shared" si="4"/>
        <v>1.0233256037462204</v>
      </c>
      <c r="O130" s="659">
        <f t="shared" si="5"/>
        <v>32491.221091413699</v>
      </c>
      <c r="P130" s="659">
        <f t="shared" si="0"/>
        <v>81017.866896000211</v>
      </c>
      <c r="Q130" s="659">
        <f t="shared" si="1"/>
        <v>26175.764804732993</v>
      </c>
      <c r="U130">
        <v>2011</v>
      </c>
      <c r="V130">
        <v>3</v>
      </c>
      <c r="W130" t="s">
        <v>450</v>
      </c>
      <c r="X130">
        <v>2</v>
      </c>
      <c r="Y130">
        <v>7841.23</v>
      </c>
      <c r="Z130">
        <v>7717.08</v>
      </c>
    </row>
    <row r="131" spans="1:26" x14ac:dyDescent="0.25">
      <c r="A131">
        <v>110</v>
      </c>
      <c r="B131">
        <v>0</v>
      </c>
      <c r="C131">
        <v>1</v>
      </c>
      <c r="D131">
        <v>203948</v>
      </c>
      <c r="G131" s="663">
        <v>0.18694106356446541</v>
      </c>
      <c r="H131" s="663">
        <v>0.62379521038440677</v>
      </c>
      <c r="I131" s="663">
        <v>0.1892637260511279</v>
      </c>
      <c r="K131" s="38">
        <f t="shared" si="2"/>
        <v>1.0077088802114218</v>
      </c>
      <c r="L131" s="38">
        <f t="shared" si="3"/>
        <v>1.0394941491202359</v>
      </c>
      <c r="M131" s="38">
        <f t="shared" si="4"/>
        <v>1.0265178816707492</v>
      </c>
      <c r="O131" s="659">
        <f t="shared" si="5"/>
        <v>38420.166772505087</v>
      </c>
      <c r="P131" s="659">
        <f t="shared" si="0"/>
        <v>132246.30173802367</v>
      </c>
      <c r="Q131" s="659">
        <f t="shared" si="1"/>
        <v>39623.547530040385</v>
      </c>
      <c r="U131">
        <v>2011</v>
      </c>
      <c r="V131">
        <v>3</v>
      </c>
      <c r="W131" t="s">
        <v>450</v>
      </c>
      <c r="X131">
        <v>3</v>
      </c>
      <c r="Y131">
        <v>22149.72</v>
      </c>
      <c r="Z131">
        <v>22033.439999999999</v>
      </c>
    </row>
    <row r="132" spans="1:26" x14ac:dyDescent="0.25">
      <c r="A132">
        <v>111</v>
      </c>
      <c r="B132">
        <v>0</v>
      </c>
      <c r="C132">
        <v>1</v>
      </c>
      <c r="D132">
        <v>161748</v>
      </c>
      <c r="G132" s="663">
        <v>0.14527474950610883</v>
      </c>
      <c r="H132" s="663">
        <v>0.60208900515971275</v>
      </c>
      <c r="I132" s="663">
        <v>0.2526362453341785</v>
      </c>
      <c r="K132" s="38">
        <f t="shared" si="2"/>
        <v>1.0052774328475265</v>
      </c>
      <c r="L132" s="38">
        <f t="shared" si="3"/>
        <v>1.0728277760630818</v>
      </c>
      <c r="M132" s="38">
        <f t="shared" si="4"/>
        <v>1.0469564815594989</v>
      </c>
      <c r="O132" s="659">
        <f t="shared" si="5"/>
        <v>23621.908773388357</v>
      </c>
      <c r="P132" s="659">
        <f t="shared" si="0"/>
        <v>104479.14863268335</v>
      </c>
      <c r="Q132" s="659">
        <f t="shared" si="1"/>
        <v>42782.20924683335</v>
      </c>
      <c r="U132">
        <v>2011</v>
      </c>
      <c r="V132">
        <v>3</v>
      </c>
      <c r="W132" t="s">
        <v>450</v>
      </c>
      <c r="X132">
        <v>4</v>
      </c>
      <c r="Y132">
        <v>91799.18</v>
      </c>
      <c r="Z132">
        <v>85567.49</v>
      </c>
    </row>
    <row r="133" spans="1:26" x14ac:dyDescent="0.25">
      <c r="A133">
        <v>112</v>
      </c>
      <c r="B133">
        <v>0</v>
      </c>
      <c r="C133">
        <v>1</v>
      </c>
      <c r="D133">
        <v>77285</v>
      </c>
      <c r="G133" s="663">
        <v>0.22557585109466982</v>
      </c>
      <c r="H133" s="663">
        <v>0.51434094538352548</v>
      </c>
      <c r="I133" s="663">
        <v>0.26008320352180481</v>
      </c>
      <c r="K133" s="38">
        <f t="shared" si="2"/>
        <v>1.0020789335782299</v>
      </c>
      <c r="L133" s="38">
        <f t="shared" si="3"/>
        <v>1.0328183792684063</v>
      </c>
      <c r="M133" s="38">
        <f t="shared" si="4"/>
        <v>1.0216716203068148</v>
      </c>
      <c r="O133" s="659">
        <f t="shared" si="5"/>
        <v>17469.873009925213</v>
      </c>
      <c r="P133" s="659">
        <f t="shared" si="0"/>
        <v>41055.398106140914</v>
      </c>
      <c r="Q133" s="659">
        <f t="shared" si="1"/>
        <v>20536.141446634287</v>
      </c>
      <c r="U133">
        <v>2011</v>
      </c>
      <c r="V133">
        <v>3</v>
      </c>
      <c r="W133" t="s">
        <v>450</v>
      </c>
      <c r="X133">
        <v>5</v>
      </c>
      <c r="Y133">
        <v>38518.89</v>
      </c>
      <c r="Z133">
        <v>36791.300000000003</v>
      </c>
    </row>
    <row r="134" spans="1:26" x14ac:dyDescent="0.25">
      <c r="A134">
        <v>113</v>
      </c>
      <c r="B134">
        <v>0</v>
      </c>
      <c r="C134">
        <v>1</v>
      </c>
      <c r="D134">
        <v>165166</v>
      </c>
      <c r="G134" s="663">
        <v>0.24401786926949176</v>
      </c>
      <c r="H134" s="663">
        <v>0.58696534066409045</v>
      </c>
      <c r="I134" s="663">
        <v>0.16901679006641784</v>
      </c>
      <c r="K134" s="38">
        <f t="shared" si="2"/>
        <v>1.0186601276573679</v>
      </c>
      <c r="L134" s="38">
        <f t="shared" si="3"/>
        <v>1.0593094959326999</v>
      </c>
      <c r="M134" s="38">
        <f t="shared" si="4"/>
        <v>1.0409800898899011</v>
      </c>
      <c r="O134" s="659">
        <f t="shared" si="5"/>
        <v>41055.523018482883</v>
      </c>
      <c r="P134" s="659">
        <f t="shared" si="0"/>
        <v>102696.57840077781</v>
      </c>
      <c r="Q134" s="659">
        <f t="shared" si="1"/>
        <v>29059.820253990456</v>
      </c>
      <c r="U134">
        <v>2012</v>
      </c>
      <c r="V134">
        <v>3</v>
      </c>
      <c r="W134" t="s">
        <v>450</v>
      </c>
      <c r="X134">
        <v>2</v>
      </c>
      <c r="Y134">
        <v>9719.32</v>
      </c>
      <c r="Z134">
        <v>9658.51</v>
      </c>
    </row>
    <row r="135" spans="1:26" x14ac:dyDescent="0.25">
      <c r="A135">
        <v>114</v>
      </c>
      <c r="B135">
        <v>0</v>
      </c>
      <c r="C135">
        <v>1</v>
      </c>
      <c r="D135">
        <v>159656</v>
      </c>
      <c r="G135" s="663">
        <v>0.23701684499777059</v>
      </c>
      <c r="H135" s="663">
        <v>0.58978129262950163</v>
      </c>
      <c r="I135" s="663">
        <v>0.17320186237272775</v>
      </c>
      <c r="K135" s="38">
        <f t="shared" si="2"/>
        <v>1.0139187668040159</v>
      </c>
      <c r="L135" s="38">
        <f t="shared" si="3"/>
        <v>1.6103684350322955</v>
      </c>
      <c r="M135" s="38">
        <f t="shared" si="4"/>
        <v>1.3296192102127915</v>
      </c>
      <c r="O135" s="659">
        <f t="shared" si="5"/>
        <v>38367.863706152886</v>
      </c>
      <c r="P135" s="659">
        <f t="shared" si="0"/>
        <v>151635.70913473042</v>
      </c>
      <c r="Q135" s="659">
        <f t="shared" si="1"/>
        <v>36767.583124797078</v>
      </c>
      <c r="U135">
        <v>2012</v>
      </c>
      <c r="V135">
        <v>3</v>
      </c>
      <c r="W135" t="s">
        <v>450</v>
      </c>
      <c r="X135">
        <v>3</v>
      </c>
      <c r="Y135">
        <v>28588.36</v>
      </c>
      <c r="Z135">
        <v>28529.05</v>
      </c>
    </row>
    <row r="136" spans="1:26" x14ac:dyDescent="0.25">
      <c r="A136">
        <v>115</v>
      </c>
      <c r="B136">
        <v>0</v>
      </c>
      <c r="C136">
        <v>1</v>
      </c>
      <c r="D136">
        <v>236551</v>
      </c>
      <c r="G136" s="663">
        <v>0.16302863315351188</v>
      </c>
      <c r="H136" s="663">
        <v>0.63902664288272482</v>
      </c>
      <c r="I136" s="663">
        <v>0.19794472396376339</v>
      </c>
      <c r="K136" s="38">
        <f t="shared" si="2"/>
        <v>1.0020694372669967</v>
      </c>
      <c r="L136" s="38">
        <f t="shared" si="3"/>
        <v>1.0215101552698125</v>
      </c>
      <c r="M136" s="38">
        <f t="shared" si="4"/>
        <v>1.0142320613977589</v>
      </c>
      <c r="O136" s="659">
        <f t="shared" si="5"/>
        <v>38644.393192967247</v>
      </c>
      <c r="P136" s="659">
        <f t="shared" si="0"/>
        <v>154413.91791053346</v>
      </c>
      <c r="Q136" s="659">
        <f t="shared" si="1"/>
        <v>47490.42476001558</v>
      </c>
      <c r="U136">
        <v>2012</v>
      </c>
      <c r="V136">
        <v>3</v>
      </c>
      <c r="W136" t="s">
        <v>450</v>
      </c>
      <c r="X136">
        <v>4</v>
      </c>
      <c r="Y136">
        <v>65185.01</v>
      </c>
      <c r="Z136">
        <v>63113.72</v>
      </c>
    </row>
    <row r="137" spans="1:26" x14ac:dyDescent="0.25">
      <c r="A137">
        <v>116</v>
      </c>
      <c r="B137">
        <v>0</v>
      </c>
      <c r="C137">
        <v>1</v>
      </c>
      <c r="D137">
        <v>126975</v>
      </c>
      <c r="G137" s="663">
        <v>0.1576040647356505</v>
      </c>
      <c r="H137" s="663">
        <v>0.57493402084573986</v>
      </c>
      <c r="I137" s="663">
        <v>0.2674619144186095</v>
      </c>
      <c r="K137" s="38">
        <f t="shared" si="2"/>
        <v>1.0013451126531847</v>
      </c>
      <c r="L137" s="38">
        <f t="shared" si="3"/>
        <v>1.0295663226266696</v>
      </c>
      <c r="M137" s="38">
        <f t="shared" si="4"/>
        <v>1.0195682920115494</v>
      </c>
      <c r="O137" s="659">
        <f t="shared" si="5"/>
        <v>20038.694213080678</v>
      </c>
      <c r="P137" s="659">
        <f t="shared" si="0"/>
        <v>75160.655292939511</v>
      </c>
      <c r="Q137" s="659">
        <f t="shared" si="1"/>
        <v>34625.53489008241</v>
      </c>
      <c r="U137">
        <v>2012</v>
      </c>
      <c r="V137">
        <v>3</v>
      </c>
      <c r="W137" t="s">
        <v>450</v>
      </c>
      <c r="X137">
        <v>5</v>
      </c>
      <c r="Y137">
        <v>32961.65</v>
      </c>
      <c r="Z137">
        <v>32262.47</v>
      </c>
    </row>
    <row r="138" spans="1:26" x14ac:dyDescent="0.25">
      <c r="A138">
        <v>117</v>
      </c>
      <c r="B138">
        <v>0</v>
      </c>
      <c r="C138">
        <v>1</v>
      </c>
      <c r="D138">
        <v>105275</v>
      </c>
      <c r="G138" s="663">
        <v>0.23002135805269913</v>
      </c>
      <c r="H138" s="663">
        <v>0.53853171179682813</v>
      </c>
      <c r="I138" s="663">
        <v>0.23144693015047263</v>
      </c>
      <c r="K138" s="38">
        <f t="shared" si="2"/>
        <v>1.0044454649369319</v>
      </c>
      <c r="L138" s="38">
        <f t="shared" si="3"/>
        <v>1.1016715287013339</v>
      </c>
      <c r="M138" s="38">
        <f t="shared" si="4"/>
        <v>1.0656752438088997</v>
      </c>
      <c r="O138" s="659">
        <f t="shared" si="5"/>
        <v>24323.147618372161</v>
      </c>
      <c r="P138" s="659">
        <f t="shared" si="0"/>
        <v>62458.084079784647</v>
      </c>
      <c r="Q138" s="659">
        <f t="shared" si="1"/>
        <v>25965.790687799414</v>
      </c>
      <c r="U138">
        <v>2013</v>
      </c>
      <c r="V138">
        <v>3</v>
      </c>
      <c r="W138" t="s">
        <v>450</v>
      </c>
      <c r="X138">
        <v>2</v>
      </c>
      <c r="Y138">
        <v>11366.23</v>
      </c>
      <c r="Z138">
        <v>10738.29</v>
      </c>
    </row>
    <row r="139" spans="1:26" x14ac:dyDescent="0.25">
      <c r="A139">
        <v>118</v>
      </c>
      <c r="B139">
        <v>0</v>
      </c>
      <c r="C139">
        <v>1</v>
      </c>
      <c r="D139">
        <v>156877</v>
      </c>
      <c r="G139" s="663">
        <v>0.24168560280444065</v>
      </c>
      <c r="H139" s="663">
        <v>0.59221230046095508</v>
      </c>
      <c r="I139" s="663">
        <v>0.16610209673460427</v>
      </c>
      <c r="K139" s="38">
        <f t="shared" si="2"/>
        <v>1.0035590773731018</v>
      </c>
      <c r="L139" s="38">
        <f t="shared" si="3"/>
        <v>1.0966725857352408</v>
      </c>
      <c r="M139" s="38">
        <f t="shared" si="4"/>
        <v>1.0619136766054778</v>
      </c>
      <c r="O139" s="2">
        <f t="shared" si="5"/>
        <v>38049.854417661998</v>
      </c>
      <c r="P139" s="2">
        <f t="shared" si="0"/>
        <v>101885.80624319812</v>
      </c>
      <c r="Q139" s="2">
        <f t="shared" si="1"/>
        <v>27670.920364092661</v>
      </c>
      <c r="U139">
        <v>2013</v>
      </c>
      <c r="V139">
        <v>3</v>
      </c>
      <c r="W139" t="s">
        <v>450</v>
      </c>
      <c r="X139">
        <v>3</v>
      </c>
      <c r="Y139">
        <v>35555.69</v>
      </c>
      <c r="Z139">
        <v>34904.370000000003</v>
      </c>
    </row>
    <row r="140" spans="1:26" x14ac:dyDescent="0.25">
      <c r="A140">
        <v>119</v>
      </c>
      <c r="B140">
        <v>0</v>
      </c>
      <c r="C140">
        <v>1</v>
      </c>
      <c r="D140">
        <v>0</v>
      </c>
      <c r="U140">
        <v>2013</v>
      </c>
      <c r="V140">
        <v>3</v>
      </c>
      <c r="W140" t="s">
        <v>450</v>
      </c>
      <c r="X140">
        <v>4</v>
      </c>
      <c r="Y140">
        <v>85526.35</v>
      </c>
      <c r="Z140">
        <v>80737.83</v>
      </c>
    </row>
    <row r="141" spans="1:26" x14ac:dyDescent="0.25">
      <c r="A141" t="s">
        <v>468</v>
      </c>
      <c r="B141" t="s">
        <v>1829</v>
      </c>
      <c r="U141">
        <v>2013</v>
      </c>
      <c r="V141">
        <v>3</v>
      </c>
      <c r="W141" t="s">
        <v>450</v>
      </c>
      <c r="X141">
        <v>5</v>
      </c>
      <c r="Y141">
        <v>24627.33</v>
      </c>
      <c r="Z141">
        <v>23657.83</v>
      </c>
    </row>
    <row r="142" spans="1:26" x14ac:dyDescent="0.25">
      <c r="A142">
        <v>2</v>
      </c>
      <c r="B142" t="s">
        <v>470</v>
      </c>
      <c r="U142">
        <v>2014</v>
      </c>
      <c r="V142">
        <v>3</v>
      </c>
      <c r="W142" t="s">
        <v>450</v>
      </c>
      <c r="X142">
        <v>2</v>
      </c>
      <c r="Y142">
        <v>8318.9599999999991</v>
      </c>
      <c r="Z142">
        <v>7974.54</v>
      </c>
    </row>
    <row r="143" spans="1:26" x14ac:dyDescent="0.25">
      <c r="A143">
        <v>1</v>
      </c>
      <c r="B143" t="s">
        <v>458</v>
      </c>
      <c r="D143" s="19" t="s">
        <v>1956</v>
      </c>
      <c r="U143">
        <v>2014</v>
      </c>
      <c r="V143">
        <v>3</v>
      </c>
      <c r="W143" t="s">
        <v>450</v>
      </c>
      <c r="X143">
        <v>3</v>
      </c>
      <c r="Y143">
        <v>41127.81</v>
      </c>
      <c r="Z143">
        <v>40563.22</v>
      </c>
    </row>
    <row r="144" spans="1:26" x14ac:dyDescent="0.25">
      <c r="A144">
        <v>3</v>
      </c>
      <c r="B144" t="s">
        <v>471</v>
      </c>
      <c r="G144" s="972" t="s">
        <v>1957</v>
      </c>
      <c r="H144" s="972"/>
      <c r="I144" s="972"/>
      <c r="K144" s="3" t="s">
        <v>1965</v>
      </c>
      <c r="L144" s="3"/>
      <c r="M144" s="3"/>
      <c r="U144">
        <v>2014</v>
      </c>
      <c r="V144">
        <v>3</v>
      </c>
      <c r="W144" t="s">
        <v>450</v>
      </c>
      <c r="X144">
        <v>4</v>
      </c>
      <c r="Y144">
        <v>102340.46</v>
      </c>
      <c r="Z144">
        <v>63550.96</v>
      </c>
    </row>
    <row r="145" spans="1:26" x14ac:dyDescent="0.25">
      <c r="A145">
        <v>1</v>
      </c>
      <c r="B145" t="s">
        <v>460</v>
      </c>
      <c r="G145" t="s">
        <v>188</v>
      </c>
      <c r="H145" t="s">
        <v>189</v>
      </c>
      <c r="I145" t="s">
        <v>190</v>
      </c>
      <c r="K145" s="664" t="s">
        <v>188</v>
      </c>
      <c r="L145" s="664" t="s">
        <v>189</v>
      </c>
      <c r="M145" s="664" t="s">
        <v>190</v>
      </c>
      <c r="U145">
        <v>2014</v>
      </c>
      <c r="V145">
        <v>3</v>
      </c>
      <c r="W145" t="s">
        <v>450</v>
      </c>
      <c r="X145">
        <v>5</v>
      </c>
      <c r="Y145">
        <v>30054.46</v>
      </c>
      <c r="Z145">
        <v>22603.81</v>
      </c>
    </row>
    <row r="146" spans="1:26" x14ac:dyDescent="0.25">
      <c r="A146">
        <v>79</v>
      </c>
      <c r="B146">
        <v>0</v>
      </c>
      <c r="C146" s="2">
        <v>1</v>
      </c>
      <c r="D146" s="2">
        <v>126879</v>
      </c>
      <c r="E146" s="2"/>
      <c r="G146" s="38">
        <v>1.5116201125389153</v>
      </c>
      <c r="H146" s="38">
        <v>1.0211458146829193</v>
      </c>
      <c r="I146" s="38">
        <v>1.0067865374350811</v>
      </c>
      <c r="K146" s="659">
        <f>C146*G146</f>
        <v>1.5116201125389153</v>
      </c>
      <c r="L146" s="659">
        <f t="shared" ref="L146:L186" si="6">D146*H146</f>
        <v>129561.95982115412</v>
      </c>
      <c r="M146" s="659">
        <f t="shared" ref="M146:M186" si="7">E146*I146</f>
        <v>0</v>
      </c>
      <c r="U146">
        <v>2015</v>
      </c>
      <c r="V146">
        <v>3</v>
      </c>
      <c r="W146" t="s">
        <v>450</v>
      </c>
      <c r="X146">
        <v>2</v>
      </c>
      <c r="Y146">
        <v>6646.45</v>
      </c>
      <c r="Z146">
        <v>6605.05</v>
      </c>
    </row>
    <row r="147" spans="1:26" x14ac:dyDescent="0.25">
      <c r="A147">
        <v>80</v>
      </c>
      <c r="B147">
        <v>0</v>
      </c>
      <c r="C147" s="2">
        <v>1</v>
      </c>
      <c r="D147" s="2">
        <v>126457</v>
      </c>
      <c r="E147" s="2"/>
      <c r="G147" s="38">
        <v>1.5148924683367511</v>
      </c>
      <c r="H147" s="38">
        <v>1.0212180329107896</v>
      </c>
      <c r="I147" s="38">
        <v>1.0070481673987677</v>
      </c>
      <c r="K147" s="659">
        <f t="shared" ref="K147:K186" si="8">C147*G147</f>
        <v>1.5148924683367511</v>
      </c>
      <c r="L147" s="659">
        <f t="shared" si="6"/>
        <v>129140.16878779972</v>
      </c>
      <c r="M147" s="659">
        <f t="shared" si="7"/>
        <v>0</v>
      </c>
      <c r="U147">
        <v>2015</v>
      </c>
      <c r="V147">
        <v>3</v>
      </c>
      <c r="W147" t="s">
        <v>450</v>
      </c>
      <c r="X147">
        <v>3</v>
      </c>
      <c r="Y147">
        <v>30075.1</v>
      </c>
      <c r="Z147">
        <v>30012.99</v>
      </c>
    </row>
    <row r="148" spans="1:26" x14ac:dyDescent="0.25">
      <c r="A148">
        <v>81</v>
      </c>
      <c r="B148">
        <v>1</v>
      </c>
      <c r="C148" s="2">
        <v>36419</v>
      </c>
      <c r="D148" s="2">
        <v>61059</v>
      </c>
      <c r="E148" s="2">
        <v>9186</v>
      </c>
      <c r="G148" s="38">
        <v>1.5158988278525305</v>
      </c>
      <c r="H148" s="38">
        <v>1.0212439943345399</v>
      </c>
      <c r="I148" s="38">
        <v>1.0071284109072167</v>
      </c>
      <c r="K148" s="659">
        <f t="shared" si="8"/>
        <v>55207.519411561305</v>
      </c>
      <c r="L148" s="659">
        <f t="shared" si="6"/>
        <v>62356.137050072677</v>
      </c>
      <c r="M148" s="659">
        <f t="shared" si="7"/>
        <v>9251.481582593693</v>
      </c>
      <c r="U148">
        <v>2015</v>
      </c>
      <c r="V148">
        <v>3</v>
      </c>
      <c r="W148" t="s">
        <v>450</v>
      </c>
      <c r="X148">
        <v>4</v>
      </c>
      <c r="Y148">
        <v>117885.98</v>
      </c>
      <c r="Z148">
        <v>115403.63</v>
      </c>
    </row>
    <row r="149" spans="1:26" x14ac:dyDescent="0.25">
      <c r="A149">
        <v>82</v>
      </c>
      <c r="B149">
        <v>1</v>
      </c>
      <c r="C149" s="2">
        <v>30246</v>
      </c>
      <c r="D149" s="2">
        <v>80578</v>
      </c>
      <c r="E149" s="2">
        <v>5605</v>
      </c>
      <c r="G149" s="38">
        <v>1.5112871949214548</v>
      </c>
      <c r="H149" s="38">
        <v>1.0211393539705738</v>
      </c>
      <c r="I149" s="38">
        <v>1.0067601560392181</v>
      </c>
      <c r="K149" s="659">
        <f t="shared" si="8"/>
        <v>45710.392497594323</v>
      </c>
      <c r="L149" s="659">
        <f t="shared" si="6"/>
        <v>82281.366864240888</v>
      </c>
      <c r="M149" s="659">
        <f t="shared" si="7"/>
        <v>5642.8906745998174</v>
      </c>
      <c r="U149">
        <v>2015</v>
      </c>
      <c r="V149">
        <v>3</v>
      </c>
      <c r="W149" t="s">
        <v>450</v>
      </c>
      <c r="X149">
        <v>5</v>
      </c>
      <c r="Y149">
        <v>36516.33</v>
      </c>
      <c r="Z149">
        <v>36003.919999999998</v>
      </c>
    </row>
    <row r="150" spans="1:26" x14ac:dyDescent="0.25">
      <c r="A150">
        <v>83</v>
      </c>
      <c r="B150">
        <v>1</v>
      </c>
      <c r="C150" s="2">
        <v>16246</v>
      </c>
      <c r="D150" s="2">
        <v>73719</v>
      </c>
      <c r="E150" s="2">
        <v>10864</v>
      </c>
      <c r="G150" s="38">
        <v>1.5041636608419906</v>
      </c>
      <c r="H150" s="38">
        <v>1.0210628024460167</v>
      </c>
      <c r="I150" s="38">
        <v>1.0061963981223718</v>
      </c>
      <c r="K150" s="659">
        <f t="shared" si="8"/>
        <v>24436.642834038979</v>
      </c>
      <c r="L150" s="659">
        <f t="shared" si="6"/>
        <v>75271.728733517899</v>
      </c>
      <c r="M150" s="659">
        <f t="shared" si="7"/>
        <v>10931.317669201448</v>
      </c>
      <c r="U150">
        <v>2016</v>
      </c>
      <c r="V150">
        <v>3</v>
      </c>
      <c r="W150" t="s">
        <v>450</v>
      </c>
      <c r="X150">
        <v>2</v>
      </c>
      <c r="Y150">
        <v>8327.58</v>
      </c>
      <c r="Z150">
        <v>8293.84</v>
      </c>
    </row>
    <row r="151" spans="1:26" x14ac:dyDescent="0.25">
      <c r="A151">
        <v>84</v>
      </c>
      <c r="B151">
        <v>1</v>
      </c>
      <c r="C151" s="2">
        <v>45269</v>
      </c>
      <c r="D151" s="2">
        <v>69137</v>
      </c>
      <c r="E151" s="2">
        <v>7039</v>
      </c>
      <c r="G151" s="38">
        <v>1.5084603452822971</v>
      </c>
      <c r="H151" s="38">
        <v>1.0210001223484542</v>
      </c>
      <c r="I151" s="38">
        <v>1.0065278887731253</v>
      </c>
      <c r="K151" s="659">
        <f t="shared" si="8"/>
        <v>68286.491370584306</v>
      </c>
      <c r="L151" s="659">
        <f t="shared" si="6"/>
        <v>70588.885458805074</v>
      </c>
      <c r="M151" s="659">
        <f t="shared" si="7"/>
        <v>7084.949809074029</v>
      </c>
      <c r="U151">
        <v>2016</v>
      </c>
      <c r="V151">
        <v>3</v>
      </c>
      <c r="W151" t="s">
        <v>450</v>
      </c>
      <c r="X151">
        <v>3</v>
      </c>
      <c r="Y151">
        <v>24030.27</v>
      </c>
      <c r="Z151">
        <v>23997.99</v>
      </c>
    </row>
    <row r="152" spans="1:26" x14ac:dyDescent="0.25">
      <c r="A152">
        <v>85</v>
      </c>
      <c r="B152">
        <v>1</v>
      </c>
      <c r="C152" s="2">
        <v>54693</v>
      </c>
      <c r="D152" s="2">
        <v>112481</v>
      </c>
      <c r="E152" s="2">
        <v>9280</v>
      </c>
      <c r="G152" s="38">
        <v>1.2963537096515343</v>
      </c>
      <c r="H152" s="38">
        <v>1.0142512908955266</v>
      </c>
      <c r="I152" s="38">
        <v>1.0044356939470924</v>
      </c>
      <c r="K152" s="659">
        <f t="shared" si="8"/>
        <v>70901.473441971364</v>
      </c>
      <c r="L152" s="659">
        <f t="shared" si="6"/>
        <v>114083.99945121973</v>
      </c>
      <c r="M152" s="659">
        <f t="shared" si="7"/>
        <v>9321.1632398290185</v>
      </c>
      <c r="U152">
        <v>2016</v>
      </c>
      <c r="V152">
        <v>3</v>
      </c>
      <c r="W152" t="s">
        <v>450</v>
      </c>
      <c r="X152">
        <v>4</v>
      </c>
      <c r="Y152">
        <v>87661.57</v>
      </c>
      <c r="Z152">
        <v>85144.17</v>
      </c>
    </row>
    <row r="153" spans="1:26" x14ac:dyDescent="0.25">
      <c r="A153">
        <v>86</v>
      </c>
      <c r="B153">
        <v>1</v>
      </c>
      <c r="C153" s="2">
        <v>19331</v>
      </c>
      <c r="D153" s="2">
        <v>141864</v>
      </c>
      <c r="E153" s="2">
        <v>6003</v>
      </c>
      <c r="G153" s="38">
        <v>2.3381678108425561</v>
      </c>
      <c r="H153" s="38">
        <v>1.0363549243362515</v>
      </c>
      <c r="I153" s="38">
        <v>1.0093005500723951</v>
      </c>
      <c r="K153" s="659">
        <f t="shared" si="8"/>
        <v>45199.12195139745</v>
      </c>
      <c r="L153" s="659">
        <f t="shared" si="6"/>
        <v>147021.45498603798</v>
      </c>
      <c r="M153" s="659">
        <f t="shared" si="7"/>
        <v>6058.8312020845879</v>
      </c>
      <c r="U153">
        <v>2016</v>
      </c>
      <c r="V153">
        <v>3</v>
      </c>
      <c r="W153" t="s">
        <v>450</v>
      </c>
      <c r="X153">
        <v>5</v>
      </c>
      <c r="Y153">
        <v>40780.559999999998</v>
      </c>
      <c r="Z153">
        <v>39997.870000000003</v>
      </c>
    </row>
    <row r="154" spans="1:26" x14ac:dyDescent="0.25">
      <c r="A154">
        <v>87</v>
      </c>
      <c r="B154">
        <v>1</v>
      </c>
      <c r="C154" s="2">
        <v>20374</v>
      </c>
      <c r="D154" s="2">
        <v>66342</v>
      </c>
      <c r="E154" s="2">
        <v>10946</v>
      </c>
      <c r="G154" s="38">
        <v>1.303156570244062</v>
      </c>
      <c r="H154" s="38">
        <v>1.0144061671886291</v>
      </c>
      <c r="I154" s="38">
        <v>1.0040665130485489</v>
      </c>
      <c r="K154" s="659">
        <f t="shared" si="8"/>
        <v>26550.511962152519</v>
      </c>
      <c r="L154" s="659">
        <f t="shared" si="6"/>
        <v>67297.733943628031</v>
      </c>
      <c r="M154" s="659">
        <f t="shared" si="7"/>
        <v>10990.512051829415</v>
      </c>
      <c r="U154">
        <v>2017</v>
      </c>
      <c r="V154">
        <v>3</v>
      </c>
      <c r="W154" t="s">
        <v>450</v>
      </c>
      <c r="X154">
        <v>2</v>
      </c>
      <c r="Y154">
        <v>9850.6299999999992</v>
      </c>
      <c r="Z154">
        <v>9719.15</v>
      </c>
    </row>
    <row r="155" spans="1:26" x14ac:dyDescent="0.25">
      <c r="A155">
        <v>88</v>
      </c>
      <c r="B155">
        <v>1</v>
      </c>
      <c r="C155" s="2">
        <v>4542</v>
      </c>
      <c r="D155" s="2">
        <v>42173</v>
      </c>
      <c r="E155" s="2">
        <v>3995</v>
      </c>
      <c r="G155" s="38">
        <v>1.5433680779004826</v>
      </c>
      <c r="H155" s="38">
        <v>1.0218652911115524</v>
      </c>
      <c r="I155" s="38">
        <v>1.0062350459083249</v>
      </c>
      <c r="K155" s="659">
        <f t="shared" si="8"/>
        <v>7009.9778098239922</v>
      </c>
      <c r="L155" s="659">
        <f t="shared" si="6"/>
        <v>43095.1249220475</v>
      </c>
      <c r="M155" s="659">
        <f t="shared" si="7"/>
        <v>4019.909008403758</v>
      </c>
      <c r="U155">
        <v>2017</v>
      </c>
      <c r="V155">
        <v>3</v>
      </c>
      <c r="W155" t="s">
        <v>450</v>
      </c>
      <c r="X155">
        <v>3</v>
      </c>
      <c r="Y155">
        <v>30184.44</v>
      </c>
      <c r="Z155">
        <v>30050.85</v>
      </c>
    </row>
    <row r="156" spans="1:26" x14ac:dyDescent="0.25">
      <c r="A156">
        <v>89</v>
      </c>
      <c r="B156">
        <v>1</v>
      </c>
      <c r="C156" s="2">
        <v>48136</v>
      </c>
      <c r="D156" s="2">
        <v>25375</v>
      </c>
      <c r="E156" s="2">
        <v>5871</v>
      </c>
      <c r="G156" s="38">
        <v>1.1752301610585183</v>
      </c>
      <c r="H156" s="38">
        <v>1.0091342546092659</v>
      </c>
      <c r="I156" s="38">
        <v>1.0037728683826461</v>
      </c>
      <c r="K156" s="659">
        <f t="shared" si="8"/>
        <v>56570.879032712837</v>
      </c>
      <c r="L156" s="659">
        <f t="shared" si="6"/>
        <v>25606.781710710122</v>
      </c>
      <c r="M156" s="659">
        <f t="shared" si="7"/>
        <v>5893.150510274515</v>
      </c>
      <c r="U156">
        <v>2017</v>
      </c>
      <c r="V156">
        <v>3</v>
      </c>
      <c r="W156" t="s">
        <v>450</v>
      </c>
      <c r="X156">
        <v>4</v>
      </c>
      <c r="Y156">
        <v>70668.56</v>
      </c>
      <c r="Z156">
        <v>64146.67</v>
      </c>
    </row>
    <row r="157" spans="1:26" x14ac:dyDescent="0.25">
      <c r="A157">
        <v>90</v>
      </c>
      <c r="B157">
        <v>1</v>
      </c>
      <c r="C157" s="2">
        <v>17503</v>
      </c>
      <c r="D157" s="2">
        <v>157359</v>
      </c>
      <c r="E157" s="2">
        <v>5359</v>
      </c>
      <c r="G157" s="38">
        <v>1.0803390467781475</v>
      </c>
      <c r="H157" s="38">
        <v>1.004517593234842</v>
      </c>
      <c r="I157" s="38">
        <v>1.0016297307313176</v>
      </c>
      <c r="K157" s="659">
        <f t="shared" si="8"/>
        <v>18909.174335757914</v>
      </c>
      <c r="L157" s="659">
        <f t="shared" si="6"/>
        <v>158069.88395384152</v>
      </c>
      <c r="M157" s="659">
        <f t="shared" si="7"/>
        <v>5367.7337269891304</v>
      </c>
      <c r="U157">
        <v>2017</v>
      </c>
      <c r="V157">
        <v>3</v>
      </c>
      <c r="W157" t="s">
        <v>450</v>
      </c>
      <c r="X157">
        <v>5</v>
      </c>
      <c r="Y157">
        <v>30371.51</v>
      </c>
      <c r="Z157">
        <v>28499.78</v>
      </c>
    </row>
    <row r="158" spans="1:26" x14ac:dyDescent="0.25">
      <c r="A158">
        <v>91</v>
      </c>
      <c r="B158">
        <v>1</v>
      </c>
      <c r="C158" s="2">
        <v>37310</v>
      </c>
      <c r="D158" s="2">
        <v>54408</v>
      </c>
      <c r="E158" s="2">
        <v>12082</v>
      </c>
      <c r="G158" s="38">
        <v>1.1665733527233999</v>
      </c>
      <c r="H158" s="38">
        <v>1.0087176861068425</v>
      </c>
      <c r="I158" s="38">
        <v>1.0030600199968853</v>
      </c>
      <c r="K158" s="659">
        <f t="shared" si="8"/>
        <v>43524.851790110049</v>
      </c>
      <c r="L158" s="659">
        <f t="shared" si="6"/>
        <v>54882.311865701085</v>
      </c>
      <c r="M158" s="659">
        <f t="shared" si="7"/>
        <v>12118.971161602369</v>
      </c>
      <c r="U158">
        <v>2018</v>
      </c>
      <c r="V158">
        <v>3</v>
      </c>
      <c r="W158" t="s">
        <v>450</v>
      </c>
      <c r="X158">
        <v>2</v>
      </c>
      <c r="Y158">
        <v>9809.7800000000007</v>
      </c>
      <c r="Z158">
        <v>9704.86</v>
      </c>
    </row>
    <row r="159" spans="1:26" x14ac:dyDescent="0.25">
      <c r="A159">
        <v>92</v>
      </c>
      <c r="B159">
        <v>1</v>
      </c>
      <c r="C159" s="2">
        <v>43462</v>
      </c>
      <c r="D159" s="2">
        <v>125748</v>
      </c>
      <c r="E159" s="2">
        <v>3897</v>
      </c>
      <c r="G159" s="38">
        <v>1.1194389739448574</v>
      </c>
      <c r="H159" s="38">
        <v>1.0065198833135625</v>
      </c>
      <c r="I159" s="38">
        <v>1.0019761447934994</v>
      </c>
      <c r="K159" s="659">
        <f t="shared" si="8"/>
        <v>48653.056685591393</v>
      </c>
      <c r="L159" s="659">
        <f t="shared" si="6"/>
        <v>126567.86228691385</v>
      </c>
      <c r="M159" s="659">
        <f t="shared" si="7"/>
        <v>3904.7010362602673</v>
      </c>
      <c r="U159">
        <v>2018</v>
      </c>
      <c r="V159">
        <v>3</v>
      </c>
      <c r="W159" t="s">
        <v>450</v>
      </c>
      <c r="X159">
        <v>3</v>
      </c>
      <c r="Y159">
        <v>35762.47</v>
      </c>
      <c r="Z159">
        <v>35635.64</v>
      </c>
    </row>
    <row r="160" spans="1:26" x14ac:dyDescent="0.25">
      <c r="A160">
        <v>93</v>
      </c>
      <c r="B160">
        <v>1</v>
      </c>
      <c r="C160" s="2">
        <v>50416</v>
      </c>
      <c r="D160" s="2">
        <v>84420</v>
      </c>
      <c r="E160" s="2">
        <v>6887</v>
      </c>
      <c r="G160" s="38">
        <v>1.1049429294225621</v>
      </c>
      <c r="H160" s="38">
        <v>1.0057920277402452</v>
      </c>
      <c r="I160" s="38">
        <v>1.002145666796707</v>
      </c>
      <c r="K160" s="659">
        <f t="shared" si="8"/>
        <v>55706.802729767893</v>
      </c>
      <c r="L160" s="659">
        <f t="shared" si="6"/>
        <v>84908.962981831501</v>
      </c>
      <c r="M160" s="659">
        <f t="shared" si="7"/>
        <v>6901.7772072289217</v>
      </c>
      <c r="U160">
        <v>2018</v>
      </c>
      <c r="V160">
        <v>3</v>
      </c>
      <c r="W160" t="s">
        <v>450</v>
      </c>
      <c r="X160">
        <v>4</v>
      </c>
      <c r="Y160">
        <v>87630.27</v>
      </c>
      <c r="Z160">
        <v>79905.59</v>
      </c>
    </row>
    <row r="161" spans="1:26" x14ac:dyDescent="0.25">
      <c r="A161">
        <v>94</v>
      </c>
      <c r="B161">
        <v>1</v>
      </c>
      <c r="C161" s="2">
        <v>13370</v>
      </c>
      <c r="D161" s="2">
        <v>92112</v>
      </c>
      <c r="E161" s="2">
        <v>2763</v>
      </c>
      <c r="G161" s="38">
        <v>1.1232412197720727</v>
      </c>
      <c r="H161" s="38">
        <v>1.0067187813423799</v>
      </c>
      <c r="I161" s="38">
        <v>1.0021957741076539</v>
      </c>
      <c r="K161" s="659">
        <f t="shared" si="8"/>
        <v>15017.735108352612</v>
      </c>
      <c r="L161" s="659">
        <f t="shared" si="6"/>
        <v>92730.880387009296</v>
      </c>
      <c r="M161" s="659">
        <f t="shared" si="7"/>
        <v>2769.0669238594478</v>
      </c>
      <c r="U161">
        <v>2018</v>
      </c>
      <c r="V161">
        <v>3</v>
      </c>
      <c r="W161" t="s">
        <v>450</v>
      </c>
      <c r="X161">
        <v>5</v>
      </c>
      <c r="Y161">
        <v>24578.3</v>
      </c>
      <c r="Z161">
        <v>23145.29</v>
      </c>
    </row>
    <row r="162" spans="1:26" x14ac:dyDescent="0.25">
      <c r="A162">
        <v>95</v>
      </c>
      <c r="B162">
        <v>1</v>
      </c>
      <c r="C162" s="2">
        <v>36586</v>
      </c>
      <c r="D162" s="2">
        <v>19809</v>
      </c>
      <c r="E162" s="2">
        <v>4897</v>
      </c>
      <c r="G162" s="38">
        <v>1.2997270830524514</v>
      </c>
      <c r="H162" s="38">
        <v>1.0141297233078952</v>
      </c>
      <c r="I162" s="38">
        <v>1.0041841708690784</v>
      </c>
      <c r="K162" s="659">
        <f t="shared" si="8"/>
        <v>47551.81506055699</v>
      </c>
      <c r="L162" s="659">
        <f t="shared" si="6"/>
        <v>20088.895689006094</v>
      </c>
      <c r="M162" s="659">
        <f t="shared" si="7"/>
        <v>4917.4898847458771</v>
      </c>
      <c r="U162">
        <v>2019</v>
      </c>
      <c r="V162">
        <v>3</v>
      </c>
      <c r="W162" t="s">
        <v>450</v>
      </c>
      <c r="X162">
        <v>2</v>
      </c>
      <c r="Y162">
        <v>9461.7999999999993</v>
      </c>
      <c r="Z162">
        <v>9353.8799999999992</v>
      </c>
    </row>
    <row r="163" spans="1:26" x14ac:dyDescent="0.25">
      <c r="A163">
        <v>96</v>
      </c>
      <c r="B163">
        <v>1</v>
      </c>
      <c r="C163" s="2">
        <v>27584</v>
      </c>
      <c r="D163" s="2">
        <v>39293</v>
      </c>
      <c r="E163" s="2">
        <v>978</v>
      </c>
      <c r="G163" s="38">
        <v>1.5585983758128679</v>
      </c>
      <c r="H163" s="38">
        <v>1.0220467761090313</v>
      </c>
      <c r="I163" s="38">
        <v>1.0067932960893855</v>
      </c>
      <c r="K163" s="659">
        <f t="shared" si="8"/>
        <v>42992.37759842215</v>
      </c>
      <c r="L163" s="659">
        <f t="shared" si="6"/>
        <v>40159.283973652164</v>
      </c>
      <c r="M163" s="659">
        <f t="shared" si="7"/>
        <v>984.64384357541906</v>
      </c>
      <c r="U163">
        <v>2019</v>
      </c>
      <c r="V163">
        <v>3</v>
      </c>
      <c r="W163" t="s">
        <v>450</v>
      </c>
      <c r="X163">
        <v>3</v>
      </c>
      <c r="Y163">
        <v>35641.61</v>
      </c>
      <c r="Z163">
        <v>35506.81</v>
      </c>
    </row>
    <row r="164" spans="1:26" x14ac:dyDescent="0.25">
      <c r="A164">
        <v>97</v>
      </c>
      <c r="B164">
        <v>1</v>
      </c>
      <c r="C164" s="2">
        <v>96597</v>
      </c>
      <c r="D164" s="2">
        <v>57758</v>
      </c>
      <c r="E164" s="2">
        <v>2421</v>
      </c>
      <c r="G164" s="38">
        <v>1.5133544477092264</v>
      </c>
      <c r="H164" s="38">
        <v>1.0210312094562186</v>
      </c>
      <c r="I164" s="38">
        <v>1.0067416138959981</v>
      </c>
      <c r="K164" s="659">
        <f t="shared" si="8"/>
        <v>146185.49958536815</v>
      </c>
      <c r="L164" s="659">
        <f t="shared" si="6"/>
        <v>58972.720595772276</v>
      </c>
      <c r="M164" s="659">
        <f t="shared" si="7"/>
        <v>2437.3214472422114</v>
      </c>
      <c r="U164">
        <v>2019</v>
      </c>
      <c r="V164">
        <v>3</v>
      </c>
      <c r="W164" t="s">
        <v>450</v>
      </c>
      <c r="X164">
        <v>4</v>
      </c>
      <c r="Y164">
        <v>103824.08</v>
      </c>
      <c r="Z164">
        <v>94670.14</v>
      </c>
    </row>
    <row r="165" spans="1:26" x14ac:dyDescent="0.25">
      <c r="A165">
        <v>98</v>
      </c>
      <c r="B165">
        <v>1</v>
      </c>
      <c r="C165" s="2">
        <v>34028</v>
      </c>
      <c r="D165" s="2">
        <v>253828</v>
      </c>
      <c r="E165" s="2">
        <v>6281</v>
      </c>
      <c r="G165" s="38">
        <v>1.0464964413552913</v>
      </c>
      <c r="H165" s="38">
        <v>1.0026754024984055</v>
      </c>
      <c r="I165" s="38">
        <v>1.0008618512564991</v>
      </c>
      <c r="K165" s="659">
        <f t="shared" si="8"/>
        <v>35610.180906437854</v>
      </c>
      <c r="L165" s="659">
        <f t="shared" si="6"/>
        <v>254507.09206536526</v>
      </c>
      <c r="M165" s="659">
        <f t="shared" si="7"/>
        <v>6286.4132877420707</v>
      </c>
      <c r="U165">
        <v>2019</v>
      </c>
      <c r="V165">
        <v>3</v>
      </c>
      <c r="W165" t="s">
        <v>450</v>
      </c>
      <c r="X165">
        <v>5</v>
      </c>
      <c r="Y165">
        <v>30709.75</v>
      </c>
      <c r="Z165">
        <v>28917.91</v>
      </c>
    </row>
    <row r="166" spans="1:26" x14ac:dyDescent="0.25">
      <c r="A166">
        <v>99</v>
      </c>
      <c r="B166">
        <v>1</v>
      </c>
      <c r="C166" s="2">
        <v>123007</v>
      </c>
      <c r="D166" s="2">
        <v>51306</v>
      </c>
      <c r="E166" s="2">
        <v>14560</v>
      </c>
      <c r="G166" s="38">
        <v>1.1133497551728277</v>
      </c>
      <c r="H166" s="38">
        <v>1.0061499446216988</v>
      </c>
      <c r="I166" s="38">
        <v>1.0019070210330909</v>
      </c>
      <c r="K166" s="659">
        <f t="shared" si="8"/>
        <v>136949.81333454401</v>
      </c>
      <c r="L166" s="659">
        <f t="shared" si="6"/>
        <v>51621.529058760883</v>
      </c>
      <c r="M166" s="659">
        <f t="shared" si="7"/>
        <v>14587.766226241803</v>
      </c>
      <c r="U166">
        <v>1979</v>
      </c>
      <c r="V166">
        <v>4</v>
      </c>
      <c r="W166" t="s">
        <v>449</v>
      </c>
      <c r="X166">
        <v>2</v>
      </c>
      <c r="Y166">
        <v>34876.14</v>
      </c>
      <c r="Z166">
        <v>19703.75</v>
      </c>
    </row>
    <row r="167" spans="1:26" x14ac:dyDescent="0.25">
      <c r="A167">
        <v>100</v>
      </c>
      <c r="B167">
        <v>1</v>
      </c>
      <c r="C167" s="2">
        <v>27563</v>
      </c>
      <c r="D167" s="2">
        <v>102393</v>
      </c>
      <c r="E167" s="2">
        <v>4042</v>
      </c>
      <c r="G167" s="38">
        <v>1.1200793794648614</v>
      </c>
      <c r="H167" s="38">
        <v>1.0064886056215325</v>
      </c>
      <c r="I167" s="38">
        <v>1.0019462485512476</v>
      </c>
      <c r="K167" s="659">
        <f t="shared" si="8"/>
        <v>30872.747936189975</v>
      </c>
      <c r="L167" s="659">
        <f t="shared" si="6"/>
        <v>103057.38779540558</v>
      </c>
      <c r="M167" s="659">
        <f t="shared" si="7"/>
        <v>4049.8667366441427</v>
      </c>
      <c r="U167">
        <v>1979</v>
      </c>
      <c r="V167">
        <v>4</v>
      </c>
      <c r="W167" t="s">
        <v>449</v>
      </c>
      <c r="X167">
        <v>3</v>
      </c>
      <c r="Y167">
        <v>31390.53</v>
      </c>
      <c r="Z167">
        <v>20766.150000000001</v>
      </c>
    </row>
    <row r="168" spans="1:26" x14ac:dyDescent="0.25">
      <c r="A168">
        <v>101</v>
      </c>
      <c r="B168">
        <v>1</v>
      </c>
      <c r="C168" s="2">
        <v>86008</v>
      </c>
      <c r="D168" s="2">
        <v>92194</v>
      </c>
      <c r="E168" s="2">
        <v>14491</v>
      </c>
      <c r="G168" s="38">
        <v>1.0391975362358143</v>
      </c>
      <c r="H168" s="38">
        <v>1.002276223808652</v>
      </c>
      <c r="I168" s="38">
        <v>1.0008280399045335</v>
      </c>
      <c r="K168" s="659">
        <f t="shared" si="8"/>
        <v>89379.301696569921</v>
      </c>
      <c r="L168" s="659">
        <f t="shared" si="6"/>
        <v>92403.854177814865</v>
      </c>
      <c r="M168" s="659">
        <f t="shared" si="7"/>
        <v>14502.999126256595</v>
      </c>
      <c r="U168">
        <v>1979</v>
      </c>
      <c r="V168">
        <v>4</v>
      </c>
      <c r="W168" t="s">
        <v>449</v>
      </c>
      <c r="X168">
        <v>4</v>
      </c>
      <c r="Y168">
        <v>94846.28</v>
      </c>
      <c r="Z168">
        <v>92882.21</v>
      </c>
    </row>
    <row r="169" spans="1:26" x14ac:dyDescent="0.25">
      <c r="A169">
        <v>102</v>
      </c>
      <c r="B169">
        <v>1</v>
      </c>
      <c r="C169" s="2">
        <v>48678</v>
      </c>
      <c r="D169" s="2">
        <v>119336</v>
      </c>
      <c r="E169" s="2">
        <v>4437</v>
      </c>
      <c r="G169" s="38">
        <v>1.0896401891820433</v>
      </c>
      <c r="H169" s="38">
        <v>1.004978085020799</v>
      </c>
      <c r="I169" s="38">
        <v>1.0016417745607775</v>
      </c>
      <c r="K169" s="659">
        <f t="shared" si="8"/>
        <v>53041.505129003504</v>
      </c>
      <c r="L169" s="659">
        <f t="shared" si="6"/>
        <v>119930.06475404208</v>
      </c>
      <c r="M169" s="659">
        <f t="shared" si="7"/>
        <v>4444.2845537261701</v>
      </c>
      <c r="U169">
        <v>1979</v>
      </c>
      <c r="V169">
        <v>4</v>
      </c>
      <c r="W169" t="s">
        <v>449</v>
      </c>
      <c r="X169">
        <v>5</v>
      </c>
      <c r="Y169">
        <v>30537.96</v>
      </c>
      <c r="Z169">
        <v>30332.11</v>
      </c>
    </row>
    <row r="170" spans="1:26" x14ac:dyDescent="0.25">
      <c r="A170">
        <v>103</v>
      </c>
      <c r="B170">
        <v>1</v>
      </c>
      <c r="C170" s="2">
        <v>50645</v>
      </c>
      <c r="D170" s="2">
        <v>241750</v>
      </c>
      <c r="E170" s="2">
        <v>16374</v>
      </c>
      <c r="G170" s="38">
        <v>1.0410689025298783</v>
      </c>
      <c r="H170" s="38">
        <v>1.0023630440169036</v>
      </c>
      <c r="I170" s="38">
        <v>1.0009230041713251</v>
      </c>
      <c r="K170" s="659">
        <f t="shared" si="8"/>
        <v>52724.934568625686</v>
      </c>
      <c r="L170" s="659">
        <f t="shared" si="6"/>
        <v>242321.26589108643</v>
      </c>
      <c r="M170" s="659">
        <f t="shared" si="7"/>
        <v>16389.113270301277</v>
      </c>
      <c r="U170">
        <v>1980</v>
      </c>
      <c r="V170">
        <v>4</v>
      </c>
      <c r="W170" t="s">
        <v>449</v>
      </c>
      <c r="X170">
        <v>2</v>
      </c>
      <c r="Y170">
        <v>54813.79</v>
      </c>
      <c r="Z170">
        <v>30731.58</v>
      </c>
    </row>
    <row r="171" spans="1:26" x14ac:dyDescent="0.25">
      <c r="A171">
        <v>104</v>
      </c>
      <c r="B171">
        <v>1</v>
      </c>
      <c r="C171" s="2">
        <v>58446</v>
      </c>
      <c r="D171" s="2">
        <v>125811</v>
      </c>
      <c r="E171" s="2">
        <v>22635</v>
      </c>
      <c r="G171" s="38">
        <v>1.1431810496125223</v>
      </c>
      <c r="H171" s="38">
        <v>1.0075889817938175</v>
      </c>
      <c r="I171" s="38">
        <v>1.002388227803144</v>
      </c>
      <c r="K171" s="659">
        <f t="shared" si="8"/>
        <v>66814.35962565348</v>
      </c>
      <c r="L171" s="659">
        <f t="shared" si="6"/>
        <v>126765.77738846197</v>
      </c>
      <c r="M171" s="659">
        <f t="shared" si="7"/>
        <v>22689.057536324162</v>
      </c>
      <c r="U171">
        <v>1980</v>
      </c>
      <c r="V171">
        <v>4</v>
      </c>
      <c r="W171" t="s">
        <v>449</v>
      </c>
      <c r="X171">
        <v>3</v>
      </c>
      <c r="Y171">
        <v>24187.47</v>
      </c>
      <c r="Z171">
        <v>15966.46</v>
      </c>
    </row>
    <row r="172" spans="1:26" x14ac:dyDescent="0.25">
      <c r="A172">
        <v>105</v>
      </c>
      <c r="B172">
        <v>1</v>
      </c>
      <c r="C172" s="2">
        <v>36148</v>
      </c>
      <c r="D172" s="2">
        <v>80407</v>
      </c>
      <c r="E172" s="2">
        <v>13674</v>
      </c>
      <c r="G172" s="38">
        <v>1.3130880080360965</v>
      </c>
      <c r="H172" s="38">
        <v>1.0145724945446377</v>
      </c>
      <c r="I172" s="38">
        <v>1.0040744770815764</v>
      </c>
      <c r="K172" s="659">
        <f t="shared" si="8"/>
        <v>47465.505314488815</v>
      </c>
      <c r="L172" s="659">
        <f t="shared" si="6"/>
        <v>81578.730568850689</v>
      </c>
      <c r="M172" s="659">
        <f t="shared" si="7"/>
        <v>13729.714399613475</v>
      </c>
      <c r="U172">
        <v>1980</v>
      </c>
      <c r="V172">
        <v>4</v>
      </c>
      <c r="W172" t="s">
        <v>449</v>
      </c>
      <c r="X172">
        <v>4</v>
      </c>
      <c r="Y172">
        <v>71610.77</v>
      </c>
      <c r="Z172">
        <v>70122.899999999994</v>
      </c>
    </row>
    <row r="173" spans="1:26" x14ac:dyDescent="0.25">
      <c r="A173">
        <v>106</v>
      </c>
      <c r="B173">
        <v>1</v>
      </c>
      <c r="C173" s="2">
        <v>53710</v>
      </c>
      <c r="D173" s="2">
        <v>59015</v>
      </c>
      <c r="E173" s="2">
        <v>4260</v>
      </c>
      <c r="G173" s="38">
        <v>1.3424297558413973</v>
      </c>
      <c r="H173" s="38">
        <v>1.015641128965483</v>
      </c>
      <c r="I173" s="38">
        <v>1.0044201960421675</v>
      </c>
      <c r="K173" s="659">
        <f t="shared" si="8"/>
        <v>72101.902186241452</v>
      </c>
      <c r="L173" s="659">
        <f t="shared" si="6"/>
        <v>59938.061225897975</v>
      </c>
      <c r="M173" s="659">
        <f t="shared" si="7"/>
        <v>4278.8300351396338</v>
      </c>
      <c r="U173">
        <v>1980</v>
      </c>
      <c r="V173">
        <v>4</v>
      </c>
      <c r="W173" t="s">
        <v>449</v>
      </c>
      <c r="X173">
        <v>5</v>
      </c>
      <c r="Y173">
        <v>19438.939999999999</v>
      </c>
      <c r="Z173">
        <v>19302.89</v>
      </c>
    </row>
    <row r="174" spans="1:26" x14ac:dyDescent="0.25">
      <c r="A174">
        <v>107</v>
      </c>
      <c r="B174">
        <v>1</v>
      </c>
      <c r="C174" s="2">
        <v>22373</v>
      </c>
      <c r="D174" s="2">
        <v>85668</v>
      </c>
      <c r="E174" s="2">
        <v>2695</v>
      </c>
      <c r="G174" s="38">
        <v>1.1272124276329385</v>
      </c>
      <c r="H174" s="38">
        <v>1.0068389476942801</v>
      </c>
      <c r="I174" s="38">
        <v>1.0019993930798186</v>
      </c>
      <c r="K174" s="659">
        <f t="shared" si="8"/>
        <v>25219.123643431732</v>
      </c>
      <c r="L174" s="659">
        <f t="shared" si="6"/>
        <v>86253.878971073587</v>
      </c>
      <c r="M174" s="659">
        <f t="shared" si="7"/>
        <v>2700.3883643501108</v>
      </c>
      <c r="U174">
        <v>1981</v>
      </c>
      <c r="V174">
        <v>4</v>
      </c>
      <c r="W174" t="s">
        <v>449</v>
      </c>
      <c r="X174">
        <v>2</v>
      </c>
      <c r="Y174">
        <v>43359.71</v>
      </c>
      <c r="Z174">
        <v>24252.5</v>
      </c>
    </row>
    <row r="175" spans="1:26" x14ac:dyDescent="0.25">
      <c r="A175">
        <v>108</v>
      </c>
      <c r="B175">
        <v>1</v>
      </c>
      <c r="C175" s="2">
        <v>66843</v>
      </c>
      <c r="D175" s="2">
        <v>19536</v>
      </c>
      <c r="E175" s="2">
        <v>2288</v>
      </c>
      <c r="G175" s="38">
        <v>1.248011720062119</v>
      </c>
      <c r="H175" s="38">
        <v>1.0121053512387024</v>
      </c>
      <c r="I175" s="38">
        <v>1.0035855542823346</v>
      </c>
      <c r="K175" s="659">
        <f t="shared" si="8"/>
        <v>83420.847404112224</v>
      </c>
      <c r="L175" s="659">
        <f t="shared" si="6"/>
        <v>19772.490141799291</v>
      </c>
      <c r="M175" s="659">
        <f t="shared" si="7"/>
        <v>2296.2037481979819</v>
      </c>
      <c r="U175">
        <v>1981</v>
      </c>
      <c r="V175">
        <v>4</v>
      </c>
      <c r="W175" t="s">
        <v>449</v>
      </c>
      <c r="X175">
        <v>3</v>
      </c>
      <c r="Y175">
        <v>38010.39</v>
      </c>
      <c r="Z175">
        <v>25074.49</v>
      </c>
    </row>
    <row r="176" spans="1:26" x14ac:dyDescent="0.25">
      <c r="A176">
        <v>109</v>
      </c>
      <c r="B176">
        <v>1</v>
      </c>
      <c r="C176" s="2">
        <v>19133</v>
      </c>
      <c r="D176" s="2">
        <v>79258</v>
      </c>
      <c r="E176" s="2">
        <v>1829</v>
      </c>
      <c r="G176" s="38">
        <v>1.1518678227292785</v>
      </c>
      <c r="H176" s="38">
        <v>1.0080033175704073</v>
      </c>
      <c r="I176" s="38">
        <v>1.0024293162409132</v>
      </c>
      <c r="K176" s="659">
        <f t="shared" si="8"/>
        <v>22038.687052279285</v>
      </c>
      <c r="L176" s="659">
        <f t="shared" si="6"/>
        <v>79892.326943995344</v>
      </c>
      <c r="M176" s="659">
        <f t="shared" si="7"/>
        <v>1833.4432194046303</v>
      </c>
      <c r="U176">
        <v>1981</v>
      </c>
      <c r="V176">
        <v>4</v>
      </c>
      <c r="W176" t="s">
        <v>449</v>
      </c>
      <c r="X176">
        <v>4</v>
      </c>
      <c r="Y176">
        <v>55158.92</v>
      </c>
      <c r="Z176">
        <v>54011.5</v>
      </c>
    </row>
    <row r="177" spans="1:26" x14ac:dyDescent="0.25">
      <c r="A177">
        <v>110</v>
      </c>
      <c r="B177">
        <v>1</v>
      </c>
      <c r="C177" s="2">
        <v>158261</v>
      </c>
      <c r="D177" s="2">
        <v>28196</v>
      </c>
      <c r="E177" s="2">
        <v>9441</v>
      </c>
      <c r="G177" s="38">
        <v>1.3718972414429946</v>
      </c>
      <c r="H177" s="38">
        <v>1.0165997346460303</v>
      </c>
      <c r="I177" s="38">
        <v>1.0051128892712422</v>
      </c>
      <c r="K177" s="659">
        <f t="shared" si="8"/>
        <v>217117.82932800977</v>
      </c>
      <c r="L177" s="659">
        <f t="shared" si="6"/>
        <v>28664.04611807947</v>
      </c>
      <c r="M177" s="659">
        <f t="shared" si="7"/>
        <v>9489.2707876097975</v>
      </c>
      <c r="U177">
        <v>1981</v>
      </c>
      <c r="V177">
        <v>4</v>
      </c>
      <c r="W177" t="s">
        <v>449</v>
      </c>
      <c r="X177">
        <v>5</v>
      </c>
      <c r="Y177">
        <v>14675.14</v>
      </c>
      <c r="Z177">
        <v>14571.27</v>
      </c>
    </row>
    <row r="178" spans="1:26" x14ac:dyDescent="0.25">
      <c r="A178">
        <v>111</v>
      </c>
      <c r="B178">
        <v>1</v>
      </c>
      <c r="C178" s="2">
        <v>48867</v>
      </c>
      <c r="D178" s="2">
        <v>132182</v>
      </c>
      <c r="E178" s="2">
        <v>1728</v>
      </c>
      <c r="G178" s="38">
        <v>1.5376997143765703</v>
      </c>
      <c r="H178" s="38">
        <v>1.0215638881826321</v>
      </c>
      <c r="I178" s="38">
        <v>1.0058001035732782</v>
      </c>
      <c r="K178" s="659">
        <f t="shared" si="8"/>
        <v>75142.771942439853</v>
      </c>
      <c r="L178" s="659">
        <f t="shared" si="6"/>
        <v>135032.35786775668</v>
      </c>
      <c r="M178" s="659">
        <f t="shared" si="7"/>
        <v>1738.0225789746248</v>
      </c>
      <c r="U178">
        <v>1982</v>
      </c>
      <c r="V178">
        <v>4</v>
      </c>
      <c r="W178" t="s">
        <v>449</v>
      </c>
      <c r="X178">
        <v>2</v>
      </c>
      <c r="Y178">
        <v>42161.86</v>
      </c>
      <c r="Z178">
        <v>23838.44</v>
      </c>
    </row>
    <row r="179" spans="1:26" x14ac:dyDescent="0.25">
      <c r="A179">
        <v>112</v>
      </c>
      <c r="B179">
        <v>1</v>
      </c>
      <c r="C179" s="2">
        <v>28188</v>
      </c>
      <c r="D179" s="2">
        <v>36202</v>
      </c>
      <c r="E179" s="2">
        <v>5972</v>
      </c>
      <c r="G179" s="38">
        <v>1.0937282694536468</v>
      </c>
      <c r="H179" s="38">
        <v>1.0051756876043869</v>
      </c>
      <c r="I179" s="38">
        <v>1.0015527562671938</v>
      </c>
      <c r="K179" s="659">
        <f t="shared" si="8"/>
        <v>30830.012459359394</v>
      </c>
      <c r="L179" s="659">
        <f t="shared" si="6"/>
        <v>36389.370242654019</v>
      </c>
      <c r="M179" s="659">
        <f t="shared" si="7"/>
        <v>5981.2730604276812</v>
      </c>
      <c r="U179">
        <v>1982</v>
      </c>
      <c r="V179">
        <v>4</v>
      </c>
      <c r="W179" t="s">
        <v>449</v>
      </c>
      <c r="X179">
        <v>3</v>
      </c>
      <c r="Y179">
        <v>30013</v>
      </c>
      <c r="Z179">
        <v>19859.23</v>
      </c>
    </row>
    <row r="180" spans="1:26" x14ac:dyDescent="0.25">
      <c r="A180">
        <v>113</v>
      </c>
      <c r="B180">
        <v>1</v>
      </c>
      <c r="C180" s="2">
        <v>62492</v>
      </c>
      <c r="D180" s="2">
        <v>42647</v>
      </c>
      <c r="E180" s="2">
        <v>1324</v>
      </c>
      <c r="G180" s="38">
        <v>1.8664883922019657</v>
      </c>
      <c r="H180" s="38">
        <v>1.028618458461027</v>
      </c>
      <c r="I180" s="38">
        <v>1.009670207558901</v>
      </c>
      <c r="K180" s="659">
        <f t="shared" si="8"/>
        <v>116640.59260548525</v>
      </c>
      <c r="L180" s="659">
        <f t="shared" si="6"/>
        <v>43867.491397987418</v>
      </c>
      <c r="M180" s="659">
        <f t="shared" si="7"/>
        <v>1336.803354807985</v>
      </c>
      <c r="U180">
        <v>1982</v>
      </c>
      <c r="V180">
        <v>4</v>
      </c>
      <c r="W180" t="s">
        <v>449</v>
      </c>
      <c r="X180">
        <v>4</v>
      </c>
      <c r="Y180">
        <v>86784.04</v>
      </c>
      <c r="Z180">
        <v>84987.46</v>
      </c>
    </row>
    <row r="181" spans="1:26" x14ac:dyDescent="0.25">
      <c r="A181">
        <v>114</v>
      </c>
      <c r="B181">
        <v>1</v>
      </c>
      <c r="C181" s="2">
        <v>55782</v>
      </c>
      <c r="D181" s="2">
        <v>54310</v>
      </c>
      <c r="E181" s="2">
        <v>2871</v>
      </c>
      <c r="G181" s="38">
        <v>1.5284512749704249</v>
      </c>
      <c r="H181" s="38">
        <v>1.0212043710462284</v>
      </c>
      <c r="I181" s="38">
        <v>1.0071953993052927</v>
      </c>
      <c r="K181" s="659">
        <f t="shared" si="8"/>
        <v>85260.069020400246</v>
      </c>
      <c r="L181" s="659">
        <f t="shared" si="6"/>
        <v>55461.609391520666</v>
      </c>
      <c r="M181" s="659">
        <f t="shared" si="7"/>
        <v>2891.6579914054951</v>
      </c>
      <c r="U181">
        <v>1982</v>
      </c>
      <c r="V181">
        <v>4</v>
      </c>
      <c r="W181" t="s">
        <v>449</v>
      </c>
      <c r="X181">
        <v>5</v>
      </c>
      <c r="Y181">
        <v>11306.43</v>
      </c>
      <c r="Z181">
        <v>11230.51</v>
      </c>
    </row>
    <row r="182" spans="1:26" x14ac:dyDescent="0.25">
      <c r="A182">
        <v>115</v>
      </c>
      <c r="B182">
        <v>1</v>
      </c>
      <c r="C182" s="2">
        <v>30644</v>
      </c>
      <c r="D182" s="2">
        <v>112112</v>
      </c>
      <c r="E182" s="2">
        <v>2730</v>
      </c>
      <c r="G182" s="38">
        <v>1.1869326627340631</v>
      </c>
      <c r="H182" s="38">
        <v>1.0095870826353848</v>
      </c>
      <c r="I182" s="38">
        <v>1.002568036824679</v>
      </c>
      <c r="K182" s="659">
        <f t="shared" si="8"/>
        <v>36372.364516822629</v>
      </c>
      <c r="L182" s="659">
        <f t="shared" si="6"/>
        <v>113186.82700841826</v>
      </c>
      <c r="M182" s="659">
        <f t="shared" si="7"/>
        <v>2737.0107405313738</v>
      </c>
      <c r="U182">
        <v>1983</v>
      </c>
      <c r="V182">
        <v>4</v>
      </c>
      <c r="W182" t="s">
        <v>449</v>
      </c>
      <c r="X182">
        <v>2</v>
      </c>
      <c r="Y182">
        <v>52257.02</v>
      </c>
      <c r="Z182">
        <v>30040.2</v>
      </c>
    </row>
    <row r="183" spans="1:26" x14ac:dyDescent="0.25">
      <c r="A183">
        <v>116</v>
      </c>
      <c r="B183">
        <v>1</v>
      </c>
      <c r="C183" s="2">
        <v>43959</v>
      </c>
      <c r="D183" s="2">
        <v>44629</v>
      </c>
      <c r="E183" s="2">
        <v>5353</v>
      </c>
      <c r="G183" s="38">
        <v>1.049759535954373</v>
      </c>
      <c r="H183" s="38">
        <v>1.0028511787382615</v>
      </c>
      <c r="I183" s="38">
        <v>1.0008912655971478</v>
      </c>
      <c r="K183" s="659">
        <f t="shared" si="8"/>
        <v>46146.379441018282</v>
      </c>
      <c r="L183" s="659">
        <f t="shared" si="6"/>
        <v>44756.245255909867</v>
      </c>
      <c r="M183" s="659">
        <f t="shared" si="7"/>
        <v>5357.7709447415318</v>
      </c>
      <c r="U183">
        <v>1983</v>
      </c>
      <c r="V183">
        <v>4</v>
      </c>
      <c r="W183" t="s">
        <v>449</v>
      </c>
      <c r="X183">
        <v>3</v>
      </c>
      <c r="Y183">
        <v>30087.53</v>
      </c>
      <c r="Z183">
        <v>20002.830000000002</v>
      </c>
    </row>
    <row r="184" spans="1:26" x14ac:dyDescent="0.25">
      <c r="A184">
        <v>117</v>
      </c>
      <c r="B184">
        <v>1</v>
      </c>
      <c r="C184" s="2">
        <v>45670</v>
      </c>
      <c r="D184" s="2">
        <v>14581</v>
      </c>
      <c r="E184" s="2">
        <v>817</v>
      </c>
      <c r="G184" s="38">
        <v>1.1626734055345191</v>
      </c>
      <c r="H184" s="38">
        <v>1.0084660839246873</v>
      </c>
      <c r="I184" s="38">
        <v>1.0026880199196424</v>
      </c>
      <c r="K184" s="659">
        <f t="shared" si="8"/>
        <v>53099.294430761489</v>
      </c>
      <c r="L184" s="659">
        <f t="shared" si="6"/>
        <v>14704.443969705866</v>
      </c>
      <c r="M184" s="659">
        <f t="shared" si="7"/>
        <v>819.1961122743478</v>
      </c>
      <c r="U184">
        <v>1983</v>
      </c>
      <c r="V184">
        <v>4</v>
      </c>
      <c r="W184" t="s">
        <v>449</v>
      </c>
      <c r="X184">
        <v>4</v>
      </c>
      <c r="Y184">
        <v>76825.48</v>
      </c>
      <c r="Z184">
        <v>75240.7</v>
      </c>
    </row>
    <row r="185" spans="1:26" x14ac:dyDescent="0.25">
      <c r="A185">
        <v>118</v>
      </c>
      <c r="B185">
        <v>1</v>
      </c>
      <c r="C185" s="2">
        <v>33388</v>
      </c>
      <c r="D185" s="2">
        <v>61620</v>
      </c>
      <c r="E185" s="2">
        <v>1139</v>
      </c>
      <c r="G185" s="38">
        <v>1.1521105351261671</v>
      </c>
      <c r="H185" s="38">
        <v>1.0079972968233397</v>
      </c>
      <c r="I185" s="38">
        <v>1.0024505739502145</v>
      </c>
      <c r="K185" s="2">
        <f t="shared" si="8"/>
        <v>38466.666546792469</v>
      </c>
      <c r="L185" s="2">
        <f t="shared" si="6"/>
        <v>62112.793430254191</v>
      </c>
      <c r="M185" s="2">
        <f t="shared" si="7"/>
        <v>1141.7912037292942</v>
      </c>
      <c r="U185">
        <v>1983</v>
      </c>
      <c r="V185">
        <v>4</v>
      </c>
      <c r="W185" t="s">
        <v>449</v>
      </c>
      <c r="X185">
        <v>5</v>
      </c>
      <c r="Y185">
        <v>17909.34</v>
      </c>
      <c r="Z185">
        <v>17799.05</v>
      </c>
    </row>
    <row r="186" spans="1:26" x14ac:dyDescent="0.25">
      <c r="A186">
        <v>119</v>
      </c>
      <c r="B186">
        <v>0</v>
      </c>
      <c r="C186" s="2">
        <v>1</v>
      </c>
      <c r="D186" s="2">
        <v>0</v>
      </c>
      <c r="E186" s="2"/>
      <c r="G186" s="38">
        <v>1.1524233332006237</v>
      </c>
      <c r="H186" s="38">
        <v>1.0080085572683777</v>
      </c>
      <c r="I186" s="38">
        <v>1.0024923895609559</v>
      </c>
      <c r="K186" s="2">
        <f t="shared" si="8"/>
        <v>1.1524233332006237</v>
      </c>
      <c r="L186" s="2">
        <f t="shared" si="6"/>
        <v>0</v>
      </c>
      <c r="M186" s="2">
        <f t="shared" si="7"/>
        <v>0</v>
      </c>
      <c r="U186">
        <v>1984</v>
      </c>
      <c r="V186">
        <v>4</v>
      </c>
      <c r="W186" t="s">
        <v>449</v>
      </c>
      <c r="X186">
        <v>2</v>
      </c>
      <c r="Y186">
        <v>50726.05</v>
      </c>
      <c r="Z186">
        <v>28870.39</v>
      </c>
    </row>
    <row r="187" spans="1:26" x14ac:dyDescent="0.25">
      <c r="A187" t="s">
        <v>472</v>
      </c>
      <c r="B187" t="s">
        <v>473</v>
      </c>
      <c r="U187">
        <v>1984</v>
      </c>
      <c r="V187">
        <v>4</v>
      </c>
      <c r="W187" t="s">
        <v>449</v>
      </c>
      <c r="X187">
        <v>3</v>
      </c>
      <c r="Y187">
        <v>34260.800000000003</v>
      </c>
      <c r="Z187">
        <v>22712.43</v>
      </c>
    </row>
    <row r="188" spans="1:26" x14ac:dyDescent="0.25">
      <c r="A188">
        <v>2</v>
      </c>
      <c r="B188" t="s">
        <v>457</v>
      </c>
      <c r="U188">
        <v>1984</v>
      </c>
      <c r="V188">
        <v>4</v>
      </c>
      <c r="W188" t="s">
        <v>449</v>
      </c>
      <c r="X188">
        <v>4</v>
      </c>
      <c r="Y188">
        <v>62921.440000000002</v>
      </c>
      <c r="Z188">
        <v>61627.26</v>
      </c>
    </row>
    <row r="189" spans="1:26" x14ac:dyDescent="0.25">
      <c r="A189">
        <v>5</v>
      </c>
      <c r="B189" t="s">
        <v>474</v>
      </c>
      <c r="U189">
        <v>1984</v>
      </c>
      <c r="V189">
        <v>4</v>
      </c>
      <c r="W189" t="s">
        <v>449</v>
      </c>
      <c r="X189">
        <v>5</v>
      </c>
      <c r="Y189">
        <v>16007.89</v>
      </c>
      <c r="Z189">
        <v>15904.07</v>
      </c>
    </row>
    <row r="190" spans="1:26" x14ac:dyDescent="0.25">
      <c r="A190">
        <v>2</v>
      </c>
      <c r="B190" t="s">
        <v>475</v>
      </c>
      <c r="U190">
        <v>1985</v>
      </c>
      <c r="V190">
        <v>4</v>
      </c>
      <c r="W190" t="s">
        <v>449</v>
      </c>
      <c r="X190">
        <v>2</v>
      </c>
      <c r="Y190">
        <v>17022.25</v>
      </c>
      <c r="Z190">
        <v>12046.07</v>
      </c>
    </row>
    <row r="191" spans="1:26" x14ac:dyDescent="0.25">
      <c r="A191" t="s">
        <v>476</v>
      </c>
      <c r="B191" t="s">
        <v>477</v>
      </c>
      <c r="U191">
        <v>1985</v>
      </c>
      <c r="V191">
        <v>4</v>
      </c>
      <c r="W191" t="s">
        <v>449</v>
      </c>
      <c r="X191">
        <v>3</v>
      </c>
      <c r="Y191">
        <v>24879.05</v>
      </c>
      <c r="Z191">
        <v>19191.560000000001</v>
      </c>
    </row>
    <row r="192" spans="1:26" x14ac:dyDescent="0.25">
      <c r="A192">
        <v>3</v>
      </c>
      <c r="B192" t="s">
        <v>471</v>
      </c>
      <c r="C192" s="3" t="s">
        <v>1839</v>
      </c>
      <c r="U192">
        <v>1985</v>
      </c>
      <c r="V192">
        <v>4</v>
      </c>
      <c r="W192" t="s">
        <v>449</v>
      </c>
      <c r="X192">
        <v>4</v>
      </c>
      <c r="Y192">
        <v>118154.91</v>
      </c>
      <c r="Z192">
        <v>116494.71</v>
      </c>
    </row>
    <row r="193" spans="1:26" x14ac:dyDescent="0.25">
      <c r="A193">
        <v>1</v>
      </c>
      <c r="B193" t="s">
        <v>478</v>
      </c>
      <c r="C193" s="664" t="s">
        <v>188</v>
      </c>
      <c r="D193" s="664" t="s">
        <v>189</v>
      </c>
      <c r="E193" s="664" t="s">
        <v>190</v>
      </c>
      <c r="U193">
        <v>1985</v>
      </c>
      <c r="V193">
        <v>4</v>
      </c>
      <c r="W193" t="s">
        <v>449</v>
      </c>
      <c r="X193">
        <v>5</v>
      </c>
      <c r="Y193">
        <v>13090.72</v>
      </c>
      <c r="Z193">
        <v>13032.91</v>
      </c>
    </row>
    <row r="194" spans="1:26" x14ac:dyDescent="0.25">
      <c r="A194">
        <v>79</v>
      </c>
      <c r="B194">
        <v>1</v>
      </c>
      <c r="C194" s="660">
        <v>84312</v>
      </c>
      <c r="D194" s="660">
        <v>16729</v>
      </c>
      <c r="E194" s="660">
        <v>6399</v>
      </c>
      <c r="U194">
        <v>1986</v>
      </c>
      <c r="V194">
        <v>4</v>
      </c>
      <c r="W194" t="s">
        <v>449</v>
      </c>
      <c r="X194">
        <v>2</v>
      </c>
      <c r="Y194">
        <v>13704.03</v>
      </c>
      <c r="Z194">
        <v>3944.53</v>
      </c>
    </row>
    <row r="195" spans="1:26" x14ac:dyDescent="0.25">
      <c r="A195">
        <v>80</v>
      </c>
      <c r="B195">
        <v>1</v>
      </c>
      <c r="C195" s="660">
        <v>27138</v>
      </c>
      <c r="D195" s="660">
        <v>61633</v>
      </c>
      <c r="E195" s="660">
        <v>2291</v>
      </c>
      <c r="U195">
        <v>1986</v>
      </c>
      <c r="V195">
        <v>4</v>
      </c>
      <c r="W195" t="s">
        <v>449</v>
      </c>
      <c r="X195">
        <v>3</v>
      </c>
      <c r="Y195">
        <v>19229.7</v>
      </c>
      <c r="Z195">
        <v>8224.26</v>
      </c>
    </row>
    <row r="196" spans="1:26" x14ac:dyDescent="0.25">
      <c r="A196">
        <v>81</v>
      </c>
      <c r="B196">
        <v>1</v>
      </c>
      <c r="C196" s="660">
        <v>64197</v>
      </c>
      <c r="D196" s="660">
        <v>23531</v>
      </c>
      <c r="E196" s="660">
        <v>10136</v>
      </c>
      <c r="U196">
        <v>1986</v>
      </c>
      <c r="V196">
        <v>4</v>
      </c>
      <c r="W196" t="s">
        <v>449</v>
      </c>
      <c r="X196">
        <v>4</v>
      </c>
      <c r="Y196">
        <v>170951.74</v>
      </c>
      <c r="Z196">
        <v>164954.82</v>
      </c>
    </row>
    <row r="197" spans="1:26" x14ac:dyDescent="0.25">
      <c r="A197">
        <v>82</v>
      </c>
      <c r="B197">
        <v>1</v>
      </c>
      <c r="C197" s="660">
        <v>67414</v>
      </c>
      <c r="D197" s="660">
        <v>72313</v>
      </c>
      <c r="E197" s="660">
        <v>10815</v>
      </c>
      <c r="U197">
        <v>1986</v>
      </c>
      <c r="V197">
        <v>4</v>
      </c>
      <c r="W197" t="s">
        <v>449</v>
      </c>
      <c r="X197">
        <v>5</v>
      </c>
      <c r="Y197">
        <v>24774.15</v>
      </c>
      <c r="Z197">
        <v>24545.86</v>
      </c>
    </row>
    <row r="198" spans="1:26" x14ac:dyDescent="0.25">
      <c r="A198">
        <v>83</v>
      </c>
      <c r="B198">
        <v>1</v>
      </c>
      <c r="C198" s="660">
        <v>35899</v>
      </c>
      <c r="D198" s="660">
        <v>83384</v>
      </c>
      <c r="E198" s="660">
        <v>32634</v>
      </c>
      <c r="U198">
        <v>1987</v>
      </c>
      <c r="V198">
        <v>4</v>
      </c>
      <c r="W198" t="s">
        <v>449</v>
      </c>
      <c r="X198">
        <v>2</v>
      </c>
      <c r="Y198">
        <v>17877.27</v>
      </c>
      <c r="Z198">
        <v>12643.46</v>
      </c>
    </row>
    <row r="199" spans="1:26" x14ac:dyDescent="0.25">
      <c r="A199">
        <v>84</v>
      </c>
      <c r="B199">
        <v>1</v>
      </c>
      <c r="C199" s="660">
        <v>29041</v>
      </c>
      <c r="D199" s="660">
        <v>100567</v>
      </c>
      <c r="E199" s="660">
        <v>26193</v>
      </c>
      <c r="U199">
        <v>1987</v>
      </c>
      <c r="V199">
        <v>4</v>
      </c>
      <c r="W199" t="s">
        <v>449</v>
      </c>
      <c r="X199">
        <v>3</v>
      </c>
      <c r="Y199">
        <v>13629.48</v>
      </c>
      <c r="Z199">
        <v>10458.82</v>
      </c>
    </row>
    <row r="200" spans="1:26" x14ac:dyDescent="0.25">
      <c r="A200">
        <v>85</v>
      </c>
      <c r="B200">
        <v>1</v>
      </c>
      <c r="C200" s="660">
        <v>66208</v>
      </c>
      <c r="D200" s="660">
        <v>57661</v>
      </c>
      <c r="E200" s="660">
        <v>13962</v>
      </c>
      <c r="U200">
        <v>1987</v>
      </c>
      <c r="V200">
        <v>4</v>
      </c>
      <c r="W200" t="s">
        <v>449</v>
      </c>
      <c r="X200">
        <v>4</v>
      </c>
      <c r="Y200">
        <v>68846.58</v>
      </c>
      <c r="Z200">
        <v>67868.850000000006</v>
      </c>
    </row>
    <row r="201" spans="1:26" x14ac:dyDescent="0.25">
      <c r="A201">
        <v>86</v>
      </c>
      <c r="B201">
        <v>1</v>
      </c>
      <c r="C201" s="660">
        <v>4076</v>
      </c>
      <c r="D201" s="660">
        <v>61190</v>
      </c>
      <c r="E201" s="660">
        <v>11135</v>
      </c>
      <c r="U201">
        <v>1987</v>
      </c>
      <c r="V201">
        <v>4</v>
      </c>
      <c r="W201" t="s">
        <v>449</v>
      </c>
      <c r="X201">
        <v>5</v>
      </c>
      <c r="Y201">
        <v>23451.599999999999</v>
      </c>
      <c r="Z201">
        <v>23356.62</v>
      </c>
    </row>
    <row r="202" spans="1:26" x14ac:dyDescent="0.25">
      <c r="A202">
        <v>87</v>
      </c>
      <c r="B202">
        <v>1</v>
      </c>
      <c r="C202" s="660">
        <v>78863</v>
      </c>
      <c r="D202" s="660">
        <v>9970</v>
      </c>
      <c r="E202" s="660">
        <v>8858</v>
      </c>
      <c r="U202">
        <v>1988</v>
      </c>
      <c r="V202">
        <v>4</v>
      </c>
      <c r="W202" t="s">
        <v>449</v>
      </c>
      <c r="X202">
        <v>2</v>
      </c>
      <c r="Y202">
        <v>47443.14</v>
      </c>
      <c r="Z202">
        <v>26384.94</v>
      </c>
    </row>
    <row r="203" spans="1:26" x14ac:dyDescent="0.25">
      <c r="A203">
        <v>88</v>
      </c>
      <c r="B203">
        <v>1</v>
      </c>
      <c r="C203" s="660">
        <v>32630</v>
      </c>
      <c r="D203" s="660">
        <v>102842</v>
      </c>
      <c r="E203" s="660">
        <v>10706</v>
      </c>
      <c r="U203">
        <v>1988</v>
      </c>
      <c r="V203">
        <v>4</v>
      </c>
      <c r="W203" t="s">
        <v>449</v>
      </c>
      <c r="X203">
        <v>3</v>
      </c>
      <c r="Y203">
        <v>6571.26</v>
      </c>
      <c r="Z203">
        <v>4257.74</v>
      </c>
    </row>
    <row r="204" spans="1:26" x14ac:dyDescent="0.25">
      <c r="A204">
        <v>89</v>
      </c>
      <c r="B204">
        <v>1</v>
      </c>
      <c r="C204" s="660">
        <v>76029</v>
      </c>
      <c r="D204" s="660">
        <v>68883</v>
      </c>
      <c r="E204" s="660">
        <v>37043</v>
      </c>
      <c r="U204">
        <v>1988</v>
      </c>
      <c r="V204">
        <v>4</v>
      </c>
      <c r="W204" t="s">
        <v>449</v>
      </c>
      <c r="X204">
        <v>4</v>
      </c>
      <c r="Y204">
        <v>38130.28</v>
      </c>
      <c r="Z204">
        <v>37314.39</v>
      </c>
    </row>
    <row r="205" spans="1:26" x14ac:dyDescent="0.25">
      <c r="A205">
        <v>90</v>
      </c>
      <c r="B205">
        <v>1</v>
      </c>
      <c r="C205" s="660">
        <v>78636</v>
      </c>
      <c r="D205" s="660">
        <v>108625</v>
      </c>
      <c r="E205" s="660">
        <v>33096</v>
      </c>
      <c r="U205">
        <v>1988</v>
      </c>
      <c r="V205">
        <v>4</v>
      </c>
      <c r="W205" t="s">
        <v>449</v>
      </c>
      <c r="X205">
        <v>5</v>
      </c>
      <c r="Y205">
        <v>13659.52</v>
      </c>
      <c r="Z205">
        <v>13574.88</v>
      </c>
    </row>
    <row r="206" spans="1:26" x14ac:dyDescent="0.25">
      <c r="A206">
        <v>91</v>
      </c>
      <c r="B206">
        <v>1</v>
      </c>
      <c r="C206" s="660">
        <v>74017</v>
      </c>
      <c r="D206" s="660">
        <v>146369</v>
      </c>
      <c r="E206" s="660">
        <v>81742</v>
      </c>
      <c r="U206">
        <v>1989</v>
      </c>
      <c r="V206">
        <v>4</v>
      </c>
      <c r="W206" t="s">
        <v>449</v>
      </c>
      <c r="X206">
        <v>2</v>
      </c>
      <c r="Y206">
        <v>15265.27</v>
      </c>
      <c r="Z206">
        <v>12209.73</v>
      </c>
    </row>
    <row r="207" spans="1:26" x14ac:dyDescent="0.25">
      <c r="A207">
        <v>92</v>
      </c>
      <c r="B207">
        <v>1</v>
      </c>
      <c r="C207" s="660">
        <v>70990</v>
      </c>
      <c r="D207" s="660">
        <v>140936</v>
      </c>
      <c r="E207" s="660">
        <v>76824</v>
      </c>
      <c r="U207">
        <v>1989</v>
      </c>
      <c r="V207">
        <v>4</v>
      </c>
      <c r="W207" t="s">
        <v>449</v>
      </c>
      <c r="X207">
        <v>3</v>
      </c>
      <c r="Y207">
        <v>51476.08</v>
      </c>
      <c r="Z207">
        <v>43800.85</v>
      </c>
    </row>
    <row r="208" spans="1:26" x14ac:dyDescent="0.25">
      <c r="A208">
        <v>93</v>
      </c>
      <c r="B208">
        <v>1</v>
      </c>
      <c r="C208" s="660">
        <v>47341</v>
      </c>
      <c r="D208" s="660">
        <v>155908</v>
      </c>
      <c r="E208" s="660">
        <v>68720</v>
      </c>
      <c r="U208">
        <v>1989</v>
      </c>
      <c r="V208">
        <v>4</v>
      </c>
      <c r="W208" t="s">
        <v>449</v>
      </c>
      <c r="X208">
        <v>4</v>
      </c>
      <c r="Y208">
        <v>21852.55</v>
      </c>
      <c r="Z208">
        <v>21654.75</v>
      </c>
    </row>
    <row r="209" spans="1:26" x14ac:dyDescent="0.25">
      <c r="A209">
        <v>94</v>
      </c>
      <c r="B209">
        <v>1</v>
      </c>
      <c r="C209" s="660">
        <v>5904</v>
      </c>
      <c r="D209" s="660">
        <v>110360</v>
      </c>
      <c r="E209" s="660">
        <v>64372</v>
      </c>
      <c r="U209">
        <v>1989</v>
      </c>
      <c r="V209">
        <v>4</v>
      </c>
      <c r="W209" t="s">
        <v>449</v>
      </c>
      <c r="X209">
        <v>5</v>
      </c>
      <c r="Y209">
        <v>20722.66</v>
      </c>
      <c r="Z209">
        <v>20644.77</v>
      </c>
    </row>
    <row r="210" spans="1:26" x14ac:dyDescent="0.25">
      <c r="A210">
        <v>95</v>
      </c>
      <c r="B210">
        <v>1</v>
      </c>
      <c r="C210" s="660">
        <v>3127</v>
      </c>
      <c r="D210" s="660">
        <v>22719</v>
      </c>
      <c r="E210" s="660">
        <v>68011</v>
      </c>
      <c r="U210">
        <v>1990</v>
      </c>
      <c r="V210">
        <v>4</v>
      </c>
      <c r="W210" t="s">
        <v>449</v>
      </c>
      <c r="X210">
        <v>2</v>
      </c>
      <c r="Y210">
        <v>36115.269999999997</v>
      </c>
      <c r="Z210">
        <v>32605.77</v>
      </c>
    </row>
    <row r="211" spans="1:26" x14ac:dyDescent="0.25">
      <c r="A211">
        <v>96</v>
      </c>
      <c r="B211">
        <v>1</v>
      </c>
      <c r="C211" s="660">
        <v>58827</v>
      </c>
      <c r="D211" s="660">
        <v>22681</v>
      </c>
      <c r="E211" s="660">
        <v>24266</v>
      </c>
      <c r="U211">
        <v>1990</v>
      </c>
      <c r="V211">
        <v>4</v>
      </c>
      <c r="W211" t="s">
        <v>449</v>
      </c>
      <c r="X211">
        <v>3</v>
      </c>
      <c r="Y211">
        <v>20457.97</v>
      </c>
      <c r="Z211">
        <v>18936.62</v>
      </c>
    </row>
    <row r="212" spans="1:26" x14ac:dyDescent="0.25">
      <c r="A212">
        <v>97</v>
      </c>
      <c r="B212">
        <v>1</v>
      </c>
      <c r="C212" s="660">
        <v>54497</v>
      </c>
      <c r="D212" s="660">
        <v>86191</v>
      </c>
      <c r="E212" s="660">
        <v>6609</v>
      </c>
      <c r="U212">
        <v>1990</v>
      </c>
      <c r="V212">
        <v>4</v>
      </c>
      <c r="W212" t="s">
        <v>449</v>
      </c>
      <c r="X212">
        <v>4</v>
      </c>
      <c r="Y212">
        <v>152307.74</v>
      </c>
      <c r="Z212">
        <v>151622.76999999999</v>
      </c>
    </row>
    <row r="213" spans="1:26" x14ac:dyDescent="0.25">
      <c r="A213">
        <v>98</v>
      </c>
      <c r="B213">
        <v>1</v>
      </c>
      <c r="C213" s="660">
        <v>8872</v>
      </c>
      <c r="D213" s="660">
        <v>148202</v>
      </c>
      <c r="E213" s="660">
        <v>37996</v>
      </c>
      <c r="U213">
        <v>1990</v>
      </c>
      <c r="V213">
        <v>4</v>
      </c>
      <c r="W213" t="s">
        <v>449</v>
      </c>
      <c r="X213">
        <v>5</v>
      </c>
      <c r="Y213">
        <v>9378.77</v>
      </c>
      <c r="Z213">
        <v>9363.51</v>
      </c>
    </row>
    <row r="214" spans="1:26" x14ac:dyDescent="0.25">
      <c r="A214">
        <v>99</v>
      </c>
      <c r="B214">
        <v>1</v>
      </c>
      <c r="C214" s="660">
        <v>7293</v>
      </c>
      <c r="D214" s="660">
        <v>32481</v>
      </c>
      <c r="E214" s="660">
        <v>65628</v>
      </c>
      <c r="U214">
        <v>1991</v>
      </c>
      <c r="V214">
        <v>4</v>
      </c>
      <c r="W214" t="s">
        <v>449</v>
      </c>
      <c r="X214">
        <v>2</v>
      </c>
      <c r="Y214">
        <v>29747.5</v>
      </c>
      <c r="Z214">
        <v>24220.25</v>
      </c>
    </row>
    <row r="215" spans="1:26" x14ac:dyDescent="0.25">
      <c r="A215">
        <v>100</v>
      </c>
      <c r="B215">
        <v>1</v>
      </c>
      <c r="C215" s="660">
        <v>3934</v>
      </c>
      <c r="D215" s="660">
        <v>21513</v>
      </c>
      <c r="E215" s="660">
        <v>13780</v>
      </c>
      <c r="U215">
        <v>1991</v>
      </c>
      <c r="V215">
        <v>4</v>
      </c>
      <c r="W215" t="s">
        <v>449</v>
      </c>
      <c r="X215">
        <v>3</v>
      </c>
      <c r="Y215">
        <v>38817.46</v>
      </c>
      <c r="Z215">
        <v>33274.769999999997</v>
      </c>
    </row>
    <row r="216" spans="1:26" x14ac:dyDescent="0.25">
      <c r="A216">
        <v>101</v>
      </c>
      <c r="B216">
        <v>1</v>
      </c>
      <c r="C216" s="660">
        <v>59400</v>
      </c>
      <c r="D216" s="660">
        <v>19019</v>
      </c>
      <c r="E216" s="660">
        <v>10790</v>
      </c>
      <c r="U216">
        <v>1991</v>
      </c>
      <c r="V216">
        <v>4</v>
      </c>
      <c r="W216" t="s">
        <v>449</v>
      </c>
      <c r="X216">
        <v>4</v>
      </c>
      <c r="Y216">
        <v>48240.38</v>
      </c>
      <c r="Z216">
        <v>47823.47</v>
      </c>
    </row>
    <row r="217" spans="1:26" x14ac:dyDescent="0.25">
      <c r="A217">
        <v>102</v>
      </c>
      <c r="B217">
        <v>1</v>
      </c>
      <c r="C217" s="660">
        <v>47607</v>
      </c>
      <c r="D217" s="660">
        <v>114201</v>
      </c>
      <c r="E217" s="660">
        <v>5740</v>
      </c>
      <c r="U217">
        <v>1991</v>
      </c>
      <c r="V217">
        <v>4</v>
      </c>
      <c r="W217" t="s">
        <v>449</v>
      </c>
      <c r="X217">
        <v>5</v>
      </c>
      <c r="Y217">
        <v>22221.24</v>
      </c>
      <c r="Z217">
        <v>22153.45</v>
      </c>
    </row>
    <row r="218" spans="1:26" x14ac:dyDescent="0.25">
      <c r="A218">
        <v>103</v>
      </c>
      <c r="B218">
        <v>1</v>
      </c>
      <c r="C218" s="660">
        <v>43887</v>
      </c>
      <c r="D218" s="660">
        <v>135766</v>
      </c>
      <c r="E218" s="660">
        <v>38009</v>
      </c>
      <c r="U218">
        <v>1992</v>
      </c>
      <c r="V218">
        <v>4</v>
      </c>
      <c r="W218" t="s">
        <v>449</v>
      </c>
      <c r="X218">
        <v>2</v>
      </c>
      <c r="Y218">
        <v>29673.67</v>
      </c>
      <c r="Z218">
        <v>25652.18</v>
      </c>
    </row>
    <row r="219" spans="1:26" x14ac:dyDescent="0.25">
      <c r="A219">
        <v>104</v>
      </c>
      <c r="B219">
        <v>1</v>
      </c>
      <c r="C219" s="660">
        <v>108071</v>
      </c>
      <c r="D219" s="660">
        <v>84260</v>
      </c>
      <c r="E219" s="660">
        <v>69496</v>
      </c>
      <c r="U219">
        <v>1992</v>
      </c>
      <c r="V219">
        <v>4</v>
      </c>
      <c r="W219" t="s">
        <v>449</v>
      </c>
      <c r="X219">
        <v>3</v>
      </c>
      <c r="Y219">
        <v>43472.92</v>
      </c>
      <c r="Z219">
        <v>38834.559999999998</v>
      </c>
    </row>
    <row r="220" spans="1:26" x14ac:dyDescent="0.25">
      <c r="A220">
        <v>105</v>
      </c>
      <c r="B220">
        <v>1</v>
      </c>
      <c r="C220" s="660">
        <v>29385</v>
      </c>
      <c r="D220" s="660">
        <v>107578</v>
      </c>
      <c r="E220" s="660">
        <v>20943</v>
      </c>
      <c r="U220">
        <v>1992</v>
      </c>
      <c r="V220">
        <v>4</v>
      </c>
      <c r="W220" t="s">
        <v>449</v>
      </c>
      <c r="X220">
        <v>4</v>
      </c>
      <c r="Y220">
        <v>121358.83</v>
      </c>
      <c r="Z220">
        <v>120572.71</v>
      </c>
    </row>
    <row r="221" spans="1:26" x14ac:dyDescent="0.25">
      <c r="A221">
        <v>106</v>
      </c>
      <c r="B221">
        <v>1</v>
      </c>
      <c r="C221" s="660">
        <v>76354</v>
      </c>
      <c r="D221" s="660">
        <v>89271</v>
      </c>
      <c r="E221" s="660">
        <v>32241</v>
      </c>
      <c r="U221">
        <v>1992</v>
      </c>
      <c r="V221">
        <v>4</v>
      </c>
      <c r="W221" t="s">
        <v>449</v>
      </c>
      <c r="X221">
        <v>5</v>
      </c>
      <c r="Y221">
        <v>9065.7999999999993</v>
      </c>
      <c r="Z221">
        <v>9047.92</v>
      </c>
    </row>
    <row r="222" spans="1:26" x14ac:dyDescent="0.25">
      <c r="A222">
        <v>107</v>
      </c>
      <c r="B222">
        <v>1</v>
      </c>
      <c r="C222" s="660">
        <v>7337</v>
      </c>
      <c r="D222" s="660">
        <v>98207</v>
      </c>
      <c r="E222" s="660">
        <v>15688</v>
      </c>
      <c r="U222">
        <v>1993</v>
      </c>
      <c r="V222">
        <v>4</v>
      </c>
      <c r="W222" t="s">
        <v>449</v>
      </c>
      <c r="X222">
        <v>2</v>
      </c>
      <c r="Y222">
        <v>6337.55</v>
      </c>
      <c r="Z222">
        <v>5546.76</v>
      </c>
    </row>
    <row r="223" spans="1:26" x14ac:dyDescent="0.25">
      <c r="A223">
        <v>108</v>
      </c>
      <c r="B223">
        <v>1</v>
      </c>
      <c r="C223" s="660">
        <v>40174</v>
      </c>
      <c r="D223" s="660">
        <v>24719</v>
      </c>
      <c r="E223" s="660">
        <v>34432</v>
      </c>
      <c r="U223">
        <v>1993</v>
      </c>
      <c r="V223">
        <v>4</v>
      </c>
      <c r="W223" t="s">
        <v>449</v>
      </c>
      <c r="X223">
        <v>3</v>
      </c>
      <c r="Y223">
        <v>45760.67</v>
      </c>
      <c r="Z223">
        <v>41414.51</v>
      </c>
    </row>
    <row r="224" spans="1:26" x14ac:dyDescent="0.25">
      <c r="A224">
        <v>109</v>
      </c>
      <c r="B224">
        <v>1</v>
      </c>
      <c r="C224" s="660">
        <v>25075</v>
      </c>
      <c r="D224" s="660">
        <v>53736</v>
      </c>
      <c r="E224" s="660">
        <v>14133</v>
      </c>
      <c r="U224">
        <v>1993</v>
      </c>
      <c r="V224">
        <v>4</v>
      </c>
      <c r="W224" t="s">
        <v>449</v>
      </c>
      <c r="X224">
        <v>4</v>
      </c>
      <c r="Y224">
        <v>88723.56</v>
      </c>
      <c r="Z224">
        <v>88212.63</v>
      </c>
    </row>
    <row r="225" spans="1:26" x14ac:dyDescent="0.25">
      <c r="A225">
        <v>110</v>
      </c>
      <c r="B225">
        <v>1</v>
      </c>
      <c r="C225" s="660">
        <v>58365</v>
      </c>
      <c r="D225" s="660">
        <v>28591</v>
      </c>
      <c r="E225" s="660">
        <v>7780</v>
      </c>
      <c r="U225">
        <v>1993</v>
      </c>
      <c r="V225">
        <v>4</v>
      </c>
      <c r="W225" t="s">
        <v>449</v>
      </c>
      <c r="X225">
        <v>5</v>
      </c>
      <c r="Y225">
        <v>16132.1</v>
      </c>
      <c r="Z225">
        <v>16097.56</v>
      </c>
    </row>
    <row r="226" spans="1:26" x14ac:dyDescent="0.25">
      <c r="A226">
        <v>111</v>
      </c>
      <c r="B226">
        <v>1</v>
      </c>
      <c r="C226" s="660">
        <v>16039</v>
      </c>
      <c r="D226" s="660">
        <v>138922</v>
      </c>
      <c r="E226" s="660">
        <v>7750</v>
      </c>
      <c r="U226">
        <v>1994</v>
      </c>
      <c r="V226">
        <v>4</v>
      </c>
      <c r="W226" t="s">
        <v>449</v>
      </c>
      <c r="X226">
        <v>2</v>
      </c>
      <c r="Y226">
        <v>12800.54</v>
      </c>
      <c r="Z226">
        <v>10994.03</v>
      </c>
    </row>
    <row r="227" spans="1:26" x14ac:dyDescent="0.25">
      <c r="A227">
        <v>112</v>
      </c>
      <c r="B227">
        <v>1</v>
      </c>
      <c r="C227" s="660">
        <v>14614</v>
      </c>
      <c r="D227" s="660">
        <v>37758</v>
      </c>
      <c r="E227" s="660">
        <v>28905</v>
      </c>
      <c r="U227">
        <v>1994</v>
      </c>
      <c r="V227">
        <v>4</v>
      </c>
      <c r="W227" t="s">
        <v>449</v>
      </c>
      <c r="X227">
        <v>3</v>
      </c>
      <c r="Y227">
        <v>13862.65</v>
      </c>
      <c r="Z227">
        <v>12341.65</v>
      </c>
    </row>
    <row r="228" spans="1:26" x14ac:dyDescent="0.25">
      <c r="A228">
        <v>113</v>
      </c>
      <c r="B228">
        <v>1</v>
      </c>
      <c r="C228" s="660">
        <v>82968</v>
      </c>
      <c r="D228" s="660">
        <v>74807</v>
      </c>
      <c r="E228" s="660">
        <v>23146</v>
      </c>
      <c r="U228">
        <v>1994</v>
      </c>
      <c r="V228">
        <v>4</v>
      </c>
      <c r="W228" t="s">
        <v>449</v>
      </c>
      <c r="X228">
        <v>4</v>
      </c>
      <c r="Y228">
        <v>103135.47</v>
      </c>
      <c r="Z228">
        <v>102447.15</v>
      </c>
    </row>
    <row r="229" spans="1:26" x14ac:dyDescent="0.25">
      <c r="A229">
        <v>114</v>
      </c>
      <c r="B229">
        <v>1</v>
      </c>
      <c r="C229" s="660">
        <v>17585</v>
      </c>
      <c r="D229" s="660">
        <v>93026</v>
      </c>
      <c r="E229" s="660">
        <v>10092</v>
      </c>
      <c r="U229">
        <v>1994</v>
      </c>
      <c r="V229">
        <v>4</v>
      </c>
      <c r="W229" t="s">
        <v>449</v>
      </c>
      <c r="X229">
        <v>5</v>
      </c>
      <c r="Y229">
        <v>3605.72</v>
      </c>
      <c r="Z229">
        <v>3597.82</v>
      </c>
    </row>
    <row r="230" spans="1:26" x14ac:dyDescent="0.25">
      <c r="A230">
        <v>115</v>
      </c>
      <c r="B230">
        <v>1</v>
      </c>
      <c r="C230" s="660">
        <v>119529</v>
      </c>
      <c r="D230" s="660">
        <v>70650</v>
      </c>
      <c r="E230" s="660">
        <v>19084</v>
      </c>
      <c r="U230">
        <v>1995</v>
      </c>
      <c r="V230">
        <v>4</v>
      </c>
      <c r="W230" t="s">
        <v>449</v>
      </c>
      <c r="X230">
        <v>2</v>
      </c>
      <c r="Y230">
        <v>21572.62</v>
      </c>
      <c r="Z230">
        <v>15274.96</v>
      </c>
    </row>
    <row r="231" spans="1:26" x14ac:dyDescent="0.25">
      <c r="A231">
        <v>116</v>
      </c>
      <c r="B231">
        <v>1</v>
      </c>
      <c r="C231" s="660">
        <v>50660</v>
      </c>
      <c r="D231" s="660">
        <v>113505</v>
      </c>
      <c r="E231" s="660">
        <v>8540</v>
      </c>
      <c r="U231">
        <v>1995</v>
      </c>
      <c r="V231">
        <v>4</v>
      </c>
      <c r="W231" t="s">
        <v>449</v>
      </c>
      <c r="X231">
        <v>3</v>
      </c>
      <c r="Y231">
        <v>38946.53</v>
      </c>
      <c r="Z231">
        <v>29965.16</v>
      </c>
    </row>
    <row r="232" spans="1:26" x14ac:dyDescent="0.25">
      <c r="A232">
        <v>117</v>
      </c>
      <c r="B232">
        <v>1</v>
      </c>
      <c r="C232" s="660">
        <v>54625</v>
      </c>
      <c r="D232" s="660">
        <v>100212</v>
      </c>
      <c r="E232" s="660">
        <v>27489</v>
      </c>
      <c r="U232">
        <v>1995</v>
      </c>
      <c r="V232">
        <v>4</v>
      </c>
      <c r="W232" t="s">
        <v>449</v>
      </c>
      <c r="X232">
        <v>4</v>
      </c>
      <c r="Y232">
        <v>21442.84</v>
      </c>
      <c r="Z232">
        <v>21144.080000000002</v>
      </c>
    </row>
    <row r="233" spans="1:26" x14ac:dyDescent="0.25">
      <c r="A233">
        <v>118</v>
      </c>
      <c r="B233">
        <v>1</v>
      </c>
      <c r="C233">
        <v>33755</v>
      </c>
      <c r="D233">
        <v>91502</v>
      </c>
      <c r="E233">
        <v>33100</v>
      </c>
      <c r="U233">
        <v>1995</v>
      </c>
      <c r="V233">
        <v>4</v>
      </c>
      <c r="W233" t="s">
        <v>449</v>
      </c>
      <c r="X233">
        <v>5</v>
      </c>
      <c r="Y233">
        <v>3578.34</v>
      </c>
      <c r="Z233">
        <v>3563.43</v>
      </c>
    </row>
    <row r="234" spans="1:26" x14ac:dyDescent="0.25">
      <c r="A234">
        <v>119</v>
      </c>
      <c r="B234">
        <v>0</v>
      </c>
      <c r="C234">
        <v>1</v>
      </c>
      <c r="D234">
        <v>0</v>
      </c>
      <c r="U234">
        <v>1996</v>
      </c>
      <c r="V234">
        <v>4</v>
      </c>
      <c r="W234" t="s">
        <v>449</v>
      </c>
      <c r="X234">
        <v>2</v>
      </c>
      <c r="Y234">
        <v>75115.61</v>
      </c>
      <c r="Z234">
        <v>40824.19</v>
      </c>
    </row>
    <row r="235" spans="1:26" x14ac:dyDescent="0.25">
      <c r="A235" t="s">
        <v>479</v>
      </c>
      <c r="B235" t="s">
        <v>1830</v>
      </c>
      <c r="U235">
        <v>1996</v>
      </c>
      <c r="V235">
        <v>4</v>
      </c>
      <c r="W235" t="s">
        <v>449</v>
      </c>
      <c r="X235">
        <v>3</v>
      </c>
      <c r="Y235">
        <v>64925.8</v>
      </c>
      <c r="Z235">
        <v>41656.53</v>
      </c>
    </row>
    <row r="236" spans="1:26" x14ac:dyDescent="0.25">
      <c r="A236">
        <v>1</v>
      </c>
      <c r="B236" t="s">
        <v>481</v>
      </c>
      <c r="U236">
        <v>1996</v>
      </c>
      <c r="V236">
        <v>4</v>
      </c>
      <c r="W236" t="s">
        <v>449</v>
      </c>
      <c r="X236">
        <v>4</v>
      </c>
      <c r="Y236">
        <v>47152.22</v>
      </c>
      <c r="Z236">
        <v>46135.09</v>
      </c>
    </row>
    <row r="237" spans="1:26" x14ac:dyDescent="0.25">
      <c r="A237">
        <v>1</v>
      </c>
      <c r="B237" t="s">
        <v>482</v>
      </c>
      <c r="U237">
        <v>1996</v>
      </c>
      <c r="V237">
        <v>4</v>
      </c>
      <c r="W237" t="s">
        <v>449</v>
      </c>
      <c r="X237">
        <v>5</v>
      </c>
      <c r="Y237">
        <v>675.81</v>
      </c>
      <c r="Z237">
        <v>671.25</v>
      </c>
    </row>
    <row r="238" spans="1:26" x14ac:dyDescent="0.25">
      <c r="A238">
        <v>3</v>
      </c>
      <c r="B238" t="s">
        <v>471</v>
      </c>
      <c r="U238">
        <v>1997</v>
      </c>
      <c r="V238">
        <v>4</v>
      </c>
      <c r="W238" t="s">
        <v>449</v>
      </c>
      <c r="X238">
        <v>2</v>
      </c>
      <c r="Y238">
        <v>10340.75</v>
      </c>
      <c r="Z238">
        <v>5836.67</v>
      </c>
    </row>
    <row r="239" spans="1:26" x14ac:dyDescent="0.25">
      <c r="A239">
        <v>1</v>
      </c>
      <c r="B239" t="s">
        <v>483</v>
      </c>
      <c r="U239">
        <v>1997</v>
      </c>
      <c r="V239">
        <v>4</v>
      </c>
      <c r="W239" t="s">
        <v>449</v>
      </c>
      <c r="X239">
        <v>3</v>
      </c>
      <c r="Y239">
        <v>92579.08</v>
      </c>
      <c r="Z239">
        <v>61174.75</v>
      </c>
    </row>
    <row r="240" spans="1:26" x14ac:dyDescent="0.25">
      <c r="A240">
        <v>79</v>
      </c>
      <c r="B240">
        <v>0</v>
      </c>
      <c r="C240">
        <v>1</v>
      </c>
      <c r="D240">
        <v>13916</v>
      </c>
      <c r="U240">
        <v>1997</v>
      </c>
      <c r="V240">
        <v>4</v>
      </c>
      <c r="W240" t="s">
        <v>449</v>
      </c>
      <c r="X240">
        <v>4</v>
      </c>
      <c r="Y240">
        <v>48470.22</v>
      </c>
      <c r="Z240">
        <v>47471.83</v>
      </c>
    </row>
    <row r="241" spans="1:26" x14ac:dyDescent="0.25">
      <c r="A241">
        <v>80</v>
      </c>
      <c r="B241">
        <v>1</v>
      </c>
      <c r="C241">
        <v>60</v>
      </c>
      <c r="D241">
        <v>4270</v>
      </c>
      <c r="E241">
        <v>3146</v>
      </c>
      <c r="U241">
        <v>1997</v>
      </c>
      <c r="V241">
        <v>4</v>
      </c>
      <c r="W241" t="s">
        <v>449</v>
      </c>
      <c r="X241">
        <v>5</v>
      </c>
      <c r="Y241">
        <v>2214.6</v>
      </c>
      <c r="Z241">
        <v>2199.77</v>
      </c>
    </row>
    <row r="242" spans="1:26" x14ac:dyDescent="0.25">
      <c r="A242">
        <v>81</v>
      </c>
      <c r="B242">
        <v>1</v>
      </c>
      <c r="C242">
        <v>110</v>
      </c>
      <c r="D242">
        <v>1425</v>
      </c>
      <c r="E242">
        <v>9430</v>
      </c>
      <c r="U242">
        <v>1998</v>
      </c>
      <c r="V242">
        <v>4</v>
      </c>
      <c r="W242" t="s">
        <v>449</v>
      </c>
      <c r="X242">
        <v>2</v>
      </c>
      <c r="Y242">
        <v>27193.25</v>
      </c>
      <c r="Z242">
        <v>25647.42</v>
      </c>
    </row>
    <row r="243" spans="1:26" x14ac:dyDescent="0.25">
      <c r="A243">
        <v>82</v>
      </c>
      <c r="B243">
        <v>1</v>
      </c>
      <c r="C243">
        <v>397</v>
      </c>
      <c r="D243">
        <v>5734</v>
      </c>
      <c r="E243">
        <v>7720</v>
      </c>
      <c r="U243">
        <v>1998</v>
      </c>
      <c r="V243">
        <v>4</v>
      </c>
      <c r="W243" t="s">
        <v>449</v>
      </c>
      <c r="X243">
        <v>3</v>
      </c>
      <c r="Y243">
        <v>25865.07</v>
      </c>
      <c r="Z243">
        <v>24715.87</v>
      </c>
    </row>
    <row r="244" spans="1:26" x14ac:dyDescent="0.25">
      <c r="A244">
        <v>83</v>
      </c>
      <c r="B244">
        <v>1</v>
      </c>
      <c r="C244">
        <v>1155</v>
      </c>
      <c r="D244">
        <v>4030</v>
      </c>
      <c r="E244">
        <v>8499</v>
      </c>
      <c r="U244">
        <v>1998</v>
      </c>
      <c r="V244">
        <v>4</v>
      </c>
      <c r="W244" t="s">
        <v>449</v>
      </c>
      <c r="X244">
        <v>4</v>
      </c>
      <c r="Y244">
        <v>281467.67</v>
      </c>
      <c r="Z244">
        <v>280716.64</v>
      </c>
    </row>
    <row r="245" spans="1:26" x14ac:dyDescent="0.25">
      <c r="A245">
        <v>84</v>
      </c>
      <c r="B245">
        <v>1</v>
      </c>
      <c r="C245">
        <v>973</v>
      </c>
      <c r="D245">
        <v>4285</v>
      </c>
      <c r="E245">
        <v>3751</v>
      </c>
      <c r="U245">
        <v>1998</v>
      </c>
      <c r="V245">
        <v>4</v>
      </c>
      <c r="W245" t="s">
        <v>449</v>
      </c>
      <c r="X245">
        <v>5</v>
      </c>
      <c r="Y245">
        <v>2496.7800000000002</v>
      </c>
      <c r="Z245">
        <v>2494.63</v>
      </c>
    </row>
    <row r="246" spans="1:26" x14ac:dyDescent="0.25">
      <c r="A246">
        <v>85</v>
      </c>
      <c r="B246">
        <v>1</v>
      </c>
      <c r="C246">
        <v>294</v>
      </c>
      <c r="D246">
        <v>5497</v>
      </c>
      <c r="E246">
        <v>4637</v>
      </c>
      <c r="U246">
        <v>1999</v>
      </c>
      <c r="V246">
        <v>4</v>
      </c>
      <c r="W246" t="s">
        <v>449</v>
      </c>
      <c r="X246">
        <v>2</v>
      </c>
      <c r="Y246">
        <v>19689.78</v>
      </c>
      <c r="Z246">
        <v>17138.48</v>
      </c>
    </row>
    <row r="247" spans="1:26" x14ac:dyDescent="0.25">
      <c r="A247">
        <v>86</v>
      </c>
      <c r="B247">
        <v>1</v>
      </c>
      <c r="C247">
        <v>1681</v>
      </c>
      <c r="D247">
        <v>8739</v>
      </c>
      <c r="E247">
        <v>15358</v>
      </c>
      <c r="U247">
        <v>1999</v>
      </c>
      <c r="V247">
        <v>4</v>
      </c>
      <c r="W247" t="s">
        <v>449</v>
      </c>
      <c r="X247">
        <v>3</v>
      </c>
      <c r="Y247">
        <v>129112.41</v>
      </c>
      <c r="Z247">
        <v>115967.52</v>
      </c>
    </row>
    <row r="248" spans="1:26" x14ac:dyDescent="0.25">
      <c r="A248">
        <v>87</v>
      </c>
      <c r="B248">
        <v>1</v>
      </c>
      <c r="C248">
        <v>5755</v>
      </c>
      <c r="D248">
        <v>7006</v>
      </c>
      <c r="E248">
        <v>15039</v>
      </c>
      <c r="U248">
        <v>1999</v>
      </c>
      <c r="V248">
        <v>4</v>
      </c>
      <c r="W248" t="s">
        <v>449</v>
      </c>
      <c r="X248">
        <v>4</v>
      </c>
      <c r="Y248">
        <v>61837.06</v>
      </c>
      <c r="Z248">
        <v>61459.09</v>
      </c>
    </row>
    <row r="249" spans="1:26" x14ac:dyDescent="0.25">
      <c r="A249">
        <v>88</v>
      </c>
      <c r="B249">
        <v>1</v>
      </c>
      <c r="C249">
        <v>387</v>
      </c>
      <c r="D249">
        <v>11911</v>
      </c>
      <c r="E249">
        <v>3842</v>
      </c>
      <c r="U249">
        <v>1999</v>
      </c>
      <c r="V249">
        <v>4</v>
      </c>
      <c r="W249" t="s">
        <v>449</v>
      </c>
      <c r="X249">
        <v>5</v>
      </c>
      <c r="Y249">
        <v>23137.65</v>
      </c>
      <c r="Z249">
        <v>23093.61</v>
      </c>
    </row>
    <row r="250" spans="1:26" x14ac:dyDescent="0.25">
      <c r="A250">
        <v>89</v>
      </c>
      <c r="B250">
        <v>1</v>
      </c>
      <c r="C250">
        <v>4027</v>
      </c>
      <c r="D250">
        <v>3745</v>
      </c>
      <c r="E250">
        <v>13878</v>
      </c>
      <c r="U250">
        <v>2000</v>
      </c>
      <c r="V250">
        <v>4</v>
      </c>
      <c r="W250" t="s">
        <v>449</v>
      </c>
      <c r="X250">
        <v>2</v>
      </c>
      <c r="Y250">
        <v>53125.78</v>
      </c>
      <c r="Z250">
        <v>45911.54</v>
      </c>
    </row>
    <row r="251" spans="1:26" x14ac:dyDescent="0.25">
      <c r="A251">
        <v>90</v>
      </c>
      <c r="B251">
        <v>1</v>
      </c>
      <c r="C251">
        <v>619</v>
      </c>
      <c r="D251">
        <v>11757</v>
      </c>
      <c r="E251">
        <v>5304</v>
      </c>
      <c r="U251">
        <v>2000</v>
      </c>
      <c r="V251">
        <v>4</v>
      </c>
      <c r="W251" t="s">
        <v>449</v>
      </c>
      <c r="X251">
        <v>3</v>
      </c>
      <c r="Y251">
        <v>29970.58</v>
      </c>
      <c r="Z251">
        <v>26757.55</v>
      </c>
    </row>
    <row r="252" spans="1:26" x14ac:dyDescent="0.25">
      <c r="A252">
        <v>91</v>
      </c>
      <c r="B252">
        <v>1</v>
      </c>
      <c r="C252">
        <v>1184</v>
      </c>
      <c r="D252">
        <v>6040</v>
      </c>
      <c r="E252">
        <v>6067</v>
      </c>
      <c r="U252">
        <v>2000</v>
      </c>
      <c r="V252">
        <v>4</v>
      </c>
      <c r="W252" t="s">
        <v>449</v>
      </c>
      <c r="X252">
        <v>4</v>
      </c>
      <c r="Y252">
        <v>109752.55</v>
      </c>
      <c r="Z252">
        <v>109045</v>
      </c>
    </row>
    <row r="253" spans="1:26" x14ac:dyDescent="0.25">
      <c r="A253">
        <v>92</v>
      </c>
      <c r="B253">
        <v>1</v>
      </c>
      <c r="C253">
        <v>457</v>
      </c>
      <c r="D253">
        <v>10218</v>
      </c>
      <c r="E253">
        <v>6242</v>
      </c>
      <c r="U253">
        <v>2000</v>
      </c>
      <c r="V253">
        <v>4</v>
      </c>
      <c r="W253" t="s">
        <v>449</v>
      </c>
      <c r="X253">
        <v>5</v>
      </c>
      <c r="Y253">
        <v>3207.26</v>
      </c>
      <c r="Z253">
        <v>3201.03</v>
      </c>
    </row>
    <row r="254" spans="1:26" x14ac:dyDescent="0.25">
      <c r="A254">
        <v>93</v>
      </c>
      <c r="B254">
        <v>1</v>
      </c>
      <c r="C254">
        <v>1885</v>
      </c>
      <c r="D254">
        <v>762</v>
      </c>
      <c r="E254">
        <v>1523</v>
      </c>
      <c r="U254">
        <v>2001</v>
      </c>
      <c r="V254">
        <v>4</v>
      </c>
      <c r="W254" t="s">
        <v>449</v>
      </c>
      <c r="X254">
        <v>2</v>
      </c>
      <c r="Y254">
        <v>239290.25</v>
      </c>
      <c r="Z254">
        <v>227486.6</v>
      </c>
    </row>
    <row r="255" spans="1:26" x14ac:dyDescent="0.25">
      <c r="A255">
        <v>94</v>
      </c>
      <c r="B255">
        <v>0</v>
      </c>
      <c r="C255">
        <v>1</v>
      </c>
      <c r="D255">
        <v>9615</v>
      </c>
      <c r="U255">
        <v>2001</v>
      </c>
      <c r="V255">
        <v>4</v>
      </c>
      <c r="W255" t="s">
        <v>449</v>
      </c>
      <c r="X255">
        <v>3</v>
      </c>
      <c r="Y255">
        <v>77026.080000000002</v>
      </c>
      <c r="Z255">
        <v>74120.73</v>
      </c>
    </row>
    <row r="256" spans="1:26" x14ac:dyDescent="0.25">
      <c r="A256">
        <v>95</v>
      </c>
      <c r="B256">
        <v>0</v>
      </c>
      <c r="C256">
        <v>1</v>
      </c>
      <c r="D256">
        <v>11495</v>
      </c>
      <c r="U256">
        <v>2001</v>
      </c>
      <c r="V256">
        <v>4</v>
      </c>
      <c r="W256" t="s">
        <v>449</v>
      </c>
      <c r="X256">
        <v>4</v>
      </c>
      <c r="Y256">
        <v>92939.21</v>
      </c>
      <c r="Z256">
        <v>92728.14</v>
      </c>
    </row>
    <row r="257" spans="1:26" x14ac:dyDescent="0.25">
      <c r="A257">
        <v>96</v>
      </c>
      <c r="B257">
        <v>0</v>
      </c>
      <c r="C257">
        <v>1</v>
      </c>
      <c r="D257">
        <v>10378</v>
      </c>
      <c r="U257">
        <v>2001</v>
      </c>
      <c r="V257">
        <v>4</v>
      </c>
      <c r="W257" t="s">
        <v>449</v>
      </c>
      <c r="X257">
        <v>5</v>
      </c>
      <c r="Y257">
        <v>14890.83</v>
      </c>
      <c r="Z257">
        <v>14878.51</v>
      </c>
    </row>
    <row r="258" spans="1:26" x14ac:dyDescent="0.25">
      <c r="A258">
        <v>97</v>
      </c>
      <c r="B258">
        <v>0</v>
      </c>
      <c r="C258">
        <v>1</v>
      </c>
      <c r="D258">
        <v>11536</v>
      </c>
      <c r="U258">
        <v>2002</v>
      </c>
      <c r="V258">
        <v>4</v>
      </c>
      <c r="W258" t="s">
        <v>449</v>
      </c>
      <c r="X258">
        <v>2</v>
      </c>
      <c r="Y258">
        <v>93263.14</v>
      </c>
      <c r="Z258">
        <v>83398.16</v>
      </c>
    </row>
    <row r="259" spans="1:26" x14ac:dyDescent="0.25">
      <c r="A259">
        <v>98</v>
      </c>
      <c r="B259">
        <v>0</v>
      </c>
      <c r="C259">
        <v>1</v>
      </c>
      <c r="D259">
        <v>22715</v>
      </c>
      <c r="U259">
        <v>2002</v>
      </c>
      <c r="V259">
        <v>4</v>
      </c>
      <c r="W259" t="s">
        <v>449</v>
      </c>
      <c r="X259">
        <v>3</v>
      </c>
      <c r="Y259">
        <v>76079.31</v>
      </c>
      <c r="Z259">
        <v>69820.58</v>
      </c>
    </row>
    <row r="260" spans="1:26" x14ac:dyDescent="0.25">
      <c r="A260">
        <v>99</v>
      </c>
      <c r="B260">
        <v>0</v>
      </c>
      <c r="C260">
        <v>1</v>
      </c>
      <c r="D260">
        <v>26783</v>
      </c>
      <c r="U260">
        <v>2002</v>
      </c>
      <c r="V260">
        <v>4</v>
      </c>
      <c r="W260" t="s">
        <v>449</v>
      </c>
      <c r="X260">
        <v>4</v>
      </c>
      <c r="Y260">
        <v>131117.32</v>
      </c>
      <c r="Z260">
        <v>130467.84</v>
      </c>
    </row>
    <row r="261" spans="1:26" x14ac:dyDescent="0.25">
      <c r="A261">
        <v>100</v>
      </c>
      <c r="B261">
        <v>0</v>
      </c>
      <c r="C261">
        <v>1</v>
      </c>
      <c r="D261">
        <v>35101</v>
      </c>
      <c r="U261">
        <v>2002</v>
      </c>
      <c r="V261">
        <v>4</v>
      </c>
      <c r="W261" t="s">
        <v>449</v>
      </c>
      <c r="X261">
        <v>5</v>
      </c>
      <c r="Y261">
        <v>4716.05</v>
      </c>
      <c r="Z261">
        <v>4708.32</v>
      </c>
    </row>
    <row r="262" spans="1:26" x14ac:dyDescent="0.25">
      <c r="A262">
        <v>101</v>
      </c>
      <c r="B262">
        <v>0</v>
      </c>
      <c r="C262">
        <v>1</v>
      </c>
      <c r="D262">
        <v>42436</v>
      </c>
      <c r="U262">
        <v>2003</v>
      </c>
      <c r="V262">
        <v>4</v>
      </c>
      <c r="W262" t="s">
        <v>449</v>
      </c>
      <c r="X262">
        <v>2</v>
      </c>
      <c r="Y262">
        <v>24066.62</v>
      </c>
      <c r="Z262">
        <v>22810.3</v>
      </c>
    </row>
    <row r="263" spans="1:26" x14ac:dyDescent="0.25">
      <c r="A263">
        <v>102</v>
      </c>
      <c r="B263">
        <v>0</v>
      </c>
      <c r="C263">
        <v>1</v>
      </c>
      <c r="D263">
        <v>41022</v>
      </c>
      <c r="U263">
        <v>2003</v>
      </c>
      <c r="V263">
        <v>4</v>
      </c>
      <c r="W263" t="s">
        <v>449</v>
      </c>
      <c r="X263">
        <v>3</v>
      </c>
      <c r="Y263">
        <v>28297.45</v>
      </c>
      <c r="Z263">
        <v>27181.15</v>
      </c>
    </row>
    <row r="264" spans="1:26" x14ac:dyDescent="0.25">
      <c r="A264">
        <v>103</v>
      </c>
      <c r="B264">
        <v>0</v>
      </c>
      <c r="C264">
        <v>1</v>
      </c>
      <c r="D264">
        <v>40500</v>
      </c>
      <c r="U264">
        <v>2003</v>
      </c>
      <c r="V264">
        <v>4</v>
      </c>
      <c r="W264" t="s">
        <v>449</v>
      </c>
      <c r="X264">
        <v>4</v>
      </c>
      <c r="Y264">
        <v>165499.23000000001</v>
      </c>
      <c r="Z264">
        <v>165109.07</v>
      </c>
    </row>
    <row r="265" spans="1:26" x14ac:dyDescent="0.25">
      <c r="A265">
        <v>104</v>
      </c>
      <c r="B265">
        <v>0</v>
      </c>
      <c r="C265">
        <v>1</v>
      </c>
      <c r="D265">
        <v>31803</v>
      </c>
      <c r="U265">
        <v>2003</v>
      </c>
      <c r="V265">
        <v>4</v>
      </c>
      <c r="W265" t="s">
        <v>449</v>
      </c>
      <c r="X265">
        <v>5</v>
      </c>
      <c r="Y265">
        <v>17144.66</v>
      </c>
      <c r="Z265">
        <v>17128.849999999999</v>
      </c>
    </row>
    <row r="266" spans="1:26" x14ac:dyDescent="0.25">
      <c r="A266">
        <v>105</v>
      </c>
      <c r="B266">
        <v>0</v>
      </c>
      <c r="C266">
        <v>1</v>
      </c>
      <c r="D266">
        <v>28490</v>
      </c>
      <c r="U266">
        <v>2004</v>
      </c>
      <c r="V266">
        <v>4</v>
      </c>
      <c r="W266" t="s">
        <v>449</v>
      </c>
      <c r="X266">
        <v>2</v>
      </c>
      <c r="Y266">
        <v>17523.91</v>
      </c>
      <c r="Z266">
        <v>14722.76</v>
      </c>
    </row>
    <row r="267" spans="1:26" x14ac:dyDescent="0.25">
      <c r="A267">
        <v>106</v>
      </c>
      <c r="B267">
        <v>0</v>
      </c>
      <c r="C267">
        <v>1</v>
      </c>
      <c r="D267">
        <v>50989</v>
      </c>
      <c r="U267">
        <v>2004</v>
      </c>
      <c r="V267">
        <v>4</v>
      </c>
      <c r="W267" t="s">
        <v>449</v>
      </c>
      <c r="X267">
        <v>3</v>
      </c>
      <c r="Y267">
        <v>61254.43</v>
      </c>
      <c r="Z267">
        <v>53582.44</v>
      </c>
    </row>
    <row r="268" spans="1:26" x14ac:dyDescent="0.25">
      <c r="A268">
        <v>107</v>
      </c>
      <c r="B268">
        <v>0</v>
      </c>
      <c r="C268">
        <v>1</v>
      </c>
      <c r="D268">
        <v>24877</v>
      </c>
      <c r="U268">
        <v>2004</v>
      </c>
      <c r="V268">
        <v>4</v>
      </c>
      <c r="W268" t="s">
        <v>449</v>
      </c>
      <c r="X268">
        <v>4</v>
      </c>
      <c r="Y268">
        <v>112320.75</v>
      </c>
      <c r="Z268">
        <v>111474.77</v>
      </c>
    </row>
    <row r="269" spans="1:26" x14ac:dyDescent="0.25">
      <c r="A269">
        <v>108</v>
      </c>
      <c r="B269">
        <v>0</v>
      </c>
      <c r="C269">
        <v>1</v>
      </c>
      <c r="D269">
        <v>19392</v>
      </c>
      <c r="U269">
        <v>2004</v>
      </c>
      <c r="V269">
        <v>4</v>
      </c>
      <c r="W269" t="s">
        <v>449</v>
      </c>
      <c r="X269">
        <v>5</v>
      </c>
      <c r="Y269">
        <v>78319.850000000006</v>
      </c>
      <c r="Z269">
        <v>78133.25</v>
      </c>
    </row>
    <row r="270" spans="1:26" x14ac:dyDescent="0.25">
      <c r="A270">
        <v>109</v>
      </c>
      <c r="B270">
        <v>0</v>
      </c>
      <c r="C270">
        <v>1</v>
      </c>
      <c r="D270">
        <v>31323</v>
      </c>
      <c r="U270">
        <v>2005</v>
      </c>
      <c r="V270">
        <v>4</v>
      </c>
      <c r="W270" t="s">
        <v>449</v>
      </c>
      <c r="X270">
        <v>2</v>
      </c>
      <c r="Y270">
        <v>58171.64</v>
      </c>
      <c r="Z270">
        <v>40770.199999999997</v>
      </c>
    </row>
    <row r="271" spans="1:26" x14ac:dyDescent="0.25">
      <c r="A271">
        <v>110</v>
      </c>
      <c r="B271">
        <v>0</v>
      </c>
      <c r="C271">
        <v>1</v>
      </c>
      <c r="D271">
        <v>22480</v>
      </c>
      <c r="U271">
        <v>2005</v>
      </c>
      <c r="V271">
        <v>4</v>
      </c>
      <c r="W271" t="s">
        <v>449</v>
      </c>
      <c r="X271">
        <v>3</v>
      </c>
      <c r="Y271">
        <v>41516.35</v>
      </c>
      <c r="Z271">
        <v>31617.34</v>
      </c>
    </row>
    <row r="272" spans="1:26" x14ac:dyDescent="0.25">
      <c r="A272">
        <v>111</v>
      </c>
      <c r="B272">
        <v>0</v>
      </c>
      <c r="C272">
        <v>1</v>
      </c>
      <c r="D272">
        <v>18751</v>
      </c>
      <c r="U272">
        <v>2005</v>
      </c>
      <c r="V272">
        <v>4</v>
      </c>
      <c r="W272" t="s">
        <v>449</v>
      </c>
      <c r="X272">
        <v>4</v>
      </c>
      <c r="Y272">
        <v>78217.320000000007</v>
      </c>
      <c r="Z272">
        <v>77093.87</v>
      </c>
    </row>
    <row r="273" spans="1:26" x14ac:dyDescent="0.25">
      <c r="A273">
        <v>112</v>
      </c>
      <c r="B273">
        <v>0</v>
      </c>
      <c r="C273">
        <v>1</v>
      </c>
      <c r="D273">
        <v>42830</v>
      </c>
      <c r="U273">
        <v>2005</v>
      </c>
      <c r="V273">
        <v>4</v>
      </c>
      <c r="W273" t="s">
        <v>449</v>
      </c>
      <c r="X273">
        <v>5</v>
      </c>
      <c r="Y273">
        <v>51683.82</v>
      </c>
      <c r="Z273">
        <v>51474.09</v>
      </c>
    </row>
    <row r="274" spans="1:26" x14ac:dyDescent="0.25">
      <c r="A274">
        <v>113</v>
      </c>
      <c r="B274">
        <v>0</v>
      </c>
      <c r="C274">
        <v>1</v>
      </c>
      <c r="D274">
        <v>40341</v>
      </c>
      <c r="U274">
        <v>2006</v>
      </c>
      <c r="V274">
        <v>4</v>
      </c>
      <c r="W274" t="s">
        <v>449</v>
      </c>
      <c r="X274">
        <v>2</v>
      </c>
      <c r="Y274">
        <v>26017.37</v>
      </c>
      <c r="Z274">
        <v>17675.14</v>
      </c>
    </row>
    <row r="275" spans="1:26" x14ac:dyDescent="0.25">
      <c r="A275">
        <v>114</v>
      </c>
      <c r="B275">
        <v>0</v>
      </c>
      <c r="C275">
        <v>1</v>
      </c>
      <c r="D275">
        <v>41418</v>
      </c>
      <c r="U275">
        <v>2006</v>
      </c>
      <c r="V275">
        <v>4</v>
      </c>
      <c r="W275" t="s">
        <v>449</v>
      </c>
      <c r="X275">
        <v>3</v>
      </c>
      <c r="Y275">
        <v>68765.83</v>
      </c>
      <c r="Z275">
        <v>51224.9</v>
      </c>
    </row>
    <row r="276" spans="1:26" x14ac:dyDescent="0.25">
      <c r="A276">
        <v>115</v>
      </c>
      <c r="B276">
        <v>0</v>
      </c>
      <c r="C276">
        <v>1</v>
      </c>
      <c r="D276">
        <v>37253</v>
      </c>
      <c r="U276">
        <v>2006</v>
      </c>
      <c r="V276">
        <v>4</v>
      </c>
      <c r="W276" t="s">
        <v>449</v>
      </c>
      <c r="X276">
        <v>4</v>
      </c>
      <c r="Y276">
        <v>62556.77</v>
      </c>
      <c r="Z276">
        <v>61593.38</v>
      </c>
    </row>
    <row r="277" spans="1:26" x14ac:dyDescent="0.25">
      <c r="A277">
        <v>116</v>
      </c>
      <c r="B277">
        <v>0</v>
      </c>
      <c r="C277">
        <v>1</v>
      </c>
      <c r="D277">
        <v>38648</v>
      </c>
      <c r="U277">
        <v>2006</v>
      </c>
      <c r="V277">
        <v>4</v>
      </c>
      <c r="W277" t="s">
        <v>449</v>
      </c>
      <c r="X277">
        <v>5</v>
      </c>
      <c r="Y277">
        <v>12491.07</v>
      </c>
      <c r="Z277">
        <v>12436.1</v>
      </c>
    </row>
    <row r="278" spans="1:26" x14ac:dyDescent="0.25">
      <c r="A278">
        <v>117</v>
      </c>
      <c r="B278">
        <v>0</v>
      </c>
      <c r="C278">
        <v>1</v>
      </c>
      <c r="D278">
        <v>52535</v>
      </c>
      <c r="U278">
        <v>2007</v>
      </c>
      <c r="V278">
        <v>4</v>
      </c>
      <c r="W278" t="s">
        <v>449</v>
      </c>
      <c r="X278">
        <v>2</v>
      </c>
      <c r="Y278">
        <v>78887.69</v>
      </c>
      <c r="Z278">
        <v>67654.91</v>
      </c>
    </row>
    <row r="279" spans="1:26" x14ac:dyDescent="0.25">
      <c r="A279">
        <v>118</v>
      </c>
      <c r="B279">
        <v>0</v>
      </c>
      <c r="C279">
        <v>1</v>
      </c>
      <c r="D279">
        <v>49654</v>
      </c>
      <c r="U279">
        <v>2007</v>
      </c>
      <c r="V279">
        <v>4</v>
      </c>
      <c r="W279" t="s">
        <v>449</v>
      </c>
      <c r="X279">
        <v>3</v>
      </c>
      <c r="Y279">
        <v>14016.74</v>
      </c>
      <c r="Z279">
        <v>12434.87</v>
      </c>
    </row>
    <row r="280" spans="1:26" x14ac:dyDescent="0.25">
      <c r="A280">
        <v>119</v>
      </c>
      <c r="B280">
        <v>0</v>
      </c>
      <c r="C280">
        <v>1</v>
      </c>
      <c r="D280">
        <v>0</v>
      </c>
      <c r="U280">
        <v>2007</v>
      </c>
      <c r="V280">
        <v>4</v>
      </c>
      <c r="W280" t="s">
        <v>449</v>
      </c>
      <c r="X280">
        <v>4</v>
      </c>
      <c r="Y280">
        <v>88335.74</v>
      </c>
      <c r="Z280">
        <v>87735.72</v>
      </c>
    </row>
    <row r="281" spans="1:26" x14ac:dyDescent="0.25">
      <c r="A281" t="s">
        <v>484</v>
      </c>
      <c r="B281" t="s">
        <v>1831</v>
      </c>
      <c r="U281">
        <v>2007</v>
      </c>
      <c r="V281">
        <v>4</v>
      </c>
      <c r="W281" t="s">
        <v>449</v>
      </c>
      <c r="X281">
        <v>5</v>
      </c>
      <c r="Y281">
        <v>4655.7</v>
      </c>
      <c r="Z281">
        <v>4646.41</v>
      </c>
    </row>
    <row r="282" spans="1:26" x14ac:dyDescent="0.25">
      <c r="A282">
        <v>1</v>
      </c>
      <c r="B282" t="s">
        <v>481</v>
      </c>
      <c r="U282">
        <v>2008</v>
      </c>
      <c r="V282">
        <v>4</v>
      </c>
      <c r="W282" t="s">
        <v>449</v>
      </c>
      <c r="X282">
        <v>2</v>
      </c>
      <c r="Y282">
        <v>12275.28</v>
      </c>
      <c r="Z282">
        <v>9189.0499999999993</v>
      </c>
    </row>
    <row r="283" spans="1:26" x14ac:dyDescent="0.25">
      <c r="A283">
        <v>1</v>
      </c>
      <c r="B283" t="s">
        <v>486</v>
      </c>
      <c r="U283">
        <v>2008</v>
      </c>
      <c r="V283">
        <v>4</v>
      </c>
      <c r="W283" t="s">
        <v>449</v>
      </c>
      <c r="X283">
        <v>3</v>
      </c>
      <c r="Y283">
        <v>97046.24</v>
      </c>
      <c r="Z283">
        <v>77760.679999999993</v>
      </c>
    </row>
    <row r="284" spans="1:26" x14ac:dyDescent="0.25">
      <c r="A284">
        <v>3</v>
      </c>
      <c r="B284" t="s">
        <v>471</v>
      </c>
      <c r="C284" s="3" t="s">
        <v>1966</v>
      </c>
      <c r="D284" s="3"/>
      <c r="E284" s="3"/>
      <c r="U284">
        <v>2008</v>
      </c>
      <c r="V284">
        <v>4</v>
      </c>
      <c r="W284" t="s">
        <v>449</v>
      </c>
      <c r="X284">
        <v>4</v>
      </c>
      <c r="Y284">
        <v>30057.11</v>
      </c>
      <c r="Z284">
        <v>29697.61</v>
      </c>
    </row>
    <row r="285" spans="1:26" x14ac:dyDescent="0.25">
      <c r="A285">
        <v>1</v>
      </c>
      <c r="B285" t="s">
        <v>483</v>
      </c>
      <c r="C285" s="664" t="s">
        <v>188</v>
      </c>
      <c r="D285" s="664" t="s">
        <v>189</v>
      </c>
      <c r="E285" s="664" t="s">
        <v>190</v>
      </c>
      <c r="U285">
        <v>2008</v>
      </c>
      <c r="V285">
        <v>4</v>
      </c>
      <c r="W285" t="s">
        <v>449</v>
      </c>
      <c r="X285">
        <v>5</v>
      </c>
      <c r="Y285">
        <v>2715</v>
      </c>
      <c r="Z285">
        <v>2705.3</v>
      </c>
    </row>
    <row r="286" spans="1:26" x14ac:dyDescent="0.25">
      <c r="A286">
        <v>79</v>
      </c>
      <c r="B286">
        <v>1</v>
      </c>
      <c r="C286" s="660">
        <v>7756</v>
      </c>
      <c r="D286" s="660">
        <v>3351</v>
      </c>
      <c r="E286" s="660">
        <v>103</v>
      </c>
      <c r="U286">
        <v>2009</v>
      </c>
      <c r="V286">
        <v>4</v>
      </c>
      <c r="W286" t="s">
        <v>449</v>
      </c>
      <c r="X286">
        <v>2</v>
      </c>
      <c r="Y286">
        <v>106401.86</v>
      </c>
      <c r="Z286">
        <v>88602.06</v>
      </c>
    </row>
    <row r="287" spans="1:26" x14ac:dyDescent="0.25">
      <c r="A287">
        <v>80</v>
      </c>
      <c r="B287">
        <v>1</v>
      </c>
      <c r="C287" s="660">
        <v>4532</v>
      </c>
      <c r="D287" s="660">
        <v>5821</v>
      </c>
      <c r="E287" s="660">
        <v>166</v>
      </c>
      <c r="U287">
        <v>2009</v>
      </c>
      <c r="V287">
        <v>4</v>
      </c>
      <c r="W287" t="s">
        <v>449</v>
      </c>
      <c r="X287">
        <v>3</v>
      </c>
      <c r="Y287">
        <v>7231</v>
      </c>
      <c r="Z287">
        <v>6277.63</v>
      </c>
    </row>
    <row r="288" spans="1:26" x14ac:dyDescent="0.25">
      <c r="A288">
        <v>81</v>
      </c>
      <c r="B288">
        <v>1</v>
      </c>
      <c r="C288" s="660">
        <v>1192</v>
      </c>
      <c r="D288" s="660">
        <v>6224</v>
      </c>
      <c r="E288" s="660">
        <v>191</v>
      </c>
      <c r="U288">
        <v>2009</v>
      </c>
      <c r="V288">
        <v>4</v>
      </c>
      <c r="W288" t="s">
        <v>449</v>
      </c>
      <c r="X288">
        <v>4</v>
      </c>
      <c r="Y288">
        <v>72216.17</v>
      </c>
      <c r="Z288">
        <v>71642.789999999994</v>
      </c>
    </row>
    <row r="289" spans="1:26" x14ac:dyDescent="0.25">
      <c r="A289">
        <v>82</v>
      </c>
      <c r="B289">
        <v>1</v>
      </c>
      <c r="C289" s="660">
        <v>1826</v>
      </c>
      <c r="D289" s="660">
        <v>5037</v>
      </c>
      <c r="E289" s="660">
        <v>344</v>
      </c>
      <c r="U289">
        <v>2009</v>
      </c>
      <c r="V289">
        <v>4</v>
      </c>
      <c r="W289" t="s">
        <v>449</v>
      </c>
      <c r="X289">
        <v>5</v>
      </c>
      <c r="Y289">
        <v>1609.29</v>
      </c>
      <c r="Z289">
        <v>1605.39</v>
      </c>
    </row>
    <row r="290" spans="1:26" x14ac:dyDescent="0.25">
      <c r="A290">
        <v>83</v>
      </c>
      <c r="B290">
        <v>1</v>
      </c>
      <c r="C290" s="660">
        <v>2970</v>
      </c>
      <c r="D290" s="660">
        <v>3613</v>
      </c>
      <c r="E290" s="660">
        <v>279</v>
      </c>
      <c r="U290">
        <v>2010</v>
      </c>
      <c r="V290">
        <v>4</v>
      </c>
      <c r="W290" t="s">
        <v>449</v>
      </c>
      <c r="X290">
        <v>2</v>
      </c>
      <c r="Y290">
        <v>25643.919999999998</v>
      </c>
      <c r="Z290">
        <v>16791.88</v>
      </c>
    </row>
    <row r="291" spans="1:26" x14ac:dyDescent="0.25">
      <c r="A291">
        <v>84</v>
      </c>
      <c r="B291">
        <v>1</v>
      </c>
      <c r="C291" s="660">
        <v>5624</v>
      </c>
      <c r="D291" s="660">
        <v>2895</v>
      </c>
      <c r="E291" s="660">
        <v>342</v>
      </c>
      <c r="U291">
        <v>2010</v>
      </c>
      <c r="V291">
        <v>4</v>
      </c>
      <c r="W291" t="s">
        <v>449</v>
      </c>
      <c r="X291">
        <v>3</v>
      </c>
      <c r="Y291">
        <v>190610.95</v>
      </c>
      <c r="Z291">
        <v>138939.67000000001</v>
      </c>
    </row>
    <row r="292" spans="1:26" x14ac:dyDescent="0.25">
      <c r="A292">
        <v>85</v>
      </c>
      <c r="B292">
        <v>1</v>
      </c>
      <c r="C292" s="660">
        <v>3462</v>
      </c>
      <c r="D292" s="660">
        <v>2205</v>
      </c>
      <c r="E292" s="660">
        <v>107</v>
      </c>
      <c r="U292">
        <v>2010</v>
      </c>
      <c r="V292">
        <v>4</v>
      </c>
      <c r="W292" t="s">
        <v>449</v>
      </c>
      <c r="X292">
        <v>4</v>
      </c>
      <c r="Y292">
        <v>43391.13</v>
      </c>
      <c r="Z292">
        <v>42682.61</v>
      </c>
    </row>
    <row r="293" spans="1:26" x14ac:dyDescent="0.25">
      <c r="A293">
        <v>86</v>
      </c>
      <c r="B293">
        <v>1</v>
      </c>
      <c r="C293" s="660">
        <v>1294</v>
      </c>
      <c r="D293" s="660">
        <v>2332</v>
      </c>
      <c r="E293" s="660">
        <v>469</v>
      </c>
      <c r="U293">
        <v>2010</v>
      </c>
      <c r="V293">
        <v>4</v>
      </c>
      <c r="W293" t="s">
        <v>449</v>
      </c>
      <c r="X293">
        <v>5</v>
      </c>
      <c r="Y293">
        <v>6168.81</v>
      </c>
      <c r="Z293">
        <v>6137.43</v>
      </c>
    </row>
    <row r="294" spans="1:26" x14ac:dyDescent="0.25">
      <c r="A294">
        <v>87</v>
      </c>
      <c r="B294">
        <v>1</v>
      </c>
      <c r="C294" s="660">
        <v>440</v>
      </c>
      <c r="D294" s="660">
        <v>3079</v>
      </c>
      <c r="E294" s="660">
        <v>607</v>
      </c>
      <c r="U294">
        <v>2011</v>
      </c>
      <c r="V294">
        <v>4</v>
      </c>
      <c r="W294" t="s">
        <v>449</v>
      </c>
      <c r="X294">
        <v>2</v>
      </c>
      <c r="Y294">
        <v>17909.810000000001</v>
      </c>
      <c r="Z294">
        <v>10083.379999999999</v>
      </c>
    </row>
    <row r="295" spans="1:26" x14ac:dyDescent="0.25">
      <c r="A295">
        <v>88</v>
      </c>
      <c r="B295">
        <v>1</v>
      </c>
      <c r="C295" s="660">
        <v>1642</v>
      </c>
      <c r="D295" s="660">
        <v>6824</v>
      </c>
      <c r="E295" s="660">
        <v>172</v>
      </c>
      <c r="U295">
        <v>2011</v>
      </c>
      <c r="V295">
        <v>4</v>
      </c>
      <c r="W295" t="s">
        <v>449</v>
      </c>
      <c r="X295">
        <v>3</v>
      </c>
      <c r="Y295">
        <v>59042.61</v>
      </c>
      <c r="Z295">
        <v>38396.71</v>
      </c>
    </row>
    <row r="296" spans="1:26" x14ac:dyDescent="0.25">
      <c r="A296">
        <v>89</v>
      </c>
      <c r="B296">
        <v>1</v>
      </c>
      <c r="C296" s="660">
        <v>5618</v>
      </c>
      <c r="D296" s="660">
        <v>2198</v>
      </c>
      <c r="E296" s="660">
        <v>326</v>
      </c>
      <c r="U296">
        <v>2011</v>
      </c>
      <c r="V296">
        <v>4</v>
      </c>
      <c r="W296" t="s">
        <v>449</v>
      </c>
      <c r="X296">
        <v>4</v>
      </c>
      <c r="Y296">
        <v>156778.94</v>
      </c>
      <c r="Z296">
        <v>153469.54</v>
      </c>
    </row>
    <row r="297" spans="1:26" x14ac:dyDescent="0.25">
      <c r="A297">
        <v>90</v>
      </c>
      <c r="B297">
        <v>1</v>
      </c>
      <c r="C297" s="660">
        <v>1989</v>
      </c>
      <c r="D297" s="660">
        <v>5250</v>
      </c>
      <c r="E297" s="660">
        <v>604</v>
      </c>
      <c r="U297">
        <v>2011</v>
      </c>
      <c r="V297">
        <v>4</v>
      </c>
      <c r="W297" t="s">
        <v>449</v>
      </c>
      <c r="X297">
        <v>5</v>
      </c>
      <c r="Y297">
        <v>97.11</v>
      </c>
      <c r="Z297">
        <v>96.55</v>
      </c>
    </row>
    <row r="298" spans="1:26" x14ac:dyDescent="0.25">
      <c r="A298">
        <v>91</v>
      </c>
      <c r="B298">
        <v>1</v>
      </c>
      <c r="C298" s="660">
        <v>4098</v>
      </c>
      <c r="D298" s="660">
        <v>4322</v>
      </c>
      <c r="E298" s="660">
        <v>172</v>
      </c>
      <c r="U298">
        <v>2012</v>
      </c>
      <c r="V298">
        <v>4</v>
      </c>
      <c r="W298" t="s">
        <v>449</v>
      </c>
      <c r="X298">
        <v>2</v>
      </c>
      <c r="Y298">
        <v>45169.25</v>
      </c>
      <c r="Z298">
        <v>40268.07</v>
      </c>
    </row>
    <row r="299" spans="1:26" x14ac:dyDescent="0.25">
      <c r="A299">
        <v>92</v>
      </c>
      <c r="B299">
        <v>1</v>
      </c>
      <c r="C299" s="660">
        <v>2705</v>
      </c>
      <c r="D299" s="660">
        <v>8629</v>
      </c>
      <c r="E299" s="660">
        <v>303</v>
      </c>
      <c r="U299">
        <v>2012</v>
      </c>
      <c r="V299">
        <v>4</v>
      </c>
      <c r="W299" t="s">
        <v>449</v>
      </c>
      <c r="X299">
        <v>3</v>
      </c>
      <c r="Y299">
        <v>31991.88</v>
      </c>
      <c r="Z299">
        <v>29250.3</v>
      </c>
    </row>
    <row r="300" spans="1:26" x14ac:dyDescent="0.25">
      <c r="A300">
        <v>93</v>
      </c>
      <c r="B300">
        <v>1</v>
      </c>
      <c r="C300" s="660">
        <v>4161</v>
      </c>
      <c r="D300" s="660">
        <v>4162</v>
      </c>
      <c r="E300" s="660">
        <v>407</v>
      </c>
      <c r="U300">
        <v>2012</v>
      </c>
      <c r="V300">
        <v>4</v>
      </c>
      <c r="W300" t="s">
        <v>449</v>
      </c>
      <c r="X300">
        <v>4</v>
      </c>
      <c r="Y300">
        <v>47484.6</v>
      </c>
      <c r="Z300">
        <v>47240.1</v>
      </c>
    </row>
    <row r="301" spans="1:26" x14ac:dyDescent="0.25">
      <c r="A301">
        <v>94</v>
      </c>
      <c r="B301">
        <v>1</v>
      </c>
      <c r="C301" s="660">
        <v>5035</v>
      </c>
      <c r="D301" s="660">
        <v>2532</v>
      </c>
      <c r="E301" s="660">
        <v>257</v>
      </c>
      <c r="U301">
        <v>2012</v>
      </c>
      <c r="V301">
        <v>4</v>
      </c>
      <c r="W301" t="s">
        <v>449</v>
      </c>
      <c r="X301">
        <v>5</v>
      </c>
      <c r="Y301">
        <v>4012</v>
      </c>
      <c r="Z301">
        <v>4005.78</v>
      </c>
    </row>
    <row r="302" spans="1:26" x14ac:dyDescent="0.25">
      <c r="A302">
        <v>95</v>
      </c>
      <c r="B302">
        <v>1</v>
      </c>
      <c r="C302" s="660">
        <v>13590</v>
      </c>
      <c r="D302" s="660">
        <v>5500</v>
      </c>
      <c r="E302" s="660">
        <v>19</v>
      </c>
      <c r="U302">
        <v>2013</v>
      </c>
      <c r="V302">
        <v>4</v>
      </c>
      <c r="W302" t="s">
        <v>449</v>
      </c>
      <c r="X302">
        <v>2</v>
      </c>
      <c r="Y302">
        <v>173786.37</v>
      </c>
      <c r="Z302">
        <v>69427.37</v>
      </c>
    </row>
    <row r="303" spans="1:26" x14ac:dyDescent="0.25">
      <c r="A303">
        <v>96</v>
      </c>
      <c r="B303">
        <v>1</v>
      </c>
      <c r="C303" s="660">
        <v>8228</v>
      </c>
      <c r="D303" s="660">
        <v>8874</v>
      </c>
      <c r="E303" s="660">
        <v>174</v>
      </c>
      <c r="U303">
        <v>2013</v>
      </c>
      <c r="V303">
        <v>4</v>
      </c>
      <c r="W303" t="s">
        <v>449</v>
      </c>
      <c r="X303">
        <v>3</v>
      </c>
      <c r="Y303">
        <v>107238.12</v>
      </c>
      <c r="Z303">
        <v>57454.48</v>
      </c>
    </row>
    <row r="304" spans="1:26" x14ac:dyDescent="0.25">
      <c r="A304">
        <v>97</v>
      </c>
      <c r="B304">
        <v>1</v>
      </c>
      <c r="C304" s="660">
        <v>7665</v>
      </c>
      <c r="D304" s="660">
        <v>4034</v>
      </c>
      <c r="E304" s="660">
        <v>237</v>
      </c>
      <c r="U304">
        <v>2013</v>
      </c>
      <c r="V304">
        <v>4</v>
      </c>
      <c r="W304" t="s">
        <v>449</v>
      </c>
      <c r="X304">
        <v>4</v>
      </c>
      <c r="Y304">
        <v>42330.9</v>
      </c>
      <c r="Z304">
        <v>41153.160000000003</v>
      </c>
    </row>
    <row r="305" spans="1:26" x14ac:dyDescent="0.25">
      <c r="A305">
        <v>98</v>
      </c>
      <c r="B305">
        <v>1</v>
      </c>
      <c r="C305" s="660">
        <v>4198</v>
      </c>
      <c r="D305" s="660">
        <v>4431</v>
      </c>
      <c r="E305" s="660">
        <v>102</v>
      </c>
      <c r="U305">
        <v>2013</v>
      </c>
      <c r="V305">
        <v>4</v>
      </c>
      <c r="W305" t="s">
        <v>449</v>
      </c>
      <c r="X305">
        <v>5</v>
      </c>
      <c r="Y305">
        <v>763.24</v>
      </c>
      <c r="Z305">
        <v>755.93</v>
      </c>
    </row>
    <row r="306" spans="1:26" x14ac:dyDescent="0.25">
      <c r="A306">
        <v>99</v>
      </c>
      <c r="B306">
        <v>1</v>
      </c>
      <c r="C306" s="660">
        <v>5333</v>
      </c>
      <c r="D306" s="660">
        <v>3077</v>
      </c>
      <c r="E306" s="660">
        <v>305</v>
      </c>
      <c r="U306">
        <v>2014</v>
      </c>
      <c r="V306">
        <v>4</v>
      </c>
      <c r="W306" t="s">
        <v>449</v>
      </c>
      <c r="X306">
        <v>2</v>
      </c>
      <c r="Y306">
        <v>19879.14</v>
      </c>
      <c r="Z306">
        <v>10985.58</v>
      </c>
    </row>
    <row r="307" spans="1:26" x14ac:dyDescent="0.25">
      <c r="A307">
        <v>100</v>
      </c>
      <c r="B307">
        <v>1</v>
      </c>
      <c r="C307" s="660">
        <v>3359</v>
      </c>
      <c r="D307" s="660">
        <v>4568</v>
      </c>
      <c r="E307" s="660">
        <v>296</v>
      </c>
      <c r="U307">
        <v>2014</v>
      </c>
      <c r="V307">
        <v>4</v>
      </c>
      <c r="W307" t="s">
        <v>449</v>
      </c>
      <c r="X307">
        <v>3</v>
      </c>
      <c r="Y307">
        <v>137882.69</v>
      </c>
      <c r="Z307">
        <v>90210.72</v>
      </c>
    </row>
    <row r="308" spans="1:26" x14ac:dyDescent="0.25">
      <c r="A308">
        <v>101</v>
      </c>
      <c r="B308">
        <v>1</v>
      </c>
      <c r="C308" s="660">
        <v>5048</v>
      </c>
      <c r="D308" s="660">
        <v>3315</v>
      </c>
      <c r="E308" s="660">
        <v>206</v>
      </c>
      <c r="U308">
        <v>2014</v>
      </c>
      <c r="V308">
        <v>4</v>
      </c>
      <c r="W308" t="s">
        <v>449</v>
      </c>
      <c r="X308">
        <v>4</v>
      </c>
      <c r="Y308">
        <v>62760.3</v>
      </c>
      <c r="Z308">
        <v>61457.14</v>
      </c>
    </row>
    <row r="309" spans="1:26" x14ac:dyDescent="0.25">
      <c r="A309">
        <v>102</v>
      </c>
      <c r="B309">
        <v>1</v>
      </c>
      <c r="C309" s="660">
        <v>4880</v>
      </c>
      <c r="D309" s="660">
        <v>2819</v>
      </c>
      <c r="E309" s="660">
        <v>113</v>
      </c>
      <c r="U309">
        <v>2014</v>
      </c>
      <c r="V309">
        <v>4</v>
      </c>
      <c r="W309" t="s">
        <v>449</v>
      </c>
      <c r="X309">
        <v>5</v>
      </c>
      <c r="Y309">
        <v>3325.87</v>
      </c>
      <c r="Z309">
        <v>3302.11</v>
      </c>
    </row>
    <row r="310" spans="1:26" x14ac:dyDescent="0.25">
      <c r="A310">
        <v>103</v>
      </c>
      <c r="B310">
        <v>1</v>
      </c>
      <c r="C310" s="660">
        <v>4649</v>
      </c>
      <c r="D310" s="660">
        <v>1254</v>
      </c>
      <c r="E310" s="660">
        <v>0</v>
      </c>
      <c r="U310">
        <v>2015</v>
      </c>
      <c r="V310">
        <v>4</v>
      </c>
      <c r="W310" t="s">
        <v>449</v>
      </c>
      <c r="X310">
        <v>2</v>
      </c>
      <c r="Y310">
        <v>23026.22</v>
      </c>
      <c r="Z310">
        <v>18506.61</v>
      </c>
    </row>
    <row r="311" spans="1:26" x14ac:dyDescent="0.25">
      <c r="A311">
        <v>104</v>
      </c>
      <c r="B311">
        <v>1</v>
      </c>
      <c r="C311" s="660">
        <v>1868</v>
      </c>
      <c r="D311" s="660">
        <v>1191</v>
      </c>
      <c r="E311" s="660">
        <v>583</v>
      </c>
      <c r="U311">
        <v>2015</v>
      </c>
      <c r="V311">
        <v>4</v>
      </c>
      <c r="W311" t="s">
        <v>449</v>
      </c>
      <c r="X311">
        <v>3</v>
      </c>
      <c r="Y311">
        <v>30471.599999999999</v>
      </c>
      <c r="Z311">
        <v>25672.560000000001</v>
      </c>
    </row>
    <row r="312" spans="1:26" x14ac:dyDescent="0.25">
      <c r="A312">
        <v>105</v>
      </c>
      <c r="B312">
        <v>1</v>
      </c>
      <c r="C312" s="660">
        <v>2056</v>
      </c>
      <c r="D312" s="660">
        <v>2676</v>
      </c>
      <c r="E312" s="660">
        <v>138</v>
      </c>
      <c r="U312">
        <v>2015</v>
      </c>
      <c r="V312">
        <v>4</v>
      </c>
      <c r="W312" t="s">
        <v>449</v>
      </c>
      <c r="X312">
        <v>4</v>
      </c>
      <c r="Y312">
        <v>79154.02</v>
      </c>
      <c r="Z312">
        <v>78402.37</v>
      </c>
    </row>
    <row r="313" spans="1:26" x14ac:dyDescent="0.25">
      <c r="A313">
        <v>106</v>
      </c>
      <c r="B313">
        <v>1</v>
      </c>
      <c r="C313" s="660">
        <v>2943</v>
      </c>
      <c r="D313" s="660">
        <v>1654</v>
      </c>
      <c r="E313" s="660">
        <v>283</v>
      </c>
      <c r="U313">
        <v>2015</v>
      </c>
      <c r="V313">
        <v>4</v>
      </c>
      <c r="W313" t="s">
        <v>449</v>
      </c>
      <c r="X313">
        <v>5</v>
      </c>
      <c r="Y313">
        <v>620.74</v>
      </c>
      <c r="Z313">
        <v>619.15</v>
      </c>
    </row>
    <row r="314" spans="1:26" x14ac:dyDescent="0.25">
      <c r="A314">
        <v>107</v>
      </c>
      <c r="B314">
        <v>1</v>
      </c>
      <c r="C314" s="660">
        <v>3154</v>
      </c>
      <c r="D314" s="660">
        <v>1624</v>
      </c>
      <c r="E314" s="660">
        <v>0</v>
      </c>
      <c r="U314">
        <v>2016</v>
      </c>
      <c r="V314">
        <v>4</v>
      </c>
      <c r="W314" t="s">
        <v>449</v>
      </c>
      <c r="X314">
        <v>2</v>
      </c>
      <c r="Y314">
        <v>44865.58</v>
      </c>
      <c r="Z314">
        <v>42157.07</v>
      </c>
    </row>
    <row r="315" spans="1:26" x14ac:dyDescent="0.25">
      <c r="A315">
        <v>108</v>
      </c>
      <c r="B315">
        <v>1</v>
      </c>
      <c r="C315" s="660">
        <v>3139</v>
      </c>
      <c r="D315" s="660">
        <v>2349</v>
      </c>
      <c r="E315" s="660">
        <v>158</v>
      </c>
      <c r="U315">
        <v>2016</v>
      </c>
      <c r="V315">
        <v>4</v>
      </c>
      <c r="W315" t="s">
        <v>449</v>
      </c>
      <c r="X315">
        <v>3</v>
      </c>
      <c r="Y315">
        <v>30244.58</v>
      </c>
      <c r="Z315">
        <v>28810.959999999999</v>
      </c>
    </row>
    <row r="316" spans="1:26" x14ac:dyDescent="0.25">
      <c r="A316">
        <v>109</v>
      </c>
      <c r="B316">
        <v>1</v>
      </c>
      <c r="C316" s="660">
        <v>1219</v>
      </c>
      <c r="D316" s="660">
        <v>1789</v>
      </c>
      <c r="E316" s="660">
        <v>98</v>
      </c>
      <c r="U316">
        <v>2016</v>
      </c>
      <c r="V316">
        <v>4</v>
      </c>
      <c r="W316" t="s">
        <v>449</v>
      </c>
      <c r="X316">
        <v>4</v>
      </c>
      <c r="Y316">
        <v>50199.21</v>
      </c>
      <c r="Z316">
        <v>50056.49</v>
      </c>
    </row>
    <row r="317" spans="1:26" x14ac:dyDescent="0.25">
      <c r="A317">
        <v>110</v>
      </c>
      <c r="B317">
        <v>1</v>
      </c>
      <c r="C317" s="660">
        <v>5037</v>
      </c>
      <c r="D317" s="660">
        <v>681</v>
      </c>
      <c r="E317" s="660">
        <v>45</v>
      </c>
      <c r="U317">
        <v>2016</v>
      </c>
      <c r="V317">
        <v>4</v>
      </c>
      <c r="W317" t="s">
        <v>449</v>
      </c>
      <c r="X317">
        <v>5</v>
      </c>
      <c r="Y317">
        <v>4660.45</v>
      </c>
      <c r="Z317">
        <v>4656.3</v>
      </c>
    </row>
    <row r="318" spans="1:26" x14ac:dyDescent="0.25">
      <c r="A318">
        <v>111</v>
      </c>
      <c r="B318">
        <v>1</v>
      </c>
      <c r="C318" s="660">
        <v>5276</v>
      </c>
      <c r="D318" s="660">
        <v>2285</v>
      </c>
      <c r="E318" s="660">
        <v>34</v>
      </c>
      <c r="U318">
        <v>2017</v>
      </c>
      <c r="V318">
        <v>4</v>
      </c>
      <c r="W318" t="s">
        <v>449</v>
      </c>
      <c r="X318">
        <v>2</v>
      </c>
      <c r="Y318">
        <v>30117.24</v>
      </c>
      <c r="Z318">
        <v>24725.7</v>
      </c>
    </row>
    <row r="319" spans="1:26" x14ac:dyDescent="0.25">
      <c r="A319">
        <v>112</v>
      </c>
      <c r="B319">
        <v>1</v>
      </c>
      <c r="C319" s="660">
        <v>2963</v>
      </c>
      <c r="D319" s="660">
        <v>3309</v>
      </c>
      <c r="E319" s="660">
        <v>19</v>
      </c>
      <c r="U319">
        <v>2017</v>
      </c>
      <c r="V319">
        <v>4</v>
      </c>
      <c r="W319" t="s">
        <v>449</v>
      </c>
      <c r="X319">
        <v>3</v>
      </c>
      <c r="Y319">
        <v>57096.74</v>
      </c>
      <c r="Z319">
        <v>49108.15</v>
      </c>
    </row>
    <row r="320" spans="1:26" x14ac:dyDescent="0.25">
      <c r="A320">
        <v>113</v>
      </c>
      <c r="B320">
        <v>1</v>
      </c>
      <c r="C320" s="660">
        <v>3482</v>
      </c>
      <c r="D320" s="660">
        <v>1795</v>
      </c>
      <c r="E320" s="660">
        <v>163</v>
      </c>
      <c r="U320">
        <v>2017</v>
      </c>
      <c r="V320">
        <v>4</v>
      </c>
      <c r="W320" t="s">
        <v>449</v>
      </c>
      <c r="X320">
        <v>4</v>
      </c>
      <c r="Y320">
        <v>29918.959999999999</v>
      </c>
      <c r="Z320">
        <v>29667.79</v>
      </c>
    </row>
    <row r="321" spans="1:26" x14ac:dyDescent="0.25">
      <c r="A321">
        <v>114</v>
      </c>
      <c r="B321">
        <v>1</v>
      </c>
      <c r="C321" s="660">
        <v>4868</v>
      </c>
      <c r="D321" s="660">
        <v>1676</v>
      </c>
      <c r="E321" s="660">
        <v>35</v>
      </c>
      <c r="U321">
        <v>2017</v>
      </c>
      <c r="V321">
        <v>4</v>
      </c>
      <c r="W321" t="s">
        <v>449</v>
      </c>
      <c r="X321">
        <v>5</v>
      </c>
      <c r="Y321">
        <v>354.37</v>
      </c>
      <c r="Z321">
        <v>353.42</v>
      </c>
    </row>
    <row r="322" spans="1:26" x14ac:dyDescent="0.25">
      <c r="A322">
        <v>115</v>
      </c>
      <c r="B322">
        <v>1</v>
      </c>
      <c r="C322" s="660">
        <v>2829</v>
      </c>
      <c r="D322" s="660">
        <v>6970</v>
      </c>
      <c r="E322" s="660">
        <v>41</v>
      </c>
      <c r="U322">
        <v>2018</v>
      </c>
      <c r="V322">
        <v>4</v>
      </c>
      <c r="W322" t="s">
        <v>449</v>
      </c>
      <c r="X322">
        <v>2</v>
      </c>
      <c r="Y322">
        <v>29706.48</v>
      </c>
      <c r="Z322">
        <v>24721.75</v>
      </c>
    </row>
    <row r="323" spans="1:26" x14ac:dyDescent="0.25">
      <c r="A323">
        <v>116</v>
      </c>
      <c r="B323">
        <v>1</v>
      </c>
      <c r="C323" s="660">
        <v>4602</v>
      </c>
      <c r="D323" s="660">
        <v>5592</v>
      </c>
      <c r="E323" s="660">
        <v>445</v>
      </c>
      <c r="U323">
        <v>2018</v>
      </c>
      <c r="V323">
        <v>4</v>
      </c>
      <c r="W323" t="s">
        <v>449</v>
      </c>
      <c r="X323">
        <v>3</v>
      </c>
      <c r="Y323">
        <v>38700.28</v>
      </c>
      <c r="Z323">
        <v>33590.769999999997</v>
      </c>
    </row>
    <row r="324" spans="1:26" x14ac:dyDescent="0.25">
      <c r="A324">
        <v>117</v>
      </c>
      <c r="B324">
        <v>1</v>
      </c>
      <c r="C324" s="660">
        <v>11168</v>
      </c>
      <c r="D324" s="660">
        <v>2868</v>
      </c>
      <c r="E324" s="660">
        <v>233</v>
      </c>
      <c r="U324">
        <v>2018</v>
      </c>
      <c r="V324">
        <v>4</v>
      </c>
      <c r="W324" t="s">
        <v>449</v>
      </c>
      <c r="X324">
        <v>4</v>
      </c>
      <c r="Y324">
        <v>58917.19</v>
      </c>
      <c r="Z324">
        <v>58449.75</v>
      </c>
    </row>
    <row r="325" spans="1:26" x14ac:dyDescent="0.25">
      <c r="A325">
        <v>118</v>
      </c>
      <c r="B325">
        <v>1</v>
      </c>
      <c r="C325">
        <v>5550</v>
      </c>
      <c r="D325">
        <v>6384</v>
      </c>
      <c r="E325">
        <v>228</v>
      </c>
      <c r="U325">
        <v>2018</v>
      </c>
      <c r="V325">
        <v>4</v>
      </c>
      <c r="W325" t="s">
        <v>449</v>
      </c>
      <c r="X325">
        <v>5</v>
      </c>
      <c r="Y325">
        <v>1088.1199999999999</v>
      </c>
      <c r="Z325">
        <v>1085.46</v>
      </c>
    </row>
    <row r="326" spans="1:26" x14ac:dyDescent="0.25">
      <c r="A326">
        <v>119</v>
      </c>
      <c r="B326">
        <v>0</v>
      </c>
      <c r="C326">
        <v>1</v>
      </c>
      <c r="D326">
        <v>0</v>
      </c>
      <c r="U326">
        <v>2019</v>
      </c>
      <c r="V326">
        <v>4</v>
      </c>
      <c r="W326" t="s">
        <v>449</v>
      </c>
      <c r="X326">
        <v>2</v>
      </c>
      <c r="Y326">
        <v>29581.59</v>
      </c>
      <c r="Z326">
        <v>24596.799999999999</v>
      </c>
    </row>
    <row r="327" spans="1:26" x14ac:dyDescent="0.25">
      <c r="A327" t="s">
        <v>487</v>
      </c>
      <c r="B327" t="s">
        <v>488</v>
      </c>
      <c r="U327">
        <v>2019</v>
      </c>
      <c r="V327">
        <v>4</v>
      </c>
      <c r="W327" t="s">
        <v>449</v>
      </c>
      <c r="X327">
        <v>3</v>
      </c>
      <c r="Y327">
        <v>38208.78</v>
      </c>
      <c r="Z327">
        <v>33155.160000000003</v>
      </c>
    </row>
    <row r="328" spans="1:26" x14ac:dyDescent="0.25">
      <c r="A328">
        <v>2</v>
      </c>
      <c r="B328" t="s">
        <v>489</v>
      </c>
      <c r="U328">
        <v>2019</v>
      </c>
      <c r="V328">
        <v>4</v>
      </c>
      <c r="W328" t="s">
        <v>449</v>
      </c>
      <c r="X328">
        <v>4</v>
      </c>
      <c r="Y328">
        <v>39937.42</v>
      </c>
      <c r="Z328">
        <v>39620.120000000003</v>
      </c>
    </row>
    <row r="329" spans="1:26" x14ac:dyDescent="0.25">
      <c r="A329">
        <v>2</v>
      </c>
      <c r="B329" t="s">
        <v>490</v>
      </c>
      <c r="U329">
        <v>2019</v>
      </c>
      <c r="V329">
        <v>4</v>
      </c>
      <c r="W329" t="s">
        <v>449</v>
      </c>
      <c r="X329">
        <v>5</v>
      </c>
      <c r="Y329">
        <v>2143.84</v>
      </c>
      <c r="Z329">
        <v>2138.5100000000002</v>
      </c>
    </row>
    <row r="330" spans="1:26" x14ac:dyDescent="0.25">
      <c r="A330">
        <v>3</v>
      </c>
      <c r="B330" t="s">
        <v>491</v>
      </c>
      <c r="C330" s="3" t="s">
        <v>1967</v>
      </c>
      <c r="D330" s="3"/>
      <c r="E330" s="3"/>
      <c r="U330">
        <v>1979</v>
      </c>
      <c r="V330">
        <v>26</v>
      </c>
      <c r="W330" t="s">
        <v>591</v>
      </c>
      <c r="X330">
        <v>2</v>
      </c>
      <c r="Y330">
        <v>1930.87</v>
      </c>
      <c r="Z330">
        <v>1049.94</v>
      </c>
    </row>
    <row r="331" spans="1:26" x14ac:dyDescent="0.25">
      <c r="A331">
        <v>1</v>
      </c>
      <c r="B331" t="s">
        <v>478</v>
      </c>
      <c r="C331" s="664" t="s">
        <v>188</v>
      </c>
      <c r="D331" s="664" t="s">
        <v>189</v>
      </c>
      <c r="E331" s="664" t="s">
        <v>190</v>
      </c>
      <c r="U331">
        <v>1979</v>
      </c>
      <c r="V331">
        <v>26</v>
      </c>
      <c r="W331" t="s">
        <v>591</v>
      </c>
      <c r="X331">
        <v>3</v>
      </c>
      <c r="Y331">
        <v>1271.99</v>
      </c>
      <c r="Z331">
        <v>671.22</v>
      </c>
    </row>
    <row r="332" spans="1:26" x14ac:dyDescent="0.25">
      <c r="A332">
        <v>79</v>
      </c>
      <c r="B332">
        <v>1</v>
      </c>
      <c r="C332" s="660">
        <v>9195</v>
      </c>
      <c r="D332" s="660">
        <v>3973</v>
      </c>
      <c r="E332" s="660">
        <v>122</v>
      </c>
      <c r="U332">
        <v>1979</v>
      </c>
      <c r="V332">
        <v>26</v>
      </c>
      <c r="W332" t="s">
        <v>591</v>
      </c>
      <c r="X332">
        <v>4</v>
      </c>
      <c r="Y332">
        <v>12358.19</v>
      </c>
      <c r="Z332">
        <v>8532.84</v>
      </c>
    </row>
    <row r="333" spans="1:26" x14ac:dyDescent="0.25">
      <c r="A333">
        <v>80</v>
      </c>
      <c r="B333">
        <v>1</v>
      </c>
      <c r="C333" s="660">
        <v>5601</v>
      </c>
      <c r="D333" s="660">
        <v>7194</v>
      </c>
      <c r="E333" s="660">
        <v>206</v>
      </c>
      <c r="U333">
        <v>1979</v>
      </c>
      <c r="V333">
        <v>26</v>
      </c>
      <c r="W333" t="s">
        <v>591</v>
      </c>
      <c r="X333">
        <v>5</v>
      </c>
      <c r="Y333">
        <v>8750.25</v>
      </c>
      <c r="Z333">
        <v>6195.8</v>
      </c>
    </row>
    <row r="334" spans="1:26" x14ac:dyDescent="0.25">
      <c r="A334">
        <v>81</v>
      </c>
      <c r="B334">
        <v>1</v>
      </c>
      <c r="C334" s="660">
        <v>1791</v>
      </c>
      <c r="D334" s="660">
        <v>9352</v>
      </c>
      <c r="E334" s="660">
        <v>287</v>
      </c>
      <c r="U334">
        <v>1980</v>
      </c>
      <c r="V334">
        <v>26</v>
      </c>
      <c r="W334" t="s">
        <v>591</v>
      </c>
      <c r="X334">
        <v>2</v>
      </c>
      <c r="Y334">
        <v>1531.07</v>
      </c>
      <c r="Z334">
        <v>647.54999999999995</v>
      </c>
    </row>
    <row r="335" spans="1:26" x14ac:dyDescent="0.25">
      <c r="A335">
        <v>82</v>
      </c>
      <c r="B335">
        <v>1</v>
      </c>
      <c r="C335" s="660">
        <v>2565</v>
      </c>
      <c r="D335" s="660">
        <v>7076</v>
      </c>
      <c r="E335" s="660">
        <v>484</v>
      </c>
      <c r="U335">
        <v>1980</v>
      </c>
      <c r="V335">
        <v>26</v>
      </c>
      <c r="W335" t="s">
        <v>591</v>
      </c>
      <c r="X335">
        <v>3</v>
      </c>
      <c r="Y335">
        <v>1050.0899999999999</v>
      </c>
      <c r="Z335">
        <v>431.68</v>
      </c>
    </row>
    <row r="336" spans="1:26" x14ac:dyDescent="0.25">
      <c r="A336">
        <v>83</v>
      </c>
      <c r="B336">
        <v>1</v>
      </c>
      <c r="C336" s="660">
        <v>4706</v>
      </c>
      <c r="D336" s="660">
        <v>5723</v>
      </c>
      <c r="E336" s="660">
        <v>442</v>
      </c>
      <c r="U336">
        <v>1980</v>
      </c>
      <c r="V336">
        <v>26</v>
      </c>
      <c r="W336" t="s">
        <v>591</v>
      </c>
      <c r="X336">
        <v>4</v>
      </c>
      <c r="Y336">
        <v>11612.29</v>
      </c>
      <c r="Z336">
        <v>6242.89</v>
      </c>
    </row>
    <row r="337" spans="1:26" x14ac:dyDescent="0.25">
      <c r="A337">
        <v>84</v>
      </c>
      <c r="B337">
        <v>1</v>
      </c>
      <c r="C337" s="660">
        <v>8974</v>
      </c>
      <c r="D337" s="660">
        <v>4619</v>
      </c>
      <c r="E337" s="660">
        <v>547</v>
      </c>
      <c r="U337">
        <v>1980</v>
      </c>
      <c r="V337">
        <v>26</v>
      </c>
      <c r="W337" t="s">
        <v>591</v>
      </c>
      <c r="X337">
        <v>5</v>
      </c>
      <c r="Y337">
        <v>8650.0400000000009</v>
      </c>
      <c r="Z337">
        <v>4768.7</v>
      </c>
    </row>
    <row r="338" spans="1:26" x14ac:dyDescent="0.25">
      <c r="A338">
        <v>85</v>
      </c>
      <c r="B338">
        <v>1</v>
      </c>
      <c r="C338" s="660">
        <v>10418</v>
      </c>
      <c r="D338" s="660">
        <v>6635</v>
      </c>
      <c r="E338" s="660">
        <v>323</v>
      </c>
      <c r="U338">
        <v>1981</v>
      </c>
      <c r="V338">
        <v>26</v>
      </c>
      <c r="W338" t="s">
        <v>591</v>
      </c>
      <c r="X338">
        <v>2</v>
      </c>
      <c r="Y338">
        <v>1735.84</v>
      </c>
      <c r="Z338">
        <v>560.92999999999995</v>
      </c>
    </row>
    <row r="339" spans="1:26" x14ac:dyDescent="0.25">
      <c r="A339">
        <v>86</v>
      </c>
      <c r="B339">
        <v>1</v>
      </c>
      <c r="C339" s="660">
        <v>4765</v>
      </c>
      <c r="D339" s="660">
        <v>8585</v>
      </c>
      <c r="E339" s="660">
        <v>1727</v>
      </c>
      <c r="U339">
        <v>1981</v>
      </c>
      <c r="V339">
        <v>26</v>
      </c>
      <c r="W339" t="s">
        <v>591</v>
      </c>
      <c r="X339">
        <v>3</v>
      </c>
      <c r="Y339">
        <v>832.49</v>
      </c>
      <c r="Z339">
        <v>262.91000000000003</v>
      </c>
    </row>
    <row r="340" spans="1:26" x14ac:dyDescent="0.25">
      <c r="A340">
        <v>87</v>
      </c>
      <c r="B340">
        <v>1</v>
      </c>
      <c r="C340" s="660">
        <v>1218</v>
      </c>
      <c r="D340" s="660">
        <v>8523</v>
      </c>
      <c r="E340" s="660">
        <v>1682</v>
      </c>
      <c r="U340">
        <v>1981</v>
      </c>
      <c r="V340">
        <v>26</v>
      </c>
      <c r="W340" t="s">
        <v>591</v>
      </c>
      <c r="X340">
        <v>4</v>
      </c>
      <c r="Y340">
        <v>9540.09</v>
      </c>
      <c r="Z340">
        <v>3931.63</v>
      </c>
    </row>
    <row r="341" spans="1:26" x14ac:dyDescent="0.25">
      <c r="A341">
        <v>88</v>
      </c>
      <c r="B341">
        <v>1</v>
      </c>
      <c r="C341" s="660">
        <v>1417</v>
      </c>
      <c r="D341" s="660">
        <v>5891</v>
      </c>
      <c r="E341" s="660">
        <v>149</v>
      </c>
      <c r="U341">
        <v>1981</v>
      </c>
      <c r="V341">
        <v>26</v>
      </c>
      <c r="W341" t="s">
        <v>591</v>
      </c>
      <c r="X341">
        <v>5</v>
      </c>
      <c r="Y341">
        <v>8110.49</v>
      </c>
      <c r="Z341">
        <v>3426.74</v>
      </c>
    </row>
    <row r="342" spans="1:26" x14ac:dyDescent="0.25">
      <c r="A342">
        <v>89</v>
      </c>
      <c r="B342">
        <v>1</v>
      </c>
      <c r="C342" s="660">
        <v>8990</v>
      </c>
      <c r="D342" s="660">
        <v>3387</v>
      </c>
      <c r="E342" s="660">
        <v>522</v>
      </c>
      <c r="U342">
        <v>1982</v>
      </c>
      <c r="V342">
        <v>26</v>
      </c>
      <c r="W342" t="s">
        <v>591</v>
      </c>
      <c r="X342">
        <v>2</v>
      </c>
      <c r="Y342">
        <v>1990.23</v>
      </c>
      <c r="Z342">
        <v>785.34</v>
      </c>
    </row>
    <row r="343" spans="1:26" x14ac:dyDescent="0.25">
      <c r="A343">
        <v>90</v>
      </c>
      <c r="B343">
        <v>1</v>
      </c>
      <c r="C343" s="660">
        <v>3315</v>
      </c>
      <c r="D343" s="660">
        <v>8759</v>
      </c>
      <c r="E343" s="660">
        <v>1015</v>
      </c>
      <c r="U343">
        <v>1982</v>
      </c>
      <c r="V343">
        <v>26</v>
      </c>
      <c r="W343" t="s">
        <v>591</v>
      </c>
      <c r="X343">
        <v>3</v>
      </c>
      <c r="Y343">
        <v>942.78</v>
      </c>
      <c r="Z343">
        <v>361.28</v>
      </c>
    </row>
    <row r="344" spans="1:26" x14ac:dyDescent="0.25">
      <c r="A344">
        <v>91</v>
      </c>
      <c r="B344">
        <v>1</v>
      </c>
      <c r="C344" s="660">
        <v>6747</v>
      </c>
      <c r="D344" s="660">
        <v>7372</v>
      </c>
      <c r="E344" s="660">
        <v>289</v>
      </c>
      <c r="U344">
        <v>1982</v>
      </c>
      <c r="V344">
        <v>26</v>
      </c>
      <c r="W344" t="s">
        <v>591</v>
      </c>
      <c r="X344">
        <v>4</v>
      </c>
      <c r="Y344">
        <v>7796.49</v>
      </c>
      <c r="Z344">
        <v>3916.59</v>
      </c>
    </row>
    <row r="345" spans="1:26" x14ac:dyDescent="0.25">
      <c r="A345">
        <v>92</v>
      </c>
      <c r="B345">
        <v>1</v>
      </c>
      <c r="C345" s="660">
        <v>3575</v>
      </c>
      <c r="D345" s="660">
        <v>11321</v>
      </c>
      <c r="E345" s="660">
        <v>387</v>
      </c>
      <c r="U345">
        <v>1982</v>
      </c>
      <c r="V345">
        <v>26</v>
      </c>
      <c r="W345" t="s">
        <v>591</v>
      </c>
      <c r="X345">
        <v>5</v>
      </c>
      <c r="Y345">
        <v>6642.04</v>
      </c>
      <c r="Z345">
        <v>3422.46</v>
      </c>
    </row>
    <row r="346" spans="1:26" x14ac:dyDescent="0.25">
      <c r="A346">
        <v>93</v>
      </c>
      <c r="B346">
        <v>1</v>
      </c>
      <c r="C346" s="660">
        <v>7090</v>
      </c>
      <c r="D346" s="660">
        <v>7336</v>
      </c>
      <c r="E346" s="660">
        <v>766</v>
      </c>
      <c r="U346">
        <v>1983</v>
      </c>
      <c r="V346">
        <v>26</v>
      </c>
      <c r="W346" t="s">
        <v>591</v>
      </c>
      <c r="X346">
        <v>2</v>
      </c>
      <c r="Y346">
        <v>1616.85</v>
      </c>
      <c r="Z346">
        <v>787.52</v>
      </c>
    </row>
    <row r="347" spans="1:26" x14ac:dyDescent="0.25">
      <c r="A347">
        <v>94</v>
      </c>
      <c r="B347">
        <v>1</v>
      </c>
      <c r="C347" s="660">
        <v>8320</v>
      </c>
      <c r="D347" s="660">
        <v>4264</v>
      </c>
      <c r="E347" s="660">
        <v>421</v>
      </c>
      <c r="U347">
        <v>1983</v>
      </c>
      <c r="V347">
        <v>26</v>
      </c>
      <c r="W347" t="s">
        <v>591</v>
      </c>
      <c r="X347">
        <v>3</v>
      </c>
      <c r="Y347">
        <v>1067.07</v>
      </c>
      <c r="Z347">
        <v>498.3</v>
      </c>
    </row>
    <row r="348" spans="1:26" x14ac:dyDescent="0.25">
      <c r="A348">
        <v>95</v>
      </c>
      <c r="B348">
        <v>1</v>
      </c>
      <c r="C348" s="660">
        <v>6595</v>
      </c>
      <c r="D348" s="660">
        <v>2667</v>
      </c>
      <c r="E348" s="660">
        <v>93</v>
      </c>
      <c r="U348">
        <v>1983</v>
      </c>
      <c r="V348">
        <v>26</v>
      </c>
      <c r="W348" t="s">
        <v>591</v>
      </c>
      <c r="X348">
        <v>4</v>
      </c>
      <c r="Y348">
        <v>8311.0499999999993</v>
      </c>
      <c r="Z348">
        <v>4595.82</v>
      </c>
    </row>
    <row r="349" spans="1:26" x14ac:dyDescent="0.25">
      <c r="A349">
        <v>96</v>
      </c>
      <c r="B349">
        <v>1</v>
      </c>
      <c r="C349" s="660">
        <v>9050</v>
      </c>
      <c r="D349" s="660">
        <v>9747</v>
      </c>
      <c r="E349" s="660">
        <v>189</v>
      </c>
      <c r="U349">
        <v>1983</v>
      </c>
      <c r="V349">
        <v>26</v>
      </c>
      <c r="W349" t="s">
        <v>591</v>
      </c>
      <c r="X349">
        <v>5</v>
      </c>
      <c r="Y349">
        <v>5508.24</v>
      </c>
      <c r="Z349">
        <v>3098.73</v>
      </c>
    </row>
    <row r="350" spans="1:26" x14ac:dyDescent="0.25">
      <c r="A350">
        <v>97</v>
      </c>
      <c r="B350">
        <v>1</v>
      </c>
      <c r="C350" s="660">
        <v>19276</v>
      </c>
      <c r="D350" s="660">
        <v>10143</v>
      </c>
      <c r="E350" s="660">
        <v>596</v>
      </c>
      <c r="U350">
        <v>1984</v>
      </c>
      <c r="V350">
        <v>26</v>
      </c>
      <c r="W350" t="s">
        <v>591</v>
      </c>
      <c r="X350">
        <v>2</v>
      </c>
      <c r="Y350">
        <v>1726.57</v>
      </c>
      <c r="Z350">
        <v>988.5</v>
      </c>
    </row>
    <row r="351" spans="1:26" x14ac:dyDescent="0.25">
      <c r="A351">
        <v>98</v>
      </c>
      <c r="B351">
        <v>1</v>
      </c>
      <c r="C351" s="660">
        <v>10004</v>
      </c>
      <c r="D351" s="660">
        <v>10533</v>
      </c>
      <c r="E351" s="660">
        <v>563</v>
      </c>
      <c r="U351">
        <v>1984</v>
      </c>
      <c r="V351">
        <v>26</v>
      </c>
      <c r="W351" t="s">
        <v>591</v>
      </c>
      <c r="X351">
        <v>3</v>
      </c>
      <c r="Y351">
        <v>855.36</v>
      </c>
      <c r="Z351">
        <v>470.58</v>
      </c>
    </row>
    <row r="352" spans="1:26" x14ac:dyDescent="0.25">
      <c r="A352">
        <v>99</v>
      </c>
      <c r="B352">
        <v>1</v>
      </c>
      <c r="C352" s="660">
        <v>14394</v>
      </c>
      <c r="D352" s="660">
        <v>7804</v>
      </c>
      <c r="E352" s="660">
        <v>817</v>
      </c>
      <c r="U352">
        <v>1984</v>
      </c>
      <c r="V352">
        <v>26</v>
      </c>
      <c r="W352" t="s">
        <v>591</v>
      </c>
      <c r="X352">
        <v>4</v>
      </c>
      <c r="Y352">
        <v>9680.5400000000009</v>
      </c>
      <c r="Z352">
        <v>6281.84</v>
      </c>
    </row>
    <row r="353" spans="1:26" x14ac:dyDescent="0.25">
      <c r="A353">
        <v>100</v>
      </c>
      <c r="B353">
        <v>1</v>
      </c>
      <c r="C353" s="660">
        <v>9267</v>
      </c>
      <c r="D353" s="660">
        <v>11375</v>
      </c>
      <c r="E353" s="660">
        <v>680</v>
      </c>
      <c r="U353">
        <v>1984</v>
      </c>
      <c r="V353">
        <v>26</v>
      </c>
      <c r="W353" t="s">
        <v>591</v>
      </c>
      <c r="X353">
        <v>5</v>
      </c>
      <c r="Y353">
        <v>6182.58</v>
      </c>
      <c r="Z353">
        <v>4081.61</v>
      </c>
    </row>
    <row r="354" spans="1:26" x14ac:dyDescent="0.25">
      <c r="A354">
        <v>101</v>
      </c>
      <c r="B354">
        <v>1</v>
      </c>
      <c r="C354" s="660">
        <v>16494</v>
      </c>
      <c r="D354" s="660">
        <v>12659</v>
      </c>
      <c r="E354" s="660">
        <v>480</v>
      </c>
      <c r="U354">
        <v>1985</v>
      </c>
      <c r="V354">
        <v>26</v>
      </c>
      <c r="W354" t="s">
        <v>591</v>
      </c>
      <c r="X354">
        <v>2</v>
      </c>
      <c r="Y354">
        <v>1869.3</v>
      </c>
      <c r="Z354">
        <v>988.51</v>
      </c>
    </row>
    <row r="355" spans="1:26" x14ac:dyDescent="0.25">
      <c r="A355">
        <v>102</v>
      </c>
      <c r="B355">
        <v>1</v>
      </c>
      <c r="C355" s="660">
        <v>11539</v>
      </c>
      <c r="D355" s="660">
        <v>9267</v>
      </c>
      <c r="E355" s="660">
        <v>1258</v>
      </c>
      <c r="U355">
        <v>1985</v>
      </c>
      <c r="V355">
        <v>26</v>
      </c>
      <c r="W355" t="s">
        <v>591</v>
      </c>
      <c r="X355">
        <v>3</v>
      </c>
      <c r="Y355">
        <v>961.23</v>
      </c>
      <c r="Z355">
        <v>502.7</v>
      </c>
    </row>
    <row r="356" spans="1:26" x14ac:dyDescent="0.25">
      <c r="A356">
        <v>103</v>
      </c>
      <c r="B356">
        <v>1</v>
      </c>
      <c r="C356" s="660">
        <v>6277</v>
      </c>
      <c r="D356" s="660">
        <v>14187</v>
      </c>
      <c r="E356" s="660">
        <v>1032</v>
      </c>
      <c r="U356">
        <v>1985</v>
      </c>
      <c r="V356">
        <v>26</v>
      </c>
      <c r="W356" t="s">
        <v>591</v>
      </c>
      <c r="X356">
        <v>4</v>
      </c>
      <c r="Y356">
        <v>9861.16</v>
      </c>
      <c r="Z356">
        <v>7230.46</v>
      </c>
    </row>
    <row r="357" spans="1:26" x14ac:dyDescent="0.25">
      <c r="A357">
        <v>104</v>
      </c>
      <c r="B357">
        <v>1</v>
      </c>
      <c r="C357" s="660">
        <v>10697</v>
      </c>
      <c r="D357" s="660">
        <v>6819</v>
      </c>
      <c r="E357" s="660">
        <v>3336</v>
      </c>
      <c r="U357">
        <v>1985</v>
      </c>
      <c r="V357">
        <v>26</v>
      </c>
      <c r="W357" t="s">
        <v>591</v>
      </c>
      <c r="X357">
        <v>5</v>
      </c>
      <c r="Y357">
        <v>7597.88</v>
      </c>
      <c r="Z357">
        <v>5737.3</v>
      </c>
    </row>
    <row r="358" spans="1:26" x14ac:dyDescent="0.25">
      <c r="A358">
        <v>105</v>
      </c>
      <c r="B358">
        <v>1</v>
      </c>
      <c r="C358" s="660">
        <v>10952</v>
      </c>
      <c r="D358" s="660">
        <v>14255</v>
      </c>
      <c r="E358" s="660">
        <v>734</v>
      </c>
      <c r="U358">
        <v>1986</v>
      </c>
      <c r="V358">
        <v>26</v>
      </c>
      <c r="W358" t="s">
        <v>591</v>
      </c>
      <c r="X358">
        <v>2</v>
      </c>
      <c r="Y358">
        <v>1834.23</v>
      </c>
      <c r="Z358">
        <v>1175.94</v>
      </c>
    </row>
    <row r="359" spans="1:26" x14ac:dyDescent="0.25">
      <c r="A359">
        <v>106</v>
      </c>
      <c r="B359">
        <v>1</v>
      </c>
      <c r="C359" s="660">
        <v>13332</v>
      </c>
      <c r="D359" s="660">
        <v>7495</v>
      </c>
      <c r="E359" s="660">
        <v>1282</v>
      </c>
      <c r="U359">
        <v>1986</v>
      </c>
      <c r="V359">
        <v>26</v>
      </c>
      <c r="W359" t="s">
        <v>591</v>
      </c>
      <c r="X359">
        <v>3</v>
      </c>
      <c r="Y359">
        <v>1041.18</v>
      </c>
      <c r="Z359">
        <v>654.66</v>
      </c>
    </row>
    <row r="360" spans="1:26" x14ac:dyDescent="0.25">
      <c r="A360">
        <v>107</v>
      </c>
      <c r="B360">
        <v>1</v>
      </c>
      <c r="C360" s="660">
        <v>1854</v>
      </c>
      <c r="D360" s="660">
        <v>10632</v>
      </c>
      <c r="E360" s="660">
        <v>247</v>
      </c>
      <c r="U360">
        <v>1986</v>
      </c>
      <c r="V360">
        <v>26</v>
      </c>
      <c r="W360" t="s">
        <v>591</v>
      </c>
      <c r="X360">
        <v>4</v>
      </c>
      <c r="Y360">
        <v>10790.03</v>
      </c>
      <c r="Z360">
        <v>9119.74</v>
      </c>
    </row>
    <row r="361" spans="1:26" x14ac:dyDescent="0.25">
      <c r="A361">
        <v>108</v>
      </c>
      <c r="B361">
        <v>1</v>
      </c>
      <c r="C361" s="660">
        <v>8400</v>
      </c>
      <c r="D361" s="660">
        <v>2079</v>
      </c>
      <c r="E361" s="660">
        <v>1532</v>
      </c>
      <c r="U361">
        <v>1986</v>
      </c>
      <c r="V361">
        <v>26</v>
      </c>
      <c r="W361" t="s">
        <v>591</v>
      </c>
      <c r="X361">
        <v>5</v>
      </c>
      <c r="Y361">
        <v>7910.36</v>
      </c>
      <c r="Z361">
        <v>6870.8</v>
      </c>
    </row>
    <row r="362" spans="1:26" x14ac:dyDescent="0.25">
      <c r="A362">
        <v>109</v>
      </c>
      <c r="B362">
        <v>1</v>
      </c>
      <c r="C362" s="660">
        <v>2208</v>
      </c>
      <c r="D362" s="660">
        <v>10918</v>
      </c>
      <c r="E362" s="660">
        <v>254</v>
      </c>
      <c r="U362">
        <v>1987</v>
      </c>
      <c r="V362">
        <v>26</v>
      </c>
      <c r="W362" t="s">
        <v>591</v>
      </c>
      <c r="X362">
        <v>2</v>
      </c>
      <c r="Y362">
        <v>1634.81</v>
      </c>
      <c r="Z362">
        <v>906.58</v>
      </c>
    </row>
    <row r="363" spans="1:26" x14ac:dyDescent="0.25">
      <c r="A363">
        <v>110</v>
      </c>
      <c r="B363">
        <v>1</v>
      </c>
      <c r="C363" s="660">
        <v>5161</v>
      </c>
      <c r="D363" s="660">
        <v>5679</v>
      </c>
      <c r="E363" s="660">
        <v>765</v>
      </c>
      <c r="U363">
        <v>1987</v>
      </c>
      <c r="V363">
        <v>26</v>
      </c>
      <c r="W363" t="s">
        <v>591</v>
      </c>
      <c r="X363">
        <v>3</v>
      </c>
      <c r="Y363">
        <v>1022.08</v>
      </c>
      <c r="Z363">
        <v>563.15</v>
      </c>
    </row>
    <row r="364" spans="1:26" x14ac:dyDescent="0.25">
      <c r="A364">
        <v>111</v>
      </c>
      <c r="B364">
        <v>1</v>
      </c>
      <c r="C364" s="660">
        <v>5477</v>
      </c>
      <c r="D364" s="660">
        <v>5477</v>
      </c>
      <c r="E364" s="660">
        <v>526</v>
      </c>
      <c r="U364">
        <v>1987</v>
      </c>
      <c r="V364">
        <v>26</v>
      </c>
      <c r="W364" t="s">
        <v>591</v>
      </c>
      <c r="X364">
        <v>4</v>
      </c>
      <c r="Y364">
        <v>12012.53</v>
      </c>
      <c r="Z364">
        <v>9396.6200000000008</v>
      </c>
    </row>
    <row r="365" spans="1:26" x14ac:dyDescent="0.25">
      <c r="A365">
        <v>112</v>
      </c>
      <c r="B365">
        <v>1</v>
      </c>
      <c r="C365" s="660">
        <v>3547</v>
      </c>
      <c r="D365" s="660">
        <v>4509</v>
      </c>
      <c r="E365" s="660">
        <v>406</v>
      </c>
      <c r="U365">
        <v>1987</v>
      </c>
      <c r="V365">
        <v>26</v>
      </c>
      <c r="W365" t="s">
        <v>591</v>
      </c>
      <c r="X365">
        <v>5</v>
      </c>
      <c r="Y365">
        <v>8553.6200000000008</v>
      </c>
      <c r="Z365">
        <v>6899.26</v>
      </c>
    </row>
    <row r="366" spans="1:26" x14ac:dyDescent="0.25">
      <c r="A366">
        <v>113</v>
      </c>
      <c r="B366">
        <v>1</v>
      </c>
      <c r="C366" s="660">
        <v>4030</v>
      </c>
      <c r="D366" s="660">
        <v>3812</v>
      </c>
      <c r="E366" s="660">
        <v>400</v>
      </c>
      <c r="U366">
        <v>1988</v>
      </c>
      <c r="V366">
        <v>26</v>
      </c>
      <c r="W366" t="s">
        <v>591</v>
      </c>
      <c r="X366">
        <v>2</v>
      </c>
      <c r="Y366">
        <v>1525.03</v>
      </c>
      <c r="Z366">
        <v>779.28</v>
      </c>
    </row>
    <row r="367" spans="1:26" x14ac:dyDescent="0.25">
      <c r="A367">
        <v>114</v>
      </c>
      <c r="B367">
        <v>1</v>
      </c>
      <c r="C367" s="660">
        <v>11733</v>
      </c>
      <c r="D367" s="660">
        <v>3744</v>
      </c>
      <c r="E367" s="660">
        <v>188</v>
      </c>
      <c r="U367">
        <v>1988</v>
      </c>
      <c r="V367">
        <v>26</v>
      </c>
      <c r="W367" t="s">
        <v>591</v>
      </c>
      <c r="X367">
        <v>3</v>
      </c>
      <c r="Y367">
        <v>918.52</v>
      </c>
      <c r="Z367">
        <v>479.42</v>
      </c>
    </row>
    <row r="368" spans="1:26" x14ac:dyDescent="0.25">
      <c r="A368">
        <v>115</v>
      </c>
      <c r="B368">
        <v>1</v>
      </c>
      <c r="C368" s="660">
        <v>2879</v>
      </c>
      <c r="D368" s="660">
        <v>6821</v>
      </c>
      <c r="E368" s="660">
        <v>188</v>
      </c>
      <c r="U368">
        <v>1988</v>
      </c>
      <c r="V368">
        <v>26</v>
      </c>
      <c r="W368" t="s">
        <v>591</v>
      </c>
      <c r="X368">
        <v>4</v>
      </c>
      <c r="Y368">
        <v>12297.64</v>
      </c>
      <c r="Z368">
        <v>8305.02</v>
      </c>
    </row>
    <row r="369" spans="1:26" x14ac:dyDescent="0.25">
      <c r="A369">
        <v>116</v>
      </c>
      <c r="B369">
        <v>1</v>
      </c>
      <c r="C369" s="660">
        <v>3310</v>
      </c>
      <c r="D369" s="660">
        <v>5884</v>
      </c>
      <c r="E369" s="660">
        <v>1042</v>
      </c>
      <c r="U369">
        <v>1988</v>
      </c>
      <c r="V369">
        <v>26</v>
      </c>
      <c r="W369" t="s">
        <v>591</v>
      </c>
      <c r="X369">
        <v>5</v>
      </c>
      <c r="Y369">
        <v>9435.15</v>
      </c>
      <c r="Z369">
        <v>6552.76</v>
      </c>
    </row>
    <row r="370" spans="1:26" x14ac:dyDescent="0.25">
      <c r="A370">
        <v>117</v>
      </c>
      <c r="B370">
        <v>1</v>
      </c>
      <c r="C370" s="660">
        <v>11367</v>
      </c>
      <c r="D370" s="660">
        <v>2920</v>
      </c>
      <c r="E370" s="660">
        <v>237</v>
      </c>
      <c r="U370">
        <v>1989</v>
      </c>
      <c r="V370">
        <v>26</v>
      </c>
      <c r="W370" t="s">
        <v>591</v>
      </c>
      <c r="X370">
        <v>2</v>
      </c>
      <c r="Y370">
        <v>1060.76</v>
      </c>
      <c r="Z370">
        <v>694.97</v>
      </c>
    </row>
    <row r="371" spans="1:26" x14ac:dyDescent="0.25">
      <c r="A371">
        <v>118</v>
      </c>
      <c r="B371">
        <v>1</v>
      </c>
      <c r="C371">
        <v>7425</v>
      </c>
      <c r="D371">
        <v>3646</v>
      </c>
      <c r="E371">
        <v>282</v>
      </c>
      <c r="U371">
        <v>1989</v>
      </c>
      <c r="V371">
        <v>26</v>
      </c>
      <c r="W371" t="s">
        <v>591</v>
      </c>
      <c r="X371">
        <v>3</v>
      </c>
      <c r="Y371">
        <v>859.72</v>
      </c>
      <c r="Z371">
        <v>549.09</v>
      </c>
    </row>
    <row r="372" spans="1:26" x14ac:dyDescent="0.25">
      <c r="A372">
        <v>119</v>
      </c>
      <c r="B372">
        <v>0</v>
      </c>
      <c r="C372">
        <v>1</v>
      </c>
      <c r="D372">
        <v>0</v>
      </c>
      <c r="U372">
        <v>1989</v>
      </c>
      <c r="V372">
        <v>26</v>
      </c>
      <c r="W372" t="s">
        <v>591</v>
      </c>
      <c r="X372">
        <v>4</v>
      </c>
      <c r="Y372">
        <v>11126.01</v>
      </c>
      <c r="Z372">
        <v>7598.23</v>
      </c>
    </row>
    <row r="373" spans="1:26" x14ac:dyDescent="0.25">
      <c r="A373" t="s">
        <v>492</v>
      </c>
      <c r="B373" t="s">
        <v>493</v>
      </c>
      <c r="U373">
        <v>1989</v>
      </c>
      <c r="V373">
        <v>26</v>
      </c>
      <c r="W373" t="s">
        <v>591</v>
      </c>
      <c r="X373">
        <v>5</v>
      </c>
      <c r="Y373">
        <v>9194.8799999999992</v>
      </c>
      <c r="Z373">
        <v>6360.19</v>
      </c>
    </row>
    <row r="374" spans="1:26" x14ac:dyDescent="0.25">
      <c r="A374">
        <v>0</v>
      </c>
      <c r="B374" t="s">
        <v>494</v>
      </c>
      <c r="U374">
        <v>1990</v>
      </c>
      <c r="V374">
        <v>26</v>
      </c>
      <c r="W374" t="s">
        <v>591</v>
      </c>
      <c r="X374">
        <v>2</v>
      </c>
      <c r="Y374">
        <v>974.65</v>
      </c>
      <c r="Z374">
        <v>664.4</v>
      </c>
    </row>
    <row r="375" spans="1:26" x14ac:dyDescent="0.25">
      <c r="A375">
        <v>2</v>
      </c>
      <c r="B375" t="s">
        <v>495</v>
      </c>
      <c r="U375">
        <v>1990</v>
      </c>
      <c r="V375">
        <v>26</v>
      </c>
      <c r="W375" t="s">
        <v>591</v>
      </c>
      <c r="X375">
        <v>3</v>
      </c>
      <c r="Y375">
        <v>592.64</v>
      </c>
      <c r="Z375">
        <v>394.23</v>
      </c>
    </row>
    <row r="376" spans="1:26" x14ac:dyDescent="0.25">
      <c r="A376">
        <v>3</v>
      </c>
      <c r="B376" t="s">
        <v>491</v>
      </c>
      <c r="U376">
        <v>1990</v>
      </c>
      <c r="V376">
        <v>26</v>
      </c>
      <c r="W376" t="s">
        <v>591</v>
      </c>
      <c r="X376">
        <v>4</v>
      </c>
      <c r="Y376">
        <v>9376.7199999999993</v>
      </c>
      <c r="Z376">
        <v>6704.52</v>
      </c>
    </row>
    <row r="377" spans="1:26" x14ac:dyDescent="0.25">
      <c r="A377">
        <v>1</v>
      </c>
      <c r="B377" t="s">
        <v>483</v>
      </c>
      <c r="U377">
        <v>1990</v>
      </c>
      <c r="V377">
        <v>26</v>
      </c>
      <c r="W377" t="s">
        <v>591</v>
      </c>
      <c r="X377">
        <v>5</v>
      </c>
      <c r="Y377">
        <v>8839.94</v>
      </c>
      <c r="Z377">
        <v>6405.75</v>
      </c>
    </row>
    <row r="378" spans="1:26" x14ac:dyDescent="0.25">
      <c r="A378">
        <v>79</v>
      </c>
      <c r="B378">
        <v>0</v>
      </c>
      <c r="C378">
        <v>1</v>
      </c>
      <c r="D378">
        <v>77545</v>
      </c>
      <c r="U378">
        <v>1991</v>
      </c>
      <c r="V378">
        <v>26</v>
      </c>
      <c r="W378" t="s">
        <v>591</v>
      </c>
      <c r="X378">
        <v>2</v>
      </c>
      <c r="Y378">
        <v>1275.54</v>
      </c>
      <c r="Z378">
        <v>667.22</v>
      </c>
    </row>
    <row r="379" spans="1:26" x14ac:dyDescent="0.25">
      <c r="A379">
        <v>80</v>
      </c>
      <c r="B379">
        <v>0</v>
      </c>
      <c r="C379">
        <v>1</v>
      </c>
      <c r="D379">
        <v>107964</v>
      </c>
      <c r="U379">
        <v>1991</v>
      </c>
      <c r="V379">
        <v>26</v>
      </c>
      <c r="W379" t="s">
        <v>591</v>
      </c>
      <c r="X379">
        <v>3</v>
      </c>
      <c r="Y379">
        <v>545.36</v>
      </c>
      <c r="Z379">
        <v>279.35000000000002</v>
      </c>
    </row>
    <row r="380" spans="1:26" x14ac:dyDescent="0.25">
      <c r="A380">
        <v>81</v>
      </c>
      <c r="B380">
        <v>0</v>
      </c>
      <c r="C380">
        <v>1</v>
      </c>
      <c r="D380">
        <v>83253</v>
      </c>
      <c r="U380">
        <v>1991</v>
      </c>
      <c r="V380">
        <v>26</v>
      </c>
      <c r="W380" t="s">
        <v>591</v>
      </c>
      <c r="X380">
        <v>4</v>
      </c>
      <c r="Y380">
        <v>6851.24</v>
      </c>
      <c r="Z380">
        <v>3840.32</v>
      </c>
    </row>
    <row r="381" spans="1:26" x14ac:dyDescent="0.25">
      <c r="A381">
        <v>82</v>
      </c>
      <c r="B381">
        <v>0</v>
      </c>
      <c r="C381">
        <v>1</v>
      </c>
      <c r="D381">
        <v>103917</v>
      </c>
      <c r="U381">
        <v>1991</v>
      </c>
      <c r="V381">
        <v>26</v>
      </c>
      <c r="W381" t="s">
        <v>591</v>
      </c>
      <c r="X381">
        <v>5</v>
      </c>
      <c r="Y381">
        <v>6986.8</v>
      </c>
      <c r="Z381">
        <v>3974.48</v>
      </c>
    </row>
    <row r="382" spans="1:26" x14ac:dyDescent="0.25">
      <c r="A382">
        <v>83</v>
      </c>
      <c r="B382">
        <v>0</v>
      </c>
      <c r="C382">
        <v>1</v>
      </c>
      <c r="D382">
        <v>77635</v>
      </c>
      <c r="U382">
        <v>1992</v>
      </c>
      <c r="V382">
        <v>26</v>
      </c>
      <c r="W382" t="s">
        <v>591</v>
      </c>
      <c r="X382">
        <v>2</v>
      </c>
      <c r="Y382">
        <v>1126.02</v>
      </c>
      <c r="Z382">
        <v>790.77</v>
      </c>
    </row>
    <row r="383" spans="1:26" x14ac:dyDescent="0.25">
      <c r="A383">
        <v>84</v>
      </c>
      <c r="B383">
        <v>0</v>
      </c>
      <c r="C383">
        <v>1</v>
      </c>
      <c r="D383">
        <v>127240</v>
      </c>
      <c r="U383">
        <v>1992</v>
      </c>
      <c r="V383">
        <v>26</v>
      </c>
      <c r="W383" t="s">
        <v>591</v>
      </c>
      <c r="X383">
        <v>3</v>
      </c>
      <c r="Y383">
        <v>711.56</v>
      </c>
      <c r="Z383">
        <v>487.29</v>
      </c>
    </row>
    <row r="384" spans="1:26" x14ac:dyDescent="0.25">
      <c r="A384">
        <v>85</v>
      </c>
      <c r="B384">
        <v>0</v>
      </c>
      <c r="C384">
        <v>1</v>
      </c>
      <c r="D384">
        <v>130442</v>
      </c>
      <c r="U384">
        <v>1992</v>
      </c>
      <c r="V384">
        <v>26</v>
      </c>
      <c r="W384" t="s">
        <v>591</v>
      </c>
      <c r="X384">
        <v>4</v>
      </c>
      <c r="Y384">
        <v>6244.79</v>
      </c>
      <c r="Z384">
        <v>4597.55</v>
      </c>
    </row>
    <row r="385" spans="1:26" x14ac:dyDescent="0.25">
      <c r="A385">
        <v>86</v>
      </c>
      <c r="B385">
        <v>0</v>
      </c>
      <c r="C385">
        <v>1</v>
      </c>
      <c r="D385">
        <v>104363</v>
      </c>
      <c r="U385">
        <v>1992</v>
      </c>
      <c r="V385">
        <v>26</v>
      </c>
      <c r="W385" t="s">
        <v>591</v>
      </c>
      <c r="X385">
        <v>5</v>
      </c>
      <c r="Y385">
        <v>5202.04</v>
      </c>
      <c r="Z385">
        <v>3880.02</v>
      </c>
    </row>
    <row r="386" spans="1:26" x14ac:dyDescent="0.25">
      <c r="A386">
        <v>87</v>
      </c>
      <c r="B386">
        <v>0</v>
      </c>
      <c r="C386">
        <v>1</v>
      </c>
      <c r="D386">
        <v>60712</v>
      </c>
      <c r="U386">
        <v>1993</v>
      </c>
      <c r="V386">
        <v>26</v>
      </c>
      <c r="W386" t="s">
        <v>591</v>
      </c>
      <c r="X386">
        <v>2</v>
      </c>
      <c r="Y386">
        <v>899.5</v>
      </c>
      <c r="Z386">
        <v>595.4</v>
      </c>
    </row>
    <row r="387" spans="1:26" x14ac:dyDescent="0.25">
      <c r="A387">
        <v>88</v>
      </c>
      <c r="B387">
        <v>0</v>
      </c>
      <c r="C387">
        <v>1</v>
      </c>
      <c r="D387">
        <v>44975</v>
      </c>
      <c r="U387">
        <v>1993</v>
      </c>
      <c r="V387">
        <v>26</v>
      </c>
      <c r="W387" t="s">
        <v>591</v>
      </c>
      <c r="X387">
        <v>3</v>
      </c>
      <c r="Y387">
        <v>622.04</v>
      </c>
      <c r="Z387">
        <v>406.19</v>
      </c>
    </row>
    <row r="388" spans="1:26" x14ac:dyDescent="0.25">
      <c r="A388">
        <v>89</v>
      </c>
      <c r="B388">
        <v>0</v>
      </c>
      <c r="C388">
        <v>1</v>
      </c>
      <c r="D388">
        <v>71588</v>
      </c>
      <c r="U388">
        <v>1993</v>
      </c>
      <c r="V388">
        <v>26</v>
      </c>
      <c r="W388" t="s">
        <v>591</v>
      </c>
      <c r="X388">
        <v>4</v>
      </c>
      <c r="Y388">
        <v>7619.86</v>
      </c>
      <c r="Z388">
        <v>5645.99</v>
      </c>
    </row>
    <row r="389" spans="1:26" x14ac:dyDescent="0.25">
      <c r="A389">
        <v>90</v>
      </c>
      <c r="B389">
        <v>0</v>
      </c>
      <c r="C389">
        <v>1</v>
      </c>
      <c r="D389">
        <v>102804</v>
      </c>
      <c r="U389">
        <v>1993</v>
      </c>
      <c r="V389">
        <v>26</v>
      </c>
      <c r="W389" t="s">
        <v>591</v>
      </c>
      <c r="X389">
        <v>5</v>
      </c>
      <c r="Y389">
        <v>4734.7</v>
      </c>
      <c r="Z389">
        <v>3569.47</v>
      </c>
    </row>
    <row r="390" spans="1:26" x14ac:dyDescent="0.25">
      <c r="A390">
        <v>91</v>
      </c>
      <c r="B390">
        <v>0</v>
      </c>
      <c r="C390">
        <v>1</v>
      </c>
      <c r="D390">
        <v>41010</v>
      </c>
      <c r="U390">
        <v>1994</v>
      </c>
      <c r="V390">
        <v>26</v>
      </c>
      <c r="W390" t="s">
        <v>591</v>
      </c>
      <c r="X390">
        <v>2</v>
      </c>
      <c r="Y390">
        <v>938.15</v>
      </c>
      <c r="Z390">
        <v>560.74</v>
      </c>
    </row>
    <row r="391" spans="1:26" x14ac:dyDescent="0.25">
      <c r="A391">
        <v>92</v>
      </c>
      <c r="B391">
        <v>0</v>
      </c>
      <c r="C391">
        <v>1</v>
      </c>
      <c r="D391">
        <v>27090</v>
      </c>
      <c r="U391">
        <v>1994</v>
      </c>
      <c r="V391">
        <v>26</v>
      </c>
      <c r="W391" t="s">
        <v>591</v>
      </c>
      <c r="X391">
        <v>3</v>
      </c>
      <c r="Y391">
        <v>504.75</v>
      </c>
      <c r="Z391">
        <v>294.55</v>
      </c>
    </row>
    <row r="392" spans="1:26" x14ac:dyDescent="0.25">
      <c r="A392">
        <v>93</v>
      </c>
      <c r="B392">
        <v>0</v>
      </c>
      <c r="C392">
        <v>1</v>
      </c>
      <c r="D392">
        <v>35491</v>
      </c>
      <c r="U392">
        <v>1994</v>
      </c>
      <c r="V392">
        <v>26</v>
      </c>
      <c r="W392" t="s">
        <v>591</v>
      </c>
      <c r="X392">
        <v>4</v>
      </c>
      <c r="Y392">
        <v>7118.14</v>
      </c>
      <c r="Z392">
        <v>4490.28</v>
      </c>
    </row>
    <row r="393" spans="1:26" x14ac:dyDescent="0.25">
      <c r="A393">
        <v>94</v>
      </c>
      <c r="B393">
        <v>0</v>
      </c>
      <c r="C393">
        <v>1</v>
      </c>
      <c r="D393">
        <v>28918</v>
      </c>
      <c r="U393">
        <v>1994</v>
      </c>
      <c r="V393">
        <v>26</v>
      </c>
      <c r="W393" t="s">
        <v>591</v>
      </c>
      <c r="X393">
        <v>5</v>
      </c>
      <c r="Y393">
        <v>5689.99</v>
      </c>
      <c r="Z393">
        <v>3637.47</v>
      </c>
    </row>
    <row r="394" spans="1:26" x14ac:dyDescent="0.25">
      <c r="A394">
        <v>95</v>
      </c>
      <c r="B394">
        <v>0</v>
      </c>
      <c r="C394">
        <v>1</v>
      </c>
      <c r="D394">
        <v>24295</v>
      </c>
      <c r="U394">
        <v>1995</v>
      </c>
      <c r="V394">
        <v>26</v>
      </c>
      <c r="W394" t="s">
        <v>591</v>
      </c>
      <c r="X394">
        <v>2</v>
      </c>
      <c r="Y394">
        <v>1288.71</v>
      </c>
      <c r="Z394">
        <v>837.58</v>
      </c>
    </row>
    <row r="395" spans="1:26" x14ac:dyDescent="0.25">
      <c r="A395">
        <v>96</v>
      </c>
      <c r="B395">
        <v>0</v>
      </c>
      <c r="C395">
        <v>1</v>
      </c>
      <c r="D395">
        <v>30341</v>
      </c>
      <c r="U395">
        <v>1995</v>
      </c>
      <c r="V395">
        <v>26</v>
      </c>
      <c r="W395" t="s">
        <v>591</v>
      </c>
      <c r="X395">
        <v>3</v>
      </c>
      <c r="Y395">
        <v>541.24</v>
      </c>
      <c r="Z395">
        <v>348.02</v>
      </c>
    </row>
    <row r="396" spans="1:26" x14ac:dyDescent="0.25">
      <c r="A396">
        <v>97</v>
      </c>
      <c r="B396">
        <v>0</v>
      </c>
      <c r="C396">
        <v>1</v>
      </c>
      <c r="D396">
        <v>44057</v>
      </c>
      <c r="U396">
        <v>1995</v>
      </c>
      <c r="V396">
        <v>26</v>
      </c>
      <c r="W396" t="s">
        <v>591</v>
      </c>
      <c r="X396">
        <v>4</v>
      </c>
      <c r="Y396">
        <v>6395.24</v>
      </c>
      <c r="Z396">
        <v>4727.5</v>
      </c>
    </row>
    <row r="397" spans="1:26" x14ac:dyDescent="0.25">
      <c r="A397">
        <v>98</v>
      </c>
      <c r="B397">
        <v>0</v>
      </c>
      <c r="C397">
        <v>1</v>
      </c>
      <c r="D397">
        <v>41964</v>
      </c>
      <c r="U397">
        <v>1995</v>
      </c>
      <c r="V397">
        <v>26</v>
      </c>
      <c r="W397" t="s">
        <v>591</v>
      </c>
      <c r="X397">
        <v>5</v>
      </c>
      <c r="Y397">
        <v>6028.6</v>
      </c>
      <c r="Z397">
        <v>4538.8599999999997</v>
      </c>
    </row>
    <row r="398" spans="1:26" x14ac:dyDescent="0.25">
      <c r="A398">
        <v>99</v>
      </c>
      <c r="B398">
        <v>0</v>
      </c>
      <c r="C398">
        <v>1</v>
      </c>
      <c r="D398">
        <v>43709</v>
      </c>
      <c r="U398">
        <v>1996</v>
      </c>
      <c r="V398">
        <v>26</v>
      </c>
      <c r="W398" t="s">
        <v>591</v>
      </c>
      <c r="X398">
        <v>2</v>
      </c>
      <c r="Y398">
        <v>1271.3399999999999</v>
      </c>
      <c r="Z398">
        <v>876.25</v>
      </c>
    </row>
    <row r="399" spans="1:26" x14ac:dyDescent="0.25">
      <c r="A399">
        <v>100</v>
      </c>
      <c r="B399">
        <v>0</v>
      </c>
      <c r="C399">
        <v>1</v>
      </c>
      <c r="D399">
        <v>35630</v>
      </c>
      <c r="U399">
        <v>1996</v>
      </c>
      <c r="V399">
        <v>26</v>
      </c>
      <c r="W399" t="s">
        <v>591</v>
      </c>
      <c r="X399">
        <v>3</v>
      </c>
      <c r="Y399">
        <v>760.52</v>
      </c>
      <c r="Z399">
        <v>518.67999999999995</v>
      </c>
    </row>
    <row r="400" spans="1:26" x14ac:dyDescent="0.25">
      <c r="A400">
        <v>101</v>
      </c>
      <c r="B400">
        <v>0</v>
      </c>
      <c r="C400">
        <v>1</v>
      </c>
      <c r="D400">
        <v>71437</v>
      </c>
      <c r="U400">
        <v>1996</v>
      </c>
      <c r="V400">
        <v>26</v>
      </c>
      <c r="W400" t="s">
        <v>591</v>
      </c>
      <c r="X400">
        <v>4</v>
      </c>
      <c r="Y400">
        <v>7636.11</v>
      </c>
      <c r="Z400">
        <v>5959.28</v>
      </c>
    </row>
    <row r="401" spans="1:26" x14ac:dyDescent="0.25">
      <c r="A401">
        <v>102</v>
      </c>
      <c r="B401">
        <v>0</v>
      </c>
      <c r="C401">
        <v>1</v>
      </c>
      <c r="D401">
        <v>62519</v>
      </c>
      <c r="U401">
        <v>1996</v>
      </c>
      <c r="V401">
        <v>26</v>
      </c>
      <c r="W401" t="s">
        <v>591</v>
      </c>
      <c r="X401">
        <v>5</v>
      </c>
      <c r="Y401">
        <v>5535.47</v>
      </c>
      <c r="Z401">
        <v>4399.71</v>
      </c>
    </row>
    <row r="402" spans="1:26" x14ac:dyDescent="0.25">
      <c r="A402">
        <v>103</v>
      </c>
      <c r="B402">
        <v>0</v>
      </c>
      <c r="C402">
        <v>1</v>
      </c>
      <c r="D402">
        <v>33339</v>
      </c>
      <c r="U402">
        <v>1997</v>
      </c>
      <c r="V402">
        <v>26</v>
      </c>
      <c r="W402" t="s">
        <v>591</v>
      </c>
      <c r="X402">
        <v>2</v>
      </c>
      <c r="Y402">
        <v>1486.71</v>
      </c>
      <c r="Z402">
        <v>874.44</v>
      </c>
    </row>
    <row r="403" spans="1:26" x14ac:dyDescent="0.25">
      <c r="A403">
        <v>104</v>
      </c>
      <c r="B403">
        <v>0</v>
      </c>
      <c r="C403">
        <v>1</v>
      </c>
      <c r="D403">
        <v>18118</v>
      </c>
      <c r="U403">
        <v>1997</v>
      </c>
      <c r="V403">
        <v>26</v>
      </c>
      <c r="W403" t="s">
        <v>591</v>
      </c>
      <c r="X403">
        <v>3</v>
      </c>
      <c r="Y403">
        <v>738.56</v>
      </c>
      <c r="Z403">
        <v>424.97</v>
      </c>
    </row>
    <row r="404" spans="1:26" x14ac:dyDescent="0.25">
      <c r="A404">
        <v>105</v>
      </c>
      <c r="B404">
        <v>0</v>
      </c>
      <c r="C404">
        <v>1</v>
      </c>
      <c r="D404">
        <v>20703</v>
      </c>
      <c r="U404">
        <v>1997</v>
      </c>
      <c r="V404">
        <v>26</v>
      </c>
      <c r="W404" t="s">
        <v>591</v>
      </c>
      <c r="X404">
        <v>4</v>
      </c>
      <c r="Y404">
        <v>8873.5400000000009</v>
      </c>
      <c r="Z404">
        <v>5558.31</v>
      </c>
    </row>
    <row r="405" spans="1:26" x14ac:dyDescent="0.25">
      <c r="A405">
        <v>106</v>
      </c>
      <c r="B405">
        <v>0</v>
      </c>
      <c r="C405">
        <v>1</v>
      </c>
      <c r="D405">
        <v>38455</v>
      </c>
      <c r="U405">
        <v>1997</v>
      </c>
      <c r="V405">
        <v>26</v>
      </c>
      <c r="W405" t="s">
        <v>591</v>
      </c>
      <c r="X405">
        <v>5</v>
      </c>
      <c r="Y405">
        <v>6148.71</v>
      </c>
      <c r="Z405">
        <v>3905.89</v>
      </c>
    </row>
    <row r="406" spans="1:26" x14ac:dyDescent="0.25">
      <c r="A406">
        <v>107</v>
      </c>
      <c r="B406">
        <v>0</v>
      </c>
      <c r="C406">
        <v>1</v>
      </c>
      <c r="D406">
        <v>39390</v>
      </c>
      <c r="U406">
        <v>1998</v>
      </c>
      <c r="V406">
        <v>26</v>
      </c>
      <c r="W406" t="s">
        <v>591</v>
      </c>
      <c r="X406">
        <v>2</v>
      </c>
      <c r="Y406">
        <v>2392.73</v>
      </c>
      <c r="Z406">
        <v>1364.07</v>
      </c>
    </row>
    <row r="407" spans="1:26" x14ac:dyDescent="0.25">
      <c r="A407">
        <v>108</v>
      </c>
      <c r="B407">
        <v>0</v>
      </c>
      <c r="C407">
        <v>1</v>
      </c>
      <c r="D407">
        <v>33750</v>
      </c>
      <c r="U407">
        <v>1998</v>
      </c>
      <c r="V407">
        <v>26</v>
      </c>
      <c r="W407" t="s">
        <v>591</v>
      </c>
      <c r="X407">
        <v>3</v>
      </c>
      <c r="Y407">
        <v>871.87</v>
      </c>
      <c r="Z407">
        <v>488.3</v>
      </c>
    </row>
    <row r="408" spans="1:26" x14ac:dyDescent="0.25">
      <c r="A408">
        <v>109</v>
      </c>
      <c r="B408">
        <v>0</v>
      </c>
      <c r="C408">
        <v>1</v>
      </c>
      <c r="D408">
        <v>25884</v>
      </c>
      <c r="U408">
        <v>1998</v>
      </c>
      <c r="V408">
        <v>26</v>
      </c>
      <c r="W408" t="s">
        <v>591</v>
      </c>
      <c r="X408">
        <v>4</v>
      </c>
      <c r="Y408">
        <v>9583.99</v>
      </c>
      <c r="Z408">
        <v>5954.74</v>
      </c>
    </row>
    <row r="409" spans="1:26" x14ac:dyDescent="0.25">
      <c r="A409">
        <v>110</v>
      </c>
      <c r="B409">
        <v>0</v>
      </c>
      <c r="C409">
        <v>1</v>
      </c>
      <c r="D409">
        <v>41239</v>
      </c>
      <c r="U409">
        <v>1998</v>
      </c>
      <c r="V409">
        <v>26</v>
      </c>
      <c r="W409" t="s">
        <v>591</v>
      </c>
      <c r="X409">
        <v>5</v>
      </c>
      <c r="Y409">
        <v>6892.19</v>
      </c>
      <c r="Z409">
        <v>4349.95</v>
      </c>
    </row>
    <row r="410" spans="1:26" x14ac:dyDescent="0.25">
      <c r="A410">
        <v>111</v>
      </c>
      <c r="B410">
        <v>0</v>
      </c>
      <c r="C410">
        <v>1</v>
      </c>
      <c r="D410">
        <v>40678</v>
      </c>
      <c r="U410">
        <v>1999</v>
      </c>
      <c r="V410">
        <v>26</v>
      </c>
      <c r="W410" t="s">
        <v>591</v>
      </c>
      <c r="X410">
        <v>2</v>
      </c>
      <c r="Y410">
        <v>4399.87</v>
      </c>
      <c r="Z410">
        <v>2794.86</v>
      </c>
    </row>
    <row r="411" spans="1:26" x14ac:dyDescent="0.25">
      <c r="A411">
        <v>112</v>
      </c>
      <c r="B411">
        <v>0</v>
      </c>
      <c r="C411">
        <v>1</v>
      </c>
      <c r="D411">
        <v>41557</v>
      </c>
      <c r="U411">
        <v>1999</v>
      </c>
      <c r="V411">
        <v>26</v>
      </c>
      <c r="W411" t="s">
        <v>591</v>
      </c>
      <c r="X411">
        <v>3</v>
      </c>
      <c r="Y411">
        <v>1410.94</v>
      </c>
      <c r="Z411">
        <v>879.36</v>
      </c>
    </row>
    <row r="412" spans="1:26" x14ac:dyDescent="0.25">
      <c r="A412">
        <v>113</v>
      </c>
      <c r="B412">
        <v>0</v>
      </c>
      <c r="C412">
        <v>1</v>
      </c>
      <c r="D412">
        <v>37525</v>
      </c>
      <c r="U412">
        <v>1999</v>
      </c>
      <c r="V412">
        <v>26</v>
      </c>
      <c r="W412" t="s">
        <v>591</v>
      </c>
      <c r="X412">
        <v>4</v>
      </c>
      <c r="Y412">
        <v>11383.52</v>
      </c>
      <c r="Z412">
        <v>7813.98</v>
      </c>
    </row>
    <row r="413" spans="1:26" x14ac:dyDescent="0.25">
      <c r="A413">
        <v>114</v>
      </c>
      <c r="B413">
        <v>0</v>
      </c>
      <c r="C413">
        <v>1</v>
      </c>
      <c r="D413">
        <v>32053</v>
      </c>
      <c r="U413">
        <v>1999</v>
      </c>
      <c r="V413">
        <v>26</v>
      </c>
      <c r="W413" t="s">
        <v>591</v>
      </c>
      <c r="X413">
        <v>5</v>
      </c>
      <c r="Y413">
        <v>7840.46</v>
      </c>
      <c r="Z413">
        <v>5464.43</v>
      </c>
    </row>
    <row r="414" spans="1:26" x14ac:dyDescent="0.25">
      <c r="A414">
        <v>115</v>
      </c>
      <c r="B414">
        <v>0</v>
      </c>
      <c r="C414">
        <v>1</v>
      </c>
      <c r="D414">
        <v>23696</v>
      </c>
      <c r="U414">
        <v>2000</v>
      </c>
      <c r="V414">
        <v>26</v>
      </c>
      <c r="W414" t="s">
        <v>591</v>
      </c>
      <c r="X414">
        <v>2</v>
      </c>
      <c r="Y414">
        <v>6166.67</v>
      </c>
      <c r="Z414">
        <v>3794.38</v>
      </c>
    </row>
    <row r="415" spans="1:26" x14ac:dyDescent="0.25">
      <c r="A415">
        <v>116</v>
      </c>
      <c r="B415">
        <v>0</v>
      </c>
      <c r="C415">
        <v>1</v>
      </c>
      <c r="D415">
        <v>21226</v>
      </c>
      <c r="U415">
        <v>2000</v>
      </c>
      <c r="V415">
        <v>26</v>
      </c>
      <c r="W415" t="s">
        <v>591</v>
      </c>
      <c r="X415">
        <v>3</v>
      </c>
      <c r="Y415">
        <v>2605.2399999999998</v>
      </c>
      <c r="Z415">
        <v>1561.88</v>
      </c>
    </row>
    <row r="416" spans="1:26" x14ac:dyDescent="0.25">
      <c r="A416">
        <v>117</v>
      </c>
      <c r="B416">
        <v>0</v>
      </c>
      <c r="C416">
        <v>1</v>
      </c>
      <c r="D416">
        <v>25500</v>
      </c>
      <c r="U416">
        <v>2000</v>
      </c>
      <c r="V416">
        <v>26</v>
      </c>
      <c r="W416" t="s">
        <v>591</v>
      </c>
      <c r="X416">
        <v>4</v>
      </c>
      <c r="Y416">
        <v>17928.23</v>
      </c>
      <c r="Z416">
        <v>11496.74</v>
      </c>
    </row>
    <row r="417" spans="1:26" x14ac:dyDescent="0.25">
      <c r="A417">
        <v>118</v>
      </c>
      <c r="B417">
        <v>0</v>
      </c>
      <c r="C417">
        <v>1</v>
      </c>
      <c r="D417">
        <v>25231</v>
      </c>
      <c r="U417">
        <v>2000</v>
      </c>
      <c r="V417">
        <v>26</v>
      </c>
      <c r="W417" t="s">
        <v>591</v>
      </c>
      <c r="X417">
        <v>5</v>
      </c>
      <c r="Y417">
        <v>9534.9500000000007</v>
      </c>
      <c r="Z417">
        <v>6190.86</v>
      </c>
    </row>
    <row r="418" spans="1:26" x14ac:dyDescent="0.25">
      <c r="A418">
        <v>119</v>
      </c>
      <c r="B418">
        <v>0</v>
      </c>
      <c r="C418">
        <v>1</v>
      </c>
      <c r="D418">
        <v>0</v>
      </c>
      <c r="U418">
        <v>2001</v>
      </c>
      <c r="V418">
        <v>26</v>
      </c>
      <c r="W418" t="s">
        <v>591</v>
      </c>
      <c r="X418">
        <v>2</v>
      </c>
      <c r="Y418">
        <v>5654.69</v>
      </c>
      <c r="Z418">
        <v>4450.55</v>
      </c>
    </row>
    <row r="419" spans="1:26" x14ac:dyDescent="0.25">
      <c r="A419" t="s">
        <v>496</v>
      </c>
      <c r="B419" t="s">
        <v>1832</v>
      </c>
      <c r="U419">
        <v>2001</v>
      </c>
      <c r="V419">
        <v>26</v>
      </c>
      <c r="W419" t="s">
        <v>591</v>
      </c>
      <c r="X419">
        <v>3</v>
      </c>
      <c r="Y419">
        <v>3661.98</v>
      </c>
      <c r="Z419">
        <v>2817.88</v>
      </c>
    </row>
    <row r="420" spans="1:26" x14ac:dyDescent="0.25">
      <c r="A420">
        <v>0</v>
      </c>
      <c r="B420" t="s">
        <v>494</v>
      </c>
      <c r="U420">
        <v>2001</v>
      </c>
      <c r="V420">
        <v>26</v>
      </c>
      <c r="W420" t="s">
        <v>591</v>
      </c>
      <c r="X420">
        <v>4</v>
      </c>
      <c r="Y420">
        <v>34355.040000000001</v>
      </c>
      <c r="Z420">
        <v>28660.73</v>
      </c>
    </row>
    <row r="421" spans="1:26" x14ac:dyDescent="0.25">
      <c r="A421">
        <v>5</v>
      </c>
      <c r="B421" t="s">
        <v>498</v>
      </c>
      <c r="U421">
        <v>2001</v>
      </c>
      <c r="V421">
        <v>26</v>
      </c>
      <c r="W421" t="s">
        <v>591</v>
      </c>
      <c r="X421">
        <v>5</v>
      </c>
      <c r="Y421">
        <v>15213.9</v>
      </c>
      <c r="Z421">
        <v>12868.77</v>
      </c>
    </row>
    <row r="422" spans="1:26" x14ac:dyDescent="0.25">
      <c r="A422">
        <v>2</v>
      </c>
      <c r="B422" t="s">
        <v>499</v>
      </c>
      <c r="U422">
        <v>2002</v>
      </c>
      <c r="V422">
        <v>26</v>
      </c>
      <c r="W422" t="s">
        <v>591</v>
      </c>
      <c r="X422">
        <v>2</v>
      </c>
      <c r="Y422">
        <v>5123.63</v>
      </c>
      <c r="Z422">
        <v>3896.12</v>
      </c>
    </row>
    <row r="423" spans="1:26" x14ac:dyDescent="0.25">
      <c r="A423" t="s">
        <v>500</v>
      </c>
      <c r="B423" t="s">
        <v>501</v>
      </c>
      <c r="U423">
        <v>2002</v>
      </c>
      <c r="V423">
        <v>26</v>
      </c>
      <c r="W423" t="s">
        <v>591</v>
      </c>
      <c r="X423">
        <v>3</v>
      </c>
      <c r="Y423">
        <v>3308.88</v>
      </c>
      <c r="Z423">
        <v>2473.85</v>
      </c>
    </row>
    <row r="424" spans="1:26" x14ac:dyDescent="0.25">
      <c r="A424">
        <v>3</v>
      </c>
      <c r="B424" t="s">
        <v>491</v>
      </c>
      <c r="U424">
        <v>2002</v>
      </c>
      <c r="V424">
        <v>26</v>
      </c>
      <c r="W424" t="s">
        <v>591</v>
      </c>
      <c r="X424">
        <v>4</v>
      </c>
      <c r="Y424">
        <v>44813.86</v>
      </c>
      <c r="Z424">
        <v>37309.54</v>
      </c>
    </row>
    <row r="425" spans="1:26" x14ac:dyDescent="0.25">
      <c r="A425">
        <v>1</v>
      </c>
      <c r="B425" t="s">
        <v>502</v>
      </c>
      <c r="U425">
        <v>2002</v>
      </c>
      <c r="V425">
        <v>26</v>
      </c>
      <c r="W425" t="s">
        <v>591</v>
      </c>
      <c r="X425">
        <v>5</v>
      </c>
      <c r="Y425">
        <v>28701.72</v>
      </c>
      <c r="Z425">
        <v>24279.03</v>
      </c>
    </row>
    <row r="426" spans="1:26" x14ac:dyDescent="0.25">
      <c r="A426">
        <v>79</v>
      </c>
      <c r="B426">
        <v>0</v>
      </c>
      <c r="C426">
        <v>1</v>
      </c>
      <c r="D426">
        <v>51557</v>
      </c>
      <c r="U426">
        <v>2003</v>
      </c>
      <c r="V426">
        <v>26</v>
      </c>
      <c r="W426" t="s">
        <v>591</v>
      </c>
      <c r="X426">
        <v>2</v>
      </c>
      <c r="Y426">
        <v>5778.51</v>
      </c>
      <c r="Z426">
        <v>3715.19</v>
      </c>
    </row>
    <row r="427" spans="1:26" x14ac:dyDescent="0.25">
      <c r="A427">
        <v>80</v>
      </c>
      <c r="B427">
        <v>0</v>
      </c>
      <c r="C427">
        <v>1</v>
      </c>
      <c r="D427">
        <v>65279</v>
      </c>
      <c r="U427">
        <v>2003</v>
      </c>
      <c r="V427">
        <v>26</v>
      </c>
      <c r="W427" t="s">
        <v>591</v>
      </c>
      <c r="X427">
        <v>3</v>
      </c>
      <c r="Y427">
        <v>3001.29</v>
      </c>
      <c r="Z427">
        <v>1931.29</v>
      </c>
    </row>
    <row r="428" spans="1:26" x14ac:dyDescent="0.25">
      <c r="A428">
        <v>81</v>
      </c>
      <c r="B428">
        <v>0</v>
      </c>
      <c r="C428">
        <v>1</v>
      </c>
      <c r="D428">
        <v>70290</v>
      </c>
      <c r="U428">
        <v>2003</v>
      </c>
      <c r="V428">
        <v>26</v>
      </c>
      <c r="W428" t="s">
        <v>591</v>
      </c>
      <c r="X428">
        <v>4</v>
      </c>
      <c r="Y428">
        <v>41210.800000000003</v>
      </c>
      <c r="Z428">
        <v>31900.99</v>
      </c>
    </row>
    <row r="429" spans="1:26" x14ac:dyDescent="0.25">
      <c r="A429">
        <v>82</v>
      </c>
      <c r="B429">
        <v>0</v>
      </c>
      <c r="C429">
        <v>1</v>
      </c>
      <c r="D429">
        <v>47232</v>
      </c>
      <c r="U429">
        <v>2003</v>
      </c>
      <c r="V429">
        <v>26</v>
      </c>
      <c r="W429" t="s">
        <v>591</v>
      </c>
      <c r="X429">
        <v>5</v>
      </c>
      <c r="Y429">
        <v>36388.33</v>
      </c>
      <c r="Z429">
        <v>28788.91</v>
      </c>
    </row>
    <row r="430" spans="1:26" x14ac:dyDescent="0.25">
      <c r="A430">
        <v>83</v>
      </c>
      <c r="B430">
        <v>0</v>
      </c>
      <c r="C430">
        <v>1</v>
      </c>
      <c r="D430">
        <v>55220</v>
      </c>
      <c r="U430">
        <v>2004</v>
      </c>
      <c r="V430">
        <v>26</v>
      </c>
      <c r="W430" t="s">
        <v>591</v>
      </c>
      <c r="X430">
        <v>2</v>
      </c>
      <c r="Y430">
        <v>5136.08</v>
      </c>
      <c r="Z430">
        <v>2044.52</v>
      </c>
    </row>
    <row r="431" spans="1:26" x14ac:dyDescent="0.25">
      <c r="A431">
        <v>84</v>
      </c>
      <c r="B431">
        <v>0</v>
      </c>
      <c r="C431">
        <v>1</v>
      </c>
      <c r="D431">
        <v>76156</v>
      </c>
      <c r="U431">
        <v>2004</v>
      </c>
      <c r="V431">
        <v>26</v>
      </c>
      <c r="W431" t="s">
        <v>591</v>
      </c>
      <c r="X431">
        <v>3</v>
      </c>
      <c r="Y431">
        <v>3345.53</v>
      </c>
      <c r="Z431">
        <v>1444.91</v>
      </c>
    </row>
    <row r="432" spans="1:26" x14ac:dyDescent="0.25">
      <c r="A432">
        <v>85</v>
      </c>
      <c r="B432">
        <v>0</v>
      </c>
      <c r="C432">
        <v>1</v>
      </c>
      <c r="D432">
        <v>62363</v>
      </c>
      <c r="U432">
        <v>2004</v>
      </c>
      <c r="V432">
        <v>26</v>
      </c>
      <c r="W432" t="s">
        <v>591</v>
      </c>
      <c r="X432">
        <v>4</v>
      </c>
      <c r="Y432">
        <v>34496.26</v>
      </c>
      <c r="Z432">
        <v>23640.76</v>
      </c>
    </row>
    <row r="433" spans="1:26" x14ac:dyDescent="0.25">
      <c r="A433">
        <v>86</v>
      </c>
      <c r="B433">
        <v>0</v>
      </c>
      <c r="C433">
        <v>1</v>
      </c>
      <c r="D433">
        <v>74339</v>
      </c>
      <c r="U433">
        <v>2004</v>
      </c>
      <c r="V433">
        <v>26</v>
      </c>
      <c r="W433" t="s">
        <v>591</v>
      </c>
      <c r="X433">
        <v>5</v>
      </c>
      <c r="Y433">
        <v>32020.34</v>
      </c>
      <c r="Z433">
        <v>22834.26</v>
      </c>
    </row>
    <row r="434" spans="1:26" x14ac:dyDescent="0.25">
      <c r="A434">
        <v>87</v>
      </c>
      <c r="B434">
        <v>0</v>
      </c>
      <c r="C434">
        <v>1</v>
      </c>
      <c r="D434">
        <v>91361</v>
      </c>
      <c r="U434">
        <v>2005</v>
      </c>
      <c r="V434">
        <v>26</v>
      </c>
      <c r="W434" t="s">
        <v>591</v>
      </c>
      <c r="X434">
        <v>2</v>
      </c>
      <c r="Y434">
        <v>4083.71</v>
      </c>
      <c r="Z434">
        <v>1347.26</v>
      </c>
    </row>
    <row r="435" spans="1:26" x14ac:dyDescent="0.25">
      <c r="A435">
        <v>88</v>
      </c>
      <c r="B435">
        <v>0</v>
      </c>
      <c r="C435">
        <v>1</v>
      </c>
      <c r="D435">
        <v>107989</v>
      </c>
      <c r="U435">
        <v>2005</v>
      </c>
      <c r="V435">
        <v>26</v>
      </c>
      <c r="W435" t="s">
        <v>591</v>
      </c>
      <c r="X435">
        <v>3</v>
      </c>
      <c r="Y435">
        <v>2947.09</v>
      </c>
      <c r="Z435">
        <v>1138.0999999999999</v>
      </c>
    </row>
    <row r="436" spans="1:26" x14ac:dyDescent="0.25">
      <c r="A436">
        <v>89</v>
      </c>
      <c r="B436">
        <v>0</v>
      </c>
      <c r="C436">
        <v>1</v>
      </c>
      <c r="D436">
        <v>134381</v>
      </c>
      <c r="U436">
        <v>2005</v>
      </c>
      <c r="V436">
        <v>26</v>
      </c>
      <c r="W436" t="s">
        <v>591</v>
      </c>
      <c r="X436">
        <v>4</v>
      </c>
      <c r="Y436">
        <v>36672.85</v>
      </c>
      <c r="Z436">
        <v>27153.38</v>
      </c>
    </row>
    <row r="437" spans="1:26" x14ac:dyDescent="0.25">
      <c r="A437">
        <v>90</v>
      </c>
      <c r="B437">
        <v>0</v>
      </c>
      <c r="C437">
        <v>1</v>
      </c>
      <c r="D437">
        <v>131102</v>
      </c>
      <c r="U437">
        <v>2005</v>
      </c>
      <c r="V437">
        <v>26</v>
      </c>
      <c r="W437" t="s">
        <v>591</v>
      </c>
      <c r="X437">
        <v>5</v>
      </c>
      <c r="Y437">
        <v>27014.3</v>
      </c>
      <c r="Z437">
        <v>21016.2</v>
      </c>
    </row>
    <row r="438" spans="1:26" x14ac:dyDescent="0.25">
      <c r="A438">
        <v>91</v>
      </c>
      <c r="B438">
        <v>0</v>
      </c>
      <c r="C438">
        <v>1</v>
      </c>
      <c r="D438">
        <v>78702</v>
      </c>
      <c r="U438">
        <v>2006</v>
      </c>
      <c r="V438">
        <v>26</v>
      </c>
      <c r="W438" t="s">
        <v>591</v>
      </c>
      <c r="X438">
        <v>2</v>
      </c>
      <c r="Y438">
        <v>4049.3</v>
      </c>
      <c r="Z438">
        <v>424.54</v>
      </c>
    </row>
    <row r="439" spans="1:26" x14ac:dyDescent="0.25">
      <c r="A439">
        <v>92</v>
      </c>
      <c r="B439">
        <v>0</v>
      </c>
      <c r="C439">
        <v>1</v>
      </c>
      <c r="D439">
        <v>58399</v>
      </c>
      <c r="U439">
        <v>2006</v>
      </c>
      <c r="V439">
        <v>26</v>
      </c>
      <c r="W439" t="s">
        <v>591</v>
      </c>
      <c r="X439">
        <v>3</v>
      </c>
      <c r="Y439">
        <v>2347.34</v>
      </c>
      <c r="Z439">
        <v>531.49</v>
      </c>
    </row>
    <row r="440" spans="1:26" x14ac:dyDescent="0.25">
      <c r="A440">
        <v>93</v>
      </c>
      <c r="B440">
        <v>0</v>
      </c>
      <c r="C440">
        <v>1</v>
      </c>
      <c r="D440">
        <v>65928</v>
      </c>
      <c r="U440">
        <v>2006</v>
      </c>
      <c r="V440">
        <v>26</v>
      </c>
      <c r="W440" t="s">
        <v>591</v>
      </c>
      <c r="X440">
        <v>4</v>
      </c>
      <c r="Y440">
        <v>32866.07</v>
      </c>
      <c r="Z440">
        <v>28713.98</v>
      </c>
    </row>
    <row r="441" spans="1:26" x14ac:dyDescent="0.25">
      <c r="A441">
        <v>94</v>
      </c>
      <c r="B441">
        <v>0</v>
      </c>
      <c r="C441">
        <v>1</v>
      </c>
      <c r="D441">
        <v>82265</v>
      </c>
      <c r="U441">
        <v>2006</v>
      </c>
      <c r="V441">
        <v>26</v>
      </c>
      <c r="W441" t="s">
        <v>591</v>
      </c>
      <c r="X441">
        <v>5</v>
      </c>
      <c r="Y441">
        <v>27398.95</v>
      </c>
      <c r="Z441">
        <v>25724.69</v>
      </c>
    </row>
    <row r="442" spans="1:26" x14ac:dyDescent="0.25">
      <c r="A442">
        <v>95</v>
      </c>
      <c r="B442">
        <v>0</v>
      </c>
      <c r="C442">
        <v>1</v>
      </c>
      <c r="D442">
        <v>121286</v>
      </c>
      <c r="U442">
        <v>2007</v>
      </c>
      <c r="V442">
        <v>26</v>
      </c>
      <c r="W442" t="s">
        <v>591</v>
      </c>
      <c r="X442">
        <v>2</v>
      </c>
      <c r="Y442">
        <v>4755.09</v>
      </c>
      <c r="Z442">
        <v>1574.63</v>
      </c>
    </row>
    <row r="443" spans="1:26" x14ac:dyDescent="0.25">
      <c r="A443">
        <v>96</v>
      </c>
      <c r="B443">
        <v>0</v>
      </c>
      <c r="C443">
        <v>1</v>
      </c>
      <c r="D443">
        <v>108210</v>
      </c>
      <c r="U443">
        <v>2007</v>
      </c>
      <c r="V443">
        <v>26</v>
      </c>
      <c r="W443" t="s">
        <v>591</v>
      </c>
      <c r="X443">
        <v>3</v>
      </c>
      <c r="Y443">
        <v>2330.4899999999998</v>
      </c>
      <c r="Z443">
        <v>905.3</v>
      </c>
    </row>
    <row r="444" spans="1:26" x14ac:dyDescent="0.25">
      <c r="A444">
        <v>97</v>
      </c>
      <c r="B444">
        <v>0</v>
      </c>
      <c r="C444">
        <v>1</v>
      </c>
      <c r="D444">
        <v>87992</v>
      </c>
      <c r="U444">
        <v>2007</v>
      </c>
      <c r="V444">
        <v>26</v>
      </c>
      <c r="W444" t="s">
        <v>591</v>
      </c>
      <c r="X444">
        <v>4</v>
      </c>
      <c r="Y444">
        <v>24606.63</v>
      </c>
      <c r="Z444">
        <v>18452.62</v>
      </c>
    </row>
    <row r="445" spans="1:26" x14ac:dyDescent="0.25">
      <c r="A445">
        <v>98</v>
      </c>
      <c r="B445">
        <v>0</v>
      </c>
      <c r="C445">
        <v>1</v>
      </c>
      <c r="D445">
        <v>96591</v>
      </c>
      <c r="U445">
        <v>2007</v>
      </c>
      <c r="V445">
        <v>26</v>
      </c>
      <c r="W445" t="s">
        <v>591</v>
      </c>
      <c r="X445">
        <v>5</v>
      </c>
      <c r="Y445">
        <v>24744.06</v>
      </c>
      <c r="Z445">
        <v>19500.580000000002</v>
      </c>
    </row>
    <row r="446" spans="1:26" x14ac:dyDescent="0.25">
      <c r="A446">
        <v>99</v>
      </c>
      <c r="B446">
        <v>0</v>
      </c>
      <c r="C446">
        <v>1</v>
      </c>
      <c r="D446">
        <v>146471</v>
      </c>
      <c r="U446">
        <v>2008</v>
      </c>
      <c r="V446">
        <v>26</v>
      </c>
      <c r="W446" t="s">
        <v>591</v>
      </c>
      <c r="X446">
        <v>2</v>
      </c>
      <c r="Y446">
        <v>5694.96</v>
      </c>
      <c r="Z446">
        <v>1643.5</v>
      </c>
    </row>
    <row r="447" spans="1:26" x14ac:dyDescent="0.25">
      <c r="A447">
        <v>100</v>
      </c>
      <c r="B447">
        <v>0</v>
      </c>
      <c r="C447">
        <v>1</v>
      </c>
      <c r="D447">
        <v>100425</v>
      </c>
      <c r="U447">
        <v>2008</v>
      </c>
      <c r="V447">
        <v>26</v>
      </c>
      <c r="W447" t="s">
        <v>591</v>
      </c>
      <c r="X447">
        <v>3</v>
      </c>
      <c r="Y447">
        <v>2786.71</v>
      </c>
      <c r="Z447">
        <v>980.93</v>
      </c>
    </row>
    <row r="448" spans="1:26" x14ac:dyDescent="0.25">
      <c r="A448">
        <v>101</v>
      </c>
      <c r="B448">
        <v>0</v>
      </c>
      <c r="C448">
        <v>1</v>
      </c>
      <c r="D448">
        <v>145822</v>
      </c>
      <c r="U448">
        <v>2008</v>
      </c>
      <c r="V448">
        <v>26</v>
      </c>
      <c r="W448" t="s">
        <v>591</v>
      </c>
      <c r="X448">
        <v>4</v>
      </c>
      <c r="Y448">
        <v>28547.67</v>
      </c>
      <c r="Z448">
        <v>20949.27</v>
      </c>
    </row>
    <row r="449" spans="1:26" x14ac:dyDescent="0.25">
      <c r="A449">
        <v>102</v>
      </c>
      <c r="B449">
        <v>0</v>
      </c>
      <c r="C449">
        <v>1</v>
      </c>
      <c r="D449">
        <v>147447</v>
      </c>
      <c r="U449">
        <v>2008</v>
      </c>
      <c r="V449">
        <v>26</v>
      </c>
      <c r="W449" t="s">
        <v>591</v>
      </c>
      <c r="X449">
        <v>5</v>
      </c>
      <c r="Y449">
        <v>19724.14</v>
      </c>
      <c r="Z449">
        <v>15264.05</v>
      </c>
    </row>
    <row r="450" spans="1:26" x14ac:dyDescent="0.25">
      <c r="A450">
        <v>103</v>
      </c>
      <c r="B450">
        <v>0</v>
      </c>
      <c r="C450">
        <v>1</v>
      </c>
      <c r="D450">
        <v>144177</v>
      </c>
      <c r="U450">
        <v>2009</v>
      </c>
      <c r="V450">
        <v>26</v>
      </c>
      <c r="W450" t="s">
        <v>591</v>
      </c>
      <c r="X450">
        <v>2</v>
      </c>
      <c r="Y450">
        <v>5791.47</v>
      </c>
      <c r="Z450">
        <v>580.77</v>
      </c>
    </row>
    <row r="451" spans="1:26" x14ac:dyDescent="0.25">
      <c r="A451">
        <v>104</v>
      </c>
      <c r="B451">
        <v>0</v>
      </c>
      <c r="C451">
        <v>1</v>
      </c>
      <c r="D451">
        <v>143731</v>
      </c>
      <c r="U451">
        <v>2009</v>
      </c>
      <c r="V451">
        <v>26</v>
      </c>
      <c r="W451" t="s">
        <v>591</v>
      </c>
      <c r="X451">
        <v>3</v>
      </c>
      <c r="Y451">
        <v>3340.8</v>
      </c>
      <c r="Z451">
        <v>651.80999999999995</v>
      </c>
    </row>
    <row r="452" spans="1:26" x14ac:dyDescent="0.25">
      <c r="A452">
        <v>105</v>
      </c>
      <c r="B452">
        <v>0</v>
      </c>
      <c r="C452">
        <v>1</v>
      </c>
      <c r="D452">
        <v>155325</v>
      </c>
      <c r="U452">
        <v>2009</v>
      </c>
      <c r="V452">
        <v>26</v>
      </c>
      <c r="W452" t="s">
        <v>591</v>
      </c>
      <c r="X452">
        <v>4</v>
      </c>
      <c r="Y452">
        <v>33331.79</v>
      </c>
      <c r="Z452">
        <v>23352.05</v>
      </c>
    </row>
    <row r="453" spans="1:26" x14ac:dyDescent="0.25">
      <c r="A453">
        <v>106</v>
      </c>
      <c r="B453">
        <v>0</v>
      </c>
      <c r="C453">
        <v>1</v>
      </c>
      <c r="D453">
        <v>191623</v>
      </c>
      <c r="U453">
        <v>2009</v>
      </c>
      <c r="V453">
        <v>26</v>
      </c>
      <c r="W453" t="s">
        <v>591</v>
      </c>
      <c r="X453">
        <v>5</v>
      </c>
      <c r="Y453">
        <v>22936.720000000001</v>
      </c>
      <c r="Z453">
        <v>17245.099999999999</v>
      </c>
    </row>
    <row r="454" spans="1:26" x14ac:dyDescent="0.25">
      <c r="A454">
        <v>107</v>
      </c>
      <c r="B454">
        <v>0</v>
      </c>
      <c r="C454">
        <v>1</v>
      </c>
      <c r="D454">
        <v>221341</v>
      </c>
      <c r="U454">
        <v>2010</v>
      </c>
      <c r="V454">
        <v>26</v>
      </c>
      <c r="W454" t="s">
        <v>591</v>
      </c>
      <c r="X454">
        <v>2</v>
      </c>
      <c r="Y454">
        <v>4686.68</v>
      </c>
      <c r="Z454">
        <v>309.83</v>
      </c>
    </row>
    <row r="455" spans="1:26" x14ac:dyDescent="0.25">
      <c r="A455">
        <v>108</v>
      </c>
      <c r="B455">
        <v>0</v>
      </c>
      <c r="C455">
        <v>1</v>
      </c>
      <c r="D455">
        <v>160626</v>
      </c>
      <c r="U455">
        <v>2010</v>
      </c>
      <c r="V455">
        <v>26</v>
      </c>
      <c r="W455" t="s">
        <v>591</v>
      </c>
      <c r="X455">
        <v>3</v>
      </c>
      <c r="Y455">
        <v>3397.47</v>
      </c>
      <c r="Z455">
        <v>622.39</v>
      </c>
    </row>
    <row r="456" spans="1:26" x14ac:dyDescent="0.25">
      <c r="A456">
        <v>109</v>
      </c>
      <c r="B456">
        <v>0</v>
      </c>
      <c r="C456">
        <v>1</v>
      </c>
      <c r="D456">
        <v>136695</v>
      </c>
      <c r="U456">
        <v>2010</v>
      </c>
      <c r="V456">
        <v>26</v>
      </c>
      <c r="W456" t="s">
        <v>591</v>
      </c>
      <c r="X456">
        <v>4</v>
      </c>
      <c r="Y456">
        <v>40139.519999999997</v>
      </c>
      <c r="Z456">
        <v>32023.59</v>
      </c>
    </row>
    <row r="457" spans="1:26" x14ac:dyDescent="0.25">
      <c r="A457">
        <v>110</v>
      </c>
      <c r="B457">
        <v>0</v>
      </c>
      <c r="C457">
        <v>1</v>
      </c>
      <c r="D457">
        <v>144296</v>
      </c>
      <c r="U457">
        <v>2010</v>
      </c>
      <c r="V457">
        <v>26</v>
      </c>
      <c r="W457" t="s">
        <v>591</v>
      </c>
      <c r="X457">
        <v>5</v>
      </c>
      <c r="Y457">
        <v>25162.03</v>
      </c>
      <c r="Z457">
        <v>21630.04</v>
      </c>
    </row>
    <row r="458" spans="1:26" x14ac:dyDescent="0.25">
      <c r="A458">
        <v>111</v>
      </c>
      <c r="B458">
        <v>0</v>
      </c>
      <c r="C458">
        <v>1</v>
      </c>
      <c r="D458">
        <v>155941</v>
      </c>
      <c r="U458">
        <v>2011</v>
      </c>
      <c r="V458">
        <v>26</v>
      </c>
      <c r="W458" t="s">
        <v>591</v>
      </c>
      <c r="X458">
        <v>2</v>
      </c>
      <c r="Y458">
        <v>4951.9399999999996</v>
      </c>
      <c r="Z458">
        <v>0</v>
      </c>
    </row>
    <row r="459" spans="1:26" x14ac:dyDescent="0.25">
      <c r="A459">
        <v>112</v>
      </c>
      <c r="B459">
        <v>0</v>
      </c>
      <c r="C459">
        <v>1</v>
      </c>
      <c r="D459">
        <v>192714</v>
      </c>
      <c r="U459">
        <v>2011</v>
      </c>
      <c r="V459">
        <v>26</v>
      </c>
      <c r="W459" t="s">
        <v>591</v>
      </c>
      <c r="X459">
        <v>3</v>
      </c>
      <c r="Y459">
        <v>2729.55</v>
      </c>
      <c r="Z459">
        <v>276.39999999999998</v>
      </c>
    </row>
    <row r="460" spans="1:26" x14ac:dyDescent="0.25">
      <c r="A460">
        <v>113</v>
      </c>
      <c r="B460">
        <v>0</v>
      </c>
      <c r="C460">
        <v>1</v>
      </c>
      <c r="D460">
        <v>182276</v>
      </c>
      <c r="U460">
        <v>2011</v>
      </c>
      <c r="V460">
        <v>26</v>
      </c>
      <c r="W460" t="s">
        <v>591</v>
      </c>
      <c r="X460">
        <v>4</v>
      </c>
      <c r="Y460">
        <v>38668.699999999997</v>
      </c>
      <c r="Z460">
        <v>31039.03</v>
      </c>
    </row>
    <row r="461" spans="1:26" x14ac:dyDescent="0.25">
      <c r="A461">
        <v>114</v>
      </c>
      <c r="B461">
        <v>0</v>
      </c>
      <c r="C461">
        <v>1</v>
      </c>
      <c r="D461">
        <v>80047</v>
      </c>
      <c r="U461">
        <v>2011</v>
      </c>
      <c r="V461">
        <v>26</v>
      </c>
      <c r="W461" t="s">
        <v>591</v>
      </c>
      <c r="X461">
        <v>5</v>
      </c>
      <c r="Y461">
        <v>31065</v>
      </c>
      <c r="Z461">
        <v>27107.96</v>
      </c>
    </row>
    <row r="462" spans="1:26" x14ac:dyDescent="0.25">
      <c r="A462">
        <v>115</v>
      </c>
      <c r="B462">
        <v>0</v>
      </c>
      <c r="C462">
        <v>1</v>
      </c>
      <c r="D462">
        <v>96003</v>
      </c>
      <c r="U462">
        <v>2012</v>
      </c>
      <c r="V462">
        <v>26</v>
      </c>
      <c r="W462" t="s">
        <v>591</v>
      </c>
      <c r="X462">
        <v>2</v>
      </c>
      <c r="Y462">
        <v>7164.36</v>
      </c>
      <c r="Z462">
        <v>3170</v>
      </c>
    </row>
    <row r="463" spans="1:26" x14ac:dyDescent="0.25">
      <c r="A463">
        <v>116</v>
      </c>
      <c r="B463">
        <v>0</v>
      </c>
      <c r="C463">
        <v>1</v>
      </c>
      <c r="D463">
        <v>166953</v>
      </c>
      <c r="U463">
        <v>2012</v>
      </c>
      <c r="V463">
        <v>26</v>
      </c>
      <c r="W463" t="s">
        <v>591</v>
      </c>
      <c r="X463">
        <v>3</v>
      </c>
      <c r="Y463">
        <v>2909.92</v>
      </c>
      <c r="Z463">
        <v>1480.35</v>
      </c>
    </row>
    <row r="464" spans="1:26" x14ac:dyDescent="0.25">
      <c r="A464">
        <v>117</v>
      </c>
      <c r="B464">
        <v>0</v>
      </c>
      <c r="C464">
        <v>1</v>
      </c>
      <c r="D464">
        <v>223800</v>
      </c>
      <c r="U464">
        <v>2012</v>
      </c>
      <c r="V464">
        <v>26</v>
      </c>
      <c r="W464" t="s">
        <v>591</v>
      </c>
      <c r="X464">
        <v>4</v>
      </c>
      <c r="Y464">
        <v>33054.15</v>
      </c>
      <c r="Z464">
        <v>31091.81</v>
      </c>
    </row>
    <row r="465" spans="1:26" x14ac:dyDescent="0.25">
      <c r="A465">
        <v>118</v>
      </c>
      <c r="B465">
        <v>0</v>
      </c>
      <c r="C465">
        <v>1</v>
      </c>
      <c r="D465">
        <v>202186</v>
      </c>
      <c r="U465">
        <v>2012</v>
      </c>
      <c r="V465">
        <v>26</v>
      </c>
      <c r="W465" t="s">
        <v>591</v>
      </c>
      <c r="X465">
        <v>5</v>
      </c>
      <c r="Y465">
        <v>29233</v>
      </c>
      <c r="Z465">
        <v>28836.78</v>
      </c>
    </row>
    <row r="466" spans="1:26" x14ac:dyDescent="0.25">
      <c r="A466">
        <v>119</v>
      </c>
      <c r="B466">
        <v>0</v>
      </c>
      <c r="C466">
        <v>1</v>
      </c>
      <c r="D466">
        <v>0</v>
      </c>
      <c r="U466">
        <v>2013</v>
      </c>
      <c r="V466">
        <v>26</v>
      </c>
      <c r="W466" t="s">
        <v>591</v>
      </c>
      <c r="X466">
        <v>2</v>
      </c>
      <c r="Y466">
        <v>8629.9</v>
      </c>
      <c r="Z466">
        <v>1926.19</v>
      </c>
    </row>
    <row r="467" spans="1:26" x14ac:dyDescent="0.25">
      <c r="A467" t="s">
        <v>503</v>
      </c>
      <c r="B467" t="s">
        <v>1833</v>
      </c>
      <c r="U467">
        <v>2013</v>
      </c>
      <c r="V467">
        <v>26</v>
      </c>
      <c r="W467" t="s">
        <v>591</v>
      </c>
      <c r="X467">
        <v>3</v>
      </c>
      <c r="Y467">
        <v>4237.2299999999996</v>
      </c>
      <c r="Z467">
        <v>1344.31</v>
      </c>
    </row>
    <row r="468" spans="1:26" x14ac:dyDescent="0.25">
      <c r="A468">
        <v>0</v>
      </c>
      <c r="B468" t="s">
        <v>494</v>
      </c>
      <c r="U468">
        <v>2013</v>
      </c>
      <c r="V468">
        <v>26</v>
      </c>
      <c r="W468" t="s">
        <v>591</v>
      </c>
      <c r="X468">
        <v>4</v>
      </c>
      <c r="Y468">
        <v>38521.64</v>
      </c>
      <c r="Z468">
        <v>32492.25</v>
      </c>
    </row>
    <row r="469" spans="1:26" x14ac:dyDescent="0.25">
      <c r="A469">
        <v>2</v>
      </c>
      <c r="B469" t="s">
        <v>505</v>
      </c>
      <c r="U469">
        <v>2013</v>
      </c>
      <c r="V469">
        <v>26</v>
      </c>
      <c r="W469" t="s">
        <v>591</v>
      </c>
      <c r="X469">
        <v>5</v>
      </c>
      <c r="Y469">
        <v>27474.52</v>
      </c>
      <c r="Z469">
        <v>24661.15</v>
      </c>
    </row>
    <row r="470" spans="1:26" x14ac:dyDescent="0.25">
      <c r="A470">
        <v>3</v>
      </c>
      <c r="B470" t="s">
        <v>491</v>
      </c>
      <c r="U470">
        <v>2014</v>
      </c>
      <c r="V470">
        <v>26</v>
      </c>
      <c r="W470" t="s">
        <v>591</v>
      </c>
      <c r="X470">
        <v>2</v>
      </c>
      <c r="Y470">
        <v>6343.08</v>
      </c>
      <c r="Z470">
        <v>493.29</v>
      </c>
    </row>
    <row r="471" spans="1:26" x14ac:dyDescent="0.25">
      <c r="A471">
        <v>1</v>
      </c>
      <c r="B471" t="s">
        <v>478</v>
      </c>
      <c r="U471">
        <v>2014</v>
      </c>
      <c r="V471">
        <v>26</v>
      </c>
      <c r="W471" t="s">
        <v>591</v>
      </c>
      <c r="X471">
        <v>3</v>
      </c>
      <c r="Y471">
        <v>5020.8500000000004</v>
      </c>
      <c r="Z471">
        <v>1069.67</v>
      </c>
    </row>
    <row r="472" spans="1:26" x14ac:dyDescent="0.25">
      <c r="A472">
        <v>79</v>
      </c>
      <c r="B472">
        <v>0</v>
      </c>
      <c r="C472">
        <v>1</v>
      </c>
      <c r="D472">
        <v>27369</v>
      </c>
      <c r="U472">
        <v>2014</v>
      </c>
      <c r="V472">
        <v>26</v>
      </c>
      <c r="W472" t="s">
        <v>591</v>
      </c>
      <c r="X472">
        <v>4</v>
      </c>
      <c r="Y472">
        <v>51132.49</v>
      </c>
      <c r="Z472">
        <v>47099.25</v>
      </c>
    </row>
    <row r="473" spans="1:26" x14ac:dyDescent="0.25">
      <c r="A473">
        <v>80</v>
      </c>
      <c r="B473">
        <v>0</v>
      </c>
      <c r="C473">
        <v>1</v>
      </c>
      <c r="D473">
        <v>23238</v>
      </c>
      <c r="U473">
        <v>2014</v>
      </c>
      <c r="V473">
        <v>26</v>
      </c>
      <c r="W473" t="s">
        <v>591</v>
      </c>
      <c r="X473">
        <v>5</v>
      </c>
      <c r="Y473">
        <v>29864.799999999999</v>
      </c>
      <c r="Z473">
        <v>29640.03</v>
      </c>
    </row>
    <row r="474" spans="1:26" x14ac:dyDescent="0.25">
      <c r="A474">
        <v>81</v>
      </c>
      <c r="B474">
        <v>0</v>
      </c>
      <c r="C474">
        <v>1</v>
      </c>
      <c r="D474">
        <v>11504</v>
      </c>
      <c r="U474">
        <v>2015</v>
      </c>
      <c r="V474">
        <v>26</v>
      </c>
      <c r="W474" t="s">
        <v>591</v>
      </c>
      <c r="X474">
        <v>2</v>
      </c>
      <c r="Y474">
        <v>5064.68</v>
      </c>
      <c r="Z474">
        <v>0</v>
      </c>
    </row>
    <row r="475" spans="1:26" x14ac:dyDescent="0.25">
      <c r="A475">
        <v>82</v>
      </c>
      <c r="B475">
        <v>0</v>
      </c>
      <c r="C475">
        <v>1</v>
      </c>
      <c r="D475">
        <v>13789</v>
      </c>
      <c r="U475">
        <v>2015</v>
      </c>
      <c r="V475">
        <v>26</v>
      </c>
      <c r="W475" t="s">
        <v>591</v>
      </c>
      <c r="X475">
        <v>3</v>
      </c>
      <c r="Y475">
        <v>3704.28</v>
      </c>
      <c r="Z475">
        <v>321.62</v>
      </c>
    </row>
    <row r="476" spans="1:26" x14ac:dyDescent="0.25">
      <c r="A476">
        <v>83</v>
      </c>
      <c r="B476">
        <v>0</v>
      </c>
      <c r="C476">
        <v>1</v>
      </c>
      <c r="D476">
        <v>26296</v>
      </c>
      <c r="U476">
        <v>2015</v>
      </c>
      <c r="V476">
        <v>26</v>
      </c>
      <c r="W476" t="s">
        <v>591</v>
      </c>
      <c r="X476">
        <v>4</v>
      </c>
      <c r="Y476">
        <v>60255.34</v>
      </c>
      <c r="Z476">
        <v>52144.66</v>
      </c>
    </row>
    <row r="477" spans="1:26" x14ac:dyDescent="0.25">
      <c r="A477">
        <v>84</v>
      </c>
      <c r="B477">
        <v>0</v>
      </c>
      <c r="C477">
        <v>1</v>
      </c>
      <c r="D477">
        <v>19687</v>
      </c>
      <c r="U477">
        <v>2015</v>
      </c>
      <c r="V477">
        <v>26</v>
      </c>
      <c r="W477" t="s">
        <v>591</v>
      </c>
      <c r="X477">
        <v>5</v>
      </c>
      <c r="Y477">
        <v>41520.11</v>
      </c>
      <c r="Z477">
        <v>39142.620000000003</v>
      </c>
    </row>
    <row r="478" spans="1:26" x14ac:dyDescent="0.25">
      <c r="A478">
        <v>85</v>
      </c>
      <c r="B478">
        <v>0</v>
      </c>
      <c r="C478">
        <v>1</v>
      </c>
      <c r="D478">
        <v>25180</v>
      </c>
      <c r="U478">
        <v>2016</v>
      </c>
      <c r="V478">
        <v>26</v>
      </c>
      <c r="W478" t="s">
        <v>591</v>
      </c>
      <c r="X478">
        <v>2</v>
      </c>
      <c r="Y478">
        <v>5269.65</v>
      </c>
      <c r="Z478">
        <v>692.67</v>
      </c>
    </row>
    <row r="479" spans="1:26" x14ac:dyDescent="0.25">
      <c r="A479">
        <v>86</v>
      </c>
      <c r="B479">
        <v>0</v>
      </c>
      <c r="C479">
        <v>1</v>
      </c>
      <c r="D479">
        <v>22490</v>
      </c>
      <c r="U479">
        <v>2016</v>
      </c>
      <c r="V479">
        <v>26</v>
      </c>
      <c r="W479" t="s">
        <v>591</v>
      </c>
      <c r="X479">
        <v>3</v>
      </c>
      <c r="Y479">
        <v>2939.06</v>
      </c>
      <c r="Z479">
        <v>693.62</v>
      </c>
    </row>
    <row r="480" spans="1:26" x14ac:dyDescent="0.25">
      <c r="A480">
        <v>87</v>
      </c>
      <c r="B480">
        <v>0</v>
      </c>
      <c r="C480">
        <v>1</v>
      </c>
      <c r="D480">
        <v>34079</v>
      </c>
      <c r="U480">
        <v>2016</v>
      </c>
      <c r="V480">
        <v>26</v>
      </c>
      <c r="W480" t="s">
        <v>591</v>
      </c>
      <c r="X480">
        <v>4</v>
      </c>
      <c r="Y480">
        <v>44697.61</v>
      </c>
      <c r="Z480">
        <v>35700.28</v>
      </c>
    </row>
    <row r="481" spans="1:26" x14ac:dyDescent="0.25">
      <c r="A481">
        <v>88</v>
      </c>
      <c r="B481">
        <v>0</v>
      </c>
      <c r="C481">
        <v>1</v>
      </c>
      <c r="D481">
        <v>32618</v>
      </c>
      <c r="U481">
        <v>2016</v>
      </c>
      <c r="V481">
        <v>26</v>
      </c>
      <c r="W481" t="s">
        <v>591</v>
      </c>
      <c r="X481">
        <v>5</v>
      </c>
      <c r="Y481">
        <v>44658.33</v>
      </c>
      <c r="Z481">
        <v>38218.18</v>
      </c>
    </row>
    <row r="482" spans="1:26" x14ac:dyDescent="0.25">
      <c r="A482">
        <v>89</v>
      </c>
      <c r="B482">
        <v>0</v>
      </c>
      <c r="C482">
        <v>1</v>
      </c>
      <c r="D482">
        <v>40077</v>
      </c>
      <c r="U482">
        <v>2017</v>
      </c>
      <c r="V482">
        <v>26</v>
      </c>
      <c r="W482" t="s">
        <v>591</v>
      </c>
      <c r="X482">
        <v>2</v>
      </c>
      <c r="Y482">
        <v>6633.67</v>
      </c>
      <c r="Z482">
        <v>1184.25</v>
      </c>
    </row>
    <row r="483" spans="1:26" x14ac:dyDescent="0.25">
      <c r="A483">
        <v>90</v>
      </c>
      <c r="B483">
        <v>0</v>
      </c>
      <c r="C483">
        <v>1</v>
      </c>
      <c r="D483">
        <v>31767</v>
      </c>
      <c r="U483">
        <v>2017</v>
      </c>
      <c r="V483">
        <v>26</v>
      </c>
      <c r="W483" t="s">
        <v>591</v>
      </c>
      <c r="X483">
        <v>3</v>
      </c>
      <c r="Y483">
        <v>3062.92</v>
      </c>
      <c r="Z483">
        <v>839.15</v>
      </c>
    </row>
    <row r="484" spans="1:26" x14ac:dyDescent="0.25">
      <c r="A484">
        <v>91</v>
      </c>
      <c r="B484">
        <v>0</v>
      </c>
      <c r="C484">
        <v>1</v>
      </c>
      <c r="D484">
        <v>28770</v>
      </c>
      <c r="U484">
        <v>2017</v>
      </c>
      <c r="V484">
        <v>26</v>
      </c>
      <c r="W484" t="s">
        <v>591</v>
      </c>
      <c r="X484">
        <v>4</v>
      </c>
      <c r="Y484">
        <v>37215.269999999997</v>
      </c>
      <c r="Z484">
        <v>29832.23</v>
      </c>
    </row>
    <row r="485" spans="1:26" x14ac:dyDescent="0.25">
      <c r="A485">
        <v>92</v>
      </c>
      <c r="B485">
        <v>0</v>
      </c>
      <c r="C485">
        <v>1</v>
      </c>
      <c r="D485">
        <v>17651</v>
      </c>
      <c r="U485">
        <v>2017</v>
      </c>
      <c r="V485">
        <v>26</v>
      </c>
      <c r="W485" t="s">
        <v>591</v>
      </c>
      <c r="X485">
        <v>5</v>
      </c>
      <c r="Y485">
        <v>35666.18</v>
      </c>
      <c r="Z485">
        <v>30510.43</v>
      </c>
    </row>
    <row r="486" spans="1:26" x14ac:dyDescent="0.25">
      <c r="A486">
        <v>93</v>
      </c>
      <c r="B486">
        <v>0</v>
      </c>
      <c r="C486">
        <v>1</v>
      </c>
      <c r="D486">
        <v>13092</v>
      </c>
      <c r="U486">
        <v>2018</v>
      </c>
      <c r="V486">
        <v>26</v>
      </c>
      <c r="W486" t="s">
        <v>591</v>
      </c>
      <c r="X486">
        <v>2</v>
      </c>
      <c r="Y486">
        <v>11462.16</v>
      </c>
      <c r="Z486">
        <v>2016.4</v>
      </c>
    </row>
    <row r="487" spans="1:26" x14ac:dyDescent="0.25">
      <c r="A487">
        <v>94</v>
      </c>
      <c r="B487">
        <v>0</v>
      </c>
      <c r="C487">
        <v>1</v>
      </c>
      <c r="D487">
        <v>16072</v>
      </c>
      <c r="U487">
        <v>2018</v>
      </c>
      <c r="V487">
        <v>26</v>
      </c>
      <c r="W487" t="s">
        <v>591</v>
      </c>
      <c r="X487">
        <v>3</v>
      </c>
      <c r="Y487">
        <v>3875.71</v>
      </c>
      <c r="Z487">
        <v>1053.4100000000001</v>
      </c>
    </row>
    <row r="488" spans="1:26" x14ac:dyDescent="0.25">
      <c r="A488">
        <v>95</v>
      </c>
      <c r="B488">
        <v>0</v>
      </c>
      <c r="C488">
        <v>1</v>
      </c>
      <c r="D488">
        <v>20381</v>
      </c>
      <c r="U488">
        <v>2018</v>
      </c>
      <c r="V488">
        <v>26</v>
      </c>
      <c r="W488" t="s">
        <v>591</v>
      </c>
      <c r="X488">
        <v>4</v>
      </c>
      <c r="Y488">
        <v>37741.879999999997</v>
      </c>
      <c r="Z488">
        <v>30242</v>
      </c>
    </row>
    <row r="489" spans="1:26" x14ac:dyDescent="0.25">
      <c r="A489">
        <v>96</v>
      </c>
      <c r="B489">
        <v>0</v>
      </c>
      <c r="C489">
        <v>1</v>
      </c>
      <c r="D489">
        <v>16906</v>
      </c>
      <c r="U489">
        <v>2018</v>
      </c>
      <c r="V489">
        <v>26</v>
      </c>
      <c r="W489" t="s">
        <v>591</v>
      </c>
      <c r="X489">
        <v>5</v>
      </c>
      <c r="Y489">
        <v>29017.37</v>
      </c>
      <c r="Z489">
        <v>24819.59</v>
      </c>
    </row>
    <row r="490" spans="1:26" x14ac:dyDescent="0.25">
      <c r="A490">
        <v>97</v>
      </c>
      <c r="B490">
        <v>0</v>
      </c>
      <c r="C490">
        <v>1</v>
      </c>
      <c r="D490">
        <v>16876</v>
      </c>
      <c r="U490">
        <v>2019</v>
      </c>
      <c r="V490">
        <v>26</v>
      </c>
      <c r="W490" t="s">
        <v>591</v>
      </c>
      <c r="X490">
        <v>2</v>
      </c>
      <c r="Y490">
        <v>17017.62</v>
      </c>
      <c r="Z490">
        <v>2935.87</v>
      </c>
    </row>
    <row r="491" spans="1:26" x14ac:dyDescent="0.25">
      <c r="A491">
        <v>98</v>
      </c>
      <c r="B491">
        <v>0</v>
      </c>
      <c r="C491">
        <v>1</v>
      </c>
      <c r="D491">
        <v>20292</v>
      </c>
      <c r="U491">
        <v>2019</v>
      </c>
      <c r="V491">
        <v>26</v>
      </c>
      <c r="W491" t="s">
        <v>591</v>
      </c>
      <c r="X491">
        <v>3</v>
      </c>
      <c r="Y491">
        <v>6702.14</v>
      </c>
      <c r="Z491">
        <v>1802.49</v>
      </c>
    </row>
    <row r="492" spans="1:26" x14ac:dyDescent="0.25">
      <c r="A492">
        <v>99</v>
      </c>
      <c r="B492">
        <v>0</v>
      </c>
      <c r="C492">
        <v>1</v>
      </c>
      <c r="D492">
        <v>23215</v>
      </c>
      <c r="U492">
        <v>2019</v>
      </c>
      <c r="V492">
        <v>26</v>
      </c>
      <c r="W492" t="s">
        <v>591</v>
      </c>
      <c r="X492">
        <v>4</v>
      </c>
      <c r="Y492">
        <v>47761.01</v>
      </c>
      <c r="Z492">
        <v>38250.129999999997</v>
      </c>
    </row>
    <row r="493" spans="1:26" x14ac:dyDescent="0.25">
      <c r="A493">
        <v>100</v>
      </c>
      <c r="B493">
        <v>0</v>
      </c>
      <c r="C493">
        <v>1</v>
      </c>
      <c r="D493">
        <v>17882</v>
      </c>
      <c r="U493">
        <v>2019</v>
      </c>
      <c r="V493">
        <v>26</v>
      </c>
      <c r="W493" t="s">
        <v>591</v>
      </c>
      <c r="X493">
        <v>5</v>
      </c>
      <c r="Y493">
        <v>29429.88</v>
      </c>
      <c r="Z493">
        <v>25167.81</v>
      </c>
    </row>
    <row r="494" spans="1:26" x14ac:dyDescent="0.25">
      <c r="A494">
        <v>101</v>
      </c>
      <c r="B494">
        <v>0</v>
      </c>
      <c r="C494">
        <v>1</v>
      </c>
      <c r="D494">
        <v>26107</v>
      </c>
      <c r="U494">
        <v>1979</v>
      </c>
      <c r="V494">
        <v>27</v>
      </c>
      <c r="W494" t="s">
        <v>592</v>
      </c>
      <c r="X494">
        <v>2</v>
      </c>
      <c r="Y494">
        <v>98185</v>
      </c>
      <c r="Z494">
        <v>96158.81</v>
      </c>
    </row>
    <row r="495" spans="1:26" x14ac:dyDescent="0.25">
      <c r="A495">
        <v>102</v>
      </c>
      <c r="B495">
        <v>0</v>
      </c>
      <c r="C495">
        <v>1</v>
      </c>
      <c r="D495">
        <v>25009</v>
      </c>
      <c r="U495">
        <v>1979</v>
      </c>
      <c r="V495">
        <v>27</v>
      </c>
      <c r="W495" t="s">
        <v>592</v>
      </c>
      <c r="X495">
        <v>3</v>
      </c>
      <c r="Y495">
        <v>16280.21</v>
      </c>
      <c r="Z495">
        <v>12853.96</v>
      </c>
    </row>
    <row r="496" spans="1:26" x14ac:dyDescent="0.25">
      <c r="A496">
        <v>103</v>
      </c>
      <c r="B496">
        <v>0</v>
      </c>
      <c r="C496">
        <v>1</v>
      </c>
      <c r="D496">
        <v>9233</v>
      </c>
      <c r="U496">
        <v>1979</v>
      </c>
      <c r="V496">
        <v>27</v>
      </c>
      <c r="W496" t="s">
        <v>592</v>
      </c>
      <c r="X496">
        <v>4</v>
      </c>
      <c r="Y496">
        <v>45942.36</v>
      </c>
      <c r="Z496">
        <v>36241.9</v>
      </c>
    </row>
    <row r="497" spans="1:26" x14ac:dyDescent="0.25">
      <c r="A497">
        <v>104</v>
      </c>
      <c r="B497">
        <v>0</v>
      </c>
      <c r="C497">
        <v>1</v>
      </c>
      <c r="D497">
        <v>16023</v>
      </c>
      <c r="U497">
        <v>1979</v>
      </c>
      <c r="V497">
        <v>27</v>
      </c>
      <c r="W497" t="s">
        <v>592</v>
      </c>
      <c r="X497">
        <v>5</v>
      </c>
      <c r="Y497">
        <v>36781.14</v>
      </c>
      <c r="Z497">
        <v>28989</v>
      </c>
    </row>
    <row r="498" spans="1:26" x14ac:dyDescent="0.25">
      <c r="A498">
        <v>105</v>
      </c>
      <c r="B498">
        <v>0</v>
      </c>
      <c r="C498">
        <v>1</v>
      </c>
      <c r="D498">
        <v>10903</v>
      </c>
      <c r="U498">
        <v>1980</v>
      </c>
      <c r="V498">
        <v>27</v>
      </c>
      <c r="W498" t="s">
        <v>592</v>
      </c>
      <c r="X498">
        <v>2</v>
      </c>
      <c r="Y498">
        <v>83683.98</v>
      </c>
      <c r="Z498">
        <v>81844.56</v>
      </c>
    </row>
    <row r="499" spans="1:26" x14ac:dyDescent="0.25">
      <c r="A499">
        <v>106</v>
      </c>
      <c r="B499">
        <v>0</v>
      </c>
      <c r="C499">
        <v>1</v>
      </c>
      <c r="D499">
        <v>13095</v>
      </c>
      <c r="U499">
        <v>1980</v>
      </c>
      <c r="V499">
        <v>27</v>
      </c>
      <c r="W499" t="s">
        <v>592</v>
      </c>
      <c r="X499">
        <v>3</v>
      </c>
      <c r="Y499">
        <v>31989.16</v>
      </c>
      <c r="Z499">
        <v>25256.67</v>
      </c>
    </row>
    <row r="500" spans="1:26" x14ac:dyDescent="0.25">
      <c r="A500">
        <v>107</v>
      </c>
      <c r="B500">
        <v>0</v>
      </c>
      <c r="C500">
        <v>1</v>
      </c>
      <c r="D500">
        <v>12094</v>
      </c>
      <c r="U500">
        <v>1980</v>
      </c>
      <c r="V500">
        <v>27</v>
      </c>
      <c r="W500" t="s">
        <v>592</v>
      </c>
      <c r="X500">
        <v>4</v>
      </c>
      <c r="Y500">
        <v>30934.2</v>
      </c>
      <c r="Z500">
        <v>24402.49</v>
      </c>
    </row>
    <row r="501" spans="1:26" x14ac:dyDescent="0.25">
      <c r="A501">
        <v>108</v>
      </c>
      <c r="B501">
        <v>0</v>
      </c>
      <c r="C501">
        <v>1</v>
      </c>
      <c r="D501">
        <v>18637</v>
      </c>
      <c r="U501">
        <v>1980</v>
      </c>
      <c r="V501">
        <v>27</v>
      </c>
      <c r="W501" t="s">
        <v>592</v>
      </c>
      <c r="X501">
        <v>5</v>
      </c>
      <c r="Y501">
        <v>24486.66</v>
      </c>
      <c r="Z501">
        <v>19299.099999999999</v>
      </c>
    </row>
    <row r="502" spans="1:26" x14ac:dyDescent="0.25">
      <c r="A502">
        <v>109</v>
      </c>
      <c r="B502">
        <v>0</v>
      </c>
      <c r="C502">
        <v>1</v>
      </c>
      <c r="D502">
        <v>10066</v>
      </c>
      <c r="U502">
        <v>1981</v>
      </c>
      <c r="V502">
        <v>27</v>
      </c>
      <c r="W502" t="s">
        <v>592</v>
      </c>
      <c r="X502">
        <v>2</v>
      </c>
      <c r="Y502">
        <v>13332.25</v>
      </c>
      <c r="Z502">
        <v>12976.45</v>
      </c>
    </row>
    <row r="503" spans="1:26" x14ac:dyDescent="0.25">
      <c r="A503">
        <v>110</v>
      </c>
      <c r="B503">
        <v>0</v>
      </c>
      <c r="C503">
        <v>1</v>
      </c>
      <c r="D503">
        <v>8139</v>
      </c>
      <c r="U503">
        <v>1981</v>
      </c>
      <c r="V503">
        <v>27</v>
      </c>
      <c r="W503" t="s">
        <v>592</v>
      </c>
      <c r="X503">
        <v>3</v>
      </c>
      <c r="Y503">
        <v>27243.040000000001</v>
      </c>
      <c r="Z503">
        <v>21508.76</v>
      </c>
    </row>
    <row r="504" spans="1:26" x14ac:dyDescent="0.25">
      <c r="A504">
        <v>111</v>
      </c>
      <c r="B504">
        <v>0</v>
      </c>
      <c r="C504">
        <v>1</v>
      </c>
      <c r="D504">
        <v>8033</v>
      </c>
      <c r="U504">
        <v>1981</v>
      </c>
      <c r="V504">
        <v>27</v>
      </c>
      <c r="W504" t="s">
        <v>592</v>
      </c>
      <c r="X504">
        <v>4</v>
      </c>
      <c r="Y504">
        <v>37989.5</v>
      </c>
      <c r="Z504">
        <v>29967.85</v>
      </c>
    </row>
    <row r="505" spans="1:26" x14ac:dyDescent="0.25">
      <c r="A505">
        <v>112</v>
      </c>
      <c r="B505">
        <v>0</v>
      </c>
      <c r="C505">
        <v>1</v>
      </c>
      <c r="D505">
        <v>10578</v>
      </c>
      <c r="U505">
        <v>1981</v>
      </c>
      <c r="V505">
        <v>27</v>
      </c>
      <c r="W505" t="s">
        <v>592</v>
      </c>
      <c r="X505">
        <v>5</v>
      </c>
      <c r="Y505">
        <v>37581.21</v>
      </c>
      <c r="Z505">
        <v>29619.54</v>
      </c>
    </row>
    <row r="506" spans="1:26" x14ac:dyDescent="0.25">
      <c r="A506">
        <v>113</v>
      </c>
      <c r="B506">
        <v>0</v>
      </c>
      <c r="C506">
        <v>1</v>
      </c>
      <c r="D506">
        <v>8407</v>
      </c>
      <c r="U506">
        <v>1982</v>
      </c>
      <c r="V506">
        <v>27</v>
      </c>
      <c r="W506" t="s">
        <v>592</v>
      </c>
      <c r="X506">
        <v>2</v>
      </c>
      <c r="Y506">
        <v>47279.93</v>
      </c>
      <c r="Z506">
        <v>46297.85</v>
      </c>
    </row>
    <row r="507" spans="1:26" x14ac:dyDescent="0.25">
      <c r="A507">
        <v>114</v>
      </c>
      <c r="B507">
        <v>0</v>
      </c>
      <c r="C507">
        <v>1</v>
      </c>
      <c r="D507">
        <v>8201</v>
      </c>
      <c r="U507">
        <v>1982</v>
      </c>
      <c r="V507">
        <v>27</v>
      </c>
      <c r="W507" t="s">
        <v>592</v>
      </c>
      <c r="X507">
        <v>3</v>
      </c>
      <c r="Y507">
        <v>19906.650000000001</v>
      </c>
      <c r="Z507">
        <v>15717.19</v>
      </c>
    </row>
    <row r="508" spans="1:26" x14ac:dyDescent="0.25">
      <c r="A508">
        <v>115</v>
      </c>
      <c r="B508">
        <v>0</v>
      </c>
      <c r="C508">
        <v>1</v>
      </c>
      <c r="D508">
        <v>10439</v>
      </c>
      <c r="U508">
        <v>1982</v>
      </c>
      <c r="V508">
        <v>27</v>
      </c>
      <c r="W508" t="s">
        <v>592</v>
      </c>
      <c r="X508">
        <v>4</v>
      </c>
      <c r="Y508">
        <v>32369.01</v>
      </c>
      <c r="Z508">
        <v>25534.36</v>
      </c>
    </row>
    <row r="509" spans="1:26" x14ac:dyDescent="0.25">
      <c r="A509">
        <v>116</v>
      </c>
      <c r="B509">
        <v>0</v>
      </c>
      <c r="C509">
        <v>1</v>
      </c>
      <c r="D509">
        <v>9590</v>
      </c>
      <c r="U509">
        <v>1982</v>
      </c>
      <c r="V509">
        <v>27</v>
      </c>
      <c r="W509" t="s">
        <v>592</v>
      </c>
      <c r="X509">
        <v>5</v>
      </c>
      <c r="Y509">
        <v>19956.3</v>
      </c>
      <c r="Z509">
        <v>15728.49</v>
      </c>
    </row>
    <row r="510" spans="1:26" x14ac:dyDescent="0.25">
      <c r="A510">
        <v>117</v>
      </c>
      <c r="B510">
        <v>0</v>
      </c>
      <c r="C510">
        <v>1</v>
      </c>
      <c r="D510">
        <v>10050</v>
      </c>
      <c r="U510">
        <v>1983</v>
      </c>
      <c r="V510">
        <v>27</v>
      </c>
      <c r="W510" t="s">
        <v>592</v>
      </c>
      <c r="X510">
        <v>2</v>
      </c>
      <c r="Y510">
        <v>13440.07</v>
      </c>
      <c r="Z510">
        <v>13071.33</v>
      </c>
    </row>
    <row r="511" spans="1:26" x14ac:dyDescent="0.25">
      <c r="A511">
        <v>118</v>
      </c>
      <c r="B511">
        <v>0</v>
      </c>
      <c r="C511">
        <v>1</v>
      </c>
      <c r="D511">
        <v>9045</v>
      </c>
      <c r="U511">
        <v>1983</v>
      </c>
      <c r="V511">
        <v>27</v>
      </c>
      <c r="W511" t="s">
        <v>592</v>
      </c>
      <c r="X511">
        <v>3</v>
      </c>
      <c r="Y511">
        <v>33540.620000000003</v>
      </c>
      <c r="Z511">
        <v>26480.66</v>
      </c>
    </row>
    <row r="512" spans="1:26" x14ac:dyDescent="0.25">
      <c r="A512">
        <v>119</v>
      </c>
      <c r="B512">
        <v>0</v>
      </c>
      <c r="C512">
        <v>1</v>
      </c>
      <c r="D512">
        <v>0</v>
      </c>
      <c r="U512">
        <v>1983</v>
      </c>
      <c r="V512">
        <v>27</v>
      </c>
      <c r="W512" t="s">
        <v>592</v>
      </c>
      <c r="X512">
        <v>4</v>
      </c>
      <c r="Y512">
        <v>23350.22</v>
      </c>
      <c r="Z512">
        <v>18508.5</v>
      </c>
    </row>
    <row r="513" spans="1:26" x14ac:dyDescent="0.25">
      <c r="A513" t="s">
        <v>506</v>
      </c>
      <c r="B513" t="s">
        <v>507</v>
      </c>
      <c r="U513">
        <v>1983</v>
      </c>
      <c r="V513">
        <v>27</v>
      </c>
      <c r="W513" t="s">
        <v>592</v>
      </c>
      <c r="X513">
        <v>5</v>
      </c>
      <c r="Y513">
        <v>20485.23</v>
      </c>
      <c r="Z513">
        <v>16214.88</v>
      </c>
    </row>
    <row r="514" spans="1:26" x14ac:dyDescent="0.25">
      <c r="A514">
        <v>0</v>
      </c>
      <c r="B514" t="s">
        <v>508</v>
      </c>
      <c r="U514">
        <v>1984</v>
      </c>
      <c r="V514">
        <v>27</v>
      </c>
      <c r="W514" t="s">
        <v>592</v>
      </c>
      <c r="X514">
        <v>2</v>
      </c>
      <c r="Y514">
        <v>7498.95</v>
      </c>
      <c r="Z514">
        <v>7278.31</v>
      </c>
    </row>
    <row r="515" spans="1:26" x14ac:dyDescent="0.25">
      <c r="A515">
        <v>1</v>
      </c>
      <c r="B515" t="s">
        <v>458</v>
      </c>
      <c r="U515">
        <v>1984</v>
      </c>
      <c r="V515">
        <v>27</v>
      </c>
      <c r="W515" t="s">
        <v>592</v>
      </c>
      <c r="X515">
        <v>3</v>
      </c>
      <c r="Y515">
        <v>30363.64</v>
      </c>
      <c r="Z515">
        <v>23972.09</v>
      </c>
    </row>
    <row r="516" spans="1:26" x14ac:dyDescent="0.25">
      <c r="A516">
        <v>3</v>
      </c>
      <c r="B516" t="s">
        <v>471</v>
      </c>
      <c r="U516">
        <v>1984</v>
      </c>
      <c r="V516">
        <v>27</v>
      </c>
      <c r="W516" t="s">
        <v>592</v>
      </c>
      <c r="X516">
        <v>4</v>
      </c>
      <c r="Y516">
        <v>90011.91</v>
      </c>
      <c r="Z516">
        <v>71167.98</v>
      </c>
    </row>
    <row r="517" spans="1:26" x14ac:dyDescent="0.25">
      <c r="A517">
        <v>1</v>
      </c>
      <c r="B517" t="s">
        <v>478</v>
      </c>
      <c r="U517">
        <v>1984</v>
      </c>
      <c r="V517">
        <v>27</v>
      </c>
      <c r="W517" t="s">
        <v>592</v>
      </c>
      <c r="X517">
        <v>5</v>
      </c>
      <c r="Y517">
        <v>45224.33</v>
      </c>
      <c r="Z517">
        <v>35689.31</v>
      </c>
    </row>
    <row r="518" spans="1:26" x14ac:dyDescent="0.25">
      <c r="A518">
        <v>79</v>
      </c>
      <c r="B518">
        <v>0</v>
      </c>
      <c r="C518">
        <v>1</v>
      </c>
      <c r="D518">
        <v>0</v>
      </c>
      <c r="U518">
        <v>1985</v>
      </c>
      <c r="V518">
        <v>27</v>
      </c>
      <c r="W518" t="s">
        <v>592</v>
      </c>
      <c r="X518">
        <v>2</v>
      </c>
      <c r="Y518">
        <v>20630.169999999998</v>
      </c>
      <c r="Z518">
        <v>20136.45</v>
      </c>
    </row>
    <row r="519" spans="1:26" x14ac:dyDescent="0.25">
      <c r="A519">
        <v>80</v>
      </c>
      <c r="B519">
        <v>0</v>
      </c>
      <c r="C519">
        <v>1</v>
      </c>
      <c r="D519">
        <v>1821</v>
      </c>
      <c r="U519">
        <v>1985</v>
      </c>
      <c r="V519">
        <v>27</v>
      </c>
      <c r="W519" t="s">
        <v>592</v>
      </c>
      <c r="X519">
        <v>3</v>
      </c>
      <c r="Y519">
        <v>2377.4699999999998</v>
      </c>
      <c r="Z519">
        <v>1877.08</v>
      </c>
    </row>
    <row r="520" spans="1:26" x14ac:dyDescent="0.25">
      <c r="A520">
        <v>81</v>
      </c>
      <c r="B520">
        <v>0</v>
      </c>
      <c r="C520">
        <v>1</v>
      </c>
      <c r="D520">
        <v>1549</v>
      </c>
      <c r="U520">
        <v>1985</v>
      </c>
      <c r="V520">
        <v>27</v>
      </c>
      <c r="W520" t="s">
        <v>592</v>
      </c>
      <c r="X520">
        <v>4</v>
      </c>
      <c r="Y520">
        <v>62135.57</v>
      </c>
      <c r="Z520">
        <v>48742.23</v>
      </c>
    </row>
    <row r="521" spans="1:26" x14ac:dyDescent="0.25">
      <c r="A521">
        <v>82</v>
      </c>
      <c r="B521">
        <v>0</v>
      </c>
      <c r="C521">
        <v>1</v>
      </c>
      <c r="D521">
        <v>479</v>
      </c>
      <c r="U521">
        <v>1985</v>
      </c>
      <c r="V521">
        <v>27</v>
      </c>
      <c r="W521" t="s">
        <v>592</v>
      </c>
      <c r="X521">
        <v>5</v>
      </c>
      <c r="Y521">
        <v>68408.69</v>
      </c>
      <c r="Z521">
        <v>53942.37</v>
      </c>
    </row>
    <row r="522" spans="1:26" x14ac:dyDescent="0.25">
      <c r="A522">
        <v>83</v>
      </c>
      <c r="B522">
        <v>0</v>
      </c>
      <c r="C522">
        <v>1</v>
      </c>
      <c r="D522">
        <v>510</v>
      </c>
      <c r="U522">
        <v>1986</v>
      </c>
      <c r="V522">
        <v>27</v>
      </c>
      <c r="W522" t="s">
        <v>592</v>
      </c>
      <c r="X522">
        <v>2</v>
      </c>
      <c r="Y522">
        <v>13361.41</v>
      </c>
      <c r="Z522">
        <v>13041.86</v>
      </c>
    </row>
    <row r="523" spans="1:26" x14ac:dyDescent="0.25">
      <c r="A523">
        <v>84</v>
      </c>
      <c r="B523">
        <v>0</v>
      </c>
      <c r="C523">
        <v>1</v>
      </c>
      <c r="D523">
        <v>233</v>
      </c>
      <c r="U523">
        <v>1986</v>
      </c>
      <c r="V523">
        <v>27</v>
      </c>
      <c r="W523" t="s">
        <v>592</v>
      </c>
      <c r="X523">
        <v>3</v>
      </c>
      <c r="Y523">
        <v>28967.03</v>
      </c>
      <c r="Z523">
        <v>22870.29</v>
      </c>
    </row>
    <row r="524" spans="1:26" x14ac:dyDescent="0.25">
      <c r="A524">
        <v>85</v>
      </c>
      <c r="B524">
        <v>0</v>
      </c>
      <c r="C524">
        <v>1</v>
      </c>
      <c r="D524">
        <v>703</v>
      </c>
      <c r="U524">
        <v>1986</v>
      </c>
      <c r="V524">
        <v>27</v>
      </c>
      <c r="W524" t="s">
        <v>592</v>
      </c>
      <c r="X524">
        <v>4</v>
      </c>
      <c r="Y524">
        <v>35025.64</v>
      </c>
      <c r="Z524">
        <v>27583.32</v>
      </c>
    </row>
    <row r="525" spans="1:26" x14ac:dyDescent="0.25">
      <c r="A525">
        <v>86</v>
      </c>
      <c r="B525">
        <v>0</v>
      </c>
      <c r="C525">
        <v>1</v>
      </c>
      <c r="D525">
        <v>396</v>
      </c>
      <c r="U525">
        <v>1986</v>
      </c>
      <c r="V525">
        <v>27</v>
      </c>
      <c r="W525" t="s">
        <v>592</v>
      </c>
      <c r="X525">
        <v>5</v>
      </c>
      <c r="Y525">
        <v>48169.69</v>
      </c>
      <c r="Z525">
        <v>38083.68</v>
      </c>
    </row>
    <row r="526" spans="1:26" x14ac:dyDescent="0.25">
      <c r="A526">
        <v>87</v>
      </c>
      <c r="B526">
        <v>0</v>
      </c>
      <c r="C526">
        <v>1</v>
      </c>
      <c r="D526">
        <v>429</v>
      </c>
      <c r="U526">
        <v>1987</v>
      </c>
      <c r="V526">
        <v>27</v>
      </c>
      <c r="W526" t="s">
        <v>592</v>
      </c>
      <c r="X526">
        <v>2</v>
      </c>
      <c r="Y526">
        <v>17073.810000000001</v>
      </c>
      <c r="Z526">
        <v>16657.5</v>
      </c>
    </row>
    <row r="527" spans="1:26" x14ac:dyDescent="0.25">
      <c r="A527">
        <v>88</v>
      </c>
      <c r="B527">
        <v>0</v>
      </c>
      <c r="C527">
        <v>1</v>
      </c>
      <c r="D527">
        <v>689</v>
      </c>
      <c r="U527">
        <v>1987</v>
      </c>
      <c r="V527">
        <v>27</v>
      </c>
      <c r="W527" t="s">
        <v>592</v>
      </c>
      <c r="X527">
        <v>3</v>
      </c>
      <c r="Y527">
        <v>34751.11</v>
      </c>
      <c r="Z527">
        <v>27436.91</v>
      </c>
    </row>
    <row r="528" spans="1:26" x14ac:dyDescent="0.25">
      <c r="A528">
        <v>89</v>
      </c>
      <c r="B528">
        <v>0</v>
      </c>
      <c r="C528">
        <v>1</v>
      </c>
      <c r="D528">
        <v>909</v>
      </c>
      <c r="U528">
        <v>1987</v>
      </c>
      <c r="V528">
        <v>27</v>
      </c>
      <c r="W528" t="s">
        <v>592</v>
      </c>
      <c r="X528">
        <v>4</v>
      </c>
      <c r="Y528">
        <v>60485.8</v>
      </c>
      <c r="Z528">
        <v>47904.42</v>
      </c>
    </row>
    <row r="529" spans="1:26" x14ac:dyDescent="0.25">
      <c r="A529">
        <v>90</v>
      </c>
      <c r="B529">
        <v>0</v>
      </c>
      <c r="C529">
        <v>1</v>
      </c>
      <c r="D529">
        <v>152</v>
      </c>
      <c r="U529">
        <v>1987</v>
      </c>
      <c r="V529">
        <v>27</v>
      </c>
      <c r="W529" t="s">
        <v>592</v>
      </c>
      <c r="X529">
        <v>5</v>
      </c>
      <c r="Y529">
        <v>89739.16</v>
      </c>
      <c r="Z529">
        <v>71039.570000000007</v>
      </c>
    </row>
    <row r="530" spans="1:26" x14ac:dyDescent="0.25">
      <c r="A530">
        <v>91</v>
      </c>
      <c r="B530">
        <v>0</v>
      </c>
      <c r="C530">
        <v>1</v>
      </c>
      <c r="D530">
        <v>473</v>
      </c>
      <c r="U530">
        <v>1988</v>
      </c>
      <c r="V530">
        <v>27</v>
      </c>
      <c r="W530" t="s">
        <v>592</v>
      </c>
      <c r="X530">
        <v>2</v>
      </c>
      <c r="Y530">
        <v>22291.35</v>
      </c>
      <c r="Z530">
        <v>20253.740000000002</v>
      </c>
    </row>
    <row r="531" spans="1:26" x14ac:dyDescent="0.25">
      <c r="A531">
        <v>92</v>
      </c>
      <c r="B531">
        <v>0</v>
      </c>
      <c r="C531">
        <v>1</v>
      </c>
      <c r="D531">
        <v>601</v>
      </c>
      <c r="U531">
        <v>1988</v>
      </c>
      <c r="V531">
        <v>27</v>
      </c>
      <c r="W531" t="s">
        <v>592</v>
      </c>
      <c r="X531">
        <v>3</v>
      </c>
      <c r="Y531">
        <v>18171.169999999998</v>
      </c>
      <c r="Z531">
        <v>16392.3</v>
      </c>
    </row>
    <row r="532" spans="1:26" x14ac:dyDescent="0.25">
      <c r="A532">
        <v>93</v>
      </c>
      <c r="B532">
        <v>0</v>
      </c>
      <c r="C532">
        <v>1</v>
      </c>
      <c r="D532">
        <v>684</v>
      </c>
      <c r="U532">
        <v>1988</v>
      </c>
      <c r="V532">
        <v>27</v>
      </c>
      <c r="W532" t="s">
        <v>592</v>
      </c>
      <c r="X532">
        <v>4</v>
      </c>
      <c r="Y532">
        <v>104346.17</v>
      </c>
      <c r="Z532">
        <v>84030.97</v>
      </c>
    </row>
    <row r="533" spans="1:26" x14ac:dyDescent="0.25">
      <c r="A533">
        <v>94</v>
      </c>
      <c r="B533">
        <v>0</v>
      </c>
      <c r="C533">
        <v>1</v>
      </c>
      <c r="D533">
        <v>163</v>
      </c>
      <c r="U533">
        <v>1988</v>
      </c>
      <c r="V533">
        <v>27</v>
      </c>
      <c r="W533" t="s">
        <v>592</v>
      </c>
      <c r="X533">
        <v>5</v>
      </c>
      <c r="Y533">
        <v>108962.97</v>
      </c>
      <c r="Z533">
        <v>86985.21</v>
      </c>
    </row>
    <row r="534" spans="1:26" x14ac:dyDescent="0.25">
      <c r="A534">
        <v>95</v>
      </c>
      <c r="B534">
        <v>0</v>
      </c>
      <c r="C534">
        <v>1</v>
      </c>
      <c r="D534">
        <v>520</v>
      </c>
      <c r="U534">
        <v>1989</v>
      </c>
      <c r="V534">
        <v>27</v>
      </c>
      <c r="W534" t="s">
        <v>592</v>
      </c>
      <c r="X534">
        <v>2</v>
      </c>
      <c r="Y534">
        <v>25288.880000000001</v>
      </c>
      <c r="Z534">
        <v>22879.55</v>
      </c>
    </row>
    <row r="535" spans="1:26" x14ac:dyDescent="0.25">
      <c r="A535">
        <v>96</v>
      </c>
      <c r="B535">
        <v>0</v>
      </c>
      <c r="C535">
        <v>1</v>
      </c>
      <c r="D535">
        <v>738</v>
      </c>
      <c r="U535">
        <v>1989</v>
      </c>
      <c r="V535">
        <v>27</v>
      </c>
      <c r="W535" t="s">
        <v>592</v>
      </c>
      <c r="X535">
        <v>3</v>
      </c>
      <c r="Y535">
        <v>15360.1</v>
      </c>
      <c r="Z535">
        <v>13804.14</v>
      </c>
    </row>
    <row r="536" spans="1:26" x14ac:dyDescent="0.25">
      <c r="A536">
        <v>97</v>
      </c>
      <c r="B536">
        <v>0</v>
      </c>
      <c r="C536">
        <v>1</v>
      </c>
      <c r="D536">
        <v>797</v>
      </c>
      <c r="U536">
        <v>1989</v>
      </c>
      <c r="V536">
        <v>27</v>
      </c>
      <c r="W536" t="s">
        <v>592</v>
      </c>
      <c r="X536">
        <v>4</v>
      </c>
      <c r="Y536">
        <v>33070.68</v>
      </c>
      <c r="Z536">
        <v>26500.42</v>
      </c>
    </row>
    <row r="537" spans="1:26" x14ac:dyDescent="0.25">
      <c r="A537">
        <v>98</v>
      </c>
      <c r="B537">
        <v>0</v>
      </c>
      <c r="C537">
        <v>1</v>
      </c>
      <c r="D537">
        <v>527</v>
      </c>
      <c r="U537">
        <v>1989</v>
      </c>
      <c r="V537">
        <v>27</v>
      </c>
      <c r="W537" t="s">
        <v>592</v>
      </c>
      <c r="X537">
        <v>5</v>
      </c>
      <c r="Y537">
        <v>64315.47</v>
      </c>
      <c r="Z537">
        <v>51185.08</v>
      </c>
    </row>
    <row r="538" spans="1:26" x14ac:dyDescent="0.25">
      <c r="A538">
        <v>99</v>
      </c>
      <c r="B538">
        <v>0</v>
      </c>
      <c r="C538">
        <v>1</v>
      </c>
      <c r="D538">
        <v>989</v>
      </c>
      <c r="U538">
        <v>1990</v>
      </c>
      <c r="V538">
        <v>27</v>
      </c>
      <c r="W538" t="s">
        <v>592</v>
      </c>
      <c r="X538">
        <v>2</v>
      </c>
      <c r="Y538">
        <v>18425.009999999998</v>
      </c>
      <c r="Z538">
        <v>16647.560000000001</v>
      </c>
    </row>
    <row r="539" spans="1:26" x14ac:dyDescent="0.25">
      <c r="A539">
        <v>100</v>
      </c>
      <c r="B539">
        <v>0</v>
      </c>
      <c r="C539">
        <v>1</v>
      </c>
      <c r="D539">
        <v>1526</v>
      </c>
      <c r="U539">
        <v>1990</v>
      </c>
      <c r="V539">
        <v>27</v>
      </c>
      <c r="W539" t="s">
        <v>592</v>
      </c>
      <c r="X539">
        <v>3</v>
      </c>
      <c r="Y539">
        <v>19221</v>
      </c>
      <c r="Z539">
        <v>17253.66</v>
      </c>
    </row>
    <row r="540" spans="1:26" x14ac:dyDescent="0.25">
      <c r="A540">
        <v>101</v>
      </c>
      <c r="B540">
        <v>0</v>
      </c>
      <c r="C540">
        <v>1</v>
      </c>
      <c r="D540">
        <v>2452</v>
      </c>
      <c r="U540">
        <v>1990</v>
      </c>
      <c r="V540">
        <v>27</v>
      </c>
      <c r="W540" t="s">
        <v>592</v>
      </c>
      <c r="X540">
        <v>4</v>
      </c>
      <c r="Y540">
        <v>42015.43</v>
      </c>
      <c r="Z540">
        <v>33785.97</v>
      </c>
    </row>
    <row r="541" spans="1:26" x14ac:dyDescent="0.25">
      <c r="A541">
        <v>102</v>
      </c>
      <c r="B541">
        <v>0</v>
      </c>
      <c r="C541">
        <v>1</v>
      </c>
      <c r="D541">
        <v>4030</v>
      </c>
      <c r="U541">
        <v>1990</v>
      </c>
      <c r="V541">
        <v>27</v>
      </c>
      <c r="W541" t="s">
        <v>592</v>
      </c>
      <c r="X541">
        <v>5</v>
      </c>
      <c r="Y541">
        <v>65578.710000000006</v>
      </c>
      <c r="Z541">
        <v>52276.34</v>
      </c>
    </row>
    <row r="542" spans="1:26" x14ac:dyDescent="0.25">
      <c r="A542">
        <v>103</v>
      </c>
      <c r="B542">
        <v>0</v>
      </c>
      <c r="C542">
        <v>1</v>
      </c>
      <c r="D542">
        <v>3061</v>
      </c>
      <c r="U542">
        <v>1991</v>
      </c>
      <c r="V542">
        <v>27</v>
      </c>
      <c r="W542" t="s">
        <v>592</v>
      </c>
      <c r="X542">
        <v>2</v>
      </c>
      <c r="Y542">
        <v>9957.9699999999993</v>
      </c>
      <c r="Z542">
        <v>8963.74</v>
      </c>
    </row>
    <row r="543" spans="1:26" x14ac:dyDescent="0.25">
      <c r="A543">
        <v>104</v>
      </c>
      <c r="B543">
        <v>0</v>
      </c>
      <c r="C543">
        <v>1</v>
      </c>
      <c r="D543">
        <v>1849</v>
      </c>
      <c r="U543">
        <v>1991</v>
      </c>
      <c r="V543">
        <v>27</v>
      </c>
      <c r="W543" t="s">
        <v>592</v>
      </c>
      <c r="X543">
        <v>3</v>
      </c>
      <c r="Y543">
        <v>15289.2</v>
      </c>
      <c r="Z543">
        <v>13678.87</v>
      </c>
    </row>
    <row r="544" spans="1:26" x14ac:dyDescent="0.25">
      <c r="A544">
        <v>105</v>
      </c>
      <c r="B544">
        <v>0</v>
      </c>
      <c r="C544">
        <v>1</v>
      </c>
      <c r="D544">
        <v>2167</v>
      </c>
      <c r="U544">
        <v>1991</v>
      </c>
      <c r="V544">
        <v>27</v>
      </c>
      <c r="W544" t="s">
        <v>592</v>
      </c>
      <c r="X544">
        <v>4</v>
      </c>
      <c r="Y544">
        <v>40628.47</v>
      </c>
      <c r="Z544">
        <v>32614.33</v>
      </c>
    </row>
    <row r="545" spans="1:26" x14ac:dyDescent="0.25">
      <c r="A545">
        <v>106</v>
      </c>
      <c r="B545">
        <v>0</v>
      </c>
      <c r="C545">
        <v>1</v>
      </c>
      <c r="D545">
        <v>1539</v>
      </c>
      <c r="U545">
        <v>1991</v>
      </c>
      <c r="V545">
        <v>27</v>
      </c>
      <c r="W545" t="s">
        <v>592</v>
      </c>
      <c r="X545">
        <v>5</v>
      </c>
      <c r="Y545">
        <v>70963.460000000006</v>
      </c>
      <c r="Z545">
        <v>56457.04</v>
      </c>
    </row>
    <row r="546" spans="1:26" x14ac:dyDescent="0.25">
      <c r="A546">
        <v>107</v>
      </c>
      <c r="B546">
        <v>0</v>
      </c>
      <c r="C546">
        <v>1</v>
      </c>
      <c r="D546">
        <v>1620</v>
      </c>
      <c r="U546">
        <v>1992</v>
      </c>
      <c r="V546">
        <v>27</v>
      </c>
      <c r="W546" t="s">
        <v>592</v>
      </c>
      <c r="X546">
        <v>2</v>
      </c>
      <c r="Y546">
        <v>21638.560000000001</v>
      </c>
      <c r="Z546">
        <v>19520.23</v>
      </c>
    </row>
    <row r="547" spans="1:26" x14ac:dyDescent="0.25">
      <c r="A547">
        <v>108</v>
      </c>
      <c r="B547">
        <v>0</v>
      </c>
      <c r="C547">
        <v>1</v>
      </c>
      <c r="D547">
        <v>1584</v>
      </c>
      <c r="U547">
        <v>1992</v>
      </c>
      <c r="V547">
        <v>27</v>
      </c>
      <c r="W547" t="s">
        <v>592</v>
      </c>
      <c r="X547">
        <v>3</v>
      </c>
      <c r="Y547">
        <v>22048.98</v>
      </c>
      <c r="Z547">
        <v>19764.48</v>
      </c>
    </row>
    <row r="548" spans="1:26" x14ac:dyDescent="0.25">
      <c r="A548">
        <v>109</v>
      </c>
      <c r="B548">
        <v>0</v>
      </c>
      <c r="C548">
        <v>1</v>
      </c>
      <c r="D548">
        <v>2197</v>
      </c>
      <c r="U548">
        <v>1992</v>
      </c>
      <c r="V548">
        <v>27</v>
      </c>
      <c r="W548" t="s">
        <v>592</v>
      </c>
      <c r="X548">
        <v>4</v>
      </c>
      <c r="Y548">
        <v>58675.79</v>
      </c>
      <c r="Z548">
        <v>46186.46</v>
      </c>
    </row>
    <row r="549" spans="1:26" x14ac:dyDescent="0.25">
      <c r="A549">
        <v>110</v>
      </c>
      <c r="B549">
        <v>0</v>
      </c>
      <c r="C549">
        <v>1</v>
      </c>
      <c r="D549">
        <v>2421</v>
      </c>
      <c r="U549">
        <v>1992</v>
      </c>
      <c r="V549">
        <v>27</v>
      </c>
      <c r="W549" t="s">
        <v>592</v>
      </c>
      <c r="X549">
        <v>5</v>
      </c>
      <c r="Y549">
        <v>54357.42</v>
      </c>
      <c r="Z549">
        <v>43135.01</v>
      </c>
    </row>
    <row r="550" spans="1:26" x14ac:dyDescent="0.25">
      <c r="A550">
        <v>111</v>
      </c>
      <c r="B550">
        <v>0</v>
      </c>
      <c r="C550">
        <v>1</v>
      </c>
      <c r="D550">
        <v>1236</v>
      </c>
      <c r="U550">
        <v>1993</v>
      </c>
      <c r="V550">
        <v>27</v>
      </c>
      <c r="W550" t="s">
        <v>592</v>
      </c>
      <c r="X550">
        <v>2</v>
      </c>
      <c r="Y550">
        <v>4589.82</v>
      </c>
      <c r="Z550">
        <v>4138.8</v>
      </c>
    </row>
    <row r="551" spans="1:26" x14ac:dyDescent="0.25">
      <c r="A551">
        <v>112</v>
      </c>
      <c r="B551">
        <v>0</v>
      </c>
      <c r="C551">
        <v>1</v>
      </c>
      <c r="D551">
        <v>1225</v>
      </c>
      <c r="U551">
        <v>1993</v>
      </c>
      <c r="V551">
        <v>27</v>
      </c>
      <c r="W551" t="s">
        <v>592</v>
      </c>
      <c r="X551">
        <v>3</v>
      </c>
      <c r="Y551">
        <v>30106.02</v>
      </c>
      <c r="Z551">
        <v>26976.95</v>
      </c>
    </row>
    <row r="552" spans="1:26" x14ac:dyDescent="0.25">
      <c r="A552">
        <v>113</v>
      </c>
      <c r="B552">
        <v>0</v>
      </c>
      <c r="C552">
        <v>1</v>
      </c>
      <c r="D552">
        <v>1466</v>
      </c>
      <c r="U552">
        <v>1993</v>
      </c>
      <c r="V552">
        <v>27</v>
      </c>
      <c r="W552" t="s">
        <v>592</v>
      </c>
      <c r="X552">
        <v>4</v>
      </c>
      <c r="Y552">
        <v>19878.27</v>
      </c>
      <c r="Z552">
        <v>15984.05</v>
      </c>
    </row>
    <row r="553" spans="1:26" x14ac:dyDescent="0.25">
      <c r="A553">
        <v>114</v>
      </c>
      <c r="B553">
        <v>0</v>
      </c>
      <c r="C553">
        <v>1</v>
      </c>
      <c r="D553">
        <v>1273</v>
      </c>
      <c r="U553">
        <v>1993</v>
      </c>
      <c r="V553">
        <v>27</v>
      </c>
      <c r="W553" t="s">
        <v>592</v>
      </c>
      <c r="X553">
        <v>5</v>
      </c>
      <c r="Y553">
        <v>49384.69</v>
      </c>
      <c r="Z553">
        <v>39334.58</v>
      </c>
    </row>
    <row r="554" spans="1:26" x14ac:dyDescent="0.25">
      <c r="A554">
        <v>115</v>
      </c>
      <c r="B554">
        <v>0</v>
      </c>
      <c r="C554">
        <v>1</v>
      </c>
      <c r="D554">
        <v>1119</v>
      </c>
      <c r="U554">
        <v>1994</v>
      </c>
      <c r="V554">
        <v>27</v>
      </c>
      <c r="W554" t="s">
        <v>592</v>
      </c>
      <c r="X554">
        <v>2</v>
      </c>
      <c r="Y554">
        <v>12352.32</v>
      </c>
      <c r="Z554">
        <v>11196.02</v>
      </c>
    </row>
    <row r="555" spans="1:26" x14ac:dyDescent="0.25">
      <c r="A555">
        <v>116</v>
      </c>
      <c r="B555">
        <v>0</v>
      </c>
      <c r="C555">
        <v>1</v>
      </c>
      <c r="D555">
        <v>1324</v>
      </c>
      <c r="U555">
        <v>1994</v>
      </c>
      <c r="V555">
        <v>27</v>
      </c>
      <c r="W555" t="s">
        <v>592</v>
      </c>
      <c r="X555">
        <v>3</v>
      </c>
      <c r="Y555">
        <v>12051.13</v>
      </c>
      <c r="Z555">
        <v>10848</v>
      </c>
    </row>
    <row r="556" spans="1:26" x14ac:dyDescent="0.25">
      <c r="A556">
        <v>117</v>
      </c>
      <c r="B556">
        <v>0</v>
      </c>
      <c r="C556">
        <v>1</v>
      </c>
      <c r="D556">
        <v>1291</v>
      </c>
      <c r="U556">
        <v>1994</v>
      </c>
      <c r="V556">
        <v>27</v>
      </c>
      <c r="W556" t="s">
        <v>592</v>
      </c>
      <c r="X556">
        <v>4</v>
      </c>
      <c r="Y556">
        <v>69851.509999999995</v>
      </c>
      <c r="Z556">
        <v>55816.93</v>
      </c>
    </row>
    <row r="557" spans="1:26" x14ac:dyDescent="0.25">
      <c r="A557">
        <v>118</v>
      </c>
      <c r="B557">
        <v>0</v>
      </c>
      <c r="C557">
        <v>1</v>
      </c>
      <c r="D557">
        <v>1389</v>
      </c>
      <c r="U557">
        <v>1994</v>
      </c>
      <c r="V557">
        <v>27</v>
      </c>
      <c r="W557" t="s">
        <v>592</v>
      </c>
      <c r="X557">
        <v>5</v>
      </c>
      <c r="Y557">
        <v>52117.68</v>
      </c>
      <c r="Z557">
        <v>41529.480000000003</v>
      </c>
    </row>
    <row r="558" spans="1:26" x14ac:dyDescent="0.25">
      <c r="A558">
        <v>119</v>
      </c>
      <c r="B558">
        <v>0</v>
      </c>
      <c r="C558">
        <v>1</v>
      </c>
      <c r="D558">
        <v>0</v>
      </c>
      <c r="U558">
        <v>1995</v>
      </c>
      <c r="V558">
        <v>27</v>
      </c>
      <c r="W558" t="s">
        <v>592</v>
      </c>
      <c r="X558">
        <v>2</v>
      </c>
      <c r="Y558">
        <v>15789.28</v>
      </c>
      <c r="Z558">
        <v>14216.45</v>
      </c>
    </row>
    <row r="559" spans="1:26" x14ac:dyDescent="0.25">
      <c r="A559" t="s">
        <v>509</v>
      </c>
      <c r="B559" t="s">
        <v>510</v>
      </c>
      <c r="U559">
        <v>1995</v>
      </c>
      <c r="V559">
        <v>27</v>
      </c>
      <c r="W559" t="s">
        <v>592</v>
      </c>
      <c r="X559">
        <v>3</v>
      </c>
      <c r="Y559">
        <v>32698.720000000001</v>
      </c>
      <c r="Z559">
        <v>29261.31</v>
      </c>
    </row>
    <row r="560" spans="1:26" x14ac:dyDescent="0.25">
      <c r="A560">
        <v>1</v>
      </c>
      <c r="B560" t="s">
        <v>511</v>
      </c>
      <c r="U560">
        <v>1995</v>
      </c>
      <c r="V560">
        <v>27</v>
      </c>
      <c r="W560" t="s">
        <v>592</v>
      </c>
      <c r="X560">
        <v>4</v>
      </c>
      <c r="Y560">
        <v>24656.42</v>
      </c>
      <c r="Z560">
        <v>19732.72</v>
      </c>
    </row>
    <row r="561" spans="1:26" x14ac:dyDescent="0.25">
      <c r="A561">
        <v>2</v>
      </c>
      <c r="B561" t="s">
        <v>512</v>
      </c>
      <c r="U561">
        <v>1995</v>
      </c>
      <c r="V561">
        <v>27</v>
      </c>
      <c r="W561" t="s">
        <v>592</v>
      </c>
      <c r="X561">
        <v>5</v>
      </c>
      <c r="Y561">
        <v>67738.960000000006</v>
      </c>
      <c r="Z561">
        <v>53915.07</v>
      </c>
    </row>
    <row r="562" spans="1:26" x14ac:dyDescent="0.25">
      <c r="A562">
        <v>3</v>
      </c>
      <c r="B562" t="s">
        <v>491</v>
      </c>
      <c r="U562">
        <v>1996</v>
      </c>
      <c r="V562">
        <v>27</v>
      </c>
      <c r="W562" t="s">
        <v>592</v>
      </c>
      <c r="X562">
        <v>2</v>
      </c>
      <c r="Y562">
        <v>2499.96</v>
      </c>
      <c r="Z562">
        <v>2270.7199999999998</v>
      </c>
    </row>
    <row r="563" spans="1:26" x14ac:dyDescent="0.25">
      <c r="A563">
        <v>2</v>
      </c>
      <c r="B563" t="s">
        <v>513</v>
      </c>
      <c r="U563">
        <v>1996</v>
      </c>
      <c r="V563">
        <v>27</v>
      </c>
      <c r="W563" t="s">
        <v>592</v>
      </c>
      <c r="X563">
        <v>3</v>
      </c>
      <c r="Y563">
        <v>17507.330000000002</v>
      </c>
      <c r="Z563">
        <v>15788.99</v>
      </c>
    </row>
    <row r="564" spans="1:26" x14ac:dyDescent="0.25">
      <c r="A564">
        <v>79</v>
      </c>
      <c r="B564">
        <v>0</v>
      </c>
      <c r="C564">
        <v>1</v>
      </c>
      <c r="D564">
        <v>24124</v>
      </c>
      <c r="U564">
        <v>1996</v>
      </c>
      <c r="V564">
        <v>27</v>
      </c>
      <c r="W564" t="s">
        <v>592</v>
      </c>
      <c r="X564">
        <v>4</v>
      </c>
      <c r="Y564">
        <v>83571.649999999994</v>
      </c>
      <c r="Z564">
        <v>67390.69</v>
      </c>
    </row>
    <row r="565" spans="1:26" x14ac:dyDescent="0.25">
      <c r="A565">
        <v>80</v>
      </c>
      <c r="B565">
        <v>1</v>
      </c>
      <c r="C565">
        <v>4760</v>
      </c>
      <c r="D565">
        <v>24924</v>
      </c>
      <c r="E565">
        <v>1203</v>
      </c>
      <c r="U565">
        <v>1996</v>
      </c>
      <c r="V565">
        <v>27</v>
      </c>
      <c r="W565" t="s">
        <v>592</v>
      </c>
      <c r="X565">
        <v>5</v>
      </c>
      <c r="Y565">
        <v>23673.65</v>
      </c>
      <c r="Z565">
        <v>18840.22</v>
      </c>
    </row>
    <row r="566" spans="1:26" x14ac:dyDescent="0.25">
      <c r="A566">
        <v>81</v>
      </c>
      <c r="B566">
        <v>1</v>
      </c>
      <c r="C566">
        <v>4456</v>
      </c>
      <c r="D566">
        <v>14280</v>
      </c>
      <c r="E566">
        <v>2694</v>
      </c>
      <c r="U566">
        <v>1997</v>
      </c>
      <c r="V566">
        <v>27</v>
      </c>
      <c r="W566" t="s">
        <v>592</v>
      </c>
      <c r="X566">
        <v>2</v>
      </c>
      <c r="Y566">
        <v>4815.33</v>
      </c>
      <c r="Z566">
        <v>4377.96</v>
      </c>
    </row>
    <row r="567" spans="1:26" x14ac:dyDescent="0.25">
      <c r="A567">
        <v>82</v>
      </c>
      <c r="B567">
        <v>1</v>
      </c>
      <c r="C567">
        <v>4159</v>
      </c>
      <c r="D567">
        <v>16862</v>
      </c>
      <c r="E567">
        <v>3032</v>
      </c>
      <c r="U567">
        <v>1997</v>
      </c>
      <c r="V567">
        <v>27</v>
      </c>
      <c r="W567" t="s">
        <v>592</v>
      </c>
      <c r="X567">
        <v>3</v>
      </c>
      <c r="Y567">
        <v>7847.58</v>
      </c>
      <c r="Z567">
        <v>7083.36</v>
      </c>
    </row>
    <row r="568" spans="1:26" x14ac:dyDescent="0.25">
      <c r="A568">
        <v>83</v>
      </c>
      <c r="B568">
        <v>1</v>
      </c>
      <c r="C568">
        <v>2918</v>
      </c>
      <c r="D568">
        <v>9197</v>
      </c>
      <c r="E568">
        <v>3155</v>
      </c>
      <c r="U568">
        <v>1997</v>
      </c>
      <c r="V568">
        <v>27</v>
      </c>
      <c r="W568" t="s">
        <v>592</v>
      </c>
      <c r="X568">
        <v>4</v>
      </c>
      <c r="Y568">
        <v>44175.96</v>
      </c>
      <c r="Z568">
        <v>35648.589999999997</v>
      </c>
    </row>
    <row r="569" spans="1:26" x14ac:dyDescent="0.25">
      <c r="A569">
        <v>84</v>
      </c>
      <c r="B569">
        <v>1</v>
      </c>
      <c r="C569">
        <v>6306</v>
      </c>
      <c r="D569">
        <v>7746</v>
      </c>
      <c r="E569">
        <v>1712</v>
      </c>
      <c r="U569">
        <v>1997</v>
      </c>
      <c r="V569">
        <v>27</v>
      </c>
      <c r="W569" t="s">
        <v>592</v>
      </c>
      <c r="X569">
        <v>5</v>
      </c>
      <c r="Y569">
        <v>66672.649999999994</v>
      </c>
      <c r="Z569">
        <v>53217.81</v>
      </c>
    </row>
    <row r="570" spans="1:26" x14ac:dyDescent="0.25">
      <c r="A570">
        <v>85</v>
      </c>
      <c r="B570">
        <v>1</v>
      </c>
      <c r="C570">
        <v>4658</v>
      </c>
      <c r="D570">
        <v>20062</v>
      </c>
      <c r="E570">
        <v>1171</v>
      </c>
      <c r="U570">
        <v>1998</v>
      </c>
      <c r="V570">
        <v>27</v>
      </c>
      <c r="W570" t="s">
        <v>592</v>
      </c>
      <c r="X570">
        <v>2</v>
      </c>
      <c r="Y570">
        <v>6695.39</v>
      </c>
      <c r="Z570">
        <v>6079.9</v>
      </c>
    </row>
    <row r="571" spans="1:26" x14ac:dyDescent="0.25">
      <c r="A571">
        <v>86</v>
      </c>
      <c r="B571">
        <v>1</v>
      </c>
      <c r="C571">
        <v>969</v>
      </c>
      <c r="D571">
        <v>13525</v>
      </c>
      <c r="E571">
        <v>8047</v>
      </c>
      <c r="U571">
        <v>1998</v>
      </c>
      <c r="V571">
        <v>27</v>
      </c>
      <c r="W571" t="s">
        <v>592</v>
      </c>
      <c r="X571">
        <v>3</v>
      </c>
      <c r="Y571">
        <v>20899.34</v>
      </c>
      <c r="Z571">
        <v>18843.86</v>
      </c>
    </row>
    <row r="572" spans="1:26" x14ac:dyDescent="0.25">
      <c r="A572">
        <v>87</v>
      </c>
      <c r="B572">
        <v>1</v>
      </c>
      <c r="C572">
        <v>3892</v>
      </c>
      <c r="D572">
        <v>6330</v>
      </c>
      <c r="E572">
        <v>3122</v>
      </c>
      <c r="U572">
        <v>1998</v>
      </c>
      <c r="V572">
        <v>27</v>
      </c>
      <c r="W572" t="s">
        <v>592</v>
      </c>
      <c r="X572">
        <v>4</v>
      </c>
      <c r="Y572">
        <v>48516.5</v>
      </c>
      <c r="Z572">
        <v>39144.47</v>
      </c>
    </row>
    <row r="573" spans="1:26" x14ac:dyDescent="0.25">
      <c r="A573">
        <v>88</v>
      </c>
      <c r="B573">
        <v>1</v>
      </c>
      <c r="C573">
        <v>1746</v>
      </c>
      <c r="D573">
        <v>10936</v>
      </c>
      <c r="E573">
        <v>2302</v>
      </c>
      <c r="U573">
        <v>1998</v>
      </c>
      <c r="V573">
        <v>27</v>
      </c>
      <c r="W573" t="s">
        <v>592</v>
      </c>
      <c r="X573">
        <v>5</v>
      </c>
      <c r="Y573">
        <v>29161.05</v>
      </c>
      <c r="Z573">
        <v>23307.41</v>
      </c>
    </row>
    <row r="574" spans="1:26" x14ac:dyDescent="0.25">
      <c r="A574">
        <v>89</v>
      </c>
      <c r="B574">
        <v>1</v>
      </c>
      <c r="C574">
        <v>3856</v>
      </c>
      <c r="D574">
        <v>6390</v>
      </c>
      <c r="E574">
        <v>3145</v>
      </c>
      <c r="U574">
        <v>1999</v>
      </c>
      <c r="V574">
        <v>27</v>
      </c>
      <c r="W574" t="s">
        <v>592</v>
      </c>
      <c r="X574">
        <v>2</v>
      </c>
      <c r="Y574">
        <v>9127.26</v>
      </c>
      <c r="Z574">
        <v>8292.59</v>
      </c>
    </row>
    <row r="575" spans="1:26" x14ac:dyDescent="0.25">
      <c r="A575">
        <v>90</v>
      </c>
      <c r="B575">
        <v>1</v>
      </c>
      <c r="C575">
        <v>844</v>
      </c>
      <c r="D575">
        <v>7170</v>
      </c>
      <c r="E575">
        <v>2531</v>
      </c>
      <c r="U575">
        <v>1999</v>
      </c>
      <c r="V575">
        <v>27</v>
      </c>
      <c r="W575" t="s">
        <v>592</v>
      </c>
      <c r="X575">
        <v>3</v>
      </c>
      <c r="Y575">
        <v>17173.98</v>
      </c>
      <c r="Z575">
        <v>15492.13</v>
      </c>
    </row>
    <row r="576" spans="1:26" x14ac:dyDescent="0.25">
      <c r="A576">
        <v>91</v>
      </c>
      <c r="B576">
        <v>1</v>
      </c>
      <c r="C576">
        <v>515</v>
      </c>
      <c r="D576">
        <v>4405</v>
      </c>
      <c r="E576">
        <v>3331</v>
      </c>
      <c r="U576">
        <v>1999</v>
      </c>
      <c r="V576">
        <v>27</v>
      </c>
      <c r="W576" t="s">
        <v>592</v>
      </c>
      <c r="X576">
        <v>4</v>
      </c>
      <c r="Y576">
        <v>38146.620000000003</v>
      </c>
      <c r="Z576">
        <v>30792.73</v>
      </c>
    </row>
    <row r="577" spans="1:26" x14ac:dyDescent="0.25">
      <c r="A577">
        <v>92</v>
      </c>
      <c r="B577">
        <v>1</v>
      </c>
      <c r="C577">
        <v>242</v>
      </c>
      <c r="D577">
        <v>3628</v>
      </c>
      <c r="E577">
        <v>726</v>
      </c>
      <c r="U577">
        <v>1999</v>
      </c>
      <c r="V577">
        <v>27</v>
      </c>
      <c r="W577" t="s">
        <v>592</v>
      </c>
      <c r="X577">
        <v>5</v>
      </c>
      <c r="Y577">
        <v>34821.19</v>
      </c>
      <c r="Z577">
        <v>27826.16</v>
      </c>
    </row>
    <row r="578" spans="1:26" x14ac:dyDescent="0.25">
      <c r="A578">
        <v>93</v>
      </c>
      <c r="B578">
        <v>1</v>
      </c>
      <c r="C578">
        <v>413</v>
      </c>
      <c r="D578">
        <v>3138</v>
      </c>
      <c r="E578">
        <v>413</v>
      </c>
      <c r="U578">
        <v>2000</v>
      </c>
      <c r="V578">
        <v>27</v>
      </c>
      <c r="W578" t="s">
        <v>592</v>
      </c>
      <c r="X578">
        <v>2</v>
      </c>
      <c r="Y578">
        <v>10788.44</v>
      </c>
      <c r="Z578">
        <v>9795.26</v>
      </c>
    </row>
    <row r="579" spans="1:26" x14ac:dyDescent="0.25">
      <c r="A579">
        <v>94</v>
      </c>
      <c r="B579">
        <v>1</v>
      </c>
      <c r="C579">
        <v>668</v>
      </c>
      <c r="D579">
        <v>1252</v>
      </c>
      <c r="E579">
        <v>83</v>
      </c>
      <c r="U579">
        <v>2000</v>
      </c>
      <c r="V579">
        <v>27</v>
      </c>
      <c r="W579" t="s">
        <v>592</v>
      </c>
      <c r="X579">
        <v>3</v>
      </c>
      <c r="Y579">
        <v>48808.24</v>
      </c>
      <c r="Z579">
        <v>44002.13</v>
      </c>
    </row>
    <row r="580" spans="1:26" x14ac:dyDescent="0.25">
      <c r="A580">
        <v>95</v>
      </c>
      <c r="B580">
        <v>1</v>
      </c>
      <c r="C580">
        <v>346</v>
      </c>
      <c r="D580">
        <v>2772</v>
      </c>
      <c r="E580">
        <v>866</v>
      </c>
      <c r="U580">
        <v>2000</v>
      </c>
      <c r="V580">
        <v>27</v>
      </c>
      <c r="W580" t="s">
        <v>592</v>
      </c>
      <c r="X580">
        <v>4</v>
      </c>
      <c r="Y580">
        <v>35147.17</v>
      </c>
      <c r="Z580">
        <v>28360.84</v>
      </c>
    </row>
    <row r="581" spans="1:26" x14ac:dyDescent="0.25">
      <c r="A581">
        <v>96</v>
      </c>
      <c r="B581">
        <v>1</v>
      </c>
      <c r="C581">
        <v>3040</v>
      </c>
      <c r="D581">
        <v>6950</v>
      </c>
      <c r="E581">
        <v>434</v>
      </c>
      <c r="U581">
        <v>2000</v>
      </c>
      <c r="V581">
        <v>27</v>
      </c>
      <c r="W581" t="s">
        <v>592</v>
      </c>
      <c r="X581">
        <v>5</v>
      </c>
      <c r="Y581">
        <v>33334.49</v>
      </c>
      <c r="Z581">
        <v>26595.41</v>
      </c>
    </row>
    <row r="582" spans="1:26" x14ac:dyDescent="0.25">
      <c r="A582">
        <v>97</v>
      </c>
      <c r="B582">
        <v>1</v>
      </c>
      <c r="C582">
        <v>1348</v>
      </c>
      <c r="D582">
        <v>4222</v>
      </c>
      <c r="E582">
        <v>1078</v>
      </c>
      <c r="U582">
        <v>2001</v>
      </c>
      <c r="V582">
        <v>27</v>
      </c>
      <c r="W582" t="s">
        <v>592</v>
      </c>
      <c r="X582">
        <v>2</v>
      </c>
      <c r="Y582">
        <v>12371.02</v>
      </c>
      <c r="Z582">
        <v>11248.88</v>
      </c>
    </row>
    <row r="583" spans="1:26" x14ac:dyDescent="0.25">
      <c r="A583">
        <v>98</v>
      </c>
      <c r="B583">
        <v>1</v>
      </c>
      <c r="C583">
        <v>668</v>
      </c>
      <c r="D583">
        <v>11249</v>
      </c>
      <c r="E583">
        <v>2414</v>
      </c>
      <c r="U583">
        <v>2001</v>
      </c>
      <c r="V583">
        <v>27</v>
      </c>
      <c r="W583" t="s">
        <v>592</v>
      </c>
      <c r="X583">
        <v>3</v>
      </c>
      <c r="Y583">
        <v>39617.629999999997</v>
      </c>
      <c r="Z583">
        <v>35763.74</v>
      </c>
    </row>
    <row r="584" spans="1:26" x14ac:dyDescent="0.25">
      <c r="A584">
        <v>99</v>
      </c>
      <c r="B584">
        <v>1</v>
      </c>
      <c r="C584">
        <v>1205</v>
      </c>
      <c r="D584">
        <v>2126</v>
      </c>
      <c r="E584">
        <v>1808</v>
      </c>
      <c r="U584">
        <v>2001</v>
      </c>
      <c r="V584">
        <v>27</v>
      </c>
      <c r="W584" t="s">
        <v>592</v>
      </c>
      <c r="X584">
        <v>4</v>
      </c>
      <c r="Y584">
        <v>95726.15</v>
      </c>
      <c r="Z584">
        <v>77124.789999999994</v>
      </c>
    </row>
    <row r="585" spans="1:26" x14ac:dyDescent="0.25">
      <c r="A585">
        <v>100</v>
      </c>
      <c r="B585">
        <v>1</v>
      </c>
      <c r="C585">
        <v>2537</v>
      </c>
      <c r="D585">
        <v>12924</v>
      </c>
      <c r="E585">
        <v>805</v>
      </c>
      <c r="U585">
        <v>2001</v>
      </c>
      <c r="V585">
        <v>27</v>
      </c>
      <c r="W585" t="s">
        <v>592</v>
      </c>
      <c r="X585">
        <v>5</v>
      </c>
      <c r="Y585">
        <v>11564.46</v>
      </c>
      <c r="Z585">
        <v>9212.02</v>
      </c>
    </row>
    <row r="586" spans="1:26" x14ac:dyDescent="0.25">
      <c r="A586">
        <v>101</v>
      </c>
      <c r="B586">
        <v>1</v>
      </c>
      <c r="C586">
        <v>935</v>
      </c>
      <c r="D586">
        <v>9575</v>
      </c>
      <c r="E586">
        <v>3683</v>
      </c>
      <c r="U586">
        <v>2002</v>
      </c>
      <c r="V586">
        <v>27</v>
      </c>
      <c r="W586" t="s">
        <v>592</v>
      </c>
      <c r="X586">
        <v>2</v>
      </c>
      <c r="Y586">
        <v>7658.04</v>
      </c>
      <c r="Z586">
        <v>6957.51</v>
      </c>
    </row>
    <row r="587" spans="1:26" x14ac:dyDescent="0.25">
      <c r="A587">
        <v>102</v>
      </c>
      <c r="B587">
        <v>1</v>
      </c>
      <c r="C587">
        <v>3234</v>
      </c>
      <c r="D587">
        <v>10548</v>
      </c>
      <c r="E587">
        <v>4332</v>
      </c>
      <c r="U587">
        <v>2002</v>
      </c>
      <c r="V587">
        <v>27</v>
      </c>
      <c r="W587" t="s">
        <v>592</v>
      </c>
      <c r="X587">
        <v>3</v>
      </c>
      <c r="Y587">
        <v>91621.19</v>
      </c>
      <c r="Z587">
        <v>82646.44</v>
      </c>
    </row>
    <row r="588" spans="1:26" x14ac:dyDescent="0.25">
      <c r="A588">
        <v>103</v>
      </c>
      <c r="B588">
        <v>1</v>
      </c>
      <c r="C588">
        <v>2012</v>
      </c>
      <c r="D588">
        <v>6366</v>
      </c>
      <c r="E588">
        <v>2205</v>
      </c>
      <c r="U588">
        <v>2002</v>
      </c>
      <c r="V588">
        <v>27</v>
      </c>
      <c r="W588" t="s">
        <v>592</v>
      </c>
      <c r="X588">
        <v>4</v>
      </c>
      <c r="Y588">
        <v>76433.460000000006</v>
      </c>
      <c r="Z588">
        <v>61702.720000000001</v>
      </c>
    </row>
    <row r="589" spans="1:26" x14ac:dyDescent="0.25">
      <c r="A589">
        <v>104</v>
      </c>
      <c r="B589">
        <v>1</v>
      </c>
      <c r="C589">
        <v>3146</v>
      </c>
      <c r="D589">
        <v>15065</v>
      </c>
      <c r="E589">
        <v>3933</v>
      </c>
      <c r="U589">
        <v>2002</v>
      </c>
      <c r="V589">
        <v>27</v>
      </c>
      <c r="W589" t="s">
        <v>592</v>
      </c>
      <c r="X589">
        <v>5</v>
      </c>
      <c r="Y589">
        <v>38517.480000000003</v>
      </c>
      <c r="Z589">
        <v>30756.07</v>
      </c>
    </row>
    <row r="590" spans="1:26" x14ac:dyDescent="0.25">
      <c r="A590">
        <v>105</v>
      </c>
      <c r="B590">
        <v>1</v>
      </c>
      <c r="C590">
        <v>3789</v>
      </c>
      <c r="D590">
        <v>12065</v>
      </c>
      <c r="E590">
        <v>6930</v>
      </c>
      <c r="U590">
        <v>2003</v>
      </c>
      <c r="V590">
        <v>27</v>
      </c>
      <c r="W590" t="s">
        <v>592</v>
      </c>
      <c r="X590">
        <v>2</v>
      </c>
      <c r="Y590">
        <v>803.15</v>
      </c>
      <c r="Z590">
        <v>731.09</v>
      </c>
    </row>
    <row r="591" spans="1:26" x14ac:dyDescent="0.25">
      <c r="A591">
        <v>106</v>
      </c>
      <c r="B591">
        <v>1</v>
      </c>
      <c r="C591">
        <v>1839</v>
      </c>
      <c r="D591">
        <v>14587</v>
      </c>
      <c r="E591">
        <v>4820</v>
      </c>
      <c r="U591">
        <v>2003</v>
      </c>
      <c r="V591">
        <v>27</v>
      </c>
      <c r="W591" t="s">
        <v>592</v>
      </c>
      <c r="X591">
        <v>3</v>
      </c>
      <c r="Y591">
        <v>28478.15</v>
      </c>
      <c r="Z591">
        <v>25732.46</v>
      </c>
    </row>
    <row r="592" spans="1:26" x14ac:dyDescent="0.25">
      <c r="A592">
        <v>107</v>
      </c>
      <c r="B592">
        <v>1</v>
      </c>
      <c r="C592">
        <v>4500</v>
      </c>
      <c r="D592">
        <v>5682</v>
      </c>
      <c r="E592">
        <v>2464</v>
      </c>
      <c r="U592">
        <v>2003</v>
      </c>
      <c r="V592">
        <v>27</v>
      </c>
      <c r="W592" t="s">
        <v>592</v>
      </c>
      <c r="X592">
        <v>4</v>
      </c>
      <c r="Y592">
        <v>128272.7</v>
      </c>
      <c r="Z592">
        <v>103552.95</v>
      </c>
    </row>
    <row r="593" spans="1:26" x14ac:dyDescent="0.25">
      <c r="A593">
        <v>108</v>
      </c>
      <c r="B593">
        <v>1</v>
      </c>
      <c r="C593">
        <v>2350</v>
      </c>
      <c r="D593">
        <v>10370</v>
      </c>
      <c r="E593">
        <v>1534</v>
      </c>
      <c r="U593">
        <v>2003</v>
      </c>
      <c r="V593">
        <v>27</v>
      </c>
      <c r="W593" t="s">
        <v>592</v>
      </c>
      <c r="X593">
        <v>5</v>
      </c>
      <c r="Y593">
        <v>50703.78</v>
      </c>
      <c r="Z593">
        <v>40530.54</v>
      </c>
    </row>
    <row r="594" spans="1:26" x14ac:dyDescent="0.25">
      <c r="A594">
        <v>109</v>
      </c>
      <c r="B594">
        <v>1</v>
      </c>
      <c r="C594">
        <v>2540</v>
      </c>
      <c r="D594">
        <v>7722</v>
      </c>
      <c r="E594">
        <v>715</v>
      </c>
      <c r="U594">
        <v>2004</v>
      </c>
      <c r="V594">
        <v>27</v>
      </c>
      <c r="W594" t="s">
        <v>592</v>
      </c>
      <c r="X594">
        <v>2</v>
      </c>
      <c r="Y594">
        <v>6189.36</v>
      </c>
      <c r="Z594">
        <v>5621.01</v>
      </c>
    </row>
    <row r="595" spans="1:26" x14ac:dyDescent="0.25">
      <c r="A595">
        <v>110</v>
      </c>
      <c r="B595">
        <v>1</v>
      </c>
      <c r="C595">
        <v>3012</v>
      </c>
      <c r="D595">
        <v>3030</v>
      </c>
      <c r="E595">
        <v>1884</v>
      </c>
      <c r="U595">
        <v>2004</v>
      </c>
      <c r="V595">
        <v>27</v>
      </c>
      <c r="W595" t="s">
        <v>592</v>
      </c>
      <c r="X595">
        <v>3</v>
      </c>
      <c r="Y595">
        <v>29007.58</v>
      </c>
      <c r="Z595">
        <v>26157.21</v>
      </c>
    </row>
    <row r="596" spans="1:26" x14ac:dyDescent="0.25">
      <c r="A596">
        <v>111</v>
      </c>
      <c r="B596">
        <v>1</v>
      </c>
      <c r="C596">
        <v>3684</v>
      </c>
      <c r="D596">
        <v>3597</v>
      </c>
      <c r="E596">
        <v>1101</v>
      </c>
      <c r="U596">
        <v>2004</v>
      </c>
      <c r="V596">
        <v>27</v>
      </c>
      <c r="W596" t="s">
        <v>592</v>
      </c>
      <c r="X596">
        <v>4</v>
      </c>
      <c r="Y596">
        <v>58237.86</v>
      </c>
      <c r="Z596">
        <v>46876.82</v>
      </c>
    </row>
    <row r="597" spans="1:26" x14ac:dyDescent="0.25">
      <c r="A597">
        <v>112</v>
      </c>
      <c r="B597">
        <v>1</v>
      </c>
      <c r="C597">
        <v>2970</v>
      </c>
      <c r="D597">
        <v>10456</v>
      </c>
      <c r="E597">
        <v>1996</v>
      </c>
      <c r="U597">
        <v>2004</v>
      </c>
      <c r="V597">
        <v>27</v>
      </c>
      <c r="W597" t="s">
        <v>592</v>
      </c>
      <c r="X597">
        <v>5</v>
      </c>
      <c r="Y597">
        <v>82367.48</v>
      </c>
      <c r="Z597">
        <v>65792.61</v>
      </c>
    </row>
    <row r="598" spans="1:26" x14ac:dyDescent="0.25">
      <c r="A598">
        <v>113</v>
      </c>
      <c r="B598">
        <v>1</v>
      </c>
      <c r="C598">
        <v>2181</v>
      </c>
      <c r="D598">
        <v>8748</v>
      </c>
      <c r="E598">
        <v>2383</v>
      </c>
      <c r="U598">
        <v>2005</v>
      </c>
      <c r="V598">
        <v>27</v>
      </c>
      <c r="W598" t="s">
        <v>592</v>
      </c>
      <c r="X598">
        <v>2</v>
      </c>
      <c r="Y598">
        <v>7013.68</v>
      </c>
      <c r="Z598">
        <v>6379.35</v>
      </c>
    </row>
    <row r="599" spans="1:26" x14ac:dyDescent="0.25">
      <c r="A599">
        <v>114</v>
      </c>
      <c r="B599">
        <v>1</v>
      </c>
      <c r="C599">
        <v>2316</v>
      </c>
      <c r="D599">
        <v>7647</v>
      </c>
      <c r="E599">
        <v>2814</v>
      </c>
      <c r="U599">
        <v>2005</v>
      </c>
      <c r="V599">
        <v>27</v>
      </c>
      <c r="W599" t="s">
        <v>592</v>
      </c>
      <c r="X599">
        <v>3</v>
      </c>
      <c r="Y599">
        <v>27122.77</v>
      </c>
      <c r="Z599">
        <v>24490.69</v>
      </c>
    </row>
    <row r="600" spans="1:26" x14ac:dyDescent="0.25">
      <c r="A600">
        <v>115</v>
      </c>
      <c r="B600">
        <v>1</v>
      </c>
      <c r="C600">
        <v>4863</v>
      </c>
      <c r="D600">
        <v>6997</v>
      </c>
      <c r="E600">
        <v>1455</v>
      </c>
      <c r="U600">
        <v>2005</v>
      </c>
      <c r="V600">
        <v>27</v>
      </c>
      <c r="W600" t="s">
        <v>592</v>
      </c>
      <c r="X600">
        <v>4</v>
      </c>
      <c r="Y600">
        <v>73480.31</v>
      </c>
      <c r="Z600">
        <v>59343.94</v>
      </c>
    </row>
    <row r="601" spans="1:26" x14ac:dyDescent="0.25">
      <c r="A601">
        <v>116</v>
      </c>
      <c r="B601">
        <v>1</v>
      </c>
      <c r="C601">
        <v>4640</v>
      </c>
      <c r="D601">
        <v>9800</v>
      </c>
      <c r="E601">
        <v>2986</v>
      </c>
      <c r="U601">
        <v>2005</v>
      </c>
      <c r="V601">
        <v>27</v>
      </c>
      <c r="W601" t="s">
        <v>592</v>
      </c>
      <c r="X601">
        <v>5</v>
      </c>
      <c r="Y601">
        <v>53965.279999999999</v>
      </c>
      <c r="Z601">
        <v>43164.72</v>
      </c>
    </row>
    <row r="602" spans="1:26" x14ac:dyDescent="0.25">
      <c r="A602">
        <v>117</v>
      </c>
      <c r="B602">
        <v>1</v>
      </c>
      <c r="C602">
        <v>3192</v>
      </c>
      <c r="D602">
        <v>9399</v>
      </c>
      <c r="E602">
        <v>2209</v>
      </c>
      <c r="U602">
        <v>2006</v>
      </c>
      <c r="V602">
        <v>27</v>
      </c>
      <c r="W602" t="s">
        <v>592</v>
      </c>
      <c r="X602">
        <v>2</v>
      </c>
      <c r="Y602">
        <v>239.63</v>
      </c>
      <c r="Z602">
        <v>217.74</v>
      </c>
    </row>
    <row r="603" spans="1:26" x14ac:dyDescent="0.25">
      <c r="A603">
        <v>118</v>
      </c>
      <c r="B603">
        <v>1</v>
      </c>
      <c r="C603">
        <v>2870</v>
      </c>
      <c r="D603">
        <v>6428</v>
      </c>
      <c r="E603">
        <v>3267</v>
      </c>
      <c r="U603">
        <v>2006</v>
      </c>
      <c r="V603">
        <v>27</v>
      </c>
      <c r="W603" t="s">
        <v>592</v>
      </c>
      <c r="X603">
        <v>3</v>
      </c>
      <c r="Y603">
        <v>11319.47</v>
      </c>
      <c r="Z603">
        <v>10211.77</v>
      </c>
    </row>
    <row r="604" spans="1:26" x14ac:dyDescent="0.25">
      <c r="A604">
        <v>119</v>
      </c>
      <c r="B604">
        <v>0</v>
      </c>
      <c r="C604">
        <v>1</v>
      </c>
      <c r="D604">
        <v>0</v>
      </c>
      <c r="U604">
        <v>2006</v>
      </c>
      <c r="V604">
        <v>27</v>
      </c>
      <c r="W604" t="s">
        <v>592</v>
      </c>
      <c r="X604">
        <v>4</v>
      </c>
      <c r="Y604">
        <v>41559.69</v>
      </c>
      <c r="Z604">
        <v>33508.54</v>
      </c>
    </row>
    <row r="605" spans="1:26" x14ac:dyDescent="0.25">
      <c r="A605" t="s">
        <v>514</v>
      </c>
      <c r="B605" t="s">
        <v>1834</v>
      </c>
      <c r="U605">
        <v>2006</v>
      </c>
      <c r="V605">
        <v>27</v>
      </c>
      <c r="W605" t="s">
        <v>592</v>
      </c>
      <c r="X605">
        <v>5</v>
      </c>
      <c r="Y605">
        <v>39896.050000000003</v>
      </c>
      <c r="Z605">
        <v>31883.85</v>
      </c>
    </row>
    <row r="606" spans="1:26" x14ac:dyDescent="0.25">
      <c r="A606">
        <v>0</v>
      </c>
      <c r="B606" t="s">
        <v>494</v>
      </c>
      <c r="U606">
        <v>2007</v>
      </c>
      <c r="V606">
        <v>27</v>
      </c>
      <c r="W606" t="s">
        <v>592</v>
      </c>
      <c r="X606">
        <v>2</v>
      </c>
      <c r="Y606">
        <v>1818.92</v>
      </c>
      <c r="Z606">
        <v>1652.18</v>
      </c>
    </row>
    <row r="607" spans="1:26" x14ac:dyDescent="0.25">
      <c r="A607">
        <v>1</v>
      </c>
      <c r="B607" t="s">
        <v>458</v>
      </c>
      <c r="U607">
        <v>2007</v>
      </c>
      <c r="V607">
        <v>27</v>
      </c>
      <c r="W607" t="s">
        <v>592</v>
      </c>
      <c r="X607">
        <v>3</v>
      </c>
      <c r="Y607">
        <v>3416.41</v>
      </c>
      <c r="Z607">
        <v>3081.17</v>
      </c>
    </row>
    <row r="608" spans="1:26" x14ac:dyDescent="0.25">
      <c r="A608">
        <v>3</v>
      </c>
      <c r="B608" t="s">
        <v>491</v>
      </c>
      <c r="U608">
        <v>2007</v>
      </c>
      <c r="V608">
        <v>27</v>
      </c>
      <c r="W608" t="s">
        <v>592</v>
      </c>
      <c r="X608">
        <v>4</v>
      </c>
      <c r="Y608">
        <v>23632.21</v>
      </c>
      <c r="Z608">
        <v>18949.599999999999</v>
      </c>
    </row>
    <row r="609" spans="1:26" x14ac:dyDescent="0.25">
      <c r="A609">
        <v>1</v>
      </c>
      <c r="B609" t="s">
        <v>516</v>
      </c>
      <c r="U609">
        <v>2007</v>
      </c>
      <c r="V609">
        <v>27</v>
      </c>
      <c r="W609" t="s">
        <v>592</v>
      </c>
      <c r="X609">
        <v>5</v>
      </c>
      <c r="Y609">
        <v>35901.08</v>
      </c>
      <c r="Z609">
        <v>28633.759999999998</v>
      </c>
    </row>
    <row r="610" spans="1:26" x14ac:dyDescent="0.25">
      <c r="A610">
        <v>79</v>
      </c>
      <c r="B610">
        <v>0</v>
      </c>
      <c r="C610">
        <v>1</v>
      </c>
      <c r="D610">
        <v>1042</v>
      </c>
      <c r="U610">
        <v>2008</v>
      </c>
      <c r="V610">
        <v>27</v>
      </c>
      <c r="W610" t="s">
        <v>592</v>
      </c>
      <c r="X610">
        <v>2</v>
      </c>
      <c r="Y610">
        <v>3506.25</v>
      </c>
      <c r="Z610">
        <v>3191.82</v>
      </c>
    </row>
    <row r="611" spans="1:26" x14ac:dyDescent="0.25">
      <c r="A611">
        <v>80</v>
      </c>
      <c r="B611">
        <v>0</v>
      </c>
      <c r="C611">
        <v>1</v>
      </c>
      <c r="D611">
        <v>821</v>
      </c>
      <c r="U611">
        <v>2008</v>
      </c>
      <c r="V611">
        <v>27</v>
      </c>
      <c r="W611" t="s">
        <v>592</v>
      </c>
      <c r="X611">
        <v>3</v>
      </c>
      <c r="Y611">
        <v>13558.43</v>
      </c>
      <c r="Z611">
        <v>12251.81</v>
      </c>
    </row>
    <row r="612" spans="1:26" x14ac:dyDescent="0.25">
      <c r="A612">
        <v>81</v>
      </c>
      <c r="B612">
        <v>0</v>
      </c>
      <c r="C612">
        <v>1</v>
      </c>
      <c r="D612">
        <v>630</v>
      </c>
      <c r="U612">
        <v>2008</v>
      </c>
      <c r="V612">
        <v>27</v>
      </c>
      <c r="W612" t="s">
        <v>592</v>
      </c>
      <c r="X612">
        <v>4</v>
      </c>
      <c r="Y612">
        <v>16700.009999999998</v>
      </c>
      <c r="Z612">
        <v>13487.58</v>
      </c>
    </row>
    <row r="613" spans="1:26" x14ac:dyDescent="0.25">
      <c r="A613">
        <v>82</v>
      </c>
      <c r="B613">
        <v>0</v>
      </c>
      <c r="C613">
        <v>1</v>
      </c>
      <c r="D613">
        <v>773</v>
      </c>
      <c r="U613">
        <v>2008</v>
      </c>
      <c r="V613">
        <v>27</v>
      </c>
      <c r="W613" t="s">
        <v>592</v>
      </c>
      <c r="X613">
        <v>5</v>
      </c>
      <c r="Y613">
        <v>10580.2</v>
      </c>
      <c r="Z613">
        <v>8461.6299999999992</v>
      </c>
    </row>
    <row r="614" spans="1:26" x14ac:dyDescent="0.25">
      <c r="A614">
        <v>83</v>
      </c>
      <c r="B614">
        <v>0</v>
      </c>
      <c r="C614">
        <v>1</v>
      </c>
      <c r="D614">
        <v>387</v>
      </c>
      <c r="U614">
        <v>2009</v>
      </c>
      <c r="V614">
        <v>27</v>
      </c>
      <c r="W614" t="s">
        <v>592</v>
      </c>
      <c r="X614">
        <v>2</v>
      </c>
      <c r="Y614">
        <v>4014.51</v>
      </c>
      <c r="Z614">
        <v>3657.59</v>
      </c>
    </row>
    <row r="615" spans="1:26" x14ac:dyDescent="0.25">
      <c r="A615">
        <v>84</v>
      </c>
      <c r="B615">
        <v>0</v>
      </c>
      <c r="C615">
        <v>1</v>
      </c>
      <c r="D615">
        <v>374</v>
      </c>
      <c r="U615">
        <v>2009</v>
      </c>
      <c r="V615">
        <v>27</v>
      </c>
      <c r="W615" t="s">
        <v>592</v>
      </c>
      <c r="X615">
        <v>3</v>
      </c>
      <c r="Y615">
        <v>18837.400000000001</v>
      </c>
      <c r="Z615">
        <v>17034.84</v>
      </c>
    </row>
    <row r="616" spans="1:26" x14ac:dyDescent="0.25">
      <c r="A616">
        <v>85</v>
      </c>
      <c r="B616">
        <v>0</v>
      </c>
      <c r="C616">
        <v>1</v>
      </c>
      <c r="D616">
        <v>1409</v>
      </c>
      <c r="U616">
        <v>2009</v>
      </c>
      <c r="V616">
        <v>27</v>
      </c>
      <c r="W616" t="s">
        <v>592</v>
      </c>
      <c r="X616">
        <v>4</v>
      </c>
      <c r="Y616">
        <v>24545.96</v>
      </c>
      <c r="Z616">
        <v>19806.669999999998</v>
      </c>
    </row>
    <row r="617" spans="1:26" x14ac:dyDescent="0.25">
      <c r="A617">
        <v>86</v>
      </c>
      <c r="B617">
        <v>0</v>
      </c>
      <c r="C617">
        <v>1</v>
      </c>
      <c r="D617">
        <v>1277</v>
      </c>
      <c r="U617">
        <v>2009</v>
      </c>
      <c r="V617">
        <v>27</v>
      </c>
      <c r="W617" t="s">
        <v>592</v>
      </c>
      <c r="X617">
        <v>5</v>
      </c>
      <c r="Y617">
        <v>14709.44</v>
      </c>
      <c r="Z617">
        <v>11769.25</v>
      </c>
    </row>
    <row r="618" spans="1:26" x14ac:dyDescent="0.25">
      <c r="A618">
        <v>87</v>
      </c>
      <c r="B618">
        <v>0</v>
      </c>
      <c r="C618">
        <v>1</v>
      </c>
      <c r="D618">
        <v>1321</v>
      </c>
      <c r="U618">
        <v>2010</v>
      </c>
      <c r="V618">
        <v>27</v>
      </c>
      <c r="W618" t="s">
        <v>592</v>
      </c>
      <c r="X618">
        <v>2</v>
      </c>
      <c r="Y618">
        <v>6908.82</v>
      </c>
      <c r="Z618">
        <v>6269.87</v>
      </c>
    </row>
    <row r="619" spans="1:26" x14ac:dyDescent="0.25">
      <c r="A619">
        <v>88</v>
      </c>
      <c r="B619">
        <v>0</v>
      </c>
      <c r="C619">
        <v>1</v>
      </c>
      <c r="D619">
        <v>992</v>
      </c>
      <c r="U619">
        <v>2010</v>
      </c>
      <c r="V619">
        <v>27</v>
      </c>
      <c r="W619" t="s">
        <v>592</v>
      </c>
      <c r="X619">
        <v>3</v>
      </c>
      <c r="Y619">
        <v>51541.919999999998</v>
      </c>
      <c r="Z619">
        <v>46447.4</v>
      </c>
    </row>
    <row r="620" spans="1:26" x14ac:dyDescent="0.25">
      <c r="A620">
        <v>89</v>
      </c>
      <c r="B620">
        <v>0</v>
      </c>
      <c r="C620">
        <v>1</v>
      </c>
      <c r="D620">
        <v>1070</v>
      </c>
      <c r="U620">
        <v>2010</v>
      </c>
      <c r="V620">
        <v>27</v>
      </c>
      <c r="W620" t="s">
        <v>592</v>
      </c>
      <c r="X620">
        <v>4</v>
      </c>
      <c r="Y620">
        <v>61314.49</v>
      </c>
      <c r="Z620">
        <v>49566.06</v>
      </c>
    </row>
    <row r="621" spans="1:26" x14ac:dyDescent="0.25">
      <c r="A621">
        <v>90</v>
      </c>
      <c r="B621">
        <v>0</v>
      </c>
      <c r="C621">
        <v>1</v>
      </c>
      <c r="D621">
        <v>1138</v>
      </c>
      <c r="U621">
        <v>2010</v>
      </c>
      <c r="V621">
        <v>27</v>
      </c>
      <c r="W621" t="s">
        <v>592</v>
      </c>
      <c r="X621">
        <v>5</v>
      </c>
      <c r="Y621">
        <v>13465.31</v>
      </c>
      <c r="Z621">
        <v>10772.52</v>
      </c>
    </row>
    <row r="622" spans="1:26" x14ac:dyDescent="0.25">
      <c r="A622">
        <v>91</v>
      </c>
      <c r="B622">
        <v>0</v>
      </c>
      <c r="C622">
        <v>1</v>
      </c>
      <c r="D622">
        <v>1947</v>
      </c>
      <c r="U622">
        <v>2011</v>
      </c>
      <c r="V622">
        <v>27</v>
      </c>
      <c r="W622" t="s">
        <v>592</v>
      </c>
      <c r="X622">
        <v>2</v>
      </c>
      <c r="Y622">
        <v>7316.83</v>
      </c>
      <c r="Z622">
        <v>6635.57</v>
      </c>
    </row>
    <row r="623" spans="1:26" x14ac:dyDescent="0.25">
      <c r="A623">
        <v>92</v>
      </c>
      <c r="B623">
        <v>0</v>
      </c>
      <c r="C623">
        <v>1</v>
      </c>
      <c r="D623">
        <v>901</v>
      </c>
      <c r="U623">
        <v>2011</v>
      </c>
      <c r="V623">
        <v>27</v>
      </c>
      <c r="W623" t="s">
        <v>592</v>
      </c>
      <c r="X623">
        <v>3</v>
      </c>
      <c r="Y623">
        <v>17931.98</v>
      </c>
      <c r="Z623">
        <v>16149.66</v>
      </c>
    </row>
    <row r="624" spans="1:26" x14ac:dyDescent="0.25">
      <c r="A624">
        <v>93</v>
      </c>
      <c r="B624">
        <v>0</v>
      </c>
      <c r="C624">
        <v>1</v>
      </c>
      <c r="D624">
        <v>994</v>
      </c>
      <c r="U624">
        <v>2011</v>
      </c>
      <c r="V624">
        <v>27</v>
      </c>
      <c r="W624" t="s">
        <v>592</v>
      </c>
      <c r="X624">
        <v>4</v>
      </c>
      <c r="Y624">
        <v>55559.09</v>
      </c>
      <c r="Z624">
        <v>44850.78</v>
      </c>
    </row>
    <row r="625" spans="1:26" x14ac:dyDescent="0.25">
      <c r="A625">
        <v>94</v>
      </c>
      <c r="B625">
        <v>0</v>
      </c>
      <c r="C625">
        <v>1</v>
      </c>
      <c r="D625">
        <v>1057</v>
      </c>
      <c r="U625">
        <v>2011</v>
      </c>
      <c r="V625">
        <v>27</v>
      </c>
      <c r="W625" t="s">
        <v>592</v>
      </c>
      <c r="X625">
        <v>5</v>
      </c>
      <c r="Y625">
        <v>28124.48</v>
      </c>
      <c r="Z625">
        <v>22496.12</v>
      </c>
    </row>
    <row r="626" spans="1:26" x14ac:dyDescent="0.25">
      <c r="A626">
        <v>95</v>
      </c>
      <c r="B626">
        <v>0</v>
      </c>
      <c r="C626">
        <v>1</v>
      </c>
      <c r="D626">
        <v>1060</v>
      </c>
      <c r="U626">
        <v>2012</v>
      </c>
      <c r="V626">
        <v>27</v>
      </c>
      <c r="W626" t="s">
        <v>592</v>
      </c>
      <c r="X626">
        <v>2</v>
      </c>
      <c r="Y626">
        <v>2314.86</v>
      </c>
      <c r="Z626">
        <v>2085.4</v>
      </c>
    </row>
    <row r="627" spans="1:26" x14ac:dyDescent="0.25">
      <c r="A627">
        <v>96</v>
      </c>
      <c r="B627">
        <v>0</v>
      </c>
      <c r="C627">
        <v>1</v>
      </c>
      <c r="D627">
        <v>1606</v>
      </c>
      <c r="U627">
        <v>2012</v>
      </c>
      <c r="V627">
        <v>27</v>
      </c>
      <c r="W627" t="s">
        <v>592</v>
      </c>
      <c r="X627">
        <v>3</v>
      </c>
      <c r="Y627">
        <v>20312.060000000001</v>
      </c>
      <c r="Z627">
        <v>18185.53</v>
      </c>
    </row>
    <row r="628" spans="1:26" x14ac:dyDescent="0.25">
      <c r="A628">
        <v>97</v>
      </c>
      <c r="B628">
        <v>0</v>
      </c>
      <c r="C628">
        <v>1</v>
      </c>
      <c r="D628">
        <v>1504</v>
      </c>
      <c r="U628">
        <v>2012</v>
      </c>
      <c r="V628">
        <v>27</v>
      </c>
      <c r="W628" t="s">
        <v>592</v>
      </c>
      <c r="X628">
        <v>4</v>
      </c>
      <c r="Y628">
        <v>41055.5</v>
      </c>
      <c r="Z628">
        <v>33089.730000000003</v>
      </c>
    </row>
    <row r="629" spans="1:26" x14ac:dyDescent="0.25">
      <c r="A629">
        <v>98</v>
      </c>
      <c r="B629">
        <v>0</v>
      </c>
      <c r="C629">
        <v>1</v>
      </c>
      <c r="D629">
        <v>1956</v>
      </c>
      <c r="U629">
        <v>2012</v>
      </c>
      <c r="V629">
        <v>27</v>
      </c>
      <c r="W629" t="s">
        <v>592</v>
      </c>
      <c r="X629">
        <v>5</v>
      </c>
      <c r="Y629">
        <v>20561.62</v>
      </c>
      <c r="Z629">
        <v>16436.84</v>
      </c>
    </row>
    <row r="630" spans="1:26" x14ac:dyDescent="0.25">
      <c r="A630">
        <v>99</v>
      </c>
      <c r="B630">
        <v>0</v>
      </c>
      <c r="C630">
        <v>1</v>
      </c>
      <c r="D630">
        <v>1436</v>
      </c>
      <c r="U630">
        <v>2013</v>
      </c>
      <c r="V630">
        <v>27</v>
      </c>
      <c r="W630" t="s">
        <v>592</v>
      </c>
      <c r="X630">
        <v>2</v>
      </c>
      <c r="Y630">
        <v>1390.33</v>
      </c>
      <c r="Z630">
        <v>1264.3900000000001</v>
      </c>
    </row>
    <row r="631" spans="1:26" x14ac:dyDescent="0.25">
      <c r="A631">
        <v>100</v>
      </c>
      <c r="B631">
        <v>0</v>
      </c>
      <c r="C631">
        <v>1</v>
      </c>
      <c r="D631">
        <v>2074</v>
      </c>
      <c r="U631">
        <v>2013</v>
      </c>
      <c r="V631">
        <v>27</v>
      </c>
      <c r="W631" t="s">
        <v>592</v>
      </c>
      <c r="X631">
        <v>3</v>
      </c>
      <c r="Y631">
        <v>46278.63</v>
      </c>
      <c r="Z631">
        <v>41781.769999999997</v>
      </c>
    </row>
    <row r="632" spans="1:26" x14ac:dyDescent="0.25">
      <c r="A632">
        <v>101</v>
      </c>
      <c r="B632">
        <v>0</v>
      </c>
      <c r="C632">
        <v>1</v>
      </c>
      <c r="D632">
        <v>1729</v>
      </c>
      <c r="U632">
        <v>2013</v>
      </c>
      <c r="V632">
        <v>27</v>
      </c>
      <c r="W632" t="s">
        <v>592</v>
      </c>
      <c r="X632">
        <v>4</v>
      </c>
      <c r="Y632">
        <v>89168.67</v>
      </c>
      <c r="Z632">
        <v>71960.97</v>
      </c>
    </row>
    <row r="633" spans="1:26" x14ac:dyDescent="0.25">
      <c r="A633">
        <v>102</v>
      </c>
      <c r="B633">
        <v>0</v>
      </c>
      <c r="C633">
        <v>1</v>
      </c>
      <c r="D633">
        <v>2007</v>
      </c>
      <c r="U633">
        <v>2013</v>
      </c>
      <c r="V633">
        <v>27</v>
      </c>
      <c r="W633" t="s">
        <v>592</v>
      </c>
      <c r="X633">
        <v>5</v>
      </c>
      <c r="Y633">
        <v>35582.83</v>
      </c>
      <c r="Z633">
        <v>28461.48</v>
      </c>
    </row>
    <row r="634" spans="1:26" x14ac:dyDescent="0.25">
      <c r="A634">
        <v>103</v>
      </c>
      <c r="B634">
        <v>0</v>
      </c>
      <c r="C634">
        <v>1</v>
      </c>
      <c r="D634">
        <v>1307</v>
      </c>
      <c r="U634">
        <v>2014</v>
      </c>
      <c r="V634">
        <v>27</v>
      </c>
      <c r="W634" t="s">
        <v>592</v>
      </c>
      <c r="X634">
        <v>2</v>
      </c>
      <c r="Y634">
        <v>6551.85</v>
      </c>
      <c r="Z634">
        <v>5972.61</v>
      </c>
    </row>
    <row r="635" spans="1:26" x14ac:dyDescent="0.25">
      <c r="A635">
        <v>104</v>
      </c>
      <c r="B635">
        <v>0</v>
      </c>
      <c r="C635">
        <v>1</v>
      </c>
      <c r="D635">
        <v>1912</v>
      </c>
      <c r="U635">
        <v>2014</v>
      </c>
      <c r="V635">
        <v>27</v>
      </c>
      <c r="W635" t="s">
        <v>592</v>
      </c>
      <c r="X635">
        <v>3</v>
      </c>
      <c r="Y635">
        <v>35433.879999999997</v>
      </c>
      <c r="Z635">
        <v>32058.71</v>
      </c>
    </row>
    <row r="636" spans="1:26" x14ac:dyDescent="0.25">
      <c r="A636">
        <v>105</v>
      </c>
      <c r="B636">
        <v>0</v>
      </c>
      <c r="C636">
        <v>1</v>
      </c>
      <c r="D636">
        <v>1363</v>
      </c>
      <c r="U636">
        <v>2014</v>
      </c>
      <c r="V636">
        <v>27</v>
      </c>
      <c r="W636" t="s">
        <v>592</v>
      </c>
      <c r="X636">
        <v>4</v>
      </c>
      <c r="Y636">
        <v>107050.56</v>
      </c>
      <c r="Z636">
        <v>86484.08</v>
      </c>
    </row>
    <row r="637" spans="1:26" x14ac:dyDescent="0.25">
      <c r="A637">
        <v>106</v>
      </c>
      <c r="B637">
        <v>0</v>
      </c>
      <c r="C637">
        <v>1</v>
      </c>
      <c r="D637">
        <v>1612</v>
      </c>
      <c r="U637">
        <v>2014</v>
      </c>
      <c r="V637">
        <v>27</v>
      </c>
      <c r="W637" t="s">
        <v>592</v>
      </c>
      <c r="X637">
        <v>5</v>
      </c>
      <c r="Y637">
        <v>44891.56</v>
      </c>
      <c r="Z637">
        <v>35915.94</v>
      </c>
    </row>
    <row r="638" spans="1:26" x14ac:dyDescent="0.25">
      <c r="A638">
        <v>107</v>
      </c>
      <c r="B638">
        <v>0</v>
      </c>
      <c r="C638">
        <v>1</v>
      </c>
      <c r="D638">
        <v>870</v>
      </c>
      <c r="U638">
        <v>2015</v>
      </c>
      <c r="V638">
        <v>27</v>
      </c>
      <c r="W638" t="s">
        <v>592</v>
      </c>
      <c r="X638">
        <v>2</v>
      </c>
      <c r="Y638">
        <v>3480.36</v>
      </c>
      <c r="Z638">
        <v>3169.26</v>
      </c>
    </row>
    <row r="639" spans="1:26" x14ac:dyDescent="0.25">
      <c r="A639">
        <v>108</v>
      </c>
      <c r="B639">
        <v>0</v>
      </c>
      <c r="C639">
        <v>1</v>
      </c>
      <c r="D639">
        <v>1914</v>
      </c>
      <c r="U639">
        <v>2015</v>
      </c>
      <c r="V639">
        <v>27</v>
      </c>
      <c r="W639" t="s">
        <v>592</v>
      </c>
      <c r="X639">
        <v>3</v>
      </c>
      <c r="Y639">
        <v>40284.79</v>
      </c>
      <c r="Z639">
        <v>36412.92</v>
      </c>
    </row>
    <row r="640" spans="1:26" x14ac:dyDescent="0.25">
      <c r="A640">
        <v>109</v>
      </c>
      <c r="B640">
        <v>0</v>
      </c>
      <c r="C640">
        <v>1</v>
      </c>
      <c r="D640">
        <v>1061</v>
      </c>
      <c r="U640">
        <v>2015</v>
      </c>
      <c r="V640">
        <v>27</v>
      </c>
      <c r="W640" t="s">
        <v>592</v>
      </c>
      <c r="X640">
        <v>4</v>
      </c>
      <c r="Y640">
        <v>76308.289999999994</v>
      </c>
      <c r="Z640">
        <v>61581.05</v>
      </c>
    </row>
    <row r="641" spans="1:26" x14ac:dyDescent="0.25">
      <c r="A641">
        <v>110</v>
      </c>
      <c r="B641">
        <v>0</v>
      </c>
      <c r="C641">
        <v>1</v>
      </c>
      <c r="D641">
        <v>1358</v>
      </c>
      <c r="U641">
        <v>2015</v>
      </c>
      <c r="V641">
        <v>27</v>
      </c>
      <c r="W641" t="s">
        <v>592</v>
      </c>
      <c r="X641">
        <v>5</v>
      </c>
      <c r="Y641">
        <v>34436.839999999997</v>
      </c>
      <c r="Z641">
        <v>27552.560000000001</v>
      </c>
    </row>
    <row r="642" spans="1:26" x14ac:dyDescent="0.25">
      <c r="A642">
        <v>111</v>
      </c>
      <c r="B642">
        <v>0</v>
      </c>
      <c r="C642">
        <v>1</v>
      </c>
      <c r="D642">
        <v>1345</v>
      </c>
      <c r="U642">
        <v>2016</v>
      </c>
      <c r="V642">
        <v>27</v>
      </c>
      <c r="W642" t="s">
        <v>592</v>
      </c>
      <c r="X642">
        <v>2</v>
      </c>
      <c r="Y642">
        <v>1898.08</v>
      </c>
      <c r="Z642">
        <v>1727.05</v>
      </c>
    </row>
    <row r="643" spans="1:26" x14ac:dyDescent="0.25">
      <c r="A643">
        <v>112</v>
      </c>
      <c r="B643">
        <v>0</v>
      </c>
      <c r="C643">
        <v>1</v>
      </c>
      <c r="D643">
        <v>1750</v>
      </c>
      <c r="U643">
        <v>2016</v>
      </c>
      <c r="V643">
        <v>27</v>
      </c>
      <c r="W643" t="s">
        <v>592</v>
      </c>
      <c r="X643">
        <v>3</v>
      </c>
      <c r="Y643">
        <v>20968.400000000001</v>
      </c>
      <c r="Z643">
        <v>18939.689999999999</v>
      </c>
    </row>
    <row r="644" spans="1:26" x14ac:dyDescent="0.25">
      <c r="A644">
        <v>113</v>
      </c>
      <c r="B644">
        <v>0</v>
      </c>
      <c r="C644">
        <v>1</v>
      </c>
      <c r="D644">
        <v>1469</v>
      </c>
      <c r="U644">
        <v>2016</v>
      </c>
      <c r="V644">
        <v>27</v>
      </c>
      <c r="W644" t="s">
        <v>592</v>
      </c>
      <c r="X644">
        <v>4</v>
      </c>
      <c r="Y644">
        <v>89529.65</v>
      </c>
      <c r="Z644">
        <v>72260.88</v>
      </c>
    </row>
    <row r="645" spans="1:26" x14ac:dyDescent="0.25">
      <c r="A645">
        <v>114</v>
      </c>
      <c r="B645">
        <v>0</v>
      </c>
      <c r="C645">
        <v>1</v>
      </c>
      <c r="D645">
        <v>721</v>
      </c>
      <c r="U645">
        <v>2016</v>
      </c>
      <c r="V645">
        <v>27</v>
      </c>
      <c r="W645" t="s">
        <v>592</v>
      </c>
      <c r="X645">
        <v>5</v>
      </c>
      <c r="Y645">
        <v>10767.52</v>
      </c>
      <c r="Z645">
        <v>8616.11</v>
      </c>
    </row>
    <row r="646" spans="1:26" x14ac:dyDescent="0.25">
      <c r="A646">
        <v>115</v>
      </c>
      <c r="B646">
        <v>0</v>
      </c>
      <c r="C646">
        <v>1</v>
      </c>
      <c r="D646">
        <v>709</v>
      </c>
      <c r="U646">
        <v>2017</v>
      </c>
      <c r="V646">
        <v>27</v>
      </c>
      <c r="W646" t="s">
        <v>592</v>
      </c>
      <c r="X646">
        <v>2</v>
      </c>
      <c r="Y646">
        <v>1789.85</v>
      </c>
      <c r="Z646">
        <v>1613.83</v>
      </c>
    </row>
    <row r="647" spans="1:26" x14ac:dyDescent="0.25">
      <c r="A647">
        <v>116</v>
      </c>
      <c r="B647">
        <v>0</v>
      </c>
      <c r="C647">
        <v>1</v>
      </c>
      <c r="D647">
        <v>1053</v>
      </c>
      <c r="U647">
        <v>2017</v>
      </c>
      <c r="V647">
        <v>27</v>
      </c>
      <c r="W647" t="s">
        <v>592</v>
      </c>
      <c r="X647">
        <v>3</v>
      </c>
      <c r="Y647">
        <v>11628.41</v>
      </c>
      <c r="Z647">
        <v>10418.98</v>
      </c>
    </row>
    <row r="648" spans="1:26" x14ac:dyDescent="0.25">
      <c r="A648">
        <v>117</v>
      </c>
      <c r="B648">
        <v>0</v>
      </c>
      <c r="C648">
        <v>1</v>
      </c>
      <c r="D648">
        <v>1278</v>
      </c>
      <c r="U648">
        <v>2017</v>
      </c>
      <c r="V648">
        <v>27</v>
      </c>
      <c r="W648" t="s">
        <v>592</v>
      </c>
      <c r="X648">
        <v>4</v>
      </c>
      <c r="Y648">
        <v>49424.85</v>
      </c>
      <c r="Z648">
        <v>39918.879999999997</v>
      </c>
    </row>
    <row r="649" spans="1:26" x14ac:dyDescent="0.25">
      <c r="A649">
        <v>118</v>
      </c>
      <c r="B649">
        <v>0</v>
      </c>
      <c r="C649">
        <v>1</v>
      </c>
      <c r="D649">
        <v>1474</v>
      </c>
      <c r="U649">
        <v>2017</v>
      </c>
      <c r="V649">
        <v>27</v>
      </c>
      <c r="W649" t="s">
        <v>592</v>
      </c>
      <c r="X649">
        <v>5</v>
      </c>
      <c r="Y649">
        <v>39400.57</v>
      </c>
      <c r="Z649">
        <v>31516.240000000002</v>
      </c>
    </row>
    <row r="650" spans="1:26" x14ac:dyDescent="0.25">
      <c r="A650">
        <v>119</v>
      </c>
      <c r="B650">
        <v>0</v>
      </c>
      <c r="C650">
        <v>1</v>
      </c>
      <c r="D650">
        <v>0</v>
      </c>
      <c r="U650">
        <v>2018</v>
      </c>
      <c r="V650">
        <v>27</v>
      </c>
      <c r="W650" t="s">
        <v>592</v>
      </c>
      <c r="X650">
        <v>2</v>
      </c>
      <c r="Y650">
        <v>1917.86</v>
      </c>
      <c r="Z650">
        <v>1725.99</v>
      </c>
    </row>
    <row r="651" spans="1:26" x14ac:dyDescent="0.25">
      <c r="A651" t="s">
        <v>517</v>
      </c>
      <c r="B651" t="s">
        <v>1835</v>
      </c>
      <c r="U651">
        <v>2018</v>
      </c>
      <c r="V651">
        <v>27</v>
      </c>
      <c r="W651" t="s">
        <v>592</v>
      </c>
      <c r="X651">
        <v>3</v>
      </c>
      <c r="Y651">
        <v>10992.42</v>
      </c>
      <c r="Z651">
        <v>9832.67</v>
      </c>
    </row>
    <row r="652" spans="1:26" x14ac:dyDescent="0.25">
      <c r="A652">
        <v>0</v>
      </c>
      <c r="B652" t="s">
        <v>494</v>
      </c>
      <c r="U652">
        <v>2018</v>
      </c>
      <c r="V652">
        <v>27</v>
      </c>
      <c r="W652" t="s">
        <v>592</v>
      </c>
      <c r="X652">
        <v>4</v>
      </c>
      <c r="Y652">
        <v>26774.799999999999</v>
      </c>
      <c r="Z652">
        <v>21592.91</v>
      </c>
    </row>
    <row r="653" spans="1:26" x14ac:dyDescent="0.25">
      <c r="A653">
        <v>2</v>
      </c>
      <c r="B653" t="s">
        <v>495</v>
      </c>
      <c r="U653">
        <v>2018</v>
      </c>
      <c r="V653">
        <v>27</v>
      </c>
      <c r="W653" t="s">
        <v>592</v>
      </c>
      <c r="X653">
        <v>5</v>
      </c>
      <c r="Y653">
        <v>20908.150000000001</v>
      </c>
      <c r="Z653">
        <v>16722.59</v>
      </c>
    </row>
    <row r="654" spans="1:26" x14ac:dyDescent="0.25">
      <c r="A654">
        <v>3</v>
      </c>
      <c r="B654" t="s">
        <v>491</v>
      </c>
      <c r="U654">
        <v>2019</v>
      </c>
      <c r="V654">
        <v>27</v>
      </c>
      <c r="W654" t="s">
        <v>592</v>
      </c>
      <c r="X654">
        <v>2</v>
      </c>
      <c r="Y654">
        <v>1914.1</v>
      </c>
      <c r="Z654">
        <v>1717.89</v>
      </c>
    </row>
    <row r="655" spans="1:26" x14ac:dyDescent="0.25">
      <c r="A655">
        <v>1</v>
      </c>
      <c r="B655" t="s">
        <v>478</v>
      </c>
      <c r="U655">
        <v>2019</v>
      </c>
      <c r="V655">
        <v>27</v>
      </c>
      <c r="W655" t="s">
        <v>592</v>
      </c>
      <c r="X655">
        <v>3</v>
      </c>
      <c r="Y655">
        <v>11787.44</v>
      </c>
      <c r="Z655">
        <v>10518.27</v>
      </c>
    </row>
    <row r="656" spans="1:26" x14ac:dyDescent="0.25">
      <c r="A656">
        <v>79</v>
      </c>
      <c r="B656">
        <v>0</v>
      </c>
      <c r="C656">
        <v>1</v>
      </c>
      <c r="D656">
        <v>13112</v>
      </c>
      <c r="U656">
        <v>2019</v>
      </c>
      <c r="V656">
        <v>27</v>
      </c>
      <c r="W656" t="s">
        <v>592</v>
      </c>
      <c r="X656">
        <v>4</v>
      </c>
      <c r="Y656">
        <v>25310.33</v>
      </c>
      <c r="Z656">
        <v>20404.439999999999</v>
      </c>
    </row>
    <row r="657" spans="1:26" x14ac:dyDescent="0.25">
      <c r="A657">
        <v>80</v>
      </c>
      <c r="B657">
        <v>0</v>
      </c>
      <c r="C657">
        <v>1</v>
      </c>
      <c r="D657">
        <v>17712</v>
      </c>
      <c r="U657">
        <v>2019</v>
      </c>
      <c r="V657">
        <v>27</v>
      </c>
      <c r="W657" t="s">
        <v>592</v>
      </c>
      <c r="X657">
        <v>5</v>
      </c>
      <c r="Y657">
        <v>11385.99</v>
      </c>
      <c r="Z657">
        <v>9105.32</v>
      </c>
    </row>
    <row r="658" spans="1:26" x14ac:dyDescent="0.25">
      <c r="A658">
        <v>81</v>
      </c>
      <c r="B658">
        <v>0</v>
      </c>
      <c r="C658">
        <v>1</v>
      </c>
      <c r="D658">
        <v>9592</v>
      </c>
      <c r="U658">
        <v>1979</v>
      </c>
      <c r="V658">
        <v>40</v>
      </c>
      <c r="W658" t="s">
        <v>1961</v>
      </c>
      <c r="X658">
        <v>2</v>
      </c>
      <c r="Y658">
        <v>3475.3</v>
      </c>
      <c r="Z658">
        <v>898.6</v>
      </c>
    </row>
    <row r="659" spans="1:26" x14ac:dyDescent="0.25">
      <c r="A659">
        <v>82</v>
      </c>
      <c r="B659">
        <v>0</v>
      </c>
      <c r="C659">
        <v>1</v>
      </c>
      <c r="D659">
        <v>9120</v>
      </c>
      <c r="U659">
        <v>1979</v>
      </c>
      <c r="V659">
        <v>40</v>
      </c>
      <c r="W659" t="s">
        <v>1961</v>
      </c>
      <c r="X659">
        <v>3</v>
      </c>
      <c r="Y659">
        <v>4319.7299999999996</v>
      </c>
      <c r="Z659">
        <v>2491.0700000000002</v>
      </c>
    </row>
    <row r="660" spans="1:26" x14ac:dyDescent="0.25">
      <c r="A660">
        <v>83</v>
      </c>
      <c r="B660">
        <v>0</v>
      </c>
      <c r="C660">
        <v>1</v>
      </c>
      <c r="D660">
        <v>11124</v>
      </c>
      <c r="U660">
        <v>1979</v>
      </c>
      <c r="V660">
        <v>40</v>
      </c>
      <c r="W660" t="s">
        <v>1961</v>
      </c>
      <c r="X660">
        <v>4</v>
      </c>
      <c r="Y660">
        <v>17391.11</v>
      </c>
      <c r="Z660">
        <v>12264.81</v>
      </c>
    </row>
    <row r="661" spans="1:26" x14ac:dyDescent="0.25">
      <c r="A661">
        <v>84</v>
      </c>
      <c r="B661">
        <v>0</v>
      </c>
      <c r="C661">
        <v>1</v>
      </c>
      <c r="D661">
        <v>9180</v>
      </c>
      <c r="U661">
        <v>1979</v>
      </c>
      <c r="V661">
        <v>40</v>
      </c>
      <c r="W661" t="s">
        <v>1961</v>
      </c>
      <c r="X661">
        <v>5</v>
      </c>
      <c r="Y661">
        <v>6769.73</v>
      </c>
      <c r="Z661">
        <v>5500</v>
      </c>
    </row>
    <row r="662" spans="1:26" x14ac:dyDescent="0.25">
      <c r="A662">
        <v>85</v>
      </c>
      <c r="B662">
        <v>0</v>
      </c>
      <c r="C662">
        <v>1</v>
      </c>
      <c r="D662">
        <v>9099</v>
      </c>
      <c r="U662">
        <v>1980</v>
      </c>
      <c r="V662">
        <v>40</v>
      </c>
      <c r="W662" t="s">
        <v>1961</v>
      </c>
      <c r="X662">
        <v>2</v>
      </c>
      <c r="Y662">
        <v>3270.64</v>
      </c>
      <c r="Z662">
        <v>845.94</v>
      </c>
    </row>
    <row r="663" spans="1:26" x14ac:dyDescent="0.25">
      <c r="A663">
        <v>86</v>
      </c>
      <c r="B663">
        <v>0</v>
      </c>
      <c r="C663">
        <v>1</v>
      </c>
      <c r="D663">
        <v>6989</v>
      </c>
      <c r="U663">
        <v>1980</v>
      </c>
      <c r="V663">
        <v>40</v>
      </c>
      <c r="W663" t="s">
        <v>1961</v>
      </c>
      <c r="X663">
        <v>3</v>
      </c>
      <c r="Y663">
        <v>5496.6</v>
      </c>
      <c r="Z663">
        <v>3169.74</v>
      </c>
    </row>
    <row r="664" spans="1:26" x14ac:dyDescent="0.25">
      <c r="A664">
        <v>87</v>
      </c>
      <c r="B664">
        <v>0</v>
      </c>
      <c r="C664">
        <v>1</v>
      </c>
      <c r="D664">
        <v>6657</v>
      </c>
      <c r="U664">
        <v>1980</v>
      </c>
      <c r="V664">
        <v>40</v>
      </c>
      <c r="W664" t="s">
        <v>1961</v>
      </c>
      <c r="X664">
        <v>4</v>
      </c>
      <c r="Y664">
        <v>13854.82</v>
      </c>
      <c r="Z664">
        <v>9770.84</v>
      </c>
    </row>
    <row r="665" spans="1:26" x14ac:dyDescent="0.25">
      <c r="A665">
        <v>88</v>
      </c>
      <c r="B665">
        <v>0</v>
      </c>
      <c r="C665">
        <v>1</v>
      </c>
      <c r="D665">
        <v>5482</v>
      </c>
      <c r="U665">
        <v>1980</v>
      </c>
      <c r="V665">
        <v>40</v>
      </c>
      <c r="W665" t="s">
        <v>1961</v>
      </c>
      <c r="X665">
        <v>5</v>
      </c>
      <c r="Y665">
        <v>7397.7</v>
      </c>
      <c r="Z665">
        <v>6010.19</v>
      </c>
    </row>
    <row r="666" spans="1:26" x14ac:dyDescent="0.25">
      <c r="A666">
        <v>89</v>
      </c>
      <c r="B666">
        <v>0</v>
      </c>
      <c r="C666">
        <v>1</v>
      </c>
      <c r="D666">
        <v>7824</v>
      </c>
      <c r="U666">
        <v>1981</v>
      </c>
      <c r="V666">
        <v>40</v>
      </c>
      <c r="W666" t="s">
        <v>1961</v>
      </c>
      <c r="X666">
        <v>2</v>
      </c>
      <c r="Y666">
        <v>1409.55</v>
      </c>
      <c r="Z666">
        <v>364.28</v>
      </c>
    </row>
    <row r="667" spans="1:26" x14ac:dyDescent="0.25">
      <c r="A667">
        <v>90</v>
      </c>
      <c r="B667">
        <v>0</v>
      </c>
      <c r="C667">
        <v>1</v>
      </c>
      <c r="D667">
        <v>4419</v>
      </c>
      <c r="U667">
        <v>1981</v>
      </c>
      <c r="V667">
        <v>40</v>
      </c>
      <c r="W667" t="s">
        <v>1961</v>
      </c>
      <c r="X667">
        <v>3</v>
      </c>
      <c r="Y667">
        <v>4594.75</v>
      </c>
      <c r="Z667">
        <v>2649.66</v>
      </c>
    </row>
    <row r="668" spans="1:26" x14ac:dyDescent="0.25">
      <c r="A668">
        <v>91</v>
      </c>
      <c r="B668">
        <v>0</v>
      </c>
      <c r="C668">
        <v>1</v>
      </c>
      <c r="D668">
        <v>3806</v>
      </c>
      <c r="U668">
        <v>1981</v>
      </c>
      <c r="V668">
        <v>40</v>
      </c>
      <c r="W668" t="s">
        <v>1961</v>
      </c>
      <c r="X668">
        <v>4</v>
      </c>
      <c r="Y668">
        <v>11784.37</v>
      </c>
      <c r="Z668">
        <v>8310.75</v>
      </c>
    </row>
    <row r="669" spans="1:26" x14ac:dyDescent="0.25">
      <c r="A669">
        <v>92</v>
      </c>
      <c r="B669">
        <v>0</v>
      </c>
      <c r="C669">
        <v>1</v>
      </c>
      <c r="D669">
        <v>3220</v>
      </c>
      <c r="U669">
        <v>1981</v>
      </c>
      <c r="V669">
        <v>40</v>
      </c>
      <c r="W669" t="s">
        <v>1961</v>
      </c>
      <c r="X669">
        <v>5</v>
      </c>
      <c r="Y669">
        <v>5892.23</v>
      </c>
      <c r="Z669">
        <v>4787.09</v>
      </c>
    </row>
    <row r="670" spans="1:26" x14ac:dyDescent="0.25">
      <c r="A670">
        <v>93</v>
      </c>
      <c r="B670">
        <v>0</v>
      </c>
      <c r="C670">
        <v>1</v>
      </c>
      <c r="D670">
        <v>4445</v>
      </c>
      <c r="U670">
        <v>1982</v>
      </c>
      <c r="V670">
        <v>40</v>
      </c>
      <c r="W670" t="s">
        <v>1961</v>
      </c>
      <c r="X670">
        <v>2</v>
      </c>
      <c r="Y670">
        <v>7817.18</v>
      </c>
      <c r="Z670">
        <v>2018.49</v>
      </c>
    </row>
    <row r="671" spans="1:26" x14ac:dyDescent="0.25">
      <c r="A671">
        <v>94</v>
      </c>
      <c r="B671">
        <v>0</v>
      </c>
      <c r="C671">
        <v>1</v>
      </c>
      <c r="D671">
        <v>3608</v>
      </c>
      <c r="U671">
        <v>1982</v>
      </c>
      <c r="V671">
        <v>40</v>
      </c>
      <c r="W671" t="s">
        <v>1961</v>
      </c>
      <c r="X671">
        <v>3</v>
      </c>
      <c r="Y671">
        <v>2895.61</v>
      </c>
      <c r="Z671">
        <v>1669.81</v>
      </c>
    </row>
    <row r="672" spans="1:26" x14ac:dyDescent="0.25">
      <c r="A672">
        <v>95</v>
      </c>
      <c r="B672">
        <v>0</v>
      </c>
      <c r="C672">
        <v>1</v>
      </c>
      <c r="D672">
        <v>3796</v>
      </c>
      <c r="U672">
        <v>1982</v>
      </c>
      <c r="V672">
        <v>40</v>
      </c>
      <c r="W672" t="s">
        <v>1961</v>
      </c>
      <c r="X672">
        <v>4</v>
      </c>
      <c r="Y672">
        <v>17848.21</v>
      </c>
      <c r="Z672">
        <v>12587.07</v>
      </c>
    </row>
    <row r="673" spans="1:26" x14ac:dyDescent="0.25">
      <c r="A673">
        <v>96</v>
      </c>
      <c r="B673">
        <v>0</v>
      </c>
      <c r="C673">
        <v>1</v>
      </c>
      <c r="D673">
        <v>5328</v>
      </c>
      <c r="U673">
        <v>1982</v>
      </c>
      <c r="V673">
        <v>40</v>
      </c>
      <c r="W673" t="s">
        <v>1961</v>
      </c>
      <c r="X673">
        <v>5</v>
      </c>
      <c r="Y673">
        <v>6785.12</v>
      </c>
      <c r="Z673">
        <v>5512.51</v>
      </c>
    </row>
    <row r="674" spans="1:26" x14ac:dyDescent="0.25">
      <c r="A674">
        <v>97</v>
      </c>
      <c r="B674">
        <v>0</v>
      </c>
      <c r="C674">
        <v>1</v>
      </c>
      <c r="D674">
        <v>3436</v>
      </c>
      <c r="U674">
        <v>1983</v>
      </c>
      <c r="V674">
        <v>40</v>
      </c>
      <c r="W674" t="s">
        <v>1961</v>
      </c>
      <c r="X674">
        <v>2</v>
      </c>
      <c r="Y674">
        <v>4502.6099999999997</v>
      </c>
      <c r="Z674">
        <v>3186.09</v>
      </c>
    </row>
    <row r="675" spans="1:26" x14ac:dyDescent="0.25">
      <c r="A675">
        <v>98</v>
      </c>
      <c r="B675">
        <v>0</v>
      </c>
      <c r="C675">
        <v>1</v>
      </c>
      <c r="D675">
        <v>2999</v>
      </c>
      <c r="U675">
        <v>1983</v>
      </c>
      <c r="V675">
        <v>40</v>
      </c>
      <c r="W675" t="s">
        <v>1961</v>
      </c>
      <c r="X675">
        <v>3</v>
      </c>
      <c r="Y675">
        <v>5296.93</v>
      </c>
      <c r="Z675">
        <v>4413.43</v>
      </c>
    </row>
    <row r="676" spans="1:26" x14ac:dyDescent="0.25">
      <c r="A676">
        <v>99</v>
      </c>
      <c r="B676">
        <v>0</v>
      </c>
      <c r="C676">
        <v>1</v>
      </c>
      <c r="D676">
        <v>2524</v>
      </c>
      <c r="U676">
        <v>1983</v>
      </c>
      <c r="V676">
        <v>40</v>
      </c>
      <c r="W676" t="s">
        <v>1961</v>
      </c>
      <c r="X676">
        <v>4</v>
      </c>
      <c r="Y676">
        <v>13759.75</v>
      </c>
      <c r="Z676">
        <v>12161.96</v>
      </c>
    </row>
    <row r="677" spans="1:26" x14ac:dyDescent="0.25">
      <c r="A677">
        <v>100</v>
      </c>
      <c r="B677">
        <v>0</v>
      </c>
      <c r="C677">
        <v>1</v>
      </c>
      <c r="D677">
        <v>3269</v>
      </c>
      <c r="U677">
        <v>1983</v>
      </c>
      <c r="V677">
        <v>40</v>
      </c>
      <c r="W677" t="s">
        <v>1961</v>
      </c>
      <c r="X677">
        <v>5</v>
      </c>
      <c r="Y677">
        <v>5313.96</v>
      </c>
      <c r="Z677">
        <v>4921.2700000000004</v>
      </c>
    </row>
    <row r="678" spans="1:26" x14ac:dyDescent="0.25">
      <c r="A678">
        <v>101</v>
      </c>
      <c r="B678">
        <v>0</v>
      </c>
      <c r="C678">
        <v>1</v>
      </c>
      <c r="D678">
        <v>6742</v>
      </c>
      <c r="U678">
        <v>1984</v>
      </c>
      <c r="V678">
        <v>40</v>
      </c>
      <c r="W678" t="s">
        <v>1961</v>
      </c>
      <c r="X678">
        <v>2</v>
      </c>
      <c r="Y678">
        <v>1601.35</v>
      </c>
      <c r="Z678">
        <v>985.98</v>
      </c>
    </row>
    <row r="679" spans="1:26" x14ac:dyDescent="0.25">
      <c r="A679">
        <v>102</v>
      </c>
      <c r="B679">
        <v>0</v>
      </c>
      <c r="C679">
        <v>1</v>
      </c>
      <c r="D679">
        <v>7422</v>
      </c>
      <c r="U679">
        <v>1984</v>
      </c>
      <c r="V679">
        <v>40</v>
      </c>
      <c r="W679" t="s">
        <v>1961</v>
      </c>
      <c r="X679">
        <v>3</v>
      </c>
      <c r="Y679">
        <v>5119.8900000000003</v>
      </c>
      <c r="Z679">
        <v>3995.04</v>
      </c>
    </row>
    <row r="680" spans="1:26" x14ac:dyDescent="0.25">
      <c r="A680">
        <v>103</v>
      </c>
      <c r="B680">
        <v>0</v>
      </c>
      <c r="C680">
        <v>1</v>
      </c>
      <c r="D680">
        <v>5786</v>
      </c>
      <c r="U680">
        <v>1984</v>
      </c>
      <c r="V680">
        <v>40</v>
      </c>
      <c r="W680" t="s">
        <v>1961</v>
      </c>
      <c r="X680">
        <v>4</v>
      </c>
      <c r="Y680">
        <v>12711.13</v>
      </c>
      <c r="Z680">
        <v>10765.5</v>
      </c>
    </row>
    <row r="681" spans="1:26" x14ac:dyDescent="0.25">
      <c r="A681">
        <v>104</v>
      </c>
      <c r="B681">
        <v>0</v>
      </c>
      <c r="C681">
        <v>1</v>
      </c>
      <c r="D681">
        <v>10994</v>
      </c>
      <c r="U681">
        <v>1984</v>
      </c>
      <c r="V681">
        <v>40</v>
      </c>
      <c r="W681" t="s">
        <v>1961</v>
      </c>
      <c r="X681">
        <v>5</v>
      </c>
      <c r="Y681">
        <v>6943.11</v>
      </c>
      <c r="Z681">
        <v>6267.24</v>
      </c>
    </row>
    <row r="682" spans="1:26" x14ac:dyDescent="0.25">
      <c r="A682">
        <v>105</v>
      </c>
      <c r="B682">
        <v>0</v>
      </c>
      <c r="C682">
        <v>1</v>
      </c>
      <c r="D682">
        <v>4963</v>
      </c>
      <c r="U682">
        <v>1985</v>
      </c>
      <c r="V682">
        <v>40</v>
      </c>
      <c r="W682" t="s">
        <v>1961</v>
      </c>
      <c r="X682">
        <v>2</v>
      </c>
      <c r="Y682">
        <v>25804.28</v>
      </c>
      <c r="Z682">
        <v>23406.32</v>
      </c>
    </row>
    <row r="683" spans="1:26" x14ac:dyDescent="0.25">
      <c r="A683">
        <v>106</v>
      </c>
      <c r="B683">
        <v>0</v>
      </c>
      <c r="C683">
        <v>1</v>
      </c>
      <c r="D683">
        <v>7180</v>
      </c>
      <c r="U683">
        <v>1985</v>
      </c>
      <c r="V683">
        <v>40</v>
      </c>
      <c r="W683" t="s">
        <v>1961</v>
      </c>
      <c r="X683">
        <v>3</v>
      </c>
      <c r="Y683">
        <v>2581.85</v>
      </c>
      <c r="Z683">
        <v>2447.37</v>
      </c>
    </row>
    <row r="684" spans="1:26" x14ac:dyDescent="0.25">
      <c r="A684">
        <v>107</v>
      </c>
      <c r="B684">
        <v>0</v>
      </c>
      <c r="C684">
        <v>1</v>
      </c>
      <c r="D684">
        <v>2832</v>
      </c>
      <c r="U684">
        <v>1985</v>
      </c>
      <c r="V684">
        <v>40</v>
      </c>
      <c r="W684" t="s">
        <v>1961</v>
      </c>
      <c r="X684">
        <v>4</v>
      </c>
      <c r="Y684">
        <v>17389.490000000002</v>
      </c>
      <c r="Z684">
        <v>16727.810000000001</v>
      </c>
    </row>
    <row r="685" spans="1:26" x14ac:dyDescent="0.25">
      <c r="A685">
        <v>108</v>
      </c>
      <c r="B685">
        <v>0</v>
      </c>
      <c r="C685">
        <v>1</v>
      </c>
      <c r="D685">
        <v>6986</v>
      </c>
      <c r="U685">
        <v>1985</v>
      </c>
      <c r="V685">
        <v>40</v>
      </c>
      <c r="W685" t="s">
        <v>1961</v>
      </c>
      <c r="X685">
        <v>5</v>
      </c>
      <c r="Y685">
        <v>6408.92</v>
      </c>
      <c r="Z685">
        <v>6261.07</v>
      </c>
    </row>
    <row r="686" spans="1:26" x14ac:dyDescent="0.25">
      <c r="A686">
        <v>109</v>
      </c>
      <c r="B686">
        <v>0</v>
      </c>
      <c r="C686">
        <v>1</v>
      </c>
      <c r="D686">
        <v>1830</v>
      </c>
      <c r="U686">
        <v>1986</v>
      </c>
      <c r="V686">
        <v>40</v>
      </c>
      <c r="W686" t="s">
        <v>1961</v>
      </c>
      <c r="X686">
        <v>2</v>
      </c>
      <c r="Y686">
        <v>7309.36</v>
      </c>
      <c r="Z686">
        <v>4678.6099999999997</v>
      </c>
    </row>
    <row r="687" spans="1:26" x14ac:dyDescent="0.25">
      <c r="A687">
        <v>110</v>
      </c>
      <c r="B687">
        <v>0</v>
      </c>
      <c r="C687">
        <v>1</v>
      </c>
      <c r="D687">
        <v>3488</v>
      </c>
      <c r="U687">
        <v>1986</v>
      </c>
      <c r="V687">
        <v>40</v>
      </c>
      <c r="W687" t="s">
        <v>1961</v>
      </c>
      <c r="X687">
        <v>3</v>
      </c>
      <c r="Y687">
        <v>9148.19</v>
      </c>
      <c r="Z687">
        <v>7273.71</v>
      </c>
    </row>
    <row r="688" spans="1:26" x14ac:dyDescent="0.25">
      <c r="A688">
        <v>111</v>
      </c>
      <c r="B688">
        <v>0</v>
      </c>
      <c r="C688">
        <v>1</v>
      </c>
      <c r="D688">
        <v>1414</v>
      </c>
      <c r="U688">
        <v>1986</v>
      </c>
      <c r="V688">
        <v>40</v>
      </c>
      <c r="W688" t="s">
        <v>1961</v>
      </c>
      <c r="X688">
        <v>4</v>
      </c>
      <c r="Y688">
        <v>4909.33</v>
      </c>
      <c r="Z688">
        <v>4187.54</v>
      </c>
    </row>
    <row r="689" spans="1:26" x14ac:dyDescent="0.25">
      <c r="A689">
        <v>112</v>
      </c>
      <c r="B689">
        <v>0</v>
      </c>
      <c r="C689">
        <v>1</v>
      </c>
      <c r="D689">
        <v>3361</v>
      </c>
      <c r="U689">
        <v>1986</v>
      </c>
      <c r="V689">
        <v>40</v>
      </c>
      <c r="W689" t="s">
        <v>1961</v>
      </c>
      <c r="X689">
        <v>5</v>
      </c>
      <c r="Y689">
        <v>2632.75</v>
      </c>
      <c r="Z689">
        <v>2391.91</v>
      </c>
    </row>
    <row r="690" spans="1:26" x14ac:dyDescent="0.25">
      <c r="A690">
        <v>113</v>
      </c>
      <c r="B690">
        <v>0</v>
      </c>
      <c r="C690">
        <v>1</v>
      </c>
      <c r="D690">
        <v>2684</v>
      </c>
      <c r="U690">
        <v>1987</v>
      </c>
      <c r="V690">
        <v>40</v>
      </c>
      <c r="W690" t="s">
        <v>1961</v>
      </c>
      <c r="X690">
        <v>2</v>
      </c>
      <c r="Y690">
        <v>14493.45</v>
      </c>
      <c r="Z690">
        <v>10500.66</v>
      </c>
    </row>
    <row r="691" spans="1:26" x14ac:dyDescent="0.25">
      <c r="A691">
        <v>114</v>
      </c>
      <c r="B691">
        <v>0</v>
      </c>
      <c r="C691">
        <v>1</v>
      </c>
      <c r="D691">
        <v>2375</v>
      </c>
      <c r="U691">
        <v>1987</v>
      </c>
      <c r="V691">
        <v>40</v>
      </c>
      <c r="W691" t="s">
        <v>1961</v>
      </c>
      <c r="X691">
        <v>3</v>
      </c>
      <c r="Y691">
        <v>7552.6</v>
      </c>
      <c r="Z691">
        <v>6369.54</v>
      </c>
    </row>
    <row r="692" spans="1:26" x14ac:dyDescent="0.25">
      <c r="A692">
        <v>115</v>
      </c>
      <c r="B692">
        <v>0</v>
      </c>
      <c r="C692">
        <v>1</v>
      </c>
      <c r="D692">
        <v>2329</v>
      </c>
      <c r="U692">
        <v>1987</v>
      </c>
      <c r="V692">
        <v>40</v>
      </c>
      <c r="W692" t="s">
        <v>1961</v>
      </c>
      <c r="X692">
        <v>4</v>
      </c>
      <c r="Y692">
        <v>29393.59</v>
      </c>
      <c r="Z692">
        <v>26167.200000000001</v>
      </c>
    </row>
    <row r="693" spans="1:26" x14ac:dyDescent="0.25">
      <c r="A693">
        <v>116</v>
      </c>
      <c r="B693">
        <v>0</v>
      </c>
      <c r="C693">
        <v>1</v>
      </c>
      <c r="D693">
        <v>4386</v>
      </c>
      <c r="U693">
        <v>1987</v>
      </c>
      <c r="V693">
        <v>40</v>
      </c>
      <c r="W693" t="s">
        <v>1961</v>
      </c>
      <c r="X693">
        <v>5</v>
      </c>
      <c r="Y693">
        <v>2234.19</v>
      </c>
      <c r="Z693">
        <v>2078.87</v>
      </c>
    </row>
    <row r="694" spans="1:26" x14ac:dyDescent="0.25">
      <c r="A694">
        <v>117</v>
      </c>
      <c r="B694">
        <v>0</v>
      </c>
      <c r="C694">
        <v>1</v>
      </c>
      <c r="D694">
        <v>4184</v>
      </c>
      <c r="U694">
        <v>1988</v>
      </c>
      <c r="V694">
        <v>40</v>
      </c>
      <c r="W694" t="s">
        <v>1961</v>
      </c>
      <c r="X694">
        <v>2</v>
      </c>
      <c r="Y694">
        <v>4702.72</v>
      </c>
      <c r="Z694">
        <v>2823.97</v>
      </c>
    </row>
    <row r="695" spans="1:26" x14ac:dyDescent="0.25">
      <c r="A695">
        <v>118</v>
      </c>
      <c r="B695">
        <v>0</v>
      </c>
      <c r="C695">
        <v>1</v>
      </c>
      <c r="D695">
        <v>3460</v>
      </c>
      <c r="U695">
        <v>1988</v>
      </c>
      <c r="V695">
        <v>40</v>
      </c>
      <c r="W695" t="s">
        <v>1961</v>
      </c>
      <c r="X695">
        <v>3</v>
      </c>
      <c r="Y695">
        <v>14716.04</v>
      </c>
      <c r="Z695">
        <v>11358.26</v>
      </c>
    </row>
    <row r="696" spans="1:26" x14ac:dyDescent="0.25">
      <c r="A696">
        <v>119</v>
      </c>
      <c r="B696">
        <v>0</v>
      </c>
      <c r="C696">
        <v>1</v>
      </c>
      <c r="D696">
        <v>0</v>
      </c>
      <c r="U696">
        <v>1988</v>
      </c>
      <c r="V696">
        <v>40</v>
      </c>
      <c r="W696" t="s">
        <v>1961</v>
      </c>
      <c r="X696">
        <v>4</v>
      </c>
      <c r="Y696">
        <v>16620.740000000002</v>
      </c>
      <c r="Z696">
        <v>13958.36</v>
      </c>
    </row>
    <row r="697" spans="1:26" x14ac:dyDescent="0.25">
      <c r="A697" t="s">
        <v>519</v>
      </c>
      <c r="B697" t="s">
        <v>520</v>
      </c>
      <c r="U697">
        <v>1988</v>
      </c>
      <c r="V697">
        <v>40</v>
      </c>
      <c r="W697" t="s">
        <v>1961</v>
      </c>
      <c r="X697">
        <v>5</v>
      </c>
      <c r="Y697">
        <v>14647.6</v>
      </c>
      <c r="Z697">
        <v>13163.67</v>
      </c>
    </row>
    <row r="698" spans="1:26" x14ac:dyDescent="0.25">
      <c r="A698">
        <v>1</v>
      </c>
      <c r="B698" t="s">
        <v>481</v>
      </c>
      <c r="U698">
        <v>1989</v>
      </c>
      <c r="V698">
        <v>40</v>
      </c>
      <c r="W698" t="s">
        <v>1961</v>
      </c>
      <c r="X698">
        <v>2</v>
      </c>
      <c r="Y698">
        <v>7152.89</v>
      </c>
      <c r="Z698">
        <v>4787.1099999999997</v>
      </c>
    </row>
    <row r="699" spans="1:26" x14ac:dyDescent="0.25">
      <c r="A699">
        <v>2</v>
      </c>
      <c r="B699" t="s">
        <v>521</v>
      </c>
      <c r="U699">
        <v>1989</v>
      </c>
      <c r="V699">
        <v>40</v>
      </c>
      <c r="W699" t="s">
        <v>1961</v>
      </c>
      <c r="X699">
        <v>3</v>
      </c>
      <c r="Y699">
        <v>6982.04</v>
      </c>
      <c r="Z699">
        <v>5672.5</v>
      </c>
    </row>
    <row r="700" spans="1:26" x14ac:dyDescent="0.25">
      <c r="A700">
        <v>3</v>
      </c>
      <c r="B700" t="s">
        <v>491</v>
      </c>
      <c r="U700">
        <v>1989</v>
      </c>
      <c r="V700">
        <v>40</v>
      </c>
      <c r="W700" t="s">
        <v>1961</v>
      </c>
      <c r="X700">
        <v>4</v>
      </c>
      <c r="Y700">
        <v>18755.919999999998</v>
      </c>
      <c r="Z700">
        <v>16215.08</v>
      </c>
    </row>
    <row r="701" spans="1:26" x14ac:dyDescent="0.25">
      <c r="A701">
        <v>1</v>
      </c>
      <c r="B701" t="s">
        <v>522</v>
      </c>
      <c r="U701">
        <v>1989</v>
      </c>
      <c r="V701">
        <v>40</v>
      </c>
      <c r="W701" t="s">
        <v>1961</v>
      </c>
      <c r="X701">
        <v>5</v>
      </c>
      <c r="Y701">
        <v>10205.879999999999</v>
      </c>
      <c r="Z701">
        <v>9349.7900000000009</v>
      </c>
    </row>
    <row r="702" spans="1:26" x14ac:dyDescent="0.25">
      <c r="A702">
        <v>79</v>
      </c>
      <c r="B702">
        <v>0</v>
      </c>
      <c r="C702">
        <v>1</v>
      </c>
      <c r="D702">
        <v>24200</v>
      </c>
      <c r="U702">
        <v>1990</v>
      </c>
      <c r="V702">
        <v>40</v>
      </c>
      <c r="W702" t="s">
        <v>1961</v>
      </c>
      <c r="X702">
        <v>2</v>
      </c>
      <c r="Y702">
        <v>3083.06</v>
      </c>
      <c r="Z702">
        <v>2170.48</v>
      </c>
    </row>
    <row r="703" spans="1:26" x14ac:dyDescent="0.25">
      <c r="A703">
        <v>80</v>
      </c>
      <c r="B703">
        <v>0</v>
      </c>
      <c r="C703">
        <v>1</v>
      </c>
      <c r="D703">
        <v>31239</v>
      </c>
      <c r="U703">
        <v>1990</v>
      </c>
      <c r="V703">
        <v>40</v>
      </c>
      <c r="W703" t="s">
        <v>1961</v>
      </c>
      <c r="X703">
        <v>3</v>
      </c>
      <c r="Y703">
        <v>8840.24</v>
      </c>
      <c r="Z703">
        <v>7354.39</v>
      </c>
    </row>
    <row r="704" spans="1:26" x14ac:dyDescent="0.25">
      <c r="A704">
        <v>81</v>
      </c>
      <c r="B704">
        <v>0</v>
      </c>
      <c r="C704">
        <v>1</v>
      </c>
      <c r="D704">
        <v>23213</v>
      </c>
      <c r="U704">
        <v>1990</v>
      </c>
      <c r="V704">
        <v>40</v>
      </c>
      <c r="W704" t="s">
        <v>1961</v>
      </c>
      <c r="X704">
        <v>4</v>
      </c>
      <c r="Y704">
        <v>13007.69</v>
      </c>
      <c r="Z704">
        <v>11458.19</v>
      </c>
    </row>
    <row r="705" spans="1:26" x14ac:dyDescent="0.25">
      <c r="A705">
        <v>82</v>
      </c>
      <c r="B705">
        <v>0</v>
      </c>
      <c r="C705">
        <v>1</v>
      </c>
      <c r="D705">
        <v>19344</v>
      </c>
      <c r="U705">
        <v>1990</v>
      </c>
      <c r="V705">
        <v>40</v>
      </c>
      <c r="W705" t="s">
        <v>1961</v>
      </c>
      <c r="X705">
        <v>5</v>
      </c>
      <c r="Y705">
        <v>8375.4500000000007</v>
      </c>
      <c r="Z705">
        <v>7748.83</v>
      </c>
    </row>
    <row r="706" spans="1:26" x14ac:dyDescent="0.25">
      <c r="A706">
        <v>83</v>
      </c>
      <c r="B706">
        <v>0</v>
      </c>
      <c r="C706">
        <v>1</v>
      </c>
      <c r="D706">
        <v>12957</v>
      </c>
      <c r="U706">
        <v>1991</v>
      </c>
      <c r="V706">
        <v>40</v>
      </c>
      <c r="W706" t="s">
        <v>1961</v>
      </c>
      <c r="X706">
        <v>2</v>
      </c>
      <c r="Y706">
        <v>8724.09</v>
      </c>
      <c r="Z706">
        <v>6335.86</v>
      </c>
    </row>
    <row r="707" spans="1:26" x14ac:dyDescent="0.25">
      <c r="A707">
        <v>84</v>
      </c>
      <c r="B707">
        <v>0</v>
      </c>
      <c r="C707">
        <v>1</v>
      </c>
      <c r="D707">
        <v>16567</v>
      </c>
      <c r="U707">
        <v>1991</v>
      </c>
      <c r="V707">
        <v>40</v>
      </c>
      <c r="W707" t="s">
        <v>1961</v>
      </c>
      <c r="X707">
        <v>3</v>
      </c>
      <c r="Y707">
        <v>10471.200000000001</v>
      </c>
      <c r="Z707">
        <v>8848.5400000000009</v>
      </c>
    </row>
    <row r="708" spans="1:26" x14ac:dyDescent="0.25">
      <c r="A708">
        <v>85</v>
      </c>
      <c r="B708">
        <v>0</v>
      </c>
      <c r="C708">
        <v>1</v>
      </c>
      <c r="D708">
        <v>19472</v>
      </c>
      <c r="U708">
        <v>1991</v>
      </c>
      <c r="V708">
        <v>40</v>
      </c>
      <c r="W708" t="s">
        <v>1961</v>
      </c>
      <c r="X708">
        <v>4</v>
      </c>
      <c r="Y708">
        <v>25323.17</v>
      </c>
      <c r="Z708">
        <v>22532.45</v>
      </c>
    </row>
    <row r="709" spans="1:26" x14ac:dyDescent="0.25">
      <c r="A709">
        <v>86</v>
      </c>
      <c r="B709">
        <v>0</v>
      </c>
      <c r="C709">
        <v>1</v>
      </c>
      <c r="D709">
        <v>24159</v>
      </c>
      <c r="U709">
        <v>1991</v>
      </c>
      <c r="V709">
        <v>40</v>
      </c>
      <c r="W709" t="s">
        <v>1961</v>
      </c>
      <c r="X709">
        <v>5</v>
      </c>
      <c r="Y709">
        <v>6173.62</v>
      </c>
      <c r="Z709">
        <v>5747.42</v>
      </c>
    </row>
    <row r="710" spans="1:26" x14ac:dyDescent="0.25">
      <c r="A710">
        <v>87</v>
      </c>
      <c r="B710">
        <v>0</v>
      </c>
      <c r="C710">
        <v>1</v>
      </c>
      <c r="D710">
        <v>44158</v>
      </c>
      <c r="U710">
        <v>1992</v>
      </c>
      <c r="V710">
        <v>40</v>
      </c>
      <c r="W710" t="s">
        <v>1961</v>
      </c>
      <c r="X710">
        <v>2</v>
      </c>
      <c r="Y710">
        <v>10664.21</v>
      </c>
      <c r="Z710">
        <v>7824.36</v>
      </c>
    </row>
    <row r="711" spans="1:26" x14ac:dyDescent="0.25">
      <c r="A711">
        <v>88</v>
      </c>
      <c r="B711">
        <v>0</v>
      </c>
      <c r="C711">
        <v>1</v>
      </c>
      <c r="D711">
        <v>73343</v>
      </c>
      <c r="U711">
        <v>1992</v>
      </c>
      <c r="V711">
        <v>40</v>
      </c>
      <c r="W711" t="s">
        <v>1961</v>
      </c>
      <c r="X711">
        <v>3</v>
      </c>
      <c r="Y711">
        <v>7780.15</v>
      </c>
      <c r="Z711">
        <v>6604.22</v>
      </c>
    </row>
    <row r="712" spans="1:26" x14ac:dyDescent="0.25">
      <c r="A712">
        <v>89</v>
      </c>
      <c r="B712">
        <v>0</v>
      </c>
      <c r="C712">
        <v>1</v>
      </c>
      <c r="D712">
        <v>59579</v>
      </c>
      <c r="U712">
        <v>1992</v>
      </c>
      <c r="V712">
        <v>40</v>
      </c>
      <c r="W712" t="s">
        <v>1961</v>
      </c>
      <c r="X712">
        <v>4</v>
      </c>
      <c r="Y712">
        <v>23813.85</v>
      </c>
      <c r="Z712">
        <v>20899.63</v>
      </c>
    </row>
    <row r="713" spans="1:26" x14ac:dyDescent="0.25">
      <c r="A713">
        <v>90</v>
      </c>
      <c r="B713">
        <v>0</v>
      </c>
      <c r="C713">
        <v>1</v>
      </c>
      <c r="D713">
        <v>40955</v>
      </c>
      <c r="U713">
        <v>1992</v>
      </c>
      <c r="V713">
        <v>40</v>
      </c>
      <c r="W713" t="s">
        <v>1961</v>
      </c>
      <c r="X713">
        <v>5</v>
      </c>
      <c r="Y713">
        <v>10297.780000000001</v>
      </c>
      <c r="Z713">
        <v>9582.0499999999993</v>
      </c>
    </row>
    <row r="714" spans="1:26" x14ac:dyDescent="0.25">
      <c r="A714">
        <v>91</v>
      </c>
      <c r="B714">
        <v>0</v>
      </c>
      <c r="C714">
        <v>1</v>
      </c>
      <c r="D714">
        <v>47972</v>
      </c>
      <c r="U714">
        <v>1993</v>
      </c>
      <c r="V714">
        <v>40</v>
      </c>
      <c r="W714" t="s">
        <v>1961</v>
      </c>
      <c r="X714">
        <v>2</v>
      </c>
      <c r="Y714">
        <v>5113.2700000000004</v>
      </c>
      <c r="Z714">
        <v>2695.89</v>
      </c>
    </row>
    <row r="715" spans="1:26" x14ac:dyDescent="0.25">
      <c r="A715">
        <v>92</v>
      </c>
      <c r="B715">
        <v>0</v>
      </c>
      <c r="C715">
        <v>1</v>
      </c>
      <c r="D715">
        <v>61998</v>
      </c>
      <c r="U715">
        <v>1993</v>
      </c>
      <c r="V715">
        <v>40</v>
      </c>
      <c r="W715" t="s">
        <v>1961</v>
      </c>
      <c r="X715">
        <v>3</v>
      </c>
      <c r="Y715">
        <v>7282.44</v>
      </c>
      <c r="Z715">
        <v>5324.67</v>
      </c>
    </row>
    <row r="716" spans="1:26" x14ac:dyDescent="0.25">
      <c r="A716">
        <v>93</v>
      </c>
      <c r="B716">
        <v>0</v>
      </c>
      <c r="C716">
        <v>1</v>
      </c>
      <c r="D716">
        <v>57296</v>
      </c>
      <c r="U716">
        <v>1993</v>
      </c>
      <c r="V716">
        <v>40</v>
      </c>
      <c r="W716" t="s">
        <v>1961</v>
      </c>
      <c r="X716">
        <v>4</v>
      </c>
      <c r="Y716">
        <v>25034.5</v>
      </c>
      <c r="Z716">
        <v>20270.73</v>
      </c>
    </row>
    <row r="717" spans="1:26" x14ac:dyDescent="0.25">
      <c r="A717">
        <v>94</v>
      </c>
      <c r="B717">
        <v>0</v>
      </c>
      <c r="C717">
        <v>1</v>
      </c>
      <c r="D717">
        <v>43256</v>
      </c>
      <c r="U717">
        <v>1993</v>
      </c>
      <c r="V717">
        <v>40</v>
      </c>
      <c r="W717" t="s">
        <v>1961</v>
      </c>
      <c r="X717">
        <v>5</v>
      </c>
      <c r="Y717">
        <v>8046.56</v>
      </c>
      <c r="Z717">
        <v>7083.93</v>
      </c>
    </row>
    <row r="718" spans="1:26" x14ac:dyDescent="0.25">
      <c r="A718">
        <v>95</v>
      </c>
      <c r="B718">
        <v>0</v>
      </c>
      <c r="C718">
        <v>1</v>
      </c>
      <c r="D718">
        <v>46101</v>
      </c>
      <c r="U718">
        <v>1994</v>
      </c>
      <c r="V718">
        <v>40</v>
      </c>
      <c r="W718" t="s">
        <v>1961</v>
      </c>
      <c r="X718">
        <v>2</v>
      </c>
      <c r="Y718">
        <v>14528.42</v>
      </c>
      <c r="Z718">
        <v>10206.89</v>
      </c>
    </row>
    <row r="719" spans="1:26" x14ac:dyDescent="0.25">
      <c r="A719">
        <v>96</v>
      </c>
      <c r="B719">
        <v>0</v>
      </c>
      <c r="C719">
        <v>1</v>
      </c>
      <c r="D719">
        <v>57124</v>
      </c>
      <c r="U719">
        <v>1994</v>
      </c>
      <c r="V719">
        <v>40</v>
      </c>
      <c r="W719" t="s">
        <v>1961</v>
      </c>
      <c r="X719">
        <v>3</v>
      </c>
      <c r="Y719">
        <v>4516.37</v>
      </c>
      <c r="Z719">
        <v>3751.56</v>
      </c>
    </row>
    <row r="720" spans="1:26" x14ac:dyDescent="0.25">
      <c r="A720">
        <v>97</v>
      </c>
      <c r="B720">
        <v>0</v>
      </c>
      <c r="C720">
        <v>1</v>
      </c>
      <c r="D720">
        <v>29174</v>
      </c>
      <c r="U720">
        <v>1994</v>
      </c>
      <c r="V720">
        <v>40</v>
      </c>
      <c r="W720" t="s">
        <v>1961</v>
      </c>
      <c r="X720">
        <v>4</v>
      </c>
      <c r="Y720">
        <v>19598.900000000001</v>
      </c>
      <c r="Z720">
        <v>17130.93</v>
      </c>
    </row>
    <row r="721" spans="1:26" x14ac:dyDescent="0.25">
      <c r="A721">
        <v>98</v>
      </c>
      <c r="B721">
        <v>0</v>
      </c>
      <c r="C721">
        <v>1</v>
      </c>
      <c r="D721">
        <v>21348</v>
      </c>
      <c r="U721">
        <v>1994</v>
      </c>
      <c r="V721">
        <v>40</v>
      </c>
      <c r="W721" t="s">
        <v>1961</v>
      </c>
      <c r="X721">
        <v>5</v>
      </c>
      <c r="Y721">
        <v>10155.129999999999</v>
      </c>
      <c r="Z721">
        <v>9380.4</v>
      </c>
    </row>
    <row r="722" spans="1:26" x14ac:dyDescent="0.25">
      <c r="A722">
        <v>99</v>
      </c>
      <c r="B722">
        <v>0</v>
      </c>
      <c r="C722">
        <v>1</v>
      </c>
      <c r="D722">
        <v>13535</v>
      </c>
      <c r="U722">
        <v>1995</v>
      </c>
      <c r="V722">
        <v>40</v>
      </c>
      <c r="W722" t="s">
        <v>1961</v>
      </c>
      <c r="X722">
        <v>2</v>
      </c>
      <c r="Y722">
        <v>4338.55</v>
      </c>
      <c r="Z722">
        <v>2757.71</v>
      </c>
    </row>
    <row r="723" spans="1:26" x14ac:dyDescent="0.25">
      <c r="A723">
        <v>100</v>
      </c>
      <c r="B723">
        <v>0</v>
      </c>
      <c r="C723">
        <v>1</v>
      </c>
      <c r="D723">
        <v>22571</v>
      </c>
      <c r="U723">
        <v>1995</v>
      </c>
      <c r="V723">
        <v>40</v>
      </c>
      <c r="W723" t="s">
        <v>1961</v>
      </c>
      <c r="X723">
        <v>3</v>
      </c>
      <c r="Y723">
        <v>23863.17</v>
      </c>
      <c r="Z723">
        <v>18912.939999999999</v>
      </c>
    </row>
    <row r="724" spans="1:26" x14ac:dyDescent="0.25">
      <c r="A724">
        <v>101</v>
      </c>
      <c r="B724">
        <v>0</v>
      </c>
      <c r="C724">
        <v>1</v>
      </c>
      <c r="D724">
        <v>23166</v>
      </c>
      <c r="U724">
        <v>1995</v>
      </c>
      <c r="V724">
        <v>40</v>
      </c>
      <c r="W724" t="s">
        <v>1961</v>
      </c>
      <c r="X724">
        <v>4</v>
      </c>
      <c r="Y724">
        <v>13811.11</v>
      </c>
      <c r="Z724">
        <v>11738.83</v>
      </c>
    </row>
    <row r="725" spans="1:26" x14ac:dyDescent="0.25">
      <c r="A725">
        <v>102</v>
      </c>
      <c r="B725">
        <v>0</v>
      </c>
      <c r="C725">
        <v>1</v>
      </c>
      <c r="D725">
        <v>34243</v>
      </c>
      <c r="U725">
        <v>1995</v>
      </c>
      <c r="V725">
        <v>40</v>
      </c>
      <c r="W725" t="s">
        <v>1961</v>
      </c>
      <c r="X725">
        <v>5</v>
      </c>
      <c r="Y725">
        <v>26276.2</v>
      </c>
      <c r="Z725">
        <v>23838.01</v>
      </c>
    </row>
    <row r="726" spans="1:26" x14ac:dyDescent="0.25">
      <c r="A726">
        <v>103</v>
      </c>
      <c r="B726">
        <v>0</v>
      </c>
      <c r="C726">
        <v>1</v>
      </c>
      <c r="D726">
        <v>41766</v>
      </c>
      <c r="U726">
        <v>1996</v>
      </c>
      <c r="V726">
        <v>40</v>
      </c>
      <c r="W726" t="s">
        <v>1961</v>
      </c>
      <c r="X726">
        <v>2</v>
      </c>
      <c r="Y726">
        <v>3818.99</v>
      </c>
      <c r="Z726">
        <v>2638.07</v>
      </c>
    </row>
    <row r="727" spans="1:26" x14ac:dyDescent="0.25">
      <c r="A727">
        <v>104</v>
      </c>
      <c r="B727">
        <v>0</v>
      </c>
      <c r="C727">
        <v>1</v>
      </c>
      <c r="D727">
        <v>39651</v>
      </c>
      <c r="U727">
        <v>1996</v>
      </c>
      <c r="V727">
        <v>40</v>
      </c>
      <c r="W727" t="s">
        <v>1961</v>
      </c>
      <c r="X727">
        <v>3</v>
      </c>
      <c r="Y727">
        <v>11231.48</v>
      </c>
      <c r="Z727">
        <v>9258.14</v>
      </c>
    </row>
    <row r="728" spans="1:26" x14ac:dyDescent="0.25">
      <c r="A728">
        <v>105</v>
      </c>
      <c r="B728">
        <v>0</v>
      </c>
      <c r="C728">
        <v>1</v>
      </c>
      <c r="D728">
        <v>40458</v>
      </c>
      <c r="U728">
        <v>1996</v>
      </c>
      <c r="V728">
        <v>40</v>
      </c>
      <c r="W728" t="s">
        <v>1961</v>
      </c>
      <c r="X728">
        <v>4</v>
      </c>
      <c r="Y728">
        <v>49683.25</v>
      </c>
      <c r="Z728">
        <v>43605.48</v>
      </c>
    </row>
    <row r="729" spans="1:26" x14ac:dyDescent="0.25">
      <c r="A729">
        <v>106</v>
      </c>
      <c r="B729">
        <v>0</v>
      </c>
      <c r="C729">
        <v>1</v>
      </c>
      <c r="D729">
        <v>51155</v>
      </c>
      <c r="U729">
        <v>1996</v>
      </c>
      <c r="V729">
        <v>40</v>
      </c>
      <c r="W729" t="s">
        <v>1961</v>
      </c>
      <c r="X729">
        <v>5</v>
      </c>
      <c r="Y729">
        <v>13312.62</v>
      </c>
      <c r="Z729">
        <v>12276.23</v>
      </c>
    </row>
    <row r="730" spans="1:26" x14ac:dyDescent="0.25">
      <c r="A730">
        <v>107</v>
      </c>
      <c r="B730">
        <v>0</v>
      </c>
      <c r="C730">
        <v>1</v>
      </c>
      <c r="D730">
        <v>22669</v>
      </c>
      <c r="U730">
        <v>1997</v>
      </c>
      <c r="V730">
        <v>40</v>
      </c>
      <c r="W730" t="s">
        <v>1961</v>
      </c>
      <c r="X730">
        <v>2</v>
      </c>
      <c r="Y730">
        <v>4159.8100000000004</v>
      </c>
      <c r="Z730">
        <v>2258.5300000000002</v>
      </c>
    </row>
    <row r="731" spans="1:26" x14ac:dyDescent="0.25">
      <c r="A731">
        <v>108</v>
      </c>
      <c r="B731">
        <v>0</v>
      </c>
      <c r="C731">
        <v>1</v>
      </c>
      <c r="D731">
        <v>26397</v>
      </c>
      <c r="U731">
        <v>1997</v>
      </c>
      <c r="V731">
        <v>40</v>
      </c>
      <c r="W731" t="s">
        <v>1961</v>
      </c>
      <c r="X731">
        <v>3</v>
      </c>
      <c r="Y731">
        <v>3380.23</v>
      </c>
      <c r="Z731">
        <v>2498.75</v>
      </c>
    </row>
    <row r="732" spans="1:26" x14ac:dyDescent="0.25">
      <c r="A732">
        <v>109</v>
      </c>
      <c r="B732">
        <v>0</v>
      </c>
      <c r="C732">
        <v>1</v>
      </c>
      <c r="D732">
        <v>38162</v>
      </c>
      <c r="U732">
        <v>1997</v>
      </c>
      <c r="V732">
        <v>40</v>
      </c>
      <c r="W732" t="s">
        <v>1961</v>
      </c>
      <c r="X732">
        <v>4</v>
      </c>
      <c r="Y732">
        <v>11859.33</v>
      </c>
      <c r="Z732">
        <v>9698.7999999999993</v>
      </c>
    </row>
    <row r="733" spans="1:26" x14ac:dyDescent="0.25">
      <c r="A733">
        <v>110</v>
      </c>
      <c r="B733">
        <v>0</v>
      </c>
      <c r="C733">
        <v>1</v>
      </c>
      <c r="D733">
        <v>41498</v>
      </c>
      <c r="U733">
        <v>1997</v>
      </c>
      <c r="V733">
        <v>40</v>
      </c>
      <c r="W733" t="s">
        <v>1961</v>
      </c>
      <c r="X733">
        <v>5</v>
      </c>
      <c r="Y733">
        <v>15463.62</v>
      </c>
      <c r="Z733">
        <v>13675.24</v>
      </c>
    </row>
    <row r="734" spans="1:26" x14ac:dyDescent="0.25">
      <c r="A734">
        <v>111</v>
      </c>
      <c r="B734">
        <v>0</v>
      </c>
      <c r="C734">
        <v>1</v>
      </c>
      <c r="D734">
        <v>63942</v>
      </c>
      <c r="U734">
        <v>1998</v>
      </c>
      <c r="V734">
        <v>40</v>
      </c>
      <c r="W734" t="s">
        <v>1961</v>
      </c>
      <c r="X734">
        <v>2</v>
      </c>
      <c r="Y734">
        <v>1343.88</v>
      </c>
      <c r="Z734">
        <v>779.85</v>
      </c>
    </row>
    <row r="735" spans="1:26" x14ac:dyDescent="0.25">
      <c r="A735">
        <v>112</v>
      </c>
      <c r="B735">
        <v>0</v>
      </c>
      <c r="C735">
        <v>1</v>
      </c>
      <c r="D735">
        <v>40311</v>
      </c>
      <c r="U735">
        <v>1998</v>
      </c>
      <c r="V735">
        <v>40</v>
      </c>
      <c r="W735" t="s">
        <v>1961</v>
      </c>
      <c r="X735">
        <v>3</v>
      </c>
      <c r="Y735">
        <v>10743.74</v>
      </c>
      <c r="Z735">
        <v>8169.5</v>
      </c>
    </row>
    <row r="736" spans="1:26" x14ac:dyDescent="0.25">
      <c r="A736">
        <v>113</v>
      </c>
      <c r="B736">
        <v>0</v>
      </c>
      <c r="C736">
        <v>1</v>
      </c>
      <c r="D736">
        <v>44091</v>
      </c>
      <c r="U736">
        <v>1998</v>
      </c>
      <c r="V736">
        <v>40</v>
      </c>
      <c r="W736" t="s">
        <v>1961</v>
      </c>
      <c r="X736">
        <v>4</v>
      </c>
      <c r="Y736">
        <v>21814.16</v>
      </c>
      <c r="Z736">
        <v>18141.060000000001</v>
      </c>
    </row>
    <row r="737" spans="1:26" x14ac:dyDescent="0.25">
      <c r="A737">
        <v>114</v>
      </c>
      <c r="B737">
        <v>0</v>
      </c>
      <c r="C737">
        <v>1</v>
      </c>
      <c r="D737">
        <v>51226</v>
      </c>
      <c r="U737">
        <v>1998</v>
      </c>
      <c r="V737">
        <v>40</v>
      </c>
      <c r="W737" t="s">
        <v>1961</v>
      </c>
      <c r="X737">
        <v>5</v>
      </c>
      <c r="Y737">
        <v>11665.18</v>
      </c>
      <c r="Z737">
        <v>10423.67</v>
      </c>
    </row>
    <row r="738" spans="1:26" x14ac:dyDescent="0.25">
      <c r="A738">
        <v>115</v>
      </c>
      <c r="B738">
        <v>0</v>
      </c>
      <c r="C738">
        <v>1</v>
      </c>
      <c r="D738">
        <v>54902</v>
      </c>
      <c r="U738">
        <v>1999</v>
      </c>
      <c r="V738">
        <v>40</v>
      </c>
      <c r="W738" t="s">
        <v>1961</v>
      </c>
      <c r="X738">
        <v>2</v>
      </c>
      <c r="Y738">
        <v>3872.4</v>
      </c>
      <c r="Z738">
        <v>2224.3200000000002</v>
      </c>
    </row>
    <row r="739" spans="1:26" x14ac:dyDescent="0.25">
      <c r="A739">
        <v>116</v>
      </c>
      <c r="B739">
        <v>0</v>
      </c>
      <c r="C739">
        <v>1</v>
      </c>
      <c r="D739">
        <v>31983</v>
      </c>
      <c r="U739">
        <v>1999</v>
      </c>
      <c r="V739">
        <v>40</v>
      </c>
      <c r="W739" t="s">
        <v>1961</v>
      </c>
      <c r="X739">
        <v>3</v>
      </c>
      <c r="Y739">
        <v>4747.3</v>
      </c>
      <c r="Z739">
        <v>3593.75</v>
      </c>
    </row>
    <row r="740" spans="1:26" x14ac:dyDescent="0.25">
      <c r="A740">
        <v>117</v>
      </c>
      <c r="B740">
        <v>0</v>
      </c>
      <c r="C740">
        <v>1</v>
      </c>
      <c r="D740">
        <v>43191</v>
      </c>
      <c r="U740">
        <v>1999</v>
      </c>
      <c r="V740">
        <v>40</v>
      </c>
      <c r="W740" t="s">
        <v>1961</v>
      </c>
      <c r="X740">
        <v>4</v>
      </c>
      <c r="Y740">
        <v>22432.95</v>
      </c>
      <c r="Z740">
        <v>18624.86</v>
      </c>
    </row>
    <row r="741" spans="1:26" x14ac:dyDescent="0.25">
      <c r="A741">
        <v>118</v>
      </c>
      <c r="B741">
        <v>0</v>
      </c>
      <c r="C741">
        <v>1</v>
      </c>
      <c r="D741">
        <v>47194</v>
      </c>
      <c r="U741">
        <v>1999</v>
      </c>
      <c r="V741">
        <v>40</v>
      </c>
      <c r="W741" t="s">
        <v>1961</v>
      </c>
      <c r="X741">
        <v>5</v>
      </c>
      <c r="Y741">
        <v>11373.3</v>
      </c>
      <c r="Z741">
        <v>10147.74</v>
      </c>
    </row>
    <row r="742" spans="1:26" x14ac:dyDescent="0.25">
      <c r="A742">
        <v>119</v>
      </c>
      <c r="B742">
        <v>0</v>
      </c>
      <c r="C742">
        <v>1</v>
      </c>
      <c r="D742">
        <v>0</v>
      </c>
      <c r="U742">
        <v>2000</v>
      </c>
      <c r="V742">
        <v>40</v>
      </c>
      <c r="W742" t="s">
        <v>1961</v>
      </c>
      <c r="X742">
        <v>2</v>
      </c>
      <c r="Y742">
        <v>6425.23</v>
      </c>
      <c r="Z742">
        <v>3356.8</v>
      </c>
    </row>
    <row r="743" spans="1:26" x14ac:dyDescent="0.25">
      <c r="A743" t="s">
        <v>523</v>
      </c>
      <c r="B743" t="s">
        <v>524</v>
      </c>
      <c r="U743">
        <v>2000</v>
      </c>
      <c r="V743">
        <v>40</v>
      </c>
      <c r="W743" t="s">
        <v>1961</v>
      </c>
      <c r="X743">
        <v>3</v>
      </c>
      <c r="Y743">
        <v>12096.55</v>
      </c>
      <c r="Z743">
        <v>8793.7199999999993</v>
      </c>
    </row>
    <row r="744" spans="1:26" x14ac:dyDescent="0.25">
      <c r="A744">
        <v>1</v>
      </c>
      <c r="B744" t="s">
        <v>525</v>
      </c>
      <c r="U744">
        <v>2000</v>
      </c>
      <c r="V744">
        <v>40</v>
      </c>
      <c r="W744" t="s">
        <v>1961</v>
      </c>
      <c r="X744">
        <v>4</v>
      </c>
      <c r="Y744">
        <v>8491.39</v>
      </c>
      <c r="Z744">
        <v>6875.41</v>
      </c>
    </row>
    <row r="745" spans="1:26" x14ac:dyDescent="0.25">
      <c r="A745">
        <v>2</v>
      </c>
      <c r="B745" t="s">
        <v>512</v>
      </c>
      <c r="U745">
        <v>2000</v>
      </c>
      <c r="V745">
        <v>40</v>
      </c>
      <c r="W745" t="s">
        <v>1961</v>
      </c>
      <c r="X745">
        <v>5</v>
      </c>
      <c r="Y745">
        <v>6413.86</v>
      </c>
      <c r="Z745">
        <v>5637.71</v>
      </c>
    </row>
    <row r="746" spans="1:26" x14ac:dyDescent="0.25">
      <c r="A746">
        <v>3</v>
      </c>
      <c r="B746" t="s">
        <v>491</v>
      </c>
      <c r="U746">
        <v>2001</v>
      </c>
      <c r="V746">
        <v>40</v>
      </c>
      <c r="W746" t="s">
        <v>1961</v>
      </c>
      <c r="X746">
        <v>2</v>
      </c>
      <c r="Y746">
        <v>13966.02</v>
      </c>
      <c r="Z746">
        <v>9091.9699999999993</v>
      </c>
    </row>
    <row r="747" spans="1:26" x14ac:dyDescent="0.25">
      <c r="A747">
        <v>1</v>
      </c>
      <c r="B747" t="s">
        <v>478</v>
      </c>
      <c r="U747">
        <v>2001</v>
      </c>
      <c r="V747">
        <v>40</v>
      </c>
      <c r="W747" t="s">
        <v>1961</v>
      </c>
      <c r="X747">
        <v>3</v>
      </c>
      <c r="Y747">
        <v>19795.13</v>
      </c>
      <c r="Z747">
        <v>15856.5</v>
      </c>
    </row>
    <row r="748" spans="1:26" x14ac:dyDescent="0.25">
      <c r="A748">
        <v>79</v>
      </c>
      <c r="B748">
        <v>0</v>
      </c>
      <c r="C748">
        <v>1</v>
      </c>
      <c r="D748">
        <v>25800</v>
      </c>
      <c r="U748">
        <v>2001</v>
      </c>
      <c r="V748">
        <v>40</v>
      </c>
      <c r="W748" t="s">
        <v>1961</v>
      </c>
      <c r="X748">
        <v>4</v>
      </c>
      <c r="Y748">
        <v>31921.81</v>
      </c>
      <c r="Z748">
        <v>27495.42</v>
      </c>
    </row>
    <row r="749" spans="1:26" x14ac:dyDescent="0.25">
      <c r="A749">
        <v>80</v>
      </c>
      <c r="B749">
        <v>0</v>
      </c>
      <c r="C749">
        <v>1</v>
      </c>
      <c r="D749">
        <v>39900</v>
      </c>
      <c r="U749">
        <v>2001</v>
      </c>
      <c r="V749">
        <v>40</v>
      </c>
      <c r="W749" t="s">
        <v>1961</v>
      </c>
      <c r="X749">
        <v>5</v>
      </c>
      <c r="Y749">
        <v>4346.08</v>
      </c>
      <c r="Z749">
        <v>3962.83</v>
      </c>
    </row>
    <row r="750" spans="1:26" x14ac:dyDescent="0.25">
      <c r="A750">
        <v>81</v>
      </c>
      <c r="B750">
        <v>0</v>
      </c>
      <c r="C750">
        <v>1</v>
      </c>
      <c r="D750">
        <v>32502</v>
      </c>
      <c r="U750">
        <v>2002</v>
      </c>
      <c r="V750">
        <v>40</v>
      </c>
      <c r="W750" t="s">
        <v>1961</v>
      </c>
      <c r="X750">
        <v>2</v>
      </c>
      <c r="Y750">
        <v>10687.16</v>
      </c>
      <c r="Z750">
        <v>6717.79</v>
      </c>
    </row>
    <row r="751" spans="1:26" x14ac:dyDescent="0.25">
      <c r="A751">
        <v>82</v>
      </c>
      <c r="B751">
        <v>0</v>
      </c>
      <c r="C751">
        <v>1</v>
      </c>
      <c r="D751">
        <v>36251</v>
      </c>
      <c r="U751">
        <v>2002</v>
      </c>
      <c r="V751">
        <v>40</v>
      </c>
      <c r="W751" t="s">
        <v>1961</v>
      </c>
      <c r="X751">
        <v>3</v>
      </c>
      <c r="Y751">
        <v>18496.21</v>
      </c>
      <c r="Z751">
        <v>14573.42</v>
      </c>
    </row>
    <row r="752" spans="1:26" x14ac:dyDescent="0.25">
      <c r="A752">
        <v>83</v>
      </c>
      <c r="B752">
        <v>0</v>
      </c>
      <c r="C752">
        <v>1</v>
      </c>
      <c r="D752">
        <v>22530</v>
      </c>
      <c r="U752">
        <v>2002</v>
      </c>
      <c r="V752">
        <v>40</v>
      </c>
      <c r="W752" t="s">
        <v>1961</v>
      </c>
      <c r="X752">
        <v>4</v>
      </c>
      <c r="Y752">
        <v>32551.360000000001</v>
      </c>
      <c r="Z752">
        <v>27744.15</v>
      </c>
    </row>
    <row r="753" spans="1:26" x14ac:dyDescent="0.25">
      <c r="A753">
        <v>84</v>
      </c>
      <c r="B753">
        <v>0</v>
      </c>
      <c r="C753">
        <v>1</v>
      </c>
      <c r="D753">
        <v>42047</v>
      </c>
      <c r="U753">
        <v>2002</v>
      </c>
      <c r="V753">
        <v>40</v>
      </c>
      <c r="W753" t="s">
        <v>1961</v>
      </c>
      <c r="X753">
        <v>5</v>
      </c>
      <c r="Y753">
        <v>8419.5300000000007</v>
      </c>
      <c r="Z753">
        <v>7628.22</v>
      </c>
    </row>
    <row r="754" spans="1:26" x14ac:dyDescent="0.25">
      <c r="A754">
        <v>85</v>
      </c>
      <c r="B754">
        <v>0</v>
      </c>
      <c r="C754">
        <v>1</v>
      </c>
      <c r="D754">
        <v>33140</v>
      </c>
      <c r="U754">
        <v>2003</v>
      </c>
      <c r="V754">
        <v>40</v>
      </c>
      <c r="W754" t="s">
        <v>1961</v>
      </c>
      <c r="X754">
        <v>2</v>
      </c>
      <c r="Y754">
        <v>3115.99</v>
      </c>
      <c r="Z754">
        <v>1203.8900000000001</v>
      </c>
    </row>
    <row r="755" spans="1:26" x14ac:dyDescent="0.25">
      <c r="A755">
        <v>86</v>
      </c>
      <c r="B755">
        <v>0</v>
      </c>
      <c r="C755">
        <v>1</v>
      </c>
      <c r="D755">
        <v>51719</v>
      </c>
      <c r="U755">
        <v>2003</v>
      </c>
      <c r="V755">
        <v>40</v>
      </c>
      <c r="W755" t="s">
        <v>1961</v>
      </c>
      <c r="X755">
        <v>3</v>
      </c>
      <c r="Y755">
        <v>12207.27</v>
      </c>
      <c r="Z755">
        <v>7918.34</v>
      </c>
    </row>
    <row r="756" spans="1:26" x14ac:dyDescent="0.25">
      <c r="A756">
        <v>87</v>
      </c>
      <c r="B756">
        <v>0</v>
      </c>
      <c r="C756">
        <v>1</v>
      </c>
      <c r="D756">
        <v>71455</v>
      </c>
      <c r="U756">
        <v>2003</v>
      </c>
      <c r="V756">
        <v>40</v>
      </c>
      <c r="W756" t="s">
        <v>1961</v>
      </c>
      <c r="X756">
        <v>4</v>
      </c>
      <c r="Y756">
        <v>41515.730000000003</v>
      </c>
      <c r="Z756">
        <v>31346.44</v>
      </c>
    </row>
    <row r="757" spans="1:26" x14ac:dyDescent="0.25">
      <c r="A757">
        <v>88</v>
      </c>
      <c r="B757">
        <v>0</v>
      </c>
      <c r="C757">
        <v>1</v>
      </c>
      <c r="D757">
        <v>79739</v>
      </c>
      <c r="U757">
        <v>2003</v>
      </c>
      <c r="V757">
        <v>40</v>
      </c>
      <c r="W757" t="s">
        <v>1961</v>
      </c>
      <c r="X757">
        <v>5</v>
      </c>
      <c r="Y757">
        <v>11506.91</v>
      </c>
      <c r="Z757">
        <v>9714.89</v>
      </c>
    </row>
    <row r="758" spans="1:26" x14ac:dyDescent="0.25">
      <c r="A758">
        <v>89</v>
      </c>
      <c r="B758">
        <v>0</v>
      </c>
      <c r="C758">
        <v>1</v>
      </c>
      <c r="D758">
        <v>92938</v>
      </c>
      <c r="U758">
        <v>2004</v>
      </c>
      <c r="V758">
        <v>40</v>
      </c>
      <c r="W758" t="s">
        <v>1961</v>
      </c>
      <c r="X758">
        <v>2</v>
      </c>
      <c r="Y758">
        <v>3982.54</v>
      </c>
      <c r="Z758">
        <v>2099.5100000000002</v>
      </c>
    </row>
    <row r="759" spans="1:26" x14ac:dyDescent="0.25">
      <c r="A759">
        <v>90</v>
      </c>
      <c r="B759">
        <v>0</v>
      </c>
      <c r="C759">
        <v>1</v>
      </c>
      <c r="D759">
        <v>75381</v>
      </c>
      <c r="U759">
        <v>2004</v>
      </c>
      <c r="V759">
        <v>40</v>
      </c>
      <c r="W759" t="s">
        <v>1961</v>
      </c>
      <c r="X759">
        <v>3</v>
      </c>
      <c r="Y759">
        <v>14563.13</v>
      </c>
      <c r="Z759">
        <v>10635.96</v>
      </c>
    </row>
    <row r="760" spans="1:26" x14ac:dyDescent="0.25">
      <c r="A760">
        <v>91</v>
      </c>
      <c r="B760">
        <v>0</v>
      </c>
      <c r="C760">
        <v>1</v>
      </c>
      <c r="D760">
        <v>50433</v>
      </c>
      <c r="U760">
        <v>2004</v>
      </c>
      <c r="V760">
        <v>40</v>
      </c>
      <c r="W760" t="s">
        <v>1961</v>
      </c>
      <c r="X760">
        <v>4</v>
      </c>
      <c r="Y760">
        <v>41633.879999999997</v>
      </c>
      <c r="Z760">
        <v>33795.17</v>
      </c>
    </row>
    <row r="761" spans="1:26" x14ac:dyDescent="0.25">
      <c r="A761">
        <v>92</v>
      </c>
      <c r="B761">
        <v>0</v>
      </c>
      <c r="C761">
        <v>1</v>
      </c>
      <c r="D761">
        <v>56359</v>
      </c>
      <c r="U761">
        <v>2004</v>
      </c>
      <c r="V761">
        <v>40</v>
      </c>
      <c r="W761" t="s">
        <v>1961</v>
      </c>
      <c r="X761">
        <v>5</v>
      </c>
      <c r="Y761">
        <v>52513.88</v>
      </c>
      <c r="Z761">
        <v>46236.92</v>
      </c>
    </row>
    <row r="762" spans="1:26" x14ac:dyDescent="0.25">
      <c r="A762">
        <v>93</v>
      </c>
      <c r="B762">
        <v>0</v>
      </c>
      <c r="C762">
        <v>1</v>
      </c>
      <c r="D762">
        <v>48879</v>
      </c>
      <c r="U762">
        <v>2005</v>
      </c>
      <c r="V762">
        <v>40</v>
      </c>
      <c r="W762" t="s">
        <v>1961</v>
      </c>
      <c r="X762">
        <v>2</v>
      </c>
      <c r="Y762">
        <v>1497.43</v>
      </c>
      <c r="Z762">
        <v>18.16</v>
      </c>
    </row>
    <row r="763" spans="1:26" x14ac:dyDescent="0.25">
      <c r="A763">
        <v>94</v>
      </c>
      <c r="B763">
        <v>0</v>
      </c>
      <c r="C763">
        <v>1</v>
      </c>
      <c r="D763">
        <v>49372</v>
      </c>
      <c r="U763">
        <v>2005</v>
      </c>
      <c r="V763">
        <v>40</v>
      </c>
      <c r="W763" t="s">
        <v>1961</v>
      </c>
      <c r="X763">
        <v>3</v>
      </c>
      <c r="Y763">
        <v>4141.1000000000004</v>
      </c>
      <c r="Z763">
        <v>1795.72</v>
      </c>
    </row>
    <row r="764" spans="1:26" x14ac:dyDescent="0.25">
      <c r="A764">
        <v>95</v>
      </c>
      <c r="B764">
        <v>0</v>
      </c>
      <c r="C764">
        <v>1</v>
      </c>
      <c r="D764">
        <v>55595</v>
      </c>
      <c r="U764">
        <v>2005</v>
      </c>
      <c r="V764">
        <v>40</v>
      </c>
      <c r="W764" t="s">
        <v>1961</v>
      </c>
      <c r="X764">
        <v>4</v>
      </c>
      <c r="Y764">
        <v>12364.12</v>
      </c>
      <c r="Z764">
        <v>7486.89</v>
      </c>
    </row>
    <row r="765" spans="1:26" x14ac:dyDescent="0.25">
      <c r="A765">
        <v>96</v>
      </c>
      <c r="B765">
        <v>0</v>
      </c>
      <c r="C765">
        <v>1</v>
      </c>
      <c r="D765">
        <v>46211</v>
      </c>
      <c r="U765">
        <v>2005</v>
      </c>
      <c r="V765">
        <v>40</v>
      </c>
      <c r="W765" t="s">
        <v>1961</v>
      </c>
      <c r="X765">
        <v>5</v>
      </c>
      <c r="Y765">
        <v>16851.560000000001</v>
      </c>
      <c r="Z765">
        <v>12622.1</v>
      </c>
    </row>
    <row r="766" spans="1:26" x14ac:dyDescent="0.25">
      <c r="A766">
        <v>97</v>
      </c>
      <c r="B766">
        <v>0</v>
      </c>
      <c r="C766">
        <v>1</v>
      </c>
      <c r="D766">
        <v>40101</v>
      </c>
      <c r="U766">
        <v>2006</v>
      </c>
      <c r="V766">
        <v>40</v>
      </c>
      <c r="W766" t="s">
        <v>1961</v>
      </c>
      <c r="X766">
        <v>2</v>
      </c>
      <c r="Y766">
        <v>1713.51</v>
      </c>
      <c r="Z766">
        <v>257.27999999999997</v>
      </c>
    </row>
    <row r="767" spans="1:26" x14ac:dyDescent="0.25">
      <c r="A767">
        <v>98</v>
      </c>
      <c r="B767">
        <v>0</v>
      </c>
      <c r="C767">
        <v>1</v>
      </c>
      <c r="D767">
        <v>25065</v>
      </c>
      <c r="U767">
        <v>2006</v>
      </c>
      <c r="V767">
        <v>40</v>
      </c>
      <c r="W767" t="s">
        <v>1961</v>
      </c>
      <c r="X767">
        <v>3</v>
      </c>
      <c r="Y767">
        <v>5201.7</v>
      </c>
      <c r="Z767">
        <v>2671.7</v>
      </c>
    </row>
    <row r="768" spans="1:26" x14ac:dyDescent="0.25">
      <c r="A768">
        <v>99</v>
      </c>
      <c r="B768">
        <v>0</v>
      </c>
      <c r="C768">
        <v>1</v>
      </c>
      <c r="D768">
        <v>25065</v>
      </c>
      <c r="U768">
        <v>2006</v>
      </c>
      <c r="V768">
        <v>40</v>
      </c>
      <c r="W768" t="s">
        <v>1961</v>
      </c>
      <c r="X768">
        <v>4</v>
      </c>
      <c r="Y768">
        <v>13459.62</v>
      </c>
      <c r="Z768">
        <v>8897.49</v>
      </c>
    </row>
    <row r="769" spans="1:26" x14ac:dyDescent="0.25">
      <c r="A769">
        <v>100</v>
      </c>
      <c r="B769">
        <v>0</v>
      </c>
      <c r="C769">
        <v>1</v>
      </c>
      <c r="D769">
        <v>26507</v>
      </c>
      <c r="U769">
        <v>2006</v>
      </c>
      <c r="V769">
        <v>40</v>
      </c>
      <c r="W769" t="s">
        <v>1961</v>
      </c>
      <c r="X769">
        <v>5</v>
      </c>
      <c r="Y769">
        <v>11416.38</v>
      </c>
      <c r="Z769">
        <v>8955.66</v>
      </c>
    </row>
    <row r="770" spans="1:26" x14ac:dyDescent="0.25">
      <c r="A770">
        <v>101</v>
      </c>
      <c r="B770">
        <v>0</v>
      </c>
      <c r="C770">
        <v>1</v>
      </c>
      <c r="D770">
        <v>34747</v>
      </c>
      <c r="U770">
        <v>2007</v>
      </c>
      <c r="V770">
        <v>40</v>
      </c>
      <c r="W770" t="s">
        <v>1961</v>
      </c>
      <c r="X770">
        <v>2</v>
      </c>
      <c r="Y770">
        <v>2610.66</v>
      </c>
      <c r="Z770">
        <v>887.48</v>
      </c>
    </row>
    <row r="771" spans="1:26" x14ac:dyDescent="0.25">
      <c r="A771">
        <v>102</v>
      </c>
      <c r="B771">
        <v>0</v>
      </c>
      <c r="C771">
        <v>1</v>
      </c>
      <c r="D771">
        <v>36183</v>
      </c>
      <c r="U771">
        <v>2007</v>
      </c>
      <c r="V771">
        <v>40</v>
      </c>
      <c r="W771" t="s">
        <v>1961</v>
      </c>
      <c r="X771">
        <v>3</v>
      </c>
      <c r="Y771">
        <v>4278.38</v>
      </c>
      <c r="Z771">
        <v>2662.89</v>
      </c>
    </row>
    <row r="772" spans="1:26" x14ac:dyDescent="0.25">
      <c r="A772">
        <v>103</v>
      </c>
      <c r="B772">
        <v>0</v>
      </c>
      <c r="C772">
        <v>1</v>
      </c>
      <c r="D772">
        <v>39947</v>
      </c>
      <c r="U772">
        <v>2007</v>
      </c>
      <c r="V772">
        <v>40</v>
      </c>
      <c r="W772" t="s">
        <v>1961</v>
      </c>
      <c r="X772">
        <v>4</v>
      </c>
      <c r="Y772">
        <v>8872.4599999999991</v>
      </c>
      <c r="Z772">
        <v>6464.24</v>
      </c>
    </row>
    <row r="773" spans="1:26" x14ac:dyDescent="0.25">
      <c r="A773">
        <v>104</v>
      </c>
      <c r="B773">
        <v>0</v>
      </c>
      <c r="C773">
        <v>1</v>
      </c>
      <c r="D773">
        <v>57917</v>
      </c>
      <c r="U773">
        <v>2007</v>
      </c>
      <c r="V773">
        <v>40</v>
      </c>
      <c r="W773" t="s">
        <v>1961</v>
      </c>
      <c r="X773">
        <v>5</v>
      </c>
      <c r="Y773">
        <v>6421.62</v>
      </c>
      <c r="Z773">
        <v>5338.55</v>
      </c>
    </row>
    <row r="774" spans="1:26" x14ac:dyDescent="0.25">
      <c r="A774">
        <v>105</v>
      </c>
      <c r="B774">
        <v>0</v>
      </c>
      <c r="C774">
        <v>1</v>
      </c>
      <c r="D774">
        <v>41461</v>
      </c>
      <c r="U774">
        <v>2008</v>
      </c>
      <c r="V774">
        <v>40</v>
      </c>
      <c r="W774" t="s">
        <v>1961</v>
      </c>
      <c r="X774">
        <v>2</v>
      </c>
      <c r="Y774">
        <v>4746.05</v>
      </c>
      <c r="Z774">
        <v>2762.25</v>
      </c>
    </row>
    <row r="775" spans="1:26" x14ac:dyDescent="0.25">
      <c r="A775">
        <v>106</v>
      </c>
      <c r="B775">
        <v>0</v>
      </c>
      <c r="C775">
        <v>1</v>
      </c>
      <c r="D775">
        <v>38246</v>
      </c>
      <c r="U775">
        <v>2008</v>
      </c>
      <c r="V775">
        <v>40</v>
      </c>
      <c r="W775" t="s">
        <v>1961</v>
      </c>
      <c r="X775">
        <v>3</v>
      </c>
      <c r="Y775">
        <v>4232.71</v>
      </c>
      <c r="Z775">
        <v>3220.37</v>
      </c>
    </row>
    <row r="776" spans="1:26" x14ac:dyDescent="0.25">
      <c r="A776">
        <v>107</v>
      </c>
      <c r="B776">
        <v>0</v>
      </c>
      <c r="C776">
        <v>1</v>
      </c>
      <c r="D776">
        <v>26270</v>
      </c>
      <c r="U776">
        <v>2008</v>
      </c>
      <c r="V776">
        <v>40</v>
      </c>
      <c r="W776" t="s">
        <v>1961</v>
      </c>
      <c r="X776">
        <v>4</v>
      </c>
      <c r="Y776">
        <v>18123.93</v>
      </c>
      <c r="Z776">
        <v>15102.46</v>
      </c>
    </row>
    <row r="777" spans="1:26" x14ac:dyDescent="0.25">
      <c r="A777">
        <v>108</v>
      </c>
      <c r="B777">
        <v>0</v>
      </c>
      <c r="C777">
        <v>1</v>
      </c>
      <c r="D777">
        <v>31219</v>
      </c>
      <c r="U777">
        <v>2008</v>
      </c>
      <c r="V777">
        <v>40</v>
      </c>
      <c r="W777" t="s">
        <v>1961</v>
      </c>
      <c r="X777">
        <v>5</v>
      </c>
      <c r="Y777">
        <v>4986.6400000000003</v>
      </c>
      <c r="Z777">
        <v>4458.0600000000004</v>
      </c>
    </row>
    <row r="778" spans="1:26" x14ac:dyDescent="0.25">
      <c r="A778">
        <v>109</v>
      </c>
      <c r="B778">
        <v>0</v>
      </c>
      <c r="C778">
        <v>1</v>
      </c>
      <c r="D778">
        <v>27215</v>
      </c>
      <c r="U778">
        <v>2009</v>
      </c>
      <c r="V778">
        <v>40</v>
      </c>
      <c r="W778" t="s">
        <v>1961</v>
      </c>
      <c r="X778">
        <v>2</v>
      </c>
      <c r="Y778">
        <v>10696.63</v>
      </c>
      <c r="Z778">
        <v>7423.55</v>
      </c>
    </row>
    <row r="779" spans="1:26" x14ac:dyDescent="0.25">
      <c r="A779">
        <v>110</v>
      </c>
      <c r="B779">
        <v>0</v>
      </c>
      <c r="C779">
        <v>1</v>
      </c>
      <c r="D779">
        <v>40293</v>
      </c>
      <c r="U779">
        <v>2009</v>
      </c>
      <c r="V779">
        <v>40</v>
      </c>
      <c r="W779" t="s">
        <v>1961</v>
      </c>
      <c r="X779">
        <v>3</v>
      </c>
      <c r="Y779">
        <v>17491.98</v>
      </c>
      <c r="Z779">
        <v>14433.83</v>
      </c>
    </row>
    <row r="780" spans="1:26" x14ac:dyDescent="0.25">
      <c r="A780">
        <v>111</v>
      </c>
      <c r="B780">
        <v>0</v>
      </c>
      <c r="C780">
        <v>1</v>
      </c>
      <c r="D780">
        <v>49824</v>
      </c>
      <c r="U780">
        <v>2009</v>
      </c>
      <c r="V780">
        <v>40</v>
      </c>
      <c r="W780" t="s">
        <v>1961</v>
      </c>
      <c r="X780">
        <v>4</v>
      </c>
      <c r="Y780">
        <v>16818.79</v>
      </c>
      <c r="Z780">
        <v>14768.84</v>
      </c>
    </row>
    <row r="781" spans="1:26" x14ac:dyDescent="0.25">
      <c r="A781">
        <v>112</v>
      </c>
      <c r="B781">
        <v>0</v>
      </c>
      <c r="C781">
        <v>1</v>
      </c>
      <c r="D781">
        <v>40637</v>
      </c>
      <c r="U781">
        <v>2009</v>
      </c>
      <c r="V781">
        <v>40</v>
      </c>
      <c r="W781" t="s">
        <v>1961</v>
      </c>
      <c r="X781">
        <v>5</v>
      </c>
      <c r="Y781">
        <v>6854.05</v>
      </c>
      <c r="Z781">
        <v>6323.03</v>
      </c>
    </row>
    <row r="782" spans="1:26" x14ac:dyDescent="0.25">
      <c r="A782">
        <v>113</v>
      </c>
      <c r="B782">
        <v>0</v>
      </c>
      <c r="C782">
        <v>1</v>
      </c>
      <c r="D782">
        <v>34086</v>
      </c>
      <c r="U782">
        <v>2010</v>
      </c>
      <c r="V782">
        <v>40</v>
      </c>
      <c r="W782" t="s">
        <v>1961</v>
      </c>
      <c r="X782">
        <v>2</v>
      </c>
      <c r="Y782">
        <v>3137.57</v>
      </c>
      <c r="Z782">
        <v>1594.33</v>
      </c>
    </row>
    <row r="783" spans="1:26" x14ac:dyDescent="0.25">
      <c r="A783">
        <v>114</v>
      </c>
      <c r="B783">
        <v>0</v>
      </c>
      <c r="C783">
        <v>1</v>
      </c>
      <c r="D783">
        <v>32459</v>
      </c>
      <c r="U783">
        <v>2010</v>
      </c>
      <c r="V783">
        <v>40</v>
      </c>
      <c r="W783" t="s">
        <v>1961</v>
      </c>
      <c r="X783">
        <v>3</v>
      </c>
      <c r="Y783">
        <v>35582.879999999997</v>
      </c>
      <c r="Z783">
        <v>25566.32</v>
      </c>
    </row>
    <row r="784" spans="1:26" x14ac:dyDescent="0.25">
      <c r="A784">
        <v>115</v>
      </c>
      <c r="B784">
        <v>0</v>
      </c>
      <c r="C784">
        <v>1</v>
      </c>
      <c r="D784">
        <v>52225</v>
      </c>
      <c r="U784">
        <v>2010</v>
      </c>
      <c r="V784">
        <v>40</v>
      </c>
      <c r="W784" t="s">
        <v>1961</v>
      </c>
      <c r="X784">
        <v>4</v>
      </c>
      <c r="Y784">
        <v>47972.38</v>
      </c>
      <c r="Z784">
        <v>38571.629999999997</v>
      </c>
    </row>
    <row r="785" spans="1:26" x14ac:dyDescent="0.25">
      <c r="A785">
        <v>116</v>
      </c>
      <c r="B785">
        <v>0</v>
      </c>
      <c r="C785">
        <v>1</v>
      </c>
      <c r="D785">
        <v>27085</v>
      </c>
      <c r="U785">
        <v>2010</v>
      </c>
      <c r="V785">
        <v>40</v>
      </c>
      <c r="W785" t="s">
        <v>1961</v>
      </c>
      <c r="X785">
        <v>5</v>
      </c>
      <c r="Y785">
        <v>11295.62</v>
      </c>
      <c r="Z785">
        <v>9886.58</v>
      </c>
    </row>
    <row r="786" spans="1:26" x14ac:dyDescent="0.25">
      <c r="A786">
        <v>117</v>
      </c>
      <c r="B786">
        <v>0</v>
      </c>
      <c r="C786">
        <v>1</v>
      </c>
      <c r="D786">
        <v>36854</v>
      </c>
      <c r="U786">
        <v>2011</v>
      </c>
      <c r="V786">
        <v>40</v>
      </c>
      <c r="W786" t="s">
        <v>1961</v>
      </c>
      <c r="X786">
        <v>2</v>
      </c>
      <c r="Y786">
        <v>3623.46</v>
      </c>
      <c r="Z786">
        <v>1080.8399999999999</v>
      </c>
    </row>
    <row r="787" spans="1:26" x14ac:dyDescent="0.25">
      <c r="A787">
        <v>118</v>
      </c>
      <c r="B787">
        <v>0</v>
      </c>
      <c r="C787">
        <v>1</v>
      </c>
      <c r="D787">
        <v>33973</v>
      </c>
      <c r="U787">
        <v>2011</v>
      </c>
      <c r="V787">
        <v>40</v>
      </c>
      <c r="W787" t="s">
        <v>1961</v>
      </c>
      <c r="X787">
        <v>3</v>
      </c>
      <c r="Y787">
        <v>17436.46</v>
      </c>
      <c r="Z787">
        <v>10439.19</v>
      </c>
    </row>
    <row r="788" spans="1:26" x14ac:dyDescent="0.25">
      <c r="A788">
        <v>119</v>
      </c>
      <c r="B788">
        <v>0</v>
      </c>
      <c r="C788">
        <v>1</v>
      </c>
      <c r="D788">
        <v>0</v>
      </c>
      <c r="U788">
        <v>2011</v>
      </c>
      <c r="V788">
        <v>40</v>
      </c>
      <c r="W788" t="s">
        <v>1961</v>
      </c>
      <c r="X788">
        <v>4</v>
      </c>
      <c r="Y788">
        <v>49054.45</v>
      </c>
      <c r="Z788">
        <v>35330.11</v>
      </c>
    </row>
    <row r="789" spans="1:26" x14ac:dyDescent="0.25">
      <c r="A789" t="s">
        <v>1836</v>
      </c>
      <c r="B789" t="s">
        <v>526</v>
      </c>
      <c r="U789">
        <v>2011</v>
      </c>
      <c r="V789">
        <v>40</v>
      </c>
      <c r="W789" t="s">
        <v>1961</v>
      </c>
      <c r="X789">
        <v>5</v>
      </c>
      <c r="Y789">
        <v>9332.8799999999992</v>
      </c>
      <c r="Z789">
        <v>7672.75</v>
      </c>
    </row>
    <row r="790" spans="1:26" x14ac:dyDescent="0.25">
      <c r="A790">
        <v>2</v>
      </c>
      <c r="B790" t="s">
        <v>527</v>
      </c>
      <c r="U790">
        <v>2012</v>
      </c>
      <c r="V790">
        <v>40</v>
      </c>
      <c r="W790" t="s">
        <v>1961</v>
      </c>
      <c r="X790">
        <v>2</v>
      </c>
      <c r="Y790">
        <v>2620.9299999999998</v>
      </c>
      <c r="Z790">
        <v>112.81</v>
      </c>
    </row>
    <row r="791" spans="1:26" x14ac:dyDescent="0.25">
      <c r="A791">
        <v>2</v>
      </c>
      <c r="B791" t="s">
        <v>528</v>
      </c>
      <c r="U791">
        <v>2012</v>
      </c>
      <c r="V791">
        <v>40</v>
      </c>
      <c r="W791" t="s">
        <v>1961</v>
      </c>
      <c r="X791">
        <v>3</v>
      </c>
      <c r="Y791">
        <v>13584.33</v>
      </c>
      <c r="Z791">
        <v>6137.76</v>
      </c>
    </row>
    <row r="792" spans="1:26" x14ac:dyDescent="0.25">
      <c r="A792">
        <v>3</v>
      </c>
      <c r="B792" t="s">
        <v>491</v>
      </c>
      <c r="U792">
        <v>2012</v>
      </c>
      <c r="V792">
        <v>40</v>
      </c>
      <c r="W792" t="s">
        <v>1961</v>
      </c>
      <c r="X792">
        <v>4</v>
      </c>
      <c r="Y792">
        <v>19860.03</v>
      </c>
      <c r="Z792">
        <v>12212.72</v>
      </c>
    </row>
    <row r="793" spans="1:26" x14ac:dyDescent="0.25">
      <c r="A793">
        <v>1</v>
      </c>
      <c r="B793" t="s">
        <v>529</v>
      </c>
      <c r="U793">
        <v>2012</v>
      </c>
      <c r="V793">
        <v>40</v>
      </c>
      <c r="W793" t="s">
        <v>1961</v>
      </c>
      <c r="X793">
        <v>5</v>
      </c>
      <c r="Y793">
        <v>11713.97</v>
      </c>
      <c r="Z793">
        <v>8862.11</v>
      </c>
    </row>
    <row r="794" spans="1:26" x14ac:dyDescent="0.25">
      <c r="A794">
        <v>79</v>
      </c>
      <c r="B794">
        <v>1</v>
      </c>
      <c r="C794">
        <v>9400</v>
      </c>
      <c r="D794">
        <v>64500</v>
      </c>
      <c r="E794">
        <v>15300</v>
      </c>
      <c r="U794">
        <v>2013</v>
      </c>
      <c r="V794">
        <v>40</v>
      </c>
      <c r="W794" t="s">
        <v>1961</v>
      </c>
      <c r="X794">
        <v>2</v>
      </c>
      <c r="Y794">
        <v>8741.2199999999993</v>
      </c>
      <c r="Z794">
        <v>1902.48</v>
      </c>
    </row>
    <row r="795" spans="1:26" x14ac:dyDescent="0.25">
      <c r="A795">
        <v>80</v>
      </c>
      <c r="B795">
        <v>1</v>
      </c>
      <c r="C795">
        <v>11900</v>
      </c>
      <c r="D795">
        <v>29200</v>
      </c>
      <c r="E795">
        <v>35700</v>
      </c>
      <c r="U795">
        <v>2013</v>
      </c>
      <c r="V795">
        <v>40</v>
      </c>
      <c r="W795" t="s">
        <v>1961</v>
      </c>
      <c r="X795">
        <v>3</v>
      </c>
      <c r="Y795">
        <v>23304.77</v>
      </c>
      <c r="Z795">
        <v>12877.24</v>
      </c>
    </row>
    <row r="796" spans="1:26" x14ac:dyDescent="0.25">
      <c r="A796">
        <v>81</v>
      </c>
      <c r="B796">
        <v>1</v>
      </c>
      <c r="C796">
        <v>7700</v>
      </c>
      <c r="D796">
        <v>45600</v>
      </c>
      <c r="E796">
        <v>13400</v>
      </c>
      <c r="U796">
        <v>2013</v>
      </c>
      <c r="V796">
        <v>40</v>
      </c>
      <c r="W796" t="s">
        <v>1961</v>
      </c>
      <c r="X796">
        <v>4</v>
      </c>
      <c r="Y796">
        <v>32912.410000000003</v>
      </c>
      <c r="Z796">
        <v>22567.19</v>
      </c>
    </row>
    <row r="797" spans="1:26" x14ac:dyDescent="0.25">
      <c r="A797">
        <v>82</v>
      </c>
      <c r="B797">
        <v>1</v>
      </c>
      <c r="C797">
        <v>35200</v>
      </c>
      <c r="D797">
        <v>29100</v>
      </c>
      <c r="E797">
        <v>14700</v>
      </c>
      <c r="U797">
        <v>2013</v>
      </c>
      <c r="V797">
        <v>40</v>
      </c>
      <c r="W797" t="s">
        <v>1961</v>
      </c>
      <c r="X797">
        <v>5</v>
      </c>
      <c r="Y797">
        <v>8877.3700000000008</v>
      </c>
      <c r="Z797">
        <v>7113.27</v>
      </c>
    </row>
    <row r="798" spans="1:26" x14ac:dyDescent="0.25">
      <c r="A798">
        <v>83</v>
      </c>
      <c r="B798">
        <v>1</v>
      </c>
      <c r="C798">
        <v>28428</v>
      </c>
      <c r="D798">
        <v>47795</v>
      </c>
      <c r="E798">
        <v>9828</v>
      </c>
      <c r="H798" s="3" t="s">
        <v>1963</v>
      </c>
      <c r="I798" s="3"/>
      <c r="J798" s="3"/>
      <c r="L798" s="3" t="s">
        <v>757</v>
      </c>
      <c r="M798" s="3"/>
      <c r="N798" s="3"/>
      <c r="U798">
        <v>2014</v>
      </c>
      <c r="V798">
        <v>40</v>
      </c>
      <c r="W798" t="s">
        <v>1961</v>
      </c>
      <c r="X798">
        <v>2</v>
      </c>
      <c r="Y798">
        <v>7776.64</v>
      </c>
      <c r="Z798">
        <v>3003.46</v>
      </c>
    </row>
    <row r="799" spans="1:26" x14ac:dyDescent="0.25">
      <c r="A799">
        <v>84</v>
      </c>
      <c r="B799">
        <v>1</v>
      </c>
      <c r="C799">
        <v>35931</v>
      </c>
      <c r="D799">
        <v>76839</v>
      </c>
      <c r="E799">
        <v>18610</v>
      </c>
      <c r="G799" t="s">
        <v>1964</v>
      </c>
      <c r="H799" s="664" t="s">
        <v>188</v>
      </c>
      <c r="I799" s="664" t="s">
        <v>189</v>
      </c>
      <c r="J799" s="664" t="s">
        <v>190</v>
      </c>
      <c r="L799" s="664" t="s">
        <v>188</v>
      </c>
      <c r="M799" s="664" t="s">
        <v>189</v>
      </c>
      <c r="N799" s="664" t="s">
        <v>190</v>
      </c>
      <c r="U799">
        <v>2014</v>
      </c>
      <c r="V799">
        <v>40</v>
      </c>
      <c r="W799" t="s">
        <v>1961</v>
      </c>
      <c r="X799">
        <v>3</v>
      </c>
      <c r="Y799">
        <v>25656.07</v>
      </c>
      <c r="Z799">
        <v>16652.62</v>
      </c>
    </row>
    <row r="800" spans="1:26" x14ac:dyDescent="0.25">
      <c r="A800">
        <v>85</v>
      </c>
      <c r="B800">
        <v>1</v>
      </c>
      <c r="C800">
        <v>64873</v>
      </c>
      <c r="D800">
        <v>80357</v>
      </c>
      <c r="E800">
        <v>51134</v>
      </c>
      <c r="G800">
        <v>0.01</v>
      </c>
      <c r="H800" s="659">
        <f>(C800+C1260)*$G800</f>
        <v>658.73</v>
      </c>
      <c r="I800" s="659">
        <f t="shared" ref="I800" si="9">(D800+D1260)*$G800</f>
        <v>827.57</v>
      </c>
      <c r="J800" s="659">
        <f>(E800+E1260)*$G800</f>
        <v>534.34</v>
      </c>
      <c r="L800" s="659">
        <f>C800+C1260-H800</f>
        <v>65214.27</v>
      </c>
      <c r="M800" s="659">
        <f t="shared" ref="M800:N800" si="10">D800+D1260-I800</f>
        <v>81929.429999999993</v>
      </c>
      <c r="N800" s="659">
        <f t="shared" si="10"/>
        <v>52899.66</v>
      </c>
      <c r="U800">
        <v>2014</v>
      </c>
      <c r="V800">
        <v>40</v>
      </c>
      <c r="W800" t="s">
        <v>1961</v>
      </c>
      <c r="X800">
        <v>4</v>
      </c>
      <c r="Y800">
        <v>50325.3</v>
      </c>
      <c r="Z800">
        <v>38025.86</v>
      </c>
    </row>
    <row r="801" spans="1:26" x14ac:dyDescent="0.25">
      <c r="A801">
        <v>86</v>
      </c>
      <c r="B801">
        <v>1</v>
      </c>
      <c r="C801">
        <v>91103</v>
      </c>
      <c r="D801">
        <v>149230</v>
      </c>
      <c r="E801">
        <v>41218</v>
      </c>
      <c r="G801">
        <v>0.01</v>
      </c>
      <c r="H801" s="659">
        <f t="shared" ref="H801:H832" si="11">(C801+C1261)*$G801</f>
        <v>983.03</v>
      </c>
      <c r="I801" s="659">
        <f t="shared" ref="I801:J816" si="12">(D801+D1261)*$G801</f>
        <v>1585.3</v>
      </c>
      <c r="J801" s="659">
        <f t="shared" si="12"/>
        <v>420.18</v>
      </c>
      <c r="L801" s="659">
        <f t="shared" ref="L801:L832" si="13">C801+C1261-H801</f>
        <v>97319.97</v>
      </c>
      <c r="M801" s="659">
        <f t="shared" ref="M801:M832" si="14">D801+D1261-I801</f>
        <v>156944.70000000001</v>
      </c>
      <c r="N801" s="659">
        <f t="shared" ref="N801:N832" si="15">E801+E1261-J801</f>
        <v>41597.82</v>
      </c>
      <c r="U801">
        <v>2014</v>
      </c>
      <c r="V801">
        <v>40</v>
      </c>
      <c r="W801" t="s">
        <v>1961</v>
      </c>
      <c r="X801">
        <v>5</v>
      </c>
      <c r="Y801">
        <v>7279.11</v>
      </c>
      <c r="Z801">
        <v>6147.22</v>
      </c>
    </row>
    <row r="802" spans="1:26" x14ac:dyDescent="0.25">
      <c r="A802">
        <v>87</v>
      </c>
      <c r="B802">
        <v>1</v>
      </c>
      <c r="C802">
        <v>102336</v>
      </c>
      <c r="D802">
        <v>217488</v>
      </c>
      <c r="E802">
        <v>100831</v>
      </c>
      <c r="G802">
        <v>0.01</v>
      </c>
      <c r="H802" s="659">
        <f t="shared" si="11"/>
        <v>1159.3600000000001</v>
      </c>
      <c r="I802" s="659">
        <f t="shared" si="12"/>
        <v>2549.88</v>
      </c>
      <c r="J802" s="659">
        <f t="shared" ref="J802:J832" si="16">(E802+E1262)*$G802</f>
        <v>1067.31</v>
      </c>
      <c r="L802" s="659">
        <f t="shared" si="13"/>
        <v>114776.64</v>
      </c>
      <c r="M802" s="659">
        <f t="shared" si="14"/>
        <v>252438.12</v>
      </c>
      <c r="N802" s="659">
        <f t="shared" si="15"/>
        <v>105663.69</v>
      </c>
      <c r="U802">
        <v>2015</v>
      </c>
      <c r="V802">
        <v>40</v>
      </c>
      <c r="W802" t="s">
        <v>1961</v>
      </c>
      <c r="X802">
        <v>2</v>
      </c>
      <c r="Y802">
        <v>2892.37</v>
      </c>
      <c r="Z802">
        <v>227.42</v>
      </c>
    </row>
    <row r="803" spans="1:26" x14ac:dyDescent="0.25">
      <c r="A803">
        <v>88</v>
      </c>
      <c r="B803">
        <v>1</v>
      </c>
      <c r="C803">
        <v>34058</v>
      </c>
      <c r="D803">
        <v>192538</v>
      </c>
      <c r="E803">
        <v>113319</v>
      </c>
      <c r="G803">
        <v>0.01</v>
      </c>
      <c r="H803" s="659">
        <f t="shared" si="11"/>
        <v>414.58</v>
      </c>
      <c r="I803" s="659">
        <f t="shared" si="12"/>
        <v>2510.38</v>
      </c>
      <c r="J803" s="659">
        <f t="shared" si="16"/>
        <v>1253.19</v>
      </c>
      <c r="L803" s="659">
        <f t="shared" si="13"/>
        <v>41043.42</v>
      </c>
      <c r="M803" s="659">
        <f t="shared" si="14"/>
        <v>248527.62</v>
      </c>
      <c r="N803" s="659">
        <f t="shared" si="15"/>
        <v>124065.81</v>
      </c>
      <c r="U803">
        <v>2015</v>
      </c>
      <c r="V803">
        <v>40</v>
      </c>
      <c r="W803" t="s">
        <v>1961</v>
      </c>
      <c r="X803">
        <v>3</v>
      </c>
      <c r="Y803">
        <v>23957.07</v>
      </c>
      <c r="Z803">
        <v>11331.13</v>
      </c>
    </row>
    <row r="804" spans="1:26" x14ac:dyDescent="0.25">
      <c r="A804">
        <v>89</v>
      </c>
      <c r="B804">
        <v>1</v>
      </c>
      <c r="C804">
        <v>30657</v>
      </c>
      <c r="D804">
        <v>66114</v>
      </c>
      <c r="E804">
        <v>164531</v>
      </c>
      <c r="G804">
        <v>0.01</v>
      </c>
      <c r="H804" s="659">
        <f t="shared" si="11"/>
        <v>401.57</v>
      </c>
      <c r="I804" s="659">
        <f t="shared" si="12"/>
        <v>993.14</v>
      </c>
      <c r="J804" s="659">
        <f t="shared" si="16"/>
        <v>2150.31</v>
      </c>
      <c r="L804" s="659">
        <f t="shared" si="13"/>
        <v>39755.43</v>
      </c>
      <c r="M804" s="659">
        <f t="shared" si="14"/>
        <v>98320.86</v>
      </c>
      <c r="N804" s="659">
        <f t="shared" si="15"/>
        <v>212880.69</v>
      </c>
      <c r="U804">
        <v>2015</v>
      </c>
      <c r="V804">
        <v>40</v>
      </c>
      <c r="W804" t="s">
        <v>1961</v>
      </c>
      <c r="X804">
        <v>4</v>
      </c>
      <c r="Y804">
        <v>58212.07</v>
      </c>
      <c r="Z804">
        <v>36717.96</v>
      </c>
    </row>
    <row r="805" spans="1:26" x14ac:dyDescent="0.25">
      <c r="A805">
        <v>90</v>
      </c>
      <c r="B805">
        <v>1</v>
      </c>
      <c r="C805">
        <v>8798</v>
      </c>
      <c r="D805">
        <v>70093</v>
      </c>
      <c r="E805">
        <v>74703</v>
      </c>
      <c r="G805">
        <v>0.01</v>
      </c>
      <c r="H805" s="659">
        <f t="shared" si="11"/>
        <v>133.97999999999999</v>
      </c>
      <c r="I805" s="659">
        <f t="shared" si="12"/>
        <v>967.93000000000006</v>
      </c>
      <c r="J805" s="659">
        <f t="shared" si="16"/>
        <v>1023.03</v>
      </c>
      <c r="L805" s="659">
        <f t="shared" si="13"/>
        <v>13264.02</v>
      </c>
      <c r="M805" s="659">
        <f t="shared" si="14"/>
        <v>95825.07</v>
      </c>
      <c r="N805" s="659">
        <f t="shared" si="15"/>
        <v>101279.97</v>
      </c>
      <c r="U805">
        <v>2015</v>
      </c>
      <c r="V805">
        <v>40</v>
      </c>
      <c r="W805" t="s">
        <v>1961</v>
      </c>
      <c r="X805">
        <v>5</v>
      </c>
      <c r="Y805">
        <v>19905.150000000001</v>
      </c>
      <c r="Z805">
        <v>15249.63</v>
      </c>
    </row>
    <row r="806" spans="1:26" x14ac:dyDescent="0.25">
      <c r="A806">
        <v>91</v>
      </c>
      <c r="B806">
        <v>1</v>
      </c>
      <c r="C806">
        <v>9703</v>
      </c>
      <c r="D806">
        <v>26167</v>
      </c>
      <c r="E806">
        <v>67416</v>
      </c>
      <c r="G806">
        <v>0.01</v>
      </c>
      <c r="H806" s="659">
        <f t="shared" si="11"/>
        <v>158.03</v>
      </c>
      <c r="I806" s="659">
        <f t="shared" si="12"/>
        <v>388.67</v>
      </c>
      <c r="J806" s="659">
        <f t="shared" si="16"/>
        <v>840.16</v>
      </c>
      <c r="L806" s="659">
        <f t="shared" si="13"/>
        <v>15644.97</v>
      </c>
      <c r="M806" s="659">
        <f t="shared" si="14"/>
        <v>38478.33</v>
      </c>
      <c r="N806" s="659">
        <f t="shared" si="15"/>
        <v>83175.839999999997</v>
      </c>
      <c r="U806">
        <v>2016</v>
      </c>
      <c r="V806">
        <v>40</v>
      </c>
      <c r="W806" t="s">
        <v>1961</v>
      </c>
      <c r="X806">
        <v>2</v>
      </c>
      <c r="Y806">
        <v>4261.08</v>
      </c>
      <c r="Z806">
        <v>969.35</v>
      </c>
    </row>
    <row r="807" spans="1:26" x14ac:dyDescent="0.25">
      <c r="A807">
        <v>92</v>
      </c>
      <c r="B807">
        <v>1</v>
      </c>
      <c r="C807">
        <v>17591</v>
      </c>
      <c r="D807">
        <v>37652</v>
      </c>
      <c r="E807">
        <v>25773</v>
      </c>
      <c r="G807">
        <v>0.01</v>
      </c>
      <c r="H807" s="659">
        <f t="shared" si="11"/>
        <v>239.91</v>
      </c>
      <c r="I807" s="659">
        <f t="shared" si="12"/>
        <v>551.52</v>
      </c>
      <c r="J807" s="659">
        <f t="shared" si="16"/>
        <v>330.73</v>
      </c>
      <c r="L807" s="659">
        <f t="shared" si="13"/>
        <v>23751.09</v>
      </c>
      <c r="M807" s="659">
        <f t="shared" si="14"/>
        <v>54600.480000000003</v>
      </c>
      <c r="N807" s="659">
        <f t="shared" si="15"/>
        <v>32742.27</v>
      </c>
      <c r="U807">
        <v>2016</v>
      </c>
      <c r="V807">
        <v>40</v>
      </c>
      <c r="W807" t="s">
        <v>1961</v>
      </c>
      <c r="X807">
        <v>3</v>
      </c>
      <c r="Y807">
        <v>8995.61</v>
      </c>
      <c r="Z807">
        <v>5020.12</v>
      </c>
    </row>
    <row r="808" spans="1:26" x14ac:dyDescent="0.25">
      <c r="A808">
        <v>93</v>
      </c>
      <c r="B808">
        <v>1</v>
      </c>
      <c r="C808">
        <v>13394</v>
      </c>
      <c r="D808">
        <v>62267</v>
      </c>
      <c r="E808">
        <v>27248</v>
      </c>
      <c r="G808">
        <v>0.01</v>
      </c>
      <c r="H808" s="659">
        <f t="shared" si="11"/>
        <v>182.94</v>
      </c>
      <c r="I808" s="659">
        <f t="shared" si="12"/>
        <v>777.67000000000007</v>
      </c>
      <c r="J808" s="659">
        <f t="shared" si="16"/>
        <v>343.48</v>
      </c>
      <c r="L808" s="659">
        <f t="shared" si="13"/>
        <v>18111.060000000001</v>
      </c>
      <c r="M808" s="659">
        <f t="shared" si="14"/>
        <v>76989.33</v>
      </c>
      <c r="N808" s="659">
        <f t="shared" si="15"/>
        <v>34004.519999999997</v>
      </c>
      <c r="U808">
        <v>2016</v>
      </c>
      <c r="V808">
        <v>40</v>
      </c>
      <c r="W808" t="s">
        <v>1961</v>
      </c>
      <c r="X808">
        <v>4</v>
      </c>
      <c r="Y808">
        <v>54294.7</v>
      </c>
      <c r="Z808">
        <v>37573.040000000001</v>
      </c>
    </row>
    <row r="809" spans="1:26" x14ac:dyDescent="0.25">
      <c r="A809">
        <v>94</v>
      </c>
      <c r="B809">
        <v>1</v>
      </c>
      <c r="C809">
        <v>12980</v>
      </c>
      <c r="D809">
        <v>63134</v>
      </c>
      <c r="E809">
        <v>56725</v>
      </c>
      <c r="G809">
        <v>0.01</v>
      </c>
      <c r="H809" s="659">
        <f t="shared" si="11"/>
        <v>160.80000000000001</v>
      </c>
      <c r="I809" s="659">
        <f t="shared" si="12"/>
        <v>829.34</v>
      </c>
      <c r="J809" s="659">
        <f t="shared" si="16"/>
        <v>676.25</v>
      </c>
      <c r="L809" s="659">
        <f t="shared" si="13"/>
        <v>15919.2</v>
      </c>
      <c r="M809" s="659">
        <f t="shared" si="14"/>
        <v>82104.66</v>
      </c>
      <c r="N809" s="659">
        <f t="shared" si="15"/>
        <v>66948.75</v>
      </c>
      <c r="U809">
        <v>2016</v>
      </c>
      <c r="V809">
        <v>40</v>
      </c>
      <c r="W809" t="s">
        <v>1961</v>
      </c>
      <c r="X809">
        <v>5</v>
      </c>
      <c r="Y809">
        <v>23168.9</v>
      </c>
      <c r="Z809">
        <v>18631.48</v>
      </c>
    </row>
    <row r="810" spans="1:26" x14ac:dyDescent="0.25">
      <c r="A810">
        <v>95</v>
      </c>
      <c r="B810">
        <v>1</v>
      </c>
      <c r="C810">
        <v>22950</v>
      </c>
      <c r="D810">
        <v>19372</v>
      </c>
      <c r="E810">
        <v>64137</v>
      </c>
      <c r="G810">
        <v>0.01</v>
      </c>
      <c r="H810" s="659">
        <f t="shared" si="11"/>
        <v>322.5</v>
      </c>
      <c r="I810" s="659">
        <f t="shared" si="12"/>
        <v>292.72000000000003</v>
      </c>
      <c r="J810" s="659">
        <f t="shared" si="16"/>
        <v>791.37</v>
      </c>
      <c r="L810" s="659">
        <f t="shared" si="13"/>
        <v>31927.5</v>
      </c>
      <c r="M810" s="659">
        <f t="shared" si="14"/>
        <v>28979.279999999999</v>
      </c>
      <c r="N810" s="659">
        <f t="shared" si="15"/>
        <v>78345.63</v>
      </c>
      <c r="U810">
        <v>2017</v>
      </c>
      <c r="V810">
        <v>40</v>
      </c>
      <c r="W810" t="s">
        <v>1961</v>
      </c>
      <c r="X810">
        <v>2</v>
      </c>
      <c r="Y810">
        <v>3948.53</v>
      </c>
      <c r="Z810">
        <v>899.85</v>
      </c>
    </row>
    <row r="811" spans="1:26" x14ac:dyDescent="0.25">
      <c r="A811">
        <v>96</v>
      </c>
      <c r="B811">
        <v>1</v>
      </c>
      <c r="C811">
        <v>53398</v>
      </c>
      <c r="D811">
        <v>70991</v>
      </c>
      <c r="E811">
        <v>18766</v>
      </c>
      <c r="G811">
        <v>0.01</v>
      </c>
      <c r="H811" s="659">
        <f t="shared" si="11"/>
        <v>764.98</v>
      </c>
      <c r="I811" s="659">
        <f t="shared" si="12"/>
        <v>975.91</v>
      </c>
      <c r="J811" s="659">
        <f t="shared" si="16"/>
        <v>287.66000000000003</v>
      </c>
      <c r="L811" s="659">
        <f t="shared" si="13"/>
        <v>75733.02</v>
      </c>
      <c r="M811" s="659">
        <f t="shared" si="14"/>
        <v>96615.09</v>
      </c>
      <c r="N811" s="659">
        <f t="shared" si="15"/>
        <v>28478.34</v>
      </c>
      <c r="U811">
        <v>2017</v>
      </c>
      <c r="V811">
        <v>40</v>
      </c>
      <c r="W811" t="s">
        <v>1961</v>
      </c>
      <c r="X811">
        <v>3</v>
      </c>
      <c r="Y811">
        <v>12215</v>
      </c>
      <c r="Z811">
        <v>6816.8</v>
      </c>
    </row>
    <row r="812" spans="1:26" x14ac:dyDescent="0.25">
      <c r="A812">
        <v>97</v>
      </c>
      <c r="B812">
        <v>1</v>
      </c>
      <c r="C812">
        <v>22193</v>
      </c>
      <c r="D812">
        <v>108090</v>
      </c>
      <c r="E812">
        <v>31452</v>
      </c>
      <c r="G812">
        <v>0.01</v>
      </c>
      <c r="H812" s="659">
        <f t="shared" si="11"/>
        <v>267.93</v>
      </c>
      <c r="I812" s="659">
        <f t="shared" si="12"/>
        <v>1543.9</v>
      </c>
      <c r="J812" s="659">
        <f t="shared" si="16"/>
        <v>394.52</v>
      </c>
      <c r="L812" s="659">
        <f t="shared" si="13"/>
        <v>26525.07</v>
      </c>
      <c r="M812" s="659">
        <f t="shared" si="14"/>
        <v>152846.1</v>
      </c>
      <c r="N812" s="659">
        <f t="shared" si="15"/>
        <v>39057.480000000003</v>
      </c>
      <c r="U812">
        <v>2017</v>
      </c>
      <c r="V812">
        <v>40</v>
      </c>
      <c r="W812" t="s">
        <v>1961</v>
      </c>
      <c r="X812">
        <v>4</v>
      </c>
      <c r="Y812">
        <v>19815.96</v>
      </c>
      <c r="Z812">
        <v>13715.54</v>
      </c>
    </row>
    <row r="813" spans="1:26" x14ac:dyDescent="0.25">
      <c r="A813">
        <v>98</v>
      </c>
      <c r="B813">
        <v>1</v>
      </c>
      <c r="C813">
        <v>43319</v>
      </c>
      <c r="D813">
        <v>22162</v>
      </c>
      <c r="E813">
        <v>76094</v>
      </c>
      <c r="G813">
        <v>0.01</v>
      </c>
      <c r="H813" s="659">
        <f t="shared" si="11"/>
        <v>522.19000000000005</v>
      </c>
      <c r="I813" s="659">
        <f t="shared" si="12"/>
        <v>377.62</v>
      </c>
      <c r="J813" s="659">
        <f t="shared" si="16"/>
        <v>888.94</v>
      </c>
      <c r="L813" s="659">
        <f t="shared" si="13"/>
        <v>51696.81</v>
      </c>
      <c r="M813" s="659">
        <f t="shared" si="14"/>
        <v>37384.379999999997</v>
      </c>
      <c r="N813" s="659">
        <f t="shared" si="15"/>
        <v>88005.06</v>
      </c>
      <c r="U813">
        <v>2017</v>
      </c>
      <c r="V813">
        <v>40</v>
      </c>
      <c r="W813" t="s">
        <v>1961</v>
      </c>
      <c r="X813">
        <v>5</v>
      </c>
      <c r="Y813">
        <v>20963.259999999998</v>
      </c>
      <c r="Z813">
        <v>16857.91</v>
      </c>
    </row>
    <row r="814" spans="1:26" x14ac:dyDescent="0.25">
      <c r="A814">
        <v>99</v>
      </c>
      <c r="B814">
        <v>1</v>
      </c>
      <c r="C814">
        <v>25204</v>
      </c>
      <c r="D814">
        <v>119389</v>
      </c>
      <c r="E814">
        <v>21296</v>
      </c>
      <c r="G814">
        <v>0.01</v>
      </c>
      <c r="H814" s="659">
        <f t="shared" si="11"/>
        <v>354.04</v>
      </c>
      <c r="I814" s="659">
        <f t="shared" si="12"/>
        <v>1533.89</v>
      </c>
      <c r="J814" s="659">
        <f t="shared" si="16"/>
        <v>278.95999999999998</v>
      </c>
      <c r="L814" s="659">
        <f t="shared" si="13"/>
        <v>35049.96</v>
      </c>
      <c r="M814" s="659">
        <f t="shared" si="14"/>
        <v>151855.10999999999</v>
      </c>
      <c r="N814" s="659">
        <f t="shared" si="15"/>
        <v>27617.040000000001</v>
      </c>
      <c r="U814">
        <v>2018</v>
      </c>
      <c r="V814">
        <v>40</v>
      </c>
      <c r="W814" t="s">
        <v>1961</v>
      </c>
      <c r="X814">
        <v>2</v>
      </c>
      <c r="Y814">
        <v>4201.3999999999996</v>
      </c>
      <c r="Z814">
        <v>959.41</v>
      </c>
    </row>
    <row r="815" spans="1:26" x14ac:dyDescent="0.25">
      <c r="A815">
        <v>100</v>
      </c>
      <c r="B815">
        <v>1</v>
      </c>
      <c r="C815">
        <v>18390</v>
      </c>
      <c r="D815">
        <v>63215</v>
      </c>
      <c r="E815">
        <v>74948</v>
      </c>
      <c r="G815">
        <v>0.03</v>
      </c>
      <c r="H815" s="659">
        <f t="shared" si="11"/>
        <v>731.69999999999993</v>
      </c>
      <c r="I815" s="659">
        <f t="shared" si="12"/>
        <v>2280.4499999999998</v>
      </c>
      <c r="J815" s="659">
        <f t="shared" si="16"/>
        <v>2800.44</v>
      </c>
      <c r="L815" s="659">
        <f t="shared" si="13"/>
        <v>23658.3</v>
      </c>
      <c r="M815" s="659">
        <f t="shared" si="14"/>
        <v>73734.55</v>
      </c>
      <c r="N815" s="659">
        <f t="shared" si="15"/>
        <v>90547.56</v>
      </c>
      <c r="U815">
        <v>2018</v>
      </c>
      <c r="V815">
        <v>40</v>
      </c>
      <c r="W815" t="s">
        <v>1961</v>
      </c>
      <c r="X815">
        <v>3</v>
      </c>
      <c r="Y815">
        <v>11328.8</v>
      </c>
      <c r="Z815">
        <v>6322.3</v>
      </c>
    </row>
    <row r="816" spans="1:26" x14ac:dyDescent="0.25">
      <c r="A816">
        <v>101</v>
      </c>
      <c r="B816">
        <v>1</v>
      </c>
      <c r="C816">
        <v>75667</v>
      </c>
      <c r="D816">
        <v>111429</v>
      </c>
      <c r="E816">
        <v>45395</v>
      </c>
      <c r="G816">
        <v>0.03</v>
      </c>
      <c r="H816" s="659">
        <f t="shared" si="11"/>
        <v>3212.0099999999998</v>
      </c>
      <c r="I816" s="659">
        <f t="shared" si="12"/>
        <v>4515.87</v>
      </c>
      <c r="J816" s="659">
        <f t="shared" si="16"/>
        <v>1544.85</v>
      </c>
      <c r="L816" s="659">
        <f t="shared" si="13"/>
        <v>103854.99</v>
      </c>
      <c r="M816" s="659">
        <f t="shared" si="14"/>
        <v>146013.13</v>
      </c>
      <c r="N816" s="659">
        <f t="shared" si="15"/>
        <v>49950.15</v>
      </c>
      <c r="U816">
        <v>2018</v>
      </c>
      <c r="V816">
        <v>40</v>
      </c>
      <c r="W816" t="s">
        <v>1961</v>
      </c>
      <c r="X816">
        <v>4</v>
      </c>
      <c r="Y816">
        <v>26907.37</v>
      </c>
      <c r="Z816">
        <v>18623.29</v>
      </c>
    </row>
    <row r="817" spans="1:26" x14ac:dyDescent="0.25">
      <c r="A817">
        <v>102</v>
      </c>
      <c r="B817">
        <v>1</v>
      </c>
      <c r="C817">
        <v>58185</v>
      </c>
      <c r="D817">
        <v>166382</v>
      </c>
      <c r="E817">
        <v>52381</v>
      </c>
      <c r="G817">
        <v>0.03</v>
      </c>
      <c r="H817" s="659">
        <f t="shared" si="11"/>
        <v>2696.5499999999997</v>
      </c>
      <c r="I817" s="659">
        <f t="shared" ref="I817:I832" si="17">(D817+D1277)*$G817</f>
        <v>6962.46</v>
      </c>
      <c r="J817" s="659">
        <f t="shared" si="16"/>
        <v>1901.4299999999998</v>
      </c>
      <c r="L817" s="659">
        <f t="shared" si="13"/>
        <v>87188.45</v>
      </c>
      <c r="M817" s="659">
        <f t="shared" si="14"/>
        <v>225119.54</v>
      </c>
      <c r="N817" s="659">
        <f t="shared" si="15"/>
        <v>61479.57</v>
      </c>
      <c r="U817">
        <v>2018</v>
      </c>
      <c r="V817">
        <v>40</v>
      </c>
      <c r="W817" t="s">
        <v>1961</v>
      </c>
      <c r="X817">
        <v>5</v>
      </c>
      <c r="Y817">
        <v>7647.78</v>
      </c>
      <c r="Z817">
        <v>6150.05</v>
      </c>
    </row>
    <row r="818" spans="1:26" x14ac:dyDescent="0.25">
      <c r="A818">
        <v>103</v>
      </c>
      <c r="B818">
        <v>1</v>
      </c>
      <c r="C818">
        <v>45447</v>
      </c>
      <c r="D818">
        <v>215687</v>
      </c>
      <c r="E818">
        <v>112057</v>
      </c>
      <c r="G818">
        <v>0.03</v>
      </c>
      <c r="H818" s="659">
        <f t="shared" si="11"/>
        <v>1705.4099999999999</v>
      </c>
      <c r="I818" s="659">
        <f t="shared" si="17"/>
        <v>9338.6099999999988</v>
      </c>
      <c r="J818" s="659">
        <f t="shared" si="16"/>
        <v>4660.71</v>
      </c>
      <c r="L818" s="659">
        <f t="shared" si="13"/>
        <v>55141.59</v>
      </c>
      <c r="M818" s="659">
        <f t="shared" si="14"/>
        <v>301948.39</v>
      </c>
      <c r="N818" s="659">
        <f t="shared" si="15"/>
        <v>150696.29</v>
      </c>
    </row>
    <row r="819" spans="1:26" x14ac:dyDescent="0.25">
      <c r="A819">
        <v>104</v>
      </c>
      <c r="B819">
        <v>1</v>
      </c>
      <c r="C819">
        <v>103405</v>
      </c>
      <c r="D819">
        <v>94200</v>
      </c>
      <c r="E819">
        <v>165199</v>
      </c>
      <c r="G819">
        <v>0.03</v>
      </c>
      <c r="H819" s="659">
        <f t="shared" si="11"/>
        <v>3828.1499999999996</v>
      </c>
      <c r="I819" s="659">
        <f t="shared" si="17"/>
        <v>3918</v>
      </c>
      <c r="J819" s="659">
        <f t="shared" si="16"/>
        <v>6815.9699999999993</v>
      </c>
      <c r="L819" s="659">
        <f t="shared" si="13"/>
        <v>123776.85</v>
      </c>
      <c r="M819" s="659">
        <f t="shared" si="14"/>
        <v>126682</v>
      </c>
      <c r="N819" s="659">
        <f t="shared" si="15"/>
        <v>220383.03</v>
      </c>
    </row>
    <row r="820" spans="1:26" x14ac:dyDescent="0.25">
      <c r="A820">
        <v>105</v>
      </c>
      <c r="B820">
        <v>1</v>
      </c>
      <c r="C820">
        <v>58596</v>
      </c>
      <c r="D820">
        <v>155121</v>
      </c>
      <c r="E820">
        <v>64622</v>
      </c>
      <c r="G820">
        <v>0.03</v>
      </c>
      <c r="H820" s="659">
        <f t="shared" si="11"/>
        <v>2288.88</v>
      </c>
      <c r="I820" s="659">
        <f t="shared" si="17"/>
        <v>6213.63</v>
      </c>
      <c r="J820" s="659">
        <f t="shared" si="16"/>
        <v>2784.66</v>
      </c>
      <c r="L820" s="659">
        <f t="shared" si="13"/>
        <v>74007.12</v>
      </c>
      <c r="M820" s="659">
        <f t="shared" si="14"/>
        <v>200907.37</v>
      </c>
      <c r="N820" s="659">
        <f t="shared" si="15"/>
        <v>90037.34</v>
      </c>
    </row>
    <row r="821" spans="1:26" x14ac:dyDescent="0.25">
      <c r="A821">
        <v>106</v>
      </c>
      <c r="B821">
        <v>1</v>
      </c>
      <c r="C821">
        <v>39252</v>
      </c>
      <c r="D821">
        <v>88173</v>
      </c>
      <c r="E821">
        <v>102965</v>
      </c>
      <c r="G821">
        <v>0.03</v>
      </c>
      <c r="H821" s="659">
        <f t="shared" si="11"/>
        <v>1634.22</v>
      </c>
      <c r="I821" s="659">
        <f t="shared" si="17"/>
        <v>3883.3199999999997</v>
      </c>
      <c r="J821" s="659">
        <f t="shared" si="16"/>
        <v>3808.29</v>
      </c>
      <c r="L821" s="659">
        <f t="shared" si="13"/>
        <v>52839.78</v>
      </c>
      <c r="M821" s="659">
        <f t="shared" si="14"/>
        <v>125560.68</v>
      </c>
      <c r="N821" s="659">
        <f t="shared" si="15"/>
        <v>123134.71</v>
      </c>
    </row>
    <row r="822" spans="1:26" x14ac:dyDescent="0.25">
      <c r="A822">
        <v>107</v>
      </c>
      <c r="B822">
        <v>1</v>
      </c>
      <c r="C822">
        <v>27348</v>
      </c>
      <c r="D822">
        <v>52189</v>
      </c>
      <c r="E822">
        <v>34527</v>
      </c>
      <c r="G822">
        <v>0.03</v>
      </c>
      <c r="H822" s="659">
        <f t="shared" si="11"/>
        <v>1214.01</v>
      </c>
      <c r="I822" s="659">
        <f t="shared" si="17"/>
        <v>2258.79</v>
      </c>
      <c r="J822" s="659">
        <f t="shared" si="16"/>
        <v>1376.37</v>
      </c>
      <c r="L822" s="659">
        <f t="shared" si="13"/>
        <v>39252.99</v>
      </c>
      <c r="M822" s="659">
        <f t="shared" si="14"/>
        <v>73034.210000000006</v>
      </c>
      <c r="N822" s="659">
        <f t="shared" si="15"/>
        <v>44502.63</v>
      </c>
    </row>
    <row r="823" spans="1:26" x14ac:dyDescent="0.25">
      <c r="A823">
        <v>108</v>
      </c>
      <c r="B823">
        <v>1</v>
      </c>
      <c r="C823">
        <v>102645</v>
      </c>
      <c r="D823">
        <v>56138</v>
      </c>
      <c r="E823">
        <v>38098</v>
      </c>
      <c r="G823">
        <v>0.03</v>
      </c>
      <c r="H823" s="659">
        <f t="shared" si="11"/>
        <v>3797.04</v>
      </c>
      <c r="I823" s="659">
        <f t="shared" si="17"/>
        <v>2812.2599999999998</v>
      </c>
      <c r="J823" s="659">
        <f t="shared" si="16"/>
        <v>1561.8</v>
      </c>
      <c r="L823" s="659">
        <f t="shared" si="13"/>
        <v>122770.96</v>
      </c>
      <c r="M823" s="659">
        <f t="shared" si="14"/>
        <v>90929.74</v>
      </c>
      <c r="N823" s="659">
        <f t="shared" si="15"/>
        <v>50498.2</v>
      </c>
    </row>
    <row r="824" spans="1:26" x14ac:dyDescent="0.25">
      <c r="A824">
        <v>109</v>
      </c>
      <c r="B824">
        <v>1</v>
      </c>
      <c r="C824">
        <v>45367</v>
      </c>
      <c r="D824">
        <v>137575</v>
      </c>
      <c r="E824">
        <v>29105</v>
      </c>
      <c r="G824">
        <v>0.03</v>
      </c>
      <c r="H824" s="659">
        <f t="shared" si="11"/>
        <v>1677.36</v>
      </c>
      <c r="I824" s="659">
        <f t="shared" si="17"/>
        <v>5560.05</v>
      </c>
      <c r="J824" s="659">
        <f t="shared" si="16"/>
        <v>1316.07</v>
      </c>
      <c r="L824" s="659">
        <f t="shared" si="13"/>
        <v>54234.64</v>
      </c>
      <c r="M824" s="659">
        <f t="shared" si="14"/>
        <v>179774.95</v>
      </c>
      <c r="N824" s="659">
        <f t="shared" si="15"/>
        <v>42552.93</v>
      </c>
    </row>
    <row r="825" spans="1:26" x14ac:dyDescent="0.25">
      <c r="A825">
        <v>110</v>
      </c>
      <c r="B825">
        <v>1</v>
      </c>
      <c r="C825">
        <v>148092</v>
      </c>
      <c r="D825">
        <v>112131</v>
      </c>
      <c r="E825">
        <v>64685</v>
      </c>
      <c r="G825">
        <v>0.05</v>
      </c>
      <c r="H825" s="659">
        <f t="shared" si="11"/>
        <v>9084.8000000000011</v>
      </c>
      <c r="I825" s="659">
        <f t="shared" si="17"/>
        <v>7037.3</v>
      </c>
      <c r="J825" s="659">
        <f t="shared" si="16"/>
        <v>4070.15</v>
      </c>
      <c r="L825" s="659">
        <f t="shared" si="13"/>
        <v>172611.20000000001</v>
      </c>
      <c r="M825" s="659">
        <f t="shared" si="14"/>
        <v>133708.70000000001</v>
      </c>
      <c r="N825" s="659">
        <f t="shared" si="15"/>
        <v>77332.850000000006</v>
      </c>
    </row>
    <row r="826" spans="1:26" x14ac:dyDescent="0.25">
      <c r="A826">
        <v>111</v>
      </c>
      <c r="B826">
        <v>1</v>
      </c>
      <c r="C826">
        <v>93251</v>
      </c>
      <c r="D826">
        <v>195421</v>
      </c>
      <c r="E826">
        <v>33562</v>
      </c>
      <c r="G826">
        <v>0.05</v>
      </c>
      <c r="H826" s="659">
        <f t="shared" si="11"/>
        <v>5396.6500000000005</v>
      </c>
      <c r="I826" s="659">
        <f t="shared" si="17"/>
        <v>12990.7</v>
      </c>
      <c r="J826" s="659">
        <f t="shared" si="16"/>
        <v>2086.1</v>
      </c>
      <c r="L826" s="659">
        <f t="shared" si="13"/>
        <v>102536.35</v>
      </c>
      <c r="M826" s="659">
        <f t="shared" si="14"/>
        <v>246823.3</v>
      </c>
      <c r="N826" s="659">
        <f t="shared" si="15"/>
        <v>39635.9</v>
      </c>
    </row>
    <row r="827" spans="1:26" x14ac:dyDescent="0.25">
      <c r="A827">
        <v>112</v>
      </c>
      <c r="B827">
        <v>1</v>
      </c>
      <c r="C827">
        <v>162814</v>
      </c>
      <c r="D827">
        <v>84656</v>
      </c>
      <c r="E827">
        <v>50357</v>
      </c>
      <c r="G827">
        <v>0.05</v>
      </c>
      <c r="H827" s="659">
        <f t="shared" si="11"/>
        <v>9365.9</v>
      </c>
      <c r="I827" s="659">
        <f t="shared" si="17"/>
        <v>5442.2000000000007</v>
      </c>
      <c r="J827" s="659">
        <f t="shared" si="16"/>
        <v>3152.8500000000004</v>
      </c>
      <c r="L827" s="659">
        <f t="shared" si="13"/>
        <v>177952.1</v>
      </c>
      <c r="M827" s="659">
        <f t="shared" si="14"/>
        <v>103401.8</v>
      </c>
      <c r="N827" s="659">
        <f t="shared" si="15"/>
        <v>59904.15</v>
      </c>
    </row>
    <row r="828" spans="1:26" x14ac:dyDescent="0.25">
      <c r="A828">
        <v>113</v>
      </c>
      <c r="B828">
        <v>1</v>
      </c>
      <c r="C828">
        <v>427626</v>
      </c>
      <c r="D828">
        <v>329676</v>
      </c>
      <c r="E828">
        <v>20952</v>
      </c>
      <c r="G828">
        <v>0.05</v>
      </c>
      <c r="H828" s="659">
        <f t="shared" si="11"/>
        <v>26826.300000000003</v>
      </c>
      <c r="I828" s="659">
        <f t="shared" si="17"/>
        <v>22713.600000000002</v>
      </c>
      <c r="J828" s="659">
        <f t="shared" si="16"/>
        <v>1852.2</v>
      </c>
      <c r="L828" s="659">
        <f t="shared" si="13"/>
        <v>509699.7</v>
      </c>
      <c r="M828" s="659">
        <f t="shared" si="14"/>
        <v>431558.40000000002</v>
      </c>
      <c r="N828" s="659">
        <f t="shared" si="15"/>
        <v>35191.800000000003</v>
      </c>
    </row>
    <row r="829" spans="1:26" x14ac:dyDescent="0.25">
      <c r="A829">
        <v>114</v>
      </c>
      <c r="B829">
        <v>1</v>
      </c>
      <c r="C829">
        <v>113817</v>
      </c>
      <c r="D829">
        <v>518087</v>
      </c>
      <c r="E829">
        <v>51557</v>
      </c>
      <c r="G829">
        <v>0.05</v>
      </c>
      <c r="H829" s="659">
        <f t="shared" si="11"/>
        <v>6522.85</v>
      </c>
      <c r="I829" s="659">
        <f t="shared" si="17"/>
        <v>33363.599999999999</v>
      </c>
      <c r="J829" s="659">
        <f t="shared" si="16"/>
        <v>4445.3500000000004</v>
      </c>
      <c r="L829" s="659">
        <f t="shared" si="13"/>
        <v>123934.15</v>
      </c>
      <c r="M829" s="659">
        <f t="shared" si="14"/>
        <v>633908.4</v>
      </c>
      <c r="N829" s="659">
        <f t="shared" si="15"/>
        <v>84461.65</v>
      </c>
    </row>
    <row r="830" spans="1:26" x14ac:dyDescent="0.25">
      <c r="A830">
        <v>115</v>
      </c>
      <c r="B830">
        <v>1</v>
      </c>
      <c r="C830">
        <v>223752</v>
      </c>
      <c r="D830">
        <v>347692</v>
      </c>
      <c r="E830">
        <v>224471</v>
      </c>
      <c r="G830">
        <v>0.05</v>
      </c>
      <c r="H830" s="659">
        <f t="shared" si="11"/>
        <v>12793.300000000001</v>
      </c>
      <c r="I830" s="659">
        <f t="shared" si="17"/>
        <v>20714.75</v>
      </c>
      <c r="J830" s="659">
        <f t="shared" si="16"/>
        <v>14818.7</v>
      </c>
      <c r="L830" s="659">
        <f t="shared" si="13"/>
        <v>243072.7</v>
      </c>
      <c r="M830" s="659">
        <f t="shared" si="14"/>
        <v>393580.25</v>
      </c>
      <c r="N830" s="659">
        <f t="shared" si="15"/>
        <v>281555.3</v>
      </c>
    </row>
    <row r="831" spans="1:26" x14ac:dyDescent="0.25">
      <c r="A831">
        <v>116</v>
      </c>
      <c r="B831">
        <v>1</v>
      </c>
      <c r="C831">
        <v>95959</v>
      </c>
      <c r="D831">
        <v>217240</v>
      </c>
      <c r="E831">
        <v>93373</v>
      </c>
      <c r="G831">
        <v>0.05</v>
      </c>
      <c r="H831" s="659">
        <f t="shared" si="11"/>
        <v>5260.8</v>
      </c>
      <c r="I831" s="659">
        <f t="shared" si="17"/>
        <v>13867.1</v>
      </c>
      <c r="J831" s="659">
        <f t="shared" si="16"/>
        <v>5615.6500000000005</v>
      </c>
      <c r="L831" s="659">
        <f t="shared" si="13"/>
        <v>99955.199999999997</v>
      </c>
      <c r="M831" s="659">
        <f t="shared" si="14"/>
        <v>263474.90000000002</v>
      </c>
      <c r="N831" s="659">
        <f t="shared" si="15"/>
        <v>106697.35</v>
      </c>
    </row>
    <row r="832" spans="1:26" x14ac:dyDescent="0.25">
      <c r="A832">
        <v>117</v>
      </c>
      <c r="B832">
        <v>1</v>
      </c>
      <c r="C832">
        <v>54519</v>
      </c>
      <c r="D832">
        <v>150465</v>
      </c>
      <c r="E832">
        <v>92140</v>
      </c>
      <c r="G832">
        <v>0.05</v>
      </c>
      <c r="H832" s="659">
        <f t="shared" si="11"/>
        <v>2919.05</v>
      </c>
      <c r="I832" s="659">
        <f t="shared" si="17"/>
        <v>8805.25</v>
      </c>
      <c r="J832" s="659">
        <f t="shared" si="16"/>
        <v>5710.2000000000007</v>
      </c>
      <c r="L832" s="659">
        <f t="shared" si="13"/>
        <v>55461.95</v>
      </c>
      <c r="M832" s="659">
        <f t="shared" si="14"/>
        <v>167299.75</v>
      </c>
      <c r="N832" s="659">
        <f t="shared" si="15"/>
        <v>108493.8</v>
      </c>
    </row>
    <row r="833" spans="1:5" x14ac:dyDescent="0.25">
      <c r="A833">
        <v>118</v>
      </c>
      <c r="B833">
        <v>1</v>
      </c>
      <c r="C833">
        <v>26100</v>
      </c>
      <c r="D833">
        <v>107800</v>
      </c>
      <c r="E833">
        <v>66200</v>
      </c>
    </row>
    <row r="834" spans="1:5" x14ac:dyDescent="0.25">
      <c r="A834">
        <v>119</v>
      </c>
      <c r="B834">
        <v>0</v>
      </c>
      <c r="C834">
        <v>1</v>
      </c>
      <c r="D834">
        <v>0</v>
      </c>
    </row>
    <row r="835" spans="1:5" x14ac:dyDescent="0.25">
      <c r="A835" t="s">
        <v>530</v>
      </c>
      <c r="B835" t="s">
        <v>531</v>
      </c>
    </row>
    <row r="836" spans="1:5" x14ac:dyDescent="0.25">
      <c r="A836">
        <v>2</v>
      </c>
      <c r="B836" t="s">
        <v>527</v>
      </c>
    </row>
    <row r="837" spans="1:5" x14ac:dyDescent="0.25">
      <c r="A837">
        <v>2</v>
      </c>
      <c r="B837" t="s">
        <v>528</v>
      </c>
    </row>
    <row r="838" spans="1:5" x14ac:dyDescent="0.25">
      <c r="A838">
        <v>3</v>
      </c>
      <c r="B838" t="s">
        <v>471</v>
      </c>
      <c r="C838" s="3" t="s">
        <v>439</v>
      </c>
      <c r="D838" s="3"/>
      <c r="E838" s="3"/>
    </row>
    <row r="839" spans="1:5" x14ac:dyDescent="0.25">
      <c r="A839">
        <v>1</v>
      </c>
      <c r="B839" t="s">
        <v>478</v>
      </c>
      <c r="C839" s="664" t="s">
        <v>188</v>
      </c>
      <c r="D839" s="664" t="s">
        <v>189</v>
      </c>
      <c r="E839" s="664" t="s">
        <v>190</v>
      </c>
    </row>
    <row r="840" spans="1:5" x14ac:dyDescent="0.25">
      <c r="A840">
        <v>79</v>
      </c>
      <c r="B840">
        <v>1</v>
      </c>
      <c r="C840" s="660">
        <v>66500</v>
      </c>
      <c r="D840" s="660">
        <v>28000</v>
      </c>
      <c r="E840" s="660">
        <v>700</v>
      </c>
    </row>
    <row r="841" spans="1:5" x14ac:dyDescent="0.25">
      <c r="A841">
        <v>80</v>
      </c>
      <c r="B841">
        <v>1</v>
      </c>
      <c r="C841" s="660">
        <v>57300</v>
      </c>
      <c r="D841" s="660">
        <v>40300</v>
      </c>
      <c r="E841" s="660">
        <v>200</v>
      </c>
    </row>
    <row r="842" spans="1:5" x14ac:dyDescent="0.25">
      <c r="A842">
        <v>81</v>
      </c>
      <c r="B842">
        <v>1</v>
      </c>
      <c r="C842" s="660">
        <v>59700</v>
      </c>
      <c r="D842" s="660">
        <v>25300</v>
      </c>
      <c r="E842" s="660">
        <v>1300</v>
      </c>
    </row>
    <row r="843" spans="1:5" x14ac:dyDescent="0.25">
      <c r="A843">
        <v>82</v>
      </c>
      <c r="B843">
        <v>1</v>
      </c>
      <c r="C843" s="660">
        <v>94400</v>
      </c>
      <c r="D843" s="660">
        <v>26200</v>
      </c>
      <c r="E843" s="660">
        <v>200</v>
      </c>
    </row>
    <row r="844" spans="1:5" x14ac:dyDescent="0.25">
      <c r="A844">
        <v>83</v>
      </c>
      <c r="B844">
        <v>1</v>
      </c>
      <c r="C844" s="660">
        <v>14437</v>
      </c>
      <c r="D844" s="660">
        <v>14148</v>
      </c>
      <c r="E844" s="660">
        <v>314</v>
      </c>
    </row>
    <row r="845" spans="1:5" x14ac:dyDescent="0.25">
      <c r="A845">
        <v>84</v>
      </c>
      <c r="B845">
        <v>1</v>
      </c>
      <c r="C845" s="660">
        <v>39234</v>
      </c>
      <c r="D845" s="660">
        <v>8115</v>
      </c>
      <c r="E845" s="660">
        <v>187</v>
      </c>
    </row>
    <row r="846" spans="1:5" x14ac:dyDescent="0.25">
      <c r="A846">
        <v>85</v>
      </c>
      <c r="B846">
        <v>1</v>
      </c>
      <c r="C846" s="660">
        <v>24336</v>
      </c>
      <c r="D846" s="660">
        <v>8066</v>
      </c>
      <c r="E846" s="660">
        <v>832</v>
      </c>
    </row>
    <row r="847" spans="1:5" x14ac:dyDescent="0.25">
      <c r="A847">
        <v>86</v>
      </c>
      <c r="B847">
        <v>1</v>
      </c>
      <c r="C847" s="660">
        <v>9782</v>
      </c>
      <c r="D847" s="660">
        <v>6566</v>
      </c>
      <c r="E847" s="660">
        <v>229</v>
      </c>
    </row>
    <row r="848" spans="1:5" x14ac:dyDescent="0.25">
      <c r="A848">
        <v>87</v>
      </c>
      <c r="B848">
        <v>1</v>
      </c>
      <c r="C848" s="660">
        <v>5500</v>
      </c>
      <c r="D848" s="660">
        <v>3500</v>
      </c>
      <c r="E848" s="660">
        <v>100</v>
      </c>
    </row>
    <row r="849" spans="1:5" x14ac:dyDescent="0.25">
      <c r="A849">
        <v>88</v>
      </c>
      <c r="B849">
        <v>1</v>
      </c>
      <c r="C849" s="660">
        <v>7241</v>
      </c>
      <c r="D849" s="660">
        <v>4700</v>
      </c>
      <c r="E849" s="660">
        <v>51</v>
      </c>
    </row>
    <row r="850" spans="1:5" x14ac:dyDescent="0.25">
      <c r="A850">
        <v>89</v>
      </c>
      <c r="B850">
        <v>1</v>
      </c>
      <c r="C850" s="660">
        <v>15143</v>
      </c>
      <c r="D850" s="660">
        <v>11140</v>
      </c>
      <c r="E850" s="660">
        <v>559</v>
      </c>
    </row>
    <row r="851" spans="1:5" x14ac:dyDescent="0.25">
      <c r="A851">
        <v>90</v>
      </c>
      <c r="B851">
        <v>1</v>
      </c>
      <c r="C851" s="660">
        <v>10266</v>
      </c>
      <c r="D851" s="660">
        <v>8166</v>
      </c>
      <c r="E851" s="660">
        <v>458</v>
      </c>
    </row>
    <row r="852" spans="1:5" x14ac:dyDescent="0.25">
      <c r="A852">
        <v>91</v>
      </c>
      <c r="B852">
        <v>1</v>
      </c>
      <c r="C852" s="660">
        <v>42525</v>
      </c>
      <c r="D852" s="660">
        <v>8770</v>
      </c>
      <c r="E852" s="660">
        <v>1059</v>
      </c>
    </row>
    <row r="853" spans="1:5" x14ac:dyDescent="0.25">
      <c r="A853">
        <v>92</v>
      </c>
      <c r="B853">
        <v>1</v>
      </c>
      <c r="C853" s="660">
        <v>19178</v>
      </c>
      <c r="D853" s="660">
        <v>9756</v>
      </c>
      <c r="E853" s="660">
        <v>542</v>
      </c>
    </row>
    <row r="854" spans="1:5" x14ac:dyDescent="0.25">
      <c r="A854">
        <v>93</v>
      </c>
      <c r="B854">
        <v>1</v>
      </c>
      <c r="C854" s="660">
        <v>8267</v>
      </c>
      <c r="D854" s="660">
        <v>7943</v>
      </c>
      <c r="E854" s="660">
        <v>627</v>
      </c>
    </row>
    <row r="855" spans="1:5" x14ac:dyDescent="0.25">
      <c r="A855">
        <v>94</v>
      </c>
      <c r="B855">
        <v>1</v>
      </c>
      <c r="C855" s="660">
        <v>13400</v>
      </c>
      <c r="D855" s="660">
        <v>4000</v>
      </c>
      <c r="E855" s="660">
        <v>1100</v>
      </c>
    </row>
    <row r="856" spans="1:5" x14ac:dyDescent="0.25">
      <c r="A856">
        <v>95</v>
      </c>
      <c r="B856">
        <v>1</v>
      </c>
      <c r="C856" s="660">
        <v>26700</v>
      </c>
      <c r="D856" s="660">
        <v>6300</v>
      </c>
      <c r="E856" s="660">
        <v>800</v>
      </c>
    </row>
    <row r="857" spans="1:5" x14ac:dyDescent="0.25">
      <c r="A857">
        <v>96</v>
      </c>
      <c r="B857">
        <v>1</v>
      </c>
      <c r="C857" s="660">
        <v>28300</v>
      </c>
      <c r="D857" s="660">
        <v>4700</v>
      </c>
      <c r="E857" s="660">
        <v>100</v>
      </c>
    </row>
    <row r="858" spans="1:5" x14ac:dyDescent="0.25">
      <c r="A858">
        <v>97</v>
      </c>
      <c r="B858">
        <v>1</v>
      </c>
      <c r="C858" s="660">
        <v>12300</v>
      </c>
      <c r="D858" s="660">
        <v>14600</v>
      </c>
      <c r="E858" s="660">
        <v>400</v>
      </c>
    </row>
    <row r="859" spans="1:5" x14ac:dyDescent="0.25">
      <c r="A859">
        <v>98</v>
      </c>
      <c r="B859">
        <v>1</v>
      </c>
      <c r="C859" s="660">
        <v>10813</v>
      </c>
      <c r="D859" s="660">
        <v>8880</v>
      </c>
      <c r="E859" s="660">
        <v>466</v>
      </c>
    </row>
    <row r="860" spans="1:5" x14ac:dyDescent="0.25">
      <c r="A860">
        <v>99</v>
      </c>
      <c r="B860">
        <v>1</v>
      </c>
      <c r="C860" s="660">
        <v>35234</v>
      </c>
      <c r="D860" s="660">
        <v>14119</v>
      </c>
      <c r="E860" s="660">
        <v>836</v>
      </c>
    </row>
    <row r="861" spans="1:5" x14ac:dyDescent="0.25">
      <c r="A861">
        <v>100</v>
      </c>
      <c r="B861">
        <v>1</v>
      </c>
      <c r="C861" s="660">
        <v>10709</v>
      </c>
      <c r="D861" s="660">
        <v>8156</v>
      </c>
      <c r="E861" s="660">
        <v>1663</v>
      </c>
    </row>
    <row r="862" spans="1:5" x14ac:dyDescent="0.25">
      <c r="A862">
        <v>101</v>
      </c>
      <c r="B862">
        <v>1</v>
      </c>
      <c r="C862" s="660">
        <v>109645</v>
      </c>
      <c r="D862" s="660">
        <v>15076</v>
      </c>
      <c r="E862" s="660">
        <v>233</v>
      </c>
    </row>
    <row r="863" spans="1:5" x14ac:dyDescent="0.25">
      <c r="A863">
        <v>102</v>
      </c>
      <c r="B863">
        <v>1</v>
      </c>
      <c r="C863" s="660">
        <v>126246</v>
      </c>
      <c r="D863" s="660">
        <v>33678</v>
      </c>
      <c r="E863" s="660">
        <v>912</v>
      </c>
    </row>
    <row r="864" spans="1:5" x14ac:dyDescent="0.25">
      <c r="A864">
        <v>103</v>
      </c>
      <c r="B864">
        <v>1</v>
      </c>
      <c r="C864" s="660">
        <v>78212</v>
      </c>
      <c r="D864" s="660">
        <v>100825</v>
      </c>
      <c r="E864" s="660">
        <v>1555</v>
      </c>
    </row>
    <row r="865" spans="1:5" x14ac:dyDescent="0.25">
      <c r="A865">
        <v>104</v>
      </c>
      <c r="B865">
        <v>1</v>
      </c>
      <c r="C865" s="660">
        <v>126168</v>
      </c>
      <c r="D865" s="660">
        <v>47402</v>
      </c>
      <c r="E865" s="660">
        <v>1675</v>
      </c>
    </row>
    <row r="866" spans="1:5" x14ac:dyDescent="0.25">
      <c r="A866">
        <v>105</v>
      </c>
      <c r="B866">
        <v>1</v>
      </c>
      <c r="C866" s="660">
        <v>48835</v>
      </c>
      <c r="D866" s="660">
        <v>43267</v>
      </c>
      <c r="E866" s="660">
        <v>1043</v>
      </c>
    </row>
    <row r="867" spans="1:5" x14ac:dyDescent="0.25">
      <c r="A867">
        <v>106</v>
      </c>
      <c r="B867">
        <v>1</v>
      </c>
      <c r="C867" s="660">
        <v>17814</v>
      </c>
      <c r="D867" s="660">
        <v>9293</v>
      </c>
      <c r="E867" s="660">
        <v>811</v>
      </c>
    </row>
    <row r="868" spans="1:5" x14ac:dyDescent="0.25">
      <c r="A868">
        <v>107</v>
      </c>
      <c r="B868">
        <v>1</v>
      </c>
      <c r="C868" s="660">
        <v>8832</v>
      </c>
      <c r="D868" s="660">
        <v>5632</v>
      </c>
      <c r="E868" s="660">
        <v>85</v>
      </c>
    </row>
    <row r="869" spans="1:5" x14ac:dyDescent="0.25">
      <c r="A869">
        <v>108</v>
      </c>
      <c r="B869">
        <v>1</v>
      </c>
      <c r="C869" s="660">
        <v>77911</v>
      </c>
      <c r="D869" s="660">
        <v>1482</v>
      </c>
      <c r="E869" s="660">
        <v>40</v>
      </c>
    </row>
    <row r="870" spans="1:5" x14ac:dyDescent="0.25">
      <c r="A870">
        <v>109</v>
      </c>
      <c r="B870">
        <v>1</v>
      </c>
      <c r="C870" s="660">
        <v>31044</v>
      </c>
      <c r="D870" s="660">
        <v>17620</v>
      </c>
      <c r="E870" s="660">
        <v>306</v>
      </c>
    </row>
    <row r="871" spans="1:5" x14ac:dyDescent="0.25">
      <c r="A871">
        <v>110</v>
      </c>
      <c r="B871">
        <v>1</v>
      </c>
      <c r="C871" s="660">
        <v>123112</v>
      </c>
      <c r="D871" s="660">
        <v>5413</v>
      </c>
      <c r="E871" s="660">
        <v>29</v>
      </c>
    </row>
    <row r="872" spans="1:5" x14ac:dyDescent="0.25">
      <c r="A872">
        <v>111</v>
      </c>
      <c r="B872">
        <v>1</v>
      </c>
      <c r="C872" s="660">
        <v>55369</v>
      </c>
      <c r="D872" s="660">
        <v>15128</v>
      </c>
      <c r="E872" s="660">
        <v>34</v>
      </c>
    </row>
    <row r="873" spans="1:5" x14ac:dyDescent="0.25">
      <c r="A873">
        <v>112</v>
      </c>
      <c r="B873">
        <v>1</v>
      </c>
      <c r="C873" s="660">
        <v>43279</v>
      </c>
      <c r="D873" s="660">
        <v>13597</v>
      </c>
      <c r="E873" s="660">
        <v>71</v>
      </c>
    </row>
    <row r="874" spans="1:5" x14ac:dyDescent="0.25">
      <c r="A874">
        <v>113</v>
      </c>
      <c r="B874">
        <v>1</v>
      </c>
      <c r="C874" s="660">
        <v>69650</v>
      </c>
      <c r="D874" s="660">
        <v>16911</v>
      </c>
      <c r="E874" s="660">
        <v>142</v>
      </c>
    </row>
    <row r="875" spans="1:5" x14ac:dyDescent="0.25">
      <c r="A875">
        <v>114</v>
      </c>
      <c r="B875">
        <v>1</v>
      </c>
      <c r="C875" s="660">
        <v>104729</v>
      </c>
      <c r="D875" s="660">
        <v>22573</v>
      </c>
      <c r="E875" s="660">
        <v>284</v>
      </c>
    </row>
    <row r="876" spans="1:5" x14ac:dyDescent="0.25">
      <c r="A876">
        <v>115</v>
      </c>
      <c r="B876">
        <v>1</v>
      </c>
      <c r="C876" s="660">
        <v>145910</v>
      </c>
      <c r="D876" s="660">
        <v>20243</v>
      </c>
      <c r="E876" s="660">
        <v>206</v>
      </c>
    </row>
    <row r="877" spans="1:5" x14ac:dyDescent="0.25">
      <c r="A877">
        <v>116</v>
      </c>
      <c r="B877">
        <v>1</v>
      </c>
      <c r="C877" s="660">
        <v>23862</v>
      </c>
      <c r="D877" s="660">
        <v>20404</v>
      </c>
      <c r="E877" s="660">
        <v>289</v>
      </c>
    </row>
    <row r="878" spans="1:5" x14ac:dyDescent="0.25">
      <c r="A878">
        <v>117</v>
      </c>
      <c r="B878">
        <v>1</v>
      </c>
      <c r="C878" s="660">
        <v>44215</v>
      </c>
      <c r="D878" s="660">
        <v>4461</v>
      </c>
      <c r="E878" s="660">
        <v>204</v>
      </c>
    </row>
    <row r="879" spans="1:5" x14ac:dyDescent="0.25">
      <c r="A879">
        <v>118</v>
      </c>
      <c r="B879">
        <v>1</v>
      </c>
      <c r="C879">
        <v>40400</v>
      </c>
      <c r="D879">
        <v>9500</v>
      </c>
      <c r="E879">
        <v>200</v>
      </c>
    </row>
    <row r="880" spans="1:5" x14ac:dyDescent="0.25">
      <c r="A880">
        <v>119</v>
      </c>
      <c r="B880">
        <v>0</v>
      </c>
      <c r="C880">
        <v>1</v>
      </c>
      <c r="D880">
        <v>0</v>
      </c>
    </row>
    <row r="881" spans="1:9" x14ac:dyDescent="0.25">
      <c r="A881" t="s">
        <v>532</v>
      </c>
      <c r="B881" t="s">
        <v>533</v>
      </c>
    </row>
    <row r="882" spans="1:9" x14ac:dyDescent="0.25">
      <c r="A882">
        <v>2</v>
      </c>
      <c r="B882" t="s">
        <v>527</v>
      </c>
    </row>
    <row r="883" spans="1:9" x14ac:dyDescent="0.25">
      <c r="A883">
        <v>2</v>
      </c>
      <c r="B883" t="s">
        <v>528</v>
      </c>
    </row>
    <row r="884" spans="1:9" x14ac:dyDescent="0.25">
      <c r="A884">
        <v>3</v>
      </c>
      <c r="B884" t="s">
        <v>471</v>
      </c>
      <c r="G884" s="3" t="s">
        <v>436</v>
      </c>
      <c r="H884" s="3"/>
      <c r="I884" s="3"/>
    </row>
    <row r="885" spans="1:9" x14ac:dyDescent="0.25">
      <c r="A885">
        <v>1</v>
      </c>
      <c r="B885" t="s">
        <v>478</v>
      </c>
      <c r="G885" s="664" t="s">
        <v>188</v>
      </c>
      <c r="H885" s="664" t="s">
        <v>189</v>
      </c>
      <c r="I885" s="664" t="s">
        <v>190</v>
      </c>
    </row>
    <row r="886" spans="1:9" x14ac:dyDescent="0.25">
      <c r="A886">
        <v>79</v>
      </c>
      <c r="B886">
        <v>1</v>
      </c>
      <c r="C886">
        <v>23265</v>
      </c>
      <c r="D886">
        <v>26236</v>
      </c>
      <c r="E886">
        <v>4754</v>
      </c>
      <c r="G886" s="659">
        <f>C886*0.925</f>
        <v>21520.125</v>
      </c>
      <c r="H886" s="659">
        <f t="shared" ref="H886:I886" si="18">D886*0.925</f>
        <v>24268.300000000003</v>
      </c>
      <c r="I886" s="659">
        <f t="shared" si="18"/>
        <v>4397.45</v>
      </c>
    </row>
    <row r="887" spans="1:9" x14ac:dyDescent="0.25">
      <c r="A887">
        <v>80</v>
      </c>
      <c r="B887">
        <v>1</v>
      </c>
      <c r="C887">
        <v>16409</v>
      </c>
      <c r="D887">
        <v>28842</v>
      </c>
      <c r="E887">
        <v>3017</v>
      </c>
      <c r="G887" s="659">
        <f t="shared" ref="G887:G899" si="19">C887*0.925</f>
        <v>15178.325000000001</v>
      </c>
      <c r="H887" s="659">
        <f t="shared" ref="H887:H899" si="20">D887*0.925</f>
        <v>26678.850000000002</v>
      </c>
      <c r="I887" s="659">
        <f t="shared" ref="I887:I899" si="21">E887*0.925</f>
        <v>2790.7249999999999</v>
      </c>
    </row>
    <row r="888" spans="1:9" x14ac:dyDescent="0.25">
      <c r="A888">
        <v>81</v>
      </c>
      <c r="B888">
        <v>1</v>
      </c>
      <c r="C888">
        <v>21300</v>
      </c>
      <c r="D888">
        <v>19700</v>
      </c>
      <c r="E888">
        <v>2331</v>
      </c>
      <c r="G888" s="659">
        <f t="shared" si="19"/>
        <v>19702.5</v>
      </c>
      <c r="H888" s="659">
        <f t="shared" si="20"/>
        <v>18222.5</v>
      </c>
      <c r="I888" s="659">
        <f t="shared" si="21"/>
        <v>2156.1750000000002</v>
      </c>
    </row>
    <row r="889" spans="1:9" x14ac:dyDescent="0.25">
      <c r="A889">
        <v>82</v>
      </c>
      <c r="B889">
        <v>1</v>
      </c>
      <c r="C889">
        <v>39400</v>
      </c>
      <c r="D889">
        <v>22123</v>
      </c>
      <c r="E889">
        <v>2194</v>
      </c>
      <c r="G889" s="659">
        <f t="shared" si="19"/>
        <v>36445</v>
      </c>
      <c r="H889" s="659">
        <f t="shared" si="20"/>
        <v>20463.775000000001</v>
      </c>
      <c r="I889" s="659">
        <f t="shared" si="21"/>
        <v>2029.45</v>
      </c>
    </row>
    <row r="890" spans="1:9" x14ac:dyDescent="0.25">
      <c r="A890">
        <v>83</v>
      </c>
      <c r="B890">
        <v>1</v>
      </c>
      <c r="C890">
        <v>20527</v>
      </c>
      <c r="D890">
        <v>18540</v>
      </c>
      <c r="E890">
        <v>1160</v>
      </c>
      <c r="G890" s="659">
        <f t="shared" si="19"/>
        <v>18987.475000000002</v>
      </c>
      <c r="H890" s="659">
        <f t="shared" si="20"/>
        <v>17149.5</v>
      </c>
      <c r="I890" s="659">
        <f t="shared" si="21"/>
        <v>1073</v>
      </c>
    </row>
    <row r="891" spans="1:9" x14ac:dyDescent="0.25">
      <c r="A891">
        <v>84</v>
      </c>
      <c r="B891">
        <v>1</v>
      </c>
      <c r="C891">
        <v>24164</v>
      </c>
      <c r="D891">
        <v>21896</v>
      </c>
      <c r="E891">
        <v>729</v>
      </c>
      <c r="G891" s="659">
        <f t="shared" si="19"/>
        <v>22351.7</v>
      </c>
      <c r="H891" s="659">
        <f t="shared" si="20"/>
        <v>20253.8</v>
      </c>
      <c r="I891" s="659">
        <f t="shared" si="21"/>
        <v>674.32500000000005</v>
      </c>
    </row>
    <row r="892" spans="1:9" x14ac:dyDescent="0.25">
      <c r="A892">
        <v>85</v>
      </c>
      <c r="B892">
        <v>1</v>
      </c>
      <c r="C892">
        <v>28329</v>
      </c>
      <c r="D892">
        <v>19502</v>
      </c>
      <c r="E892">
        <v>2895</v>
      </c>
      <c r="G892" s="659">
        <f t="shared" si="19"/>
        <v>26204.325000000001</v>
      </c>
      <c r="H892" s="659">
        <f t="shared" si="20"/>
        <v>18039.350000000002</v>
      </c>
      <c r="I892" s="659">
        <f t="shared" si="21"/>
        <v>2677.875</v>
      </c>
    </row>
    <row r="893" spans="1:9" x14ac:dyDescent="0.25">
      <c r="A893">
        <v>86</v>
      </c>
      <c r="B893">
        <v>1</v>
      </c>
      <c r="C893">
        <v>44257</v>
      </c>
      <c r="D893">
        <v>22538</v>
      </c>
      <c r="E893">
        <v>3902</v>
      </c>
      <c r="G893" s="659">
        <f t="shared" si="19"/>
        <v>40937.724999999999</v>
      </c>
      <c r="H893" s="659">
        <f t="shared" si="20"/>
        <v>20847.650000000001</v>
      </c>
      <c r="I893" s="659">
        <f t="shared" si="21"/>
        <v>3609.3500000000004</v>
      </c>
    </row>
    <row r="894" spans="1:9" x14ac:dyDescent="0.25">
      <c r="A894">
        <v>87</v>
      </c>
      <c r="B894">
        <v>1</v>
      </c>
      <c r="C894">
        <v>108465</v>
      </c>
      <c r="D894">
        <v>45114</v>
      </c>
      <c r="E894">
        <v>3657</v>
      </c>
      <c r="G894" s="659">
        <f t="shared" si="19"/>
        <v>100330.125</v>
      </c>
      <c r="H894" s="659">
        <f t="shared" si="20"/>
        <v>41730.450000000004</v>
      </c>
      <c r="I894" s="659">
        <f t="shared" si="21"/>
        <v>3382.7250000000004</v>
      </c>
    </row>
    <row r="895" spans="1:9" x14ac:dyDescent="0.25">
      <c r="A895">
        <v>88</v>
      </c>
      <c r="B895">
        <v>1</v>
      </c>
      <c r="C895">
        <v>13550</v>
      </c>
      <c r="D895">
        <v>95202</v>
      </c>
      <c r="E895">
        <v>338</v>
      </c>
      <c r="G895" s="659">
        <f t="shared" si="19"/>
        <v>12533.75</v>
      </c>
      <c r="H895" s="659">
        <f t="shared" si="20"/>
        <v>88061.85</v>
      </c>
      <c r="I895" s="659">
        <f t="shared" si="21"/>
        <v>312.65000000000003</v>
      </c>
    </row>
    <row r="896" spans="1:9" x14ac:dyDescent="0.25">
      <c r="A896">
        <v>89</v>
      </c>
      <c r="B896">
        <v>1</v>
      </c>
      <c r="C896">
        <v>11843</v>
      </c>
      <c r="D896">
        <v>17395</v>
      </c>
      <c r="E896">
        <v>1978</v>
      </c>
      <c r="G896" s="659">
        <f t="shared" si="19"/>
        <v>10954.775</v>
      </c>
      <c r="H896" s="659">
        <f t="shared" si="20"/>
        <v>16090.375</v>
      </c>
      <c r="I896" s="659">
        <f t="shared" si="21"/>
        <v>1829.65</v>
      </c>
    </row>
    <row r="897" spans="1:9" x14ac:dyDescent="0.25">
      <c r="A897">
        <v>90</v>
      </c>
      <c r="B897">
        <v>1</v>
      </c>
      <c r="C897">
        <v>7991</v>
      </c>
      <c r="D897">
        <v>12794</v>
      </c>
      <c r="E897">
        <v>706</v>
      </c>
      <c r="G897" s="659">
        <f t="shared" si="19"/>
        <v>7391.6750000000002</v>
      </c>
      <c r="H897" s="659">
        <f t="shared" si="20"/>
        <v>11834.45</v>
      </c>
      <c r="I897" s="659">
        <f t="shared" si="21"/>
        <v>653.05000000000007</v>
      </c>
    </row>
    <row r="898" spans="1:9" x14ac:dyDescent="0.25">
      <c r="A898">
        <v>91</v>
      </c>
      <c r="B898">
        <v>1</v>
      </c>
      <c r="C898">
        <v>22719</v>
      </c>
      <c r="D898">
        <v>2999</v>
      </c>
      <c r="E898">
        <v>504</v>
      </c>
      <c r="G898" s="659">
        <f t="shared" si="19"/>
        <v>21015.075000000001</v>
      </c>
      <c r="H898" s="659">
        <f t="shared" si="20"/>
        <v>2774.0750000000003</v>
      </c>
      <c r="I898" s="659">
        <f t="shared" si="21"/>
        <v>466.20000000000005</v>
      </c>
    </row>
    <row r="899" spans="1:9" x14ac:dyDescent="0.25">
      <c r="A899">
        <v>92</v>
      </c>
      <c r="B899">
        <v>1</v>
      </c>
      <c r="C899">
        <v>24537</v>
      </c>
      <c r="D899">
        <v>15594</v>
      </c>
      <c r="E899">
        <v>43</v>
      </c>
      <c r="G899" s="659">
        <f t="shared" si="19"/>
        <v>22696.725000000002</v>
      </c>
      <c r="H899" s="659">
        <f t="shared" si="20"/>
        <v>14424.45</v>
      </c>
      <c r="I899" s="659">
        <f t="shared" si="21"/>
        <v>39.774999999999999</v>
      </c>
    </row>
    <row r="900" spans="1:9" x14ac:dyDescent="0.25">
      <c r="A900">
        <v>93</v>
      </c>
      <c r="B900">
        <v>1</v>
      </c>
      <c r="C900">
        <v>11828</v>
      </c>
      <c r="D900">
        <v>12530</v>
      </c>
      <c r="E900">
        <v>301</v>
      </c>
      <c r="G900" s="659">
        <f t="shared" ref="G900:G924" si="22">C900*0.925</f>
        <v>10940.9</v>
      </c>
      <c r="H900" s="659">
        <f t="shared" ref="H900:H924" si="23">D900*0.925</f>
        <v>11590.25</v>
      </c>
      <c r="I900" s="659">
        <f t="shared" ref="I900:I924" si="24">E900*0.925</f>
        <v>278.42500000000001</v>
      </c>
    </row>
    <row r="901" spans="1:9" x14ac:dyDescent="0.25">
      <c r="A901">
        <v>94</v>
      </c>
      <c r="B901">
        <v>1</v>
      </c>
      <c r="C901">
        <v>14041</v>
      </c>
      <c r="D901">
        <v>6504</v>
      </c>
      <c r="E901">
        <v>386</v>
      </c>
      <c r="G901" s="659">
        <f t="shared" si="22"/>
        <v>12987.925000000001</v>
      </c>
      <c r="H901" s="659">
        <f t="shared" si="23"/>
        <v>6016.2000000000007</v>
      </c>
      <c r="I901" s="659">
        <f t="shared" si="24"/>
        <v>357.05</v>
      </c>
    </row>
    <row r="902" spans="1:9" x14ac:dyDescent="0.25">
      <c r="A902">
        <v>95</v>
      </c>
      <c r="B902">
        <v>1</v>
      </c>
      <c r="C902">
        <v>9198</v>
      </c>
      <c r="D902">
        <v>4995</v>
      </c>
      <c r="E902">
        <v>479</v>
      </c>
      <c r="G902" s="659">
        <f t="shared" si="22"/>
        <v>8508.15</v>
      </c>
      <c r="H902" s="659">
        <f t="shared" si="23"/>
        <v>4620.375</v>
      </c>
      <c r="I902" s="659">
        <f t="shared" si="24"/>
        <v>443.07500000000005</v>
      </c>
    </row>
    <row r="903" spans="1:9" x14ac:dyDescent="0.25">
      <c r="A903">
        <v>96</v>
      </c>
      <c r="B903">
        <v>1</v>
      </c>
      <c r="C903">
        <v>16707</v>
      </c>
      <c r="D903">
        <v>2390</v>
      </c>
      <c r="E903">
        <v>0</v>
      </c>
      <c r="G903" s="659">
        <f t="shared" si="22"/>
        <v>15453.975</v>
      </c>
      <c r="H903" s="659">
        <f t="shared" si="23"/>
        <v>2210.75</v>
      </c>
      <c r="I903" s="659">
        <f t="shared" si="24"/>
        <v>0</v>
      </c>
    </row>
    <row r="904" spans="1:9" x14ac:dyDescent="0.25">
      <c r="A904">
        <v>97</v>
      </c>
      <c r="B904">
        <v>1</v>
      </c>
      <c r="C904">
        <v>10242</v>
      </c>
      <c r="D904">
        <v>8832</v>
      </c>
      <c r="E904">
        <v>244</v>
      </c>
      <c r="G904" s="659">
        <f t="shared" si="22"/>
        <v>9473.85</v>
      </c>
      <c r="H904" s="659">
        <f t="shared" si="23"/>
        <v>8169.6</v>
      </c>
      <c r="I904" s="659">
        <f t="shared" si="24"/>
        <v>225.70000000000002</v>
      </c>
    </row>
    <row r="905" spans="1:9" x14ac:dyDescent="0.25">
      <c r="A905">
        <v>98</v>
      </c>
      <c r="B905">
        <v>1</v>
      </c>
      <c r="C905">
        <v>10002</v>
      </c>
      <c r="D905">
        <v>7662</v>
      </c>
      <c r="E905">
        <v>398</v>
      </c>
      <c r="G905" s="659">
        <f t="shared" si="22"/>
        <v>9251.85</v>
      </c>
      <c r="H905" s="659">
        <f t="shared" si="23"/>
        <v>7087.35</v>
      </c>
      <c r="I905" s="659">
        <f t="shared" si="24"/>
        <v>368.15000000000003</v>
      </c>
    </row>
    <row r="906" spans="1:9" x14ac:dyDescent="0.25">
      <c r="A906">
        <v>99</v>
      </c>
      <c r="B906">
        <v>1</v>
      </c>
      <c r="C906">
        <v>6942</v>
      </c>
      <c r="D906">
        <v>4917</v>
      </c>
      <c r="E906">
        <v>286</v>
      </c>
      <c r="G906" s="659">
        <f t="shared" si="22"/>
        <v>6421.35</v>
      </c>
      <c r="H906" s="659">
        <f t="shared" si="23"/>
        <v>4548.2250000000004</v>
      </c>
      <c r="I906" s="659">
        <f t="shared" si="24"/>
        <v>264.55</v>
      </c>
    </row>
    <row r="907" spans="1:9" x14ac:dyDescent="0.25">
      <c r="A907">
        <v>100</v>
      </c>
      <c r="B907">
        <v>1</v>
      </c>
      <c r="C907">
        <v>2410</v>
      </c>
      <c r="D907">
        <v>3493</v>
      </c>
      <c r="E907">
        <v>65</v>
      </c>
      <c r="G907" s="659">
        <f t="shared" si="22"/>
        <v>2229.25</v>
      </c>
      <c r="H907" s="659">
        <f t="shared" si="23"/>
        <v>3231.0250000000001</v>
      </c>
      <c r="I907" s="659">
        <f t="shared" si="24"/>
        <v>60.125</v>
      </c>
    </row>
    <row r="908" spans="1:9" x14ac:dyDescent="0.25">
      <c r="A908">
        <v>101</v>
      </c>
      <c r="B908">
        <v>1</v>
      </c>
      <c r="C908">
        <v>26104</v>
      </c>
      <c r="D908">
        <v>14279</v>
      </c>
      <c r="E908">
        <v>388</v>
      </c>
      <c r="G908" s="659">
        <f t="shared" si="22"/>
        <v>24146.2</v>
      </c>
      <c r="H908" s="659">
        <f t="shared" si="23"/>
        <v>13208.075000000001</v>
      </c>
      <c r="I908" s="659">
        <f t="shared" si="24"/>
        <v>358.90000000000003</v>
      </c>
    </row>
    <row r="909" spans="1:9" x14ac:dyDescent="0.25">
      <c r="A909">
        <v>102</v>
      </c>
      <c r="B909">
        <v>1</v>
      </c>
      <c r="C909">
        <v>29990</v>
      </c>
      <c r="D909">
        <v>39400</v>
      </c>
      <c r="E909">
        <v>2108</v>
      </c>
      <c r="G909" s="659">
        <f t="shared" si="22"/>
        <v>27740.75</v>
      </c>
      <c r="H909" s="659">
        <f t="shared" si="23"/>
        <v>36445</v>
      </c>
      <c r="I909" s="659">
        <f t="shared" si="24"/>
        <v>1949.9</v>
      </c>
    </row>
    <row r="910" spans="1:9" x14ac:dyDescent="0.25">
      <c r="A910">
        <v>103</v>
      </c>
      <c r="B910">
        <v>1</v>
      </c>
      <c r="C910">
        <v>10904</v>
      </c>
      <c r="D910">
        <v>37545</v>
      </c>
      <c r="E910">
        <v>5888</v>
      </c>
      <c r="G910" s="659">
        <f t="shared" si="22"/>
        <v>10086.200000000001</v>
      </c>
      <c r="H910" s="659">
        <f t="shared" si="23"/>
        <v>34729.125</v>
      </c>
      <c r="I910" s="659">
        <f t="shared" si="24"/>
        <v>5446.4000000000005</v>
      </c>
    </row>
    <row r="911" spans="1:9" x14ac:dyDescent="0.25">
      <c r="A911">
        <v>104</v>
      </c>
      <c r="B911">
        <v>1</v>
      </c>
      <c r="C911">
        <v>6737</v>
      </c>
      <c r="D911">
        <v>22567</v>
      </c>
      <c r="E911">
        <v>528</v>
      </c>
      <c r="G911" s="659">
        <f t="shared" si="22"/>
        <v>6231.7250000000004</v>
      </c>
      <c r="H911" s="659">
        <f t="shared" si="23"/>
        <v>20874.475000000002</v>
      </c>
      <c r="I911" s="659">
        <f t="shared" si="24"/>
        <v>488.40000000000003</v>
      </c>
    </row>
    <row r="912" spans="1:9" x14ac:dyDescent="0.25">
      <c r="A912">
        <v>105</v>
      </c>
      <c r="B912">
        <v>1</v>
      </c>
      <c r="C912">
        <v>3933</v>
      </c>
      <c r="D912">
        <v>6464</v>
      </c>
      <c r="E912">
        <v>906</v>
      </c>
      <c r="G912" s="659">
        <f t="shared" si="22"/>
        <v>3638.0250000000001</v>
      </c>
      <c r="H912" s="659">
        <f t="shared" si="23"/>
        <v>5979.2000000000007</v>
      </c>
      <c r="I912" s="659">
        <f t="shared" si="24"/>
        <v>838.05000000000007</v>
      </c>
    </row>
    <row r="913" spans="1:9" x14ac:dyDescent="0.25">
      <c r="A913">
        <v>106</v>
      </c>
      <c r="B913">
        <v>1</v>
      </c>
      <c r="C913">
        <v>1568</v>
      </c>
      <c r="D913">
        <v>4005</v>
      </c>
      <c r="E913">
        <v>1697</v>
      </c>
      <c r="G913" s="659">
        <f t="shared" si="22"/>
        <v>1450.4</v>
      </c>
      <c r="H913" s="659">
        <f t="shared" si="23"/>
        <v>3704.625</v>
      </c>
      <c r="I913" s="659">
        <f t="shared" si="24"/>
        <v>1569.7250000000001</v>
      </c>
    </row>
    <row r="914" spans="1:9" x14ac:dyDescent="0.25">
      <c r="A914">
        <v>107</v>
      </c>
      <c r="B914">
        <v>1</v>
      </c>
      <c r="C914">
        <v>2533</v>
      </c>
      <c r="D914">
        <v>1954</v>
      </c>
      <c r="E914">
        <v>637</v>
      </c>
      <c r="G914" s="659">
        <f t="shared" si="22"/>
        <v>2343.0250000000001</v>
      </c>
      <c r="H914" s="659">
        <f t="shared" si="23"/>
        <v>1807.45</v>
      </c>
      <c r="I914" s="659">
        <f t="shared" si="24"/>
        <v>589.22500000000002</v>
      </c>
    </row>
    <row r="915" spans="1:9" x14ac:dyDescent="0.25">
      <c r="A915">
        <v>108</v>
      </c>
      <c r="B915">
        <v>1</v>
      </c>
      <c r="C915">
        <v>11993</v>
      </c>
      <c r="D915">
        <v>6490</v>
      </c>
      <c r="E915">
        <v>584</v>
      </c>
      <c r="G915" s="659">
        <f t="shared" si="22"/>
        <v>11093.525</v>
      </c>
      <c r="H915" s="659">
        <f t="shared" si="23"/>
        <v>6003.25</v>
      </c>
      <c r="I915" s="659">
        <f t="shared" si="24"/>
        <v>540.20000000000005</v>
      </c>
    </row>
    <row r="916" spans="1:9" x14ac:dyDescent="0.25">
      <c r="A916">
        <v>109</v>
      </c>
      <c r="B916">
        <v>1</v>
      </c>
      <c r="C916">
        <v>4365</v>
      </c>
      <c r="D916">
        <v>7039</v>
      </c>
      <c r="E916">
        <v>0</v>
      </c>
      <c r="G916" s="659">
        <f t="shared" si="22"/>
        <v>4037.625</v>
      </c>
      <c r="H916" s="659">
        <f t="shared" si="23"/>
        <v>6511.0750000000007</v>
      </c>
      <c r="I916" s="659">
        <f t="shared" si="24"/>
        <v>0</v>
      </c>
    </row>
    <row r="917" spans="1:9" x14ac:dyDescent="0.25">
      <c r="A917">
        <v>110</v>
      </c>
      <c r="B917">
        <v>1</v>
      </c>
      <c r="C917">
        <v>17809</v>
      </c>
      <c r="D917">
        <v>1041</v>
      </c>
      <c r="E917">
        <v>0</v>
      </c>
      <c r="G917" s="659">
        <f t="shared" si="22"/>
        <v>16473.325000000001</v>
      </c>
      <c r="H917" s="659">
        <f t="shared" si="23"/>
        <v>962.92500000000007</v>
      </c>
      <c r="I917" s="659">
        <f t="shared" si="24"/>
        <v>0</v>
      </c>
    </row>
    <row r="918" spans="1:9" x14ac:dyDescent="0.25">
      <c r="A918">
        <v>111</v>
      </c>
      <c r="B918">
        <v>1</v>
      </c>
      <c r="C918">
        <v>17144</v>
      </c>
      <c r="D918">
        <v>7366</v>
      </c>
      <c r="E918">
        <v>97</v>
      </c>
      <c r="G918" s="659">
        <f t="shared" si="22"/>
        <v>15858.2</v>
      </c>
      <c r="H918" s="659">
        <f t="shared" si="23"/>
        <v>6813.55</v>
      </c>
      <c r="I918" s="659">
        <f t="shared" si="24"/>
        <v>89.725000000000009</v>
      </c>
    </row>
    <row r="919" spans="1:9" x14ac:dyDescent="0.25">
      <c r="A919">
        <v>112</v>
      </c>
      <c r="B919">
        <v>1</v>
      </c>
      <c r="C919">
        <v>26692</v>
      </c>
      <c r="D919">
        <v>1676</v>
      </c>
      <c r="E919">
        <v>88</v>
      </c>
      <c r="G919" s="659">
        <f t="shared" si="22"/>
        <v>24690.100000000002</v>
      </c>
      <c r="H919" s="659">
        <f t="shared" si="23"/>
        <v>1550.3000000000002</v>
      </c>
      <c r="I919" s="659">
        <f t="shared" si="24"/>
        <v>81.400000000000006</v>
      </c>
    </row>
    <row r="920" spans="1:9" x14ac:dyDescent="0.25">
      <c r="A920">
        <v>113</v>
      </c>
      <c r="B920">
        <v>1</v>
      </c>
      <c r="C920">
        <v>9473</v>
      </c>
      <c r="D920">
        <v>3850</v>
      </c>
      <c r="E920">
        <v>0</v>
      </c>
      <c r="G920" s="659">
        <f t="shared" si="22"/>
        <v>8762.5249999999996</v>
      </c>
      <c r="H920" s="659">
        <f t="shared" si="23"/>
        <v>3561.25</v>
      </c>
      <c r="I920" s="659">
        <f t="shared" si="24"/>
        <v>0</v>
      </c>
    </row>
    <row r="921" spans="1:9" x14ac:dyDescent="0.25">
      <c r="A921">
        <v>114</v>
      </c>
      <c r="B921">
        <v>1</v>
      </c>
      <c r="C921">
        <v>17373</v>
      </c>
      <c r="D921">
        <v>8693</v>
      </c>
      <c r="E921">
        <v>15</v>
      </c>
      <c r="G921" s="659">
        <f t="shared" si="22"/>
        <v>16070.025000000001</v>
      </c>
      <c r="H921" s="659">
        <f t="shared" si="23"/>
        <v>8041.0250000000005</v>
      </c>
      <c r="I921" s="659">
        <f t="shared" si="24"/>
        <v>13.875</v>
      </c>
    </row>
    <row r="922" spans="1:9" x14ac:dyDescent="0.25">
      <c r="A922">
        <v>115</v>
      </c>
      <c r="B922">
        <v>1</v>
      </c>
      <c r="C922">
        <v>16096</v>
      </c>
      <c r="D922">
        <v>5078</v>
      </c>
      <c r="E922">
        <v>35</v>
      </c>
      <c r="G922" s="659">
        <f t="shared" si="22"/>
        <v>14888.800000000001</v>
      </c>
      <c r="H922" s="659">
        <f t="shared" si="23"/>
        <v>4697.1500000000005</v>
      </c>
      <c r="I922" s="659">
        <f t="shared" si="24"/>
        <v>32.375</v>
      </c>
    </row>
    <row r="923" spans="1:9" x14ac:dyDescent="0.25">
      <c r="A923">
        <v>116</v>
      </c>
      <c r="B923">
        <v>1</v>
      </c>
      <c r="C923">
        <v>7587</v>
      </c>
      <c r="D923">
        <v>4616</v>
      </c>
      <c r="E923">
        <v>168</v>
      </c>
      <c r="G923" s="659">
        <f t="shared" si="22"/>
        <v>7017.9750000000004</v>
      </c>
      <c r="H923" s="659">
        <f t="shared" si="23"/>
        <v>4269.8</v>
      </c>
      <c r="I923" s="659">
        <f t="shared" si="24"/>
        <v>155.4</v>
      </c>
    </row>
    <row r="924" spans="1:9" x14ac:dyDescent="0.25">
      <c r="A924">
        <v>117</v>
      </c>
      <c r="B924">
        <v>1</v>
      </c>
      <c r="C924">
        <v>13796</v>
      </c>
      <c r="D924">
        <v>1147</v>
      </c>
      <c r="E924">
        <v>95</v>
      </c>
      <c r="G924" s="659">
        <f t="shared" si="22"/>
        <v>12761.300000000001</v>
      </c>
      <c r="H924" s="659">
        <f t="shared" si="23"/>
        <v>1060.9750000000001</v>
      </c>
      <c r="I924" s="659">
        <f t="shared" si="24"/>
        <v>87.875</v>
      </c>
    </row>
    <row r="925" spans="1:9" x14ac:dyDescent="0.25">
      <c r="A925">
        <v>118</v>
      </c>
      <c r="B925">
        <v>1</v>
      </c>
      <c r="C925">
        <v>7100</v>
      </c>
      <c r="D925">
        <v>4200</v>
      </c>
      <c r="E925">
        <v>50</v>
      </c>
    </row>
    <row r="926" spans="1:9" x14ac:dyDescent="0.25">
      <c r="A926">
        <v>119</v>
      </c>
      <c r="B926">
        <v>0</v>
      </c>
      <c r="C926">
        <v>1</v>
      </c>
      <c r="D926">
        <v>0</v>
      </c>
    </row>
    <row r="927" spans="1:9" x14ac:dyDescent="0.25">
      <c r="A927" t="s">
        <v>534</v>
      </c>
      <c r="B927" t="s">
        <v>535</v>
      </c>
    </row>
    <row r="928" spans="1:9" x14ac:dyDescent="0.25">
      <c r="A928">
        <v>2</v>
      </c>
      <c r="B928" t="s">
        <v>527</v>
      </c>
    </row>
    <row r="929" spans="1:13" x14ac:dyDescent="0.25">
      <c r="A929">
        <v>2</v>
      </c>
      <c r="B929" t="s">
        <v>528</v>
      </c>
    </row>
    <row r="930" spans="1:13" x14ac:dyDescent="0.25">
      <c r="A930">
        <v>3</v>
      </c>
      <c r="B930" t="s">
        <v>471</v>
      </c>
      <c r="G930" s="3" t="s">
        <v>437</v>
      </c>
      <c r="H930" s="3"/>
      <c r="I930" s="3"/>
      <c r="J930" s="3"/>
      <c r="K930" s="3" t="s">
        <v>559</v>
      </c>
      <c r="L930" s="3"/>
      <c r="M930" s="3"/>
    </row>
    <row r="931" spans="1:13" x14ac:dyDescent="0.25">
      <c r="A931">
        <v>1</v>
      </c>
      <c r="B931" t="s">
        <v>478</v>
      </c>
      <c r="G931" s="664" t="s">
        <v>188</v>
      </c>
      <c r="H931" s="664" t="s">
        <v>189</v>
      </c>
      <c r="I931" s="664" t="s">
        <v>190</v>
      </c>
      <c r="J931" s="3"/>
      <c r="K931" s="664" t="s">
        <v>188</v>
      </c>
      <c r="L931" s="664" t="s">
        <v>189</v>
      </c>
      <c r="M931" s="664" t="s">
        <v>190</v>
      </c>
    </row>
    <row r="932" spans="1:13" x14ac:dyDescent="0.25">
      <c r="A932">
        <v>79</v>
      </c>
      <c r="B932">
        <v>1</v>
      </c>
      <c r="C932">
        <v>27635</v>
      </c>
      <c r="D932">
        <v>31164</v>
      </c>
      <c r="E932">
        <v>5646</v>
      </c>
      <c r="G932" s="659">
        <f>C932*0.925</f>
        <v>25562.375</v>
      </c>
      <c r="H932" s="659">
        <f t="shared" ref="H932:I932" si="25">D932*0.925</f>
        <v>28826.7</v>
      </c>
      <c r="I932" s="659">
        <f t="shared" si="25"/>
        <v>5222.55</v>
      </c>
      <c r="K932" s="659">
        <f>SUM(C886,C932)-SUM(G886,G932)</f>
        <v>3817.5</v>
      </c>
      <c r="L932" s="659">
        <f t="shared" ref="L932:M932" si="26">SUM(D886,D932)-SUM(H886,H932)</f>
        <v>4305</v>
      </c>
      <c r="M932" s="659">
        <f t="shared" si="26"/>
        <v>780</v>
      </c>
    </row>
    <row r="933" spans="1:13" x14ac:dyDescent="0.25">
      <c r="A933">
        <v>80</v>
      </c>
      <c r="B933">
        <v>1</v>
      </c>
      <c r="C933">
        <v>19491</v>
      </c>
      <c r="D933">
        <v>34258</v>
      </c>
      <c r="E933">
        <v>3583</v>
      </c>
      <c r="G933" s="659">
        <f t="shared" ref="G933:G952" si="27">C933*0.925</f>
        <v>18029.174999999999</v>
      </c>
      <c r="H933" s="659">
        <f t="shared" ref="H933:H953" si="28">D933*0.925</f>
        <v>31688.65</v>
      </c>
      <c r="I933" s="659">
        <f t="shared" ref="I933:I953" si="29">E933*0.925</f>
        <v>3314.2750000000001</v>
      </c>
      <c r="K933" s="659">
        <f t="shared" ref="K933:M933" si="30">SUM(C887,C933)-SUM(G887,G933)</f>
        <v>2692.5</v>
      </c>
      <c r="L933" s="659">
        <f t="shared" si="30"/>
        <v>4732.5</v>
      </c>
      <c r="M933" s="659">
        <f t="shared" si="30"/>
        <v>495</v>
      </c>
    </row>
    <row r="934" spans="1:13" x14ac:dyDescent="0.25">
      <c r="A934">
        <v>81</v>
      </c>
      <c r="B934">
        <v>1</v>
      </c>
      <c r="C934">
        <v>25300</v>
      </c>
      <c r="D934">
        <v>23400</v>
      </c>
      <c r="E934">
        <v>2769</v>
      </c>
      <c r="G934" s="659">
        <f t="shared" si="27"/>
        <v>23402.5</v>
      </c>
      <c r="H934" s="659">
        <f t="shared" si="28"/>
        <v>21645</v>
      </c>
      <c r="I934" s="659">
        <f t="shared" si="29"/>
        <v>2561.3250000000003</v>
      </c>
      <c r="K934" s="659">
        <f t="shared" ref="K934:M934" si="31">SUM(C888,C934)-SUM(G888,G934)</f>
        <v>3495</v>
      </c>
      <c r="L934" s="659">
        <f t="shared" si="31"/>
        <v>3232.5</v>
      </c>
      <c r="M934" s="659">
        <f t="shared" si="31"/>
        <v>382.5</v>
      </c>
    </row>
    <row r="935" spans="1:13" x14ac:dyDescent="0.25">
      <c r="A935">
        <v>82</v>
      </c>
      <c r="B935">
        <v>1</v>
      </c>
      <c r="C935">
        <v>46800</v>
      </c>
      <c r="D935">
        <v>26277</v>
      </c>
      <c r="E935">
        <v>2606</v>
      </c>
      <c r="G935" s="659">
        <f t="shared" si="27"/>
        <v>43290</v>
      </c>
      <c r="H935" s="659">
        <f t="shared" si="28"/>
        <v>24306.225000000002</v>
      </c>
      <c r="I935" s="659">
        <f t="shared" si="29"/>
        <v>2410.5500000000002</v>
      </c>
      <c r="K935" s="659">
        <f t="shared" ref="K935:M935" si="32">SUM(C889,C935)-SUM(G889,G935)</f>
        <v>6465</v>
      </c>
      <c r="L935" s="659">
        <f t="shared" si="32"/>
        <v>3630</v>
      </c>
      <c r="M935" s="659">
        <f t="shared" si="32"/>
        <v>360</v>
      </c>
    </row>
    <row r="936" spans="1:13" x14ac:dyDescent="0.25">
      <c r="A936">
        <v>83</v>
      </c>
      <c r="B936">
        <v>1</v>
      </c>
      <c r="C936">
        <v>24381</v>
      </c>
      <c r="D936">
        <v>22023</v>
      </c>
      <c r="E936">
        <v>1379</v>
      </c>
      <c r="G936" s="659">
        <f t="shared" si="27"/>
        <v>22552.424999999999</v>
      </c>
      <c r="H936" s="659">
        <f t="shared" si="28"/>
        <v>20371.275000000001</v>
      </c>
      <c r="I936" s="659">
        <f t="shared" si="29"/>
        <v>1275.575</v>
      </c>
      <c r="K936" s="659">
        <f t="shared" ref="K936:M936" si="33">SUM(C890,C936)-SUM(G890,G936)</f>
        <v>3368.0999999999985</v>
      </c>
      <c r="L936" s="659">
        <f t="shared" si="33"/>
        <v>3042.2249999999985</v>
      </c>
      <c r="M936" s="659">
        <f t="shared" si="33"/>
        <v>190.42500000000018</v>
      </c>
    </row>
    <row r="937" spans="1:13" x14ac:dyDescent="0.25">
      <c r="A937">
        <v>84</v>
      </c>
      <c r="B937">
        <v>1</v>
      </c>
      <c r="C937">
        <v>28701</v>
      </c>
      <c r="D937">
        <v>26008</v>
      </c>
      <c r="E937">
        <v>867</v>
      </c>
      <c r="G937" s="659">
        <f t="shared" si="27"/>
        <v>26548.425000000003</v>
      </c>
      <c r="H937" s="659">
        <f t="shared" si="28"/>
        <v>24057.4</v>
      </c>
      <c r="I937" s="659">
        <f t="shared" si="29"/>
        <v>801.97500000000002</v>
      </c>
      <c r="K937" s="659">
        <f t="shared" ref="K937:M937" si="34">SUM(C891,C937)-SUM(G891,G937)</f>
        <v>3964.875</v>
      </c>
      <c r="L937" s="659">
        <f t="shared" si="34"/>
        <v>3592.8000000000029</v>
      </c>
      <c r="M937" s="659">
        <f t="shared" si="34"/>
        <v>119.69999999999982</v>
      </c>
    </row>
    <row r="938" spans="1:13" x14ac:dyDescent="0.25">
      <c r="A938">
        <v>85</v>
      </c>
      <c r="B938">
        <v>1</v>
      </c>
      <c r="C938">
        <v>33650</v>
      </c>
      <c r="D938">
        <v>23166</v>
      </c>
      <c r="E938">
        <v>3438</v>
      </c>
      <c r="G938" s="659">
        <f t="shared" si="27"/>
        <v>31126.25</v>
      </c>
      <c r="H938" s="659">
        <f t="shared" si="28"/>
        <v>21428.55</v>
      </c>
      <c r="I938" s="659">
        <f t="shared" si="29"/>
        <v>3180.15</v>
      </c>
      <c r="K938" s="659">
        <f t="shared" ref="K938:M938" si="35">SUM(C892,C938)-SUM(G892,G938)</f>
        <v>4648.4250000000029</v>
      </c>
      <c r="L938" s="659">
        <f t="shared" si="35"/>
        <v>3200.0999999999985</v>
      </c>
      <c r="M938" s="659">
        <f t="shared" si="35"/>
        <v>474.97500000000036</v>
      </c>
    </row>
    <row r="939" spans="1:13" x14ac:dyDescent="0.25">
      <c r="A939">
        <v>86</v>
      </c>
      <c r="B939">
        <v>1</v>
      </c>
      <c r="C939">
        <v>52569</v>
      </c>
      <c r="D939">
        <v>26771</v>
      </c>
      <c r="E939">
        <v>4634</v>
      </c>
      <c r="G939" s="659">
        <f t="shared" si="27"/>
        <v>48626.325000000004</v>
      </c>
      <c r="H939" s="659">
        <f t="shared" si="28"/>
        <v>24763.175000000003</v>
      </c>
      <c r="I939" s="659">
        <f t="shared" si="29"/>
        <v>4286.45</v>
      </c>
      <c r="K939" s="659">
        <f t="shared" ref="K939:M939" si="36">SUM(C893,C939)-SUM(G893,G939)</f>
        <v>7261.9499999999971</v>
      </c>
      <c r="L939" s="659">
        <f t="shared" si="36"/>
        <v>3698.1749999999956</v>
      </c>
      <c r="M939" s="659">
        <f t="shared" si="36"/>
        <v>640.19999999999982</v>
      </c>
    </row>
    <row r="940" spans="1:13" x14ac:dyDescent="0.25">
      <c r="A940">
        <v>87</v>
      </c>
      <c r="B940">
        <v>1</v>
      </c>
      <c r="C940">
        <v>128835</v>
      </c>
      <c r="D940">
        <v>53586</v>
      </c>
      <c r="E940">
        <v>4343</v>
      </c>
      <c r="G940" s="659">
        <f t="shared" si="27"/>
        <v>119172.375</v>
      </c>
      <c r="H940" s="659">
        <f t="shared" si="28"/>
        <v>49567.05</v>
      </c>
      <c r="I940" s="659">
        <f t="shared" si="29"/>
        <v>4017.2750000000001</v>
      </c>
      <c r="K940" s="659">
        <f t="shared" ref="K940:M940" si="37">SUM(C894,C940)-SUM(G894,G940)</f>
        <v>17797.5</v>
      </c>
      <c r="L940" s="659">
        <f t="shared" si="37"/>
        <v>7402.5</v>
      </c>
      <c r="M940" s="659">
        <f t="shared" si="37"/>
        <v>600</v>
      </c>
    </row>
    <row r="941" spans="1:13" x14ac:dyDescent="0.25">
      <c r="A941">
        <v>88</v>
      </c>
      <c r="B941">
        <v>1</v>
      </c>
      <c r="C941">
        <v>13793</v>
      </c>
      <c r="D941">
        <v>175598</v>
      </c>
      <c r="E941">
        <v>11401</v>
      </c>
      <c r="G941" s="659">
        <f t="shared" si="27"/>
        <v>12758.525000000001</v>
      </c>
      <c r="H941" s="659">
        <f t="shared" si="28"/>
        <v>162428.15</v>
      </c>
      <c r="I941" s="659">
        <f t="shared" si="29"/>
        <v>10545.925000000001</v>
      </c>
      <c r="K941" s="659">
        <f t="shared" ref="K941:M941" si="38">SUM(C895,C941)-SUM(G895,G941)</f>
        <v>2050.7249999999985</v>
      </c>
      <c r="L941" s="659">
        <f t="shared" si="38"/>
        <v>20310</v>
      </c>
      <c r="M941" s="659">
        <f t="shared" si="38"/>
        <v>880.42499999999927</v>
      </c>
    </row>
    <row r="942" spans="1:13" x14ac:dyDescent="0.25">
      <c r="A942">
        <v>89</v>
      </c>
      <c r="B942">
        <v>1</v>
      </c>
      <c r="C942">
        <v>13626</v>
      </c>
      <c r="D942">
        <v>39869</v>
      </c>
      <c r="E942">
        <v>46091</v>
      </c>
      <c r="G942" s="659">
        <f t="shared" si="27"/>
        <v>12604.050000000001</v>
      </c>
      <c r="H942" s="659">
        <f t="shared" si="28"/>
        <v>36878.825000000004</v>
      </c>
      <c r="I942" s="659">
        <f t="shared" si="29"/>
        <v>42634.175000000003</v>
      </c>
      <c r="K942" s="659">
        <f t="shared" ref="K942:M942" si="39">SUM(C896,C942)-SUM(G896,G942)</f>
        <v>1910.1749999999993</v>
      </c>
      <c r="L942" s="659">
        <f t="shared" si="39"/>
        <v>4294.7999999999956</v>
      </c>
      <c r="M942" s="659">
        <f t="shared" si="39"/>
        <v>3605.1749999999956</v>
      </c>
    </row>
    <row r="943" spans="1:13" x14ac:dyDescent="0.25">
      <c r="A943">
        <v>90</v>
      </c>
      <c r="B943">
        <v>1</v>
      </c>
      <c r="C943">
        <v>8000</v>
      </c>
      <c r="D943">
        <v>20726</v>
      </c>
      <c r="E943">
        <v>7917</v>
      </c>
      <c r="G943" s="659">
        <f t="shared" si="27"/>
        <v>7400</v>
      </c>
      <c r="H943" s="659">
        <f t="shared" si="28"/>
        <v>19171.55</v>
      </c>
      <c r="I943" s="659">
        <f t="shared" si="29"/>
        <v>7323.2250000000004</v>
      </c>
      <c r="K943" s="659">
        <f t="shared" ref="K943:M943" si="40">SUM(C897,C943)-SUM(G897,G943)</f>
        <v>1199.3250000000007</v>
      </c>
      <c r="L943" s="659">
        <f t="shared" si="40"/>
        <v>2514</v>
      </c>
      <c r="M943" s="659">
        <f t="shared" si="40"/>
        <v>646.72499999999945</v>
      </c>
    </row>
    <row r="944" spans="1:13" x14ac:dyDescent="0.25">
      <c r="A944">
        <v>91</v>
      </c>
      <c r="B944">
        <v>1</v>
      </c>
      <c r="C944">
        <v>16648</v>
      </c>
      <c r="D944">
        <v>16662</v>
      </c>
      <c r="E944">
        <v>3020</v>
      </c>
      <c r="G944" s="659">
        <f t="shared" si="27"/>
        <v>15399.400000000001</v>
      </c>
      <c r="H944" s="659">
        <f t="shared" si="28"/>
        <v>15412.35</v>
      </c>
      <c r="I944" s="659">
        <f t="shared" si="29"/>
        <v>2793.5</v>
      </c>
      <c r="K944" s="659">
        <f t="shared" ref="K944:M944" si="41">SUM(C898,C944)-SUM(G898,G944)</f>
        <v>2952.5249999999942</v>
      </c>
      <c r="L944" s="659">
        <f t="shared" si="41"/>
        <v>1474.5750000000007</v>
      </c>
      <c r="M944" s="659">
        <f t="shared" si="41"/>
        <v>264.30000000000018</v>
      </c>
    </row>
    <row r="945" spans="1:13" x14ac:dyDescent="0.25">
      <c r="A945">
        <v>92</v>
      </c>
      <c r="B945">
        <v>1</v>
      </c>
      <c r="C945">
        <v>5034</v>
      </c>
      <c r="D945">
        <v>14809</v>
      </c>
      <c r="E945">
        <v>2560</v>
      </c>
      <c r="G945" s="659">
        <f t="shared" si="27"/>
        <v>4656.45</v>
      </c>
      <c r="H945" s="659">
        <f t="shared" si="28"/>
        <v>13698.325000000001</v>
      </c>
      <c r="I945" s="659">
        <f t="shared" si="29"/>
        <v>2368</v>
      </c>
      <c r="K945" s="659">
        <f t="shared" ref="K945:M945" si="42">SUM(C899,C945)-SUM(G899,G945)</f>
        <v>2217.8249999999971</v>
      </c>
      <c r="L945" s="659">
        <f t="shared" si="42"/>
        <v>2280.2249999999985</v>
      </c>
      <c r="M945" s="659">
        <f t="shared" si="42"/>
        <v>195.22499999999991</v>
      </c>
    </row>
    <row r="946" spans="1:13" x14ac:dyDescent="0.25">
      <c r="A946">
        <v>93</v>
      </c>
      <c r="B946">
        <v>1</v>
      </c>
      <c r="C946">
        <v>8697</v>
      </c>
      <c r="D946">
        <v>15484</v>
      </c>
      <c r="E946">
        <v>3495</v>
      </c>
      <c r="G946" s="659">
        <f t="shared" si="27"/>
        <v>8044.7250000000004</v>
      </c>
      <c r="H946" s="659">
        <f t="shared" si="28"/>
        <v>14322.7</v>
      </c>
      <c r="I946" s="659">
        <f t="shared" si="29"/>
        <v>3232.875</v>
      </c>
      <c r="K946" s="659">
        <f t="shared" ref="K946:M946" si="43">SUM(C900,C946)-SUM(G900,G946)</f>
        <v>1539.375</v>
      </c>
      <c r="L946" s="659">
        <f t="shared" si="43"/>
        <v>2101.0499999999993</v>
      </c>
      <c r="M946" s="659">
        <f t="shared" si="43"/>
        <v>284.69999999999982</v>
      </c>
    </row>
    <row r="947" spans="1:13" x14ac:dyDescent="0.25">
      <c r="A947">
        <v>94</v>
      </c>
      <c r="B947">
        <v>1</v>
      </c>
      <c r="C947">
        <v>10409</v>
      </c>
      <c r="D947">
        <v>17843</v>
      </c>
      <c r="E947">
        <v>4403</v>
      </c>
      <c r="G947" s="659">
        <f t="shared" si="27"/>
        <v>9628.3250000000007</v>
      </c>
      <c r="H947" s="659">
        <f t="shared" si="28"/>
        <v>16504.775000000001</v>
      </c>
      <c r="I947" s="659">
        <f t="shared" si="29"/>
        <v>4072.7750000000001</v>
      </c>
      <c r="K947" s="659">
        <f t="shared" ref="K947:M947" si="44">SUM(C901,C947)-SUM(G901,G947)</f>
        <v>1833.75</v>
      </c>
      <c r="L947" s="659">
        <f t="shared" si="44"/>
        <v>1826.0249999999978</v>
      </c>
      <c r="M947" s="659">
        <f t="shared" si="44"/>
        <v>359.17500000000018</v>
      </c>
    </row>
    <row r="948" spans="1:13" x14ac:dyDescent="0.25">
      <c r="A948">
        <v>95</v>
      </c>
      <c r="B948">
        <v>1</v>
      </c>
      <c r="C948">
        <v>14930</v>
      </c>
      <c r="D948">
        <v>12028</v>
      </c>
      <c r="E948">
        <v>4678</v>
      </c>
      <c r="G948" s="659">
        <f t="shared" si="27"/>
        <v>13810.25</v>
      </c>
      <c r="H948" s="659">
        <f t="shared" si="28"/>
        <v>11125.9</v>
      </c>
      <c r="I948" s="659">
        <f t="shared" si="29"/>
        <v>4327.1500000000005</v>
      </c>
      <c r="K948" s="659">
        <f t="shared" ref="K948:M948" si="45">SUM(C902,C948)-SUM(G902,G948)</f>
        <v>1809.5999999999985</v>
      </c>
      <c r="L948" s="659">
        <f t="shared" si="45"/>
        <v>1276.7250000000004</v>
      </c>
      <c r="M948" s="659">
        <f t="shared" si="45"/>
        <v>386.77499999999964</v>
      </c>
    </row>
    <row r="949" spans="1:13" x14ac:dyDescent="0.25">
      <c r="A949">
        <v>96</v>
      </c>
      <c r="B949">
        <v>1</v>
      </c>
      <c r="C949">
        <v>20528</v>
      </c>
      <c r="D949">
        <v>33877</v>
      </c>
      <c r="E949">
        <v>1942</v>
      </c>
      <c r="G949" s="659">
        <f t="shared" si="27"/>
        <v>18988.400000000001</v>
      </c>
      <c r="H949" s="659">
        <f t="shared" si="28"/>
        <v>31336.225000000002</v>
      </c>
      <c r="I949" s="659">
        <f t="shared" si="29"/>
        <v>1796.3500000000001</v>
      </c>
      <c r="K949" s="659">
        <f t="shared" ref="K949:M949" si="46">SUM(C903,C949)-SUM(G903,G949)</f>
        <v>2792.625</v>
      </c>
      <c r="L949" s="659">
        <f t="shared" si="46"/>
        <v>2720.0249999999942</v>
      </c>
      <c r="M949" s="659">
        <f t="shared" si="46"/>
        <v>145.64999999999986</v>
      </c>
    </row>
    <row r="950" spans="1:13" x14ac:dyDescent="0.25">
      <c r="A950">
        <v>97</v>
      </c>
      <c r="B950">
        <v>1</v>
      </c>
      <c r="C950">
        <v>2709</v>
      </c>
      <c r="D950">
        <v>30767</v>
      </c>
      <c r="E950">
        <v>4677</v>
      </c>
      <c r="G950" s="659">
        <f t="shared" si="27"/>
        <v>2505.8250000000003</v>
      </c>
      <c r="H950" s="659">
        <f t="shared" si="28"/>
        <v>28459.475000000002</v>
      </c>
      <c r="I950" s="659">
        <f t="shared" si="29"/>
        <v>4326.2250000000004</v>
      </c>
      <c r="K950" s="659">
        <f t="shared" ref="K950:M950" si="47">SUM(C904,C950)-SUM(G904,G950)</f>
        <v>971.32499999999891</v>
      </c>
      <c r="L950" s="659">
        <f t="shared" si="47"/>
        <v>2969.9249999999956</v>
      </c>
      <c r="M950" s="659">
        <f t="shared" si="47"/>
        <v>369.07499999999982</v>
      </c>
    </row>
    <row r="951" spans="1:13" x14ac:dyDescent="0.25">
      <c r="A951">
        <v>98</v>
      </c>
      <c r="B951">
        <v>1</v>
      </c>
      <c r="C951">
        <v>11208</v>
      </c>
      <c r="D951">
        <v>7228</v>
      </c>
      <c r="E951">
        <v>8653</v>
      </c>
      <c r="G951" s="659">
        <f t="shared" si="27"/>
        <v>10367.4</v>
      </c>
      <c r="H951" s="659">
        <f t="shared" si="28"/>
        <v>6685.9000000000005</v>
      </c>
      <c r="I951" s="659">
        <f t="shared" si="29"/>
        <v>8004.0250000000005</v>
      </c>
      <c r="K951" s="659">
        <f t="shared" ref="K951:M951" si="48">SUM(C905,C951)-SUM(G905,G951)</f>
        <v>1590.75</v>
      </c>
      <c r="L951" s="659">
        <f t="shared" si="48"/>
        <v>1116.75</v>
      </c>
      <c r="M951" s="659">
        <f t="shared" si="48"/>
        <v>678.82499999999891</v>
      </c>
    </row>
    <row r="952" spans="1:13" x14ac:dyDescent="0.25">
      <c r="A952">
        <v>99</v>
      </c>
      <c r="B952">
        <v>1</v>
      </c>
      <c r="C952">
        <v>10858</v>
      </c>
      <c r="D952">
        <v>15808</v>
      </c>
      <c r="E952">
        <v>1070</v>
      </c>
      <c r="G952" s="659">
        <f t="shared" si="27"/>
        <v>10043.65</v>
      </c>
      <c r="H952" s="659">
        <f t="shared" si="28"/>
        <v>14622.400000000001</v>
      </c>
      <c r="I952" s="659">
        <f t="shared" si="29"/>
        <v>989.75</v>
      </c>
      <c r="K952" s="659">
        <f t="shared" ref="K952:M952" si="49">SUM(C906,C952)-SUM(G906,G952)</f>
        <v>1335</v>
      </c>
      <c r="L952" s="659">
        <f t="shared" si="49"/>
        <v>1554.375</v>
      </c>
      <c r="M952" s="659">
        <f t="shared" si="49"/>
        <v>101.70000000000005</v>
      </c>
    </row>
    <row r="953" spans="1:13" x14ac:dyDescent="0.25">
      <c r="A953">
        <v>100</v>
      </c>
      <c r="B953">
        <v>1</v>
      </c>
      <c r="C953">
        <v>3978</v>
      </c>
      <c r="D953">
        <v>14808</v>
      </c>
      <c r="E953">
        <v>2217</v>
      </c>
      <c r="G953" s="659">
        <f>C953*0.925</f>
        <v>3679.65</v>
      </c>
      <c r="H953" s="659">
        <f t="shared" si="28"/>
        <v>13697.400000000001</v>
      </c>
      <c r="I953" s="659">
        <f t="shared" si="29"/>
        <v>2050.7249999999999</v>
      </c>
      <c r="K953" s="659">
        <f t="shared" ref="K953:M953" si="50">SUM(C907,C953)-SUM(G907,G953)</f>
        <v>479.10000000000036</v>
      </c>
      <c r="L953" s="659">
        <f t="shared" si="50"/>
        <v>1372.5749999999971</v>
      </c>
      <c r="M953" s="659">
        <f t="shared" si="50"/>
        <v>171.15000000000009</v>
      </c>
    </row>
    <row r="954" spans="1:13" x14ac:dyDescent="0.25">
      <c r="A954">
        <v>101</v>
      </c>
      <c r="B954">
        <v>1</v>
      </c>
      <c r="C954">
        <v>34338</v>
      </c>
      <c r="D954">
        <v>17209</v>
      </c>
      <c r="E954">
        <v>1922</v>
      </c>
      <c r="G954" s="659">
        <f t="shared" ref="G954:G970" si="51">C954*0.925</f>
        <v>31762.65</v>
      </c>
      <c r="H954" s="659">
        <f t="shared" ref="H954:H970" si="52">D954*0.925</f>
        <v>15918.325000000001</v>
      </c>
      <c r="I954" s="659">
        <f t="shared" ref="I954:I970" si="53">E954*0.925</f>
        <v>1777.8500000000001</v>
      </c>
      <c r="K954" s="659">
        <f t="shared" ref="K954:M954" si="54">SUM(C908,C954)-SUM(G908,G954)</f>
        <v>4533.1499999999942</v>
      </c>
      <c r="L954" s="659">
        <f t="shared" si="54"/>
        <v>2361.5999999999985</v>
      </c>
      <c r="M954" s="659">
        <f t="shared" si="54"/>
        <v>173.25</v>
      </c>
    </row>
    <row r="955" spans="1:13" x14ac:dyDescent="0.25">
      <c r="A955">
        <v>102</v>
      </c>
      <c r="B955">
        <v>1</v>
      </c>
      <c r="C955">
        <v>35616</v>
      </c>
      <c r="D955">
        <v>46800</v>
      </c>
      <c r="E955">
        <v>2497</v>
      </c>
      <c r="G955" s="659">
        <f t="shared" si="51"/>
        <v>32944.800000000003</v>
      </c>
      <c r="H955" s="659">
        <f t="shared" si="52"/>
        <v>43290</v>
      </c>
      <c r="I955" s="659">
        <f t="shared" si="53"/>
        <v>2309.7249999999999</v>
      </c>
      <c r="K955" s="659">
        <f t="shared" ref="K955:M955" si="55">SUM(C909,C955)-SUM(G909,G955)</f>
        <v>4920.4499999999971</v>
      </c>
      <c r="L955" s="659">
        <f t="shared" si="55"/>
        <v>6465</v>
      </c>
      <c r="M955" s="659">
        <f t="shared" si="55"/>
        <v>345.375</v>
      </c>
    </row>
    <row r="956" spans="1:13" x14ac:dyDescent="0.25">
      <c r="A956">
        <v>103</v>
      </c>
      <c r="B956">
        <v>1</v>
      </c>
      <c r="C956">
        <v>20184</v>
      </c>
      <c r="D956">
        <v>69498</v>
      </c>
      <c r="E956">
        <v>10941</v>
      </c>
      <c r="G956" s="659">
        <f t="shared" si="51"/>
        <v>18670.2</v>
      </c>
      <c r="H956" s="659">
        <f t="shared" si="52"/>
        <v>64285.65</v>
      </c>
      <c r="I956" s="659">
        <f t="shared" si="53"/>
        <v>10120.425000000001</v>
      </c>
      <c r="K956" s="659">
        <f t="shared" ref="K956:M956" si="56">SUM(C910,C956)-SUM(G910,G956)</f>
        <v>2331.5999999999985</v>
      </c>
      <c r="L956" s="659">
        <f t="shared" si="56"/>
        <v>8028.2250000000058</v>
      </c>
      <c r="M956" s="659">
        <f t="shared" si="56"/>
        <v>1262.1749999999993</v>
      </c>
    </row>
    <row r="957" spans="1:13" x14ac:dyDescent="0.25">
      <c r="A957">
        <v>104</v>
      </c>
      <c r="B957">
        <v>1</v>
      </c>
      <c r="C957">
        <v>17070</v>
      </c>
      <c r="D957">
        <v>40433</v>
      </c>
      <c r="E957">
        <v>20973</v>
      </c>
      <c r="G957" s="659">
        <f t="shared" si="51"/>
        <v>15789.75</v>
      </c>
      <c r="H957" s="659">
        <f t="shared" si="52"/>
        <v>37400.525000000001</v>
      </c>
      <c r="I957" s="659">
        <f t="shared" si="53"/>
        <v>19400.025000000001</v>
      </c>
      <c r="K957" s="659">
        <f t="shared" ref="K957:M957" si="57">SUM(C911,C957)-SUM(G911,G957)</f>
        <v>1785.5250000000015</v>
      </c>
      <c r="L957" s="659">
        <f t="shared" si="57"/>
        <v>4725</v>
      </c>
      <c r="M957" s="659">
        <f t="shared" si="57"/>
        <v>1612.5749999999971</v>
      </c>
    </row>
    <row r="958" spans="1:13" x14ac:dyDescent="0.25">
      <c r="A958">
        <v>105</v>
      </c>
      <c r="B958">
        <v>1</v>
      </c>
      <c r="C958">
        <v>14578</v>
      </c>
      <c r="D958">
        <v>38265</v>
      </c>
      <c r="E958">
        <v>9715</v>
      </c>
      <c r="G958" s="659">
        <f t="shared" si="51"/>
        <v>13484.650000000001</v>
      </c>
      <c r="H958" s="659">
        <f t="shared" si="52"/>
        <v>35395.125</v>
      </c>
      <c r="I958" s="659">
        <f t="shared" si="53"/>
        <v>8986.375</v>
      </c>
      <c r="K958" s="659">
        <f t="shared" ref="K958:M958" si="58">SUM(C912,C958)-SUM(G912,G958)</f>
        <v>1388.3249999999971</v>
      </c>
      <c r="L958" s="659">
        <f t="shared" si="58"/>
        <v>3354.6750000000029</v>
      </c>
      <c r="M958" s="659">
        <f t="shared" si="58"/>
        <v>796.57500000000073</v>
      </c>
    </row>
    <row r="959" spans="1:13" x14ac:dyDescent="0.25">
      <c r="A959">
        <v>106</v>
      </c>
      <c r="B959">
        <v>1</v>
      </c>
      <c r="C959">
        <v>11013</v>
      </c>
      <c r="D959">
        <v>28120</v>
      </c>
      <c r="E959">
        <v>11914</v>
      </c>
      <c r="G959" s="659">
        <f t="shared" si="51"/>
        <v>10187.025</v>
      </c>
      <c r="H959" s="659">
        <f t="shared" si="52"/>
        <v>26011</v>
      </c>
      <c r="I959" s="659">
        <f t="shared" si="53"/>
        <v>11020.45</v>
      </c>
      <c r="K959" s="659">
        <f t="shared" ref="K959:M959" si="59">SUM(C913,C959)-SUM(G913,G959)</f>
        <v>943.57500000000073</v>
      </c>
      <c r="L959" s="659">
        <f t="shared" si="59"/>
        <v>2409.375</v>
      </c>
      <c r="M959" s="659">
        <f t="shared" si="59"/>
        <v>1020.8249999999989</v>
      </c>
    </row>
    <row r="960" spans="1:13" x14ac:dyDescent="0.25">
      <c r="A960">
        <v>107</v>
      </c>
      <c r="B960">
        <v>1</v>
      </c>
      <c r="C960">
        <v>13624</v>
      </c>
      <c r="D960">
        <v>10512</v>
      </c>
      <c r="E960">
        <v>3429</v>
      </c>
      <c r="G960" s="659">
        <f t="shared" si="51"/>
        <v>12602.2</v>
      </c>
      <c r="H960" s="659">
        <f t="shared" si="52"/>
        <v>9723.6</v>
      </c>
      <c r="I960" s="659">
        <f t="shared" si="53"/>
        <v>3171.8250000000003</v>
      </c>
      <c r="K960" s="659">
        <f t="shared" ref="K960:M960" si="60">SUM(C914,C960)-SUM(G914,G960)</f>
        <v>1211.7749999999996</v>
      </c>
      <c r="L960" s="659">
        <f t="shared" si="60"/>
        <v>934.94999999999891</v>
      </c>
      <c r="M960" s="659">
        <f t="shared" si="60"/>
        <v>304.94999999999982</v>
      </c>
    </row>
    <row r="961" spans="1:13" x14ac:dyDescent="0.25">
      <c r="A961">
        <v>108</v>
      </c>
      <c r="B961">
        <v>1</v>
      </c>
      <c r="C961">
        <v>25915</v>
      </c>
      <c r="D961">
        <v>14025</v>
      </c>
      <c r="E961">
        <v>1261</v>
      </c>
      <c r="G961" s="659">
        <f t="shared" si="51"/>
        <v>23971.375</v>
      </c>
      <c r="H961" s="659">
        <f t="shared" si="52"/>
        <v>12973.125</v>
      </c>
      <c r="I961" s="659">
        <f t="shared" si="53"/>
        <v>1166.425</v>
      </c>
      <c r="K961" s="659">
        <f t="shared" ref="K961:M961" si="61">SUM(C915,C961)-SUM(G915,G961)</f>
        <v>2843.0999999999985</v>
      </c>
      <c r="L961" s="659">
        <f t="shared" si="61"/>
        <v>1538.625</v>
      </c>
      <c r="M961" s="659">
        <f t="shared" si="61"/>
        <v>138.375</v>
      </c>
    </row>
    <row r="962" spans="1:13" x14ac:dyDescent="0.25">
      <c r="A962">
        <v>109</v>
      </c>
      <c r="B962">
        <v>1</v>
      </c>
      <c r="C962">
        <v>25301</v>
      </c>
      <c r="D962">
        <v>37887</v>
      </c>
      <c r="E962">
        <v>2146</v>
      </c>
      <c r="G962" s="659">
        <f t="shared" si="51"/>
        <v>23403.425000000003</v>
      </c>
      <c r="H962" s="659">
        <f t="shared" si="52"/>
        <v>35045.474999999999</v>
      </c>
      <c r="I962" s="659">
        <f t="shared" si="53"/>
        <v>1985.0500000000002</v>
      </c>
      <c r="K962" s="659">
        <f t="shared" ref="K962:M962" si="62">SUM(C916,C962)-SUM(G916,G962)</f>
        <v>2224.9499999999971</v>
      </c>
      <c r="L962" s="659">
        <f t="shared" si="62"/>
        <v>3369.4499999999971</v>
      </c>
      <c r="M962" s="659">
        <f t="shared" si="62"/>
        <v>160.94999999999982</v>
      </c>
    </row>
    <row r="963" spans="1:13" x14ac:dyDescent="0.25">
      <c r="A963">
        <v>110</v>
      </c>
      <c r="B963">
        <v>1</v>
      </c>
      <c r="C963">
        <v>53779</v>
      </c>
      <c r="D963">
        <v>25488</v>
      </c>
      <c r="E963">
        <v>4938</v>
      </c>
      <c r="G963" s="659">
        <f t="shared" si="51"/>
        <v>49745.575000000004</v>
      </c>
      <c r="H963" s="659">
        <f t="shared" si="52"/>
        <v>23576.400000000001</v>
      </c>
      <c r="I963" s="659">
        <f t="shared" si="53"/>
        <v>4567.6500000000005</v>
      </c>
      <c r="K963" s="659">
        <f t="shared" ref="K963:M963" si="63">SUM(C917,C963)-SUM(G917,G963)</f>
        <v>5369.0999999999913</v>
      </c>
      <c r="L963" s="659">
        <f t="shared" si="63"/>
        <v>1989.6749999999993</v>
      </c>
      <c r="M963" s="659">
        <f t="shared" si="63"/>
        <v>370.34999999999945</v>
      </c>
    </row>
    <row r="964" spans="1:13" x14ac:dyDescent="0.25">
      <c r="A964">
        <v>111</v>
      </c>
      <c r="B964">
        <v>1</v>
      </c>
      <c r="C964">
        <v>28776</v>
      </c>
      <c r="D964">
        <v>52792</v>
      </c>
      <c r="E964">
        <v>2786</v>
      </c>
      <c r="G964" s="659">
        <f t="shared" si="51"/>
        <v>26617.800000000003</v>
      </c>
      <c r="H964" s="659">
        <f t="shared" si="52"/>
        <v>48832.600000000006</v>
      </c>
      <c r="I964" s="659">
        <f t="shared" si="53"/>
        <v>2577.0500000000002</v>
      </c>
      <c r="K964" s="659">
        <f t="shared" ref="K964:M964" si="64">SUM(C918,C964)-SUM(G918,G964)</f>
        <v>3444</v>
      </c>
      <c r="L964" s="659">
        <f t="shared" si="64"/>
        <v>4511.8499999999913</v>
      </c>
      <c r="M964" s="659">
        <f t="shared" si="64"/>
        <v>216.22499999999991</v>
      </c>
    </row>
    <row r="965" spans="1:13" x14ac:dyDescent="0.25">
      <c r="A965">
        <v>112</v>
      </c>
      <c r="B965">
        <v>1</v>
      </c>
      <c r="C965">
        <v>18472</v>
      </c>
      <c r="D965">
        <v>29947</v>
      </c>
      <c r="E965">
        <v>7923</v>
      </c>
      <c r="G965" s="659">
        <f t="shared" si="51"/>
        <v>17086.600000000002</v>
      </c>
      <c r="H965" s="659">
        <f t="shared" si="52"/>
        <v>27700.975000000002</v>
      </c>
      <c r="I965" s="659">
        <f t="shared" si="53"/>
        <v>7328.7750000000005</v>
      </c>
      <c r="K965" s="659">
        <f t="shared" ref="K965:M965" si="65">SUM(C919,C965)-SUM(G919,G965)</f>
        <v>3387.2999999999956</v>
      </c>
      <c r="L965" s="659">
        <f t="shared" si="65"/>
        <v>2371.7249999999985</v>
      </c>
      <c r="M965" s="659">
        <f t="shared" si="65"/>
        <v>600.82499999999982</v>
      </c>
    </row>
    <row r="966" spans="1:13" x14ac:dyDescent="0.25">
      <c r="A966">
        <v>113</v>
      </c>
      <c r="B966">
        <v>1</v>
      </c>
      <c r="C966">
        <v>39244</v>
      </c>
      <c r="D966">
        <v>46424</v>
      </c>
      <c r="E966">
        <v>4222</v>
      </c>
      <c r="G966" s="659">
        <f t="shared" si="51"/>
        <v>36300.700000000004</v>
      </c>
      <c r="H966" s="659">
        <f t="shared" si="52"/>
        <v>42942.200000000004</v>
      </c>
      <c r="I966" s="659">
        <f t="shared" si="53"/>
        <v>3905.3500000000004</v>
      </c>
      <c r="K966" s="659">
        <f t="shared" ref="K966:M966" si="66">SUM(C920,C966)-SUM(G920,G966)</f>
        <v>3653.7749999999942</v>
      </c>
      <c r="L966" s="659">
        <f t="shared" si="66"/>
        <v>3770.5499999999956</v>
      </c>
      <c r="M966" s="659">
        <f t="shared" si="66"/>
        <v>316.64999999999964</v>
      </c>
    </row>
    <row r="967" spans="1:13" x14ac:dyDescent="0.25">
      <c r="A967">
        <v>114</v>
      </c>
      <c r="B967">
        <v>1</v>
      </c>
      <c r="C967">
        <v>18783</v>
      </c>
      <c r="D967">
        <v>49742</v>
      </c>
      <c r="E967">
        <v>7221</v>
      </c>
      <c r="G967" s="659">
        <f t="shared" si="51"/>
        <v>17374.275000000001</v>
      </c>
      <c r="H967" s="659">
        <f t="shared" si="52"/>
        <v>46011.350000000006</v>
      </c>
      <c r="I967" s="659">
        <f t="shared" si="53"/>
        <v>6679.4250000000002</v>
      </c>
      <c r="K967" s="659">
        <f t="shared" ref="K967:M967" si="67">SUM(C921,C967)-SUM(G921,G967)</f>
        <v>2711.6999999999971</v>
      </c>
      <c r="L967" s="659">
        <f t="shared" si="67"/>
        <v>4382.6249999999927</v>
      </c>
      <c r="M967" s="659">
        <f t="shared" si="67"/>
        <v>542.69999999999982</v>
      </c>
    </row>
    <row r="968" spans="1:13" x14ac:dyDescent="0.25">
      <c r="A968">
        <v>115</v>
      </c>
      <c r="B968">
        <v>1</v>
      </c>
      <c r="C968">
        <v>42382</v>
      </c>
      <c r="D968">
        <v>48522</v>
      </c>
      <c r="E968">
        <v>16592</v>
      </c>
      <c r="G968" s="659">
        <f t="shared" si="51"/>
        <v>39203.35</v>
      </c>
      <c r="H968" s="659">
        <f t="shared" si="52"/>
        <v>44882.85</v>
      </c>
      <c r="I968" s="659">
        <f t="shared" si="53"/>
        <v>15347.6</v>
      </c>
      <c r="K968" s="659">
        <f t="shared" ref="K968:M968" si="68">SUM(C922,C968)-SUM(G922,G968)</f>
        <v>4385.8499999999985</v>
      </c>
      <c r="L968" s="659">
        <f t="shared" si="68"/>
        <v>4020</v>
      </c>
      <c r="M968" s="659">
        <f t="shared" si="68"/>
        <v>1247.0249999999996</v>
      </c>
    </row>
    <row r="969" spans="1:13" x14ac:dyDescent="0.25">
      <c r="A969">
        <v>116</v>
      </c>
      <c r="B969">
        <v>1</v>
      </c>
      <c r="C969">
        <v>17460</v>
      </c>
      <c r="D969">
        <v>43215</v>
      </c>
      <c r="E969">
        <v>8814</v>
      </c>
      <c r="G969" s="659">
        <f t="shared" si="51"/>
        <v>16150.5</v>
      </c>
      <c r="H969" s="659">
        <f t="shared" si="52"/>
        <v>39973.875</v>
      </c>
      <c r="I969" s="659">
        <f t="shared" si="53"/>
        <v>8152.9500000000007</v>
      </c>
      <c r="K969" s="659">
        <f t="shared" ref="K969:M969" si="69">SUM(C923,C969)-SUM(G923,G969)</f>
        <v>1878.5250000000015</v>
      </c>
      <c r="L969" s="659">
        <f t="shared" si="69"/>
        <v>3587.3249999999971</v>
      </c>
      <c r="M969" s="659">
        <f t="shared" si="69"/>
        <v>673.64999999999964</v>
      </c>
    </row>
    <row r="970" spans="1:13" x14ac:dyDescent="0.25">
      <c r="A970">
        <v>117</v>
      </c>
      <c r="B970">
        <v>1</v>
      </c>
      <c r="C970">
        <v>28668</v>
      </c>
      <c r="D970">
        <v>15255</v>
      </c>
      <c r="E970">
        <v>5667</v>
      </c>
      <c r="G970" s="659">
        <f t="shared" si="51"/>
        <v>26517.9</v>
      </c>
      <c r="H970" s="659">
        <f t="shared" si="52"/>
        <v>14110.875</v>
      </c>
      <c r="I970" s="659">
        <f t="shared" si="53"/>
        <v>5241.9750000000004</v>
      </c>
      <c r="K970" s="659">
        <f t="shared" ref="K970:M970" si="70">SUM(C924,C970)-SUM(G924,G970)</f>
        <v>3184.7999999999956</v>
      </c>
      <c r="L970" s="659">
        <f t="shared" si="70"/>
        <v>1230.1499999999996</v>
      </c>
      <c r="M970" s="659">
        <f t="shared" si="70"/>
        <v>432.14999999999964</v>
      </c>
    </row>
    <row r="971" spans="1:13" x14ac:dyDescent="0.25">
      <c r="A971">
        <v>118</v>
      </c>
      <c r="B971">
        <v>1</v>
      </c>
      <c r="C971">
        <v>13300</v>
      </c>
      <c r="D971">
        <v>35500</v>
      </c>
      <c r="E971">
        <v>2300</v>
      </c>
    </row>
    <row r="972" spans="1:13" x14ac:dyDescent="0.25">
      <c r="A972">
        <v>119</v>
      </c>
      <c r="B972">
        <v>0</v>
      </c>
      <c r="C972">
        <v>1</v>
      </c>
      <c r="D972">
        <v>0</v>
      </c>
    </row>
    <row r="973" spans="1:13" x14ac:dyDescent="0.25">
      <c r="A973" t="s">
        <v>438</v>
      </c>
      <c r="B973" t="s">
        <v>536</v>
      </c>
    </row>
    <row r="974" spans="1:13" x14ac:dyDescent="0.25">
      <c r="A974">
        <v>2</v>
      </c>
      <c r="B974" t="s">
        <v>527</v>
      </c>
    </row>
    <row r="975" spans="1:13" x14ac:dyDescent="0.25">
      <c r="A975">
        <v>2</v>
      </c>
      <c r="B975" t="s">
        <v>528</v>
      </c>
    </row>
    <row r="976" spans="1:13" x14ac:dyDescent="0.25">
      <c r="A976">
        <v>3</v>
      </c>
      <c r="B976" t="s">
        <v>491</v>
      </c>
      <c r="C976" s="3" t="s">
        <v>438</v>
      </c>
      <c r="D976" s="3"/>
      <c r="E976" s="3"/>
    </row>
    <row r="977" spans="1:5" x14ac:dyDescent="0.25">
      <c r="A977">
        <v>1</v>
      </c>
      <c r="B977" t="s">
        <v>537</v>
      </c>
      <c r="C977" s="664" t="s">
        <v>188</v>
      </c>
      <c r="D977" s="664" t="s">
        <v>189</v>
      </c>
      <c r="E977" s="664" t="s">
        <v>190</v>
      </c>
    </row>
    <row r="978" spans="1:5" x14ac:dyDescent="0.25">
      <c r="A978">
        <v>79</v>
      </c>
      <c r="B978">
        <v>1</v>
      </c>
      <c r="C978" s="660">
        <v>11800</v>
      </c>
      <c r="D978" s="660">
        <v>16500</v>
      </c>
      <c r="E978" s="660">
        <v>4400</v>
      </c>
    </row>
    <row r="979" spans="1:5" x14ac:dyDescent="0.25">
      <c r="A979">
        <v>80</v>
      </c>
      <c r="B979">
        <v>1</v>
      </c>
      <c r="C979" s="660">
        <v>7400</v>
      </c>
      <c r="D979" s="660">
        <v>23700</v>
      </c>
      <c r="E979" s="660">
        <v>7700</v>
      </c>
    </row>
    <row r="980" spans="1:5" x14ac:dyDescent="0.25">
      <c r="A980">
        <v>81</v>
      </c>
      <c r="B980">
        <v>1</v>
      </c>
      <c r="C980" s="660">
        <v>3500</v>
      </c>
      <c r="D980" s="660">
        <v>18200</v>
      </c>
      <c r="E980" s="660">
        <v>3300</v>
      </c>
    </row>
    <row r="981" spans="1:5" x14ac:dyDescent="0.25">
      <c r="A981">
        <v>82</v>
      </c>
      <c r="B981">
        <v>1</v>
      </c>
      <c r="C981" s="660">
        <v>4500</v>
      </c>
      <c r="D981" s="660">
        <v>5300</v>
      </c>
      <c r="E981" s="660">
        <v>3300</v>
      </c>
    </row>
    <row r="982" spans="1:5" x14ac:dyDescent="0.25">
      <c r="A982">
        <v>83</v>
      </c>
      <c r="B982">
        <v>1</v>
      </c>
      <c r="C982" s="660">
        <v>2221</v>
      </c>
      <c r="D982" s="660">
        <v>11141</v>
      </c>
      <c r="E982" s="660">
        <v>3452</v>
      </c>
    </row>
    <row r="983" spans="1:5" x14ac:dyDescent="0.25">
      <c r="A983">
        <v>84</v>
      </c>
      <c r="B983">
        <v>1</v>
      </c>
      <c r="C983" s="660">
        <v>2268</v>
      </c>
      <c r="D983" s="660">
        <v>6944</v>
      </c>
      <c r="E983" s="660">
        <v>4114</v>
      </c>
    </row>
    <row r="984" spans="1:5" x14ac:dyDescent="0.25">
      <c r="A984">
        <v>85</v>
      </c>
      <c r="B984">
        <v>1</v>
      </c>
      <c r="C984" s="660">
        <v>4439</v>
      </c>
      <c r="D984" s="660">
        <v>5086</v>
      </c>
      <c r="E984" s="660">
        <v>3732</v>
      </c>
    </row>
    <row r="985" spans="1:5" x14ac:dyDescent="0.25">
      <c r="A985">
        <v>86</v>
      </c>
      <c r="B985">
        <v>1</v>
      </c>
      <c r="C985" s="660">
        <v>8398</v>
      </c>
      <c r="D985" s="660">
        <v>12626</v>
      </c>
      <c r="E985" s="660">
        <v>3438</v>
      </c>
    </row>
    <row r="986" spans="1:5" x14ac:dyDescent="0.25">
      <c r="A986">
        <v>87</v>
      </c>
      <c r="B986">
        <v>1</v>
      </c>
      <c r="C986" s="660">
        <v>13386</v>
      </c>
      <c r="D986" s="660">
        <v>18437</v>
      </c>
      <c r="E986" s="660">
        <v>6064</v>
      </c>
    </row>
    <row r="987" spans="1:5" x14ac:dyDescent="0.25">
      <c r="A987">
        <v>88</v>
      </c>
      <c r="B987">
        <v>1</v>
      </c>
      <c r="C987" s="660">
        <v>3703</v>
      </c>
      <c r="D987" s="660">
        <v>25669</v>
      </c>
      <c r="E987" s="660">
        <v>12348</v>
      </c>
    </row>
    <row r="988" spans="1:5" x14ac:dyDescent="0.25">
      <c r="A988">
        <v>89</v>
      </c>
      <c r="B988">
        <v>1</v>
      </c>
      <c r="C988" s="660">
        <v>4476</v>
      </c>
      <c r="D988" s="660">
        <v>12384</v>
      </c>
      <c r="E988" s="660">
        <v>21776</v>
      </c>
    </row>
    <row r="989" spans="1:5" x14ac:dyDescent="0.25">
      <c r="A989">
        <v>90</v>
      </c>
      <c r="B989">
        <v>1</v>
      </c>
      <c r="C989" s="660">
        <v>1203</v>
      </c>
      <c r="D989" s="660">
        <v>8413</v>
      </c>
      <c r="E989" s="660">
        <v>10701</v>
      </c>
    </row>
    <row r="990" spans="1:5" x14ac:dyDescent="0.25">
      <c r="A990">
        <v>91</v>
      </c>
      <c r="B990">
        <v>1</v>
      </c>
      <c r="C990" s="660">
        <v>5618</v>
      </c>
      <c r="D990" s="660">
        <v>6950</v>
      </c>
      <c r="E990" s="660">
        <v>7249</v>
      </c>
    </row>
    <row r="991" spans="1:5" x14ac:dyDescent="0.25">
      <c r="A991">
        <v>92</v>
      </c>
      <c r="B991">
        <v>1</v>
      </c>
      <c r="C991" s="660">
        <v>1196</v>
      </c>
      <c r="D991" s="660">
        <v>7715</v>
      </c>
      <c r="E991" s="660">
        <v>3597</v>
      </c>
    </row>
    <row r="992" spans="1:5" x14ac:dyDescent="0.25">
      <c r="A992">
        <v>93</v>
      </c>
      <c r="B992">
        <v>1</v>
      </c>
      <c r="C992" s="660">
        <v>4584</v>
      </c>
      <c r="D992" s="660">
        <v>3675</v>
      </c>
      <c r="E992" s="660">
        <v>5061</v>
      </c>
    </row>
    <row r="993" spans="1:5" x14ac:dyDescent="0.25">
      <c r="A993">
        <v>94</v>
      </c>
      <c r="B993">
        <v>1</v>
      </c>
      <c r="C993" s="660">
        <v>1839</v>
      </c>
      <c r="D993" s="660">
        <v>9041</v>
      </c>
      <c r="E993" s="660">
        <v>1311</v>
      </c>
    </row>
    <row r="994" spans="1:5" x14ac:dyDescent="0.25">
      <c r="A994">
        <v>95</v>
      </c>
      <c r="B994">
        <v>1</v>
      </c>
      <c r="C994" s="660">
        <v>1810</v>
      </c>
      <c r="D994" s="660">
        <v>4785</v>
      </c>
      <c r="E994" s="660">
        <v>9376</v>
      </c>
    </row>
    <row r="995" spans="1:5" x14ac:dyDescent="0.25">
      <c r="A995">
        <v>96</v>
      </c>
      <c r="B995">
        <v>1</v>
      </c>
      <c r="C995" s="660">
        <v>1300</v>
      </c>
      <c r="D995" s="660">
        <v>7900</v>
      </c>
      <c r="E995" s="660">
        <v>5400</v>
      </c>
    </row>
    <row r="996" spans="1:5" x14ac:dyDescent="0.25">
      <c r="A996">
        <v>97</v>
      </c>
      <c r="B996">
        <v>1</v>
      </c>
      <c r="C996" s="660">
        <v>957</v>
      </c>
      <c r="D996" s="660">
        <v>6297</v>
      </c>
      <c r="E996" s="660">
        <v>5069</v>
      </c>
    </row>
    <row r="997" spans="1:5" x14ac:dyDescent="0.25">
      <c r="A997">
        <v>98</v>
      </c>
      <c r="B997">
        <v>1</v>
      </c>
      <c r="C997" s="660">
        <v>417</v>
      </c>
      <c r="D997" s="660">
        <v>1741</v>
      </c>
      <c r="E997" s="660">
        <v>5095</v>
      </c>
    </row>
    <row r="998" spans="1:5" x14ac:dyDescent="0.25">
      <c r="A998">
        <v>99</v>
      </c>
      <c r="B998">
        <v>1</v>
      </c>
      <c r="C998" s="660">
        <v>911</v>
      </c>
      <c r="D998" s="660">
        <v>1570</v>
      </c>
      <c r="E998" s="660">
        <v>868</v>
      </c>
    </row>
    <row r="999" spans="1:5" x14ac:dyDescent="0.25">
      <c r="A999">
        <v>100</v>
      </c>
      <c r="B999">
        <v>1</v>
      </c>
      <c r="C999" s="660">
        <v>2380</v>
      </c>
      <c r="D999" s="660">
        <v>6588</v>
      </c>
      <c r="E999" s="660">
        <v>1266</v>
      </c>
    </row>
    <row r="1000" spans="1:5" x14ac:dyDescent="0.25">
      <c r="A1000">
        <v>101</v>
      </c>
      <c r="B1000">
        <v>1</v>
      </c>
      <c r="C1000" s="660">
        <v>3192</v>
      </c>
      <c r="D1000" s="660">
        <v>9403</v>
      </c>
      <c r="E1000" s="660">
        <v>3126</v>
      </c>
    </row>
    <row r="1001" spans="1:5" x14ac:dyDescent="0.25">
      <c r="A1001">
        <v>102</v>
      </c>
      <c r="B1001">
        <v>1</v>
      </c>
      <c r="C1001" s="660">
        <v>3430</v>
      </c>
      <c r="D1001" s="660">
        <v>14183</v>
      </c>
      <c r="E1001" s="660">
        <v>7335</v>
      </c>
    </row>
    <row r="1002" spans="1:5" x14ac:dyDescent="0.25">
      <c r="A1002">
        <v>103</v>
      </c>
      <c r="B1002">
        <v>1</v>
      </c>
      <c r="C1002" s="660">
        <v>2790</v>
      </c>
      <c r="D1002" s="660">
        <v>12390</v>
      </c>
      <c r="E1002" s="660">
        <v>10841</v>
      </c>
    </row>
    <row r="1003" spans="1:5" x14ac:dyDescent="0.25">
      <c r="A1003">
        <v>104</v>
      </c>
      <c r="B1003">
        <v>1</v>
      </c>
      <c r="C1003" s="660">
        <v>6031</v>
      </c>
      <c r="D1003" s="660">
        <v>5640</v>
      </c>
      <c r="E1003" s="660">
        <v>10656</v>
      </c>
    </row>
    <row r="1004" spans="1:5" x14ac:dyDescent="0.25">
      <c r="A1004">
        <v>105</v>
      </c>
      <c r="B1004">
        <v>1</v>
      </c>
      <c r="C1004" s="660">
        <v>2627</v>
      </c>
      <c r="D1004" s="660">
        <v>9842</v>
      </c>
      <c r="E1004" s="660">
        <v>4298</v>
      </c>
    </row>
    <row r="1005" spans="1:5" x14ac:dyDescent="0.25">
      <c r="A1005">
        <v>106</v>
      </c>
      <c r="B1005">
        <v>1</v>
      </c>
      <c r="C1005" s="660">
        <v>573</v>
      </c>
      <c r="D1005" s="660">
        <v>4587</v>
      </c>
      <c r="E1005" s="660">
        <v>12736</v>
      </c>
    </row>
    <row r="1006" spans="1:5" x14ac:dyDescent="0.25">
      <c r="A1006">
        <v>107</v>
      </c>
      <c r="B1006">
        <v>1</v>
      </c>
      <c r="C1006" s="660">
        <v>864</v>
      </c>
      <c r="D1006" s="660">
        <v>1689</v>
      </c>
      <c r="E1006" s="660">
        <v>1723</v>
      </c>
    </row>
    <row r="1007" spans="1:5" x14ac:dyDescent="0.25">
      <c r="A1007">
        <v>108</v>
      </c>
      <c r="B1007">
        <v>1</v>
      </c>
      <c r="C1007" s="660">
        <v>1722</v>
      </c>
      <c r="D1007" s="660">
        <v>3729</v>
      </c>
      <c r="E1007" s="660">
        <v>1669</v>
      </c>
    </row>
    <row r="1008" spans="1:5" x14ac:dyDescent="0.25">
      <c r="A1008">
        <v>109</v>
      </c>
      <c r="B1008">
        <v>1</v>
      </c>
      <c r="C1008" s="660">
        <v>1251</v>
      </c>
      <c r="D1008" s="660">
        <v>5492</v>
      </c>
      <c r="E1008" s="660">
        <v>790</v>
      </c>
    </row>
    <row r="1009" spans="1:11" x14ac:dyDescent="0.25">
      <c r="A1009">
        <v>110</v>
      </c>
      <c r="B1009">
        <v>1</v>
      </c>
      <c r="C1009" s="660">
        <v>2553</v>
      </c>
      <c r="D1009" s="660">
        <v>5471</v>
      </c>
      <c r="E1009" s="660">
        <v>3467</v>
      </c>
    </row>
    <row r="1010" spans="1:11" x14ac:dyDescent="0.25">
      <c r="A1010">
        <v>111</v>
      </c>
      <c r="B1010">
        <v>1</v>
      </c>
      <c r="C1010" s="660">
        <v>2064</v>
      </c>
      <c r="D1010" s="660">
        <v>11102</v>
      </c>
      <c r="E1010" s="660">
        <v>2210</v>
      </c>
    </row>
    <row r="1011" spans="1:11" x14ac:dyDescent="0.25">
      <c r="A1011">
        <v>112</v>
      </c>
      <c r="B1011">
        <v>1</v>
      </c>
      <c r="C1011" s="660">
        <v>1761</v>
      </c>
      <c r="D1011" s="660">
        <v>5679</v>
      </c>
      <c r="E1011" s="660">
        <v>4672</v>
      </c>
    </row>
    <row r="1012" spans="1:11" x14ac:dyDescent="0.25">
      <c r="A1012">
        <v>113</v>
      </c>
      <c r="B1012">
        <v>1</v>
      </c>
      <c r="C1012" s="660">
        <v>9590</v>
      </c>
      <c r="D1012" s="660">
        <v>12992</v>
      </c>
      <c r="E1012" s="660">
        <v>3259</v>
      </c>
    </row>
    <row r="1013" spans="1:11" x14ac:dyDescent="0.25">
      <c r="A1013">
        <v>114</v>
      </c>
      <c r="B1013">
        <v>1</v>
      </c>
      <c r="C1013" s="660">
        <v>2038</v>
      </c>
      <c r="D1013" s="660">
        <v>21729</v>
      </c>
      <c r="E1013" s="660">
        <v>2038</v>
      </c>
    </row>
    <row r="1014" spans="1:11" x14ac:dyDescent="0.25">
      <c r="A1014">
        <v>115</v>
      </c>
      <c r="B1014">
        <v>1</v>
      </c>
      <c r="C1014" s="660">
        <v>6242</v>
      </c>
      <c r="D1014" s="660">
        <v>10565</v>
      </c>
      <c r="E1014" s="660">
        <v>15596</v>
      </c>
    </row>
    <row r="1015" spans="1:11" x14ac:dyDescent="0.25">
      <c r="A1015">
        <v>116</v>
      </c>
      <c r="B1015">
        <v>1</v>
      </c>
      <c r="C1015" s="660">
        <v>2125</v>
      </c>
      <c r="D1015" s="660">
        <v>7508</v>
      </c>
      <c r="E1015" s="660">
        <v>3401</v>
      </c>
    </row>
    <row r="1016" spans="1:11" x14ac:dyDescent="0.25">
      <c r="A1016">
        <v>117</v>
      </c>
      <c r="B1016">
        <v>1</v>
      </c>
      <c r="C1016" s="660">
        <v>933</v>
      </c>
      <c r="D1016" s="660">
        <v>4290</v>
      </c>
      <c r="E1016" s="660">
        <v>2615</v>
      </c>
    </row>
    <row r="1017" spans="1:11" x14ac:dyDescent="0.25">
      <c r="A1017">
        <v>118</v>
      </c>
      <c r="B1017">
        <v>1</v>
      </c>
      <c r="C1017">
        <v>1000</v>
      </c>
      <c r="D1017">
        <v>4500</v>
      </c>
      <c r="E1017">
        <v>2100</v>
      </c>
    </row>
    <row r="1018" spans="1:11" x14ac:dyDescent="0.25">
      <c r="A1018">
        <v>119</v>
      </c>
      <c r="B1018">
        <v>0</v>
      </c>
      <c r="C1018">
        <v>1</v>
      </c>
      <c r="D1018">
        <v>0</v>
      </c>
    </row>
    <row r="1019" spans="1:11" x14ac:dyDescent="0.25">
      <c r="A1019" t="s">
        <v>538</v>
      </c>
      <c r="B1019" t="s">
        <v>539</v>
      </c>
    </row>
    <row r="1020" spans="1:11" x14ac:dyDescent="0.25">
      <c r="A1020">
        <v>2</v>
      </c>
      <c r="B1020" t="s">
        <v>527</v>
      </c>
    </row>
    <row r="1021" spans="1:11" x14ac:dyDescent="0.25">
      <c r="A1021">
        <v>2</v>
      </c>
      <c r="B1021" t="s">
        <v>512</v>
      </c>
    </row>
    <row r="1022" spans="1:11" x14ac:dyDescent="0.25">
      <c r="A1022">
        <v>3</v>
      </c>
      <c r="B1022" t="s">
        <v>540</v>
      </c>
      <c r="G1022" s="974" t="s">
        <v>1978</v>
      </c>
    </row>
    <row r="1023" spans="1:11" x14ac:dyDescent="0.25">
      <c r="A1023">
        <v>1</v>
      </c>
      <c r="B1023" t="s">
        <v>541</v>
      </c>
      <c r="G1023" s="974"/>
      <c r="H1023" s="664" t="s">
        <v>188</v>
      </c>
      <c r="I1023" s="664" t="s">
        <v>189</v>
      </c>
      <c r="J1023" s="664" t="s">
        <v>190</v>
      </c>
      <c r="K1023" s="664" t="s">
        <v>1800</v>
      </c>
    </row>
    <row r="1024" spans="1:11" x14ac:dyDescent="0.25">
      <c r="A1024">
        <v>79</v>
      </c>
      <c r="B1024">
        <v>1</v>
      </c>
      <c r="C1024">
        <v>21364</v>
      </c>
      <c r="D1024">
        <v>28325</v>
      </c>
      <c r="E1024">
        <v>388</v>
      </c>
      <c r="G1024" s="38">
        <v>0.11448630294131143</v>
      </c>
      <c r="H1024" s="659">
        <f>C1024*G1024</f>
        <v>2445.8853760381776</v>
      </c>
      <c r="I1024" s="659">
        <f>C1024*(1-G1024)</f>
        <v>18918.114623961821</v>
      </c>
      <c r="J1024" s="659">
        <f>D1024</f>
        <v>28325</v>
      </c>
      <c r="K1024" s="659">
        <f>E1024</f>
        <v>388</v>
      </c>
    </row>
    <row r="1025" spans="1:11" x14ac:dyDescent="0.25">
      <c r="A1025">
        <v>80</v>
      </c>
      <c r="B1025">
        <v>1</v>
      </c>
      <c r="C1025">
        <v>25075</v>
      </c>
      <c r="D1025">
        <v>19124</v>
      </c>
      <c r="E1025">
        <v>955</v>
      </c>
      <c r="G1025" s="38">
        <v>5.6235716617695067E-2</v>
      </c>
      <c r="H1025" s="659">
        <f t="shared" ref="H1025:H1061" si="71">C1025*G1025</f>
        <v>1410.1105941887038</v>
      </c>
      <c r="I1025" s="659">
        <f t="shared" ref="I1025:I1061" si="72">C1025*(1-G1025)</f>
        <v>23664.889405811296</v>
      </c>
      <c r="J1025" s="659">
        <f t="shared" ref="J1025:J1061" si="73">D1025</f>
        <v>19124</v>
      </c>
      <c r="K1025" s="659">
        <f t="shared" ref="K1025:K1061" si="74">E1025</f>
        <v>955</v>
      </c>
    </row>
    <row r="1026" spans="1:11" x14ac:dyDescent="0.25">
      <c r="A1026">
        <v>81</v>
      </c>
      <c r="B1026">
        <v>1</v>
      </c>
      <c r="C1026">
        <v>29008</v>
      </c>
      <c r="D1026">
        <v>29380</v>
      </c>
      <c r="E1026">
        <v>724</v>
      </c>
      <c r="G1026" s="38">
        <v>0.10185702317788327</v>
      </c>
      <c r="H1026" s="659">
        <f t="shared" si="71"/>
        <v>2954.6685283440379</v>
      </c>
      <c r="I1026" s="659">
        <f t="shared" si="72"/>
        <v>26053.331471655962</v>
      </c>
      <c r="J1026" s="659">
        <f t="shared" si="73"/>
        <v>29380</v>
      </c>
      <c r="K1026" s="659">
        <f t="shared" si="74"/>
        <v>724</v>
      </c>
    </row>
    <row r="1027" spans="1:11" x14ac:dyDescent="0.25">
      <c r="A1027">
        <v>82</v>
      </c>
      <c r="B1027">
        <v>1</v>
      </c>
      <c r="C1027">
        <v>46464</v>
      </c>
      <c r="D1027">
        <v>32037</v>
      </c>
      <c r="E1027">
        <v>845</v>
      </c>
      <c r="G1027" s="38">
        <v>5.9858699866454139E-2</v>
      </c>
      <c r="H1027" s="659">
        <f t="shared" si="71"/>
        <v>2781.2746305949249</v>
      </c>
      <c r="I1027" s="659">
        <f t="shared" si="72"/>
        <v>43682.725369405074</v>
      </c>
      <c r="J1027" s="659">
        <f t="shared" si="73"/>
        <v>32037</v>
      </c>
      <c r="K1027" s="659">
        <f t="shared" si="74"/>
        <v>845</v>
      </c>
    </row>
    <row r="1028" spans="1:11" x14ac:dyDescent="0.25">
      <c r="A1028">
        <v>83</v>
      </c>
      <c r="B1028">
        <v>1</v>
      </c>
      <c r="C1028">
        <v>38084</v>
      </c>
      <c r="D1028">
        <v>25410</v>
      </c>
      <c r="E1028">
        <v>619</v>
      </c>
      <c r="G1028" s="38">
        <v>0.10884424732585442</v>
      </c>
      <c r="H1028" s="659">
        <f t="shared" si="71"/>
        <v>4145.2243151578396</v>
      </c>
      <c r="I1028" s="659">
        <f t="shared" si="72"/>
        <v>33938.775684842163</v>
      </c>
      <c r="J1028" s="659">
        <f t="shared" si="73"/>
        <v>25410</v>
      </c>
      <c r="K1028" s="659">
        <f t="shared" si="74"/>
        <v>619</v>
      </c>
    </row>
    <row r="1029" spans="1:11" x14ac:dyDescent="0.25">
      <c r="A1029">
        <v>84</v>
      </c>
      <c r="B1029">
        <v>1</v>
      </c>
      <c r="C1029">
        <v>46106</v>
      </c>
      <c r="D1029">
        <v>39431</v>
      </c>
      <c r="E1029">
        <v>1077</v>
      </c>
      <c r="G1029" s="38">
        <v>5.2082419991231914E-2</v>
      </c>
      <c r="H1029" s="659">
        <f t="shared" si="71"/>
        <v>2401.3120561157384</v>
      </c>
      <c r="I1029" s="659">
        <f t="shared" si="72"/>
        <v>43704.687943884266</v>
      </c>
      <c r="J1029" s="659">
        <f t="shared" si="73"/>
        <v>39431</v>
      </c>
      <c r="K1029" s="659">
        <f t="shared" si="74"/>
        <v>1077</v>
      </c>
    </row>
    <row r="1030" spans="1:11" x14ac:dyDescent="0.25">
      <c r="A1030">
        <v>85</v>
      </c>
      <c r="B1030">
        <v>1</v>
      </c>
      <c r="C1030">
        <v>37916</v>
      </c>
      <c r="D1030">
        <v>30655</v>
      </c>
      <c r="E1030">
        <v>969</v>
      </c>
      <c r="G1030" s="38">
        <v>8.1137763796041415E-2</v>
      </c>
      <c r="H1030" s="659">
        <f t="shared" si="71"/>
        <v>3076.4194520907063</v>
      </c>
      <c r="I1030" s="659">
        <f t="shared" si="72"/>
        <v>34839.580547909296</v>
      </c>
      <c r="J1030" s="659">
        <f t="shared" si="73"/>
        <v>30655</v>
      </c>
      <c r="K1030" s="659">
        <f t="shared" si="74"/>
        <v>969</v>
      </c>
    </row>
    <row r="1031" spans="1:11" x14ac:dyDescent="0.25">
      <c r="A1031">
        <v>86</v>
      </c>
      <c r="B1031">
        <v>1</v>
      </c>
      <c r="C1031">
        <v>49856</v>
      </c>
      <c r="D1031">
        <v>24277</v>
      </c>
      <c r="E1031">
        <v>705</v>
      </c>
      <c r="G1031" s="38">
        <v>8.6329934203987518E-2</v>
      </c>
      <c r="H1031" s="659">
        <f t="shared" si="71"/>
        <v>4304.0651996740016</v>
      </c>
      <c r="I1031" s="659">
        <f t="shared" si="72"/>
        <v>45551.934800326002</v>
      </c>
      <c r="J1031" s="659">
        <f t="shared" si="73"/>
        <v>24277</v>
      </c>
      <c r="K1031" s="659">
        <f t="shared" si="74"/>
        <v>705</v>
      </c>
    </row>
    <row r="1032" spans="1:11" x14ac:dyDescent="0.25">
      <c r="A1032">
        <v>87</v>
      </c>
      <c r="B1032">
        <v>1</v>
      </c>
      <c r="C1032">
        <v>60897</v>
      </c>
      <c r="D1032">
        <v>34556</v>
      </c>
      <c r="E1032">
        <v>493</v>
      </c>
      <c r="G1032" s="38">
        <v>6.7223299694290126E-2</v>
      </c>
      <c r="H1032" s="659">
        <f t="shared" si="71"/>
        <v>4093.6972814831856</v>
      </c>
      <c r="I1032" s="659">
        <f t="shared" si="72"/>
        <v>56803.302718516818</v>
      </c>
      <c r="J1032" s="659">
        <f t="shared" si="73"/>
        <v>34556</v>
      </c>
      <c r="K1032" s="659">
        <f t="shared" si="74"/>
        <v>493</v>
      </c>
    </row>
    <row r="1033" spans="1:11" x14ac:dyDescent="0.25">
      <c r="A1033">
        <v>88</v>
      </c>
      <c r="B1033">
        <v>1</v>
      </c>
      <c r="C1033">
        <v>67778</v>
      </c>
      <c r="D1033">
        <v>52317</v>
      </c>
      <c r="E1033">
        <v>947</v>
      </c>
      <c r="G1033" s="38">
        <v>3.2013301088270857E-2</v>
      </c>
      <c r="H1033" s="659">
        <f t="shared" si="71"/>
        <v>2169.7975211608223</v>
      </c>
      <c r="I1033" s="659">
        <f t="shared" si="72"/>
        <v>65608.202478839186</v>
      </c>
      <c r="J1033" s="659">
        <f t="shared" si="73"/>
        <v>52317</v>
      </c>
      <c r="K1033" s="659">
        <f t="shared" si="74"/>
        <v>947</v>
      </c>
    </row>
    <row r="1034" spans="1:11" x14ac:dyDescent="0.25">
      <c r="A1034">
        <v>89</v>
      </c>
      <c r="B1034">
        <v>1</v>
      </c>
      <c r="C1034">
        <v>47248</v>
      </c>
      <c r="D1034">
        <v>68573</v>
      </c>
      <c r="E1034">
        <v>1112</v>
      </c>
      <c r="G1034" s="38">
        <v>9.284915239652354E-2</v>
      </c>
      <c r="H1034" s="659">
        <f t="shared" si="71"/>
        <v>4386.9367524309446</v>
      </c>
      <c r="I1034" s="659">
        <f t="shared" si="72"/>
        <v>42861.063247569051</v>
      </c>
      <c r="J1034" s="659">
        <f t="shared" si="73"/>
        <v>68573</v>
      </c>
      <c r="K1034" s="659">
        <f t="shared" si="74"/>
        <v>1112</v>
      </c>
    </row>
    <row r="1035" spans="1:11" x14ac:dyDescent="0.25">
      <c r="A1035">
        <v>90</v>
      </c>
      <c r="B1035">
        <v>1</v>
      </c>
      <c r="C1035">
        <v>68321</v>
      </c>
      <c r="D1035">
        <v>63987</v>
      </c>
      <c r="E1035">
        <v>1806</v>
      </c>
      <c r="G1035" s="38">
        <v>4.0384615384615387E-2</v>
      </c>
      <c r="H1035" s="659">
        <f t="shared" si="71"/>
        <v>2759.1173076923078</v>
      </c>
      <c r="I1035" s="659">
        <f t="shared" si="72"/>
        <v>65561.882692307699</v>
      </c>
      <c r="J1035" s="659">
        <f t="shared" si="73"/>
        <v>63987</v>
      </c>
      <c r="K1035" s="659">
        <f t="shared" si="74"/>
        <v>1806</v>
      </c>
    </row>
    <row r="1036" spans="1:11" x14ac:dyDescent="0.25">
      <c r="A1036">
        <v>91</v>
      </c>
      <c r="B1036">
        <v>1</v>
      </c>
      <c r="C1036">
        <v>43064</v>
      </c>
      <c r="D1036">
        <v>67625</v>
      </c>
      <c r="E1036">
        <v>2892</v>
      </c>
      <c r="G1036" s="38">
        <v>0.10531229800579349</v>
      </c>
      <c r="H1036" s="659">
        <f t="shared" si="71"/>
        <v>4535.1688013214907</v>
      </c>
      <c r="I1036" s="659">
        <f t="shared" si="72"/>
        <v>38528.831198678512</v>
      </c>
      <c r="J1036" s="659">
        <f t="shared" si="73"/>
        <v>67625</v>
      </c>
      <c r="K1036" s="659">
        <f t="shared" si="74"/>
        <v>2892</v>
      </c>
    </row>
    <row r="1037" spans="1:11" x14ac:dyDescent="0.25">
      <c r="A1037">
        <v>92</v>
      </c>
      <c r="B1037">
        <v>1</v>
      </c>
      <c r="C1037">
        <v>26118</v>
      </c>
      <c r="D1037">
        <v>55624</v>
      </c>
      <c r="E1037">
        <v>1815</v>
      </c>
      <c r="G1037" s="38">
        <v>0.11881606765327696</v>
      </c>
      <c r="H1037" s="659">
        <f t="shared" si="71"/>
        <v>3103.2380549682875</v>
      </c>
      <c r="I1037" s="659">
        <f t="shared" si="72"/>
        <v>23014.761945031711</v>
      </c>
      <c r="J1037" s="659">
        <f t="shared" si="73"/>
        <v>55624</v>
      </c>
      <c r="K1037" s="659">
        <f t="shared" si="74"/>
        <v>1815</v>
      </c>
    </row>
    <row r="1038" spans="1:11" x14ac:dyDescent="0.25">
      <c r="A1038">
        <v>93</v>
      </c>
      <c r="B1038">
        <v>1</v>
      </c>
      <c r="C1038">
        <v>28669</v>
      </c>
      <c r="D1038">
        <v>42321</v>
      </c>
      <c r="E1038">
        <v>1313</v>
      </c>
      <c r="G1038" s="38">
        <v>0.1199133705687906</v>
      </c>
      <c r="H1038" s="659">
        <f t="shared" si="71"/>
        <v>3437.7964208366579</v>
      </c>
      <c r="I1038" s="659">
        <f t="shared" si="72"/>
        <v>25231.203579163343</v>
      </c>
      <c r="J1038" s="659">
        <f t="shared" si="73"/>
        <v>42321</v>
      </c>
      <c r="K1038" s="659">
        <f t="shared" si="74"/>
        <v>1313</v>
      </c>
    </row>
    <row r="1039" spans="1:11" x14ac:dyDescent="0.25">
      <c r="A1039">
        <v>94</v>
      </c>
      <c r="B1039">
        <v>1</v>
      </c>
      <c r="C1039">
        <v>26550</v>
      </c>
      <c r="D1039">
        <v>25869</v>
      </c>
      <c r="E1039">
        <v>659</v>
      </c>
      <c r="G1039" s="38">
        <v>3.1257552565858375E-2</v>
      </c>
      <c r="H1039" s="659">
        <f t="shared" si="71"/>
        <v>829.88802062353989</v>
      </c>
      <c r="I1039" s="659">
        <f t="shared" si="72"/>
        <v>25720.111979376459</v>
      </c>
      <c r="J1039" s="659">
        <f t="shared" si="73"/>
        <v>25869</v>
      </c>
      <c r="K1039" s="659">
        <f t="shared" si="74"/>
        <v>659</v>
      </c>
    </row>
    <row r="1040" spans="1:11" x14ac:dyDescent="0.25">
      <c r="A1040">
        <v>95</v>
      </c>
      <c r="B1040">
        <v>1</v>
      </c>
      <c r="C1040">
        <v>18660</v>
      </c>
      <c r="D1040">
        <v>25609</v>
      </c>
      <c r="E1040">
        <v>824</v>
      </c>
      <c r="G1040" s="38">
        <v>9.6763241285649615E-2</v>
      </c>
      <c r="H1040" s="659">
        <f t="shared" si="71"/>
        <v>1805.6020823902218</v>
      </c>
      <c r="I1040" s="659">
        <f t="shared" si="72"/>
        <v>16854.397917609778</v>
      </c>
      <c r="J1040" s="659">
        <f t="shared" si="73"/>
        <v>25609</v>
      </c>
      <c r="K1040" s="659">
        <f t="shared" si="74"/>
        <v>824</v>
      </c>
    </row>
    <row r="1041" spans="1:11" x14ac:dyDescent="0.25">
      <c r="A1041">
        <v>96</v>
      </c>
      <c r="B1041">
        <v>1</v>
      </c>
      <c r="C1041">
        <v>17185</v>
      </c>
      <c r="D1041">
        <v>21045</v>
      </c>
      <c r="E1041">
        <v>336</v>
      </c>
      <c r="G1041" s="38">
        <v>9.0360285145462724E-2</v>
      </c>
      <c r="H1041" s="659">
        <f t="shared" si="71"/>
        <v>1552.8415002247768</v>
      </c>
      <c r="I1041" s="659">
        <f t="shared" si="72"/>
        <v>15632.158499775223</v>
      </c>
      <c r="J1041" s="659">
        <f t="shared" si="73"/>
        <v>21045</v>
      </c>
      <c r="K1041" s="659">
        <f t="shared" si="74"/>
        <v>336</v>
      </c>
    </row>
    <row r="1042" spans="1:11" x14ac:dyDescent="0.25">
      <c r="A1042">
        <v>97</v>
      </c>
      <c r="B1042">
        <v>1</v>
      </c>
      <c r="C1042">
        <v>21853</v>
      </c>
      <c r="D1042">
        <v>17471</v>
      </c>
      <c r="E1042">
        <v>390</v>
      </c>
      <c r="G1042" s="38">
        <v>3.9249935782173132E-2</v>
      </c>
      <c r="H1042" s="659">
        <f t="shared" si="71"/>
        <v>857.72884664782941</v>
      </c>
      <c r="I1042" s="659">
        <f t="shared" si="72"/>
        <v>20995.271153352169</v>
      </c>
      <c r="J1042" s="659">
        <f t="shared" si="73"/>
        <v>17471</v>
      </c>
      <c r="K1042" s="659">
        <f t="shared" si="74"/>
        <v>390</v>
      </c>
    </row>
    <row r="1043" spans="1:11" x14ac:dyDescent="0.25">
      <c r="A1043">
        <v>98</v>
      </c>
      <c r="B1043">
        <v>1</v>
      </c>
      <c r="C1043">
        <v>21803</v>
      </c>
      <c r="D1043">
        <v>26398</v>
      </c>
      <c r="E1043">
        <v>515</v>
      </c>
      <c r="G1043" s="38">
        <v>8.1002417246312464E-2</v>
      </c>
      <c r="H1043" s="659">
        <f t="shared" si="71"/>
        <v>1766.0957032213507</v>
      </c>
      <c r="I1043" s="659">
        <f t="shared" si="72"/>
        <v>20036.904296778652</v>
      </c>
      <c r="J1043" s="659">
        <f t="shared" si="73"/>
        <v>26398</v>
      </c>
      <c r="K1043" s="659">
        <f t="shared" si="74"/>
        <v>515</v>
      </c>
    </row>
    <row r="1044" spans="1:11" x14ac:dyDescent="0.25">
      <c r="A1044">
        <v>99</v>
      </c>
      <c r="B1044">
        <v>1</v>
      </c>
      <c r="C1044">
        <v>29578</v>
      </c>
      <c r="D1044">
        <v>27576</v>
      </c>
      <c r="E1044">
        <v>633</v>
      </c>
      <c r="G1044" s="38">
        <v>5.8216097578526964E-2</v>
      </c>
      <c r="H1044" s="659">
        <f t="shared" si="71"/>
        <v>1721.9157341776706</v>
      </c>
      <c r="I1044" s="659">
        <f t="shared" si="72"/>
        <v>27856.08426582233</v>
      </c>
      <c r="J1044" s="659">
        <f t="shared" si="73"/>
        <v>27576</v>
      </c>
      <c r="K1044" s="659">
        <f t="shared" si="74"/>
        <v>633</v>
      </c>
    </row>
    <row r="1045" spans="1:11" x14ac:dyDescent="0.25">
      <c r="A1045">
        <v>100</v>
      </c>
      <c r="B1045">
        <v>1</v>
      </c>
      <c r="C1045">
        <v>34703</v>
      </c>
      <c r="D1045">
        <v>26220</v>
      </c>
      <c r="E1045">
        <v>369</v>
      </c>
      <c r="G1045" s="38">
        <v>5.2436066680993459E-2</v>
      </c>
      <c r="H1045" s="659">
        <f t="shared" si="71"/>
        <v>1819.6888220305161</v>
      </c>
      <c r="I1045" s="659">
        <f t="shared" si="72"/>
        <v>32883.311177969488</v>
      </c>
      <c r="J1045" s="659">
        <f t="shared" si="73"/>
        <v>26220</v>
      </c>
      <c r="K1045" s="659">
        <f t="shared" si="74"/>
        <v>369</v>
      </c>
    </row>
    <row r="1046" spans="1:11" x14ac:dyDescent="0.25">
      <c r="A1046">
        <v>101</v>
      </c>
      <c r="B1046">
        <v>1</v>
      </c>
      <c r="C1046">
        <v>45907</v>
      </c>
      <c r="D1046">
        <v>39362</v>
      </c>
      <c r="E1046">
        <v>426</v>
      </c>
      <c r="G1046" s="38">
        <v>4.3241236922077618E-2</v>
      </c>
      <c r="H1046" s="659">
        <f t="shared" si="71"/>
        <v>1985.0754633818171</v>
      </c>
      <c r="I1046" s="659">
        <f t="shared" si="72"/>
        <v>43921.924536618186</v>
      </c>
      <c r="J1046" s="659">
        <f t="shared" si="73"/>
        <v>39362</v>
      </c>
      <c r="K1046" s="659">
        <f t="shared" si="74"/>
        <v>426</v>
      </c>
    </row>
    <row r="1047" spans="1:11" x14ac:dyDescent="0.25">
      <c r="A1047">
        <v>102</v>
      </c>
      <c r="B1047">
        <v>1</v>
      </c>
      <c r="C1047">
        <v>94226</v>
      </c>
      <c r="D1047">
        <v>32700</v>
      </c>
      <c r="E1047">
        <v>687</v>
      </c>
      <c r="G1047" s="38">
        <v>1.7210880569616734E-2</v>
      </c>
      <c r="H1047" s="659">
        <f t="shared" si="71"/>
        <v>1621.7124325527063</v>
      </c>
      <c r="I1047" s="659">
        <f t="shared" si="72"/>
        <v>92604.287567447289</v>
      </c>
      <c r="J1047" s="659">
        <f t="shared" si="73"/>
        <v>32700</v>
      </c>
      <c r="K1047" s="659">
        <f t="shared" si="74"/>
        <v>687</v>
      </c>
    </row>
    <row r="1048" spans="1:11" x14ac:dyDescent="0.25">
      <c r="A1048">
        <v>103</v>
      </c>
      <c r="B1048">
        <v>1</v>
      </c>
      <c r="C1048">
        <v>49959</v>
      </c>
      <c r="D1048">
        <v>81899</v>
      </c>
      <c r="E1048">
        <v>341</v>
      </c>
      <c r="G1048" s="38">
        <v>6.735664802604123E-2</v>
      </c>
      <c r="H1048" s="659">
        <f t="shared" si="71"/>
        <v>3365.0707787329939</v>
      </c>
      <c r="I1048" s="659">
        <f t="shared" si="72"/>
        <v>46593.929221267004</v>
      </c>
      <c r="J1048" s="659">
        <f t="shared" si="73"/>
        <v>81899</v>
      </c>
      <c r="K1048" s="659">
        <f t="shared" si="74"/>
        <v>341</v>
      </c>
    </row>
    <row r="1049" spans="1:11" x14ac:dyDescent="0.25">
      <c r="A1049">
        <v>104</v>
      </c>
      <c r="B1049">
        <v>1</v>
      </c>
      <c r="C1049">
        <v>89726</v>
      </c>
      <c r="D1049">
        <v>65799</v>
      </c>
      <c r="E1049">
        <v>1601</v>
      </c>
      <c r="G1049" s="38">
        <v>1.4613399251154168E-2</v>
      </c>
      <c r="H1049" s="659">
        <f t="shared" si="71"/>
        <v>1311.201861209059</v>
      </c>
      <c r="I1049" s="659">
        <f t="shared" si="72"/>
        <v>88414.798138790939</v>
      </c>
      <c r="J1049" s="659">
        <f t="shared" si="73"/>
        <v>65799</v>
      </c>
      <c r="K1049" s="659">
        <f t="shared" si="74"/>
        <v>1601</v>
      </c>
    </row>
    <row r="1050" spans="1:11" x14ac:dyDescent="0.25">
      <c r="A1050">
        <v>105</v>
      </c>
      <c r="B1050">
        <v>1</v>
      </c>
      <c r="C1050">
        <v>24404</v>
      </c>
      <c r="D1050">
        <v>43694</v>
      </c>
      <c r="E1050">
        <v>544</v>
      </c>
      <c r="G1050" s="38">
        <v>6.906837999082148E-2</v>
      </c>
      <c r="H1050" s="659">
        <f t="shared" si="71"/>
        <v>1685.5447452960075</v>
      </c>
      <c r="I1050" s="659">
        <f t="shared" si="72"/>
        <v>22718.455254703993</v>
      </c>
      <c r="J1050" s="659">
        <f t="shared" si="73"/>
        <v>43694</v>
      </c>
      <c r="K1050" s="659">
        <f t="shared" si="74"/>
        <v>544</v>
      </c>
    </row>
    <row r="1051" spans="1:11" x14ac:dyDescent="0.25">
      <c r="A1051">
        <v>106</v>
      </c>
      <c r="B1051">
        <v>1</v>
      </c>
      <c r="C1051">
        <v>45360</v>
      </c>
      <c r="D1051">
        <v>17155</v>
      </c>
      <c r="E1051">
        <v>1529</v>
      </c>
      <c r="G1051" s="38">
        <v>8.3051368809597039E-3</v>
      </c>
      <c r="H1051" s="659">
        <f t="shared" si="71"/>
        <v>376.72100892033217</v>
      </c>
      <c r="I1051" s="659">
        <f t="shared" si="72"/>
        <v>44983.278991079671</v>
      </c>
      <c r="J1051" s="659">
        <f t="shared" si="73"/>
        <v>17155</v>
      </c>
      <c r="K1051" s="659">
        <f t="shared" si="74"/>
        <v>1529</v>
      </c>
    </row>
    <row r="1052" spans="1:11" x14ac:dyDescent="0.25">
      <c r="A1052">
        <v>107</v>
      </c>
      <c r="B1052">
        <v>1</v>
      </c>
      <c r="C1052">
        <v>15720</v>
      </c>
      <c r="D1052">
        <v>26458</v>
      </c>
      <c r="E1052">
        <v>1123</v>
      </c>
      <c r="G1052" s="38">
        <v>3.567303118842155E-2</v>
      </c>
      <c r="H1052" s="659">
        <f t="shared" si="71"/>
        <v>560.78005028198675</v>
      </c>
      <c r="I1052" s="659">
        <f t="shared" si="72"/>
        <v>15159.219949718014</v>
      </c>
      <c r="J1052" s="659">
        <f t="shared" si="73"/>
        <v>26458</v>
      </c>
      <c r="K1052" s="659">
        <f t="shared" si="74"/>
        <v>1123</v>
      </c>
    </row>
    <row r="1053" spans="1:11" x14ac:dyDescent="0.25">
      <c r="A1053">
        <v>108</v>
      </c>
      <c r="B1053">
        <v>1</v>
      </c>
      <c r="C1053">
        <v>27287</v>
      </c>
      <c r="D1053">
        <v>5052</v>
      </c>
      <c r="E1053">
        <v>289</v>
      </c>
      <c r="G1053" s="38">
        <v>3.239891712514191E-2</v>
      </c>
      <c r="H1053" s="659">
        <f t="shared" si="71"/>
        <v>884.06925159374725</v>
      </c>
      <c r="I1053" s="659">
        <f t="shared" si="72"/>
        <v>26402.930748406256</v>
      </c>
      <c r="J1053" s="659">
        <f t="shared" si="73"/>
        <v>5052</v>
      </c>
      <c r="K1053" s="659">
        <f t="shared" si="74"/>
        <v>289</v>
      </c>
    </row>
    <row r="1054" spans="1:11" x14ac:dyDescent="0.25">
      <c r="A1054">
        <v>109</v>
      </c>
      <c r="B1054">
        <v>1</v>
      </c>
      <c r="C1054">
        <v>33607</v>
      </c>
      <c r="D1054">
        <v>8309</v>
      </c>
      <c r="E1054">
        <v>172</v>
      </c>
      <c r="G1054" s="38">
        <v>0.12618556701030928</v>
      </c>
      <c r="H1054" s="659">
        <f t="shared" si="71"/>
        <v>4240.7183505154644</v>
      </c>
      <c r="I1054" s="659">
        <f t="shared" si="72"/>
        <v>29366.281649484536</v>
      </c>
      <c r="J1054" s="659">
        <f t="shared" si="73"/>
        <v>8309</v>
      </c>
      <c r="K1054" s="659">
        <f t="shared" si="74"/>
        <v>172</v>
      </c>
    </row>
    <row r="1055" spans="1:11" x14ac:dyDescent="0.25">
      <c r="A1055">
        <v>110</v>
      </c>
      <c r="B1055">
        <v>1</v>
      </c>
      <c r="C1055">
        <v>98790</v>
      </c>
      <c r="D1055">
        <v>19221</v>
      </c>
      <c r="E1055">
        <v>176</v>
      </c>
      <c r="G1055" s="38">
        <v>3.0965214191397712E-2</v>
      </c>
      <c r="H1055" s="659">
        <f t="shared" si="71"/>
        <v>3059.0535099681797</v>
      </c>
      <c r="I1055" s="659">
        <f t="shared" si="72"/>
        <v>95730.946490031813</v>
      </c>
      <c r="J1055" s="659">
        <f t="shared" si="73"/>
        <v>19221</v>
      </c>
      <c r="K1055" s="659">
        <f t="shared" si="74"/>
        <v>176</v>
      </c>
    </row>
    <row r="1056" spans="1:11" x14ac:dyDescent="0.25">
      <c r="A1056">
        <v>111</v>
      </c>
      <c r="B1056">
        <v>1</v>
      </c>
      <c r="C1056">
        <v>63461</v>
      </c>
      <c r="D1056">
        <v>22103</v>
      </c>
      <c r="E1056">
        <v>411</v>
      </c>
      <c r="G1056" s="38">
        <v>6.2544312772207025E-2</v>
      </c>
      <c r="H1056" s="659">
        <f t="shared" si="71"/>
        <v>3969.1246328370298</v>
      </c>
      <c r="I1056" s="659">
        <f t="shared" si="72"/>
        <v>59491.875367162967</v>
      </c>
      <c r="J1056" s="659">
        <f t="shared" si="73"/>
        <v>22103</v>
      </c>
      <c r="K1056" s="659">
        <f t="shared" si="74"/>
        <v>411</v>
      </c>
    </row>
    <row r="1057" spans="1:11" x14ac:dyDescent="0.25">
      <c r="A1057">
        <v>112</v>
      </c>
      <c r="B1057">
        <v>1</v>
      </c>
      <c r="C1057">
        <v>48121</v>
      </c>
      <c r="D1057">
        <v>21845</v>
      </c>
      <c r="E1057">
        <v>187</v>
      </c>
      <c r="G1057" s="38">
        <v>4.6524124034478899E-2</v>
      </c>
      <c r="H1057" s="659">
        <f t="shared" si="71"/>
        <v>2238.7873726631592</v>
      </c>
      <c r="I1057" s="659">
        <f t="shared" si="72"/>
        <v>45882.212627336841</v>
      </c>
      <c r="J1057" s="659">
        <f t="shared" si="73"/>
        <v>21845</v>
      </c>
      <c r="K1057" s="659">
        <f t="shared" si="74"/>
        <v>187</v>
      </c>
    </row>
    <row r="1058" spans="1:11" x14ac:dyDescent="0.25">
      <c r="A1058">
        <v>113</v>
      </c>
      <c r="B1058">
        <v>1</v>
      </c>
      <c r="C1058">
        <v>39262</v>
      </c>
      <c r="D1058">
        <v>13609</v>
      </c>
      <c r="E1058">
        <v>191</v>
      </c>
      <c r="G1058" s="38">
        <v>6.9443254206301597E-2</v>
      </c>
      <c r="H1058" s="659">
        <f t="shared" si="71"/>
        <v>2726.4810466478134</v>
      </c>
      <c r="I1058" s="659">
        <f t="shared" si="72"/>
        <v>36535.518953352184</v>
      </c>
      <c r="J1058" s="659">
        <f t="shared" si="73"/>
        <v>13609</v>
      </c>
      <c r="K1058" s="659">
        <f t="shared" si="74"/>
        <v>191</v>
      </c>
    </row>
    <row r="1059" spans="1:11" x14ac:dyDescent="0.25">
      <c r="A1059">
        <v>114</v>
      </c>
      <c r="B1059">
        <v>1</v>
      </c>
      <c r="C1059">
        <v>41205</v>
      </c>
      <c r="D1059">
        <v>10532</v>
      </c>
      <c r="E1059">
        <v>57</v>
      </c>
      <c r="G1059" s="38">
        <v>4.9241596893580875E-2</v>
      </c>
      <c r="H1059" s="659">
        <f t="shared" si="71"/>
        <v>2029</v>
      </c>
      <c r="I1059" s="659">
        <f t="shared" si="72"/>
        <v>39176</v>
      </c>
      <c r="J1059" s="659">
        <f t="shared" si="73"/>
        <v>10532</v>
      </c>
      <c r="K1059" s="659">
        <f t="shared" si="74"/>
        <v>57</v>
      </c>
    </row>
    <row r="1060" spans="1:11" x14ac:dyDescent="0.25">
      <c r="A1060">
        <v>115</v>
      </c>
      <c r="B1060">
        <v>1</v>
      </c>
      <c r="C1060">
        <v>65762</v>
      </c>
      <c r="D1060">
        <v>21258</v>
      </c>
      <c r="E1060">
        <v>51</v>
      </c>
      <c r="G1060" s="38">
        <v>3.8608923086280833E-2</v>
      </c>
      <c r="H1060" s="659">
        <f t="shared" si="71"/>
        <v>2539</v>
      </c>
      <c r="I1060" s="659">
        <f t="shared" si="72"/>
        <v>63223</v>
      </c>
      <c r="J1060" s="659">
        <f t="shared" si="73"/>
        <v>21258</v>
      </c>
      <c r="K1060" s="659">
        <f t="shared" si="74"/>
        <v>51</v>
      </c>
    </row>
    <row r="1061" spans="1:11" x14ac:dyDescent="0.25">
      <c r="A1061">
        <v>116</v>
      </c>
      <c r="B1061">
        <v>1</v>
      </c>
      <c r="C1061">
        <v>19495</v>
      </c>
      <c r="D1061">
        <v>30148</v>
      </c>
      <c r="E1061">
        <v>125</v>
      </c>
      <c r="G1061" s="38">
        <v>0.13044370351372148</v>
      </c>
      <c r="H1061" s="659">
        <f t="shared" si="71"/>
        <v>2543</v>
      </c>
      <c r="I1061" s="659">
        <f t="shared" si="72"/>
        <v>16952</v>
      </c>
      <c r="J1061" s="659">
        <f t="shared" si="73"/>
        <v>30148</v>
      </c>
      <c r="K1061" s="659">
        <f t="shared" si="74"/>
        <v>125</v>
      </c>
    </row>
    <row r="1062" spans="1:11" x14ac:dyDescent="0.25">
      <c r="A1062">
        <v>117</v>
      </c>
      <c r="B1062">
        <v>1</v>
      </c>
      <c r="C1062">
        <v>34590</v>
      </c>
      <c r="D1062">
        <v>18550</v>
      </c>
      <c r="E1062">
        <v>513</v>
      </c>
    </row>
    <row r="1063" spans="1:11" x14ac:dyDescent="0.25">
      <c r="A1063">
        <v>118</v>
      </c>
      <c r="B1063">
        <v>1</v>
      </c>
      <c r="C1063">
        <v>31100</v>
      </c>
      <c r="D1063">
        <v>24800</v>
      </c>
      <c r="E1063">
        <v>100</v>
      </c>
    </row>
    <row r="1064" spans="1:11" x14ac:dyDescent="0.25">
      <c r="A1064">
        <v>119</v>
      </c>
      <c r="B1064">
        <v>0</v>
      </c>
      <c r="C1064">
        <v>1</v>
      </c>
      <c r="D1064">
        <v>0</v>
      </c>
    </row>
    <row r="1065" spans="1:11" x14ac:dyDescent="0.25">
      <c r="A1065" t="s">
        <v>542</v>
      </c>
      <c r="B1065" t="s">
        <v>543</v>
      </c>
    </row>
    <row r="1066" spans="1:11" x14ac:dyDescent="0.25">
      <c r="A1066">
        <v>0</v>
      </c>
      <c r="B1066" t="s">
        <v>508</v>
      </c>
    </row>
    <row r="1067" spans="1:11" x14ac:dyDescent="0.25">
      <c r="A1067">
        <v>2</v>
      </c>
      <c r="B1067" t="s">
        <v>512</v>
      </c>
    </row>
    <row r="1068" spans="1:11" x14ac:dyDescent="0.25">
      <c r="A1068">
        <v>3</v>
      </c>
      <c r="B1068" t="s">
        <v>544</v>
      </c>
    </row>
    <row r="1069" spans="1:11" x14ac:dyDescent="0.25">
      <c r="A1069">
        <v>1</v>
      </c>
      <c r="B1069" t="s">
        <v>545</v>
      </c>
    </row>
    <row r="1070" spans="1:11" x14ac:dyDescent="0.25">
      <c r="A1070">
        <v>79</v>
      </c>
      <c r="B1070">
        <v>0</v>
      </c>
      <c r="C1070">
        <v>1</v>
      </c>
      <c r="D1070">
        <v>19810</v>
      </c>
      <c r="G1070" s="664" t="s">
        <v>1977</v>
      </c>
      <c r="H1070" s="664" t="s">
        <v>188</v>
      </c>
      <c r="I1070" s="664" t="s">
        <v>189</v>
      </c>
      <c r="J1070" s="664" t="s">
        <v>190</v>
      </c>
      <c r="K1070" s="664" t="s">
        <v>1800</v>
      </c>
    </row>
    <row r="1071" spans="1:11" x14ac:dyDescent="0.25">
      <c r="A1071">
        <v>80</v>
      </c>
      <c r="B1071">
        <v>1</v>
      </c>
      <c r="C1071">
        <v>18837</v>
      </c>
      <c r="D1071">
        <v>9506</v>
      </c>
      <c r="E1071">
        <v>148</v>
      </c>
      <c r="G1071" s="742">
        <v>1192</v>
      </c>
      <c r="H1071" s="742">
        <v>8216</v>
      </c>
      <c r="I1071" s="742">
        <v>18837</v>
      </c>
      <c r="J1071" s="742">
        <v>9506</v>
      </c>
      <c r="K1071" s="742">
        <v>148</v>
      </c>
    </row>
    <row r="1072" spans="1:11" x14ac:dyDescent="0.25">
      <c r="A1072">
        <v>81</v>
      </c>
      <c r="B1072">
        <v>1</v>
      </c>
      <c r="C1072">
        <v>24031</v>
      </c>
      <c r="D1072">
        <v>9871</v>
      </c>
      <c r="E1072">
        <v>248</v>
      </c>
      <c r="G1072" s="742">
        <v>3129</v>
      </c>
      <c r="H1072" s="742">
        <v>2958</v>
      </c>
      <c r="I1072" s="742">
        <v>24031</v>
      </c>
      <c r="J1072" s="742">
        <v>9871</v>
      </c>
      <c r="K1072" s="742">
        <v>248</v>
      </c>
    </row>
    <row r="1073" spans="1:11" x14ac:dyDescent="0.25">
      <c r="A1073">
        <v>82</v>
      </c>
      <c r="B1073">
        <v>1</v>
      </c>
      <c r="C1073">
        <v>17722</v>
      </c>
      <c r="D1073">
        <v>13746</v>
      </c>
      <c r="E1073">
        <v>178</v>
      </c>
      <c r="G1073" s="742">
        <v>990</v>
      </c>
      <c r="H1073" s="742">
        <v>6500</v>
      </c>
      <c r="I1073" s="742">
        <v>17722</v>
      </c>
      <c r="J1073" s="742">
        <v>13746</v>
      </c>
      <c r="K1073" s="742">
        <v>178</v>
      </c>
    </row>
    <row r="1074" spans="1:11" x14ac:dyDescent="0.25">
      <c r="A1074">
        <v>83</v>
      </c>
      <c r="B1074">
        <v>1</v>
      </c>
      <c r="C1074">
        <v>23357</v>
      </c>
      <c r="D1074">
        <v>6438</v>
      </c>
      <c r="E1074">
        <v>81</v>
      </c>
      <c r="G1074" s="742">
        <v>3251</v>
      </c>
      <c r="H1074" s="742">
        <v>5858</v>
      </c>
      <c r="I1074" s="742">
        <v>23357</v>
      </c>
      <c r="J1074" s="742">
        <v>6438</v>
      </c>
      <c r="K1074" s="742">
        <v>81</v>
      </c>
    </row>
    <row r="1075" spans="1:11" x14ac:dyDescent="0.25">
      <c r="A1075">
        <v>84</v>
      </c>
      <c r="B1075">
        <v>1</v>
      </c>
      <c r="C1075">
        <v>23846</v>
      </c>
      <c r="D1075">
        <v>5645</v>
      </c>
      <c r="E1075">
        <v>24</v>
      </c>
      <c r="G1075" s="742">
        <v>623</v>
      </c>
      <c r="H1075" s="742">
        <v>1729</v>
      </c>
      <c r="I1075" s="742">
        <v>23846</v>
      </c>
      <c r="J1075" s="742">
        <v>5645</v>
      </c>
      <c r="K1075" s="742">
        <v>24</v>
      </c>
    </row>
    <row r="1076" spans="1:11" x14ac:dyDescent="0.25">
      <c r="A1076">
        <v>85</v>
      </c>
      <c r="B1076">
        <v>1</v>
      </c>
      <c r="C1076">
        <v>11313</v>
      </c>
      <c r="D1076">
        <v>3041</v>
      </c>
      <c r="E1076">
        <v>11</v>
      </c>
      <c r="G1076" s="742">
        <v>4696</v>
      </c>
      <c r="H1076" s="742">
        <v>973</v>
      </c>
      <c r="I1076" s="742">
        <v>11313</v>
      </c>
      <c r="J1076" s="742">
        <v>3041</v>
      </c>
      <c r="K1076" s="742">
        <v>11</v>
      </c>
    </row>
    <row r="1077" spans="1:11" x14ac:dyDescent="0.25">
      <c r="A1077">
        <v>86</v>
      </c>
      <c r="B1077">
        <v>1</v>
      </c>
      <c r="C1077">
        <v>13279</v>
      </c>
      <c r="D1077">
        <v>3316</v>
      </c>
      <c r="E1077">
        <v>66</v>
      </c>
      <c r="G1077" s="742">
        <v>2540</v>
      </c>
      <c r="H1077" s="742">
        <v>5237</v>
      </c>
      <c r="I1077" s="742">
        <v>13279</v>
      </c>
      <c r="J1077" s="742">
        <v>3316</v>
      </c>
      <c r="K1077" s="742">
        <v>66</v>
      </c>
    </row>
    <row r="1078" spans="1:11" x14ac:dyDescent="0.25">
      <c r="A1078">
        <v>87</v>
      </c>
      <c r="B1078">
        <v>1</v>
      </c>
      <c r="C1078">
        <v>28791</v>
      </c>
      <c r="D1078">
        <v>8122</v>
      </c>
      <c r="E1078">
        <v>38</v>
      </c>
      <c r="G1078" s="742">
        <v>2703</v>
      </c>
      <c r="H1078" s="742">
        <v>3332</v>
      </c>
      <c r="I1078" s="742">
        <v>28791</v>
      </c>
      <c r="J1078" s="742">
        <v>8122</v>
      </c>
      <c r="K1078" s="742">
        <v>38</v>
      </c>
    </row>
    <row r="1079" spans="1:11" x14ac:dyDescent="0.25">
      <c r="A1079">
        <v>88</v>
      </c>
      <c r="B1079">
        <v>1</v>
      </c>
      <c r="C1079">
        <v>13749</v>
      </c>
      <c r="D1079">
        <v>11060</v>
      </c>
      <c r="E1079">
        <v>83</v>
      </c>
      <c r="G1079" s="742">
        <v>2890</v>
      </c>
      <c r="H1079" s="742">
        <v>996</v>
      </c>
      <c r="I1079" s="742">
        <v>13749</v>
      </c>
      <c r="J1079" s="742">
        <v>11060</v>
      </c>
      <c r="K1079" s="742">
        <v>83</v>
      </c>
    </row>
    <row r="1080" spans="1:11" x14ac:dyDescent="0.25">
      <c r="A1080">
        <v>89</v>
      </c>
      <c r="B1080">
        <v>1</v>
      </c>
      <c r="C1080">
        <v>9961</v>
      </c>
      <c r="D1080">
        <v>12032</v>
      </c>
      <c r="E1080">
        <v>336</v>
      </c>
      <c r="G1080" s="742">
        <v>1088</v>
      </c>
      <c r="H1080" s="742">
        <v>1411</v>
      </c>
      <c r="I1080" s="742">
        <v>9961</v>
      </c>
      <c r="J1080" s="742">
        <v>12032</v>
      </c>
      <c r="K1080" s="742">
        <v>336</v>
      </c>
    </row>
    <row r="1081" spans="1:11" x14ac:dyDescent="0.25">
      <c r="A1081">
        <v>90</v>
      </c>
      <c r="B1081">
        <v>1</v>
      </c>
      <c r="C1081">
        <v>10162</v>
      </c>
      <c r="D1081">
        <v>8073</v>
      </c>
      <c r="E1081">
        <v>606</v>
      </c>
      <c r="G1081" s="742">
        <v>12109</v>
      </c>
      <c r="H1081" s="742">
        <v>2439</v>
      </c>
      <c r="I1081" s="742">
        <v>10162</v>
      </c>
      <c r="J1081" s="742">
        <v>8073</v>
      </c>
      <c r="K1081" s="742">
        <v>606</v>
      </c>
    </row>
    <row r="1082" spans="1:11" x14ac:dyDescent="0.25">
      <c r="A1082">
        <v>91</v>
      </c>
      <c r="B1082">
        <v>1</v>
      </c>
      <c r="C1082">
        <v>12060</v>
      </c>
      <c r="D1082">
        <v>7171</v>
      </c>
      <c r="E1082">
        <v>661</v>
      </c>
      <c r="G1082" s="742">
        <v>6163</v>
      </c>
      <c r="H1082" s="742">
        <v>3406</v>
      </c>
      <c r="I1082" s="742">
        <v>12060</v>
      </c>
      <c r="J1082" s="742">
        <v>7171</v>
      </c>
      <c r="K1082" s="742">
        <v>661</v>
      </c>
    </row>
    <row r="1083" spans="1:11" x14ac:dyDescent="0.25">
      <c r="A1083">
        <v>92</v>
      </c>
      <c r="B1083">
        <v>1</v>
      </c>
      <c r="C1083">
        <v>14448</v>
      </c>
      <c r="D1083">
        <v>4209</v>
      </c>
      <c r="E1083">
        <v>151</v>
      </c>
      <c r="G1083" s="742">
        <v>6150</v>
      </c>
      <c r="H1083" s="742">
        <v>2263</v>
      </c>
      <c r="I1083" s="742">
        <v>14448</v>
      </c>
      <c r="J1083" s="742">
        <v>4209</v>
      </c>
      <c r="K1083" s="742">
        <v>151</v>
      </c>
    </row>
    <row r="1084" spans="1:11" x14ac:dyDescent="0.25">
      <c r="A1084">
        <v>93</v>
      </c>
      <c r="B1084">
        <v>1</v>
      </c>
      <c r="C1084">
        <v>10757</v>
      </c>
      <c r="D1084">
        <v>9673</v>
      </c>
      <c r="E1084">
        <v>97</v>
      </c>
      <c r="G1084" s="742">
        <v>403</v>
      </c>
      <c r="H1084" s="742">
        <v>661</v>
      </c>
      <c r="I1084" s="742">
        <v>10757</v>
      </c>
      <c r="J1084" s="742">
        <v>9673</v>
      </c>
      <c r="K1084" s="742">
        <v>97</v>
      </c>
    </row>
    <row r="1085" spans="1:11" x14ac:dyDescent="0.25">
      <c r="A1085">
        <v>94</v>
      </c>
      <c r="B1085">
        <v>1</v>
      </c>
      <c r="C1085">
        <v>3206</v>
      </c>
      <c r="D1085">
        <v>4011</v>
      </c>
      <c r="E1085">
        <v>265</v>
      </c>
      <c r="G1085" s="742">
        <v>501</v>
      </c>
      <c r="H1085" s="742">
        <v>269</v>
      </c>
      <c r="I1085" s="742">
        <v>3206</v>
      </c>
      <c r="J1085" s="742">
        <v>4011</v>
      </c>
      <c r="K1085" s="742">
        <v>265</v>
      </c>
    </row>
    <row r="1086" spans="1:11" x14ac:dyDescent="0.25">
      <c r="A1086">
        <v>95</v>
      </c>
      <c r="B1086">
        <v>1</v>
      </c>
      <c r="C1086">
        <v>1813</v>
      </c>
      <c r="D1086">
        <v>4494</v>
      </c>
      <c r="E1086">
        <v>218</v>
      </c>
      <c r="G1086" s="742">
        <v>481</v>
      </c>
      <c r="H1086" s="742">
        <v>272</v>
      </c>
      <c r="I1086" s="742">
        <v>1813</v>
      </c>
      <c r="J1086" s="742">
        <v>4494</v>
      </c>
      <c r="K1086" s="742">
        <v>218</v>
      </c>
    </row>
    <row r="1087" spans="1:11" x14ac:dyDescent="0.25">
      <c r="A1087">
        <v>96</v>
      </c>
      <c r="B1087">
        <v>1</v>
      </c>
      <c r="C1087">
        <v>3114</v>
      </c>
      <c r="D1087">
        <v>806</v>
      </c>
      <c r="E1087">
        <v>224</v>
      </c>
      <c r="G1087" s="742">
        <v>1004</v>
      </c>
      <c r="H1087" s="742">
        <v>246</v>
      </c>
      <c r="I1087" s="742">
        <v>3114</v>
      </c>
      <c r="J1087" s="742">
        <v>806</v>
      </c>
      <c r="K1087" s="742">
        <v>224</v>
      </c>
    </row>
    <row r="1088" spans="1:11" x14ac:dyDescent="0.25">
      <c r="A1088">
        <v>97</v>
      </c>
      <c r="B1088">
        <v>1</v>
      </c>
      <c r="C1088">
        <v>2162</v>
      </c>
      <c r="D1088">
        <v>2399</v>
      </c>
      <c r="E1088">
        <v>17</v>
      </c>
      <c r="G1088" s="742">
        <v>506</v>
      </c>
      <c r="H1088" s="742">
        <v>216</v>
      </c>
      <c r="I1088" s="742">
        <v>2162</v>
      </c>
      <c r="J1088" s="742">
        <v>2399</v>
      </c>
      <c r="K1088" s="742">
        <v>17</v>
      </c>
    </row>
    <row r="1089" spans="1:11" x14ac:dyDescent="0.25">
      <c r="A1089">
        <v>98</v>
      </c>
      <c r="B1089">
        <v>1</v>
      </c>
      <c r="C1089">
        <v>1416</v>
      </c>
      <c r="D1089">
        <v>1604</v>
      </c>
      <c r="E1089">
        <v>53</v>
      </c>
      <c r="G1089" s="742">
        <v>1822</v>
      </c>
      <c r="H1089" s="742">
        <v>443</v>
      </c>
      <c r="I1089" s="742">
        <v>1416</v>
      </c>
      <c r="J1089" s="742">
        <v>1604</v>
      </c>
      <c r="K1089" s="742">
        <v>53</v>
      </c>
    </row>
    <row r="1090" spans="1:11" x14ac:dyDescent="0.25">
      <c r="A1090">
        <v>99</v>
      </c>
      <c r="B1090">
        <v>1</v>
      </c>
      <c r="C1090">
        <v>2365</v>
      </c>
      <c r="D1090">
        <v>2401</v>
      </c>
      <c r="E1090">
        <v>33</v>
      </c>
      <c r="G1090" s="742">
        <v>208</v>
      </c>
      <c r="H1090" s="742">
        <v>566</v>
      </c>
      <c r="I1090" s="742">
        <v>2365</v>
      </c>
      <c r="J1090" s="742">
        <v>2401</v>
      </c>
      <c r="K1090" s="742">
        <v>33</v>
      </c>
    </row>
    <row r="1091" spans="1:11" x14ac:dyDescent="0.25">
      <c r="A1091">
        <v>100</v>
      </c>
      <c r="B1091">
        <v>1</v>
      </c>
      <c r="C1091">
        <v>4164</v>
      </c>
      <c r="D1091">
        <v>1905</v>
      </c>
      <c r="E1091">
        <v>63</v>
      </c>
      <c r="G1091" s="742">
        <v>3577</v>
      </c>
      <c r="H1091" s="742">
        <v>417</v>
      </c>
      <c r="I1091" s="742">
        <v>4164</v>
      </c>
      <c r="J1091" s="742">
        <v>1905</v>
      </c>
      <c r="K1091" s="742">
        <v>63</v>
      </c>
    </row>
    <row r="1092" spans="1:11" x14ac:dyDescent="0.25">
      <c r="A1092">
        <v>101</v>
      </c>
      <c r="B1092">
        <v>1</v>
      </c>
      <c r="C1092">
        <v>2771</v>
      </c>
      <c r="D1092">
        <v>4313</v>
      </c>
      <c r="E1092">
        <v>98</v>
      </c>
      <c r="G1092" s="742">
        <v>8081</v>
      </c>
      <c r="H1092" s="742">
        <v>1157</v>
      </c>
      <c r="I1092" s="742">
        <v>2771</v>
      </c>
      <c r="J1092" s="742">
        <v>4313</v>
      </c>
      <c r="K1092" s="742">
        <v>98</v>
      </c>
    </row>
    <row r="1093" spans="1:11" x14ac:dyDescent="0.25">
      <c r="A1093">
        <v>102</v>
      </c>
      <c r="B1093">
        <v>1</v>
      </c>
      <c r="C1093">
        <v>9489</v>
      </c>
      <c r="D1093">
        <v>2098</v>
      </c>
      <c r="E1093">
        <v>57</v>
      </c>
      <c r="G1093" s="742">
        <v>999</v>
      </c>
      <c r="H1093" s="742">
        <v>1021</v>
      </c>
      <c r="I1093" s="742">
        <v>9418</v>
      </c>
      <c r="J1093" s="742">
        <v>2102</v>
      </c>
      <c r="K1093" s="742">
        <v>58</v>
      </c>
    </row>
    <row r="1094" spans="1:11" x14ac:dyDescent="0.25">
      <c r="A1094">
        <v>103</v>
      </c>
      <c r="B1094">
        <v>1</v>
      </c>
      <c r="C1094">
        <v>12679</v>
      </c>
      <c r="D1094">
        <v>12818</v>
      </c>
      <c r="E1094">
        <v>87</v>
      </c>
      <c r="G1094" s="742">
        <v>441</v>
      </c>
      <c r="H1094" s="742">
        <v>2396</v>
      </c>
      <c r="I1094" s="742">
        <v>12643</v>
      </c>
      <c r="J1094" s="742">
        <v>12818</v>
      </c>
      <c r="K1094" s="742">
        <v>89</v>
      </c>
    </row>
    <row r="1095" spans="1:11" x14ac:dyDescent="0.25">
      <c r="A1095">
        <v>104</v>
      </c>
      <c r="B1095">
        <v>1</v>
      </c>
      <c r="C1095">
        <v>16481</v>
      </c>
      <c r="D1095">
        <v>11726</v>
      </c>
      <c r="E1095">
        <v>489</v>
      </c>
      <c r="G1095" s="742">
        <v>2436</v>
      </c>
      <c r="H1095" s="742">
        <v>1478</v>
      </c>
      <c r="I1095" s="742">
        <v>16502</v>
      </c>
      <c r="J1095" s="742">
        <v>11281</v>
      </c>
      <c r="K1095" s="742">
        <v>489</v>
      </c>
    </row>
    <row r="1096" spans="1:11" x14ac:dyDescent="0.25">
      <c r="A1096">
        <v>105</v>
      </c>
      <c r="B1096">
        <v>1</v>
      </c>
      <c r="C1096">
        <v>8228</v>
      </c>
      <c r="D1096">
        <v>7426</v>
      </c>
      <c r="E1096">
        <v>573</v>
      </c>
      <c r="G1096" s="742">
        <v>285</v>
      </c>
      <c r="H1096" s="742">
        <v>1191</v>
      </c>
      <c r="I1096" s="742">
        <v>8244</v>
      </c>
      <c r="J1096" s="742">
        <v>7436</v>
      </c>
      <c r="K1096" s="742">
        <v>578</v>
      </c>
    </row>
    <row r="1097" spans="1:11" x14ac:dyDescent="0.25">
      <c r="A1097">
        <v>106</v>
      </c>
      <c r="B1097">
        <v>1</v>
      </c>
      <c r="C1097">
        <v>12118</v>
      </c>
      <c r="D1097">
        <v>6749</v>
      </c>
      <c r="E1097">
        <v>818</v>
      </c>
      <c r="G1097" s="742">
        <v>379</v>
      </c>
      <c r="H1097" s="742">
        <v>661</v>
      </c>
      <c r="I1097" s="742">
        <v>12148</v>
      </c>
      <c r="J1097" s="742">
        <v>6756</v>
      </c>
      <c r="K1097" s="742">
        <v>818</v>
      </c>
    </row>
    <row r="1098" spans="1:11" x14ac:dyDescent="0.25">
      <c r="A1098">
        <v>107</v>
      </c>
      <c r="B1098">
        <v>1</v>
      </c>
      <c r="C1098">
        <v>4626</v>
      </c>
      <c r="D1098">
        <v>14471</v>
      </c>
      <c r="E1098">
        <v>422</v>
      </c>
      <c r="G1098" s="742">
        <v>1621</v>
      </c>
      <c r="H1098" s="742">
        <v>988</v>
      </c>
      <c r="I1098" s="742">
        <v>4650</v>
      </c>
      <c r="J1098" s="742">
        <v>14523</v>
      </c>
      <c r="K1098" s="742">
        <v>428</v>
      </c>
    </row>
    <row r="1099" spans="1:11" x14ac:dyDescent="0.25">
      <c r="A1099">
        <v>108</v>
      </c>
      <c r="B1099">
        <v>1</v>
      </c>
      <c r="C1099">
        <v>3397</v>
      </c>
      <c r="D1099">
        <v>2909</v>
      </c>
      <c r="E1099">
        <v>532</v>
      </c>
      <c r="G1099" s="742">
        <v>770</v>
      </c>
      <c r="H1099" s="742">
        <v>657</v>
      </c>
      <c r="I1099" s="742">
        <v>3388</v>
      </c>
      <c r="J1099" s="742">
        <v>2904</v>
      </c>
      <c r="K1099" s="742">
        <v>532</v>
      </c>
    </row>
    <row r="1100" spans="1:11" x14ac:dyDescent="0.25">
      <c r="A1100">
        <v>109</v>
      </c>
      <c r="B1100">
        <v>1</v>
      </c>
      <c r="C1100">
        <v>6413</v>
      </c>
      <c r="D1100">
        <v>1385</v>
      </c>
      <c r="E1100">
        <v>69</v>
      </c>
      <c r="G1100" s="742">
        <v>2067</v>
      </c>
      <c r="H1100" s="742">
        <v>2901</v>
      </c>
      <c r="I1100" s="742">
        <v>6503</v>
      </c>
      <c r="J1100" s="742">
        <v>1359</v>
      </c>
      <c r="K1100" s="742">
        <v>69</v>
      </c>
    </row>
    <row r="1101" spans="1:11" x14ac:dyDescent="0.25">
      <c r="A1101">
        <v>110</v>
      </c>
      <c r="B1101">
        <v>1</v>
      </c>
      <c r="C1101">
        <v>10634</v>
      </c>
      <c r="D1101">
        <v>1577</v>
      </c>
      <c r="E1101">
        <v>0</v>
      </c>
      <c r="G1101" s="742">
        <v>1356</v>
      </c>
      <c r="H1101" s="742">
        <v>981</v>
      </c>
      <c r="I1101" s="742">
        <v>10412</v>
      </c>
      <c r="J1101" s="742">
        <v>1497</v>
      </c>
      <c r="K1101" s="742">
        <v>0</v>
      </c>
    </row>
    <row r="1102" spans="1:11" x14ac:dyDescent="0.25">
      <c r="A1102">
        <v>111</v>
      </c>
      <c r="B1102">
        <v>1</v>
      </c>
      <c r="C1102">
        <v>6246</v>
      </c>
      <c r="D1102">
        <v>1694</v>
      </c>
      <c r="E1102">
        <v>6</v>
      </c>
      <c r="G1102" s="742">
        <v>816</v>
      </c>
      <c r="H1102" s="742">
        <v>3520</v>
      </c>
      <c r="I1102" s="742">
        <v>5789</v>
      </c>
      <c r="J1102" s="742">
        <v>1599</v>
      </c>
      <c r="K1102" s="742">
        <v>6</v>
      </c>
    </row>
    <row r="1103" spans="1:11" x14ac:dyDescent="0.25">
      <c r="A1103">
        <v>112</v>
      </c>
      <c r="B1103">
        <v>1</v>
      </c>
      <c r="C1103">
        <v>14222</v>
      </c>
      <c r="D1103">
        <v>1206</v>
      </c>
      <c r="E1103">
        <v>1</v>
      </c>
      <c r="G1103" s="742">
        <v>646</v>
      </c>
      <c r="H1103" s="742">
        <v>1171.8</v>
      </c>
      <c r="I1103" s="742">
        <v>13790.225199999999</v>
      </c>
      <c r="J1103" s="742">
        <v>1136.6531</v>
      </c>
      <c r="K1103" s="742">
        <v>1</v>
      </c>
    </row>
    <row r="1104" spans="1:11" x14ac:dyDescent="0.25">
      <c r="A1104">
        <v>113</v>
      </c>
      <c r="B1104">
        <v>1</v>
      </c>
      <c r="C1104">
        <v>7453</v>
      </c>
      <c r="D1104">
        <v>3779</v>
      </c>
      <c r="E1104">
        <v>12</v>
      </c>
      <c r="G1104" s="742">
        <v>4107.1676600155479</v>
      </c>
      <c r="H1104" s="742">
        <v>1060.8323399844519</v>
      </c>
      <c r="I1104" s="742">
        <v>7102</v>
      </c>
      <c r="J1104" s="742">
        <v>3627</v>
      </c>
      <c r="K1104" s="742">
        <v>12</v>
      </c>
    </row>
    <row r="1105" spans="1:13" x14ac:dyDescent="0.25">
      <c r="A1105">
        <v>114</v>
      </c>
      <c r="B1105">
        <v>1</v>
      </c>
      <c r="C1105">
        <v>9316</v>
      </c>
      <c r="D1105">
        <v>2109</v>
      </c>
      <c r="E1105">
        <v>27</v>
      </c>
      <c r="G1105" s="742">
        <v>1647.7378640776699</v>
      </c>
      <c r="H1105" s="742">
        <v>2635.2621359223303</v>
      </c>
      <c r="I1105" s="742">
        <v>8710</v>
      </c>
      <c r="J1105" s="742">
        <v>1982</v>
      </c>
      <c r="K1105" s="742">
        <v>27</v>
      </c>
    </row>
    <row r="1106" spans="1:13" x14ac:dyDescent="0.25">
      <c r="A1106">
        <v>115</v>
      </c>
      <c r="B1106">
        <v>1</v>
      </c>
      <c r="C1106">
        <v>26747</v>
      </c>
      <c r="D1106">
        <v>1189</v>
      </c>
      <c r="E1106">
        <v>5</v>
      </c>
      <c r="G1106" s="742">
        <v>1309</v>
      </c>
      <c r="H1106" s="742">
        <v>5054</v>
      </c>
      <c r="I1106" s="742">
        <v>29464</v>
      </c>
      <c r="J1106" s="742">
        <v>1242</v>
      </c>
      <c r="K1106" s="742">
        <v>5</v>
      </c>
    </row>
    <row r="1107" spans="1:13" x14ac:dyDescent="0.25">
      <c r="A1107">
        <v>116</v>
      </c>
      <c r="B1107">
        <v>1</v>
      </c>
      <c r="C1107">
        <v>20659</v>
      </c>
      <c r="D1107">
        <v>6112</v>
      </c>
      <c r="E1107">
        <v>15</v>
      </c>
      <c r="G1107" s="742">
        <v>641</v>
      </c>
      <c r="H1107" s="742">
        <v>4005</v>
      </c>
      <c r="I1107" s="742">
        <v>22153</v>
      </c>
      <c r="J1107" s="742">
        <v>6227</v>
      </c>
      <c r="K1107" s="742">
        <v>14</v>
      </c>
    </row>
    <row r="1108" spans="1:13" x14ac:dyDescent="0.25">
      <c r="A1108">
        <v>117</v>
      </c>
      <c r="B1108">
        <v>1</v>
      </c>
      <c r="C1108">
        <v>10929</v>
      </c>
      <c r="D1108">
        <v>7646</v>
      </c>
      <c r="E1108">
        <v>342</v>
      </c>
      <c r="G1108" s="742">
        <v>88</v>
      </c>
      <c r="H1108" s="742">
        <v>1836.3947000000001</v>
      </c>
      <c r="I1108" s="742">
        <v>10929</v>
      </c>
      <c r="J1108" s="742">
        <v>7646</v>
      </c>
      <c r="K1108" s="742">
        <v>342</v>
      </c>
    </row>
    <row r="1109" spans="1:13" x14ac:dyDescent="0.25">
      <c r="A1109">
        <v>118</v>
      </c>
      <c r="B1109">
        <v>1</v>
      </c>
      <c r="C1109">
        <v>7300</v>
      </c>
      <c r="D1109">
        <v>3100</v>
      </c>
      <c r="E1109">
        <v>0</v>
      </c>
    </row>
    <row r="1110" spans="1:13" x14ac:dyDescent="0.25">
      <c r="A1110">
        <v>119</v>
      </c>
      <c r="B1110">
        <v>0</v>
      </c>
      <c r="C1110">
        <v>1</v>
      </c>
      <c r="D1110">
        <v>0</v>
      </c>
    </row>
    <row r="1111" spans="1:13" x14ac:dyDescent="0.25">
      <c r="A1111" t="s">
        <v>546</v>
      </c>
      <c r="B1111" t="s">
        <v>1837</v>
      </c>
    </row>
    <row r="1112" spans="1:13" x14ac:dyDescent="0.25">
      <c r="A1112">
        <v>0</v>
      </c>
      <c r="B1112" t="s">
        <v>508</v>
      </c>
    </row>
    <row r="1113" spans="1:13" x14ac:dyDescent="0.25">
      <c r="A1113">
        <v>2</v>
      </c>
      <c r="B1113" t="s">
        <v>512</v>
      </c>
    </row>
    <row r="1114" spans="1:13" x14ac:dyDescent="0.25">
      <c r="A1114">
        <v>3</v>
      </c>
      <c r="B1114" t="s">
        <v>471</v>
      </c>
      <c r="G1114" s="972" t="s">
        <v>1958</v>
      </c>
      <c r="H1114" s="972"/>
      <c r="I1114" s="972"/>
      <c r="K1114" s="3" t="s">
        <v>1968</v>
      </c>
      <c r="L1114" s="3"/>
      <c r="M1114" s="3"/>
    </row>
    <row r="1115" spans="1:13" x14ac:dyDescent="0.25">
      <c r="A1115">
        <v>1</v>
      </c>
      <c r="B1115" t="s">
        <v>545</v>
      </c>
      <c r="G1115" t="s">
        <v>188</v>
      </c>
      <c r="H1115" t="s">
        <v>189</v>
      </c>
      <c r="I1115" t="s">
        <v>190</v>
      </c>
      <c r="K1115" s="664" t="s">
        <v>188</v>
      </c>
      <c r="L1115" s="664" t="s">
        <v>189</v>
      </c>
      <c r="M1115" s="664" t="s">
        <v>190</v>
      </c>
    </row>
    <row r="1116" spans="1:13" x14ac:dyDescent="0.25">
      <c r="A1116">
        <v>79</v>
      </c>
      <c r="B1116">
        <v>0</v>
      </c>
      <c r="C1116">
        <v>1</v>
      </c>
      <c r="D1116">
        <v>22142</v>
      </c>
      <c r="G1116" s="663">
        <v>5.6834922295952314E-2</v>
      </c>
      <c r="H1116" s="663">
        <v>0.55218733509588513</v>
      </c>
      <c r="I1116" s="663">
        <v>0.39097774260816259</v>
      </c>
      <c r="K1116" s="659">
        <f>$D1116*G1116</f>
        <v>1258.4388494769762</v>
      </c>
      <c r="L1116" s="659">
        <f t="shared" ref="L1116:L1156" si="75">$D1116*H1116</f>
        <v>12226.531973693089</v>
      </c>
      <c r="M1116" s="659">
        <f t="shared" ref="M1116:M1156" si="76">$D1116*I1116</f>
        <v>8657.0291768299357</v>
      </c>
    </row>
    <row r="1117" spans="1:13" x14ac:dyDescent="0.25">
      <c r="A1117">
        <v>80</v>
      </c>
      <c r="B1117">
        <v>0</v>
      </c>
      <c r="C1117">
        <v>1</v>
      </c>
      <c r="D1117">
        <v>22498</v>
      </c>
      <c r="G1117" s="663">
        <v>4.9271269991863889E-2</v>
      </c>
      <c r="H1117" s="663">
        <v>0.54486022704132142</v>
      </c>
      <c r="I1117" s="663">
        <v>0.40586850296681465</v>
      </c>
      <c r="K1117" s="659">
        <f t="shared" ref="K1117:K1156" si="77">$D1117*G1117</f>
        <v>1108.5050322769537</v>
      </c>
      <c r="L1117" s="659">
        <f t="shared" si="75"/>
        <v>12258.265387975649</v>
      </c>
      <c r="M1117" s="659">
        <f t="shared" si="76"/>
        <v>9131.2295797473962</v>
      </c>
    </row>
    <row r="1118" spans="1:13" x14ac:dyDescent="0.25">
      <c r="A1118">
        <v>81</v>
      </c>
      <c r="B1118">
        <v>0</v>
      </c>
      <c r="C1118">
        <v>1</v>
      </c>
      <c r="D1118">
        <v>18746</v>
      </c>
      <c r="G1118" s="663">
        <v>4.5040677766193603E-2</v>
      </c>
      <c r="H1118" s="663">
        <v>0.51615289018545085</v>
      </c>
      <c r="I1118" s="663">
        <v>0.43880643204835562</v>
      </c>
      <c r="K1118" s="659">
        <f t="shared" si="77"/>
        <v>844.33254540506528</v>
      </c>
      <c r="L1118" s="659">
        <f t="shared" si="75"/>
        <v>9675.8020794164622</v>
      </c>
      <c r="M1118" s="659">
        <f t="shared" si="76"/>
        <v>8225.865375178475</v>
      </c>
    </row>
    <row r="1119" spans="1:13" x14ac:dyDescent="0.25">
      <c r="A1119">
        <v>82</v>
      </c>
      <c r="B1119">
        <v>0</v>
      </c>
      <c r="C1119">
        <v>1</v>
      </c>
      <c r="D1119">
        <v>14369</v>
      </c>
      <c r="G1119" s="663">
        <v>6.1293868987752013E-2</v>
      </c>
      <c r="H1119" s="663">
        <v>0.50688075332985283</v>
      </c>
      <c r="I1119" s="663">
        <v>0.43182537768239504</v>
      </c>
      <c r="K1119" s="659">
        <f t="shared" si="77"/>
        <v>880.73160348500869</v>
      </c>
      <c r="L1119" s="659">
        <f t="shared" si="75"/>
        <v>7283.369544596655</v>
      </c>
      <c r="M1119" s="659">
        <f t="shared" si="76"/>
        <v>6204.898851918334</v>
      </c>
    </row>
    <row r="1120" spans="1:13" x14ac:dyDescent="0.25">
      <c r="A1120">
        <v>83</v>
      </c>
      <c r="B1120">
        <v>0</v>
      </c>
      <c r="C1120">
        <v>1</v>
      </c>
      <c r="D1120">
        <v>13145</v>
      </c>
      <c r="G1120" s="663">
        <v>7.1681055677815131E-2</v>
      </c>
      <c r="H1120" s="663">
        <v>0.55829967836328021</v>
      </c>
      <c r="I1120" s="663">
        <v>0.37001926595890466</v>
      </c>
      <c r="K1120" s="659">
        <f t="shared" si="77"/>
        <v>942.24747688487992</v>
      </c>
      <c r="L1120" s="659">
        <f t="shared" si="75"/>
        <v>7338.8492720853183</v>
      </c>
      <c r="M1120" s="659">
        <f t="shared" si="76"/>
        <v>4863.903251029802</v>
      </c>
    </row>
    <row r="1121" spans="1:13" x14ac:dyDescent="0.25">
      <c r="A1121">
        <v>84</v>
      </c>
      <c r="B1121">
        <v>0</v>
      </c>
      <c r="C1121">
        <v>1</v>
      </c>
      <c r="D1121">
        <v>18765</v>
      </c>
      <c r="G1121" s="663">
        <v>5.1162545877376404E-2</v>
      </c>
      <c r="H1121" s="663">
        <v>0.57903230437216779</v>
      </c>
      <c r="I1121" s="663">
        <v>0.3698051497504557</v>
      </c>
      <c r="K1121" s="659">
        <f t="shared" si="77"/>
        <v>960.06517338896822</v>
      </c>
      <c r="L1121" s="659">
        <f t="shared" si="75"/>
        <v>10865.541191543729</v>
      </c>
      <c r="M1121" s="659">
        <f t="shared" si="76"/>
        <v>6939.3936350673011</v>
      </c>
    </row>
    <row r="1122" spans="1:13" x14ac:dyDescent="0.25">
      <c r="A1122">
        <v>85</v>
      </c>
      <c r="B1122">
        <v>0</v>
      </c>
      <c r="C1122">
        <v>1</v>
      </c>
      <c r="D1122">
        <v>18522</v>
      </c>
      <c r="G1122" s="663">
        <v>5.2183274186534727E-2</v>
      </c>
      <c r="H1122" s="663">
        <v>0.53534285870945431</v>
      </c>
      <c r="I1122" s="663">
        <v>0.41247386710401096</v>
      </c>
      <c r="K1122" s="659">
        <f t="shared" si="77"/>
        <v>966.53860448299622</v>
      </c>
      <c r="L1122" s="659">
        <f t="shared" si="75"/>
        <v>9915.6204290165133</v>
      </c>
      <c r="M1122" s="659">
        <f t="shared" si="76"/>
        <v>7639.840966500491</v>
      </c>
    </row>
    <row r="1123" spans="1:13" x14ac:dyDescent="0.25">
      <c r="A1123">
        <v>86</v>
      </c>
      <c r="B1123">
        <v>0</v>
      </c>
      <c r="C1123">
        <v>1</v>
      </c>
      <c r="D1123">
        <v>18752</v>
      </c>
      <c r="G1123" s="663">
        <v>5.2740486192334249E-2</v>
      </c>
      <c r="H1123" s="663">
        <v>0.54656392576679569</v>
      </c>
      <c r="I1123" s="663">
        <v>0.40069558804087008</v>
      </c>
      <c r="K1123" s="659">
        <f t="shared" si="77"/>
        <v>988.98959707865185</v>
      </c>
      <c r="L1123" s="659">
        <f t="shared" si="75"/>
        <v>10249.166735978954</v>
      </c>
      <c r="M1123" s="659">
        <f t="shared" si="76"/>
        <v>7513.8436669423954</v>
      </c>
    </row>
    <row r="1124" spans="1:13" x14ac:dyDescent="0.25">
      <c r="A1124">
        <v>87</v>
      </c>
      <c r="B1124">
        <v>0</v>
      </c>
      <c r="C1124">
        <v>1</v>
      </c>
      <c r="D1124">
        <v>22715</v>
      </c>
      <c r="G1124" s="663">
        <v>4.7344316787434629E-2</v>
      </c>
      <c r="H1124" s="663">
        <v>0.55643885580244412</v>
      </c>
      <c r="I1124" s="663">
        <v>0.39621682741012115</v>
      </c>
      <c r="K1124" s="659">
        <f t="shared" si="77"/>
        <v>1075.4261558265775</v>
      </c>
      <c r="L1124" s="659">
        <f t="shared" si="75"/>
        <v>12639.508609552518</v>
      </c>
      <c r="M1124" s="659">
        <f t="shared" si="76"/>
        <v>9000.0652346209026</v>
      </c>
    </row>
    <row r="1125" spans="1:13" x14ac:dyDescent="0.25">
      <c r="A1125">
        <v>88</v>
      </c>
      <c r="B1125">
        <v>0</v>
      </c>
      <c r="C1125">
        <v>1</v>
      </c>
      <c r="D1125">
        <v>22720</v>
      </c>
      <c r="G1125" s="663">
        <v>4.0550414082011155E-2</v>
      </c>
      <c r="H1125" s="663">
        <v>0.54291076321855114</v>
      </c>
      <c r="I1125" s="663">
        <v>0.41653882269943771</v>
      </c>
      <c r="K1125" s="659">
        <f t="shared" si="77"/>
        <v>921.3054079432934</v>
      </c>
      <c r="L1125" s="659">
        <f t="shared" si="75"/>
        <v>12334.932540325482</v>
      </c>
      <c r="M1125" s="659">
        <f t="shared" si="76"/>
        <v>9463.7620517312243</v>
      </c>
    </row>
    <row r="1126" spans="1:13" x14ac:dyDescent="0.25">
      <c r="A1126">
        <v>89</v>
      </c>
      <c r="B1126">
        <v>0</v>
      </c>
      <c r="C1126">
        <v>1</v>
      </c>
      <c r="D1126">
        <v>22201</v>
      </c>
      <c r="G1126" s="663">
        <v>4.058995468024764E-2</v>
      </c>
      <c r="H1126" s="663">
        <v>0.52529223662585733</v>
      </c>
      <c r="I1126" s="663">
        <v>0.43411780869389499</v>
      </c>
      <c r="K1126" s="659">
        <f t="shared" si="77"/>
        <v>901.13758385617791</v>
      </c>
      <c r="L1126" s="659">
        <f t="shared" si="75"/>
        <v>11662.012945330658</v>
      </c>
      <c r="M1126" s="659">
        <f t="shared" si="76"/>
        <v>9637.849470813162</v>
      </c>
    </row>
    <row r="1127" spans="1:13" x14ac:dyDescent="0.25">
      <c r="A1127">
        <v>90</v>
      </c>
      <c r="B1127">
        <v>0</v>
      </c>
      <c r="C1127">
        <v>1</v>
      </c>
      <c r="D1127">
        <v>18794</v>
      </c>
      <c r="G1127" s="663">
        <v>3.1507817941124873E-2</v>
      </c>
      <c r="H1127" s="663">
        <v>0.49851509625557566</v>
      </c>
      <c r="I1127" s="663">
        <v>0.4699770858032995</v>
      </c>
      <c r="K1127" s="659">
        <f t="shared" si="77"/>
        <v>592.15793038550089</v>
      </c>
      <c r="L1127" s="659">
        <f t="shared" si="75"/>
        <v>9369.0927190272887</v>
      </c>
      <c r="M1127" s="659">
        <f t="shared" si="76"/>
        <v>8832.7493505872117</v>
      </c>
    </row>
    <row r="1128" spans="1:13" x14ac:dyDescent="0.25">
      <c r="A1128">
        <v>91</v>
      </c>
      <c r="B1128">
        <v>0</v>
      </c>
      <c r="C1128">
        <v>1</v>
      </c>
      <c r="D1128">
        <v>14323</v>
      </c>
      <c r="G1128" s="663">
        <v>3.7915930864746865E-2</v>
      </c>
      <c r="H1128" s="663">
        <v>0.47632965779996383</v>
      </c>
      <c r="I1128" s="663">
        <v>0.48575441133528929</v>
      </c>
      <c r="K1128" s="659">
        <f t="shared" si="77"/>
        <v>543.06987777576933</v>
      </c>
      <c r="L1128" s="659">
        <f t="shared" si="75"/>
        <v>6822.4696886688816</v>
      </c>
      <c r="M1128" s="659">
        <f t="shared" si="76"/>
        <v>6957.4604335553486</v>
      </c>
    </row>
    <row r="1129" spans="1:13" x14ac:dyDescent="0.25">
      <c r="A1129">
        <v>92</v>
      </c>
      <c r="B1129">
        <v>0</v>
      </c>
      <c r="C1129">
        <v>1</v>
      </c>
      <c r="D1129">
        <v>9428</v>
      </c>
      <c r="G1129" s="663">
        <v>5.8524196048983457E-2</v>
      </c>
      <c r="H1129" s="663">
        <v>0.51361981314960292</v>
      </c>
      <c r="I1129" s="663">
        <v>0.42785599080141368</v>
      </c>
      <c r="K1129" s="659">
        <f t="shared" si="77"/>
        <v>551.76612034981599</v>
      </c>
      <c r="L1129" s="659">
        <f t="shared" si="75"/>
        <v>4842.407598374456</v>
      </c>
      <c r="M1129" s="659">
        <f t="shared" si="76"/>
        <v>4033.826281275728</v>
      </c>
    </row>
    <row r="1130" spans="1:13" x14ac:dyDescent="0.25">
      <c r="A1130">
        <v>93</v>
      </c>
      <c r="B1130">
        <v>0</v>
      </c>
      <c r="C1130">
        <v>1</v>
      </c>
      <c r="D1130">
        <v>14021</v>
      </c>
      <c r="G1130" s="663">
        <v>4.7935514695683003E-2</v>
      </c>
      <c r="H1130" s="663">
        <v>0.58720003698965839</v>
      </c>
      <c r="I1130" s="663">
        <v>0.3648644483146587</v>
      </c>
      <c r="K1130" s="659">
        <f t="shared" si="77"/>
        <v>672.10385154817141</v>
      </c>
      <c r="L1130" s="659">
        <f t="shared" si="75"/>
        <v>8233.1317186320011</v>
      </c>
      <c r="M1130" s="659">
        <f t="shared" si="76"/>
        <v>5115.7644298198293</v>
      </c>
    </row>
    <row r="1131" spans="1:13" x14ac:dyDescent="0.25">
      <c r="A1131">
        <v>94</v>
      </c>
      <c r="B1131">
        <v>0</v>
      </c>
      <c r="C1131">
        <v>1</v>
      </c>
      <c r="D1131">
        <v>14691</v>
      </c>
      <c r="G1131" s="663">
        <v>3.7914410706023034E-2</v>
      </c>
      <c r="H1131" s="663">
        <v>0.53468070019409775</v>
      </c>
      <c r="I1131" s="663">
        <v>0.42740488909987917</v>
      </c>
      <c r="K1131" s="659">
        <f t="shared" si="77"/>
        <v>557.00060768218441</v>
      </c>
      <c r="L1131" s="659">
        <f t="shared" si="75"/>
        <v>7854.9941665514898</v>
      </c>
      <c r="M1131" s="659">
        <f t="shared" si="76"/>
        <v>6279.0052257663247</v>
      </c>
    </row>
    <row r="1132" spans="1:13" x14ac:dyDescent="0.25">
      <c r="A1132">
        <v>95</v>
      </c>
      <c r="B1132">
        <v>0</v>
      </c>
      <c r="C1132">
        <v>1</v>
      </c>
      <c r="D1132">
        <v>12455</v>
      </c>
      <c r="G1132" s="663">
        <v>4.1745982284721733E-2</v>
      </c>
      <c r="H1132" s="663">
        <v>0.49326652824355882</v>
      </c>
      <c r="I1132" s="663">
        <v>0.46498748947171947</v>
      </c>
      <c r="K1132" s="659">
        <f t="shared" si="77"/>
        <v>519.94620935620924</v>
      </c>
      <c r="L1132" s="659">
        <f t="shared" si="75"/>
        <v>6143.6346092735248</v>
      </c>
      <c r="M1132" s="659">
        <f t="shared" si="76"/>
        <v>5791.4191813702664</v>
      </c>
    </row>
    <row r="1133" spans="1:13" x14ac:dyDescent="0.25">
      <c r="A1133">
        <v>96</v>
      </c>
      <c r="B1133">
        <v>0</v>
      </c>
      <c r="C1133">
        <v>1</v>
      </c>
      <c r="D1133">
        <v>12080</v>
      </c>
      <c r="G1133" s="663">
        <v>5.4587607036986535E-2</v>
      </c>
      <c r="H1133" s="663">
        <v>0.54809468780729398</v>
      </c>
      <c r="I1133" s="663">
        <v>0.39731770515571957</v>
      </c>
      <c r="K1133" s="659">
        <f t="shared" si="77"/>
        <v>659.4182930067974</v>
      </c>
      <c r="L1133" s="659">
        <f t="shared" si="75"/>
        <v>6620.9838287121111</v>
      </c>
      <c r="M1133" s="659">
        <f t="shared" si="76"/>
        <v>4799.5978782810926</v>
      </c>
    </row>
    <row r="1134" spans="1:13" x14ac:dyDescent="0.25">
      <c r="A1134">
        <v>97</v>
      </c>
      <c r="B1134">
        <v>0</v>
      </c>
      <c r="C1134">
        <v>1</v>
      </c>
      <c r="D1134">
        <v>17709</v>
      </c>
      <c r="G1134" s="663">
        <v>4.6860535721197062E-2</v>
      </c>
      <c r="H1134" s="663">
        <v>0.56301294159373794</v>
      </c>
      <c r="I1134" s="663">
        <v>0.39012652268506504</v>
      </c>
      <c r="K1134" s="659">
        <f t="shared" si="77"/>
        <v>829.85322708667877</v>
      </c>
      <c r="L1134" s="659">
        <f t="shared" si="75"/>
        <v>9970.3961826835057</v>
      </c>
      <c r="M1134" s="659">
        <f t="shared" si="76"/>
        <v>6908.7505902298171</v>
      </c>
    </row>
    <row r="1135" spans="1:13" x14ac:dyDescent="0.25">
      <c r="A1135">
        <v>98</v>
      </c>
      <c r="B1135">
        <v>0</v>
      </c>
      <c r="C1135">
        <v>1</v>
      </c>
      <c r="D1135">
        <v>15536</v>
      </c>
      <c r="G1135" s="663">
        <v>5.0257521738754501E-2</v>
      </c>
      <c r="H1135" s="663">
        <v>0.55245344577632649</v>
      </c>
      <c r="I1135" s="663">
        <v>0.39728903248491904</v>
      </c>
      <c r="K1135" s="659">
        <f t="shared" si="77"/>
        <v>780.80085773328994</v>
      </c>
      <c r="L1135" s="659">
        <f t="shared" si="75"/>
        <v>8582.9167335810089</v>
      </c>
      <c r="M1135" s="659">
        <f t="shared" si="76"/>
        <v>6172.2824086857017</v>
      </c>
    </row>
    <row r="1136" spans="1:13" x14ac:dyDescent="0.25">
      <c r="A1136">
        <v>99</v>
      </c>
      <c r="B1136">
        <v>0</v>
      </c>
      <c r="C1136">
        <v>1</v>
      </c>
      <c r="D1136">
        <v>21867</v>
      </c>
      <c r="G1136" s="663">
        <v>6.8376325180810008E-2</v>
      </c>
      <c r="H1136" s="663">
        <v>0.55166290928193562</v>
      </c>
      <c r="I1136" s="663">
        <v>0.37996076553725427</v>
      </c>
      <c r="K1136" s="659">
        <f t="shared" si="77"/>
        <v>1495.1851027287723</v>
      </c>
      <c r="L1136" s="659">
        <f t="shared" si="75"/>
        <v>12063.212837268085</v>
      </c>
      <c r="M1136" s="659">
        <f t="shared" si="76"/>
        <v>8308.6020600031388</v>
      </c>
    </row>
    <row r="1137" spans="1:13" x14ac:dyDescent="0.25">
      <c r="A1137">
        <v>100</v>
      </c>
      <c r="B1137">
        <v>0</v>
      </c>
      <c r="C1137">
        <v>1</v>
      </c>
      <c r="D1137">
        <v>22595</v>
      </c>
      <c r="G1137" s="663">
        <v>8.6643727871301507E-2</v>
      </c>
      <c r="H1137" s="663">
        <v>0.59624782412910282</v>
      </c>
      <c r="I1137" s="663">
        <v>0.31710844799959559</v>
      </c>
      <c r="K1137" s="659">
        <f t="shared" si="77"/>
        <v>1957.7150312520575</v>
      </c>
      <c r="L1137" s="659">
        <f t="shared" si="75"/>
        <v>13472.219586197078</v>
      </c>
      <c r="M1137" s="659">
        <f t="shared" si="76"/>
        <v>7165.0653825508625</v>
      </c>
    </row>
    <row r="1138" spans="1:13" x14ac:dyDescent="0.25">
      <c r="A1138">
        <v>101</v>
      </c>
      <c r="B1138">
        <v>0</v>
      </c>
      <c r="C1138">
        <v>1</v>
      </c>
      <c r="D1138">
        <v>52960</v>
      </c>
      <c r="G1138" s="663">
        <v>6.8794227114616829E-2</v>
      </c>
      <c r="H1138" s="663">
        <v>0.64539632228787325</v>
      </c>
      <c r="I1138" s="663">
        <v>0.28580945059750984</v>
      </c>
      <c r="K1138" s="659">
        <f t="shared" si="77"/>
        <v>3643.3422679901073</v>
      </c>
      <c r="L1138" s="659">
        <f t="shared" si="75"/>
        <v>34180.189228365765</v>
      </c>
      <c r="M1138" s="659">
        <f t="shared" si="76"/>
        <v>15136.468503644121</v>
      </c>
    </row>
    <row r="1139" spans="1:13" x14ac:dyDescent="0.25">
      <c r="A1139">
        <v>102</v>
      </c>
      <c r="B1139">
        <v>0</v>
      </c>
      <c r="C1139">
        <v>1</v>
      </c>
      <c r="D1139">
        <v>89524</v>
      </c>
      <c r="G1139" s="663">
        <v>4.3070657444256692E-2</v>
      </c>
      <c r="H1139" s="663">
        <v>0.58332801818587476</v>
      </c>
      <c r="I1139" s="663">
        <v>0.3736013243698687</v>
      </c>
      <c r="K1139" s="659">
        <f t="shared" si="77"/>
        <v>3855.8575370396361</v>
      </c>
      <c r="L1139" s="659">
        <f t="shared" si="75"/>
        <v>52221.857500072256</v>
      </c>
      <c r="M1139" s="659">
        <f t="shared" si="76"/>
        <v>33446.284962888123</v>
      </c>
    </row>
    <row r="1140" spans="1:13" x14ac:dyDescent="0.25">
      <c r="A1140">
        <v>103</v>
      </c>
      <c r="B1140">
        <v>0</v>
      </c>
      <c r="C1140">
        <v>1</v>
      </c>
      <c r="D1140">
        <v>83058</v>
      </c>
      <c r="G1140" s="663">
        <v>3.7236654598077769E-2</v>
      </c>
      <c r="H1140" s="663">
        <v>0.51129758380911661</v>
      </c>
      <c r="I1140" s="663">
        <v>0.45146576159280555</v>
      </c>
      <c r="K1140" s="659">
        <f t="shared" si="77"/>
        <v>3092.8020576071435</v>
      </c>
      <c r="L1140" s="659">
        <f t="shared" si="75"/>
        <v>42467.354716017609</v>
      </c>
      <c r="M1140" s="659">
        <f t="shared" si="76"/>
        <v>37497.84322637524</v>
      </c>
    </row>
    <row r="1141" spans="1:13" x14ac:dyDescent="0.25">
      <c r="A1141">
        <v>104</v>
      </c>
      <c r="B1141">
        <v>0</v>
      </c>
      <c r="C1141">
        <v>1</v>
      </c>
      <c r="D1141">
        <v>65623</v>
      </c>
      <c r="G1141" s="663">
        <v>4.7887603770454749E-2</v>
      </c>
      <c r="H1141" s="663">
        <v>0.49377624186379659</v>
      </c>
      <c r="I1141" s="663">
        <v>0.45833615436574865</v>
      </c>
      <c r="K1141" s="659">
        <f t="shared" si="77"/>
        <v>3142.5282222285518</v>
      </c>
      <c r="L1141" s="659">
        <f t="shared" si="75"/>
        <v>32403.078319827924</v>
      </c>
      <c r="M1141" s="659">
        <f t="shared" si="76"/>
        <v>30077.393457943523</v>
      </c>
    </row>
    <row r="1142" spans="1:13" x14ac:dyDescent="0.25">
      <c r="A1142">
        <v>105</v>
      </c>
      <c r="B1142">
        <v>0</v>
      </c>
      <c r="C1142">
        <v>1</v>
      </c>
      <c r="D1142">
        <v>60272</v>
      </c>
      <c r="G1142" s="663">
        <v>4.422786243228706E-2</v>
      </c>
      <c r="H1142" s="663">
        <v>0.55036044532060391</v>
      </c>
      <c r="I1142" s="663">
        <v>0.40541169224710893</v>
      </c>
      <c r="K1142" s="659">
        <f t="shared" si="77"/>
        <v>2665.7017245188058</v>
      </c>
      <c r="L1142" s="659">
        <f t="shared" si="75"/>
        <v>33171.324760363437</v>
      </c>
      <c r="M1142" s="659">
        <f t="shared" si="76"/>
        <v>24434.973515117748</v>
      </c>
    </row>
    <row r="1143" spans="1:13" x14ac:dyDescent="0.25">
      <c r="A1143">
        <v>106</v>
      </c>
      <c r="B1143">
        <v>0</v>
      </c>
      <c r="C1143">
        <v>1</v>
      </c>
      <c r="D1143">
        <v>77573</v>
      </c>
      <c r="G1143" s="663">
        <v>3.7490041902269775E-2</v>
      </c>
      <c r="H1143" s="663">
        <v>0.52491345159326364</v>
      </c>
      <c r="I1143" s="663">
        <v>0.43759650650446652</v>
      </c>
      <c r="K1143" s="659">
        <f t="shared" si="77"/>
        <v>2908.215020484773</v>
      </c>
      <c r="L1143" s="659">
        <f t="shared" si="75"/>
        <v>40719.111180444241</v>
      </c>
      <c r="M1143" s="659">
        <f t="shared" si="76"/>
        <v>33945.673799070981</v>
      </c>
    </row>
    <row r="1144" spans="1:13" x14ac:dyDescent="0.25">
      <c r="A1144">
        <v>107</v>
      </c>
      <c r="B1144">
        <v>0</v>
      </c>
      <c r="C1144">
        <v>1</v>
      </c>
      <c r="D1144">
        <v>37035</v>
      </c>
      <c r="G1144" s="663">
        <v>4.5093591129304701E-2</v>
      </c>
      <c r="H1144" s="663">
        <v>0.47612361018072724</v>
      </c>
      <c r="I1144" s="663">
        <v>0.47878279868996793</v>
      </c>
      <c r="K1144" s="659">
        <f t="shared" si="77"/>
        <v>1670.0411474737996</v>
      </c>
      <c r="L1144" s="659">
        <f t="shared" si="75"/>
        <v>17633.237903043235</v>
      </c>
      <c r="M1144" s="659">
        <f t="shared" si="76"/>
        <v>17731.720949482962</v>
      </c>
    </row>
    <row r="1145" spans="1:13" x14ac:dyDescent="0.25">
      <c r="A1145">
        <v>108</v>
      </c>
      <c r="B1145">
        <v>0</v>
      </c>
      <c r="C1145">
        <v>1</v>
      </c>
      <c r="D1145">
        <v>55532</v>
      </c>
      <c r="G1145" s="663">
        <v>5.4578746113283352E-2</v>
      </c>
      <c r="H1145" s="663">
        <v>0.55911667631572559</v>
      </c>
      <c r="I1145" s="663">
        <v>0.38630457757099113</v>
      </c>
      <c r="K1145" s="659">
        <f t="shared" si="77"/>
        <v>3030.8669291628512</v>
      </c>
      <c r="L1145" s="659">
        <f t="shared" si="75"/>
        <v>31048.867269164875</v>
      </c>
      <c r="M1145" s="659">
        <f t="shared" si="76"/>
        <v>21452.265801672278</v>
      </c>
    </row>
    <row r="1146" spans="1:13" x14ac:dyDescent="0.25">
      <c r="A1146">
        <v>109</v>
      </c>
      <c r="B1146">
        <v>0</v>
      </c>
      <c r="C1146">
        <v>1</v>
      </c>
      <c r="D1146">
        <v>53881</v>
      </c>
      <c r="G1146" s="663">
        <v>5.6044936604701515E-2</v>
      </c>
      <c r="H1146" s="663">
        <v>0.55917087448252623</v>
      </c>
      <c r="I1146" s="663">
        <v>0.38478418891277216</v>
      </c>
      <c r="K1146" s="659">
        <f t="shared" si="77"/>
        <v>3019.7572291979222</v>
      </c>
      <c r="L1146" s="659">
        <f t="shared" si="75"/>
        <v>30128.685887992997</v>
      </c>
      <c r="M1146" s="659">
        <f t="shared" si="76"/>
        <v>20732.556882809076</v>
      </c>
    </row>
    <row r="1147" spans="1:13" x14ac:dyDescent="0.25">
      <c r="A1147">
        <v>110</v>
      </c>
      <c r="B1147">
        <v>0</v>
      </c>
      <c r="C1147">
        <v>1</v>
      </c>
      <c r="D1147">
        <v>72364</v>
      </c>
      <c r="G1147" s="663">
        <v>4.9454417253695912E-2</v>
      </c>
      <c r="H1147" s="663">
        <v>0.58428082380214452</v>
      </c>
      <c r="I1147" s="663">
        <v>0.36626475894415966</v>
      </c>
      <c r="K1147" s="659">
        <f t="shared" si="77"/>
        <v>3578.719450146451</v>
      </c>
      <c r="L1147" s="659">
        <f t="shared" si="75"/>
        <v>42280.897533618387</v>
      </c>
      <c r="M1147" s="659">
        <f t="shared" si="76"/>
        <v>26504.38301623517</v>
      </c>
    </row>
    <row r="1148" spans="1:13" x14ac:dyDescent="0.25">
      <c r="A1148">
        <v>111</v>
      </c>
      <c r="B1148">
        <v>0</v>
      </c>
      <c r="C1148">
        <v>1</v>
      </c>
      <c r="D1148">
        <v>80574</v>
      </c>
      <c r="G1148" s="663">
        <v>3.766805932662419E-2</v>
      </c>
      <c r="H1148" s="663">
        <v>0.53363187546790958</v>
      </c>
      <c r="I1148" s="663">
        <v>0.42870006520546622</v>
      </c>
      <c r="K1148" s="659">
        <f t="shared" si="77"/>
        <v>3035.0662121834175</v>
      </c>
      <c r="L1148" s="659">
        <f t="shared" si="75"/>
        <v>42996.854733951346</v>
      </c>
      <c r="M1148" s="659">
        <f t="shared" si="76"/>
        <v>34542.079053865236</v>
      </c>
    </row>
    <row r="1149" spans="1:13" x14ac:dyDescent="0.25">
      <c r="A1149">
        <v>112</v>
      </c>
      <c r="B1149">
        <v>0</v>
      </c>
      <c r="C1149">
        <v>1</v>
      </c>
      <c r="D1149">
        <v>58300</v>
      </c>
      <c r="G1149" s="663">
        <v>4.4632680579050565E-2</v>
      </c>
      <c r="H1149" s="663">
        <v>0.50698827416630843</v>
      </c>
      <c r="I1149" s="663">
        <v>0.44837904525464106</v>
      </c>
      <c r="K1149" s="659">
        <f t="shared" si="77"/>
        <v>2602.0852777586479</v>
      </c>
      <c r="L1149" s="659">
        <f t="shared" si="75"/>
        <v>29557.416383895783</v>
      </c>
      <c r="M1149" s="659">
        <f t="shared" si="76"/>
        <v>26140.498338345573</v>
      </c>
    </row>
    <row r="1150" spans="1:13" x14ac:dyDescent="0.25">
      <c r="A1150">
        <v>113</v>
      </c>
      <c r="B1150">
        <v>0</v>
      </c>
      <c r="C1150">
        <v>1</v>
      </c>
      <c r="D1150">
        <v>67603</v>
      </c>
      <c r="G1150" s="663">
        <v>6.0330705950545738E-2</v>
      </c>
      <c r="H1150" s="663">
        <v>0.54848043074668618</v>
      </c>
      <c r="I1150" s="663">
        <v>0.39118886330276809</v>
      </c>
      <c r="K1150" s="659">
        <f t="shared" si="77"/>
        <v>4078.5367143747435</v>
      </c>
      <c r="L1150" s="659">
        <f t="shared" si="75"/>
        <v>37078.922559768223</v>
      </c>
      <c r="M1150" s="659">
        <f t="shared" si="76"/>
        <v>26445.54072585703</v>
      </c>
    </row>
    <row r="1151" spans="1:13" x14ac:dyDescent="0.25">
      <c r="A1151">
        <v>114</v>
      </c>
      <c r="B1151">
        <v>0</v>
      </c>
      <c r="C1151">
        <v>1</v>
      </c>
      <c r="D1151">
        <v>78304</v>
      </c>
      <c r="G1151" s="663">
        <v>5.8369664817211814E-2</v>
      </c>
      <c r="H1151" s="663">
        <v>0.5944384521683449</v>
      </c>
      <c r="I1151" s="663">
        <v>0.3471918830144432</v>
      </c>
      <c r="K1151" s="659">
        <f t="shared" si="77"/>
        <v>4570.5782338469535</v>
      </c>
      <c r="L1151" s="659">
        <f t="shared" si="75"/>
        <v>46546.908558590076</v>
      </c>
      <c r="M1151" s="659">
        <f t="shared" si="76"/>
        <v>27186.513207562959</v>
      </c>
    </row>
    <row r="1152" spans="1:13" x14ac:dyDescent="0.25">
      <c r="A1152">
        <v>115</v>
      </c>
      <c r="B1152">
        <v>0</v>
      </c>
      <c r="C1152">
        <v>1</v>
      </c>
      <c r="D1152">
        <v>126882</v>
      </c>
      <c r="G1152" s="663">
        <v>3.511840616201805E-2</v>
      </c>
      <c r="H1152" s="663">
        <v>0.5712504193933754</v>
      </c>
      <c r="I1152" s="663">
        <v>0.3936311744446066</v>
      </c>
      <c r="K1152" s="659">
        <f t="shared" si="77"/>
        <v>4455.8936106491738</v>
      </c>
      <c r="L1152" s="659">
        <f t="shared" si="75"/>
        <v>72481.39571347025</v>
      </c>
      <c r="M1152" s="659">
        <f t="shared" si="76"/>
        <v>49944.710675880575</v>
      </c>
    </row>
    <row r="1153" spans="1:13" x14ac:dyDescent="0.25">
      <c r="A1153">
        <v>116</v>
      </c>
      <c r="B1153">
        <v>0</v>
      </c>
      <c r="C1153">
        <v>1</v>
      </c>
      <c r="D1153">
        <v>91048</v>
      </c>
      <c r="G1153" s="663">
        <v>3.1844195243512646E-2</v>
      </c>
      <c r="H1153" s="663">
        <v>0.48429069830435018</v>
      </c>
      <c r="I1153" s="663">
        <v>0.48386510645213721</v>
      </c>
      <c r="K1153" s="659">
        <f t="shared" si="77"/>
        <v>2899.3502885313396</v>
      </c>
      <c r="L1153" s="659">
        <f t="shared" si="75"/>
        <v>44093.699499214476</v>
      </c>
      <c r="M1153" s="659">
        <f t="shared" si="76"/>
        <v>44054.950212254189</v>
      </c>
    </row>
    <row r="1154" spans="1:13" x14ac:dyDescent="0.25">
      <c r="A1154">
        <v>117</v>
      </c>
      <c r="B1154">
        <v>0</v>
      </c>
      <c r="C1154">
        <v>1</v>
      </c>
      <c r="D1154">
        <v>68200</v>
      </c>
      <c r="G1154" s="663">
        <v>4.0331100251407709E-2</v>
      </c>
      <c r="H1154" s="663">
        <v>0.49003329674075907</v>
      </c>
      <c r="I1154" s="663">
        <v>0.46963560300783325</v>
      </c>
      <c r="K1154" s="659">
        <f t="shared" si="77"/>
        <v>2750.5810371460057</v>
      </c>
      <c r="L1154" s="659">
        <f t="shared" si="75"/>
        <v>33420.27083771977</v>
      </c>
      <c r="M1154" s="659">
        <f t="shared" si="76"/>
        <v>32029.148125134227</v>
      </c>
    </row>
    <row r="1155" spans="1:13" x14ac:dyDescent="0.25">
      <c r="A1155">
        <v>118</v>
      </c>
      <c r="B1155">
        <v>0</v>
      </c>
      <c r="C1155">
        <v>1</v>
      </c>
      <c r="D1155">
        <v>67300</v>
      </c>
      <c r="G1155" s="663">
        <v>5.4869571668193777E-2</v>
      </c>
      <c r="H1155" s="663">
        <v>0.53432294716384066</v>
      </c>
      <c r="I1155" s="663">
        <v>0.41080748116796556</v>
      </c>
      <c r="K1155" s="2">
        <f t="shared" si="77"/>
        <v>3692.7221732694411</v>
      </c>
      <c r="L1155" s="2">
        <f t="shared" si="75"/>
        <v>35959.934344126479</v>
      </c>
      <c r="M1155" s="2">
        <f t="shared" si="76"/>
        <v>27647.343482604083</v>
      </c>
    </row>
    <row r="1156" spans="1:13" x14ac:dyDescent="0.25">
      <c r="A1156">
        <v>119</v>
      </c>
      <c r="B1156">
        <v>0</v>
      </c>
      <c r="C1156">
        <v>1</v>
      </c>
      <c r="D1156">
        <v>0</v>
      </c>
      <c r="G1156" s="663">
        <v>7.988911593728347E-2</v>
      </c>
      <c r="H1156" s="663">
        <v>0.5693084395688176</v>
      </c>
      <c r="I1156" s="663">
        <v>0.35080244449389897</v>
      </c>
      <c r="K1156" s="2">
        <f t="shared" si="77"/>
        <v>0</v>
      </c>
      <c r="L1156" s="2">
        <f t="shared" si="75"/>
        <v>0</v>
      </c>
      <c r="M1156" s="2">
        <f t="shared" si="76"/>
        <v>0</v>
      </c>
    </row>
    <row r="1157" spans="1:13" x14ac:dyDescent="0.25">
      <c r="A1157" t="s">
        <v>548</v>
      </c>
      <c r="B1157" t="s">
        <v>1838</v>
      </c>
    </row>
    <row r="1158" spans="1:13" x14ac:dyDescent="0.25">
      <c r="A1158">
        <v>2</v>
      </c>
      <c r="B1158" t="s">
        <v>457</v>
      </c>
    </row>
    <row r="1159" spans="1:13" x14ac:dyDescent="0.25">
      <c r="A1159">
        <v>1</v>
      </c>
      <c r="B1159" t="s">
        <v>458</v>
      </c>
      <c r="D1159" s="19" t="s">
        <v>1956</v>
      </c>
    </row>
    <row r="1160" spans="1:13" x14ac:dyDescent="0.25">
      <c r="A1160">
        <v>3</v>
      </c>
      <c r="B1160" t="s">
        <v>491</v>
      </c>
      <c r="G1160" s="972" t="s">
        <v>1957</v>
      </c>
      <c r="H1160" s="972"/>
      <c r="I1160" s="972"/>
      <c r="K1160" s="3" t="s">
        <v>1969</v>
      </c>
      <c r="L1160" s="3"/>
      <c r="M1160" s="3"/>
    </row>
    <row r="1161" spans="1:13" x14ac:dyDescent="0.25">
      <c r="A1161">
        <v>1</v>
      </c>
      <c r="B1161" t="s">
        <v>550</v>
      </c>
      <c r="G1161" t="s">
        <v>188</v>
      </c>
      <c r="H1161" t="s">
        <v>189</v>
      </c>
      <c r="I1161" t="s">
        <v>190</v>
      </c>
      <c r="K1161" s="664" t="s">
        <v>188</v>
      </c>
      <c r="L1161" s="664" t="s">
        <v>189</v>
      </c>
      <c r="M1161" s="664" t="s">
        <v>190</v>
      </c>
    </row>
    <row r="1162" spans="1:13" x14ac:dyDescent="0.25">
      <c r="A1162">
        <v>79</v>
      </c>
      <c r="B1162">
        <v>1</v>
      </c>
      <c r="C1162" s="2">
        <v>8497</v>
      </c>
      <c r="D1162" s="2">
        <v>24670</v>
      </c>
      <c r="E1162" s="2">
        <v>28989</v>
      </c>
      <c r="G1162" s="38">
        <v>1.2665520975637079</v>
      </c>
      <c r="H1162" s="38">
        <v>1.2676587044277479</v>
      </c>
      <c r="I1162" s="38">
        <v>1.2687964400289764</v>
      </c>
      <c r="K1162" s="659">
        <f>C1162*G1162</f>
        <v>10761.893172998825</v>
      </c>
      <c r="L1162" s="659">
        <f t="shared" ref="L1162:L1202" si="78">D1162*H1162</f>
        <v>31273.14023823254</v>
      </c>
      <c r="M1162" s="659">
        <f t="shared" ref="M1162:M1202" si="79">E1162*I1162</f>
        <v>36781.14</v>
      </c>
    </row>
    <row r="1163" spans="1:13" x14ac:dyDescent="0.25">
      <c r="A1163">
        <v>80</v>
      </c>
      <c r="B1163">
        <v>1</v>
      </c>
      <c r="C1163" s="2">
        <v>9049</v>
      </c>
      <c r="D1163" s="2">
        <v>26272</v>
      </c>
      <c r="E1163" s="2">
        <v>30871</v>
      </c>
      <c r="G1163" s="38">
        <v>1.2665628525058925</v>
      </c>
      <c r="H1163" s="38">
        <v>1.2676657177197901</v>
      </c>
      <c r="I1163" s="38">
        <v>1.2687980268509931</v>
      </c>
      <c r="K1163" s="659">
        <f t="shared" ref="K1163:K1202" si="80">C1163*G1163</f>
        <v>11461.127252325821</v>
      </c>
      <c r="L1163" s="659">
        <f t="shared" si="78"/>
        <v>33304.113735934327</v>
      </c>
      <c r="M1163" s="659">
        <f t="shared" si="79"/>
        <v>39169.063886917007</v>
      </c>
    </row>
    <row r="1164" spans="1:13" x14ac:dyDescent="0.25">
      <c r="A1164">
        <v>81</v>
      </c>
      <c r="B1164">
        <v>1</v>
      </c>
      <c r="C1164" s="2">
        <v>9411</v>
      </c>
      <c r="D1164" s="2">
        <v>27324</v>
      </c>
      <c r="E1164" s="2">
        <v>32107</v>
      </c>
      <c r="G1164" s="38">
        <v>1.266602072829861</v>
      </c>
      <c r="H1164" s="38">
        <v>1.2676751919140012</v>
      </c>
      <c r="I1164" s="38">
        <v>1.2687978949031617</v>
      </c>
      <c r="K1164" s="659">
        <f t="shared" si="80"/>
        <v>11919.992107401822</v>
      </c>
      <c r="L1164" s="659">
        <f t="shared" si="78"/>
        <v>34637.956943858168</v>
      </c>
      <c r="M1164" s="659">
        <f t="shared" si="79"/>
        <v>40737.294011655817</v>
      </c>
    </row>
    <row r="1165" spans="1:13" x14ac:dyDescent="0.25">
      <c r="A1165">
        <v>82</v>
      </c>
      <c r="B1165">
        <v>1</v>
      </c>
      <c r="C1165" s="2">
        <v>10136</v>
      </c>
      <c r="D1165" s="2">
        <v>29428</v>
      </c>
      <c r="E1165" s="2">
        <v>34580</v>
      </c>
      <c r="G1165" s="38">
        <v>1.2665527362079354</v>
      </c>
      <c r="H1165" s="38">
        <v>1.2676648249652624</v>
      </c>
      <c r="I1165" s="38">
        <v>1.268799484248011</v>
      </c>
      <c r="K1165" s="659">
        <f t="shared" si="80"/>
        <v>12837.778534203633</v>
      </c>
      <c r="L1165" s="659">
        <f t="shared" si="78"/>
        <v>37304.840469077746</v>
      </c>
      <c r="M1165" s="659">
        <f t="shared" si="79"/>
        <v>43875.086165296219</v>
      </c>
    </row>
    <row r="1166" spans="1:13" x14ac:dyDescent="0.25">
      <c r="A1166">
        <v>83</v>
      </c>
      <c r="B1166">
        <v>1</v>
      </c>
      <c r="C1166" s="2">
        <v>7974</v>
      </c>
      <c r="D1166" s="2">
        <v>15816</v>
      </c>
      <c r="E1166" s="2">
        <v>24419</v>
      </c>
      <c r="G1166" s="38">
        <v>1.2666081585579816</v>
      </c>
      <c r="H1166" s="38">
        <v>1.2615944025717913</v>
      </c>
      <c r="I1166" s="38">
        <v>1.2633599508599509</v>
      </c>
      <c r="K1166" s="659">
        <f t="shared" si="80"/>
        <v>10099.933456341345</v>
      </c>
      <c r="L1166" s="659">
        <f t="shared" si="78"/>
        <v>19953.377071075451</v>
      </c>
      <c r="M1166" s="659">
        <f t="shared" si="79"/>
        <v>30849.986640049141</v>
      </c>
    </row>
    <row r="1167" spans="1:13" x14ac:dyDescent="0.25">
      <c r="A1167">
        <v>84</v>
      </c>
      <c r="B1167">
        <v>1</v>
      </c>
      <c r="C1167" s="2">
        <v>10609</v>
      </c>
      <c r="D1167" s="2">
        <v>60738</v>
      </c>
      <c r="E1167" s="2">
        <v>43963</v>
      </c>
      <c r="G1167" s="38">
        <v>1.2666246455774193</v>
      </c>
      <c r="H1167" s="38">
        <v>1.2647810152824348</v>
      </c>
      <c r="I1167" s="38">
        <v>1.2671673955030234</v>
      </c>
      <c r="K1167" s="659">
        <f t="shared" si="80"/>
        <v>13437.620864930841</v>
      </c>
      <c r="L1167" s="659">
        <f t="shared" si="78"/>
        <v>76820.269306224523</v>
      </c>
      <c r="M1167" s="659">
        <f t="shared" si="79"/>
        <v>55708.480208499415</v>
      </c>
    </row>
    <row r="1168" spans="1:13" x14ac:dyDescent="0.25">
      <c r="A1168">
        <v>85</v>
      </c>
      <c r="B1168">
        <v>1</v>
      </c>
      <c r="C1168" s="2">
        <v>15285</v>
      </c>
      <c r="D1168" s="2">
        <v>26958</v>
      </c>
      <c r="E1168" s="2">
        <v>82879</v>
      </c>
      <c r="G1168" s="38">
        <v>1.2665789417606068</v>
      </c>
      <c r="H1168" s="38">
        <v>1.2747789750284302</v>
      </c>
      <c r="I1168" s="38">
        <v>1.2681810235627393</v>
      </c>
      <c r="K1168" s="659">
        <f t="shared" si="80"/>
        <v>19359.659124810874</v>
      </c>
      <c r="L1168" s="659">
        <f t="shared" si="78"/>
        <v>34365.491608816417</v>
      </c>
      <c r="M1168" s="659">
        <f t="shared" si="79"/>
        <v>105105.57505185627</v>
      </c>
    </row>
    <row r="1169" spans="1:13" x14ac:dyDescent="0.25">
      <c r="A1169">
        <v>86</v>
      </c>
      <c r="B1169">
        <v>1</v>
      </c>
      <c r="C1169" s="2">
        <v>17854</v>
      </c>
      <c r="D1169" s="2">
        <v>35332</v>
      </c>
      <c r="E1169" s="2">
        <v>73231</v>
      </c>
      <c r="G1169" s="38">
        <v>1.2665790420672409</v>
      </c>
      <c r="H1169" s="38">
        <v>1.2698123358609479</v>
      </c>
      <c r="I1169" s="38">
        <v>1.264838114383904</v>
      </c>
      <c r="K1169" s="659">
        <f t="shared" si="80"/>
        <v>22613.502217068519</v>
      </c>
      <c r="L1169" s="659">
        <f t="shared" si="78"/>
        <v>44865.009450639009</v>
      </c>
      <c r="M1169" s="659">
        <f t="shared" si="79"/>
        <v>92625.359954447675</v>
      </c>
    </row>
    <row r="1170" spans="1:13" x14ac:dyDescent="0.25">
      <c r="A1170">
        <v>87</v>
      </c>
      <c r="B1170">
        <v>1</v>
      </c>
      <c r="C1170" s="2">
        <v>17090</v>
      </c>
      <c r="D1170" s="2">
        <v>42447</v>
      </c>
      <c r="E1170" s="2">
        <v>49883</v>
      </c>
      <c r="G1170" s="38">
        <v>1.2665824978104312</v>
      </c>
      <c r="H1170" s="38">
        <v>1.2626350553873735</v>
      </c>
      <c r="I1170" s="38">
        <v>1.2632278038845111</v>
      </c>
      <c r="K1170" s="659">
        <f t="shared" si="80"/>
        <v>21645.894887580271</v>
      </c>
      <c r="L1170" s="659">
        <f t="shared" si="78"/>
        <v>53595.070196027846</v>
      </c>
      <c r="M1170" s="659">
        <f t="shared" si="79"/>
        <v>63013.592541171063</v>
      </c>
    </row>
    <row r="1171" spans="1:13" x14ac:dyDescent="0.25">
      <c r="A1171">
        <v>88</v>
      </c>
      <c r="B1171">
        <v>1</v>
      </c>
      <c r="C1171" s="2">
        <v>16282</v>
      </c>
      <c r="D1171" s="2">
        <v>76773</v>
      </c>
      <c r="E1171" s="2">
        <v>97459</v>
      </c>
      <c r="G1171" s="38">
        <v>1.1085186337487722</v>
      </c>
      <c r="H1171" s="38">
        <v>1.2417584849966625</v>
      </c>
      <c r="I1171" s="38">
        <v>1.252660883384658</v>
      </c>
      <c r="K1171" s="659">
        <f t="shared" si="80"/>
        <v>18048.90039469751</v>
      </c>
      <c r="L1171" s="659">
        <f t="shared" si="78"/>
        <v>95333.524168648772</v>
      </c>
      <c r="M1171" s="659">
        <f t="shared" si="79"/>
        <v>122083.07703378538</v>
      </c>
    </row>
    <row r="1172" spans="1:13" x14ac:dyDescent="0.25">
      <c r="A1172">
        <v>89</v>
      </c>
      <c r="B1172">
        <v>1</v>
      </c>
      <c r="C1172" s="2">
        <v>18956</v>
      </c>
      <c r="D1172" s="2">
        <v>28859</v>
      </c>
      <c r="E1172" s="2">
        <v>68790</v>
      </c>
      <c r="G1172" s="38">
        <v>1.1127169095648117</v>
      </c>
      <c r="H1172" s="38">
        <v>1.2479304101595372</v>
      </c>
      <c r="I1172" s="38">
        <v>1.2565276834577577</v>
      </c>
      <c r="K1172" s="659">
        <f t="shared" si="80"/>
        <v>21092.661737710572</v>
      </c>
      <c r="L1172" s="659">
        <f t="shared" si="78"/>
        <v>36014.023706794083</v>
      </c>
      <c r="M1172" s="659">
        <f t="shared" si="79"/>
        <v>86436.539345059151</v>
      </c>
    </row>
    <row r="1173" spans="1:13" x14ac:dyDescent="0.25">
      <c r="A1173">
        <v>90</v>
      </c>
      <c r="B1173">
        <v>1</v>
      </c>
      <c r="C1173" s="2">
        <v>8939</v>
      </c>
      <c r="D1173" s="2">
        <v>33171</v>
      </c>
      <c r="E1173" s="2">
        <v>50028</v>
      </c>
      <c r="G1173" s="38">
        <v>1.1140245026272686</v>
      </c>
      <c r="H1173" s="38">
        <v>1.2435762536934709</v>
      </c>
      <c r="I1173" s="38">
        <v>1.2544625350588816</v>
      </c>
      <c r="K1173" s="659">
        <f t="shared" si="80"/>
        <v>9958.2650289851535</v>
      </c>
      <c r="L1173" s="659">
        <f t="shared" si="78"/>
        <v>41250.667911266122</v>
      </c>
      <c r="M1173" s="659">
        <f t="shared" si="79"/>
        <v>62758.251703925729</v>
      </c>
    </row>
    <row r="1174" spans="1:13" x14ac:dyDescent="0.25">
      <c r="A1174">
        <v>91</v>
      </c>
      <c r="B1174">
        <v>1</v>
      </c>
      <c r="C1174" s="2">
        <v>14163</v>
      </c>
      <c r="D1174" s="2">
        <v>32317</v>
      </c>
      <c r="E1174" s="2">
        <v>51920</v>
      </c>
      <c r="G1174" s="38">
        <v>1.1177239055565262</v>
      </c>
      <c r="H1174" s="38">
        <v>1.2457245020823668</v>
      </c>
      <c r="I1174" s="38">
        <v>1.2569461665011132</v>
      </c>
      <c r="K1174" s="659">
        <f t="shared" si="80"/>
        <v>15830.323674397081</v>
      </c>
      <c r="L1174" s="659">
        <f t="shared" si="78"/>
        <v>40258.078733795846</v>
      </c>
      <c r="M1174" s="659">
        <f t="shared" si="79"/>
        <v>65260.644964737796</v>
      </c>
    </row>
    <row r="1175" spans="1:13" x14ac:dyDescent="0.25">
      <c r="A1175">
        <v>92</v>
      </c>
      <c r="B1175">
        <v>1</v>
      </c>
      <c r="C1175" s="2">
        <v>10290</v>
      </c>
      <c r="D1175" s="2">
        <v>49874</v>
      </c>
      <c r="E1175" s="2">
        <v>51747</v>
      </c>
      <c r="G1175" s="38">
        <v>1.1155861424130562</v>
      </c>
      <c r="H1175" s="38">
        <v>1.2704110685252779</v>
      </c>
      <c r="I1175" s="38">
        <v>1.2601694076343091</v>
      </c>
      <c r="K1175" s="659">
        <f t="shared" si="80"/>
        <v>11479.381405430348</v>
      </c>
      <c r="L1175" s="659">
        <f t="shared" si="78"/>
        <v>63360.481631629707</v>
      </c>
      <c r="M1175" s="659">
        <f t="shared" si="79"/>
        <v>65209.986336852591</v>
      </c>
    </row>
    <row r="1176" spans="1:13" x14ac:dyDescent="0.25">
      <c r="A1176">
        <v>93</v>
      </c>
      <c r="B1176">
        <v>1</v>
      </c>
      <c r="C1176" s="2">
        <v>6800</v>
      </c>
      <c r="D1176" s="2">
        <v>13069</v>
      </c>
      <c r="E1176" s="2">
        <v>35163</v>
      </c>
      <c r="G1176" s="38">
        <v>1.11599050300349</v>
      </c>
      <c r="H1176" s="38">
        <v>1.2436316202714581</v>
      </c>
      <c r="I1176" s="38">
        <v>1.2555031730350241</v>
      </c>
      <c r="K1176" s="659">
        <f t="shared" si="80"/>
        <v>7588.7354204237317</v>
      </c>
      <c r="L1176" s="659">
        <f t="shared" si="78"/>
        <v>16253.021645327686</v>
      </c>
      <c r="M1176" s="659">
        <f t="shared" si="79"/>
        <v>44147.258073430552</v>
      </c>
    </row>
    <row r="1177" spans="1:13" x14ac:dyDescent="0.25">
      <c r="A1177">
        <v>94</v>
      </c>
      <c r="B1177">
        <v>1</v>
      </c>
      <c r="C1177" s="2">
        <v>2201</v>
      </c>
      <c r="D1177" s="2">
        <v>61447</v>
      </c>
      <c r="E1177" s="2">
        <v>53919</v>
      </c>
      <c r="G1177" s="38">
        <v>1.1109080014749262</v>
      </c>
      <c r="H1177" s="38">
        <v>1.2514394826085919</v>
      </c>
      <c r="I1177" s="38">
        <v>1.254956238315529</v>
      </c>
      <c r="K1177" s="659">
        <f t="shared" si="80"/>
        <v>2445.1085112463124</v>
      </c>
      <c r="L1177" s="659">
        <f t="shared" si="78"/>
        <v>76897.201887850155</v>
      </c>
      <c r="M1177" s="659">
        <f t="shared" si="79"/>
        <v>67665.985413735005</v>
      </c>
    </row>
    <row r="1178" spans="1:13" x14ac:dyDescent="0.25">
      <c r="A1178">
        <v>95</v>
      </c>
      <c r="B1178">
        <v>1</v>
      </c>
      <c r="C1178" s="2">
        <v>25682</v>
      </c>
      <c r="D1178" s="2">
        <v>16356</v>
      </c>
      <c r="E1178" s="2">
        <v>68462</v>
      </c>
      <c r="G1178" s="38">
        <v>1.1174728677560917</v>
      </c>
      <c r="H1178" s="38">
        <v>1.2495195796626111</v>
      </c>
      <c r="I1178" s="38">
        <v>1.2564012251120142</v>
      </c>
      <c r="K1178" s="659">
        <f t="shared" si="80"/>
        <v>28698.938189711946</v>
      </c>
      <c r="L1178" s="659">
        <f t="shared" si="78"/>
        <v>20437.142244961666</v>
      </c>
      <c r="M1178" s="659">
        <f t="shared" si="79"/>
        <v>86015.740673618726</v>
      </c>
    </row>
    <row r="1179" spans="1:13" x14ac:dyDescent="0.25">
      <c r="A1179">
        <v>96</v>
      </c>
      <c r="B1179">
        <v>1</v>
      </c>
      <c r="C1179" s="2">
        <v>14852</v>
      </c>
      <c r="D1179" s="2">
        <v>77691</v>
      </c>
      <c r="E1179" s="2">
        <v>30864</v>
      </c>
      <c r="G1179" s="38">
        <v>1.1088315338726544</v>
      </c>
      <c r="H1179" s="38">
        <v>1.2401067565861099</v>
      </c>
      <c r="I1179" s="38">
        <v>1.2565484904104092</v>
      </c>
      <c r="K1179" s="659">
        <f t="shared" si="80"/>
        <v>16468.365941076663</v>
      </c>
      <c r="L1179" s="659">
        <f t="shared" si="78"/>
        <v>96345.13402593146</v>
      </c>
      <c r="M1179" s="659">
        <f t="shared" si="79"/>
        <v>38782.112608026866</v>
      </c>
    </row>
    <row r="1180" spans="1:13" x14ac:dyDescent="0.25">
      <c r="A1180">
        <v>97</v>
      </c>
      <c r="B1180">
        <v>1</v>
      </c>
      <c r="C1180" s="2">
        <v>7878</v>
      </c>
      <c r="D1180" s="2">
        <v>19451</v>
      </c>
      <c r="E1180" s="2">
        <v>46497</v>
      </c>
      <c r="G1180" s="38">
        <v>1.1078894761807956</v>
      </c>
      <c r="H1180" s="38">
        <v>1.2392063753433167</v>
      </c>
      <c r="I1180" s="38">
        <v>1.2528258866721498</v>
      </c>
      <c r="K1180" s="659">
        <f t="shared" si="80"/>
        <v>8727.9532933523078</v>
      </c>
      <c r="L1180" s="659">
        <f t="shared" si="78"/>
        <v>24103.803206802851</v>
      </c>
      <c r="M1180" s="659">
        <f t="shared" si="79"/>
        <v>58252.64525259495</v>
      </c>
    </row>
    <row r="1181" spans="1:13" x14ac:dyDescent="0.25">
      <c r="A1181">
        <v>98</v>
      </c>
      <c r="B1181">
        <v>1</v>
      </c>
      <c r="C1181" s="2">
        <v>8055</v>
      </c>
      <c r="D1181" s="2">
        <v>34190</v>
      </c>
      <c r="E1181" s="2">
        <v>40442</v>
      </c>
      <c r="G1181" s="38">
        <v>1.1090795622552916</v>
      </c>
      <c r="H1181" s="38">
        <v>1.2394215581409072</v>
      </c>
      <c r="I1181" s="38">
        <v>1.251149312600585</v>
      </c>
      <c r="K1181" s="659">
        <f t="shared" si="80"/>
        <v>8933.6358739663738</v>
      </c>
      <c r="L1181" s="659">
        <f t="shared" si="78"/>
        <v>42375.823072837615</v>
      </c>
      <c r="M1181" s="659">
        <f t="shared" si="79"/>
        <v>50598.980500192862</v>
      </c>
    </row>
    <row r="1182" spans="1:13" x14ac:dyDescent="0.25">
      <c r="A1182">
        <v>99</v>
      </c>
      <c r="B1182">
        <v>1</v>
      </c>
      <c r="C1182" s="2">
        <v>5105</v>
      </c>
      <c r="D1182" s="2">
        <v>44993</v>
      </c>
      <c r="E1182" s="2">
        <v>31986</v>
      </c>
      <c r="G1182" s="38">
        <v>1.1085615728760345</v>
      </c>
      <c r="H1182" s="38">
        <v>1.2388190329340725</v>
      </c>
      <c r="I1182" s="38">
        <v>1.2513832307440194</v>
      </c>
      <c r="K1182" s="659">
        <f t="shared" si="80"/>
        <v>5659.206829532156</v>
      </c>
      <c r="L1182" s="659">
        <f t="shared" si="78"/>
        <v>55738.18474880272</v>
      </c>
      <c r="M1182" s="659">
        <f t="shared" si="79"/>
        <v>40026.744018578203</v>
      </c>
    </row>
    <row r="1183" spans="1:13" x14ac:dyDescent="0.25">
      <c r="A1183">
        <v>100</v>
      </c>
      <c r="B1183">
        <v>1</v>
      </c>
      <c r="C1183" s="2">
        <v>18638</v>
      </c>
      <c r="D1183" s="2">
        <v>25949</v>
      </c>
      <c r="E1183" s="2">
        <v>23184</v>
      </c>
      <c r="G1183" s="38">
        <v>1.1092244852692359</v>
      </c>
      <c r="H1183" s="38">
        <v>1.2392852256844296</v>
      </c>
      <c r="I1183" s="38">
        <v>1.2533925966924366</v>
      </c>
      <c r="K1183" s="659">
        <f t="shared" si="80"/>
        <v>20673.725956448019</v>
      </c>
      <c r="L1183" s="659">
        <f t="shared" si="78"/>
        <v>32158.212321285264</v>
      </c>
      <c r="M1183" s="659">
        <f t="shared" si="79"/>
        <v>29058.653961717449</v>
      </c>
    </row>
    <row r="1184" spans="1:13" x14ac:dyDescent="0.25">
      <c r="A1184">
        <v>101</v>
      </c>
      <c r="B1184">
        <v>1</v>
      </c>
      <c r="C1184" s="2">
        <v>28737</v>
      </c>
      <c r="D1184" s="2">
        <v>80047</v>
      </c>
      <c r="E1184" s="2">
        <v>22011</v>
      </c>
      <c r="G1184" s="38">
        <v>1.1077597029840838</v>
      </c>
      <c r="H1184" s="38">
        <v>1.241185227214233</v>
      </c>
      <c r="I1184" s="38">
        <v>1.2553663583014365</v>
      </c>
      <c r="K1184" s="659">
        <f t="shared" si="80"/>
        <v>31833.690584653614</v>
      </c>
      <c r="L1184" s="659">
        <f t="shared" si="78"/>
        <v>99353.1538828177</v>
      </c>
      <c r="M1184" s="659">
        <f t="shared" si="79"/>
        <v>27631.868912572918</v>
      </c>
    </row>
    <row r="1185" spans="1:13" x14ac:dyDescent="0.25">
      <c r="A1185">
        <v>102</v>
      </c>
      <c r="B1185">
        <v>1</v>
      </c>
      <c r="C1185" s="2">
        <v>59102</v>
      </c>
      <c r="D1185" s="2">
        <v>59604</v>
      </c>
      <c r="E1185" s="2">
        <v>53198</v>
      </c>
      <c r="G1185" s="38">
        <v>1.1085920942269261</v>
      </c>
      <c r="H1185" s="38">
        <v>1.2387372874323856</v>
      </c>
      <c r="I1185" s="38">
        <v>1.252353763013285</v>
      </c>
      <c r="K1185" s="659">
        <f t="shared" si="80"/>
        <v>65520.009952999782</v>
      </c>
      <c r="L1185" s="659">
        <f t="shared" si="78"/>
        <v>73833.697280119915</v>
      </c>
      <c r="M1185" s="659">
        <f t="shared" si="79"/>
        <v>66622.71548478074</v>
      </c>
    </row>
    <row r="1186" spans="1:13" x14ac:dyDescent="0.25">
      <c r="A1186">
        <v>103</v>
      </c>
      <c r="B1186">
        <v>1</v>
      </c>
      <c r="C1186" s="2">
        <v>18918</v>
      </c>
      <c r="D1186" s="2">
        <v>114609</v>
      </c>
      <c r="E1186" s="2">
        <v>49656</v>
      </c>
      <c r="G1186" s="38">
        <v>1.1067014191414268</v>
      </c>
      <c r="H1186" s="38">
        <v>1.2387160385097673</v>
      </c>
      <c r="I1186" s="38">
        <v>1.2510018371331839</v>
      </c>
      <c r="K1186" s="659">
        <f t="shared" si="80"/>
        <v>20936.577447317512</v>
      </c>
      <c r="L1186" s="659">
        <f t="shared" si="78"/>
        <v>141968.00645756593</v>
      </c>
      <c r="M1186" s="659">
        <f t="shared" si="79"/>
        <v>62119.747224685379</v>
      </c>
    </row>
    <row r="1187" spans="1:13" x14ac:dyDescent="0.25">
      <c r="A1187">
        <v>104</v>
      </c>
      <c r="B1187">
        <v>1</v>
      </c>
      <c r="C1187" s="2">
        <v>16428</v>
      </c>
      <c r="D1187" s="2">
        <v>43441</v>
      </c>
      <c r="E1187" s="2">
        <v>78281</v>
      </c>
      <c r="G1187" s="38">
        <v>1.108970719736547</v>
      </c>
      <c r="H1187" s="38">
        <v>1.2423594433240139</v>
      </c>
      <c r="I1187" s="38">
        <v>1.2519260141830517</v>
      </c>
      <c r="K1187" s="659">
        <f t="shared" si="80"/>
        <v>18218.170983831995</v>
      </c>
      <c r="L1187" s="659">
        <f t="shared" si="78"/>
        <v>53969.336577438487</v>
      </c>
      <c r="M1187" s="659">
        <f t="shared" si="79"/>
        <v>98002.020316263472</v>
      </c>
    </row>
    <row r="1188" spans="1:13" x14ac:dyDescent="0.25">
      <c r="A1188">
        <v>105</v>
      </c>
      <c r="B1188">
        <v>1</v>
      </c>
      <c r="C1188" s="2">
        <v>11868</v>
      </c>
      <c r="D1188" s="2">
        <v>41349</v>
      </c>
      <c r="E1188" s="2">
        <v>53415</v>
      </c>
      <c r="G1188" s="38">
        <v>1.1074726763517075</v>
      </c>
      <c r="H1188" s="38">
        <v>1.2382108434323706</v>
      </c>
      <c r="I1188" s="38">
        <v>1.2502173070970921</v>
      </c>
      <c r="K1188" s="659">
        <f t="shared" si="80"/>
        <v>13143.485722942065</v>
      </c>
      <c r="L1188" s="659">
        <f t="shared" si="78"/>
        <v>51198.780165085096</v>
      </c>
      <c r="M1188" s="659">
        <f t="shared" si="79"/>
        <v>66780.35745859117</v>
      </c>
    </row>
    <row r="1189" spans="1:13" x14ac:dyDescent="0.25">
      <c r="A1189">
        <v>106</v>
      </c>
      <c r="B1189">
        <v>1</v>
      </c>
      <c r="C1189" s="2">
        <v>3573</v>
      </c>
      <c r="D1189" s="2">
        <v>45931</v>
      </c>
      <c r="E1189" s="2">
        <v>59608</v>
      </c>
      <c r="G1189" s="38">
        <v>1.108472870031346</v>
      </c>
      <c r="H1189" s="38">
        <v>1.240271584497564</v>
      </c>
      <c r="I1189" s="38">
        <v>1.2512933663908219</v>
      </c>
      <c r="K1189" s="659">
        <f t="shared" si="80"/>
        <v>3960.5735646219991</v>
      </c>
      <c r="L1189" s="659">
        <f t="shared" si="78"/>
        <v>56966.914147557611</v>
      </c>
      <c r="M1189" s="659">
        <f t="shared" si="79"/>
        <v>74587.094983824107</v>
      </c>
    </row>
    <row r="1190" spans="1:13" x14ac:dyDescent="0.25">
      <c r="A1190">
        <v>107</v>
      </c>
      <c r="B1190">
        <v>1</v>
      </c>
      <c r="C1190" s="2">
        <v>5339</v>
      </c>
      <c r="D1190" s="2">
        <v>12069</v>
      </c>
      <c r="E1190" s="2">
        <v>28834</v>
      </c>
      <c r="G1190" s="38">
        <v>1.1088028249009305</v>
      </c>
      <c r="H1190" s="38">
        <v>1.2471086460927936</v>
      </c>
      <c r="I1190" s="38">
        <v>1.2538025044562784</v>
      </c>
      <c r="K1190" s="659">
        <f t="shared" si="80"/>
        <v>5919.8982821460677</v>
      </c>
      <c r="L1190" s="659">
        <f t="shared" si="78"/>
        <v>15051.354249693926</v>
      </c>
      <c r="M1190" s="659">
        <f t="shared" si="79"/>
        <v>36152.141413492333</v>
      </c>
    </row>
    <row r="1191" spans="1:13" x14ac:dyDescent="0.25">
      <c r="A1191">
        <v>108</v>
      </c>
      <c r="B1191">
        <v>1</v>
      </c>
      <c r="C1191" s="2">
        <v>5715</v>
      </c>
      <c r="D1191" s="2">
        <v>12191</v>
      </c>
      <c r="E1191" s="2">
        <v>21981</v>
      </c>
      <c r="G1191" s="38">
        <v>1.1066470994897897</v>
      </c>
      <c r="H1191" s="38">
        <v>1.2381769005262617</v>
      </c>
      <c r="I1191" s="38">
        <v>1.2503737459567486</v>
      </c>
      <c r="K1191" s="659">
        <f t="shared" si="80"/>
        <v>6324.4881735841482</v>
      </c>
      <c r="L1191" s="659">
        <f t="shared" si="78"/>
        <v>15094.614594315657</v>
      </c>
      <c r="M1191" s="659">
        <f t="shared" si="79"/>
        <v>27484.46530987529</v>
      </c>
    </row>
    <row r="1192" spans="1:13" x14ac:dyDescent="0.25">
      <c r="A1192">
        <v>109</v>
      </c>
      <c r="B1192">
        <v>1</v>
      </c>
      <c r="C1192" s="2">
        <v>19179</v>
      </c>
      <c r="D1192" s="2">
        <v>23563</v>
      </c>
      <c r="E1192" s="2">
        <v>10808</v>
      </c>
      <c r="G1192" s="38">
        <v>1.1058160804562884</v>
      </c>
      <c r="H1192" s="38">
        <v>1.2392774757190381</v>
      </c>
      <c r="I1192" s="38">
        <v>1.2498196571574229</v>
      </c>
      <c r="K1192" s="659">
        <f t="shared" si="80"/>
        <v>21208.446607071157</v>
      </c>
      <c r="L1192" s="659">
        <f t="shared" si="78"/>
        <v>29201.095160367695</v>
      </c>
      <c r="M1192" s="659">
        <f t="shared" si="79"/>
        <v>13508.050854557427</v>
      </c>
    </row>
    <row r="1193" spans="1:13" x14ac:dyDescent="0.25">
      <c r="A1193">
        <v>110</v>
      </c>
      <c r="B1193">
        <v>1</v>
      </c>
      <c r="C1193" s="2">
        <v>17719</v>
      </c>
      <c r="D1193" s="2">
        <v>40934</v>
      </c>
      <c r="E1193" s="2">
        <v>13553</v>
      </c>
      <c r="G1193" s="38">
        <v>1.1096836421414331</v>
      </c>
      <c r="H1193" s="38">
        <v>1.2370256986332986</v>
      </c>
      <c r="I1193" s="38">
        <v>1.2499684382113005</v>
      </c>
      <c r="K1193" s="659">
        <f t="shared" si="80"/>
        <v>19662.484455104055</v>
      </c>
      <c r="L1193" s="659">
        <f t="shared" si="78"/>
        <v>50636.409947855442</v>
      </c>
      <c r="M1193" s="659">
        <f t="shared" si="79"/>
        <v>16940.822243077757</v>
      </c>
    </row>
    <row r="1194" spans="1:13" x14ac:dyDescent="0.25">
      <c r="A1194">
        <v>111</v>
      </c>
      <c r="B1194">
        <v>1</v>
      </c>
      <c r="C1194" s="2">
        <v>16706</v>
      </c>
      <c r="D1194" s="2">
        <v>53557</v>
      </c>
      <c r="E1194" s="2">
        <v>28984</v>
      </c>
      <c r="G1194" s="38">
        <v>1.1103626949421845</v>
      </c>
      <c r="H1194" s="38">
        <v>1.2387541532165103</v>
      </c>
      <c r="I1194" s="38">
        <v>1.2501924776361435</v>
      </c>
      <c r="K1194" s="659">
        <f t="shared" si="80"/>
        <v>18549.719181704135</v>
      </c>
      <c r="L1194" s="659">
        <f t="shared" si="78"/>
        <v>66343.956183816641</v>
      </c>
      <c r="M1194" s="659">
        <f t="shared" si="79"/>
        <v>36235.57877180598</v>
      </c>
    </row>
    <row r="1195" spans="1:13" x14ac:dyDescent="0.25">
      <c r="A1195">
        <v>112</v>
      </c>
      <c r="B1195">
        <v>1</v>
      </c>
      <c r="C1195" s="2">
        <v>21012</v>
      </c>
      <c r="D1195" s="2">
        <v>34184</v>
      </c>
      <c r="E1195" s="2">
        <v>36459</v>
      </c>
      <c r="G1195" s="38">
        <v>1.1169352776630652</v>
      </c>
      <c r="H1195" s="38">
        <v>1.240732396426323</v>
      </c>
      <c r="I1195" s="38">
        <v>1.2509472623691658</v>
      </c>
      <c r="K1195" s="659">
        <f t="shared" si="80"/>
        <v>23469.044054256326</v>
      </c>
      <c r="L1195" s="659">
        <f t="shared" si="78"/>
        <v>42413.196239437428</v>
      </c>
      <c r="M1195" s="659">
        <f t="shared" si="79"/>
        <v>45608.286238717417</v>
      </c>
    </row>
    <row r="1196" spans="1:13" x14ac:dyDescent="0.25">
      <c r="A1196">
        <v>113</v>
      </c>
      <c r="B1196">
        <v>1</v>
      </c>
      <c r="C1196" s="2">
        <v>26570</v>
      </c>
      <c r="D1196" s="2">
        <v>63822</v>
      </c>
      <c r="E1196" s="2">
        <v>26811</v>
      </c>
      <c r="G1196" s="38">
        <v>1.1076273216764154</v>
      </c>
      <c r="H1196" s="38">
        <v>1.2391254592593735</v>
      </c>
      <c r="I1196" s="38">
        <v>1.2502101085396824</v>
      </c>
      <c r="K1196" s="659">
        <f t="shared" si="80"/>
        <v>29429.657936942356</v>
      </c>
      <c r="L1196" s="659">
        <f t="shared" si="78"/>
        <v>79083.465060851726</v>
      </c>
      <c r="M1196" s="659">
        <f t="shared" si="79"/>
        <v>33519.383220057425</v>
      </c>
    </row>
    <row r="1197" spans="1:13" x14ac:dyDescent="0.25">
      <c r="A1197">
        <v>114</v>
      </c>
      <c r="B1197">
        <v>1</v>
      </c>
      <c r="C1197" s="2">
        <v>18021</v>
      </c>
      <c r="D1197" s="2">
        <v>74364</v>
      </c>
      <c r="E1197" s="2">
        <v>41229</v>
      </c>
      <c r="G1197" s="38">
        <v>1.1052809049397183</v>
      </c>
      <c r="H1197" s="38">
        <v>1.2378065419670301</v>
      </c>
      <c r="I1197" s="38">
        <v>1.2499063090093143</v>
      </c>
      <c r="K1197" s="659">
        <f t="shared" si="80"/>
        <v>19918.267187918664</v>
      </c>
      <c r="L1197" s="659">
        <f t="shared" si="78"/>
        <v>92048.245686836221</v>
      </c>
      <c r="M1197" s="659">
        <f t="shared" si="79"/>
        <v>51532.387214145019</v>
      </c>
    </row>
    <row r="1198" spans="1:13" x14ac:dyDescent="0.25">
      <c r="A1198">
        <v>115</v>
      </c>
      <c r="B1198">
        <v>1</v>
      </c>
      <c r="C1198" s="2">
        <v>25906</v>
      </c>
      <c r="D1198" s="2">
        <v>63758</v>
      </c>
      <c r="E1198" s="2">
        <v>54884</v>
      </c>
      <c r="G1198" s="38">
        <v>1.10633231281644</v>
      </c>
      <c r="H1198" s="38">
        <v>1.2391521417708855</v>
      </c>
      <c r="I1198" s="38">
        <v>1.2498599041250611</v>
      </c>
      <c r="K1198" s="659">
        <f t="shared" si="80"/>
        <v>28660.644895822694</v>
      </c>
      <c r="L1198" s="659">
        <f t="shared" si="78"/>
        <v>79005.862255028114</v>
      </c>
      <c r="M1198" s="659">
        <f t="shared" si="79"/>
        <v>68597.310977999849</v>
      </c>
    </row>
    <row r="1199" spans="1:13" x14ac:dyDescent="0.25">
      <c r="A1199">
        <v>116</v>
      </c>
      <c r="B1199">
        <v>1</v>
      </c>
      <c r="C1199" s="2">
        <v>13827</v>
      </c>
      <c r="D1199" s="2">
        <v>69489</v>
      </c>
      <c r="E1199" s="2">
        <v>20473</v>
      </c>
      <c r="G1199" s="38">
        <v>1.1071142135906133</v>
      </c>
      <c r="H1199" s="38">
        <v>1.238978130352135</v>
      </c>
      <c r="I1199" s="38">
        <v>1.2496962086138641</v>
      </c>
      <c r="K1199" s="659">
        <f t="shared" si="80"/>
        <v>15308.068231317411</v>
      </c>
      <c r="L1199" s="659">
        <f t="shared" si="78"/>
        <v>86095.351300039503</v>
      </c>
      <c r="M1199" s="659">
        <f t="shared" si="79"/>
        <v>25585.030478951641</v>
      </c>
    </row>
    <row r="1200" spans="1:13" x14ac:dyDescent="0.25">
      <c r="A1200">
        <v>117</v>
      </c>
      <c r="B1200">
        <v>1</v>
      </c>
      <c r="C1200" s="2">
        <v>5313</v>
      </c>
      <c r="D1200" s="2">
        <v>29342</v>
      </c>
      <c r="E1200" s="2">
        <v>44807</v>
      </c>
      <c r="G1200" s="38">
        <v>1.1160795010644036</v>
      </c>
      <c r="H1200" s="38">
        <v>1.2381321820652282</v>
      </c>
      <c r="I1200" s="38">
        <v>1.2501672153784842</v>
      </c>
      <c r="K1200" s="659">
        <f t="shared" si="80"/>
        <v>5929.7303891551765</v>
      </c>
      <c r="L1200" s="659">
        <f t="shared" si="78"/>
        <v>36329.274486157927</v>
      </c>
      <c r="M1200" s="659">
        <f t="shared" si="79"/>
        <v>56016.242419463742</v>
      </c>
    </row>
    <row r="1201" spans="1:13" x14ac:dyDescent="0.25">
      <c r="A1201">
        <v>118</v>
      </c>
      <c r="B1201">
        <v>1</v>
      </c>
      <c r="C1201" s="2">
        <v>9830</v>
      </c>
      <c r="D1201" s="2">
        <v>26683</v>
      </c>
      <c r="E1201" s="2">
        <v>32426</v>
      </c>
      <c r="G1201" s="38">
        <v>1.1179486345011069</v>
      </c>
      <c r="H1201" s="38">
        <v>1.2399810863843734</v>
      </c>
      <c r="I1201" s="38">
        <v>1.250293764303257</v>
      </c>
      <c r="K1201" s="2">
        <f t="shared" si="80"/>
        <v>10989.435077145881</v>
      </c>
      <c r="L1201" s="2">
        <f t="shared" si="78"/>
        <v>33086.415327994233</v>
      </c>
      <c r="M1201" s="2">
        <f t="shared" si="79"/>
        <v>40542.025601297413</v>
      </c>
    </row>
    <row r="1202" spans="1:13" x14ac:dyDescent="0.25">
      <c r="A1202">
        <v>119</v>
      </c>
      <c r="B1202">
        <v>0</v>
      </c>
      <c r="C1202" s="2">
        <v>1</v>
      </c>
      <c r="D1202" s="2">
        <v>0</v>
      </c>
      <c r="E1202" s="2"/>
      <c r="G1202" s="38">
        <v>1.1206633790537797</v>
      </c>
      <c r="H1202" s="38">
        <v>1.2404324745006481</v>
      </c>
      <c r="I1202" s="38">
        <v>1.2504766444232602</v>
      </c>
      <c r="K1202" s="2">
        <f t="shared" si="80"/>
        <v>1.1206633790537797</v>
      </c>
      <c r="L1202" s="2">
        <f t="shared" si="78"/>
        <v>0</v>
      </c>
      <c r="M1202" s="2">
        <f t="shared" si="79"/>
        <v>0</v>
      </c>
    </row>
    <row r="1203" spans="1:13" x14ac:dyDescent="0.25">
      <c r="A1203" t="s">
        <v>551</v>
      </c>
      <c r="B1203" t="s">
        <v>552</v>
      </c>
    </row>
    <row r="1204" spans="1:13" x14ac:dyDescent="0.25">
      <c r="A1204">
        <v>0</v>
      </c>
      <c r="B1204" t="s">
        <v>508</v>
      </c>
    </row>
    <row r="1205" spans="1:13" x14ac:dyDescent="0.25">
      <c r="A1205">
        <v>1</v>
      </c>
      <c r="B1205" t="s">
        <v>553</v>
      </c>
    </row>
    <row r="1206" spans="1:13" x14ac:dyDescent="0.25">
      <c r="A1206">
        <v>3</v>
      </c>
      <c r="B1206" t="s">
        <v>471</v>
      </c>
    </row>
    <row r="1207" spans="1:13" x14ac:dyDescent="0.25">
      <c r="A1207">
        <v>1</v>
      </c>
      <c r="B1207" t="s">
        <v>554</v>
      </c>
    </row>
    <row r="1208" spans="1:13" x14ac:dyDescent="0.25">
      <c r="A1208">
        <v>79</v>
      </c>
      <c r="B1208">
        <v>0</v>
      </c>
      <c r="C1208">
        <v>1</v>
      </c>
      <c r="D1208">
        <v>500</v>
      </c>
    </row>
    <row r="1209" spans="1:13" x14ac:dyDescent="0.25">
      <c r="A1209">
        <v>80</v>
      </c>
      <c r="B1209">
        <v>0</v>
      </c>
      <c r="C1209">
        <v>1</v>
      </c>
      <c r="D1209">
        <v>450</v>
      </c>
    </row>
    <row r="1210" spans="1:13" x14ac:dyDescent="0.25">
      <c r="A1210">
        <v>81</v>
      </c>
      <c r="B1210">
        <v>0</v>
      </c>
      <c r="C1210">
        <v>1</v>
      </c>
      <c r="D1210">
        <v>340</v>
      </c>
    </row>
    <row r="1211" spans="1:13" x14ac:dyDescent="0.25">
      <c r="A1211">
        <v>82</v>
      </c>
      <c r="B1211">
        <v>0</v>
      </c>
      <c r="C1211">
        <v>1</v>
      </c>
      <c r="D1211">
        <v>720</v>
      </c>
    </row>
    <row r="1212" spans="1:13" x14ac:dyDescent="0.25">
      <c r="A1212">
        <v>83</v>
      </c>
      <c r="B1212">
        <v>0</v>
      </c>
      <c r="C1212">
        <v>1</v>
      </c>
      <c r="D1212">
        <v>428</v>
      </c>
    </row>
    <row r="1213" spans="1:13" x14ac:dyDescent="0.25">
      <c r="A1213">
        <v>84</v>
      </c>
      <c r="B1213">
        <v>0</v>
      </c>
      <c r="C1213">
        <v>1</v>
      </c>
      <c r="D1213">
        <v>324</v>
      </c>
    </row>
    <row r="1214" spans="1:13" x14ac:dyDescent="0.25">
      <c r="A1214">
        <v>85</v>
      </c>
      <c r="B1214">
        <v>0</v>
      </c>
      <c r="C1214">
        <v>1</v>
      </c>
      <c r="D1214">
        <v>438</v>
      </c>
    </row>
    <row r="1215" spans="1:13" x14ac:dyDescent="0.25">
      <c r="A1215">
        <v>86</v>
      </c>
      <c r="B1215">
        <v>0</v>
      </c>
      <c r="C1215">
        <v>1</v>
      </c>
      <c r="D1215">
        <v>449</v>
      </c>
    </row>
    <row r="1216" spans="1:13" x14ac:dyDescent="0.25">
      <c r="A1216">
        <v>87</v>
      </c>
      <c r="B1216">
        <v>0</v>
      </c>
      <c r="C1216">
        <v>1</v>
      </c>
      <c r="D1216">
        <v>253</v>
      </c>
    </row>
    <row r="1217" spans="1:4" x14ac:dyDescent="0.25">
      <c r="A1217">
        <v>88</v>
      </c>
      <c r="B1217">
        <v>0</v>
      </c>
      <c r="C1217">
        <v>1</v>
      </c>
      <c r="D1217">
        <v>368</v>
      </c>
    </row>
    <row r="1218" spans="1:4" x14ac:dyDescent="0.25">
      <c r="A1218">
        <v>89</v>
      </c>
      <c r="B1218">
        <v>0</v>
      </c>
      <c r="C1218">
        <v>1</v>
      </c>
      <c r="D1218">
        <v>295</v>
      </c>
    </row>
    <row r="1219" spans="1:4" x14ac:dyDescent="0.25">
      <c r="A1219">
        <v>90</v>
      </c>
      <c r="B1219">
        <v>0</v>
      </c>
      <c r="C1219">
        <v>1</v>
      </c>
      <c r="D1219">
        <v>78</v>
      </c>
    </row>
    <row r="1220" spans="1:4" x14ac:dyDescent="0.25">
      <c r="A1220">
        <v>91</v>
      </c>
      <c r="B1220">
        <v>0</v>
      </c>
      <c r="C1220">
        <v>1</v>
      </c>
      <c r="D1220">
        <v>318</v>
      </c>
    </row>
    <row r="1221" spans="1:4" x14ac:dyDescent="0.25">
      <c r="A1221">
        <v>92</v>
      </c>
      <c r="B1221">
        <v>0</v>
      </c>
      <c r="C1221">
        <v>1</v>
      </c>
      <c r="D1221">
        <v>549</v>
      </c>
    </row>
    <row r="1222" spans="1:4" x14ac:dyDescent="0.25">
      <c r="A1222">
        <v>93</v>
      </c>
      <c r="B1222">
        <v>0</v>
      </c>
      <c r="C1222">
        <v>1</v>
      </c>
      <c r="D1222">
        <v>742</v>
      </c>
    </row>
    <row r="1223" spans="1:4" x14ac:dyDescent="0.25">
      <c r="A1223">
        <v>94</v>
      </c>
      <c r="B1223">
        <v>0</v>
      </c>
      <c r="C1223">
        <v>1</v>
      </c>
      <c r="D1223">
        <v>406</v>
      </c>
    </row>
    <row r="1224" spans="1:4" x14ac:dyDescent="0.25">
      <c r="A1224">
        <v>95</v>
      </c>
      <c r="B1224">
        <v>0</v>
      </c>
      <c r="C1224">
        <v>1</v>
      </c>
      <c r="D1224">
        <v>350</v>
      </c>
    </row>
    <row r="1225" spans="1:4" x14ac:dyDescent="0.25">
      <c r="A1225">
        <v>96</v>
      </c>
      <c r="B1225">
        <v>0</v>
      </c>
      <c r="C1225">
        <v>1</v>
      </c>
      <c r="D1225">
        <v>639</v>
      </c>
    </row>
    <row r="1226" spans="1:4" x14ac:dyDescent="0.25">
      <c r="A1226">
        <v>97</v>
      </c>
      <c r="B1226">
        <v>0</v>
      </c>
      <c r="C1226">
        <v>1</v>
      </c>
      <c r="D1226">
        <v>797</v>
      </c>
    </row>
    <row r="1227" spans="1:4" x14ac:dyDescent="0.25">
      <c r="A1227">
        <v>98</v>
      </c>
      <c r="B1227">
        <v>0</v>
      </c>
      <c r="C1227">
        <v>1</v>
      </c>
      <c r="D1227">
        <v>306</v>
      </c>
    </row>
    <row r="1228" spans="1:4" x14ac:dyDescent="0.25">
      <c r="A1228">
        <v>99</v>
      </c>
      <c r="B1228">
        <v>0</v>
      </c>
      <c r="C1228">
        <v>1</v>
      </c>
      <c r="D1228">
        <v>905</v>
      </c>
    </row>
    <row r="1229" spans="1:4" x14ac:dyDescent="0.25">
      <c r="A1229">
        <v>100</v>
      </c>
      <c r="B1229">
        <v>0</v>
      </c>
      <c r="C1229">
        <v>1</v>
      </c>
      <c r="D1229">
        <v>1148</v>
      </c>
    </row>
    <row r="1230" spans="1:4" x14ac:dyDescent="0.25">
      <c r="A1230">
        <v>101</v>
      </c>
      <c r="B1230">
        <v>0</v>
      </c>
      <c r="C1230">
        <v>1</v>
      </c>
      <c r="D1230">
        <v>5163</v>
      </c>
    </row>
    <row r="1231" spans="1:4" x14ac:dyDescent="0.25">
      <c r="A1231">
        <v>102</v>
      </c>
      <c r="B1231">
        <v>0</v>
      </c>
      <c r="C1231">
        <v>1</v>
      </c>
      <c r="D1231">
        <v>2116</v>
      </c>
    </row>
    <row r="1232" spans="1:4" x14ac:dyDescent="0.25">
      <c r="A1232">
        <v>103</v>
      </c>
      <c r="B1232">
        <v>0</v>
      </c>
      <c r="C1232">
        <v>1</v>
      </c>
      <c r="D1232">
        <v>3856</v>
      </c>
    </row>
    <row r="1233" spans="1:4" x14ac:dyDescent="0.25">
      <c r="A1233">
        <v>104</v>
      </c>
      <c r="B1233">
        <v>0</v>
      </c>
      <c r="C1233">
        <v>1</v>
      </c>
      <c r="D1233">
        <v>2983</v>
      </c>
    </row>
    <row r="1234" spans="1:4" x14ac:dyDescent="0.25">
      <c r="A1234">
        <v>105</v>
      </c>
      <c r="B1234">
        <v>0</v>
      </c>
      <c r="C1234">
        <v>1</v>
      </c>
      <c r="D1234">
        <v>2602</v>
      </c>
    </row>
    <row r="1235" spans="1:4" x14ac:dyDescent="0.25">
      <c r="A1235">
        <v>106</v>
      </c>
      <c r="B1235">
        <v>0</v>
      </c>
      <c r="C1235">
        <v>1</v>
      </c>
      <c r="D1235">
        <v>2483</v>
      </c>
    </row>
    <row r="1236" spans="1:4" x14ac:dyDescent="0.25">
      <c r="A1236">
        <v>107</v>
      </c>
      <c r="B1236">
        <v>0</v>
      </c>
      <c r="C1236">
        <v>1</v>
      </c>
      <c r="D1236">
        <v>2016</v>
      </c>
    </row>
    <row r="1237" spans="1:4" x14ac:dyDescent="0.25">
      <c r="A1237">
        <v>108</v>
      </c>
      <c r="B1237">
        <v>0</v>
      </c>
      <c r="C1237">
        <v>1</v>
      </c>
      <c r="D1237">
        <v>2222</v>
      </c>
    </row>
    <row r="1238" spans="1:4" x14ac:dyDescent="0.25">
      <c r="A1238">
        <v>109</v>
      </c>
      <c r="B1238">
        <v>0</v>
      </c>
      <c r="C1238">
        <v>1</v>
      </c>
      <c r="D1238">
        <v>1431</v>
      </c>
    </row>
    <row r="1239" spans="1:4" x14ac:dyDescent="0.25">
      <c r="A1239">
        <v>110</v>
      </c>
      <c r="B1239">
        <v>0</v>
      </c>
      <c r="C1239">
        <v>1</v>
      </c>
      <c r="D1239">
        <v>9583</v>
      </c>
    </row>
    <row r="1240" spans="1:4" x14ac:dyDescent="0.25">
      <c r="A1240">
        <v>111</v>
      </c>
      <c r="B1240">
        <v>0</v>
      </c>
      <c r="C1240">
        <v>1</v>
      </c>
      <c r="D1240">
        <v>7895</v>
      </c>
    </row>
    <row r="1241" spans="1:4" x14ac:dyDescent="0.25">
      <c r="A1241">
        <v>112</v>
      </c>
      <c r="B1241">
        <v>0</v>
      </c>
      <c r="C1241">
        <v>1</v>
      </c>
      <c r="D1241">
        <v>12797</v>
      </c>
    </row>
    <row r="1242" spans="1:4" x14ac:dyDescent="0.25">
      <c r="A1242">
        <v>113</v>
      </c>
      <c r="B1242">
        <v>0</v>
      </c>
      <c r="C1242">
        <v>1</v>
      </c>
      <c r="D1242">
        <v>20425</v>
      </c>
    </row>
    <row r="1243" spans="1:4" x14ac:dyDescent="0.25">
      <c r="A1243">
        <v>114</v>
      </c>
      <c r="B1243">
        <v>0</v>
      </c>
      <c r="C1243">
        <v>1</v>
      </c>
      <c r="D1243">
        <v>14172</v>
      </c>
    </row>
    <row r="1244" spans="1:4" x14ac:dyDescent="0.25">
      <c r="A1244">
        <v>115</v>
      </c>
      <c r="B1244">
        <v>0</v>
      </c>
      <c r="C1244">
        <v>1</v>
      </c>
      <c r="D1244">
        <v>16212</v>
      </c>
    </row>
    <row r="1245" spans="1:4" x14ac:dyDescent="0.25">
      <c r="A1245">
        <v>116</v>
      </c>
      <c r="B1245">
        <v>0</v>
      </c>
      <c r="C1245">
        <v>1</v>
      </c>
      <c r="D1245">
        <v>9772</v>
      </c>
    </row>
    <row r="1246" spans="1:4" x14ac:dyDescent="0.25">
      <c r="A1246">
        <v>117</v>
      </c>
      <c r="B1246">
        <v>0</v>
      </c>
      <c r="C1246">
        <v>1</v>
      </c>
      <c r="D1246">
        <v>6996</v>
      </c>
    </row>
    <row r="1247" spans="1:4" x14ac:dyDescent="0.25">
      <c r="A1247">
        <v>118</v>
      </c>
      <c r="B1247">
        <v>0</v>
      </c>
      <c r="C1247">
        <v>1</v>
      </c>
      <c r="D1247">
        <v>6113</v>
      </c>
    </row>
    <row r="1248" spans="1:4" x14ac:dyDescent="0.25">
      <c r="A1248">
        <v>119</v>
      </c>
      <c r="B1248">
        <v>0</v>
      </c>
      <c r="C1248">
        <v>1</v>
      </c>
      <c r="D1248">
        <v>0</v>
      </c>
    </row>
    <row r="1249" spans="1:5" x14ac:dyDescent="0.25">
      <c r="A1249" t="s">
        <v>555</v>
      </c>
      <c r="B1249" t="s">
        <v>556</v>
      </c>
    </row>
    <row r="1250" spans="1:5" x14ac:dyDescent="0.25">
      <c r="A1250">
        <v>0</v>
      </c>
      <c r="B1250" t="s">
        <v>508</v>
      </c>
    </row>
    <row r="1251" spans="1:5" x14ac:dyDescent="0.25">
      <c r="A1251">
        <v>2</v>
      </c>
      <c r="B1251" t="s">
        <v>557</v>
      </c>
    </row>
    <row r="1252" spans="1:5" x14ac:dyDescent="0.25">
      <c r="A1252">
        <v>3</v>
      </c>
      <c r="B1252" t="s">
        <v>471</v>
      </c>
    </row>
    <row r="1253" spans="1:5" x14ac:dyDescent="0.25">
      <c r="A1253">
        <v>1</v>
      </c>
      <c r="B1253" t="s">
        <v>558</v>
      </c>
    </row>
    <row r="1254" spans="1:5" x14ac:dyDescent="0.25">
      <c r="A1254">
        <v>79</v>
      </c>
      <c r="B1254">
        <v>0</v>
      </c>
      <c r="C1254">
        <v>1</v>
      </c>
      <c r="D1254">
        <v>0</v>
      </c>
    </row>
    <row r="1255" spans="1:5" x14ac:dyDescent="0.25">
      <c r="A1255">
        <v>80</v>
      </c>
      <c r="B1255">
        <v>0</v>
      </c>
      <c r="C1255">
        <v>1</v>
      </c>
      <c r="D1255">
        <v>0</v>
      </c>
    </row>
    <row r="1256" spans="1:5" x14ac:dyDescent="0.25">
      <c r="A1256">
        <v>81</v>
      </c>
      <c r="B1256">
        <v>1</v>
      </c>
      <c r="C1256">
        <v>300</v>
      </c>
      <c r="D1256">
        <v>4100</v>
      </c>
      <c r="E1256">
        <v>100</v>
      </c>
    </row>
    <row r="1257" spans="1:5" x14ac:dyDescent="0.25">
      <c r="A1257">
        <v>82</v>
      </c>
      <c r="B1257">
        <v>1</v>
      </c>
      <c r="C1257">
        <v>2700</v>
      </c>
      <c r="D1257">
        <v>4200</v>
      </c>
      <c r="E1257">
        <v>1900</v>
      </c>
    </row>
    <row r="1258" spans="1:5" x14ac:dyDescent="0.25">
      <c r="A1258">
        <v>83</v>
      </c>
      <c r="B1258">
        <v>1</v>
      </c>
      <c r="C1258">
        <v>2700</v>
      </c>
      <c r="D1258">
        <v>10100</v>
      </c>
      <c r="E1258">
        <v>1700</v>
      </c>
    </row>
    <row r="1259" spans="1:5" x14ac:dyDescent="0.25">
      <c r="A1259">
        <v>84</v>
      </c>
      <c r="B1259">
        <v>1</v>
      </c>
      <c r="C1259">
        <v>900</v>
      </c>
      <c r="D1259">
        <v>6200</v>
      </c>
      <c r="E1259">
        <v>4600</v>
      </c>
    </row>
    <row r="1260" spans="1:5" x14ac:dyDescent="0.25">
      <c r="A1260">
        <v>85</v>
      </c>
      <c r="B1260">
        <v>1</v>
      </c>
      <c r="C1260">
        <v>1000</v>
      </c>
      <c r="D1260">
        <v>2400</v>
      </c>
      <c r="E1260">
        <v>2300</v>
      </c>
    </row>
    <row r="1261" spans="1:5" x14ac:dyDescent="0.25">
      <c r="A1261">
        <v>86</v>
      </c>
      <c r="B1261">
        <v>1</v>
      </c>
      <c r="C1261">
        <v>7200</v>
      </c>
      <c r="D1261">
        <v>9300</v>
      </c>
      <c r="E1261">
        <v>800</v>
      </c>
    </row>
    <row r="1262" spans="1:5" x14ac:dyDescent="0.25">
      <c r="A1262">
        <v>87</v>
      </c>
      <c r="B1262">
        <v>1</v>
      </c>
      <c r="C1262">
        <v>13600</v>
      </c>
      <c r="D1262">
        <v>37500</v>
      </c>
      <c r="E1262">
        <v>5900</v>
      </c>
    </row>
    <row r="1263" spans="1:5" x14ac:dyDescent="0.25">
      <c r="A1263">
        <v>88</v>
      </c>
      <c r="B1263">
        <v>1</v>
      </c>
      <c r="C1263">
        <v>7400</v>
      </c>
      <c r="D1263">
        <v>58500</v>
      </c>
      <c r="E1263">
        <v>12000</v>
      </c>
    </row>
    <row r="1264" spans="1:5" x14ac:dyDescent="0.25">
      <c r="A1264">
        <v>89</v>
      </c>
      <c r="B1264">
        <v>1</v>
      </c>
      <c r="C1264">
        <v>9500</v>
      </c>
      <c r="D1264">
        <v>33200</v>
      </c>
      <c r="E1264">
        <v>50500</v>
      </c>
    </row>
    <row r="1265" spans="1:5" x14ac:dyDescent="0.25">
      <c r="A1265">
        <v>90</v>
      </c>
      <c r="B1265">
        <v>1</v>
      </c>
      <c r="C1265">
        <v>4600</v>
      </c>
      <c r="D1265">
        <v>26700</v>
      </c>
      <c r="E1265">
        <v>27600</v>
      </c>
    </row>
    <row r="1266" spans="1:5" x14ac:dyDescent="0.25">
      <c r="A1266">
        <v>91</v>
      </c>
      <c r="B1266">
        <v>1</v>
      </c>
      <c r="C1266">
        <v>6100</v>
      </c>
      <c r="D1266">
        <v>12700</v>
      </c>
      <c r="E1266">
        <v>16600</v>
      </c>
    </row>
    <row r="1267" spans="1:5" x14ac:dyDescent="0.25">
      <c r="A1267">
        <v>92</v>
      </c>
      <c r="B1267">
        <v>1</v>
      </c>
      <c r="C1267">
        <v>6400</v>
      </c>
      <c r="D1267">
        <v>17500</v>
      </c>
      <c r="E1267">
        <v>7300</v>
      </c>
    </row>
    <row r="1268" spans="1:5" x14ac:dyDescent="0.25">
      <c r="A1268">
        <v>93</v>
      </c>
      <c r="B1268">
        <v>1</v>
      </c>
      <c r="C1268">
        <v>4900</v>
      </c>
      <c r="D1268">
        <v>15500</v>
      </c>
      <c r="E1268">
        <v>7100</v>
      </c>
    </row>
    <row r="1269" spans="1:5" x14ac:dyDescent="0.25">
      <c r="A1269">
        <v>94</v>
      </c>
      <c r="B1269">
        <v>1</v>
      </c>
      <c r="C1269">
        <v>3100</v>
      </c>
      <c r="D1269">
        <v>19800</v>
      </c>
      <c r="E1269">
        <v>10900</v>
      </c>
    </row>
    <row r="1270" spans="1:5" x14ac:dyDescent="0.25">
      <c r="A1270">
        <v>95</v>
      </c>
      <c r="B1270">
        <v>1</v>
      </c>
      <c r="C1270">
        <v>9300</v>
      </c>
      <c r="D1270">
        <v>9900</v>
      </c>
      <c r="E1270">
        <v>15000</v>
      </c>
    </row>
    <row r="1271" spans="1:5" x14ac:dyDescent="0.25">
      <c r="A1271">
        <v>96</v>
      </c>
      <c r="B1271">
        <v>1</v>
      </c>
      <c r="C1271">
        <v>23100</v>
      </c>
      <c r="D1271">
        <v>26600</v>
      </c>
      <c r="E1271">
        <v>10000</v>
      </c>
    </row>
    <row r="1272" spans="1:5" x14ac:dyDescent="0.25">
      <c r="A1272">
        <v>97</v>
      </c>
      <c r="B1272">
        <v>1</v>
      </c>
      <c r="C1272">
        <v>4600</v>
      </c>
      <c r="D1272">
        <v>46300</v>
      </c>
      <c r="E1272">
        <v>8000</v>
      </c>
    </row>
    <row r="1273" spans="1:5" x14ac:dyDescent="0.25">
      <c r="A1273">
        <v>98</v>
      </c>
      <c r="B1273">
        <v>1</v>
      </c>
      <c r="C1273">
        <v>8900</v>
      </c>
      <c r="D1273">
        <v>15600</v>
      </c>
      <c r="E1273">
        <v>12800</v>
      </c>
    </row>
    <row r="1274" spans="1:5" x14ac:dyDescent="0.25">
      <c r="A1274">
        <v>99</v>
      </c>
      <c r="B1274">
        <v>1</v>
      </c>
      <c r="C1274">
        <v>10200</v>
      </c>
      <c r="D1274">
        <v>34000</v>
      </c>
      <c r="E1274">
        <v>6600</v>
      </c>
    </row>
    <row r="1275" spans="1:5" x14ac:dyDescent="0.25">
      <c r="A1275">
        <v>100</v>
      </c>
      <c r="B1275">
        <v>1</v>
      </c>
      <c r="C1275">
        <v>6000</v>
      </c>
      <c r="D1275">
        <v>12800</v>
      </c>
      <c r="E1275">
        <v>18400</v>
      </c>
    </row>
    <row r="1276" spans="1:5" x14ac:dyDescent="0.25">
      <c r="A1276">
        <v>101</v>
      </c>
      <c r="B1276">
        <v>1</v>
      </c>
      <c r="C1276">
        <v>31400</v>
      </c>
      <c r="D1276">
        <v>39100</v>
      </c>
      <c r="E1276">
        <v>6100</v>
      </c>
    </row>
    <row r="1277" spans="1:5" x14ac:dyDescent="0.25">
      <c r="A1277">
        <v>102</v>
      </c>
      <c r="B1277">
        <v>1</v>
      </c>
      <c r="C1277">
        <v>31700</v>
      </c>
      <c r="D1277">
        <v>65700</v>
      </c>
      <c r="E1277">
        <v>11000</v>
      </c>
    </row>
    <row r="1278" spans="1:5" x14ac:dyDescent="0.25">
      <c r="A1278">
        <v>103</v>
      </c>
      <c r="B1278">
        <v>1</v>
      </c>
      <c r="C1278">
        <v>11400</v>
      </c>
      <c r="D1278">
        <v>95600</v>
      </c>
      <c r="E1278">
        <v>43300</v>
      </c>
    </row>
    <row r="1279" spans="1:5" x14ac:dyDescent="0.25">
      <c r="A1279">
        <v>104</v>
      </c>
      <c r="B1279">
        <v>1</v>
      </c>
      <c r="C1279">
        <v>24200</v>
      </c>
      <c r="D1279">
        <v>36400</v>
      </c>
      <c r="E1279">
        <v>62000</v>
      </c>
    </row>
    <row r="1280" spans="1:5" x14ac:dyDescent="0.25">
      <c r="A1280">
        <v>105</v>
      </c>
      <c r="B1280">
        <v>1</v>
      </c>
      <c r="C1280">
        <v>17700</v>
      </c>
      <c r="D1280">
        <v>52000</v>
      </c>
      <c r="E1280">
        <v>28200</v>
      </c>
    </row>
    <row r="1281" spans="1:6" x14ac:dyDescent="0.25">
      <c r="A1281">
        <v>106</v>
      </c>
      <c r="B1281">
        <v>1</v>
      </c>
      <c r="C1281">
        <v>15222</v>
      </c>
      <c r="D1281">
        <v>41271</v>
      </c>
      <c r="E1281">
        <v>23978</v>
      </c>
    </row>
    <row r="1282" spans="1:6" x14ac:dyDescent="0.25">
      <c r="A1282">
        <v>107</v>
      </c>
      <c r="B1282">
        <v>1</v>
      </c>
      <c r="C1282">
        <v>13119</v>
      </c>
      <c r="D1282">
        <v>23104</v>
      </c>
      <c r="E1282">
        <v>11352</v>
      </c>
    </row>
    <row r="1283" spans="1:6" x14ac:dyDescent="0.25">
      <c r="A1283">
        <v>108</v>
      </c>
      <c r="B1283">
        <v>1</v>
      </c>
      <c r="C1283">
        <v>23923</v>
      </c>
      <c r="D1283">
        <v>37604</v>
      </c>
      <c r="E1283">
        <v>13962</v>
      </c>
    </row>
    <row r="1284" spans="1:6" x14ac:dyDescent="0.25">
      <c r="A1284">
        <v>109</v>
      </c>
      <c r="B1284">
        <v>1</v>
      </c>
      <c r="C1284">
        <v>10545</v>
      </c>
      <c r="D1284">
        <v>47760</v>
      </c>
      <c r="E1284">
        <v>14764</v>
      </c>
    </row>
    <row r="1285" spans="1:6" x14ac:dyDescent="0.25">
      <c r="A1285">
        <v>110</v>
      </c>
      <c r="B1285">
        <v>1</v>
      </c>
      <c r="C1285">
        <v>33604</v>
      </c>
      <c r="D1285">
        <v>28615</v>
      </c>
      <c r="E1285">
        <v>16718</v>
      </c>
    </row>
    <row r="1286" spans="1:6" x14ac:dyDescent="0.25">
      <c r="A1286">
        <v>111</v>
      </c>
      <c r="B1286">
        <v>1</v>
      </c>
      <c r="C1286">
        <v>14682</v>
      </c>
      <c r="D1286">
        <v>64393</v>
      </c>
      <c r="E1286">
        <v>8160</v>
      </c>
    </row>
    <row r="1287" spans="1:6" x14ac:dyDescent="0.25">
      <c r="A1287">
        <v>112</v>
      </c>
      <c r="B1287">
        <v>1</v>
      </c>
      <c r="C1287">
        <v>24504</v>
      </c>
      <c r="D1287">
        <v>24188</v>
      </c>
      <c r="E1287">
        <v>12700</v>
      </c>
    </row>
    <row r="1288" spans="1:6" x14ac:dyDescent="0.25">
      <c r="A1288">
        <v>113</v>
      </c>
      <c r="B1288">
        <v>1</v>
      </c>
      <c r="C1288">
        <v>108900</v>
      </c>
      <c r="D1288">
        <v>124596</v>
      </c>
      <c r="E1288">
        <v>16092</v>
      </c>
    </row>
    <row r="1289" spans="1:6" x14ac:dyDescent="0.25">
      <c r="A1289">
        <v>114</v>
      </c>
      <c r="B1289">
        <v>1</v>
      </c>
      <c r="C1289">
        <v>16640</v>
      </c>
      <c r="D1289">
        <v>149185</v>
      </c>
      <c r="E1289">
        <v>37350</v>
      </c>
    </row>
    <row r="1290" spans="1:6" x14ac:dyDescent="0.25">
      <c r="A1290">
        <v>115</v>
      </c>
      <c r="B1290">
        <v>1</v>
      </c>
      <c r="C1290">
        <v>32114</v>
      </c>
      <c r="D1290">
        <v>66603</v>
      </c>
      <c r="E1290">
        <v>71903</v>
      </c>
    </row>
    <row r="1291" spans="1:6" x14ac:dyDescent="0.25">
      <c r="A1291">
        <v>116</v>
      </c>
      <c r="B1291">
        <v>1</v>
      </c>
      <c r="C1291">
        <v>9257</v>
      </c>
      <c r="D1291">
        <v>60102</v>
      </c>
      <c r="E1291">
        <v>18940</v>
      </c>
    </row>
    <row r="1292" spans="1:6" x14ac:dyDescent="0.25">
      <c r="A1292">
        <v>117</v>
      </c>
      <c r="B1292">
        <v>1</v>
      </c>
      <c r="C1292">
        <v>3862</v>
      </c>
      <c r="D1292">
        <v>25640</v>
      </c>
      <c r="E1292">
        <v>22064</v>
      </c>
    </row>
    <row r="1293" spans="1:6" x14ac:dyDescent="0.25">
      <c r="A1293">
        <v>118</v>
      </c>
      <c r="B1293">
        <v>1</v>
      </c>
      <c r="C1293">
        <v>5700</v>
      </c>
      <c r="D1293">
        <v>15100</v>
      </c>
      <c r="E1293">
        <v>19300</v>
      </c>
    </row>
    <row r="1294" spans="1:6" x14ac:dyDescent="0.25">
      <c r="A1294">
        <v>119</v>
      </c>
      <c r="B1294">
        <v>0</v>
      </c>
      <c r="C1294">
        <v>1</v>
      </c>
      <c r="D1294">
        <v>0</v>
      </c>
    </row>
    <row r="1295" spans="1:6" x14ac:dyDescent="0.25">
      <c r="A1295" t="s">
        <v>1959</v>
      </c>
      <c r="B1295" t="s">
        <v>1960</v>
      </c>
      <c r="F1295" s="19" t="s">
        <v>1962</v>
      </c>
    </row>
    <row r="1296" spans="1:6" x14ac:dyDescent="0.25">
      <c r="A1296">
        <v>2</v>
      </c>
      <c r="B1296" t="s">
        <v>457</v>
      </c>
    </row>
    <row r="1297" spans="1:13" x14ac:dyDescent="0.25">
      <c r="A1297">
        <v>1</v>
      </c>
      <c r="B1297" t="s">
        <v>458</v>
      </c>
    </row>
    <row r="1298" spans="1:13" x14ac:dyDescent="0.25">
      <c r="A1298">
        <v>3</v>
      </c>
      <c r="B1298" t="s">
        <v>491</v>
      </c>
      <c r="G1298" s="972" t="s">
        <v>1957</v>
      </c>
      <c r="H1298" s="972"/>
      <c r="I1298" s="972"/>
      <c r="K1298" s="3" t="s">
        <v>1970</v>
      </c>
      <c r="L1298" s="3"/>
      <c r="M1298" s="3"/>
    </row>
    <row r="1299" spans="1:13" x14ac:dyDescent="0.25">
      <c r="A1299">
        <v>1</v>
      </c>
      <c r="B1299" t="s">
        <v>550</v>
      </c>
      <c r="G1299" t="s">
        <v>188</v>
      </c>
      <c r="H1299" t="s">
        <v>189</v>
      </c>
      <c r="I1299" t="s">
        <v>190</v>
      </c>
      <c r="K1299" s="664" t="s">
        <v>188</v>
      </c>
      <c r="L1299" s="664" t="s">
        <v>189</v>
      </c>
      <c r="M1299" s="664" t="s">
        <v>190</v>
      </c>
    </row>
    <row r="1300" spans="1:13" x14ac:dyDescent="0.25">
      <c r="A1300">
        <v>79</v>
      </c>
      <c r="B1300">
        <v>1</v>
      </c>
      <c r="C1300">
        <v>3191</v>
      </c>
      <c r="D1300">
        <v>11201</v>
      </c>
      <c r="E1300">
        <v>5500</v>
      </c>
      <c r="G1300" s="38">
        <v>1.7340861557483327</v>
      </c>
      <c r="H1300" s="38">
        <v>1.417968154419025</v>
      </c>
      <c r="I1300" s="38">
        <v>1.2308599999999998</v>
      </c>
      <c r="K1300" s="659">
        <f>C1300*G1300</f>
        <v>5533.4689229929299</v>
      </c>
      <c r="L1300" s="659">
        <f t="shared" ref="L1300:L1340" si="81">D1300*H1300</f>
        <v>15882.661297647499</v>
      </c>
      <c r="M1300" s="659">
        <f t="shared" ref="M1300:M1340" si="82">E1300*I1300</f>
        <v>6769.73</v>
      </c>
    </row>
    <row r="1301" spans="1:13" x14ac:dyDescent="0.25">
      <c r="A1301">
        <v>80</v>
      </c>
      <c r="B1301">
        <v>1</v>
      </c>
      <c r="C1301">
        <v>3739</v>
      </c>
      <c r="D1301">
        <v>9517</v>
      </c>
      <c r="E1301">
        <v>7074</v>
      </c>
      <c r="G1301" s="38">
        <v>1.7340854454939525</v>
      </c>
      <c r="H1301" s="38">
        <v>1.4179763459436445</v>
      </c>
      <c r="I1301" s="38">
        <v>1.2308595901294301</v>
      </c>
      <c r="K1301" s="659">
        <f t="shared" ref="K1301:K1340" si="83">C1301*G1301</f>
        <v>6483.7454807018885</v>
      </c>
      <c r="L1301" s="659">
        <f t="shared" si="81"/>
        <v>13494.880884345665</v>
      </c>
      <c r="M1301" s="659">
        <f t="shared" si="82"/>
        <v>8707.1007405755881</v>
      </c>
    </row>
    <row r="1302" spans="1:13" x14ac:dyDescent="0.25">
      <c r="A1302">
        <v>81</v>
      </c>
      <c r="B1302">
        <v>1</v>
      </c>
      <c r="C1302">
        <v>3963</v>
      </c>
      <c r="D1302">
        <v>8160</v>
      </c>
      <c r="E1302">
        <v>4341</v>
      </c>
      <c r="G1302" s="38">
        <v>1.7340904115999789</v>
      </c>
      <c r="H1302" s="38">
        <v>1.4179670908161117</v>
      </c>
      <c r="I1302" s="38">
        <v>1.2308584129398026</v>
      </c>
      <c r="K1302" s="659">
        <f t="shared" si="83"/>
        <v>6872.2003011707166</v>
      </c>
      <c r="L1302" s="659">
        <f t="shared" si="81"/>
        <v>11570.611461059472</v>
      </c>
      <c r="M1302" s="659">
        <f t="shared" si="82"/>
        <v>5343.1563705716826</v>
      </c>
    </row>
    <row r="1303" spans="1:13" x14ac:dyDescent="0.25">
      <c r="A1303">
        <v>82</v>
      </c>
      <c r="B1303">
        <v>1</v>
      </c>
      <c r="C1303">
        <v>4572</v>
      </c>
      <c r="D1303">
        <v>12274</v>
      </c>
      <c r="E1303">
        <v>5094</v>
      </c>
      <c r="G1303" s="38">
        <v>1.7340954958947425</v>
      </c>
      <c r="H1303" s="38">
        <v>1.4179797204591695</v>
      </c>
      <c r="I1303" s="38">
        <v>1.2308585381251009</v>
      </c>
      <c r="K1303" s="659">
        <f t="shared" si="83"/>
        <v>7928.284607230763</v>
      </c>
      <c r="L1303" s="659">
        <f t="shared" si="81"/>
        <v>17404.283088915847</v>
      </c>
      <c r="M1303" s="659">
        <f t="shared" si="82"/>
        <v>6269.9933932092645</v>
      </c>
    </row>
    <row r="1304" spans="1:13" x14ac:dyDescent="0.25">
      <c r="A1304">
        <v>83</v>
      </c>
      <c r="B1304">
        <v>1</v>
      </c>
      <c r="C1304">
        <v>4094</v>
      </c>
      <c r="D1304">
        <v>9588</v>
      </c>
      <c r="E1304">
        <v>3921</v>
      </c>
      <c r="G1304" s="38">
        <v>1.200184437047829</v>
      </c>
      <c r="H1304" s="38">
        <v>1.1313760282059799</v>
      </c>
      <c r="I1304" s="38">
        <v>1.079794443304269</v>
      </c>
      <c r="K1304" s="659">
        <f t="shared" si="83"/>
        <v>4913.5550852738115</v>
      </c>
      <c r="L1304" s="659">
        <f t="shared" si="81"/>
        <v>10847.633358438936</v>
      </c>
      <c r="M1304" s="659">
        <f t="shared" si="82"/>
        <v>4233.8740121960391</v>
      </c>
    </row>
    <row r="1305" spans="1:13" x14ac:dyDescent="0.25">
      <c r="A1305">
        <v>84</v>
      </c>
      <c r="B1305">
        <v>1</v>
      </c>
      <c r="C1305">
        <v>3929</v>
      </c>
      <c r="D1305">
        <v>13637</v>
      </c>
      <c r="E1305">
        <v>5939</v>
      </c>
      <c r="G1305" s="38">
        <v>1.2815616364291722</v>
      </c>
      <c r="H1305" s="38">
        <v>1.1807282522873994</v>
      </c>
      <c r="I1305" s="38">
        <v>1.1078417293736955</v>
      </c>
      <c r="K1305" s="659">
        <f t="shared" si="83"/>
        <v>5035.2556695302173</v>
      </c>
      <c r="L1305" s="659">
        <f t="shared" si="81"/>
        <v>16101.591176443266</v>
      </c>
      <c r="M1305" s="659">
        <f t="shared" si="82"/>
        <v>6579.4720307503776</v>
      </c>
    </row>
    <row r="1306" spans="1:13" x14ac:dyDescent="0.25">
      <c r="A1306">
        <v>85</v>
      </c>
      <c r="B1306">
        <v>1</v>
      </c>
      <c r="C1306">
        <v>2088</v>
      </c>
      <c r="D1306">
        <v>12893</v>
      </c>
      <c r="E1306">
        <v>3709</v>
      </c>
      <c r="G1306" s="38">
        <v>1.0549487817534742</v>
      </c>
      <c r="H1306" s="38">
        <v>1.0395556860103026</v>
      </c>
      <c r="I1306" s="38">
        <v>1.0236141745739946</v>
      </c>
      <c r="K1306" s="659">
        <f t="shared" si="83"/>
        <v>2202.7330563012542</v>
      </c>
      <c r="L1306" s="659">
        <f t="shared" si="81"/>
        <v>13402.991459730831</v>
      </c>
      <c r="M1306" s="659">
        <f t="shared" si="82"/>
        <v>3796.5849734949461</v>
      </c>
    </row>
    <row r="1307" spans="1:13" x14ac:dyDescent="0.25">
      <c r="A1307">
        <v>86</v>
      </c>
      <c r="B1307">
        <v>1</v>
      </c>
      <c r="C1307">
        <v>8652</v>
      </c>
      <c r="D1307">
        <v>4441</v>
      </c>
      <c r="E1307">
        <v>6293</v>
      </c>
      <c r="G1307" s="38">
        <v>1.2577061774527718</v>
      </c>
      <c r="H1307" s="38">
        <v>1.1723661147117401</v>
      </c>
      <c r="I1307" s="38">
        <v>1.1006894072101376</v>
      </c>
      <c r="K1307" s="659">
        <f t="shared" si="83"/>
        <v>10881.673847321381</v>
      </c>
      <c r="L1307" s="659">
        <f t="shared" si="81"/>
        <v>5206.477915434838</v>
      </c>
      <c r="M1307" s="659">
        <f t="shared" si="82"/>
        <v>6926.6384395733958</v>
      </c>
    </row>
    <row r="1308" spans="1:13" x14ac:dyDescent="0.25">
      <c r="A1308">
        <v>87</v>
      </c>
      <c r="B1308">
        <v>1</v>
      </c>
      <c r="C1308">
        <v>5235</v>
      </c>
      <c r="D1308">
        <v>24423</v>
      </c>
      <c r="E1308">
        <v>2185</v>
      </c>
      <c r="G1308" s="38">
        <v>1.1857371175940492</v>
      </c>
      <c r="H1308" s="38">
        <v>1.1232990155614662</v>
      </c>
      <c r="I1308" s="38">
        <v>1.0747136665592365</v>
      </c>
      <c r="K1308" s="659">
        <f t="shared" si="83"/>
        <v>6207.3338106048477</v>
      </c>
      <c r="L1308" s="659">
        <f t="shared" si="81"/>
        <v>27434.331857057688</v>
      </c>
      <c r="M1308" s="659">
        <f t="shared" si="82"/>
        <v>2348.2493614319319</v>
      </c>
    </row>
    <row r="1309" spans="1:13" x14ac:dyDescent="0.25">
      <c r="A1309">
        <v>88</v>
      </c>
      <c r="B1309">
        <v>1</v>
      </c>
      <c r="C1309">
        <v>7016</v>
      </c>
      <c r="D1309">
        <v>14452</v>
      </c>
      <c r="E1309">
        <v>13532</v>
      </c>
      <c r="G1309" s="38">
        <v>1.2956245058662155</v>
      </c>
      <c r="H1309" s="38">
        <v>1.1907373072481295</v>
      </c>
      <c r="I1309" s="38">
        <v>1.1127292008991414</v>
      </c>
      <c r="K1309" s="659">
        <f t="shared" si="83"/>
        <v>9090.1015331573672</v>
      </c>
      <c r="L1309" s="659">
        <f t="shared" si="81"/>
        <v>17208.535564349968</v>
      </c>
      <c r="M1309" s="659">
        <f t="shared" si="82"/>
        <v>15057.451546567181</v>
      </c>
    </row>
    <row r="1310" spans="1:13" x14ac:dyDescent="0.25">
      <c r="A1310">
        <v>89</v>
      </c>
      <c r="B1310">
        <v>1</v>
      </c>
      <c r="C1310">
        <v>5985</v>
      </c>
      <c r="D1310">
        <v>17534</v>
      </c>
      <c r="E1310">
        <v>9993</v>
      </c>
      <c r="G1310" s="38">
        <v>1.230857646540326</v>
      </c>
      <c r="H1310" s="38">
        <v>1.1566961125076163</v>
      </c>
      <c r="I1310" s="38">
        <v>1.0915624842910909</v>
      </c>
      <c r="K1310" s="659">
        <f t="shared" si="83"/>
        <v>7366.6830145438516</v>
      </c>
      <c r="L1310" s="659">
        <f t="shared" si="81"/>
        <v>20281.509636708543</v>
      </c>
      <c r="M1310" s="659">
        <f t="shared" si="82"/>
        <v>10907.983905520872</v>
      </c>
    </row>
    <row r="1311" spans="1:13" x14ac:dyDescent="0.25">
      <c r="A1311">
        <v>90</v>
      </c>
      <c r="B1311">
        <v>1</v>
      </c>
      <c r="C1311">
        <v>4898</v>
      </c>
      <c r="D1311">
        <v>9611</v>
      </c>
      <c r="E1311">
        <v>10775</v>
      </c>
      <c r="G1311" s="38">
        <v>1.2020357908677672</v>
      </c>
      <c r="H1311" s="38">
        <v>1.1352307825232433</v>
      </c>
      <c r="I1311" s="38">
        <v>1.0808664017664604</v>
      </c>
      <c r="K1311" s="659">
        <f t="shared" si="83"/>
        <v>5887.5713036703237</v>
      </c>
      <c r="L1311" s="659">
        <f t="shared" si="81"/>
        <v>10910.703050830891</v>
      </c>
      <c r="M1311" s="659">
        <f t="shared" si="82"/>
        <v>11646.335479033611</v>
      </c>
    </row>
    <row r="1312" spans="1:13" x14ac:dyDescent="0.25">
      <c r="A1312">
        <v>91</v>
      </c>
      <c r="B1312">
        <v>1</v>
      </c>
      <c r="C1312">
        <v>5219</v>
      </c>
      <c r="D1312">
        <v>20553</v>
      </c>
      <c r="E1312">
        <v>7284</v>
      </c>
      <c r="G1312" s="38">
        <v>1.1833816652238673</v>
      </c>
      <c r="H1312" s="38">
        <v>1.1238533759089668</v>
      </c>
      <c r="I1312" s="38">
        <v>1.0741550121619787</v>
      </c>
      <c r="K1312" s="659">
        <f t="shared" si="83"/>
        <v>6176.0689108033639</v>
      </c>
      <c r="L1312" s="659">
        <f t="shared" si="81"/>
        <v>23098.558435056995</v>
      </c>
      <c r="M1312" s="659">
        <f t="shared" si="82"/>
        <v>7824.1451085878534</v>
      </c>
    </row>
    <row r="1313" spans="1:13" x14ac:dyDescent="0.25">
      <c r="A1313">
        <v>92</v>
      </c>
      <c r="B1313">
        <v>1</v>
      </c>
      <c r="C1313">
        <v>10034</v>
      </c>
      <c r="D1313">
        <v>20329</v>
      </c>
      <c r="E1313">
        <v>14019</v>
      </c>
      <c r="G1313" s="38">
        <v>1.1780573633222393</v>
      </c>
      <c r="H1313" s="38">
        <v>1.139438832170713</v>
      </c>
      <c r="I1313" s="38">
        <v>1.0746948721828837</v>
      </c>
      <c r="K1313" s="659">
        <f t="shared" si="83"/>
        <v>11820.627583575349</v>
      </c>
      <c r="L1313" s="659">
        <f t="shared" si="81"/>
        <v>23163.652019198424</v>
      </c>
      <c r="M1313" s="659">
        <f t="shared" si="82"/>
        <v>15066.147413131846</v>
      </c>
    </row>
    <row r="1314" spans="1:13" x14ac:dyDescent="0.25">
      <c r="A1314">
        <v>93</v>
      </c>
      <c r="B1314">
        <v>1</v>
      </c>
      <c r="C1314">
        <v>5106</v>
      </c>
      <c r="D1314">
        <v>13668</v>
      </c>
      <c r="E1314">
        <v>11284</v>
      </c>
      <c r="G1314" s="38">
        <v>1.3676791237766848</v>
      </c>
      <c r="H1314" s="38">
        <v>1.2350073233672394</v>
      </c>
      <c r="I1314" s="38">
        <v>1.135889259210636</v>
      </c>
      <c r="K1314" s="659">
        <f t="shared" si="83"/>
        <v>6983.3696060037528</v>
      </c>
      <c r="L1314" s="659">
        <f t="shared" si="81"/>
        <v>16880.080095783429</v>
      </c>
      <c r="M1314" s="659">
        <f t="shared" si="82"/>
        <v>12817.374400932817</v>
      </c>
    </row>
    <row r="1315" spans="1:13" x14ac:dyDescent="0.25">
      <c r="A1315">
        <v>94</v>
      </c>
      <c r="B1315">
        <v>1</v>
      </c>
      <c r="C1315">
        <v>3452</v>
      </c>
      <c r="D1315">
        <v>23487</v>
      </c>
      <c r="E1315">
        <v>12553</v>
      </c>
      <c r="G1315" s="38">
        <v>1.2038645256906459</v>
      </c>
      <c r="H1315" s="38">
        <v>1.1440651499947756</v>
      </c>
      <c r="I1315" s="38">
        <v>1.0825902946569441</v>
      </c>
      <c r="K1315" s="659">
        <f t="shared" si="83"/>
        <v>4155.7403426841101</v>
      </c>
      <c r="L1315" s="659">
        <f t="shared" si="81"/>
        <v>26870.658177927293</v>
      </c>
      <c r="M1315" s="659">
        <f t="shared" si="82"/>
        <v>13589.75596882862</v>
      </c>
    </row>
    <row r="1316" spans="1:13" x14ac:dyDescent="0.25">
      <c r="A1316">
        <v>95</v>
      </c>
      <c r="B1316">
        <v>1</v>
      </c>
      <c r="C1316">
        <v>20771</v>
      </c>
      <c r="D1316">
        <v>18642</v>
      </c>
      <c r="E1316">
        <v>17703</v>
      </c>
      <c r="G1316" s="38">
        <v>1.2617377308868953</v>
      </c>
      <c r="H1316" s="38">
        <v>1.1765320734689915</v>
      </c>
      <c r="I1316" s="38">
        <v>1.1022816082382716</v>
      </c>
      <c r="K1316" s="659">
        <f t="shared" si="83"/>
        <v>26207.554408251704</v>
      </c>
      <c r="L1316" s="659">
        <f t="shared" si="81"/>
        <v>21932.910913608939</v>
      </c>
      <c r="M1316" s="659">
        <f t="shared" si="82"/>
        <v>19513.691310642123</v>
      </c>
    </row>
    <row r="1317" spans="1:13" x14ac:dyDescent="0.25">
      <c r="A1317">
        <v>96</v>
      </c>
      <c r="B1317">
        <v>1</v>
      </c>
      <c r="C1317">
        <v>9467</v>
      </c>
      <c r="D1317">
        <v>37735</v>
      </c>
      <c r="E1317">
        <v>5674</v>
      </c>
      <c r="G1317" s="38">
        <v>1.2131464851471245</v>
      </c>
      <c r="H1317" s="38">
        <v>1.1393808759816426</v>
      </c>
      <c r="I1317" s="38">
        <v>1.0844224977863726</v>
      </c>
      <c r="K1317" s="659">
        <f t="shared" si="83"/>
        <v>11484.857774887829</v>
      </c>
      <c r="L1317" s="659">
        <f t="shared" si="81"/>
        <v>42994.537355167282</v>
      </c>
      <c r="M1317" s="659">
        <f t="shared" si="82"/>
        <v>6153.0132524398778</v>
      </c>
    </row>
    <row r="1318" spans="1:13" x14ac:dyDescent="0.25">
      <c r="A1318">
        <v>97</v>
      </c>
      <c r="B1318">
        <v>1</v>
      </c>
      <c r="C1318">
        <v>8462</v>
      </c>
      <c r="D1318">
        <v>11988</v>
      </c>
      <c r="E1318">
        <v>17690</v>
      </c>
      <c r="G1318" s="38">
        <v>1.3527683841920961</v>
      </c>
      <c r="H1318" s="38">
        <v>1.2227626098073989</v>
      </c>
      <c r="I1318" s="38">
        <v>1.1307750357580562</v>
      </c>
      <c r="K1318" s="659">
        <f t="shared" si="83"/>
        <v>11447.126067033518</v>
      </c>
      <c r="L1318" s="659">
        <f t="shared" si="81"/>
        <v>14658.478166371098</v>
      </c>
      <c r="M1318" s="659">
        <f t="shared" si="82"/>
        <v>20003.410382560014</v>
      </c>
    </row>
    <row r="1319" spans="1:13" x14ac:dyDescent="0.25">
      <c r="A1319">
        <v>98</v>
      </c>
      <c r="B1319">
        <v>1</v>
      </c>
      <c r="C1319">
        <v>6429</v>
      </c>
      <c r="D1319">
        <v>14334</v>
      </c>
      <c r="E1319">
        <v>7928</v>
      </c>
      <c r="G1319" s="38">
        <v>1.3151037395189424</v>
      </c>
      <c r="H1319" s="38">
        <v>1.2024743868329633</v>
      </c>
      <c r="I1319" s="38">
        <v>1.1191048834047894</v>
      </c>
      <c r="K1319" s="659">
        <f t="shared" si="83"/>
        <v>8454.801941367281</v>
      </c>
      <c r="L1319" s="659">
        <f t="shared" si="81"/>
        <v>17236.267860863696</v>
      </c>
      <c r="M1319" s="659">
        <f t="shared" si="82"/>
        <v>8872.2635156331708</v>
      </c>
    </row>
    <row r="1320" spans="1:13" x14ac:dyDescent="0.25">
      <c r="A1320">
        <v>99</v>
      </c>
      <c r="B1320">
        <v>1</v>
      </c>
      <c r="C1320">
        <v>2630</v>
      </c>
      <c r="D1320">
        <v>16754</v>
      </c>
      <c r="E1320">
        <v>7995</v>
      </c>
      <c r="G1320" s="38">
        <v>1.3209878260869565</v>
      </c>
      <c r="H1320" s="38">
        <v>1.2044627449548615</v>
      </c>
      <c r="I1320" s="38">
        <v>1.1207717186289754</v>
      </c>
      <c r="K1320" s="659">
        <f t="shared" si="83"/>
        <v>3474.1979826086958</v>
      </c>
      <c r="L1320" s="659">
        <f t="shared" si="81"/>
        <v>20179.568828973748</v>
      </c>
      <c r="M1320" s="659">
        <f t="shared" si="82"/>
        <v>8960.5698904386591</v>
      </c>
    </row>
    <row r="1321" spans="1:13" x14ac:dyDescent="0.25">
      <c r="A1321">
        <v>100</v>
      </c>
      <c r="B1321">
        <v>1</v>
      </c>
      <c r="C1321">
        <v>7251</v>
      </c>
      <c r="D1321">
        <v>8960</v>
      </c>
      <c r="E1321">
        <v>9252</v>
      </c>
      <c r="G1321" s="38">
        <v>1.3755896253235262</v>
      </c>
      <c r="H1321" s="38">
        <v>1.2350376195746871</v>
      </c>
      <c r="I1321" s="38">
        <v>1.1376711466180416</v>
      </c>
      <c r="K1321" s="659">
        <f t="shared" si="83"/>
        <v>9974.4003732208894</v>
      </c>
      <c r="L1321" s="659">
        <f t="shared" si="81"/>
        <v>11065.937071389197</v>
      </c>
      <c r="M1321" s="659">
        <f t="shared" si="82"/>
        <v>10525.73344851012</v>
      </c>
    </row>
    <row r="1322" spans="1:13" x14ac:dyDescent="0.25">
      <c r="A1322">
        <v>101</v>
      </c>
      <c r="B1322">
        <v>1</v>
      </c>
      <c r="C1322">
        <v>13195</v>
      </c>
      <c r="D1322">
        <v>26980</v>
      </c>
      <c r="E1322">
        <v>2843</v>
      </c>
      <c r="G1322" s="38">
        <v>1.2483921420237758</v>
      </c>
      <c r="H1322" s="38">
        <v>1.1609864479247818</v>
      </c>
      <c r="I1322" s="38">
        <v>1.0967111887211918</v>
      </c>
      <c r="K1322" s="659">
        <f t="shared" si="83"/>
        <v>16472.534314003722</v>
      </c>
      <c r="L1322" s="659">
        <f t="shared" si="81"/>
        <v>31323.414365010613</v>
      </c>
      <c r="M1322" s="659">
        <f t="shared" si="82"/>
        <v>3117.9499095343481</v>
      </c>
    </row>
    <row r="1323" spans="1:13" x14ac:dyDescent="0.25">
      <c r="A1323">
        <v>102</v>
      </c>
      <c r="B1323">
        <v>1</v>
      </c>
      <c r="C1323">
        <v>21600</v>
      </c>
      <c r="D1323">
        <v>28581</v>
      </c>
      <c r="E1323">
        <v>9689</v>
      </c>
      <c r="G1323" s="38">
        <v>1.2691742912782311</v>
      </c>
      <c r="H1323" s="38">
        <v>1.1732693198385966</v>
      </c>
      <c r="I1323" s="38">
        <v>1.1037345540637267</v>
      </c>
      <c r="K1323" s="659">
        <f t="shared" si="83"/>
        <v>27414.164691609792</v>
      </c>
      <c r="L1323" s="659">
        <f t="shared" si="81"/>
        <v>33533.210430306928</v>
      </c>
      <c r="M1323" s="659">
        <f t="shared" si="82"/>
        <v>10694.084094323447</v>
      </c>
    </row>
    <row r="1324" spans="1:13" x14ac:dyDescent="0.25">
      <c r="A1324">
        <v>103</v>
      </c>
      <c r="B1324">
        <v>1</v>
      </c>
      <c r="C1324">
        <v>14085</v>
      </c>
      <c r="D1324">
        <v>48666</v>
      </c>
      <c r="E1324">
        <v>11541</v>
      </c>
      <c r="G1324" s="38">
        <v>1.5416450922794425</v>
      </c>
      <c r="H1324" s="38">
        <v>1.3244161059437691</v>
      </c>
      <c r="I1324" s="38">
        <v>1.184461172488829</v>
      </c>
      <c r="K1324" s="659">
        <f t="shared" si="83"/>
        <v>21714.071124755948</v>
      </c>
      <c r="L1324" s="659">
        <f t="shared" si="81"/>
        <v>64454.034211859471</v>
      </c>
      <c r="M1324" s="659">
        <f t="shared" si="82"/>
        <v>13669.866391693575</v>
      </c>
    </row>
    <row r="1325" spans="1:13" x14ac:dyDescent="0.25">
      <c r="A1325">
        <v>104</v>
      </c>
      <c r="B1325">
        <v>1</v>
      </c>
      <c r="C1325">
        <v>8698</v>
      </c>
      <c r="D1325">
        <v>33301</v>
      </c>
      <c r="E1325">
        <v>21897</v>
      </c>
      <c r="G1325" s="38">
        <v>1.3692351231106548</v>
      </c>
      <c r="H1325" s="38">
        <v>1.2319476422222466</v>
      </c>
      <c r="I1325" s="38">
        <v>1.1357564474450288</v>
      </c>
      <c r="K1325" s="659">
        <f t="shared" si="83"/>
        <v>11909.607100816474</v>
      </c>
      <c r="L1325" s="659">
        <f t="shared" si="81"/>
        <v>41025.088433643032</v>
      </c>
      <c r="M1325" s="659">
        <f t="shared" si="82"/>
        <v>24869.658929703797</v>
      </c>
    </row>
    <row r="1326" spans="1:13" x14ac:dyDescent="0.25">
      <c r="A1326">
        <v>105</v>
      </c>
      <c r="B1326">
        <v>1</v>
      </c>
      <c r="C1326">
        <v>2018</v>
      </c>
      <c r="D1326">
        <v>9569</v>
      </c>
      <c r="E1326">
        <v>6951</v>
      </c>
      <c r="G1326" s="38">
        <v>2.3060944913460899</v>
      </c>
      <c r="H1326" s="38">
        <v>1.6514360435374369</v>
      </c>
      <c r="I1326" s="38">
        <v>1.3350837023950057</v>
      </c>
      <c r="K1326" s="659">
        <f t="shared" si="83"/>
        <v>4653.6986835364096</v>
      </c>
      <c r="L1326" s="659">
        <f t="shared" si="81"/>
        <v>15802.591500609733</v>
      </c>
      <c r="M1326" s="659">
        <f t="shared" si="82"/>
        <v>9280.166815347684</v>
      </c>
    </row>
    <row r="1327" spans="1:13" x14ac:dyDescent="0.25">
      <c r="A1327">
        <v>106</v>
      </c>
      <c r="B1327">
        <v>1</v>
      </c>
      <c r="C1327">
        <v>2264</v>
      </c>
      <c r="D1327">
        <v>9506</v>
      </c>
      <c r="E1327">
        <v>8813</v>
      </c>
      <c r="G1327" s="38">
        <v>1.9469626080772542</v>
      </c>
      <c r="H1327" s="38">
        <v>1.512743481588628</v>
      </c>
      <c r="I1327" s="38">
        <v>1.2747670188461822</v>
      </c>
      <c r="K1327" s="659">
        <f t="shared" si="83"/>
        <v>4407.9233446869039</v>
      </c>
      <c r="L1327" s="659">
        <f t="shared" si="81"/>
        <v>14380.139535981498</v>
      </c>
      <c r="M1327" s="659">
        <f t="shared" si="82"/>
        <v>11234.521737091403</v>
      </c>
    </row>
    <row r="1328" spans="1:13" x14ac:dyDescent="0.25">
      <c r="A1328">
        <v>107</v>
      </c>
      <c r="B1328">
        <v>1</v>
      </c>
      <c r="C1328">
        <v>1913</v>
      </c>
      <c r="D1328">
        <v>7441</v>
      </c>
      <c r="E1328">
        <v>4511</v>
      </c>
      <c r="G1328" s="38">
        <v>1.6066679434749465</v>
      </c>
      <c r="H1328" s="38">
        <v>1.3725449550140465</v>
      </c>
      <c r="I1328" s="38">
        <v>1.2028771857526857</v>
      </c>
      <c r="K1328" s="659">
        <f t="shared" si="83"/>
        <v>3073.5557758675727</v>
      </c>
      <c r="L1328" s="659">
        <f t="shared" si="81"/>
        <v>10213.10701025952</v>
      </c>
      <c r="M1328" s="659">
        <f t="shared" si="82"/>
        <v>5426.178984930365</v>
      </c>
    </row>
    <row r="1329" spans="1:13" x14ac:dyDescent="0.25">
      <c r="A1329">
        <v>108</v>
      </c>
      <c r="B1329">
        <v>1</v>
      </c>
      <c r="C1329">
        <v>4022</v>
      </c>
      <c r="D1329">
        <v>14967</v>
      </c>
      <c r="E1329">
        <v>3892</v>
      </c>
      <c r="G1329" s="38">
        <v>1.3143551827895552</v>
      </c>
      <c r="H1329" s="38">
        <v>1.2000647576619969</v>
      </c>
      <c r="I1329" s="38">
        <v>1.118567269170895</v>
      </c>
      <c r="K1329" s="659">
        <f t="shared" si="83"/>
        <v>5286.3365451795908</v>
      </c>
      <c r="L1329" s="659">
        <f t="shared" si="81"/>
        <v>17961.369227927109</v>
      </c>
      <c r="M1329" s="659">
        <f t="shared" si="82"/>
        <v>4353.4638116131237</v>
      </c>
    </row>
    <row r="1330" spans="1:13" x14ac:dyDescent="0.25">
      <c r="A1330">
        <v>109</v>
      </c>
      <c r="B1330">
        <v>1</v>
      </c>
      <c r="C1330">
        <v>15221</v>
      </c>
      <c r="D1330">
        <v>16286</v>
      </c>
      <c r="E1330">
        <v>7218</v>
      </c>
      <c r="G1330" s="38">
        <v>1.2118737715492007</v>
      </c>
      <c r="H1330" s="38">
        <v>1.1388023703960501</v>
      </c>
      <c r="I1330" s="38">
        <v>1.0839818884300723</v>
      </c>
      <c r="K1330" s="659">
        <f t="shared" si="83"/>
        <v>18445.930676750384</v>
      </c>
      <c r="L1330" s="659">
        <f t="shared" si="81"/>
        <v>18546.535404270071</v>
      </c>
      <c r="M1330" s="659">
        <f t="shared" si="82"/>
        <v>7824.181270688262</v>
      </c>
    </row>
    <row r="1331" spans="1:13" x14ac:dyDescent="0.25">
      <c r="A1331">
        <v>110</v>
      </c>
      <c r="B1331">
        <v>1</v>
      </c>
      <c r="C1331">
        <v>28133</v>
      </c>
      <c r="D1331">
        <v>37897</v>
      </c>
      <c r="E1331">
        <v>7568</v>
      </c>
      <c r="G1331" s="38">
        <v>1.391787320193129</v>
      </c>
      <c r="H1331" s="38">
        <v>1.2437218753783545</v>
      </c>
      <c r="I1331" s="38">
        <v>1.1425204671382825</v>
      </c>
      <c r="K1331" s="659">
        <f t="shared" si="83"/>
        <v>39155.152678993298</v>
      </c>
      <c r="L1331" s="659">
        <f t="shared" si="81"/>
        <v>47133.327911213499</v>
      </c>
      <c r="M1331" s="659">
        <f t="shared" si="82"/>
        <v>8646.5948953025218</v>
      </c>
    </row>
    <row r="1332" spans="1:13" x14ac:dyDescent="0.25">
      <c r="A1332">
        <v>111</v>
      </c>
      <c r="B1332">
        <v>1</v>
      </c>
      <c r="C1332">
        <v>7874</v>
      </c>
      <c r="D1332">
        <v>31481</v>
      </c>
      <c r="E1332">
        <v>7558</v>
      </c>
      <c r="G1332" s="38">
        <v>1.6702885951879407</v>
      </c>
      <c r="H1332" s="38">
        <v>1.3884601548084621</v>
      </c>
      <c r="I1332" s="38">
        <v>1.2163670131308852</v>
      </c>
      <c r="K1332" s="659">
        <f t="shared" si="83"/>
        <v>13151.852398509845</v>
      </c>
      <c r="L1332" s="659">
        <f t="shared" si="81"/>
        <v>43710.114133525196</v>
      </c>
      <c r="M1332" s="659">
        <f t="shared" si="82"/>
        <v>9193.3018852432306</v>
      </c>
    </row>
    <row r="1333" spans="1:13" x14ac:dyDescent="0.25">
      <c r="A1333">
        <v>112</v>
      </c>
      <c r="B1333">
        <v>1</v>
      </c>
      <c r="C1333">
        <v>9338</v>
      </c>
      <c r="D1333">
        <v>14865</v>
      </c>
      <c r="E1333">
        <v>10130</v>
      </c>
      <c r="G1333" s="38">
        <v>2.2132390318292012</v>
      </c>
      <c r="H1333" s="38">
        <v>1.6261758232400316</v>
      </c>
      <c r="I1333" s="38">
        <v>1.3218037239438463</v>
      </c>
      <c r="K1333" s="659">
        <f t="shared" si="83"/>
        <v>20667.22607922108</v>
      </c>
      <c r="L1333" s="659">
        <f t="shared" si="81"/>
        <v>24173.10361246307</v>
      </c>
      <c r="M1333" s="659">
        <f t="shared" si="82"/>
        <v>13389.871723551163</v>
      </c>
    </row>
    <row r="1334" spans="1:13" x14ac:dyDescent="0.25">
      <c r="A1334">
        <v>113</v>
      </c>
      <c r="B1334">
        <v>1</v>
      </c>
      <c r="C1334">
        <v>13612</v>
      </c>
      <c r="D1334">
        <v>20888</v>
      </c>
      <c r="E1334">
        <v>7027</v>
      </c>
      <c r="G1334" s="38">
        <v>1.8097643594434834</v>
      </c>
      <c r="H1334" s="38">
        <v>1.4584186156982772</v>
      </c>
      <c r="I1334" s="38">
        <v>1.2480012708641737</v>
      </c>
      <c r="K1334" s="659">
        <f t="shared" si="83"/>
        <v>24634.512460744696</v>
      </c>
      <c r="L1334" s="659">
        <f t="shared" si="81"/>
        <v>30463.448044705616</v>
      </c>
      <c r="M1334" s="659">
        <f t="shared" si="82"/>
        <v>8769.7049303625481</v>
      </c>
    </row>
    <row r="1335" spans="1:13" x14ac:dyDescent="0.25">
      <c r="A1335">
        <v>114</v>
      </c>
      <c r="B1335">
        <v>1</v>
      </c>
      <c r="C1335">
        <v>8957</v>
      </c>
      <c r="D1335">
        <v>29850</v>
      </c>
      <c r="E1335">
        <v>4630</v>
      </c>
      <c r="G1335" s="38">
        <v>1.5406626704986963</v>
      </c>
      <c r="H1335" s="38">
        <v>1.3234493578843451</v>
      </c>
      <c r="I1335" s="38">
        <v>1.1841303873946272</v>
      </c>
      <c r="K1335" s="659">
        <f t="shared" si="83"/>
        <v>13799.715539656823</v>
      </c>
      <c r="L1335" s="659">
        <f t="shared" si="81"/>
        <v>39504.963332847699</v>
      </c>
      <c r="M1335" s="659">
        <f t="shared" si="82"/>
        <v>5482.5236936371239</v>
      </c>
    </row>
    <row r="1336" spans="1:13" x14ac:dyDescent="0.25">
      <c r="A1336">
        <v>115</v>
      </c>
      <c r="B1336">
        <v>1</v>
      </c>
      <c r="C1336">
        <v>24665</v>
      </c>
      <c r="D1336">
        <v>54574</v>
      </c>
      <c r="E1336">
        <v>22676</v>
      </c>
      <c r="G1336" s="38">
        <v>2.1142701566392761</v>
      </c>
      <c r="H1336" s="38">
        <v>1.5853841008596339</v>
      </c>
      <c r="I1336" s="38">
        <v>1.305287406973153</v>
      </c>
      <c r="K1336" s="659">
        <f t="shared" si="83"/>
        <v>52148.473413507745</v>
      </c>
      <c r="L1336" s="659">
        <f t="shared" si="81"/>
        <v>86520.751920313662</v>
      </c>
      <c r="M1336" s="659">
        <f t="shared" si="82"/>
        <v>29598.697240523219</v>
      </c>
    </row>
    <row r="1337" spans="1:13" x14ac:dyDescent="0.25">
      <c r="A1337">
        <v>116</v>
      </c>
      <c r="B1337">
        <v>1</v>
      </c>
      <c r="C1337">
        <v>7968</v>
      </c>
      <c r="D1337">
        <v>24168</v>
      </c>
      <c r="E1337">
        <v>8527</v>
      </c>
      <c r="G1337" s="38">
        <v>1.7919113487326999</v>
      </c>
      <c r="H1337" s="38">
        <v>1.4450441060930921</v>
      </c>
      <c r="I1337" s="38">
        <v>1.243535135158345</v>
      </c>
      <c r="K1337" s="659">
        <f t="shared" si="83"/>
        <v>14277.949626702153</v>
      </c>
      <c r="L1337" s="659">
        <f t="shared" si="81"/>
        <v>34923.825956057852</v>
      </c>
      <c r="M1337" s="659">
        <f t="shared" si="82"/>
        <v>10603.624097495209</v>
      </c>
    </row>
    <row r="1338" spans="1:13" x14ac:dyDescent="0.25">
      <c r="A1338">
        <v>117</v>
      </c>
      <c r="B1338">
        <v>1</v>
      </c>
      <c r="C1338">
        <v>7219</v>
      </c>
      <c r="D1338">
        <v>11237</v>
      </c>
      <c r="E1338">
        <v>17662</v>
      </c>
      <c r="G1338" s="38">
        <v>1.7918964910221804</v>
      </c>
      <c r="H1338" s="38">
        <v>1.4447816126816733</v>
      </c>
      <c r="I1338" s="38">
        <v>1.2435266293389868</v>
      </c>
      <c r="K1338" s="659">
        <f t="shared" si="83"/>
        <v>12935.700768689121</v>
      </c>
      <c r="L1338" s="659">
        <f t="shared" si="81"/>
        <v>16235.010981703963</v>
      </c>
      <c r="M1338" s="659">
        <f t="shared" si="82"/>
        <v>21963.167327385185</v>
      </c>
    </row>
    <row r="1339" spans="1:13" x14ac:dyDescent="0.25">
      <c r="A1339">
        <v>118</v>
      </c>
      <c r="B1339">
        <v>0</v>
      </c>
      <c r="C1339">
        <v>1</v>
      </c>
      <c r="D1339">
        <v>0</v>
      </c>
      <c r="G1339" s="38">
        <v>1.7918795375100831</v>
      </c>
      <c r="H1339" s="38">
        <v>1.4448236589775489</v>
      </c>
      <c r="I1339" s="38">
        <v>1.2435313534036307</v>
      </c>
      <c r="K1339" s="2">
        <f t="shared" si="83"/>
        <v>1.7918795375100831</v>
      </c>
      <c r="L1339" s="2">
        <f t="shared" si="81"/>
        <v>0</v>
      </c>
      <c r="M1339" s="2">
        <f t="shared" si="82"/>
        <v>0</v>
      </c>
    </row>
    <row r="1340" spans="1:13" x14ac:dyDescent="0.25">
      <c r="K1340" s="2">
        <f t="shared" si="83"/>
        <v>0</v>
      </c>
      <c r="L1340" s="2">
        <f t="shared" si="81"/>
        <v>0</v>
      </c>
      <c r="M1340" s="2">
        <f t="shared" si="82"/>
        <v>0</v>
      </c>
    </row>
  </sheetData>
  <mergeCells count="7">
    <mergeCell ref="G98:I98"/>
    <mergeCell ref="G144:I144"/>
    <mergeCell ref="K98:M98"/>
    <mergeCell ref="G1160:I1160"/>
    <mergeCell ref="G1298:I1298"/>
    <mergeCell ref="G1114:I1114"/>
    <mergeCell ref="G1022:G1023"/>
  </mergeCells>
  <pageMargins left="0.7" right="0.7" top="0.75" bottom="0.75" header="0.3" footer="0.3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F584"/>
  <sheetViews>
    <sheetView topLeftCell="O1" workbookViewId="0">
      <selection activeCell="U36" sqref="U36"/>
    </sheetView>
  </sheetViews>
  <sheetFormatPr defaultRowHeight="15" x14ac:dyDescent="0.25"/>
  <cols>
    <col min="20" max="20" width="13.140625" customWidth="1"/>
    <col min="21" max="21" width="8.7109375" customWidth="1"/>
    <col min="22" max="22" width="8.42578125" customWidth="1"/>
    <col min="23" max="28" width="7.85546875" customWidth="1"/>
    <col min="29" max="29" width="1.85546875" customWidth="1"/>
    <col min="30" max="31" width="9.140625" customWidth="1"/>
  </cols>
  <sheetData>
    <row r="1" spans="1:32" x14ac:dyDescent="0.25">
      <c r="A1" s="827" t="s">
        <v>696</v>
      </c>
      <c r="B1" s="827" t="s">
        <v>697</v>
      </c>
      <c r="C1" s="827" t="s">
        <v>219</v>
      </c>
      <c r="D1" s="827" t="s">
        <v>278</v>
      </c>
      <c r="E1" s="827" t="s">
        <v>1986</v>
      </c>
      <c r="F1" s="827" t="s">
        <v>565</v>
      </c>
      <c r="G1" s="827" t="s">
        <v>805</v>
      </c>
      <c r="H1" s="827" t="s">
        <v>274</v>
      </c>
      <c r="I1" s="827" t="s">
        <v>698</v>
      </c>
      <c r="J1" s="827" t="s">
        <v>567</v>
      </c>
      <c r="L1" s="827" t="s">
        <v>278</v>
      </c>
      <c r="M1" s="827" t="s">
        <v>279</v>
      </c>
      <c r="N1" s="827" t="s">
        <v>280</v>
      </c>
      <c r="O1" s="827" t="s">
        <v>281</v>
      </c>
      <c r="P1" s="827" t="s">
        <v>1985</v>
      </c>
      <c r="T1" s="69" t="s">
        <v>806</v>
      </c>
      <c r="W1" s="69" t="s">
        <v>274</v>
      </c>
      <c r="X1" s="69" t="s">
        <v>805</v>
      </c>
    </row>
    <row r="2" spans="1:32" x14ac:dyDescent="0.25">
      <c r="A2" s="828">
        <v>44854</v>
      </c>
      <c r="B2" s="828">
        <v>13</v>
      </c>
      <c r="C2" s="828">
        <f>IF(B2=13,2015,2016)</f>
        <v>2015</v>
      </c>
      <c r="D2" s="828">
        <v>1</v>
      </c>
      <c r="E2" s="828">
        <f>ROUNDUP(D2/2,0)</f>
        <v>1</v>
      </c>
      <c r="F2" s="828" t="str">
        <f t="shared" ref="F2:F65" si="0">VLOOKUP(D2,$L$1:$P$323,5,FALSE)</f>
        <v>NkSm FF</v>
      </c>
      <c r="G2" s="828" t="str">
        <f t="shared" ref="G2:G65" si="1">LEFT(VLOOKUP(D2,$L$1:$O$323,4,FALSE),1)</f>
        <v>U</v>
      </c>
      <c r="H2" s="828">
        <v>2</v>
      </c>
      <c r="I2" s="828">
        <v>3</v>
      </c>
      <c r="J2" s="828">
        <v>50.295943999999999</v>
      </c>
      <c r="L2" s="830">
        <v>1</v>
      </c>
      <c r="M2" s="830">
        <v>1</v>
      </c>
      <c r="N2" s="830">
        <v>1</v>
      </c>
      <c r="O2" s="829" t="s">
        <v>284</v>
      </c>
      <c r="P2" s="829" t="str">
        <f>RIGHT(O2,LEN(O2)-2)</f>
        <v>NkSm FF</v>
      </c>
      <c r="W2">
        <v>3</v>
      </c>
      <c r="Y2">
        <v>4</v>
      </c>
      <c r="AA2">
        <v>5</v>
      </c>
    </row>
    <row r="3" spans="1:32" x14ac:dyDescent="0.25">
      <c r="A3" s="828">
        <v>44855</v>
      </c>
      <c r="B3" s="828">
        <v>13</v>
      </c>
      <c r="C3" s="828">
        <f t="shared" ref="C3:C66" si="2">IF(B3=13,2015,2016)</f>
        <v>2015</v>
      </c>
      <c r="D3" s="828">
        <v>1</v>
      </c>
      <c r="E3" s="828">
        <f t="shared" ref="E3:E66" si="3">ROUNDUP(D3/2,0)</f>
        <v>1</v>
      </c>
      <c r="F3" s="828" t="str">
        <f t="shared" si="0"/>
        <v>NkSm FF</v>
      </c>
      <c r="G3" s="828" t="str">
        <f t="shared" si="1"/>
        <v>U</v>
      </c>
      <c r="H3" s="828">
        <v>3</v>
      </c>
      <c r="I3" s="828">
        <v>3</v>
      </c>
      <c r="J3" s="828">
        <v>410.68639899999999</v>
      </c>
      <c r="L3" s="830">
        <v>2</v>
      </c>
      <c r="M3" s="830">
        <v>1</v>
      </c>
      <c r="N3" s="830">
        <v>2</v>
      </c>
      <c r="O3" s="829" t="s">
        <v>286</v>
      </c>
      <c r="P3" s="829" t="str">
        <f t="shared" ref="P3:P66" si="4">RIGHT(O3,LEN(O3)-2)</f>
        <v>NkSm FF</v>
      </c>
      <c r="T3" s="69" t="s">
        <v>219</v>
      </c>
      <c r="U3" s="69" t="s">
        <v>1986</v>
      </c>
      <c r="V3" s="69" t="s">
        <v>565</v>
      </c>
      <c r="W3" t="s">
        <v>202</v>
      </c>
      <c r="X3" t="s">
        <v>796</v>
      </c>
      <c r="Y3" t="s">
        <v>202</v>
      </c>
      <c r="Z3" t="s">
        <v>796</v>
      </c>
      <c r="AA3" t="s">
        <v>202</v>
      </c>
      <c r="AB3" t="s">
        <v>796</v>
      </c>
      <c r="AD3" s="3" t="s">
        <v>188</v>
      </c>
      <c r="AE3" s="3" t="s">
        <v>189</v>
      </c>
      <c r="AF3" s="3" t="s">
        <v>190</v>
      </c>
    </row>
    <row r="4" spans="1:32" x14ac:dyDescent="0.25">
      <c r="A4" s="828">
        <v>44856</v>
      </c>
      <c r="B4" s="828">
        <v>13</v>
      </c>
      <c r="C4" s="828">
        <f t="shared" si="2"/>
        <v>2015</v>
      </c>
      <c r="D4" s="828">
        <v>1</v>
      </c>
      <c r="E4" s="828">
        <f t="shared" si="3"/>
        <v>1</v>
      </c>
      <c r="F4" s="828" t="str">
        <f t="shared" si="0"/>
        <v>NkSm FF</v>
      </c>
      <c r="G4" s="828" t="str">
        <f t="shared" si="1"/>
        <v>U</v>
      </c>
      <c r="H4" s="828">
        <v>4</v>
      </c>
      <c r="I4" s="828">
        <v>3</v>
      </c>
      <c r="J4" s="828">
        <v>559.80084899999997</v>
      </c>
      <c r="L4" s="830">
        <v>3</v>
      </c>
      <c r="M4" s="830">
        <v>1</v>
      </c>
      <c r="N4" s="830">
        <v>3</v>
      </c>
      <c r="O4" s="829" t="s">
        <v>288</v>
      </c>
      <c r="P4" s="829" t="str">
        <f t="shared" si="4"/>
        <v>NFNK Sp</v>
      </c>
      <c r="T4">
        <v>2015</v>
      </c>
      <c r="U4">
        <v>19</v>
      </c>
      <c r="V4" t="s">
        <v>436</v>
      </c>
      <c r="W4" s="2">
        <v>14992.878304</v>
      </c>
      <c r="X4" s="2">
        <v>3923.550178</v>
      </c>
      <c r="Y4" s="2">
        <v>6486.0141830000002</v>
      </c>
      <c r="Z4" s="2">
        <v>2033.166367</v>
      </c>
      <c r="AA4" s="2">
        <v>218.027174</v>
      </c>
      <c r="AB4" s="2">
        <v>8.0046959999999991</v>
      </c>
      <c r="AD4" s="38">
        <f>W4/SUM(W4:X4)</f>
        <v>0.79258504417292786</v>
      </c>
      <c r="AE4" s="38">
        <f>Y4/SUM(Y4:Z4)</f>
        <v>0.76134249590472636</v>
      </c>
      <c r="AF4" s="38">
        <f>AA4/SUM(AA4:AB4)</f>
        <v>0.9645859851533326</v>
      </c>
    </row>
    <row r="5" spans="1:32" x14ac:dyDescent="0.25">
      <c r="A5" s="828">
        <v>44857</v>
      </c>
      <c r="B5" s="828">
        <v>13</v>
      </c>
      <c r="C5" s="828">
        <f t="shared" si="2"/>
        <v>2015</v>
      </c>
      <c r="D5" s="828">
        <v>1</v>
      </c>
      <c r="E5" s="828">
        <f t="shared" si="3"/>
        <v>1</v>
      </c>
      <c r="F5" s="828" t="str">
        <f t="shared" si="0"/>
        <v>NkSm FF</v>
      </c>
      <c r="G5" s="828" t="str">
        <f t="shared" si="1"/>
        <v>U</v>
      </c>
      <c r="H5" s="828">
        <v>5</v>
      </c>
      <c r="I5" s="828">
        <v>3</v>
      </c>
      <c r="J5" s="828">
        <v>36.182893999999997</v>
      </c>
      <c r="L5" s="830">
        <v>4</v>
      </c>
      <c r="M5" s="830">
        <v>1</v>
      </c>
      <c r="N5" s="830">
        <v>4</v>
      </c>
      <c r="O5" s="829" t="s">
        <v>290</v>
      </c>
      <c r="P5" s="829" t="str">
        <f t="shared" si="4"/>
        <v>NFNK Sp</v>
      </c>
      <c r="U5">
        <v>20</v>
      </c>
      <c r="V5" t="s">
        <v>437</v>
      </c>
      <c r="W5" s="2">
        <v>22699.049728000002</v>
      </c>
      <c r="X5" s="2">
        <v>114.86285599999999</v>
      </c>
      <c r="Y5" s="2">
        <v>32453.377783</v>
      </c>
      <c r="Z5" s="2">
        <v>240.81630999999999</v>
      </c>
      <c r="AA5" s="2">
        <v>6250.5974100000003</v>
      </c>
      <c r="AB5" s="2">
        <v>46.446886999999997</v>
      </c>
      <c r="AD5" s="38">
        <f t="shared" ref="AD5:AD33" si="5">W5/SUM(W5:X5)</f>
        <v>0.99496522766197693</v>
      </c>
      <c r="AE5" s="38">
        <f t="shared" ref="AE5:AE33" si="6">Y5/SUM(Y5:Z5)</f>
        <v>0.99263427906144475</v>
      </c>
      <c r="AF5" s="38">
        <f t="shared" ref="AF5:AF33" si="7">AA5/SUM(AA5:AB5)</f>
        <v>0.99262401774398701</v>
      </c>
    </row>
    <row r="6" spans="1:32" x14ac:dyDescent="0.25">
      <c r="A6" s="828">
        <v>44858</v>
      </c>
      <c r="B6" s="828">
        <v>13</v>
      </c>
      <c r="C6" s="828">
        <f t="shared" si="2"/>
        <v>2015</v>
      </c>
      <c r="D6" s="828">
        <v>2</v>
      </c>
      <c r="E6" s="828">
        <f t="shared" si="3"/>
        <v>1</v>
      </c>
      <c r="F6" s="828" t="str">
        <f t="shared" si="0"/>
        <v>NkSm FF</v>
      </c>
      <c r="G6" s="828" t="str">
        <f t="shared" si="1"/>
        <v>M</v>
      </c>
      <c r="H6" s="828">
        <v>2</v>
      </c>
      <c r="I6" s="828">
        <v>3</v>
      </c>
      <c r="J6" s="828">
        <v>945.74139400000001</v>
      </c>
      <c r="L6" s="830">
        <v>5</v>
      </c>
      <c r="M6" s="830">
        <v>1</v>
      </c>
      <c r="N6" s="830">
        <v>5</v>
      </c>
      <c r="O6" s="829" t="s">
        <v>292</v>
      </c>
      <c r="P6" s="829" t="str">
        <f t="shared" si="4"/>
        <v>SFNK Sp</v>
      </c>
      <c r="U6">
        <v>21</v>
      </c>
      <c r="V6" t="s">
        <v>778</v>
      </c>
      <c r="W6" s="2">
        <v>618.00596099999996</v>
      </c>
      <c r="X6" s="2">
        <v>1903.6814850000001</v>
      </c>
      <c r="Y6" s="2">
        <v>1705.649275</v>
      </c>
      <c r="Z6" s="2">
        <v>5256.4544830000004</v>
      </c>
      <c r="AA6" s="2">
        <v>2385.3269780000001</v>
      </c>
      <c r="AB6" s="2">
        <v>7482.9786610000001</v>
      </c>
      <c r="AD6" s="38">
        <f t="shared" si="5"/>
        <v>0.24507635233712466</v>
      </c>
      <c r="AE6" s="38">
        <f t="shared" si="6"/>
        <v>0.24499049917779175</v>
      </c>
      <c r="AF6" s="38">
        <f t="shared" si="7"/>
        <v>0.2417159606987726</v>
      </c>
    </row>
    <row r="7" spans="1:32" x14ac:dyDescent="0.25">
      <c r="A7" s="828">
        <v>44859</v>
      </c>
      <c r="B7" s="828">
        <v>13</v>
      </c>
      <c r="C7" s="828">
        <f t="shared" si="2"/>
        <v>2015</v>
      </c>
      <c r="D7" s="828">
        <v>2</v>
      </c>
      <c r="E7" s="828">
        <f t="shared" si="3"/>
        <v>1</v>
      </c>
      <c r="F7" s="828" t="str">
        <f t="shared" si="0"/>
        <v>NkSm FF</v>
      </c>
      <c r="G7" s="828" t="str">
        <f t="shared" si="1"/>
        <v>M</v>
      </c>
      <c r="H7" s="828">
        <v>3</v>
      </c>
      <c r="I7" s="828">
        <v>3</v>
      </c>
      <c r="J7" s="828">
        <v>7664.1625590000003</v>
      </c>
      <c r="L7" s="830">
        <v>6</v>
      </c>
      <c r="M7" s="830">
        <v>1</v>
      </c>
      <c r="N7" s="830">
        <v>6</v>
      </c>
      <c r="O7" s="829" t="s">
        <v>294</v>
      </c>
      <c r="P7" s="829" t="str">
        <f t="shared" si="4"/>
        <v>SFNK Sp</v>
      </c>
      <c r="U7">
        <v>22</v>
      </c>
      <c r="V7" t="s">
        <v>779</v>
      </c>
      <c r="W7" s="2">
        <v>103034.36065</v>
      </c>
      <c r="X7" s="2">
        <v>25372.232263999998</v>
      </c>
      <c r="Y7" s="2">
        <v>28387.241850999999</v>
      </c>
      <c r="Z7" s="2">
        <v>6994.3677530000004</v>
      </c>
      <c r="AA7" s="2">
        <v>80.343542999999997</v>
      </c>
      <c r="AB7" s="2">
        <v>20.074506</v>
      </c>
      <c r="AD7" s="38">
        <f t="shared" si="5"/>
        <v>0.80240709072474969</v>
      </c>
      <c r="AE7" s="38">
        <f t="shared" si="6"/>
        <v>0.80231629280627004</v>
      </c>
      <c r="AF7" s="38">
        <f t="shared" si="7"/>
        <v>0.80009065900095311</v>
      </c>
    </row>
    <row r="8" spans="1:32" x14ac:dyDescent="0.25">
      <c r="A8" s="828">
        <v>44860</v>
      </c>
      <c r="B8" s="828">
        <v>13</v>
      </c>
      <c r="C8" s="828">
        <f t="shared" si="2"/>
        <v>2015</v>
      </c>
      <c r="D8" s="828">
        <v>2</v>
      </c>
      <c r="E8" s="828">
        <f t="shared" si="3"/>
        <v>1</v>
      </c>
      <c r="F8" s="828" t="str">
        <f t="shared" si="0"/>
        <v>NkSm FF</v>
      </c>
      <c r="G8" s="828" t="str">
        <f t="shared" si="1"/>
        <v>M</v>
      </c>
      <c r="H8" s="828">
        <v>4</v>
      </c>
      <c r="I8" s="828">
        <v>3</v>
      </c>
      <c r="J8" s="828">
        <v>9718.6709420000007</v>
      </c>
      <c r="L8" s="830">
        <v>7</v>
      </c>
      <c r="M8" s="830">
        <v>2</v>
      </c>
      <c r="N8" s="830">
        <v>1</v>
      </c>
      <c r="O8" s="829" t="s">
        <v>296</v>
      </c>
      <c r="P8" s="829" t="str">
        <f t="shared" si="4"/>
        <v>Skag FF</v>
      </c>
      <c r="U8">
        <v>23</v>
      </c>
      <c r="V8" t="s">
        <v>780</v>
      </c>
      <c r="W8" s="2">
        <v>11159.925922999999</v>
      </c>
      <c r="X8" s="2">
        <v>7186.3540730000004</v>
      </c>
      <c r="Y8" s="2">
        <v>29717.689121000003</v>
      </c>
      <c r="Z8" s="2">
        <v>20687.34707</v>
      </c>
      <c r="AA8" s="2">
        <v>17756.731242000002</v>
      </c>
      <c r="AB8" s="2">
        <v>13577.729205</v>
      </c>
      <c r="AD8" s="38">
        <f t="shared" si="5"/>
        <v>0.60829366636905002</v>
      </c>
      <c r="AE8" s="38">
        <f t="shared" si="6"/>
        <v>0.58957777568873559</v>
      </c>
      <c r="AF8" s="38">
        <f t="shared" si="7"/>
        <v>0.566683803987442</v>
      </c>
    </row>
    <row r="9" spans="1:32" x14ac:dyDescent="0.25">
      <c r="A9" s="828">
        <v>44861</v>
      </c>
      <c r="B9" s="828">
        <v>13</v>
      </c>
      <c r="C9" s="828">
        <f t="shared" si="2"/>
        <v>2015</v>
      </c>
      <c r="D9" s="828">
        <v>2</v>
      </c>
      <c r="E9" s="828">
        <f t="shared" si="3"/>
        <v>1</v>
      </c>
      <c r="F9" s="828" t="str">
        <f t="shared" si="0"/>
        <v>NkSm FF</v>
      </c>
      <c r="G9" s="828" t="str">
        <f t="shared" si="1"/>
        <v>M</v>
      </c>
      <c r="H9" s="828">
        <v>5</v>
      </c>
      <c r="I9" s="828">
        <v>3</v>
      </c>
      <c r="J9" s="828">
        <v>668.85080000000005</v>
      </c>
      <c r="L9" s="830">
        <v>8</v>
      </c>
      <c r="M9" s="830">
        <v>2</v>
      </c>
      <c r="N9" s="830">
        <v>2</v>
      </c>
      <c r="O9" s="829" t="s">
        <v>298</v>
      </c>
      <c r="P9" s="829" t="str">
        <f t="shared" si="4"/>
        <v>Skag FF</v>
      </c>
      <c r="U9">
        <v>24</v>
      </c>
      <c r="V9" t="s">
        <v>781</v>
      </c>
      <c r="W9" s="2">
        <v>60879.684600000001</v>
      </c>
      <c r="X9" s="2">
        <v>155561.238075</v>
      </c>
      <c r="Y9" s="2">
        <v>65135.023657999998</v>
      </c>
      <c r="Z9" s="2">
        <v>157025.98902800001</v>
      </c>
      <c r="AA9" s="2">
        <v>49863.929063000003</v>
      </c>
      <c r="AB9" s="2">
        <v>144573.994767</v>
      </c>
      <c r="AD9" s="38">
        <f t="shared" si="5"/>
        <v>0.28127622007698966</v>
      </c>
      <c r="AE9" s="38">
        <f t="shared" si="6"/>
        <v>0.29318836311779484</v>
      </c>
      <c r="AF9" s="38">
        <f t="shared" si="7"/>
        <v>0.2564516637536039</v>
      </c>
    </row>
    <row r="10" spans="1:32" x14ac:dyDescent="0.25">
      <c r="A10" s="828">
        <v>44862</v>
      </c>
      <c r="B10" s="828">
        <v>13</v>
      </c>
      <c r="C10" s="828">
        <f t="shared" si="2"/>
        <v>2015</v>
      </c>
      <c r="D10" s="828">
        <v>3</v>
      </c>
      <c r="E10" s="828">
        <f t="shared" si="3"/>
        <v>2</v>
      </c>
      <c r="F10" s="828" t="str">
        <f t="shared" si="0"/>
        <v>NFNK Sp</v>
      </c>
      <c r="G10" s="828" t="str">
        <f t="shared" si="1"/>
        <v>U</v>
      </c>
      <c r="H10" s="828">
        <v>2</v>
      </c>
      <c r="I10" s="828">
        <v>3</v>
      </c>
      <c r="J10" s="828">
        <v>5.6922230000000003</v>
      </c>
      <c r="L10" s="830">
        <v>9</v>
      </c>
      <c r="M10" s="830">
        <v>2</v>
      </c>
      <c r="N10" s="830">
        <v>3</v>
      </c>
      <c r="O10" s="829" t="s">
        <v>300</v>
      </c>
      <c r="P10" s="829" t="str">
        <f t="shared" si="4"/>
        <v>SkagFYr</v>
      </c>
      <c r="U10">
        <v>25</v>
      </c>
      <c r="V10" t="s">
        <v>782</v>
      </c>
      <c r="W10" s="2">
        <v>4626.5378380000002</v>
      </c>
      <c r="X10" s="2">
        <v>635.03903200000002</v>
      </c>
      <c r="Y10" s="2">
        <v>19403.020643999997</v>
      </c>
      <c r="Z10" s="2">
        <v>2925.6837930000002</v>
      </c>
      <c r="AA10" s="2">
        <v>7547.8820479999995</v>
      </c>
      <c r="AB10" s="2">
        <v>1455.0135970000001</v>
      </c>
      <c r="AD10" s="38">
        <f t="shared" si="5"/>
        <v>0.87930632818066201</v>
      </c>
      <c r="AE10" s="38">
        <f t="shared" si="6"/>
        <v>0.86897207577561164</v>
      </c>
      <c r="AF10" s="38">
        <f t="shared" si="7"/>
        <v>0.83838382067573092</v>
      </c>
    </row>
    <row r="11" spans="1:32" x14ac:dyDescent="0.25">
      <c r="A11" s="828">
        <v>44863</v>
      </c>
      <c r="B11" s="828">
        <v>13</v>
      </c>
      <c r="C11" s="828">
        <f t="shared" si="2"/>
        <v>2015</v>
      </c>
      <c r="D11" s="828">
        <v>3</v>
      </c>
      <c r="E11" s="828">
        <f t="shared" si="3"/>
        <v>2</v>
      </c>
      <c r="F11" s="828" t="str">
        <f t="shared" si="0"/>
        <v>NFNK Sp</v>
      </c>
      <c r="G11" s="828" t="str">
        <f t="shared" si="1"/>
        <v>U</v>
      </c>
      <c r="H11" s="828">
        <v>3</v>
      </c>
      <c r="I11" s="828">
        <v>3</v>
      </c>
      <c r="J11" s="828">
        <v>23.928578000000002</v>
      </c>
      <c r="L11" s="830">
        <v>10</v>
      </c>
      <c r="M11" s="830">
        <v>2</v>
      </c>
      <c r="N11" s="830">
        <v>4</v>
      </c>
      <c r="O11" s="829" t="s">
        <v>302</v>
      </c>
      <c r="P11" s="829" t="str">
        <f t="shared" si="4"/>
        <v>SkagFYr</v>
      </c>
      <c r="U11">
        <v>26</v>
      </c>
      <c r="V11" t="s">
        <v>783</v>
      </c>
      <c r="W11" s="2">
        <v>4036.4308069999997</v>
      </c>
      <c r="X11" s="2">
        <v>1022.108612</v>
      </c>
      <c r="Y11" s="2">
        <v>185201.406162</v>
      </c>
      <c r="Z11" s="2">
        <v>47061.154561000003</v>
      </c>
      <c r="AA11" s="2">
        <v>44267.263329000001</v>
      </c>
      <c r="AB11" s="2">
        <v>10852.839433000001</v>
      </c>
      <c r="AD11" s="38">
        <f t="shared" si="5"/>
        <v>0.79794392662812219</v>
      </c>
      <c r="AE11" s="38">
        <f t="shared" si="6"/>
        <v>0.79737950699197757</v>
      </c>
      <c r="AF11" s="38">
        <f t="shared" si="7"/>
        <v>0.80310560232696104</v>
      </c>
    </row>
    <row r="12" spans="1:32" x14ac:dyDescent="0.25">
      <c r="A12" s="828">
        <v>44864</v>
      </c>
      <c r="B12" s="828">
        <v>13</v>
      </c>
      <c r="C12" s="828">
        <f t="shared" si="2"/>
        <v>2015</v>
      </c>
      <c r="D12" s="828">
        <v>3</v>
      </c>
      <c r="E12" s="828">
        <f t="shared" si="3"/>
        <v>2</v>
      </c>
      <c r="F12" s="828" t="str">
        <f t="shared" si="0"/>
        <v>NFNK Sp</v>
      </c>
      <c r="G12" s="828" t="str">
        <f t="shared" si="1"/>
        <v>U</v>
      </c>
      <c r="H12" s="828">
        <v>4</v>
      </c>
      <c r="I12" s="828">
        <v>2</v>
      </c>
      <c r="J12" s="828">
        <v>0.206543</v>
      </c>
      <c r="L12" s="830">
        <v>11</v>
      </c>
      <c r="M12" s="830">
        <v>2</v>
      </c>
      <c r="N12" s="830">
        <v>5</v>
      </c>
      <c r="O12" s="829" t="s">
        <v>304</v>
      </c>
      <c r="P12" s="829" t="str">
        <f t="shared" si="4"/>
        <v>SkagSpY</v>
      </c>
      <c r="U12">
        <v>27</v>
      </c>
      <c r="V12" t="s">
        <v>784</v>
      </c>
      <c r="W12" s="2">
        <v>390.75634000000002</v>
      </c>
      <c r="X12" s="2">
        <v>301.33087</v>
      </c>
      <c r="Y12" s="2">
        <v>615.87586399999998</v>
      </c>
      <c r="Z12" s="2">
        <v>483.90246500000001</v>
      </c>
      <c r="AA12" s="2">
        <v>191.93984399999999</v>
      </c>
      <c r="AB12" s="2">
        <v>141.50252800000001</v>
      </c>
      <c r="AD12" s="38">
        <f t="shared" si="5"/>
        <v>0.56460563691098986</v>
      </c>
      <c r="AE12" s="38">
        <f t="shared" si="6"/>
        <v>0.55999999978177417</v>
      </c>
      <c r="AF12" s="38">
        <f t="shared" si="7"/>
        <v>0.57563123381331993</v>
      </c>
    </row>
    <row r="13" spans="1:32" x14ac:dyDescent="0.25">
      <c r="A13" s="828">
        <v>44865</v>
      </c>
      <c r="B13" s="828">
        <v>13</v>
      </c>
      <c r="C13" s="828">
        <f t="shared" si="2"/>
        <v>2015</v>
      </c>
      <c r="D13" s="828">
        <v>3</v>
      </c>
      <c r="E13" s="828">
        <f t="shared" si="3"/>
        <v>2</v>
      </c>
      <c r="F13" s="828" t="str">
        <f t="shared" si="0"/>
        <v>NFNK Sp</v>
      </c>
      <c r="G13" s="828" t="str">
        <f t="shared" si="1"/>
        <v>U</v>
      </c>
      <c r="H13" s="828">
        <v>4</v>
      </c>
      <c r="I13" s="828">
        <v>3</v>
      </c>
      <c r="J13" s="828">
        <v>414.548069</v>
      </c>
      <c r="L13" s="830">
        <v>12</v>
      </c>
      <c r="M13" s="830">
        <v>2</v>
      </c>
      <c r="N13" s="830">
        <v>6</v>
      </c>
      <c r="O13" s="829" t="s">
        <v>306</v>
      </c>
      <c r="P13" s="829" t="str">
        <f t="shared" si="4"/>
        <v>SkagSpY</v>
      </c>
      <c r="U13">
        <v>28</v>
      </c>
      <c r="V13" t="s">
        <v>785</v>
      </c>
      <c r="W13" s="2"/>
      <c r="X13" s="2">
        <v>13855.378303</v>
      </c>
      <c r="Y13" s="2"/>
      <c r="Z13" s="2">
        <v>46773.546872999999</v>
      </c>
      <c r="AA13" s="2"/>
      <c r="AB13" s="2">
        <v>42222.709551</v>
      </c>
      <c r="AD13" s="38">
        <f t="shared" si="5"/>
        <v>0</v>
      </c>
      <c r="AE13" s="38">
        <f t="shared" si="6"/>
        <v>0</v>
      </c>
      <c r="AF13" s="38">
        <f t="shared" si="7"/>
        <v>0</v>
      </c>
    </row>
    <row r="14" spans="1:32" x14ac:dyDescent="0.25">
      <c r="A14" s="828">
        <v>44866</v>
      </c>
      <c r="B14" s="828">
        <v>13</v>
      </c>
      <c r="C14" s="828">
        <f t="shared" si="2"/>
        <v>2015</v>
      </c>
      <c r="D14" s="828">
        <v>3</v>
      </c>
      <c r="E14" s="828">
        <f t="shared" si="3"/>
        <v>2</v>
      </c>
      <c r="F14" s="828" t="str">
        <f t="shared" si="0"/>
        <v>NFNK Sp</v>
      </c>
      <c r="G14" s="828" t="str">
        <f t="shared" si="1"/>
        <v>U</v>
      </c>
      <c r="H14" s="828">
        <v>5</v>
      </c>
      <c r="I14" s="828">
        <v>3</v>
      </c>
      <c r="J14" s="828">
        <v>62.360484</v>
      </c>
      <c r="L14" s="830">
        <v>13</v>
      </c>
      <c r="M14" s="830">
        <v>3</v>
      </c>
      <c r="N14" s="830">
        <v>1</v>
      </c>
      <c r="O14" s="829" t="s">
        <v>308</v>
      </c>
      <c r="P14" s="829" t="str">
        <f t="shared" si="4"/>
        <v>Snoh FF</v>
      </c>
      <c r="U14">
        <v>29</v>
      </c>
      <c r="V14" t="s">
        <v>786</v>
      </c>
      <c r="W14" s="2">
        <v>804.05968600000006</v>
      </c>
      <c r="X14" s="2">
        <v>42924.810832000003</v>
      </c>
      <c r="Y14" s="2">
        <v>243.16701</v>
      </c>
      <c r="Z14" s="2">
        <v>12757.063377</v>
      </c>
      <c r="AA14" s="2">
        <v>896.43082400000003</v>
      </c>
      <c r="AB14" s="2">
        <v>47516.979637999997</v>
      </c>
      <c r="AD14" s="38">
        <f t="shared" si="5"/>
        <v>1.8387387473660612E-2</v>
      </c>
      <c r="AE14" s="38">
        <f t="shared" si="6"/>
        <v>1.8704823127070325E-2</v>
      </c>
      <c r="AF14" s="38">
        <f t="shared" si="7"/>
        <v>1.8516167637138772E-2</v>
      </c>
    </row>
    <row r="15" spans="1:32" x14ac:dyDescent="0.25">
      <c r="A15" s="828">
        <v>44867</v>
      </c>
      <c r="B15" s="828">
        <v>13</v>
      </c>
      <c r="C15" s="828">
        <f t="shared" si="2"/>
        <v>2015</v>
      </c>
      <c r="D15" s="828">
        <v>4</v>
      </c>
      <c r="E15" s="828">
        <f t="shared" si="3"/>
        <v>2</v>
      </c>
      <c r="F15" s="828" t="str">
        <f t="shared" si="0"/>
        <v>NFNK Sp</v>
      </c>
      <c r="G15" s="828" t="str">
        <f t="shared" si="1"/>
        <v>M</v>
      </c>
      <c r="H15" s="828">
        <v>2</v>
      </c>
      <c r="I15" s="828">
        <v>3</v>
      </c>
      <c r="J15" s="828">
        <v>223.500865</v>
      </c>
      <c r="L15" s="830">
        <v>14</v>
      </c>
      <c r="M15" s="830">
        <v>3</v>
      </c>
      <c r="N15" s="830">
        <v>2</v>
      </c>
      <c r="O15" s="829" t="s">
        <v>310</v>
      </c>
      <c r="P15" s="829" t="str">
        <f t="shared" si="4"/>
        <v>Snoh FF</v>
      </c>
      <c r="U15">
        <v>30</v>
      </c>
      <c r="V15" t="s">
        <v>787</v>
      </c>
      <c r="W15" s="2">
        <v>826.82202800000005</v>
      </c>
      <c r="X15" s="2">
        <v>19305.380892000001</v>
      </c>
      <c r="Y15" s="2">
        <v>1860.3153179999999</v>
      </c>
      <c r="Z15" s="2">
        <v>43568.400119999998</v>
      </c>
      <c r="AA15" s="2">
        <v>177.38508300000001</v>
      </c>
      <c r="AB15" s="2">
        <v>4157.1697510000004</v>
      </c>
      <c r="AD15" s="38">
        <f t="shared" si="5"/>
        <v>4.1069625181385766E-2</v>
      </c>
      <c r="AE15" s="38">
        <f t="shared" si="6"/>
        <v>4.0950207375749219E-2</v>
      </c>
      <c r="AF15" s="38">
        <f t="shared" si="7"/>
        <v>4.0923483447158529E-2</v>
      </c>
    </row>
    <row r="16" spans="1:32" x14ac:dyDescent="0.25">
      <c r="A16" s="828">
        <v>44868</v>
      </c>
      <c r="B16" s="828">
        <v>13</v>
      </c>
      <c r="C16" s="828">
        <f t="shared" si="2"/>
        <v>2015</v>
      </c>
      <c r="D16" s="828">
        <v>4</v>
      </c>
      <c r="E16" s="828">
        <f t="shared" si="3"/>
        <v>2</v>
      </c>
      <c r="F16" s="828" t="str">
        <f t="shared" si="0"/>
        <v>NFNK Sp</v>
      </c>
      <c r="G16" s="828" t="str">
        <f t="shared" si="1"/>
        <v>M</v>
      </c>
      <c r="H16" s="828">
        <v>3</v>
      </c>
      <c r="I16" s="828">
        <v>3</v>
      </c>
      <c r="J16" s="828">
        <v>934.85697400000004</v>
      </c>
      <c r="L16" s="830">
        <v>15</v>
      </c>
      <c r="M16" s="830">
        <v>3</v>
      </c>
      <c r="N16" s="830">
        <v>3</v>
      </c>
      <c r="O16" s="829" t="s">
        <v>312</v>
      </c>
      <c r="P16" s="829" t="str">
        <f t="shared" si="4"/>
        <v>SnohFYr</v>
      </c>
      <c r="U16">
        <v>31</v>
      </c>
      <c r="V16" t="s">
        <v>788</v>
      </c>
      <c r="W16" s="2">
        <v>720.55779500000006</v>
      </c>
      <c r="X16" s="2">
        <v>35502.00937</v>
      </c>
      <c r="Y16" s="2">
        <v>1976.080395</v>
      </c>
      <c r="Z16" s="2">
        <v>90204.311342000001</v>
      </c>
      <c r="AA16" s="2">
        <v>721.62583199999995</v>
      </c>
      <c r="AB16" s="2">
        <v>35292.211694999998</v>
      </c>
      <c r="AD16" s="38">
        <f t="shared" si="5"/>
        <v>1.9892510426379659E-2</v>
      </c>
      <c r="AE16" s="38">
        <f t="shared" si="6"/>
        <v>2.1437101294144612E-2</v>
      </c>
      <c r="AF16" s="38">
        <f t="shared" si="7"/>
        <v>2.0037460086251253E-2</v>
      </c>
    </row>
    <row r="17" spans="1:32" x14ac:dyDescent="0.25">
      <c r="A17" s="828">
        <v>44869</v>
      </c>
      <c r="B17" s="828">
        <v>13</v>
      </c>
      <c r="C17" s="828">
        <f t="shared" si="2"/>
        <v>2015</v>
      </c>
      <c r="D17" s="828">
        <v>4</v>
      </c>
      <c r="E17" s="828">
        <f t="shared" si="3"/>
        <v>2</v>
      </c>
      <c r="F17" s="828" t="str">
        <f t="shared" si="0"/>
        <v>NFNK Sp</v>
      </c>
      <c r="G17" s="828" t="str">
        <f t="shared" si="1"/>
        <v>M</v>
      </c>
      <c r="H17" s="828">
        <v>4</v>
      </c>
      <c r="I17" s="828">
        <v>2</v>
      </c>
      <c r="J17" s="828">
        <v>0.53708</v>
      </c>
      <c r="L17" s="830">
        <v>16</v>
      </c>
      <c r="M17" s="830">
        <v>3</v>
      </c>
      <c r="N17" s="830">
        <v>4</v>
      </c>
      <c r="O17" s="829" t="s">
        <v>314</v>
      </c>
      <c r="P17" s="829" t="str">
        <f t="shared" si="4"/>
        <v>SnohFYr</v>
      </c>
      <c r="U17">
        <v>32</v>
      </c>
      <c r="V17" t="s">
        <v>789</v>
      </c>
      <c r="W17" s="2"/>
      <c r="X17" s="2">
        <v>13365.412433</v>
      </c>
      <c r="Y17" s="2"/>
      <c r="Z17" s="2">
        <v>6207.1301469999999</v>
      </c>
      <c r="AA17" s="2"/>
      <c r="AB17" s="2">
        <v>446.33556199999998</v>
      </c>
      <c r="AD17" s="38">
        <f t="shared" si="5"/>
        <v>0</v>
      </c>
      <c r="AE17" s="38">
        <f t="shared" si="6"/>
        <v>0</v>
      </c>
      <c r="AF17" s="38">
        <f t="shared" si="7"/>
        <v>0</v>
      </c>
    </row>
    <row r="18" spans="1:32" x14ac:dyDescent="0.25">
      <c r="A18" s="828">
        <v>44870</v>
      </c>
      <c r="B18" s="828">
        <v>13</v>
      </c>
      <c r="C18" s="828">
        <f t="shared" si="2"/>
        <v>2015</v>
      </c>
      <c r="D18" s="828">
        <v>4</v>
      </c>
      <c r="E18" s="828">
        <f t="shared" si="3"/>
        <v>2</v>
      </c>
      <c r="F18" s="828" t="str">
        <f t="shared" si="0"/>
        <v>NFNK Sp</v>
      </c>
      <c r="G18" s="828" t="str">
        <f t="shared" si="1"/>
        <v>M</v>
      </c>
      <c r="H18" s="828">
        <v>4</v>
      </c>
      <c r="I18" s="828">
        <v>3</v>
      </c>
      <c r="J18" s="828">
        <v>1077.8753300000001</v>
      </c>
      <c r="L18" s="830">
        <v>17</v>
      </c>
      <c r="M18" s="830">
        <v>3</v>
      </c>
      <c r="N18" s="830">
        <v>5</v>
      </c>
      <c r="O18" s="829" t="s">
        <v>316</v>
      </c>
      <c r="P18" s="829" t="str">
        <f t="shared" si="4"/>
        <v>Stil FF</v>
      </c>
      <c r="U18">
        <v>35</v>
      </c>
      <c r="V18" t="s">
        <v>792</v>
      </c>
      <c r="W18" s="2">
        <v>86268.848127000005</v>
      </c>
      <c r="X18" s="2">
        <v>177313.46324400001</v>
      </c>
      <c r="Y18" s="2">
        <v>17246.527886</v>
      </c>
      <c r="Z18" s="2">
        <v>36121.677527</v>
      </c>
      <c r="AA18" s="2">
        <v>72.867909999999995</v>
      </c>
      <c r="AB18" s="2">
        <v>355.67499500000002</v>
      </c>
      <c r="AD18" s="38">
        <f t="shared" si="5"/>
        <v>0.32729376898730511</v>
      </c>
      <c r="AE18" s="38">
        <f t="shared" si="6"/>
        <v>0.32316109849552677</v>
      </c>
      <c r="AF18" s="38">
        <f t="shared" si="7"/>
        <v>0.17003644010860475</v>
      </c>
    </row>
    <row r="19" spans="1:32" x14ac:dyDescent="0.25">
      <c r="A19" s="828">
        <v>44871</v>
      </c>
      <c r="B19" s="828">
        <v>13</v>
      </c>
      <c r="C19" s="828">
        <f t="shared" si="2"/>
        <v>2015</v>
      </c>
      <c r="D19" s="828">
        <v>4</v>
      </c>
      <c r="E19" s="828">
        <f t="shared" si="3"/>
        <v>2</v>
      </c>
      <c r="F19" s="828" t="str">
        <f t="shared" si="0"/>
        <v>NFNK Sp</v>
      </c>
      <c r="G19" s="828" t="str">
        <f t="shared" si="1"/>
        <v>M</v>
      </c>
      <c r="H19" s="828">
        <v>5</v>
      </c>
      <c r="I19" s="828">
        <v>3</v>
      </c>
      <c r="J19" s="828">
        <v>89.401880000000006</v>
      </c>
      <c r="L19" s="830">
        <v>18</v>
      </c>
      <c r="M19" s="830">
        <v>3</v>
      </c>
      <c r="N19" s="830">
        <v>6</v>
      </c>
      <c r="O19" s="829" t="s">
        <v>318</v>
      </c>
      <c r="P19" s="829" t="str">
        <f t="shared" si="4"/>
        <v>Stil FF</v>
      </c>
      <c r="T19">
        <v>2016</v>
      </c>
      <c r="U19">
        <v>19</v>
      </c>
      <c r="V19" t="s">
        <v>436</v>
      </c>
      <c r="W19" s="2">
        <v>23729.405235999999</v>
      </c>
      <c r="X19" s="2">
        <v>8320.1941979999992</v>
      </c>
      <c r="Y19" s="2">
        <v>3171.514244</v>
      </c>
      <c r="Z19" s="2">
        <v>819.92908599999998</v>
      </c>
      <c r="AA19" s="2">
        <v>56.009568999999999</v>
      </c>
      <c r="AB19" s="2">
        <v>17.004448</v>
      </c>
      <c r="AD19" s="38">
        <f t="shared" si="5"/>
        <v>0.74039631243648329</v>
      </c>
      <c r="AE19" s="38">
        <f t="shared" si="6"/>
        <v>0.79457829706929595</v>
      </c>
      <c r="AF19" s="38">
        <f t="shared" si="7"/>
        <v>0.76710707479633677</v>
      </c>
    </row>
    <row r="20" spans="1:32" x14ac:dyDescent="0.25">
      <c r="A20" s="828">
        <v>44872</v>
      </c>
      <c r="B20" s="828">
        <v>13</v>
      </c>
      <c r="C20" s="828">
        <f t="shared" si="2"/>
        <v>2015</v>
      </c>
      <c r="D20" s="828">
        <v>5</v>
      </c>
      <c r="E20" s="828">
        <f t="shared" si="3"/>
        <v>3</v>
      </c>
      <c r="F20" s="828" t="str">
        <f t="shared" si="0"/>
        <v>SFNK Sp</v>
      </c>
      <c r="G20" s="828" t="str">
        <f t="shared" si="1"/>
        <v>U</v>
      </c>
      <c r="H20" s="828">
        <v>2</v>
      </c>
      <c r="I20" s="828">
        <v>3</v>
      </c>
      <c r="J20" s="828">
        <v>34.392575000000001</v>
      </c>
      <c r="L20" s="830">
        <v>19</v>
      </c>
      <c r="M20" s="830">
        <v>3</v>
      </c>
      <c r="N20" s="830">
        <v>7</v>
      </c>
      <c r="O20" s="829" t="s">
        <v>320</v>
      </c>
      <c r="P20" s="829" t="str">
        <f t="shared" si="4"/>
        <v>Tula FF</v>
      </c>
      <c r="U20">
        <v>20</v>
      </c>
      <c r="V20" t="s">
        <v>437</v>
      </c>
      <c r="W20" s="2">
        <v>37652.504180000004</v>
      </c>
      <c r="X20" s="2">
        <v>217.22542100000001</v>
      </c>
      <c r="Y20" s="2">
        <v>51362.094284999999</v>
      </c>
      <c r="Z20" s="2">
        <v>258.27596999999997</v>
      </c>
      <c r="AA20" s="2">
        <v>6423.1353060000001</v>
      </c>
      <c r="AB20" s="2">
        <v>47.231161999999998</v>
      </c>
      <c r="AD20" s="38">
        <f t="shared" si="5"/>
        <v>0.99426387715759479</v>
      </c>
      <c r="AE20" s="38">
        <f t="shared" si="6"/>
        <v>0.99499662693769642</v>
      </c>
      <c r="AF20" s="38">
        <f t="shared" si="7"/>
        <v>0.99270038841948327</v>
      </c>
    </row>
    <row r="21" spans="1:32" x14ac:dyDescent="0.25">
      <c r="A21" s="828">
        <v>44873</v>
      </c>
      <c r="B21" s="828">
        <v>13</v>
      </c>
      <c r="C21" s="828">
        <f t="shared" si="2"/>
        <v>2015</v>
      </c>
      <c r="D21" s="828">
        <v>5</v>
      </c>
      <c r="E21" s="828">
        <f t="shared" si="3"/>
        <v>3</v>
      </c>
      <c r="F21" s="828" t="str">
        <f t="shared" si="0"/>
        <v>SFNK Sp</v>
      </c>
      <c r="G21" s="828" t="str">
        <f t="shared" si="1"/>
        <v>U</v>
      </c>
      <c r="H21" s="828">
        <v>3</v>
      </c>
      <c r="I21" s="828">
        <v>3</v>
      </c>
      <c r="J21" s="828">
        <v>144.590667</v>
      </c>
      <c r="L21" s="830">
        <v>20</v>
      </c>
      <c r="M21" s="830">
        <v>3</v>
      </c>
      <c r="N21" s="830">
        <v>8</v>
      </c>
      <c r="O21" s="829" t="s">
        <v>322</v>
      </c>
      <c r="P21" s="829" t="str">
        <f t="shared" si="4"/>
        <v>Tula FF</v>
      </c>
      <c r="U21">
        <v>21</v>
      </c>
      <c r="V21" t="s">
        <v>778</v>
      </c>
      <c r="W21" s="2">
        <v>22.011839999999999</v>
      </c>
      <c r="X21" s="2">
        <v>4297.5428190000002</v>
      </c>
      <c r="Y21" s="2">
        <v>62.990774999999999</v>
      </c>
      <c r="Z21" s="2">
        <v>12571.670201999999</v>
      </c>
      <c r="AA21" s="2">
        <v>27.879401999999999</v>
      </c>
      <c r="AB21" s="2">
        <v>5435.9623449999999</v>
      </c>
      <c r="AD21" s="38">
        <f t="shared" si="5"/>
        <v>5.095858656201345E-3</v>
      </c>
      <c r="AE21" s="38">
        <f t="shared" si="6"/>
        <v>4.9855532423598642E-3</v>
      </c>
      <c r="AF21" s="38">
        <f t="shared" si="7"/>
        <v>5.102527359125579E-3</v>
      </c>
    </row>
    <row r="22" spans="1:32" x14ac:dyDescent="0.25">
      <c r="A22" s="828">
        <v>44874</v>
      </c>
      <c r="B22" s="828">
        <v>13</v>
      </c>
      <c r="C22" s="828">
        <f t="shared" si="2"/>
        <v>2015</v>
      </c>
      <c r="D22" s="828">
        <v>5</v>
      </c>
      <c r="E22" s="828">
        <f t="shared" si="3"/>
        <v>3</v>
      </c>
      <c r="F22" s="828" t="str">
        <f t="shared" si="0"/>
        <v>SFNK Sp</v>
      </c>
      <c r="G22" s="828" t="str">
        <f t="shared" si="1"/>
        <v>U</v>
      </c>
      <c r="H22" s="828">
        <v>4</v>
      </c>
      <c r="I22" s="828">
        <v>2</v>
      </c>
      <c r="J22" s="828">
        <v>0.127217</v>
      </c>
      <c r="L22" s="830">
        <v>21</v>
      </c>
      <c r="M22" s="830">
        <v>4</v>
      </c>
      <c r="N22" s="830">
        <v>1</v>
      </c>
      <c r="O22" s="829" t="s">
        <v>324</v>
      </c>
      <c r="P22" s="829" t="str">
        <f t="shared" si="4"/>
        <v>MidPSFF</v>
      </c>
      <c r="U22">
        <v>22</v>
      </c>
      <c r="V22" t="s">
        <v>779</v>
      </c>
      <c r="W22" s="2">
        <v>50943.531607999998</v>
      </c>
      <c r="X22" s="2">
        <v>13934.591909999999</v>
      </c>
      <c r="Y22" s="2">
        <v>28205.302089000001</v>
      </c>
      <c r="Z22" s="2">
        <v>7481.487795</v>
      </c>
      <c r="AA22" s="2">
        <v>79.777501000000001</v>
      </c>
      <c r="AB22" s="2">
        <v>21.222276000000001</v>
      </c>
      <c r="AD22" s="38">
        <f t="shared" si="5"/>
        <v>0.78521894354521615</v>
      </c>
      <c r="AE22" s="38">
        <f t="shared" si="6"/>
        <v>0.79035694106086329</v>
      </c>
      <c r="AF22" s="38">
        <f t="shared" si="7"/>
        <v>0.78987799151279314</v>
      </c>
    </row>
    <row r="23" spans="1:32" x14ac:dyDescent="0.25">
      <c r="A23" s="828">
        <v>44875</v>
      </c>
      <c r="B23" s="828">
        <v>13</v>
      </c>
      <c r="C23" s="828">
        <f t="shared" si="2"/>
        <v>2015</v>
      </c>
      <c r="D23" s="828">
        <v>5</v>
      </c>
      <c r="E23" s="828">
        <f t="shared" si="3"/>
        <v>3</v>
      </c>
      <c r="F23" s="828" t="str">
        <f t="shared" si="0"/>
        <v>SFNK Sp</v>
      </c>
      <c r="G23" s="828" t="str">
        <f t="shared" si="1"/>
        <v>U</v>
      </c>
      <c r="H23" s="828">
        <v>4</v>
      </c>
      <c r="I23" s="828">
        <v>3</v>
      </c>
      <c r="J23" s="828">
        <v>255.33453900000001</v>
      </c>
      <c r="L23" s="830">
        <v>22</v>
      </c>
      <c r="M23" s="830">
        <v>4</v>
      </c>
      <c r="N23" s="830">
        <v>2</v>
      </c>
      <c r="O23" s="829" t="s">
        <v>326</v>
      </c>
      <c r="P23" s="829" t="str">
        <f t="shared" si="4"/>
        <v>MidPSFF</v>
      </c>
      <c r="U23">
        <v>23</v>
      </c>
      <c r="V23" t="s">
        <v>780</v>
      </c>
      <c r="W23" s="2">
        <v>11157.713715</v>
      </c>
      <c r="X23" s="2">
        <v>7574.7207330000001</v>
      </c>
      <c r="Y23" s="2">
        <v>28978.515901999999</v>
      </c>
      <c r="Z23" s="2">
        <v>18179.519386</v>
      </c>
      <c r="AA23" s="2">
        <v>17508.475039999998</v>
      </c>
      <c r="AB23" s="2">
        <v>12169.301888</v>
      </c>
      <c r="AD23" s="38">
        <f t="shared" si="5"/>
        <v>0.59563607420984577</v>
      </c>
      <c r="AE23" s="38">
        <f t="shared" si="6"/>
        <v>0.61449794769914801</v>
      </c>
      <c r="AF23" s="38">
        <f t="shared" si="7"/>
        <v>0.58995237690735969</v>
      </c>
    </row>
    <row r="24" spans="1:32" x14ac:dyDescent="0.25">
      <c r="A24" s="828">
        <v>44876</v>
      </c>
      <c r="B24" s="828">
        <v>13</v>
      </c>
      <c r="C24" s="828">
        <f t="shared" si="2"/>
        <v>2015</v>
      </c>
      <c r="D24" s="828">
        <v>5</v>
      </c>
      <c r="E24" s="828">
        <f t="shared" si="3"/>
        <v>3</v>
      </c>
      <c r="F24" s="828" t="str">
        <f t="shared" si="0"/>
        <v>SFNK Sp</v>
      </c>
      <c r="G24" s="828" t="str">
        <f t="shared" si="1"/>
        <v>U</v>
      </c>
      <c r="H24" s="828">
        <v>5</v>
      </c>
      <c r="I24" s="828">
        <v>3</v>
      </c>
      <c r="J24" s="828">
        <v>32.218769000000002</v>
      </c>
      <c r="L24" s="830">
        <v>23</v>
      </c>
      <c r="M24" s="830">
        <v>4</v>
      </c>
      <c r="N24" s="830">
        <v>3</v>
      </c>
      <c r="O24" s="829" t="s">
        <v>328</v>
      </c>
      <c r="P24" s="829" t="str">
        <f t="shared" si="4"/>
        <v>UWAc FF</v>
      </c>
      <c r="U24">
        <v>24</v>
      </c>
      <c r="V24" t="s">
        <v>781</v>
      </c>
      <c r="W24" s="2">
        <v>40303.105602000003</v>
      </c>
      <c r="X24" s="2">
        <v>120439.89880900001</v>
      </c>
      <c r="Y24" s="2">
        <v>124962.22394700001</v>
      </c>
      <c r="Z24" s="2">
        <v>286691.98829100002</v>
      </c>
      <c r="AA24" s="2">
        <v>30432.018693999999</v>
      </c>
      <c r="AB24" s="2">
        <v>76074.937692000007</v>
      </c>
      <c r="AD24" s="38">
        <f t="shared" si="5"/>
        <v>0.25073007531295072</v>
      </c>
      <c r="AE24" s="38">
        <f t="shared" si="6"/>
        <v>0.30356114484443186</v>
      </c>
      <c r="AF24" s="38">
        <f t="shared" si="7"/>
        <v>0.28572799117185355</v>
      </c>
    </row>
    <row r="25" spans="1:32" x14ac:dyDescent="0.25">
      <c r="A25" s="828">
        <v>44877</v>
      </c>
      <c r="B25" s="828">
        <v>13</v>
      </c>
      <c r="C25" s="828">
        <f t="shared" si="2"/>
        <v>2015</v>
      </c>
      <c r="D25" s="828">
        <v>7</v>
      </c>
      <c r="E25" s="828">
        <f t="shared" si="3"/>
        <v>4</v>
      </c>
      <c r="F25" s="828" t="str">
        <f t="shared" si="0"/>
        <v>Skag FF</v>
      </c>
      <c r="G25" s="828" t="str">
        <f t="shared" si="1"/>
        <v>U</v>
      </c>
      <c r="H25" s="828">
        <v>2</v>
      </c>
      <c r="I25" s="828">
        <v>3</v>
      </c>
      <c r="J25" s="828">
        <v>995.00773400000003</v>
      </c>
      <c r="L25" s="830">
        <v>24</v>
      </c>
      <c r="M25" s="830">
        <v>4</v>
      </c>
      <c r="N25" s="830">
        <v>4</v>
      </c>
      <c r="O25" s="829" t="s">
        <v>330</v>
      </c>
      <c r="P25" s="829" t="str">
        <f t="shared" si="4"/>
        <v>UWAc FF</v>
      </c>
      <c r="U25">
        <v>25</v>
      </c>
      <c r="V25" t="s">
        <v>782</v>
      </c>
      <c r="W25" s="2">
        <v>4645.2269919999999</v>
      </c>
      <c r="X25" s="2">
        <v>676.22661700000003</v>
      </c>
      <c r="Y25" s="2">
        <v>32932.137001000003</v>
      </c>
      <c r="Z25" s="2">
        <v>4143.4210999999996</v>
      </c>
      <c r="AA25" s="2">
        <v>18623.580430000002</v>
      </c>
      <c r="AB25" s="2">
        <v>2246.4765980000002</v>
      </c>
      <c r="AD25" s="38">
        <f t="shared" si="5"/>
        <v>0.87292445510446237</v>
      </c>
      <c r="AE25" s="38">
        <f t="shared" si="6"/>
        <v>0.88824386436172775</v>
      </c>
      <c r="AF25" s="38">
        <f t="shared" si="7"/>
        <v>0.89235886634204931</v>
      </c>
    </row>
    <row r="26" spans="1:32" x14ac:dyDescent="0.25">
      <c r="A26" s="828">
        <v>44878</v>
      </c>
      <c r="B26" s="828">
        <v>13</v>
      </c>
      <c r="C26" s="828">
        <f t="shared" si="2"/>
        <v>2015</v>
      </c>
      <c r="D26" s="828">
        <v>7</v>
      </c>
      <c r="E26" s="828">
        <f t="shared" si="3"/>
        <v>4</v>
      </c>
      <c r="F26" s="828" t="str">
        <f t="shared" si="0"/>
        <v>Skag FF</v>
      </c>
      <c r="G26" s="828" t="str">
        <f t="shared" si="1"/>
        <v>U</v>
      </c>
      <c r="H26" s="828">
        <v>3</v>
      </c>
      <c r="I26" s="828">
        <v>2</v>
      </c>
      <c r="J26" s="828">
        <v>1.300513</v>
      </c>
      <c r="L26" s="830">
        <v>25</v>
      </c>
      <c r="M26" s="830">
        <v>4</v>
      </c>
      <c r="N26" s="830">
        <v>5</v>
      </c>
      <c r="O26" s="829" t="s">
        <v>332</v>
      </c>
      <c r="P26" s="829" t="str">
        <f t="shared" si="4"/>
        <v>SPSd FF</v>
      </c>
      <c r="U26">
        <v>26</v>
      </c>
      <c r="V26" t="s">
        <v>783</v>
      </c>
      <c r="W26" s="2">
        <v>2268.1004990000001</v>
      </c>
      <c r="X26" s="2">
        <v>532.03018299999997</v>
      </c>
      <c r="Y26" s="2">
        <v>118970.04192600001</v>
      </c>
      <c r="Z26" s="2">
        <v>28472.460298999998</v>
      </c>
      <c r="AA26" s="2">
        <v>52227.657468999998</v>
      </c>
      <c r="AB26" s="2">
        <v>13236.896391</v>
      </c>
      <c r="AD26" s="38">
        <f t="shared" si="5"/>
        <v>0.80999808815351571</v>
      </c>
      <c r="AE26" s="38">
        <f t="shared" si="6"/>
        <v>0.80689109402422854</v>
      </c>
      <c r="AF26" s="38">
        <f t="shared" si="7"/>
        <v>0.79780055601833133</v>
      </c>
    </row>
    <row r="27" spans="1:32" x14ac:dyDescent="0.25">
      <c r="A27" s="828">
        <v>44879</v>
      </c>
      <c r="B27" s="828">
        <v>13</v>
      </c>
      <c r="C27" s="828">
        <f t="shared" si="2"/>
        <v>2015</v>
      </c>
      <c r="D27" s="828">
        <v>7</v>
      </c>
      <c r="E27" s="828">
        <f t="shared" si="3"/>
        <v>4</v>
      </c>
      <c r="F27" s="828" t="str">
        <f t="shared" si="0"/>
        <v>Skag FF</v>
      </c>
      <c r="G27" s="828" t="str">
        <f t="shared" si="1"/>
        <v>U</v>
      </c>
      <c r="H27" s="828">
        <v>3</v>
      </c>
      <c r="I27" s="828">
        <v>3</v>
      </c>
      <c r="J27" s="828">
        <v>4035.0966020000001</v>
      </c>
      <c r="L27" s="830">
        <v>26</v>
      </c>
      <c r="M27" s="830">
        <v>4</v>
      </c>
      <c r="N27" s="830">
        <v>6</v>
      </c>
      <c r="O27" s="829" t="s">
        <v>334</v>
      </c>
      <c r="P27" s="829" t="str">
        <f t="shared" si="4"/>
        <v>SPSd FF</v>
      </c>
      <c r="U27">
        <v>27</v>
      </c>
      <c r="V27" t="s">
        <v>784</v>
      </c>
      <c r="W27" s="2">
        <v>396.93419599999999</v>
      </c>
      <c r="X27" s="2">
        <v>305.60420399999998</v>
      </c>
      <c r="Y27" s="2">
        <v>620.28629799999999</v>
      </c>
      <c r="Z27" s="2">
        <v>487.36780499999998</v>
      </c>
      <c r="AA27" s="2">
        <v>180.61622</v>
      </c>
      <c r="AB27" s="2">
        <v>133.28346300000001</v>
      </c>
      <c r="AD27" s="38">
        <f t="shared" si="5"/>
        <v>0.56500000000000006</v>
      </c>
      <c r="AE27" s="38">
        <f t="shared" si="6"/>
        <v>0.56000000028889896</v>
      </c>
      <c r="AF27" s="38">
        <f t="shared" si="7"/>
        <v>0.57539471933777009</v>
      </c>
    </row>
    <row r="28" spans="1:32" x14ac:dyDescent="0.25">
      <c r="A28" s="828">
        <v>44880</v>
      </c>
      <c r="B28" s="828">
        <v>13</v>
      </c>
      <c r="C28" s="828">
        <f t="shared" si="2"/>
        <v>2015</v>
      </c>
      <c r="D28" s="828">
        <v>7</v>
      </c>
      <c r="E28" s="828">
        <f t="shared" si="3"/>
        <v>4</v>
      </c>
      <c r="F28" s="828" t="str">
        <f t="shared" si="0"/>
        <v>Skag FF</v>
      </c>
      <c r="G28" s="828" t="str">
        <f t="shared" si="1"/>
        <v>U</v>
      </c>
      <c r="H28" s="828">
        <v>4</v>
      </c>
      <c r="I28" s="828">
        <v>2</v>
      </c>
      <c r="J28" s="828">
        <v>1.2331099999999999</v>
      </c>
      <c r="L28" s="830">
        <v>27</v>
      </c>
      <c r="M28" s="830">
        <v>4</v>
      </c>
      <c r="N28" s="830">
        <v>7</v>
      </c>
      <c r="O28" s="829" t="s">
        <v>336</v>
      </c>
      <c r="P28" s="829" t="str">
        <f t="shared" si="4"/>
        <v>SPS Fyr</v>
      </c>
      <c r="U28">
        <v>28</v>
      </c>
      <c r="V28" t="s">
        <v>785</v>
      </c>
      <c r="W28" s="2"/>
      <c r="X28" s="2">
        <v>23205.333026</v>
      </c>
      <c r="Y28" s="2"/>
      <c r="Z28" s="2">
        <v>77781.258610000004</v>
      </c>
      <c r="AA28" s="2"/>
      <c r="AB28" s="2">
        <v>30560.519909999999</v>
      </c>
      <c r="AD28" s="38">
        <f t="shared" si="5"/>
        <v>0</v>
      </c>
      <c r="AE28" s="38">
        <f t="shared" si="6"/>
        <v>0</v>
      </c>
      <c r="AF28" s="38">
        <f t="shared" si="7"/>
        <v>0</v>
      </c>
    </row>
    <row r="29" spans="1:32" x14ac:dyDescent="0.25">
      <c r="A29" s="828">
        <v>44881</v>
      </c>
      <c r="B29" s="828">
        <v>13</v>
      </c>
      <c r="C29" s="828">
        <f t="shared" si="2"/>
        <v>2015</v>
      </c>
      <c r="D29" s="828">
        <v>7</v>
      </c>
      <c r="E29" s="828">
        <f t="shared" si="3"/>
        <v>4</v>
      </c>
      <c r="F29" s="828" t="str">
        <f t="shared" si="0"/>
        <v>Skag FF</v>
      </c>
      <c r="G29" s="828" t="str">
        <f t="shared" si="1"/>
        <v>U</v>
      </c>
      <c r="H29" s="828">
        <v>4</v>
      </c>
      <c r="I29" s="828">
        <v>3</v>
      </c>
      <c r="J29" s="828">
        <v>5443.6611190000003</v>
      </c>
      <c r="L29" s="830">
        <v>28</v>
      </c>
      <c r="M29" s="830">
        <v>4</v>
      </c>
      <c r="N29" s="830">
        <v>8</v>
      </c>
      <c r="O29" s="829" t="s">
        <v>338</v>
      </c>
      <c r="P29" s="829" t="str">
        <f t="shared" si="4"/>
        <v>SPS Fyr</v>
      </c>
      <c r="U29">
        <v>29</v>
      </c>
      <c r="V29" t="s">
        <v>786</v>
      </c>
      <c r="W29" s="2">
        <v>479.60236200000003</v>
      </c>
      <c r="X29" s="2">
        <v>25423.892055</v>
      </c>
      <c r="Y29" s="2">
        <v>3313.2800400000001</v>
      </c>
      <c r="Z29" s="2">
        <v>175775.55888999999</v>
      </c>
      <c r="AA29" s="2">
        <v>221.42475200000001</v>
      </c>
      <c r="AB29" s="2">
        <v>11755.267202999999</v>
      </c>
      <c r="AD29" s="38">
        <f t="shared" si="5"/>
        <v>1.8514967682709462E-2</v>
      </c>
      <c r="AE29" s="38">
        <f t="shared" si="6"/>
        <v>1.8500762302083234E-2</v>
      </c>
      <c r="AF29" s="38">
        <f t="shared" si="7"/>
        <v>1.8487972541329341E-2</v>
      </c>
    </row>
    <row r="30" spans="1:32" x14ac:dyDescent="0.25">
      <c r="A30" s="828">
        <v>44882</v>
      </c>
      <c r="B30" s="828">
        <v>13</v>
      </c>
      <c r="C30" s="828">
        <f t="shared" si="2"/>
        <v>2015</v>
      </c>
      <c r="D30" s="828">
        <v>7</v>
      </c>
      <c r="E30" s="828">
        <f t="shared" si="3"/>
        <v>4</v>
      </c>
      <c r="F30" s="828" t="str">
        <f t="shared" si="0"/>
        <v>Skag FF</v>
      </c>
      <c r="G30" s="828" t="str">
        <f t="shared" si="1"/>
        <v>U</v>
      </c>
      <c r="H30" s="828">
        <v>5</v>
      </c>
      <c r="I30" s="828">
        <v>3</v>
      </c>
      <c r="J30" s="828">
        <v>1303.8246349999999</v>
      </c>
      <c r="L30" s="830">
        <v>29</v>
      </c>
      <c r="M30" s="830">
        <v>4</v>
      </c>
      <c r="N30" s="830">
        <v>9</v>
      </c>
      <c r="O30" s="829" t="s">
        <v>340</v>
      </c>
      <c r="P30" s="829" t="str">
        <f t="shared" si="4"/>
        <v>WhiteSp</v>
      </c>
      <c r="U30">
        <v>30</v>
      </c>
      <c r="V30" t="s">
        <v>787</v>
      </c>
      <c r="W30" s="2">
        <v>634.88672199999996</v>
      </c>
      <c r="X30" s="2">
        <v>14834.439501000001</v>
      </c>
      <c r="Y30" s="2">
        <v>1143.3057659999999</v>
      </c>
      <c r="Z30" s="2">
        <v>26681.246446000001</v>
      </c>
      <c r="AA30" s="2">
        <v>332.14414099999999</v>
      </c>
      <c r="AB30" s="2">
        <v>7801.828955</v>
      </c>
      <c r="AD30" s="38">
        <f t="shared" si="5"/>
        <v>4.1041653194697124E-2</v>
      </c>
      <c r="AE30" s="38">
        <f t="shared" si="6"/>
        <v>4.1089817269617086E-2</v>
      </c>
      <c r="AF30" s="38">
        <f t="shared" si="7"/>
        <v>4.0834182395235202E-2</v>
      </c>
    </row>
    <row r="31" spans="1:32" x14ac:dyDescent="0.25">
      <c r="A31" s="828">
        <v>44883</v>
      </c>
      <c r="B31" s="828">
        <v>13</v>
      </c>
      <c r="C31" s="828">
        <f t="shared" si="2"/>
        <v>2015</v>
      </c>
      <c r="D31" s="828">
        <v>8</v>
      </c>
      <c r="E31" s="828">
        <f t="shared" si="3"/>
        <v>4</v>
      </c>
      <c r="F31" s="828" t="str">
        <f t="shared" si="0"/>
        <v>Skag FF</v>
      </c>
      <c r="G31" s="828" t="str">
        <f t="shared" si="1"/>
        <v>M</v>
      </c>
      <c r="H31" s="828">
        <v>2</v>
      </c>
      <c r="I31" s="828">
        <v>3</v>
      </c>
      <c r="J31" s="828">
        <v>24.73527</v>
      </c>
      <c r="L31" s="830">
        <v>30</v>
      </c>
      <c r="M31" s="830">
        <v>4</v>
      </c>
      <c r="N31" s="830">
        <v>10</v>
      </c>
      <c r="O31" s="829" t="s">
        <v>342</v>
      </c>
      <c r="P31" s="829" t="str">
        <f t="shared" si="4"/>
        <v>WhiteSp</v>
      </c>
      <c r="U31">
        <v>31</v>
      </c>
      <c r="V31" t="s">
        <v>788</v>
      </c>
      <c r="W31" s="2">
        <v>646.63523599999996</v>
      </c>
      <c r="X31" s="2">
        <v>31599.782148999999</v>
      </c>
      <c r="Y31" s="2">
        <v>2608.6820250000001</v>
      </c>
      <c r="Z31" s="2">
        <v>127670.91589800001</v>
      </c>
      <c r="AA31" s="2">
        <v>813.80185400000005</v>
      </c>
      <c r="AB31" s="2">
        <v>39785.303465999998</v>
      </c>
      <c r="AD31" s="38">
        <f t="shared" si="5"/>
        <v>2.0052932649218702E-2</v>
      </c>
      <c r="AE31" s="38">
        <f t="shared" si="6"/>
        <v>2.0023718729480777E-2</v>
      </c>
      <c r="AF31" s="38">
        <f t="shared" si="7"/>
        <v>2.0044822357183908E-2</v>
      </c>
    </row>
    <row r="32" spans="1:32" x14ac:dyDescent="0.25">
      <c r="A32" s="828">
        <v>44884</v>
      </c>
      <c r="B32" s="828">
        <v>13</v>
      </c>
      <c r="C32" s="828">
        <f t="shared" si="2"/>
        <v>2015</v>
      </c>
      <c r="D32" s="828">
        <v>8</v>
      </c>
      <c r="E32" s="828">
        <f t="shared" si="3"/>
        <v>4</v>
      </c>
      <c r="F32" s="828" t="str">
        <f t="shared" si="0"/>
        <v>Skag FF</v>
      </c>
      <c r="G32" s="828" t="str">
        <f t="shared" si="1"/>
        <v>M</v>
      </c>
      <c r="H32" s="828">
        <v>3</v>
      </c>
      <c r="I32" s="828">
        <v>2</v>
      </c>
      <c r="J32" s="828">
        <v>3.2287000000000003E-2</v>
      </c>
      <c r="L32" s="830">
        <v>31</v>
      </c>
      <c r="M32" s="830">
        <v>5</v>
      </c>
      <c r="N32" s="830">
        <v>1</v>
      </c>
      <c r="O32" s="829" t="s">
        <v>344</v>
      </c>
      <c r="P32" s="829" t="str">
        <f t="shared" si="4"/>
        <v>HdCl FF</v>
      </c>
      <c r="U32">
        <v>32</v>
      </c>
      <c r="V32" t="s">
        <v>789</v>
      </c>
      <c r="W32" s="2"/>
      <c r="X32" s="2">
        <v>6669.2399759999998</v>
      </c>
      <c r="Y32" s="2"/>
      <c r="Z32" s="2">
        <v>5923.5374350000002</v>
      </c>
      <c r="AA32" s="2"/>
      <c r="AB32" s="2">
        <v>280.24081799999999</v>
      </c>
      <c r="AD32" s="38">
        <f t="shared" si="5"/>
        <v>0</v>
      </c>
      <c r="AE32" s="38">
        <f t="shared" si="6"/>
        <v>0</v>
      </c>
      <c r="AF32" s="38">
        <f t="shared" si="7"/>
        <v>0</v>
      </c>
    </row>
    <row r="33" spans="1:32" x14ac:dyDescent="0.25">
      <c r="A33" s="828">
        <v>44885</v>
      </c>
      <c r="B33" s="828">
        <v>13</v>
      </c>
      <c r="C33" s="828">
        <f t="shared" si="2"/>
        <v>2015</v>
      </c>
      <c r="D33" s="828">
        <v>8</v>
      </c>
      <c r="E33" s="828">
        <f t="shared" si="3"/>
        <v>4</v>
      </c>
      <c r="F33" s="828" t="str">
        <f t="shared" si="0"/>
        <v>Skag FF</v>
      </c>
      <c r="G33" s="828" t="str">
        <f t="shared" si="1"/>
        <v>M</v>
      </c>
      <c r="H33" s="828">
        <v>3</v>
      </c>
      <c r="I33" s="828">
        <v>3</v>
      </c>
      <c r="J33" s="828">
        <v>99.647938999999994</v>
      </c>
      <c r="L33" s="830">
        <v>32</v>
      </c>
      <c r="M33" s="830">
        <v>5</v>
      </c>
      <c r="N33" s="830">
        <v>2</v>
      </c>
      <c r="O33" s="829" t="s">
        <v>346</v>
      </c>
      <c r="P33" s="829" t="str">
        <f t="shared" si="4"/>
        <v>HdCl FF</v>
      </c>
      <c r="U33">
        <v>35</v>
      </c>
      <c r="V33" t="s">
        <v>792</v>
      </c>
      <c r="W33" s="2">
        <v>40150.670513999998</v>
      </c>
      <c r="X33" s="2">
        <v>82503.464728999999</v>
      </c>
      <c r="Y33" s="2">
        <v>8037.7580790000002</v>
      </c>
      <c r="Z33" s="2">
        <v>16829.179285999999</v>
      </c>
      <c r="AA33" s="2">
        <v>33.133173999999997</v>
      </c>
      <c r="AB33" s="2">
        <v>163.44859500000001</v>
      </c>
      <c r="AD33" s="38">
        <f t="shared" si="5"/>
        <v>0.32734869015589457</v>
      </c>
      <c r="AE33" s="38">
        <f t="shared" si="6"/>
        <v>0.32323072041485401</v>
      </c>
      <c r="AF33" s="38">
        <f t="shared" si="7"/>
        <v>0.16854652477972154</v>
      </c>
    </row>
    <row r="34" spans="1:32" x14ac:dyDescent="0.25">
      <c r="A34" s="828">
        <v>44886</v>
      </c>
      <c r="B34" s="828">
        <v>13</v>
      </c>
      <c r="C34" s="828">
        <f t="shared" si="2"/>
        <v>2015</v>
      </c>
      <c r="D34" s="828">
        <v>8</v>
      </c>
      <c r="E34" s="828">
        <f t="shared" si="3"/>
        <v>4</v>
      </c>
      <c r="F34" s="828" t="str">
        <f t="shared" si="0"/>
        <v>Skag FF</v>
      </c>
      <c r="G34" s="828" t="str">
        <f t="shared" si="1"/>
        <v>M</v>
      </c>
      <c r="H34" s="828">
        <v>4</v>
      </c>
      <c r="I34" s="828">
        <v>2</v>
      </c>
      <c r="J34" s="828">
        <v>8.2739999999999994E-2</v>
      </c>
      <c r="L34" s="830">
        <v>33</v>
      </c>
      <c r="M34" s="830">
        <v>5</v>
      </c>
      <c r="N34" s="830">
        <v>3</v>
      </c>
      <c r="O34" s="829" t="s">
        <v>348</v>
      </c>
      <c r="P34" s="829" t="str">
        <f t="shared" si="4"/>
        <v>HdCl FY</v>
      </c>
    </row>
    <row r="35" spans="1:32" x14ac:dyDescent="0.25">
      <c r="A35" s="828">
        <v>44887</v>
      </c>
      <c r="B35" s="828">
        <v>13</v>
      </c>
      <c r="C35" s="828">
        <f t="shared" si="2"/>
        <v>2015</v>
      </c>
      <c r="D35" s="828">
        <v>8</v>
      </c>
      <c r="E35" s="828">
        <f t="shared" si="3"/>
        <v>4</v>
      </c>
      <c r="F35" s="828" t="str">
        <f t="shared" si="0"/>
        <v>Skag FF</v>
      </c>
      <c r="G35" s="828" t="str">
        <f t="shared" si="1"/>
        <v>M</v>
      </c>
      <c r="H35" s="828">
        <v>4</v>
      </c>
      <c r="I35" s="828">
        <v>3</v>
      </c>
      <c r="J35" s="828">
        <v>363.51180499999998</v>
      </c>
      <c r="L35" s="830">
        <v>34</v>
      </c>
      <c r="M35" s="830">
        <v>5</v>
      </c>
      <c r="N35" s="830">
        <v>4</v>
      </c>
      <c r="O35" s="829" t="s">
        <v>350</v>
      </c>
      <c r="P35" s="829" t="str">
        <f t="shared" si="4"/>
        <v>HdCl FY</v>
      </c>
    </row>
    <row r="36" spans="1:32" x14ac:dyDescent="0.25">
      <c r="A36" s="828">
        <v>44888</v>
      </c>
      <c r="B36" s="828">
        <v>13</v>
      </c>
      <c r="C36" s="828">
        <f t="shared" si="2"/>
        <v>2015</v>
      </c>
      <c r="D36" s="828">
        <v>8</v>
      </c>
      <c r="E36" s="828">
        <f t="shared" si="3"/>
        <v>4</v>
      </c>
      <c r="F36" s="828" t="str">
        <f t="shared" si="0"/>
        <v>Skag FF</v>
      </c>
      <c r="G36" s="828" t="str">
        <f t="shared" si="1"/>
        <v>M</v>
      </c>
      <c r="H36" s="828">
        <v>5</v>
      </c>
      <c r="I36" s="828">
        <v>3</v>
      </c>
      <c r="J36" s="828">
        <v>88.356606999999997</v>
      </c>
      <c r="L36" s="830">
        <v>35</v>
      </c>
      <c r="M36" s="830">
        <v>6</v>
      </c>
      <c r="N36" s="830">
        <v>1</v>
      </c>
      <c r="O36" s="829" t="s">
        <v>352</v>
      </c>
      <c r="P36" s="829" t="str">
        <f t="shared" si="4"/>
        <v>SJDF FF</v>
      </c>
    </row>
    <row r="37" spans="1:32" x14ac:dyDescent="0.25">
      <c r="A37" s="828">
        <v>44889</v>
      </c>
      <c r="B37" s="828">
        <v>13</v>
      </c>
      <c r="C37" s="828">
        <f t="shared" si="2"/>
        <v>2015</v>
      </c>
      <c r="D37" s="828">
        <v>9</v>
      </c>
      <c r="E37" s="828">
        <f t="shared" si="3"/>
        <v>5</v>
      </c>
      <c r="F37" s="828" t="str">
        <f t="shared" si="0"/>
        <v>SkagFYr</v>
      </c>
      <c r="G37" s="828" t="str">
        <f t="shared" si="1"/>
        <v>U</v>
      </c>
      <c r="H37" s="828">
        <v>2</v>
      </c>
      <c r="I37" s="828">
        <v>3</v>
      </c>
      <c r="J37" s="828">
        <v>118.307956</v>
      </c>
      <c r="L37" s="830">
        <v>36</v>
      </c>
      <c r="M37" s="830">
        <v>6</v>
      </c>
      <c r="N37" s="830">
        <v>2</v>
      </c>
      <c r="O37" s="829" t="s">
        <v>354</v>
      </c>
      <c r="P37" s="829" t="str">
        <f t="shared" si="4"/>
        <v>SJDF FF</v>
      </c>
    </row>
    <row r="38" spans="1:32" x14ac:dyDescent="0.25">
      <c r="A38" s="828">
        <v>44890</v>
      </c>
      <c r="B38" s="828">
        <v>13</v>
      </c>
      <c r="C38" s="828">
        <f t="shared" si="2"/>
        <v>2015</v>
      </c>
      <c r="D38" s="828">
        <v>9</v>
      </c>
      <c r="E38" s="828">
        <f t="shared" si="3"/>
        <v>5</v>
      </c>
      <c r="F38" s="828" t="str">
        <f t="shared" si="0"/>
        <v>SkagFYr</v>
      </c>
      <c r="G38" s="828" t="str">
        <f t="shared" si="1"/>
        <v>U</v>
      </c>
      <c r="H38" s="828">
        <v>3</v>
      </c>
      <c r="I38" s="828">
        <v>3</v>
      </c>
      <c r="J38" s="828">
        <v>259.35894000000002</v>
      </c>
      <c r="L38" s="830">
        <v>37</v>
      </c>
      <c r="M38" s="830">
        <v>8</v>
      </c>
      <c r="N38" s="830">
        <v>1</v>
      </c>
      <c r="O38" s="829" t="s">
        <v>356</v>
      </c>
      <c r="P38" s="829" t="str">
        <f t="shared" si="4"/>
        <v>OR Tule</v>
      </c>
    </row>
    <row r="39" spans="1:32" x14ac:dyDescent="0.25">
      <c r="A39" s="828">
        <v>44891</v>
      </c>
      <c r="B39" s="828">
        <v>13</v>
      </c>
      <c r="C39" s="828">
        <f t="shared" si="2"/>
        <v>2015</v>
      </c>
      <c r="D39" s="828">
        <v>9</v>
      </c>
      <c r="E39" s="828">
        <f t="shared" si="3"/>
        <v>5</v>
      </c>
      <c r="F39" s="828" t="str">
        <f t="shared" si="0"/>
        <v>SkagFYr</v>
      </c>
      <c r="G39" s="828" t="str">
        <f t="shared" si="1"/>
        <v>U</v>
      </c>
      <c r="H39" s="828">
        <v>4</v>
      </c>
      <c r="I39" s="828">
        <v>2</v>
      </c>
      <c r="J39" s="828">
        <v>1.960102</v>
      </c>
      <c r="L39" s="830">
        <v>38</v>
      </c>
      <c r="M39" s="830">
        <v>8</v>
      </c>
      <c r="N39" s="830">
        <v>2</v>
      </c>
      <c r="O39" s="829" t="s">
        <v>358</v>
      </c>
      <c r="P39" s="829" t="str">
        <f t="shared" si="4"/>
        <v>OR Tule</v>
      </c>
    </row>
    <row r="40" spans="1:32" x14ac:dyDescent="0.25">
      <c r="A40" s="828">
        <v>44892</v>
      </c>
      <c r="B40" s="828">
        <v>13</v>
      </c>
      <c r="C40" s="828">
        <f t="shared" si="2"/>
        <v>2015</v>
      </c>
      <c r="D40" s="828">
        <v>9</v>
      </c>
      <c r="E40" s="828">
        <f t="shared" si="3"/>
        <v>5</v>
      </c>
      <c r="F40" s="828" t="str">
        <f t="shared" si="0"/>
        <v>SkagFYr</v>
      </c>
      <c r="G40" s="828" t="str">
        <f t="shared" si="1"/>
        <v>U</v>
      </c>
      <c r="H40" s="828">
        <v>4</v>
      </c>
      <c r="I40" s="828">
        <v>3</v>
      </c>
      <c r="J40" s="828">
        <v>422.47797000000003</v>
      </c>
      <c r="L40" s="830">
        <v>39</v>
      </c>
      <c r="M40" s="830">
        <v>8</v>
      </c>
      <c r="N40" s="830">
        <v>3</v>
      </c>
      <c r="O40" s="829" t="s">
        <v>360</v>
      </c>
      <c r="P40" s="829" t="str">
        <f t="shared" si="4"/>
        <v>WA Tule</v>
      </c>
    </row>
    <row r="41" spans="1:32" x14ac:dyDescent="0.25">
      <c r="A41" s="828">
        <v>44893</v>
      </c>
      <c r="B41" s="828">
        <v>13</v>
      </c>
      <c r="C41" s="828">
        <f t="shared" si="2"/>
        <v>2015</v>
      </c>
      <c r="D41" s="828">
        <v>9</v>
      </c>
      <c r="E41" s="828">
        <f t="shared" si="3"/>
        <v>5</v>
      </c>
      <c r="F41" s="828" t="str">
        <f t="shared" si="0"/>
        <v>SkagFYr</v>
      </c>
      <c r="G41" s="828" t="str">
        <f t="shared" si="1"/>
        <v>U</v>
      </c>
      <c r="H41" s="828">
        <v>5</v>
      </c>
      <c r="I41" s="828">
        <v>3</v>
      </c>
      <c r="J41" s="828">
        <v>265.50844699999999</v>
      </c>
      <c r="L41" s="830">
        <v>40</v>
      </c>
      <c r="M41" s="830">
        <v>8</v>
      </c>
      <c r="N41" s="830">
        <v>4</v>
      </c>
      <c r="O41" s="829" t="s">
        <v>362</v>
      </c>
      <c r="P41" s="829" t="str">
        <f t="shared" si="4"/>
        <v>WA Tule</v>
      </c>
    </row>
    <row r="42" spans="1:32" x14ac:dyDescent="0.25">
      <c r="A42" s="828">
        <v>44894</v>
      </c>
      <c r="B42" s="828">
        <v>13</v>
      </c>
      <c r="C42" s="828">
        <f t="shared" si="2"/>
        <v>2015</v>
      </c>
      <c r="D42" s="828">
        <v>11</v>
      </c>
      <c r="E42" s="828">
        <f t="shared" si="3"/>
        <v>6</v>
      </c>
      <c r="F42" s="828" t="str">
        <f t="shared" si="0"/>
        <v>SkagSpY</v>
      </c>
      <c r="G42" s="828" t="str">
        <f t="shared" si="1"/>
        <v>U</v>
      </c>
      <c r="H42" s="828">
        <v>2</v>
      </c>
      <c r="I42" s="828">
        <v>3</v>
      </c>
      <c r="J42" s="828">
        <v>26.564118000000001</v>
      </c>
      <c r="L42" s="830">
        <v>41</v>
      </c>
      <c r="M42" s="830">
        <v>8</v>
      </c>
      <c r="N42" s="830">
        <v>5</v>
      </c>
      <c r="O42" s="829" t="s">
        <v>364</v>
      </c>
      <c r="P42" s="829" t="str">
        <f t="shared" si="4"/>
        <v>LCRWild</v>
      </c>
    </row>
    <row r="43" spans="1:32" x14ac:dyDescent="0.25">
      <c r="A43" s="828">
        <v>44895</v>
      </c>
      <c r="B43" s="828">
        <v>13</v>
      </c>
      <c r="C43" s="828">
        <f t="shared" si="2"/>
        <v>2015</v>
      </c>
      <c r="D43" s="828">
        <v>11</v>
      </c>
      <c r="E43" s="828">
        <f t="shared" si="3"/>
        <v>6</v>
      </c>
      <c r="F43" s="828" t="str">
        <f t="shared" si="0"/>
        <v>SkagSpY</v>
      </c>
      <c r="G43" s="828" t="str">
        <f t="shared" si="1"/>
        <v>U</v>
      </c>
      <c r="H43" s="828">
        <v>3</v>
      </c>
      <c r="I43" s="828">
        <v>3</v>
      </c>
      <c r="J43" s="828">
        <v>644.82535700000005</v>
      </c>
      <c r="L43" s="830">
        <v>42</v>
      </c>
      <c r="M43" s="830">
        <v>8</v>
      </c>
      <c r="N43" s="830">
        <v>6</v>
      </c>
      <c r="O43" s="829" t="s">
        <v>366</v>
      </c>
      <c r="P43" s="829" t="str">
        <f t="shared" si="4"/>
        <v>LCRWild</v>
      </c>
    </row>
    <row r="44" spans="1:32" x14ac:dyDescent="0.25">
      <c r="A44" s="828">
        <v>44896</v>
      </c>
      <c r="B44" s="828">
        <v>13</v>
      </c>
      <c r="C44" s="828">
        <f t="shared" si="2"/>
        <v>2015</v>
      </c>
      <c r="D44" s="828">
        <v>11</v>
      </c>
      <c r="E44" s="828">
        <f t="shared" si="3"/>
        <v>6</v>
      </c>
      <c r="F44" s="828" t="str">
        <f t="shared" si="0"/>
        <v>SkagSpY</v>
      </c>
      <c r="G44" s="828" t="str">
        <f t="shared" si="1"/>
        <v>U</v>
      </c>
      <c r="H44" s="828">
        <v>4</v>
      </c>
      <c r="I44" s="828">
        <v>2</v>
      </c>
      <c r="J44" s="828">
        <v>172.61775700000001</v>
      </c>
      <c r="L44" s="830">
        <v>43</v>
      </c>
      <c r="M44" s="830">
        <v>8</v>
      </c>
      <c r="N44" s="830">
        <v>7</v>
      </c>
      <c r="O44" s="829" t="s">
        <v>368</v>
      </c>
      <c r="P44" s="829" t="str">
        <f t="shared" si="4"/>
        <v>BPHTule</v>
      </c>
    </row>
    <row r="45" spans="1:32" x14ac:dyDescent="0.25">
      <c r="A45" s="828">
        <v>44897</v>
      </c>
      <c r="B45" s="828">
        <v>13</v>
      </c>
      <c r="C45" s="828">
        <f t="shared" si="2"/>
        <v>2015</v>
      </c>
      <c r="D45" s="828">
        <v>11</v>
      </c>
      <c r="E45" s="828">
        <f t="shared" si="3"/>
        <v>6</v>
      </c>
      <c r="F45" s="828" t="str">
        <f t="shared" si="0"/>
        <v>SkagSpY</v>
      </c>
      <c r="G45" s="828" t="str">
        <f t="shared" si="1"/>
        <v>U</v>
      </c>
      <c r="H45" s="828">
        <v>4</v>
      </c>
      <c r="I45" s="828">
        <v>3</v>
      </c>
      <c r="J45" s="828">
        <v>1469.898463</v>
      </c>
      <c r="L45" s="830">
        <v>44</v>
      </c>
      <c r="M45" s="830">
        <v>8</v>
      </c>
      <c r="N45" s="830">
        <v>8</v>
      </c>
      <c r="O45" s="829" t="s">
        <v>370</v>
      </c>
      <c r="P45" s="829" t="str">
        <f t="shared" si="4"/>
        <v>BPHTule</v>
      </c>
    </row>
    <row r="46" spans="1:32" x14ac:dyDescent="0.25">
      <c r="A46" s="828">
        <v>44898</v>
      </c>
      <c r="B46" s="828">
        <v>13</v>
      </c>
      <c r="C46" s="828">
        <f t="shared" si="2"/>
        <v>2015</v>
      </c>
      <c r="D46" s="828">
        <v>11</v>
      </c>
      <c r="E46" s="828">
        <f t="shared" si="3"/>
        <v>6</v>
      </c>
      <c r="F46" s="828" t="str">
        <f t="shared" si="0"/>
        <v>SkagSpY</v>
      </c>
      <c r="G46" s="828" t="str">
        <f t="shared" si="1"/>
        <v>U</v>
      </c>
      <c r="H46" s="828">
        <v>5</v>
      </c>
      <c r="I46" s="828">
        <v>2</v>
      </c>
      <c r="J46" s="828">
        <v>17.218608</v>
      </c>
      <c r="L46" s="830">
        <v>45</v>
      </c>
      <c r="M46" s="830">
        <v>8</v>
      </c>
      <c r="N46" s="830">
        <v>9</v>
      </c>
      <c r="O46" s="829" t="s">
        <v>372</v>
      </c>
      <c r="P46" s="829" t="str">
        <f t="shared" si="4"/>
        <v>UpCR Su</v>
      </c>
    </row>
    <row r="47" spans="1:32" x14ac:dyDescent="0.25">
      <c r="A47" s="828">
        <v>44899</v>
      </c>
      <c r="B47" s="828">
        <v>13</v>
      </c>
      <c r="C47" s="828">
        <f t="shared" si="2"/>
        <v>2015</v>
      </c>
      <c r="D47" s="828">
        <v>11</v>
      </c>
      <c r="E47" s="828">
        <f t="shared" si="3"/>
        <v>6</v>
      </c>
      <c r="F47" s="828" t="str">
        <f t="shared" si="0"/>
        <v>SkagSpY</v>
      </c>
      <c r="G47" s="828" t="str">
        <f t="shared" si="1"/>
        <v>U</v>
      </c>
      <c r="H47" s="828">
        <v>5</v>
      </c>
      <c r="I47" s="828">
        <v>3</v>
      </c>
      <c r="J47" s="828">
        <v>623.994463</v>
      </c>
      <c r="L47" s="830">
        <v>46</v>
      </c>
      <c r="M47" s="830">
        <v>8</v>
      </c>
      <c r="N47" s="830">
        <v>10</v>
      </c>
      <c r="O47" s="829" t="s">
        <v>374</v>
      </c>
      <c r="P47" s="829" t="str">
        <f t="shared" si="4"/>
        <v>UpCR Su</v>
      </c>
    </row>
    <row r="48" spans="1:32" x14ac:dyDescent="0.25">
      <c r="A48" s="828">
        <v>44900</v>
      </c>
      <c r="B48" s="828">
        <v>13</v>
      </c>
      <c r="C48" s="828">
        <f t="shared" si="2"/>
        <v>2015</v>
      </c>
      <c r="D48" s="828">
        <v>12</v>
      </c>
      <c r="E48" s="828">
        <f t="shared" si="3"/>
        <v>6</v>
      </c>
      <c r="F48" s="828" t="str">
        <f t="shared" si="0"/>
        <v>SkagSpY</v>
      </c>
      <c r="G48" s="828" t="str">
        <f t="shared" si="1"/>
        <v>M</v>
      </c>
      <c r="H48" s="828">
        <v>2</v>
      </c>
      <c r="I48" s="828">
        <v>3</v>
      </c>
      <c r="J48" s="828">
        <v>18.781848</v>
      </c>
      <c r="L48" s="830">
        <v>47</v>
      </c>
      <c r="M48" s="830">
        <v>8</v>
      </c>
      <c r="N48" s="830">
        <v>11</v>
      </c>
      <c r="O48" s="829" t="s">
        <v>376</v>
      </c>
      <c r="P48" s="829" t="str">
        <f t="shared" si="4"/>
        <v>UpCR Br</v>
      </c>
    </row>
    <row r="49" spans="1:16" x14ac:dyDescent="0.25">
      <c r="A49" s="828">
        <v>44901</v>
      </c>
      <c r="B49" s="828">
        <v>13</v>
      </c>
      <c r="C49" s="828">
        <f t="shared" si="2"/>
        <v>2015</v>
      </c>
      <c r="D49" s="828">
        <v>12</v>
      </c>
      <c r="E49" s="828">
        <f t="shared" si="3"/>
        <v>6</v>
      </c>
      <c r="F49" s="828" t="str">
        <f t="shared" si="0"/>
        <v>SkagSpY</v>
      </c>
      <c r="G49" s="828" t="str">
        <f t="shared" si="1"/>
        <v>M</v>
      </c>
      <c r="H49" s="828">
        <v>3</v>
      </c>
      <c r="I49" s="828">
        <v>3</v>
      </c>
      <c r="J49" s="828">
        <v>448.63460300000003</v>
      </c>
      <c r="L49" s="830">
        <v>48</v>
      </c>
      <c r="M49" s="830">
        <v>8</v>
      </c>
      <c r="N49" s="830">
        <v>12</v>
      </c>
      <c r="O49" s="829" t="s">
        <v>378</v>
      </c>
      <c r="P49" s="829" t="str">
        <f t="shared" si="4"/>
        <v>UpCR Br</v>
      </c>
    </row>
    <row r="50" spans="1:16" x14ac:dyDescent="0.25">
      <c r="A50" s="828">
        <v>44902</v>
      </c>
      <c r="B50" s="828">
        <v>13</v>
      </c>
      <c r="C50" s="828">
        <f t="shared" si="2"/>
        <v>2015</v>
      </c>
      <c r="D50" s="828">
        <v>12</v>
      </c>
      <c r="E50" s="828">
        <f t="shared" si="3"/>
        <v>6</v>
      </c>
      <c r="F50" s="828" t="str">
        <f t="shared" si="0"/>
        <v>SkagSpY</v>
      </c>
      <c r="G50" s="828" t="str">
        <f t="shared" si="1"/>
        <v>M</v>
      </c>
      <c r="H50" s="828">
        <v>4</v>
      </c>
      <c r="I50" s="828">
        <v>2</v>
      </c>
      <c r="J50" s="828">
        <v>115.473268</v>
      </c>
      <c r="L50" s="830">
        <v>49</v>
      </c>
      <c r="M50" s="830">
        <v>8</v>
      </c>
      <c r="N50" s="830">
        <v>13</v>
      </c>
      <c r="O50" s="829" t="s">
        <v>380</v>
      </c>
      <c r="P50" s="829" t="str">
        <f t="shared" si="4"/>
        <v>Cowl Sp</v>
      </c>
    </row>
    <row r="51" spans="1:16" x14ac:dyDescent="0.25">
      <c r="A51" s="828">
        <v>44903</v>
      </c>
      <c r="B51" s="828">
        <v>13</v>
      </c>
      <c r="C51" s="828">
        <f t="shared" si="2"/>
        <v>2015</v>
      </c>
      <c r="D51" s="828">
        <v>12</v>
      </c>
      <c r="E51" s="828">
        <f t="shared" si="3"/>
        <v>6</v>
      </c>
      <c r="F51" s="828" t="str">
        <f t="shared" si="0"/>
        <v>SkagSpY</v>
      </c>
      <c r="G51" s="828" t="str">
        <f t="shared" si="1"/>
        <v>M</v>
      </c>
      <c r="H51" s="828">
        <v>4</v>
      </c>
      <c r="I51" s="828">
        <v>3</v>
      </c>
      <c r="J51" s="828">
        <v>976.30717700000002</v>
      </c>
      <c r="L51" s="830">
        <v>50</v>
      </c>
      <c r="M51" s="830">
        <v>8</v>
      </c>
      <c r="N51" s="830">
        <v>14</v>
      </c>
      <c r="O51" s="829" t="s">
        <v>382</v>
      </c>
      <c r="P51" s="829" t="str">
        <f t="shared" si="4"/>
        <v>Cowl Sp</v>
      </c>
    </row>
    <row r="52" spans="1:16" x14ac:dyDescent="0.25">
      <c r="A52" s="828">
        <v>44904</v>
      </c>
      <c r="B52" s="828">
        <v>13</v>
      </c>
      <c r="C52" s="828">
        <f t="shared" si="2"/>
        <v>2015</v>
      </c>
      <c r="D52" s="828">
        <v>12</v>
      </c>
      <c r="E52" s="828">
        <f t="shared" si="3"/>
        <v>6</v>
      </c>
      <c r="F52" s="828" t="str">
        <f t="shared" si="0"/>
        <v>SkagSpY</v>
      </c>
      <c r="G52" s="828" t="str">
        <f t="shared" si="1"/>
        <v>M</v>
      </c>
      <c r="H52" s="828">
        <v>5</v>
      </c>
      <c r="I52" s="828">
        <v>2</v>
      </c>
      <c r="J52" s="828">
        <v>4.3881199999999998</v>
      </c>
      <c r="L52" s="830">
        <v>51</v>
      </c>
      <c r="M52" s="830">
        <v>8</v>
      </c>
      <c r="N52" s="830">
        <v>15</v>
      </c>
      <c r="O52" s="829" t="s">
        <v>384</v>
      </c>
      <c r="P52" s="829" t="str">
        <f t="shared" si="4"/>
        <v>Will Sp</v>
      </c>
    </row>
    <row r="53" spans="1:16" x14ac:dyDescent="0.25">
      <c r="A53" s="828">
        <v>44905</v>
      </c>
      <c r="B53" s="828">
        <v>13</v>
      </c>
      <c r="C53" s="828">
        <f t="shared" si="2"/>
        <v>2015</v>
      </c>
      <c r="D53" s="828">
        <v>12</v>
      </c>
      <c r="E53" s="828">
        <f t="shared" si="3"/>
        <v>6</v>
      </c>
      <c r="F53" s="828" t="str">
        <f t="shared" si="0"/>
        <v>SkagSpY</v>
      </c>
      <c r="G53" s="828" t="str">
        <f t="shared" si="1"/>
        <v>M</v>
      </c>
      <c r="H53" s="828">
        <v>5</v>
      </c>
      <c r="I53" s="828">
        <v>3</v>
      </c>
      <c r="J53" s="828">
        <v>159.02345600000001</v>
      </c>
      <c r="L53" s="830">
        <v>52</v>
      </c>
      <c r="M53" s="830">
        <v>8</v>
      </c>
      <c r="N53" s="830">
        <v>16</v>
      </c>
      <c r="O53" s="829" t="s">
        <v>386</v>
      </c>
      <c r="P53" s="829" t="str">
        <f t="shared" si="4"/>
        <v>Will Sp</v>
      </c>
    </row>
    <row r="54" spans="1:16" x14ac:dyDescent="0.25">
      <c r="A54" s="828">
        <v>44906</v>
      </c>
      <c r="B54" s="828">
        <v>13</v>
      </c>
      <c r="C54" s="828">
        <f t="shared" si="2"/>
        <v>2015</v>
      </c>
      <c r="D54" s="828">
        <v>13</v>
      </c>
      <c r="E54" s="828">
        <f t="shared" si="3"/>
        <v>7</v>
      </c>
      <c r="F54" s="828" t="str">
        <f t="shared" si="0"/>
        <v>Snoh FF</v>
      </c>
      <c r="G54" s="828" t="str">
        <f t="shared" si="1"/>
        <v>U</v>
      </c>
      <c r="H54" s="828">
        <v>2</v>
      </c>
      <c r="I54" s="828">
        <v>3</v>
      </c>
      <c r="J54" s="828">
        <v>149.67841000000001</v>
      </c>
      <c r="L54" s="830">
        <v>53</v>
      </c>
      <c r="M54" s="830">
        <v>8</v>
      </c>
      <c r="N54" s="830">
        <v>17</v>
      </c>
      <c r="O54" s="829" t="s">
        <v>388</v>
      </c>
      <c r="P54" s="829" t="str">
        <f t="shared" si="4"/>
        <v>Snake F</v>
      </c>
    </row>
    <row r="55" spans="1:16" x14ac:dyDescent="0.25">
      <c r="A55" s="828">
        <v>44907</v>
      </c>
      <c r="B55" s="828">
        <v>13</v>
      </c>
      <c r="C55" s="828">
        <f t="shared" si="2"/>
        <v>2015</v>
      </c>
      <c r="D55" s="828">
        <v>13</v>
      </c>
      <c r="E55" s="828">
        <f t="shared" si="3"/>
        <v>7</v>
      </c>
      <c r="F55" s="828" t="str">
        <f t="shared" si="0"/>
        <v>Snoh FF</v>
      </c>
      <c r="G55" s="828" t="str">
        <f t="shared" si="1"/>
        <v>U</v>
      </c>
      <c r="H55" s="828">
        <v>3</v>
      </c>
      <c r="I55" s="828">
        <v>3</v>
      </c>
      <c r="J55" s="828">
        <v>1766.7068589999999</v>
      </c>
      <c r="L55" s="830">
        <v>54</v>
      </c>
      <c r="M55" s="830">
        <v>8</v>
      </c>
      <c r="N55" s="830">
        <v>8</v>
      </c>
      <c r="O55" s="829" t="s">
        <v>390</v>
      </c>
      <c r="P55" s="829" t="str">
        <f t="shared" si="4"/>
        <v>Snake F</v>
      </c>
    </row>
    <row r="56" spans="1:16" x14ac:dyDescent="0.25">
      <c r="A56" s="828">
        <v>44908</v>
      </c>
      <c r="B56" s="828">
        <v>13</v>
      </c>
      <c r="C56" s="828">
        <f t="shared" si="2"/>
        <v>2015</v>
      </c>
      <c r="D56" s="828">
        <v>13</v>
      </c>
      <c r="E56" s="828">
        <f t="shared" si="3"/>
        <v>7</v>
      </c>
      <c r="F56" s="828" t="str">
        <f t="shared" si="0"/>
        <v>Snoh FF</v>
      </c>
      <c r="G56" s="828" t="str">
        <f t="shared" si="1"/>
        <v>U</v>
      </c>
      <c r="H56" s="828">
        <v>4</v>
      </c>
      <c r="I56" s="828">
        <v>3</v>
      </c>
      <c r="J56" s="828">
        <v>1271.0894189999999</v>
      </c>
      <c r="L56" s="830">
        <v>55</v>
      </c>
      <c r="M56" s="830">
        <v>9</v>
      </c>
      <c r="N56" s="830">
        <v>1</v>
      </c>
      <c r="O56" s="829" t="s">
        <v>392</v>
      </c>
      <c r="P56" s="829" t="str">
        <f t="shared" si="4"/>
        <v>OR No F</v>
      </c>
    </row>
    <row r="57" spans="1:16" x14ac:dyDescent="0.25">
      <c r="A57" s="828">
        <v>44909</v>
      </c>
      <c r="B57" s="828">
        <v>13</v>
      </c>
      <c r="C57" s="828">
        <f t="shared" si="2"/>
        <v>2015</v>
      </c>
      <c r="D57" s="828">
        <v>13</v>
      </c>
      <c r="E57" s="828">
        <f t="shared" si="3"/>
        <v>7</v>
      </c>
      <c r="F57" s="828" t="str">
        <f t="shared" si="0"/>
        <v>Snoh FF</v>
      </c>
      <c r="G57" s="828" t="str">
        <f t="shared" si="1"/>
        <v>U</v>
      </c>
      <c r="H57" s="828">
        <v>5</v>
      </c>
      <c r="I57" s="828">
        <v>3</v>
      </c>
      <c r="J57" s="828">
        <v>228.71625</v>
      </c>
      <c r="L57" s="830">
        <v>56</v>
      </c>
      <c r="M57" s="830">
        <v>9</v>
      </c>
      <c r="N57" s="830">
        <v>2</v>
      </c>
      <c r="O57" s="829" t="s">
        <v>394</v>
      </c>
      <c r="P57" s="829" t="str">
        <f t="shared" si="4"/>
        <v>OR No F</v>
      </c>
    </row>
    <row r="58" spans="1:16" x14ac:dyDescent="0.25">
      <c r="A58" s="828">
        <v>44910</v>
      </c>
      <c r="B58" s="828">
        <v>13</v>
      </c>
      <c r="C58" s="828">
        <f t="shared" si="2"/>
        <v>2015</v>
      </c>
      <c r="D58" s="828">
        <v>14</v>
      </c>
      <c r="E58" s="828">
        <f t="shared" si="3"/>
        <v>7</v>
      </c>
      <c r="F58" s="828" t="str">
        <f t="shared" si="0"/>
        <v>Snoh FF</v>
      </c>
      <c r="G58" s="828" t="str">
        <f t="shared" si="1"/>
        <v>M</v>
      </c>
      <c r="H58" s="828">
        <v>2</v>
      </c>
      <c r="I58" s="828">
        <v>3</v>
      </c>
      <c r="J58" s="828">
        <v>53.606743999999999</v>
      </c>
      <c r="L58" s="830">
        <v>57</v>
      </c>
      <c r="M58" s="830">
        <v>12</v>
      </c>
      <c r="N58" s="830">
        <v>1</v>
      </c>
      <c r="O58" s="829" t="s">
        <v>396</v>
      </c>
      <c r="P58" s="829" t="str">
        <f t="shared" si="4"/>
        <v>WCVI Tl</v>
      </c>
    </row>
    <row r="59" spans="1:16" x14ac:dyDescent="0.25">
      <c r="A59" s="828">
        <v>44911</v>
      </c>
      <c r="B59" s="828">
        <v>13</v>
      </c>
      <c r="C59" s="828">
        <f t="shared" si="2"/>
        <v>2015</v>
      </c>
      <c r="D59" s="828">
        <v>14</v>
      </c>
      <c r="E59" s="828">
        <f t="shared" si="3"/>
        <v>7</v>
      </c>
      <c r="F59" s="828" t="str">
        <f t="shared" si="0"/>
        <v>Snoh FF</v>
      </c>
      <c r="G59" s="828" t="str">
        <f t="shared" si="1"/>
        <v>M</v>
      </c>
      <c r="H59" s="828">
        <v>3</v>
      </c>
      <c r="I59" s="828">
        <v>3</v>
      </c>
      <c r="J59" s="828">
        <v>402.70389299999999</v>
      </c>
      <c r="L59" s="830">
        <v>58</v>
      </c>
      <c r="M59" s="830">
        <v>12</v>
      </c>
      <c r="N59" s="830">
        <v>2</v>
      </c>
      <c r="O59" s="829" t="s">
        <v>398</v>
      </c>
      <c r="P59" s="829" t="str">
        <f t="shared" si="4"/>
        <v>WCVI Tl</v>
      </c>
    </row>
    <row r="60" spans="1:16" x14ac:dyDescent="0.25">
      <c r="A60" s="828">
        <v>44912</v>
      </c>
      <c r="B60" s="828">
        <v>13</v>
      </c>
      <c r="C60" s="828">
        <f t="shared" si="2"/>
        <v>2015</v>
      </c>
      <c r="D60" s="828">
        <v>14</v>
      </c>
      <c r="E60" s="828">
        <f t="shared" si="3"/>
        <v>7</v>
      </c>
      <c r="F60" s="828" t="str">
        <f t="shared" si="0"/>
        <v>Snoh FF</v>
      </c>
      <c r="G60" s="828" t="str">
        <f t="shared" si="1"/>
        <v>M</v>
      </c>
      <c r="H60" s="828">
        <v>4</v>
      </c>
      <c r="I60" s="828">
        <v>3</v>
      </c>
      <c r="J60" s="828">
        <v>1295.3043150000001</v>
      </c>
      <c r="L60" s="830">
        <v>59</v>
      </c>
      <c r="M60" s="830">
        <v>11</v>
      </c>
      <c r="N60" s="830">
        <v>1</v>
      </c>
      <c r="O60" s="829" t="s">
        <v>400</v>
      </c>
      <c r="P60" s="829" t="str">
        <f t="shared" si="4"/>
        <v>FrasRLt</v>
      </c>
    </row>
    <row r="61" spans="1:16" x14ac:dyDescent="0.25">
      <c r="A61" s="828">
        <v>44913</v>
      </c>
      <c r="B61" s="828">
        <v>13</v>
      </c>
      <c r="C61" s="828">
        <f t="shared" si="2"/>
        <v>2015</v>
      </c>
      <c r="D61" s="828">
        <v>14</v>
      </c>
      <c r="E61" s="828">
        <f t="shared" si="3"/>
        <v>7</v>
      </c>
      <c r="F61" s="828" t="str">
        <f t="shared" si="0"/>
        <v>Snoh FF</v>
      </c>
      <c r="G61" s="828" t="str">
        <f t="shared" si="1"/>
        <v>M</v>
      </c>
      <c r="H61" s="828">
        <v>5</v>
      </c>
      <c r="I61" s="828">
        <v>3</v>
      </c>
      <c r="J61" s="828">
        <v>92.900622999999996</v>
      </c>
      <c r="L61" s="830">
        <v>60</v>
      </c>
      <c r="M61" s="830">
        <v>11</v>
      </c>
      <c r="N61" s="830">
        <v>2</v>
      </c>
      <c r="O61" s="829" t="s">
        <v>402</v>
      </c>
      <c r="P61" s="829" t="str">
        <f t="shared" si="4"/>
        <v>FrasRLt</v>
      </c>
    </row>
    <row r="62" spans="1:16" x14ac:dyDescent="0.25">
      <c r="A62" s="828">
        <v>44914</v>
      </c>
      <c r="B62" s="828">
        <v>13</v>
      </c>
      <c r="C62" s="828">
        <f t="shared" si="2"/>
        <v>2015</v>
      </c>
      <c r="D62" s="828">
        <v>15</v>
      </c>
      <c r="E62" s="828">
        <f t="shared" si="3"/>
        <v>8</v>
      </c>
      <c r="F62" s="828" t="str">
        <f t="shared" si="0"/>
        <v>SnohFYr</v>
      </c>
      <c r="G62" s="828" t="str">
        <f t="shared" si="1"/>
        <v>U</v>
      </c>
      <c r="H62" s="828">
        <v>3</v>
      </c>
      <c r="I62" s="828">
        <v>3</v>
      </c>
      <c r="J62" s="828">
        <v>183.595968</v>
      </c>
      <c r="L62" s="830">
        <v>61</v>
      </c>
      <c r="M62" s="830">
        <v>11</v>
      </c>
      <c r="N62" s="830">
        <v>3</v>
      </c>
      <c r="O62" s="829" t="s">
        <v>404</v>
      </c>
      <c r="P62" s="829" t="str">
        <f t="shared" si="4"/>
        <v>FrasREr</v>
      </c>
    </row>
    <row r="63" spans="1:16" x14ac:dyDescent="0.25">
      <c r="A63" s="828">
        <v>44915</v>
      </c>
      <c r="B63" s="828">
        <v>13</v>
      </c>
      <c r="C63" s="828">
        <f t="shared" si="2"/>
        <v>2015</v>
      </c>
      <c r="D63" s="828">
        <v>15</v>
      </c>
      <c r="E63" s="828">
        <f t="shared" si="3"/>
        <v>8</v>
      </c>
      <c r="F63" s="828" t="str">
        <f t="shared" si="0"/>
        <v>SnohFYr</v>
      </c>
      <c r="G63" s="828" t="str">
        <f t="shared" si="1"/>
        <v>U</v>
      </c>
      <c r="H63" s="828">
        <v>4</v>
      </c>
      <c r="I63" s="828">
        <v>3</v>
      </c>
      <c r="J63" s="828">
        <v>471.704655</v>
      </c>
      <c r="L63" s="830">
        <v>62</v>
      </c>
      <c r="M63" s="830">
        <v>11</v>
      </c>
      <c r="N63" s="830">
        <v>4</v>
      </c>
      <c r="O63" s="829" t="s">
        <v>406</v>
      </c>
      <c r="P63" s="829" t="str">
        <f t="shared" si="4"/>
        <v>FrasREr</v>
      </c>
    </row>
    <row r="64" spans="1:16" x14ac:dyDescent="0.25">
      <c r="A64" s="828">
        <v>44916</v>
      </c>
      <c r="B64" s="828">
        <v>13</v>
      </c>
      <c r="C64" s="828">
        <f t="shared" si="2"/>
        <v>2015</v>
      </c>
      <c r="D64" s="828">
        <v>15</v>
      </c>
      <c r="E64" s="828">
        <f t="shared" si="3"/>
        <v>8</v>
      </c>
      <c r="F64" s="828" t="str">
        <f t="shared" si="0"/>
        <v>SnohFYr</v>
      </c>
      <c r="G64" s="828" t="str">
        <f t="shared" si="1"/>
        <v>U</v>
      </c>
      <c r="H64" s="828">
        <v>5</v>
      </c>
      <c r="I64" s="828">
        <v>3</v>
      </c>
      <c r="J64" s="828">
        <v>76.972427999999994</v>
      </c>
      <c r="L64" s="830">
        <v>63</v>
      </c>
      <c r="M64" s="830">
        <v>11</v>
      </c>
      <c r="N64" s="830">
        <v>5</v>
      </c>
      <c r="O64" s="829" t="s">
        <v>408</v>
      </c>
      <c r="P64" s="829" t="str">
        <f t="shared" si="4"/>
        <v>LwGeo S</v>
      </c>
    </row>
    <row r="65" spans="1:16" x14ac:dyDescent="0.25">
      <c r="A65" s="828">
        <v>44917</v>
      </c>
      <c r="B65" s="828">
        <v>13</v>
      </c>
      <c r="C65" s="828">
        <f t="shared" si="2"/>
        <v>2015</v>
      </c>
      <c r="D65" s="828">
        <v>16</v>
      </c>
      <c r="E65" s="828">
        <f t="shared" si="3"/>
        <v>8</v>
      </c>
      <c r="F65" s="828" t="str">
        <f t="shared" si="0"/>
        <v>SnohFYr</v>
      </c>
      <c r="G65" s="828" t="str">
        <f t="shared" si="1"/>
        <v>M</v>
      </c>
      <c r="H65" s="828">
        <v>3</v>
      </c>
      <c r="I65" s="828">
        <v>3</v>
      </c>
      <c r="J65" s="828">
        <v>313.21399300000002</v>
      </c>
      <c r="L65" s="830">
        <v>64</v>
      </c>
      <c r="M65" s="830">
        <v>11</v>
      </c>
      <c r="N65" s="830">
        <v>6</v>
      </c>
      <c r="O65" s="829" t="s">
        <v>410</v>
      </c>
      <c r="P65" s="829" t="str">
        <f t="shared" si="4"/>
        <v>LwGeo S</v>
      </c>
    </row>
    <row r="66" spans="1:16" x14ac:dyDescent="0.25">
      <c r="A66" s="828">
        <v>44918</v>
      </c>
      <c r="B66" s="828">
        <v>13</v>
      </c>
      <c r="C66" s="828">
        <f t="shared" si="2"/>
        <v>2015</v>
      </c>
      <c r="D66" s="828">
        <v>16</v>
      </c>
      <c r="E66" s="828">
        <f t="shared" si="3"/>
        <v>8</v>
      </c>
      <c r="F66" s="828" t="str">
        <f t="shared" ref="F66:F129" si="8">VLOOKUP(D66,$L$1:$P$323,5,FALSE)</f>
        <v>SnohFYr</v>
      </c>
      <c r="G66" s="828" t="str">
        <f t="shared" ref="G66:G129" si="9">LEFT(VLOOKUP(D66,$L$1:$O$323,4,FALSE),1)</f>
        <v>M</v>
      </c>
      <c r="H66" s="828">
        <v>4</v>
      </c>
      <c r="I66" s="828">
        <v>3</v>
      </c>
      <c r="J66" s="828">
        <v>277.20814799999999</v>
      </c>
      <c r="L66" s="830">
        <v>65</v>
      </c>
      <c r="M66" s="830">
        <v>4</v>
      </c>
      <c r="N66" s="830">
        <v>11</v>
      </c>
      <c r="O66" s="829" t="s">
        <v>412</v>
      </c>
      <c r="P66" s="829" t="str">
        <f t="shared" si="4"/>
        <v>WhtSpYr</v>
      </c>
    </row>
    <row r="67" spans="1:16" x14ac:dyDescent="0.25">
      <c r="A67" s="828">
        <v>44919</v>
      </c>
      <c r="B67" s="828">
        <v>13</v>
      </c>
      <c r="C67" s="828">
        <f t="shared" ref="C67:C130" si="10">IF(B67=13,2015,2016)</f>
        <v>2015</v>
      </c>
      <c r="D67" s="828">
        <v>16</v>
      </c>
      <c r="E67" s="828">
        <f t="shared" ref="E67:E130" si="11">ROUNDUP(D67/2,0)</f>
        <v>8</v>
      </c>
      <c r="F67" s="828" t="str">
        <f t="shared" si="8"/>
        <v>SnohFYr</v>
      </c>
      <c r="G67" s="828" t="str">
        <f t="shared" si="9"/>
        <v>M</v>
      </c>
      <c r="H67" s="828">
        <v>5</v>
      </c>
      <c r="I67" s="828">
        <v>3</v>
      </c>
      <c r="J67" s="828">
        <v>159.94516899999999</v>
      </c>
      <c r="L67" s="830">
        <v>66</v>
      </c>
      <c r="M67" s="830">
        <v>4</v>
      </c>
      <c r="N67" s="830">
        <v>12</v>
      </c>
      <c r="O67" s="829" t="s">
        <v>414</v>
      </c>
      <c r="P67" s="829" t="str">
        <f t="shared" ref="P67:P130" si="12">RIGHT(O67,LEN(O67)-2)</f>
        <v>WhtSpYr</v>
      </c>
    </row>
    <row r="68" spans="1:16" x14ac:dyDescent="0.25">
      <c r="A68" s="828">
        <v>44920</v>
      </c>
      <c r="B68" s="828">
        <v>13</v>
      </c>
      <c r="C68" s="828">
        <f t="shared" si="10"/>
        <v>2015</v>
      </c>
      <c r="D68" s="828">
        <v>17</v>
      </c>
      <c r="E68" s="828">
        <f t="shared" si="11"/>
        <v>9</v>
      </c>
      <c r="F68" s="828" t="str">
        <f t="shared" si="8"/>
        <v>Stil FF</v>
      </c>
      <c r="G68" s="828" t="str">
        <f t="shared" si="9"/>
        <v>U</v>
      </c>
      <c r="H68" s="828">
        <v>2</v>
      </c>
      <c r="I68" s="828">
        <v>3</v>
      </c>
      <c r="J68" s="828">
        <v>19.457871000000001</v>
      </c>
      <c r="L68" s="830">
        <v>67</v>
      </c>
      <c r="M68" s="830">
        <v>8</v>
      </c>
      <c r="N68" s="830">
        <v>19</v>
      </c>
      <c r="O68" s="829" t="s">
        <v>416</v>
      </c>
      <c r="P68" s="829" t="str">
        <f t="shared" si="12"/>
        <v>LColNat</v>
      </c>
    </row>
    <row r="69" spans="1:16" x14ac:dyDescent="0.25">
      <c r="A69" s="828">
        <v>44921</v>
      </c>
      <c r="B69" s="828">
        <v>13</v>
      </c>
      <c r="C69" s="828">
        <f t="shared" si="10"/>
        <v>2015</v>
      </c>
      <c r="D69" s="828">
        <v>17</v>
      </c>
      <c r="E69" s="828">
        <f t="shared" si="11"/>
        <v>9</v>
      </c>
      <c r="F69" s="828" t="str">
        <f t="shared" si="8"/>
        <v>Stil FF</v>
      </c>
      <c r="G69" s="828" t="str">
        <f t="shared" si="9"/>
        <v>U</v>
      </c>
      <c r="H69" s="828">
        <v>3</v>
      </c>
      <c r="I69" s="828">
        <v>3</v>
      </c>
      <c r="J69" s="828">
        <v>165.58486300000001</v>
      </c>
      <c r="L69" s="830">
        <v>68</v>
      </c>
      <c r="M69" s="830">
        <v>8</v>
      </c>
      <c r="N69" s="830">
        <v>20</v>
      </c>
      <c r="O69" s="829" t="s">
        <v>418</v>
      </c>
      <c r="P69" s="829" t="str">
        <f t="shared" si="12"/>
        <v>LColNat</v>
      </c>
    </row>
    <row r="70" spans="1:16" x14ac:dyDescent="0.25">
      <c r="A70" s="828">
        <v>44922</v>
      </c>
      <c r="B70" s="828">
        <v>13</v>
      </c>
      <c r="C70" s="828">
        <f t="shared" si="10"/>
        <v>2015</v>
      </c>
      <c r="D70" s="828">
        <v>17</v>
      </c>
      <c r="E70" s="828">
        <f t="shared" si="11"/>
        <v>9</v>
      </c>
      <c r="F70" s="828" t="str">
        <f t="shared" si="8"/>
        <v>Stil FF</v>
      </c>
      <c r="G70" s="828" t="str">
        <f t="shared" si="9"/>
        <v>U</v>
      </c>
      <c r="H70" s="828">
        <v>4</v>
      </c>
      <c r="I70" s="828">
        <v>3</v>
      </c>
      <c r="J70" s="828">
        <v>307.95095400000002</v>
      </c>
      <c r="L70" s="830">
        <v>69</v>
      </c>
      <c r="M70" s="830">
        <v>10</v>
      </c>
      <c r="N70" s="830">
        <v>1</v>
      </c>
      <c r="O70" s="829" t="s">
        <v>420</v>
      </c>
      <c r="P70" s="829" t="str">
        <f t="shared" si="12"/>
        <v>CentVal</v>
      </c>
    </row>
    <row r="71" spans="1:16" x14ac:dyDescent="0.25">
      <c r="A71" s="828">
        <v>44923</v>
      </c>
      <c r="B71" s="828">
        <v>13</v>
      </c>
      <c r="C71" s="828">
        <f t="shared" si="10"/>
        <v>2015</v>
      </c>
      <c r="D71" s="828">
        <v>17</v>
      </c>
      <c r="E71" s="828">
        <f t="shared" si="11"/>
        <v>9</v>
      </c>
      <c r="F71" s="828" t="str">
        <f t="shared" si="8"/>
        <v>Stil FF</v>
      </c>
      <c r="G71" s="828" t="str">
        <f t="shared" si="9"/>
        <v>U</v>
      </c>
      <c r="H71" s="828">
        <v>5</v>
      </c>
      <c r="I71" s="828">
        <v>3</v>
      </c>
      <c r="J71" s="828">
        <v>17.068207000000001</v>
      </c>
      <c r="L71" s="830">
        <v>70</v>
      </c>
      <c r="M71" s="830">
        <v>10</v>
      </c>
      <c r="N71" s="830">
        <v>2</v>
      </c>
      <c r="O71" s="829" t="s">
        <v>422</v>
      </c>
      <c r="P71" s="829" t="str">
        <f t="shared" si="12"/>
        <v>CentVal</v>
      </c>
    </row>
    <row r="72" spans="1:16" x14ac:dyDescent="0.25">
      <c r="A72" s="828">
        <v>44924</v>
      </c>
      <c r="B72" s="828">
        <v>13</v>
      </c>
      <c r="C72" s="828">
        <f t="shared" si="10"/>
        <v>2015</v>
      </c>
      <c r="D72" s="828">
        <v>18</v>
      </c>
      <c r="E72" s="828">
        <f t="shared" si="11"/>
        <v>9</v>
      </c>
      <c r="F72" s="828" t="str">
        <f t="shared" si="8"/>
        <v>Stil FF</v>
      </c>
      <c r="G72" s="828" t="str">
        <f t="shared" si="9"/>
        <v>M</v>
      </c>
      <c r="H72" s="828">
        <v>2</v>
      </c>
      <c r="I72" s="828">
        <v>3</v>
      </c>
      <c r="J72" s="828">
        <v>31.199956</v>
      </c>
      <c r="L72" s="830">
        <v>71</v>
      </c>
      <c r="M72" s="830">
        <v>7</v>
      </c>
      <c r="N72" s="830">
        <v>1</v>
      </c>
      <c r="O72" s="829" t="s">
        <v>424</v>
      </c>
      <c r="P72" s="829" t="str">
        <f t="shared" si="12"/>
        <v>WA NCst</v>
      </c>
    </row>
    <row r="73" spans="1:16" x14ac:dyDescent="0.25">
      <c r="A73" s="828">
        <v>44925</v>
      </c>
      <c r="B73" s="828">
        <v>13</v>
      </c>
      <c r="C73" s="828">
        <f t="shared" si="10"/>
        <v>2015</v>
      </c>
      <c r="D73" s="828">
        <v>18</v>
      </c>
      <c r="E73" s="828">
        <f t="shared" si="11"/>
        <v>9</v>
      </c>
      <c r="F73" s="828" t="str">
        <f t="shared" si="8"/>
        <v>Stil FF</v>
      </c>
      <c r="G73" s="828" t="str">
        <f t="shared" si="9"/>
        <v>M</v>
      </c>
      <c r="H73" s="828">
        <v>3</v>
      </c>
      <c r="I73" s="828">
        <v>3</v>
      </c>
      <c r="J73" s="828">
        <v>72.282116000000002</v>
      </c>
      <c r="L73" s="830">
        <v>72</v>
      </c>
      <c r="M73" s="830">
        <v>7</v>
      </c>
      <c r="N73" s="830">
        <v>2</v>
      </c>
      <c r="O73" s="829" t="s">
        <v>426</v>
      </c>
      <c r="P73" s="829" t="str">
        <f t="shared" si="12"/>
        <v>WA NCst</v>
      </c>
    </row>
    <row r="74" spans="1:16" x14ac:dyDescent="0.25">
      <c r="A74" s="828">
        <v>44926</v>
      </c>
      <c r="B74" s="828">
        <v>13</v>
      </c>
      <c r="C74" s="828">
        <f t="shared" si="10"/>
        <v>2015</v>
      </c>
      <c r="D74" s="828">
        <v>18</v>
      </c>
      <c r="E74" s="828">
        <f t="shared" si="11"/>
        <v>9</v>
      </c>
      <c r="F74" s="828" t="str">
        <f t="shared" si="8"/>
        <v>Stil FF</v>
      </c>
      <c r="G74" s="828" t="str">
        <f t="shared" si="9"/>
        <v>M</v>
      </c>
      <c r="H74" s="828">
        <v>4</v>
      </c>
      <c r="I74" s="828">
        <v>3</v>
      </c>
      <c r="J74" s="828">
        <v>110.714913</v>
      </c>
      <c r="L74" s="830">
        <v>73</v>
      </c>
      <c r="M74" s="830">
        <v>7</v>
      </c>
      <c r="N74" s="830">
        <v>3</v>
      </c>
      <c r="O74" s="829" t="s">
        <v>428</v>
      </c>
      <c r="P74" s="829" t="str">
        <f t="shared" si="12"/>
        <v>Willapa</v>
      </c>
    </row>
    <row r="75" spans="1:16" x14ac:dyDescent="0.25">
      <c r="A75" s="828">
        <v>44927</v>
      </c>
      <c r="B75" s="828">
        <v>13</v>
      </c>
      <c r="C75" s="828">
        <f t="shared" si="10"/>
        <v>2015</v>
      </c>
      <c r="D75" s="828">
        <v>18</v>
      </c>
      <c r="E75" s="828">
        <f t="shared" si="11"/>
        <v>9</v>
      </c>
      <c r="F75" s="828" t="str">
        <f t="shared" si="8"/>
        <v>Stil FF</v>
      </c>
      <c r="G75" s="828" t="str">
        <f t="shared" si="9"/>
        <v>M</v>
      </c>
      <c r="H75" s="828">
        <v>5</v>
      </c>
      <c r="I75" s="828">
        <v>3</v>
      </c>
      <c r="J75" s="828">
        <v>3.1486109999999998</v>
      </c>
      <c r="L75" s="830">
        <v>74</v>
      </c>
      <c r="M75" s="830">
        <v>7</v>
      </c>
      <c r="N75" s="830">
        <v>4</v>
      </c>
      <c r="O75" s="829" t="s">
        <v>430</v>
      </c>
      <c r="P75" s="829" t="str">
        <f t="shared" si="12"/>
        <v>Willapa</v>
      </c>
    </row>
    <row r="76" spans="1:16" x14ac:dyDescent="0.25">
      <c r="A76" s="828">
        <v>44928</v>
      </c>
      <c r="B76" s="828">
        <v>13</v>
      </c>
      <c r="C76" s="828">
        <f t="shared" si="10"/>
        <v>2015</v>
      </c>
      <c r="D76" s="828">
        <v>19</v>
      </c>
      <c r="E76" s="828">
        <f t="shared" si="11"/>
        <v>10</v>
      </c>
      <c r="F76" s="828" t="str">
        <f t="shared" si="8"/>
        <v>Tula FF</v>
      </c>
      <c r="G76" s="828" t="str">
        <f t="shared" si="9"/>
        <v>U</v>
      </c>
      <c r="H76" s="828">
        <v>2</v>
      </c>
      <c r="I76" s="828">
        <v>3</v>
      </c>
      <c r="J76" s="828">
        <v>-0.46423900000000001</v>
      </c>
      <c r="L76" s="830">
        <v>75</v>
      </c>
      <c r="M76" s="830">
        <v>6</v>
      </c>
      <c r="N76" s="830">
        <v>3</v>
      </c>
      <c r="O76" s="829" t="s">
        <v>432</v>
      </c>
      <c r="P76" s="829" t="str">
        <f t="shared" si="12"/>
        <v>Hoko Rv</v>
      </c>
    </row>
    <row r="77" spans="1:16" x14ac:dyDescent="0.25">
      <c r="A77" s="828">
        <v>44929</v>
      </c>
      <c r="B77" s="828">
        <v>13</v>
      </c>
      <c r="C77" s="828">
        <f t="shared" si="10"/>
        <v>2015</v>
      </c>
      <c r="D77" s="828">
        <v>19</v>
      </c>
      <c r="E77" s="828">
        <f t="shared" si="11"/>
        <v>10</v>
      </c>
      <c r="F77" s="828" t="str">
        <f t="shared" si="8"/>
        <v>Tula FF</v>
      </c>
      <c r="G77" s="828" t="str">
        <f t="shared" si="9"/>
        <v>U</v>
      </c>
      <c r="H77" s="828">
        <v>3</v>
      </c>
      <c r="I77" s="828">
        <v>3</v>
      </c>
      <c r="J77" s="828">
        <v>0.36024</v>
      </c>
      <c r="L77" s="830">
        <v>76</v>
      </c>
      <c r="M77" s="830">
        <v>6</v>
      </c>
      <c r="N77" s="830">
        <v>4</v>
      </c>
      <c r="O77" s="829" t="s">
        <v>434</v>
      </c>
      <c r="P77" s="829" t="str">
        <f t="shared" si="12"/>
        <v>Hoko Rv</v>
      </c>
    </row>
    <row r="78" spans="1:16" x14ac:dyDescent="0.25">
      <c r="A78" s="828">
        <v>44930</v>
      </c>
      <c r="B78" s="828">
        <v>13</v>
      </c>
      <c r="C78" s="828">
        <f t="shared" si="10"/>
        <v>2015</v>
      </c>
      <c r="D78" s="828">
        <v>19</v>
      </c>
      <c r="E78" s="828">
        <f t="shared" si="11"/>
        <v>10</v>
      </c>
      <c r="F78" s="828" t="str">
        <f t="shared" si="8"/>
        <v>Tula FF</v>
      </c>
      <c r="G78" s="828" t="str">
        <f t="shared" si="9"/>
        <v>U</v>
      </c>
      <c r="H78" s="828">
        <v>4</v>
      </c>
      <c r="I78" s="828">
        <v>3</v>
      </c>
      <c r="J78" s="828">
        <v>1.4032990000000001</v>
      </c>
      <c r="L78" s="830">
        <v>1</v>
      </c>
      <c r="M78" s="830">
        <v>1</v>
      </c>
      <c r="N78" s="830">
        <v>1</v>
      </c>
      <c r="O78" s="829" t="s">
        <v>961</v>
      </c>
      <c r="P78" s="829" t="str">
        <f t="shared" si="12"/>
        <v>nkskrw</v>
      </c>
    </row>
    <row r="79" spans="1:16" x14ac:dyDescent="0.25">
      <c r="A79" s="828">
        <v>44931</v>
      </c>
      <c r="B79" s="828">
        <v>13</v>
      </c>
      <c r="C79" s="828">
        <f t="shared" si="10"/>
        <v>2015</v>
      </c>
      <c r="D79" s="828">
        <v>19</v>
      </c>
      <c r="E79" s="828">
        <f t="shared" si="11"/>
        <v>10</v>
      </c>
      <c r="F79" s="828" t="str">
        <f t="shared" si="8"/>
        <v>Tula FF</v>
      </c>
      <c r="G79" s="828" t="str">
        <f t="shared" si="9"/>
        <v>U</v>
      </c>
      <c r="H79" s="828">
        <v>5</v>
      </c>
      <c r="I79" s="828">
        <v>3</v>
      </c>
      <c r="J79" s="828">
        <v>-1.6693990000000001</v>
      </c>
      <c r="L79" s="830">
        <v>2</v>
      </c>
      <c r="M79" s="830">
        <v>1</v>
      </c>
      <c r="N79" s="830">
        <v>2</v>
      </c>
      <c r="O79" s="829" t="s">
        <v>963</v>
      </c>
      <c r="P79" s="829" t="str">
        <f t="shared" si="12"/>
        <v>nkskrw</v>
      </c>
    </row>
    <row r="80" spans="1:16" x14ac:dyDescent="0.25">
      <c r="A80" s="828">
        <v>44932</v>
      </c>
      <c r="B80" s="828">
        <v>13</v>
      </c>
      <c r="C80" s="828">
        <f t="shared" si="10"/>
        <v>2015</v>
      </c>
      <c r="D80" s="828">
        <v>20</v>
      </c>
      <c r="E80" s="828">
        <f t="shared" si="11"/>
        <v>10</v>
      </c>
      <c r="F80" s="828" t="str">
        <f t="shared" si="8"/>
        <v>Tula FF</v>
      </c>
      <c r="G80" s="828" t="str">
        <f t="shared" si="9"/>
        <v>M</v>
      </c>
      <c r="H80" s="828">
        <v>2</v>
      </c>
      <c r="I80" s="828">
        <v>3</v>
      </c>
      <c r="J80" s="828">
        <v>-7.5117050000000001</v>
      </c>
      <c r="L80" s="830">
        <v>3</v>
      </c>
      <c r="M80" s="830">
        <v>1</v>
      </c>
      <c r="N80" s="830">
        <v>3</v>
      </c>
      <c r="O80" s="829" t="s">
        <v>965</v>
      </c>
      <c r="P80" s="829" t="str">
        <f t="shared" si="12"/>
        <v>kendlh</v>
      </c>
    </row>
    <row r="81" spans="1:16" x14ac:dyDescent="0.25">
      <c r="A81" s="828">
        <v>44933</v>
      </c>
      <c r="B81" s="828">
        <v>13</v>
      </c>
      <c r="C81" s="828">
        <f t="shared" si="10"/>
        <v>2015</v>
      </c>
      <c r="D81" s="828">
        <v>20</v>
      </c>
      <c r="E81" s="828">
        <f t="shared" si="11"/>
        <v>10</v>
      </c>
      <c r="F81" s="828" t="str">
        <f t="shared" si="8"/>
        <v>Tula FF</v>
      </c>
      <c r="G81" s="828" t="str">
        <f t="shared" si="9"/>
        <v>M</v>
      </c>
      <c r="H81" s="828">
        <v>3</v>
      </c>
      <c r="I81" s="828">
        <v>3</v>
      </c>
      <c r="J81" s="828">
        <v>4.8512279999999999</v>
      </c>
      <c r="L81" s="830">
        <v>4</v>
      </c>
      <c r="M81" s="830">
        <v>1</v>
      </c>
      <c r="N81" s="830">
        <v>4</v>
      </c>
      <c r="O81" s="829" t="s">
        <v>967</v>
      </c>
      <c r="P81" s="829" t="str">
        <f t="shared" si="12"/>
        <v>kendlh</v>
      </c>
    </row>
    <row r="82" spans="1:16" x14ac:dyDescent="0.25">
      <c r="A82" s="828">
        <v>44934</v>
      </c>
      <c r="B82" s="828">
        <v>13</v>
      </c>
      <c r="C82" s="828">
        <f t="shared" si="10"/>
        <v>2015</v>
      </c>
      <c r="D82" s="828">
        <v>20</v>
      </c>
      <c r="E82" s="828">
        <f t="shared" si="11"/>
        <v>10</v>
      </c>
      <c r="F82" s="828" t="str">
        <f t="shared" si="8"/>
        <v>Tula FF</v>
      </c>
      <c r="G82" s="828" t="str">
        <f t="shared" si="9"/>
        <v>M</v>
      </c>
      <c r="H82" s="828">
        <v>4</v>
      </c>
      <c r="I82" s="828">
        <v>3</v>
      </c>
      <c r="J82" s="828">
        <v>30.358001999999999</v>
      </c>
      <c r="L82" s="830">
        <v>5</v>
      </c>
      <c r="M82" s="830">
        <v>1</v>
      </c>
      <c r="N82" s="830">
        <v>5</v>
      </c>
      <c r="O82" s="829" t="s">
        <v>969</v>
      </c>
      <c r="P82" s="829" t="str">
        <f t="shared" si="12"/>
        <v>skokmh</v>
      </c>
    </row>
    <row r="83" spans="1:16" x14ac:dyDescent="0.25">
      <c r="A83" s="828">
        <v>44935</v>
      </c>
      <c r="B83" s="828">
        <v>13</v>
      </c>
      <c r="C83" s="828">
        <f t="shared" si="10"/>
        <v>2015</v>
      </c>
      <c r="D83" s="828">
        <v>20</v>
      </c>
      <c r="E83" s="828">
        <f t="shared" si="11"/>
        <v>10</v>
      </c>
      <c r="F83" s="828" t="str">
        <f t="shared" si="8"/>
        <v>Tula FF</v>
      </c>
      <c r="G83" s="828" t="str">
        <f t="shared" si="9"/>
        <v>M</v>
      </c>
      <c r="H83" s="828">
        <v>5</v>
      </c>
      <c r="I83" s="828">
        <v>3</v>
      </c>
      <c r="J83" s="828">
        <v>-33.566603000000001</v>
      </c>
      <c r="L83" s="830">
        <v>6</v>
      </c>
      <c r="M83" s="830">
        <v>1</v>
      </c>
      <c r="N83" s="830">
        <v>6</v>
      </c>
      <c r="O83" s="829" t="s">
        <v>971</v>
      </c>
      <c r="P83" s="829" t="str">
        <f t="shared" si="12"/>
        <v>skokmh</v>
      </c>
    </row>
    <row r="84" spans="1:16" x14ac:dyDescent="0.25">
      <c r="A84" s="828">
        <v>44936</v>
      </c>
      <c r="B84" s="828">
        <v>13</v>
      </c>
      <c r="C84" s="828">
        <f t="shared" si="10"/>
        <v>2015</v>
      </c>
      <c r="D84" s="828">
        <v>21</v>
      </c>
      <c r="E84" s="828">
        <f t="shared" si="11"/>
        <v>11</v>
      </c>
      <c r="F84" s="828" t="str">
        <f t="shared" si="8"/>
        <v>MidPSFF</v>
      </c>
      <c r="G84" s="828" t="str">
        <f t="shared" si="9"/>
        <v>U</v>
      </c>
      <c r="H84" s="828">
        <v>2</v>
      </c>
      <c r="I84" s="828">
        <v>3</v>
      </c>
      <c r="J84" s="828">
        <v>198.44511900000001</v>
      </c>
      <c r="L84" s="830">
        <v>7</v>
      </c>
      <c r="M84" s="830">
        <v>1</v>
      </c>
      <c r="N84" s="830">
        <v>7</v>
      </c>
      <c r="O84" s="829" t="s">
        <v>973</v>
      </c>
      <c r="P84" s="829" t="str">
        <f t="shared" si="12"/>
        <v>lumpdh</v>
      </c>
    </row>
    <row r="85" spans="1:16" x14ac:dyDescent="0.25">
      <c r="A85" s="828">
        <v>44937</v>
      </c>
      <c r="B85" s="828">
        <v>13</v>
      </c>
      <c r="C85" s="828">
        <f t="shared" si="10"/>
        <v>2015</v>
      </c>
      <c r="D85" s="828">
        <v>21</v>
      </c>
      <c r="E85" s="828">
        <f t="shared" si="11"/>
        <v>11</v>
      </c>
      <c r="F85" s="828" t="str">
        <f t="shared" si="8"/>
        <v>MidPSFF</v>
      </c>
      <c r="G85" s="828" t="str">
        <f t="shared" si="9"/>
        <v>U</v>
      </c>
      <c r="H85" s="828">
        <v>3</v>
      </c>
      <c r="I85" s="828">
        <v>3</v>
      </c>
      <c r="J85" s="828">
        <v>1215.8379359999999</v>
      </c>
      <c r="L85" s="830">
        <v>8</v>
      </c>
      <c r="M85" s="830">
        <v>1</v>
      </c>
      <c r="N85" s="830">
        <v>8</v>
      </c>
      <c r="O85" s="829" t="s">
        <v>975</v>
      </c>
      <c r="P85" s="829" t="str">
        <f t="shared" si="12"/>
        <v>lumpdh</v>
      </c>
    </row>
    <row r="86" spans="1:16" x14ac:dyDescent="0.25">
      <c r="A86" s="828">
        <v>44938</v>
      </c>
      <c r="B86" s="828">
        <v>13</v>
      </c>
      <c r="C86" s="828">
        <f t="shared" si="10"/>
        <v>2015</v>
      </c>
      <c r="D86" s="828">
        <v>21</v>
      </c>
      <c r="E86" s="828">
        <f t="shared" si="11"/>
        <v>11</v>
      </c>
      <c r="F86" s="828" t="str">
        <f t="shared" si="8"/>
        <v>MidPSFF</v>
      </c>
      <c r="G86" s="828" t="str">
        <f t="shared" si="9"/>
        <v>U</v>
      </c>
      <c r="H86" s="828">
        <v>4</v>
      </c>
      <c r="I86" s="828">
        <v>3</v>
      </c>
      <c r="J86" s="828">
        <v>3140.9888129999999</v>
      </c>
      <c r="L86" s="830">
        <v>9</v>
      </c>
      <c r="M86" s="830">
        <v>1</v>
      </c>
      <c r="N86" s="830">
        <v>9</v>
      </c>
      <c r="O86" s="829" t="s">
        <v>977</v>
      </c>
      <c r="P86" s="829" t="str">
        <f t="shared" si="12"/>
        <v>bhambh</v>
      </c>
    </row>
    <row r="87" spans="1:16" x14ac:dyDescent="0.25">
      <c r="A87" s="828">
        <v>44939</v>
      </c>
      <c r="B87" s="828">
        <v>13</v>
      </c>
      <c r="C87" s="828">
        <f t="shared" si="10"/>
        <v>2015</v>
      </c>
      <c r="D87" s="828">
        <v>21</v>
      </c>
      <c r="E87" s="828">
        <f t="shared" si="11"/>
        <v>11</v>
      </c>
      <c r="F87" s="828" t="str">
        <f t="shared" si="8"/>
        <v>MidPSFF</v>
      </c>
      <c r="G87" s="828" t="str">
        <f t="shared" si="9"/>
        <v>U</v>
      </c>
      <c r="H87" s="828">
        <v>5</v>
      </c>
      <c r="I87" s="828">
        <v>3</v>
      </c>
      <c r="J87" s="828">
        <v>137.34495799999999</v>
      </c>
      <c r="L87" s="830">
        <v>10</v>
      </c>
      <c r="M87" s="830">
        <v>1</v>
      </c>
      <c r="N87" s="830">
        <v>10</v>
      </c>
      <c r="O87" s="829" t="s">
        <v>979</v>
      </c>
      <c r="P87" s="829" t="str">
        <f t="shared" si="12"/>
        <v>bhambh</v>
      </c>
    </row>
    <row r="88" spans="1:16" x14ac:dyDescent="0.25">
      <c r="A88" s="828">
        <v>44940</v>
      </c>
      <c r="B88" s="828">
        <v>13</v>
      </c>
      <c r="C88" s="828">
        <f t="shared" si="10"/>
        <v>2015</v>
      </c>
      <c r="D88" s="828">
        <v>22</v>
      </c>
      <c r="E88" s="828">
        <f t="shared" si="11"/>
        <v>11</v>
      </c>
      <c r="F88" s="828" t="str">
        <f t="shared" si="8"/>
        <v>MidPSFF</v>
      </c>
      <c r="G88" s="828" t="str">
        <f t="shared" si="9"/>
        <v>M</v>
      </c>
      <c r="H88" s="828">
        <v>2</v>
      </c>
      <c r="I88" s="828">
        <v>3</v>
      </c>
      <c r="J88" s="828">
        <v>1049.757255</v>
      </c>
      <c r="L88" s="830">
        <v>11</v>
      </c>
      <c r="M88" s="830">
        <v>1</v>
      </c>
      <c r="N88" s="830">
        <v>11</v>
      </c>
      <c r="O88" s="829" t="s">
        <v>981</v>
      </c>
      <c r="P88" s="829" t="str">
        <f t="shared" si="12"/>
        <v>samshw</v>
      </c>
    </row>
    <row r="89" spans="1:16" x14ac:dyDescent="0.25">
      <c r="A89" s="828">
        <v>44941</v>
      </c>
      <c r="B89" s="828">
        <v>13</v>
      </c>
      <c r="C89" s="828">
        <f t="shared" si="10"/>
        <v>2015</v>
      </c>
      <c r="D89" s="828">
        <v>22</v>
      </c>
      <c r="E89" s="828">
        <f t="shared" si="11"/>
        <v>11</v>
      </c>
      <c r="F89" s="828" t="str">
        <f t="shared" si="8"/>
        <v>MidPSFF</v>
      </c>
      <c r="G89" s="828" t="str">
        <f t="shared" si="9"/>
        <v>M</v>
      </c>
      <c r="H89" s="828">
        <v>3</v>
      </c>
      <c r="I89" s="828">
        <v>3</v>
      </c>
      <c r="J89" s="828">
        <v>6370.5940369999998</v>
      </c>
      <c r="L89" s="830">
        <v>12</v>
      </c>
      <c r="M89" s="830">
        <v>1</v>
      </c>
      <c r="N89" s="830">
        <v>12</v>
      </c>
      <c r="O89" s="829" t="s">
        <v>983</v>
      </c>
      <c r="P89" s="829" t="str">
        <f t="shared" si="12"/>
        <v>samshw</v>
      </c>
    </row>
    <row r="90" spans="1:16" x14ac:dyDescent="0.25">
      <c r="A90" s="828">
        <v>44942</v>
      </c>
      <c r="B90" s="828">
        <v>13</v>
      </c>
      <c r="C90" s="828">
        <f t="shared" si="10"/>
        <v>2015</v>
      </c>
      <c r="D90" s="828">
        <v>22</v>
      </c>
      <c r="E90" s="828">
        <f t="shared" si="11"/>
        <v>11</v>
      </c>
      <c r="F90" s="828" t="str">
        <f t="shared" si="8"/>
        <v>MidPSFF</v>
      </c>
      <c r="G90" s="828" t="str">
        <f t="shared" si="9"/>
        <v>M</v>
      </c>
      <c r="H90" s="828">
        <v>4</v>
      </c>
      <c r="I90" s="828">
        <v>3</v>
      </c>
      <c r="J90" s="828">
        <v>15181.284444999999</v>
      </c>
      <c r="L90" s="830">
        <v>13</v>
      </c>
      <c r="M90" s="830">
        <v>1</v>
      </c>
      <c r="N90" s="830">
        <v>13</v>
      </c>
      <c r="O90" s="829" t="s">
        <v>985</v>
      </c>
      <c r="P90" s="829" t="str">
        <f t="shared" si="12"/>
        <v>ar77aw</v>
      </c>
    </row>
    <row r="91" spans="1:16" x14ac:dyDescent="0.25">
      <c r="A91" s="828">
        <v>44943</v>
      </c>
      <c r="B91" s="828">
        <v>13</v>
      </c>
      <c r="C91" s="828">
        <f t="shared" si="10"/>
        <v>2015</v>
      </c>
      <c r="D91" s="828">
        <v>22</v>
      </c>
      <c r="E91" s="828">
        <f t="shared" si="11"/>
        <v>11</v>
      </c>
      <c r="F91" s="828" t="str">
        <f t="shared" si="8"/>
        <v>MidPSFF</v>
      </c>
      <c r="G91" s="828" t="str">
        <f t="shared" si="9"/>
        <v>M</v>
      </c>
      <c r="H91" s="828">
        <v>5</v>
      </c>
      <c r="I91" s="828">
        <v>3</v>
      </c>
      <c r="J91" s="828">
        <v>456.01865099999998</v>
      </c>
      <c r="L91" s="830">
        <v>14</v>
      </c>
      <c r="M91" s="830">
        <v>1</v>
      </c>
      <c r="N91" s="830">
        <v>14</v>
      </c>
      <c r="O91" s="829" t="s">
        <v>987</v>
      </c>
      <c r="P91" s="829" t="str">
        <f t="shared" si="12"/>
        <v>ar77aw</v>
      </c>
    </row>
    <row r="92" spans="1:16" x14ac:dyDescent="0.25">
      <c r="A92" s="828">
        <v>44944</v>
      </c>
      <c r="B92" s="828">
        <v>13</v>
      </c>
      <c r="C92" s="828">
        <f t="shared" si="10"/>
        <v>2015</v>
      </c>
      <c r="D92" s="828">
        <v>25</v>
      </c>
      <c r="E92" s="828">
        <f t="shared" si="11"/>
        <v>13</v>
      </c>
      <c r="F92" s="828" t="str">
        <f t="shared" si="8"/>
        <v>SPSd FF</v>
      </c>
      <c r="G92" s="828" t="str">
        <f t="shared" si="9"/>
        <v>U</v>
      </c>
      <c r="H92" s="828">
        <v>2</v>
      </c>
      <c r="I92" s="828">
        <v>3</v>
      </c>
      <c r="J92" s="828">
        <v>55.004404999999998</v>
      </c>
      <c r="L92" s="830">
        <v>15</v>
      </c>
      <c r="M92" s="830">
        <v>1</v>
      </c>
      <c r="N92" s="830">
        <v>15</v>
      </c>
      <c r="O92" s="829" t="s">
        <v>989</v>
      </c>
      <c r="P92" s="829" t="str">
        <f t="shared" si="12"/>
        <v>whatch</v>
      </c>
    </row>
    <row r="93" spans="1:16" x14ac:dyDescent="0.25">
      <c r="A93" s="828">
        <v>44945</v>
      </c>
      <c r="B93" s="828">
        <v>13</v>
      </c>
      <c r="C93" s="828">
        <f t="shared" si="10"/>
        <v>2015</v>
      </c>
      <c r="D93" s="828">
        <v>25</v>
      </c>
      <c r="E93" s="828">
        <f t="shared" si="11"/>
        <v>13</v>
      </c>
      <c r="F93" s="828" t="str">
        <f t="shared" si="8"/>
        <v>SPSd FF</v>
      </c>
      <c r="G93" s="828" t="str">
        <f t="shared" si="9"/>
        <v>U</v>
      </c>
      <c r="H93" s="828">
        <v>3</v>
      </c>
      <c r="I93" s="828">
        <v>3</v>
      </c>
      <c r="J93" s="828">
        <v>1266.6110409999999</v>
      </c>
      <c r="L93" s="830">
        <v>16</v>
      </c>
      <c r="M93" s="830">
        <v>1</v>
      </c>
      <c r="N93" s="830">
        <v>16</v>
      </c>
      <c r="O93" s="829" t="s">
        <v>991</v>
      </c>
      <c r="P93" s="829" t="str">
        <f t="shared" si="12"/>
        <v>whatch</v>
      </c>
    </row>
    <row r="94" spans="1:16" x14ac:dyDescent="0.25">
      <c r="A94" s="828">
        <v>44946</v>
      </c>
      <c r="B94" s="828">
        <v>13</v>
      </c>
      <c r="C94" s="828">
        <f t="shared" si="10"/>
        <v>2015</v>
      </c>
      <c r="D94" s="828">
        <v>25</v>
      </c>
      <c r="E94" s="828">
        <f t="shared" si="11"/>
        <v>13</v>
      </c>
      <c r="F94" s="828" t="str">
        <f t="shared" si="8"/>
        <v>SPSd FF</v>
      </c>
      <c r="G94" s="828" t="str">
        <f t="shared" si="9"/>
        <v>U</v>
      </c>
      <c r="H94" s="828">
        <v>4</v>
      </c>
      <c r="I94" s="828">
        <v>3</v>
      </c>
      <c r="J94" s="828">
        <v>939.78024400000004</v>
      </c>
      <c r="L94" s="830">
        <v>17</v>
      </c>
      <c r="M94" s="830">
        <v>2</v>
      </c>
      <c r="N94" s="830">
        <v>1</v>
      </c>
      <c r="O94" s="829" t="s">
        <v>993</v>
      </c>
      <c r="P94" s="829" t="str">
        <f t="shared" si="12"/>
        <v>skagtw</v>
      </c>
    </row>
    <row r="95" spans="1:16" x14ac:dyDescent="0.25">
      <c r="A95" s="828">
        <v>44947</v>
      </c>
      <c r="B95" s="828">
        <v>13</v>
      </c>
      <c r="C95" s="828">
        <f t="shared" si="10"/>
        <v>2015</v>
      </c>
      <c r="D95" s="828">
        <v>25</v>
      </c>
      <c r="E95" s="828">
        <f t="shared" si="11"/>
        <v>13</v>
      </c>
      <c r="F95" s="828" t="str">
        <f t="shared" si="8"/>
        <v>SPSd FF</v>
      </c>
      <c r="G95" s="828" t="str">
        <f t="shared" si="9"/>
        <v>U</v>
      </c>
      <c r="H95" s="828">
        <v>5</v>
      </c>
      <c r="I95" s="828">
        <v>3</v>
      </c>
      <c r="J95" s="828">
        <v>35.775174</v>
      </c>
      <c r="L95" s="830">
        <v>18</v>
      </c>
      <c r="M95" s="830">
        <v>2</v>
      </c>
      <c r="N95" s="830">
        <v>2</v>
      </c>
      <c r="O95" s="829" t="s">
        <v>995</v>
      </c>
      <c r="P95" s="829" t="str">
        <f t="shared" si="12"/>
        <v>skagtw</v>
      </c>
    </row>
    <row r="96" spans="1:16" x14ac:dyDescent="0.25">
      <c r="A96" s="828">
        <v>44948</v>
      </c>
      <c r="B96" s="828">
        <v>13</v>
      </c>
      <c r="C96" s="828">
        <f t="shared" si="10"/>
        <v>2015</v>
      </c>
      <c r="D96" s="828">
        <v>26</v>
      </c>
      <c r="E96" s="828">
        <f t="shared" si="11"/>
        <v>13</v>
      </c>
      <c r="F96" s="828" t="str">
        <f t="shared" si="8"/>
        <v>SPSd FF</v>
      </c>
      <c r="G96" s="828" t="str">
        <f t="shared" si="9"/>
        <v>M</v>
      </c>
      <c r="H96" s="828">
        <v>2</v>
      </c>
      <c r="I96" s="828">
        <v>3</v>
      </c>
      <c r="J96" s="828">
        <v>917.91658099999995</v>
      </c>
      <c r="L96" s="830">
        <v>19</v>
      </c>
      <c r="M96" s="830">
        <v>2</v>
      </c>
      <c r="N96" s="830">
        <v>3</v>
      </c>
      <c r="O96" s="829" t="s">
        <v>997</v>
      </c>
      <c r="P96" s="829" t="str">
        <f t="shared" si="12"/>
        <v>skagth</v>
      </c>
    </row>
    <row r="97" spans="1:16" x14ac:dyDescent="0.25">
      <c r="A97" s="828">
        <v>44949</v>
      </c>
      <c r="B97" s="828">
        <v>13</v>
      </c>
      <c r="C97" s="828">
        <f t="shared" si="10"/>
        <v>2015</v>
      </c>
      <c r="D97" s="828">
        <v>26</v>
      </c>
      <c r="E97" s="828">
        <f t="shared" si="11"/>
        <v>13</v>
      </c>
      <c r="F97" s="828" t="str">
        <f t="shared" si="8"/>
        <v>SPSd FF</v>
      </c>
      <c r="G97" s="828" t="str">
        <f t="shared" si="9"/>
        <v>M</v>
      </c>
      <c r="H97" s="828">
        <v>3</v>
      </c>
      <c r="I97" s="828">
        <v>3</v>
      </c>
      <c r="J97" s="828">
        <v>20812.021381999999</v>
      </c>
      <c r="L97" s="830">
        <v>20</v>
      </c>
      <c r="M97" s="830">
        <v>2</v>
      </c>
      <c r="N97" s="830">
        <v>4</v>
      </c>
      <c r="O97" s="829" t="s">
        <v>999</v>
      </c>
      <c r="P97" s="829" t="str">
        <f t="shared" si="12"/>
        <v>skagth</v>
      </c>
    </row>
    <row r="98" spans="1:16" x14ac:dyDescent="0.25">
      <c r="A98" s="828">
        <v>44950</v>
      </c>
      <c r="B98" s="828">
        <v>13</v>
      </c>
      <c r="C98" s="828">
        <f t="shared" si="10"/>
        <v>2015</v>
      </c>
      <c r="D98" s="828">
        <v>26</v>
      </c>
      <c r="E98" s="828">
        <f t="shared" si="11"/>
        <v>13</v>
      </c>
      <c r="F98" s="828" t="str">
        <f t="shared" si="8"/>
        <v>SPSd FF</v>
      </c>
      <c r="G98" s="828" t="str">
        <f t="shared" si="9"/>
        <v>M</v>
      </c>
      <c r="H98" s="828">
        <v>4</v>
      </c>
      <c r="I98" s="828">
        <v>3</v>
      </c>
      <c r="J98" s="828">
        <v>10735.511897</v>
      </c>
      <c r="L98" s="830">
        <v>21</v>
      </c>
      <c r="M98" s="830">
        <v>2</v>
      </c>
      <c r="N98" s="830">
        <v>5</v>
      </c>
      <c r="O98" s="829" t="s">
        <v>1001</v>
      </c>
      <c r="P98" s="829" t="str">
        <f t="shared" si="12"/>
        <v>skgbkh</v>
      </c>
    </row>
    <row r="99" spans="1:16" x14ac:dyDescent="0.25">
      <c r="A99" s="828">
        <v>44951</v>
      </c>
      <c r="B99" s="828">
        <v>13</v>
      </c>
      <c r="C99" s="828">
        <f t="shared" si="10"/>
        <v>2015</v>
      </c>
      <c r="D99" s="828">
        <v>26</v>
      </c>
      <c r="E99" s="828">
        <f t="shared" si="11"/>
        <v>13</v>
      </c>
      <c r="F99" s="828" t="str">
        <f t="shared" si="8"/>
        <v>SPSd FF</v>
      </c>
      <c r="G99" s="828" t="str">
        <f t="shared" si="9"/>
        <v>M</v>
      </c>
      <c r="H99" s="828">
        <v>5</v>
      </c>
      <c r="I99" s="828">
        <v>3</v>
      </c>
      <c r="J99" s="828">
        <v>622.71091699999999</v>
      </c>
      <c r="L99" s="830">
        <v>22</v>
      </c>
      <c r="M99" s="830">
        <v>2</v>
      </c>
      <c r="N99" s="830">
        <v>6</v>
      </c>
      <c r="O99" s="829" t="s">
        <v>1003</v>
      </c>
      <c r="P99" s="829" t="str">
        <f t="shared" si="12"/>
        <v>skgbkh</v>
      </c>
    </row>
    <row r="100" spans="1:16" x14ac:dyDescent="0.25">
      <c r="A100" s="828">
        <v>44952</v>
      </c>
      <c r="B100" s="828">
        <v>13</v>
      </c>
      <c r="C100" s="828">
        <f t="shared" si="10"/>
        <v>2015</v>
      </c>
      <c r="D100" s="828">
        <v>27</v>
      </c>
      <c r="E100" s="828">
        <f t="shared" si="11"/>
        <v>14</v>
      </c>
      <c r="F100" s="828" t="str">
        <f t="shared" si="8"/>
        <v>SPS Fyr</v>
      </c>
      <c r="G100" s="828" t="str">
        <f t="shared" si="9"/>
        <v>U</v>
      </c>
      <c r="H100" s="828">
        <v>2</v>
      </c>
      <c r="I100" s="828">
        <v>3</v>
      </c>
      <c r="J100" s="828">
        <v>0.288082</v>
      </c>
      <c r="L100" s="830">
        <v>23</v>
      </c>
      <c r="M100" s="830">
        <v>2</v>
      </c>
      <c r="N100" s="830">
        <v>7</v>
      </c>
      <c r="O100" s="829" t="s">
        <v>1005</v>
      </c>
      <c r="P100" s="829" t="str">
        <f t="shared" si="12"/>
        <v>skgbkw</v>
      </c>
    </row>
    <row r="101" spans="1:16" x14ac:dyDescent="0.25">
      <c r="A101" s="828">
        <v>44953</v>
      </c>
      <c r="B101" s="828">
        <v>13</v>
      </c>
      <c r="C101" s="828">
        <f t="shared" si="10"/>
        <v>2015</v>
      </c>
      <c r="D101" s="828">
        <v>27</v>
      </c>
      <c r="E101" s="828">
        <f t="shared" si="11"/>
        <v>14</v>
      </c>
      <c r="F101" s="828" t="str">
        <f t="shared" si="8"/>
        <v>SPS Fyr</v>
      </c>
      <c r="G101" s="828" t="str">
        <f t="shared" si="9"/>
        <v>U</v>
      </c>
      <c r="H101" s="828">
        <v>3</v>
      </c>
      <c r="I101" s="828">
        <v>3</v>
      </c>
      <c r="J101" s="828">
        <v>2.7706010000000001</v>
      </c>
      <c r="L101" s="830">
        <v>24</v>
      </c>
      <c r="M101" s="830">
        <v>2</v>
      </c>
      <c r="N101" s="830">
        <v>8</v>
      </c>
      <c r="O101" s="829" t="s">
        <v>1005</v>
      </c>
      <c r="P101" s="829" t="str">
        <f t="shared" si="12"/>
        <v>skgbkw</v>
      </c>
    </row>
    <row r="102" spans="1:16" x14ac:dyDescent="0.25">
      <c r="A102" s="828">
        <v>44954</v>
      </c>
      <c r="B102" s="828">
        <v>13</v>
      </c>
      <c r="C102" s="828">
        <f t="shared" si="10"/>
        <v>2015</v>
      </c>
      <c r="D102" s="828">
        <v>27</v>
      </c>
      <c r="E102" s="828">
        <f t="shared" si="11"/>
        <v>14</v>
      </c>
      <c r="F102" s="828" t="str">
        <f t="shared" si="8"/>
        <v>SPS Fyr</v>
      </c>
      <c r="G102" s="828" t="str">
        <f t="shared" si="9"/>
        <v>U</v>
      </c>
      <c r="H102" s="828">
        <v>4</v>
      </c>
      <c r="I102" s="828">
        <v>3</v>
      </c>
      <c r="J102" s="828">
        <v>9.9152339999999999</v>
      </c>
      <c r="L102" s="830">
        <v>25</v>
      </c>
      <c r="M102" s="830">
        <v>2</v>
      </c>
      <c r="N102" s="830">
        <v>9</v>
      </c>
      <c r="O102" s="829" t="s">
        <v>1007</v>
      </c>
      <c r="P102" s="829" t="str">
        <f t="shared" si="12"/>
        <v>swinch</v>
      </c>
    </row>
    <row r="103" spans="1:16" x14ac:dyDescent="0.25">
      <c r="A103" s="828">
        <v>44955</v>
      </c>
      <c r="B103" s="828">
        <v>13</v>
      </c>
      <c r="C103" s="828">
        <f t="shared" si="10"/>
        <v>2015</v>
      </c>
      <c r="D103" s="828">
        <v>27</v>
      </c>
      <c r="E103" s="828">
        <f t="shared" si="11"/>
        <v>14</v>
      </c>
      <c r="F103" s="828" t="str">
        <f t="shared" si="8"/>
        <v>SPS Fyr</v>
      </c>
      <c r="G103" s="828" t="str">
        <f t="shared" si="9"/>
        <v>U</v>
      </c>
      <c r="H103" s="828">
        <v>5</v>
      </c>
      <c r="I103" s="828">
        <v>3</v>
      </c>
      <c r="J103" s="828">
        <v>1.006051</v>
      </c>
      <c r="L103" s="830">
        <v>26</v>
      </c>
      <c r="M103" s="830">
        <v>2</v>
      </c>
      <c r="N103" s="830">
        <v>10</v>
      </c>
      <c r="O103" s="829" t="s">
        <v>1009</v>
      </c>
      <c r="P103" s="829" t="str">
        <f t="shared" si="12"/>
        <v>swinch</v>
      </c>
    </row>
    <row r="104" spans="1:16" x14ac:dyDescent="0.25">
      <c r="A104" s="828">
        <v>44956</v>
      </c>
      <c r="B104" s="828">
        <v>13</v>
      </c>
      <c r="C104" s="828">
        <f t="shared" si="10"/>
        <v>2015</v>
      </c>
      <c r="D104" s="828">
        <v>28</v>
      </c>
      <c r="E104" s="828">
        <f t="shared" si="11"/>
        <v>14</v>
      </c>
      <c r="F104" s="828" t="str">
        <f t="shared" si="8"/>
        <v>SPS Fyr</v>
      </c>
      <c r="G104" s="828" t="str">
        <f t="shared" si="9"/>
        <v>M</v>
      </c>
      <c r="H104" s="828">
        <v>2</v>
      </c>
      <c r="I104" s="828">
        <v>3</v>
      </c>
      <c r="J104" s="828">
        <v>33.760710000000003</v>
      </c>
      <c r="L104" s="830">
        <v>27</v>
      </c>
      <c r="M104" s="830">
        <v>2</v>
      </c>
      <c r="N104" s="830">
        <v>11</v>
      </c>
      <c r="O104" s="829" t="s">
        <v>1011</v>
      </c>
      <c r="P104" s="829" t="str">
        <f t="shared" si="12"/>
        <v>oakhbh</v>
      </c>
    </row>
    <row r="105" spans="1:16" x14ac:dyDescent="0.25">
      <c r="A105" s="828">
        <v>44957</v>
      </c>
      <c r="B105" s="828">
        <v>13</v>
      </c>
      <c r="C105" s="828">
        <f t="shared" si="10"/>
        <v>2015</v>
      </c>
      <c r="D105" s="828">
        <v>28</v>
      </c>
      <c r="E105" s="828">
        <f t="shared" si="11"/>
        <v>14</v>
      </c>
      <c r="F105" s="828" t="str">
        <f t="shared" si="8"/>
        <v>SPS Fyr</v>
      </c>
      <c r="G105" s="828" t="str">
        <f t="shared" si="9"/>
        <v>M</v>
      </c>
      <c r="H105" s="828">
        <v>3</v>
      </c>
      <c r="I105" s="828">
        <v>3</v>
      </c>
      <c r="J105" s="828">
        <v>306.182478</v>
      </c>
      <c r="L105" s="830">
        <v>28</v>
      </c>
      <c r="M105" s="830">
        <v>2</v>
      </c>
      <c r="N105" s="830">
        <v>12</v>
      </c>
      <c r="O105" s="829" t="s">
        <v>1013</v>
      </c>
      <c r="P105" s="829" t="str">
        <f t="shared" si="12"/>
        <v>oakhbh</v>
      </c>
    </row>
    <row r="106" spans="1:16" x14ac:dyDescent="0.25">
      <c r="A106" s="828">
        <v>44958</v>
      </c>
      <c r="B106" s="828">
        <v>13</v>
      </c>
      <c r="C106" s="828">
        <f t="shared" si="10"/>
        <v>2015</v>
      </c>
      <c r="D106" s="828">
        <v>28</v>
      </c>
      <c r="E106" s="828">
        <f t="shared" si="11"/>
        <v>14</v>
      </c>
      <c r="F106" s="828" t="str">
        <f t="shared" si="8"/>
        <v>SPS Fyr</v>
      </c>
      <c r="G106" s="828" t="str">
        <f t="shared" si="9"/>
        <v>M</v>
      </c>
      <c r="H106" s="828">
        <v>4</v>
      </c>
      <c r="I106" s="828">
        <v>3</v>
      </c>
      <c r="J106" s="828">
        <v>846.647378</v>
      </c>
      <c r="L106" s="830">
        <v>29</v>
      </c>
      <c r="M106" s="830">
        <v>3</v>
      </c>
      <c r="N106" s="830">
        <v>1</v>
      </c>
      <c r="O106" s="829" t="s">
        <v>1015</v>
      </c>
      <c r="P106" s="829" t="str">
        <f t="shared" si="12"/>
        <v>stillw</v>
      </c>
    </row>
    <row r="107" spans="1:16" x14ac:dyDescent="0.25">
      <c r="A107" s="828">
        <v>44959</v>
      </c>
      <c r="B107" s="828">
        <v>13</v>
      </c>
      <c r="C107" s="828">
        <f t="shared" si="10"/>
        <v>2015</v>
      </c>
      <c r="D107" s="828">
        <v>28</v>
      </c>
      <c r="E107" s="828">
        <f t="shared" si="11"/>
        <v>14</v>
      </c>
      <c r="F107" s="828" t="str">
        <f t="shared" si="8"/>
        <v>SPS Fyr</v>
      </c>
      <c r="G107" s="828" t="str">
        <f t="shared" si="9"/>
        <v>M</v>
      </c>
      <c r="H107" s="828">
        <v>5</v>
      </c>
      <c r="I107" s="828">
        <v>3</v>
      </c>
      <c r="J107" s="828">
        <v>49.782851999999998</v>
      </c>
      <c r="L107" s="830">
        <v>30</v>
      </c>
      <c r="M107" s="830">
        <v>3</v>
      </c>
      <c r="N107" s="830">
        <v>2</v>
      </c>
      <c r="O107" s="829" t="s">
        <v>1017</v>
      </c>
      <c r="P107" s="829" t="str">
        <f t="shared" si="12"/>
        <v>stillw</v>
      </c>
    </row>
    <row r="108" spans="1:16" x14ac:dyDescent="0.25">
      <c r="A108" s="828">
        <v>44960</v>
      </c>
      <c r="B108" s="828">
        <v>13</v>
      </c>
      <c r="C108" s="828">
        <f t="shared" si="10"/>
        <v>2015</v>
      </c>
      <c r="D108" s="828">
        <v>29</v>
      </c>
      <c r="E108" s="828">
        <f t="shared" si="11"/>
        <v>15</v>
      </c>
      <c r="F108" s="828" t="str">
        <f t="shared" si="8"/>
        <v>WhiteSp</v>
      </c>
      <c r="G108" s="828" t="str">
        <f t="shared" si="9"/>
        <v>U</v>
      </c>
      <c r="H108" s="828">
        <v>2</v>
      </c>
      <c r="I108" s="828">
        <v>3</v>
      </c>
      <c r="J108" s="828">
        <v>231.87495200000001</v>
      </c>
      <c r="L108" s="830">
        <v>31</v>
      </c>
      <c r="M108" s="830">
        <v>3</v>
      </c>
      <c r="N108" s="830">
        <v>3</v>
      </c>
      <c r="O108" s="829" t="s">
        <v>1019</v>
      </c>
      <c r="P108" s="829" t="str">
        <f t="shared" si="12"/>
        <v>stillh</v>
      </c>
    </row>
    <row r="109" spans="1:16" x14ac:dyDescent="0.25">
      <c r="A109" s="828">
        <v>44961</v>
      </c>
      <c r="B109" s="828">
        <v>13</v>
      </c>
      <c r="C109" s="828">
        <f t="shared" si="10"/>
        <v>2015</v>
      </c>
      <c r="D109" s="828">
        <v>29</v>
      </c>
      <c r="E109" s="828">
        <f t="shared" si="11"/>
        <v>15</v>
      </c>
      <c r="F109" s="828" t="str">
        <f t="shared" si="8"/>
        <v>WhiteSp</v>
      </c>
      <c r="G109" s="828" t="str">
        <f t="shared" si="9"/>
        <v>U</v>
      </c>
      <c r="H109" s="828">
        <v>3</v>
      </c>
      <c r="I109" s="828">
        <v>3</v>
      </c>
      <c r="J109" s="828">
        <v>779.05978500000003</v>
      </c>
      <c r="L109" s="830">
        <v>32</v>
      </c>
      <c r="M109" s="830">
        <v>3</v>
      </c>
      <c r="N109" s="830">
        <v>4</v>
      </c>
      <c r="O109" s="829" t="s">
        <v>1021</v>
      </c>
      <c r="P109" s="829" t="str">
        <f t="shared" si="12"/>
        <v>stillh</v>
      </c>
    </row>
    <row r="110" spans="1:16" x14ac:dyDescent="0.25">
      <c r="A110" s="828">
        <v>44962</v>
      </c>
      <c r="B110" s="828">
        <v>13</v>
      </c>
      <c r="C110" s="828">
        <f t="shared" si="10"/>
        <v>2015</v>
      </c>
      <c r="D110" s="828">
        <v>29</v>
      </c>
      <c r="E110" s="828">
        <f t="shared" si="11"/>
        <v>15</v>
      </c>
      <c r="F110" s="828" t="str">
        <f t="shared" si="8"/>
        <v>WhiteSp</v>
      </c>
      <c r="G110" s="828" t="str">
        <f t="shared" si="9"/>
        <v>U</v>
      </c>
      <c r="H110" s="828">
        <v>4</v>
      </c>
      <c r="I110" s="828">
        <v>3</v>
      </c>
      <c r="J110" s="828">
        <v>775.30237499999998</v>
      </c>
      <c r="L110" s="830">
        <v>33</v>
      </c>
      <c r="M110" s="830">
        <v>3</v>
      </c>
      <c r="N110" s="830">
        <v>5</v>
      </c>
      <c r="O110" s="829" t="s">
        <v>1023</v>
      </c>
      <c r="P110" s="829" t="str">
        <f t="shared" si="12"/>
        <v>tuliph</v>
      </c>
    </row>
    <row r="111" spans="1:16" x14ac:dyDescent="0.25">
      <c r="A111" s="828">
        <v>44963</v>
      </c>
      <c r="B111" s="828">
        <v>13</v>
      </c>
      <c r="C111" s="828">
        <f t="shared" si="10"/>
        <v>2015</v>
      </c>
      <c r="D111" s="828">
        <v>29</v>
      </c>
      <c r="E111" s="828">
        <f t="shared" si="11"/>
        <v>15</v>
      </c>
      <c r="F111" s="828" t="str">
        <f t="shared" si="8"/>
        <v>WhiteSp</v>
      </c>
      <c r="G111" s="828" t="str">
        <f t="shared" si="9"/>
        <v>U</v>
      </c>
      <c r="H111" s="828">
        <v>5</v>
      </c>
      <c r="I111" s="828">
        <v>3</v>
      </c>
      <c r="J111" s="828">
        <v>36.8399</v>
      </c>
      <c r="L111" s="830">
        <v>34</v>
      </c>
      <c r="M111" s="830">
        <v>3</v>
      </c>
      <c r="N111" s="830">
        <v>6</v>
      </c>
      <c r="O111" s="829" t="s">
        <v>1025</v>
      </c>
      <c r="P111" s="829" t="str">
        <f t="shared" si="12"/>
        <v>tuliph</v>
      </c>
    </row>
    <row r="112" spans="1:16" x14ac:dyDescent="0.25">
      <c r="A112" s="828">
        <v>44964</v>
      </c>
      <c r="B112" s="828">
        <v>13</v>
      </c>
      <c r="C112" s="828">
        <f t="shared" si="10"/>
        <v>2015</v>
      </c>
      <c r="D112" s="828">
        <v>31</v>
      </c>
      <c r="E112" s="828">
        <f t="shared" si="11"/>
        <v>16</v>
      </c>
      <c r="F112" s="828" t="str">
        <f t="shared" si="8"/>
        <v>HdCl FF</v>
      </c>
      <c r="G112" s="828" t="str">
        <f t="shared" si="9"/>
        <v>U</v>
      </c>
      <c r="H112" s="828">
        <v>2</v>
      </c>
      <c r="I112" s="828">
        <v>3</v>
      </c>
      <c r="J112" s="828">
        <v>287.70245199999999</v>
      </c>
      <c r="L112" s="830">
        <v>35</v>
      </c>
      <c r="M112" s="830">
        <v>3</v>
      </c>
      <c r="N112" s="830">
        <v>7</v>
      </c>
      <c r="O112" s="829" t="s">
        <v>1027</v>
      </c>
      <c r="P112" s="829" t="str">
        <f t="shared" si="12"/>
        <v>snohow</v>
      </c>
    </row>
    <row r="113" spans="1:16" x14ac:dyDescent="0.25">
      <c r="A113" s="828">
        <v>44965</v>
      </c>
      <c r="B113" s="828">
        <v>13</v>
      </c>
      <c r="C113" s="828">
        <f t="shared" si="10"/>
        <v>2015</v>
      </c>
      <c r="D113" s="828">
        <v>31</v>
      </c>
      <c r="E113" s="828">
        <f t="shared" si="11"/>
        <v>16</v>
      </c>
      <c r="F113" s="828" t="str">
        <f t="shared" si="8"/>
        <v>HdCl FF</v>
      </c>
      <c r="G113" s="828" t="str">
        <f t="shared" si="9"/>
        <v>U</v>
      </c>
      <c r="H113" s="828">
        <v>3</v>
      </c>
      <c r="I113" s="828">
        <v>3</v>
      </c>
      <c r="J113" s="828">
        <v>1314.0798219999999</v>
      </c>
      <c r="L113" s="830">
        <v>36</v>
      </c>
      <c r="M113" s="830">
        <v>3</v>
      </c>
      <c r="N113" s="830">
        <v>8</v>
      </c>
      <c r="O113" s="829" t="s">
        <v>1029</v>
      </c>
      <c r="P113" s="829" t="str">
        <f t="shared" si="12"/>
        <v>snohow</v>
      </c>
    </row>
    <row r="114" spans="1:16" x14ac:dyDescent="0.25">
      <c r="A114" s="828">
        <v>44966</v>
      </c>
      <c r="B114" s="828">
        <v>13</v>
      </c>
      <c r="C114" s="828">
        <f t="shared" si="10"/>
        <v>2015</v>
      </c>
      <c r="D114" s="828">
        <v>31</v>
      </c>
      <c r="E114" s="828">
        <f t="shared" si="11"/>
        <v>16</v>
      </c>
      <c r="F114" s="828" t="str">
        <f t="shared" si="8"/>
        <v>HdCl FF</v>
      </c>
      <c r="G114" s="828" t="str">
        <f t="shared" si="9"/>
        <v>U</v>
      </c>
      <c r="H114" s="828">
        <v>4</v>
      </c>
      <c r="I114" s="828">
        <v>3</v>
      </c>
      <c r="J114" s="828">
        <v>1289.661773</v>
      </c>
      <c r="L114" s="830">
        <v>37</v>
      </c>
      <c r="M114" s="830">
        <v>3</v>
      </c>
      <c r="N114" s="830">
        <v>9</v>
      </c>
      <c r="O114" s="829" t="s">
        <v>1031</v>
      </c>
      <c r="P114" s="829" t="str">
        <f t="shared" si="12"/>
        <v>snohoh</v>
      </c>
    </row>
    <row r="115" spans="1:16" x14ac:dyDescent="0.25">
      <c r="A115" s="828">
        <v>44967</v>
      </c>
      <c r="B115" s="828">
        <v>13</v>
      </c>
      <c r="C115" s="828">
        <f t="shared" si="10"/>
        <v>2015</v>
      </c>
      <c r="D115" s="828">
        <v>31</v>
      </c>
      <c r="E115" s="828">
        <f t="shared" si="11"/>
        <v>16</v>
      </c>
      <c r="F115" s="828" t="str">
        <f t="shared" si="8"/>
        <v>HdCl FF</v>
      </c>
      <c r="G115" s="828" t="str">
        <f t="shared" si="9"/>
        <v>U</v>
      </c>
      <c r="H115" s="828">
        <v>5</v>
      </c>
      <c r="I115" s="828">
        <v>3</v>
      </c>
      <c r="J115" s="828">
        <v>92.679163000000003</v>
      </c>
      <c r="L115" s="830">
        <v>38</v>
      </c>
      <c r="M115" s="830">
        <v>3</v>
      </c>
      <c r="N115" s="830">
        <v>10</v>
      </c>
      <c r="O115" s="829" t="s">
        <v>1033</v>
      </c>
      <c r="P115" s="829" t="str">
        <f t="shared" si="12"/>
        <v>snohoh</v>
      </c>
    </row>
    <row r="116" spans="1:16" x14ac:dyDescent="0.25">
      <c r="A116" s="828">
        <v>44968</v>
      </c>
      <c r="B116" s="828">
        <v>13</v>
      </c>
      <c r="C116" s="828">
        <f t="shared" si="10"/>
        <v>2015</v>
      </c>
      <c r="D116" s="828">
        <v>32</v>
      </c>
      <c r="E116" s="828">
        <f t="shared" si="11"/>
        <v>16</v>
      </c>
      <c r="F116" s="828" t="str">
        <f t="shared" si="8"/>
        <v>HdCl FF</v>
      </c>
      <c r="G116" s="828" t="str">
        <f t="shared" si="9"/>
        <v>M</v>
      </c>
      <c r="H116" s="828">
        <v>2</v>
      </c>
      <c r="I116" s="828">
        <v>3</v>
      </c>
      <c r="J116" s="828">
        <v>3257.0376230000002</v>
      </c>
      <c r="L116" s="830">
        <v>39</v>
      </c>
      <c r="M116" s="830">
        <v>3</v>
      </c>
      <c r="N116" s="830">
        <v>11</v>
      </c>
      <c r="O116" s="829" t="s">
        <v>1035</v>
      </c>
      <c r="P116" s="829" t="str">
        <f t="shared" si="12"/>
        <v>ar8anh</v>
      </c>
    </row>
    <row r="117" spans="1:16" x14ac:dyDescent="0.25">
      <c r="A117" s="828">
        <v>44969</v>
      </c>
      <c r="B117" s="828">
        <v>13</v>
      </c>
      <c r="C117" s="828">
        <f t="shared" si="10"/>
        <v>2015</v>
      </c>
      <c r="D117" s="828">
        <v>32</v>
      </c>
      <c r="E117" s="828">
        <f t="shared" si="11"/>
        <v>16</v>
      </c>
      <c r="F117" s="828" t="str">
        <f t="shared" si="8"/>
        <v>HdCl FF</v>
      </c>
      <c r="G117" s="828" t="str">
        <f t="shared" si="9"/>
        <v>M</v>
      </c>
      <c r="H117" s="828">
        <v>3</v>
      </c>
      <c r="I117" s="828">
        <v>3</v>
      </c>
      <c r="J117" s="828">
        <v>25286.262835000001</v>
      </c>
      <c r="L117" s="830">
        <v>40</v>
      </c>
      <c r="M117" s="830">
        <v>3</v>
      </c>
      <c r="N117" s="830">
        <v>12</v>
      </c>
      <c r="O117" s="829" t="s">
        <v>1037</v>
      </c>
      <c r="P117" s="829" t="str">
        <f t="shared" si="12"/>
        <v>ar8anh</v>
      </c>
    </row>
    <row r="118" spans="1:16" x14ac:dyDescent="0.25">
      <c r="A118" s="828">
        <v>44970</v>
      </c>
      <c r="B118" s="828">
        <v>13</v>
      </c>
      <c r="C118" s="828">
        <f t="shared" si="10"/>
        <v>2015</v>
      </c>
      <c r="D118" s="828">
        <v>32</v>
      </c>
      <c r="E118" s="828">
        <f t="shared" si="11"/>
        <v>16</v>
      </c>
      <c r="F118" s="828" t="str">
        <f t="shared" si="8"/>
        <v>HdCl FF</v>
      </c>
      <c r="G118" s="828" t="str">
        <f t="shared" si="9"/>
        <v>M</v>
      </c>
      <c r="H118" s="828">
        <v>4</v>
      </c>
      <c r="I118" s="828">
        <v>3</v>
      </c>
      <c r="J118" s="828">
        <v>27465.660076</v>
      </c>
      <c r="L118" s="830">
        <v>41</v>
      </c>
      <c r="M118" s="830">
        <v>4</v>
      </c>
      <c r="N118" s="830">
        <v>1</v>
      </c>
      <c r="O118" s="829" t="s">
        <v>1039</v>
      </c>
      <c r="P118" s="829" t="str">
        <f t="shared" si="12"/>
        <v>ptgamh</v>
      </c>
    </row>
    <row r="119" spans="1:16" x14ac:dyDescent="0.25">
      <c r="A119" s="828">
        <v>44971</v>
      </c>
      <c r="B119" s="828">
        <v>13</v>
      </c>
      <c r="C119" s="828">
        <f t="shared" si="10"/>
        <v>2015</v>
      </c>
      <c r="D119" s="828">
        <v>32</v>
      </c>
      <c r="E119" s="828">
        <f t="shared" si="11"/>
        <v>16</v>
      </c>
      <c r="F119" s="828" t="str">
        <f t="shared" si="8"/>
        <v>HdCl FF</v>
      </c>
      <c r="G119" s="828" t="str">
        <f t="shared" si="9"/>
        <v>M</v>
      </c>
      <c r="H119" s="828">
        <v>5</v>
      </c>
      <c r="I119" s="828">
        <v>3</v>
      </c>
      <c r="J119" s="828">
        <v>914.35797500000001</v>
      </c>
      <c r="L119" s="830">
        <v>42</v>
      </c>
      <c r="M119" s="830">
        <v>4</v>
      </c>
      <c r="N119" s="830">
        <v>2</v>
      </c>
      <c r="O119" s="829" t="s">
        <v>1041</v>
      </c>
      <c r="P119" s="829" t="str">
        <f t="shared" si="12"/>
        <v>ptgamh</v>
      </c>
    </row>
    <row r="120" spans="1:16" x14ac:dyDescent="0.25">
      <c r="A120" s="828">
        <v>44972</v>
      </c>
      <c r="B120" s="828">
        <v>13</v>
      </c>
      <c r="C120" s="828">
        <f t="shared" si="10"/>
        <v>2015</v>
      </c>
      <c r="D120" s="828">
        <v>33</v>
      </c>
      <c r="E120" s="828">
        <f t="shared" si="11"/>
        <v>17</v>
      </c>
      <c r="F120" s="828" t="str">
        <f t="shared" si="8"/>
        <v>HdCl FY</v>
      </c>
      <c r="G120" s="828" t="str">
        <f t="shared" si="9"/>
        <v>U</v>
      </c>
      <c r="H120" s="828">
        <v>3</v>
      </c>
      <c r="I120" s="828">
        <v>3</v>
      </c>
      <c r="J120" s="828">
        <v>0.83492699999999997</v>
      </c>
      <c r="L120" s="830">
        <v>43</v>
      </c>
      <c r="M120" s="830">
        <v>4</v>
      </c>
      <c r="N120" s="830">
        <v>3</v>
      </c>
      <c r="O120" s="829" t="s">
        <v>1043</v>
      </c>
      <c r="P120" s="829" t="str">
        <f t="shared" si="12"/>
        <v>ptgamw</v>
      </c>
    </row>
    <row r="121" spans="1:16" x14ac:dyDescent="0.25">
      <c r="A121" s="828">
        <v>44973</v>
      </c>
      <c r="B121" s="828">
        <v>13</v>
      </c>
      <c r="C121" s="828">
        <f t="shared" si="10"/>
        <v>2015</v>
      </c>
      <c r="D121" s="828">
        <v>34</v>
      </c>
      <c r="E121" s="828">
        <f t="shared" si="11"/>
        <v>17</v>
      </c>
      <c r="F121" s="828" t="str">
        <f t="shared" si="8"/>
        <v>HdCl FY</v>
      </c>
      <c r="G121" s="828" t="str">
        <f t="shared" si="9"/>
        <v>M</v>
      </c>
      <c r="H121" s="828">
        <v>2</v>
      </c>
      <c r="I121" s="828">
        <v>3</v>
      </c>
      <c r="J121" s="828">
        <v>39.014833000000003</v>
      </c>
      <c r="L121" s="830">
        <v>44</v>
      </c>
      <c r="M121" s="830">
        <v>4</v>
      </c>
      <c r="N121" s="830">
        <v>4</v>
      </c>
      <c r="O121" s="829" t="s">
        <v>1045</v>
      </c>
      <c r="P121" s="829" t="str">
        <f t="shared" si="12"/>
        <v>ptgamw</v>
      </c>
    </row>
    <row r="122" spans="1:16" x14ac:dyDescent="0.25">
      <c r="A122" s="828">
        <v>44974</v>
      </c>
      <c r="B122" s="828">
        <v>13</v>
      </c>
      <c r="C122" s="828">
        <f t="shared" si="10"/>
        <v>2015</v>
      </c>
      <c r="D122" s="828">
        <v>34</v>
      </c>
      <c r="E122" s="828">
        <f t="shared" si="11"/>
        <v>17</v>
      </c>
      <c r="F122" s="828" t="str">
        <f t="shared" si="8"/>
        <v>HdCl FY</v>
      </c>
      <c r="G122" s="828" t="str">
        <f t="shared" si="9"/>
        <v>M</v>
      </c>
      <c r="H122" s="828">
        <v>3</v>
      </c>
      <c r="I122" s="828">
        <v>3</v>
      </c>
      <c r="J122" s="828">
        <v>310.66757100000001</v>
      </c>
      <c r="L122" s="830">
        <v>45</v>
      </c>
      <c r="M122" s="830">
        <v>4</v>
      </c>
      <c r="N122" s="830">
        <v>5</v>
      </c>
      <c r="O122" s="829" t="s">
        <v>1047</v>
      </c>
      <c r="P122" s="829" t="str">
        <f t="shared" si="12"/>
        <v>ar12bw</v>
      </c>
    </row>
    <row r="123" spans="1:16" x14ac:dyDescent="0.25">
      <c r="A123" s="828">
        <v>44975</v>
      </c>
      <c r="B123" s="828">
        <v>13</v>
      </c>
      <c r="C123" s="828">
        <f t="shared" si="10"/>
        <v>2015</v>
      </c>
      <c r="D123" s="828">
        <v>34</v>
      </c>
      <c r="E123" s="828">
        <f t="shared" si="11"/>
        <v>17</v>
      </c>
      <c r="F123" s="828" t="str">
        <f t="shared" si="8"/>
        <v>HdCl FY</v>
      </c>
      <c r="G123" s="828" t="str">
        <f t="shared" si="9"/>
        <v>M</v>
      </c>
      <c r="H123" s="828">
        <v>4</v>
      </c>
      <c r="I123" s="828">
        <v>3</v>
      </c>
      <c r="J123" s="828">
        <v>518.69185300000004</v>
      </c>
      <c r="L123" s="830">
        <v>46</v>
      </c>
      <c r="M123" s="830">
        <v>4</v>
      </c>
      <c r="N123" s="830">
        <v>6</v>
      </c>
      <c r="O123" s="829" t="s">
        <v>1049</v>
      </c>
      <c r="P123" s="829" t="str">
        <f t="shared" si="12"/>
        <v>ar12bw</v>
      </c>
    </row>
    <row r="124" spans="1:16" x14ac:dyDescent="0.25">
      <c r="A124" s="828">
        <v>44976</v>
      </c>
      <c r="B124" s="828">
        <v>13</v>
      </c>
      <c r="C124" s="828">
        <f t="shared" si="10"/>
        <v>2015</v>
      </c>
      <c r="D124" s="828">
        <v>34</v>
      </c>
      <c r="E124" s="828">
        <f t="shared" si="11"/>
        <v>17</v>
      </c>
      <c r="F124" s="828" t="str">
        <f t="shared" si="8"/>
        <v>HdCl FY</v>
      </c>
      <c r="G124" s="828" t="str">
        <f t="shared" si="9"/>
        <v>M</v>
      </c>
      <c r="H124" s="828">
        <v>5</v>
      </c>
      <c r="I124" s="828">
        <v>3</v>
      </c>
      <c r="J124" s="828">
        <v>13.02434</v>
      </c>
      <c r="L124" s="830">
        <v>47</v>
      </c>
      <c r="M124" s="830">
        <v>4</v>
      </c>
      <c r="N124" s="830">
        <v>7</v>
      </c>
      <c r="O124" s="829" t="s">
        <v>1051</v>
      </c>
      <c r="P124" s="829" t="str">
        <f t="shared" si="12"/>
        <v>qlcnbh</v>
      </c>
    </row>
    <row r="125" spans="1:16" x14ac:dyDescent="0.25">
      <c r="A125" s="828">
        <v>44977</v>
      </c>
      <c r="B125" s="828">
        <v>13</v>
      </c>
      <c r="C125" s="828">
        <f t="shared" si="10"/>
        <v>2015</v>
      </c>
      <c r="D125" s="828">
        <v>35</v>
      </c>
      <c r="E125" s="828">
        <f t="shared" si="11"/>
        <v>18</v>
      </c>
      <c r="F125" s="828" t="str">
        <f t="shared" si="8"/>
        <v>SJDF FF</v>
      </c>
      <c r="G125" s="828" t="str">
        <f t="shared" si="9"/>
        <v>U</v>
      </c>
      <c r="H125" s="828">
        <v>2</v>
      </c>
      <c r="I125" s="828">
        <v>3</v>
      </c>
      <c r="J125" s="828">
        <v>226.672358</v>
      </c>
      <c r="L125" s="830">
        <v>48</v>
      </c>
      <c r="M125" s="830">
        <v>4</v>
      </c>
      <c r="N125" s="830">
        <v>8</v>
      </c>
      <c r="O125" s="829" t="s">
        <v>1053</v>
      </c>
      <c r="P125" s="829" t="str">
        <f t="shared" si="12"/>
        <v>qlcnbh</v>
      </c>
    </row>
    <row r="126" spans="1:16" x14ac:dyDescent="0.25">
      <c r="A126" s="828">
        <v>44978</v>
      </c>
      <c r="B126" s="828">
        <v>13</v>
      </c>
      <c r="C126" s="828">
        <f t="shared" si="10"/>
        <v>2015</v>
      </c>
      <c r="D126" s="828">
        <v>35</v>
      </c>
      <c r="E126" s="828">
        <f t="shared" si="11"/>
        <v>18</v>
      </c>
      <c r="F126" s="828" t="str">
        <f t="shared" si="8"/>
        <v>SJDF FF</v>
      </c>
      <c r="G126" s="828" t="str">
        <f t="shared" si="9"/>
        <v>U</v>
      </c>
      <c r="H126" s="828">
        <v>3</v>
      </c>
      <c r="I126" s="828">
        <v>3</v>
      </c>
      <c r="J126" s="828">
        <v>2149.6936030000002</v>
      </c>
      <c r="L126" s="830">
        <v>49</v>
      </c>
      <c r="M126" s="830">
        <v>4</v>
      </c>
      <c r="N126" s="830">
        <v>9</v>
      </c>
      <c r="O126" s="829" t="s">
        <v>1055</v>
      </c>
      <c r="P126" s="829" t="str">
        <f t="shared" si="12"/>
        <v>qlcenh</v>
      </c>
    </row>
    <row r="127" spans="1:16" x14ac:dyDescent="0.25">
      <c r="A127" s="828">
        <v>44979</v>
      </c>
      <c r="B127" s="828">
        <v>13</v>
      </c>
      <c r="C127" s="828">
        <f t="shared" si="10"/>
        <v>2015</v>
      </c>
      <c r="D127" s="828">
        <v>35</v>
      </c>
      <c r="E127" s="828">
        <f t="shared" si="11"/>
        <v>18</v>
      </c>
      <c r="F127" s="828" t="str">
        <f t="shared" si="8"/>
        <v>SJDF FF</v>
      </c>
      <c r="G127" s="828" t="str">
        <f t="shared" si="9"/>
        <v>U</v>
      </c>
      <c r="H127" s="828">
        <v>4</v>
      </c>
      <c r="I127" s="828">
        <v>3</v>
      </c>
      <c r="J127" s="828">
        <v>2103.282608</v>
      </c>
      <c r="L127" s="830">
        <v>50</v>
      </c>
      <c r="M127" s="830">
        <v>4</v>
      </c>
      <c r="N127" s="830">
        <v>10</v>
      </c>
      <c r="O127" s="829" t="s">
        <v>1057</v>
      </c>
      <c r="P127" s="829" t="str">
        <f t="shared" si="12"/>
        <v>qlcenh</v>
      </c>
    </row>
    <row r="128" spans="1:16" x14ac:dyDescent="0.25">
      <c r="A128" s="828">
        <v>44980</v>
      </c>
      <c r="B128" s="828">
        <v>13</v>
      </c>
      <c r="C128" s="828">
        <f t="shared" si="10"/>
        <v>2015</v>
      </c>
      <c r="D128" s="828">
        <v>35</v>
      </c>
      <c r="E128" s="828">
        <f t="shared" si="11"/>
        <v>18</v>
      </c>
      <c r="F128" s="828" t="str">
        <f t="shared" si="8"/>
        <v>SJDF FF</v>
      </c>
      <c r="G128" s="828" t="str">
        <f t="shared" si="9"/>
        <v>U</v>
      </c>
      <c r="H128" s="828">
        <v>5</v>
      </c>
      <c r="I128" s="828">
        <v>3</v>
      </c>
      <c r="J128" s="828">
        <v>447.76531299999999</v>
      </c>
      <c r="L128" s="830">
        <v>51</v>
      </c>
      <c r="M128" s="830">
        <v>4</v>
      </c>
      <c r="N128" s="830">
        <v>11</v>
      </c>
      <c r="O128" s="829" t="s">
        <v>1059</v>
      </c>
      <c r="P128" s="829" t="str">
        <f t="shared" si="12"/>
        <v>ar12aw</v>
      </c>
    </row>
    <row r="129" spans="1:16" x14ac:dyDescent="0.25">
      <c r="A129" s="828">
        <v>44981</v>
      </c>
      <c r="B129" s="828">
        <v>13</v>
      </c>
      <c r="C129" s="828">
        <f t="shared" si="10"/>
        <v>2015</v>
      </c>
      <c r="D129" s="828">
        <v>36</v>
      </c>
      <c r="E129" s="828">
        <f t="shared" si="11"/>
        <v>18</v>
      </c>
      <c r="F129" s="828" t="str">
        <f t="shared" si="8"/>
        <v>SJDF FF</v>
      </c>
      <c r="G129" s="828" t="str">
        <f t="shared" si="9"/>
        <v>M</v>
      </c>
      <c r="H129" s="828">
        <v>2</v>
      </c>
      <c r="I129" s="828">
        <v>3</v>
      </c>
      <c r="J129" s="828">
        <v>40.831454999999998</v>
      </c>
      <c r="L129" s="830">
        <v>52</v>
      </c>
      <c r="M129" s="830">
        <v>4</v>
      </c>
      <c r="N129" s="830">
        <v>12</v>
      </c>
      <c r="O129" s="829" t="s">
        <v>1061</v>
      </c>
      <c r="P129" s="829" t="str">
        <f t="shared" si="12"/>
        <v>ar12aw</v>
      </c>
    </row>
    <row r="130" spans="1:16" x14ac:dyDescent="0.25">
      <c r="A130" s="828">
        <v>44982</v>
      </c>
      <c r="B130" s="828">
        <v>13</v>
      </c>
      <c r="C130" s="828">
        <f t="shared" si="10"/>
        <v>2015</v>
      </c>
      <c r="D130" s="828">
        <v>36</v>
      </c>
      <c r="E130" s="828">
        <f t="shared" si="11"/>
        <v>18</v>
      </c>
      <c r="F130" s="828" t="str">
        <f t="shared" ref="F130:F193" si="13">VLOOKUP(D130,$L$1:$P$323,5,FALSE)</f>
        <v>SJDF FF</v>
      </c>
      <c r="G130" s="828" t="str">
        <f t="shared" ref="G130:G193" si="14">LEFT(VLOOKUP(D130,$L$1:$O$323,4,FALSE),1)</f>
        <v>M</v>
      </c>
      <c r="H130" s="828">
        <v>3</v>
      </c>
      <c r="I130" s="828">
        <v>3</v>
      </c>
      <c r="J130" s="828">
        <v>382.80420199999998</v>
      </c>
      <c r="L130" s="830">
        <v>53</v>
      </c>
      <c r="M130" s="830">
        <v>4</v>
      </c>
      <c r="N130" s="830">
        <v>13</v>
      </c>
      <c r="O130" s="829" t="s">
        <v>1063</v>
      </c>
      <c r="P130" s="829" t="str">
        <f t="shared" si="12"/>
        <v>hoodsh</v>
      </c>
    </row>
    <row r="131" spans="1:16" x14ac:dyDescent="0.25">
      <c r="A131" s="828">
        <v>44983</v>
      </c>
      <c r="B131" s="828">
        <v>13</v>
      </c>
      <c r="C131" s="828">
        <f t="shared" ref="C131:C194" si="15">IF(B131=13,2015,2016)</f>
        <v>2015</v>
      </c>
      <c r="D131" s="828">
        <v>37</v>
      </c>
      <c r="E131" s="828">
        <f t="shared" ref="E131:E194" si="16">ROUNDUP(D131/2,0)</f>
        <v>19</v>
      </c>
      <c r="F131" s="828" t="str">
        <f t="shared" si="13"/>
        <v>OR Tule</v>
      </c>
      <c r="G131" s="828" t="str">
        <f t="shared" si="14"/>
        <v>U</v>
      </c>
      <c r="H131" s="828">
        <v>2</v>
      </c>
      <c r="I131" s="828">
        <v>3</v>
      </c>
      <c r="J131" s="828">
        <v>226.93006</v>
      </c>
      <c r="L131" s="830">
        <v>54</v>
      </c>
      <c r="M131" s="830">
        <v>4</v>
      </c>
      <c r="N131" s="830">
        <v>14</v>
      </c>
      <c r="O131" s="829" t="s">
        <v>1065</v>
      </c>
      <c r="P131" s="829" t="str">
        <f t="shared" ref="P131:P194" si="17">RIGHT(O131,LEN(O131)-2)</f>
        <v>hoodsh</v>
      </c>
    </row>
    <row r="132" spans="1:16" x14ac:dyDescent="0.25">
      <c r="A132" s="828">
        <v>44984</v>
      </c>
      <c r="B132" s="828">
        <v>13</v>
      </c>
      <c r="C132" s="828">
        <f t="shared" si="15"/>
        <v>2015</v>
      </c>
      <c r="D132" s="828">
        <v>37</v>
      </c>
      <c r="E132" s="828">
        <f t="shared" si="16"/>
        <v>19</v>
      </c>
      <c r="F132" s="828" t="str">
        <f t="shared" si="13"/>
        <v>OR Tule</v>
      </c>
      <c r="G132" s="828" t="str">
        <f t="shared" si="14"/>
        <v>U</v>
      </c>
      <c r="H132" s="828">
        <v>3</v>
      </c>
      <c r="I132" s="828">
        <v>3</v>
      </c>
      <c r="J132" s="828">
        <v>3923.550178</v>
      </c>
      <c r="L132" s="830">
        <v>55</v>
      </c>
      <c r="M132" s="830">
        <v>4</v>
      </c>
      <c r="N132" s="830">
        <v>15</v>
      </c>
      <c r="O132" s="829" t="s">
        <v>1067</v>
      </c>
      <c r="P132" s="829" t="str">
        <f t="shared" si="17"/>
        <v>ar12dw</v>
      </c>
    </row>
    <row r="133" spans="1:16" x14ac:dyDescent="0.25">
      <c r="A133" s="828">
        <v>44985</v>
      </c>
      <c r="B133" s="828">
        <v>13</v>
      </c>
      <c r="C133" s="828">
        <f t="shared" si="15"/>
        <v>2015</v>
      </c>
      <c r="D133" s="828">
        <v>37</v>
      </c>
      <c r="E133" s="828">
        <f t="shared" si="16"/>
        <v>19</v>
      </c>
      <c r="F133" s="828" t="str">
        <f t="shared" si="13"/>
        <v>OR Tule</v>
      </c>
      <c r="G133" s="828" t="str">
        <f t="shared" si="14"/>
        <v>U</v>
      </c>
      <c r="H133" s="828">
        <v>4</v>
      </c>
      <c r="I133" s="828">
        <v>3</v>
      </c>
      <c r="J133" s="828">
        <v>2033.166367</v>
      </c>
      <c r="L133" s="830">
        <v>56</v>
      </c>
      <c r="M133" s="830">
        <v>4</v>
      </c>
      <c r="N133" s="830">
        <v>16</v>
      </c>
      <c r="O133" s="829" t="s">
        <v>1069</v>
      </c>
      <c r="P133" s="829" t="str">
        <f t="shared" si="17"/>
        <v>ar12dw</v>
      </c>
    </row>
    <row r="134" spans="1:16" x14ac:dyDescent="0.25">
      <c r="A134" s="828">
        <v>44986</v>
      </c>
      <c r="B134" s="828">
        <v>13</v>
      </c>
      <c r="C134" s="828">
        <f t="shared" si="15"/>
        <v>2015</v>
      </c>
      <c r="D134" s="828">
        <v>37</v>
      </c>
      <c r="E134" s="828">
        <f t="shared" si="16"/>
        <v>19</v>
      </c>
      <c r="F134" s="828" t="str">
        <f t="shared" si="13"/>
        <v>OR Tule</v>
      </c>
      <c r="G134" s="828" t="str">
        <f t="shared" si="14"/>
        <v>U</v>
      </c>
      <c r="H134" s="828">
        <v>5</v>
      </c>
      <c r="I134" s="828">
        <v>3</v>
      </c>
      <c r="J134" s="828">
        <v>8.0046959999999991</v>
      </c>
      <c r="L134" s="830">
        <v>57</v>
      </c>
      <c r="M134" s="830">
        <v>4</v>
      </c>
      <c r="N134" s="830">
        <v>17</v>
      </c>
      <c r="O134" s="829" t="s">
        <v>1071</v>
      </c>
      <c r="P134" s="829" t="str">
        <f t="shared" si="17"/>
        <v>gadamh</v>
      </c>
    </row>
    <row r="135" spans="1:16" x14ac:dyDescent="0.25">
      <c r="A135" s="828">
        <v>44987</v>
      </c>
      <c r="B135" s="828">
        <v>13</v>
      </c>
      <c r="C135" s="828">
        <f t="shared" si="15"/>
        <v>2015</v>
      </c>
      <c r="D135" s="828">
        <v>38</v>
      </c>
      <c r="E135" s="828">
        <f t="shared" si="16"/>
        <v>19</v>
      </c>
      <c r="F135" s="828" t="str">
        <f t="shared" si="13"/>
        <v>OR Tule</v>
      </c>
      <c r="G135" s="828" t="str">
        <f t="shared" si="14"/>
        <v>M</v>
      </c>
      <c r="H135" s="828">
        <v>2</v>
      </c>
      <c r="I135" s="828">
        <v>3</v>
      </c>
      <c r="J135" s="828">
        <v>883.65648799999997</v>
      </c>
      <c r="L135" s="830">
        <v>58</v>
      </c>
      <c r="M135" s="830">
        <v>4</v>
      </c>
      <c r="N135" s="830">
        <v>18</v>
      </c>
      <c r="O135" s="829" t="s">
        <v>1073</v>
      </c>
      <c r="P135" s="829" t="str">
        <f t="shared" si="17"/>
        <v>gadamh</v>
      </c>
    </row>
    <row r="136" spans="1:16" x14ac:dyDescent="0.25">
      <c r="A136" s="828">
        <v>44988</v>
      </c>
      <c r="B136" s="828">
        <v>13</v>
      </c>
      <c r="C136" s="828">
        <f t="shared" si="15"/>
        <v>2015</v>
      </c>
      <c r="D136" s="828">
        <v>38</v>
      </c>
      <c r="E136" s="828">
        <f t="shared" si="16"/>
        <v>19</v>
      </c>
      <c r="F136" s="828" t="str">
        <f t="shared" si="13"/>
        <v>OR Tule</v>
      </c>
      <c r="G136" s="828" t="str">
        <f t="shared" si="14"/>
        <v>M</v>
      </c>
      <c r="H136" s="828">
        <v>3</v>
      </c>
      <c r="I136" s="828">
        <v>3</v>
      </c>
      <c r="J136" s="828">
        <v>14992.878304</v>
      </c>
      <c r="L136" s="830">
        <v>59</v>
      </c>
      <c r="M136" s="830">
        <v>4</v>
      </c>
      <c r="N136" s="830">
        <v>19</v>
      </c>
      <c r="O136" s="829" t="s">
        <v>1075</v>
      </c>
      <c r="P136" s="829" t="str">
        <f t="shared" si="17"/>
        <v>skokrw</v>
      </c>
    </row>
    <row r="137" spans="1:16" x14ac:dyDescent="0.25">
      <c r="A137" s="828">
        <v>44989</v>
      </c>
      <c r="B137" s="828">
        <v>13</v>
      </c>
      <c r="C137" s="828">
        <f t="shared" si="15"/>
        <v>2015</v>
      </c>
      <c r="D137" s="828">
        <v>38</v>
      </c>
      <c r="E137" s="828">
        <f t="shared" si="16"/>
        <v>19</v>
      </c>
      <c r="F137" s="828" t="str">
        <f t="shared" si="13"/>
        <v>OR Tule</v>
      </c>
      <c r="G137" s="828" t="str">
        <f t="shared" si="14"/>
        <v>M</v>
      </c>
      <c r="H137" s="828">
        <v>4</v>
      </c>
      <c r="I137" s="828">
        <v>3</v>
      </c>
      <c r="J137" s="828">
        <v>6486.0141830000002</v>
      </c>
      <c r="L137" s="830">
        <v>60</v>
      </c>
      <c r="M137" s="830">
        <v>4</v>
      </c>
      <c r="N137" s="830">
        <v>20</v>
      </c>
      <c r="O137" s="829" t="s">
        <v>1077</v>
      </c>
      <c r="P137" s="829" t="str">
        <f t="shared" si="17"/>
        <v>skokrw</v>
      </c>
    </row>
    <row r="138" spans="1:16" x14ac:dyDescent="0.25">
      <c r="A138" s="828">
        <v>44990</v>
      </c>
      <c r="B138" s="828">
        <v>13</v>
      </c>
      <c r="C138" s="828">
        <f t="shared" si="15"/>
        <v>2015</v>
      </c>
      <c r="D138" s="828">
        <v>38</v>
      </c>
      <c r="E138" s="828">
        <f t="shared" si="16"/>
        <v>19</v>
      </c>
      <c r="F138" s="828" t="str">
        <f t="shared" si="13"/>
        <v>OR Tule</v>
      </c>
      <c r="G138" s="828" t="str">
        <f t="shared" si="14"/>
        <v>M</v>
      </c>
      <c r="H138" s="828">
        <v>5</v>
      </c>
      <c r="I138" s="828">
        <v>3</v>
      </c>
      <c r="J138" s="828">
        <v>218.027174</v>
      </c>
      <c r="L138" s="830">
        <v>61</v>
      </c>
      <c r="M138" s="830">
        <v>5</v>
      </c>
      <c r="N138" s="830">
        <v>1</v>
      </c>
      <c r="O138" s="829" t="s">
        <v>1079</v>
      </c>
      <c r="P138" s="829" t="str">
        <f t="shared" si="17"/>
        <v>ar13bw</v>
      </c>
    </row>
    <row r="139" spans="1:16" x14ac:dyDescent="0.25">
      <c r="A139" s="828">
        <v>44991</v>
      </c>
      <c r="B139" s="828">
        <v>13</v>
      </c>
      <c r="C139" s="828">
        <f t="shared" si="15"/>
        <v>2015</v>
      </c>
      <c r="D139" s="828">
        <v>39</v>
      </c>
      <c r="E139" s="828">
        <f t="shared" si="16"/>
        <v>20</v>
      </c>
      <c r="F139" s="828" t="str">
        <f t="shared" si="13"/>
        <v>WA Tule</v>
      </c>
      <c r="G139" s="828" t="str">
        <f t="shared" si="14"/>
        <v>U</v>
      </c>
      <c r="H139" s="828">
        <v>2</v>
      </c>
      <c r="I139" s="828">
        <v>3</v>
      </c>
      <c r="J139" s="828">
        <v>27.465420999999999</v>
      </c>
      <c r="L139" s="830">
        <v>62</v>
      </c>
      <c r="M139" s="830">
        <v>5</v>
      </c>
      <c r="N139" s="830">
        <v>2</v>
      </c>
      <c r="O139" s="829" t="s">
        <v>1081</v>
      </c>
      <c r="P139" s="829" t="str">
        <f t="shared" si="17"/>
        <v>ar13bw</v>
      </c>
    </row>
    <row r="140" spans="1:16" x14ac:dyDescent="0.25">
      <c r="A140" s="828">
        <v>44992</v>
      </c>
      <c r="B140" s="828">
        <v>13</v>
      </c>
      <c r="C140" s="828">
        <f t="shared" si="15"/>
        <v>2015</v>
      </c>
      <c r="D140" s="828">
        <v>39</v>
      </c>
      <c r="E140" s="828">
        <f t="shared" si="16"/>
        <v>20</v>
      </c>
      <c r="F140" s="828" t="str">
        <f t="shared" si="13"/>
        <v>WA Tule</v>
      </c>
      <c r="G140" s="828" t="str">
        <f t="shared" si="14"/>
        <v>U</v>
      </c>
      <c r="H140" s="828">
        <v>3</v>
      </c>
      <c r="I140" s="828">
        <v>3</v>
      </c>
      <c r="J140" s="828">
        <v>114.86285599999999</v>
      </c>
      <c r="L140" s="830">
        <v>63</v>
      </c>
      <c r="M140" s="830">
        <v>5</v>
      </c>
      <c r="N140" s="830">
        <v>3</v>
      </c>
      <c r="O140" s="829" t="s">
        <v>1083</v>
      </c>
      <c r="P140" s="829" t="str">
        <f t="shared" si="17"/>
        <v>deschw</v>
      </c>
    </row>
    <row r="141" spans="1:16" x14ac:dyDescent="0.25">
      <c r="A141" s="828">
        <v>44993</v>
      </c>
      <c r="B141" s="828">
        <v>13</v>
      </c>
      <c r="C141" s="828">
        <f t="shared" si="15"/>
        <v>2015</v>
      </c>
      <c r="D141" s="828">
        <v>39</v>
      </c>
      <c r="E141" s="828">
        <f t="shared" si="16"/>
        <v>20</v>
      </c>
      <c r="F141" s="828" t="str">
        <f t="shared" si="13"/>
        <v>WA Tule</v>
      </c>
      <c r="G141" s="828" t="str">
        <f t="shared" si="14"/>
        <v>U</v>
      </c>
      <c r="H141" s="828">
        <v>4</v>
      </c>
      <c r="I141" s="828">
        <v>3</v>
      </c>
      <c r="J141" s="828">
        <v>240.81630999999999</v>
      </c>
      <c r="L141" s="830">
        <v>64</v>
      </c>
      <c r="M141" s="830">
        <v>5</v>
      </c>
      <c r="N141" s="830">
        <v>4</v>
      </c>
      <c r="O141" s="829" t="s">
        <v>1085</v>
      </c>
      <c r="P141" s="829" t="str">
        <f t="shared" si="17"/>
        <v>deschw</v>
      </c>
    </row>
    <row r="142" spans="1:16" x14ac:dyDescent="0.25">
      <c r="A142" s="828">
        <v>44994</v>
      </c>
      <c r="B142" s="828">
        <v>13</v>
      </c>
      <c r="C142" s="828">
        <f t="shared" si="15"/>
        <v>2015</v>
      </c>
      <c r="D142" s="828">
        <v>39</v>
      </c>
      <c r="E142" s="828">
        <f t="shared" si="16"/>
        <v>20</v>
      </c>
      <c r="F142" s="828" t="str">
        <f t="shared" si="13"/>
        <v>WA Tule</v>
      </c>
      <c r="G142" s="828" t="str">
        <f t="shared" si="14"/>
        <v>U</v>
      </c>
      <c r="H142" s="828">
        <v>5</v>
      </c>
      <c r="I142" s="828">
        <v>3</v>
      </c>
      <c r="J142" s="828">
        <v>46.446886999999997</v>
      </c>
      <c r="L142" s="830">
        <v>65</v>
      </c>
      <c r="M142" s="830">
        <v>5</v>
      </c>
      <c r="N142" s="830">
        <v>5</v>
      </c>
      <c r="O142" s="829" t="s">
        <v>1087</v>
      </c>
      <c r="P142" s="829" t="str">
        <f t="shared" si="17"/>
        <v>ssdnph</v>
      </c>
    </row>
    <row r="143" spans="1:16" x14ac:dyDescent="0.25">
      <c r="A143" s="828">
        <v>44995</v>
      </c>
      <c r="B143" s="828">
        <v>13</v>
      </c>
      <c r="C143" s="828">
        <f t="shared" si="15"/>
        <v>2015</v>
      </c>
      <c r="D143" s="828">
        <v>40</v>
      </c>
      <c r="E143" s="828">
        <f t="shared" si="16"/>
        <v>20</v>
      </c>
      <c r="F143" s="828" t="str">
        <f t="shared" si="13"/>
        <v>WA Tule</v>
      </c>
      <c r="G143" s="828" t="str">
        <f t="shared" si="14"/>
        <v>M</v>
      </c>
      <c r="H143" s="828">
        <v>2</v>
      </c>
      <c r="I143" s="828">
        <v>3</v>
      </c>
      <c r="J143" s="828">
        <v>5430.0752190000003</v>
      </c>
      <c r="L143" s="830">
        <v>66</v>
      </c>
      <c r="M143" s="830">
        <v>5</v>
      </c>
      <c r="N143" s="830">
        <v>6</v>
      </c>
      <c r="O143" s="829" t="s">
        <v>1089</v>
      </c>
      <c r="P143" s="829" t="str">
        <f t="shared" si="17"/>
        <v>ssdnph</v>
      </c>
    </row>
    <row r="144" spans="1:16" x14ac:dyDescent="0.25">
      <c r="A144" s="828">
        <v>44996</v>
      </c>
      <c r="B144" s="828">
        <v>13</v>
      </c>
      <c r="C144" s="828">
        <f t="shared" si="15"/>
        <v>2015</v>
      </c>
      <c r="D144" s="828">
        <v>40</v>
      </c>
      <c r="E144" s="828">
        <f t="shared" si="16"/>
        <v>20</v>
      </c>
      <c r="F144" s="828" t="str">
        <f t="shared" si="13"/>
        <v>WA Tule</v>
      </c>
      <c r="G144" s="828" t="str">
        <f t="shared" si="14"/>
        <v>M</v>
      </c>
      <c r="H144" s="828">
        <v>3</v>
      </c>
      <c r="I144" s="828">
        <v>3</v>
      </c>
      <c r="J144" s="828">
        <v>22699.049728000002</v>
      </c>
      <c r="L144" s="830">
        <v>67</v>
      </c>
      <c r="M144" s="830">
        <v>5</v>
      </c>
      <c r="N144" s="830">
        <v>7</v>
      </c>
      <c r="O144" s="829" t="s">
        <v>1091</v>
      </c>
      <c r="P144" s="829" t="str">
        <f t="shared" si="17"/>
        <v>nisqlh</v>
      </c>
    </row>
    <row r="145" spans="1:16" x14ac:dyDescent="0.25">
      <c r="A145" s="828">
        <v>44997</v>
      </c>
      <c r="B145" s="828">
        <v>13</v>
      </c>
      <c r="C145" s="828">
        <f t="shared" si="15"/>
        <v>2015</v>
      </c>
      <c r="D145" s="828">
        <v>40</v>
      </c>
      <c r="E145" s="828">
        <f t="shared" si="16"/>
        <v>20</v>
      </c>
      <c r="F145" s="828" t="str">
        <f t="shared" si="13"/>
        <v>WA Tule</v>
      </c>
      <c r="G145" s="828" t="str">
        <f t="shared" si="14"/>
        <v>M</v>
      </c>
      <c r="H145" s="828">
        <v>4</v>
      </c>
      <c r="I145" s="828">
        <v>3</v>
      </c>
      <c r="J145" s="828">
        <v>32453.377783</v>
      </c>
      <c r="L145" s="830">
        <v>68</v>
      </c>
      <c r="M145" s="830">
        <v>5</v>
      </c>
      <c r="N145" s="830">
        <v>8</v>
      </c>
      <c r="O145" s="829" t="s">
        <v>1093</v>
      </c>
      <c r="P145" s="829" t="str">
        <f t="shared" si="17"/>
        <v>nisqlh</v>
      </c>
    </row>
    <row r="146" spans="1:16" x14ac:dyDescent="0.25">
      <c r="A146" s="828">
        <v>44998</v>
      </c>
      <c r="B146" s="828">
        <v>13</v>
      </c>
      <c r="C146" s="828">
        <f t="shared" si="15"/>
        <v>2015</v>
      </c>
      <c r="D146" s="828">
        <v>40</v>
      </c>
      <c r="E146" s="828">
        <f t="shared" si="16"/>
        <v>20</v>
      </c>
      <c r="F146" s="828" t="str">
        <f t="shared" si="13"/>
        <v>WA Tule</v>
      </c>
      <c r="G146" s="828" t="str">
        <f t="shared" si="14"/>
        <v>M</v>
      </c>
      <c r="H146" s="828">
        <v>5</v>
      </c>
      <c r="I146" s="828">
        <v>3</v>
      </c>
      <c r="J146" s="828">
        <v>6250.5974100000003</v>
      </c>
      <c r="L146" s="830">
        <v>69</v>
      </c>
      <c r="M146" s="830">
        <v>5</v>
      </c>
      <c r="N146" s="830">
        <v>9</v>
      </c>
      <c r="O146" s="829" t="s">
        <v>1095</v>
      </c>
      <c r="P146" s="829" t="str">
        <f t="shared" si="17"/>
        <v>nisqlw</v>
      </c>
    </row>
    <row r="147" spans="1:16" x14ac:dyDescent="0.25">
      <c r="A147" s="828">
        <v>44999</v>
      </c>
      <c r="B147" s="828">
        <v>13</v>
      </c>
      <c r="C147" s="828">
        <f t="shared" si="15"/>
        <v>2015</v>
      </c>
      <c r="D147" s="828">
        <v>41</v>
      </c>
      <c r="E147" s="828">
        <f t="shared" si="16"/>
        <v>21</v>
      </c>
      <c r="F147" s="828" t="str">
        <f t="shared" si="13"/>
        <v>LCRWild</v>
      </c>
      <c r="G147" s="828" t="str">
        <f t="shared" si="14"/>
        <v>U</v>
      </c>
      <c r="H147" s="828">
        <v>2</v>
      </c>
      <c r="I147" s="828">
        <v>3</v>
      </c>
      <c r="J147" s="828">
        <v>1222.9058279999999</v>
      </c>
      <c r="L147" s="830">
        <v>70</v>
      </c>
      <c r="M147" s="830">
        <v>5</v>
      </c>
      <c r="N147" s="830">
        <v>10</v>
      </c>
      <c r="O147" s="829" t="s">
        <v>1097</v>
      </c>
      <c r="P147" s="829" t="str">
        <f t="shared" si="17"/>
        <v>nisqlw</v>
      </c>
    </row>
    <row r="148" spans="1:16" x14ac:dyDescent="0.25">
      <c r="A148" s="828">
        <v>45000</v>
      </c>
      <c r="B148" s="828">
        <v>13</v>
      </c>
      <c r="C148" s="828">
        <f t="shared" si="15"/>
        <v>2015</v>
      </c>
      <c r="D148" s="828">
        <v>41</v>
      </c>
      <c r="E148" s="828">
        <f t="shared" si="16"/>
        <v>21</v>
      </c>
      <c r="F148" s="828" t="str">
        <f t="shared" si="13"/>
        <v>LCRWild</v>
      </c>
      <c r="G148" s="828" t="str">
        <f t="shared" si="14"/>
        <v>U</v>
      </c>
      <c r="H148" s="828">
        <v>3</v>
      </c>
      <c r="I148" s="828">
        <v>3</v>
      </c>
      <c r="J148" s="828">
        <v>1903.6814850000001</v>
      </c>
      <c r="L148" s="830">
        <v>71</v>
      </c>
      <c r="M148" s="830">
        <v>5</v>
      </c>
      <c r="N148" s="830">
        <v>11</v>
      </c>
      <c r="O148" s="829" t="s">
        <v>1099</v>
      </c>
      <c r="P148" s="829" t="str">
        <f t="shared" si="17"/>
        <v>foxish</v>
      </c>
    </row>
    <row r="149" spans="1:16" x14ac:dyDescent="0.25">
      <c r="A149" s="828">
        <v>45001</v>
      </c>
      <c r="B149" s="828">
        <v>13</v>
      </c>
      <c r="C149" s="828">
        <f t="shared" si="15"/>
        <v>2015</v>
      </c>
      <c r="D149" s="828">
        <v>41</v>
      </c>
      <c r="E149" s="828">
        <f t="shared" si="16"/>
        <v>21</v>
      </c>
      <c r="F149" s="828" t="str">
        <f t="shared" si="13"/>
        <v>LCRWild</v>
      </c>
      <c r="G149" s="828" t="str">
        <f t="shared" si="14"/>
        <v>U</v>
      </c>
      <c r="H149" s="828">
        <v>4</v>
      </c>
      <c r="I149" s="828">
        <v>3</v>
      </c>
      <c r="J149" s="828">
        <v>5256.4544830000004</v>
      </c>
      <c r="L149" s="830">
        <v>72</v>
      </c>
      <c r="M149" s="830">
        <v>5</v>
      </c>
      <c r="N149" s="830">
        <v>12</v>
      </c>
      <c r="O149" s="829" t="s">
        <v>1101</v>
      </c>
      <c r="P149" s="829" t="str">
        <f t="shared" si="17"/>
        <v>foxish</v>
      </c>
    </row>
    <row r="150" spans="1:16" x14ac:dyDescent="0.25">
      <c r="A150" s="828">
        <v>45002</v>
      </c>
      <c r="B150" s="828">
        <v>13</v>
      </c>
      <c r="C150" s="828">
        <f t="shared" si="15"/>
        <v>2015</v>
      </c>
      <c r="D150" s="828">
        <v>41</v>
      </c>
      <c r="E150" s="828">
        <f t="shared" si="16"/>
        <v>21</v>
      </c>
      <c r="F150" s="828" t="str">
        <f t="shared" si="13"/>
        <v>LCRWild</v>
      </c>
      <c r="G150" s="828" t="str">
        <f t="shared" si="14"/>
        <v>U</v>
      </c>
      <c r="H150" s="828">
        <v>5</v>
      </c>
      <c r="I150" s="828">
        <v>3</v>
      </c>
      <c r="J150" s="828">
        <v>7482.9786610000001</v>
      </c>
      <c r="L150" s="830">
        <v>73</v>
      </c>
      <c r="M150" s="830">
        <v>5</v>
      </c>
      <c r="N150" s="830">
        <v>13</v>
      </c>
      <c r="O150" s="829" t="s">
        <v>1103</v>
      </c>
      <c r="P150" s="829" t="str">
        <f t="shared" si="17"/>
        <v>mintch</v>
      </c>
    </row>
    <row r="151" spans="1:16" x14ac:dyDescent="0.25">
      <c r="A151" s="828">
        <v>45003</v>
      </c>
      <c r="B151" s="828">
        <v>13</v>
      </c>
      <c r="C151" s="828">
        <f t="shared" si="15"/>
        <v>2015</v>
      </c>
      <c r="D151" s="828">
        <v>42</v>
      </c>
      <c r="E151" s="828">
        <f t="shared" si="16"/>
        <v>21</v>
      </c>
      <c r="F151" s="828" t="str">
        <f t="shared" si="13"/>
        <v>LCRWild</v>
      </c>
      <c r="G151" s="828" t="str">
        <f t="shared" si="14"/>
        <v>M</v>
      </c>
      <c r="H151" s="828">
        <v>2</v>
      </c>
      <c r="I151" s="828">
        <v>3</v>
      </c>
      <c r="J151" s="828">
        <v>396.94272999999998</v>
      </c>
      <c r="L151" s="830">
        <v>74</v>
      </c>
      <c r="M151" s="830">
        <v>5</v>
      </c>
      <c r="N151" s="830">
        <v>14</v>
      </c>
      <c r="O151" s="829" t="s">
        <v>1105</v>
      </c>
      <c r="P151" s="829" t="str">
        <f t="shared" si="17"/>
        <v>mintch</v>
      </c>
    </row>
    <row r="152" spans="1:16" x14ac:dyDescent="0.25">
      <c r="A152" s="828">
        <v>45004</v>
      </c>
      <c r="B152" s="828">
        <v>13</v>
      </c>
      <c r="C152" s="828">
        <f t="shared" si="15"/>
        <v>2015</v>
      </c>
      <c r="D152" s="828">
        <v>42</v>
      </c>
      <c r="E152" s="828">
        <f t="shared" si="16"/>
        <v>21</v>
      </c>
      <c r="F152" s="828" t="str">
        <f t="shared" si="13"/>
        <v>LCRWild</v>
      </c>
      <c r="G152" s="828" t="str">
        <f t="shared" si="14"/>
        <v>M</v>
      </c>
      <c r="H152" s="828">
        <v>3</v>
      </c>
      <c r="I152" s="828">
        <v>3</v>
      </c>
      <c r="J152" s="828">
        <v>618.00596099999996</v>
      </c>
      <c r="L152" s="830">
        <v>75</v>
      </c>
      <c r="M152" s="830">
        <v>5</v>
      </c>
      <c r="N152" s="830">
        <v>15</v>
      </c>
      <c r="O152" s="829" t="s">
        <v>1107</v>
      </c>
      <c r="P152" s="829" t="str">
        <f t="shared" si="17"/>
        <v>ar13mw</v>
      </c>
    </row>
    <row r="153" spans="1:16" x14ac:dyDescent="0.25">
      <c r="A153" s="828">
        <v>45005</v>
      </c>
      <c r="B153" s="828">
        <v>13</v>
      </c>
      <c r="C153" s="828">
        <f t="shared" si="15"/>
        <v>2015</v>
      </c>
      <c r="D153" s="828">
        <v>42</v>
      </c>
      <c r="E153" s="828">
        <f t="shared" si="16"/>
        <v>21</v>
      </c>
      <c r="F153" s="828" t="str">
        <f t="shared" si="13"/>
        <v>LCRWild</v>
      </c>
      <c r="G153" s="828" t="str">
        <f t="shared" si="14"/>
        <v>M</v>
      </c>
      <c r="H153" s="828">
        <v>4</v>
      </c>
      <c r="I153" s="828">
        <v>3</v>
      </c>
      <c r="J153" s="828">
        <v>1705.649275</v>
      </c>
      <c r="L153" s="830">
        <v>76</v>
      </c>
      <c r="M153" s="830">
        <v>5</v>
      </c>
      <c r="N153" s="830">
        <v>16</v>
      </c>
      <c r="O153" s="829" t="s">
        <v>1109</v>
      </c>
      <c r="P153" s="829" t="str">
        <f t="shared" si="17"/>
        <v>ar13mw</v>
      </c>
    </row>
    <row r="154" spans="1:16" x14ac:dyDescent="0.25">
      <c r="A154" s="828">
        <v>45006</v>
      </c>
      <c r="B154" s="828">
        <v>13</v>
      </c>
      <c r="C154" s="828">
        <f t="shared" si="15"/>
        <v>2015</v>
      </c>
      <c r="D154" s="828">
        <v>42</v>
      </c>
      <c r="E154" s="828">
        <f t="shared" si="16"/>
        <v>21</v>
      </c>
      <c r="F154" s="828" t="str">
        <f t="shared" si="13"/>
        <v>LCRWild</v>
      </c>
      <c r="G154" s="828" t="str">
        <f t="shared" si="14"/>
        <v>M</v>
      </c>
      <c r="H154" s="828">
        <v>5</v>
      </c>
      <c r="I154" s="828">
        <v>3</v>
      </c>
      <c r="J154" s="828">
        <v>2385.3269780000001</v>
      </c>
      <c r="L154" s="830">
        <v>77</v>
      </c>
      <c r="M154" s="830">
        <v>5</v>
      </c>
      <c r="N154" s="830">
        <v>17</v>
      </c>
      <c r="O154" s="829" t="s">
        <v>1111</v>
      </c>
      <c r="P154" s="829" t="str">
        <f t="shared" si="17"/>
        <v>chambh</v>
      </c>
    </row>
    <row r="155" spans="1:16" x14ac:dyDescent="0.25">
      <c r="A155" s="828">
        <v>45007</v>
      </c>
      <c r="B155" s="828">
        <v>13</v>
      </c>
      <c r="C155" s="828">
        <f t="shared" si="15"/>
        <v>2015</v>
      </c>
      <c r="D155" s="828">
        <v>43</v>
      </c>
      <c r="E155" s="828">
        <f t="shared" si="16"/>
        <v>22</v>
      </c>
      <c r="F155" s="828" t="str">
        <f t="shared" si="13"/>
        <v>BPHTule</v>
      </c>
      <c r="G155" s="828" t="str">
        <f t="shared" si="14"/>
        <v>U</v>
      </c>
      <c r="H155" s="828">
        <v>2</v>
      </c>
      <c r="I155" s="828">
        <v>3</v>
      </c>
      <c r="J155" s="828">
        <v>2859.4835539999999</v>
      </c>
      <c r="L155" s="830">
        <v>78</v>
      </c>
      <c r="M155" s="830">
        <v>5</v>
      </c>
      <c r="N155" s="830">
        <v>18</v>
      </c>
      <c r="O155" s="829" t="s">
        <v>1113</v>
      </c>
      <c r="P155" s="829" t="str">
        <f t="shared" si="17"/>
        <v>chambh</v>
      </c>
    </row>
    <row r="156" spans="1:16" x14ac:dyDescent="0.25">
      <c r="A156" s="828">
        <v>45008</v>
      </c>
      <c r="B156" s="828">
        <v>13</v>
      </c>
      <c r="C156" s="828">
        <f t="shared" si="15"/>
        <v>2015</v>
      </c>
      <c r="D156" s="828">
        <v>43</v>
      </c>
      <c r="E156" s="828">
        <f t="shared" si="16"/>
        <v>22</v>
      </c>
      <c r="F156" s="828" t="str">
        <f t="shared" si="13"/>
        <v>BPHTule</v>
      </c>
      <c r="G156" s="828" t="str">
        <f t="shared" si="14"/>
        <v>U</v>
      </c>
      <c r="H156" s="828">
        <v>3</v>
      </c>
      <c r="I156" s="828">
        <v>3</v>
      </c>
      <c r="J156" s="828">
        <v>25372.232263999998</v>
      </c>
      <c r="L156" s="830">
        <v>79</v>
      </c>
      <c r="M156" s="830">
        <v>5</v>
      </c>
      <c r="N156" s="830">
        <v>19</v>
      </c>
      <c r="O156" s="829" t="s">
        <v>1115</v>
      </c>
      <c r="P156" s="829" t="str">
        <f t="shared" si="17"/>
        <v>ar13mh</v>
      </c>
    </row>
    <row r="157" spans="1:16" x14ac:dyDescent="0.25">
      <c r="A157" s="828">
        <v>45009</v>
      </c>
      <c r="B157" s="828">
        <v>13</v>
      </c>
      <c r="C157" s="828">
        <f t="shared" si="15"/>
        <v>2015</v>
      </c>
      <c r="D157" s="828">
        <v>43</v>
      </c>
      <c r="E157" s="828">
        <f t="shared" si="16"/>
        <v>22</v>
      </c>
      <c r="F157" s="828" t="str">
        <f t="shared" si="13"/>
        <v>BPHTule</v>
      </c>
      <c r="G157" s="828" t="str">
        <f t="shared" si="14"/>
        <v>U</v>
      </c>
      <c r="H157" s="828">
        <v>4</v>
      </c>
      <c r="I157" s="828">
        <v>3</v>
      </c>
      <c r="J157" s="828">
        <v>6994.3677530000004</v>
      </c>
      <c r="L157" s="830">
        <v>80</v>
      </c>
      <c r="M157" s="830">
        <v>5</v>
      </c>
      <c r="N157" s="830">
        <v>20</v>
      </c>
      <c r="O157" s="829" t="s">
        <v>1117</v>
      </c>
      <c r="P157" s="829" t="str">
        <f t="shared" si="17"/>
        <v>ar13mh</v>
      </c>
    </row>
    <row r="158" spans="1:16" x14ac:dyDescent="0.25">
      <c r="A158" s="828">
        <v>45010</v>
      </c>
      <c r="B158" s="828">
        <v>13</v>
      </c>
      <c r="C158" s="828">
        <f t="shared" si="15"/>
        <v>2015</v>
      </c>
      <c r="D158" s="828">
        <v>43</v>
      </c>
      <c r="E158" s="828">
        <f t="shared" si="16"/>
        <v>22</v>
      </c>
      <c r="F158" s="828" t="str">
        <f t="shared" si="13"/>
        <v>BPHTule</v>
      </c>
      <c r="G158" s="828" t="str">
        <f t="shared" si="14"/>
        <v>U</v>
      </c>
      <c r="H158" s="828">
        <v>5</v>
      </c>
      <c r="I158" s="828">
        <v>3</v>
      </c>
      <c r="J158" s="828">
        <v>20.074506</v>
      </c>
      <c r="L158" s="830">
        <v>81</v>
      </c>
      <c r="M158" s="830">
        <v>5</v>
      </c>
      <c r="N158" s="830">
        <v>21</v>
      </c>
      <c r="O158" s="829" t="s">
        <v>1119</v>
      </c>
      <c r="P158" s="829" t="str">
        <f t="shared" si="17"/>
        <v>ar13aw</v>
      </c>
    </row>
    <row r="159" spans="1:16" x14ac:dyDescent="0.25">
      <c r="A159" s="828">
        <v>45011</v>
      </c>
      <c r="B159" s="828">
        <v>13</v>
      </c>
      <c r="C159" s="828">
        <f t="shared" si="15"/>
        <v>2015</v>
      </c>
      <c r="D159" s="828">
        <v>44</v>
      </c>
      <c r="E159" s="828">
        <f t="shared" si="16"/>
        <v>22</v>
      </c>
      <c r="F159" s="828" t="str">
        <f t="shared" si="13"/>
        <v>BPHTule</v>
      </c>
      <c r="G159" s="828" t="str">
        <f t="shared" si="14"/>
        <v>M</v>
      </c>
      <c r="H159" s="828">
        <v>2</v>
      </c>
      <c r="I159" s="828">
        <v>3</v>
      </c>
      <c r="J159" s="828">
        <v>11863.553131999999</v>
      </c>
      <c r="L159" s="830">
        <v>82</v>
      </c>
      <c r="M159" s="830">
        <v>5</v>
      </c>
      <c r="N159" s="830">
        <v>22</v>
      </c>
      <c r="O159" s="829" t="s">
        <v>1121</v>
      </c>
      <c r="P159" s="829" t="str">
        <f t="shared" si="17"/>
        <v>ar13aw</v>
      </c>
    </row>
    <row r="160" spans="1:16" x14ac:dyDescent="0.25">
      <c r="A160" s="828">
        <v>45012</v>
      </c>
      <c r="B160" s="828">
        <v>13</v>
      </c>
      <c r="C160" s="828">
        <f t="shared" si="15"/>
        <v>2015</v>
      </c>
      <c r="D160" s="828">
        <v>44</v>
      </c>
      <c r="E160" s="828">
        <f t="shared" si="16"/>
        <v>22</v>
      </c>
      <c r="F160" s="828" t="str">
        <f t="shared" si="13"/>
        <v>BPHTule</v>
      </c>
      <c r="G160" s="828" t="str">
        <f t="shared" si="14"/>
        <v>M</v>
      </c>
      <c r="H160" s="828">
        <v>3</v>
      </c>
      <c r="I160" s="828">
        <v>3</v>
      </c>
      <c r="J160" s="828">
        <v>103034.36065</v>
      </c>
      <c r="L160" s="830">
        <v>83</v>
      </c>
      <c r="M160" s="830">
        <v>5</v>
      </c>
      <c r="N160" s="830">
        <v>23</v>
      </c>
      <c r="O160" s="829" t="s">
        <v>1123</v>
      </c>
      <c r="P160" s="829" t="str">
        <f t="shared" si="17"/>
        <v>puyalh</v>
      </c>
    </row>
    <row r="161" spans="1:16" x14ac:dyDescent="0.25">
      <c r="A161" s="828">
        <v>45013</v>
      </c>
      <c r="B161" s="828">
        <v>13</v>
      </c>
      <c r="C161" s="828">
        <f t="shared" si="15"/>
        <v>2015</v>
      </c>
      <c r="D161" s="828">
        <v>44</v>
      </c>
      <c r="E161" s="828">
        <f t="shared" si="16"/>
        <v>22</v>
      </c>
      <c r="F161" s="828" t="str">
        <f t="shared" si="13"/>
        <v>BPHTule</v>
      </c>
      <c r="G161" s="828" t="str">
        <f t="shared" si="14"/>
        <v>M</v>
      </c>
      <c r="H161" s="828">
        <v>4</v>
      </c>
      <c r="I161" s="828">
        <v>3</v>
      </c>
      <c r="J161" s="828">
        <v>28387.241850999999</v>
      </c>
      <c r="L161" s="830">
        <v>84</v>
      </c>
      <c r="M161" s="830">
        <v>5</v>
      </c>
      <c r="N161" s="830">
        <v>24</v>
      </c>
      <c r="O161" s="829" t="s">
        <v>1125</v>
      </c>
      <c r="P161" s="829" t="str">
        <f t="shared" si="17"/>
        <v>puyalh</v>
      </c>
    </row>
    <row r="162" spans="1:16" x14ac:dyDescent="0.25">
      <c r="A162" s="828">
        <v>45014</v>
      </c>
      <c r="B162" s="828">
        <v>13</v>
      </c>
      <c r="C162" s="828">
        <f t="shared" si="15"/>
        <v>2015</v>
      </c>
      <c r="D162" s="828">
        <v>44</v>
      </c>
      <c r="E162" s="828">
        <f t="shared" si="16"/>
        <v>22</v>
      </c>
      <c r="F162" s="828" t="str">
        <f t="shared" si="13"/>
        <v>BPHTule</v>
      </c>
      <c r="G162" s="828" t="str">
        <f t="shared" si="14"/>
        <v>M</v>
      </c>
      <c r="H162" s="828">
        <v>5</v>
      </c>
      <c r="I162" s="828">
        <v>3</v>
      </c>
      <c r="J162" s="828">
        <v>80.343542999999997</v>
      </c>
      <c r="L162" s="830">
        <v>85</v>
      </c>
      <c r="M162" s="830">
        <v>5</v>
      </c>
      <c r="N162" s="830">
        <v>25</v>
      </c>
      <c r="O162" s="829" t="s">
        <v>1127</v>
      </c>
      <c r="P162" s="829" t="str">
        <f t="shared" si="17"/>
        <v>puyalw</v>
      </c>
    </row>
    <row r="163" spans="1:16" x14ac:dyDescent="0.25">
      <c r="A163" s="828">
        <v>45015</v>
      </c>
      <c r="B163" s="828">
        <v>13</v>
      </c>
      <c r="C163" s="828">
        <f t="shared" si="15"/>
        <v>2015</v>
      </c>
      <c r="D163" s="828">
        <v>45</v>
      </c>
      <c r="E163" s="828">
        <f t="shared" si="16"/>
        <v>23</v>
      </c>
      <c r="F163" s="828" t="str">
        <f t="shared" si="13"/>
        <v>UpCR Su</v>
      </c>
      <c r="G163" s="828" t="str">
        <f t="shared" si="14"/>
        <v>U</v>
      </c>
      <c r="H163" s="828">
        <v>2</v>
      </c>
      <c r="I163" s="828">
        <v>2</v>
      </c>
      <c r="J163" s="828">
        <v>35.293301999999997</v>
      </c>
      <c r="L163" s="830">
        <v>86</v>
      </c>
      <c r="M163" s="830">
        <v>5</v>
      </c>
      <c r="N163" s="830">
        <v>26</v>
      </c>
      <c r="O163" s="829" t="s">
        <v>1129</v>
      </c>
      <c r="P163" s="829" t="str">
        <f t="shared" si="17"/>
        <v>puyalw</v>
      </c>
    </row>
    <row r="164" spans="1:16" x14ac:dyDescent="0.25">
      <c r="A164" s="828">
        <v>45016</v>
      </c>
      <c r="B164" s="828">
        <v>13</v>
      </c>
      <c r="C164" s="828">
        <f t="shared" si="15"/>
        <v>2015</v>
      </c>
      <c r="D164" s="828">
        <v>45</v>
      </c>
      <c r="E164" s="828">
        <f t="shared" si="16"/>
        <v>23</v>
      </c>
      <c r="F164" s="828" t="str">
        <f t="shared" si="13"/>
        <v>UpCR Su</v>
      </c>
      <c r="G164" s="828" t="str">
        <f t="shared" si="14"/>
        <v>U</v>
      </c>
      <c r="H164" s="828">
        <v>2</v>
      </c>
      <c r="I164" s="828">
        <v>3</v>
      </c>
      <c r="J164" s="828">
        <v>1628.4135759999999</v>
      </c>
      <c r="L164" s="830">
        <v>87</v>
      </c>
      <c r="M164" s="830">
        <v>5</v>
      </c>
      <c r="N164" s="830">
        <v>27</v>
      </c>
      <c r="O164" s="829" t="s">
        <v>1131</v>
      </c>
      <c r="P164" s="829" t="str">
        <f t="shared" si="17"/>
        <v>are11h</v>
      </c>
    </row>
    <row r="165" spans="1:16" x14ac:dyDescent="0.25">
      <c r="A165" s="828">
        <v>45017</v>
      </c>
      <c r="B165" s="828">
        <v>13</v>
      </c>
      <c r="C165" s="828">
        <f t="shared" si="15"/>
        <v>2015</v>
      </c>
      <c r="D165" s="828">
        <v>45</v>
      </c>
      <c r="E165" s="828">
        <f t="shared" si="16"/>
        <v>23</v>
      </c>
      <c r="F165" s="828" t="str">
        <f t="shared" si="13"/>
        <v>UpCR Su</v>
      </c>
      <c r="G165" s="828" t="str">
        <f t="shared" si="14"/>
        <v>U</v>
      </c>
      <c r="H165" s="828">
        <v>3</v>
      </c>
      <c r="I165" s="828">
        <v>2</v>
      </c>
      <c r="J165" s="828">
        <v>3585.2268340000001</v>
      </c>
      <c r="L165" s="830">
        <v>88</v>
      </c>
      <c r="M165" s="830">
        <v>5</v>
      </c>
      <c r="N165" s="830">
        <v>28</v>
      </c>
      <c r="O165" s="829" t="s">
        <v>1133</v>
      </c>
      <c r="P165" s="829" t="str">
        <f t="shared" si="17"/>
        <v>are11h</v>
      </c>
    </row>
    <row r="166" spans="1:16" x14ac:dyDescent="0.25">
      <c r="A166" s="828">
        <v>45018</v>
      </c>
      <c r="B166" s="828">
        <v>13</v>
      </c>
      <c r="C166" s="828">
        <f t="shared" si="15"/>
        <v>2015</v>
      </c>
      <c r="D166" s="828">
        <v>45</v>
      </c>
      <c r="E166" s="828">
        <f t="shared" si="16"/>
        <v>23</v>
      </c>
      <c r="F166" s="828" t="str">
        <f t="shared" si="13"/>
        <v>UpCR Su</v>
      </c>
      <c r="G166" s="828" t="str">
        <f t="shared" si="14"/>
        <v>U</v>
      </c>
      <c r="H166" s="828">
        <v>3</v>
      </c>
      <c r="I166" s="828">
        <v>3</v>
      </c>
      <c r="J166" s="828">
        <v>3601.1272389999999</v>
      </c>
      <c r="L166" s="830">
        <v>89</v>
      </c>
      <c r="M166" s="830">
        <v>5</v>
      </c>
      <c r="N166" s="830">
        <v>29</v>
      </c>
      <c r="O166" s="829" t="s">
        <v>1135</v>
      </c>
      <c r="P166" s="829" t="str">
        <f t="shared" si="17"/>
        <v>ar11mw</v>
      </c>
    </row>
    <row r="167" spans="1:16" x14ac:dyDescent="0.25">
      <c r="A167" s="828">
        <v>45019</v>
      </c>
      <c r="B167" s="828">
        <v>13</v>
      </c>
      <c r="C167" s="828">
        <f t="shared" si="15"/>
        <v>2015</v>
      </c>
      <c r="D167" s="828">
        <v>45</v>
      </c>
      <c r="E167" s="828">
        <f t="shared" si="16"/>
        <v>23</v>
      </c>
      <c r="F167" s="828" t="str">
        <f t="shared" si="13"/>
        <v>UpCR Su</v>
      </c>
      <c r="G167" s="828" t="str">
        <f t="shared" si="14"/>
        <v>U</v>
      </c>
      <c r="H167" s="828">
        <v>4</v>
      </c>
      <c r="I167" s="828">
        <v>2</v>
      </c>
      <c r="J167" s="828">
        <v>10379.559818</v>
      </c>
      <c r="L167" s="830">
        <v>90</v>
      </c>
      <c r="M167" s="830">
        <v>5</v>
      </c>
      <c r="N167" s="830">
        <v>30</v>
      </c>
      <c r="O167" s="829" t="s">
        <v>1137</v>
      </c>
      <c r="P167" s="829" t="str">
        <f t="shared" si="17"/>
        <v>ar11mw</v>
      </c>
    </row>
    <row r="168" spans="1:16" x14ac:dyDescent="0.25">
      <c r="A168" s="828">
        <v>45020</v>
      </c>
      <c r="B168" s="828">
        <v>13</v>
      </c>
      <c r="C168" s="828">
        <f t="shared" si="15"/>
        <v>2015</v>
      </c>
      <c r="D168" s="828">
        <v>45</v>
      </c>
      <c r="E168" s="828">
        <f t="shared" si="16"/>
        <v>23</v>
      </c>
      <c r="F168" s="828" t="str">
        <f t="shared" si="13"/>
        <v>UpCR Su</v>
      </c>
      <c r="G168" s="828" t="str">
        <f t="shared" si="14"/>
        <v>U</v>
      </c>
      <c r="H168" s="828">
        <v>4</v>
      </c>
      <c r="I168" s="828">
        <v>3</v>
      </c>
      <c r="J168" s="828">
        <v>10307.787252</v>
      </c>
      <c r="L168" s="830">
        <v>91</v>
      </c>
      <c r="M168" s="830">
        <v>5</v>
      </c>
      <c r="N168" s="830">
        <v>31</v>
      </c>
      <c r="O168" s="829" t="s">
        <v>1139</v>
      </c>
      <c r="P168" s="829" t="str">
        <f t="shared" si="17"/>
        <v>ar10eh</v>
      </c>
    </row>
    <row r="169" spans="1:16" x14ac:dyDescent="0.25">
      <c r="A169" s="828">
        <v>45021</v>
      </c>
      <c r="B169" s="828">
        <v>13</v>
      </c>
      <c r="C169" s="828">
        <f t="shared" si="15"/>
        <v>2015</v>
      </c>
      <c r="D169" s="828">
        <v>45</v>
      </c>
      <c r="E169" s="828">
        <f t="shared" si="16"/>
        <v>23</v>
      </c>
      <c r="F169" s="828" t="str">
        <f t="shared" si="13"/>
        <v>UpCR Su</v>
      </c>
      <c r="G169" s="828" t="str">
        <f t="shared" si="14"/>
        <v>U</v>
      </c>
      <c r="H169" s="828">
        <v>5</v>
      </c>
      <c r="I169" s="828">
        <v>2</v>
      </c>
      <c r="J169" s="828">
        <v>6556.9572749999998</v>
      </c>
      <c r="L169" s="830">
        <v>92</v>
      </c>
      <c r="M169" s="830">
        <v>5</v>
      </c>
      <c r="N169" s="830">
        <v>32</v>
      </c>
      <c r="O169" s="829" t="s">
        <v>1141</v>
      </c>
      <c r="P169" s="829" t="str">
        <f t="shared" si="17"/>
        <v>ar10eh</v>
      </c>
    </row>
    <row r="170" spans="1:16" x14ac:dyDescent="0.25">
      <c r="A170" s="828">
        <v>45022</v>
      </c>
      <c r="B170" s="828">
        <v>13</v>
      </c>
      <c r="C170" s="828">
        <f t="shared" si="15"/>
        <v>2015</v>
      </c>
      <c r="D170" s="828">
        <v>45</v>
      </c>
      <c r="E170" s="828">
        <f t="shared" si="16"/>
        <v>23</v>
      </c>
      <c r="F170" s="828" t="str">
        <f t="shared" si="13"/>
        <v>UpCR Su</v>
      </c>
      <c r="G170" s="828" t="str">
        <f t="shared" si="14"/>
        <v>U</v>
      </c>
      <c r="H170" s="828">
        <v>5</v>
      </c>
      <c r="I170" s="828">
        <v>3</v>
      </c>
      <c r="J170" s="828">
        <v>7020.7719299999999</v>
      </c>
      <c r="L170" s="830">
        <v>93</v>
      </c>
      <c r="M170" s="830">
        <v>5</v>
      </c>
      <c r="N170" s="830">
        <v>33</v>
      </c>
      <c r="O170" s="829" t="s">
        <v>1143</v>
      </c>
      <c r="P170" s="829" t="str">
        <f t="shared" si="17"/>
        <v>ar10ew</v>
      </c>
    </row>
    <row r="171" spans="1:16" x14ac:dyDescent="0.25">
      <c r="A171" s="828">
        <v>45023</v>
      </c>
      <c r="B171" s="828">
        <v>13</v>
      </c>
      <c r="C171" s="828">
        <f t="shared" si="15"/>
        <v>2015</v>
      </c>
      <c r="D171" s="828">
        <v>46</v>
      </c>
      <c r="E171" s="828">
        <f t="shared" si="16"/>
        <v>23</v>
      </c>
      <c r="F171" s="828" t="str">
        <f t="shared" si="13"/>
        <v>UpCR Su</v>
      </c>
      <c r="G171" s="828" t="str">
        <f t="shared" si="14"/>
        <v>M</v>
      </c>
      <c r="H171" s="828">
        <v>2</v>
      </c>
      <c r="I171" s="828">
        <v>2</v>
      </c>
      <c r="J171" s="828">
        <v>54.862147</v>
      </c>
      <c r="L171" s="830">
        <v>94</v>
      </c>
      <c r="M171" s="830">
        <v>5</v>
      </c>
      <c r="N171" s="830">
        <v>34</v>
      </c>
      <c r="O171" s="829" t="s">
        <v>1145</v>
      </c>
      <c r="P171" s="829" t="str">
        <f t="shared" si="17"/>
        <v>ar10ew</v>
      </c>
    </row>
    <row r="172" spans="1:16" x14ac:dyDescent="0.25">
      <c r="A172" s="828">
        <v>45024</v>
      </c>
      <c r="B172" s="828">
        <v>13</v>
      </c>
      <c r="C172" s="828">
        <f t="shared" si="15"/>
        <v>2015</v>
      </c>
      <c r="D172" s="828">
        <v>46</v>
      </c>
      <c r="E172" s="828">
        <f t="shared" si="16"/>
        <v>23</v>
      </c>
      <c r="F172" s="828" t="str">
        <f t="shared" si="13"/>
        <v>UpCR Su</v>
      </c>
      <c r="G172" s="828" t="str">
        <f t="shared" si="14"/>
        <v>M</v>
      </c>
      <c r="H172" s="828">
        <v>2</v>
      </c>
      <c r="I172" s="828">
        <v>3</v>
      </c>
      <c r="J172" s="828">
        <v>2531.3093410000001</v>
      </c>
      <c r="L172" s="830">
        <v>95</v>
      </c>
      <c r="M172" s="830">
        <v>5</v>
      </c>
      <c r="N172" s="830">
        <v>35</v>
      </c>
      <c r="O172" s="829" t="s">
        <v>1147</v>
      </c>
      <c r="P172" s="829" t="str">
        <f t="shared" si="17"/>
        <v>greenh</v>
      </c>
    </row>
    <row r="173" spans="1:16" x14ac:dyDescent="0.25">
      <c r="A173" s="828">
        <v>45025</v>
      </c>
      <c r="B173" s="828">
        <v>13</v>
      </c>
      <c r="C173" s="828">
        <f t="shared" si="15"/>
        <v>2015</v>
      </c>
      <c r="D173" s="828">
        <v>46</v>
      </c>
      <c r="E173" s="828">
        <f t="shared" si="16"/>
        <v>23</v>
      </c>
      <c r="F173" s="828" t="str">
        <f t="shared" si="13"/>
        <v>UpCR Su</v>
      </c>
      <c r="G173" s="828" t="str">
        <f t="shared" si="14"/>
        <v>M</v>
      </c>
      <c r="H173" s="828">
        <v>3</v>
      </c>
      <c r="I173" s="828">
        <v>2</v>
      </c>
      <c r="J173" s="828">
        <v>5571.3620119999996</v>
      </c>
      <c r="L173" s="830">
        <v>96</v>
      </c>
      <c r="M173" s="830">
        <v>5</v>
      </c>
      <c r="N173" s="830">
        <v>36</v>
      </c>
      <c r="O173" s="829" t="s">
        <v>1149</v>
      </c>
      <c r="P173" s="829" t="str">
        <f t="shared" si="17"/>
        <v>greenh</v>
      </c>
    </row>
    <row r="174" spans="1:16" x14ac:dyDescent="0.25">
      <c r="A174" s="828">
        <v>45026</v>
      </c>
      <c r="B174" s="828">
        <v>13</v>
      </c>
      <c r="C174" s="828">
        <f t="shared" si="15"/>
        <v>2015</v>
      </c>
      <c r="D174" s="828">
        <v>46</v>
      </c>
      <c r="E174" s="828">
        <f t="shared" si="16"/>
        <v>23</v>
      </c>
      <c r="F174" s="828" t="str">
        <f t="shared" si="13"/>
        <v>UpCR Su</v>
      </c>
      <c r="G174" s="828" t="str">
        <f t="shared" si="14"/>
        <v>M</v>
      </c>
      <c r="H174" s="828">
        <v>3</v>
      </c>
      <c r="I174" s="828">
        <v>3</v>
      </c>
      <c r="J174" s="828">
        <v>5588.5639110000002</v>
      </c>
      <c r="L174" s="830">
        <v>97</v>
      </c>
      <c r="M174" s="830">
        <v>5</v>
      </c>
      <c r="N174" s="830">
        <v>37</v>
      </c>
      <c r="O174" s="829" t="s">
        <v>1151</v>
      </c>
      <c r="P174" s="829" t="str">
        <f t="shared" si="17"/>
        <v>greenw</v>
      </c>
    </row>
    <row r="175" spans="1:16" x14ac:dyDescent="0.25">
      <c r="A175" s="828">
        <v>45027</v>
      </c>
      <c r="B175" s="828">
        <v>13</v>
      </c>
      <c r="C175" s="828">
        <f t="shared" si="15"/>
        <v>2015</v>
      </c>
      <c r="D175" s="828">
        <v>46</v>
      </c>
      <c r="E175" s="828">
        <f t="shared" si="16"/>
        <v>23</v>
      </c>
      <c r="F175" s="828" t="str">
        <f t="shared" si="13"/>
        <v>UpCR Su</v>
      </c>
      <c r="G175" s="828" t="str">
        <f t="shared" si="14"/>
        <v>M</v>
      </c>
      <c r="H175" s="828">
        <v>4</v>
      </c>
      <c r="I175" s="828">
        <v>2</v>
      </c>
      <c r="J175" s="828">
        <v>14910.395753000001</v>
      </c>
      <c r="L175" s="830">
        <v>98</v>
      </c>
      <c r="M175" s="830">
        <v>5</v>
      </c>
      <c r="N175" s="830">
        <v>38</v>
      </c>
      <c r="O175" s="829" t="s">
        <v>1153</v>
      </c>
      <c r="P175" s="829" t="str">
        <f t="shared" si="17"/>
        <v>greenw</v>
      </c>
    </row>
    <row r="176" spans="1:16" x14ac:dyDescent="0.25">
      <c r="A176" s="828">
        <v>45028</v>
      </c>
      <c r="B176" s="828">
        <v>13</v>
      </c>
      <c r="C176" s="828">
        <f t="shared" si="15"/>
        <v>2015</v>
      </c>
      <c r="D176" s="828">
        <v>46</v>
      </c>
      <c r="E176" s="828">
        <f t="shared" si="16"/>
        <v>23</v>
      </c>
      <c r="F176" s="828" t="str">
        <f t="shared" si="13"/>
        <v>UpCR Su</v>
      </c>
      <c r="G176" s="828" t="str">
        <f t="shared" si="14"/>
        <v>M</v>
      </c>
      <c r="H176" s="828">
        <v>4</v>
      </c>
      <c r="I176" s="828">
        <v>3</v>
      </c>
      <c r="J176" s="828">
        <v>14807.293368000001</v>
      </c>
      <c r="L176" s="830">
        <v>99</v>
      </c>
      <c r="M176" s="830">
        <v>5</v>
      </c>
      <c r="N176" s="830">
        <v>39</v>
      </c>
      <c r="O176" s="829" t="s">
        <v>1155</v>
      </c>
      <c r="P176" s="829" t="str">
        <f t="shared" si="17"/>
        <v>lakwah</v>
      </c>
    </row>
    <row r="177" spans="1:16" x14ac:dyDescent="0.25">
      <c r="A177" s="828">
        <v>45029</v>
      </c>
      <c r="B177" s="828">
        <v>13</v>
      </c>
      <c r="C177" s="828">
        <f t="shared" si="15"/>
        <v>2015</v>
      </c>
      <c r="D177" s="828">
        <v>46</v>
      </c>
      <c r="E177" s="828">
        <f t="shared" si="16"/>
        <v>23</v>
      </c>
      <c r="F177" s="828" t="str">
        <f t="shared" si="13"/>
        <v>UpCR Su</v>
      </c>
      <c r="G177" s="828" t="str">
        <f t="shared" si="14"/>
        <v>M</v>
      </c>
      <c r="H177" s="828">
        <v>5</v>
      </c>
      <c r="I177" s="828">
        <v>2</v>
      </c>
      <c r="J177" s="828">
        <v>8575.1002939999998</v>
      </c>
      <c r="L177" s="830">
        <v>100</v>
      </c>
      <c r="M177" s="830">
        <v>5</v>
      </c>
      <c r="N177" s="830">
        <v>40</v>
      </c>
      <c r="O177" s="829" t="s">
        <v>1157</v>
      </c>
      <c r="P177" s="829" t="str">
        <f t="shared" si="17"/>
        <v>lakwah</v>
      </c>
    </row>
    <row r="178" spans="1:16" x14ac:dyDescent="0.25">
      <c r="A178" s="828">
        <v>45030</v>
      </c>
      <c r="B178" s="828">
        <v>13</v>
      </c>
      <c r="C178" s="828">
        <f t="shared" si="15"/>
        <v>2015</v>
      </c>
      <c r="D178" s="828">
        <v>46</v>
      </c>
      <c r="E178" s="828">
        <f t="shared" si="16"/>
        <v>23</v>
      </c>
      <c r="F178" s="828" t="str">
        <f t="shared" si="13"/>
        <v>UpCR Su</v>
      </c>
      <c r="G178" s="828" t="str">
        <f t="shared" si="14"/>
        <v>M</v>
      </c>
      <c r="H178" s="828">
        <v>5</v>
      </c>
      <c r="I178" s="828">
        <v>3</v>
      </c>
      <c r="J178" s="828">
        <v>9181.630948</v>
      </c>
      <c r="L178" s="830">
        <v>101</v>
      </c>
      <c r="M178" s="830">
        <v>5</v>
      </c>
      <c r="N178" s="830">
        <v>41</v>
      </c>
      <c r="O178" s="829" t="s">
        <v>1159</v>
      </c>
      <c r="P178" s="829" t="str">
        <f t="shared" si="17"/>
        <v>lakwaw</v>
      </c>
    </row>
    <row r="179" spans="1:16" x14ac:dyDescent="0.25">
      <c r="A179" s="828">
        <v>45031</v>
      </c>
      <c r="B179" s="828">
        <v>13</v>
      </c>
      <c r="C179" s="828">
        <f t="shared" si="15"/>
        <v>2015</v>
      </c>
      <c r="D179" s="828">
        <v>47</v>
      </c>
      <c r="E179" s="828">
        <f t="shared" si="16"/>
        <v>24</v>
      </c>
      <c r="F179" s="828" t="str">
        <f t="shared" si="13"/>
        <v>UpCR Br</v>
      </c>
      <c r="G179" s="828" t="str">
        <f t="shared" si="14"/>
        <v>U</v>
      </c>
      <c r="H179" s="828">
        <v>2</v>
      </c>
      <c r="I179" s="828">
        <v>3</v>
      </c>
      <c r="J179" s="828">
        <v>63387.571667999997</v>
      </c>
      <c r="L179" s="830">
        <v>102</v>
      </c>
      <c r="M179" s="830">
        <v>5</v>
      </c>
      <c r="N179" s="830">
        <v>42</v>
      </c>
      <c r="O179" s="829" t="s">
        <v>1161</v>
      </c>
      <c r="P179" s="829" t="str">
        <f t="shared" si="17"/>
        <v>lakwaw</v>
      </c>
    </row>
    <row r="180" spans="1:16" x14ac:dyDescent="0.25">
      <c r="A180" s="828">
        <v>45032</v>
      </c>
      <c r="B180" s="828">
        <v>13</v>
      </c>
      <c r="C180" s="828">
        <f t="shared" si="15"/>
        <v>2015</v>
      </c>
      <c r="D180" s="828">
        <v>47</v>
      </c>
      <c r="E180" s="828">
        <f t="shared" si="16"/>
        <v>24</v>
      </c>
      <c r="F180" s="828" t="str">
        <f t="shared" si="13"/>
        <v>UpCR Br</v>
      </c>
      <c r="G180" s="828" t="str">
        <f t="shared" si="14"/>
        <v>U</v>
      </c>
      <c r="H180" s="828">
        <v>3</v>
      </c>
      <c r="I180" s="828">
        <v>3</v>
      </c>
      <c r="J180" s="828">
        <v>155561.238075</v>
      </c>
      <c r="L180" s="830">
        <v>103</v>
      </c>
      <c r="M180" s="830">
        <v>5</v>
      </c>
      <c r="N180" s="830">
        <v>43</v>
      </c>
      <c r="O180" s="829" t="s">
        <v>1163</v>
      </c>
      <c r="P180" s="829" t="str">
        <f t="shared" si="17"/>
        <v>are10h</v>
      </c>
    </row>
    <row r="181" spans="1:16" x14ac:dyDescent="0.25">
      <c r="A181" s="828">
        <v>45033</v>
      </c>
      <c r="B181" s="828">
        <v>13</v>
      </c>
      <c r="C181" s="828">
        <f t="shared" si="15"/>
        <v>2015</v>
      </c>
      <c r="D181" s="828">
        <v>47</v>
      </c>
      <c r="E181" s="828">
        <f t="shared" si="16"/>
        <v>24</v>
      </c>
      <c r="F181" s="828" t="str">
        <f t="shared" si="13"/>
        <v>UpCR Br</v>
      </c>
      <c r="G181" s="828" t="str">
        <f t="shared" si="14"/>
        <v>U</v>
      </c>
      <c r="H181" s="828">
        <v>4</v>
      </c>
      <c r="I181" s="828">
        <v>3</v>
      </c>
      <c r="J181" s="828">
        <v>157025.98902800001</v>
      </c>
      <c r="L181" s="830">
        <v>104</v>
      </c>
      <c r="M181" s="830">
        <v>5</v>
      </c>
      <c r="N181" s="830">
        <v>44</v>
      </c>
      <c r="O181" s="829" t="s">
        <v>1165</v>
      </c>
      <c r="P181" s="829" t="str">
        <f t="shared" si="17"/>
        <v>are10h</v>
      </c>
    </row>
    <row r="182" spans="1:16" x14ac:dyDescent="0.25">
      <c r="A182" s="828">
        <v>45034</v>
      </c>
      <c r="B182" s="828">
        <v>13</v>
      </c>
      <c r="C182" s="828">
        <f t="shared" si="15"/>
        <v>2015</v>
      </c>
      <c r="D182" s="828">
        <v>47</v>
      </c>
      <c r="E182" s="828">
        <f t="shared" si="16"/>
        <v>24</v>
      </c>
      <c r="F182" s="828" t="str">
        <f t="shared" si="13"/>
        <v>UpCR Br</v>
      </c>
      <c r="G182" s="828" t="str">
        <f t="shared" si="14"/>
        <v>U</v>
      </c>
      <c r="H182" s="828">
        <v>5</v>
      </c>
      <c r="I182" s="828">
        <v>3</v>
      </c>
      <c r="J182" s="828">
        <v>144573.994767</v>
      </c>
      <c r="L182" s="830">
        <v>105</v>
      </c>
      <c r="M182" s="830">
        <v>5</v>
      </c>
      <c r="N182" s="830">
        <v>45</v>
      </c>
      <c r="O182" s="829" t="s">
        <v>1167</v>
      </c>
      <c r="P182" s="829" t="str">
        <f t="shared" si="17"/>
        <v>ar10mw</v>
      </c>
    </row>
    <row r="183" spans="1:16" x14ac:dyDescent="0.25">
      <c r="A183" s="828">
        <v>45035</v>
      </c>
      <c r="B183" s="828">
        <v>13</v>
      </c>
      <c r="C183" s="828">
        <f t="shared" si="15"/>
        <v>2015</v>
      </c>
      <c r="D183" s="828">
        <v>48</v>
      </c>
      <c r="E183" s="828">
        <f t="shared" si="16"/>
        <v>24</v>
      </c>
      <c r="F183" s="828" t="str">
        <f t="shared" si="13"/>
        <v>UpCR Br</v>
      </c>
      <c r="G183" s="828" t="str">
        <f t="shared" si="14"/>
        <v>M</v>
      </c>
      <c r="H183" s="828">
        <v>2</v>
      </c>
      <c r="I183" s="828">
        <v>3</v>
      </c>
      <c r="J183" s="828">
        <v>24892.951360999999</v>
      </c>
      <c r="L183" s="830">
        <v>106</v>
      </c>
      <c r="M183" s="830">
        <v>5</v>
      </c>
      <c r="N183" s="830">
        <v>46</v>
      </c>
      <c r="O183" s="829" t="s">
        <v>1169</v>
      </c>
      <c r="P183" s="829" t="str">
        <f t="shared" si="17"/>
        <v>ar10mw</v>
      </c>
    </row>
    <row r="184" spans="1:16" x14ac:dyDescent="0.25">
      <c r="A184" s="828">
        <v>45036</v>
      </c>
      <c r="B184" s="828">
        <v>13</v>
      </c>
      <c r="C184" s="828">
        <f t="shared" si="15"/>
        <v>2015</v>
      </c>
      <c r="D184" s="828">
        <v>48</v>
      </c>
      <c r="E184" s="828">
        <f t="shared" si="16"/>
        <v>24</v>
      </c>
      <c r="F184" s="828" t="str">
        <f t="shared" si="13"/>
        <v>UpCR Br</v>
      </c>
      <c r="G184" s="828" t="str">
        <f t="shared" si="14"/>
        <v>M</v>
      </c>
      <c r="H184" s="828">
        <v>3</v>
      </c>
      <c r="I184" s="828">
        <v>3</v>
      </c>
      <c r="J184" s="828">
        <v>60879.684600000001</v>
      </c>
      <c r="L184" s="830">
        <v>107</v>
      </c>
      <c r="M184" s="830">
        <v>6</v>
      </c>
      <c r="N184" s="830">
        <v>1</v>
      </c>
      <c r="O184" s="829" t="s">
        <v>1171</v>
      </c>
      <c r="P184" s="829" t="str">
        <f t="shared" si="17"/>
        <v>dungew</v>
      </c>
    </row>
    <row r="185" spans="1:16" x14ac:dyDescent="0.25">
      <c r="A185" s="828">
        <v>45037</v>
      </c>
      <c r="B185" s="828">
        <v>13</v>
      </c>
      <c r="C185" s="828">
        <f t="shared" si="15"/>
        <v>2015</v>
      </c>
      <c r="D185" s="828">
        <v>48</v>
      </c>
      <c r="E185" s="828">
        <f t="shared" si="16"/>
        <v>24</v>
      </c>
      <c r="F185" s="828" t="str">
        <f t="shared" si="13"/>
        <v>UpCR Br</v>
      </c>
      <c r="G185" s="828" t="str">
        <f t="shared" si="14"/>
        <v>M</v>
      </c>
      <c r="H185" s="828">
        <v>4</v>
      </c>
      <c r="I185" s="828">
        <v>3</v>
      </c>
      <c r="J185" s="828">
        <v>65135.023657999998</v>
      </c>
      <c r="L185" s="830">
        <v>108</v>
      </c>
      <c r="M185" s="830">
        <v>6</v>
      </c>
      <c r="N185" s="830">
        <v>2</v>
      </c>
      <c r="O185" s="829" t="s">
        <v>1173</v>
      </c>
      <c r="P185" s="829" t="str">
        <f t="shared" si="17"/>
        <v>dungew</v>
      </c>
    </row>
    <row r="186" spans="1:16" x14ac:dyDescent="0.25">
      <c r="A186" s="828">
        <v>45038</v>
      </c>
      <c r="B186" s="828">
        <v>13</v>
      </c>
      <c r="C186" s="828">
        <f t="shared" si="15"/>
        <v>2015</v>
      </c>
      <c r="D186" s="828">
        <v>48</v>
      </c>
      <c r="E186" s="828">
        <f t="shared" si="16"/>
        <v>24</v>
      </c>
      <c r="F186" s="828" t="str">
        <f t="shared" si="13"/>
        <v>UpCR Br</v>
      </c>
      <c r="G186" s="828" t="str">
        <f t="shared" si="14"/>
        <v>M</v>
      </c>
      <c r="H186" s="828">
        <v>5</v>
      </c>
      <c r="I186" s="828">
        <v>3</v>
      </c>
      <c r="J186" s="828">
        <v>49863.929063000003</v>
      </c>
      <c r="L186" s="830">
        <v>109</v>
      </c>
      <c r="M186" s="830">
        <v>6</v>
      </c>
      <c r="N186" s="830">
        <v>3</v>
      </c>
      <c r="O186" s="829" t="s">
        <v>1175</v>
      </c>
      <c r="P186" s="829" t="str">
        <f t="shared" si="17"/>
        <v>dungeh</v>
      </c>
    </row>
    <row r="187" spans="1:16" x14ac:dyDescent="0.25">
      <c r="A187" s="828">
        <v>45039</v>
      </c>
      <c r="B187" s="828">
        <v>13</v>
      </c>
      <c r="C187" s="828">
        <f t="shared" si="15"/>
        <v>2015</v>
      </c>
      <c r="D187" s="828">
        <v>49</v>
      </c>
      <c r="E187" s="828">
        <f t="shared" si="16"/>
        <v>25</v>
      </c>
      <c r="F187" s="828" t="str">
        <f t="shared" si="13"/>
        <v>Cowl Sp</v>
      </c>
      <c r="G187" s="828" t="str">
        <f t="shared" si="14"/>
        <v>U</v>
      </c>
      <c r="H187" s="828">
        <v>3</v>
      </c>
      <c r="I187" s="828">
        <v>1</v>
      </c>
      <c r="J187" s="828">
        <v>319.485998</v>
      </c>
      <c r="L187" s="830">
        <v>110</v>
      </c>
      <c r="M187" s="830">
        <v>6</v>
      </c>
      <c r="N187" s="830">
        <v>4</v>
      </c>
      <c r="O187" s="829" t="s">
        <v>1177</v>
      </c>
      <c r="P187" s="829" t="str">
        <f t="shared" si="17"/>
        <v>dungeh</v>
      </c>
    </row>
    <row r="188" spans="1:16" x14ac:dyDescent="0.25">
      <c r="A188" s="828">
        <v>45040</v>
      </c>
      <c r="B188" s="828">
        <v>13</v>
      </c>
      <c r="C188" s="828">
        <f t="shared" si="15"/>
        <v>2015</v>
      </c>
      <c r="D188" s="828">
        <v>49</v>
      </c>
      <c r="E188" s="828">
        <f t="shared" si="16"/>
        <v>25</v>
      </c>
      <c r="F188" s="828" t="str">
        <f t="shared" si="13"/>
        <v>Cowl Sp</v>
      </c>
      <c r="G188" s="828" t="str">
        <f t="shared" si="14"/>
        <v>U</v>
      </c>
      <c r="H188" s="828">
        <v>3</v>
      </c>
      <c r="I188" s="828">
        <v>4</v>
      </c>
      <c r="J188" s="828">
        <v>315.55303400000003</v>
      </c>
      <c r="L188" s="830">
        <v>111</v>
      </c>
      <c r="M188" s="830">
        <v>6</v>
      </c>
      <c r="N188" s="830">
        <v>5</v>
      </c>
      <c r="O188" s="829" t="s">
        <v>1179</v>
      </c>
      <c r="P188" s="829" t="str">
        <f t="shared" si="17"/>
        <v>elwhaw</v>
      </c>
    </row>
    <row r="189" spans="1:16" x14ac:dyDescent="0.25">
      <c r="A189" s="828">
        <v>45041</v>
      </c>
      <c r="B189" s="828">
        <v>13</v>
      </c>
      <c r="C189" s="828">
        <f t="shared" si="15"/>
        <v>2015</v>
      </c>
      <c r="D189" s="828">
        <v>49</v>
      </c>
      <c r="E189" s="828">
        <f t="shared" si="16"/>
        <v>25</v>
      </c>
      <c r="F189" s="828" t="str">
        <f t="shared" si="13"/>
        <v>Cowl Sp</v>
      </c>
      <c r="G189" s="828" t="str">
        <f t="shared" si="14"/>
        <v>U</v>
      </c>
      <c r="H189" s="828">
        <v>4</v>
      </c>
      <c r="I189" s="828">
        <v>1</v>
      </c>
      <c r="J189" s="828">
        <v>1639.9081940000001</v>
      </c>
      <c r="L189" s="830">
        <v>112</v>
      </c>
      <c r="M189" s="830">
        <v>6</v>
      </c>
      <c r="N189" s="830">
        <v>6</v>
      </c>
      <c r="O189" s="829" t="s">
        <v>1181</v>
      </c>
      <c r="P189" s="829" t="str">
        <f t="shared" si="17"/>
        <v>elwhaw</v>
      </c>
    </row>
    <row r="190" spans="1:16" x14ac:dyDescent="0.25">
      <c r="A190" s="828">
        <v>45042</v>
      </c>
      <c r="B190" s="828">
        <v>13</v>
      </c>
      <c r="C190" s="828">
        <f t="shared" si="15"/>
        <v>2015</v>
      </c>
      <c r="D190" s="828">
        <v>49</v>
      </c>
      <c r="E190" s="828">
        <f t="shared" si="16"/>
        <v>25</v>
      </c>
      <c r="F190" s="828" t="str">
        <f t="shared" si="13"/>
        <v>Cowl Sp</v>
      </c>
      <c r="G190" s="828" t="str">
        <f t="shared" si="14"/>
        <v>U</v>
      </c>
      <c r="H190" s="828">
        <v>4</v>
      </c>
      <c r="I190" s="828">
        <v>4</v>
      </c>
      <c r="J190" s="828">
        <v>1285.7755990000001</v>
      </c>
      <c r="L190" s="830">
        <v>113</v>
      </c>
      <c r="M190" s="830">
        <v>6</v>
      </c>
      <c r="N190" s="830">
        <v>7</v>
      </c>
      <c r="O190" s="829" t="s">
        <v>1183</v>
      </c>
      <c r="P190" s="829" t="str">
        <f t="shared" si="17"/>
        <v>elwhah</v>
      </c>
    </row>
    <row r="191" spans="1:16" x14ac:dyDescent="0.25">
      <c r="A191" s="828">
        <v>45043</v>
      </c>
      <c r="B191" s="828">
        <v>13</v>
      </c>
      <c r="C191" s="828">
        <f t="shared" si="15"/>
        <v>2015</v>
      </c>
      <c r="D191" s="828">
        <v>49</v>
      </c>
      <c r="E191" s="828">
        <f t="shared" si="16"/>
        <v>25</v>
      </c>
      <c r="F191" s="828" t="str">
        <f t="shared" si="13"/>
        <v>Cowl Sp</v>
      </c>
      <c r="G191" s="828" t="str">
        <f t="shared" si="14"/>
        <v>U</v>
      </c>
      <c r="H191" s="828">
        <v>5</v>
      </c>
      <c r="I191" s="828">
        <v>1</v>
      </c>
      <c r="J191" s="828">
        <v>502.67369600000001</v>
      </c>
      <c r="L191" s="830">
        <v>114</v>
      </c>
      <c r="M191" s="830">
        <v>6</v>
      </c>
      <c r="N191" s="830">
        <v>8</v>
      </c>
      <c r="O191" s="829" t="s">
        <v>1185</v>
      </c>
      <c r="P191" s="829" t="str">
        <f t="shared" si="17"/>
        <v>elwhah</v>
      </c>
    </row>
    <row r="192" spans="1:16" x14ac:dyDescent="0.25">
      <c r="A192" s="828">
        <v>45044</v>
      </c>
      <c r="B192" s="828">
        <v>13</v>
      </c>
      <c r="C192" s="828">
        <f t="shared" si="15"/>
        <v>2015</v>
      </c>
      <c r="D192" s="828">
        <v>49</v>
      </c>
      <c r="E192" s="828">
        <f t="shared" si="16"/>
        <v>25</v>
      </c>
      <c r="F192" s="828" t="str">
        <f t="shared" si="13"/>
        <v>Cowl Sp</v>
      </c>
      <c r="G192" s="828" t="str">
        <f t="shared" si="14"/>
        <v>U</v>
      </c>
      <c r="H192" s="828">
        <v>5</v>
      </c>
      <c r="I192" s="828">
        <v>3</v>
      </c>
      <c r="J192" s="828">
        <v>14.349214</v>
      </c>
      <c r="L192" s="830">
        <v>115</v>
      </c>
      <c r="M192" s="830">
        <v>6</v>
      </c>
      <c r="N192" s="830">
        <v>9</v>
      </c>
      <c r="O192" s="829" t="s">
        <v>1187</v>
      </c>
      <c r="P192" s="829" t="str">
        <f t="shared" si="17"/>
        <v>ejdfmw</v>
      </c>
    </row>
    <row r="193" spans="1:16" x14ac:dyDescent="0.25">
      <c r="A193" s="828">
        <v>45045</v>
      </c>
      <c r="B193" s="828">
        <v>13</v>
      </c>
      <c r="C193" s="828">
        <f t="shared" si="15"/>
        <v>2015</v>
      </c>
      <c r="D193" s="828">
        <v>49</v>
      </c>
      <c r="E193" s="828">
        <f t="shared" si="16"/>
        <v>25</v>
      </c>
      <c r="F193" s="828" t="str">
        <f t="shared" si="13"/>
        <v>Cowl Sp</v>
      </c>
      <c r="G193" s="828" t="str">
        <f t="shared" si="14"/>
        <v>U</v>
      </c>
      <c r="H193" s="828">
        <v>5</v>
      </c>
      <c r="I193" s="828">
        <v>4</v>
      </c>
      <c r="J193" s="828">
        <v>937.99068699999998</v>
      </c>
      <c r="L193" s="830">
        <v>116</v>
      </c>
      <c r="M193" s="830">
        <v>6</v>
      </c>
      <c r="N193" s="830">
        <v>10</v>
      </c>
      <c r="O193" s="829" t="s">
        <v>1189</v>
      </c>
      <c r="P193" s="829" t="str">
        <f t="shared" si="17"/>
        <v>ejdfmw</v>
      </c>
    </row>
    <row r="194" spans="1:16" x14ac:dyDescent="0.25">
      <c r="A194" s="828">
        <v>45046</v>
      </c>
      <c r="B194" s="828">
        <v>13</v>
      </c>
      <c r="C194" s="828">
        <f t="shared" si="15"/>
        <v>2015</v>
      </c>
      <c r="D194" s="828">
        <v>50</v>
      </c>
      <c r="E194" s="828">
        <f t="shared" si="16"/>
        <v>25</v>
      </c>
      <c r="F194" s="828" t="str">
        <f t="shared" ref="F194:F257" si="18">VLOOKUP(D194,$L$1:$P$323,5,FALSE)</f>
        <v>Cowl Sp</v>
      </c>
      <c r="G194" s="828" t="str">
        <f t="shared" ref="G194:G257" si="19">LEFT(VLOOKUP(D194,$L$1:$O$323,4,FALSE),1)</f>
        <v>M</v>
      </c>
      <c r="H194" s="828">
        <v>3</v>
      </c>
      <c r="I194" s="828">
        <v>1</v>
      </c>
      <c r="J194" s="828">
        <v>2326.7806869999999</v>
      </c>
      <c r="L194" s="830">
        <v>117</v>
      </c>
      <c r="M194" s="830">
        <v>6</v>
      </c>
      <c r="N194" s="830">
        <v>11</v>
      </c>
      <c r="O194" s="829" t="s">
        <v>1191</v>
      </c>
      <c r="P194" s="829" t="str">
        <f t="shared" si="17"/>
        <v>wjdfmw</v>
      </c>
    </row>
    <row r="195" spans="1:16" x14ac:dyDescent="0.25">
      <c r="A195" s="828">
        <v>45047</v>
      </c>
      <c r="B195" s="828">
        <v>13</v>
      </c>
      <c r="C195" s="828">
        <f t="shared" ref="C195:C258" si="20">IF(B195=13,2015,2016)</f>
        <v>2015</v>
      </c>
      <c r="D195" s="828">
        <v>50</v>
      </c>
      <c r="E195" s="828">
        <f t="shared" ref="E195:E258" si="21">ROUNDUP(D195/2,0)</f>
        <v>25</v>
      </c>
      <c r="F195" s="828" t="str">
        <f t="shared" si="18"/>
        <v>Cowl Sp</v>
      </c>
      <c r="G195" s="828" t="str">
        <f t="shared" si="19"/>
        <v>M</v>
      </c>
      <c r="H195" s="828">
        <v>3</v>
      </c>
      <c r="I195" s="828">
        <v>4</v>
      </c>
      <c r="J195" s="828">
        <v>2299.7571509999998</v>
      </c>
      <c r="L195" s="830">
        <v>118</v>
      </c>
      <c r="M195" s="830">
        <v>6</v>
      </c>
      <c r="N195" s="830">
        <v>12</v>
      </c>
      <c r="O195" s="829" t="s">
        <v>1193</v>
      </c>
      <c r="P195" s="829" t="str">
        <f t="shared" ref="P195:P258" si="22">RIGHT(O195,LEN(O195)-2)</f>
        <v>wjdfmw</v>
      </c>
    </row>
    <row r="196" spans="1:16" x14ac:dyDescent="0.25">
      <c r="A196" s="828">
        <v>45048</v>
      </c>
      <c r="B196" s="828">
        <v>13</v>
      </c>
      <c r="C196" s="828">
        <f t="shared" si="20"/>
        <v>2015</v>
      </c>
      <c r="D196" s="828">
        <v>50</v>
      </c>
      <c r="E196" s="828">
        <f t="shared" si="21"/>
        <v>25</v>
      </c>
      <c r="F196" s="828" t="str">
        <f t="shared" si="18"/>
        <v>Cowl Sp</v>
      </c>
      <c r="G196" s="828" t="str">
        <f t="shared" si="19"/>
        <v>M</v>
      </c>
      <c r="H196" s="828">
        <v>4</v>
      </c>
      <c r="I196" s="828">
        <v>1</v>
      </c>
      <c r="J196" s="828">
        <v>10117.140283999999</v>
      </c>
      <c r="L196" s="830">
        <v>119</v>
      </c>
      <c r="M196" s="830">
        <v>6</v>
      </c>
      <c r="N196" s="830">
        <v>13</v>
      </c>
      <c r="O196" s="829" t="s">
        <v>1195</v>
      </c>
      <c r="P196" s="829" t="str">
        <f t="shared" si="22"/>
        <v>ptangh</v>
      </c>
    </row>
    <row r="197" spans="1:16" x14ac:dyDescent="0.25">
      <c r="A197" s="828">
        <v>45049</v>
      </c>
      <c r="B197" s="828">
        <v>13</v>
      </c>
      <c r="C197" s="828">
        <f t="shared" si="20"/>
        <v>2015</v>
      </c>
      <c r="D197" s="828">
        <v>50</v>
      </c>
      <c r="E197" s="828">
        <f t="shared" si="21"/>
        <v>25</v>
      </c>
      <c r="F197" s="828" t="str">
        <f t="shared" si="18"/>
        <v>Cowl Sp</v>
      </c>
      <c r="G197" s="828" t="str">
        <f t="shared" si="19"/>
        <v>M</v>
      </c>
      <c r="H197" s="828">
        <v>4</v>
      </c>
      <c r="I197" s="828">
        <v>4</v>
      </c>
      <c r="J197" s="828">
        <v>9285.8803599999992</v>
      </c>
      <c r="L197" s="830">
        <v>120</v>
      </c>
      <c r="M197" s="830">
        <v>6</v>
      </c>
      <c r="N197" s="830">
        <v>14</v>
      </c>
      <c r="O197" s="829" t="s">
        <v>1197</v>
      </c>
      <c r="P197" s="829" t="str">
        <f t="shared" si="22"/>
        <v>ptangh</v>
      </c>
    </row>
    <row r="198" spans="1:16" x14ac:dyDescent="0.25">
      <c r="A198" s="828">
        <v>45050</v>
      </c>
      <c r="B198" s="828">
        <v>13</v>
      </c>
      <c r="C198" s="828">
        <f t="shared" si="20"/>
        <v>2015</v>
      </c>
      <c r="D198" s="828">
        <v>50</v>
      </c>
      <c r="E198" s="828">
        <f t="shared" si="21"/>
        <v>25</v>
      </c>
      <c r="F198" s="828" t="str">
        <f t="shared" si="18"/>
        <v>Cowl Sp</v>
      </c>
      <c r="G198" s="828" t="str">
        <f t="shared" si="19"/>
        <v>M</v>
      </c>
      <c r="H198" s="828">
        <v>5</v>
      </c>
      <c r="I198" s="828">
        <v>1</v>
      </c>
      <c r="J198" s="828">
        <v>1740.9007429999999</v>
      </c>
      <c r="L198" s="830">
        <v>121</v>
      </c>
      <c r="M198" s="830">
        <v>6</v>
      </c>
      <c r="N198" s="830">
        <v>15</v>
      </c>
      <c r="O198" s="829" t="s">
        <v>1199</v>
      </c>
      <c r="P198" s="829" t="str">
        <f t="shared" si="22"/>
        <v>area9w</v>
      </c>
    </row>
    <row r="199" spans="1:16" x14ac:dyDescent="0.25">
      <c r="A199" s="828">
        <v>45051</v>
      </c>
      <c r="B199" s="828">
        <v>13</v>
      </c>
      <c r="C199" s="828">
        <f t="shared" si="20"/>
        <v>2015</v>
      </c>
      <c r="D199" s="828">
        <v>50</v>
      </c>
      <c r="E199" s="828">
        <f t="shared" si="21"/>
        <v>25</v>
      </c>
      <c r="F199" s="828" t="str">
        <f t="shared" si="18"/>
        <v>Cowl Sp</v>
      </c>
      <c r="G199" s="828" t="str">
        <f t="shared" si="19"/>
        <v>M</v>
      </c>
      <c r="H199" s="828">
        <v>5</v>
      </c>
      <c r="I199" s="828">
        <v>3</v>
      </c>
      <c r="J199" s="828">
        <v>49.695374999999999</v>
      </c>
      <c r="L199" s="830">
        <v>122</v>
      </c>
      <c r="M199" s="830">
        <v>6</v>
      </c>
      <c r="N199" s="830">
        <v>16</v>
      </c>
      <c r="O199" s="829" t="s">
        <v>1201</v>
      </c>
      <c r="P199" s="829" t="str">
        <f t="shared" si="22"/>
        <v>area9w</v>
      </c>
    </row>
    <row r="200" spans="1:16" x14ac:dyDescent="0.25">
      <c r="A200" s="828">
        <v>45052</v>
      </c>
      <c r="B200" s="828">
        <v>13</v>
      </c>
      <c r="C200" s="828">
        <f t="shared" si="20"/>
        <v>2015</v>
      </c>
      <c r="D200" s="828">
        <v>50</v>
      </c>
      <c r="E200" s="828">
        <f t="shared" si="21"/>
        <v>25</v>
      </c>
      <c r="F200" s="828" t="str">
        <f t="shared" si="18"/>
        <v>Cowl Sp</v>
      </c>
      <c r="G200" s="828" t="str">
        <f t="shared" si="19"/>
        <v>M</v>
      </c>
      <c r="H200" s="828">
        <v>5</v>
      </c>
      <c r="I200" s="828">
        <v>4</v>
      </c>
      <c r="J200" s="828">
        <v>5757.28593</v>
      </c>
      <c r="L200" s="830">
        <v>123</v>
      </c>
      <c r="M200" s="830">
        <v>7</v>
      </c>
      <c r="N200" s="830">
        <v>1</v>
      </c>
      <c r="O200" s="829" t="s">
        <v>1203</v>
      </c>
      <c r="P200" s="829" t="str">
        <f t="shared" si="22"/>
        <v>makahw</v>
      </c>
    </row>
    <row r="201" spans="1:16" x14ac:dyDescent="0.25">
      <c r="A201" s="828">
        <v>45053</v>
      </c>
      <c r="B201" s="828">
        <v>13</v>
      </c>
      <c r="C201" s="828">
        <f t="shared" si="20"/>
        <v>2015</v>
      </c>
      <c r="D201" s="828">
        <v>51</v>
      </c>
      <c r="E201" s="828">
        <f t="shared" si="21"/>
        <v>26</v>
      </c>
      <c r="F201" s="828" t="str">
        <f t="shared" si="18"/>
        <v>Will Sp</v>
      </c>
      <c r="G201" s="828" t="str">
        <f t="shared" si="19"/>
        <v>U</v>
      </c>
      <c r="H201" s="828">
        <v>3</v>
      </c>
      <c r="I201" s="828">
        <v>1</v>
      </c>
      <c r="J201" s="828">
        <v>511.05577899999997</v>
      </c>
      <c r="L201" s="830">
        <v>124</v>
      </c>
      <c r="M201" s="830">
        <v>7</v>
      </c>
      <c r="N201" s="830">
        <v>2</v>
      </c>
      <c r="O201" s="829" t="s">
        <v>1205</v>
      </c>
      <c r="P201" s="829" t="str">
        <f t="shared" si="22"/>
        <v>makahw</v>
      </c>
    </row>
    <row r="202" spans="1:16" x14ac:dyDescent="0.25">
      <c r="A202" s="828">
        <v>45054</v>
      </c>
      <c r="B202" s="828">
        <v>13</v>
      </c>
      <c r="C202" s="828">
        <f t="shared" si="20"/>
        <v>2015</v>
      </c>
      <c r="D202" s="828">
        <v>51</v>
      </c>
      <c r="E202" s="828">
        <f t="shared" si="21"/>
        <v>26</v>
      </c>
      <c r="F202" s="828" t="str">
        <f t="shared" si="18"/>
        <v>Will Sp</v>
      </c>
      <c r="G202" s="828" t="str">
        <f t="shared" si="19"/>
        <v>U</v>
      </c>
      <c r="H202" s="828">
        <v>3</v>
      </c>
      <c r="I202" s="828">
        <v>4</v>
      </c>
      <c r="J202" s="828">
        <v>511.05283300000002</v>
      </c>
      <c r="L202" s="830">
        <v>125</v>
      </c>
      <c r="M202" s="830">
        <v>7</v>
      </c>
      <c r="N202" s="830">
        <v>3</v>
      </c>
      <c r="O202" s="829" t="s">
        <v>1207</v>
      </c>
      <c r="P202" s="829" t="str">
        <f t="shared" si="22"/>
        <v>makahh</v>
      </c>
    </row>
    <row r="203" spans="1:16" x14ac:dyDescent="0.25">
      <c r="A203" s="828">
        <v>45055</v>
      </c>
      <c r="B203" s="828">
        <v>13</v>
      </c>
      <c r="C203" s="828">
        <f t="shared" si="20"/>
        <v>2015</v>
      </c>
      <c r="D203" s="828">
        <v>51</v>
      </c>
      <c r="E203" s="828">
        <f t="shared" si="21"/>
        <v>26</v>
      </c>
      <c r="F203" s="828" t="str">
        <f t="shared" si="18"/>
        <v>Will Sp</v>
      </c>
      <c r="G203" s="828" t="str">
        <f t="shared" si="19"/>
        <v>U</v>
      </c>
      <c r="H203" s="828">
        <v>4</v>
      </c>
      <c r="I203" s="828">
        <v>1</v>
      </c>
      <c r="J203" s="828">
        <v>8152.3762539999998</v>
      </c>
      <c r="L203" s="830">
        <v>126</v>
      </c>
      <c r="M203" s="830">
        <v>7</v>
      </c>
      <c r="N203" s="830">
        <v>4</v>
      </c>
      <c r="O203" s="829" t="s">
        <v>1209</v>
      </c>
      <c r="P203" s="829" t="str">
        <f t="shared" si="22"/>
        <v>makahh</v>
      </c>
    </row>
    <row r="204" spans="1:16" x14ac:dyDescent="0.25">
      <c r="A204" s="828">
        <v>45056</v>
      </c>
      <c r="B204" s="828">
        <v>13</v>
      </c>
      <c r="C204" s="828">
        <f t="shared" si="20"/>
        <v>2015</v>
      </c>
      <c r="D204" s="828">
        <v>51</v>
      </c>
      <c r="E204" s="828">
        <f t="shared" si="21"/>
        <v>26</v>
      </c>
      <c r="F204" s="828" t="str">
        <f t="shared" si="18"/>
        <v>Will Sp</v>
      </c>
      <c r="G204" s="828" t="str">
        <f t="shared" si="19"/>
        <v>U</v>
      </c>
      <c r="H204" s="828">
        <v>4</v>
      </c>
      <c r="I204" s="828">
        <v>4</v>
      </c>
      <c r="J204" s="828">
        <v>38908.778307</v>
      </c>
      <c r="L204" s="830">
        <v>127</v>
      </c>
      <c r="M204" s="830">
        <v>8</v>
      </c>
      <c r="N204" s="830">
        <v>1</v>
      </c>
      <c r="O204" s="829" t="s">
        <v>1211</v>
      </c>
      <c r="P204" s="829" t="str">
        <f t="shared" si="22"/>
        <v>quilsw</v>
      </c>
    </row>
    <row r="205" spans="1:16" x14ac:dyDescent="0.25">
      <c r="A205" s="828">
        <v>45057</v>
      </c>
      <c r="B205" s="828">
        <v>13</v>
      </c>
      <c r="C205" s="828">
        <f t="shared" si="20"/>
        <v>2015</v>
      </c>
      <c r="D205" s="828">
        <v>51</v>
      </c>
      <c r="E205" s="828">
        <f t="shared" si="21"/>
        <v>26</v>
      </c>
      <c r="F205" s="828" t="str">
        <f t="shared" si="18"/>
        <v>Will Sp</v>
      </c>
      <c r="G205" s="828" t="str">
        <f t="shared" si="19"/>
        <v>U</v>
      </c>
      <c r="H205" s="828">
        <v>5</v>
      </c>
      <c r="I205" s="828">
        <v>1</v>
      </c>
      <c r="J205" s="828">
        <v>3338.4266670000002</v>
      </c>
      <c r="L205" s="830">
        <v>128</v>
      </c>
      <c r="M205" s="830">
        <v>8</v>
      </c>
      <c r="N205" s="830">
        <v>2</v>
      </c>
      <c r="O205" s="829" t="s">
        <v>1213</v>
      </c>
      <c r="P205" s="829" t="str">
        <f t="shared" si="22"/>
        <v>quilsw</v>
      </c>
    </row>
    <row r="206" spans="1:16" x14ac:dyDescent="0.25">
      <c r="A206" s="828">
        <v>45058</v>
      </c>
      <c r="B206" s="828">
        <v>13</v>
      </c>
      <c r="C206" s="828">
        <f t="shared" si="20"/>
        <v>2015</v>
      </c>
      <c r="D206" s="828">
        <v>51</v>
      </c>
      <c r="E206" s="828">
        <f t="shared" si="21"/>
        <v>26</v>
      </c>
      <c r="F206" s="828" t="str">
        <f t="shared" si="18"/>
        <v>Will Sp</v>
      </c>
      <c r="G206" s="828" t="str">
        <f t="shared" si="19"/>
        <v>U</v>
      </c>
      <c r="H206" s="828">
        <v>5</v>
      </c>
      <c r="I206" s="828">
        <v>3</v>
      </c>
      <c r="J206" s="828">
        <v>73.513974000000005</v>
      </c>
      <c r="L206" s="830">
        <v>129</v>
      </c>
      <c r="M206" s="830">
        <v>8</v>
      </c>
      <c r="N206" s="830">
        <v>3</v>
      </c>
      <c r="O206" s="829" t="s">
        <v>1215</v>
      </c>
      <c r="P206" s="829" t="str">
        <f t="shared" si="22"/>
        <v>quilsh</v>
      </c>
    </row>
    <row r="207" spans="1:16" x14ac:dyDescent="0.25">
      <c r="A207" s="828">
        <v>45059</v>
      </c>
      <c r="B207" s="828">
        <v>13</v>
      </c>
      <c r="C207" s="828">
        <f t="shared" si="20"/>
        <v>2015</v>
      </c>
      <c r="D207" s="828">
        <v>51</v>
      </c>
      <c r="E207" s="828">
        <f t="shared" si="21"/>
        <v>26</v>
      </c>
      <c r="F207" s="828" t="str">
        <f t="shared" si="18"/>
        <v>Will Sp</v>
      </c>
      <c r="G207" s="828" t="str">
        <f t="shared" si="19"/>
        <v>U</v>
      </c>
      <c r="H207" s="828">
        <v>5</v>
      </c>
      <c r="I207" s="828">
        <v>4</v>
      </c>
      <c r="J207" s="828">
        <v>7440.898792</v>
      </c>
      <c r="L207" s="830">
        <v>130</v>
      </c>
      <c r="M207" s="830">
        <v>8</v>
      </c>
      <c r="N207" s="830">
        <v>4</v>
      </c>
      <c r="O207" s="829" t="s">
        <v>1217</v>
      </c>
      <c r="P207" s="829" t="str">
        <f t="shared" si="22"/>
        <v>quilsh</v>
      </c>
    </row>
    <row r="208" spans="1:16" x14ac:dyDescent="0.25">
      <c r="A208" s="828">
        <v>45060</v>
      </c>
      <c r="B208" s="828">
        <v>13</v>
      </c>
      <c r="C208" s="828">
        <f t="shared" si="20"/>
        <v>2015</v>
      </c>
      <c r="D208" s="828">
        <v>52</v>
      </c>
      <c r="E208" s="828">
        <f t="shared" si="21"/>
        <v>26</v>
      </c>
      <c r="F208" s="828" t="str">
        <f t="shared" si="18"/>
        <v>Will Sp</v>
      </c>
      <c r="G208" s="828" t="str">
        <f t="shared" si="19"/>
        <v>M</v>
      </c>
      <c r="H208" s="828">
        <v>3</v>
      </c>
      <c r="I208" s="828">
        <v>1</v>
      </c>
      <c r="J208" s="828">
        <v>2018.2167899999999</v>
      </c>
      <c r="L208" s="830">
        <v>131</v>
      </c>
      <c r="M208" s="830">
        <v>8</v>
      </c>
      <c r="N208" s="830">
        <v>5</v>
      </c>
      <c r="O208" s="829" t="s">
        <v>1219</v>
      </c>
      <c r="P208" s="829" t="str">
        <f t="shared" si="22"/>
        <v>quilfw</v>
      </c>
    </row>
    <row r="209" spans="1:16" x14ac:dyDescent="0.25">
      <c r="A209" s="828">
        <v>45061</v>
      </c>
      <c r="B209" s="828">
        <v>13</v>
      </c>
      <c r="C209" s="828">
        <f t="shared" si="20"/>
        <v>2015</v>
      </c>
      <c r="D209" s="828">
        <v>52</v>
      </c>
      <c r="E209" s="828">
        <f t="shared" si="21"/>
        <v>26</v>
      </c>
      <c r="F209" s="828" t="str">
        <f t="shared" si="18"/>
        <v>Will Sp</v>
      </c>
      <c r="G209" s="828" t="str">
        <f t="shared" si="19"/>
        <v>M</v>
      </c>
      <c r="H209" s="828">
        <v>3</v>
      </c>
      <c r="I209" s="828">
        <v>4</v>
      </c>
      <c r="J209" s="828">
        <v>2018.214017</v>
      </c>
      <c r="L209" s="830">
        <v>132</v>
      </c>
      <c r="M209" s="830">
        <v>8</v>
      </c>
      <c r="N209" s="830">
        <v>6</v>
      </c>
      <c r="O209" s="829" t="s">
        <v>1221</v>
      </c>
      <c r="P209" s="829" t="str">
        <f t="shared" si="22"/>
        <v>quilfw</v>
      </c>
    </row>
    <row r="210" spans="1:16" x14ac:dyDescent="0.25">
      <c r="A210" s="828">
        <v>45062</v>
      </c>
      <c r="B210" s="828">
        <v>13</v>
      </c>
      <c r="C210" s="828">
        <f t="shared" si="20"/>
        <v>2015</v>
      </c>
      <c r="D210" s="828">
        <v>52</v>
      </c>
      <c r="E210" s="828">
        <f t="shared" si="21"/>
        <v>26</v>
      </c>
      <c r="F210" s="828" t="str">
        <f t="shared" si="18"/>
        <v>Will Sp</v>
      </c>
      <c r="G210" s="828" t="str">
        <f t="shared" si="19"/>
        <v>M</v>
      </c>
      <c r="H210" s="828">
        <v>4</v>
      </c>
      <c r="I210" s="828">
        <v>1</v>
      </c>
      <c r="J210" s="828">
        <v>31784.291174999998</v>
      </c>
      <c r="L210" s="830">
        <v>133</v>
      </c>
      <c r="M210" s="830">
        <v>8</v>
      </c>
      <c r="N210" s="830">
        <v>7</v>
      </c>
      <c r="O210" s="829" t="s">
        <v>1223</v>
      </c>
      <c r="P210" s="829" t="str">
        <f t="shared" si="22"/>
        <v>quilfh</v>
      </c>
    </row>
    <row r="211" spans="1:16" x14ac:dyDescent="0.25">
      <c r="A211" s="828">
        <v>45063</v>
      </c>
      <c r="B211" s="828">
        <v>13</v>
      </c>
      <c r="C211" s="828">
        <f t="shared" si="20"/>
        <v>2015</v>
      </c>
      <c r="D211" s="828">
        <v>52</v>
      </c>
      <c r="E211" s="828">
        <f t="shared" si="21"/>
        <v>26</v>
      </c>
      <c r="F211" s="828" t="str">
        <f t="shared" si="18"/>
        <v>Will Sp</v>
      </c>
      <c r="G211" s="828" t="str">
        <f t="shared" si="19"/>
        <v>M</v>
      </c>
      <c r="H211" s="828">
        <v>4</v>
      </c>
      <c r="I211" s="828">
        <v>4</v>
      </c>
      <c r="J211" s="828">
        <v>153417.11498700001</v>
      </c>
      <c r="L211" s="830">
        <v>134</v>
      </c>
      <c r="M211" s="830">
        <v>8</v>
      </c>
      <c r="N211" s="830">
        <v>8</v>
      </c>
      <c r="O211" s="829" t="s">
        <v>1225</v>
      </c>
      <c r="P211" s="829" t="str">
        <f t="shared" si="22"/>
        <v>quilfh</v>
      </c>
    </row>
    <row r="212" spans="1:16" x14ac:dyDescent="0.25">
      <c r="A212" s="828">
        <v>45064</v>
      </c>
      <c r="B212" s="828">
        <v>13</v>
      </c>
      <c r="C212" s="828">
        <f t="shared" si="20"/>
        <v>2015</v>
      </c>
      <c r="D212" s="828">
        <v>52</v>
      </c>
      <c r="E212" s="828">
        <f t="shared" si="21"/>
        <v>26</v>
      </c>
      <c r="F212" s="828" t="str">
        <f t="shared" si="18"/>
        <v>Will Sp</v>
      </c>
      <c r="G212" s="828" t="str">
        <f t="shared" si="19"/>
        <v>M</v>
      </c>
      <c r="H212" s="828">
        <v>5</v>
      </c>
      <c r="I212" s="828">
        <v>1</v>
      </c>
      <c r="J212" s="828">
        <v>14964.677729999999</v>
      </c>
      <c r="L212" s="830">
        <v>135</v>
      </c>
      <c r="M212" s="830">
        <v>9</v>
      </c>
      <c r="N212" s="830">
        <v>1</v>
      </c>
      <c r="O212" s="829" t="s">
        <v>1227</v>
      </c>
      <c r="P212" s="829" t="str">
        <f t="shared" si="22"/>
        <v>hohrvw</v>
      </c>
    </row>
    <row r="213" spans="1:16" x14ac:dyDescent="0.25">
      <c r="A213" s="828">
        <v>45065</v>
      </c>
      <c r="B213" s="828">
        <v>13</v>
      </c>
      <c r="C213" s="828">
        <f t="shared" si="20"/>
        <v>2015</v>
      </c>
      <c r="D213" s="828">
        <v>52</v>
      </c>
      <c r="E213" s="828">
        <f t="shared" si="21"/>
        <v>26</v>
      </c>
      <c r="F213" s="828" t="str">
        <f t="shared" si="18"/>
        <v>Will Sp</v>
      </c>
      <c r="G213" s="828" t="str">
        <f t="shared" si="19"/>
        <v>M</v>
      </c>
      <c r="H213" s="828">
        <v>5</v>
      </c>
      <c r="I213" s="828">
        <v>3</v>
      </c>
      <c r="J213" s="828">
        <v>316.71082100000001</v>
      </c>
      <c r="L213" s="830">
        <v>136</v>
      </c>
      <c r="M213" s="830">
        <v>9</v>
      </c>
      <c r="N213" s="830">
        <v>2</v>
      </c>
      <c r="O213" s="829" t="s">
        <v>1229</v>
      </c>
      <c r="P213" s="829" t="str">
        <f t="shared" si="22"/>
        <v>hohrvw</v>
      </c>
    </row>
    <row r="214" spans="1:16" x14ac:dyDescent="0.25">
      <c r="A214" s="828">
        <v>45066</v>
      </c>
      <c r="B214" s="828">
        <v>13</v>
      </c>
      <c r="C214" s="828">
        <f t="shared" si="20"/>
        <v>2015</v>
      </c>
      <c r="D214" s="828">
        <v>52</v>
      </c>
      <c r="E214" s="828">
        <f t="shared" si="21"/>
        <v>26</v>
      </c>
      <c r="F214" s="828" t="str">
        <f t="shared" si="18"/>
        <v>Will Sp</v>
      </c>
      <c r="G214" s="828" t="str">
        <f t="shared" si="19"/>
        <v>M</v>
      </c>
      <c r="H214" s="828">
        <v>5</v>
      </c>
      <c r="I214" s="828">
        <v>4</v>
      </c>
      <c r="J214" s="828">
        <v>28985.874778000001</v>
      </c>
      <c r="L214" s="830">
        <v>137</v>
      </c>
      <c r="M214" s="830">
        <v>9</v>
      </c>
      <c r="N214" s="830">
        <v>3</v>
      </c>
      <c r="O214" s="829" t="s">
        <v>1231</v>
      </c>
      <c r="P214" s="829" t="str">
        <f t="shared" si="22"/>
        <v>hohrvh</v>
      </c>
    </row>
    <row r="215" spans="1:16" x14ac:dyDescent="0.25">
      <c r="A215" s="828">
        <v>45067</v>
      </c>
      <c r="B215" s="828">
        <v>13</v>
      </c>
      <c r="C215" s="828">
        <f t="shared" si="20"/>
        <v>2015</v>
      </c>
      <c r="D215" s="828">
        <v>53</v>
      </c>
      <c r="E215" s="828">
        <f t="shared" si="21"/>
        <v>27</v>
      </c>
      <c r="F215" s="828" t="str">
        <f t="shared" si="18"/>
        <v>Snake F</v>
      </c>
      <c r="G215" s="828" t="str">
        <f t="shared" si="19"/>
        <v>U</v>
      </c>
      <c r="H215" s="828">
        <v>2</v>
      </c>
      <c r="I215" s="828">
        <v>3</v>
      </c>
      <c r="J215" s="828">
        <v>150.986503</v>
      </c>
      <c r="L215" s="830">
        <v>138</v>
      </c>
      <c r="M215" s="830">
        <v>9</v>
      </c>
      <c r="N215" s="830">
        <v>4</v>
      </c>
      <c r="O215" s="829" t="s">
        <v>1233</v>
      </c>
      <c r="P215" s="829" t="str">
        <f t="shared" si="22"/>
        <v>hohrvh</v>
      </c>
    </row>
    <row r="216" spans="1:16" x14ac:dyDescent="0.25">
      <c r="A216" s="828">
        <v>45068</v>
      </c>
      <c r="B216" s="828">
        <v>13</v>
      </c>
      <c r="C216" s="828">
        <f t="shared" si="20"/>
        <v>2015</v>
      </c>
      <c r="D216" s="828">
        <v>53</v>
      </c>
      <c r="E216" s="828">
        <f t="shared" si="21"/>
        <v>27</v>
      </c>
      <c r="F216" s="828" t="str">
        <f t="shared" si="18"/>
        <v>Snake F</v>
      </c>
      <c r="G216" s="828" t="str">
        <f t="shared" si="19"/>
        <v>U</v>
      </c>
      <c r="H216" s="828">
        <v>3</v>
      </c>
      <c r="I216" s="828">
        <v>3</v>
      </c>
      <c r="J216" s="828">
        <v>301.33087</v>
      </c>
      <c r="L216" s="830">
        <v>139</v>
      </c>
      <c r="M216" s="830">
        <v>10</v>
      </c>
      <c r="N216" s="830">
        <v>1</v>
      </c>
      <c r="O216" s="829" t="s">
        <v>1235</v>
      </c>
      <c r="P216" s="829" t="str">
        <f t="shared" si="22"/>
        <v>quetfw</v>
      </c>
    </row>
    <row r="217" spans="1:16" x14ac:dyDescent="0.25">
      <c r="A217" s="828">
        <v>45069</v>
      </c>
      <c r="B217" s="828">
        <v>13</v>
      </c>
      <c r="C217" s="828">
        <f t="shared" si="20"/>
        <v>2015</v>
      </c>
      <c r="D217" s="828">
        <v>53</v>
      </c>
      <c r="E217" s="828">
        <f t="shared" si="21"/>
        <v>27</v>
      </c>
      <c r="F217" s="828" t="str">
        <f t="shared" si="18"/>
        <v>Snake F</v>
      </c>
      <c r="G217" s="828" t="str">
        <f t="shared" si="19"/>
        <v>U</v>
      </c>
      <c r="H217" s="828">
        <v>4</v>
      </c>
      <c r="I217" s="828">
        <v>3</v>
      </c>
      <c r="J217" s="828">
        <v>483.90246500000001</v>
      </c>
      <c r="L217" s="830">
        <v>140</v>
      </c>
      <c r="M217" s="830">
        <v>10</v>
      </c>
      <c r="N217" s="830">
        <v>2</v>
      </c>
      <c r="O217" s="829" t="s">
        <v>1237</v>
      </c>
      <c r="P217" s="829" t="str">
        <f t="shared" si="22"/>
        <v>quetfw</v>
      </c>
    </row>
    <row r="218" spans="1:16" x14ac:dyDescent="0.25">
      <c r="A218" s="828">
        <v>45070</v>
      </c>
      <c r="B218" s="828">
        <v>13</v>
      </c>
      <c r="C218" s="828">
        <f t="shared" si="20"/>
        <v>2015</v>
      </c>
      <c r="D218" s="828">
        <v>53</v>
      </c>
      <c r="E218" s="828">
        <f t="shared" si="21"/>
        <v>27</v>
      </c>
      <c r="F218" s="828" t="str">
        <f t="shared" si="18"/>
        <v>Snake F</v>
      </c>
      <c r="G218" s="828" t="str">
        <f t="shared" si="19"/>
        <v>U</v>
      </c>
      <c r="H218" s="828">
        <v>5</v>
      </c>
      <c r="I218" s="828">
        <v>3</v>
      </c>
      <c r="J218" s="828">
        <v>141.50252800000001</v>
      </c>
      <c r="L218" s="830">
        <v>141</v>
      </c>
      <c r="M218" s="830">
        <v>10</v>
      </c>
      <c r="N218" s="830">
        <v>3</v>
      </c>
      <c r="O218" s="829" t="s">
        <v>1239</v>
      </c>
      <c r="P218" s="829" t="str">
        <f t="shared" si="22"/>
        <v>quetfh</v>
      </c>
    </row>
    <row r="219" spans="1:16" x14ac:dyDescent="0.25">
      <c r="A219" s="828">
        <v>45071</v>
      </c>
      <c r="B219" s="828">
        <v>13</v>
      </c>
      <c r="C219" s="828">
        <f t="shared" si="20"/>
        <v>2015</v>
      </c>
      <c r="D219" s="828">
        <v>54</v>
      </c>
      <c r="E219" s="828">
        <f t="shared" si="21"/>
        <v>27</v>
      </c>
      <c r="F219" s="828" t="str">
        <f t="shared" si="18"/>
        <v>Snake F</v>
      </c>
      <c r="G219" s="828" t="str">
        <f t="shared" si="19"/>
        <v>M</v>
      </c>
      <c r="H219" s="828">
        <v>2</v>
      </c>
      <c r="I219" s="828">
        <v>3</v>
      </c>
      <c r="J219" s="828">
        <v>196.113854</v>
      </c>
      <c r="L219" s="830">
        <v>142</v>
      </c>
      <c r="M219" s="830">
        <v>10</v>
      </c>
      <c r="N219" s="830">
        <v>4</v>
      </c>
      <c r="O219" s="829" t="s">
        <v>1241</v>
      </c>
      <c r="P219" s="829" t="str">
        <f t="shared" si="22"/>
        <v>quetfh</v>
      </c>
    </row>
    <row r="220" spans="1:16" x14ac:dyDescent="0.25">
      <c r="A220" s="828">
        <v>45072</v>
      </c>
      <c r="B220" s="828">
        <v>13</v>
      </c>
      <c r="C220" s="828">
        <f t="shared" si="20"/>
        <v>2015</v>
      </c>
      <c r="D220" s="828">
        <v>54</v>
      </c>
      <c r="E220" s="828">
        <f t="shared" si="21"/>
        <v>27</v>
      </c>
      <c r="F220" s="828" t="str">
        <f t="shared" si="18"/>
        <v>Snake F</v>
      </c>
      <c r="G220" s="828" t="str">
        <f t="shared" si="19"/>
        <v>M</v>
      </c>
      <c r="H220" s="828">
        <v>3</v>
      </c>
      <c r="I220" s="828">
        <v>3</v>
      </c>
      <c r="J220" s="828">
        <v>390.75634000000002</v>
      </c>
      <c r="L220" s="830">
        <v>143</v>
      </c>
      <c r="M220" s="830">
        <v>10</v>
      </c>
      <c r="N220" s="830">
        <v>5</v>
      </c>
      <c r="O220" s="829" t="s">
        <v>1243</v>
      </c>
      <c r="P220" s="829" t="str">
        <f t="shared" si="22"/>
        <v>quetph</v>
      </c>
    </row>
    <row r="221" spans="1:16" x14ac:dyDescent="0.25">
      <c r="A221" s="828">
        <v>45073</v>
      </c>
      <c r="B221" s="828">
        <v>13</v>
      </c>
      <c r="C221" s="828">
        <f t="shared" si="20"/>
        <v>2015</v>
      </c>
      <c r="D221" s="828">
        <v>54</v>
      </c>
      <c r="E221" s="828">
        <f t="shared" si="21"/>
        <v>27</v>
      </c>
      <c r="F221" s="828" t="str">
        <f t="shared" si="18"/>
        <v>Snake F</v>
      </c>
      <c r="G221" s="828" t="str">
        <f t="shared" si="19"/>
        <v>M</v>
      </c>
      <c r="H221" s="828">
        <v>4</v>
      </c>
      <c r="I221" s="828">
        <v>3</v>
      </c>
      <c r="J221" s="828">
        <v>615.87586399999998</v>
      </c>
      <c r="L221" s="830">
        <v>144</v>
      </c>
      <c r="M221" s="830">
        <v>10</v>
      </c>
      <c r="N221" s="830">
        <v>6</v>
      </c>
      <c r="O221" s="829" t="s">
        <v>1245</v>
      </c>
      <c r="P221" s="829" t="str">
        <f t="shared" si="22"/>
        <v>quetph</v>
      </c>
    </row>
    <row r="222" spans="1:16" x14ac:dyDescent="0.25">
      <c r="A222" s="828">
        <v>45074</v>
      </c>
      <c r="B222" s="828">
        <v>13</v>
      </c>
      <c r="C222" s="828">
        <f t="shared" si="20"/>
        <v>2015</v>
      </c>
      <c r="D222" s="828">
        <v>54</v>
      </c>
      <c r="E222" s="828">
        <f t="shared" si="21"/>
        <v>27</v>
      </c>
      <c r="F222" s="828" t="str">
        <f t="shared" si="18"/>
        <v>Snake F</v>
      </c>
      <c r="G222" s="828" t="str">
        <f t="shared" si="19"/>
        <v>M</v>
      </c>
      <c r="H222" s="828">
        <v>5</v>
      </c>
      <c r="I222" s="828">
        <v>3</v>
      </c>
      <c r="J222" s="828">
        <v>191.93984399999999</v>
      </c>
      <c r="L222" s="830">
        <v>145</v>
      </c>
      <c r="M222" s="830">
        <v>11</v>
      </c>
      <c r="N222" s="830">
        <v>1</v>
      </c>
      <c r="O222" s="829" t="s">
        <v>1247</v>
      </c>
      <c r="P222" s="829" t="str">
        <f t="shared" si="22"/>
        <v>quinfw</v>
      </c>
    </row>
    <row r="223" spans="1:16" x14ac:dyDescent="0.25">
      <c r="A223" s="828">
        <v>45075</v>
      </c>
      <c r="B223" s="828">
        <v>13</v>
      </c>
      <c r="C223" s="828">
        <f t="shared" si="20"/>
        <v>2015</v>
      </c>
      <c r="D223" s="828">
        <v>55</v>
      </c>
      <c r="E223" s="828">
        <f t="shared" si="21"/>
        <v>28</v>
      </c>
      <c r="F223" s="828" t="str">
        <f t="shared" si="18"/>
        <v>OR No F</v>
      </c>
      <c r="G223" s="828" t="str">
        <f t="shared" si="19"/>
        <v>U</v>
      </c>
      <c r="H223" s="828">
        <v>2</v>
      </c>
      <c r="I223" s="828">
        <v>3</v>
      </c>
      <c r="J223" s="828">
        <v>30751.721881000001</v>
      </c>
      <c r="L223" s="830">
        <v>146</v>
      </c>
      <c r="M223" s="830">
        <v>11</v>
      </c>
      <c r="N223" s="830">
        <v>2</v>
      </c>
      <c r="O223" s="829" t="s">
        <v>1249</v>
      </c>
      <c r="P223" s="829" t="str">
        <f t="shared" si="22"/>
        <v>quinfw</v>
      </c>
    </row>
    <row r="224" spans="1:16" x14ac:dyDescent="0.25">
      <c r="A224" s="828">
        <v>45076</v>
      </c>
      <c r="B224" s="828">
        <v>13</v>
      </c>
      <c r="C224" s="828">
        <f t="shared" si="20"/>
        <v>2015</v>
      </c>
      <c r="D224" s="828">
        <v>55</v>
      </c>
      <c r="E224" s="828">
        <f t="shared" si="21"/>
        <v>28</v>
      </c>
      <c r="F224" s="828" t="str">
        <f t="shared" si="18"/>
        <v>OR No F</v>
      </c>
      <c r="G224" s="828" t="str">
        <f t="shared" si="19"/>
        <v>U</v>
      </c>
      <c r="H224" s="828">
        <v>3</v>
      </c>
      <c r="I224" s="828">
        <v>3</v>
      </c>
      <c r="J224" s="828">
        <v>13855.378303</v>
      </c>
      <c r="L224" s="830">
        <v>147</v>
      </c>
      <c r="M224" s="830">
        <v>11</v>
      </c>
      <c r="N224" s="830">
        <v>3</v>
      </c>
      <c r="O224" s="829" t="s">
        <v>1251</v>
      </c>
      <c r="P224" s="829" t="str">
        <f t="shared" si="22"/>
        <v>quinfh</v>
      </c>
    </row>
    <row r="225" spans="1:16" x14ac:dyDescent="0.25">
      <c r="A225" s="828">
        <v>45077</v>
      </c>
      <c r="B225" s="828">
        <v>13</v>
      </c>
      <c r="C225" s="828">
        <f t="shared" si="20"/>
        <v>2015</v>
      </c>
      <c r="D225" s="828">
        <v>55</v>
      </c>
      <c r="E225" s="828">
        <f t="shared" si="21"/>
        <v>28</v>
      </c>
      <c r="F225" s="828" t="str">
        <f t="shared" si="18"/>
        <v>OR No F</v>
      </c>
      <c r="G225" s="828" t="str">
        <f t="shared" si="19"/>
        <v>U</v>
      </c>
      <c r="H225" s="828">
        <v>4</v>
      </c>
      <c r="I225" s="828">
        <v>3</v>
      </c>
      <c r="J225" s="828">
        <v>46773.546872999999</v>
      </c>
      <c r="L225" s="830">
        <v>148</v>
      </c>
      <c r="M225" s="830">
        <v>11</v>
      </c>
      <c r="N225" s="830">
        <v>4</v>
      </c>
      <c r="O225" s="829" t="s">
        <v>1253</v>
      </c>
      <c r="P225" s="829" t="str">
        <f t="shared" si="22"/>
        <v>quinfh</v>
      </c>
    </row>
    <row r="226" spans="1:16" x14ac:dyDescent="0.25">
      <c r="A226" s="828">
        <v>45078</v>
      </c>
      <c r="B226" s="828">
        <v>13</v>
      </c>
      <c r="C226" s="828">
        <f t="shared" si="20"/>
        <v>2015</v>
      </c>
      <c r="D226" s="828">
        <v>55</v>
      </c>
      <c r="E226" s="828">
        <f t="shared" si="21"/>
        <v>28</v>
      </c>
      <c r="F226" s="828" t="str">
        <f t="shared" si="18"/>
        <v>OR No F</v>
      </c>
      <c r="G226" s="828" t="str">
        <f t="shared" si="19"/>
        <v>U</v>
      </c>
      <c r="H226" s="828">
        <v>5</v>
      </c>
      <c r="I226" s="828">
        <v>3</v>
      </c>
      <c r="J226" s="828">
        <v>42222.709551</v>
      </c>
      <c r="L226" s="830">
        <v>149</v>
      </c>
      <c r="M226" s="830">
        <v>12</v>
      </c>
      <c r="N226" s="830">
        <v>1</v>
      </c>
      <c r="O226" s="829" t="s">
        <v>1255</v>
      </c>
      <c r="P226" s="829" t="str">
        <f t="shared" si="22"/>
        <v>chehlw</v>
      </c>
    </row>
    <row r="227" spans="1:16" x14ac:dyDescent="0.25">
      <c r="A227" s="828">
        <v>45079</v>
      </c>
      <c r="B227" s="828">
        <v>13</v>
      </c>
      <c r="C227" s="828">
        <f t="shared" si="20"/>
        <v>2015</v>
      </c>
      <c r="D227" s="828">
        <v>57</v>
      </c>
      <c r="E227" s="828">
        <f t="shared" si="21"/>
        <v>29</v>
      </c>
      <c r="F227" s="828" t="str">
        <f t="shared" si="18"/>
        <v>WCVI Tl</v>
      </c>
      <c r="G227" s="828" t="str">
        <f t="shared" si="19"/>
        <v>U</v>
      </c>
      <c r="H227" s="828">
        <v>2</v>
      </c>
      <c r="I227" s="828">
        <v>3</v>
      </c>
      <c r="J227" s="828">
        <v>22701.451724999999</v>
      </c>
      <c r="L227" s="830">
        <v>150</v>
      </c>
      <c r="M227" s="830">
        <v>12</v>
      </c>
      <c r="N227" s="830">
        <v>2</v>
      </c>
      <c r="O227" s="829" t="s">
        <v>1257</v>
      </c>
      <c r="P227" s="829" t="str">
        <f t="shared" si="22"/>
        <v>chehlw</v>
      </c>
    </row>
    <row r="228" spans="1:16" x14ac:dyDescent="0.25">
      <c r="A228" s="828">
        <v>45080</v>
      </c>
      <c r="B228" s="828">
        <v>13</v>
      </c>
      <c r="C228" s="828">
        <f t="shared" si="20"/>
        <v>2015</v>
      </c>
      <c r="D228" s="828">
        <v>57</v>
      </c>
      <c r="E228" s="828">
        <f t="shared" si="21"/>
        <v>29</v>
      </c>
      <c r="F228" s="828" t="str">
        <f t="shared" si="18"/>
        <v>WCVI Tl</v>
      </c>
      <c r="G228" s="828" t="str">
        <f t="shared" si="19"/>
        <v>U</v>
      </c>
      <c r="H228" s="828">
        <v>3</v>
      </c>
      <c r="I228" s="828">
        <v>3</v>
      </c>
      <c r="J228" s="828">
        <v>42924.810832000003</v>
      </c>
      <c r="L228" s="830">
        <v>151</v>
      </c>
      <c r="M228" s="830">
        <v>12</v>
      </c>
      <c r="N228" s="830">
        <v>3</v>
      </c>
      <c r="O228" s="829" t="s">
        <v>1259</v>
      </c>
      <c r="P228" s="829" t="str">
        <f t="shared" si="22"/>
        <v>chehlh</v>
      </c>
    </row>
    <row r="229" spans="1:16" x14ac:dyDescent="0.25">
      <c r="A229" s="828">
        <v>45081</v>
      </c>
      <c r="B229" s="828">
        <v>13</v>
      </c>
      <c r="C229" s="828">
        <f t="shared" si="20"/>
        <v>2015</v>
      </c>
      <c r="D229" s="828">
        <v>57</v>
      </c>
      <c r="E229" s="828">
        <f t="shared" si="21"/>
        <v>29</v>
      </c>
      <c r="F229" s="828" t="str">
        <f t="shared" si="18"/>
        <v>WCVI Tl</v>
      </c>
      <c r="G229" s="828" t="str">
        <f t="shared" si="19"/>
        <v>U</v>
      </c>
      <c r="H229" s="828">
        <v>4</v>
      </c>
      <c r="I229" s="828">
        <v>3</v>
      </c>
      <c r="J229" s="828">
        <v>12757.063377</v>
      </c>
      <c r="L229" s="830">
        <v>152</v>
      </c>
      <c r="M229" s="830">
        <v>12</v>
      </c>
      <c r="N229" s="830">
        <v>4</v>
      </c>
      <c r="O229" s="829" t="s">
        <v>1261</v>
      </c>
      <c r="P229" s="829" t="str">
        <f t="shared" si="22"/>
        <v>chehlh</v>
      </c>
    </row>
    <row r="230" spans="1:16" x14ac:dyDescent="0.25">
      <c r="A230" s="828">
        <v>45082</v>
      </c>
      <c r="B230" s="828">
        <v>13</v>
      </c>
      <c r="C230" s="828">
        <f t="shared" si="20"/>
        <v>2015</v>
      </c>
      <c r="D230" s="828">
        <v>57</v>
      </c>
      <c r="E230" s="828">
        <f t="shared" si="21"/>
        <v>29</v>
      </c>
      <c r="F230" s="828" t="str">
        <f t="shared" si="18"/>
        <v>WCVI Tl</v>
      </c>
      <c r="G230" s="828" t="str">
        <f t="shared" si="19"/>
        <v>U</v>
      </c>
      <c r="H230" s="828">
        <v>5</v>
      </c>
      <c r="I230" s="828">
        <v>3</v>
      </c>
      <c r="J230" s="828">
        <v>47516.979637999997</v>
      </c>
      <c r="L230" s="830">
        <v>153</v>
      </c>
      <c r="M230" s="830">
        <v>12</v>
      </c>
      <c r="N230" s="830">
        <v>5</v>
      </c>
      <c r="O230" s="829" t="s">
        <v>1263</v>
      </c>
      <c r="P230" s="829" t="str">
        <f t="shared" si="22"/>
        <v>humptw</v>
      </c>
    </row>
    <row r="231" spans="1:16" x14ac:dyDescent="0.25">
      <c r="A231" s="828">
        <v>45083</v>
      </c>
      <c r="B231" s="828">
        <v>13</v>
      </c>
      <c r="C231" s="828">
        <f t="shared" si="20"/>
        <v>2015</v>
      </c>
      <c r="D231" s="828">
        <v>58</v>
      </c>
      <c r="E231" s="828">
        <f t="shared" si="21"/>
        <v>29</v>
      </c>
      <c r="F231" s="828" t="str">
        <f t="shared" si="18"/>
        <v>WCVI Tl</v>
      </c>
      <c r="G231" s="828" t="str">
        <f t="shared" si="19"/>
        <v>M</v>
      </c>
      <c r="H231" s="828">
        <v>2</v>
      </c>
      <c r="I231" s="828">
        <v>3</v>
      </c>
      <c r="J231" s="828">
        <v>425.17542800000001</v>
      </c>
      <c r="L231" s="830">
        <v>154</v>
      </c>
      <c r="M231" s="830">
        <v>12</v>
      </c>
      <c r="N231" s="830">
        <v>6</v>
      </c>
      <c r="O231" s="829" t="s">
        <v>1265</v>
      </c>
      <c r="P231" s="829" t="str">
        <f t="shared" si="22"/>
        <v>humptw</v>
      </c>
    </row>
    <row r="232" spans="1:16" x14ac:dyDescent="0.25">
      <c r="A232" s="828">
        <v>45084</v>
      </c>
      <c r="B232" s="828">
        <v>13</v>
      </c>
      <c r="C232" s="828">
        <f t="shared" si="20"/>
        <v>2015</v>
      </c>
      <c r="D232" s="828">
        <v>58</v>
      </c>
      <c r="E232" s="828">
        <f t="shared" si="21"/>
        <v>29</v>
      </c>
      <c r="F232" s="828" t="str">
        <f t="shared" si="18"/>
        <v>WCVI Tl</v>
      </c>
      <c r="G232" s="828" t="str">
        <f t="shared" si="19"/>
        <v>M</v>
      </c>
      <c r="H232" s="828">
        <v>3</v>
      </c>
      <c r="I232" s="828">
        <v>3</v>
      </c>
      <c r="J232" s="828">
        <v>804.05968600000006</v>
      </c>
      <c r="L232" s="830">
        <v>155</v>
      </c>
      <c r="M232" s="830">
        <v>12</v>
      </c>
      <c r="N232" s="830">
        <v>7</v>
      </c>
      <c r="O232" s="829" t="s">
        <v>1267</v>
      </c>
      <c r="P232" s="829" t="str">
        <f t="shared" si="22"/>
        <v>humpth</v>
      </c>
    </row>
    <row r="233" spans="1:16" x14ac:dyDescent="0.25">
      <c r="A233" s="828">
        <v>45085</v>
      </c>
      <c r="B233" s="828">
        <v>13</v>
      </c>
      <c r="C233" s="828">
        <f t="shared" si="20"/>
        <v>2015</v>
      </c>
      <c r="D233" s="828">
        <v>58</v>
      </c>
      <c r="E233" s="828">
        <f t="shared" si="21"/>
        <v>29</v>
      </c>
      <c r="F233" s="828" t="str">
        <f t="shared" si="18"/>
        <v>WCVI Tl</v>
      </c>
      <c r="G233" s="828" t="str">
        <f t="shared" si="19"/>
        <v>M</v>
      </c>
      <c r="H233" s="828">
        <v>4</v>
      </c>
      <c r="I233" s="828">
        <v>3</v>
      </c>
      <c r="J233" s="828">
        <v>243.16701</v>
      </c>
      <c r="L233" s="830">
        <v>156</v>
      </c>
      <c r="M233" s="830">
        <v>12</v>
      </c>
      <c r="N233" s="830">
        <v>8</v>
      </c>
      <c r="O233" s="829" t="s">
        <v>1269</v>
      </c>
      <c r="P233" s="829" t="str">
        <f t="shared" si="22"/>
        <v>humpth</v>
      </c>
    </row>
    <row r="234" spans="1:16" x14ac:dyDescent="0.25">
      <c r="A234" s="828">
        <v>45086</v>
      </c>
      <c r="B234" s="828">
        <v>13</v>
      </c>
      <c r="C234" s="828">
        <f t="shared" si="20"/>
        <v>2015</v>
      </c>
      <c r="D234" s="828">
        <v>58</v>
      </c>
      <c r="E234" s="828">
        <f t="shared" si="21"/>
        <v>29</v>
      </c>
      <c r="F234" s="828" t="str">
        <f t="shared" si="18"/>
        <v>WCVI Tl</v>
      </c>
      <c r="G234" s="828" t="str">
        <f t="shared" si="19"/>
        <v>M</v>
      </c>
      <c r="H234" s="828">
        <v>5</v>
      </c>
      <c r="I234" s="828">
        <v>3</v>
      </c>
      <c r="J234" s="828">
        <v>896.43082400000003</v>
      </c>
      <c r="L234" s="830">
        <v>157</v>
      </c>
      <c r="M234" s="830">
        <v>12</v>
      </c>
      <c r="N234" s="830">
        <v>9</v>
      </c>
      <c r="O234" s="829" t="s">
        <v>1271</v>
      </c>
      <c r="P234" s="829" t="str">
        <f t="shared" si="22"/>
        <v>gryhmw</v>
      </c>
    </row>
    <row r="235" spans="1:16" x14ac:dyDescent="0.25">
      <c r="A235" s="828">
        <v>45087</v>
      </c>
      <c r="B235" s="828">
        <v>13</v>
      </c>
      <c r="C235" s="828">
        <f t="shared" si="20"/>
        <v>2015</v>
      </c>
      <c r="D235" s="828">
        <v>59</v>
      </c>
      <c r="E235" s="828">
        <f t="shared" si="21"/>
        <v>30</v>
      </c>
      <c r="F235" s="828" t="str">
        <f t="shared" si="18"/>
        <v>FrasRLt</v>
      </c>
      <c r="G235" s="828" t="str">
        <f t="shared" si="19"/>
        <v>U</v>
      </c>
      <c r="H235" s="828">
        <v>2</v>
      </c>
      <c r="I235" s="828">
        <v>3</v>
      </c>
      <c r="J235" s="828">
        <v>3361.701219</v>
      </c>
      <c r="L235" s="830">
        <v>158</v>
      </c>
      <c r="M235" s="830">
        <v>12</v>
      </c>
      <c r="N235" s="830">
        <v>10</v>
      </c>
      <c r="O235" s="829" t="s">
        <v>1273</v>
      </c>
      <c r="P235" s="829" t="str">
        <f t="shared" si="22"/>
        <v>gryhmw</v>
      </c>
    </row>
    <row r="236" spans="1:16" x14ac:dyDescent="0.25">
      <c r="A236" s="828">
        <v>45088</v>
      </c>
      <c r="B236" s="828">
        <v>13</v>
      </c>
      <c r="C236" s="828">
        <f t="shared" si="20"/>
        <v>2015</v>
      </c>
      <c r="D236" s="828">
        <v>59</v>
      </c>
      <c r="E236" s="828">
        <f t="shared" si="21"/>
        <v>30</v>
      </c>
      <c r="F236" s="828" t="str">
        <f t="shared" si="18"/>
        <v>FrasRLt</v>
      </c>
      <c r="G236" s="828" t="str">
        <f t="shared" si="19"/>
        <v>U</v>
      </c>
      <c r="H236" s="828">
        <v>3</v>
      </c>
      <c r="I236" s="828">
        <v>3</v>
      </c>
      <c r="J236" s="828">
        <v>19305.380892000001</v>
      </c>
      <c r="L236" s="830">
        <v>159</v>
      </c>
      <c r="M236" s="830">
        <v>12</v>
      </c>
      <c r="N236" s="830">
        <v>11</v>
      </c>
      <c r="O236" s="829" t="s">
        <v>1275</v>
      </c>
      <c r="P236" s="829" t="str">
        <f t="shared" si="22"/>
        <v>gryhbh</v>
      </c>
    </row>
    <row r="237" spans="1:16" x14ac:dyDescent="0.25">
      <c r="A237" s="828">
        <v>45089</v>
      </c>
      <c r="B237" s="828">
        <v>13</v>
      </c>
      <c r="C237" s="828">
        <f t="shared" si="20"/>
        <v>2015</v>
      </c>
      <c r="D237" s="828">
        <v>59</v>
      </c>
      <c r="E237" s="828">
        <f t="shared" si="21"/>
        <v>30</v>
      </c>
      <c r="F237" s="828" t="str">
        <f t="shared" si="18"/>
        <v>FrasRLt</v>
      </c>
      <c r="G237" s="828" t="str">
        <f t="shared" si="19"/>
        <v>U</v>
      </c>
      <c r="H237" s="828">
        <v>4</v>
      </c>
      <c r="I237" s="828">
        <v>3</v>
      </c>
      <c r="J237" s="828">
        <v>43568.400119999998</v>
      </c>
      <c r="L237" s="830">
        <v>160</v>
      </c>
      <c r="M237" s="830">
        <v>12</v>
      </c>
      <c r="N237" s="830">
        <v>12</v>
      </c>
      <c r="O237" s="829" t="s">
        <v>1277</v>
      </c>
      <c r="P237" s="829" t="str">
        <f t="shared" si="22"/>
        <v>gryhbh</v>
      </c>
    </row>
    <row r="238" spans="1:16" x14ac:dyDescent="0.25">
      <c r="A238" s="828">
        <v>45090</v>
      </c>
      <c r="B238" s="828">
        <v>13</v>
      </c>
      <c r="C238" s="828">
        <f t="shared" si="20"/>
        <v>2015</v>
      </c>
      <c r="D238" s="828">
        <v>59</v>
      </c>
      <c r="E238" s="828">
        <f t="shared" si="21"/>
        <v>30</v>
      </c>
      <c r="F238" s="828" t="str">
        <f t="shared" si="18"/>
        <v>FrasRLt</v>
      </c>
      <c r="G238" s="828" t="str">
        <f t="shared" si="19"/>
        <v>U</v>
      </c>
      <c r="H238" s="828">
        <v>5</v>
      </c>
      <c r="I238" s="828">
        <v>3</v>
      </c>
      <c r="J238" s="828">
        <v>4157.1697510000004</v>
      </c>
      <c r="L238" s="830">
        <v>161</v>
      </c>
      <c r="M238" s="830">
        <v>13</v>
      </c>
      <c r="N238" s="830">
        <v>1</v>
      </c>
      <c r="O238" s="829" t="s">
        <v>1279</v>
      </c>
      <c r="P238" s="829" t="str">
        <f t="shared" si="22"/>
        <v>willaw</v>
      </c>
    </row>
    <row r="239" spans="1:16" x14ac:dyDescent="0.25">
      <c r="A239" s="828">
        <v>45091</v>
      </c>
      <c r="B239" s="828">
        <v>13</v>
      </c>
      <c r="C239" s="828">
        <f t="shared" si="20"/>
        <v>2015</v>
      </c>
      <c r="D239" s="828">
        <v>60</v>
      </c>
      <c r="E239" s="828">
        <f t="shared" si="21"/>
        <v>30</v>
      </c>
      <c r="F239" s="828" t="str">
        <f t="shared" si="18"/>
        <v>FrasRLt</v>
      </c>
      <c r="G239" s="828" t="str">
        <f t="shared" si="19"/>
        <v>M</v>
      </c>
      <c r="H239" s="828">
        <v>2</v>
      </c>
      <c r="I239" s="828">
        <v>3</v>
      </c>
      <c r="J239" s="828">
        <v>144.39943299999999</v>
      </c>
      <c r="L239" s="830">
        <v>162</v>
      </c>
      <c r="M239" s="830">
        <v>13</v>
      </c>
      <c r="N239" s="830">
        <v>2</v>
      </c>
      <c r="O239" s="829" t="s">
        <v>1281</v>
      </c>
      <c r="P239" s="829" t="str">
        <f t="shared" si="22"/>
        <v>willaw</v>
      </c>
    </row>
    <row r="240" spans="1:16" x14ac:dyDescent="0.25">
      <c r="A240" s="828">
        <v>45092</v>
      </c>
      <c r="B240" s="828">
        <v>13</v>
      </c>
      <c r="C240" s="828">
        <f t="shared" si="20"/>
        <v>2015</v>
      </c>
      <c r="D240" s="828">
        <v>60</v>
      </c>
      <c r="E240" s="828">
        <f t="shared" si="21"/>
        <v>30</v>
      </c>
      <c r="F240" s="828" t="str">
        <f t="shared" si="18"/>
        <v>FrasRLt</v>
      </c>
      <c r="G240" s="828" t="str">
        <f t="shared" si="19"/>
        <v>M</v>
      </c>
      <c r="H240" s="828">
        <v>3</v>
      </c>
      <c r="I240" s="828">
        <v>3</v>
      </c>
      <c r="J240" s="828">
        <v>826.82202800000005</v>
      </c>
      <c r="L240" s="830">
        <v>163</v>
      </c>
      <c r="M240" s="830">
        <v>13</v>
      </c>
      <c r="N240" s="830">
        <v>3</v>
      </c>
      <c r="O240" s="829" t="s">
        <v>1283</v>
      </c>
      <c r="P240" s="829" t="str">
        <f t="shared" si="22"/>
        <v>willah</v>
      </c>
    </row>
    <row r="241" spans="1:16" x14ac:dyDescent="0.25">
      <c r="A241" s="828">
        <v>45093</v>
      </c>
      <c r="B241" s="828">
        <v>13</v>
      </c>
      <c r="C241" s="828">
        <f t="shared" si="20"/>
        <v>2015</v>
      </c>
      <c r="D241" s="828">
        <v>60</v>
      </c>
      <c r="E241" s="828">
        <f t="shared" si="21"/>
        <v>30</v>
      </c>
      <c r="F241" s="828" t="str">
        <f t="shared" si="18"/>
        <v>FrasRLt</v>
      </c>
      <c r="G241" s="828" t="str">
        <f t="shared" si="19"/>
        <v>M</v>
      </c>
      <c r="H241" s="828">
        <v>4</v>
      </c>
      <c r="I241" s="828">
        <v>3</v>
      </c>
      <c r="J241" s="828">
        <v>1860.3153179999999</v>
      </c>
      <c r="L241" s="830">
        <v>164</v>
      </c>
      <c r="M241" s="830">
        <v>13</v>
      </c>
      <c r="N241" s="830">
        <v>4</v>
      </c>
      <c r="O241" s="829" t="s">
        <v>1285</v>
      </c>
      <c r="P241" s="829" t="str">
        <f t="shared" si="22"/>
        <v>willah</v>
      </c>
    </row>
    <row r="242" spans="1:16" x14ac:dyDescent="0.25">
      <c r="A242" s="828">
        <v>45094</v>
      </c>
      <c r="B242" s="828">
        <v>13</v>
      </c>
      <c r="C242" s="828">
        <f t="shared" si="20"/>
        <v>2015</v>
      </c>
      <c r="D242" s="828">
        <v>60</v>
      </c>
      <c r="E242" s="828">
        <f t="shared" si="21"/>
        <v>30</v>
      </c>
      <c r="F242" s="828" t="str">
        <f t="shared" si="18"/>
        <v>FrasRLt</v>
      </c>
      <c r="G242" s="828" t="str">
        <f t="shared" si="19"/>
        <v>M</v>
      </c>
      <c r="H242" s="828">
        <v>5</v>
      </c>
      <c r="I242" s="828">
        <v>3</v>
      </c>
      <c r="J242" s="828">
        <v>177.38508300000001</v>
      </c>
      <c r="L242" s="830">
        <v>165</v>
      </c>
      <c r="M242" s="830">
        <v>14</v>
      </c>
      <c r="N242" s="830">
        <v>1</v>
      </c>
      <c r="O242" s="829" t="s">
        <v>1287</v>
      </c>
      <c r="P242" s="829" t="str">
        <f t="shared" si="22"/>
        <v>colreh</v>
      </c>
    </row>
    <row r="243" spans="1:16" x14ac:dyDescent="0.25">
      <c r="A243" s="828">
        <v>45095</v>
      </c>
      <c r="B243" s="828">
        <v>13</v>
      </c>
      <c r="C243" s="828">
        <f t="shared" si="20"/>
        <v>2015</v>
      </c>
      <c r="D243" s="828">
        <v>61</v>
      </c>
      <c r="E243" s="828">
        <f t="shared" si="21"/>
        <v>31</v>
      </c>
      <c r="F243" s="828" t="str">
        <f t="shared" si="18"/>
        <v>FrasREr</v>
      </c>
      <c r="G243" s="828" t="str">
        <f t="shared" si="19"/>
        <v>U</v>
      </c>
      <c r="H243" s="828">
        <v>2</v>
      </c>
      <c r="I243" s="828">
        <v>3</v>
      </c>
      <c r="J243" s="828">
        <v>8991.0761770000008</v>
      </c>
      <c r="L243" s="830">
        <v>166</v>
      </c>
      <c r="M243" s="830">
        <v>14</v>
      </c>
      <c r="N243" s="830">
        <v>2</v>
      </c>
      <c r="O243" s="829" t="s">
        <v>1289</v>
      </c>
      <c r="P243" s="829" t="str">
        <f t="shared" si="22"/>
        <v>colreh</v>
      </c>
    </row>
    <row r="244" spans="1:16" x14ac:dyDescent="0.25">
      <c r="A244" s="828">
        <v>45096</v>
      </c>
      <c r="B244" s="828">
        <v>13</v>
      </c>
      <c r="C244" s="828">
        <f t="shared" si="20"/>
        <v>2015</v>
      </c>
      <c r="D244" s="828">
        <v>61</v>
      </c>
      <c r="E244" s="828">
        <f t="shared" si="21"/>
        <v>31</v>
      </c>
      <c r="F244" s="828" t="str">
        <f t="shared" si="18"/>
        <v>FrasREr</v>
      </c>
      <c r="G244" s="828" t="str">
        <f t="shared" si="19"/>
        <v>U</v>
      </c>
      <c r="H244" s="828">
        <v>3</v>
      </c>
      <c r="I244" s="828">
        <v>3</v>
      </c>
      <c r="J244" s="828">
        <v>35502.00937</v>
      </c>
      <c r="L244" s="830">
        <v>167</v>
      </c>
      <c r="M244" s="830">
        <v>14</v>
      </c>
      <c r="N244" s="830">
        <v>3</v>
      </c>
      <c r="O244" s="829" t="s">
        <v>1291</v>
      </c>
      <c r="P244" s="829" t="str">
        <f t="shared" si="22"/>
        <v>youngh</v>
      </c>
    </row>
    <row r="245" spans="1:16" x14ac:dyDescent="0.25">
      <c r="A245" s="828">
        <v>45097</v>
      </c>
      <c r="B245" s="828">
        <v>13</v>
      </c>
      <c r="C245" s="828">
        <f t="shared" si="20"/>
        <v>2015</v>
      </c>
      <c r="D245" s="828">
        <v>61</v>
      </c>
      <c r="E245" s="828">
        <f t="shared" si="21"/>
        <v>31</v>
      </c>
      <c r="F245" s="828" t="str">
        <f t="shared" si="18"/>
        <v>FrasREr</v>
      </c>
      <c r="G245" s="828" t="str">
        <f t="shared" si="19"/>
        <v>U</v>
      </c>
      <c r="H245" s="828">
        <v>4</v>
      </c>
      <c r="I245" s="828">
        <v>3</v>
      </c>
      <c r="J245" s="828">
        <v>90204.311342000001</v>
      </c>
      <c r="L245" s="830">
        <v>168</v>
      </c>
      <c r="M245" s="830">
        <v>14</v>
      </c>
      <c r="N245" s="830">
        <v>4</v>
      </c>
      <c r="O245" s="829" t="s">
        <v>1293</v>
      </c>
      <c r="P245" s="829" t="str">
        <f t="shared" si="22"/>
        <v>youngh</v>
      </c>
    </row>
    <row r="246" spans="1:16" x14ac:dyDescent="0.25">
      <c r="A246" s="828">
        <v>45098</v>
      </c>
      <c r="B246" s="828">
        <v>13</v>
      </c>
      <c r="C246" s="828">
        <f t="shared" si="20"/>
        <v>2015</v>
      </c>
      <c r="D246" s="828">
        <v>61</v>
      </c>
      <c r="E246" s="828">
        <f t="shared" si="21"/>
        <v>31</v>
      </c>
      <c r="F246" s="828" t="str">
        <f t="shared" si="18"/>
        <v>FrasREr</v>
      </c>
      <c r="G246" s="828" t="str">
        <f t="shared" si="19"/>
        <v>U</v>
      </c>
      <c r="H246" s="828">
        <v>5</v>
      </c>
      <c r="I246" s="828">
        <v>3</v>
      </c>
      <c r="J246" s="828">
        <v>35292.211694999998</v>
      </c>
      <c r="L246" s="830">
        <v>169</v>
      </c>
      <c r="M246" s="830">
        <v>14</v>
      </c>
      <c r="N246" s="830">
        <v>5</v>
      </c>
      <c r="O246" s="829" t="s">
        <v>1295</v>
      </c>
      <c r="P246" s="829" t="str">
        <f t="shared" si="22"/>
        <v>crorew</v>
      </c>
    </row>
    <row r="247" spans="1:16" x14ac:dyDescent="0.25">
      <c r="A247" s="828">
        <v>45099</v>
      </c>
      <c r="B247" s="828">
        <v>13</v>
      </c>
      <c r="C247" s="828">
        <f t="shared" si="20"/>
        <v>2015</v>
      </c>
      <c r="D247" s="828">
        <v>62</v>
      </c>
      <c r="E247" s="828">
        <f t="shared" si="21"/>
        <v>31</v>
      </c>
      <c r="F247" s="828" t="str">
        <f t="shared" si="18"/>
        <v>FrasREr</v>
      </c>
      <c r="G247" s="828" t="str">
        <f t="shared" si="19"/>
        <v>M</v>
      </c>
      <c r="H247" s="828">
        <v>2</v>
      </c>
      <c r="I247" s="828">
        <v>3</v>
      </c>
      <c r="J247" s="828">
        <v>182.48540299999999</v>
      </c>
      <c r="L247" s="830">
        <v>170</v>
      </c>
      <c r="M247" s="830">
        <v>14</v>
      </c>
      <c r="N247" s="830">
        <v>6</v>
      </c>
      <c r="O247" s="829" t="s">
        <v>1297</v>
      </c>
      <c r="P247" s="829" t="str">
        <f t="shared" si="22"/>
        <v>crorew</v>
      </c>
    </row>
    <row r="248" spans="1:16" x14ac:dyDescent="0.25">
      <c r="A248" s="828">
        <v>45100</v>
      </c>
      <c r="B248" s="828">
        <v>13</v>
      </c>
      <c r="C248" s="828">
        <f t="shared" si="20"/>
        <v>2015</v>
      </c>
      <c r="D248" s="828">
        <v>62</v>
      </c>
      <c r="E248" s="828">
        <f t="shared" si="21"/>
        <v>31</v>
      </c>
      <c r="F248" s="828" t="str">
        <f t="shared" si="18"/>
        <v>FrasREr</v>
      </c>
      <c r="G248" s="828" t="str">
        <f t="shared" si="19"/>
        <v>M</v>
      </c>
      <c r="H248" s="828">
        <v>3</v>
      </c>
      <c r="I248" s="828">
        <v>3</v>
      </c>
      <c r="J248" s="828">
        <v>720.55779500000006</v>
      </c>
      <c r="L248" s="830">
        <v>171</v>
      </c>
      <c r="M248" s="830">
        <v>14</v>
      </c>
      <c r="N248" s="830">
        <v>7</v>
      </c>
      <c r="O248" s="829" t="s">
        <v>1299</v>
      </c>
      <c r="P248" s="829" t="str">
        <f t="shared" si="22"/>
        <v>washew</v>
      </c>
    </row>
    <row r="249" spans="1:16" x14ac:dyDescent="0.25">
      <c r="A249" s="828">
        <v>45101</v>
      </c>
      <c r="B249" s="828">
        <v>13</v>
      </c>
      <c r="C249" s="828">
        <f t="shared" si="20"/>
        <v>2015</v>
      </c>
      <c r="D249" s="828">
        <v>62</v>
      </c>
      <c r="E249" s="828">
        <f t="shared" si="21"/>
        <v>31</v>
      </c>
      <c r="F249" s="828" t="str">
        <f t="shared" si="18"/>
        <v>FrasREr</v>
      </c>
      <c r="G249" s="828" t="str">
        <f t="shared" si="19"/>
        <v>M</v>
      </c>
      <c r="H249" s="828">
        <v>4</v>
      </c>
      <c r="I249" s="828">
        <v>3</v>
      </c>
      <c r="J249" s="828">
        <v>1976.080395</v>
      </c>
      <c r="L249" s="830">
        <v>172</v>
      </c>
      <c r="M249" s="830">
        <v>14</v>
      </c>
      <c r="N249" s="830">
        <v>8</v>
      </c>
      <c r="O249" s="829" t="s">
        <v>1301</v>
      </c>
      <c r="P249" s="829" t="str">
        <f t="shared" si="22"/>
        <v>washew</v>
      </c>
    </row>
    <row r="250" spans="1:16" x14ac:dyDescent="0.25">
      <c r="A250" s="828">
        <v>45102</v>
      </c>
      <c r="B250" s="828">
        <v>13</v>
      </c>
      <c r="C250" s="828">
        <f t="shared" si="20"/>
        <v>2015</v>
      </c>
      <c r="D250" s="828">
        <v>62</v>
      </c>
      <c r="E250" s="828">
        <f t="shared" si="21"/>
        <v>31</v>
      </c>
      <c r="F250" s="828" t="str">
        <f t="shared" si="18"/>
        <v>FrasREr</v>
      </c>
      <c r="G250" s="828" t="str">
        <f t="shared" si="19"/>
        <v>M</v>
      </c>
      <c r="H250" s="828">
        <v>5</v>
      </c>
      <c r="I250" s="828">
        <v>3</v>
      </c>
      <c r="J250" s="828">
        <v>721.62583199999995</v>
      </c>
      <c r="L250" s="830">
        <v>173</v>
      </c>
      <c r="M250" s="830">
        <v>14</v>
      </c>
      <c r="N250" s="830">
        <v>9</v>
      </c>
      <c r="O250" s="829" t="s">
        <v>1303</v>
      </c>
      <c r="P250" s="829" t="str">
        <f t="shared" si="22"/>
        <v>washlw</v>
      </c>
    </row>
    <row r="251" spans="1:16" x14ac:dyDescent="0.25">
      <c r="A251" s="828">
        <v>45103</v>
      </c>
      <c r="B251" s="828">
        <v>13</v>
      </c>
      <c r="C251" s="828">
        <f t="shared" si="20"/>
        <v>2015</v>
      </c>
      <c r="D251" s="828">
        <v>63</v>
      </c>
      <c r="E251" s="828">
        <f t="shared" si="21"/>
        <v>32</v>
      </c>
      <c r="F251" s="828" t="str">
        <f t="shared" si="18"/>
        <v>LwGeo S</v>
      </c>
      <c r="G251" s="828" t="str">
        <f t="shared" si="19"/>
        <v>U</v>
      </c>
      <c r="H251" s="828">
        <v>2</v>
      </c>
      <c r="I251" s="828">
        <v>3</v>
      </c>
      <c r="J251" s="828">
        <v>4725.7144079999998</v>
      </c>
      <c r="L251" s="830">
        <v>174</v>
      </c>
      <c r="M251" s="830">
        <v>14</v>
      </c>
      <c r="N251" s="830">
        <v>10</v>
      </c>
      <c r="O251" s="829" t="s">
        <v>1305</v>
      </c>
      <c r="P251" s="829" t="str">
        <f t="shared" si="22"/>
        <v>washlw</v>
      </c>
    </row>
    <row r="252" spans="1:16" x14ac:dyDescent="0.25">
      <c r="A252" s="828">
        <v>45104</v>
      </c>
      <c r="B252" s="828">
        <v>13</v>
      </c>
      <c r="C252" s="828">
        <f t="shared" si="20"/>
        <v>2015</v>
      </c>
      <c r="D252" s="828">
        <v>63</v>
      </c>
      <c r="E252" s="828">
        <f t="shared" si="21"/>
        <v>32</v>
      </c>
      <c r="F252" s="828" t="str">
        <f t="shared" si="18"/>
        <v>LwGeo S</v>
      </c>
      <c r="G252" s="828" t="str">
        <f t="shared" si="19"/>
        <v>U</v>
      </c>
      <c r="H252" s="828">
        <v>3</v>
      </c>
      <c r="I252" s="828">
        <v>3</v>
      </c>
      <c r="J252" s="828">
        <v>13365.412433</v>
      </c>
      <c r="L252" s="830">
        <v>175</v>
      </c>
      <c r="M252" s="830">
        <v>14</v>
      </c>
      <c r="N252" s="830">
        <v>11</v>
      </c>
      <c r="O252" s="829" t="s">
        <v>1307</v>
      </c>
      <c r="P252" s="829" t="str">
        <f t="shared" si="22"/>
        <v>colrlh</v>
      </c>
    </row>
    <row r="253" spans="1:16" x14ac:dyDescent="0.25">
      <c r="A253" s="828">
        <v>45105</v>
      </c>
      <c r="B253" s="828">
        <v>13</v>
      </c>
      <c r="C253" s="828">
        <f t="shared" si="20"/>
        <v>2015</v>
      </c>
      <c r="D253" s="828">
        <v>63</v>
      </c>
      <c r="E253" s="828">
        <f t="shared" si="21"/>
        <v>32</v>
      </c>
      <c r="F253" s="828" t="str">
        <f t="shared" si="18"/>
        <v>LwGeo S</v>
      </c>
      <c r="G253" s="828" t="str">
        <f t="shared" si="19"/>
        <v>U</v>
      </c>
      <c r="H253" s="828">
        <v>4</v>
      </c>
      <c r="I253" s="828">
        <v>3</v>
      </c>
      <c r="J253" s="828">
        <v>6207.1301469999999</v>
      </c>
      <c r="L253" s="830">
        <v>176</v>
      </c>
      <c r="M253" s="830">
        <v>14</v>
      </c>
      <c r="N253" s="830">
        <v>12</v>
      </c>
      <c r="O253" s="829" t="s">
        <v>1309</v>
      </c>
      <c r="P253" s="829" t="str">
        <f t="shared" si="22"/>
        <v>colrlh</v>
      </c>
    </row>
    <row r="254" spans="1:16" x14ac:dyDescent="0.25">
      <c r="A254" s="828">
        <v>45106</v>
      </c>
      <c r="B254" s="828">
        <v>13</v>
      </c>
      <c r="C254" s="828">
        <f t="shared" si="20"/>
        <v>2015</v>
      </c>
      <c r="D254" s="828">
        <v>63</v>
      </c>
      <c r="E254" s="828">
        <f t="shared" si="21"/>
        <v>32</v>
      </c>
      <c r="F254" s="828" t="str">
        <f t="shared" si="18"/>
        <v>LwGeo S</v>
      </c>
      <c r="G254" s="828" t="str">
        <f t="shared" si="19"/>
        <v>U</v>
      </c>
      <c r="H254" s="828">
        <v>5</v>
      </c>
      <c r="I254" s="828">
        <v>3</v>
      </c>
      <c r="J254" s="828">
        <v>446.33556199999998</v>
      </c>
      <c r="L254" s="830">
        <v>177</v>
      </c>
      <c r="M254" s="830">
        <v>15</v>
      </c>
      <c r="N254" s="830">
        <v>1</v>
      </c>
      <c r="O254" s="829" t="s">
        <v>1311</v>
      </c>
      <c r="P254" s="829" t="str">
        <f t="shared" si="22"/>
        <v>orenoh</v>
      </c>
    </row>
    <row r="255" spans="1:16" x14ac:dyDescent="0.25">
      <c r="A255" s="828">
        <v>45107</v>
      </c>
      <c r="B255" s="828">
        <v>13</v>
      </c>
      <c r="C255" s="828">
        <f t="shared" si="20"/>
        <v>2015</v>
      </c>
      <c r="D255" s="828">
        <v>65</v>
      </c>
      <c r="E255" s="828">
        <f t="shared" si="21"/>
        <v>33</v>
      </c>
      <c r="F255" s="828" t="str">
        <f t="shared" si="18"/>
        <v>WhtSpYr</v>
      </c>
      <c r="G255" s="828" t="str">
        <f t="shared" si="19"/>
        <v>U</v>
      </c>
      <c r="H255" s="828">
        <v>2</v>
      </c>
      <c r="I255" s="828">
        <v>3</v>
      </c>
      <c r="J255" s="828">
        <v>55.072493000000001</v>
      </c>
      <c r="L255" s="830">
        <v>178</v>
      </c>
      <c r="M255" s="830">
        <v>15</v>
      </c>
      <c r="N255" s="830">
        <v>2</v>
      </c>
      <c r="O255" s="829" t="s">
        <v>1313</v>
      </c>
      <c r="P255" s="829" t="str">
        <f t="shared" si="22"/>
        <v>orenoh</v>
      </c>
    </row>
    <row r="256" spans="1:16" x14ac:dyDescent="0.25">
      <c r="A256" s="828">
        <v>45108</v>
      </c>
      <c r="B256" s="828">
        <v>13</v>
      </c>
      <c r="C256" s="828">
        <f t="shared" si="20"/>
        <v>2015</v>
      </c>
      <c r="D256" s="828">
        <v>65</v>
      </c>
      <c r="E256" s="828">
        <f t="shared" si="21"/>
        <v>33</v>
      </c>
      <c r="F256" s="828" t="str">
        <f t="shared" si="18"/>
        <v>WhtSpYr</v>
      </c>
      <c r="G256" s="828" t="str">
        <f t="shared" si="19"/>
        <v>U</v>
      </c>
      <c r="H256" s="828">
        <v>3</v>
      </c>
      <c r="I256" s="828">
        <v>3</v>
      </c>
      <c r="J256" s="828">
        <v>104.382986</v>
      </c>
      <c r="L256" s="830">
        <v>179</v>
      </c>
      <c r="M256" s="830">
        <v>15</v>
      </c>
      <c r="N256" s="830">
        <v>3</v>
      </c>
      <c r="O256" s="829" t="s">
        <v>1315</v>
      </c>
      <c r="P256" s="829" t="str">
        <f t="shared" si="22"/>
        <v>orenow</v>
      </c>
    </row>
    <row r="257" spans="1:16" x14ac:dyDescent="0.25">
      <c r="A257" s="828">
        <v>45109</v>
      </c>
      <c r="B257" s="828">
        <v>13</v>
      </c>
      <c r="C257" s="828">
        <f t="shared" si="20"/>
        <v>2015</v>
      </c>
      <c r="D257" s="828">
        <v>65</v>
      </c>
      <c r="E257" s="828">
        <f t="shared" si="21"/>
        <v>33</v>
      </c>
      <c r="F257" s="828" t="str">
        <f t="shared" si="18"/>
        <v>WhtSpYr</v>
      </c>
      <c r="G257" s="828" t="str">
        <f t="shared" si="19"/>
        <v>U</v>
      </c>
      <c r="H257" s="828">
        <v>4</v>
      </c>
      <c r="I257" s="828">
        <v>3</v>
      </c>
      <c r="J257" s="828">
        <v>94.444445000000002</v>
      </c>
      <c r="L257" s="830">
        <v>180</v>
      </c>
      <c r="M257" s="830">
        <v>15</v>
      </c>
      <c r="N257" s="830">
        <v>4</v>
      </c>
      <c r="O257" s="829" t="s">
        <v>1317</v>
      </c>
      <c r="P257" s="829" t="str">
        <f t="shared" si="22"/>
        <v>orenow</v>
      </c>
    </row>
    <row r="258" spans="1:16" x14ac:dyDescent="0.25">
      <c r="A258" s="828">
        <v>45110</v>
      </c>
      <c r="B258" s="828">
        <v>13</v>
      </c>
      <c r="C258" s="828">
        <f t="shared" si="20"/>
        <v>2015</v>
      </c>
      <c r="D258" s="828">
        <v>65</v>
      </c>
      <c r="E258" s="828">
        <f t="shared" si="21"/>
        <v>33</v>
      </c>
      <c r="F258" s="828" t="str">
        <f t="shared" ref="F258:F321" si="23">VLOOKUP(D258,$L$1:$P$323,5,FALSE)</f>
        <v>WhtSpYr</v>
      </c>
      <c r="G258" s="828" t="str">
        <f t="shared" ref="G258:G321" si="24">LEFT(VLOOKUP(D258,$L$1:$O$323,4,FALSE),1)</f>
        <v>U</v>
      </c>
      <c r="H258" s="828">
        <v>5</v>
      </c>
      <c r="I258" s="828">
        <v>3</v>
      </c>
      <c r="J258" s="828">
        <v>8.3824810000000003</v>
      </c>
      <c r="L258" s="830">
        <v>181</v>
      </c>
      <c r="M258" s="830">
        <v>15</v>
      </c>
      <c r="N258" s="830">
        <v>5</v>
      </c>
      <c r="O258" s="829" t="s">
        <v>1319</v>
      </c>
      <c r="P258" s="829" t="str">
        <f t="shared" si="22"/>
        <v>orenmh</v>
      </c>
    </row>
    <row r="259" spans="1:16" x14ac:dyDescent="0.25">
      <c r="A259" s="828">
        <v>45111</v>
      </c>
      <c r="B259" s="828">
        <v>13</v>
      </c>
      <c r="C259" s="828">
        <f t="shared" ref="C259:C322" si="25">IF(B259=13,2015,2016)</f>
        <v>2015</v>
      </c>
      <c r="D259" s="828">
        <v>67</v>
      </c>
      <c r="E259" s="828">
        <f t="shared" ref="E259:E322" si="26">ROUNDUP(D259/2,0)</f>
        <v>34</v>
      </c>
      <c r="F259" s="828" t="str">
        <f t="shared" si="23"/>
        <v>LColNat</v>
      </c>
      <c r="G259" s="828" t="str">
        <f t="shared" si="24"/>
        <v>U</v>
      </c>
      <c r="H259" s="828">
        <v>2</v>
      </c>
      <c r="I259" s="828">
        <v>3</v>
      </c>
      <c r="J259" s="828">
        <v>408.03332999999998</v>
      </c>
      <c r="L259" s="830">
        <v>182</v>
      </c>
      <c r="M259" s="830">
        <v>15</v>
      </c>
      <c r="N259" s="830">
        <v>6</v>
      </c>
      <c r="O259" s="829" t="s">
        <v>1321</v>
      </c>
      <c r="P259" s="829" t="str">
        <f t="shared" ref="P259:P322" si="27">RIGHT(O259,LEN(O259)-2)</f>
        <v>orenmh</v>
      </c>
    </row>
    <row r="260" spans="1:16" x14ac:dyDescent="0.25">
      <c r="A260" s="828">
        <v>45112</v>
      </c>
      <c r="B260" s="828">
        <v>13</v>
      </c>
      <c r="C260" s="828">
        <f t="shared" si="25"/>
        <v>2015</v>
      </c>
      <c r="D260" s="828">
        <v>67</v>
      </c>
      <c r="E260" s="828">
        <f t="shared" si="26"/>
        <v>34</v>
      </c>
      <c r="F260" s="828" t="str">
        <f t="shared" si="23"/>
        <v>LColNat</v>
      </c>
      <c r="G260" s="828" t="str">
        <f t="shared" si="24"/>
        <v>U</v>
      </c>
      <c r="H260" s="828">
        <v>3</v>
      </c>
      <c r="I260" s="828">
        <v>3</v>
      </c>
      <c r="J260" s="828">
        <v>3369.3488910000001</v>
      </c>
      <c r="L260" s="830">
        <v>183</v>
      </c>
      <c r="M260" s="830">
        <v>15</v>
      </c>
      <c r="N260" s="830">
        <v>7</v>
      </c>
      <c r="O260" s="829" t="s">
        <v>1323</v>
      </c>
      <c r="P260" s="829" t="str">
        <f t="shared" si="27"/>
        <v>orenmw</v>
      </c>
    </row>
    <row r="261" spans="1:16" x14ac:dyDescent="0.25">
      <c r="A261" s="828">
        <v>45113</v>
      </c>
      <c r="B261" s="828">
        <v>13</v>
      </c>
      <c r="C261" s="828">
        <f t="shared" si="25"/>
        <v>2015</v>
      </c>
      <c r="D261" s="828">
        <v>67</v>
      </c>
      <c r="E261" s="828">
        <f t="shared" si="26"/>
        <v>34</v>
      </c>
      <c r="F261" s="828" t="str">
        <f t="shared" si="23"/>
        <v>LColNat</v>
      </c>
      <c r="G261" s="828" t="str">
        <f t="shared" si="24"/>
        <v>U</v>
      </c>
      <c r="H261" s="828">
        <v>4</v>
      </c>
      <c r="I261" s="828">
        <v>3</v>
      </c>
      <c r="J261" s="828">
        <v>3385.85952</v>
      </c>
      <c r="L261" s="830">
        <v>184</v>
      </c>
      <c r="M261" s="830">
        <v>15</v>
      </c>
      <c r="N261" s="830">
        <v>8</v>
      </c>
      <c r="O261" s="829" t="s">
        <v>1325</v>
      </c>
      <c r="P261" s="829" t="str">
        <f t="shared" si="27"/>
        <v>orenmw</v>
      </c>
    </row>
    <row r="262" spans="1:16" x14ac:dyDescent="0.25">
      <c r="A262" s="828">
        <v>45114</v>
      </c>
      <c r="B262" s="828">
        <v>13</v>
      </c>
      <c r="C262" s="828">
        <f t="shared" si="25"/>
        <v>2015</v>
      </c>
      <c r="D262" s="828">
        <v>67</v>
      </c>
      <c r="E262" s="828">
        <f t="shared" si="26"/>
        <v>34</v>
      </c>
      <c r="F262" s="828" t="str">
        <f t="shared" si="23"/>
        <v>LColNat</v>
      </c>
      <c r="G262" s="828" t="str">
        <f t="shared" si="24"/>
        <v>U</v>
      </c>
      <c r="H262" s="828">
        <v>5</v>
      </c>
      <c r="I262" s="828">
        <v>3</v>
      </c>
      <c r="J262" s="828">
        <v>536.28220399999998</v>
      </c>
      <c r="L262" s="830">
        <v>185</v>
      </c>
      <c r="M262" s="830">
        <v>15</v>
      </c>
      <c r="N262" s="830">
        <v>9</v>
      </c>
      <c r="O262" s="829" t="s">
        <v>1327</v>
      </c>
      <c r="P262" s="829" t="str">
        <f t="shared" si="27"/>
        <v>oresmh</v>
      </c>
    </row>
    <row r="263" spans="1:16" x14ac:dyDescent="0.25">
      <c r="A263" s="828">
        <v>45115</v>
      </c>
      <c r="B263" s="828">
        <v>13</v>
      </c>
      <c r="C263" s="828">
        <f t="shared" si="25"/>
        <v>2015</v>
      </c>
      <c r="D263" s="828">
        <v>69</v>
      </c>
      <c r="E263" s="828">
        <f t="shared" si="26"/>
        <v>35</v>
      </c>
      <c r="F263" s="828" t="str">
        <f t="shared" si="23"/>
        <v>CentVal</v>
      </c>
      <c r="G263" s="828" t="str">
        <f t="shared" si="24"/>
        <v>U</v>
      </c>
      <c r="H263" s="828">
        <v>2</v>
      </c>
      <c r="I263" s="828">
        <v>3</v>
      </c>
      <c r="J263" s="828">
        <v>13020.562808000001</v>
      </c>
      <c r="L263" s="830">
        <v>186</v>
      </c>
      <c r="M263" s="830">
        <v>15</v>
      </c>
      <c r="N263" s="830">
        <v>10</v>
      </c>
      <c r="O263" s="829" t="s">
        <v>1329</v>
      </c>
      <c r="P263" s="829" t="str">
        <f t="shared" si="27"/>
        <v>oresmh</v>
      </c>
    </row>
    <row r="264" spans="1:16" x14ac:dyDescent="0.25">
      <c r="A264" s="828">
        <v>45116</v>
      </c>
      <c r="B264" s="828">
        <v>13</v>
      </c>
      <c r="C264" s="828">
        <f t="shared" si="25"/>
        <v>2015</v>
      </c>
      <c r="D264" s="828">
        <v>69</v>
      </c>
      <c r="E264" s="828">
        <f t="shared" si="26"/>
        <v>35</v>
      </c>
      <c r="F264" s="828" t="str">
        <f t="shared" si="23"/>
        <v>CentVal</v>
      </c>
      <c r="G264" s="828" t="str">
        <f t="shared" si="24"/>
        <v>U</v>
      </c>
      <c r="H264" s="828">
        <v>3</v>
      </c>
      <c r="I264" s="828">
        <v>3</v>
      </c>
      <c r="J264" s="828">
        <v>177313.46324400001</v>
      </c>
      <c r="L264" s="830">
        <v>187</v>
      </c>
      <c r="M264" s="830">
        <v>15</v>
      </c>
      <c r="N264" s="830">
        <v>11</v>
      </c>
      <c r="O264" s="829" t="s">
        <v>1331</v>
      </c>
      <c r="P264" s="829" t="str">
        <f t="shared" si="27"/>
        <v>oresmw</v>
      </c>
    </row>
    <row r="265" spans="1:16" x14ac:dyDescent="0.25">
      <c r="A265" s="828">
        <v>45117</v>
      </c>
      <c r="B265" s="828">
        <v>13</v>
      </c>
      <c r="C265" s="828">
        <f t="shared" si="25"/>
        <v>2015</v>
      </c>
      <c r="D265" s="828">
        <v>69</v>
      </c>
      <c r="E265" s="828">
        <f t="shared" si="26"/>
        <v>35</v>
      </c>
      <c r="F265" s="828" t="str">
        <f t="shared" si="23"/>
        <v>CentVal</v>
      </c>
      <c r="G265" s="828" t="str">
        <f t="shared" si="24"/>
        <v>U</v>
      </c>
      <c r="H265" s="828">
        <v>4</v>
      </c>
      <c r="I265" s="828">
        <v>3</v>
      </c>
      <c r="J265" s="828">
        <v>36121.677527</v>
      </c>
      <c r="L265" s="830">
        <v>188</v>
      </c>
      <c r="M265" s="830">
        <v>15</v>
      </c>
      <c r="N265" s="830">
        <v>12</v>
      </c>
      <c r="O265" s="829" t="s">
        <v>1333</v>
      </c>
      <c r="P265" s="829" t="str">
        <f t="shared" si="27"/>
        <v>oresmw</v>
      </c>
    </row>
    <row r="266" spans="1:16" x14ac:dyDescent="0.25">
      <c r="A266" s="828">
        <v>45118</v>
      </c>
      <c r="B266" s="828">
        <v>13</v>
      </c>
      <c r="C266" s="828">
        <f t="shared" si="25"/>
        <v>2015</v>
      </c>
      <c r="D266" s="828">
        <v>69</v>
      </c>
      <c r="E266" s="828">
        <f t="shared" si="26"/>
        <v>35</v>
      </c>
      <c r="F266" s="828" t="str">
        <f t="shared" si="23"/>
        <v>CentVal</v>
      </c>
      <c r="G266" s="828" t="str">
        <f t="shared" si="24"/>
        <v>U</v>
      </c>
      <c r="H266" s="828">
        <v>5</v>
      </c>
      <c r="I266" s="828">
        <v>3</v>
      </c>
      <c r="J266" s="828">
        <v>355.67499500000002</v>
      </c>
      <c r="L266" s="830">
        <v>189</v>
      </c>
      <c r="M266" s="830">
        <v>15</v>
      </c>
      <c r="N266" s="830">
        <v>13</v>
      </c>
      <c r="O266" s="829" t="s">
        <v>1335</v>
      </c>
      <c r="P266" s="829" t="str">
        <f t="shared" si="27"/>
        <v>oranah</v>
      </c>
    </row>
    <row r="267" spans="1:16" x14ac:dyDescent="0.25">
      <c r="A267" s="828">
        <v>45119</v>
      </c>
      <c r="B267" s="828">
        <v>13</v>
      </c>
      <c r="C267" s="828">
        <f t="shared" si="25"/>
        <v>2015</v>
      </c>
      <c r="D267" s="828">
        <v>70</v>
      </c>
      <c r="E267" s="828">
        <f t="shared" si="26"/>
        <v>35</v>
      </c>
      <c r="F267" s="828" t="str">
        <f t="shared" si="23"/>
        <v>CentVal</v>
      </c>
      <c r="G267" s="828" t="str">
        <f t="shared" si="24"/>
        <v>M</v>
      </c>
      <c r="H267" s="828">
        <v>2</v>
      </c>
      <c r="I267" s="828">
        <v>3</v>
      </c>
      <c r="J267" s="828">
        <v>6335.5209480000003</v>
      </c>
      <c r="L267" s="830">
        <v>190</v>
      </c>
      <c r="M267" s="830">
        <v>15</v>
      </c>
      <c r="N267" s="830">
        <v>14</v>
      </c>
      <c r="O267" s="829" t="s">
        <v>1337</v>
      </c>
      <c r="P267" s="829" t="str">
        <f t="shared" si="27"/>
        <v>oranah</v>
      </c>
    </row>
    <row r="268" spans="1:16" x14ac:dyDescent="0.25">
      <c r="A268" s="828">
        <v>45120</v>
      </c>
      <c r="B268" s="828">
        <v>13</v>
      </c>
      <c r="C268" s="828">
        <f t="shared" si="25"/>
        <v>2015</v>
      </c>
      <c r="D268" s="828">
        <v>70</v>
      </c>
      <c r="E268" s="828">
        <f t="shared" si="26"/>
        <v>35</v>
      </c>
      <c r="F268" s="828" t="str">
        <f t="shared" si="23"/>
        <v>CentVal</v>
      </c>
      <c r="G268" s="828" t="str">
        <f t="shared" si="24"/>
        <v>M</v>
      </c>
      <c r="H268" s="828">
        <v>3</v>
      </c>
      <c r="I268" s="828">
        <v>3</v>
      </c>
      <c r="J268" s="828">
        <v>86268.848127000005</v>
      </c>
      <c r="L268" s="830">
        <v>191</v>
      </c>
      <c r="M268" s="830">
        <v>15</v>
      </c>
      <c r="N268" s="830">
        <v>15</v>
      </c>
      <c r="O268" s="829" t="s">
        <v>1339</v>
      </c>
      <c r="P268" s="829" t="str">
        <f t="shared" si="27"/>
        <v>oraqah</v>
      </c>
    </row>
    <row r="269" spans="1:16" x14ac:dyDescent="0.25">
      <c r="A269" s="828">
        <v>45121</v>
      </c>
      <c r="B269" s="828">
        <v>13</v>
      </c>
      <c r="C269" s="828">
        <f t="shared" si="25"/>
        <v>2015</v>
      </c>
      <c r="D269" s="828">
        <v>70</v>
      </c>
      <c r="E269" s="828">
        <f t="shared" si="26"/>
        <v>35</v>
      </c>
      <c r="F269" s="828" t="str">
        <f t="shared" si="23"/>
        <v>CentVal</v>
      </c>
      <c r="G269" s="828" t="str">
        <f t="shared" si="24"/>
        <v>M</v>
      </c>
      <c r="H269" s="828">
        <v>4</v>
      </c>
      <c r="I269" s="828">
        <v>3</v>
      </c>
      <c r="J269" s="828">
        <v>17246.527886</v>
      </c>
      <c r="L269" s="830">
        <v>192</v>
      </c>
      <c r="M269" s="830">
        <v>15</v>
      </c>
      <c r="N269" s="830">
        <v>16</v>
      </c>
      <c r="O269" s="829" t="s">
        <v>1341</v>
      </c>
      <c r="P269" s="829" t="str">
        <f t="shared" si="27"/>
        <v>oraqah</v>
      </c>
    </row>
    <row r="270" spans="1:16" x14ac:dyDescent="0.25">
      <c r="A270" s="828">
        <v>45122</v>
      </c>
      <c r="B270" s="828">
        <v>13</v>
      </c>
      <c r="C270" s="828">
        <f t="shared" si="25"/>
        <v>2015</v>
      </c>
      <c r="D270" s="828">
        <v>70</v>
      </c>
      <c r="E270" s="828">
        <f t="shared" si="26"/>
        <v>35</v>
      </c>
      <c r="F270" s="828" t="str">
        <f t="shared" si="23"/>
        <v>CentVal</v>
      </c>
      <c r="G270" s="828" t="str">
        <f t="shared" si="24"/>
        <v>M</v>
      </c>
      <c r="H270" s="828">
        <v>5</v>
      </c>
      <c r="I270" s="828">
        <v>3</v>
      </c>
      <c r="J270" s="828">
        <v>72.867909999999995</v>
      </c>
      <c r="L270" s="830">
        <v>193</v>
      </c>
      <c r="M270" s="830">
        <v>16</v>
      </c>
      <c r="N270" s="830">
        <v>1</v>
      </c>
      <c r="O270" s="829" t="s">
        <v>1343</v>
      </c>
      <c r="P270" s="829" t="str">
        <f t="shared" si="27"/>
        <v>oresoh</v>
      </c>
    </row>
    <row r="271" spans="1:16" x14ac:dyDescent="0.25">
      <c r="A271" s="828">
        <v>45123</v>
      </c>
      <c r="B271" s="828">
        <v>13</v>
      </c>
      <c r="C271" s="828">
        <f t="shared" si="25"/>
        <v>2015</v>
      </c>
      <c r="D271" s="828">
        <v>71</v>
      </c>
      <c r="E271" s="828">
        <f t="shared" si="26"/>
        <v>36</v>
      </c>
      <c r="F271" s="828" t="str">
        <f t="shared" si="23"/>
        <v>WA NCst</v>
      </c>
      <c r="G271" s="828" t="str">
        <f t="shared" si="24"/>
        <v>U</v>
      </c>
      <c r="H271" s="828">
        <v>2</v>
      </c>
      <c r="I271" s="828">
        <v>3</v>
      </c>
      <c r="J271" s="828">
        <v>301.97551499999997</v>
      </c>
      <c r="L271" s="830">
        <v>194</v>
      </c>
      <c r="M271" s="830">
        <v>16</v>
      </c>
      <c r="N271" s="830">
        <v>2</v>
      </c>
      <c r="O271" s="829" t="s">
        <v>1345</v>
      </c>
      <c r="P271" s="829" t="str">
        <f t="shared" si="27"/>
        <v>oresoh</v>
      </c>
    </row>
    <row r="272" spans="1:16" x14ac:dyDescent="0.25">
      <c r="A272" s="828">
        <v>45124</v>
      </c>
      <c r="B272" s="828">
        <v>13</v>
      </c>
      <c r="C272" s="828">
        <f t="shared" si="25"/>
        <v>2015</v>
      </c>
      <c r="D272" s="828">
        <v>71</v>
      </c>
      <c r="E272" s="828">
        <f t="shared" si="26"/>
        <v>36</v>
      </c>
      <c r="F272" s="828" t="str">
        <f t="shared" si="23"/>
        <v>WA NCst</v>
      </c>
      <c r="G272" s="828" t="str">
        <f t="shared" si="24"/>
        <v>U</v>
      </c>
      <c r="H272" s="828">
        <v>3</v>
      </c>
      <c r="I272" s="828">
        <v>3</v>
      </c>
      <c r="J272" s="828">
        <v>3370.391963</v>
      </c>
      <c r="L272" s="830">
        <v>195</v>
      </c>
      <c r="M272" s="830">
        <v>16</v>
      </c>
      <c r="N272" s="830">
        <v>3</v>
      </c>
      <c r="O272" s="829" t="s">
        <v>1347</v>
      </c>
      <c r="P272" s="829" t="str">
        <f t="shared" si="27"/>
        <v>oresow</v>
      </c>
    </row>
    <row r="273" spans="1:16" x14ac:dyDescent="0.25">
      <c r="A273" s="828">
        <v>45125</v>
      </c>
      <c r="B273" s="828">
        <v>13</v>
      </c>
      <c r="C273" s="828">
        <f t="shared" si="25"/>
        <v>2015</v>
      </c>
      <c r="D273" s="828">
        <v>71</v>
      </c>
      <c r="E273" s="828">
        <f t="shared" si="26"/>
        <v>36</v>
      </c>
      <c r="F273" s="828" t="str">
        <f t="shared" si="23"/>
        <v>WA NCst</v>
      </c>
      <c r="G273" s="828" t="str">
        <f t="shared" si="24"/>
        <v>U</v>
      </c>
      <c r="H273" s="828">
        <v>4</v>
      </c>
      <c r="I273" s="828">
        <v>3</v>
      </c>
      <c r="J273" s="828">
        <v>5654.2433890000002</v>
      </c>
      <c r="L273" s="830">
        <v>196</v>
      </c>
      <c r="M273" s="830">
        <v>16</v>
      </c>
      <c r="N273" s="830">
        <v>4</v>
      </c>
      <c r="O273" s="829" t="s">
        <v>1349</v>
      </c>
      <c r="P273" s="829" t="str">
        <f t="shared" si="27"/>
        <v>oresow</v>
      </c>
    </row>
    <row r="274" spans="1:16" x14ac:dyDescent="0.25">
      <c r="A274" s="828">
        <v>45126</v>
      </c>
      <c r="B274" s="828">
        <v>13</v>
      </c>
      <c r="C274" s="828">
        <f t="shared" si="25"/>
        <v>2015</v>
      </c>
      <c r="D274" s="828">
        <v>71</v>
      </c>
      <c r="E274" s="828">
        <f t="shared" si="26"/>
        <v>36</v>
      </c>
      <c r="F274" s="828" t="str">
        <f t="shared" si="23"/>
        <v>WA NCst</v>
      </c>
      <c r="G274" s="828" t="str">
        <f t="shared" si="24"/>
        <v>U</v>
      </c>
      <c r="H274" s="828">
        <v>5</v>
      </c>
      <c r="I274" s="828">
        <v>3</v>
      </c>
      <c r="J274" s="828">
        <v>14635.096906999999</v>
      </c>
      <c r="L274" s="830">
        <v>197</v>
      </c>
      <c r="M274" s="830">
        <v>16</v>
      </c>
      <c r="N274" s="830">
        <v>5</v>
      </c>
      <c r="O274" s="829" t="s">
        <v>1351</v>
      </c>
      <c r="P274" s="829" t="str">
        <f t="shared" si="27"/>
        <v>calnoh</v>
      </c>
    </row>
    <row r="275" spans="1:16" x14ac:dyDescent="0.25">
      <c r="A275" s="828">
        <v>45127</v>
      </c>
      <c r="B275" s="828">
        <v>13</v>
      </c>
      <c r="C275" s="828">
        <f t="shared" si="25"/>
        <v>2015</v>
      </c>
      <c r="D275" s="828">
        <v>72</v>
      </c>
      <c r="E275" s="828">
        <f t="shared" si="26"/>
        <v>36</v>
      </c>
      <c r="F275" s="828" t="str">
        <f t="shared" si="23"/>
        <v>WA NCst</v>
      </c>
      <c r="G275" s="828" t="str">
        <f t="shared" si="24"/>
        <v>M</v>
      </c>
      <c r="H275" s="828">
        <v>2</v>
      </c>
      <c r="I275" s="828">
        <v>3</v>
      </c>
      <c r="J275" s="828">
        <v>37.848318999999996</v>
      </c>
      <c r="L275" s="830">
        <v>198</v>
      </c>
      <c r="M275" s="830">
        <v>16</v>
      </c>
      <c r="N275" s="830">
        <v>6</v>
      </c>
      <c r="O275" s="829" t="s">
        <v>1353</v>
      </c>
      <c r="P275" s="829" t="str">
        <f t="shared" si="27"/>
        <v>calnoh</v>
      </c>
    </row>
    <row r="276" spans="1:16" x14ac:dyDescent="0.25">
      <c r="A276" s="828">
        <v>45128</v>
      </c>
      <c r="B276" s="828">
        <v>13</v>
      </c>
      <c r="C276" s="828">
        <f t="shared" si="25"/>
        <v>2015</v>
      </c>
      <c r="D276" s="828">
        <v>72</v>
      </c>
      <c r="E276" s="828">
        <f t="shared" si="26"/>
        <v>36</v>
      </c>
      <c r="F276" s="828" t="str">
        <f t="shared" si="23"/>
        <v>WA NCst</v>
      </c>
      <c r="G276" s="828" t="str">
        <f t="shared" si="24"/>
        <v>M</v>
      </c>
      <c r="H276" s="828">
        <v>3</v>
      </c>
      <c r="I276" s="828">
        <v>3</v>
      </c>
      <c r="J276" s="828">
        <v>421.795142</v>
      </c>
      <c r="L276" s="830">
        <v>199</v>
      </c>
      <c r="M276" s="830">
        <v>16</v>
      </c>
      <c r="N276" s="830">
        <v>7</v>
      </c>
      <c r="O276" s="829" t="s">
        <v>1355</v>
      </c>
      <c r="P276" s="829" t="str">
        <f t="shared" si="27"/>
        <v>calnow</v>
      </c>
    </row>
    <row r="277" spans="1:16" x14ac:dyDescent="0.25">
      <c r="A277" s="828">
        <v>45129</v>
      </c>
      <c r="B277" s="828">
        <v>13</v>
      </c>
      <c r="C277" s="828">
        <f t="shared" si="25"/>
        <v>2015</v>
      </c>
      <c r="D277" s="828">
        <v>72</v>
      </c>
      <c r="E277" s="828">
        <f t="shared" si="26"/>
        <v>36</v>
      </c>
      <c r="F277" s="828" t="str">
        <f t="shared" si="23"/>
        <v>WA NCst</v>
      </c>
      <c r="G277" s="828" t="str">
        <f t="shared" si="24"/>
        <v>M</v>
      </c>
      <c r="H277" s="828">
        <v>4</v>
      </c>
      <c r="I277" s="828">
        <v>3</v>
      </c>
      <c r="J277" s="828">
        <v>885.68689300000005</v>
      </c>
      <c r="L277" s="830">
        <v>200</v>
      </c>
      <c r="M277" s="830">
        <v>16</v>
      </c>
      <c r="N277" s="830">
        <v>8</v>
      </c>
      <c r="O277" s="829" t="s">
        <v>1357</v>
      </c>
      <c r="P277" s="829" t="str">
        <f t="shared" si="27"/>
        <v>calnow</v>
      </c>
    </row>
    <row r="278" spans="1:16" x14ac:dyDescent="0.25">
      <c r="A278" s="828">
        <v>45130</v>
      </c>
      <c r="B278" s="828">
        <v>13</v>
      </c>
      <c r="C278" s="828">
        <f t="shared" si="25"/>
        <v>2015</v>
      </c>
      <c r="D278" s="828">
        <v>72</v>
      </c>
      <c r="E278" s="828">
        <f t="shared" si="26"/>
        <v>36</v>
      </c>
      <c r="F278" s="828" t="str">
        <f t="shared" si="23"/>
        <v>WA NCst</v>
      </c>
      <c r="G278" s="828" t="str">
        <f t="shared" si="24"/>
        <v>M</v>
      </c>
      <c r="H278" s="828">
        <v>5</v>
      </c>
      <c r="I278" s="828">
        <v>3</v>
      </c>
      <c r="J278" s="828">
        <v>2611.1549789999999</v>
      </c>
      <c r="L278" s="830">
        <v>201</v>
      </c>
      <c r="M278" s="830">
        <v>16</v>
      </c>
      <c r="N278" s="830">
        <v>9</v>
      </c>
      <c r="O278" s="829" t="s">
        <v>1359</v>
      </c>
      <c r="P278" s="829" t="str">
        <f t="shared" si="27"/>
        <v>calcnh</v>
      </c>
    </row>
    <row r="279" spans="1:16" x14ac:dyDescent="0.25">
      <c r="A279" s="828">
        <v>45131</v>
      </c>
      <c r="B279" s="828">
        <v>13</v>
      </c>
      <c r="C279" s="828">
        <f t="shared" si="25"/>
        <v>2015</v>
      </c>
      <c r="D279" s="828">
        <v>73</v>
      </c>
      <c r="E279" s="828">
        <f t="shared" si="26"/>
        <v>37</v>
      </c>
      <c r="F279" s="828" t="str">
        <f t="shared" si="23"/>
        <v>Willapa</v>
      </c>
      <c r="G279" s="828" t="str">
        <f t="shared" si="24"/>
        <v>U</v>
      </c>
      <c r="H279" s="828">
        <v>2</v>
      </c>
      <c r="I279" s="828">
        <v>3</v>
      </c>
      <c r="J279" s="828">
        <v>241.574746</v>
      </c>
      <c r="L279" s="830">
        <v>202</v>
      </c>
      <c r="M279" s="830">
        <v>16</v>
      </c>
      <c r="N279" s="830">
        <v>10</v>
      </c>
      <c r="O279" s="829" t="s">
        <v>1361</v>
      </c>
      <c r="P279" s="829" t="str">
        <f t="shared" si="27"/>
        <v>calcnh</v>
      </c>
    </row>
    <row r="280" spans="1:16" x14ac:dyDescent="0.25">
      <c r="A280" s="828">
        <v>45132</v>
      </c>
      <c r="B280" s="828">
        <v>13</v>
      </c>
      <c r="C280" s="828">
        <f t="shared" si="25"/>
        <v>2015</v>
      </c>
      <c r="D280" s="828">
        <v>73</v>
      </c>
      <c r="E280" s="828">
        <f t="shared" si="26"/>
        <v>37</v>
      </c>
      <c r="F280" s="828" t="str">
        <f t="shared" si="23"/>
        <v>Willapa</v>
      </c>
      <c r="G280" s="828" t="str">
        <f t="shared" si="24"/>
        <v>U</v>
      </c>
      <c r="H280" s="828">
        <v>3</v>
      </c>
      <c r="I280" s="828">
        <v>3</v>
      </c>
      <c r="J280" s="828">
        <v>1039.9109800000001</v>
      </c>
      <c r="L280" s="830">
        <v>203</v>
      </c>
      <c r="M280" s="830">
        <v>16</v>
      </c>
      <c r="N280" s="830">
        <v>11</v>
      </c>
      <c r="O280" s="829" t="s">
        <v>1363</v>
      </c>
      <c r="P280" s="829" t="str">
        <f t="shared" si="27"/>
        <v>calcnw</v>
      </c>
    </row>
    <row r="281" spans="1:16" x14ac:dyDescent="0.25">
      <c r="A281" s="828">
        <v>45133</v>
      </c>
      <c r="B281" s="828">
        <v>13</v>
      </c>
      <c r="C281" s="828">
        <f t="shared" si="25"/>
        <v>2015</v>
      </c>
      <c r="D281" s="828">
        <v>73</v>
      </c>
      <c r="E281" s="828">
        <f t="shared" si="26"/>
        <v>37</v>
      </c>
      <c r="F281" s="828" t="str">
        <f t="shared" si="23"/>
        <v>Willapa</v>
      </c>
      <c r="G281" s="828" t="str">
        <f t="shared" si="24"/>
        <v>U</v>
      </c>
      <c r="H281" s="828">
        <v>4</v>
      </c>
      <c r="I281" s="828">
        <v>3</v>
      </c>
      <c r="J281" s="828">
        <v>1733.184735</v>
      </c>
      <c r="L281" s="830">
        <v>204</v>
      </c>
      <c r="M281" s="830">
        <v>16</v>
      </c>
      <c r="N281" s="830">
        <v>12</v>
      </c>
      <c r="O281" s="829" t="s">
        <v>1365</v>
      </c>
      <c r="P281" s="829" t="str">
        <f t="shared" si="27"/>
        <v>calcnw</v>
      </c>
    </row>
    <row r="282" spans="1:16" x14ac:dyDescent="0.25">
      <c r="A282" s="828">
        <v>45134</v>
      </c>
      <c r="B282" s="828">
        <v>13</v>
      </c>
      <c r="C282" s="828">
        <f t="shared" si="25"/>
        <v>2015</v>
      </c>
      <c r="D282" s="828">
        <v>73</v>
      </c>
      <c r="E282" s="828">
        <f t="shared" si="26"/>
        <v>37</v>
      </c>
      <c r="F282" s="828" t="str">
        <f t="shared" si="23"/>
        <v>Willapa</v>
      </c>
      <c r="G282" s="828" t="str">
        <f t="shared" si="24"/>
        <v>U</v>
      </c>
      <c r="H282" s="828">
        <v>5</v>
      </c>
      <c r="I282" s="828">
        <v>3</v>
      </c>
      <c r="J282" s="828">
        <v>1068.147287</v>
      </c>
      <c r="L282" s="830">
        <v>205</v>
      </c>
      <c r="M282" s="830">
        <v>17</v>
      </c>
      <c r="N282" s="830">
        <v>1</v>
      </c>
      <c r="O282" s="829" t="s">
        <v>1367</v>
      </c>
      <c r="P282" s="829" t="str">
        <f t="shared" si="27"/>
        <v>gsmndh</v>
      </c>
    </row>
    <row r="283" spans="1:16" x14ac:dyDescent="0.25">
      <c r="A283" s="828">
        <v>45135</v>
      </c>
      <c r="B283" s="828">
        <v>13</v>
      </c>
      <c r="C283" s="828">
        <f t="shared" si="25"/>
        <v>2015</v>
      </c>
      <c r="D283" s="828">
        <v>74</v>
      </c>
      <c r="E283" s="828">
        <f t="shared" si="26"/>
        <v>37</v>
      </c>
      <c r="F283" s="828" t="str">
        <f t="shared" si="23"/>
        <v>Willapa</v>
      </c>
      <c r="G283" s="828" t="str">
        <f t="shared" si="24"/>
        <v>M</v>
      </c>
      <c r="H283" s="828">
        <v>2</v>
      </c>
      <c r="I283" s="828">
        <v>3</v>
      </c>
      <c r="J283" s="828">
        <v>1890.3606600000001</v>
      </c>
      <c r="L283" s="830">
        <v>206</v>
      </c>
      <c r="M283" s="830">
        <v>17</v>
      </c>
      <c r="N283" s="830">
        <v>2</v>
      </c>
      <c r="O283" s="829" t="s">
        <v>1369</v>
      </c>
      <c r="P283" s="829" t="str">
        <f t="shared" si="27"/>
        <v>gsmndh</v>
      </c>
    </row>
    <row r="284" spans="1:16" x14ac:dyDescent="0.25">
      <c r="A284" s="828">
        <v>45136</v>
      </c>
      <c r="B284" s="828">
        <v>13</v>
      </c>
      <c r="C284" s="828">
        <f t="shared" si="25"/>
        <v>2015</v>
      </c>
      <c r="D284" s="828">
        <v>74</v>
      </c>
      <c r="E284" s="828">
        <f t="shared" si="26"/>
        <v>37</v>
      </c>
      <c r="F284" s="828" t="str">
        <f t="shared" si="23"/>
        <v>Willapa</v>
      </c>
      <c r="G284" s="828" t="str">
        <f t="shared" si="24"/>
        <v>M</v>
      </c>
      <c r="H284" s="828">
        <v>3</v>
      </c>
      <c r="I284" s="828">
        <v>3</v>
      </c>
      <c r="J284" s="828">
        <v>8120.0285100000001</v>
      </c>
      <c r="L284" s="830">
        <v>207</v>
      </c>
      <c r="M284" s="830">
        <v>17</v>
      </c>
      <c r="N284" s="830">
        <v>3</v>
      </c>
      <c r="O284" s="829" t="s">
        <v>1371</v>
      </c>
      <c r="P284" s="829" t="str">
        <f t="shared" si="27"/>
        <v>gsmndw</v>
      </c>
    </row>
    <row r="285" spans="1:16" x14ac:dyDescent="0.25">
      <c r="A285" s="828">
        <v>45137</v>
      </c>
      <c r="B285" s="828">
        <v>13</v>
      </c>
      <c r="C285" s="828">
        <f t="shared" si="25"/>
        <v>2015</v>
      </c>
      <c r="D285" s="828">
        <v>74</v>
      </c>
      <c r="E285" s="828">
        <f t="shared" si="26"/>
        <v>37</v>
      </c>
      <c r="F285" s="828" t="str">
        <f t="shared" si="23"/>
        <v>Willapa</v>
      </c>
      <c r="G285" s="828" t="str">
        <f t="shared" si="24"/>
        <v>M</v>
      </c>
      <c r="H285" s="828">
        <v>4</v>
      </c>
      <c r="I285" s="828">
        <v>3</v>
      </c>
      <c r="J285" s="828">
        <v>16561.330744999999</v>
      </c>
      <c r="L285" s="830">
        <v>208</v>
      </c>
      <c r="M285" s="830">
        <v>17</v>
      </c>
      <c r="N285" s="830">
        <v>4</v>
      </c>
      <c r="O285" s="829" t="s">
        <v>1373</v>
      </c>
      <c r="P285" s="829" t="str">
        <f t="shared" si="27"/>
        <v>gsmndw</v>
      </c>
    </row>
    <row r="286" spans="1:16" x14ac:dyDescent="0.25">
      <c r="A286" s="828">
        <v>45138</v>
      </c>
      <c r="B286" s="828">
        <v>13</v>
      </c>
      <c r="C286" s="828">
        <f t="shared" si="25"/>
        <v>2015</v>
      </c>
      <c r="D286" s="828">
        <v>74</v>
      </c>
      <c r="E286" s="828">
        <f t="shared" si="26"/>
        <v>37</v>
      </c>
      <c r="F286" s="828" t="str">
        <f t="shared" si="23"/>
        <v>Willapa</v>
      </c>
      <c r="G286" s="828" t="str">
        <f t="shared" si="24"/>
        <v>M</v>
      </c>
      <c r="H286" s="828">
        <v>5</v>
      </c>
      <c r="I286" s="828">
        <v>3</v>
      </c>
      <c r="J286" s="828">
        <v>5791.1255700000002</v>
      </c>
      <c r="L286" s="830">
        <v>209</v>
      </c>
      <c r="M286" s="830">
        <v>18</v>
      </c>
      <c r="N286" s="830">
        <v>1</v>
      </c>
      <c r="O286" s="829" t="s">
        <v>1375</v>
      </c>
      <c r="P286" s="829" t="str">
        <f t="shared" si="27"/>
        <v>gsvcih</v>
      </c>
    </row>
    <row r="287" spans="1:16" x14ac:dyDescent="0.25">
      <c r="A287" s="828">
        <v>45139</v>
      </c>
      <c r="B287" s="828">
        <v>13</v>
      </c>
      <c r="C287" s="828">
        <f t="shared" si="25"/>
        <v>2015</v>
      </c>
      <c r="D287" s="828">
        <v>75</v>
      </c>
      <c r="E287" s="828">
        <f t="shared" si="26"/>
        <v>38</v>
      </c>
      <c r="F287" s="828" t="str">
        <f t="shared" si="23"/>
        <v>Hoko Rv</v>
      </c>
      <c r="G287" s="828" t="str">
        <f t="shared" si="24"/>
        <v>U</v>
      </c>
      <c r="H287" s="828">
        <v>2</v>
      </c>
      <c r="I287" s="828">
        <v>3</v>
      </c>
      <c r="J287" s="828">
        <v>21.582834999999999</v>
      </c>
      <c r="L287" s="830">
        <v>210</v>
      </c>
      <c r="M287" s="830">
        <v>18</v>
      </c>
      <c r="N287" s="830">
        <v>2</v>
      </c>
      <c r="O287" s="829" t="s">
        <v>1377</v>
      </c>
      <c r="P287" s="829" t="str">
        <f t="shared" si="27"/>
        <v>gsvcih</v>
      </c>
    </row>
    <row r="288" spans="1:16" x14ac:dyDescent="0.25">
      <c r="A288" s="828">
        <v>45140</v>
      </c>
      <c r="B288" s="828">
        <v>13</v>
      </c>
      <c r="C288" s="828">
        <f t="shared" si="25"/>
        <v>2015</v>
      </c>
      <c r="D288" s="828">
        <v>75</v>
      </c>
      <c r="E288" s="828">
        <f t="shared" si="26"/>
        <v>38</v>
      </c>
      <c r="F288" s="828" t="str">
        <f t="shared" si="23"/>
        <v>Hoko Rv</v>
      </c>
      <c r="G288" s="828" t="str">
        <f t="shared" si="24"/>
        <v>U</v>
      </c>
      <c r="H288" s="828">
        <v>3</v>
      </c>
      <c r="I288" s="828">
        <v>3</v>
      </c>
      <c r="J288" s="828">
        <v>425.31522100000001</v>
      </c>
      <c r="L288" s="830">
        <v>211</v>
      </c>
      <c r="M288" s="830">
        <v>18</v>
      </c>
      <c r="N288" s="830">
        <v>3</v>
      </c>
      <c r="O288" s="829" t="s">
        <v>1379</v>
      </c>
      <c r="P288" s="829" t="str">
        <f t="shared" si="27"/>
        <v>gsvciw</v>
      </c>
    </row>
    <row r="289" spans="1:16" x14ac:dyDescent="0.25">
      <c r="A289" s="828">
        <v>45141</v>
      </c>
      <c r="B289" s="828">
        <v>13</v>
      </c>
      <c r="C289" s="828">
        <f t="shared" si="25"/>
        <v>2015</v>
      </c>
      <c r="D289" s="828">
        <v>75</v>
      </c>
      <c r="E289" s="828">
        <f t="shared" si="26"/>
        <v>38</v>
      </c>
      <c r="F289" s="828" t="str">
        <f t="shared" si="23"/>
        <v>Hoko Rv</v>
      </c>
      <c r="G289" s="828" t="str">
        <f t="shared" si="24"/>
        <v>U</v>
      </c>
      <c r="H289" s="828">
        <v>4</v>
      </c>
      <c r="I289" s="828">
        <v>3</v>
      </c>
      <c r="J289" s="828">
        <v>1904.776901</v>
      </c>
      <c r="L289" s="830">
        <v>212</v>
      </c>
      <c r="M289" s="830">
        <v>18</v>
      </c>
      <c r="N289" s="830">
        <v>4</v>
      </c>
      <c r="O289" s="829" t="s">
        <v>1381</v>
      </c>
      <c r="P289" s="829" t="str">
        <f t="shared" si="27"/>
        <v>gsvciw</v>
      </c>
    </row>
    <row r="290" spans="1:16" x14ac:dyDescent="0.25">
      <c r="A290" s="828">
        <v>45142</v>
      </c>
      <c r="B290" s="828">
        <v>13</v>
      </c>
      <c r="C290" s="828">
        <f t="shared" si="25"/>
        <v>2015</v>
      </c>
      <c r="D290" s="828">
        <v>75</v>
      </c>
      <c r="E290" s="828">
        <f t="shared" si="26"/>
        <v>38</v>
      </c>
      <c r="F290" s="828" t="str">
        <f t="shared" si="23"/>
        <v>Hoko Rv</v>
      </c>
      <c r="G290" s="828" t="str">
        <f t="shared" si="24"/>
        <v>U</v>
      </c>
      <c r="H290" s="828">
        <v>5</v>
      </c>
      <c r="I290" s="828">
        <v>3</v>
      </c>
      <c r="J290" s="828">
        <v>351.60133000000002</v>
      </c>
      <c r="L290" s="830">
        <v>213</v>
      </c>
      <c r="M290" s="830">
        <v>19</v>
      </c>
      <c r="N290" s="830">
        <v>1</v>
      </c>
      <c r="O290" s="829" t="s">
        <v>1383</v>
      </c>
      <c r="P290" s="829" t="str">
        <f t="shared" si="27"/>
        <v>jnstrh</v>
      </c>
    </row>
    <row r="291" spans="1:16" x14ac:dyDescent="0.25">
      <c r="A291" s="828">
        <v>45143</v>
      </c>
      <c r="B291" s="828">
        <v>13</v>
      </c>
      <c r="C291" s="828">
        <f t="shared" si="25"/>
        <v>2015</v>
      </c>
      <c r="D291" s="828">
        <v>76</v>
      </c>
      <c r="E291" s="828">
        <f t="shared" si="26"/>
        <v>38</v>
      </c>
      <c r="F291" s="828" t="str">
        <f t="shared" si="23"/>
        <v>Hoko Rv</v>
      </c>
      <c r="G291" s="828" t="str">
        <f t="shared" si="24"/>
        <v>M</v>
      </c>
      <c r="H291" s="828">
        <v>2</v>
      </c>
      <c r="I291" s="828">
        <v>3</v>
      </c>
      <c r="J291" s="828">
        <v>11.557314</v>
      </c>
      <c r="L291" s="830">
        <v>214</v>
      </c>
      <c r="M291" s="830">
        <v>19</v>
      </c>
      <c r="N291" s="830">
        <v>2</v>
      </c>
      <c r="O291" s="829" t="s">
        <v>1385</v>
      </c>
      <c r="P291" s="829" t="str">
        <f t="shared" si="27"/>
        <v>jnstrh</v>
      </c>
    </row>
    <row r="292" spans="1:16" x14ac:dyDescent="0.25">
      <c r="A292" s="828">
        <v>45144</v>
      </c>
      <c r="B292" s="828">
        <v>13</v>
      </c>
      <c r="C292" s="828">
        <f t="shared" si="25"/>
        <v>2015</v>
      </c>
      <c r="D292" s="828">
        <v>76</v>
      </c>
      <c r="E292" s="828">
        <f t="shared" si="26"/>
        <v>38</v>
      </c>
      <c r="F292" s="828" t="str">
        <f t="shared" si="23"/>
        <v>Hoko Rv</v>
      </c>
      <c r="G292" s="828" t="str">
        <f t="shared" si="24"/>
        <v>M</v>
      </c>
      <c r="H292" s="828">
        <v>3</v>
      </c>
      <c r="I292" s="828">
        <v>3</v>
      </c>
      <c r="J292" s="828">
        <v>224.573384</v>
      </c>
      <c r="L292" s="830">
        <v>215</v>
      </c>
      <c r="M292" s="830">
        <v>19</v>
      </c>
      <c r="N292" s="830">
        <v>3</v>
      </c>
      <c r="O292" s="829" t="s">
        <v>1387</v>
      </c>
      <c r="P292" s="829" t="str">
        <f t="shared" si="27"/>
        <v>jnstrw</v>
      </c>
    </row>
    <row r="293" spans="1:16" x14ac:dyDescent="0.25">
      <c r="A293" s="828">
        <v>45145</v>
      </c>
      <c r="B293" s="828">
        <v>13</v>
      </c>
      <c r="C293" s="828">
        <f t="shared" si="25"/>
        <v>2015</v>
      </c>
      <c r="D293" s="828">
        <v>76</v>
      </c>
      <c r="E293" s="828">
        <f t="shared" si="26"/>
        <v>38</v>
      </c>
      <c r="F293" s="828" t="str">
        <f t="shared" si="23"/>
        <v>Hoko Rv</v>
      </c>
      <c r="G293" s="828" t="str">
        <f t="shared" si="24"/>
        <v>M</v>
      </c>
      <c r="H293" s="828">
        <v>4</v>
      </c>
      <c r="I293" s="828">
        <v>3</v>
      </c>
      <c r="J293" s="828">
        <v>94.231517999999994</v>
      </c>
      <c r="L293" s="830">
        <v>216</v>
      </c>
      <c r="M293" s="830">
        <v>19</v>
      </c>
      <c r="N293" s="830">
        <v>4</v>
      </c>
      <c r="O293" s="829" t="s">
        <v>1389</v>
      </c>
      <c r="P293" s="829" t="str">
        <f t="shared" si="27"/>
        <v>jnstrw</v>
      </c>
    </row>
    <row r="294" spans="1:16" x14ac:dyDescent="0.25">
      <c r="A294" s="828">
        <v>45146</v>
      </c>
      <c r="B294" s="828">
        <v>13</v>
      </c>
      <c r="C294" s="828">
        <f t="shared" si="25"/>
        <v>2015</v>
      </c>
      <c r="D294" s="828">
        <v>76</v>
      </c>
      <c r="E294" s="828">
        <f t="shared" si="26"/>
        <v>38</v>
      </c>
      <c r="F294" s="828" t="str">
        <f t="shared" si="23"/>
        <v>Hoko Rv</v>
      </c>
      <c r="G294" s="828" t="str">
        <f t="shared" si="24"/>
        <v>M</v>
      </c>
      <c r="H294" s="828">
        <v>5</v>
      </c>
      <c r="I294" s="828">
        <v>3</v>
      </c>
      <c r="J294" s="828">
        <v>37.539330999999997</v>
      </c>
      <c r="L294" s="830">
        <v>217</v>
      </c>
      <c r="M294" s="830">
        <v>20</v>
      </c>
      <c r="N294" s="830">
        <v>1</v>
      </c>
      <c r="O294" s="829" t="s">
        <v>1391</v>
      </c>
      <c r="P294" s="829" t="str">
        <f t="shared" si="27"/>
        <v>swvcih</v>
      </c>
    </row>
    <row r="295" spans="1:16" x14ac:dyDescent="0.25">
      <c r="A295" s="828">
        <v>45147</v>
      </c>
      <c r="B295" s="828">
        <v>14</v>
      </c>
      <c r="C295" s="828">
        <f t="shared" si="25"/>
        <v>2016</v>
      </c>
      <c r="D295" s="828">
        <v>1</v>
      </c>
      <c r="E295" s="828">
        <f t="shared" si="26"/>
        <v>1</v>
      </c>
      <c r="F295" s="828" t="str">
        <f t="shared" si="23"/>
        <v>NkSm FF</v>
      </c>
      <c r="G295" s="828" t="str">
        <f t="shared" si="24"/>
        <v>U</v>
      </c>
      <c r="H295" s="828">
        <v>2</v>
      </c>
      <c r="I295" s="828">
        <v>3</v>
      </c>
      <c r="J295" s="828">
        <v>51.626787</v>
      </c>
      <c r="L295" s="830">
        <v>218</v>
      </c>
      <c r="M295" s="830">
        <v>20</v>
      </c>
      <c r="N295" s="830">
        <v>2</v>
      </c>
      <c r="O295" s="829" t="s">
        <v>1393</v>
      </c>
      <c r="P295" s="829" t="str">
        <f t="shared" si="27"/>
        <v>swvcih</v>
      </c>
    </row>
    <row r="296" spans="1:16" x14ac:dyDescent="0.25">
      <c r="A296" s="828">
        <v>45148</v>
      </c>
      <c r="B296" s="828">
        <v>14</v>
      </c>
      <c r="C296" s="828">
        <f t="shared" si="25"/>
        <v>2016</v>
      </c>
      <c r="D296" s="828">
        <v>1</v>
      </c>
      <c r="E296" s="828">
        <f t="shared" si="26"/>
        <v>1</v>
      </c>
      <c r="F296" s="828" t="str">
        <f t="shared" si="23"/>
        <v>NkSm FF</v>
      </c>
      <c r="G296" s="828" t="str">
        <f t="shared" si="24"/>
        <v>U</v>
      </c>
      <c r="H296" s="828">
        <v>3</v>
      </c>
      <c r="I296" s="828">
        <v>3</v>
      </c>
      <c r="J296" s="828">
        <v>369.75773500000003</v>
      </c>
      <c r="L296" s="830">
        <v>219</v>
      </c>
      <c r="M296" s="830">
        <v>20</v>
      </c>
      <c r="N296" s="830">
        <v>3</v>
      </c>
      <c r="O296" s="829" t="s">
        <v>1395</v>
      </c>
      <c r="P296" s="829" t="str">
        <f t="shared" si="27"/>
        <v>swvciw</v>
      </c>
    </row>
    <row r="297" spans="1:16" x14ac:dyDescent="0.25">
      <c r="A297" s="828">
        <v>45149</v>
      </c>
      <c r="B297" s="828">
        <v>14</v>
      </c>
      <c r="C297" s="828">
        <f t="shared" si="25"/>
        <v>2016</v>
      </c>
      <c r="D297" s="828">
        <v>1</v>
      </c>
      <c r="E297" s="828">
        <f t="shared" si="26"/>
        <v>1</v>
      </c>
      <c r="F297" s="828" t="str">
        <f t="shared" si="23"/>
        <v>NkSm FF</v>
      </c>
      <c r="G297" s="828" t="str">
        <f t="shared" si="24"/>
        <v>U</v>
      </c>
      <c r="H297" s="828">
        <v>4</v>
      </c>
      <c r="I297" s="828">
        <v>3</v>
      </c>
      <c r="J297" s="828">
        <v>200.16780199999999</v>
      </c>
      <c r="L297" s="830">
        <v>220</v>
      </c>
      <c r="M297" s="830">
        <v>20</v>
      </c>
      <c r="N297" s="830">
        <v>4</v>
      </c>
      <c r="O297" s="829" t="s">
        <v>1397</v>
      </c>
      <c r="P297" s="829" t="str">
        <f t="shared" si="27"/>
        <v>swvciw</v>
      </c>
    </row>
    <row r="298" spans="1:16" x14ac:dyDescent="0.25">
      <c r="A298" s="828">
        <v>45150</v>
      </c>
      <c r="B298" s="828">
        <v>14</v>
      </c>
      <c r="C298" s="828">
        <f t="shared" si="25"/>
        <v>2016</v>
      </c>
      <c r="D298" s="828">
        <v>1</v>
      </c>
      <c r="E298" s="828">
        <f t="shared" si="26"/>
        <v>1</v>
      </c>
      <c r="F298" s="828" t="str">
        <f t="shared" si="23"/>
        <v>NkSm FF</v>
      </c>
      <c r="G298" s="828" t="str">
        <f t="shared" si="24"/>
        <v>U</v>
      </c>
      <c r="H298" s="828">
        <v>5</v>
      </c>
      <c r="I298" s="828">
        <v>3</v>
      </c>
      <c r="J298" s="828">
        <v>6.9168630000000002</v>
      </c>
      <c r="L298" s="830">
        <v>221</v>
      </c>
      <c r="M298" s="830">
        <v>21</v>
      </c>
      <c r="N298" s="830">
        <v>1</v>
      </c>
      <c r="O298" s="829" t="s">
        <v>1399</v>
      </c>
      <c r="P298" s="829" t="str">
        <f t="shared" si="27"/>
        <v>nwvcih</v>
      </c>
    </row>
    <row r="299" spans="1:16" x14ac:dyDescent="0.25">
      <c r="A299" s="828">
        <v>45151</v>
      </c>
      <c r="B299" s="828">
        <v>14</v>
      </c>
      <c r="C299" s="828">
        <f t="shared" si="25"/>
        <v>2016</v>
      </c>
      <c r="D299" s="828">
        <v>2</v>
      </c>
      <c r="E299" s="828">
        <f t="shared" si="26"/>
        <v>1</v>
      </c>
      <c r="F299" s="828" t="str">
        <f t="shared" si="23"/>
        <v>NkSm FF</v>
      </c>
      <c r="G299" s="828" t="str">
        <f t="shared" si="24"/>
        <v>M</v>
      </c>
      <c r="H299" s="828">
        <v>2</v>
      </c>
      <c r="I299" s="828">
        <v>3</v>
      </c>
      <c r="J299" s="828">
        <v>1118.441611</v>
      </c>
      <c r="L299" s="830">
        <v>222</v>
      </c>
      <c r="M299" s="830">
        <v>21</v>
      </c>
      <c r="N299" s="830">
        <v>2</v>
      </c>
      <c r="O299" s="829" t="s">
        <v>1401</v>
      </c>
      <c r="P299" s="829" t="str">
        <f t="shared" si="27"/>
        <v>nwvcih</v>
      </c>
    </row>
    <row r="300" spans="1:16" x14ac:dyDescent="0.25">
      <c r="A300" s="828">
        <v>45152</v>
      </c>
      <c r="B300" s="828">
        <v>14</v>
      </c>
      <c r="C300" s="828">
        <f t="shared" si="25"/>
        <v>2016</v>
      </c>
      <c r="D300" s="828">
        <v>2</v>
      </c>
      <c r="E300" s="828">
        <f t="shared" si="26"/>
        <v>1</v>
      </c>
      <c r="F300" s="828" t="str">
        <f t="shared" si="23"/>
        <v>NkSm FF</v>
      </c>
      <c r="G300" s="828" t="str">
        <f t="shared" si="24"/>
        <v>M</v>
      </c>
      <c r="H300" s="828">
        <v>3</v>
      </c>
      <c r="I300" s="828">
        <v>3</v>
      </c>
      <c r="J300" s="828">
        <v>7945.8061909999997</v>
      </c>
      <c r="L300" s="830">
        <v>223</v>
      </c>
      <c r="M300" s="830">
        <v>21</v>
      </c>
      <c r="N300" s="830">
        <v>3</v>
      </c>
      <c r="O300" s="829" t="s">
        <v>1403</v>
      </c>
      <c r="P300" s="829" t="str">
        <f t="shared" si="27"/>
        <v>nwvciw</v>
      </c>
    </row>
    <row r="301" spans="1:16" x14ac:dyDescent="0.25">
      <c r="A301" s="828">
        <v>45153</v>
      </c>
      <c r="B301" s="828">
        <v>14</v>
      </c>
      <c r="C301" s="828">
        <f t="shared" si="25"/>
        <v>2016</v>
      </c>
      <c r="D301" s="828">
        <v>2</v>
      </c>
      <c r="E301" s="828">
        <f t="shared" si="26"/>
        <v>1</v>
      </c>
      <c r="F301" s="828" t="str">
        <f t="shared" si="23"/>
        <v>NkSm FF</v>
      </c>
      <c r="G301" s="828" t="str">
        <f t="shared" si="24"/>
        <v>M</v>
      </c>
      <c r="H301" s="828">
        <v>4</v>
      </c>
      <c r="I301" s="828">
        <v>3</v>
      </c>
      <c r="J301" s="828">
        <v>4313.0703409999996</v>
      </c>
      <c r="L301" s="830">
        <v>224</v>
      </c>
      <c r="M301" s="830">
        <v>21</v>
      </c>
      <c r="N301" s="830">
        <v>4</v>
      </c>
      <c r="O301" s="829" t="s">
        <v>1405</v>
      </c>
      <c r="P301" s="829" t="str">
        <f t="shared" si="27"/>
        <v>nwvciw</v>
      </c>
    </row>
    <row r="302" spans="1:16" x14ac:dyDescent="0.25">
      <c r="A302" s="828">
        <v>45154</v>
      </c>
      <c r="B302" s="828">
        <v>14</v>
      </c>
      <c r="C302" s="828">
        <f t="shared" si="25"/>
        <v>2016</v>
      </c>
      <c r="D302" s="828">
        <v>2</v>
      </c>
      <c r="E302" s="828">
        <f t="shared" si="26"/>
        <v>1</v>
      </c>
      <c r="F302" s="828" t="str">
        <f t="shared" si="23"/>
        <v>NkSm FF</v>
      </c>
      <c r="G302" s="828" t="str">
        <f t="shared" si="24"/>
        <v>M</v>
      </c>
      <c r="H302" s="828">
        <v>5</v>
      </c>
      <c r="I302" s="828">
        <v>3</v>
      </c>
      <c r="J302" s="828">
        <v>149.20134200000001</v>
      </c>
      <c r="L302" s="830">
        <v>225</v>
      </c>
      <c r="M302" s="830">
        <v>22</v>
      </c>
      <c r="N302" s="830">
        <v>1</v>
      </c>
      <c r="O302" s="829" t="s">
        <v>1407</v>
      </c>
      <c r="P302" s="829" t="str">
        <f t="shared" si="27"/>
        <v>frslwh</v>
      </c>
    </row>
    <row r="303" spans="1:16" x14ac:dyDescent="0.25">
      <c r="A303" s="828">
        <v>45155</v>
      </c>
      <c r="B303" s="828">
        <v>14</v>
      </c>
      <c r="C303" s="828">
        <f t="shared" si="25"/>
        <v>2016</v>
      </c>
      <c r="D303" s="828">
        <v>3</v>
      </c>
      <c r="E303" s="828">
        <f t="shared" si="26"/>
        <v>2</v>
      </c>
      <c r="F303" s="828" t="str">
        <f t="shared" si="23"/>
        <v>NFNK Sp</v>
      </c>
      <c r="G303" s="828" t="str">
        <f t="shared" si="24"/>
        <v>U</v>
      </c>
      <c r="H303" s="828">
        <v>2</v>
      </c>
      <c r="I303" s="828">
        <v>3</v>
      </c>
      <c r="J303" s="828">
        <v>39.619326000000001</v>
      </c>
      <c r="L303" s="830">
        <v>226</v>
      </c>
      <c r="M303" s="830">
        <v>22</v>
      </c>
      <c r="N303" s="830">
        <v>2</v>
      </c>
      <c r="O303" s="829" t="s">
        <v>1409</v>
      </c>
      <c r="P303" s="829" t="str">
        <f t="shared" si="27"/>
        <v>frslwh</v>
      </c>
    </row>
    <row r="304" spans="1:16" x14ac:dyDescent="0.25">
      <c r="A304" s="828">
        <v>45156</v>
      </c>
      <c r="B304" s="828">
        <v>14</v>
      </c>
      <c r="C304" s="828">
        <f t="shared" si="25"/>
        <v>2016</v>
      </c>
      <c r="D304" s="828">
        <v>3</v>
      </c>
      <c r="E304" s="828">
        <f t="shared" si="26"/>
        <v>2</v>
      </c>
      <c r="F304" s="828" t="str">
        <f t="shared" si="23"/>
        <v>NFNK Sp</v>
      </c>
      <c r="G304" s="828" t="str">
        <f t="shared" si="24"/>
        <v>U</v>
      </c>
      <c r="H304" s="828">
        <v>3</v>
      </c>
      <c r="I304" s="828">
        <v>3</v>
      </c>
      <c r="J304" s="828">
        <v>163.51871399999999</v>
      </c>
      <c r="L304" s="830">
        <v>227</v>
      </c>
      <c r="M304" s="830">
        <v>22</v>
      </c>
      <c r="N304" s="830">
        <v>3</v>
      </c>
      <c r="O304" s="829" t="s">
        <v>1411</v>
      </c>
      <c r="P304" s="829" t="str">
        <f t="shared" si="27"/>
        <v>frslww</v>
      </c>
    </row>
    <row r="305" spans="1:16" x14ac:dyDescent="0.25">
      <c r="A305" s="828">
        <v>45157</v>
      </c>
      <c r="B305" s="828">
        <v>14</v>
      </c>
      <c r="C305" s="828">
        <f t="shared" si="25"/>
        <v>2016</v>
      </c>
      <c r="D305" s="828">
        <v>3</v>
      </c>
      <c r="E305" s="828">
        <f t="shared" si="26"/>
        <v>2</v>
      </c>
      <c r="F305" s="828" t="str">
        <f t="shared" si="23"/>
        <v>NFNK Sp</v>
      </c>
      <c r="G305" s="828" t="str">
        <f t="shared" si="24"/>
        <v>U</v>
      </c>
      <c r="H305" s="828">
        <v>4</v>
      </c>
      <c r="I305" s="828">
        <v>2</v>
      </c>
      <c r="J305" s="828">
        <v>0.160414</v>
      </c>
      <c r="L305" s="830">
        <v>228</v>
      </c>
      <c r="M305" s="830">
        <v>22</v>
      </c>
      <c r="N305" s="830">
        <v>4</v>
      </c>
      <c r="O305" s="829" t="s">
        <v>1413</v>
      </c>
      <c r="P305" s="829" t="str">
        <f t="shared" si="27"/>
        <v>frslww</v>
      </c>
    </row>
    <row r="306" spans="1:16" x14ac:dyDescent="0.25">
      <c r="A306" s="828">
        <v>45158</v>
      </c>
      <c r="B306" s="828">
        <v>14</v>
      </c>
      <c r="C306" s="828">
        <f t="shared" si="25"/>
        <v>2016</v>
      </c>
      <c r="D306" s="828">
        <v>3</v>
      </c>
      <c r="E306" s="828">
        <f t="shared" si="26"/>
        <v>2</v>
      </c>
      <c r="F306" s="828" t="str">
        <f t="shared" si="23"/>
        <v>NFNK Sp</v>
      </c>
      <c r="G306" s="828" t="str">
        <f t="shared" si="24"/>
        <v>U</v>
      </c>
      <c r="H306" s="828">
        <v>4</v>
      </c>
      <c r="I306" s="828">
        <v>3</v>
      </c>
      <c r="J306" s="828">
        <v>318.77757600000001</v>
      </c>
      <c r="L306" s="830">
        <v>229</v>
      </c>
      <c r="M306" s="830">
        <v>23</v>
      </c>
      <c r="N306" s="830">
        <v>1</v>
      </c>
      <c r="O306" s="829" t="s">
        <v>1415</v>
      </c>
      <c r="P306" s="829" t="str">
        <f t="shared" si="27"/>
        <v>frsuph</v>
      </c>
    </row>
    <row r="307" spans="1:16" x14ac:dyDescent="0.25">
      <c r="A307" s="828">
        <v>45159</v>
      </c>
      <c r="B307" s="828">
        <v>14</v>
      </c>
      <c r="C307" s="828">
        <f t="shared" si="25"/>
        <v>2016</v>
      </c>
      <c r="D307" s="828">
        <v>3</v>
      </c>
      <c r="E307" s="828">
        <f t="shared" si="26"/>
        <v>2</v>
      </c>
      <c r="F307" s="828" t="str">
        <f t="shared" si="23"/>
        <v>NFNK Sp</v>
      </c>
      <c r="G307" s="828" t="str">
        <f t="shared" si="24"/>
        <v>U</v>
      </c>
      <c r="H307" s="828">
        <v>5</v>
      </c>
      <c r="I307" s="828">
        <v>3</v>
      </c>
      <c r="J307" s="828">
        <v>62.064532999999997</v>
      </c>
      <c r="L307" s="830">
        <v>230</v>
      </c>
      <c r="M307" s="830">
        <v>23</v>
      </c>
      <c r="N307" s="830">
        <v>2</v>
      </c>
      <c r="O307" s="829" t="s">
        <v>1417</v>
      </c>
      <c r="P307" s="829" t="str">
        <f t="shared" si="27"/>
        <v>frsuph</v>
      </c>
    </row>
    <row r="308" spans="1:16" x14ac:dyDescent="0.25">
      <c r="A308" s="828">
        <v>45160</v>
      </c>
      <c r="B308" s="828">
        <v>14</v>
      </c>
      <c r="C308" s="828">
        <f t="shared" si="25"/>
        <v>2016</v>
      </c>
      <c r="D308" s="828">
        <v>4</v>
      </c>
      <c r="E308" s="828">
        <f t="shared" si="26"/>
        <v>2</v>
      </c>
      <c r="F308" s="828" t="str">
        <f t="shared" si="23"/>
        <v>NFNK Sp</v>
      </c>
      <c r="G308" s="828" t="str">
        <f t="shared" si="24"/>
        <v>M</v>
      </c>
      <c r="H308" s="828">
        <v>2</v>
      </c>
      <c r="I308" s="828">
        <v>3</v>
      </c>
      <c r="J308" s="828">
        <v>239.817061</v>
      </c>
      <c r="L308" s="830">
        <v>231</v>
      </c>
      <c r="M308" s="830">
        <v>23</v>
      </c>
      <c r="N308" s="830">
        <v>3</v>
      </c>
      <c r="O308" s="829" t="s">
        <v>1419</v>
      </c>
      <c r="P308" s="829" t="str">
        <f t="shared" si="27"/>
        <v>frsupw</v>
      </c>
    </row>
    <row r="309" spans="1:16" x14ac:dyDescent="0.25">
      <c r="A309" s="828">
        <v>45161</v>
      </c>
      <c r="B309" s="828">
        <v>14</v>
      </c>
      <c r="C309" s="828">
        <f t="shared" si="25"/>
        <v>2016</v>
      </c>
      <c r="D309" s="828">
        <v>4</v>
      </c>
      <c r="E309" s="828">
        <f t="shared" si="26"/>
        <v>2</v>
      </c>
      <c r="F309" s="828" t="str">
        <f t="shared" si="23"/>
        <v>NFNK Sp</v>
      </c>
      <c r="G309" s="828" t="str">
        <f t="shared" si="24"/>
        <v>M</v>
      </c>
      <c r="H309" s="828">
        <v>3</v>
      </c>
      <c r="I309" s="828">
        <v>3</v>
      </c>
      <c r="J309" s="828">
        <v>984.59151799999995</v>
      </c>
      <c r="L309" s="830">
        <v>232</v>
      </c>
      <c r="M309" s="830">
        <v>23</v>
      </c>
      <c r="N309" s="830">
        <v>4</v>
      </c>
      <c r="O309" s="829" t="s">
        <v>1421</v>
      </c>
      <c r="P309" s="829" t="str">
        <f t="shared" si="27"/>
        <v>frsupw</v>
      </c>
    </row>
    <row r="310" spans="1:16" x14ac:dyDescent="0.25">
      <c r="A310" s="828">
        <v>45162</v>
      </c>
      <c r="B310" s="828">
        <v>14</v>
      </c>
      <c r="C310" s="828">
        <f t="shared" si="25"/>
        <v>2016</v>
      </c>
      <c r="D310" s="828">
        <v>4</v>
      </c>
      <c r="E310" s="828">
        <f t="shared" si="26"/>
        <v>2</v>
      </c>
      <c r="F310" s="828" t="str">
        <f t="shared" si="23"/>
        <v>NFNK Sp</v>
      </c>
      <c r="G310" s="828" t="str">
        <f t="shared" si="24"/>
        <v>M</v>
      </c>
      <c r="H310" s="828">
        <v>4</v>
      </c>
      <c r="I310" s="828">
        <v>2</v>
      </c>
      <c r="J310" s="828">
        <v>0.62697000000000003</v>
      </c>
      <c r="L310" s="830">
        <v>233</v>
      </c>
      <c r="M310" s="830">
        <v>25</v>
      </c>
      <c r="N310" s="830">
        <v>1</v>
      </c>
      <c r="O310" s="829" t="s">
        <v>1423</v>
      </c>
      <c r="P310" s="829" t="str">
        <f t="shared" si="27"/>
        <v>bccnhw</v>
      </c>
    </row>
    <row r="311" spans="1:16" x14ac:dyDescent="0.25">
      <c r="A311" s="828">
        <v>45163</v>
      </c>
      <c r="B311" s="828">
        <v>14</v>
      </c>
      <c r="C311" s="828">
        <f t="shared" si="25"/>
        <v>2016</v>
      </c>
      <c r="D311" s="828">
        <v>4</v>
      </c>
      <c r="E311" s="828">
        <f t="shared" si="26"/>
        <v>2</v>
      </c>
      <c r="F311" s="828" t="str">
        <f t="shared" si="23"/>
        <v>NFNK Sp</v>
      </c>
      <c r="G311" s="828" t="str">
        <f t="shared" si="24"/>
        <v>M</v>
      </c>
      <c r="H311" s="828">
        <v>4</v>
      </c>
      <c r="I311" s="828">
        <v>3</v>
      </c>
      <c r="J311" s="828">
        <v>1245.8199669999999</v>
      </c>
      <c r="L311" s="830">
        <v>234</v>
      </c>
      <c r="M311" s="830">
        <v>25</v>
      </c>
      <c r="N311" s="830">
        <v>2</v>
      </c>
      <c r="O311" s="829" t="s">
        <v>1425</v>
      </c>
      <c r="P311" s="829" t="str">
        <f t="shared" si="27"/>
        <v>bccnhw</v>
      </c>
    </row>
    <row r="312" spans="1:16" x14ac:dyDescent="0.25">
      <c r="A312" s="828">
        <v>45164</v>
      </c>
      <c r="B312" s="828">
        <v>14</v>
      </c>
      <c r="C312" s="828">
        <f t="shared" si="25"/>
        <v>2016</v>
      </c>
      <c r="D312" s="828">
        <v>4</v>
      </c>
      <c r="E312" s="828">
        <f t="shared" si="26"/>
        <v>2</v>
      </c>
      <c r="F312" s="828" t="str">
        <f t="shared" si="23"/>
        <v>NFNK Sp</v>
      </c>
      <c r="G312" s="828" t="str">
        <f t="shared" si="24"/>
        <v>M</v>
      </c>
      <c r="H312" s="828">
        <v>5</v>
      </c>
      <c r="I312" s="828">
        <v>3</v>
      </c>
      <c r="J312" s="828">
        <v>61.544927999999999</v>
      </c>
      <c r="L312" s="830">
        <v>235</v>
      </c>
      <c r="M312" s="830">
        <v>26</v>
      </c>
      <c r="N312" s="830">
        <v>1</v>
      </c>
      <c r="O312" s="829" t="s">
        <v>1427</v>
      </c>
      <c r="P312" s="829" t="str">
        <f t="shared" si="27"/>
        <v>bcnchw</v>
      </c>
    </row>
    <row r="313" spans="1:16" x14ac:dyDescent="0.25">
      <c r="A313" s="828">
        <v>45165</v>
      </c>
      <c r="B313" s="828">
        <v>14</v>
      </c>
      <c r="C313" s="828">
        <f t="shared" si="25"/>
        <v>2016</v>
      </c>
      <c r="D313" s="828">
        <v>5</v>
      </c>
      <c r="E313" s="828">
        <f t="shared" si="26"/>
        <v>3</v>
      </c>
      <c r="F313" s="828" t="str">
        <f t="shared" si="23"/>
        <v>SFNK Sp</v>
      </c>
      <c r="G313" s="828" t="str">
        <f t="shared" si="24"/>
        <v>U</v>
      </c>
      <c r="H313" s="828">
        <v>2</v>
      </c>
      <c r="I313" s="828">
        <v>3</v>
      </c>
      <c r="J313" s="828">
        <v>78.511765999999994</v>
      </c>
      <c r="L313" s="830">
        <v>236</v>
      </c>
      <c r="M313" s="830">
        <v>26</v>
      </c>
      <c r="N313" s="830">
        <v>2</v>
      </c>
      <c r="O313" s="829" t="s">
        <v>1429</v>
      </c>
      <c r="P313" s="829" t="str">
        <f t="shared" si="27"/>
        <v>bcnchw</v>
      </c>
    </row>
    <row r="314" spans="1:16" x14ac:dyDescent="0.25">
      <c r="A314" s="828">
        <v>45166</v>
      </c>
      <c r="B314" s="828">
        <v>14</v>
      </c>
      <c r="C314" s="828">
        <f t="shared" si="25"/>
        <v>2016</v>
      </c>
      <c r="D314" s="828">
        <v>5</v>
      </c>
      <c r="E314" s="828">
        <f t="shared" si="26"/>
        <v>3</v>
      </c>
      <c r="F314" s="828" t="str">
        <f t="shared" si="23"/>
        <v>SFNK Sp</v>
      </c>
      <c r="G314" s="828" t="str">
        <f t="shared" si="24"/>
        <v>U</v>
      </c>
      <c r="H314" s="828">
        <v>3</v>
      </c>
      <c r="I314" s="828">
        <v>3</v>
      </c>
      <c r="J314" s="828">
        <v>324.02855899999997</v>
      </c>
      <c r="L314" s="830">
        <v>237</v>
      </c>
      <c r="M314" s="830">
        <v>30</v>
      </c>
      <c r="N314" s="830">
        <v>1</v>
      </c>
      <c r="O314" s="829" t="s">
        <v>1431</v>
      </c>
      <c r="P314" s="829" t="str">
        <f t="shared" si="27"/>
        <v>tranhw</v>
      </c>
    </row>
    <row r="315" spans="1:16" x14ac:dyDescent="0.25">
      <c r="A315" s="828">
        <v>45167</v>
      </c>
      <c r="B315" s="828">
        <v>14</v>
      </c>
      <c r="C315" s="828">
        <f t="shared" si="25"/>
        <v>2016</v>
      </c>
      <c r="D315" s="828">
        <v>5</v>
      </c>
      <c r="E315" s="828">
        <f t="shared" si="26"/>
        <v>3</v>
      </c>
      <c r="F315" s="828" t="str">
        <f t="shared" si="23"/>
        <v>SFNK Sp</v>
      </c>
      <c r="G315" s="828" t="str">
        <f t="shared" si="24"/>
        <v>U</v>
      </c>
      <c r="H315" s="828">
        <v>4</v>
      </c>
      <c r="I315" s="828">
        <v>2</v>
      </c>
      <c r="J315" s="828">
        <v>0.13161200000000001</v>
      </c>
      <c r="L315" s="830">
        <v>238</v>
      </c>
      <c r="M315" s="830">
        <v>30</v>
      </c>
      <c r="N315" s="830">
        <v>2</v>
      </c>
      <c r="O315" s="829" t="s">
        <v>1433</v>
      </c>
      <c r="P315" s="829" t="str">
        <f t="shared" si="27"/>
        <v>tranhw</v>
      </c>
    </row>
    <row r="316" spans="1:16" x14ac:dyDescent="0.25">
      <c r="A316" s="828">
        <v>45168</v>
      </c>
      <c r="B316" s="828">
        <v>14</v>
      </c>
      <c r="C316" s="828">
        <f t="shared" si="25"/>
        <v>2016</v>
      </c>
      <c r="D316" s="828">
        <v>5</v>
      </c>
      <c r="E316" s="828">
        <f t="shared" si="26"/>
        <v>3</v>
      </c>
      <c r="F316" s="828" t="str">
        <f t="shared" si="23"/>
        <v>SFNK Sp</v>
      </c>
      <c r="G316" s="828" t="str">
        <f t="shared" si="24"/>
        <v>U</v>
      </c>
      <c r="H316" s="828">
        <v>4</v>
      </c>
      <c r="I316" s="828">
        <v>3</v>
      </c>
      <c r="J316" s="828">
        <v>261.541493</v>
      </c>
      <c r="L316" s="830">
        <v>239</v>
      </c>
      <c r="M316" s="830">
        <v>31</v>
      </c>
      <c r="N316" s="830">
        <v>1</v>
      </c>
      <c r="O316" s="829" t="s">
        <v>1435</v>
      </c>
      <c r="P316" s="829" t="str">
        <f t="shared" si="27"/>
        <v>niakhw</v>
      </c>
    </row>
    <row r="317" spans="1:16" x14ac:dyDescent="0.25">
      <c r="A317" s="828">
        <v>45169</v>
      </c>
      <c r="B317" s="828">
        <v>14</v>
      </c>
      <c r="C317" s="828">
        <f t="shared" si="25"/>
        <v>2016</v>
      </c>
      <c r="D317" s="828">
        <v>5</v>
      </c>
      <c r="E317" s="828">
        <f t="shared" si="26"/>
        <v>3</v>
      </c>
      <c r="F317" s="828" t="str">
        <f t="shared" si="23"/>
        <v>SFNK Sp</v>
      </c>
      <c r="G317" s="828" t="str">
        <f t="shared" si="24"/>
        <v>U</v>
      </c>
      <c r="H317" s="828">
        <v>5</v>
      </c>
      <c r="I317" s="828">
        <v>3</v>
      </c>
      <c r="J317" s="828">
        <v>32.033458000000003</v>
      </c>
      <c r="L317" s="830">
        <v>240</v>
      </c>
      <c r="M317" s="830">
        <v>31</v>
      </c>
      <c r="N317" s="830">
        <v>2</v>
      </c>
      <c r="O317" s="829" t="s">
        <v>1437</v>
      </c>
      <c r="P317" s="829" t="str">
        <f t="shared" si="27"/>
        <v>niakhw</v>
      </c>
    </row>
    <row r="318" spans="1:16" x14ac:dyDescent="0.25">
      <c r="A318" s="828">
        <v>45170</v>
      </c>
      <c r="B318" s="828">
        <v>14</v>
      </c>
      <c r="C318" s="828">
        <f t="shared" si="25"/>
        <v>2016</v>
      </c>
      <c r="D318" s="828">
        <v>7</v>
      </c>
      <c r="E318" s="828">
        <f t="shared" si="26"/>
        <v>4</v>
      </c>
      <c r="F318" s="828" t="str">
        <f t="shared" si="23"/>
        <v>Skag FF</v>
      </c>
      <c r="G318" s="828" t="str">
        <f t="shared" si="24"/>
        <v>U</v>
      </c>
      <c r="H318" s="828">
        <v>2</v>
      </c>
      <c r="I318" s="828">
        <v>3</v>
      </c>
      <c r="J318" s="828">
        <v>272.62647800000002</v>
      </c>
      <c r="L318" s="830">
        <v>241</v>
      </c>
      <c r="M318" s="830">
        <v>32</v>
      </c>
      <c r="N318" s="830">
        <v>1</v>
      </c>
      <c r="O318" s="829" t="s">
        <v>1439</v>
      </c>
      <c r="P318" s="829" t="str">
        <f t="shared" si="27"/>
        <v>noakhw</v>
      </c>
    </row>
    <row r="319" spans="1:16" x14ac:dyDescent="0.25">
      <c r="A319" s="828">
        <v>45171</v>
      </c>
      <c r="B319" s="828">
        <v>14</v>
      </c>
      <c r="C319" s="828">
        <f t="shared" si="25"/>
        <v>2016</v>
      </c>
      <c r="D319" s="828">
        <v>7</v>
      </c>
      <c r="E319" s="828">
        <f t="shared" si="26"/>
        <v>4</v>
      </c>
      <c r="F319" s="828" t="str">
        <f t="shared" si="23"/>
        <v>Skag FF</v>
      </c>
      <c r="G319" s="828" t="str">
        <f t="shared" si="24"/>
        <v>U</v>
      </c>
      <c r="H319" s="828">
        <v>3</v>
      </c>
      <c r="I319" s="828">
        <v>2</v>
      </c>
      <c r="J319" s="828">
        <v>1.208572</v>
      </c>
      <c r="L319" s="830">
        <v>242</v>
      </c>
      <c r="M319" s="830">
        <v>32</v>
      </c>
      <c r="N319" s="830">
        <v>2</v>
      </c>
      <c r="O319" s="829" t="s">
        <v>1441</v>
      </c>
      <c r="P319" s="829" t="str">
        <f t="shared" si="27"/>
        <v>noakhw</v>
      </c>
    </row>
    <row r="320" spans="1:16" x14ac:dyDescent="0.25">
      <c r="A320" s="828">
        <v>45172</v>
      </c>
      <c r="B320" s="828">
        <v>14</v>
      </c>
      <c r="C320" s="828">
        <f t="shared" si="25"/>
        <v>2016</v>
      </c>
      <c r="D320" s="828">
        <v>7</v>
      </c>
      <c r="E320" s="828">
        <f t="shared" si="26"/>
        <v>4</v>
      </c>
      <c r="F320" s="828" t="str">
        <f t="shared" si="23"/>
        <v>Skag FF</v>
      </c>
      <c r="G320" s="828" t="str">
        <f t="shared" si="24"/>
        <v>U</v>
      </c>
      <c r="H320" s="828">
        <v>3</v>
      </c>
      <c r="I320" s="828">
        <v>3</v>
      </c>
      <c r="J320" s="828">
        <v>3675.4768309999999</v>
      </c>
      <c r="L320" s="830">
        <v>243</v>
      </c>
      <c r="M320" s="830">
        <v>33</v>
      </c>
      <c r="N320" s="830">
        <v>1</v>
      </c>
      <c r="O320" s="829" t="s">
        <v>1443</v>
      </c>
      <c r="P320" s="829" t="str">
        <f t="shared" si="27"/>
        <v>siakhw</v>
      </c>
    </row>
    <row r="321" spans="1:16" x14ac:dyDescent="0.25">
      <c r="A321" s="828">
        <v>45173</v>
      </c>
      <c r="B321" s="828">
        <v>14</v>
      </c>
      <c r="C321" s="828">
        <f t="shared" si="25"/>
        <v>2016</v>
      </c>
      <c r="D321" s="828">
        <v>7</v>
      </c>
      <c r="E321" s="828">
        <f t="shared" si="26"/>
        <v>4</v>
      </c>
      <c r="F321" s="828" t="str">
        <f t="shared" si="23"/>
        <v>Skag FF</v>
      </c>
      <c r="G321" s="828" t="str">
        <f t="shared" si="24"/>
        <v>U</v>
      </c>
      <c r="H321" s="828">
        <v>4</v>
      </c>
      <c r="I321" s="828">
        <v>2</v>
      </c>
      <c r="J321" s="828">
        <v>1.7713680000000001</v>
      </c>
      <c r="L321" s="830">
        <v>244</v>
      </c>
      <c r="M321" s="830">
        <v>33</v>
      </c>
      <c r="N321" s="830">
        <v>2</v>
      </c>
      <c r="O321" s="829" t="s">
        <v>1445</v>
      </c>
      <c r="P321" s="829" t="str">
        <f t="shared" si="27"/>
        <v>siakhw</v>
      </c>
    </row>
    <row r="322" spans="1:16" x14ac:dyDescent="0.25">
      <c r="A322" s="828">
        <v>45174</v>
      </c>
      <c r="B322" s="828">
        <v>14</v>
      </c>
      <c r="C322" s="828">
        <f t="shared" si="25"/>
        <v>2016</v>
      </c>
      <c r="D322" s="828">
        <v>7</v>
      </c>
      <c r="E322" s="828">
        <f t="shared" si="26"/>
        <v>4</v>
      </c>
      <c r="F322" s="828" t="str">
        <f t="shared" ref="F322:F385" si="28">VLOOKUP(D322,$L$1:$P$323,5,FALSE)</f>
        <v>Skag FF</v>
      </c>
      <c r="G322" s="828" t="str">
        <f t="shared" ref="G322:G385" si="29">LEFT(VLOOKUP(D322,$L$1:$O$323,4,FALSE),1)</f>
        <v>U</v>
      </c>
      <c r="H322" s="828">
        <v>4</v>
      </c>
      <c r="I322" s="828">
        <v>3</v>
      </c>
      <c r="J322" s="828">
        <v>7783.1219440000004</v>
      </c>
      <c r="L322" s="830">
        <v>245</v>
      </c>
      <c r="M322" s="830">
        <v>34</v>
      </c>
      <c r="N322" s="830">
        <v>1</v>
      </c>
      <c r="O322" s="829" t="s">
        <v>1447</v>
      </c>
      <c r="P322" s="829" t="str">
        <f t="shared" si="27"/>
        <v>soakhw</v>
      </c>
    </row>
    <row r="323" spans="1:16" x14ac:dyDescent="0.25">
      <c r="A323" s="828">
        <v>45175</v>
      </c>
      <c r="B323" s="828">
        <v>14</v>
      </c>
      <c r="C323" s="828">
        <f t="shared" ref="C323:C386" si="30">IF(B323=13,2015,2016)</f>
        <v>2016</v>
      </c>
      <c r="D323" s="828">
        <v>7</v>
      </c>
      <c r="E323" s="828">
        <f t="shared" ref="E323:E386" si="31">ROUNDUP(D323/2,0)</f>
        <v>4</v>
      </c>
      <c r="F323" s="828" t="str">
        <f t="shared" si="28"/>
        <v>Skag FF</v>
      </c>
      <c r="G323" s="828" t="str">
        <f t="shared" si="29"/>
        <v>U</v>
      </c>
      <c r="H323" s="828">
        <v>5</v>
      </c>
      <c r="I323" s="828">
        <v>3</v>
      </c>
      <c r="J323" s="828">
        <v>3012.7572740000001</v>
      </c>
      <c r="L323" s="830">
        <v>246</v>
      </c>
      <c r="M323" s="830">
        <v>34</v>
      </c>
      <c r="N323" s="830">
        <v>2</v>
      </c>
      <c r="O323" s="829" t="s">
        <v>1449</v>
      </c>
      <c r="P323" s="829" t="str">
        <f t="shared" ref="P323" si="32">RIGHT(O323,LEN(O323)-2)</f>
        <v>soakhw</v>
      </c>
    </row>
    <row r="324" spans="1:16" x14ac:dyDescent="0.25">
      <c r="A324" s="828">
        <v>45176</v>
      </c>
      <c r="B324" s="828">
        <v>14</v>
      </c>
      <c r="C324" s="828">
        <f t="shared" si="30"/>
        <v>2016</v>
      </c>
      <c r="D324" s="828">
        <v>8</v>
      </c>
      <c r="E324" s="828">
        <f t="shared" si="31"/>
        <v>4</v>
      </c>
      <c r="F324" s="828" t="str">
        <f t="shared" si="28"/>
        <v>Skag FF</v>
      </c>
      <c r="G324" s="828" t="str">
        <f t="shared" si="29"/>
        <v>M</v>
      </c>
      <c r="H324" s="828">
        <v>2</v>
      </c>
      <c r="I324" s="828">
        <v>3</v>
      </c>
      <c r="J324" s="828">
        <v>25.128774</v>
      </c>
    </row>
    <row r="325" spans="1:16" x14ac:dyDescent="0.25">
      <c r="A325" s="828">
        <v>45177</v>
      </c>
      <c r="B325" s="828">
        <v>14</v>
      </c>
      <c r="C325" s="828">
        <f t="shared" si="30"/>
        <v>2016</v>
      </c>
      <c r="D325" s="828">
        <v>8</v>
      </c>
      <c r="E325" s="828">
        <f t="shared" si="31"/>
        <v>4</v>
      </c>
      <c r="F325" s="828" t="str">
        <f t="shared" si="28"/>
        <v>Skag FF</v>
      </c>
      <c r="G325" s="828" t="str">
        <f t="shared" si="29"/>
        <v>M</v>
      </c>
      <c r="H325" s="828">
        <v>3</v>
      </c>
      <c r="I325" s="828">
        <v>2</v>
      </c>
      <c r="J325" s="828">
        <v>3.2717999999999997E-2</v>
      </c>
    </row>
    <row r="326" spans="1:16" x14ac:dyDescent="0.25">
      <c r="A326" s="828">
        <v>45178</v>
      </c>
      <c r="B326" s="828">
        <v>14</v>
      </c>
      <c r="C326" s="828">
        <f t="shared" si="30"/>
        <v>2016</v>
      </c>
      <c r="D326" s="828">
        <v>8</v>
      </c>
      <c r="E326" s="828">
        <f t="shared" si="31"/>
        <v>4</v>
      </c>
      <c r="F326" s="828" t="str">
        <f t="shared" si="28"/>
        <v>Skag FF</v>
      </c>
      <c r="G326" s="828" t="str">
        <f t="shared" si="29"/>
        <v>M</v>
      </c>
      <c r="H326" s="828">
        <v>3</v>
      </c>
      <c r="I326" s="828">
        <v>3</v>
      </c>
      <c r="J326" s="828">
        <v>98.806693999999993</v>
      </c>
    </row>
    <row r="327" spans="1:16" x14ac:dyDescent="0.25">
      <c r="A327" s="828">
        <v>45179</v>
      </c>
      <c r="B327" s="828">
        <v>14</v>
      </c>
      <c r="C327" s="828">
        <f t="shared" si="30"/>
        <v>2016</v>
      </c>
      <c r="D327" s="828">
        <v>8</v>
      </c>
      <c r="E327" s="828">
        <f t="shared" si="31"/>
        <v>4</v>
      </c>
      <c r="F327" s="828" t="str">
        <f t="shared" si="28"/>
        <v>Skag FF</v>
      </c>
      <c r="G327" s="828" t="str">
        <f t="shared" si="29"/>
        <v>M</v>
      </c>
      <c r="H327" s="828">
        <v>4</v>
      </c>
      <c r="I327" s="828">
        <v>2</v>
      </c>
      <c r="J327" s="828">
        <v>5.5848000000000002E-2</v>
      </c>
    </row>
    <row r="328" spans="1:16" x14ac:dyDescent="0.25">
      <c r="A328" s="828">
        <v>45180</v>
      </c>
      <c r="B328" s="828">
        <v>14</v>
      </c>
      <c r="C328" s="828">
        <f t="shared" si="30"/>
        <v>2016</v>
      </c>
      <c r="D328" s="828">
        <v>8</v>
      </c>
      <c r="E328" s="828">
        <f t="shared" si="31"/>
        <v>4</v>
      </c>
      <c r="F328" s="828" t="str">
        <f t="shared" si="28"/>
        <v>Skag FF</v>
      </c>
      <c r="G328" s="828" t="str">
        <f t="shared" si="29"/>
        <v>M</v>
      </c>
      <c r="H328" s="828">
        <v>4</v>
      </c>
      <c r="I328" s="828">
        <v>3</v>
      </c>
      <c r="J328" s="828">
        <v>243.41552899999999</v>
      </c>
    </row>
    <row r="329" spans="1:16" x14ac:dyDescent="0.25">
      <c r="A329" s="828">
        <v>45181</v>
      </c>
      <c r="B329" s="828">
        <v>14</v>
      </c>
      <c r="C329" s="828">
        <f t="shared" si="30"/>
        <v>2016</v>
      </c>
      <c r="D329" s="828">
        <v>8</v>
      </c>
      <c r="E329" s="828">
        <f t="shared" si="31"/>
        <v>4</v>
      </c>
      <c r="F329" s="828" t="str">
        <f t="shared" si="28"/>
        <v>Skag FF</v>
      </c>
      <c r="G329" s="828" t="str">
        <f t="shared" si="29"/>
        <v>M</v>
      </c>
      <c r="H329" s="828">
        <v>5</v>
      </c>
      <c r="I329" s="828">
        <v>3</v>
      </c>
      <c r="J329" s="828">
        <v>116.84002</v>
      </c>
    </row>
    <row r="330" spans="1:16" x14ac:dyDescent="0.25">
      <c r="A330" s="828">
        <v>45182</v>
      </c>
      <c r="B330" s="828">
        <v>14</v>
      </c>
      <c r="C330" s="828">
        <f t="shared" si="30"/>
        <v>2016</v>
      </c>
      <c r="D330" s="828">
        <v>9</v>
      </c>
      <c r="E330" s="828">
        <f t="shared" si="31"/>
        <v>5</v>
      </c>
      <c r="F330" s="828" t="str">
        <f t="shared" si="28"/>
        <v>SkagFYr</v>
      </c>
      <c r="G330" s="828" t="str">
        <f t="shared" si="29"/>
        <v>U</v>
      </c>
      <c r="H330" s="828">
        <v>2</v>
      </c>
      <c r="I330" s="828">
        <v>3</v>
      </c>
      <c r="J330" s="828">
        <v>17.846874</v>
      </c>
    </row>
    <row r="331" spans="1:16" x14ac:dyDescent="0.25">
      <c r="A331" s="828">
        <v>45183</v>
      </c>
      <c r="B331" s="828">
        <v>14</v>
      </c>
      <c r="C331" s="828">
        <f t="shared" si="30"/>
        <v>2016</v>
      </c>
      <c r="D331" s="828">
        <v>9</v>
      </c>
      <c r="E331" s="828">
        <f t="shared" si="31"/>
        <v>5</v>
      </c>
      <c r="F331" s="828" t="str">
        <f t="shared" si="28"/>
        <v>SkagFYr</v>
      </c>
      <c r="G331" s="828" t="str">
        <f t="shared" si="29"/>
        <v>U</v>
      </c>
      <c r="H331" s="828">
        <v>3</v>
      </c>
      <c r="I331" s="828">
        <v>3</v>
      </c>
      <c r="J331" s="828">
        <v>247.04235</v>
      </c>
    </row>
    <row r="332" spans="1:16" x14ac:dyDescent="0.25">
      <c r="A332" s="828">
        <v>45184</v>
      </c>
      <c r="B332" s="828">
        <v>14</v>
      </c>
      <c r="C332" s="828">
        <f t="shared" si="30"/>
        <v>2016</v>
      </c>
      <c r="D332" s="828">
        <v>9</v>
      </c>
      <c r="E332" s="828">
        <f t="shared" si="31"/>
        <v>5</v>
      </c>
      <c r="F332" s="828" t="str">
        <f t="shared" si="28"/>
        <v>SkagFYr</v>
      </c>
      <c r="G332" s="828" t="str">
        <f t="shared" si="29"/>
        <v>U</v>
      </c>
      <c r="H332" s="828">
        <v>4</v>
      </c>
      <c r="I332" s="828">
        <v>2</v>
      </c>
      <c r="J332" s="828">
        <v>2.4513579999999999</v>
      </c>
    </row>
    <row r="333" spans="1:16" x14ac:dyDescent="0.25">
      <c r="A333" s="828">
        <v>45185</v>
      </c>
      <c r="B333" s="828">
        <v>14</v>
      </c>
      <c r="C333" s="828">
        <f t="shared" si="30"/>
        <v>2016</v>
      </c>
      <c r="D333" s="828">
        <v>9</v>
      </c>
      <c r="E333" s="828">
        <f t="shared" si="31"/>
        <v>5</v>
      </c>
      <c r="F333" s="828" t="str">
        <f t="shared" si="28"/>
        <v>SkagFYr</v>
      </c>
      <c r="G333" s="828" t="str">
        <f t="shared" si="29"/>
        <v>U</v>
      </c>
      <c r="H333" s="828">
        <v>4</v>
      </c>
      <c r="I333" s="828">
        <v>3</v>
      </c>
      <c r="J333" s="828">
        <v>520.88851099999999</v>
      </c>
    </row>
    <row r="334" spans="1:16" x14ac:dyDescent="0.25">
      <c r="A334" s="828">
        <v>45186</v>
      </c>
      <c r="B334" s="828">
        <v>14</v>
      </c>
      <c r="C334" s="828">
        <f t="shared" si="30"/>
        <v>2016</v>
      </c>
      <c r="D334" s="828">
        <v>9</v>
      </c>
      <c r="E334" s="828">
        <f t="shared" si="31"/>
        <v>5</v>
      </c>
      <c r="F334" s="828" t="str">
        <f t="shared" si="28"/>
        <v>SkagFYr</v>
      </c>
      <c r="G334" s="828" t="str">
        <f t="shared" si="29"/>
        <v>U</v>
      </c>
      <c r="H334" s="828">
        <v>5</v>
      </c>
      <c r="I334" s="828">
        <v>3</v>
      </c>
      <c r="J334" s="828">
        <v>159.31312600000001</v>
      </c>
    </row>
    <row r="335" spans="1:16" x14ac:dyDescent="0.25">
      <c r="A335" s="828">
        <v>45187</v>
      </c>
      <c r="B335" s="828">
        <v>14</v>
      </c>
      <c r="C335" s="828">
        <f t="shared" si="30"/>
        <v>2016</v>
      </c>
      <c r="D335" s="828">
        <v>11</v>
      </c>
      <c r="E335" s="828">
        <f t="shared" si="31"/>
        <v>6</v>
      </c>
      <c r="F335" s="828" t="str">
        <f t="shared" si="28"/>
        <v>SkagSpY</v>
      </c>
      <c r="G335" s="828" t="str">
        <f t="shared" si="29"/>
        <v>U</v>
      </c>
      <c r="H335" s="828">
        <v>2</v>
      </c>
      <c r="I335" s="828">
        <v>3</v>
      </c>
      <c r="J335" s="828">
        <v>16.381070000000001</v>
      </c>
    </row>
    <row r="336" spans="1:16" x14ac:dyDescent="0.25">
      <c r="A336" s="828">
        <v>45188</v>
      </c>
      <c r="B336" s="828">
        <v>14</v>
      </c>
      <c r="C336" s="828">
        <f t="shared" si="30"/>
        <v>2016</v>
      </c>
      <c r="D336" s="828">
        <v>11</v>
      </c>
      <c r="E336" s="828">
        <f t="shared" si="31"/>
        <v>6</v>
      </c>
      <c r="F336" s="828" t="str">
        <f t="shared" si="28"/>
        <v>SkagSpY</v>
      </c>
      <c r="G336" s="828" t="str">
        <f t="shared" si="29"/>
        <v>U</v>
      </c>
      <c r="H336" s="828">
        <v>3</v>
      </c>
      <c r="I336" s="828">
        <v>3</v>
      </c>
      <c r="J336" s="828">
        <v>387.01362499999999</v>
      </c>
    </row>
    <row r="337" spans="1:10" x14ac:dyDescent="0.25">
      <c r="A337" s="828">
        <v>45189</v>
      </c>
      <c r="B337" s="828">
        <v>14</v>
      </c>
      <c r="C337" s="828">
        <f t="shared" si="30"/>
        <v>2016</v>
      </c>
      <c r="D337" s="828">
        <v>11</v>
      </c>
      <c r="E337" s="828">
        <f t="shared" si="31"/>
        <v>6</v>
      </c>
      <c r="F337" s="828" t="str">
        <f t="shared" si="28"/>
        <v>SkagSpY</v>
      </c>
      <c r="G337" s="828" t="str">
        <f t="shared" si="29"/>
        <v>U</v>
      </c>
      <c r="H337" s="828">
        <v>4</v>
      </c>
      <c r="I337" s="828">
        <v>2</v>
      </c>
      <c r="J337" s="828">
        <v>213.72423900000001</v>
      </c>
    </row>
    <row r="338" spans="1:10" x14ac:dyDescent="0.25">
      <c r="A338" s="828">
        <v>45190</v>
      </c>
      <c r="B338" s="828">
        <v>14</v>
      </c>
      <c r="C338" s="828">
        <f t="shared" si="30"/>
        <v>2016</v>
      </c>
      <c r="D338" s="828">
        <v>11</v>
      </c>
      <c r="E338" s="828">
        <f t="shared" si="31"/>
        <v>6</v>
      </c>
      <c r="F338" s="828" t="str">
        <f t="shared" si="28"/>
        <v>SkagSpY</v>
      </c>
      <c r="G338" s="828" t="str">
        <f t="shared" si="29"/>
        <v>U</v>
      </c>
      <c r="H338" s="828">
        <v>4</v>
      </c>
      <c r="I338" s="828">
        <v>3</v>
      </c>
      <c r="J338" s="828">
        <v>1789.816634</v>
      </c>
    </row>
    <row r="339" spans="1:10" x14ac:dyDescent="0.25">
      <c r="A339" s="828">
        <v>45191</v>
      </c>
      <c r="B339" s="828">
        <v>14</v>
      </c>
      <c r="C339" s="828">
        <f t="shared" si="30"/>
        <v>2016</v>
      </c>
      <c r="D339" s="828">
        <v>11</v>
      </c>
      <c r="E339" s="828">
        <f t="shared" si="31"/>
        <v>6</v>
      </c>
      <c r="F339" s="828" t="str">
        <f t="shared" si="28"/>
        <v>SkagSpY</v>
      </c>
      <c r="G339" s="828" t="str">
        <f t="shared" si="29"/>
        <v>U</v>
      </c>
      <c r="H339" s="828">
        <v>5</v>
      </c>
      <c r="I339" s="828">
        <v>2</v>
      </c>
      <c r="J339" s="828">
        <v>13.546797</v>
      </c>
    </row>
    <row r="340" spans="1:10" x14ac:dyDescent="0.25">
      <c r="A340" s="828">
        <v>45192</v>
      </c>
      <c r="B340" s="828">
        <v>14</v>
      </c>
      <c r="C340" s="828">
        <f t="shared" si="30"/>
        <v>2016</v>
      </c>
      <c r="D340" s="828">
        <v>11</v>
      </c>
      <c r="E340" s="828">
        <f t="shared" si="31"/>
        <v>6</v>
      </c>
      <c r="F340" s="828" t="str">
        <f t="shared" si="28"/>
        <v>SkagSpY</v>
      </c>
      <c r="G340" s="828" t="str">
        <f t="shared" si="29"/>
        <v>U</v>
      </c>
      <c r="H340" s="828">
        <v>5</v>
      </c>
      <c r="I340" s="828">
        <v>3</v>
      </c>
      <c r="J340" s="828">
        <v>490.84217599999999</v>
      </c>
    </row>
    <row r="341" spans="1:10" x14ac:dyDescent="0.25">
      <c r="A341" s="828">
        <v>45193</v>
      </c>
      <c r="B341" s="828">
        <v>14</v>
      </c>
      <c r="C341" s="828">
        <f t="shared" si="30"/>
        <v>2016</v>
      </c>
      <c r="D341" s="828">
        <v>12</v>
      </c>
      <c r="E341" s="828">
        <f t="shared" si="31"/>
        <v>6</v>
      </c>
      <c r="F341" s="828" t="str">
        <f t="shared" si="28"/>
        <v>SkagSpY</v>
      </c>
      <c r="G341" s="828" t="str">
        <f t="shared" si="29"/>
        <v>M</v>
      </c>
      <c r="H341" s="828">
        <v>2</v>
      </c>
      <c r="I341" s="828">
        <v>3</v>
      </c>
      <c r="J341" s="828">
        <v>13.842171</v>
      </c>
    </row>
    <row r="342" spans="1:10" x14ac:dyDescent="0.25">
      <c r="A342" s="828">
        <v>45194</v>
      </c>
      <c r="B342" s="828">
        <v>14</v>
      </c>
      <c r="C342" s="828">
        <f t="shared" si="30"/>
        <v>2016</v>
      </c>
      <c r="D342" s="828">
        <v>12</v>
      </c>
      <c r="E342" s="828">
        <f t="shared" si="31"/>
        <v>6</v>
      </c>
      <c r="F342" s="828" t="str">
        <f t="shared" si="28"/>
        <v>SkagSpY</v>
      </c>
      <c r="G342" s="828" t="str">
        <f t="shared" si="29"/>
        <v>M</v>
      </c>
      <c r="H342" s="828">
        <v>3</v>
      </c>
      <c r="I342" s="828">
        <v>3</v>
      </c>
      <c r="J342" s="828">
        <v>320.362166</v>
      </c>
    </row>
    <row r="343" spans="1:10" x14ac:dyDescent="0.25">
      <c r="A343" s="828">
        <v>45195</v>
      </c>
      <c r="B343" s="828">
        <v>14</v>
      </c>
      <c r="C343" s="828">
        <f t="shared" si="30"/>
        <v>2016</v>
      </c>
      <c r="D343" s="828">
        <v>12</v>
      </c>
      <c r="E343" s="828">
        <f t="shared" si="31"/>
        <v>6</v>
      </c>
      <c r="F343" s="828" t="str">
        <f t="shared" si="28"/>
        <v>SkagSpY</v>
      </c>
      <c r="G343" s="828" t="str">
        <f t="shared" si="29"/>
        <v>M</v>
      </c>
      <c r="H343" s="828">
        <v>4</v>
      </c>
      <c r="I343" s="828">
        <v>2</v>
      </c>
      <c r="J343" s="828">
        <v>126.89087000000001</v>
      </c>
    </row>
    <row r="344" spans="1:10" x14ac:dyDescent="0.25">
      <c r="A344" s="828">
        <v>45196</v>
      </c>
      <c r="B344" s="828">
        <v>14</v>
      </c>
      <c r="C344" s="828">
        <f t="shared" si="30"/>
        <v>2016</v>
      </c>
      <c r="D344" s="828">
        <v>12</v>
      </c>
      <c r="E344" s="828">
        <f t="shared" si="31"/>
        <v>6</v>
      </c>
      <c r="F344" s="828" t="str">
        <f t="shared" si="28"/>
        <v>SkagSpY</v>
      </c>
      <c r="G344" s="828" t="str">
        <f t="shared" si="29"/>
        <v>M</v>
      </c>
      <c r="H344" s="828">
        <v>4</v>
      </c>
      <c r="I344" s="828">
        <v>3</v>
      </c>
      <c r="J344" s="828">
        <v>1053.1169769999999</v>
      </c>
    </row>
    <row r="345" spans="1:10" x14ac:dyDescent="0.25">
      <c r="A345" s="828">
        <v>45197</v>
      </c>
      <c r="B345" s="828">
        <v>14</v>
      </c>
      <c r="C345" s="828">
        <f t="shared" si="30"/>
        <v>2016</v>
      </c>
      <c r="D345" s="828">
        <v>12</v>
      </c>
      <c r="E345" s="828">
        <f t="shared" si="31"/>
        <v>6</v>
      </c>
      <c r="F345" s="828" t="str">
        <f t="shared" si="28"/>
        <v>SkagSpY</v>
      </c>
      <c r="G345" s="828" t="str">
        <f t="shared" si="29"/>
        <v>M</v>
      </c>
      <c r="H345" s="828">
        <v>5</v>
      </c>
      <c r="I345" s="828">
        <v>2</v>
      </c>
      <c r="J345" s="828">
        <v>2.8513000000000002</v>
      </c>
    </row>
    <row r="346" spans="1:10" x14ac:dyDescent="0.25">
      <c r="A346" s="828">
        <v>45198</v>
      </c>
      <c r="B346" s="828">
        <v>14</v>
      </c>
      <c r="C346" s="828">
        <f t="shared" si="30"/>
        <v>2016</v>
      </c>
      <c r="D346" s="828">
        <v>12</v>
      </c>
      <c r="E346" s="828">
        <f t="shared" si="31"/>
        <v>6</v>
      </c>
      <c r="F346" s="828" t="str">
        <f t="shared" si="28"/>
        <v>SkagSpY</v>
      </c>
      <c r="G346" s="828" t="str">
        <f t="shared" si="29"/>
        <v>M</v>
      </c>
      <c r="H346" s="828">
        <v>5</v>
      </c>
      <c r="I346" s="828">
        <v>3</v>
      </c>
      <c r="J346" s="828">
        <v>103.311393</v>
      </c>
    </row>
    <row r="347" spans="1:10" x14ac:dyDescent="0.25">
      <c r="A347" s="828">
        <v>45199</v>
      </c>
      <c r="B347" s="828">
        <v>14</v>
      </c>
      <c r="C347" s="828">
        <f t="shared" si="30"/>
        <v>2016</v>
      </c>
      <c r="D347" s="828">
        <v>13</v>
      </c>
      <c r="E347" s="828">
        <f t="shared" si="31"/>
        <v>7</v>
      </c>
      <c r="F347" s="828" t="str">
        <f t="shared" si="28"/>
        <v>Snoh FF</v>
      </c>
      <c r="G347" s="828" t="str">
        <f t="shared" si="29"/>
        <v>U</v>
      </c>
      <c r="H347" s="828">
        <v>2</v>
      </c>
      <c r="I347" s="828">
        <v>3</v>
      </c>
      <c r="J347" s="828">
        <v>311.63658099999998</v>
      </c>
    </row>
    <row r="348" spans="1:10" x14ac:dyDescent="0.25">
      <c r="A348" s="828">
        <v>45200</v>
      </c>
      <c r="B348" s="828">
        <v>14</v>
      </c>
      <c r="C348" s="828">
        <f t="shared" si="30"/>
        <v>2016</v>
      </c>
      <c r="D348" s="828">
        <v>13</v>
      </c>
      <c r="E348" s="828">
        <f t="shared" si="31"/>
        <v>7</v>
      </c>
      <c r="F348" s="828" t="str">
        <f t="shared" si="28"/>
        <v>Snoh FF</v>
      </c>
      <c r="G348" s="828" t="str">
        <f t="shared" si="29"/>
        <v>U</v>
      </c>
      <c r="H348" s="828">
        <v>3</v>
      </c>
      <c r="I348" s="828">
        <v>3</v>
      </c>
      <c r="J348" s="828">
        <v>489.40950500000002</v>
      </c>
    </row>
    <row r="349" spans="1:10" x14ac:dyDescent="0.25">
      <c r="A349" s="828">
        <v>45201</v>
      </c>
      <c r="B349" s="828">
        <v>14</v>
      </c>
      <c r="C349" s="828">
        <f t="shared" si="30"/>
        <v>2016</v>
      </c>
      <c r="D349" s="828">
        <v>13</v>
      </c>
      <c r="E349" s="828">
        <f t="shared" si="31"/>
        <v>7</v>
      </c>
      <c r="F349" s="828" t="str">
        <f t="shared" si="28"/>
        <v>Snoh FF</v>
      </c>
      <c r="G349" s="828" t="str">
        <f t="shared" si="29"/>
        <v>U</v>
      </c>
      <c r="H349" s="828">
        <v>4</v>
      </c>
      <c r="I349" s="828">
        <v>3</v>
      </c>
      <c r="J349" s="828">
        <v>2110.8934330000002</v>
      </c>
    </row>
    <row r="350" spans="1:10" x14ac:dyDescent="0.25">
      <c r="A350" s="828">
        <v>45202</v>
      </c>
      <c r="B350" s="828">
        <v>14</v>
      </c>
      <c r="C350" s="828">
        <f t="shared" si="30"/>
        <v>2016</v>
      </c>
      <c r="D350" s="828">
        <v>13</v>
      </c>
      <c r="E350" s="828">
        <f t="shared" si="31"/>
        <v>7</v>
      </c>
      <c r="F350" s="828" t="str">
        <f t="shared" si="28"/>
        <v>Snoh FF</v>
      </c>
      <c r="G350" s="828" t="str">
        <f t="shared" si="29"/>
        <v>U</v>
      </c>
      <c r="H350" s="828">
        <v>5</v>
      </c>
      <c r="I350" s="828">
        <v>3</v>
      </c>
      <c r="J350" s="828">
        <v>151.89517499999999</v>
      </c>
    </row>
    <row r="351" spans="1:10" x14ac:dyDescent="0.25">
      <c r="A351" s="828">
        <v>45203</v>
      </c>
      <c r="B351" s="828">
        <v>14</v>
      </c>
      <c r="C351" s="828">
        <f t="shared" si="30"/>
        <v>2016</v>
      </c>
      <c r="D351" s="828">
        <v>14</v>
      </c>
      <c r="E351" s="828">
        <f t="shared" si="31"/>
        <v>7</v>
      </c>
      <c r="F351" s="828" t="str">
        <f t="shared" si="28"/>
        <v>Snoh FF</v>
      </c>
      <c r="G351" s="828" t="str">
        <f t="shared" si="29"/>
        <v>M</v>
      </c>
      <c r="H351" s="828">
        <v>2</v>
      </c>
      <c r="I351" s="828">
        <v>3</v>
      </c>
      <c r="J351" s="828">
        <v>33.866370000000003</v>
      </c>
    </row>
    <row r="352" spans="1:10" x14ac:dyDescent="0.25">
      <c r="A352" s="828">
        <v>45204</v>
      </c>
      <c r="B352" s="828">
        <v>14</v>
      </c>
      <c r="C352" s="828">
        <f t="shared" si="30"/>
        <v>2016</v>
      </c>
      <c r="D352" s="828">
        <v>14</v>
      </c>
      <c r="E352" s="828">
        <f t="shared" si="31"/>
        <v>7</v>
      </c>
      <c r="F352" s="828" t="str">
        <f t="shared" si="28"/>
        <v>Snoh FF</v>
      </c>
      <c r="G352" s="828" t="str">
        <f t="shared" si="29"/>
        <v>M</v>
      </c>
      <c r="H352" s="828">
        <v>3</v>
      </c>
      <c r="I352" s="828">
        <v>3</v>
      </c>
      <c r="J352" s="828">
        <v>629.04301799999996</v>
      </c>
    </row>
    <row r="353" spans="1:10" x14ac:dyDescent="0.25">
      <c r="A353" s="828">
        <v>45205</v>
      </c>
      <c r="B353" s="828">
        <v>14</v>
      </c>
      <c r="C353" s="828">
        <f t="shared" si="30"/>
        <v>2016</v>
      </c>
      <c r="D353" s="828">
        <v>14</v>
      </c>
      <c r="E353" s="828">
        <f t="shared" si="31"/>
        <v>7</v>
      </c>
      <c r="F353" s="828" t="str">
        <f t="shared" si="28"/>
        <v>Snoh FF</v>
      </c>
      <c r="G353" s="828" t="str">
        <f t="shared" si="29"/>
        <v>M</v>
      </c>
      <c r="H353" s="828">
        <v>4</v>
      </c>
      <c r="I353" s="828">
        <v>3</v>
      </c>
      <c r="J353" s="828">
        <v>585.25219800000002</v>
      </c>
    </row>
    <row r="354" spans="1:10" x14ac:dyDescent="0.25">
      <c r="A354" s="828">
        <v>45206</v>
      </c>
      <c r="B354" s="828">
        <v>14</v>
      </c>
      <c r="C354" s="828">
        <f t="shared" si="30"/>
        <v>2016</v>
      </c>
      <c r="D354" s="828">
        <v>14</v>
      </c>
      <c r="E354" s="828">
        <f t="shared" si="31"/>
        <v>7</v>
      </c>
      <c r="F354" s="828" t="str">
        <f t="shared" si="28"/>
        <v>Snoh FF</v>
      </c>
      <c r="G354" s="828" t="str">
        <f t="shared" si="29"/>
        <v>M</v>
      </c>
      <c r="H354" s="828">
        <v>5</v>
      </c>
      <c r="I354" s="828">
        <v>3</v>
      </c>
      <c r="J354" s="828">
        <v>639.49499000000003</v>
      </c>
    </row>
    <row r="355" spans="1:10" x14ac:dyDescent="0.25">
      <c r="A355" s="828">
        <v>45207</v>
      </c>
      <c r="B355" s="828">
        <v>14</v>
      </c>
      <c r="C355" s="828">
        <f t="shared" si="30"/>
        <v>2016</v>
      </c>
      <c r="D355" s="828">
        <v>15</v>
      </c>
      <c r="E355" s="828">
        <f t="shared" si="31"/>
        <v>8</v>
      </c>
      <c r="F355" s="828" t="str">
        <f t="shared" si="28"/>
        <v>SnohFYr</v>
      </c>
      <c r="G355" s="828" t="str">
        <f t="shared" si="29"/>
        <v>U</v>
      </c>
      <c r="H355" s="828">
        <v>3</v>
      </c>
      <c r="I355" s="828">
        <v>3</v>
      </c>
      <c r="J355" s="828">
        <v>22.5853</v>
      </c>
    </row>
    <row r="356" spans="1:10" x14ac:dyDescent="0.25">
      <c r="A356" s="828">
        <v>45208</v>
      </c>
      <c r="B356" s="828">
        <v>14</v>
      </c>
      <c r="C356" s="828">
        <f t="shared" si="30"/>
        <v>2016</v>
      </c>
      <c r="D356" s="828">
        <v>15</v>
      </c>
      <c r="E356" s="828">
        <f t="shared" si="31"/>
        <v>8</v>
      </c>
      <c r="F356" s="828" t="str">
        <f t="shared" si="28"/>
        <v>SnohFYr</v>
      </c>
      <c r="G356" s="828" t="str">
        <f t="shared" si="29"/>
        <v>U</v>
      </c>
      <c r="H356" s="828">
        <v>4</v>
      </c>
      <c r="I356" s="828">
        <v>3</v>
      </c>
      <c r="J356" s="828">
        <v>589.86837300000002</v>
      </c>
    </row>
    <row r="357" spans="1:10" x14ac:dyDescent="0.25">
      <c r="A357" s="828">
        <v>45209</v>
      </c>
      <c r="B357" s="828">
        <v>14</v>
      </c>
      <c r="C357" s="828">
        <f t="shared" si="30"/>
        <v>2016</v>
      </c>
      <c r="D357" s="828">
        <v>15</v>
      </c>
      <c r="E357" s="828">
        <f t="shared" si="31"/>
        <v>8</v>
      </c>
      <c r="F357" s="828" t="str">
        <f t="shared" si="28"/>
        <v>SnohFYr</v>
      </c>
      <c r="G357" s="828" t="str">
        <f t="shared" si="29"/>
        <v>U</v>
      </c>
      <c r="H357" s="828">
        <v>5</v>
      </c>
      <c r="I357" s="828">
        <v>3</v>
      </c>
      <c r="J357" s="828">
        <v>143.39656400000001</v>
      </c>
    </row>
    <row r="358" spans="1:10" x14ac:dyDescent="0.25">
      <c r="A358" s="828">
        <v>45210</v>
      </c>
      <c r="B358" s="828">
        <v>14</v>
      </c>
      <c r="C358" s="828">
        <f t="shared" si="30"/>
        <v>2016</v>
      </c>
      <c r="D358" s="828">
        <v>16</v>
      </c>
      <c r="E358" s="828">
        <f t="shared" si="31"/>
        <v>8</v>
      </c>
      <c r="F358" s="828" t="str">
        <f t="shared" si="28"/>
        <v>SnohFYr</v>
      </c>
      <c r="G358" s="828" t="str">
        <f t="shared" si="29"/>
        <v>M</v>
      </c>
      <c r="H358" s="828">
        <v>3</v>
      </c>
      <c r="I358" s="828">
        <v>3</v>
      </c>
      <c r="J358" s="828">
        <v>886.779178</v>
      </c>
    </row>
    <row r="359" spans="1:10" x14ac:dyDescent="0.25">
      <c r="A359" s="828">
        <v>45211</v>
      </c>
      <c r="B359" s="828">
        <v>14</v>
      </c>
      <c r="C359" s="828">
        <f t="shared" si="30"/>
        <v>2016</v>
      </c>
      <c r="D359" s="828">
        <v>16</v>
      </c>
      <c r="E359" s="828">
        <f t="shared" si="31"/>
        <v>8</v>
      </c>
      <c r="F359" s="828" t="str">
        <f t="shared" si="28"/>
        <v>SnohFYr</v>
      </c>
      <c r="G359" s="828" t="str">
        <f t="shared" si="29"/>
        <v>M</v>
      </c>
      <c r="H359" s="828">
        <v>4</v>
      </c>
      <c r="I359" s="828">
        <v>3</v>
      </c>
      <c r="J359" s="828">
        <v>1527.6528350000001</v>
      </c>
    </row>
    <row r="360" spans="1:10" x14ac:dyDescent="0.25">
      <c r="A360" s="828">
        <v>45212</v>
      </c>
      <c r="B360" s="828">
        <v>14</v>
      </c>
      <c r="C360" s="828">
        <f t="shared" si="30"/>
        <v>2016</v>
      </c>
      <c r="D360" s="828">
        <v>16</v>
      </c>
      <c r="E360" s="828">
        <f t="shared" si="31"/>
        <v>8</v>
      </c>
      <c r="F360" s="828" t="str">
        <f t="shared" si="28"/>
        <v>SnohFYr</v>
      </c>
      <c r="G360" s="828" t="str">
        <f t="shared" si="29"/>
        <v>M</v>
      </c>
      <c r="H360" s="828">
        <v>5</v>
      </c>
      <c r="I360" s="828">
        <v>3</v>
      </c>
      <c r="J360" s="828">
        <v>88.660396000000006</v>
      </c>
    </row>
    <row r="361" spans="1:10" x14ac:dyDescent="0.25">
      <c r="A361" s="828">
        <v>45213</v>
      </c>
      <c r="B361" s="828">
        <v>14</v>
      </c>
      <c r="C361" s="828">
        <f t="shared" si="30"/>
        <v>2016</v>
      </c>
      <c r="D361" s="828">
        <v>17</v>
      </c>
      <c r="E361" s="828">
        <f t="shared" si="31"/>
        <v>9</v>
      </c>
      <c r="F361" s="828" t="str">
        <f t="shared" si="28"/>
        <v>Stil FF</v>
      </c>
      <c r="G361" s="828" t="str">
        <f t="shared" si="29"/>
        <v>U</v>
      </c>
      <c r="H361" s="828">
        <v>2</v>
      </c>
      <c r="I361" s="828">
        <v>3</v>
      </c>
      <c r="J361" s="828">
        <v>3.868913</v>
      </c>
    </row>
    <row r="362" spans="1:10" x14ac:dyDescent="0.25">
      <c r="A362" s="828">
        <v>45214</v>
      </c>
      <c r="B362" s="828">
        <v>14</v>
      </c>
      <c r="C362" s="828">
        <f t="shared" si="30"/>
        <v>2016</v>
      </c>
      <c r="D362" s="828">
        <v>17</v>
      </c>
      <c r="E362" s="828">
        <f t="shared" si="31"/>
        <v>9</v>
      </c>
      <c r="F362" s="828" t="str">
        <f t="shared" si="28"/>
        <v>Stil FF</v>
      </c>
      <c r="G362" s="828" t="str">
        <f t="shared" si="29"/>
        <v>U</v>
      </c>
      <c r="H362" s="828">
        <v>3</v>
      </c>
      <c r="I362" s="828">
        <v>3</v>
      </c>
      <c r="J362" s="828">
        <v>87.848785000000007</v>
      </c>
    </row>
    <row r="363" spans="1:10" x14ac:dyDescent="0.25">
      <c r="A363" s="828">
        <v>45215</v>
      </c>
      <c r="B363" s="828">
        <v>14</v>
      </c>
      <c r="C363" s="828">
        <f t="shared" si="30"/>
        <v>2016</v>
      </c>
      <c r="D363" s="828">
        <v>17</v>
      </c>
      <c r="E363" s="828">
        <f t="shared" si="31"/>
        <v>9</v>
      </c>
      <c r="F363" s="828" t="str">
        <f t="shared" si="28"/>
        <v>Stil FF</v>
      </c>
      <c r="G363" s="828" t="str">
        <f t="shared" si="29"/>
        <v>U</v>
      </c>
      <c r="H363" s="828">
        <v>4</v>
      </c>
      <c r="I363" s="828">
        <v>3</v>
      </c>
      <c r="J363" s="828">
        <v>141.95689999999999</v>
      </c>
    </row>
    <row r="364" spans="1:10" x14ac:dyDescent="0.25">
      <c r="A364" s="828">
        <v>45216</v>
      </c>
      <c r="B364" s="828">
        <v>14</v>
      </c>
      <c r="C364" s="828">
        <f t="shared" si="30"/>
        <v>2016</v>
      </c>
      <c r="D364" s="828">
        <v>17</v>
      </c>
      <c r="E364" s="828">
        <f t="shared" si="31"/>
        <v>9</v>
      </c>
      <c r="F364" s="828" t="str">
        <f t="shared" si="28"/>
        <v>Stil FF</v>
      </c>
      <c r="G364" s="828" t="str">
        <f t="shared" si="29"/>
        <v>U</v>
      </c>
      <c r="H364" s="828">
        <v>5</v>
      </c>
      <c r="I364" s="828">
        <v>3</v>
      </c>
      <c r="J364" s="828">
        <v>41.614896000000002</v>
      </c>
    </row>
    <row r="365" spans="1:10" x14ac:dyDescent="0.25">
      <c r="A365" s="828">
        <v>45217</v>
      </c>
      <c r="B365" s="828">
        <v>14</v>
      </c>
      <c r="C365" s="828">
        <f t="shared" si="30"/>
        <v>2016</v>
      </c>
      <c r="D365" s="828">
        <v>18</v>
      </c>
      <c r="E365" s="828">
        <f t="shared" si="31"/>
        <v>9</v>
      </c>
      <c r="F365" s="828" t="str">
        <f t="shared" si="28"/>
        <v>Stil FF</v>
      </c>
      <c r="G365" s="828" t="str">
        <f t="shared" si="29"/>
        <v>M</v>
      </c>
      <c r="H365" s="828">
        <v>2</v>
      </c>
      <c r="I365" s="828">
        <v>3</v>
      </c>
      <c r="J365" s="828">
        <v>14.200298</v>
      </c>
    </row>
    <row r="366" spans="1:10" x14ac:dyDescent="0.25">
      <c r="A366" s="828">
        <v>45218</v>
      </c>
      <c r="B366" s="828">
        <v>14</v>
      </c>
      <c r="C366" s="828">
        <f t="shared" si="30"/>
        <v>2016</v>
      </c>
      <c r="D366" s="828">
        <v>18</v>
      </c>
      <c r="E366" s="828">
        <f t="shared" si="31"/>
        <v>9</v>
      </c>
      <c r="F366" s="828" t="str">
        <f t="shared" si="28"/>
        <v>Stil FF</v>
      </c>
      <c r="G366" s="828" t="str">
        <f t="shared" si="29"/>
        <v>M</v>
      </c>
      <c r="H366" s="828">
        <v>3</v>
      </c>
      <c r="I366" s="828">
        <v>3</v>
      </c>
      <c r="J366" s="828">
        <v>99.058301</v>
      </c>
    </row>
    <row r="367" spans="1:10" x14ac:dyDescent="0.25">
      <c r="A367" s="828">
        <v>45219</v>
      </c>
      <c r="B367" s="828">
        <v>14</v>
      </c>
      <c r="C367" s="828">
        <f t="shared" si="30"/>
        <v>2016</v>
      </c>
      <c r="D367" s="828">
        <v>18</v>
      </c>
      <c r="E367" s="828">
        <f t="shared" si="31"/>
        <v>9</v>
      </c>
      <c r="F367" s="828" t="str">
        <f t="shared" si="28"/>
        <v>Stil FF</v>
      </c>
      <c r="G367" s="828" t="str">
        <f t="shared" si="29"/>
        <v>M</v>
      </c>
      <c r="H367" s="828">
        <v>4</v>
      </c>
      <c r="I367" s="828">
        <v>3</v>
      </c>
      <c r="J367" s="828">
        <v>91.273582000000005</v>
      </c>
    </row>
    <row r="368" spans="1:10" x14ac:dyDescent="0.25">
      <c r="A368" s="828">
        <v>45220</v>
      </c>
      <c r="B368" s="828">
        <v>14</v>
      </c>
      <c r="C368" s="828">
        <f t="shared" si="30"/>
        <v>2016</v>
      </c>
      <c r="D368" s="828">
        <v>18</v>
      </c>
      <c r="E368" s="828">
        <f t="shared" si="31"/>
        <v>9</v>
      </c>
      <c r="F368" s="828" t="str">
        <f t="shared" si="28"/>
        <v>Stil FF</v>
      </c>
      <c r="G368" s="828" t="str">
        <f t="shared" si="29"/>
        <v>M</v>
      </c>
      <c r="H368" s="828">
        <v>5</v>
      </c>
      <c r="I368" s="828">
        <v>3</v>
      </c>
      <c r="J368" s="828">
        <v>9.9025149999999993</v>
      </c>
    </row>
    <row r="369" spans="1:10" x14ac:dyDescent="0.25">
      <c r="A369" s="828">
        <v>45221</v>
      </c>
      <c r="B369" s="828">
        <v>14</v>
      </c>
      <c r="C369" s="828">
        <f t="shared" si="30"/>
        <v>2016</v>
      </c>
      <c r="D369" s="828">
        <v>19</v>
      </c>
      <c r="E369" s="828">
        <f t="shared" si="31"/>
        <v>10</v>
      </c>
      <c r="F369" s="828" t="str">
        <f t="shared" si="28"/>
        <v>Tula FF</v>
      </c>
      <c r="G369" s="828" t="str">
        <f t="shared" si="29"/>
        <v>U</v>
      </c>
      <c r="H369" s="828">
        <v>2</v>
      </c>
      <c r="I369" s="828">
        <v>3</v>
      </c>
      <c r="J369" s="828">
        <v>0.56202099999999999</v>
      </c>
    </row>
    <row r="370" spans="1:10" x14ac:dyDescent="0.25">
      <c r="A370" s="828">
        <v>45222</v>
      </c>
      <c r="B370" s="828">
        <v>14</v>
      </c>
      <c r="C370" s="828">
        <f t="shared" si="30"/>
        <v>2016</v>
      </c>
      <c r="D370" s="828">
        <v>19</v>
      </c>
      <c r="E370" s="828">
        <f t="shared" si="31"/>
        <v>10</v>
      </c>
      <c r="F370" s="828" t="str">
        <f t="shared" si="28"/>
        <v>Tula FF</v>
      </c>
      <c r="G370" s="828" t="str">
        <f t="shared" si="29"/>
        <v>U</v>
      </c>
      <c r="H370" s="828">
        <v>3</v>
      </c>
      <c r="I370" s="828">
        <v>3</v>
      </c>
      <c r="J370" s="828">
        <v>11.893108</v>
      </c>
    </row>
    <row r="371" spans="1:10" x14ac:dyDescent="0.25">
      <c r="A371" s="828">
        <v>45223</v>
      </c>
      <c r="B371" s="828">
        <v>14</v>
      </c>
      <c r="C371" s="828">
        <f t="shared" si="30"/>
        <v>2016</v>
      </c>
      <c r="D371" s="828">
        <v>19</v>
      </c>
      <c r="E371" s="828">
        <f t="shared" si="31"/>
        <v>10</v>
      </c>
      <c r="F371" s="828" t="str">
        <f t="shared" si="28"/>
        <v>Tula FF</v>
      </c>
      <c r="G371" s="828" t="str">
        <f t="shared" si="29"/>
        <v>U</v>
      </c>
      <c r="H371" s="828">
        <v>4</v>
      </c>
      <c r="I371" s="828">
        <v>3</v>
      </c>
      <c r="J371" s="828">
        <v>10.801970000000001</v>
      </c>
    </row>
    <row r="372" spans="1:10" x14ac:dyDescent="0.25">
      <c r="A372" s="828">
        <v>45224</v>
      </c>
      <c r="B372" s="828">
        <v>14</v>
      </c>
      <c r="C372" s="828">
        <f t="shared" si="30"/>
        <v>2016</v>
      </c>
      <c r="D372" s="828">
        <v>19</v>
      </c>
      <c r="E372" s="828">
        <f t="shared" si="31"/>
        <v>10</v>
      </c>
      <c r="F372" s="828" t="str">
        <f t="shared" si="28"/>
        <v>Tula FF</v>
      </c>
      <c r="G372" s="828" t="str">
        <f t="shared" si="29"/>
        <v>U</v>
      </c>
      <c r="H372" s="828">
        <v>5</v>
      </c>
      <c r="I372" s="828">
        <v>3</v>
      </c>
      <c r="J372" s="828">
        <v>1.2259530000000001</v>
      </c>
    </row>
    <row r="373" spans="1:10" x14ac:dyDescent="0.25">
      <c r="A373" s="828">
        <v>45225</v>
      </c>
      <c r="B373" s="828">
        <v>14</v>
      </c>
      <c r="C373" s="828">
        <f t="shared" si="30"/>
        <v>2016</v>
      </c>
      <c r="D373" s="828">
        <v>20</v>
      </c>
      <c r="E373" s="828">
        <f t="shared" si="31"/>
        <v>10</v>
      </c>
      <c r="F373" s="828" t="str">
        <f t="shared" si="28"/>
        <v>Tula FF</v>
      </c>
      <c r="G373" s="828" t="str">
        <f t="shared" si="29"/>
        <v>M</v>
      </c>
      <c r="H373" s="828">
        <v>2</v>
      </c>
      <c r="I373" s="828">
        <v>3</v>
      </c>
      <c r="J373" s="828">
        <v>8.2588030000000003</v>
      </c>
    </row>
    <row r="374" spans="1:10" x14ac:dyDescent="0.25">
      <c r="A374" s="828">
        <v>45226</v>
      </c>
      <c r="B374" s="828">
        <v>14</v>
      </c>
      <c r="C374" s="828">
        <f t="shared" si="30"/>
        <v>2016</v>
      </c>
      <c r="D374" s="828">
        <v>20</v>
      </c>
      <c r="E374" s="828">
        <f t="shared" si="31"/>
        <v>10</v>
      </c>
      <c r="F374" s="828" t="str">
        <f t="shared" si="28"/>
        <v>Tula FF</v>
      </c>
      <c r="G374" s="828" t="str">
        <f t="shared" si="29"/>
        <v>M</v>
      </c>
      <c r="H374" s="828">
        <v>3</v>
      </c>
      <c r="I374" s="828">
        <v>3</v>
      </c>
      <c r="J374" s="828">
        <v>131.80859599999999</v>
      </c>
    </row>
    <row r="375" spans="1:10" x14ac:dyDescent="0.25">
      <c r="A375" s="828">
        <v>45227</v>
      </c>
      <c r="B375" s="828">
        <v>14</v>
      </c>
      <c r="C375" s="828">
        <f t="shared" si="30"/>
        <v>2016</v>
      </c>
      <c r="D375" s="828">
        <v>20</v>
      </c>
      <c r="E375" s="828">
        <f t="shared" si="31"/>
        <v>10</v>
      </c>
      <c r="F375" s="828" t="str">
        <f t="shared" si="28"/>
        <v>Tula FF</v>
      </c>
      <c r="G375" s="828" t="str">
        <f t="shared" si="29"/>
        <v>M</v>
      </c>
      <c r="H375" s="828">
        <v>4</v>
      </c>
      <c r="I375" s="828">
        <v>3</v>
      </c>
      <c r="J375" s="828">
        <v>101.00866000000001</v>
      </c>
    </row>
    <row r="376" spans="1:10" x14ac:dyDescent="0.25">
      <c r="A376" s="828">
        <v>45228</v>
      </c>
      <c r="B376" s="828">
        <v>14</v>
      </c>
      <c r="C376" s="828">
        <f t="shared" si="30"/>
        <v>2016</v>
      </c>
      <c r="D376" s="828">
        <v>20</v>
      </c>
      <c r="E376" s="828">
        <f t="shared" si="31"/>
        <v>10</v>
      </c>
      <c r="F376" s="828" t="str">
        <f t="shared" si="28"/>
        <v>Tula FF</v>
      </c>
      <c r="G376" s="828" t="str">
        <f t="shared" si="29"/>
        <v>M</v>
      </c>
      <c r="H376" s="828">
        <v>5</v>
      </c>
      <c r="I376" s="828">
        <v>3</v>
      </c>
      <c r="J376" s="828">
        <v>-10.212052999999999</v>
      </c>
    </row>
    <row r="377" spans="1:10" x14ac:dyDescent="0.25">
      <c r="A377" s="828">
        <v>45229</v>
      </c>
      <c r="B377" s="828">
        <v>14</v>
      </c>
      <c r="C377" s="828">
        <f t="shared" si="30"/>
        <v>2016</v>
      </c>
      <c r="D377" s="828">
        <v>21</v>
      </c>
      <c r="E377" s="828">
        <f t="shared" si="31"/>
        <v>11</v>
      </c>
      <c r="F377" s="828" t="str">
        <f t="shared" si="28"/>
        <v>MidPSFF</v>
      </c>
      <c r="G377" s="828" t="str">
        <f t="shared" si="29"/>
        <v>U</v>
      </c>
      <c r="H377" s="828">
        <v>2</v>
      </c>
      <c r="I377" s="828">
        <v>3</v>
      </c>
      <c r="J377" s="828">
        <v>319.54880000000003</v>
      </c>
    </row>
    <row r="378" spans="1:10" x14ac:dyDescent="0.25">
      <c r="A378" s="828">
        <v>45230</v>
      </c>
      <c r="B378" s="828">
        <v>14</v>
      </c>
      <c r="C378" s="828">
        <f t="shared" si="30"/>
        <v>2016</v>
      </c>
      <c r="D378" s="828">
        <v>21</v>
      </c>
      <c r="E378" s="828">
        <f t="shared" si="31"/>
        <v>11</v>
      </c>
      <c r="F378" s="828" t="str">
        <f t="shared" si="28"/>
        <v>MidPSFF</v>
      </c>
      <c r="G378" s="828" t="str">
        <f t="shared" si="29"/>
        <v>U</v>
      </c>
      <c r="H378" s="828">
        <v>3</v>
      </c>
      <c r="I378" s="828">
        <v>3</v>
      </c>
      <c r="J378" s="828">
        <v>1909.4353639999999</v>
      </c>
    </row>
    <row r="379" spans="1:10" x14ac:dyDescent="0.25">
      <c r="A379" s="828">
        <v>45231</v>
      </c>
      <c r="B379" s="828">
        <v>14</v>
      </c>
      <c r="C379" s="828">
        <f t="shared" si="30"/>
        <v>2016</v>
      </c>
      <c r="D379" s="828">
        <v>21</v>
      </c>
      <c r="E379" s="828">
        <f t="shared" si="31"/>
        <v>11</v>
      </c>
      <c r="F379" s="828" t="str">
        <f t="shared" si="28"/>
        <v>MidPSFF</v>
      </c>
      <c r="G379" s="828" t="str">
        <f t="shared" si="29"/>
        <v>U</v>
      </c>
      <c r="H379" s="828">
        <v>4</v>
      </c>
      <c r="I379" s="828">
        <v>3</v>
      </c>
      <c r="J379" s="828">
        <v>3439.4750260000001</v>
      </c>
    </row>
    <row r="380" spans="1:10" x14ac:dyDescent="0.25">
      <c r="A380" s="828">
        <v>45232</v>
      </c>
      <c r="B380" s="828">
        <v>14</v>
      </c>
      <c r="C380" s="828">
        <f t="shared" si="30"/>
        <v>2016</v>
      </c>
      <c r="D380" s="828">
        <v>21</v>
      </c>
      <c r="E380" s="828">
        <f t="shared" si="31"/>
        <v>11</v>
      </c>
      <c r="F380" s="828" t="str">
        <f t="shared" si="28"/>
        <v>MidPSFF</v>
      </c>
      <c r="G380" s="828" t="str">
        <f t="shared" si="29"/>
        <v>U</v>
      </c>
      <c r="H380" s="828">
        <v>5</v>
      </c>
      <c r="I380" s="828">
        <v>3</v>
      </c>
      <c r="J380" s="828">
        <v>122.56748399999999</v>
      </c>
    </row>
    <row r="381" spans="1:10" x14ac:dyDescent="0.25">
      <c r="A381" s="828">
        <v>45233</v>
      </c>
      <c r="B381" s="828">
        <v>14</v>
      </c>
      <c r="C381" s="828">
        <f t="shared" si="30"/>
        <v>2016</v>
      </c>
      <c r="D381" s="828">
        <v>22</v>
      </c>
      <c r="E381" s="828">
        <f t="shared" si="31"/>
        <v>11</v>
      </c>
      <c r="F381" s="828" t="str">
        <f t="shared" si="28"/>
        <v>MidPSFF</v>
      </c>
      <c r="G381" s="828" t="str">
        <f t="shared" si="29"/>
        <v>M</v>
      </c>
      <c r="H381" s="828">
        <v>2</v>
      </c>
      <c r="I381" s="828">
        <v>3</v>
      </c>
      <c r="J381" s="828">
        <v>884.55691100000001</v>
      </c>
    </row>
    <row r="382" spans="1:10" x14ac:dyDescent="0.25">
      <c r="A382" s="828">
        <v>45234</v>
      </c>
      <c r="B382" s="828">
        <v>14</v>
      </c>
      <c r="C382" s="828">
        <f t="shared" si="30"/>
        <v>2016</v>
      </c>
      <c r="D382" s="828">
        <v>22</v>
      </c>
      <c r="E382" s="828">
        <f t="shared" si="31"/>
        <v>11</v>
      </c>
      <c r="F382" s="828" t="str">
        <f t="shared" si="28"/>
        <v>MidPSFF</v>
      </c>
      <c r="G382" s="828" t="str">
        <f t="shared" si="29"/>
        <v>M</v>
      </c>
      <c r="H382" s="828">
        <v>3</v>
      </c>
      <c r="I382" s="828">
        <v>3</v>
      </c>
      <c r="J382" s="828">
        <v>5195.5175879999997</v>
      </c>
    </row>
    <row r="383" spans="1:10" x14ac:dyDescent="0.25">
      <c r="A383" s="828">
        <v>45235</v>
      </c>
      <c r="B383" s="828">
        <v>14</v>
      </c>
      <c r="C383" s="828">
        <f t="shared" si="30"/>
        <v>2016</v>
      </c>
      <c r="D383" s="828">
        <v>22</v>
      </c>
      <c r="E383" s="828">
        <f t="shared" si="31"/>
        <v>11</v>
      </c>
      <c r="F383" s="828" t="str">
        <f t="shared" si="28"/>
        <v>MidPSFF</v>
      </c>
      <c r="G383" s="828" t="str">
        <f t="shared" si="29"/>
        <v>M</v>
      </c>
      <c r="H383" s="828">
        <v>4</v>
      </c>
      <c r="I383" s="828">
        <v>3</v>
      </c>
      <c r="J383" s="828">
        <v>12219.933908000001</v>
      </c>
    </row>
    <row r="384" spans="1:10" x14ac:dyDescent="0.25">
      <c r="A384" s="828">
        <v>45236</v>
      </c>
      <c r="B384" s="828">
        <v>14</v>
      </c>
      <c r="C384" s="828">
        <f t="shared" si="30"/>
        <v>2016</v>
      </c>
      <c r="D384" s="828">
        <v>22</v>
      </c>
      <c r="E384" s="828">
        <f t="shared" si="31"/>
        <v>11</v>
      </c>
      <c r="F384" s="828" t="str">
        <f t="shared" si="28"/>
        <v>MidPSFF</v>
      </c>
      <c r="G384" s="828" t="str">
        <f t="shared" si="29"/>
        <v>M</v>
      </c>
      <c r="H384" s="828">
        <v>5</v>
      </c>
      <c r="I384" s="828">
        <v>3</v>
      </c>
      <c r="J384" s="828">
        <v>536.21525399999996</v>
      </c>
    </row>
    <row r="385" spans="1:10" x14ac:dyDescent="0.25">
      <c r="A385" s="828">
        <v>45237</v>
      </c>
      <c r="B385" s="828">
        <v>14</v>
      </c>
      <c r="C385" s="828">
        <f t="shared" si="30"/>
        <v>2016</v>
      </c>
      <c r="D385" s="828">
        <v>25</v>
      </c>
      <c r="E385" s="828">
        <f t="shared" si="31"/>
        <v>13</v>
      </c>
      <c r="F385" s="828" t="str">
        <f t="shared" si="28"/>
        <v>SPSd FF</v>
      </c>
      <c r="G385" s="828" t="str">
        <f t="shared" si="29"/>
        <v>U</v>
      </c>
      <c r="H385" s="828">
        <v>2</v>
      </c>
      <c r="I385" s="828">
        <v>3</v>
      </c>
      <c r="J385" s="828">
        <v>23.491053999999998</v>
      </c>
    </row>
    <row r="386" spans="1:10" x14ac:dyDescent="0.25">
      <c r="A386" s="828">
        <v>45238</v>
      </c>
      <c r="B386" s="828">
        <v>14</v>
      </c>
      <c r="C386" s="828">
        <f t="shared" si="30"/>
        <v>2016</v>
      </c>
      <c r="D386" s="828">
        <v>25</v>
      </c>
      <c r="E386" s="828">
        <f t="shared" si="31"/>
        <v>13</v>
      </c>
      <c r="F386" s="828" t="str">
        <f t="shared" ref="F386:F449" si="33">VLOOKUP(D386,$L$1:$P$323,5,FALSE)</f>
        <v>SPSd FF</v>
      </c>
      <c r="G386" s="828" t="str">
        <f t="shared" ref="G386:G449" si="34">LEFT(VLOOKUP(D386,$L$1:$O$323,4,FALSE),1)</f>
        <v>U</v>
      </c>
      <c r="H386" s="828">
        <v>3</v>
      </c>
      <c r="I386" s="828">
        <v>3</v>
      </c>
      <c r="J386" s="828">
        <v>533.31052399999999</v>
      </c>
    </row>
    <row r="387" spans="1:10" x14ac:dyDescent="0.25">
      <c r="A387" s="828">
        <v>45239</v>
      </c>
      <c r="B387" s="828">
        <v>14</v>
      </c>
      <c r="C387" s="828">
        <f t="shared" ref="C387:C450" si="35">IF(B387=13,2015,2016)</f>
        <v>2016</v>
      </c>
      <c r="D387" s="828">
        <v>25</v>
      </c>
      <c r="E387" s="828">
        <f t="shared" ref="E387:E450" si="36">ROUNDUP(D387/2,0)</f>
        <v>13</v>
      </c>
      <c r="F387" s="828" t="str">
        <f t="shared" si="33"/>
        <v>SPSd FF</v>
      </c>
      <c r="G387" s="828" t="str">
        <f t="shared" si="34"/>
        <v>U</v>
      </c>
      <c r="H387" s="828">
        <v>4</v>
      </c>
      <c r="I387" s="828">
        <v>3</v>
      </c>
      <c r="J387" s="828">
        <v>983.72195499999998</v>
      </c>
    </row>
    <row r="388" spans="1:10" x14ac:dyDescent="0.25">
      <c r="A388" s="828">
        <v>45240</v>
      </c>
      <c r="B388" s="828">
        <v>14</v>
      </c>
      <c r="C388" s="828">
        <f t="shared" si="35"/>
        <v>2016</v>
      </c>
      <c r="D388" s="828">
        <v>25</v>
      </c>
      <c r="E388" s="828">
        <f t="shared" si="36"/>
        <v>13</v>
      </c>
      <c r="F388" s="828" t="str">
        <f t="shared" si="33"/>
        <v>SPSd FF</v>
      </c>
      <c r="G388" s="828" t="str">
        <f t="shared" si="34"/>
        <v>U</v>
      </c>
      <c r="H388" s="828">
        <v>5</v>
      </c>
      <c r="I388" s="828">
        <v>3</v>
      </c>
      <c r="J388" s="828">
        <v>40.127389999999998</v>
      </c>
    </row>
    <row r="389" spans="1:10" x14ac:dyDescent="0.25">
      <c r="A389" s="828">
        <v>45241</v>
      </c>
      <c r="B389" s="828">
        <v>14</v>
      </c>
      <c r="C389" s="828">
        <f t="shared" si="35"/>
        <v>2016</v>
      </c>
      <c r="D389" s="828">
        <v>26</v>
      </c>
      <c r="E389" s="828">
        <f t="shared" si="36"/>
        <v>13</v>
      </c>
      <c r="F389" s="828" t="str">
        <f t="shared" si="33"/>
        <v>SPSd FF</v>
      </c>
      <c r="G389" s="828" t="str">
        <f t="shared" si="34"/>
        <v>M</v>
      </c>
      <c r="H389" s="828">
        <v>2</v>
      </c>
      <c r="I389" s="828">
        <v>3</v>
      </c>
      <c r="J389" s="828">
        <v>307.49782299999998</v>
      </c>
    </row>
    <row r="390" spans="1:10" x14ac:dyDescent="0.25">
      <c r="A390" s="828">
        <v>45242</v>
      </c>
      <c r="B390" s="828">
        <v>14</v>
      </c>
      <c r="C390" s="828">
        <f t="shared" si="35"/>
        <v>2016</v>
      </c>
      <c r="D390" s="828">
        <v>26</v>
      </c>
      <c r="E390" s="828">
        <f t="shared" si="36"/>
        <v>13</v>
      </c>
      <c r="F390" s="828" t="str">
        <f t="shared" si="33"/>
        <v>SPSd FF</v>
      </c>
      <c r="G390" s="828" t="str">
        <f t="shared" si="34"/>
        <v>M</v>
      </c>
      <c r="H390" s="828">
        <v>3</v>
      </c>
      <c r="I390" s="828">
        <v>3</v>
      </c>
      <c r="J390" s="828">
        <v>6879.5191139999997</v>
      </c>
    </row>
    <row r="391" spans="1:10" x14ac:dyDescent="0.25">
      <c r="A391" s="828">
        <v>45243</v>
      </c>
      <c r="B391" s="828">
        <v>14</v>
      </c>
      <c r="C391" s="828">
        <f t="shared" si="35"/>
        <v>2016</v>
      </c>
      <c r="D391" s="828">
        <v>26</v>
      </c>
      <c r="E391" s="828">
        <f t="shared" si="36"/>
        <v>13</v>
      </c>
      <c r="F391" s="828" t="str">
        <f t="shared" si="33"/>
        <v>SPSd FF</v>
      </c>
      <c r="G391" s="828" t="str">
        <f t="shared" si="34"/>
        <v>M</v>
      </c>
      <c r="H391" s="828">
        <v>4</v>
      </c>
      <c r="I391" s="828">
        <v>3</v>
      </c>
      <c r="J391" s="828">
        <v>12799.395171</v>
      </c>
    </row>
    <row r="392" spans="1:10" x14ac:dyDescent="0.25">
      <c r="A392" s="828">
        <v>45244</v>
      </c>
      <c r="B392" s="828">
        <v>14</v>
      </c>
      <c r="C392" s="828">
        <f t="shared" si="35"/>
        <v>2016</v>
      </c>
      <c r="D392" s="828">
        <v>26</v>
      </c>
      <c r="E392" s="828">
        <f t="shared" si="36"/>
        <v>13</v>
      </c>
      <c r="F392" s="828" t="str">
        <f t="shared" si="33"/>
        <v>SPSd FF</v>
      </c>
      <c r="G392" s="828" t="str">
        <f t="shared" si="34"/>
        <v>M</v>
      </c>
      <c r="H392" s="828">
        <v>5</v>
      </c>
      <c r="I392" s="828">
        <v>3</v>
      </c>
      <c r="J392" s="828">
        <v>338.67321800000002</v>
      </c>
    </row>
    <row r="393" spans="1:10" x14ac:dyDescent="0.25">
      <c r="A393" s="828">
        <v>45245</v>
      </c>
      <c r="B393" s="828">
        <v>14</v>
      </c>
      <c r="C393" s="828">
        <f t="shared" si="35"/>
        <v>2016</v>
      </c>
      <c r="D393" s="828">
        <v>28</v>
      </c>
      <c r="E393" s="828">
        <f t="shared" si="36"/>
        <v>14</v>
      </c>
      <c r="F393" s="828" t="str">
        <f t="shared" si="33"/>
        <v>SPS Fyr</v>
      </c>
      <c r="G393" s="828" t="str">
        <f t="shared" si="34"/>
        <v>M</v>
      </c>
      <c r="H393" s="828">
        <v>2</v>
      </c>
      <c r="I393" s="828">
        <v>3</v>
      </c>
      <c r="J393" s="828">
        <v>8.4197889999999997</v>
      </c>
    </row>
    <row r="394" spans="1:10" x14ac:dyDescent="0.25">
      <c r="A394" s="828">
        <v>45246</v>
      </c>
      <c r="B394" s="828">
        <v>14</v>
      </c>
      <c r="C394" s="828">
        <f t="shared" si="35"/>
        <v>2016</v>
      </c>
      <c r="D394" s="828">
        <v>28</v>
      </c>
      <c r="E394" s="828">
        <f t="shared" si="36"/>
        <v>14</v>
      </c>
      <c r="F394" s="828" t="str">
        <f t="shared" si="33"/>
        <v>SPS Fyr</v>
      </c>
      <c r="G394" s="828" t="str">
        <f t="shared" si="34"/>
        <v>M</v>
      </c>
      <c r="H394" s="828">
        <v>3</v>
      </c>
      <c r="I394" s="828">
        <v>3</v>
      </c>
      <c r="J394" s="828">
        <v>74.485118</v>
      </c>
    </row>
    <row r="395" spans="1:10" x14ac:dyDescent="0.25">
      <c r="A395" s="828">
        <v>45247</v>
      </c>
      <c r="B395" s="828">
        <v>14</v>
      </c>
      <c r="C395" s="828">
        <f t="shared" si="35"/>
        <v>2016</v>
      </c>
      <c r="D395" s="828">
        <v>28</v>
      </c>
      <c r="E395" s="828">
        <f t="shared" si="36"/>
        <v>14</v>
      </c>
      <c r="F395" s="828" t="str">
        <f t="shared" si="33"/>
        <v>SPS Fyr</v>
      </c>
      <c r="G395" s="828" t="str">
        <f t="shared" si="34"/>
        <v>M</v>
      </c>
      <c r="H395" s="828">
        <v>4</v>
      </c>
      <c r="I395" s="828">
        <v>3</v>
      </c>
      <c r="J395" s="828">
        <v>365.47817099999997</v>
      </c>
    </row>
    <row r="396" spans="1:10" x14ac:dyDescent="0.25">
      <c r="A396" s="828">
        <v>45248</v>
      </c>
      <c r="B396" s="828">
        <v>14</v>
      </c>
      <c r="C396" s="828">
        <f t="shared" si="35"/>
        <v>2016</v>
      </c>
      <c r="D396" s="828">
        <v>28</v>
      </c>
      <c r="E396" s="828">
        <f t="shared" si="36"/>
        <v>14</v>
      </c>
      <c r="F396" s="828" t="str">
        <f t="shared" si="33"/>
        <v>SPS Fyr</v>
      </c>
      <c r="G396" s="828" t="str">
        <f t="shared" si="34"/>
        <v>M</v>
      </c>
      <c r="H396" s="828">
        <v>5</v>
      </c>
      <c r="I396" s="828">
        <v>3</v>
      </c>
      <c r="J396" s="828">
        <v>20.710946</v>
      </c>
    </row>
    <row r="397" spans="1:10" x14ac:dyDescent="0.25">
      <c r="A397" s="828">
        <v>45249</v>
      </c>
      <c r="B397" s="828">
        <v>14</v>
      </c>
      <c r="C397" s="828">
        <f t="shared" si="35"/>
        <v>2016</v>
      </c>
      <c r="D397" s="828">
        <v>29</v>
      </c>
      <c r="E397" s="828">
        <f t="shared" si="36"/>
        <v>15</v>
      </c>
      <c r="F397" s="828" t="str">
        <f t="shared" si="33"/>
        <v>WhiteSp</v>
      </c>
      <c r="G397" s="828" t="str">
        <f t="shared" si="34"/>
        <v>U</v>
      </c>
      <c r="H397" s="828">
        <v>2</v>
      </c>
      <c r="I397" s="828">
        <v>3</v>
      </c>
      <c r="J397" s="828">
        <v>420.56026400000002</v>
      </c>
    </row>
    <row r="398" spans="1:10" x14ac:dyDescent="0.25">
      <c r="A398" s="828">
        <v>45250</v>
      </c>
      <c r="B398" s="828">
        <v>14</v>
      </c>
      <c r="C398" s="828">
        <f t="shared" si="35"/>
        <v>2016</v>
      </c>
      <c r="D398" s="828">
        <v>29</v>
      </c>
      <c r="E398" s="828">
        <f t="shared" si="36"/>
        <v>15</v>
      </c>
      <c r="F398" s="828" t="str">
        <f t="shared" si="33"/>
        <v>WhiteSp</v>
      </c>
      <c r="G398" s="828" t="str">
        <f t="shared" si="34"/>
        <v>U</v>
      </c>
      <c r="H398" s="828">
        <v>3</v>
      </c>
      <c r="I398" s="828">
        <v>3</v>
      </c>
      <c r="J398" s="828">
        <v>1414.0563560000001</v>
      </c>
    </row>
    <row r="399" spans="1:10" x14ac:dyDescent="0.25">
      <c r="A399" s="828">
        <v>45251</v>
      </c>
      <c r="B399" s="828">
        <v>14</v>
      </c>
      <c r="C399" s="828">
        <f t="shared" si="35"/>
        <v>2016</v>
      </c>
      <c r="D399" s="828">
        <v>29</v>
      </c>
      <c r="E399" s="828">
        <f t="shared" si="36"/>
        <v>15</v>
      </c>
      <c r="F399" s="828" t="str">
        <f t="shared" si="33"/>
        <v>WhiteSp</v>
      </c>
      <c r="G399" s="828" t="str">
        <f t="shared" si="34"/>
        <v>U</v>
      </c>
      <c r="H399" s="828">
        <v>4</v>
      </c>
      <c r="I399" s="828">
        <v>3</v>
      </c>
      <c r="J399" s="828">
        <v>1696.5276349999999</v>
      </c>
    </row>
    <row r="400" spans="1:10" x14ac:dyDescent="0.25">
      <c r="A400" s="828">
        <v>45252</v>
      </c>
      <c r="B400" s="828">
        <v>14</v>
      </c>
      <c r="C400" s="828">
        <f t="shared" si="35"/>
        <v>2016</v>
      </c>
      <c r="D400" s="828">
        <v>29</v>
      </c>
      <c r="E400" s="828">
        <f t="shared" si="36"/>
        <v>15</v>
      </c>
      <c r="F400" s="828" t="str">
        <f t="shared" si="33"/>
        <v>WhiteSp</v>
      </c>
      <c r="G400" s="828" t="str">
        <f t="shared" si="34"/>
        <v>U</v>
      </c>
      <c r="H400" s="828">
        <v>5</v>
      </c>
      <c r="I400" s="828">
        <v>3</v>
      </c>
      <c r="J400" s="828">
        <v>51.039737000000002</v>
      </c>
    </row>
    <row r="401" spans="1:10" x14ac:dyDescent="0.25">
      <c r="A401" s="828">
        <v>45253</v>
      </c>
      <c r="B401" s="828">
        <v>14</v>
      </c>
      <c r="C401" s="828">
        <f t="shared" si="35"/>
        <v>2016</v>
      </c>
      <c r="D401" s="828">
        <v>31</v>
      </c>
      <c r="E401" s="828">
        <f t="shared" si="36"/>
        <v>16</v>
      </c>
      <c r="F401" s="828" t="str">
        <f t="shared" si="33"/>
        <v>HdCl FF</v>
      </c>
      <c r="G401" s="828" t="str">
        <f t="shared" si="34"/>
        <v>U</v>
      </c>
      <c r="H401" s="828">
        <v>2</v>
      </c>
      <c r="I401" s="828">
        <v>3</v>
      </c>
      <c r="J401" s="828">
        <v>219.43428</v>
      </c>
    </row>
    <row r="402" spans="1:10" x14ac:dyDescent="0.25">
      <c r="A402" s="828">
        <v>45254</v>
      </c>
      <c r="B402" s="828">
        <v>14</v>
      </c>
      <c r="C402" s="828">
        <f t="shared" si="35"/>
        <v>2016</v>
      </c>
      <c r="D402" s="828">
        <v>31</v>
      </c>
      <c r="E402" s="828">
        <f t="shared" si="36"/>
        <v>16</v>
      </c>
      <c r="F402" s="828" t="str">
        <f t="shared" si="33"/>
        <v>HdCl FF</v>
      </c>
      <c r="G402" s="828" t="str">
        <f t="shared" si="34"/>
        <v>U</v>
      </c>
      <c r="H402" s="828">
        <v>3</v>
      </c>
      <c r="I402" s="828">
        <v>3</v>
      </c>
      <c r="J402" s="828">
        <v>983.33871299999998</v>
      </c>
    </row>
    <row r="403" spans="1:10" x14ac:dyDescent="0.25">
      <c r="A403" s="828">
        <v>45255</v>
      </c>
      <c r="B403" s="828">
        <v>14</v>
      </c>
      <c r="C403" s="828">
        <f t="shared" si="35"/>
        <v>2016</v>
      </c>
      <c r="D403" s="828">
        <v>31</v>
      </c>
      <c r="E403" s="828">
        <f t="shared" si="36"/>
        <v>16</v>
      </c>
      <c r="F403" s="828" t="str">
        <f t="shared" si="33"/>
        <v>HdCl FF</v>
      </c>
      <c r="G403" s="828" t="str">
        <f t="shared" si="34"/>
        <v>U</v>
      </c>
      <c r="H403" s="828">
        <v>4</v>
      </c>
      <c r="I403" s="828">
        <v>3</v>
      </c>
      <c r="J403" s="828">
        <v>875.55277699999999</v>
      </c>
    </row>
    <row r="404" spans="1:10" x14ac:dyDescent="0.25">
      <c r="A404" s="828">
        <v>45256</v>
      </c>
      <c r="B404" s="828">
        <v>14</v>
      </c>
      <c r="C404" s="828">
        <f t="shared" si="35"/>
        <v>2016</v>
      </c>
      <c r="D404" s="828">
        <v>31</v>
      </c>
      <c r="E404" s="828">
        <f t="shared" si="36"/>
        <v>16</v>
      </c>
      <c r="F404" s="828" t="str">
        <f t="shared" si="33"/>
        <v>HdCl FF</v>
      </c>
      <c r="G404" s="828" t="str">
        <f t="shared" si="34"/>
        <v>U</v>
      </c>
      <c r="H404" s="828">
        <v>5</v>
      </c>
      <c r="I404" s="828">
        <v>3</v>
      </c>
      <c r="J404" s="828">
        <v>54.231388000000003</v>
      </c>
    </row>
    <row r="405" spans="1:10" x14ac:dyDescent="0.25">
      <c r="A405" s="828">
        <v>45257</v>
      </c>
      <c r="B405" s="828">
        <v>14</v>
      </c>
      <c r="C405" s="828">
        <f t="shared" si="35"/>
        <v>2016</v>
      </c>
      <c r="D405" s="828">
        <v>32</v>
      </c>
      <c r="E405" s="828">
        <f t="shared" si="36"/>
        <v>16</v>
      </c>
      <c r="F405" s="828" t="str">
        <f t="shared" si="33"/>
        <v>HdCl FF</v>
      </c>
      <c r="G405" s="828" t="str">
        <f t="shared" si="34"/>
        <v>M</v>
      </c>
      <c r="H405" s="828">
        <v>2</v>
      </c>
      <c r="I405" s="828">
        <v>3</v>
      </c>
      <c r="J405" s="828">
        <v>3947.0379010000001</v>
      </c>
    </row>
    <row r="406" spans="1:10" x14ac:dyDescent="0.25">
      <c r="A406" s="828">
        <v>45258</v>
      </c>
      <c r="B406" s="828">
        <v>14</v>
      </c>
      <c r="C406" s="828">
        <f t="shared" si="35"/>
        <v>2016</v>
      </c>
      <c r="D406" s="828">
        <v>32</v>
      </c>
      <c r="E406" s="828">
        <f t="shared" si="36"/>
        <v>16</v>
      </c>
      <c r="F406" s="828" t="str">
        <f t="shared" si="33"/>
        <v>HdCl FF</v>
      </c>
      <c r="G406" s="828" t="str">
        <f t="shared" si="34"/>
        <v>M</v>
      </c>
      <c r="H406" s="828">
        <v>3</v>
      </c>
      <c r="I406" s="828">
        <v>3</v>
      </c>
      <c r="J406" s="828">
        <v>17067.104329000002</v>
      </c>
    </row>
    <row r="407" spans="1:10" x14ac:dyDescent="0.25">
      <c r="A407" s="828">
        <v>45259</v>
      </c>
      <c r="B407" s="828">
        <v>14</v>
      </c>
      <c r="C407" s="828">
        <f t="shared" si="35"/>
        <v>2016</v>
      </c>
      <c r="D407" s="828">
        <v>32</v>
      </c>
      <c r="E407" s="828">
        <f t="shared" si="36"/>
        <v>16</v>
      </c>
      <c r="F407" s="828" t="str">
        <f t="shared" si="33"/>
        <v>HdCl FF</v>
      </c>
      <c r="G407" s="828" t="str">
        <f t="shared" si="34"/>
        <v>M</v>
      </c>
      <c r="H407" s="828">
        <v>4</v>
      </c>
      <c r="I407" s="828">
        <v>3</v>
      </c>
      <c r="J407" s="828">
        <v>21147.914546</v>
      </c>
    </row>
    <row r="408" spans="1:10" x14ac:dyDescent="0.25">
      <c r="A408" s="828">
        <v>45260</v>
      </c>
      <c r="B408" s="828">
        <v>14</v>
      </c>
      <c r="C408" s="828">
        <f t="shared" si="35"/>
        <v>2016</v>
      </c>
      <c r="D408" s="828">
        <v>32</v>
      </c>
      <c r="E408" s="828">
        <f t="shared" si="36"/>
        <v>16</v>
      </c>
      <c r="F408" s="828" t="str">
        <f t="shared" si="33"/>
        <v>HdCl FF</v>
      </c>
      <c r="G408" s="828" t="str">
        <f t="shared" si="34"/>
        <v>M</v>
      </c>
      <c r="H408" s="828">
        <v>5</v>
      </c>
      <c r="I408" s="828">
        <v>3</v>
      </c>
      <c r="J408" s="828">
        <v>777.96485199999995</v>
      </c>
    </row>
    <row r="409" spans="1:10" x14ac:dyDescent="0.25">
      <c r="A409" s="828">
        <v>45261</v>
      </c>
      <c r="B409" s="828">
        <v>14</v>
      </c>
      <c r="C409" s="828">
        <f t="shared" si="35"/>
        <v>2016</v>
      </c>
      <c r="D409" s="828">
        <v>33</v>
      </c>
      <c r="E409" s="828">
        <f t="shared" si="36"/>
        <v>17</v>
      </c>
      <c r="F409" s="828" t="str">
        <f t="shared" si="33"/>
        <v>HdCl FY</v>
      </c>
      <c r="G409" s="828" t="str">
        <f t="shared" si="34"/>
        <v>U</v>
      </c>
      <c r="H409" s="828">
        <v>4</v>
      </c>
      <c r="I409" s="828">
        <v>3</v>
      </c>
      <c r="J409" s="828">
        <v>0.92591199999999996</v>
      </c>
    </row>
    <row r="410" spans="1:10" x14ac:dyDescent="0.25">
      <c r="A410" s="828">
        <v>45262</v>
      </c>
      <c r="B410" s="828">
        <v>14</v>
      </c>
      <c r="C410" s="828">
        <f t="shared" si="35"/>
        <v>2016</v>
      </c>
      <c r="D410" s="828">
        <v>34</v>
      </c>
      <c r="E410" s="828">
        <f t="shared" si="36"/>
        <v>17</v>
      </c>
      <c r="F410" s="828" t="str">
        <f t="shared" si="33"/>
        <v>HdCl FY</v>
      </c>
      <c r="G410" s="828" t="str">
        <f t="shared" si="34"/>
        <v>M</v>
      </c>
      <c r="H410" s="828">
        <v>2</v>
      </c>
      <c r="I410" s="828">
        <v>3</v>
      </c>
      <c r="J410" s="828">
        <v>172.851178</v>
      </c>
    </row>
    <row r="411" spans="1:10" x14ac:dyDescent="0.25">
      <c r="A411" s="828">
        <v>45263</v>
      </c>
      <c r="B411" s="828">
        <v>14</v>
      </c>
      <c r="C411" s="828">
        <f t="shared" si="35"/>
        <v>2016</v>
      </c>
      <c r="D411" s="828">
        <v>34</v>
      </c>
      <c r="E411" s="828">
        <f t="shared" si="36"/>
        <v>17</v>
      </c>
      <c r="F411" s="828" t="str">
        <f t="shared" si="33"/>
        <v>HdCl FY</v>
      </c>
      <c r="G411" s="828" t="str">
        <f t="shared" si="34"/>
        <v>M</v>
      </c>
      <c r="H411" s="828">
        <v>3</v>
      </c>
      <c r="I411" s="828">
        <v>3</v>
      </c>
      <c r="J411" s="828">
        <v>284.89275600000002</v>
      </c>
    </row>
    <row r="412" spans="1:10" x14ac:dyDescent="0.25">
      <c r="A412" s="828">
        <v>45264</v>
      </c>
      <c r="B412" s="828">
        <v>14</v>
      </c>
      <c r="C412" s="828">
        <f t="shared" si="35"/>
        <v>2016</v>
      </c>
      <c r="D412" s="828">
        <v>34</v>
      </c>
      <c r="E412" s="828">
        <f t="shared" si="36"/>
        <v>17</v>
      </c>
      <c r="F412" s="828" t="str">
        <f t="shared" si="33"/>
        <v>HdCl FY</v>
      </c>
      <c r="G412" s="828" t="str">
        <f t="shared" si="34"/>
        <v>M</v>
      </c>
      <c r="H412" s="828">
        <v>4</v>
      </c>
      <c r="I412" s="828">
        <v>3</v>
      </c>
      <c r="J412" s="828">
        <v>448.48586599999999</v>
      </c>
    </row>
    <row r="413" spans="1:10" x14ac:dyDescent="0.25">
      <c r="A413" s="828">
        <v>45265</v>
      </c>
      <c r="B413" s="828">
        <v>14</v>
      </c>
      <c r="C413" s="828">
        <f t="shared" si="35"/>
        <v>2016</v>
      </c>
      <c r="D413" s="828">
        <v>34</v>
      </c>
      <c r="E413" s="828">
        <f t="shared" si="36"/>
        <v>17</v>
      </c>
      <c r="F413" s="828" t="str">
        <f t="shared" si="33"/>
        <v>HdCl FY</v>
      </c>
      <c r="G413" s="828" t="str">
        <f t="shared" si="34"/>
        <v>M</v>
      </c>
      <c r="H413" s="828">
        <v>5</v>
      </c>
      <c r="I413" s="828">
        <v>3</v>
      </c>
      <c r="J413" s="828">
        <v>58.918368000000001</v>
      </c>
    </row>
    <row r="414" spans="1:10" x14ac:dyDescent="0.25">
      <c r="A414" s="828">
        <v>45266</v>
      </c>
      <c r="B414" s="828">
        <v>14</v>
      </c>
      <c r="C414" s="828">
        <f t="shared" si="35"/>
        <v>2016</v>
      </c>
      <c r="D414" s="828">
        <v>35</v>
      </c>
      <c r="E414" s="828">
        <f t="shared" si="36"/>
        <v>18</v>
      </c>
      <c r="F414" s="828" t="str">
        <f t="shared" si="33"/>
        <v>SJDF FF</v>
      </c>
      <c r="G414" s="828" t="str">
        <f t="shared" si="34"/>
        <v>U</v>
      </c>
      <c r="H414" s="828">
        <v>2</v>
      </c>
      <c r="I414" s="828">
        <v>3</v>
      </c>
      <c r="J414" s="828">
        <v>198.460543</v>
      </c>
    </row>
    <row r="415" spans="1:10" x14ac:dyDescent="0.25">
      <c r="A415" s="828">
        <v>45267</v>
      </c>
      <c r="B415" s="828">
        <v>14</v>
      </c>
      <c r="C415" s="828">
        <f t="shared" si="35"/>
        <v>2016</v>
      </c>
      <c r="D415" s="828">
        <v>35</v>
      </c>
      <c r="E415" s="828">
        <f t="shared" si="36"/>
        <v>18</v>
      </c>
      <c r="F415" s="828" t="str">
        <f t="shared" si="33"/>
        <v>SJDF FF</v>
      </c>
      <c r="G415" s="828" t="str">
        <f t="shared" si="34"/>
        <v>U</v>
      </c>
      <c r="H415" s="828">
        <v>3</v>
      </c>
      <c r="I415" s="828">
        <v>3</v>
      </c>
      <c r="J415" s="828">
        <v>1807.2732940000001</v>
      </c>
    </row>
    <row r="416" spans="1:10" x14ac:dyDescent="0.25">
      <c r="A416" s="828">
        <v>45268</v>
      </c>
      <c r="B416" s="828">
        <v>14</v>
      </c>
      <c r="C416" s="828">
        <f t="shared" si="35"/>
        <v>2016</v>
      </c>
      <c r="D416" s="828">
        <v>35</v>
      </c>
      <c r="E416" s="828">
        <f t="shared" si="36"/>
        <v>18</v>
      </c>
      <c r="F416" s="828" t="str">
        <f t="shared" si="33"/>
        <v>SJDF FF</v>
      </c>
      <c r="G416" s="828" t="str">
        <f t="shared" si="34"/>
        <v>U</v>
      </c>
      <c r="H416" s="828">
        <v>4</v>
      </c>
      <c r="I416" s="828">
        <v>3</v>
      </c>
      <c r="J416" s="828">
        <v>957.85024599999997</v>
      </c>
    </row>
    <row r="417" spans="1:10" x14ac:dyDescent="0.25">
      <c r="A417" s="828">
        <v>45269</v>
      </c>
      <c r="B417" s="828">
        <v>14</v>
      </c>
      <c r="C417" s="828">
        <f t="shared" si="35"/>
        <v>2016</v>
      </c>
      <c r="D417" s="828">
        <v>35</v>
      </c>
      <c r="E417" s="828">
        <f t="shared" si="36"/>
        <v>18</v>
      </c>
      <c r="F417" s="828" t="str">
        <f t="shared" si="33"/>
        <v>SJDF FF</v>
      </c>
      <c r="G417" s="828" t="str">
        <f t="shared" si="34"/>
        <v>U</v>
      </c>
      <c r="H417" s="828">
        <v>5</v>
      </c>
      <c r="I417" s="828">
        <v>3</v>
      </c>
      <c r="J417" s="828">
        <v>531.50043400000004</v>
      </c>
    </row>
    <row r="418" spans="1:10" x14ac:dyDescent="0.25">
      <c r="A418" s="828">
        <v>45270</v>
      </c>
      <c r="B418" s="828">
        <v>14</v>
      </c>
      <c r="C418" s="828">
        <f t="shared" si="35"/>
        <v>2016</v>
      </c>
      <c r="D418" s="828">
        <v>36</v>
      </c>
      <c r="E418" s="828">
        <f t="shared" si="36"/>
        <v>18</v>
      </c>
      <c r="F418" s="828" t="str">
        <f t="shared" si="33"/>
        <v>SJDF FF</v>
      </c>
      <c r="G418" s="828" t="str">
        <f t="shared" si="34"/>
        <v>M</v>
      </c>
      <c r="H418" s="828">
        <v>2</v>
      </c>
      <c r="I418" s="828">
        <v>3</v>
      </c>
      <c r="J418" s="828">
        <v>15.263361</v>
      </c>
    </row>
    <row r="419" spans="1:10" x14ac:dyDescent="0.25">
      <c r="A419" s="828">
        <v>45271</v>
      </c>
      <c r="B419" s="828">
        <v>14</v>
      </c>
      <c r="C419" s="828">
        <f t="shared" si="35"/>
        <v>2016</v>
      </c>
      <c r="D419" s="828">
        <v>36</v>
      </c>
      <c r="E419" s="828">
        <f t="shared" si="36"/>
        <v>18</v>
      </c>
      <c r="F419" s="828" t="str">
        <f t="shared" si="33"/>
        <v>SJDF FF</v>
      </c>
      <c r="G419" s="828" t="str">
        <f t="shared" si="34"/>
        <v>M</v>
      </c>
      <c r="H419" s="828">
        <v>3</v>
      </c>
      <c r="I419" s="828">
        <v>3</v>
      </c>
      <c r="J419" s="828">
        <v>137.25981200000001</v>
      </c>
    </row>
    <row r="420" spans="1:10" x14ac:dyDescent="0.25">
      <c r="A420" s="828">
        <v>45272</v>
      </c>
      <c r="B420" s="828">
        <v>14</v>
      </c>
      <c r="C420" s="828">
        <f t="shared" si="35"/>
        <v>2016</v>
      </c>
      <c r="D420" s="828">
        <v>36</v>
      </c>
      <c r="E420" s="828">
        <f t="shared" si="36"/>
        <v>18</v>
      </c>
      <c r="F420" s="828" t="str">
        <f t="shared" si="33"/>
        <v>SJDF FF</v>
      </c>
      <c r="G420" s="828" t="str">
        <f t="shared" si="34"/>
        <v>M</v>
      </c>
      <c r="H420" s="828">
        <v>4</v>
      </c>
      <c r="I420" s="828">
        <v>3</v>
      </c>
      <c r="J420" s="828">
        <v>205.76743999999999</v>
      </c>
    </row>
    <row r="421" spans="1:10" x14ac:dyDescent="0.25">
      <c r="A421" s="828">
        <v>45273</v>
      </c>
      <c r="B421" s="828">
        <v>14</v>
      </c>
      <c r="C421" s="828">
        <f t="shared" si="35"/>
        <v>2016</v>
      </c>
      <c r="D421" s="828">
        <v>37</v>
      </c>
      <c r="E421" s="828">
        <f t="shared" si="36"/>
        <v>19</v>
      </c>
      <c r="F421" s="828" t="str">
        <f t="shared" si="33"/>
        <v>OR Tule</v>
      </c>
      <c r="G421" s="828" t="str">
        <f t="shared" si="34"/>
        <v>U</v>
      </c>
      <c r="H421" s="828">
        <v>2</v>
      </c>
      <c r="I421" s="828">
        <v>3</v>
      </c>
      <c r="J421" s="828">
        <v>451.737258</v>
      </c>
    </row>
    <row r="422" spans="1:10" x14ac:dyDescent="0.25">
      <c r="A422" s="828">
        <v>45274</v>
      </c>
      <c r="B422" s="828">
        <v>14</v>
      </c>
      <c r="C422" s="828">
        <f t="shared" si="35"/>
        <v>2016</v>
      </c>
      <c r="D422" s="828">
        <v>37</v>
      </c>
      <c r="E422" s="828">
        <f t="shared" si="36"/>
        <v>19</v>
      </c>
      <c r="F422" s="828" t="str">
        <f t="shared" si="33"/>
        <v>OR Tule</v>
      </c>
      <c r="G422" s="828" t="str">
        <f t="shared" si="34"/>
        <v>U</v>
      </c>
      <c r="H422" s="828">
        <v>3</v>
      </c>
      <c r="I422" s="828">
        <v>3</v>
      </c>
      <c r="J422" s="828">
        <v>8320.1941979999992</v>
      </c>
    </row>
    <row r="423" spans="1:10" x14ac:dyDescent="0.25">
      <c r="A423" s="828">
        <v>45275</v>
      </c>
      <c r="B423" s="828">
        <v>14</v>
      </c>
      <c r="C423" s="828">
        <f t="shared" si="35"/>
        <v>2016</v>
      </c>
      <c r="D423" s="828">
        <v>37</v>
      </c>
      <c r="E423" s="828">
        <f t="shared" si="36"/>
        <v>19</v>
      </c>
      <c r="F423" s="828" t="str">
        <f t="shared" si="33"/>
        <v>OR Tule</v>
      </c>
      <c r="G423" s="828" t="str">
        <f t="shared" si="34"/>
        <v>U</v>
      </c>
      <c r="H423" s="828">
        <v>4</v>
      </c>
      <c r="I423" s="828">
        <v>3</v>
      </c>
      <c r="J423" s="828">
        <v>819.92908599999998</v>
      </c>
    </row>
    <row r="424" spans="1:10" x14ac:dyDescent="0.25">
      <c r="A424" s="828">
        <v>45276</v>
      </c>
      <c r="B424" s="828">
        <v>14</v>
      </c>
      <c r="C424" s="828">
        <f t="shared" si="35"/>
        <v>2016</v>
      </c>
      <c r="D424" s="828">
        <v>37</v>
      </c>
      <c r="E424" s="828">
        <f t="shared" si="36"/>
        <v>19</v>
      </c>
      <c r="F424" s="828" t="str">
        <f t="shared" si="33"/>
        <v>OR Tule</v>
      </c>
      <c r="G424" s="828" t="str">
        <f t="shared" si="34"/>
        <v>U</v>
      </c>
      <c r="H424" s="828">
        <v>5</v>
      </c>
      <c r="I424" s="828">
        <v>3</v>
      </c>
      <c r="J424" s="828">
        <v>17.004448</v>
      </c>
    </row>
    <row r="425" spans="1:10" x14ac:dyDescent="0.25">
      <c r="A425" s="828">
        <v>45277</v>
      </c>
      <c r="B425" s="828">
        <v>14</v>
      </c>
      <c r="C425" s="828">
        <f t="shared" si="35"/>
        <v>2016</v>
      </c>
      <c r="D425" s="828">
        <v>38</v>
      </c>
      <c r="E425" s="828">
        <f t="shared" si="36"/>
        <v>19</v>
      </c>
      <c r="F425" s="828" t="str">
        <f t="shared" si="33"/>
        <v>OR Tule</v>
      </c>
      <c r="G425" s="828" t="str">
        <f t="shared" si="34"/>
        <v>M</v>
      </c>
      <c r="H425" s="828">
        <v>2</v>
      </c>
      <c r="I425" s="828">
        <v>3</v>
      </c>
      <c r="J425" s="828">
        <v>1303.900785</v>
      </c>
    </row>
    <row r="426" spans="1:10" x14ac:dyDescent="0.25">
      <c r="A426" s="828">
        <v>45278</v>
      </c>
      <c r="B426" s="828">
        <v>14</v>
      </c>
      <c r="C426" s="828">
        <f t="shared" si="35"/>
        <v>2016</v>
      </c>
      <c r="D426" s="828">
        <v>38</v>
      </c>
      <c r="E426" s="828">
        <f t="shared" si="36"/>
        <v>19</v>
      </c>
      <c r="F426" s="828" t="str">
        <f t="shared" si="33"/>
        <v>OR Tule</v>
      </c>
      <c r="G426" s="828" t="str">
        <f t="shared" si="34"/>
        <v>M</v>
      </c>
      <c r="H426" s="828">
        <v>3</v>
      </c>
      <c r="I426" s="828">
        <v>3</v>
      </c>
      <c r="J426" s="828">
        <v>23729.405235999999</v>
      </c>
    </row>
    <row r="427" spans="1:10" x14ac:dyDescent="0.25">
      <c r="A427" s="828">
        <v>45279</v>
      </c>
      <c r="B427" s="828">
        <v>14</v>
      </c>
      <c r="C427" s="828">
        <f t="shared" si="35"/>
        <v>2016</v>
      </c>
      <c r="D427" s="828">
        <v>38</v>
      </c>
      <c r="E427" s="828">
        <f t="shared" si="36"/>
        <v>19</v>
      </c>
      <c r="F427" s="828" t="str">
        <f t="shared" si="33"/>
        <v>OR Tule</v>
      </c>
      <c r="G427" s="828" t="str">
        <f t="shared" si="34"/>
        <v>M</v>
      </c>
      <c r="H427" s="828">
        <v>4</v>
      </c>
      <c r="I427" s="828">
        <v>3</v>
      </c>
      <c r="J427" s="828">
        <v>3171.514244</v>
      </c>
    </row>
    <row r="428" spans="1:10" x14ac:dyDescent="0.25">
      <c r="A428" s="828">
        <v>45280</v>
      </c>
      <c r="B428" s="828">
        <v>14</v>
      </c>
      <c r="C428" s="828">
        <f t="shared" si="35"/>
        <v>2016</v>
      </c>
      <c r="D428" s="828">
        <v>38</v>
      </c>
      <c r="E428" s="828">
        <f t="shared" si="36"/>
        <v>19</v>
      </c>
      <c r="F428" s="828" t="str">
        <f t="shared" si="33"/>
        <v>OR Tule</v>
      </c>
      <c r="G428" s="828" t="str">
        <f t="shared" si="34"/>
        <v>M</v>
      </c>
      <c r="H428" s="828">
        <v>5</v>
      </c>
      <c r="I428" s="828">
        <v>3</v>
      </c>
      <c r="J428" s="828">
        <v>56.009568999999999</v>
      </c>
    </row>
    <row r="429" spans="1:10" x14ac:dyDescent="0.25">
      <c r="A429" s="828">
        <v>45281</v>
      </c>
      <c r="B429" s="828">
        <v>14</v>
      </c>
      <c r="C429" s="828">
        <f t="shared" si="35"/>
        <v>2016</v>
      </c>
      <c r="D429" s="828">
        <v>39</v>
      </c>
      <c r="E429" s="828">
        <f t="shared" si="36"/>
        <v>20</v>
      </c>
      <c r="F429" s="828" t="str">
        <f t="shared" si="33"/>
        <v>WA Tule</v>
      </c>
      <c r="G429" s="828" t="str">
        <f t="shared" si="34"/>
        <v>U</v>
      </c>
      <c r="H429" s="828">
        <v>2</v>
      </c>
      <c r="I429" s="828">
        <v>3</v>
      </c>
      <c r="J429" s="828">
        <v>50.491852000000002</v>
      </c>
    </row>
    <row r="430" spans="1:10" x14ac:dyDescent="0.25">
      <c r="A430" s="828">
        <v>45282</v>
      </c>
      <c r="B430" s="828">
        <v>14</v>
      </c>
      <c r="C430" s="828">
        <f t="shared" si="35"/>
        <v>2016</v>
      </c>
      <c r="D430" s="828">
        <v>39</v>
      </c>
      <c r="E430" s="828">
        <f t="shared" si="36"/>
        <v>20</v>
      </c>
      <c r="F430" s="828" t="str">
        <f t="shared" si="33"/>
        <v>WA Tule</v>
      </c>
      <c r="G430" s="828" t="str">
        <f t="shared" si="34"/>
        <v>U</v>
      </c>
      <c r="H430" s="828">
        <v>3</v>
      </c>
      <c r="I430" s="828">
        <v>3</v>
      </c>
      <c r="J430" s="828">
        <v>217.22542100000001</v>
      </c>
    </row>
    <row r="431" spans="1:10" x14ac:dyDescent="0.25">
      <c r="A431" s="828">
        <v>45283</v>
      </c>
      <c r="B431" s="828">
        <v>14</v>
      </c>
      <c r="C431" s="828">
        <f t="shared" si="35"/>
        <v>2016</v>
      </c>
      <c r="D431" s="828">
        <v>39</v>
      </c>
      <c r="E431" s="828">
        <f t="shared" si="36"/>
        <v>20</v>
      </c>
      <c r="F431" s="828" t="str">
        <f t="shared" si="33"/>
        <v>WA Tule</v>
      </c>
      <c r="G431" s="828" t="str">
        <f t="shared" si="34"/>
        <v>U</v>
      </c>
      <c r="H431" s="828">
        <v>4</v>
      </c>
      <c r="I431" s="828">
        <v>3</v>
      </c>
      <c r="J431" s="828">
        <v>258.27596999999997</v>
      </c>
    </row>
    <row r="432" spans="1:10" x14ac:dyDescent="0.25">
      <c r="A432" s="828">
        <v>45284</v>
      </c>
      <c r="B432" s="828">
        <v>14</v>
      </c>
      <c r="C432" s="828">
        <f t="shared" si="35"/>
        <v>2016</v>
      </c>
      <c r="D432" s="828">
        <v>39</v>
      </c>
      <c r="E432" s="828">
        <f t="shared" si="36"/>
        <v>20</v>
      </c>
      <c r="F432" s="828" t="str">
        <f t="shared" si="33"/>
        <v>WA Tule</v>
      </c>
      <c r="G432" s="828" t="str">
        <f t="shared" si="34"/>
        <v>U</v>
      </c>
      <c r="H432" s="828">
        <v>5</v>
      </c>
      <c r="I432" s="828">
        <v>3</v>
      </c>
      <c r="J432" s="828">
        <v>47.231161999999998</v>
      </c>
    </row>
    <row r="433" spans="1:10" x14ac:dyDescent="0.25">
      <c r="A433" s="828">
        <v>45285</v>
      </c>
      <c r="B433" s="828">
        <v>14</v>
      </c>
      <c r="C433" s="828">
        <f t="shared" si="35"/>
        <v>2016</v>
      </c>
      <c r="D433" s="828">
        <v>40</v>
      </c>
      <c r="E433" s="828">
        <f t="shared" si="36"/>
        <v>20</v>
      </c>
      <c r="F433" s="828" t="str">
        <f t="shared" si="33"/>
        <v>WA Tule</v>
      </c>
      <c r="G433" s="828" t="str">
        <f t="shared" si="34"/>
        <v>M</v>
      </c>
      <c r="H433" s="828">
        <v>2</v>
      </c>
      <c r="I433" s="828">
        <v>3</v>
      </c>
      <c r="J433" s="828">
        <v>8751.6108349999995</v>
      </c>
    </row>
    <row r="434" spans="1:10" x14ac:dyDescent="0.25">
      <c r="A434" s="828">
        <v>45286</v>
      </c>
      <c r="B434" s="828">
        <v>14</v>
      </c>
      <c r="C434" s="828">
        <f t="shared" si="35"/>
        <v>2016</v>
      </c>
      <c r="D434" s="828">
        <v>40</v>
      </c>
      <c r="E434" s="828">
        <f t="shared" si="36"/>
        <v>20</v>
      </c>
      <c r="F434" s="828" t="str">
        <f t="shared" si="33"/>
        <v>WA Tule</v>
      </c>
      <c r="G434" s="828" t="str">
        <f t="shared" si="34"/>
        <v>M</v>
      </c>
      <c r="H434" s="828">
        <v>3</v>
      </c>
      <c r="I434" s="828">
        <v>3</v>
      </c>
      <c r="J434" s="828">
        <v>37652.504180000004</v>
      </c>
    </row>
    <row r="435" spans="1:10" x14ac:dyDescent="0.25">
      <c r="A435" s="828">
        <v>45287</v>
      </c>
      <c r="B435" s="828">
        <v>14</v>
      </c>
      <c r="C435" s="828">
        <f t="shared" si="35"/>
        <v>2016</v>
      </c>
      <c r="D435" s="828">
        <v>40</v>
      </c>
      <c r="E435" s="828">
        <f t="shared" si="36"/>
        <v>20</v>
      </c>
      <c r="F435" s="828" t="str">
        <f t="shared" si="33"/>
        <v>WA Tule</v>
      </c>
      <c r="G435" s="828" t="str">
        <f t="shared" si="34"/>
        <v>M</v>
      </c>
      <c r="H435" s="828">
        <v>4</v>
      </c>
      <c r="I435" s="828">
        <v>3</v>
      </c>
      <c r="J435" s="828">
        <v>51362.094284999999</v>
      </c>
    </row>
    <row r="436" spans="1:10" x14ac:dyDescent="0.25">
      <c r="A436" s="828">
        <v>45288</v>
      </c>
      <c r="B436" s="828">
        <v>14</v>
      </c>
      <c r="C436" s="828">
        <f t="shared" si="35"/>
        <v>2016</v>
      </c>
      <c r="D436" s="828">
        <v>40</v>
      </c>
      <c r="E436" s="828">
        <f t="shared" si="36"/>
        <v>20</v>
      </c>
      <c r="F436" s="828" t="str">
        <f t="shared" si="33"/>
        <v>WA Tule</v>
      </c>
      <c r="G436" s="828" t="str">
        <f t="shared" si="34"/>
        <v>M</v>
      </c>
      <c r="H436" s="828">
        <v>5</v>
      </c>
      <c r="I436" s="828">
        <v>3</v>
      </c>
      <c r="J436" s="828">
        <v>6423.1353060000001</v>
      </c>
    </row>
    <row r="437" spans="1:10" x14ac:dyDescent="0.25">
      <c r="A437" s="828">
        <v>45289</v>
      </c>
      <c r="B437" s="828">
        <v>14</v>
      </c>
      <c r="C437" s="828">
        <f t="shared" si="35"/>
        <v>2016</v>
      </c>
      <c r="D437" s="828">
        <v>41</v>
      </c>
      <c r="E437" s="828">
        <f t="shared" si="36"/>
        <v>21</v>
      </c>
      <c r="F437" s="828" t="str">
        <f t="shared" si="33"/>
        <v>LCRWild</v>
      </c>
      <c r="G437" s="828" t="str">
        <f t="shared" si="34"/>
        <v>U</v>
      </c>
      <c r="H437" s="828">
        <v>2</v>
      </c>
      <c r="I437" s="828">
        <v>3</v>
      </c>
      <c r="J437" s="828">
        <v>2743.638657</v>
      </c>
    </row>
    <row r="438" spans="1:10" x14ac:dyDescent="0.25">
      <c r="A438" s="828">
        <v>45290</v>
      </c>
      <c r="B438" s="828">
        <v>14</v>
      </c>
      <c r="C438" s="828">
        <f t="shared" si="35"/>
        <v>2016</v>
      </c>
      <c r="D438" s="828">
        <v>41</v>
      </c>
      <c r="E438" s="828">
        <f t="shared" si="36"/>
        <v>21</v>
      </c>
      <c r="F438" s="828" t="str">
        <f t="shared" si="33"/>
        <v>LCRWild</v>
      </c>
      <c r="G438" s="828" t="str">
        <f t="shared" si="34"/>
        <v>U</v>
      </c>
      <c r="H438" s="828">
        <v>3</v>
      </c>
      <c r="I438" s="828">
        <v>3</v>
      </c>
      <c r="J438" s="828">
        <v>4297.5428190000002</v>
      </c>
    </row>
    <row r="439" spans="1:10" x14ac:dyDescent="0.25">
      <c r="A439" s="828">
        <v>45291</v>
      </c>
      <c r="B439" s="828">
        <v>14</v>
      </c>
      <c r="C439" s="828">
        <f t="shared" si="35"/>
        <v>2016</v>
      </c>
      <c r="D439" s="828">
        <v>41</v>
      </c>
      <c r="E439" s="828">
        <f t="shared" si="36"/>
        <v>21</v>
      </c>
      <c r="F439" s="828" t="str">
        <f t="shared" si="33"/>
        <v>LCRWild</v>
      </c>
      <c r="G439" s="828" t="str">
        <f t="shared" si="34"/>
        <v>U</v>
      </c>
      <c r="H439" s="828">
        <v>4</v>
      </c>
      <c r="I439" s="828">
        <v>3</v>
      </c>
      <c r="J439" s="828">
        <v>12571.670201999999</v>
      </c>
    </row>
    <row r="440" spans="1:10" x14ac:dyDescent="0.25">
      <c r="A440" s="828">
        <v>45292</v>
      </c>
      <c r="B440" s="828">
        <v>14</v>
      </c>
      <c r="C440" s="828">
        <f t="shared" si="35"/>
        <v>2016</v>
      </c>
      <c r="D440" s="828">
        <v>41</v>
      </c>
      <c r="E440" s="828">
        <f t="shared" si="36"/>
        <v>21</v>
      </c>
      <c r="F440" s="828" t="str">
        <f t="shared" si="33"/>
        <v>LCRWild</v>
      </c>
      <c r="G440" s="828" t="str">
        <f t="shared" si="34"/>
        <v>U</v>
      </c>
      <c r="H440" s="828">
        <v>5</v>
      </c>
      <c r="I440" s="828">
        <v>3</v>
      </c>
      <c r="J440" s="828">
        <v>5435.9623449999999</v>
      </c>
    </row>
    <row r="441" spans="1:10" x14ac:dyDescent="0.25">
      <c r="A441" s="828">
        <v>45293</v>
      </c>
      <c r="B441" s="828">
        <v>14</v>
      </c>
      <c r="C441" s="828">
        <f t="shared" si="35"/>
        <v>2016</v>
      </c>
      <c r="D441" s="828">
        <v>42</v>
      </c>
      <c r="E441" s="828">
        <f t="shared" si="36"/>
        <v>21</v>
      </c>
      <c r="F441" s="828" t="str">
        <f t="shared" si="33"/>
        <v>LCRWild</v>
      </c>
      <c r="G441" s="828" t="str">
        <f t="shared" si="34"/>
        <v>M</v>
      </c>
      <c r="H441" s="828">
        <v>2</v>
      </c>
      <c r="I441" s="828">
        <v>3</v>
      </c>
      <c r="J441" s="828">
        <v>14.046398999999999</v>
      </c>
    </row>
    <row r="442" spans="1:10" x14ac:dyDescent="0.25">
      <c r="A442" s="828">
        <v>45294</v>
      </c>
      <c r="B442" s="828">
        <v>14</v>
      </c>
      <c r="C442" s="828">
        <f t="shared" si="35"/>
        <v>2016</v>
      </c>
      <c r="D442" s="828">
        <v>42</v>
      </c>
      <c r="E442" s="828">
        <f t="shared" si="36"/>
        <v>21</v>
      </c>
      <c r="F442" s="828" t="str">
        <f t="shared" si="33"/>
        <v>LCRWild</v>
      </c>
      <c r="G442" s="828" t="str">
        <f t="shared" si="34"/>
        <v>M</v>
      </c>
      <c r="H442" s="828">
        <v>3</v>
      </c>
      <c r="I442" s="828">
        <v>3</v>
      </c>
      <c r="J442" s="828">
        <v>22.011839999999999</v>
      </c>
    </row>
    <row r="443" spans="1:10" x14ac:dyDescent="0.25">
      <c r="A443" s="828">
        <v>45295</v>
      </c>
      <c r="B443" s="828">
        <v>14</v>
      </c>
      <c r="C443" s="828">
        <f t="shared" si="35"/>
        <v>2016</v>
      </c>
      <c r="D443" s="828">
        <v>42</v>
      </c>
      <c r="E443" s="828">
        <f t="shared" si="36"/>
        <v>21</v>
      </c>
      <c r="F443" s="828" t="str">
        <f t="shared" si="33"/>
        <v>LCRWild</v>
      </c>
      <c r="G443" s="828" t="str">
        <f t="shared" si="34"/>
        <v>M</v>
      </c>
      <c r="H443" s="828">
        <v>4</v>
      </c>
      <c r="I443" s="828">
        <v>3</v>
      </c>
      <c r="J443" s="828">
        <v>62.990774999999999</v>
      </c>
    </row>
    <row r="444" spans="1:10" x14ac:dyDescent="0.25">
      <c r="A444" s="828">
        <v>45296</v>
      </c>
      <c r="B444" s="828">
        <v>14</v>
      </c>
      <c r="C444" s="828">
        <f t="shared" si="35"/>
        <v>2016</v>
      </c>
      <c r="D444" s="828">
        <v>42</v>
      </c>
      <c r="E444" s="828">
        <f t="shared" si="36"/>
        <v>21</v>
      </c>
      <c r="F444" s="828" t="str">
        <f t="shared" si="33"/>
        <v>LCRWild</v>
      </c>
      <c r="G444" s="828" t="str">
        <f t="shared" si="34"/>
        <v>M</v>
      </c>
      <c r="H444" s="828">
        <v>5</v>
      </c>
      <c r="I444" s="828">
        <v>3</v>
      </c>
      <c r="J444" s="828">
        <v>27.879401999999999</v>
      </c>
    </row>
    <row r="445" spans="1:10" x14ac:dyDescent="0.25">
      <c r="A445" s="828">
        <v>45297</v>
      </c>
      <c r="B445" s="828">
        <v>14</v>
      </c>
      <c r="C445" s="828">
        <f t="shared" si="35"/>
        <v>2016</v>
      </c>
      <c r="D445" s="828">
        <v>43</v>
      </c>
      <c r="E445" s="828">
        <f t="shared" si="36"/>
        <v>22</v>
      </c>
      <c r="F445" s="828" t="str">
        <f t="shared" si="33"/>
        <v>BPHTule</v>
      </c>
      <c r="G445" s="828" t="str">
        <f t="shared" si="34"/>
        <v>U</v>
      </c>
      <c r="H445" s="828">
        <v>2</v>
      </c>
      <c r="I445" s="828">
        <v>3</v>
      </c>
      <c r="J445" s="828">
        <v>1446.8310449999999</v>
      </c>
    </row>
    <row r="446" spans="1:10" x14ac:dyDescent="0.25">
      <c r="A446" s="828">
        <v>45298</v>
      </c>
      <c r="B446" s="828">
        <v>14</v>
      </c>
      <c r="C446" s="828">
        <f t="shared" si="35"/>
        <v>2016</v>
      </c>
      <c r="D446" s="828">
        <v>43</v>
      </c>
      <c r="E446" s="828">
        <f t="shared" si="36"/>
        <v>22</v>
      </c>
      <c r="F446" s="828" t="str">
        <f t="shared" si="33"/>
        <v>BPHTule</v>
      </c>
      <c r="G446" s="828" t="str">
        <f t="shared" si="34"/>
        <v>U</v>
      </c>
      <c r="H446" s="828">
        <v>3</v>
      </c>
      <c r="I446" s="828">
        <v>3</v>
      </c>
      <c r="J446" s="828">
        <v>13934.591909999999</v>
      </c>
    </row>
    <row r="447" spans="1:10" x14ac:dyDescent="0.25">
      <c r="A447" s="828">
        <v>45299</v>
      </c>
      <c r="B447" s="828">
        <v>14</v>
      </c>
      <c r="C447" s="828">
        <f t="shared" si="35"/>
        <v>2016</v>
      </c>
      <c r="D447" s="828">
        <v>43</v>
      </c>
      <c r="E447" s="828">
        <f t="shared" si="36"/>
        <v>22</v>
      </c>
      <c r="F447" s="828" t="str">
        <f t="shared" si="33"/>
        <v>BPHTule</v>
      </c>
      <c r="G447" s="828" t="str">
        <f t="shared" si="34"/>
        <v>U</v>
      </c>
      <c r="H447" s="828">
        <v>4</v>
      </c>
      <c r="I447" s="828">
        <v>3</v>
      </c>
      <c r="J447" s="828">
        <v>7481.487795</v>
      </c>
    </row>
    <row r="448" spans="1:10" x14ac:dyDescent="0.25">
      <c r="A448" s="828">
        <v>45300</v>
      </c>
      <c r="B448" s="828">
        <v>14</v>
      </c>
      <c r="C448" s="828">
        <f t="shared" si="35"/>
        <v>2016</v>
      </c>
      <c r="D448" s="828">
        <v>43</v>
      </c>
      <c r="E448" s="828">
        <f t="shared" si="36"/>
        <v>22</v>
      </c>
      <c r="F448" s="828" t="str">
        <f t="shared" si="33"/>
        <v>BPHTule</v>
      </c>
      <c r="G448" s="828" t="str">
        <f t="shared" si="34"/>
        <v>U</v>
      </c>
      <c r="H448" s="828">
        <v>5</v>
      </c>
      <c r="I448" s="828">
        <v>3</v>
      </c>
      <c r="J448" s="828">
        <v>21.222276000000001</v>
      </c>
    </row>
    <row r="449" spans="1:10" x14ac:dyDescent="0.25">
      <c r="A449" s="828">
        <v>45301</v>
      </c>
      <c r="B449" s="828">
        <v>14</v>
      </c>
      <c r="C449" s="828">
        <f t="shared" si="35"/>
        <v>2016</v>
      </c>
      <c r="D449" s="828">
        <v>44</v>
      </c>
      <c r="E449" s="828">
        <f t="shared" si="36"/>
        <v>22</v>
      </c>
      <c r="F449" s="828" t="str">
        <f t="shared" si="33"/>
        <v>BPHTule</v>
      </c>
      <c r="G449" s="828" t="str">
        <f t="shared" si="34"/>
        <v>M</v>
      </c>
      <c r="H449" s="828">
        <v>2</v>
      </c>
      <c r="I449" s="828">
        <v>3</v>
      </c>
      <c r="J449" s="828">
        <v>5344.4072550000001</v>
      </c>
    </row>
    <row r="450" spans="1:10" x14ac:dyDescent="0.25">
      <c r="A450" s="828">
        <v>45302</v>
      </c>
      <c r="B450" s="828">
        <v>14</v>
      </c>
      <c r="C450" s="828">
        <f t="shared" si="35"/>
        <v>2016</v>
      </c>
      <c r="D450" s="828">
        <v>44</v>
      </c>
      <c r="E450" s="828">
        <f t="shared" si="36"/>
        <v>22</v>
      </c>
      <c r="F450" s="828" t="str">
        <f t="shared" ref="F450:F513" si="37">VLOOKUP(D450,$L$1:$P$323,5,FALSE)</f>
        <v>BPHTule</v>
      </c>
      <c r="G450" s="828" t="str">
        <f t="shared" ref="G450:G513" si="38">LEFT(VLOOKUP(D450,$L$1:$O$323,4,FALSE),1)</f>
        <v>M</v>
      </c>
      <c r="H450" s="828">
        <v>3</v>
      </c>
      <c r="I450" s="828">
        <v>3</v>
      </c>
      <c r="J450" s="828">
        <v>50943.531607999998</v>
      </c>
    </row>
    <row r="451" spans="1:10" x14ac:dyDescent="0.25">
      <c r="A451" s="828">
        <v>45303</v>
      </c>
      <c r="B451" s="828">
        <v>14</v>
      </c>
      <c r="C451" s="828">
        <f t="shared" ref="C451:C514" si="39">IF(B451=13,2015,2016)</f>
        <v>2016</v>
      </c>
      <c r="D451" s="828">
        <v>44</v>
      </c>
      <c r="E451" s="828">
        <f t="shared" ref="E451:E514" si="40">ROUNDUP(D451/2,0)</f>
        <v>22</v>
      </c>
      <c r="F451" s="828" t="str">
        <f t="shared" si="37"/>
        <v>BPHTule</v>
      </c>
      <c r="G451" s="828" t="str">
        <f t="shared" si="38"/>
        <v>M</v>
      </c>
      <c r="H451" s="828">
        <v>4</v>
      </c>
      <c r="I451" s="828">
        <v>3</v>
      </c>
      <c r="J451" s="828">
        <v>28205.302089000001</v>
      </c>
    </row>
    <row r="452" spans="1:10" x14ac:dyDescent="0.25">
      <c r="A452" s="828">
        <v>45304</v>
      </c>
      <c r="B452" s="828">
        <v>14</v>
      </c>
      <c r="C452" s="828">
        <f t="shared" si="39"/>
        <v>2016</v>
      </c>
      <c r="D452" s="828">
        <v>44</v>
      </c>
      <c r="E452" s="828">
        <f t="shared" si="40"/>
        <v>22</v>
      </c>
      <c r="F452" s="828" t="str">
        <f t="shared" si="37"/>
        <v>BPHTule</v>
      </c>
      <c r="G452" s="828" t="str">
        <f t="shared" si="38"/>
        <v>M</v>
      </c>
      <c r="H452" s="828">
        <v>5</v>
      </c>
      <c r="I452" s="828">
        <v>3</v>
      </c>
      <c r="J452" s="828">
        <v>79.777501000000001</v>
      </c>
    </row>
    <row r="453" spans="1:10" x14ac:dyDescent="0.25">
      <c r="A453" s="828">
        <v>45305</v>
      </c>
      <c r="B453" s="828">
        <v>14</v>
      </c>
      <c r="C453" s="828">
        <f t="shared" si="39"/>
        <v>2016</v>
      </c>
      <c r="D453" s="828">
        <v>45</v>
      </c>
      <c r="E453" s="828">
        <f t="shared" si="40"/>
        <v>23</v>
      </c>
      <c r="F453" s="828" t="str">
        <f t="shared" si="37"/>
        <v>UpCR Su</v>
      </c>
      <c r="G453" s="828" t="str">
        <f t="shared" si="38"/>
        <v>U</v>
      </c>
      <c r="H453" s="828">
        <v>2</v>
      </c>
      <c r="I453" s="828">
        <v>2</v>
      </c>
      <c r="J453" s="828">
        <v>37.261550999999997</v>
      </c>
    </row>
    <row r="454" spans="1:10" x14ac:dyDescent="0.25">
      <c r="A454" s="828">
        <v>45306</v>
      </c>
      <c r="B454" s="828">
        <v>14</v>
      </c>
      <c r="C454" s="828">
        <f t="shared" si="39"/>
        <v>2016</v>
      </c>
      <c r="D454" s="828">
        <v>45</v>
      </c>
      <c r="E454" s="828">
        <f t="shared" si="40"/>
        <v>23</v>
      </c>
      <c r="F454" s="828" t="str">
        <f t="shared" si="37"/>
        <v>UpCR Su</v>
      </c>
      <c r="G454" s="828" t="str">
        <f t="shared" si="38"/>
        <v>U</v>
      </c>
      <c r="H454" s="828">
        <v>2</v>
      </c>
      <c r="I454" s="828">
        <v>3</v>
      </c>
      <c r="J454" s="828">
        <v>1717.5366160000001</v>
      </c>
    </row>
    <row r="455" spans="1:10" x14ac:dyDescent="0.25">
      <c r="A455" s="828">
        <v>45307</v>
      </c>
      <c r="B455" s="828">
        <v>14</v>
      </c>
      <c r="C455" s="828">
        <f t="shared" si="39"/>
        <v>2016</v>
      </c>
      <c r="D455" s="828">
        <v>45</v>
      </c>
      <c r="E455" s="828">
        <f t="shared" si="40"/>
        <v>23</v>
      </c>
      <c r="F455" s="828" t="str">
        <f t="shared" si="37"/>
        <v>UpCR Su</v>
      </c>
      <c r="G455" s="828" t="str">
        <f t="shared" si="38"/>
        <v>U</v>
      </c>
      <c r="H455" s="828">
        <v>3</v>
      </c>
      <c r="I455" s="828">
        <v>2</v>
      </c>
      <c r="J455" s="828">
        <v>3782.627058</v>
      </c>
    </row>
    <row r="456" spans="1:10" x14ac:dyDescent="0.25">
      <c r="A456" s="828">
        <v>45308</v>
      </c>
      <c r="B456" s="828">
        <v>14</v>
      </c>
      <c r="C456" s="828">
        <f t="shared" si="39"/>
        <v>2016</v>
      </c>
      <c r="D456" s="828">
        <v>45</v>
      </c>
      <c r="E456" s="828">
        <f t="shared" si="40"/>
        <v>23</v>
      </c>
      <c r="F456" s="828" t="str">
        <f t="shared" si="37"/>
        <v>UpCR Su</v>
      </c>
      <c r="G456" s="828" t="str">
        <f t="shared" si="38"/>
        <v>U</v>
      </c>
      <c r="H456" s="828">
        <v>3</v>
      </c>
      <c r="I456" s="828">
        <v>3</v>
      </c>
      <c r="J456" s="828">
        <v>3792.0936750000001</v>
      </c>
    </row>
    <row r="457" spans="1:10" x14ac:dyDescent="0.25">
      <c r="A457" s="828">
        <v>45309</v>
      </c>
      <c r="B457" s="828">
        <v>14</v>
      </c>
      <c r="C457" s="828">
        <f t="shared" si="39"/>
        <v>2016</v>
      </c>
      <c r="D457" s="828">
        <v>45</v>
      </c>
      <c r="E457" s="828">
        <f t="shared" si="40"/>
        <v>23</v>
      </c>
      <c r="F457" s="828" t="str">
        <f t="shared" si="37"/>
        <v>UpCR Su</v>
      </c>
      <c r="G457" s="828" t="str">
        <f t="shared" si="38"/>
        <v>U</v>
      </c>
      <c r="H457" s="828">
        <v>4</v>
      </c>
      <c r="I457" s="828">
        <v>2</v>
      </c>
      <c r="J457" s="828">
        <v>9201.8806330000007</v>
      </c>
    </row>
    <row r="458" spans="1:10" x14ac:dyDescent="0.25">
      <c r="A458" s="828">
        <v>45310</v>
      </c>
      <c r="B458" s="828">
        <v>14</v>
      </c>
      <c r="C458" s="828">
        <f t="shared" si="39"/>
        <v>2016</v>
      </c>
      <c r="D458" s="828">
        <v>45</v>
      </c>
      <c r="E458" s="828">
        <f t="shared" si="40"/>
        <v>23</v>
      </c>
      <c r="F458" s="828" t="str">
        <f t="shared" si="37"/>
        <v>UpCR Su</v>
      </c>
      <c r="G458" s="828" t="str">
        <f t="shared" si="38"/>
        <v>U</v>
      </c>
      <c r="H458" s="828">
        <v>4</v>
      </c>
      <c r="I458" s="828">
        <v>3</v>
      </c>
      <c r="J458" s="828">
        <v>8977.6387529999993</v>
      </c>
    </row>
    <row r="459" spans="1:10" x14ac:dyDescent="0.25">
      <c r="A459" s="828">
        <v>45311</v>
      </c>
      <c r="B459" s="828">
        <v>14</v>
      </c>
      <c r="C459" s="828">
        <f t="shared" si="39"/>
        <v>2016</v>
      </c>
      <c r="D459" s="828">
        <v>45</v>
      </c>
      <c r="E459" s="828">
        <f t="shared" si="40"/>
        <v>23</v>
      </c>
      <c r="F459" s="828" t="str">
        <f t="shared" si="37"/>
        <v>UpCR Su</v>
      </c>
      <c r="G459" s="828" t="str">
        <f t="shared" si="38"/>
        <v>U</v>
      </c>
      <c r="H459" s="828">
        <v>5</v>
      </c>
      <c r="I459" s="828">
        <v>2</v>
      </c>
      <c r="J459" s="828">
        <v>5925.826223</v>
      </c>
    </row>
    <row r="460" spans="1:10" x14ac:dyDescent="0.25">
      <c r="A460" s="828">
        <v>45312</v>
      </c>
      <c r="B460" s="828">
        <v>14</v>
      </c>
      <c r="C460" s="828">
        <f t="shared" si="39"/>
        <v>2016</v>
      </c>
      <c r="D460" s="828">
        <v>45</v>
      </c>
      <c r="E460" s="828">
        <f t="shared" si="40"/>
        <v>23</v>
      </c>
      <c r="F460" s="828" t="str">
        <f t="shared" si="37"/>
        <v>UpCR Su</v>
      </c>
      <c r="G460" s="828" t="str">
        <f t="shared" si="38"/>
        <v>U</v>
      </c>
      <c r="H460" s="828">
        <v>5</v>
      </c>
      <c r="I460" s="828">
        <v>3</v>
      </c>
      <c r="J460" s="828">
        <v>6243.4756649999999</v>
      </c>
    </row>
    <row r="461" spans="1:10" x14ac:dyDescent="0.25">
      <c r="A461" s="828">
        <v>45313</v>
      </c>
      <c r="B461" s="828">
        <v>14</v>
      </c>
      <c r="C461" s="828">
        <f t="shared" si="39"/>
        <v>2016</v>
      </c>
      <c r="D461" s="828">
        <v>46</v>
      </c>
      <c r="E461" s="828">
        <f t="shared" si="40"/>
        <v>23</v>
      </c>
      <c r="F461" s="828" t="str">
        <f t="shared" si="37"/>
        <v>UpCR Su</v>
      </c>
      <c r="G461" s="828" t="str">
        <f t="shared" si="38"/>
        <v>M</v>
      </c>
      <c r="H461" s="828">
        <v>2</v>
      </c>
      <c r="I461" s="828">
        <v>2</v>
      </c>
      <c r="J461" s="828">
        <v>54.924715999999997</v>
      </c>
    </row>
    <row r="462" spans="1:10" x14ac:dyDescent="0.25">
      <c r="A462" s="828">
        <v>45314</v>
      </c>
      <c r="B462" s="828">
        <v>14</v>
      </c>
      <c r="C462" s="828">
        <f t="shared" si="39"/>
        <v>2016</v>
      </c>
      <c r="D462" s="828">
        <v>46</v>
      </c>
      <c r="E462" s="828">
        <f t="shared" si="40"/>
        <v>23</v>
      </c>
      <c r="F462" s="828" t="str">
        <f t="shared" si="37"/>
        <v>UpCR Su</v>
      </c>
      <c r="G462" s="828" t="str">
        <f t="shared" si="38"/>
        <v>M</v>
      </c>
      <c r="H462" s="828">
        <v>2</v>
      </c>
      <c r="I462" s="828">
        <v>3</v>
      </c>
      <c r="J462" s="828">
        <v>2531.7038050000001</v>
      </c>
    </row>
    <row r="463" spans="1:10" x14ac:dyDescent="0.25">
      <c r="A463" s="828">
        <v>45315</v>
      </c>
      <c r="B463" s="828">
        <v>14</v>
      </c>
      <c r="C463" s="828">
        <f t="shared" si="39"/>
        <v>2016</v>
      </c>
      <c r="D463" s="828">
        <v>46</v>
      </c>
      <c r="E463" s="828">
        <f t="shared" si="40"/>
        <v>23</v>
      </c>
      <c r="F463" s="828" t="str">
        <f t="shared" si="37"/>
        <v>UpCR Su</v>
      </c>
      <c r="G463" s="828" t="str">
        <f t="shared" si="38"/>
        <v>M</v>
      </c>
      <c r="H463" s="828">
        <v>3</v>
      </c>
      <c r="I463" s="828">
        <v>2</v>
      </c>
      <c r="J463" s="828">
        <v>5575.8157579999997</v>
      </c>
    </row>
    <row r="464" spans="1:10" x14ac:dyDescent="0.25">
      <c r="A464" s="828">
        <v>45316</v>
      </c>
      <c r="B464" s="828">
        <v>14</v>
      </c>
      <c r="C464" s="828">
        <f t="shared" si="39"/>
        <v>2016</v>
      </c>
      <c r="D464" s="828">
        <v>46</v>
      </c>
      <c r="E464" s="828">
        <f t="shared" si="40"/>
        <v>23</v>
      </c>
      <c r="F464" s="828" t="str">
        <f t="shared" si="37"/>
        <v>UpCR Su</v>
      </c>
      <c r="G464" s="828" t="str">
        <f t="shared" si="38"/>
        <v>M</v>
      </c>
      <c r="H464" s="828">
        <v>3</v>
      </c>
      <c r="I464" s="828">
        <v>3</v>
      </c>
      <c r="J464" s="828">
        <v>5581.8979570000001</v>
      </c>
    </row>
    <row r="465" spans="1:10" x14ac:dyDescent="0.25">
      <c r="A465" s="828">
        <v>45317</v>
      </c>
      <c r="B465" s="828">
        <v>14</v>
      </c>
      <c r="C465" s="828">
        <f t="shared" si="39"/>
        <v>2016</v>
      </c>
      <c r="D465" s="828">
        <v>46</v>
      </c>
      <c r="E465" s="828">
        <f t="shared" si="40"/>
        <v>23</v>
      </c>
      <c r="F465" s="828" t="str">
        <f t="shared" si="37"/>
        <v>UpCR Su</v>
      </c>
      <c r="G465" s="828" t="str">
        <f t="shared" si="38"/>
        <v>M</v>
      </c>
      <c r="H465" s="828">
        <v>4</v>
      </c>
      <c r="I465" s="828">
        <v>2</v>
      </c>
      <c r="J465" s="828">
        <v>14667.980962</v>
      </c>
    </row>
    <row r="466" spans="1:10" x14ac:dyDescent="0.25">
      <c r="A466" s="828">
        <v>45318</v>
      </c>
      <c r="B466" s="828">
        <v>14</v>
      </c>
      <c r="C466" s="828">
        <f t="shared" si="39"/>
        <v>2016</v>
      </c>
      <c r="D466" s="828">
        <v>46</v>
      </c>
      <c r="E466" s="828">
        <f t="shared" si="40"/>
        <v>23</v>
      </c>
      <c r="F466" s="828" t="str">
        <f t="shared" si="37"/>
        <v>UpCR Su</v>
      </c>
      <c r="G466" s="828" t="str">
        <f t="shared" si="38"/>
        <v>M</v>
      </c>
      <c r="H466" s="828">
        <v>4</v>
      </c>
      <c r="I466" s="828">
        <v>3</v>
      </c>
      <c r="J466" s="828">
        <v>14310.53494</v>
      </c>
    </row>
    <row r="467" spans="1:10" x14ac:dyDescent="0.25">
      <c r="A467" s="828">
        <v>45319</v>
      </c>
      <c r="B467" s="828">
        <v>14</v>
      </c>
      <c r="C467" s="828">
        <f t="shared" si="39"/>
        <v>2016</v>
      </c>
      <c r="D467" s="828">
        <v>46</v>
      </c>
      <c r="E467" s="828">
        <f t="shared" si="40"/>
        <v>23</v>
      </c>
      <c r="F467" s="828" t="str">
        <f t="shared" si="37"/>
        <v>UpCR Su</v>
      </c>
      <c r="G467" s="828" t="str">
        <f t="shared" si="38"/>
        <v>M</v>
      </c>
      <c r="H467" s="828">
        <v>5</v>
      </c>
      <c r="I467" s="828">
        <v>2</v>
      </c>
      <c r="J467" s="828">
        <v>8525.7298620000001</v>
      </c>
    </row>
    <row r="468" spans="1:10" x14ac:dyDescent="0.25">
      <c r="A468" s="828">
        <v>45320</v>
      </c>
      <c r="B468" s="828">
        <v>14</v>
      </c>
      <c r="C468" s="828">
        <f t="shared" si="39"/>
        <v>2016</v>
      </c>
      <c r="D468" s="828">
        <v>46</v>
      </c>
      <c r="E468" s="828">
        <f t="shared" si="40"/>
        <v>23</v>
      </c>
      <c r="F468" s="828" t="str">
        <f t="shared" si="37"/>
        <v>UpCR Su</v>
      </c>
      <c r="G468" s="828" t="str">
        <f t="shared" si="38"/>
        <v>M</v>
      </c>
      <c r="H468" s="828">
        <v>5</v>
      </c>
      <c r="I468" s="828">
        <v>3</v>
      </c>
      <c r="J468" s="828">
        <v>8982.7451779999992</v>
      </c>
    </row>
    <row r="469" spans="1:10" x14ac:dyDescent="0.25">
      <c r="A469" s="828">
        <v>45321</v>
      </c>
      <c r="B469" s="828">
        <v>14</v>
      </c>
      <c r="C469" s="828">
        <f t="shared" si="39"/>
        <v>2016</v>
      </c>
      <c r="D469" s="828">
        <v>47</v>
      </c>
      <c r="E469" s="828">
        <f t="shared" si="40"/>
        <v>24</v>
      </c>
      <c r="F469" s="828" t="str">
        <f t="shared" si="37"/>
        <v>UpCR Br</v>
      </c>
      <c r="G469" s="828" t="str">
        <f t="shared" si="38"/>
        <v>U</v>
      </c>
      <c r="H469" s="828">
        <v>2</v>
      </c>
      <c r="I469" s="828">
        <v>3</v>
      </c>
      <c r="J469" s="828">
        <v>49200.723989999999</v>
      </c>
    </row>
    <row r="470" spans="1:10" x14ac:dyDescent="0.25">
      <c r="A470" s="828">
        <v>45322</v>
      </c>
      <c r="B470" s="828">
        <v>14</v>
      </c>
      <c r="C470" s="828">
        <f t="shared" si="39"/>
        <v>2016</v>
      </c>
      <c r="D470" s="828">
        <v>47</v>
      </c>
      <c r="E470" s="828">
        <f t="shared" si="40"/>
        <v>24</v>
      </c>
      <c r="F470" s="828" t="str">
        <f t="shared" si="37"/>
        <v>UpCR Br</v>
      </c>
      <c r="G470" s="828" t="str">
        <f t="shared" si="38"/>
        <v>U</v>
      </c>
      <c r="H470" s="828">
        <v>3</v>
      </c>
      <c r="I470" s="828">
        <v>3</v>
      </c>
      <c r="J470" s="828">
        <v>120439.89880900001</v>
      </c>
    </row>
    <row r="471" spans="1:10" x14ac:dyDescent="0.25">
      <c r="A471" s="828">
        <v>45323</v>
      </c>
      <c r="B471" s="828">
        <v>14</v>
      </c>
      <c r="C471" s="828">
        <f t="shared" si="39"/>
        <v>2016</v>
      </c>
      <c r="D471" s="828">
        <v>47</v>
      </c>
      <c r="E471" s="828">
        <f t="shared" si="40"/>
        <v>24</v>
      </c>
      <c r="F471" s="828" t="str">
        <f t="shared" si="37"/>
        <v>UpCR Br</v>
      </c>
      <c r="G471" s="828" t="str">
        <f t="shared" si="38"/>
        <v>U</v>
      </c>
      <c r="H471" s="828">
        <v>4</v>
      </c>
      <c r="I471" s="828">
        <v>3</v>
      </c>
      <c r="J471" s="828">
        <v>286691.98829100002</v>
      </c>
    </row>
    <row r="472" spans="1:10" x14ac:dyDescent="0.25">
      <c r="A472" s="828">
        <v>45324</v>
      </c>
      <c r="B472" s="828">
        <v>14</v>
      </c>
      <c r="C472" s="828">
        <f t="shared" si="39"/>
        <v>2016</v>
      </c>
      <c r="D472" s="828">
        <v>47</v>
      </c>
      <c r="E472" s="828">
        <f t="shared" si="40"/>
        <v>24</v>
      </c>
      <c r="F472" s="828" t="str">
        <f t="shared" si="37"/>
        <v>UpCR Br</v>
      </c>
      <c r="G472" s="828" t="str">
        <f t="shared" si="38"/>
        <v>U</v>
      </c>
      <c r="H472" s="828">
        <v>5</v>
      </c>
      <c r="I472" s="828">
        <v>3</v>
      </c>
      <c r="J472" s="828">
        <v>76074.937692000007</v>
      </c>
    </row>
    <row r="473" spans="1:10" x14ac:dyDescent="0.25">
      <c r="A473" s="828">
        <v>45325</v>
      </c>
      <c r="B473" s="828">
        <v>14</v>
      </c>
      <c r="C473" s="828">
        <f t="shared" si="39"/>
        <v>2016</v>
      </c>
      <c r="D473" s="828">
        <v>48</v>
      </c>
      <c r="E473" s="828">
        <f t="shared" si="40"/>
        <v>24</v>
      </c>
      <c r="F473" s="828" t="str">
        <f t="shared" si="37"/>
        <v>UpCR Br</v>
      </c>
      <c r="G473" s="828" t="str">
        <f t="shared" si="38"/>
        <v>M</v>
      </c>
      <c r="H473" s="828">
        <v>2</v>
      </c>
      <c r="I473" s="828">
        <v>3</v>
      </c>
      <c r="J473" s="828">
        <v>16506.108187999998</v>
      </c>
    </row>
    <row r="474" spans="1:10" x14ac:dyDescent="0.25">
      <c r="A474" s="828">
        <v>45326</v>
      </c>
      <c r="B474" s="828">
        <v>14</v>
      </c>
      <c r="C474" s="828">
        <f t="shared" si="39"/>
        <v>2016</v>
      </c>
      <c r="D474" s="828">
        <v>48</v>
      </c>
      <c r="E474" s="828">
        <f t="shared" si="40"/>
        <v>24</v>
      </c>
      <c r="F474" s="828" t="str">
        <f t="shared" si="37"/>
        <v>UpCR Br</v>
      </c>
      <c r="G474" s="828" t="str">
        <f t="shared" si="38"/>
        <v>M</v>
      </c>
      <c r="H474" s="828">
        <v>3</v>
      </c>
      <c r="I474" s="828">
        <v>3</v>
      </c>
      <c r="J474" s="828">
        <v>40303.105602000003</v>
      </c>
    </row>
    <row r="475" spans="1:10" x14ac:dyDescent="0.25">
      <c r="A475" s="828">
        <v>45327</v>
      </c>
      <c r="B475" s="828">
        <v>14</v>
      </c>
      <c r="C475" s="828">
        <f t="shared" si="39"/>
        <v>2016</v>
      </c>
      <c r="D475" s="828">
        <v>48</v>
      </c>
      <c r="E475" s="828">
        <f t="shared" si="40"/>
        <v>24</v>
      </c>
      <c r="F475" s="828" t="str">
        <f t="shared" si="37"/>
        <v>UpCR Br</v>
      </c>
      <c r="G475" s="828" t="str">
        <f t="shared" si="38"/>
        <v>M</v>
      </c>
      <c r="H475" s="828">
        <v>4</v>
      </c>
      <c r="I475" s="828">
        <v>3</v>
      </c>
      <c r="J475" s="828">
        <v>124962.22394700001</v>
      </c>
    </row>
    <row r="476" spans="1:10" x14ac:dyDescent="0.25">
      <c r="A476" s="828">
        <v>45328</v>
      </c>
      <c r="B476" s="828">
        <v>14</v>
      </c>
      <c r="C476" s="828">
        <f t="shared" si="39"/>
        <v>2016</v>
      </c>
      <c r="D476" s="828">
        <v>48</v>
      </c>
      <c r="E476" s="828">
        <f t="shared" si="40"/>
        <v>24</v>
      </c>
      <c r="F476" s="828" t="str">
        <f t="shared" si="37"/>
        <v>UpCR Br</v>
      </c>
      <c r="G476" s="828" t="str">
        <f t="shared" si="38"/>
        <v>M</v>
      </c>
      <c r="H476" s="828">
        <v>5</v>
      </c>
      <c r="I476" s="828">
        <v>3</v>
      </c>
      <c r="J476" s="828">
        <v>30432.018693999999</v>
      </c>
    </row>
    <row r="477" spans="1:10" x14ac:dyDescent="0.25">
      <c r="A477" s="828">
        <v>45329</v>
      </c>
      <c r="B477" s="828">
        <v>14</v>
      </c>
      <c r="C477" s="828">
        <f t="shared" si="39"/>
        <v>2016</v>
      </c>
      <c r="D477" s="828">
        <v>49</v>
      </c>
      <c r="E477" s="828">
        <f t="shared" si="40"/>
        <v>25</v>
      </c>
      <c r="F477" s="828" t="str">
        <f t="shared" si="37"/>
        <v>Cowl Sp</v>
      </c>
      <c r="G477" s="828" t="str">
        <f t="shared" si="38"/>
        <v>U</v>
      </c>
      <c r="H477" s="828">
        <v>3</v>
      </c>
      <c r="I477" s="828">
        <v>1</v>
      </c>
      <c r="J477" s="828">
        <v>358.295524</v>
      </c>
    </row>
    <row r="478" spans="1:10" x14ac:dyDescent="0.25">
      <c r="A478" s="828">
        <v>45330</v>
      </c>
      <c r="B478" s="828">
        <v>14</v>
      </c>
      <c r="C478" s="828">
        <f t="shared" si="39"/>
        <v>2016</v>
      </c>
      <c r="D478" s="828">
        <v>49</v>
      </c>
      <c r="E478" s="828">
        <f t="shared" si="40"/>
        <v>25</v>
      </c>
      <c r="F478" s="828" t="str">
        <f t="shared" si="37"/>
        <v>Cowl Sp</v>
      </c>
      <c r="G478" s="828" t="str">
        <f t="shared" si="38"/>
        <v>U</v>
      </c>
      <c r="H478" s="828">
        <v>3</v>
      </c>
      <c r="I478" s="828">
        <v>4</v>
      </c>
      <c r="J478" s="828">
        <v>317.93109299999998</v>
      </c>
    </row>
    <row r="479" spans="1:10" x14ac:dyDescent="0.25">
      <c r="A479" s="828">
        <v>45331</v>
      </c>
      <c r="B479" s="828">
        <v>14</v>
      </c>
      <c r="C479" s="828">
        <f t="shared" si="39"/>
        <v>2016</v>
      </c>
      <c r="D479" s="828">
        <v>49</v>
      </c>
      <c r="E479" s="828">
        <f t="shared" si="40"/>
        <v>25</v>
      </c>
      <c r="F479" s="828" t="str">
        <f t="shared" si="37"/>
        <v>Cowl Sp</v>
      </c>
      <c r="G479" s="828" t="str">
        <f t="shared" si="38"/>
        <v>U</v>
      </c>
      <c r="H479" s="828">
        <v>4</v>
      </c>
      <c r="I479" s="828">
        <v>1</v>
      </c>
      <c r="J479" s="828">
        <v>2672.350672</v>
      </c>
    </row>
    <row r="480" spans="1:10" x14ac:dyDescent="0.25">
      <c r="A480" s="828">
        <v>45332</v>
      </c>
      <c r="B480" s="828">
        <v>14</v>
      </c>
      <c r="C480" s="828">
        <f t="shared" si="39"/>
        <v>2016</v>
      </c>
      <c r="D480" s="828">
        <v>49</v>
      </c>
      <c r="E480" s="828">
        <f t="shared" si="40"/>
        <v>25</v>
      </c>
      <c r="F480" s="828" t="str">
        <f t="shared" si="37"/>
        <v>Cowl Sp</v>
      </c>
      <c r="G480" s="828" t="str">
        <f t="shared" si="38"/>
        <v>U</v>
      </c>
      <c r="H480" s="828">
        <v>4</v>
      </c>
      <c r="I480" s="828">
        <v>4</v>
      </c>
      <c r="J480" s="828">
        <v>1471.070428</v>
      </c>
    </row>
    <row r="481" spans="1:10" x14ac:dyDescent="0.25">
      <c r="A481" s="828">
        <v>45333</v>
      </c>
      <c r="B481" s="828">
        <v>14</v>
      </c>
      <c r="C481" s="828">
        <f t="shared" si="39"/>
        <v>2016</v>
      </c>
      <c r="D481" s="828">
        <v>49</v>
      </c>
      <c r="E481" s="828">
        <f t="shared" si="40"/>
        <v>25</v>
      </c>
      <c r="F481" s="828" t="str">
        <f t="shared" si="37"/>
        <v>Cowl Sp</v>
      </c>
      <c r="G481" s="828" t="str">
        <f t="shared" si="38"/>
        <v>U</v>
      </c>
      <c r="H481" s="828">
        <v>5</v>
      </c>
      <c r="I481" s="828">
        <v>1</v>
      </c>
      <c r="J481" s="828">
        <v>600.62842000000001</v>
      </c>
    </row>
    <row r="482" spans="1:10" x14ac:dyDescent="0.25">
      <c r="A482" s="828">
        <v>45334</v>
      </c>
      <c r="B482" s="828">
        <v>14</v>
      </c>
      <c r="C482" s="828">
        <f t="shared" si="39"/>
        <v>2016</v>
      </c>
      <c r="D482" s="828">
        <v>49</v>
      </c>
      <c r="E482" s="828">
        <f t="shared" si="40"/>
        <v>25</v>
      </c>
      <c r="F482" s="828" t="str">
        <f t="shared" si="37"/>
        <v>Cowl Sp</v>
      </c>
      <c r="G482" s="828" t="str">
        <f t="shared" si="38"/>
        <v>U</v>
      </c>
      <c r="H482" s="828">
        <v>5</v>
      </c>
      <c r="I482" s="828">
        <v>3</v>
      </c>
      <c r="J482" s="828">
        <v>17.469805000000001</v>
      </c>
    </row>
    <row r="483" spans="1:10" x14ac:dyDescent="0.25">
      <c r="A483" s="828">
        <v>45335</v>
      </c>
      <c r="B483" s="828">
        <v>14</v>
      </c>
      <c r="C483" s="828">
        <f t="shared" si="39"/>
        <v>2016</v>
      </c>
      <c r="D483" s="828">
        <v>49</v>
      </c>
      <c r="E483" s="828">
        <f t="shared" si="40"/>
        <v>25</v>
      </c>
      <c r="F483" s="828" t="str">
        <f t="shared" si="37"/>
        <v>Cowl Sp</v>
      </c>
      <c r="G483" s="828" t="str">
        <f t="shared" si="38"/>
        <v>U</v>
      </c>
      <c r="H483" s="828">
        <v>5</v>
      </c>
      <c r="I483" s="828">
        <v>4</v>
      </c>
      <c r="J483" s="828">
        <v>1628.378373</v>
      </c>
    </row>
    <row r="484" spans="1:10" x14ac:dyDescent="0.25">
      <c r="A484" s="828">
        <v>45336</v>
      </c>
      <c r="B484" s="828">
        <v>14</v>
      </c>
      <c r="C484" s="828">
        <f t="shared" si="39"/>
        <v>2016</v>
      </c>
      <c r="D484" s="828">
        <v>50</v>
      </c>
      <c r="E484" s="828">
        <f t="shared" si="40"/>
        <v>25</v>
      </c>
      <c r="F484" s="828" t="str">
        <f t="shared" si="37"/>
        <v>Cowl Sp</v>
      </c>
      <c r="G484" s="828" t="str">
        <f t="shared" si="38"/>
        <v>M</v>
      </c>
      <c r="H484" s="828">
        <v>3</v>
      </c>
      <c r="I484" s="828">
        <v>1</v>
      </c>
      <c r="J484" s="828">
        <v>2328.1269160000002</v>
      </c>
    </row>
    <row r="485" spans="1:10" x14ac:dyDescent="0.25">
      <c r="A485" s="828">
        <v>45337</v>
      </c>
      <c r="B485" s="828">
        <v>14</v>
      </c>
      <c r="C485" s="828">
        <f t="shared" si="39"/>
        <v>2016</v>
      </c>
      <c r="D485" s="828">
        <v>50</v>
      </c>
      <c r="E485" s="828">
        <f t="shared" si="40"/>
        <v>25</v>
      </c>
      <c r="F485" s="828" t="str">
        <f t="shared" si="37"/>
        <v>Cowl Sp</v>
      </c>
      <c r="G485" s="828" t="str">
        <f t="shared" si="38"/>
        <v>M</v>
      </c>
      <c r="H485" s="828">
        <v>3</v>
      </c>
      <c r="I485" s="828">
        <v>4</v>
      </c>
      <c r="J485" s="828">
        <v>2317.1000760000002</v>
      </c>
    </row>
    <row r="486" spans="1:10" x14ac:dyDescent="0.25">
      <c r="A486" s="828">
        <v>45338</v>
      </c>
      <c r="B486" s="828">
        <v>14</v>
      </c>
      <c r="C486" s="828">
        <f t="shared" si="39"/>
        <v>2016</v>
      </c>
      <c r="D486" s="828">
        <v>50</v>
      </c>
      <c r="E486" s="828">
        <f t="shared" si="40"/>
        <v>25</v>
      </c>
      <c r="F486" s="828" t="str">
        <f t="shared" si="37"/>
        <v>Cowl Sp</v>
      </c>
      <c r="G486" s="828" t="str">
        <f t="shared" si="38"/>
        <v>M</v>
      </c>
      <c r="H486" s="828">
        <v>4</v>
      </c>
      <c r="I486" s="828">
        <v>1</v>
      </c>
      <c r="J486" s="828">
        <v>23390.452074000001</v>
      </c>
    </row>
    <row r="487" spans="1:10" x14ac:dyDescent="0.25">
      <c r="A487" s="828">
        <v>45339</v>
      </c>
      <c r="B487" s="828">
        <v>14</v>
      </c>
      <c r="C487" s="828">
        <f t="shared" si="39"/>
        <v>2016</v>
      </c>
      <c r="D487" s="828">
        <v>50</v>
      </c>
      <c r="E487" s="828">
        <f t="shared" si="40"/>
        <v>25</v>
      </c>
      <c r="F487" s="828" t="str">
        <f t="shared" si="37"/>
        <v>Cowl Sp</v>
      </c>
      <c r="G487" s="828" t="str">
        <f t="shared" si="38"/>
        <v>M</v>
      </c>
      <c r="H487" s="828">
        <v>4</v>
      </c>
      <c r="I487" s="828">
        <v>4</v>
      </c>
      <c r="J487" s="828">
        <v>9541.6849270000002</v>
      </c>
    </row>
    <row r="488" spans="1:10" x14ac:dyDescent="0.25">
      <c r="A488" s="828">
        <v>45340</v>
      </c>
      <c r="B488" s="828">
        <v>14</v>
      </c>
      <c r="C488" s="828">
        <f t="shared" si="39"/>
        <v>2016</v>
      </c>
      <c r="D488" s="828">
        <v>50</v>
      </c>
      <c r="E488" s="828">
        <f t="shared" si="40"/>
        <v>25</v>
      </c>
      <c r="F488" s="828" t="str">
        <f t="shared" si="37"/>
        <v>Cowl Sp</v>
      </c>
      <c r="G488" s="828" t="str">
        <f t="shared" si="38"/>
        <v>M</v>
      </c>
      <c r="H488" s="828">
        <v>5</v>
      </c>
      <c r="I488" s="828">
        <v>1</v>
      </c>
      <c r="J488" s="828">
        <v>4247.2358709999999</v>
      </c>
    </row>
    <row r="489" spans="1:10" x14ac:dyDescent="0.25">
      <c r="A489" s="828">
        <v>45341</v>
      </c>
      <c r="B489" s="828">
        <v>14</v>
      </c>
      <c r="C489" s="828">
        <f t="shared" si="39"/>
        <v>2016</v>
      </c>
      <c r="D489" s="828">
        <v>50</v>
      </c>
      <c r="E489" s="828">
        <f t="shared" si="40"/>
        <v>25</v>
      </c>
      <c r="F489" s="828" t="str">
        <f t="shared" si="37"/>
        <v>Cowl Sp</v>
      </c>
      <c r="G489" s="828" t="str">
        <f t="shared" si="38"/>
        <v>M</v>
      </c>
      <c r="H489" s="828">
        <v>5</v>
      </c>
      <c r="I489" s="828">
        <v>3</v>
      </c>
      <c r="J489" s="828">
        <v>123.534588</v>
      </c>
    </row>
    <row r="490" spans="1:10" x14ac:dyDescent="0.25">
      <c r="A490" s="828">
        <v>45342</v>
      </c>
      <c r="B490" s="828">
        <v>14</v>
      </c>
      <c r="C490" s="828">
        <f t="shared" si="39"/>
        <v>2016</v>
      </c>
      <c r="D490" s="828">
        <v>50</v>
      </c>
      <c r="E490" s="828">
        <f t="shared" si="40"/>
        <v>25</v>
      </c>
      <c r="F490" s="828" t="str">
        <f t="shared" si="37"/>
        <v>Cowl Sp</v>
      </c>
      <c r="G490" s="828" t="str">
        <f t="shared" si="38"/>
        <v>M</v>
      </c>
      <c r="H490" s="828">
        <v>5</v>
      </c>
      <c r="I490" s="828">
        <v>4</v>
      </c>
      <c r="J490" s="828">
        <v>14252.809971000001</v>
      </c>
    </row>
    <row r="491" spans="1:10" x14ac:dyDescent="0.25">
      <c r="A491" s="828">
        <v>45343</v>
      </c>
      <c r="B491" s="828">
        <v>14</v>
      </c>
      <c r="C491" s="828">
        <f t="shared" si="39"/>
        <v>2016</v>
      </c>
      <c r="D491" s="828">
        <v>51</v>
      </c>
      <c r="E491" s="828">
        <f t="shared" si="40"/>
        <v>26</v>
      </c>
      <c r="F491" s="828" t="str">
        <f t="shared" si="37"/>
        <v>Will Sp</v>
      </c>
      <c r="G491" s="828" t="str">
        <f t="shared" si="38"/>
        <v>U</v>
      </c>
      <c r="H491" s="828">
        <v>3</v>
      </c>
      <c r="I491" s="828">
        <v>1</v>
      </c>
      <c r="J491" s="828">
        <v>266.03004399999998</v>
      </c>
    </row>
    <row r="492" spans="1:10" x14ac:dyDescent="0.25">
      <c r="A492" s="828">
        <v>45344</v>
      </c>
      <c r="B492" s="828">
        <v>14</v>
      </c>
      <c r="C492" s="828">
        <f t="shared" si="39"/>
        <v>2016</v>
      </c>
      <c r="D492" s="828">
        <v>51</v>
      </c>
      <c r="E492" s="828">
        <f t="shared" si="40"/>
        <v>26</v>
      </c>
      <c r="F492" s="828" t="str">
        <f t="shared" si="37"/>
        <v>Will Sp</v>
      </c>
      <c r="G492" s="828" t="str">
        <f t="shared" si="38"/>
        <v>U</v>
      </c>
      <c r="H492" s="828">
        <v>3</v>
      </c>
      <c r="I492" s="828">
        <v>4</v>
      </c>
      <c r="J492" s="828">
        <v>266.00013899999999</v>
      </c>
    </row>
    <row r="493" spans="1:10" x14ac:dyDescent="0.25">
      <c r="A493" s="828">
        <v>45345</v>
      </c>
      <c r="B493" s="828">
        <v>14</v>
      </c>
      <c r="C493" s="828">
        <f t="shared" si="39"/>
        <v>2016</v>
      </c>
      <c r="D493" s="828">
        <v>51</v>
      </c>
      <c r="E493" s="828">
        <f t="shared" si="40"/>
        <v>26</v>
      </c>
      <c r="F493" s="828" t="str">
        <f t="shared" si="37"/>
        <v>Will Sp</v>
      </c>
      <c r="G493" s="828" t="str">
        <f t="shared" si="38"/>
        <v>U</v>
      </c>
      <c r="H493" s="828">
        <v>4</v>
      </c>
      <c r="I493" s="828">
        <v>1</v>
      </c>
      <c r="J493" s="828">
        <v>8275.7048520000008</v>
      </c>
    </row>
    <row r="494" spans="1:10" x14ac:dyDescent="0.25">
      <c r="A494" s="828">
        <v>45346</v>
      </c>
      <c r="B494" s="828">
        <v>14</v>
      </c>
      <c r="C494" s="828">
        <f t="shared" si="39"/>
        <v>2016</v>
      </c>
      <c r="D494" s="828">
        <v>51</v>
      </c>
      <c r="E494" s="828">
        <f t="shared" si="40"/>
        <v>26</v>
      </c>
      <c r="F494" s="828" t="str">
        <f t="shared" si="37"/>
        <v>Will Sp</v>
      </c>
      <c r="G494" s="828" t="str">
        <f t="shared" si="38"/>
        <v>U</v>
      </c>
      <c r="H494" s="828">
        <v>4</v>
      </c>
      <c r="I494" s="828">
        <v>4</v>
      </c>
      <c r="J494" s="828">
        <v>20196.755447</v>
      </c>
    </row>
    <row r="495" spans="1:10" x14ac:dyDescent="0.25">
      <c r="A495" s="828">
        <v>45347</v>
      </c>
      <c r="B495" s="828">
        <v>14</v>
      </c>
      <c r="C495" s="828">
        <f t="shared" si="39"/>
        <v>2016</v>
      </c>
      <c r="D495" s="828">
        <v>51</v>
      </c>
      <c r="E495" s="828">
        <f t="shared" si="40"/>
        <v>26</v>
      </c>
      <c r="F495" s="828" t="str">
        <f t="shared" si="37"/>
        <v>Will Sp</v>
      </c>
      <c r="G495" s="828" t="str">
        <f t="shared" si="38"/>
        <v>U</v>
      </c>
      <c r="H495" s="828">
        <v>5</v>
      </c>
      <c r="I495" s="828">
        <v>1</v>
      </c>
      <c r="J495" s="828">
        <v>5705.9119140000003</v>
      </c>
    </row>
    <row r="496" spans="1:10" x14ac:dyDescent="0.25">
      <c r="A496" s="828">
        <v>45348</v>
      </c>
      <c r="B496" s="828">
        <v>14</v>
      </c>
      <c r="C496" s="828">
        <f t="shared" si="39"/>
        <v>2016</v>
      </c>
      <c r="D496" s="828">
        <v>51</v>
      </c>
      <c r="E496" s="828">
        <f t="shared" si="40"/>
        <v>26</v>
      </c>
      <c r="F496" s="828" t="str">
        <f t="shared" si="37"/>
        <v>Will Sp</v>
      </c>
      <c r="G496" s="828" t="str">
        <f t="shared" si="38"/>
        <v>U</v>
      </c>
      <c r="H496" s="828">
        <v>5</v>
      </c>
      <c r="I496" s="828">
        <v>3</v>
      </c>
      <c r="J496" s="828">
        <v>120.798766</v>
      </c>
    </row>
    <row r="497" spans="1:10" x14ac:dyDescent="0.25">
      <c r="A497" s="828">
        <v>45349</v>
      </c>
      <c r="B497" s="828">
        <v>14</v>
      </c>
      <c r="C497" s="828">
        <f t="shared" si="39"/>
        <v>2016</v>
      </c>
      <c r="D497" s="828">
        <v>51</v>
      </c>
      <c r="E497" s="828">
        <f t="shared" si="40"/>
        <v>26</v>
      </c>
      <c r="F497" s="828" t="str">
        <f t="shared" si="37"/>
        <v>Will Sp</v>
      </c>
      <c r="G497" s="828" t="str">
        <f t="shared" si="38"/>
        <v>U</v>
      </c>
      <c r="H497" s="828">
        <v>5</v>
      </c>
      <c r="I497" s="828">
        <v>4</v>
      </c>
      <c r="J497" s="828">
        <v>7410.1857110000001</v>
      </c>
    </row>
    <row r="498" spans="1:10" x14ac:dyDescent="0.25">
      <c r="A498" s="828">
        <v>45350</v>
      </c>
      <c r="B498" s="828">
        <v>14</v>
      </c>
      <c r="C498" s="828">
        <f t="shared" si="39"/>
        <v>2016</v>
      </c>
      <c r="D498" s="828">
        <v>52</v>
      </c>
      <c r="E498" s="828">
        <f t="shared" si="40"/>
        <v>26</v>
      </c>
      <c r="F498" s="828" t="str">
        <f t="shared" si="37"/>
        <v>Will Sp</v>
      </c>
      <c r="G498" s="828" t="str">
        <f t="shared" si="38"/>
        <v>M</v>
      </c>
      <c r="H498" s="828">
        <v>3</v>
      </c>
      <c r="I498" s="828">
        <v>1</v>
      </c>
      <c r="J498" s="828">
        <v>1134.1143939999999</v>
      </c>
    </row>
    <row r="499" spans="1:10" x14ac:dyDescent="0.25">
      <c r="A499" s="828">
        <v>45351</v>
      </c>
      <c r="B499" s="828">
        <v>14</v>
      </c>
      <c r="C499" s="828">
        <f t="shared" si="39"/>
        <v>2016</v>
      </c>
      <c r="D499" s="828">
        <v>52</v>
      </c>
      <c r="E499" s="828">
        <f t="shared" si="40"/>
        <v>26</v>
      </c>
      <c r="F499" s="828" t="str">
        <f t="shared" si="37"/>
        <v>Will Sp</v>
      </c>
      <c r="G499" s="828" t="str">
        <f t="shared" si="38"/>
        <v>M</v>
      </c>
      <c r="H499" s="828">
        <v>3</v>
      </c>
      <c r="I499" s="828">
        <v>4</v>
      </c>
      <c r="J499" s="828">
        <v>1133.986105</v>
      </c>
    </row>
    <row r="500" spans="1:10" x14ac:dyDescent="0.25">
      <c r="A500" s="828">
        <v>45352</v>
      </c>
      <c r="B500" s="828">
        <v>14</v>
      </c>
      <c r="C500" s="828">
        <f t="shared" si="39"/>
        <v>2016</v>
      </c>
      <c r="D500" s="828">
        <v>52</v>
      </c>
      <c r="E500" s="828">
        <f t="shared" si="40"/>
        <v>26</v>
      </c>
      <c r="F500" s="828" t="str">
        <f t="shared" si="37"/>
        <v>Will Sp</v>
      </c>
      <c r="G500" s="828" t="str">
        <f t="shared" si="38"/>
        <v>M</v>
      </c>
      <c r="H500" s="828">
        <v>4</v>
      </c>
      <c r="I500" s="828">
        <v>1</v>
      </c>
      <c r="J500" s="828">
        <v>32943.315003000003</v>
      </c>
    </row>
    <row r="501" spans="1:10" x14ac:dyDescent="0.25">
      <c r="A501" s="828">
        <v>45353</v>
      </c>
      <c r="B501" s="828">
        <v>14</v>
      </c>
      <c r="C501" s="828">
        <f t="shared" si="39"/>
        <v>2016</v>
      </c>
      <c r="D501" s="828">
        <v>52</v>
      </c>
      <c r="E501" s="828">
        <f t="shared" si="40"/>
        <v>26</v>
      </c>
      <c r="F501" s="828" t="str">
        <f t="shared" si="37"/>
        <v>Will Sp</v>
      </c>
      <c r="G501" s="828" t="str">
        <f t="shared" si="38"/>
        <v>M</v>
      </c>
      <c r="H501" s="828">
        <v>4</v>
      </c>
      <c r="I501" s="828">
        <v>4</v>
      </c>
      <c r="J501" s="828">
        <v>86026.726922999995</v>
      </c>
    </row>
    <row r="502" spans="1:10" x14ac:dyDescent="0.25">
      <c r="A502" s="828">
        <v>45354</v>
      </c>
      <c r="B502" s="828">
        <v>14</v>
      </c>
      <c r="C502" s="828">
        <f t="shared" si="39"/>
        <v>2016</v>
      </c>
      <c r="D502" s="828">
        <v>52</v>
      </c>
      <c r="E502" s="828">
        <f t="shared" si="40"/>
        <v>26</v>
      </c>
      <c r="F502" s="828" t="str">
        <f t="shared" si="37"/>
        <v>Will Sp</v>
      </c>
      <c r="G502" s="828" t="str">
        <f t="shared" si="38"/>
        <v>M</v>
      </c>
      <c r="H502" s="828">
        <v>5</v>
      </c>
      <c r="I502" s="828">
        <v>1</v>
      </c>
      <c r="J502" s="828">
        <v>22270.250713000001</v>
      </c>
    </row>
    <row r="503" spans="1:10" x14ac:dyDescent="0.25">
      <c r="A503" s="828">
        <v>45355</v>
      </c>
      <c r="B503" s="828">
        <v>14</v>
      </c>
      <c r="C503" s="828">
        <f t="shared" si="39"/>
        <v>2016</v>
      </c>
      <c r="D503" s="828">
        <v>52</v>
      </c>
      <c r="E503" s="828">
        <f t="shared" si="40"/>
        <v>26</v>
      </c>
      <c r="F503" s="828" t="str">
        <f t="shared" si="37"/>
        <v>Will Sp</v>
      </c>
      <c r="G503" s="828" t="str">
        <f t="shared" si="38"/>
        <v>M</v>
      </c>
      <c r="H503" s="828">
        <v>5</v>
      </c>
      <c r="I503" s="828">
        <v>3</v>
      </c>
      <c r="J503" s="828">
        <v>471.47920499999998</v>
      </c>
    </row>
    <row r="504" spans="1:10" x14ac:dyDescent="0.25">
      <c r="A504" s="828">
        <v>45356</v>
      </c>
      <c r="B504" s="828">
        <v>14</v>
      </c>
      <c r="C504" s="828">
        <f t="shared" si="39"/>
        <v>2016</v>
      </c>
      <c r="D504" s="828">
        <v>52</v>
      </c>
      <c r="E504" s="828">
        <f t="shared" si="40"/>
        <v>26</v>
      </c>
      <c r="F504" s="828" t="str">
        <f t="shared" si="37"/>
        <v>Will Sp</v>
      </c>
      <c r="G504" s="828" t="str">
        <f t="shared" si="38"/>
        <v>M</v>
      </c>
      <c r="H504" s="828">
        <v>5</v>
      </c>
      <c r="I504" s="828">
        <v>4</v>
      </c>
      <c r="J504" s="828">
        <v>29485.927551000001</v>
      </c>
    </row>
    <row r="505" spans="1:10" x14ac:dyDescent="0.25">
      <c r="A505" s="828">
        <v>45357</v>
      </c>
      <c r="B505" s="828">
        <v>14</v>
      </c>
      <c r="C505" s="828">
        <f t="shared" si="39"/>
        <v>2016</v>
      </c>
      <c r="D505" s="828">
        <v>53</v>
      </c>
      <c r="E505" s="828">
        <f t="shared" si="40"/>
        <v>27</v>
      </c>
      <c r="F505" s="828" t="str">
        <f t="shared" si="37"/>
        <v>Snake F</v>
      </c>
      <c r="G505" s="828" t="str">
        <f t="shared" si="38"/>
        <v>U</v>
      </c>
      <c r="H505" s="828">
        <v>2</v>
      </c>
      <c r="I505" s="828">
        <v>3</v>
      </c>
      <c r="J505" s="828">
        <v>151.25357600000001</v>
      </c>
    </row>
    <row r="506" spans="1:10" x14ac:dyDescent="0.25">
      <c r="A506" s="828">
        <v>45358</v>
      </c>
      <c r="B506" s="828">
        <v>14</v>
      </c>
      <c r="C506" s="828">
        <f t="shared" si="39"/>
        <v>2016</v>
      </c>
      <c r="D506" s="828">
        <v>53</v>
      </c>
      <c r="E506" s="828">
        <f t="shared" si="40"/>
        <v>27</v>
      </c>
      <c r="F506" s="828" t="str">
        <f t="shared" si="37"/>
        <v>Snake F</v>
      </c>
      <c r="G506" s="828" t="str">
        <f t="shared" si="38"/>
        <v>U</v>
      </c>
      <c r="H506" s="828">
        <v>3</v>
      </c>
      <c r="I506" s="828">
        <v>3</v>
      </c>
      <c r="J506" s="828">
        <v>305.60420399999998</v>
      </c>
    </row>
    <row r="507" spans="1:10" x14ac:dyDescent="0.25">
      <c r="A507" s="828">
        <v>45359</v>
      </c>
      <c r="B507" s="828">
        <v>14</v>
      </c>
      <c r="C507" s="828">
        <f t="shared" si="39"/>
        <v>2016</v>
      </c>
      <c r="D507" s="828">
        <v>53</v>
      </c>
      <c r="E507" s="828">
        <f t="shared" si="40"/>
        <v>27</v>
      </c>
      <c r="F507" s="828" t="str">
        <f t="shared" si="37"/>
        <v>Snake F</v>
      </c>
      <c r="G507" s="828" t="str">
        <f t="shared" si="38"/>
        <v>U</v>
      </c>
      <c r="H507" s="828">
        <v>4</v>
      </c>
      <c r="I507" s="828">
        <v>3</v>
      </c>
      <c r="J507" s="828">
        <v>487.36780499999998</v>
      </c>
    </row>
    <row r="508" spans="1:10" x14ac:dyDescent="0.25">
      <c r="A508" s="828">
        <v>45360</v>
      </c>
      <c r="B508" s="828">
        <v>14</v>
      </c>
      <c r="C508" s="828">
        <f t="shared" si="39"/>
        <v>2016</v>
      </c>
      <c r="D508" s="828">
        <v>53</v>
      </c>
      <c r="E508" s="828">
        <f t="shared" si="40"/>
        <v>27</v>
      </c>
      <c r="F508" s="828" t="str">
        <f t="shared" si="37"/>
        <v>Snake F</v>
      </c>
      <c r="G508" s="828" t="str">
        <f t="shared" si="38"/>
        <v>U</v>
      </c>
      <c r="H508" s="828">
        <v>5</v>
      </c>
      <c r="I508" s="828">
        <v>3</v>
      </c>
      <c r="J508" s="828">
        <v>133.28346300000001</v>
      </c>
    </row>
    <row r="509" spans="1:10" x14ac:dyDescent="0.25">
      <c r="A509" s="828">
        <v>45361</v>
      </c>
      <c r="B509" s="828">
        <v>14</v>
      </c>
      <c r="C509" s="828">
        <f t="shared" si="39"/>
        <v>2016</v>
      </c>
      <c r="D509" s="828">
        <v>54</v>
      </c>
      <c r="E509" s="828">
        <f t="shared" si="40"/>
        <v>27</v>
      </c>
      <c r="F509" s="828" t="str">
        <f t="shared" si="37"/>
        <v>Snake F</v>
      </c>
      <c r="G509" s="828" t="str">
        <f t="shared" si="38"/>
        <v>M</v>
      </c>
      <c r="H509" s="828">
        <v>2</v>
      </c>
      <c r="I509" s="828">
        <v>3</v>
      </c>
      <c r="J509" s="828">
        <v>196.46075099999999</v>
      </c>
    </row>
    <row r="510" spans="1:10" x14ac:dyDescent="0.25">
      <c r="A510" s="828">
        <v>45362</v>
      </c>
      <c r="B510" s="828">
        <v>14</v>
      </c>
      <c r="C510" s="828">
        <f t="shared" si="39"/>
        <v>2016</v>
      </c>
      <c r="D510" s="828">
        <v>54</v>
      </c>
      <c r="E510" s="828">
        <f t="shared" si="40"/>
        <v>27</v>
      </c>
      <c r="F510" s="828" t="str">
        <f t="shared" si="37"/>
        <v>Snake F</v>
      </c>
      <c r="G510" s="828" t="str">
        <f t="shared" si="38"/>
        <v>M</v>
      </c>
      <c r="H510" s="828">
        <v>3</v>
      </c>
      <c r="I510" s="828">
        <v>3</v>
      </c>
      <c r="J510" s="828">
        <v>396.93419599999999</v>
      </c>
    </row>
    <row r="511" spans="1:10" x14ac:dyDescent="0.25">
      <c r="A511" s="828">
        <v>45363</v>
      </c>
      <c r="B511" s="828">
        <v>14</v>
      </c>
      <c r="C511" s="828">
        <f t="shared" si="39"/>
        <v>2016</v>
      </c>
      <c r="D511" s="828">
        <v>54</v>
      </c>
      <c r="E511" s="828">
        <f t="shared" si="40"/>
        <v>27</v>
      </c>
      <c r="F511" s="828" t="str">
        <f t="shared" si="37"/>
        <v>Snake F</v>
      </c>
      <c r="G511" s="828" t="str">
        <f t="shared" si="38"/>
        <v>M</v>
      </c>
      <c r="H511" s="828">
        <v>4</v>
      </c>
      <c r="I511" s="828">
        <v>3</v>
      </c>
      <c r="J511" s="828">
        <v>620.28629799999999</v>
      </c>
    </row>
    <row r="512" spans="1:10" x14ac:dyDescent="0.25">
      <c r="A512" s="828">
        <v>45364</v>
      </c>
      <c r="B512" s="828">
        <v>14</v>
      </c>
      <c r="C512" s="828">
        <f t="shared" si="39"/>
        <v>2016</v>
      </c>
      <c r="D512" s="828">
        <v>54</v>
      </c>
      <c r="E512" s="828">
        <f t="shared" si="40"/>
        <v>27</v>
      </c>
      <c r="F512" s="828" t="str">
        <f t="shared" si="37"/>
        <v>Snake F</v>
      </c>
      <c r="G512" s="828" t="str">
        <f t="shared" si="38"/>
        <v>M</v>
      </c>
      <c r="H512" s="828">
        <v>5</v>
      </c>
      <c r="I512" s="828">
        <v>3</v>
      </c>
      <c r="J512" s="828">
        <v>180.61622</v>
      </c>
    </row>
    <row r="513" spans="1:10" x14ac:dyDescent="0.25">
      <c r="A513" s="828">
        <v>45365</v>
      </c>
      <c r="B513" s="828">
        <v>14</v>
      </c>
      <c r="C513" s="828">
        <f t="shared" si="39"/>
        <v>2016</v>
      </c>
      <c r="D513" s="828">
        <v>55</v>
      </c>
      <c r="E513" s="828">
        <f t="shared" si="40"/>
        <v>28</v>
      </c>
      <c r="F513" s="828" t="str">
        <f t="shared" si="37"/>
        <v>OR No F</v>
      </c>
      <c r="G513" s="828" t="str">
        <f t="shared" si="38"/>
        <v>U</v>
      </c>
      <c r="H513" s="828">
        <v>2</v>
      </c>
      <c r="I513" s="828">
        <v>3</v>
      </c>
      <c r="J513" s="828">
        <v>51928.032506000003</v>
      </c>
    </row>
    <row r="514" spans="1:10" x14ac:dyDescent="0.25">
      <c r="A514" s="828">
        <v>45366</v>
      </c>
      <c r="B514" s="828">
        <v>14</v>
      </c>
      <c r="C514" s="828">
        <f t="shared" si="39"/>
        <v>2016</v>
      </c>
      <c r="D514" s="828">
        <v>55</v>
      </c>
      <c r="E514" s="828">
        <f t="shared" si="40"/>
        <v>28</v>
      </c>
      <c r="F514" s="828" t="str">
        <f t="shared" ref="F514:F577" si="41">VLOOKUP(D514,$L$1:$P$323,5,FALSE)</f>
        <v>OR No F</v>
      </c>
      <c r="G514" s="828" t="str">
        <f t="shared" ref="G514:G577" si="42">LEFT(VLOOKUP(D514,$L$1:$O$323,4,FALSE),1)</f>
        <v>U</v>
      </c>
      <c r="H514" s="828">
        <v>3</v>
      </c>
      <c r="I514" s="828">
        <v>3</v>
      </c>
      <c r="J514" s="828">
        <v>23205.333026</v>
      </c>
    </row>
    <row r="515" spans="1:10" x14ac:dyDescent="0.25">
      <c r="A515" s="828">
        <v>45367</v>
      </c>
      <c r="B515" s="828">
        <v>14</v>
      </c>
      <c r="C515" s="828">
        <f t="shared" ref="C515:C578" si="43">IF(B515=13,2015,2016)</f>
        <v>2016</v>
      </c>
      <c r="D515" s="828">
        <v>55</v>
      </c>
      <c r="E515" s="828">
        <f t="shared" ref="E515:E578" si="44">ROUNDUP(D515/2,0)</f>
        <v>28</v>
      </c>
      <c r="F515" s="828" t="str">
        <f t="shared" si="41"/>
        <v>OR No F</v>
      </c>
      <c r="G515" s="828" t="str">
        <f t="shared" si="42"/>
        <v>U</v>
      </c>
      <c r="H515" s="828">
        <v>4</v>
      </c>
      <c r="I515" s="828">
        <v>3</v>
      </c>
      <c r="J515" s="828">
        <v>77781.258610000004</v>
      </c>
    </row>
    <row r="516" spans="1:10" x14ac:dyDescent="0.25">
      <c r="A516" s="828">
        <v>45368</v>
      </c>
      <c r="B516" s="828">
        <v>14</v>
      </c>
      <c r="C516" s="828">
        <f t="shared" si="43"/>
        <v>2016</v>
      </c>
      <c r="D516" s="828">
        <v>55</v>
      </c>
      <c r="E516" s="828">
        <f t="shared" si="44"/>
        <v>28</v>
      </c>
      <c r="F516" s="828" t="str">
        <f t="shared" si="41"/>
        <v>OR No F</v>
      </c>
      <c r="G516" s="828" t="str">
        <f t="shared" si="42"/>
        <v>U</v>
      </c>
      <c r="H516" s="828">
        <v>5</v>
      </c>
      <c r="I516" s="828">
        <v>3</v>
      </c>
      <c r="J516" s="828">
        <v>30560.519909999999</v>
      </c>
    </row>
    <row r="517" spans="1:10" x14ac:dyDescent="0.25">
      <c r="A517" s="828">
        <v>45369</v>
      </c>
      <c r="B517" s="828">
        <v>14</v>
      </c>
      <c r="C517" s="828">
        <f t="shared" si="43"/>
        <v>2016</v>
      </c>
      <c r="D517" s="828">
        <v>57</v>
      </c>
      <c r="E517" s="828">
        <f t="shared" si="44"/>
        <v>29</v>
      </c>
      <c r="F517" s="828" t="str">
        <f t="shared" si="41"/>
        <v>WCVI Tl</v>
      </c>
      <c r="G517" s="828" t="str">
        <f t="shared" si="42"/>
        <v>U</v>
      </c>
      <c r="H517" s="828">
        <v>2</v>
      </c>
      <c r="I517" s="828">
        <v>3</v>
      </c>
      <c r="J517" s="828">
        <v>13598.676686999999</v>
      </c>
    </row>
    <row r="518" spans="1:10" x14ac:dyDescent="0.25">
      <c r="A518" s="828">
        <v>45370</v>
      </c>
      <c r="B518" s="828">
        <v>14</v>
      </c>
      <c r="C518" s="828">
        <f t="shared" si="43"/>
        <v>2016</v>
      </c>
      <c r="D518" s="828">
        <v>57</v>
      </c>
      <c r="E518" s="828">
        <f t="shared" si="44"/>
        <v>29</v>
      </c>
      <c r="F518" s="828" t="str">
        <f t="shared" si="41"/>
        <v>WCVI Tl</v>
      </c>
      <c r="G518" s="828" t="str">
        <f t="shared" si="42"/>
        <v>U</v>
      </c>
      <c r="H518" s="828">
        <v>3</v>
      </c>
      <c r="I518" s="828">
        <v>3</v>
      </c>
      <c r="J518" s="828">
        <v>25423.892055</v>
      </c>
    </row>
    <row r="519" spans="1:10" x14ac:dyDescent="0.25">
      <c r="A519" s="828">
        <v>45371</v>
      </c>
      <c r="B519" s="828">
        <v>14</v>
      </c>
      <c r="C519" s="828">
        <f t="shared" si="43"/>
        <v>2016</v>
      </c>
      <c r="D519" s="828">
        <v>57</v>
      </c>
      <c r="E519" s="828">
        <f t="shared" si="44"/>
        <v>29</v>
      </c>
      <c r="F519" s="828" t="str">
        <f t="shared" si="41"/>
        <v>WCVI Tl</v>
      </c>
      <c r="G519" s="828" t="str">
        <f t="shared" si="42"/>
        <v>U</v>
      </c>
      <c r="H519" s="828">
        <v>4</v>
      </c>
      <c r="I519" s="828">
        <v>3</v>
      </c>
      <c r="J519" s="828">
        <v>175775.55888999999</v>
      </c>
    </row>
    <row r="520" spans="1:10" x14ac:dyDescent="0.25">
      <c r="A520" s="828">
        <v>45372</v>
      </c>
      <c r="B520" s="828">
        <v>14</v>
      </c>
      <c r="C520" s="828">
        <f t="shared" si="43"/>
        <v>2016</v>
      </c>
      <c r="D520" s="828">
        <v>57</v>
      </c>
      <c r="E520" s="828">
        <f t="shared" si="44"/>
        <v>29</v>
      </c>
      <c r="F520" s="828" t="str">
        <f t="shared" si="41"/>
        <v>WCVI Tl</v>
      </c>
      <c r="G520" s="828" t="str">
        <f t="shared" si="42"/>
        <v>U</v>
      </c>
      <c r="H520" s="828">
        <v>5</v>
      </c>
      <c r="I520" s="828">
        <v>3</v>
      </c>
      <c r="J520" s="828">
        <v>11755.267202999999</v>
      </c>
    </row>
    <row r="521" spans="1:10" x14ac:dyDescent="0.25">
      <c r="A521" s="828">
        <v>45373</v>
      </c>
      <c r="B521" s="828">
        <v>14</v>
      </c>
      <c r="C521" s="828">
        <f t="shared" si="43"/>
        <v>2016</v>
      </c>
      <c r="D521" s="828">
        <v>58</v>
      </c>
      <c r="E521" s="828">
        <f t="shared" si="44"/>
        <v>29</v>
      </c>
      <c r="F521" s="828" t="str">
        <f t="shared" si="41"/>
        <v>WCVI Tl</v>
      </c>
      <c r="G521" s="828" t="str">
        <f t="shared" si="42"/>
        <v>M</v>
      </c>
      <c r="H521" s="828">
        <v>2</v>
      </c>
      <c r="I521" s="828">
        <v>3</v>
      </c>
      <c r="J521" s="828">
        <v>257.689729</v>
      </c>
    </row>
    <row r="522" spans="1:10" x14ac:dyDescent="0.25">
      <c r="A522" s="828">
        <v>45374</v>
      </c>
      <c r="B522" s="828">
        <v>14</v>
      </c>
      <c r="C522" s="828">
        <f t="shared" si="43"/>
        <v>2016</v>
      </c>
      <c r="D522" s="828">
        <v>58</v>
      </c>
      <c r="E522" s="828">
        <f t="shared" si="44"/>
        <v>29</v>
      </c>
      <c r="F522" s="828" t="str">
        <f t="shared" si="41"/>
        <v>WCVI Tl</v>
      </c>
      <c r="G522" s="828" t="str">
        <f t="shared" si="42"/>
        <v>M</v>
      </c>
      <c r="H522" s="828">
        <v>3</v>
      </c>
      <c r="I522" s="828">
        <v>3</v>
      </c>
      <c r="J522" s="828">
        <v>479.60236200000003</v>
      </c>
    </row>
    <row r="523" spans="1:10" x14ac:dyDescent="0.25">
      <c r="A523" s="828">
        <v>45375</v>
      </c>
      <c r="B523" s="828">
        <v>14</v>
      </c>
      <c r="C523" s="828">
        <f t="shared" si="43"/>
        <v>2016</v>
      </c>
      <c r="D523" s="828">
        <v>58</v>
      </c>
      <c r="E523" s="828">
        <f t="shared" si="44"/>
        <v>29</v>
      </c>
      <c r="F523" s="828" t="str">
        <f t="shared" si="41"/>
        <v>WCVI Tl</v>
      </c>
      <c r="G523" s="828" t="str">
        <f t="shared" si="42"/>
        <v>M</v>
      </c>
      <c r="H523" s="828">
        <v>4</v>
      </c>
      <c r="I523" s="828">
        <v>3</v>
      </c>
      <c r="J523" s="828">
        <v>3313.2800400000001</v>
      </c>
    </row>
    <row r="524" spans="1:10" x14ac:dyDescent="0.25">
      <c r="A524" s="828">
        <v>45376</v>
      </c>
      <c r="B524" s="828">
        <v>14</v>
      </c>
      <c r="C524" s="828">
        <f t="shared" si="43"/>
        <v>2016</v>
      </c>
      <c r="D524" s="828">
        <v>58</v>
      </c>
      <c r="E524" s="828">
        <f t="shared" si="44"/>
        <v>29</v>
      </c>
      <c r="F524" s="828" t="str">
        <f t="shared" si="41"/>
        <v>WCVI Tl</v>
      </c>
      <c r="G524" s="828" t="str">
        <f t="shared" si="42"/>
        <v>M</v>
      </c>
      <c r="H524" s="828">
        <v>5</v>
      </c>
      <c r="I524" s="828">
        <v>3</v>
      </c>
      <c r="J524" s="828">
        <v>221.42475200000001</v>
      </c>
    </row>
    <row r="525" spans="1:10" x14ac:dyDescent="0.25">
      <c r="A525" s="828">
        <v>45377</v>
      </c>
      <c r="B525" s="828">
        <v>14</v>
      </c>
      <c r="C525" s="828">
        <f t="shared" si="43"/>
        <v>2016</v>
      </c>
      <c r="D525" s="828">
        <v>59</v>
      </c>
      <c r="E525" s="828">
        <f t="shared" si="44"/>
        <v>30</v>
      </c>
      <c r="F525" s="828" t="str">
        <f t="shared" si="41"/>
        <v>FrasRLt</v>
      </c>
      <c r="G525" s="828" t="str">
        <f t="shared" si="42"/>
        <v>U</v>
      </c>
      <c r="H525" s="828">
        <v>2</v>
      </c>
      <c r="I525" s="828">
        <v>3</v>
      </c>
      <c r="J525" s="828">
        <v>2617.5815010000001</v>
      </c>
    </row>
    <row r="526" spans="1:10" x14ac:dyDescent="0.25">
      <c r="A526" s="828">
        <v>45378</v>
      </c>
      <c r="B526" s="828">
        <v>14</v>
      </c>
      <c r="C526" s="828">
        <f t="shared" si="43"/>
        <v>2016</v>
      </c>
      <c r="D526" s="828">
        <v>59</v>
      </c>
      <c r="E526" s="828">
        <f t="shared" si="44"/>
        <v>30</v>
      </c>
      <c r="F526" s="828" t="str">
        <f t="shared" si="41"/>
        <v>FrasRLt</v>
      </c>
      <c r="G526" s="828" t="str">
        <f t="shared" si="42"/>
        <v>U</v>
      </c>
      <c r="H526" s="828">
        <v>3</v>
      </c>
      <c r="I526" s="828">
        <v>3</v>
      </c>
      <c r="J526" s="828">
        <v>14834.439501000001</v>
      </c>
    </row>
    <row r="527" spans="1:10" x14ac:dyDescent="0.25">
      <c r="A527" s="828">
        <v>45379</v>
      </c>
      <c r="B527" s="828">
        <v>14</v>
      </c>
      <c r="C527" s="828">
        <f t="shared" si="43"/>
        <v>2016</v>
      </c>
      <c r="D527" s="828">
        <v>59</v>
      </c>
      <c r="E527" s="828">
        <f t="shared" si="44"/>
        <v>30</v>
      </c>
      <c r="F527" s="828" t="str">
        <f t="shared" si="41"/>
        <v>FrasRLt</v>
      </c>
      <c r="G527" s="828" t="str">
        <f t="shared" si="42"/>
        <v>U</v>
      </c>
      <c r="H527" s="828">
        <v>4</v>
      </c>
      <c r="I527" s="828">
        <v>3</v>
      </c>
      <c r="J527" s="828">
        <v>26681.246446000001</v>
      </c>
    </row>
    <row r="528" spans="1:10" x14ac:dyDescent="0.25">
      <c r="A528" s="828">
        <v>45380</v>
      </c>
      <c r="B528" s="828">
        <v>14</v>
      </c>
      <c r="C528" s="828">
        <f t="shared" si="43"/>
        <v>2016</v>
      </c>
      <c r="D528" s="828">
        <v>59</v>
      </c>
      <c r="E528" s="828">
        <f t="shared" si="44"/>
        <v>30</v>
      </c>
      <c r="F528" s="828" t="str">
        <f t="shared" si="41"/>
        <v>FrasRLt</v>
      </c>
      <c r="G528" s="828" t="str">
        <f t="shared" si="42"/>
        <v>U</v>
      </c>
      <c r="H528" s="828">
        <v>5</v>
      </c>
      <c r="I528" s="828">
        <v>3</v>
      </c>
      <c r="J528" s="828">
        <v>7801.828955</v>
      </c>
    </row>
    <row r="529" spans="1:10" x14ac:dyDescent="0.25">
      <c r="A529" s="828">
        <v>45381</v>
      </c>
      <c r="B529" s="828">
        <v>14</v>
      </c>
      <c r="C529" s="828">
        <f t="shared" si="43"/>
        <v>2016</v>
      </c>
      <c r="D529" s="828">
        <v>60</v>
      </c>
      <c r="E529" s="828">
        <f t="shared" si="44"/>
        <v>30</v>
      </c>
      <c r="F529" s="828" t="str">
        <f t="shared" si="41"/>
        <v>FrasRLt</v>
      </c>
      <c r="G529" s="828" t="str">
        <f t="shared" si="42"/>
        <v>M</v>
      </c>
      <c r="H529" s="828">
        <v>2</v>
      </c>
      <c r="I529" s="828">
        <v>3</v>
      </c>
      <c r="J529" s="828">
        <v>112.430272</v>
      </c>
    </row>
    <row r="530" spans="1:10" x14ac:dyDescent="0.25">
      <c r="A530" s="828">
        <v>45382</v>
      </c>
      <c r="B530" s="828">
        <v>14</v>
      </c>
      <c r="C530" s="828">
        <f t="shared" si="43"/>
        <v>2016</v>
      </c>
      <c r="D530" s="828">
        <v>60</v>
      </c>
      <c r="E530" s="828">
        <f t="shared" si="44"/>
        <v>30</v>
      </c>
      <c r="F530" s="828" t="str">
        <f t="shared" si="41"/>
        <v>FrasRLt</v>
      </c>
      <c r="G530" s="828" t="str">
        <f t="shared" si="42"/>
        <v>M</v>
      </c>
      <c r="H530" s="828">
        <v>3</v>
      </c>
      <c r="I530" s="828">
        <v>3</v>
      </c>
      <c r="J530" s="828">
        <v>634.88672199999996</v>
      </c>
    </row>
    <row r="531" spans="1:10" x14ac:dyDescent="0.25">
      <c r="A531" s="828">
        <v>45383</v>
      </c>
      <c r="B531" s="828">
        <v>14</v>
      </c>
      <c r="C531" s="828">
        <f t="shared" si="43"/>
        <v>2016</v>
      </c>
      <c r="D531" s="828">
        <v>60</v>
      </c>
      <c r="E531" s="828">
        <f t="shared" si="44"/>
        <v>30</v>
      </c>
      <c r="F531" s="828" t="str">
        <f t="shared" si="41"/>
        <v>FrasRLt</v>
      </c>
      <c r="G531" s="828" t="str">
        <f t="shared" si="42"/>
        <v>M</v>
      </c>
      <c r="H531" s="828">
        <v>4</v>
      </c>
      <c r="I531" s="828">
        <v>3</v>
      </c>
      <c r="J531" s="828">
        <v>1143.3057659999999</v>
      </c>
    </row>
    <row r="532" spans="1:10" x14ac:dyDescent="0.25">
      <c r="A532" s="828">
        <v>45384</v>
      </c>
      <c r="B532" s="828">
        <v>14</v>
      </c>
      <c r="C532" s="828">
        <f t="shared" si="43"/>
        <v>2016</v>
      </c>
      <c r="D532" s="828">
        <v>60</v>
      </c>
      <c r="E532" s="828">
        <f t="shared" si="44"/>
        <v>30</v>
      </c>
      <c r="F532" s="828" t="str">
        <f t="shared" si="41"/>
        <v>FrasRLt</v>
      </c>
      <c r="G532" s="828" t="str">
        <f t="shared" si="42"/>
        <v>M</v>
      </c>
      <c r="H532" s="828">
        <v>5</v>
      </c>
      <c r="I532" s="828">
        <v>3</v>
      </c>
      <c r="J532" s="828">
        <v>332.14414099999999</v>
      </c>
    </row>
    <row r="533" spans="1:10" x14ac:dyDescent="0.25">
      <c r="A533" s="828">
        <v>45385</v>
      </c>
      <c r="B533" s="828">
        <v>14</v>
      </c>
      <c r="C533" s="828">
        <f t="shared" si="43"/>
        <v>2016</v>
      </c>
      <c r="D533" s="828">
        <v>61</v>
      </c>
      <c r="E533" s="828">
        <f t="shared" si="44"/>
        <v>31</v>
      </c>
      <c r="F533" s="828" t="str">
        <f t="shared" si="41"/>
        <v>FrasREr</v>
      </c>
      <c r="G533" s="828" t="str">
        <f t="shared" si="42"/>
        <v>U</v>
      </c>
      <c r="H533" s="828">
        <v>2</v>
      </c>
      <c r="I533" s="828">
        <v>3</v>
      </c>
      <c r="J533" s="828">
        <v>8073.4124190000002</v>
      </c>
    </row>
    <row r="534" spans="1:10" x14ac:dyDescent="0.25">
      <c r="A534" s="828">
        <v>45386</v>
      </c>
      <c r="B534" s="828">
        <v>14</v>
      </c>
      <c r="C534" s="828">
        <f t="shared" si="43"/>
        <v>2016</v>
      </c>
      <c r="D534" s="828">
        <v>61</v>
      </c>
      <c r="E534" s="828">
        <f t="shared" si="44"/>
        <v>31</v>
      </c>
      <c r="F534" s="828" t="str">
        <f t="shared" si="41"/>
        <v>FrasREr</v>
      </c>
      <c r="G534" s="828" t="str">
        <f t="shared" si="42"/>
        <v>U</v>
      </c>
      <c r="H534" s="828">
        <v>3</v>
      </c>
      <c r="I534" s="828">
        <v>3</v>
      </c>
      <c r="J534" s="828">
        <v>31599.782148999999</v>
      </c>
    </row>
    <row r="535" spans="1:10" x14ac:dyDescent="0.25">
      <c r="A535" s="828">
        <v>45387</v>
      </c>
      <c r="B535" s="828">
        <v>14</v>
      </c>
      <c r="C535" s="828">
        <f t="shared" si="43"/>
        <v>2016</v>
      </c>
      <c r="D535" s="828">
        <v>61</v>
      </c>
      <c r="E535" s="828">
        <f t="shared" si="44"/>
        <v>31</v>
      </c>
      <c r="F535" s="828" t="str">
        <f t="shared" si="41"/>
        <v>FrasREr</v>
      </c>
      <c r="G535" s="828" t="str">
        <f t="shared" si="42"/>
        <v>U</v>
      </c>
      <c r="H535" s="828">
        <v>4</v>
      </c>
      <c r="I535" s="828">
        <v>3</v>
      </c>
      <c r="J535" s="828">
        <v>127670.91589800001</v>
      </c>
    </row>
    <row r="536" spans="1:10" x14ac:dyDescent="0.25">
      <c r="A536" s="828">
        <v>45388</v>
      </c>
      <c r="B536" s="828">
        <v>14</v>
      </c>
      <c r="C536" s="828">
        <f t="shared" si="43"/>
        <v>2016</v>
      </c>
      <c r="D536" s="828">
        <v>61</v>
      </c>
      <c r="E536" s="828">
        <f t="shared" si="44"/>
        <v>31</v>
      </c>
      <c r="F536" s="828" t="str">
        <f t="shared" si="41"/>
        <v>FrasREr</v>
      </c>
      <c r="G536" s="828" t="str">
        <f t="shared" si="42"/>
        <v>U</v>
      </c>
      <c r="H536" s="828">
        <v>5</v>
      </c>
      <c r="I536" s="828">
        <v>3</v>
      </c>
      <c r="J536" s="828">
        <v>39785.303465999998</v>
      </c>
    </row>
    <row r="537" spans="1:10" x14ac:dyDescent="0.25">
      <c r="A537" s="828">
        <v>45389</v>
      </c>
      <c r="B537" s="828">
        <v>14</v>
      </c>
      <c r="C537" s="828">
        <f t="shared" si="43"/>
        <v>2016</v>
      </c>
      <c r="D537" s="828">
        <v>62</v>
      </c>
      <c r="E537" s="828">
        <f t="shared" si="44"/>
        <v>31</v>
      </c>
      <c r="F537" s="828" t="str">
        <f t="shared" si="41"/>
        <v>FrasREr</v>
      </c>
      <c r="G537" s="828" t="str">
        <f t="shared" si="42"/>
        <v>M</v>
      </c>
      <c r="H537" s="828">
        <v>2</v>
      </c>
      <c r="I537" s="828">
        <v>3</v>
      </c>
      <c r="J537" s="828">
        <v>165.273033</v>
      </c>
    </row>
    <row r="538" spans="1:10" x14ac:dyDescent="0.25">
      <c r="A538" s="828">
        <v>45390</v>
      </c>
      <c r="B538" s="828">
        <v>14</v>
      </c>
      <c r="C538" s="828">
        <f t="shared" si="43"/>
        <v>2016</v>
      </c>
      <c r="D538" s="828">
        <v>62</v>
      </c>
      <c r="E538" s="828">
        <f t="shared" si="44"/>
        <v>31</v>
      </c>
      <c r="F538" s="828" t="str">
        <f t="shared" si="41"/>
        <v>FrasREr</v>
      </c>
      <c r="G538" s="828" t="str">
        <f t="shared" si="42"/>
        <v>M</v>
      </c>
      <c r="H538" s="828">
        <v>3</v>
      </c>
      <c r="I538" s="828">
        <v>3</v>
      </c>
      <c r="J538" s="828">
        <v>646.63523599999996</v>
      </c>
    </row>
    <row r="539" spans="1:10" x14ac:dyDescent="0.25">
      <c r="A539" s="828">
        <v>45391</v>
      </c>
      <c r="B539" s="828">
        <v>14</v>
      </c>
      <c r="C539" s="828">
        <f t="shared" si="43"/>
        <v>2016</v>
      </c>
      <c r="D539" s="828">
        <v>62</v>
      </c>
      <c r="E539" s="828">
        <f t="shared" si="44"/>
        <v>31</v>
      </c>
      <c r="F539" s="828" t="str">
        <f t="shared" si="41"/>
        <v>FrasREr</v>
      </c>
      <c r="G539" s="828" t="str">
        <f t="shared" si="42"/>
        <v>M</v>
      </c>
      <c r="H539" s="828">
        <v>4</v>
      </c>
      <c r="I539" s="828">
        <v>3</v>
      </c>
      <c r="J539" s="828">
        <v>2608.6820250000001</v>
      </c>
    </row>
    <row r="540" spans="1:10" x14ac:dyDescent="0.25">
      <c r="A540" s="828">
        <v>45392</v>
      </c>
      <c r="B540" s="828">
        <v>14</v>
      </c>
      <c r="C540" s="828">
        <f t="shared" si="43"/>
        <v>2016</v>
      </c>
      <c r="D540" s="828">
        <v>62</v>
      </c>
      <c r="E540" s="828">
        <f t="shared" si="44"/>
        <v>31</v>
      </c>
      <c r="F540" s="828" t="str">
        <f t="shared" si="41"/>
        <v>FrasREr</v>
      </c>
      <c r="G540" s="828" t="str">
        <f t="shared" si="42"/>
        <v>M</v>
      </c>
      <c r="H540" s="828">
        <v>5</v>
      </c>
      <c r="I540" s="828">
        <v>3</v>
      </c>
      <c r="J540" s="828">
        <v>813.80185400000005</v>
      </c>
    </row>
    <row r="541" spans="1:10" x14ac:dyDescent="0.25">
      <c r="A541" s="828">
        <v>45393</v>
      </c>
      <c r="B541" s="828">
        <v>14</v>
      </c>
      <c r="C541" s="828">
        <f t="shared" si="43"/>
        <v>2016</v>
      </c>
      <c r="D541" s="828">
        <v>63</v>
      </c>
      <c r="E541" s="828">
        <f t="shared" si="44"/>
        <v>32</v>
      </c>
      <c r="F541" s="828" t="str">
        <f t="shared" si="41"/>
        <v>LwGeo S</v>
      </c>
      <c r="G541" s="828" t="str">
        <f t="shared" si="42"/>
        <v>U</v>
      </c>
      <c r="H541" s="828">
        <v>2</v>
      </c>
      <c r="I541" s="828">
        <v>3</v>
      </c>
      <c r="J541" s="828">
        <v>2584.8020059999999</v>
      </c>
    </row>
    <row r="542" spans="1:10" x14ac:dyDescent="0.25">
      <c r="A542" s="828">
        <v>45394</v>
      </c>
      <c r="B542" s="828">
        <v>14</v>
      </c>
      <c r="C542" s="828">
        <f t="shared" si="43"/>
        <v>2016</v>
      </c>
      <c r="D542" s="828">
        <v>63</v>
      </c>
      <c r="E542" s="828">
        <f t="shared" si="44"/>
        <v>32</v>
      </c>
      <c r="F542" s="828" t="str">
        <f t="shared" si="41"/>
        <v>LwGeo S</v>
      </c>
      <c r="G542" s="828" t="str">
        <f t="shared" si="42"/>
        <v>U</v>
      </c>
      <c r="H542" s="828">
        <v>3</v>
      </c>
      <c r="I542" s="828">
        <v>3</v>
      </c>
      <c r="J542" s="828">
        <v>6669.2399759999998</v>
      </c>
    </row>
    <row r="543" spans="1:10" x14ac:dyDescent="0.25">
      <c r="A543" s="828">
        <v>45395</v>
      </c>
      <c r="B543" s="828">
        <v>14</v>
      </c>
      <c r="C543" s="828">
        <f t="shared" si="43"/>
        <v>2016</v>
      </c>
      <c r="D543" s="828">
        <v>63</v>
      </c>
      <c r="E543" s="828">
        <f t="shared" si="44"/>
        <v>32</v>
      </c>
      <c r="F543" s="828" t="str">
        <f t="shared" si="41"/>
        <v>LwGeo S</v>
      </c>
      <c r="G543" s="828" t="str">
        <f t="shared" si="42"/>
        <v>U</v>
      </c>
      <c r="H543" s="828">
        <v>4</v>
      </c>
      <c r="I543" s="828">
        <v>3</v>
      </c>
      <c r="J543" s="828">
        <v>5923.5374350000002</v>
      </c>
    </row>
    <row r="544" spans="1:10" x14ac:dyDescent="0.25">
      <c r="A544" s="828">
        <v>45396</v>
      </c>
      <c r="B544" s="828">
        <v>14</v>
      </c>
      <c r="C544" s="828">
        <f t="shared" si="43"/>
        <v>2016</v>
      </c>
      <c r="D544" s="828">
        <v>63</v>
      </c>
      <c r="E544" s="828">
        <f t="shared" si="44"/>
        <v>32</v>
      </c>
      <c r="F544" s="828" t="str">
        <f t="shared" si="41"/>
        <v>LwGeo S</v>
      </c>
      <c r="G544" s="828" t="str">
        <f t="shared" si="42"/>
        <v>U</v>
      </c>
      <c r="H544" s="828">
        <v>5</v>
      </c>
      <c r="I544" s="828">
        <v>3</v>
      </c>
      <c r="J544" s="828">
        <v>280.24081799999999</v>
      </c>
    </row>
    <row r="545" spans="1:10" x14ac:dyDescent="0.25">
      <c r="A545" s="828">
        <v>45397</v>
      </c>
      <c r="B545" s="828">
        <v>14</v>
      </c>
      <c r="C545" s="828">
        <f t="shared" si="43"/>
        <v>2016</v>
      </c>
      <c r="D545" s="828">
        <v>65</v>
      </c>
      <c r="E545" s="828">
        <f t="shared" si="44"/>
        <v>33</v>
      </c>
      <c r="F545" s="828" t="str">
        <f t="shared" si="41"/>
        <v>WhtSpYr</v>
      </c>
      <c r="G545" s="828" t="str">
        <f t="shared" si="42"/>
        <v>U</v>
      </c>
      <c r="H545" s="828">
        <v>2</v>
      </c>
      <c r="I545" s="828">
        <v>3</v>
      </c>
      <c r="J545" s="828">
        <v>22.140889000000001</v>
      </c>
    </row>
    <row r="546" spans="1:10" x14ac:dyDescent="0.25">
      <c r="A546" s="828">
        <v>45398</v>
      </c>
      <c r="B546" s="828">
        <v>14</v>
      </c>
      <c r="C546" s="828">
        <f t="shared" si="43"/>
        <v>2016</v>
      </c>
      <c r="D546" s="828">
        <v>65</v>
      </c>
      <c r="E546" s="828">
        <f t="shared" si="44"/>
        <v>33</v>
      </c>
      <c r="F546" s="828" t="str">
        <f t="shared" si="41"/>
        <v>WhtSpYr</v>
      </c>
      <c r="G546" s="828" t="str">
        <f t="shared" si="42"/>
        <v>U</v>
      </c>
      <c r="H546" s="828">
        <v>3</v>
      </c>
      <c r="I546" s="828">
        <v>3</v>
      </c>
      <c r="J546" s="828">
        <v>42.209958999999998</v>
      </c>
    </row>
    <row r="547" spans="1:10" x14ac:dyDescent="0.25">
      <c r="A547" s="828">
        <v>45399</v>
      </c>
      <c r="B547" s="828">
        <v>14</v>
      </c>
      <c r="C547" s="828">
        <f t="shared" si="43"/>
        <v>2016</v>
      </c>
      <c r="D547" s="828">
        <v>65</v>
      </c>
      <c r="E547" s="828">
        <f t="shared" si="44"/>
        <v>33</v>
      </c>
      <c r="F547" s="828" t="str">
        <f t="shared" si="41"/>
        <v>WhtSpYr</v>
      </c>
      <c r="G547" s="828" t="str">
        <f t="shared" si="42"/>
        <v>U</v>
      </c>
      <c r="H547" s="828">
        <v>4</v>
      </c>
      <c r="I547" s="828">
        <v>3</v>
      </c>
      <c r="J547" s="828">
        <v>68.706327999999999</v>
      </c>
    </row>
    <row r="548" spans="1:10" x14ac:dyDescent="0.25">
      <c r="A548" s="828">
        <v>45400</v>
      </c>
      <c r="B548" s="828">
        <v>14</v>
      </c>
      <c r="C548" s="828">
        <f t="shared" si="43"/>
        <v>2016</v>
      </c>
      <c r="D548" s="828">
        <v>65</v>
      </c>
      <c r="E548" s="828">
        <f t="shared" si="44"/>
        <v>33</v>
      </c>
      <c r="F548" s="828" t="str">
        <f t="shared" si="41"/>
        <v>WhtSpYr</v>
      </c>
      <c r="G548" s="828" t="str">
        <f t="shared" si="42"/>
        <v>U</v>
      </c>
      <c r="H548" s="828">
        <v>5</v>
      </c>
      <c r="I548" s="828">
        <v>3</v>
      </c>
      <c r="J548" s="828">
        <v>8.0663789999999995</v>
      </c>
    </row>
    <row r="549" spans="1:10" x14ac:dyDescent="0.25">
      <c r="A549" s="828">
        <v>45401</v>
      </c>
      <c r="B549" s="828">
        <v>14</v>
      </c>
      <c r="C549" s="828">
        <f t="shared" si="43"/>
        <v>2016</v>
      </c>
      <c r="D549" s="828">
        <v>67</v>
      </c>
      <c r="E549" s="828">
        <f t="shared" si="44"/>
        <v>34</v>
      </c>
      <c r="F549" s="828" t="str">
        <f t="shared" si="41"/>
        <v>LColNat</v>
      </c>
      <c r="G549" s="828" t="str">
        <f t="shared" si="42"/>
        <v>U</v>
      </c>
      <c r="H549" s="828">
        <v>2</v>
      </c>
      <c r="I549" s="828">
        <v>3</v>
      </c>
      <c r="J549" s="828">
        <v>655.66151000000002</v>
      </c>
    </row>
    <row r="550" spans="1:10" x14ac:dyDescent="0.25">
      <c r="A550" s="828">
        <v>45402</v>
      </c>
      <c r="B550" s="828">
        <v>14</v>
      </c>
      <c r="C550" s="828">
        <f t="shared" si="43"/>
        <v>2016</v>
      </c>
      <c r="D550" s="828">
        <v>67</v>
      </c>
      <c r="E550" s="828">
        <f t="shared" si="44"/>
        <v>34</v>
      </c>
      <c r="F550" s="828" t="str">
        <f t="shared" si="41"/>
        <v>LColNat</v>
      </c>
      <c r="G550" s="828" t="str">
        <f t="shared" si="42"/>
        <v>U</v>
      </c>
      <c r="H550" s="828">
        <v>3</v>
      </c>
      <c r="I550" s="828">
        <v>3</v>
      </c>
      <c r="J550" s="828">
        <v>5560.1794049999999</v>
      </c>
    </row>
    <row r="551" spans="1:10" x14ac:dyDescent="0.25">
      <c r="A551" s="828">
        <v>45403</v>
      </c>
      <c r="B551" s="828">
        <v>14</v>
      </c>
      <c r="C551" s="828">
        <f t="shared" si="43"/>
        <v>2016</v>
      </c>
      <c r="D551" s="828">
        <v>67</v>
      </c>
      <c r="E551" s="828">
        <f t="shared" si="44"/>
        <v>34</v>
      </c>
      <c r="F551" s="828" t="str">
        <f t="shared" si="41"/>
        <v>LColNat</v>
      </c>
      <c r="G551" s="828" t="str">
        <f t="shared" si="42"/>
        <v>U</v>
      </c>
      <c r="H551" s="828">
        <v>4</v>
      </c>
      <c r="I551" s="828">
        <v>3</v>
      </c>
      <c r="J551" s="828">
        <v>4382.959374</v>
      </c>
    </row>
    <row r="552" spans="1:10" x14ac:dyDescent="0.25">
      <c r="A552" s="828">
        <v>45404</v>
      </c>
      <c r="B552" s="828">
        <v>14</v>
      </c>
      <c r="C552" s="828">
        <f t="shared" si="43"/>
        <v>2016</v>
      </c>
      <c r="D552" s="828">
        <v>67</v>
      </c>
      <c r="E552" s="828">
        <f t="shared" si="44"/>
        <v>34</v>
      </c>
      <c r="F552" s="828" t="str">
        <f t="shared" si="41"/>
        <v>LColNat</v>
      </c>
      <c r="G552" s="828" t="str">
        <f t="shared" si="42"/>
        <v>U</v>
      </c>
      <c r="H552" s="828">
        <v>5</v>
      </c>
      <c r="I552" s="828">
        <v>3</v>
      </c>
      <c r="J552" s="828">
        <v>512.562547</v>
      </c>
    </row>
    <row r="553" spans="1:10" x14ac:dyDescent="0.25">
      <c r="A553" s="828">
        <v>45405</v>
      </c>
      <c r="B553" s="828">
        <v>14</v>
      </c>
      <c r="C553" s="828">
        <f t="shared" si="43"/>
        <v>2016</v>
      </c>
      <c r="D553" s="828">
        <v>69</v>
      </c>
      <c r="E553" s="828">
        <f t="shared" si="44"/>
        <v>35</v>
      </c>
      <c r="F553" s="828" t="str">
        <f t="shared" si="41"/>
        <v>CentVal</v>
      </c>
      <c r="G553" s="828" t="str">
        <f t="shared" si="42"/>
        <v>U</v>
      </c>
      <c r="H553" s="828">
        <v>2</v>
      </c>
      <c r="I553" s="828">
        <v>3</v>
      </c>
      <c r="J553" s="828">
        <v>5989.8842370000002</v>
      </c>
    </row>
    <row r="554" spans="1:10" x14ac:dyDescent="0.25">
      <c r="A554" s="828">
        <v>45406</v>
      </c>
      <c r="B554" s="828">
        <v>14</v>
      </c>
      <c r="C554" s="828">
        <f t="shared" si="43"/>
        <v>2016</v>
      </c>
      <c r="D554" s="828">
        <v>69</v>
      </c>
      <c r="E554" s="828">
        <f t="shared" si="44"/>
        <v>35</v>
      </c>
      <c r="F554" s="828" t="str">
        <f t="shared" si="41"/>
        <v>CentVal</v>
      </c>
      <c r="G554" s="828" t="str">
        <f t="shared" si="42"/>
        <v>U</v>
      </c>
      <c r="H554" s="828">
        <v>3</v>
      </c>
      <c r="I554" s="828">
        <v>3</v>
      </c>
      <c r="J554" s="828">
        <v>82503.464728999999</v>
      </c>
    </row>
    <row r="555" spans="1:10" x14ac:dyDescent="0.25">
      <c r="A555" s="828">
        <v>45407</v>
      </c>
      <c r="B555" s="828">
        <v>14</v>
      </c>
      <c r="C555" s="828">
        <f t="shared" si="43"/>
        <v>2016</v>
      </c>
      <c r="D555" s="828">
        <v>69</v>
      </c>
      <c r="E555" s="828">
        <f t="shared" si="44"/>
        <v>35</v>
      </c>
      <c r="F555" s="828" t="str">
        <f t="shared" si="41"/>
        <v>CentVal</v>
      </c>
      <c r="G555" s="828" t="str">
        <f t="shared" si="42"/>
        <v>U</v>
      </c>
      <c r="H555" s="828">
        <v>4</v>
      </c>
      <c r="I555" s="828">
        <v>3</v>
      </c>
      <c r="J555" s="828">
        <v>16829.179285999999</v>
      </c>
    </row>
    <row r="556" spans="1:10" x14ac:dyDescent="0.25">
      <c r="A556" s="828">
        <v>45408</v>
      </c>
      <c r="B556" s="828">
        <v>14</v>
      </c>
      <c r="C556" s="828">
        <f t="shared" si="43"/>
        <v>2016</v>
      </c>
      <c r="D556" s="828">
        <v>69</v>
      </c>
      <c r="E556" s="828">
        <f t="shared" si="44"/>
        <v>35</v>
      </c>
      <c r="F556" s="828" t="str">
        <f t="shared" si="41"/>
        <v>CentVal</v>
      </c>
      <c r="G556" s="828" t="str">
        <f t="shared" si="42"/>
        <v>U</v>
      </c>
      <c r="H556" s="828">
        <v>5</v>
      </c>
      <c r="I556" s="828">
        <v>3</v>
      </c>
      <c r="J556" s="828">
        <v>163.44859500000001</v>
      </c>
    </row>
    <row r="557" spans="1:10" x14ac:dyDescent="0.25">
      <c r="A557" s="828">
        <v>45409</v>
      </c>
      <c r="B557" s="828">
        <v>14</v>
      </c>
      <c r="C557" s="828">
        <f t="shared" si="43"/>
        <v>2016</v>
      </c>
      <c r="D557" s="828">
        <v>70</v>
      </c>
      <c r="E557" s="828">
        <f t="shared" si="44"/>
        <v>35</v>
      </c>
      <c r="F557" s="828" t="str">
        <f t="shared" si="41"/>
        <v>CentVal</v>
      </c>
      <c r="G557" s="828" t="str">
        <f t="shared" si="42"/>
        <v>M</v>
      </c>
      <c r="H557" s="828">
        <v>2</v>
      </c>
      <c r="I557" s="828">
        <v>3</v>
      </c>
      <c r="J557" s="828">
        <v>2914.616008</v>
      </c>
    </row>
    <row r="558" spans="1:10" x14ac:dyDescent="0.25">
      <c r="A558" s="828">
        <v>45410</v>
      </c>
      <c r="B558" s="828">
        <v>14</v>
      </c>
      <c r="C558" s="828">
        <f t="shared" si="43"/>
        <v>2016</v>
      </c>
      <c r="D558" s="828">
        <v>70</v>
      </c>
      <c r="E558" s="828">
        <f t="shared" si="44"/>
        <v>35</v>
      </c>
      <c r="F558" s="828" t="str">
        <f t="shared" si="41"/>
        <v>CentVal</v>
      </c>
      <c r="G558" s="828" t="str">
        <f t="shared" si="42"/>
        <v>M</v>
      </c>
      <c r="H558" s="828">
        <v>3</v>
      </c>
      <c r="I558" s="828">
        <v>3</v>
      </c>
      <c r="J558" s="828">
        <v>40150.670513999998</v>
      </c>
    </row>
    <row r="559" spans="1:10" x14ac:dyDescent="0.25">
      <c r="A559" s="828">
        <v>45411</v>
      </c>
      <c r="B559" s="828">
        <v>14</v>
      </c>
      <c r="C559" s="828">
        <f t="shared" si="43"/>
        <v>2016</v>
      </c>
      <c r="D559" s="828">
        <v>70</v>
      </c>
      <c r="E559" s="828">
        <f t="shared" si="44"/>
        <v>35</v>
      </c>
      <c r="F559" s="828" t="str">
        <f t="shared" si="41"/>
        <v>CentVal</v>
      </c>
      <c r="G559" s="828" t="str">
        <f t="shared" si="42"/>
        <v>M</v>
      </c>
      <c r="H559" s="828">
        <v>4</v>
      </c>
      <c r="I559" s="828">
        <v>3</v>
      </c>
      <c r="J559" s="828">
        <v>8037.7580790000002</v>
      </c>
    </row>
    <row r="560" spans="1:10" x14ac:dyDescent="0.25">
      <c r="A560" s="828">
        <v>45412</v>
      </c>
      <c r="B560" s="828">
        <v>14</v>
      </c>
      <c r="C560" s="828">
        <f t="shared" si="43"/>
        <v>2016</v>
      </c>
      <c r="D560" s="828">
        <v>70</v>
      </c>
      <c r="E560" s="828">
        <f t="shared" si="44"/>
        <v>35</v>
      </c>
      <c r="F560" s="828" t="str">
        <f t="shared" si="41"/>
        <v>CentVal</v>
      </c>
      <c r="G560" s="828" t="str">
        <f t="shared" si="42"/>
        <v>M</v>
      </c>
      <c r="H560" s="828">
        <v>5</v>
      </c>
      <c r="I560" s="828">
        <v>3</v>
      </c>
      <c r="J560" s="828">
        <v>33.133173999999997</v>
      </c>
    </row>
    <row r="561" spans="1:10" x14ac:dyDescent="0.25">
      <c r="A561" s="828">
        <v>45413</v>
      </c>
      <c r="B561" s="828">
        <v>14</v>
      </c>
      <c r="C561" s="828">
        <f t="shared" si="43"/>
        <v>2016</v>
      </c>
      <c r="D561" s="828">
        <v>71</v>
      </c>
      <c r="E561" s="828">
        <f t="shared" si="44"/>
        <v>36</v>
      </c>
      <c r="F561" s="828" t="str">
        <f t="shared" si="41"/>
        <v>WA NCst</v>
      </c>
      <c r="G561" s="828" t="str">
        <f t="shared" si="42"/>
        <v>U</v>
      </c>
      <c r="H561" s="828">
        <v>2</v>
      </c>
      <c r="I561" s="828">
        <v>3</v>
      </c>
      <c r="J561" s="828">
        <v>296.91331600000001</v>
      </c>
    </row>
    <row r="562" spans="1:10" x14ac:dyDescent="0.25">
      <c r="A562" s="828">
        <v>45414</v>
      </c>
      <c r="B562" s="828">
        <v>14</v>
      </c>
      <c r="C562" s="828">
        <f t="shared" si="43"/>
        <v>2016</v>
      </c>
      <c r="D562" s="828">
        <v>71</v>
      </c>
      <c r="E562" s="828">
        <f t="shared" si="44"/>
        <v>36</v>
      </c>
      <c r="F562" s="828" t="str">
        <f t="shared" si="41"/>
        <v>WA NCst</v>
      </c>
      <c r="G562" s="828" t="str">
        <f t="shared" si="42"/>
        <v>U</v>
      </c>
      <c r="H562" s="828">
        <v>3</v>
      </c>
      <c r="I562" s="828">
        <v>3</v>
      </c>
      <c r="J562" s="828">
        <v>3302.737513</v>
      </c>
    </row>
    <row r="563" spans="1:10" x14ac:dyDescent="0.25">
      <c r="A563" s="828">
        <v>45415</v>
      </c>
      <c r="B563" s="828">
        <v>14</v>
      </c>
      <c r="C563" s="828">
        <f t="shared" si="43"/>
        <v>2016</v>
      </c>
      <c r="D563" s="828">
        <v>71</v>
      </c>
      <c r="E563" s="828">
        <f t="shared" si="44"/>
        <v>36</v>
      </c>
      <c r="F563" s="828" t="str">
        <f t="shared" si="41"/>
        <v>WA NCst</v>
      </c>
      <c r="G563" s="828" t="str">
        <f t="shared" si="42"/>
        <v>U</v>
      </c>
      <c r="H563" s="828">
        <v>4</v>
      </c>
      <c r="I563" s="828">
        <v>3</v>
      </c>
      <c r="J563" s="828">
        <v>10315.438682</v>
      </c>
    </row>
    <row r="564" spans="1:10" x14ac:dyDescent="0.25">
      <c r="A564" s="828">
        <v>45416</v>
      </c>
      <c r="B564" s="828">
        <v>14</v>
      </c>
      <c r="C564" s="828">
        <f t="shared" si="43"/>
        <v>2016</v>
      </c>
      <c r="D564" s="828">
        <v>71</v>
      </c>
      <c r="E564" s="828">
        <f t="shared" si="44"/>
        <v>36</v>
      </c>
      <c r="F564" s="828" t="str">
        <f t="shared" si="41"/>
        <v>WA NCst</v>
      </c>
      <c r="G564" s="828" t="str">
        <f t="shared" si="42"/>
        <v>U</v>
      </c>
      <c r="H564" s="828">
        <v>5</v>
      </c>
      <c r="I564" s="828">
        <v>3</v>
      </c>
      <c r="J564" s="828">
        <v>10068.198598000001</v>
      </c>
    </row>
    <row r="565" spans="1:10" x14ac:dyDescent="0.25">
      <c r="A565" s="828">
        <v>45417</v>
      </c>
      <c r="B565" s="828">
        <v>14</v>
      </c>
      <c r="C565" s="828">
        <f t="shared" si="43"/>
        <v>2016</v>
      </c>
      <c r="D565" s="828">
        <v>72</v>
      </c>
      <c r="E565" s="828">
        <f t="shared" si="44"/>
        <v>36</v>
      </c>
      <c r="F565" s="828" t="str">
        <f t="shared" si="41"/>
        <v>WA NCst</v>
      </c>
      <c r="G565" s="828" t="str">
        <f t="shared" si="42"/>
        <v>M</v>
      </c>
      <c r="H565" s="828">
        <v>2</v>
      </c>
      <c r="I565" s="828">
        <v>3</v>
      </c>
      <c r="J565" s="828">
        <v>32.149850000000001</v>
      </c>
    </row>
    <row r="566" spans="1:10" x14ac:dyDescent="0.25">
      <c r="A566" s="828">
        <v>45418</v>
      </c>
      <c r="B566" s="828">
        <v>14</v>
      </c>
      <c r="C566" s="828">
        <f t="shared" si="43"/>
        <v>2016</v>
      </c>
      <c r="D566" s="828">
        <v>72</v>
      </c>
      <c r="E566" s="828">
        <f t="shared" si="44"/>
        <v>36</v>
      </c>
      <c r="F566" s="828" t="str">
        <f t="shared" si="41"/>
        <v>WA NCst</v>
      </c>
      <c r="G566" s="828" t="str">
        <f t="shared" si="42"/>
        <v>M</v>
      </c>
      <c r="H566" s="828">
        <v>3</v>
      </c>
      <c r="I566" s="828">
        <v>3</v>
      </c>
      <c r="J566" s="828">
        <v>356.79850499999998</v>
      </c>
    </row>
    <row r="567" spans="1:10" x14ac:dyDescent="0.25">
      <c r="A567" s="828">
        <v>45419</v>
      </c>
      <c r="B567" s="828">
        <v>14</v>
      </c>
      <c r="C567" s="828">
        <f t="shared" si="43"/>
        <v>2016</v>
      </c>
      <c r="D567" s="828">
        <v>72</v>
      </c>
      <c r="E567" s="828">
        <f t="shared" si="44"/>
        <v>36</v>
      </c>
      <c r="F567" s="828" t="str">
        <f t="shared" si="41"/>
        <v>WA NCst</v>
      </c>
      <c r="G567" s="828" t="str">
        <f t="shared" si="42"/>
        <v>M</v>
      </c>
      <c r="H567" s="828">
        <v>4</v>
      </c>
      <c r="I567" s="828">
        <v>3</v>
      </c>
      <c r="J567" s="828">
        <v>2036.0603860000001</v>
      </c>
    </row>
    <row r="568" spans="1:10" x14ac:dyDescent="0.25">
      <c r="A568" s="828">
        <v>45420</v>
      </c>
      <c r="B568" s="828">
        <v>14</v>
      </c>
      <c r="C568" s="828">
        <f t="shared" si="43"/>
        <v>2016</v>
      </c>
      <c r="D568" s="828">
        <v>72</v>
      </c>
      <c r="E568" s="828">
        <f t="shared" si="44"/>
        <v>36</v>
      </c>
      <c r="F568" s="828" t="str">
        <f t="shared" si="41"/>
        <v>WA NCst</v>
      </c>
      <c r="G568" s="828" t="str">
        <f t="shared" si="42"/>
        <v>M</v>
      </c>
      <c r="H568" s="828">
        <v>5</v>
      </c>
      <c r="I568" s="828">
        <v>3</v>
      </c>
      <c r="J568" s="828">
        <v>2198.637941</v>
      </c>
    </row>
    <row r="569" spans="1:10" x14ac:dyDescent="0.25">
      <c r="A569" s="828">
        <v>45421</v>
      </c>
      <c r="B569" s="828">
        <v>14</v>
      </c>
      <c r="C569" s="828">
        <f t="shared" si="43"/>
        <v>2016</v>
      </c>
      <c r="D569" s="828">
        <v>73</v>
      </c>
      <c r="E569" s="828">
        <f t="shared" si="44"/>
        <v>37</v>
      </c>
      <c r="F569" s="828" t="str">
        <f t="shared" si="41"/>
        <v>Willapa</v>
      </c>
      <c r="G569" s="828" t="str">
        <f t="shared" si="42"/>
        <v>U</v>
      </c>
      <c r="H569" s="828">
        <v>2</v>
      </c>
      <c r="I569" s="828">
        <v>3</v>
      </c>
      <c r="J569" s="828">
        <v>478.35182600000002</v>
      </c>
    </row>
    <row r="570" spans="1:10" x14ac:dyDescent="0.25">
      <c r="A570" s="828">
        <v>45422</v>
      </c>
      <c r="B570" s="828">
        <v>14</v>
      </c>
      <c r="C570" s="828">
        <f t="shared" si="43"/>
        <v>2016</v>
      </c>
      <c r="D570" s="828">
        <v>73</v>
      </c>
      <c r="E570" s="828">
        <f t="shared" si="44"/>
        <v>37</v>
      </c>
      <c r="F570" s="828" t="str">
        <f t="shared" si="41"/>
        <v>Willapa</v>
      </c>
      <c r="G570" s="828" t="str">
        <f t="shared" si="42"/>
        <v>U</v>
      </c>
      <c r="H570" s="828">
        <v>3</v>
      </c>
      <c r="I570" s="828">
        <v>3</v>
      </c>
      <c r="J570" s="828">
        <v>2058.663266</v>
      </c>
    </row>
    <row r="571" spans="1:10" x14ac:dyDescent="0.25">
      <c r="A571" s="828">
        <v>45423</v>
      </c>
      <c r="B571" s="828">
        <v>14</v>
      </c>
      <c r="C571" s="828">
        <f t="shared" si="43"/>
        <v>2016</v>
      </c>
      <c r="D571" s="828">
        <v>73</v>
      </c>
      <c r="E571" s="828">
        <f t="shared" si="44"/>
        <v>37</v>
      </c>
      <c r="F571" s="828" t="str">
        <f t="shared" si="41"/>
        <v>Willapa</v>
      </c>
      <c r="G571" s="828" t="str">
        <f t="shared" si="42"/>
        <v>U</v>
      </c>
      <c r="H571" s="828">
        <v>4</v>
      </c>
      <c r="I571" s="828">
        <v>3</v>
      </c>
      <c r="J571" s="828">
        <v>1245.6116469999999</v>
      </c>
    </row>
    <row r="572" spans="1:10" x14ac:dyDescent="0.25">
      <c r="A572" s="828">
        <v>45424</v>
      </c>
      <c r="B572" s="828">
        <v>14</v>
      </c>
      <c r="C572" s="828">
        <f t="shared" si="43"/>
        <v>2016</v>
      </c>
      <c r="D572" s="828">
        <v>73</v>
      </c>
      <c r="E572" s="828">
        <f t="shared" si="44"/>
        <v>37</v>
      </c>
      <c r="F572" s="828" t="str">
        <f t="shared" si="41"/>
        <v>Willapa</v>
      </c>
      <c r="G572" s="828" t="str">
        <f t="shared" si="42"/>
        <v>U</v>
      </c>
      <c r="H572" s="828">
        <v>5</v>
      </c>
      <c r="I572" s="828">
        <v>3</v>
      </c>
      <c r="J572" s="828">
        <v>97.537439000000006</v>
      </c>
    </row>
    <row r="573" spans="1:10" x14ac:dyDescent="0.25">
      <c r="A573" s="828">
        <v>45425</v>
      </c>
      <c r="B573" s="828">
        <v>14</v>
      </c>
      <c r="C573" s="828">
        <f t="shared" si="43"/>
        <v>2016</v>
      </c>
      <c r="D573" s="828">
        <v>74</v>
      </c>
      <c r="E573" s="828">
        <f t="shared" si="44"/>
        <v>37</v>
      </c>
      <c r="F573" s="828" t="str">
        <f t="shared" si="41"/>
        <v>Willapa</v>
      </c>
      <c r="G573" s="828" t="str">
        <f t="shared" si="42"/>
        <v>M</v>
      </c>
      <c r="H573" s="828">
        <v>2</v>
      </c>
      <c r="I573" s="828">
        <v>3</v>
      </c>
      <c r="J573" s="828">
        <v>4002.9970050000002</v>
      </c>
    </row>
    <row r="574" spans="1:10" x14ac:dyDescent="0.25">
      <c r="A574" s="828">
        <v>45426</v>
      </c>
      <c r="B574" s="828">
        <v>14</v>
      </c>
      <c r="C574" s="828">
        <f t="shared" si="43"/>
        <v>2016</v>
      </c>
      <c r="D574" s="828">
        <v>74</v>
      </c>
      <c r="E574" s="828">
        <f t="shared" si="44"/>
        <v>37</v>
      </c>
      <c r="F574" s="828" t="str">
        <f t="shared" si="41"/>
        <v>Willapa</v>
      </c>
      <c r="G574" s="828" t="str">
        <f t="shared" si="42"/>
        <v>M</v>
      </c>
      <c r="H574" s="828">
        <v>3</v>
      </c>
      <c r="I574" s="828">
        <v>3</v>
      </c>
      <c r="J574" s="828">
        <v>17202.558517000001</v>
      </c>
    </row>
    <row r="575" spans="1:10" x14ac:dyDescent="0.25">
      <c r="A575" s="828">
        <v>45427</v>
      </c>
      <c r="B575" s="828">
        <v>14</v>
      </c>
      <c r="C575" s="828">
        <f t="shared" si="43"/>
        <v>2016</v>
      </c>
      <c r="D575" s="828">
        <v>74</v>
      </c>
      <c r="E575" s="828">
        <f t="shared" si="44"/>
        <v>37</v>
      </c>
      <c r="F575" s="828" t="str">
        <f t="shared" si="41"/>
        <v>Willapa</v>
      </c>
      <c r="G575" s="828" t="str">
        <f t="shared" si="42"/>
        <v>M</v>
      </c>
      <c r="H575" s="828">
        <v>4</v>
      </c>
      <c r="I575" s="828">
        <v>3</v>
      </c>
      <c r="J575" s="828">
        <v>9879.1821099999997</v>
      </c>
    </row>
    <row r="576" spans="1:10" x14ac:dyDescent="0.25">
      <c r="A576" s="828">
        <v>45428</v>
      </c>
      <c r="B576" s="828">
        <v>14</v>
      </c>
      <c r="C576" s="828">
        <f t="shared" si="43"/>
        <v>2016</v>
      </c>
      <c r="D576" s="828">
        <v>74</v>
      </c>
      <c r="E576" s="828">
        <f t="shared" si="44"/>
        <v>37</v>
      </c>
      <c r="F576" s="828" t="str">
        <f t="shared" si="41"/>
        <v>Willapa</v>
      </c>
      <c r="G576" s="828" t="str">
        <f t="shared" si="42"/>
        <v>M</v>
      </c>
      <c r="H576" s="828">
        <v>5</v>
      </c>
      <c r="I576" s="828">
        <v>3</v>
      </c>
      <c r="J576" s="828">
        <v>409.03662000000003</v>
      </c>
    </row>
    <row r="577" spans="1:10" x14ac:dyDescent="0.25">
      <c r="A577" s="828">
        <v>45429</v>
      </c>
      <c r="B577" s="828">
        <v>14</v>
      </c>
      <c r="C577" s="828">
        <f t="shared" si="43"/>
        <v>2016</v>
      </c>
      <c r="D577" s="828">
        <v>75</v>
      </c>
      <c r="E577" s="828">
        <f t="shared" si="44"/>
        <v>38</v>
      </c>
      <c r="F577" s="828" t="str">
        <f t="shared" si="41"/>
        <v>Hoko Rv</v>
      </c>
      <c r="G577" s="828" t="str">
        <f t="shared" si="42"/>
        <v>U</v>
      </c>
      <c r="H577" s="828">
        <v>2</v>
      </c>
      <c r="I577" s="828">
        <v>3</v>
      </c>
      <c r="J577" s="828">
        <v>4.1851799999999999</v>
      </c>
    </row>
    <row r="578" spans="1:10" x14ac:dyDescent="0.25">
      <c r="A578" s="828">
        <v>45430</v>
      </c>
      <c r="B578" s="828">
        <v>14</v>
      </c>
      <c r="C578" s="828">
        <f t="shared" si="43"/>
        <v>2016</v>
      </c>
      <c r="D578" s="828">
        <v>75</v>
      </c>
      <c r="E578" s="828">
        <f t="shared" si="44"/>
        <v>38</v>
      </c>
      <c r="F578" s="828" t="str">
        <f t="shared" ref="F578:F584" si="45">VLOOKUP(D578,$L$1:$P$323,5,FALSE)</f>
        <v>Hoko Rv</v>
      </c>
      <c r="G578" s="828" t="str">
        <f t="shared" ref="G578:G584" si="46">LEFT(VLOOKUP(D578,$L$1:$O$323,4,FALSE),1)</f>
        <v>U</v>
      </c>
      <c r="H578" s="828">
        <v>3</v>
      </c>
      <c r="I578" s="828">
        <v>3</v>
      </c>
      <c r="J578" s="828">
        <v>82.435878000000002</v>
      </c>
    </row>
    <row r="579" spans="1:10" x14ac:dyDescent="0.25">
      <c r="A579" s="828">
        <v>45431</v>
      </c>
      <c r="B579" s="828">
        <v>14</v>
      </c>
      <c r="C579" s="828">
        <f t="shared" ref="C579:C584" si="47">IF(B579=13,2015,2016)</f>
        <v>2016</v>
      </c>
      <c r="D579" s="828">
        <v>75</v>
      </c>
      <c r="E579" s="828">
        <f t="shared" ref="E579:E584" si="48">ROUNDUP(D579/2,0)</f>
        <v>38</v>
      </c>
      <c r="F579" s="828" t="str">
        <f t="shared" si="45"/>
        <v>Hoko Rv</v>
      </c>
      <c r="G579" s="828" t="str">
        <f t="shared" si="46"/>
        <v>U</v>
      </c>
      <c r="H579" s="828">
        <v>4</v>
      </c>
      <c r="I579" s="828">
        <v>3</v>
      </c>
      <c r="J579" s="828">
        <v>480.523867</v>
      </c>
    </row>
    <row r="580" spans="1:10" x14ac:dyDescent="0.25">
      <c r="A580" s="828">
        <v>45432</v>
      </c>
      <c r="B580" s="828">
        <v>14</v>
      </c>
      <c r="C580" s="828">
        <f t="shared" si="47"/>
        <v>2016</v>
      </c>
      <c r="D580" s="828">
        <v>75</v>
      </c>
      <c r="E580" s="828">
        <f t="shared" si="48"/>
        <v>38</v>
      </c>
      <c r="F580" s="828" t="str">
        <f t="shared" si="45"/>
        <v>Hoko Rv</v>
      </c>
      <c r="G580" s="828" t="str">
        <f t="shared" si="46"/>
        <v>U</v>
      </c>
      <c r="H580" s="828">
        <v>5</v>
      </c>
      <c r="I580" s="828">
        <v>3</v>
      </c>
      <c r="J580" s="828">
        <v>1120.341361</v>
      </c>
    </row>
    <row r="581" spans="1:10" x14ac:dyDescent="0.25">
      <c r="A581" s="828">
        <v>45433</v>
      </c>
      <c r="B581" s="828">
        <v>14</v>
      </c>
      <c r="C581" s="828">
        <f t="shared" si="47"/>
        <v>2016</v>
      </c>
      <c r="D581" s="828">
        <v>76</v>
      </c>
      <c r="E581" s="828">
        <f t="shared" si="48"/>
        <v>38</v>
      </c>
      <c r="F581" s="828" t="str">
        <f t="shared" si="45"/>
        <v>Hoko Rv</v>
      </c>
      <c r="G581" s="828" t="str">
        <f t="shared" si="46"/>
        <v>M</v>
      </c>
      <c r="H581" s="828">
        <v>2</v>
      </c>
      <c r="I581" s="828">
        <v>3</v>
      </c>
      <c r="J581" s="828">
        <v>5.501582</v>
      </c>
    </row>
    <row r="582" spans="1:10" x14ac:dyDescent="0.25">
      <c r="A582" s="828">
        <v>45434</v>
      </c>
      <c r="B582" s="828">
        <v>14</v>
      </c>
      <c r="C582" s="828">
        <f t="shared" si="47"/>
        <v>2016</v>
      </c>
      <c r="D582" s="828">
        <v>76</v>
      </c>
      <c r="E582" s="828">
        <f t="shared" si="48"/>
        <v>38</v>
      </c>
      <c r="F582" s="828" t="str">
        <f t="shared" si="45"/>
        <v>Hoko Rv</v>
      </c>
      <c r="G582" s="828" t="str">
        <f t="shared" si="46"/>
        <v>M</v>
      </c>
      <c r="H582" s="828">
        <v>3</v>
      </c>
      <c r="I582" s="828">
        <v>3</v>
      </c>
      <c r="J582" s="828">
        <v>106.775617</v>
      </c>
    </row>
    <row r="583" spans="1:10" x14ac:dyDescent="0.25">
      <c r="A583" s="828">
        <v>45435</v>
      </c>
      <c r="B583" s="828">
        <v>14</v>
      </c>
      <c r="C583" s="828">
        <f t="shared" si="47"/>
        <v>2016</v>
      </c>
      <c r="D583" s="828">
        <v>76</v>
      </c>
      <c r="E583" s="828">
        <f t="shared" si="48"/>
        <v>38</v>
      </c>
      <c r="F583" s="828" t="str">
        <f t="shared" si="45"/>
        <v>Hoko Rv</v>
      </c>
      <c r="G583" s="828" t="str">
        <f t="shared" si="46"/>
        <v>M</v>
      </c>
      <c r="H583" s="828">
        <v>4</v>
      </c>
      <c r="I583" s="828">
        <v>3</v>
      </c>
      <c r="J583" s="828">
        <v>196.813659</v>
      </c>
    </row>
    <row r="584" spans="1:10" x14ac:dyDescent="0.25">
      <c r="A584" s="828">
        <v>45436</v>
      </c>
      <c r="B584" s="828">
        <v>14</v>
      </c>
      <c r="C584" s="828">
        <f t="shared" si="47"/>
        <v>2016</v>
      </c>
      <c r="D584" s="828">
        <v>76</v>
      </c>
      <c r="E584" s="828">
        <f t="shared" si="48"/>
        <v>38</v>
      </c>
      <c r="F584" s="828" t="str">
        <f t="shared" si="45"/>
        <v>Hoko Rv</v>
      </c>
      <c r="G584" s="828" t="str">
        <f t="shared" si="46"/>
        <v>M</v>
      </c>
      <c r="H584" s="828">
        <v>5</v>
      </c>
      <c r="I584" s="828">
        <v>3</v>
      </c>
      <c r="J584" s="828">
        <v>358.28536000000003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4" tint="0.39997558519241921"/>
  </sheetPr>
  <dimension ref="A1:K31"/>
  <sheetViews>
    <sheetView workbookViewId="0">
      <selection activeCell="P17" sqref="P17"/>
    </sheetView>
  </sheetViews>
  <sheetFormatPr defaultRowHeight="15" x14ac:dyDescent="0.25"/>
  <sheetData>
    <row r="1" spans="1:11" x14ac:dyDescent="0.25">
      <c r="A1" s="821"/>
      <c r="B1" s="987" t="s">
        <v>1984</v>
      </c>
      <c r="C1" s="988"/>
      <c r="D1" s="820" t="s">
        <v>1983</v>
      </c>
      <c r="E1" s="820"/>
      <c r="F1" s="989" t="s">
        <v>1958</v>
      </c>
      <c r="G1" s="989"/>
      <c r="H1" s="989"/>
      <c r="I1" s="987" t="s">
        <v>1982</v>
      </c>
      <c r="J1" s="989"/>
      <c r="K1" s="990"/>
    </row>
    <row r="2" spans="1:11" ht="15.75" thickBot="1" x14ac:dyDescent="0.3">
      <c r="A2" s="819" t="s">
        <v>219</v>
      </c>
      <c r="B2" s="816" t="s">
        <v>664</v>
      </c>
      <c r="C2" s="818" t="s">
        <v>1650</v>
      </c>
      <c r="D2" s="817" t="s">
        <v>1981</v>
      </c>
      <c r="E2" s="817" t="s">
        <v>1980</v>
      </c>
      <c r="F2" s="815" t="s">
        <v>188</v>
      </c>
      <c r="G2" s="815" t="s">
        <v>189</v>
      </c>
      <c r="H2" s="815" t="s">
        <v>1979</v>
      </c>
      <c r="I2" s="816" t="s">
        <v>188</v>
      </c>
      <c r="J2" s="815" t="s">
        <v>189</v>
      </c>
      <c r="K2" s="814" t="s">
        <v>1979</v>
      </c>
    </row>
    <row r="3" spans="1:11" x14ac:dyDescent="0.25">
      <c r="A3" s="21">
        <v>1988</v>
      </c>
      <c r="B3" s="217">
        <v>29515.125</v>
      </c>
      <c r="C3" s="218">
        <v>197952.61799999999</v>
      </c>
      <c r="D3" s="812">
        <v>37121</v>
      </c>
      <c r="E3" s="812">
        <f t="shared" ref="E3:E31" si="0">SUM(B3:D3)</f>
        <v>264588.74300000002</v>
      </c>
      <c r="F3" s="822">
        <v>0.97220792588780236</v>
      </c>
      <c r="G3" s="822">
        <v>2.0439673553415184E-2</v>
      </c>
      <c r="H3" s="822">
        <v>7.3524005587824398E-3</v>
      </c>
      <c r="I3" s="217">
        <f t="shared" ref="I3:I31" si="1">$E3*F3</f>
        <v>257235.27304529081</v>
      </c>
      <c r="J3" s="547">
        <f t="shared" ref="J3:J31" si="2">$E3*G3</f>
        <v>5408.1075328284669</v>
      </c>
      <c r="K3" s="811">
        <f t="shared" ref="K3:K31" si="3">$E3*H3</f>
        <v>1945.3624218807436</v>
      </c>
    </row>
    <row r="4" spans="1:11" x14ac:dyDescent="0.25">
      <c r="A4" s="21">
        <v>1989</v>
      </c>
      <c r="B4" s="217">
        <v>25879.888999999999</v>
      </c>
      <c r="C4" s="218">
        <v>126682.62299999999</v>
      </c>
      <c r="D4" s="812">
        <v>24897</v>
      </c>
      <c r="E4" s="812">
        <f t="shared" si="0"/>
        <v>177459.51199999999</v>
      </c>
      <c r="F4" s="822">
        <v>0.59842519685039375</v>
      </c>
      <c r="G4" s="822">
        <v>0.40157480314960631</v>
      </c>
      <c r="H4" s="822">
        <v>0</v>
      </c>
      <c r="I4" s="217">
        <f t="shared" si="1"/>
        <v>106196.2434015748</v>
      </c>
      <c r="J4" s="547">
        <f t="shared" si="2"/>
        <v>71263.268598425188</v>
      </c>
      <c r="K4" s="811">
        <f t="shared" si="3"/>
        <v>0</v>
      </c>
    </row>
    <row r="5" spans="1:11" x14ac:dyDescent="0.25">
      <c r="A5" s="21">
        <v>1990</v>
      </c>
      <c r="B5" s="217">
        <v>21892.27</v>
      </c>
      <c r="C5" s="218">
        <v>83197.87</v>
      </c>
      <c r="D5" s="812">
        <v>17150</v>
      </c>
      <c r="E5" s="812">
        <f t="shared" si="0"/>
        <v>122240.14</v>
      </c>
      <c r="F5" s="822">
        <v>0.7981220657276995</v>
      </c>
      <c r="G5" s="822">
        <v>0.19718309859154928</v>
      </c>
      <c r="H5" s="822">
        <v>4.6948356807511738E-3</v>
      </c>
      <c r="I5" s="217">
        <f t="shared" si="1"/>
        <v>97562.55305164319</v>
      </c>
      <c r="J5" s="547">
        <f t="shared" si="2"/>
        <v>24103.689577464786</v>
      </c>
      <c r="K5" s="811">
        <f t="shared" si="3"/>
        <v>573.89737089201878</v>
      </c>
    </row>
    <row r="6" spans="1:11" x14ac:dyDescent="0.25">
      <c r="A6" s="21">
        <v>1991</v>
      </c>
      <c r="B6" s="217">
        <v>27465.936999999998</v>
      </c>
      <c r="C6" s="218">
        <v>91402.856</v>
      </c>
      <c r="D6" s="812">
        <v>26009</v>
      </c>
      <c r="E6" s="812">
        <f t="shared" si="0"/>
        <v>144877.79300000001</v>
      </c>
      <c r="F6" s="822">
        <f>AVERAGE(F3:F5,F8:F10)</f>
        <v>0.81375017721724641</v>
      </c>
      <c r="G6" s="822">
        <f>AVERAGE(G3:G5,G8:G10)</f>
        <v>0.18395753596922496</v>
      </c>
      <c r="H6" s="822">
        <f>AVERAGE(H3:H5,H8:H10)</f>
        <v>2.29228681352864E-3</v>
      </c>
      <c r="I6" s="217">
        <f t="shared" si="1"/>
        <v>117894.32972859354</v>
      </c>
      <c r="J6" s="547">
        <f t="shared" si="2"/>
        <v>26651.361816939429</v>
      </c>
      <c r="K6" s="811">
        <f t="shared" si="3"/>
        <v>332.10145446703194</v>
      </c>
    </row>
    <row r="7" spans="1:11" x14ac:dyDescent="0.25">
      <c r="A7" s="21">
        <v>1992</v>
      </c>
      <c r="B7" s="217">
        <v>22087.516</v>
      </c>
      <c r="C7" s="218">
        <v>59457.034999999996</v>
      </c>
      <c r="D7" s="812">
        <v>13324</v>
      </c>
      <c r="E7" s="812">
        <f t="shared" si="0"/>
        <v>94868.550999999992</v>
      </c>
      <c r="F7" s="822">
        <f>AVERAGE(F3:F5,F8:F10)</f>
        <v>0.81375017721724641</v>
      </c>
      <c r="G7" s="822">
        <f>AVERAGE(G3:G5,G8:G10)</f>
        <v>0.18395753596922496</v>
      </c>
      <c r="H7" s="822">
        <f>AVERAGE(H3:H5,H8:H10)</f>
        <v>2.29228681352864E-3</v>
      </c>
      <c r="I7" s="217">
        <f t="shared" si="1"/>
        <v>77199.300188593377</v>
      </c>
      <c r="J7" s="547">
        <f t="shared" si="2"/>
        <v>17451.784882930751</v>
      </c>
      <c r="K7" s="811">
        <f t="shared" si="3"/>
        <v>217.46592847586925</v>
      </c>
    </row>
    <row r="8" spans="1:11" x14ac:dyDescent="0.25">
      <c r="A8" s="21">
        <v>1993</v>
      </c>
      <c r="B8" s="217">
        <v>26834.217000000001</v>
      </c>
      <c r="C8" s="218">
        <v>110555.901</v>
      </c>
      <c r="D8" s="812">
        <v>27701</v>
      </c>
      <c r="E8" s="812">
        <f t="shared" si="0"/>
        <v>165091.11799999999</v>
      </c>
      <c r="F8" s="822">
        <v>0.95854922279792742</v>
      </c>
      <c r="G8" s="822">
        <v>4.145077720207254E-2</v>
      </c>
      <c r="H8" s="822">
        <v>0</v>
      </c>
      <c r="I8" s="217">
        <f t="shared" si="1"/>
        <v>158247.96284974093</v>
      </c>
      <c r="J8" s="547">
        <f t="shared" si="2"/>
        <v>6843.1551502590673</v>
      </c>
      <c r="K8" s="811">
        <f t="shared" si="3"/>
        <v>0</v>
      </c>
    </row>
    <row r="9" spans="1:11" x14ac:dyDescent="0.25">
      <c r="A9" s="21">
        <v>1994</v>
      </c>
      <c r="B9" s="217">
        <v>32556.233999999997</v>
      </c>
      <c r="C9" s="218">
        <v>133030.12599999999</v>
      </c>
      <c r="D9" s="812">
        <v>28855</v>
      </c>
      <c r="E9" s="812">
        <f t="shared" si="0"/>
        <v>194441.36</v>
      </c>
      <c r="F9" s="822">
        <v>0.57738095238095233</v>
      </c>
      <c r="G9" s="822">
        <v>0.42261904761904762</v>
      </c>
      <c r="H9" s="822">
        <v>0</v>
      </c>
      <c r="I9" s="217">
        <f t="shared" si="1"/>
        <v>112266.73761904761</v>
      </c>
      <c r="J9" s="547">
        <f t="shared" si="2"/>
        <v>82174.62238095238</v>
      </c>
      <c r="K9" s="811">
        <f t="shared" si="3"/>
        <v>0</v>
      </c>
    </row>
    <row r="10" spans="1:11" x14ac:dyDescent="0.25">
      <c r="A10" s="21">
        <v>1995</v>
      </c>
      <c r="B10" s="217">
        <v>41826.866000000002</v>
      </c>
      <c r="C10" s="218">
        <v>253486.84699999998</v>
      </c>
      <c r="D10" s="812">
        <v>48193</v>
      </c>
      <c r="E10" s="812">
        <f t="shared" si="0"/>
        <v>343506.71299999999</v>
      </c>
      <c r="F10" s="822">
        <v>0.97781569965870307</v>
      </c>
      <c r="G10" s="822">
        <v>2.0477815699658702E-2</v>
      </c>
      <c r="H10" s="822">
        <v>1.7064846416382253E-3</v>
      </c>
      <c r="I10" s="217">
        <f t="shared" si="1"/>
        <v>335886.25690955628</v>
      </c>
      <c r="J10" s="547">
        <f t="shared" si="2"/>
        <v>7034.2671604095558</v>
      </c>
      <c r="K10" s="811">
        <f t="shared" si="3"/>
        <v>586.18893003412973</v>
      </c>
    </row>
    <row r="11" spans="1:11" x14ac:dyDescent="0.25">
      <c r="A11" s="21">
        <v>1996</v>
      </c>
      <c r="B11" s="217">
        <v>34560.764999999999</v>
      </c>
      <c r="C11" s="218">
        <v>267071.37</v>
      </c>
      <c r="D11" s="812">
        <v>49224</v>
      </c>
      <c r="E11" s="812">
        <f t="shared" si="0"/>
        <v>350856.13500000001</v>
      </c>
      <c r="F11" s="822">
        <v>0.3511111111111111</v>
      </c>
      <c r="G11" s="822">
        <v>0.64444444444444449</v>
      </c>
      <c r="H11" s="822">
        <v>4.4444444444444444E-3</v>
      </c>
      <c r="I11" s="217">
        <f t="shared" si="1"/>
        <v>123189.4874</v>
      </c>
      <c r="J11" s="547">
        <f t="shared" si="2"/>
        <v>226107.28700000001</v>
      </c>
      <c r="K11" s="811">
        <f t="shared" si="3"/>
        <v>1559.3606</v>
      </c>
    </row>
    <row r="12" spans="1:11" x14ac:dyDescent="0.25">
      <c r="A12" s="21">
        <v>1997</v>
      </c>
      <c r="B12" s="217">
        <v>65240.573999999993</v>
      </c>
      <c r="C12" s="218">
        <v>279599.21999999997</v>
      </c>
      <c r="D12" s="812">
        <v>56275</v>
      </c>
      <c r="E12" s="812">
        <f t="shared" si="0"/>
        <v>401114.79399999999</v>
      </c>
      <c r="F12" s="822">
        <v>0.83333333333333337</v>
      </c>
      <c r="G12" s="822">
        <v>0.16450216450216451</v>
      </c>
      <c r="H12" s="822">
        <v>2.1645021645021645E-3</v>
      </c>
      <c r="I12" s="217">
        <f t="shared" si="1"/>
        <v>334262.32833333337</v>
      </c>
      <c r="J12" s="547">
        <f t="shared" si="2"/>
        <v>65984.251826839827</v>
      </c>
      <c r="K12" s="811">
        <f t="shared" si="3"/>
        <v>868.21383982683983</v>
      </c>
    </row>
    <row r="13" spans="1:11" x14ac:dyDescent="0.25">
      <c r="A13" s="21">
        <v>1998</v>
      </c>
      <c r="B13" s="217">
        <v>77763.398000000001</v>
      </c>
      <c r="C13" s="218">
        <v>168144.4</v>
      </c>
      <c r="D13" s="812">
        <v>69809</v>
      </c>
      <c r="E13" s="812">
        <f t="shared" si="0"/>
        <v>315716.79800000001</v>
      </c>
      <c r="F13" s="822">
        <v>0.90357383681726233</v>
      </c>
      <c r="G13" s="822">
        <v>9.5077545515846254E-2</v>
      </c>
      <c r="H13" s="822">
        <v>1.3486176668914363E-3</v>
      </c>
      <c r="I13" s="217">
        <f t="shared" si="1"/>
        <v>285273.4385165206</v>
      </c>
      <c r="J13" s="547">
        <f t="shared" si="2"/>
        <v>30017.578231962238</v>
      </c>
      <c r="K13" s="811">
        <f t="shared" si="3"/>
        <v>425.7812515171949</v>
      </c>
    </row>
    <row r="14" spans="1:11" x14ac:dyDescent="0.25">
      <c r="A14" s="21">
        <v>1999</v>
      </c>
      <c r="B14" s="217">
        <v>46111.56</v>
      </c>
      <c r="C14" s="218">
        <v>353718</v>
      </c>
      <c r="D14" s="812">
        <v>68854</v>
      </c>
      <c r="E14" s="812">
        <f t="shared" si="0"/>
        <v>468683.56</v>
      </c>
      <c r="F14" s="822">
        <v>0.73939393939393938</v>
      </c>
      <c r="G14" s="822">
        <v>0.25800865800865802</v>
      </c>
      <c r="H14" s="822">
        <v>2.5974025974025974E-3</v>
      </c>
      <c r="I14" s="217">
        <f t="shared" si="1"/>
        <v>346541.78375757573</v>
      </c>
      <c r="J14" s="547">
        <f t="shared" si="2"/>
        <v>120924.41634632036</v>
      </c>
      <c r="K14" s="811">
        <f t="shared" si="3"/>
        <v>1217.3598961038961</v>
      </c>
    </row>
    <row r="15" spans="1:11" x14ac:dyDescent="0.25">
      <c r="A15" s="21">
        <v>2000</v>
      </c>
      <c r="B15" s="217">
        <v>48322.64</v>
      </c>
      <c r="C15" s="218">
        <v>369214</v>
      </c>
      <c r="D15" s="812">
        <v>59471</v>
      </c>
      <c r="E15" s="812">
        <f t="shared" si="0"/>
        <v>477007.64</v>
      </c>
      <c r="F15" s="822">
        <v>0.51467252770119121</v>
      </c>
      <c r="G15" s="822">
        <v>0.4647765697341727</v>
      </c>
      <c r="H15" s="822">
        <v>2.0550902564636153E-2</v>
      </c>
      <c r="I15" s="217">
        <f t="shared" si="1"/>
        <v>245502.72781157985</v>
      </c>
      <c r="J15" s="547">
        <f t="shared" si="2"/>
        <v>221701.97465619314</v>
      </c>
      <c r="K15" s="811">
        <f t="shared" si="3"/>
        <v>9802.9375322270389</v>
      </c>
    </row>
    <row r="16" spans="1:11" x14ac:dyDescent="0.25">
      <c r="A16" s="21">
        <v>2001</v>
      </c>
      <c r="B16" s="217">
        <v>59360.08</v>
      </c>
      <c r="C16" s="218">
        <v>537415.19799999997</v>
      </c>
      <c r="D16" s="812">
        <v>97388</v>
      </c>
      <c r="E16" s="812">
        <f t="shared" si="0"/>
        <v>694163.27799999993</v>
      </c>
      <c r="F16" s="822">
        <v>0.84005047871120064</v>
      </c>
      <c r="G16" s="822">
        <v>0.15878188960539849</v>
      </c>
      <c r="H16" s="822">
        <v>1.1676316834008708E-3</v>
      </c>
      <c r="I16" s="217">
        <f t="shared" si="1"/>
        <v>583132.19398763624</v>
      </c>
      <c r="J16" s="547">
        <f t="shared" si="2"/>
        <v>110220.55697551754</v>
      </c>
      <c r="K16" s="811">
        <f t="shared" si="3"/>
        <v>810.52703684620656</v>
      </c>
    </row>
    <row r="17" spans="1:11" x14ac:dyDescent="0.25">
      <c r="A17" s="21">
        <v>2002</v>
      </c>
      <c r="B17" s="217">
        <v>87173</v>
      </c>
      <c r="C17" s="218">
        <v>682695</v>
      </c>
      <c r="D17" s="812">
        <v>89236</v>
      </c>
      <c r="E17" s="812">
        <f t="shared" si="0"/>
        <v>859104</v>
      </c>
      <c r="F17" s="822">
        <v>0.69295613121504318</v>
      </c>
      <c r="G17" s="822">
        <v>0.30099362466814206</v>
      </c>
      <c r="H17" s="822">
        <v>6.0502441168148197E-3</v>
      </c>
      <c r="I17" s="217">
        <f t="shared" si="1"/>
        <v>595321.3841513684</v>
      </c>
      <c r="J17" s="547">
        <f t="shared" si="2"/>
        <v>258584.82692689952</v>
      </c>
      <c r="K17" s="811">
        <f t="shared" si="3"/>
        <v>5197.788921732079</v>
      </c>
    </row>
    <row r="18" spans="1:11" x14ac:dyDescent="0.25">
      <c r="A18" s="21">
        <v>2003</v>
      </c>
      <c r="B18" s="217">
        <v>109578</v>
      </c>
      <c r="C18" s="218">
        <v>413438</v>
      </c>
      <c r="D18" s="812">
        <v>85351</v>
      </c>
      <c r="E18" s="812">
        <f t="shared" si="0"/>
        <v>608367</v>
      </c>
      <c r="F18" s="822">
        <v>0.68590914731606856</v>
      </c>
      <c r="G18" s="822">
        <v>0.30973224760980128</v>
      </c>
      <c r="H18" s="822">
        <v>4.3586050741300751E-3</v>
      </c>
      <c r="I18" s="217">
        <f t="shared" si="1"/>
        <v>417284.49022523465</v>
      </c>
      <c r="J18" s="547">
        <f t="shared" si="2"/>
        <v>188430.87828163197</v>
      </c>
      <c r="K18" s="811">
        <f t="shared" si="3"/>
        <v>2651.6314931332913</v>
      </c>
    </row>
    <row r="19" spans="1:11" x14ac:dyDescent="0.25">
      <c r="A19" s="21">
        <v>2004</v>
      </c>
      <c r="B19" s="217">
        <v>83407</v>
      </c>
      <c r="C19" s="218">
        <v>203478</v>
      </c>
      <c r="D19" s="812">
        <v>46817</v>
      </c>
      <c r="E19" s="812">
        <f t="shared" si="0"/>
        <v>333702</v>
      </c>
      <c r="F19" s="822">
        <v>0.66891477930257504</v>
      </c>
      <c r="G19" s="822">
        <v>0.32616038329689878</v>
      </c>
      <c r="H19" s="822">
        <v>4.9248374005261804E-3</v>
      </c>
      <c r="I19" s="217">
        <f t="shared" si="1"/>
        <v>223218.19968282789</v>
      </c>
      <c r="J19" s="547">
        <f t="shared" si="2"/>
        <v>108840.37222694172</v>
      </c>
      <c r="K19" s="811">
        <f t="shared" si="3"/>
        <v>1643.4280902303874</v>
      </c>
    </row>
    <row r="20" spans="1:11" x14ac:dyDescent="0.25">
      <c r="A20" s="21">
        <v>2005</v>
      </c>
      <c r="B20" s="217">
        <v>185299</v>
      </c>
      <c r="C20" s="218">
        <v>210706</v>
      </c>
      <c r="D20" s="812">
        <v>64623.999999999993</v>
      </c>
      <c r="E20" s="812">
        <f t="shared" si="0"/>
        <v>460629</v>
      </c>
      <c r="F20" s="822">
        <v>0.69443327768883145</v>
      </c>
      <c r="G20" s="822">
        <v>0.29027697339283015</v>
      </c>
      <c r="H20" s="822">
        <v>1.5289748918338441E-2</v>
      </c>
      <c r="I20" s="217">
        <f t="shared" si="1"/>
        <v>319876.10626852873</v>
      </c>
      <c r="J20" s="547">
        <f t="shared" si="2"/>
        <v>133709.99197696595</v>
      </c>
      <c r="K20" s="811">
        <f t="shared" si="3"/>
        <v>7042.9017545053175</v>
      </c>
    </row>
    <row r="21" spans="1:11" x14ac:dyDescent="0.25">
      <c r="A21" s="21">
        <v>2006</v>
      </c>
      <c r="B21" s="217">
        <v>79906</v>
      </c>
      <c r="C21" s="218">
        <v>195124</v>
      </c>
      <c r="D21" s="812">
        <v>44882</v>
      </c>
      <c r="E21" s="812">
        <f t="shared" si="0"/>
        <v>319912</v>
      </c>
      <c r="F21" s="822">
        <v>0.64615048674041831</v>
      </c>
      <c r="G21" s="822">
        <v>0.35119376075210873</v>
      </c>
      <c r="H21" s="822">
        <v>2.6557525074729894E-3</v>
      </c>
      <c r="I21" s="217">
        <f t="shared" si="1"/>
        <v>206711.29451410071</v>
      </c>
      <c r="J21" s="547">
        <f t="shared" si="2"/>
        <v>112351.09838972861</v>
      </c>
      <c r="K21" s="811">
        <f t="shared" si="3"/>
        <v>849.60709617069892</v>
      </c>
    </row>
    <row r="22" spans="1:11" x14ac:dyDescent="0.25">
      <c r="A22" s="21">
        <v>2007</v>
      </c>
      <c r="B22" s="217">
        <v>21376</v>
      </c>
      <c r="C22" s="218">
        <v>69998</v>
      </c>
      <c r="D22" s="812">
        <v>14316</v>
      </c>
      <c r="E22" s="812">
        <f t="shared" si="0"/>
        <v>105690</v>
      </c>
      <c r="F22" s="822">
        <v>0.30351143206213449</v>
      </c>
      <c r="G22" s="822">
        <v>0.69648856793786562</v>
      </c>
      <c r="H22" s="822">
        <v>0</v>
      </c>
      <c r="I22" s="217">
        <f t="shared" si="1"/>
        <v>32078.123254646995</v>
      </c>
      <c r="J22" s="547">
        <f t="shared" si="2"/>
        <v>73611.876745353016</v>
      </c>
      <c r="K22" s="811">
        <f t="shared" si="3"/>
        <v>0</v>
      </c>
    </row>
    <row r="23" spans="1:11" x14ac:dyDescent="0.25">
      <c r="A23" s="21">
        <v>2008</v>
      </c>
      <c r="B23" s="217">
        <v>18512</v>
      </c>
      <c r="C23" s="218">
        <v>46852</v>
      </c>
      <c r="D23" s="812">
        <v>137</v>
      </c>
      <c r="E23" s="812">
        <f t="shared" si="0"/>
        <v>65501</v>
      </c>
      <c r="F23" s="822">
        <v>0.95226374359883581</v>
      </c>
      <c r="G23" s="822">
        <v>3.8871100635162525E-2</v>
      </c>
      <c r="H23" s="822">
        <v>8.8651557660016506E-3</v>
      </c>
      <c r="I23" s="217">
        <f t="shared" si="1"/>
        <v>62374.227469467347</v>
      </c>
      <c r="J23" s="547">
        <f t="shared" si="2"/>
        <v>2546.0959627037805</v>
      </c>
      <c r="K23" s="811">
        <f t="shared" si="3"/>
        <v>580.67656782887411</v>
      </c>
    </row>
    <row r="24" spans="1:11" x14ac:dyDescent="0.25">
      <c r="A24" s="21">
        <v>2009</v>
      </c>
      <c r="B24" s="217">
        <v>17536</v>
      </c>
      <c r="C24" s="218">
        <v>23337</v>
      </c>
      <c r="D24" s="812">
        <v>0</v>
      </c>
      <c r="E24" s="812">
        <f t="shared" si="0"/>
        <v>40873</v>
      </c>
      <c r="F24" s="822">
        <v>0.87896084528860752</v>
      </c>
      <c r="G24" s="822">
        <v>0.12103915471139248</v>
      </c>
      <c r="H24" s="822">
        <v>0</v>
      </c>
      <c r="I24" s="217">
        <f t="shared" si="1"/>
        <v>35925.766629481252</v>
      </c>
      <c r="J24" s="547">
        <f t="shared" si="2"/>
        <v>4947.2333705187448</v>
      </c>
      <c r="K24" s="811">
        <f t="shared" si="3"/>
        <v>0</v>
      </c>
    </row>
    <row r="25" spans="1:11" x14ac:dyDescent="0.25">
      <c r="A25" s="21">
        <v>2010</v>
      </c>
      <c r="B25" s="217">
        <v>39702</v>
      </c>
      <c r="C25" s="218">
        <v>84568</v>
      </c>
      <c r="D25" s="812">
        <v>2469</v>
      </c>
      <c r="E25" s="812">
        <f t="shared" si="0"/>
        <v>126739</v>
      </c>
      <c r="F25" s="822">
        <v>0.96590585871846357</v>
      </c>
      <c r="G25" s="822">
        <v>3.4025850894899991E-2</v>
      </c>
      <c r="H25" s="822">
        <v>6.8290386636296003E-5</v>
      </c>
      <c r="I25" s="217">
        <f t="shared" si="1"/>
        <v>122417.94262811936</v>
      </c>
      <c r="J25" s="547">
        <f t="shared" si="2"/>
        <v>4312.4023165687295</v>
      </c>
      <c r="K25" s="811">
        <f t="shared" si="3"/>
        <v>8.6550553118975184</v>
      </c>
    </row>
    <row r="26" spans="1:11" x14ac:dyDescent="0.25">
      <c r="A26" s="21">
        <v>2011</v>
      </c>
      <c r="B26" s="217">
        <v>42871</v>
      </c>
      <c r="C26" s="218">
        <v>76471</v>
      </c>
      <c r="D26" s="812">
        <v>17362</v>
      </c>
      <c r="E26" s="812">
        <f t="shared" si="0"/>
        <v>136704</v>
      </c>
      <c r="F26" s="822">
        <v>0.8712213435460342</v>
      </c>
      <c r="G26" s="822">
        <v>0.1287449154671523</v>
      </c>
      <c r="H26" s="822">
        <v>3.3740986813625103E-5</v>
      </c>
      <c r="I26" s="217">
        <f t="shared" si="1"/>
        <v>119099.44254811706</v>
      </c>
      <c r="J26" s="547">
        <f t="shared" si="2"/>
        <v>17599.944924021587</v>
      </c>
      <c r="K26" s="811">
        <f t="shared" si="3"/>
        <v>4.6125278613698057</v>
      </c>
    </row>
    <row r="27" spans="1:11" x14ac:dyDescent="0.25">
      <c r="A27" s="21">
        <v>2012</v>
      </c>
      <c r="B27" s="217">
        <v>122264</v>
      </c>
      <c r="C27" s="218">
        <v>163165</v>
      </c>
      <c r="D27" s="812">
        <v>62189</v>
      </c>
      <c r="E27" s="812">
        <f t="shared" si="0"/>
        <v>347618</v>
      </c>
      <c r="F27" s="822">
        <v>0.97885255232557189</v>
      </c>
      <c r="G27" s="822">
        <v>2.1096027475691611E-2</v>
      </c>
      <c r="H27" s="822">
        <v>5.1420198736512163E-5</v>
      </c>
      <c r="I27" s="217">
        <f t="shared" si="1"/>
        <v>340266.76653431065</v>
      </c>
      <c r="J27" s="547">
        <f t="shared" si="2"/>
        <v>7333.3588790449667</v>
      </c>
      <c r="K27" s="811">
        <f t="shared" si="3"/>
        <v>17.874586644388884</v>
      </c>
    </row>
    <row r="28" spans="1:11" x14ac:dyDescent="0.25">
      <c r="A28" s="21">
        <v>2013</v>
      </c>
      <c r="B28" s="217">
        <v>104680</v>
      </c>
      <c r="C28" s="218">
        <v>301520</v>
      </c>
      <c r="D28" s="813">
        <v>55477</v>
      </c>
      <c r="E28" s="812">
        <f t="shared" si="0"/>
        <v>461677</v>
      </c>
      <c r="F28" s="822">
        <v>0.82997961560864097</v>
      </c>
      <c r="G28" s="822">
        <v>0.17002038439135914</v>
      </c>
      <c r="H28" s="822">
        <v>0</v>
      </c>
      <c r="I28" s="217">
        <f t="shared" si="1"/>
        <v>383182.49899535056</v>
      </c>
      <c r="J28" s="547">
        <f t="shared" si="2"/>
        <v>78494.501004649515</v>
      </c>
      <c r="K28" s="811">
        <f t="shared" si="3"/>
        <v>0</v>
      </c>
    </row>
    <row r="29" spans="1:11" x14ac:dyDescent="0.25">
      <c r="A29" s="21">
        <v>2014</v>
      </c>
      <c r="B29" s="217">
        <v>44749</v>
      </c>
      <c r="C29" s="218">
        <v>167719</v>
      </c>
      <c r="D29" s="813">
        <v>35725</v>
      </c>
      <c r="E29" s="812">
        <f t="shared" si="0"/>
        <v>248193</v>
      </c>
      <c r="F29" s="822">
        <v>0.53186086245577413</v>
      </c>
      <c r="G29" s="822">
        <v>0.46771158988475697</v>
      </c>
      <c r="H29" s="822">
        <v>4.2754765946875377E-4</v>
      </c>
      <c r="I29" s="217">
        <f t="shared" si="1"/>
        <v>132004.14303548596</v>
      </c>
      <c r="J29" s="547">
        <f t="shared" si="2"/>
        <v>116082.74262826749</v>
      </c>
      <c r="K29" s="811">
        <f t="shared" si="3"/>
        <v>106.11433624652841</v>
      </c>
    </row>
    <row r="30" spans="1:11" x14ac:dyDescent="0.25">
      <c r="A30" s="21">
        <v>2015</v>
      </c>
      <c r="B30" s="217">
        <v>39750</v>
      </c>
      <c r="C30" s="218">
        <v>73197</v>
      </c>
      <c r="D30" s="813">
        <v>16868</v>
      </c>
      <c r="E30" s="812">
        <f t="shared" si="0"/>
        <v>129815</v>
      </c>
      <c r="F30" s="822">
        <v>0.71501297018251175</v>
      </c>
      <c r="G30" s="822">
        <v>0.27750490801305372</v>
      </c>
      <c r="H30" s="822">
        <v>7.4821218044345472E-3</v>
      </c>
      <c r="I30" s="217">
        <f t="shared" si="1"/>
        <v>92819.408724242763</v>
      </c>
      <c r="J30" s="547">
        <f t="shared" si="2"/>
        <v>36024.299633714567</v>
      </c>
      <c r="K30" s="811">
        <f t="shared" si="3"/>
        <v>971.29164204267079</v>
      </c>
    </row>
    <row r="31" spans="1:11" ht="15.75" thickBot="1" x14ac:dyDescent="0.3">
      <c r="A31" s="587">
        <v>2016</v>
      </c>
      <c r="B31" s="807">
        <v>35810</v>
      </c>
      <c r="C31" s="810">
        <v>53864</v>
      </c>
      <c r="D31" s="809">
        <v>23855</v>
      </c>
      <c r="E31" s="808">
        <f t="shared" si="0"/>
        <v>113529</v>
      </c>
      <c r="F31" s="823">
        <v>0.83292440355866004</v>
      </c>
      <c r="G31" s="823">
        <v>0.16596412207686692</v>
      </c>
      <c r="H31" s="823">
        <v>1.1114743644729539E-3</v>
      </c>
      <c r="I31" s="807">
        <f t="shared" si="1"/>
        <v>94561.074611611111</v>
      </c>
      <c r="J31" s="806">
        <f t="shared" si="2"/>
        <v>18841.740815264624</v>
      </c>
      <c r="K31" s="805">
        <f t="shared" si="3"/>
        <v>126.18457312424998</v>
      </c>
    </row>
  </sheetData>
  <mergeCells count="3">
    <mergeCell ref="B1:C1"/>
    <mergeCell ref="F1:H1"/>
    <mergeCell ref="I1:K1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A1:V1253"/>
  <sheetViews>
    <sheetView topLeftCell="A958" zoomScaleNormal="100" workbookViewId="0">
      <selection activeCell="L967" sqref="L967:O993"/>
    </sheetView>
  </sheetViews>
  <sheetFormatPr defaultRowHeight="15" x14ac:dyDescent="0.25"/>
  <cols>
    <col min="10" max="10" width="9.28515625" bestFit="1" customWidth="1"/>
    <col min="11" max="11" width="9.5703125" bestFit="1" customWidth="1"/>
    <col min="12" max="12" width="9.28515625" bestFit="1" customWidth="1"/>
  </cols>
  <sheetData>
    <row r="1" spans="1:5" x14ac:dyDescent="0.25">
      <c r="A1">
        <v>79</v>
      </c>
      <c r="B1" t="s">
        <v>452</v>
      </c>
    </row>
    <row r="2" spans="1:5" x14ac:dyDescent="0.25">
      <c r="A2" t="s">
        <v>453</v>
      </c>
      <c r="B2" t="s">
        <v>454</v>
      </c>
    </row>
    <row r="3" spans="1:5" x14ac:dyDescent="0.25">
      <c r="A3" t="s">
        <v>455</v>
      </c>
      <c r="B3" t="s">
        <v>456</v>
      </c>
    </row>
    <row r="4" spans="1:5" x14ac:dyDescent="0.25">
      <c r="A4">
        <v>2</v>
      </c>
      <c r="B4" t="s">
        <v>457</v>
      </c>
    </row>
    <row r="5" spans="1:5" x14ac:dyDescent="0.25">
      <c r="A5">
        <v>1</v>
      </c>
      <c r="B5" t="s">
        <v>458</v>
      </c>
    </row>
    <row r="6" spans="1:5" x14ac:dyDescent="0.25">
      <c r="A6">
        <v>3</v>
      </c>
      <c r="B6" t="s">
        <v>459</v>
      </c>
    </row>
    <row r="7" spans="1:5" x14ac:dyDescent="0.25">
      <c r="A7">
        <v>1</v>
      </c>
      <c r="B7" t="s">
        <v>460</v>
      </c>
    </row>
    <row r="8" spans="1:5" x14ac:dyDescent="0.25">
      <c r="A8">
        <v>79</v>
      </c>
      <c r="B8">
        <v>1</v>
      </c>
      <c r="C8">
        <v>1709</v>
      </c>
      <c r="D8">
        <v>3098</v>
      </c>
      <c r="E8">
        <v>2405</v>
      </c>
    </row>
    <row r="9" spans="1:5" x14ac:dyDescent="0.25">
      <c r="A9">
        <v>80</v>
      </c>
      <c r="B9">
        <v>1</v>
      </c>
      <c r="C9">
        <v>2395</v>
      </c>
      <c r="D9">
        <v>4468</v>
      </c>
      <c r="E9">
        <v>3641</v>
      </c>
    </row>
    <row r="10" spans="1:5" x14ac:dyDescent="0.25">
      <c r="A10">
        <v>81</v>
      </c>
      <c r="B10">
        <v>1</v>
      </c>
      <c r="C10">
        <v>2108</v>
      </c>
      <c r="D10">
        <v>4069</v>
      </c>
      <c r="E10">
        <v>3158</v>
      </c>
    </row>
    <row r="11" spans="1:5" x14ac:dyDescent="0.25">
      <c r="A11">
        <v>82</v>
      </c>
      <c r="B11">
        <v>1</v>
      </c>
      <c r="C11">
        <v>2446</v>
      </c>
      <c r="D11">
        <v>4543</v>
      </c>
      <c r="E11">
        <v>8497</v>
      </c>
    </row>
    <row r="12" spans="1:5" x14ac:dyDescent="0.25">
      <c r="A12">
        <v>83</v>
      </c>
      <c r="B12">
        <v>1</v>
      </c>
      <c r="C12">
        <v>4020</v>
      </c>
      <c r="D12">
        <v>7132</v>
      </c>
      <c r="E12">
        <v>5228</v>
      </c>
    </row>
    <row r="13" spans="1:5" x14ac:dyDescent="0.25">
      <c r="A13">
        <v>84</v>
      </c>
      <c r="B13">
        <v>1</v>
      </c>
      <c r="C13">
        <v>3898</v>
      </c>
      <c r="D13">
        <v>11268</v>
      </c>
      <c r="E13">
        <v>6353</v>
      </c>
    </row>
    <row r="14" spans="1:5" x14ac:dyDescent="0.25">
      <c r="A14">
        <v>85</v>
      </c>
      <c r="B14">
        <v>1</v>
      </c>
      <c r="C14">
        <v>5745</v>
      </c>
      <c r="D14">
        <v>10422</v>
      </c>
      <c r="E14">
        <v>3451</v>
      </c>
    </row>
    <row r="15" spans="1:5" x14ac:dyDescent="0.25">
      <c r="A15">
        <v>86</v>
      </c>
      <c r="B15">
        <v>1</v>
      </c>
      <c r="C15">
        <v>11646</v>
      </c>
      <c r="D15">
        <v>14794</v>
      </c>
      <c r="E15">
        <v>9906</v>
      </c>
    </row>
    <row r="16" spans="1:5" x14ac:dyDescent="0.25">
      <c r="A16">
        <v>87</v>
      </c>
      <c r="B16">
        <v>1</v>
      </c>
      <c r="C16">
        <v>7445</v>
      </c>
      <c r="D16">
        <v>11705</v>
      </c>
      <c r="E16">
        <v>8625</v>
      </c>
    </row>
    <row r="17" spans="1:5" x14ac:dyDescent="0.25">
      <c r="A17">
        <v>88</v>
      </c>
      <c r="B17">
        <v>1</v>
      </c>
      <c r="C17">
        <v>3554</v>
      </c>
      <c r="D17">
        <v>7634</v>
      </c>
      <c r="E17">
        <v>7596</v>
      </c>
    </row>
    <row r="18" spans="1:5" x14ac:dyDescent="0.25">
      <c r="A18">
        <v>89</v>
      </c>
      <c r="B18">
        <v>1</v>
      </c>
      <c r="C18">
        <v>3052</v>
      </c>
      <c r="D18">
        <v>7101</v>
      </c>
      <c r="E18">
        <v>7337</v>
      </c>
    </row>
    <row r="19" spans="1:5" x14ac:dyDescent="0.25">
      <c r="A19">
        <v>90</v>
      </c>
      <c r="B19">
        <v>1</v>
      </c>
      <c r="C19">
        <v>3808</v>
      </c>
      <c r="D19">
        <v>3427</v>
      </c>
      <c r="E19">
        <v>4908</v>
      </c>
    </row>
    <row r="20" spans="1:5" x14ac:dyDescent="0.25">
      <c r="A20">
        <v>91</v>
      </c>
      <c r="B20">
        <v>1</v>
      </c>
      <c r="C20">
        <v>2284</v>
      </c>
      <c r="D20">
        <v>4790</v>
      </c>
      <c r="E20">
        <v>2616</v>
      </c>
    </row>
    <row r="21" spans="1:5" x14ac:dyDescent="0.25">
      <c r="A21">
        <v>92</v>
      </c>
      <c r="B21">
        <v>1</v>
      </c>
      <c r="C21">
        <v>2662</v>
      </c>
      <c r="D21">
        <v>4199</v>
      </c>
      <c r="E21">
        <v>4101</v>
      </c>
    </row>
    <row r="22" spans="1:5" x14ac:dyDescent="0.25">
      <c r="A22">
        <v>93</v>
      </c>
      <c r="B22">
        <v>1</v>
      </c>
      <c r="C22">
        <v>2606</v>
      </c>
      <c r="D22">
        <v>5429</v>
      </c>
      <c r="E22">
        <v>5510</v>
      </c>
    </row>
    <row r="23" spans="1:5" x14ac:dyDescent="0.25">
      <c r="A23">
        <v>94</v>
      </c>
      <c r="B23">
        <v>1</v>
      </c>
      <c r="C23">
        <v>2468</v>
      </c>
      <c r="D23">
        <v>3695</v>
      </c>
      <c r="E23">
        <v>4179</v>
      </c>
    </row>
    <row r="24" spans="1:5" x14ac:dyDescent="0.25">
      <c r="A24">
        <v>95</v>
      </c>
      <c r="B24">
        <v>1</v>
      </c>
      <c r="C24">
        <v>2703</v>
      </c>
      <c r="D24">
        <v>2458</v>
      </c>
      <c r="E24">
        <v>4379</v>
      </c>
    </row>
    <row r="25" spans="1:5" x14ac:dyDescent="0.25">
      <c r="A25">
        <v>96</v>
      </c>
      <c r="B25">
        <v>1</v>
      </c>
      <c r="C25">
        <v>1974</v>
      </c>
      <c r="D25">
        <v>5337</v>
      </c>
      <c r="E25">
        <v>4038</v>
      </c>
    </row>
    <row r="26" spans="1:5" x14ac:dyDescent="0.25">
      <c r="A26">
        <v>97</v>
      </c>
      <c r="B26">
        <v>1</v>
      </c>
      <c r="C26">
        <v>1874</v>
      </c>
      <c r="D26">
        <v>2843</v>
      </c>
      <c r="E26">
        <v>2868</v>
      </c>
    </row>
    <row r="27" spans="1:5" x14ac:dyDescent="0.25">
      <c r="A27">
        <v>98</v>
      </c>
      <c r="B27">
        <v>1</v>
      </c>
      <c r="C27">
        <v>2495</v>
      </c>
      <c r="D27">
        <v>4806</v>
      </c>
      <c r="E27">
        <v>2631</v>
      </c>
    </row>
    <row r="28" spans="1:5" x14ac:dyDescent="0.25">
      <c r="A28">
        <v>99</v>
      </c>
      <c r="B28">
        <v>1</v>
      </c>
      <c r="C28">
        <v>4394</v>
      </c>
      <c r="D28">
        <v>4465</v>
      </c>
      <c r="E28">
        <v>3360</v>
      </c>
    </row>
    <row r="29" spans="1:5" x14ac:dyDescent="0.25">
      <c r="A29">
        <v>100</v>
      </c>
      <c r="B29">
        <v>1</v>
      </c>
      <c r="C29">
        <v>5345</v>
      </c>
      <c r="D29">
        <v>7360</v>
      </c>
      <c r="E29">
        <v>3459</v>
      </c>
    </row>
    <row r="30" spans="1:5" x14ac:dyDescent="0.25">
      <c r="A30">
        <v>101</v>
      </c>
      <c r="B30">
        <v>1</v>
      </c>
      <c r="C30">
        <v>2736</v>
      </c>
      <c r="D30">
        <v>12706</v>
      </c>
      <c r="E30">
        <v>6148</v>
      </c>
    </row>
    <row r="31" spans="1:5" x14ac:dyDescent="0.25">
      <c r="A31">
        <v>102</v>
      </c>
      <c r="B31">
        <v>1</v>
      </c>
      <c r="C31">
        <v>5066</v>
      </c>
      <c r="D31">
        <v>6665</v>
      </c>
      <c r="E31">
        <v>6948</v>
      </c>
    </row>
    <row r="32" spans="1:5" x14ac:dyDescent="0.25">
      <c r="A32">
        <v>103</v>
      </c>
      <c r="B32">
        <v>1</v>
      </c>
      <c r="C32">
        <v>1828</v>
      </c>
      <c r="D32">
        <v>9080</v>
      </c>
      <c r="E32">
        <v>3668</v>
      </c>
    </row>
    <row r="33" spans="1:5" x14ac:dyDescent="0.25">
      <c r="A33">
        <v>104</v>
      </c>
      <c r="B33">
        <v>1</v>
      </c>
      <c r="C33">
        <v>6753</v>
      </c>
      <c r="D33">
        <v>4898</v>
      </c>
      <c r="E33">
        <v>5456</v>
      </c>
    </row>
    <row r="34" spans="1:5" x14ac:dyDescent="0.25">
      <c r="A34">
        <v>105</v>
      </c>
      <c r="B34">
        <v>1</v>
      </c>
      <c r="C34">
        <v>2787</v>
      </c>
      <c r="D34">
        <v>9952</v>
      </c>
      <c r="E34">
        <v>2496</v>
      </c>
    </row>
    <row r="35" spans="1:5" x14ac:dyDescent="0.25">
      <c r="A35">
        <v>106</v>
      </c>
      <c r="B35">
        <v>1</v>
      </c>
      <c r="C35">
        <v>6221</v>
      </c>
      <c r="D35">
        <v>8233</v>
      </c>
      <c r="E35">
        <v>6276</v>
      </c>
    </row>
    <row r="36" spans="1:5" x14ac:dyDescent="0.25">
      <c r="A36">
        <v>107</v>
      </c>
      <c r="B36">
        <v>1</v>
      </c>
      <c r="C36">
        <v>2403</v>
      </c>
      <c r="D36">
        <v>9505</v>
      </c>
      <c r="E36">
        <v>3104</v>
      </c>
    </row>
    <row r="37" spans="1:5" x14ac:dyDescent="0.25">
      <c r="A37">
        <v>108</v>
      </c>
      <c r="B37">
        <v>1</v>
      </c>
      <c r="C37">
        <v>3145</v>
      </c>
      <c r="D37">
        <v>6506</v>
      </c>
      <c r="E37">
        <v>4129</v>
      </c>
    </row>
    <row r="38" spans="1:5" x14ac:dyDescent="0.25">
      <c r="A38">
        <v>109</v>
      </c>
      <c r="B38">
        <v>1</v>
      </c>
      <c r="C38">
        <v>3958</v>
      </c>
      <c r="D38">
        <v>4687</v>
      </c>
      <c r="E38">
        <v>1818</v>
      </c>
    </row>
    <row r="39" spans="1:5" x14ac:dyDescent="0.25">
      <c r="A39">
        <v>110</v>
      </c>
      <c r="B39">
        <v>1</v>
      </c>
      <c r="C39">
        <v>4164</v>
      </c>
      <c r="D39">
        <v>8622</v>
      </c>
      <c r="E39">
        <v>2888</v>
      </c>
    </row>
    <row r="40" spans="1:5" x14ac:dyDescent="0.25">
      <c r="A40">
        <v>111</v>
      </c>
      <c r="B40">
        <v>1</v>
      </c>
      <c r="C40">
        <v>2729</v>
      </c>
      <c r="D40">
        <v>6295</v>
      </c>
      <c r="E40">
        <v>2784</v>
      </c>
    </row>
    <row r="41" spans="1:5" x14ac:dyDescent="0.25">
      <c r="A41">
        <v>112</v>
      </c>
      <c r="B41">
        <v>1</v>
      </c>
      <c r="C41">
        <v>1807</v>
      </c>
      <c r="D41">
        <v>3732</v>
      </c>
      <c r="E41">
        <v>1287</v>
      </c>
    </row>
    <row r="42" spans="1:5" x14ac:dyDescent="0.25">
      <c r="A42">
        <v>113</v>
      </c>
      <c r="B42">
        <v>1</v>
      </c>
      <c r="C42">
        <v>1818</v>
      </c>
      <c r="D42">
        <v>4870</v>
      </c>
      <c r="E42">
        <v>1671</v>
      </c>
    </row>
    <row r="43" spans="1:5" x14ac:dyDescent="0.25">
      <c r="A43">
        <v>114</v>
      </c>
      <c r="B43">
        <v>1</v>
      </c>
      <c r="C43">
        <v>2829</v>
      </c>
      <c r="D43">
        <v>5286</v>
      </c>
      <c r="E43">
        <v>2199</v>
      </c>
    </row>
    <row r="44" spans="1:5" x14ac:dyDescent="0.25">
      <c r="A44">
        <v>115</v>
      </c>
      <c r="B44">
        <v>0</v>
      </c>
      <c r="C44">
        <v>1</v>
      </c>
      <c r="D44">
        <v>0</v>
      </c>
    </row>
    <row r="45" spans="1:5" x14ac:dyDescent="0.25">
      <c r="A45">
        <v>116</v>
      </c>
      <c r="B45">
        <v>0</v>
      </c>
      <c r="C45">
        <v>1</v>
      </c>
      <c r="D45">
        <v>0</v>
      </c>
    </row>
    <row r="46" spans="1:5" x14ac:dyDescent="0.25">
      <c r="A46" t="s">
        <v>461</v>
      </c>
      <c r="B46" t="s">
        <v>462</v>
      </c>
    </row>
    <row r="47" spans="1:5" x14ac:dyDescent="0.25">
      <c r="A47">
        <v>1</v>
      </c>
      <c r="B47" t="s">
        <v>463</v>
      </c>
    </row>
    <row r="48" spans="1:5" x14ac:dyDescent="0.25">
      <c r="A48">
        <v>2</v>
      </c>
      <c r="B48" t="s">
        <v>464</v>
      </c>
    </row>
    <row r="49" spans="1:4" x14ac:dyDescent="0.25">
      <c r="A49">
        <v>3</v>
      </c>
      <c r="B49" t="s">
        <v>459</v>
      </c>
    </row>
    <row r="50" spans="1:4" x14ac:dyDescent="0.25">
      <c r="A50">
        <v>1</v>
      </c>
      <c r="B50" t="s">
        <v>460</v>
      </c>
    </row>
    <row r="51" spans="1:4" x14ac:dyDescent="0.25">
      <c r="A51">
        <v>79</v>
      </c>
      <c r="B51">
        <v>0</v>
      </c>
      <c r="C51">
        <v>1</v>
      </c>
      <c r="D51">
        <v>66358</v>
      </c>
    </row>
    <row r="52" spans="1:4" x14ac:dyDescent="0.25">
      <c r="A52">
        <v>80</v>
      </c>
      <c r="B52">
        <v>0</v>
      </c>
      <c r="C52">
        <v>1</v>
      </c>
      <c r="D52">
        <v>74611</v>
      </c>
    </row>
    <row r="53" spans="1:4" x14ac:dyDescent="0.25">
      <c r="A53">
        <v>81</v>
      </c>
      <c r="B53">
        <v>0</v>
      </c>
      <c r="C53">
        <v>1</v>
      </c>
      <c r="D53">
        <v>77899</v>
      </c>
    </row>
    <row r="54" spans="1:4" x14ac:dyDescent="0.25">
      <c r="A54">
        <v>82</v>
      </c>
      <c r="B54">
        <v>0</v>
      </c>
      <c r="C54">
        <v>1</v>
      </c>
      <c r="D54">
        <v>82030</v>
      </c>
    </row>
    <row r="55" spans="1:4" x14ac:dyDescent="0.25">
      <c r="A55">
        <v>83</v>
      </c>
      <c r="B55">
        <v>0</v>
      </c>
      <c r="C55">
        <v>1</v>
      </c>
      <c r="D55">
        <v>80559</v>
      </c>
    </row>
    <row r="56" spans="1:4" x14ac:dyDescent="0.25">
      <c r="A56">
        <v>84</v>
      </c>
      <c r="B56">
        <v>0</v>
      </c>
      <c r="C56">
        <v>1</v>
      </c>
      <c r="D56">
        <v>105611</v>
      </c>
    </row>
    <row r="57" spans="1:4" x14ac:dyDescent="0.25">
      <c r="A57">
        <v>85</v>
      </c>
      <c r="B57">
        <v>0</v>
      </c>
      <c r="C57">
        <v>1</v>
      </c>
      <c r="D57">
        <v>139111</v>
      </c>
    </row>
    <row r="58" spans="1:4" x14ac:dyDescent="0.25">
      <c r="A58">
        <v>86</v>
      </c>
      <c r="B58">
        <v>0</v>
      </c>
      <c r="C58">
        <v>1</v>
      </c>
      <c r="D58">
        <v>162760</v>
      </c>
    </row>
    <row r="59" spans="1:4" x14ac:dyDescent="0.25">
      <c r="A59">
        <v>87</v>
      </c>
      <c r="B59">
        <v>0</v>
      </c>
      <c r="C59">
        <v>1</v>
      </c>
      <c r="D59">
        <v>147530</v>
      </c>
    </row>
    <row r="60" spans="1:4" x14ac:dyDescent="0.25">
      <c r="A60">
        <v>88</v>
      </c>
      <c r="B60">
        <v>0</v>
      </c>
      <c r="C60">
        <v>1</v>
      </c>
      <c r="D60">
        <v>171564</v>
      </c>
    </row>
    <row r="61" spans="1:4" x14ac:dyDescent="0.25">
      <c r="A61">
        <v>89</v>
      </c>
      <c r="B61">
        <v>0</v>
      </c>
      <c r="C61">
        <v>1</v>
      </c>
      <c r="D61">
        <v>184225</v>
      </c>
    </row>
    <row r="62" spans="1:4" x14ac:dyDescent="0.25">
      <c r="A62">
        <v>90</v>
      </c>
      <c r="B62">
        <v>0</v>
      </c>
      <c r="C62">
        <v>1</v>
      </c>
      <c r="D62">
        <v>172722</v>
      </c>
    </row>
    <row r="63" spans="1:4" x14ac:dyDescent="0.25">
      <c r="A63">
        <v>91</v>
      </c>
      <c r="B63">
        <v>0</v>
      </c>
      <c r="C63">
        <v>1</v>
      </c>
      <c r="D63">
        <v>156834</v>
      </c>
    </row>
    <row r="64" spans="1:4" x14ac:dyDescent="0.25">
      <c r="A64">
        <v>92</v>
      </c>
      <c r="B64">
        <v>0</v>
      </c>
      <c r="C64">
        <v>1</v>
      </c>
      <c r="D64">
        <v>189546</v>
      </c>
    </row>
    <row r="65" spans="1:4" x14ac:dyDescent="0.25">
      <c r="A65">
        <v>93</v>
      </c>
      <c r="B65">
        <v>0</v>
      </c>
      <c r="C65">
        <v>1</v>
      </c>
      <c r="D65">
        <v>188133</v>
      </c>
    </row>
    <row r="66" spans="1:4" x14ac:dyDescent="0.25">
      <c r="A66">
        <v>94</v>
      </c>
      <c r="B66">
        <v>0</v>
      </c>
      <c r="C66">
        <v>1</v>
      </c>
      <c r="D66">
        <v>140106</v>
      </c>
    </row>
    <row r="67" spans="1:4" x14ac:dyDescent="0.25">
      <c r="A67">
        <v>95</v>
      </c>
      <c r="B67">
        <v>0</v>
      </c>
      <c r="C67">
        <v>1</v>
      </c>
      <c r="D67">
        <v>117122</v>
      </c>
    </row>
    <row r="68" spans="1:4" x14ac:dyDescent="0.25">
      <c r="A68">
        <v>96</v>
      </c>
      <c r="B68">
        <v>0</v>
      </c>
      <c r="C68">
        <v>1</v>
      </c>
      <c r="D68">
        <v>218251</v>
      </c>
    </row>
    <row r="69" spans="1:4" x14ac:dyDescent="0.25">
      <c r="A69">
        <v>97</v>
      </c>
      <c r="B69">
        <v>0</v>
      </c>
      <c r="C69">
        <v>1</v>
      </c>
      <c r="D69">
        <v>148144</v>
      </c>
    </row>
    <row r="70" spans="1:4" x14ac:dyDescent="0.25">
      <c r="A70">
        <v>98</v>
      </c>
      <c r="B70">
        <v>0</v>
      </c>
      <c r="C70">
        <v>1</v>
      </c>
      <c r="D70">
        <v>143545</v>
      </c>
    </row>
    <row r="71" spans="1:4" x14ac:dyDescent="0.25">
      <c r="A71">
        <v>99</v>
      </c>
      <c r="B71">
        <v>0</v>
      </c>
      <c r="C71">
        <v>1</v>
      </c>
      <c r="D71">
        <v>154294</v>
      </c>
    </row>
    <row r="72" spans="1:4" x14ac:dyDescent="0.25">
      <c r="A72">
        <v>100</v>
      </c>
      <c r="B72">
        <v>0</v>
      </c>
      <c r="C72">
        <v>1</v>
      </c>
      <c r="D72">
        <v>188482</v>
      </c>
    </row>
    <row r="73" spans="1:4" x14ac:dyDescent="0.25">
      <c r="A73">
        <v>101</v>
      </c>
      <c r="B73">
        <v>0</v>
      </c>
      <c r="C73">
        <v>1</v>
      </c>
      <c r="D73">
        <v>211470</v>
      </c>
    </row>
    <row r="74" spans="1:4" x14ac:dyDescent="0.25">
      <c r="A74">
        <v>102</v>
      </c>
      <c r="B74">
        <v>0</v>
      </c>
      <c r="C74">
        <v>1</v>
      </c>
      <c r="D74">
        <v>146297</v>
      </c>
    </row>
    <row r="75" spans="1:4" x14ac:dyDescent="0.25">
      <c r="A75">
        <v>103</v>
      </c>
      <c r="B75">
        <v>0</v>
      </c>
      <c r="C75">
        <v>1</v>
      </c>
      <c r="D75">
        <v>164335</v>
      </c>
    </row>
    <row r="76" spans="1:4" x14ac:dyDescent="0.25">
      <c r="A76">
        <v>104</v>
      </c>
      <c r="B76">
        <v>0</v>
      </c>
      <c r="C76">
        <v>1</v>
      </c>
      <c r="D76">
        <v>151754</v>
      </c>
    </row>
    <row r="77" spans="1:4" x14ac:dyDescent="0.25">
      <c r="A77">
        <v>105</v>
      </c>
      <c r="B77">
        <v>0</v>
      </c>
      <c r="C77">
        <v>1</v>
      </c>
      <c r="D77">
        <v>130962</v>
      </c>
    </row>
    <row r="78" spans="1:4" x14ac:dyDescent="0.25">
      <c r="A78">
        <v>106</v>
      </c>
      <c r="B78">
        <v>0</v>
      </c>
      <c r="C78">
        <v>1</v>
      </c>
      <c r="D78">
        <v>149408</v>
      </c>
    </row>
    <row r="79" spans="1:4" x14ac:dyDescent="0.25">
      <c r="A79">
        <v>107</v>
      </c>
      <c r="B79">
        <v>0</v>
      </c>
      <c r="C79">
        <v>1</v>
      </c>
      <c r="D79">
        <v>122319</v>
      </c>
    </row>
    <row r="80" spans="1:4" x14ac:dyDescent="0.25">
      <c r="A80">
        <v>108</v>
      </c>
      <c r="B80">
        <v>0</v>
      </c>
      <c r="C80">
        <v>1</v>
      </c>
      <c r="D80">
        <v>111091</v>
      </c>
    </row>
    <row r="81" spans="1:4" x14ac:dyDescent="0.25">
      <c r="A81">
        <v>109</v>
      </c>
      <c r="B81">
        <v>0</v>
      </c>
      <c r="C81">
        <v>1</v>
      </c>
      <c r="D81">
        <v>125122</v>
      </c>
    </row>
    <row r="82" spans="1:4" x14ac:dyDescent="0.25">
      <c r="A82">
        <v>110</v>
      </c>
      <c r="B82">
        <v>0</v>
      </c>
      <c r="C82">
        <v>1</v>
      </c>
      <c r="D82">
        <v>113724</v>
      </c>
    </row>
    <row r="83" spans="1:4" x14ac:dyDescent="0.25">
      <c r="A83">
        <v>111</v>
      </c>
      <c r="B83">
        <v>0</v>
      </c>
      <c r="C83">
        <v>1</v>
      </c>
      <c r="D83">
        <v>94528</v>
      </c>
    </row>
    <row r="84" spans="1:4" x14ac:dyDescent="0.25">
      <c r="A84">
        <v>112</v>
      </c>
      <c r="B84">
        <v>0</v>
      </c>
      <c r="C84">
        <v>1</v>
      </c>
      <c r="D84">
        <v>77536</v>
      </c>
    </row>
    <row r="85" spans="1:4" x14ac:dyDescent="0.25">
      <c r="A85">
        <v>113</v>
      </c>
      <c r="B85">
        <v>0</v>
      </c>
      <c r="C85">
        <v>1</v>
      </c>
      <c r="D85">
        <v>91836</v>
      </c>
    </row>
    <row r="86" spans="1:4" x14ac:dyDescent="0.25">
      <c r="A86">
        <v>114</v>
      </c>
      <c r="B86">
        <v>0</v>
      </c>
      <c r="C86">
        <v>1</v>
      </c>
      <c r="D86">
        <v>95806</v>
      </c>
    </row>
    <row r="87" spans="1:4" x14ac:dyDescent="0.25">
      <c r="A87">
        <v>115</v>
      </c>
      <c r="B87">
        <v>0</v>
      </c>
      <c r="C87">
        <v>1</v>
      </c>
      <c r="D87">
        <v>0</v>
      </c>
    </row>
    <row r="88" spans="1:4" x14ac:dyDescent="0.25">
      <c r="A88">
        <v>116</v>
      </c>
      <c r="B88">
        <v>0</v>
      </c>
      <c r="C88">
        <v>1</v>
      </c>
      <c r="D88">
        <v>0</v>
      </c>
    </row>
    <row r="89" spans="1:4" x14ac:dyDescent="0.25">
      <c r="A89" t="s">
        <v>465</v>
      </c>
      <c r="B89" t="s">
        <v>466</v>
      </c>
    </row>
    <row r="90" spans="1:4" x14ac:dyDescent="0.25">
      <c r="A90">
        <v>1</v>
      </c>
      <c r="B90" t="s">
        <v>463</v>
      </c>
    </row>
    <row r="91" spans="1:4" x14ac:dyDescent="0.25">
      <c r="A91">
        <v>2</v>
      </c>
      <c r="B91" t="s">
        <v>467</v>
      </c>
    </row>
    <row r="92" spans="1:4" x14ac:dyDescent="0.25">
      <c r="A92">
        <v>3</v>
      </c>
      <c r="B92" t="s">
        <v>459</v>
      </c>
    </row>
    <row r="93" spans="1:4" x14ac:dyDescent="0.25">
      <c r="A93">
        <v>1</v>
      </c>
      <c r="B93" t="s">
        <v>460</v>
      </c>
    </row>
    <row r="94" spans="1:4" x14ac:dyDescent="0.25">
      <c r="A94">
        <v>79</v>
      </c>
      <c r="B94">
        <v>0</v>
      </c>
      <c r="C94">
        <v>1</v>
      </c>
      <c r="D94">
        <v>90945</v>
      </c>
    </row>
    <row r="95" spans="1:4" x14ac:dyDescent="0.25">
      <c r="A95">
        <v>80</v>
      </c>
      <c r="B95">
        <v>0</v>
      </c>
      <c r="C95">
        <v>1</v>
      </c>
      <c r="D95">
        <v>57518</v>
      </c>
    </row>
    <row r="96" spans="1:4" x14ac:dyDescent="0.25">
      <c r="A96">
        <v>81</v>
      </c>
      <c r="B96">
        <v>0</v>
      </c>
      <c r="C96">
        <v>1</v>
      </c>
      <c r="D96">
        <v>54647</v>
      </c>
    </row>
    <row r="97" spans="1:17" x14ac:dyDescent="0.25">
      <c r="A97">
        <v>82</v>
      </c>
      <c r="B97">
        <v>0</v>
      </c>
      <c r="C97">
        <v>1</v>
      </c>
      <c r="D97">
        <v>51634</v>
      </c>
    </row>
    <row r="98" spans="1:17" x14ac:dyDescent="0.25">
      <c r="A98">
        <v>83</v>
      </c>
      <c r="B98">
        <v>0</v>
      </c>
      <c r="C98">
        <v>1</v>
      </c>
      <c r="D98">
        <v>58300</v>
      </c>
    </row>
    <row r="99" spans="1:17" x14ac:dyDescent="0.25">
      <c r="A99">
        <v>84</v>
      </c>
      <c r="B99">
        <v>0</v>
      </c>
      <c r="C99">
        <v>1</v>
      </c>
      <c r="D99">
        <v>78075</v>
      </c>
    </row>
    <row r="100" spans="1:17" x14ac:dyDescent="0.25">
      <c r="A100">
        <v>85</v>
      </c>
      <c r="B100">
        <v>0</v>
      </c>
      <c r="C100">
        <v>1</v>
      </c>
      <c r="D100">
        <v>112152</v>
      </c>
      <c r="G100">
        <f>AVERAGE(G$103:G$107)</f>
        <v>0.22261677966157434</v>
      </c>
      <c r="H100">
        <f t="shared" ref="H100:I102" si="0">AVERAGE(H$103:H$107)</f>
        <v>0.57646879551330898</v>
      </c>
      <c r="I100">
        <f t="shared" si="0"/>
        <v>0.20091442482511682</v>
      </c>
      <c r="K100">
        <f>AVERAGE(K$103:K$107)</f>
        <v>1.0064097719179916</v>
      </c>
      <c r="L100">
        <f t="shared" ref="L100:M102" si="1">AVERAGE(L$103:L$107)</f>
        <v>1.3595342460139812</v>
      </c>
      <c r="M100">
        <f t="shared" si="1"/>
        <v>1.2013202182981428</v>
      </c>
      <c r="O100" s="39">
        <f t="shared" ref="O100" si="2">$D100*G100*K100</f>
        <v>25126.949316535694</v>
      </c>
      <c r="P100" s="39">
        <f t="shared" ref="P100" si="3">$D100*H100*L100</f>
        <v>87896.782575510078</v>
      </c>
      <c r="Q100" s="39">
        <f t="shared" ref="Q100" si="4">$D100*I100*M100</f>
        <v>27069.293906522282</v>
      </c>
    </row>
    <row r="101" spans="1:17" x14ac:dyDescent="0.25">
      <c r="A101">
        <v>86</v>
      </c>
      <c r="B101">
        <v>0</v>
      </c>
      <c r="C101">
        <v>1</v>
      </c>
      <c r="D101">
        <v>129416</v>
      </c>
      <c r="G101">
        <f>AVERAGE(G$103:G$107)</f>
        <v>0.22261677966157434</v>
      </c>
      <c r="H101">
        <f t="shared" si="0"/>
        <v>0.57646879551330898</v>
      </c>
      <c r="I101">
        <f t="shared" si="0"/>
        <v>0.20091442482511682</v>
      </c>
      <c r="K101">
        <f>AVERAGE(K$103:K$107)</f>
        <v>1.0064097719179916</v>
      </c>
      <c r="L101">
        <f t="shared" si="1"/>
        <v>1.3595342460139812</v>
      </c>
      <c r="M101">
        <f t="shared" si="1"/>
        <v>1.2013202182981428</v>
      </c>
      <c r="O101" s="39">
        <f t="shared" ref="O101:O102" si="5">$D101*G101*K101</f>
        <v>28994.839795534481</v>
      </c>
      <c r="P101" s="39">
        <f t="shared" ref="P101:P102" si="6">$D101*H101*L101</f>
        <v>101427.08122719356</v>
      </c>
      <c r="Q101" s="39">
        <f t="shared" ref="Q101:Q102" si="7">$D101*I101*M101</f>
        <v>31236.17715427712</v>
      </c>
    </row>
    <row r="102" spans="1:17" x14ac:dyDescent="0.25">
      <c r="A102">
        <v>87</v>
      </c>
      <c r="B102">
        <v>0</v>
      </c>
      <c r="C102">
        <v>1</v>
      </c>
      <c r="D102">
        <v>112094</v>
      </c>
      <c r="G102">
        <f>AVERAGE(G$103:G$107)</f>
        <v>0.22261677966157434</v>
      </c>
      <c r="H102">
        <f t="shared" si="0"/>
        <v>0.57646879551330898</v>
      </c>
      <c r="I102">
        <f t="shared" si="0"/>
        <v>0.20091442482511682</v>
      </c>
      <c r="K102">
        <f>AVERAGE(K$103:K$107)</f>
        <v>1.0064097719179916</v>
      </c>
      <c r="L102">
        <f t="shared" si="1"/>
        <v>1.3595342460139812</v>
      </c>
      <c r="M102">
        <f t="shared" si="1"/>
        <v>1.2013202182981428</v>
      </c>
      <c r="O102" s="39">
        <f t="shared" si="5"/>
        <v>25113.954781793924</v>
      </c>
      <c r="P102" s="39">
        <f t="shared" si="6"/>
        <v>87851.326289493067</v>
      </c>
      <c r="Q102" s="39">
        <f t="shared" si="7"/>
        <v>27055.294878002249</v>
      </c>
    </row>
    <row r="103" spans="1:17" x14ac:dyDescent="0.25">
      <c r="A103">
        <v>88</v>
      </c>
      <c r="B103">
        <v>0</v>
      </c>
      <c r="C103">
        <v>1</v>
      </c>
      <c r="D103">
        <v>113704</v>
      </c>
      <c r="G103">
        <v>0.21279384294542369</v>
      </c>
      <c r="H103">
        <v>0.57898033157198159</v>
      </c>
      <c r="I103">
        <v>0.20822582548259475</v>
      </c>
      <c r="K103">
        <v>1.0091812587539883</v>
      </c>
      <c r="L103">
        <v>1.1321051928424837</v>
      </c>
      <c r="M103">
        <v>1.082864115935279</v>
      </c>
      <c r="O103" s="39">
        <f>$D103*G103*K103</f>
        <v>24417.656366528263</v>
      </c>
      <c r="P103" s="39">
        <f>$D103*H103*L103</f>
        <v>74529.178826180403</v>
      </c>
      <c r="Q103" s="39">
        <f>$D103*I103*M103</f>
        <v>25638.009123345691</v>
      </c>
    </row>
    <row r="104" spans="1:17" x14ac:dyDescent="0.25">
      <c r="A104">
        <v>89</v>
      </c>
      <c r="B104">
        <v>0</v>
      </c>
      <c r="C104">
        <v>1</v>
      </c>
      <c r="D104">
        <v>98868</v>
      </c>
      <c r="G104">
        <v>0.23564237801747873</v>
      </c>
      <c r="H104">
        <v>0.57304805020860627</v>
      </c>
      <c r="I104">
        <v>0.19130957177391505</v>
      </c>
      <c r="K104">
        <v>1.0105205664503458</v>
      </c>
      <c r="L104">
        <v>1.8719119501249735</v>
      </c>
      <c r="M104">
        <v>1.4553885775823812</v>
      </c>
      <c r="O104" s="39">
        <f t="shared" ref="O104:O128" si="8">$D104*G104*K104</f>
        <v>23542.593428129545</v>
      </c>
      <c r="P104" s="39">
        <f t="shared" ref="P104:P128" si="9">$D104*H104*L104</f>
        <v>106055.25801984935</v>
      </c>
      <c r="Q104" s="39">
        <f t="shared" ref="Q104:Q128" si="10">$D104*I104*M104</f>
        <v>27527.794059599804</v>
      </c>
    </row>
    <row r="105" spans="1:17" x14ac:dyDescent="0.25">
      <c r="A105">
        <v>90</v>
      </c>
      <c r="B105">
        <v>0</v>
      </c>
      <c r="C105">
        <v>1</v>
      </c>
      <c r="D105">
        <v>116291</v>
      </c>
      <c r="G105">
        <v>0.21277436487231996</v>
      </c>
      <c r="H105">
        <v>0.58925430353352604</v>
      </c>
      <c r="I105">
        <v>0.19797133159415412</v>
      </c>
      <c r="K105">
        <v>1.003227616867197</v>
      </c>
      <c r="L105">
        <v>1.2894922076742192</v>
      </c>
      <c r="M105">
        <v>1.1738760891200271</v>
      </c>
      <c r="O105" s="39">
        <f t="shared" si="8"/>
        <v>24823.606989778898</v>
      </c>
      <c r="P105" s="39">
        <f t="shared" si="9"/>
        <v>88362.417698746591</v>
      </c>
      <c r="Q105" s="39">
        <f t="shared" si="10"/>
        <v>27025.308848231525</v>
      </c>
    </row>
    <row r="106" spans="1:17" x14ac:dyDescent="0.25">
      <c r="A106">
        <v>91</v>
      </c>
      <c r="B106">
        <v>0</v>
      </c>
      <c r="C106">
        <v>1</v>
      </c>
      <c r="D106">
        <v>97099</v>
      </c>
      <c r="G106">
        <v>0.21897922592745775</v>
      </c>
      <c r="H106">
        <v>0.57767314903672595</v>
      </c>
      <c r="I106">
        <v>0.20334762503581624</v>
      </c>
      <c r="K106">
        <v>1.006363588216362</v>
      </c>
      <c r="L106">
        <v>1.3659149223875058</v>
      </c>
      <c r="M106">
        <v>1.2119763509249404</v>
      </c>
      <c r="O106" s="39">
        <f t="shared" si="8"/>
        <v>21397.970695507556</v>
      </c>
      <c r="P106" s="39">
        <f t="shared" si="9"/>
        <v>76616.196514667681</v>
      </c>
      <c r="Q106" s="39">
        <f t="shared" si="10"/>
        <v>23930.292517079135</v>
      </c>
    </row>
    <row r="107" spans="1:17" x14ac:dyDescent="0.25">
      <c r="A107">
        <v>92</v>
      </c>
      <c r="B107">
        <v>0</v>
      </c>
      <c r="C107">
        <v>1</v>
      </c>
      <c r="D107">
        <v>98878</v>
      </c>
      <c r="G107">
        <v>0.23289408654519161</v>
      </c>
      <c r="H107">
        <v>0.56338814321570463</v>
      </c>
      <c r="I107">
        <v>0.20371777023910384</v>
      </c>
      <c r="K107">
        <v>1.0027558293020646</v>
      </c>
      <c r="L107">
        <v>1.1382469570407239</v>
      </c>
      <c r="M107">
        <v>1.0824959579280868</v>
      </c>
      <c r="O107" s="39">
        <f t="shared" si="8"/>
        <v>23091.563006270906</v>
      </c>
      <c r="P107" s="39">
        <f t="shared" si="9"/>
        <v>63407.973594724761</v>
      </c>
      <c r="Q107" s="39">
        <f t="shared" si="10"/>
        <v>21804.93873448659</v>
      </c>
    </row>
    <row r="108" spans="1:17" x14ac:dyDescent="0.25">
      <c r="A108">
        <v>93</v>
      </c>
      <c r="B108">
        <v>0</v>
      </c>
      <c r="C108">
        <v>1</v>
      </c>
      <c r="D108">
        <v>86951</v>
      </c>
      <c r="G108">
        <v>0.25112813335809453</v>
      </c>
      <c r="H108">
        <v>0.55461064271885807</v>
      </c>
      <c r="I108">
        <v>0.19426122392304743</v>
      </c>
      <c r="K108">
        <v>1.0052634317542768</v>
      </c>
      <c r="L108">
        <v>1.4142340389559602</v>
      </c>
      <c r="M108">
        <v>1.2214898580622924</v>
      </c>
      <c r="O108" s="39">
        <f t="shared" si="8"/>
        <v>21950.773789487197</v>
      </c>
      <c r="P108" s="39">
        <f t="shared" si="9"/>
        <v>68199.951575906176</v>
      </c>
      <c r="Q108" s="39">
        <f t="shared" si="10"/>
        <v>20632.438873172021</v>
      </c>
    </row>
    <row r="109" spans="1:17" x14ac:dyDescent="0.25">
      <c r="A109">
        <v>94</v>
      </c>
      <c r="B109">
        <v>0</v>
      </c>
      <c r="C109">
        <v>1</v>
      </c>
      <c r="D109">
        <v>122652</v>
      </c>
      <c r="G109">
        <v>0.2390965831050898</v>
      </c>
      <c r="H109">
        <v>0.59350061436107027</v>
      </c>
      <c r="I109">
        <v>0.16740280253383991</v>
      </c>
      <c r="K109">
        <v>1.0039629125709697</v>
      </c>
      <c r="L109">
        <v>1.2651063560847107</v>
      </c>
      <c r="M109">
        <v>1.1626827112470297</v>
      </c>
      <c r="O109" s="39">
        <f t="shared" si="8"/>
        <v>29441.889193592138</v>
      </c>
      <c r="P109" s="39">
        <f t="shared" si="9"/>
        <v>92092.199339859799</v>
      </c>
      <c r="Q109" s="39">
        <f t="shared" si="10"/>
        <v>23872.536903585224</v>
      </c>
    </row>
    <row r="110" spans="1:17" x14ac:dyDescent="0.25">
      <c r="A110">
        <v>95</v>
      </c>
      <c r="B110">
        <v>0</v>
      </c>
      <c r="C110">
        <v>1</v>
      </c>
      <c r="D110">
        <v>106828</v>
      </c>
      <c r="G110">
        <v>0.24759364784300494</v>
      </c>
      <c r="H110">
        <v>0.55471599772194724</v>
      </c>
      <c r="I110">
        <v>0.19769035443504779</v>
      </c>
      <c r="K110">
        <v>1.0054908167816314</v>
      </c>
      <c r="L110">
        <v>1.1111416003195576</v>
      </c>
      <c r="M110">
        <v>1.0683697407591362</v>
      </c>
      <c r="O110" s="39">
        <f t="shared" si="8"/>
        <v>26595.165954415581</v>
      </c>
      <c r="P110" s="39">
        <f t="shared" si="9"/>
        <v>65845.362993497576</v>
      </c>
      <c r="Q110" s="39">
        <f t="shared" si="10"/>
        <v>22562.756521316292</v>
      </c>
    </row>
    <row r="111" spans="1:17" x14ac:dyDescent="0.25">
      <c r="A111">
        <v>96</v>
      </c>
      <c r="B111">
        <v>0</v>
      </c>
      <c r="C111">
        <v>1</v>
      </c>
      <c r="D111">
        <v>161005</v>
      </c>
      <c r="G111">
        <v>0.23631150792288613</v>
      </c>
      <c r="H111">
        <v>0.5854887250069204</v>
      </c>
      <c r="I111">
        <v>0.17819976707019347</v>
      </c>
      <c r="K111">
        <v>1.0074089418204559</v>
      </c>
      <c r="L111">
        <v>1.1082842874336387</v>
      </c>
      <c r="M111">
        <v>1.0697843782036558</v>
      </c>
      <c r="O111" s="39">
        <f t="shared" si="8"/>
        <v>38329.224819621835</v>
      </c>
      <c r="P111" s="39">
        <f t="shared" si="9"/>
        <v>104474.20509732261</v>
      </c>
      <c r="Q111" s="39">
        <f t="shared" si="10"/>
        <v>30693.240825441997</v>
      </c>
    </row>
    <row r="112" spans="1:17" x14ac:dyDescent="0.25">
      <c r="A112">
        <v>97</v>
      </c>
      <c r="B112">
        <v>0</v>
      </c>
      <c r="C112">
        <v>1</v>
      </c>
      <c r="D112">
        <v>169449</v>
      </c>
      <c r="G112">
        <v>0.19432671979925947</v>
      </c>
      <c r="H112">
        <v>0.60317700039516875</v>
      </c>
      <c r="I112">
        <v>0.20249627980557172</v>
      </c>
      <c r="K112">
        <v>1.0113943125163332</v>
      </c>
      <c r="L112">
        <v>1.4730353773021523</v>
      </c>
      <c r="M112">
        <v>1.246028074227413</v>
      </c>
      <c r="O112" s="39">
        <f t="shared" si="8"/>
        <v>33303.665602252062</v>
      </c>
      <c r="P112" s="39">
        <f t="shared" si="9"/>
        <v>150555.61617644649</v>
      </c>
      <c r="Q112" s="39">
        <f t="shared" si="10"/>
        <v>42754.702282629871</v>
      </c>
    </row>
    <row r="113" spans="1:17" x14ac:dyDescent="0.25">
      <c r="A113">
        <v>98</v>
      </c>
      <c r="B113">
        <v>0</v>
      </c>
      <c r="C113">
        <v>1</v>
      </c>
      <c r="D113">
        <v>150545</v>
      </c>
      <c r="G113">
        <v>0.16163457505840539</v>
      </c>
      <c r="H113">
        <v>0.59351041690259398</v>
      </c>
      <c r="I113">
        <v>0.24485500803900065</v>
      </c>
      <c r="K113">
        <v>1.0014375843369778</v>
      </c>
      <c r="L113">
        <v>1.0984646875010544</v>
      </c>
      <c r="M113">
        <v>1.0627169736671915</v>
      </c>
      <c r="O113" s="39">
        <f t="shared" si="8"/>
        <v>24368.258240197058</v>
      </c>
      <c r="P113" s="39">
        <f t="shared" si="9"/>
        <v>98147.848072603447</v>
      </c>
      <c r="Q113" s="39">
        <f t="shared" si="10"/>
        <v>39173.551276925493</v>
      </c>
    </row>
    <row r="114" spans="1:17" x14ac:dyDescent="0.25">
      <c r="A114">
        <v>99</v>
      </c>
      <c r="B114">
        <v>0</v>
      </c>
      <c r="C114">
        <v>1</v>
      </c>
      <c r="D114">
        <v>105473</v>
      </c>
      <c r="G114">
        <v>0.19402496933865845</v>
      </c>
      <c r="H114">
        <v>0.55101700505015072</v>
      </c>
      <c r="I114">
        <v>0.2549580256111908</v>
      </c>
      <c r="K114">
        <v>1.002803924494081</v>
      </c>
      <c r="L114">
        <v>1.0473885401083944</v>
      </c>
      <c r="M114">
        <v>1.0314306982983086</v>
      </c>
      <c r="O114" s="39">
        <f t="shared" si="8"/>
        <v>20521.776211110649</v>
      </c>
      <c r="P114" s="39">
        <f t="shared" si="9"/>
        <v>60871.516099951441</v>
      </c>
      <c r="Q114" s="39">
        <f t="shared" si="10"/>
        <v>27736.396647023244</v>
      </c>
    </row>
    <row r="115" spans="1:17" x14ac:dyDescent="0.25">
      <c r="A115">
        <v>100</v>
      </c>
      <c r="B115">
        <v>0</v>
      </c>
      <c r="C115">
        <v>1</v>
      </c>
      <c r="D115">
        <v>116233</v>
      </c>
      <c r="G115">
        <v>0.23926259411983769</v>
      </c>
      <c r="H115">
        <v>0.55614773393113026</v>
      </c>
      <c r="I115">
        <v>0.20458967194903205</v>
      </c>
      <c r="K115">
        <v>1.0026200618660699</v>
      </c>
      <c r="L115">
        <v>1.0686267671607947</v>
      </c>
      <c r="M115">
        <v>1.0446120386806457</v>
      </c>
      <c r="O115" s="39">
        <f t="shared" si="8"/>
        <v>27883.073570687542</v>
      </c>
      <c r="P115" s="39">
        <f>$D115*H115*L115</f>
        <v>69078.940421765656</v>
      </c>
      <c r="Q115" s="39">
        <f>$D115*I115*M115</f>
        <v>24840.948802084902</v>
      </c>
    </row>
    <row r="116" spans="1:17" x14ac:dyDescent="0.25">
      <c r="A116">
        <v>101</v>
      </c>
      <c r="B116">
        <v>0</v>
      </c>
      <c r="C116">
        <v>1</v>
      </c>
      <c r="D116">
        <v>154175</v>
      </c>
      <c r="G116">
        <v>0.24238310197492627</v>
      </c>
      <c r="H116">
        <v>0.58651091081656515</v>
      </c>
      <c r="I116">
        <v>0.17110598720850861</v>
      </c>
      <c r="K116">
        <v>1.0015667901545173</v>
      </c>
      <c r="L116">
        <v>1.0539357123188442</v>
      </c>
      <c r="M116">
        <v>1.0365064744866663</v>
      </c>
      <c r="O116" s="39">
        <f t="shared" si="8"/>
        <v>37427.96477808991</v>
      </c>
      <c r="P116" s="39">
        <f t="shared" si="9"/>
        <v>95302.473703482014</v>
      </c>
      <c r="Q116" s="39">
        <f t="shared" si="10"/>
        <v>27343.316070141875</v>
      </c>
    </row>
    <row r="117" spans="1:17" x14ac:dyDescent="0.25">
      <c r="A117">
        <v>102</v>
      </c>
      <c r="B117">
        <v>0</v>
      </c>
      <c r="C117">
        <v>1</v>
      </c>
      <c r="D117">
        <v>187036</v>
      </c>
      <c r="G117">
        <v>0.21213977471781723</v>
      </c>
      <c r="H117">
        <v>0.60356333306265442</v>
      </c>
      <c r="I117">
        <v>0.18429689221952833</v>
      </c>
      <c r="K117">
        <v>1.0027444154162122</v>
      </c>
      <c r="L117">
        <v>1.0935214768359802</v>
      </c>
      <c r="M117">
        <v>1.0603933020182383</v>
      </c>
      <c r="O117" s="39">
        <f t="shared" si="8"/>
        <v>39786.667201249526</v>
      </c>
      <c r="P117" s="39">
        <f t="shared" si="9"/>
        <v>123445.53073241678</v>
      </c>
      <c r="Q117" s="39">
        <f t="shared" si="10"/>
        <v>36551.919926115588</v>
      </c>
    </row>
    <row r="118" spans="1:17" x14ac:dyDescent="0.25">
      <c r="A118">
        <v>103</v>
      </c>
      <c r="B118">
        <v>0</v>
      </c>
      <c r="C118">
        <v>1</v>
      </c>
      <c r="D118">
        <v>189566</v>
      </c>
      <c r="G118">
        <v>0.17896768305907274</v>
      </c>
      <c r="H118">
        <v>0.60129036637725397</v>
      </c>
      <c r="I118">
        <v>0.21974195056367324</v>
      </c>
      <c r="K118">
        <v>1.0019160862270577</v>
      </c>
      <c r="L118">
        <v>1.1308096328110957</v>
      </c>
      <c r="M118">
        <v>1.0823969084558942</v>
      </c>
      <c r="O118" s="39">
        <f t="shared" si="8"/>
        <v>33991.193307969319</v>
      </c>
      <c r="P118" s="39">
        <f t="shared" si="9"/>
        <v>128894.44219575073</v>
      </c>
      <c r="Q118" s="39">
        <f t="shared" si="10"/>
        <v>45087.89547470618</v>
      </c>
    </row>
    <row r="119" spans="1:17" x14ac:dyDescent="0.25">
      <c r="A119">
        <v>104</v>
      </c>
      <c r="B119">
        <v>0</v>
      </c>
      <c r="C119">
        <v>1</v>
      </c>
      <c r="D119">
        <v>149814</v>
      </c>
      <c r="G119">
        <v>0.19912857757144162</v>
      </c>
      <c r="H119">
        <v>0.56376109515349848</v>
      </c>
      <c r="I119">
        <v>0.23711032727505982</v>
      </c>
      <c r="K119">
        <v>1.0043404784567875</v>
      </c>
      <c r="L119">
        <v>1.2172598717229601</v>
      </c>
      <c r="M119">
        <v>1.1317392915820406</v>
      </c>
      <c r="O119" s="39">
        <f t="shared" si="8"/>
        <v>29961.734953175892</v>
      </c>
      <c r="P119" s="39">
        <f t="shared" si="9"/>
        <v>102808.92241628484</v>
      </c>
      <c r="Q119" s="39">
        <f t="shared" si="10"/>
        <v>40202.148516829329</v>
      </c>
    </row>
    <row r="120" spans="1:17" x14ac:dyDescent="0.25">
      <c r="A120">
        <v>105</v>
      </c>
      <c r="B120">
        <v>0</v>
      </c>
      <c r="C120">
        <v>1</v>
      </c>
      <c r="D120">
        <v>134302</v>
      </c>
      <c r="G120">
        <v>0.23431926467693737</v>
      </c>
      <c r="H120">
        <v>0.5642547133663256</v>
      </c>
      <c r="I120">
        <v>0.20142602195673689</v>
      </c>
      <c r="K120">
        <v>1.0049753770314018</v>
      </c>
      <c r="L120">
        <v>1.0361256929552534</v>
      </c>
      <c r="M120">
        <v>1.024206084832334</v>
      </c>
      <c r="O120" s="39">
        <f t="shared" si="8"/>
        <v>31626.118740425136</v>
      </c>
      <c r="P120" s="39">
        <f t="shared" si="9"/>
        <v>78518.16090863233</v>
      </c>
      <c r="Q120" s="39">
        <f t="shared" si="10"/>
        <v>27706.738613156769</v>
      </c>
    </row>
    <row r="121" spans="1:17" x14ac:dyDescent="0.25">
      <c r="A121">
        <v>106</v>
      </c>
      <c r="B121">
        <v>0</v>
      </c>
      <c r="C121">
        <v>1</v>
      </c>
      <c r="D121">
        <v>203554</v>
      </c>
      <c r="G121">
        <v>0.18261324734267792</v>
      </c>
      <c r="H121">
        <v>0.62855471841439847</v>
      </c>
      <c r="I121">
        <v>0.18883203424292361</v>
      </c>
      <c r="K121">
        <v>1.0065516251519573</v>
      </c>
      <c r="L121">
        <v>1.0471293519995075</v>
      </c>
      <c r="M121">
        <v>1.0309664675947967</v>
      </c>
      <c r="O121" s="39">
        <f t="shared" si="8"/>
        <v>37415.19171220233</v>
      </c>
      <c r="P121" s="39">
        <f t="shared" si="9"/>
        <v>133974.7839474931</v>
      </c>
      <c r="Q121" s="39">
        <f t="shared" si="10"/>
        <v>39627.789988772769</v>
      </c>
    </row>
    <row r="122" spans="1:17" x14ac:dyDescent="0.25">
      <c r="A122">
        <v>107</v>
      </c>
      <c r="B122">
        <v>0</v>
      </c>
      <c r="C122">
        <v>1</v>
      </c>
      <c r="D122">
        <v>110242</v>
      </c>
      <c r="G122">
        <v>0.19482552631931302</v>
      </c>
      <c r="H122">
        <v>0.55638217956671543</v>
      </c>
      <c r="I122">
        <v>0.2487922941139715</v>
      </c>
      <c r="K122">
        <v>1.0026184126519286</v>
      </c>
      <c r="L122">
        <v>1.0276837249802599</v>
      </c>
      <c r="M122">
        <v>1.0180656690079048</v>
      </c>
      <c r="O122" s="39">
        <f t="shared" si="8"/>
        <v>21534.193823364127</v>
      </c>
      <c r="P122" s="39">
        <f t="shared" si="9"/>
        <v>63034.71213748934</v>
      </c>
      <c r="Q122" s="39">
        <f t="shared" si="10"/>
        <v>27922.853696817678</v>
      </c>
    </row>
    <row r="123" spans="1:17" x14ac:dyDescent="0.25">
      <c r="A123">
        <v>108</v>
      </c>
      <c r="B123">
        <v>0</v>
      </c>
      <c r="C123">
        <v>1</v>
      </c>
      <c r="D123">
        <v>147679</v>
      </c>
      <c r="G123">
        <v>0.21877708389707456</v>
      </c>
      <c r="H123">
        <v>0.56962153730242537</v>
      </c>
      <c r="I123">
        <v>0.21160137880050017</v>
      </c>
      <c r="K123">
        <v>1.0050334250884783</v>
      </c>
      <c r="L123">
        <v>1.0423658874213861</v>
      </c>
      <c r="M123">
        <v>1.0281345342901023</v>
      </c>
      <c r="O123" s="39">
        <f t="shared" si="8"/>
        <v>32471.404801562894</v>
      </c>
      <c r="P123" s="39">
        <f t="shared" si="9"/>
        <v>87685.005712226281</v>
      </c>
      <c r="Q123" s="39">
        <f t="shared" si="10"/>
        <v>32128.258333232501</v>
      </c>
    </row>
    <row r="124" spans="1:17" x14ac:dyDescent="0.25">
      <c r="A124">
        <v>109</v>
      </c>
      <c r="B124">
        <v>0</v>
      </c>
      <c r="C124">
        <v>1</v>
      </c>
      <c r="D124">
        <v>135985</v>
      </c>
      <c r="G124">
        <v>0.24300885098811614</v>
      </c>
      <c r="H124">
        <v>0.56796176183317082</v>
      </c>
      <c r="I124">
        <v>0.18902938717871298</v>
      </c>
      <c r="K124">
        <v>1.0038086842308627</v>
      </c>
      <c r="L124">
        <v>1.0355548831317687</v>
      </c>
      <c r="M124">
        <v>1.0234109876396817</v>
      </c>
      <c r="O124" s="39">
        <f t="shared" si="8"/>
        <v>33171.418699565009</v>
      </c>
      <c r="P124" s="39">
        <f t="shared" si="9"/>
        <v>79980.335988552455</v>
      </c>
      <c r="Q124" s="39">
        <f t="shared" si="10"/>
        <v>26306.944426989321</v>
      </c>
    </row>
    <row r="125" spans="1:17" x14ac:dyDescent="0.25">
      <c r="A125">
        <v>110</v>
      </c>
      <c r="B125">
        <v>0</v>
      </c>
      <c r="C125">
        <v>1</v>
      </c>
      <c r="D125">
        <v>203806</v>
      </c>
      <c r="G125">
        <v>0.19227901545332601</v>
      </c>
      <c r="H125">
        <v>0.62032984485132936</v>
      </c>
      <c r="I125">
        <v>0.18739113969534474</v>
      </c>
      <c r="K125">
        <v>1.0082880209690164</v>
      </c>
      <c r="L125">
        <v>1.0432207346709181</v>
      </c>
      <c r="M125">
        <v>1.029013659404868</v>
      </c>
      <c r="O125" s="39">
        <f t="shared" si="8"/>
        <v>39512.404815096954</v>
      </c>
      <c r="P125" s="39">
        <f t="shared" si="9"/>
        <v>131891.20977719859</v>
      </c>
      <c r="Q125" s="39">
        <f t="shared" si="10"/>
        <v>39299.512008957725</v>
      </c>
    </row>
    <row r="126" spans="1:17" x14ac:dyDescent="0.25">
      <c r="A126">
        <v>111</v>
      </c>
      <c r="B126">
        <v>0</v>
      </c>
      <c r="C126">
        <v>1</v>
      </c>
      <c r="D126">
        <v>163755</v>
      </c>
      <c r="G126">
        <v>0.14866555586750688</v>
      </c>
      <c r="H126">
        <v>0.60046292481804442</v>
      </c>
      <c r="I126">
        <v>0.25087151931444873</v>
      </c>
      <c r="K126">
        <v>1.0060506908676821</v>
      </c>
      <c r="L126">
        <v>1.0720642222776615</v>
      </c>
      <c r="M126">
        <v>1.0466049849980255</v>
      </c>
      <c r="O126" s="39">
        <f t="shared" si="8"/>
        <v>24492.030525081016</v>
      </c>
      <c r="P126" s="39">
        <f t="shared" si="9"/>
        <v>105414.79520373388</v>
      </c>
      <c r="Q126" s="39">
        <f t="shared" si="10"/>
        <v>42996.066735435408</v>
      </c>
    </row>
    <row r="127" spans="1:17" x14ac:dyDescent="0.25">
      <c r="A127">
        <v>112</v>
      </c>
      <c r="B127">
        <v>0</v>
      </c>
      <c r="C127">
        <v>1</v>
      </c>
      <c r="D127">
        <v>78111</v>
      </c>
      <c r="G127">
        <v>0.22810598830688222</v>
      </c>
      <c r="H127">
        <v>0.51132368976724241</v>
      </c>
      <c r="I127">
        <v>0.26057032192587531</v>
      </c>
      <c r="K127">
        <v>1.0025656870053885</v>
      </c>
      <c r="L127">
        <v>1.0339460678943444</v>
      </c>
      <c r="M127">
        <v>1.0225384972191986</v>
      </c>
      <c r="O127" s="39">
        <f t="shared" si="8"/>
        <v>17863.301203694075</v>
      </c>
      <c r="P127" s="39">
        <f t="shared" si="9"/>
        <v>41295.81084372192</v>
      </c>
      <c r="Q127" s="39">
        <f t="shared" si="10"/>
        <v>20812.143654936197</v>
      </c>
    </row>
    <row r="128" spans="1:17" x14ac:dyDescent="0.25">
      <c r="A128">
        <v>113</v>
      </c>
      <c r="B128">
        <v>0</v>
      </c>
      <c r="C128">
        <v>1</v>
      </c>
      <c r="D128">
        <v>164625</v>
      </c>
      <c r="G128">
        <v>0.25175497724804735</v>
      </c>
      <c r="H128">
        <v>0.58135766965802582</v>
      </c>
      <c r="I128">
        <v>0.16688735309392677</v>
      </c>
      <c r="K128">
        <v>1.013264515990504</v>
      </c>
      <c r="L128">
        <v>1.0543638195379235</v>
      </c>
      <c r="M128">
        <v>1.0370400758827398</v>
      </c>
      <c r="O128" s="39">
        <f t="shared" si="8"/>
        <v>41994.913158519565</v>
      </c>
      <c r="P128" s="39">
        <f t="shared" si="9"/>
        <v>100908.95042630805</v>
      </c>
      <c r="Q128" s="39">
        <f t="shared" si="10"/>
        <v>28491.463269711596</v>
      </c>
    </row>
    <row r="129" spans="1:17" x14ac:dyDescent="0.25">
      <c r="A129">
        <v>114</v>
      </c>
      <c r="B129">
        <v>0</v>
      </c>
      <c r="C129">
        <v>1</v>
      </c>
      <c r="D129">
        <v>157602</v>
      </c>
      <c r="G129">
        <v>0.23512729879770067</v>
      </c>
      <c r="H129">
        <v>0.58702657562445915</v>
      </c>
      <c r="I129">
        <v>0.17784612557784021</v>
      </c>
      <c r="K129">
        <v>1.005107678206909</v>
      </c>
      <c r="L129">
        <v>1.0429581566183914</v>
      </c>
      <c r="M129">
        <v>1.0273876498584968</v>
      </c>
      <c r="O129" s="39">
        <f>$D129*G129*K129</f>
        <v>37245.805388819528</v>
      </c>
      <c r="P129" s="39">
        <f>$D129*H129*L129</f>
        <v>96490.903347718908</v>
      </c>
      <c r="Q129" s="39">
        <f>$D129*I129*M129</f>
        <v>28796.550921657748</v>
      </c>
    </row>
    <row r="130" spans="1:17" x14ac:dyDescent="0.25">
      <c r="A130">
        <v>115</v>
      </c>
      <c r="B130">
        <v>0</v>
      </c>
      <c r="C130">
        <v>1</v>
      </c>
      <c r="D130">
        <v>0</v>
      </c>
    </row>
    <row r="131" spans="1:17" x14ac:dyDescent="0.25">
      <c r="A131">
        <v>116</v>
      </c>
      <c r="B131">
        <v>0</v>
      </c>
      <c r="C131">
        <v>1</v>
      </c>
      <c r="D131">
        <v>0</v>
      </c>
    </row>
    <row r="132" spans="1:17" x14ac:dyDescent="0.25">
      <c r="A132" t="s">
        <v>468</v>
      </c>
      <c r="B132" t="s">
        <v>469</v>
      </c>
    </row>
    <row r="133" spans="1:17" x14ac:dyDescent="0.25">
      <c r="A133">
        <v>2</v>
      </c>
      <c r="B133" t="s">
        <v>470</v>
      </c>
    </row>
    <row r="134" spans="1:17" x14ac:dyDescent="0.25">
      <c r="A134">
        <v>1</v>
      </c>
      <c r="B134" t="s">
        <v>458</v>
      </c>
    </row>
    <row r="135" spans="1:17" x14ac:dyDescent="0.25">
      <c r="A135">
        <v>3</v>
      </c>
      <c r="B135" t="s">
        <v>471</v>
      </c>
    </row>
    <row r="136" spans="1:17" x14ac:dyDescent="0.25">
      <c r="A136">
        <v>1</v>
      </c>
      <c r="B136" t="s">
        <v>460</v>
      </c>
    </row>
    <row r="137" spans="1:17" x14ac:dyDescent="0.25">
      <c r="A137">
        <v>79</v>
      </c>
      <c r="B137">
        <v>0</v>
      </c>
      <c r="C137">
        <v>1</v>
      </c>
      <c r="D137">
        <v>126879</v>
      </c>
    </row>
    <row r="138" spans="1:17" x14ac:dyDescent="0.25">
      <c r="A138">
        <v>80</v>
      </c>
      <c r="B138">
        <v>0</v>
      </c>
      <c r="C138">
        <v>1</v>
      </c>
      <c r="D138">
        <v>126457</v>
      </c>
      <c r="G138" t="s">
        <v>602</v>
      </c>
      <c r="K138" t="s">
        <v>567</v>
      </c>
    </row>
    <row r="139" spans="1:17" x14ac:dyDescent="0.25">
      <c r="A139">
        <v>81</v>
      </c>
      <c r="B139">
        <v>1</v>
      </c>
      <c r="C139">
        <v>36419</v>
      </c>
      <c r="D139">
        <v>61059</v>
      </c>
      <c r="E139">
        <v>9186</v>
      </c>
      <c r="G139">
        <f>AVERAGE(G$146:G$150)</f>
        <v>1.2178418100313269</v>
      </c>
      <c r="H139">
        <f t="shared" ref="H139:I145" si="11">AVERAGE(H$146:H$150)</f>
        <v>1.0101683454965251</v>
      </c>
      <c r="I139">
        <f t="shared" si="11"/>
        <v>1.0034019126222908</v>
      </c>
      <c r="K139">
        <v>36419</v>
      </c>
      <c r="L139">
        <v>61059</v>
      </c>
      <c r="M139">
        <v>9186</v>
      </c>
    </row>
    <row r="140" spans="1:17" x14ac:dyDescent="0.25">
      <c r="A140">
        <v>82</v>
      </c>
      <c r="B140">
        <v>1</v>
      </c>
      <c r="C140">
        <v>30246</v>
      </c>
      <c r="D140">
        <v>80578</v>
      </c>
      <c r="E140">
        <v>5605</v>
      </c>
      <c r="G140">
        <f t="shared" ref="G140:G145" si="12">AVERAGE(G$146:G$150)</f>
        <v>1.2178418100313269</v>
      </c>
      <c r="H140">
        <f t="shared" si="11"/>
        <v>1.0101683454965251</v>
      </c>
      <c r="I140">
        <f t="shared" si="11"/>
        <v>1.0034019126222908</v>
      </c>
      <c r="K140">
        <v>30246</v>
      </c>
      <c r="L140">
        <v>80578</v>
      </c>
      <c r="M140">
        <v>5605</v>
      </c>
    </row>
    <row r="141" spans="1:17" x14ac:dyDescent="0.25">
      <c r="A141">
        <v>83</v>
      </c>
      <c r="B141">
        <v>1</v>
      </c>
      <c r="C141">
        <v>16246</v>
      </c>
      <c r="D141">
        <v>73719</v>
      </c>
      <c r="E141">
        <v>10864</v>
      </c>
      <c r="G141">
        <f t="shared" si="12"/>
        <v>1.2178418100313269</v>
      </c>
      <c r="H141">
        <f t="shared" si="11"/>
        <v>1.0101683454965251</v>
      </c>
      <c r="I141">
        <f t="shared" si="11"/>
        <v>1.0034019126222908</v>
      </c>
      <c r="K141">
        <v>16246</v>
      </c>
      <c r="L141">
        <v>73719</v>
      </c>
      <c r="M141">
        <v>10864</v>
      </c>
    </row>
    <row r="142" spans="1:17" x14ac:dyDescent="0.25">
      <c r="A142">
        <v>84</v>
      </c>
      <c r="B142">
        <v>1</v>
      </c>
      <c r="C142">
        <v>49869</v>
      </c>
      <c r="D142">
        <v>63596</v>
      </c>
      <c r="E142">
        <v>7576</v>
      </c>
      <c r="G142">
        <f t="shared" si="12"/>
        <v>1.2178418100313269</v>
      </c>
      <c r="H142">
        <f t="shared" si="11"/>
        <v>1.0101683454965251</v>
      </c>
      <c r="I142">
        <f t="shared" si="11"/>
        <v>1.0034019126222908</v>
      </c>
      <c r="K142">
        <v>49869</v>
      </c>
      <c r="L142">
        <v>63596</v>
      </c>
      <c r="M142">
        <v>7576</v>
      </c>
    </row>
    <row r="143" spans="1:17" x14ac:dyDescent="0.25">
      <c r="A143">
        <v>85</v>
      </c>
      <c r="B143">
        <v>1</v>
      </c>
      <c r="C143" s="39">
        <f t="shared" ref="C143" si="13">G143*K143</f>
        <v>76853.125263836919</v>
      </c>
      <c r="D143" s="39">
        <f t="shared" ref="D143" si="14">H143*L143</f>
        <v>107808.19633642565</v>
      </c>
      <c r="E143" s="39">
        <f t="shared" ref="E143" si="15">I143*M143</f>
        <v>12013.731099826688</v>
      </c>
      <c r="G143">
        <f t="shared" si="12"/>
        <v>1.2178418100313269</v>
      </c>
      <c r="H143">
        <f t="shared" si="11"/>
        <v>1.0101683454965251</v>
      </c>
      <c r="I143">
        <f t="shared" si="11"/>
        <v>1.0034019126222908</v>
      </c>
      <c r="K143">
        <v>63106</v>
      </c>
      <c r="L143">
        <v>106723</v>
      </c>
      <c r="M143">
        <v>11973</v>
      </c>
    </row>
    <row r="144" spans="1:17" x14ac:dyDescent="0.25">
      <c r="A144">
        <v>86</v>
      </c>
      <c r="B144">
        <v>1</v>
      </c>
      <c r="C144" s="39">
        <f t="shared" ref="C144:C145" si="16">G144*K144</f>
        <v>9865.7365030637793</v>
      </c>
      <c r="D144" s="39">
        <f t="shared" ref="D144:D145" si="17">H144*L144</f>
        <v>164351.35930724815</v>
      </c>
      <c r="E144" s="39">
        <f t="shared" ref="E144:E145" si="18">I144*M144</f>
        <v>10785.567158777005</v>
      </c>
      <c r="G144">
        <f t="shared" si="12"/>
        <v>1.2178418100313269</v>
      </c>
      <c r="H144">
        <f t="shared" si="11"/>
        <v>1.0101683454965251</v>
      </c>
      <c r="I144">
        <f t="shared" si="11"/>
        <v>1.0034019126222908</v>
      </c>
      <c r="K144">
        <v>8101</v>
      </c>
      <c r="L144">
        <v>162697</v>
      </c>
      <c r="M144">
        <v>10749</v>
      </c>
    </row>
    <row r="145" spans="1:13" x14ac:dyDescent="0.25">
      <c r="A145">
        <v>87</v>
      </c>
      <c r="B145">
        <v>1</v>
      </c>
      <c r="C145" s="39">
        <f t="shared" si="16"/>
        <v>20459.74240852629</v>
      </c>
      <c r="D145" s="39">
        <f t="shared" si="17"/>
        <v>65649.830605473675</v>
      </c>
      <c r="E145" s="39">
        <f t="shared" si="18"/>
        <v>18447.544163560819</v>
      </c>
      <c r="G145">
        <f t="shared" si="12"/>
        <v>1.2178418100313269</v>
      </c>
      <c r="H145">
        <f t="shared" si="11"/>
        <v>1.0101683454965251</v>
      </c>
      <c r="I145">
        <f t="shared" si="11"/>
        <v>1.0034019126222908</v>
      </c>
      <c r="K145">
        <v>16800</v>
      </c>
      <c r="L145">
        <v>64989</v>
      </c>
      <c r="M145">
        <v>18385</v>
      </c>
    </row>
    <row r="146" spans="1:13" x14ac:dyDescent="0.25">
      <c r="A146">
        <v>88</v>
      </c>
      <c r="B146">
        <v>1</v>
      </c>
      <c r="C146" s="39">
        <f>G146*K146</f>
        <v>4205.5396842946811</v>
      </c>
      <c r="D146" s="39">
        <f t="shared" ref="D146:D172" si="19">H146*L146</f>
        <v>48003.731331477058</v>
      </c>
      <c r="E146" s="39">
        <f t="shared" ref="E146:E172" si="20">I146*M146</f>
        <v>5611.4379084967322</v>
      </c>
      <c r="G146">
        <v>1.5472920104101109</v>
      </c>
      <c r="H146">
        <v>1.0219430594485568</v>
      </c>
      <c r="I146">
        <v>1.0065359477124183</v>
      </c>
      <c r="K146">
        <v>2718</v>
      </c>
      <c r="L146">
        <v>46973</v>
      </c>
      <c r="M146">
        <v>5575</v>
      </c>
    </row>
    <row r="147" spans="1:13" x14ac:dyDescent="0.25">
      <c r="A147">
        <v>89</v>
      </c>
      <c r="B147">
        <v>1</v>
      </c>
      <c r="C147" s="39">
        <f t="shared" ref="C147:C172" si="21">G147*K147</f>
        <v>59388.313182422891</v>
      </c>
      <c r="D147" s="39">
        <f t="shared" si="19"/>
        <v>20283.023648386268</v>
      </c>
      <c r="E147" s="39">
        <f t="shared" si="20"/>
        <v>8870.0718106710501</v>
      </c>
      <c r="G147">
        <v>1.1758664947218724</v>
      </c>
      <c r="H147">
        <v>1.0091558609078197</v>
      </c>
      <c r="I147">
        <v>1.0038560220315811</v>
      </c>
      <c r="K147">
        <v>50506</v>
      </c>
      <c r="L147">
        <v>20099</v>
      </c>
      <c r="M147">
        <v>8836</v>
      </c>
    </row>
    <row r="148" spans="1:13" x14ac:dyDescent="0.25">
      <c r="A148">
        <v>90</v>
      </c>
      <c r="B148">
        <v>1</v>
      </c>
      <c r="C148" s="39">
        <f t="shared" si="21"/>
        <v>6432.6560056998705</v>
      </c>
      <c r="D148" s="39">
        <f>H148*L148</f>
        <v>173626.58266558399</v>
      </c>
      <c r="E148" s="39">
        <f t="shared" si="20"/>
        <v>4265.737543301233</v>
      </c>
      <c r="G148">
        <v>1.080029550990576</v>
      </c>
      <c r="H148">
        <v>1.004504435490049</v>
      </c>
      <c r="I148">
        <v>1.001581954285333</v>
      </c>
      <c r="K148">
        <v>5956</v>
      </c>
      <c r="L148">
        <v>172848</v>
      </c>
      <c r="M148">
        <v>4259</v>
      </c>
    </row>
    <row r="149" spans="1:13" x14ac:dyDescent="0.25">
      <c r="A149">
        <v>91</v>
      </c>
      <c r="B149">
        <v>1</v>
      </c>
      <c r="C149" s="39">
        <f t="shared" si="21"/>
        <v>43179.746257335624</v>
      </c>
      <c r="D149" s="39">
        <f t="shared" si="19"/>
        <v>47946.574723888938</v>
      </c>
      <c r="E149" s="39">
        <f t="shared" si="20"/>
        <v>20768.631614070211</v>
      </c>
      <c r="G149">
        <v>1.1666733202922273</v>
      </c>
      <c r="H149">
        <v>1.0087220130415075</v>
      </c>
      <c r="I149">
        <v>1.0030732486872838</v>
      </c>
      <c r="K149">
        <v>37011</v>
      </c>
      <c r="L149">
        <v>47532</v>
      </c>
      <c r="M149">
        <v>20705</v>
      </c>
    </row>
    <row r="150" spans="1:13" x14ac:dyDescent="0.25">
      <c r="A150">
        <v>92</v>
      </c>
      <c r="B150">
        <v>1</v>
      </c>
      <c r="C150" s="39">
        <f t="shared" si="21"/>
        <v>43179.95586226556</v>
      </c>
      <c r="D150" s="39">
        <f t="shared" si="19"/>
        <v>131062.52111804941</v>
      </c>
      <c r="E150" s="39">
        <f t="shared" si="20"/>
        <v>4339.499112800042</v>
      </c>
      <c r="G150">
        <v>1.1193476737418488</v>
      </c>
      <c r="H150">
        <v>1.0065163585946935</v>
      </c>
      <c r="I150">
        <v>1.0019623903948376</v>
      </c>
      <c r="K150">
        <v>38576</v>
      </c>
      <c r="L150">
        <v>130214</v>
      </c>
      <c r="M150">
        <v>4331</v>
      </c>
    </row>
    <row r="151" spans="1:13" x14ac:dyDescent="0.25">
      <c r="A151">
        <v>93</v>
      </c>
      <c r="B151">
        <v>1</v>
      </c>
      <c r="C151" s="39">
        <f t="shared" si="21"/>
        <v>53924.911980555968</v>
      </c>
      <c r="D151" s="39">
        <f t="shared" si="19"/>
        <v>84631.041137940716</v>
      </c>
      <c r="E151" s="39">
        <f t="shared" si="20"/>
        <v>9246.4948650911647</v>
      </c>
      <c r="G151">
        <v>1.1054490883859693</v>
      </c>
      <c r="H151">
        <v>1.0058120931038093</v>
      </c>
      <c r="I151">
        <v>1.0022214247876831</v>
      </c>
      <c r="K151">
        <v>48781</v>
      </c>
      <c r="L151">
        <v>84142</v>
      </c>
      <c r="M151">
        <v>9226</v>
      </c>
    </row>
    <row r="152" spans="1:13" x14ac:dyDescent="0.25">
      <c r="A152">
        <v>94</v>
      </c>
      <c r="B152">
        <v>1</v>
      </c>
      <c r="C152" s="39">
        <f t="shared" si="21"/>
        <v>8394.5593956562789</v>
      </c>
      <c r="D152" s="39">
        <f t="shared" si="19"/>
        <v>98349.676061667633</v>
      </c>
      <c r="E152" s="39">
        <f t="shared" si="20"/>
        <v>3503.714766516146</v>
      </c>
      <c r="G152">
        <v>1.1233185328056041</v>
      </c>
      <c r="H152">
        <v>1.0067218333111649</v>
      </c>
      <c r="I152">
        <v>1.0022067409943209</v>
      </c>
      <c r="K152">
        <v>7473</v>
      </c>
      <c r="L152">
        <v>97693</v>
      </c>
      <c r="M152">
        <v>3496</v>
      </c>
    </row>
    <row r="153" spans="1:13" x14ac:dyDescent="0.25">
      <c r="A153">
        <v>95</v>
      </c>
      <c r="B153">
        <v>1</v>
      </c>
      <c r="C153" s="39">
        <f t="shared" si="21"/>
        <v>47063.007025332037</v>
      </c>
      <c r="D153" s="39">
        <f t="shared" si="19"/>
        <v>18657.865835251479</v>
      </c>
      <c r="E153" s="39">
        <f t="shared" si="20"/>
        <v>8103.6396435729157</v>
      </c>
      <c r="G153">
        <v>1.2995804668175854</v>
      </c>
      <c r="H153">
        <v>1.0141246785113316</v>
      </c>
      <c r="I153">
        <v>1.0041684812358012</v>
      </c>
      <c r="K153">
        <v>36214</v>
      </c>
      <c r="L153">
        <v>18398</v>
      </c>
      <c r="M153">
        <v>8070</v>
      </c>
    </row>
    <row r="154" spans="1:13" x14ac:dyDescent="0.25">
      <c r="A154">
        <v>96</v>
      </c>
      <c r="B154">
        <v>1</v>
      </c>
      <c r="C154" s="39">
        <f t="shared" si="21"/>
        <v>34879.935043445948</v>
      </c>
      <c r="D154" s="39">
        <f t="shared" si="19"/>
        <v>40490.943995676498</v>
      </c>
      <c r="E154" s="39">
        <f t="shared" si="20"/>
        <v>1182.3614703711287</v>
      </c>
      <c r="G154">
        <v>1.5517365888177752</v>
      </c>
      <c r="H154">
        <v>1.0219050550356232</v>
      </c>
      <c r="I154">
        <v>1.006265081166918</v>
      </c>
      <c r="K154">
        <v>22478</v>
      </c>
      <c r="L154">
        <v>39623</v>
      </c>
      <c r="M154">
        <v>1175</v>
      </c>
    </row>
    <row r="155" spans="1:13" x14ac:dyDescent="0.25">
      <c r="A155">
        <v>97</v>
      </c>
      <c r="B155">
        <v>1</v>
      </c>
      <c r="C155" s="39">
        <f t="shared" si="21"/>
        <v>145431.95878827031</v>
      </c>
      <c r="D155" s="39">
        <f t="shared" si="19"/>
        <v>56522.436047545831</v>
      </c>
      <c r="E155" s="39">
        <f t="shared" si="20"/>
        <v>2859.9841328549769</v>
      </c>
      <c r="G155">
        <v>1.5126158008473605</v>
      </c>
      <c r="H155">
        <v>1.0210162041862358</v>
      </c>
      <c r="I155">
        <v>1.006682200934522</v>
      </c>
      <c r="K155">
        <v>96146</v>
      </c>
      <c r="L155">
        <v>55359</v>
      </c>
      <c r="M155">
        <v>2841</v>
      </c>
    </row>
    <row r="156" spans="1:13" x14ac:dyDescent="0.25">
      <c r="A156">
        <v>98</v>
      </c>
      <c r="B156">
        <v>1</v>
      </c>
      <c r="C156" s="39">
        <f t="shared" si="21"/>
        <v>18462.900717039232</v>
      </c>
      <c r="D156" s="39">
        <f t="shared" si="19"/>
        <v>255542.2273143304</v>
      </c>
      <c r="E156" s="39">
        <f t="shared" si="20"/>
        <v>5634.8669854151422</v>
      </c>
      <c r="G156">
        <v>1.0465310461988002</v>
      </c>
      <c r="H156">
        <v>1.0026768708872731</v>
      </c>
      <c r="I156">
        <v>1.0008644734307535</v>
      </c>
      <c r="K156">
        <v>17642</v>
      </c>
      <c r="L156">
        <v>254860</v>
      </c>
      <c r="M156">
        <v>5630</v>
      </c>
    </row>
    <row r="157" spans="1:13" x14ac:dyDescent="0.25">
      <c r="A157">
        <v>99</v>
      </c>
      <c r="B157">
        <v>1</v>
      </c>
      <c r="C157" s="39">
        <f t="shared" si="21"/>
        <v>136263.53823699069</v>
      </c>
      <c r="D157" s="39">
        <f t="shared" si="19"/>
        <v>46090.649288946006</v>
      </c>
      <c r="E157" s="39">
        <f t="shared" si="20"/>
        <v>21070.954929671087</v>
      </c>
      <c r="G157">
        <v>1.1133005836546186</v>
      </c>
      <c r="H157">
        <v>1.0061483396045756</v>
      </c>
      <c r="I157">
        <v>1.0018998112154005</v>
      </c>
      <c r="K157">
        <v>122396</v>
      </c>
      <c r="L157">
        <v>45809</v>
      </c>
      <c r="M157">
        <v>21031</v>
      </c>
    </row>
    <row r="158" spans="1:13" x14ac:dyDescent="0.25">
      <c r="A158">
        <v>100</v>
      </c>
      <c r="B158">
        <v>1</v>
      </c>
      <c r="C158" s="39">
        <f t="shared" si="21"/>
        <v>20307.893888331531</v>
      </c>
      <c r="D158" s="39">
        <f t="shared" si="19"/>
        <v>102526.9223913168</v>
      </c>
      <c r="E158" s="39">
        <f t="shared" si="20"/>
        <v>4854.4264898811989</v>
      </c>
      <c r="G158">
        <v>1.1200647448200061</v>
      </c>
      <c r="H158">
        <v>1.0064881549419511</v>
      </c>
      <c r="I158">
        <v>1.0019456119465839</v>
      </c>
      <c r="K158">
        <v>18131</v>
      </c>
      <c r="L158">
        <v>101866</v>
      </c>
      <c r="M158">
        <v>4845</v>
      </c>
    </row>
    <row r="159" spans="1:13" x14ac:dyDescent="0.25">
      <c r="A159">
        <v>101</v>
      </c>
      <c r="B159">
        <v>1</v>
      </c>
      <c r="C159" s="39">
        <f t="shared" si="21"/>
        <v>65895.816292234711</v>
      </c>
      <c r="D159" s="39">
        <f t="shared" si="19"/>
        <v>70744.903834787139</v>
      </c>
      <c r="E159" s="39">
        <f t="shared" si="20"/>
        <v>15729.3881785301</v>
      </c>
      <c r="G159">
        <v>1.0389565044104803</v>
      </c>
      <c r="H159">
        <v>1.0022654081573583</v>
      </c>
      <c r="I159">
        <v>1.0007882024896673</v>
      </c>
      <c r="K159">
        <v>63425</v>
      </c>
      <c r="L159">
        <v>70585</v>
      </c>
      <c r="M159">
        <v>15717</v>
      </c>
    </row>
    <row r="160" spans="1:13" x14ac:dyDescent="0.25">
      <c r="A160">
        <v>102</v>
      </c>
      <c r="B160">
        <v>1</v>
      </c>
      <c r="C160" s="39">
        <f t="shared" si="21"/>
        <v>47385.97028135982</v>
      </c>
      <c r="D160" s="39">
        <f t="shared" si="19"/>
        <v>126404.29717943836</v>
      </c>
      <c r="E160" s="39">
        <f t="shared" si="20"/>
        <v>5669.1354128387475</v>
      </c>
      <c r="G160">
        <v>1.089457875189328</v>
      </c>
      <c r="H160">
        <v>1.0049713956975199</v>
      </c>
      <c r="I160">
        <v>1.0016140305368813</v>
      </c>
      <c r="K160">
        <v>43495</v>
      </c>
      <c r="L160">
        <v>125779</v>
      </c>
      <c r="M160">
        <v>5660</v>
      </c>
    </row>
    <row r="161" spans="1:19" x14ac:dyDescent="0.25">
      <c r="A161">
        <v>103</v>
      </c>
      <c r="B161">
        <v>1</v>
      </c>
      <c r="C161" s="39">
        <f t="shared" si="21"/>
        <v>35303.111694239524</v>
      </c>
      <c r="D161" s="39">
        <f t="shared" si="19"/>
        <v>253637.2985256229</v>
      </c>
      <c r="E161" s="39">
        <f t="shared" si="20"/>
        <v>22893.880890514523</v>
      </c>
      <c r="G161">
        <v>1.0407450161917255</v>
      </c>
      <c r="H161">
        <v>1.0023486068597942</v>
      </c>
      <c r="I161">
        <v>1.0008691479633873</v>
      </c>
      <c r="K161">
        <v>33921</v>
      </c>
      <c r="L161">
        <v>253043</v>
      </c>
      <c r="M161">
        <v>22874</v>
      </c>
    </row>
    <row r="162" spans="1:19" x14ac:dyDescent="0.25">
      <c r="A162">
        <v>104</v>
      </c>
      <c r="B162">
        <v>1</v>
      </c>
      <c r="C162" s="39">
        <f t="shared" si="21"/>
        <v>56880.558576742122</v>
      </c>
      <c r="D162" s="39">
        <f t="shared" si="19"/>
        <v>123795.8265529332</v>
      </c>
      <c r="E162" s="39">
        <f t="shared" si="20"/>
        <v>29349.021934404587</v>
      </c>
      <c r="G162">
        <v>1.1439486470394409</v>
      </c>
      <c r="H162">
        <v>1.0076170157328113</v>
      </c>
      <c r="I162">
        <v>1.0024942592705488</v>
      </c>
      <c r="K162">
        <v>49723</v>
      </c>
      <c r="L162">
        <v>122860</v>
      </c>
      <c r="M162">
        <v>29276</v>
      </c>
    </row>
    <row r="163" spans="1:19" x14ac:dyDescent="0.25">
      <c r="A163">
        <v>105</v>
      </c>
      <c r="B163">
        <v>1</v>
      </c>
      <c r="C163" s="39">
        <f t="shared" si="21"/>
        <v>42986.525850803591</v>
      </c>
      <c r="D163" s="39">
        <f t="shared" si="19"/>
        <v>79398.142965993</v>
      </c>
      <c r="E163" s="39">
        <f t="shared" si="20"/>
        <v>19125.087037225541</v>
      </c>
      <c r="G163">
        <v>1.314331494245814</v>
      </c>
      <c r="H163">
        <v>1.0146079223818669</v>
      </c>
      <c r="I163">
        <v>1.0042051476621445</v>
      </c>
      <c r="K163">
        <v>32706</v>
      </c>
      <c r="L163">
        <v>78255</v>
      </c>
      <c r="M163">
        <v>19045</v>
      </c>
    </row>
    <row r="164" spans="1:19" x14ac:dyDescent="0.25">
      <c r="A164">
        <v>106</v>
      </c>
      <c r="B164">
        <v>1</v>
      </c>
      <c r="C164" s="39">
        <f t="shared" si="21"/>
        <v>49105.384814116449</v>
      </c>
      <c r="D164" s="39">
        <f t="shared" si="19"/>
        <v>77489.491472817637</v>
      </c>
      <c r="E164" s="39">
        <f t="shared" si="20"/>
        <v>3507.4735676351797</v>
      </c>
      <c r="G164">
        <v>1.3453898686023302</v>
      </c>
      <c r="H164">
        <v>1.0157227876893122</v>
      </c>
      <c r="I164">
        <v>1.0047188678416441</v>
      </c>
      <c r="K164">
        <v>36499</v>
      </c>
      <c r="L164">
        <v>76290</v>
      </c>
      <c r="M164">
        <v>3491</v>
      </c>
    </row>
    <row r="165" spans="1:19" x14ac:dyDescent="0.25">
      <c r="A165">
        <v>107</v>
      </c>
      <c r="B165">
        <v>1</v>
      </c>
      <c r="C165" s="39">
        <f t="shared" si="21"/>
        <v>15409.565648536503</v>
      </c>
      <c r="D165" s="39">
        <f t="shared" si="19"/>
        <v>90895.107887245424</v>
      </c>
      <c r="E165" s="39">
        <f t="shared" si="20"/>
        <v>3210.5017827369502</v>
      </c>
      <c r="G165">
        <v>1.127419201678117</v>
      </c>
      <c r="H165">
        <v>1.0068467925080078</v>
      </c>
      <c r="I165">
        <v>1.0020292705171505</v>
      </c>
      <c r="K165">
        <v>13668</v>
      </c>
      <c r="L165">
        <v>90277</v>
      </c>
      <c r="M165">
        <v>3204</v>
      </c>
    </row>
    <row r="166" spans="1:19" x14ac:dyDescent="0.25">
      <c r="A166">
        <v>108</v>
      </c>
      <c r="B166">
        <v>1</v>
      </c>
      <c r="C166" s="39">
        <f t="shared" si="21"/>
        <v>85862.864417512988</v>
      </c>
      <c r="D166" s="39">
        <f t="shared" si="19"/>
        <v>19375.997633265768</v>
      </c>
      <c r="E166" s="39">
        <f t="shared" si="20"/>
        <v>3339.1229817234375</v>
      </c>
      <c r="G166">
        <v>1.2484967126272373</v>
      </c>
      <c r="H166">
        <v>1.0121185558538324</v>
      </c>
      <c r="I166">
        <v>1.0036438177707958</v>
      </c>
      <c r="K166">
        <v>68773</v>
      </c>
      <c r="L166">
        <v>19144</v>
      </c>
      <c r="M166">
        <v>3327</v>
      </c>
      <c r="O166">
        <v>2005</v>
      </c>
      <c r="Q166" s="2">
        <f>C166</f>
        <v>85862.864417512988</v>
      </c>
      <c r="R166" s="2">
        <f>D167</f>
        <v>84340.385849248181</v>
      </c>
      <c r="S166" s="2">
        <f>E168</f>
        <v>14524.36952222636</v>
      </c>
    </row>
    <row r="167" spans="1:19" x14ac:dyDescent="0.25">
      <c r="A167">
        <v>109</v>
      </c>
      <c r="B167">
        <v>1</v>
      </c>
      <c r="C167" s="39">
        <f t="shared" si="21"/>
        <v>8096.8420050229051</v>
      </c>
      <c r="D167" s="39">
        <f t="shared" si="19"/>
        <v>84340.385849248181</v>
      </c>
      <c r="E167" s="39">
        <f t="shared" si="20"/>
        <v>2025.0545224674711</v>
      </c>
      <c r="G167">
        <v>1.1524113300630381</v>
      </c>
      <c r="H167">
        <v>1.0080243082772375</v>
      </c>
      <c r="I167">
        <v>1.0025022388452827</v>
      </c>
      <c r="K167">
        <v>7026</v>
      </c>
      <c r="L167">
        <v>83669</v>
      </c>
      <c r="M167">
        <v>2020</v>
      </c>
      <c r="O167">
        <v>2006</v>
      </c>
      <c r="Q167" s="2">
        <f t="shared" ref="Q167:Q170" si="22">C167</f>
        <v>8096.8420050229051</v>
      </c>
      <c r="R167" s="2">
        <f t="shared" ref="R167:R170" si="23">D168</f>
        <v>22453.150822870037</v>
      </c>
      <c r="S167" s="2">
        <f t="shared" ref="S167:S170" si="24">E169</f>
        <v>1637.7048041493583</v>
      </c>
    </row>
    <row r="168" spans="1:19" x14ac:dyDescent="0.25">
      <c r="A168">
        <v>110</v>
      </c>
      <c r="B168">
        <v>1</v>
      </c>
      <c r="C168" s="39">
        <f t="shared" si="21"/>
        <v>218505.40517817924</v>
      </c>
      <c r="D168" s="39">
        <f t="shared" si="19"/>
        <v>22453.150822870037</v>
      </c>
      <c r="E168" s="39">
        <f t="shared" si="20"/>
        <v>14524.36952222636</v>
      </c>
      <c r="G168">
        <v>1.3729698467978186</v>
      </c>
      <c r="H168">
        <v>1.0166236902503865</v>
      </c>
      <c r="I168">
        <v>1.0052162448769022</v>
      </c>
      <c r="K168">
        <v>159148</v>
      </c>
      <c r="L168">
        <v>22086</v>
      </c>
      <c r="M168">
        <v>14449</v>
      </c>
      <c r="O168">
        <v>2007</v>
      </c>
      <c r="Q168" s="2">
        <f t="shared" si="22"/>
        <v>218505.40517817924</v>
      </c>
      <c r="R168" s="2">
        <f t="shared" si="23"/>
        <v>145998.17287318793</v>
      </c>
      <c r="S168" s="2">
        <f t="shared" si="24"/>
        <v>8022.1339911553532</v>
      </c>
    </row>
    <row r="169" spans="1:19" x14ac:dyDescent="0.25">
      <c r="A169">
        <v>111</v>
      </c>
      <c r="B169">
        <v>1</v>
      </c>
      <c r="C169" s="39">
        <f t="shared" si="21"/>
        <v>62508.735277951128</v>
      </c>
      <c r="D169" s="39">
        <f t="shared" si="19"/>
        <v>145998.17287318793</v>
      </c>
      <c r="E169" s="39">
        <f t="shared" si="20"/>
        <v>1637.7048041493583</v>
      </c>
      <c r="G169">
        <v>1.5395102647083005</v>
      </c>
      <c r="H169">
        <v>1.0216020661333831</v>
      </c>
      <c r="I169">
        <v>1.0059611819099252</v>
      </c>
      <c r="K169">
        <v>40603</v>
      </c>
      <c r="L169">
        <v>142911</v>
      </c>
      <c r="M169">
        <v>1628</v>
      </c>
      <c r="O169">
        <v>2008</v>
      </c>
      <c r="Q169" s="2">
        <f t="shared" si="22"/>
        <v>62508.735277951128</v>
      </c>
      <c r="R169" s="2">
        <f t="shared" si="23"/>
        <v>36453.450991598213</v>
      </c>
      <c r="S169" s="2">
        <f t="shared" si="24"/>
        <v>1414.2099933007826</v>
      </c>
    </row>
    <row r="170" spans="1:19" x14ac:dyDescent="0.25">
      <c r="A170">
        <v>112</v>
      </c>
      <c r="B170">
        <v>1</v>
      </c>
      <c r="C170" s="39">
        <f t="shared" si="21"/>
        <v>27760.422100667314</v>
      </c>
      <c r="D170" s="39">
        <f t="shared" si="19"/>
        <v>36453.450991598213</v>
      </c>
      <c r="E170" s="39">
        <f t="shared" si="20"/>
        <v>8022.1339911553532</v>
      </c>
      <c r="G170">
        <v>1.0943086605434924</v>
      </c>
      <c r="H170">
        <v>1.0051964977691497</v>
      </c>
      <c r="I170">
        <v>1.0016399040024164</v>
      </c>
      <c r="K170">
        <v>25368</v>
      </c>
      <c r="L170">
        <v>36265</v>
      </c>
      <c r="M170">
        <v>8009</v>
      </c>
      <c r="O170">
        <v>2009</v>
      </c>
      <c r="Q170" s="2">
        <f t="shared" si="22"/>
        <v>27760.422100667314</v>
      </c>
      <c r="R170" s="2">
        <f t="shared" si="23"/>
        <v>45495.330577266061</v>
      </c>
      <c r="S170" s="2">
        <f t="shared" si="24"/>
        <v>2874.1629999737424</v>
      </c>
    </row>
    <row r="171" spans="1:19" x14ac:dyDescent="0.25">
      <c r="A171">
        <v>113</v>
      </c>
      <c r="B171">
        <v>1</v>
      </c>
      <c r="C171" s="39">
        <f t="shared" si="21"/>
        <v>106838.7265838695</v>
      </c>
      <c r="D171" s="39">
        <f t="shared" si="19"/>
        <v>45495.330577266061</v>
      </c>
      <c r="E171" s="39">
        <f t="shared" si="20"/>
        <v>1414.2099933007826</v>
      </c>
      <c r="G171">
        <v>1.8484528553066575</v>
      </c>
      <c r="H171">
        <v>1.0283522202768034</v>
      </c>
      <c r="I171">
        <v>1.0087089823828692</v>
      </c>
      <c r="K171">
        <v>57799</v>
      </c>
      <c r="L171">
        <v>44241</v>
      </c>
      <c r="M171">
        <v>1402</v>
      </c>
    </row>
    <row r="172" spans="1:19" x14ac:dyDescent="0.25">
      <c r="A172">
        <v>114</v>
      </c>
      <c r="B172">
        <v>1</v>
      </c>
      <c r="C172" s="2">
        <f t="shared" si="21"/>
        <v>68454.665214087101</v>
      </c>
      <c r="D172" s="2">
        <f t="shared" si="19"/>
        <v>54877.795489581033</v>
      </c>
      <c r="E172" s="2">
        <f t="shared" si="20"/>
        <v>2874.1629999737424</v>
      </c>
      <c r="G172">
        <v>1.2355099666838809</v>
      </c>
      <c r="H172">
        <v>1.0118147296049014</v>
      </c>
      <c r="I172">
        <v>1.0035485335103849</v>
      </c>
      <c r="K172">
        <v>55406</v>
      </c>
      <c r="L172">
        <v>54237</v>
      </c>
      <c r="M172">
        <v>2864</v>
      </c>
    </row>
    <row r="173" spans="1:19" x14ac:dyDescent="0.25">
      <c r="A173">
        <v>115</v>
      </c>
      <c r="B173">
        <v>1</v>
      </c>
      <c r="C173">
        <v>20696</v>
      </c>
      <c r="D173">
        <v>47045</v>
      </c>
      <c r="E173">
        <v>4296</v>
      </c>
      <c r="G173">
        <v>1.2355099666838809</v>
      </c>
      <c r="H173">
        <v>1.0118147296049014</v>
      </c>
      <c r="I173">
        <v>1.0035485335103849</v>
      </c>
      <c r="K173">
        <v>55406</v>
      </c>
      <c r="L173">
        <v>54237</v>
      </c>
      <c r="M173">
        <v>2864</v>
      </c>
      <c r="O173">
        <v>20696</v>
      </c>
      <c r="P173">
        <v>47045</v>
      </c>
      <c r="Q173">
        <v>4296</v>
      </c>
    </row>
    <row r="174" spans="1:19" x14ac:dyDescent="0.25">
      <c r="A174">
        <v>116</v>
      </c>
      <c r="B174">
        <v>0</v>
      </c>
      <c r="C174">
        <v>1</v>
      </c>
      <c r="D174">
        <v>0</v>
      </c>
    </row>
    <row r="175" spans="1:19" x14ac:dyDescent="0.25">
      <c r="A175" t="s">
        <v>472</v>
      </c>
      <c r="B175" t="s">
        <v>473</v>
      </c>
      <c r="K175">
        <f>C171/G171</f>
        <v>57799</v>
      </c>
    </row>
    <row r="176" spans="1:19" x14ac:dyDescent="0.25">
      <c r="A176">
        <v>2</v>
      </c>
      <c r="B176" t="s">
        <v>457</v>
      </c>
    </row>
    <row r="177" spans="1:12" x14ac:dyDescent="0.25">
      <c r="A177">
        <v>5</v>
      </c>
      <c r="B177" t="s">
        <v>474</v>
      </c>
    </row>
    <row r="178" spans="1:12" x14ac:dyDescent="0.25">
      <c r="A178">
        <v>2</v>
      </c>
      <c r="B178" t="s">
        <v>475</v>
      </c>
    </row>
    <row r="179" spans="1:12" x14ac:dyDescent="0.25">
      <c r="A179" t="s">
        <v>476</v>
      </c>
      <c r="B179" t="s">
        <v>477</v>
      </c>
    </row>
    <row r="180" spans="1:12" x14ac:dyDescent="0.25">
      <c r="A180">
        <v>3</v>
      </c>
      <c r="B180" t="s">
        <v>471</v>
      </c>
    </row>
    <row r="181" spans="1:12" x14ac:dyDescent="0.25">
      <c r="A181">
        <v>1</v>
      </c>
      <c r="B181" t="s">
        <v>478</v>
      </c>
    </row>
    <row r="182" spans="1:12" x14ac:dyDescent="0.25">
      <c r="A182">
        <v>79</v>
      </c>
      <c r="B182">
        <v>1</v>
      </c>
      <c r="C182">
        <v>84312</v>
      </c>
      <c r="D182">
        <v>16729</v>
      </c>
      <c r="E182">
        <v>6399</v>
      </c>
    </row>
    <row r="183" spans="1:12" x14ac:dyDescent="0.25">
      <c r="A183">
        <v>80</v>
      </c>
      <c r="B183">
        <v>1</v>
      </c>
      <c r="C183">
        <v>27138</v>
      </c>
      <c r="D183">
        <v>61633</v>
      </c>
      <c r="E183">
        <v>2291</v>
      </c>
    </row>
    <row r="184" spans="1:12" x14ac:dyDescent="0.25">
      <c r="A184">
        <v>81</v>
      </c>
      <c r="B184">
        <v>1</v>
      </c>
      <c r="C184">
        <v>64197</v>
      </c>
      <c r="D184">
        <v>23531</v>
      </c>
      <c r="E184">
        <v>10136</v>
      </c>
    </row>
    <row r="185" spans="1:12" x14ac:dyDescent="0.25">
      <c r="A185">
        <v>82</v>
      </c>
      <c r="B185">
        <v>1</v>
      </c>
      <c r="C185">
        <v>67414</v>
      </c>
      <c r="D185">
        <v>72313</v>
      </c>
      <c r="E185">
        <v>10815</v>
      </c>
    </row>
    <row r="186" spans="1:12" x14ac:dyDescent="0.25">
      <c r="A186">
        <v>83</v>
      </c>
      <c r="B186">
        <v>1</v>
      </c>
      <c r="C186">
        <v>35899</v>
      </c>
      <c r="D186">
        <v>83384</v>
      </c>
      <c r="E186">
        <v>32634</v>
      </c>
    </row>
    <row r="187" spans="1:12" x14ac:dyDescent="0.25">
      <c r="A187">
        <v>84</v>
      </c>
      <c r="B187">
        <v>1</v>
      </c>
      <c r="C187">
        <v>29041</v>
      </c>
      <c r="D187">
        <v>100567</v>
      </c>
      <c r="E187">
        <v>26193</v>
      </c>
    </row>
    <row r="188" spans="1:12" x14ac:dyDescent="0.25">
      <c r="A188">
        <v>85</v>
      </c>
      <c r="B188">
        <v>1</v>
      </c>
      <c r="C188">
        <v>66208</v>
      </c>
      <c r="D188">
        <v>57661</v>
      </c>
      <c r="E188">
        <v>13962</v>
      </c>
      <c r="G188">
        <v>66208</v>
      </c>
      <c r="H188">
        <v>57661</v>
      </c>
      <c r="I188">
        <v>13962</v>
      </c>
      <c r="K188">
        <f>SUM(C188:E188)</f>
        <v>137831</v>
      </c>
      <c r="L188">
        <f>SUM(G188:I188)</f>
        <v>137831</v>
      </c>
    </row>
    <row r="189" spans="1:12" x14ac:dyDescent="0.25">
      <c r="A189">
        <v>86</v>
      </c>
      <c r="B189">
        <v>1</v>
      </c>
      <c r="C189">
        <v>4076</v>
      </c>
      <c r="D189">
        <v>61190</v>
      </c>
      <c r="E189">
        <v>11135</v>
      </c>
      <c r="G189">
        <v>4076</v>
      </c>
      <c r="H189">
        <v>61190</v>
      </c>
      <c r="I189">
        <v>11135</v>
      </c>
      <c r="K189">
        <f t="shared" ref="K189:K215" si="25">SUM(C189:E189)</f>
        <v>76401</v>
      </c>
      <c r="L189">
        <f t="shared" ref="L189:L215" si="26">SUM(G189:I189)</f>
        <v>76401</v>
      </c>
    </row>
    <row r="190" spans="1:12" x14ac:dyDescent="0.25">
      <c r="A190">
        <v>87</v>
      </c>
      <c r="B190">
        <v>1</v>
      </c>
      <c r="C190">
        <v>78863</v>
      </c>
      <c r="D190">
        <v>9970</v>
      </c>
      <c r="E190">
        <v>8858</v>
      </c>
      <c r="G190">
        <v>78863</v>
      </c>
      <c r="H190">
        <v>9970</v>
      </c>
      <c r="I190">
        <v>8858</v>
      </c>
      <c r="K190">
        <f t="shared" si="25"/>
        <v>97691</v>
      </c>
      <c r="L190">
        <f t="shared" si="26"/>
        <v>97691</v>
      </c>
    </row>
    <row r="191" spans="1:12" x14ac:dyDescent="0.25">
      <c r="A191">
        <v>88</v>
      </c>
      <c r="B191">
        <v>1</v>
      </c>
      <c r="C191" s="35">
        <v>32630</v>
      </c>
      <c r="D191" s="35">
        <v>102842</v>
      </c>
      <c r="E191" s="35">
        <v>10706</v>
      </c>
      <c r="G191">
        <v>32630</v>
      </c>
      <c r="H191">
        <v>102842</v>
      </c>
      <c r="I191">
        <v>10706</v>
      </c>
      <c r="K191">
        <f t="shared" si="25"/>
        <v>146178</v>
      </c>
      <c r="L191">
        <f t="shared" si="26"/>
        <v>146178</v>
      </c>
    </row>
    <row r="192" spans="1:12" x14ac:dyDescent="0.25">
      <c r="A192">
        <v>89</v>
      </c>
      <c r="B192">
        <v>1</v>
      </c>
      <c r="C192" s="35">
        <v>76029</v>
      </c>
      <c r="D192" s="35">
        <v>68883</v>
      </c>
      <c r="E192" s="35">
        <v>37043</v>
      </c>
      <c r="G192">
        <v>76029</v>
      </c>
      <c r="H192">
        <v>68883</v>
      </c>
      <c r="I192">
        <v>37043</v>
      </c>
      <c r="K192">
        <f t="shared" si="25"/>
        <v>181955</v>
      </c>
      <c r="L192">
        <f t="shared" si="26"/>
        <v>181955</v>
      </c>
    </row>
    <row r="193" spans="1:12" x14ac:dyDescent="0.25">
      <c r="A193">
        <v>90</v>
      </c>
      <c r="B193">
        <v>1</v>
      </c>
      <c r="C193" s="35">
        <v>78636</v>
      </c>
      <c r="D193" s="35">
        <v>108625</v>
      </c>
      <c r="E193" s="35">
        <v>33096</v>
      </c>
      <c r="G193">
        <v>78636</v>
      </c>
      <c r="H193">
        <v>108625</v>
      </c>
      <c r="I193">
        <v>33096</v>
      </c>
      <c r="K193">
        <f t="shared" si="25"/>
        <v>220357</v>
      </c>
      <c r="L193">
        <f t="shared" si="26"/>
        <v>220357</v>
      </c>
    </row>
    <row r="194" spans="1:12" x14ac:dyDescent="0.25">
      <c r="A194">
        <v>91</v>
      </c>
      <c r="B194">
        <v>1</v>
      </c>
      <c r="C194" s="35">
        <v>74017</v>
      </c>
      <c r="D194" s="35">
        <v>146369</v>
      </c>
      <c r="E194" s="35">
        <v>81742</v>
      </c>
      <c r="G194">
        <v>74017</v>
      </c>
      <c r="H194">
        <v>146369</v>
      </c>
      <c r="I194">
        <v>81742</v>
      </c>
      <c r="K194">
        <f t="shared" si="25"/>
        <v>302128</v>
      </c>
      <c r="L194">
        <f t="shared" si="26"/>
        <v>302128</v>
      </c>
    </row>
    <row r="195" spans="1:12" x14ac:dyDescent="0.25">
      <c r="A195">
        <v>92</v>
      </c>
      <c r="B195">
        <v>1</v>
      </c>
      <c r="C195" s="35">
        <v>70990</v>
      </c>
      <c r="D195" s="35">
        <v>140936</v>
      </c>
      <c r="E195" s="35">
        <v>76824</v>
      </c>
      <c r="G195">
        <v>70990</v>
      </c>
      <c r="H195">
        <v>140936</v>
      </c>
      <c r="I195">
        <v>76824</v>
      </c>
      <c r="K195">
        <f t="shared" si="25"/>
        <v>288750</v>
      </c>
      <c r="L195">
        <f t="shared" si="26"/>
        <v>288750</v>
      </c>
    </row>
    <row r="196" spans="1:12" x14ac:dyDescent="0.25">
      <c r="A196">
        <v>93</v>
      </c>
      <c r="B196">
        <v>1</v>
      </c>
      <c r="C196" s="35">
        <v>47341</v>
      </c>
      <c r="D196" s="35">
        <v>155908</v>
      </c>
      <c r="E196" s="35">
        <v>68720</v>
      </c>
      <c r="G196">
        <v>47341</v>
      </c>
      <c r="H196">
        <v>155908</v>
      </c>
      <c r="I196">
        <v>68720</v>
      </c>
      <c r="K196">
        <f t="shared" si="25"/>
        <v>271969</v>
      </c>
      <c r="L196">
        <f t="shared" si="26"/>
        <v>271969</v>
      </c>
    </row>
    <row r="197" spans="1:12" x14ac:dyDescent="0.25">
      <c r="A197">
        <v>94</v>
      </c>
      <c r="B197">
        <v>1</v>
      </c>
      <c r="C197" s="35">
        <v>5904</v>
      </c>
      <c r="D197" s="35">
        <v>110360</v>
      </c>
      <c r="E197" s="35">
        <v>64372</v>
      </c>
      <c r="G197">
        <v>5904</v>
      </c>
      <c r="H197">
        <v>110360</v>
      </c>
      <c r="I197">
        <v>64372</v>
      </c>
      <c r="K197">
        <f t="shared" si="25"/>
        <v>180636</v>
      </c>
      <c r="L197">
        <f t="shared" si="26"/>
        <v>180636</v>
      </c>
    </row>
    <row r="198" spans="1:12" x14ac:dyDescent="0.25">
      <c r="A198">
        <v>95</v>
      </c>
      <c r="B198">
        <v>1</v>
      </c>
      <c r="C198" s="35">
        <v>3127</v>
      </c>
      <c r="D198" s="35">
        <v>22719</v>
      </c>
      <c r="E198" s="35">
        <v>68011</v>
      </c>
      <c r="G198">
        <v>3127</v>
      </c>
      <c r="H198">
        <v>22719</v>
      </c>
      <c r="I198">
        <v>68011</v>
      </c>
      <c r="K198">
        <f t="shared" si="25"/>
        <v>93857</v>
      </c>
      <c r="L198">
        <f t="shared" si="26"/>
        <v>93857</v>
      </c>
    </row>
    <row r="199" spans="1:12" x14ac:dyDescent="0.25">
      <c r="A199">
        <v>96</v>
      </c>
      <c r="B199">
        <v>1</v>
      </c>
      <c r="C199" s="35">
        <v>58827</v>
      </c>
      <c r="D199" s="35">
        <v>22681</v>
      </c>
      <c r="E199" s="35">
        <v>24266</v>
      </c>
      <c r="G199">
        <v>58827</v>
      </c>
      <c r="H199">
        <v>22681</v>
      </c>
      <c r="I199">
        <v>24266</v>
      </c>
      <c r="K199">
        <f t="shared" si="25"/>
        <v>105774</v>
      </c>
      <c r="L199">
        <f t="shared" si="26"/>
        <v>105774</v>
      </c>
    </row>
    <row r="200" spans="1:12" x14ac:dyDescent="0.25">
      <c r="A200">
        <v>97</v>
      </c>
      <c r="B200">
        <v>1</v>
      </c>
      <c r="C200" s="35">
        <v>54497</v>
      </c>
      <c r="D200" s="35">
        <v>86191</v>
      </c>
      <c r="E200" s="35">
        <v>6609</v>
      </c>
      <c r="G200">
        <v>54497</v>
      </c>
      <c r="H200">
        <v>86191</v>
      </c>
      <c r="I200">
        <v>6609</v>
      </c>
      <c r="K200">
        <f t="shared" si="25"/>
        <v>147297</v>
      </c>
      <c r="L200">
        <f t="shared" si="26"/>
        <v>147297</v>
      </c>
    </row>
    <row r="201" spans="1:12" x14ac:dyDescent="0.25">
      <c r="A201">
        <v>98</v>
      </c>
      <c r="B201">
        <v>1</v>
      </c>
      <c r="C201" s="35">
        <v>8872</v>
      </c>
      <c r="D201" s="35">
        <v>148202</v>
      </c>
      <c r="E201" s="35">
        <v>37996</v>
      </c>
      <c r="G201">
        <v>8872</v>
      </c>
      <c r="H201">
        <v>148202</v>
      </c>
      <c r="I201">
        <v>37996</v>
      </c>
      <c r="K201">
        <f t="shared" si="25"/>
        <v>195070</v>
      </c>
      <c r="L201">
        <f t="shared" si="26"/>
        <v>195070</v>
      </c>
    </row>
    <row r="202" spans="1:12" x14ac:dyDescent="0.25">
      <c r="A202">
        <v>99</v>
      </c>
      <c r="B202">
        <v>1</v>
      </c>
      <c r="C202" s="35">
        <v>7293</v>
      </c>
      <c r="D202" s="35">
        <v>32481</v>
      </c>
      <c r="E202" s="35">
        <v>65628</v>
      </c>
      <c r="G202">
        <v>7293</v>
      </c>
      <c r="H202">
        <v>32481</v>
      </c>
      <c r="I202">
        <v>65628</v>
      </c>
      <c r="K202">
        <f t="shared" si="25"/>
        <v>105402</v>
      </c>
      <c r="L202">
        <f t="shared" si="26"/>
        <v>105402</v>
      </c>
    </row>
    <row r="203" spans="1:12" x14ac:dyDescent="0.25">
      <c r="A203">
        <v>100</v>
      </c>
      <c r="B203">
        <v>1</v>
      </c>
      <c r="C203" s="35">
        <v>3934</v>
      </c>
      <c r="D203" s="35">
        <v>21513</v>
      </c>
      <c r="E203" s="35">
        <v>13780</v>
      </c>
      <c r="G203">
        <v>3934</v>
      </c>
      <c r="H203">
        <v>21513</v>
      </c>
      <c r="I203">
        <v>13780</v>
      </c>
      <c r="K203">
        <f t="shared" si="25"/>
        <v>39227</v>
      </c>
      <c r="L203">
        <f t="shared" si="26"/>
        <v>39227</v>
      </c>
    </row>
    <row r="204" spans="1:12" x14ac:dyDescent="0.25">
      <c r="A204">
        <v>101</v>
      </c>
      <c r="B204">
        <v>1</v>
      </c>
      <c r="C204" s="35">
        <v>59400</v>
      </c>
      <c r="D204" s="35">
        <v>19019</v>
      </c>
      <c r="E204" s="35">
        <v>10790</v>
      </c>
      <c r="G204">
        <v>59400</v>
      </c>
      <c r="H204">
        <v>19019</v>
      </c>
      <c r="I204">
        <v>10790</v>
      </c>
      <c r="K204">
        <f t="shared" si="25"/>
        <v>89209</v>
      </c>
      <c r="L204">
        <f t="shared" si="26"/>
        <v>89209</v>
      </c>
    </row>
    <row r="205" spans="1:12" x14ac:dyDescent="0.25">
      <c r="A205">
        <v>102</v>
      </c>
      <c r="B205">
        <v>1</v>
      </c>
      <c r="C205" s="35">
        <v>47607</v>
      </c>
      <c r="D205" s="35">
        <v>114201</v>
      </c>
      <c r="E205" s="35">
        <v>5740</v>
      </c>
      <c r="G205">
        <v>47607</v>
      </c>
      <c r="H205">
        <v>114201</v>
      </c>
      <c r="I205">
        <v>5740</v>
      </c>
      <c r="K205">
        <f t="shared" si="25"/>
        <v>167548</v>
      </c>
      <c r="L205">
        <f t="shared" si="26"/>
        <v>167548</v>
      </c>
    </row>
    <row r="206" spans="1:12" x14ac:dyDescent="0.25">
      <c r="A206">
        <v>103</v>
      </c>
      <c r="B206">
        <v>1</v>
      </c>
      <c r="C206" s="35">
        <v>43887</v>
      </c>
      <c r="D206" s="35">
        <v>135766</v>
      </c>
      <c r="E206" s="35">
        <v>38009</v>
      </c>
      <c r="G206">
        <v>43887</v>
      </c>
      <c r="H206">
        <v>135766</v>
      </c>
      <c r="I206">
        <v>38009</v>
      </c>
      <c r="K206">
        <f t="shared" si="25"/>
        <v>217662</v>
      </c>
      <c r="L206">
        <f t="shared" si="26"/>
        <v>217662</v>
      </c>
    </row>
    <row r="207" spans="1:12" x14ac:dyDescent="0.25">
      <c r="A207">
        <v>104</v>
      </c>
      <c r="B207">
        <v>1</v>
      </c>
      <c r="C207" s="35">
        <v>108071</v>
      </c>
      <c r="D207" s="35">
        <v>84260</v>
      </c>
      <c r="E207" s="35">
        <v>69496</v>
      </c>
      <c r="G207">
        <v>108071</v>
      </c>
      <c r="H207">
        <v>84260</v>
      </c>
      <c r="I207">
        <v>69496</v>
      </c>
      <c r="K207">
        <f t="shared" si="25"/>
        <v>261827</v>
      </c>
      <c r="L207">
        <f t="shared" si="26"/>
        <v>261827</v>
      </c>
    </row>
    <row r="208" spans="1:12" x14ac:dyDescent="0.25">
      <c r="A208">
        <v>105</v>
      </c>
      <c r="B208">
        <v>1</v>
      </c>
      <c r="C208" s="35">
        <v>29385</v>
      </c>
      <c r="D208" s="35">
        <v>107578</v>
      </c>
      <c r="E208" s="35">
        <v>20943</v>
      </c>
      <c r="G208">
        <v>29385</v>
      </c>
      <c r="H208">
        <v>107578</v>
      </c>
      <c r="I208">
        <v>20943</v>
      </c>
      <c r="K208">
        <f t="shared" si="25"/>
        <v>157906</v>
      </c>
      <c r="L208">
        <f t="shared" si="26"/>
        <v>157906</v>
      </c>
    </row>
    <row r="209" spans="1:12" x14ac:dyDescent="0.25">
      <c r="A209">
        <v>106</v>
      </c>
      <c r="B209">
        <v>1</v>
      </c>
      <c r="C209" s="35">
        <v>76354</v>
      </c>
      <c r="D209" s="35">
        <v>89271</v>
      </c>
      <c r="E209" s="35">
        <v>32241</v>
      </c>
      <c r="G209">
        <v>76354</v>
      </c>
      <c r="H209">
        <v>89271</v>
      </c>
      <c r="I209">
        <v>32241</v>
      </c>
      <c r="K209">
        <f t="shared" si="25"/>
        <v>197866</v>
      </c>
      <c r="L209">
        <f t="shared" si="26"/>
        <v>197866</v>
      </c>
    </row>
    <row r="210" spans="1:12" x14ac:dyDescent="0.25">
      <c r="A210">
        <v>107</v>
      </c>
      <c r="B210">
        <v>1</v>
      </c>
      <c r="C210" s="35">
        <v>7337</v>
      </c>
      <c r="D210" s="35">
        <v>98207</v>
      </c>
      <c r="E210" s="35">
        <v>15688</v>
      </c>
      <c r="G210">
        <v>7337</v>
      </c>
      <c r="H210">
        <v>98207</v>
      </c>
      <c r="I210">
        <v>15688</v>
      </c>
      <c r="K210">
        <f t="shared" si="25"/>
        <v>121232</v>
      </c>
      <c r="L210">
        <f t="shared" si="26"/>
        <v>121232</v>
      </c>
    </row>
    <row r="211" spans="1:12" x14ac:dyDescent="0.25">
      <c r="A211">
        <v>108</v>
      </c>
      <c r="B211">
        <v>1</v>
      </c>
      <c r="C211" s="35">
        <v>40174</v>
      </c>
      <c r="D211" s="35">
        <v>24719</v>
      </c>
      <c r="E211" s="35">
        <v>34432</v>
      </c>
      <c r="G211">
        <v>40174</v>
      </c>
      <c r="H211">
        <v>24719</v>
      </c>
      <c r="I211">
        <v>34432</v>
      </c>
      <c r="K211">
        <f t="shared" si="25"/>
        <v>99325</v>
      </c>
      <c r="L211">
        <f t="shared" si="26"/>
        <v>99325</v>
      </c>
    </row>
    <row r="212" spans="1:12" x14ac:dyDescent="0.25">
      <c r="A212">
        <v>109</v>
      </c>
      <c r="B212">
        <v>1</v>
      </c>
      <c r="C212" s="35">
        <v>25075</v>
      </c>
      <c r="D212" s="35">
        <v>53736</v>
      </c>
      <c r="E212" s="35">
        <v>14133</v>
      </c>
      <c r="G212">
        <v>25075</v>
      </c>
      <c r="H212">
        <v>53736</v>
      </c>
      <c r="I212">
        <v>14133</v>
      </c>
      <c r="K212">
        <f t="shared" si="25"/>
        <v>92944</v>
      </c>
      <c r="L212">
        <f t="shared" si="26"/>
        <v>92944</v>
      </c>
    </row>
    <row r="213" spans="1:12" x14ac:dyDescent="0.25">
      <c r="A213">
        <v>110</v>
      </c>
      <c r="B213">
        <v>1</v>
      </c>
      <c r="C213" s="35">
        <v>58577</v>
      </c>
      <c r="D213" s="35">
        <v>28844</v>
      </c>
      <c r="E213" s="35">
        <v>7945</v>
      </c>
      <c r="G213">
        <v>58365</v>
      </c>
      <c r="H213">
        <v>28591</v>
      </c>
      <c r="I213">
        <v>7780</v>
      </c>
      <c r="K213">
        <f t="shared" si="25"/>
        <v>95366</v>
      </c>
      <c r="L213">
        <f>SUM(G213:I213)</f>
        <v>94736</v>
      </c>
    </row>
    <row r="214" spans="1:12" x14ac:dyDescent="0.25">
      <c r="A214">
        <v>111</v>
      </c>
      <c r="B214">
        <v>1</v>
      </c>
      <c r="C214" s="35">
        <v>16073</v>
      </c>
      <c r="D214" s="35">
        <v>139226</v>
      </c>
      <c r="E214" s="35">
        <v>7793</v>
      </c>
      <c r="G214">
        <v>16039</v>
      </c>
      <c r="H214">
        <v>138922</v>
      </c>
      <c r="I214">
        <v>7750</v>
      </c>
      <c r="K214">
        <f t="shared" si="25"/>
        <v>163092</v>
      </c>
      <c r="L214">
        <f t="shared" si="26"/>
        <v>162711</v>
      </c>
    </row>
    <row r="215" spans="1:12" x14ac:dyDescent="0.25">
      <c r="A215">
        <v>112</v>
      </c>
      <c r="B215">
        <v>1</v>
      </c>
      <c r="C215" s="35">
        <v>14668</v>
      </c>
      <c r="D215" s="35">
        <v>38165</v>
      </c>
      <c r="E215" s="35">
        <v>29298</v>
      </c>
      <c r="G215">
        <v>14614</v>
      </c>
      <c r="H215">
        <v>37758</v>
      </c>
      <c r="I215">
        <v>28905</v>
      </c>
      <c r="K215">
        <f t="shared" si="25"/>
        <v>82131</v>
      </c>
      <c r="L215">
        <f t="shared" si="26"/>
        <v>81277</v>
      </c>
    </row>
    <row r="216" spans="1:12" x14ac:dyDescent="0.25">
      <c r="A216">
        <v>113</v>
      </c>
      <c r="B216">
        <v>1</v>
      </c>
      <c r="C216" s="35">
        <v>83046</v>
      </c>
      <c r="D216" s="35">
        <v>74962</v>
      </c>
      <c r="E216" s="35">
        <v>23130</v>
      </c>
      <c r="G216">
        <v>82968</v>
      </c>
      <c r="H216">
        <v>74807</v>
      </c>
      <c r="I216">
        <v>23146</v>
      </c>
      <c r="K216">
        <f t="shared" ref="K216:K217" si="27">SUM(C216:E216)</f>
        <v>181138</v>
      </c>
      <c r="L216">
        <f t="shared" ref="L216:L217" si="28">SUM(G216:I216)</f>
        <v>180921</v>
      </c>
    </row>
    <row r="217" spans="1:12" x14ac:dyDescent="0.25">
      <c r="A217">
        <v>114</v>
      </c>
      <c r="B217">
        <v>1</v>
      </c>
      <c r="C217">
        <v>17546</v>
      </c>
      <c r="D217">
        <v>92350</v>
      </c>
      <c r="E217">
        <v>10577</v>
      </c>
      <c r="G217">
        <v>17585</v>
      </c>
      <c r="H217">
        <v>93026</v>
      </c>
      <c r="I217">
        <v>10092</v>
      </c>
      <c r="K217">
        <f t="shared" si="27"/>
        <v>120473</v>
      </c>
      <c r="L217">
        <f t="shared" si="28"/>
        <v>120703</v>
      </c>
    </row>
    <row r="218" spans="1:12" x14ac:dyDescent="0.25">
      <c r="A218">
        <v>115</v>
      </c>
      <c r="B218">
        <v>1</v>
      </c>
      <c r="C218">
        <v>43624</v>
      </c>
      <c r="D218">
        <v>12921</v>
      </c>
      <c r="E218">
        <v>48458</v>
      </c>
    </row>
    <row r="219" spans="1:12" x14ac:dyDescent="0.25">
      <c r="A219">
        <v>116</v>
      </c>
      <c r="B219">
        <v>0</v>
      </c>
      <c r="C219">
        <v>1</v>
      </c>
      <c r="D219">
        <v>0</v>
      </c>
    </row>
    <row r="220" spans="1:12" x14ac:dyDescent="0.25">
      <c r="A220" t="s">
        <v>479</v>
      </c>
      <c r="B220" t="s">
        <v>480</v>
      </c>
    </row>
    <row r="221" spans="1:12" x14ac:dyDescent="0.25">
      <c r="A221">
        <v>1</v>
      </c>
      <c r="B221" t="s">
        <v>481</v>
      </c>
    </row>
    <row r="222" spans="1:12" x14ac:dyDescent="0.25">
      <c r="A222">
        <v>1</v>
      </c>
      <c r="B222" t="s">
        <v>482</v>
      </c>
    </row>
    <row r="223" spans="1:12" x14ac:dyDescent="0.25">
      <c r="A223">
        <v>3</v>
      </c>
      <c r="B223" t="s">
        <v>471</v>
      </c>
    </row>
    <row r="224" spans="1:12" x14ac:dyDescent="0.25">
      <c r="A224">
        <v>1</v>
      </c>
      <c r="B224" t="s">
        <v>483</v>
      </c>
    </row>
    <row r="225" spans="1:5" x14ac:dyDescent="0.25">
      <c r="A225">
        <v>79</v>
      </c>
      <c r="B225">
        <v>0</v>
      </c>
      <c r="C225">
        <v>1</v>
      </c>
      <c r="D225">
        <v>13916</v>
      </c>
    </row>
    <row r="226" spans="1:5" x14ac:dyDescent="0.25">
      <c r="A226">
        <v>80</v>
      </c>
      <c r="B226">
        <v>1</v>
      </c>
      <c r="C226">
        <v>60</v>
      </c>
      <c r="D226">
        <v>4270</v>
      </c>
      <c r="E226">
        <v>3146</v>
      </c>
    </row>
    <row r="227" spans="1:5" x14ac:dyDescent="0.25">
      <c r="A227">
        <v>81</v>
      </c>
      <c r="B227">
        <v>1</v>
      </c>
      <c r="C227">
        <v>110</v>
      </c>
      <c r="D227">
        <v>1425</v>
      </c>
      <c r="E227">
        <v>9430</v>
      </c>
    </row>
    <row r="228" spans="1:5" x14ac:dyDescent="0.25">
      <c r="A228">
        <v>82</v>
      </c>
      <c r="B228">
        <v>1</v>
      </c>
      <c r="C228">
        <v>397</v>
      </c>
      <c r="D228">
        <v>5734</v>
      </c>
      <c r="E228">
        <v>7720</v>
      </c>
    </row>
    <row r="229" spans="1:5" x14ac:dyDescent="0.25">
      <c r="A229">
        <v>83</v>
      </c>
      <c r="B229">
        <v>1</v>
      </c>
      <c r="C229">
        <v>1155</v>
      </c>
      <c r="D229">
        <v>4030</v>
      </c>
      <c r="E229">
        <v>8499</v>
      </c>
    </row>
    <row r="230" spans="1:5" x14ac:dyDescent="0.25">
      <c r="A230">
        <v>84</v>
      </c>
      <c r="B230">
        <v>1</v>
      </c>
      <c r="C230">
        <v>973</v>
      </c>
      <c r="D230">
        <v>4285</v>
      </c>
      <c r="E230">
        <v>3751</v>
      </c>
    </row>
    <row r="231" spans="1:5" x14ac:dyDescent="0.25">
      <c r="A231">
        <v>85</v>
      </c>
      <c r="B231">
        <v>1</v>
      </c>
      <c r="C231">
        <v>294</v>
      </c>
      <c r="D231">
        <v>5497</v>
      </c>
      <c r="E231">
        <v>4637</v>
      </c>
    </row>
    <row r="232" spans="1:5" x14ac:dyDescent="0.25">
      <c r="A232">
        <v>86</v>
      </c>
      <c r="B232">
        <v>1</v>
      </c>
      <c r="C232">
        <v>1681</v>
      </c>
      <c r="D232">
        <v>8739</v>
      </c>
      <c r="E232">
        <v>15358</v>
      </c>
    </row>
    <row r="233" spans="1:5" x14ac:dyDescent="0.25">
      <c r="A233">
        <v>87</v>
      </c>
      <c r="B233">
        <v>1</v>
      </c>
      <c r="C233">
        <v>5755</v>
      </c>
      <c r="D233">
        <v>7006</v>
      </c>
      <c r="E233">
        <v>15039</v>
      </c>
    </row>
    <row r="234" spans="1:5" x14ac:dyDescent="0.25">
      <c r="A234">
        <v>88</v>
      </c>
      <c r="B234">
        <v>1</v>
      </c>
      <c r="C234">
        <v>387</v>
      </c>
      <c r="D234">
        <v>11911</v>
      </c>
      <c r="E234">
        <v>3842</v>
      </c>
    </row>
    <row r="235" spans="1:5" x14ac:dyDescent="0.25">
      <c r="A235">
        <v>89</v>
      </c>
      <c r="B235">
        <v>1</v>
      </c>
      <c r="C235">
        <v>4027</v>
      </c>
      <c r="D235">
        <v>3745</v>
      </c>
      <c r="E235">
        <v>13878</v>
      </c>
    </row>
    <row r="236" spans="1:5" x14ac:dyDescent="0.25">
      <c r="A236">
        <v>90</v>
      </c>
      <c r="B236">
        <v>1</v>
      </c>
      <c r="C236">
        <v>619</v>
      </c>
      <c r="D236">
        <v>11757</v>
      </c>
      <c r="E236">
        <v>5304</v>
      </c>
    </row>
    <row r="237" spans="1:5" x14ac:dyDescent="0.25">
      <c r="A237">
        <v>91</v>
      </c>
      <c r="B237">
        <v>1</v>
      </c>
      <c r="C237">
        <v>1184</v>
      </c>
      <c r="D237">
        <v>6040</v>
      </c>
      <c r="E237">
        <v>6067</v>
      </c>
    </row>
    <row r="238" spans="1:5" x14ac:dyDescent="0.25">
      <c r="A238">
        <v>92</v>
      </c>
      <c r="B238">
        <v>1</v>
      </c>
      <c r="C238">
        <v>457</v>
      </c>
      <c r="D238">
        <v>10218</v>
      </c>
      <c r="E238">
        <v>6242</v>
      </c>
    </row>
    <row r="239" spans="1:5" x14ac:dyDescent="0.25">
      <c r="A239">
        <v>93</v>
      </c>
      <c r="B239">
        <v>1</v>
      </c>
      <c r="C239">
        <v>1885</v>
      </c>
      <c r="D239">
        <v>762</v>
      </c>
      <c r="E239">
        <v>1523</v>
      </c>
    </row>
    <row r="240" spans="1:5" x14ac:dyDescent="0.25">
      <c r="A240">
        <v>94</v>
      </c>
      <c r="B240">
        <v>0</v>
      </c>
      <c r="C240">
        <v>1</v>
      </c>
      <c r="D240">
        <v>3143</v>
      </c>
    </row>
    <row r="241" spans="1:4" x14ac:dyDescent="0.25">
      <c r="A241">
        <v>95</v>
      </c>
      <c r="B241">
        <v>0</v>
      </c>
      <c r="C241">
        <v>1</v>
      </c>
      <c r="D241">
        <v>7831</v>
      </c>
    </row>
    <row r="242" spans="1:4" x14ac:dyDescent="0.25">
      <c r="A242">
        <v>96</v>
      </c>
      <c r="B242">
        <v>0</v>
      </c>
      <c r="C242">
        <v>1</v>
      </c>
      <c r="D242">
        <v>5676</v>
      </c>
    </row>
    <row r="243" spans="1:4" x14ac:dyDescent="0.25">
      <c r="A243">
        <v>97</v>
      </c>
      <c r="B243">
        <v>0</v>
      </c>
      <c r="C243">
        <v>1</v>
      </c>
      <c r="D243">
        <v>8458</v>
      </c>
    </row>
    <row r="244" spans="1:4" x14ac:dyDescent="0.25">
      <c r="A244">
        <v>98</v>
      </c>
      <c r="B244">
        <v>0</v>
      </c>
      <c r="C244">
        <v>1</v>
      </c>
      <c r="D244">
        <v>18201</v>
      </c>
    </row>
    <row r="245" spans="1:4" x14ac:dyDescent="0.25">
      <c r="A245">
        <v>99</v>
      </c>
      <c r="B245">
        <v>0</v>
      </c>
      <c r="C245">
        <v>1</v>
      </c>
      <c r="D245">
        <v>16102</v>
      </c>
    </row>
    <row r="246" spans="1:4" x14ac:dyDescent="0.25">
      <c r="A246">
        <v>100</v>
      </c>
      <c r="B246">
        <v>0</v>
      </c>
      <c r="C246">
        <v>1</v>
      </c>
      <c r="D246">
        <v>23470</v>
      </c>
    </row>
    <row r="247" spans="1:4" x14ac:dyDescent="0.25">
      <c r="A247">
        <v>101</v>
      </c>
      <c r="B247">
        <v>0</v>
      </c>
      <c r="C247">
        <v>1</v>
      </c>
      <c r="D247">
        <v>31270</v>
      </c>
    </row>
    <row r="248" spans="1:4" x14ac:dyDescent="0.25">
      <c r="A248">
        <v>102</v>
      </c>
      <c r="B248">
        <v>0</v>
      </c>
      <c r="C248">
        <v>1</v>
      </c>
      <c r="D248">
        <v>32059</v>
      </c>
    </row>
    <row r="249" spans="1:4" x14ac:dyDescent="0.25">
      <c r="A249">
        <v>103</v>
      </c>
      <c r="B249">
        <v>0</v>
      </c>
      <c r="C249">
        <v>1</v>
      </c>
      <c r="D249">
        <v>31375</v>
      </c>
    </row>
    <row r="250" spans="1:4" x14ac:dyDescent="0.25">
      <c r="A250">
        <v>104</v>
      </c>
      <c r="B250">
        <v>0</v>
      </c>
      <c r="C250">
        <v>1</v>
      </c>
      <c r="D250">
        <v>27337</v>
      </c>
    </row>
    <row r="251" spans="1:4" x14ac:dyDescent="0.25">
      <c r="A251">
        <v>105</v>
      </c>
      <c r="B251">
        <v>0</v>
      </c>
      <c r="C251">
        <v>1</v>
      </c>
      <c r="D251">
        <v>26982</v>
      </c>
    </row>
    <row r="252" spans="1:4" x14ac:dyDescent="0.25">
      <c r="A252">
        <v>106</v>
      </c>
      <c r="B252">
        <v>0</v>
      </c>
      <c r="C252">
        <v>1</v>
      </c>
      <c r="D252">
        <v>31886</v>
      </c>
    </row>
    <row r="253" spans="1:4" x14ac:dyDescent="0.25">
      <c r="A253">
        <v>107</v>
      </c>
      <c r="B253">
        <v>0</v>
      </c>
      <c r="C253">
        <v>1</v>
      </c>
      <c r="D253">
        <v>22805</v>
      </c>
    </row>
    <row r="254" spans="1:4" x14ac:dyDescent="0.25">
      <c r="A254">
        <v>108</v>
      </c>
      <c r="B254">
        <v>0</v>
      </c>
      <c r="C254">
        <v>1</v>
      </c>
      <c r="D254">
        <v>18124</v>
      </c>
    </row>
    <row r="255" spans="1:4" x14ac:dyDescent="0.25">
      <c r="A255">
        <v>109</v>
      </c>
      <c r="B255">
        <v>0</v>
      </c>
      <c r="C255">
        <v>1</v>
      </c>
      <c r="D255">
        <v>21489</v>
      </c>
    </row>
    <row r="256" spans="1:4" x14ac:dyDescent="0.25">
      <c r="A256">
        <v>110</v>
      </c>
      <c r="B256">
        <v>0</v>
      </c>
      <c r="C256">
        <v>1</v>
      </c>
      <c r="D256">
        <v>18789</v>
      </c>
    </row>
    <row r="257" spans="1:9" x14ac:dyDescent="0.25">
      <c r="A257">
        <v>111</v>
      </c>
      <c r="B257">
        <v>0</v>
      </c>
      <c r="C257">
        <v>1</v>
      </c>
      <c r="D257">
        <v>19552</v>
      </c>
    </row>
    <row r="258" spans="1:9" x14ac:dyDescent="0.25">
      <c r="A258">
        <v>112</v>
      </c>
      <c r="B258">
        <v>0</v>
      </c>
      <c r="C258">
        <v>1</v>
      </c>
      <c r="D258">
        <v>26012</v>
      </c>
    </row>
    <row r="259" spans="1:9" x14ac:dyDescent="0.25">
      <c r="A259">
        <v>113</v>
      </c>
      <c r="B259">
        <v>0</v>
      </c>
      <c r="C259">
        <v>1</v>
      </c>
      <c r="D259">
        <v>19971</v>
      </c>
    </row>
    <row r="260" spans="1:9" x14ac:dyDescent="0.25">
      <c r="A260">
        <v>114</v>
      </c>
      <c r="B260">
        <v>0</v>
      </c>
      <c r="C260">
        <v>1</v>
      </c>
      <c r="D260">
        <v>20060</v>
      </c>
    </row>
    <row r="261" spans="1:9" x14ac:dyDescent="0.25">
      <c r="A261">
        <v>115</v>
      </c>
      <c r="B261">
        <v>0</v>
      </c>
      <c r="C261">
        <v>1</v>
      </c>
      <c r="D261">
        <v>0</v>
      </c>
    </row>
    <row r="262" spans="1:9" x14ac:dyDescent="0.25">
      <c r="A262">
        <v>116</v>
      </c>
      <c r="B262">
        <v>0</v>
      </c>
      <c r="C262">
        <v>1</v>
      </c>
      <c r="D262">
        <v>0</v>
      </c>
    </row>
    <row r="263" spans="1:9" x14ac:dyDescent="0.25">
      <c r="A263" t="s">
        <v>484</v>
      </c>
      <c r="B263" t="s">
        <v>485</v>
      </c>
    </row>
    <row r="264" spans="1:9" x14ac:dyDescent="0.25">
      <c r="A264">
        <v>1</v>
      </c>
      <c r="B264" t="s">
        <v>481</v>
      </c>
    </row>
    <row r="265" spans="1:9" x14ac:dyDescent="0.25">
      <c r="A265">
        <v>1</v>
      </c>
      <c r="B265" t="s">
        <v>486</v>
      </c>
    </row>
    <row r="266" spans="1:9" x14ac:dyDescent="0.25">
      <c r="A266">
        <v>3</v>
      </c>
      <c r="B266" t="s">
        <v>471</v>
      </c>
    </row>
    <row r="267" spans="1:9" x14ac:dyDescent="0.25">
      <c r="A267">
        <v>1</v>
      </c>
      <c r="B267" t="s">
        <v>483</v>
      </c>
    </row>
    <row r="268" spans="1:9" x14ac:dyDescent="0.25">
      <c r="A268">
        <v>79</v>
      </c>
      <c r="B268">
        <v>1</v>
      </c>
      <c r="C268">
        <v>7756</v>
      </c>
      <c r="D268">
        <v>3351</v>
      </c>
      <c r="E268">
        <v>103</v>
      </c>
      <c r="G268">
        <f>C268+C311</f>
        <v>16951</v>
      </c>
      <c r="H268">
        <f>D268+D311</f>
        <v>7324</v>
      </c>
      <c r="I268">
        <f>E268+E311</f>
        <v>225</v>
      </c>
    </row>
    <row r="269" spans="1:9" x14ac:dyDescent="0.25">
      <c r="A269">
        <v>80</v>
      </c>
      <c r="B269">
        <v>1</v>
      </c>
      <c r="C269">
        <v>4532</v>
      </c>
      <c r="D269">
        <v>5821</v>
      </c>
      <c r="E269">
        <v>166</v>
      </c>
      <c r="G269">
        <f t="shared" ref="G269:G302" si="29">C269+C312</f>
        <v>10133</v>
      </c>
      <c r="H269">
        <f t="shared" ref="H269:H302" si="30">D269+D312</f>
        <v>13015</v>
      </c>
      <c r="I269">
        <f t="shared" ref="I269:I302" si="31">E269+E312</f>
        <v>372</v>
      </c>
    </row>
    <row r="270" spans="1:9" x14ac:dyDescent="0.25">
      <c r="A270">
        <v>81</v>
      </c>
      <c r="B270">
        <v>1</v>
      </c>
      <c r="C270">
        <v>1192</v>
      </c>
      <c r="D270">
        <v>6224</v>
      </c>
      <c r="E270">
        <v>191</v>
      </c>
      <c r="G270">
        <f t="shared" si="29"/>
        <v>2983</v>
      </c>
      <c r="H270">
        <f t="shared" si="30"/>
        <v>15576</v>
      </c>
      <c r="I270">
        <f t="shared" si="31"/>
        <v>478</v>
      </c>
    </row>
    <row r="271" spans="1:9" x14ac:dyDescent="0.25">
      <c r="A271">
        <v>82</v>
      </c>
      <c r="B271">
        <v>1</v>
      </c>
      <c r="C271">
        <v>1826</v>
      </c>
      <c r="D271">
        <v>5037</v>
      </c>
      <c r="E271">
        <v>344</v>
      </c>
      <c r="G271">
        <f t="shared" si="29"/>
        <v>4391</v>
      </c>
      <c r="H271">
        <f t="shared" si="30"/>
        <v>12113</v>
      </c>
      <c r="I271">
        <f t="shared" si="31"/>
        <v>828</v>
      </c>
    </row>
    <row r="272" spans="1:9" x14ac:dyDescent="0.25">
      <c r="A272">
        <v>83</v>
      </c>
      <c r="B272">
        <v>1</v>
      </c>
      <c r="C272">
        <v>2970</v>
      </c>
      <c r="D272">
        <v>3613</v>
      </c>
      <c r="E272">
        <v>279</v>
      </c>
      <c r="G272">
        <f t="shared" si="29"/>
        <v>7676</v>
      </c>
      <c r="H272">
        <f t="shared" si="30"/>
        <v>9336</v>
      </c>
      <c r="I272">
        <f t="shared" si="31"/>
        <v>721</v>
      </c>
    </row>
    <row r="273" spans="1:9" x14ac:dyDescent="0.25">
      <c r="A273">
        <v>84</v>
      </c>
      <c r="B273">
        <v>1</v>
      </c>
      <c r="C273">
        <v>5624</v>
      </c>
      <c r="D273">
        <v>2895</v>
      </c>
      <c r="E273">
        <v>342</v>
      </c>
      <c r="G273">
        <f t="shared" si="29"/>
        <v>14598</v>
      </c>
      <c r="H273">
        <f t="shared" si="30"/>
        <v>7514</v>
      </c>
      <c r="I273">
        <f t="shared" si="31"/>
        <v>889</v>
      </c>
    </row>
    <row r="274" spans="1:9" x14ac:dyDescent="0.25">
      <c r="A274">
        <v>85</v>
      </c>
      <c r="B274">
        <v>1</v>
      </c>
      <c r="C274">
        <v>3462</v>
      </c>
      <c r="D274">
        <v>2205</v>
      </c>
      <c r="E274">
        <v>107</v>
      </c>
      <c r="G274">
        <f t="shared" si="29"/>
        <v>13880</v>
      </c>
      <c r="H274">
        <f t="shared" si="30"/>
        <v>8840</v>
      </c>
      <c r="I274">
        <f t="shared" si="31"/>
        <v>430</v>
      </c>
    </row>
    <row r="275" spans="1:9" x14ac:dyDescent="0.25">
      <c r="A275">
        <v>86</v>
      </c>
      <c r="B275">
        <v>1</v>
      </c>
      <c r="C275">
        <v>1294</v>
      </c>
      <c r="D275">
        <v>2332</v>
      </c>
      <c r="E275">
        <v>469</v>
      </c>
      <c r="G275">
        <f t="shared" si="29"/>
        <v>6059</v>
      </c>
      <c r="H275">
        <f t="shared" si="30"/>
        <v>10917</v>
      </c>
      <c r="I275">
        <f t="shared" si="31"/>
        <v>2196</v>
      </c>
    </row>
    <row r="276" spans="1:9" x14ac:dyDescent="0.25">
      <c r="A276">
        <v>87</v>
      </c>
      <c r="B276">
        <v>1</v>
      </c>
      <c r="C276">
        <v>440</v>
      </c>
      <c r="D276">
        <v>3079</v>
      </c>
      <c r="E276">
        <v>607</v>
      </c>
      <c r="G276">
        <f t="shared" si="29"/>
        <v>1658</v>
      </c>
      <c r="H276">
        <f t="shared" si="30"/>
        <v>11602</v>
      </c>
      <c r="I276">
        <f t="shared" si="31"/>
        <v>2289</v>
      </c>
    </row>
    <row r="277" spans="1:9" x14ac:dyDescent="0.25">
      <c r="A277">
        <v>88</v>
      </c>
      <c r="B277">
        <v>1</v>
      </c>
      <c r="C277">
        <v>1642</v>
      </c>
      <c r="D277">
        <v>6824</v>
      </c>
      <c r="E277">
        <v>172</v>
      </c>
      <c r="G277" s="35">
        <f>C277+C320</f>
        <v>3059</v>
      </c>
      <c r="H277" s="35">
        <f t="shared" si="30"/>
        <v>12715</v>
      </c>
      <c r="I277" s="35">
        <f t="shared" si="31"/>
        <v>321</v>
      </c>
    </row>
    <row r="278" spans="1:9" x14ac:dyDescent="0.25">
      <c r="A278">
        <v>89</v>
      </c>
      <c r="B278">
        <v>1</v>
      </c>
      <c r="C278">
        <v>5618</v>
      </c>
      <c r="D278">
        <v>2198</v>
      </c>
      <c r="E278">
        <v>326</v>
      </c>
      <c r="G278" s="35">
        <f t="shared" si="29"/>
        <v>14608</v>
      </c>
      <c r="H278" s="35">
        <f t="shared" si="30"/>
        <v>5585</v>
      </c>
      <c r="I278" s="35">
        <f t="shared" si="31"/>
        <v>848</v>
      </c>
    </row>
    <row r="279" spans="1:9" x14ac:dyDescent="0.25">
      <c r="A279">
        <v>90</v>
      </c>
      <c r="B279">
        <v>1</v>
      </c>
      <c r="C279">
        <v>1989</v>
      </c>
      <c r="D279">
        <v>5250</v>
      </c>
      <c r="E279">
        <v>604</v>
      </c>
      <c r="G279" s="35">
        <f t="shared" si="29"/>
        <v>5304</v>
      </c>
      <c r="H279" s="35">
        <f t="shared" si="30"/>
        <v>14009</v>
      </c>
      <c r="I279" s="35">
        <f t="shared" si="31"/>
        <v>1619</v>
      </c>
    </row>
    <row r="280" spans="1:9" x14ac:dyDescent="0.25">
      <c r="A280">
        <v>91</v>
      </c>
      <c r="B280">
        <v>1</v>
      </c>
      <c r="C280">
        <v>4098</v>
      </c>
      <c r="D280">
        <v>4322</v>
      </c>
      <c r="E280">
        <v>172</v>
      </c>
      <c r="G280" s="35">
        <f t="shared" si="29"/>
        <v>10845</v>
      </c>
      <c r="H280" s="35">
        <f t="shared" si="30"/>
        <v>11694</v>
      </c>
      <c r="I280" s="35">
        <f t="shared" si="31"/>
        <v>461</v>
      </c>
    </row>
    <row r="281" spans="1:9" x14ac:dyDescent="0.25">
      <c r="A281">
        <v>92</v>
      </c>
      <c r="B281">
        <v>1</v>
      </c>
      <c r="C281">
        <v>2705</v>
      </c>
      <c r="D281">
        <v>8629</v>
      </c>
      <c r="E281">
        <v>303</v>
      </c>
      <c r="G281" s="35">
        <f t="shared" si="29"/>
        <v>6280</v>
      </c>
      <c r="H281" s="35">
        <f t="shared" si="30"/>
        <v>19950</v>
      </c>
      <c r="I281" s="35">
        <f t="shared" si="31"/>
        <v>690</v>
      </c>
    </row>
    <row r="282" spans="1:9" x14ac:dyDescent="0.25">
      <c r="A282">
        <v>93</v>
      </c>
      <c r="B282">
        <v>1</v>
      </c>
      <c r="C282">
        <v>4161</v>
      </c>
      <c r="D282">
        <v>4162</v>
      </c>
      <c r="E282">
        <v>407</v>
      </c>
      <c r="G282" s="35">
        <f t="shared" si="29"/>
        <v>11251</v>
      </c>
      <c r="H282" s="35">
        <f t="shared" si="30"/>
        <v>11498</v>
      </c>
      <c r="I282" s="35">
        <f t="shared" si="31"/>
        <v>1173</v>
      </c>
    </row>
    <row r="283" spans="1:9" x14ac:dyDescent="0.25">
      <c r="A283">
        <v>94</v>
      </c>
      <c r="B283">
        <v>1</v>
      </c>
      <c r="C283">
        <v>5035</v>
      </c>
      <c r="D283">
        <v>2532</v>
      </c>
      <c r="E283">
        <v>257</v>
      </c>
      <c r="G283" s="35">
        <f t="shared" si="29"/>
        <v>13355</v>
      </c>
      <c r="H283" s="35">
        <f t="shared" si="30"/>
        <v>6796</v>
      </c>
      <c r="I283" s="35">
        <f t="shared" si="31"/>
        <v>678</v>
      </c>
    </row>
    <row r="284" spans="1:9" x14ac:dyDescent="0.25">
      <c r="A284">
        <v>95</v>
      </c>
      <c r="B284">
        <v>1</v>
      </c>
      <c r="C284">
        <v>13590</v>
      </c>
      <c r="D284">
        <v>5500</v>
      </c>
      <c r="E284">
        <v>19</v>
      </c>
      <c r="G284" s="35">
        <f t="shared" si="29"/>
        <v>20185</v>
      </c>
      <c r="H284" s="35">
        <f t="shared" si="30"/>
        <v>8167</v>
      </c>
      <c r="I284" s="35">
        <f t="shared" si="31"/>
        <v>112</v>
      </c>
    </row>
    <row r="285" spans="1:9" x14ac:dyDescent="0.25">
      <c r="A285">
        <v>96</v>
      </c>
      <c r="B285">
        <v>1</v>
      </c>
      <c r="C285">
        <v>8228</v>
      </c>
      <c r="D285">
        <v>8874</v>
      </c>
      <c r="E285">
        <v>174</v>
      </c>
      <c r="G285" s="35">
        <f t="shared" si="29"/>
        <v>17278</v>
      </c>
      <c r="H285" s="35">
        <f t="shared" si="30"/>
        <v>18621</v>
      </c>
      <c r="I285" s="35">
        <f t="shared" si="31"/>
        <v>363</v>
      </c>
    </row>
    <row r="286" spans="1:9" x14ac:dyDescent="0.25">
      <c r="A286">
        <v>97</v>
      </c>
      <c r="B286">
        <v>1</v>
      </c>
      <c r="C286">
        <v>7665</v>
      </c>
      <c r="D286">
        <v>4034</v>
      </c>
      <c r="E286">
        <v>237</v>
      </c>
      <c r="G286" s="35">
        <f t="shared" si="29"/>
        <v>26941</v>
      </c>
      <c r="H286" s="35">
        <f t="shared" si="30"/>
        <v>14177</v>
      </c>
      <c r="I286" s="35">
        <f t="shared" si="31"/>
        <v>833</v>
      </c>
    </row>
    <row r="287" spans="1:9" x14ac:dyDescent="0.25">
      <c r="A287">
        <v>98</v>
      </c>
      <c r="B287">
        <v>1</v>
      </c>
      <c r="C287">
        <v>4198</v>
      </c>
      <c r="D287">
        <v>4431</v>
      </c>
      <c r="E287">
        <v>102</v>
      </c>
      <c r="G287" s="35">
        <f t="shared" si="29"/>
        <v>14202</v>
      </c>
      <c r="H287" s="35">
        <f t="shared" si="30"/>
        <v>14964</v>
      </c>
      <c r="I287" s="35">
        <f t="shared" si="31"/>
        <v>665</v>
      </c>
    </row>
    <row r="288" spans="1:9" x14ac:dyDescent="0.25">
      <c r="A288">
        <v>99</v>
      </c>
      <c r="B288">
        <v>1</v>
      </c>
      <c r="C288">
        <v>5333</v>
      </c>
      <c r="D288">
        <v>3077</v>
      </c>
      <c r="E288">
        <v>305</v>
      </c>
      <c r="G288" s="35">
        <f t="shared" si="29"/>
        <v>19727</v>
      </c>
      <c r="H288" s="35">
        <f t="shared" si="30"/>
        <v>10881</v>
      </c>
      <c r="I288" s="35">
        <f t="shared" si="31"/>
        <v>1122</v>
      </c>
    </row>
    <row r="289" spans="1:9" x14ac:dyDescent="0.25">
      <c r="A289">
        <v>100</v>
      </c>
      <c r="B289">
        <v>1</v>
      </c>
      <c r="C289">
        <v>3359</v>
      </c>
      <c r="D289">
        <v>4568</v>
      </c>
      <c r="E289">
        <v>296</v>
      </c>
      <c r="G289" s="35">
        <f t="shared" si="29"/>
        <v>12626</v>
      </c>
      <c r="H289" s="35">
        <f t="shared" si="30"/>
        <v>15943</v>
      </c>
      <c r="I289" s="35">
        <f t="shared" si="31"/>
        <v>976</v>
      </c>
    </row>
    <row r="290" spans="1:9" x14ac:dyDescent="0.25">
      <c r="A290">
        <v>101</v>
      </c>
      <c r="B290">
        <v>1</v>
      </c>
      <c r="C290">
        <v>5048</v>
      </c>
      <c r="D290">
        <v>3315</v>
      </c>
      <c r="E290">
        <v>206</v>
      </c>
      <c r="G290" s="35">
        <f t="shared" si="29"/>
        <v>21542</v>
      </c>
      <c r="H290" s="35">
        <f t="shared" si="30"/>
        <v>15974</v>
      </c>
      <c r="I290" s="35">
        <f t="shared" si="31"/>
        <v>686</v>
      </c>
    </row>
    <row r="291" spans="1:9" x14ac:dyDescent="0.25">
      <c r="A291">
        <v>102</v>
      </c>
      <c r="B291">
        <v>1</v>
      </c>
      <c r="C291">
        <v>4880</v>
      </c>
      <c r="D291">
        <v>2819</v>
      </c>
      <c r="E291">
        <v>113</v>
      </c>
      <c r="G291" s="35">
        <f t="shared" si="29"/>
        <v>16419</v>
      </c>
      <c r="H291" s="35">
        <f t="shared" si="30"/>
        <v>12086</v>
      </c>
      <c r="I291" s="35">
        <f t="shared" si="31"/>
        <v>1371</v>
      </c>
    </row>
    <row r="292" spans="1:9" x14ac:dyDescent="0.25">
      <c r="A292">
        <v>103</v>
      </c>
      <c r="B292">
        <v>1</v>
      </c>
      <c r="C292">
        <v>4649</v>
      </c>
      <c r="D292">
        <v>1254</v>
      </c>
      <c r="E292">
        <v>0</v>
      </c>
      <c r="G292" s="35">
        <f t="shared" si="29"/>
        <v>10926</v>
      </c>
      <c r="H292" s="35">
        <f t="shared" si="30"/>
        <v>15441</v>
      </c>
      <c r="I292" s="35">
        <f t="shared" si="31"/>
        <v>1032</v>
      </c>
    </row>
    <row r="293" spans="1:9" x14ac:dyDescent="0.25">
      <c r="A293">
        <v>104</v>
      </c>
      <c r="B293">
        <v>1</v>
      </c>
      <c r="C293">
        <v>1868</v>
      </c>
      <c r="D293">
        <v>1191</v>
      </c>
      <c r="E293">
        <v>583</v>
      </c>
      <c r="G293" s="35">
        <f t="shared" si="29"/>
        <v>12565</v>
      </c>
      <c r="H293" s="35">
        <f t="shared" si="30"/>
        <v>8010</v>
      </c>
      <c r="I293" s="35">
        <f t="shared" si="31"/>
        <v>3919</v>
      </c>
    </row>
    <row r="294" spans="1:9" x14ac:dyDescent="0.25">
      <c r="A294">
        <v>105</v>
      </c>
      <c r="B294">
        <v>1</v>
      </c>
      <c r="C294">
        <v>2056</v>
      </c>
      <c r="D294">
        <v>2676</v>
      </c>
      <c r="E294">
        <v>138</v>
      </c>
      <c r="G294" s="35">
        <f t="shared" si="29"/>
        <v>13008</v>
      </c>
      <c r="H294" s="35">
        <f t="shared" si="30"/>
        <v>16931</v>
      </c>
      <c r="I294" s="35">
        <f t="shared" si="31"/>
        <v>872</v>
      </c>
    </row>
    <row r="295" spans="1:9" x14ac:dyDescent="0.25">
      <c r="A295">
        <v>106</v>
      </c>
      <c r="B295">
        <v>1</v>
      </c>
      <c r="C295">
        <v>2943</v>
      </c>
      <c r="D295">
        <v>1654</v>
      </c>
      <c r="E295">
        <v>283</v>
      </c>
      <c r="G295" s="35">
        <f t="shared" si="29"/>
        <v>16275</v>
      </c>
      <c r="H295" s="35">
        <f t="shared" si="30"/>
        <v>9149</v>
      </c>
      <c r="I295" s="35">
        <f t="shared" si="31"/>
        <v>1565</v>
      </c>
    </row>
    <row r="296" spans="1:9" x14ac:dyDescent="0.25">
      <c r="A296">
        <v>107</v>
      </c>
      <c r="B296">
        <v>1</v>
      </c>
      <c r="C296">
        <v>3154</v>
      </c>
      <c r="D296">
        <v>1624</v>
      </c>
      <c r="E296">
        <v>0</v>
      </c>
      <c r="G296" s="35">
        <f t="shared" si="29"/>
        <v>5008</v>
      </c>
      <c r="H296" s="35">
        <f t="shared" si="30"/>
        <v>12256</v>
      </c>
      <c r="I296" s="35">
        <f t="shared" si="31"/>
        <v>247</v>
      </c>
    </row>
    <row r="297" spans="1:9" x14ac:dyDescent="0.25">
      <c r="A297">
        <v>108</v>
      </c>
      <c r="B297">
        <v>1</v>
      </c>
      <c r="C297">
        <v>3139</v>
      </c>
      <c r="D297">
        <v>2349</v>
      </c>
      <c r="E297">
        <v>158</v>
      </c>
      <c r="G297" s="35">
        <f t="shared" si="29"/>
        <v>11539</v>
      </c>
      <c r="H297" s="35">
        <f t="shared" si="30"/>
        <v>4428</v>
      </c>
      <c r="I297" s="35">
        <f t="shared" si="31"/>
        <v>1690</v>
      </c>
    </row>
    <row r="298" spans="1:9" x14ac:dyDescent="0.25">
      <c r="A298">
        <v>109</v>
      </c>
      <c r="B298">
        <v>1</v>
      </c>
      <c r="C298">
        <v>1219</v>
      </c>
      <c r="D298">
        <v>1789</v>
      </c>
      <c r="E298">
        <v>98</v>
      </c>
      <c r="G298" s="35">
        <f t="shared" si="29"/>
        <v>3427</v>
      </c>
      <c r="H298" s="35">
        <f t="shared" si="30"/>
        <v>12707</v>
      </c>
      <c r="I298" s="35">
        <f t="shared" si="31"/>
        <v>352</v>
      </c>
    </row>
    <row r="299" spans="1:9" x14ac:dyDescent="0.25">
      <c r="A299">
        <v>110</v>
      </c>
      <c r="B299">
        <v>1</v>
      </c>
      <c r="C299">
        <v>5037</v>
      </c>
      <c r="D299">
        <v>681</v>
      </c>
      <c r="E299">
        <v>45</v>
      </c>
      <c r="G299" s="35">
        <f t="shared" si="29"/>
        <v>10198</v>
      </c>
      <c r="H299" s="35">
        <f t="shared" si="30"/>
        <v>6360</v>
      </c>
      <c r="I299" s="35">
        <f t="shared" si="31"/>
        <v>810</v>
      </c>
    </row>
    <row r="300" spans="1:9" x14ac:dyDescent="0.25">
      <c r="A300">
        <v>111</v>
      </c>
      <c r="B300">
        <v>1</v>
      </c>
      <c r="C300">
        <v>5276</v>
      </c>
      <c r="D300">
        <v>2285</v>
      </c>
      <c r="E300">
        <v>34</v>
      </c>
      <c r="G300" s="35">
        <f t="shared" si="29"/>
        <v>10753</v>
      </c>
      <c r="H300" s="35">
        <f t="shared" si="30"/>
        <v>7762</v>
      </c>
      <c r="I300" s="35">
        <f t="shared" si="31"/>
        <v>560</v>
      </c>
    </row>
    <row r="301" spans="1:9" x14ac:dyDescent="0.25">
      <c r="A301">
        <v>112</v>
      </c>
      <c r="B301">
        <v>1</v>
      </c>
      <c r="C301">
        <v>2963</v>
      </c>
      <c r="D301">
        <v>3309</v>
      </c>
      <c r="E301">
        <v>19</v>
      </c>
      <c r="G301" s="35">
        <f t="shared" si="29"/>
        <v>6510</v>
      </c>
      <c r="H301" s="35">
        <f t="shared" si="30"/>
        <v>7818</v>
      </c>
      <c r="I301" s="35">
        <f t="shared" si="31"/>
        <v>425</v>
      </c>
    </row>
    <row r="302" spans="1:9" x14ac:dyDescent="0.25">
      <c r="A302">
        <v>113</v>
      </c>
      <c r="B302">
        <v>1</v>
      </c>
      <c r="C302">
        <v>3482</v>
      </c>
      <c r="D302">
        <v>1795</v>
      </c>
      <c r="E302">
        <v>163</v>
      </c>
      <c r="G302" s="35">
        <f t="shared" si="29"/>
        <v>7512</v>
      </c>
      <c r="H302" s="35">
        <f t="shared" si="30"/>
        <v>5607</v>
      </c>
      <c r="I302" s="35">
        <f t="shared" si="31"/>
        <v>563</v>
      </c>
    </row>
    <row r="303" spans="1:9" x14ac:dyDescent="0.25">
      <c r="A303">
        <v>114</v>
      </c>
      <c r="B303">
        <v>1</v>
      </c>
      <c r="C303">
        <v>4868</v>
      </c>
      <c r="D303">
        <v>1676</v>
      </c>
      <c r="E303">
        <v>35</v>
      </c>
      <c r="G303" s="35">
        <f t="shared" ref="G303" si="32">C303+C346</f>
        <v>16856</v>
      </c>
      <c r="H303" s="35">
        <f t="shared" ref="H303" si="33">D303+D346</f>
        <v>5501</v>
      </c>
      <c r="I303" s="35">
        <f t="shared" ref="I303" si="34">E303+E346</f>
        <v>227</v>
      </c>
    </row>
    <row r="304" spans="1:9" x14ac:dyDescent="0.25">
      <c r="A304">
        <v>115</v>
      </c>
      <c r="B304">
        <v>0</v>
      </c>
      <c r="C304">
        <v>1</v>
      </c>
      <c r="D304">
        <v>0</v>
      </c>
    </row>
    <row r="305" spans="1:5" x14ac:dyDescent="0.25">
      <c r="A305">
        <v>116</v>
      </c>
      <c r="B305">
        <v>0</v>
      </c>
      <c r="C305">
        <v>1</v>
      </c>
      <c r="D305">
        <v>0</v>
      </c>
    </row>
    <row r="306" spans="1:5" x14ac:dyDescent="0.25">
      <c r="A306" t="s">
        <v>487</v>
      </c>
      <c r="B306" t="s">
        <v>488</v>
      </c>
    </row>
    <row r="307" spans="1:5" x14ac:dyDescent="0.25">
      <c r="A307">
        <v>2</v>
      </c>
      <c r="B307" t="s">
        <v>489</v>
      </c>
    </row>
    <row r="308" spans="1:5" x14ac:dyDescent="0.25">
      <c r="A308">
        <v>2</v>
      </c>
      <c r="B308" t="s">
        <v>490</v>
      </c>
    </row>
    <row r="309" spans="1:5" x14ac:dyDescent="0.25">
      <c r="A309">
        <v>3</v>
      </c>
      <c r="B309" t="s">
        <v>491</v>
      </c>
    </row>
    <row r="310" spans="1:5" x14ac:dyDescent="0.25">
      <c r="A310">
        <v>1</v>
      </c>
      <c r="B310" t="s">
        <v>478</v>
      </c>
    </row>
    <row r="311" spans="1:5" x14ac:dyDescent="0.25">
      <c r="A311">
        <v>79</v>
      </c>
      <c r="B311">
        <v>1</v>
      </c>
      <c r="C311">
        <v>9195</v>
      </c>
      <c r="D311">
        <v>3973</v>
      </c>
      <c r="E311">
        <v>122</v>
      </c>
    </row>
    <row r="312" spans="1:5" x14ac:dyDescent="0.25">
      <c r="A312">
        <v>80</v>
      </c>
      <c r="B312">
        <v>1</v>
      </c>
      <c r="C312">
        <v>5601</v>
      </c>
      <c r="D312">
        <v>7194</v>
      </c>
      <c r="E312">
        <v>206</v>
      </c>
    </row>
    <row r="313" spans="1:5" x14ac:dyDescent="0.25">
      <c r="A313">
        <v>81</v>
      </c>
      <c r="B313">
        <v>1</v>
      </c>
      <c r="C313">
        <v>1791</v>
      </c>
      <c r="D313">
        <v>9352</v>
      </c>
      <c r="E313">
        <v>287</v>
      </c>
    </row>
    <row r="314" spans="1:5" x14ac:dyDescent="0.25">
      <c r="A314">
        <v>82</v>
      </c>
      <c r="B314">
        <v>1</v>
      </c>
      <c r="C314">
        <v>2565</v>
      </c>
      <c r="D314">
        <v>7076</v>
      </c>
      <c r="E314">
        <v>484</v>
      </c>
    </row>
    <row r="315" spans="1:5" x14ac:dyDescent="0.25">
      <c r="A315">
        <v>83</v>
      </c>
      <c r="B315">
        <v>1</v>
      </c>
      <c r="C315">
        <v>4706</v>
      </c>
      <c r="D315">
        <v>5723</v>
      </c>
      <c r="E315">
        <v>442</v>
      </c>
    </row>
    <row r="316" spans="1:5" x14ac:dyDescent="0.25">
      <c r="A316">
        <v>84</v>
      </c>
      <c r="B316">
        <v>1</v>
      </c>
      <c r="C316">
        <v>8974</v>
      </c>
      <c r="D316">
        <v>4619</v>
      </c>
      <c r="E316">
        <v>547</v>
      </c>
    </row>
    <row r="317" spans="1:5" x14ac:dyDescent="0.25">
      <c r="A317">
        <v>85</v>
      </c>
      <c r="B317">
        <v>1</v>
      </c>
      <c r="C317">
        <v>10418</v>
      </c>
      <c r="D317">
        <v>6635</v>
      </c>
      <c r="E317">
        <v>323</v>
      </c>
    </row>
    <row r="318" spans="1:5" x14ac:dyDescent="0.25">
      <c r="A318">
        <v>86</v>
      </c>
      <c r="B318">
        <v>1</v>
      </c>
      <c r="C318">
        <v>4765</v>
      </c>
      <c r="D318">
        <v>8585</v>
      </c>
      <c r="E318">
        <v>1727</v>
      </c>
    </row>
    <row r="319" spans="1:5" x14ac:dyDescent="0.25">
      <c r="A319">
        <v>87</v>
      </c>
      <c r="B319">
        <v>1</v>
      </c>
      <c r="C319">
        <v>1218</v>
      </c>
      <c r="D319">
        <v>8523</v>
      </c>
      <c r="E319">
        <v>1682</v>
      </c>
    </row>
    <row r="320" spans="1:5" x14ac:dyDescent="0.25">
      <c r="A320">
        <v>88</v>
      </c>
      <c r="B320">
        <v>1</v>
      </c>
      <c r="C320">
        <v>1417</v>
      </c>
      <c r="D320">
        <v>5891</v>
      </c>
      <c r="E320">
        <v>149</v>
      </c>
    </row>
    <row r="321" spans="1:5" x14ac:dyDescent="0.25">
      <c r="A321">
        <v>89</v>
      </c>
      <c r="B321">
        <v>1</v>
      </c>
      <c r="C321">
        <v>8990</v>
      </c>
      <c r="D321">
        <v>3387</v>
      </c>
      <c r="E321">
        <v>522</v>
      </c>
    </row>
    <row r="322" spans="1:5" x14ac:dyDescent="0.25">
      <c r="A322">
        <v>90</v>
      </c>
      <c r="B322">
        <v>1</v>
      </c>
      <c r="C322">
        <v>3315</v>
      </c>
      <c r="D322">
        <v>8759</v>
      </c>
      <c r="E322">
        <v>1015</v>
      </c>
    </row>
    <row r="323" spans="1:5" x14ac:dyDescent="0.25">
      <c r="A323">
        <v>91</v>
      </c>
      <c r="B323">
        <v>1</v>
      </c>
      <c r="C323">
        <v>6747</v>
      </c>
      <c r="D323">
        <v>7372</v>
      </c>
      <c r="E323">
        <v>289</v>
      </c>
    </row>
    <row r="324" spans="1:5" x14ac:dyDescent="0.25">
      <c r="A324">
        <v>92</v>
      </c>
      <c r="B324">
        <v>1</v>
      </c>
      <c r="C324">
        <v>3575</v>
      </c>
      <c r="D324">
        <v>11321</v>
      </c>
      <c r="E324">
        <v>387</v>
      </c>
    </row>
    <row r="325" spans="1:5" x14ac:dyDescent="0.25">
      <c r="A325">
        <v>93</v>
      </c>
      <c r="B325">
        <v>1</v>
      </c>
      <c r="C325">
        <v>7090</v>
      </c>
      <c r="D325">
        <v>7336</v>
      </c>
      <c r="E325">
        <v>766</v>
      </c>
    </row>
    <row r="326" spans="1:5" x14ac:dyDescent="0.25">
      <c r="A326">
        <v>94</v>
      </c>
      <c r="B326">
        <v>1</v>
      </c>
      <c r="C326">
        <v>8320</v>
      </c>
      <c r="D326">
        <v>4264</v>
      </c>
      <c r="E326">
        <v>421</v>
      </c>
    </row>
    <row r="327" spans="1:5" x14ac:dyDescent="0.25">
      <c r="A327">
        <v>95</v>
      </c>
      <c r="B327">
        <v>1</v>
      </c>
      <c r="C327">
        <v>6595</v>
      </c>
      <c r="D327">
        <v>2667</v>
      </c>
      <c r="E327">
        <v>93</v>
      </c>
    </row>
    <row r="328" spans="1:5" x14ac:dyDescent="0.25">
      <c r="A328">
        <v>96</v>
      </c>
      <c r="B328">
        <v>1</v>
      </c>
      <c r="C328">
        <v>9050</v>
      </c>
      <c r="D328">
        <v>9747</v>
      </c>
      <c r="E328">
        <v>189</v>
      </c>
    </row>
    <row r="329" spans="1:5" x14ac:dyDescent="0.25">
      <c r="A329">
        <v>97</v>
      </c>
      <c r="B329">
        <v>1</v>
      </c>
      <c r="C329">
        <v>19276</v>
      </c>
      <c r="D329">
        <v>10143</v>
      </c>
      <c r="E329">
        <v>596</v>
      </c>
    </row>
    <row r="330" spans="1:5" x14ac:dyDescent="0.25">
      <c r="A330">
        <v>98</v>
      </c>
      <c r="B330">
        <v>1</v>
      </c>
      <c r="C330">
        <v>10004</v>
      </c>
      <c r="D330">
        <v>10533</v>
      </c>
      <c r="E330">
        <v>563</v>
      </c>
    </row>
    <row r="331" spans="1:5" x14ac:dyDescent="0.25">
      <c r="A331">
        <v>99</v>
      </c>
      <c r="B331">
        <v>1</v>
      </c>
      <c r="C331">
        <v>14394</v>
      </c>
      <c r="D331">
        <v>7804</v>
      </c>
      <c r="E331">
        <v>817</v>
      </c>
    </row>
    <row r="332" spans="1:5" x14ac:dyDescent="0.25">
      <c r="A332">
        <v>100</v>
      </c>
      <c r="B332">
        <v>1</v>
      </c>
      <c r="C332">
        <v>9267</v>
      </c>
      <c r="D332">
        <v>11375</v>
      </c>
      <c r="E332">
        <v>680</v>
      </c>
    </row>
    <row r="333" spans="1:5" x14ac:dyDescent="0.25">
      <c r="A333">
        <v>101</v>
      </c>
      <c r="B333">
        <v>1</v>
      </c>
      <c r="C333">
        <v>16494</v>
      </c>
      <c r="D333">
        <v>12659</v>
      </c>
      <c r="E333">
        <v>480</v>
      </c>
    </row>
    <row r="334" spans="1:5" x14ac:dyDescent="0.25">
      <c r="A334">
        <v>102</v>
      </c>
      <c r="B334">
        <v>1</v>
      </c>
      <c r="C334">
        <v>11539</v>
      </c>
      <c r="D334">
        <v>9267</v>
      </c>
      <c r="E334">
        <v>1258</v>
      </c>
    </row>
    <row r="335" spans="1:5" x14ac:dyDescent="0.25">
      <c r="A335">
        <v>103</v>
      </c>
      <c r="B335">
        <v>1</v>
      </c>
      <c r="C335">
        <v>6277</v>
      </c>
      <c r="D335">
        <v>14187</v>
      </c>
      <c r="E335">
        <v>1032</v>
      </c>
    </row>
    <row r="336" spans="1:5" x14ac:dyDescent="0.25">
      <c r="A336">
        <v>104</v>
      </c>
      <c r="B336">
        <v>1</v>
      </c>
      <c r="C336">
        <v>10697</v>
      </c>
      <c r="D336">
        <v>6819</v>
      </c>
      <c r="E336">
        <v>3336</v>
      </c>
    </row>
    <row r="337" spans="1:5" x14ac:dyDescent="0.25">
      <c r="A337">
        <v>105</v>
      </c>
      <c r="B337">
        <v>1</v>
      </c>
      <c r="C337">
        <v>10952</v>
      </c>
      <c r="D337">
        <v>14255</v>
      </c>
      <c r="E337">
        <v>734</v>
      </c>
    </row>
    <row r="338" spans="1:5" x14ac:dyDescent="0.25">
      <c r="A338">
        <v>106</v>
      </c>
      <c r="B338">
        <v>1</v>
      </c>
      <c r="C338">
        <v>13332</v>
      </c>
      <c r="D338">
        <v>7495</v>
      </c>
      <c r="E338">
        <v>1282</v>
      </c>
    </row>
    <row r="339" spans="1:5" x14ac:dyDescent="0.25">
      <c r="A339">
        <v>107</v>
      </c>
      <c r="B339">
        <v>1</v>
      </c>
      <c r="C339">
        <v>1854</v>
      </c>
      <c r="D339">
        <v>10632</v>
      </c>
      <c r="E339">
        <v>247</v>
      </c>
    </row>
    <row r="340" spans="1:5" x14ac:dyDescent="0.25">
      <c r="A340">
        <v>108</v>
      </c>
      <c r="B340">
        <v>1</v>
      </c>
      <c r="C340">
        <v>8400</v>
      </c>
      <c r="D340">
        <v>2079</v>
      </c>
      <c r="E340">
        <v>1532</v>
      </c>
    </row>
    <row r="341" spans="1:5" x14ac:dyDescent="0.25">
      <c r="A341">
        <v>109</v>
      </c>
      <c r="B341">
        <v>1</v>
      </c>
      <c r="C341">
        <v>2208</v>
      </c>
      <c r="D341">
        <v>10918</v>
      </c>
      <c r="E341">
        <v>254</v>
      </c>
    </row>
    <row r="342" spans="1:5" x14ac:dyDescent="0.25">
      <c r="A342">
        <v>110</v>
      </c>
      <c r="B342">
        <v>1</v>
      </c>
      <c r="C342">
        <v>5161</v>
      </c>
      <c r="D342">
        <v>5679</v>
      </c>
      <c r="E342">
        <v>765</v>
      </c>
    </row>
    <row r="343" spans="1:5" x14ac:dyDescent="0.25">
      <c r="A343">
        <v>111</v>
      </c>
      <c r="B343">
        <v>1</v>
      </c>
      <c r="C343">
        <v>5477</v>
      </c>
      <c r="D343">
        <v>5477</v>
      </c>
      <c r="E343">
        <v>526</v>
      </c>
    </row>
    <row r="344" spans="1:5" x14ac:dyDescent="0.25">
      <c r="A344">
        <v>112</v>
      </c>
      <c r="B344">
        <v>1</v>
      </c>
      <c r="C344">
        <v>3547</v>
      </c>
      <c r="D344">
        <v>4509</v>
      </c>
      <c r="E344">
        <v>406</v>
      </c>
    </row>
    <row r="345" spans="1:5" x14ac:dyDescent="0.25">
      <c r="A345">
        <v>113</v>
      </c>
      <c r="B345">
        <v>1</v>
      </c>
      <c r="C345">
        <v>4030</v>
      </c>
      <c r="D345">
        <v>3812</v>
      </c>
      <c r="E345">
        <v>400</v>
      </c>
    </row>
    <row r="346" spans="1:5" x14ac:dyDescent="0.25">
      <c r="A346">
        <v>114</v>
      </c>
      <c r="B346">
        <v>1</v>
      </c>
      <c r="C346">
        <v>11988</v>
      </c>
      <c r="D346">
        <v>3825</v>
      </c>
      <c r="E346">
        <v>192</v>
      </c>
    </row>
    <row r="347" spans="1:5" x14ac:dyDescent="0.25">
      <c r="A347">
        <v>115</v>
      </c>
      <c r="B347">
        <v>0</v>
      </c>
      <c r="C347">
        <v>1</v>
      </c>
      <c r="D347">
        <v>0</v>
      </c>
    </row>
    <row r="348" spans="1:5" x14ac:dyDescent="0.25">
      <c r="A348">
        <v>116</v>
      </c>
      <c r="B348">
        <v>0</v>
      </c>
      <c r="C348">
        <v>1</v>
      </c>
      <c r="D348">
        <v>0</v>
      </c>
    </row>
    <row r="349" spans="1:5" x14ac:dyDescent="0.25">
      <c r="A349" t="s">
        <v>492</v>
      </c>
      <c r="B349" t="s">
        <v>493</v>
      </c>
    </row>
    <row r="350" spans="1:5" x14ac:dyDescent="0.25">
      <c r="A350">
        <v>0</v>
      </c>
      <c r="B350" t="s">
        <v>494</v>
      </c>
    </row>
    <row r="351" spans="1:5" x14ac:dyDescent="0.25">
      <c r="A351">
        <v>2</v>
      </c>
      <c r="B351" t="s">
        <v>495</v>
      </c>
    </row>
    <row r="352" spans="1:5" x14ac:dyDescent="0.25">
      <c r="A352">
        <v>3</v>
      </c>
      <c r="B352" t="s">
        <v>491</v>
      </c>
    </row>
    <row r="353" spans="1:4" x14ac:dyDescent="0.25">
      <c r="A353">
        <v>1</v>
      </c>
      <c r="B353" t="s">
        <v>483</v>
      </c>
    </row>
    <row r="354" spans="1:4" x14ac:dyDescent="0.25">
      <c r="A354">
        <v>79</v>
      </c>
      <c r="B354">
        <v>0</v>
      </c>
      <c r="C354">
        <v>1</v>
      </c>
      <c r="D354">
        <v>77545</v>
      </c>
    </row>
    <row r="355" spans="1:4" x14ac:dyDescent="0.25">
      <c r="A355">
        <v>80</v>
      </c>
      <c r="B355">
        <v>0</v>
      </c>
      <c r="C355">
        <v>1</v>
      </c>
      <c r="D355">
        <v>107964</v>
      </c>
    </row>
    <row r="356" spans="1:4" x14ac:dyDescent="0.25">
      <c r="A356">
        <v>81</v>
      </c>
      <c r="B356">
        <v>0</v>
      </c>
      <c r="C356">
        <v>1</v>
      </c>
      <c r="D356">
        <v>83253</v>
      </c>
    </row>
    <row r="357" spans="1:4" x14ac:dyDescent="0.25">
      <c r="A357">
        <v>82</v>
      </c>
      <c r="B357">
        <v>0</v>
      </c>
      <c r="C357">
        <v>1</v>
      </c>
      <c r="D357">
        <v>103917</v>
      </c>
    </row>
    <row r="358" spans="1:4" x14ac:dyDescent="0.25">
      <c r="A358">
        <v>83</v>
      </c>
      <c r="B358">
        <v>0</v>
      </c>
      <c r="C358">
        <v>1</v>
      </c>
      <c r="D358">
        <v>77635</v>
      </c>
    </row>
    <row r="359" spans="1:4" x14ac:dyDescent="0.25">
      <c r="A359">
        <v>84</v>
      </c>
      <c r="B359">
        <v>0</v>
      </c>
      <c r="C359">
        <v>1</v>
      </c>
      <c r="D359">
        <v>127240</v>
      </c>
    </row>
    <row r="360" spans="1:4" x14ac:dyDescent="0.25">
      <c r="A360">
        <v>85</v>
      </c>
      <c r="B360">
        <v>0</v>
      </c>
      <c r="C360">
        <v>1</v>
      </c>
      <c r="D360">
        <v>130442</v>
      </c>
    </row>
    <row r="361" spans="1:4" x14ac:dyDescent="0.25">
      <c r="A361">
        <v>86</v>
      </c>
      <c r="B361">
        <v>0</v>
      </c>
      <c r="C361">
        <v>1</v>
      </c>
      <c r="D361">
        <v>104363</v>
      </c>
    </row>
    <row r="362" spans="1:4" x14ac:dyDescent="0.25">
      <c r="A362">
        <v>87</v>
      </c>
      <c r="B362">
        <v>0</v>
      </c>
      <c r="C362">
        <v>1</v>
      </c>
      <c r="D362">
        <v>60712</v>
      </c>
    </row>
    <row r="363" spans="1:4" x14ac:dyDescent="0.25">
      <c r="A363">
        <v>88</v>
      </c>
      <c r="B363">
        <v>0</v>
      </c>
      <c r="C363">
        <v>1</v>
      </c>
      <c r="D363">
        <v>44975</v>
      </c>
    </row>
    <row r="364" spans="1:4" x14ac:dyDescent="0.25">
      <c r="A364">
        <v>89</v>
      </c>
      <c r="B364">
        <v>0</v>
      </c>
      <c r="C364">
        <v>1</v>
      </c>
      <c r="D364">
        <v>71588</v>
      </c>
    </row>
    <row r="365" spans="1:4" x14ac:dyDescent="0.25">
      <c r="A365">
        <v>90</v>
      </c>
      <c r="B365">
        <v>0</v>
      </c>
      <c r="C365">
        <v>1</v>
      </c>
      <c r="D365">
        <v>102804</v>
      </c>
    </row>
    <row r="366" spans="1:4" x14ac:dyDescent="0.25">
      <c r="A366">
        <v>91</v>
      </c>
      <c r="B366">
        <v>0</v>
      </c>
      <c r="C366">
        <v>1</v>
      </c>
      <c r="D366">
        <v>41010</v>
      </c>
    </row>
    <row r="367" spans="1:4" x14ac:dyDescent="0.25">
      <c r="A367">
        <v>92</v>
      </c>
      <c r="B367">
        <v>0</v>
      </c>
      <c r="C367">
        <v>1</v>
      </c>
      <c r="D367">
        <v>27090</v>
      </c>
    </row>
    <row r="368" spans="1:4" x14ac:dyDescent="0.25">
      <c r="A368">
        <v>93</v>
      </c>
      <c r="B368">
        <v>0</v>
      </c>
      <c r="C368">
        <v>1</v>
      </c>
      <c r="D368">
        <v>35491</v>
      </c>
    </row>
    <row r="369" spans="1:4" x14ac:dyDescent="0.25">
      <c r="A369">
        <v>94</v>
      </c>
      <c r="B369">
        <v>0</v>
      </c>
      <c r="C369">
        <v>1</v>
      </c>
      <c r="D369">
        <v>28918</v>
      </c>
    </row>
    <row r="370" spans="1:4" x14ac:dyDescent="0.25">
      <c r="A370">
        <v>95</v>
      </c>
      <c r="B370">
        <v>0</v>
      </c>
      <c r="C370">
        <v>1</v>
      </c>
      <c r="D370">
        <v>24295</v>
      </c>
    </row>
    <row r="371" spans="1:4" x14ac:dyDescent="0.25">
      <c r="A371">
        <v>96</v>
      </c>
      <c r="B371">
        <v>0</v>
      </c>
      <c r="C371">
        <v>1</v>
      </c>
      <c r="D371">
        <v>30341</v>
      </c>
    </row>
    <row r="372" spans="1:4" x14ac:dyDescent="0.25">
      <c r="A372">
        <v>97</v>
      </c>
      <c r="B372">
        <v>0</v>
      </c>
      <c r="C372">
        <v>1</v>
      </c>
      <c r="D372">
        <v>44057</v>
      </c>
    </row>
    <row r="373" spans="1:4" x14ac:dyDescent="0.25">
      <c r="A373">
        <v>98</v>
      </c>
      <c r="B373">
        <v>0</v>
      </c>
      <c r="C373">
        <v>1</v>
      </c>
      <c r="D373">
        <v>41964</v>
      </c>
    </row>
    <row r="374" spans="1:4" x14ac:dyDescent="0.25">
      <c r="A374">
        <v>99</v>
      </c>
      <c r="B374">
        <v>0</v>
      </c>
      <c r="C374">
        <v>1</v>
      </c>
      <c r="D374">
        <v>43709</v>
      </c>
    </row>
    <row r="375" spans="1:4" x14ac:dyDescent="0.25">
      <c r="A375">
        <v>100</v>
      </c>
      <c r="B375">
        <v>0</v>
      </c>
      <c r="C375">
        <v>1</v>
      </c>
      <c r="D375">
        <v>35630</v>
      </c>
    </row>
    <row r="376" spans="1:4" x14ac:dyDescent="0.25">
      <c r="A376">
        <v>101</v>
      </c>
      <c r="B376">
        <v>0</v>
      </c>
      <c r="C376">
        <v>1</v>
      </c>
      <c r="D376">
        <v>71437</v>
      </c>
    </row>
    <row r="377" spans="1:4" x14ac:dyDescent="0.25">
      <c r="A377">
        <v>102</v>
      </c>
      <c r="B377">
        <v>0</v>
      </c>
      <c r="C377">
        <v>1</v>
      </c>
      <c r="D377">
        <v>62519</v>
      </c>
    </row>
    <row r="378" spans="1:4" x14ac:dyDescent="0.25">
      <c r="A378">
        <v>103</v>
      </c>
      <c r="B378">
        <v>0</v>
      </c>
      <c r="C378">
        <v>1</v>
      </c>
      <c r="D378">
        <v>33339</v>
      </c>
    </row>
    <row r="379" spans="1:4" x14ac:dyDescent="0.25">
      <c r="A379">
        <v>104</v>
      </c>
      <c r="B379">
        <v>0</v>
      </c>
      <c r="C379">
        <v>1</v>
      </c>
      <c r="D379">
        <v>18118</v>
      </c>
    </row>
    <row r="380" spans="1:4" x14ac:dyDescent="0.25">
      <c r="A380">
        <v>105</v>
      </c>
      <c r="B380">
        <v>0</v>
      </c>
      <c r="C380">
        <v>1</v>
      </c>
      <c r="D380">
        <v>20703</v>
      </c>
    </row>
    <row r="381" spans="1:4" x14ac:dyDescent="0.25">
      <c r="A381">
        <v>106</v>
      </c>
      <c r="B381">
        <v>0</v>
      </c>
      <c r="C381">
        <v>1</v>
      </c>
      <c r="D381">
        <v>38455</v>
      </c>
    </row>
    <row r="382" spans="1:4" x14ac:dyDescent="0.25">
      <c r="A382">
        <v>107</v>
      </c>
      <c r="B382">
        <v>0</v>
      </c>
      <c r="C382">
        <v>1</v>
      </c>
      <c r="D382">
        <v>39390</v>
      </c>
    </row>
    <row r="383" spans="1:4" x14ac:dyDescent="0.25">
      <c r="A383">
        <v>108</v>
      </c>
      <c r="B383">
        <v>0</v>
      </c>
      <c r="C383">
        <v>1</v>
      </c>
      <c r="D383">
        <v>33750</v>
      </c>
    </row>
    <row r="384" spans="1:4" x14ac:dyDescent="0.25">
      <c r="A384">
        <v>109</v>
      </c>
      <c r="B384">
        <v>0</v>
      </c>
      <c r="C384">
        <v>1</v>
      </c>
      <c r="D384">
        <v>25884</v>
      </c>
    </row>
    <row r="385" spans="1:4" x14ac:dyDescent="0.25">
      <c r="A385">
        <v>110</v>
      </c>
      <c r="B385">
        <v>0</v>
      </c>
      <c r="C385">
        <v>1</v>
      </c>
      <c r="D385">
        <v>41239</v>
      </c>
    </row>
    <row r="386" spans="1:4" x14ac:dyDescent="0.25">
      <c r="A386">
        <v>111</v>
      </c>
      <c r="B386">
        <v>0</v>
      </c>
      <c r="C386">
        <v>1</v>
      </c>
      <c r="D386">
        <v>40678</v>
      </c>
    </row>
    <row r="387" spans="1:4" x14ac:dyDescent="0.25">
      <c r="A387">
        <v>112</v>
      </c>
      <c r="B387">
        <v>0</v>
      </c>
      <c r="C387">
        <v>1</v>
      </c>
      <c r="D387">
        <v>41557</v>
      </c>
    </row>
    <row r="388" spans="1:4" x14ac:dyDescent="0.25">
      <c r="A388">
        <v>113</v>
      </c>
      <c r="B388">
        <v>0</v>
      </c>
      <c r="C388">
        <v>1</v>
      </c>
      <c r="D388">
        <v>39074</v>
      </c>
    </row>
    <row r="389" spans="1:4" x14ac:dyDescent="0.25">
      <c r="A389">
        <v>114</v>
      </c>
      <c r="B389">
        <v>0</v>
      </c>
      <c r="C389">
        <v>1</v>
      </c>
      <c r="D389">
        <v>31249</v>
      </c>
    </row>
    <row r="390" spans="1:4" x14ac:dyDescent="0.25">
      <c r="A390">
        <v>115</v>
      </c>
      <c r="B390">
        <v>0</v>
      </c>
      <c r="C390">
        <v>1</v>
      </c>
      <c r="D390">
        <v>39739</v>
      </c>
    </row>
    <row r="391" spans="1:4" x14ac:dyDescent="0.25">
      <c r="A391">
        <v>116</v>
      </c>
      <c r="B391">
        <v>0</v>
      </c>
      <c r="C391">
        <v>1</v>
      </c>
      <c r="D391">
        <v>0</v>
      </c>
    </row>
    <row r="392" spans="1:4" x14ac:dyDescent="0.25">
      <c r="A392" t="s">
        <v>496</v>
      </c>
      <c r="B392" t="s">
        <v>497</v>
      </c>
    </row>
    <row r="393" spans="1:4" x14ac:dyDescent="0.25">
      <c r="A393">
        <v>0</v>
      </c>
      <c r="B393" t="s">
        <v>494</v>
      </c>
    </row>
    <row r="394" spans="1:4" x14ac:dyDescent="0.25">
      <c r="A394">
        <v>5</v>
      </c>
      <c r="B394" t="s">
        <v>498</v>
      </c>
    </row>
    <row r="395" spans="1:4" x14ac:dyDescent="0.25">
      <c r="A395">
        <v>2</v>
      </c>
      <c r="B395" t="s">
        <v>499</v>
      </c>
    </row>
    <row r="396" spans="1:4" x14ac:dyDescent="0.25">
      <c r="A396" t="s">
        <v>500</v>
      </c>
      <c r="B396" t="s">
        <v>501</v>
      </c>
    </row>
    <row r="397" spans="1:4" x14ac:dyDescent="0.25">
      <c r="A397">
        <v>3</v>
      </c>
      <c r="B397" t="s">
        <v>491</v>
      </c>
    </row>
    <row r="398" spans="1:4" x14ac:dyDescent="0.25">
      <c r="A398">
        <v>1</v>
      </c>
      <c r="B398" t="s">
        <v>502</v>
      </c>
    </row>
    <row r="399" spans="1:4" x14ac:dyDescent="0.25">
      <c r="A399">
        <v>79</v>
      </c>
      <c r="B399">
        <v>0</v>
      </c>
      <c r="C399">
        <v>1</v>
      </c>
      <c r="D399">
        <v>47879</v>
      </c>
    </row>
    <row r="400" spans="1:4" x14ac:dyDescent="0.25">
      <c r="A400">
        <v>80</v>
      </c>
      <c r="B400">
        <v>0</v>
      </c>
      <c r="C400">
        <v>1</v>
      </c>
      <c r="D400">
        <v>55783</v>
      </c>
    </row>
    <row r="401" spans="1:4" x14ac:dyDescent="0.25">
      <c r="A401">
        <v>81</v>
      </c>
      <c r="B401">
        <v>0</v>
      </c>
      <c r="C401">
        <v>1</v>
      </c>
      <c r="D401">
        <v>59748</v>
      </c>
    </row>
    <row r="402" spans="1:4" x14ac:dyDescent="0.25">
      <c r="A402">
        <v>82</v>
      </c>
      <c r="B402">
        <v>0</v>
      </c>
      <c r="C402">
        <v>1</v>
      </c>
      <c r="D402">
        <v>42558</v>
      </c>
    </row>
    <row r="403" spans="1:4" x14ac:dyDescent="0.25">
      <c r="A403">
        <v>83</v>
      </c>
      <c r="B403">
        <v>0</v>
      </c>
      <c r="C403">
        <v>1</v>
      </c>
      <c r="D403">
        <v>52346</v>
      </c>
    </row>
    <row r="404" spans="1:4" x14ac:dyDescent="0.25">
      <c r="A404">
        <v>84</v>
      </c>
      <c r="B404">
        <v>0</v>
      </c>
      <c r="C404">
        <v>1</v>
      </c>
      <c r="D404">
        <v>73476</v>
      </c>
    </row>
    <row r="405" spans="1:4" x14ac:dyDescent="0.25">
      <c r="A405">
        <v>85</v>
      </c>
      <c r="B405">
        <v>0</v>
      </c>
      <c r="C405">
        <v>1</v>
      </c>
      <c r="D405">
        <v>61405</v>
      </c>
    </row>
    <row r="406" spans="1:4" x14ac:dyDescent="0.25">
      <c r="A406">
        <v>86</v>
      </c>
      <c r="B406">
        <v>0</v>
      </c>
      <c r="C406">
        <v>1</v>
      </c>
      <c r="D406">
        <v>73676</v>
      </c>
    </row>
    <row r="407" spans="1:4" x14ac:dyDescent="0.25">
      <c r="A407">
        <v>87</v>
      </c>
      <c r="B407">
        <v>0</v>
      </c>
      <c r="C407">
        <v>1</v>
      </c>
      <c r="D407">
        <v>89950</v>
      </c>
    </row>
    <row r="408" spans="1:4" x14ac:dyDescent="0.25">
      <c r="A408">
        <v>88</v>
      </c>
      <c r="B408">
        <v>0</v>
      </c>
      <c r="C408">
        <v>1</v>
      </c>
      <c r="D408">
        <v>107760</v>
      </c>
    </row>
    <row r="409" spans="1:4" x14ac:dyDescent="0.25">
      <c r="A409">
        <v>89</v>
      </c>
      <c r="B409">
        <v>0</v>
      </c>
      <c r="C409">
        <v>1</v>
      </c>
      <c r="D409">
        <v>132991</v>
      </c>
    </row>
    <row r="410" spans="1:4" x14ac:dyDescent="0.25">
      <c r="A410">
        <v>90</v>
      </c>
      <c r="B410">
        <v>0</v>
      </c>
      <c r="C410">
        <v>1</v>
      </c>
      <c r="D410">
        <v>131175</v>
      </c>
    </row>
    <row r="411" spans="1:4" x14ac:dyDescent="0.25">
      <c r="A411">
        <v>91</v>
      </c>
      <c r="B411">
        <v>0</v>
      </c>
      <c r="C411">
        <v>1</v>
      </c>
      <c r="D411">
        <v>78815</v>
      </c>
    </row>
    <row r="412" spans="1:4" x14ac:dyDescent="0.25">
      <c r="A412">
        <v>92</v>
      </c>
      <c r="B412">
        <v>0</v>
      </c>
      <c r="C412">
        <v>1</v>
      </c>
      <c r="D412">
        <v>57081</v>
      </c>
    </row>
    <row r="413" spans="1:4" x14ac:dyDescent="0.25">
      <c r="A413">
        <v>93</v>
      </c>
      <c r="B413">
        <v>0</v>
      </c>
      <c r="C413">
        <v>1</v>
      </c>
      <c r="D413">
        <v>60902</v>
      </c>
    </row>
    <row r="414" spans="1:4" x14ac:dyDescent="0.25">
      <c r="A414">
        <v>94</v>
      </c>
      <c r="B414">
        <v>0</v>
      </c>
      <c r="C414">
        <v>1</v>
      </c>
      <c r="D414">
        <v>75276</v>
      </c>
    </row>
    <row r="415" spans="1:4" x14ac:dyDescent="0.25">
      <c r="A415">
        <v>95</v>
      </c>
      <c r="B415">
        <v>0</v>
      </c>
      <c r="C415">
        <v>1</v>
      </c>
      <c r="D415">
        <v>115106</v>
      </c>
    </row>
    <row r="416" spans="1:4" x14ac:dyDescent="0.25">
      <c r="A416">
        <v>96</v>
      </c>
      <c r="B416">
        <v>0</v>
      </c>
      <c r="C416">
        <v>1</v>
      </c>
      <c r="D416">
        <v>100783</v>
      </c>
    </row>
    <row r="417" spans="1:4" x14ac:dyDescent="0.25">
      <c r="A417">
        <v>97</v>
      </c>
      <c r="B417">
        <v>0</v>
      </c>
      <c r="C417">
        <v>1</v>
      </c>
      <c r="D417">
        <v>74486</v>
      </c>
    </row>
    <row r="418" spans="1:4" x14ac:dyDescent="0.25">
      <c r="A418">
        <v>98</v>
      </c>
      <c r="B418">
        <v>0</v>
      </c>
      <c r="C418">
        <v>1</v>
      </c>
      <c r="D418">
        <v>86710</v>
      </c>
    </row>
    <row r="419" spans="1:4" x14ac:dyDescent="0.25">
      <c r="A419">
        <v>99</v>
      </c>
      <c r="B419">
        <v>0</v>
      </c>
      <c r="C419">
        <v>1</v>
      </c>
      <c r="D419">
        <v>135932</v>
      </c>
    </row>
    <row r="420" spans="1:4" x14ac:dyDescent="0.25">
      <c r="A420">
        <v>100</v>
      </c>
      <c r="B420">
        <v>0</v>
      </c>
      <c r="C420">
        <v>1</v>
      </c>
      <c r="D420">
        <v>93738</v>
      </c>
    </row>
    <row r="421" spans="1:4" x14ac:dyDescent="0.25">
      <c r="A421">
        <v>101</v>
      </c>
      <c r="B421">
        <v>0</v>
      </c>
      <c r="C421">
        <v>1</v>
      </c>
      <c r="D421">
        <v>140850</v>
      </c>
    </row>
    <row r="422" spans="1:4" x14ac:dyDescent="0.25">
      <c r="A422">
        <v>102</v>
      </c>
      <c r="B422">
        <v>0</v>
      </c>
      <c r="C422">
        <v>1</v>
      </c>
      <c r="D422">
        <v>141090</v>
      </c>
    </row>
    <row r="423" spans="1:4" x14ac:dyDescent="0.25">
      <c r="A423">
        <v>103</v>
      </c>
      <c r="B423">
        <v>0</v>
      </c>
      <c r="C423">
        <v>1</v>
      </c>
      <c r="D423">
        <v>132044</v>
      </c>
    </row>
    <row r="424" spans="1:4" x14ac:dyDescent="0.25">
      <c r="A424">
        <v>104</v>
      </c>
      <c r="B424">
        <v>0</v>
      </c>
      <c r="C424">
        <v>1</v>
      </c>
      <c r="D424">
        <v>121612</v>
      </c>
    </row>
    <row r="425" spans="1:4" x14ac:dyDescent="0.25">
      <c r="A425">
        <v>105</v>
      </c>
      <c r="B425">
        <v>0</v>
      </c>
      <c r="C425">
        <v>1</v>
      </c>
      <c r="D425">
        <v>150845</v>
      </c>
    </row>
    <row r="426" spans="1:4" x14ac:dyDescent="0.25">
      <c r="A426">
        <v>106</v>
      </c>
      <c r="B426">
        <v>0</v>
      </c>
      <c r="C426">
        <v>1</v>
      </c>
      <c r="D426">
        <v>180230</v>
      </c>
    </row>
    <row r="427" spans="1:4" x14ac:dyDescent="0.25">
      <c r="A427">
        <v>107</v>
      </c>
      <c r="B427">
        <v>0</v>
      </c>
      <c r="C427">
        <v>1</v>
      </c>
      <c r="D427">
        <v>205607</v>
      </c>
    </row>
    <row r="428" spans="1:4" x14ac:dyDescent="0.25">
      <c r="A428">
        <v>108</v>
      </c>
      <c r="B428">
        <v>0</v>
      </c>
      <c r="C428">
        <v>1</v>
      </c>
      <c r="D428">
        <v>145290</v>
      </c>
    </row>
    <row r="429" spans="1:4" x14ac:dyDescent="0.25">
      <c r="A429">
        <v>109</v>
      </c>
      <c r="B429">
        <v>0</v>
      </c>
      <c r="C429">
        <v>1</v>
      </c>
      <c r="D429">
        <v>129251</v>
      </c>
    </row>
    <row r="430" spans="1:4" x14ac:dyDescent="0.25">
      <c r="A430">
        <v>110</v>
      </c>
      <c r="B430">
        <v>0</v>
      </c>
      <c r="C430">
        <v>1</v>
      </c>
      <c r="D430">
        <v>134477</v>
      </c>
    </row>
    <row r="431" spans="1:4" x14ac:dyDescent="0.25">
      <c r="A431">
        <v>111</v>
      </c>
      <c r="B431">
        <v>0</v>
      </c>
      <c r="C431">
        <v>1</v>
      </c>
      <c r="D431">
        <v>146289</v>
      </c>
    </row>
    <row r="432" spans="1:4" x14ac:dyDescent="0.25">
      <c r="A432">
        <v>112</v>
      </c>
      <c r="B432">
        <v>0</v>
      </c>
      <c r="C432">
        <v>1</v>
      </c>
      <c r="D432">
        <v>178583</v>
      </c>
    </row>
    <row r="433" spans="1:4" x14ac:dyDescent="0.25">
      <c r="A433">
        <v>113</v>
      </c>
      <c r="B433">
        <v>0</v>
      </c>
      <c r="C433">
        <v>1</v>
      </c>
      <c r="D433">
        <v>173195</v>
      </c>
    </row>
    <row r="434" spans="1:4" x14ac:dyDescent="0.25">
      <c r="A434">
        <v>114</v>
      </c>
      <c r="B434">
        <v>0</v>
      </c>
      <c r="C434">
        <v>1</v>
      </c>
      <c r="D434">
        <v>96442</v>
      </c>
    </row>
    <row r="435" spans="1:4" x14ac:dyDescent="0.25">
      <c r="A435">
        <v>115</v>
      </c>
      <c r="B435">
        <v>0</v>
      </c>
      <c r="C435">
        <v>1</v>
      </c>
      <c r="D435">
        <v>131300</v>
      </c>
    </row>
    <row r="436" spans="1:4" x14ac:dyDescent="0.25">
      <c r="A436">
        <v>116</v>
      </c>
      <c r="B436">
        <v>0</v>
      </c>
      <c r="C436">
        <v>1</v>
      </c>
      <c r="D436">
        <v>0</v>
      </c>
    </row>
    <row r="437" spans="1:4" x14ac:dyDescent="0.25">
      <c r="A437" t="s">
        <v>503</v>
      </c>
      <c r="B437" t="s">
        <v>504</v>
      </c>
    </row>
    <row r="438" spans="1:4" x14ac:dyDescent="0.25">
      <c r="A438">
        <v>0</v>
      </c>
      <c r="B438" t="s">
        <v>494</v>
      </c>
    </row>
    <row r="439" spans="1:4" x14ac:dyDescent="0.25">
      <c r="A439">
        <v>2</v>
      </c>
      <c r="B439" t="s">
        <v>505</v>
      </c>
    </row>
    <row r="440" spans="1:4" x14ac:dyDescent="0.25">
      <c r="A440">
        <v>3</v>
      </c>
      <c r="B440" t="s">
        <v>491</v>
      </c>
    </row>
    <row r="441" spans="1:4" x14ac:dyDescent="0.25">
      <c r="A441">
        <v>1</v>
      </c>
      <c r="B441" t="s">
        <v>478</v>
      </c>
    </row>
    <row r="442" spans="1:4" x14ac:dyDescent="0.25">
      <c r="A442">
        <v>79</v>
      </c>
      <c r="B442">
        <v>0</v>
      </c>
      <c r="C442">
        <v>1</v>
      </c>
      <c r="D442">
        <v>27357</v>
      </c>
    </row>
    <row r="443" spans="1:4" x14ac:dyDescent="0.25">
      <c r="A443">
        <v>80</v>
      </c>
      <c r="B443">
        <v>0</v>
      </c>
      <c r="C443">
        <v>1</v>
      </c>
      <c r="D443">
        <v>23258</v>
      </c>
    </row>
    <row r="444" spans="1:4" x14ac:dyDescent="0.25">
      <c r="A444">
        <v>81</v>
      </c>
      <c r="B444">
        <v>0</v>
      </c>
      <c r="C444">
        <v>1</v>
      </c>
      <c r="D444">
        <v>11551</v>
      </c>
    </row>
    <row r="445" spans="1:4" x14ac:dyDescent="0.25">
      <c r="A445">
        <v>82</v>
      </c>
      <c r="B445">
        <v>0</v>
      </c>
      <c r="C445">
        <v>1</v>
      </c>
      <c r="D445">
        <v>13819</v>
      </c>
    </row>
    <row r="446" spans="1:4" x14ac:dyDescent="0.25">
      <c r="A446">
        <v>83</v>
      </c>
      <c r="B446">
        <v>0</v>
      </c>
      <c r="C446">
        <v>1</v>
      </c>
      <c r="D446">
        <v>26327</v>
      </c>
    </row>
    <row r="447" spans="1:4" x14ac:dyDescent="0.25">
      <c r="A447">
        <v>84</v>
      </c>
      <c r="B447">
        <v>0</v>
      </c>
      <c r="C447">
        <v>1</v>
      </c>
      <c r="D447">
        <v>19664</v>
      </c>
    </row>
    <row r="448" spans="1:4" x14ac:dyDescent="0.25">
      <c r="A448">
        <v>85</v>
      </c>
      <c r="B448">
        <v>0</v>
      </c>
      <c r="C448">
        <v>1</v>
      </c>
      <c r="D448">
        <v>25177</v>
      </c>
    </row>
    <row r="449" spans="1:4" x14ac:dyDescent="0.25">
      <c r="A449">
        <v>86</v>
      </c>
      <c r="B449">
        <v>0</v>
      </c>
      <c r="C449">
        <v>1</v>
      </c>
      <c r="D449">
        <v>22453</v>
      </c>
    </row>
    <row r="450" spans="1:4" x14ac:dyDescent="0.25">
      <c r="A450">
        <v>87</v>
      </c>
      <c r="B450">
        <v>0</v>
      </c>
      <c r="C450">
        <v>1</v>
      </c>
      <c r="D450">
        <v>34100</v>
      </c>
    </row>
    <row r="451" spans="1:4" x14ac:dyDescent="0.25">
      <c r="A451">
        <v>88</v>
      </c>
      <c r="B451">
        <v>0</v>
      </c>
      <c r="C451">
        <v>1</v>
      </c>
      <c r="D451">
        <v>32611</v>
      </c>
    </row>
    <row r="452" spans="1:4" x14ac:dyDescent="0.25">
      <c r="A452">
        <v>89</v>
      </c>
      <c r="B452">
        <v>0</v>
      </c>
      <c r="C452">
        <v>1</v>
      </c>
      <c r="D452">
        <v>40057</v>
      </c>
    </row>
    <row r="453" spans="1:4" x14ac:dyDescent="0.25">
      <c r="A453">
        <v>90</v>
      </c>
      <c r="B453">
        <v>0</v>
      </c>
      <c r="C453">
        <v>1</v>
      </c>
      <c r="D453">
        <v>31781</v>
      </c>
    </row>
    <row r="454" spans="1:4" x14ac:dyDescent="0.25">
      <c r="A454">
        <v>91</v>
      </c>
      <c r="B454">
        <v>0</v>
      </c>
      <c r="C454">
        <v>1</v>
      </c>
      <c r="D454">
        <v>28768</v>
      </c>
    </row>
    <row r="455" spans="1:4" x14ac:dyDescent="0.25">
      <c r="A455">
        <v>92</v>
      </c>
      <c r="B455">
        <v>0</v>
      </c>
      <c r="C455">
        <v>1</v>
      </c>
      <c r="D455">
        <v>21065</v>
      </c>
    </row>
    <row r="456" spans="1:4" x14ac:dyDescent="0.25">
      <c r="A456">
        <v>93</v>
      </c>
      <c r="B456">
        <v>0</v>
      </c>
      <c r="C456">
        <v>1</v>
      </c>
      <c r="D456">
        <v>16357</v>
      </c>
    </row>
    <row r="457" spans="1:4" x14ac:dyDescent="0.25">
      <c r="A457">
        <v>94</v>
      </c>
      <c r="B457">
        <v>0</v>
      </c>
      <c r="C457">
        <v>1</v>
      </c>
      <c r="D457">
        <v>20180</v>
      </c>
    </row>
    <row r="458" spans="1:4" x14ac:dyDescent="0.25">
      <c r="A458">
        <v>95</v>
      </c>
      <c r="B458">
        <v>0</v>
      </c>
      <c r="C458">
        <v>1</v>
      </c>
      <c r="D458">
        <v>22176</v>
      </c>
    </row>
    <row r="459" spans="1:4" x14ac:dyDescent="0.25">
      <c r="A459">
        <v>96</v>
      </c>
      <c r="B459">
        <v>0</v>
      </c>
      <c r="C459">
        <v>1</v>
      </c>
      <c r="D459">
        <v>18238</v>
      </c>
    </row>
    <row r="460" spans="1:4" x14ac:dyDescent="0.25">
      <c r="A460">
        <v>97</v>
      </c>
      <c r="B460">
        <v>0</v>
      </c>
      <c r="C460">
        <v>1</v>
      </c>
      <c r="D460">
        <v>17558</v>
      </c>
    </row>
    <row r="461" spans="1:4" x14ac:dyDescent="0.25">
      <c r="A461">
        <v>98</v>
      </c>
      <c r="B461">
        <v>0</v>
      </c>
      <c r="C461">
        <v>1</v>
      </c>
      <c r="D461">
        <v>21967</v>
      </c>
    </row>
    <row r="462" spans="1:4" x14ac:dyDescent="0.25">
      <c r="A462">
        <v>99</v>
      </c>
      <c r="B462">
        <v>0</v>
      </c>
      <c r="C462">
        <v>1</v>
      </c>
      <c r="D462">
        <v>25392</v>
      </c>
    </row>
    <row r="463" spans="1:4" x14ac:dyDescent="0.25">
      <c r="A463">
        <v>100</v>
      </c>
      <c r="B463">
        <v>0</v>
      </c>
      <c r="C463">
        <v>1</v>
      </c>
      <c r="D463">
        <v>19859</v>
      </c>
    </row>
    <row r="464" spans="1:4" x14ac:dyDescent="0.25">
      <c r="A464">
        <v>101</v>
      </c>
      <c r="B464">
        <v>0</v>
      </c>
      <c r="C464">
        <v>1</v>
      </c>
      <c r="D464">
        <v>27923</v>
      </c>
    </row>
    <row r="465" spans="1:4" x14ac:dyDescent="0.25">
      <c r="A465">
        <v>102</v>
      </c>
      <c r="B465">
        <v>0</v>
      </c>
      <c r="C465">
        <v>1</v>
      </c>
      <c r="D465">
        <v>25437</v>
      </c>
    </row>
    <row r="466" spans="1:4" x14ac:dyDescent="0.25">
      <c r="A466">
        <v>103</v>
      </c>
      <c r="B466">
        <v>0</v>
      </c>
      <c r="C466">
        <v>1</v>
      </c>
      <c r="D466">
        <v>17519</v>
      </c>
    </row>
    <row r="467" spans="1:4" x14ac:dyDescent="0.25">
      <c r="A467">
        <v>104</v>
      </c>
      <c r="B467">
        <v>0</v>
      </c>
      <c r="C467">
        <v>1</v>
      </c>
      <c r="D467">
        <v>30786</v>
      </c>
    </row>
    <row r="468" spans="1:4" x14ac:dyDescent="0.25">
      <c r="A468">
        <v>105</v>
      </c>
      <c r="B468">
        <v>0</v>
      </c>
      <c r="C468">
        <v>1</v>
      </c>
      <c r="D468">
        <v>14385</v>
      </c>
    </row>
    <row r="469" spans="1:4" x14ac:dyDescent="0.25">
      <c r="A469">
        <v>106</v>
      </c>
      <c r="B469">
        <v>0</v>
      </c>
      <c r="C469">
        <v>1</v>
      </c>
      <c r="D469">
        <v>23699</v>
      </c>
    </row>
    <row r="470" spans="1:4" x14ac:dyDescent="0.25">
      <c r="A470">
        <v>107</v>
      </c>
      <c r="B470">
        <v>0</v>
      </c>
      <c r="C470">
        <v>1</v>
      </c>
      <c r="D470">
        <v>20544</v>
      </c>
    </row>
    <row r="471" spans="1:4" x14ac:dyDescent="0.25">
      <c r="A471">
        <v>108</v>
      </c>
      <c r="B471">
        <v>0</v>
      </c>
      <c r="C471">
        <v>1</v>
      </c>
      <c r="D471">
        <v>28627</v>
      </c>
    </row>
    <row r="472" spans="1:4" x14ac:dyDescent="0.25">
      <c r="A472">
        <v>109</v>
      </c>
      <c r="B472">
        <v>0</v>
      </c>
      <c r="C472">
        <v>1</v>
      </c>
      <c r="D472">
        <v>9784</v>
      </c>
    </row>
    <row r="473" spans="1:4" x14ac:dyDescent="0.25">
      <c r="A473">
        <v>110</v>
      </c>
      <c r="B473">
        <v>0</v>
      </c>
      <c r="C473">
        <v>1</v>
      </c>
      <c r="D473">
        <v>13182</v>
      </c>
    </row>
    <row r="474" spans="1:4" x14ac:dyDescent="0.25">
      <c r="A474">
        <v>111</v>
      </c>
      <c r="B474">
        <v>0</v>
      </c>
      <c r="C474">
        <v>1</v>
      </c>
      <c r="D474">
        <v>15777</v>
      </c>
    </row>
    <row r="475" spans="1:4" x14ac:dyDescent="0.25">
      <c r="A475">
        <v>112</v>
      </c>
      <c r="B475">
        <v>0</v>
      </c>
      <c r="C475">
        <v>1</v>
      </c>
      <c r="D475">
        <v>14605</v>
      </c>
    </row>
    <row r="476" spans="1:4" x14ac:dyDescent="0.25">
      <c r="A476">
        <v>113</v>
      </c>
      <c r="B476">
        <v>0</v>
      </c>
      <c r="C476">
        <v>1</v>
      </c>
      <c r="D476">
        <v>15574</v>
      </c>
    </row>
    <row r="477" spans="1:4" x14ac:dyDescent="0.25">
      <c r="A477">
        <v>114</v>
      </c>
      <c r="B477">
        <v>0</v>
      </c>
      <c r="C477">
        <v>1</v>
      </c>
      <c r="D477">
        <v>5476</v>
      </c>
    </row>
    <row r="478" spans="1:4" x14ac:dyDescent="0.25">
      <c r="A478">
        <v>115</v>
      </c>
      <c r="B478">
        <v>0</v>
      </c>
      <c r="C478">
        <v>1</v>
      </c>
      <c r="D478">
        <v>7478</v>
      </c>
    </row>
    <row r="479" spans="1:4" x14ac:dyDescent="0.25">
      <c r="A479">
        <v>116</v>
      </c>
      <c r="B479">
        <v>0</v>
      </c>
      <c r="C479">
        <v>1</v>
      </c>
      <c r="D479">
        <v>0</v>
      </c>
    </row>
    <row r="480" spans="1:4" x14ac:dyDescent="0.25">
      <c r="A480" t="s">
        <v>506</v>
      </c>
      <c r="B480" t="s">
        <v>507</v>
      </c>
    </row>
    <row r="481" spans="1:4" x14ac:dyDescent="0.25">
      <c r="A481">
        <v>0</v>
      </c>
      <c r="B481" t="s">
        <v>508</v>
      </c>
    </row>
    <row r="482" spans="1:4" x14ac:dyDescent="0.25">
      <c r="A482">
        <v>1</v>
      </c>
      <c r="B482" t="s">
        <v>458</v>
      </c>
    </row>
    <row r="483" spans="1:4" x14ac:dyDescent="0.25">
      <c r="A483">
        <v>3</v>
      </c>
      <c r="B483" t="s">
        <v>471</v>
      </c>
    </row>
    <row r="484" spans="1:4" x14ac:dyDescent="0.25">
      <c r="A484">
        <v>1</v>
      </c>
      <c r="B484" t="s">
        <v>478</v>
      </c>
    </row>
    <row r="485" spans="1:4" x14ac:dyDescent="0.25">
      <c r="A485">
        <v>79</v>
      </c>
      <c r="B485">
        <v>0</v>
      </c>
      <c r="C485">
        <v>1</v>
      </c>
      <c r="D485">
        <v>0</v>
      </c>
    </row>
    <row r="486" spans="1:4" x14ac:dyDescent="0.25">
      <c r="A486">
        <v>80</v>
      </c>
      <c r="B486">
        <v>0</v>
      </c>
      <c r="C486">
        <v>1</v>
      </c>
      <c r="D486">
        <v>1821</v>
      </c>
    </row>
    <row r="487" spans="1:4" x14ac:dyDescent="0.25">
      <c r="A487">
        <v>81</v>
      </c>
      <c r="B487">
        <v>0</v>
      </c>
      <c r="C487">
        <v>1</v>
      </c>
      <c r="D487">
        <v>1549</v>
      </c>
    </row>
    <row r="488" spans="1:4" x14ac:dyDescent="0.25">
      <c r="A488">
        <v>82</v>
      </c>
      <c r="B488">
        <v>0</v>
      </c>
      <c r="C488">
        <v>1</v>
      </c>
      <c r="D488">
        <v>479</v>
      </c>
    </row>
    <row r="489" spans="1:4" x14ac:dyDescent="0.25">
      <c r="A489">
        <v>83</v>
      </c>
      <c r="B489">
        <v>0</v>
      </c>
      <c r="C489">
        <v>1</v>
      </c>
      <c r="D489">
        <v>510</v>
      </c>
    </row>
    <row r="490" spans="1:4" x14ac:dyDescent="0.25">
      <c r="A490">
        <v>84</v>
      </c>
      <c r="B490">
        <v>0</v>
      </c>
      <c r="C490">
        <v>1</v>
      </c>
      <c r="D490">
        <v>233</v>
      </c>
    </row>
    <row r="491" spans="1:4" x14ac:dyDescent="0.25">
      <c r="A491">
        <v>85</v>
      </c>
      <c r="B491">
        <v>0</v>
      </c>
      <c r="C491">
        <v>1</v>
      </c>
      <c r="D491">
        <v>703</v>
      </c>
    </row>
    <row r="492" spans="1:4" x14ac:dyDescent="0.25">
      <c r="A492">
        <v>86</v>
      </c>
      <c r="B492">
        <v>0</v>
      </c>
      <c r="C492">
        <v>1</v>
      </c>
      <c r="D492">
        <v>396</v>
      </c>
    </row>
    <row r="493" spans="1:4" x14ac:dyDescent="0.25">
      <c r="A493">
        <v>87</v>
      </c>
      <c r="B493">
        <v>0</v>
      </c>
      <c r="C493">
        <v>1</v>
      </c>
      <c r="D493">
        <v>429</v>
      </c>
    </row>
    <row r="494" spans="1:4" x14ac:dyDescent="0.25">
      <c r="A494">
        <v>88</v>
      </c>
      <c r="B494">
        <v>0</v>
      </c>
      <c r="C494">
        <v>1</v>
      </c>
      <c r="D494">
        <v>689</v>
      </c>
    </row>
    <row r="495" spans="1:4" x14ac:dyDescent="0.25">
      <c r="A495">
        <v>89</v>
      </c>
      <c r="B495">
        <v>0</v>
      </c>
      <c r="C495">
        <v>1</v>
      </c>
      <c r="D495">
        <v>909</v>
      </c>
    </row>
    <row r="496" spans="1:4" x14ac:dyDescent="0.25">
      <c r="A496">
        <v>90</v>
      </c>
      <c r="B496">
        <v>0</v>
      </c>
      <c r="C496">
        <v>1</v>
      </c>
      <c r="D496">
        <v>152</v>
      </c>
    </row>
    <row r="497" spans="1:4" x14ac:dyDescent="0.25">
      <c r="A497">
        <v>91</v>
      </c>
      <c r="B497">
        <v>0</v>
      </c>
      <c r="C497">
        <v>1</v>
      </c>
      <c r="D497">
        <v>473</v>
      </c>
    </row>
    <row r="498" spans="1:4" x14ac:dyDescent="0.25">
      <c r="A498">
        <v>92</v>
      </c>
      <c r="B498">
        <v>0</v>
      </c>
      <c r="C498">
        <v>1</v>
      </c>
      <c r="D498">
        <v>601</v>
      </c>
    </row>
    <row r="499" spans="1:4" x14ac:dyDescent="0.25">
      <c r="A499">
        <v>93</v>
      </c>
      <c r="B499">
        <v>0</v>
      </c>
      <c r="C499">
        <v>1</v>
      </c>
      <c r="D499">
        <v>684</v>
      </c>
    </row>
    <row r="500" spans="1:4" x14ac:dyDescent="0.25">
      <c r="A500">
        <v>94</v>
      </c>
      <c r="B500">
        <v>0</v>
      </c>
      <c r="C500">
        <v>1</v>
      </c>
      <c r="D500">
        <v>163</v>
      </c>
    </row>
    <row r="501" spans="1:4" x14ac:dyDescent="0.25">
      <c r="A501">
        <v>95</v>
      </c>
      <c r="B501">
        <v>0</v>
      </c>
      <c r="C501">
        <v>1</v>
      </c>
      <c r="D501">
        <v>520</v>
      </c>
    </row>
    <row r="502" spans="1:4" x14ac:dyDescent="0.25">
      <c r="A502">
        <v>96</v>
      </c>
      <c r="B502">
        <v>0</v>
      </c>
      <c r="C502">
        <v>1</v>
      </c>
      <c r="D502">
        <v>738</v>
      </c>
    </row>
    <row r="503" spans="1:4" x14ac:dyDescent="0.25">
      <c r="A503">
        <v>97</v>
      </c>
      <c r="B503">
        <v>0</v>
      </c>
      <c r="C503">
        <v>1</v>
      </c>
      <c r="D503">
        <v>797</v>
      </c>
    </row>
    <row r="504" spans="1:4" x14ac:dyDescent="0.25">
      <c r="A504">
        <v>98</v>
      </c>
      <c r="B504">
        <v>0</v>
      </c>
      <c r="C504">
        <v>1</v>
      </c>
      <c r="D504">
        <v>527</v>
      </c>
    </row>
    <row r="505" spans="1:4" x14ac:dyDescent="0.25">
      <c r="A505">
        <v>99</v>
      </c>
      <c r="B505">
        <v>0</v>
      </c>
      <c r="C505">
        <v>1</v>
      </c>
      <c r="D505">
        <v>989</v>
      </c>
    </row>
    <row r="506" spans="1:4" x14ac:dyDescent="0.25">
      <c r="A506">
        <v>100</v>
      </c>
      <c r="B506">
        <v>0</v>
      </c>
      <c r="C506">
        <v>1</v>
      </c>
      <c r="D506">
        <v>1526</v>
      </c>
    </row>
    <row r="507" spans="1:4" x14ac:dyDescent="0.25">
      <c r="A507">
        <v>101</v>
      </c>
      <c r="B507">
        <v>0</v>
      </c>
      <c r="C507">
        <v>1</v>
      </c>
      <c r="D507">
        <v>2452</v>
      </c>
    </row>
    <row r="508" spans="1:4" x14ac:dyDescent="0.25">
      <c r="A508">
        <v>102</v>
      </c>
      <c r="B508">
        <v>0</v>
      </c>
      <c r="C508">
        <v>1</v>
      </c>
      <c r="D508">
        <v>4030</v>
      </c>
    </row>
    <row r="509" spans="1:4" x14ac:dyDescent="0.25">
      <c r="A509">
        <v>103</v>
      </c>
      <c r="B509">
        <v>0</v>
      </c>
      <c r="C509">
        <v>1</v>
      </c>
      <c r="D509">
        <v>3061</v>
      </c>
    </row>
    <row r="510" spans="1:4" x14ac:dyDescent="0.25">
      <c r="A510">
        <v>104</v>
      </c>
      <c r="B510">
        <v>0</v>
      </c>
      <c r="C510">
        <v>1</v>
      </c>
      <c r="D510">
        <v>1849</v>
      </c>
    </row>
    <row r="511" spans="1:4" x14ac:dyDescent="0.25">
      <c r="A511">
        <v>105</v>
      </c>
      <c r="B511">
        <v>0</v>
      </c>
      <c r="C511">
        <v>1</v>
      </c>
      <c r="D511">
        <v>2167</v>
      </c>
    </row>
    <row r="512" spans="1:4" x14ac:dyDescent="0.25">
      <c r="A512">
        <v>106</v>
      </c>
      <c r="B512">
        <v>0</v>
      </c>
      <c r="C512">
        <v>1</v>
      </c>
      <c r="D512">
        <v>1539</v>
      </c>
    </row>
    <row r="513" spans="1:4" x14ac:dyDescent="0.25">
      <c r="A513">
        <v>107</v>
      </c>
      <c r="B513">
        <v>0</v>
      </c>
      <c r="C513">
        <v>1</v>
      </c>
      <c r="D513">
        <v>1620</v>
      </c>
    </row>
    <row r="514" spans="1:4" x14ac:dyDescent="0.25">
      <c r="A514">
        <v>108</v>
      </c>
      <c r="B514">
        <v>0</v>
      </c>
      <c r="C514">
        <v>1</v>
      </c>
      <c r="D514">
        <v>1584</v>
      </c>
    </row>
    <row r="515" spans="1:4" x14ac:dyDescent="0.25">
      <c r="A515">
        <v>109</v>
      </c>
      <c r="B515">
        <v>0</v>
      </c>
      <c r="C515">
        <v>1</v>
      </c>
      <c r="D515">
        <v>2197</v>
      </c>
    </row>
    <row r="516" spans="1:4" x14ac:dyDescent="0.25">
      <c r="A516">
        <v>110</v>
      </c>
      <c r="B516">
        <v>0</v>
      </c>
      <c r="C516">
        <v>1</v>
      </c>
      <c r="D516">
        <v>2421</v>
      </c>
    </row>
    <row r="517" spans="1:4" x14ac:dyDescent="0.25">
      <c r="A517">
        <v>111</v>
      </c>
      <c r="B517">
        <v>0</v>
      </c>
      <c r="C517">
        <v>1</v>
      </c>
      <c r="D517">
        <v>1236</v>
      </c>
    </row>
    <row r="518" spans="1:4" x14ac:dyDescent="0.25">
      <c r="A518">
        <v>112</v>
      </c>
      <c r="B518">
        <v>0</v>
      </c>
      <c r="C518">
        <v>1</v>
      </c>
      <c r="D518">
        <v>1225</v>
      </c>
    </row>
    <row r="519" spans="1:4" x14ac:dyDescent="0.25">
      <c r="A519">
        <v>113</v>
      </c>
      <c r="B519">
        <v>0</v>
      </c>
      <c r="C519">
        <v>1</v>
      </c>
      <c r="D519">
        <v>1466</v>
      </c>
    </row>
    <row r="520" spans="1:4" x14ac:dyDescent="0.25">
      <c r="A520">
        <v>114</v>
      </c>
      <c r="B520">
        <v>0</v>
      </c>
      <c r="C520">
        <v>1</v>
      </c>
      <c r="D520">
        <v>1273</v>
      </c>
    </row>
    <row r="521" spans="1:4" x14ac:dyDescent="0.25">
      <c r="A521">
        <v>115</v>
      </c>
      <c r="B521">
        <v>0</v>
      </c>
      <c r="C521">
        <v>1</v>
      </c>
      <c r="D521">
        <v>1119</v>
      </c>
    </row>
    <row r="522" spans="1:4" x14ac:dyDescent="0.25">
      <c r="A522">
        <v>116</v>
      </c>
      <c r="B522">
        <v>0</v>
      </c>
      <c r="C522">
        <v>1</v>
      </c>
      <c r="D522">
        <v>0</v>
      </c>
    </row>
    <row r="523" spans="1:4" x14ac:dyDescent="0.25">
      <c r="A523" t="s">
        <v>509</v>
      </c>
      <c r="B523" t="s">
        <v>510</v>
      </c>
    </row>
    <row r="524" spans="1:4" x14ac:dyDescent="0.25">
      <c r="A524">
        <v>1</v>
      </c>
      <c r="B524" t="s">
        <v>511</v>
      </c>
    </row>
    <row r="525" spans="1:4" x14ac:dyDescent="0.25">
      <c r="A525">
        <v>2</v>
      </c>
      <c r="B525" t="s">
        <v>512</v>
      </c>
    </row>
    <row r="526" spans="1:4" x14ac:dyDescent="0.25">
      <c r="A526">
        <v>3</v>
      </c>
      <c r="B526" t="s">
        <v>491</v>
      </c>
    </row>
    <row r="527" spans="1:4" x14ac:dyDescent="0.25">
      <c r="A527">
        <v>2</v>
      </c>
      <c r="B527" t="s">
        <v>513</v>
      </c>
    </row>
    <row r="528" spans="1:4" x14ac:dyDescent="0.25">
      <c r="A528">
        <v>79</v>
      </c>
      <c r="B528">
        <v>0</v>
      </c>
      <c r="C528">
        <v>1</v>
      </c>
      <c r="D528">
        <v>24124</v>
      </c>
    </row>
    <row r="529" spans="1:5" x14ac:dyDescent="0.25">
      <c r="A529">
        <v>80</v>
      </c>
      <c r="B529">
        <v>1</v>
      </c>
      <c r="C529">
        <v>4760</v>
      </c>
      <c r="D529">
        <v>24924</v>
      </c>
      <c r="E529">
        <v>1203</v>
      </c>
    </row>
    <row r="530" spans="1:5" x14ac:dyDescent="0.25">
      <c r="A530">
        <v>81</v>
      </c>
      <c r="B530">
        <v>1</v>
      </c>
      <c r="C530">
        <v>4456</v>
      </c>
      <c r="D530">
        <v>14280</v>
      </c>
      <c r="E530">
        <v>2694</v>
      </c>
    </row>
    <row r="531" spans="1:5" x14ac:dyDescent="0.25">
      <c r="A531">
        <v>82</v>
      </c>
      <c r="B531">
        <v>1</v>
      </c>
      <c r="C531">
        <v>4159</v>
      </c>
      <c r="D531">
        <v>16862</v>
      </c>
      <c r="E531">
        <v>3032</v>
      </c>
    </row>
    <row r="532" spans="1:5" x14ac:dyDescent="0.25">
      <c r="A532">
        <v>83</v>
      </c>
      <c r="B532">
        <v>1</v>
      </c>
      <c r="C532">
        <v>2918</v>
      </c>
      <c r="D532">
        <v>9197</v>
      </c>
      <c r="E532">
        <v>3155</v>
      </c>
    </row>
    <row r="533" spans="1:5" x14ac:dyDescent="0.25">
      <c r="A533">
        <v>84</v>
      </c>
      <c r="B533">
        <v>1</v>
      </c>
      <c r="C533">
        <v>6306</v>
      </c>
      <c r="D533">
        <v>7746</v>
      </c>
      <c r="E533">
        <v>1712</v>
      </c>
    </row>
    <row r="534" spans="1:5" x14ac:dyDescent="0.25">
      <c r="A534">
        <v>85</v>
      </c>
      <c r="B534">
        <v>1</v>
      </c>
      <c r="C534">
        <v>4658</v>
      </c>
      <c r="D534">
        <v>20062</v>
      </c>
      <c r="E534">
        <v>1171</v>
      </c>
    </row>
    <row r="535" spans="1:5" x14ac:dyDescent="0.25">
      <c r="A535">
        <v>86</v>
      </c>
      <c r="B535">
        <v>1</v>
      </c>
      <c r="C535">
        <v>969</v>
      </c>
      <c r="D535">
        <v>13525</v>
      </c>
      <c r="E535">
        <v>8047</v>
      </c>
    </row>
    <row r="536" spans="1:5" x14ac:dyDescent="0.25">
      <c r="A536">
        <v>87</v>
      </c>
      <c r="B536">
        <v>1</v>
      </c>
      <c r="C536">
        <v>3892</v>
      </c>
      <c r="D536">
        <v>6330</v>
      </c>
      <c r="E536">
        <v>3122</v>
      </c>
    </row>
    <row r="537" spans="1:5" x14ac:dyDescent="0.25">
      <c r="A537">
        <v>88</v>
      </c>
      <c r="B537">
        <v>1</v>
      </c>
      <c r="C537">
        <v>1746</v>
      </c>
      <c r="D537">
        <v>10936</v>
      </c>
      <c r="E537">
        <v>2302</v>
      </c>
    </row>
    <row r="538" spans="1:5" x14ac:dyDescent="0.25">
      <c r="A538">
        <v>89</v>
      </c>
      <c r="B538">
        <v>1</v>
      </c>
      <c r="C538">
        <v>3856</v>
      </c>
      <c r="D538">
        <v>6390</v>
      </c>
      <c r="E538">
        <v>3145</v>
      </c>
    </row>
    <row r="539" spans="1:5" x14ac:dyDescent="0.25">
      <c r="A539">
        <v>90</v>
      </c>
      <c r="B539">
        <v>1</v>
      </c>
      <c r="C539">
        <v>844</v>
      </c>
      <c r="D539">
        <v>7170</v>
      </c>
      <c r="E539">
        <v>2531</v>
      </c>
    </row>
    <row r="540" spans="1:5" x14ac:dyDescent="0.25">
      <c r="A540">
        <v>91</v>
      </c>
      <c r="B540">
        <v>1</v>
      </c>
      <c r="C540">
        <v>515</v>
      </c>
      <c r="D540">
        <v>4405</v>
      </c>
      <c r="E540">
        <v>3331</v>
      </c>
    </row>
    <row r="541" spans="1:5" x14ac:dyDescent="0.25">
      <c r="A541">
        <v>92</v>
      </c>
      <c r="B541">
        <v>1</v>
      </c>
      <c r="C541">
        <v>242</v>
      </c>
      <c r="D541">
        <v>3628</v>
      </c>
      <c r="E541">
        <v>726</v>
      </c>
    </row>
    <row r="542" spans="1:5" x14ac:dyDescent="0.25">
      <c r="A542">
        <v>93</v>
      </c>
      <c r="B542">
        <v>1</v>
      </c>
      <c r="C542">
        <v>413</v>
      </c>
      <c r="D542">
        <v>3138</v>
      </c>
      <c r="E542">
        <v>413</v>
      </c>
    </row>
    <row r="543" spans="1:5" x14ac:dyDescent="0.25">
      <c r="A543">
        <v>94</v>
      </c>
      <c r="B543">
        <v>1</v>
      </c>
      <c r="C543">
        <v>668</v>
      </c>
      <c r="D543">
        <v>1252</v>
      </c>
      <c r="E543">
        <v>83</v>
      </c>
    </row>
    <row r="544" spans="1:5" x14ac:dyDescent="0.25">
      <c r="A544">
        <v>95</v>
      </c>
      <c r="B544">
        <v>1</v>
      </c>
      <c r="C544">
        <v>346</v>
      </c>
      <c r="D544">
        <v>2772</v>
      </c>
      <c r="E544">
        <v>866</v>
      </c>
    </row>
    <row r="545" spans="1:5" x14ac:dyDescent="0.25">
      <c r="A545">
        <v>96</v>
      </c>
      <c r="B545">
        <v>1</v>
      </c>
      <c r="C545">
        <v>3040</v>
      </c>
      <c r="D545">
        <v>6950</v>
      </c>
      <c r="E545">
        <v>434</v>
      </c>
    </row>
    <row r="546" spans="1:5" x14ac:dyDescent="0.25">
      <c r="A546">
        <v>97</v>
      </c>
      <c r="B546">
        <v>1</v>
      </c>
      <c r="C546">
        <v>1348</v>
      </c>
      <c r="D546">
        <v>4222</v>
      </c>
      <c r="E546">
        <v>1078</v>
      </c>
    </row>
    <row r="547" spans="1:5" x14ac:dyDescent="0.25">
      <c r="A547">
        <v>98</v>
      </c>
      <c r="B547">
        <v>1</v>
      </c>
      <c r="C547">
        <v>668</v>
      </c>
      <c r="D547">
        <v>11249</v>
      </c>
      <c r="E547">
        <v>2414</v>
      </c>
    </row>
    <row r="548" spans="1:5" x14ac:dyDescent="0.25">
      <c r="A548">
        <v>99</v>
      </c>
      <c r="B548">
        <v>1</v>
      </c>
      <c r="C548">
        <v>1205</v>
      </c>
      <c r="D548">
        <v>2126</v>
      </c>
      <c r="E548">
        <v>1808</v>
      </c>
    </row>
    <row r="549" spans="1:5" x14ac:dyDescent="0.25">
      <c r="A549">
        <v>100</v>
      </c>
      <c r="B549">
        <v>1</v>
      </c>
      <c r="C549">
        <v>2537</v>
      </c>
      <c r="D549">
        <v>12924</v>
      </c>
      <c r="E549">
        <v>805</v>
      </c>
    </row>
    <row r="550" spans="1:5" x14ac:dyDescent="0.25">
      <c r="A550">
        <v>101</v>
      </c>
      <c r="B550">
        <v>1</v>
      </c>
      <c r="C550">
        <v>935</v>
      </c>
      <c r="D550">
        <v>9575</v>
      </c>
      <c r="E550">
        <v>3683</v>
      </c>
    </row>
    <row r="551" spans="1:5" x14ac:dyDescent="0.25">
      <c r="A551">
        <v>102</v>
      </c>
      <c r="B551">
        <v>1</v>
      </c>
      <c r="C551">
        <v>3234</v>
      </c>
      <c r="D551">
        <v>10548</v>
      </c>
      <c r="E551">
        <v>4332</v>
      </c>
    </row>
    <row r="552" spans="1:5" x14ac:dyDescent="0.25">
      <c r="A552">
        <v>103</v>
      </c>
      <c r="B552">
        <v>1</v>
      </c>
      <c r="C552">
        <v>2012</v>
      </c>
      <c r="D552">
        <v>6366</v>
      </c>
      <c r="E552">
        <v>2205</v>
      </c>
    </row>
    <row r="553" spans="1:5" x14ac:dyDescent="0.25">
      <c r="A553">
        <v>104</v>
      </c>
      <c r="B553">
        <v>1</v>
      </c>
      <c r="C553">
        <v>3146</v>
      </c>
      <c r="D553">
        <v>15065</v>
      </c>
      <c r="E553">
        <v>3933</v>
      </c>
    </row>
    <row r="554" spans="1:5" x14ac:dyDescent="0.25">
      <c r="A554">
        <v>105</v>
      </c>
      <c r="B554">
        <v>1</v>
      </c>
      <c r="C554">
        <v>3789</v>
      </c>
      <c r="D554">
        <v>12065</v>
      </c>
      <c r="E554">
        <v>6930</v>
      </c>
    </row>
    <row r="555" spans="1:5" x14ac:dyDescent="0.25">
      <c r="A555">
        <v>106</v>
      </c>
      <c r="B555">
        <v>1</v>
      </c>
      <c r="C555">
        <v>1839</v>
      </c>
      <c r="D555">
        <v>14587</v>
      </c>
      <c r="E555">
        <v>4820</v>
      </c>
    </row>
    <row r="556" spans="1:5" x14ac:dyDescent="0.25">
      <c r="A556">
        <v>107</v>
      </c>
      <c r="B556">
        <v>1</v>
      </c>
      <c r="C556">
        <v>4500</v>
      </c>
      <c r="D556">
        <v>5682</v>
      </c>
      <c r="E556">
        <v>2464</v>
      </c>
    </row>
    <row r="557" spans="1:5" x14ac:dyDescent="0.25">
      <c r="A557">
        <v>108</v>
      </c>
      <c r="B557">
        <v>1</v>
      </c>
      <c r="C557">
        <v>2350</v>
      </c>
      <c r="D557">
        <v>10370</v>
      </c>
      <c r="E557">
        <v>1534</v>
      </c>
    </row>
    <row r="558" spans="1:5" x14ac:dyDescent="0.25">
      <c r="A558">
        <v>109</v>
      </c>
      <c r="B558">
        <v>1</v>
      </c>
      <c r="C558">
        <v>2540</v>
      </c>
      <c r="D558">
        <v>7722</v>
      </c>
      <c r="E558">
        <v>715</v>
      </c>
    </row>
    <row r="559" spans="1:5" x14ac:dyDescent="0.25">
      <c r="A559">
        <v>110</v>
      </c>
      <c r="B559">
        <v>1</v>
      </c>
      <c r="C559">
        <v>3012</v>
      </c>
      <c r="D559">
        <v>3030</v>
      </c>
      <c r="E559">
        <v>1884</v>
      </c>
    </row>
    <row r="560" spans="1:5" x14ac:dyDescent="0.25">
      <c r="A560">
        <v>111</v>
      </c>
      <c r="B560">
        <v>1</v>
      </c>
      <c r="C560">
        <v>3684</v>
      </c>
      <c r="D560">
        <v>3597</v>
      </c>
      <c r="E560">
        <v>1101</v>
      </c>
    </row>
    <row r="561" spans="1:5" x14ac:dyDescent="0.25">
      <c r="A561">
        <v>112</v>
      </c>
      <c r="B561">
        <v>1</v>
      </c>
      <c r="C561">
        <v>2970</v>
      </c>
      <c r="D561">
        <v>10456</v>
      </c>
      <c r="E561">
        <v>1996</v>
      </c>
    </row>
    <row r="562" spans="1:5" x14ac:dyDescent="0.25">
      <c r="A562">
        <v>113</v>
      </c>
      <c r="B562">
        <v>1</v>
      </c>
      <c r="C562">
        <v>2181</v>
      </c>
      <c r="D562">
        <v>8748</v>
      </c>
      <c r="E562">
        <v>2383</v>
      </c>
    </row>
    <row r="563" spans="1:5" x14ac:dyDescent="0.25">
      <c r="A563">
        <v>114</v>
      </c>
      <c r="B563">
        <v>1</v>
      </c>
      <c r="C563">
        <v>2316</v>
      </c>
      <c r="D563">
        <v>7647</v>
      </c>
      <c r="E563">
        <v>2814</v>
      </c>
    </row>
    <row r="564" spans="1:5" x14ac:dyDescent="0.25">
      <c r="A564">
        <v>115</v>
      </c>
      <c r="B564">
        <v>1</v>
      </c>
      <c r="C564">
        <v>4159</v>
      </c>
      <c r="D564">
        <v>5984</v>
      </c>
      <c r="E564">
        <v>1244</v>
      </c>
    </row>
    <row r="565" spans="1:5" x14ac:dyDescent="0.25">
      <c r="A565">
        <v>116</v>
      </c>
      <c r="B565">
        <v>0</v>
      </c>
      <c r="C565">
        <v>1</v>
      </c>
      <c r="D565">
        <v>0</v>
      </c>
    </row>
    <row r="566" spans="1:5" x14ac:dyDescent="0.25">
      <c r="A566" t="s">
        <v>514</v>
      </c>
      <c r="B566" t="s">
        <v>515</v>
      </c>
    </row>
    <row r="567" spans="1:5" x14ac:dyDescent="0.25">
      <c r="A567">
        <v>0</v>
      </c>
      <c r="B567" t="s">
        <v>494</v>
      </c>
    </row>
    <row r="568" spans="1:5" x14ac:dyDescent="0.25">
      <c r="A568">
        <v>1</v>
      </c>
      <c r="B568" t="s">
        <v>458</v>
      </c>
    </row>
    <row r="569" spans="1:5" x14ac:dyDescent="0.25">
      <c r="A569">
        <v>3</v>
      </c>
      <c r="B569" t="s">
        <v>491</v>
      </c>
    </row>
    <row r="570" spans="1:5" x14ac:dyDescent="0.25">
      <c r="A570">
        <v>1</v>
      </c>
      <c r="B570" t="s">
        <v>516</v>
      </c>
    </row>
    <row r="571" spans="1:5" x14ac:dyDescent="0.25">
      <c r="A571">
        <v>79</v>
      </c>
      <c r="B571">
        <v>0</v>
      </c>
      <c r="C571">
        <v>1</v>
      </c>
      <c r="D571">
        <v>1042</v>
      </c>
    </row>
    <row r="572" spans="1:5" x14ac:dyDescent="0.25">
      <c r="A572">
        <v>80</v>
      </c>
      <c r="B572">
        <v>0</v>
      </c>
      <c r="C572">
        <v>1</v>
      </c>
      <c r="D572">
        <v>821</v>
      </c>
    </row>
    <row r="573" spans="1:5" x14ac:dyDescent="0.25">
      <c r="A573">
        <v>81</v>
      </c>
      <c r="B573">
        <v>0</v>
      </c>
      <c r="C573">
        <v>1</v>
      </c>
      <c r="D573">
        <v>630</v>
      </c>
    </row>
    <row r="574" spans="1:5" x14ac:dyDescent="0.25">
      <c r="A574">
        <v>82</v>
      </c>
      <c r="B574">
        <v>0</v>
      </c>
      <c r="C574">
        <v>1</v>
      </c>
      <c r="D574">
        <v>773</v>
      </c>
    </row>
    <row r="575" spans="1:5" x14ac:dyDescent="0.25">
      <c r="A575">
        <v>83</v>
      </c>
      <c r="B575">
        <v>0</v>
      </c>
      <c r="C575">
        <v>1</v>
      </c>
      <c r="D575">
        <v>387</v>
      </c>
    </row>
    <row r="576" spans="1:5" x14ac:dyDescent="0.25">
      <c r="A576">
        <v>84</v>
      </c>
      <c r="B576">
        <v>0</v>
      </c>
      <c r="C576">
        <v>1</v>
      </c>
      <c r="D576">
        <v>374</v>
      </c>
    </row>
    <row r="577" spans="1:4" x14ac:dyDescent="0.25">
      <c r="A577">
        <v>85</v>
      </c>
      <c r="B577">
        <v>0</v>
      </c>
      <c r="C577">
        <v>1</v>
      </c>
      <c r="D577">
        <v>1409</v>
      </c>
    </row>
    <row r="578" spans="1:4" x14ac:dyDescent="0.25">
      <c r="A578">
        <v>86</v>
      </c>
      <c r="B578">
        <v>0</v>
      </c>
      <c r="C578">
        <v>1</v>
      </c>
      <c r="D578">
        <v>1277</v>
      </c>
    </row>
    <row r="579" spans="1:4" x14ac:dyDescent="0.25">
      <c r="A579">
        <v>87</v>
      </c>
      <c r="B579">
        <v>0</v>
      </c>
      <c r="C579">
        <v>1</v>
      </c>
      <c r="D579">
        <v>1321</v>
      </c>
    </row>
    <row r="580" spans="1:4" x14ac:dyDescent="0.25">
      <c r="A580">
        <v>88</v>
      </c>
      <c r="B580">
        <v>0</v>
      </c>
      <c r="C580">
        <v>1</v>
      </c>
      <c r="D580">
        <v>717</v>
      </c>
    </row>
    <row r="581" spans="1:4" x14ac:dyDescent="0.25">
      <c r="A581">
        <v>89</v>
      </c>
      <c r="B581">
        <v>0</v>
      </c>
      <c r="C581">
        <v>1</v>
      </c>
      <c r="D581">
        <v>784</v>
      </c>
    </row>
    <row r="582" spans="1:4" x14ac:dyDescent="0.25">
      <c r="A582">
        <v>90</v>
      </c>
      <c r="B582">
        <v>0</v>
      </c>
      <c r="C582">
        <v>1</v>
      </c>
      <c r="D582">
        <v>842</v>
      </c>
    </row>
    <row r="583" spans="1:4" x14ac:dyDescent="0.25">
      <c r="A583">
        <v>91</v>
      </c>
      <c r="B583">
        <v>0</v>
      </c>
      <c r="C583">
        <v>1</v>
      </c>
      <c r="D583">
        <v>1536</v>
      </c>
    </row>
    <row r="584" spans="1:4" x14ac:dyDescent="0.25">
      <c r="A584">
        <v>92</v>
      </c>
      <c r="B584">
        <v>0</v>
      </c>
      <c r="C584">
        <v>1</v>
      </c>
      <c r="D584">
        <v>639</v>
      </c>
    </row>
    <row r="585" spans="1:4" x14ac:dyDescent="0.25">
      <c r="A585">
        <v>93</v>
      </c>
      <c r="B585">
        <v>0</v>
      </c>
      <c r="C585">
        <v>1</v>
      </c>
      <c r="D585">
        <v>719</v>
      </c>
    </row>
    <row r="586" spans="1:4" x14ac:dyDescent="0.25">
      <c r="A586">
        <v>94</v>
      </c>
      <c r="B586">
        <v>0</v>
      </c>
      <c r="C586">
        <v>1</v>
      </c>
      <c r="D586">
        <v>773</v>
      </c>
    </row>
    <row r="587" spans="1:4" x14ac:dyDescent="0.25">
      <c r="A587">
        <v>95</v>
      </c>
      <c r="B587">
        <v>0</v>
      </c>
      <c r="C587">
        <v>1</v>
      </c>
      <c r="D587">
        <v>770</v>
      </c>
    </row>
    <row r="588" spans="1:4" x14ac:dyDescent="0.25">
      <c r="A588">
        <v>96</v>
      </c>
      <c r="B588">
        <v>0</v>
      </c>
      <c r="C588">
        <v>1</v>
      </c>
      <c r="D588">
        <v>1244</v>
      </c>
    </row>
    <row r="589" spans="1:4" x14ac:dyDescent="0.25">
      <c r="A589">
        <v>97</v>
      </c>
      <c r="B589">
        <v>0</v>
      </c>
      <c r="C589">
        <v>1</v>
      </c>
      <c r="D589">
        <v>1078</v>
      </c>
    </row>
    <row r="590" spans="1:4" x14ac:dyDescent="0.25">
      <c r="A590">
        <v>98</v>
      </c>
      <c r="B590">
        <v>0</v>
      </c>
      <c r="C590">
        <v>1</v>
      </c>
      <c r="D590">
        <v>1540</v>
      </c>
    </row>
    <row r="591" spans="1:4" x14ac:dyDescent="0.25">
      <c r="A591">
        <v>99</v>
      </c>
      <c r="B591">
        <v>0</v>
      </c>
      <c r="C591">
        <v>1</v>
      </c>
      <c r="D591">
        <v>1194</v>
      </c>
    </row>
    <row r="592" spans="1:4" x14ac:dyDescent="0.25">
      <c r="A592">
        <v>100</v>
      </c>
      <c r="B592">
        <v>0</v>
      </c>
      <c r="C592">
        <v>1</v>
      </c>
      <c r="D592">
        <v>1612</v>
      </c>
    </row>
    <row r="593" spans="1:4" x14ac:dyDescent="0.25">
      <c r="A593">
        <v>101</v>
      </c>
      <c r="B593">
        <v>0</v>
      </c>
      <c r="C593">
        <v>1</v>
      </c>
      <c r="D593">
        <v>1351</v>
      </c>
    </row>
    <row r="594" spans="1:4" x14ac:dyDescent="0.25">
      <c r="A594">
        <v>102</v>
      </c>
      <c r="B594">
        <v>0</v>
      </c>
      <c r="C594">
        <v>1</v>
      </c>
      <c r="D594">
        <v>1564</v>
      </c>
    </row>
    <row r="595" spans="1:4" x14ac:dyDescent="0.25">
      <c r="A595">
        <v>103</v>
      </c>
      <c r="B595">
        <v>0</v>
      </c>
      <c r="C595">
        <v>1</v>
      </c>
      <c r="D595">
        <v>990</v>
      </c>
    </row>
    <row r="596" spans="1:4" x14ac:dyDescent="0.25">
      <c r="A596">
        <v>104</v>
      </c>
      <c r="B596">
        <v>0</v>
      </c>
      <c r="C596">
        <v>1</v>
      </c>
      <c r="D596">
        <v>1509</v>
      </c>
    </row>
    <row r="597" spans="1:4" x14ac:dyDescent="0.25">
      <c r="A597">
        <v>105</v>
      </c>
      <c r="B597">
        <v>0</v>
      </c>
      <c r="C597">
        <v>1</v>
      </c>
      <c r="D597">
        <v>1036</v>
      </c>
    </row>
    <row r="598" spans="1:4" x14ac:dyDescent="0.25">
      <c r="A598">
        <v>106</v>
      </c>
      <c r="B598">
        <v>0</v>
      </c>
      <c r="C598">
        <v>1</v>
      </c>
      <c r="D598">
        <v>1253</v>
      </c>
    </row>
    <row r="599" spans="1:4" x14ac:dyDescent="0.25">
      <c r="A599">
        <v>107</v>
      </c>
      <c r="B599">
        <v>0</v>
      </c>
      <c r="C599">
        <v>1</v>
      </c>
      <c r="D599">
        <v>607</v>
      </c>
    </row>
    <row r="600" spans="1:4" x14ac:dyDescent="0.25">
      <c r="A600">
        <v>108</v>
      </c>
      <c r="B600">
        <v>0</v>
      </c>
      <c r="C600">
        <v>1</v>
      </c>
      <c r="D600">
        <v>1671</v>
      </c>
    </row>
    <row r="601" spans="1:4" x14ac:dyDescent="0.25">
      <c r="A601">
        <v>109</v>
      </c>
      <c r="B601">
        <v>0</v>
      </c>
      <c r="C601">
        <v>1</v>
      </c>
      <c r="D601">
        <v>1001</v>
      </c>
    </row>
    <row r="602" spans="1:4" x14ac:dyDescent="0.25">
      <c r="A602">
        <v>110</v>
      </c>
      <c r="B602">
        <v>0</v>
      </c>
      <c r="C602">
        <v>1</v>
      </c>
      <c r="D602">
        <v>783</v>
      </c>
    </row>
    <row r="603" spans="1:4" x14ac:dyDescent="0.25">
      <c r="A603">
        <v>111</v>
      </c>
      <c r="B603">
        <v>0</v>
      </c>
      <c r="C603">
        <v>1</v>
      </c>
      <c r="D603">
        <v>1018</v>
      </c>
    </row>
    <row r="604" spans="1:4" x14ac:dyDescent="0.25">
      <c r="A604">
        <v>112</v>
      </c>
      <c r="B604">
        <v>0</v>
      </c>
      <c r="C604">
        <v>1</v>
      </c>
      <c r="D604">
        <v>1534</v>
      </c>
    </row>
    <row r="605" spans="1:4" x14ac:dyDescent="0.25">
      <c r="A605">
        <v>113</v>
      </c>
      <c r="B605">
        <v>0</v>
      </c>
      <c r="C605">
        <v>1</v>
      </c>
      <c r="D605">
        <v>854</v>
      </c>
    </row>
    <row r="606" spans="1:4" x14ac:dyDescent="0.25">
      <c r="A606">
        <v>114</v>
      </c>
      <c r="B606">
        <v>0</v>
      </c>
      <c r="C606">
        <v>1</v>
      </c>
      <c r="D606">
        <v>432</v>
      </c>
    </row>
    <row r="607" spans="1:4" x14ac:dyDescent="0.25">
      <c r="A607">
        <v>115</v>
      </c>
      <c r="B607">
        <v>0</v>
      </c>
      <c r="C607">
        <v>1</v>
      </c>
      <c r="D607">
        <v>525</v>
      </c>
    </row>
    <row r="608" spans="1:4" x14ac:dyDescent="0.25">
      <c r="A608">
        <v>116</v>
      </c>
      <c r="B608">
        <v>0</v>
      </c>
      <c r="C608">
        <v>1</v>
      </c>
      <c r="D608">
        <v>0</v>
      </c>
    </row>
    <row r="609" spans="1:4" x14ac:dyDescent="0.25">
      <c r="A609" t="s">
        <v>517</v>
      </c>
      <c r="B609" t="s">
        <v>518</v>
      </c>
    </row>
    <row r="610" spans="1:4" x14ac:dyDescent="0.25">
      <c r="A610">
        <v>0</v>
      </c>
      <c r="B610" t="s">
        <v>494</v>
      </c>
    </row>
    <row r="611" spans="1:4" x14ac:dyDescent="0.25">
      <c r="A611">
        <v>2</v>
      </c>
      <c r="B611" t="s">
        <v>495</v>
      </c>
    </row>
    <row r="612" spans="1:4" x14ac:dyDescent="0.25">
      <c r="A612">
        <v>3</v>
      </c>
      <c r="B612" t="s">
        <v>491</v>
      </c>
    </row>
    <row r="613" spans="1:4" x14ac:dyDescent="0.25">
      <c r="A613">
        <v>1</v>
      </c>
      <c r="B613" t="s">
        <v>478</v>
      </c>
    </row>
    <row r="614" spans="1:4" x14ac:dyDescent="0.25">
      <c r="A614">
        <v>79</v>
      </c>
      <c r="B614">
        <v>0</v>
      </c>
      <c r="C614">
        <v>1</v>
      </c>
      <c r="D614">
        <v>13112</v>
      </c>
    </row>
    <row r="615" spans="1:4" x14ac:dyDescent="0.25">
      <c r="A615">
        <v>80</v>
      </c>
      <c r="B615">
        <v>0</v>
      </c>
      <c r="C615">
        <v>1</v>
      </c>
      <c r="D615">
        <v>17712</v>
      </c>
    </row>
    <row r="616" spans="1:4" x14ac:dyDescent="0.25">
      <c r="A616">
        <v>81</v>
      </c>
      <c r="B616">
        <v>0</v>
      </c>
      <c r="C616">
        <v>1</v>
      </c>
      <c r="D616">
        <v>9592</v>
      </c>
    </row>
    <row r="617" spans="1:4" x14ac:dyDescent="0.25">
      <c r="A617">
        <v>82</v>
      </c>
      <c r="B617">
        <v>0</v>
      </c>
      <c r="C617">
        <v>1</v>
      </c>
      <c r="D617">
        <v>9120</v>
      </c>
    </row>
    <row r="618" spans="1:4" x14ac:dyDescent="0.25">
      <c r="A618">
        <v>83</v>
      </c>
      <c r="B618">
        <v>0</v>
      </c>
      <c r="C618">
        <v>1</v>
      </c>
      <c r="D618">
        <v>11124</v>
      </c>
    </row>
    <row r="619" spans="1:4" x14ac:dyDescent="0.25">
      <c r="A619">
        <v>84</v>
      </c>
      <c r="B619">
        <v>0</v>
      </c>
      <c r="C619">
        <v>1</v>
      </c>
      <c r="D619">
        <v>9180</v>
      </c>
    </row>
    <row r="620" spans="1:4" x14ac:dyDescent="0.25">
      <c r="A620">
        <v>85</v>
      </c>
      <c r="B620">
        <v>0</v>
      </c>
      <c r="C620">
        <v>1</v>
      </c>
      <c r="D620">
        <v>9099</v>
      </c>
    </row>
    <row r="621" spans="1:4" x14ac:dyDescent="0.25">
      <c r="A621">
        <v>86</v>
      </c>
      <c r="B621">
        <v>0</v>
      </c>
      <c r="C621">
        <v>1</v>
      </c>
      <c r="D621">
        <v>6989</v>
      </c>
    </row>
    <row r="622" spans="1:4" x14ac:dyDescent="0.25">
      <c r="A622">
        <v>87</v>
      </c>
      <c r="B622">
        <v>0</v>
      </c>
      <c r="C622">
        <v>1</v>
      </c>
      <c r="D622">
        <v>6657</v>
      </c>
    </row>
    <row r="623" spans="1:4" x14ac:dyDescent="0.25">
      <c r="A623">
        <v>88</v>
      </c>
      <c r="B623">
        <v>0</v>
      </c>
      <c r="C623">
        <v>1</v>
      </c>
      <c r="D623">
        <v>7193</v>
      </c>
    </row>
    <row r="624" spans="1:4" x14ac:dyDescent="0.25">
      <c r="A624">
        <v>89</v>
      </c>
      <c r="B624">
        <v>0</v>
      </c>
      <c r="C624">
        <v>1</v>
      </c>
      <c r="D624">
        <v>5712</v>
      </c>
    </row>
    <row r="625" spans="1:4" x14ac:dyDescent="0.25">
      <c r="A625">
        <v>90</v>
      </c>
      <c r="B625">
        <v>0</v>
      </c>
      <c r="C625">
        <v>1</v>
      </c>
      <c r="D625">
        <v>6839</v>
      </c>
    </row>
    <row r="626" spans="1:4" x14ac:dyDescent="0.25">
      <c r="A626">
        <v>91</v>
      </c>
      <c r="B626">
        <v>0</v>
      </c>
      <c r="C626">
        <v>1</v>
      </c>
      <c r="D626">
        <v>3918</v>
      </c>
    </row>
    <row r="627" spans="1:4" x14ac:dyDescent="0.25">
      <c r="A627">
        <v>92</v>
      </c>
      <c r="B627">
        <v>0</v>
      </c>
      <c r="C627">
        <v>1</v>
      </c>
      <c r="D627">
        <v>3225</v>
      </c>
    </row>
    <row r="628" spans="1:4" x14ac:dyDescent="0.25">
      <c r="A628">
        <v>93</v>
      </c>
      <c r="B628">
        <v>0</v>
      </c>
      <c r="C628">
        <v>1</v>
      </c>
      <c r="D628">
        <v>4454</v>
      </c>
    </row>
    <row r="629" spans="1:4" x14ac:dyDescent="0.25">
      <c r="A629">
        <v>94</v>
      </c>
      <c r="B629">
        <v>0</v>
      </c>
      <c r="C629">
        <v>1</v>
      </c>
      <c r="D629">
        <v>3619</v>
      </c>
    </row>
    <row r="630" spans="1:4" x14ac:dyDescent="0.25">
      <c r="A630">
        <v>95</v>
      </c>
      <c r="B630">
        <v>0</v>
      </c>
      <c r="C630">
        <v>1</v>
      </c>
      <c r="D630">
        <v>5405</v>
      </c>
    </row>
    <row r="631" spans="1:4" x14ac:dyDescent="0.25">
      <c r="A631">
        <v>96</v>
      </c>
      <c r="B631">
        <v>0</v>
      </c>
      <c r="C631">
        <v>1</v>
      </c>
      <c r="D631">
        <v>3560</v>
      </c>
    </row>
    <row r="632" spans="1:4" x14ac:dyDescent="0.25">
      <c r="A632">
        <v>97</v>
      </c>
      <c r="B632">
        <v>0</v>
      </c>
      <c r="C632">
        <v>1</v>
      </c>
      <c r="D632">
        <v>4201</v>
      </c>
    </row>
    <row r="633" spans="1:4" x14ac:dyDescent="0.25">
      <c r="A633">
        <v>98</v>
      </c>
      <c r="B633">
        <v>0</v>
      </c>
      <c r="C633">
        <v>1</v>
      </c>
      <c r="D633">
        <v>6631</v>
      </c>
    </row>
    <row r="634" spans="1:4" x14ac:dyDescent="0.25">
      <c r="A634">
        <v>99</v>
      </c>
      <c r="B634">
        <v>0</v>
      </c>
      <c r="C634">
        <v>1</v>
      </c>
      <c r="D634">
        <v>4955</v>
      </c>
    </row>
    <row r="635" spans="1:4" x14ac:dyDescent="0.25">
      <c r="A635">
        <v>100</v>
      </c>
      <c r="B635">
        <v>0</v>
      </c>
      <c r="C635">
        <v>1</v>
      </c>
      <c r="D635">
        <v>6377</v>
      </c>
    </row>
    <row r="636" spans="1:4" x14ac:dyDescent="0.25">
      <c r="A636">
        <v>101</v>
      </c>
      <c r="B636">
        <v>0</v>
      </c>
      <c r="C636">
        <v>1</v>
      </c>
      <c r="D636">
        <v>8686</v>
      </c>
    </row>
    <row r="637" spans="1:4" x14ac:dyDescent="0.25">
      <c r="A637">
        <v>102</v>
      </c>
      <c r="B637">
        <v>0</v>
      </c>
      <c r="C637">
        <v>1</v>
      </c>
      <c r="D637">
        <v>7421</v>
      </c>
    </row>
    <row r="638" spans="1:4" x14ac:dyDescent="0.25">
      <c r="A638">
        <v>103</v>
      </c>
      <c r="B638">
        <v>0</v>
      </c>
      <c r="C638">
        <v>1</v>
      </c>
      <c r="D638">
        <v>5783</v>
      </c>
    </row>
    <row r="639" spans="1:4" x14ac:dyDescent="0.25">
      <c r="A639">
        <v>104</v>
      </c>
      <c r="B639">
        <v>0</v>
      </c>
      <c r="C639">
        <v>1</v>
      </c>
      <c r="D639">
        <v>11000</v>
      </c>
    </row>
    <row r="640" spans="1:4" x14ac:dyDescent="0.25">
      <c r="A640">
        <v>105</v>
      </c>
      <c r="B640">
        <v>0</v>
      </c>
      <c r="C640">
        <v>1</v>
      </c>
      <c r="D640">
        <v>4963</v>
      </c>
    </row>
    <row r="641" spans="1:4" x14ac:dyDescent="0.25">
      <c r="A641">
        <v>106</v>
      </c>
      <c r="B641">
        <v>0</v>
      </c>
      <c r="C641">
        <v>1</v>
      </c>
      <c r="D641">
        <v>8647</v>
      </c>
    </row>
    <row r="642" spans="1:4" x14ac:dyDescent="0.25">
      <c r="A642">
        <v>107</v>
      </c>
      <c r="B642">
        <v>0</v>
      </c>
      <c r="C642">
        <v>1</v>
      </c>
      <c r="D642">
        <v>4265</v>
      </c>
    </row>
    <row r="643" spans="1:4" x14ac:dyDescent="0.25">
      <c r="A643">
        <v>108</v>
      </c>
      <c r="B643">
        <v>0</v>
      </c>
      <c r="C643">
        <v>1</v>
      </c>
      <c r="D643">
        <v>8396</v>
      </c>
    </row>
    <row r="644" spans="1:4" x14ac:dyDescent="0.25">
      <c r="A644">
        <v>109</v>
      </c>
      <c r="B644">
        <v>0</v>
      </c>
      <c r="C644">
        <v>1</v>
      </c>
      <c r="D644">
        <v>2368</v>
      </c>
    </row>
    <row r="645" spans="1:4" x14ac:dyDescent="0.25">
      <c r="A645">
        <v>110</v>
      </c>
      <c r="B645">
        <v>0</v>
      </c>
      <c r="C645">
        <v>1</v>
      </c>
      <c r="D645">
        <v>4361</v>
      </c>
    </row>
    <row r="646" spans="1:4" x14ac:dyDescent="0.25">
      <c r="A646">
        <v>111</v>
      </c>
      <c r="B646">
        <v>0</v>
      </c>
      <c r="C646">
        <v>1</v>
      </c>
      <c r="D646">
        <v>1907</v>
      </c>
    </row>
    <row r="647" spans="1:4" x14ac:dyDescent="0.25">
      <c r="A647">
        <v>112</v>
      </c>
      <c r="B647">
        <v>0</v>
      </c>
      <c r="C647">
        <v>1</v>
      </c>
      <c r="D647">
        <v>4957</v>
      </c>
    </row>
    <row r="648" spans="1:4" x14ac:dyDescent="0.25">
      <c r="A648">
        <v>113</v>
      </c>
      <c r="B648">
        <v>0</v>
      </c>
      <c r="C648">
        <v>1</v>
      </c>
      <c r="D648">
        <v>3746</v>
      </c>
    </row>
    <row r="649" spans="1:4" x14ac:dyDescent="0.25">
      <c r="A649">
        <v>114</v>
      </c>
      <c r="B649">
        <v>0</v>
      </c>
      <c r="C649">
        <v>1</v>
      </c>
      <c r="D649">
        <v>2470</v>
      </c>
    </row>
    <row r="650" spans="1:4" x14ac:dyDescent="0.25">
      <c r="A650">
        <v>115</v>
      </c>
      <c r="B650">
        <v>0</v>
      </c>
      <c r="C650">
        <v>1</v>
      </c>
      <c r="D650">
        <v>4159</v>
      </c>
    </row>
    <row r="651" spans="1:4" x14ac:dyDescent="0.25">
      <c r="A651">
        <v>116</v>
      </c>
      <c r="B651">
        <v>0</v>
      </c>
      <c r="C651">
        <v>1</v>
      </c>
      <c r="D651">
        <v>0</v>
      </c>
    </row>
    <row r="652" spans="1:4" x14ac:dyDescent="0.25">
      <c r="A652" t="s">
        <v>519</v>
      </c>
      <c r="B652" t="s">
        <v>520</v>
      </c>
    </row>
    <row r="653" spans="1:4" x14ac:dyDescent="0.25">
      <c r="A653">
        <v>1</v>
      </c>
      <c r="B653" t="s">
        <v>481</v>
      </c>
    </row>
    <row r="654" spans="1:4" x14ac:dyDescent="0.25">
      <c r="A654">
        <v>2</v>
      </c>
      <c r="B654" t="s">
        <v>521</v>
      </c>
    </row>
    <row r="655" spans="1:4" x14ac:dyDescent="0.25">
      <c r="A655">
        <v>3</v>
      </c>
      <c r="B655" t="s">
        <v>491</v>
      </c>
    </row>
    <row r="656" spans="1:4" x14ac:dyDescent="0.25">
      <c r="A656">
        <v>1</v>
      </c>
      <c r="B656" t="s">
        <v>522</v>
      </c>
    </row>
    <row r="657" spans="1:6" x14ac:dyDescent="0.25">
      <c r="A657">
        <v>79</v>
      </c>
      <c r="B657">
        <v>0</v>
      </c>
      <c r="C657">
        <v>1</v>
      </c>
      <c r="D657">
        <v>24200</v>
      </c>
      <c r="F657">
        <f>D657+D700</f>
        <v>50000</v>
      </c>
    </row>
    <row r="658" spans="1:6" x14ac:dyDescent="0.25">
      <c r="A658">
        <v>80</v>
      </c>
      <c r="B658">
        <v>0</v>
      </c>
      <c r="C658">
        <v>1</v>
      </c>
      <c r="D658">
        <v>31239</v>
      </c>
      <c r="F658">
        <f t="shared" ref="F658:F694" si="35">D658+D701</f>
        <v>71139</v>
      </c>
    </row>
    <row r="659" spans="1:6" x14ac:dyDescent="0.25">
      <c r="A659">
        <v>81</v>
      </c>
      <c r="B659">
        <v>0</v>
      </c>
      <c r="C659">
        <v>1</v>
      </c>
      <c r="D659">
        <v>23213</v>
      </c>
      <c r="F659">
        <f t="shared" si="35"/>
        <v>55715</v>
      </c>
    </row>
    <row r="660" spans="1:6" x14ac:dyDescent="0.25">
      <c r="A660">
        <v>82</v>
      </c>
      <c r="B660">
        <v>0</v>
      </c>
      <c r="C660">
        <v>1</v>
      </c>
      <c r="D660">
        <v>19344</v>
      </c>
      <c r="F660">
        <f t="shared" si="35"/>
        <v>55595</v>
      </c>
    </row>
    <row r="661" spans="1:6" x14ac:dyDescent="0.25">
      <c r="A661">
        <v>83</v>
      </c>
      <c r="B661">
        <v>0</v>
      </c>
      <c r="C661">
        <v>1</v>
      </c>
      <c r="D661">
        <v>15542</v>
      </c>
      <c r="F661">
        <f t="shared" si="35"/>
        <v>38072</v>
      </c>
    </row>
    <row r="662" spans="1:6" x14ac:dyDescent="0.25">
      <c r="A662">
        <v>84</v>
      </c>
      <c r="B662">
        <v>0</v>
      </c>
      <c r="C662">
        <v>1</v>
      </c>
      <c r="D662">
        <v>21852</v>
      </c>
      <c r="F662">
        <f t="shared" si="35"/>
        <v>63899</v>
      </c>
    </row>
    <row r="663" spans="1:6" x14ac:dyDescent="0.25">
      <c r="A663">
        <v>85</v>
      </c>
      <c r="B663">
        <v>0</v>
      </c>
      <c r="C663">
        <v>1</v>
      </c>
      <c r="D663">
        <v>21193</v>
      </c>
      <c r="F663">
        <f t="shared" si="35"/>
        <v>54333</v>
      </c>
    </row>
    <row r="664" spans="1:6" x14ac:dyDescent="0.25">
      <c r="A664">
        <v>86</v>
      </c>
      <c r="B664">
        <v>0</v>
      </c>
      <c r="C664">
        <v>1</v>
      </c>
      <c r="D664">
        <v>23453</v>
      </c>
      <c r="F664">
        <f t="shared" si="35"/>
        <v>75172</v>
      </c>
    </row>
    <row r="665" spans="1:6" x14ac:dyDescent="0.25">
      <c r="A665">
        <v>87</v>
      </c>
      <c r="B665">
        <v>0</v>
      </c>
      <c r="C665">
        <v>1</v>
      </c>
      <c r="D665">
        <v>44662</v>
      </c>
      <c r="F665">
        <f t="shared" si="35"/>
        <v>116117</v>
      </c>
    </row>
    <row r="666" spans="1:6" x14ac:dyDescent="0.25">
      <c r="A666">
        <v>88</v>
      </c>
      <c r="B666">
        <v>0</v>
      </c>
      <c r="C666">
        <v>1</v>
      </c>
      <c r="D666">
        <v>78708</v>
      </c>
      <c r="F666">
        <f t="shared" si="35"/>
        <v>158447</v>
      </c>
    </row>
    <row r="667" spans="1:6" x14ac:dyDescent="0.25">
      <c r="A667">
        <v>89</v>
      </c>
      <c r="B667">
        <v>0</v>
      </c>
      <c r="C667">
        <v>1</v>
      </c>
      <c r="D667">
        <v>77111</v>
      </c>
      <c r="F667">
        <f t="shared" si="35"/>
        <v>170049</v>
      </c>
    </row>
    <row r="668" spans="1:6" x14ac:dyDescent="0.25">
      <c r="A668">
        <v>90</v>
      </c>
      <c r="B668">
        <v>0</v>
      </c>
      <c r="C668">
        <v>1</v>
      </c>
      <c r="D668">
        <v>47766</v>
      </c>
      <c r="F668">
        <f t="shared" si="35"/>
        <v>123147</v>
      </c>
    </row>
    <row r="669" spans="1:6" x14ac:dyDescent="0.25">
      <c r="A669">
        <v>91</v>
      </c>
      <c r="B669">
        <v>0</v>
      </c>
      <c r="C669">
        <v>1</v>
      </c>
      <c r="D669">
        <v>50480</v>
      </c>
      <c r="F669">
        <f t="shared" si="35"/>
        <v>100913</v>
      </c>
    </row>
    <row r="670" spans="1:6" x14ac:dyDescent="0.25">
      <c r="A670">
        <v>92</v>
      </c>
      <c r="B670">
        <v>0</v>
      </c>
      <c r="C670">
        <v>1</v>
      </c>
      <c r="D670">
        <v>69313</v>
      </c>
      <c r="F670">
        <f t="shared" si="35"/>
        <v>125672</v>
      </c>
    </row>
    <row r="671" spans="1:6" x14ac:dyDescent="0.25">
      <c r="A671">
        <v>93</v>
      </c>
      <c r="B671">
        <v>0</v>
      </c>
      <c r="C671">
        <v>1</v>
      </c>
      <c r="D671">
        <v>60543</v>
      </c>
      <c r="F671">
        <f t="shared" si="35"/>
        <v>109422</v>
      </c>
    </row>
    <row r="672" spans="1:6" x14ac:dyDescent="0.25">
      <c r="A672">
        <v>94</v>
      </c>
      <c r="B672">
        <v>0</v>
      </c>
      <c r="C672">
        <v>1</v>
      </c>
      <c r="D672">
        <v>46336</v>
      </c>
      <c r="F672">
        <f t="shared" si="35"/>
        <v>95708</v>
      </c>
    </row>
    <row r="673" spans="1:6" x14ac:dyDescent="0.25">
      <c r="A673">
        <v>95</v>
      </c>
      <c r="B673">
        <v>0</v>
      </c>
      <c r="C673">
        <v>1</v>
      </c>
      <c r="D673">
        <v>52808</v>
      </c>
      <c r="F673">
        <f t="shared" si="35"/>
        <v>101464</v>
      </c>
    </row>
    <row r="674" spans="1:6" x14ac:dyDescent="0.25">
      <c r="A674">
        <v>96</v>
      </c>
      <c r="B674">
        <v>0</v>
      </c>
      <c r="C674">
        <v>1</v>
      </c>
      <c r="D674">
        <v>60465</v>
      </c>
      <c r="F674">
        <f t="shared" si="35"/>
        <v>112821</v>
      </c>
    </row>
    <row r="675" spans="1:6" x14ac:dyDescent="0.25">
      <c r="A675">
        <v>97</v>
      </c>
      <c r="B675">
        <v>0</v>
      </c>
      <c r="C675">
        <v>1</v>
      </c>
      <c r="D675">
        <v>25021</v>
      </c>
      <c r="F675">
        <f t="shared" si="35"/>
        <v>69407</v>
      </c>
    </row>
    <row r="676" spans="1:6" x14ac:dyDescent="0.25">
      <c r="A676">
        <v>98</v>
      </c>
      <c r="B676">
        <v>0</v>
      </c>
      <c r="C676">
        <v>1</v>
      </c>
      <c r="D676">
        <v>24557</v>
      </c>
      <c r="F676">
        <f t="shared" si="35"/>
        <v>63605</v>
      </c>
    </row>
    <row r="677" spans="1:6" x14ac:dyDescent="0.25">
      <c r="A677">
        <v>99</v>
      </c>
      <c r="B677">
        <v>0</v>
      </c>
      <c r="C677">
        <v>1</v>
      </c>
      <c r="D677">
        <v>14664</v>
      </c>
      <c r="F677">
        <f t="shared" si="35"/>
        <v>38563</v>
      </c>
    </row>
    <row r="678" spans="1:6" x14ac:dyDescent="0.25">
      <c r="A678">
        <v>100</v>
      </c>
      <c r="B678">
        <v>0</v>
      </c>
      <c r="C678">
        <v>1</v>
      </c>
      <c r="D678">
        <v>22545</v>
      </c>
      <c r="F678">
        <f t="shared" si="35"/>
        <v>48905</v>
      </c>
    </row>
    <row r="679" spans="1:6" x14ac:dyDescent="0.25">
      <c r="A679">
        <v>101</v>
      </c>
      <c r="B679">
        <v>0</v>
      </c>
      <c r="C679">
        <v>1</v>
      </c>
      <c r="D679">
        <v>23156</v>
      </c>
      <c r="F679">
        <f t="shared" si="35"/>
        <v>57500</v>
      </c>
    </row>
    <row r="680" spans="1:6" x14ac:dyDescent="0.25">
      <c r="A680">
        <v>102</v>
      </c>
      <c r="B680">
        <v>0</v>
      </c>
      <c r="C680">
        <v>1</v>
      </c>
      <c r="D680">
        <v>34685</v>
      </c>
      <c r="F680">
        <f t="shared" si="35"/>
        <v>70860</v>
      </c>
    </row>
    <row r="681" spans="1:6" x14ac:dyDescent="0.25">
      <c r="A681">
        <v>103</v>
      </c>
      <c r="B681">
        <v>0</v>
      </c>
      <c r="C681">
        <v>1</v>
      </c>
      <c r="D681">
        <v>41839</v>
      </c>
      <c r="F681">
        <f t="shared" si="35"/>
        <v>81698</v>
      </c>
    </row>
    <row r="682" spans="1:6" x14ac:dyDescent="0.25">
      <c r="A682">
        <v>104</v>
      </c>
      <c r="B682">
        <v>0</v>
      </c>
      <c r="C682">
        <v>1</v>
      </c>
      <c r="D682">
        <v>40078</v>
      </c>
      <c r="F682">
        <f t="shared" si="35"/>
        <v>98759</v>
      </c>
    </row>
    <row r="683" spans="1:6" x14ac:dyDescent="0.25">
      <c r="A683">
        <v>105</v>
      </c>
      <c r="B683">
        <v>0</v>
      </c>
      <c r="C683">
        <v>1</v>
      </c>
      <c r="D683">
        <v>42656</v>
      </c>
      <c r="F683">
        <f t="shared" si="35"/>
        <v>84516</v>
      </c>
    </row>
    <row r="684" spans="1:6" x14ac:dyDescent="0.25">
      <c r="A684">
        <v>106</v>
      </c>
      <c r="B684">
        <v>0</v>
      </c>
      <c r="C684">
        <v>1</v>
      </c>
      <c r="D684">
        <v>52403</v>
      </c>
      <c r="F684">
        <f t="shared" si="35"/>
        <v>90006</v>
      </c>
    </row>
    <row r="685" spans="1:6" x14ac:dyDescent="0.25">
      <c r="A685">
        <v>107</v>
      </c>
      <c r="B685">
        <v>0</v>
      </c>
      <c r="C685">
        <v>1</v>
      </c>
      <c r="D685">
        <v>24701</v>
      </c>
      <c r="F685">
        <f t="shared" si="35"/>
        <v>49618</v>
      </c>
    </row>
    <row r="686" spans="1:6" x14ac:dyDescent="0.25">
      <c r="A686">
        <v>108</v>
      </c>
      <c r="B686">
        <v>0</v>
      </c>
      <c r="C686">
        <v>1</v>
      </c>
      <c r="D686">
        <v>27197</v>
      </c>
      <c r="F686">
        <f t="shared" si="35"/>
        <v>57691</v>
      </c>
    </row>
    <row r="687" spans="1:6" x14ac:dyDescent="0.25">
      <c r="A687">
        <v>109</v>
      </c>
      <c r="B687">
        <v>0</v>
      </c>
      <c r="C687">
        <v>1</v>
      </c>
      <c r="D687">
        <v>39087</v>
      </c>
      <c r="F687">
        <f t="shared" si="35"/>
        <v>64854</v>
      </c>
    </row>
    <row r="688" spans="1:6" x14ac:dyDescent="0.25">
      <c r="A688">
        <v>110</v>
      </c>
      <c r="B688">
        <v>0</v>
      </c>
      <c r="C688">
        <v>1</v>
      </c>
      <c r="D688">
        <v>39990</v>
      </c>
      <c r="F688">
        <f t="shared" si="35"/>
        <v>78447</v>
      </c>
    </row>
    <row r="689" spans="1:6" x14ac:dyDescent="0.25">
      <c r="A689">
        <v>111</v>
      </c>
      <c r="B689">
        <v>0</v>
      </c>
      <c r="C689">
        <v>1</v>
      </c>
      <c r="D689">
        <v>38810</v>
      </c>
      <c r="F689">
        <f t="shared" si="35"/>
        <v>82735</v>
      </c>
    </row>
    <row r="690" spans="1:6" x14ac:dyDescent="0.25">
      <c r="A690">
        <v>112</v>
      </c>
      <c r="B690">
        <v>0</v>
      </c>
      <c r="C690">
        <v>1</v>
      </c>
      <c r="D690">
        <v>43545</v>
      </c>
      <c r="F690">
        <f t="shared" si="35"/>
        <v>71357</v>
      </c>
    </row>
    <row r="691" spans="1:6" x14ac:dyDescent="0.25">
      <c r="A691">
        <v>113</v>
      </c>
      <c r="B691">
        <v>0</v>
      </c>
      <c r="C691">
        <v>1</v>
      </c>
      <c r="D691">
        <v>25304</v>
      </c>
      <c r="F691">
        <f t="shared" si="35"/>
        <v>59327</v>
      </c>
    </row>
    <row r="692" spans="1:6" x14ac:dyDescent="0.25">
      <c r="A692">
        <v>114</v>
      </c>
      <c r="B692">
        <v>0</v>
      </c>
      <c r="C692">
        <v>1</v>
      </c>
      <c r="D692">
        <v>44781</v>
      </c>
      <c r="F692">
        <f t="shared" si="35"/>
        <v>78392</v>
      </c>
    </row>
    <row r="693" spans="1:6" x14ac:dyDescent="0.25">
      <c r="A693">
        <v>115</v>
      </c>
      <c r="B693">
        <v>0</v>
      </c>
      <c r="C693">
        <v>1</v>
      </c>
      <c r="D693">
        <v>38120</v>
      </c>
      <c r="F693">
        <f t="shared" si="35"/>
        <v>88480</v>
      </c>
    </row>
    <row r="694" spans="1:6" x14ac:dyDescent="0.25">
      <c r="A694">
        <v>116</v>
      </c>
      <c r="B694">
        <v>0</v>
      </c>
      <c r="C694">
        <v>1</v>
      </c>
      <c r="D694">
        <v>0</v>
      </c>
      <c r="F694">
        <f t="shared" si="35"/>
        <v>0</v>
      </c>
    </row>
    <row r="695" spans="1:6" x14ac:dyDescent="0.25">
      <c r="A695" t="s">
        <v>523</v>
      </c>
      <c r="B695" t="s">
        <v>524</v>
      </c>
    </row>
    <row r="696" spans="1:6" x14ac:dyDescent="0.25">
      <c r="A696">
        <v>1</v>
      </c>
      <c r="B696" t="s">
        <v>525</v>
      </c>
    </row>
    <row r="697" spans="1:6" x14ac:dyDescent="0.25">
      <c r="A697">
        <v>2</v>
      </c>
      <c r="B697" t="s">
        <v>512</v>
      </c>
    </row>
    <row r="698" spans="1:6" x14ac:dyDescent="0.25">
      <c r="A698">
        <v>3</v>
      </c>
      <c r="B698" t="s">
        <v>491</v>
      </c>
    </row>
    <row r="699" spans="1:6" x14ac:dyDescent="0.25">
      <c r="A699">
        <v>1</v>
      </c>
      <c r="B699" t="s">
        <v>478</v>
      </c>
    </row>
    <row r="700" spans="1:6" x14ac:dyDescent="0.25">
      <c r="A700">
        <v>79</v>
      </c>
      <c r="B700">
        <v>0</v>
      </c>
      <c r="C700">
        <v>1</v>
      </c>
      <c r="D700">
        <v>25800</v>
      </c>
    </row>
    <row r="701" spans="1:6" x14ac:dyDescent="0.25">
      <c r="A701">
        <v>80</v>
      </c>
      <c r="B701">
        <v>0</v>
      </c>
      <c r="C701">
        <v>1</v>
      </c>
      <c r="D701">
        <v>39900</v>
      </c>
    </row>
    <row r="702" spans="1:6" x14ac:dyDescent="0.25">
      <c r="A702">
        <v>81</v>
      </c>
      <c r="B702">
        <v>0</v>
      </c>
      <c r="C702">
        <v>1</v>
      </c>
      <c r="D702">
        <v>32502</v>
      </c>
    </row>
    <row r="703" spans="1:6" x14ac:dyDescent="0.25">
      <c r="A703">
        <v>82</v>
      </c>
      <c r="B703">
        <v>0</v>
      </c>
      <c r="C703">
        <v>1</v>
      </c>
      <c r="D703">
        <v>36251</v>
      </c>
    </row>
    <row r="704" spans="1:6" x14ac:dyDescent="0.25">
      <c r="A704">
        <v>83</v>
      </c>
      <c r="B704">
        <v>0</v>
      </c>
      <c r="C704">
        <v>1</v>
      </c>
      <c r="D704">
        <v>22530</v>
      </c>
    </row>
    <row r="705" spans="1:4" x14ac:dyDescent="0.25">
      <c r="A705">
        <v>84</v>
      </c>
      <c r="B705">
        <v>0</v>
      </c>
      <c r="C705">
        <v>1</v>
      </c>
      <c r="D705">
        <v>42047</v>
      </c>
    </row>
    <row r="706" spans="1:4" x14ac:dyDescent="0.25">
      <c r="A706">
        <v>85</v>
      </c>
      <c r="B706">
        <v>0</v>
      </c>
      <c r="C706">
        <v>1</v>
      </c>
      <c r="D706">
        <v>33140</v>
      </c>
    </row>
    <row r="707" spans="1:4" x14ac:dyDescent="0.25">
      <c r="A707">
        <v>86</v>
      </c>
      <c r="B707">
        <v>0</v>
      </c>
      <c r="C707">
        <v>1</v>
      </c>
      <c r="D707">
        <v>51719</v>
      </c>
    </row>
    <row r="708" spans="1:4" x14ac:dyDescent="0.25">
      <c r="A708">
        <v>87</v>
      </c>
      <c r="B708">
        <v>0</v>
      </c>
      <c r="C708">
        <v>1</v>
      </c>
      <c r="D708">
        <v>71455</v>
      </c>
    </row>
    <row r="709" spans="1:4" x14ac:dyDescent="0.25">
      <c r="A709">
        <v>88</v>
      </c>
      <c r="B709">
        <v>0</v>
      </c>
      <c r="C709">
        <v>1</v>
      </c>
      <c r="D709">
        <v>79739</v>
      </c>
    </row>
    <row r="710" spans="1:4" x14ac:dyDescent="0.25">
      <c r="A710">
        <v>89</v>
      </c>
      <c r="B710">
        <v>0</v>
      </c>
      <c r="C710">
        <v>1</v>
      </c>
      <c r="D710">
        <v>92938</v>
      </c>
    </row>
    <row r="711" spans="1:4" x14ac:dyDescent="0.25">
      <c r="A711">
        <v>90</v>
      </c>
      <c r="B711">
        <v>0</v>
      </c>
      <c r="C711">
        <v>1</v>
      </c>
      <c r="D711">
        <v>75381</v>
      </c>
    </row>
    <row r="712" spans="1:4" x14ac:dyDescent="0.25">
      <c r="A712">
        <v>91</v>
      </c>
      <c r="B712">
        <v>0</v>
      </c>
      <c r="C712">
        <v>1</v>
      </c>
      <c r="D712">
        <v>50433</v>
      </c>
    </row>
    <row r="713" spans="1:4" x14ac:dyDescent="0.25">
      <c r="A713">
        <v>92</v>
      </c>
      <c r="B713">
        <v>0</v>
      </c>
      <c r="C713">
        <v>1</v>
      </c>
      <c r="D713">
        <v>56359</v>
      </c>
    </row>
    <row r="714" spans="1:4" x14ac:dyDescent="0.25">
      <c r="A714">
        <v>93</v>
      </c>
      <c r="B714">
        <v>0</v>
      </c>
      <c r="C714">
        <v>1</v>
      </c>
      <c r="D714">
        <v>48879</v>
      </c>
    </row>
    <row r="715" spans="1:4" x14ac:dyDescent="0.25">
      <c r="A715">
        <v>94</v>
      </c>
      <c r="B715">
        <v>0</v>
      </c>
      <c r="C715">
        <v>1</v>
      </c>
      <c r="D715">
        <v>49372</v>
      </c>
    </row>
    <row r="716" spans="1:4" x14ac:dyDescent="0.25">
      <c r="A716">
        <v>95</v>
      </c>
      <c r="B716">
        <v>0</v>
      </c>
      <c r="C716">
        <v>1</v>
      </c>
      <c r="D716">
        <v>48656</v>
      </c>
    </row>
    <row r="717" spans="1:4" x14ac:dyDescent="0.25">
      <c r="A717">
        <v>96</v>
      </c>
      <c r="B717">
        <v>0</v>
      </c>
      <c r="C717">
        <v>1</v>
      </c>
      <c r="D717">
        <v>52356</v>
      </c>
    </row>
    <row r="718" spans="1:4" x14ac:dyDescent="0.25">
      <c r="A718">
        <v>97</v>
      </c>
      <c r="B718">
        <v>0</v>
      </c>
      <c r="C718">
        <v>1</v>
      </c>
      <c r="D718">
        <v>44386</v>
      </c>
    </row>
    <row r="719" spans="1:4" x14ac:dyDescent="0.25">
      <c r="A719">
        <v>98</v>
      </c>
      <c r="B719">
        <v>0</v>
      </c>
      <c r="C719">
        <v>1</v>
      </c>
      <c r="D719">
        <v>39048</v>
      </c>
    </row>
    <row r="720" spans="1:4" x14ac:dyDescent="0.25">
      <c r="A720">
        <v>99</v>
      </c>
      <c r="B720">
        <v>0</v>
      </c>
      <c r="C720">
        <v>1</v>
      </c>
      <c r="D720">
        <v>23899</v>
      </c>
    </row>
    <row r="721" spans="1:4" x14ac:dyDescent="0.25">
      <c r="A721">
        <v>100</v>
      </c>
      <c r="B721">
        <v>0</v>
      </c>
      <c r="C721">
        <v>1</v>
      </c>
      <c r="D721">
        <v>26360</v>
      </c>
    </row>
    <row r="722" spans="1:4" x14ac:dyDescent="0.25">
      <c r="A722">
        <v>101</v>
      </c>
      <c r="B722">
        <v>0</v>
      </c>
      <c r="C722">
        <v>1</v>
      </c>
      <c r="D722">
        <v>34344</v>
      </c>
    </row>
    <row r="723" spans="1:4" x14ac:dyDescent="0.25">
      <c r="A723">
        <v>102</v>
      </c>
      <c r="B723">
        <v>0</v>
      </c>
      <c r="C723">
        <v>1</v>
      </c>
      <c r="D723">
        <v>36175</v>
      </c>
    </row>
    <row r="724" spans="1:4" x14ac:dyDescent="0.25">
      <c r="A724">
        <v>103</v>
      </c>
      <c r="B724">
        <v>0</v>
      </c>
      <c r="C724">
        <v>1</v>
      </c>
      <c r="D724">
        <v>39859</v>
      </c>
    </row>
    <row r="725" spans="1:4" x14ac:dyDescent="0.25">
      <c r="A725">
        <v>104</v>
      </c>
      <c r="B725">
        <v>0</v>
      </c>
      <c r="C725">
        <v>1</v>
      </c>
      <c r="D725">
        <v>58681</v>
      </c>
    </row>
    <row r="726" spans="1:4" x14ac:dyDescent="0.25">
      <c r="A726">
        <v>105</v>
      </c>
      <c r="B726">
        <v>0</v>
      </c>
      <c r="C726">
        <v>1</v>
      </c>
      <c r="D726">
        <v>41860</v>
      </c>
    </row>
    <row r="727" spans="1:4" x14ac:dyDescent="0.25">
      <c r="A727">
        <v>106</v>
      </c>
      <c r="B727">
        <v>0</v>
      </c>
      <c r="C727">
        <v>1</v>
      </c>
      <c r="D727">
        <v>37603</v>
      </c>
    </row>
    <row r="728" spans="1:4" x14ac:dyDescent="0.25">
      <c r="A728">
        <v>107</v>
      </c>
      <c r="B728">
        <v>0</v>
      </c>
      <c r="C728">
        <v>1</v>
      </c>
      <c r="D728">
        <v>24917</v>
      </c>
    </row>
    <row r="729" spans="1:4" x14ac:dyDescent="0.25">
      <c r="A729">
        <v>108</v>
      </c>
      <c r="B729">
        <v>0</v>
      </c>
      <c r="C729">
        <v>1</v>
      </c>
      <c r="D729">
        <v>30494</v>
      </c>
    </row>
    <row r="730" spans="1:4" x14ac:dyDescent="0.25">
      <c r="A730">
        <v>109</v>
      </c>
      <c r="B730">
        <v>0</v>
      </c>
      <c r="C730">
        <v>1</v>
      </c>
      <c r="D730">
        <v>25767</v>
      </c>
    </row>
    <row r="731" spans="1:4" x14ac:dyDescent="0.25">
      <c r="A731">
        <v>110</v>
      </c>
      <c r="B731">
        <v>0</v>
      </c>
      <c r="C731">
        <v>1</v>
      </c>
      <c r="D731">
        <v>38457</v>
      </c>
    </row>
    <row r="732" spans="1:4" x14ac:dyDescent="0.25">
      <c r="A732">
        <v>111</v>
      </c>
      <c r="B732">
        <v>0</v>
      </c>
      <c r="C732">
        <v>1</v>
      </c>
      <c r="D732">
        <v>43925</v>
      </c>
    </row>
    <row r="733" spans="1:4" x14ac:dyDescent="0.25">
      <c r="A733">
        <v>112</v>
      </c>
      <c r="B733">
        <v>0</v>
      </c>
      <c r="C733">
        <v>1</v>
      </c>
      <c r="D733">
        <v>27812</v>
      </c>
    </row>
    <row r="734" spans="1:4" x14ac:dyDescent="0.25">
      <c r="A734">
        <v>113</v>
      </c>
      <c r="B734">
        <v>0</v>
      </c>
      <c r="C734">
        <v>1</v>
      </c>
      <c r="D734">
        <v>34023</v>
      </c>
    </row>
    <row r="735" spans="1:4" x14ac:dyDescent="0.25">
      <c r="A735">
        <v>114</v>
      </c>
      <c r="B735">
        <v>0</v>
      </c>
      <c r="C735">
        <v>1</v>
      </c>
      <c r="D735">
        <v>33611</v>
      </c>
    </row>
    <row r="736" spans="1:4" x14ac:dyDescent="0.25">
      <c r="A736">
        <v>115</v>
      </c>
      <c r="B736">
        <v>0</v>
      </c>
      <c r="C736">
        <v>1</v>
      </c>
      <c r="D736">
        <v>50360</v>
      </c>
    </row>
    <row r="737" spans="1:17" x14ac:dyDescent="0.25">
      <c r="A737">
        <v>116</v>
      </c>
      <c r="B737">
        <v>0</v>
      </c>
      <c r="C737">
        <v>1</v>
      </c>
      <c r="D737">
        <v>0</v>
      </c>
    </row>
    <row r="738" spans="1:17" x14ac:dyDescent="0.25">
      <c r="A738" s="35" t="s">
        <v>757</v>
      </c>
      <c r="B738" t="s">
        <v>526</v>
      </c>
    </row>
    <row r="739" spans="1:17" x14ac:dyDescent="0.25">
      <c r="A739">
        <v>2</v>
      </c>
      <c r="B739" t="s">
        <v>527</v>
      </c>
    </row>
    <row r="740" spans="1:17" x14ac:dyDescent="0.25">
      <c r="A740">
        <v>2</v>
      </c>
      <c r="B740" t="s">
        <v>528</v>
      </c>
    </row>
    <row r="741" spans="1:17" x14ac:dyDescent="0.25">
      <c r="A741">
        <v>3</v>
      </c>
      <c r="B741" t="s">
        <v>491</v>
      </c>
    </row>
    <row r="742" spans="1:17" x14ac:dyDescent="0.25">
      <c r="A742">
        <v>1</v>
      </c>
      <c r="B742" t="s">
        <v>529</v>
      </c>
      <c r="G742" t="s">
        <v>560</v>
      </c>
      <c r="K742" t="s">
        <v>756</v>
      </c>
      <c r="O742" t="s">
        <v>758</v>
      </c>
    </row>
    <row r="743" spans="1:17" x14ac:dyDescent="0.25">
      <c r="A743">
        <v>79</v>
      </c>
      <c r="B743">
        <v>1</v>
      </c>
      <c r="C743">
        <f t="shared" ref="C743:C748" si="36">G743+C1173</f>
        <v>9401</v>
      </c>
      <c r="D743">
        <f t="shared" ref="D743:D748" si="37">H743+D1173</f>
        <v>64500</v>
      </c>
      <c r="E743">
        <f t="shared" ref="E743:E748" si="38">I743+E1173</f>
        <v>15300</v>
      </c>
      <c r="G743">
        <v>9400</v>
      </c>
      <c r="H743">
        <v>64500</v>
      </c>
      <c r="I743">
        <v>15300</v>
      </c>
      <c r="K743">
        <f>C1173</f>
        <v>1</v>
      </c>
      <c r="L743">
        <f>D1173</f>
        <v>0</v>
      </c>
      <c r="M743">
        <f>E1173</f>
        <v>0</v>
      </c>
    </row>
    <row r="744" spans="1:17" x14ac:dyDescent="0.25">
      <c r="A744">
        <v>80</v>
      </c>
      <c r="B744">
        <v>1</v>
      </c>
      <c r="C744">
        <f t="shared" si="36"/>
        <v>11901</v>
      </c>
      <c r="D744">
        <f t="shared" si="37"/>
        <v>29200</v>
      </c>
      <c r="E744">
        <f t="shared" si="38"/>
        <v>35700</v>
      </c>
      <c r="G744">
        <v>11900</v>
      </c>
      <c r="H744">
        <v>29200</v>
      </c>
      <c r="I744">
        <v>35700</v>
      </c>
      <c r="K744">
        <f t="shared" ref="K744:K779" si="39">C1174</f>
        <v>1</v>
      </c>
      <c r="L744">
        <f t="shared" ref="L744:L779" si="40">D1174</f>
        <v>0</v>
      </c>
      <c r="M744">
        <f t="shared" ref="M744:M779" si="41">E1174</f>
        <v>0</v>
      </c>
    </row>
    <row r="745" spans="1:17" x14ac:dyDescent="0.25">
      <c r="A745">
        <v>81</v>
      </c>
      <c r="B745">
        <v>1</v>
      </c>
      <c r="C745">
        <f t="shared" si="36"/>
        <v>8000</v>
      </c>
      <c r="D745">
        <f t="shared" si="37"/>
        <v>49700</v>
      </c>
      <c r="E745">
        <f t="shared" si="38"/>
        <v>13500</v>
      </c>
      <c r="G745">
        <v>7700</v>
      </c>
      <c r="H745">
        <v>45600</v>
      </c>
      <c r="I745">
        <v>13400</v>
      </c>
      <c r="K745">
        <f t="shared" si="39"/>
        <v>300</v>
      </c>
      <c r="L745">
        <f t="shared" si="40"/>
        <v>4100</v>
      </c>
      <c r="M745">
        <f t="shared" si="41"/>
        <v>100</v>
      </c>
    </row>
    <row r="746" spans="1:17" x14ac:dyDescent="0.25">
      <c r="A746">
        <v>82</v>
      </c>
      <c r="B746">
        <v>1</v>
      </c>
      <c r="C746">
        <f t="shared" si="36"/>
        <v>37900</v>
      </c>
      <c r="D746">
        <f t="shared" si="37"/>
        <v>33300</v>
      </c>
      <c r="E746">
        <f t="shared" si="38"/>
        <v>16600</v>
      </c>
      <c r="G746">
        <v>35200</v>
      </c>
      <c r="H746">
        <v>29100</v>
      </c>
      <c r="I746">
        <v>14700</v>
      </c>
      <c r="K746">
        <f t="shared" si="39"/>
        <v>2700</v>
      </c>
      <c r="L746">
        <f t="shared" si="40"/>
        <v>4200</v>
      </c>
      <c r="M746">
        <f t="shared" si="41"/>
        <v>1900</v>
      </c>
    </row>
    <row r="747" spans="1:17" x14ac:dyDescent="0.25">
      <c r="A747">
        <v>83</v>
      </c>
      <c r="B747">
        <v>1</v>
      </c>
      <c r="C747">
        <f t="shared" si="36"/>
        <v>31128</v>
      </c>
      <c r="D747">
        <f t="shared" si="37"/>
        <v>57895</v>
      </c>
      <c r="E747">
        <f t="shared" si="38"/>
        <v>11528</v>
      </c>
      <c r="G747">
        <v>28428</v>
      </c>
      <c r="H747">
        <v>47795</v>
      </c>
      <c r="I747">
        <v>9828</v>
      </c>
      <c r="K747">
        <f t="shared" si="39"/>
        <v>2700</v>
      </c>
      <c r="L747">
        <f t="shared" si="40"/>
        <v>10100</v>
      </c>
      <c r="M747">
        <f t="shared" si="41"/>
        <v>1700</v>
      </c>
    </row>
    <row r="748" spans="1:17" x14ac:dyDescent="0.25">
      <c r="A748">
        <v>84</v>
      </c>
      <c r="B748">
        <v>1</v>
      </c>
      <c r="C748">
        <f t="shared" si="36"/>
        <v>36831</v>
      </c>
      <c r="D748">
        <f t="shared" si="37"/>
        <v>83039</v>
      </c>
      <c r="E748">
        <f t="shared" si="38"/>
        <v>23210</v>
      </c>
      <c r="G748">
        <v>35931</v>
      </c>
      <c r="H748">
        <v>76839</v>
      </c>
      <c r="I748">
        <v>18610</v>
      </c>
      <c r="K748">
        <f t="shared" si="39"/>
        <v>900</v>
      </c>
      <c r="L748">
        <f t="shared" si="40"/>
        <v>6200</v>
      </c>
      <c r="M748">
        <f t="shared" si="41"/>
        <v>4600</v>
      </c>
    </row>
    <row r="749" spans="1:17" x14ac:dyDescent="0.25">
      <c r="A749">
        <v>85</v>
      </c>
      <c r="B749">
        <v>1</v>
      </c>
      <c r="C749" s="35">
        <f t="shared" ref="C749:C751" si="42">(G749+K749)*0.99</f>
        <v>65214.27</v>
      </c>
      <c r="D749" s="35">
        <f t="shared" ref="D749:D751" si="43">(H749+L749)*0.99</f>
        <v>81929.429999999993</v>
      </c>
      <c r="E749" s="35">
        <f t="shared" ref="E749:E751" si="44">(I749+M749)*0.99</f>
        <v>52899.659999999996</v>
      </c>
      <c r="G749">
        <v>64873</v>
      </c>
      <c r="H749">
        <v>80357</v>
      </c>
      <c r="I749">
        <v>51134</v>
      </c>
      <c r="K749">
        <f t="shared" si="39"/>
        <v>1000</v>
      </c>
      <c r="L749">
        <f t="shared" si="40"/>
        <v>2400</v>
      </c>
      <c r="M749">
        <f t="shared" si="41"/>
        <v>2300</v>
      </c>
      <c r="O749" s="35">
        <f t="shared" ref="O749" si="45">(G749+K749)*0.01</f>
        <v>658.73</v>
      </c>
      <c r="P749" s="35">
        <f t="shared" ref="P749" si="46">(H749+L749)*0.01</f>
        <v>827.57</v>
      </c>
      <c r="Q749" s="35">
        <f t="shared" ref="Q749" si="47">(I749+M749)*0.01</f>
        <v>534.34</v>
      </c>
    </row>
    <row r="750" spans="1:17" x14ac:dyDescent="0.25">
      <c r="A750">
        <v>86</v>
      </c>
      <c r="B750">
        <v>1</v>
      </c>
      <c r="C750" s="35">
        <f t="shared" si="42"/>
        <v>97319.97</v>
      </c>
      <c r="D750" s="35">
        <f t="shared" si="43"/>
        <v>156944.70000000001</v>
      </c>
      <c r="E750" s="35">
        <f t="shared" si="44"/>
        <v>41597.82</v>
      </c>
      <c r="G750">
        <v>91103</v>
      </c>
      <c r="H750">
        <v>149230</v>
      </c>
      <c r="I750">
        <v>41218</v>
      </c>
      <c r="K750">
        <f t="shared" si="39"/>
        <v>7200</v>
      </c>
      <c r="L750">
        <f t="shared" si="40"/>
        <v>9300</v>
      </c>
      <c r="M750">
        <f t="shared" si="41"/>
        <v>800</v>
      </c>
      <c r="O750" s="35">
        <f t="shared" ref="O750:O751" si="48">(G750+K750)*0.01</f>
        <v>983.03</v>
      </c>
      <c r="P750" s="35">
        <f t="shared" ref="P750:P751" si="49">(H750+L750)*0.01</f>
        <v>1585.3</v>
      </c>
      <c r="Q750" s="35">
        <f t="shared" ref="Q750:Q751" si="50">(I750+M750)*0.01</f>
        <v>420.18</v>
      </c>
    </row>
    <row r="751" spans="1:17" x14ac:dyDescent="0.25">
      <c r="A751">
        <v>87</v>
      </c>
      <c r="B751">
        <v>1</v>
      </c>
      <c r="C751" s="35">
        <f t="shared" si="42"/>
        <v>114776.64</v>
      </c>
      <c r="D751" s="35">
        <f t="shared" si="43"/>
        <v>252438.12</v>
      </c>
      <c r="E751" s="35">
        <f t="shared" si="44"/>
        <v>105663.69</v>
      </c>
      <c r="G751">
        <v>102336</v>
      </c>
      <c r="H751">
        <v>217488</v>
      </c>
      <c r="I751">
        <v>100831</v>
      </c>
      <c r="K751">
        <f t="shared" si="39"/>
        <v>13600</v>
      </c>
      <c r="L751">
        <f t="shared" si="40"/>
        <v>37500</v>
      </c>
      <c r="M751">
        <f t="shared" si="41"/>
        <v>5900</v>
      </c>
      <c r="O751" s="35">
        <f t="shared" si="48"/>
        <v>1159.3600000000001</v>
      </c>
      <c r="P751" s="35">
        <f t="shared" si="49"/>
        <v>2549.88</v>
      </c>
      <c r="Q751" s="35">
        <f t="shared" si="50"/>
        <v>1067.31</v>
      </c>
    </row>
    <row r="752" spans="1:17" x14ac:dyDescent="0.25">
      <c r="A752">
        <v>88</v>
      </c>
      <c r="B752">
        <v>1</v>
      </c>
      <c r="C752" s="35">
        <f>(G752+K752)*0.99</f>
        <v>41043.42</v>
      </c>
      <c r="D752" s="35">
        <f>(H752+L752)*0.99</f>
        <v>248527.62</v>
      </c>
      <c r="E752" s="35">
        <f>(I752+M752)*0.99</f>
        <v>124065.81</v>
      </c>
      <c r="G752">
        <v>34058</v>
      </c>
      <c r="H752">
        <v>192538</v>
      </c>
      <c r="I752">
        <v>113319</v>
      </c>
      <c r="K752">
        <f t="shared" si="39"/>
        <v>7400</v>
      </c>
      <c r="L752">
        <f t="shared" si="40"/>
        <v>58500</v>
      </c>
      <c r="M752">
        <f t="shared" si="41"/>
        <v>12000</v>
      </c>
      <c r="O752" s="35">
        <f>(G752+K752)*0.01</f>
        <v>414.58</v>
      </c>
      <c r="P752" s="35">
        <f>(H752+L752)*0.01</f>
        <v>2510.38</v>
      </c>
      <c r="Q752" s="35">
        <f>(I752+M752)*0.01</f>
        <v>1253.19</v>
      </c>
    </row>
    <row r="753" spans="1:17" x14ac:dyDescent="0.25">
      <c r="A753">
        <v>89</v>
      </c>
      <c r="B753">
        <v>1</v>
      </c>
      <c r="C753" s="35">
        <f t="shared" ref="C753:C763" si="51">(G753+K753)*0.99</f>
        <v>39755.43</v>
      </c>
      <c r="D753" s="35">
        <f t="shared" ref="D753:D763" si="52">(H753+L753)*0.99</f>
        <v>98320.86</v>
      </c>
      <c r="E753" s="35">
        <f t="shared" ref="E753:E763" si="53">(I753+M753)*0.99</f>
        <v>212880.69</v>
      </c>
      <c r="G753">
        <v>30657</v>
      </c>
      <c r="H753">
        <v>66114</v>
      </c>
      <c r="I753">
        <v>164531</v>
      </c>
      <c r="K753">
        <f t="shared" si="39"/>
        <v>9500</v>
      </c>
      <c r="L753">
        <f t="shared" si="40"/>
        <v>33200</v>
      </c>
      <c r="M753">
        <f t="shared" si="41"/>
        <v>50500</v>
      </c>
      <c r="O753" s="35">
        <f t="shared" ref="O753:O763" si="54">(G753+K753)*0.01</f>
        <v>401.57</v>
      </c>
      <c r="P753" s="35">
        <f t="shared" ref="P753:P763" si="55">(H753+L753)*0.01</f>
        <v>993.14</v>
      </c>
      <c r="Q753" s="35">
        <f t="shared" ref="Q753:Q763" si="56">(I753+M753)*0.01</f>
        <v>2150.31</v>
      </c>
    </row>
    <row r="754" spans="1:17" x14ac:dyDescent="0.25">
      <c r="A754">
        <v>90</v>
      </c>
      <c r="B754">
        <v>1</v>
      </c>
      <c r="C754" s="35">
        <f t="shared" si="51"/>
        <v>13264.02</v>
      </c>
      <c r="D754" s="35">
        <f t="shared" si="52"/>
        <v>95825.069999999992</v>
      </c>
      <c r="E754" s="35">
        <f t="shared" si="53"/>
        <v>101279.97</v>
      </c>
      <c r="G754">
        <v>8798</v>
      </c>
      <c r="H754">
        <v>70093</v>
      </c>
      <c r="I754">
        <v>74703</v>
      </c>
      <c r="K754">
        <f t="shared" si="39"/>
        <v>4600</v>
      </c>
      <c r="L754">
        <f t="shared" si="40"/>
        <v>26700</v>
      </c>
      <c r="M754">
        <f t="shared" si="41"/>
        <v>27600</v>
      </c>
      <c r="O754" s="35">
        <f t="shared" si="54"/>
        <v>133.97999999999999</v>
      </c>
      <c r="P754" s="35">
        <f t="shared" si="55"/>
        <v>967.93000000000006</v>
      </c>
      <c r="Q754" s="35">
        <f t="shared" si="56"/>
        <v>1023.03</v>
      </c>
    </row>
    <row r="755" spans="1:17" x14ac:dyDescent="0.25">
      <c r="A755">
        <v>91</v>
      </c>
      <c r="B755">
        <v>1</v>
      </c>
      <c r="C755" s="35">
        <f t="shared" si="51"/>
        <v>15644.97</v>
      </c>
      <c r="D755" s="35">
        <f t="shared" si="52"/>
        <v>38478.33</v>
      </c>
      <c r="E755" s="35">
        <f t="shared" si="53"/>
        <v>83175.839999999997</v>
      </c>
      <c r="G755">
        <v>9703</v>
      </c>
      <c r="H755">
        <v>26167</v>
      </c>
      <c r="I755">
        <v>67416</v>
      </c>
      <c r="K755">
        <f t="shared" si="39"/>
        <v>6100</v>
      </c>
      <c r="L755">
        <f t="shared" si="40"/>
        <v>12700</v>
      </c>
      <c r="M755">
        <f t="shared" si="41"/>
        <v>16600</v>
      </c>
      <c r="O755" s="35">
        <f t="shared" si="54"/>
        <v>158.03</v>
      </c>
      <c r="P755" s="35">
        <f t="shared" si="55"/>
        <v>388.67</v>
      </c>
      <c r="Q755" s="35">
        <f t="shared" si="56"/>
        <v>840.16</v>
      </c>
    </row>
    <row r="756" spans="1:17" x14ac:dyDescent="0.25">
      <c r="A756">
        <v>92</v>
      </c>
      <c r="B756">
        <v>1</v>
      </c>
      <c r="C756" s="35">
        <f t="shared" si="51"/>
        <v>23751.09</v>
      </c>
      <c r="D756" s="35">
        <f t="shared" si="52"/>
        <v>54600.479999999996</v>
      </c>
      <c r="E756" s="35">
        <f t="shared" si="53"/>
        <v>32742.27</v>
      </c>
      <c r="G756">
        <v>17591</v>
      </c>
      <c r="H756">
        <v>37652</v>
      </c>
      <c r="I756">
        <v>25773</v>
      </c>
      <c r="K756">
        <f t="shared" si="39"/>
        <v>6400</v>
      </c>
      <c r="L756">
        <f t="shared" si="40"/>
        <v>17500</v>
      </c>
      <c r="M756">
        <f t="shared" si="41"/>
        <v>7300</v>
      </c>
      <c r="O756" s="35">
        <f t="shared" si="54"/>
        <v>239.91</v>
      </c>
      <c r="P756" s="35">
        <f t="shared" si="55"/>
        <v>551.52</v>
      </c>
      <c r="Q756" s="35">
        <f t="shared" si="56"/>
        <v>330.73</v>
      </c>
    </row>
    <row r="757" spans="1:17" x14ac:dyDescent="0.25">
      <c r="A757">
        <v>93</v>
      </c>
      <c r="B757">
        <v>1</v>
      </c>
      <c r="C757" s="35">
        <f t="shared" si="51"/>
        <v>18111.060000000001</v>
      </c>
      <c r="D757" s="35">
        <f t="shared" si="52"/>
        <v>76989.33</v>
      </c>
      <c r="E757" s="35">
        <f t="shared" si="53"/>
        <v>34004.519999999997</v>
      </c>
      <c r="G757">
        <v>13394</v>
      </c>
      <c r="H757">
        <v>62267</v>
      </c>
      <c r="I757">
        <v>27248</v>
      </c>
      <c r="K757">
        <f t="shared" si="39"/>
        <v>4900</v>
      </c>
      <c r="L757">
        <f t="shared" si="40"/>
        <v>15500</v>
      </c>
      <c r="M757">
        <f t="shared" si="41"/>
        <v>7100</v>
      </c>
      <c r="O757" s="35">
        <f t="shared" si="54"/>
        <v>182.94</v>
      </c>
      <c r="P757" s="35">
        <f t="shared" si="55"/>
        <v>777.67000000000007</v>
      </c>
      <c r="Q757" s="35">
        <f t="shared" si="56"/>
        <v>343.48</v>
      </c>
    </row>
    <row r="758" spans="1:17" x14ac:dyDescent="0.25">
      <c r="A758">
        <v>94</v>
      </c>
      <c r="B758">
        <v>1</v>
      </c>
      <c r="C758" s="35">
        <f t="shared" si="51"/>
        <v>15919.2</v>
      </c>
      <c r="D758" s="35">
        <f t="shared" si="52"/>
        <v>82104.66</v>
      </c>
      <c r="E758" s="35">
        <f t="shared" si="53"/>
        <v>66948.75</v>
      </c>
      <c r="G758">
        <v>12980</v>
      </c>
      <c r="H758">
        <v>63134</v>
      </c>
      <c r="I758">
        <v>56725</v>
      </c>
      <c r="K758">
        <f t="shared" si="39"/>
        <v>3100</v>
      </c>
      <c r="L758">
        <f t="shared" si="40"/>
        <v>19800</v>
      </c>
      <c r="M758">
        <f t="shared" si="41"/>
        <v>10900</v>
      </c>
      <c r="O758" s="35">
        <f t="shared" si="54"/>
        <v>160.80000000000001</v>
      </c>
      <c r="P758" s="35">
        <f t="shared" si="55"/>
        <v>829.34</v>
      </c>
      <c r="Q758" s="35">
        <f t="shared" si="56"/>
        <v>676.25</v>
      </c>
    </row>
    <row r="759" spans="1:17" x14ac:dyDescent="0.25">
      <c r="A759">
        <v>95</v>
      </c>
      <c r="B759">
        <v>1</v>
      </c>
      <c r="C759" s="35">
        <f t="shared" si="51"/>
        <v>31927.5</v>
      </c>
      <c r="D759" s="35">
        <f t="shared" si="52"/>
        <v>28979.279999999999</v>
      </c>
      <c r="E759" s="35">
        <f t="shared" si="53"/>
        <v>78345.63</v>
      </c>
      <c r="G759">
        <v>22950</v>
      </c>
      <c r="H759">
        <v>19372</v>
      </c>
      <c r="I759">
        <v>64137</v>
      </c>
      <c r="K759">
        <f t="shared" si="39"/>
        <v>9300</v>
      </c>
      <c r="L759">
        <f t="shared" si="40"/>
        <v>9900</v>
      </c>
      <c r="M759">
        <f t="shared" si="41"/>
        <v>15000</v>
      </c>
      <c r="O759" s="35">
        <f t="shared" si="54"/>
        <v>322.5</v>
      </c>
      <c r="P759" s="35">
        <f t="shared" si="55"/>
        <v>292.72000000000003</v>
      </c>
      <c r="Q759" s="35">
        <f t="shared" si="56"/>
        <v>791.37</v>
      </c>
    </row>
    <row r="760" spans="1:17" x14ac:dyDescent="0.25">
      <c r="A760">
        <v>96</v>
      </c>
      <c r="B760">
        <v>1</v>
      </c>
      <c r="C760" s="35">
        <f t="shared" si="51"/>
        <v>75733.02</v>
      </c>
      <c r="D760" s="35">
        <f t="shared" si="52"/>
        <v>96615.09</v>
      </c>
      <c r="E760" s="35">
        <f t="shared" si="53"/>
        <v>28478.34</v>
      </c>
      <c r="G760">
        <v>53398</v>
      </c>
      <c r="H760">
        <v>70991</v>
      </c>
      <c r="I760">
        <v>18766</v>
      </c>
      <c r="K760">
        <f t="shared" si="39"/>
        <v>23100</v>
      </c>
      <c r="L760">
        <f t="shared" si="40"/>
        <v>26600</v>
      </c>
      <c r="M760">
        <f t="shared" si="41"/>
        <v>10000</v>
      </c>
      <c r="O760" s="35">
        <f t="shared" si="54"/>
        <v>764.98</v>
      </c>
      <c r="P760" s="35">
        <f t="shared" si="55"/>
        <v>975.91</v>
      </c>
      <c r="Q760" s="35">
        <f t="shared" si="56"/>
        <v>287.66000000000003</v>
      </c>
    </row>
    <row r="761" spans="1:17" x14ac:dyDescent="0.25">
      <c r="A761">
        <v>97</v>
      </c>
      <c r="B761">
        <v>1</v>
      </c>
      <c r="C761" s="35">
        <f t="shared" si="51"/>
        <v>26525.07</v>
      </c>
      <c r="D761" s="35">
        <f t="shared" si="52"/>
        <v>152846.1</v>
      </c>
      <c r="E761" s="35">
        <f t="shared" si="53"/>
        <v>39057.480000000003</v>
      </c>
      <c r="G761">
        <v>22193</v>
      </c>
      <c r="H761">
        <v>108090</v>
      </c>
      <c r="I761">
        <v>31452</v>
      </c>
      <c r="K761">
        <f t="shared" si="39"/>
        <v>4600</v>
      </c>
      <c r="L761">
        <f t="shared" si="40"/>
        <v>46300</v>
      </c>
      <c r="M761">
        <f t="shared" si="41"/>
        <v>8000</v>
      </c>
      <c r="O761" s="35">
        <f t="shared" si="54"/>
        <v>267.93</v>
      </c>
      <c r="P761" s="35">
        <f t="shared" si="55"/>
        <v>1543.9</v>
      </c>
      <c r="Q761" s="35">
        <f t="shared" si="56"/>
        <v>394.52</v>
      </c>
    </row>
    <row r="762" spans="1:17" x14ac:dyDescent="0.25">
      <c r="A762">
        <v>98</v>
      </c>
      <c r="B762">
        <v>1</v>
      </c>
      <c r="C762" s="35">
        <f t="shared" si="51"/>
        <v>51696.81</v>
      </c>
      <c r="D762" s="35">
        <f t="shared" si="52"/>
        <v>37384.379999999997</v>
      </c>
      <c r="E762" s="35">
        <f t="shared" si="53"/>
        <v>88005.06</v>
      </c>
      <c r="G762">
        <v>43319</v>
      </c>
      <c r="H762">
        <v>22162</v>
      </c>
      <c r="I762">
        <v>76094</v>
      </c>
      <c r="K762">
        <f t="shared" si="39"/>
        <v>8900</v>
      </c>
      <c r="L762">
        <f t="shared" si="40"/>
        <v>15600</v>
      </c>
      <c r="M762">
        <f t="shared" si="41"/>
        <v>12800</v>
      </c>
      <c r="O762" s="35">
        <f t="shared" si="54"/>
        <v>522.19000000000005</v>
      </c>
      <c r="P762" s="35">
        <f t="shared" si="55"/>
        <v>377.62</v>
      </c>
      <c r="Q762" s="35">
        <f t="shared" si="56"/>
        <v>888.94</v>
      </c>
    </row>
    <row r="763" spans="1:17" x14ac:dyDescent="0.25">
      <c r="A763">
        <v>99</v>
      </c>
      <c r="B763">
        <v>1</v>
      </c>
      <c r="C763" s="35">
        <f t="shared" si="51"/>
        <v>35049.96</v>
      </c>
      <c r="D763" s="35">
        <f t="shared" si="52"/>
        <v>151855.10999999999</v>
      </c>
      <c r="E763" s="35">
        <f t="shared" si="53"/>
        <v>27617.040000000001</v>
      </c>
      <c r="G763">
        <v>25204</v>
      </c>
      <c r="H763">
        <v>119389</v>
      </c>
      <c r="I763">
        <v>21296</v>
      </c>
      <c r="K763">
        <f t="shared" si="39"/>
        <v>10200</v>
      </c>
      <c r="L763">
        <f t="shared" si="40"/>
        <v>34000</v>
      </c>
      <c r="M763">
        <f t="shared" si="41"/>
        <v>6600</v>
      </c>
      <c r="O763" s="35">
        <f t="shared" si="54"/>
        <v>354.04</v>
      </c>
      <c r="P763" s="35">
        <f t="shared" si="55"/>
        <v>1533.89</v>
      </c>
      <c r="Q763" s="35">
        <f t="shared" si="56"/>
        <v>278.95999999999998</v>
      </c>
    </row>
    <row r="764" spans="1:17" x14ac:dyDescent="0.25">
      <c r="A764">
        <v>100</v>
      </c>
      <c r="B764">
        <v>1</v>
      </c>
      <c r="C764" s="35">
        <f t="shared" ref="C764:C773" si="57">(G764+K764)*0.97</f>
        <v>23658.3</v>
      </c>
      <c r="D764" s="35">
        <f t="shared" ref="D764:D773" si="58">(H764+L764)*0.97</f>
        <v>73734.55</v>
      </c>
      <c r="E764" s="35">
        <f t="shared" ref="E764:E773" si="59">(I764+M764)*0.97</f>
        <v>90547.56</v>
      </c>
      <c r="G764">
        <v>18390</v>
      </c>
      <c r="H764">
        <v>63215</v>
      </c>
      <c r="I764">
        <v>74948</v>
      </c>
      <c r="K764">
        <f t="shared" si="39"/>
        <v>6000</v>
      </c>
      <c r="L764">
        <f t="shared" si="40"/>
        <v>12800</v>
      </c>
      <c r="M764">
        <f t="shared" si="41"/>
        <v>18400</v>
      </c>
      <c r="O764" s="35">
        <f>(G764+K764)*0.03</f>
        <v>731.69999999999993</v>
      </c>
      <c r="P764" s="35">
        <f>(H764+L764)*0.03</f>
        <v>2280.4499999999998</v>
      </c>
      <c r="Q764" s="35">
        <f>(I764+M764)*0.03</f>
        <v>2800.44</v>
      </c>
    </row>
    <row r="765" spans="1:17" x14ac:dyDescent="0.25">
      <c r="A765">
        <v>101</v>
      </c>
      <c r="B765">
        <v>1</v>
      </c>
      <c r="C765" s="35">
        <f t="shared" si="57"/>
        <v>103854.98999999999</v>
      </c>
      <c r="D765" s="35">
        <f t="shared" si="58"/>
        <v>146013.13</v>
      </c>
      <c r="E765" s="35">
        <f t="shared" si="59"/>
        <v>49950.15</v>
      </c>
      <c r="G765">
        <v>75667</v>
      </c>
      <c r="H765">
        <v>111429</v>
      </c>
      <c r="I765">
        <v>45395</v>
      </c>
      <c r="K765">
        <f t="shared" si="39"/>
        <v>31400</v>
      </c>
      <c r="L765">
        <f t="shared" si="40"/>
        <v>39100</v>
      </c>
      <c r="M765">
        <f t="shared" si="41"/>
        <v>6100</v>
      </c>
      <c r="O765" s="35">
        <f t="shared" ref="O765:O773" si="60">(G765+K765)*0.03</f>
        <v>3212.0099999999998</v>
      </c>
      <c r="P765" s="35">
        <f t="shared" ref="P765:P773" si="61">(H765+L765)*0.03</f>
        <v>4515.87</v>
      </c>
      <c r="Q765" s="35">
        <f t="shared" ref="Q765:Q773" si="62">(I765+M765)*0.03</f>
        <v>1544.85</v>
      </c>
    </row>
    <row r="766" spans="1:17" x14ac:dyDescent="0.25">
      <c r="A766">
        <v>102</v>
      </c>
      <c r="B766">
        <v>1</v>
      </c>
      <c r="C766" s="35">
        <f t="shared" si="57"/>
        <v>87188.45</v>
      </c>
      <c r="D766" s="35">
        <f t="shared" si="58"/>
        <v>225119.54</v>
      </c>
      <c r="E766" s="35">
        <f t="shared" si="59"/>
        <v>61479.57</v>
      </c>
      <c r="G766">
        <v>58185</v>
      </c>
      <c r="H766">
        <v>166382</v>
      </c>
      <c r="I766">
        <v>52381</v>
      </c>
      <c r="K766">
        <f t="shared" si="39"/>
        <v>31700</v>
      </c>
      <c r="L766">
        <f t="shared" si="40"/>
        <v>65700</v>
      </c>
      <c r="M766">
        <f t="shared" si="41"/>
        <v>11000</v>
      </c>
      <c r="O766" s="35">
        <f t="shared" si="60"/>
        <v>2696.5499999999997</v>
      </c>
      <c r="P766" s="35">
        <f t="shared" si="61"/>
        <v>6962.46</v>
      </c>
      <c r="Q766" s="35">
        <f t="shared" si="62"/>
        <v>1901.4299999999998</v>
      </c>
    </row>
    <row r="767" spans="1:17" x14ac:dyDescent="0.25">
      <c r="A767">
        <v>103</v>
      </c>
      <c r="B767">
        <v>1</v>
      </c>
      <c r="C767" s="35">
        <f t="shared" si="57"/>
        <v>55141.59</v>
      </c>
      <c r="D767" s="35">
        <f t="shared" si="58"/>
        <v>301948.39</v>
      </c>
      <c r="E767" s="35">
        <f t="shared" si="59"/>
        <v>150696.29</v>
      </c>
      <c r="G767">
        <v>45447</v>
      </c>
      <c r="H767">
        <v>215687</v>
      </c>
      <c r="I767">
        <v>112057</v>
      </c>
      <c r="K767">
        <f t="shared" si="39"/>
        <v>11400</v>
      </c>
      <c r="L767">
        <f t="shared" si="40"/>
        <v>95600</v>
      </c>
      <c r="M767">
        <f t="shared" si="41"/>
        <v>43300</v>
      </c>
      <c r="O767" s="35">
        <f t="shared" si="60"/>
        <v>1705.4099999999999</v>
      </c>
      <c r="P767" s="35">
        <f t="shared" si="61"/>
        <v>9338.6099999999988</v>
      </c>
      <c r="Q767" s="35">
        <f t="shared" si="62"/>
        <v>4660.71</v>
      </c>
    </row>
    <row r="768" spans="1:17" x14ac:dyDescent="0.25">
      <c r="A768">
        <v>104</v>
      </c>
      <c r="B768">
        <v>1</v>
      </c>
      <c r="C768" s="35">
        <f t="shared" si="57"/>
        <v>123776.84999999999</v>
      </c>
      <c r="D768" s="35">
        <f t="shared" si="58"/>
        <v>126682</v>
      </c>
      <c r="E768" s="35">
        <f t="shared" si="59"/>
        <v>220383.03</v>
      </c>
      <c r="G768">
        <v>103405</v>
      </c>
      <c r="H768">
        <v>94200</v>
      </c>
      <c r="I768">
        <v>165199</v>
      </c>
      <c r="K768">
        <f t="shared" si="39"/>
        <v>24200</v>
      </c>
      <c r="L768">
        <f t="shared" si="40"/>
        <v>36400</v>
      </c>
      <c r="M768">
        <f t="shared" si="41"/>
        <v>62000</v>
      </c>
      <c r="O768" s="35">
        <f t="shared" si="60"/>
        <v>3828.1499999999996</v>
      </c>
      <c r="P768" s="35">
        <f t="shared" si="61"/>
        <v>3918</v>
      </c>
      <c r="Q768" s="35">
        <f t="shared" si="62"/>
        <v>6815.9699999999993</v>
      </c>
    </row>
    <row r="769" spans="1:17" x14ac:dyDescent="0.25">
      <c r="A769">
        <v>105</v>
      </c>
      <c r="B769">
        <v>1</v>
      </c>
      <c r="C769" s="35">
        <f t="shared" si="57"/>
        <v>74007.12</v>
      </c>
      <c r="D769" s="35">
        <f t="shared" si="58"/>
        <v>200907.37</v>
      </c>
      <c r="E769" s="35">
        <f t="shared" si="59"/>
        <v>90037.34</v>
      </c>
      <c r="G769">
        <v>58596</v>
      </c>
      <c r="H769">
        <v>155121</v>
      </c>
      <c r="I769">
        <v>64622</v>
      </c>
      <c r="K769">
        <f t="shared" si="39"/>
        <v>17700</v>
      </c>
      <c r="L769">
        <f t="shared" si="40"/>
        <v>52000</v>
      </c>
      <c r="M769">
        <f t="shared" si="41"/>
        <v>28200</v>
      </c>
      <c r="O769" s="35">
        <f t="shared" si="60"/>
        <v>2288.88</v>
      </c>
      <c r="P769" s="35">
        <f t="shared" si="61"/>
        <v>6213.63</v>
      </c>
      <c r="Q769" s="35">
        <f t="shared" si="62"/>
        <v>2784.66</v>
      </c>
    </row>
    <row r="770" spans="1:17" x14ac:dyDescent="0.25">
      <c r="A770">
        <v>106</v>
      </c>
      <c r="B770">
        <v>1</v>
      </c>
      <c r="C770" s="35">
        <f t="shared" si="57"/>
        <v>52839.78</v>
      </c>
      <c r="D770" s="35">
        <f t="shared" si="58"/>
        <v>125560.68</v>
      </c>
      <c r="E770" s="35">
        <f t="shared" si="59"/>
        <v>123134.70999999999</v>
      </c>
      <c r="G770">
        <v>39252</v>
      </c>
      <c r="H770">
        <v>88173</v>
      </c>
      <c r="I770">
        <v>102965</v>
      </c>
      <c r="K770">
        <f t="shared" si="39"/>
        <v>15222</v>
      </c>
      <c r="L770">
        <f t="shared" si="40"/>
        <v>41271</v>
      </c>
      <c r="M770">
        <f t="shared" si="41"/>
        <v>23978</v>
      </c>
      <c r="O770" s="35">
        <f t="shared" si="60"/>
        <v>1634.22</v>
      </c>
      <c r="P770" s="35">
        <f t="shared" si="61"/>
        <v>3883.3199999999997</v>
      </c>
      <c r="Q770" s="35">
        <f t="shared" si="62"/>
        <v>3808.29</v>
      </c>
    </row>
    <row r="771" spans="1:17" x14ac:dyDescent="0.25">
      <c r="A771">
        <v>107</v>
      </c>
      <c r="B771">
        <v>1</v>
      </c>
      <c r="C771" s="35">
        <f t="shared" si="57"/>
        <v>39252.99</v>
      </c>
      <c r="D771" s="35">
        <f t="shared" si="58"/>
        <v>73034.209999999992</v>
      </c>
      <c r="E771" s="35">
        <f t="shared" si="59"/>
        <v>44502.63</v>
      </c>
      <c r="G771">
        <v>27348</v>
      </c>
      <c r="H771">
        <v>52189</v>
      </c>
      <c r="I771">
        <v>34527</v>
      </c>
      <c r="K771">
        <f t="shared" si="39"/>
        <v>13119</v>
      </c>
      <c r="L771">
        <f t="shared" si="40"/>
        <v>23104</v>
      </c>
      <c r="M771">
        <f t="shared" si="41"/>
        <v>11352</v>
      </c>
      <c r="O771" s="35">
        <f t="shared" si="60"/>
        <v>1214.01</v>
      </c>
      <c r="P771" s="35">
        <f t="shared" si="61"/>
        <v>2258.79</v>
      </c>
      <c r="Q771" s="35">
        <f t="shared" si="62"/>
        <v>1376.37</v>
      </c>
    </row>
    <row r="772" spans="1:17" x14ac:dyDescent="0.25">
      <c r="A772">
        <v>108</v>
      </c>
      <c r="B772">
        <v>1</v>
      </c>
      <c r="C772" s="35">
        <f t="shared" si="57"/>
        <v>122770.95999999999</v>
      </c>
      <c r="D772" s="35">
        <f t="shared" si="58"/>
        <v>90929.739999999991</v>
      </c>
      <c r="E772" s="35">
        <f t="shared" si="59"/>
        <v>50498.2</v>
      </c>
      <c r="G772">
        <v>102645</v>
      </c>
      <c r="H772">
        <v>56138</v>
      </c>
      <c r="I772">
        <v>38098</v>
      </c>
      <c r="K772">
        <f t="shared" si="39"/>
        <v>23923</v>
      </c>
      <c r="L772">
        <f t="shared" si="40"/>
        <v>37604</v>
      </c>
      <c r="M772">
        <f t="shared" si="41"/>
        <v>13962</v>
      </c>
      <c r="O772" s="35">
        <f t="shared" si="60"/>
        <v>3797.04</v>
      </c>
      <c r="P772" s="35">
        <f t="shared" si="61"/>
        <v>2812.2599999999998</v>
      </c>
      <c r="Q772" s="35">
        <f t="shared" si="62"/>
        <v>1561.8</v>
      </c>
    </row>
    <row r="773" spans="1:17" x14ac:dyDescent="0.25">
      <c r="A773">
        <v>109</v>
      </c>
      <c r="B773">
        <v>1</v>
      </c>
      <c r="C773" s="35">
        <f t="shared" si="57"/>
        <v>54234.64</v>
      </c>
      <c r="D773" s="35">
        <f t="shared" si="58"/>
        <v>179774.94999999998</v>
      </c>
      <c r="E773" s="35">
        <f t="shared" si="59"/>
        <v>42552.93</v>
      </c>
      <c r="G773">
        <v>45367</v>
      </c>
      <c r="H773">
        <v>137575</v>
      </c>
      <c r="I773">
        <v>29105</v>
      </c>
      <c r="K773">
        <f t="shared" si="39"/>
        <v>10545</v>
      </c>
      <c r="L773">
        <f t="shared" si="40"/>
        <v>47760</v>
      </c>
      <c r="M773">
        <f t="shared" si="41"/>
        <v>14764</v>
      </c>
      <c r="O773" s="35">
        <f t="shared" si="60"/>
        <v>1677.36</v>
      </c>
      <c r="P773" s="35">
        <f t="shared" si="61"/>
        <v>5560.05</v>
      </c>
      <c r="Q773" s="35">
        <f t="shared" si="62"/>
        <v>1316.07</v>
      </c>
    </row>
    <row r="774" spans="1:17" x14ac:dyDescent="0.25">
      <c r="A774">
        <v>110</v>
      </c>
      <c r="B774">
        <v>1</v>
      </c>
      <c r="C774" s="35">
        <f t="shared" ref="C774:E779" si="63">(G774+K774)*0.95</f>
        <v>172611.19999999998</v>
      </c>
      <c r="D774" s="35">
        <f t="shared" si="63"/>
        <v>133708.69999999998</v>
      </c>
      <c r="E774" s="35">
        <f t="shared" si="63"/>
        <v>77332.849999999991</v>
      </c>
      <c r="G774">
        <v>148092</v>
      </c>
      <c r="H774">
        <v>112131</v>
      </c>
      <c r="I774">
        <v>64685</v>
      </c>
      <c r="K774">
        <f t="shared" si="39"/>
        <v>33604</v>
      </c>
      <c r="L774">
        <f t="shared" si="40"/>
        <v>28615</v>
      </c>
      <c r="M774">
        <f t="shared" si="41"/>
        <v>16718</v>
      </c>
      <c r="O774" s="35">
        <f t="shared" ref="O774:Q779" si="64">(G774+K774)*0.05</f>
        <v>9084.8000000000011</v>
      </c>
      <c r="P774" s="35">
        <f t="shared" si="64"/>
        <v>7037.3</v>
      </c>
      <c r="Q774" s="35">
        <f t="shared" si="64"/>
        <v>4070.15</v>
      </c>
    </row>
    <row r="775" spans="1:17" x14ac:dyDescent="0.25">
      <c r="A775">
        <v>111</v>
      </c>
      <c r="B775">
        <v>1</v>
      </c>
      <c r="C775" s="35">
        <f t="shared" si="63"/>
        <v>102562</v>
      </c>
      <c r="D775" s="35">
        <f t="shared" si="63"/>
        <v>246824.25</v>
      </c>
      <c r="E775" s="35">
        <f t="shared" si="63"/>
        <v>39635.9</v>
      </c>
      <c r="G775">
        <v>93251</v>
      </c>
      <c r="H775">
        <v>195421</v>
      </c>
      <c r="I775">
        <v>33562</v>
      </c>
      <c r="K775">
        <f t="shared" si="39"/>
        <v>14709</v>
      </c>
      <c r="L775">
        <f t="shared" si="40"/>
        <v>64394</v>
      </c>
      <c r="M775">
        <f t="shared" si="41"/>
        <v>8160</v>
      </c>
      <c r="O775" s="35">
        <f t="shared" si="64"/>
        <v>5398</v>
      </c>
      <c r="P775" s="35">
        <f t="shared" si="64"/>
        <v>12990.75</v>
      </c>
      <c r="Q775" s="35">
        <f t="shared" si="64"/>
        <v>2086.1</v>
      </c>
    </row>
    <row r="776" spans="1:17" x14ac:dyDescent="0.25">
      <c r="A776">
        <v>112</v>
      </c>
      <c r="B776">
        <v>1</v>
      </c>
      <c r="C776" s="35">
        <f t="shared" si="63"/>
        <v>176585.05</v>
      </c>
      <c r="D776" s="35">
        <f t="shared" si="63"/>
        <v>102874.54999999999</v>
      </c>
      <c r="E776" s="35">
        <f t="shared" si="63"/>
        <v>59497.549999999996</v>
      </c>
      <c r="G776">
        <v>161409</v>
      </c>
      <c r="H776">
        <v>83574</v>
      </c>
      <c r="I776">
        <v>49964</v>
      </c>
      <c r="K776">
        <f t="shared" si="39"/>
        <v>24470</v>
      </c>
      <c r="L776">
        <f t="shared" si="40"/>
        <v>24715</v>
      </c>
      <c r="M776">
        <f t="shared" si="41"/>
        <v>12665</v>
      </c>
      <c r="O776" s="35">
        <f t="shared" si="64"/>
        <v>9293.9500000000007</v>
      </c>
      <c r="P776" s="35">
        <f t="shared" si="64"/>
        <v>5414.4500000000007</v>
      </c>
      <c r="Q776" s="35">
        <f t="shared" si="64"/>
        <v>3131.4500000000003</v>
      </c>
    </row>
    <row r="777" spans="1:17" x14ac:dyDescent="0.25">
      <c r="A777">
        <v>113</v>
      </c>
      <c r="B777">
        <v>1</v>
      </c>
      <c r="C777" s="35">
        <f t="shared" si="63"/>
        <v>510574.64999999997</v>
      </c>
      <c r="D777" s="35">
        <f t="shared" si="63"/>
        <v>430670.14999999997</v>
      </c>
      <c r="E777" s="35">
        <f t="shared" si="63"/>
        <v>34928.65</v>
      </c>
      <c r="G777">
        <v>431388</v>
      </c>
      <c r="H777">
        <v>331650</v>
      </c>
      <c r="I777">
        <v>21079</v>
      </c>
      <c r="K777">
        <f t="shared" si="39"/>
        <v>106059</v>
      </c>
      <c r="L777">
        <f t="shared" si="40"/>
        <v>121687</v>
      </c>
      <c r="M777">
        <f t="shared" si="41"/>
        <v>15688</v>
      </c>
      <c r="O777" s="35">
        <f t="shared" si="64"/>
        <v>26872.350000000002</v>
      </c>
      <c r="P777" s="35">
        <f t="shared" si="64"/>
        <v>22666.850000000002</v>
      </c>
      <c r="Q777" s="35">
        <f t="shared" si="64"/>
        <v>1838.3500000000001</v>
      </c>
    </row>
    <row r="778" spans="1:17" x14ac:dyDescent="0.25">
      <c r="A778">
        <v>114</v>
      </c>
      <c r="B778">
        <v>1</v>
      </c>
      <c r="C778" s="35">
        <f t="shared" si="63"/>
        <v>124134.59999999999</v>
      </c>
      <c r="D778" s="35">
        <f t="shared" si="63"/>
        <v>634737.75</v>
      </c>
      <c r="E778" s="35">
        <f t="shared" si="63"/>
        <v>84702</v>
      </c>
      <c r="G778">
        <v>113947</v>
      </c>
      <c r="H778">
        <v>518630</v>
      </c>
      <c r="I778">
        <v>51662</v>
      </c>
      <c r="K778">
        <f t="shared" si="39"/>
        <v>16721</v>
      </c>
      <c r="L778">
        <f t="shared" si="40"/>
        <v>149515</v>
      </c>
      <c r="M778">
        <f t="shared" si="41"/>
        <v>37498</v>
      </c>
      <c r="O778" s="35">
        <f t="shared" si="64"/>
        <v>6533.4000000000005</v>
      </c>
      <c r="P778" s="35">
        <f t="shared" si="64"/>
        <v>33407.25</v>
      </c>
      <c r="Q778" s="35">
        <f t="shared" si="64"/>
        <v>4458</v>
      </c>
    </row>
    <row r="779" spans="1:17" x14ac:dyDescent="0.25">
      <c r="A779">
        <v>115</v>
      </c>
      <c r="B779">
        <v>1</v>
      </c>
      <c r="C779" s="35">
        <f t="shared" si="63"/>
        <v>204725</v>
      </c>
      <c r="D779" s="35">
        <f t="shared" si="63"/>
        <v>205010</v>
      </c>
      <c r="E779" s="35">
        <f t="shared" si="63"/>
        <v>173185</v>
      </c>
      <c r="G779">
        <v>195400</v>
      </c>
      <c r="H779">
        <v>174800</v>
      </c>
      <c r="I779">
        <v>130100</v>
      </c>
      <c r="K779">
        <f t="shared" si="39"/>
        <v>20100</v>
      </c>
      <c r="L779">
        <f t="shared" si="40"/>
        <v>41000</v>
      </c>
      <c r="M779">
        <f t="shared" si="41"/>
        <v>52200</v>
      </c>
      <c r="O779" s="35">
        <f t="shared" si="64"/>
        <v>10775</v>
      </c>
      <c r="P779" s="35">
        <f t="shared" si="64"/>
        <v>10790</v>
      </c>
      <c r="Q779" s="35">
        <f t="shared" si="64"/>
        <v>9115</v>
      </c>
    </row>
    <row r="780" spans="1:17" x14ac:dyDescent="0.25">
      <c r="A780">
        <v>116</v>
      </c>
      <c r="B780">
        <v>0</v>
      </c>
      <c r="C780">
        <f>G780+C1210</f>
        <v>2</v>
      </c>
      <c r="D780">
        <f>H780+D1210</f>
        <v>0</v>
      </c>
      <c r="E780">
        <f>I780+E1210</f>
        <v>0</v>
      </c>
      <c r="G780">
        <v>1</v>
      </c>
      <c r="H780">
        <v>0</v>
      </c>
    </row>
    <row r="781" spans="1:17" x14ac:dyDescent="0.25">
      <c r="A781" t="s">
        <v>530</v>
      </c>
      <c r="B781" t="s">
        <v>531</v>
      </c>
    </row>
    <row r="782" spans="1:17" x14ac:dyDescent="0.25">
      <c r="A782">
        <v>2</v>
      </c>
      <c r="B782" t="s">
        <v>527</v>
      </c>
    </row>
    <row r="783" spans="1:17" x14ac:dyDescent="0.25">
      <c r="A783">
        <v>2</v>
      </c>
      <c r="B783" t="s">
        <v>528</v>
      </c>
    </row>
    <row r="784" spans="1:17" x14ac:dyDescent="0.25">
      <c r="A784">
        <v>3</v>
      </c>
      <c r="B784" t="s">
        <v>471</v>
      </c>
    </row>
    <row r="785" spans="1:5" x14ac:dyDescent="0.25">
      <c r="A785">
        <v>1</v>
      </c>
      <c r="B785" t="s">
        <v>478</v>
      </c>
    </row>
    <row r="786" spans="1:5" x14ac:dyDescent="0.25">
      <c r="A786">
        <v>79</v>
      </c>
      <c r="B786">
        <v>1</v>
      </c>
      <c r="C786">
        <v>66500</v>
      </c>
      <c r="D786">
        <v>28000</v>
      </c>
      <c r="E786">
        <v>700</v>
      </c>
    </row>
    <row r="787" spans="1:5" x14ac:dyDescent="0.25">
      <c r="A787">
        <v>80</v>
      </c>
      <c r="B787">
        <v>1</v>
      </c>
      <c r="C787">
        <v>57300</v>
      </c>
      <c r="D787">
        <v>40300</v>
      </c>
      <c r="E787">
        <v>200</v>
      </c>
    </row>
    <row r="788" spans="1:5" x14ac:dyDescent="0.25">
      <c r="A788">
        <v>81</v>
      </c>
      <c r="B788">
        <v>1</v>
      </c>
      <c r="C788">
        <v>59700</v>
      </c>
      <c r="D788">
        <v>25300</v>
      </c>
      <c r="E788">
        <v>1300</v>
      </c>
    </row>
    <row r="789" spans="1:5" x14ac:dyDescent="0.25">
      <c r="A789">
        <v>82</v>
      </c>
      <c r="B789">
        <v>1</v>
      </c>
      <c r="C789">
        <v>94400</v>
      </c>
      <c r="D789">
        <v>26200</v>
      </c>
      <c r="E789">
        <v>200</v>
      </c>
    </row>
    <row r="790" spans="1:5" x14ac:dyDescent="0.25">
      <c r="A790">
        <v>83</v>
      </c>
      <c r="B790">
        <v>1</v>
      </c>
      <c r="C790">
        <v>14437</v>
      </c>
      <c r="D790">
        <v>14148</v>
      </c>
      <c r="E790">
        <v>314</v>
      </c>
    </row>
    <row r="791" spans="1:5" x14ac:dyDescent="0.25">
      <c r="A791">
        <v>84</v>
      </c>
      <c r="B791">
        <v>1</v>
      </c>
      <c r="C791">
        <v>39234</v>
      </c>
      <c r="D791">
        <v>8115</v>
      </c>
      <c r="E791">
        <v>187</v>
      </c>
    </row>
    <row r="792" spans="1:5" x14ac:dyDescent="0.25">
      <c r="A792">
        <v>85</v>
      </c>
      <c r="B792">
        <v>1</v>
      </c>
      <c r="C792">
        <v>24336</v>
      </c>
      <c r="D792">
        <v>8066</v>
      </c>
      <c r="E792">
        <v>832</v>
      </c>
    </row>
    <row r="793" spans="1:5" x14ac:dyDescent="0.25">
      <c r="A793">
        <v>86</v>
      </c>
      <c r="B793">
        <v>1</v>
      </c>
      <c r="C793">
        <v>9782</v>
      </c>
      <c r="D793">
        <v>6566</v>
      </c>
      <c r="E793">
        <v>229</v>
      </c>
    </row>
    <row r="794" spans="1:5" x14ac:dyDescent="0.25">
      <c r="A794">
        <v>87</v>
      </c>
      <c r="B794">
        <v>1</v>
      </c>
      <c r="C794">
        <v>5500</v>
      </c>
      <c r="D794">
        <v>3500</v>
      </c>
      <c r="E794">
        <v>100</v>
      </c>
    </row>
    <row r="795" spans="1:5" x14ac:dyDescent="0.25">
      <c r="A795">
        <v>88</v>
      </c>
      <c r="B795">
        <v>1</v>
      </c>
      <c r="C795" s="35">
        <v>7241</v>
      </c>
      <c r="D795" s="35">
        <v>4700</v>
      </c>
      <c r="E795" s="35">
        <v>51</v>
      </c>
    </row>
    <row r="796" spans="1:5" x14ac:dyDescent="0.25">
      <c r="A796">
        <v>89</v>
      </c>
      <c r="B796">
        <v>1</v>
      </c>
      <c r="C796" s="35">
        <v>15143</v>
      </c>
      <c r="D796" s="35">
        <v>11140</v>
      </c>
      <c r="E796" s="35">
        <v>559</v>
      </c>
    </row>
    <row r="797" spans="1:5" x14ac:dyDescent="0.25">
      <c r="A797">
        <v>90</v>
      </c>
      <c r="B797">
        <v>1</v>
      </c>
      <c r="C797" s="35">
        <v>10266</v>
      </c>
      <c r="D797" s="35">
        <v>8166</v>
      </c>
      <c r="E797" s="35">
        <v>458</v>
      </c>
    </row>
    <row r="798" spans="1:5" x14ac:dyDescent="0.25">
      <c r="A798">
        <v>91</v>
      </c>
      <c r="B798">
        <v>1</v>
      </c>
      <c r="C798" s="35">
        <v>42525</v>
      </c>
      <c r="D798" s="35">
        <v>8770</v>
      </c>
      <c r="E798" s="35">
        <v>1059</v>
      </c>
    </row>
    <row r="799" spans="1:5" x14ac:dyDescent="0.25">
      <c r="A799">
        <v>92</v>
      </c>
      <c r="B799">
        <v>1</v>
      </c>
      <c r="C799" s="35">
        <v>19178</v>
      </c>
      <c r="D799" s="35">
        <v>9756</v>
      </c>
      <c r="E799" s="35">
        <v>542</v>
      </c>
    </row>
    <row r="800" spans="1:5" x14ac:dyDescent="0.25">
      <c r="A800">
        <v>93</v>
      </c>
      <c r="B800">
        <v>1</v>
      </c>
      <c r="C800" s="35">
        <v>8267</v>
      </c>
      <c r="D800" s="35">
        <v>7943</v>
      </c>
      <c r="E800" s="35">
        <v>627</v>
      </c>
    </row>
    <row r="801" spans="1:5" x14ac:dyDescent="0.25">
      <c r="A801">
        <v>94</v>
      </c>
      <c r="B801">
        <v>1</v>
      </c>
      <c r="C801" s="35">
        <v>13400</v>
      </c>
      <c r="D801" s="35">
        <v>4000</v>
      </c>
      <c r="E801" s="35">
        <v>1100</v>
      </c>
    </row>
    <row r="802" spans="1:5" x14ac:dyDescent="0.25">
      <c r="A802">
        <v>95</v>
      </c>
      <c r="B802">
        <v>1</v>
      </c>
      <c r="C802" s="35">
        <v>26700</v>
      </c>
      <c r="D802" s="35">
        <v>6300</v>
      </c>
      <c r="E802" s="35">
        <v>800</v>
      </c>
    </row>
    <row r="803" spans="1:5" x14ac:dyDescent="0.25">
      <c r="A803">
        <v>96</v>
      </c>
      <c r="B803">
        <v>1</v>
      </c>
      <c r="C803" s="35">
        <v>28300</v>
      </c>
      <c r="D803" s="35">
        <v>4700</v>
      </c>
      <c r="E803" s="35">
        <v>100</v>
      </c>
    </row>
    <row r="804" spans="1:5" x14ac:dyDescent="0.25">
      <c r="A804">
        <v>97</v>
      </c>
      <c r="B804">
        <v>1</v>
      </c>
      <c r="C804" s="35">
        <v>12300</v>
      </c>
      <c r="D804" s="35">
        <v>14600</v>
      </c>
      <c r="E804" s="35">
        <v>400</v>
      </c>
    </row>
    <row r="805" spans="1:5" x14ac:dyDescent="0.25">
      <c r="A805">
        <v>98</v>
      </c>
      <c r="B805">
        <v>1</v>
      </c>
      <c r="C805" s="35">
        <v>10813</v>
      </c>
      <c r="D805" s="35">
        <v>8880</v>
      </c>
      <c r="E805" s="35">
        <v>466</v>
      </c>
    </row>
    <row r="806" spans="1:5" x14ac:dyDescent="0.25">
      <c r="A806">
        <v>99</v>
      </c>
      <c r="B806">
        <v>1</v>
      </c>
      <c r="C806" s="35">
        <v>35234</v>
      </c>
      <c r="D806" s="35">
        <v>14119</v>
      </c>
      <c r="E806" s="35">
        <v>836</v>
      </c>
    </row>
    <row r="807" spans="1:5" x14ac:dyDescent="0.25">
      <c r="A807">
        <v>100</v>
      </c>
      <c r="B807">
        <v>1</v>
      </c>
      <c r="C807" s="35">
        <v>10709</v>
      </c>
      <c r="D807" s="35">
        <v>8156</v>
      </c>
      <c r="E807" s="35">
        <v>1663</v>
      </c>
    </row>
    <row r="808" spans="1:5" x14ac:dyDescent="0.25">
      <c r="A808">
        <v>101</v>
      </c>
      <c r="B808">
        <v>1</v>
      </c>
      <c r="C808" s="35">
        <v>109645</v>
      </c>
      <c r="D808" s="35">
        <v>15076</v>
      </c>
      <c r="E808" s="35">
        <v>233</v>
      </c>
    </row>
    <row r="809" spans="1:5" x14ac:dyDescent="0.25">
      <c r="A809">
        <v>102</v>
      </c>
      <c r="B809">
        <v>1</v>
      </c>
      <c r="C809" s="35">
        <v>126246</v>
      </c>
      <c r="D809" s="35">
        <v>33678</v>
      </c>
      <c r="E809" s="35">
        <v>912</v>
      </c>
    </row>
    <row r="810" spans="1:5" x14ac:dyDescent="0.25">
      <c r="A810">
        <v>103</v>
      </c>
      <c r="B810">
        <v>1</v>
      </c>
      <c r="C810" s="35">
        <v>78212</v>
      </c>
      <c r="D810" s="35">
        <v>100825</v>
      </c>
      <c r="E810" s="35">
        <v>1555</v>
      </c>
    </row>
    <row r="811" spans="1:5" x14ac:dyDescent="0.25">
      <c r="A811">
        <v>104</v>
      </c>
      <c r="B811">
        <v>1</v>
      </c>
      <c r="C811" s="35">
        <v>126168</v>
      </c>
      <c r="D811" s="35">
        <v>47402</v>
      </c>
      <c r="E811" s="35">
        <v>1675</v>
      </c>
    </row>
    <row r="812" spans="1:5" x14ac:dyDescent="0.25">
      <c r="A812">
        <v>105</v>
      </c>
      <c r="B812">
        <v>1</v>
      </c>
      <c r="C812" s="35">
        <v>48835</v>
      </c>
      <c r="D812" s="35">
        <v>43267</v>
      </c>
      <c r="E812" s="35">
        <v>1043</v>
      </c>
    </row>
    <row r="813" spans="1:5" x14ac:dyDescent="0.25">
      <c r="A813">
        <v>106</v>
      </c>
      <c r="B813">
        <v>1</v>
      </c>
      <c r="C813" s="35">
        <v>17814</v>
      </c>
      <c r="D813" s="35">
        <v>9293</v>
      </c>
      <c r="E813" s="35">
        <v>811</v>
      </c>
    </row>
    <row r="814" spans="1:5" x14ac:dyDescent="0.25">
      <c r="A814">
        <v>107</v>
      </c>
      <c r="B814">
        <v>1</v>
      </c>
      <c r="C814" s="35">
        <v>8832</v>
      </c>
      <c r="D814" s="35">
        <v>5632</v>
      </c>
      <c r="E814" s="35">
        <v>85</v>
      </c>
    </row>
    <row r="815" spans="1:5" x14ac:dyDescent="0.25">
      <c r="A815">
        <v>108</v>
      </c>
      <c r="B815">
        <v>1</v>
      </c>
      <c r="C815" s="35">
        <v>77911</v>
      </c>
      <c r="D815" s="35">
        <v>1482</v>
      </c>
      <c r="E815" s="35">
        <v>40</v>
      </c>
    </row>
    <row r="816" spans="1:5" x14ac:dyDescent="0.25">
      <c r="A816">
        <v>109</v>
      </c>
      <c r="B816">
        <v>1</v>
      </c>
      <c r="C816" s="35">
        <v>31044</v>
      </c>
      <c r="D816" s="35">
        <v>17620</v>
      </c>
      <c r="E816" s="35">
        <v>306</v>
      </c>
    </row>
    <row r="817" spans="1:9" x14ac:dyDescent="0.25">
      <c r="A817">
        <v>110</v>
      </c>
      <c r="B817">
        <v>1</v>
      </c>
      <c r="C817" s="35">
        <v>125197</v>
      </c>
      <c r="D817" s="35">
        <v>5542</v>
      </c>
      <c r="E817" s="35">
        <v>29</v>
      </c>
    </row>
    <row r="818" spans="1:9" x14ac:dyDescent="0.25">
      <c r="A818">
        <v>111</v>
      </c>
      <c r="B818">
        <v>1</v>
      </c>
      <c r="C818" s="35">
        <v>55415</v>
      </c>
      <c r="D818" s="35">
        <v>15128</v>
      </c>
      <c r="E818" s="35">
        <v>34</v>
      </c>
    </row>
    <row r="819" spans="1:9" x14ac:dyDescent="0.25">
      <c r="A819">
        <v>112</v>
      </c>
      <c r="B819">
        <v>1</v>
      </c>
      <c r="C819" s="35">
        <v>43089</v>
      </c>
      <c r="D819" s="35">
        <v>13606</v>
      </c>
      <c r="E819" s="35">
        <v>71</v>
      </c>
    </row>
    <row r="820" spans="1:9" x14ac:dyDescent="0.25">
      <c r="A820">
        <v>113</v>
      </c>
      <c r="B820">
        <v>1</v>
      </c>
      <c r="C820" s="35">
        <v>69565</v>
      </c>
      <c r="D820" s="35">
        <v>16862</v>
      </c>
      <c r="E820" s="35">
        <v>142</v>
      </c>
    </row>
    <row r="821" spans="1:9" x14ac:dyDescent="0.25">
      <c r="A821">
        <v>114</v>
      </c>
      <c r="B821">
        <v>1</v>
      </c>
      <c r="C821">
        <v>104526</v>
      </c>
      <c r="D821">
        <v>22192</v>
      </c>
      <c r="E821">
        <v>273</v>
      </c>
    </row>
    <row r="822" spans="1:9" x14ac:dyDescent="0.25">
      <c r="A822">
        <v>115</v>
      </c>
      <c r="B822">
        <v>1</v>
      </c>
      <c r="C822">
        <v>126200</v>
      </c>
      <c r="D822">
        <v>34200</v>
      </c>
      <c r="E822">
        <v>100</v>
      </c>
    </row>
    <row r="823" spans="1:9" x14ac:dyDescent="0.25">
      <c r="A823">
        <v>116</v>
      </c>
      <c r="B823">
        <v>0</v>
      </c>
      <c r="C823">
        <v>1</v>
      </c>
      <c r="D823">
        <v>0</v>
      </c>
    </row>
    <row r="824" spans="1:9" x14ac:dyDescent="0.25">
      <c r="A824" t="s">
        <v>532</v>
      </c>
      <c r="B824" t="s">
        <v>533</v>
      </c>
    </row>
    <row r="825" spans="1:9" x14ac:dyDescent="0.25">
      <c r="A825">
        <v>2</v>
      </c>
      <c r="B825" t="s">
        <v>527</v>
      </c>
    </row>
    <row r="826" spans="1:9" x14ac:dyDescent="0.25">
      <c r="A826">
        <v>2</v>
      </c>
      <c r="B826" t="s">
        <v>528</v>
      </c>
    </row>
    <row r="827" spans="1:9" x14ac:dyDescent="0.25">
      <c r="A827">
        <v>3</v>
      </c>
      <c r="B827" t="s">
        <v>471</v>
      </c>
    </row>
    <row r="828" spans="1:9" x14ac:dyDescent="0.25">
      <c r="A828">
        <v>1</v>
      </c>
      <c r="B828" t="s">
        <v>478</v>
      </c>
      <c r="G828" t="s">
        <v>436</v>
      </c>
    </row>
    <row r="829" spans="1:9" x14ac:dyDescent="0.25">
      <c r="A829">
        <v>79</v>
      </c>
      <c r="B829">
        <v>1</v>
      </c>
      <c r="C829">
        <v>23265</v>
      </c>
      <c r="D829">
        <v>26236</v>
      </c>
      <c r="E829">
        <v>4754</v>
      </c>
      <c r="G829" s="2">
        <f>C829*0.925</f>
        <v>21520.125</v>
      </c>
      <c r="H829" s="2">
        <f>D829*0.925</f>
        <v>24268.300000000003</v>
      </c>
      <c r="I829" s="2">
        <f>E829*0.925</f>
        <v>4397.45</v>
      </c>
    </row>
    <row r="830" spans="1:9" x14ac:dyDescent="0.25">
      <c r="A830">
        <v>80</v>
      </c>
      <c r="B830">
        <v>1</v>
      </c>
      <c r="C830">
        <v>16409</v>
      </c>
      <c r="D830">
        <v>28842</v>
      </c>
      <c r="E830">
        <v>3017</v>
      </c>
      <c r="G830" s="2">
        <f t="shared" ref="G830:G863" si="65">C830*0.925</f>
        <v>15178.325000000001</v>
      </c>
      <c r="H830" s="2">
        <f t="shared" ref="H830:H863" si="66">D830*0.925</f>
        <v>26678.850000000002</v>
      </c>
      <c r="I830" s="2">
        <f t="shared" ref="I830:I863" si="67">E830*0.925</f>
        <v>2790.7249999999999</v>
      </c>
    </row>
    <row r="831" spans="1:9" x14ac:dyDescent="0.25">
      <c r="A831">
        <v>81</v>
      </c>
      <c r="B831">
        <v>1</v>
      </c>
      <c r="C831">
        <v>21300</v>
      </c>
      <c r="D831">
        <v>19700</v>
      </c>
      <c r="E831">
        <v>2331</v>
      </c>
      <c r="G831" s="2">
        <f t="shared" si="65"/>
        <v>19702.5</v>
      </c>
      <c r="H831" s="2">
        <f t="shared" si="66"/>
        <v>18222.5</v>
      </c>
      <c r="I831" s="2">
        <f t="shared" si="67"/>
        <v>2156.1750000000002</v>
      </c>
    </row>
    <row r="832" spans="1:9" x14ac:dyDescent="0.25">
      <c r="A832">
        <v>82</v>
      </c>
      <c r="B832">
        <v>1</v>
      </c>
      <c r="C832">
        <v>39400</v>
      </c>
      <c r="D832">
        <v>22123</v>
      </c>
      <c r="E832">
        <v>2194</v>
      </c>
      <c r="G832" s="2">
        <f t="shared" si="65"/>
        <v>36445</v>
      </c>
      <c r="H832" s="2">
        <f t="shared" si="66"/>
        <v>20463.775000000001</v>
      </c>
      <c r="I832" s="2">
        <f t="shared" si="67"/>
        <v>2029.45</v>
      </c>
    </row>
    <row r="833" spans="1:9" x14ac:dyDescent="0.25">
      <c r="A833">
        <v>83</v>
      </c>
      <c r="B833">
        <v>1</v>
      </c>
      <c r="C833">
        <v>20527</v>
      </c>
      <c r="D833">
        <v>18540</v>
      </c>
      <c r="E833">
        <v>1160</v>
      </c>
      <c r="G833" s="2">
        <f t="shared" si="65"/>
        <v>18987.475000000002</v>
      </c>
      <c r="H833" s="2">
        <f t="shared" si="66"/>
        <v>17149.5</v>
      </c>
      <c r="I833" s="2">
        <f t="shared" si="67"/>
        <v>1073</v>
      </c>
    </row>
    <row r="834" spans="1:9" x14ac:dyDescent="0.25">
      <c r="A834">
        <v>84</v>
      </c>
      <c r="B834">
        <v>1</v>
      </c>
      <c r="C834">
        <v>24164</v>
      </c>
      <c r="D834">
        <v>21896</v>
      </c>
      <c r="E834">
        <v>729</v>
      </c>
      <c r="G834" s="2">
        <f t="shared" si="65"/>
        <v>22351.7</v>
      </c>
      <c r="H834" s="2">
        <f t="shared" si="66"/>
        <v>20253.8</v>
      </c>
      <c r="I834" s="2">
        <f t="shared" si="67"/>
        <v>674.32500000000005</v>
      </c>
    </row>
    <row r="835" spans="1:9" x14ac:dyDescent="0.25">
      <c r="A835">
        <v>85</v>
      </c>
      <c r="B835">
        <v>1</v>
      </c>
      <c r="C835">
        <v>28329</v>
      </c>
      <c r="D835">
        <v>19502</v>
      </c>
      <c r="E835">
        <v>2895</v>
      </c>
      <c r="G835" s="2">
        <f t="shared" si="65"/>
        <v>26204.325000000001</v>
      </c>
      <c r="H835" s="2">
        <f t="shared" si="66"/>
        <v>18039.350000000002</v>
      </c>
      <c r="I835" s="2">
        <f t="shared" si="67"/>
        <v>2677.875</v>
      </c>
    </row>
    <row r="836" spans="1:9" x14ac:dyDescent="0.25">
      <c r="A836">
        <v>86</v>
      </c>
      <c r="B836">
        <v>1</v>
      </c>
      <c r="C836">
        <v>44257</v>
      </c>
      <c r="D836">
        <v>22538</v>
      </c>
      <c r="E836">
        <v>3902</v>
      </c>
      <c r="G836" s="2">
        <f t="shared" si="65"/>
        <v>40937.724999999999</v>
      </c>
      <c r="H836" s="2">
        <f t="shared" si="66"/>
        <v>20847.650000000001</v>
      </c>
      <c r="I836" s="2">
        <f t="shared" si="67"/>
        <v>3609.3500000000004</v>
      </c>
    </row>
    <row r="837" spans="1:9" x14ac:dyDescent="0.25">
      <c r="A837">
        <v>87</v>
      </c>
      <c r="B837">
        <v>1</v>
      </c>
      <c r="C837">
        <v>108465</v>
      </c>
      <c r="D837">
        <v>45114</v>
      </c>
      <c r="E837">
        <v>3657</v>
      </c>
      <c r="G837" s="2">
        <f t="shared" si="65"/>
        <v>100330.125</v>
      </c>
      <c r="H837" s="2">
        <f t="shared" si="66"/>
        <v>41730.450000000004</v>
      </c>
      <c r="I837" s="2">
        <f t="shared" si="67"/>
        <v>3382.7250000000004</v>
      </c>
    </row>
    <row r="838" spans="1:9" x14ac:dyDescent="0.25">
      <c r="A838">
        <v>88</v>
      </c>
      <c r="B838">
        <v>1</v>
      </c>
      <c r="C838">
        <v>13550</v>
      </c>
      <c r="D838">
        <v>95202</v>
      </c>
      <c r="E838">
        <v>338</v>
      </c>
      <c r="G838" s="39">
        <f t="shared" si="65"/>
        <v>12533.75</v>
      </c>
      <c r="H838" s="39">
        <f t="shared" si="66"/>
        <v>88061.85</v>
      </c>
      <c r="I838" s="39">
        <f t="shared" si="67"/>
        <v>312.65000000000003</v>
      </c>
    </row>
    <row r="839" spans="1:9" x14ac:dyDescent="0.25">
      <c r="A839">
        <v>89</v>
      </c>
      <c r="B839">
        <v>1</v>
      </c>
      <c r="C839">
        <v>11843</v>
      </c>
      <c r="D839">
        <v>17395</v>
      </c>
      <c r="E839">
        <v>1978</v>
      </c>
      <c r="G839" s="39">
        <f t="shared" si="65"/>
        <v>10954.775</v>
      </c>
      <c r="H839" s="39">
        <f t="shared" si="66"/>
        <v>16090.375</v>
      </c>
      <c r="I839" s="39">
        <f t="shared" si="67"/>
        <v>1829.65</v>
      </c>
    </row>
    <row r="840" spans="1:9" x14ac:dyDescent="0.25">
      <c r="A840">
        <v>90</v>
      </c>
      <c r="B840">
        <v>1</v>
      </c>
      <c r="C840">
        <v>7991</v>
      </c>
      <c r="D840">
        <v>12794</v>
      </c>
      <c r="E840">
        <v>706</v>
      </c>
      <c r="G840" s="39">
        <f t="shared" si="65"/>
        <v>7391.6750000000002</v>
      </c>
      <c r="H840" s="39">
        <f t="shared" si="66"/>
        <v>11834.45</v>
      </c>
      <c r="I840" s="39">
        <f t="shared" si="67"/>
        <v>653.05000000000007</v>
      </c>
    </row>
    <row r="841" spans="1:9" x14ac:dyDescent="0.25">
      <c r="A841">
        <v>91</v>
      </c>
      <c r="B841">
        <v>1</v>
      </c>
      <c r="C841">
        <v>22719</v>
      </c>
      <c r="D841">
        <v>2999</v>
      </c>
      <c r="E841">
        <v>504</v>
      </c>
      <c r="G841" s="39">
        <f t="shared" si="65"/>
        <v>21015.075000000001</v>
      </c>
      <c r="H841" s="39">
        <f t="shared" si="66"/>
        <v>2774.0750000000003</v>
      </c>
      <c r="I841" s="39">
        <f t="shared" si="67"/>
        <v>466.20000000000005</v>
      </c>
    </row>
    <row r="842" spans="1:9" x14ac:dyDescent="0.25">
      <c r="A842">
        <v>92</v>
      </c>
      <c r="B842">
        <v>1</v>
      </c>
      <c r="C842">
        <v>24537</v>
      </c>
      <c r="D842">
        <v>15594</v>
      </c>
      <c r="E842">
        <v>43</v>
      </c>
      <c r="G842" s="39">
        <f t="shared" si="65"/>
        <v>22696.725000000002</v>
      </c>
      <c r="H842" s="39">
        <f t="shared" si="66"/>
        <v>14424.45</v>
      </c>
      <c r="I842" s="39">
        <f t="shared" si="67"/>
        <v>39.774999999999999</v>
      </c>
    </row>
    <row r="843" spans="1:9" x14ac:dyDescent="0.25">
      <c r="A843">
        <v>93</v>
      </c>
      <c r="B843">
        <v>1</v>
      </c>
      <c r="C843">
        <v>11828</v>
      </c>
      <c r="D843">
        <v>12530</v>
      </c>
      <c r="E843">
        <v>301</v>
      </c>
      <c r="G843" s="39">
        <f t="shared" si="65"/>
        <v>10940.9</v>
      </c>
      <c r="H843" s="39">
        <f t="shared" si="66"/>
        <v>11590.25</v>
      </c>
      <c r="I843" s="39">
        <f t="shared" si="67"/>
        <v>278.42500000000001</v>
      </c>
    </row>
    <row r="844" spans="1:9" x14ac:dyDescent="0.25">
      <c r="A844">
        <v>94</v>
      </c>
      <c r="B844">
        <v>1</v>
      </c>
      <c r="C844">
        <v>14041</v>
      </c>
      <c r="D844">
        <v>6504</v>
      </c>
      <c r="E844">
        <v>386</v>
      </c>
      <c r="G844" s="39">
        <f t="shared" si="65"/>
        <v>12987.925000000001</v>
      </c>
      <c r="H844" s="39">
        <f t="shared" si="66"/>
        <v>6016.2000000000007</v>
      </c>
      <c r="I844" s="39">
        <f t="shared" si="67"/>
        <v>357.05</v>
      </c>
    </row>
    <row r="845" spans="1:9" x14ac:dyDescent="0.25">
      <c r="A845">
        <v>95</v>
      </c>
      <c r="B845">
        <v>1</v>
      </c>
      <c r="C845">
        <v>9198</v>
      </c>
      <c r="D845">
        <v>4995</v>
      </c>
      <c r="E845">
        <v>479</v>
      </c>
      <c r="G845" s="39">
        <f t="shared" si="65"/>
        <v>8508.15</v>
      </c>
      <c r="H845" s="39">
        <f t="shared" si="66"/>
        <v>4620.375</v>
      </c>
      <c r="I845" s="39">
        <f t="shared" si="67"/>
        <v>443.07500000000005</v>
      </c>
    </row>
    <row r="846" spans="1:9" x14ac:dyDescent="0.25">
      <c r="A846">
        <v>96</v>
      </c>
      <c r="B846">
        <v>1</v>
      </c>
      <c r="C846">
        <v>16707</v>
      </c>
      <c r="D846">
        <v>2390</v>
      </c>
      <c r="E846">
        <v>0</v>
      </c>
      <c r="G846" s="39">
        <f t="shared" si="65"/>
        <v>15453.975</v>
      </c>
      <c r="H846" s="39">
        <f t="shared" si="66"/>
        <v>2210.75</v>
      </c>
      <c r="I846" s="39">
        <f t="shared" si="67"/>
        <v>0</v>
      </c>
    </row>
    <row r="847" spans="1:9" x14ac:dyDescent="0.25">
      <c r="A847">
        <v>97</v>
      </c>
      <c r="B847">
        <v>1</v>
      </c>
      <c r="C847">
        <v>10242</v>
      </c>
      <c r="D847">
        <v>8832</v>
      </c>
      <c r="E847">
        <v>244</v>
      </c>
      <c r="G847" s="39">
        <f t="shared" si="65"/>
        <v>9473.85</v>
      </c>
      <c r="H847" s="39">
        <f t="shared" si="66"/>
        <v>8169.6</v>
      </c>
      <c r="I847" s="39">
        <f t="shared" si="67"/>
        <v>225.70000000000002</v>
      </c>
    </row>
    <row r="848" spans="1:9" x14ac:dyDescent="0.25">
      <c r="A848">
        <v>98</v>
      </c>
      <c r="B848">
        <v>1</v>
      </c>
      <c r="C848">
        <v>10002</v>
      </c>
      <c r="D848">
        <v>7662</v>
      </c>
      <c r="E848">
        <v>398</v>
      </c>
      <c r="G848" s="39">
        <f t="shared" si="65"/>
        <v>9251.85</v>
      </c>
      <c r="H848" s="39">
        <f t="shared" si="66"/>
        <v>7087.35</v>
      </c>
      <c r="I848" s="39">
        <f t="shared" si="67"/>
        <v>368.15000000000003</v>
      </c>
    </row>
    <row r="849" spans="1:9" x14ac:dyDescent="0.25">
      <c r="A849">
        <v>99</v>
      </c>
      <c r="B849">
        <v>1</v>
      </c>
      <c r="C849">
        <v>6942</v>
      </c>
      <c r="D849">
        <v>4917</v>
      </c>
      <c r="E849">
        <v>286</v>
      </c>
      <c r="G849" s="39">
        <f t="shared" si="65"/>
        <v>6421.35</v>
      </c>
      <c r="H849" s="39">
        <f t="shared" si="66"/>
        <v>4548.2250000000004</v>
      </c>
      <c r="I849" s="39">
        <f t="shared" si="67"/>
        <v>264.55</v>
      </c>
    </row>
    <row r="850" spans="1:9" x14ac:dyDescent="0.25">
      <c r="A850">
        <v>100</v>
      </c>
      <c r="B850">
        <v>1</v>
      </c>
      <c r="C850">
        <v>2410</v>
      </c>
      <c r="D850">
        <v>3493</v>
      </c>
      <c r="E850">
        <v>65</v>
      </c>
      <c r="G850" s="39">
        <f t="shared" si="65"/>
        <v>2229.25</v>
      </c>
      <c r="H850" s="39">
        <f t="shared" si="66"/>
        <v>3231.0250000000001</v>
      </c>
      <c r="I850" s="39">
        <f t="shared" si="67"/>
        <v>60.125</v>
      </c>
    </row>
    <row r="851" spans="1:9" x14ac:dyDescent="0.25">
      <c r="A851">
        <v>101</v>
      </c>
      <c r="B851">
        <v>1</v>
      </c>
      <c r="C851">
        <v>26104</v>
      </c>
      <c r="D851">
        <v>14279</v>
      </c>
      <c r="E851">
        <v>388</v>
      </c>
      <c r="G851" s="39">
        <f t="shared" si="65"/>
        <v>24146.2</v>
      </c>
      <c r="H851" s="39">
        <f t="shared" si="66"/>
        <v>13208.075000000001</v>
      </c>
      <c r="I851" s="39">
        <f t="shared" si="67"/>
        <v>358.90000000000003</v>
      </c>
    </row>
    <row r="852" spans="1:9" x14ac:dyDescent="0.25">
      <c r="A852">
        <v>102</v>
      </c>
      <c r="B852">
        <v>1</v>
      </c>
      <c r="C852">
        <v>29990</v>
      </c>
      <c r="D852">
        <v>39400</v>
      </c>
      <c r="E852">
        <v>2108</v>
      </c>
      <c r="G852" s="39">
        <f t="shared" si="65"/>
        <v>27740.75</v>
      </c>
      <c r="H852" s="39">
        <f t="shared" si="66"/>
        <v>36445</v>
      </c>
      <c r="I852" s="39">
        <f t="shared" si="67"/>
        <v>1949.9</v>
      </c>
    </row>
    <row r="853" spans="1:9" x14ac:dyDescent="0.25">
      <c r="A853">
        <v>103</v>
      </c>
      <c r="B853">
        <v>1</v>
      </c>
      <c r="C853">
        <v>10904</v>
      </c>
      <c r="D853">
        <v>37545</v>
      </c>
      <c r="E853">
        <v>5888</v>
      </c>
      <c r="G853" s="39">
        <f t="shared" si="65"/>
        <v>10086.200000000001</v>
      </c>
      <c r="H853" s="39">
        <f t="shared" si="66"/>
        <v>34729.125</v>
      </c>
      <c r="I853" s="39">
        <f t="shared" si="67"/>
        <v>5446.4000000000005</v>
      </c>
    </row>
    <row r="854" spans="1:9" x14ac:dyDescent="0.25">
      <c r="A854">
        <v>104</v>
      </c>
      <c r="B854">
        <v>1</v>
      </c>
      <c r="C854">
        <v>6737</v>
      </c>
      <c r="D854">
        <v>22567</v>
      </c>
      <c r="E854">
        <v>528</v>
      </c>
      <c r="G854" s="39">
        <f t="shared" si="65"/>
        <v>6231.7250000000004</v>
      </c>
      <c r="H854" s="39">
        <f t="shared" si="66"/>
        <v>20874.475000000002</v>
      </c>
      <c r="I854" s="39">
        <f t="shared" si="67"/>
        <v>488.40000000000003</v>
      </c>
    </row>
    <row r="855" spans="1:9" x14ac:dyDescent="0.25">
      <c r="A855">
        <v>105</v>
      </c>
      <c r="B855">
        <v>1</v>
      </c>
      <c r="C855">
        <v>3933</v>
      </c>
      <c r="D855">
        <v>6464</v>
      </c>
      <c r="E855">
        <v>906</v>
      </c>
      <c r="G855" s="39">
        <f t="shared" si="65"/>
        <v>3638.0250000000001</v>
      </c>
      <c r="H855" s="39">
        <f t="shared" si="66"/>
        <v>5979.2000000000007</v>
      </c>
      <c r="I855" s="39">
        <f t="shared" si="67"/>
        <v>838.05000000000007</v>
      </c>
    </row>
    <row r="856" spans="1:9" x14ac:dyDescent="0.25">
      <c r="A856">
        <v>106</v>
      </c>
      <c r="B856">
        <v>1</v>
      </c>
      <c r="C856">
        <v>1568</v>
      </c>
      <c r="D856">
        <v>4005</v>
      </c>
      <c r="E856">
        <v>1697</v>
      </c>
      <c r="G856" s="39">
        <f t="shared" si="65"/>
        <v>1450.4</v>
      </c>
      <c r="H856" s="39">
        <f t="shared" si="66"/>
        <v>3704.625</v>
      </c>
      <c r="I856" s="39">
        <f t="shared" si="67"/>
        <v>1569.7250000000001</v>
      </c>
    </row>
    <row r="857" spans="1:9" x14ac:dyDescent="0.25">
      <c r="A857">
        <v>107</v>
      </c>
      <c r="B857">
        <v>1</v>
      </c>
      <c r="C857">
        <v>2533</v>
      </c>
      <c r="D857">
        <v>1954</v>
      </c>
      <c r="E857">
        <v>637</v>
      </c>
      <c r="G857" s="39">
        <f t="shared" si="65"/>
        <v>2343.0250000000001</v>
      </c>
      <c r="H857" s="39">
        <f t="shared" si="66"/>
        <v>1807.45</v>
      </c>
      <c r="I857" s="39">
        <f t="shared" si="67"/>
        <v>589.22500000000002</v>
      </c>
    </row>
    <row r="858" spans="1:9" x14ac:dyDescent="0.25">
      <c r="A858">
        <v>108</v>
      </c>
      <c r="B858">
        <v>1</v>
      </c>
      <c r="C858">
        <v>11993</v>
      </c>
      <c r="D858">
        <v>6490</v>
      </c>
      <c r="E858">
        <v>584</v>
      </c>
      <c r="G858" s="39">
        <f t="shared" si="65"/>
        <v>11093.525</v>
      </c>
      <c r="H858" s="39">
        <f t="shared" si="66"/>
        <v>6003.25</v>
      </c>
      <c r="I858" s="39">
        <f t="shared" si="67"/>
        <v>540.20000000000005</v>
      </c>
    </row>
    <row r="859" spans="1:9" x14ac:dyDescent="0.25">
      <c r="A859">
        <v>109</v>
      </c>
      <c r="B859">
        <v>1</v>
      </c>
      <c r="C859">
        <v>4365</v>
      </c>
      <c r="D859">
        <v>7039</v>
      </c>
      <c r="E859">
        <v>0</v>
      </c>
      <c r="G859" s="39">
        <f t="shared" si="65"/>
        <v>4037.625</v>
      </c>
      <c r="H859" s="39">
        <f t="shared" si="66"/>
        <v>6511.0750000000007</v>
      </c>
      <c r="I859" s="39">
        <f t="shared" si="67"/>
        <v>0</v>
      </c>
    </row>
    <row r="860" spans="1:9" x14ac:dyDescent="0.25">
      <c r="A860">
        <v>110</v>
      </c>
      <c r="B860">
        <v>1</v>
      </c>
      <c r="C860">
        <v>17809</v>
      </c>
      <c r="D860">
        <v>1041</v>
      </c>
      <c r="E860">
        <v>0</v>
      </c>
      <c r="G860" s="39">
        <f t="shared" si="65"/>
        <v>16473.325000000001</v>
      </c>
      <c r="H860" s="39">
        <f t="shared" si="66"/>
        <v>962.92500000000007</v>
      </c>
      <c r="I860" s="39">
        <f t="shared" si="67"/>
        <v>0</v>
      </c>
    </row>
    <row r="861" spans="1:9" x14ac:dyDescent="0.25">
      <c r="A861">
        <v>111</v>
      </c>
      <c r="B861">
        <v>1</v>
      </c>
      <c r="C861">
        <v>17144</v>
      </c>
      <c r="D861">
        <v>7366</v>
      </c>
      <c r="E861">
        <v>97</v>
      </c>
      <c r="G861" s="39">
        <f t="shared" si="65"/>
        <v>15858.2</v>
      </c>
      <c r="H861" s="39">
        <f t="shared" si="66"/>
        <v>6813.55</v>
      </c>
      <c r="I861" s="39">
        <f t="shared" si="67"/>
        <v>89.725000000000009</v>
      </c>
    </row>
    <row r="862" spans="1:9" x14ac:dyDescent="0.25">
      <c r="A862">
        <v>112</v>
      </c>
      <c r="B862">
        <v>1</v>
      </c>
      <c r="C862">
        <v>26692</v>
      </c>
      <c r="D862">
        <v>1676</v>
      </c>
      <c r="E862">
        <v>88</v>
      </c>
      <c r="G862" s="39">
        <f t="shared" si="65"/>
        <v>24690.100000000002</v>
      </c>
      <c r="H862" s="39">
        <f t="shared" si="66"/>
        <v>1550.3000000000002</v>
      </c>
      <c r="I862" s="39">
        <f t="shared" si="67"/>
        <v>81.400000000000006</v>
      </c>
    </row>
    <row r="863" spans="1:9" x14ac:dyDescent="0.25">
      <c r="A863">
        <v>113</v>
      </c>
      <c r="B863">
        <v>1</v>
      </c>
      <c r="C863">
        <v>9473</v>
      </c>
      <c r="D863">
        <v>3850</v>
      </c>
      <c r="E863">
        <v>0</v>
      </c>
      <c r="G863" s="39">
        <f t="shared" si="65"/>
        <v>8762.5249999999996</v>
      </c>
      <c r="H863" s="39">
        <f t="shared" si="66"/>
        <v>3561.25</v>
      </c>
      <c r="I863" s="39">
        <f t="shared" si="67"/>
        <v>0</v>
      </c>
    </row>
    <row r="864" spans="1:9" x14ac:dyDescent="0.25">
      <c r="A864">
        <v>114</v>
      </c>
      <c r="B864">
        <v>1</v>
      </c>
      <c r="C864">
        <v>17373</v>
      </c>
      <c r="D864">
        <v>8693</v>
      </c>
      <c r="E864">
        <v>15</v>
      </c>
      <c r="G864" s="39">
        <f t="shared" ref="G864" si="68">C864*0.925</f>
        <v>16070.025000000001</v>
      </c>
      <c r="H864" s="39">
        <f t="shared" ref="H864" si="69">D864*0.925</f>
        <v>8041.0250000000005</v>
      </c>
      <c r="I864" s="39">
        <f t="shared" ref="I864" si="70">E864*0.925</f>
        <v>13.875</v>
      </c>
    </row>
    <row r="865" spans="1:13" x14ac:dyDescent="0.25">
      <c r="A865">
        <v>115</v>
      </c>
      <c r="B865">
        <v>1</v>
      </c>
      <c r="C865">
        <v>19800</v>
      </c>
      <c r="D865">
        <v>9000</v>
      </c>
      <c r="E865">
        <v>200</v>
      </c>
    </row>
    <row r="866" spans="1:13" x14ac:dyDescent="0.25">
      <c r="A866">
        <v>116</v>
      </c>
      <c r="B866">
        <v>0</v>
      </c>
      <c r="C866">
        <v>1</v>
      </c>
      <c r="D866">
        <v>0</v>
      </c>
    </row>
    <row r="867" spans="1:13" x14ac:dyDescent="0.25">
      <c r="A867" t="s">
        <v>534</v>
      </c>
      <c r="B867" t="s">
        <v>535</v>
      </c>
    </row>
    <row r="868" spans="1:13" x14ac:dyDescent="0.25">
      <c r="A868">
        <v>2</v>
      </c>
      <c r="B868" t="s">
        <v>527</v>
      </c>
    </row>
    <row r="869" spans="1:13" x14ac:dyDescent="0.25">
      <c r="A869">
        <v>2</v>
      </c>
      <c r="B869" t="s">
        <v>528</v>
      </c>
    </row>
    <row r="870" spans="1:13" x14ac:dyDescent="0.25">
      <c r="A870">
        <v>3</v>
      </c>
      <c r="B870" t="s">
        <v>471</v>
      </c>
    </row>
    <row r="871" spans="1:13" x14ac:dyDescent="0.25">
      <c r="A871">
        <v>1</v>
      </c>
      <c r="B871" t="s">
        <v>478</v>
      </c>
      <c r="G871" t="s">
        <v>437</v>
      </c>
      <c r="K871" t="s">
        <v>559</v>
      </c>
    </row>
    <row r="872" spans="1:13" x14ac:dyDescent="0.25">
      <c r="A872">
        <v>79</v>
      </c>
      <c r="B872">
        <v>1</v>
      </c>
      <c r="C872">
        <v>27635</v>
      </c>
      <c r="D872">
        <v>31164</v>
      </c>
      <c r="E872">
        <v>5646</v>
      </c>
      <c r="G872" s="2">
        <f>C872*0.925</f>
        <v>25562.375</v>
      </c>
      <c r="H872" s="2">
        <f t="shared" ref="H872:H906" si="71">D872*0.925</f>
        <v>28826.7</v>
      </c>
      <c r="I872" s="2">
        <f t="shared" ref="I872:I906" si="72">E872*0.925</f>
        <v>5222.55</v>
      </c>
      <c r="K872" s="2">
        <f>C872-G872+C829-G829</f>
        <v>3817.5</v>
      </c>
      <c r="L872" s="2">
        <f>D872-H872+D829-H829</f>
        <v>4304.9999999999964</v>
      </c>
      <c r="M872" s="2">
        <f>E872-I872+E829-I829</f>
        <v>780</v>
      </c>
    </row>
    <row r="873" spans="1:13" x14ac:dyDescent="0.25">
      <c r="A873">
        <v>80</v>
      </c>
      <c r="B873">
        <v>1</v>
      </c>
      <c r="C873">
        <v>19491</v>
      </c>
      <c r="D873">
        <v>34258</v>
      </c>
      <c r="E873">
        <v>3583</v>
      </c>
      <c r="G873" s="2">
        <f t="shared" ref="G873:G906" si="73">C873*0.925</f>
        <v>18029.174999999999</v>
      </c>
      <c r="H873" s="2">
        <f t="shared" si="71"/>
        <v>31688.65</v>
      </c>
      <c r="I873" s="2">
        <f t="shared" si="72"/>
        <v>3314.2750000000001</v>
      </c>
      <c r="K873" s="2">
        <f t="shared" ref="K873:K906" si="74">C873-G873+C830-G830</f>
        <v>2692.5</v>
      </c>
      <c r="L873" s="2">
        <f t="shared" ref="L873:L906" si="75">D873-H873+D830-H830</f>
        <v>4732.4999999999964</v>
      </c>
      <c r="M873" s="2">
        <f t="shared" ref="M873:M906" si="76">E873-I873+E830-I830</f>
        <v>495</v>
      </c>
    </row>
    <row r="874" spans="1:13" x14ac:dyDescent="0.25">
      <c r="A874">
        <v>81</v>
      </c>
      <c r="B874">
        <v>1</v>
      </c>
      <c r="C874">
        <v>25300</v>
      </c>
      <c r="D874">
        <v>23400</v>
      </c>
      <c r="E874">
        <v>2769</v>
      </c>
      <c r="G874" s="2">
        <f t="shared" si="73"/>
        <v>23402.5</v>
      </c>
      <c r="H874" s="2">
        <f t="shared" si="71"/>
        <v>21645</v>
      </c>
      <c r="I874" s="2">
        <f t="shared" si="72"/>
        <v>2561.3250000000003</v>
      </c>
      <c r="K874" s="2">
        <f t="shared" si="74"/>
        <v>3495</v>
      </c>
      <c r="L874" s="2">
        <f t="shared" si="75"/>
        <v>3232.5</v>
      </c>
      <c r="M874" s="2">
        <f t="shared" si="76"/>
        <v>382.49999999999955</v>
      </c>
    </row>
    <row r="875" spans="1:13" x14ac:dyDescent="0.25">
      <c r="A875">
        <v>82</v>
      </c>
      <c r="B875">
        <v>1</v>
      </c>
      <c r="C875">
        <v>46800</v>
      </c>
      <c r="D875">
        <v>26277</v>
      </c>
      <c r="E875">
        <v>2606</v>
      </c>
      <c r="G875" s="2">
        <f t="shared" si="73"/>
        <v>43290</v>
      </c>
      <c r="H875" s="2">
        <f t="shared" si="71"/>
        <v>24306.225000000002</v>
      </c>
      <c r="I875" s="2">
        <f t="shared" si="72"/>
        <v>2410.5500000000002</v>
      </c>
      <c r="K875" s="2">
        <f t="shared" si="74"/>
        <v>6465</v>
      </c>
      <c r="L875" s="2">
        <f t="shared" si="75"/>
        <v>3629.9999999999964</v>
      </c>
      <c r="M875" s="2">
        <f t="shared" si="76"/>
        <v>359.99999999999977</v>
      </c>
    </row>
    <row r="876" spans="1:13" x14ac:dyDescent="0.25">
      <c r="A876">
        <v>83</v>
      </c>
      <c r="B876">
        <v>1</v>
      </c>
      <c r="C876">
        <v>24381</v>
      </c>
      <c r="D876">
        <v>22023</v>
      </c>
      <c r="E876">
        <v>1379</v>
      </c>
      <c r="G876" s="2">
        <f t="shared" si="73"/>
        <v>22552.424999999999</v>
      </c>
      <c r="H876" s="2">
        <f t="shared" si="71"/>
        <v>20371.275000000001</v>
      </c>
      <c r="I876" s="2">
        <f t="shared" si="72"/>
        <v>1275.575</v>
      </c>
      <c r="K876" s="2">
        <f t="shared" si="74"/>
        <v>3368.0999999999985</v>
      </c>
      <c r="L876" s="2">
        <f t="shared" si="75"/>
        <v>3042.2249999999985</v>
      </c>
      <c r="M876" s="2">
        <f t="shared" si="76"/>
        <v>190.42499999999995</v>
      </c>
    </row>
    <row r="877" spans="1:13" x14ac:dyDescent="0.25">
      <c r="A877">
        <v>84</v>
      </c>
      <c r="B877">
        <v>1</v>
      </c>
      <c r="C877">
        <v>28701</v>
      </c>
      <c r="D877">
        <v>26008</v>
      </c>
      <c r="E877">
        <v>867</v>
      </c>
      <c r="G877" s="2">
        <f t="shared" si="73"/>
        <v>26548.425000000003</v>
      </c>
      <c r="H877" s="2">
        <f t="shared" si="71"/>
        <v>24057.4</v>
      </c>
      <c r="I877" s="2">
        <f t="shared" si="72"/>
        <v>801.97500000000002</v>
      </c>
      <c r="K877" s="2">
        <f t="shared" si="74"/>
        <v>3964.8749999999964</v>
      </c>
      <c r="L877" s="2">
        <f t="shared" si="75"/>
        <v>3592.7999999999993</v>
      </c>
      <c r="M877" s="2">
        <f t="shared" si="76"/>
        <v>119.69999999999993</v>
      </c>
    </row>
    <row r="878" spans="1:13" x14ac:dyDescent="0.25">
      <c r="A878">
        <v>85</v>
      </c>
      <c r="B878">
        <v>1</v>
      </c>
      <c r="C878">
        <v>33650</v>
      </c>
      <c r="D878">
        <v>23166</v>
      </c>
      <c r="E878">
        <v>3438</v>
      </c>
      <c r="G878" s="2">
        <f t="shared" si="73"/>
        <v>31126.25</v>
      </c>
      <c r="H878" s="2">
        <f t="shared" si="71"/>
        <v>21428.55</v>
      </c>
      <c r="I878" s="2">
        <f t="shared" si="72"/>
        <v>3180.15</v>
      </c>
      <c r="K878" s="2">
        <f t="shared" si="74"/>
        <v>4648.4249999999993</v>
      </c>
      <c r="L878" s="2">
        <f t="shared" si="75"/>
        <v>3200.0999999999985</v>
      </c>
      <c r="M878" s="2">
        <f t="shared" si="76"/>
        <v>474.97499999999991</v>
      </c>
    </row>
    <row r="879" spans="1:13" x14ac:dyDescent="0.25">
      <c r="A879">
        <v>86</v>
      </c>
      <c r="B879">
        <v>1</v>
      </c>
      <c r="C879">
        <v>52569</v>
      </c>
      <c r="D879">
        <v>26771</v>
      </c>
      <c r="E879">
        <v>4634</v>
      </c>
      <c r="G879" s="2">
        <f t="shared" si="73"/>
        <v>48626.325000000004</v>
      </c>
      <c r="H879" s="2">
        <f t="shared" si="71"/>
        <v>24763.175000000003</v>
      </c>
      <c r="I879" s="2">
        <f t="shared" si="72"/>
        <v>4286.45</v>
      </c>
      <c r="K879" s="2">
        <f t="shared" si="74"/>
        <v>7261.9499999999971</v>
      </c>
      <c r="L879" s="2">
        <f t="shared" si="75"/>
        <v>3698.1749999999956</v>
      </c>
      <c r="M879" s="2">
        <f t="shared" si="76"/>
        <v>640.19999999999982</v>
      </c>
    </row>
    <row r="880" spans="1:13" x14ac:dyDescent="0.25">
      <c r="A880">
        <v>87</v>
      </c>
      <c r="B880">
        <v>1</v>
      </c>
      <c r="C880">
        <v>128835</v>
      </c>
      <c r="D880">
        <v>53586</v>
      </c>
      <c r="E880">
        <v>4343</v>
      </c>
      <c r="G880" s="2">
        <f t="shared" si="73"/>
        <v>119172.375</v>
      </c>
      <c r="H880" s="2">
        <f t="shared" si="71"/>
        <v>49567.05</v>
      </c>
      <c r="I880" s="2">
        <f t="shared" si="72"/>
        <v>4017.2750000000001</v>
      </c>
      <c r="K880" s="2">
        <f t="shared" si="74"/>
        <v>17797.5</v>
      </c>
      <c r="L880" s="2">
        <f t="shared" si="75"/>
        <v>7402.4999999999927</v>
      </c>
      <c r="M880" s="2">
        <f t="shared" si="76"/>
        <v>599.99999999999955</v>
      </c>
    </row>
    <row r="881" spans="1:13" x14ac:dyDescent="0.25">
      <c r="A881">
        <v>88</v>
      </c>
      <c r="B881">
        <v>1</v>
      </c>
      <c r="C881">
        <v>13793</v>
      </c>
      <c r="D881">
        <v>175598</v>
      </c>
      <c r="E881">
        <v>11401</v>
      </c>
      <c r="G881" s="39">
        <f t="shared" si="73"/>
        <v>12758.525000000001</v>
      </c>
      <c r="H881" s="39">
        <f t="shared" si="71"/>
        <v>162428.15</v>
      </c>
      <c r="I881" s="39">
        <f t="shared" si="72"/>
        <v>10545.925000000001</v>
      </c>
      <c r="K881" s="39">
        <f t="shared" si="74"/>
        <v>2050.7249999999985</v>
      </c>
      <c r="L881" s="39">
        <f t="shared" si="75"/>
        <v>20310</v>
      </c>
      <c r="M881" s="39">
        <f t="shared" si="76"/>
        <v>880.42499999999882</v>
      </c>
    </row>
    <row r="882" spans="1:13" x14ac:dyDescent="0.25">
      <c r="A882">
        <v>89</v>
      </c>
      <c r="B882">
        <v>1</v>
      </c>
      <c r="C882">
        <v>13626</v>
      </c>
      <c r="D882">
        <v>39869</v>
      </c>
      <c r="E882">
        <v>46091</v>
      </c>
      <c r="G882" s="39">
        <f t="shared" si="73"/>
        <v>12604.050000000001</v>
      </c>
      <c r="H882" s="39">
        <f t="shared" si="71"/>
        <v>36878.825000000004</v>
      </c>
      <c r="I882" s="39">
        <f t="shared" si="72"/>
        <v>42634.175000000003</v>
      </c>
      <c r="K882" s="39">
        <f t="shared" si="74"/>
        <v>1910.1749999999993</v>
      </c>
      <c r="L882" s="39">
        <f t="shared" si="75"/>
        <v>4294.7999999999956</v>
      </c>
      <c r="M882" s="39">
        <f t="shared" si="76"/>
        <v>3605.174999999997</v>
      </c>
    </row>
    <row r="883" spans="1:13" x14ac:dyDescent="0.25">
      <c r="A883">
        <v>90</v>
      </c>
      <c r="B883">
        <v>1</v>
      </c>
      <c r="C883">
        <v>8000</v>
      </c>
      <c r="D883">
        <v>20726</v>
      </c>
      <c r="E883">
        <v>7917</v>
      </c>
      <c r="G883" s="39">
        <f t="shared" si="73"/>
        <v>7400</v>
      </c>
      <c r="H883" s="39">
        <f t="shared" si="71"/>
        <v>19171.55</v>
      </c>
      <c r="I883" s="39">
        <f t="shared" si="72"/>
        <v>7323.2250000000004</v>
      </c>
      <c r="K883" s="39">
        <f t="shared" si="74"/>
        <v>1199.3249999999998</v>
      </c>
      <c r="L883" s="39">
        <f t="shared" si="75"/>
        <v>2514</v>
      </c>
      <c r="M883" s="39">
        <f t="shared" si="76"/>
        <v>646.72499999999957</v>
      </c>
    </row>
    <row r="884" spans="1:13" x14ac:dyDescent="0.25">
      <c r="A884">
        <v>91</v>
      </c>
      <c r="B884">
        <v>1</v>
      </c>
      <c r="C884">
        <v>16648</v>
      </c>
      <c r="D884">
        <v>16662</v>
      </c>
      <c r="E884">
        <v>3020</v>
      </c>
      <c r="G884" s="39">
        <f t="shared" si="73"/>
        <v>15399.400000000001</v>
      </c>
      <c r="H884" s="39">
        <f t="shared" si="71"/>
        <v>15412.35</v>
      </c>
      <c r="I884" s="39">
        <f t="shared" si="72"/>
        <v>2793.5</v>
      </c>
      <c r="K884" s="39">
        <f t="shared" si="74"/>
        <v>2952.5249999999978</v>
      </c>
      <c r="L884" s="39">
        <f t="shared" si="75"/>
        <v>1474.5749999999994</v>
      </c>
      <c r="M884" s="39">
        <f t="shared" si="76"/>
        <v>264.29999999999995</v>
      </c>
    </row>
    <row r="885" spans="1:13" x14ac:dyDescent="0.25">
      <c r="A885">
        <v>92</v>
      </c>
      <c r="B885">
        <v>1</v>
      </c>
      <c r="C885">
        <v>5034</v>
      </c>
      <c r="D885">
        <v>14809</v>
      </c>
      <c r="E885">
        <v>2560</v>
      </c>
      <c r="G885" s="39">
        <f t="shared" si="73"/>
        <v>4656.45</v>
      </c>
      <c r="H885" s="39">
        <f t="shared" si="71"/>
        <v>13698.325000000001</v>
      </c>
      <c r="I885" s="39">
        <f t="shared" si="72"/>
        <v>2368</v>
      </c>
      <c r="K885" s="39">
        <f t="shared" si="74"/>
        <v>2217.8249999999971</v>
      </c>
      <c r="L885" s="39">
        <f t="shared" si="75"/>
        <v>2280.2249999999985</v>
      </c>
      <c r="M885" s="39">
        <f t="shared" si="76"/>
        <v>195.22499999999999</v>
      </c>
    </row>
    <row r="886" spans="1:13" x14ac:dyDescent="0.25">
      <c r="A886">
        <v>93</v>
      </c>
      <c r="B886">
        <v>1</v>
      </c>
      <c r="C886">
        <v>8697</v>
      </c>
      <c r="D886">
        <v>15484</v>
      </c>
      <c r="E886">
        <v>3495</v>
      </c>
      <c r="G886" s="39">
        <f t="shared" si="73"/>
        <v>8044.7250000000004</v>
      </c>
      <c r="H886" s="39">
        <f t="shared" si="71"/>
        <v>14322.7</v>
      </c>
      <c r="I886" s="39">
        <f t="shared" si="72"/>
        <v>3232.875</v>
      </c>
      <c r="K886" s="39">
        <f t="shared" si="74"/>
        <v>1539.375</v>
      </c>
      <c r="L886" s="39">
        <f t="shared" si="75"/>
        <v>2101.0499999999993</v>
      </c>
      <c r="M886" s="39">
        <f t="shared" si="76"/>
        <v>284.7</v>
      </c>
    </row>
    <row r="887" spans="1:13" x14ac:dyDescent="0.25">
      <c r="A887">
        <v>94</v>
      </c>
      <c r="B887">
        <v>1</v>
      </c>
      <c r="C887">
        <v>10409</v>
      </c>
      <c r="D887">
        <v>17843</v>
      </c>
      <c r="E887">
        <v>4403</v>
      </c>
      <c r="G887" s="39">
        <f t="shared" si="73"/>
        <v>9628.3250000000007</v>
      </c>
      <c r="H887" s="39">
        <f t="shared" si="71"/>
        <v>16504.775000000001</v>
      </c>
      <c r="I887" s="39">
        <f t="shared" si="72"/>
        <v>4072.7750000000001</v>
      </c>
      <c r="K887" s="39">
        <f t="shared" si="74"/>
        <v>1833.7499999999982</v>
      </c>
      <c r="L887" s="39">
        <f t="shared" si="75"/>
        <v>1826.0249999999978</v>
      </c>
      <c r="M887" s="39">
        <f t="shared" si="76"/>
        <v>359.1749999999999</v>
      </c>
    </row>
    <row r="888" spans="1:13" x14ac:dyDescent="0.25">
      <c r="A888">
        <v>95</v>
      </c>
      <c r="B888">
        <v>1</v>
      </c>
      <c r="C888">
        <v>14930</v>
      </c>
      <c r="D888">
        <v>12028</v>
      </c>
      <c r="E888">
        <v>4678</v>
      </c>
      <c r="G888" s="39">
        <f t="shared" si="73"/>
        <v>13810.25</v>
      </c>
      <c r="H888" s="39">
        <f t="shared" si="71"/>
        <v>11125.9</v>
      </c>
      <c r="I888" s="39">
        <f t="shared" si="72"/>
        <v>4327.1500000000005</v>
      </c>
      <c r="K888" s="39">
        <f t="shared" si="74"/>
        <v>1809.6000000000004</v>
      </c>
      <c r="L888" s="39">
        <f t="shared" si="75"/>
        <v>1276.7250000000004</v>
      </c>
      <c r="M888" s="39">
        <f t="shared" si="76"/>
        <v>386.77499999999941</v>
      </c>
    </row>
    <row r="889" spans="1:13" x14ac:dyDescent="0.25">
      <c r="A889">
        <v>96</v>
      </c>
      <c r="B889">
        <v>1</v>
      </c>
      <c r="C889">
        <v>20528</v>
      </c>
      <c r="D889">
        <v>33877</v>
      </c>
      <c r="E889">
        <v>1942</v>
      </c>
      <c r="G889" s="39">
        <f t="shared" si="73"/>
        <v>18988.400000000001</v>
      </c>
      <c r="H889" s="39">
        <f t="shared" si="71"/>
        <v>31336.225000000002</v>
      </c>
      <c r="I889" s="39">
        <f t="shared" si="72"/>
        <v>1796.3500000000001</v>
      </c>
      <c r="K889" s="39">
        <f t="shared" si="74"/>
        <v>2792.6249999999982</v>
      </c>
      <c r="L889" s="39">
        <f t="shared" si="75"/>
        <v>2720.0249999999978</v>
      </c>
      <c r="M889" s="39">
        <f t="shared" si="76"/>
        <v>145.64999999999986</v>
      </c>
    </row>
    <row r="890" spans="1:13" x14ac:dyDescent="0.25">
      <c r="A890">
        <v>97</v>
      </c>
      <c r="B890">
        <v>1</v>
      </c>
      <c r="C890">
        <v>2709</v>
      </c>
      <c r="D890">
        <v>30767</v>
      </c>
      <c r="E890">
        <v>4677</v>
      </c>
      <c r="G890" s="39">
        <f t="shared" si="73"/>
        <v>2505.8250000000003</v>
      </c>
      <c r="H890" s="39">
        <f t="shared" si="71"/>
        <v>28459.475000000002</v>
      </c>
      <c r="I890" s="39">
        <f t="shared" si="72"/>
        <v>4326.2250000000004</v>
      </c>
      <c r="K890" s="39">
        <f t="shared" si="74"/>
        <v>971.32499999999891</v>
      </c>
      <c r="L890" s="39">
        <f t="shared" si="75"/>
        <v>2969.9249999999975</v>
      </c>
      <c r="M890" s="39">
        <f t="shared" si="76"/>
        <v>369.07499999999959</v>
      </c>
    </row>
    <row r="891" spans="1:13" x14ac:dyDescent="0.25">
      <c r="A891">
        <v>98</v>
      </c>
      <c r="B891">
        <v>1</v>
      </c>
      <c r="C891">
        <v>11208</v>
      </c>
      <c r="D891">
        <v>7228</v>
      </c>
      <c r="E891">
        <v>8653</v>
      </c>
      <c r="G891" s="39">
        <f t="shared" si="73"/>
        <v>10367.4</v>
      </c>
      <c r="H891" s="39">
        <f t="shared" si="71"/>
        <v>6685.9000000000005</v>
      </c>
      <c r="I891" s="39">
        <f t="shared" si="72"/>
        <v>8004.0250000000005</v>
      </c>
      <c r="K891" s="39">
        <f t="shared" si="74"/>
        <v>1590.75</v>
      </c>
      <c r="L891" s="39">
        <f t="shared" si="75"/>
        <v>1116.7499999999982</v>
      </c>
      <c r="M891" s="39">
        <f t="shared" si="76"/>
        <v>678.82499999999936</v>
      </c>
    </row>
    <row r="892" spans="1:13" x14ac:dyDescent="0.25">
      <c r="A892">
        <v>99</v>
      </c>
      <c r="B892">
        <v>1</v>
      </c>
      <c r="C892">
        <v>10858</v>
      </c>
      <c r="D892">
        <v>15808</v>
      </c>
      <c r="E892">
        <v>1070</v>
      </c>
      <c r="G892" s="39">
        <f t="shared" si="73"/>
        <v>10043.65</v>
      </c>
      <c r="H892" s="39">
        <f t="shared" si="71"/>
        <v>14622.400000000001</v>
      </c>
      <c r="I892" s="39">
        <f t="shared" si="72"/>
        <v>989.75</v>
      </c>
      <c r="K892" s="39">
        <f t="shared" si="74"/>
        <v>1335</v>
      </c>
      <c r="L892" s="39">
        <f t="shared" si="75"/>
        <v>1554.3749999999982</v>
      </c>
      <c r="M892" s="39">
        <f t="shared" si="76"/>
        <v>101.69999999999999</v>
      </c>
    </row>
    <row r="893" spans="1:13" x14ac:dyDescent="0.25">
      <c r="A893">
        <v>100</v>
      </c>
      <c r="B893">
        <v>1</v>
      </c>
      <c r="C893">
        <v>3978</v>
      </c>
      <c r="D893">
        <v>14808</v>
      </c>
      <c r="E893">
        <v>2217</v>
      </c>
      <c r="G893" s="39">
        <f t="shared" si="73"/>
        <v>3679.65</v>
      </c>
      <c r="H893" s="39">
        <f t="shared" si="71"/>
        <v>13697.400000000001</v>
      </c>
      <c r="I893" s="39">
        <f t="shared" si="72"/>
        <v>2050.7249999999999</v>
      </c>
      <c r="K893" s="39">
        <f t="shared" si="74"/>
        <v>479.09999999999991</v>
      </c>
      <c r="L893" s="39">
        <f t="shared" si="75"/>
        <v>1372.5749999999985</v>
      </c>
      <c r="M893" s="39">
        <f t="shared" si="76"/>
        <v>171.15000000000009</v>
      </c>
    </row>
    <row r="894" spans="1:13" x14ac:dyDescent="0.25">
      <c r="A894">
        <v>101</v>
      </c>
      <c r="B894">
        <v>1</v>
      </c>
      <c r="C894">
        <v>34338</v>
      </c>
      <c r="D894">
        <v>17209</v>
      </c>
      <c r="E894">
        <v>1922</v>
      </c>
      <c r="G894" s="39">
        <f t="shared" si="73"/>
        <v>31762.65</v>
      </c>
      <c r="H894" s="39">
        <f t="shared" si="71"/>
        <v>15918.325000000001</v>
      </c>
      <c r="I894" s="39">
        <f t="shared" si="72"/>
        <v>1777.8500000000001</v>
      </c>
      <c r="K894" s="39">
        <f t="shared" si="74"/>
        <v>4533.1499999999978</v>
      </c>
      <c r="L894" s="39">
        <f t="shared" si="75"/>
        <v>2361.5999999999985</v>
      </c>
      <c r="M894" s="39">
        <f t="shared" si="76"/>
        <v>173.24999999999983</v>
      </c>
    </row>
    <row r="895" spans="1:13" x14ac:dyDescent="0.25">
      <c r="A895">
        <v>102</v>
      </c>
      <c r="B895">
        <v>1</v>
      </c>
      <c r="C895">
        <v>35616</v>
      </c>
      <c r="D895">
        <v>46800</v>
      </c>
      <c r="E895">
        <v>2497</v>
      </c>
      <c r="G895" s="39">
        <f t="shared" si="73"/>
        <v>32944.800000000003</v>
      </c>
      <c r="H895" s="39">
        <f t="shared" si="71"/>
        <v>43290</v>
      </c>
      <c r="I895" s="39">
        <f t="shared" si="72"/>
        <v>2309.7249999999999</v>
      </c>
      <c r="K895" s="39">
        <f t="shared" si="74"/>
        <v>4920.4499999999971</v>
      </c>
      <c r="L895" s="39">
        <f t="shared" si="75"/>
        <v>6465</v>
      </c>
      <c r="M895" s="39">
        <f t="shared" si="76"/>
        <v>345.375</v>
      </c>
    </row>
    <row r="896" spans="1:13" x14ac:dyDescent="0.25">
      <c r="A896">
        <v>103</v>
      </c>
      <c r="B896">
        <v>1</v>
      </c>
      <c r="C896">
        <v>20184</v>
      </c>
      <c r="D896">
        <v>69498</v>
      </c>
      <c r="E896">
        <v>10941</v>
      </c>
      <c r="G896" s="39">
        <f t="shared" si="73"/>
        <v>18670.2</v>
      </c>
      <c r="H896" s="39">
        <f t="shared" si="71"/>
        <v>64285.65</v>
      </c>
      <c r="I896" s="39">
        <f t="shared" si="72"/>
        <v>10120.425000000001</v>
      </c>
      <c r="K896" s="39">
        <f t="shared" si="74"/>
        <v>2331.5999999999985</v>
      </c>
      <c r="L896" s="39">
        <f t="shared" si="75"/>
        <v>8028.2249999999985</v>
      </c>
      <c r="M896" s="39">
        <f t="shared" si="76"/>
        <v>1262.1749999999984</v>
      </c>
    </row>
    <row r="897" spans="1:13" x14ac:dyDescent="0.25">
      <c r="A897">
        <v>104</v>
      </c>
      <c r="B897">
        <v>1</v>
      </c>
      <c r="C897">
        <v>17070</v>
      </c>
      <c r="D897">
        <v>40433</v>
      </c>
      <c r="E897">
        <v>20973</v>
      </c>
      <c r="G897" s="39">
        <f t="shared" si="73"/>
        <v>15789.75</v>
      </c>
      <c r="H897" s="39">
        <f t="shared" si="71"/>
        <v>37400.525000000001</v>
      </c>
      <c r="I897" s="39">
        <f t="shared" si="72"/>
        <v>19400.025000000001</v>
      </c>
      <c r="K897" s="39">
        <f t="shared" si="74"/>
        <v>1785.5249999999996</v>
      </c>
      <c r="L897" s="39">
        <f t="shared" si="75"/>
        <v>4724.9999999999964</v>
      </c>
      <c r="M897" s="39">
        <f t="shared" si="76"/>
        <v>1612.5749999999985</v>
      </c>
    </row>
    <row r="898" spans="1:13" x14ac:dyDescent="0.25">
      <c r="A898">
        <v>105</v>
      </c>
      <c r="B898">
        <v>1</v>
      </c>
      <c r="C898">
        <v>14578</v>
      </c>
      <c r="D898">
        <v>38265</v>
      </c>
      <c r="E898">
        <v>9715</v>
      </c>
      <c r="G898" s="39">
        <f t="shared" si="73"/>
        <v>13484.650000000001</v>
      </c>
      <c r="H898" s="39">
        <f t="shared" si="71"/>
        <v>35395.125</v>
      </c>
      <c r="I898" s="39">
        <f t="shared" si="72"/>
        <v>8986.375</v>
      </c>
      <c r="K898" s="39">
        <f t="shared" si="74"/>
        <v>1388.3249999999985</v>
      </c>
      <c r="L898" s="39">
        <f t="shared" si="75"/>
        <v>3354.6749999999993</v>
      </c>
      <c r="M898" s="39">
        <f t="shared" si="76"/>
        <v>796.57499999999993</v>
      </c>
    </row>
    <row r="899" spans="1:13" x14ac:dyDescent="0.25">
      <c r="A899">
        <v>106</v>
      </c>
      <c r="B899">
        <v>1</v>
      </c>
      <c r="C899">
        <v>11013</v>
      </c>
      <c r="D899">
        <v>28120</v>
      </c>
      <c r="E899">
        <v>11914</v>
      </c>
      <c r="G899" s="39">
        <f t="shared" si="73"/>
        <v>10187.025</v>
      </c>
      <c r="H899" s="39">
        <f t="shared" si="71"/>
        <v>26011</v>
      </c>
      <c r="I899" s="39">
        <f t="shared" si="72"/>
        <v>11020.45</v>
      </c>
      <c r="K899" s="39">
        <f t="shared" si="74"/>
        <v>943.57500000000027</v>
      </c>
      <c r="L899" s="39">
        <f t="shared" si="75"/>
        <v>2409.375</v>
      </c>
      <c r="M899" s="39">
        <f t="shared" si="76"/>
        <v>1020.8249999999991</v>
      </c>
    </row>
    <row r="900" spans="1:13" x14ac:dyDescent="0.25">
      <c r="A900">
        <v>107</v>
      </c>
      <c r="B900">
        <v>1</v>
      </c>
      <c r="C900">
        <v>13624</v>
      </c>
      <c r="D900">
        <v>10512</v>
      </c>
      <c r="E900">
        <v>3429</v>
      </c>
      <c r="G900" s="39">
        <f t="shared" si="73"/>
        <v>12602.2</v>
      </c>
      <c r="H900" s="39">
        <f t="shared" si="71"/>
        <v>9723.6</v>
      </c>
      <c r="I900" s="39">
        <f t="shared" si="72"/>
        <v>3171.8250000000003</v>
      </c>
      <c r="K900" s="39">
        <f t="shared" si="74"/>
        <v>1211.7749999999992</v>
      </c>
      <c r="L900" s="39">
        <f t="shared" si="75"/>
        <v>934.94999999999959</v>
      </c>
      <c r="M900" s="39">
        <f t="shared" si="76"/>
        <v>304.9499999999997</v>
      </c>
    </row>
    <row r="901" spans="1:13" x14ac:dyDescent="0.25">
      <c r="A901">
        <v>108</v>
      </c>
      <c r="B901">
        <v>1</v>
      </c>
      <c r="C901">
        <v>25915</v>
      </c>
      <c r="D901">
        <v>14025</v>
      </c>
      <c r="E901">
        <v>1261</v>
      </c>
      <c r="G901" s="39">
        <f t="shared" si="73"/>
        <v>23971.375</v>
      </c>
      <c r="H901" s="39">
        <f t="shared" si="71"/>
        <v>12973.125</v>
      </c>
      <c r="I901" s="39">
        <f t="shared" si="72"/>
        <v>1166.425</v>
      </c>
      <c r="K901" s="39">
        <f t="shared" si="74"/>
        <v>2843.1000000000004</v>
      </c>
      <c r="L901" s="39">
        <f t="shared" si="75"/>
        <v>1538.625</v>
      </c>
      <c r="M901" s="39">
        <f t="shared" si="76"/>
        <v>138.375</v>
      </c>
    </row>
    <row r="902" spans="1:13" x14ac:dyDescent="0.25">
      <c r="A902">
        <v>109</v>
      </c>
      <c r="B902">
        <v>1</v>
      </c>
      <c r="C902">
        <v>25301</v>
      </c>
      <c r="D902">
        <v>37887</v>
      </c>
      <c r="E902">
        <v>2146</v>
      </c>
      <c r="G902" s="39">
        <f t="shared" si="73"/>
        <v>23403.425000000003</v>
      </c>
      <c r="H902" s="39">
        <f t="shared" si="71"/>
        <v>35045.474999999999</v>
      </c>
      <c r="I902" s="39">
        <f t="shared" si="72"/>
        <v>1985.0500000000002</v>
      </c>
      <c r="K902" s="39">
        <f t="shared" si="74"/>
        <v>2224.9499999999971</v>
      </c>
      <c r="L902" s="39">
        <f t="shared" si="75"/>
        <v>3369.4500000000007</v>
      </c>
      <c r="M902" s="39">
        <f t="shared" si="76"/>
        <v>160.94999999999982</v>
      </c>
    </row>
    <row r="903" spans="1:13" x14ac:dyDescent="0.25">
      <c r="A903">
        <v>110</v>
      </c>
      <c r="B903">
        <v>1</v>
      </c>
      <c r="C903">
        <v>53779</v>
      </c>
      <c r="D903">
        <v>25488</v>
      </c>
      <c r="E903">
        <v>4938</v>
      </c>
      <c r="G903" s="39">
        <f t="shared" si="73"/>
        <v>49745.575000000004</v>
      </c>
      <c r="H903" s="39">
        <f t="shared" si="71"/>
        <v>23576.400000000001</v>
      </c>
      <c r="I903" s="39">
        <f t="shared" si="72"/>
        <v>4567.6500000000005</v>
      </c>
      <c r="K903" s="39">
        <f t="shared" si="74"/>
        <v>5369.0999999999949</v>
      </c>
      <c r="L903" s="39">
        <f t="shared" si="75"/>
        <v>1989.6749999999984</v>
      </c>
      <c r="M903" s="39">
        <f t="shared" si="76"/>
        <v>370.34999999999945</v>
      </c>
    </row>
    <row r="904" spans="1:13" x14ac:dyDescent="0.25">
      <c r="A904">
        <v>111</v>
      </c>
      <c r="B904">
        <v>1</v>
      </c>
      <c r="C904">
        <v>28776</v>
      </c>
      <c r="D904">
        <v>52792</v>
      </c>
      <c r="E904">
        <v>2786</v>
      </c>
      <c r="G904" s="39">
        <f t="shared" si="73"/>
        <v>26617.800000000003</v>
      </c>
      <c r="H904" s="39">
        <f t="shared" si="71"/>
        <v>48832.600000000006</v>
      </c>
      <c r="I904" s="39">
        <f t="shared" si="72"/>
        <v>2577.0500000000002</v>
      </c>
      <c r="K904" s="39">
        <f t="shared" si="74"/>
        <v>3443.9999999999964</v>
      </c>
      <c r="L904" s="39">
        <f t="shared" si="75"/>
        <v>4511.849999999994</v>
      </c>
      <c r="M904" s="39">
        <f t="shared" si="76"/>
        <v>216.2249999999998</v>
      </c>
    </row>
    <row r="905" spans="1:13" x14ac:dyDescent="0.25">
      <c r="A905">
        <v>112</v>
      </c>
      <c r="B905">
        <v>1</v>
      </c>
      <c r="C905">
        <v>18472</v>
      </c>
      <c r="D905">
        <v>29947</v>
      </c>
      <c r="E905">
        <v>7923</v>
      </c>
      <c r="G905" s="39">
        <f t="shared" si="73"/>
        <v>17086.600000000002</v>
      </c>
      <c r="H905" s="39">
        <f t="shared" si="71"/>
        <v>27700.975000000002</v>
      </c>
      <c r="I905" s="39">
        <f t="shared" si="72"/>
        <v>7328.7750000000005</v>
      </c>
      <c r="K905" s="39">
        <f t="shared" si="74"/>
        <v>3387.2999999999956</v>
      </c>
      <c r="L905" s="39">
        <f t="shared" si="75"/>
        <v>2371.7249999999976</v>
      </c>
      <c r="M905" s="39">
        <f t="shared" si="76"/>
        <v>600.82499999999948</v>
      </c>
    </row>
    <row r="906" spans="1:13" x14ac:dyDescent="0.25">
      <c r="A906">
        <v>113</v>
      </c>
      <c r="B906">
        <v>1</v>
      </c>
      <c r="C906">
        <v>39244</v>
      </c>
      <c r="D906">
        <v>46424</v>
      </c>
      <c r="E906">
        <v>4222</v>
      </c>
      <c r="G906" s="39">
        <f t="shared" si="73"/>
        <v>36300.700000000004</v>
      </c>
      <c r="H906" s="39">
        <f t="shared" si="71"/>
        <v>42942.200000000004</v>
      </c>
      <c r="I906" s="39">
        <f t="shared" si="72"/>
        <v>3905.3500000000004</v>
      </c>
      <c r="K906" s="39">
        <f t="shared" si="74"/>
        <v>3653.774999999996</v>
      </c>
      <c r="L906" s="39">
        <f t="shared" si="75"/>
        <v>3770.5499999999956</v>
      </c>
      <c r="M906" s="39">
        <f t="shared" si="76"/>
        <v>316.64999999999964</v>
      </c>
    </row>
    <row r="907" spans="1:13" x14ac:dyDescent="0.25">
      <c r="A907">
        <v>114</v>
      </c>
      <c r="B907">
        <v>1</v>
      </c>
      <c r="C907">
        <v>18783</v>
      </c>
      <c r="D907">
        <v>49742</v>
      </c>
      <c r="E907">
        <v>7221</v>
      </c>
      <c r="G907" s="39">
        <f t="shared" ref="G907" si="77">C907*0.925</f>
        <v>17374.275000000001</v>
      </c>
      <c r="H907" s="39">
        <f t="shared" ref="H907" si="78">D907*0.925</f>
        <v>46011.350000000006</v>
      </c>
      <c r="I907" s="39">
        <f t="shared" ref="I907" si="79">E907*0.925</f>
        <v>6679.4250000000002</v>
      </c>
      <c r="K907" s="39">
        <f t="shared" ref="K907" si="80">C907-G907+C864-G864</f>
        <v>2711.6999999999971</v>
      </c>
      <c r="L907" s="39">
        <f t="shared" ref="L907" si="81">D907-H907+D864-H864</f>
        <v>4382.6249999999936</v>
      </c>
      <c r="M907" s="39">
        <f t="shared" ref="M907" si="82">E907-I907+E864-I864</f>
        <v>542.69999999999982</v>
      </c>
    </row>
    <row r="908" spans="1:13" x14ac:dyDescent="0.25">
      <c r="A908">
        <v>115</v>
      </c>
      <c r="B908">
        <v>1</v>
      </c>
      <c r="C908">
        <v>24300</v>
      </c>
      <c r="D908">
        <v>34800</v>
      </c>
      <c r="E908">
        <v>6800</v>
      </c>
    </row>
    <row r="909" spans="1:13" x14ac:dyDescent="0.25">
      <c r="A909">
        <v>116</v>
      </c>
      <c r="B909">
        <v>0</v>
      </c>
      <c r="C909">
        <v>1</v>
      </c>
      <c r="D909">
        <v>0</v>
      </c>
    </row>
    <row r="910" spans="1:13" x14ac:dyDescent="0.25">
      <c r="A910" t="s">
        <v>438</v>
      </c>
      <c r="B910" t="s">
        <v>536</v>
      </c>
    </row>
    <row r="911" spans="1:13" x14ac:dyDescent="0.25">
      <c r="A911">
        <v>2</v>
      </c>
      <c r="B911" t="s">
        <v>527</v>
      </c>
    </row>
    <row r="912" spans="1:13" x14ac:dyDescent="0.25">
      <c r="A912">
        <v>2</v>
      </c>
      <c r="B912" t="s">
        <v>528</v>
      </c>
    </row>
    <row r="913" spans="1:5" x14ac:dyDescent="0.25">
      <c r="A913">
        <v>3</v>
      </c>
      <c r="B913" t="s">
        <v>491</v>
      </c>
    </row>
    <row r="914" spans="1:5" x14ac:dyDescent="0.25">
      <c r="A914">
        <v>1</v>
      </c>
      <c r="B914" t="s">
        <v>537</v>
      </c>
    </row>
    <row r="915" spans="1:5" x14ac:dyDescent="0.25">
      <c r="A915">
        <v>79</v>
      </c>
      <c r="B915">
        <v>1</v>
      </c>
      <c r="C915">
        <v>11800</v>
      </c>
      <c r="D915">
        <v>16500</v>
      </c>
      <c r="E915">
        <v>4400</v>
      </c>
    </row>
    <row r="916" spans="1:5" x14ac:dyDescent="0.25">
      <c r="A916">
        <v>80</v>
      </c>
      <c r="B916">
        <v>1</v>
      </c>
      <c r="C916">
        <v>7400</v>
      </c>
      <c r="D916">
        <v>23700</v>
      </c>
      <c r="E916">
        <v>7700</v>
      </c>
    </row>
    <row r="917" spans="1:5" x14ac:dyDescent="0.25">
      <c r="A917">
        <v>81</v>
      </c>
      <c r="B917">
        <v>1</v>
      </c>
      <c r="C917">
        <v>3500</v>
      </c>
      <c r="D917">
        <v>18200</v>
      </c>
      <c r="E917">
        <v>3300</v>
      </c>
    </row>
    <row r="918" spans="1:5" x14ac:dyDescent="0.25">
      <c r="A918">
        <v>82</v>
      </c>
      <c r="B918">
        <v>1</v>
      </c>
      <c r="C918">
        <v>4500</v>
      </c>
      <c r="D918">
        <v>5300</v>
      </c>
      <c r="E918">
        <v>3300</v>
      </c>
    </row>
    <row r="919" spans="1:5" x14ac:dyDescent="0.25">
      <c r="A919">
        <v>83</v>
      </c>
      <c r="B919">
        <v>1</v>
      </c>
      <c r="C919">
        <v>2221</v>
      </c>
      <c r="D919">
        <v>11141</v>
      </c>
      <c r="E919">
        <v>3452</v>
      </c>
    </row>
    <row r="920" spans="1:5" x14ac:dyDescent="0.25">
      <c r="A920">
        <v>84</v>
      </c>
      <c r="B920">
        <v>1</v>
      </c>
      <c r="C920">
        <v>2268</v>
      </c>
      <c r="D920">
        <v>6944</v>
      </c>
      <c r="E920">
        <v>4114</v>
      </c>
    </row>
    <row r="921" spans="1:5" x14ac:dyDescent="0.25">
      <c r="A921">
        <v>85</v>
      </c>
      <c r="B921">
        <v>1</v>
      </c>
      <c r="C921">
        <v>4439</v>
      </c>
      <c r="D921">
        <v>5086</v>
      </c>
      <c r="E921">
        <v>3732</v>
      </c>
    </row>
    <row r="922" spans="1:5" x14ac:dyDescent="0.25">
      <c r="A922">
        <v>86</v>
      </c>
      <c r="B922">
        <v>1</v>
      </c>
      <c r="C922">
        <v>8398</v>
      </c>
      <c r="D922">
        <v>12626</v>
      </c>
      <c r="E922">
        <v>3438</v>
      </c>
    </row>
    <row r="923" spans="1:5" x14ac:dyDescent="0.25">
      <c r="A923">
        <v>87</v>
      </c>
      <c r="B923">
        <v>1</v>
      </c>
      <c r="C923">
        <v>13386</v>
      </c>
      <c r="D923">
        <v>18437</v>
      </c>
      <c r="E923">
        <v>6064</v>
      </c>
    </row>
    <row r="924" spans="1:5" x14ac:dyDescent="0.25">
      <c r="A924">
        <v>88</v>
      </c>
      <c r="B924">
        <v>1</v>
      </c>
      <c r="C924" s="35">
        <v>3703</v>
      </c>
      <c r="D924" s="35">
        <v>25669</v>
      </c>
      <c r="E924" s="35">
        <v>12348</v>
      </c>
    </row>
    <row r="925" spans="1:5" x14ac:dyDescent="0.25">
      <c r="A925">
        <v>89</v>
      </c>
      <c r="B925">
        <v>1</v>
      </c>
      <c r="C925" s="35">
        <v>4476</v>
      </c>
      <c r="D925" s="35">
        <v>12384</v>
      </c>
      <c r="E925" s="35">
        <v>21776</v>
      </c>
    </row>
    <row r="926" spans="1:5" x14ac:dyDescent="0.25">
      <c r="A926">
        <v>90</v>
      </c>
      <c r="B926">
        <v>1</v>
      </c>
      <c r="C926" s="35">
        <v>1203</v>
      </c>
      <c r="D926" s="35">
        <v>8413</v>
      </c>
      <c r="E926" s="35">
        <v>10701</v>
      </c>
    </row>
    <row r="927" spans="1:5" x14ac:dyDescent="0.25">
      <c r="A927">
        <v>91</v>
      </c>
      <c r="B927">
        <v>1</v>
      </c>
      <c r="C927" s="35">
        <v>5618</v>
      </c>
      <c r="D927" s="35">
        <v>6950</v>
      </c>
      <c r="E927" s="35">
        <v>7249</v>
      </c>
    </row>
    <row r="928" spans="1:5" x14ac:dyDescent="0.25">
      <c r="A928">
        <v>92</v>
      </c>
      <c r="B928">
        <v>1</v>
      </c>
      <c r="C928" s="35">
        <v>1196</v>
      </c>
      <c r="D928" s="35">
        <v>7715</v>
      </c>
      <c r="E928" s="35">
        <v>3597</v>
      </c>
    </row>
    <row r="929" spans="1:5" x14ac:dyDescent="0.25">
      <c r="A929">
        <v>93</v>
      </c>
      <c r="B929">
        <v>1</v>
      </c>
      <c r="C929" s="35">
        <v>4584</v>
      </c>
      <c r="D929" s="35">
        <v>3675</v>
      </c>
      <c r="E929" s="35">
        <v>5061</v>
      </c>
    </row>
    <row r="930" spans="1:5" x14ac:dyDescent="0.25">
      <c r="A930">
        <v>94</v>
      </c>
      <c r="B930">
        <v>1</v>
      </c>
      <c r="C930" s="35">
        <v>1839</v>
      </c>
      <c r="D930" s="35">
        <v>9041</v>
      </c>
      <c r="E930" s="35">
        <v>1311</v>
      </c>
    </row>
    <row r="931" spans="1:5" x14ac:dyDescent="0.25">
      <c r="A931">
        <v>95</v>
      </c>
      <c r="B931">
        <v>1</v>
      </c>
      <c r="C931" s="35">
        <v>1810</v>
      </c>
      <c r="D931" s="35">
        <v>4785</v>
      </c>
      <c r="E931" s="35">
        <v>9376</v>
      </c>
    </row>
    <row r="932" spans="1:5" x14ac:dyDescent="0.25">
      <c r="A932">
        <v>96</v>
      </c>
      <c r="B932">
        <v>1</v>
      </c>
      <c r="C932" s="35">
        <v>1300</v>
      </c>
      <c r="D932" s="35">
        <v>7900</v>
      </c>
      <c r="E932" s="35">
        <v>5400</v>
      </c>
    </row>
    <row r="933" spans="1:5" x14ac:dyDescent="0.25">
      <c r="A933">
        <v>97</v>
      </c>
      <c r="B933">
        <v>1</v>
      </c>
      <c r="C933" s="35">
        <v>957</v>
      </c>
      <c r="D933" s="35">
        <v>6297</v>
      </c>
      <c r="E933" s="35">
        <v>5069</v>
      </c>
    </row>
    <row r="934" spans="1:5" x14ac:dyDescent="0.25">
      <c r="A934">
        <v>98</v>
      </c>
      <c r="B934">
        <v>1</v>
      </c>
      <c r="C934" s="35">
        <v>417</v>
      </c>
      <c r="D934" s="35">
        <v>1741</v>
      </c>
      <c r="E934" s="35">
        <v>5095</v>
      </c>
    </row>
    <row r="935" spans="1:5" x14ac:dyDescent="0.25">
      <c r="A935">
        <v>99</v>
      </c>
      <c r="B935">
        <v>1</v>
      </c>
      <c r="C935" s="35">
        <v>911</v>
      </c>
      <c r="D935" s="35">
        <v>1570</v>
      </c>
      <c r="E935" s="35">
        <v>868</v>
      </c>
    </row>
    <row r="936" spans="1:5" x14ac:dyDescent="0.25">
      <c r="A936">
        <v>100</v>
      </c>
      <c r="B936">
        <v>1</v>
      </c>
      <c r="C936" s="35">
        <v>2380</v>
      </c>
      <c r="D936" s="35">
        <v>6588</v>
      </c>
      <c r="E936" s="35">
        <v>1266</v>
      </c>
    </row>
    <row r="937" spans="1:5" x14ac:dyDescent="0.25">
      <c r="A937">
        <v>101</v>
      </c>
      <c r="B937">
        <v>1</v>
      </c>
      <c r="C937" s="35">
        <v>3192</v>
      </c>
      <c r="D937" s="35">
        <v>9403</v>
      </c>
      <c r="E937" s="35">
        <v>3126</v>
      </c>
    </row>
    <row r="938" spans="1:5" x14ac:dyDescent="0.25">
      <c r="A938">
        <v>102</v>
      </c>
      <c r="B938">
        <v>1</v>
      </c>
      <c r="C938" s="35">
        <v>3430</v>
      </c>
      <c r="D938" s="35">
        <v>14183</v>
      </c>
      <c r="E938" s="35">
        <v>7335</v>
      </c>
    </row>
    <row r="939" spans="1:5" x14ac:dyDescent="0.25">
      <c r="A939">
        <v>103</v>
      </c>
      <c r="B939">
        <v>1</v>
      </c>
      <c r="C939" s="35">
        <v>2790</v>
      </c>
      <c r="D939" s="35">
        <v>12390</v>
      </c>
      <c r="E939" s="35">
        <v>10841</v>
      </c>
    </row>
    <row r="940" spans="1:5" x14ac:dyDescent="0.25">
      <c r="A940">
        <v>104</v>
      </c>
      <c r="B940">
        <v>1</v>
      </c>
      <c r="C940" s="35">
        <v>6031</v>
      </c>
      <c r="D940" s="35">
        <v>5640</v>
      </c>
      <c r="E940" s="35">
        <v>10656</v>
      </c>
    </row>
    <row r="941" spans="1:5" x14ac:dyDescent="0.25">
      <c r="A941">
        <v>105</v>
      </c>
      <c r="B941">
        <v>1</v>
      </c>
      <c r="C941" s="35">
        <v>2627</v>
      </c>
      <c r="D941" s="35">
        <v>9842</v>
      </c>
      <c r="E941" s="35">
        <v>4298</v>
      </c>
    </row>
    <row r="942" spans="1:5" x14ac:dyDescent="0.25">
      <c r="A942">
        <v>106</v>
      </c>
      <c r="B942">
        <v>1</v>
      </c>
      <c r="C942" s="35">
        <v>573</v>
      </c>
      <c r="D942" s="35">
        <v>4587</v>
      </c>
      <c r="E942" s="35">
        <v>12736</v>
      </c>
    </row>
    <row r="943" spans="1:5" x14ac:dyDescent="0.25">
      <c r="A943">
        <v>107</v>
      </c>
      <c r="B943">
        <v>1</v>
      </c>
      <c r="C943" s="35">
        <v>864</v>
      </c>
      <c r="D943" s="35">
        <v>1689</v>
      </c>
      <c r="E943" s="35">
        <v>1723</v>
      </c>
    </row>
    <row r="944" spans="1:5" x14ac:dyDescent="0.25">
      <c r="A944">
        <v>108</v>
      </c>
      <c r="B944">
        <v>1</v>
      </c>
      <c r="C944" s="35">
        <v>1722</v>
      </c>
      <c r="D944" s="35">
        <v>3729</v>
      </c>
      <c r="E944" s="35">
        <v>1669</v>
      </c>
    </row>
    <row r="945" spans="1:5" x14ac:dyDescent="0.25">
      <c r="A945">
        <v>109</v>
      </c>
      <c r="B945">
        <v>1</v>
      </c>
      <c r="C945" s="35">
        <v>1251</v>
      </c>
      <c r="D945" s="35">
        <v>5492</v>
      </c>
      <c r="E945" s="35">
        <v>790</v>
      </c>
    </row>
    <row r="946" spans="1:5" x14ac:dyDescent="0.25">
      <c r="A946">
        <v>110</v>
      </c>
      <c r="B946">
        <v>1</v>
      </c>
      <c r="C946" s="35">
        <v>2264</v>
      </c>
      <c r="D946" s="35">
        <v>5184</v>
      </c>
      <c r="E946" s="35">
        <v>3414</v>
      </c>
    </row>
    <row r="947" spans="1:5" x14ac:dyDescent="0.25">
      <c r="A947">
        <v>111</v>
      </c>
      <c r="B947">
        <v>1</v>
      </c>
      <c r="C947" s="35">
        <v>1977</v>
      </c>
      <c r="D947" s="35">
        <v>10960</v>
      </c>
      <c r="E947" s="35">
        <v>2243</v>
      </c>
    </row>
    <row r="948" spans="1:5" x14ac:dyDescent="0.25">
      <c r="A948">
        <v>112</v>
      </c>
      <c r="B948">
        <v>1</v>
      </c>
      <c r="C948" s="35">
        <v>1761</v>
      </c>
      <c r="D948" s="35">
        <v>6656</v>
      </c>
      <c r="E948" s="35">
        <v>5509</v>
      </c>
    </row>
    <row r="949" spans="1:5" x14ac:dyDescent="0.25">
      <c r="A949">
        <v>113</v>
      </c>
      <c r="B949">
        <v>1</v>
      </c>
      <c r="C949" s="35">
        <v>9590</v>
      </c>
      <c r="D949" s="35">
        <v>12992</v>
      </c>
      <c r="E949" s="35">
        <v>3259</v>
      </c>
    </row>
    <row r="950" spans="1:5" x14ac:dyDescent="0.25">
      <c r="A950">
        <v>114</v>
      </c>
      <c r="B950">
        <v>1</v>
      </c>
      <c r="C950">
        <v>2035</v>
      </c>
      <c r="D950">
        <v>21680</v>
      </c>
      <c r="E950">
        <v>2043</v>
      </c>
    </row>
    <row r="951" spans="1:5" x14ac:dyDescent="0.25">
      <c r="A951">
        <v>115</v>
      </c>
      <c r="B951">
        <v>1</v>
      </c>
      <c r="C951">
        <v>2500</v>
      </c>
      <c r="D951">
        <v>6700</v>
      </c>
      <c r="E951">
        <v>9700</v>
      </c>
    </row>
    <row r="952" spans="1:5" x14ac:dyDescent="0.25">
      <c r="A952">
        <v>116</v>
      </c>
      <c r="B952">
        <v>0</v>
      </c>
      <c r="C952">
        <v>1</v>
      </c>
      <c r="D952">
        <v>0</v>
      </c>
    </row>
    <row r="953" spans="1:5" x14ac:dyDescent="0.25">
      <c r="A953" t="s">
        <v>538</v>
      </c>
      <c r="B953" t="s">
        <v>539</v>
      </c>
    </row>
    <row r="954" spans="1:5" x14ac:dyDescent="0.25">
      <c r="A954">
        <v>2</v>
      </c>
      <c r="B954" t="s">
        <v>527</v>
      </c>
    </row>
    <row r="955" spans="1:5" x14ac:dyDescent="0.25">
      <c r="A955">
        <v>2</v>
      </c>
      <c r="B955" t="s">
        <v>512</v>
      </c>
    </row>
    <row r="956" spans="1:5" x14ac:dyDescent="0.25">
      <c r="A956">
        <v>3</v>
      </c>
      <c r="B956" t="s">
        <v>540</v>
      </c>
    </row>
    <row r="957" spans="1:5" x14ac:dyDescent="0.25">
      <c r="A957">
        <v>1</v>
      </c>
      <c r="B957" t="s">
        <v>541</v>
      </c>
    </row>
    <row r="958" spans="1:5" x14ac:dyDescent="0.25">
      <c r="A958">
        <v>79</v>
      </c>
      <c r="B958">
        <v>1</v>
      </c>
      <c r="C958">
        <v>21364</v>
      </c>
      <c r="D958">
        <v>28325</v>
      </c>
      <c r="E958">
        <v>388</v>
      </c>
    </row>
    <row r="959" spans="1:5" x14ac:dyDescent="0.25">
      <c r="A959">
        <v>80</v>
      </c>
      <c r="B959">
        <v>1</v>
      </c>
      <c r="C959">
        <v>25075</v>
      </c>
      <c r="D959">
        <v>19124</v>
      </c>
      <c r="E959">
        <v>955</v>
      </c>
    </row>
    <row r="960" spans="1:5" x14ac:dyDescent="0.25">
      <c r="A960">
        <v>81</v>
      </c>
      <c r="B960">
        <v>1</v>
      </c>
      <c r="C960">
        <v>29008</v>
      </c>
      <c r="D960">
        <v>29380</v>
      </c>
      <c r="E960">
        <v>724</v>
      </c>
    </row>
    <row r="961" spans="1:15" x14ac:dyDescent="0.25">
      <c r="A961">
        <v>82</v>
      </c>
      <c r="B961">
        <v>1</v>
      </c>
      <c r="C961">
        <v>46464</v>
      </c>
      <c r="D961">
        <v>32037</v>
      </c>
      <c r="E961">
        <v>845</v>
      </c>
    </row>
    <row r="962" spans="1:15" x14ac:dyDescent="0.25">
      <c r="A962">
        <v>83</v>
      </c>
      <c r="B962">
        <v>1</v>
      </c>
      <c r="C962">
        <v>38084</v>
      </c>
      <c r="D962">
        <v>25410</v>
      </c>
      <c r="E962">
        <v>619</v>
      </c>
    </row>
    <row r="963" spans="1:15" x14ac:dyDescent="0.25">
      <c r="A963">
        <v>84</v>
      </c>
      <c r="B963">
        <v>1</v>
      </c>
      <c r="C963">
        <v>46106</v>
      </c>
      <c r="D963">
        <v>39431</v>
      </c>
      <c r="E963">
        <v>1077</v>
      </c>
    </row>
    <row r="964" spans="1:15" x14ac:dyDescent="0.25">
      <c r="A964">
        <v>85</v>
      </c>
      <c r="B964">
        <v>1</v>
      </c>
      <c r="C964">
        <v>37916</v>
      </c>
      <c r="D964">
        <v>30655</v>
      </c>
      <c r="E964">
        <v>969</v>
      </c>
    </row>
    <row r="965" spans="1:15" x14ac:dyDescent="0.25">
      <c r="A965">
        <v>86</v>
      </c>
      <c r="B965">
        <v>1</v>
      </c>
      <c r="C965">
        <v>49856</v>
      </c>
      <c r="D965">
        <v>24277</v>
      </c>
      <c r="E965">
        <v>705</v>
      </c>
    </row>
    <row r="966" spans="1:15" x14ac:dyDescent="0.25">
      <c r="A966">
        <v>87</v>
      </c>
      <c r="B966">
        <v>1</v>
      </c>
      <c r="C966">
        <v>60897</v>
      </c>
      <c r="D966">
        <v>34556</v>
      </c>
      <c r="E966">
        <v>493</v>
      </c>
      <c r="G966" s="641" t="s">
        <v>188</v>
      </c>
      <c r="H966" s="641" t="s">
        <v>189</v>
      </c>
      <c r="I966" s="3" t="s">
        <v>1798</v>
      </c>
      <c r="J966" s="3" t="s">
        <v>1799</v>
      </c>
      <c r="K966" s="3" t="s">
        <v>219</v>
      </c>
      <c r="L966" s="3" t="s">
        <v>188</v>
      </c>
      <c r="M966" s="3" t="s">
        <v>189</v>
      </c>
      <c r="N966" s="3" t="s">
        <v>190</v>
      </c>
      <c r="O966" s="3" t="s">
        <v>1800</v>
      </c>
    </row>
    <row r="967" spans="1:15" x14ac:dyDescent="0.25">
      <c r="A967">
        <v>88</v>
      </c>
      <c r="B967">
        <v>1</v>
      </c>
      <c r="C967" s="35">
        <v>67778</v>
      </c>
      <c r="D967" s="35">
        <v>52317</v>
      </c>
      <c r="E967" s="35">
        <v>947</v>
      </c>
      <c r="G967" s="640">
        <v>2118</v>
      </c>
      <c r="H967" s="640">
        <v>64042</v>
      </c>
      <c r="I967">
        <f>H967+G967</f>
        <v>66160</v>
      </c>
      <c r="J967" s="38">
        <f>G967/I967</f>
        <v>3.2013301088270857E-2</v>
      </c>
      <c r="K967">
        <v>1988</v>
      </c>
      <c r="L967" s="2">
        <f>C967*J967</f>
        <v>2169.7975211608223</v>
      </c>
      <c r="M967" s="2">
        <f>C967*(1-J967)</f>
        <v>65608.202478839186</v>
      </c>
      <c r="N967">
        <f>D967</f>
        <v>52317</v>
      </c>
      <c r="O967">
        <f>E967</f>
        <v>947</v>
      </c>
    </row>
    <row r="968" spans="1:15" x14ac:dyDescent="0.25">
      <c r="A968">
        <v>89</v>
      </c>
      <c r="B968">
        <v>1</v>
      </c>
      <c r="C968" s="35">
        <v>47248</v>
      </c>
      <c r="D968" s="35">
        <v>68573</v>
      </c>
      <c r="E968" s="35">
        <v>1112</v>
      </c>
      <c r="G968" s="640">
        <v>4316</v>
      </c>
      <c r="H968" s="640">
        <v>42168</v>
      </c>
      <c r="I968">
        <f t="shared" ref="I968:I993" si="83">H968+G968</f>
        <v>46484</v>
      </c>
      <c r="J968" s="38">
        <f t="shared" ref="J968:J993" si="84">G968/I968</f>
        <v>9.284915239652354E-2</v>
      </c>
      <c r="K968">
        <f>K967+1</f>
        <v>1989</v>
      </c>
      <c r="L968" s="2">
        <f t="shared" ref="L968:L993" si="85">C968*J968</f>
        <v>4386.9367524309446</v>
      </c>
      <c r="M968" s="2">
        <f t="shared" ref="M968:M993" si="86">C968*(1-J968)</f>
        <v>42861.063247569051</v>
      </c>
      <c r="N968">
        <f t="shared" ref="N968:N993" si="87">D968</f>
        <v>68573</v>
      </c>
      <c r="O968">
        <f t="shared" ref="O968:O993" si="88">E968</f>
        <v>1112</v>
      </c>
    </row>
    <row r="969" spans="1:15" x14ac:dyDescent="0.25">
      <c r="A969">
        <v>90</v>
      </c>
      <c r="B969">
        <v>1</v>
      </c>
      <c r="C969" s="35">
        <v>68321</v>
      </c>
      <c r="D969" s="35">
        <v>63987</v>
      </c>
      <c r="E969" s="35">
        <v>1806</v>
      </c>
      <c r="G969" s="640">
        <v>2688</v>
      </c>
      <c r="H969" s="640">
        <v>63872</v>
      </c>
      <c r="I969">
        <f t="shared" si="83"/>
        <v>66560</v>
      </c>
      <c r="J969" s="38">
        <f t="shared" si="84"/>
        <v>4.0384615384615387E-2</v>
      </c>
      <c r="K969">
        <f t="shared" ref="K969:K993" si="89">K968+1</f>
        <v>1990</v>
      </c>
      <c r="L969" s="2">
        <f t="shared" si="85"/>
        <v>2759.1173076923078</v>
      </c>
      <c r="M969" s="2">
        <f t="shared" si="86"/>
        <v>65561.882692307699</v>
      </c>
      <c r="N969">
        <f t="shared" si="87"/>
        <v>63987</v>
      </c>
      <c r="O969">
        <f t="shared" si="88"/>
        <v>1806</v>
      </c>
    </row>
    <row r="970" spans="1:15" x14ac:dyDescent="0.25">
      <c r="A970">
        <v>91</v>
      </c>
      <c r="B970">
        <v>1</v>
      </c>
      <c r="C970" s="35">
        <v>43064</v>
      </c>
      <c r="D970" s="35">
        <v>67625</v>
      </c>
      <c r="E970" s="35">
        <v>2892</v>
      </c>
      <c r="G970" s="640">
        <v>4399</v>
      </c>
      <c r="H970" s="640">
        <v>37372</v>
      </c>
      <c r="I970">
        <f t="shared" si="83"/>
        <v>41771</v>
      </c>
      <c r="J970" s="38">
        <f t="shared" si="84"/>
        <v>0.10531229800579349</v>
      </c>
      <c r="K970">
        <f t="shared" si="89"/>
        <v>1991</v>
      </c>
      <c r="L970" s="2">
        <f t="shared" si="85"/>
        <v>4535.1688013214907</v>
      </c>
      <c r="M970" s="2">
        <f t="shared" si="86"/>
        <v>38528.831198678512</v>
      </c>
      <c r="N970">
        <f t="shared" si="87"/>
        <v>67625</v>
      </c>
      <c r="O970">
        <f t="shared" si="88"/>
        <v>2892</v>
      </c>
    </row>
    <row r="971" spans="1:15" x14ac:dyDescent="0.25">
      <c r="A971">
        <v>92</v>
      </c>
      <c r="B971">
        <v>1</v>
      </c>
      <c r="C971" s="35">
        <v>26118</v>
      </c>
      <c r="D971" s="35">
        <v>55624</v>
      </c>
      <c r="E971" s="35">
        <v>1815</v>
      </c>
      <c r="G971" s="640">
        <v>2810</v>
      </c>
      <c r="H971" s="640">
        <v>20840</v>
      </c>
      <c r="I971">
        <f t="shared" si="83"/>
        <v>23650</v>
      </c>
      <c r="J971" s="38">
        <f t="shared" si="84"/>
        <v>0.11881606765327696</v>
      </c>
      <c r="K971">
        <f t="shared" si="89"/>
        <v>1992</v>
      </c>
      <c r="L971" s="2">
        <f t="shared" si="85"/>
        <v>3103.2380549682875</v>
      </c>
      <c r="M971" s="2">
        <f t="shared" si="86"/>
        <v>23014.761945031711</v>
      </c>
      <c r="N971">
        <f t="shared" si="87"/>
        <v>55624</v>
      </c>
      <c r="O971">
        <f t="shared" si="88"/>
        <v>1815</v>
      </c>
    </row>
    <row r="972" spans="1:15" x14ac:dyDescent="0.25">
      <c r="A972">
        <v>93</v>
      </c>
      <c r="B972">
        <v>1</v>
      </c>
      <c r="C972" s="35">
        <v>28669</v>
      </c>
      <c r="D972" s="35">
        <v>42321</v>
      </c>
      <c r="E972" s="35">
        <v>1313</v>
      </c>
      <c r="G972" s="640">
        <v>3156</v>
      </c>
      <c r="H972" s="640">
        <v>23163</v>
      </c>
      <c r="I972">
        <f t="shared" si="83"/>
        <v>26319</v>
      </c>
      <c r="J972" s="38">
        <f t="shared" si="84"/>
        <v>0.1199133705687906</v>
      </c>
      <c r="K972">
        <f t="shared" si="89"/>
        <v>1993</v>
      </c>
      <c r="L972" s="2">
        <f t="shared" si="85"/>
        <v>3437.7964208366579</v>
      </c>
      <c r="M972" s="2">
        <f t="shared" si="86"/>
        <v>25231.203579163343</v>
      </c>
      <c r="N972">
        <f t="shared" si="87"/>
        <v>42321</v>
      </c>
      <c r="O972">
        <f t="shared" si="88"/>
        <v>1313</v>
      </c>
    </row>
    <row r="973" spans="1:15" x14ac:dyDescent="0.25">
      <c r="A973">
        <v>94</v>
      </c>
      <c r="B973">
        <v>1</v>
      </c>
      <c r="C973" s="35">
        <v>26550</v>
      </c>
      <c r="D973" s="35">
        <v>25869</v>
      </c>
      <c r="E973" s="35">
        <v>659</v>
      </c>
      <c r="G973" s="640">
        <v>776</v>
      </c>
      <c r="H973" s="640">
        <v>24050</v>
      </c>
      <c r="I973">
        <f t="shared" si="83"/>
        <v>24826</v>
      </c>
      <c r="J973" s="38">
        <f t="shared" si="84"/>
        <v>3.1257552565858375E-2</v>
      </c>
      <c r="K973">
        <f t="shared" si="89"/>
        <v>1994</v>
      </c>
      <c r="L973" s="2">
        <f t="shared" si="85"/>
        <v>829.88802062353989</v>
      </c>
      <c r="M973" s="2">
        <f t="shared" si="86"/>
        <v>25720.111979376459</v>
      </c>
      <c r="N973">
        <f t="shared" si="87"/>
        <v>25869</v>
      </c>
      <c r="O973">
        <f t="shared" si="88"/>
        <v>659</v>
      </c>
    </row>
    <row r="974" spans="1:15" x14ac:dyDescent="0.25">
      <c r="A974">
        <v>95</v>
      </c>
      <c r="B974">
        <v>1</v>
      </c>
      <c r="C974" s="35">
        <v>18660</v>
      </c>
      <c r="D974" s="35">
        <v>25609</v>
      </c>
      <c r="E974" s="35">
        <v>824</v>
      </c>
      <c r="G974" s="640">
        <v>1710</v>
      </c>
      <c r="H974" s="640">
        <v>15962</v>
      </c>
      <c r="I974">
        <f t="shared" si="83"/>
        <v>17672</v>
      </c>
      <c r="J974" s="38">
        <f t="shared" si="84"/>
        <v>9.6763241285649615E-2</v>
      </c>
      <c r="K974">
        <f t="shared" si="89"/>
        <v>1995</v>
      </c>
      <c r="L974" s="2">
        <f t="shared" si="85"/>
        <v>1805.6020823902218</v>
      </c>
      <c r="M974" s="2">
        <f t="shared" si="86"/>
        <v>16854.397917609778</v>
      </c>
      <c r="N974">
        <f t="shared" si="87"/>
        <v>25609</v>
      </c>
      <c r="O974">
        <f t="shared" si="88"/>
        <v>824</v>
      </c>
    </row>
    <row r="975" spans="1:15" x14ac:dyDescent="0.25">
      <c r="A975">
        <v>96</v>
      </c>
      <c r="B975">
        <v>1</v>
      </c>
      <c r="C975" s="35">
        <v>17185</v>
      </c>
      <c r="D975" s="35">
        <v>21045</v>
      </c>
      <c r="E975" s="35">
        <v>336</v>
      </c>
      <c r="G975" s="640">
        <v>1407</v>
      </c>
      <c r="H975" s="640">
        <v>14164</v>
      </c>
      <c r="I975">
        <f t="shared" si="83"/>
        <v>15571</v>
      </c>
      <c r="J975" s="38">
        <f t="shared" si="84"/>
        <v>9.0360285145462724E-2</v>
      </c>
      <c r="K975">
        <f t="shared" si="89"/>
        <v>1996</v>
      </c>
      <c r="L975" s="2">
        <f t="shared" si="85"/>
        <v>1552.8415002247768</v>
      </c>
      <c r="M975" s="2">
        <f t="shared" si="86"/>
        <v>15632.158499775223</v>
      </c>
      <c r="N975">
        <f t="shared" si="87"/>
        <v>21045</v>
      </c>
      <c r="O975">
        <f t="shared" si="88"/>
        <v>336</v>
      </c>
    </row>
    <row r="976" spans="1:15" x14ac:dyDescent="0.25">
      <c r="A976">
        <v>97</v>
      </c>
      <c r="B976">
        <v>1</v>
      </c>
      <c r="C976" s="35">
        <v>21853</v>
      </c>
      <c r="D976" s="35">
        <v>17471</v>
      </c>
      <c r="E976" s="35">
        <v>390</v>
      </c>
      <c r="G976" s="640">
        <v>764</v>
      </c>
      <c r="H976" s="640">
        <v>18701</v>
      </c>
      <c r="I976">
        <f t="shared" si="83"/>
        <v>19465</v>
      </c>
      <c r="J976" s="38">
        <f t="shared" si="84"/>
        <v>3.9249935782173132E-2</v>
      </c>
      <c r="K976">
        <f t="shared" si="89"/>
        <v>1997</v>
      </c>
      <c r="L976" s="2">
        <f t="shared" si="85"/>
        <v>857.72884664782941</v>
      </c>
      <c r="M976" s="2">
        <f t="shared" si="86"/>
        <v>20995.271153352169</v>
      </c>
      <c r="N976">
        <f t="shared" si="87"/>
        <v>17471</v>
      </c>
      <c r="O976">
        <f t="shared" si="88"/>
        <v>390</v>
      </c>
    </row>
    <row r="977" spans="1:15" x14ac:dyDescent="0.25">
      <c r="A977">
        <v>98</v>
      </c>
      <c r="B977">
        <v>1</v>
      </c>
      <c r="C977" s="35">
        <v>21803</v>
      </c>
      <c r="D977" s="35">
        <v>26398</v>
      </c>
      <c r="E977" s="35">
        <v>515</v>
      </c>
      <c r="G977" s="640">
        <v>1642</v>
      </c>
      <c r="H977" s="640">
        <v>18629</v>
      </c>
      <c r="I977">
        <f t="shared" si="83"/>
        <v>20271</v>
      </c>
      <c r="J977" s="38">
        <f t="shared" si="84"/>
        <v>8.1002417246312464E-2</v>
      </c>
      <c r="K977">
        <f t="shared" si="89"/>
        <v>1998</v>
      </c>
      <c r="L977" s="2">
        <f t="shared" si="85"/>
        <v>1766.0957032213507</v>
      </c>
      <c r="M977" s="2">
        <f t="shared" si="86"/>
        <v>20036.904296778652</v>
      </c>
      <c r="N977">
        <f t="shared" si="87"/>
        <v>26398</v>
      </c>
      <c r="O977">
        <f t="shared" si="88"/>
        <v>515</v>
      </c>
    </row>
    <row r="978" spans="1:15" x14ac:dyDescent="0.25">
      <c r="A978">
        <v>99</v>
      </c>
      <c r="B978">
        <v>1</v>
      </c>
      <c r="C978" s="35">
        <v>29578</v>
      </c>
      <c r="D978" s="35">
        <v>27576</v>
      </c>
      <c r="E978" s="35">
        <v>633</v>
      </c>
      <c r="G978" s="640">
        <v>1618</v>
      </c>
      <c r="H978" s="640">
        <v>26175</v>
      </c>
      <c r="I978">
        <f t="shared" si="83"/>
        <v>27793</v>
      </c>
      <c r="J978" s="38">
        <f t="shared" si="84"/>
        <v>5.8216097578526964E-2</v>
      </c>
      <c r="K978">
        <f t="shared" si="89"/>
        <v>1999</v>
      </c>
      <c r="L978" s="2">
        <f t="shared" si="85"/>
        <v>1721.9157341776706</v>
      </c>
      <c r="M978" s="2">
        <f t="shared" si="86"/>
        <v>27856.08426582233</v>
      </c>
      <c r="N978">
        <f t="shared" si="87"/>
        <v>27576</v>
      </c>
      <c r="O978">
        <f t="shared" si="88"/>
        <v>633</v>
      </c>
    </row>
    <row r="979" spans="1:15" x14ac:dyDescent="0.25">
      <c r="A979">
        <v>100</v>
      </c>
      <c r="B979">
        <v>1</v>
      </c>
      <c r="C979" s="35">
        <v>34703</v>
      </c>
      <c r="D979" s="35">
        <v>26220</v>
      </c>
      <c r="E979" s="35">
        <v>369</v>
      </c>
      <c r="G979" s="640">
        <v>1708</v>
      </c>
      <c r="H979" s="640">
        <v>30865</v>
      </c>
      <c r="I979">
        <f t="shared" si="83"/>
        <v>32573</v>
      </c>
      <c r="J979" s="38">
        <f t="shared" si="84"/>
        <v>5.2436066680993459E-2</v>
      </c>
      <c r="K979">
        <f t="shared" si="89"/>
        <v>2000</v>
      </c>
      <c r="L979" s="2">
        <f t="shared" si="85"/>
        <v>1819.6888220305161</v>
      </c>
      <c r="M979" s="2">
        <f t="shared" si="86"/>
        <v>32883.311177969488</v>
      </c>
      <c r="N979">
        <f t="shared" si="87"/>
        <v>26220</v>
      </c>
      <c r="O979">
        <f t="shared" si="88"/>
        <v>369</v>
      </c>
    </row>
    <row r="980" spans="1:15" x14ac:dyDescent="0.25">
      <c r="A980">
        <v>101</v>
      </c>
      <c r="B980">
        <v>1</v>
      </c>
      <c r="C980" s="35">
        <v>45907</v>
      </c>
      <c r="D980" s="35">
        <v>39362</v>
      </c>
      <c r="E980" s="35">
        <v>426</v>
      </c>
      <c r="G980" s="640">
        <v>1864</v>
      </c>
      <c r="H980" s="640">
        <v>41243</v>
      </c>
      <c r="I980">
        <f t="shared" si="83"/>
        <v>43107</v>
      </c>
      <c r="J980" s="38">
        <f t="shared" si="84"/>
        <v>4.3241236922077618E-2</v>
      </c>
      <c r="K980">
        <f t="shared" si="89"/>
        <v>2001</v>
      </c>
      <c r="L980" s="2">
        <f t="shared" si="85"/>
        <v>1985.0754633818171</v>
      </c>
      <c r="M980" s="2">
        <f t="shared" si="86"/>
        <v>43921.924536618186</v>
      </c>
      <c r="N980">
        <f t="shared" si="87"/>
        <v>39362</v>
      </c>
      <c r="O980">
        <f t="shared" si="88"/>
        <v>426</v>
      </c>
    </row>
    <row r="981" spans="1:15" x14ac:dyDescent="0.25">
      <c r="A981">
        <v>102</v>
      </c>
      <c r="B981">
        <v>1</v>
      </c>
      <c r="C981" s="35">
        <v>94226</v>
      </c>
      <c r="D981" s="35">
        <v>32700</v>
      </c>
      <c r="E981" s="35">
        <v>687</v>
      </c>
      <c r="G981" s="640">
        <v>1547</v>
      </c>
      <c r="H981" s="640">
        <v>88338</v>
      </c>
      <c r="I981">
        <f t="shared" si="83"/>
        <v>89885</v>
      </c>
      <c r="J981" s="38">
        <f t="shared" si="84"/>
        <v>1.7210880569616734E-2</v>
      </c>
      <c r="K981">
        <f t="shared" si="89"/>
        <v>2002</v>
      </c>
      <c r="L981" s="2">
        <f t="shared" si="85"/>
        <v>1621.7124325527063</v>
      </c>
      <c r="M981" s="2">
        <f t="shared" si="86"/>
        <v>92604.287567447289</v>
      </c>
      <c r="N981">
        <f t="shared" si="87"/>
        <v>32700</v>
      </c>
      <c r="O981">
        <f t="shared" si="88"/>
        <v>687</v>
      </c>
    </row>
    <row r="982" spans="1:15" x14ac:dyDescent="0.25">
      <c r="A982">
        <v>103</v>
      </c>
      <c r="B982">
        <v>1</v>
      </c>
      <c r="C982" s="35">
        <v>49959</v>
      </c>
      <c r="D982" s="35">
        <v>81899</v>
      </c>
      <c r="E982" s="35">
        <v>341</v>
      </c>
      <c r="G982" s="640">
        <v>3228</v>
      </c>
      <c r="H982" s="640">
        <v>44696</v>
      </c>
      <c r="I982">
        <f t="shared" si="83"/>
        <v>47924</v>
      </c>
      <c r="J982" s="38">
        <f t="shared" si="84"/>
        <v>6.735664802604123E-2</v>
      </c>
      <c r="K982">
        <f t="shared" si="89"/>
        <v>2003</v>
      </c>
      <c r="L982" s="2">
        <f t="shared" si="85"/>
        <v>3365.0707787329939</v>
      </c>
      <c r="M982" s="2">
        <f t="shared" si="86"/>
        <v>46593.929221267004</v>
      </c>
      <c r="N982">
        <f t="shared" si="87"/>
        <v>81899</v>
      </c>
      <c r="O982">
        <f t="shared" si="88"/>
        <v>341</v>
      </c>
    </row>
    <row r="983" spans="1:15" x14ac:dyDescent="0.25">
      <c r="A983">
        <v>104</v>
      </c>
      <c r="B983">
        <v>1</v>
      </c>
      <c r="C983" s="35">
        <v>89726</v>
      </c>
      <c r="D983" s="35">
        <v>65799</v>
      </c>
      <c r="E983" s="35">
        <v>1601</v>
      </c>
      <c r="G983" s="640">
        <v>1206</v>
      </c>
      <c r="H983" s="640">
        <v>81321</v>
      </c>
      <c r="I983">
        <f t="shared" si="83"/>
        <v>82527</v>
      </c>
      <c r="J983" s="38">
        <f t="shared" si="84"/>
        <v>1.4613399251154168E-2</v>
      </c>
      <c r="K983">
        <f t="shared" si="89"/>
        <v>2004</v>
      </c>
      <c r="L983" s="2">
        <f t="shared" si="85"/>
        <v>1311.201861209059</v>
      </c>
      <c r="M983" s="2">
        <f t="shared" si="86"/>
        <v>88414.798138790939</v>
      </c>
      <c r="N983">
        <f t="shared" si="87"/>
        <v>65799</v>
      </c>
      <c r="O983">
        <f t="shared" si="88"/>
        <v>1601</v>
      </c>
    </row>
    <row r="984" spans="1:15" x14ac:dyDescent="0.25">
      <c r="A984">
        <v>105</v>
      </c>
      <c r="B984">
        <v>1</v>
      </c>
      <c r="C984" s="35">
        <v>24404</v>
      </c>
      <c r="D984" s="35">
        <v>43694</v>
      </c>
      <c r="E984" s="35">
        <v>544</v>
      </c>
      <c r="G984" s="640">
        <v>1505</v>
      </c>
      <c r="H984" s="640">
        <v>20285</v>
      </c>
      <c r="I984">
        <f t="shared" si="83"/>
        <v>21790</v>
      </c>
      <c r="J984" s="38">
        <f t="shared" si="84"/>
        <v>6.906837999082148E-2</v>
      </c>
      <c r="K984">
        <f t="shared" si="89"/>
        <v>2005</v>
      </c>
      <c r="L984" s="2">
        <f t="shared" si="85"/>
        <v>1685.5447452960075</v>
      </c>
      <c r="M984" s="2">
        <f t="shared" si="86"/>
        <v>22718.455254703993</v>
      </c>
      <c r="N984">
        <f t="shared" si="87"/>
        <v>43694</v>
      </c>
      <c r="O984">
        <f t="shared" si="88"/>
        <v>544</v>
      </c>
    </row>
    <row r="985" spans="1:15" x14ac:dyDescent="0.25">
      <c r="A985">
        <v>106</v>
      </c>
      <c r="B985">
        <v>1</v>
      </c>
      <c r="C985" s="35">
        <v>45360</v>
      </c>
      <c r="D985" s="35">
        <v>17155</v>
      </c>
      <c r="E985" s="35">
        <v>1529</v>
      </c>
      <c r="G985" s="640">
        <v>351</v>
      </c>
      <c r="H985" s="640">
        <v>41912</v>
      </c>
      <c r="I985">
        <f t="shared" si="83"/>
        <v>42263</v>
      </c>
      <c r="J985" s="38">
        <f t="shared" si="84"/>
        <v>8.3051368809597039E-3</v>
      </c>
      <c r="K985">
        <f t="shared" si="89"/>
        <v>2006</v>
      </c>
      <c r="L985" s="2">
        <f t="shared" si="85"/>
        <v>376.72100892033217</v>
      </c>
      <c r="M985" s="2">
        <f t="shared" si="86"/>
        <v>44983.278991079671</v>
      </c>
      <c r="N985">
        <f t="shared" si="87"/>
        <v>17155</v>
      </c>
      <c r="O985">
        <f t="shared" si="88"/>
        <v>1529</v>
      </c>
    </row>
    <row r="986" spans="1:15" x14ac:dyDescent="0.25">
      <c r="A986">
        <v>107</v>
      </c>
      <c r="B986">
        <v>1</v>
      </c>
      <c r="C986" s="35">
        <v>15720</v>
      </c>
      <c r="D986" s="35">
        <v>26458</v>
      </c>
      <c r="E986" s="35">
        <v>1123</v>
      </c>
      <c r="G986" s="640">
        <v>525</v>
      </c>
      <c r="H986" s="640">
        <v>14192</v>
      </c>
      <c r="I986">
        <f t="shared" si="83"/>
        <v>14717</v>
      </c>
      <c r="J986" s="38">
        <f t="shared" si="84"/>
        <v>3.567303118842155E-2</v>
      </c>
      <c r="K986">
        <f t="shared" si="89"/>
        <v>2007</v>
      </c>
      <c r="L986" s="2">
        <f t="shared" si="85"/>
        <v>560.78005028198675</v>
      </c>
      <c r="M986" s="2">
        <f t="shared" si="86"/>
        <v>15159.219949718014</v>
      </c>
      <c r="N986">
        <f t="shared" si="87"/>
        <v>26458</v>
      </c>
      <c r="O986">
        <f t="shared" si="88"/>
        <v>1123</v>
      </c>
    </row>
    <row r="987" spans="1:15" x14ac:dyDescent="0.25">
      <c r="A987">
        <v>108</v>
      </c>
      <c r="B987">
        <v>1</v>
      </c>
      <c r="C987" s="35">
        <v>27287</v>
      </c>
      <c r="D987" s="35">
        <v>5052</v>
      </c>
      <c r="E987" s="35">
        <v>289</v>
      </c>
      <c r="G987" s="640">
        <v>742</v>
      </c>
      <c r="H987" s="640">
        <v>22160</v>
      </c>
      <c r="I987">
        <f t="shared" si="83"/>
        <v>22902</v>
      </c>
      <c r="J987" s="38">
        <f t="shared" si="84"/>
        <v>3.239891712514191E-2</v>
      </c>
      <c r="K987">
        <f t="shared" si="89"/>
        <v>2008</v>
      </c>
      <c r="L987" s="2">
        <f t="shared" si="85"/>
        <v>884.06925159374725</v>
      </c>
      <c r="M987" s="2">
        <f t="shared" si="86"/>
        <v>26402.930748406256</v>
      </c>
      <c r="N987">
        <f t="shared" si="87"/>
        <v>5052</v>
      </c>
      <c r="O987">
        <f t="shared" si="88"/>
        <v>289</v>
      </c>
    </row>
    <row r="988" spans="1:15" x14ac:dyDescent="0.25">
      <c r="A988">
        <v>109</v>
      </c>
      <c r="B988">
        <v>1</v>
      </c>
      <c r="C988" s="35">
        <v>33607</v>
      </c>
      <c r="D988" s="35">
        <v>8309</v>
      </c>
      <c r="E988" s="35">
        <v>172</v>
      </c>
      <c r="G988" s="640">
        <v>3978</v>
      </c>
      <c r="H988" s="640">
        <v>27547</v>
      </c>
      <c r="I988">
        <f t="shared" si="83"/>
        <v>31525</v>
      </c>
      <c r="J988" s="38">
        <f t="shared" si="84"/>
        <v>0.12618556701030928</v>
      </c>
      <c r="K988">
        <f t="shared" si="89"/>
        <v>2009</v>
      </c>
      <c r="L988" s="2">
        <f t="shared" si="85"/>
        <v>4240.7183505154644</v>
      </c>
      <c r="M988" s="2">
        <f t="shared" si="86"/>
        <v>29366.281649484536</v>
      </c>
      <c r="N988">
        <f t="shared" si="87"/>
        <v>8309</v>
      </c>
      <c r="O988">
        <f t="shared" si="88"/>
        <v>172</v>
      </c>
    </row>
    <row r="989" spans="1:15" x14ac:dyDescent="0.25">
      <c r="A989">
        <v>110</v>
      </c>
      <c r="B989">
        <v>1</v>
      </c>
      <c r="C989" s="35">
        <v>98790</v>
      </c>
      <c r="D989" s="35">
        <v>19221</v>
      </c>
      <c r="E989" s="35">
        <v>176</v>
      </c>
      <c r="G989" s="640">
        <v>2861</v>
      </c>
      <c r="H989" s="640">
        <v>89533</v>
      </c>
      <c r="I989">
        <f t="shared" si="83"/>
        <v>92394</v>
      </c>
      <c r="J989" s="38">
        <f t="shared" si="84"/>
        <v>3.0965214191397712E-2</v>
      </c>
      <c r="K989">
        <f t="shared" si="89"/>
        <v>2010</v>
      </c>
      <c r="L989" s="2">
        <f t="shared" si="85"/>
        <v>3059.0535099681797</v>
      </c>
      <c r="M989" s="2">
        <f t="shared" si="86"/>
        <v>95730.946490031813</v>
      </c>
      <c r="N989">
        <f t="shared" si="87"/>
        <v>19221</v>
      </c>
      <c r="O989">
        <f t="shared" si="88"/>
        <v>176</v>
      </c>
    </row>
    <row r="990" spans="1:15" x14ac:dyDescent="0.25">
      <c r="A990">
        <v>111</v>
      </c>
      <c r="B990">
        <v>1</v>
      </c>
      <c r="C990" s="35">
        <v>63461</v>
      </c>
      <c r="D990" s="35">
        <v>22103</v>
      </c>
      <c r="E990" s="35">
        <v>411</v>
      </c>
      <c r="G990" s="640">
        <v>3705</v>
      </c>
      <c r="H990" s="640">
        <v>55533</v>
      </c>
      <c r="I990">
        <f t="shared" si="83"/>
        <v>59238</v>
      </c>
      <c r="J990" s="38">
        <f t="shared" si="84"/>
        <v>6.2544312772207025E-2</v>
      </c>
      <c r="K990">
        <f t="shared" si="89"/>
        <v>2011</v>
      </c>
      <c r="L990" s="2">
        <f t="shared" si="85"/>
        <v>3969.1246328370298</v>
      </c>
      <c r="M990" s="2">
        <f t="shared" si="86"/>
        <v>59491.875367162967</v>
      </c>
      <c r="N990">
        <f t="shared" si="87"/>
        <v>22103</v>
      </c>
      <c r="O990">
        <f t="shared" si="88"/>
        <v>411</v>
      </c>
    </row>
    <row r="991" spans="1:15" x14ac:dyDescent="0.25">
      <c r="A991">
        <v>112</v>
      </c>
      <c r="B991">
        <v>1</v>
      </c>
      <c r="C991" s="35">
        <v>48121</v>
      </c>
      <c r="D991" s="35">
        <v>21845</v>
      </c>
      <c r="E991" s="35">
        <v>187</v>
      </c>
      <c r="G991" s="640">
        <v>2078</v>
      </c>
      <c r="H991" s="640">
        <v>42587</v>
      </c>
      <c r="I991">
        <f t="shared" si="83"/>
        <v>44665</v>
      </c>
      <c r="J991" s="38">
        <f t="shared" si="84"/>
        <v>4.6524124034478899E-2</v>
      </c>
      <c r="K991">
        <f t="shared" si="89"/>
        <v>2012</v>
      </c>
      <c r="L991" s="2">
        <f t="shared" si="85"/>
        <v>2238.7873726631592</v>
      </c>
      <c r="M991" s="2">
        <f t="shared" si="86"/>
        <v>45882.212627336841</v>
      </c>
      <c r="N991">
        <f t="shared" si="87"/>
        <v>21845</v>
      </c>
      <c r="O991">
        <f t="shared" si="88"/>
        <v>187</v>
      </c>
    </row>
    <row r="992" spans="1:15" x14ac:dyDescent="0.25">
      <c r="A992">
        <v>113</v>
      </c>
      <c r="B992">
        <v>1</v>
      </c>
      <c r="C992" s="35">
        <v>39262</v>
      </c>
      <c r="D992" s="35">
        <v>13609</v>
      </c>
      <c r="E992" s="35">
        <v>191</v>
      </c>
      <c r="G992" s="640">
        <v>2431</v>
      </c>
      <c r="H992" s="640">
        <v>32576</v>
      </c>
      <c r="I992">
        <f t="shared" si="83"/>
        <v>35007</v>
      </c>
      <c r="J992" s="38">
        <f t="shared" si="84"/>
        <v>6.9443254206301597E-2</v>
      </c>
      <c r="K992">
        <f t="shared" si="89"/>
        <v>2013</v>
      </c>
      <c r="L992" s="2">
        <f t="shared" si="85"/>
        <v>2726.4810466478134</v>
      </c>
      <c r="M992" s="2">
        <f t="shared" si="86"/>
        <v>36535.518953352184</v>
      </c>
      <c r="N992">
        <f t="shared" si="87"/>
        <v>13609</v>
      </c>
      <c r="O992">
        <f t="shared" si="88"/>
        <v>191</v>
      </c>
    </row>
    <row r="993" spans="1:22" x14ac:dyDescent="0.25">
      <c r="A993">
        <v>114</v>
      </c>
      <c r="B993">
        <v>1</v>
      </c>
      <c r="C993">
        <v>41205</v>
      </c>
      <c r="D993">
        <v>10532</v>
      </c>
      <c r="E993">
        <v>57</v>
      </c>
      <c r="G993" s="640">
        <v>2029</v>
      </c>
      <c r="H993" s="640">
        <v>39176</v>
      </c>
      <c r="I993">
        <f t="shared" si="83"/>
        <v>41205</v>
      </c>
      <c r="J993" s="38">
        <f t="shared" si="84"/>
        <v>4.9241596893580875E-2</v>
      </c>
      <c r="K993">
        <f t="shared" si="89"/>
        <v>2014</v>
      </c>
      <c r="L993" s="2">
        <f t="shared" si="85"/>
        <v>2029</v>
      </c>
      <c r="M993" s="2">
        <f t="shared" si="86"/>
        <v>39176</v>
      </c>
      <c r="N993">
        <f t="shared" si="87"/>
        <v>10532</v>
      </c>
      <c r="O993">
        <f t="shared" si="88"/>
        <v>57</v>
      </c>
    </row>
    <row r="994" spans="1:22" x14ac:dyDescent="0.25">
      <c r="A994">
        <v>115</v>
      </c>
      <c r="B994">
        <v>1</v>
      </c>
      <c r="C994">
        <v>38600</v>
      </c>
      <c r="D994">
        <v>16700</v>
      </c>
      <c r="E994">
        <v>140</v>
      </c>
    </row>
    <row r="995" spans="1:22" x14ac:dyDescent="0.25">
      <c r="A995">
        <v>116</v>
      </c>
      <c r="B995">
        <v>0</v>
      </c>
      <c r="C995">
        <v>1</v>
      </c>
      <c r="D995">
        <v>0</v>
      </c>
    </row>
    <row r="996" spans="1:22" x14ac:dyDescent="0.25">
      <c r="A996" t="s">
        <v>542</v>
      </c>
      <c r="B996" t="s">
        <v>543</v>
      </c>
    </row>
    <row r="997" spans="1:22" x14ac:dyDescent="0.25">
      <c r="A997">
        <v>0</v>
      </c>
      <c r="B997" t="s">
        <v>508</v>
      </c>
    </row>
    <row r="998" spans="1:22" x14ac:dyDescent="0.25">
      <c r="A998">
        <v>2</v>
      </c>
      <c r="B998" t="s">
        <v>512</v>
      </c>
    </row>
    <row r="999" spans="1:22" x14ac:dyDescent="0.25">
      <c r="A999">
        <v>3</v>
      </c>
      <c r="B999" t="s">
        <v>544</v>
      </c>
    </row>
    <row r="1000" spans="1:22" x14ac:dyDescent="0.25">
      <c r="A1000">
        <v>1</v>
      </c>
      <c r="B1000" t="s">
        <v>545</v>
      </c>
      <c r="O1000" s="642" t="s">
        <v>1801</v>
      </c>
      <c r="P1000" s="643"/>
      <c r="Q1000" s="643"/>
      <c r="R1000" s="643"/>
      <c r="S1000" s="643"/>
      <c r="T1000" s="643"/>
      <c r="U1000" s="643"/>
      <c r="V1000" s="643"/>
    </row>
    <row r="1001" spans="1:22" x14ac:dyDescent="0.25">
      <c r="A1001">
        <v>79</v>
      </c>
      <c r="B1001">
        <v>0</v>
      </c>
      <c r="C1001">
        <v>1</v>
      </c>
      <c r="D1001">
        <v>19810</v>
      </c>
      <c r="K1001" t="s">
        <v>695</v>
      </c>
      <c r="O1001" s="646" t="s">
        <v>219</v>
      </c>
      <c r="P1001" s="646" t="s">
        <v>666</v>
      </c>
      <c r="Q1001" s="646" t="s">
        <v>667</v>
      </c>
      <c r="R1001" s="646" t="s">
        <v>668</v>
      </c>
      <c r="S1001" s="646" t="s">
        <v>669</v>
      </c>
      <c r="T1001" s="646" t="s">
        <v>670</v>
      </c>
      <c r="U1001" s="644"/>
      <c r="V1001" s="644"/>
    </row>
    <row r="1002" spans="1:22" x14ac:dyDescent="0.25">
      <c r="A1002">
        <v>80</v>
      </c>
      <c r="B1002">
        <v>1</v>
      </c>
      <c r="C1002">
        <v>18837</v>
      </c>
      <c r="D1002">
        <v>9506</v>
      </c>
      <c r="E1002">
        <v>148</v>
      </c>
      <c r="K1002">
        <v>18837</v>
      </c>
      <c r="L1002">
        <v>9654</v>
      </c>
      <c r="M1002">
        <v>148</v>
      </c>
      <c r="O1002" s="647">
        <v>1980</v>
      </c>
      <c r="P1002" s="648">
        <v>1192</v>
      </c>
      <c r="Q1002" s="648">
        <v>8216</v>
      </c>
      <c r="R1002" s="648">
        <v>18837</v>
      </c>
      <c r="S1002" s="648">
        <v>9506</v>
      </c>
      <c r="T1002" s="648">
        <v>148</v>
      </c>
      <c r="U1002" s="645"/>
      <c r="V1002" s="645"/>
    </row>
    <row r="1003" spans="1:22" x14ac:dyDescent="0.25">
      <c r="A1003">
        <v>81</v>
      </c>
      <c r="B1003">
        <v>1</v>
      </c>
      <c r="C1003">
        <v>24031</v>
      </c>
      <c r="D1003">
        <v>9871</v>
      </c>
      <c r="E1003">
        <v>248</v>
      </c>
      <c r="K1003">
        <v>24031</v>
      </c>
      <c r="L1003">
        <v>10119</v>
      </c>
      <c r="M1003">
        <v>248</v>
      </c>
      <c r="O1003" s="647">
        <v>1981</v>
      </c>
      <c r="P1003" s="648">
        <v>3129</v>
      </c>
      <c r="Q1003" s="648">
        <v>2958</v>
      </c>
      <c r="R1003" s="648">
        <v>24031</v>
      </c>
      <c r="S1003" s="648">
        <v>9871</v>
      </c>
      <c r="T1003" s="648">
        <v>248</v>
      </c>
      <c r="U1003" s="645"/>
      <c r="V1003" s="645"/>
    </row>
    <row r="1004" spans="1:22" x14ac:dyDescent="0.25">
      <c r="A1004">
        <v>82</v>
      </c>
      <c r="B1004">
        <v>1</v>
      </c>
      <c r="C1004">
        <v>17722</v>
      </c>
      <c r="D1004">
        <v>13746</v>
      </c>
      <c r="E1004">
        <v>178</v>
      </c>
      <c r="K1004">
        <v>17722</v>
      </c>
      <c r="L1004">
        <v>13924</v>
      </c>
      <c r="M1004">
        <v>178</v>
      </c>
      <c r="O1004" s="647">
        <v>1982</v>
      </c>
      <c r="P1004" s="648">
        <v>990</v>
      </c>
      <c r="Q1004" s="648">
        <v>6500</v>
      </c>
      <c r="R1004" s="648">
        <v>17722</v>
      </c>
      <c r="S1004" s="648">
        <v>13746</v>
      </c>
      <c r="T1004" s="648">
        <v>178</v>
      </c>
      <c r="U1004" s="645"/>
      <c r="V1004" s="645"/>
    </row>
    <row r="1005" spans="1:22" x14ac:dyDescent="0.25">
      <c r="A1005">
        <v>83</v>
      </c>
      <c r="B1005">
        <v>1</v>
      </c>
      <c r="C1005">
        <v>23357</v>
      </c>
      <c r="D1005">
        <v>6438</v>
      </c>
      <c r="E1005">
        <v>81</v>
      </c>
      <c r="K1005">
        <v>23357</v>
      </c>
      <c r="L1005">
        <v>6519</v>
      </c>
      <c r="M1005">
        <v>81</v>
      </c>
      <c r="O1005" s="647">
        <v>1983</v>
      </c>
      <c r="P1005" s="648">
        <v>3251</v>
      </c>
      <c r="Q1005" s="648">
        <v>5858</v>
      </c>
      <c r="R1005" s="648">
        <v>23357</v>
      </c>
      <c r="S1005" s="648">
        <v>6438</v>
      </c>
      <c r="T1005" s="648">
        <v>81</v>
      </c>
      <c r="U1005" s="645"/>
      <c r="V1005" s="645"/>
    </row>
    <row r="1006" spans="1:22" x14ac:dyDescent="0.25">
      <c r="A1006">
        <v>84</v>
      </c>
      <c r="B1006">
        <v>1</v>
      </c>
      <c r="C1006">
        <v>23846</v>
      </c>
      <c r="D1006">
        <v>5645</v>
      </c>
      <c r="E1006">
        <v>24</v>
      </c>
      <c r="K1006">
        <v>23846</v>
      </c>
      <c r="L1006">
        <v>5669</v>
      </c>
      <c r="M1006">
        <v>24</v>
      </c>
      <c r="O1006" s="647">
        <v>1984</v>
      </c>
      <c r="P1006" s="648">
        <v>623</v>
      </c>
      <c r="Q1006" s="648">
        <v>1729</v>
      </c>
      <c r="R1006" s="648">
        <v>23846</v>
      </c>
      <c r="S1006" s="648">
        <v>5645</v>
      </c>
      <c r="T1006" s="648">
        <v>24</v>
      </c>
      <c r="U1006" s="645"/>
      <c r="V1006" s="645"/>
    </row>
    <row r="1007" spans="1:22" x14ac:dyDescent="0.25">
      <c r="A1007">
        <v>85</v>
      </c>
      <c r="B1007">
        <v>1</v>
      </c>
      <c r="C1007">
        <v>11313</v>
      </c>
      <c r="D1007">
        <v>3041</v>
      </c>
      <c r="E1007">
        <v>11</v>
      </c>
      <c r="K1007">
        <v>11313</v>
      </c>
      <c r="L1007">
        <v>3052</v>
      </c>
      <c r="M1007">
        <v>11</v>
      </c>
      <c r="O1007" s="647">
        <v>1985</v>
      </c>
      <c r="P1007" s="648">
        <v>4696</v>
      </c>
      <c r="Q1007" s="648">
        <v>973</v>
      </c>
      <c r="R1007" s="648">
        <v>11313</v>
      </c>
      <c r="S1007" s="648">
        <v>3041</v>
      </c>
      <c r="T1007" s="648">
        <v>11</v>
      </c>
      <c r="U1007" s="645"/>
      <c r="V1007" s="645"/>
    </row>
    <row r="1008" spans="1:22" x14ac:dyDescent="0.25">
      <c r="A1008">
        <v>86</v>
      </c>
      <c r="B1008">
        <v>1</v>
      </c>
      <c r="C1008">
        <v>13279</v>
      </c>
      <c r="D1008">
        <v>3316</v>
      </c>
      <c r="E1008">
        <v>66</v>
      </c>
      <c r="K1008">
        <v>13279</v>
      </c>
      <c r="L1008">
        <v>3382</v>
      </c>
      <c r="M1008">
        <v>66</v>
      </c>
      <c r="O1008" s="647">
        <v>1986</v>
      </c>
      <c r="P1008" s="648">
        <v>2540</v>
      </c>
      <c r="Q1008" s="648">
        <v>5237</v>
      </c>
      <c r="R1008" s="648">
        <v>13279</v>
      </c>
      <c r="S1008" s="648">
        <v>3316</v>
      </c>
      <c r="T1008" s="648">
        <v>66</v>
      </c>
      <c r="U1008" s="645"/>
      <c r="V1008" s="645"/>
    </row>
    <row r="1009" spans="1:22" x14ac:dyDescent="0.25">
      <c r="A1009">
        <v>87</v>
      </c>
      <c r="B1009">
        <v>1</v>
      </c>
      <c r="C1009">
        <v>28791</v>
      </c>
      <c r="D1009">
        <v>8122</v>
      </c>
      <c r="E1009">
        <v>38</v>
      </c>
      <c r="K1009">
        <v>28791</v>
      </c>
      <c r="L1009">
        <v>8160</v>
      </c>
      <c r="M1009">
        <v>38</v>
      </c>
      <c r="O1009" s="647">
        <v>1987</v>
      </c>
      <c r="P1009" s="648">
        <v>2703</v>
      </c>
      <c r="Q1009" s="648">
        <v>3332</v>
      </c>
      <c r="R1009" s="648">
        <v>28791</v>
      </c>
      <c r="S1009" s="648">
        <v>8122</v>
      </c>
      <c r="T1009" s="648">
        <v>38</v>
      </c>
      <c r="U1009" s="645"/>
      <c r="V1009" s="645"/>
    </row>
    <row r="1010" spans="1:22" x14ac:dyDescent="0.25">
      <c r="A1010">
        <v>88</v>
      </c>
      <c r="B1010">
        <v>1</v>
      </c>
      <c r="C1010">
        <v>13749</v>
      </c>
      <c r="D1010">
        <v>11060</v>
      </c>
      <c r="E1010">
        <v>83</v>
      </c>
      <c r="K1010" s="35">
        <v>13749</v>
      </c>
      <c r="L1010" s="35">
        <v>11143</v>
      </c>
      <c r="M1010" s="35">
        <v>83</v>
      </c>
      <c r="O1010" s="640">
        <v>1988</v>
      </c>
      <c r="P1010" s="649">
        <v>2890</v>
      </c>
      <c r="Q1010" s="649">
        <v>996</v>
      </c>
      <c r="R1010" s="649">
        <v>13749</v>
      </c>
      <c r="S1010" s="649">
        <v>11060</v>
      </c>
      <c r="T1010" s="649">
        <v>83</v>
      </c>
      <c r="U1010" s="547"/>
      <c r="V1010" s="547"/>
    </row>
    <row r="1011" spans="1:22" x14ac:dyDescent="0.25">
      <c r="A1011">
        <v>89</v>
      </c>
      <c r="B1011">
        <v>1</v>
      </c>
      <c r="C1011">
        <v>9961</v>
      </c>
      <c r="D1011">
        <v>12032</v>
      </c>
      <c r="E1011">
        <v>336</v>
      </c>
      <c r="K1011" s="35">
        <v>9961</v>
      </c>
      <c r="L1011" s="35">
        <v>12368</v>
      </c>
      <c r="M1011" s="35">
        <v>336</v>
      </c>
      <c r="O1011" s="640">
        <v>1989</v>
      </c>
      <c r="P1011" s="649">
        <v>1088</v>
      </c>
      <c r="Q1011" s="649">
        <v>1411</v>
      </c>
      <c r="R1011" s="649">
        <v>9961</v>
      </c>
      <c r="S1011" s="649">
        <v>12032</v>
      </c>
      <c r="T1011" s="649">
        <v>336</v>
      </c>
      <c r="U1011" s="547"/>
      <c r="V1011" s="547"/>
    </row>
    <row r="1012" spans="1:22" x14ac:dyDescent="0.25">
      <c r="A1012">
        <v>90</v>
      </c>
      <c r="B1012">
        <v>1</v>
      </c>
      <c r="C1012">
        <v>10162</v>
      </c>
      <c r="D1012">
        <v>8073</v>
      </c>
      <c r="E1012">
        <v>606</v>
      </c>
      <c r="K1012" s="35">
        <v>10162</v>
      </c>
      <c r="L1012" s="35">
        <v>8679</v>
      </c>
      <c r="M1012" s="35">
        <v>606</v>
      </c>
      <c r="O1012" s="640">
        <v>1990</v>
      </c>
      <c r="P1012" s="649">
        <v>12109</v>
      </c>
      <c r="Q1012" s="649">
        <v>2439</v>
      </c>
      <c r="R1012" s="649">
        <v>10162</v>
      </c>
      <c r="S1012" s="649">
        <v>8073</v>
      </c>
      <c r="T1012" s="649">
        <v>606</v>
      </c>
      <c r="U1012" s="547"/>
      <c r="V1012" s="547"/>
    </row>
    <row r="1013" spans="1:22" x14ac:dyDescent="0.25">
      <c r="A1013">
        <v>91</v>
      </c>
      <c r="B1013">
        <v>1</v>
      </c>
      <c r="C1013">
        <v>12060</v>
      </c>
      <c r="D1013">
        <v>7171</v>
      </c>
      <c r="E1013">
        <v>661</v>
      </c>
      <c r="K1013" s="35">
        <v>12060</v>
      </c>
      <c r="L1013" s="35">
        <v>7832</v>
      </c>
      <c r="M1013" s="35">
        <v>661</v>
      </c>
      <c r="O1013" s="640">
        <v>1991</v>
      </c>
      <c r="P1013" s="649">
        <v>6163</v>
      </c>
      <c r="Q1013" s="649">
        <v>3406</v>
      </c>
      <c r="R1013" s="649">
        <v>12060</v>
      </c>
      <c r="S1013" s="649">
        <v>7171</v>
      </c>
      <c r="T1013" s="649">
        <v>661</v>
      </c>
      <c r="U1013" s="547"/>
      <c r="V1013" s="547"/>
    </row>
    <row r="1014" spans="1:22" x14ac:dyDescent="0.25">
      <c r="A1014">
        <v>92</v>
      </c>
      <c r="B1014">
        <v>1</v>
      </c>
      <c r="C1014">
        <v>14448</v>
      </c>
      <c r="D1014">
        <v>4209</v>
      </c>
      <c r="E1014">
        <v>151</v>
      </c>
      <c r="K1014" s="35">
        <v>14448</v>
      </c>
      <c r="L1014" s="35">
        <v>4360</v>
      </c>
      <c r="M1014" s="35">
        <v>151</v>
      </c>
      <c r="O1014" s="640">
        <v>1992</v>
      </c>
      <c r="P1014" s="649">
        <v>6150</v>
      </c>
      <c r="Q1014" s="649">
        <v>2263</v>
      </c>
      <c r="R1014" s="649">
        <v>14448</v>
      </c>
      <c r="S1014" s="649">
        <v>4209</v>
      </c>
      <c r="T1014" s="649">
        <v>151</v>
      </c>
      <c r="U1014" s="547"/>
      <c r="V1014" s="547"/>
    </row>
    <row r="1015" spans="1:22" x14ac:dyDescent="0.25">
      <c r="A1015">
        <v>93</v>
      </c>
      <c r="B1015">
        <v>1</v>
      </c>
      <c r="C1015">
        <v>10757</v>
      </c>
      <c r="D1015">
        <v>9673</v>
      </c>
      <c r="E1015">
        <v>97</v>
      </c>
      <c r="K1015" s="35">
        <v>10757</v>
      </c>
      <c r="L1015" s="35">
        <v>9770</v>
      </c>
      <c r="M1015" s="35">
        <v>97</v>
      </c>
      <c r="O1015" s="640">
        <v>1993</v>
      </c>
      <c r="P1015" s="649">
        <v>403</v>
      </c>
      <c r="Q1015" s="649">
        <v>661</v>
      </c>
      <c r="R1015" s="649">
        <v>10757</v>
      </c>
      <c r="S1015" s="649">
        <v>9673</v>
      </c>
      <c r="T1015" s="649">
        <v>97</v>
      </c>
      <c r="U1015" s="547"/>
      <c r="V1015" s="547"/>
    </row>
    <row r="1016" spans="1:22" x14ac:dyDescent="0.25">
      <c r="A1016">
        <v>94</v>
      </c>
      <c r="B1016">
        <v>1</v>
      </c>
      <c r="C1016">
        <v>3206</v>
      </c>
      <c r="D1016">
        <v>4011</v>
      </c>
      <c r="E1016">
        <v>265</v>
      </c>
      <c r="K1016" s="35">
        <v>3206</v>
      </c>
      <c r="L1016" s="35">
        <v>4276</v>
      </c>
      <c r="M1016" s="35">
        <v>265</v>
      </c>
      <c r="O1016" s="640">
        <v>1994</v>
      </c>
      <c r="P1016" s="649">
        <v>501</v>
      </c>
      <c r="Q1016" s="649">
        <v>269</v>
      </c>
      <c r="R1016" s="649">
        <v>3206</v>
      </c>
      <c r="S1016" s="649">
        <v>4011</v>
      </c>
      <c r="T1016" s="649">
        <v>265</v>
      </c>
      <c r="U1016" s="547"/>
      <c r="V1016" s="547"/>
    </row>
    <row r="1017" spans="1:22" x14ac:dyDescent="0.25">
      <c r="A1017">
        <v>95</v>
      </c>
      <c r="B1017">
        <v>1</v>
      </c>
      <c r="C1017">
        <v>1813</v>
      </c>
      <c r="D1017">
        <v>4494</v>
      </c>
      <c r="E1017">
        <v>218</v>
      </c>
      <c r="K1017" s="35">
        <v>1813</v>
      </c>
      <c r="L1017" s="35">
        <v>4712</v>
      </c>
      <c r="M1017" s="35">
        <v>218</v>
      </c>
      <c r="O1017" s="640">
        <v>1995</v>
      </c>
      <c r="P1017" s="649">
        <v>481</v>
      </c>
      <c r="Q1017" s="649">
        <v>272</v>
      </c>
      <c r="R1017" s="649">
        <v>1813</v>
      </c>
      <c r="S1017" s="649">
        <v>4494</v>
      </c>
      <c r="T1017" s="649">
        <v>218</v>
      </c>
      <c r="U1017" s="547"/>
      <c r="V1017" s="547"/>
    </row>
    <row r="1018" spans="1:22" x14ac:dyDescent="0.25">
      <c r="A1018">
        <v>96</v>
      </c>
      <c r="B1018">
        <v>1</v>
      </c>
      <c r="C1018">
        <v>3114</v>
      </c>
      <c r="D1018">
        <v>806</v>
      </c>
      <c r="E1018">
        <v>224</v>
      </c>
      <c r="K1018" s="35">
        <v>3114</v>
      </c>
      <c r="L1018" s="35">
        <v>1030</v>
      </c>
      <c r="M1018" s="35">
        <v>224</v>
      </c>
      <c r="O1018" s="640">
        <v>1996</v>
      </c>
      <c r="P1018" s="649">
        <v>1004</v>
      </c>
      <c r="Q1018" s="649">
        <v>246</v>
      </c>
      <c r="R1018" s="649">
        <v>3114</v>
      </c>
      <c r="S1018" s="649">
        <v>806</v>
      </c>
      <c r="T1018" s="649">
        <v>224</v>
      </c>
      <c r="U1018" s="547"/>
      <c r="V1018" s="547"/>
    </row>
    <row r="1019" spans="1:22" x14ac:dyDescent="0.25">
      <c r="A1019">
        <v>97</v>
      </c>
      <c r="B1019">
        <v>1</v>
      </c>
      <c r="C1019">
        <v>2162</v>
      </c>
      <c r="D1019">
        <v>2399</v>
      </c>
      <c r="E1019">
        <v>17</v>
      </c>
      <c r="K1019" s="35">
        <v>2162</v>
      </c>
      <c r="L1019" s="35">
        <v>2399</v>
      </c>
      <c r="M1019" s="35">
        <v>17</v>
      </c>
      <c r="O1019" s="640">
        <v>1997</v>
      </c>
      <c r="P1019" s="649">
        <v>506</v>
      </c>
      <c r="Q1019" s="649">
        <v>216</v>
      </c>
      <c r="R1019" s="649">
        <v>2162</v>
      </c>
      <c r="S1019" s="649">
        <v>2399</v>
      </c>
      <c r="T1019" s="649">
        <v>17</v>
      </c>
      <c r="U1019" s="547"/>
      <c r="V1019" s="547"/>
    </row>
    <row r="1020" spans="1:22" x14ac:dyDescent="0.25">
      <c r="A1020">
        <v>98</v>
      </c>
      <c r="B1020">
        <v>1</v>
      </c>
      <c r="C1020">
        <v>1416</v>
      </c>
      <c r="D1020">
        <v>1604</v>
      </c>
      <c r="E1020">
        <v>53</v>
      </c>
      <c r="K1020" s="35">
        <v>1416</v>
      </c>
      <c r="L1020" s="35">
        <v>1604</v>
      </c>
      <c r="M1020" s="35">
        <v>53</v>
      </c>
      <c r="O1020" s="640">
        <v>1998</v>
      </c>
      <c r="P1020" s="649">
        <v>1822</v>
      </c>
      <c r="Q1020" s="649">
        <v>443</v>
      </c>
      <c r="R1020" s="649">
        <v>1416</v>
      </c>
      <c r="S1020" s="649">
        <v>1604</v>
      </c>
      <c r="T1020" s="649">
        <v>53</v>
      </c>
      <c r="U1020" s="547"/>
      <c r="V1020" s="547"/>
    </row>
    <row r="1021" spans="1:22" x14ac:dyDescent="0.25">
      <c r="A1021">
        <v>99</v>
      </c>
      <c r="B1021">
        <v>1</v>
      </c>
      <c r="C1021">
        <v>2365</v>
      </c>
      <c r="D1021">
        <v>2401</v>
      </c>
      <c r="E1021">
        <v>33</v>
      </c>
      <c r="K1021" s="35">
        <v>2365</v>
      </c>
      <c r="L1021" s="35">
        <v>2401</v>
      </c>
      <c r="M1021" s="35">
        <v>33</v>
      </c>
      <c r="O1021" s="640">
        <v>1999</v>
      </c>
      <c r="P1021" s="649">
        <v>208</v>
      </c>
      <c r="Q1021" s="649">
        <v>566</v>
      </c>
      <c r="R1021" s="649">
        <v>2365</v>
      </c>
      <c r="S1021" s="649">
        <v>2401</v>
      </c>
      <c r="T1021" s="649">
        <v>33</v>
      </c>
      <c r="U1021" s="547"/>
      <c r="V1021" s="547"/>
    </row>
    <row r="1022" spans="1:22" x14ac:dyDescent="0.25">
      <c r="A1022">
        <v>100</v>
      </c>
      <c r="B1022">
        <v>1</v>
      </c>
      <c r="C1022">
        <v>4164</v>
      </c>
      <c r="D1022">
        <v>1905</v>
      </c>
      <c r="E1022">
        <v>63</v>
      </c>
      <c r="K1022" s="35">
        <v>4164</v>
      </c>
      <c r="L1022" s="35">
        <v>1905</v>
      </c>
      <c r="M1022" s="35">
        <v>63</v>
      </c>
      <c r="O1022" s="640">
        <v>2000</v>
      </c>
      <c r="P1022" s="649">
        <v>3577</v>
      </c>
      <c r="Q1022" s="649">
        <v>417</v>
      </c>
      <c r="R1022" s="649">
        <v>4164</v>
      </c>
      <c r="S1022" s="649">
        <v>1905</v>
      </c>
      <c r="T1022" s="649">
        <v>63</v>
      </c>
      <c r="U1022" s="547"/>
      <c r="V1022" s="547"/>
    </row>
    <row r="1023" spans="1:22" x14ac:dyDescent="0.25">
      <c r="A1023">
        <v>101</v>
      </c>
      <c r="B1023">
        <v>1</v>
      </c>
      <c r="C1023">
        <v>2771</v>
      </c>
      <c r="D1023">
        <v>4313</v>
      </c>
      <c r="E1023">
        <v>98</v>
      </c>
      <c r="K1023" s="35">
        <v>2771</v>
      </c>
      <c r="L1023" s="35">
        <v>4313</v>
      </c>
      <c r="M1023" s="35">
        <v>98</v>
      </c>
      <c r="O1023" s="640">
        <v>2001</v>
      </c>
      <c r="P1023" s="649">
        <v>8081</v>
      </c>
      <c r="Q1023" s="649">
        <v>1157</v>
      </c>
      <c r="R1023" s="649">
        <v>2771</v>
      </c>
      <c r="S1023" s="649">
        <v>4313</v>
      </c>
      <c r="T1023" s="649">
        <v>98</v>
      </c>
      <c r="U1023" s="547"/>
      <c r="V1023" s="547"/>
    </row>
    <row r="1024" spans="1:22" x14ac:dyDescent="0.25">
      <c r="A1024">
        <v>102</v>
      </c>
      <c r="B1024">
        <v>1</v>
      </c>
      <c r="C1024">
        <v>9489</v>
      </c>
      <c r="D1024">
        <v>2098</v>
      </c>
      <c r="E1024">
        <v>57</v>
      </c>
      <c r="K1024" s="35">
        <v>9418</v>
      </c>
      <c r="L1024" s="35">
        <v>2102</v>
      </c>
      <c r="M1024" s="35">
        <v>58</v>
      </c>
      <c r="O1024" s="640">
        <v>2002</v>
      </c>
      <c r="P1024" s="649">
        <v>999</v>
      </c>
      <c r="Q1024" s="649">
        <v>1021</v>
      </c>
      <c r="R1024" s="649">
        <v>9418</v>
      </c>
      <c r="S1024" s="649">
        <v>2102</v>
      </c>
      <c r="T1024" s="649">
        <v>58</v>
      </c>
      <c r="U1024" s="547"/>
      <c r="V1024" s="547"/>
    </row>
    <row r="1025" spans="1:22" x14ac:dyDescent="0.25">
      <c r="A1025">
        <v>103</v>
      </c>
      <c r="B1025">
        <v>1</v>
      </c>
      <c r="C1025">
        <v>12679</v>
      </c>
      <c r="D1025">
        <v>12818</v>
      </c>
      <c r="E1025">
        <v>87</v>
      </c>
      <c r="K1025" s="35">
        <v>12643</v>
      </c>
      <c r="L1025" s="35">
        <v>12818</v>
      </c>
      <c r="M1025" s="35">
        <v>89</v>
      </c>
      <c r="O1025" s="640">
        <v>2003</v>
      </c>
      <c r="P1025" s="649">
        <v>441</v>
      </c>
      <c r="Q1025" s="649">
        <v>2396</v>
      </c>
      <c r="R1025" s="649">
        <v>12643</v>
      </c>
      <c r="S1025" s="649">
        <v>12818</v>
      </c>
      <c r="T1025" s="649">
        <v>89</v>
      </c>
      <c r="U1025" s="547"/>
      <c r="V1025" s="547"/>
    </row>
    <row r="1026" spans="1:22" x14ac:dyDescent="0.25">
      <c r="A1026">
        <v>104</v>
      </c>
      <c r="B1026">
        <v>1</v>
      </c>
      <c r="C1026">
        <v>16481</v>
      </c>
      <c r="D1026">
        <v>11726</v>
      </c>
      <c r="E1026">
        <v>489</v>
      </c>
      <c r="K1026" s="35">
        <v>16502</v>
      </c>
      <c r="L1026" s="35">
        <v>11281</v>
      </c>
      <c r="M1026" s="35">
        <v>489</v>
      </c>
      <c r="O1026" s="640">
        <v>2004</v>
      </c>
      <c r="P1026" s="649">
        <v>2436</v>
      </c>
      <c r="Q1026" s="649">
        <v>1478</v>
      </c>
      <c r="R1026" s="649">
        <v>16502</v>
      </c>
      <c r="S1026" s="649">
        <v>11281</v>
      </c>
      <c r="T1026" s="649">
        <v>489</v>
      </c>
      <c r="U1026" s="547"/>
      <c r="V1026" s="547"/>
    </row>
    <row r="1027" spans="1:22" x14ac:dyDescent="0.25">
      <c r="A1027">
        <v>105</v>
      </c>
      <c r="B1027">
        <v>1</v>
      </c>
      <c r="C1027">
        <v>8228</v>
      </c>
      <c r="D1027">
        <v>7426</v>
      </c>
      <c r="E1027">
        <v>573</v>
      </c>
      <c r="K1027" s="35">
        <v>8244</v>
      </c>
      <c r="L1027" s="35">
        <v>7436</v>
      </c>
      <c r="M1027" s="35">
        <v>578</v>
      </c>
      <c r="O1027" s="640">
        <v>2005</v>
      </c>
      <c r="P1027" s="649">
        <v>285</v>
      </c>
      <c r="Q1027" s="649">
        <v>1191</v>
      </c>
      <c r="R1027" s="649">
        <v>8244</v>
      </c>
      <c r="S1027" s="649">
        <v>7436</v>
      </c>
      <c r="T1027" s="649">
        <v>578</v>
      </c>
      <c r="U1027" s="547"/>
      <c r="V1027" s="547"/>
    </row>
    <row r="1028" spans="1:22" x14ac:dyDescent="0.25">
      <c r="A1028">
        <v>106</v>
      </c>
      <c r="B1028">
        <v>1</v>
      </c>
      <c r="C1028">
        <v>12118</v>
      </c>
      <c r="D1028">
        <v>6749</v>
      </c>
      <c r="E1028">
        <v>818</v>
      </c>
      <c r="K1028" s="35">
        <v>12148</v>
      </c>
      <c r="L1028" s="35">
        <v>6756</v>
      </c>
      <c r="M1028" s="35">
        <v>818</v>
      </c>
      <c r="O1028" s="640">
        <v>2006</v>
      </c>
      <c r="P1028" s="649">
        <v>379</v>
      </c>
      <c r="Q1028" s="649">
        <v>661</v>
      </c>
      <c r="R1028" s="649">
        <v>12148</v>
      </c>
      <c r="S1028" s="649">
        <v>6756</v>
      </c>
      <c r="T1028" s="649">
        <v>818</v>
      </c>
      <c r="U1028" s="547"/>
      <c r="V1028" s="547"/>
    </row>
    <row r="1029" spans="1:22" x14ac:dyDescent="0.25">
      <c r="A1029">
        <v>107</v>
      </c>
      <c r="B1029">
        <v>1</v>
      </c>
      <c r="C1029">
        <v>4626</v>
      </c>
      <c r="D1029">
        <v>14471</v>
      </c>
      <c r="E1029">
        <v>422</v>
      </c>
      <c r="G1029">
        <v>4650</v>
      </c>
      <c r="H1029">
        <v>14523</v>
      </c>
      <c r="I1029">
        <v>428</v>
      </c>
      <c r="K1029" s="35">
        <v>4650</v>
      </c>
      <c r="L1029" s="35">
        <v>14523</v>
      </c>
      <c r="M1029" s="35">
        <v>428</v>
      </c>
      <c r="O1029" s="640">
        <v>2007</v>
      </c>
      <c r="P1029" s="649">
        <v>1621</v>
      </c>
      <c r="Q1029" s="649">
        <v>988</v>
      </c>
      <c r="R1029" s="649">
        <v>4650</v>
      </c>
      <c r="S1029" s="649">
        <v>14523</v>
      </c>
      <c r="T1029" s="649">
        <v>428</v>
      </c>
      <c r="U1029" s="547"/>
      <c r="V1029" s="547"/>
    </row>
    <row r="1030" spans="1:22" x14ac:dyDescent="0.25">
      <c r="A1030">
        <v>108</v>
      </c>
      <c r="B1030">
        <v>1</v>
      </c>
      <c r="C1030">
        <v>3397</v>
      </c>
      <c r="D1030">
        <v>2909</v>
      </c>
      <c r="E1030">
        <v>532</v>
      </c>
      <c r="G1030">
        <v>3388</v>
      </c>
      <c r="H1030">
        <v>2904</v>
      </c>
      <c r="I1030">
        <v>532</v>
      </c>
      <c r="K1030" s="35">
        <v>3388</v>
      </c>
      <c r="L1030" s="35">
        <v>2904</v>
      </c>
      <c r="M1030" s="35">
        <v>532</v>
      </c>
      <c r="O1030" s="640">
        <v>2008</v>
      </c>
      <c r="P1030" s="649">
        <v>770</v>
      </c>
      <c r="Q1030" s="649">
        <v>657</v>
      </c>
      <c r="R1030" s="649">
        <v>3388</v>
      </c>
      <c r="S1030" s="649">
        <v>2904</v>
      </c>
      <c r="T1030" s="649">
        <v>532</v>
      </c>
      <c r="U1030" s="547"/>
      <c r="V1030" s="547"/>
    </row>
    <row r="1031" spans="1:22" x14ac:dyDescent="0.25">
      <c r="A1031">
        <v>109</v>
      </c>
      <c r="B1031">
        <v>1</v>
      </c>
      <c r="C1031">
        <v>6413</v>
      </c>
      <c r="D1031">
        <v>1385</v>
      </c>
      <c r="E1031">
        <v>69</v>
      </c>
      <c r="G1031">
        <v>6474</v>
      </c>
      <c r="H1031">
        <v>1358</v>
      </c>
      <c r="I1031">
        <v>69</v>
      </c>
      <c r="K1031" s="35">
        <v>6474</v>
      </c>
      <c r="L1031" s="35">
        <v>1358</v>
      </c>
      <c r="M1031" s="35">
        <v>69</v>
      </c>
      <c r="O1031" s="640">
        <v>2009</v>
      </c>
      <c r="P1031" s="649">
        <v>2067</v>
      </c>
      <c r="Q1031" s="649">
        <v>2901</v>
      </c>
      <c r="R1031" s="649">
        <v>6503</v>
      </c>
      <c r="S1031" s="649">
        <v>1359</v>
      </c>
      <c r="T1031" s="649">
        <v>69</v>
      </c>
      <c r="U1031" s="547"/>
      <c r="V1031" s="547"/>
    </row>
    <row r="1032" spans="1:22" x14ac:dyDescent="0.25">
      <c r="A1032">
        <v>110</v>
      </c>
      <c r="B1032">
        <v>1</v>
      </c>
      <c r="C1032">
        <v>10885</v>
      </c>
      <c r="D1032">
        <v>1525</v>
      </c>
      <c r="E1032">
        <v>0</v>
      </c>
      <c r="G1032">
        <v>10527</v>
      </c>
      <c r="H1032">
        <v>1558</v>
      </c>
      <c r="I1032">
        <v>0</v>
      </c>
      <c r="K1032" s="35">
        <v>10527</v>
      </c>
      <c r="L1032" s="35">
        <v>1558</v>
      </c>
      <c r="M1032" s="35">
        <v>0</v>
      </c>
      <c r="O1032" s="640">
        <v>2010</v>
      </c>
      <c r="P1032" s="649">
        <v>1356.7014011242554</v>
      </c>
      <c r="Q1032" s="649">
        <v>981</v>
      </c>
      <c r="R1032" s="649">
        <v>10412</v>
      </c>
      <c r="S1032" s="649">
        <v>1497</v>
      </c>
      <c r="T1032" s="649">
        <v>0</v>
      </c>
      <c r="U1032" s="547"/>
      <c r="V1032" s="547"/>
    </row>
    <row r="1033" spans="1:22" x14ac:dyDescent="0.25">
      <c r="A1033">
        <v>111</v>
      </c>
      <c r="B1033">
        <v>1</v>
      </c>
      <c r="C1033">
        <v>4515</v>
      </c>
      <c r="D1033">
        <v>1743</v>
      </c>
      <c r="E1033">
        <v>6</v>
      </c>
      <c r="G1033">
        <v>6223</v>
      </c>
      <c r="H1033">
        <v>1694</v>
      </c>
      <c r="I1033">
        <v>6</v>
      </c>
      <c r="K1033" s="35">
        <v>6223</v>
      </c>
      <c r="L1033" s="35">
        <v>1694</v>
      </c>
      <c r="M1033" s="35">
        <v>6</v>
      </c>
      <c r="O1033" s="640">
        <v>2011</v>
      </c>
      <c r="P1033" s="649">
        <v>816</v>
      </c>
      <c r="Q1033" s="649">
        <v>3520</v>
      </c>
      <c r="R1033" s="649">
        <v>5789</v>
      </c>
      <c r="S1033" s="649">
        <v>1599</v>
      </c>
      <c r="T1033" s="649">
        <v>6</v>
      </c>
      <c r="U1033" s="547"/>
      <c r="V1033" s="547"/>
    </row>
    <row r="1034" spans="1:22" x14ac:dyDescent="0.25">
      <c r="A1034">
        <v>112</v>
      </c>
      <c r="B1034">
        <v>1</v>
      </c>
      <c r="C1034">
        <v>10654</v>
      </c>
      <c r="D1034">
        <v>973</v>
      </c>
      <c r="E1034">
        <v>0</v>
      </c>
      <c r="G1034">
        <v>14171.225199999999</v>
      </c>
      <c r="H1034">
        <v>1201.6531</v>
      </c>
      <c r="I1034">
        <v>1</v>
      </c>
      <c r="K1034" s="35">
        <v>14171.225199999999</v>
      </c>
      <c r="L1034" s="35">
        <v>1201.6531</v>
      </c>
      <c r="M1034" s="35">
        <v>1</v>
      </c>
      <c r="O1034" s="640">
        <v>2012</v>
      </c>
      <c r="P1034" s="649">
        <v>646</v>
      </c>
      <c r="Q1034" s="649">
        <v>1171.8</v>
      </c>
      <c r="R1034" s="649">
        <v>13790.225199999999</v>
      </c>
      <c r="S1034" s="649">
        <v>1136.6531</v>
      </c>
      <c r="T1034" s="649">
        <v>1</v>
      </c>
      <c r="U1034" s="547"/>
      <c r="V1034" s="547"/>
    </row>
    <row r="1035" spans="1:22" x14ac:dyDescent="0.25">
      <c r="A1035">
        <v>113</v>
      </c>
      <c r="B1035">
        <v>1</v>
      </c>
      <c r="C1035">
        <v>5712</v>
      </c>
      <c r="D1035">
        <v>2015</v>
      </c>
      <c r="E1035">
        <v>0</v>
      </c>
      <c r="K1035" s="35">
        <v>8126</v>
      </c>
      <c r="L1035" s="35">
        <v>4009</v>
      </c>
      <c r="M1035" s="35">
        <v>12</v>
      </c>
      <c r="O1035" s="640">
        <v>2013</v>
      </c>
      <c r="P1035" s="649">
        <v>4107.1676600155479</v>
      </c>
      <c r="Q1035" s="649">
        <v>1060.8323399844519</v>
      </c>
      <c r="R1035" s="649">
        <v>7102</v>
      </c>
      <c r="S1035" s="649">
        <v>3627</v>
      </c>
      <c r="T1035" s="649">
        <v>12</v>
      </c>
      <c r="U1035" s="547"/>
      <c r="V1035" s="547"/>
    </row>
    <row r="1036" spans="1:22" x14ac:dyDescent="0.25">
      <c r="A1036">
        <v>114</v>
      </c>
      <c r="B1036">
        <v>1</v>
      </c>
      <c r="C1036">
        <v>10735</v>
      </c>
      <c r="D1036">
        <v>2182</v>
      </c>
      <c r="E1036">
        <v>39</v>
      </c>
      <c r="K1036">
        <f>C1036</f>
        <v>10735</v>
      </c>
      <c r="L1036">
        <f t="shared" ref="L1036:M1036" si="90">D1036</f>
        <v>2182</v>
      </c>
      <c r="M1036">
        <f t="shared" si="90"/>
        <v>39</v>
      </c>
      <c r="O1036" s="640">
        <v>2014</v>
      </c>
      <c r="P1036" s="649">
        <v>1647.7378640776699</v>
      </c>
      <c r="Q1036" s="649">
        <v>2635.2621359223303</v>
      </c>
      <c r="R1036" s="649">
        <v>8710</v>
      </c>
      <c r="S1036" s="649">
        <v>1982</v>
      </c>
      <c r="T1036" s="649">
        <v>27</v>
      </c>
      <c r="U1036" s="547"/>
      <c r="V1036" s="547"/>
    </row>
    <row r="1037" spans="1:22" x14ac:dyDescent="0.25">
      <c r="A1037">
        <v>115</v>
      </c>
      <c r="B1037">
        <v>1</v>
      </c>
      <c r="C1037">
        <v>11800</v>
      </c>
      <c r="D1037">
        <v>2300</v>
      </c>
      <c r="E1037">
        <v>0</v>
      </c>
      <c r="O1037" s="640">
        <v>2015</v>
      </c>
      <c r="P1037" s="649">
        <v>1133</v>
      </c>
      <c r="Q1037" s="649">
        <v>4515</v>
      </c>
      <c r="R1037" s="649">
        <v>26480</v>
      </c>
      <c r="S1037" s="649">
        <v>1119</v>
      </c>
      <c r="T1037" s="649">
        <v>5</v>
      </c>
      <c r="U1037" s="547"/>
      <c r="V1037" s="547"/>
    </row>
    <row r="1038" spans="1:22" x14ac:dyDescent="0.25">
      <c r="A1038">
        <v>116</v>
      </c>
      <c r="B1038">
        <v>0</v>
      </c>
      <c r="C1038">
        <v>1</v>
      </c>
      <c r="D1038">
        <v>0</v>
      </c>
      <c r="O1038" s="640">
        <v>2016</v>
      </c>
      <c r="P1038" s="640">
        <v>544</v>
      </c>
      <c r="Q1038" s="640">
        <v>3559</v>
      </c>
      <c r="R1038" s="640">
        <v>20659</v>
      </c>
      <c r="S1038" s="640">
        <v>6112</v>
      </c>
      <c r="T1038" s="640">
        <v>15</v>
      </c>
    </row>
    <row r="1039" spans="1:22" x14ac:dyDescent="0.25">
      <c r="A1039" t="s">
        <v>546</v>
      </c>
      <c r="B1039" t="s">
        <v>547</v>
      </c>
    </row>
    <row r="1040" spans="1:22" x14ac:dyDescent="0.25">
      <c r="A1040">
        <v>0</v>
      </c>
      <c r="B1040" t="s">
        <v>508</v>
      </c>
    </row>
    <row r="1041" spans="1:12" x14ac:dyDescent="0.25">
      <c r="A1041">
        <v>2</v>
      </c>
      <c r="B1041" t="s">
        <v>512</v>
      </c>
    </row>
    <row r="1042" spans="1:12" x14ac:dyDescent="0.25">
      <c r="A1042">
        <v>3</v>
      </c>
      <c r="B1042" t="s">
        <v>471</v>
      </c>
    </row>
    <row r="1043" spans="1:12" x14ac:dyDescent="0.25">
      <c r="A1043">
        <v>1</v>
      </c>
      <c r="B1043" t="s">
        <v>545</v>
      </c>
    </row>
    <row r="1044" spans="1:12" x14ac:dyDescent="0.25">
      <c r="A1044">
        <v>79</v>
      </c>
      <c r="B1044">
        <v>0</v>
      </c>
      <c r="C1044">
        <v>1</v>
      </c>
      <c r="D1044">
        <v>22142</v>
      </c>
    </row>
    <row r="1045" spans="1:12" x14ac:dyDescent="0.25">
      <c r="A1045">
        <v>80</v>
      </c>
      <c r="B1045">
        <v>0</v>
      </c>
      <c r="C1045">
        <v>1</v>
      </c>
      <c r="D1045">
        <v>22498</v>
      </c>
    </row>
    <row r="1046" spans="1:12" x14ac:dyDescent="0.25">
      <c r="A1046">
        <v>81</v>
      </c>
      <c r="B1046">
        <v>0</v>
      </c>
      <c r="C1046">
        <v>1</v>
      </c>
      <c r="D1046">
        <v>18746</v>
      </c>
    </row>
    <row r="1047" spans="1:12" x14ac:dyDescent="0.25">
      <c r="A1047">
        <v>82</v>
      </c>
      <c r="B1047">
        <v>0</v>
      </c>
      <c r="C1047">
        <v>1</v>
      </c>
      <c r="D1047">
        <v>14369</v>
      </c>
    </row>
    <row r="1048" spans="1:12" x14ac:dyDescent="0.25">
      <c r="A1048">
        <v>83</v>
      </c>
      <c r="B1048">
        <v>0</v>
      </c>
      <c r="C1048">
        <v>1</v>
      </c>
      <c r="D1048">
        <v>13145</v>
      </c>
    </row>
    <row r="1049" spans="1:12" x14ac:dyDescent="0.25">
      <c r="A1049">
        <v>84</v>
      </c>
      <c r="B1049">
        <v>0</v>
      </c>
      <c r="C1049">
        <v>1</v>
      </c>
      <c r="D1049">
        <v>18765</v>
      </c>
    </row>
    <row r="1050" spans="1:12" x14ac:dyDescent="0.25">
      <c r="A1050">
        <v>85</v>
      </c>
      <c r="B1050">
        <v>0</v>
      </c>
      <c r="C1050">
        <v>1</v>
      </c>
      <c r="D1050">
        <v>18522</v>
      </c>
      <c r="F1050" s="68">
        <v>3.9944401861911928E-2</v>
      </c>
      <c r="G1050" s="68">
        <v>0.54540343287217574</v>
      </c>
      <c r="H1050" s="68">
        <v>0.41465216526591248</v>
      </c>
      <c r="J1050" s="39">
        <f t="shared" ref="J1050" si="91">$D1050*F1050</f>
        <v>739.85021128633275</v>
      </c>
      <c r="K1050" s="39">
        <f t="shared" ref="K1050" si="92">$D1050*G1050</f>
        <v>10101.96238365844</v>
      </c>
      <c r="L1050" s="39">
        <f t="shared" ref="L1050" si="93">$D1050*H1050</f>
        <v>7680.1874050552306</v>
      </c>
    </row>
    <row r="1051" spans="1:12" x14ac:dyDescent="0.25">
      <c r="A1051">
        <v>86</v>
      </c>
      <c r="B1051">
        <v>0</v>
      </c>
      <c r="C1051">
        <v>1</v>
      </c>
      <c r="D1051">
        <v>18752</v>
      </c>
      <c r="F1051" s="68">
        <v>3.9944401861911928E-2</v>
      </c>
      <c r="G1051" s="68">
        <v>0.54540343287217574</v>
      </c>
      <c r="H1051" s="68">
        <v>0.41465216526591248</v>
      </c>
      <c r="J1051" s="39">
        <f t="shared" ref="J1051:J1052" si="94">$D1051*F1051</f>
        <v>749.03742371457247</v>
      </c>
      <c r="K1051" s="39">
        <f t="shared" ref="K1051:K1052" si="95">$D1051*G1051</f>
        <v>10227.40517321904</v>
      </c>
      <c r="L1051" s="39">
        <f t="shared" ref="L1051:L1052" si="96">$D1051*H1051</f>
        <v>7775.5574030663911</v>
      </c>
    </row>
    <row r="1052" spans="1:12" x14ac:dyDescent="0.25">
      <c r="A1052">
        <v>87</v>
      </c>
      <c r="B1052">
        <v>0</v>
      </c>
      <c r="C1052">
        <v>1</v>
      </c>
      <c r="D1052">
        <v>22715</v>
      </c>
      <c r="F1052" s="68">
        <v>3.9944401861911928E-2</v>
      </c>
      <c r="G1052" s="68">
        <v>0.54540343287217574</v>
      </c>
      <c r="H1052" s="68">
        <v>0.41465216526591248</v>
      </c>
      <c r="J1052" s="39">
        <f t="shared" si="94"/>
        <v>907.33708829332943</v>
      </c>
      <c r="K1052" s="39">
        <f t="shared" si="95"/>
        <v>12388.838977691472</v>
      </c>
      <c r="L1052" s="39">
        <f t="shared" si="96"/>
        <v>9418.8239340152013</v>
      </c>
    </row>
    <row r="1053" spans="1:12" x14ac:dyDescent="0.25">
      <c r="A1053">
        <v>88</v>
      </c>
      <c r="B1053">
        <v>0</v>
      </c>
      <c r="C1053">
        <v>1</v>
      </c>
      <c r="D1053">
        <v>22720</v>
      </c>
      <c r="F1053" s="68">
        <v>3.9944401861911928E-2</v>
      </c>
      <c r="G1053" s="68">
        <v>0.54540343287217574</v>
      </c>
      <c r="H1053" s="68">
        <v>0.41465216526591248</v>
      </c>
      <c r="J1053" s="39">
        <f>$D1053*F1053</f>
        <v>907.53681030263897</v>
      </c>
      <c r="K1053" s="39">
        <f>$D1053*G1053</f>
        <v>12391.565994855833</v>
      </c>
      <c r="L1053" s="39">
        <f>$D1053*H1053</f>
        <v>9420.897194841531</v>
      </c>
    </row>
    <row r="1054" spans="1:12" x14ac:dyDescent="0.25">
      <c r="A1054">
        <v>89</v>
      </c>
      <c r="B1054">
        <v>0</v>
      </c>
      <c r="C1054">
        <v>1</v>
      </c>
      <c r="D1054">
        <v>22201</v>
      </c>
      <c r="F1054" s="68">
        <v>3.9729958128231692E-2</v>
      </c>
      <c r="G1054" s="68">
        <v>0.52738709662017957</v>
      </c>
      <c r="H1054" s="68">
        <v>0.43288294525158871</v>
      </c>
      <c r="J1054" s="39">
        <f t="shared" ref="J1054:J1079" si="97">$D1054*F1054</f>
        <v>882.04480040487181</v>
      </c>
      <c r="K1054" s="39">
        <f t="shared" ref="K1054:K1079" si="98">$D1054*G1054</f>
        <v>11708.520932064606</v>
      </c>
      <c r="L1054" s="39">
        <f t="shared" ref="L1054:L1079" si="99">$D1054*H1054</f>
        <v>9610.4342675305215</v>
      </c>
    </row>
    <row r="1055" spans="1:12" x14ac:dyDescent="0.25">
      <c r="A1055">
        <v>90</v>
      </c>
      <c r="B1055">
        <v>0</v>
      </c>
      <c r="C1055">
        <v>1</v>
      </c>
      <c r="D1055">
        <v>18794</v>
      </c>
      <c r="F1055" s="68">
        <v>3.0759394375732045E-2</v>
      </c>
      <c r="G1055" s="68">
        <v>0.50045185416017446</v>
      </c>
      <c r="H1055" s="68">
        <v>0.46878875146409343</v>
      </c>
      <c r="J1055" s="39">
        <f t="shared" si="97"/>
        <v>578.09205789750808</v>
      </c>
      <c r="K1055" s="39">
        <f t="shared" si="98"/>
        <v>9405.4921470863192</v>
      </c>
      <c r="L1055" s="39">
        <f t="shared" si="99"/>
        <v>8810.4157950161716</v>
      </c>
    </row>
    <row r="1056" spans="1:12" x14ac:dyDescent="0.25">
      <c r="A1056">
        <v>91</v>
      </c>
      <c r="B1056">
        <v>0</v>
      </c>
      <c r="C1056">
        <v>1</v>
      </c>
      <c r="D1056">
        <v>14323</v>
      </c>
      <c r="F1056" s="68">
        <v>3.699677839805228E-2</v>
      </c>
      <c r="G1056" s="68">
        <v>0.47748426965897395</v>
      </c>
      <c r="H1056" s="68">
        <v>0.48551895194297384</v>
      </c>
      <c r="J1056" s="39">
        <f t="shared" si="97"/>
        <v>529.90485699530279</v>
      </c>
      <c r="K1056" s="39">
        <f t="shared" si="98"/>
        <v>6839.0071943254843</v>
      </c>
      <c r="L1056" s="39">
        <f t="shared" si="99"/>
        <v>6954.0879486792146</v>
      </c>
    </row>
    <row r="1057" spans="1:12" x14ac:dyDescent="0.25">
      <c r="A1057">
        <v>92</v>
      </c>
      <c r="B1057">
        <v>0</v>
      </c>
      <c r="C1057">
        <v>1</v>
      </c>
      <c r="D1057">
        <v>9428</v>
      </c>
      <c r="F1057" s="68">
        <v>5.6487967294292236E-2</v>
      </c>
      <c r="G1057" s="68">
        <v>0.5137441089834931</v>
      </c>
      <c r="H1057" s="68">
        <v>0.42976792372221467</v>
      </c>
      <c r="J1057" s="39">
        <f t="shared" si="97"/>
        <v>532.5685556505872</v>
      </c>
      <c r="K1057" s="39">
        <f t="shared" si="98"/>
        <v>4843.5794594963727</v>
      </c>
      <c r="L1057" s="39">
        <f t="shared" si="99"/>
        <v>4051.85198485304</v>
      </c>
    </row>
    <row r="1058" spans="1:12" x14ac:dyDescent="0.25">
      <c r="A1058">
        <v>93</v>
      </c>
      <c r="B1058">
        <v>0</v>
      </c>
      <c r="C1058">
        <v>1</v>
      </c>
      <c r="D1058">
        <v>14021</v>
      </c>
      <c r="F1058" s="68">
        <v>4.5854397792846176E-2</v>
      </c>
      <c r="G1058" s="68">
        <v>0.58811167887466242</v>
      </c>
      <c r="H1058" s="68">
        <v>0.36603392333249141</v>
      </c>
      <c r="J1058" s="39">
        <f t="shared" si="97"/>
        <v>642.92451145349628</v>
      </c>
      <c r="K1058" s="39">
        <f t="shared" si="98"/>
        <v>8245.9138495016414</v>
      </c>
      <c r="L1058" s="39">
        <f t="shared" si="99"/>
        <v>5132.1616390448617</v>
      </c>
    </row>
    <row r="1059" spans="1:12" x14ac:dyDescent="0.25">
      <c r="A1059">
        <v>94</v>
      </c>
      <c r="B1059">
        <v>0</v>
      </c>
      <c r="C1059">
        <v>1</v>
      </c>
      <c r="D1059">
        <v>14691</v>
      </c>
      <c r="F1059" s="68">
        <v>3.7531808542865801E-2</v>
      </c>
      <c r="G1059" s="68">
        <v>0.53492047864283554</v>
      </c>
      <c r="H1059" s="68">
        <v>0.42754771281429871</v>
      </c>
      <c r="J1059" s="39">
        <f t="shared" si="97"/>
        <v>551.3797993032415</v>
      </c>
      <c r="K1059" s="39">
        <f t="shared" si="98"/>
        <v>7858.5167517418968</v>
      </c>
      <c r="L1059" s="39">
        <f t="shared" si="99"/>
        <v>6281.103448954862</v>
      </c>
    </row>
    <row r="1060" spans="1:12" x14ac:dyDescent="0.25">
      <c r="A1060">
        <v>95</v>
      </c>
      <c r="B1060">
        <v>0</v>
      </c>
      <c r="C1060">
        <v>1</v>
      </c>
      <c r="D1060">
        <v>12455</v>
      </c>
      <c r="F1060" s="68">
        <v>4.1402038455662496E-2</v>
      </c>
      <c r="G1060" s="68">
        <v>0.49377519619122451</v>
      </c>
      <c r="H1060" s="68">
        <v>0.46482276535311301</v>
      </c>
      <c r="J1060" s="39">
        <f t="shared" si="97"/>
        <v>515.66238896527636</v>
      </c>
      <c r="K1060" s="39">
        <f t="shared" si="98"/>
        <v>6149.9700685617008</v>
      </c>
      <c r="L1060" s="39">
        <f t="shared" si="99"/>
        <v>5789.3675424730227</v>
      </c>
    </row>
    <row r="1061" spans="1:12" x14ac:dyDescent="0.25">
      <c r="A1061">
        <v>96</v>
      </c>
      <c r="B1061">
        <v>0</v>
      </c>
      <c r="C1061">
        <v>1</v>
      </c>
      <c r="D1061">
        <v>12080</v>
      </c>
      <c r="F1061" s="68">
        <v>5.1592621801612337E-2</v>
      </c>
      <c r="G1061" s="68">
        <v>0.55090913073957237</v>
      </c>
      <c r="H1061" s="68">
        <v>0.39749824745881529</v>
      </c>
      <c r="J1061" s="39">
        <f t="shared" si="97"/>
        <v>623.23887136347707</v>
      </c>
      <c r="K1061" s="39">
        <f t="shared" si="98"/>
        <v>6654.982299334034</v>
      </c>
      <c r="L1061" s="39">
        <f t="shared" si="99"/>
        <v>4801.7788293024887</v>
      </c>
    </row>
    <row r="1062" spans="1:12" x14ac:dyDescent="0.25">
      <c r="A1062">
        <v>97</v>
      </c>
      <c r="B1062">
        <v>0</v>
      </c>
      <c r="C1062">
        <v>1</v>
      </c>
      <c r="D1062">
        <v>17709</v>
      </c>
      <c r="F1062" s="68">
        <v>4.5587951947592222E-2</v>
      </c>
      <c r="G1062" s="68">
        <v>0.56383420677488505</v>
      </c>
      <c r="H1062" s="68">
        <v>0.39057784127752265</v>
      </c>
      <c r="J1062" s="39">
        <f t="shared" si="97"/>
        <v>807.31704103991069</v>
      </c>
      <c r="K1062" s="39">
        <f t="shared" si="98"/>
        <v>9984.9399677764395</v>
      </c>
      <c r="L1062" s="39">
        <f t="shared" si="99"/>
        <v>6916.7429911836489</v>
      </c>
    </row>
    <row r="1063" spans="1:12" x14ac:dyDescent="0.25">
      <c r="A1063">
        <v>98</v>
      </c>
      <c r="B1063">
        <v>0</v>
      </c>
      <c r="C1063">
        <v>1</v>
      </c>
      <c r="D1063">
        <v>15536</v>
      </c>
      <c r="F1063" s="68">
        <v>4.8111887625523507E-2</v>
      </c>
      <c r="G1063" s="68">
        <v>0.55451281867003899</v>
      </c>
      <c r="H1063" s="68">
        <v>0.39737529370443736</v>
      </c>
      <c r="J1063" s="39">
        <f t="shared" si="97"/>
        <v>747.46628615013321</v>
      </c>
      <c r="K1063" s="39">
        <f t="shared" si="98"/>
        <v>8614.9111508577262</v>
      </c>
      <c r="L1063" s="39">
        <f t="shared" si="99"/>
        <v>6173.6225629921391</v>
      </c>
    </row>
    <row r="1064" spans="1:12" x14ac:dyDescent="0.25">
      <c r="A1064">
        <v>99</v>
      </c>
      <c r="B1064">
        <v>0</v>
      </c>
      <c r="C1064">
        <v>1</v>
      </c>
      <c r="D1064">
        <v>21867</v>
      </c>
      <c r="F1064" s="68">
        <v>6.5706815238374516E-2</v>
      </c>
      <c r="G1064" s="68">
        <v>0.55345111550961568</v>
      </c>
      <c r="H1064" s="68">
        <v>0.38084206925200986</v>
      </c>
      <c r="J1064" s="39">
        <f t="shared" si="97"/>
        <v>1436.8109288175356</v>
      </c>
      <c r="K1064" s="39">
        <f t="shared" si="98"/>
        <v>12102.315542848766</v>
      </c>
      <c r="L1064" s="39">
        <f t="shared" si="99"/>
        <v>8327.8735283336991</v>
      </c>
    </row>
    <row r="1065" spans="1:12" x14ac:dyDescent="0.25">
      <c r="A1065">
        <v>100</v>
      </c>
      <c r="B1065">
        <v>0</v>
      </c>
      <c r="C1065">
        <v>1</v>
      </c>
      <c r="D1065">
        <v>22595</v>
      </c>
      <c r="F1065" s="68">
        <v>8.4628139081345991E-2</v>
      </c>
      <c r="G1065" s="68">
        <v>0.5983826711237864</v>
      </c>
      <c r="H1065" s="68">
        <v>0.31698918979486757</v>
      </c>
      <c r="J1065" s="39">
        <f t="shared" si="97"/>
        <v>1912.1728025430127</v>
      </c>
      <c r="K1065" s="39">
        <f t="shared" si="98"/>
        <v>13520.456454041954</v>
      </c>
      <c r="L1065" s="39">
        <f t="shared" si="99"/>
        <v>7162.3707434150328</v>
      </c>
    </row>
    <row r="1066" spans="1:12" x14ac:dyDescent="0.25">
      <c r="A1066">
        <v>101</v>
      </c>
      <c r="B1066">
        <v>0</v>
      </c>
      <c r="C1066">
        <v>1</v>
      </c>
      <c r="D1066">
        <v>52960</v>
      </c>
      <c r="F1066" s="68">
        <v>6.5473255711052961E-2</v>
      </c>
      <c r="G1066" s="68">
        <v>0.64986668281832016</v>
      </c>
      <c r="H1066" s="68">
        <v>0.28466006147062695</v>
      </c>
      <c r="J1066" s="39">
        <f t="shared" si="97"/>
        <v>3467.4636224573646</v>
      </c>
      <c r="K1066" s="39">
        <f t="shared" si="98"/>
        <v>34416.939522058237</v>
      </c>
      <c r="L1066" s="39">
        <f t="shared" si="99"/>
        <v>15075.596855484404</v>
      </c>
    </row>
    <row r="1067" spans="1:12" x14ac:dyDescent="0.25">
      <c r="A1067">
        <v>102</v>
      </c>
      <c r="B1067">
        <v>0</v>
      </c>
      <c r="C1067">
        <v>1</v>
      </c>
      <c r="D1067">
        <v>89524</v>
      </c>
      <c r="F1067" s="68">
        <v>4.1684112207629936E-2</v>
      </c>
      <c r="G1067" s="68">
        <v>0.58806239178431907</v>
      </c>
      <c r="H1067" s="68">
        <v>0.37025349600805102</v>
      </c>
      <c r="J1067" s="39">
        <f t="shared" si="97"/>
        <v>3731.7284612758626</v>
      </c>
      <c r="K1067" s="39">
        <f t="shared" si="98"/>
        <v>52645.697562099384</v>
      </c>
      <c r="L1067" s="39">
        <f t="shared" si="99"/>
        <v>33146.573976624757</v>
      </c>
    </row>
    <row r="1068" spans="1:12" x14ac:dyDescent="0.25">
      <c r="A1068">
        <v>103</v>
      </c>
      <c r="B1068">
        <v>0</v>
      </c>
      <c r="C1068">
        <v>1</v>
      </c>
      <c r="D1068">
        <v>83058</v>
      </c>
      <c r="F1068" s="68">
        <v>3.5220605668285318E-2</v>
      </c>
      <c r="G1068" s="68">
        <v>0.5145657781770443</v>
      </c>
      <c r="H1068" s="68">
        <v>0.45021361615467043</v>
      </c>
      <c r="J1068" s="39">
        <f t="shared" si="97"/>
        <v>2925.3530655964419</v>
      </c>
      <c r="K1068" s="39">
        <f t="shared" si="98"/>
        <v>42738.804403828944</v>
      </c>
      <c r="L1068" s="39">
        <f t="shared" si="99"/>
        <v>37393.842530574613</v>
      </c>
    </row>
    <row r="1069" spans="1:12" x14ac:dyDescent="0.25">
      <c r="A1069">
        <v>104</v>
      </c>
      <c r="B1069">
        <v>0</v>
      </c>
      <c r="C1069">
        <v>1</v>
      </c>
      <c r="D1069">
        <v>65623</v>
      </c>
      <c r="F1069" s="68">
        <v>4.5795831135200797E-2</v>
      </c>
      <c r="G1069" s="68">
        <v>0.49564181356123876</v>
      </c>
      <c r="H1069" s="68">
        <v>0.45856235530356043</v>
      </c>
      <c r="J1069" s="39">
        <f t="shared" si="97"/>
        <v>3005.2598265852821</v>
      </c>
      <c r="K1069" s="39">
        <f t="shared" si="98"/>
        <v>32525.502731329172</v>
      </c>
      <c r="L1069" s="39">
        <f t="shared" si="99"/>
        <v>30092.237442085545</v>
      </c>
    </row>
    <row r="1070" spans="1:12" x14ac:dyDescent="0.25">
      <c r="A1070">
        <v>105</v>
      </c>
      <c r="B1070">
        <v>0</v>
      </c>
      <c r="C1070">
        <v>1</v>
      </c>
      <c r="D1070">
        <v>60272</v>
      </c>
      <c r="F1070" s="68">
        <v>4.2075371746434838E-2</v>
      </c>
      <c r="G1070" s="68">
        <v>0.55091901906003016</v>
      </c>
      <c r="H1070" s="68">
        <v>0.40700560919353512</v>
      </c>
      <c r="J1070" s="39">
        <f t="shared" si="97"/>
        <v>2535.9668059011206</v>
      </c>
      <c r="K1070" s="39">
        <f t="shared" si="98"/>
        <v>33204.991116786136</v>
      </c>
      <c r="L1070" s="39">
        <f t="shared" si="99"/>
        <v>24531.042077312748</v>
      </c>
    </row>
    <row r="1071" spans="1:12" x14ac:dyDescent="0.25">
      <c r="A1071">
        <v>106</v>
      </c>
      <c r="B1071">
        <v>0</v>
      </c>
      <c r="C1071">
        <v>1</v>
      </c>
      <c r="D1071">
        <v>77573</v>
      </c>
      <c r="F1071" s="68">
        <v>3.4984258500259498E-2</v>
      </c>
      <c r="G1071" s="68">
        <v>0.52568853530374182</v>
      </c>
      <c r="H1071" s="68">
        <v>0.43932720619599869</v>
      </c>
      <c r="J1071" s="39">
        <f t="shared" si="97"/>
        <v>2713.83388464063</v>
      </c>
      <c r="K1071" s="39">
        <f t="shared" si="98"/>
        <v>40779.236749117161</v>
      </c>
      <c r="L1071" s="39">
        <f t="shared" si="99"/>
        <v>34079.929366242206</v>
      </c>
    </row>
    <row r="1072" spans="1:12" x14ac:dyDescent="0.25">
      <c r="A1072">
        <v>107</v>
      </c>
      <c r="B1072">
        <v>0</v>
      </c>
      <c r="C1072">
        <v>1</v>
      </c>
      <c r="D1072">
        <v>37035</v>
      </c>
      <c r="F1072" s="68">
        <v>4.3627046447187408E-2</v>
      </c>
      <c r="G1072" s="68">
        <v>0.47713348833794644</v>
      </c>
      <c r="H1072" s="68">
        <v>0.47923946521486616</v>
      </c>
      <c r="J1072" s="39">
        <f t="shared" si="97"/>
        <v>1615.7276651715856</v>
      </c>
      <c r="K1072" s="39">
        <f t="shared" si="98"/>
        <v>17670.638740595845</v>
      </c>
      <c r="L1072" s="39">
        <f t="shared" si="99"/>
        <v>17748.633594232568</v>
      </c>
    </row>
    <row r="1073" spans="1:13" x14ac:dyDescent="0.25">
      <c r="A1073">
        <v>108</v>
      </c>
      <c r="B1073">
        <v>0</v>
      </c>
      <c r="C1073">
        <v>1</v>
      </c>
      <c r="D1073">
        <v>55532</v>
      </c>
      <c r="F1073" s="68">
        <v>5.218904103658481E-2</v>
      </c>
      <c r="G1073" s="68">
        <v>0.56107592301552367</v>
      </c>
      <c r="H1073" s="68">
        <v>0.38673503594789155</v>
      </c>
      <c r="J1073" s="39">
        <f t="shared" si="97"/>
        <v>2898.1618268436278</v>
      </c>
      <c r="K1073" s="39">
        <f t="shared" si="98"/>
        <v>31157.66815689806</v>
      </c>
      <c r="L1073" s="39">
        <f t="shared" si="99"/>
        <v>21476.170016258315</v>
      </c>
    </row>
    <row r="1074" spans="1:13" x14ac:dyDescent="0.25">
      <c r="A1074">
        <v>109</v>
      </c>
      <c r="B1074">
        <v>0</v>
      </c>
      <c r="C1074">
        <v>1</v>
      </c>
      <c r="D1074">
        <v>53881</v>
      </c>
      <c r="F1074" s="68">
        <v>5.4596521105467956E-2</v>
      </c>
      <c r="G1074" s="68">
        <v>0.56164174217154794</v>
      </c>
      <c r="H1074" s="68">
        <v>0.38376173672298414</v>
      </c>
      <c r="J1074" s="39">
        <f t="shared" si="97"/>
        <v>2941.7151536837191</v>
      </c>
      <c r="K1074" s="39">
        <f t="shared" si="98"/>
        <v>30261.818709945175</v>
      </c>
      <c r="L1074" s="39">
        <f t="shared" si="99"/>
        <v>20677.466136371109</v>
      </c>
    </row>
    <row r="1075" spans="1:13" x14ac:dyDescent="0.25">
      <c r="A1075">
        <v>110</v>
      </c>
      <c r="B1075">
        <v>0</v>
      </c>
      <c r="C1075">
        <v>1</v>
      </c>
      <c r="D1075">
        <v>72364</v>
      </c>
      <c r="F1075" s="68">
        <v>4.7368453937173267E-2</v>
      </c>
      <c r="G1075" s="68">
        <v>0.58732648729688897</v>
      </c>
      <c r="H1075" s="68">
        <v>0.36530505876593788</v>
      </c>
      <c r="J1075" s="39">
        <f t="shared" si="97"/>
        <v>3427.7708007096062</v>
      </c>
      <c r="K1075" s="39">
        <f t="shared" si="98"/>
        <v>42501.293926752071</v>
      </c>
      <c r="L1075" s="39">
        <f t="shared" si="99"/>
        <v>26434.935272538329</v>
      </c>
    </row>
    <row r="1076" spans="1:13" x14ac:dyDescent="0.25">
      <c r="A1076">
        <v>111</v>
      </c>
      <c r="B1076">
        <v>0</v>
      </c>
      <c r="C1076">
        <v>1</v>
      </c>
      <c r="D1076">
        <v>80574</v>
      </c>
      <c r="F1076" s="68">
        <v>3.6741574547253818E-2</v>
      </c>
      <c r="G1076" s="68">
        <v>0.53948644396546042</v>
      </c>
      <c r="H1076" s="68">
        <v>0.42377198148728579</v>
      </c>
      <c r="J1076" s="39">
        <f t="shared" si="97"/>
        <v>2960.415627570429</v>
      </c>
      <c r="K1076" s="39">
        <f t="shared" si="98"/>
        <v>43468.58073607301</v>
      </c>
      <c r="L1076" s="39">
        <f t="shared" si="99"/>
        <v>34145.003636356567</v>
      </c>
    </row>
    <row r="1077" spans="1:13" x14ac:dyDescent="0.25">
      <c r="A1077">
        <v>112</v>
      </c>
      <c r="B1077">
        <v>0</v>
      </c>
      <c r="C1077">
        <v>1</v>
      </c>
      <c r="D1077">
        <v>58300</v>
      </c>
      <c r="F1077" s="68">
        <v>4.3162168500009965E-2</v>
      </c>
      <c r="G1077" s="68">
        <v>0.50656708319858501</v>
      </c>
      <c r="H1077" s="68">
        <v>0.45027074830140501</v>
      </c>
      <c r="J1077" s="39">
        <f t="shared" si="97"/>
        <v>2516.354423550581</v>
      </c>
      <c r="K1077" s="39">
        <f t="shared" si="98"/>
        <v>29532.860950477505</v>
      </c>
      <c r="L1077" s="39">
        <f t="shared" si="99"/>
        <v>26250.784625971912</v>
      </c>
    </row>
    <row r="1078" spans="1:13" x14ac:dyDescent="0.25">
      <c r="A1078">
        <v>113</v>
      </c>
      <c r="B1078">
        <v>0</v>
      </c>
      <c r="C1078">
        <v>1</v>
      </c>
      <c r="D1078">
        <v>67603</v>
      </c>
      <c r="F1078" s="68">
        <v>4.6198300779749554E-2</v>
      </c>
      <c r="G1078" s="68">
        <v>0.54770849538104016</v>
      </c>
      <c r="H1078" s="68">
        <v>0.40609320383921022</v>
      </c>
      <c r="J1078" s="39">
        <f t="shared" si="97"/>
        <v>3123.1437276134093</v>
      </c>
      <c r="K1078" s="39">
        <f t="shared" si="98"/>
        <v>37026.73741324446</v>
      </c>
      <c r="L1078" s="39">
        <f t="shared" si="99"/>
        <v>27453.118859142127</v>
      </c>
    </row>
    <row r="1079" spans="1:13" x14ac:dyDescent="0.25">
      <c r="A1079">
        <v>114</v>
      </c>
      <c r="B1079">
        <v>0</v>
      </c>
      <c r="C1079">
        <v>1</v>
      </c>
      <c r="D1079">
        <v>78304</v>
      </c>
      <c r="F1079" s="68">
        <v>5.5716474116913668E-2</v>
      </c>
      <c r="G1079" s="68">
        <v>0.55914394370360032</v>
      </c>
      <c r="H1079" s="68">
        <v>0.38513958217948618</v>
      </c>
      <c r="J1079" s="39">
        <f t="shared" si="97"/>
        <v>4362.8227892508075</v>
      </c>
      <c r="K1079" s="39">
        <f t="shared" si="98"/>
        <v>43783.207367766721</v>
      </c>
      <c r="L1079" s="39">
        <f t="shared" si="99"/>
        <v>30157.969842982486</v>
      </c>
    </row>
    <row r="1080" spans="1:13" x14ac:dyDescent="0.25">
      <c r="A1080">
        <v>115</v>
      </c>
      <c r="B1080">
        <v>0</v>
      </c>
      <c r="C1080">
        <v>1</v>
      </c>
      <c r="D1080">
        <v>73000</v>
      </c>
    </row>
    <row r="1081" spans="1:13" x14ac:dyDescent="0.25">
      <c r="A1081">
        <v>116</v>
      </c>
      <c r="B1081">
        <v>0</v>
      </c>
      <c r="C1081">
        <v>1</v>
      </c>
      <c r="D1081">
        <v>0</v>
      </c>
    </row>
    <row r="1082" spans="1:13" x14ac:dyDescent="0.25">
      <c r="A1082" t="s">
        <v>548</v>
      </c>
      <c r="B1082" t="s">
        <v>549</v>
      </c>
    </row>
    <row r="1083" spans="1:13" x14ac:dyDescent="0.25">
      <c r="A1083">
        <v>2</v>
      </c>
      <c r="B1083" t="s">
        <v>457</v>
      </c>
    </row>
    <row r="1084" spans="1:13" x14ac:dyDescent="0.25">
      <c r="A1084">
        <v>1</v>
      </c>
      <c r="B1084" t="s">
        <v>458</v>
      </c>
    </row>
    <row r="1085" spans="1:13" x14ac:dyDescent="0.25">
      <c r="A1085">
        <v>3</v>
      </c>
      <c r="B1085" t="s">
        <v>491</v>
      </c>
    </row>
    <row r="1086" spans="1:13" x14ac:dyDescent="0.25">
      <c r="A1086">
        <v>1</v>
      </c>
      <c r="B1086" t="s">
        <v>550</v>
      </c>
    </row>
    <row r="1087" spans="1:13" x14ac:dyDescent="0.25">
      <c r="A1087">
        <v>79</v>
      </c>
      <c r="B1087">
        <v>1</v>
      </c>
      <c r="C1087">
        <v>8497</v>
      </c>
      <c r="D1087">
        <v>24670</v>
      </c>
      <c r="E1087">
        <v>28989</v>
      </c>
      <c r="K1087">
        <v>8497</v>
      </c>
      <c r="L1087">
        <v>24670</v>
      </c>
      <c r="M1087">
        <v>28989</v>
      </c>
    </row>
    <row r="1088" spans="1:13" x14ac:dyDescent="0.25">
      <c r="A1088">
        <v>80</v>
      </c>
      <c r="B1088">
        <v>1</v>
      </c>
      <c r="C1088">
        <v>9049</v>
      </c>
      <c r="D1088">
        <v>26272</v>
      </c>
      <c r="E1088">
        <v>30871</v>
      </c>
      <c r="K1088">
        <v>9049</v>
      </c>
      <c r="L1088">
        <v>26272</v>
      </c>
      <c r="M1088">
        <v>30871</v>
      </c>
    </row>
    <row r="1089" spans="1:17" x14ac:dyDescent="0.25">
      <c r="A1089">
        <v>81</v>
      </c>
      <c r="B1089">
        <v>1</v>
      </c>
      <c r="C1089">
        <v>9411</v>
      </c>
      <c r="D1089">
        <v>27324</v>
      </c>
      <c r="E1089">
        <v>32107</v>
      </c>
      <c r="K1089">
        <v>9411</v>
      </c>
      <c r="L1089">
        <v>27324</v>
      </c>
      <c r="M1089">
        <v>32107</v>
      </c>
    </row>
    <row r="1090" spans="1:17" x14ac:dyDescent="0.25">
      <c r="A1090">
        <v>82</v>
      </c>
      <c r="B1090">
        <v>1</v>
      </c>
      <c r="C1090">
        <v>10136</v>
      </c>
      <c r="D1090">
        <v>29428</v>
      </c>
      <c r="E1090">
        <v>34580</v>
      </c>
      <c r="G1090" t="s">
        <v>602</v>
      </c>
      <c r="K1090">
        <v>10136</v>
      </c>
      <c r="L1090">
        <v>29428</v>
      </c>
      <c r="M1090">
        <v>34580</v>
      </c>
    </row>
    <row r="1091" spans="1:17" x14ac:dyDescent="0.25">
      <c r="A1091">
        <v>83</v>
      </c>
      <c r="B1091">
        <v>1</v>
      </c>
      <c r="C1091">
        <v>6592</v>
      </c>
      <c r="D1091">
        <v>19139</v>
      </c>
      <c r="E1091">
        <v>22489</v>
      </c>
      <c r="K1091">
        <v>6592</v>
      </c>
      <c r="L1091">
        <v>19139</v>
      </c>
      <c r="M1091">
        <v>22489</v>
      </c>
    </row>
    <row r="1092" spans="1:17" x14ac:dyDescent="0.25">
      <c r="A1092">
        <v>84</v>
      </c>
      <c r="B1092">
        <v>1</v>
      </c>
      <c r="C1092">
        <v>15767</v>
      </c>
      <c r="D1092">
        <v>45777</v>
      </c>
      <c r="E1092">
        <v>53791</v>
      </c>
      <c r="K1092">
        <v>15767</v>
      </c>
      <c r="L1092">
        <v>45777</v>
      </c>
      <c r="M1092">
        <v>53791</v>
      </c>
    </row>
    <row r="1093" spans="1:17" x14ac:dyDescent="0.25">
      <c r="A1093">
        <v>85</v>
      </c>
      <c r="B1093">
        <v>1</v>
      </c>
      <c r="C1093" s="39">
        <f t="shared" ref="C1093" si="100">G1093*K1093</f>
        <v>18970.837395133123</v>
      </c>
      <c r="D1093" s="39">
        <f t="shared" ref="D1093" si="101">H1093*L1093</f>
        <v>61682.864114404336</v>
      </c>
      <c r="E1093" s="39">
        <f t="shared" ref="E1093" si="102">I1093*M1093</f>
        <v>73119.409378968645</v>
      </c>
      <c r="G1093">
        <v>1.1088221050402201</v>
      </c>
      <c r="H1093">
        <v>1.2417785137681303</v>
      </c>
      <c r="I1093">
        <v>1.2527096468839392</v>
      </c>
      <c r="K1093">
        <v>17109</v>
      </c>
      <c r="L1093">
        <v>49673</v>
      </c>
      <c r="M1093">
        <v>58369</v>
      </c>
      <c r="O1093">
        <f t="shared" ref="O1093" si="103">K1093/SUM($K1093:$M1093)</f>
        <v>0.1367068581153966</v>
      </c>
      <c r="P1093">
        <f t="shared" ref="P1093" si="104">L1093/SUM($K1093:$M1093)</f>
        <v>0.39690453931650566</v>
      </c>
      <c r="Q1093">
        <f t="shared" ref="Q1093" si="105">M1093/SUM($K1093:$M1093)</f>
        <v>0.46638860256809772</v>
      </c>
    </row>
    <row r="1094" spans="1:17" x14ac:dyDescent="0.25">
      <c r="A1094">
        <v>86</v>
      </c>
      <c r="B1094">
        <v>1</v>
      </c>
      <c r="C1094" s="39">
        <f t="shared" ref="C1094:C1095" si="106">G1094*K1094</f>
        <v>17174.545584967967</v>
      </c>
      <c r="D1094" s="39">
        <f t="shared" ref="D1094:D1095" si="107">H1094*L1094</f>
        <v>45917.244103604156</v>
      </c>
      <c r="E1094" s="39">
        <f t="shared" ref="E1094:E1095" si="108">I1094*M1094</f>
        <v>92676.712386120707</v>
      </c>
      <c r="G1094">
        <v>1.1088221050402201</v>
      </c>
      <c r="H1094">
        <v>1.2417785137681303</v>
      </c>
      <c r="I1094">
        <v>1.2527096468839392</v>
      </c>
      <c r="K1094">
        <v>15489</v>
      </c>
      <c r="L1094">
        <v>36977</v>
      </c>
      <c r="M1094">
        <v>73981</v>
      </c>
      <c r="O1094">
        <f t="shared" ref="O1094:O1095" si="109">K1094/SUM($K1094:$M1094)</f>
        <v>0.12249400934778998</v>
      </c>
      <c r="P1094">
        <f t="shared" ref="P1094:P1095" si="110">L1094/SUM($K1094:$M1094)</f>
        <v>0.29243082081820843</v>
      </c>
      <c r="Q1094">
        <f t="shared" ref="Q1094:Q1095" si="111">M1094/SUM($K1094:$M1094)</f>
        <v>0.58507516983400165</v>
      </c>
    </row>
    <row r="1095" spans="1:17" x14ac:dyDescent="0.25">
      <c r="A1095">
        <v>87</v>
      </c>
      <c r="B1095">
        <v>1</v>
      </c>
      <c r="C1095" s="39">
        <f t="shared" si="106"/>
        <v>16087.899922028553</v>
      </c>
      <c r="D1095" s="39">
        <f t="shared" si="107"/>
        <v>47315.48671010707</v>
      </c>
      <c r="E1095" s="39">
        <f t="shared" si="108"/>
        <v>71197.752780648676</v>
      </c>
      <c r="G1095">
        <v>1.1088221050402201</v>
      </c>
      <c r="H1095">
        <v>1.2417785137681303</v>
      </c>
      <c r="I1095">
        <v>1.2527096468839392</v>
      </c>
      <c r="K1095">
        <v>14509</v>
      </c>
      <c r="L1095">
        <v>38103</v>
      </c>
      <c r="M1095">
        <v>56835</v>
      </c>
      <c r="O1095">
        <f t="shared" si="109"/>
        <v>0.13256644768700832</v>
      </c>
      <c r="P1095">
        <f t="shared" si="110"/>
        <v>0.34814110939541515</v>
      </c>
      <c r="Q1095">
        <f t="shared" si="111"/>
        <v>0.51929244291757659</v>
      </c>
    </row>
    <row r="1096" spans="1:17" x14ac:dyDescent="0.25">
      <c r="A1096">
        <v>88</v>
      </c>
      <c r="B1096">
        <v>1</v>
      </c>
      <c r="C1096" s="39">
        <f>G1096*K1096</f>
        <v>19891.159742316508</v>
      </c>
      <c r="D1096" s="39">
        <f>H1096*L1096</f>
        <v>99872.520526829423</v>
      </c>
      <c r="E1096" s="39">
        <f>I1096*M1096</f>
        <v>115491.06047517101</v>
      </c>
      <c r="G1096" s="38">
        <v>1.1088221050402201</v>
      </c>
      <c r="H1096" s="38">
        <v>1.2417785137681303</v>
      </c>
      <c r="I1096" s="38">
        <v>1.2527096468839392</v>
      </c>
      <c r="K1096">
        <v>17939</v>
      </c>
      <c r="L1096">
        <v>80427</v>
      </c>
      <c r="M1096">
        <v>92193</v>
      </c>
      <c r="O1096">
        <f>K1096/SUM($K1096:$M1096)</f>
        <v>9.4138823146637005E-2</v>
      </c>
      <c r="P1096">
        <f>L1096/SUM($K1096:$M1096)</f>
        <v>0.42205826017139048</v>
      </c>
      <c r="Q1096">
        <f>M1096/SUM($K1096:$M1096)</f>
        <v>0.48380291668197251</v>
      </c>
    </row>
    <row r="1097" spans="1:17" x14ac:dyDescent="0.25">
      <c r="A1097">
        <v>89</v>
      </c>
      <c r="B1097">
        <v>1</v>
      </c>
      <c r="C1097" s="39">
        <f t="shared" ref="C1097:C1121" si="112">G1097*K1097</f>
        <v>19358.535411956011</v>
      </c>
      <c r="D1097" s="39">
        <f t="shared" ref="D1097:D1121" si="113">H1097*L1097</f>
        <v>35381.494181692658</v>
      </c>
      <c r="E1097" s="39">
        <f t="shared" ref="E1097:E1121" si="114">I1097*M1097</f>
        <v>89078.537422850437</v>
      </c>
      <c r="G1097" s="38">
        <v>1.113391350546731</v>
      </c>
      <c r="H1097" s="38">
        <v>1.2478924340173054</v>
      </c>
      <c r="I1097" s="38">
        <v>1.2565209177612802</v>
      </c>
      <c r="K1097">
        <v>17387</v>
      </c>
      <c r="L1097">
        <v>28353</v>
      </c>
      <c r="M1097">
        <v>70893</v>
      </c>
      <c r="O1097">
        <f t="shared" ref="O1097:O1121" si="115">K1097/SUM($K1097:$M1097)</f>
        <v>0.14907444719761989</v>
      </c>
      <c r="P1097">
        <f t="shared" ref="P1097:P1121" si="116">L1097/SUM($K1097:$M1097)</f>
        <v>0.24309586480670137</v>
      </c>
      <c r="Q1097">
        <f t="shared" ref="Q1097:Q1121" si="117">M1097/SUM($K1097:$M1097)</f>
        <v>0.60782968799567871</v>
      </c>
    </row>
    <row r="1098" spans="1:17" x14ac:dyDescent="0.25">
      <c r="A1098">
        <v>90</v>
      </c>
      <c r="B1098">
        <v>1</v>
      </c>
      <c r="C1098" s="39">
        <f t="shared" si="112"/>
        <v>9991.3751203734355</v>
      </c>
      <c r="D1098" s="39">
        <f>H1098*L1098</f>
        <v>41009.162348932936</v>
      </c>
      <c r="E1098" s="39">
        <f t="shared" si="114"/>
        <v>63001.75019657705</v>
      </c>
      <c r="G1098" s="38">
        <v>1.1147355930350815</v>
      </c>
      <c r="H1098" s="38">
        <v>1.2436440439403469</v>
      </c>
      <c r="I1098" s="38">
        <v>1.2544901574356753</v>
      </c>
      <c r="K1098">
        <v>8963</v>
      </c>
      <c r="L1098">
        <v>32975</v>
      </c>
      <c r="M1098">
        <v>50221</v>
      </c>
      <c r="O1098">
        <f t="shared" si="115"/>
        <v>9.7255829598845475E-2</v>
      </c>
      <c r="P1098">
        <f t="shared" si="116"/>
        <v>0.35780553174405105</v>
      </c>
      <c r="Q1098">
        <f t="shared" si="117"/>
        <v>0.54493863865710346</v>
      </c>
    </row>
    <row r="1099" spans="1:17" x14ac:dyDescent="0.25">
      <c r="A1099">
        <v>91</v>
      </c>
      <c r="B1099">
        <v>1</v>
      </c>
      <c r="C1099" s="39">
        <f t="shared" si="112"/>
        <v>15663.399355526744</v>
      </c>
      <c r="D1099" s="39">
        <f t="shared" si="113"/>
        <v>38959.880793981254</v>
      </c>
      <c r="E1099" s="39">
        <f t="shared" si="114"/>
        <v>66800.735628323266</v>
      </c>
      <c r="G1099" s="38">
        <v>1.1186544319044953</v>
      </c>
      <c r="H1099" s="38">
        <v>1.2457594421558245</v>
      </c>
      <c r="I1099" s="38">
        <v>1.2569524062155097</v>
      </c>
      <c r="K1099">
        <v>14002</v>
      </c>
      <c r="L1099">
        <v>31274</v>
      </c>
      <c r="M1099">
        <v>53145</v>
      </c>
      <c r="O1099">
        <f t="shared" si="115"/>
        <v>0.14226638623870921</v>
      </c>
      <c r="P1099">
        <f t="shared" si="116"/>
        <v>0.3177573891750744</v>
      </c>
      <c r="Q1099">
        <f t="shared" si="117"/>
        <v>0.5399762245862163</v>
      </c>
    </row>
    <row r="1100" spans="1:17" x14ac:dyDescent="0.25">
      <c r="A1100">
        <v>92</v>
      </c>
      <c r="B1100">
        <v>1</v>
      </c>
      <c r="C1100" s="39">
        <f t="shared" si="112"/>
        <v>11073.987413074747</v>
      </c>
      <c r="D1100" s="39">
        <f t="shared" si="113"/>
        <v>66645.315537220798</v>
      </c>
      <c r="E1100" s="39">
        <f t="shared" si="114"/>
        <v>62461.41795151095</v>
      </c>
      <c r="G1100" s="38">
        <v>1.1162168544576905</v>
      </c>
      <c r="H1100" s="38">
        <v>1.2705478235638998</v>
      </c>
      <c r="I1100" s="38">
        <v>1.2602683094207447</v>
      </c>
      <c r="K1100">
        <v>9921</v>
      </c>
      <c r="L1100">
        <v>52454</v>
      </c>
      <c r="M1100">
        <v>49562</v>
      </c>
      <c r="O1100">
        <f t="shared" si="115"/>
        <v>8.8630211636902906E-2</v>
      </c>
      <c r="P1100">
        <f t="shared" si="116"/>
        <v>0.46860287483137836</v>
      </c>
      <c r="Q1100">
        <f t="shared" si="117"/>
        <v>0.44276691353171871</v>
      </c>
    </row>
    <row r="1101" spans="1:17" x14ac:dyDescent="0.25">
      <c r="A1101">
        <v>93</v>
      </c>
      <c r="B1101">
        <v>1</v>
      </c>
      <c r="C1101" s="39">
        <f t="shared" si="112"/>
        <v>7889.5300597755604</v>
      </c>
      <c r="D1101" s="39">
        <f t="shared" si="113"/>
        <v>16964.313560494629</v>
      </c>
      <c r="E1101" s="39">
        <f t="shared" si="114"/>
        <v>43120.320837675077</v>
      </c>
      <c r="G1101" s="38">
        <v>1.1168643912479559</v>
      </c>
      <c r="H1101" s="38">
        <v>1.2438091913259497</v>
      </c>
      <c r="I1101" s="38">
        <v>1.2556147235942892</v>
      </c>
      <c r="K1101">
        <v>7064</v>
      </c>
      <c r="L1101">
        <v>13639</v>
      </c>
      <c r="M1101">
        <v>34342</v>
      </c>
      <c r="O1101">
        <f t="shared" si="115"/>
        <v>0.1283313652466164</v>
      </c>
      <c r="P1101">
        <f t="shared" si="116"/>
        <v>0.24777908983558905</v>
      </c>
      <c r="Q1101">
        <f t="shared" si="117"/>
        <v>0.62388954491779458</v>
      </c>
    </row>
    <row r="1102" spans="1:17" x14ac:dyDescent="0.25">
      <c r="A1102">
        <v>94</v>
      </c>
      <c r="B1102">
        <v>1</v>
      </c>
      <c r="C1102" s="39">
        <f t="shared" si="112"/>
        <v>2841.6998129771559</v>
      </c>
      <c r="D1102" s="39">
        <f t="shared" si="113"/>
        <v>83930.779419986677</v>
      </c>
      <c r="E1102" s="39">
        <f t="shared" si="114"/>
        <v>67092.825513330521</v>
      </c>
      <c r="G1102" s="38">
        <v>1.1113413425800376</v>
      </c>
      <c r="H1102" s="38">
        <v>1.251390777098355</v>
      </c>
      <c r="I1102" s="38">
        <v>1.2550098300286292</v>
      </c>
      <c r="K1102">
        <v>2557</v>
      </c>
      <c r="L1102">
        <v>67070</v>
      </c>
      <c r="M1102">
        <v>53460</v>
      </c>
      <c r="O1102">
        <f t="shared" si="115"/>
        <v>2.0773924134961451E-2</v>
      </c>
      <c r="P1102">
        <f t="shared" si="116"/>
        <v>0.54489913638320864</v>
      </c>
      <c r="Q1102">
        <f t="shared" si="117"/>
        <v>0.43432693948182993</v>
      </c>
    </row>
    <row r="1103" spans="1:17" x14ac:dyDescent="0.25">
      <c r="A1103">
        <v>95</v>
      </c>
      <c r="B1103">
        <v>1</v>
      </c>
      <c r="C1103" s="39">
        <f t="shared" si="112"/>
        <v>30403.609011832341</v>
      </c>
      <c r="D1103" s="39">
        <f t="shared" si="113"/>
        <v>20991.394425744536</v>
      </c>
      <c r="E1103" s="39">
        <f t="shared" si="114"/>
        <v>89224.37798839547</v>
      </c>
      <c r="G1103" s="38">
        <v>1.117697559437995</v>
      </c>
      <c r="H1103" s="38">
        <v>1.2493390325999605</v>
      </c>
      <c r="I1103" s="38">
        <v>1.25639824811867</v>
      </c>
      <c r="K1103">
        <v>27202</v>
      </c>
      <c r="L1103">
        <v>16802</v>
      </c>
      <c r="M1103">
        <v>71016</v>
      </c>
      <c r="O1103">
        <f t="shared" si="115"/>
        <v>0.23649800034776561</v>
      </c>
      <c r="P1103">
        <f t="shared" si="116"/>
        <v>0.14607894279255781</v>
      </c>
      <c r="Q1103">
        <f t="shared" si="117"/>
        <v>0.61742305685967658</v>
      </c>
    </row>
    <row r="1104" spans="1:17" x14ac:dyDescent="0.25">
      <c r="A1104">
        <v>96</v>
      </c>
      <c r="B1104">
        <v>1</v>
      </c>
      <c r="C1104" s="39">
        <f t="shared" si="112"/>
        <v>14641.488808003738</v>
      </c>
      <c r="D1104" s="39">
        <f t="shared" si="113"/>
        <v>95981.467797353544</v>
      </c>
      <c r="E1104" s="39">
        <f t="shared" si="114"/>
        <v>43057.3488199891</v>
      </c>
      <c r="G1104" s="38">
        <v>1.1082801308003738</v>
      </c>
      <c r="H1104" s="38">
        <v>1.2401828046122201</v>
      </c>
      <c r="I1104" s="38">
        <v>1.2567085640064533</v>
      </c>
      <c r="K1104">
        <v>13211</v>
      </c>
      <c r="L1104">
        <v>77393</v>
      </c>
      <c r="M1104">
        <v>34262</v>
      </c>
      <c r="O1104">
        <f t="shared" si="115"/>
        <v>0.10580141912129803</v>
      </c>
      <c r="P1104">
        <f t="shared" si="116"/>
        <v>0.61980843464193613</v>
      </c>
      <c r="Q1104">
        <f t="shared" si="117"/>
        <v>0.27439014623676583</v>
      </c>
    </row>
    <row r="1105" spans="1:17" x14ac:dyDescent="0.25">
      <c r="A1105">
        <v>97</v>
      </c>
      <c r="B1105">
        <v>1</v>
      </c>
      <c r="C1105" s="39">
        <f t="shared" si="112"/>
        <v>8148.8624315560046</v>
      </c>
      <c r="D1105" s="39">
        <f t="shared" si="113"/>
        <v>23496.629590033619</v>
      </c>
      <c r="E1105" s="39">
        <f t="shared" si="114"/>
        <v>60699.366824857418</v>
      </c>
      <c r="G1105" s="38">
        <v>1.1077844523594351</v>
      </c>
      <c r="H1105" s="38">
        <v>1.2392083534641432</v>
      </c>
      <c r="I1105" s="38">
        <v>1.2529024877671975</v>
      </c>
      <c r="K1105">
        <v>7356</v>
      </c>
      <c r="L1105">
        <v>18961</v>
      </c>
      <c r="M1105">
        <v>48447</v>
      </c>
      <c r="O1105">
        <f t="shared" si="115"/>
        <v>9.8389599272377073E-2</v>
      </c>
      <c r="P1105">
        <f t="shared" si="116"/>
        <v>0.2536113637579584</v>
      </c>
      <c r="Q1105">
        <f t="shared" si="117"/>
        <v>0.64799903696966454</v>
      </c>
    </row>
    <row r="1106" spans="1:17" x14ac:dyDescent="0.25">
      <c r="A1106">
        <v>98</v>
      </c>
      <c r="B1106">
        <v>1</v>
      </c>
      <c r="C1106" s="39">
        <f t="shared" si="112"/>
        <v>7970.4397376491679</v>
      </c>
      <c r="D1106" s="39">
        <f t="shared" si="113"/>
        <v>42238.035728060138</v>
      </c>
      <c r="E1106" s="39">
        <f t="shared" si="114"/>
        <v>53739.386539792358</v>
      </c>
      <c r="G1106" s="38">
        <v>1.1090078944829787</v>
      </c>
      <c r="H1106" s="38">
        <v>1.2394517204078919</v>
      </c>
      <c r="I1106" s="38">
        <v>1.2511789373889399</v>
      </c>
      <c r="K1106">
        <v>7187</v>
      </c>
      <c r="L1106">
        <v>34078</v>
      </c>
      <c r="M1106">
        <v>42951</v>
      </c>
      <c r="O1106">
        <f t="shared" si="115"/>
        <v>8.5340077894936833E-2</v>
      </c>
      <c r="P1106">
        <f t="shared" si="116"/>
        <v>0.40464994775339602</v>
      </c>
      <c r="Q1106">
        <f t="shared" si="117"/>
        <v>0.51000997435166717</v>
      </c>
    </row>
    <row r="1107" spans="1:17" x14ac:dyDescent="0.25">
      <c r="A1107">
        <v>99</v>
      </c>
      <c r="B1107">
        <v>1</v>
      </c>
      <c r="C1107" s="39">
        <f t="shared" si="112"/>
        <v>6172.8258581192367</v>
      </c>
      <c r="D1107" s="39">
        <f t="shared" si="113"/>
        <v>56866.897590318455</v>
      </c>
      <c r="E1107" s="39">
        <f t="shared" si="114"/>
        <v>41075.674068896631</v>
      </c>
      <c r="G1107" s="38">
        <v>1.1088244760408186</v>
      </c>
      <c r="H1107" s="38">
        <v>1.2388492601860108</v>
      </c>
      <c r="I1107" s="38">
        <v>1.251429609386608</v>
      </c>
      <c r="K1107">
        <v>5567</v>
      </c>
      <c r="L1107">
        <v>45903</v>
      </c>
      <c r="M1107">
        <v>32823</v>
      </c>
      <c r="O1107">
        <f t="shared" si="115"/>
        <v>6.6043443702324039E-2</v>
      </c>
      <c r="P1107">
        <f t="shared" si="116"/>
        <v>0.54456479185697504</v>
      </c>
      <c r="Q1107">
        <f t="shared" si="117"/>
        <v>0.38939176444070089</v>
      </c>
    </row>
    <row r="1108" spans="1:17" x14ac:dyDescent="0.25">
      <c r="A1108">
        <v>100</v>
      </c>
      <c r="B1108">
        <v>1</v>
      </c>
      <c r="C1108" s="39">
        <f t="shared" si="112"/>
        <v>19619.882834179298</v>
      </c>
      <c r="D1108" s="39">
        <f t="shared" si="113"/>
        <v>32125.857148999865</v>
      </c>
      <c r="E1108" s="39">
        <f t="shared" si="114"/>
        <v>31927.035242701659</v>
      </c>
      <c r="G1108" s="38">
        <v>1.109470868252618</v>
      </c>
      <c r="H1108" s="38">
        <v>1.2394235011188219</v>
      </c>
      <c r="I1108" s="38">
        <v>1.2535153216608426</v>
      </c>
      <c r="K1108">
        <v>17684</v>
      </c>
      <c r="L1108">
        <v>25920</v>
      </c>
      <c r="M1108">
        <v>25470</v>
      </c>
      <c r="O1108">
        <f t="shared" si="115"/>
        <v>0.25601528795205142</v>
      </c>
      <c r="P1108">
        <f t="shared" si="116"/>
        <v>0.37524973217129454</v>
      </c>
      <c r="Q1108">
        <f t="shared" si="117"/>
        <v>0.36873497987665405</v>
      </c>
    </row>
    <row r="1109" spans="1:17" x14ac:dyDescent="0.25">
      <c r="A1109">
        <v>101</v>
      </c>
      <c r="B1109">
        <v>1</v>
      </c>
      <c r="C1109" s="39">
        <f t="shared" si="112"/>
        <v>31767.787667222256</v>
      </c>
      <c r="D1109" s="39">
        <f t="shared" si="113"/>
        <v>100443.98425653069</v>
      </c>
      <c r="E1109" s="39">
        <f t="shared" si="114"/>
        <v>29059.759716590241</v>
      </c>
      <c r="G1109" s="38">
        <v>1.1080884463086349</v>
      </c>
      <c r="H1109" s="38">
        <v>1.2413211594168183</v>
      </c>
      <c r="I1109" s="38">
        <v>1.2554981299831609</v>
      </c>
      <c r="K1109">
        <v>28669</v>
      </c>
      <c r="L1109">
        <v>80917</v>
      </c>
      <c r="M1109">
        <v>23146</v>
      </c>
      <c r="O1109">
        <f t="shared" si="115"/>
        <v>0.21599162221619503</v>
      </c>
      <c r="P1109">
        <f t="shared" si="116"/>
        <v>0.60962691739746255</v>
      </c>
      <c r="Q1109">
        <f t="shared" si="117"/>
        <v>0.17438146038634239</v>
      </c>
    </row>
    <row r="1110" spans="1:17" x14ac:dyDescent="0.25">
      <c r="A1110">
        <v>102</v>
      </c>
      <c r="B1110">
        <v>1</v>
      </c>
      <c r="C1110" s="39">
        <f t="shared" si="112"/>
        <v>61734.153201936671</v>
      </c>
      <c r="D1110" s="39">
        <f t="shared" si="113"/>
        <v>75069.501346083809</v>
      </c>
      <c r="E1110" s="39">
        <f t="shared" si="114"/>
        <v>75957.380150146695</v>
      </c>
      <c r="G1110" s="38">
        <v>1.1087311997474258</v>
      </c>
      <c r="H1110" s="38">
        <v>1.2387910913725277</v>
      </c>
      <c r="I1110" s="38">
        <v>1.2523887906042324</v>
      </c>
      <c r="K1110">
        <v>55680</v>
      </c>
      <c r="L1110">
        <v>60599</v>
      </c>
      <c r="M1110">
        <v>60650</v>
      </c>
      <c r="O1110">
        <f>K1110/SUM($K1110:$M1110)</f>
        <v>0.31470250778560893</v>
      </c>
      <c r="P1110">
        <f t="shared" si="116"/>
        <v>0.3425046204974877</v>
      </c>
      <c r="Q1110">
        <f t="shared" si="117"/>
        <v>0.34279287171690337</v>
      </c>
    </row>
    <row r="1111" spans="1:17" x14ac:dyDescent="0.25">
      <c r="A1111">
        <v>103</v>
      </c>
      <c r="B1111">
        <v>1</v>
      </c>
      <c r="C1111" s="39">
        <f t="shared" si="112"/>
        <v>20521.184991954666</v>
      </c>
      <c r="D1111" s="39">
        <f t="shared" si="113"/>
        <v>130610.50704570295</v>
      </c>
      <c r="E1111" s="39">
        <f t="shared" si="114"/>
        <v>62708.48094011745</v>
      </c>
      <c r="G1111" s="38">
        <v>1.1072183550207546</v>
      </c>
      <c r="H1111" s="38">
        <v>1.2388127612651088</v>
      </c>
      <c r="I1111" s="38">
        <v>1.2510420137679292</v>
      </c>
      <c r="K1111">
        <v>18534</v>
      </c>
      <c r="L1111">
        <v>105432</v>
      </c>
      <c r="M1111">
        <v>50125</v>
      </c>
      <c r="O1111">
        <f t="shared" si="115"/>
        <v>0.10646156320545003</v>
      </c>
      <c r="P1111">
        <f t="shared" si="116"/>
        <v>0.60561430516224268</v>
      </c>
      <c r="Q1111">
        <f t="shared" si="117"/>
        <v>0.28792413163230723</v>
      </c>
    </row>
    <row r="1112" spans="1:17" x14ac:dyDescent="0.25">
      <c r="A1112">
        <v>104</v>
      </c>
      <c r="B1112">
        <v>1</v>
      </c>
      <c r="C1112" s="39">
        <f t="shared" si="112"/>
        <v>11096.711695693495</v>
      </c>
      <c r="D1112" s="39">
        <f>H1112*L1112</f>
        <v>48563.418572114751</v>
      </c>
      <c r="E1112" s="39">
        <f t="shared" si="114"/>
        <v>102425.83155754134</v>
      </c>
      <c r="G1112" s="38">
        <v>1.1094492797134068</v>
      </c>
      <c r="H1112" s="38">
        <v>1.2422535638634731</v>
      </c>
      <c r="I1112" s="38">
        <v>1.2519658675688328</v>
      </c>
      <c r="K1112">
        <v>10002</v>
      </c>
      <c r="L1112">
        <v>39093</v>
      </c>
      <c r="M1112">
        <v>81812</v>
      </c>
      <c r="O1112">
        <f t="shared" si="115"/>
        <v>7.6405387030487298E-2</v>
      </c>
      <c r="P1112">
        <f t="shared" si="116"/>
        <v>0.29863185314765445</v>
      </c>
      <c r="Q1112">
        <f t="shared" si="117"/>
        <v>0.62496275982185823</v>
      </c>
    </row>
    <row r="1113" spans="1:17" x14ac:dyDescent="0.25">
      <c r="A1113">
        <v>105</v>
      </c>
      <c r="B1113">
        <v>1</v>
      </c>
      <c r="C1113" s="39">
        <f t="shared" si="112"/>
        <v>9339.2280597527497</v>
      </c>
      <c r="D1113" s="39">
        <f t="shared" si="113"/>
        <v>65727.913594551996</v>
      </c>
      <c r="E1113" s="39">
        <f t="shared" si="114"/>
        <v>132750.49157419437</v>
      </c>
      <c r="G1113" s="38">
        <v>1.1083821575780619</v>
      </c>
      <c r="H1113" s="38">
        <v>1.2383268697869549</v>
      </c>
      <c r="I1113" s="38">
        <v>1.2502636287573166</v>
      </c>
      <c r="K1113">
        <v>8426</v>
      </c>
      <c r="L1113">
        <v>53078</v>
      </c>
      <c r="M1113">
        <v>106178</v>
      </c>
      <c r="O1113">
        <f t="shared" si="115"/>
        <v>5.0249877744778806E-2</v>
      </c>
      <c r="P1113">
        <f t="shared" si="116"/>
        <v>0.31653964051001299</v>
      </c>
      <c r="Q1113">
        <f t="shared" si="117"/>
        <v>0.63321048174520822</v>
      </c>
    </row>
    <row r="1114" spans="1:17" x14ac:dyDescent="0.25">
      <c r="A1114">
        <v>106</v>
      </c>
      <c r="B1114">
        <v>1</v>
      </c>
      <c r="C1114" s="39">
        <f t="shared" si="112"/>
        <v>3987.2866682444719</v>
      </c>
      <c r="D1114" s="39">
        <f t="shared" si="113"/>
        <v>55433.204768394702</v>
      </c>
      <c r="E1114" s="39">
        <f t="shared" si="114"/>
        <v>77459.128970608959</v>
      </c>
      <c r="G1114" s="38">
        <v>1.1088116430045807</v>
      </c>
      <c r="H1114" s="38">
        <v>1.240310669867646</v>
      </c>
      <c r="I1114" s="38">
        <v>1.251318680666359</v>
      </c>
      <c r="K1114">
        <v>3596</v>
      </c>
      <c r="L1114">
        <v>44693</v>
      </c>
      <c r="M1114">
        <v>61902</v>
      </c>
      <c r="O1114">
        <f t="shared" si="115"/>
        <v>3.2634244176021635E-2</v>
      </c>
      <c r="P1114">
        <f t="shared" si="116"/>
        <v>0.4055957383089363</v>
      </c>
      <c r="Q1114">
        <f t="shared" si="117"/>
        <v>0.56177001751504207</v>
      </c>
    </row>
    <row r="1115" spans="1:17" x14ac:dyDescent="0.25">
      <c r="A1115">
        <v>107</v>
      </c>
      <c r="B1115">
        <v>1</v>
      </c>
      <c r="C1115" s="39">
        <f t="shared" si="112"/>
        <v>855.50758029165456</v>
      </c>
      <c r="D1115" s="39">
        <f t="shared" si="113"/>
        <v>11422.094125759902</v>
      </c>
      <c r="E1115" s="39">
        <f t="shared" si="114"/>
        <v>46496.323634742184</v>
      </c>
      <c r="G1115" s="38">
        <v>1.1096077565391109</v>
      </c>
      <c r="H1115" s="38">
        <v>1.2470896523375807</v>
      </c>
      <c r="I1115" s="38">
        <v>1.2538785296031008</v>
      </c>
      <c r="K1115">
        <v>771</v>
      </c>
      <c r="L1115">
        <v>9159</v>
      </c>
      <c r="M1115">
        <v>37082</v>
      </c>
      <c r="O1115">
        <f t="shared" si="115"/>
        <v>1.640006806772739E-2</v>
      </c>
      <c r="P1115">
        <f t="shared" si="116"/>
        <v>0.19482259848549308</v>
      </c>
      <c r="Q1115">
        <f t="shared" si="117"/>
        <v>0.78877733344677958</v>
      </c>
    </row>
    <row r="1116" spans="1:17" x14ac:dyDescent="0.25">
      <c r="A1116">
        <v>108</v>
      </c>
      <c r="B1116">
        <v>1</v>
      </c>
      <c r="C1116" s="39">
        <f t="shared" si="112"/>
        <v>4071.1572251480957</v>
      </c>
      <c r="D1116" s="39">
        <f t="shared" si="113"/>
        <v>15379.101940703127</v>
      </c>
      <c r="E1116" s="39">
        <f t="shared" si="114"/>
        <v>29407.294343409805</v>
      </c>
      <c r="G1116" s="38">
        <v>1.1071953291128898</v>
      </c>
      <c r="H1116" s="38">
        <v>1.2382529742917172</v>
      </c>
      <c r="I1116" s="38">
        <v>1.2504164615787825</v>
      </c>
      <c r="K1116">
        <v>3677</v>
      </c>
      <c r="L1116">
        <v>12420</v>
      </c>
      <c r="M1116">
        <v>23518</v>
      </c>
      <c r="O1116">
        <f t="shared" si="115"/>
        <v>9.2818376877445416E-2</v>
      </c>
      <c r="P1116">
        <f t="shared" si="116"/>
        <v>0.31351760696705794</v>
      </c>
      <c r="Q1116">
        <f t="shared" si="117"/>
        <v>0.59366401615549669</v>
      </c>
    </row>
    <row r="1117" spans="1:17" x14ac:dyDescent="0.25">
      <c r="A1117">
        <v>109</v>
      </c>
      <c r="B1117">
        <v>1</v>
      </c>
      <c r="C1117" s="39">
        <f t="shared" si="112"/>
        <v>13291.755155430439</v>
      </c>
      <c r="D1117" s="39">
        <f t="shared" si="113"/>
        <v>25777.423154970587</v>
      </c>
      <c r="E1117" s="39">
        <f t="shared" si="114"/>
        <v>11225.961091291907</v>
      </c>
      <c r="G1117" s="38">
        <v>1.1058952621208453</v>
      </c>
      <c r="H1117" s="38">
        <v>1.2393587746992927</v>
      </c>
      <c r="I1117" s="38">
        <v>1.2498286674785022</v>
      </c>
      <c r="K1117">
        <v>12019</v>
      </c>
      <c r="L1117">
        <v>20799</v>
      </c>
      <c r="M1117">
        <v>8982</v>
      </c>
      <c r="O1117">
        <f t="shared" si="115"/>
        <v>0.28753588516746409</v>
      </c>
      <c r="P1117">
        <f t="shared" si="116"/>
        <v>0.49758373205741629</v>
      </c>
      <c r="Q1117">
        <f t="shared" si="117"/>
        <v>0.21488038277511962</v>
      </c>
    </row>
    <row r="1118" spans="1:17" x14ac:dyDescent="0.25">
      <c r="A1118">
        <v>110</v>
      </c>
      <c r="B1118">
        <v>1</v>
      </c>
      <c r="C1118" s="39">
        <f t="shared" si="112"/>
        <v>18343.763411907963</v>
      </c>
      <c r="D1118" s="39">
        <f t="shared" si="113"/>
        <v>41307.853241737343</v>
      </c>
      <c r="E1118" s="39">
        <f t="shared" si="114"/>
        <v>18595.91028433984</v>
      </c>
      <c r="G1118" s="38">
        <v>1.1096584242881835</v>
      </c>
      <c r="H1118" s="38">
        <v>1.2370954221717632</v>
      </c>
      <c r="I1118" s="38">
        <v>1.2499771650426725</v>
      </c>
      <c r="K1118">
        <v>16531</v>
      </c>
      <c r="L1118">
        <v>33391</v>
      </c>
      <c r="M1118">
        <v>14877</v>
      </c>
      <c r="O1118">
        <f t="shared" si="115"/>
        <v>0.25511196160434574</v>
      </c>
      <c r="P1118">
        <f t="shared" si="116"/>
        <v>0.51530116205497001</v>
      </c>
      <c r="Q1118">
        <f t="shared" si="117"/>
        <v>0.22958687634068428</v>
      </c>
    </row>
    <row r="1119" spans="1:17" x14ac:dyDescent="0.25">
      <c r="A1119">
        <v>111</v>
      </c>
      <c r="B1119">
        <v>1</v>
      </c>
      <c r="C1119" s="39">
        <f t="shared" si="112"/>
        <v>26277.097319432585</v>
      </c>
      <c r="D1119" s="39">
        <f t="shared" si="113"/>
        <v>56949.517907658563</v>
      </c>
      <c r="E1119" s="39">
        <f t="shared" si="114"/>
        <v>22520.141718916282</v>
      </c>
      <c r="G1119" s="38">
        <v>1.1104250050470159</v>
      </c>
      <c r="H1119" s="38">
        <v>1.238867887220922</v>
      </c>
      <c r="I1119" s="38">
        <v>1.2502160505699373</v>
      </c>
      <c r="K1119">
        <v>23664</v>
      </c>
      <c r="L1119">
        <v>45969</v>
      </c>
      <c r="M1119">
        <v>18013</v>
      </c>
      <c r="O1119">
        <f t="shared" si="115"/>
        <v>0.26999520799580129</v>
      </c>
      <c r="P1119">
        <f t="shared" si="116"/>
        <v>0.52448485954863888</v>
      </c>
      <c r="Q1119">
        <f t="shared" si="117"/>
        <v>0.20551993245555986</v>
      </c>
    </row>
    <row r="1120" spans="1:17" x14ac:dyDescent="0.25">
      <c r="A1120">
        <v>112</v>
      </c>
      <c r="B1120">
        <v>1</v>
      </c>
      <c r="C1120" s="39">
        <f t="shared" si="112"/>
        <v>20714.449747609691</v>
      </c>
      <c r="D1120" s="39">
        <f t="shared" si="113"/>
        <v>41723.663451246146</v>
      </c>
      <c r="E1120" s="39">
        <f t="shared" si="114"/>
        <v>45179.837130432177</v>
      </c>
      <c r="G1120" s="38">
        <v>1.113320958164554</v>
      </c>
      <c r="H1120" s="38">
        <v>1.2401885518903233</v>
      </c>
      <c r="I1120" s="38">
        <v>1.25072217508048</v>
      </c>
      <c r="K1120">
        <v>18606</v>
      </c>
      <c r="L1120">
        <v>33643</v>
      </c>
      <c r="M1120">
        <v>36123</v>
      </c>
      <c r="O1120">
        <f t="shared" si="115"/>
        <v>0.21054180057031638</v>
      </c>
      <c r="P1120">
        <f t="shared" si="116"/>
        <v>0.38069750599737473</v>
      </c>
      <c r="Q1120">
        <f t="shared" si="117"/>
        <v>0.40876069343230886</v>
      </c>
    </row>
    <row r="1121" spans="1:17" x14ac:dyDescent="0.25">
      <c r="A1121">
        <v>113</v>
      </c>
      <c r="B1121">
        <v>1</v>
      </c>
      <c r="C1121" s="39">
        <f t="shared" si="112"/>
        <v>20491.693516739175</v>
      </c>
      <c r="D1121" s="39">
        <f t="shared" si="113"/>
        <v>66900.490696698689</v>
      </c>
      <c r="E1121" s="39">
        <f t="shared" si="114"/>
        <v>28848.797703563258</v>
      </c>
      <c r="G1121" s="38">
        <v>1.1066421945638696</v>
      </c>
      <c r="H1121" s="38">
        <v>1.2388979758647907</v>
      </c>
      <c r="I1121" s="38">
        <v>1.2501104001197407</v>
      </c>
      <c r="K1121">
        <v>18517</v>
      </c>
      <c r="L1121">
        <v>54000</v>
      </c>
      <c r="M1121">
        <v>23077</v>
      </c>
      <c r="O1121">
        <f t="shared" si="115"/>
        <v>0.19370462581333556</v>
      </c>
      <c r="P1121">
        <f t="shared" si="116"/>
        <v>0.56488900977048773</v>
      </c>
      <c r="Q1121">
        <f t="shared" si="117"/>
        <v>0.24140636441617674</v>
      </c>
    </row>
    <row r="1122" spans="1:17" x14ac:dyDescent="0.25">
      <c r="A1122">
        <v>114</v>
      </c>
      <c r="B1122">
        <v>1</v>
      </c>
      <c r="C1122" s="39">
        <f t="shared" ref="C1122" si="118">G1122*K1122</f>
        <v>12173.064140202565</v>
      </c>
      <c r="D1122" s="39">
        <f t="shared" ref="D1122" si="119">H1122*L1122</f>
        <v>72530.043099028306</v>
      </c>
      <c r="E1122" s="39">
        <f t="shared" ref="E1122" si="120">I1122*M1122</f>
        <v>33412.95077440043</v>
      </c>
      <c r="G1122" s="38">
        <v>1.1066421945638696</v>
      </c>
      <c r="H1122" s="38">
        <v>1.2388979758647907</v>
      </c>
      <c r="I1122" s="38">
        <v>1.2501104001197407</v>
      </c>
      <c r="K1122">
        <v>11000</v>
      </c>
      <c r="L1122">
        <v>58544</v>
      </c>
      <c r="M1122">
        <v>26728</v>
      </c>
      <c r="O1122">
        <f t="shared" ref="O1122" si="121">K1122/SUM($K1122:$M1122)</f>
        <v>0.11425959780621572</v>
      </c>
      <c r="P1122">
        <f t="shared" ref="P1122" si="122">L1122/SUM($K1122:$M1122)</f>
        <v>0.60811035399700852</v>
      </c>
      <c r="Q1122">
        <f t="shared" ref="Q1122" si="123">M1122/SUM($K1122:$M1122)</f>
        <v>0.27763004819677578</v>
      </c>
    </row>
    <row r="1123" spans="1:17" x14ac:dyDescent="0.25">
      <c r="A1123">
        <v>115</v>
      </c>
      <c r="B1123">
        <v>1</v>
      </c>
      <c r="C1123">
        <v>12074</v>
      </c>
      <c r="D1123">
        <v>38332</v>
      </c>
      <c r="E1123">
        <v>44309</v>
      </c>
    </row>
    <row r="1124" spans="1:17" x14ac:dyDescent="0.25">
      <c r="A1124">
        <v>116</v>
      </c>
      <c r="B1124">
        <v>0</v>
      </c>
      <c r="C1124">
        <v>1</v>
      </c>
      <c r="D1124">
        <v>0</v>
      </c>
    </row>
    <row r="1125" spans="1:17" x14ac:dyDescent="0.25">
      <c r="A1125" t="s">
        <v>551</v>
      </c>
      <c r="B1125" t="s">
        <v>552</v>
      </c>
    </row>
    <row r="1126" spans="1:17" x14ac:dyDescent="0.25">
      <c r="A1126">
        <v>0</v>
      </c>
      <c r="B1126" t="s">
        <v>508</v>
      </c>
    </row>
    <row r="1127" spans="1:17" x14ac:dyDescent="0.25">
      <c r="A1127">
        <v>1</v>
      </c>
      <c r="B1127" t="s">
        <v>553</v>
      </c>
    </row>
    <row r="1128" spans="1:17" x14ac:dyDescent="0.25">
      <c r="A1128">
        <v>3</v>
      </c>
      <c r="B1128" t="s">
        <v>471</v>
      </c>
    </row>
    <row r="1129" spans="1:17" x14ac:dyDescent="0.25">
      <c r="A1129">
        <v>1</v>
      </c>
      <c r="B1129" t="s">
        <v>554</v>
      </c>
    </row>
    <row r="1130" spans="1:17" x14ac:dyDescent="0.25">
      <c r="A1130">
        <v>79</v>
      </c>
      <c r="B1130">
        <v>0</v>
      </c>
      <c r="C1130">
        <v>1</v>
      </c>
      <c r="D1130">
        <v>500</v>
      </c>
    </row>
    <row r="1131" spans="1:17" x14ac:dyDescent="0.25">
      <c r="A1131">
        <v>80</v>
      </c>
      <c r="B1131">
        <v>0</v>
      </c>
      <c r="C1131">
        <v>1</v>
      </c>
      <c r="D1131">
        <v>450</v>
      </c>
    </row>
    <row r="1132" spans="1:17" x14ac:dyDescent="0.25">
      <c r="A1132">
        <v>81</v>
      </c>
      <c r="B1132">
        <v>0</v>
      </c>
      <c r="C1132">
        <v>1</v>
      </c>
      <c r="D1132">
        <v>340</v>
      </c>
    </row>
    <row r="1133" spans="1:17" x14ac:dyDescent="0.25">
      <c r="A1133">
        <v>82</v>
      </c>
      <c r="B1133">
        <v>0</v>
      </c>
      <c r="C1133">
        <v>1</v>
      </c>
      <c r="D1133">
        <v>720</v>
      </c>
    </row>
    <row r="1134" spans="1:17" x14ac:dyDescent="0.25">
      <c r="A1134">
        <v>83</v>
      </c>
      <c r="B1134">
        <v>0</v>
      </c>
      <c r="C1134">
        <v>1</v>
      </c>
      <c r="D1134">
        <v>428</v>
      </c>
    </row>
    <row r="1135" spans="1:17" x14ac:dyDescent="0.25">
      <c r="A1135">
        <v>84</v>
      </c>
      <c r="B1135">
        <v>0</v>
      </c>
      <c r="C1135">
        <v>1</v>
      </c>
      <c r="D1135">
        <v>324</v>
      </c>
    </row>
    <row r="1136" spans="1:17" x14ac:dyDescent="0.25">
      <c r="A1136">
        <v>85</v>
      </c>
      <c r="B1136">
        <v>0</v>
      </c>
      <c r="C1136">
        <v>1</v>
      </c>
      <c r="D1136">
        <v>438</v>
      </c>
    </row>
    <row r="1137" spans="1:4" x14ac:dyDescent="0.25">
      <c r="A1137">
        <v>86</v>
      </c>
      <c r="B1137">
        <v>0</v>
      </c>
      <c r="C1137">
        <v>1</v>
      </c>
      <c r="D1137">
        <v>449</v>
      </c>
    </row>
    <row r="1138" spans="1:4" x14ac:dyDescent="0.25">
      <c r="A1138">
        <v>87</v>
      </c>
      <c r="B1138">
        <v>0</v>
      </c>
      <c r="C1138">
        <v>1</v>
      </c>
      <c r="D1138">
        <v>253</v>
      </c>
    </row>
    <row r="1139" spans="1:4" x14ac:dyDescent="0.25">
      <c r="A1139">
        <v>88</v>
      </c>
      <c r="B1139">
        <v>0</v>
      </c>
      <c r="C1139">
        <v>1</v>
      </c>
      <c r="D1139">
        <v>368</v>
      </c>
    </row>
    <row r="1140" spans="1:4" x14ac:dyDescent="0.25">
      <c r="A1140">
        <v>89</v>
      </c>
      <c r="B1140">
        <v>0</v>
      </c>
      <c r="C1140">
        <v>1</v>
      </c>
      <c r="D1140">
        <v>295</v>
      </c>
    </row>
    <row r="1141" spans="1:4" x14ac:dyDescent="0.25">
      <c r="A1141">
        <v>90</v>
      </c>
      <c r="B1141">
        <v>0</v>
      </c>
      <c r="C1141">
        <v>1</v>
      </c>
      <c r="D1141">
        <v>78</v>
      </c>
    </row>
    <row r="1142" spans="1:4" x14ac:dyDescent="0.25">
      <c r="A1142">
        <v>91</v>
      </c>
      <c r="B1142">
        <v>0</v>
      </c>
      <c r="C1142">
        <v>1</v>
      </c>
      <c r="D1142">
        <v>318</v>
      </c>
    </row>
    <row r="1143" spans="1:4" x14ac:dyDescent="0.25">
      <c r="A1143">
        <v>92</v>
      </c>
      <c r="B1143">
        <v>0</v>
      </c>
      <c r="C1143">
        <v>1</v>
      </c>
      <c r="D1143">
        <v>549</v>
      </c>
    </row>
    <row r="1144" spans="1:4" x14ac:dyDescent="0.25">
      <c r="A1144">
        <v>93</v>
      </c>
      <c r="B1144">
        <v>0</v>
      </c>
      <c r="C1144">
        <v>1</v>
      </c>
      <c r="D1144">
        <v>742</v>
      </c>
    </row>
    <row r="1145" spans="1:4" x14ac:dyDescent="0.25">
      <c r="A1145">
        <v>94</v>
      </c>
      <c r="B1145">
        <v>0</v>
      </c>
      <c r="C1145">
        <v>1</v>
      </c>
      <c r="D1145">
        <v>406</v>
      </c>
    </row>
    <row r="1146" spans="1:4" x14ac:dyDescent="0.25">
      <c r="A1146">
        <v>95</v>
      </c>
      <c r="B1146">
        <v>0</v>
      </c>
      <c r="C1146">
        <v>1</v>
      </c>
      <c r="D1146">
        <v>350</v>
      </c>
    </row>
    <row r="1147" spans="1:4" x14ac:dyDescent="0.25">
      <c r="A1147">
        <v>96</v>
      </c>
      <c r="B1147">
        <v>0</v>
      </c>
      <c r="C1147">
        <v>1</v>
      </c>
      <c r="D1147">
        <v>639</v>
      </c>
    </row>
    <row r="1148" spans="1:4" x14ac:dyDescent="0.25">
      <c r="A1148">
        <v>97</v>
      </c>
      <c r="B1148">
        <v>0</v>
      </c>
      <c r="C1148">
        <v>1</v>
      </c>
      <c r="D1148">
        <v>797</v>
      </c>
    </row>
    <row r="1149" spans="1:4" x14ac:dyDescent="0.25">
      <c r="A1149">
        <v>98</v>
      </c>
      <c r="B1149">
        <v>0</v>
      </c>
      <c r="C1149">
        <v>1</v>
      </c>
      <c r="D1149">
        <v>306</v>
      </c>
    </row>
    <row r="1150" spans="1:4" x14ac:dyDescent="0.25">
      <c r="A1150">
        <v>99</v>
      </c>
      <c r="B1150">
        <v>0</v>
      </c>
      <c r="C1150">
        <v>1</v>
      </c>
      <c r="D1150">
        <v>905</v>
      </c>
    </row>
    <row r="1151" spans="1:4" x14ac:dyDescent="0.25">
      <c r="A1151">
        <v>100</v>
      </c>
      <c r="B1151">
        <v>0</v>
      </c>
      <c r="C1151">
        <v>1</v>
      </c>
      <c r="D1151">
        <v>1148</v>
      </c>
    </row>
    <row r="1152" spans="1:4" x14ac:dyDescent="0.25">
      <c r="A1152">
        <v>101</v>
      </c>
      <c r="B1152">
        <v>0</v>
      </c>
      <c r="C1152">
        <v>1</v>
      </c>
      <c r="D1152">
        <v>5163</v>
      </c>
    </row>
    <row r="1153" spans="1:4" x14ac:dyDescent="0.25">
      <c r="A1153">
        <v>102</v>
      </c>
      <c r="B1153">
        <v>0</v>
      </c>
      <c r="C1153">
        <v>1</v>
      </c>
      <c r="D1153">
        <v>2116</v>
      </c>
    </row>
    <row r="1154" spans="1:4" x14ac:dyDescent="0.25">
      <c r="A1154">
        <v>103</v>
      </c>
      <c r="B1154">
        <v>0</v>
      </c>
      <c r="C1154">
        <v>1</v>
      </c>
      <c r="D1154">
        <v>3856</v>
      </c>
    </row>
    <row r="1155" spans="1:4" x14ac:dyDescent="0.25">
      <c r="A1155">
        <v>104</v>
      </c>
      <c r="B1155">
        <v>0</v>
      </c>
      <c r="C1155">
        <v>1</v>
      </c>
      <c r="D1155">
        <v>2983</v>
      </c>
    </row>
    <row r="1156" spans="1:4" x14ac:dyDescent="0.25">
      <c r="A1156">
        <v>105</v>
      </c>
      <c r="B1156">
        <v>0</v>
      </c>
      <c r="C1156">
        <v>1</v>
      </c>
      <c r="D1156">
        <v>2602</v>
      </c>
    </row>
    <row r="1157" spans="1:4" x14ac:dyDescent="0.25">
      <c r="A1157">
        <v>106</v>
      </c>
      <c r="B1157">
        <v>0</v>
      </c>
      <c r="C1157">
        <v>1</v>
      </c>
      <c r="D1157">
        <v>2483</v>
      </c>
    </row>
    <row r="1158" spans="1:4" x14ac:dyDescent="0.25">
      <c r="A1158">
        <v>107</v>
      </c>
      <c r="B1158">
        <v>0</v>
      </c>
      <c r="C1158">
        <v>1</v>
      </c>
      <c r="D1158">
        <v>2016</v>
      </c>
    </row>
    <row r="1159" spans="1:4" x14ac:dyDescent="0.25">
      <c r="A1159">
        <v>108</v>
      </c>
      <c r="B1159">
        <v>0</v>
      </c>
      <c r="C1159">
        <v>1</v>
      </c>
      <c r="D1159">
        <v>2222</v>
      </c>
    </row>
    <row r="1160" spans="1:4" x14ac:dyDescent="0.25">
      <c r="A1160">
        <v>109</v>
      </c>
      <c r="B1160">
        <v>0</v>
      </c>
      <c r="C1160">
        <v>1</v>
      </c>
      <c r="D1160">
        <v>1431</v>
      </c>
    </row>
    <row r="1161" spans="1:4" x14ac:dyDescent="0.25">
      <c r="A1161">
        <v>110</v>
      </c>
      <c r="B1161">
        <v>0</v>
      </c>
      <c r="C1161">
        <v>1</v>
      </c>
      <c r="D1161">
        <v>9583</v>
      </c>
    </row>
    <row r="1162" spans="1:4" x14ac:dyDescent="0.25">
      <c r="A1162">
        <v>111</v>
      </c>
      <c r="B1162">
        <v>0</v>
      </c>
      <c r="C1162">
        <v>1</v>
      </c>
      <c r="D1162">
        <v>7895</v>
      </c>
    </row>
    <row r="1163" spans="1:4" x14ac:dyDescent="0.25">
      <c r="A1163">
        <v>112</v>
      </c>
      <c r="B1163">
        <v>0</v>
      </c>
      <c r="C1163">
        <v>1</v>
      </c>
      <c r="D1163">
        <v>12797</v>
      </c>
    </row>
    <row r="1164" spans="1:4" x14ac:dyDescent="0.25">
      <c r="A1164">
        <v>113</v>
      </c>
      <c r="B1164">
        <v>0</v>
      </c>
      <c r="C1164">
        <v>1</v>
      </c>
      <c r="D1164">
        <v>20425</v>
      </c>
    </row>
    <row r="1165" spans="1:4" x14ac:dyDescent="0.25">
      <c r="A1165">
        <v>114</v>
      </c>
      <c r="B1165">
        <v>0</v>
      </c>
      <c r="C1165">
        <v>1</v>
      </c>
      <c r="D1165">
        <v>14172</v>
      </c>
    </row>
    <row r="1166" spans="1:4" x14ac:dyDescent="0.25">
      <c r="A1166">
        <v>115</v>
      </c>
      <c r="B1166">
        <v>0</v>
      </c>
      <c r="C1166">
        <v>1</v>
      </c>
      <c r="D1166">
        <v>0</v>
      </c>
    </row>
    <row r="1167" spans="1:4" x14ac:dyDescent="0.25">
      <c r="A1167">
        <v>116</v>
      </c>
      <c r="B1167">
        <v>0</v>
      </c>
      <c r="C1167">
        <v>1</v>
      </c>
      <c r="D1167">
        <v>0</v>
      </c>
    </row>
    <row r="1168" spans="1:4" x14ac:dyDescent="0.25">
      <c r="A1168" t="s">
        <v>555</v>
      </c>
      <c r="B1168" t="s">
        <v>556</v>
      </c>
    </row>
    <row r="1169" spans="1:5" x14ac:dyDescent="0.25">
      <c r="A1169">
        <v>0</v>
      </c>
      <c r="B1169" t="s">
        <v>508</v>
      </c>
    </row>
    <row r="1170" spans="1:5" x14ac:dyDescent="0.25">
      <c r="A1170">
        <v>2</v>
      </c>
      <c r="B1170" t="s">
        <v>557</v>
      </c>
    </row>
    <row r="1171" spans="1:5" x14ac:dyDescent="0.25">
      <c r="A1171">
        <v>3</v>
      </c>
      <c r="B1171" t="s">
        <v>471</v>
      </c>
    </row>
    <row r="1172" spans="1:5" x14ac:dyDescent="0.25">
      <c r="A1172">
        <v>1</v>
      </c>
      <c r="B1172" t="s">
        <v>558</v>
      </c>
    </row>
    <row r="1173" spans="1:5" x14ac:dyDescent="0.25">
      <c r="A1173">
        <v>79</v>
      </c>
      <c r="B1173">
        <v>0</v>
      </c>
      <c r="C1173">
        <v>1</v>
      </c>
      <c r="D1173">
        <v>0</v>
      </c>
    </row>
    <row r="1174" spans="1:5" x14ac:dyDescent="0.25">
      <c r="A1174">
        <v>80</v>
      </c>
      <c r="B1174">
        <v>0</v>
      </c>
      <c r="C1174">
        <v>1</v>
      </c>
      <c r="D1174">
        <v>0</v>
      </c>
    </row>
    <row r="1175" spans="1:5" x14ac:dyDescent="0.25">
      <c r="A1175">
        <v>81</v>
      </c>
      <c r="B1175">
        <v>1</v>
      </c>
      <c r="C1175">
        <v>300</v>
      </c>
      <c r="D1175">
        <v>4100</v>
      </c>
      <c r="E1175">
        <v>100</v>
      </c>
    </row>
    <row r="1176" spans="1:5" x14ac:dyDescent="0.25">
      <c r="A1176">
        <v>82</v>
      </c>
      <c r="B1176">
        <v>1</v>
      </c>
      <c r="C1176">
        <v>2700</v>
      </c>
      <c r="D1176">
        <v>4200</v>
      </c>
      <c r="E1176">
        <v>1900</v>
      </c>
    </row>
    <row r="1177" spans="1:5" x14ac:dyDescent="0.25">
      <c r="A1177">
        <v>83</v>
      </c>
      <c r="B1177">
        <v>1</v>
      </c>
      <c r="C1177">
        <v>2700</v>
      </c>
      <c r="D1177">
        <v>10100</v>
      </c>
      <c r="E1177">
        <v>1700</v>
      </c>
    </row>
    <row r="1178" spans="1:5" x14ac:dyDescent="0.25">
      <c r="A1178">
        <v>84</v>
      </c>
      <c r="B1178">
        <v>1</v>
      </c>
      <c r="C1178">
        <v>900</v>
      </c>
      <c r="D1178">
        <v>6200</v>
      </c>
      <c r="E1178">
        <v>4600</v>
      </c>
    </row>
    <row r="1179" spans="1:5" x14ac:dyDescent="0.25">
      <c r="A1179">
        <v>85</v>
      </c>
      <c r="B1179">
        <v>1</v>
      </c>
      <c r="C1179">
        <v>1000</v>
      </c>
      <c r="D1179">
        <v>2400</v>
      </c>
      <c r="E1179">
        <v>2300</v>
      </c>
    </row>
    <row r="1180" spans="1:5" x14ac:dyDescent="0.25">
      <c r="A1180">
        <v>86</v>
      </c>
      <c r="B1180">
        <v>1</v>
      </c>
      <c r="C1180">
        <v>7200</v>
      </c>
      <c r="D1180">
        <v>9300</v>
      </c>
      <c r="E1180">
        <v>800</v>
      </c>
    </row>
    <row r="1181" spans="1:5" x14ac:dyDescent="0.25">
      <c r="A1181">
        <v>87</v>
      </c>
      <c r="B1181">
        <v>1</v>
      </c>
      <c r="C1181">
        <v>13600</v>
      </c>
      <c r="D1181">
        <v>37500</v>
      </c>
      <c r="E1181">
        <v>5900</v>
      </c>
    </row>
    <row r="1182" spans="1:5" x14ac:dyDescent="0.25">
      <c r="A1182">
        <v>88</v>
      </c>
      <c r="B1182">
        <v>1</v>
      </c>
      <c r="C1182">
        <v>7400</v>
      </c>
      <c r="D1182">
        <v>58500</v>
      </c>
      <c r="E1182">
        <v>12000</v>
      </c>
    </row>
    <row r="1183" spans="1:5" x14ac:dyDescent="0.25">
      <c r="A1183">
        <v>89</v>
      </c>
      <c r="B1183">
        <v>1</v>
      </c>
      <c r="C1183">
        <v>9500</v>
      </c>
      <c r="D1183">
        <v>33200</v>
      </c>
      <c r="E1183">
        <v>50500</v>
      </c>
    </row>
    <row r="1184" spans="1:5" x14ac:dyDescent="0.25">
      <c r="A1184">
        <v>90</v>
      </c>
      <c r="B1184">
        <v>1</v>
      </c>
      <c r="C1184">
        <v>4600</v>
      </c>
      <c r="D1184">
        <v>26700</v>
      </c>
      <c r="E1184">
        <v>27600</v>
      </c>
    </row>
    <row r="1185" spans="1:5" x14ac:dyDescent="0.25">
      <c r="A1185">
        <v>91</v>
      </c>
      <c r="B1185">
        <v>1</v>
      </c>
      <c r="C1185">
        <v>6100</v>
      </c>
      <c r="D1185">
        <v>12700</v>
      </c>
      <c r="E1185">
        <v>16600</v>
      </c>
    </row>
    <row r="1186" spans="1:5" x14ac:dyDescent="0.25">
      <c r="A1186">
        <v>92</v>
      </c>
      <c r="B1186">
        <v>1</v>
      </c>
      <c r="C1186">
        <v>6400</v>
      </c>
      <c r="D1186">
        <v>17500</v>
      </c>
      <c r="E1186">
        <v>7300</v>
      </c>
    </row>
    <row r="1187" spans="1:5" x14ac:dyDescent="0.25">
      <c r="A1187">
        <v>93</v>
      </c>
      <c r="B1187">
        <v>1</v>
      </c>
      <c r="C1187">
        <v>4900</v>
      </c>
      <c r="D1187">
        <v>15500</v>
      </c>
      <c r="E1187">
        <v>7100</v>
      </c>
    </row>
    <row r="1188" spans="1:5" x14ac:dyDescent="0.25">
      <c r="A1188">
        <v>94</v>
      </c>
      <c r="B1188">
        <v>1</v>
      </c>
      <c r="C1188">
        <v>3100</v>
      </c>
      <c r="D1188">
        <v>19800</v>
      </c>
      <c r="E1188">
        <v>10900</v>
      </c>
    </row>
    <row r="1189" spans="1:5" x14ac:dyDescent="0.25">
      <c r="A1189">
        <v>95</v>
      </c>
      <c r="B1189">
        <v>1</v>
      </c>
      <c r="C1189">
        <v>9300</v>
      </c>
      <c r="D1189">
        <v>9900</v>
      </c>
      <c r="E1189">
        <v>15000</v>
      </c>
    </row>
    <row r="1190" spans="1:5" x14ac:dyDescent="0.25">
      <c r="A1190">
        <v>96</v>
      </c>
      <c r="B1190">
        <v>1</v>
      </c>
      <c r="C1190">
        <v>23100</v>
      </c>
      <c r="D1190">
        <v>26600</v>
      </c>
      <c r="E1190">
        <v>10000</v>
      </c>
    </row>
    <row r="1191" spans="1:5" x14ac:dyDescent="0.25">
      <c r="A1191">
        <v>97</v>
      </c>
      <c r="B1191">
        <v>1</v>
      </c>
      <c r="C1191">
        <v>4600</v>
      </c>
      <c r="D1191">
        <v>46300</v>
      </c>
      <c r="E1191">
        <v>8000</v>
      </c>
    </row>
    <row r="1192" spans="1:5" x14ac:dyDescent="0.25">
      <c r="A1192">
        <v>98</v>
      </c>
      <c r="B1192">
        <v>1</v>
      </c>
      <c r="C1192">
        <v>8900</v>
      </c>
      <c r="D1192">
        <v>15600</v>
      </c>
      <c r="E1192">
        <v>12800</v>
      </c>
    </row>
    <row r="1193" spans="1:5" x14ac:dyDescent="0.25">
      <c r="A1193">
        <v>99</v>
      </c>
      <c r="B1193">
        <v>1</v>
      </c>
      <c r="C1193">
        <v>10200</v>
      </c>
      <c r="D1193">
        <v>34000</v>
      </c>
      <c r="E1193">
        <v>6600</v>
      </c>
    </row>
    <row r="1194" spans="1:5" x14ac:dyDescent="0.25">
      <c r="A1194">
        <v>100</v>
      </c>
      <c r="B1194">
        <v>1</v>
      </c>
      <c r="C1194">
        <v>6000</v>
      </c>
      <c r="D1194">
        <v>12800</v>
      </c>
      <c r="E1194">
        <v>18400</v>
      </c>
    </row>
    <row r="1195" spans="1:5" x14ac:dyDescent="0.25">
      <c r="A1195">
        <v>101</v>
      </c>
      <c r="B1195">
        <v>1</v>
      </c>
      <c r="C1195">
        <v>31400</v>
      </c>
      <c r="D1195">
        <v>39100</v>
      </c>
      <c r="E1195">
        <v>6100</v>
      </c>
    </row>
    <row r="1196" spans="1:5" x14ac:dyDescent="0.25">
      <c r="A1196">
        <v>102</v>
      </c>
      <c r="B1196">
        <v>1</v>
      </c>
      <c r="C1196">
        <v>31700</v>
      </c>
      <c r="D1196">
        <v>65700</v>
      </c>
      <c r="E1196">
        <v>11000</v>
      </c>
    </row>
    <row r="1197" spans="1:5" x14ac:dyDescent="0.25">
      <c r="A1197">
        <v>103</v>
      </c>
      <c r="B1197">
        <v>1</v>
      </c>
      <c r="C1197">
        <v>11400</v>
      </c>
      <c r="D1197">
        <v>95600</v>
      </c>
      <c r="E1197">
        <v>43300</v>
      </c>
    </row>
    <row r="1198" spans="1:5" x14ac:dyDescent="0.25">
      <c r="A1198">
        <v>104</v>
      </c>
      <c r="B1198">
        <v>1</v>
      </c>
      <c r="C1198">
        <v>24200</v>
      </c>
      <c r="D1198">
        <v>36400</v>
      </c>
      <c r="E1198">
        <v>62000</v>
      </c>
    </row>
    <row r="1199" spans="1:5" x14ac:dyDescent="0.25">
      <c r="A1199">
        <v>105</v>
      </c>
      <c r="B1199">
        <v>1</v>
      </c>
      <c r="C1199">
        <v>17700</v>
      </c>
      <c r="D1199">
        <v>52000</v>
      </c>
      <c r="E1199">
        <v>28200</v>
      </c>
    </row>
    <row r="1200" spans="1:5" x14ac:dyDescent="0.25">
      <c r="A1200">
        <v>106</v>
      </c>
      <c r="B1200">
        <v>1</v>
      </c>
      <c r="C1200">
        <v>15222</v>
      </c>
      <c r="D1200">
        <v>41271</v>
      </c>
      <c r="E1200">
        <v>23978</v>
      </c>
    </row>
    <row r="1201" spans="1:5" x14ac:dyDescent="0.25">
      <c r="A1201">
        <v>107</v>
      </c>
      <c r="B1201">
        <v>1</v>
      </c>
      <c r="C1201">
        <v>13119</v>
      </c>
      <c r="D1201">
        <v>23104</v>
      </c>
      <c r="E1201">
        <v>11352</v>
      </c>
    </row>
    <row r="1202" spans="1:5" x14ac:dyDescent="0.25">
      <c r="A1202">
        <v>108</v>
      </c>
      <c r="B1202">
        <v>1</v>
      </c>
      <c r="C1202">
        <v>23923</v>
      </c>
      <c r="D1202">
        <v>37604</v>
      </c>
      <c r="E1202">
        <v>13962</v>
      </c>
    </row>
    <row r="1203" spans="1:5" x14ac:dyDescent="0.25">
      <c r="A1203">
        <v>109</v>
      </c>
      <c r="B1203">
        <v>1</v>
      </c>
      <c r="C1203">
        <v>10545</v>
      </c>
      <c r="D1203">
        <v>47760</v>
      </c>
      <c r="E1203">
        <v>14764</v>
      </c>
    </row>
    <row r="1204" spans="1:5" x14ac:dyDescent="0.25">
      <c r="A1204">
        <v>110</v>
      </c>
      <c r="B1204">
        <v>1</v>
      </c>
      <c r="C1204">
        <v>33604</v>
      </c>
      <c r="D1204">
        <v>28615</v>
      </c>
      <c r="E1204">
        <v>16718</v>
      </c>
    </row>
    <row r="1205" spans="1:5" x14ac:dyDescent="0.25">
      <c r="A1205">
        <v>111</v>
      </c>
      <c r="B1205">
        <v>1</v>
      </c>
      <c r="C1205">
        <v>14709</v>
      </c>
      <c r="D1205">
        <v>64394</v>
      </c>
      <c r="E1205">
        <v>8160</v>
      </c>
    </row>
    <row r="1206" spans="1:5" x14ac:dyDescent="0.25">
      <c r="A1206">
        <v>112</v>
      </c>
      <c r="B1206">
        <v>1</v>
      </c>
      <c r="C1206">
        <v>24470</v>
      </c>
      <c r="D1206">
        <v>24715</v>
      </c>
      <c r="E1206">
        <v>12665</v>
      </c>
    </row>
    <row r="1207" spans="1:5" x14ac:dyDescent="0.25">
      <c r="A1207">
        <v>113</v>
      </c>
      <c r="B1207">
        <v>1</v>
      </c>
      <c r="C1207">
        <v>106059</v>
      </c>
      <c r="D1207">
        <v>121687</v>
      </c>
      <c r="E1207">
        <v>15688</v>
      </c>
    </row>
    <row r="1208" spans="1:5" x14ac:dyDescent="0.25">
      <c r="A1208">
        <v>114</v>
      </c>
      <c r="B1208">
        <v>1</v>
      </c>
      <c r="C1208">
        <v>16721</v>
      </c>
      <c r="D1208">
        <v>149515</v>
      </c>
      <c r="E1208">
        <v>37498</v>
      </c>
    </row>
    <row r="1209" spans="1:5" x14ac:dyDescent="0.25">
      <c r="A1209">
        <v>115</v>
      </c>
      <c r="B1209">
        <v>1</v>
      </c>
      <c r="C1209">
        <v>20100</v>
      </c>
      <c r="D1209">
        <v>41000</v>
      </c>
      <c r="E1209">
        <v>52200</v>
      </c>
    </row>
    <row r="1210" spans="1:5" x14ac:dyDescent="0.25">
      <c r="A1210">
        <v>116</v>
      </c>
      <c r="B1210">
        <v>0</v>
      </c>
      <c r="C1210">
        <v>1</v>
      </c>
      <c r="D1210">
        <v>0</v>
      </c>
    </row>
    <row r="1212" spans="1:5" x14ac:dyDescent="0.25">
      <c r="A1212" t="s">
        <v>563</v>
      </c>
    </row>
    <row r="1213" spans="1:5" x14ac:dyDescent="0.25">
      <c r="A1213" t="s">
        <v>561</v>
      </c>
      <c r="B1213" t="s">
        <v>562</v>
      </c>
    </row>
    <row r="1214" spans="1:5" x14ac:dyDescent="0.25">
      <c r="A1214">
        <v>2</v>
      </c>
      <c r="B1214" t="s">
        <v>457</v>
      </c>
    </row>
    <row r="1215" spans="1:5" x14ac:dyDescent="0.25">
      <c r="A1215">
        <v>1</v>
      </c>
      <c r="B1215" t="s">
        <v>458</v>
      </c>
    </row>
    <row r="1216" spans="1:5" x14ac:dyDescent="0.25">
      <c r="A1216">
        <v>3</v>
      </c>
      <c r="B1216" t="s">
        <v>491</v>
      </c>
    </row>
    <row r="1217" spans="1:12" x14ac:dyDescent="0.25">
      <c r="A1217">
        <v>1</v>
      </c>
      <c r="B1217" t="s">
        <v>550</v>
      </c>
    </row>
    <row r="1218" spans="1:12" x14ac:dyDescent="0.25">
      <c r="A1218">
        <v>79</v>
      </c>
      <c r="B1218">
        <v>1</v>
      </c>
      <c r="C1218">
        <v>8497</v>
      </c>
      <c r="D1218">
        <v>24670</v>
      </c>
      <c r="E1218">
        <v>28989</v>
      </c>
    </row>
    <row r="1219" spans="1:12" x14ac:dyDescent="0.25">
      <c r="A1219">
        <v>80</v>
      </c>
      <c r="B1219">
        <v>1</v>
      </c>
      <c r="C1219">
        <v>9049</v>
      </c>
      <c r="D1219">
        <v>26272</v>
      </c>
      <c r="E1219">
        <v>30871</v>
      </c>
    </row>
    <row r="1220" spans="1:12" x14ac:dyDescent="0.25">
      <c r="A1220">
        <v>81</v>
      </c>
      <c r="B1220">
        <v>1</v>
      </c>
      <c r="C1220">
        <v>9411</v>
      </c>
      <c r="D1220">
        <v>27324</v>
      </c>
      <c r="E1220">
        <v>32107</v>
      </c>
    </row>
    <row r="1221" spans="1:12" x14ac:dyDescent="0.25">
      <c r="A1221">
        <v>82</v>
      </c>
      <c r="B1221">
        <v>1</v>
      </c>
      <c r="C1221">
        <v>10136</v>
      </c>
      <c r="D1221">
        <v>29428</v>
      </c>
      <c r="E1221">
        <v>34580</v>
      </c>
    </row>
    <row r="1222" spans="1:12" x14ac:dyDescent="0.25">
      <c r="A1222">
        <v>83</v>
      </c>
      <c r="B1222">
        <v>1</v>
      </c>
      <c r="C1222">
        <v>6592</v>
      </c>
      <c r="D1222">
        <v>19139</v>
      </c>
      <c r="E1222">
        <v>22489</v>
      </c>
    </row>
    <row r="1223" spans="1:12" x14ac:dyDescent="0.25">
      <c r="A1223">
        <v>84</v>
      </c>
      <c r="B1223">
        <v>1</v>
      </c>
      <c r="C1223">
        <v>15767</v>
      </c>
      <c r="D1223">
        <v>45777</v>
      </c>
      <c r="E1223">
        <v>53791</v>
      </c>
    </row>
    <row r="1224" spans="1:12" x14ac:dyDescent="0.25">
      <c r="A1224">
        <v>85</v>
      </c>
      <c r="B1224">
        <v>1</v>
      </c>
      <c r="C1224" s="39">
        <f>J1224</f>
        <v>2261.3211466285893</v>
      </c>
      <c r="D1224" s="39">
        <f t="shared" ref="D1224" si="124">K1224</f>
        <v>7352.5887182135893</v>
      </c>
      <c r="E1224" s="39">
        <f t="shared" ref="E1224" si="125">L1224</f>
        <v>8715.8233036182919</v>
      </c>
      <c r="H1224" s="2">
        <f>MOCandNOCTotalESC!Z14</f>
        <v>14917.98158020787</v>
      </c>
      <c r="I1224" s="2"/>
      <c r="J1224" s="2">
        <f t="shared" ref="J1224" si="126">$H1224*O1093*G1093</f>
        <v>2261.3211466285893</v>
      </c>
      <c r="K1224" s="2">
        <f t="shared" ref="K1224" si="127">$H1224*P1093*H1093</f>
        <v>7352.5887182135893</v>
      </c>
      <c r="L1224" s="2">
        <f t="shared" ref="L1224" si="128">$H1224*Q1093*I1093</f>
        <v>8715.8233036182919</v>
      </c>
    </row>
    <row r="1225" spans="1:12" x14ac:dyDescent="0.25">
      <c r="A1225">
        <v>86</v>
      </c>
      <c r="B1225">
        <v>1</v>
      </c>
      <c r="C1225" s="39">
        <f>J1225</f>
        <v>2068.2939033207658</v>
      </c>
      <c r="D1225" s="39">
        <f t="shared" ref="D1225:D1226" si="129">K1225</f>
        <v>5529.7157975404434</v>
      </c>
      <c r="E1225" s="39">
        <f t="shared" ref="E1225:E1226" si="130">L1225</f>
        <v>11160.858857063209</v>
      </c>
      <c r="H1225" s="2">
        <f>MOCandNOCTotalESC!Z15</f>
        <v>15227.742585638178</v>
      </c>
      <c r="I1225" s="2"/>
      <c r="J1225" s="2">
        <f t="shared" ref="J1225:L1225" si="131">$H1225*O1094*G1094</f>
        <v>2068.2939033207658</v>
      </c>
      <c r="K1225" s="2">
        <f t="shared" si="131"/>
        <v>5529.7157975404434</v>
      </c>
      <c r="L1225" s="2">
        <f t="shared" si="131"/>
        <v>11160.858857063209</v>
      </c>
    </row>
    <row r="1226" spans="1:12" x14ac:dyDescent="0.25">
      <c r="A1226">
        <v>87</v>
      </c>
      <c r="B1226">
        <v>1</v>
      </c>
      <c r="C1226" s="39">
        <f t="shared" ref="C1226" si="132">J1226</f>
        <v>3572.4971461576752</v>
      </c>
      <c r="D1226" s="39">
        <f t="shared" si="129"/>
        <v>10506.930181077674</v>
      </c>
      <c r="E1226" s="39">
        <f t="shared" si="130"/>
        <v>15810.253038274448</v>
      </c>
      <c r="H1226" s="2">
        <f>MOCandNOCTotalESC!Z16</f>
        <v>24303.923883821459</v>
      </c>
      <c r="I1226" s="2"/>
      <c r="J1226" s="2">
        <f t="shared" ref="J1226:L1226" si="133">$H1226*O1095*G1095</f>
        <v>3572.4971461576752</v>
      </c>
      <c r="K1226" s="2">
        <f t="shared" si="133"/>
        <v>10506.930181077674</v>
      </c>
      <c r="L1226" s="2">
        <f t="shared" si="133"/>
        <v>15810.253038274448</v>
      </c>
    </row>
    <row r="1227" spans="1:12" x14ac:dyDescent="0.25">
      <c r="A1227">
        <v>88</v>
      </c>
      <c r="B1227">
        <v>1</v>
      </c>
      <c r="C1227" s="39">
        <f>J1227</f>
        <v>2972.3611943623141</v>
      </c>
      <c r="D1227" s="39">
        <f t="shared" ref="D1227:D1252" si="134">K1227</f>
        <v>14924.077240482189</v>
      </c>
      <c r="E1227" s="39">
        <f t="shared" ref="E1227:E1252" si="135">L1227</f>
        <v>17257.975447346704</v>
      </c>
      <c r="H1227" s="2">
        <f>MOCandNOCTotalESC!Z17</f>
        <v>28475.472731311165</v>
      </c>
      <c r="I1227" s="2"/>
      <c r="J1227" s="2">
        <f>$H1227*O1096*G1096</f>
        <v>2972.3611943623141</v>
      </c>
      <c r="K1227" s="2">
        <f>$H1227*P1096*H1096</f>
        <v>14924.077240482189</v>
      </c>
      <c r="L1227" s="2">
        <f>$H1227*Q1096*I1096</f>
        <v>17257.975447346704</v>
      </c>
    </row>
    <row r="1228" spans="1:12" x14ac:dyDescent="0.25">
      <c r="A1228">
        <v>89</v>
      </c>
      <c r="B1228">
        <v>1</v>
      </c>
      <c r="C1228" s="39">
        <f t="shared" ref="C1228:C1252" si="136">J1228</f>
        <v>4804.1088020028956</v>
      </c>
      <c r="D1228" s="39">
        <f t="shared" si="134"/>
        <v>8780.4445950650206</v>
      </c>
      <c r="E1228" s="39">
        <f t="shared" si="135"/>
        <v>22106.165399183996</v>
      </c>
      <c r="H1228" s="2">
        <f>MOCandNOCTotalESC!Z18</f>
        <v>28944.215560746728</v>
      </c>
      <c r="I1228" s="2"/>
      <c r="J1228" s="2">
        <f t="shared" ref="J1228:J1252" si="137">$H1228*O1097*G1097</f>
        <v>4804.1088020028956</v>
      </c>
      <c r="K1228" s="2">
        <f t="shared" ref="K1228:K1252" si="138">$H1228*P1097*H1097</f>
        <v>8780.4445950650206</v>
      </c>
      <c r="L1228" s="2">
        <f t="shared" ref="L1228:L1252" si="139">$H1228*Q1097*I1097</f>
        <v>22106.165399183996</v>
      </c>
    </row>
    <row r="1229" spans="1:12" x14ac:dyDescent="0.25">
      <c r="A1229">
        <v>90</v>
      </c>
      <c r="B1229">
        <v>1</v>
      </c>
      <c r="C1229" s="39">
        <f t="shared" si="136"/>
        <v>2406.6671663561669</v>
      </c>
      <c r="D1229" s="39">
        <f t="shared" si="134"/>
        <v>9878.060162479178</v>
      </c>
      <c r="E1229" s="39">
        <f t="shared" si="135"/>
        <v>15175.513059448425</v>
      </c>
      <c r="H1229" s="2">
        <f>MOCandNOCTotalESC!Z19</f>
        <v>22198.750093163169</v>
      </c>
      <c r="I1229" s="2"/>
      <c r="J1229" s="2">
        <f t="shared" si="137"/>
        <v>2406.6671663561669</v>
      </c>
      <c r="K1229" s="2">
        <f t="shared" si="138"/>
        <v>9878.060162479178</v>
      </c>
      <c r="L1229" s="2">
        <f t="shared" si="139"/>
        <v>15175.513059448425</v>
      </c>
    </row>
    <row r="1230" spans="1:12" x14ac:dyDescent="0.25">
      <c r="A1230">
        <v>91</v>
      </c>
      <c r="B1230">
        <v>1</v>
      </c>
      <c r="C1230" s="39">
        <f t="shared" si="136"/>
        <v>4835.3980312317926</v>
      </c>
      <c r="D1230" s="39">
        <f t="shared" si="134"/>
        <v>12027.180474190691</v>
      </c>
      <c r="E1230" s="39">
        <f t="shared" si="135"/>
        <v>20621.841926545669</v>
      </c>
      <c r="H1230" s="2">
        <f>MOCandNOCTotalESC!Z20</f>
        <v>30383.232836615636</v>
      </c>
      <c r="I1230" s="2"/>
      <c r="J1230" s="2">
        <f t="shared" si="137"/>
        <v>4835.3980312317926</v>
      </c>
      <c r="K1230" s="2">
        <f t="shared" si="138"/>
        <v>12027.180474190691</v>
      </c>
      <c r="L1230" s="2">
        <f t="shared" si="139"/>
        <v>20621.841926545669</v>
      </c>
    </row>
    <row r="1231" spans="1:12" x14ac:dyDescent="0.25">
      <c r="A1231">
        <v>92</v>
      </c>
      <c r="B1231">
        <v>1</v>
      </c>
      <c r="C1231" s="39">
        <f t="shared" si="136"/>
        <v>4086.200868278971</v>
      </c>
      <c r="D1231" s="39">
        <f t="shared" si="134"/>
        <v>24591.516682905905</v>
      </c>
      <c r="E1231" s="39">
        <f t="shared" si="135"/>
        <v>23047.696439139614</v>
      </c>
      <c r="H1231" s="2">
        <f>MOCandNOCTotalESC!Z21</f>
        <v>41303.737265630916</v>
      </c>
      <c r="I1231" s="2"/>
      <c r="J1231" s="2">
        <f t="shared" si="137"/>
        <v>4086.200868278971</v>
      </c>
      <c r="K1231" s="2">
        <f t="shared" si="138"/>
        <v>24591.516682905905</v>
      </c>
      <c r="L1231" s="2">
        <f t="shared" si="139"/>
        <v>23047.696439139614</v>
      </c>
    </row>
    <row r="1232" spans="1:12" x14ac:dyDescent="0.25">
      <c r="A1232">
        <v>93</v>
      </c>
      <c r="B1232">
        <v>1</v>
      </c>
      <c r="C1232" s="39">
        <f t="shared" si="136"/>
        <v>3862.3298496700722</v>
      </c>
      <c r="D1232" s="39">
        <f t="shared" si="134"/>
        <v>8304.9020850964516</v>
      </c>
      <c r="E1232" s="39">
        <f t="shared" si="135"/>
        <v>21109.60995608916</v>
      </c>
      <c r="H1232" s="2">
        <f>MOCandNOCTotalESC!Z22</f>
        <v>26947.352372612317</v>
      </c>
      <c r="I1232" s="2"/>
      <c r="J1232" s="2">
        <f t="shared" si="137"/>
        <v>3862.3298496700722</v>
      </c>
      <c r="K1232" s="2">
        <f t="shared" si="138"/>
        <v>8304.9020850964516</v>
      </c>
      <c r="L1232" s="2">
        <f t="shared" si="139"/>
        <v>21109.60995608916</v>
      </c>
    </row>
    <row r="1233" spans="1:12" x14ac:dyDescent="0.25">
      <c r="A1233">
        <v>94</v>
      </c>
      <c r="B1233">
        <v>1</v>
      </c>
      <c r="C1233" s="39">
        <f t="shared" si="136"/>
        <v>853.76761731978911</v>
      </c>
      <c r="D1233" s="39">
        <f t="shared" si="134"/>
        <v>25216.379730877245</v>
      </c>
      <c r="E1233" s="39">
        <f t="shared" si="135"/>
        <v>20157.541453246045</v>
      </c>
      <c r="H1233" s="2">
        <f>MOCandNOCTotalESC!Z23</f>
        <v>36980.57558125534</v>
      </c>
      <c r="I1233" s="2"/>
      <c r="J1233" s="2">
        <f t="shared" si="137"/>
        <v>853.76761731978911</v>
      </c>
      <c r="K1233" s="2">
        <f t="shared" si="138"/>
        <v>25216.379730877245</v>
      </c>
      <c r="L1233" s="2">
        <f t="shared" si="139"/>
        <v>20157.541453246045</v>
      </c>
    </row>
    <row r="1234" spans="1:12" x14ac:dyDescent="0.25">
      <c r="A1234">
        <v>95</v>
      </c>
      <c r="B1234">
        <v>1</v>
      </c>
      <c r="C1234" s="39">
        <f t="shared" si="136"/>
        <v>12917.323935260105</v>
      </c>
      <c r="D1234" s="39">
        <f t="shared" si="134"/>
        <v>8918.4360167449031</v>
      </c>
      <c r="E1234" s="39">
        <f t="shared" si="135"/>
        <v>37908.006018287342</v>
      </c>
      <c r="H1234" s="2">
        <f>MOCandNOCTotalESC!Z24</f>
        <v>48867.57353231978</v>
      </c>
      <c r="I1234" s="2"/>
      <c r="J1234" s="2">
        <f t="shared" si="137"/>
        <v>12917.323935260105</v>
      </c>
      <c r="K1234" s="2">
        <f t="shared" si="138"/>
        <v>8918.4360167449031</v>
      </c>
      <c r="L1234" s="2">
        <f t="shared" si="139"/>
        <v>37908.006018287342</v>
      </c>
    </row>
    <row r="1235" spans="1:12" x14ac:dyDescent="0.25">
      <c r="A1235">
        <v>96</v>
      </c>
      <c r="B1235">
        <v>1</v>
      </c>
      <c r="C1235" s="39">
        <f t="shared" si="136"/>
        <v>5744.845710067716</v>
      </c>
      <c r="D1235" s="39">
        <f t="shared" si="134"/>
        <v>37660.017417095471</v>
      </c>
      <c r="E1235" s="39">
        <f t="shared" si="135"/>
        <v>16894.308283744071</v>
      </c>
      <c r="H1235" s="2">
        <f>MOCandNOCTotalESC!Z25</f>
        <v>48993.371769760553</v>
      </c>
      <c r="I1235" s="2"/>
      <c r="J1235" s="2">
        <f t="shared" si="137"/>
        <v>5744.845710067716</v>
      </c>
      <c r="K1235" s="2">
        <f t="shared" si="138"/>
        <v>37660.017417095471</v>
      </c>
      <c r="L1235" s="2">
        <f t="shared" si="139"/>
        <v>16894.308283744071</v>
      </c>
    </row>
    <row r="1236" spans="1:12" x14ac:dyDescent="0.25">
      <c r="A1236">
        <v>97</v>
      </c>
      <c r="B1236">
        <v>1</v>
      </c>
      <c r="C1236" s="39">
        <f t="shared" si="136"/>
        <v>3812.1706610352503</v>
      </c>
      <c r="D1236" s="39">
        <f t="shared" si="134"/>
        <v>10992.106285838368</v>
      </c>
      <c r="E1236" s="39">
        <f t="shared" si="135"/>
        <v>28396.153119123559</v>
      </c>
      <c r="H1236" s="2">
        <f>MOCandNOCTotalESC!Z26</f>
        <v>34975.817753155628</v>
      </c>
      <c r="I1236" s="2"/>
      <c r="J1236" s="2">
        <f t="shared" si="137"/>
        <v>3812.1706610352503</v>
      </c>
      <c r="K1236" s="2">
        <f t="shared" si="138"/>
        <v>10992.106285838368</v>
      </c>
      <c r="L1236" s="2">
        <f t="shared" si="139"/>
        <v>28396.153119123559</v>
      </c>
    </row>
    <row r="1237" spans="1:12" x14ac:dyDescent="0.25">
      <c r="A1237">
        <v>98</v>
      </c>
      <c r="B1237">
        <v>1</v>
      </c>
      <c r="C1237" s="39">
        <f t="shared" si="136"/>
        <v>2207.5564186975207</v>
      </c>
      <c r="D1237" s="39">
        <f t="shared" si="134"/>
        <v>11698.582506585235</v>
      </c>
      <c r="E1237" s="39">
        <f t="shared" si="135"/>
        <v>14884.088155439182</v>
      </c>
      <c r="H1237" s="2">
        <f>MOCandNOCTotalESC!Z27</f>
        <v>23325.133553028263</v>
      </c>
      <c r="I1237" s="2"/>
      <c r="J1237" s="2">
        <f t="shared" si="137"/>
        <v>2207.5564186975207</v>
      </c>
      <c r="K1237" s="2">
        <f t="shared" si="138"/>
        <v>11698.582506585235</v>
      </c>
      <c r="L1237" s="2">
        <f t="shared" si="139"/>
        <v>14884.088155439182</v>
      </c>
    </row>
    <row r="1238" spans="1:12" x14ac:dyDescent="0.25">
      <c r="A1238">
        <v>99</v>
      </c>
      <c r="B1238">
        <v>1</v>
      </c>
      <c r="C1238" s="39">
        <f t="shared" si="136"/>
        <v>1606.1692525760063</v>
      </c>
      <c r="D1238" s="39">
        <f t="shared" si="134"/>
        <v>14796.766424055138</v>
      </c>
      <c r="E1238" s="39">
        <f t="shared" si="135"/>
        <v>10687.89015512528</v>
      </c>
      <c r="H1238" s="2">
        <f>MOCandNOCTotalESC!Z28</f>
        <v>21933.038112408398</v>
      </c>
      <c r="I1238" s="2"/>
      <c r="J1238" s="2">
        <f t="shared" si="137"/>
        <v>1606.1692525760063</v>
      </c>
      <c r="K1238" s="2">
        <f t="shared" si="138"/>
        <v>14796.766424055138</v>
      </c>
      <c r="L1238" s="2">
        <f t="shared" si="139"/>
        <v>10687.89015512528</v>
      </c>
    </row>
    <row r="1239" spans="1:12" x14ac:dyDescent="0.25">
      <c r="A1239">
        <v>100</v>
      </c>
      <c r="B1239">
        <v>1</v>
      </c>
      <c r="C1239" s="39">
        <f t="shared" si="136"/>
        <v>6273.5743179000256</v>
      </c>
      <c r="D1239" s="39">
        <f t="shared" si="134"/>
        <v>10272.434043254629</v>
      </c>
      <c r="E1239" s="39">
        <f t="shared" si="135"/>
        <v>10208.859555285953</v>
      </c>
      <c r="H1239" s="2">
        <f>MOCandNOCTotalESC!Z29</f>
        <v>22086.822642983083</v>
      </c>
      <c r="I1239" s="2"/>
      <c r="J1239" s="2">
        <f t="shared" si="137"/>
        <v>6273.5743179000256</v>
      </c>
      <c r="K1239" s="2">
        <f t="shared" si="138"/>
        <v>10272.434043254629</v>
      </c>
      <c r="L1239" s="2">
        <f t="shared" si="139"/>
        <v>10208.859555285953</v>
      </c>
    </row>
    <row r="1240" spans="1:12" x14ac:dyDescent="0.25">
      <c r="A1240">
        <v>101</v>
      </c>
      <c r="B1240">
        <v>1</v>
      </c>
      <c r="C1240" s="39">
        <f t="shared" si="136"/>
        <v>8600.8575787002919</v>
      </c>
      <c r="D1240" s="39">
        <f t="shared" si="134"/>
        <v>27194.352098966094</v>
      </c>
      <c r="E1240" s="39">
        <f t="shared" si="135"/>
        <v>7867.6821065361592</v>
      </c>
      <c r="H1240" s="2">
        <f>MOCandNOCTotalESC!Z30</f>
        <v>35936.056992534926</v>
      </c>
      <c r="I1240" s="2"/>
      <c r="J1240" s="2">
        <f t="shared" si="137"/>
        <v>8600.8575787002919</v>
      </c>
      <c r="K1240" s="2">
        <f t="shared" si="138"/>
        <v>27194.352098966094</v>
      </c>
      <c r="L1240" s="2">
        <f t="shared" si="139"/>
        <v>7867.6821065361592</v>
      </c>
    </row>
    <row r="1241" spans="1:12" x14ac:dyDescent="0.25">
      <c r="A1241">
        <v>102</v>
      </c>
      <c r="B1241">
        <v>1</v>
      </c>
      <c r="C1241" s="39">
        <f t="shared" si="136"/>
        <v>18167.292722232265</v>
      </c>
      <c r="D1241" s="39">
        <f t="shared" si="134"/>
        <v>22091.654857647409</v>
      </c>
      <c r="E1241" s="39">
        <f t="shared" si="135"/>
        <v>22352.942221264631</v>
      </c>
      <c r="H1241" s="2">
        <f>MOCandNOCTotalESC!Z31</f>
        <v>52067.142211177124</v>
      </c>
      <c r="I1241" s="2"/>
      <c r="J1241" s="2">
        <f t="shared" si="137"/>
        <v>18167.292722232265</v>
      </c>
      <c r="K1241" s="2">
        <f t="shared" si="138"/>
        <v>22091.654857647409</v>
      </c>
      <c r="L1241" s="2">
        <f t="shared" si="139"/>
        <v>22352.942221264631</v>
      </c>
    </row>
    <row r="1242" spans="1:12" x14ac:dyDescent="0.25">
      <c r="A1242">
        <v>103</v>
      </c>
      <c r="B1242">
        <v>1</v>
      </c>
      <c r="C1242" s="39">
        <f t="shared" si="136"/>
        <v>8275.4224282507221</v>
      </c>
      <c r="D1242" s="39">
        <f t="shared" si="134"/>
        <v>52670.307284640694</v>
      </c>
      <c r="E1242" s="39">
        <f t="shared" si="135"/>
        <v>25287.972883477789</v>
      </c>
      <c r="H1242" s="2">
        <f>MOCandNOCTotalESC!Z32</f>
        <v>70204.355475642078</v>
      </c>
      <c r="I1242" s="2"/>
      <c r="J1242" s="2">
        <f t="shared" si="137"/>
        <v>8275.4224282507221</v>
      </c>
      <c r="K1242" s="2">
        <f t="shared" si="138"/>
        <v>52670.307284640694</v>
      </c>
      <c r="L1242" s="2">
        <f t="shared" si="139"/>
        <v>25287.972883477789</v>
      </c>
    </row>
    <row r="1243" spans="1:12" x14ac:dyDescent="0.25">
      <c r="A1243">
        <v>104</v>
      </c>
      <c r="B1243">
        <v>1</v>
      </c>
      <c r="C1243" s="39">
        <f t="shared" si="136"/>
        <v>4759.7010955301412</v>
      </c>
      <c r="D1243" s="39">
        <f t="shared" si="134"/>
        <v>20830.257009388559</v>
      </c>
      <c r="E1243" s="39">
        <f t="shared" si="135"/>
        <v>43933.406223774808</v>
      </c>
      <c r="H1243" s="2">
        <f>MOCandNOCTotalESC!Z33</f>
        <v>56149.804410469966</v>
      </c>
      <c r="I1243" s="2"/>
      <c r="J1243" s="2">
        <f t="shared" si="137"/>
        <v>4759.7010955301412</v>
      </c>
      <c r="K1243" s="2">
        <f t="shared" si="138"/>
        <v>20830.257009388559</v>
      </c>
      <c r="L1243" s="2">
        <f t="shared" si="139"/>
        <v>43933.406223774808</v>
      </c>
    </row>
    <row r="1244" spans="1:12" x14ac:dyDescent="0.25">
      <c r="A1244">
        <v>105</v>
      </c>
      <c r="B1244">
        <v>1</v>
      </c>
      <c r="C1244" s="39">
        <f t="shared" si="136"/>
        <v>926.56923671869629</v>
      </c>
      <c r="D1244" s="39">
        <f t="shared" si="134"/>
        <v>6521.0381779700101</v>
      </c>
      <c r="E1244" s="39">
        <f t="shared" si="135"/>
        <v>13170.523394969905</v>
      </c>
      <c r="H1244" s="2">
        <f>MOCandNOCTotalESC!Z34</f>
        <v>16636.16968740966</v>
      </c>
      <c r="I1244" s="2"/>
      <c r="J1244" s="2">
        <f t="shared" si="137"/>
        <v>926.56923671869629</v>
      </c>
      <c r="K1244" s="2">
        <f t="shared" si="138"/>
        <v>6521.0381779700101</v>
      </c>
      <c r="L1244" s="2">
        <f t="shared" si="139"/>
        <v>13170.523394969905</v>
      </c>
    </row>
    <row r="1245" spans="1:12" x14ac:dyDescent="0.25">
      <c r="A1245">
        <v>106</v>
      </c>
      <c r="B1245">
        <v>1</v>
      </c>
      <c r="C1245" s="39">
        <f t="shared" si="136"/>
        <v>653.45686738339907</v>
      </c>
      <c r="D1245" s="39">
        <f t="shared" si="134"/>
        <v>9084.6762098813688</v>
      </c>
      <c r="E1245" s="39">
        <f t="shared" si="135"/>
        <v>12694.39696184829</v>
      </c>
      <c r="H1245" s="2">
        <f>MOCandNOCTotalESC!Z35</f>
        <v>18058.662861465793</v>
      </c>
      <c r="I1245" s="2"/>
      <c r="J1245" s="2">
        <f t="shared" si="137"/>
        <v>653.45686738339907</v>
      </c>
      <c r="K1245" s="2">
        <f t="shared" si="138"/>
        <v>9084.6762098813688</v>
      </c>
      <c r="L1245" s="2">
        <f t="shared" si="139"/>
        <v>12694.39696184829</v>
      </c>
    </row>
    <row r="1246" spans="1:12" x14ac:dyDescent="0.25">
      <c r="A1246">
        <v>107</v>
      </c>
      <c r="B1246">
        <v>1</v>
      </c>
      <c r="C1246" s="39">
        <f t="shared" si="136"/>
        <v>214.60751173583947</v>
      </c>
      <c r="D1246" s="39">
        <f t="shared" si="134"/>
        <v>2865.2781759177515</v>
      </c>
      <c r="E1246" s="39">
        <f t="shared" si="135"/>
        <v>11663.78948590324</v>
      </c>
      <c r="H1246" s="2">
        <f>MOCandNOCTotalESC!Z36</f>
        <v>11793.148972783805</v>
      </c>
      <c r="I1246" s="2"/>
      <c r="J1246" s="2">
        <f t="shared" si="137"/>
        <v>214.60751173583947</v>
      </c>
      <c r="K1246" s="2">
        <f t="shared" si="138"/>
        <v>2865.2781759177515</v>
      </c>
      <c r="L1246" s="2">
        <f t="shared" si="139"/>
        <v>11663.78948590324</v>
      </c>
    </row>
    <row r="1247" spans="1:12" x14ac:dyDescent="0.25">
      <c r="A1247">
        <v>108</v>
      </c>
      <c r="B1247">
        <v>1</v>
      </c>
      <c r="C1247" s="39">
        <f t="shared" si="136"/>
        <v>1820.2197196129021</v>
      </c>
      <c r="D1247" s="39">
        <f t="shared" si="134"/>
        <v>6876.0165904392397</v>
      </c>
      <c r="E1247" s="39">
        <f t="shared" si="135"/>
        <v>13148.039759724168</v>
      </c>
      <c r="H1247" s="2">
        <f>MOCandNOCTotalESC!Z37</f>
        <v>17711.918308397449</v>
      </c>
      <c r="I1247" s="2"/>
      <c r="J1247" s="2">
        <f t="shared" si="137"/>
        <v>1820.2197196129021</v>
      </c>
      <c r="K1247" s="2">
        <f t="shared" si="138"/>
        <v>6876.0165904392397</v>
      </c>
      <c r="L1247" s="2">
        <f t="shared" si="139"/>
        <v>13148.039759724168</v>
      </c>
    </row>
    <row r="1248" spans="1:12" x14ac:dyDescent="0.25">
      <c r="A1248">
        <v>109</v>
      </c>
      <c r="B1248">
        <v>1</v>
      </c>
      <c r="C1248" s="39">
        <f t="shared" si="136"/>
        <v>10710.542722804321</v>
      </c>
      <c r="D1248" s="39">
        <f t="shared" si="134"/>
        <v>20771.537600308511</v>
      </c>
      <c r="E1248" s="39">
        <f t="shared" si="135"/>
        <v>9045.9186515858801</v>
      </c>
      <c r="H1248" s="2">
        <f>MOCandNOCTotalESC!Z38</f>
        <v>33682.585977391362</v>
      </c>
      <c r="I1248" s="2"/>
      <c r="J1248" s="2">
        <f t="shared" si="137"/>
        <v>10710.542722804321</v>
      </c>
      <c r="K1248" s="2">
        <f t="shared" si="138"/>
        <v>20771.537600308511</v>
      </c>
      <c r="L1248" s="2">
        <f t="shared" si="139"/>
        <v>9045.9186515858801</v>
      </c>
    </row>
    <row r="1249" spans="1:12" x14ac:dyDescent="0.25">
      <c r="A1249">
        <v>110</v>
      </c>
      <c r="B1249">
        <v>1</v>
      </c>
      <c r="C1249" s="39">
        <f t="shared" si="136"/>
        <v>18141.567182153787</v>
      </c>
      <c r="D1249" s="39">
        <f t="shared" si="134"/>
        <v>40852.532705968981</v>
      </c>
      <c r="E1249" s="39">
        <f t="shared" si="135"/>
        <v>18390.934736852159</v>
      </c>
      <c r="H1249" s="2">
        <f>MOCandNOCTotalESC!Z39</f>
        <v>64084.745612956649</v>
      </c>
      <c r="I1249" s="2"/>
      <c r="J1249" s="2">
        <f t="shared" si="137"/>
        <v>18141.567182153787</v>
      </c>
      <c r="K1249" s="2">
        <f t="shared" si="138"/>
        <v>40852.532705968981</v>
      </c>
      <c r="L1249" s="2">
        <f t="shared" si="139"/>
        <v>18390.934736852159</v>
      </c>
    </row>
    <row r="1250" spans="1:12" x14ac:dyDescent="0.25">
      <c r="A1250">
        <v>111</v>
      </c>
      <c r="B1250">
        <v>1</v>
      </c>
      <c r="C1250" s="39">
        <f t="shared" si="136"/>
        <v>12754.228858791044</v>
      </c>
      <c r="D1250" s="39">
        <f t="shared" si="134"/>
        <v>27641.834863356235</v>
      </c>
      <c r="E1250" s="39">
        <f t="shared" si="135"/>
        <v>10930.699000876875</v>
      </c>
      <c r="H1250" s="2">
        <f>MOCandNOCTotalESC!Z40</f>
        <v>42541.119704683515</v>
      </c>
      <c r="I1250" s="2"/>
      <c r="J1250" s="2">
        <f t="shared" si="137"/>
        <v>12754.228858791044</v>
      </c>
      <c r="K1250" s="2">
        <f t="shared" si="138"/>
        <v>27641.834863356235</v>
      </c>
      <c r="L1250" s="2">
        <f t="shared" si="139"/>
        <v>10930.699000876875</v>
      </c>
    </row>
    <row r="1251" spans="1:12" x14ac:dyDescent="0.25">
      <c r="A1251">
        <v>112</v>
      </c>
      <c r="B1251">
        <v>1</v>
      </c>
      <c r="C1251" s="39">
        <f t="shared" si="136"/>
        <v>6694.3620853664324</v>
      </c>
      <c r="D1251" s="39">
        <f t="shared" si="134"/>
        <v>13483.984082311537</v>
      </c>
      <c r="E1251" s="39">
        <f t="shared" si="135"/>
        <v>14600.927970287818</v>
      </c>
      <c r="H1251" s="2">
        <f>MOCandNOCTotalESC!Z41</f>
        <v>28559.49221032378</v>
      </c>
      <c r="I1251" s="2"/>
      <c r="J1251" s="2">
        <f t="shared" si="137"/>
        <v>6694.3620853664324</v>
      </c>
      <c r="K1251" s="2">
        <f t="shared" si="138"/>
        <v>13483.984082311537</v>
      </c>
      <c r="L1251" s="2">
        <f t="shared" si="139"/>
        <v>14600.927970287818</v>
      </c>
    </row>
    <row r="1252" spans="1:12" x14ac:dyDescent="0.25">
      <c r="A1252">
        <v>113</v>
      </c>
      <c r="B1252">
        <v>1</v>
      </c>
      <c r="C1252" s="39">
        <f t="shared" si="136"/>
        <v>7401.8873322934969</v>
      </c>
      <c r="D1252" s="39">
        <f t="shared" si="134"/>
        <v>24165.396296192128</v>
      </c>
      <c r="E1252" s="39">
        <f t="shared" si="135"/>
        <v>10420.590670042498</v>
      </c>
      <c r="H1252" s="2">
        <f>MOCandNOCTotalESC!Z42</f>
        <v>34529.894616336256</v>
      </c>
      <c r="I1252" s="2"/>
      <c r="J1252" s="2">
        <f t="shared" si="137"/>
        <v>7401.8873322934969</v>
      </c>
      <c r="K1252" s="2">
        <f t="shared" si="138"/>
        <v>24165.396296192128</v>
      </c>
      <c r="L1252" s="2">
        <f t="shared" si="139"/>
        <v>10420.590670042498</v>
      </c>
    </row>
    <row r="1253" spans="1:12" x14ac:dyDescent="0.25">
      <c r="A1253">
        <v>114</v>
      </c>
      <c r="B1253">
        <v>1</v>
      </c>
      <c r="C1253" s="39">
        <f t="shared" ref="C1253" si="140">J1253</f>
        <v>4875.8428357050716</v>
      </c>
      <c r="D1253" s="39">
        <f t="shared" ref="D1253" si="141">K1253</f>
        <v>29051.443986878756</v>
      </c>
      <c r="E1253" s="39">
        <f t="shared" ref="E1253" si="142">L1253</f>
        <v>13383.343320691281</v>
      </c>
      <c r="H1253" s="2">
        <f>MOCandNOCTotalESC!Z43</f>
        <v>38561.132683819698</v>
      </c>
      <c r="I1253" s="2"/>
      <c r="J1253" s="2">
        <f t="shared" ref="J1253" si="143">$H1253*O1122*G1122</f>
        <v>4875.8428357050716</v>
      </c>
      <c r="K1253" s="2">
        <f t="shared" ref="K1253" si="144">$H1253*P1122*H1122</f>
        <v>29051.443986878756</v>
      </c>
      <c r="L1253" s="2">
        <f t="shared" ref="L1253" si="145">$H1253*Q1122*I1122</f>
        <v>13383.343320691281</v>
      </c>
    </row>
  </sheetData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6" tint="0.59999389629810485"/>
  </sheetPr>
  <dimension ref="A1:FY71"/>
  <sheetViews>
    <sheetView zoomScale="70" zoomScaleNormal="70" workbookViewId="0">
      <pane xSplit="3" ySplit="2" topLeftCell="M3" activePane="bottomRight" state="frozen"/>
      <selection pane="topRight" activeCell="D1" sqref="D1"/>
      <selection pane="bottomLeft" activeCell="A3" sqref="A3"/>
      <selection pane="bottomRight" activeCell="N18" sqref="N18:P18"/>
    </sheetView>
  </sheetViews>
  <sheetFormatPr defaultColWidth="9.140625" defaultRowHeight="15" x14ac:dyDescent="0.25"/>
  <cols>
    <col min="1" max="1" width="25.5703125" style="44" customWidth="1"/>
    <col min="2" max="2" width="30.5703125" style="44" bestFit="1" customWidth="1"/>
    <col min="3" max="3" width="28.140625" style="44" customWidth="1"/>
    <col min="4" max="61" width="20.85546875" style="44" customWidth="1"/>
    <col min="62" max="96" width="9.140625" style="44"/>
    <col min="97" max="97" width="15.42578125" style="44" bestFit="1" customWidth="1"/>
    <col min="98" max="148" width="15.42578125" style="44" customWidth="1"/>
    <col min="149" max="160" width="12.28515625" style="44" bestFit="1" customWidth="1"/>
    <col min="161" max="161" width="12.42578125" style="44" bestFit="1" customWidth="1"/>
    <col min="162" max="172" width="12.28515625" style="44" bestFit="1" customWidth="1"/>
    <col min="173" max="16384" width="9.140625" style="44"/>
  </cols>
  <sheetData>
    <row r="1" spans="1:181" ht="15.75" thickBot="1" x14ac:dyDescent="0.3">
      <c r="A1"/>
      <c r="B1"/>
      <c r="D1" s="44" t="s">
        <v>275</v>
      </c>
      <c r="E1" s="44" t="s">
        <v>759</v>
      </c>
      <c r="H1" s="44">
        <v>1985</v>
      </c>
      <c r="K1" s="44">
        <v>1986</v>
      </c>
      <c r="N1" s="44">
        <v>1987</v>
      </c>
      <c r="Q1" s="44">
        <v>1988</v>
      </c>
      <c r="T1" s="44">
        <v>1989</v>
      </c>
      <c r="W1" s="44">
        <v>1990</v>
      </c>
      <c r="Z1" s="44">
        <v>1991</v>
      </c>
      <c r="AC1" s="44">
        <v>1992</v>
      </c>
      <c r="AF1" s="44">
        <v>1993</v>
      </c>
      <c r="AI1" s="44">
        <v>1994</v>
      </c>
      <c r="AL1" s="44">
        <v>1995</v>
      </c>
      <c r="AO1" s="44">
        <v>1996</v>
      </c>
      <c r="AR1" s="44">
        <v>1997</v>
      </c>
      <c r="AU1" s="44">
        <v>1998</v>
      </c>
      <c r="AX1" s="44">
        <v>1999</v>
      </c>
      <c r="BA1" s="44">
        <v>2000</v>
      </c>
      <c r="BD1" s="44">
        <v>2001</v>
      </c>
      <c r="BG1" s="44">
        <v>2002</v>
      </c>
      <c r="BJ1" s="44">
        <v>2003</v>
      </c>
      <c r="BM1" s="44">
        <v>2004</v>
      </c>
      <c r="BP1" s="44">
        <v>2005</v>
      </c>
      <c r="BS1" s="44">
        <v>2006</v>
      </c>
      <c r="BV1" s="44">
        <v>2007</v>
      </c>
      <c r="BY1" s="44">
        <v>2008</v>
      </c>
      <c r="CB1" s="44">
        <v>2009</v>
      </c>
      <c r="CE1" s="44">
        <v>2010</v>
      </c>
      <c r="CH1" s="44">
        <v>2011</v>
      </c>
      <c r="CK1" s="44">
        <v>2012</v>
      </c>
      <c r="CN1" s="44">
        <v>2013</v>
      </c>
      <c r="CS1" s="44" t="s">
        <v>219</v>
      </c>
      <c r="CT1" s="44">
        <v>1986</v>
      </c>
      <c r="CW1" s="44">
        <v>1987</v>
      </c>
      <c r="CZ1" s="44">
        <v>1988</v>
      </c>
      <c r="DA1" s="44">
        <v>1988</v>
      </c>
      <c r="DB1" s="44">
        <v>1988</v>
      </c>
      <c r="DC1" s="44">
        <v>1989</v>
      </c>
      <c r="DD1" s="44">
        <v>1989</v>
      </c>
      <c r="DE1" s="44">
        <v>1989</v>
      </c>
      <c r="DF1" s="44">
        <v>1990</v>
      </c>
      <c r="DG1" s="44">
        <v>1990</v>
      </c>
      <c r="DH1" s="44">
        <v>1990</v>
      </c>
      <c r="DI1" s="44">
        <v>1991</v>
      </c>
      <c r="DJ1" s="44">
        <v>1991</v>
      </c>
      <c r="DK1" s="44">
        <v>1991</v>
      </c>
      <c r="DL1" s="44">
        <v>1992</v>
      </c>
      <c r="DM1" s="44">
        <v>1992</v>
      </c>
      <c r="DN1" s="44">
        <v>1992</v>
      </c>
      <c r="DO1" s="44">
        <v>1993</v>
      </c>
      <c r="DP1" s="44">
        <v>1993</v>
      </c>
      <c r="DQ1" s="44">
        <v>1993</v>
      </c>
      <c r="DR1" s="44">
        <v>1994</v>
      </c>
      <c r="DS1" s="44">
        <v>1994</v>
      </c>
      <c r="DT1" s="44">
        <v>1994</v>
      </c>
      <c r="DU1" s="44">
        <v>1995</v>
      </c>
      <c r="DV1" s="44">
        <v>1995</v>
      </c>
      <c r="DW1" s="44">
        <v>1995</v>
      </c>
      <c r="DX1" s="44">
        <v>1996</v>
      </c>
      <c r="DY1" s="44">
        <v>1996</v>
      </c>
      <c r="DZ1" s="44">
        <v>1996</v>
      </c>
      <c r="EA1" s="44">
        <v>1997</v>
      </c>
      <c r="EB1" s="44">
        <v>1997</v>
      </c>
      <c r="EC1" s="44">
        <v>1997</v>
      </c>
      <c r="ED1" s="44">
        <v>1998</v>
      </c>
      <c r="EE1" s="44">
        <v>1998</v>
      </c>
      <c r="EF1" s="44">
        <v>1998</v>
      </c>
      <c r="EG1" s="44">
        <v>1999</v>
      </c>
      <c r="EH1" s="44">
        <v>1999</v>
      </c>
      <c r="EI1" s="44">
        <v>1999</v>
      </c>
      <c r="EJ1" s="44">
        <v>2000</v>
      </c>
      <c r="EK1" s="44">
        <v>2000</v>
      </c>
      <c r="EL1" s="44">
        <v>2000</v>
      </c>
      <c r="EM1" s="44">
        <v>2001</v>
      </c>
      <c r="EN1" s="44">
        <v>2001</v>
      </c>
      <c r="EO1" s="44">
        <v>2001</v>
      </c>
      <c r="EP1" s="44">
        <v>2002</v>
      </c>
      <c r="EQ1" s="44">
        <v>2002</v>
      </c>
      <c r="ER1" s="44">
        <v>2002</v>
      </c>
      <c r="ES1" s="44">
        <v>2003</v>
      </c>
      <c r="ET1" s="44">
        <v>2003</v>
      </c>
      <c r="EU1" s="44">
        <v>2003</v>
      </c>
      <c r="EV1" s="44">
        <v>2004</v>
      </c>
      <c r="EW1" s="44">
        <v>2004</v>
      </c>
      <c r="EX1" s="44">
        <v>2004</v>
      </c>
      <c r="EY1" s="44">
        <v>2005</v>
      </c>
      <c r="EZ1" s="44">
        <v>2005</v>
      </c>
      <c r="FA1" s="44">
        <v>2005</v>
      </c>
      <c r="FB1" s="44">
        <v>2006</v>
      </c>
      <c r="FC1" s="44">
        <v>2006</v>
      </c>
      <c r="FD1" s="44">
        <v>2006</v>
      </c>
      <c r="FE1" s="44">
        <v>2007</v>
      </c>
      <c r="FF1" s="44">
        <v>2007</v>
      </c>
      <c r="FG1" s="44">
        <v>2007</v>
      </c>
      <c r="FH1" s="44">
        <v>2008</v>
      </c>
      <c r="FI1" s="44">
        <v>2008</v>
      </c>
      <c r="FJ1" s="44">
        <v>2008</v>
      </c>
      <c r="FK1" s="44">
        <v>2009</v>
      </c>
      <c r="FL1" s="44">
        <v>2009</v>
      </c>
      <c r="FM1" s="44">
        <v>2009</v>
      </c>
      <c r="FN1" s="44">
        <v>2010</v>
      </c>
      <c r="FO1" s="44">
        <v>2010</v>
      </c>
      <c r="FP1" s="44">
        <v>2010</v>
      </c>
      <c r="FQ1" s="44">
        <v>2011</v>
      </c>
      <c r="FR1" s="44">
        <v>2011</v>
      </c>
      <c r="FS1" s="44">
        <v>2011</v>
      </c>
      <c r="FT1" s="44">
        <v>2012</v>
      </c>
      <c r="FU1" s="44">
        <v>2012</v>
      </c>
      <c r="FV1" s="44">
        <v>2012</v>
      </c>
      <c r="FW1" s="44">
        <v>2013</v>
      </c>
      <c r="FX1" s="44">
        <v>2013</v>
      </c>
      <c r="FY1" s="44">
        <v>2013</v>
      </c>
    </row>
    <row r="2" spans="1:181" ht="19.5" thickBot="1" x14ac:dyDescent="0.35">
      <c r="A2" s="142" t="s">
        <v>738</v>
      </c>
      <c r="B2" s="142" t="s">
        <v>1452</v>
      </c>
      <c r="C2" s="45" t="s">
        <v>197</v>
      </c>
      <c r="D2" s="64"/>
      <c r="E2" s="170" t="s">
        <v>198</v>
      </c>
      <c r="F2" s="46" t="s">
        <v>199</v>
      </c>
      <c r="G2" s="47" t="s">
        <v>200</v>
      </c>
      <c r="H2" s="170" t="s">
        <v>198</v>
      </c>
      <c r="I2" s="46" t="s">
        <v>199</v>
      </c>
      <c r="J2" s="47" t="s">
        <v>200</v>
      </c>
      <c r="K2" s="170" t="s">
        <v>198</v>
      </c>
      <c r="L2" s="46" t="s">
        <v>199</v>
      </c>
      <c r="M2" s="47" t="s">
        <v>200</v>
      </c>
      <c r="N2" s="170" t="s">
        <v>198</v>
      </c>
      <c r="O2" s="46" t="s">
        <v>199</v>
      </c>
      <c r="P2" s="47" t="s">
        <v>200</v>
      </c>
      <c r="Q2" s="170" t="s">
        <v>198</v>
      </c>
      <c r="R2" s="46" t="s">
        <v>199</v>
      </c>
      <c r="S2" s="47" t="s">
        <v>200</v>
      </c>
      <c r="T2" s="46" t="s">
        <v>198</v>
      </c>
      <c r="U2" s="46" t="s">
        <v>199</v>
      </c>
      <c r="V2" s="47" t="s">
        <v>200</v>
      </c>
      <c r="W2" s="46" t="s">
        <v>198</v>
      </c>
      <c r="X2" s="46" t="s">
        <v>199</v>
      </c>
      <c r="Y2" s="47" t="s">
        <v>200</v>
      </c>
      <c r="Z2" s="46" t="s">
        <v>198</v>
      </c>
      <c r="AA2" s="46" t="s">
        <v>199</v>
      </c>
      <c r="AB2" s="47" t="s">
        <v>200</v>
      </c>
      <c r="AC2" s="46" t="s">
        <v>198</v>
      </c>
      <c r="AD2" s="46" t="s">
        <v>199</v>
      </c>
      <c r="AE2" s="47" t="s">
        <v>200</v>
      </c>
      <c r="AF2" s="46" t="s">
        <v>198</v>
      </c>
      <c r="AG2" s="46" t="s">
        <v>199</v>
      </c>
      <c r="AH2" s="47" t="s">
        <v>200</v>
      </c>
      <c r="AI2" s="46" t="s">
        <v>198</v>
      </c>
      <c r="AJ2" s="46" t="s">
        <v>199</v>
      </c>
      <c r="AK2" s="47" t="s">
        <v>200</v>
      </c>
      <c r="AL2" s="46" t="s">
        <v>198</v>
      </c>
      <c r="AM2" s="46" t="s">
        <v>199</v>
      </c>
      <c r="AN2" s="47" t="s">
        <v>200</v>
      </c>
      <c r="AO2" s="46" t="s">
        <v>198</v>
      </c>
      <c r="AP2" s="46" t="s">
        <v>199</v>
      </c>
      <c r="AQ2" s="47" t="s">
        <v>200</v>
      </c>
      <c r="AR2" s="46" t="s">
        <v>198</v>
      </c>
      <c r="AS2" s="46" t="s">
        <v>199</v>
      </c>
      <c r="AT2" s="47" t="s">
        <v>200</v>
      </c>
      <c r="AU2" s="46" t="s">
        <v>198</v>
      </c>
      <c r="AV2" s="46" t="s">
        <v>199</v>
      </c>
      <c r="AW2" s="47" t="s">
        <v>200</v>
      </c>
      <c r="AX2" s="46" t="s">
        <v>198</v>
      </c>
      <c r="AY2" s="46" t="s">
        <v>199</v>
      </c>
      <c r="AZ2" s="47" t="s">
        <v>200</v>
      </c>
      <c r="BA2" s="46" t="s">
        <v>198</v>
      </c>
      <c r="BB2" s="46" t="s">
        <v>199</v>
      </c>
      <c r="BC2" s="47" t="s">
        <v>200</v>
      </c>
      <c r="BD2" s="46" t="s">
        <v>198</v>
      </c>
      <c r="BE2" s="46" t="s">
        <v>199</v>
      </c>
      <c r="BF2" s="47" t="s">
        <v>200</v>
      </c>
      <c r="BG2" s="46" t="s">
        <v>198</v>
      </c>
      <c r="BH2" s="46" t="s">
        <v>199</v>
      </c>
      <c r="BI2" s="47" t="s">
        <v>200</v>
      </c>
      <c r="BJ2" s="46" t="s">
        <v>198</v>
      </c>
      <c r="BK2" s="46" t="s">
        <v>199</v>
      </c>
      <c r="BL2" s="47" t="s">
        <v>200</v>
      </c>
      <c r="BM2" s="46" t="s">
        <v>198</v>
      </c>
      <c r="BN2" s="46" t="s">
        <v>199</v>
      </c>
      <c r="BO2" s="47" t="s">
        <v>200</v>
      </c>
      <c r="BP2" s="46" t="s">
        <v>198</v>
      </c>
      <c r="BQ2" s="46" t="s">
        <v>199</v>
      </c>
      <c r="BR2" s="47" t="s">
        <v>200</v>
      </c>
      <c r="BS2" s="46" t="s">
        <v>198</v>
      </c>
      <c r="BT2" s="46" t="s">
        <v>199</v>
      </c>
      <c r="BU2" s="47" t="s">
        <v>200</v>
      </c>
      <c r="BV2" s="46" t="s">
        <v>198</v>
      </c>
      <c r="BW2" s="46" t="s">
        <v>199</v>
      </c>
      <c r="BX2" s="47" t="s">
        <v>200</v>
      </c>
      <c r="BY2" s="46" t="s">
        <v>198</v>
      </c>
      <c r="BZ2" s="46" t="s">
        <v>199</v>
      </c>
      <c r="CA2" s="47" t="s">
        <v>200</v>
      </c>
      <c r="CB2" s="46" t="s">
        <v>198</v>
      </c>
      <c r="CC2" s="46" t="s">
        <v>199</v>
      </c>
      <c r="CD2" s="47" t="s">
        <v>200</v>
      </c>
      <c r="CE2" s="46" t="s">
        <v>198</v>
      </c>
      <c r="CF2" s="46" t="s">
        <v>199</v>
      </c>
      <c r="CG2" s="47" t="s">
        <v>200</v>
      </c>
      <c r="CH2" s="46" t="s">
        <v>198</v>
      </c>
      <c r="CI2" s="46" t="s">
        <v>199</v>
      </c>
      <c r="CJ2" s="47" t="s">
        <v>200</v>
      </c>
      <c r="CK2" s="46" t="s">
        <v>198</v>
      </c>
      <c r="CL2" s="46" t="s">
        <v>199</v>
      </c>
      <c r="CM2" s="47" t="s">
        <v>200</v>
      </c>
      <c r="CN2" s="46" t="s">
        <v>198</v>
      </c>
      <c r="CO2" s="46" t="s">
        <v>199</v>
      </c>
      <c r="CP2" s="47" t="s">
        <v>200</v>
      </c>
      <c r="CS2" s="48" t="s">
        <v>274</v>
      </c>
      <c r="CT2" s="46" t="s">
        <v>198</v>
      </c>
      <c r="CU2" s="46" t="s">
        <v>199</v>
      </c>
      <c r="CV2" s="47" t="s">
        <v>200</v>
      </c>
      <c r="CW2" s="46" t="s">
        <v>198</v>
      </c>
      <c r="CX2" s="46" t="s">
        <v>199</v>
      </c>
      <c r="CY2" s="47" t="s">
        <v>200</v>
      </c>
      <c r="CZ2" s="46" t="s">
        <v>198</v>
      </c>
      <c r="DA2" s="46" t="s">
        <v>199</v>
      </c>
      <c r="DB2" s="47" t="s">
        <v>200</v>
      </c>
      <c r="DC2" s="46" t="s">
        <v>198</v>
      </c>
      <c r="DD2" s="46" t="s">
        <v>199</v>
      </c>
      <c r="DE2" s="47" t="s">
        <v>200</v>
      </c>
      <c r="DF2" s="46" t="s">
        <v>198</v>
      </c>
      <c r="DG2" s="46" t="s">
        <v>199</v>
      </c>
      <c r="DH2" s="47" t="s">
        <v>200</v>
      </c>
      <c r="DI2" s="46" t="s">
        <v>198</v>
      </c>
      <c r="DJ2" s="46" t="s">
        <v>199</v>
      </c>
      <c r="DK2" s="47" t="s">
        <v>200</v>
      </c>
      <c r="DL2" s="46" t="s">
        <v>198</v>
      </c>
      <c r="DM2" s="46" t="s">
        <v>199</v>
      </c>
      <c r="DN2" s="47" t="s">
        <v>200</v>
      </c>
      <c r="DO2" s="46" t="s">
        <v>198</v>
      </c>
      <c r="DP2" s="46" t="s">
        <v>199</v>
      </c>
      <c r="DQ2" s="47" t="s">
        <v>200</v>
      </c>
      <c r="DR2" s="46" t="s">
        <v>198</v>
      </c>
      <c r="DS2" s="46" t="s">
        <v>199</v>
      </c>
      <c r="DT2" s="47" t="s">
        <v>200</v>
      </c>
      <c r="DU2" s="46" t="s">
        <v>198</v>
      </c>
      <c r="DV2" s="46" t="s">
        <v>199</v>
      </c>
      <c r="DW2" s="47" t="s">
        <v>200</v>
      </c>
      <c r="DX2" s="46" t="s">
        <v>198</v>
      </c>
      <c r="DY2" s="46" t="s">
        <v>199</v>
      </c>
      <c r="DZ2" s="47" t="s">
        <v>200</v>
      </c>
      <c r="EA2" s="46" t="s">
        <v>198</v>
      </c>
      <c r="EB2" s="46" t="s">
        <v>199</v>
      </c>
      <c r="EC2" s="47" t="s">
        <v>200</v>
      </c>
      <c r="ED2" s="46" t="s">
        <v>198</v>
      </c>
      <c r="EE2" s="46" t="s">
        <v>199</v>
      </c>
      <c r="EF2" s="47" t="s">
        <v>200</v>
      </c>
      <c r="EG2" s="46" t="s">
        <v>198</v>
      </c>
      <c r="EH2" s="46" t="s">
        <v>199</v>
      </c>
      <c r="EI2" s="47" t="s">
        <v>200</v>
      </c>
      <c r="EJ2" s="46" t="s">
        <v>198</v>
      </c>
      <c r="EK2" s="46" t="s">
        <v>199</v>
      </c>
      <c r="EL2" s="47" t="s">
        <v>200</v>
      </c>
      <c r="EM2" s="46" t="s">
        <v>198</v>
      </c>
      <c r="EN2" s="46" t="s">
        <v>199</v>
      </c>
      <c r="EO2" s="47" t="s">
        <v>200</v>
      </c>
      <c r="EP2" s="46" t="s">
        <v>198</v>
      </c>
      <c r="EQ2" s="46" t="s">
        <v>199</v>
      </c>
      <c r="ER2" s="47" t="s">
        <v>200</v>
      </c>
      <c r="ES2" s="46" t="s">
        <v>198</v>
      </c>
      <c r="ET2" s="46" t="s">
        <v>199</v>
      </c>
      <c r="EU2" s="47" t="s">
        <v>200</v>
      </c>
      <c r="EV2" s="46" t="s">
        <v>198</v>
      </c>
      <c r="EW2" s="46" t="s">
        <v>199</v>
      </c>
      <c r="EX2" s="47" t="s">
        <v>200</v>
      </c>
      <c r="EY2" s="46" t="s">
        <v>198</v>
      </c>
      <c r="EZ2" s="46" t="s">
        <v>199</v>
      </c>
      <c r="FA2" s="47" t="s">
        <v>200</v>
      </c>
      <c r="FB2" s="46" t="s">
        <v>198</v>
      </c>
      <c r="FC2" s="46" t="s">
        <v>199</v>
      </c>
      <c r="FD2" s="47" t="s">
        <v>200</v>
      </c>
      <c r="FE2" s="46" t="s">
        <v>198</v>
      </c>
      <c r="FF2" s="46" t="s">
        <v>199</v>
      </c>
      <c r="FG2" s="47" t="s">
        <v>200</v>
      </c>
      <c r="FH2" s="46" t="s">
        <v>198</v>
      </c>
      <c r="FI2" s="46" t="s">
        <v>199</v>
      </c>
      <c r="FJ2" s="47" t="s">
        <v>200</v>
      </c>
      <c r="FK2" s="46" t="s">
        <v>198</v>
      </c>
      <c r="FL2" s="46" t="s">
        <v>199</v>
      </c>
      <c r="FM2" s="47" t="s">
        <v>200</v>
      </c>
      <c r="FN2" s="46" t="s">
        <v>198</v>
      </c>
      <c r="FO2" s="46" t="s">
        <v>199</v>
      </c>
      <c r="FP2" s="47" t="s">
        <v>200</v>
      </c>
      <c r="FQ2" s="46" t="s">
        <v>198</v>
      </c>
      <c r="FR2" s="46" t="s">
        <v>199</v>
      </c>
      <c r="FS2" s="47" t="s">
        <v>200</v>
      </c>
      <c r="FT2" s="46" t="s">
        <v>198</v>
      </c>
      <c r="FU2" s="46" t="s">
        <v>199</v>
      </c>
      <c r="FV2" s="47" t="s">
        <v>200</v>
      </c>
      <c r="FW2" s="46" t="s">
        <v>198</v>
      </c>
      <c r="FX2" s="46" t="s">
        <v>199</v>
      </c>
      <c r="FY2" s="47" t="s">
        <v>200</v>
      </c>
    </row>
    <row r="3" spans="1:181" ht="15.75" x14ac:dyDescent="0.25">
      <c r="A3"/>
      <c r="B3" s="994" t="s">
        <v>1453</v>
      </c>
      <c r="C3" s="49" t="s">
        <v>0</v>
      </c>
      <c r="D3" s="49"/>
      <c r="E3" s="323">
        <v>20153.620300390216</v>
      </c>
      <c r="F3" s="324">
        <v>10920.912995050059</v>
      </c>
      <c r="G3" s="324">
        <v>431.37852726163345</v>
      </c>
      <c r="H3" s="323">
        <v>37078.462284084111</v>
      </c>
      <c r="I3" s="323">
        <v>88691.681783529202</v>
      </c>
      <c r="J3" s="323">
        <v>988.75899424224292</v>
      </c>
      <c r="K3" s="323">
        <v>15571.463278597756</v>
      </c>
      <c r="L3" s="323">
        <v>81216.337747385842</v>
      </c>
      <c r="M3" s="323">
        <v>4174.783683322049</v>
      </c>
      <c r="N3" s="323">
        <v>15815.067553825327</v>
      </c>
      <c r="O3" s="323">
        <v>38413.85917466617</v>
      </c>
      <c r="P3" s="324">
        <v>4576.9704548538411</v>
      </c>
      <c r="Q3" s="323">
        <v>6251.3110292564261</v>
      </c>
      <c r="R3" s="323">
        <v>31125.325334599267</v>
      </c>
      <c r="S3" s="323">
        <v>3268.8153091913373</v>
      </c>
      <c r="T3" s="323">
        <v>53873.677856131064</v>
      </c>
      <c r="U3" s="323">
        <v>13616.248452513693</v>
      </c>
      <c r="V3" s="323">
        <v>2109.5596194035297</v>
      </c>
      <c r="W3" s="323">
        <v>5308.1142974829781</v>
      </c>
      <c r="X3" s="323">
        <v>92902.659070003298</v>
      </c>
      <c r="Y3" s="323">
        <v>1044.5686770147227</v>
      </c>
      <c r="Z3" s="323">
        <v>13416.631530128405</v>
      </c>
      <c r="AA3" s="323">
        <v>16012.695192055689</v>
      </c>
      <c r="AB3" s="323">
        <v>9249.8402744299892</v>
      </c>
      <c r="AC3" s="150">
        <v>7301.9989559772876</v>
      </c>
      <c r="AD3" s="151">
        <v>16493.072268724813</v>
      </c>
      <c r="AE3" s="152">
        <v>1005.0844334098088</v>
      </c>
      <c r="AF3" s="150">
        <v>18341.87899936943</v>
      </c>
      <c r="AG3" s="151">
        <v>11701.695652658938</v>
      </c>
      <c r="AH3" s="152">
        <v>1074.1473060855214</v>
      </c>
      <c r="AI3" s="150">
        <v>7508.4831630079025</v>
      </c>
      <c r="AJ3" s="151">
        <v>15799.099988829126</v>
      </c>
      <c r="AK3" s="152">
        <v>391.06683140666155</v>
      </c>
      <c r="AL3" s="150">
        <v>7739.8192416016045</v>
      </c>
      <c r="AM3" s="151">
        <v>12363.521950004138</v>
      </c>
      <c r="AN3" s="152">
        <v>1015.8988351126484</v>
      </c>
      <c r="AO3" s="150">
        <v>17739.189585453125</v>
      </c>
      <c r="AP3" s="151">
        <v>10253.193323611657</v>
      </c>
      <c r="AQ3" s="152">
        <v>116.513560495587</v>
      </c>
      <c r="AR3" s="150">
        <v>16622.588176461151</v>
      </c>
      <c r="AS3" s="151">
        <v>22371.233254153969</v>
      </c>
      <c r="AT3" s="152">
        <v>1662.2588176461149</v>
      </c>
      <c r="AU3" s="150">
        <v>2552.1188634047535</v>
      </c>
      <c r="AV3" s="151">
        <v>24051.786864208436</v>
      </c>
      <c r="AW3" s="152">
        <v>2938.8035396782007</v>
      </c>
      <c r="AX3" s="150">
        <v>11361.77616809613</v>
      </c>
      <c r="AY3" s="151">
        <v>26727.425487680011</v>
      </c>
      <c r="AZ3" s="152">
        <v>2578.4104588114833</v>
      </c>
      <c r="BA3" s="150">
        <v>17758.52367203938</v>
      </c>
      <c r="BB3" s="151">
        <v>13427.176434956607</v>
      </c>
      <c r="BC3" s="152">
        <v>649.7020855624163</v>
      </c>
      <c r="BD3" s="150">
        <v>17493.723576312761</v>
      </c>
      <c r="BE3" s="151">
        <v>41152.209519923927</v>
      </c>
      <c r="BF3" s="152">
        <v>3969.9778595691319</v>
      </c>
      <c r="BG3" s="150">
        <v>15747.650490575474</v>
      </c>
      <c r="BH3" s="151">
        <v>36569.543917003051</v>
      </c>
      <c r="BI3" s="152">
        <v>629.90601962301901</v>
      </c>
      <c r="BJ3" s="150">
        <v>9337.9114662088687</v>
      </c>
      <c r="BK3" s="151">
        <v>20367.082427260961</v>
      </c>
      <c r="BL3" s="152">
        <v>3364.5268674008835</v>
      </c>
      <c r="BM3" s="150">
        <v>7442.6818618357102</v>
      </c>
      <c r="BN3" s="151">
        <v>8849.7869588803806</v>
      </c>
      <c r="BO3" s="152">
        <v>1096.1842699597919</v>
      </c>
      <c r="BP3" s="150">
        <v>8028.3642571174678</v>
      </c>
      <c r="BQ3" s="151">
        <v>11786.007295538184</v>
      </c>
      <c r="BR3" s="152">
        <v>295.81701617447698</v>
      </c>
      <c r="BS3" s="150">
        <v>21430.979857888371</v>
      </c>
      <c r="BT3" s="151">
        <v>14637.288260162544</v>
      </c>
      <c r="BU3" s="152">
        <v>1237.5439582377323</v>
      </c>
      <c r="BV3" s="150">
        <v>10874.066955890776</v>
      </c>
      <c r="BW3" s="151">
        <v>16626.913423494694</v>
      </c>
      <c r="BX3" s="152">
        <v>871.16098599514498</v>
      </c>
      <c r="BY3" s="150">
        <v>28793.060943042165</v>
      </c>
      <c r="BZ3" s="151">
        <v>4254.9582037982809</v>
      </c>
      <c r="CA3" s="152">
        <v>534.56798099852574</v>
      </c>
      <c r="CB3" s="150">
        <v>6570.5588003765251</v>
      </c>
      <c r="CC3" s="151">
        <v>17162.555781221876</v>
      </c>
      <c r="CD3" s="152">
        <v>46.57355598007463</v>
      </c>
      <c r="CE3" s="150">
        <v>34376.794502251396</v>
      </c>
      <c r="CF3" s="151">
        <v>5639.2245716853886</v>
      </c>
      <c r="CG3" s="152">
        <v>273.21158607278835</v>
      </c>
      <c r="CH3" s="150"/>
      <c r="CI3" s="151"/>
      <c r="CJ3" s="152"/>
      <c r="CK3" s="150"/>
      <c r="CL3" s="151"/>
      <c r="CM3" s="152"/>
      <c r="CN3" s="150"/>
      <c r="CO3" s="151"/>
      <c r="CP3" s="152"/>
      <c r="CS3" s="44" t="s">
        <v>220</v>
      </c>
      <c r="CT3" s="44">
        <v>0.03</v>
      </c>
      <c r="CU3" s="44">
        <v>0.03</v>
      </c>
      <c r="CV3" s="44">
        <v>0.03</v>
      </c>
      <c r="CW3" s="44">
        <v>0.03</v>
      </c>
      <c r="CX3" s="44">
        <v>0.03</v>
      </c>
      <c r="CY3" s="44">
        <v>0.03</v>
      </c>
      <c r="CZ3" s="44">
        <v>0.03</v>
      </c>
      <c r="DA3" s="44">
        <v>0.03</v>
      </c>
      <c r="DB3" s="44">
        <v>0.03</v>
      </c>
      <c r="DC3" s="44">
        <v>0.03</v>
      </c>
      <c r="DD3" s="44">
        <v>0.03</v>
      </c>
      <c r="DE3" s="44">
        <v>0.03</v>
      </c>
      <c r="DF3" s="44">
        <v>0.03</v>
      </c>
      <c r="DG3" s="44">
        <v>0.03</v>
      </c>
      <c r="DH3" s="44">
        <v>0.03</v>
      </c>
      <c r="DI3" s="44">
        <v>0.03</v>
      </c>
      <c r="DJ3" s="44">
        <v>0.03</v>
      </c>
      <c r="DK3" s="44">
        <v>0.03</v>
      </c>
      <c r="ES3" s="44">
        <v>0.65160523045167262</v>
      </c>
      <c r="ET3" s="44">
        <v>0.65160523045167262</v>
      </c>
      <c r="EU3" s="44">
        <v>0.65160523045167262</v>
      </c>
      <c r="EV3" s="44">
        <v>0.90075305335475631</v>
      </c>
      <c r="EW3" s="44">
        <v>0.90075305335475631</v>
      </c>
      <c r="EX3" s="44">
        <v>0.90075305335475631</v>
      </c>
      <c r="EY3" s="44">
        <v>0.92107085315518178</v>
      </c>
      <c r="EZ3" s="44">
        <v>0.92107085315518178</v>
      </c>
      <c r="FA3" s="44">
        <v>0.92107085315518178</v>
      </c>
      <c r="FB3" s="44">
        <v>0.9214133504185541</v>
      </c>
      <c r="FC3" s="44">
        <v>0.9214133504185541</v>
      </c>
      <c r="FD3" s="44">
        <v>0.9214133504185541</v>
      </c>
      <c r="FE3" s="44">
        <v>0.90208015674403819</v>
      </c>
      <c r="FF3" s="44">
        <v>0.90208015674403819</v>
      </c>
      <c r="FG3" s="44">
        <v>0.90208015674403819</v>
      </c>
      <c r="FH3" s="44">
        <v>0.90056099242384724</v>
      </c>
      <c r="FI3" s="44">
        <v>0.90056099242384724</v>
      </c>
      <c r="FJ3" s="44">
        <v>0.90056099242384724</v>
      </c>
      <c r="FK3" s="44">
        <v>0.93036989707809359</v>
      </c>
      <c r="FL3" s="44">
        <v>0.93036989707809359</v>
      </c>
      <c r="FM3" s="44">
        <v>0.93036989707809359</v>
      </c>
      <c r="FN3" s="44">
        <v>0.93141709025802577</v>
      </c>
      <c r="FO3" s="44">
        <v>0.93141709025802577</v>
      </c>
      <c r="FP3" s="44">
        <v>0.93141709025802577</v>
      </c>
    </row>
    <row r="4" spans="1:181" ht="15.75" x14ac:dyDescent="0.25">
      <c r="A4"/>
      <c r="B4" s="995"/>
      <c r="C4" s="50" t="s">
        <v>201</v>
      </c>
      <c r="D4" s="50">
        <v>1</v>
      </c>
      <c r="E4" s="325">
        <v>963.30137388891649</v>
      </c>
      <c r="F4" s="326">
        <v>518.99979036954562</v>
      </c>
      <c r="G4" s="326">
        <v>22.920203393751184</v>
      </c>
      <c r="H4" s="325"/>
      <c r="I4" s="325"/>
      <c r="J4" s="325"/>
      <c r="K4" s="327">
        <v>15104.319380239822</v>
      </c>
      <c r="L4" s="327">
        <v>78779.847614964267</v>
      </c>
      <c r="M4" s="327">
        <v>4049.5401728223874</v>
      </c>
      <c r="N4" s="327">
        <v>15340.615527210566</v>
      </c>
      <c r="O4" s="327">
        <v>37261.443399426185</v>
      </c>
      <c r="P4" s="327">
        <v>4439.6613412082261</v>
      </c>
      <c r="Q4" s="327">
        <v>6063.7716983787332</v>
      </c>
      <c r="R4" s="327">
        <v>30191.565574561289</v>
      </c>
      <c r="S4" s="327">
        <v>3170.750849915597</v>
      </c>
      <c r="T4" s="327">
        <v>52257.467520447128</v>
      </c>
      <c r="U4" s="327">
        <v>13207.760998938282</v>
      </c>
      <c r="V4" s="327">
        <v>2046.2728308214237</v>
      </c>
      <c r="W4" s="327">
        <v>5148.8708685584888</v>
      </c>
      <c r="X4" s="327">
        <v>90115.579297903198</v>
      </c>
      <c r="Y4" s="327">
        <v>1013.2316167042809</v>
      </c>
      <c r="Z4" s="327">
        <v>13014.132584224551</v>
      </c>
      <c r="AA4" s="327">
        <v>15532.314336294019</v>
      </c>
      <c r="AB4" s="327">
        <v>8972.3450661970892</v>
      </c>
      <c r="AC4" s="153"/>
      <c r="AD4" s="154"/>
      <c r="AE4" s="155"/>
      <c r="AF4" s="153"/>
      <c r="AG4" s="154"/>
      <c r="AH4" s="155"/>
      <c r="AI4" s="153"/>
      <c r="AJ4" s="154"/>
      <c r="AK4" s="155"/>
      <c r="AL4" s="153"/>
      <c r="AM4" s="154"/>
      <c r="AN4" s="155"/>
      <c r="AO4" s="153"/>
      <c r="AP4" s="154"/>
      <c r="AQ4" s="155"/>
      <c r="AR4" s="153"/>
      <c r="AS4" s="154"/>
      <c r="AT4" s="155"/>
      <c r="AU4" s="153"/>
      <c r="AV4" s="154"/>
      <c r="AW4" s="155"/>
      <c r="AX4" s="153"/>
      <c r="AY4" s="154"/>
      <c r="AZ4" s="155"/>
      <c r="BA4" s="153"/>
      <c r="BB4" s="154"/>
      <c r="BC4" s="155"/>
      <c r="BD4" s="153"/>
      <c r="BE4" s="154"/>
      <c r="BF4" s="155"/>
      <c r="BG4" s="153"/>
      <c r="BH4" s="154"/>
      <c r="BI4" s="155"/>
      <c r="BJ4" s="153">
        <v>3253.2795133325226</v>
      </c>
      <c r="BK4" s="154">
        <v>7095.7849886173708</v>
      </c>
      <c r="BL4" s="155">
        <v>1172.1835626072866</v>
      </c>
      <c r="BM4" s="153">
        <v>738.66344963913173</v>
      </c>
      <c r="BN4" s="154">
        <v>878.31433412977458</v>
      </c>
      <c r="BO4" s="155">
        <v>108.79294175405488</v>
      </c>
      <c r="BP4" s="153">
        <v>633.67194137371462</v>
      </c>
      <c r="BQ4" s="154">
        <v>930.25950054363216</v>
      </c>
      <c r="BR4" s="155">
        <v>23.348584708831261</v>
      </c>
      <c r="BS4" s="153">
        <v>1684.1889042788987</v>
      </c>
      <c r="BT4" s="154">
        <v>1150.2954433240059</v>
      </c>
      <c r="BU4" s="155">
        <v>97.254433387664193</v>
      </c>
      <c r="BV4" s="153">
        <v>1064.7869318756586</v>
      </c>
      <c r="BW4" s="154">
        <v>1628.1047562590479</v>
      </c>
      <c r="BX4" s="155">
        <v>85.303947199353743</v>
      </c>
      <c r="BY4" s="153">
        <v>2863.1534052557981</v>
      </c>
      <c r="BZ4" s="154">
        <v>423.10882106371059</v>
      </c>
      <c r="CA4" s="155">
        <v>53.156909512481086</v>
      </c>
      <c r="CB4" s="153">
        <v>457.50868552465539</v>
      </c>
      <c r="CC4" s="154">
        <v>1195.0305254494392</v>
      </c>
      <c r="CD4" s="155">
        <v>3.2429214963317663</v>
      </c>
      <c r="CE4" s="153">
        <v>2357.6605945663032</v>
      </c>
      <c r="CF4" s="154">
        <v>386.75442981462231</v>
      </c>
      <c r="CG4" s="155">
        <v>18.737645548091667</v>
      </c>
      <c r="CH4" s="153">
        <v>0</v>
      </c>
      <c r="CI4" s="154">
        <v>0</v>
      </c>
      <c r="CJ4" s="155">
        <v>0</v>
      </c>
      <c r="CK4" s="153">
        <v>0</v>
      </c>
      <c r="CL4" s="154">
        <v>0</v>
      </c>
      <c r="CM4" s="155">
        <v>0</v>
      </c>
      <c r="CN4" s="153">
        <v>0</v>
      </c>
      <c r="CO4" s="154">
        <v>0</v>
      </c>
      <c r="CP4" s="155">
        <v>0</v>
      </c>
    </row>
    <row r="5" spans="1:181" ht="16.5" thickBot="1" x14ac:dyDescent="0.3">
      <c r="A5"/>
      <c r="B5" s="996"/>
      <c r="C5" s="50" t="s">
        <v>202</v>
      </c>
      <c r="D5" s="50">
        <v>2</v>
      </c>
      <c r="E5" s="328">
        <v>10553.05308347692</v>
      </c>
      <c r="F5" s="329">
        <v>5721.5219210876321</v>
      </c>
      <c r="G5" s="329">
        <v>223.58181218432509</v>
      </c>
      <c r="H5" s="328"/>
      <c r="I5" s="328"/>
      <c r="J5" s="328"/>
      <c r="K5" s="330">
        <v>467.14389835793372</v>
      </c>
      <c r="L5" s="327">
        <v>2436.4901324215753</v>
      </c>
      <c r="M5" s="327">
        <v>125.24351049966162</v>
      </c>
      <c r="N5" s="327">
        <v>474.45202661476105</v>
      </c>
      <c r="O5" s="327">
        <v>1152.4157752399842</v>
      </c>
      <c r="P5" s="327">
        <v>137.30911364561507</v>
      </c>
      <c r="Q5" s="330">
        <v>187.53933087769292</v>
      </c>
      <c r="R5" s="327">
        <v>933.75976003797768</v>
      </c>
      <c r="S5" s="327">
        <v>98.064459275740319</v>
      </c>
      <c r="T5" s="327">
        <v>1616.2103356839361</v>
      </c>
      <c r="U5" s="327">
        <v>408.48745357541156</v>
      </c>
      <c r="V5" s="327">
        <v>63.286788582106055</v>
      </c>
      <c r="W5" s="327">
        <v>159.24342892448931</v>
      </c>
      <c r="X5" s="327">
        <v>2787.0797721000999</v>
      </c>
      <c r="Y5" s="327">
        <v>31.337060310441757</v>
      </c>
      <c r="Z5" s="327">
        <v>402.49894590385338</v>
      </c>
      <c r="AA5" s="327">
        <v>480.38085576167032</v>
      </c>
      <c r="AB5" s="327">
        <v>277.49520823290004</v>
      </c>
      <c r="AC5" s="156"/>
      <c r="AD5" s="157"/>
      <c r="AE5" s="158"/>
      <c r="AF5" s="156"/>
      <c r="AG5" s="157"/>
      <c r="AH5" s="158"/>
      <c r="AI5" s="156"/>
      <c r="AJ5" s="157"/>
      <c r="AK5" s="158"/>
      <c r="AL5" s="156"/>
      <c r="AM5" s="157"/>
      <c r="AN5" s="158"/>
      <c r="AO5" s="156"/>
      <c r="AP5" s="157"/>
      <c r="AQ5" s="158"/>
      <c r="AR5" s="156"/>
      <c r="AS5" s="157"/>
      <c r="AT5" s="158"/>
      <c r="AU5" s="156"/>
      <c r="AV5" s="157"/>
      <c r="AW5" s="158"/>
      <c r="AX5" s="156"/>
      <c r="AY5" s="157"/>
      <c r="AZ5" s="158"/>
      <c r="BA5" s="156"/>
      <c r="BB5" s="157"/>
      <c r="BC5" s="158"/>
      <c r="BD5" s="156"/>
      <c r="BE5" s="157"/>
      <c r="BF5" s="158"/>
      <c r="BG5" s="156"/>
      <c r="BH5" s="157"/>
      <c r="BI5" s="158"/>
      <c r="BJ5" s="156">
        <v>6084.6319528763461</v>
      </c>
      <c r="BK5" s="157">
        <v>13271.297438643589</v>
      </c>
      <c r="BL5" s="158">
        <v>2192.3433047935969</v>
      </c>
      <c r="BM5" s="156">
        <v>6704.0184121965785</v>
      </c>
      <c r="BN5" s="157">
        <v>7971.472624750606</v>
      </c>
      <c r="BO5" s="158">
        <v>987.39132820573695</v>
      </c>
      <c r="BP5" s="156">
        <v>7394.6923157437532</v>
      </c>
      <c r="BQ5" s="157">
        <v>10855.747794994551</v>
      </c>
      <c r="BR5" s="158">
        <v>272.46843146564572</v>
      </c>
      <c r="BS5" s="156">
        <v>19746.790953609474</v>
      </c>
      <c r="BT5" s="157">
        <v>13486.992816838538</v>
      </c>
      <c r="BU5" s="158">
        <v>1140.2895248500681</v>
      </c>
      <c r="BV5" s="156">
        <v>9809.2800240151173</v>
      </c>
      <c r="BW5" s="157">
        <v>14998.808667235646</v>
      </c>
      <c r="BX5" s="158">
        <v>785.85703879579125</v>
      </c>
      <c r="BY5" s="156">
        <v>25929.907537786366</v>
      </c>
      <c r="BZ5" s="157">
        <v>3831.8493827345701</v>
      </c>
      <c r="CA5" s="158">
        <v>481.41107148604465</v>
      </c>
      <c r="CB5" s="156">
        <v>6113.0501148518697</v>
      </c>
      <c r="CC5" s="157">
        <v>15967.525255772436</v>
      </c>
      <c r="CD5" s="158">
        <v>43.330634483742863</v>
      </c>
      <c r="CE5" s="156">
        <v>32019.133907685093</v>
      </c>
      <c r="CF5" s="157">
        <v>5252.4701418707664</v>
      </c>
      <c r="CG5" s="158">
        <v>254.47394052469667</v>
      </c>
      <c r="CH5" s="156">
        <v>0</v>
      </c>
      <c r="CI5" s="157">
        <v>0</v>
      </c>
      <c r="CJ5" s="158">
        <v>0</v>
      </c>
      <c r="CK5" s="156">
        <v>0</v>
      </c>
      <c r="CL5" s="157">
        <v>0</v>
      </c>
      <c r="CM5" s="158">
        <v>0</v>
      </c>
      <c r="CN5" s="156">
        <v>0</v>
      </c>
      <c r="CO5" s="157">
        <v>0</v>
      </c>
      <c r="CP5" s="158">
        <v>0</v>
      </c>
    </row>
    <row r="6" spans="1:181" ht="15.75" x14ac:dyDescent="0.25">
      <c r="A6"/>
      <c r="B6" s="994" t="s">
        <v>1453</v>
      </c>
      <c r="C6" s="49" t="s">
        <v>6</v>
      </c>
      <c r="D6" s="49"/>
      <c r="E6" s="325">
        <v>1530.6483393879657</v>
      </c>
      <c r="F6" s="325">
        <v>1159.4917281014548</v>
      </c>
      <c r="G6" s="325">
        <v>96.725522008243388</v>
      </c>
      <c r="H6" s="325">
        <v>228.31919478260872</v>
      </c>
      <c r="I6" s="325">
        <v>363.84556173913052</v>
      </c>
      <c r="J6" s="325">
        <v>37.849706086956523</v>
      </c>
      <c r="K6" s="323">
        <v>128.51108963478262</v>
      </c>
      <c r="L6" s="323">
        <v>204.79307332173917</v>
      </c>
      <c r="M6" s="323">
        <v>21.303977426086956</v>
      </c>
      <c r="N6" s="323">
        <v>139.27470881739131</v>
      </c>
      <c r="O6" s="323">
        <v>221.94579266086959</v>
      </c>
      <c r="P6" s="324">
        <v>23.088320713043476</v>
      </c>
      <c r="Q6" s="323">
        <v>496.43116351304354</v>
      </c>
      <c r="R6" s="323">
        <v>791.10420709565221</v>
      </c>
      <c r="S6" s="323">
        <v>82.296075234782606</v>
      </c>
      <c r="T6" s="323">
        <v>448.81030288695655</v>
      </c>
      <c r="U6" s="323">
        <v>715.21641850434787</v>
      </c>
      <c r="V6" s="323">
        <v>74.401707965217398</v>
      </c>
      <c r="W6" s="323">
        <v>84.804272347826085</v>
      </c>
      <c r="X6" s="323">
        <v>135.14263721739133</v>
      </c>
      <c r="Y6" s="323">
        <v>14.058462260869565</v>
      </c>
      <c r="Z6" s="323">
        <v>203.20408335652175</v>
      </c>
      <c r="AA6" s="323">
        <v>323.82254994782608</v>
      </c>
      <c r="AB6" s="324">
        <v>33.686238417391301</v>
      </c>
      <c r="AC6" s="150">
        <v>525.78648855652182</v>
      </c>
      <c r="AD6" s="151">
        <v>837.88435074782615</v>
      </c>
      <c r="AE6" s="152">
        <v>87.16246601739131</v>
      </c>
      <c r="AF6" s="150">
        <v>667.01821904347821</v>
      </c>
      <c r="AG6" s="151">
        <v>1062.9488196521741</v>
      </c>
      <c r="AH6" s="152">
        <v>110.57521278260869</v>
      </c>
      <c r="AI6" s="150">
        <v>232.55940840000002</v>
      </c>
      <c r="AJ6" s="151">
        <v>370.60269360000007</v>
      </c>
      <c r="AK6" s="152">
        <v>38.552629200000005</v>
      </c>
      <c r="AL6" s="150">
        <v>427.28306452173911</v>
      </c>
      <c r="AM6" s="151">
        <v>680.91097982608699</v>
      </c>
      <c r="AN6" s="152">
        <v>70.833021391304342</v>
      </c>
      <c r="AO6" s="150">
        <v>590.69437393043484</v>
      </c>
      <c r="AP6" s="151">
        <v>941.32044615652183</v>
      </c>
      <c r="AQ6" s="152">
        <v>97.922596747826077</v>
      </c>
      <c r="AR6" s="150">
        <v>803.68356563478267</v>
      </c>
      <c r="AS6" s="151">
        <v>1280.7363773217394</v>
      </c>
      <c r="AT6" s="152">
        <v>133.23096542608695</v>
      </c>
      <c r="AU6" s="150">
        <v>587.43267114782611</v>
      </c>
      <c r="AV6" s="151">
        <v>936.12265241739135</v>
      </c>
      <c r="AW6" s="152">
        <v>97.381886660869569</v>
      </c>
      <c r="AX6" s="150">
        <v>1327.068798573913</v>
      </c>
      <c r="AY6" s="151">
        <v>2114.7941282086958</v>
      </c>
      <c r="AZ6" s="152">
        <v>219.99536233043477</v>
      </c>
      <c r="BA6" s="150">
        <v>862.23640398260875</v>
      </c>
      <c r="BB6" s="151">
        <v>1374.0451785391306</v>
      </c>
      <c r="BC6" s="152">
        <v>142.93758568695651</v>
      </c>
      <c r="BD6" s="150">
        <v>3204.9656134434786</v>
      </c>
      <c r="BE6" s="151">
        <v>5107.3783572521743</v>
      </c>
      <c r="BF6" s="152">
        <v>531.30445998260871</v>
      </c>
      <c r="BG6" s="150">
        <v>4458.7426889739136</v>
      </c>
      <c r="BH6" s="151">
        <v>7105.3760498086958</v>
      </c>
      <c r="BI6" s="152">
        <v>739.1498575304347</v>
      </c>
      <c r="BJ6" s="150">
        <v>2181.5629012143213</v>
      </c>
      <c r="BK6" s="151">
        <v>4311.8939602684959</v>
      </c>
      <c r="BL6" s="152">
        <v>1131.1310046161525</v>
      </c>
      <c r="BM6" s="150">
        <v>3556.3411092155766</v>
      </c>
      <c r="BN6" s="151">
        <v>1396.2968209704418</v>
      </c>
      <c r="BO6" s="152">
        <v>383.23659492798822</v>
      </c>
      <c r="BP6" s="150">
        <v>490.50107142219866</v>
      </c>
      <c r="BQ6" s="151">
        <v>3157.0163102299412</v>
      </c>
      <c r="BR6" s="152">
        <v>119.03373281375525</v>
      </c>
      <c r="BS6" s="150">
        <v>1048.7529182624612</v>
      </c>
      <c r="BT6" s="151">
        <v>913.91889186144704</v>
      </c>
      <c r="BU6" s="152">
        <v>360.89090643480699</v>
      </c>
      <c r="BV6" s="150">
        <v>768.66090657741495</v>
      </c>
      <c r="BW6" s="151">
        <v>1199.32999854482</v>
      </c>
      <c r="BX6" s="152">
        <v>189.00429278230484</v>
      </c>
      <c r="BY6" s="150">
        <v>2331.7200015779831</v>
      </c>
      <c r="BZ6" s="151">
        <v>516.90124878436825</v>
      </c>
      <c r="CA6" s="152">
        <v>127.0439973700213</v>
      </c>
      <c r="CB6" s="150">
        <v>547.25878449971992</v>
      </c>
      <c r="CC6" s="151">
        <v>2114.7797549898846</v>
      </c>
      <c r="CD6" s="152">
        <v>5.264860430963628</v>
      </c>
      <c r="CE6" s="150">
        <v>2474.9536648967455</v>
      </c>
      <c r="CF6" s="151">
        <v>806.95591008674671</v>
      </c>
      <c r="CG6" s="152">
        <v>65.588937449683797</v>
      </c>
      <c r="CH6" s="150"/>
      <c r="CI6" s="151"/>
      <c r="CJ6" s="152"/>
      <c r="CK6" s="150"/>
      <c r="CL6" s="151"/>
      <c r="CM6" s="152"/>
      <c r="CN6" s="150"/>
      <c r="CO6" s="151"/>
      <c r="CP6" s="152"/>
      <c r="CS6" s="44" t="s">
        <v>221</v>
      </c>
      <c r="ES6" s="44">
        <v>0.26496288441145283</v>
      </c>
      <c r="ET6" s="44">
        <v>0.26496288441145283</v>
      </c>
      <c r="EU6" s="44">
        <v>0.26496288441145283</v>
      </c>
      <c r="EV6" s="44">
        <v>0.11509090909090909</v>
      </c>
      <c r="EW6" s="44">
        <v>0.11509090909090909</v>
      </c>
      <c r="EX6" s="44">
        <v>0.11509090909090909</v>
      </c>
      <c r="EY6" s="44">
        <v>0.16609527860484902</v>
      </c>
      <c r="EZ6" s="44">
        <v>0.16609527860484902</v>
      </c>
      <c r="FA6" s="44">
        <v>0.16609527860484902</v>
      </c>
      <c r="FB6" s="44">
        <v>0.20078226857887874</v>
      </c>
      <c r="FC6" s="44">
        <v>0.20078226857887874</v>
      </c>
      <c r="FD6" s="44">
        <v>0.20078226857887874</v>
      </c>
      <c r="FE6" s="44">
        <v>0.35765333333333327</v>
      </c>
      <c r="FF6" s="44">
        <v>0.35765333333333327</v>
      </c>
      <c r="FG6" s="44">
        <v>0.35765333333333327</v>
      </c>
      <c r="FH6" s="44">
        <v>0.52893518518518523</v>
      </c>
      <c r="FI6" s="44">
        <v>0.52893518518518523</v>
      </c>
      <c r="FJ6" s="44">
        <v>0.52893518518518523</v>
      </c>
      <c r="FK6" s="44">
        <v>0.58930926761541125</v>
      </c>
      <c r="FL6" s="44">
        <v>0.58930926761541125</v>
      </c>
      <c r="FM6" s="44">
        <v>0.58930926761541125</v>
      </c>
      <c r="FN6" s="44">
        <v>0.6268288060644347</v>
      </c>
      <c r="FO6" s="44">
        <v>0.6268288060644347</v>
      </c>
      <c r="FP6" s="44">
        <v>0.6268288060644347</v>
      </c>
    </row>
    <row r="7" spans="1:181" ht="15.75" x14ac:dyDescent="0.25">
      <c r="A7"/>
      <c r="B7" s="995"/>
      <c r="C7" s="50" t="s">
        <v>201</v>
      </c>
      <c r="D7" s="50">
        <v>3</v>
      </c>
      <c r="E7" s="325">
        <v>430.88049225528033</v>
      </c>
      <c r="F7" s="325">
        <v>341.6653933413744</v>
      </c>
      <c r="G7" s="325">
        <v>31.912068996341681</v>
      </c>
      <c r="H7" s="325"/>
      <c r="I7" s="325"/>
      <c r="J7" s="325"/>
      <c r="K7" s="327">
        <v>128.51108963478262</v>
      </c>
      <c r="L7" s="327">
        <v>204.79307332173917</v>
      </c>
      <c r="M7" s="327">
        <v>21.303977426086956</v>
      </c>
      <c r="N7" s="327">
        <v>139.27470881739131</v>
      </c>
      <c r="O7" s="327">
        <v>221.94579266086959</v>
      </c>
      <c r="P7" s="327">
        <v>23.088320713043476</v>
      </c>
      <c r="Q7" s="327">
        <v>496.43116351304354</v>
      </c>
      <c r="R7" s="327">
        <v>791.10420709565221</v>
      </c>
      <c r="S7" s="327">
        <v>82.296075234782606</v>
      </c>
      <c r="T7" s="327">
        <v>448.81030288695655</v>
      </c>
      <c r="U7" s="327">
        <v>715.21641850434787</v>
      </c>
      <c r="V7" s="327">
        <v>74.401707965217398</v>
      </c>
      <c r="W7" s="327">
        <v>84.804272347826085</v>
      </c>
      <c r="X7" s="327">
        <v>135.14263721739133</v>
      </c>
      <c r="Y7" s="327">
        <v>14.058462260869565</v>
      </c>
      <c r="Z7" s="327">
        <v>203.20408335652175</v>
      </c>
      <c r="AA7" s="327">
        <v>323.82254994782608</v>
      </c>
      <c r="AB7" s="331">
        <v>33.686238417391301</v>
      </c>
      <c r="AC7" s="153">
        <f>AC6-AC8</f>
        <v>525.78648855652182</v>
      </c>
      <c r="AD7" s="154">
        <f>AD6-AD8</f>
        <v>837.88435074782615</v>
      </c>
      <c r="AE7" s="155">
        <f t="shared" ref="AE7:AH7" si="0">AE6-AE8</f>
        <v>87.16246601739131</v>
      </c>
      <c r="AF7" s="153">
        <f t="shared" si="0"/>
        <v>667.01821904347821</v>
      </c>
      <c r="AG7" s="154">
        <f t="shared" si="0"/>
        <v>1062.9488196521741</v>
      </c>
      <c r="AH7" s="155">
        <f t="shared" si="0"/>
        <v>110.57521278260869</v>
      </c>
      <c r="AI7" s="153">
        <f>AI6-AI8</f>
        <v>232.55940840000002</v>
      </c>
      <c r="AJ7" s="154">
        <f>AJ6-AJ8</f>
        <v>370.60269360000007</v>
      </c>
      <c r="AK7" s="155">
        <f t="shared" ref="AK7:AN7" si="1">AK6-AK8</f>
        <v>38.552629200000005</v>
      </c>
      <c r="AL7" s="153">
        <f t="shared" si="1"/>
        <v>427.28306452173911</v>
      </c>
      <c r="AM7" s="154">
        <f t="shared" si="1"/>
        <v>680.91097982608699</v>
      </c>
      <c r="AN7" s="155">
        <f t="shared" si="1"/>
        <v>70.833021391304342</v>
      </c>
      <c r="AO7" s="153">
        <f>AO6-AO8</f>
        <v>590.69437393043484</v>
      </c>
      <c r="AP7" s="154">
        <f t="shared" ref="AP7" si="2">AP6-AP8</f>
        <v>941.32044615652183</v>
      </c>
      <c r="AQ7" s="155">
        <f t="shared" ref="AQ7:AR7" si="3">AQ6-AQ8</f>
        <v>97.922596747826077</v>
      </c>
      <c r="AR7" s="153">
        <f t="shared" si="3"/>
        <v>803.68356563478267</v>
      </c>
      <c r="AS7" s="154">
        <f>AS6-AS8</f>
        <v>1280.7363773217394</v>
      </c>
      <c r="AT7" s="155">
        <f t="shared" ref="AT7:AU7" si="4">AT6-AT8</f>
        <v>133.23096542608695</v>
      </c>
      <c r="AU7" s="153">
        <f t="shared" si="4"/>
        <v>587.43267114782611</v>
      </c>
      <c r="AV7" s="154">
        <f t="shared" ref="AV7:AW7" si="5">AV6-AV8</f>
        <v>936.12265241739135</v>
      </c>
      <c r="AW7" s="155">
        <f t="shared" si="5"/>
        <v>97.381886660869569</v>
      </c>
      <c r="AX7" s="153">
        <f>AX6-AX8</f>
        <v>1327.068798573913</v>
      </c>
      <c r="AY7" s="154">
        <f t="shared" ref="AY7:AZ7" si="6">AY6-AY8</f>
        <v>2114.7941282086958</v>
      </c>
      <c r="AZ7" s="155">
        <f t="shared" si="6"/>
        <v>219.99536233043477</v>
      </c>
      <c r="BA7" s="153">
        <f>BA6-BA8</f>
        <v>862.23640398260875</v>
      </c>
      <c r="BB7" s="154">
        <f t="shared" ref="BB7:BC7" si="7">BB6-BB8</f>
        <v>1374.0451785391306</v>
      </c>
      <c r="BC7" s="155">
        <f t="shared" si="7"/>
        <v>142.93758568695651</v>
      </c>
      <c r="BD7" s="153">
        <f>BD6-BD8</f>
        <v>3204.9656134434786</v>
      </c>
      <c r="BE7" s="154">
        <f t="shared" ref="BE7:BF7" si="8">BE6-BE8</f>
        <v>5107.3783572521743</v>
      </c>
      <c r="BF7" s="155">
        <f t="shared" si="8"/>
        <v>531.30445998260871</v>
      </c>
      <c r="BG7" s="153">
        <f>BG6-BG8</f>
        <v>4458.7426889739136</v>
      </c>
      <c r="BH7" s="154">
        <f t="shared" ref="BH7:BI7" si="9">BH6-BH8</f>
        <v>7105.3760498086958</v>
      </c>
      <c r="BI7" s="155">
        <f t="shared" si="9"/>
        <v>739.1498575304347</v>
      </c>
      <c r="BJ7" s="153">
        <f>BJ6-BJ8</f>
        <v>1617.4743235053834</v>
      </c>
      <c r="BK7" s="154">
        <f t="shared" ref="BK7:BL7" si="10">BK6-BK8</f>
        <v>3196.9638659192879</v>
      </c>
      <c r="BL7" s="155">
        <f t="shared" si="10"/>
        <v>838.6534972102254</v>
      </c>
      <c r="BM7" s="153">
        <v>3155.3245137989725</v>
      </c>
      <c r="BN7" s="154">
        <v>1238.8489890159585</v>
      </c>
      <c r="BO7" s="155">
        <v>340.02245156619682</v>
      </c>
      <c r="BP7" s="153">
        <v>411.1937851415662</v>
      </c>
      <c r="BQ7" s="154">
        <v>2646.5701340736364</v>
      </c>
      <c r="BR7" s="155">
        <v>99.787613130589222</v>
      </c>
      <c r="BS7" s="153">
        <v>864.79132259851679</v>
      </c>
      <c r="BT7" s="154">
        <v>753.60851300424099</v>
      </c>
      <c r="BU7" s="155">
        <v>297.58708543724811</v>
      </c>
      <c r="BV7" s="153">
        <v>516.29174919635534</v>
      </c>
      <c r="BW7" s="154">
        <v>805.56221542405808</v>
      </c>
      <c r="BX7" s="155">
        <v>126.94981114714518</v>
      </c>
      <c r="BY7" s="153">
        <v>1232.0336850443007</v>
      </c>
      <c r="BZ7" s="154">
        <v>273.12016447636381</v>
      </c>
      <c r="CA7" s="155">
        <v>67.127478486533448</v>
      </c>
      <c r="CB7" s="153">
        <v>254.24838893881662</v>
      </c>
      <c r="CC7" s="154">
        <v>982.49559604260435</v>
      </c>
      <c r="CD7" s="155">
        <v>2.4459767855236891</v>
      </c>
      <c r="CE7" s="153">
        <v>1013.5896226074899</v>
      </c>
      <c r="CF7" s="154">
        <v>330.4797774465942</v>
      </c>
      <c r="CG7" s="155">
        <v>26.861216555189451</v>
      </c>
      <c r="CH7" s="153">
        <v>0</v>
      </c>
      <c r="CI7" s="154">
        <v>0</v>
      </c>
      <c r="CJ7" s="155">
        <v>0</v>
      </c>
      <c r="CK7" s="153">
        <v>0</v>
      </c>
      <c r="CL7" s="154">
        <v>0</v>
      </c>
      <c r="CM7" s="155">
        <v>0</v>
      </c>
      <c r="CN7" s="153">
        <v>0</v>
      </c>
      <c r="CO7" s="154">
        <v>0</v>
      </c>
      <c r="CP7" s="155">
        <v>0</v>
      </c>
      <c r="CS7" s="51" t="s">
        <v>273</v>
      </c>
      <c r="CT7" s="51"/>
      <c r="CU7" s="51"/>
      <c r="CV7" s="51"/>
      <c r="CW7" s="51"/>
      <c r="CX7" s="51"/>
      <c r="CY7" s="51"/>
      <c r="CZ7" s="51"/>
      <c r="DA7" s="51"/>
      <c r="DB7" s="51"/>
      <c r="DC7" s="51"/>
      <c r="DD7" s="51"/>
      <c r="DE7" s="51"/>
      <c r="DF7" s="51"/>
      <c r="DG7" s="51"/>
      <c r="DH7" s="51"/>
      <c r="DI7" s="51"/>
      <c r="DJ7" s="51"/>
      <c r="DK7" s="51"/>
      <c r="DL7" s="51"/>
      <c r="DM7" s="51"/>
      <c r="DN7" s="51"/>
      <c r="DO7" s="51"/>
      <c r="DP7" s="51"/>
      <c r="DQ7" s="51"/>
      <c r="DR7" s="51"/>
      <c r="DS7" s="51"/>
      <c r="DT7" s="51"/>
      <c r="DU7" s="51"/>
      <c r="DV7" s="51"/>
      <c r="DW7" s="51"/>
      <c r="DX7" s="51"/>
      <c r="DY7" s="51"/>
      <c r="DZ7" s="51"/>
      <c r="EA7" s="51"/>
      <c r="EB7" s="51"/>
      <c r="EC7" s="51"/>
      <c r="ED7" s="51"/>
      <c r="EE7" s="51"/>
      <c r="EF7" s="51"/>
      <c r="EG7" s="51"/>
      <c r="EH7" s="51"/>
      <c r="EI7" s="51"/>
      <c r="EJ7" s="51"/>
      <c r="EK7" s="51"/>
      <c r="EL7" s="51"/>
      <c r="EM7" s="51"/>
      <c r="EN7" s="51"/>
      <c r="EO7" s="51"/>
      <c r="EP7" s="51"/>
      <c r="EQ7" s="51"/>
      <c r="ER7" s="51"/>
      <c r="ES7" s="44">
        <v>0.97587574355584927</v>
      </c>
      <c r="ET7" s="44">
        <v>0.97587574355584927</v>
      </c>
      <c r="EU7" s="44">
        <v>0.97587574355584927</v>
      </c>
      <c r="EV7" s="44">
        <v>0.97975596228508044</v>
      </c>
      <c r="EW7" s="44">
        <v>0.97975596228508044</v>
      </c>
      <c r="EX7" s="44">
        <v>0.97975596228508044</v>
      </c>
      <c r="EY7" s="44">
        <v>0.9734549138804458</v>
      </c>
      <c r="EZ7" s="44">
        <v>0.9734549138804458</v>
      </c>
      <c r="FA7" s="44">
        <v>0.9734549138804458</v>
      </c>
      <c r="FB7" s="44">
        <v>0.8736321920225909</v>
      </c>
      <c r="FC7" s="44">
        <v>0.8736321920225909</v>
      </c>
      <c r="FD7" s="44">
        <v>0.8736321920225909</v>
      </c>
      <c r="FE7" s="51">
        <v>0.91799265605875158</v>
      </c>
      <c r="FF7" s="51">
        <v>0.91799265605875158</v>
      </c>
      <c r="FG7" s="51">
        <v>0.91799265605875158</v>
      </c>
      <c r="FH7" s="51">
        <v>0.89164086687306499</v>
      </c>
      <c r="FI7" s="51">
        <v>0.89164086687306499</v>
      </c>
      <c r="FJ7" s="51">
        <v>0.89164086687306499</v>
      </c>
      <c r="FK7" s="51">
        <v>0.90854619993692842</v>
      </c>
      <c r="FL7" s="51">
        <v>0.90854619993692842</v>
      </c>
      <c r="FM7" s="51">
        <v>0.90854619993692842</v>
      </c>
      <c r="FN7" s="51">
        <v>0.94198155310919374</v>
      </c>
      <c r="FO7" s="51">
        <v>0.94198155310919374</v>
      </c>
      <c r="FP7" s="51">
        <v>0.94198155310919374</v>
      </c>
    </row>
    <row r="8" spans="1:181" ht="16.5" thickBot="1" x14ac:dyDescent="0.3">
      <c r="A8"/>
      <c r="B8" s="996"/>
      <c r="C8" s="52" t="s">
        <v>202</v>
      </c>
      <c r="D8" s="52">
        <v>4</v>
      </c>
      <c r="E8" s="328">
        <v>443.77570168070014</v>
      </c>
      <c r="F8" s="328">
        <v>320.90130843088565</v>
      </c>
      <c r="G8" s="328">
        <v>23.359657865511686</v>
      </c>
      <c r="H8" s="328"/>
      <c r="I8" s="328"/>
      <c r="J8" s="328"/>
      <c r="K8" s="330">
        <v>0</v>
      </c>
      <c r="L8" s="330">
        <v>0</v>
      </c>
      <c r="M8" s="330">
        <v>0</v>
      </c>
      <c r="N8" s="330">
        <v>0</v>
      </c>
      <c r="O8" s="330">
        <v>0</v>
      </c>
      <c r="P8" s="330">
        <v>0</v>
      </c>
      <c r="Q8" s="330">
        <v>0</v>
      </c>
      <c r="R8" s="330">
        <v>0</v>
      </c>
      <c r="S8" s="330">
        <v>0</v>
      </c>
      <c r="T8" s="330">
        <v>0</v>
      </c>
      <c r="U8" s="330">
        <v>0</v>
      </c>
      <c r="V8" s="330">
        <v>0</v>
      </c>
      <c r="W8" s="330">
        <v>0</v>
      </c>
      <c r="X8" s="330">
        <v>0</v>
      </c>
      <c r="Y8" s="330">
        <v>0</v>
      </c>
      <c r="Z8" s="330">
        <v>0</v>
      </c>
      <c r="AA8" s="330">
        <v>0</v>
      </c>
      <c r="AB8" s="332">
        <v>0</v>
      </c>
      <c r="AC8" s="156">
        <f t="shared" ref="AC8" si="11">AC6*DL7*DL6</f>
        <v>0</v>
      </c>
      <c r="AD8" s="157">
        <f t="shared" ref="AD8" si="12">AD6*DM7*DM6</f>
        <v>0</v>
      </c>
      <c r="AE8" s="158">
        <f t="shared" ref="AE8" si="13">AE6*DN7*DN6</f>
        <v>0</v>
      </c>
      <c r="AF8" s="156">
        <f t="shared" ref="AF8" si="14">AF6*DO7*DO6</f>
        <v>0</v>
      </c>
      <c r="AG8" s="157">
        <f t="shared" ref="AG8" si="15">AG6*DP7*DP6</f>
        <v>0</v>
      </c>
      <c r="AH8" s="158">
        <f t="shared" ref="AH8" si="16">AH6*DQ7*DQ6</f>
        <v>0</v>
      </c>
      <c r="AI8" s="156">
        <f t="shared" ref="AI8" si="17">AI6*DR7*DR6</f>
        <v>0</v>
      </c>
      <c r="AJ8" s="157">
        <f t="shared" ref="AJ8" si="18">AJ6*DS7*DS6</f>
        <v>0</v>
      </c>
      <c r="AK8" s="158">
        <f t="shared" ref="AK8" si="19">AK6*DT7*DT6</f>
        <v>0</v>
      </c>
      <c r="AL8" s="156">
        <f t="shared" ref="AL8" si="20">AL6*DU7*DU6</f>
        <v>0</v>
      </c>
      <c r="AM8" s="157">
        <f t="shared" ref="AM8" si="21">AM6*DV7*DV6</f>
        <v>0</v>
      </c>
      <c r="AN8" s="158">
        <f t="shared" ref="AN8" si="22">AN6*DW7*DW6</f>
        <v>0</v>
      </c>
      <c r="AO8" s="156">
        <f t="shared" ref="AO8" si="23">AO6*DX7*DX6</f>
        <v>0</v>
      </c>
      <c r="AP8" s="157">
        <f t="shared" ref="AP8" si="24">AP6*DY7*DY6</f>
        <v>0</v>
      </c>
      <c r="AQ8" s="158">
        <f t="shared" ref="AQ8" si="25">AQ6*DZ7*DZ6</f>
        <v>0</v>
      </c>
      <c r="AR8" s="156">
        <f t="shared" ref="AR8" si="26">AR6*EA7*EA6</f>
        <v>0</v>
      </c>
      <c r="AS8" s="157">
        <f t="shared" ref="AS8" si="27">AS6*EB7*EB6</f>
        <v>0</v>
      </c>
      <c r="AT8" s="158">
        <f t="shared" ref="AT8" si="28">AT6*EC7*EC6</f>
        <v>0</v>
      </c>
      <c r="AU8" s="156">
        <f t="shared" ref="AU8" si="29">AU6*ED7*ED6</f>
        <v>0</v>
      </c>
      <c r="AV8" s="157">
        <f t="shared" ref="AV8" si="30">AV6*EE7*EE6</f>
        <v>0</v>
      </c>
      <c r="AW8" s="158">
        <f t="shared" ref="AW8" si="31">AW6*EF7*EF6</f>
        <v>0</v>
      </c>
      <c r="AX8" s="156">
        <f t="shared" ref="AX8" si="32">AX6*EG7*EG6</f>
        <v>0</v>
      </c>
      <c r="AY8" s="157">
        <f t="shared" ref="AY8" si="33">AY6*EH7*EH6</f>
        <v>0</v>
      </c>
      <c r="AZ8" s="158">
        <f t="shared" ref="AZ8" si="34">AZ6*EI7*EI6</f>
        <v>0</v>
      </c>
      <c r="BA8" s="156">
        <f t="shared" ref="BA8" si="35">BA6*EJ7*EJ6</f>
        <v>0</v>
      </c>
      <c r="BB8" s="157">
        <f t="shared" ref="BB8" si="36">BB6*EK7*EK6</f>
        <v>0</v>
      </c>
      <c r="BC8" s="158">
        <f t="shared" ref="BC8" si="37">BC6*EL7*EL6</f>
        <v>0</v>
      </c>
      <c r="BD8" s="156">
        <f t="shared" ref="BD8" si="38">BD6*EM7*EM6</f>
        <v>0</v>
      </c>
      <c r="BE8" s="157">
        <f t="shared" ref="BE8" si="39">BE6*EN7*EN6</f>
        <v>0</v>
      </c>
      <c r="BF8" s="158">
        <f t="shared" ref="BF8" si="40">BF6*EO7*EO6</f>
        <v>0</v>
      </c>
      <c r="BG8" s="156">
        <f>BG6*EP7*EP6</f>
        <v>0</v>
      </c>
      <c r="BH8" s="157">
        <f t="shared" ref="BH8" si="41">BH6*EQ7*EQ6</f>
        <v>0</v>
      </c>
      <c r="BI8" s="158">
        <f t="shared" ref="BI8" si="42">BI6*ER7*ER6</f>
        <v>0</v>
      </c>
      <c r="BJ8" s="156">
        <f t="shared" ref="BJ8:BL8" si="43">BJ6*ES7*ES6</f>
        <v>564.08857770893781</v>
      </c>
      <c r="BK8" s="157">
        <f t="shared" si="43"/>
        <v>1114.9300943492078</v>
      </c>
      <c r="BL8" s="158">
        <f t="shared" si="43"/>
        <v>292.4775074059271</v>
      </c>
      <c r="BM8" s="156">
        <v>401.01659541660433</v>
      </c>
      <c r="BN8" s="157">
        <v>157.44783195448321</v>
      </c>
      <c r="BO8" s="158">
        <v>43.214143361791393</v>
      </c>
      <c r="BP8" s="156">
        <v>79.307286280632454</v>
      </c>
      <c r="BQ8" s="157">
        <v>510.44617615630483</v>
      </c>
      <c r="BR8" s="158">
        <v>19.246119683166022</v>
      </c>
      <c r="BS8" s="156">
        <v>183.96159566394439</v>
      </c>
      <c r="BT8" s="157">
        <v>160.31037885720608</v>
      </c>
      <c r="BU8" s="158">
        <v>63.303820997558887</v>
      </c>
      <c r="BV8" s="156">
        <v>252.36915738105967</v>
      </c>
      <c r="BW8" s="157">
        <v>393.76778312076192</v>
      </c>
      <c r="BX8" s="158">
        <v>62.054481635159661</v>
      </c>
      <c r="BY8" s="156">
        <v>1099.6863165336824</v>
      </c>
      <c r="BZ8" s="157">
        <v>243.78108430800444</v>
      </c>
      <c r="CA8" s="158">
        <v>59.916518883487861</v>
      </c>
      <c r="CB8" s="156">
        <v>293.01039556090331</v>
      </c>
      <c r="CC8" s="157">
        <v>1132.2841589472803</v>
      </c>
      <c r="CD8" s="158">
        <v>2.8188836454399389</v>
      </c>
      <c r="CE8" s="156">
        <v>1461.3640422892556</v>
      </c>
      <c r="CF8" s="157">
        <v>476.47613264015251</v>
      </c>
      <c r="CG8" s="158">
        <v>38.727720894494347</v>
      </c>
      <c r="CH8" s="156">
        <v>0</v>
      </c>
      <c r="CI8" s="157">
        <v>0</v>
      </c>
      <c r="CJ8" s="158">
        <v>0</v>
      </c>
      <c r="CK8" s="156">
        <v>0</v>
      </c>
      <c r="CL8" s="157">
        <v>0</v>
      </c>
      <c r="CM8" s="158">
        <v>0</v>
      </c>
      <c r="CN8" s="156">
        <v>0</v>
      </c>
      <c r="CO8" s="157">
        <v>0</v>
      </c>
      <c r="CP8" s="158">
        <v>0</v>
      </c>
      <c r="CS8" s="44" t="s">
        <v>222</v>
      </c>
      <c r="ES8" s="44">
        <v>0</v>
      </c>
      <c r="ET8" s="44">
        <v>0</v>
      </c>
      <c r="EU8" s="44">
        <v>0</v>
      </c>
      <c r="EV8" s="44">
        <v>0</v>
      </c>
      <c r="EW8" s="44">
        <v>0</v>
      </c>
      <c r="EX8" s="44">
        <v>0</v>
      </c>
      <c r="EY8" s="44">
        <v>0</v>
      </c>
      <c r="EZ8" s="44">
        <v>0</v>
      </c>
      <c r="FA8" s="44">
        <v>0</v>
      </c>
      <c r="FB8" s="44">
        <v>0</v>
      </c>
      <c r="FC8" s="44">
        <v>0</v>
      </c>
      <c r="FD8" s="44">
        <v>0</v>
      </c>
      <c r="FE8" s="44">
        <v>0</v>
      </c>
      <c r="FF8" s="44">
        <v>0</v>
      </c>
      <c r="FG8" s="44">
        <v>0</v>
      </c>
      <c r="FH8" s="44">
        <v>0</v>
      </c>
      <c r="FI8" s="44">
        <v>0</v>
      </c>
      <c r="FJ8" s="44">
        <v>0</v>
      </c>
      <c r="FK8" s="44">
        <v>0</v>
      </c>
      <c r="FL8" s="44">
        <v>0</v>
      </c>
      <c r="FM8" s="44">
        <v>0</v>
      </c>
      <c r="FN8" s="44">
        <v>0</v>
      </c>
      <c r="FO8" s="44">
        <v>0</v>
      </c>
      <c r="FP8" s="44">
        <v>0</v>
      </c>
    </row>
    <row r="9" spans="1:181" ht="15.75" x14ac:dyDescent="0.25">
      <c r="A9" s="168" t="s">
        <v>739</v>
      </c>
      <c r="B9" s="997" t="s">
        <v>1454</v>
      </c>
      <c r="C9" s="146" t="s">
        <v>203</v>
      </c>
      <c r="D9" s="54"/>
      <c r="E9" s="325">
        <v>2426.0189101948117</v>
      </c>
      <c r="F9" s="325">
        <v>7778.7254561653117</v>
      </c>
      <c r="G9" s="325">
        <v>1881.4603722025015</v>
      </c>
      <c r="H9" s="325">
        <v>4760.7561607643584</v>
      </c>
      <c r="I9" s="325">
        <v>17283.064253838693</v>
      </c>
      <c r="J9" s="325">
        <v>759.69513203686574</v>
      </c>
      <c r="K9" s="325">
        <v>1425.1536246214696</v>
      </c>
      <c r="L9" s="325">
        <v>12711.861348186145</v>
      </c>
      <c r="M9" s="325">
        <v>4580.8509362832947</v>
      </c>
      <c r="N9" s="325">
        <v>2518.3879934425277</v>
      </c>
      <c r="O9" s="325">
        <v>5036.7759868850553</v>
      </c>
      <c r="P9" s="325">
        <v>2562.5702389415196</v>
      </c>
      <c r="Q9" s="325">
        <v>1292.12440584464</v>
      </c>
      <c r="R9" s="325">
        <v>8994.5283315938577</v>
      </c>
      <c r="S9" s="325">
        <v>1560.6177888772925</v>
      </c>
      <c r="T9" s="325">
        <v>3165.9854209413425</v>
      </c>
      <c r="U9" s="325">
        <v>4309.2579340590491</v>
      </c>
      <c r="V9" s="325">
        <v>1559.0079724332368</v>
      </c>
      <c r="W9" s="325">
        <v>2003.4072047999905</v>
      </c>
      <c r="X9" s="325">
        <v>11927.978280886096</v>
      </c>
      <c r="Y9" s="325">
        <v>1448.6175173169161</v>
      </c>
      <c r="Z9" s="325">
        <v>1290.8752704094504</v>
      </c>
      <c r="AA9" s="325">
        <v>3194.0888101156916</v>
      </c>
      <c r="AB9" s="325">
        <v>2449.3530771871629</v>
      </c>
      <c r="AC9" s="159">
        <v>635.73894372294376</v>
      </c>
      <c r="AD9" s="160">
        <v>6272.1300225108225</v>
      </c>
      <c r="AE9" s="161">
        <v>1180.38134025974</v>
      </c>
      <c r="AF9" s="159">
        <v>1116.5925088547815</v>
      </c>
      <c r="AG9" s="160">
        <v>4436.1660642604147</v>
      </c>
      <c r="AH9" s="161">
        <v>682.83591246415926</v>
      </c>
      <c r="AI9" s="159">
        <v>1719.301780376868</v>
      </c>
      <c r="AJ9" s="160">
        <v>3158.3076933073426</v>
      </c>
      <c r="AK9" s="161">
        <v>714.1698375568551</v>
      </c>
      <c r="AL9" s="159">
        <v>2740.9264285714289</v>
      </c>
      <c r="AM9" s="160">
        <v>5601.0235714285718</v>
      </c>
      <c r="AN9" s="161">
        <v>1310.8778571428572</v>
      </c>
      <c r="AO9" s="159">
        <v>1863</v>
      </c>
      <c r="AP9" s="160">
        <v>7774.3333333333321</v>
      </c>
      <c r="AQ9" s="161">
        <v>1016.6666666666667</v>
      </c>
      <c r="AR9" s="159">
        <v>1084.2117488866049</v>
      </c>
      <c r="AS9" s="160">
        <v>3792.6849109284003</v>
      </c>
      <c r="AT9" s="161">
        <v>965.1566152792052</v>
      </c>
      <c r="AU9" s="159">
        <v>1054.7379839207431</v>
      </c>
      <c r="AV9" s="160">
        <v>10348.033109183851</v>
      </c>
      <c r="AW9" s="161">
        <v>2281.0832558912434</v>
      </c>
      <c r="AX9" s="159">
        <v>1281.2802128852379</v>
      </c>
      <c r="AY9" s="160">
        <v>2006.9929336880921</v>
      </c>
      <c r="AZ9" s="161">
        <v>1651.1295083392831</v>
      </c>
      <c r="BA9" s="159">
        <v>2418.3042391480913</v>
      </c>
      <c r="BB9" s="160">
        <v>13001.053989785834</v>
      </c>
      <c r="BC9" s="161">
        <v>734.5867701296886</v>
      </c>
      <c r="BD9" s="159">
        <v>1142.3480591565335</v>
      </c>
      <c r="BE9" s="160">
        <v>9508.6821033061988</v>
      </c>
      <c r="BF9" s="161">
        <v>3311.5579519646267</v>
      </c>
      <c r="BG9" s="159">
        <v>1858.9978055153151</v>
      </c>
      <c r="BH9" s="160">
        <v>11507.08399918439</v>
      </c>
      <c r="BI9" s="161">
        <v>4433.3377657464989</v>
      </c>
      <c r="BJ9" s="159">
        <v>2070.4630287752552</v>
      </c>
      <c r="BK9" s="160">
        <v>5762.6388598788926</v>
      </c>
      <c r="BL9" s="161">
        <v>2163.7080890781858</v>
      </c>
      <c r="BM9" s="159">
        <v>3258.1550201261161</v>
      </c>
      <c r="BN9" s="160">
        <v>14642.470233666445</v>
      </c>
      <c r="BO9" s="161">
        <v>4119.1193123715911</v>
      </c>
      <c r="BP9" s="159">
        <v>4292.627487524539</v>
      </c>
      <c r="BQ9" s="160">
        <v>11449.847006123247</v>
      </c>
      <c r="BR9" s="161">
        <v>6557.4330909533955</v>
      </c>
      <c r="BS9" s="159">
        <v>2583.4460817504259</v>
      </c>
      <c r="BT9" s="160">
        <v>13772.259753275677</v>
      </c>
      <c r="BU9" s="161">
        <v>4663.209390611466</v>
      </c>
      <c r="BV9" s="159">
        <v>3757.3889663586451</v>
      </c>
      <c r="BW9" s="160">
        <v>6790.0386514841557</v>
      </c>
      <c r="BX9" s="161">
        <v>2685.0839020621306</v>
      </c>
      <c r="BY9" s="159">
        <v>3440.3081936920003</v>
      </c>
      <c r="BZ9" s="160">
        <v>9821.6606049399707</v>
      </c>
      <c r="CA9" s="161">
        <v>1346.3676085607599</v>
      </c>
      <c r="CB9" s="159">
        <v>1387.3920276455856</v>
      </c>
      <c r="CC9" s="160">
        <v>9592.980057068211</v>
      </c>
      <c r="CD9" s="161">
        <v>1514.3505578165395</v>
      </c>
      <c r="CE9" s="159">
        <v>1879.8927297111607</v>
      </c>
      <c r="CF9" s="160">
        <v>3662.5446489066803</v>
      </c>
      <c r="CG9" s="161">
        <v>3003.3945001419925</v>
      </c>
      <c r="CH9" s="159">
        <v>2452.3646023446595</v>
      </c>
      <c r="CI9" s="160">
        <v>5468.3618072266581</v>
      </c>
      <c r="CJ9" s="161">
        <v>392.93718809735577</v>
      </c>
      <c r="CK9" s="159">
        <v>2975.6133103623401</v>
      </c>
      <c r="CL9" s="160">
        <v>9952.9263211540292</v>
      </c>
      <c r="CM9" s="161">
        <v>1902.0613896578193</v>
      </c>
      <c r="CN9" s="159">
        <v>1089.1725412492899</v>
      </c>
      <c r="CO9" s="160">
        <v>9162.566102377481</v>
      </c>
      <c r="CP9" s="161">
        <v>2326.0274590809117</v>
      </c>
      <c r="CS9" s="44" t="s">
        <v>223</v>
      </c>
      <c r="CT9" s="44">
        <v>0.03</v>
      </c>
      <c r="CU9" s="44">
        <v>0.03</v>
      </c>
      <c r="CV9" s="44">
        <v>0.03</v>
      </c>
      <c r="CW9" s="44">
        <v>0.03</v>
      </c>
      <c r="CX9" s="44">
        <v>0.03</v>
      </c>
      <c r="CY9" s="44">
        <v>0.03</v>
      </c>
      <c r="CZ9" s="44">
        <v>0.03</v>
      </c>
      <c r="DA9" s="44">
        <v>0.03</v>
      </c>
      <c r="DB9" s="44">
        <v>0.03</v>
      </c>
      <c r="DC9" s="44">
        <v>0.03</v>
      </c>
      <c r="DD9" s="44">
        <v>0.03</v>
      </c>
      <c r="DE9" s="44">
        <v>0.03</v>
      </c>
      <c r="DF9" s="44">
        <v>0.03</v>
      </c>
      <c r="DG9" s="44">
        <v>0.03</v>
      </c>
      <c r="DH9" s="44">
        <v>0.03</v>
      </c>
      <c r="DI9" s="44">
        <v>0.03</v>
      </c>
      <c r="DJ9" s="44">
        <v>0.03</v>
      </c>
      <c r="DK9" s="44">
        <v>0.03</v>
      </c>
      <c r="ES9" s="44">
        <v>2.9330555751149148E-2</v>
      </c>
      <c r="ET9" s="44">
        <v>2.9330555751149148E-2</v>
      </c>
      <c r="EU9" s="44">
        <v>2.9330555751149148E-2</v>
      </c>
      <c r="EV9" s="44">
        <v>9.4920980485856659E-3</v>
      </c>
      <c r="EW9" s="44">
        <v>9.4920980485856659E-3</v>
      </c>
      <c r="EX9" s="44">
        <v>9.4920980485856659E-3</v>
      </c>
      <c r="EY9" s="44">
        <v>1.5635226970493309E-2</v>
      </c>
      <c r="EZ9" s="44">
        <v>1.5635226970493309E-2</v>
      </c>
      <c r="FA9" s="44">
        <v>1.5635226970493309E-2</v>
      </c>
      <c r="FB9" s="44">
        <v>1.7364384104573794E-2</v>
      </c>
      <c r="FC9" s="44">
        <v>1.7364384104573794E-2</v>
      </c>
      <c r="FD9" s="44">
        <v>1.7364384104573794E-2</v>
      </c>
      <c r="FE9" s="44">
        <v>3.2932637761409943E-2</v>
      </c>
      <c r="FF9" s="44">
        <v>3.2932637761409943E-2</v>
      </c>
      <c r="FG9" s="44">
        <v>3.2932637761409943E-2</v>
      </c>
      <c r="FH9" s="44">
        <v>1.4256873120922078E-2</v>
      </c>
      <c r="FI9" s="44">
        <v>1.4256873120922078E-2</v>
      </c>
      <c r="FJ9" s="44">
        <v>1.4256873120922078E-2</v>
      </c>
      <c r="FK9" s="44">
        <v>1.1783997355618865E-2</v>
      </c>
      <c r="FL9" s="44">
        <v>1.1783997355618865E-2</v>
      </c>
      <c r="FM9" s="44">
        <v>1.1783997355618865E-2</v>
      </c>
      <c r="FN9" s="44">
        <v>9.5442745430565547E-3</v>
      </c>
      <c r="FO9" s="44">
        <v>9.5442745430565547E-3</v>
      </c>
      <c r="FP9" s="44">
        <v>9.5442745430565547E-3</v>
      </c>
    </row>
    <row r="10" spans="1:181" ht="15.75" x14ac:dyDescent="0.25">
      <c r="A10" s="3"/>
      <c r="B10" s="998"/>
      <c r="C10" s="147" t="s">
        <v>201</v>
      </c>
      <c r="D10" s="50">
        <v>5</v>
      </c>
      <c r="E10" s="325">
        <v>2147.5483668250936</v>
      </c>
      <c r="F10" s="325">
        <v>7219.4564623196584</v>
      </c>
      <c r="G10" s="325">
        <v>1759.7174402915316</v>
      </c>
      <c r="H10" s="325"/>
      <c r="I10" s="325"/>
      <c r="J10" s="325"/>
      <c r="K10" s="327">
        <v>1382.3990158828256</v>
      </c>
      <c r="L10" s="327">
        <v>12330.50550774056</v>
      </c>
      <c r="M10" s="327">
        <v>4443.4254081947956</v>
      </c>
      <c r="N10" s="327">
        <v>2442.8363536392517</v>
      </c>
      <c r="O10" s="327">
        <v>4885.6727072785034</v>
      </c>
      <c r="P10" s="327">
        <v>2485.6931317732738</v>
      </c>
      <c r="Q10" s="327">
        <v>1253.3606736693007</v>
      </c>
      <c r="R10" s="327">
        <v>8724.6924816460414</v>
      </c>
      <c r="S10" s="327">
        <v>1513.7992552109736</v>
      </c>
      <c r="T10" s="327">
        <v>3071.0058583131022</v>
      </c>
      <c r="U10" s="327">
        <v>4179.9801960372779</v>
      </c>
      <c r="V10" s="327">
        <v>1512.2377332602396</v>
      </c>
      <c r="W10" s="327">
        <v>1943.3049886559907</v>
      </c>
      <c r="X10" s="327">
        <v>11570.138932459513</v>
      </c>
      <c r="Y10" s="327">
        <v>1405.1589917974086</v>
      </c>
      <c r="Z10" s="327">
        <v>1252.1490122971668</v>
      </c>
      <c r="AA10" s="327">
        <v>3098.2661458122207</v>
      </c>
      <c r="AB10" s="327">
        <v>2375.8724848715478</v>
      </c>
      <c r="AC10" s="162">
        <v>635.73894372294376</v>
      </c>
      <c r="AD10" s="163">
        <v>6272.1300225108225</v>
      </c>
      <c r="AE10" s="164">
        <v>1180.38134025974</v>
      </c>
      <c r="AF10" s="162">
        <v>1116.5925088547815</v>
      </c>
      <c r="AG10" s="163">
        <v>4436.1660642604147</v>
      </c>
      <c r="AH10" s="164">
        <v>682.83591246415926</v>
      </c>
      <c r="AI10" s="162">
        <v>1719.301780376868</v>
      </c>
      <c r="AJ10" s="163">
        <v>3158.3076933073426</v>
      </c>
      <c r="AK10" s="164">
        <v>714.1698375568551</v>
      </c>
      <c r="AL10" s="162">
        <v>2740.9264285714289</v>
      </c>
      <c r="AM10" s="163">
        <v>5601.0235714285718</v>
      </c>
      <c r="AN10" s="164">
        <v>1310.8778571428572</v>
      </c>
      <c r="AO10" s="162">
        <v>1863</v>
      </c>
      <c r="AP10" s="163">
        <v>7774.3333333333321</v>
      </c>
      <c r="AQ10" s="164">
        <v>1016.6666666666667</v>
      </c>
      <c r="AR10" s="162">
        <v>1082.2117488866049</v>
      </c>
      <c r="AS10" s="163">
        <v>3792.6849109284003</v>
      </c>
      <c r="AT10" s="164">
        <v>965.1566152792052</v>
      </c>
      <c r="AU10" s="162">
        <v>964.01798392074318</v>
      </c>
      <c r="AV10" s="163">
        <v>10287.553109183851</v>
      </c>
      <c r="AW10" s="164">
        <v>2281.0832558912434</v>
      </c>
      <c r="AX10" s="162">
        <v>1268.2815596349856</v>
      </c>
      <c r="AY10" s="163">
        <v>1931.5375224232484</v>
      </c>
      <c r="AZ10" s="164">
        <v>1629.5864491825123</v>
      </c>
      <c r="BA10" s="162">
        <v>2330.5615520389529</v>
      </c>
      <c r="BB10" s="163">
        <v>12965.991647326982</v>
      </c>
      <c r="BC10" s="164">
        <v>730.4897154595252</v>
      </c>
      <c r="BD10" s="162">
        <v>985.98852845037834</v>
      </c>
      <c r="BE10" s="163">
        <v>9186.6021033061988</v>
      </c>
      <c r="BF10" s="164">
        <v>3311.5579519646267</v>
      </c>
      <c r="BG10" s="162">
        <v>1802.7986516853932</v>
      </c>
      <c r="BH10" s="163">
        <v>10228.297104108089</v>
      </c>
      <c r="BI10" s="164">
        <v>4343.1058426966292</v>
      </c>
      <c r="BJ10" s="162">
        <v>1917.0908309634017</v>
      </c>
      <c r="BK10" s="163">
        <v>5495.686725744149</v>
      </c>
      <c r="BL10" s="164">
        <v>1902.7057202702756</v>
      </c>
      <c r="BM10" s="162">
        <v>3125.5017293092956</v>
      </c>
      <c r="BN10" s="163">
        <v>14166.239118392881</v>
      </c>
      <c r="BO10" s="164">
        <v>3913.9824522613067</v>
      </c>
      <c r="BP10" s="162">
        <v>4176.8851976284586</v>
      </c>
      <c r="BQ10" s="163">
        <v>10740.849954662917</v>
      </c>
      <c r="BR10" s="164">
        <v>6145.0774550944798</v>
      </c>
      <c r="BS10" s="162">
        <v>1965.4960891093101</v>
      </c>
      <c r="BT10" s="163">
        <v>13181.291006747639</v>
      </c>
      <c r="BU10" s="164">
        <v>4301.6113827119916</v>
      </c>
      <c r="BV10" s="162">
        <v>3069.6835935828872</v>
      </c>
      <c r="BW10" s="163">
        <v>5695.2832563980037</v>
      </c>
      <c r="BX10" s="164">
        <v>2418.4313796791439</v>
      </c>
      <c r="BY10" s="162">
        <v>3081.3587883028263</v>
      </c>
      <c r="BZ10" s="163">
        <v>8571.9430266370346</v>
      </c>
      <c r="CA10" s="164">
        <v>1220.4267196389603</v>
      </c>
      <c r="CB10" s="162">
        <v>926.1885108291923</v>
      </c>
      <c r="CC10" s="163">
        <v>9135.9782750600534</v>
      </c>
      <c r="CD10" s="164">
        <v>1369.0380741737704</v>
      </c>
      <c r="CE10" s="162">
        <v>1684.0835392552533</v>
      </c>
      <c r="CF10" s="163">
        <v>3295.8579185676235</v>
      </c>
      <c r="CG10" s="164">
        <v>2935.0408534769717</v>
      </c>
      <c r="CH10" s="162">
        <v>2290.9202959552322</v>
      </c>
      <c r="CI10" s="163">
        <v>5109.2093017035986</v>
      </c>
      <c r="CJ10" s="164">
        <v>328.53381064605571</v>
      </c>
      <c r="CK10" s="162">
        <v>2934.0279946758346</v>
      </c>
      <c r="CL10" s="163">
        <v>9656.6554224448846</v>
      </c>
      <c r="CM10" s="164">
        <v>1744.1725339989389</v>
      </c>
      <c r="CN10" s="162">
        <v>1046.575845174428</v>
      </c>
      <c r="CO10" s="163">
        <v>9071.2680354264103</v>
      </c>
      <c r="CP10" s="164">
        <v>2302.3787104268808</v>
      </c>
    </row>
    <row r="11" spans="1:181" ht="16.5" thickBot="1" x14ac:dyDescent="0.3">
      <c r="A11" s="3"/>
      <c r="B11" s="999"/>
      <c r="C11" s="147" t="s">
        <v>202</v>
      </c>
      <c r="D11" s="50">
        <v>6</v>
      </c>
      <c r="E11" s="325">
        <v>278.47054336971826</v>
      </c>
      <c r="F11" s="325">
        <v>559.26899384565377</v>
      </c>
      <c r="G11" s="325">
        <v>121.74293191096969</v>
      </c>
      <c r="H11" s="325"/>
      <c r="I11" s="325"/>
      <c r="J11" s="325"/>
      <c r="K11" s="330">
        <v>42.754608738644038</v>
      </c>
      <c r="L11" s="327">
        <v>381.35584044558527</v>
      </c>
      <c r="M11" s="327">
        <v>137.42552808849905</v>
      </c>
      <c r="N11" s="327">
        <v>75.551639803275975</v>
      </c>
      <c r="O11" s="327">
        <v>151.10327960655195</v>
      </c>
      <c r="P11" s="327">
        <v>76.877107168245857</v>
      </c>
      <c r="Q11" s="330">
        <v>38.763732175339328</v>
      </c>
      <c r="R11" s="327">
        <v>269.83584994781631</v>
      </c>
      <c r="S11" s="327">
        <v>46.818533666318899</v>
      </c>
      <c r="T11" s="327">
        <v>94.979562628240274</v>
      </c>
      <c r="U11" s="327">
        <v>129.27773802177126</v>
      </c>
      <c r="V11" s="327">
        <v>46.770239172997208</v>
      </c>
      <c r="W11" s="327">
        <v>60.10221614399984</v>
      </c>
      <c r="X11" s="327">
        <v>357.83934842658346</v>
      </c>
      <c r="Y11" s="327">
        <v>43.458525519507475</v>
      </c>
      <c r="Z11" s="327">
        <v>38.726258112283631</v>
      </c>
      <c r="AA11" s="327">
        <v>95.822664303470901</v>
      </c>
      <c r="AB11" s="327">
        <v>73.480592315615013</v>
      </c>
      <c r="AC11" s="165">
        <v>0</v>
      </c>
      <c r="AD11" s="166">
        <v>0</v>
      </c>
      <c r="AE11" s="167">
        <v>0</v>
      </c>
      <c r="AF11" s="165">
        <v>0</v>
      </c>
      <c r="AG11" s="166">
        <v>0</v>
      </c>
      <c r="AH11" s="167">
        <v>0</v>
      </c>
      <c r="AI11" s="165">
        <v>0</v>
      </c>
      <c r="AJ11" s="166">
        <v>0</v>
      </c>
      <c r="AK11" s="167">
        <v>0</v>
      </c>
      <c r="AL11" s="165">
        <v>0</v>
      </c>
      <c r="AM11" s="166">
        <v>0</v>
      </c>
      <c r="AN11" s="167">
        <v>0</v>
      </c>
      <c r="AO11" s="165">
        <v>0</v>
      </c>
      <c r="AP11" s="166">
        <v>0</v>
      </c>
      <c r="AQ11" s="167">
        <v>0</v>
      </c>
      <c r="AR11" s="165">
        <v>2</v>
      </c>
      <c r="AS11" s="166">
        <v>0</v>
      </c>
      <c r="AT11" s="167">
        <v>0</v>
      </c>
      <c r="AU11" s="165">
        <v>90.720000000000013</v>
      </c>
      <c r="AV11" s="166">
        <v>60.48</v>
      </c>
      <c r="AW11" s="167">
        <v>0</v>
      </c>
      <c r="AX11" s="165">
        <v>12.998653250252456</v>
      </c>
      <c r="AY11" s="166">
        <v>75.455411264843676</v>
      </c>
      <c r="AZ11" s="167">
        <v>21.543059156770887</v>
      </c>
      <c r="BA11" s="165">
        <v>87.7426871091386</v>
      </c>
      <c r="BB11" s="166">
        <v>35.062342458852214</v>
      </c>
      <c r="BC11" s="167">
        <v>4.0970546701634056</v>
      </c>
      <c r="BD11" s="165">
        <v>156.3595307061552</v>
      </c>
      <c r="BE11" s="166">
        <v>322.08</v>
      </c>
      <c r="BF11" s="167">
        <v>0</v>
      </c>
      <c r="BG11" s="165">
        <v>56.199153829921855</v>
      </c>
      <c r="BH11" s="166">
        <v>1278.7868950763013</v>
      </c>
      <c r="BI11" s="167">
        <v>90.231923049869764</v>
      </c>
      <c r="BJ11" s="165">
        <v>153.37219781185348</v>
      </c>
      <c r="BK11" s="166">
        <v>266.9521341347434</v>
      </c>
      <c r="BL11" s="167">
        <v>261.0023688079101</v>
      </c>
      <c r="BM11" s="165">
        <v>132.65329081682049</v>
      </c>
      <c r="BN11" s="166">
        <v>476.23111527356338</v>
      </c>
      <c r="BO11" s="167">
        <v>205.13686011028426</v>
      </c>
      <c r="BP11" s="165">
        <v>115.74228989608046</v>
      </c>
      <c r="BQ11" s="166">
        <v>708.99705146032989</v>
      </c>
      <c r="BR11" s="167">
        <v>412.3556358589156</v>
      </c>
      <c r="BS11" s="165">
        <v>617.94999264111607</v>
      </c>
      <c r="BT11" s="166">
        <v>590.96874652803842</v>
      </c>
      <c r="BU11" s="167">
        <v>361.59800789947451</v>
      </c>
      <c r="BV11" s="165">
        <v>687.70537277575806</v>
      </c>
      <c r="BW11" s="166">
        <v>1094.7553950861518</v>
      </c>
      <c r="BX11" s="167">
        <v>266.65252238298689</v>
      </c>
      <c r="BY11" s="165">
        <v>358.94940538917388</v>
      </c>
      <c r="BZ11" s="166">
        <v>1249.7175783029354</v>
      </c>
      <c r="CA11" s="167">
        <v>125.94088892179967</v>
      </c>
      <c r="CB11" s="165">
        <v>461.20351681639329</v>
      </c>
      <c r="CC11" s="166">
        <v>457.00178200815753</v>
      </c>
      <c r="CD11" s="167">
        <v>145.31248364276908</v>
      </c>
      <c r="CE11" s="165">
        <v>195.8091904559073</v>
      </c>
      <c r="CF11" s="166">
        <v>366.68673033905696</v>
      </c>
      <c r="CG11" s="167">
        <v>68.353646665020847</v>
      </c>
      <c r="CH11" s="165">
        <v>161.44430638942734</v>
      </c>
      <c r="CI11" s="166">
        <v>359.15250552305974</v>
      </c>
      <c r="CJ11" s="167">
        <v>64.403377451300059</v>
      </c>
      <c r="CK11" s="165">
        <v>41.585315686505716</v>
      </c>
      <c r="CL11" s="166">
        <v>296.27089870914415</v>
      </c>
      <c r="CM11" s="167">
        <v>157.88885565888043</v>
      </c>
      <c r="CN11" s="165">
        <v>42.596696074861839</v>
      </c>
      <c r="CO11" s="166">
        <v>91.298066951070638</v>
      </c>
      <c r="CP11" s="167">
        <v>23.648748654030729</v>
      </c>
    </row>
    <row r="12" spans="1:181" ht="15.75" x14ac:dyDescent="0.25">
      <c r="A12" s="168" t="s">
        <v>739</v>
      </c>
      <c r="B12" s="997" t="s">
        <v>1454</v>
      </c>
      <c r="C12" s="143" t="s">
        <v>204</v>
      </c>
      <c r="D12" s="57"/>
      <c r="E12" s="323">
        <v>83.814352816660815</v>
      </c>
      <c r="F12" s="323">
        <v>259.55695143651002</v>
      </c>
      <c r="G12" s="323">
        <v>161.78223749637826</v>
      </c>
      <c r="H12" s="323">
        <v>506.27351668264498</v>
      </c>
      <c r="I12" s="323">
        <v>1506.1637121308688</v>
      </c>
      <c r="J12" s="323">
        <v>278.45043417545469</v>
      </c>
      <c r="K12" s="323">
        <v>101.27727272727269</v>
      </c>
      <c r="L12" s="323">
        <v>708.94090909090892</v>
      </c>
      <c r="M12" s="323">
        <v>2734.4863636363625</v>
      </c>
      <c r="N12" s="323">
        <v>1020.4673311184936</v>
      </c>
      <c r="O12" s="323">
        <v>1375.4124897684044</v>
      </c>
      <c r="P12" s="323">
        <v>665.52217246858277</v>
      </c>
      <c r="Q12" s="323">
        <v>381.14631578947365</v>
      </c>
      <c r="R12" s="323">
        <v>2585.1663157894736</v>
      </c>
      <c r="S12" s="323">
        <v>894.86526315789467</v>
      </c>
      <c r="T12" s="323">
        <v>174.90973451327434</v>
      </c>
      <c r="U12" s="323">
        <v>2560.0424778761062</v>
      </c>
      <c r="V12" s="323">
        <v>1661.6424778761061</v>
      </c>
      <c r="W12" s="323">
        <v>909.95495495495481</v>
      </c>
      <c r="X12" s="323">
        <v>2426.5465465465463</v>
      </c>
      <c r="Y12" s="323">
        <v>1455.9279279279278</v>
      </c>
      <c r="Z12" s="323">
        <v>115.45753899480073</v>
      </c>
      <c r="AA12" s="323">
        <v>1484.454072790295</v>
      </c>
      <c r="AB12" s="324">
        <v>973.14211438474899</v>
      </c>
      <c r="AC12" s="159">
        <v>98.000290909090921</v>
      </c>
      <c r="AD12" s="160">
        <v>888.90636190476198</v>
      </c>
      <c r="AE12" s="161">
        <v>111.61144242424243</v>
      </c>
      <c r="AF12" s="159">
        <v>239.52438016528924</v>
      </c>
      <c r="AG12" s="160">
        <v>574.65329060549834</v>
      </c>
      <c r="AH12" s="161">
        <v>350.73015769944334</v>
      </c>
      <c r="AI12" s="159">
        <v>55.308641975308646</v>
      </c>
      <c r="AJ12" s="160">
        <v>77.777777777777771</v>
      </c>
      <c r="AK12" s="161">
        <v>56.320773229369713</v>
      </c>
      <c r="AL12" s="159">
        <v>0</v>
      </c>
      <c r="AM12" s="160">
        <v>0</v>
      </c>
      <c r="AN12" s="161">
        <v>357.51214285714286</v>
      </c>
      <c r="AO12" s="159">
        <v>8.3333333333333321</v>
      </c>
      <c r="AP12" s="160">
        <v>25</v>
      </c>
      <c r="AQ12" s="161">
        <v>112.66666666666667</v>
      </c>
      <c r="AR12" s="159">
        <v>0</v>
      </c>
      <c r="AS12" s="160">
        <v>179.81931483384722</v>
      </c>
      <c r="AT12" s="161">
        <v>71.237410071942449</v>
      </c>
      <c r="AU12" s="159">
        <v>415.53994698276546</v>
      </c>
      <c r="AV12" s="160">
        <v>124.83744219538831</v>
      </c>
      <c r="AW12" s="161">
        <v>295.96624780413691</v>
      </c>
      <c r="AX12" s="159">
        <v>39.412553431397676</v>
      </c>
      <c r="AY12" s="160">
        <v>174.47528112346882</v>
      </c>
      <c r="AZ12" s="161">
        <v>125.65127517810465</v>
      </c>
      <c r="BA12" s="159">
        <v>83.711760499087021</v>
      </c>
      <c r="BB12" s="160">
        <v>587.89200091296402</v>
      </c>
      <c r="BC12" s="161">
        <v>243.49657181984173</v>
      </c>
      <c r="BD12" s="159">
        <v>50.423364485981303</v>
      </c>
      <c r="BE12" s="160">
        <v>508.21644692325731</v>
      </c>
      <c r="BF12" s="161">
        <v>411.83895588383081</v>
      </c>
      <c r="BG12" s="159">
        <v>216.06808988764044</v>
      </c>
      <c r="BH12" s="160">
        <v>461.90426966292125</v>
      </c>
      <c r="BI12" s="161">
        <v>984.62662921348317</v>
      </c>
      <c r="BJ12" s="159">
        <v>155.23498750284026</v>
      </c>
      <c r="BK12" s="160">
        <v>202.11708429902293</v>
      </c>
      <c r="BL12" s="161">
        <v>175.63082299477389</v>
      </c>
      <c r="BM12" s="159">
        <v>201.06970184254604</v>
      </c>
      <c r="BN12" s="160">
        <v>775.27715242881072</v>
      </c>
      <c r="BO12" s="161">
        <v>584.404783919598</v>
      </c>
      <c r="BP12" s="159">
        <v>158.74124505928853</v>
      </c>
      <c r="BQ12" s="160">
        <v>555.54486166007905</v>
      </c>
      <c r="BR12" s="161">
        <v>734.48760869565217</v>
      </c>
      <c r="BS12" s="159">
        <v>55.535408906882587</v>
      </c>
      <c r="BT12" s="160">
        <v>510.57524156545207</v>
      </c>
      <c r="BU12" s="161">
        <v>215.01075303643722</v>
      </c>
      <c r="BV12" s="159">
        <v>67.152658348187757</v>
      </c>
      <c r="BW12" s="160">
        <v>76.605151515151505</v>
      </c>
      <c r="BX12" s="161">
        <v>104.57845395127748</v>
      </c>
      <c r="BY12" s="159">
        <v>40.908199214094758</v>
      </c>
      <c r="BZ12" s="160">
        <v>208.06847411988275</v>
      </c>
      <c r="CA12" s="161">
        <v>24.918341707733436</v>
      </c>
      <c r="CB12" s="159">
        <v>6.6108609271523173</v>
      </c>
      <c r="CC12" s="160">
        <v>96.386843820714574</v>
      </c>
      <c r="CD12" s="161">
        <v>34.332568249288961</v>
      </c>
      <c r="CE12" s="159">
        <v>120.26489361702127</v>
      </c>
      <c r="CF12" s="160">
        <v>457.00659574468085</v>
      </c>
      <c r="CG12" s="161">
        <v>240.52978723404254</v>
      </c>
      <c r="CH12" s="159">
        <v>254.09089068231845</v>
      </c>
      <c r="CI12" s="160">
        <v>343.7710711665444</v>
      </c>
      <c r="CJ12" s="161">
        <v>134.35164049889946</v>
      </c>
      <c r="CK12" s="159">
        <v>31.904726584503489</v>
      </c>
      <c r="CL12" s="160">
        <v>382.31251364646351</v>
      </c>
      <c r="CM12" s="161">
        <v>90.079272191672487</v>
      </c>
      <c r="CN12" s="159">
        <v>65.768240343347642</v>
      </c>
      <c r="CO12" s="160">
        <v>252.74801004213259</v>
      </c>
      <c r="CP12" s="161">
        <v>503.68559864173363</v>
      </c>
      <c r="CS12" s="44" t="s">
        <v>224</v>
      </c>
      <c r="CT12" s="44">
        <v>0.03</v>
      </c>
      <c r="CU12" s="44">
        <v>0.03</v>
      </c>
      <c r="CV12" s="44">
        <v>0.03</v>
      </c>
      <c r="CW12" s="44">
        <v>0.03</v>
      </c>
      <c r="CX12" s="44">
        <v>0.03</v>
      </c>
      <c r="CY12" s="44">
        <v>0.03</v>
      </c>
      <c r="CZ12" s="44">
        <v>0.03</v>
      </c>
      <c r="DA12" s="44">
        <v>0.03</v>
      </c>
      <c r="DB12" s="44">
        <v>0.03</v>
      </c>
      <c r="DC12" s="44">
        <v>0.03</v>
      </c>
      <c r="DD12" s="44">
        <v>0.03</v>
      </c>
      <c r="DE12" s="44">
        <v>0.03</v>
      </c>
      <c r="DF12" s="44">
        <v>0.03</v>
      </c>
      <c r="DG12" s="44">
        <v>0.03</v>
      </c>
      <c r="DH12" s="44">
        <v>0.03</v>
      </c>
      <c r="DI12" s="44">
        <v>0.03</v>
      </c>
      <c r="DJ12" s="44">
        <v>0.03</v>
      </c>
      <c r="DK12" s="44">
        <v>0.03</v>
      </c>
      <c r="ES12" s="51">
        <v>0</v>
      </c>
      <c r="ET12" s="51">
        <v>0</v>
      </c>
      <c r="EU12" s="51">
        <v>0</v>
      </c>
      <c r="EV12" s="51">
        <v>0</v>
      </c>
      <c r="EW12" s="51">
        <v>0</v>
      </c>
      <c r="EX12" s="51">
        <v>0</v>
      </c>
      <c r="EY12" s="51">
        <v>0</v>
      </c>
      <c r="EZ12" s="51">
        <v>0</v>
      </c>
      <c r="FA12" s="51">
        <v>0</v>
      </c>
      <c r="FB12" s="51">
        <v>0</v>
      </c>
      <c r="FC12" s="51">
        <v>0</v>
      </c>
      <c r="FD12" s="51">
        <v>0</v>
      </c>
      <c r="FE12" s="44">
        <v>0</v>
      </c>
      <c r="FF12" s="44">
        <v>0</v>
      </c>
      <c r="FG12" s="44">
        <v>0</v>
      </c>
      <c r="FH12" s="44">
        <v>0</v>
      </c>
      <c r="FI12" s="44">
        <v>0</v>
      </c>
      <c r="FJ12" s="44">
        <v>0</v>
      </c>
      <c r="FK12" s="44">
        <v>0</v>
      </c>
      <c r="FL12" s="44">
        <v>0</v>
      </c>
      <c r="FM12" s="44">
        <v>0</v>
      </c>
      <c r="FN12" s="44">
        <v>0</v>
      </c>
      <c r="FO12" s="44">
        <v>0</v>
      </c>
      <c r="FP12" s="44">
        <v>0</v>
      </c>
    </row>
    <row r="13" spans="1:181" ht="15.75" x14ac:dyDescent="0.25">
      <c r="A13" s="3"/>
      <c r="B13" s="998"/>
      <c r="C13" s="147" t="s">
        <v>201</v>
      </c>
      <c r="D13" s="50">
        <v>7</v>
      </c>
      <c r="E13" s="325">
        <v>83.814352816660815</v>
      </c>
      <c r="F13" s="325">
        <v>259.55695143651002</v>
      </c>
      <c r="G13" s="325">
        <v>161.78223749637826</v>
      </c>
      <c r="H13" s="325"/>
      <c r="I13" s="325"/>
      <c r="J13" s="325"/>
      <c r="K13" s="327">
        <v>98.238954545454504</v>
      </c>
      <c r="L13" s="327">
        <v>687.67268181818167</v>
      </c>
      <c r="M13" s="327">
        <v>2652.4517727272714</v>
      </c>
      <c r="N13" s="327">
        <v>989.85331118493878</v>
      </c>
      <c r="O13" s="327">
        <v>1334.1501150753522</v>
      </c>
      <c r="P13" s="327">
        <v>645.55650729452532</v>
      </c>
      <c r="Q13" s="327">
        <v>369.71192631578941</v>
      </c>
      <c r="R13" s="327">
        <v>2507.6113263157895</v>
      </c>
      <c r="S13" s="327">
        <v>868.01930526315778</v>
      </c>
      <c r="T13" s="327">
        <v>169.66244247787611</v>
      </c>
      <c r="U13" s="327">
        <v>2483.2412035398229</v>
      </c>
      <c r="V13" s="327">
        <v>1611.7932035398228</v>
      </c>
      <c r="W13" s="327">
        <v>882.65630630630619</v>
      </c>
      <c r="X13" s="327">
        <v>2353.7501501501497</v>
      </c>
      <c r="Y13" s="327">
        <v>1412.25009009009</v>
      </c>
      <c r="Z13" s="327">
        <v>111.99381282495671</v>
      </c>
      <c r="AA13" s="327">
        <v>1439.920450606586</v>
      </c>
      <c r="AB13" s="331">
        <v>943.94785095320651</v>
      </c>
      <c r="AC13" s="162">
        <v>98.000290909090921</v>
      </c>
      <c r="AD13" s="163">
        <v>888.90636190476198</v>
      </c>
      <c r="AE13" s="164">
        <v>111.61144242424243</v>
      </c>
      <c r="AF13" s="162">
        <v>239.52438016528924</v>
      </c>
      <c r="AG13" s="163">
        <v>574.65329060549834</v>
      </c>
      <c r="AH13" s="164">
        <v>350.73015769944334</v>
      </c>
      <c r="AI13" s="162">
        <v>55.308641975308646</v>
      </c>
      <c r="AJ13" s="163">
        <v>77.777777777777771</v>
      </c>
      <c r="AK13" s="164">
        <v>56.320773229369713</v>
      </c>
      <c r="AL13" s="162">
        <v>0</v>
      </c>
      <c r="AM13" s="163">
        <v>0</v>
      </c>
      <c r="AN13" s="164">
        <v>357.51214285714286</v>
      </c>
      <c r="AO13" s="162">
        <v>8.3333333333333321</v>
      </c>
      <c r="AP13" s="163">
        <v>25</v>
      </c>
      <c r="AQ13" s="164">
        <v>112.66666666666667</v>
      </c>
      <c r="AR13" s="162">
        <v>0</v>
      </c>
      <c r="AS13" s="163">
        <v>179.81931483384722</v>
      </c>
      <c r="AT13" s="164">
        <v>71.237410071942449</v>
      </c>
      <c r="AU13" s="162">
        <v>415.53994698276546</v>
      </c>
      <c r="AV13" s="163">
        <v>124.83744219538831</v>
      </c>
      <c r="AW13" s="164">
        <v>295.96624780413691</v>
      </c>
      <c r="AX13" s="162">
        <v>39.412553431397676</v>
      </c>
      <c r="AY13" s="163">
        <v>174.47528112346882</v>
      </c>
      <c r="AZ13" s="164">
        <v>125.65127517810465</v>
      </c>
      <c r="BA13" s="162">
        <v>83.711760499087021</v>
      </c>
      <c r="BB13" s="163">
        <v>587.89200091296402</v>
      </c>
      <c r="BC13" s="164">
        <v>243.49657181984173</v>
      </c>
      <c r="BD13" s="162">
        <v>50.423364485981303</v>
      </c>
      <c r="BE13" s="163">
        <v>508.21644692325731</v>
      </c>
      <c r="BF13" s="164">
        <v>411.83895588383081</v>
      </c>
      <c r="BG13" s="162">
        <v>216.06808988764044</v>
      </c>
      <c r="BH13" s="163">
        <v>461.90426966292125</v>
      </c>
      <c r="BI13" s="164">
        <v>984.62662921348317</v>
      </c>
      <c r="BJ13" s="162">
        <v>155.23498750284026</v>
      </c>
      <c r="BK13" s="163">
        <v>202.11708429902293</v>
      </c>
      <c r="BL13" s="164">
        <v>175.63082299477389</v>
      </c>
      <c r="BM13" s="162">
        <v>201.06970184254604</v>
      </c>
      <c r="BN13" s="163">
        <v>775.27715242881072</v>
      </c>
      <c r="BO13" s="164">
        <v>584.404783919598</v>
      </c>
      <c r="BP13" s="162">
        <v>158.74124505928853</v>
      </c>
      <c r="BQ13" s="163">
        <v>555.54486166007905</v>
      </c>
      <c r="BR13" s="164">
        <v>734.48760869565217</v>
      </c>
      <c r="BS13" s="162">
        <v>55.535408906882587</v>
      </c>
      <c r="BT13" s="163">
        <v>510.57524156545207</v>
      </c>
      <c r="BU13" s="164">
        <v>215.01075303643722</v>
      </c>
      <c r="BV13" s="162">
        <v>67.152658348187757</v>
      </c>
      <c r="BW13" s="163">
        <v>76.605151515151505</v>
      </c>
      <c r="BX13" s="164">
        <v>104.57845395127748</v>
      </c>
      <c r="BY13" s="162">
        <v>40.908199214094758</v>
      </c>
      <c r="BZ13" s="163">
        <v>208.06847411988275</v>
      </c>
      <c r="CA13" s="164">
        <v>24.918341707733436</v>
      </c>
      <c r="CB13" s="162">
        <v>6.6108609271523173</v>
      </c>
      <c r="CC13" s="163">
        <v>96.386843820714574</v>
      </c>
      <c r="CD13" s="164">
        <v>34.332568249288961</v>
      </c>
      <c r="CE13" s="162">
        <v>120.26489361702127</v>
      </c>
      <c r="CF13" s="163">
        <v>457.00659574468085</v>
      </c>
      <c r="CG13" s="164">
        <v>240.52978723404254</v>
      </c>
      <c r="CH13" s="162">
        <v>254.09089068231845</v>
      </c>
      <c r="CI13" s="163">
        <v>343.7710711665444</v>
      </c>
      <c r="CJ13" s="164">
        <v>134.35164049889946</v>
      </c>
      <c r="CK13" s="162">
        <v>31.904726584503489</v>
      </c>
      <c r="CL13" s="163">
        <v>382.31251364646351</v>
      </c>
      <c r="CM13" s="164">
        <v>90.079272191672487</v>
      </c>
      <c r="CN13" s="162">
        <v>65.768240343347642</v>
      </c>
      <c r="CO13" s="163">
        <v>252.74801004213259</v>
      </c>
      <c r="CP13" s="164">
        <v>503.68559864173363</v>
      </c>
    </row>
    <row r="14" spans="1:181" ht="16.5" thickBot="1" x14ac:dyDescent="0.3">
      <c r="A14" s="3"/>
      <c r="B14" s="999"/>
      <c r="C14" s="148" t="s">
        <v>202</v>
      </c>
      <c r="D14" s="52">
        <v>8</v>
      </c>
      <c r="E14" s="328">
        <v>0</v>
      </c>
      <c r="F14" s="328">
        <v>0</v>
      </c>
      <c r="G14" s="328">
        <v>0</v>
      </c>
      <c r="H14" s="328"/>
      <c r="I14" s="328"/>
      <c r="J14" s="328"/>
      <c r="K14" s="330">
        <v>3.0383181818181839</v>
      </c>
      <c r="L14" s="330">
        <v>21.268227272727245</v>
      </c>
      <c r="M14" s="330">
        <v>82.034590909091094</v>
      </c>
      <c r="N14" s="330">
        <v>30.6140199335548</v>
      </c>
      <c r="O14" s="330">
        <v>41.262374693052152</v>
      </c>
      <c r="P14" s="330">
        <v>19.965665174057449</v>
      </c>
      <c r="Q14" s="330">
        <v>11.434389473684234</v>
      </c>
      <c r="R14" s="330">
        <v>77.554989473684145</v>
      </c>
      <c r="S14" s="330">
        <v>26.845957894736898</v>
      </c>
      <c r="T14" s="330">
        <v>5.2472920353982317</v>
      </c>
      <c r="U14" s="330">
        <v>76.801274336283313</v>
      </c>
      <c r="V14" s="330">
        <v>49.849274336283315</v>
      </c>
      <c r="W14" s="330">
        <v>27.298648648648623</v>
      </c>
      <c r="X14" s="330">
        <v>72.796396396396631</v>
      </c>
      <c r="Y14" s="330">
        <v>43.677837837837842</v>
      </c>
      <c r="Z14" s="330">
        <v>3.4637261698440227</v>
      </c>
      <c r="AA14" s="330">
        <v>44.533622183708985</v>
      </c>
      <c r="AB14" s="332">
        <v>29.194263431542481</v>
      </c>
      <c r="AC14" s="165">
        <v>0</v>
      </c>
      <c r="AD14" s="166">
        <v>0</v>
      </c>
      <c r="AE14" s="167">
        <v>0</v>
      </c>
      <c r="AF14" s="165">
        <v>0</v>
      </c>
      <c r="AG14" s="166">
        <v>0</v>
      </c>
      <c r="AH14" s="167">
        <v>0</v>
      </c>
      <c r="AI14" s="165">
        <v>0</v>
      </c>
      <c r="AJ14" s="166">
        <v>0</v>
      </c>
      <c r="AK14" s="167">
        <v>0</v>
      </c>
      <c r="AL14" s="165">
        <v>0</v>
      </c>
      <c r="AM14" s="166">
        <v>0</v>
      </c>
      <c r="AN14" s="167">
        <v>0</v>
      </c>
      <c r="AO14" s="165">
        <v>0</v>
      </c>
      <c r="AP14" s="166">
        <v>0</v>
      </c>
      <c r="AQ14" s="167">
        <v>0</v>
      </c>
      <c r="AR14" s="165">
        <v>0</v>
      </c>
      <c r="AS14" s="166">
        <v>0</v>
      </c>
      <c r="AT14" s="167">
        <v>0</v>
      </c>
      <c r="AU14" s="165">
        <v>0</v>
      </c>
      <c r="AV14" s="166">
        <v>0</v>
      </c>
      <c r="AW14" s="167">
        <v>0</v>
      </c>
      <c r="AX14" s="165">
        <v>0</v>
      </c>
      <c r="AY14" s="166">
        <v>0</v>
      </c>
      <c r="AZ14" s="167">
        <v>0</v>
      </c>
      <c r="BA14" s="165">
        <v>0</v>
      </c>
      <c r="BB14" s="166">
        <v>0</v>
      </c>
      <c r="BC14" s="167">
        <v>0</v>
      </c>
      <c r="BD14" s="165">
        <v>0</v>
      </c>
      <c r="BE14" s="166">
        <v>0</v>
      </c>
      <c r="BF14" s="167">
        <v>0</v>
      </c>
      <c r="BG14" s="165">
        <v>0</v>
      </c>
      <c r="BH14" s="166">
        <v>0</v>
      </c>
      <c r="BI14" s="167">
        <v>0</v>
      </c>
      <c r="BJ14" s="165">
        <v>0</v>
      </c>
      <c r="BK14" s="166">
        <v>0</v>
      </c>
      <c r="BL14" s="167">
        <v>0</v>
      </c>
      <c r="BM14" s="165">
        <v>0</v>
      </c>
      <c r="BN14" s="166">
        <v>0</v>
      </c>
      <c r="BO14" s="167">
        <v>0</v>
      </c>
      <c r="BP14" s="165">
        <v>0</v>
      </c>
      <c r="BQ14" s="166">
        <v>0</v>
      </c>
      <c r="BR14" s="167">
        <v>0</v>
      </c>
      <c r="BS14" s="165">
        <v>0</v>
      </c>
      <c r="BT14" s="166">
        <v>0</v>
      </c>
      <c r="BU14" s="167">
        <v>0</v>
      </c>
      <c r="BV14" s="165">
        <v>0</v>
      </c>
      <c r="BW14" s="166">
        <v>0</v>
      </c>
      <c r="BX14" s="167">
        <v>0</v>
      </c>
      <c r="BY14" s="165">
        <v>0</v>
      </c>
      <c r="BZ14" s="166">
        <v>0</v>
      </c>
      <c r="CA14" s="167">
        <v>0</v>
      </c>
      <c r="CB14" s="165">
        <v>0</v>
      </c>
      <c r="CC14" s="166">
        <v>0</v>
      </c>
      <c r="CD14" s="167">
        <v>0</v>
      </c>
      <c r="CE14" s="165">
        <v>0</v>
      </c>
      <c r="CF14" s="166">
        <v>0</v>
      </c>
      <c r="CG14" s="167">
        <v>0</v>
      </c>
      <c r="CH14" s="165">
        <v>0</v>
      </c>
      <c r="CI14" s="166">
        <v>0</v>
      </c>
      <c r="CJ14" s="167">
        <v>0</v>
      </c>
      <c r="CK14" s="165">
        <v>0</v>
      </c>
      <c r="CL14" s="166">
        <v>0</v>
      </c>
      <c r="CM14" s="167">
        <v>0</v>
      </c>
      <c r="CN14" s="165">
        <v>0</v>
      </c>
      <c r="CO14" s="166">
        <v>0</v>
      </c>
      <c r="CP14" s="167">
        <v>0</v>
      </c>
    </row>
    <row r="15" spans="1:181" ht="15.75" x14ac:dyDescent="0.25">
      <c r="A15" s="168" t="s">
        <v>739</v>
      </c>
      <c r="B15" s="997" t="s">
        <v>1454</v>
      </c>
      <c r="C15" s="146" t="s">
        <v>205</v>
      </c>
      <c r="D15" s="54"/>
      <c r="E15" s="325">
        <v>758.36660310186573</v>
      </c>
      <c r="F15" s="325">
        <v>2707.967537834641</v>
      </c>
      <c r="G15" s="325">
        <v>642.39836002046889</v>
      </c>
      <c r="H15" s="325">
        <v>431.79548306148058</v>
      </c>
      <c r="I15" s="325">
        <v>2257.2057716436639</v>
      </c>
      <c r="J15" s="325">
        <v>568.90589711417817</v>
      </c>
      <c r="K15" s="325">
        <v>267.91969887076539</v>
      </c>
      <c r="L15" s="325">
        <v>1400.547051442911</v>
      </c>
      <c r="M15" s="325">
        <v>352.9937264742785</v>
      </c>
      <c r="N15" s="325">
        <v>266.46361355081558</v>
      </c>
      <c r="O15" s="325">
        <v>1392.935382685069</v>
      </c>
      <c r="P15" s="325">
        <v>351.07528230865745</v>
      </c>
      <c r="Q15" s="325">
        <v>298.23274780426601</v>
      </c>
      <c r="R15" s="325">
        <v>1559.0081555834379</v>
      </c>
      <c r="S15" s="325">
        <v>392.93224592220827</v>
      </c>
      <c r="T15" s="325">
        <v>319.80928481806779</v>
      </c>
      <c r="U15" s="325">
        <v>1671.7992471769135</v>
      </c>
      <c r="V15" s="325">
        <v>421.36010037641154</v>
      </c>
      <c r="W15" s="325">
        <v>262.75721455457972</v>
      </c>
      <c r="X15" s="325">
        <v>1373.560225846926</v>
      </c>
      <c r="Y15" s="325">
        <v>346.19196988707654</v>
      </c>
      <c r="Z15" s="325">
        <v>262.09535759096616</v>
      </c>
      <c r="AA15" s="325">
        <v>1370.1003764115433</v>
      </c>
      <c r="AB15" s="325">
        <v>345.31994981179423</v>
      </c>
      <c r="AC15" s="159">
        <v>89.190883190883184</v>
      </c>
      <c r="AD15" s="160">
        <v>641.81481481481478</v>
      </c>
      <c r="AE15" s="161">
        <v>1410.6763777097758</v>
      </c>
      <c r="AF15" s="159">
        <v>2197.907170657244</v>
      </c>
      <c r="AG15" s="160">
        <v>472.15293040293039</v>
      </c>
      <c r="AH15" s="161">
        <v>360.69322344322336</v>
      </c>
      <c r="AI15" s="159">
        <v>157.68279569892474</v>
      </c>
      <c r="AJ15" s="160">
        <v>1673.8493629848913</v>
      </c>
      <c r="AK15" s="161">
        <v>129.47311827956992</v>
      </c>
      <c r="AL15" s="159">
        <v>87.252631578947373</v>
      </c>
      <c r="AM15" s="160">
        <v>765.88421052631588</v>
      </c>
      <c r="AN15" s="161">
        <v>1250.5066672757489</v>
      </c>
      <c r="AO15" s="159">
        <v>1037.0251996384254</v>
      </c>
      <c r="AP15" s="160">
        <v>725.86666666666667</v>
      </c>
      <c r="AQ15" s="161">
        <v>267.71111111111111</v>
      </c>
      <c r="AR15" s="159">
        <v>733.59701770322033</v>
      </c>
      <c r="AS15" s="160">
        <v>1417.0778117019781</v>
      </c>
      <c r="AT15" s="161">
        <v>254.44444444444443</v>
      </c>
      <c r="AU15" s="159">
        <v>568.12127548217154</v>
      </c>
      <c r="AV15" s="160">
        <v>1335.3005283871512</v>
      </c>
      <c r="AW15" s="161">
        <v>435.7994061373073</v>
      </c>
      <c r="AX15" s="159">
        <v>1289.0016231078157</v>
      </c>
      <c r="AY15" s="160">
        <v>2722.5984177927894</v>
      </c>
      <c r="AZ15" s="161">
        <v>503.18359970639995</v>
      </c>
      <c r="BA15" s="159">
        <v>808.02595862274097</v>
      </c>
      <c r="BB15" s="160">
        <v>1304.3643459636228</v>
      </c>
      <c r="BC15" s="161">
        <v>308.37337546596882</v>
      </c>
      <c r="BD15" s="159">
        <v>986.52400855008818</v>
      </c>
      <c r="BE15" s="160">
        <v>1914.9820129596615</v>
      </c>
      <c r="BF15" s="161">
        <v>930.60403506445573</v>
      </c>
      <c r="BG15" s="159">
        <v>629.33580126257277</v>
      </c>
      <c r="BH15" s="160">
        <v>1964.6939196432884</v>
      </c>
      <c r="BI15" s="161">
        <v>592.48884240371103</v>
      </c>
      <c r="BJ15" s="159">
        <v>347.10048694112436</v>
      </c>
      <c r="BK15" s="160">
        <v>1835.3569957417085</v>
      </c>
      <c r="BL15" s="161">
        <v>706.67070991643845</v>
      </c>
      <c r="BM15" s="159">
        <v>728.88370326443021</v>
      </c>
      <c r="BN15" s="160">
        <v>2834.7623113540458</v>
      </c>
      <c r="BO15" s="161">
        <v>2068.3724160754259</v>
      </c>
      <c r="BP15" s="159">
        <v>1082.6850513201425</v>
      </c>
      <c r="BQ15" s="160">
        <v>2203.4674475747224</v>
      </c>
      <c r="BR15" s="161">
        <v>994.9515408721212</v>
      </c>
      <c r="BS15" s="159">
        <v>668.6173530445277</v>
      </c>
      <c r="BT15" s="160">
        <v>3295.5091832016105</v>
      </c>
      <c r="BU15" s="161">
        <v>642.2438670843012</v>
      </c>
      <c r="BV15" s="159">
        <v>1625.6254185446344</v>
      </c>
      <c r="BW15" s="160">
        <v>1845.2826878333831</v>
      </c>
      <c r="BX15" s="161">
        <v>536.92814559200599</v>
      </c>
      <c r="BY15" s="159">
        <v>237.83144871629412</v>
      </c>
      <c r="BZ15" s="160">
        <v>3748.9299540752804</v>
      </c>
      <c r="CA15" s="161">
        <v>262.89088610088885</v>
      </c>
      <c r="CB15" s="159">
        <v>518.92664247254106</v>
      </c>
      <c r="CC15" s="160">
        <v>1870.0942353572516</v>
      </c>
      <c r="CD15" s="161">
        <v>420.48400772924879</v>
      </c>
      <c r="CE15" s="159">
        <v>842.16682799763112</v>
      </c>
      <c r="CF15" s="160">
        <v>2042.3338046190652</v>
      </c>
      <c r="CG15" s="161">
        <v>933.37669368462821</v>
      </c>
      <c r="CH15" s="159">
        <v>788.94660293260438</v>
      </c>
      <c r="CI15" s="160">
        <v>2023.0752955155742</v>
      </c>
      <c r="CJ15" s="161">
        <v>362.53815748258097</v>
      </c>
      <c r="CK15" s="159">
        <v>827.77701476962579</v>
      </c>
      <c r="CL15" s="160">
        <v>4624.6637121631366</v>
      </c>
      <c r="CM15" s="161">
        <v>658.68182516650916</v>
      </c>
      <c r="CN15" s="159">
        <v>467.29226627972929</v>
      </c>
      <c r="CO15" s="160">
        <v>2801.3930752787969</v>
      </c>
      <c r="CP15" s="161">
        <v>1321.8888043874197</v>
      </c>
      <c r="CS15" s="44" t="s">
        <v>205</v>
      </c>
      <c r="CT15" s="44">
        <v>0.03</v>
      </c>
      <c r="CU15" s="44">
        <v>0.03</v>
      </c>
      <c r="CV15" s="44">
        <v>0.03</v>
      </c>
      <c r="CW15" s="44">
        <v>0.03</v>
      </c>
      <c r="CX15" s="44">
        <v>0.03</v>
      </c>
      <c r="CY15" s="44">
        <v>0.03</v>
      </c>
      <c r="CZ15" s="44">
        <v>0.03</v>
      </c>
      <c r="DA15" s="44">
        <v>0.03</v>
      </c>
      <c r="DB15" s="44">
        <v>0.03</v>
      </c>
      <c r="DC15" s="44">
        <v>0.03</v>
      </c>
      <c r="DD15" s="44">
        <v>0.03</v>
      </c>
      <c r="DE15" s="44">
        <v>0.03</v>
      </c>
      <c r="DF15" s="44">
        <v>0.03</v>
      </c>
      <c r="DG15" s="44">
        <v>0.03</v>
      </c>
      <c r="DH15" s="44">
        <v>0.03</v>
      </c>
      <c r="DI15" s="44">
        <v>0.03</v>
      </c>
      <c r="DJ15" s="44">
        <v>0.03</v>
      </c>
      <c r="DK15" s="44">
        <v>0.03</v>
      </c>
      <c r="ES15" s="44">
        <v>0.40761692734547461</v>
      </c>
      <c r="ET15" s="44">
        <v>0.40761692734547461</v>
      </c>
      <c r="EU15" s="44">
        <v>0.40761692734547461</v>
      </c>
      <c r="EV15" s="44">
        <v>0.43103536389395697</v>
      </c>
      <c r="EW15" s="44">
        <v>0.43103536389395697</v>
      </c>
      <c r="EX15" s="44">
        <v>0.43103536389395697</v>
      </c>
      <c r="EY15" s="44">
        <v>0.44630983999027601</v>
      </c>
      <c r="EZ15" s="44">
        <v>0.44630983999027601</v>
      </c>
      <c r="FA15" s="44">
        <v>0.44630983999027601</v>
      </c>
      <c r="FB15" s="44">
        <v>0.39142042907854729</v>
      </c>
      <c r="FC15" s="44">
        <v>0.39142042907854729</v>
      </c>
      <c r="FD15" s="44">
        <v>0.39142042907854729</v>
      </c>
      <c r="FE15" s="44">
        <v>0.65153939393939397</v>
      </c>
      <c r="FF15" s="44">
        <v>0.65153939393939397</v>
      </c>
      <c r="FG15" s="44">
        <v>0.65153939393939397</v>
      </c>
      <c r="FH15" s="44">
        <v>0.4889925569060774</v>
      </c>
      <c r="FI15" s="44">
        <v>0.4889925569060774</v>
      </c>
      <c r="FJ15" s="44">
        <v>0.4889925569060774</v>
      </c>
      <c r="FK15" s="44">
        <v>0.56057657078579459</v>
      </c>
      <c r="FL15" s="44">
        <v>0.56057657078579459</v>
      </c>
      <c r="FM15" s="44">
        <v>0.56057657078579459</v>
      </c>
      <c r="FN15" s="44">
        <v>0.54508421441104782</v>
      </c>
      <c r="FO15" s="44">
        <v>0.54508421441104782</v>
      </c>
      <c r="FP15" s="44">
        <v>0.54508421441104782</v>
      </c>
    </row>
    <row r="16" spans="1:181" ht="15.75" x14ac:dyDescent="0.25">
      <c r="A16" s="3"/>
      <c r="B16" s="998"/>
      <c r="C16" s="147" t="s">
        <v>201</v>
      </c>
      <c r="D16" s="50">
        <v>9</v>
      </c>
      <c r="E16" s="325">
        <v>285.51425274426293</v>
      </c>
      <c r="F16" s="325">
        <v>1414.0151017458531</v>
      </c>
      <c r="G16" s="325">
        <v>476.56882148612539</v>
      </c>
      <c r="H16" s="325"/>
      <c r="I16" s="325"/>
      <c r="J16" s="325"/>
      <c r="K16" s="327">
        <v>259.8821079046424</v>
      </c>
      <c r="L16" s="327">
        <v>1358.5306398996236</v>
      </c>
      <c r="M16" s="327">
        <v>342.40391468005015</v>
      </c>
      <c r="N16" s="327">
        <v>258.46970514429108</v>
      </c>
      <c r="O16" s="327">
        <v>1351.1473212045169</v>
      </c>
      <c r="P16" s="327">
        <v>340.54302383939773</v>
      </c>
      <c r="Q16" s="327">
        <v>289.28576537013805</v>
      </c>
      <c r="R16" s="327">
        <v>1512.2379109159347</v>
      </c>
      <c r="S16" s="327">
        <v>381.14427854454203</v>
      </c>
      <c r="T16" s="327">
        <v>310.21500627352577</v>
      </c>
      <c r="U16" s="327">
        <v>1621.645269761606</v>
      </c>
      <c r="V16" s="327">
        <v>408.71929736511919</v>
      </c>
      <c r="W16" s="327">
        <v>254.87449811794232</v>
      </c>
      <c r="X16" s="327">
        <v>1332.3534190715181</v>
      </c>
      <c r="Y16" s="327">
        <v>335.80621079046421</v>
      </c>
      <c r="Z16" s="327">
        <v>254.23249686323717</v>
      </c>
      <c r="AA16" s="327">
        <v>1328.997365119197</v>
      </c>
      <c r="AB16" s="327">
        <v>334.96035131744037</v>
      </c>
      <c r="AC16" s="162">
        <v>89.190883190883184</v>
      </c>
      <c r="AD16" s="163">
        <v>641.81481481481478</v>
      </c>
      <c r="AE16" s="164">
        <v>296.99430199430196</v>
      </c>
      <c r="AF16" s="162">
        <v>1075.8484718913157</v>
      </c>
      <c r="AG16" s="163">
        <v>472.15293040293039</v>
      </c>
      <c r="AH16" s="164">
        <v>360.69322344322336</v>
      </c>
      <c r="AI16" s="162">
        <v>157.68279569892474</v>
      </c>
      <c r="AJ16" s="163">
        <v>920.77458740718635</v>
      </c>
      <c r="AK16" s="164">
        <v>129.47311827956992</v>
      </c>
      <c r="AL16" s="162">
        <v>87.252631578947373</v>
      </c>
      <c r="AM16" s="163">
        <v>765.88421052631588</v>
      </c>
      <c r="AN16" s="164">
        <v>635.53187613429577</v>
      </c>
      <c r="AO16" s="162">
        <v>109.51497729183644</v>
      </c>
      <c r="AP16" s="163">
        <v>725.86666666666667</v>
      </c>
      <c r="AQ16" s="164">
        <v>267.71111111111111</v>
      </c>
      <c r="AR16" s="162">
        <v>101.45546281416522</v>
      </c>
      <c r="AS16" s="163">
        <v>714.96264539234096</v>
      </c>
      <c r="AT16" s="164">
        <v>254.44444444444443</v>
      </c>
      <c r="AU16" s="162">
        <v>59.498618985077542</v>
      </c>
      <c r="AV16" s="163">
        <v>591.08726271616365</v>
      </c>
      <c r="AW16" s="164">
        <v>413.12803927683063</v>
      </c>
      <c r="AX16" s="162">
        <v>59.002707456590876</v>
      </c>
      <c r="AY16" s="163">
        <v>195.67421075400458</v>
      </c>
      <c r="AZ16" s="164">
        <v>230.52827779424422</v>
      </c>
      <c r="BA16" s="162">
        <v>283.1533384024118</v>
      </c>
      <c r="BB16" s="163">
        <v>592.06712097266279</v>
      </c>
      <c r="BC16" s="164">
        <v>158.55697296430213</v>
      </c>
      <c r="BD16" s="162">
        <v>160.1907818806007</v>
      </c>
      <c r="BE16" s="163">
        <v>1145.7643958254723</v>
      </c>
      <c r="BF16" s="164">
        <v>596.29767402699349</v>
      </c>
      <c r="BG16" s="162">
        <v>219.81173890222641</v>
      </c>
      <c r="BH16" s="163">
        <v>534.41584403019715</v>
      </c>
      <c r="BI16" s="164">
        <v>536.85460856083728</v>
      </c>
      <c r="BJ16" s="162">
        <v>158.00856747242554</v>
      </c>
      <c r="BK16" s="163">
        <v>913.50504549263223</v>
      </c>
      <c r="BL16" s="164">
        <v>466.64564561934617</v>
      </c>
      <c r="BM16" s="162">
        <v>265.96390341543082</v>
      </c>
      <c r="BN16" s="163">
        <v>1697.6114280292827</v>
      </c>
      <c r="BO16" s="164">
        <v>1108.6513970400713</v>
      </c>
      <c r="BP16" s="162">
        <v>406.71349803292162</v>
      </c>
      <c r="BQ16" s="163">
        <v>1143.6310632886657</v>
      </c>
      <c r="BR16" s="164">
        <v>697.33945690950611</v>
      </c>
      <c r="BS16" s="162">
        <v>138.59933589834677</v>
      </c>
      <c r="BT16" s="163">
        <v>1925.0184874371598</v>
      </c>
      <c r="BU16" s="164">
        <v>497.90489424924618</v>
      </c>
      <c r="BV16" s="162">
        <v>422.54630985802515</v>
      </c>
      <c r="BW16" s="163">
        <v>432.62555052734206</v>
      </c>
      <c r="BX16" s="164">
        <v>440.64063686715684</v>
      </c>
      <c r="BY16" s="162">
        <v>117.65810852929395</v>
      </c>
      <c r="BZ16" s="163">
        <v>2105.5883483031398</v>
      </c>
      <c r="CA16" s="164">
        <v>169.35873828076419</v>
      </c>
      <c r="CB16" s="162">
        <v>135.70914028522469</v>
      </c>
      <c r="CC16" s="163">
        <v>1132.8093487703914</v>
      </c>
      <c r="CD16" s="164">
        <v>236.2979180471782</v>
      </c>
      <c r="CE16" s="162">
        <v>253.63079555732639</v>
      </c>
      <c r="CF16" s="163">
        <v>913.51543204862003</v>
      </c>
      <c r="CG16" s="164">
        <v>684.50616323405779</v>
      </c>
      <c r="CH16" s="162">
        <v>383.3544213239914</v>
      </c>
      <c r="CI16" s="163">
        <v>700.03243553982134</v>
      </c>
      <c r="CJ16" s="164">
        <v>338.42997910619272</v>
      </c>
      <c r="CK16" s="162">
        <v>504.71959215633171</v>
      </c>
      <c r="CL16" s="163">
        <v>2951.0643790999866</v>
      </c>
      <c r="CM16" s="164">
        <v>475.07829305972325</v>
      </c>
      <c r="CN16" s="162">
        <v>180.98140149964723</v>
      </c>
      <c r="CO16" s="163">
        <v>1662.4702179316696</v>
      </c>
      <c r="CP16" s="164">
        <v>991.67002180780491</v>
      </c>
    </row>
    <row r="17" spans="1:172" ht="16.5" thickBot="1" x14ac:dyDescent="0.3">
      <c r="A17" s="3"/>
      <c r="B17" s="999"/>
      <c r="C17" s="148" t="s">
        <v>202</v>
      </c>
      <c r="D17" s="52">
        <v>10</v>
      </c>
      <c r="E17" s="328">
        <v>472.8523503576028</v>
      </c>
      <c r="F17" s="328">
        <v>1293.9524360887881</v>
      </c>
      <c r="G17" s="328">
        <v>165.82953853434336</v>
      </c>
      <c r="H17" s="328"/>
      <c r="I17" s="328"/>
      <c r="J17" s="328"/>
      <c r="K17" s="330">
        <v>8.0375909661229912</v>
      </c>
      <c r="L17" s="327">
        <v>42.016411543287404</v>
      </c>
      <c r="M17" s="327">
        <v>10.589811794228353</v>
      </c>
      <c r="N17" s="327">
        <v>7.993908406524497</v>
      </c>
      <c r="O17" s="327">
        <v>41.788061480552187</v>
      </c>
      <c r="P17" s="327">
        <v>10.532258469259716</v>
      </c>
      <c r="Q17" s="330">
        <v>8.9469824341279605</v>
      </c>
      <c r="R17" s="327">
        <v>46.770244667503221</v>
      </c>
      <c r="S17" s="327">
        <v>11.787967377666234</v>
      </c>
      <c r="T17" s="327">
        <v>9.5942785445420213</v>
      </c>
      <c r="U17" s="327">
        <v>50.153977415307509</v>
      </c>
      <c r="V17" s="327">
        <v>12.640803011292348</v>
      </c>
      <c r="W17" s="327">
        <v>7.882716436637395</v>
      </c>
      <c r="X17" s="327">
        <v>41.206806775407813</v>
      </c>
      <c r="Y17" s="327">
        <v>10.385759096612333</v>
      </c>
      <c r="Z17" s="327">
        <v>7.8628607277289859</v>
      </c>
      <c r="AA17" s="327">
        <v>41.103011292346309</v>
      </c>
      <c r="AB17" s="327">
        <v>10.359598494353861</v>
      </c>
      <c r="AC17" s="165">
        <v>0</v>
      </c>
      <c r="AD17" s="166">
        <v>0</v>
      </c>
      <c r="AE17" s="167">
        <v>1113.682075715474</v>
      </c>
      <c r="AF17" s="165">
        <v>1122.0586987659285</v>
      </c>
      <c r="AG17" s="166">
        <v>0</v>
      </c>
      <c r="AH17" s="167">
        <v>0</v>
      </c>
      <c r="AI17" s="165">
        <v>0</v>
      </c>
      <c r="AJ17" s="166">
        <v>753.07477557770483</v>
      </c>
      <c r="AK17" s="167">
        <v>0</v>
      </c>
      <c r="AL17" s="165">
        <v>0</v>
      </c>
      <c r="AM17" s="166">
        <v>0</v>
      </c>
      <c r="AN17" s="167">
        <v>614.97479114145324</v>
      </c>
      <c r="AO17" s="165">
        <v>927.51022234658888</v>
      </c>
      <c r="AP17" s="166">
        <v>0</v>
      </c>
      <c r="AQ17" s="167">
        <v>0</v>
      </c>
      <c r="AR17" s="165">
        <v>632.1415548890551</v>
      </c>
      <c r="AS17" s="166">
        <v>702.11516630963706</v>
      </c>
      <c r="AT17" s="167">
        <v>0</v>
      </c>
      <c r="AU17" s="165">
        <v>508.62265649709406</v>
      </c>
      <c r="AV17" s="166">
        <v>744.21326567098754</v>
      </c>
      <c r="AW17" s="167">
        <v>22.671366860476674</v>
      </c>
      <c r="AX17" s="165">
        <v>1229.9989156512249</v>
      </c>
      <c r="AY17" s="166">
        <v>2526.924207038785</v>
      </c>
      <c r="AZ17" s="167">
        <v>272.65532191215573</v>
      </c>
      <c r="BA17" s="165">
        <v>524.87262022032917</v>
      </c>
      <c r="BB17" s="166">
        <v>712.29722499095988</v>
      </c>
      <c r="BC17" s="167">
        <v>149.81640250166666</v>
      </c>
      <c r="BD17" s="165">
        <v>826.33322666948754</v>
      </c>
      <c r="BE17" s="166">
        <v>769.21761713418914</v>
      </c>
      <c r="BF17" s="167">
        <v>334.30636103746224</v>
      </c>
      <c r="BG17" s="165">
        <v>409.52406236034636</v>
      </c>
      <c r="BH17" s="166">
        <v>1430.2780756130912</v>
      </c>
      <c r="BI17" s="167">
        <v>55.634233842873805</v>
      </c>
      <c r="BJ17" s="165">
        <v>189.09191946869879</v>
      </c>
      <c r="BK17" s="166">
        <v>921.85195024907625</v>
      </c>
      <c r="BL17" s="167">
        <v>240.02506429709231</v>
      </c>
      <c r="BM17" s="165">
        <v>462.91979984899939</v>
      </c>
      <c r="BN17" s="166">
        <v>1137.1508833247633</v>
      </c>
      <c r="BO17" s="167">
        <v>959.72101903535452</v>
      </c>
      <c r="BP17" s="165">
        <v>675.97155328722079</v>
      </c>
      <c r="BQ17" s="166">
        <v>1059.8363842860567</v>
      </c>
      <c r="BR17" s="167">
        <v>297.61208396261509</v>
      </c>
      <c r="BS17" s="165">
        <v>530.01801714618091</v>
      </c>
      <c r="BT17" s="166">
        <v>1370.4906957644507</v>
      </c>
      <c r="BU17" s="167">
        <v>144.33897283505499</v>
      </c>
      <c r="BV17" s="165">
        <v>1203.0791086866093</v>
      </c>
      <c r="BW17" s="166">
        <v>1412.657137306041</v>
      </c>
      <c r="BX17" s="167">
        <v>96.287508724849147</v>
      </c>
      <c r="BY17" s="165">
        <v>120.17334018700018</v>
      </c>
      <c r="BZ17" s="166">
        <v>1643.3416057721406</v>
      </c>
      <c r="CA17" s="167">
        <v>93.532147820124663</v>
      </c>
      <c r="CB17" s="165">
        <v>383.21750218731637</v>
      </c>
      <c r="CC17" s="166">
        <v>737.28488658686024</v>
      </c>
      <c r="CD17" s="167">
        <v>184.18608968207059</v>
      </c>
      <c r="CE17" s="165">
        <v>588.53603244030467</v>
      </c>
      <c r="CF17" s="166">
        <v>1128.8183725704453</v>
      </c>
      <c r="CG17" s="167">
        <v>248.87053045057041</v>
      </c>
      <c r="CH17" s="165">
        <v>405.59218160861298</v>
      </c>
      <c r="CI17" s="166">
        <v>1323.0428599757529</v>
      </c>
      <c r="CJ17" s="167">
        <v>24.108178376388238</v>
      </c>
      <c r="CK17" s="165">
        <v>323.05742261329408</v>
      </c>
      <c r="CL17" s="166">
        <v>1673.5993330631497</v>
      </c>
      <c r="CM17" s="167">
        <v>183.60353210678593</v>
      </c>
      <c r="CN17" s="165">
        <v>286.31086478008206</v>
      </c>
      <c r="CO17" s="166">
        <v>1138.9228573471273</v>
      </c>
      <c r="CP17" s="167">
        <v>330.2187825796147</v>
      </c>
    </row>
    <row r="18" spans="1:172" ht="15.75" x14ac:dyDescent="0.25">
      <c r="A18" s="3"/>
      <c r="B18" s="994" t="s">
        <v>1459</v>
      </c>
      <c r="C18" s="56" t="s">
        <v>206</v>
      </c>
      <c r="D18" s="57"/>
      <c r="E18" s="323">
        <v>1412.8894359078756</v>
      </c>
      <c r="F18" s="323">
        <v>3572.3593789247125</v>
      </c>
      <c r="G18" s="323">
        <v>550.33331481862774</v>
      </c>
      <c r="H18" s="323">
        <v>2485.7003915412688</v>
      </c>
      <c r="I18" s="323">
        <v>1455.2991885401464</v>
      </c>
      <c r="J18" s="323">
        <v>92.773310318252101</v>
      </c>
      <c r="K18" s="323">
        <v>1329.299976004361</v>
      </c>
      <c r="L18" s="323">
        <v>2125.9415806161214</v>
      </c>
      <c r="M18" s="323">
        <v>271.48428012215379</v>
      </c>
      <c r="N18" s="323">
        <v>1424.2308029448698</v>
      </c>
      <c r="O18" s="323">
        <v>2146.5508386858655</v>
      </c>
      <c r="P18" s="323">
        <v>312.69600958024739</v>
      </c>
      <c r="Q18" s="323">
        <v>1538.5707464467791</v>
      </c>
      <c r="R18" s="323">
        <v>1864.1565137332402</v>
      </c>
      <c r="S18" s="323">
        <v>223.62540352461838</v>
      </c>
      <c r="T18" s="323">
        <v>1661.5474178039701</v>
      </c>
      <c r="U18" s="323">
        <v>1276.4773912453475</v>
      </c>
      <c r="V18" s="323">
        <v>145.91485870480324</v>
      </c>
      <c r="W18" s="323">
        <v>518.82780530626246</v>
      </c>
      <c r="X18" s="323">
        <v>3250.9207762642804</v>
      </c>
      <c r="Y18" s="323">
        <v>44.198581560283692</v>
      </c>
      <c r="Z18" s="323">
        <v>800.69600753984628</v>
      </c>
      <c r="AA18" s="323">
        <v>1337.678104779902</v>
      </c>
      <c r="AB18" s="324">
        <v>215.3866025730419</v>
      </c>
      <c r="AC18" s="150"/>
      <c r="AD18" s="151"/>
      <c r="AE18" s="152"/>
      <c r="AF18" s="150"/>
      <c r="AG18" s="151"/>
      <c r="AH18" s="152"/>
      <c r="AI18" s="150"/>
      <c r="AJ18" s="151"/>
      <c r="AK18" s="152"/>
      <c r="AL18" s="150"/>
      <c r="AM18" s="151"/>
      <c r="AN18" s="152"/>
      <c r="AO18" s="150"/>
      <c r="AP18" s="151"/>
      <c r="AQ18" s="152"/>
      <c r="AR18" s="150"/>
      <c r="AS18" s="151"/>
      <c r="AT18" s="152"/>
      <c r="AU18" s="150"/>
      <c r="AV18" s="151"/>
      <c r="AW18" s="152"/>
      <c r="AX18" s="150"/>
      <c r="AY18" s="151"/>
      <c r="AZ18" s="152"/>
      <c r="BA18" s="150"/>
      <c r="BB18" s="151"/>
      <c r="BC18" s="152"/>
      <c r="BD18" s="150"/>
      <c r="BE18" s="151"/>
      <c r="BF18" s="152"/>
      <c r="BG18" s="150"/>
      <c r="BH18" s="151"/>
      <c r="BI18" s="152"/>
      <c r="BJ18" s="150">
        <v>1937.8116952841231</v>
      </c>
      <c r="BK18" s="151">
        <v>3902.0537583669643</v>
      </c>
      <c r="BL18" s="152">
        <v>526.7402550107397</v>
      </c>
      <c r="BM18" s="150">
        <v>3293.9323300012388</v>
      </c>
      <c r="BN18" s="151">
        <v>6666.6031531031776</v>
      </c>
      <c r="BO18" s="152">
        <v>140.9082118467278</v>
      </c>
      <c r="BP18" s="150">
        <v>1492.1916280184871</v>
      </c>
      <c r="BQ18" s="151">
        <v>2971.1004649075167</v>
      </c>
      <c r="BR18" s="152">
        <v>295.82198322917719</v>
      </c>
      <c r="BS18" s="150">
        <v>2506.8584650723406</v>
      </c>
      <c r="BT18" s="151">
        <v>4657.504596193332</v>
      </c>
      <c r="BU18" s="152">
        <v>486.67572454210278</v>
      </c>
      <c r="BV18" s="150">
        <v>1694.7956976209912</v>
      </c>
      <c r="BW18" s="151">
        <v>3848.1719074529592</v>
      </c>
      <c r="BX18" s="152">
        <v>350.59992245573358</v>
      </c>
      <c r="BY18" s="150">
        <v>2729.3154872880173</v>
      </c>
      <c r="BZ18" s="151">
        <v>5356.653641521486</v>
      </c>
      <c r="CA18" s="152">
        <v>538.68118227902391</v>
      </c>
      <c r="CB18" s="150">
        <v>616.59948128782298</v>
      </c>
      <c r="CC18" s="151">
        <v>2460.2319303384143</v>
      </c>
      <c r="CD18" s="152">
        <v>203.4778288249816</v>
      </c>
      <c r="CE18" s="150">
        <v>610.84707743467027</v>
      </c>
      <c r="CF18" s="151">
        <v>2624.3800363859909</v>
      </c>
      <c r="CG18" s="152">
        <v>1108.5743257147719</v>
      </c>
      <c r="CH18" s="150"/>
      <c r="CI18" s="151"/>
      <c r="CJ18" s="152"/>
      <c r="CK18" s="150"/>
      <c r="CL18" s="151"/>
      <c r="CM18" s="152"/>
      <c r="CN18" s="150"/>
      <c r="CO18" s="151"/>
      <c r="CP18" s="152"/>
      <c r="CS18" s="44" t="s">
        <v>225</v>
      </c>
      <c r="CT18" s="44">
        <v>0.03</v>
      </c>
      <c r="CU18" s="44">
        <v>0.03</v>
      </c>
      <c r="CV18" s="44">
        <v>0.03</v>
      </c>
      <c r="CW18" s="44">
        <v>0.03</v>
      </c>
      <c r="CX18" s="44">
        <v>0.03</v>
      </c>
      <c r="CY18" s="44">
        <v>0.03</v>
      </c>
      <c r="CZ18" s="44">
        <v>0.03</v>
      </c>
      <c r="DA18" s="44">
        <v>0.03</v>
      </c>
      <c r="DB18" s="44">
        <v>0.03</v>
      </c>
      <c r="DC18" s="44">
        <v>0.03</v>
      </c>
      <c r="DD18" s="44">
        <v>0.03</v>
      </c>
      <c r="DE18" s="44">
        <v>0.03</v>
      </c>
      <c r="DF18" s="44">
        <v>0.03</v>
      </c>
      <c r="DG18" s="44">
        <v>0.03</v>
      </c>
      <c r="DH18" s="44">
        <v>0.03</v>
      </c>
      <c r="DI18" s="44">
        <v>0.03</v>
      </c>
      <c r="DJ18" s="44">
        <v>0.03</v>
      </c>
      <c r="DK18" s="44">
        <v>0.03</v>
      </c>
      <c r="ES18" s="44">
        <v>0.18415148493195269</v>
      </c>
      <c r="ET18" s="44">
        <v>0.18415148493195269</v>
      </c>
      <c r="EU18" s="44">
        <v>0.18415148493195269</v>
      </c>
      <c r="EV18" s="44">
        <v>0.20903118685714078</v>
      </c>
      <c r="EW18" s="44">
        <v>0.20903118685714078</v>
      </c>
      <c r="EX18" s="44">
        <v>0.20903118685714078</v>
      </c>
      <c r="EY18" s="44">
        <v>0.26556307617700209</v>
      </c>
      <c r="EZ18" s="44">
        <v>0.26556307617700209</v>
      </c>
      <c r="FA18" s="44">
        <v>0.26556307617700209</v>
      </c>
      <c r="FB18" s="44">
        <v>0.18654007331963157</v>
      </c>
      <c r="FC18" s="44">
        <v>0.18654007331963157</v>
      </c>
      <c r="FD18" s="44">
        <v>0.18654007331963157</v>
      </c>
      <c r="FE18" s="44">
        <v>0.36024399999999995</v>
      </c>
      <c r="FF18" s="44">
        <v>0.36024399999999995</v>
      </c>
      <c r="FG18" s="44">
        <v>0.36024399999999995</v>
      </c>
      <c r="FH18" s="44">
        <v>0.25000380000000005</v>
      </c>
      <c r="FI18" s="44">
        <v>0.25000380000000005</v>
      </c>
      <c r="FJ18" s="44">
        <v>0.25000380000000005</v>
      </c>
      <c r="FK18" s="44">
        <v>0.36501669510077217</v>
      </c>
      <c r="FL18" s="44">
        <v>0.36501669510077217</v>
      </c>
      <c r="FM18" s="44">
        <v>0.36501669510077217</v>
      </c>
      <c r="FN18" s="44">
        <v>0.26795405314126669</v>
      </c>
      <c r="FO18" s="44">
        <v>0.26795405314126669</v>
      </c>
      <c r="FP18" s="44">
        <v>0.26795405314126669</v>
      </c>
    </row>
    <row r="19" spans="1:172" ht="15.75" x14ac:dyDescent="0.25">
      <c r="A19" s="3"/>
      <c r="B19" s="995"/>
      <c r="C19" s="55" t="s">
        <v>201</v>
      </c>
      <c r="D19" s="50">
        <v>11</v>
      </c>
      <c r="E19" s="325">
        <v>567.1329234297458</v>
      </c>
      <c r="F19" s="325">
        <v>1423.2477018971406</v>
      </c>
      <c r="G19" s="325">
        <v>224.1485156947891</v>
      </c>
      <c r="H19" s="325"/>
      <c r="I19" s="325"/>
      <c r="J19" s="325"/>
      <c r="K19" s="327">
        <v>1289.4209767242303</v>
      </c>
      <c r="L19" s="327">
        <v>2062.1633331976377</v>
      </c>
      <c r="M19" s="327">
        <v>263.3397517184892</v>
      </c>
      <c r="N19" s="327">
        <v>1381.5038788565237</v>
      </c>
      <c r="O19" s="327">
        <v>2082.1543135252896</v>
      </c>
      <c r="P19" s="327">
        <v>303.31512929283997</v>
      </c>
      <c r="Q19" s="327">
        <v>1492.4136240533758</v>
      </c>
      <c r="R19" s="327">
        <v>1808.2318183212431</v>
      </c>
      <c r="S19" s="327">
        <v>216.91664141887983</v>
      </c>
      <c r="T19" s="327">
        <v>1611.7009952698509</v>
      </c>
      <c r="U19" s="327">
        <v>1238.1830695079871</v>
      </c>
      <c r="V19" s="327">
        <v>141.53741294365915</v>
      </c>
      <c r="W19" s="327">
        <v>503.26297114707455</v>
      </c>
      <c r="X19" s="327">
        <v>3153.3931529763518</v>
      </c>
      <c r="Y19" s="327">
        <v>42.872624113475183</v>
      </c>
      <c r="Z19" s="327">
        <v>776.67512731365082</v>
      </c>
      <c r="AA19" s="327">
        <v>1297.5477616365049</v>
      </c>
      <c r="AB19" s="331">
        <v>208.92500449585063</v>
      </c>
      <c r="AC19" s="153"/>
      <c r="AD19" s="154"/>
      <c r="AE19" s="155"/>
      <c r="AF19" s="153"/>
      <c r="AG19" s="154"/>
      <c r="AH19" s="155"/>
      <c r="AI19" s="153"/>
      <c r="AJ19" s="154"/>
      <c r="AK19" s="155"/>
      <c r="AL19" s="153"/>
      <c r="AM19" s="154"/>
      <c r="AN19" s="155"/>
      <c r="AO19" s="153"/>
      <c r="AP19" s="154"/>
      <c r="AQ19" s="155"/>
      <c r="AR19" s="153"/>
      <c r="AS19" s="154"/>
      <c r="AT19" s="155"/>
      <c r="AU19" s="153"/>
      <c r="AV19" s="154"/>
      <c r="AW19" s="155"/>
      <c r="AX19" s="153"/>
      <c r="AY19" s="154"/>
      <c r="AZ19" s="155"/>
      <c r="BA19" s="153"/>
      <c r="BB19" s="154"/>
      <c r="BC19" s="155"/>
      <c r="BD19" s="153"/>
      <c r="BE19" s="154"/>
      <c r="BF19" s="155"/>
      <c r="BG19" s="153"/>
      <c r="BH19" s="154"/>
      <c r="BI19" s="155"/>
      <c r="BJ19" s="153">
        <v>1580.9607940790472</v>
      </c>
      <c r="BK19" s="154">
        <v>3183.4847644793808</v>
      </c>
      <c r="BL19" s="155">
        <v>429.74025487707655</v>
      </c>
      <c r="BM19" s="153">
        <v>2605.3977456339726</v>
      </c>
      <c r="BN19" s="154">
        <v>5273.0751837044627</v>
      </c>
      <c r="BO19" s="155">
        <v>111.45400108648884</v>
      </c>
      <c r="BP19" s="153">
        <v>1095.920629036329</v>
      </c>
      <c r="BQ19" s="154">
        <v>2182.0858858157558</v>
      </c>
      <c r="BR19" s="155">
        <v>217.2625873620554</v>
      </c>
      <c r="BS19" s="153">
        <v>2039.2289031958069</v>
      </c>
      <c r="BT19" s="154">
        <v>3788.6933473329063</v>
      </c>
      <c r="BU19" s="155">
        <v>395.89119920313408</v>
      </c>
      <c r="BV19" s="153">
        <v>1084.2557163272147</v>
      </c>
      <c r="BW19" s="154">
        <v>2461.8910668244753</v>
      </c>
      <c r="BX19" s="155">
        <v>224.29840399059029</v>
      </c>
      <c r="BY19" s="153">
        <v>2046.9762440671614</v>
      </c>
      <c r="BZ19" s="154">
        <v>4017.4698758572767</v>
      </c>
      <c r="CA19" s="155">
        <v>404.00883972077526</v>
      </c>
      <c r="CB19" s="153">
        <v>391.5303764272914</v>
      </c>
      <c r="CC19" s="154">
        <v>1562.2062019448931</v>
      </c>
      <c r="CD19" s="155">
        <v>129.20502422100617</v>
      </c>
      <c r="CE19" s="153">
        <v>447.16812718655314</v>
      </c>
      <c r="CF19" s="154">
        <v>1921.1667686533397</v>
      </c>
      <c r="CG19" s="155">
        <v>811.52734193115202</v>
      </c>
      <c r="CH19" s="153">
        <v>0</v>
      </c>
      <c r="CI19" s="154">
        <v>0</v>
      </c>
      <c r="CJ19" s="155">
        <v>0</v>
      </c>
      <c r="CK19" s="153">
        <v>0</v>
      </c>
      <c r="CL19" s="154">
        <v>0</v>
      </c>
      <c r="CM19" s="155">
        <v>0</v>
      </c>
      <c r="CN19" s="153">
        <v>0</v>
      </c>
      <c r="CO19" s="154">
        <v>0</v>
      </c>
      <c r="CP19" s="155">
        <v>0</v>
      </c>
    </row>
    <row r="20" spans="1:172" ht="16.5" thickBot="1" x14ac:dyDescent="0.3">
      <c r="A20" s="3"/>
      <c r="B20" s="996"/>
      <c r="C20" s="58" t="s">
        <v>202</v>
      </c>
      <c r="D20" s="52">
        <v>12</v>
      </c>
      <c r="E20" s="328">
        <v>240.23246851761158</v>
      </c>
      <c r="F20" s="328">
        <v>618.10051463126649</v>
      </c>
      <c r="G20" s="328">
        <v>90.327664201569604</v>
      </c>
      <c r="H20" s="328"/>
      <c r="I20" s="328"/>
      <c r="J20" s="328"/>
      <c r="K20" s="330">
        <v>39.878999280130756</v>
      </c>
      <c r="L20" s="330">
        <v>63.778247418483716</v>
      </c>
      <c r="M20" s="330">
        <v>8.1445284036645944</v>
      </c>
      <c r="N20" s="330">
        <v>42.726924088346095</v>
      </c>
      <c r="O20" s="330">
        <v>64.396525160575948</v>
      </c>
      <c r="P20" s="330">
        <v>9.3808802874074217</v>
      </c>
      <c r="Q20" s="330">
        <v>46.15712239340337</v>
      </c>
      <c r="R20" s="330">
        <v>55.924695411997163</v>
      </c>
      <c r="S20" s="330">
        <v>6.7087621057385434</v>
      </c>
      <c r="T20" s="330">
        <v>49.846422534119256</v>
      </c>
      <c r="U20" s="330">
        <v>38.294321737360406</v>
      </c>
      <c r="V20" s="330">
        <v>4.377445761144088</v>
      </c>
      <c r="W20" s="330">
        <v>15.56483415918791</v>
      </c>
      <c r="X20" s="330">
        <v>97.527623287928691</v>
      </c>
      <c r="Y20" s="330">
        <v>1.3259574468085091</v>
      </c>
      <c r="Z20" s="330">
        <v>24.020880226195459</v>
      </c>
      <c r="AA20" s="330">
        <v>40.130343143397113</v>
      </c>
      <c r="AB20" s="332">
        <v>6.4615980771912689</v>
      </c>
      <c r="AC20" s="156"/>
      <c r="AD20" s="157"/>
      <c r="AE20" s="158"/>
      <c r="AF20" s="156"/>
      <c r="AG20" s="157"/>
      <c r="AH20" s="158"/>
      <c r="AI20" s="156"/>
      <c r="AJ20" s="157"/>
      <c r="AK20" s="158"/>
      <c r="AL20" s="156"/>
      <c r="AM20" s="157"/>
      <c r="AN20" s="158"/>
      <c r="AO20" s="156"/>
      <c r="AP20" s="157"/>
      <c r="AQ20" s="158"/>
      <c r="AR20" s="156"/>
      <c r="AS20" s="157"/>
      <c r="AT20" s="158"/>
      <c r="AU20" s="156"/>
      <c r="AV20" s="157"/>
      <c r="AW20" s="158"/>
      <c r="AX20" s="156"/>
      <c r="AY20" s="157"/>
      <c r="AZ20" s="158"/>
      <c r="BA20" s="156"/>
      <c r="BB20" s="157"/>
      <c r="BC20" s="158"/>
      <c r="BD20" s="156"/>
      <c r="BE20" s="157"/>
      <c r="BF20" s="158"/>
      <c r="BG20" s="156"/>
      <c r="BH20" s="157"/>
      <c r="BI20" s="158"/>
      <c r="BJ20" s="156">
        <v>356.85090120507584</v>
      </c>
      <c r="BK20" s="157">
        <v>718.56899388758347</v>
      </c>
      <c r="BL20" s="158">
        <v>97.00000013366315</v>
      </c>
      <c r="BM20" s="156">
        <v>688.53458436726623</v>
      </c>
      <c r="BN20" s="157">
        <v>1393.527969398715</v>
      </c>
      <c r="BO20" s="158">
        <v>29.454210760238951</v>
      </c>
      <c r="BP20" s="156">
        <v>396.27099898215806</v>
      </c>
      <c r="BQ20" s="157">
        <v>789.01457909176088</v>
      </c>
      <c r="BR20" s="158">
        <v>78.559395867121793</v>
      </c>
      <c r="BS20" s="156">
        <v>467.62956187653367</v>
      </c>
      <c r="BT20" s="157">
        <v>868.81124886042562</v>
      </c>
      <c r="BU20" s="158">
        <v>90.784525338968706</v>
      </c>
      <c r="BV20" s="156">
        <v>610.53998129377646</v>
      </c>
      <c r="BW20" s="157">
        <v>1386.2808406284839</v>
      </c>
      <c r="BX20" s="158">
        <v>126.30151846514329</v>
      </c>
      <c r="BY20" s="156">
        <v>682.33924322085591</v>
      </c>
      <c r="BZ20" s="157">
        <v>1339.1837656642092</v>
      </c>
      <c r="CA20" s="158">
        <v>134.67234255824866</v>
      </c>
      <c r="CB20" s="156">
        <v>225.06910486053158</v>
      </c>
      <c r="CC20" s="157">
        <v>898.02572839352115</v>
      </c>
      <c r="CD20" s="158">
        <v>74.27280460397543</v>
      </c>
      <c r="CE20" s="156">
        <v>163.67895024811713</v>
      </c>
      <c r="CF20" s="157">
        <v>703.21326773265127</v>
      </c>
      <c r="CG20" s="158">
        <v>297.04698378361991</v>
      </c>
      <c r="CH20" s="156">
        <v>0</v>
      </c>
      <c r="CI20" s="157">
        <v>0</v>
      </c>
      <c r="CJ20" s="158">
        <v>0</v>
      </c>
      <c r="CK20" s="156">
        <v>0</v>
      </c>
      <c r="CL20" s="157">
        <v>0</v>
      </c>
      <c r="CM20" s="158">
        <v>0</v>
      </c>
      <c r="CN20" s="156">
        <v>0</v>
      </c>
      <c r="CO20" s="157">
        <v>0</v>
      </c>
      <c r="CP20" s="158">
        <v>0</v>
      </c>
    </row>
    <row r="21" spans="1:172" ht="15.75" x14ac:dyDescent="0.25">
      <c r="A21" s="3"/>
      <c r="B21" s="994" t="s">
        <v>1459</v>
      </c>
      <c r="C21" s="53" t="s">
        <v>207</v>
      </c>
      <c r="D21" s="54"/>
      <c r="E21" s="325">
        <v>330.98744763990129</v>
      </c>
      <c r="F21" s="325">
        <v>2306.8617821692151</v>
      </c>
      <c r="G21" s="325">
        <v>882.63980574158734</v>
      </c>
      <c r="H21" s="325">
        <v>57.900569961815506</v>
      </c>
      <c r="I21" s="325">
        <v>1342.3902895739698</v>
      </c>
      <c r="J21" s="325">
        <v>374.93625006454755</v>
      </c>
      <c r="K21" s="325">
        <v>57.495251950762707</v>
      </c>
      <c r="L21" s="325">
        <v>1206.2036459679582</v>
      </c>
      <c r="M21" s="325">
        <v>474.57526533864319</v>
      </c>
      <c r="N21" s="325">
        <v>61.855409339861161</v>
      </c>
      <c r="O21" s="325">
        <v>1419.8358396381973</v>
      </c>
      <c r="P21" s="325">
        <v>493.83109981095913</v>
      </c>
      <c r="Q21" s="325">
        <v>129.77787368079703</v>
      </c>
      <c r="R21" s="325">
        <v>1466.6611294615911</v>
      </c>
      <c r="S21" s="325">
        <v>412.20833315297426</v>
      </c>
      <c r="T21" s="325">
        <v>46.17875293450308</v>
      </c>
      <c r="U21" s="325">
        <v>1000.4720176497726</v>
      </c>
      <c r="V21" s="325">
        <v>468.40956166160322</v>
      </c>
      <c r="W21" s="325">
        <v>69.711798364252928</v>
      </c>
      <c r="X21" s="325">
        <v>983.16774698607628</v>
      </c>
      <c r="Y21" s="325">
        <v>326.17329151884388</v>
      </c>
      <c r="Z21" s="325">
        <v>70.989233412781886</v>
      </c>
      <c r="AA21" s="325">
        <v>686.70111969726304</v>
      </c>
      <c r="AB21" s="325">
        <v>227.49232822357962</v>
      </c>
      <c r="AC21" s="150"/>
      <c r="AD21" s="151"/>
      <c r="AE21" s="152"/>
      <c r="AF21" s="150"/>
      <c r="AG21" s="151"/>
      <c r="AH21" s="152"/>
      <c r="AI21" s="150"/>
      <c r="AJ21" s="151"/>
      <c r="AK21" s="152"/>
      <c r="AL21" s="150"/>
      <c r="AM21" s="151"/>
      <c r="AN21" s="152"/>
      <c r="AO21" s="150"/>
      <c r="AP21" s="151"/>
      <c r="AQ21" s="152"/>
      <c r="AR21" s="150"/>
      <c r="AS21" s="151"/>
      <c r="AT21" s="152"/>
      <c r="AU21" s="150"/>
      <c r="AV21" s="151"/>
      <c r="AW21" s="152"/>
      <c r="AX21" s="150"/>
      <c r="AY21" s="151"/>
      <c r="AZ21" s="152"/>
      <c r="BA21" s="150"/>
      <c r="BB21" s="151"/>
      <c r="BC21" s="152"/>
      <c r="BD21" s="150"/>
      <c r="BE21" s="151"/>
      <c r="BF21" s="152"/>
      <c r="BG21" s="150"/>
      <c r="BH21" s="151"/>
      <c r="BI21" s="152"/>
      <c r="BJ21" s="150">
        <v>409.89525574511617</v>
      </c>
      <c r="BK21" s="151">
        <v>3391.6746691050184</v>
      </c>
      <c r="BL21" s="152">
        <v>849.77961887366837</v>
      </c>
      <c r="BM21" s="150">
        <v>480.45997259639506</v>
      </c>
      <c r="BN21" s="151">
        <v>4609.9592994747445</v>
      </c>
      <c r="BO21" s="152">
        <v>1267.8978002380077</v>
      </c>
      <c r="BP21" s="150">
        <v>271.94307470182923</v>
      </c>
      <c r="BQ21" s="151">
        <v>2378.8630638225959</v>
      </c>
      <c r="BR21" s="152">
        <v>618.91574876391519</v>
      </c>
      <c r="BS21" s="150">
        <v>339.33523044106437</v>
      </c>
      <c r="BT21" s="151">
        <v>3380.0977446372863</v>
      </c>
      <c r="BU21" s="152">
        <v>948.70348515297951</v>
      </c>
      <c r="BV21" s="150">
        <v>475.58717951332204</v>
      </c>
      <c r="BW21" s="151">
        <v>3576.2166336542114</v>
      </c>
      <c r="BX21" s="152">
        <v>832.1348701056379</v>
      </c>
      <c r="BY21" s="150">
        <v>470.05905038687001</v>
      </c>
      <c r="BZ21" s="151">
        <v>4207.6983905429333</v>
      </c>
      <c r="CA21" s="152">
        <v>1110.8505360598751</v>
      </c>
      <c r="CB21" s="150">
        <v>197.31183401210336</v>
      </c>
      <c r="CC21" s="151">
        <v>425.45364208859792</v>
      </c>
      <c r="CD21" s="152">
        <v>320.63173026966797</v>
      </c>
      <c r="CE21" s="150">
        <v>180.99172664730972</v>
      </c>
      <c r="CF21" s="151">
        <v>1018.0784623911173</v>
      </c>
      <c r="CG21" s="152">
        <v>1266.9420865311681</v>
      </c>
      <c r="CH21" s="150"/>
      <c r="CI21" s="151"/>
      <c r="CJ21" s="152"/>
      <c r="CK21" s="150"/>
      <c r="CL21" s="151"/>
      <c r="CM21" s="152"/>
      <c r="CN21" s="150"/>
      <c r="CO21" s="151"/>
      <c r="CP21" s="152"/>
      <c r="CS21" s="44" t="s">
        <v>226</v>
      </c>
      <c r="CT21" s="44">
        <v>0.03</v>
      </c>
      <c r="CU21" s="44">
        <v>0.03</v>
      </c>
      <c r="CV21" s="44">
        <v>0.03</v>
      </c>
      <c r="CW21" s="44">
        <v>0.03</v>
      </c>
      <c r="CX21" s="44">
        <v>0.03</v>
      </c>
      <c r="CY21" s="44">
        <v>0.03</v>
      </c>
      <c r="CZ21" s="44">
        <v>0.03</v>
      </c>
      <c r="DA21" s="44">
        <v>0.03</v>
      </c>
      <c r="DB21" s="44">
        <v>0.03</v>
      </c>
      <c r="DC21" s="44">
        <v>0.03</v>
      </c>
      <c r="DD21" s="44">
        <v>0.03</v>
      </c>
      <c r="DE21" s="44">
        <v>0.03</v>
      </c>
      <c r="DF21" s="44">
        <v>0.03</v>
      </c>
      <c r="DG21" s="44">
        <v>0.03</v>
      </c>
      <c r="DH21" s="44">
        <v>0.03</v>
      </c>
      <c r="DI21" s="44">
        <v>0.03</v>
      </c>
      <c r="DJ21" s="44">
        <v>0.03</v>
      </c>
      <c r="DK21" s="44">
        <v>0.03</v>
      </c>
      <c r="ES21" s="44">
        <v>0.635091834185322</v>
      </c>
      <c r="ET21" s="44">
        <v>0.635091834185322</v>
      </c>
      <c r="EU21" s="44">
        <v>0.635091834185322</v>
      </c>
      <c r="EV21" s="44">
        <v>0.49928545246278666</v>
      </c>
      <c r="EW21" s="44">
        <v>0.49928545246278666</v>
      </c>
      <c r="EX21" s="44">
        <v>0.49928545246278666</v>
      </c>
      <c r="EY21" s="44">
        <v>0.58858886187546444</v>
      </c>
      <c r="EZ21" s="44">
        <v>0.58858886187546444</v>
      </c>
      <c r="FA21" s="44">
        <v>0.58858886187546444</v>
      </c>
      <c r="FB21" s="44">
        <v>0.44228443647396837</v>
      </c>
      <c r="FC21" s="44">
        <v>0.44228443647396837</v>
      </c>
      <c r="FD21" s="44">
        <v>0.44228443647396837</v>
      </c>
      <c r="FE21" s="44">
        <v>0.7161214125962323</v>
      </c>
      <c r="FF21" s="44">
        <v>0.7161214125962323</v>
      </c>
      <c r="FG21" s="44">
        <v>0.7161214125962323</v>
      </c>
      <c r="FH21" s="44">
        <v>0.55747652930342628</v>
      </c>
      <c r="FI21" s="44">
        <v>0.55747652930342628</v>
      </c>
      <c r="FJ21" s="44">
        <v>0.55747652930342628</v>
      </c>
      <c r="FK21" s="44">
        <v>0.56159479940881585</v>
      </c>
      <c r="FL21" s="44">
        <v>0.56159479940881585</v>
      </c>
      <c r="FM21" s="44">
        <v>0.56159479940881585</v>
      </c>
      <c r="FN21" s="44">
        <v>0.43323869077578592</v>
      </c>
      <c r="FO21" s="44">
        <v>0.43323869077578592</v>
      </c>
      <c r="FP21" s="44">
        <v>0.43323869077578592</v>
      </c>
    </row>
    <row r="22" spans="1:172" ht="15.75" x14ac:dyDescent="0.25">
      <c r="A22" s="3"/>
      <c r="B22" s="995"/>
      <c r="C22" s="55" t="s">
        <v>201</v>
      </c>
      <c r="D22" s="50">
        <v>13</v>
      </c>
      <c r="E22" s="325">
        <v>76.014688748512611</v>
      </c>
      <c r="F22" s="325">
        <v>520.10645616841816</v>
      </c>
      <c r="G22" s="325">
        <v>226.63186854225802</v>
      </c>
      <c r="H22" s="325"/>
      <c r="I22" s="325"/>
      <c r="J22" s="325"/>
      <c r="K22" s="327">
        <v>55.770394392239822</v>
      </c>
      <c r="L22" s="327">
        <v>1170.0175365889195</v>
      </c>
      <c r="M22" s="327">
        <v>460.33800737848389</v>
      </c>
      <c r="N22" s="327">
        <v>59.999747059665324</v>
      </c>
      <c r="O22" s="327">
        <v>1377.2407644490513</v>
      </c>
      <c r="P22" s="327">
        <v>479.01616681663035</v>
      </c>
      <c r="Q22" s="327">
        <v>125.88453747037312</v>
      </c>
      <c r="R22" s="327">
        <v>1422.6612955777434</v>
      </c>
      <c r="S22" s="327">
        <v>399.84208315838504</v>
      </c>
      <c r="T22" s="327">
        <v>44.793390346467987</v>
      </c>
      <c r="U22" s="327">
        <v>970.45785712027941</v>
      </c>
      <c r="V22" s="327">
        <v>454.35727481175513</v>
      </c>
      <c r="W22" s="327">
        <v>67.620444413325345</v>
      </c>
      <c r="X22" s="327">
        <v>953.67271457649395</v>
      </c>
      <c r="Y22" s="327">
        <v>316.38809277327857</v>
      </c>
      <c r="Z22" s="327">
        <v>68.859556410398426</v>
      </c>
      <c r="AA22" s="327">
        <v>666.10008610634509</v>
      </c>
      <c r="AB22" s="327">
        <v>220.66755837687222</v>
      </c>
      <c r="AC22" s="153"/>
      <c r="AD22" s="154"/>
      <c r="AE22" s="155"/>
      <c r="AF22" s="153"/>
      <c r="AG22" s="154"/>
      <c r="AH22" s="155"/>
      <c r="AI22" s="153"/>
      <c r="AJ22" s="154"/>
      <c r="AK22" s="155"/>
      <c r="AL22" s="153"/>
      <c r="AM22" s="154"/>
      <c r="AN22" s="155"/>
      <c r="AO22" s="153"/>
      <c r="AP22" s="154"/>
      <c r="AQ22" s="155"/>
      <c r="AR22" s="153"/>
      <c r="AS22" s="154"/>
      <c r="AT22" s="155"/>
      <c r="AU22" s="153"/>
      <c r="AV22" s="154"/>
      <c r="AW22" s="155"/>
      <c r="AX22" s="153"/>
      <c r="AY22" s="154"/>
      <c r="AZ22" s="155"/>
      <c r="BA22" s="153"/>
      <c r="BB22" s="154"/>
      <c r="BC22" s="155"/>
      <c r="BD22" s="153"/>
      <c r="BE22" s="154"/>
      <c r="BF22" s="155"/>
      <c r="BG22" s="153"/>
      <c r="BH22" s="154"/>
      <c r="BI22" s="155"/>
      <c r="BJ22" s="153">
        <v>149.5741259500887</v>
      </c>
      <c r="BK22" s="154">
        <v>1237.6497825432173</v>
      </c>
      <c r="BL22" s="155">
        <v>310.09152206988642</v>
      </c>
      <c r="BM22" s="153">
        <v>240.57329778834588</v>
      </c>
      <c r="BN22" s="154">
        <v>2308.2736848014656</v>
      </c>
      <c r="BO22" s="155">
        <v>634.85487336960216</v>
      </c>
      <c r="BP22" s="153">
        <v>111.88040986816516</v>
      </c>
      <c r="BQ22" s="154">
        <v>978.69076052967387</v>
      </c>
      <c r="BR22" s="155">
        <v>254.62883260216145</v>
      </c>
      <c r="BS22" s="153">
        <v>189.252539269674</v>
      </c>
      <c r="BT22" s="154">
        <v>1885.1331184234525</v>
      </c>
      <c r="BU22" s="155">
        <v>529.10669884120409</v>
      </c>
      <c r="BV22" s="153">
        <v>135.00901670758395</v>
      </c>
      <c r="BW22" s="154">
        <v>1015.211326211615</v>
      </c>
      <c r="BX22" s="155">
        <v>236.22527145500621</v>
      </c>
      <c r="BY22" s="153">
        <v>208.01216240953335</v>
      </c>
      <c r="BZ22" s="154">
        <v>1862.0052954274461</v>
      </c>
      <c r="CA22" s="155">
        <v>491.57743464236535</v>
      </c>
      <c r="CB22" s="153">
        <v>86.502534169090609</v>
      </c>
      <c r="CC22" s="154">
        <v>186.52108930210164</v>
      </c>
      <c r="CD22" s="155">
        <v>140.56661802477223</v>
      </c>
      <c r="CE22" s="153">
        <v>102.57910795338033</v>
      </c>
      <c r="CF22" s="154">
        <v>577.00748223776441</v>
      </c>
      <c r="CG22" s="155">
        <v>718.05375567366241</v>
      </c>
      <c r="CH22" s="153">
        <v>0</v>
      </c>
      <c r="CI22" s="154">
        <v>0</v>
      </c>
      <c r="CJ22" s="155">
        <v>0</v>
      </c>
      <c r="CK22" s="153">
        <v>0</v>
      </c>
      <c r="CL22" s="154">
        <v>0</v>
      </c>
      <c r="CM22" s="155">
        <v>0</v>
      </c>
      <c r="CN22" s="153">
        <v>0</v>
      </c>
      <c r="CO22" s="154">
        <v>0</v>
      </c>
      <c r="CP22" s="155">
        <v>0</v>
      </c>
    </row>
    <row r="23" spans="1:172" ht="16.5" thickBot="1" x14ac:dyDescent="0.3">
      <c r="A23" s="3"/>
      <c r="B23" s="996"/>
      <c r="C23" s="55" t="s">
        <v>202</v>
      </c>
      <c r="D23" s="50">
        <v>15</v>
      </c>
      <c r="E23" s="325">
        <v>113.12099561714527</v>
      </c>
      <c r="F23" s="325">
        <v>798.10027649970482</v>
      </c>
      <c r="G23" s="325">
        <v>277.73373473864899</v>
      </c>
      <c r="H23" s="325"/>
      <c r="I23" s="325"/>
      <c r="J23" s="325"/>
      <c r="K23" s="330">
        <v>1.7248575585228849</v>
      </c>
      <c r="L23" s="327">
        <v>36.186109379038726</v>
      </c>
      <c r="M23" s="327">
        <v>14.237257960159297</v>
      </c>
      <c r="N23" s="327">
        <v>1.8556622801958369</v>
      </c>
      <c r="O23" s="327">
        <v>42.595075189145973</v>
      </c>
      <c r="P23" s="327">
        <v>14.814932994328785</v>
      </c>
      <c r="Q23" s="330">
        <v>3.8933362104239109</v>
      </c>
      <c r="R23" s="327">
        <v>43.999833883847714</v>
      </c>
      <c r="S23" s="327">
        <v>12.366249994589225</v>
      </c>
      <c r="T23" s="327">
        <v>1.3853625880350933</v>
      </c>
      <c r="U23" s="327">
        <v>30.014160529493211</v>
      </c>
      <c r="V23" s="327">
        <v>14.052286849848088</v>
      </c>
      <c r="W23" s="327">
        <v>2.0913539509275836</v>
      </c>
      <c r="X23" s="327">
        <v>29.495032409582336</v>
      </c>
      <c r="Y23" s="327">
        <v>9.7851987455653102</v>
      </c>
      <c r="Z23" s="327">
        <v>2.1296770023834597</v>
      </c>
      <c r="AA23" s="327">
        <v>20.60103359091795</v>
      </c>
      <c r="AB23" s="327">
        <v>6.8247698467073974</v>
      </c>
      <c r="AC23" s="156"/>
      <c r="AD23" s="157"/>
      <c r="AE23" s="158"/>
      <c r="AF23" s="156"/>
      <c r="AG23" s="157"/>
      <c r="AH23" s="158"/>
      <c r="AI23" s="156"/>
      <c r="AJ23" s="157"/>
      <c r="AK23" s="158"/>
      <c r="AL23" s="156"/>
      <c r="AM23" s="157"/>
      <c r="AN23" s="158"/>
      <c r="AO23" s="156"/>
      <c r="AP23" s="157"/>
      <c r="AQ23" s="158"/>
      <c r="AR23" s="156"/>
      <c r="AS23" s="157"/>
      <c r="AT23" s="158"/>
      <c r="AU23" s="156"/>
      <c r="AV23" s="157"/>
      <c r="AW23" s="158"/>
      <c r="AX23" s="156"/>
      <c r="AY23" s="157"/>
      <c r="AZ23" s="158"/>
      <c r="BA23" s="156"/>
      <c r="BB23" s="157"/>
      <c r="BC23" s="158"/>
      <c r="BD23" s="156"/>
      <c r="BE23" s="157"/>
      <c r="BF23" s="158"/>
      <c r="BG23" s="156"/>
      <c r="BH23" s="157"/>
      <c r="BI23" s="158"/>
      <c r="BJ23" s="156">
        <v>260.32112979502745</v>
      </c>
      <c r="BK23" s="157">
        <v>2154.0248865618014</v>
      </c>
      <c r="BL23" s="158">
        <v>539.68809680378195</v>
      </c>
      <c r="BM23" s="156">
        <v>239.88667480804918</v>
      </c>
      <c r="BN23" s="157">
        <v>2301.6856146732789</v>
      </c>
      <c r="BO23" s="158">
        <v>633.04292686840552</v>
      </c>
      <c r="BP23" s="156">
        <v>160.06266483366409</v>
      </c>
      <c r="BQ23" s="157">
        <v>1400.1723032929222</v>
      </c>
      <c r="BR23" s="158">
        <v>364.28691616175377</v>
      </c>
      <c r="BS23" s="156">
        <v>150.08269117139037</v>
      </c>
      <c r="BT23" s="157">
        <v>1494.9646262138338</v>
      </c>
      <c r="BU23" s="158">
        <v>419.59678631177542</v>
      </c>
      <c r="BV23" s="156">
        <v>340.57816280573809</v>
      </c>
      <c r="BW23" s="157">
        <v>2561.0053074425964</v>
      </c>
      <c r="BX23" s="158">
        <v>595.90959865063166</v>
      </c>
      <c r="BY23" s="156">
        <v>262.04688797733667</v>
      </c>
      <c r="BZ23" s="157">
        <v>2345.6930951154873</v>
      </c>
      <c r="CA23" s="158">
        <v>619.27310141750979</v>
      </c>
      <c r="CB23" s="156">
        <v>110.80929984301275</v>
      </c>
      <c r="CC23" s="157">
        <v>238.93255278649627</v>
      </c>
      <c r="CD23" s="158">
        <v>180.06511224489574</v>
      </c>
      <c r="CE23" s="156">
        <v>78.412618693929389</v>
      </c>
      <c r="CF23" s="157">
        <v>441.07098015335293</v>
      </c>
      <c r="CG23" s="158">
        <v>548.88833085750571</v>
      </c>
      <c r="CH23" s="156">
        <v>0</v>
      </c>
      <c r="CI23" s="157">
        <v>0</v>
      </c>
      <c r="CJ23" s="158">
        <v>0</v>
      </c>
      <c r="CK23" s="156">
        <v>0</v>
      </c>
      <c r="CL23" s="157">
        <v>0</v>
      </c>
      <c r="CM23" s="158">
        <v>0</v>
      </c>
      <c r="CN23" s="156">
        <v>0</v>
      </c>
      <c r="CO23" s="157">
        <v>0</v>
      </c>
      <c r="CP23" s="158">
        <v>0</v>
      </c>
    </row>
    <row r="24" spans="1:172" ht="15.75" x14ac:dyDescent="0.25">
      <c r="A24" s="168" t="s">
        <v>740</v>
      </c>
      <c r="B24" s="997" t="s">
        <v>822</v>
      </c>
      <c r="C24" s="149" t="s">
        <v>208</v>
      </c>
      <c r="D24" s="57"/>
      <c r="E24" s="323">
        <v>464.39942463645053</v>
      </c>
      <c r="F24" s="323">
        <v>629.37092893653619</v>
      </c>
      <c r="G24" s="323">
        <v>43.984485787826294</v>
      </c>
      <c r="H24" s="323">
        <v>347.37211981566816</v>
      </c>
      <c r="I24" s="323">
        <v>1004.2511520737328</v>
      </c>
      <c r="J24" s="323">
        <v>77.376728110599075</v>
      </c>
      <c r="K24" s="323">
        <v>322.09101382488478</v>
      </c>
      <c r="L24" s="323">
        <v>931.16359447004606</v>
      </c>
      <c r="M24" s="323">
        <v>71.74539170506911</v>
      </c>
      <c r="N24" s="323">
        <v>325.73732718894007</v>
      </c>
      <c r="O24" s="323">
        <v>941.70506912442397</v>
      </c>
      <c r="P24" s="323">
        <v>72.557603686635943</v>
      </c>
      <c r="Q24" s="323">
        <v>174.53686635944698</v>
      </c>
      <c r="R24" s="323">
        <v>504.58525345622121</v>
      </c>
      <c r="S24" s="323">
        <v>38.877880184331794</v>
      </c>
      <c r="T24" s="323">
        <v>203.95046082949307</v>
      </c>
      <c r="U24" s="323">
        <v>589.61981566820282</v>
      </c>
      <c r="V24" s="323">
        <v>45.429723502304142</v>
      </c>
      <c r="W24" s="323">
        <v>213.18778801843317</v>
      </c>
      <c r="X24" s="323">
        <v>616.32488479262679</v>
      </c>
      <c r="Y24" s="323">
        <v>47.487327188940085</v>
      </c>
      <c r="Z24" s="323">
        <v>397.69124423963132</v>
      </c>
      <c r="AA24" s="323">
        <v>1149.7235023041476</v>
      </c>
      <c r="AB24" s="324">
        <v>88.585253456221196</v>
      </c>
      <c r="AC24" s="159">
        <v>195.33540372670808</v>
      </c>
      <c r="AD24" s="160">
        <v>418.01552795031051</v>
      </c>
      <c r="AE24" s="161">
        <v>84.363354037267086</v>
      </c>
      <c r="AF24" s="159">
        <v>342.33770268055235</v>
      </c>
      <c r="AG24" s="160">
        <v>431.45398167975571</v>
      </c>
      <c r="AH24" s="161">
        <v>51.98541178056076</v>
      </c>
      <c r="AI24" s="159">
        <v>268.66846361185981</v>
      </c>
      <c r="AJ24" s="160">
        <v>569.73709309558365</v>
      </c>
      <c r="AK24" s="161">
        <v>31.175340382887555</v>
      </c>
      <c r="AL24" s="159">
        <v>439.37341607846929</v>
      </c>
      <c r="AM24" s="160">
        <v>327.4979039405012</v>
      </c>
      <c r="AN24" s="161">
        <v>81.137228408549461</v>
      </c>
      <c r="AO24" s="159">
        <v>594.86527517087325</v>
      </c>
      <c r="AP24" s="160">
        <v>634.49632677378577</v>
      </c>
      <c r="AQ24" s="161">
        <v>64.82449250481217</v>
      </c>
      <c r="AR24" s="159">
        <v>438.31989247311827</v>
      </c>
      <c r="AS24" s="160">
        <v>832.63220918866068</v>
      </c>
      <c r="AT24" s="161">
        <v>20.42925219941349</v>
      </c>
      <c r="AU24" s="159">
        <v>183.76608006586395</v>
      </c>
      <c r="AV24" s="160">
        <v>1275.2598538643613</v>
      </c>
      <c r="AW24" s="161">
        <v>139.52284655757953</v>
      </c>
      <c r="AX24" s="159">
        <v>792.28597317868798</v>
      </c>
      <c r="AY24" s="160">
        <v>200.6395433127945</v>
      </c>
      <c r="AZ24" s="161">
        <v>203.62232693004711</v>
      </c>
      <c r="BA24" s="159">
        <v>451.43579825395454</v>
      </c>
      <c r="BB24" s="160">
        <v>1205.8958099230704</v>
      </c>
      <c r="BC24" s="161">
        <v>31.438834384994379</v>
      </c>
      <c r="BD24" s="159">
        <v>349.66707193231599</v>
      </c>
      <c r="BE24" s="160">
        <v>961.77595352597814</v>
      </c>
      <c r="BF24" s="161">
        <v>126.102813291378</v>
      </c>
      <c r="BG24" s="159">
        <v>356.23770491803276</v>
      </c>
      <c r="BH24" s="160">
        <v>1006.9240912330719</v>
      </c>
      <c r="BI24" s="161">
        <v>140.32216678545973</v>
      </c>
      <c r="BJ24" s="159">
        <v>473.74468085106383</v>
      </c>
      <c r="BK24" s="160">
        <v>573.59042553191489</v>
      </c>
      <c r="BL24" s="161">
        <v>36.526595744680854</v>
      </c>
      <c r="BM24" s="159">
        <v>378.63336385836385</v>
      </c>
      <c r="BN24" s="160">
        <v>904.74517704517712</v>
      </c>
      <c r="BO24" s="161">
        <v>195.3706043956044</v>
      </c>
      <c r="BP24" s="159">
        <v>568.49915365239735</v>
      </c>
      <c r="BQ24" s="160">
        <v>463.97751188595083</v>
      </c>
      <c r="BR24" s="161">
        <v>120.89299439494174</v>
      </c>
      <c r="BS24" s="159">
        <v>160.99901120632828</v>
      </c>
      <c r="BT24" s="160">
        <v>905.47462096242589</v>
      </c>
      <c r="BU24" s="161">
        <v>134.92254449571524</v>
      </c>
      <c r="BV24" s="159">
        <v>306.27916331456157</v>
      </c>
      <c r="BW24" s="160">
        <v>252.19415392866722</v>
      </c>
      <c r="BX24" s="161">
        <v>27.332528828104049</v>
      </c>
      <c r="BY24" s="159">
        <v>1017.9845332495877</v>
      </c>
      <c r="BZ24" s="160">
        <v>747.31702912773812</v>
      </c>
      <c r="CA24" s="161">
        <v>25.36633430164089</v>
      </c>
      <c r="CB24" s="159">
        <v>199.85351890237885</v>
      </c>
      <c r="CC24" s="160">
        <v>866.84384562234732</v>
      </c>
      <c r="CD24" s="161">
        <v>17.515052808212417</v>
      </c>
      <c r="CE24" s="159">
        <v>358.14940476190475</v>
      </c>
      <c r="CF24" s="160">
        <v>406.7059523809524</v>
      </c>
      <c r="CG24" s="161">
        <v>107.09940476190476</v>
      </c>
      <c r="CH24" s="159">
        <v>438.39473684210526</v>
      </c>
      <c r="CI24" s="160">
        <v>714.42105263157896</v>
      </c>
      <c r="CJ24" s="161">
        <v>32.473684210526315</v>
      </c>
      <c r="CK24" s="159">
        <v>660.38461538461547</v>
      </c>
      <c r="CL24" s="160">
        <v>830.19780219780216</v>
      </c>
      <c r="CM24" s="161">
        <v>56.604395604395599</v>
      </c>
      <c r="CN24" s="159">
        <v>269.75</v>
      </c>
      <c r="CO24" s="160">
        <v>587.91666666666663</v>
      </c>
      <c r="CP24" s="161">
        <v>41.499999999999993</v>
      </c>
      <c r="CS24" s="44" t="s">
        <v>227</v>
      </c>
      <c r="CT24" s="44">
        <v>0.03</v>
      </c>
      <c r="CU24" s="44">
        <v>0.03</v>
      </c>
      <c r="CV24" s="44">
        <v>0.03</v>
      </c>
      <c r="CW24" s="44">
        <v>0.03</v>
      </c>
      <c r="CX24" s="44">
        <v>0.03</v>
      </c>
      <c r="CY24" s="44">
        <v>0.03</v>
      </c>
      <c r="CZ24" s="44">
        <v>0.03</v>
      </c>
      <c r="DA24" s="44">
        <v>0.03</v>
      </c>
      <c r="DB24" s="44">
        <v>0.03</v>
      </c>
      <c r="DC24" s="44">
        <v>0.03</v>
      </c>
      <c r="DD24" s="44">
        <v>0.03</v>
      </c>
      <c r="DE24" s="44">
        <v>0.03</v>
      </c>
      <c r="DF24" s="44">
        <v>0.03</v>
      </c>
      <c r="DG24" s="44">
        <v>0.03</v>
      </c>
      <c r="DH24" s="44">
        <v>0.03</v>
      </c>
      <c r="DI24" s="44">
        <v>0.03</v>
      </c>
      <c r="DJ24" s="44">
        <v>0.03</v>
      </c>
      <c r="DK24" s="44">
        <v>0.03</v>
      </c>
      <c r="ES24" s="44">
        <v>0</v>
      </c>
      <c r="ET24" s="44">
        <v>0</v>
      </c>
      <c r="EU24" s="44">
        <v>0</v>
      </c>
      <c r="EV24" s="44">
        <v>0</v>
      </c>
      <c r="EW24" s="44">
        <v>0</v>
      </c>
      <c r="EX24" s="44">
        <v>0</v>
      </c>
      <c r="EY24" s="44">
        <v>0</v>
      </c>
      <c r="EZ24" s="44">
        <v>0</v>
      </c>
      <c r="FA24" s="44">
        <v>0</v>
      </c>
      <c r="FB24" s="44">
        <v>0.12000000000000001</v>
      </c>
      <c r="FC24" s="44">
        <v>0.12000000000000001</v>
      </c>
      <c r="FD24" s="44">
        <v>0.12000000000000001</v>
      </c>
      <c r="FE24" s="44">
        <v>0.180999819000181</v>
      </c>
      <c r="FF24" s="44">
        <v>0.180999819000181</v>
      </c>
      <c r="FG24" s="44">
        <v>0.180999819000181</v>
      </c>
      <c r="FH24" s="44">
        <v>0.37963184000000005</v>
      </c>
      <c r="FI24" s="44">
        <v>0.37963184000000005</v>
      </c>
      <c r="FJ24" s="44">
        <v>0.37963184000000005</v>
      </c>
      <c r="FK24" s="44">
        <v>0.34110300000000005</v>
      </c>
      <c r="FL24" s="44">
        <v>0.34110300000000005</v>
      </c>
      <c r="FM24" s="44">
        <v>0.34110300000000005</v>
      </c>
      <c r="FN24" s="44">
        <v>0.38889500000000005</v>
      </c>
      <c r="FO24" s="44">
        <v>0.38889500000000005</v>
      </c>
      <c r="FP24" s="44">
        <v>0.38889500000000005</v>
      </c>
    </row>
    <row r="25" spans="1:172" ht="15.75" x14ac:dyDescent="0.25">
      <c r="A25" s="3"/>
      <c r="B25" s="998"/>
      <c r="C25" s="144" t="s">
        <v>201</v>
      </c>
      <c r="D25" s="50">
        <v>16</v>
      </c>
      <c r="E25" s="325">
        <v>188.66112040728794</v>
      </c>
      <c r="F25" s="325">
        <v>292.61548535231117</v>
      </c>
      <c r="G25" s="325">
        <v>27.82840173862829</v>
      </c>
      <c r="H25" s="325"/>
      <c r="I25" s="325"/>
      <c r="J25" s="325"/>
      <c r="K25" s="327">
        <v>312.42828341013825</v>
      </c>
      <c r="L25" s="327">
        <v>903.22868663594465</v>
      </c>
      <c r="M25" s="327">
        <v>69.593029953917039</v>
      </c>
      <c r="N25" s="327">
        <v>315.96520737327188</v>
      </c>
      <c r="O25" s="327">
        <v>913.45391705069119</v>
      </c>
      <c r="P25" s="327">
        <v>70.380875576036857</v>
      </c>
      <c r="Q25" s="327">
        <v>169.30076036866356</v>
      </c>
      <c r="R25" s="327">
        <v>489.44769585253454</v>
      </c>
      <c r="S25" s="327">
        <v>37.71154377880184</v>
      </c>
      <c r="T25" s="327">
        <v>197.83194700460828</v>
      </c>
      <c r="U25" s="327">
        <v>571.93122119815666</v>
      </c>
      <c r="V25" s="327">
        <v>44.066831797235018</v>
      </c>
      <c r="W25" s="327">
        <v>206.79215437788017</v>
      </c>
      <c r="X25" s="327">
        <v>597.83513824884801</v>
      </c>
      <c r="Y25" s="327">
        <v>46.062707373271884</v>
      </c>
      <c r="Z25" s="327">
        <v>385.76050691244239</v>
      </c>
      <c r="AA25" s="327">
        <v>1115.2317972350231</v>
      </c>
      <c r="AB25" s="331">
        <v>85.927695852534555</v>
      </c>
      <c r="AC25" s="162">
        <v>83.020619083221817</v>
      </c>
      <c r="AD25" s="163">
        <v>211.85977828831665</v>
      </c>
      <c r="AE25" s="164">
        <v>53.574340062111801</v>
      </c>
      <c r="AF25" s="162">
        <v>154.92031102840949</v>
      </c>
      <c r="AG25" s="163">
        <v>204.99143457122088</v>
      </c>
      <c r="AH25" s="164">
        <v>34.709198940985139</v>
      </c>
      <c r="AI25" s="162">
        <v>118.17181505971146</v>
      </c>
      <c r="AJ25" s="163">
        <v>265.13008481934878</v>
      </c>
      <c r="AK25" s="164">
        <v>20.280564059058914</v>
      </c>
      <c r="AL25" s="162">
        <v>196.16886456340112</v>
      </c>
      <c r="AM25" s="163">
        <v>152.80080518402116</v>
      </c>
      <c r="AN25" s="164">
        <v>53.446464045171581</v>
      </c>
      <c r="AO25" s="162">
        <v>265.0473868900753</v>
      </c>
      <c r="AP25" s="163">
        <v>296.30568499740269</v>
      </c>
      <c r="AQ25" s="164">
        <v>42.446139571557126</v>
      </c>
      <c r="AR25" s="162">
        <v>177.04042880102895</v>
      </c>
      <c r="AS25" s="163">
        <v>364.92529319030979</v>
      </c>
      <c r="AT25" s="164">
        <v>13.54181329423265</v>
      </c>
      <c r="AU25" s="162">
        <v>81.619660092242512</v>
      </c>
      <c r="AV25" s="163">
        <v>596.23609248241905</v>
      </c>
      <c r="AW25" s="164">
        <v>91.955951810651129</v>
      </c>
      <c r="AX25" s="162">
        <v>352.05297532384691</v>
      </c>
      <c r="AY25" s="163">
        <v>93.656806927131029</v>
      </c>
      <c r="AZ25" s="164">
        <v>133.93495480213659</v>
      </c>
      <c r="BA25" s="162">
        <v>208.59588227797744</v>
      </c>
      <c r="BB25" s="163">
        <v>543.4016382531313</v>
      </c>
      <c r="BC25" s="164">
        <v>20.502344627884867</v>
      </c>
      <c r="BD25" s="162">
        <v>177.35236716379066</v>
      </c>
      <c r="BE25" s="163">
        <v>469.20512691090772</v>
      </c>
      <c r="BF25" s="164">
        <v>81.387176885315299</v>
      </c>
      <c r="BG25" s="162">
        <v>356.23770491803276</v>
      </c>
      <c r="BH25" s="163">
        <v>481.92869728275991</v>
      </c>
      <c r="BI25" s="164">
        <v>93.569729406374108</v>
      </c>
      <c r="BJ25" s="162">
        <v>473.74468085106383</v>
      </c>
      <c r="BK25" s="163">
        <v>573.59042553191489</v>
      </c>
      <c r="BL25" s="164">
        <v>22.461990248226954</v>
      </c>
      <c r="BM25" s="162">
        <v>378.63336385836385</v>
      </c>
      <c r="BN25" s="163">
        <v>904.74517704517712</v>
      </c>
      <c r="BO25" s="164">
        <v>195.3706043956044</v>
      </c>
      <c r="BP25" s="162">
        <v>506.06038892038902</v>
      </c>
      <c r="BQ25" s="163">
        <v>463.97751188595083</v>
      </c>
      <c r="BR25" s="164">
        <v>120.89299439494174</v>
      </c>
      <c r="BS25" s="162">
        <v>88.74403226843738</v>
      </c>
      <c r="BT25" s="163">
        <v>809.00937325693428</v>
      </c>
      <c r="BU25" s="164">
        <v>134.92254449571524</v>
      </c>
      <c r="BV25" s="162">
        <v>135.71082639356976</v>
      </c>
      <c r="BW25" s="163">
        <v>90.860944655909151</v>
      </c>
      <c r="BX25" s="164">
        <v>25.544855859479753</v>
      </c>
      <c r="BY25" s="162">
        <v>346.11111569419904</v>
      </c>
      <c r="BZ25" s="163">
        <v>474.01396247153963</v>
      </c>
      <c r="CA25" s="164">
        <v>16.759172020567952</v>
      </c>
      <c r="CB25" s="162">
        <v>110.66095599498425</v>
      </c>
      <c r="CC25" s="163">
        <v>278.39609120521175</v>
      </c>
      <c r="CD25" s="164">
        <v>12.833259303129008</v>
      </c>
      <c r="CE25" s="162">
        <v>81.197255291005263</v>
      </c>
      <c r="CF25" s="163">
        <v>213.11352513227516</v>
      </c>
      <c r="CG25" s="164">
        <v>51.237003968253973</v>
      </c>
      <c r="CH25" s="162">
        <v>158.3859210526316</v>
      </c>
      <c r="CI25" s="163">
        <v>185.19973684210527</v>
      </c>
      <c r="CJ25" s="164">
        <v>26.309736842105263</v>
      </c>
      <c r="CK25" s="162">
        <v>351.98095761381484</v>
      </c>
      <c r="CL25" s="163">
        <v>429.15098901098895</v>
      </c>
      <c r="CM25" s="164">
        <v>34.964784176862089</v>
      </c>
      <c r="CN25" s="162">
        <v>136.58081081081082</v>
      </c>
      <c r="CO25" s="163">
        <v>377.57314814814811</v>
      </c>
      <c r="CP25" s="164">
        <v>27.149999999999995</v>
      </c>
    </row>
    <row r="26" spans="1:172" ht="16.5" thickBot="1" x14ac:dyDescent="0.3">
      <c r="A26" s="3"/>
      <c r="B26" s="999"/>
      <c r="C26" s="145" t="s">
        <v>202</v>
      </c>
      <c r="D26" s="52">
        <v>17</v>
      </c>
      <c r="E26" s="328">
        <v>275.73830422916257</v>
      </c>
      <c r="F26" s="328">
        <v>336.75544358422496</v>
      </c>
      <c r="G26" s="328">
        <v>16.156084049197997</v>
      </c>
      <c r="H26" s="328"/>
      <c r="I26" s="328"/>
      <c r="J26" s="328"/>
      <c r="K26" s="330">
        <v>9.6627304147465338</v>
      </c>
      <c r="L26" s="330">
        <v>27.934907834101409</v>
      </c>
      <c r="M26" s="330">
        <v>2.1523617511520712</v>
      </c>
      <c r="N26" s="330">
        <v>9.7721198156681908</v>
      </c>
      <c r="O26" s="330">
        <v>28.251152073732783</v>
      </c>
      <c r="P26" s="330">
        <v>2.1767281105990861</v>
      </c>
      <c r="Q26" s="330">
        <v>5.2361059907834147</v>
      </c>
      <c r="R26" s="330">
        <v>15.137557603686673</v>
      </c>
      <c r="S26" s="330">
        <v>1.1663364055299539</v>
      </c>
      <c r="T26" s="330">
        <v>6.1185138248847863</v>
      </c>
      <c r="U26" s="330">
        <v>17.688594470046155</v>
      </c>
      <c r="V26" s="330">
        <v>1.3628917050691243</v>
      </c>
      <c r="W26" s="330">
        <v>6.395633640553001</v>
      </c>
      <c r="X26" s="330">
        <v>18.489746543778779</v>
      </c>
      <c r="Y26" s="330">
        <v>1.4246198156682013</v>
      </c>
      <c r="Z26" s="330">
        <v>11.930737327188922</v>
      </c>
      <c r="AA26" s="330">
        <v>34.491705069124464</v>
      </c>
      <c r="AB26" s="332">
        <v>2.6575576036866408</v>
      </c>
      <c r="AC26" s="165">
        <v>112.31478464348626</v>
      </c>
      <c r="AD26" s="166">
        <v>206.15574966199387</v>
      </c>
      <c r="AE26" s="167">
        <v>30.789013975155282</v>
      </c>
      <c r="AF26" s="165">
        <v>187.41739165214287</v>
      </c>
      <c r="AG26" s="166">
        <v>226.46254710853484</v>
      </c>
      <c r="AH26" s="167">
        <v>17.276212839575621</v>
      </c>
      <c r="AI26" s="165">
        <v>150.49664855214834</v>
      </c>
      <c r="AJ26" s="166">
        <v>304.60700827623486</v>
      </c>
      <c r="AK26" s="167">
        <v>10.894776323828641</v>
      </c>
      <c r="AL26" s="165">
        <v>243.20455151506818</v>
      </c>
      <c r="AM26" s="166">
        <v>174.69709875648005</v>
      </c>
      <c r="AN26" s="167">
        <v>27.69076436337788</v>
      </c>
      <c r="AO26" s="165">
        <v>329.81788828079794</v>
      </c>
      <c r="AP26" s="166">
        <v>338.19064177638307</v>
      </c>
      <c r="AQ26" s="167">
        <v>22.378352933255048</v>
      </c>
      <c r="AR26" s="165">
        <v>261.27946367208932</v>
      </c>
      <c r="AS26" s="166">
        <v>467.70691599835089</v>
      </c>
      <c r="AT26" s="167">
        <v>6.88743890518084</v>
      </c>
      <c r="AU26" s="165">
        <v>102.14641997362143</v>
      </c>
      <c r="AV26" s="166">
        <v>679.02376138194222</v>
      </c>
      <c r="AW26" s="167">
        <v>47.566894746928391</v>
      </c>
      <c r="AX26" s="165">
        <v>440.23299785484107</v>
      </c>
      <c r="AY26" s="166">
        <v>106.98273638566347</v>
      </c>
      <c r="AZ26" s="167">
        <v>69.687372127910521</v>
      </c>
      <c r="BA26" s="165">
        <v>242.83991597597711</v>
      </c>
      <c r="BB26" s="166">
        <v>662.49417166993908</v>
      </c>
      <c r="BC26" s="167">
        <v>10.936489757109515</v>
      </c>
      <c r="BD26" s="165">
        <v>172.31470476852533</v>
      </c>
      <c r="BE26" s="166">
        <v>492.57082661507042</v>
      </c>
      <c r="BF26" s="167">
        <v>44.7156364060627</v>
      </c>
      <c r="BG26" s="165">
        <v>0</v>
      </c>
      <c r="BH26" s="166">
        <v>524.99539395031195</v>
      </c>
      <c r="BI26" s="167">
        <v>46.752437379085627</v>
      </c>
      <c r="BJ26" s="165">
        <v>0</v>
      </c>
      <c r="BK26" s="166">
        <v>0</v>
      </c>
      <c r="BL26" s="167">
        <v>14.0646054964539</v>
      </c>
      <c r="BM26" s="165">
        <v>0</v>
      </c>
      <c r="BN26" s="166">
        <v>0</v>
      </c>
      <c r="BO26" s="167">
        <v>0</v>
      </c>
      <c r="BP26" s="165">
        <v>62.438764732008323</v>
      </c>
      <c r="BQ26" s="166">
        <v>0</v>
      </c>
      <c r="BR26" s="167">
        <v>0</v>
      </c>
      <c r="BS26" s="165">
        <v>72.254978937890897</v>
      </c>
      <c r="BT26" s="166">
        <v>96.465247705491606</v>
      </c>
      <c r="BU26" s="167">
        <v>0</v>
      </c>
      <c r="BV26" s="165">
        <v>170.56833692099181</v>
      </c>
      <c r="BW26" s="166">
        <v>161.33320927275807</v>
      </c>
      <c r="BX26" s="167">
        <v>1.7876729686242958</v>
      </c>
      <c r="BY26" s="165">
        <v>671.87341755538864</v>
      </c>
      <c r="BZ26" s="166">
        <v>273.3030666561985</v>
      </c>
      <c r="CA26" s="167">
        <v>8.6071622810729362</v>
      </c>
      <c r="CB26" s="165">
        <v>89.192562907394603</v>
      </c>
      <c r="CC26" s="166">
        <v>588.44775441713557</v>
      </c>
      <c r="CD26" s="167">
        <v>4.6817935050834079</v>
      </c>
      <c r="CE26" s="165">
        <v>276.95214947089949</v>
      </c>
      <c r="CF26" s="166">
        <v>193.59242724867724</v>
      </c>
      <c r="CG26" s="167">
        <v>55.862400793650792</v>
      </c>
      <c r="CH26" s="165">
        <v>280.00881578947366</v>
      </c>
      <c r="CI26" s="166">
        <v>529.22131578947369</v>
      </c>
      <c r="CJ26" s="167">
        <v>6.1639473684210522</v>
      </c>
      <c r="CK26" s="165">
        <v>308.40365777080063</v>
      </c>
      <c r="CL26" s="166">
        <v>401.04681318681321</v>
      </c>
      <c r="CM26" s="167">
        <v>21.639611427533509</v>
      </c>
      <c r="CN26" s="165">
        <v>133.16918918918918</v>
      </c>
      <c r="CO26" s="166">
        <v>210.34351851851852</v>
      </c>
      <c r="CP26" s="167">
        <v>14.349999999999998</v>
      </c>
    </row>
    <row r="27" spans="1:172" ht="15.75" x14ac:dyDescent="0.25">
      <c r="A27" s="168" t="s">
        <v>741</v>
      </c>
      <c r="B27" s="991" t="s">
        <v>1460</v>
      </c>
      <c r="C27" s="146" t="s">
        <v>209</v>
      </c>
      <c r="D27" s="54"/>
      <c r="E27" s="325">
        <v>1213.9544452707819</v>
      </c>
      <c r="F27" s="325">
        <v>2189.4250142319111</v>
      </c>
      <c r="G27" s="325">
        <v>65.290175224353007</v>
      </c>
      <c r="H27" s="325">
        <v>372.39844247031385</v>
      </c>
      <c r="I27" s="325">
        <v>458.78789557805794</v>
      </c>
      <c r="J27" s="325">
        <v>64.498206672665461</v>
      </c>
      <c r="K27" s="325">
        <v>199.95726262073993</v>
      </c>
      <c r="L27" s="325">
        <v>5056.0622119815662</v>
      </c>
      <c r="M27" s="325">
        <v>57.130646463068551</v>
      </c>
      <c r="N27" s="325">
        <v>38.0846183254747</v>
      </c>
      <c r="O27" s="325">
        <v>159.95539696699373</v>
      </c>
      <c r="P27" s="325">
        <v>236.12463361794315</v>
      </c>
      <c r="Q27" s="325">
        <v>837.89995943225574</v>
      </c>
      <c r="R27" s="325">
        <v>283.23378910386106</v>
      </c>
      <c r="S27" s="325">
        <v>29.503519698318861</v>
      </c>
      <c r="T27" s="325">
        <v>1039.3583017487479</v>
      </c>
      <c r="U27" s="325">
        <v>944.39155336561362</v>
      </c>
      <c r="V27" s="325">
        <v>58.035235123026531</v>
      </c>
      <c r="W27" s="325">
        <v>999.43489918923763</v>
      </c>
      <c r="X27" s="325">
        <v>2611.1362231070175</v>
      </c>
      <c r="Y27" s="325">
        <v>54.023508064283114</v>
      </c>
      <c r="Z27" s="325">
        <v>1309.7891210090656</v>
      </c>
      <c r="AA27" s="325">
        <v>1627.3137564052029</v>
      </c>
      <c r="AB27" s="325">
        <v>357.2152148206543</v>
      </c>
      <c r="AC27" s="159">
        <v>906.65883267427796</v>
      </c>
      <c r="AD27" s="160">
        <v>2172.9423568994839</v>
      </c>
      <c r="AE27" s="161">
        <v>0</v>
      </c>
      <c r="AF27" s="159">
        <v>1706.2004444742558</v>
      </c>
      <c r="AG27" s="160">
        <v>1581.3565095127249</v>
      </c>
      <c r="AH27" s="161">
        <v>187.26590244229638</v>
      </c>
      <c r="AI27" s="159">
        <v>1334.0944701995807</v>
      </c>
      <c r="AJ27" s="160">
        <v>2811.8719378747451</v>
      </c>
      <c r="AK27" s="161">
        <v>41.858316070868632</v>
      </c>
      <c r="AL27" s="159">
        <v>7494.8025202514455</v>
      </c>
      <c r="AM27" s="160">
        <v>1724.9981188154713</v>
      </c>
      <c r="AN27" s="161">
        <v>225.14693806092325</v>
      </c>
      <c r="AO27" s="159">
        <v>5721.6577934925826</v>
      </c>
      <c r="AP27" s="160">
        <v>6400.3033436965952</v>
      </c>
      <c r="AQ27" s="161">
        <v>160.54811787258055</v>
      </c>
      <c r="AR27" s="159">
        <v>6447.0446523978289</v>
      </c>
      <c r="AS27" s="160">
        <v>4853.413237188769</v>
      </c>
      <c r="AT27" s="161">
        <v>0</v>
      </c>
      <c r="AU27" s="159">
        <v>892.98913740496494</v>
      </c>
      <c r="AV27" s="160">
        <v>5057.4459826415687</v>
      </c>
      <c r="AW27" s="161">
        <v>116.80314893521806</v>
      </c>
      <c r="AX27" s="159">
        <v>13461.59181602301</v>
      </c>
      <c r="AY27" s="160">
        <v>2145.7633739010621</v>
      </c>
      <c r="AZ27" s="161">
        <v>518.65697478122763</v>
      </c>
      <c r="BA27" s="159">
        <v>1349.6378566843184</v>
      </c>
      <c r="BB27" s="160">
        <v>6844.5919874704796</v>
      </c>
      <c r="BC27" s="161">
        <v>0</v>
      </c>
      <c r="BD27" s="159">
        <v>2600.5816657033956</v>
      </c>
      <c r="BE27" s="160">
        <v>3575.8098310731671</v>
      </c>
      <c r="BF27" s="161">
        <v>244.17857351813555</v>
      </c>
      <c r="BG27" s="159">
        <v>2235.342564608357</v>
      </c>
      <c r="BH27" s="160">
        <v>3270.561677097262</v>
      </c>
      <c r="BI27" s="161">
        <v>139.82209419530352</v>
      </c>
      <c r="BJ27" s="159">
        <v>1623.8088228540839</v>
      </c>
      <c r="BK27" s="160">
        <v>6751.8045147892772</v>
      </c>
      <c r="BL27" s="161">
        <v>286.65935593930641</v>
      </c>
      <c r="BM27" s="159">
        <v>1481.0914609751485</v>
      </c>
      <c r="BN27" s="160">
        <v>2613.6340084895673</v>
      </c>
      <c r="BO27" s="161">
        <v>1225.2058743269974</v>
      </c>
      <c r="BP27" s="159">
        <v>2588.876857801135</v>
      </c>
      <c r="BQ27" s="160">
        <v>3264.90147134258</v>
      </c>
      <c r="BR27" s="161">
        <v>377.62406785742297</v>
      </c>
      <c r="BS27" s="159">
        <v>3458.9431417822484</v>
      </c>
      <c r="BT27" s="160">
        <v>729.01492225903894</v>
      </c>
      <c r="BU27" s="161">
        <v>124.08764634196407</v>
      </c>
      <c r="BV27" s="159">
        <v>2858.5799870306873</v>
      </c>
      <c r="BW27" s="160">
        <v>3520.1058920417559</v>
      </c>
      <c r="BX27" s="161">
        <v>35.089745297104912</v>
      </c>
      <c r="BY27" s="159">
        <v>1902.9241729969642</v>
      </c>
      <c r="BZ27" s="160">
        <v>1421.9653160856433</v>
      </c>
      <c r="CA27" s="161">
        <v>62.733763944954852</v>
      </c>
      <c r="CB27" s="159">
        <v>245.50743757554682</v>
      </c>
      <c r="CC27" s="160">
        <v>2035.2456997942086</v>
      </c>
      <c r="CD27" s="161">
        <v>29.291216856357778</v>
      </c>
      <c r="CE27" s="159">
        <v>2506.2187847769028</v>
      </c>
      <c r="CF27" s="160">
        <v>1311.7425330439125</v>
      </c>
      <c r="CG27" s="161">
        <v>158.0529197240474</v>
      </c>
      <c r="CH27" s="159">
        <v>110.29833949107488</v>
      </c>
      <c r="CI27" s="160">
        <v>5467.966857570319</v>
      </c>
      <c r="CJ27" s="161">
        <v>37.822788223799307</v>
      </c>
      <c r="CK27" s="159">
        <v>138.63873791074101</v>
      </c>
      <c r="CL27" s="160">
        <v>381.25652925453778</v>
      </c>
      <c r="CM27" s="161">
        <v>124.7748641196669</v>
      </c>
      <c r="CN27" s="159">
        <v>735.5136571135555</v>
      </c>
      <c r="CO27" s="160">
        <v>1187.6922718330009</v>
      </c>
      <c r="CP27" s="161">
        <v>9.2659284045398582</v>
      </c>
      <c r="CS27" s="44" t="s">
        <v>228</v>
      </c>
      <c r="CT27" s="44">
        <v>0.03</v>
      </c>
      <c r="CU27" s="44">
        <v>0.03</v>
      </c>
      <c r="CV27" s="44">
        <v>0.03</v>
      </c>
      <c r="CW27" s="44">
        <v>0.03</v>
      </c>
      <c r="CX27" s="44">
        <v>0.03</v>
      </c>
      <c r="CY27" s="44">
        <v>0.03</v>
      </c>
      <c r="CZ27" s="44">
        <v>0.03</v>
      </c>
      <c r="DA27" s="44">
        <v>0.03</v>
      </c>
      <c r="DB27" s="44">
        <v>0.03</v>
      </c>
      <c r="DC27" s="44">
        <v>0.03</v>
      </c>
      <c r="DD27" s="44">
        <v>0.03</v>
      </c>
      <c r="DE27" s="44">
        <v>0.03</v>
      </c>
      <c r="DF27" s="44">
        <v>0.03</v>
      </c>
      <c r="DG27" s="44">
        <v>0.03</v>
      </c>
      <c r="DH27" s="44">
        <v>0.03</v>
      </c>
      <c r="DI27" s="44">
        <v>0.03</v>
      </c>
      <c r="DJ27" s="44">
        <v>0.03</v>
      </c>
      <c r="DK27" s="44">
        <v>0.03</v>
      </c>
      <c r="ES27" s="44">
        <v>0</v>
      </c>
      <c r="ET27" s="44">
        <v>0</v>
      </c>
      <c r="EU27" s="44">
        <v>0</v>
      </c>
      <c r="EV27" s="44">
        <v>0</v>
      </c>
      <c r="EW27" s="44">
        <v>0</v>
      </c>
      <c r="EX27" s="44">
        <v>0</v>
      </c>
      <c r="EY27" s="44">
        <v>0</v>
      </c>
      <c r="EZ27" s="44">
        <v>0</v>
      </c>
      <c r="FA27" s="44">
        <v>0</v>
      </c>
      <c r="FB27" s="44">
        <v>0</v>
      </c>
      <c r="FC27" s="44">
        <v>0</v>
      </c>
      <c r="FD27" s="44">
        <v>0</v>
      </c>
      <c r="FE27" s="44">
        <v>0.52792578714052962</v>
      </c>
      <c r="FF27" s="44">
        <v>0.52792578714052962</v>
      </c>
      <c r="FG27" s="44">
        <v>0.52792578714052962</v>
      </c>
      <c r="FH27" s="44">
        <v>0.66690000000000005</v>
      </c>
      <c r="FI27" s="44">
        <v>0.66690000000000005</v>
      </c>
      <c r="FJ27" s="44">
        <v>0.66690000000000005</v>
      </c>
      <c r="FK27" s="44">
        <v>0.79279999999999995</v>
      </c>
      <c r="FL27" s="44">
        <v>0.79279999999999995</v>
      </c>
      <c r="FM27" s="44">
        <v>0.79279999999999995</v>
      </c>
      <c r="FN27" s="44">
        <v>0.79300000000000004</v>
      </c>
      <c r="FO27" s="44">
        <v>0.79300000000000004</v>
      </c>
      <c r="FP27" s="44">
        <v>0.79300000000000004</v>
      </c>
    </row>
    <row r="28" spans="1:172" ht="15.75" x14ac:dyDescent="0.25">
      <c r="A28" s="3"/>
      <c r="B28" s="992"/>
      <c r="C28" s="147" t="s">
        <v>201</v>
      </c>
      <c r="D28" s="50">
        <v>18</v>
      </c>
      <c r="E28" s="325">
        <v>300.12860012500761</v>
      </c>
      <c r="F28" s="325">
        <v>844.43451435179281</v>
      </c>
      <c r="G28" s="325">
        <v>25.900135930962669</v>
      </c>
      <c r="H28" s="325"/>
      <c r="I28" s="325"/>
      <c r="J28" s="325"/>
      <c r="K28" s="327">
        <v>193.95854474211771</v>
      </c>
      <c r="L28" s="327">
        <v>4904.3803456221194</v>
      </c>
      <c r="M28" s="327">
        <v>55.416727069176495</v>
      </c>
      <c r="N28" s="327">
        <v>36.942079775710461</v>
      </c>
      <c r="O28" s="327">
        <v>155.15673505798392</v>
      </c>
      <c r="P28" s="327">
        <v>229.04089460940486</v>
      </c>
      <c r="Q28" s="327">
        <v>812.76296064928806</v>
      </c>
      <c r="R28" s="327">
        <v>274.73677543074524</v>
      </c>
      <c r="S28" s="327">
        <v>28.618414107369293</v>
      </c>
      <c r="T28" s="327">
        <v>1008.1775526962854</v>
      </c>
      <c r="U28" s="327">
        <v>916.05980676464515</v>
      </c>
      <c r="V28" s="327">
        <v>56.294178069335736</v>
      </c>
      <c r="W28" s="327">
        <v>969.45185221356041</v>
      </c>
      <c r="X28" s="327">
        <v>2532.8021364138067</v>
      </c>
      <c r="Y28" s="327">
        <v>52.402802822354616</v>
      </c>
      <c r="Z28" s="327">
        <v>1270.4954473787936</v>
      </c>
      <c r="AA28" s="327">
        <v>1578.4943437130466</v>
      </c>
      <c r="AB28" s="327">
        <v>346.49875837603463</v>
      </c>
      <c r="AC28" s="162">
        <v>801.32055101161359</v>
      </c>
      <c r="AD28" s="163">
        <v>1462.4701704720865</v>
      </c>
      <c r="AE28" s="164">
        <v>0</v>
      </c>
      <c r="AF28" s="162">
        <v>1513.7765018809523</v>
      </c>
      <c r="AG28" s="163">
        <v>1397.6298734231573</v>
      </c>
      <c r="AH28" s="164">
        <v>126.03684372887534</v>
      </c>
      <c r="AI28" s="162">
        <v>1118.8684231667178</v>
      </c>
      <c r="AJ28" s="163">
        <v>2494.7512349083036</v>
      </c>
      <c r="AK28" s="164">
        <v>36.995094173837771</v>
      </c>
      <c r="AL28" s="162">
        <v>7494.8025202514455</v>
      </c>
      <c r="AM28" s="163">
        <v>1446.7085864435717</v>
      </c>
      <c r="AN28" s="164">
        <v>199.75504367664837</v>
      </c>
      <c r="AO28" s="162">
        <v>5721.6577934925826</v>
      </c>
      <c r="AP28" s="163">
        <v>6400.3033436965952</v>
      </c>
      <c r="AQ28" s="164">
        <v>134.64730084639774</v>
      </c>
      <c r="AR28" s="162">
        <v>6447.0446523978289</v>
      </c>
      <c r="AS28" s="163">
        <v>4853.413237188769</v>
      </c>
      <c r="AT28" s="164">
        <v>0</v>
      </c>
      <c r="AU28" s="162">
        <v>892.98913740496494</v>
      </c>
      <c r="AV28" s="163">
        <v>5057.4459826415687</v>
      </c>
      <c r="AW28" s="164">
        <v>116.80314893521806</v>
      </c>
      <c r="AX28" s="162">
        <v>13461.59181602301</v>
      </c>
      <c r="AY28" s="163">
        <v>2145.7633739010621</v>
      </c>
      <c r="AZ28" s="164">
        <v>518.65697478122763</v>
      </c>
      <c r="BA28" s="162">
        <v>1349.6378566843184</v>
      </c>
      <c r="BB28" s="163">
        <v>6844.5919874704796</v>
      </c>
      <c r="BC28" s="164">
        <v>0</v>
      </c>
      <c r="BD28" s="162">
        <v>2314.7143108914443</v>
      </c>
      <c r="BE28" s="163">
        <v>3575.8098310731671</v>
      </c>
      <c r="BF28" s="164">
        <v>244.17857351813555</v>
      </c>
      <c r="BG28" s="162">
        <v>2007.697768554782</v>
      </c>
      <c r="BH28" s="163">
        <v>2911.0471778176352</v>
      </c>
      <c r="BI28" s="164">
        <v>139.82209419530352</v>
      </c>
      <c r="BJ28" s="162">
        <v>1409.9692102669617</v>
      </c>
      <c r="BK28" s="163">
        <v>6064.2082661882923</v>
      </c>
      <c r="BL28" s="164">
        <v>255.14850092745172</v>
      </c>
      <c r="BM28" s="162">
        <v>1268.8464431503262</v>
      </c>
      <c r="BN28" s="163">
        <v>2269.4441777941101</v>
      </c>
      <c r="BO28" s="164">
        <v>1100.4322732688179</v>
      </c>
      <c r="BP28" s="162">
        <v>2258.3018042382714</v>
      </c>
      <c r="BQ28" s="163">
        <v>2797.0309250326636</v>
      </c>
      <c r="BR28" s="164">
        <v>327.8947011747905</v>
      </c>
      <c r="BS28" s="162">
        <v>3118.7304306365677</v>
      </c>
      <c r="BT28" s="163">
        <v>635.92662172913379</v>
      </c>
      <c r="BU28" s="164">
        <v>106.3055002668323</v>
      </c>
      <c r="BV28" s="162">
        <v>873.0499482820685</v>
      </c>
      <c r="BW28" s="163">
        <v>3173.877370796291</v>
      </c>
      <c r="BX28" s="164">
        <v>30.609117183742278</v>
      </c>
      <c r="BY28" s="162">
        <v>623.33899669221887</v>
      </c>
      <c r="BZ28" s="163">
        <v>434.28791613314365</v>
      </c>
      <c r="CA28" s="164">
        <v>56.563432997829423</v>
      </c>
      <c r="CB28" s="162">
        <v>53.891701724954999</v>
      </c>
      <c r="CC28" s="163">
        <v>666.68342886929054</v>
      </c>
      <c r="CD28" s="164">
        <v>8.9459436075200784</v>
      </c>
      <c r="CE28" s="162">
        <v>464.26952929908225</v>
      </c>
      <c r="CF28" s="163">
        <v>287.94254882394887</v>
      </c>
      <c r="CG28" s="164">
        <v>51.773239208949136</v>
      </c>
      <c r="CH28" s="162">
        <v>23.718159539229887</v>
      </c>
      <c r="CI28" s="163">
        <v>1012.9244959007574</v>
      </c>
      <c r="CJ28" s="164">
        <v>8.3025363365454155</v>
      </c>
      <c r="CK28" s="162">
        <v>29.572464687825004</v>
      </c>
      <c r="CL28" s="163">
        <v>81.984037365892675</v>
      </c>
      <c r="CM28" s="164">
        <v>23.114170153485389</v>
      </c>
      <c r="CN28" s="162">
        <v>33.059400649673762</v>
      </c>
      <c r="CO28" s="163">
        <v>253.34180257322521</v>
      </c>
      <c r="CP28" s="164">
        <v>1.9925120286669564</v>
      </c>
    </row>
    <row r="29" spans="1:172" ht="16.5" thickBot="1" x14ac:dyDescent="0.3">
      <c r="A29" s="3"/>
      <c r="B29" s="993"/>
      <c r="C29" s="147" t="s">
        <v>202</v>
      </c>
      <c r="D29" s="50">
        <v>19</v>
      </c>
      <c r="E29" s="325">
        <v>913.82584514577411</v>
      </c>
      <c r="F29" s="325">
        <v>1344.9904998801187</v>
      </c>
      <c r="G29" s="325">
        <v>39.39003929339033</v>
      </c>
      <c r="H29" s="325"/>
      <c r="I29" s="325"/>
      <c r="J29" s="325"/>
      <c r="K29" s="330">
        <v>5.9987178786222159</v>
      </c>
      <c r="L29" s="327">
        <v>151.68186635944676</v>
      </c>
      <c r="M29" s="327">
        <v>1.7139193938920556</v>
      </c>
      <c r="N29" s="327">
        <v>1.1425385497642395</v>
      </c>
      <c r="O29" s="327">
        <v>4.7986619090098088</v>
      </c>
      <c r="P29" s="327">
        <v>7.0837390085382879</v>
      </c>
      <c r="Q29" s="330">
        <v>25.13699878296768</v>
      </c>
      <c r="R29" s="327">
        <v>8.4970136731158163</v>
      </c>
      <c r="S29" s="327">
        <v>0.88510559094956776</v>
      </c>
      <c r="T29" s="327">
        <v>31.180749052462488</v>
      </c>
      <c r="U29" s="327">
        <v>28.331746600968472</v>
      </c>
      <c r="V29" s="327">
        <v>1.7410570536907954</v>
      </c>
      <c r="W29" s="327">
        <v>29.983046975677212</v>
      </c>
      <c r="X29" s="327">
        <v>78.334086693210793</v>
      </c>
      <c r="Y29" s="327">
        <v>1.6207052419284977</v>
      </c>
      <c r="Z29" s="327">
        <v>39.293673630271996</v>
      </c>
      <c r="AA29" s="327">
        <v>48.81941269215622</v>
      </c>
      <c r="AB29" s="327">
        <v>10.716456444619666</v>
      </c>
      <c r="AC29" s="165">
        <v>105.33828166266434</v>
      </c>
      <c r="AD29" s="166">
        <v>710.47218642739733</v>
      </c>
      <c r="AE29" s="167">
        <v>0</v>
      </c>
      <c r="AF29" s="165">
        <v>192.42394259330362</v>
      </c>
      <c r="AG29" s="166">
        <v>183.72663608956753</v>
      </c>
      <c r="AH29" s="167">
        <v>61.22905871342104</v>
      </c>
      <c r="AI29" s="165">
        <v>215.22604703286282</v>
      </c>
      <c r="AJ29" s="166">
        <v>317.12070296644174</v>
      </c>
      <c r="AK29" s="167">
        <v>4.8632218970308632</v>
      </c>
      <c r="AL29" s="165">
        <v>0</v>
      </c>
      <c r="AM29" s="166">
        <v>278.28953237189967</v>
      </c>
      <c r="AN29" s="167">
        <v>25.391894384274892</v>
      </c>
      <c r="AO29" s="165">
        <v>0</v>
      </c>
      <c r="AP29" s="166">
        <v>0</v>
      </c>
      <c r="AQ29" s="167">
        <v>25.900817026182803</v>
      </c>
      <c r="AR29" s="165">
        <v>0</v>
      </c>
      <c r="AS29" s="166">
        <v>0</v>
      </c>
      <c r="AT29" s="167">
        <v>0</v>
      </c>
      <c r="AU29" s="165">
        <v>0</v>
      </c>
      <c r="AV29" s="166">
        <v>0</v>
      </c>
      <c r="AW29" s="167">
        <v>0</v>
      </c>
      <c r="AX29" s="165">
        <v>0</v>
      </c>
      <c r="AY29" s="166">
        <v>0</v>
      </c>
      <c r="AZ29" s="167">
        <v>0</v>
      </c>
      <c r="BA29" s="165">
        <v>0</v>
      </c>
      <c r="BB29" s="166">
        <v>0</v>
      </c>
      <c r="BC29" s="167">
        <v>0</v>
      </c>
      <c r="BD29" s="165">
        <v>285.86735481195154</v>
      </c>
      <c r="BE29" s="166">
        <v>0</v>
      </c>
      <c r="BF29" s="167">
        <v>0</v>
      </c>
      <c r="BG29" s="165">
        <v>227.64479605357494</v>
      </c>
      <c r="BH29" s="166">
        <v>359.51449927962688</v>
      </c>
      <c r="BI29" s="167">
        <v>0</v>
      </c>
      <c r="BJ29" s="165">
        <v>213.8396125871223</v>
      </c>
      <c r="BK29" s="166">
        <v>687.59624860098518</v>
      </c>
      <c r="BL29" s="167">
        <v>31.510855011854673</v>
      </c>
      <c r="BM29" s="165">
        <v>212.24501782482236</v>
      </c>
      <c r="BN29" s="166">
        <v>344.18983069545709</v>
      </c>
      <c r="BO29" s="167">
        <v>124.77360105817965</v>
      </c>
      <c r="BP29" s="165">
        <v>330.57505356286339</v>
      </c>
      <c r="BQ29" s="166">
        <v>467.87054630991616</v>
      </c>
      <c r="BR29" s="167">
        <v>49.72936668263246</v>
      </c>
      <c r="BS29" s="165">
        <v>340.21271114568083</v>
      </c>
      <c r="BT29" s="166">
        <v>93.088300529905112</v>
      </c>
      <c r="BU29" s="167">
        <v>17.78214607513177</v>
      </c>
      <c r="BV29" s="165">
        <v>1985.5300387486188</v>
      </c>
      <c r="BW29" s="166">
        <v>346.22852124546512</v>
      </c>
      <c r="BX29" s="167">
        <v>4.480628113362636</v>
      </c>
      <c r="BY29" s="165">
        <v>1279.5851763047453</v>
      </c>
      <c r="BZ29" s="166">
        <v>987.67739995249963</v>
      </c>
      <c r="CA29" s="167">
        <v>6.1703309471254251</v>
      </c>
      <c r="CB29" s="165">
        <v>191.61573585059182</v>
      </c>
      <c r="CC29" s="166">
        <v>1368.562270924918</v>
      </c>
      <c r="CD29" s="167">
        <v>20.345273248837699</v>
      </c>
      <c r="CE29" s="165">
        <v>2041.9492554778205</v>
      </c>
      <c r="CF29" s="166">
        <v>1023.7999842199637</v>
      </c>
      <c r="CG29" s="167">
        <v>106.27968051509826</v>
      </c>
      <c r="CH29" s="165">
        <v>86.580179951844997</v>
      </c>
      <c r="CI29" s="166">
        <v>4455.0423616695616</v>
      </c>
      <c r="CJ29" s="167">
        <v>29.520251887253892</v>
      </c>
      <c r="CK29" s="165">
        <v>109.06627322291601</v>
      </c>
      <c r="CL29" s="166">
        <v>299.27249188864511</v>
      </c>
      <c r="CM29" s="167">
        <v>101.66069396618151</v>
      </c>
      <c r="CN29" s="165">
        <v>702.45425646388173</v>
      </c>
      <c r="CO29" s="166">
        <v>934.35046925977565</v>
      </c>
      <c r="CP29" s="167">
        <v>7.2734163758729018</v>
      </c>
    </row>
    <row r="30" spans="1:172" ht="15.75" x14ac:dyDescent="0.25">
      <c r="A30" s="3"/>
      <c r="B30" s="994"/>
      <c r="C30" s="56" t="s">
        <v>210</v>
      </c>
      <c r="D30" s="57"/>
      <c r="E30" s="323">
        <v>14665.884731584529</v>
      </c>
      <c r="F30" s="323">
        <v>25187.282357767363</v>
      </c>
      <c r="G30" s="323">
        <v>4045.6885871975305</v>
      </c>
      <c r="H30" s="323">
        <v>5814.7097523678849</v>
      </c>
      <c r="I30" s="323">
        <v>24557.524201478089</v>
      </c>
      <c r="J30" s="323">
        <v>1047.100190410664</v>
      </c>
      <c r="K30" s="323">
        <v>10865.821241724199</v>
      </c>
      <c r="L30" s="323">
        <v>17982.142784087846</v>
      </c>
      <c r="M30" s="323">
        <v>762.01103176964602</v>
      </c>
      <c r="N30" s="323">
        <v>13945.214045309018</v>
      </c>
      <c r="O30" s="323">
        <v>29546.244484107301</v>
      </c>
      <c r="P30" s="323">
        <v>3083.8459222305528</v>
      </c>
      <c r="Q30" s="323">
        <v>14513.035770280258</v>
      </c>
      <c r="R30" s="323">
        <v>22688.358726245049</v>
      </c>
      <c r="S30" s="323">
        <v>3461.4215735626649</v>
      </c>
      <c r="T30" s="323">
        <v>34879.782806665375</v>
      </c>
      <c r="U30" s="323">
        <v>18980.145272547546</v>
      </c>
      <c r="V30" s="323">
        <v>2175.5474026424226</v>
      </c>
      <c r="W30" s="323">
        <v>13192.288650833503</v>
      </c>
      <c r="X30" s="323">
        <v>38938.718280220099</v>
      </c>
      <c r="Y30" s="323">
        <v>920.27920891788438</v>
      </c>
      <c r="Z30" s="323">
        <v>12014.38328567787</v>
      </c>
      <c r="AA30" s="323">
        <v>11018.144680272433</v>
      </c>
      <c r="AB30" s="324">
        <v>8211.6273293027716</v>
      </c>
      <c r="AC30" s="150"/>
      <c r="AD30" s="151"/>
      <c r="AE30" s="152"/>
      <c r="AF30" s="150"/>
      <c r="AG30" s="151"/>
      <c r="AH30" s="152"/>
      <c r="AI30" s="150"/>
      <c r="AJ30" s="151"/>
      <c r="AK30" s="152"/>
      <c r="AL30" s="150"/>
      <c r="AM30" s="151"/>
      <c r="AN30" s="152"/>
      <c r="AO30" s="150"/>
      <c r="AP30" s="151"/>
      <c r="AQ30" s="152"/>
      <c r="AR30" s="150"/>
      <c r="AS30" s="151"/>
      <c r="AT30" s="152"/>
      <c r="AU30" s="150"/>
      <c r="AV30" s="151"/>
      <c r="AW30" s="152"/>
      <c r="AX30" s="150"/>
      <c r="AY30" s="151"/>
      <c r="AZ30" s="152"/>
      <c r="BA30" s="150"/>
      <c r="BB30" s="151"/>
      <c r="BC30" s="152"/>
      <c r="BD30" s="150"/>
      <c r="BE30" s="151"/>
      <c r="BF30" s="152"/>
      <c r="BG30" s="150"/>
      <c r="BH30" s="151"/>
      <c r="BI30" s="152"/>
      <c r="BJ30" s="150">
        <v>7594.7251534165734</v>
      </c>
      <c r="BK30" s="151">
        <v>33391.340949393518</v>
      </c>
      <c r="BL30" s="152">
        <v>5397.5297395305734</v>
      </c>
      <c r="BM30" s="150">
        <v>8595.9623422619952</v>
      </c>
      <c r="BN30" s="151">
        <v>32424.629729047429</v>
      </c>
      <c r="BO30" s="152">
        <v>4874.3949570897903</v>
      </c>
      <c r="BP30" s="150">
        <v>11427.448891865144</v>
      </c>
      <c r="BQ30" s="151">
        <v>20933.939618531684</v>
      </c>
      <c r="BR30" s="152">
        <v>4060.8195473756468</v>
      </c>
      <c r="BS30" s="150">
        <v>18725.287171964173</v>
      </c>
      <c r="BT30" s="151">
        <v>34015.29539511897</v>
      </c>
      <c r="BU30" s="152">
        <v>6779.6347416507879</v>
      </c>
      <c r="BV30" s="150">
        <v>22287.350153849438</v>
      </c>
      <c r="BW30" s="151">
        <v>41175.006534713793</v>
      </c>
      <c r="BX30" s="152">
        <v>8339.8940026604378</v>
      </c>
      <c r="BY30" s="150">
        <v>13284.643630482076</v>
      </c>
      <c r="BZ30" s="151">
        <v>24550.3764107182</v>
      </c>
      <c r="CA30" s="152">
        <v>5355.9508548788872</v>
      </c>
      <c r="CB30" s="150">
        <v>14389.81167248681</v>
      </c>
      <c r="CC30" s="151">
        <v>15080.409598157945</v>
      </c>
      <c r="CD30" s="152">
        <v>1175.4276675704307</v>
      </c>
      <c r="CE30" s="150">
        <v>8701.7334695197915</v>
      </c>
      <c r="CF30" s="151">
        <v>19943.336887479505</v>
      </c>
      <c r="CG30" s="152">
        <v>1311.4818236803665</v>
      </c>
      <c r="CH30" s="150"/>
      <c r="CI30" s="151"/>
      <c r="CJ30" s="152"/>
      <c r="CK30" s="150"/>
      <c r="CL30" s="151"/>
      <c r="CM30" s="152"/>
      <c r="CN30" s="150"/>
      <c r="CO30" s="151"/>
      <c r="CP30" s="152"/>
      <c r="CS30" s="44" t="s">
        <v>229</v>
      </c>
      <c r="CT30" s="44">
        <v>0.03</v>
      </c>
      <c r="CU30" s="44">
        <v>0.03</v>
      </c>
      <c r="CV30" s="44">
        <v>0.03</v>
      </c>
      <c r="CW30" s="44">
        <v>0.03</v>
      </c>
      <c r="CX30" s="44">
        <v>0.03</v>
      </c>
      <c r="CY30" s="44">
        <v>0.03</v>
      </c>
      <c r="CZ30" s="44">
        <v>0.03</v>
      </c>
      <c r="DA30" s="44">
        <v>0.03</v>
      </c>
      <c r="DB30" s="44">
        <v>0.03</v>
      </c>
      <c r="DC30" s="44">
        <v>0.03</v>
      </c>
      <c r="DD30" s="44">
        <v>0.03</v>
      </c>
      <c r="DE30" s="44">
        <v>0.03</v>
      </c>
      <c r="DF30" s="44">
        <v>0.03</v>
      </c>
      <c r="DG30" s="44">
        <v>0.03</v>
      </c>
      <c r="DH30" s="44">
        <v>0.03</v>
      </c>
      <c r="DI30" s="44">
        <v>0.03</v>
      </c>
      <c r="DJ30" s="44">
        <v>0.03</v>
      </c>
      <c r="DK30" s="44">
        <v>0.03</v>
      </c>
      <c r="ES30" s="44">
        <v>0.54523154774813176</v>
      </c>
      <c r="ET30" s="44">
        <v>0.54523154774813176</v>
      </c>
      <c r="EU30" s="44">
        <v>0.54523154774813176</v>
      </c>
      <c r="EV30" s="44">
        <v>0.63140433709662125</v>
      </c>
      <c r="EW30" s="44">
        <v>0.63140433709662125</v>
      </c>
      <c r="EX30" s="44">
        <v>0.63140433709662125</v>
      </c>
      <c r="EY30" s="44">
        <v>0.83449144455060875</v>
      </c>
      <c r="EZ30" s="44">
        <v>0.83449144455060875</v>
      </c>
      <c r="FA30" s="44">
        <v>0.83449144455060875</v>
      </c>
      <c r="FB30" s="44">
        <v>0.76295989782059648</v>
      </c>
      <c r="FC30" s="44">
        <v>0.76295989782059648</v>
      </c>
      <c r="FD30" s="44">
        <v>0.76295989782059648</v>
      </c>
      <c r="FE30" s="44">
        <v>0.76444756878173903</v>
      </c>
      <c r="FF30" s="44">
        <v>0.76444756878173903</v>
      </c>
      <c r="FG30" s="44">
        <v>0.76444756878173903</v>
      </c>
      <c r="FH30" s="44">
        <v>0.65234054337938374</v>
      </c>
      <c r="FI30" s="44">
        <v>0.65234054337938374</v>
      </c>
      <c r="FJ30" s="44">
        <v>0.65234054337938374</v>
      </c>
      <c r="FK30" s="44">
        <v>0.80471971395982367</v>
      </c>
      <c r="FL30" s="44">
        <v>0.80471971395982367</v>
      </c>
      <c r="FM30" s="44">
        <v>0.80471971395982367</v>
      </c>
      <c r="FN30" s="44">
        <v>0.78101930370183081</v>
      </c>
      <c r="FO30" s="44">
        <v>0.78101930370183081</v>
      </c>
      <c r="FP30" s="44">
        <v>0.78101930370183081</v>
      </c>
    </row>
    <row r="31" spans="1:172" ht="15.75" x14ac:dyDescent="0.25">
      <c r="A31" s="3"/>
      <c r="B31" s="995"/>
      <c r="C31" s="55" t="s">
        <v>201</v>
      </c>
      <c r="D31" s="50">
        <v>20</v>
      </c>
      <c r="E31" s="325">
        <v>2083.4185276782669</v>
      </c>
      <c r="F31" s="325">
        <v>3649.4508450745752</v>
      </c>
      <c r="G31" s="325">
        <v>620.46518948539858</v>
      </c>
      <c r="H31" s="325"/>
      <c r="I31" s="325"/>
      <c r="J31" s="325"/>
      <c r="K31" s="327">
        <v>10539.846604472474</v>
      </c>
      <c r="L31" s="327">
        <v>17442.678500565209</v>
      </c>
      <c r="M31" s="327">
        <v>739.15070081655665</v>
      </c>
      <c r="N31" s="327">
        <v>13526.857623949747</v>
      </c>
      <c r="O31" s="327">
        <v>28659.857149584081</v>
      </c>
      <c r="P31" s="327">
        <v>2991.3305445636361</v>
      </c>
      <c r="Q31" s="327">
        <v>14077.644697171849</v>
      </c>
      <c r="R31" s="327">
        <v>22007.707964457699</v>
      </c>
      <c r="S31" s="327">
        <v>3357.5789263557849</v>
      </c>
      <c r="T31" s="327">
        <v>33833.389322465409</v>
      </c>
      <c r="U31" s="327">
        <v>18410.740914371119</v>
      </c>
      <c r="V31" s="327">
        <v>2110.28098056315</v>
      </c>
      <c r="W31" s="327">
        <v>12796.519991308498</v>
      </c>
      <c r="X31" s="327">
        <v>37770.556731813493</v>
      </c>
      <c r="Y31" s="327">
        <v>892.67083265034785</v>
      </c>
      <c r="Z31" s="327">
        <v>11653.951787107533</v>
      </c>
      <c r="AA31" s="327">
        <v>10687.600339864261</v>
      </c>
      <c r="AB31" s="331">
        <v>7965.2785094236879</v>
      </c>
      <c r="AC31" s="153"/>
      <c r="AD31" s="154"/>
      <c r="AE31" s="155"/>
      <c r="AF31" s="153"/>
      <c r="AG31" s="154"/>
      <c r="AH31" s="155"/>
      <c r="AI31" s="153"/>
      <c r="AJ31" s="154"/>
      <c r="AK31" s="155"/>
      <c r="AL31" s="153"/>
      <c r="AM31" s="154"/>
      <c r="AN31" s="155"/>
      <c r="AO31" s="153"/>
      <c r="AP31" s="154"/>
      <c r="AQ31" s="155"/>
      <c r="AR31" s="153"/>
      <c r="AS31" s="154"/>
      <c r="AT31" s="155"/>
      <c r="AU31" s="153"/>
      <c r="AV31" s="154"/>
      <c r="AW31" s="155"/>
      <c r="AX31" s="153"/>
      <c r="AY31" s="154"/>
      <c r="AZ31" s="155"/>
      <c r="BA31" s="153"/>
      <c r="BB31" s="154"/>
      <c r="BC31" s="155"/>
      <c r="BD31" s="153"/>
      <c r="BE31" s="154"/>
      <c r="BF31" s="155"/>
      <c r="BG31" s="153"/>
      <c r="BH31" s="154"/>
      <c r="BI31" s="155"/>
      <c r="BJ31" s="153">
        <v>3453.8414032975875</v>
      </c>
      <c r="BK31" s="154">
        <v>15185.328442170119</v>
      </c>
      <c r="BL31" s="155">
        <v>2454.6262456297482</v>
      </c>
      <c r="BM31" s="153">
        <v>3168.4344378385404</v>
      </c>
      <c r="BN31" s="154">
        <v>11951.577889374839</v>
      </c>
      <c r="BO31" s="155">
        <v>1796.6808404613976</v>
      </c>
      <c r="BP31" s="153">
        <v>1891.3405585643468</v>
      </c>
      <c r="BQ31" s="154">
        <v>3464.7461061279596</v>
      </c>
      <c r="BR31" s="155">
        <v>672.10037722679408</v>
      </c>
      <c r="BS31" s="153">
        <v>4438.6439845810619</v>
      </c>
      <c r="BT31" s="154">
        <v>8062.9890961215951</v>
      </c>
      <c r="BU31" s="155">
        <v>1607.0453118999367</v>
      </c>
      <c r="BV31" s="153">
        <v>5249.8395141519177</v>
      </c>
      <c r="BW31" s="154">
        <v>9698.8728946796164</v>
      </c>
      <c r="BX31" s="155">
        <v>1964.48230842926</v>
      </c>
      <c r="BY31" s="153">
        <v>4618.5319859719293</v>
      </c>
      <c r="BZ31" s="154">
        <v>8535.1705227818838</v>
      </c>
      <c r="CA31" s="155">
        <v>1862.0469638939192</v>
      </c>
      <c r="CB31" s="153">
        <v>2810.0465394674925</v>
      </c>
      <c r="CC31" s="154">
        <v>2944.906699931304</v>
      </c>
      <c r="CD31" s="155">
        <v>229.53785114269101</v>
      </c>
      <c r="CE31" s="153">
        <v>1905.5116541565276</v>
      </c>
      <c r="CF31" s="154">
        <v>4367.2057981292246</v>
      </c>
      <c r="CG31" s="155">
        <v>287.1892029319194</v>
      </c>
      <c r="CH31" s="153">
        <v>0</v>
      </c>
      <c r="CI31" s="154">
        <v>0</v>
      </c>
      <c r="CJ31" s="155">
        <v>0</v>
      </c>
      <c r="CK31" s="153">
        <v>0</v>
      </c>
      <c r="CL31" s="154">
        <v>0</v>
      </c>
      <c r="CM31" s="155">
        <v>0</v>
      </c>
      <c r="CN31" s="153">
        <v>0</v>
      </c>
      <c r="CO31" s="154">
        <v>0</v>
      </c>
      <c r="CP31" s="155">
        <v>0</v>
      </c>
    </row>
    <row r="32" spans="1:172" ht="16.5" thickBot="1" x14ac:dyDescent="0.3">
      <c r="A32" s="3"/>
      <c r="B32" s="996"/>
      <c r="C32" s="58" t="s">
        <v>202</v>
      </c>
      <c r="D32" s="52">
        <v>21</v>
      </c>
      <c r="E32" s="328">
        <v>6297.0870332271788</v>
      </c>
      <c r="F32" s="328">
        <v>10743.281930792489</v>
      </c>
      <c r="G32" s="328">
        <v>1691.3568603417618</v>
      </c>
      <c r="H32" s="328"/>
      <c r="I32" s="328"/>
      <c r="J32" s="328"/>
      <c r="K32" s="330">
        <v>325.97463725172565</v>
      </c>
      <c r="L32" s="330">
        <v>539.46428352263683</v>
      </c>
      <c r="M32" s="330">
        <v>22.860330953089374</v>
      </c>
      <c r="N32" s="330">
        <v>418.35642135927083</v>
      </c>
      <c r="O32" s="330">
        <v>886.38733452322049</v>
      </c>
      <c r="P32" s="330">
        <v>92.51537766691672</v>
      </c>
      <c r="Q32" s="330">
        <v>435.39107310840882</v>
      </c>
      <c r="R32" s="330">
        <v>680.65076178735035</v>
      </c>
      <c r="S32" s="330">
        <v>103.84264720687997</v>
      </c>
      <c r="T32" s="330">
        <v>1046.3934841999653</v>
      </c>
      <c r="U32" s="330">
        <v>569.40435817642719</v>
      </c>
      <c r="V32" s="330">
        <v>65.266422079272616</v>
      </c>
      <c r="W32" s="330">
        <v>395.76865952500521</v>
      </c>
      <c r="X32" s="330">
        <v>1168.161548406606</v>
      </c>
      <c r="Y32" s="330">
        <v>27.608376267536528</v>
      </c>
      <c r="Z32" s="330">
        <v>360.43149857033677</v>
      </c>
      <c r="AA32" s="330">
        <v>330.5443404081725</v>
      </c>
      <c r="AB32" s="332">
        <v>246.34881987908375</v>
      </c>
      <c r="AC32" s="156"/>
      <c r="AD32" s="157"/>
      <c r="AE32" s="158"/>
      <c r="AF32" s="156"/>
      <c r="AG32" s="157"/>
      <c r="AH32" s="158"/>
      <c r="AI32" s="156"/>
      <c r="AJ32" s="157"/>
      <c r="AK32" s="158"/>
      <c r="AL32" s="156"/>
      <c r="AM32" s="157"/>
      <c r="AN32" s="158"/>
      <c r="AO32" s="156"/>
      <c r="AP32" s="157"/>
      <c r="AQ32" s="158"/>
      <c r="AR32" s="156"/>
      <c r="AS32" s="157"/>
      <c r="AT32" s="158"/>
      <c r="AU32" s="156"/>
      <c r="AV32" s="157"/>
      <c r="AW32" s="158"/>
      <c r="AX32" s="156"/>
      <c r="AY32" s="157"/>
      <c r="AZ32" s="158"/>
      <c r="BA32" s="156"/>
      <c r="BB32" s="157"/>
      <c r="BC32" s="158"/>
      <c r="BD32" s="156"/>
      <c r="BE32" s="157"/>
      <c r="BF32" s="158"/>
      <c r="BG32" s="156"/>
      <c r="BH32" s="157"/>
      <c r="BI32" s="158"/>
      <c r="BJ32" s="156">
        <v>4140.8837501189864</v>
      </c>
      <c r="BK32" s="157">
        <v>18206.0125072234</v>
      </c>
      <c r="BL32" s="158">
        <v>2942.9034939008252</v>
      </c>
      <c r="BM32" s="156">
        <v>5427.5279044234549</v>
      </c>
      <c r="BN32" s="157">
        <v>20473.051839672589</v>
      </c>
      <c r="BO32" s="158">
        <v>3077.7141166283927</v>
      </c>
      <c r="BP32" s="156">
        <v>9536.1083333007973</v>
      </c>
      <c r="BQ32" s="157">
        <v>17469.193512403723</v>
      </c>
      <c r="BR32" s="158">
        <v>3388.7191701488528</v>
      </c>
      <c r="BS32" s="156">
        <v>14286.643187383112</v>
      </c>
      <c r="BT32" s="157">
        <v>25952.306298997377</v>
      </c>
      <c r="BU32" s="158">
        <v>5172.5894297508512</v>
      </c>
      <c r="BV32" s="156">
        <v>17037.510639697521</v>
      </c>
      <c r="BW32" s="157">
        <v>31476.133640034175</v>
      </c>
      <c r="BX32" s="158">
        <v>6375.4116942311775</v>
      </c>
      <c r="BY32" s="156">
        <v>8666.111644510147</v>
      </c>
      <c r="BZ32" s="157">
        <v>16015.205887936316</v>
      </c>
      <c r="CA32" s="158">
        <v>3493.9038909849678</v>
      </c>
      <c r="CB32" s="156">
        <v>11579.765133019318</v>
      </c>
      <c r="CC32" s="157">
        <v>12135.502898226641</v>
      </c>
      <c r="CD32" s="158">
        <v>945.88981642773967</v>
      </c>
      <c r="CE32" s="156">
        <v>6796.2218153632639</v>
      </c>
      <c r="CF32" s="157">
        <v>15576.131089350281</v>
      </c>
      <c r="CG32" s="158">
        <v>1024.292620748447</v>
      </c>
      <c r="CH32" s="156">
        <v>0</v>
      </c>
      <c r="CI32" s="157">
        <v>0</v>
      </c>
      <c r="CJ32" s="158">
        <v>0</v>
      </c>
      <c r="CK32" s="156">
        <v>0</v>
      </c>
      <c r="CL32" s="157">
        <v>0</v>
      </c>
      <c r="CM32" s="158">
        <v>0</v>
      </c>
      <c r="CN32" s="156">
        <v>0</v>
      </c>
      <c r="CO32" s="157">
        <v>0</v>
      </c>
      <c r="CP32" s="158">
        <v>0</v>
      </c>
    </row>
    <row r="33" spans="1:172" ht="15.75" x14ac:dyDescent="0.25">
      <c r="A33" s="3"/>
      <c r="B33" s="994"/>
      <c r="C33" s="53" t="s">
        <v>211</v>
      </c>
      <c r="D33" s="54"/>
      <c r="E33" s="325">
        <v>614.70252629197489</v>
      </c>
      <c r="F33" s="325">
        <v>910.57742910519801</v>
      </c>
      <c r="G33" s="325">
        <v>31.22828338546757</v>
      </c>
      <c r="H33" s="325">
        <v>608.87717627542236</v>
      </c>
      <c r="I33" s="325">
        <v>135.32780159157141</v>
      </c>
      <c r="J33" s="325">
        <v>3.846962999616454</v>
      </c>
      <c r="K33" s="325">
        <v>1344.2295165789965</v>
      </c>
      <c r="L33" s="325">
        <v>298.7657156504248</v>
      </c>
      <c r="M33" s="325">
        <v>8.4930120798821793</v>
      </c>
      <c r="N33" s="325">
        <v>947.84898187305328</v>
      </c>
      <c r="O33" s="325">
        <v>210.6669849941413</v>
      </c>
      <c r="P33" s="325">
        <v>5.9886297344809014</v>
      </c>
      <c r="Q33" s="325">
        <v>365.36295221370989</v>
      </c>
      <c r="R33" s="325">
        <v>81.204825919968613</v>
      </c>
      <c r="S33" s="325">
        <v>2.3084093366656089</v>
      </c>
      <c r="T33" s="325">
        <v>2466.0992210058785</v>
      </c>
      <c r="U33" s="325">
        <v>548.11019215220267</v>
      </c>
      <c r="V33" s="325">
        <v>15.581126746490471</v>
      </c>
      <c r="W33" s="325">
        <v>2592.5865054547262</v>
      </c>
      <c r="X33" s="325">
        <v>576.22299847951274</v>
      </c>
      <c r="Y33" s="325">
        <v>16.380289405490473</v>
      </c>
      <c r="Z33" s="325">
        <v>1864.6803812538733</v>
      </c>
      <c r="AA33" s="325">
        <v>414.44006525196772</v>
      </c>
      <c r="AB33" s="325">
        <v>11.781286460226134</v>
      </c>
      <c r="AC33" s="150"/>
      <c r="AD33" s="151"/>
      <c r="AE33" s="152"/>
      <c r="AF33" s="150"/>
      <c r="AG33" s="151"/>
      <c r="AH33" s="152"/>
      <c r="AI33" s="150"/>
      <c r="AJ33" s="151"/>
      <c r="AK33" s="152"/>
      <c r="AL33" s="150"/>
      <c r="AM33" s="151"/>
      <c r="AN33" s="152"/>
      <c r="AO33" s="150"/>
      <c r="AP33" s="151"/>
      <c r="AQ33" s="152"/>
      <c r="AR33" s="150"/>
      <c r="AS33" s="151"/>
      <c r="AT33" s="152"/>
      <c r="AU33" s="150"/>
      <c r="AV33" s="151"/>
      <c r="AW33" s="152"/>
      <c r="AX33" s="150"/>
      <c r="AY33" s="151"/>
      <c r="AZ33" s="152"/>
      <c r="BA33" s="150"/>
      <c r="BB33" s="151"/>
      <c r="BC33" s="152"/>
      <c r="BD33" s="150"/>
      <c r="BE33" s="151"/>
      <c r="BF33" s="152"/>
      <c r="BG33" s="150"/>
      <c r="BH33" s="151"/>
      <c r="BI33" s="152"/>
      <c r="BJ33" s="150">
        <v>630.5120553075335</v>
      </c>
      <c r="BK33" s="151">
        <v>140.13632575899857</v>
      </c>
      <c r="BL33" s="152">
        <v>3.9836549013343494</v>
      </c>
      <c r="BM33" s="150">
        <v>1015.9145648177649</v>
      </c>
      <c r="BN33" s="151">
        <v>225.79510288534294</v>
      </c>
      <c r="BO33" s="152">
        <v>6.4186766952446037</v>
      </c>
      <c r="BP33" s="150">
        <v>1012.2862985148444</v>
      </c>
      <c r="BQ33" s="151">
        <v>224.98869180360958</v>
      </c>
      <c r="BR33" s="152">
        <v>6.3957528499044445</v>
      </c>
      <c r="BS33" s="150">
        <v>593.00436316719367</v>
      </c>
      <c r="BT33" s="151">
        <v>1118.62186688357</v>
      </c>
      <c r="BU33" s="152">
        <v>53.909487560653965</v>
      </c>
      <c r="BV33" s="150">
        <v>1320.6614472058195</v>
      </c>
      <c r="BW33" s="151">
        <v>871.63655515584071</v>
      </c>
      <c r="BX33" s="152">
        <v>56.599776308820822</v>
      </c>
      <c r="BY33" s="150">
        <v>106.82568691550944</v>
      </c>
      <c r="BZ33" s="151">
        <v>1099.9089245374673</v>
      </c>
      <c r="CA33" s="152">
        <v>11.869520768389938</v>
      </c>
      <c r="CB33" s="150">
        <v>492.56329158855755</v>
      </c>
      <c r="CC33" s="151">
        <v>489.16630337070541</v>
      </c>
      <c r="CD33" s="152">
        <v>13.587952871408483</v>
      </c>
      <c r="CE33" s="150">
        <v>538.75967945801312</v>
      </c>
      <c r="CF33" s="151">
        <v>1181.5979333567786</v>
      </c>
      <c r="CG33" s="152">
        <v>42.855883593251036</v>
      </c>
      <c r="CH33" s="150"/>
      <c r="CI33" s="151"/>
      <c r="CJ33" s="152"/>
      <c r="CK33" s="150"/>
      <c r="CL33" s="151"/>
      <c r="CM33" s="152"/>
      <c r="CN33" s="150"/>
      <c r="CO33" s="151"/>
      <c r="CP33" s="152"/>
      <c r="CS33" s="44" t="s">
        <v>211</v>
      </c>
      <c r="CT33" s="44">
        <v>0.03</v>
      </c>
      <c r="CU33" s="44">
        <v>0.03</v>
      </c>
      <c r="CV33" s="44">
        <v>0.03</v>
      </c>
      <c r="CW33" s="44">
        <v>0.03</v>
      </c>
      <c r="CX33" s="44">
        <v>0.03</v>
      </c>
      <c r="CY33" s="44">
        <v>0.03</v>
      </c>
      <c r="CZ33" s="44">
        <v>0.03</v>
      </c>
      <c r="DA33" s="44">
        <v>0.03</v>
      </c>
      <c r="DB33" s="44">
        <v>0.03</v>
      </c>
      <c r="DC33" s="44">
        <v>0.03</v>
      </c>
      <c r="DD33" s="44">
        <v>0.03</v>
      </c>
      <c r="DE33" s="44">
        <v>0.03</v>
      </c>
      <c r="DF33" s="44">
        <v>0.03</v>
      </c>
      <c r="DG33" s="44">
        <v>0.03</v>
      </c>
      <c r="DH33" s="44">
        <v>0.03</v>
      </c>
      <c r="DI33" s="44">
        <v>0.03</v>
      </c>
      <c r="DJ33" s="44">
        <v>0.03</v>
      </c>
      <c r="DK33" s="44">
        <v>0.03</v>
      </c>
      <c r="ES33" s="44">
        <v>1</v>
      </c>
      <c r="ET33" s="44">
        <v>1</v>
      </c>
      <c r="EU33" s="44">
        <v>1</v>
      </c>
      <c r="EV33" s="44">
        <v>1</v>
      </c>
      <c r="EW33" s="44">
        <v>1</v>
      </c>
      <c r="EX33" s="44">
        <v>1</v>
      </c>
      <c r="EY33" s="44">
        <v>1</v>
      </c>
      <c r="EZ33" s="44">
        <v>1</v>
      </c>
      <c r="FA33" s="44">
        <v>1</v>
      </c>
      <c r="FB33" s="44">
        <v>1</v>
      </c>
      <c r="FC33" s="44">
        <v>1</v>
      </c>
      <c r="FD33" s="44">
        <v>1</v>
      </c>
      <c r="FE33" s="44">
        <v>1</v>
      </c>
      <c r="FF33" s="44">
        <v>1</v>
      </c>
      <c r="FG33" s="44">
        <v>1</v>
      </c>
      <c r="FH33" s="44">
        <v>1</v>
      </c>
      <c r="FI33" s="44">
        <v>1</v>
      </c>
      <c r="FJ33" s="44">
        <v>1</v>
      </c>
      <c r="FK33" s="44">
        <v>1</v>
      </c>
      <c r="FL33" s="44">
        <v>1</v>
      </c>
      <c r="FM33" s="44">
        <v>1</v>
      </c>
      <c r="FN33" s="44">
        <v>1</v>
      </c>
      <c r="FO33" s="44">
        <v>1</v>
      </c>
      <c r="FP33" s="44">
        <v>1</v>
      </c>
    </row>
    <row r="34" spans="1:172" ht="15.75" x14ac:dyDescent="0.25">
      <c r="A34" s="3"/>
      <c r="B34" s="995"/>
      <c r="C34" s="55" t="s">
        <v>201</v>
      </c>
      <c r="D34" s="50">
        <v>22</v>
      </c>
      <c r="E34" s="325">
        <v>0</v>
      </c>
      <c r="F34" s="325">
        <v>0</v>
      </c>
      <c r="G34" s="325">
        <v>0</v>
      </c>
      <c r="H34" s="325"/>
      <c r="I34" s="325"/>
      <c r="J34" s="325"/>
      <c r="K34" s="327">
        <v>1303.9026310816266</v>
      </c>
      <c r="L34" s="327">
        <v>289.80274418091204</v>
      </c>
      <c r="M34" s="327">
        <v>8.2382217174857129</v>
      </c>
      <c r="N34" s="327">
        <v>919.41351241686164</v>
      </c>
      <c r="O34" s="327">
        <v>204.34697544431705</v>
      </c>
      <c r="P34" s="327">
        <v>5.8089708424464739</v>
      </c>
      <c r="Q34" s="327">
        <v>354.40206364729858</v>
      </c>
      <c r="R34" s="327">
        <v>78.768681142369559</v>
      </c>
      <c r="S34" s="327">
        <v>2.2391570565656407</v>
      </c>
      <c r="T34" s="327">
        <v>2392.1162443757021</v>
      </c>
      <c r="U34" s="327">
        <v>531.66688638763662</v>
      </c>
      <c r="V34" s="327">
        <v>15.113692944095757</v>
      </c>
      <c r="W34" s="327">
        <v>2514.8089102910844</v>
      </c>
      <c r="X34" s="327">
        <v>558.93630852512729</v>
      </c>
      <c r="Y34" s="327">
        <v>15.888880723325759</v>
      </c>
      <c r="Z34" s="327">
        <v>1808.7399698162571</v>
      </c>
      <c r="AA34" s="327">
        <v>402.00686329440867</v>
      </c>
      <c r="AB34" s="327">
        <v>11.42784786641935</v>
      </c>
      <c r="AC34" s="153"/>
      <c r="AD34" s="154"/>
      <c r="AE34" s="155"/>
      <c r="AF34" s="153"/>
      <c r="AG34" s="154"/>
      <c r="AH34" s="155"/>
      <c r="AI34" s="153"/>
      <c r="AJ34" s="154"/>
      <c r="AK34" s="155"/>
      <c r="AL34" s="153"/>
      <c r="AM34" s="154"/>
      <c r="AN34" s="155"/>
      <c r="AO34" s="153"/>
      <c r="AP34" s="154"/>
      <c r="AQ34" s="155"/>
      <c r="AR34" s="153"/>
      <c r="AS34" s="154"/>
      <c r="AT34" s="155"/>
      <c r="AU34" s="153"/>
      <c r="AV34" s="154"/>
      <c r="AW34" s="155"/>
      <c r="AX34" s="153"/>
      <c r="AY34" s="154"/>
      <c r="AZ34" s="155"/>
      <c r="BA34" s="153"/>
      <c r="BB34" s="154"/>
      <c r="BC34" s="155"/>
      <c r="BD34" s="153"/>
      <c r="BE34" s="154"/>
      <c r="BF34" s="155"/>
      <c r="BG34" s="153"/>
      <c r="BH34" s="154"/>
      <c r="BI34" s="155"/>
      <c r="BJ34" s="153">
        <v>0</v>
      </c>
      <c r="BK34" s="154">
        <v>0</v>
      </c>
      <c r="BL34" s="155">
        <v>0</v>
      </c>
      <c r="BM34" s="153">
        <v>0</v>
      </c>
      <c r="BN34" s="154">
        <v>0</v>
      </c>
      <c r="BO34" s="155">
        <v>0</v>
      </c>
      <c r="BP34" s="153">
        <v>0</v>
      </c>
      <c r="BQ34" s="154">
        <v>0</v>
      </c>
      <c r="BR34" s="155">
        <v>0</v>
      </c>
      <c r="BS34" s="153">
        <v>0</v>
      </c>
      <c r="BT34" s="154">
        <v>0</v>
      </c>
      <c r="BU34" s="155">
        <v>0</v>
      </c>
      <c r="BV34" s="153">
        <v>0</v>
      </c>
      <c r="BW34" s="154">
        <v>0</v>
      </c>
      <c r="BX34" s="155">
        <v>0</v>
      </c>
      <c r="BY34" s="153">
        <v>0</v>
      </c>
      <c r="BZ34" s="154">
        <v>0</v>
      </c>
      <c r="CA34" s="155">
        <v>0</v>
      </c>
      <c r="CB34" s="153">
        <v>0</v>
      </c>
      <c r="CC34" s="154">
        <v>0</v>
      </c>
      <c r="CD34" s="155">
        <v>0</v>
      </c>
      <c r="CE34" s="153">
        <v>0</v>
      </c>
      <c r="CF34" s="154">
        <v>0</v>
      </c>
      <c r="CG34" s="155">
        <v>0</v>
      </c>
      <c r="CH34" s="153">
        <v>0</v>
      </c>
      <c r="CI34" s="154">
        <v>0</v>
      </c>
      <c r="CJ34" s="155">
        <v>0</v>
      </c>
      <c r="CK34" s="153">
        <v>0</v>
      </c>
      <c r="CL34" s="154">
        <v>0</v>
      </c>
      <c r="CM34" s="155">
        <v>0</v>
      </c>
      <c r="CN34" s="153">
        <v>0</v>
      </c>
      <c r="CO34" s="154">
        <v>0</v>
      </c>
      <c r="CP34" s="155">
        <v>0</v>
      </c>
    </row>
    <row r="35" spans="1:172" ht="16.5" thickBot="1" x14ac:dyDescent="0.3">
      <c r="A35" s="168" t="s">
        <v>742</v>
      </c>
      <c r="B35" s="996"/>
      <c r="C35" s="55" t="s">
        <v>202</v>
      </c>
      <c r="D35" s="50">
        <v>23</v>
      </c>
      <c r="E35" s="325">
        <v>351.2585864525571</v>
      </c>
      <c r="F35" s="325">
        <v>520.32995948868461</v>
      </c>
      <c r="G35" s="325">
        <v>17.844733363124327</v>
      </c>
      <c r="H35" s="325"/>
      <c r="I35" s="325"/>
      <c r="J35" s="325"/>
      <c r="K35" s="330">
        <v>40.326885497369858</v>
      </c>
      <c r="L35" s="327">
        <v>8.9629714695127518</v>
      </c>
      <c r="M35" s="327">
        <v>0.25479036239646646</v>
      </c>
      <c r="N35" s="327">
        <v>28.43546945619164</v>
      </c>
      <c r="O35" s="327">
        <v>6.320009549824249</v>
      </c>
      <c r="P35" s="327">
        <v>0.17965889203442753</v>
      </c>
      <c r="Q35" s="330">
        <v>10.960888566411313</v>
      </c>
      <c r="R35" s="327">
        <v>2.4361447775990541</v>
      </c>
      <c r="S35" s="327">
        <v>6.92522800999682E-2</v>
      </c>
      <c r="T35" s="327">
        <v>73.982976630176381</v>
      </c>
      <c r="U35" s="327">
        <v>16.443305764566048</v>
      </c>
      <c r="V35" s="327">
        <v>0.46743380239471399</v>
      </c>
      <c r="W35" s="327">
        <v>77.777595163641763</v>
      </c>
      <c r="X35" s="327">
        <v>17.286689954385452</v>
      </c>
      <c r="Y35" s="327">
        <v>0.49140868216471389</v>
      </c>
      <c r="Z35" s="327">
        <v>55.940411437616149</v>
      </c>
      <c r="AA35" s="327">
        <v>12.433201957559049</v>
      </c>
      <c r="AB35" s="327">
        <v>0.35343859380678389</v>
      </c>
      <c r="AC35" s="156"/>
      <c r="AD35" s="157"/>
      <c r="AE35" s="158"/>
      <c r="AF35" s="156"/>
      <c r="AG35" s="157"/>
      <c r="AH35" s="158"/>
      <c r="AI35" s="156"/>
      <c r="AJ35" s="157"/>
      <c r="AK35" s="158"/>
      <c r="AL35" s="156"/>
      <c r="AM35" s="157"/>
      <c r="AN35" s="158"/>
      <c r="AO35" s="156"/>
      <c r="AP35" s="157"/>
      <c r="AQ35" s="158"/>
      <c r="AR35" s="156"/>
      <c r="AS35" s="157"/>
      <c r="AT35" s="158"/>
      <c r="AU35" s="156"/>
      <c r="AV35" s="157"/>
      <c r="AW35" s="158"/>
      <c r="AX35" s="156"/>
      <c r="AY35" s="157"/>
      <c r="AZ35" s="158"/>
      <c r="BA35" s="156"/>
      <c r="BB35" s="157"/>
      <c r="BC35" s="158"/>
      <c r="BD35" s="156"/>
      <c r="BE35" s="157"/>
      <c r="BF35" s="158"/>
      <c r="BG35" s="156"/>
      <c r="BH35" s="157"/>
      <c r="BI35" s="158"/>
      <c r="BJ35" s="156">
        <v>630.5120553075335</v>
      </c>
      <c r="BK35" s="157">
        <v>140.13632575899857</v>
      </c>
      <c r="BL35" s="158">
        <v>3.9836549013343494</v>
      </c>
      <c r="BM35" s="156">
        <v>1015.9145648177649</v>
      </c>
      <c r="BN35" s="157">
        <v>225.79510288534294</v>
      </c>
      <c r="BO35" s="158">
        <v>6.4186766952446037</v>
      </c>
      <c r="BP35" s="156">
        <v>1012.2862985148444</v>
      </c>
      <c r="BQ35" s="157">
        <v>224.98869180360958</v>
      </c>
      <c r="BR35" s="158">
        <v>6.3957528499044445</v>
      </c>
      <c r="BS35" s="156">
        <v>593.00436316719367</v>
      </c>
      <c r="BT35" s="157">
        <v>1118.62186688357</v>
      </c>
      <c r="BU35" s="158">
        <v>53.909487560653965</v>
      </c>
      <c r="BV35" s="156">
        <v>1320.6614472058195</v>
      </c>
      <c r="BW35" s="157">
        <v>871.63655515584071</v>
      </c>
      <c r="BX35" s="158">
        <v>56.599776308820822</v>
      </c>
      <c r="BY35" s="156">
        <v>106.82568691550944</v>
      </c>
      <c r="BZ35" s="157">
        <v>1099.9089245374673</v>
      </c>
      <c r="CA35" s="158">
        <v>11.869520768389938</v>
      </c>
      <c r="CB35" s="156">
        <v>492.56329158855755</v>
      </c>
      <c r="CC35" s="157">
        <v>489.16630337070541</v>
      </c>
      <c r="CD35" s="158">
        <v>13.587952871408483</v>
      </c>
      <c r="CE35" s="156">
        <v>538.75967945801312</v>
      </c>
      <c r="CF35" s="157">
        <v>1181.5979333567786</v>
      </c>
      <c r="CG35" s="158">
        <v>42.855883593251036</v>
      </c>
      <c r="CH35" s="156">
        <v>0</v>
      </c>
      <c r="CI35" s="157">
        <v>0</v>
      </c>
      <c r="CJ35" s="158">
        <v>0</v>
      </c>
      <c r="CK35" s="156">
        <v>0</v>
      </c>
      <c r="CL35" s="157">
        <v>0</v>
      </c>
      <c r="CM35" s="158">
        <v>0</v>
      </c>
      <c r="CN35" s="156">
        <v>0</v>
      </c>
      <c r="CO35" s="157">
        <v>0</v>
      </c>
      <c r="CP35" s="158">
        <v>0</v>
      </c>
    </row>
    <row r="36" spans="1:172" ht="15.75" x14ac:dyDescent="0.25">
      <c r="A36" s="168" t="s">
        <v>743</v>
      </c>
      <c r="B36" s="991" t="s">
        <v>1456</v>
      </c>
      <c r="C36" s="143" t="s">
        <v>212</v>
      </c>
      <c r="D36" s="57"/>
      <c r="E36" s="323">
        <v>32174.853127449551</v>
      </c>
      <c r="F36" s="323">
        <v>28671.444035367778</v>
      </c>
      <c r="G36" s="323">
        <v>565.27114597319792</v>
      </c>
      <c r="H36" s="323">
        <v>5784.5850575226223</v>
      </c>
      <c r="I36" s="323">
        <v>16967.54720967096</v>
      </c>
      <c r="J36" s="323">
        <v>46.951948412131777</v>
      </c>
      <c r="K36" s="323">
        <v>4662.7949573481601</v>
      </c>
      <c r="L36" s="323">
        <v>9263.6308857631666</v>
      </c>
      <c r="M36" s="323">
        <v>1206.5235260270597</v>
      </c>
      <c r="N36" s="323">
        <v>10595.281345396483</v>
      </c>
      <c r="O36" s="323">
        <v>13182.206342102163</v>
      </c>
      <c r="P36" s="323">
        <v>940.34147174850364</v>
      </c>
      <c r="Q36" s="323">
        <v>11179.653708742266</v>
      </c>
      <c r="R36" s="323">
        <v>21966.33275516934</v>
      </c>
      <c r="S36" s="323">
        <v>1956.5366207714164</v>
      </c>
      <c r="T36" s="323">
        <v>34507.818316563986</v>
      </c>
      <c r="U36" s="323">
        <v>12471.593976840482</v>
      </c>
      <c r="V36" s="323">
        <v>1193.2733934391833</v>
      </c>
      <c r="W36" s="323">
        <v>8179.971686561159</v>
      </c>
      <c r="X36" s="323">
        <v>46308.918217418381</v>
      </c>
      <c r="Y36" s="323">
        <v>573.30666687845962</v>
      </c>
      <c r="Z36" s="323">
        <v>10104.052942261624</v>
      </c>
      <c r="AA36" s="323">
        <v>5215.9573189390549</v>
      </c>
      <c r="AB36" s="324">
        <v>5119.7915853696413</v>
      </c>
      <c r="AC36" s="159">
        <v>3274.4770874405481</v>
      </c>
      <c r="AD36" s="160">
        <v>18344.893267324085</v>
      </c>
      <c r="AE36" s="161">
        <v>590.40285187504082</v>
      </c>
      <c r="AF36" s="159">
        <v>21250.571260834458</v>
      </c>
      <c r="AG36" s="160">
        <v>5141.6577773225727</v>
      </c>
      <c r="AH36" s="161">
        <v>2005.7708783410433</v>
      </c>
      <c r="AI36" s="159">
        <v>6783.3524016983192</v>
      </c>
      <c r="AJ36" s="160">
        <v>28988.384888250381</v>
      </c>
      <c r="AK36" s="161">
        <v>157.26262824136225</v>
      </c>
      <c r="AL36" s="159">
        <v>46820.651574154712</v>
      </c>
      <c r="AM36" s="160">
        <v>8390.8088560774613</v>
      </c>
      <c r="AN36" s="161">
        <v>3082.5395417005975</v>
      </c>
      <c r="AO36" s="159">
        <v>7281.4587838960451</v>
      </c>
      <c r="AP36" s="160">
        <v>31233.508435951306</v>
      </c>
      <c r="AQ36" s="161">
        <v>50.032755654239381</v>
      </c>
      <c r="AR36" s="159">
        <v>14633.4448637068</v>
      </c>
      <c r="AS36" s="160">
        <v>8202.3491573558822</v>
      </c>
      <c r="AT36" s="161">
        <v>1636.0353473958487</v>
      </c>
      <c r="AU36" s="159">
        <v>11367.312931661028</v>
      </c>
      <c r="AV36" s="160">
        <v>23174.941770276189</v>
      </c>
      <c r="AW36" s="161">
        <v>1025.7453383704801</v>
      </c>
      <c r="AX36" s="159">
        <v>49995.527432613511</v>
      </c>
      <c r="AY36" s="160">
        <v>9760.3424767656634</v>
      </c>
      <c r="AZ36" s="161">
        <v>2168.1301361146584</v>
      </c>
      <c r="BA36" s="159">
        <v>8132.9370019022808</v>
      </c>
      <c r="BB36" s="160">
        <v>28455.485381705621</v>
      </c>
      <c r="BC36" s="161">
        <v>326.57752555879381</v>
      </c>
      <c r="BD36" s="159">
        <v>34230.577677399684</v>
      </c>
      <c r="BE36" s="160">
        <v>14894.711148121403</v>
      </c>
      <c r="BF36" s="161">
        <v>1395.7112459256568</v>
      </c>
      <c r="BG36" s="159">
        <v>21990.851481388425</v>
      </c>
      <c r="BH36" s="160">
        <v>28032.204272519761</v>
      </c>
      <c r="BI36" s="161">
        <v>893.94430614737519</v>
      </c>
      <c r="BJ36" s="159">
        <v>13643.33487571664</v>
      </c>
      <c r="BK36" s="160">
        <v>28152.951111673126</v>
      </c>
      <c r="BL36" s="161">
        <v>2418.7140674141519</v>
      </c>
      <c r="BM36" s="159">
        <v>17217.112864330891</v>
      </c>
      <c r="BN36" s="160">
        <v>32957.360476389462</v>
      </c>
      <c r="BO36" s="161">
        <v>2559.4484535217275</v>
      </c>
      <c r="BP36" s="159">
        <v>28462.285453302029</v>
      </c>
      <c r="BQ36" s="160">
        <v>18789.100441719642</v>
      </c>
      <c r="BR36" s="161">
        <v>3039.8131230124482</v>
      </c>
      <c r="BS36" s="159">
        <v>46806.858151588778</v>
      </c>
      <c r="BT36" s="160">
        <v>25366.768011829368</v>
      </c>
      <c r="BU36" s="161">
        <v>831.52323939117775</v>
      </c>
      <c r="BV36" s="159">
        <v>48257.7800316965</v>
      </c>
      <c r="BW36" s="160">
        <v>39556.872509234716</v>
      </c>
      <c r="BX36" s="161">
        <v>800.20577811545479</v>
      </c>
      <c r="BY36" s="159">
        <v>40984.918996421446</v>
      </c>
      <c r="BZ36" s="160">
        <v>25705.45609709889</v>
      </c>
      <c r="CA36" s="161">
        <v>454.85337605221241</v>
      </c>
      <c r="CB36" s="159">
        <v>16480.827396729404</v>
      </c>
      <c r="CC36" s="160">
        <v>33852.055630037838</v>
      </c>
      <c r="CD36" s="161">
        <v>161.16891481247902</v>
      </c>
      <c r="CE36" s="159">
        <v>46450.535737786951</v>
      </c>
      <c r="CF36" s="160">
        <v>13645.13933958861</v>
      </c>
      <c r="CG36" s="161">
        <v>779.82493019477897</v>
      </c>
      <c r="CH36" s="159">
        <v>10836.343506654686</v>
      </c>
      <c r="CI36" s="160">
        <v>43172.050817140218</v>
      </c>
      <c r="CJ36" s="161">
        <v>384.10533780857099</v>
      </c>
      <c r="CK36" s="159">
        <v>35099.770287017418</v>
      </c>
      <c r="CL36" s="160">
        <v>12867.902050455694</v>
      </c>
      <c r="CM36" s="161">
        <v>863.72660011602841</v>
      </c>
      <c r="CN36" s="159">
        <v>27113.795935840444</v>
      </c>
      <c r="CO36" s="160">
        <v>31900.631804018478</v>
      </c>
      <c r="CP36" s="161">
        <v>513.01308471286052</v>
      </c>
      <c r="CS36" s="44" t="s">
        <v>212</v>
      </c>
      <c r="CT36" s="44">
        <v>0.03</v>
      </c>
      <c r="CU36" s="44">
        <v>0.03</v>
      </c>
      <c r="CV36" s="44">
        <v>0.03</v>
      </c>
      <c r="CW36" s="44">
        <v>0.03</v>
      </c>
      <c r="CX36" s="44">
        <v>0.03</v>
      </c>
      <c r="CY36" s="44">
        <v>0.03</v>
      </c>
      <c r="CZ36" s="44">
        <v>0.03</v>
      </c>
      <c r="DA36" s="44">
        <v>0.03</v>
      </c>
      <c r="DB36" s="44">
        <v>0.03</v>
      </c>
      <c r="DC36" s="44">
        <v>0.03</v>
      </c>
      <c r="DD36" s="44">
        <v>0.03</v>
      </c>
      <c r="DE36" s="44">
        <v>0.03</v>
      </c>
      <c r="DF36" s="44">
        <v>0.03</v>
      </c>
      <c r="DG36" s="44">
        <v>0.03</v>
      </c>
      <c r="DH36" s="44">
        <v>0.03</v>
      </c>
      <c r="DI36" s="44">
        <v>0.03</v>
      </c>
      <c r="DJ36" s="44">
        <v>0.03</v>
      </c>
      <c r="DK36" s="44">
        <v>0.03</v>
      </c>
      <c r="ES36" s="44">
        <v>0.87499373904960731</v>
      </c>
      <c r="ET36" s="44">
        <v>0.87499373904960731</v>
      </c>
      <c r="EU36" s="44">
        <v>0.87499373904960731</v>
      </c>
      <c r="EV36" s="44">
        <v>0.78674831881686791</v>
      </c>
      <c r="EW36" s="44">
        <v>0.78674831881686791</v>
      </c>
      <c r="EX36" s="44">
        <v>0.78674831881686791</v>
      </c>
      <c r="EY36" s="44">
        <v>0.88213044323579359</v>
      </c>
      <c r="EZ36" s="44">
        <v>0.88213044323579359</v>
      </c>
      <c r="FA36" s="44">
        <v>0.88213044323579359</v>
      </c>
      <c r="FB36" s="44">
        <v>0.88263342418320001</v>
      </c>
      <c r="FC36" s="44">
        <v>0.88263342418320001</v>
      </c>
      <c r="FD36" s="44">
        <v>0.88263342418320001</v>
      </c>
      <c r="FE36" s="44">
        <v>0.9011177417154479</v>
      </c>
      <c r="FF36" s="44">
        <v>0.9011177417154479</v>
      </c>
      <c r="FG36" s="44">
        <v>0.9011177417154479</v>
      </c>
      <c r="FH36" s="44">
        <v>0.85811496072964488</v>
      </c>
      <c r="FI36" s="44">
        <v>0.85811496072964488</v>
      </c>
      <c r="FJ36" s="44">
        <v>0.85811496072964488</v>
      </c>
      <c r="FK36" s="44">
        <v>0.904488049841634</v>
      </c>
      <c r="FL36" s="44">
        <v>0.904488049841634</v>
      </c>
      <c r="FM36" s="44">
        <v>0.904488049841634</v>
      </c>
      <c r="FN36" s="44">
        <v>0.86347173109688291</v>
      </c>
      <c r="FO36" s="44">
        <v>0.86347173109688291</v>
      </c>
      <c r="FP36" s="44">
        <v>0.86347173109688291</v>
      </c>
    </row>
    <row r="37" spans="1:172" ht="15.75" x14ac:dyDescent="0.25">
      <c r="A37" s="168" t="s">
        <v>744</v>
      </c>
      <c r="B37" s="992"/>
      <c r="C37" s="147" t="s">
        <v>201</v>
      </c>
      <c r="D37" s="50">
        <v>24</v>
      </c>
      <c r="E37" s="325">
        <v>2354.6096701662236</v>
      </c>
      <c r="F37" s="325">
        <v>2399.6506979246151</v>
      </c>
      <c r="G37" s="325">
        <v>32.039511722674597</v>
      </c>
      <c r="H37" s="325"/>
      <c r="I37" s="325"/>
      <c r="J37" s="325"/>
      <c r="K37" s="327">
        <v>4522.9111086277153</v>
      </c>
      <c r="L37" s="327">
        <v>8985.7219591902722</v>
      </c>
      <c r="M37" s="327">
        <v>1170.3278202462479</v>
      </c>
      <c r="N37" s="327">
        <v>10277.422905034588</v>
      </c>
      <c r="O37" s="327">
        <v>12786.740151839098</v>
      </c>
      <c r="P37" s="327">
        <v>912.13122759604846</v>
      </c>
      <c r="Q37" s="327">
        <v>10844.264097479998</v>
      </c>
      <c r="R37" s="327">
        <v>21307.342772514261</v>
      </c>
      <c r="S37" s="327">
        <v>1897.840522148274</v>
      </c>
      <c r="T37" s="327">
        <v>33472.583767067066</v>
      </c>
      <c r="U37" s="327">
        <v>12097.446157535267</v>
      </c>
      <c r="V37" s="327">
        <v>1157.4751916360078</v>
      </c>
      <c r="W37" s="327">
        <v>7934.5725359643238</v>
      </c>
      <c r="X37" s="327">
        <v>44919.650670895826</v>
      </c>
      <c r="Y37" s="327">
        <v>556.10746687210587</v>
      </c>
      <c r="Z37" s="327">
        <v>9800.9313539937739</v>
      </c>
      <c r="AA37" s="327">
        <v>5059.4785993708829</v>
      </c>
      <c r="AB37" s="331">
        <v>4966.1978378085523</v>
      </c>
      <c r="AC37" s="162">
        <v>3082.04136241167</v>
      </c>
      <c r="AD37" s="163">
        <v>18162.638440813334</v>
      </c>
      <c r="AE37" s="164">
        <v>533.59886580887712</v>
      </c>
      <c r="AF37" s="162">
        <v>20198.378766502425</v>
      </c>
      <c r="AG37" s="163">
        <v>4972.3540432357449</v>
      </c>
      <c r="AH37" s="164">
        <v>1991.6475331617587</v>
      </c>
      <c r="AI37" s="162">
        <v>6297.243702570684</v>
      </c>
      <c r="AJ37" s="163">
        <v>27641.445572910736</v>
      </c>
      <c r="AK37" s="164">
        <v>153.18245054300644</v>
      </c>
      <c r="AL37" s="162">
        <v>41215.065262751057</v>
      </c>
      <c r="AM37" s="163">
        <v>7776.9981900955327</v>
      </c>
      <c r="AN37" s="164">
        <v>2994.5499279494725</v>
      </c>
      <c r="AO37" s="162">
        <v>6329.1195201390419</v>
      </c>
      <c r="AP37" s="163">
        <v>28419.706946597227</v>
      </c>
      <c r="AQ37" s="164">
        <v>48.820817855499264</v>
      </c>
      <c r="AR37" s="162">
        <v>14035.591783689624</v>
      </c>
      <c r="AS37" s="163">
        <v>7636.6108314645153</v>
      </c>
      <c r="AT37" s="164">
        <v>1576.4145586191198</v>
      </c>
      <c r="AU37" s="162">
        <v>10972.864775577964</v>
      </c>
      <c r="AV37" s="163">
        <v>22361.441479792313</v>
      </c>
      <c r="AW37" s="164">
        <v>933.52790124278204</v>
      </c>
      <c r="AX37" s="162">
        <v>45909.459459369842</v>
      </c>
      <c r="AY37" s="163">
        <v>9499.8244240120548</v>
      </c>
      <c r="AZ37" s="164">
        <v>2102.093664501424</v>
      </c>
      <c r="BA37" s="162">
        <v>7589.9810927246235</v>
      </c>
      <c r="BB37" s="163">
        <v>26694.401348904023</v>
      </c>
      <c r="BC37" s="164">
        <v>325.55450753266769</v>
      </c>
      <c r="BD37" s="162">
        <v>19448.41852894986</v>
      </c>
      <c r="BE37" s="163">
        <v>14588.379153851965</v>
      </c>
      <c r="BF37" s="164">
        <v>1379.2321853041715</v>
      </c>
      <c r="BG37" s="162">
        <v>4762.0196472615962</v>
      </c>
      <c r="BH37" s="163">
        <v>10902.761044889943</v>
      </c>
      <c r="BI37" s="164">
        <v>860.60388555762938</v>
      </c>
      <c r="BJ37" s="162">
        <v>1913.3258186039373</v>
      </c>
      <c r="BK37" s="163">
        <v>3826.4618433189071</v>
      </c>
      <c r="BL37" s="164">
        <v>701.22661851396253</v>
      </c>
      <c r="BM37" s="162">
        <v>2269.4985927528455</v>
      </c>
      <c r="BN37" s="163">
        <v>4902.8971205682437</v>
      </c>
      <c r="BO37" s="164">
        <v>169.53198581394309</v>
      </c>
      <c r="BP37" s="162">
        <v>3152.1713677732751</v>
      </c>
      <c r="BQ37" s="163">
        <v>1744.8921301653993</v>
      </c>
      <c r="BR37" s="164">
        <v>530.32919123253328</v>
      </c>
      <c r="BS37" s="162">
        <v>3921.4432884628482</v>
      </c>
      <c r="BT37" s="163">
        <v>2255.5678818834836</v>
      </c>
      <c r="BU37" s="164">
        <v>30.440442301364399</v>
      </c>
      <c r="BV37" s="162">
        <v>5360.6956121673911</v>
      </c>
      <c r="BW37" s="163">
        <v>3568.0470046597029</v>
      </c>
      <c r="BX37" s="164">
        <v>68.11159285560629</v>
      </c>
      <c r="BY37" s="162">
        <v>1918.4961190827953</v>
      </c>
      <c r="BZ37" s="163">
        <v>3515.5438517054772</v>
      </c>
      <c r="CA37" s="164">
        <v>45.492629811615956</v>
      </c>
      <c r="CB37" s="162">
        <v>1111.8989878314919</v>
      </c>
      <c r="CC37" s="163">
        <v>1965.5491444636255</v>
      </c>
      <c r="CD37" s="164">
        <v>17.988553853607961</v>
      </c>
      <c r="CE37" s="162">
        <v>3570.6326464750637</v>
      </c>
      <c r="CF37" s="163">
        <v>974.58541386157344</v>
      </c>
      <c r="CG37" s="164">
        <v>3.2500677378730813</v>
      </c>
      <c r="CH37" s="162">
        <v>852.50777250040505</v>
      </c>
      <c r="CI37" s="163">
        <v>2926.2583698960898</v>
      </c>
      <c r="CJ37" s="164">
        <v>21.757061440098497</v>
      </c>
      <c r="CK37" s="162">
        <v>2004.5538751924003</v>
      </c>
      <c r="CL37" s="163">
        <v>1279.1390575372993</v>
      </c>
      <c r="CM37" s="164">
        <v>63.713942299675509</v>
      </c>
      <c r="CN37" s="162">
        <v>1663.4826779140194</v>
      </c>
      <c r="CO37" s="163">
        <v>2568.4320433485386</v>
      </c>
      <c r="CP37" s="164">
        <v>3.9627340602448982</v>
      </c>
    </row>
    <row r="38" spans="1:172" ht="16.5" thickBot="1" x14ac:dyDescent="0.3">
      <c r="A38" s="168" t="s">
        <v>745</v>
      </c>
      <c r="B38" s="993"/>
      <c r="C38" s="148" t="s">
        <v>202</v>
      </c>
      <c r="D38" s="52">
        <v>25</v>
      </c>
      <c r="E38" s="328">
        <v>29820.243457283326</v>
      </c>
      <c r="F38" s="328">
        <v>26271.793337443163</v>
      </c>
      <c r="G38" s="328">
        <v>533.23163425052314</v>
      </c>
      <c r="H38" s="328"/>
      <c r="I38" s="328"/>
      <c r="J38" s="328"/>
      <c r="K38" s="330">
        <v>139.8838487204448</v>
      </c>
      <c r="L38" s="330">
        <v>277.90892657289442</v>
      </c>
      <c r="M38" s="330">
        <v>36.19570578081175</v>
      </c>
      <c r="N38" s="330">
        <v>317.85844036189519</v>
      </c>
      <c r="O38" s="330">
        <v>395.46619026306507</v>
      </c>
      <c r="P38" s="330">
        <v>28.210244152455175</v>
      </c>
      <c r="Q38" s="330">
        <v>335.38961126226786</v>
      </c>
      <c r="R38" s="330">
        <v>658.98998265507907</v>
      </c>
      <c r="S38" s="330">
        <v>58.696098623142461</v>
      </c>
      <c r="T38" s="330">
        <v>1035.2345494969195</v>
      </c>
      <c r="U38" s="330">
        <v>374.14781930521531</v>
      </c>
      <c r="V38" s="330">
        <v>35.798201803175516</v>
      </c>
      <c r="W38" s="330">
        <v>245.39915059683517</v>
      </c>
      <c r="X38" s="330">
        <v>1389.2675465225548</v>
      </c>
      <c r="Y38" s="330">
        <v>17.199200006353749</v>
      </c>
      <c r="Z38" s="330">
        <v>303.1215882678498</v>
      </c>
      <c r="AA38" s="330">
        <v>156.47871956817198</v>
      </c>
      <c r="AB38" s="332">
        <v>153.593747561089</v>
      </c>
      <c r="AC38" s="156">
        <v>192.4357250288783</v>
      </c>
      <c r="AD38" s="157">
        <v>182.25482651075072</v>
      </c>
      <c r="AE38" s="158">
        <v>56.803986066163674</v>
      </c>
      <c r="AF38" s="156">
        <v>1052.1924943320323</v>
      </c>
      <c r="AG38" s="157">
        <v>169.30373408682797</v>
      </c>
      <c r="AH38" s="158">
        <v>14.123345179284659</v>
      </c>
      <c r="AI38" s="156">
        <v>486.1086991276353</v>
      </c>
      <c r="AJ38" s="157">
        <v>1346.9393153396463</v>
      </c>
      <c r="AK38" s="158">
        <v>4.0801776983558247</v>
      </c>
      <c r="AL38" s="156">
        <v>5605.5863114036556</v>
      </c>
      <c r="AM38" s="157">
        <v>613.81066598192854</v>
      </c>
      <c r="AN38" s="158">
        <v>87.989613751125148</v>
      </c>
      <c r="AO38" s="156">
        <v>952.33926375700275</v>
      </c>
      <c r="AP38" s="157">
        <v>2813.8014893540776</v>
      </c>
      <c r="AQ38" s="158">
        <v>1.2119377987401161</v>
      </c>
      <c r="AR38" s="156">
        <v>597.85308001717522</v>
      </c>
      <c r="AS38" s="157">
        <v>565.73832589136759</v>
      </c>
      <c r="AT38" s="158">
        <v>59.620788776728936</v>
      </c>
      <c r="AU38" s="156">
        <v>394.44815608306487</v>
      </c>
      <c r="AV38" s="157">
        <v>813.50029048387523</v>
      </c>
      <c r="AW38" s="158">
        <v>92.21743712769819</v>
      </c>
      <c r="AX38" s="156">
        <v>4086.067973243672</v>
      </c>
      <c r="AY38" s="157">
        <v>260.51805275360789</v>
      </c>
      <c r="AZ38" s="158">
        <v>66.036471613234639</v>
      </c>
      <c r="BA38" s="156">
        <v>542.95590917765776</v>
      </c>
      <c r="BB38" s="157">
        <v>1761.0840328015997</v>
      </c>
      <c r="BC38" s="158">
        <v>1.0230180261261261</v>
      </c>
      <c r="BD38" s="156">
        <v>14782.159148449826</v>
      </c>
      <c r="BE38" s="157">
        <v>306.33199426943719</v>
      </c>
      <c r="BF38" s="158">
        <v>16.479060621485317</v>
      </c>
      <c r="BG38" s="156">
        <v>17228.831834126828</v>
      </c>
      <c r="BH38" s="157">
        <v>17129.443227629818</v>
      </c>
      <c r="BI38" s="158">
        <v>33.340420589745854</v>
      </c>
      <c r="BJ38" s="156">
        <v>11730.009057112704</v>
      </c>
      <c r="BK38" s="157">
        <v>24326.48926835422</v>
      </c>
      <c r="BL38" s="158">
        <v>1717.4874489001895</v>
      </c>
      <c r="BM38" s="156">
        <v>14947.614271578044</v>
      </c>
      <c r="BN38" s="157">
        <v>28054.463355821219</v>
      </c>
      <c r="BO38" s="158">
        <v>2389.9164677077842</v>
      </c>
      <c r="BP38" s="156">
        <v>25310.114085528756</v>
      </c>
      <c r="BQ38" s="157">
        <v>17044.208311554241</v>
      </c>
      <c r="BR38" s="158">
        <v>2509.4839317799147</v>
      </c>
      <c r="BS38" s="156">
        <v>42885.41486312593</v>
      </c>
      <c r="BT38" s="157">
        <v>23111.200129945886</v>
      </c>
      <c r="BU38" s="158">
        <v>801.08279708981331</v>
      </c>
      <c r="BV38" s="156">
        <v>42897.084419529107</v>
      </c>
      <c r="BW38" s="157">
        <v>35988.825504575012</v>
      </c>
      <c r="BX38" s="158">
        <v>732.09418525984847</v>
      </c>
      <c r="BY38" s="156">
        <v>39066.422877338649</v>
      </c>
      <c r="BZ38" s="157">
        <v>22189.912245393411</v>
      </c>
      <c r="CA38" s="158">
        <v>409.36074624059643</v>
      </c>
      <c r="CB38" s="156">
        <v>15368.928408897911</v>
      </c>
      <c r="CC38" s="157">
        <v>31886.506485574209</v>
      </c>
      <c r="CD38" s="158">
        <v>143.18036095887106</v>
      </c>
      <c r="CE38" s="156">
        <v>42879.903091311891</v>
      </c>
      <c r="CF38" s="157">
        <v>12670.553925727036</v>
      </c>
      <c r="CG38" s="158">
        <v>776.57486245690586</v>
      </c>
      <c r="CH38" s="156">
        <v>9983.8357341542815</v>
      </c>
      <c r="CI38" s="157">
        <v>40245.79244724413</v>
      </c>
      <c r="CJ38" s="158">
        <v>362.34827636847251</v>
      </c>
      <c r="CK38" s="156">
        <v>33095.216411825015</v>
      </c>
      <c r="CL38" s="157">
        <v>11588.762992918395</v>
      </c>
      <c r="CM38" s="158">
        <v>800.01265781635288</v>
      </c>
      <c r="CN38" s="156">
        <v>25450.313257926424</v>
      </c>
      <c r="CO38" s="157">
        <v>29332.199760669941</v>
      </c>
      <c r="CP38" s="158">
        <v>509.05035065261563</v>
      </c>
    </row>
    <row r="39" spans="1:172" ht="15.75" x14ac:dyDescent="0.25">
      <c r="A39" s="3"/>
      <c r="B39" s="994"/>
      <c r="C39" s="53" t="s">
        <v>213</v>
      </c>
      <c r="D39" s="54"/>
      <c r="E39" s="325">
        <v>680.5564582295774</v>
      </c>
      <c r="F39" s="325">
        <v>1512.1491760715862</v>
      </c>
      <c r="G39" s="325">
        <v>400.29436569883637</v>
      </c>
      <c r="H39" s="325">
        <v>442.55507408983635</v>
      </c>
      <c r="I39" s="325">
        <v>425.14667079351574</v>
      </c>
      <c r="J39" s="325">
        <v>95.634944094092162</v>
      </c>
      <c r="K39" s="325">
        <v>331.89561651255462</v>
      </c>
      <c r="L39" s="323">
        <v>485.38298448562693</v>
      </c>
      <c r="M39" s="323">
        <v>70.02415754246141</v>
      </c>
      <c r="N39" s="323">
        <v>439.01994428753818</v>
      </c>
      <c r="O39" s="323">
        <v>364.01454714280186</v>
      </c>
      <c r="P39" s="323">
        <v>79.945432738809146</v>
      </c>
      <c r="Q39" s="323">
        <v>217.55170812860294</v>
      </c>
      <c r="R39" s="323">
        <v>481.50574534762251</v>
      </c>
      <c r="S39" s="323">
        <v>59.955337176461484</v>
      </c>
      <c r="T39" s="323">
        <v>486.30792741904287</v>
      </c>
      <c r="U39" s="323">
        <v>238.60509923782257</v>
      </c>
      <c r="V39" s="323">
        <v>79.306828645490768</v>
      </c>
      <c r="W39" s="323">
        <v>593.20377606685497</v>
      </c>
      <c r="X39" s="323">
        <v>533.36998491120835</v>
      </c>
      <c r="Y39" s="323">
        <v>39.299663403876657</v>
      </c>
      <c r="Z39" s="323">
        <v>545.3670832204898</v>
      </c>
      <c r="AA39" s="323">
        <v>650.61059310558289</v>
      </c>
      <c r="AB39" s="324">
        <v>87.849173985375486</v>
      </c>
      <c r="AC39" s="150"/>
      <c r="AD39" s="151"/>
      <c r="AE39" s="152"/>
      <c r="AF39" s="150"/>
      <c r="AG39" s="151"/>
      <c r="AH39" s="152"/>
      <c r="AI39" s="150"/>
      <c r="AJ39" s="151"/>
      <c r="AK39" s="152"/>
      <c r="AL39" s="150"/>
      <c r="AM39" s="151"/>
      <c r="AN39" s="152"/>
      <c r="AO39" s="150"/>
      <c r="AP39" s="151"/>
      <c r="AQ39" s="152"/>
      <c r="AR39" s="150"/>
      <c r="AS39" s="151"/>
      <c r="AT39" s="152"/>
      <c r="AU39" s="150"/>
      <c r="AV39" s="151"/>
      <c r="AW39" s="152"/>
      <c r="AX39" s="150"/>
      <c r="AY39" s="151"/>
      <c r="AZ39" s="152"/>
      <c r="BA39" s="150"/>
      <c r="BB39" s="151"/>
      <c r="BC39" s="152"/>
      <c r="BD39" s="150"/>
      <c r="BE39" s="151"/>
      <c r="BF39" s="152"/>
      <c r="BG39" s="150"/>
      <c r="BH39" s="151"/>
      <c r="BI39" s="152"/>
      <c r="BJ39" s="150">
        <v>165.33750577000001</v>
      </c>
      <c r="BK39" s="151">
        <v>194.56133998000001</v>
      </c>
      <c r="BL39" s="152">
        <v>70.101154172999998</v>
      </c>
      <c r="BM39" s="150">
        <v>63.478362770000004</v>
      </c>
      <c r="BN39" s="151">
        <v>311.54062723300001</v>
      </c>
      <c r="BO39" s="152">
        <v>34.981010022</v>
      </c>
      <c r="BP39" s="150">
        <v>19.451706129999998</v>
      </c>
      <c r="BQ39" s="151">
        <v>244.36710803300002</v>
      </c>
      <c r="BR39" s="152">
        <v>123.18118576400001</v>
      </c>
      <c r="BS39" s="150">
        <v>262.33055559999997</v>
      </c>
      <c r="BT39" s="151">
        <v>14.44166667</v>
      </c>
      <c r="BU39" s="152">
        <v>239.22777779999998</v>
      </c>
      <c r="BV39" s="150">
        <v>1836.9940194174756</v>
      </c>
      <c r="BW39" s="151">
        <v>908.95119741100325</v>
      </c>
      <c r="BX39" s="152">
        <v>316.05478317152102</v>
      </c>
      <c r="BY39" s="150">
        <v>93.191472516302909</v>
      </c>
      <c r="BZ39" s="151">
        <v>2481.0524843823159</v>
      </c>
      <c r="CA39" s="152">
        <v>149.75604310138075</v>
      </c>
      <c r="CB39" s="150">
        <v>644.6508673003209</v>
      </c>
      <c r="CC39" s="151">
        <v>1626.5712681070602</v>
      </c>
      <c r="CD39" s="152">
        <v>286.77786459261904</v>
      </c>
      <c r="CE39" s="150">
        <v>147.38947368421049</v>
      </c>
      <c r="CF39" s="151">
        <v>1032.0217543859649</v>
      </c>
      <c r="CG39" s="152">
        <v>848.58877192982459</v>
      </c>
      <c r="CH39" s="150"/>
      <c r="CI39" s="151"/>
      <c r="CJ39" s="152"/>
      <c r="CK39" s="150"/>
      <c r="CL39" s="151"/>
      <c r="CM39" s="152"/>
      <c r="CN39" s="150"/>
      <c r="CO39" s="151"/>
      <c r="CP39" s="152"/>
      <c r="CS39" s="44" t="s">
        <v>213</v>
      </c>
      <c r="CT39" s="44">
        <v>0.03</v>
      </c>
      <c r="CU39" s="44">
        <v>0.03</v>
      </c>
      <c r="CV39" s="44">
        <v>0.03</v>
      </c>
      <c r="CW39" s="44">
        <v>0.03</v>
      </c>
      <c r="CX39" s="44">
        <v>0.03</v>
      </c>
      <c r="CY39" s="44">
        <v>0.03</v>
      </c>
      <c r="CZ39" s="44">
        <v>0.03</v>
      </c>
      <c r="DA39" s="44">
        <v>0.03</v>
      </c>
      <c r="DB39" s="44">
        <v>0.03</v>
      </c>
      <c r="DC39" s="44">
        <v>0.03</v>
      </c>
      <c r="DD39" s="44">
        <v>0.03</v>
      </c>
      <c r="DE39" s="44">
        <v>0.03</v>
      </c>
      <c r="DF39" s="44">
        <v>0.03</v>
      </c>
      <c r="DG39" s="44">
        <v>0.03</v>
      </c>
      <c r="DH39" s="44">
        <v>0.03</v>
      </c>
      <c r="DI39" s="44">
        <v>0.03</v>
      </c>
      <c r="DJ39" s="44">
        <v>0.03</v>
      </c>
      <c r="DK39" s="44">
        <v>0.03</v>
      </c>
      <c r="ES39" s="44">
        <v>0.70057819806310617</v>
      </c>
      <c r="ET39" s="44">
        <v>0.70057819806310617</v>
      </c>
      <c r="EU39" s="44">
        <v>0.70057819806310617</v>
      </c>
      <c r="EV39" s="44">
        <v>0.6731924044130585</v>
      </c>
      <c r="EW39" s="44">
        <v>0.6731924044130585</v>
      </c>
      <c r="EX39" s="44">
        <v>0.6731924044130585</v>
      </c>
      <c r="EY39" s="44">
        <v>0.95774766965979985</v>
      </c>
      <c r="EZ39" s="44">
        <v>0.95774766965979985</v>
      </c>
      <c r="FA39" s="44">
        <v>0.95774766965979985</v>
      </c>
      <c r="FB39" s="44">
        <v>0.97925587549300763</v>
      </c>
      <c r="FC39" s="44">
        <v>0.97925587549300763</v>
      </c>
      <c r="FD39" s="44">
        <v>0.97925587549300763</v>
      </c>
      <c r="FE39" s="44">
        <v>0.98139777922926186</v>
      </c>
      <c r="FF39" s="44">
        <v>0.98139777922926186</v>
      </c>
      <c r="FG39" s="44">
        <v>0.98139777922926186</v>
      </c>
      <c r="FH39" s="44">
        <v>0.97142804698972107</v>
      </c>
      <c r="FI39" s="44">
        <v>0.97142804698972107</v>
      </c>
      <c r="FJ39" s="44">
        <v>0.97142804698972107</v>
      </c>
      <c r="FK39" s="44">
        <v>0.97681391712275212</v>
      </c>
      <c r="FL39" s="44">
        <v>0.97681391712275212</v>
      </c>
      <c r="FM39" s="44">
        <v>0.97681391712275212</v>
      </c>
      <c r="FN39" s="44">
        <v>0.97747534516765278</v>
      </c>
      <c r="FO39" s="44">
        <v>0.97747534516765278</v>
      </c>
      <c r="FP39" s="44">
        <v>0.97747534516765278</v>
      </c>
    </row>
    <row r="40" spans="1:172" ht="15.75" x14ac:dyDescent="0.25">
      <c r="A40" s="3"/>
      <c r="B40" s="995"/>
      <c r="C40" s="55" t="s">
        <v>201</v>
      </c>
      <c r="D40" s="50">
        <v>26</v>
      </c>
      <c r="E40" s="325">
        <v>12.640650458959092</v>
      </c>
      <c r="F40" s="325">
        <v>31.667118739075153</v>
      </c>
      <c r="G40" s="325">
        <v>15.637230801965805</v>
      </c>
      <c r="H40" s="325"/>
      <c r="I40" s="325"/>
      <c r="J40" s="325"/>
      <c r="K40" s="327">
        <v>321.938748017178</v>
      </c>
      <c r="L40" s="327">
        <v>470.82149495105813</v>
      </c>
      <c r="M40" s="327">
        <v>67.923432816187571</v>
      </c>
      <c r="N40" s="327">
        <v>425.84934595891201</v>
      </c>
      <c r="O40" s="327">
        <v>353.09411072851782</v>
      </c>
      <c r="P40" s="327">
        <v>77.547069756644873</v>
      </c>
      <c r="Q40" s="327">
        <v>211.02515688474486</v>
      </c>
      <c r="R40" s="327">
        <v>467.06057298719384</v>
      </c>
      <c r="S40" s="327">
        <v>58.156677061167635</v>
      </c>
      <c r="T40" s="327">
        <v>471.71868959647156</v>
      </c>
      <c r="U40" s="327">
        <v>231.44694626068789</v>
      </c>
      <c r="V40" s="327">
        <v>76.927623786126048</v>
      </c>
      <c r="W40" s="327">
        <v>575.40766278484932</v>
      </c>
      <c r="X40" s="327">
        <v>517.3688853638721</v>
      </c>
      <c r="Y40" s="327">
        <v>38.120673501760358</v>
      </c>
      <c r="Z40" s="327">
        <v>529.00607072387504</v>
      </c>
      <c r="AA40" s="327">
        <v>631.09227531241538</v>
      </c>
      <c r="AB40" s="331">
        <v>85.213698765814215</v>
      </c>
      <c r="AC40" s="153"/>
      <c r="AD40" s="154"/>
      <c r="AE40" s="155"/>
      <c r="AF40" s="153"/>
      <c r="AG40" s="154"/>
      <c r="AH40" s="155"/>
      <c r="AI40" s="153"/>
      <c r="AJ40" s="154"/>
      <c r="AK40" s="155"/>
      <c r="AL40" s="153"/>
      <c r="AM40" s="154"/>
      <c r="AN40" s="155"/>
      <c r="AO40" s="153"/>
      <c r="AP40" s="154"/>
      <c r="AQ40" s="155"/>
      <c r="AR40" s="153"/>
      <c r="AS40" s="154"/>
      <c r="AT40" s="155"/>
      <c r="AU40" s="153"/>
      <c r="AV40" s="154"/>
      <c r="AW40" s="155"/>
      <c r="AX40" s="153"/>
      <c r="AY40" s="154"/>
      <c r="AZ40" s="155"/>
      <c r="BA40" s="153"/>
      <c r="BB40" s="154"/>
      <c r="BC40" s="155"/>
      <c r="BD40" s="153"/>
      <c r="BE40" s="154"/>
      <c r="BF40" s="155"/>
      <c r="BG40" s="153"/>
      <c r="BH40" s="154"/>
      <c r="BI40" s="155"/>
      <c r="BJ40" s="153">
        <v>119.8207681</v>
      </c>
      <c r="BK40" s="154">
        <v>12.35561878</v>
      </c>
      <c r="BL40" s="155">
        <v>69.823613089999995</v>
      </c>
      <c r="BM40" s="153">
        <v>26.79002625</v>
      </c>
      <c r="BN40" s="154">
        <v>3.7165354330000002</v>
      </c>
      <c r="BO40" s="155">
        <v>28.493438319999999</v>
      </c>
      <c r="BP40" s="153">
        <v>11.8030303</v>
      </c>
      <c r="BQ40" s="154">
        <v>1.5833333329999999</v>
      </c>
      <c r="BR40" s="155">
        <v>5.6136363640000004</v>
      </c>
      <c r="BS40" s="153">
        <v>5.4</v>
      </c>
      <c r="BT40" s="154">
        <v>0.9</v>
      </c>
      <c r="BU40" s="155">
        <v>2.7</v>
      </c>
      <c r="BV40" s="153">
        <v>30.080000000000023</v>
      </c>
      <c r="BW40" s="154">
        <v>1.2800000000000011</v>
      </c>
      <c r="BX40" s="155">
        <v>25.600000000000023</v>
      </c>
      <c r="BY40" s="153">
        <v>3.8434567901234593</v>
      </c>
      <c r="BZ40" s="154">
        <v>71.103950617283999</v>
      </c>
      <c r="CA40" s="155">
        <v>2.8825925925925944</v>
      </c>
      <c r="CB40" s="153">
        <v>15.036338028169029</v>
      </c>
      <c r="CC40" s="154">
        <v>34.249436619718345</v>
      </c>
      <c r="CD40" s="155">
        <v>10.024225352112685</v>
      </c>
      <c r="CE40" s="153">
        <v>1.6028070175438611</v>
      </c>
      <c r="CF40" s="154">
        <v>20.035087719298264</v>
      </c>
      <c r="CG40" s="155">
        <v>24.042105263157914</v>
      </c>
      <c r="CH40" s="153"/>
      <c r="CI40" s="154"/>
      <c r="CJ40" s="155"/>
      <c r="CK40" s="153"/>
      <c r="CL40" s="154"/>
      <c r="CM40" s="155"/>
      <c r="CN40" s="153"/>
      <c r="CO40" s="154"/>
      <c r="CP40" s="155"/>
    </row>
    <row r="41" spans="1:172" ht="16.5" thickBot="1" x14ac:dyDescent="0.3">
      <c r="A41" s="3"/>
      <c r="B41" s="996"/>
      <c r="C41" s="55" t="s">
        <v>202</v>
      </c>
      <c r="D41" s="50">
        <v>27</v>
      </c>
      <c r="E41" s="325">
        <v>667.91580777061836</v>
      </c>
      <c r="F41" s="325">
        <v>1480.482057332511</v>
      </c>
      <c r="G41" s="325">
        <v>384.6571348968705</v>
      </c>
      <c r="H41" s="325"/>
      <c r="I41" s="325"/>
      <c r="J41" s="325"/>
      <c r="K41" s="330">
        <v>9.9568684953766251</v>
      </c>
      <c r="L41" s="330">
        <v>14.561489534568807</v>
      </c>
      <c r="M41" s="330">
        <v>2.1007247262738389</v>
      </c>
      <c r="N41" s="330">
        <v>13.17059832862617</v>
      </c>
      <c r="O41" s="330">
        <v>10.92043641428404</v>
      </c>
      <c r="P41" s="330">
        <v>2.3983629821642722</v>
      </c>
      <c r="Q41" s="330">
        <v>6.5265512438580799</v>
      </c>
      <c r="R41" s="330">
        <v>14.445172360428671</v>
      </c>
      <c r="S41" s="330">
        <v>1.7986601152938491</v>
      </c>
      <c r="T41" s="330">
        <v>14.589237822571306</v>
      </c>
      <c r="U41" s="330">
        <v>7.1581529771346766</v>
      </c>
      <c r="V41" s="330">
        <v>2.3792048593647195</v>
      </c>
      <c r="W41" s="330">
        <v>17.796113282005649</v>
      </c>
      <c r="X41" s="330">
        <v>16.001099547336253</v>
      </c>
      <c r="Y41" s="330">
        <v>1.1789899021162995</v>
      </c>
      <c r="Z41" s="330">
        <v>16.361012496614762</v>
      </c>
      <c r="AA41" s="330">
        <v>19.518317793167512</v>
      </c>
      <c r="AB41" s="332">
        <v>2.6354752195612718</v>
      </c>
      <c r="AC41" s="327">
        <v>0</v>
      </c>
      <c r="AD41" s="157"/>
      <c r="AE41" s="158"/>
      <c r="AF41" s="156"/>
      <c r="AG41" s="157"/>
      <c r="AH41" s="158"/>
      <c r="AI41" s="156"/>
      <c r="AJ41" s="157"/>
      <c r="AK41" s="158"/>
      <c r="AL41" s="156"/>
      <c r="AM41" s="157"/>
      <c r="AN41" s="158"/>
      <c r="AO41" s="156"/>
      <c r="AP41" s="157"/>
      <c r="AQ41" s="158"/>
      <c r="AR41" s="156"/>
      <c r="AS41" s="157"/>
      <c r="AT41" s="158"/>
      <c r="AU41" s="156"/>
      <c r="AV41" s="157"/>
      <c r="AW41" s="158"/>
      <c r="AX41" s="156"/>
      <c r="AY41" s="157"/>
      <c r="AZ41" s="158"/>
      <c r="BA41" s="156"/>
      <c r="BB41" s="157"/>
      <c r="BC41" s="158"/>
      <c r="BD41" s="156"/>
      <c r="BE41" s="157"/>
      <c r="BF41" s="158"/>
      <c r="BG41" s="156"/>
      <c r="BH41" s="157"/>
      <c r="BI41" s="158"/>
      <c r="BJ41" s="156">
        <v>45.516737669999998</v>
      </c>
      <c r="BK41" s="157">
        <v>182.2057212</v>
      </c>
      <c r="BL41" s="158">
        <v>0.27754108300000002</v>
      </c>
      <c r="BM41" s="156">
        <v>36.68833652</v>
      </c>
      <c r="BN41" s="157">
        <v>307.82409180000002</v>
      </c>
      <c r="BO41" s="158">
        <v>6.4875717020000003</v>
      </c>
      <c r="BP41" s="156">
        <v>7.6486758300000002</v>
      </c>
      <c r="BQ41" s="157">
        <v>242.78377470000001</v>
      </c>
      <c r="BR41" s="158">
        <v>117.5675494</v>
      </c>
      <c r="BS41" s="156">
        <v>256.93055559999999</v>
      </c>
      <c r="BT41" s="157">
        <v>13.54166667</v>
      </c>
      <c r="BU41" s="158">
        <v>236.5277778</v>
      </c>
      <c r="BV41" s="156">
        <v>1806.9140194174756</v>
      </c>
      <c r="BW41" s="157">
        <v>907.67119741100328</v>
      </c>
      <c r="BX41" s="158">
        <v>290.454783171521</v>
      </c>
      <c r="BY41" s="156">
        <v>89.348015726179455</v>
      </c>
      <c r="BZ41" s="157">
        <v>2409.9485337650322</v>
      </c>
      <c r="CA41" s="158">
        <v>146.87345050878815</v>
      </c>
      <c r="CB41" s="156">
        <v>629.61452927215191</v>
      </c>
      <c r="CC41" s="157">
        <v>1592.3218314873418</v>
      </c>
      <c r="CD41" s="158">
        <v>276.75363924050635</v>
      </c>
      <c r="CE41" s="156">
        <v>145.78666666666663</v>
      </c>
      <c r="CF41" s="157">
        <v>1011.9866666666667</v>
      </c>
      <c r="CG41" s="158">
        <v>824.54666666666662</v>
      </c>
      <c r="CH41" s="156"/>
      <c r="CI41" s="157"/>
      <c r="CJ41" s="158"/>
      <c r="CK41" s="156"/>
      <c r="CL41" s="157"/>
      <c r="CM41" s="158"/>
      <c r="CN41" s="156"/>
      <c r="CO41" s="157"/>
      <c r="CP41" s="158"/>
    </row>
    <row r="42" spans="1:172" ht="15.75" x14ac:dyDescent="0.25">
      <c r="A42" s="3"/>
      <c r="B42" s="994"/>
      <c r="C42" s="56" t="s">
        <v>214</v>
      </c>
      <c r="D42" s="57"/>
      <c r="E42" s="323">
        <v>1081.6432692213923</v>
      </c>
      <c r="F42" s="323">
        <v>994.63015756020366</v>
      </c>
      <c r="G42" s="323">
        <v>38.375268703949097</v>
      </c>
      <c r="H42" s="323">
        <v>10.693069306930694</v>
      </c>
      <c r="I42" s="323">
        <v>12.356435643564357</v>
      </c>
      <c r="J42" s="323">
        <v>0.95049504950495056</v>
      </c>
      <c r="K42" s="323">
        <v>2.6732673267326734</v>
      </c>
      <c r="L42" s="333">
        <v>3.0891089108910892</v>
      </c>
      <c r="M42" s="334">
        <v>0.23762376237623764</v>
      </c>
      <c r="N42" s="334">
        <v>52.128712871287128</v>
      </c>
      <c r="O42" s="334">
        <v>60.237623762376245</v>
      </c>
      <c r="P42" s="334">
        <v>4.6336633663366333</v>
      </c>
      <c r="Q42" s="334">
        <v>56.584158415841578</v>
      </c>
      <c r="R42" s="333">
        <v>65.386138613861391</v>
      </c>
      <c r="S42" s="334">
        <v>5.0297029702970297</v>
      </c>
      <c r="T42" s="334">
        <v>49.455445544554451</v>
      </c>
      <c r="U42" s="334">
        <v>57.148514851485146</v>
      </c>
      <c r="V42" s="334">
        <v>4.3960396039603955</v>
      </c>
      <c r="W42" s="334">
        <v>122.52475247524754</v>
      </c>
      <c r="X42" s="334">
        <v>141.58415841584159</v>
      </c>
      <c r="Y42" s="334">
        <v>10.89108910891089</v>
      </c>
      <c r="Z42" s="334">
        <v>86.881188118811878</v>
      </c>
      <c r="AA42" s="334">
        <v>100.39603960396039</v>
      </c>
      <c r="AB42" s="333">
        <v>7.7227722772277225</v>
      </c>
      <c r="AC42" s="327">
        <v>0</v>
      </c>
      <c r="AD42" s="151"/>
      <c r="AE42" s="152"/>
      <c r="AF42" s="150"/>
      <c r="AG42" s="151"/>
      <c r="AH42" s="152"/>
      <c r="AI42" s="150"/>
      <c r="AJ42" s="151"/>
      <c r="AK42" s="152"/>
      <c r="AL42" s="150"/>
      <c r="AM42" s="151"/>
      <c r="AN42" s="152"/>
      <c r="AO42" s="150"/>
      <c r="AP42" s="151"/>
      <c r="AQ42" s="152"/>
      <c r="AR42" s="150"/>
      <c r="AS42" s="151"/>
      <c r="AT42" s="152"/>
      <c r="AU42" s="150"/>
      <c r="AV42" s="151"/>
      <c r="AW42" s="152"/>
      <c r="AX42" s="150"/>
      <c r="AY42" s="151"/>
      <c r="AZ42" s="152"/>
      <c r="BA42" s="150"/>
      <c r="BB42" s="151"/>
      <c r="BC42" s="152"/>
      <c r="BD42" s="150"/>
      <c r="BE42" s="151"/>
      <c r="BF42" s="152"/>
      <c r="BG42" s="150"/>
      <c r="BH42" s="151"/>
      <c r="BI42" s="152"/>
      <c r="BJ42" s="150">
        <v>538.11854076595785</v>
      </c>
      <c r="BK42" s="151">
        <v>766.23641322709409</v>
      </c>
      <c r="BL42" s="152">
        <v>19.888233374702899</v>
      </c>
      <c r="BM42" s="150">
        <v>203.70744155562744</v>
      </c>
      <c r="BN42" s="151">
        <v>591.62345508634007</v>
      </c>
      <c r="BO42" s="152">
        <v>94.537629398994994</v>
      </c>
      <c r="BP42" s="150">
        <v>427.280145333375</v>
      </c>
      <c r="BQ42" s="151">
        <v>478.30984484022929</v>
      </c>
      <c r="BR42" s="152">
        <v>108.75356140402698</v>
      </c>
      <c r="BS42" s="150">
        <v>729.10753591788773</v>
      </c>
      <c r="BT42" s="151">
        <v>950.5363641619191</v>
      </c>
      <c r="BU42" s="152">
        <v>73.247350522883835</v>
      </c>
      <c r="BV42" s="150">
        <v>2557.6985228431845</v>
      </c>
      <c r="BW42" s="151">
        <v>1137.1326248850537</v>
      </c>
      <c r="BX42" s="152">
        <v>39.85707992604177</v>
      </c>
      <c r="BY42" s="150">
        <v>538.80558699954986</v>
      </c>
      <c r="BZ42" s="151">
        <v>1667.1151017837235</v>
      </c>
      <c r="CA42" s="152">
        <v>35.317609538097578</v>
      </c>
      <c r="CB42" s="150">
        <v>515.65904356149269</v>
      </c>
      <c r="CC42" s="151">
        <v>540.86927669786053</v>
      </c>
      <c r="CD42" s="152">
        <v>17.120177027442669</v>
      </c>
      <c r="CE42" s="150">
        <v>714.40992348134182</v>
      </c>
      <c r="CF42" s="151">
        <v>633.40362687417655</v>
      </c>
      <c r="CG42" s="152">
        <v>61.20620832421438</v>
      </c>
      <c r="CH42" s="150"/>
      <c r="CI42" s="151"/>
      <c r="CJ42" s="152"/>
      <c r="CK42" s="150"/>
      <c r="CL42" s="151"/>
      <c r="CM42" s="152"/>
      <c r="CN42" s="150"/>
      <c r="CO42" s="151"/>
      <c r="CP42" s="152"/>
      <c r="CS42" s="44" t="s">
        <v>230</v>
      </c>
      <c r="CT42" s="44">
        <v>0.03</v>
      </c>
      <c r="CU42" s="44">
        <v>0.03</v>
      </c>
      <c r="CV42" s="44">
        <v>0.03</v>
      </c>
      <c r="CW42" s="44">
        <v>0.03</v>
      </c>
      <c r="CX42" s="44">
        <v>0.03</v>
      </c>
      <c r="CY42" s="44">
        <v>0.03</v>
      </c>
      <c r="CZ42" s="44">
        <v>0.03</v>
      </c>
      <c r="DA42" s="44">
        <v>0.03</v>
      </c>
      <c r="DB42" s="44">
        <v>0.03</v>
      </c>
      <c r="DC42" s="44">
        <v>0.03</v>
      </c>
      <c r="DD42" s="44">
        <v>0.03</v>
      </c>
      <c r="DE42" s="44">
        <v>0.03</v>
      </c>
      <c r="DF42" s="44">
        <v>0.03</v>
      </c>
      <c r="DG42" s="44">
        <v>0.03</v>
      </c>
      <c r="DH42" s="44">
        <v>0.03</v>
      </c>
      <c r="DI42" s="44">
        <v>0.03</v>
      </c>
      <c r="DJ42" s="44">
        <v>0.03</v>
      </c>
      <c r="DK42" s="44">
        <v>0.03</v>
      </c>
      <c r="ES42" s="44">
        <v>0</v>
      </c>
      <c r="ET42" s="44">
        <v>0</v>
      </c>
      <c r="EU42" s="44">
        <v>0</v>
      </c>
      <c r="EV42" s="44">
        <v>0</v>
      </c>
      <c r="EW42" s="44">
        <v>0</v>
      </c>
      <c r="EX42" s="44">
        <v>0</v>
      </c>
      <c r="EY42" s="44">
        <v>0</v>
      </c>
      <c r="EZ42" s="44">
        <v>0</v>
      </c>
      <c r="FA42" s="44">
        <v>0</v>
      </c>
      <c r="FB42" s="44">
        <v>0</v>
      </c>
      <c r="FC42" s="44">
        <v>0</v>
      </c>
      <c r="FD42" s="44">
        <v>0</v>
      </c>
      <c r="FE42" s="44">
        <v>0</v>
      </c>
      <c r="FF42" s="44">
        <v>0</v>
      </c>
      <c r="FG42" s="44">
        <v>0</v>
      </c>
      <c r="FH42" s="44">
        <v>0</v>
      </c>
      <c r="FI42" s="44">
        <v>0</v>
      </c>
      <c r="FJ42" s="44">
        <v>0</v>
      </c>
      <c r="FK42" s="44">
        <v>0</v>
      </c>
      <c r="FL42" s="44">
        <v>0</v>
      </c>
      <c r="FM42" s="44">
        <v>0</v>
      </c>
      <c r="FN42" s="44">
        <v>0</v>
      </c>
      <c r="FO42" s="44">
        <v>0</v>
      </c>
      <c r="FP42" s="44">
        <v>0</v>
      </c>
    </row>
    <row r="43" spans="1:172" ht="15.75" x14ac:dyDescent="0.25">
      <c r="A43" s="3"/>
      <c r="B43" s="995"/>
      <c r="C43" s="55" t="s">
        <v>201</v>
      </c>
      <c r="D43" s="50">
        <v>28</v>
      </c>
      <c r="E43" s="325">
        <v>618.0818681265099</v>
      </c>
      <c r="F43" s="325">
        <v>568.36009003440211</v>
      </c>
      <c r="G43" s="325">
        <v>21.928724973685199</v>
      </c>
      <c r="H43" s="325"/>
      <c r="I43" s="325"/>
      <c r="J43" s="325"/>
      <c r="K43" s="327">
        <v>2.5930693069306932</v>
      </c>
      <c r="L43" s="327">
        <v>442.57220525399464</v>
      </c>
      <c r="M43" s="327">
        <v>63.848026847216317</v>
      </c>
      <c r="N43" s="327">
        <v>400.29838520137724</v>
      </c>
      <c r="O43" s="327">
        <v>331.90846408480678</v>
      </c>
      <c r="P43" s="327">
        <v>72.894245571246188</v>
      </c>
      <c r="Q43" s="327">
        <v>198.36364747166016</v>
      </c>
      <c r="R43" s="327">
        <v>439.03693860796221</v>
      </c>
      <c r="S43" s="327">
        <v>54.66727643749757</v>
      </c>
      <c r="T43" s="327">
        <v>443.41556822068321</v>
      </c>
      <c r="U43" s="327">
        <v>217.56012948504662</v>
      </c>
      <c r="V43" s="327">
        <v>72.311966358958486</v>
      </c>
      <c r="W43" s="327">
        <v>540.88320301775832</v>
      </c>
      <c r="X43" s="327">
        <v>486.32675224203973</v>
      </c>
      <c r="Y43" s="327">
        <v>35.833433091654733</v>
      </c>
      <c r="Z43" s="327">
        <v>497.26570648044247</v>
      </c>
      <c r="AA43" s="327">
        <v>593.22673879367039</v>
      </c>
      <c r="AB43" s="331">
        <v>80.10087683986535</v>
      </c>
      <c r="AC43" s="153"/>
      <c r="AD43" s="154"/>
      <c r="AE43" s="155"/>
      <c r="AF43" s="153"/>
      <c r="AG43" s="154"/>
      <c r="AH43" s="155"/>
      <c r="AI43" s="153"/>
      <c r="AJ43" s="154"/>
      <c r="AK43" s="155"/>
      <c r="AL43" s="153"/>
      <c r="AM43" s="154"/>
      <c r="AN43" s="155"/>
      <c r="AO43" s="153"/>
      <c r="AP43" s="154"/>
      <c r="AQ43" s="155"/>
      <c r="AR43" s="153"/>
      <c r="AS43" s="154"/>
      <c r="AT43" s="155"/>
      <c r="AU43" s="153"/>
      <c r="AV43" s="154"/>
      <c r="AW43" s="155"/>
      <c r="AX43" s="153"/>
      <c r="AY43" s="154"/>
      <c r="AZ43" s="155"/>
      <c r="BA43" s="153"/>
      <c r="BB43" s="154"/>
      <c r="BC43" s="155"/>
      <c r="BD43" s="153"/>
      <c r="BE43" s="154"/>
      <c r="BF43" s="155"/>
      <c r="BG43" s="153"/>
      <c r="BH43" s="154"/>
      <c r="BI43" s="155"/>
      <c r="BJ43" s="153">
        <v>538.11854076595785</v>
      </c>
      <c r="BK43" s="154">
        <v>766.23641322709409</v>
      </c>
      <c r="BL43" s="155">
        <v>19.888233374702899</v>
      </c>
      <c r="BM43" s="153">
        <v>203.70744155562744</v>
      </c>
      <c r="BN43" s="154">
        <v>591.62345508634007</v>
      </c>
      <c r="BO43" s="155">
        <v>94.537629398994994</v>
      </c>
      <c r="BP43" s="153">
        <v>427.280145333375</v>
      </c>
      <c r="BQ43" s="154">
        <v>478.30984484022929</v>
      </c>
      <c r="BR43" s="155">
        <v>108.75356140402698</v>
      </c>
      <c r="BS43" s="153">
        <v>729.10753591788773</v>
      </c>
      <c r="BT43" s="154">
        <v>950.5363641619191</v>
      </c>
      <c r="BU43" s="155">
        <v>73.247350522883835</v>
      </c>
      <c r="BV43" s="153">
        <v>2557.6985228431845</v>
      </c>
      <c r="BW43" s="154">
        <v>1137.1326248850537</v>
      </c>
      <c r="BX43" s="155">
        <v>39.85707992604177</v>
      </c>
      <c r="BY43" s="153">
        <v>538.80558699954986</v>
      </c>
      <c r="BZ43" s="154">
        <v>1667.1151017837235</v>
      </c>
      <c r="CA43" s="155">
        <v>35.317609538097578</v>
      </c>
      <c r="CB43" s="153">
        <v>515.65904356149269</v>
      </c>
      <c r="CC43" s="154">
        <v>540.86927669786053</v>
      </c>
      <c r="CD43" s="155">
        <v>17.120177027442669</v>
      </c>
      <c r="CE43" s="153">
        <v>714.40992348134182</v>
      </c>
      <c r="CF43" s="154">
        <v>633.40362687417655</v>
      </c>
      <c r="CG43" s="155">
        <v>61.20620832421438</v>
      </c>
      <c r="CH43" s="153">
        <v>0</v>
      </c>
      <c r="CI43" s="154">
        <v>0</v>
      </c>
      <c r="CJ43" s="155">
        <v>0</v>
      </c>
      <c r="CK43" s="153">
        <v>0</v>
      </c>
      <c r="CL43" s="154">
        <v>0</v>
      </c>
      <c r="CM43" s="155">
        <v>0</v>
      </c>
      <c r="CN43" s="153">
        <v>0</v>
      </c>
      <c r="CO43" s="154">
        <v>0</v>
      </c>
      <c r="CP43" s="155">
        <v>0</v>
      </c>
    </row>
    <row r="44" spans="1:172" ht="16.5" thickBot="1" x14ac:dyDescent="0.3">
      <c r="A44" s="3"/>
      <c r="B44" s="996"/>
      <c r="C44" s="58" t="s">
        <v>202</v>
      </c>
      <c r="D44" s="52">
        <v>29</v>
      </c>
      <c r="E44" s="328">
        <v>0</v>
      </c>
      <c r="F44" s="328">
        <v>0</v>
      </c>
      <c r="G44" s="328">
        <v>0</v>
      </c>
      <c r="H44" s="328"/>
      <c r="I44" s="328"/>
      <c r="J44" s="328"/>
      <c r="K44" s="330">
        <v>8.0198019801980269E-2</v>
      </c>
      <c r="L44" s="330">
        <v>13.687800162494682</v>
      </c>
      <c r="M44" s="330">
        <v>1.9746812426974145</v>
      </c>
      <c r="N44" s="330">
        <v>12.380362428908597</v>
      </c>
      <c r="O44" s="330">
        <v>10.265210229426998</v>
      </c>
      <c r="P44" s="330">
        <v>2.2544612032344133</v>
      </c>
      <c r="Q44" s="330">
        <v>6.1349581692266213</v>
      </c>
      <c r="R44" s="330">
        <v>13.578462018802952</v>
      </c>
      <c r="S44" s="330">
        <v>1.6907405083762157</v>
      </c>
      <c r="T44" s="330">
        <v>13.713883553217045</v>
      </c>
      <c r="U44" s="330">
        <v>6.7286637985066022</v>
      </c>
      <c r="V44" s="330">
        <v>2.2364525678028429</v>
      </c>
      <c r="W44" s="330">
        <v>16.728346485085353</v>
      </c>
      <c r="X44" s="330">
        <v>15.041033574496112</v>
      </c>
      <c r="Y44" s="330">
        <v>1.1082505079893252</v>
      </c>
      <c r="Z44" s="330">
        <v>15.379351746817804</v>
      </c>
      <c r="AA44" s="330">
        <v>18.347218725577477</v>
      </c>
      <c r="AB44" s="332">
        <v>2.4773467063875927</v>
      </c>
      <c r="AC44" s="156"/>
      <c r="AD44" s="157"/>
      <c r="AE44" s="158"/>
      <c r="AF44" s="156"/>
      <c r="AG44" s="157"/>
      <c r="AH44" s="158"/>
      <c r="AI44" s="156"/>
      <c r="AJ44" s="157"/>
      <c r="AK44" s="158"/>
      <c r="AL44" s="156"/>
      <c r="AM44" s="157"/>
      <c r="AN44" s="158"/>
      <c r="AO44" s="156"/>
      <c r="AP44" s="157"/>
      <c r="AQ44" s="158"/>
      <c r="AR44" s="156"/>
      <c r="AS44" s="157"/>
      <c r="AT44" s="158"/>
      <c r="AU44" s="156"/>
      <c r="AV44" s="157"/>
      <c r="AW44" s="158"/>
      <c r="AX44" s="156"/>
      <c r="AY44" s="157"/>
      <c r="AZ44" s="158"/>
      <c r="BA44" s="156"/>
      <c r="BB44" s="157"/>
      <c r="BC44" s="158"/>
      <c r="BD44" s="156"/>
      <c r="BE44" s="157"/>
      <c r="BF44" s="158"/>
      <c r="BG44" s="156"/>
      <c r="BH44" s="157"/>
      <c r="BI44" s="158"/>
      <c r="BJ44" s="156">
        <v>0</v>
      </c>
      <c r="BK44" s="157">
        <v>0</v>
      </c>
      <c r="BL44" s="158">
        <v>0</v>
      </c>
      <c r="BM44" s="156">
        <v>0</v>
      </c>
      <c r="BN44" s="157">
        <v>0</v>
      </c>
      <c r="BO44" s="158">
        <v>0</v>
      </c>
      <c r="BP44" s="156">
        <v>0</v>
      </c>
      <c r="BQ44" s="157">
        <v>0</v>
      </c>
      <c r="BR44" s="158">
        <v>0</v>
      </c>
      <c r="BS44" s="156">
        <v>0</v>
      </c>
      <c r="BT44" s="157">
        <v>0</v>
      </c>
      <c r="BU44" s="158">
        <v>0</v>
      </c>
      <c r="BV44" s="156">
        <v>0</v>
      </c>
      <c r="BW44" s="157">
        <v>0</v>
      </c>
      <c r="BX44" s="158">
        <v>0</v>
      </c>
      <c r="BY44" s="156">
        <v>0</v>
      </c>
      <c r="BZ44" s="157">
        <v>0</v>
      </c>
      <c r="CA44" s="158">
        <v>0</v>
      </c>
      <c r="CB44" s="156">
        <v>0</v>
      </c>
      <c r="CC44" s="157">
        <v>0</v>
      </c>
      <c r="CD44" s="158">
        <v>0</v>
      </c>
      <c r="CE44" s="156">
        <v>0</v>
      </c>
      <c r="CF44" s="157">
        <v>0</v>
      </c>
      <c r="CG44" s="158">
        <v>0</v>
      </c>
      <c r="CH44" s="156">
        <v>0</v>
      </c>
      <c r="CI44" s="157">
        <v>0</v>
      </c>
      <c r="CJ44" s="158">
        <v>0</v>
      </c>
      <c r="CK44" s="156">
        <v>0</v>
      </c>
      <c r="CL44" s="157">
        <v>0</v>
      </c>
      <c r="CM44" s="158">
        <v>0</v>
      </c>
      <c r="CN44" s="156">
        <v>0</v>
      </c>
      <c r="CO44" s="157">
        <v>0</v>
      </c>
      <c r="CP44" s="158">
        <v>0</v>
      </c>
    </row>
    <row r="45" spans="1:172" ht="15.75" x14ac:dyDescent="0.25">
      <c r="A45" s="168" t="s">
        <v>746</v>
      </c>
      <c r="B45" s="997" t="s">
        <v>1455</v>
      </c>
      <c r="C45" s="146" t="s">
        <v>215</v>
      </c>
      <c r="D45" s="54"/>
      <c r="E45" s="325">
        <v>27190.490654788475</v>
      </c>
      <c r="F45" s="325">
        <v>25441.129601737299</v>
      </c>
      <c r="G45" s="325">
        <v>782.43572038933326</v>
      </c>
      <c r="H45" s="325">
        <v>9674.4216866550232</v>
      </c>
      <c r="I45" s="325">
        <v>8306.3216501583538</v>
      </c>
      <c r="J45" s="325">
        <v>32.573810392777858</v>
      </c>
      <c r="K45" s="325">
        <v>4008.8614376997357</v>
      </c>
      <c r="L45" s="325">
        <v>14707.669987993935</v>
      </c>
      <c r="M45" s="325">
        <v>485.14883640952218</v>
      </c>
      <c r="N45" s="325">
        <v>8814.384433247631</v>
      </c>
      <c r="O45" s="325">
        <v>12794.013225870631</v>
      </c>
      <c r="P45" s="325">
        <v>1677.3642018493626</v>
      </c>
      <c r="Q45" s="325">
        <v>11466.670311994509</v>
      </c>
      <c r="R45" s="325">
        <v>13494.047382366163</v>
      </c>
      <c r="S45" s="325">
        <v>1111.7874256876805</v>
      </c>
      <c r="T45" s="325">
        <v>3792.9170224571449</v>
      </c>
      <c r="U45" s="325">
        <v>17393.89861525593</v>
      </c>
      <c r="V45" s="325">
        <v>628.27459881191976</v>
      </c>
      <c r="W45" s="325">
        <v>5415.8301626690427</v>
      </c>
      <c r="X45" s="325">
        <v>5696.650985918548</v>
      </c>
      <c r="Y45" s="325">
        <v>417.21950882783727</v>
      </c>
      <c r="Z45" s="325">
        <v>2105.6635134350313</v>
      </c>
      <c r="AA45" s="325">
        <v>13072.153834851002</v>
      </c>
      <c r="AB45" s="325">
        <v>1594.4619668207463</v>
      </c>
      <c r="AC45" s="159">
        <v>1444.1457938013914</v>
      </c>
      <c r="AD45" s="160">
        <v>2214.5278304870335</v>
      </c>
      <c r="AE45" s="161">
        <v>283.326375711575</v>
      </c>
      <c r="AF45" s="159">
        <v>2356.4795534032819</v>
      </c>
      <c r="AG45" s="160">
        <v>2799.330885122411</v>
      </c>
      <c r="AH45" s="161">
        <v>223.90979956954533</v>
      </c>
      <c r="AI45" s="159">
        <v>2206.832938856016</v>
      </c>
      <c r="AJ45" s="160">
        <v>2435.2173570019727</v>
      </c>
      <c r="AK45" s="161">
        <v>114.94970414201184</v>
      </c>
      <c r="AL45" s="159">
        <v>6060.0931901062313</v>
      </c>
      <c r="AM45" s="160">
        <v>4466.5520453464405</v>
      </c>
      <c r="AN45" s="161">
        <v>381.35476454732839</v>
      </c>
      <c r="AO45" s="159">
        <v>4376.5329902540579</v>
      </c>
      <c r="AP45" s="160">
        <v>4730.8213013494915</v>
      </c>
      <c r="AQ45" s="161">
        <v>54.645708396450239</v>
      </c>
      <c r="AR45" s="159">
        <v>2148.9807500829738</v>
      </c>
      <c r="AS45" s="160">
        <v>6060.9401759044149</v>
      </c>
      <c r="AT45" s="161">
        <v>613.07907401261184</v>
      </c>
      <c r="AU45" s="159">
        <v>10757.652524544177</v>
      </c>
      <c r="AV45" s="160">
        <v>4994.4754207573633</v>
      </c>
      <c r="AW45" s="161">
        <v>368.87205469845719</v>
      </c>
      <c r="AX45" s="159">
        <v>19003.633812920467</v>
      </c>
      <c r="AY45" s="160">
        <v>10513.426578879244</v>
      </c>
      <c r="AZ45" s="161">
        <v>230.16012887409823</v>
      </c>
      <c r="BA45" s="159">
        <v>3472.7796020056076</v>
      </c>
      <c r="BB45" s="160">
        <v>15682.678341724779</v>
      </c>
      <c r="BC45" s="161">
        <v>238.90462936902566</v>
      </c>
      <c r="BD45" s="159">
        <v>21103.743197814147</v>
      </c>
      <c r="BE45" s="160">
        <v>6870.7933666170757</v>
      </c>
      <c r="BF45" s="161">
        <v>635.06654840924693</v>
      </c>
      <c r="BG45" s="159">
        <v>9935.9074191960462</v>
      </c>
      <c r="BH45" s="160">
        <v>23510.470424502648</v>
      </c>
      <c r="BI45" s="161">
        <v>621.03782921442132</v>
      </c>
      <c r="BJ45" s="159">
        <v>5669.5180233946048</v>
      </c>
      <c r="BK45" s="160">
        <v>29960.893315827168</v>
      </c>
      <c r="BL45" s="161">
        <v>1786.1649319646694</v>
      </c>
      <c r="BM45" s="159">
        <v>13763.983780861416</v>
      </c>
      <c r="BN45" s="160">
        <v>17024.736108608158</v>
      </c>
      <c r="BO45" s="161">
        <v>3839.0482669550074</v>
      </c>
      <c r="BP45" s="159">
        <v>15922.226173365525</v>
      </c>
      <c r="BQ45" s="160">
        <v>36683.61395052541</v>
      </c>
      <c r="BR45" s="161">
        <v>3562.7202106282493</v>
      </c>
      <c r="BS45" s="159">
        <v>21392.544887054177</v>
      </c>
      <c r="BT45" s="160">
        <v>20783.498670737012</v>
      </c>
      <c r="BU45" s="161">
        <v>2353.5790829758644</v>
      </c>
      <c r="BV45" s="159">
        <v>8317.036436909395</v>
      </c>
      <c r="BW45" s="160">
        <v>28294.538132295718</v>
      </c>
      <c r="BX45" s="161">
        <v>693.11828793774316</v>
      </c>
      <c r="BY45" s="159">
        <v>29079.814685314683</v>
      </c>
      <c r="BZ45" s="160">
        <v>6697.7062937062938</v>
      </c>
      <c r="CA45" s="161">
        <v>625.67832167832171</v>
      </c>
      <c r="CB45" s="159">
        <v>15429.473515922142</v>
      </c>
      <c r="CC45" s="160">
        <v>23949.610392273844</v>
      </c>
      <c r="CD45" s="161">
        <v>70.190534342605716</v>
      </c>
      <c r="CE45" s="159">
        <v>23368.836998014398</v>
      </c>
      <c r="CF45" s="160">
        <v>15611.716410609286</v>
      </c>
      <c r="CG45" s="161">
        <v>915.30372800356372</v>
      </c>
      <c r="CH45" s="159">
        <v>17231.61367029457</v>
      </c>
      <c r="CI45" s="160">
        <v>45079.780467469362</v>
      </c>
      <c r="CJ45" s="161">
        <v>364.40930240135731</v>
      </c>
      <c r="CK45" s="159">
        <v>74131.347186577215</v>
      </c>
      <c r="CL45" s="160">
        <v>12879.744973349972</v>
      </c>
      <c r="CM45" s="161">
        <v>2669.7517402809203</v>
      </c>
      <c r="CN45" s="159">
        <v>22775.312090486896</v>
      </c>
      <c r="CO45" s="160">
        <v>45574.810542456609</v>
      </c>
      <c r="CP45" s="161">
        <v>138.59812808082012</v>
      </c>
      <c r="CS45" s="44" t="s">
        <v>232</v>
      </c>
      <c r="CT45" s="44">
        <v>0.03</v>
      </c>
      <c r="CU45" s="44">
        <v>0.03</v>
      </c>
      <c r="CV45" s="44">
        <v>0.03</v>
      </c>
      <c r="CW45" s="44">
        <v>0.03</v>
      </c>
      <c r="CX45" s="44">
        <v>0.03</v>
      </c>
      <c r="CY45" s="44">
        <v>0.03</v>
      </c>
      <c r="CZ45" s="44">
        <v>0.03</v>
      </c>
      <c r="DA45" s="44">
        <v>0.03</v>
      </c>
      <c r="DB45" s="44">
        <v>0.03</v>
      </c>
      <c r="DC45" s="44">
        <v>0.03</v>
      </c>
      <c r="DD45" s="44">
        <v>0.03</v>
      </c>
      <c r="DE45" s="44">
        <v>0.03</v>
      </c>
      <c r="DF45" s="44">
        <v>0.03</v>
      </c>
      <c r="DG45" s="44">
        <v>0.03</v>
      </c>
      <c r="DH45" s="44">
        <v>0.03</v>
      </c>
      <c r="DI45" s="44">
        <v>0.03</v>
      </c>
      <c r="DJ45" s="44">
        <v>0.03</v>
      </c>
      <c r="DK45" s="44">
        <v>0.03</v>
      </c>
      <c r="ES45" s="59">
        <v>2.7020022701022568E-2</v>
      </c>
      <c r="ET45" s="44">
        <v>2.7020022701022568E-2</v>
      </c>
      <c r="EU45" s="44">
        <v>2.7020022701022568E-2</v>
      </c>
      <c r="EV45" s="60">
        <v>3.1266743966813622E-2</v>
      </c>
      <c r="EW45" s="44">
        <v>3.1266743966813622E-2</v>
      </c>
      <c r="EX45" s="44">
        <v>3.1266743966813622E-2</v>
      </c>
      <c r="EY45" s="61">
        <v>0.10703216922473104</v>
      </c>
      <c r="EZ45" s="44">
        <v>0.10703216922473104</v>
      </c>
      <c r="FA45" s="44">
        <v>0.10703216922473104</v>
      </c>
      <c r="FB45" s="62">
        <v>0.30242304097442685</v>
      </c>
      <c r="FC45" s="44">
        <v>0.30242304097442685</v>
      </c>
      <c r="FD45" s="44">
        <v>0.30242304097442685</v>
      </c>
      <c r="FE45" s="63">
        <v>0.19105189036085496</v>
      </c>
      <c r="FF45" s="44">
        <v>0.19105189036085496</v>
      </c>
      <c r="FG45" s="44">
        <v>0.19105189036085496</v>
      </c>
      <c r="FH45" s="44">
        <v>0.37293828208985919</v>
      </c>
      <c r="FI45" s="44">
        <v>0.37293828208985919</v>
      </c>
      <c r="FJ45" s="44">
        <v>0.37293828208985919</v>
      </c>
      <c r="FK45" s="44">
        <v>0.65691314118076594</v>
      </c>
      <c r="FL45" s="44">
        <v>0.65691314118076594</v>
      </c>
      <c r="FM45" s="44">
        <v>0.65691314118076594</v>
      </c>
      <c r="FN45" s="44">
        <v>0.81328323951170189</v>
      </c>
      <c r="FO45" s="44">
        <v>0.81328323951170189</v>
      </c>
      <c r="FP45" s="44">
        <v>0.81328323951170189</v>
      </c>
    </row>
    <row r="46" spans="1:172" ht="15.75" x14ac:dyDescent="0.25">
      <c r="A46" s="168" t="s">
        <v>747</v>
      </c>
      <c r="B46" s="998"/>
      <c r="C46" s="147" t="s">
        <v>201</v>
      </c>
      <c r="D46" s="50">
        <v>30</v>
      </c>
      <c r="E46" s="325">
        <v>3711.5824693667564</v>
      </c>
      <c r="F46" s="325">
        <v>6502.1781414986526</v>
      </c>
      <c r="G46" s="325">
        <v>240.27861502090587</v>
      </c>
      <c r="H46" s="325"/>
      <c r="I46" s="325"/>
      <c r="J46" s="325"/>
      <c r="K46" s="327">
        <v>3888.5955945687433</v>
      </c>
      <c r="L46" s="327">
        <v>14266.439888354116</v>
      </c>
      <c r="M46" s="327">
        <v>470.59437131723649</v>
      </c>
      <c r="N46" s="327">
        <v>8549.9529002502022</v>
      </c>
      <c r="O46" s="327">
        <v>12410.192829094511</v>
      </c>
      <c r="P46" s="327">
        <v>1627.0432757938818</v>
      </c>
      <c r="Q46" s="327">
        <v>11122.670202634674</v>
      </c>
      <c r="R46" s="327">
        <v>13089.225960895177</v>
      </c>
      <c r="S46" s="327">
        <v>1078.4338029170501</v>
      </c>
      <c r="T46" s="327">
        <v>3679.1295117834306</v>
      </c>
      <c r="U46" s="327">
        <v>16872.081656798251</v>
      </c>
      <c r="V46" s="327">
        <v>609.42636084756214</v>
      </c>
      <c r="W46" s="327">
        <v>5253.3552577889714</v>
      </c>
      <c r="X46" s="327">
        <v>5525.7514563409914</v>
      </c>
      <c r="Y46" s="327">
        <v>404.70292356300212</v>
      </c>
      <c r="Z46" s="327">
        <v>2042.4936080319803</v>
      </c>
      <c r="AA46" s="327">
        <v>12679.989219805471</v>
      </c>
      <c r="AB46" s="327">
        <v>1546.6281078161239</v>
      </c>
      <c r="AC46" s="162">
        <v>1333.1822581459785</v>
      </c>
      <c r="AD46" s="163">
        <v>2191.5604599048556</v>
      </c>
      <c r="AE46" s="164">
        <v>276.82575726932384</v>
      </c>
      <c r="AF46" s="162">
        <v>2080.9059857097513</v>
      </c>
      <c r="AG46" s="163">
        <v>2601.9949266793033</v>
      </c>
      <c r="AH46" s="164">
        <v>221.53611800923824</v>
      </c>
      <c r="AI46" s="162">
        <v>2000.1471744563512</v>
      </c>
      <c r="AJ46" s="163">
        <v>2176.7602526314313</v>
      </c>
      <c r="AK46" s="164">
        <v>106.55679067555631</v>
      </c>
      <c r="AL46" s="162">
        <v>5626.6540444672082</v>
      </c>
      <c r="AM46" s="163">
        <v>4105.9177593910199</v>
      </c>
      <c r="AN46" s="164">
        <v>346.37460126838005</v>
      </c>
      <c r="AO46" s="162">
        <v>3721.3149739448331</v>
      </c>
      <c r="AP46" s="163">
        <v>4309.644727454277</v>
      </c>
      <c r="AQ46" s="164">
        <v>47.805400252909962</v>
      </c>
      <c r="AR46" s="162">
        <v>1908.2003156117712</v>
      </c>
      <c r="AS46" s="163">
        <v>5161.9644528706085</v>
      </c>
      <c r="AT46" s="164">
        <v>525.98387922301367</v>
      </c>
      <c r="AU46" s="162">
        <v>10554.263953994221</v>
      </c>
      <c r="AV46" s="163">
        <v>4382.1953445386434</v>
      </c>
      <c r="AW46" s="164">
        <v>313.89169809035076</v>
      </c>
      <c r="AX46" s="162">
        <v>18453.964854759193</v>
      </c>
      <c r="AY46" s="163">
        <v>10152.081651611075</v>
      </c>
      <c r="AZ46" s="164">
        <v>198.20656368499203</v>
      </c>
      <c r="BA46" s="162">
        <v>3344.3688369466231</v>
      </c>
      <c r="BB46" s="163">
        <v>15279.177749803483</v>
      </c>
      <c r="BC46" s="164">
        <v>232.22366100119351</v>
      </c>
      <c r="BD46" s="162">
        <v>20181.286153705441</v>
      </c>
      <c r="BE46" s="163">
        <v>6600.9910032289508</v>
      </c>
      <c r="BF46" s="164">
        <v>612.70566863508839</v>
      </c>
      <c r="BG46" s="162">
        <v>9574.465917296</v>
      </c>
      <c r="BH46" s="163">
        <v>22838.71386240828</v>
      </c>
      <c r="BI46" s="164">
        <v>604.31240967257747</v>
      </c>
      <c r="BJ46" s="162">
        <v>5396.7916839982381</v>
      </c>
      <c r="BK46" s="163">
        <v>29161.72007958428</v>
      </c>
      <c r="BL46" s="164">
        <v>1757.4430179457211</v>
      </c>
      <c r="BM46" s="162">
        <v>13283.080606547424</v>
      </c>
      <c r="BN46" s="163">
        <v>16351.703076363099</v>
      </c>
      <c r="BO46" s="164">
        <v>3721.4084638152544</v>
      </c>
      <c r="BP46" s="162">
        <v>14942.949993240374</v>
      </c>
      <c r="BQ46" s="163">
        <v>35409.811288167119</v>
      </c>
      <c r="BR46" s="164">
        <v>3489.0741865542791</v>
      </c>
      <c r="BS46" s="162">
        <v>15821.949933856815</v>
      </c>
      <c r="BT46" s="163">
        <v>19533.891035320583</v>
      </c>
      <c r="BU46" s="164">
        <v>2291.4712939700971</v>
      </c>
      <c r="BV46" s="162">
        <v>4693.1654050486941</v>
      </c>
      <c r="BW46" s="163">
        <v>24652.201568123462</v>
      </c>
      <c r="BX46" s="164">
        <v>650.05794507217843</v>
      </c>
      <c r="BY46" s="162">
        <v>11922.891504437279</v>
      </c>
      <c r="BZ46" s="163">
        <v>4289.1274502883844</v>
      </c>
      <c r="CA46" s="164">
        <v>469.48023292714271</v>
      </c>
      <c r="CB46" s="162">
        <v>2799.5418791115208</v>
      </c>
      <c r="CC46" s="163">
        <v>8611.101587659934</v>
      </c>
      <c r="CD46" s="164">
        <v>46.002945825358005</v>
      </c>
      <c r="CE46" s="162">
        <v>1450.4075734109294</v>
      </c>
      <c r="CF46" s="163">
        <v>2851.1188535722786</v>
      </c>
      <c r="CG46" s="164">
        <v>340.21656761019398</v>
      </c>
      <c r="CH46" s="162">
        <v>751.80289170897618</v>
      </c>
      <c r="CI46" s="163">
        <v>2627.1180691980821</v>
      </c>
      <c r="CJ46" s="164">
        <v>65.788493474060971</v>
      </c>
      <c r="CK46" s="162">
        <v>3178.1957383804197</v>
      </c>
      <c r="CL46" s="163">
        <v>573.37420419555212</v>
      </c>
      <c r="CM46" s="164">
        <v>103.81437245937744</v>
      </c>
      <c r="CN46" s="162">
        <v>1185.0722934694736</v>
      </c>
      <c r="CO46" s="163">
        <v>1911.205257452873</v>
      </c>
      <c r="CP46" s="164">
        <v>6.5897477780297544</v>
      </c>
    </row>
    <row r="47" spans="1:172" ht="16.5" thickBot="1" x14ac:dyDescent="0.3">
      <c r="A47" s="168" t="s">
        <v>748</v>
      </c>
      <c r="B47" s="999"/>
      <c r="C47" s="147" t="s">
        <v>202</v>
      </c>
      <c r="D47" s="50">
        <v>31</v>
      </c>
      <c r="E47" s="325">
        <v>23478.908185421715</v>
      </c>
      <c r="F47" s="325">
        <v>18938.951460238644</v>
      </c>
      <c r="G47" s="325">
        <v>542.15710536842721</v>
      </c>
      <c r="H47" s="325"/>
      <c r="I47" s="325"/>
      <c r="J47" s="325"/>
      <c r="K47" s="330">
        <v>120.26584313099238</v>
      </c>
      <c r="L47" s="327">
        <v>441.23009963981895</v>
      </c>
      <c r="M47" s="327">
        <v>14.554465092285682</v>
      </c>
      <c r="N47" s="327">
        <v>264.4315329974288</v>
      </c>
      <c r="O47" s="327">
        <v>383.82039677612011</v>
      </c>
      <c r="P47" s="327">
        <v>50.320926055480868</v>
      </c>
      <c r="Q47" s="330">
        <v>344.00010935983482</v>
      </c>
      <c r="R47" s="327">
        <v>404.82142147098602</v>
      </c>
      <c r="S47" s="327">
        <v>33.353622770630409</v>
      </c>
      <c r="T47" s="327">
        <v>113.78751067371422</v>
      </c>
      <c r="U47" s="327">
        <v>521.81695845767899</v>
      </c>
      <c r="V47" s="327">
        <v>18.848237964357622</v>
      </c>
      <c r="W47" s="327">
        <v>162.47490488007134</v>
      </c>
      <c r="X47" s="327">
        <v>170.89952957755668</v>
      </c>
      <c r="Y47" s="327">
        <v>12.516585264835157</v>
      </c>
      <c r="Z47" s="327">
        <v>63.169905403050961</v>
      </c>
      <c r="AA47" s="327">
        <v>392.16461504553081</v>
      </c>
      <c r="AB47" s="327">
        <v>47.833859004622354</v>
      </c>
      <c r="AC47" s="165">
        <v>110.96353565541301</v>
      </c>
      <c r="AD47" s="166">
        <v>22.967370582178091</v>
      </c>
      <c r="AE47" s="167">
        <v>6.5006184422511524</v>
      </c>
      <c r="AF47" s="165">
        <v>275.57356769353044</v>
      </c>
      <c r="AG47" s="166">
        <v>197.33595844310753</v>
      </c>
      <c r="AH47" s="167">
        <v>2.3736815603070909</v>
      </c>
      <c r="AI47" s="165">
        <v>206.68576439966455</v>
      </c>
      <c r="AJ47" s="166">
        <v>258.45710437054151</v>
      </c>
      <c r="AK47" s="167">
        <v>8.3929134664555249</v>
      </c>
      <c r="AL47" s="165">
        <v>433.43914563902285</v>
      </c>
      <c r="AM47" s="166">
        <v>360.63428595542064</v>
      </c>
      <c r="AN47" s="167">
        <v>34.980163278948311</v>
      </c>
      <c r="AO47" s="165">
        <v>655.21801630922471</v>
      </c>
      <c r="AP47" s="166">
        <v>421.17657389521401</v>
      </c>
      <c r="AQ47" s="167">
        <v>6.8403081435402786</v>
      </c>
      <c r="AR47" s="165">
        <v>240.78043447120285</v>
      </c>
      <c r="AS47" s="166">
        <v>898.97572303380662</v>
      </c>
      <c r="AT47" s="167">
        <v>87.095194789598196</v>
      </c>
      <c r="AU47" s="165">
        <v>203.38857054995651</v>
      </c>
      <c r="AV47" s="166">
        <v>612.28007621871961</v>
      </c>
      <c r="AW47" s="167">
        <v>54.980356608106419</v>
      </c>
      <c r="AX47" s="165">
        <v>549.66895816127544</v>
      </c>
      <c r="AY47" s="166">
        <v>361.34492726816916</v>
      </c>
      <c r="AZ47" s="167">
        <v>31.95356518910619</v>
      </c>
      <c r="BA47" s="165">
        <v>128.41076505898445</v>
      </c>
      <c r="BB47" s="166">
        <v>403.5005919212972</v>
      </c>
      <c r="BC47" s="167">
        <v>6.6809683678321647</v>
      </c>
      <c r="BD47" s="165">
        <v>922.4570441087053</v>
      </c>
      <c r="BE47" s="166">
        <v>269.80236338812483</v>
      </c>
      <c r="BF47" s="167">
        <v>22.360879774158605</v>
      </c>
      <c r="BG47" s="165">
        <v>361.4415019000453</v>
      </c>
      <c r="BH47" s="166">
        <v>671.75656209436784</v>
      </c>
      <c r="BI47" s="167">
        <v>16.725419541843877</v>
      </c>
      <c r="BJ47" s="165">
        <v>272.72633939636671</v>
      </c>
      <c r="BK47" s="166">
        <v>799.1732362428902</v>
      </c>
      <c r="BL47" s="167">
        <v>28.721914018948269</v>
      </c>
      <c r="BM47" s="165">
        <v>480.90317431399126</v>
      </c>
      <c r="BN47" s="166">
        <v>673.03303224505726</v>
      </c>
      <c r="BO47" s="167">
        <v>117.63980313975298</v>
      </c>
      <c r="BP47" s="165">
        <v>979.27618012515086</v>
      </c>
      <c r="BQ47" s="166">
        <v>1273.8026623582955</v>
      </c>
      <c r="BR47" s="167">
        <v>73.646024073970466</v>
      </c>
      <c r="BS47" s="165">
        <v>5570.5949531973629</v>
      </c>
      <c r="BT47" s="166">
        <v>1249.6076354164288</v>
      </c>
      <c r="BU47" s="167">
        <v>62.107789005767359</v>
      </c>
      <c r="BV47" s="165">
        <v>3623.8710318607009</v>
      </c>
      <c r="BW47" s="166">
        <v>3642.3365641722576</v>
      </c>
      <c r="BX47" s="167">
        <v>43.060342865564678</v>
      </c>
      <c r="BY47" s="165">
        <v>17156.923180877406</v>
      </c>
      <c r="BZ47" s="166">
        <v>2408.5788434179094</v>
      </c>
      <c r="CA47" s="167">
        <v>156.198088751179</v>
      </c>
      <c r="CB47" s="165">
        <v>12629.931636810621</v>
      </c>
      <c r="CC47" s="166">
        <v>15338.50880461391</v>
      </c>
      <c r="CD47" s="167">
        <v>24.187588517247711</v>
      </c>
      <c r="CE47" s="165">
        <v>21918.42942460347</v>
      </c>
      <c r="CF47" s="166">
        <v>12760.597557037008</v>
      </c>
      <c r="CG47" s="167">
        <v>575.0871603933698</v>
      </c>
      <c r="CH47" s="165">
        <v>16479.810778585594</v>
      </c>
      <c r="CI47" s="166">
        <v>42452.662398271277</v>
      </c>
      <c r="CJ47" s="167">
        <v>298.62080892729631</v>
      </c>
      <c r="CK47" s="165">
        <v>70953.15144819679</v>
      </c>
      <c r="CL47" s="166">
        <v>12306.37076915442</v>
      </c>
      <c r="CM47" s="167">
        <v>2565.9373678215429</v>
      </c>
      <c r="CN47" s="165">
        <v>21590.239797017421</v>
      </c>
      <c r="CO47" s="166">
        <v>43663.605285003738</v>
      </c>
      <c r="CP47" s="167">
        <v>132.00838030279036</v>
      </c>
    </row>
    <row r="48" spans="1:172" ht="15.75" x14ac:dyDescent="0.25">
      <c r="A48" s="3"/>
      <c r="B48" s="994"/>
      <c r="C48" s="56" t="s">
        <v>216</v>
      </c>
      <c r="D48" s="57"/>
      <c r="E48" s="323">
        <v>124.76528896131202</v>
      </c>
      <c r="F48" s="323">
        <v>237.48980742461384</v>
      </c>
      <c r="G48" s="323">
        <v>71.954831526397328</v>
      </c>
      <c r="H48" s="323">
        <v>26.599781261244413</v>
      </c>
      <c r="I48" s="323">
        <v>345.7971563961774</v>
      </c>
      <c r="J48" s="323">
        <v>0</v>
      </c>
      <c r="K48" s="323">
        <v>0</v>
      </c>
      <c r="L48" s="323">
        <v>132.51604456903789</v>
      </c>
      <c r="M48" s="323">
        <v>265.03208913807578</v>
      </c>
      <c r="N48" s="323">
        <v>31.64454212553612</v>
      </c>
      <c r="O48" s="323">
        <v>253.15633700428896</v>
      </c>
      <c r="P48" s="323">
        <v>189.86725275321675</v>
      </c>
      <c r="Q48" s="323">
        <v>0</v>
      </c>
      <c r="R48" s="323">
        <v>202.86965299454269</v>
      </c>
      <c r="S48" s="323">
        <v>202.86965299454269</v>
      </c>
      <c r="T48" s="323">
        <v>0</v>
      </c>
      <c r="U48" s="323">
        <v>176.28523790656297</v>
      </c>
      <c r="V48" s="323">
        <v>68.555370296996699</v>
      </c>
      <c r="W48" s="323">
        <v>299.17839473671734</v>
      </c>
      <c r="X48" s="323">
        <v>23.013722672055177</v>
      </c>
      <c r="Y48" s="323">
        <v>23.013722672055177</v>
      </c>
      <c r="Z48" s="323">
        <v>42.285955164943928</v>
      </c>
      <c r="AA48" s="323">
        <v>845.71910329887851</v>
      </c>
      <c r="AB48" s="324">
        <v>42.285955164943928</v>
      </c>
      <c r="AC48" s="150"/>
      <c r="AD48" s="151"/>
      <c r="AE48" s="152"/>
      <c r="AF48" s="150"/>
      <c r="AG48" s="151"/>
      <c r="AH48" s="152"/>
      <c r="AI48" s="150"/>
      <c r="AJ48" s="151"/>
      <c r="AK48" s="152"/>
      <c r="AL48" s="150"/>
      <c r="AM48" s="151"/>
      <c r="AN48" s="152"/>
      <c r="AO48" s="150"/>
      <c r="AP48" s="151"/>
      <c r="AQ48" s="152"/>
      <c r="AR48" s="150"/>
      <c r="AS48" s="151"/>
      <c r="AT48" s="152"/>
      <c r="AU48" s="150"/>
      <c r="AV48" s="151"/>
      <c r="AW48" s="152"/>
      <c r="AX48" s="150"/>
      <c r="AY48" s="151"/>
      <c r="AZ48" s="152"/>
      <c r="BA48" s="150"/>
      <c r="BB48" s="151"/>
      <c r="BC48" s="152"/>
      <c r="BD48" s="150"/>
      <c r="BE48" s="151"/>
      <c r="BF48" s="152"/>
      <c r="BG48" s="150"/>
      <c r="BH48" s="151"/>
      <c r="BI48" s="152"/>
      <c r="BJ48" s="150">
        <v>100.24127074149332</v>
      </c>
      <c r="BK48" s="151">
        <v>527.54398371074217</v>
      </c>
      <c r="BL48" s="152">
        <v>31.061418911086186</v>
      </c>
      <c r="BM48" s="150">
        <v>295.38687075287908</v>
      </c>
      <c r="BN48" s="151">
        <v>395.37587417101008</v>
      </c>
      <c r="BO48" s="152">
        <v>80.842296565573093</v>
      </c>
      <c r="BP48" s="150">
        <v>163.38345740379344</v>
      </c>
      <c r="BQ48" s="151">
        <v>429.26458577747405</v>
      </c>
      <c r="BR48" s="152">
        <v>172.98717578485957</v>
      </c>
      <c r="BS48" s="150">
        <v>125.68296675338401</v>
      </c>
      <c r="BT48" s="151">
        <v>330.21241880894843</v>
      </c>
      <c r="BU48" s="152">
        <v>133.07064135139001</v>
      </c>
      <c r="BV48" s="150">
        <v>110.61604649948057</v>
      </c>
      <c r="BW48" s="151">
        <v>290.62643266012111</v>
      </c>
      <c r="BX48" s="152">
        <v>117.1180839510596</v>
      </c>
      <c r="BY48" s="150">
        <v>123.44510934576749</v>
      </c>
      <c r="BZ48" s="151">
        <v>324.33279703833432</v>
      </c>
      <c r="CA48" s="152">
        <v>130.70124215452969</v>
      </c>
      <c r="CB48" s="150">
        <v>65</v>
      </c>
      <c r="CC48" s="151">
        <v>90</v>
      </c>
      <c r="CD48" s="152">
        <v>18</v>
      </c>
      <c r="CE48" s="150">
        <v>200</v>
      </c>
      <c r="CF48" s="151">
        <v>245</v>
      </c>
      <c r="CG48" s="152">
        <v>22</v>
      </c>
      <c r="CH48" s="150"/>
      <c r="CI48" s="151"/>
      <c r="CJ48" s="152"/>
      <c r="CK48" s="150"/>
      <c r="CL48" s="151"/>
      <c r="CM48" s="152"/>
      <c r="CN48" s="150"/>
      <c r="CO48" s="151"/>
      <c r="CP48" s="152"/>
      <c r="CS48" s="44" t="s">
        <v>233</v>
      </c>
      <c r="CT48" s="44">
        <v>0.03</v>
      </c>
      <c r="CU48" s="44">
        <v>0.03</v>
      </c>
      <c r="CV48" s="44">
        <v>0.03</v>
      </c>
      <c r="CW48" s="44">
        <v>0.03</v>
      </c>
      <c r="CX48" s="44">
        <v>0.03</v>
      </c>
      <c r="CY48" s="44">
        <v>0.03</v>
      </c>
      <c r="CZ48" s="44">
        <v>0.03</v>
      </c>
      <c r="DA48" s="44">
        <v>0.03</v>
      </c>
      <c r="DB48" s="44">
        <v>0.03</v>
      </c>
      <c r="DC48" s="44">
        <v>0.03</v>
      </c>
      <c r="DD48" s="44">
        <v>0.03</v>
      </c>
      <c r="DE48" s="44">
        <v>0.03</v>
      </c>
      <c r="DF48" s="44">
        <v>0.03</v>
      </c>
      <c r="DG48" s="44">
        <v>0.03</v>
      </c>
      <c r="DH48" s="44">
        <v>0.03</v>
      </c>
      <c r="DI48" s="44">
        <v>0.03</v>
      </c>
      <c r="DJ48" s="44">
        <v>0.03</v>
      </c>
      <c r="DK48" s="44">
        <v>0.03</v>
      </c>
      <c r="ES48" s="44">
        <v>0.03</v>
      </c>
      <c r="ET48" s="44">
        <v>0.03</v>
      </c>
      <c r="EU48" s="44">
        <v>0.03</v>
      </c>
      <c r="EV48" s="44">
        <v>3.6999999999999998E-2</v>
      </c>
      <c r="EW48" s="44">
        <v>3.6999999999999998E-2</v>
      </c>
      <c r="EX48" s="44">
        <v>3.6999999999999998E-2</v>
      </c>
      <c r="EY48" s="44">
        <v>3.6999999999999998E-2</v>
      </c>
      <c r="EZ48" s="44">
        <v>3.6999999999999998E-2</v>
      </c>
      <c r="FA48" s="44">
        <v>3.6999999999999998E-2</v>
      </c>
      <c r="FB48" s="44">
        <v>0.154</v>
      </c>
      <c r="FC48" s="44">
        <v>0.154</v>
      </c>
      <c r="FD48" s="44">
        <v>0.154</v>
      </c>
      <c r="FE48" s="44">
        <v>0.69</v>
      </c>
      <c r="FF48" s="44">
        <v>0.69</v>
      </c>
      <c r="FG48" s="44">
        <v>0.69</v>
      </c>
      <c r="FH48" s="44">
        <v>1</v>
      </c>
      <c r="FI48" s="44">
        <v>1</v>
      </c>
      <c r="FJ48" s="44">
        <v>1</v>
      </c>
      <c r="FK48" s="44">
        <v>1</v>
      </c>
      <c r="FL48" s="44">
        <v>1</v>
      </c>
      <c r="FM48" s="44">
        <v>1</v>
      </c>
      <c r="FN48" s="44">
        <v>1</v>
      </c>
      <c r="FO48" s="44">
        <v>1</v>
      </c>
      <c r="FP48" s="44">
        <v>1</v>
      </c>
    </row>
    <row r="49" spans="1:172" ht="15.75" x14ac:dyDescent="0.25">
      <c r="A49" s="3"/>
      <c r="B49" s="995"/>
      <c r="C49" s="55" t="s">
        <v>201</v>
      </c>
      <c r="D49" s="50">
        <v>32</v>
      </c>
      <c r="E49" s="325">
        <v>4.8987106306912835</v>
      </c>
      <c r="F49" s="325">
        <v>12.870599160662508</v>
      </c>
      <c r="G49" s="325">
        <v>5.1866580035469259</v>
      </c>
      <c r="H49" s="325"/>
      <c r="I49" s="325"/>
      <c r="J49" s="325"/>
      <c r="K49" s="327">
        <v>0</v>
      </c>
      <c r="L49" s="327">
        <v>128.54056323196676</v>
      </c>
      <c r="M49" s="327">
        <v>257.08112646393351</v>
      </c>
      <c r="N49" s="327">
        <v>30.695205861770035</v>
      </c>
      <c r="O49" s="327">
        <v>245.56164689416028</v>
      </c>
      <c r="P49" s="327">
        <v>184.17123517062024</v>
      </c>
      <c r="Q49" s="327">
        <v>0</v>
      </c>
      <c r="R49" s="327">
        <v>196.7835634047064</v>
      </c>
      <c r="S49" s="327">
        <v>196.7835634047064</v>
      </c>
      <c r="T49" s="327">
        <v>0</v>
      </c>
      <c r="U49" s="327">
        <v>170.99668076936607</v>
      </c>
      <c r="V49" s="327">
        <v>66.498709188086792</v>
      </c>
      <c r="W49" s="327">
        <v>290.20304289461581</v>
      </c>
      <c r="X49" s="327">
        <v>22.323310991893521</v>
      </c>
      <c r="Y49" s="327">
        <v>22.323310991893521</v>
      </c>
      <c r="Z49" s="327">
        <v>41.017376509995607</v>
      </c>
      <c r="AA49" s="327">
        <v>820.34753019991217</v>
      </c>
      <c r="AB49" s="331">
        <v>41.017376509995607</v>
      </c>
      <c r="AC49" s="153"/>
      <c r="AD49" s="154"/>
      <c r="AE49" s="155"/>
      <c r="AF49" s="153"/>
      <c r="AG49" s="154"/>
      <c r="AH49" s="155"/>
      <c r="AI49" s="153"/>
      <c r="AJ49" s="154"/>
      <c r="AK49" s="155"/>
      <c r="AL49" s="153"/>
      <c r="AM49" s="154"/>
      <c r="AN49" s="155"/>
      <c r="AO49" s="153"/>
      <c r="AP49" s="154"/>
      <c r="AQ49" s="155"/>
      <c r="AR49" s="153"/>
      <c r="AS49" s="154"/>
      <c r="AT49" s="155"/>
      <c r="AU49" s="153"/>
      <c r="AV49" s="154"/>
      <c r="AW49" s="155"/>
      <c r="AX49" s="153"/>
      <c r="AY49" s="154"/>
      <c r="AZ49" s="155"/>
      <c r="BA49" s="153"/>
      <c r="BB49" s="154"/>
      <c r="BC49" s="155"/>
      <c r="BD49" s="153"/>
      <c r="BE49" s="154"/>
      <c r="BF49" s="155"/>
      <c r="BG49" s="153"/>
      <c r="BH49" s="154"/>
      <c r="BI49" s="155"/>
      <c r="BJ49" s="153">
        <v>97.234032619248524</v>
      </c>
      <c r="BK49" s="154">
        <v>511.71766419941991</v>
      </c>
      <c r="BL49" s="155">
        <v>30.129576343753598</v>
      </c>
      <c r="BM49" s="153">
        <v>284.45755653502255</v>
      </c>
      <c r="BN49" s="154">
        <v>380.74696682668269</v>
      </c>
      <c r="BO49" s="155">
        <v>77.85113159264688</v>
      </c>
      <c r="BP49" s="153">
        <v>157.33826947985307</v>
      </c>
      <c r="BQ49" s="154">
        <v>413.38179610370747</v>
      </c>
      <c r="BR49" s="155">
        <v>166.58665028081975</v>
      </c>
      <c r="BS49" s="153">
        <v>106.32778987336287</v>
      </c>
      <c r="BT49" s="154">
        <v>279.35970631237035</v>
      </c>
      <c r="BU49" s="155">
        <v>112.57776258327594</v>
      </c>
      <c r="BV49" s="153">
        <v>34.290974414838985</v>
      </c>
      <c r="BW49" s="154">
        <v>90.094194124637554</v>
      </c>
      <c r="BX49" s="155">
        <v>36.306606024828483</v>
      </c>
      <c r="BY49" s="153">
        <v>0</v>
      </c>
      <c r="BZ49" s="154">
        <v>0</v>
      </c>
      <c r="CA49" s="155">
        <v>0</v>
      </c>
      <c r="CB49" s="153">
        <v>0</v>
      </c>
      <c r="CC49" s="154">
        <v>0</v>
      </c>
      <c r="CD49" s="155">
        <v>0</v>
      </c>
      <c r="CE49" s="153">
        <v>0</v>
      </c>
      <c r="CF49" s="154">
        <v>0</v>
      </c>
      <c r="CG49" s="155">
        <v>0</v>
      </c>
      <c r="CH49" s="153">
        <v>0</v>
      </c>
      <c r="CI49" s="154">
        <v>0</v>
      </c>
      <c r="CJ49" s="155">
        <v>0</v>
      </c>
      <c r="CK49" s="153">
        <v>0</v>
      </c>
      <c r="CL49" s="154">
        <v>0</v>
      </c>
      <c r="CM49" s="155">
        <v>0</v>
      </c>
      <c r="CN49" s="153">
        <v>0</v>
      </c>
      <c r="CO49" s="154">
        <v>0</v>
      </c>
      <c r="CP49" s="155">
        <v>0</v>
      </c>
    </row>
    <row r="50" spans="1:172" ht="16.5" thickBot="1" x14ac:dyDescent="0.3">
      <c r="A50" s="3"/>
      <c r="B50" s="996"/>
      <c r="C50" s="58" t="s">
        <v>202</v>
      </c>
      <c r="D50" s="52">
        <v>33</v>
      </c>
      <c r="E50" s="328">
        <v>66.39574020434415</v>
      </c>
      <c r="F50" s="328">
        <v>122.83786222483113</v>
      </c>
      <c r="G50" s="328">
        <v>35.930388582965826</v>
      </c>
      <c r="H50" s="328"/>
      <c r="I50" s="328"/>
      <c r="J50" s="328"/>
      <c r="K50" s="330">
        <v>0</v>
      </c>
      <c r="L50" s="330">
        <v>3.9754813370711304</v>
      </c>
      <c r="M50" s="330">
        <v>7.9509626741422608</v>
      </c>
      <c r="N50" s="330">
        <v>0.94933626376608515</v>
      </c>
      <c r="O50" s="330">
        <v>7.5946901101286812</v>
      </c>
      <c r="P50" s="330">
        <v>5.6960175825965109</v>
      </c>
      <c r="Q50" s="330">
        <v>0</v>
      </c>
      <c r="R50" s="330">
        <v>6.0860895898362912</v>
      </c>
      <c r="S50" s="330">
        <v>6.0860895898362912</v>
      </c>
      <c r="T50" s="330">
        <v>0</v>
      </c>
      <c r="U50" s="330">
        <v>5.2885571371969036</v>
      </c>
      <c r="V50" s="330">
        <v>2.0566611089099069</v>
      </c>
      <c r="W50" s="330">
        <v>8.9753518421015315</v>
      </c>
      <c r="X50" s="330">
        <v>0.69041168016165599</v>
      </c>
      <c r="Y50" s="330">
        <v>0.69041168016165599</v>
      </c>
      <c r="Z50" s="330">
        <v>1.2685786549483211</v>
      </c>
      <c r="AA50" s="330">
        <v>25.371573098966337</v>
      </c>
      <c r="AB50" s="332">
        <v>1.2685786549483211</v>
      </c>
      <c r="AC50" s="156"/>
      <c r="AD50" s="157"/>
      <c r="AE50" s="158"/>
      <c r="AF50" s="156"/>
      <c r="AG50" s="157"/>
      <c r="AH50" s="158"/>
      <c r="AI50" s="156"/>
      <c r="AJ50" s="157"/>
      <c r="AK50" s="158"/>
      <c r="AL50" s="156"/>
      <c r="AM50" s="157"/>
      <c r="AN50" s="158"/>
      <c r="AO50" s="156"/>
      <c r="AP50" s="157"/>
      <c r="AQ50" s="158"/>
      <c r="AR50" s="156"/>
      <c r="AS50" s="157"/>
      <c r="AT50" s="158"/>
      <c r="AU50" s="156"/>
      <c r="AV50" s="157"/>
      <c r="AW50" s="158"/>
      <c r="AX50" s="156"/>
      <c r="AY50" s="157"/>
      <c r="AZ50" s="158"/>
      <c r="BA50" s="156"/>
      <c r="BB50" s="157"/>
      <c r="BC50" s="158"/>
      <c r="BD50" s="156"/>
      <c r="BE50" s="157"/>
      <c r="BF50" s="158"/>
      <c r="BG50" s="156"/>
      <c r="BH50" s="157"/>
      <c r="BI50" s="158"/>
      <c r="BJ50" s="156">
        <v>3.0072381222448001</v>
      </c>
      <c r="BK50" s="157">
        <v>15.826319511322254</v>
      </c>
      <c r="BL50" s="158">
        <v>0.93184256733258763</v>
      </c>
      <c r="BM50" s="156">
        <v>10.929314217856529</v>
      </c>
      <c r="BN50" s="157">
        <v>14.628907344327388</v>
      </c>
      <c r="BO50" s="158">
        <v>2.9911649729262137</v>
      </c>
      <c r="BP50" s="156">
        <v>6.0451879239403752</v>
      </c>
      <c r="BQ50" s="157">
        <v>15.882789673766581</v>
      </c>
      <c r="BR50" s="158">
        <v>6.4005255040398197</v>
      </c>
      <c r="BS50" s="156">
        <v>19.355176880021133</v>
      </c>
      <c r="BT50" s="157">
        <v>50.852712496578079</v>
      </c>
      <c r="BU50" s="158">
        <v>20.492878768114068</v>
      </c>
      <c r="BV50" s="156">
        <v>76.32507208464159</v>
      </c>
      <c r="BW50" s="157">
        <v>200.53223853548354</v>
      </c>
      <c r="BX50" s="158">
        <v>80.81147792623112</v>
      </c>
      <c r="BY50" s="156">
        <v>123.44510934576749</v>
      </c>
      <c r="BZ50" s="157">
        <v>324.33279703833432</v>
      </c>
      <c r="CA50" s="158">
        <v>130.70124215452969</v>
      </c>
      <c r="CB50" s="156">
        <v>65</v>
      </c>
      <c r="CC50" s="157">
        <v>90</v>
      </c>
      <c r="CD50" s="158">
        <v>18</v>
      </c>
      <c r="CE50" s="156">
        <v>200</v>
      </c>
      <c r="CF50" s="157">
        <v>245</v>
      </c>
      <c r="CG50" s="158">
        <v>22</v>
      </c>
      <c r="CH50" s="156">
        <v>0</v>
      </c>
      <c r="CI50" s="157">
        <v>0</v>
      </c>
      <c r="CJ50" s="158">
        <v>0</v>
      </c>
      <c r="CK50" s="156">
        <v>0</v>
      </c>
      <c r="CL50" s="157">
        <v>0</v>
      </c>
      <c r="CM50" s="158">
        <v>0</v>
      </c>
      <c r="CN50" s="156">
        <v>0</v>
      </c>
      <c r="CO50" s="157">
        <v>0</v>
      </c>
      <c r="CP50" s="158">
        <v>0</v>
      </c>
    </row>
    <row r="51" spans="1:172" ht="15.75" x14ac:dyDescent="0.25">
      <c r="A51" s="168" t="s">
        <v>749</v>
      </c>
      <c r="B51" s="1000" t="s">
        <v>1458</v>
      </c>
      <c r="C51" s="146" t="s">
        <v>217</v>
      </c>
      <c r="D51" s="54"/>
      <c r="E51" s="325">
        <v>857.51202286236889</v>
      </c>
      <c r="F51" s="325">
        <v>1522.5408666418882</v>
      </c>
      <c r="G51" s="325">
        <v>211.57142857142858</v>
      </c>
      <c r="H51" s="325">
        <v>403.84160506863776</v>
      </c>
      <c r="I51" s="325">
        <v>830.17317845828939</v>
      </c>
      <c r="J51" s="325">
        <v>457.62196409714892</v>
      </c>
      <c r="K51" s="325">
        <v>1919.9091726618706</v>
      </c>
      <c r="L51" s="325">
        <v>1101.5872302158273</v>
      </c>
      <c r="M51" s="325">
        <v>67.008992805755383</v>
      </c>
      <c r="N51" s="325">
        <v>544.77029733477116</v>
      </c>
      <c r="O51" s="325">
        <v>3687.3775997535049</v>
      </c>
      <c r="P51" s="325">
        <v>1999.7528886150053</v>
      </c>
      <c r="Q51" s="325">
        <v>396.88546469303571</v>
      </c>
      <c r="R51" s="325">
        <v>5773.8679932055329</v>
      </c>
      <c r="S51" s="325">
        <v>2773.8488231011888</v>
      </c>
      <c r="T51" s="325">
        <v>715.48643376485188</v>
      </c>
      <c r="U51" s="325">
        <v>3023.6722823195601</v>
      </c>
      <c r="V51" s="325">
        <v>2046.1478985635749</v>
      </c>
      <c r="W51" s="325">
        <v>296.82389059447388</v>
      </c>
      <c r="X51" s="325">
        <v>2703.0616801562933</v>
      </c>
      <c r="Y51" s="325">
        <v>885.01535026514091</v>
      </c>
      <c r="Z51" s="325">
        <v>402.48834745762713</v>
      </c>
      <c r="AA51" s="325">
        <v>2311.1959745762715</v>
      </c>
      <c r="AB51" s="325">
        <v>1153.5233050847457</v>
      </c>
      <c r="AC51" s="159">
        <v>284</v>
      </c>
      <c r="AD51" s="160">
        <v>3053</v>
      </c>
      <c r="AE51" s="161">
        <v>823</v>
      </c>
      <c r="AF51" s="159">
        <v>271</v>
      </c>
      <c r="AG51" s="160">
        <v>382</v>
      </c>
      <c r="AH51" s="161">
        <v>1060</v>
      </c>
      <c r="AI51" s="159">
        <v>232</v>
      </c>
      <c r="AJ51" s="160">
        <v>1230</v>
      </c>
      <c r="AK51" s="161">
        <v>182</v>
      </c>
      <c r="AL51" s="159">
        <v>163</v>
      </c>
      <c r="AM51" s="160">
        <v>1103</v>
      </c>
      <c r="AN51" s="161">
        <v>711</v>
      </c>
      <c r="AO51" s="159">
        <v>637</v>
      </c>
      <c r="AP51" s="160">
        <v>917</v>
      </c>
      <c r="AQ51" s="161">
        <v>485</v>
      </c>
      <c r="AR51" s="159">
        <v>316</v>
      </c>
      <c r="AS51" s="160">
        <v>1978</v>
      </c>
      <c r="AT51" s="161">
        <v>291</v>
      </c>
      <c r="AU51" s="159">
        <v>167.5867533522958</v>
      </c>
      <c r="AV51" s="160">
        <v>1599.7525396180415</v>
      </c>
      <c r="AW51" s="161">
        <v>755</v>
      </c>
      <c r="AX51" s="159">
        <v>683</v>
      </c>
      <c r="AY51" s="160">
        <v>622</v>
      </c>
      <c r="AZ51" s="161">
        <v>395</v>
      </c>
      <c r="BA51" s="159">
        <v>348</v>
      </c>
      <c r="BB51" s="160">
        <v>1684</v>
      </c>
      <c r="BC51" s="161">
        <v>99</v>
      </c>
      <c r="BD51" s="159">
        <v>566.8694877505568</v>
      </c>
      <c r="BE51" s="160">
        <v>1191.9305122494434</v>
      </c>
      <c r="BF51" s="161">
        <v>902</v>
      </c>
      <c r="BG51" s="159">
        <v>370.67880794701983</v>
      </c>
      <c r="BH51" s="160">
        <v>2052.201986754967</v>
      </c>
      <c r="BI51" s="161">
        <v>586</v>
      </c>
      <c r="BJ51" s="159">
        <v>466.77223427331887</v>
      </c>
      <c r="BK51" s="160">
        <v>1848.2221258134491</v>
      </c>
      <c r="BL51" s="161">
        <v>552</v>
      </c>
      <c r="BM51" s="159">
        <v>551.65878962536021</v>
      </c>
      <c r="BN51" s="160">
        <v>3157.1922190201731</v>
      </c>
      <c r="BO51" s="161">
        <v>744</v>
      </c>
      <c r="BP51" s="159">
        <v>353.39144736842104</v>
      </c>
      <c r="BQ51" s="160">
        <v>2017.8806390977443</v>
      </c>
      <c r="BR51" s="161">
        <v>941</v>
      </c>
      <c r="BS51" s="159">
        <v>201.33661315380633</v>
      </c>
      <c r="BT51" s="160">
        <v>1883.8751941998964</v>
      </c>
      <c r="BU51" s="161">
        <v>1382</v>
      </c>
      <c r="BV51" s="159">
        <v>359.34873583260679</v>
      </c>
      <c r="BW51" s="160">
        <v>872.95989537925016</v>
      </c>
      <c r="BX51" s="161">
        <v>315</v>
      </c>
      <c r="BY51" s="159">
        <v>862.78837814397218</v>
      </c>
      <c r="BZ51" s="160">
        <v>423.05464006938422</v>
      </c>
      <c r="CA51" s="161">
        <v>80</v>
      </c>
      <c r="CB51" s="159">
        <v>164.39872262773721</v>
      </c>
      <c r="CC51" s="160">
        <v>2175.9160583941607</v>
      </c>
      <c r="CD51" s="161">
        <v>42</v>
      </c>
      <c r="CE51" s="159">
        <v>757.51837372947614</v>
      </c>
      <c r="CF51" s="160">
        <v>345.34792806880375</v>
      </c>
      <c r="CG51" s="161">
        <v>627</v>
      </c>
      <c r="CH51" s="159">
        <v>1212</v>
      </c>
      <c r="CI51" s="160">
        <v>1240</v>
      </c>
      <c r="CJ51" s="161">
        <v>76</v>
      </c>
      <c r="CK51" s="159">
        <v>1184.5299497027893</v>
      </c>
      <c r="CL51" s="160">
        <v>1489.5075445816187</v>
      </c>
      <c r="CM51" s="161">
        <v>126</v>
      </c>
      <c r="CN51" s="159">
        <v>1462</v>
      </c>
      <c r="CO51" s="160">
        <v>4111</v>
      </c>
      <c r="CP51" s="161">
        <v>215</v>
      </c>
      <c r="CS51" s="44" t="s">
        <v>234</v>
      </c>
      <c r="CT51" s="44">
        <v>0.03</v>
      </c>
      <c r="CU51" s="44">
        <v>0.03</v>
      </c>
      <c r="CV51" s="44">
        <v>0.03</v>
      </c>
      <c r="CW51" s="44">
        <v>0.03</v>
      </c>
      <c r="CX51" s="44">
        <v>0.03</v>
      </c>
      <c r="CY51" s="44">
        <v>0.03</v>
      </c>
      <c r="CZ51" s="44">
        <v>0.03</v>
      </c>
      <c r="DA51" s="44">
        <v>0.03</v>
      </c>
      <c r="DB51" s="44">
        <v>0.03</v>
      </c>
      <c r="DC51" s="44">
        <v>0.03</v>
      </c>
      <c r="DD51" s="44">
        <v>0.03</v>
      </c>
      <c r="DE51" s="44">
        <v>0.03</v>
      </c>
      <c r="DF51" s="44">
        <v>0.03</v>
      </c>
      <c r="DG51" s="44">
        <v>0.03</v>
      </c>
      <c r="DH51" s="44">
        <v>0.03</v>
      </c>
      <c r="DI51" s="44">
        <v>0.03</v>
      </c>
      <c r="DJ51" s="44">
        <v>0.03</v>
      </c>
      <c r="DK51" s="44">
        <v>0.03</v>
      </c>
      <c r="ES51" s="44">
        <v>1.9978236382484606E-2</v>
      </c>
      <c r="ET51" s="44">
        <v>1.9978236382484606E-2</v>
      </c>
      <c r="EU51" s="44">
        <v>1.9978236382484606E-2</v>
      </c>
      <c r="EV51" s="44">
        <v>3.0631565120798475E-2</v>
      </c>
      <c r="EW51" s="44">
        <v>3.0631565120798475E-2</v>
      </c>
      <c r="EX51" s="44">
        <v>3.0631565120798475E-2</v>
      </c>
      <c r="EY51" s="44">
        <v>5.6979076768943898E-2</v>
      </c>
      <c r="EZ51" s="44">
        <v>5.6979076768943898E-2</v>
      </c>
      <c r="FA51" s="44">
        <v>5.6979076768943898E-2</v>
      </c>
      <c r="FB51" s="44">
        <v>4.1413852843210086E-2</v>
      </c>
      <c r="FC51" s="44">
        <v>4.1413852843210086E-2</v>
      </c>
      <c r="FD51" s="44">
        <v>4.1413852843210086E-2</v>
      </c>
      <c r="FE51" s="44">
        <v>1.2973667463408256E-2</v>
      </c>
      <c r="FF51" s="44">
        <v>1.2973667463408256E-2</v>
      </c>
      <c r="FG51" s="44">
        <v>1.2973667463408256E-2</v>
      </c>
      <c r="FH51" s="44">
        <v>1.0093458230144382E-2</v>
      </c>
      <c r="FI51" s="44">
        <v>1.0093458230144382E-2</v>
      </c>
      <c r="FJ51" s="44">
        <v>1.0093458230144382E-2</v>
      </c>
      <c r="FK51" s="44">
        <v>0</v>
      </c>
      <c r="FL51" s="44">
        <v>0</v>
      </c>
      <c r="FM51" s="44">
        <v>0</v>
      </c>
      <c r="FN51" s="44">
        <v>0</v>
      </c>
      <c r="FO51" s="44">
        <v>0</v>
      </c>
      <c r="FP51" s="44">
        <v>0</v>
      </c>
    </row>
    <row r="52" spans="1:172" ht="15.75" x14ac:dyDescent="0.25">
      <c r="A52" s="3"/>
      <c r="B52" s="1001"/>
      <c r="C52" s="147" t="s">
        <v>201</v>
      </c>
      <c r="D52" s="50">
        <v>34</v>
      </c>
      <c r="E52" s="325">
        <v>855.51202286236889</v>
      </c>
      <c r="F52" s="325">
        <v>1520.8265809276024</v>
      </c>
      <c r="G52" s="325">
        <v>206.28571428571428</v>
      </c>
      <c r="H52" s="325"/>
      <c r="I52" s="325"/>
      <c r="J52" s="325"/>
      <c r="K52" s="327">
        <v>1862.3118974820145</v>
      </c>
      <c r="L52" s="327">
        <v>1068.5396133093525</v>
      </c>
      <c r="M52" s="327">
        <v>64.99872302158272</v>
      </c>
      <c r="N52" s="327">
        <v>528.42718841472799</v>
      </c>
      <c r="O52" s="327">
        <v>3576.7562717608998</v>
      </c>
      <c r="P52" s="327">
        <v>1939.7603019565552</v>
      </c>
      <c r="Q52" s="327">
        <v>384.97890075224461</v>
      </c>
      <c r="R52" s="327">
        <v>5600.6519534093668</v>
      </c>
      <c r="S52" s="327">
        <v>2690.6333584081531</v>
      </c>
      <c r="T52" s="327">
        <v>694.02184075190632</v>
      </c>
      <c r="U52" s="327">
        <v>2932.9621138499733</v>
      </c>
      <c r="V52" s="327">
        <v>1984.7634616066675</v>
      </c>
      <c r="W52" s="327">
        <v>287.91917387663966</v>
      </c>
      <c r="X52" s="327">
        <v>2621.9698297516043</v>
      </c>
      <c r="Y52" s="327">
        <v>858.46488975718671</v>
      </c>
      <c r="Z52" s="327">
        <v>390.4136970338983</v>
      </c>
      <c r="AA52" s="327">
        <v>2241.8600953389832</v>
      </c>
      <c r="AB52" s="327">
        <v>1118.9176059322033</v>
      </c>
      <c r="AC52" s="162">
        <v>170.517</v>
      </c>
      <c r="AD52" s="163">
        <v>2915.0549999999998</v>
      </c>
      <c r="AE52" s="164">
        <v>822</v>
      </c>
      <c r="AF52" s="162">
        <v>253.51</v>
      </c>
      <c r="AG52" s="163">
        <v>230.422</v>
      </c>
      <c r="AH52" s="164">
        <v>1012</v>
      </c>
      <c r="AI52" s="162">
        <v>220.34</v>
      </c>
      <c r="AJ52" s="163">
        <v>1151.9880000000001</v>
      </c>
      <c r="AK52" s="164">
        <v>118</v>
      </c>
      <c r="AL52" s="162">
        <v>109.785</v>
      </c>
      <c r="AM52" s="163">
        <v>1050.0529999999999</v>
      </c>
      <c r="AN52" s="164">
        <v>666.78</v>
      </c>
      <c r="AO52" s="162">
        <v>569.37599999999998</v>
      </c>
      <c r="AP52" s="163">
        <v>621.93200000000002</v>
      </c>
      <c r="AQ52" s="164">
        <v>484</v>
      </c>
      <c r="AR52" s="162">
        <v>268.26</v>
      </c>
      <c r="AS52" s="163">
        <v>1767.6379999999999</v>
      </c>
      <c r="AT52" s="164">
        <v>195</v>
      </c>
      <c r="AU52" s="162">
        <v>167.5867533522958</v>
      </c>
      <c r="AV52" s="163">
        <v>1599.7525396180415</v>
      </c>
      <c r="AW52" s="164">
        <v>743</v>
      </c>
      <c r="AX52" s="162">
        <v>683</v>
      </c>
      <c r="AY52" s="163">
        <v>622</v>
      </c>
      <c r="AZ52" s="164">
        <v>349</v>
      </c>
      <c r="BA52" s="162">
        <v>337</v>
      </c>
      <c r="BB52" s="163">
        <v>1602</v>
      </c>
      <c r="BC52" s="164">
        <v>99</v>
      </c>
      <c r="BD52" s="162">
        <v>564.8694877505568</v>
      </c>
      <c r="BE52" s="163">
        <v>1006.9305122494433</v>
      </c>
      <c r="BF52" s="164">
        <v>888</v>
      </c>
      <c r="BG52" s="162">
        <v>335.67880794701983</v>
      </c>
      <c r="BH52" s="163">
        <v>2028.2019867549668</v>
      </c>
      <c r="BI52" s="164">
        <v>241</v>
      </c>
      <c r="BJ52" s="162">
        <v>466.77223427331887</v>
      </c>
      <c r="BK52" s="163">
        <v>1822.2221258134491</v>
      </c>
      <c r="BL52" s="164">
        <v>531</v>
      </c>
      <c r="BM52" s="162">
        <v>546.65878962536021</v>
      </c>
      <c r="BN52" s="163">
        <v>3127.1922190201731</v>
      </c>
      <c r="BO52" s="164">
        <v>729</v>
      </c>
      <c r="BP52" s="162">
        <v>294.39144736842104</v>
      </c>
      <c r="BQ52" s="163">
        <v>2007.8806390977443</v>
      </c>
      <c r="BR52" s="164">
        <v>934</v>
      </c>
      <c r="BS52" s="162">
        <v>201.33661315380633</v>
      </c>
      <c r="BT52" s="163">
        <v>1641.8751941998964</v>
      </c>
      <c r="BU52" s="164">
        <v>1376</v>
      </c>
      <c r="BV52" s="162">
        <v>356.34873583260679</v>
      </c>
      <c r="BW52" s="163">
        <v>872.95989537925016</v>
      </c>
      <c r="BX52" s="164">
        <v>278</v>
      </c>
      <c r="BY52" s="162">
        <v>856.78837814397218</v>
      </c>
      <c r="BZ52" s="163">
        <v>423.05464006938422</v>
      </c>
      <c r="CA52" s="164">
        <v>80</v>
      </c>
      <c r="CB52" s="162">
        <v>164.39872262773721</v>
      </c>
      <c r="CC52" s="163">
        <v>2175.9160583941607</v>
      </c>
      <c r="CD52" s="164">
        <v>42</v>
      </c>
      <c r="CE52" s="162">
        <v>757.51837372947614</v>
      </c>
      <c r="CF52" s="163">
        <v>345.34792806880375</v>
      </c>
      <c r="CG52" s="164">
        <v>627</v>
      </c>
      <c r="CH52" s="162">
        <v>1207</v>
      </c>
      <c r="CI52" s="163">
        <v>1228</v>
      </c>
      <c r="CJ52" s="164">
        <v>76</v>
      </c>
      <c r="CK52" s="162">
        <v>1184.5299497027893</v>
      </c>
      <c r="CL52" s="163">
        <v>1489.5075445816187</v>
      </c>
      <c r="CM52" s="164">
        <v>126</v>
      </c>
      <c r="CN52" s="162">
        <v>1462</v>
      </c>
      <c r="CO52" s="163">
        <v>4111</v>
      </c>
      <c r="CP52" s="164">
        <v>215</v>
      </c>
    </row>
    <row r="53" spans="1:172" ht="16.5" thickBot="1" x14ac:dyDescent="0.3">
      <c r="A53" s="3"/>
      <c r="B53" s="1002"/>
      <c r="C53" s="147" t="s">
        <v>202</v>
      </c>
      <c r="D53" s="50">
        <v>35</v>
      </c>
      <c r="E53" s="325">
        <v>2</v>
      </c>
      <c r="F53" s="325">
        <v>1.7142857142857142</v>
      </c>
      <c r="G53" s="325">
        <v>5.2857142857142856</v>
      </c>
      <c r="H53" s="325"/>
      <c r="I53" s="325"/>
      <c r="J53" s="325"/>
      <c r="K53" s="330">
        <v>57.597275179856069</v>
      </c>
      <c r="L53" s="327">
        <v>33.047616906474786</v>
      </c>
      <c r="M53" s="327">
        <v>2.0102697841726638</v>
      </c>
      <c r="N53" s="327">
        <v>16.343108920043164</v>
      </c>
      <c r="O53" s="327">
        <v>110.62132799260507</v>
      </c>
      <c r="P53" s="327">
        <v>59.992586658450136</v>
      </c>
      <c r="Q53" s="330">
        <v>11.906563940791102</v>
      </c>
      <c r="R53" s="327">
        <v>173.21603979616611</v>
      </c>
      <c r="S53" s="327">
        <v>83.215464693035756</v>
      </c>
      <c r="T53" s="327">
        <v>21.464593012945556</v>
      </c>
      <c r="U53" s="327">
        <v>90.710168469586733</v>
      </c>
      <c r="V53" s="327">
        <v>61.384436956907393</v>
      </c>
      <c r="W53" s="327">
        <v>8.9047167178342193</v>
      </c>
      <c r="X53" s="327">
        <v>81.091850404689012</v>
      </c>
      <c r="Y53" s="327">
        <v>26.550460507954199</v>
      </c>
      <c r="Z53" s="327">
        <v>12.074650423728826</v>
      </c>
      <c r="AA53" s="327">
        <v>69.335879237288282</v>
      </c>
      <c r="AB53" s="327">
        <v>34.605699152542456</v>
      </c>
      <c r="AC53" s="165">
        <v>113.483</v>
      </c>
      <c r="AD53" s="166">
        <v>137.94499999999999</v>
      </c>
      <c r="AE53" s="167">
        <v>1</v>
      </c>
      <c r="AF53" s="165">
        <v>17.490000000000002</v>
      </c>
      <c r="AG53" s="166">
        <v>151.578</v>
      </c>
      <c r="AH53" s="167">
        <v>48.222000000000001</v>
      </c>
      <c r="AI53" s="165">
        <v>11.66</v>
      </c>
      <c r="AJ53" s="166">
        <v>78.012</v>
      </c>
      <c r="AK53" s="167">
        <v>64</v>
      </c>
      <c r="AL53" s="165">
        <v>53.214999999999996</v>
      </c>
      <c r="AM53" s="166">
        <v>52.946999999999996</v>
      </c>
      <c r="AN53" s="167">
        <v>44.22</v>
      </c>
      <c r="AO53" s="165">
        <v>67.623999999999995</v>
      </c>
      <c r="AP53" s="166">
        <v>295.06799999999998</v>
      </c>
      <c r="AQ53" s="167">
        <v>23</v>
      </c>
      <c r="AR53" s="165">
        <v>47.74</v>
      </c>
      <c r="AS53" s="166">
        <v>210.36199999999999</v>
      </c>
      <c r="AT53" s="167">
        <v>96</v>
      </c>
      <c r="AU53" s="165">
        <v>0</v>
      </c>
      <c r="AV53" s="166">
        <v>0</v>
      </c>
      <c r="AW53" s="167">
        <v>12</v>
      </c>
      <c r="AX53" s="165">
        <v>0</v>
      </c>
      <c r="AY53" s="166">
        <v>0</v>
      </c>
      <c r="AZ53" s="167">
        <v>46</v>
      </c>
      <c r="BA53" s="165">
        <v>11</v>
      </c>
      <c r="BB53" s="166">
        <v>82</v>
      </c>
      <c r="BC53" s="167">
        <v>0</v>
      </c>
      <c r="BD53" s="165">
        <v>2</v>
      </c>
      <c r="BE53" s="166">
        <v>185</v>
      </c>
      <c r="BF53" s="167">
        <v>14</v>
      </c>
      <c r="BG53" s="165">
        <v>35</v>
      </c>
      <c r="BH53" s="166">
        <v>24</v>
      </c>
      <c r="BI53" s="167">
        <v>345</v>
      </c>
      <c r="BJ53" s="165">
        <v>0</v>
      </c>
      <c r="BK53" s="166">
        <v>26</v>
      </c>
      <c r="BL53" s="167">
        <v>21</v>
      </c>
      <c r="BM53" s="165">
        <v>5</v>
      </c>
      <c r="BN53" s="166">
        <v>30</v>
      </c>
      <c r="BO53" s="167">
        <v>15</v>
      </c>
      <c r="BP53" s="165">
        <v>59</v>
      </c>
      <c r="BQ53" s="166">
        <v>10</v>
      </c>
      <c r="BR53" s="167">
        <v>7</v>
      </c>
      <c r="BS53" s="165">
        <v>0</v>
      </c>
      <c r="BT53" s="166">
        <v>242</v>
      </c>
      <c r="BU53" s="167">
        <v>6</v>
      </c>
      <c r="BV53" s="165">
        <v>3</v>
      </c>
      <c r="BW53" s="166">
        <v>0</v>
      </c>
      <c r="BX53" s="167">
        <v>37</v>
      </c>
      <c r="BY53" s="165">
        <v>6</v>
      </c>
      <c r="BZ53" s="166">
        <v>0</v>
      </c>
      <c r="CA53" s="167">
        <v>0</v>
      </c>
      <c r="CB53" s="165">
        <v>0</v>
      </c>
      <c r="CC53" s="166">
        <v>0</v>
      </c>
      <c r="CD53" s="167">
        <v>0</v>
      </c>
      <c r="CE53" s="165">
        <v>0</v>
      </c>
      <c r="CF53" s="166">
        <v>0</v>
      </c>
      <c r="CG53" s="167">
        <v>0</v>
      </c>
      <c r="CH53" s="165">
        <v>5</v>
      </c>
      <c r="CI53" s="166">
        <v>12</v>
      </c>
      <c r="CJ53" s="167">
        <v>0</v>
      </c>
      <c r="CK53" s="165">
        <v>0</v>
      </c>
      <c r="CL53" s="166">
        <v>0</v>
      </c>
      <c r="CM53" s="167">
        <v>0</v>
      </c>
      <c r="CN53" s="165">
        <v>0</v>
      </c>
      <c r="CO53" s="166">
        <v>0</v>
      </c>
      <c r="CP53" s="167">
        <v>0</v>
      </c>
    </row>
    <row r="54" spans="1:172" ht="15.75" x14ac:dyDescent="0.25">
      <c r="A54" s="3"/>
      <c r="B54" s="994"/>
      <c r="C54" s="57" t="s">
        <v>86</v>
      </c>
      <c r="D54" s="57"/>
      <c r="E54" s="323">
        <v>516.20190575284903</v>
      </c>
      <c r="F54" s="323">
        <v>286.93240056094953</v>
      </c>
      <c r="G54" s="323">
        <v>46.498446050566656</v>
      </c>
      <c r="H54" s="323">
        <v>0</v>
      </c>
      <c r="I54" s="323">
        <v>0</v>
      </c>
      <c r="J54" s="323">
        <v>0</v>
      </c>
      <c r="K54" s="323">
        <v>0</v>
      </c>
      <c r="L54" s="323">
        <v>0</v>
      </c>
      <c r="M54" s="323">
        <v>0</v>
      </c>
      <c r="N54" s="323">
        <v>0</v>
      </c>
      <c r="O54" s="323">
        <v>0</v>
      </c>
      <c r="P54" s="323">
        <v>0</v>
      </c>
      <c r="Q54" s="323">
        <v>0</v>
      </c>
      <c r="R54" s="323">
        <v>0</v>
      </c>
      <c r="S54" s="323">
        <v>0</v>
      </c>
      <c r="T54" s="323">
        <v>0</v>
      </c>
      <c r="U54" s="323">
        <v>0</v>
      </c>
      <c r="V54" s="323">
        <v>0</v>
      </c>
      <c r="W54" s="323">
        <v>0</v>
      </c>
      <c r="X54" s="323">
        <v>0</v>
      </c>
      <c r="Y54" s="323">
        <v>0</v>
      </c>
      <c r="Z54" s="323">
        <v>0</v>
      </c>
      <c r="AA54" s="323">
        <v>0</v>
      </c>
      <c r="AB54" s="323">
        <v>0</v>
      </c>
      <c r="AC54" s="150"/>
      <c r="AD54" s="151"/>
      <c r="AE54" s="152"/>
      <c r="AF54" s="150"/>
      <c r="AG54" s="151"/>
      <c r="AH54" s="152"/>
      <c r="AI54" s="150"/>
      <c r="AJ54" s="151"/>
      <c r="AK54" s="152"/>
      <c r="AL54" s="150"/>
      <c r="AM54" s="151"/>
      <c r="AN54" s="152"/>
      <c r="AO54" s="150"/>
      <c r="AP54" s="151"/>
      <c r="AQ54" s="152"/>
      <c r="AR54" s="150"/>
      <c r="AS54" s="151"/>
      <c r="AT54" s="152"/>
      <c r="AU54" s="150"/>
      <c r="AV54" s="151"/>
      <c r="AW54" s="152"/>
      <c r="AX54" s="150"/>
      <c r="AY54" s="151"/>
      <c r="AZ54" s="152"/>
      <c r="BA54" s="150"/>
      <c r="BB54" s="151"/>
      <c r="BC54" s="152"/>
      <c r="BD54" s="150"/>
      <c r="BE54" s="151"/>
      <c r="BF54" s="152"/>
      <c r="BG54" s="150"/>
      <c r="BH54" s="151"/>
      <c r="BI54" s="152"/>
      <c r="BJ54" s="150">
        <v>121.17067113076924</v>
      </c>
      <c r="BK54" s="151">
        <v>229.97390688719037</v>
      </c>
      <c r="BL54" s="152">
        <v>16.940249930176083</v>
      </c>
      <c r="BM54" s="150">
        <v>150.12219789823973</v>
      </c>
      <c r="BN54" s="151">
        <v>178.85400172672067</v>
      </c>
      <c r="BO54" s="152">
        <v>48.155274334076942</v>
      </c>
      <c r="BP54" s="150">
        <v>737.03353734839516</v>
      </c>
      <c r="BQ54" s="151">
        <v>180.88104247736291</v>
      </c>
      <c r="BR54" s="152">
        <v>31.741868596610701</v>
      </c>
      <c r="BS54" s="150">
        <v>284.1199529570128</v>
      </c>
      <c r="BT54" s="151">
        <v>843.41771318575047</v>
      </c>
      <c r="BU54" s="152">
        <v>22.571083254546327</v>
      </c>
      <c r="BV54" s="150">
        <v>1713.0203977399115</v>
      </c>
      <c r="BW54" s="151">
        <v>352.18802580882186</v>
      </c>
      <c r="BX54" s="152">
        <v>111.10334879698702</v>
      </c>
      <c r="BY54" s="150">
        <v>34.519790598258417</v>
      </c>
      <c r="BZ54" s="151">
        <v>480.20151648368204</v>
      </c>
      <c r="CA54" s="152">
        <v>15.040394596688699</v>
      </c>
      <c r="CB54" s="150">
        <v>262.91308727892482</v>
      </c>
      <c r="CC54" s="151">
        <v>102.81251084178359</v>
      </c>
      <c r="CD54" s="152">
        <v>37.058265335201348</v>
      </c>
      <c r="CE54" s="150">
        <v>54.354347394301207</v>
      </c>
      <c r="CF54" s="151">
        <v>212.5275491095108</v>
      </c>
      <c r="CG54" s="152">
        <v>22.791775473389535</v>
      </c>
      <c r="CH54" s="150"/>
      <c r="CI54" s="151"/>
      <c r="CJ54" s="152"/>
      <c r="CK54" s="150"/>
      <c r="CL54" s="151"/>
      <c r="CM54" s="152"/>
      <c r="CN54" s="150"/>
      <c r="CO54" s="151"/>
      <c r="CP54" s="152"/>
      <c r="CS54" s="44" t="s">
        <v>231</v>
      </c>
      <c r="CT54" s="44">
        <v>0.03</v>
      </c>
      <c r="CU54" s="44">
        <v>0.03</v>
      </c>
      <c r="CV54" s="44">
        <v>0.03</v>
      </c>
      <c r="CW54" s="44">
        <v>0.03</v>
      </c>
      <c r="CX54" s="44">
        <v>0.03</v>
      </c>
      <c r="CY54" s="44">
        <v>0.03</v>
      </c>
      <c r="CZ54" s="44">
        <v>0.03</v>
      </c>
      <c r="DA54" s="44">
        <v>0.03</v>
      </c>
      <c r="DB54" s="44">
        <v>0.03</v>
      </c>
      <c r="DC54" s="44">
        <v>0.03</v>
      </c>
      <c r="DD54" s="44">
        <v>0.03</v>
      </c>
      <c r="DE54" s="44">
        <v>0.03</v>
      </c>
      <c r="DF54" s="44">
        <v>0.03</v>
      </c>
      <c r="DG54" s="44">
        <v>0.03</v>
      </c>
      <c r="DH54" s="44">
        <v>0.03</v>
      </c>
      <c r="DI54" s="44">
        <v>0.03</v>
      </c>
      <c r="DJ54" s="44">
        <v>0.03</v>
      </c>
      <c r="DK54" s="44">
        <v>0.03</v>
      </c>
      <c r="ES54" s="44">
        <v>0</v>
      </c>
      <c r="ET54" s="44">
        <v>0</v>
      </c>
      <c r="EU54" s="44">
        <v>0</v>
      </c>
      <c r="EV54" s="44">
        <v>0</v>
      </c>
      <c r="EW54" s="44">
        <v>0</v>
      </c>
      <c r="EX54" s="44">
        <v>0</v>
      </c>
      <c r="EY54" s="44">
        <v>0</v>
      </c>
      <c r="EZ54" s="44">
        <v>0</v>
      </c>
      <c r="FA54" s="44">
        <v>0</v>
      </c>
      <c r="FB54" s="44">
        <v>0</v>
      </c>
      <c r="FC54" s="44">
        <v>0</v>
      </c>
      <c r="FD54" s="44">
        <v>0</v>
      </c>
      <c r="FE54" s="44">
        <v>0</v>
      </c>
      <c r="FF54" s="44">
        <v>0</v>
      </c>
      <c r="FG54" s="44">
        <v>0</v>
      </c>
      <c r="FH54" s="44">
        <v>0</v>
      </c>
      <c r="FI54" s="44">
        <v>0</v>
      </c>
      <c r="FJ54" s="44">
        <v>0</v>
      </c>
      <c r="FK54" s="44">
        <v>0</v>
      </c>
      <c r="FL54" s="44">
        <v>0</v>
      </c>
      <c r="FM54" s="44">
        <v>0</v>
      </c>
      <c r="FN54" s="44">
        <v>0</v>
      </c>
      <c r="FO54" s="44">
        <v>0</v>
      </c>
      <c r="FP54" s="44">
        <v>0</v>
      </c>
    </row>
    <row r="55" spans="1:172" ht="15.75" x14ac:dyDescent="0.25">
      <c r="A55" s="3"/>
      <c r="B55" s="995"/>
      <c r="C55" s="50" t="s">
        <v>201</v>
      </c>
      <c r="D55" s="50"/>
      <c r="E55" s="325">
        <v>294.97251757305656</v>
      </c>
      <c r="F55" s="325">
        <v>163.96137174911402</v>
      </c>
      <c r="G55" s="325">
        <v>26.570540600323802</v>
      </c>
      <c r="H55" s="325"/>
      <c r="I55" s="325"/>
      <c r="J55" s="325"/>
      <c r="K55" s="327">
        <v>0</v>
      </c>
      <c r="L55" s="327">
        <v>0</v>
      </c>
      <c r="M55" s="327">
        <v>0</v>
      </c>
      <c r="N55" s="327">
        <v>0</v>
      </c>
      <c r="O55" s="327">
        <v>0</v>
      </c>
      <c r="P55" s="327">
        <v>0</v>
      </c>
      <c r="Q55" s="327">
        <v>0</v>
      </c>
      <c r="R55" s="327">
        <v>0</v>
      </c>
      <c r="S55" s="327">
        <v>0</v>
      </c>
      <c r="T55" s="327">
        <v>0</v>
      </c>
      <c r="U55" s="327">
        <v>0</v>
      </c>
      <c r="V55" s="327">
        <v>0</v>
      </c>
      <c r="W55" s="327">
        <v>0</v>
      </c>
      <c r="X55" s="327">
        <v>0</v>
      </c>
      <c r="Y55" s="327">
        <v>0</v>
      </c>
      <c r="Z55" s="327">
        <v>0</v>
      </c>
      <c r="AA55" s="327">
        <v>0</v>
      </c>
      <c r="AB55" s="327">
        <v>0</v>
      </c>
      <c r="AC55" s="153"/>
      <c r="AD55" s="154"/>
      <c r="AE55" s="155"/>
      <c r="AF55" s="153"/>
      <c r="AG55" s="154"/>
      <c r="AH55" s="155"/>
      <c r="AI55" s="153"/>
      <c r="AJ55" s="154"/>
      <c r="AK55" s="155"/>
      <c r="AL55" s="153"/>
      <c r="AM55" s="154"/>
      <c r="AN55" s="155"/>
      <c r="AO55" s="153"/>
      <c r="AP55" s="154"/>
      <c r="AQ55" s="155"/>
      <c r="AR55" s="153"/>
      <c r="AS55" s="154"/>
      <c r="AT55" s="155"/>
      <c r="AU55" s="153"/>
      <c r="AV55" s="154"/>
      <c r="AW55" s="155"/>
      <c r="AX55" s="153"/>
      <c r="AY55" s="154"/>
      <c r="AZ55" s="155"/>
      <c r="BA55" s="153"/>
      <c r="BB55" s="154"/>
      <c r="BC55" s="155"/>
      <c r="BD55" s="153"/>
      <c r="BE55" s="154"/>
      <c r="BF55" s="155"/>
      <c r="BG55" s="153"/>
      <c r="BH55" s="154"/>
      <c r="BI55" s="155"/>
      <c r="BJ55" s="153">
        <v>121.17067113076924</v>
      </c>
      <c r="BK55" s="154">
        <v>229.97390688719037</v>
      </c>
      <c r="BL55" s="155">
        <v>16.940249930176083</v>
      </c>
      <c r="BM55" s="153">
        <v>150.12219789823973</v>
      </c>
      <c r="BN55" s="154">
        <v>178.85400172672067</v>
      </c>
      <c r="BO55" s="155">
        <v>48.155274334076942</v>
      </c>
      <c r="BP55" s="153">
        <v>737.03353734839516</v>
      </c>
      <c r="BQ55" s="154">
        <v>180.88104247736291</v>
      </c>
      <c r="BR55" s="155">
        <v>31.741868596610701</v>
      </c>
      <c r="BS55" s="153">
        <v>284.1199529570128</v>
      </c>
      <c r="BT55" s="154">
        <v>843.41771318575047</v>
      </c>
      <c r="BU55" s="155">
        <v>22.571083254546327</v>
      </c>
      <c r="BV55" s="153">
        <v>1713.0203977399115</v>
      </c>
      <c r="BW55" s="154">
        <v>352.18802580882186</v>
      </c>
      <c r="BX55" s="155">
        <v>111.10334879698702</v>
      </c>
      <c r="BY55" s="153">
        <v>34.519790598258417</v>
      </c>
      <c r="BZ55" s="154">
        <v>480.20151648368204</v>
      </c>
      <c r="CA55" s="155">
        <v>15.040394596688699</v>
      </c>
      <c r="CB55" s="153">
        <v>262.91308727892482</v>
      </c>
      <c r="CC55" s="154">
        <v>102.81251084178359</v>
      </c>
      <c r="CD55" s="155">
        <v>37.058265335201348</v>
      </c>
      <c r="CE55" s="153">
        <v>54.354347394301207</v>
      </c>
      <c r="CF55" s="154">
        <v>212.5275491095108</v>
      </c>
      <c r="CG55" s="155">
        <v>22.791775473389535</v>
      </c>
      <c r="CH55" s="153">
        <v>0</v>
      </c>
      <c r="CI55" s="154">
        <v>0</v>
      </c>
      <c r="CJ55" s="155">
        <v>0</v>
      </c>
      <c r="CK55" s="153">
        <v>0</v>
      </c>
      <c r="CL55" s="154">
        <v>0</v>
      </c>
      <c r="CM55" s="155">
        <v>0</v>
      </c>
      <c r="CN55" s="153">
        <v>0</v>
      </c>
      <c r="CO55" s="154">
        <v>0</v>
      </c>
      <c r="CP55" s="155">
        <v>0</v>
      </c>
    </row>
    <row r="56" spans="1:172" ht="16.5" thickBot="1" x14ac:dyDescent="0.3">
      <c r="A56" s="3"/>
      <c r="B56" s="996"/>
      <c r="C56" s="52" t="s">
        <v>202</v>
      </c>
      <c r="D56" s="52"/>
      <c r="E56" s="328">
        <v>0</v>
      </c>
      <c r="F56" s="328">
        <v>0</v>
      </c>
      <c r="G56" s="328">
        <v>0</v>
      </c>
      <c r="H56" s="328"/>
      <c r="I56" s="328"/>
      <c r="J56" s="328"/>
      <c r="K56" s="330">
        <v>0</v>
      </c>
      <c r="L56" s="327">
        <v>0</v>
      </c>
      <c r="M56" s="327">
        <v>0</v>
      </c>
      <c r="N56" s="327">
        <v>0</v>
      </c>
      <c r="O56" s="327">
        <v>0</v>
      </c>
      <c r="P56" s="327">
        <v>0</v>
      </c>
      <c r="Q56" s="330">
        <v>0</v>
      </c>
      <c r="R56" s="327">
        <v>0</v>
      </c>
      <c r="S56" s="327">
        <v>0</v>
      </c>
      <c r="T56" s="327">
        <v>0</v>
      </c>
      <c r="U56" s="327">
        <v>0</v>
      </c>
      <c r="V56" s="327">
        <v>0</v>
      </c>
      <c r="W56" s="327">
        <v>0</v>
      </c>
      <c r="X56" s="327">
        <v>0</v>
      </c>
      <c r="Y56" s="327">
        <v>0</v>
      </c>
      <c r="Z56" s="327">
        <v>0</v>
      </c>
      <c r="AA56" s="327">
        <v>0</v>
      </c>
      <c r="AB56" s="327">
        <v>0</v>
      </c>
      <c r="AC56" s="156"/>
      <c r="AD56" s="157"/>
      <c r="AE56" s="158"/>
      <c r="AF56" s="156"/>
      <c r="AG56" s="157"/>
      <c r="AH56" s="158"/>
      <c r="AI56" s="156"/>
      <c r="AJ56" s="157"/>
      <c r="AK56" s="158"/>
      <c r="AL56" s="156"/>
      <c r="AM56" s="157"/>
      <c r="AN56" s="158"/>
      <c r="AO56" s="156"/>
      <c r="AP56" s="157"/>
      <c r="AQ56" s="158"/>
      <c r="AR56" s="156"/>
      <c r="AS56" s="157"/>
      <c r="AT56" s="158"/>
      <c r="AU56" s="156"/>
      <c r="AV56" s="157"/>
      <c r="AW56" s="158"/>
      <c r="AX56" s="156"/>
      <c r="AY56" s="157"/>
      <c r="AZ56" s="158"/>
      <c r="BA56" s="156"/>
      <c r="BB56" s="157"/>
      <c r="BC56" s="158"/>
      <c r="BD56" s="156"/>
      <c r="BE56" s="157"/>
      <c r="BF56" s="158"/>
      <c r="BG56" s="156"/>
      <c r="BH56" s="157"/>
      <c r="BI56" s="158"/>
      <c r="BJ56" s="156">
        <v>0</v>
      </c>
      <c r="BK56" s="157">
        <v>0</v>
      </c>
      <c r="BL56" s="158">
        <v>0</v>
      </c>
      <c r="BM56" s="156">
        <v>0</v>
      </c>
      <c r="BN56" s="157">
        <v>0</v>
      </c>
      <c r="BO56" s="158">
        <v>0</v>
      </c>
      <c r="BP56" s="156">
        <v>0</v>
      </c>
      <c r="BQ56" s="157">
        <v>0</v>
      </c>
      <c r="BR56" s="158">
        <v>0</v>
      </c>
      <c r="BS56" s="156">
        <v>0</v>
      </c>
      <c r="BT56" s="157">
        <v>0</v>
      </c>
      <c r="BU56" s="158">
        <v>0</v>
      </c>
      <c r="BV56" s="156">
        <v>0</v>
      </c>
      <c r="BW56" s="157">
        <v>0</v>
      </c>
      <c r="BX56" s="158">
        <v>0</v>
      </c>
      <c r="BY56" s="156">
        <v>0</v>
      </c>
      <c r="BZ56" s="157">
        <v>0</v>
      </c>
      <c r="CA56" s="158">
        <v>0</v>
      </c>
      <c r="CB56" s="156">
        <v>0</v>
      </c>
      <c r="CC56" s="157">
        <v>0</v>
      </c>
      <c r="CD56" s="158">
        <v>0</v>
      </c>
      <c r="CE56" s="156">
        <v>0</v>
      </c>
      <c r="CF56" s="157">
        <v>0</v>
      </c>
      <c r="CG56" s="158">
        <v>0</v>
      </c>
      <c r="CH56" s="156">
        <v>0</v>
      </c>
      <c r="CI56" s="157">
        <v>0</v>
      </c>
      <c r="CJ56" s="158">
        <v>0</v>
      </c>
      <c r="CK56" s="156">
        <v>0</v>
      </c>
      <c r="CL56" s="157">
        <v>0</v>
      </c>
      <c r="CM56" s="158">
        <v>0</v>
      </c>
      <c r="CN56" s="156">
        <v>0</v>
      </c>
      <c r="CO56" s="157">
        <v>0</v>
      </c>
      <c r="CP56" s="158">
        <v>0</v>
      </c>
    </row>
    <row r="57" spans="1:172" ht="15.75" x14ac:dyDescent="0.25">
      <c r="A57" s="168" t="s">
        <v>750</v>
      </c>
      <c r="B57" s="991" t="s">
        <v>1457</v>
      </c>
      <c r="C57" s="143" t="s">
        <v>218</v>
      </c>
      <c r="D57" s="57"/>
      <c r="E57" s="323">
        <v>202.1341929742625</v>
      </c>
      <c r="F57" s="323">
        <v>357.92898382523657</v>
      </c>
      <c r="G57" s="323">
        <v>187.91333299948084</v>
      </c>
      <c r="H57" s="323">
        <v>56.65748031496063</v>
      </c>
      <c r="I57" s="323">
        <v>108.95669291338582</v>
      </c>
      <c r="J57" s="323">
        <v>76.511811023622045</v>
      </c>
      <c r="K57" s="323">
        <v>139.5708661417323</v>
      </c>
      <c r="L57" s="323">
        <v>268.40551181102364</v>
      </c>
      <c r="M57" s="323">
        <v>188.48031496062993</v>
      </c>
      <c r="N57" s="323">
        <v>190.70078740157481</v>
      </c>
      <c r="O57" s="323">
        <v>366.73228346456693</v>
      </c>
      <c r="P57" s="323">
        <v>257.5275590551181</v>
      </c>
      <c r="Q57" s="323">
        <v>190.70078740157481</v>
      </c>
      <c r="R57" s="323">
        <v>366.73228346456693</v>
      </c>
      <c r="S57" s="323">
        <v>257.5275590551181</v>
      </c>
      <c r="T57" s="323">
        <v>199.2224409448819</v>
      </c>
      <c r="U57" s="323">
        <v>383.12007874015745</v>
      </c>
      <c r="V57" s="323">
        <v>269.03543307086613</v>
      </c>
      <c r="W57" s="323">
        <v>114.69685039370079</v>
      </c>
      <c r="X57" s="323">
        <v>220.57086614173227</v>
      </c>
      <c r="Y57" s="323">
        <v>154.88976377952756</v>
      </c>
      <c r="Z57" s="323">
        <v>238.14566929133858</v>
      </c>
      <c r="AA57" s="323">
        <v>457.9724409448819</v>
      </c>
      <c r="AB57" s="323">
        <v>321.59842519685037</v>
      </c>
      <c r="AC57" s="159">
        <v>36.109323793285789</v>
      </c>
      <c r="AD57" s="160">
        <v>173.90858197015876</v>
      </c>
      <c r="AE57" s="161">
        <v>517.84091451259007</v>
      </c>
      <c r="AF57" s="159">
        <v>87.556088940820672</v>
      </c>
      <c r="AG57" s="160">
        <v>280.78106962936135</v>
      </c>
      <c r="AH57" s="161">
        <v>517.84806551945417</v>
      </c>
      <c r="AI57" s="159">
        <v>88.986852191027751</v>
      </c>
      <c r="AJ57" s="160">
        <v>131.85396427224265</v>
      </c>
      <c r="AK57" s="161">
        <v>203.65918353672976</v>
      </c>
      <c r="AL57" s="159">
        <v>55.888675360329422</v>
      </c>
      <c r="AM57" s="160">
        <v>321.54111187371223</v>
      </c>
      <c r="AN57" s="161">
        <v>502.28675360329373</v>
      </c>
      <c r="AO57" s="159">
        <v>142.10000000000002</v>
      </c>
      <c r="AP57" s="160">
        <v>315.60000000000002</v>
      </c>
      <c r="AQ57" s="161">
        <v>806.3</v>
      </c>
      <c r="AR57" s="159">
        <v>105.17132856152421</v>
      </c>
      <c r="AS57" s="160">
        <v>462.23444592338899</v>
      </c>
      <c r="AT57" s="161">
        <v>323.5942255150868</v>
      </c>
      <c r="AU57" s="159">
        <v>59</v>
      </c>
      <c r="AV57" s="160">
        <v>931</v>
      </c>
      <c r="AW57" s="161">
        <v>693</v>
      </c>
      <c r="AX57" s="159">
        <v>50</v>
      </c>
      <c r="AY57" s="160">
        <v>442</v>
      </c>
      <c r="AZ57" s="161">
        <v>1163</v>
      </c>
      <c r="BA57" s="159">
        <v>156</v>
      </c>
      <c r="BB57" s="160">
        <v>232</v>
      </c>
      <c r="BC57" s="161">
        <v>275</v>
      </c>
      <c r="BD57" s="159">
        <v>326</v>
      </c>
      <c r="BE57" s="160">
        <v>488</v>
      </c>
      <c r="BF57" s="161">
        <v>125</v>
      </c>
      <c r="BG57" s="159">
        <v>70</v>
      </c>
      <c r="BH57" s="160">
        <v>458</v>
      </c>
      <c r="BI57" s="161">
        <v>146</v>
      </c>
      <c r="BJ57" s="159">
        <v>53</v>
      </c>
      <c r="BK57" s="160">
        <v>481</v>
      </c>
      <c r="BL57" s="161">
        <v>546</v>
      </c>
      <c r="BM57" s="159">
        <v>153</v>
      </c>
      <c r="BN57" s="160">
        <v>217</v>
      </c>
      <c r="BO57" s="161">
        <v>682</v>
      </c>
      <c r="BP57" s="159">
        <v>53</v>
      </c>
      <c r="BQ57" s="160">
        <v>145</v>
      </c>
      <c r="BR57" s="161">
        <v>75</v>
      </c>
      <c r="BS57" s="159">
        <v>240</v>
      </c>
      <c r="BT57" s="160">
        <v>535</v>
      </c>
      <c r="BU57" s="161">
        <v>120</v>
      </c>
      <c r="BV57" s="159">
        <v>28</v>
      </c>
      <c r="BW57" s="160">
        <v>331</v>
      </c>
      <c r="BX57" s="161">
        <v>208</v>
      </c>
      <c r="BY57" s="159">
        <v>22</v>
      </c>
      <c r="BZ57" s="160">
        <v>62</v>
      </c>
      <c r="CA57" s="161">
        <v>394</v>
      </c>
      <c r="CB57" s="159">
        <v>162.12312244727849</v>
      </c>
      <c r="CC57" s="160">
        <v>128.23071601233642</v>
      </c>
      <c r="CD57" s="161">
        <v>41.845161290322579</v>
      </c>
      <c r="CE57" s="159">
        <v>632</v>
      </c>
      <c r="CF57" s="160">
        <v>102</v>
      </c>
      <c r="CG57" s="161">
        <v>26</v>
      </c>
      <c r="CH57" s="159">
        <v>105.42522112034305</v>
      </c>
      <c r="CI57" s="160">
        <v>1326.313722862503</v>
      </c>
      <c r="CJ57" s="161">
        <v>68.486330742428294</v>
      </c>
      <c r="CK57" s="159">
        <v>57.64</v>
      </c>
      <c r="CL57" s="160">
        <v>150.77230769230769</v>
      </c>
      <c r="CM57" s="161">
        <v>414.76369230769222</v>
      </c>
      <c r="CN57" s="159">
        <v>407.75100725221597</v>
      </c>
      <c r="CO57" s="160">
        <v>405.18614020950849</v>
      </c>
      <c r="CP57" s="161">
        <v>162.29814665592264</v>
      </c>
      <c r="CS57" s="44" t="s">
        <v>218</v>
      </c>
      <c r="CT57" s="44">
        <v>0.03</v>
      </c>
      <c r="CU57" s="44">
        <v>0.03</v>
      </c>
      <c r="CV57" s="44">
        <v>0.03</v>
      </c>
      <c r="CW57" s="44">
        <v>0.03</v>
      </c>
      <c r="CX57" s="44">
        <v>0.03</v>
      </c>
      <c r="CY57" s="44">
        <v>0.03</v>
      </c>
      <c r="CZ57" s="44">
        <v>0.03</v>
      </c>
      <c r="DA57" s="44">
        <v>0.03</v>
      </c>
      <c r="DB57" s="44">
        <v>0.03</v>
      </c>
      <c r="DC57" s="44">
        <v>0.03</v>
      </c>
      <c r="DD57" s="44">
        <v>0.03</v>
      </c>
      <c r="DE57" s="44">
        <v>0.03</v>
      </c>
      <c r="DF57" s="44">
        <v>0.03</v>
      </c>
      <c r="DG57" s="44">
        <v>0.03</v>
      </c>
      <c r="DH57" s="44">
        <v>0.03</v>
      </c>
      <c r="DI57" s="44">
        <v>0.03</v>
      </c>
      <c r="DJ57" s="44">
        <v>0.03</v>
      </c>
      <c r="DK57" s="44">
        <v>0.03</v>
      </c>
      <c r="ES57" s="44">
        <v>0.36154826958105646</v>
      </c>
      <c r="ET57" s="44">
        <v>0.36154826958105646</v>
      </c>
      <c r="EU57" s="44">
        <v>0.36154826958105646</v>
      </c>
      <c r="EV57" s="44">
        <v>0.36681399631675876</v>
      </c>
      <c r="EW57" s="44">
        <v>0.36681399631675876</v>
      </c>
      <c r="EX57" s="44">
        <v>0.36681399631675876</v>
      </c>
      <c r="EY57" s="44">
        <v>0.28521126760563381</v>
      </c>
      <c r="EZ57" s="44">
        <v>0.28521126760563381</v>
      </c>
      <c r="FA57" s="44">
        <v>0.28521126760563381</v>
      </c>
      <c r="FB57" s="44">
        <v>5.5865921787709501E-2</v>
      </c>
      <c r="FC57" s="44">
        <v>5.5865921787709501E-2</v>
      </c>
      <c r="FD57" s="44">
        <v>5.5865921787709501E-2</v>
      </c>
      <c r="FE57" s="44">
        <v>0.12503521126760564</v>
      </c>
      <c r="FF57" s="44">
        <v>0.12503521126760564</v>
      </c>
      <c r="FG57" s="44">
        <v>0.12503521126760564</v>
      </c>
      <c r="FH57" s="44">
        <v>6.7826086956521731E-2</v>
      </c>
      <c r="FI57" s="44">
        <v>6.7826086956521731E-2</v>
      </c>
      <c r="FJ57" s="44">
        <v>6.7826086956521731E-2</v>
      </c>
      <c r="FK57" s="44">
        <v>0.57132467532467524</v>
      </c>
      <c r="FL57" s="44">
        <v>0.57132467532467524</v>
      </c>
      <c r="FM57" s="44">
        <v>0.57132467532467524</v>
      </c>
      <c r="FN57" s="44">
        <v>0.55471626733921808</v>
      </c>
      <c r="FO57" s="44">
        <v>0.55471626733921808</v>
      </c>
      <c r="FP57" s="44">
        <v>0.55471626733921808</v>
      </c>
    </row>
    <row r="58" spans="1:172" ht="15.75" x14ac:dyDescent="0.25">
      <c r="A58"/>
      <c r="B58" s="992"/>
      <c r="C58" s="144" t="s">
        <v>201</v>
      </c>
      <c r="D58" s="50">
        <v>75</v>
      </c>
      <c r="E58" s="325">
        <v>28.549574075952457</v>
      </c>
      <c r="F58" s="325">
        <v>62.554956384913488</v>
      </c>
      <c r="G58" s="325">
        <v>38.335789360151253</v>
      </c>
      <c r="H58" s="325"/>
      <c r="I58" s="325"/>
      <c r="J58" s="325"/>
      <c r="K58" s="327">
        <v>135.38374015748033</v>
      </c>
      <c r="L58" s="327">
        <v>260.35334645669292</v>
      </c>
      <c r="M58" s="327">
        <v>182.82590551181102</v>
      </c>
      <c r="N58" s="327">
        <v>184.97976377952756</v>
      </c>
      <c r="O58" s="327">
        <v>355.73031496062993</v>
      </c>
      <c r="P58" s="327">
        <v>249.80173228346456</v>
      </c>
      <c r="Q58" s="327">
        <v>184.97976377952756</v>
      </c>
      <c r="R58" s="327">
        <v>355.73031496062993</v>
      </c>
      <c r="S58" s="327">
        <v>249.80173228346456</v>
      </c>
      <c r="T58" s="327">
        <v>193.24576771653543</v>
      </c>
      <c r="U58" s="327">
        <v>371.62647637795271</v>
      </c>
      <c r="V58" s="327">
        <v>260.96437007874016</v>
      </c>
      <c r="W58" s="327">
        <v>111.25594488188976</v>
      </c>
      <c r="X58" s="327">
        <v>213.9537401574803</v>
      </c>
      <c r="Y58" s="327">
        <v>150.24307086614172</v>
      </c>
      <c r="Z58" s="327">
        <v>231.00129921259841</v>
      </c>
      <c r="AA58" s="327">
        <v>444.23326771653541</v>
      </c>
      <c r="AB58" s="327">
        <v>311.95047244094485</v>
      </c>
      <c r="AC58" s="162">
        <v>0</v>
      </c>
      <c r="AD58" s="163">
        <v>173.90858197015876</v>
      </c>
      <c r="AE58" s="164">
        <v>77.871660782958486</v>
      </c>
      <c r="AF58" s="162">
        <v>10.063373507867411</v>
      </c>
      <c r="AG58" s="163">
        <v>0</v>
      </c>
      <c r="AH58" s="164">
        <v>517.84806551945417</v>
      </c>
      <c r="AI58" s="162">
        <v>11.742580136124275</v>
      </c>
      <c r="AJ58" s="163">
        <v>15.154807701168949</v>
      </c>
      <c r="AK58" s="164">
        <v>0</v>
      </c>
      <c r="AL58" s="162">
        <v>0</v>
      </c>
      <c r="AM58" s="163">
        <v>42.430113890647988</v>
      </c>
      <c r="AN58" s="164">
        <v>57.73098445478297</v>
      </c>
      <c r="AO58" s="162">
        <v>18.931373233887228</v>
      </c>
      <c r="AP58" s="163">
        <v>0</v>
      </c>
      <c r="AQ58" s="164">
        <v>106.39821648519489</v>
      </c>
      <c r="AR58" s="162">
        <v>52.585342121928313</v>
      </c>
      <c r="AS58" s="163">
        <v>61.581511733530874</v>
      </c>
      <c r="AT58" s="164">
        <v>0</v>
      </c>
      <c r="AU58" s="162">
        <v>21.284391517823593</v>
      </c>
      <c r="AV58" s="163">
        <v>465.49714817832614</v>
      </c>
      <c r="AW58" s="164">
        <v>92.325416263784973</v>
      </c>
      <c r="AX58" s="162">
        <v>0.40006768516727931</v>
      </c>
      <c r="AY58" s="163">
        <v>159.45256018437334</v>
      </c>
      <c r="AZ58" s="164">
        <v>581.49643752029351</v>
      </c>
      <c r="BA58" s="162">
        <v>14.08098415346123</v>
      </c>
      <c r="BB58" s="163">
        <v>1.8563140591761567</v>
      </c>
      <c r="BC58" s="164">
        <v>99.206909616974372</v>
      </c>
      <c r="BD58" s="162">
        <v>0</v>
      </c>
      <c r="BE58" s="163">
        <v>44.048206839032559</v>
      </c>
      <c r="BF58" s="164">
        <v>1.0001692129181947</v>
      </c>
      <c r="BG58" s="162">
        <v>2.4873872551301304</v>
      </c>
      <c r="BH58" s="163">
        <v>0</v>
      </c>
      <c r="BI58" s="164">
        <v>13.178356964136782</v>
      </c>
      <c r="BJ58" s="162">
        <v>2.6511688519988752</v>
      </c>
      <c r="BK58" s="163">
        <v>17.091903853108477</v>
      </c>
      <c r="BL58" s="164">
        <v>0</v>
      </c>
      <c r="BM58" s="162">
        <v>7.8112152000396122</v>
      </c>
      <c r="BN58" s="163">
        <v>10.854785677052007</v>
      </c>
      <c r="BO58" s="164">
        <v>24.234258685696432</v>
      </c>
      <c r="BP58" s="162">
        <v>2.5238162061405873</v>
      </c>
      <c r="BQ58" s="163">
        <v>7.4027856470963513</v>
      </c>
      <c r="BR58" s="164">
        <v>3.7516540358474657</v>
      </c>
      <c r="BS58" s="162">
        <v>101.57043794949141</v>
      </c>
      <c r="BT58" s="163">
        <v>25.47625792990965</v>
      </c>
      <c r="BU58" s="164">
        <v>6.1264432941487144</v>
      </c>
      <c r="BV58" s="162">
        <v>14.862015853337841</v>
      </c>
      <c r="BW58" s="163">
        <v>140.08256233867357</v>
      </c>
      <c r="BX58" s="164">
        <v>9.9047881297592824</v>
      </c>
      <c r="BY58" s="162">
        <v>1.6781933833025562</v>
      </c>
      <c r="BZ58" s="163">
        <v>32.908749389533789</v>
      </c>
      <c r="CA58" s="164">
        <v>166.74480230041507</v>
      </c>
      <c r="CB58" s="162">
        <v>9.0875036978507069</v>
      </c>
      <c r="CC58" s="163">
        <v>9.7816335976387165</v>
      </c>
      <c r="CD58" s="164">
        <v>22.210837517223325</v>
      </c>
      <c r="CE58" s="162">
        <v>94.937415114034366</v>
      </c>
      <c r="CF58" s="163">
        <v>5.7174162648033331</v>
      </c>
      <c r="CG58" s="164">
        <v>1.9833194529939284</v>
      </c>
      <c r="CH58" s="162">
        <v>0.88548546858467603</v>
      </c>
      <c r="CI58" s="163">
        <v>199.23543746651558</v>
      </c>
      <c r="CJ58" s="164">
        <v>3.8388711892496019</v>
      </c>
      <c r="CK58" s="162">
        <v>6.9552367499846497</v>
      </c>
      <c r="CL58" s="163">
        <v>1.266363836923972</v>
      </c>
      <c r="CM58" s="164">
        <v>62.30473549184336</v>
      </c>
      <c r="CN58" s="162">
        <v>71.441168264572411</v>
      </c>
      <c r="CO58" s="163">
        <v>48.892531800305449</v>
      </c>
      <c r="CP58" s="164">
        <v>1.3631714395741881</v>
      </c>
    </row>
    <row r="59" spans="1:172" ht="16.5" thickBot="1" x14ac:dyDescent="0.3">
      <c r="A59"/>
      <c r="B59" s="993"/>
      <c r="C59" s="145" t="s">
        <v>202</v>
      </c>
      <c r="D59" s="52">
        <v>76</v>
      </c>
      <c r="E59" s="328">
        <v>173.58461889831005</v>
      </c>
      <c r="F59" s="328">
        <v>295.37402744032306</v>
      </c>
      <c r="G59" s="328">
        <v>149.57754363932958</v>
      </c>
      <c r="H59" s="328"/>
      <c r="I59" s="328"/>
      <c r="J59" s="328"/>
      <c r="K59" s="330">
        <v>4.1871259842519635</v>
      </c>
      <c r="L59" s="327">
        <v>8.0521653543307252</v>
      </c>
      <c r="M59" s="327">
        <v>5.6544094488189103</v>
      </c>
      <c r="N59" s="327">
        <v>5.7210236220472552</v>
      </c>
      <c r="O59" s="327">
        <v>11.001968503937007</v>
      </c>
      <c r="P59" s="327">
        <v>7.7258267716535443</v>
      </c>
      <c r="Q59" s="330">
        <v>5.7210236220472552</v>
      </c>
      <c r="R59" s="327">
        <v>11.001968503937007</v>
      </c>
      <c r="S59" s="327">
        <v>7.7258267716535443</v>
      </c>
      <c r="T59" s="327">
        <v>5.9766732283464705</v>
      </c>
      <c r="U59" s="327">
        <v>11.49360236220474</v>
      </c>
      <c r="V59" s="327">
        <v>8.0710629921259738</v>
      </c>
      <c r="W59" s="327">
        <v>3.4409055118110246</v>
      </c>
      <c r="X59" s="327">
        <v>6.6171259842519703</v>
      </c>
      <c r="Y59" s="327">
        <v>4.6466929133858343</v>
      </c>
      <c r="Z59" s="327">
        <v>7.1443700787401667</v>
      </c>
      <c r="AA59" s="327">
        <v>13.739173228346488</v>
      </c>
      <c r="AB59" s="327">
        <v>9.6479527559055214</v>
      </c>
      <c r="AC59" s="165">
        <v>36.109323793285789</v>
      </c>
      <c r="AD59" s="166">
        <v>0</v>
      </c>
      <c r="AE59" s="167">
        <v>439.96925372963159</v>
      </c>
      <c r="AF59" s="165">
        <v>77.492715432953261</v>
      </c>
      <c r="AG59" s="166">
        <v>280.78106962936135</v>
      </c>
      <c r="AH59" s="167">
        <v>0</v>
      </c>
      <c r="AI59" s="165">
        <v>77.244272054903476</v>
      </c>
      <c r="AJ59" s="166">
        <v>116.6991565710737</v>
      </c>
      <c r="AK59" s="167">
        <v>203.65918353672976</v>
      </c>
      <c r="AL59" s="165">
        <v>55.888675360329422</v>
      </c>
      <c r="AM59" s="166">
        <v>279.11099798306424</v>
      </c>
      <c r="AN59" s="167">
        <v>444.55576914851076</v>
      </c>
      <c r="AO59" s="165">
        <v>123.16862676611279</v>
      </c>
      <c r="AP59" s="166">
        <v>315.60000000000002</v>
      </c>
      <c r="AQ59" s="167">
        <v>699.90178351480506</v>
      </c>
      <c r="AR59" s="165">
        <v>52.585986439595892</v>
      </c>
      <c r="AS59" s="166">
        <v>400.65293418985812</v>
      </c>
      <c r="AT59" s="167">
        <v>323.5942255150868</v>
      </c>
      <c r="AU59" s="165">
        <v>37.715608482176407</v>
      </c>
      <c r="AV59" s="166">
        <v>465.50285182167386</v>
      </c>
      <c r="AW59" s="167">
        <v>600.67458373621503</v>
      </c>
      <c r="AX59" s="165">
        <v>49.599932314832721</v>
      </c>
      <c r="AY59" s="166">
        <v>282.54743981562666</v>
      </c>
      <c r="AZ59" s="167">
        <v>581.50356247970649</v>
      </c>
      <c r="BA59" s="165">
        <v>141.91901584653877</v>
      </c>
      <c r="BB59" s="166">
        <v>230.14368594082384</v>
      </c>
      <c r="BC59" s="167">
        <v>175.79309038302563</v>
      </c>
      <c r="BD59" s="165">
        <v>326</v>
      </c>
      <c r="BE59" s="166">
        <v>443.95179316096744</v>
      </c>
      <c r="BF59" s="167">
        <v>123.99983078708181</v>
      </c>
      <c r="BG59" s="165">
        <v>67.51261274486987</v>
      </c>
      <c r="BH59" s="166">
        <v>458</v>
      </c>
      <c r="BI59" s="167">
        <v>132.82164303586322</v>
      </c>
      <c r="BJ59" s="165">
        <v>50.348831148001125</v>
      </c>
      <c r="BK59" s="166">
        <v>463.90809614689152</v>
      </c>
      <c r="BL59" s="167">
        <v>546</v>
      </c>
      <c r="BM59" s="165">
        <v>145.18878479996039</v>
      </c>
      <c r="BN59" s="166">
        <v>206.14521432294799</v>
      </c>
      <c r="BO59" s="167">
        <v>657.76574131430357</v>
      </c>
      <c r="BP59" s="165">
        <v>50.476183793859413</v>
      </c>
      <c r="BQ59" s="166">
        <v>137.59721435290365</v>
      </c>
      <c r="BR59" s="167">
        <v>71.248345964152534</v>
      </c>
      <c r="BS59" s="165">
        <v>138.42956205050859</v>
      </c>
      <c r="BT59" s="166">
        <v>509.52374207009035</v>
      </c>
      <c r="BU59" s="167">
        <v>113.87355670585129</v>
      </c>
      <c r="BV59" s="165">
        <v>13.137984146662159</v>
      </c>
      <c r="BW59" s="166">
        <v>190.91743766132643</v>
      </c>
      <c r="BX59" s="167">
        <v>198.09521187024072</v>
      </c>
      <c r="BY59" s="165">
        <v>20.321806616697444</v>
      </c>
      <c r="BZ59" s="166">
        <v>29.091250610466211</v>
      </c>
      <c r="CA59" s="167">
        <v>227.25519769958493</v>
      </c>
      <c r="CB59" s="165">
        <v>153.03561874942778</v>
      </c>
      <c r="CC59" s="166">
        <v>118.4490824146977</v>
      </c>
      <c r="CD59" s="167">
        <v>19.634323773099254</v>
      </c>
      <c r="CE59" s="165">
        <v>537.06258488596563</v>
      </c>
      <c r="CF59" s="166">
        <v>96.282583735196667</v>
      </c>
      <c r="CG59" s="167">
        <v>24.016680547006072</v>
      </c>
      <c r="CH59" s="165">
        <v>104.53973565175838</v>
      </c>
      <c r="CI59" s="166">
        <v>1127.0782853959875</v>
      </c>
      <c r="CJ59" s="167">
        <v>64.647459553178692</v>
      </c>
      <c r="CK59" s="165">
        <v>50.684763250015351</v>
      </c>
      <c r="CL59" s="166">
        <v>149.50594385538372</v>
      </c>
      <c r="CM59" s="167">
        <v>352.45895681584886</v>
      </c>
      <c r="CN59" s="165">
        <v>336.30983898764356</v>
      </c>
      <c r="CO59" s="166">
        <v>356.29360840920305</v>
      </c>
      <c r="CP59" s="167">
        <v>160.93497521634845</v>
      </c>
    </row>
    <row r="61" spans="1:172" x14ac:dyDescent="0.25">
      <c r="L61" s="475">
        <f>L40-L41</f>
        <v>456.26000541648932</v>
      </c>
    </row>
    <row r="62" spans="1:172" x14ac:dyDescent="0.25">
      <c r="C62" s="44" t="s">
        <v>1569</v>
      </c>
      <c r="E62" s="391">
        <f>E9/(E9+E12)</f>
        <v>0.96660560920445593</v>
      </c>
      <c r="F62" s="391">
        <f t="shared" ref="F62:BT62" si="44">F9/(F9+F12)</f>
        <v>0.9677098989218087</v>
      </c>
      <c r="G62" s="391">
        <f t="shared" si="44"/>
        <v>0.92082083805005388</v>
      </c>
      <c r="H62" s="391">
        <f t="shared" ref="H62:J62" si="45">H9/(H9+H12)</f>
        <v>0.90387874234875354</v>
      </c>
      <c r="I62" s="391">
        <f t="shared" si="45"/>
        <v>0.91983897822418326</v>
      </c>
      <c r="J62" s="391">
        <f t="shared" si="45"/>
        <v>0.73178093396730237</v>
      </c>
      <c r="K62" s="391">
        <f t="shared" si="44"/>
        <v>0.93365092851357945</v>
      </c>
      <c r="L62" s="391">
        <f t="shared" si="44"/>
        <v>0.94717596642134372</v>
      </c>
      <c r="M62" s="391">
        <f t="shared" si="44"/>
        <v>0.62619818450936027</v>
      </c>
      <c r="N62" s="391">
        <f t="shared" si="44"/>
        <v>0.71163914951932161</v>
      </c>
      <c r="O62" s="391">
        <f t="shared" si="44"/>
        <v>0.78550030231078982</v>
      </c>
      <c r="P62" s="391">
        <f t="shared" si="44"/>
        <v>0.79383422540314819</v>
      </c>
      <c r="Q62" s="391">
        <f t="shared" si="44"/>
        <v>0.77221479413848426</v>
      </c>
      <c r="R62" s="391">
        <f t="shared" si="44"/>
        <v>0.77675004440867146</v>
      </c>
      <c r="S62" s="391">
        <f t="shared" si="44"/>
        <v>0.63556447175792963</v>
      </c>
      <c r="T62" s="391">
        <f t="shared" si="44"/>
        <v>0.94764584748261171</v>
      </c>
      <c r="U62" s="391">
        <f t="shared" si="44"/>
        <v>0.62732122278010627</v>
      </c>
      <c r="V62" s="391">
        <f t="shared" si="44"/>
        <v>0.4840661836752555</v>
      </c>
      <c r="W62" s="391">
        <f t="shared" si="44"/>
        <v>0.68766157276117879</v>
      </c>
      <c r="X62" s="391">
        <f t="shared" si="44"/>
        <v>0.8309559824711702</v>
      </c>
      <c r="Y62" s="391">
        <f t="shared" si="44"/>
        <v>0.4987415568547946</v>
      </c>
      <c r="Z62" s="391">
        <f t="shared" si="44"/>
        <v>0.91790169565644231</v>
      </c>
      <c r="AA62" s="391">
        <f t="shared" si="44"/>
        <v>0.68271017067855644</v>
      </c>
      <c r="AB62" s="391">
        <f t="shared" si="44"/>
        <v>0.71566297104487786</v>
      </c>
      <c r="AC62" s="391">
        <f t="shared" si="44"/>
        <v>0.86643716693405737</v>
      </c>
      <c r="AD62" s="391">
        <f t="shared" si="44"/>
        <v>0.87586903428681484</v>
      </c>
      <c r="AE62" s="391">
        <f t="shared" si="44"/>
        <v>0.91361295208446824</v>
      </c>
      <c r="AF62" s="391">
        <f t="shared" si="44"/>
        <v>0.82337482697500408</v>
      </c>
      <c r="AG62" s="391">
        <f t="shared" si="44"/>
        <v>0.88531750001175691</v>
      </c>
      <c r="AH62" s="391">
        <f t="shared" si="44"/>
        <v>0.66066014759566716</v>
      </c>
      <c r="AI62" s="391">
        <f t="shared" si="44"/>
        <v>0.96883336123880126</v>
      </c>
      <c r="AJ62" s="391">
        <f t="shared" si="44"/>
        <v>0.9759654748081491</v>
      </c>
      <c r="AK62" s="391">
        <f t="shared" si="44"/>
        <v>0.92690271310133321</v>
      </c>
      <c r="AL62" s="391">
        <f t="shared" si="44"/>
        <v>1</v>
      </c>
      <c r="AM62" s="391">
        <f t="shared" si="44"/>
        <v>1</v>
      </c>
      <c r="AN62" s="391">
        <f t="shared" si="44"/>
        <v>0.7857142857142857</v>
      </c>
      <c r="AO62" s="391">
        <f t="shared" si="44"/>
        <v>0.99554684716779485</v>
      </c>
      <c r="AP62" s="391">
        <f t="shared" si="44"/>
        <v>0.99679459782887425</v>
      </c>
      <c r="AQ62" s="391">
        <f t="shared" si="44"/>
        <v>0.90023612750885473</v>
      </c>
      <c r="AR62" s="391">
        <f t="shared" si="44"/>
        <v>1</v>
      </c>
      <c r="AS62" s="391">
        <f t="shared" si="44"/>
        <v>0.95473401546870762</v>
      </c>
      <c r="AT62" s="391">
        <f t="shared" si="44"/>
        <v>0.93126416369700127</v>
      </c>
      <c r="AU62" s="391">
        <f t="shared" si="44"/>
        <v>0.7173731998225602</v>
      </c>
      <c r="AV62" s="391">
        <f t="shared" si="44"/>
        <v>0.98807992120374788</v>
      </c>
      <c r="AW62" s="391">
        <f t="shared" si="44"/>
        <v>0.88515306074651123</v>
      </c>
      <c r="AX62" s="391">
        <f t="shared" si="44"/>
        <v>0.97015766691800853</v>
      </c>
      <c r="AY62" s="391">
        <f t="shared" si="44"/>
        <v>0.92001933379600487</v>
      </c>
      <c r="AZ62" s="391">
        <f t="shared" si="44"/>
        <v>0.92928149812079786</v>
      </c>
      <c r="BA62" s="391">
        <f t="shared" si="44"/>
        <v>0.96654227610419285</v>
      </c>
      <c r="BB62" s="391">
        <f t="shared" si="44"/>
        <v>0.95673748344313414</v>
      </c>
      <c r="BC62" s="391">
        <f t="shared" si="44"/>
        <v>0.75104721512330352</v>
      </c>
      <c r="BD62" s="391">
        <f t="shared" si="44"/>
        <v>0.95772587816364929</v>
      </c>
      <c r="BE62" s="391">
        <f t="shared" si="44"/>
        <v>0.94926409163726477</v>
      </c>
      <c r="BF62" s="391">
        <f t="shared" si="44"/>
        <v>0.88939160501107861</v>
      </c>
      <c r="BG62" s="391">
        <f t="shared" si="44"/>
        <v>0.89587410676147117</v>
      </c>
      <c r="BH62" s="391">
        <f t="shared" si="44"/>
        <v>0.96140824443239203</v>
      </c>
      <c r="BI62" s="391">
        <f t="shared" si="44"/>
        <v>0.81826631601170652</v>
      </c>
      <c r="BJ62" s="391">
        <f t="shared" si="44"/>
        <v>0.93025334687477923</v>
      </c>
      <c r="BK62" s="391">
        <f t="shared" si="44"/>
        <v>0.96611477716933147</v>
      </c>
      <c r="BL62" s="391">
        <f t="shared" si="44"/>
        <v>0.92492288223464714</v>
      </c>
      <c r="BM62" s="391">
        <f t="shared" si="44"/>
        <v>0.94187434526424274</v>
      </c>
      <c r="BN62" s="391">
        <f t="shared" si="44"/>
        <v>0.94971527727014082</v>
      </c>
      <c r="BO62" s="391">
        <f t="shared" si="44"/>
        <v>0.875751718933382</v>
      </c>
      <c r="BP62" s="391">
        <f t="shared" si="44"/>
        <v>0.96433877879014851</v>
      </c>
      <c r="BQ62" s="391">
        <f t="shared" si="44"/>
        <v>0.9537253870778768</v>
      </c>
      <c r="BR62" s="391">
        <f t="shared" si="44"/>
        <v>0.89927377998899494</v>
      </c>
      <c r="BS62" s="391">
        <f t="shared" si="44"/>
        <v>0.97895574140876229</v>
      </c>
      <c r="BT62" s="391">
        <f t="shared" si="44"/>
        <v>0.96425252817456286</v>
      </c>
      <c r="BU62" s="391">
        <f t="shared" ref="BU62:CP62" si="46">BU9/(BU9+BU12)</f>
        <v>0.95592434398098858</v>
      </c>
      <c r="BV62" s="391">
        <f t="shared" si="46"/>
        <v>0.98244164531655864</v>
      </c>
      <c r="BW62" s="391">
        <f t="shared" si="46"/>
        <v>0.98884387282740793</v>
      </c>
      <c r="BX62" s="391">
        <f t="shared" si="46"/>
        <v>0.96251214641591032</v>
      </c>
      <c r="BY62" s="391">
        <f t="shared" si="46"/>
        <v>0.98824887780677584</v>
      </c>
      <c r="BZ62" s="391">
        <f t="shared" si="46"/>
        <v>0.97925482607957093</v>
      </c>
      <c r="CA62" s="391">
        <f t="shared" si="46"/>
        <v>0.98182848609886619</v>
      </c>
      <c r="CB62" s="391">
        <f t="shared" si="46"/>
        <v>0.99525764187338173</v>
      </c>
      <c r="CC62" s="391">
        <f t="shared" si="46"/>
        <v>0.99005230735850547</v>
      </c>
      <c r="CD62" s="391">
        <f t="shared" si="46"/>
        <v>0.97783112137567796</v>
      </c>
      <c r="CE62" s="391">
        <f t="shared" si="46"/>
        <v>0.93987229195621824</v>
      </c>
      <c r="CF62" s="391">
        <f t="shared" si="46"/>
        <v>0.88906398571008494</v>
      </c>
      <c r="CG62" s="391">
        <f t="shared" si="46"/>
        <v>0.92585221912543347</v>
      </c>
      <c r="CH62" s="391">
        <f t="shared" si="46"/>
        <v>0.90611673041106033</v>
      </c>
      <c r="CI62" s="391">
        <f t="shared" si="46"/>
        <v>0.94085285413130793</v>
      </c>
      <c r="CJ62" s="391">
        <f t="shared" si="46"/>
        <v>0.74520294530690223</v>
      </c>
      <c r="CK62" s="391">
        <f t="shared" si="46"/>
        <v>0.98939167572976816</v>
      </c>
      <c r="CL62" s="391">
        <f t="shared" si="46"/>
        <v>0.96300883610360766</v>
      </c>
      <c r="CM62" s="391">
        <f t="shared" si="46"/>
        <v>0.95478267477957934</v>
      </c>
      <c r="CN62" s="391">
        <f t="shared" si="46"/>
        <v>0.94305488091549194</v>
      </c>
      <c r="CO62" s="391">
        <f t="shared" si="46"/>
        <v>0.97315564759451456</v>
      </c>
      <c r="CP62" s="391">
        <f t="shared" si="46"/>
        <v>0.82200117525446204</v>
      </c>
    </row>
    <row r="65" spans="3:94" x14ac:dyDescent="0.25">
      <c r="C65" s="44" t="s">
        <v>1570</v>
      </c>
      <c r="E65" s="391">
        <f>E18/(E18+E21)</f>
        <v>0.8102002206907325</v>
      </c>
      <c r="F65" s="391">
        <f t="shared" ref="F65:BT65" si="47">F18/(F18+F21)</f>
        <v>0.60762459534011048</v>
      </c>
      <c r="G65" s="391">
        <f t="shared" si="47"/>
        <v>0.38404999153332137</v>
      </c>
      <c r="H65" s="391">
        <f t="shared" ref="H65:J65" si="48">H18/(H18+H21)</f>
        <v>0.97723677147550669</v>
      </c>
      <c r="I65" s="391">
        <f t="shared" si="48"/>
        <v>0.5201789547856267</v>
      </c>
      <c r="J65" s="391">
        <f t="shared" si="48"/>
        <v>0.1983566687033749</v>
      </c>
      <c r="K65" s="391">
        <f t="shared" si="47"/>
        <v>0.95854092169357885</v>
      </c>
      <c r="L65" s="391">
        <f t="shared" si="47"/>
        <v>0.63800988133866909</v>
      </c>
      <c r="M65" s="391">
        <f t="shared" si="47"/>
        <v>0.36389090089916881</v>
      </c>
      <c r="N65" s="391">
        <f t="shared" si="47"/>
        <v>0.9583769711147756</v>
      </c>
      <c r="O65" s="391">
        <f t="shared" si="47"/>
        <v>0.60188393247772709</v>
      </c>
      <c r="P65" s="391">
        <f t="shared" si="47"/>
        <v>0.38770675646139252</v>
      </c>
      <c r="Q65" s="391">
        <f t="shared" si="47"/>
        <v>0.92221177749355943</v>
      </c>
      <c r="R65" s="391">
        <f t="shared" si="47"/>
        <v>0.55966934051219663</v>
      </c>
      <c r="S65" s="391">
        <f t="shared" si="47"/>
        <v>0.35170421231991089</v>
      </c>
      <c r="T65" s="391">
        <f t="shared" si="47"/>
        <v>0.9729589241379758</v>
      </c>
      <c r="U65" s="391">
        <f t="shared" si="47"/>
        <v>0.56060858719946383</v>
      </c>
      <c r="V65" s="391">
        <f t="shared" si="47"/>
        <v>0.23752085033144876</v>
      </c>
      <c r="W65" s="391">
        <f t="shared" si="47"/>
        <v>0.8815512194430335</v>
      </c>
      <c r="X65" s="391">
        <f t="shared" si="47"/>
        <v>0.76779707330461433</v>
      </c>
      <c r="Y65" s="391">
        <f t="shared" si="47"/>
        <v>0.11933568603045877</v>
      </c>
      <c r="Z65" s="391">
        <f t="shared" si="47"/>
        <v>0.91856093222916024</v>
      </c>
      <c r="AA65" s="391">
        <f t="shared" si="47"/>
        <v>0.66078434742155745</v>
      </c>
      <c r="AB65" s="391">
        <f t="shared" si="47"/>
        <v>0.4863329176342136</v>
      </c>
      <c r="AC65" s="391" t="e">
        <f t="shared" si="47"/>
        <v>#DIV/0!</v>
      </c>
      <c r="AD65" s="391" t="e">
        <f t="shared" si="47"/>
        <v>#DIV/0!</v>
      </c>
      <c r="AE65" s="391" t="e">
        <f t="shared" si="47"/>
        <v>#DIV/0!</v>
      </c>
      <c r="AF65" s="391" t="e">
        <f t="shared" si="47"/>
        <v>#DIV/0!</v>
      </c>
      <c r="AG65" s="391" t="e">
        <f t="shared" si="47"/>
        <v>#DIV/0!</v>
      </c>
      <c r="AH65" s="391" t="e">
        <f t="shared" si="47"/>
        <v>#DIV/0!</v>
      </c>
      <c r="AI65" s="391" t="e">
        <f t="shared" si="47"/>
        <v>#DIV/0!</v>
      </c>
      <c r="AJ65" s="391" t="e">
        <f t="shared" si="47"/>
        <v>#DIV/0!</v>
      </c>
      <c r="AK65" s="391" t="e">
        <f t="shared" si="47"/>
        <v>#DIV/0!</v>
      </c>
      <c r="AL65" s="391" t="e">
        <f t="shared" si="47"/>
        <v>#DIV/0!</v>
      </c>
      <c r="AM65" s="391" t="e">
        <f t="shared" si="47"/>
        <v>#DIV/0!</v>
      </c>
      <c r="AN65" s="391" t="e">
        <f t="shared" si="47"/>
        <v>#DIV/0!</v>
      </c>
      <c r="AO65" s="391" t="e">
        <f t="shared" si="47"/>
        <v>#DIV/0!</v>
      </c>
      <c r="AP65" s="391" t="e">
        <f t="shared" si="47"/>
        <v>#DIV/0!</v>
      </c>
      <c r="AQ65" s="391" t="e">
        <f t="shared" si="47"/>
        <v>#DIV/0!</v>
      </c>
      <c r="AR65" s="391" t="e">
        <f t="shared" si="47"/>
        <v>#DIV/0!</v>
      </c>
      <c r="AS65" s="391" t="e">
        <f t="shared" si="47"/>
        <v>#DIV/0!</v>
      </c>
      <c r="AT65" s="391" t="e">
        <f t="shared" si="47"/>
        <v>#DIV/0!</v>
      </c>
      <c r="AU65" s="391" t="e">
        <f t="shared" si="47"/>
        <v>#DIV/0!</v>
      </c>
      <c r="AV65" s="391" t="e">
        <f t="shared" si="47"/>
        <v>#DIV/0!</v>
      </c>
      <c r="AW65" s="391" t="e">
        <f t="shared" si="47"/>
        <v>#DIV/0!</v>
      </c>
      <c r="AX65" s="391" t="e">
        <f t="shared" si="47"/>
        <v>#DIV/0!</v>
      </c>
      <c r="AY65" s="391" t="e">
        <f t="shared" si="47"/>
        <v>#DIV/0!</v>
      </c>
      <c r="AZ65" s="391" t="e">
        <f t="shared" si="47"/>
        <v>#DIV/0!</v>
      </c>
      <c r="BA65" s="391" t="e">
        <f t="shared" si="47"/>
        <v>#DIV/0!</v>
      </c>
      <c r="BB65" s="391" t="e">
        <f t="shared" si="47"/>
        <v>#DIV/0!</v>
      </c>
      <c r="BC65" s="391" t="e">
        <f t="shared" si="47"/>
        <v>#DIV/0!</v>
      </c>
      <c r="BD65" s="391" t="e">
        <f t="shared" si="47"/>
        <v>#DIV/0!</v>
      </c>
      <c r="BE65" s="391" t="e">
        <f t="shared" si="47"/>
        <v>#DIV/0!</v>
      </c>
      <c r="BF65" s="391" t="e">
        <f t="shared" si="47"/>
        <v>#DIV/0!</v>
      </c>
      <c r="BG65" s="391" t="e">
        <f t="shared" si="47"/>
        <v>#DIV/0!</v>
      </c>
      <c r="BH65" s="391" t="e">
        <f t="shared" si="47"/>
        <v>#DIV/0!</v>
      </c>
      <c r="BI65" s="391" t="e">
        <f t="shared" si="47"/>
        <v>#DIV/0!</v>
      </c>
      <c r="BJ65" s="391">
        <f t="shared" si="47"/>
        <v>0.82540612423308735</v>
      </c>
      <c r="BK65" s="391">
        <f t="shared" si="47"/>
        <v>0.53498753033767976</v>
      </c>
      <c r="BL65" s="391">
        <f t="shared" si="47"/>
        <v>0.38266084275581785</v>
      </c>
      <c r="BM65" s="391">
        <f t="shared" si="47"/>
        <v>0.87270534325069227</v>
      </c>
      <c r="BN65" s="391">
        <f t="shared" si="47"/>
        <v>0.59119108160298739</v>
      </c>
      <c r="BO65" s="391">
        <f t="shared" si="47"/>
        <v>0.10001959860904724</v>
      </c>
      <c r="BP65" s="391">
        <f t="shared" si="47"/>
        <v>0.84584903052896698</v>
      </c>
      <c r="BQ65" s="391">
        <f t="shared" si="47"/>
        <v>0.55534966714301104</v>
      </c>
      <c r="BR65" s="391">
        <f t="shared" si="47"/>
        <v>0.32339540928810301</v>
      </c>
      <c r="BS65" s="391">
        <f t="shared" si="47"/>
        <v>0.8807757774968108</v>
      </c>
      <c r="BT65" s="391">
        <f t="shared" si="47"/>
        <v>0.57946442218638283</v>
      </c>
      <c r="BU65" s="391">
        <f t="shared" ref="BU65:CP65" si="49">BU18/(BU18+BU21)</f>
        <v>0.33905724790697456</v>
      </c>
      <c r="BV65" s="391">
        <f t="shared" si="49"/>
        <v>0.78087406396180736</v>
      </c>
      <c r="BW65" s="391">
        <f t="shared" si="49"/>
        <v>0.51831499471592801</v>
      </c>
      <c r="BX65" s="391">
        <f t="shared" si="49"/>
        <v>0.29643156239317375</v>
      </c>
      <c r="BY65" s="391">
        <f t="shared" si="49"/>
        <v>0.85307782979091884</v>
      </c>
      <c r="BZ65" s="391">
        <f t="shared" si="49"/>
        <v>0.56006445847699293</v>
      </c>
      <c r="CA65" s="391">
        <f t="shared" si="49"/>
        <v>0.32656612557986048</v>
      </c>
      <c r="CB65" s="391">
        <f t="shared" si="49"/>
        <v>0.75757575757575757</v>
      </c>
      <c r="CC65" s="391">
        <f t="shared" si="49"/>
        <v>0.85256410256410253</v>
      </c>
      <c r="CD65" s="391">
        <f t="shared" si="49"/>
        <v>0.38823529411764712</v>
      </c>
      <c r="CE65" s="391">
        <f t="shared" si="49"/>
        <v>0.77142857142857135</v>
      </c>
      <c r="CF65" s="391">
        <f t="shared" si="49"/>
        <v>0.72049689440993792</v>
      </c>
      <c r="CG65" s="391">
        <f t="shared" si="49"/>
        <v>0.46666666666666662</v>
      </c>
      <c r="CH65" s="391" t="e">
        <f t="shared" si="49"/>
        <v>#DIV/0!</v>
      </c>
      <c r="CI65" s="391" t="e">
        <f t="shared" si="49"/>
        <v>#DIV/0!</v>
      </c>
      <c r="CJ65" s="391" t="e">
        <f t="shared" si="49"/>
        <v>#DIV/0!</v>
      </c>
      <c r="CK65" s="391" t="e">
        <f t="shared" si="49"/>
        <v>#DIV/0!</v>
      </c>
      <c r="CL65" s="391" t="e">
        <f t="shared" si="49"/>
        <v>#DIV/0!</v>
      </c>
      <c r="CM65" s="391" t="e">
        <f t="shared" si="49"/>
        <v>#DIV/0!</v>
      </c>
      <c r="CN65" s="391" t="e">
        <f t="shared" si="49"/>
        <v>#DIV/0!</v>
      </c>
      <c r="CO65" s="391" t="e">
        <f t="shared" si="49"/>
        <v>#DIV/0!</v>
      </c>
      <c r="CP65" s="391" t="e">
        <f t="shared" si="49"/>
        <v>#DIV/0!</v>
      </c>
    </row>
    <row r="68" spans="3:94" x14ac:dyDescent="0.25">
      <c r="C68" s="44" t="s">
        <v>1571</v>
      </c>
      <c r="E68" s="391">
        <f>E36/(E36+E39)</f>
        <v>0.97928631945814448</v>
      </c>
      <c r="F68" s="391">
        <f t="shared" ref="F68:BT68" si="50">F36/(F36+F39)</f>
        <v>0.94990161822421815</v>
      </c>
      <c r="G68" s="391">
        <f t="shared" si="50"/>
        <v>0.58543013305678104</v>
      </c>
      <c r="H68" s="391">
        <f t="shared" ref="H68:J68" si="51">H36/(H36+H39)</f>
        <v>0.92893124857698672</v>
      </c>
      <c r="I68" s="391">
        <f t="shared" si="51"/>
        <v>0.97555601945762749</v>
      </c>
      <c r="J68" s="391">
        <f t="shared" si="51"/>
        <v>0.32928656755797042</v>
      </c>
      <c r="K68" s="391">
        <f t="shared" si="50"/>
        <v>0.93355031475833516</v>
      </c>
      <c r="L68" s="391">
        <f t="shared" si="50"/>
        <v>0.9502120941722243</v>
      </c>
      <c r="M68" s="391">
        <f t="shared" si="50"/>
        <v>0.94514567810999606</v>
      </c>
      <c r="N68" s="391">
        <f t="shared" si="50"/>
        <v>0.96021316322964845</v>
      </c>
      <c r="O68" s="391">
        <f t="shared" si="50"/>
        <v>0.97312796313311178</v>
      </c>
      <c r="P68" s="391">
        <f t="shared" si="50"/>
        <v>0.92164416460977594</v>
      </c>
      <c r="Q68" s="391">
        <f t="shared" si="50"/>
        <v>0.9809118375802397</v>
      </c>
      <c r="R68" s="391">
        <f t="shared" si="50"/>
        <v>0.97855001739537051</v>
      </c>
      <c r="S68" s="391">
        <f t="shared" si="50"/>
        <v>0.97026750494086966</v>
      </c>
      <c r="T68" s="391">
        <f t="shared" si="50"/>
        <v>0.98610315559735795</v>
      </c>
      <c r="U68" s="391">
        <f t="shared" si="50"/>
        <v>0.98122727285311384</v>
      </c>
      <c r="V68" s="391">
        <f t="shared" si="50"/>
        <v>0.93768029137245712</v>
      </c>
      <c r="W68" s="391">
        <f t="shared" si="50"/>
        <v>0.93238437113291694</v>
      </c>
      <c r="X68" s="391">
        <f t="shared" si="50"/>
        <v>0.98861349422967171</v>
      </c>
      <c r="Y68" s="391">
        <f t="shared" si="50"/>
        <v>0.93584842098225729</v>
      </c>
      <c r="Z68" s="391">
        <f t="shared" si="50"/>
        <v>0.94878903434031847</v>
      </c>
      <c r="AA68" s="391">
        <f t="shared" si="50"/>
        <v>0.88909860026169385</v>
      </c>
      <c r="AB68" s="391">
        <f t="shared" si="50"/>
        <v>0.98313071541512098</v>
      </c>
      <c r="AC68" s="391">
        <f t="shared" si="50"/>
        <v>1</v>
      </c>
      <c r="AD68" s="391">
        <f t="shared" si="50"/>
        <v>1</v>
      </c>
      <c r="AE68" s="391">
        <f t="shared" si="50"/>
        <v>1</v>
      </c>
      <c r="AF68" s="391">
        <f t="shared" si="50"/>
        <v>1</v>
      </c>
      <c r="AG68" s="391">
        <f t="shared" si="50"/>
        <v>1</v>
      </c>
      <c r="AH68" s="391">
        <f t="shared" si="50"/>
        <v>1</v>
      </c>
      <c r="AI68" s="391">
        <f t="shared" si="50"/>
        <v>1</v>
      </c>
      <c r="AJ68" s="391">
        <f t="shared" si="50"/>
        <v>1</v>
      </c>
      <c r="AK68" s="391">
        <f t="shared" si="50"/>
        <v>1</v>
      </c>
      <c r="AL68" s="391">
        <f t="shared" si="50"/>
        <v>1</v>
      </c>
      <c r="AM68" s="391">
        <f t="shared" si="50"/>
        <v>1</v>
      </c>
      <c r="AN68" s="391">
        <f t="shared" si="50"/>
        <v>1</v>
      </c>
      <c r="AO68" s="391">
        <f t="shared" si="50"/>
        <v>1</v>
      </c>
      <c r="AP68" s="391">
        <f t="shared" si="50"/>
        <v>1</v>
      </c>
      <c r="AQ68" s="391">
        <f t="shared" si="50"/>
        <v>1</v>
      </c>
      <c r="AR68" s="391">
        <f t="shared" si="50"/>
        <v>1</v>
      </c>
      <c r="AS68" s="391">
        <f t="shared" si="50"/>
        <v>1</v>
      </c>
      <c r="AT68" s="391">
        <f t="shared" si="50"/>
        <v>1</v>
      </c>
      <c r="AU68" s="391">
        <f t="shared" si="50"/>
        <v>1</v>
      </c>
      <c r="AV68" s="391">
        <f t="shared" si="50"/>
        <v>1</v>
      </c>
      <c r="AW68" s="391">
        <f t="shared" si="50"/>
        <v>1</v>
      </c>
      <c r="AX68" s="391">
        <f t="shared" si="50"/>
        <v>1</v>
      </c>
      <c r="AY68" s="391">
        <f t="shared" si="50"/>
        <v>1</v>
      </c>
      <c r="AZ68" s="391">
        <f t="shared" si="50"/>
        <v>1</v>
      </c>
      <c r="BA68" s="391">
        <f t="shared" si="50"/>
        <v>1</v>
      </c>
      <c r="BB68" s="391">
        <f t="shared" si="50"/>
        <v>1</v>
      </c>
      <c r="BC68" s="391">
        <f t="shared" si="50"/>
        <v>1</v>
      </c>
      <c r="BD68" s="391">
        <f t="shared" si="50"/>
        <v>1</v>
      </c>
      <c r="BE68" s="391">
        <f t="shared" si="50"/>
        <v>1</v>
      </c>
      <c r="BF68" s="391">
        <f t="shared" si="50"/>
        <v>1</v>
      </c>
      <c r="BG68" s="391">
        <f t="shared" si="50"/>
        <v>1</v>
      </c>
      <c r="BH68" s="391">
        <f t="shared" si="50"/>
        <v>1</v>
      </c>
      <c r="BI68" s="391">
        <f t="shared" si="50"/>
        <v>1</v>
      </c>
      <c r="BJ68" s="391">
        <f t="shared" si="50"/>
        <v>0.9880265458400137</v>
      </c>
      <c r="BK68" s="391">
        <f t="shared" si="50"/>
        <v>0.99313656391149574</v>
      </c>
      <c r="BL68" s="391">
        <f t="shared" si="50"/>
        <v>0.97183352401376932</v>
      </c>
      <c r="BM68" s="391">
        <f t="shared" si="50"/>
        <v>0.9963266093193357</v>
      </c>
      <c r="BN68" s="391">
        <f t="shared" si="50"/>
        <v>0.99063568026299853</v>
      </c>
      <c r="BO68" s="391">
        <f t="shared" si="50"/>
        <v>0.98651687759735052</v>
      </c>
      <c r="BP68" s="391">
        <f t="shared" si="50"/>
        <v>0.99931704635777252</v>
      </c>
      <c r="BQ68" s="391">
        <f t="shared" si="50"/>
        <v>0.98716118818632315</v>
      </c>
      <c r="BR68" s="391">
        <f t="shared" si="50"/>
        <v>0.96105551457294569</v>
      </c>
      <c r="BS68" s="391">
        <f t="shared" si="50"/>
        <v>0.99442670326799298</v>
      </c>
      <c r="BT68" s="391">
        <f t="shared" si="50"/>
        <v>0.99943100952031316</v>
      </c>
      <c r="BU68" s="391">
        <f t="shared" ref="BU68:CP68" si="52">BU36/(BU36+BU39)</f>
        <v>0.77657945315097765</v>
      </c>
      <c r="BV68" s="391">
        <f t="shared" si="52"/>
        <v>0.96332962760660201</v>
      </c>
      <c r="BW68" s="391">
        <f t="shared" si="52"/>
        <v>0.977537805630737</v>
      </c>
      <c r="BX68" s="391">
        <f t="shared" si="52"/>
        <v>0.71686289551685811</v>
      </c>
      <c r="BY68" s="391">
        <f t="shared" si="52"/>
        <v>0.99773135931880874</v>
      </c>
      <c r="BZ68" s="391">
        <f t="shared" si="52"/>
        <v>0.91197730370861219</v>
      </c>
      <c r="CA68" s="391">
        <f t="shared" si="52"/>
        <v>0.7523094441515189</v>
      </c>
      <c r="CB68" s="391">
        <f t="shared" si="52"/>
        <v>0.96235720501573707</v>
      </c>
      <c r="CC68" s="391">
        <f t="shared" si="52"/>
        <v>0.95415348872500738</v>
      </c>
      <c r="CD68" s="391">
        <f t="shared" si="52"/>
        <v>0.35979478416280086</v>
      </c>
      <c r="CE68" s="391">
        <f t="shared" si="52"/>
        <v>0.99683699493023936</v>
      </c>
      <c r="CF68" s="391">
        <f t="shared" si="52"/>
        <v>0.92968519267601135</v>
      </c>
      <c r="CG68" s="391">
        <f t="shared" si="52"/>
        <v>0.47888624934642565</v>
      </c>
      <c r="CH68" s="391">
        <f t="shared" si="52"/>
        <v>1</v>
      </c>
      <c r="CI68" s="391">
        <f t="shared" si="52"/>
        <v>1</v>
      </c>
      <c r="CJ68" s="391">
        <f t="shared" si="52"/>
        <v>1</v>
      </c>
      <c r="CK68" s="391">
        <f t="shared" si="52"/>
        <v>1</v>
      </c>
      <c r="CL68" s="391">
        <f t="shared" si="52"/>
        <v>1</v>
      </c>
      <c r="CM68" s="391">
        <f t="shared" si="52"/>
        <v>1</v>
      </c>
      <c r="CN68" s="391">
        <f t="shared" si="52"/>
        <v>1</v>
      </c>
      <c r="CO68" s="391">
        <f t="shared" si="52"/>
        <v>1</v>
      </c>
      <c r="CP68" s="391">
        <f t="shared" si="52"/>
        <v>1</v>
      </c>
    </row>
    <row r="71" spans="3:94" x14ac:dyDescent="0.25">
      <c r="C71" s="44" t="s">
        <v>1572</v>
      </c>
      <c r="E71" s="391">
        <f>E45/(E45+E48)</f>
        <v>0.9954323953903913</v>
      </c>
      <c r="F71" s="391">
        <f t="shared" ref="F71:AB71" si="53">F45/(F45+F48)</f>
        <v>0.99075145732562719</v>
      </c>
      <c r="G71" s="391">
        <f t="shared" si="53"/>
        <v>0.91578227150913727</v>
      </c>
      <c r="H71" s="391">
        <f t="shared" ref="H71:J71" si="54">H45/(H45+H48)</f>
        <v>0.99725804325356704</v>
      </c>
      <c r="I71" s="391">
        <f t="shared" si="54"/>
        <v>0.96003323993491463</v>
      </c>
      <c r="J71" s="391">
        <f t="shared" si="54"/>
        <v>1</v>
      </c>
      <c r="K71" s="391">
        <f t="shared" si="53"/>
        <v>1</v>
      </c>
      <c r="L71" s="391">
        <f t="shared" si="53"/>
        <v>0.9910704593407208</v>
      </c>
      <c r="M71" s="391">
        <f t="shared" si="53"/>
        <v>0.64670910694694828</v>
      </c>
      <c r="N71" s="391">
        <f t="shared" si="53"/>
        <v>0.99642274039417777</v>
      </c>
      <c r="O71" s="391">
        <f t="shared" si="53"/>
        <v>0.98059683858753288</v>
      </c>
      <c r="P71" s="391">
        <f t="shared" si="53"/>
        <v>0.89831616627643629</v>
      </c>
      <c r="Q71" s="391">
        <f t="shared" si="53"/>
        <v>1</v>
      </c>
      <c r="R71" s="391">
        <f t="shared" si="53"/>
        <v>0.98518866307864728</v>
      </c>
      <c r="S71" s="391">
        <f t="shared" si="53"/>
        <v>0.8456862582005843</v>
      </c>
      <c r="T71" s="391">
        <f t="shared" si="53"/>
        <v>1</v>
      </c>
      <c r="U71" s="391">
        <f t="shared" si="53"/>
        <v>0.98996679605746796</v>
      </c>
      <c r="V71" s="391">
        <f t="shared" si="53"/>
        <v>0.9016182234747121</v>
      </c>
      <c r="W71" s="391">
        <f t="shared" si="53"/>
        <v>0.94765040301662729</v>
      </c>
      <c r="X71" s="391">
        <f t="shared" si="53"/>
        <v>0.9959763860567753</v>
      </c>
      <c r="Y71" s="391">
        <f t="shared" si="53"/>
        <v>0.94772379496739378</v>
      </c>
      <c r="Z71" s="391">
        <f t="shared" si="53"/>
        <v>0.98031333800766474</v>
      </c>
      <c r="AA71" s="391">
        <f t="shared" si="53"/>
        <v>0.9392350320298799</v>
      </c>
      <c r="AB71" s="391">
        <f t="shared" si="53"/>
        <v>0.97416465015966358</v>
      </c>
    </row>
  </sheetData>
  <mergeCells count="19">
    <mergeCell ref="B57:B59"/>
    <mergeCell ref="B39:B41"/>
    <mergeCell ref="B42:B44"/>
    <mergeCell ref="B45:B47"/>
    <mergeCell ref="B48:B50"/>
    <mergeCell ref="B51:B53"/>
    <mergeCell ref="B54:B56"/>
    <mergeCell ref="B36:B38"/>
    <mergeCell ref="B3:B5"/>
    <mergeCell ref="B6:B8"/>
    <mergeCell ref="B9:B11"/>
    <mergeCell ref="B12:B14"/>
    <mergeCell ref="B15:B17"/>
    <mergeCell ref="B18:B20"/>
    <mergeCell ref="B21:B23"/>
    <mergeCell ref="B24:B26"/>
    <mergeCell ref="B27:B29"/>
    <mergeCell ref="B30:B32"/>
    <mergeCell ref="B33:B35"/>
  </mergeCell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theme="6" tint="0.59999389629810485"/>
  </sheetPr>
  <dimension ref="A1:GB59"/>
  <sheetViews>
    <sheetView zoomScale="70" zoomScaleNormal="70" workbookViewId="0">
      <pane xSplit="3" ySplit="2" topLeftCell="G3" activePane="bottomRight" state="frozen"/>
      <selection pane="topRight" activeCell="D1" sqref="D1"/>
      <selection pane="bottomLeft" activeCell="A3" sqref="A3"/>
      <selection pane="bottomRight" activeCell="K4" sqref="K4"/>
    </sheetView>
  </sheetViews>
  <sheetFormatPr defaultColWidth="9.140625" defaultRowHeight="15" x14ac:dyDescent="0.25"/>
  <cols>
    <col min="1" max="1" width="87.42578125" style="44" customWidth="1"/>
    <col min="2" max="2" width="30.5703125" style="44" bestFit="1" customWidth="1"/>
    <col min="3" max="3" width="28.140625" style="44" customWidth="1"/>
    <col min="4" max="61" width="20.85546875" style="44" customWidth="1"/>
    <col min="62" max="96" width="9.140625" style="44"/>
    <col min="97" max="97" width="15.42578125" style="44" bestFit="1" customWidth="1"/>
    <col min="98" max="151" width="15.42578125" style="44" customWidth="1"/>
    <col min="152" max="163" width="12.28515625" style="44" bestFit="1" customWidth="1"/>
    <col min="164" max="164" width="12.42578125" style="44" bestFit="1" customWidth="1"/>
    <col min="165" max="175" width="12.28515625" style="44" bestFit="1" customWidth="1"/>
    <col min="176" max="16384" width="9.140625" style="44"/>
  </cols>
  <sheetData>
    <row r="1" spans="1:184" ht="15.75" thickBot="1" x14ac:dyDescent="0.3">
      <c r="A1"/>
      <c r="B1"/>
      <c r="D1" s="44" t="s">
        <v>275</v>
      </c>
      <c r="E1" s="44" t="s">
        <v>759</v>
      </c>
      <c r="H1" s="44">
        <v>1985</v>
      </c>
      <c r="K1" s="44">
        <v>1986</v>
      </c>
      <c r="N1" s="44">
        <v>1987</v>
      </c>
      <c r="Q1" s="44">
        <v>1988</v>
      </c>
      <c r="T1" s="44">
        <v>1989</v>
      </c>
      <c r="W1" s="44">
        <v>1990</v>
      </c>
      <c r="Z1" s="44">
        <v>1991</v>
      </c>
      <c r="AC1" s="44">
        <v>1992</v>
      </c>
      <c r="AF1" s="44">
        <v>1993</v>
      </c>
      <c r="AI1" s="44">
        <v>1994</v>
      </c>
      <c r="AL1" s="44">
        <v>1995</v>
      </c>
      <c r="AO1" s="44">
        <v>1996</v>
      </c>
      <c r="AR1" s="44">
        <v>1997</v>
      </c>
      <c r="AU1" s="44">
        <v>1998</v>
      </c>
      <c r="AX1" s="44">
        <v>1999</v>
      </c>
      <c r="BA1" s="44">
        <v>2000</v>
      </c>
      <c r="BD1" s="44">
        <v>2001</v>
      </c>
      <c r="BG1" s="44">
        <v>2002</v>
      </c>
      <c r="BJ1" s="44">
        <v>2003</v>
      </c>
      <c r="BM1" s="44">
        <v>2004</v>
      </c>
      <c r="BP1" s="44">
        <v>2005</v>
      </c>
      <c r="BS1" s="44">
        <v>2006</v>
      </c>
      <c r="BV1" s="44">
        <v>2007</v>
      </c>
      <c r="BY1" s="44">
        <v>2008</v>
      </c>
      <c r="CB1" s="44">
        <v>2009</v>
      </c>
      <c r="CE1" s="44">
        <v>2010</v>
      </c>
      <c r="CH1" s="44">
        <v>2011</v>
      </c>
      <c r="CK1" s="44">
        <v>2012</v>
      </c>
      <c r="CN1" s="44">
        <v>2013</v>
      </c>
      <c r="CS1" s="44" t="s">
        <v>219</v>
      </c>
      <c r="CT1" s="44">
        <v>1985</v>
      </c>
      <c r="CW1" s="44">
        <v>1986</v>
      </c>
      <c r="CZ1" s="44">
        <v>1987</v>
      </c>
      <c r="DC1" s="44">
        <v>1988</v>
      </c>
      <c r="DD1" s="44">
        <v>1988</v>
      </c>
      <c r="DE1" s="44">
        <v>1988</v>
      </c>
      <c r="DF1" s="44">
        <v>1989</v>
      </c>
      <c r="DG1" s="44">
        <v>1989</v>
      </c>
      <c r="DH1" s="44">
        <v>1989</v>
      </c>
      <c r="DI1" s="44">
        <v>1990</v>
      </c>
      <c r="DJ1" s="44">
        <v>1990</v>
      </c>
      <c r="DK1" s="44">
        <v>1990</v>
      </c>
      <c r="DL1" s="44">
        <v>1991</v>
      </c>
      <c r="DM1" s="44">
        <v>1991</v>
      </c>
      <c r="DN1" s="44">
        <v>1991</v>
      </c>
      <c r="DO1" s="44">
        <v>1992</v>
      </c>
      <c r="DP1" s="44">
        <v>1992</v>
      </c>
      <c r="DQ1" s="44">
        <v>1992</v>
      </c>
      <c r="DR1" s="44">
        <v>1993</v>
      </c>
      <c r="DS1" s="44">
        <v>1993</v>
      </c>
      <c r="DT1" s="44">
        <v>1993</v>
      </c>
      <c r="DU1" s="44">
        <v>1994</v>
      </c>
      <c r="DV1" s="44">
        <v>1994</v>
      </c>
      <c r="DW1" s="44">
        <v>1994</v>
      </c>
      <c r="DX1" s="44">
        <v>1995</v>
      </c>
      <c r="DY1" s="44">
        <v>1995</v>
      </c>
      <c r="DZ1" s="44">
        <v>1995</v>
      </c>
      <c r="EA1" s="44">
        <v>1996</v>
      </c>
      <c r="EB1" s="44">
        <v>1996</v>
      </c>
      <c r="EC1" s="44">
        <v>1996</v>
      </c>
      <c r="ED1" s="44">
        <v>1997</v>
      </c>
      <c r="EE1" s="44">
        <v>1997</v>
      </c>
      <c r="EF1" s="44">
        <v>1997</v>
      </c>
      <c r="EG1" s="44">
        <v>1998</v>
      </c>
      <c r="EH1" s="44">
        <v>1998</v>
      </c>
      <c r="EI1" s="44">
        <v>1998</v>
      </c>
      <c r="EJ1" s="44">
        <v>1999</v>
      </c>
      <c r="EK1" s="44">
        <v>1999</v>
      </c>
      <c r="EL1" s="44">
        <v>1999</v>
      </c>
      <c r="EM1" s="44">
        <v>2000</v>
      </c>
      <c r="EN1" s="44">
        <v>2000</v>
      </c>
      <c r="EO1" s="44">
        <v>2000</v>
      </c>
      <c r="EP1" s="44">
        <v>2001</v>
      </c>
      <c r="EQ1" s="44">
        <v>2001</v>
      </c>
      <c r="ER1" s="44">
        <v>2001</v>
      </c>
      <c r="ES1" s="44">
        <v>2002</v>
      </c>
      <c r="ET1" s="44">
        <v>2002</v>
      </c>
      <c r="EU1" s="44">
        <v>2002</v>
      </c>
      <c r="EV1" s="44">
        <v>2003</v>
      </c>
      <c r="EW1" s="44">
        <v>2003</v>
      </c>
      <c r="EX1" s="44">
        <v>2003</v>
      </c>
      <c r="EY1" s="44">
        <v>2004</v>
      </c>
      <c r="EZ1" s="44">
        <v>2004</v>
      </c>
      <c r="FA1" s="44">
        <v>2004</v>
      </c>
      <c r="FB1" s="44">
        <v>2005</v>
      </c>
      <c r="FC1" s="44">
        <v>2005</v>
      </c>
      <c r="FD1" s="44">
        <v>2005</v>
      </c>
      <c r="FE1" s="44">
        <v>2006</v>
      </c>
      <c r="FF1" s="44">
        <v>2006</v>
      </c>
      <c r="FG1" s="44">
        <v>2006</v>
      </c>
      <c r="FH1" s="44">
        <v>2007</v>
      </c>
      <c r="FI1" s="44">
        <v>2007</v>
      </c>
      <c r="FJ1" s="44">
        <v>2007</v>
      </c>
      <c r="FK1" s="44">
        <v>2008</v>
      </c>
      <c r="FL1" s="44">
        <v>2008</v>
      </c>
      <c r="FM1" s="44">
        <v>2008</v>
      </c>
      <c r="FN1" s="44">
        <v>2009</v>
      </c>
      <c r="FO1" s="44">
        <v>2009</v>
      </c>
      <c r="FP1" s="44">
        <v>2009</v>
      </c>
      <c r="FQ1" s="44">
        <v>2010</v>
      </c>
      <c r="FR1" s="44">
        <v>2010</v>
      </c>
      <c r="FS1" s="44">
        <v>2010</v>
      </c>
      <c r="FT1" s="44">
        <v>2011</v>
      </c>
      <c r="FU1" s="44">
        <v>2011</v>
      </c>
      <c r="FV1" s="44">
        <v>2011</v>
      </c>
      <c r="FW1" s="44">
        <v>2012</v>
      </c>
      <c r="FX1" s="44">
        <v>2012</v>
      </c>
      <c r="FY1" s="44">
        <v>2012</v>
      </c>
      <c r="FZ1" s="44">
        <v>2013</v>
      </c>
      <c r="GA1" s="44">
        <v>2013</v>
      </c>
      <c r="GB1" s="44">
        <v>2013</v>
      </c>
    </row>
    <row r="2" spans="1:184" ht="19.5" thickBot="1" x14ac:dyDescent="0.35">
      <c r="A2" s="142" t="s">
        <v>738</v>
      </c>
      <c r="B2" s="142" t="s">
        <v>1452</v>
      </c>
      <c r="C2" s="45" t="s">
        <v>197</v>
      </c>
      <c r="D2" s="64"/>
      <c r="E2" s="170" t="s">
        <v>198</v>
      </c>
      <c r="F2" s="46" t="s">
        <v>199</v>
      </c>
      <c r="G2" s="47" t="s">
        <v>200</v>
      </c>
      <c r="H2" s="170" t="s">
        <v>198</v>
      </c>
      <c r="I2" s="46" t="s">
        <v>199</v>
      </c>
      <c r="J2" s="47" t="s">
        <v>200</v>
      </c>
      <c r="K2" s="170" t="s">
        <v>198</v>
      </c>
      <c r="L2" s="46" t="s">
        <v>199</v>
      </c>
      <c r="M2" s="47" t="s">
        <v>200</v>
      </c>
      <c r="N2" s="170" t="s">
        <v>198</v>
      </c>
      <c r="O2" s="46" t="s">
        <v>199</v>
      </c>
      <c r="P2" s="47" t="s">
        <v>200</v>
      </c>
      <c r="Q2" s="170" t="s">
        <v>198</v>
      </c>
      <c r="R2" s="46" t="s">
        <v>199</v>
      </c>
      <c r="S2" s="47" t="s">
        <v>200</v>
      </c>
      <c r="T2" s="46" t="s">
        <v>198</v>
      </c>
      <c r="U2" s="46" t="s">
        <v>199</v>
      </c>
      <c r="V2" s="47" t="s">
        <v>200</v>
      </c>
      <c r="W2" s="46" t="s">
        <v>198</v>
      </c>
      <c r="X2" s="46" t="s">
        <v>199</v>
      </c>
      <c r="Y2" s="47" t="s">
        <v>200</v>
      </c>
      <c r="Z2" s="46" t="s">
        <v>198</v>
      </c>
      <c r="AA2" s="46" t="s">
        <v>199</v>
      </c>
      <c r="AB2" s="47" t="s">
        <v>200</v>
      </c>
      <c r="AC2" s="46" t="s">
        <v>198</v>
      </c>
      <c r="AD2" s="46" t="s">
        <v>199</v>
      </c>
      <c r="AE2" s="47" t="s">
        <v>200</v>
      </c>
      <c r="AF2" s="46" t="s">
        <v>198</v>
      </c>
      <c r="AG2" s="46" t="s">
        <v>199</v>
      </c>
      <c r="AH2" s="47" t="s">
        <v>200</v>
      </c>
      <c r="AI2" s="46" t="s">
        <v>198</v>
      </c>
      <c r="AJ2" s="46" t="s">
        <v>199</v>
      </c>
      <c r="AK2" s="47" t="s">
        <v>200</v>
      </c>
      <c r="AL2" s="46" t="s">
        <v>198</v>
      </c>
      <c r="AM2" s="46" t="s">
        <v>199</v>
      </c>
      <c r="AN2" s="47" t="s">
        <v>200</v>
      </c>
      <c r="AO2" s="46" t="s">
        <v>198</v>
      </c>
      <c r="AP2" s="46" t="s">
        <v>199</v>
      </c>
      <c r="AQ2" s="47" t="s">
        <v>200</v>
      </c>
      <c r="AR2" s="46" t="s">
        <v>198</v>
      </c>
      <c r="AS2" s="46" t="s">
        <v>199</v>
      </c>
      <c r="AT2" s="47" t="s">
        <v>200</v>
      </c>
      <c r="AU2" s="46" t="s">
        <v>198</v>
      </c>
      <c r="AV2" s="46" t="s">
        <v>199</v>
      </c>
      <c r="AW2" s="47" t="s">
        <v>200</v>
      </c>
      <c r="AX2" s="46" t="s">
        <v>198</v>
      </c>
      <c r="AY2" s="46" t="s">
        <v>199</v>
      </c>
      <c r="AZ2" s="47" t="s">
        <v>200</v>
      </c>
      <c r="BA2" s="46" t="s">
        <v>198</v>
      </c>
      <c r="BB2" s="46" t="s">
        <v>199</v>
      </c>
      <c r="BC2" s="47" t="s">
        <v>200</v>
      </c>
      <c r="BD2" s="46" t="s">
        <v>198</v>
      </c>
      <c r="BE2" s="46" t="s">
        <v>199</v>
      </c>
      <c r="BF2" s="47" t="s">
        <v>200</v>
      </c>
      <c r="BG2" s="46" t="s">
        <v>198</v>
      </c>
      <c r="BH2" s="46" t="s">
        <v>199</v>
      </c>
      <c r="BI2" s="47" t="s">
        <v>200</v>
      </c>
      <c r="BJ2" s="46" t="s">
        <v>198</v>
      </c>
      <c r="BK2" s="46" t="s">
        <v>199</v>
      </c>
      <c r="BL2" s="47" t="s">
        <v>200</v>
      </c>
      <c r="BM2" s="46" t="s">
        <v>198</v>
      </c>
      <c r="BN2" s="46" t="s">
        <v>199</v>
      </c>
      <c r="BO2" s="47" t="s">
        <v>200</v>
      </c>
      <c r="BP2" s="46" t="s">
        <v>198</v>
      </c>
      <c r="BQ2" s="46" t="s">
        <v>199</v>
      </c>
      <c r="BR2" s="47" t="s">
        <v>200</v>
      </c>
      <c r="BS2" s="46" t="s">
        <v>198</v>
      </c>
      <c r="BT2" s="46" t="s">
        <v>199</v>
      </c>
      <c r="BU2" s="47" t="s">
        <v>200</v>
      </c>
      <c r="BV2" s="46" t="s">
        <v>198</v>
      </c>
      <c r="BW2" s="46" t="s">
        <v>199</v>
      </c>
      <c r="BX2" s="47" t="s">
        <v>200</v>
      </c>
      <c r="BY2" s="46" t="s">
        <v>198</v>
      </c>
      <c r="BZ2" s="46" t="s">
        <v>199</v>
      </c>
      <c r="CA2" s="47" t="s">
        <v>200</v>
      </c>
      <c r="CB2" s="46" t="s">
        <v>198</v>
      </c>
      <c r="CC2" s="46" t="s">
        <v>199</v>
      </c>
      <c r="CD2" s="47" t="s">
        <v>200</v>
      </c>
      <c r="CE2" s="46" t="s">
        <v>198</v>
      </c>
      <c r="CF2" s="46" t="s">
        <v>199</v>
      </c>
      <c r="CG2" s="47" t="s">
        <v>200</v>
      </c>
      <c r="CH2" s="46" t="s">
        <v>198</v>
      </c>
      <c r="CI2" s="46" t="s">
        <v>199</v>
      </c>
      <c r="CJ2" s="47" t="s">
        <v>200</v>
      </c>
      <c r="CK2" s="46" t="s">
        <v>198</v>
      </c>
      <c r="CL2" s="46" t="s">
        <v>199</v>
      </c>
      <c r="CM2" s="47" t="s">
        <v>200</v>
      </c>
      <c r="CN2" s="46" t="s">
        <v>198</v>
      </c>
      <c r="CO2" s="46" t="s">
        <v>199</v>
      </c>
      <c r="CP2" s="47" t="s">
        <v>200</v>
      </c>
      <c r="CS2" s="48" t="s">
        <v>274</v>
      </c>
      <c r="CT2" s="46" t="s">
        <v>198</v>
      </c>
      <c r="CU2" s="46" t="s">
        <v>199</v>
      </c>
      <c r="CV2" s="47" t="s">
        <v>200</v>
      </c>
      <c r="CW2" s="46" t="s">
        <v>198</v>
      </c>
      <c r="CX2" s="46" t="s">
        <v>199</v>
      </c>
      <c r="CY2" s="47" t="s">
        <v>200</v>
      </c>
      <c r="CZ2" s="46" t="s">
        <v>198</v>
      </c>
      <c r="DA2" s="46" t="s">
        <v>199</v>
      </c>
      <c r="DB2" s="47" t="s">
        <v>200</v>
      </c>
      <c r="DC2" s="46" t="s">
        <v>198</v>
      </c>
      <c r="DD2" s="46" t="s">
        <v>199</v>
      </c>
      <c r="DE2" s="47" t="s">
        <v>200</v>
      </c>
      <c r="DF2" s="46" t="s">
        <v>198</v>
      </c>
      <c r="DG2" s="46" t="s">
        <v>199</v>
      </c>
      <c r="DH2" s="47" t="s">
        <v>200</v>
      </c>
      <c r="DI2" s="46" t="s">
        <v>198</v>
      </c>
      <c r="DJ2" s="46" t="s">
        <v>199</v>
      </c>
      <c r="DK2" s="47" t="s">
        <v>200</v>
      </c>
      <c r="DL2" s="46" t="s">
        <v>198</v>
      </c>
      <c r="DM2" s="46" t="s">
        <v>199</v>
      </c>
      <c r="DN2" s="47" t="s">
        <v>200</v>
      </c>
      <c r="DO2" s="46" t="s">
        <v>198</v>
      </c>
      <c r="DP2" s="46" t="s">
        <v>199</v>
      </c>
      <c r="DQ2" s="47" t="s">
        <v>200</v>
      </c>
      <c r="DR2" s="46" t="s">
        <v>198</v>
      </c>
      <c r="DS2" s="46" t="s">
        <v>199</v>
      </c>
      <c r="DT2" s="47" t="s">
        <v>200</v>
      </c>
      <c r="DU2" s="46" t="s">
        <v>198</v>
      </c>
      <c r="DV2" s="46" t="s">
        <v>199</v>
      </c>
      <c r="DW2" s="47" t="s">
        <v>200</v>
      </c>
      <c r="DX2" s="46" t="s">
        <v>198</v>
      </c>
      <c r="DY2" s="46" t="s">
        <v>199</v>
      </c>
      <c r="DZ2" s="47" t="s">
        <v>200</v>
      </c>
      <c r="EA2" s="46" t="s">
        <v>198</v>
      </c>
      <c r="EB2" s="46" t="s">
        <v>199</v>
      </c>
      <c r="EC2" s="47" t="s">
        <v>200</v>
      </c>
      <c r="ED2" s="46" t="s">
        <v>198</v>
      </c>
      <c r="EE2" s="46" t="s">
        <v>199</v>
      </c>
      <c r="EF2" s="47" t="s">
        <v>200</v>
      </c>
      <c r="EG2" s="46" t="s">
        <v>198</v>
      </c>
      <c r="EH2" s="46" t="s">
        <v>199</v>
      </c>
      <c r="EI2" s="47" t="s">
        <v>200</v>
      </c>
      <c r="EJ2" s="46" t="s">
        <v>198</v>
      </c>
      <c r="EK2" s="46" t="s">
        <v>199</v>
      </c>
      <c r="EL2" s="47" t="s">
        <v>200</v>
      </c>
      <c r="EM2" s="46" t="s">
        <v>198</v>
      </c>
      <c r="EN2" s="46" t="s">
        <v>199</v>
      </c>
      <c r="EO2" s="47" t="s">
        <v>200</v>
      </c>
      <c r="EP2" s="46" t="s">
        <v>198</v>
      </c>
      <c r="EQ2" s="46" t="s">
        <v>199</v>
      </c>
      <c r="ER2" s="47" t="s">
        <v>200</v>
      </c>
      <c r="ES2" s="46" t="s">
        <v>198</v>
      </c>
      <c r="ET2" s="46" t="s">
        <v>199</v>
      </c>
      <c r="EU2" s="47" t="s">
        <v>200</v>
      </c>
      <c r="EV2" s="46" t="s">
        <v>198</v>
      </c>
      <c r="EW2" s="46" t="s">
        <v>199</v>
      </c>
      <c r="EX2" s="47" t="s">
        <v>200</v>
      </c>
      <c r="EY2" s="46" t="s">
        <v>198</v>
      </c>
      <c r="EZ2" s="46" t="s">
        <v>199</v>
      </c>
      <c r="FA2" s="47" t="s">
        <v>200</v>
      </c>
      <c r="FB2" s="46" t="s">
        <v>198</v>
      </c>
      <c r="FC2" s="46" t="s">
        <v>199</v>
      </c>
      <c r="FD2" s="47" t="s">
        <v>200</v>
      </c>
      <c r="FE2" s="46" t="s">
        <v>198</v>
      </c>
      <c r="FF2" s="46" t="s">
        <v>199</v>
      </c>
      <c r="FG2" s="47" t="s">
        <v>200</v>
      </c>
      <c r="FH2" s="46" t="s">
        <v>198</v>
      </c>
      <c r="FI2" s="46" t="s">
        <v>199</v>
      </c>
      <c r="FJ2" s="47" t="s">
        <v>200</v>
      </c>
      <c r="FK2" s="46" t="s">
        <v>198</v>
      </c>
      <c r="FL2" s="46" t="s">
        <v>199</v>
      </c>
      <c r="FM2" s="47" t="s">
        <v>200</v>
      </c>
      <c r="FN2" s="46" t="s">
        <v>198</v>
      </c>
      <c r="FO2" s="46" t="s">
        <v>199</v>
      </c>
      <c r="FP2" s="47" t="s">
        <v>200</v>
      </c>
      <c r="FQ2" s="46" t="s">
        <v>198</v>
      </c>
      <c r="FR2" s="46" t="s">
        <v>199</v>
      </c>
      <c r="FS2" s="47" t="s">
        <v>200</v>
      </c>
      <c r="FT2" s="46" t="s">
        <v>198</v>
      </c>
      <c r="FU2" s="46" t="s">
        <v>199</v>
      </c>
      <c r="FV2" s="47" t="s">
        <v>200</v>
      </c>
      <c r="FW2" s="46" t="s">
        <v>198</v>
      </c>
      <c r="FX2" s="46" t="s">
        <v>199</v>
      </c>
      <c r="FY2" s="47" t="s">
        <v>200</v>
      </c>
      <c r="FZ2" s="46" t="s">
        <v>198</v>
      </c>
      <c r="GA2" s="46" t="s">
        <v>199</v>
      </c>
      <c r="GB2" s="47" t="s">
        <v>200</v>
      </c>
    </row>
    <row r="3" spans="1:184" ht="15.75" x14ac:dyDescent="0.25">
      <c r="A3"/>
      <c r="B3" s="994" t="s">
        <v>1453</v>
      </c>
      <c r="C3" s="49" t="s">
        <v>0</v>
      </c>
      <c r="D3" s="49"/>
      <c r="E3" s="323">
        <f>AVERAGE(BV3,BY3,CB3,CE3,CH3,CK3,CN3)</f>
        <v>20153.620300390216</v>
      </c>
      <c r="F3" s="324">
        <f t="shared" ref="F3:G18" si="0">AVERAGE(BW3,BZ3,CC3,CF3,CI3,CL3,CO3)</f>
        <v>10920.912995050059</v>
      </c>
      <c r="G3" s="324">
        <f t="shared" si="0"/>
        <v>431.37852726163345</v>
      </c>
      <c r="H3" s="390">
        <f>PSoldvalidage86_91!H3/SUM(PSoldvalidage86_91!$H3:$J3)</f>
        <v>0.29251170046801866</v>
      </c>
      <c r="I3" s="390">
        <f>PSoldvalidage86_91!I3/SUM(PSoldvalidage86_91!$H3:$J3)</f>
        <v>0.69968798751950068</v>
      </c>
      <c r="J3" s="390">
        <f>PSoldvalidage86_91!J3/SUM(PSoldvalidage86_91!$H3:$J3)</f>
        <v>7.8003120124804978E-3</v>
      </c>
      <c r="K3" s="390">
        <f>PSoldvalidage86_91!K3/SUM(PSoldvalidage86_91!$K3:$M3)</f>
        <v>0.15423003802281365</v>
      </c>
      <c r="L3" s="390">
        <f>PSoldvalidage86_91!L3/SUM(PSoldvalidage86_91!$K3:$M3)</f>
        <v>0.80442015209125473</v>
      </c>
      <c r="M3" s="390">
        <f>PSoldvalidage86_91!M3/SUM(PSoldvalidage86_91!$K3:$M3)</f>
        <v>4.1349809885931559E-2</v>
      </c>
      <c r="N3" s="390">
        <f>PSoldvalidage86_91!N3/SUM(PSoldvalidage86_91!$N3:$P3)</f>
        <v>0.26893676164002778</v>
      </c>
      <c r="O3" s="390">
        <f>PSoldvalidage86_91!O3/SUM(PSoldvalidage86_91!$N3:$P3)</f>
        <v>0.65323141070187629</v>
      </c>
      <c r="P3" s="390">
        <f>PSoldvalidage86_91!P3/SUM(PSoldvalidage86_91!$N3:$P3)</f>
        <v>7.783182765809589E-2</v>
      </c>
      <c r="Q3" s="390">
        <f>PSoldvalidage86_91!Q3/SUM(PSoldvalidage86_91!$Q3:$S3)</f>
        <v>0.1538009979454065</v>
      </c>
      <c r="R3" s="389">
        <f>PSoldvalidage86_91!R3/SUM(PSoldvalidage86_91!$Q3:$S3)</f>
        <v>0.76577634282359841</v>
      </c>
      <c r="S3" s="389">
        <f>PSoldvalidage86_91!S3/SUM(PSoldvalidage86_91!$Q3:$S3)</f>
        <v>8.0422659230994994E-2</v>
      </c>
      <c r="T3" s="390">
        <f>PSoldvalidage86_91!T3/SUM(PSoldvalidage86_91!$T3:$V3)</f>
        <v>0.77405281285878302</v>
      </c>
      <c r="U3" s="389">
        <f>PSoldvalidage86_91!U3/SUM(PSoldvalidage86_91!$T3:$V3)</f>
        <v>0.19563719862227322</v>
      </c>
      <c r="V3" s="389">
        <f>PSoldvalidage86_91!V3/SUM(PSoldvalidage86_91!$T3:$V3)</f>
        <v>3.0309988518943735E-2</v>
      </c>
      <c r="W3" s="390">
        <f>PSoldvalidage86_91!W3/SUM(PSoldvalidage86_91!$W3:$Y3)</f>
        <v>5.3479381443298959E-2</v>
      </c>
      <c r="X3" s="390">
        <f>PSoldvalidage86_91!X3/SUM(PSoldvalidage86_91!$W3:$Y3)</f>
        <v>0.93599656357388306</v>
      </c>
      <c r="Y3" s="390">
        <f>PSoldvalidage86_91!Y3/SUM(PSoldvalidage86_91!$W3:$Y3)</f>
        <v>1.0524054982817867E-2</v>
      </c>
      <c r="Z3" s="390">
        <f>PSoldvalidage86_91!Z3/SUM(PSoldvalidage86_91!$Z3:$AB3)</f>
        <v>0.34686971235194586</v>
      </c>
      <c r="AA3" s="390">
        <f>PSoldvalidage86_91!AA3/SUM(PSoldvalidage86_91!$Z3:$AB3)</f>
        <v>0.41398759165256627</v>
      </c>
      <c r="AB3" s="390">
        <f>PSoldvalidage86_91!AB3/SUM(PSoldvalidage86_91!$Z3:$AB3)</f>
        <v>0.23914269599548788</v>
      </c>
      <c r="AC3" s="465">
        <f>PSoldvalidage86_91!AC3/SUM(PSoldvalidage86_91!$AC3:$AE3)</f>
        <v>0.29443359375000011</v>
      </c>
      <c r="AD3" s="466">
        <f>PSoldvalidage86_91!AD3/SUM(PSoldvalidage86_91!$AC3:$AE3)</f>
        <v>0.6650390625</v>
      </c>
      <c r="AE3" s="467">
        <f>PSoldvalidage86_91!AE3/SUM(PSoldvalidage86_91!$AC3:$AE3)</f>
        <v>4.052734375E-2</v>
      </c>
      <c r="AF3" s="462">
        <f>PSoldvalidage86_91!AF3/SUM(PSoldvalidage86_91!$AF3:$AH3)</f>
        <v>0.58943514644351458</v>
      </c>
      <c r="AG3" s="463">
        <f>PSoldvalidage86_91!AG3/SUM(PSoldvalidage86_91!$AF3:$AH3)</f>
        <v>0.37604602510460255</v>
      </c>
      <c r="AH3" s="464">
        <f>PSoldvalidage86_91!AH3/SUM(PSoldvalidage86_91!$AF3:$AH3)</f>
        <v>3.4518828451882852E-2</v>
      </c>
      <c r="AI3" s="468">
        <f>PSoldvalidage86_91!AI3/SUM(PSoldvalidage86_91!$AI3:$AK3)</f>
        <v>0.31683168316831689</v>
      </c>
      <c r="AJ3" s="469">
        <f>PSoldvalidage86_91!AJ3/SUM(PSoldvalidage86_91!$AI3:$AK3)</f>
        <v>0.66666666666666663</v>
      </c>
      <c r="AK3" s="470">
        <f>PSoldvalidage86_91!AK3/SUM(PSoldvalidage86_91!$AI3:$AK3)</f>
        <v>1.6501650165016504E-2</v>
      </c>
      <c r="AL3" s="468">
        <f>PSoldvalidage86_91!AL3/SUM(PSoldvalidage86_91!$AL3:$AN3)</f>
        <v>0.36648190142305292</v>
      </c>
      <c r="AM3" s="469">
        <f>PSoldvalidage86_91!AM3/SUM(PSoldvalidage86_91!$AL3:$AN3)</f>
        <v>0.58541509705665484</v>
      </c>
      <c r="AN3" s="470">
        <f>PSoldvalidage86_91!AN3/SUM(PSoldvalidage86_91!$AL3:$AN3)</f>
        <v>4.8103001520292087E-2</v>
      </c>
      <c r="AO3" s="468">
        <f>PSoldvalidage86_91!AO3/SUM(PSoldvalidage86_91!$AO3:$AQ3)</f>
        <v>0.63108808290155449</v>
      </c>
      <c r="AP3" s="469">
        <f>PSoldvalidage86_91!AP3/SUM(PSoldvalidage86_91!$AO3:$AQ3)</f>
        <v>0.36476683937823828</v>
      </c>
      <c r="AQ3" s="470">
        <f>PSoldvalidage86_91!AQ3/SUM(PSoldvalidage86_91!$AO3:$AQ3)</f>
        <v>4.1450777202072537E-3</v>
      </c>
      <c r="AR3" s="462">
        <f>PSoldvalidage86_91!AR3/SUM(PSoldvalidage86_91!$AR3:$AT3)</f>
        <v>0.40885860306643951</v>
      </c>
      <c r="AS3" s="463">
        <f>PSoldvalidage86_91!AS3/SUM(PSoldvalidage86_91!$AR3:$AT3)</f>
        <v>0.55025553662691662</v>
      </c>
      <c r="AT3" s="464">
        <f>PSoldvalidage86_91!AT3/SUM(PSoldvalidage86_91!$AR3:$AT3)</f>
        <v>4.0885860306643949E-2</v>
      </c>
      <c r="AU3" s="462">
        <f>PSoldvalidage86_91!AU3/SUM(PSoldvalidage86_91!$AU3:$AW3)</f>
        <v>8.6387434554973816E-2</v>
      </c>
      <c r="AV3" s="463">
        <f>PSoldvalidage86_91!AV3/SUM(PSoldvalidage86_91!$AU3:$AW3)</f>
        <v>0.81413612565445026</v>
      </c>
      <c r="AW3" s="464">
        <f>PSoldvalidage86_91!AW3/SUM(PSoldvalidage86_91!$AU3:$AW3)</f>
        <v>9.9476439790575896E-2</v>
      </c>
      <c r="AX3" s="462">
        <f>PSoldvalidage86_91!AX3/SUM(PSoldvalidage86_91!$AX3:$AZ3)</f>
        <v>0.27938144329896908</v>
      </c>
      <c r="AY3" s="463">
        <f>PSoldvalidage86_91!AY3/SUM(PSoldvalidage86_91!$AX3:$AZ3)</f>
        <v>0.65721649484536082</v>
      </c>
      <c r="AZ3" s="464">
        <f>PSoldvalidage86_91!AZ3/SUM(PSoldvalidage86_91!$AX3:$AZ3)</f>
        <v>6.34020618556701E-2</v>
      </c>
      <c r="BA3" s="462">
        <f>PSoldvalidage86_91!BA3/SUM(PSoldvalidage86_91!$BA3:$BC3)</f>
        <v>0.55782312925170063</v>
      </c>
      <c r="BB3" s="463">
        <f>PSoldvalidage86_91!BB3/SUM(PSoldvalidage86_91!$BA3:$BC3)</f>
        <v>0.42176870748299322</v>
      </c>
      <c r="BC3" s="464">
        <f>PSoldvalidage86_91!BC3/SUM(PSoldvalidage86_91!$BA3:$BC3)</f>
        <v>2.0408163265306117E-2</v>
      </c>
      <c r="BD3" s="462">
        <f>PSoldvalidage86_91!BD3/SUM(PSoldvalidage86_91!$BD3:$BF3)</f>
        <v>0.27938144329896908</v>
      </c>
      <c r="BE3" s="463">
        <f>PSoldvalidage86_91!BE3/SUM(PSoldvalidage86_91!$BD3:$BF3)</f>
        <v>0.65721649484536082</v>
      </c>
      <c r="BF3" s="464">
        <f>PSoldvalidage86_91!BF3/SUM(PSoldvalidage86_91!$BD3:$BF3)</f>
        <v>6.34020618556701E-2</v>
      </c>
      <c r="BG3" s="462">
        <f>PSoldvalidage86_91!BG3/SUM(PSoldvalidage86_91!$BG3:$BI3)</f>
        <v>0.29742233972240573</v>
      </c>
      <c r="BH3" s="463">
        <f>PSoldvalidage86_91!BH3/SUM(PSoldvalidage86_91!$BG3:$BI3)</f>
        <v>0.69068076668869793</v>
      </c>
      <c r="BI3" s="464">
        <f>PSoldvalidage86_91!BI3/SUM(PSoldvalidage86_91!$BG3:$BI3)</f>
        <v>1.1896893588896231E-2</v>
      </c>
      <c r="BJ3" s="150">
        <v>9337.9114662088687</v>
      </c>
      <c r="BK3" s="151">
        <v>20367.082427260961</v>
      </c>
      <c r="BL3" s="152">
        <v>3364.5268674008835</v>
      </c>
      <c r="BM3" s="150">
        <v>7442.6818618357102</v>
      </c>
      <c r="BN3" s="151">
        <v>8849.7869588803806</v>
      </c>
      <c r="BO3" s="152">
        <v>1096.1842699597919</v>
      </c>
      <c r="BP3" s="150">
        <v>8028.3642571174678</v>
      </c>
      <c r="BQ3" s="151">
        <v>11786.007295538184</v>
      </c>
      <c r="BR3" s="152">
        <v>295.81701617447698</v>
      </c>
      <c r="BS3" s="150">
        <v>21430.979857888371</v>
      </c>
      <c r="BT3" s="151">
        <v>14637.288260162544</v>
      </c>
      <c r="BU3" s="152">
        <v>1237.5439582377323</v>
      </c>
      <c r="BV3" s="150">
        <v>10874.066955890776</v>
      </c>
      <c r="BW3" s="151">
        <v>16626.913423494694</v>
      </c>
      <c r="BX3" s="152">
        <v>871.16098599514498</v>
      </c>
      <c r="BY3" s="150">
        <v>28793.060943042165</v>
      </c>
      <c r="BZ3" s="151">
        <v>4254.9582037982809</v>
      </c>
      <c r="CA3" s="152">
        <v>534.56798099852574</v>
      </c>
      <c r="CB3" s="150">
        <v>6570.5588003765251</v>
      </c>
      <c r="CC3" s="151">
        <v>17162.555781221876</v>
      </c>
      <c r="CD3" s="152">
        <v>46.57355598007463</v>
      </c>
      <c r="CE3" s="150">
        <v>34376.794502251396</v>
      </c>
      <c r="CF3" s="151">
        <v>5639.2245716853886</v>
      </c>
      <c r="CG3" s="152">
        <v>273.21158607278835</v>
      </c>
      <c r="CH3" s="150"/>
      <c r="CI3" s="151"/>
      <c r="CJ3" s="152"/>
      <c r="CK3" s="150"/>
      <c r="CL3" s="151"/>
      <c r="CM3" s="152"/>
      <c r="CN3" s="150"/>
      <c r="CO3" s="151"/>
      <c r="CP3" s="152"/>
      <c r="CS3" s="44" t="s">
        <v>220</v>
      </c>
      <c r="CT3" s="44">
        <v>0.03</v>
      </c>
      <c r="CU3" s="44">
        <v>0.03</v>
      </c>
      <c r="CV3" s="44">
        <v>0.03</v>
      </c>
      <c r="CW3" s="44">
        <v>0.03</v>
      </c>
      <c r="CX3" s="44">
        <v>0.03</v>
      </c>
      <c r="CY3" s="44">
        <v>0.03</v>
      </c>
      <c r="CZ3" s="44">
        <v>0.03</v>
      </c>
      <c r="DA3" s="44">
        <v>0.03</v>
      </c>
      <c r="DB3" s="44">
        <v>0.03</v>
      </c>
      <c r="DC3" s="44">
        <v>0.03</v>
      </c>
      <c r="DD3" s="44">
        <v>0.03</v>
      </c>
      <c r="DE3" s="44">
        <v>0.03</v>
      </c>
      <c r="DF3" s="44">
        <v>0.03</v>
      </c>
      <c r="DG3" s="44">
        <v>0.03</v>
      </c>
      <c r="DH3" s="44">
        <v>0.03</v>
      </c>
      <c r="DI3" s="44">
        <v>0.03</v>
      </c>
      <c r="DJ3" s="44">
        <v>0.03</v>
      </c>
      <c r="DK3" s="44">
        <v>0.03</v>
      </c>
      <c r="DL3" s="44">
        <v>0.03</v>
      </c>
      <c r="DM3" s="44">
        <v>0.03</v>
      </c>
      <c r="DN3" s="44">
        <v>0.03</v>
      </c>
      <c r="EV3" s="44">
        <v>0.65160523045167262</v>
      </c>
      <c r="EW3" s="44">
        <v>0.65160523045167262</v>
      </c>
      <c r="EX3" s="44">
        <v>0.65160523045167262</v>
      </c>
      <c r="EY3" s="44">
        <v>0.90075305335475631</v>
      </c>
      <c r="EZ3" s="44">
        <v>0.90075305335475631</v>
      </c>
      <c r="FA3" s="44">
        <v>0.90075305335475631</v>
      </c>
      <c r="FB3" s="44">
        <v>0.92107085315518178</v>
      </c>
      <c r="FC3" s="44">
        <v>0.92107085315518178</v>
      </c>
      <c r="FD3" s="44">
        <v>0.92107085315518178</v>
      </c>
      <c r="FE3" s="44">
        <v>0.9214133504185541</v>
      </c>
      <c r="FF3" s="44">
        <v>0.9214133504185541</v>
      </c>
      <c r="FG3" s="44">
        <v>0.9214133504185541</v>
      </c>
      <c r="FH3" s="44">
        <v>0.90208015674403819</v>
      </c>
      <c r="FI3" s="44">
        <v>0.90208015674403819</v>
      </c>
      <c r="FJ3" s="44">
        <v>0.90208015674403819</v>
      </c>
      <c r="FK3" s="44">
        <v>0.90056099242384724</v>
      </c>
      <c r="FL3" s="44">
        <v>0.90056099242384724</v>
      </c>
      <c r="FM3" s="44">
        <v>0.90056099242384724</v>
      </c>
      <c r="FN3" s="44">
        <v>0.93036989707809359</v>
      </c>
      <c r="FO3" s="44">
        <v>0.93036989707809359</v>
      </c>
      <c r="FP3" s="44">
        <v>0.93036989707809359</v>
      </c>
      <c r="FQ3" s="44">
        <v>0.93141709025802577</v>
      </c>
      <c r="FR3" s="44">
        <v>0.93141709025802577</v>
      </c>
      <c r="FS3" s="44">
        <v>0.93141709025802577</v>
      </c>
    </row>
    <row r="4" spans="1:184" ht="15.75" x14ac:dyDescent="0.25">
      <c r="A4"/>
      <c r="B4" s="995"/>
      <c r="C4" s="50" t="s">
        <v>201</v>
      </c>
      <c r="D4" s="50">
        <v>1</v>
      </c>
      <c r="E4" s="325">
        <f>AVERAGE(BV4,BY4,CB4,CE4,CH4,CK4,CN4)</f>
        <v>963.30137388891649</v>
      </c>
      <c r="F4" s="326">
        <f t="shared" si="0"/>
        <v>518.99979036954562</v>
      </c>
      <c r="G4" s="326">
        <f t="shared" si="0"/>
        <v>22.920203393751184</v>
      </c>
      <c r="H4" s="327">
        <f t="shared" ref="H4:M4" si="1">H3*(1-CT3)</f>
        <v>0.28373634945397808</v>
      </c>
      <c r="I4" s="327">
        <f t="shared" si="1"/>
        <v>0.67869734789391567</v>
      </c>
      <c r="J4" s="327">
        <f t="shared" si="1"/>
        <v>7.5663026521060823E-3</v>
      </c>
      <c r="K4" s="327">
        <f t="shared" si="1"/>
        <v>0.14960313688212923</v>
      </c>
      <c r="L4" s="327">
        <f t="shared" si="1"/>
        <v>0.78028754752851703</v>
      </c>
      <c r="M4" s="327">
        <f t="shared" si="1"/>
        <v>4.0109315589353614E-2</v>
      </c>
      <c r="N4" s="327">
        <f t="shared" ref="N4" si="2">N3*(1-CZ3)</f>
        <v>0.26086865879082693</v>
      </c>
      <c r="O4" s="327">
        <f t="shared" ref="O4" si="3">O3*(1-DA3)</f>
        <v>0.63363446838081994</v>
      </c>
      <c r="P4" s="327">
        <f t="shared" ref="P4" si="4">P3*(1-DB3)</f>
        <v>7.5496872828353018E-2</v>
      </c>
      <c r="Q4" s="327">
        <f t="shared" ref="Q4:AB4" si="5">Q3*(1-DC3)</f>
        <v>0.14918696800704431</v>
      </c>
      <c r="R4" s="327">
        <f t="shared" si="5"/>
        <v>0.74280305253889045</v>
      </c>
      <c r="S4" s="327">
        <f t="shared" si="5"/>
        <v>7.800997945406514E-2</v>
      </c>
      <c r="T4" s="327">
        <f t="shared" si="5"/>
        <v>0.75083122847301953</v>
      </c>
      <c r="U4" s="327">
        <f t="shared" si="5"/>
        <v>0.18976808266360501</v>
      </c>
      <c r="V4" s="327">
        <f t="shared" si="5"/>
        <v>2.9400688863375421E-2</v>
      </c>
      <c r="W4" s="327">
        <f t="shared" si="5"/>
        <v>5.1874999999999991E-2</v>
      </c>
      <c r="X4" s="327">
        <f t="shared" si="5"/>
        <v>0.90791666666666659</v>
      </c>
      <c r="Y4" s="327">
        <f t="shared" si="5"/>
        <v>1.020833333333333E-2</v>
      </c>
      <c r="Z4" s="327">
        <f t="shared" si="5"/>
        <v>0.33646362098138749</v>
      </c>
      <c r="AA4" s="327">
        <f t="shared" si="5"/>
        <v>0.40156796390298927</v>
      </c>
      <c r="AB4" s="327">
        <f t="shared" si="5"/>
        <v>0.23196841511562324</v>
      </c>
      <c r="AC4" s="153"/>
      <c r="AD4" s="154"/>
      <c r="AE4" s="155"/>
      <c r="AF4" s="153"/>
      <c r="AG4" s="154"/>
      <c r="AH4" s="155"/>
      <c r="AI4" s="153"/>
      <c r="AJ4" s="154"/>
      <c r="AK4" s="155"/>
      <c r="AL4" s="153"/>
      <c r="AM4" s="154"/>
      <c r="AN4" s="155"/>
      <c r="AO4" s="153"/>
      <c r="AP4" s="154"/>
      <c r="AQ4" s="155"/>
      <c r="AR4" s="153"/>
      <c r="AS4" s="154"/>
      <c r="AT4" s="155"/>
      <c r="AU4" s="153"/>
      <c r="AV4" s="154"/>
      <c r="AW4" s="155"/>
      <c r="AX4" s="153"/>
      <c r="AY4" s="154"/>
      <c r="AZ4" s="155"/>
      <c r="BA4" s="153"/>
      <c r="BB4" s="154"/>
      <c r="BC4" s="155"/>
      <c r="BD4" s="153"/>
      <c r="BE4" s="154"/>
      <c r="BF4" s="155"/>
      <c r="BG4" s="153"/>
      <c r="BH4" s="154"/>
      <c r="BI4" s="155"/>
      <c r="BJ4" s="153">
        <f t="shared" ref="BJ4:CP4" si="6">BJ3*(1-EV3)</f>
        <v>3253.2795133325226</v>
      </c>
      <c r="BK4" s="154">
        <f t="shared" si="6"/>
        <v>7095.7849886173708</v>
      </c>
      <c r="BL4" s="155">
        <f t="shared" si="6"/>
        <v>1172.1835626072866</v>
      </c>
      <c r="BM4" s="153">
        <f t="shared" si="6"/>
        <v>738.66344963913173</v>
      </c>
      <c r="BN4" s="154">
        <f t="shared" si="6"/>
        <v>878.31433412977458</v>
      </c>
      <c r="BO4" s="155">
        <f t="shared" si="6"/>
        <v>108.79294175405488</v>
      </c>
      <c r="BP4" s="153">
        <f t="shared" si="6"/>
        <v>633.67194137371462</v>
      </c>
      <c r="BQ4" s="154">
        <f t="shared" si="6"/>
        <v>930.25950054363216</v>
      </c>
      <c r="BR4" s="155">
        <f t="shared" si="6"/>
        <v>23.348584708831261</v>
      </c>
      <c r="BS4" s="153">
        <f t="shared" si="6"/>
        <v>1684.1889042788987</v>
      </c>
      <c r="BT4" s="154">
        <f t="shared" si="6"/>
        <v>1150.2954433240059</v>
      </c>
      <c r="BU4" s="155">
        <f t="shared" si="6"/>
        <v>97.254433387664193</v>
      </c>
      <c r="BV4" s="153">
        <f t="shared" si="6"/>
        <v>1064.7869318756586</v>
      </c>
      <c r="BW4" s="154">
        <f t="shared" si="6"/>
        <v>1628.1047562590479</v>
      </c>
      <c r="BX4" s="155">
        <f t="shared" si="6"/>
        <v>85.303947199353743</v>
      </c>
      <c r="BY4" s="153">
        <f t="shared" si="6"/>
        <v>2863.1534052557981</v>
      </c>
      <c r="BZ4" s="154">
        <f t="shared" si="6"/>
        <v>423.10882106371059</v>
      </c>
      <c r="CA4" s="155">
        <f t="shared" si="6"/>
        <v>53.156909512481086</v>
      </c>
      <c r="CB4" s="153">
        <f t="shared" si="6"/>
        <v>457.50868552465539</v>
      </c>
      <c r="CC4" s="154">
        <f t="shared" si="6"/>
        <v>1195.0305254494392</v>
      </c>
      <c r="CD4" s="155">
        <f t="shared" si="6"/>
        <v>3.2429214963317663</v>
      </c>
      <c r="CE4" s="153">
        <f t="shared" si="6"/>
        <v>2357.6605945663032</v>
      </c>
      <c r="CF4" s="154">
        <f t="shared" si="6"/>
        <v>386.75442981462231</v>
      </c>
      <c r="CG4" s="155">
        <f t="shared" si="6"/>
        <v>18.737645548091667</v>
      </c>
      <c r="CH4" s="153">
        <f t="shared" si="6"/>
        <v>0</v>
      </c>
      <c r="CI4" s="154">
        <f t="shared" si="6"/>
        <v>0</v>
      </c>
      <c r="CJ4" s="155">
        <f t="shared" si="6"/>
        <v>0</v>
      </c>
      <c r="CK4" s="153">
        <f t="shared" si="6"/>
        <v>0</v>
      </c>
      <c r="CL4" s="154">
        <f t="shared" si="6"/>
        <v>0</v>
      </c>
      <c r="CM4" s="155">
        <f t="shared" si="6"/>
        <v>0</v>
      </c>
      <c r="CN4" s="153">
        <f t="shared" si="6"/>
        <v>0</v>
      </c>
      <c r="CO4" s="154">
        <f t="shared" si="6"/>
        <v>0</v>
      </c>
      <c r="CP4" s="155">
        <f t="shared" si="6"/>
        <v>0</v>
      </c>
    </row>
    <row r="5" spans="1:184" ht="16.5" thickBot="1" x14ac:dyDescent="0.3">
      <c r="A5"/>
      <c r="B5" s="996"/>
      <c r="C5" s="50" t="s">
        <v>202</v>
      </c>
      <c r="D5" s="50">
        <v>2</v>
      </c>
      <c r="E5" s="328">
        <f>AVERAGE(BV5,BY5,CB5,CE5,CH5,CK5,CN5)</f>
        <v>10553.05308347692</v>
      </c>
      <c r="F5" s="329">
        <f t="shared" si="0"/>
        <v>5721.5219210876321</v>
      </c>
      <c r="G5" s="329">
        <f t="shared" si="0"/>
        <v>223.58181218432509</v>
      </c>
      <c r="H5" s="330">
        <f t="shared" ref="H5:J5" si="7">H3-H4</f>
        <v>8.7753510140405888E-3</v>
      </c>
      <c r="I5" s="327">
        <f t="shared" si="7"/>
        <v>2.0990639625585006E-2</v>
      </c>
      <c r="J5" s="327">
        <f t="shared" si="7"/>
        <v>2.3400936037441551E-4</v>
      </c>
      <c r="K5" s="330">
        <f t="shared" ref="K5:AB5" si="8">K3-K4</f>
        <v>4.6269011406844252E-3</v>
      </c>
      <c r="L5" s="327">
        <f t="shared" si="8"/>
        <v>2.4132604562737692E-2</v>
      </c>
      <c r="M5" s="327">
        <f t="shared" si="8"/>
        <v>1.2404942965779445E-3</v>
      </c>
      <c r="N5" s="330">
        <f t="shared" ref="N5:P5" si="9">N3-N4</f>
        <v>8.0681028492008422E-3</v>
      </c>
      <c r="O5" s="327">
        <f t="shared" si="9"/>
        <v>1.9596942321056354E-2</v>
      </c>
      <c r="P5" s="327">
        <f t="shared" si="9"/>
        <v>2.3349548297428718E-3</v>
      </c>
      <c r="Q5" s="330">
        <f t="shared" si="8"/>
        <v>4.6140299383621852E-3</v>
      </c>
      <c r="R5" s="327">
        <f t="shared" si="8"/>
        <v>2.2973290284707959E-2</v>
      </c>
      <c r="S5" s="327">
        <f t="shared" si="8"/>
        <v>2.4126797769298547E-3</v>
      </c>
      <c r="T5" s="327">
        <f t="shared" si="8"/>
        <v>2.3221584385763494E-2</v>
      </c>
      <c r="U5" s="327">
        <f t="shared" si="8"/>
        <v>5.8691159586682085E-3</v>
      </c>
      <c r="V5" s="327">
        <f t="shared" si="8"/>
        <v>9.0929965556831374E-4</v>
      </c>
      <c r="W5" s="327">
        <f t="shared" si="8"/>
        <v>1.6043814432989689E-3</v>
      </c>
      <c r="X5" s="327">
        <f t="shared" si="8"/>
        <v>2.8079896907216462E-2</v>
      </c>
      <c r="Y5" s="327">
        <f t="shared" si="8"/>
        <v>3.1572164948453704E-4</v>
      </c>
      <c r="Z5" s="327">
        <f t="shared" si="8"/>
        <v>1.0406091370558368E-2</v>
      </c>
      <c r="AA5" s="327">
        <f t="shared" si="8"/>
        <v>1.2419627749577E-2</v>
      </c>
      <c r="AB5" s="327">
        <f t="shared" si="8"/>
        <v>7.1742808798646307E-3</v>
      </c>
      <c r="AC5" s="156"/>
      <c r="AD5" s="157"/>
      <c r="AE5" s="158"/>
      <c r="AF5" s="156"/>
      <c r="AG5" s="157"/>
      <c r="AH5" s="158"/>
      <c r="AI5" s="156"/>
      <c r="AJ5" s="157"/>
      <c r="AK5" s="158"/>
      <c r="AL5" s="156"/>
      <c r="AM5" s="157"/>
      <c r="AN5" s="158"/>
      <c r="AO5" s="156"/>
      <c r="AP5" s="157"/>
      <c r="AQ5" s="158"/>
      <c r="AR5" s="156"/>
      <c r="AS5" s="157"/>
      <c r="AT5" s="158"/>
      <c r="AU5" s="156"/>
      <c r="AV5" s="157"/>
      <c r="AW5" s="158"/>
      <c r="AX5" s="156"/>
      <c r="AY5" s="157"/>
      <c r="AZ5" s="158"/>
      <c r="BA5" s="156"/>
      <c r="BB5" s="157"/>
      <c r="BC5" s="158"/>
      <c r="BD5" s="156"/>
      <c r="BE5" s="157"/>
      <c r="BF5" s="158"/>
      <c r="BG5" s="156"/>
      <c r="BH5" s="157"/>
      <c r="BI5" s="158"/>
      <c r="BJ5" s="156">
        <f t="shared" ref="BJ5:CP5" si="10">BJ3-BJ4</f>
        <v>6084.6319528763461</v>
      </c>
      <c r="BK5" s="157">
        <f t="shared" si="10"/>
        <v>13271.297438643589</v>
      </c>
      <c r="BL5" s="158">
        <f t="shared" si="10"/>
        <v>2192.3433047935969</v>
      </c>
      <c r="BM5" s="156">
        <f t="shared" si="10"/>
        <v>6704.0184121965785</v>
      </c>
      <c r="BN5" s="157">
        <f t="shared" si="10"/>
        <v>7971.472624750606</v>
      </c>
      <c r="BO5" s="158">
        <f t="shared" si="10"/>
        <v>987.39132820573695</v>
      </c>
      <c r="BP5" s="156">
        <f t="shared" si="10"/>
        <v>7394.6923157437532</v>
      </c>
      <c r="BQ5" s="157">
        <f t="shared" si="10"/>
        <v>10855.747794994551</v>
      </c>
      <c r="BR5" s="158">
        <f t="shared" si="10"/>
        <v>272.46843146564572</v>
      </c>
      <c r="BS5" s="156">
        <f t="shared" si="10"/>
        <v>19746.790953609474</v>
      </c>
      <c r="BT5" s="157">
        <f t="shared" si="10"/>
        <v>13486.992816838538</v>
      </c>
      <c r="BU5" s="158">
        <f t="shared" si="10"/>
        <v>1140.2895248500681</v>
      </c>
      <c r="BV5" s="156">
        <f t="shared" si="10"/>
        <v>9809.2800240151173</v>
      </c>
      <c r="BW5" s="157">
        <f t="shared" si="10"/>
        <v>14998.808667235646</v>
      </c>
      <c r="BX5" s="158">
        <f t="shared" si="10"/>
        <v>785.85703879579125</v>
      </c>
      <c r="BY5" s="156">
        <f t="shared" si="10"/>
        <v>25929.907537786366</v>
      </c>
      <c r="BZ5" s="157">
        <f t="shared" si="10"/>
        <v>3831.8493827345701</v>
      </c>
      <c r="CA5" s="158">
        <f t="shared" si="10"/>
        <v>481.41107148604465</v>
      </c>
      <c r="CB5" s="156">
        <f t="shared" si="10"/>
        <v>6113.0501148518697</v>
      </c>
      <c r="CC5" s="157">
        <f t="shared" si="10"/>
        <v>15967.525255772436</v>
      </c>
      <c r="CD5" s="158">
        <f t="shared" si="10"/>
        <v>43.330634483742863</v>
      </c>
      <c r="CE5" s="156">
        <f t="shared" si="10"/>
        <v>32019.133907685093</v>
      </c>
      <c r="CF5" s="157">
        <f t="shared" si="10"/>
        <v>5252.4701418707664</v>
      </c>
      <c r="CG5" s="158">
        <f t="shared" si="10"/>
        <v>254.47394052469667</v>
      </c>
      <c r="CH5" s="156">
        <f t="shared" si="10"/>
        <v>0</v>
      </c>
      <c r="CI5" s="157">
        <f t="shared" si="10"/>
        <v>0</v>
      </c>
      <c r="CJ5" s="158">
        <f t="shared" si="10"/>
        <v>0</v>
      </c>
      <c r="CK5" s="156">
        <f t="shared" si="10"/>
        <v>0</v>
      </c>
      <c r="CL5" s="157">
        <f t="shared" si="10"/>
        <v>0</v>
      </c>
      <c r="CM5" s="158">
        <f t="shared" si="10"/>
        <v>0</v>
      </c>
      <c r="CN5" s="156">
        <f t="shared" si="10"/>
        <v>0</v>
      </c>
      <c r="CO5" s="157">
        <f t="shared" si="10"/>
        <v>0</v>
      </c>
      <c r="CP5" s="158">
        <f t="shared" si="10"/>
        <v>0</v>
      </c>
    </row>
    <row r="6" spans="1:184" ht="15.75" x14ac:dyDescent="0.25">
      <c r="A6"/>
      <c r="B6" s="994" t="s">
        <v>1453</v>
      </c>
      <c r="C6" s="49" t="s">
        <v>6</v>
      </c>
      <c r="D6" s="49"/>
      <c r="E6" s="325">
        <f t="shared" ref="E6:G59" si="11">AVERAGE(BV6,BY6,CB6,CE6,CH6,CK6,CN6)</f>
        <v>1530.6483393879657</v>
      </c>
      <c r="F6" s="325">
        <f t="shared" si="0"/>
        <v>1159.4917281014548</v>
      </c>
      <c r="G6" s="325">
        <f t="shared" si="0"/>
        <v>96.725522008243388</v>
      </c>
      <c r="H6" s="390">
        <f>PSoldvalidage86_91!H6/SUM(PSoldvalidage86_91!$H6:$J6)</f>
        <v>0.36240310077519378</v>
      </c>
      <c r="I6" s="390">
        <f>PSoldvalidage86_91!I6/SUM(PSoldvalidage86_91!$H6:$J6)</f>
        <v>0.57751937984496127</v>
      </c>
      <c r="J6" s="390">
        <f>PSoldvalidage86_91!J6/SUM(PSoldvalidage86_91!$H6:$J6)</f>
        <v>6.007751937984495E-2</v>
      </c>
      <c r="K6" s="390">
        <f>PSoldvalidage86_91!K6/SUM(PSoldvalidage86_91!$K6:$M6)</f>
        <v>0.36240310077519383</v>
      </c>
      <c r="L6" s="390">
        <f>PSoldvalidage86_91!L6/SUM(PSoldvalidage86_91!$K6:$M6)</f>
        <v>0.57751937984496127</v>
      </c>
      <c r="M6" s="390">
        <f>PSoldvalidage86_91!M6/SUM(PSoldvalidage86_91!$K6:$M6)</f>
        <v>6.0077519379844957E-2</v>
      </c>
      <c r="N6" s="390">
        <f>PSoldvalidage86_91!N6/SUM(PSoldvalidage86_91!$N6:$P6)</f>
        <v>0.36240310077519383</v>
      </c>
      <c r="O6" s="390">
        <f>PSoldvalidage86_91!O6/SUM(PSoldvalidage86_91!$N6:$P6)</f>
        <v>0.57751937984496127</v>
      </c>
      <c r="P6" s="390">
        <f>PSoldvalidage86_91!P6/SUM(PSoldvalidage86_91!$N6:$P6)</f>
        <v>6.0077519379844957E-2</v>
      </c>
      <c r="Q6" s="390">
        <f>PSoldvalidage86_91!Q6/SUM(PSoldvalidage86_91!$Q6:$S6)</f>
        <v>0.36240310077519383</v>
      </c>
      <c r="R6" s="389">
        <f>PSoldvalidage86_91!R6/SUM(PSoldvalidage86_91!$Q6:$S6)</f>
        <v>0.57751937984496127</v>
      </c>
      <c r="S6" s="389">
        <f>PSoldvalidage86_91!S6/SUM(PSoldvalidage86_91!$Q6:$S6)</f>
        <v>6.0077519379844957E-2</v>
      </c>
      <c r="T6" s="390">
        <f>PSoldvalidage86_91!T6/SUM(PSoldvalidage86_91!$T6:$V6)</f>
        <v>0.36240310077519383</v>
      </c>
      <c r="U6" s="389">
        <f>PSoldvalidage86_91!U6/SUM(PSoldvalidage86_91!$T6:$V6)</f>
        <v>0.57751937984496127</v>
      </c>
      <c r="V6" s="389">
        <f>PSoldvalidage86_91!V6/SUM(PSoldvalidage86_91!$T6:$V6)</f>
        <v>6.0077519379844964E-2</v>
      </c>
      <c r="W6" s="390">
        <f>PSoldvalidage86_91!W6/SUM(PSoldvalidage86_91!$W6:$Y6)</f>
        <v>0.36240310077519372</v>
      </c>
      <c r="X6" s="390">
        <f>PSoldvalidage86_91!X6/SUM(PSoldvalidage86_91!$W6:$Y6)</f>
        <v>0.57751937984496127</v>
      </c>
      <c r="Y6" s="390">
        <f>PSoldvalidage86_91!Y6/SUM(PSoldvalidage86_91!$W6:$Y6)</f>
        <v>6.007751937984495E-2</v>
      </c>
      <c r="Z6" s="390">
        <f>PSoldvalidage86_91!Z6/SUM(PSoldvalidage86_91!$Z6:$AB6)</f>
        <v>0.36240310077519383</v>
      </c>
      <c r="AA6" s="390">
        <f>PSoldvalidage86_91!AA6/SUM(PSoldvalidage86_91!$Z6:$AB6)</f>
        <v>0.57751937984496127</v>
      </c>
      <c r="AB6" s="390">
        <f>PSoldvalidage86_91!AB6/SUM(PSoldvalidage86_91!$Z6:$AB6)</f>
        <v>6.0077519379844957E-2</v>
      </c>
      <c r="AC6" s="150"/>
      <c r="AD6" s="151"/>
      <c r="AE6" s="152"/>
      <c r="AF6" s="150"/>
      <c r="AG6" s="151"/>
      <c r="AH6" s="152"/>
      <c r="AI6" s="150"/>
      <c r="AJ6" s="151"/>
      <c r="AK6" s="152"/>
      <c r="AL6" s="150"/>
      <c r="AM6" s="151"/>
      <c r="AN6" s="152"/>
      <c r="AO6" s="150"/>
      <c r="AP6" s="151"/>
      <c r="AQ6" s="152"/>
      <c r="AR6" s="150"/>
      <c r="AS6" s="151"/>
      <c r="AT6" s="152"/>
      <c r="AU6" s="150"/>
      <c r="AV6" s="151"/>
      <c r="AW6" s="152"/>
      <c r="AX6" s="150"/>
      <c r="AY6" s="151"/>
      <c r="AZ6" s="152"/>
      <c r="BA6" s="150"/>
      <c r="BB6" s="151"/>
      <c r="BC6" s="152"/>
      <c r="BD6" s="150"/>
      <c r="BE6" s="151"/>
      <c r="BF6" s="152"/>
      <c r="BG6" s="150"/>
      <c r="BH6" s="151"/>
      <c r="BI6" s="152"/>
      <c r="BJ6" s="150">
        <v>2181.5629012143213</v>
      </c>
      <c r="BK6" s="151">
        <v>4311.8939602684959</v>
      </c>
      <c r="BL6" s="152">
        <v>1131.1310046161525</v>
      </c>
      <c r="BM6" s="150">
        <v>3556.3411092155766</v>
      </c>
      <c r="BN6" s="151">
        <v>1396.2968209704418</v>
      </c>
      <c r="BO6" s="152">
        <v>383.23659492798822</v>
      </c>
      <c r="BP6" s="150">
        <v>490.50107142219866</v>
      </c>
      <c r="BQ6" s="151">
        <v>3157.0163102299412</v>
      </c>
      <c r="BR6" s="152">
        <v>119.03373281375525</v>
      </c>
      <c r="BS6" s="150">
        <v>1048.7529182624612</v>
      </c>
      <c r="BT6" s="151">
        <v>913.91889186144704</v>
      </c>
      <c r="BU6" s="152">
        <v>360.89090643480699</v>
      </c>
      <c r="BV6" s="150">
        <v>768.66090657741495</v>
      </c>
      <c r="BW6" s="151">
        <v>1199.32999854482</v>
      </c>
      <c r="BX6" s="152">
        <v>189.00429278230484</v>
      </c>
      <c r="BY6" s="150">
        <v>2331.7200015779831</v>
      </c>
      <c r="BZ6" s="151">
        <v>516.90124878436825</v>
      </c>
      <c r="CA6" s="152">
        <v>127.0439973700213</v>
      </c>
      <c r="CB6" s="150">
        <v>547.25878449971992</v>
      </c>
      <c r="CC6" s="151">
        <v>2114.7797549898846</v>
      </c>
      <c r="CD6" s="152">
        <v>5.264860430963628</v>
      </c>
      <c r="CE6" s="150">
        <v>2474.9536648967455</v>
      </c>
      <c r="CF6" s="151">
        <v>806.95591008674671</v>
      </c>
      <c r="CG6" s="152">
        <v>65.588937449683797</v>
      </c>
      <c r="CH6" s="150"/>
      <c r="CI6" s="151"/>
      <c r="CJ6" s="152"/>
      <c r="CK6" s="150"/>
      <c r="CL6" s="151"/>
      <c r="CM6" s="152"/>
      <c r="CN6" s="150"/>
      <c r="CO6" s="151"/>
      <c r="CP6" s="152"/>
      <c r="CS6" s="44" t="s">
        <v>221</v>
      </c>
      <c r="EV6" s="44">
        <v>0.26496288441145283</v>
      </c>
      <c r="EW6" s="44">
        <v>0.26496288441145283</v>
      </c>
      <c r="EX6" s="44">
        <v>0.26496288441145283</v>
      </c>
      <c r="EY6" s="44">
        <v>0.11509090909090909</v>
      </c>
      <c r="EZ6" s="44">
        <v>0.11509090909090909</v>
      </c>
      <c r="FA6" s="44">
        <v>0.11509090909090909</v>
      </c>
      <c r="FB6" s="44">
        <v>0.16609527860484902</v>
      </c>
      <c r="FC6" s="44">
        <v>0.16609527860484902</v>
      </c>
      <c r="FD6" s="44">
        <v>0.16609527860484902</v>
      </c>
      <c r="FE6" s="44">
        <v>0.20078226857887874</v>
      </c>
      <c r="FF6" s="44">
        <v>0.20078226857887874</v>
      </c>
      <c r="FG6" s="44">
        <v>0.20078226857887874</v>
      </c>
      <c r="FH6" s="44">
        <v>0.35765333333333327</v>
      </c>
      <c r="FI6" s="44">
        <v>0.35765333333333327</v>
      </c>
      <c r="FJ6" s="44">
        <v>0.35765333333333327</v>
      </c>
      <c r="FK6" s="44">
        <v>0.52893518518518523</v>
      </c>
      <c r="FL6" s="44">
        <v>0.52893518518518523</v>
      </c>
      <c r="FM6" s="44">
        <v>0.52893518518518523</v>
      </c>
      <c r="FN6" s="44">
        <v>0.58930926761541125</v>
      </c>
      <c r="FO6" s="44">
        <v>0.58930926761541125</v>
      </c>
      <c r="FP6" s="44">
        <v>0.58930926761541125</v>
      </c>
      <c r="FQ6" s="44">
        <v>0.6268288060644347</v>
      </c>
      <c r="FR6" s="44">
        <v>0.6268288060644347</v>
      </c>
      <c r="FS6" s="44">
        <v>0.6268288060644347</v>
      </c>
    </row>
    <row r="7" spans="1:184" ht="15.75" x14ac:dyDescent="0.25">
      <c r="A7"/>
      <c r="B7" s="995"/>
      <c r="C7" s="50" t="s">
        <v>201</v>
      </c>
      <c r="D7" s="50">
        <v>3</v>
      </c>
      <c r="E7" s="325">
        <f t="shared" si="11"/>
        <v>430.88049225528033</v>
      </c>
      <c r="F7" s="325">
        <f t="shared" si="0"/>
        <v>341.6653933413744</v>
      </c>
      <c r="G7" s="325">
        <f t="shared" si="0"/>
        <v>31.912068996341681</v>
      </c>
      <c r="H7" s="327">
        <f t="shared" ref="H7:M7" si="12">H6*(1-CT6)</f>
        <v>0.36240310077519378</v>
      </c>
      <c r="I7" s="327">
        <f t="shared" si="12"/>
        <v>0.57751937984496127</v>
      </c>
      <c r="J7" s="327">
        <f t="shared" si="12"/>
        <v>6.007751937984495E-2</v>
      </c>
      <c r="K7" s="327">
        <f t="shared" si="12"/>
        <v>0.36240310077519383</v>
      </c>
      <c r="L7" s="327">
        <f t="shared" si="12"/>
        <v>0.57751937984496127</v>
      </c>
      <c r="M7" s="327">
        <f t="shared" si="12"/>
        <v>6.0077519379844957E-2</v>
      </c>
      <c r="N7" s="327">
        <f t="shared" ref="N7" si="13">N6*(1-CZ6)</f>
        <v>0.36240310077519383</v>
      </c>
      <c r="O7" s="327">
        <f t="shared" ref="O7" si="14">O6*(1-DA6)</f>
        <v>0.57751937984496127</v>
      </c>
      <c r="P7" s="327">
        <f t="shared" ref="P7" si="15">P6*(1-DB6)</f>
        <v>6.0077519379844957E-2</v>
      </c>
      <c r="Q7" s="327">
        <f t="shared" ref="Q7:AB7" si="16">Q6*(1-DC6)</f>
        <v>0.36240310077519383</v>
      </c>
      <c r="R7" s="327">
        <f t="shared" si="16"/>
        <v>0.57751937984496127</v>
      </c>
      <c r="S7" s="327">
        <f t="shared" si="16"/>
        <v>6.0077519379844957E-2</v>
      </c>
      <c r="T7" s="327">
        <f t="shared" si="16"/>
        <v>0.36240310077519383</v>
      </c>
      <c r="U7" s="327">
        <f t="shared" si="16"/>
        <v>0.57751937984496127</v>
      </c>
      <c r="V7" s="327">
        <f t="shared" si="16"/>
        <v>6.0077519379844964E-2</v>
      </c>
      <c r="W7" s="327">
        <f t="shared" si="16"/>
        <v>0.36240310077519372</v>
      </c>
      <c r="X7" s="327">
        <f t="shared" si="16"/>
        <v>0.57751937984496127</v>
      </c>
      <c r="Y7" s="327">
        <f t="shared" si="16"/>
        <v>6.007751937984495E-2</v>
      </c>
      <c r="Z7" s="327">
        <f t="shared" si="16"/>
        <v>0.36240310077519383</v>
      </c>
      <c r="AA7" s="327">
        <f t="shared" si="16"/>
        <v>0.57751937984496127</v>
      </c>
      <c r="AB7" s="331">
        <f t="shared" si="16"/>
        <v>6.0077519379844957E-2</v>
      </c>
      <c r="AC7" s="153"/>
      <c r="AD7" s="154"/>
      <c r="AE7" s="155"/>
      <c r="AF7" s="153"/>
      <c r="AG7" s="154"/>
      <c r="AH7" s="155"/>
      <c r="AI7" s="153"/>
      <c r="AJ7" s="154"/>
      <c r="AK7" s="155"/>
      <c r="AL7" s="153"/>
      <c r="AM7" s="154"/>
      <c r="AN7" s="155"/>
      <c r="AO7" s="153"/>
      <c r="AP7" s="154"/>
      <c r="AQ7" s="155"/>
      <c r="AR7" s="153"/>
      <c r="AS7" s="154"/>
      <c r="AT7" s="155"/>
      <c r="AU7" s="153"/>
      <c r="AV7" s="154"/>
      <c r="AW7" s="155"/>
      <c r="AX7" s="153"/>
      <c r="AY7" s="154"/>
      <c r="AZ7" s="155"/>
      <c r="BA7" s="153"/>
      <c r="BB7" s="154"/>
      <c r="BC7" s="155"/>
      <c r="BD7" s="153"/>
      <c r="BE7" s="154"/>
      <c r="BF7" s="155"/>
      <c r="BG7" s="153"/>
      <c r="BH7" s="154"/>
      <c r="BI7" s="155"/>
      <c r="BJ7" s="153">
        <f>BJ6-BJ8</f>
        <v>1617.4743235053834</v>
      </c>
      <c r="BK7" s="154">
        <f t="shared" ref="BK7:CP7" si="17">BK6-BK8</f>
        <v>3196.9638659192879</v>
      </c>
      <c r="BL7" s="155">
        <f t="shared" si="17"/>
        <v>838.6534972102254</v>
      </c>
      <c r="BM7" s="153">
        <f t="shared" si="17"/>
        <v>3155.3245137989725</v>
      </c>
      <c r="BN7" s="154">
        <f t="shared" si="17"/>
        <v>1238.8489890159585</v>
      </c>
      <c r="BO7" s="155">
        <f t="shared" si="17"/>
        <v>340.02245156619682</v>
      </c>
      <c r="BP7" s="153">
        <f t="shared" si="17"/>
        <v>411.1937851415662</v>
      </c>
      <c r="BQ7" s="154">
        <f t="shared" si="17"/>
        <v>2646.5701340736364</v>
      </c>
      <c r="BR7" s="155">
        <f t="shared" si="17"/>
        <v>99.787613130589222</v>
      </c>
      <c r="BS7" s="153">
        <f t="shared" si="17"/>
        <v>864.79132259851679</v>
      </c>
      <c r="BT7" s="154">
        <f t="shared" si="17"/>
        <v>753.60851300424099</v>
      </c>
      <c r="BU7" s="155">
        <f t="shared" si="17"/>
        <v>297.58708543724811</v>
      </c>
      <c r="BV7" s="153">
        <f t="shared" si="17"/>
        <v>516.29174919635534</v>
      </c>
      <c r="BW7" s="154">
        <f t="shared" si="17"/>
        <v>805.56221542405808</v>
      </c>
      <c r="BX7" s="155">
        <f t="shared" si="17"/>
        <v>126.94981114714518</v>
      </c>
      <c r="BY7" s="153">
        <f t="shared" si="17"/>
        <v>1232.0336850443007</v>
      </c>
      <c r="BZ7" s="154">
        <f t="shared" si="17"/>
        <v>273.12016447636381</v>
      </c>
      <c r="CA7" s="155">
        <f t="shared" si="17"/>
        <v>67.127478486533448</v>
      </c>
      <c r="CB7" s="153">
        <f t="shared" si="17"/>
        <v>254.24838893881662</v>
      </c>
      <c r="CC7" s="154">
        <f t="shared" si="17"/>
        <v>982.49559604260435</v>
      </c>
      <c r="CD7" s="155">
        <f t="shared" si="17"/>
        <v>2.4459767855236891</v>
      </c>
      <c r="CE7" s="153">
        <f t="shared" si="17"/>
        <v>1013.5896226074899</v>
      </c>
      <c r="CF7" s="154">
        <f t="shared" si="17"/>
        <v>330.4797774465942</v>
      </c>
      <c r="CG7" s="155">
        <f t="shared" si="17"/>
        <v>26.861216555189451</v>
      </c>
      <c r="CH7" s="153">
        <f t="shared" si="17"/>
        <v>0</v>
      </c>
      <c r="CI7" s="154">
        <f t="shared" si="17"/>
        <v>0</v>
      </c>
      <c r="CJ7" s="155">
        <f t="shared" si="17"/>
        <v>0</v>
      </c>
      <c r="CK7" s="153">
        <f t="shared" si="17"/>
        <v>0</v>
      </c>
      <c r="CL7" s="154">
        <f t="shared" si="17"/>
        <v>0</v>
      </c>
      <c r="CM7" s="155">
        <f t="shared" si="17"/>
        <v>0</v>
      </c>
      <c r="CN7" s="153">
        <f t="shared" si="17"/>
        <v>0</v>
      </c>
      <c r="CO7" s="154">
        <f t="shared" si="17"/>
        <v>0</v>
      </c>
      <c r="CP7" s="155">
        <f t="shared" si="17"/>
        <v>0</v>
      </c>
      <c r="CS7" s="51" t="s">
        <v>273</v>
      </c>
      <c r="CT7" s="51"/>
      <c r="CU7" s="51"/>
      <c r="CV7" s="51"/>
      <c r="CW7" s="51"/>
      <c r="CX7" s="51"/>
      <c r="CY7" s="51"/>
      <c r="CZ7" s="51"/>
      <c r="DA7" s="51"/>
      <c r="DB7" s="51"/>
      <c r="DC7" s="51"/>
      <c r="DD7" s="51"/>
      <c r="DE7" s="51"/>
      <c r="DF7" s="51"/>
      <c r="DG7" s="51"/>
      <c r="DH7" s="51"/>
      <c r="DI7" s="51"/>
      <c r="DJ7" s="51"/>
      <c r="DK7" s="51"/>
      <c r="DL7" s="51"/>
      <c r="DM7" s="51"/>
      <c r="DN7" s="51"/>
      <c r="DO7" s="51"/>
      <c r="DP7" s="51"/>
      <c r="DQ7" s="51"/>
      <c r="DR7" s="51"/>
      <c r="DS7" s="51"/>
      <c r="DT7" s="51"/>
      <c r="DU7" s="51"/>
      <c r="DV7" s="51"/>
      <c r="DW7" s="51"/>
      <c r="DX7" s="51"/>
      <c r="DY7" s="51"/>
      <c r="DZ7" s="51"/>
      <c r="EA7" s="51"/>
      <c r="EB7" s="51"/>
      <c r="EC7" s="51"/>
      <c r="ED7" s="51"/>
      <c r="EE7" s="51"/>
      <c r="EF7" s="51"/>
      <c r="EG7" s="51"/>
      <c r="EH7" s="51"/>
      <c r="EI7" s="51"/>
      <c r="EJ7" s="51"/>
      <c r="EK7" s="51"/>
      <c r="EL7" s="51"/>
      <c r="EM7" s="51"/>
      <c r="EN7" s="51"/>
      <c r="EO7" s="51"/>
      <c r="EP7" s="51"/>
      <c r="EQ7" s="51"/>
      <c r="ER7" s="51"/>
      <c r="ES7" s="51"/>
      <c r="ET7" s="51"/>
      <c r="EU7" s="51"/>
      <c r="EV7" s="44">
        <v>0.97587574355584927</v>
      </c>
      <c r="EW7" s="44">
        <v>0.97587574355584927</v>
      </c>
      <c r="EX7" s="44">
        <v>0.97587574355584927</v>
      </c>
      <c r="EY7" s="44">
        <v>0.97975596228508044</v>
      </c>
      <c r="EZ7" s="44">
        <v>0.97975596228508044</v>
      </c>
      <c r="FA7" s="44">
        <v>0.97975596228508044</v>
      </c>
      <c r="FB7" s="44">
        <v>0.9734549138804458</v>
      </c>
      <c r="FC7" s="44">
        <v>0.9734549138804458</v>
      </c>
      <c r="FD7" s="44">
        <v>0.9734549138804458</v>
      </c>
      <c r="FE7" s="44">
        <v>0.8736321920225909</v>
      </c>
      <c r="FF7" s="44">
        <v>0.8736321920225909</v>
      </c>
      <c r="FG7" s="44">
        <v>0.8736321920225909</v>
      </c>
      <c r="FH7" s="51">
        <v>0.91799265605875158</v>
      </c>
      <c r="FI7" s="51">
        <v>0.91799265605875158</v>
      </c>
      <c r="FJ7" s="51">
        <v>0.91799265605875158</v>
      </c>
      <c r="FK7" s="51">
        <v>0.89164086687306499</v>
      </c>
      <c r="FL7" s="51">
        <v>0.89164086687306499</v>
      </c>
      <c r="FM7" s="51">
        <v>0.89164086687306499</v>
      </c>
      <c r="FN7" s="51">
        <v>0.90854619993692842</v>
      </c>
      <c r="FO7" s="51">
        <v>0.90854619993692842</v>
      </c>
      <c r="FP7" s="51">
        <v>0.90854619993692842</v>
      </c>
      <c r="FQ7" s="51">
        <v>0.94198155310919374</v>
      </c>
      <c r="FR7" s="51">
        <v>0.94198155310919374</v>
      </c>
      <c r="FS7" s="51">
        <v>0.94198155310919374</v>
      </c>
    </row>
    <row r="8" spans="1:184" ht="16.5" thickBot="1" x14ac:dyDescent="0.3">
      <c r="A8"/>
      <c r="B8" s="996"/>
      <c r="C8" s="52" t="s">
        <v>202</v>
      </c>
      <c r="D8" s="52">
        <v>4</v>
      </c>
      <c r="E8" s="328">
        <f t="shared" si="11"/>
        <v>443.77570168070014</v>
      </c>
      <c r="F8" s="328">
        <f t="shared" si="0"/>
        <v>320.90130843088565</v>
      </c>
      <c r="G8" s="328">
        <f t="shared" si="0"/>
        <v>23.359657865511686</v>
      </c>
      <c r="H8" s="330">
        <f t="shared" ref="H8:J8" si="18">H6-H7</f>
        <v>0</v>
      </c>
      <c r="I8" s="330">
        <f t="shared" si="18"/>
        <v>0</v>
      </c>
      <c r="J8" s="330">
        <f t="shared" si="18"/>
        <v>0</v>
      </c>
      <c r="K8" s="330">
        <f t="shared" ref="K8:AB8" si="19">K6-K7</f>
        <v>0</v>
      </c>
      <c r="L8" s="330">
        <f t="shared" si="19"/>
        <v>0</v>
      </c>
      <c r="M8" s="330">
        <f t="shared" si="19"/>
        <v>0</v>
      </c>
      <c r="N8" s="330">
        <f t="shared" ref="N8:P8" si="20">N6-N7</f>
        <v>0</v>
      </c>
      <c r="O8" s="330">
        <f t="shared" si="20"/>
        <v>0</v>
      </c>
      <c r="P8" s="330">
        <f t="shared" si="20"/>
        <v>0</v>
      </c>
      <c r="Q8" s="330">
        <f t="shared" si="19"/>
        <v>0</v>
      </c>
      <c r="R8" s="330">
        <f t="shared" si="19"/>
        <v>0</v>
      </c>
      <c r="S8" s="330">
        <f t="shared" si="19"/>
        <v>0</v>
      </c>
      <c r="T8" s="330">
        <f t="shared" si="19"/>
        <v>0</v>
      </c>
      <c r="U8" s="330">
        <f t="shared" si="19"/>
        <v>0</v>
      </c>
      <c r="V8" s="330">
        <f t="shared" si="19"/>
        <v>0</v>
      </c>
      <c r="W8" s="330">
        <f t="shared" si="19"/>
        <v>0</v>
      </c>
      <c r="X8" s="330">
        <f t="shared" si="19"/>
        <v>0</v>
      </c>
      <c r="Y8" s="330">
        <f t="shared" si="19"/>
        <v>0</v>
      </c>
      <c r="Z8" s="330">
        <f t="shared" si="19"/>
        <v>0</v>
      </c>
      <c r="AA8" s="330">
        <f t="shared" si="19"/>
        <v>0</v>
      </c>
      <c r="AB8" s="332">
        <f t="shared" si="19"/>
        <v>0</v>
      </c>
      <c r="AC8" s="156"/>
      <c r="AD8" s="157"/>
      <c r="AE8" s="158"/>
      <c r="AF8" s="156"/>
      <c r="AG8" s="157"/>
      <c r="AH8" s="158"/>
      <c r="AI8" s="156"/>
      <c r="AJ8" s="157"/>
      <c r="AK8" s="158"/>
      <c r="AL8" s="156"/>
      <c r="AM8" s="157"/>
      <c r="AN8" s="158"/>
      <c r="AO8" s="156"/>
      <c r="AP8" s="157"/>
      <c r="AQ8" s="158"/>
      <c r="AR8" s="156"/>
      <c r="AS8" s="157"/>
      <c r="AT8" s="158"/>
      <c r="AU8" s="156"/>
      <c r="AV8" s="157"/>
      <c r="AW8" s="158"/>
      <c r="AX8" s="156"/>
      <c r="AY8" s="157"/>
      <c r="AZ8" s="158"/>
      <c r="BA8" s="156"/>
      <c r="BB8" s="157"/>
      <c r="BC8" s="158"/>
      <c r="BD8" s="156"/>
      <c r="BE8" s="157"/>
      <c r="BF8" s="158"/>
      <c r="BG8" s="156"/>
      <c r="BH8" s="157"/>
      <c r="BI8" s="158"/>
      <c r="BJ8" s="156">
        <f t="shared" ref="BJ8:CP8" si="21">BJ6*EV7*EV6</f>
        <v>564.08857770893781</v>
      </c>
      <c r="BK8" s="157">
        <f t="shared" si="21"/>
        <v>1114.9300943492078</v>
      </c>
      <c r="BL8" s="158">
        <f t="shared" si="21"/>
        <v>292.4775074059271</v>
      </c>
      <c r="BM8" s="156">
        <f t="shared" si="21"/>
        <v>401.01659541660433</v>
      </c>
      <c r="BN8" s="157">
        <f t="shared" si="21"/>
        <v>157.44783195448321</v>
      </c>
      <c r="BO8" s="158">
        <f t="shared" si="21"/>
        <v>43.214143361791393</v>
      </c>
      <c r="BP8" s="156">
        <f t="shared" si="21"/>
        <v>79.307286280632454</v>
      </c>
      <c r="BQ8" s="157">
        <f t="shared" si="21"/>
        <v>510.44617615630483</v>
      </c>
      <c r="BR8" s="158">
        <f t="shared" si="21"/>
        <v>19.246119683166022</v>
      </c>
      <c r="BS8" s="156">
        <f t="shared" si="21"/>
        <v>183.96159566394439</v>
      </c>
      <c r="BT8" s="157">
        <f t="shared" si="21"/>
        <v>160.31037885720608</v>
      </c>
      <c r="BU8" s="158">
        <f t="shared" si="21"/>
        <v>63.303820997558887</v>
      </c>
      <c r="BV8" s="156">
        <f t="shared" si="21"/>
        <v>252.36915738105967</v>
      </c>
      <c r="BW8" s="157">
        <f t="shared" si="21"/>
        <v>393.76778312076192</v>
      </c>
      <c r="BX8" s="158">
        <f t="shared" si="21"/>
        <v>62.054481635159661</v>
      </c>
      <c r="BY8" s="156">
        <f t="shared" si="21"/>
        <v>1099.6863165336824</v>
      </c>
      <c r="BZ8" s="157">
        <f t="shared" si="21"/>
        <v>243.78108430800444</v>
      </c>
      <c r="CA8" s="158">
        <f t="shared" si="21"/>
        <v>59.916518883487861</v>
      </c>
      <c r="CB8" s="156">
        <f t="shared" si="21"/>
        <v>293.01039556090331</v>
      </c>
      <c r="CC8" s="157">
        <f t="shared" si="21"/>
        <v>1132.2841589472803</v>
      </c>
      <c r="CD8" s="158">
        <f t="shared" si="21"/>
        <v>2.8188836454399389</v>
      </c>
      <c r="CE8" s="156">
        <f t="shared" si="21"/>
        <v>1461.3640422892556</v>
      </c>
      <c r="CF8" s="157">
        <f t="shared" si="21"/>
        <v>476.47613264015251</v>
      </c>
      <c r="CG8" s="158">
        <f t="shared" si="21"/>
        <v>38.727720894494347</v>
      </c>
      <c r="CH8" s="156">
        <f t="shared" si="21"/>
        <v>0</v>
      </c>
      <c r="CI8" s="157">
        <f t="shared" si="21"/>
        <v>0</v>
      </c>
      <c r="CJ8" s="158">
        <f t="shared" si="21"/>
        <v>0</v>
      </c>
      <c r="CK8" s="156">
        <f t="shared" si="21"/>
        <v>0</v>
      </c>
      <c r="CL8" s="157">
        <f t="shared" si="21"/>
        <v>0</v>
      </c>
      <c r="CM8" s="158">
        <f t="shared" si="21"/>
        <v>0</v>
      </c>
      <c r="CN8" s="156">
        <f t="shared" si="21"/>
        <v>0</v>
      </c>
      <c r="CO8" s="157">
        <f t="shared" si="21"/>
        <v>0</v>
      </c>
      <c r="CP8" s="158">
        <f t="shared" si="21"/>
        <v>0</v>
      </c>
      <c r="CS8" s="44" t="s">
        <v>222</v>
      </c>
      <c r="EV8" s="44">
        <v>0</v>
      </c>
      <c r="EW8" s="44">
        <v>0</v>
      </c>
      <c r="EX8" s="44">
        <v>0</v>
      </c>
      <c r="EY8" s="44">
        <v>0</v>
      </c>
      <c r="EZ8" s="44">
        <v>0</v>
      </c>
      <c r="FA8" s="44">
        <v>0</v>
      </c>
      <c r="FB8" s="44">
        <v>0</v>
      </c>
      <c r="FC8" s="44">
        <v>0</v>
      </c>
      <c r="FD8" s="44">
        <v>0</v>
      </c>
      <c r="FE8" s="44">
        <v>0</v>
      </c>
      <c r="FF8" s="44">
        <v>0</v>
      </c>
      <c r="FG8" s="44">
        <v>0</v>
      </c>
      <c r="FH8" s="44">
        <v>0</v>
      </c>
      <c r="FI8" s="44">
        <v>0</v>
      </c>
      <c r="FJ8" s="44">
        <v>0</v>
      </c>
      <c r="FK8" s="44">
        <v>0</v>
      </c>
      <c r="FL8" s="44">
        <v>0</v>
      </c>
      <c r="FM8" s="44">
        <v>0</v>
      </c>
      <c r="FN8" s="44">
        <v>0</v>
      </c>
      <c r="FO8" s="44">
        <v>0</v>
      </c>
      <c r="FP8" s="44">
        <v>0</v>
      </c>
      <c r="FQ8" s="44">
        <v>0</v>
      </c>
      <c r="FR8" s="44">
        <v>0</v>
      </c>
      <c r="FS8" s="44">
        <v>0</v>
      </c>
    </row>
    <row r="9" spans="1:184" ht="15.75" x14ac:dyDescent="0.25">
      <c r="A9" s="168" t="s">
        <v>739</v>
      </c>
      <c r="B9" s="997" t="s">
        <v>1454</v>
      </c>
      <c r="C9" s="146" t="s">
        <v>203</v>
      </c>
      <c r="D9" s="54"/>
      <c r="E9" s="325">
        <f t="shared" si="11"/>
        <v>2426.0189101948117</v>
      </c>
      <c r="F9" s="325">
        <f t="shared" si="0"/>
        <v>7778.7254561653117</v>
      </c>
      <c r="G9" s="325">
        <f t="shared" si="0"/>
        <v>1881.4603722025015</v>
      </c>
      <c r="H9" s="390">
        <f>PSoldvalidage86_91!H9/SUM(PSoldvalidage86_91!$H9:$J9)</f>
        <v>0.20877290394225434</v>
      </c>
      <c r="I9" s="390">
        <f>PSoldvalidage86_91!I9/SUM(PSoldvalidage86_91!$H9:$J9)</f>
        <v>0.75791227096057745</v>
      </c>
      <c r="J9" s="390">
        <f>PSoldvalidage86_91!J9/SUM(PSoldvalidage86_91!$H9:$J9)</f>
        <v>3.3314825097168245E-2</v>
      </c>
      <c r="K9" s="390">
        <f>PSoldvalidage86_91!K9/SUM(PSoldvalidage86_91!$K9:$M9)</f>
        <v>7.6138681169272596E-2</v>
      </c>
      <c r="L9" s="390">
        <f>PSoldvalidage86_91!L9/SUM(PSoldvalidage86_91!$K9:$M9)</f>
        <v>0.67912984364377971</v>
      </c>
      <c r="M9" s="390">
        <f>PSoldvalidage86_91!M9/SUM(PSoldvalidage86_91!$K9:$M9)</f>
        <v>0.24473147518694763</v>
      </c>
      <c r="N9" s="390">
        <f>PSoldvalidage86_91!N9/SUM(PSoldvalidage86_91!$N9:$P9)</f>
        <v>0.24890829694323141</v>
      </c>
      <c r="O9" s="390">
        <f>PSoldvalidage86_91!O9/SUM(PSoldvalidage86_91!$N9:$P9)</f>
        <v>0.49781659388646282</v>
      </c>
      <c r="P9" s="390">
        <f>PSoldvalidage86_91!P9/SUM(PSoldvalidage86_91!$N9:$P9)</f>
        <v>0.25327510917030566</v>
      </c>
      <c r="Q9" s="390">
        <f>PSoldvalidage86_91!Q9/SUM(PSoldvalidage86_91!$Q9:$S9)</f>
        <v>0.10906515580736545</v>
      </c>
      <c r="R9" s="389">
        <f>PSoldvalidage86_91!R9/SUM(PSoldvalidage86_91!$Q9:$S9)</f>
        <v>0.7592067988668556</v>
      </c>
      <c r="S9" s="389">
        <f>PSoldvalidage86_91!S9/SUM(PSoldvalidage86_91!$Q9:$S9)</f>
        <v>0.13172804532577903</v>
      </c>
      <c r="T9" s="390">
        <f>PSoldvalidage86_91!T9/SUM(PSoldvalidage86_91!$T9:$V9)</f>
        <v>0.35044247787610622</v>
      </c>
      <c r="U9" s="389">
        <f>PSoldvalidage86_91!U9/SUM(PSoldvalidage86_91!$T9:$V9)</f>
        <v>0.47699115044247786</v>
      </c>
      <c r="V9" s="389">
        <f>PSoldvalidage86_91!V9/SUM(PSoldvalidage86_91!$T9:$V9)</f>
        <v>0.17256637168141592</v>
      </c>
      <c r="W9" s="390">
        <f>PSoldvalidage86_91!W9/SUM(PSoldvalidage86_91!$W9:$Y9)</f>
        <v>0.13026052104208419</v>
      </c>
      <c r="X9" s="390">
        <f>PSoldvalidage86_91!X9/SUM(PSoldvalidage86_91!$W9:$Y9)</f>
        <v>0.77555110220440882</v>
      </c>
      <c r="Y9" s="390">
        <f>PSoldvalidage86_91!Y9/SUM(PSoldvalidage86_91!$W9:$Y9)</f>
        <v>9.4188376753507011E-2</v>
      </c>
      <c r="Z9" s="390">
        <f>PSoldvalidage86_91!Z9/SUM(PSoldvalidage86_91!$Z9:$AB9)</f>
        <v>0.18615751789976132</v>
      </c>
      <c r="AA9" s="390">
        <f>PSoldvalidage86_91!AA9/SUM(PSoldvalidage86_91!$Z9:$AB9)</f>
        <v>0.46062052505966583</v>
      </c>
      <c r="AB9" s="390">
        <f>PSoldvalidage86_91!AB9/SUM(PSoldvalidage86_91!$Z9:$AB9)</f>
        <v>0.35322195704057285</v>
      </c>
      <c r="AC9" s="159">
        <v>635.73894372294376</v>
      </c>
      <c r="AD9" s="160">
        <v>6272.1300225108225</v>
      </c>
      <c r="AE9" s="161">
        <v>1180.38134025974</v>
      </c>
      <c r="AF9" s="159">
        <v>1116.5925088547815</v>
      </c>
      <c r="AG9" s="160">
        <v>4436.1660642604147</v>
      </c>
      <c r="AH9" s="161">
        <v>682.83591246415926</v>
      </c>
      <c r="AI9" s="159">
        <v>1719.301780376868</v>
      </c>
      <c r="AJ9" s="160">
        <v>3158.3076933073426</v>
      </c>
      <c r="AK9" s="161">
        <v>714.1698375568551</v>
      </c>
      <c r="AL9" s="159">
        <v>2740.9264285714289</v>
      </c>
      <c r="AM9" s="160">
        <v>5601.0235714285718</v>
      </c>
      <c r="AN9" s="161">
        <v>1310.8778571428572</v>
      </c>
      <c r="AO9" s="159">
        <v>1863</v>
      </c>
      <c r="AP9" s="160">
        <v>7774.3333333333321</v>
      </c>
      <c r="AQ9" s="161">
        <v>1016.6666666666667</v>
      </c>
      <c r="AR9" s="159">
        <v>1084.2117488866049</v>
      </c>
      <c r="AS9" s="160">
        <v>3792.6849109284003</v>
      </c>
      <c r="AT9" s="161">
        <v>965.1566152792052</v>
      </c>
      <c r="AU9" s="159">
        <v>1054.7379839207431</v>
      </c>
      <c r="AV9" s="160">
        <v>10348.033109183851</v>
      </c>
      <c r="AW9" s="161">
        <v>2281.0832558912434</v>
      </c>
      <c r="AX9" s="159">
        <v>1281.2802128852379</v>
      </c>
      <c r="AY9" s="160">
        <v>2006.9929336880921</v>
      </c>
      <c r="AZ9" s="161">
        <v>1651.1295083392831</v>
      </c>
      <c r="BA9" s="159">
        <v>2418.3042391480913</v>
      </c>
      <c r="BB9" s="160">
        <v>13001.053989785834</v>
      </c>
      <c r="BC9" s="161">
        <v>734.5867701296886</v>
      </c>
      <c r="BD9" s="159">
        <v>1142.3480591565335</v>
      </c>
      <c r="BE9" s="160">
        <v>9508.6821033061988</v>
      </c>
      <c r="BF9" s="161">
        <v>3311.5579519646267</v>
      </c>
      <c r="BG9" s="159">
        <v>1858.9978055153151</v>
      </c>
      <c r="BH9" s="160">
        <v>11507.08399918439</v>
      </c>
      <c r="BI9" s="161">
        <v>4433.3377657464989</v>
      </c>
      <c r="BJ9" s="159">
        <v>2070.4630287752552</v>
      </c>
      <c r="BK9" s="160">
        <v>5762.6388598788926</v>
      </c>
      <c r="BL9" s="161">
        <v>2163.7080890781858</v>
      </c>
      <c r="BM9" s="159">
        <v>3258.1550201261161</v>
      </c>
      <c r="BN9" s="160">
        <v>14642.470233666445</v>
      </c>
      <c r="BO9" s="161">
        <v>4119.1193123715911</v>
      </c>
      <c r="BP9" s="159">
        <v>4292.627487524539</v>
      </c>
      <c r="BQ9" s="160">
        <v>11449.847006123247</v>
      </c>
      <c r="BR9" s="161">
        <v>6557.4330909533955</v>
      </c>
      <c r="BS9" s="159">
        <v>2583.4460817504259</v>
      </c>
      <c r="BT9" s="160">
        <v>13772.259753275677</v>
      </c>
      <c r="BU9" s="161">
        <v>4663.209390611466</v>
      </c>
      <c r="BV9" s="159">
        <v>3757.3889663586451</v>
      </c>
      <c r="BW9" s="160">
        <v>6790.0386514841557</v>
      </c>
      <c r="BX9" s="161">
        <v>2685.0839020621306</v>
      </c>
      <c r="BY9" s="159">
        <v>3440.3081936920003</v>
      </c>
      <c r="BZ9" s="160">
        <v>9821.6606049399707</v>
      </c>
      <c r="CA9" s="161">
        <v>1346.3676085607599</v>
      </c>
      <c r="CB9" s="159">
        <v>1387.3920276455856</v>
      </c>
      <c r="CC9" s="160">
        <v>9592.980057068211</v>
      </c>
      <c r="CD9" s="161">
        <v>1514.3505578165395</v>
      </c>
      <c r="CE9" s="159">
        <v>1879.8927297111607</v>
      </c>
      <c r="CF9" s="160">
        <v>3662.5446489066803</v>
      </c>
      <c r="CG9" s="161">
        <v>3003.3945001419925</v>
      </c>
      <c r="CH9" s="159">
        <v>2452.3646023446595</v>
      </c>
      <c r="CI9" s="160">
        <v>5468.3618072266581</v>
      </c>
      <c r="CJ9" s="161">
        <v>392.93718809735577</v>
      </c>
      <c r="CK9" s="159">
        <v>2975.6133103623401</v>
      </c>
      <c r="CL9" s="160">
        <v>9952.9263211540292</v>
      </c>
      <c r="CM9" s="161">
        <v>1902.0613896578193</v>
      </c>
      <c r="CN9" s="159">
        <v>1089.1725412492899</v>
      </c>
      <c r="CO9" s="160">
        <v>9162.566102377481</v>
      </c>
      <c r="CP9" s="161">
        <v>2326.0274590809117</v>
      </c>
      <c r="CS9" s="44" t="s">
        <v>223</v>
      </c>
      <c r="CT9" s="44">
        <v>0.03</v>
      </c>
      <c r="CU9" s="44">
        <v>0.03</v>
      </c>
      <c r="CV9" s="44">
        <v>0.03</v>
      </c>
      <c r="CW9" s="44">
        <v>0.03</v>
      </c>
      <c r="CX9" s="44">
        <v>0.03</v>
      </c>
      <c r="CY9" s="44">
        <v>0.03</v>
      </c>
      <c r="CZ9" s="44">
        <v>0.03</v>
      </c>
      <c r="DA9" s="44">
        <v>0.03</v>
      </c>
      <c r="DB9" s="44">
        <v>0.03</v>
      </c>
      <c r="DC9" s="44">
        <v>0.03</v>
      </c>
      <c r="DD9" s="44">
        <v>0.03</v>
      </c>
      <c r="DE9" s="44">
        <v>0.03</v>
      </c>
      <c r="DF9" s="44">
        <v>0.03</v>
      </c>
      <c r="DG9" s="44">
        <v>0.03</v>
      </c>
      <c r="DH9" s="44">
        <v>0.03</v>
      </c>
      <c r="DI9" s="44">
        <v>0.03</v>
      </c>
      <c r="DJ9" s="44">
        <v>0.03</v>
      </c>
      <c r="DK9" s="44">
        <v>0.03</v>
      </c>
      <c r="DL9" s="44">
        <v>0.03</v>
      </c>
      <c r="DM9" s="44">
        <v>0.03</v>
      </c>
      <c r="DN9" s="44">
        <v>0.03</v>
      </c>
      <c r="EV9" s="44">
        <v>2.9330555751149148E-2</v>
      </c>
      <c r="EW9" s="44">
        <v>2.9330555751149148E-2</v>
      </c>
      <c r="EX9" s="44">
        <v>2.9330555751149148E-2</v>
      </c>
      <c r="EY9" s="44">
        <v>9.4920980485856659E-3</v>
      </c>
      <c r="EZ9" s="44">
        <v>9.4920980485856659E-3</v>
      </c>
      <c r="FA9" s="44">
        <v>9.4920980485856659E-3</v>
      </c>
      <c r="FB9" s="44">
        <v>1.5635226970493309E-2</v>
      </c>
      <c r="FC9" s="44">
        <v>1.5635226970493309E-2</v>
      </c>
      <c r="FD9" s="44">
        <v>1.5635226970493309E-2</v>
      </c>
      <c r="FE9" s="44">
        <v>1.7364384104573794E-2</v>
      </c>
      <c r="FF9" s="44">
        <v>1.7364384104573794E-2</v>
      </c>
      <c r="FG9" s="44">
        <v>1.7364384104573794E-2</v>
      </c>
      <c r="FH9" s="44">
        <v>3.2932637761409943E-2</v>
      </c>
      <c r="FI9" s="44">
        <v>3.2932637761409943E-2</v>
      </c>
      <c r="FJ9" s="44">
        <v>3.2932637761409943E-2</v>
      </c>
      <c r="FK9" s="44">
        <v>1.4256873120922078E-2</v>
      </c>
      <c r="FL9" s="44">
        <v>1.4256873120922078E-2</v>
      </c>
      <c r="FM9" s="44">
        <v>1.4256873120922078E-2</v>
      </c>
      <c r="FN9" s="44">
        <v>1.1783997355618865E-2</v>
      </c>
      <c r="FO9" s="44">
        <v>1.1783997355618865E-2</v>
      </c>
      <c r="FP9" s="44">
        <v>1.1783997355618865E-2</v>
      </c>
      <c r="FQ9" s="44">
        <v>9.5442745430565547E-3</v>
      </c>
      <c r="FR9" s="44">
        <v>9.5442745430565547E-3</v>
      </c>
      <c r="FS9" s="44">
        <v>9.5442745430565547E-3</v>
      </c>
    </row>
    <row r="10" spans="1:184" ht="15.75" x14ac:dyDescent="0.25">
      <c r="A10" s="3"/>
      <c r="B10" s="998"/>
      <c r="C10" s="147" t="s">
        <v>201</v>
      </c>
      <c r="D10" s="50">
        <v>5</v>
      </c>
      <c r="E10" s="325">
        <f t="shared" si="11"/>
        <v>2147.5483668250936</v>
      </c>
      <c r="F10" s="325">
        <f t="shared" si="0"/>
        <v>7219.4564623196584</v>
      </c>
      <c r="G10" s="325">
        <f t="shared" si="0"/>
        <v>1759.7174402915316</v>
      </c>
      <c r="H10" s="327">
        <f t="shared" ref="H10:AB10" si="22">H9*(1-CT9)</f>
        <v>0.20250971682398669</v>
      </c>
      <c r="I10" s="327">
        <f t="shared" si="22"/>
        <v>0.73517490283176012</v>
      </c>
      <c r="J10" s="327">
        <f t="shared" si="22"/>
        <v>3.23153803442532E-2</v>
      </c>
      <c r="K10" s="327">
        <f t="shared" si="22"/>
        <v>7.385452073419442E-2</v>
      </c>
      <c r="L10" s="327">
        <f t="shared" si="22"/>
        <v>0.65875594833446627</v>
      </c>
      <c r="M10" s="327">
        <f t="shared" si="22"/>
        <v>0.23738953093133919</v>
      </c>
      <c r="N10" s="327">
        <f t="shared" si="22"/>
        <v>0.24144104803493446</v>
      </c>
      <c r="O10" s="327">
        <f t="shared" si="22"/>
        <v>0.48288209606986893</v>
      </c>
      <c r="P10" s="327">
        <f t="shared" si="22"/>
        <v>0.24567685589519647</v>
      </c>
      <c r="Q10" s="327">
        <f t="shared" si="22"/>
        <v>0.10579320113314448</v>
      </c>
      <c r="R10" s="327">
        <f t="shared" si="22"/>
        <v>0.73643059490084994</v>
      </c>
      <c r="S10" s="327">
        <f t="shared" si="22"/>
        <v>0.12777620396600567</v>
      </c>
      <c r="T10" s="327">
        <f t="shared" si="22"/>
        <v>0.33992920353982303</v>
      </c>
      <c r="U10" s="327">
        <f t="shared" si="22"/>
        <v>0.46268141592920353</v>
      </c>
      <c r="V10" s="327">
        <f t="shared" si="22"/>
        <v>0.16738938053097344</v>
      </c>
      <c r="W10" s="327">
        <f t="shared" si="22"/>
        <v>0.12635270541082166</v>
      </c>
      <c r="X10" s="327">
        <f t="shared" si="22"/>
        <v>0.75228456913827657</v>
      </c>
      <c r="Y10" s="327">
        <f t="shared" si="22"/>
        <v>9.1362725450901794E-2</v>
      </c>
      <c r="Z10" s="327">
        <f t="shared" si="22"/>
        <v>0.18057279236276846</v>
      </c>
      <c r="AA10" s="327">
        <f t="shared" si="22"/>
        <v>0.44680190930787583</v>
      </c>
      <c r="AB10" s="327">
        <f t="shared" si="22"/>
        <v>0.34262529832935568</v>
      </c>
      <c r="AC10" s="162">
        <v>635.73894372294376</v>
      </c>
      <c r="AD10" s="163">
        <v>6272.1300225108225</v>
      </c>
      <c r="AE10" s="164">
        <v>1180.38134025974</v>
      </c>
      <c r="AF10" s="162">
        <v>1116.5925088547815</v>
      </c>
      <c r="AG10" s="163">
        <v>4436.1660642604147</v>
      </c>
      <c r="AH10" s="164">
        <v>682.83591246415926</v>
      </c>
      <c r="AI10" s="162">
        <v>1719.301780376868</v>
      </c>
      <c r="AJ10" s="163">
        <v>3158.3076933073426</v>
      </c>
      <c r="AK10" s="164">
        <v>714.1698375568551</v>
      </c>
      <c r="AL10" s="162">
        <v>2740.9264285714289</v>
      </c>
      <c r="AM10" s="163">
        <v>5601.0235714285718</v>
      </c>
      <c r="AN10" s="164">
        <v>1310.8778571428572</v>
      </c>
      <c r="AO10" s="162">
        <v>1863</v>
      </c>
      <c r="AP10" s="163">
        <v>7774.3333333333321</v>
      </c>
      <c r="AQ10" s="164">
        <v>1016.6666666666667</v>
      </c>
      <c r="AR10" s="162">
        <v>1082.2117488866049</v>
      </c>
      <c r="AS10" s="163">
        <v>3792.6849109284003</v>
      </c>
      <c r="AT10" s="164">
        <v>965.1566152792052</v>
      </c>
      <c r="AU10" s="162">
        <v>964.01798392074318</v>
      </c>
      <c r="AV10" s="163">
        <v>10287.553109183851</v>
      </c>
      <c r="AW10" s="164">
        <v>2281.0832558912434</v>
      </c>
      <c r="AX10" s="162">
        <v>1268.2815596349856</v>
      </c>
      <c r="AY10" s="163">
        <v>1931.5375224232484</v>
      </c>
      <c r="AZ10" s="164">
        <v>1629.5864491825123</v>
      </c>
      <c r="BA10" s="162">
        <v>2330.5615520389529</v>
      </c>
      <c r="BB10" s="163">
        <v>12965.991647326982</v>
      </c>
      <c r="BC10" s="164">
        <v>730.4897154595252</v>
      </c>
      <c r="BD10" s="162">
        <v>985.98852845037834</v>
      </c>
      <c r="BE10" s="163">
        <v>9186.6021033061988</v>
      </c>
      <c r="BF10" s="164">
        <v>3311.5579519646267</v>
      </c>
      <c r="BG10" s="162">
        <v>1802.7986516853932</v>
      </c>
      <c r="BH10" s="163">
        <v>10228.297104108089</v>
      </c>
      <c r="BI10" s="164">
        <v>4343.1058426966292</v>
      </c>
      <c r="BJ10" s="162">
        <v>1917.0908309634017</v>
      </c>
      <c r="BK10" s="163">
        <v>5495.686725744149</v>
      </c>
      <c r="BL10" s="164">
        <v>1902.7057202702756</v>
      </c>
      <c r="BM10" s="162">
        <v>3125.5017293092956</v>
      </c>
      <c r="BN10" s="163">
        <v>14166.239118392881</v>
      </c>
      <c r="BO10" s="164">
        <v>3913.9824522613067</v>
      </c>
      <c r="BP10" s="162">
        <v>4176.8851976284586</v>
      </c>
      <c r="BQ10" s="163">
        <v>10740.849954662917</v>
      </c>
      <c r="BR10" s="164">
        <v>6145.0774550944798</v>
      </c>
      <c r="BS10" s="162">
        <v>1965.4960891093101</v>
      </c>
      <c r="BT10" s="163">
        <v>13181.291006747639</v>
      </c>
      <c r="BU10" s="164">
        <v>4301.6113827119916</v>
      </c>
      <c r="BV10" s="162">
        <v>3069.6835935828872</v>
      </c>
      <c r="BW10" s="163">
        <v>5695.2832563980037</v>
      </c>
      <c r="BX10" s="164">
        <v>2418.4313796791439</v>
      </c>
      <c r="BY10" s="162">
        <v>3081.3587883028263</v>
      </c>
      <c r="BZ10" s="163">
        <v>8571.9430266370346</v>
      </c>
      <c r="CA10" s="164">
        <v>1220.4267196389603</v>
      </c>
      <c r="CB10" s="162">
        <v>926.1885108291923</v>
      </c>
      <c r="CC10" s="163">
        <v>9135.9782750600534</v>
      </c>
      <c r="CD10" s="164">
        <v>1369.0380741737704</v>
      </c>
      <c r="CE10" s="162">
        <v>1684.0835392552533</v>
      </c>
      <c r="CF10" s="163">
        <v>3295.8579185676235</v>
      </c>
      <c r="CG10" s="164">
        <v>2935.0408534769717</v>
      </c>
      <c r="CH10" s="162">
        <v>2290.9202959552322</v>
      </c>
      <c r="CI10" s="163">
        <v>5109.2093017035986</v>
      </c>
      <c r="CJ10" s="164">
        <v>328.53381064605571</v>
      </c>
      <c r="CK10" s="162">
        <v>2934.0279946758346</v>
      </c>
      <c r="CL10" s="163">
        <v>9656.6554224448846</v>
      </c>
      <c r="CM10" s="164">
        <v>1744.1725339989389</v>
      </c>
      <c r="CN10" s="162">
        <v>1046.575845174428</v>
      </c>
      <c r="CO10" s="163">
        <v>9071.2680354264103</v>
      </c>
      <c r="CP10" s="164">
        <v>2302.3787104268808</v>
      </c>
    </row>
    <row r="11" spans="1:184" ht="16.5" thickBot="1" x14ac:dyDescent="0.3">
      <c r="A11" s="3"/>
      <c r="B11" s="999"/>
      <c r="C11" s="147" t="s">
        <v>202</v>
      </c>
      <c r="D11" s="50">
        <v>6</v>
      </c>
      <c r="E11" s="325">
        <f t="shared" si="11"/>
        <v>278.47054336971826</v>
      </c>
      <c r="F11" s="325">
        <f t="shared" si="0"/>
        <v>559.26899384565377</v>
      </c>
      <c r="G11" s="325">
        <f t="shared" si="0"/>
        <v>121.74293191096969</v>
      </c>
      <c r="H11" s="330">
        <f t="shared" ref="H11:J11" si="23">H9-H10</f>
        <v>6.2631871182676491E-3</v>
      </c>
      <c r="I11" s="327">
        <f t="shared" si="23"/>
        <v>2.2737368128817326E-2</v>
      </c>
      <c r="J11" s="327">
        <f t="shared" si="23"/>
        <v>9.9944475291504492E-4</v>
      </c>
      <c r="K11" s="330">
        <f t="shared" ref="K11:AB11" si="24">K9-K10</f>
        <v>2.2841604350781752E-3</v>
      </c>
      <c r="L11" s="327">
        <f t="shared" si="24"/>
        <v>2.0373895309313439E-2</v>
      </c>
      <c r="M11" s="327">
        <f t="shared" si="24"/>
        <v>7.3419442556084402E-3</v>
      </c>
      <c r="N11" s="327">
        <f t="shared" si="24"/>
        <v>7.4672489082969473E-3</v>
      </c>
      <c r="O11" s="327">
        <f t="shared" si="24"/>
        <v>1.4934497816593895E-2</v>
      </c>
      <c r="P11" s="327">
        <f t="shared" si="24"/>
        <v>7.5982532751091847E-3</v>
      </c>
      <c r="Q11" s="330">
        <f t="shared" si="24"/>
        <v>3.2719546742209643E-3</v>
      </c>
      <c r="R11" s="327">
        <f t="shared" si="24"/>
        <v>2.2776203966005659E-2</v>
      </c>
      <c r="S11" s="327">
        <f t="shared" si="24"/>
        <v>3.9518413597733615E-3</v>
      </c>
      <c r="T11" s="327">
        <f t="shared" si="24"/>
        <v>1.0513274336283185E-2</v>
      </c>
      <c r="U11" s="327">
        <f t="shared" si="24"/>
        <v>1.430973451327433E-2</v>
      </c>
      <c r="V11" s="327">
        <f t="shared" si="24"/>
        <v>5.1769911504424837E-3</v>
      </c>
      <c r="W11" s="327">
        <f t="shared" si="24"/>
        <v>3.9078156312625234E-3</v>
      </c>
      <c r="X11" s="327">
        <f t="shared" si="24"/>
        <v>2.3266533066132244E-2</v>
      </c>
      <c r="Y11" s="327">
        <f t="shared" si="24"/>
        <v>2.8256513026052171E-3</v>
      </c>
      <c r="Z11" s="327">
        <f t="shared" si="24"/>
        <v>5.5847255369928517E-3</v>
      </c>
      <c r="AA11" s="327">
        <f t="shared" si="24"/>
        <v>1.3818615751789998E-2</v>
      </c>
      <c r="AB11" s="327">
        <f t="shared" si="24"/>
        <v>1.0596658711217177E-2</v>
      </c>
      <c r="AC11" s="165">
        <v>0</v>
      </c>
      <c r="AD11" s="166">
        <v>0</v>
      </c>
      <c r="AE11" s="167">
        <v>0</v>
      </c>
      <c r="AF11" s="165">
        <v>0</v>
      </c>
      <c r="AG11" s="166">
        <v>0</v>
      </c>
      <c r="AH11" s="167">
        <v>0</v>
      </c>
      <c r="AI11" s="165">
        <v>0</v>
      </c>
      <c r="AJ11" s="166">
        <v>0</v>
      </c>
      <c r="AK11" s="167">
        <v>0</v>
      </c>
      <c r="AL11" s="165">
        <v>0</v>
      </c>
      <c r="AM11" s="166">
        <v>0</v>
      </c>
      <c r="AN11" s="167">
        <v>0</v>
      </c>
      <c r="AO11" s="165">
        <v>0</v>
      </c>
      <c r="AP11" s="166">
        <v>0</v>
      </c>
      <c r="AQ11" s="167">
        <v>0</v>
      </c>
      <c r="AR11" s="165">
        <v>2</v>
      </c>
      <c r="AS11" s="166">
        <v>0</v>
      </c>
      <c r="AT11" s="167">
        <v>0</v>
      </c>
      <c r="AU11" s="165">
        <v>90.720000000000013</v>
      </c>
      <c r="AV11" s="166">
        <v>60.48</v>
      </c>
      <c r="AW11" s="167">
        <v>0</v>
      </c>
      <c r="AX11" s="165">
        <v>12.998653250252456</v>
      </c>
      <c r="AY11" s="166">
        <v>75.455411264843676</v>
      </c>
      <c r="AZ11" s="167">
        <v>21.543059156770887</v>
      </c>
      <c r="BA11" s="165">
        <v>87.7426871091386</v>
      </c>
      <c r="BB11" s="166">
        <v>35.062342458852214</v>
      </c>
      <c r="BC11" s="167">
        <v>4.0970546701634056</v>
      </c>
      <c r="BD11" s="165">
        <v>156.3595307061552</v>
      </c>
      <c r="BE11" s="166">
        <v>322.08</v>
      </c>
      <c r="BF11" s="167">
        <v>0</v>
      </c>
      <c r="BG11" s="165">
        <v>56.199153829921855</v>
      </c>
      <c r="BH11" s="166">
        <v>1278.7868950763013</v>
      </c>
      <c r="BI11" s="167">
        <v>90.231923049869764</v>
      </c>
      <c r="BJ11" s="165">
        <v>153.37219781185348</v>
      </c>
      <c r="BK11" s="166">
        <v>266.9521341347434</v>
      </c>
      <c r="BL11" s="167">
        <v>261.0023688079101</v>
      </c>
      <c r="BM11" s="165">
        <v>132.65329081682049</v>
      </c>
      <c r="BN11" s="166">
        <v>476.23111527356338</v>
      </c>
      <c r="BO11" s="167">
        <v>205.13686011028426</v>
      </c>
      <c r="BP11" s="165">
        <v>115.74228989608046</v>
      </c>
      <c r="BQ11" s="166">
        <v>708.99705146032989</v>
      </c>
      <c r="BR11" s="167">
        <v>412.3556358589156</v>
      </c>
      <c r="BS11" s="165">
        <v>617.94999264111607</v>
      </c>
      <c r="BT11" s="166">
        <v>590.96874652803842</v>
      </c>
      <c r="BU11" s="167">
        <v>361.59800789947451</v>
      </c>
      <c r="BV11" s="165">
        <v>687.70537277575806</v>
      </c>
      <c r="BW11" s="166">
        <v>1094.7553950861518</v>
      </c>
      <c r="BX11" s="167">
        <v>266.65252238298689</v>
      </c>
      <c r="BY11" s="165">
        <v>358.94940538917388</v>
      </c>
      <c r="BZ11" s="166">
        <v>1249.7175783029354</v>
      </c>
      <c r="CA11" s="167">
        <v>125.94088892179967</v>
      </c>
      <c r="CB11" s="165">
        <v>461.20351681639329</v>
      </c>
      <c r="CC11" s="166">
        <v>457.00178200815753</v>
      </c>
      <c r="CD11" s="167">
        <v>145.31248364276908</v>
      </c>
      <c r="CE11" s="165">
        <v>195.8091904559073</v>
      </c>
      <c r="CF11" s="166">
        <v>366.68673033905696</v>
      </c>
      <c r="CG11" s="167">
        <v>68.353646665020847</v>
      </c>
      <c r="CH11" s="165">
        <v>161.44430638942734</v>
      </c>
      <c r="CI11" s="166">
        <v>359.15250552305974</v>
      </c>
      <c r="CJ11" s="167">
        <v>64.403377451300059</v>
      </c>
      <c r="CK11" s="165">
        <v>41.585315686505716</v>
      </c>
      <c r="CL11" s="166">
        <v>296.27089870914415</v>
      </c>
      <c r="CM11" s="167">
        <v>157.88885565888043</v>
      </c>
      <c r="CN11" s="165">
        <v>42.596696074861839</v>
      </c>
      <c r="CO11" s="166">
        <v>91.298066951070638</v>
      </c>
      <c r="CP11" s="167">
        <v>23.648748654030729</v>
      </c>
    </row>
    <row r="12" spans="1:184" ht="15.75" x14ac:dyDescent="0.25">
      <c r="A12" s="168" t="s">
        <v>739</v>
      </c>
      <c r="B12" s="997" t="s">
        <v>1454</v>
      </c>
      <c r="C12" s="143" t="s">
        <v>204</v>
      </c>
      <c r="D12" s="57"/>
      <c r="E12" s="323">
        <f t="shared" si="11"/>
        <v>83.814352816660815</v>
      </c>
      <c r="F12" s="323">
        <f t="shared" si="0"/>
        <v>259.55695143651002</v>
      </c>
      <c r="G12" s="323">
        <f t="shared" si="0"/>
        <v>161.78223749637826</v>
      </c>
      <c r="H12" s="390">
        <f>PSoldvalidage86_91!H12/SUM(PSoldvalidage86_91!$H12:$J12)</f>
        <v>0.22099447513812157</v>
      </c>
      <c r="I12" s="390">
        <f>PSoldvalidage86_91!I12/SUM(PSoldvalidage86_91!$H12:$J12)</f>
        <v>0.6574585635359117</v>
      </c>
      <c r="J12" s="390">
        <f>PSoldvalidage86_91!J12/SUM(PSoldvalidage86_91!$H12:$J12)</f>
        <v>0.12154696132596685</v>
      </c>
      <c r="K12" s="390">
        <f>PSoldvalidage86_91!K12/SUM(PSoldvalidage86_91!$K12:$M12)</f>
        <v>2.8571428571428571E-2</v>
      </c>
      <c r="L12" s="390">
        <f>PSoldvalidage86_91!L12/SUM(PSoldvalidage86_91!$K12:$M12)</f>
        <v>0.20000000000000004</v>
      </c>
      <c r="M12" s="390">
        <f>PSoldvalidage86_91!M12/SUM(PSoldvalidage86_91!$K12:$M12)</f>
        <v>0.77142857142857135</v>
      </c>
      <c r="N12" s="390">
        <f>PSoldvalidage86_91!N12/SUM(PSoldvalidage86_91!$N12:$P12)</f>
        <v>0.33333333333333331</v>
      </c>
      <c r="O12" s="390">
        <f>PSoldvalidage86_91!O12/SUM(PSoldvalidage86_91!$N12:$P12)</f>
        <v>0.44927536231884052</v>
      </c>
      <c r="P12" s="390">
        <f>PSoldvalidage86_91!P12/SUM(PSoldvalidage86_91!$N12:$P12)</f>
        <v>0.21739130434782608</v>
      </c>
      <c r="Q12" s="390">
        <f>PSoldvalidage86_91!Q12/SUM(PSoldvalidage86_91!$Q12:$S12)</f>
        <v>9.8712446351931327E-2</v>
      </c>
      <c r="R12" s="389">
        <f>PSoldvalidage86_91!R12/SUM(PSoldvalidage86_91!$Q12:$S12)</f>
        <v>0.66952789699570814</v>
      </c>
      <c r="S12" s="389">
        <f>PSoldvalidage86_91!S12/SUM(PSoldvalidage86_91!$Q12:$S12)</f>
        <v>0.23175965665236051</v>
      </c>
      <c r="T12" s="390">
        <f>PSoldvalidage86_91!T12/SUM(PSoldvalidage86_91!$T12:$V12)</f>
        <v>3.9783001808318265E-2</v>
      </c>
      <c r="U12" s="389">
        <f>PSoldvalidage86_91!U12/SUM(PSoldvalidage86_91!$T12:$V12)</f>
        <v>0.58227848101265822</v>
      </c>
      <c r="V12" s="389">
        <f>PSoldvalidage86_91!V12/SUM(PSoldvalidage86_91!$T12:$V12)</f>
        <v>0.37793851717902349</v>
      </c>
      <c r="W12" s="390">
        <f>PSoldvalidage86_91!W12/SUM(PSoldvalidage86_91!$W12:$Y12)</f>
        <v>0.189873417721519</v>
      </c>
      <c r="X12" s="390">
        <f>PSoldvalidage86_91!X12/SUM(PSoldvalidage86_91!$W12:$Y12)</f>
        <v>0.50632911392405067</v>
      </c>
      <c r="Y12" s="390">
        <f>PSoldvalidage86_91!Y12/SUM(PSoldvalidage86_91!$W12:$Y12)</f>
        <v>0.30379746835443039</v>
      </c>
      <c r="Z12" s="390">
        <f>PSoldvalidage86_91!Z12/SUM(PSoldvalidage86_91!$Z12:$AB12)</f>
        <v>4.4871794871794879E-2</v>
      </c>
      <c r="AA12" s="390">
        <f>PSoldvalidage86_91!AA12/SUM(PSoldvalidage86_91!$Z12:$AB12)</f>
        <v>0.57692307692307687</v>
      </c>
      <c r="AB12" s="390">
        <f>PSoldvalidage86_91!AB12/SUM(PSoldvalidage86_91!$Z12:$AB12)</f>
        <v>0.37820512820512825</v>
      </c>
      <c r="AC12" s="159">
        <v>98.000290909090921</v>
      </c>
      <c r="AD12" s="160">
        <v>888.90636190476198</v>
      </c>
      <c r="AE12" s="161">
        <v>111.61144242424243</v>
      </c>
      <c r="AF12" s="159">
        <v>239.52438016528924</v>
      </c>
      <c r="AG12" s="160">
        <v>574.65329060549834</v>
      </c>
      <c r="AH12" s="161">
        <v>350.73015769944334</v>
      </c>
      <c r="AI12" s="159">
        <v>55.308641975308646</v>
      </c>
      <c r="AJ12" s="160">
        <v>77.777777777777771</v>
      </c>
      <c r="AK12" s="161">
        <v>56.320773229369713</v>
      </c>
      <c r="AL12" s="159">
        <v>0</v>
      </c>
      <c r="AM12" s="160">
        <v>0</v>
      </c>
      <c r="AN12" s="161">
        <v>357.51214285714286</v>
      </c>
      <c r="AO12" s="159">
        <v>8.3333333333333321</v>
      </c>
      <c r="AP12" s="160">
        <v>25</v>
      </c>
      <c r="AQ12" s="161">
        <v>112.66666666666667</v>
      </c>
      <c r="AR12" s="159">
        <v>0</v>
      </c>
      <c r="AS12" s="160">
        <v>179.81931483384722</v>
      </c>
      <c r="AT12" s="161">
        <v>71.237410071942449</v>
      </c>
      <c r="AU12" s="159">
        <v>415.53994698276546</v>
      </c>
      <c r="AV12" s="160">
        <v>124.83744219538831</v>
      </c>
      <c r="AW12" s="161">
        <v>295.96624780413691</v>
      </c>
      <c r="AX12" s="159">
        <v>39.412553431397676</v>
      </c>
      <c r="AY12" s="160">
        <v>174.47528112346882</v>
      </c>
      <c r="AZ12" s="161">
        <v>125.65127517810465</v>
      </c>
      <c r="BA12" s="159">
        <v>83.711760499087021</v>
      </c>
      <c r="BB12" s="160">
        <v>587.89200091296402</v>
      </c>
      <c r="BC12" s="161">
        <v>243.49657181984173</v>
      </c>
      <c r="BD12" s="159">
        <v>50.423364485981303</v>
      </c>
      <c r="BE12" s="160">
        <v>508.21644692325731</v>
      </c>
      <c r="BF12" s="161">
        <v>411.83895588383081</v>
      </c>
      <c r="BG12" s="159">
        <v>216.06808988764044</v>
      </c>
      <c r="BH12" s="160">
        <v>461.90426966292125</v>
      </c>
      <c r="BI12" s="161">
        <v>984.62662921348317</v>
      </c>
      <c r="BJ12" s="159">
        <v>155.23498750284026</v>
      </c>
      <c r="BK12" s="160">
        <v>202.11708429902293</v>
      </c>
      <c r="BL12" s="161">
        <v>175.63082299477389</v>
      </c>
      <c r="BM12" s="159">
        <v>201.06970184254604</v>
      </c>
      <c r="BN12" s="160">
        <v>775.27715242881072</v>
      </c>
      <c r="BO12" s="161">
        <v>584.404783919598</v>
      </c>
      <c r="BP12" s="159">
        <v>158.74124505928853</v>
      </c>
      <c r="BQ12" s="160">
        <v>555.54486166007905</v>
      </c>
      <c r="BR12" s="161">
        <v>734.48760869565217</v>
      </c>
      <c r="BS12" s="159">
        <v>55.535408906882587</v>
      </c>
      <c r="BT12" s="160">
        <v>510.57524156545207</v>
      </c>
      <c r="BU12" s="161">
        <v>215.01075303643722</v>
      </c>
      <c r="BV12" s="159">
        <v>67.152658348187757</v>
      </c>
      <c r="BW12" s="160">
        <v>76.605151515151505</v>
      </c>
      <c r="BX12" s="161">
        <v>104.57845395127748</v>
      </c>
      <c r="BY12" s="159">
        <v>40.908199214094758</v>
      </c>
      <c r="BZ12" s="160">
        <v>208.06847411988275</v>
      </c>
      <c r="CA12" s="161">
        <v>24.918341707733436</v>
      </c>
      <c r="CB12" s="159">
        <v>6.6108609271523173</v>
      </c>
      <c r="CC12" s="160">
        <v>96.386843820714574</v>
      </c>
      <c r="CD12" s="161">
        <v>34.332568249288961</v>
      </c>
      <c r="CE12" s="159">
        <v>120.26489361702127</v>
      </c>
      <c r="CF12" s="160">
        <v>457.00659574468085</v>
      </c>
      <c r="CG12" s="161">
        <v>240.52978723404254</v>
      </c>
      <c r="CH12" s="159">
        <v>254.09089068231845</v>
      </c>
      <c r="CI12" s="160">
        <v>343.7710711665444</v>
      </c>
      <c r="CJ12" s="161">
        <v>134.35164049889946</v>
      </c>
      <c r="CK12" s="159">
        <v>31.904726584503489</v>
      </c>
      <c r="CL12" s="160">
        <v>382.31251364646351</v>
      </c>
      <c r="CM12" s="161">
        <v>90.079272191672487</v>
      </c>
      <c r="CN12" s="159">
        <v>65.768240343347642</v>
      </c>
      <c r="CO12" s="160">
        <v>252.74801004213259</v>
      </c>
      <c r="CP12" s="161">
        <v>503.68559864173363</v>
      </c>
      <c r="CS12" s="44" t="s">
        <v>224</v>
      </c>
      <c r="CT12" s="44">
        <v>0.03</v>
      </c>
      <c r="CU12" s="44">
        <v>0.03</v>
      </c>
      <c r="CV12" s="44">
        <v>0.03</v>
      </c>
      <c r="CW12" s="44">
        <v>0.03</v>
      </c>
      <c r="CX12" s="44">
        <v>0.03</v>
      </c>
      <c r="CY12" s="44">
        <v>0.03</v>
      </c>
      <c r="CZ12" s="44">
        <v>0.03</v>
      </c>
      <c r="DA12" s="44">
        <v>0.03</v>
      </c>
      <c r="DB12" s="44">
        <v>0.03</v>
      </c>
      <c r="DC12" s="44">
        <v>0.03</v>
      </c>
      <c r="DD12" s="44">
        <v>0.03</v>
      </c>
      <c r="DE12" s="44">
        <v>0.03</v>
      </c>
      <c r="DF12" s="44">
        <v>0.03</v>
      </c>
      <c r="DG12" s="44">
        <v>0.03</v>
      </c>
      <c r="DH12" s="44">
        <v>0.03</v>
      </c>
      <c r="DI12" s="44">
        <v>0.03</v>
      </c>
      <c r="DJ12" s="44">
        <v>0.03</v>
      </c>
      <c r="DK12" s="44">
        <v>0.03</v>
      </c>
      <c r="DL12" s="44">
        <v>0.03</v>
      </c>
      <c r="DM12" s="44">
        <v>0.03</v>
      </c>
      <c r="DN12" s="44">
        <v>0.03</v>
      </c>
      <c r="EV12" s="51">
        <v>0</v>
      </c>
      <c r="EW12" s="51">
        <v>0</v>
      </c>
      <c r="EX12" s="51">
        <v>0</v>
      </c>
      <c r="EY12" s="51">
        <v>0</v>
      </c>
      <c r="EZ12" s="51">
        <v>0</v>
      </c>
      <c r="FA12" s="51">
        <v>0</v>
      </c>
      <c r="FB12" s="51">
        <v>0</v>
      </c>
      <c r="FC12" s="51">
        <v>0</v>
      </c>
      <c r="FD12" s="51">
        <v>0</v>
      </c>
      <c r="FE12" s="51">
        <v>0</v>
      </c>
      <c r="FF12" s="51">
        <v>0</v>
      </c>
      <c r="FG12" s="51">
        <v>0</v>
      </c>
      <c r="FH12" s="44">
        <v>0</v>
      </c>
      <c r="FI12" s="44">
        <v>0</v>
      </c>
      <c r="FJ12" s="44">
        <v>0</v>
      </c>
      <c r="FK12" s="44">
        <v>0</v>
      </c>
      <c r="FL12" s="44">
        <v>0</v>
      </c>
      <c r="FM12" s="44">
        <v>0</v>
      </c>
      <c r="FN12" s="44">
        <v>0</v>
      </c>
      <c r="FO12" s="44">
        <v>0</v>
      </c>
      <c r="FP12" s="44">
        <v>0</v>
      </c>
      <c r="FQ12" s="44">
        <v>0</v>
      </c>
      <c r="FR12" s="44">
        <v>0</v>
      </c>
      <c r="FS12" s="44">
        <v>0</v>
      </c>
    </row>
    <row r="13" spans="1:184" ht="15.75" x14ac:dyDescent="0.25">
      <c r="A13" s="3"/>
      <c r="B13" s="998"/>
      <c r="C13" s="147" t="s">
        <v>201</v>
      </c>
      <c r="D13" s="50">
        <v>7</v>
      </c>
      <c r="E13" s="325">
        <f t="shared" si="11"/>
        <v>83.814352816660815</v>
      </c>
      <c r="F13" s="325">
        <f t="shared" si="0"/>
        <v>259.55695143651002</v>
      </c>
      <c r="G13" s="325">
        <f t="shared" si="0"/>
        <v>161.78223749637826</v>
      </c>
      <c r="H13" s="327">
        <f t="shared" ref="H13:AB13" si="25">H12*(1-CT12)</f>
        <v>0.21436464088397791</v>
      </c>
      <c r="I13" s="327">
        <f t="shared" si="25"/>
        <v>0.63773480662983428</v>
      </c>
      <c r="J13" s="327">
        <f t="shared" si="25"/>
        <v>0.11790055248618783</v>
      </c>
      <c r="K13" s="327">
        <f t="shared" si="25"/>
        <v>2.7714285714285712E-2</v>
      </c>
      <c r="L13" s="327">
        <f t="shared" si="25"/>
        <v>0.19400000000000003</v>
      </c>
      <c r="M13" s="327">
        <f t="shared" si="25"/>
        <v>0.74828571428571422</v>
      </c>
      <c r="N13" s="327">
        <f t="shared" si="25"/>
        <v>0.32333333333333331</v>
      </c>
      <c r="O13" s="327">
        <f t="shared" si="25"/>
        <v>0.4357971014492753</v>
      </c>
      <c r="P13" s="327">
        <f t="shared" si="25"/>
        <v>0.21086956521739128</v>
      </c>
      <c r="Q13" s="327">
        <f t="shared" si="25"/>
        <v>9.575107296137339E-2</v>
      </c>
      <c r="R13" s="327">
        <f t="shared" si="25"/>
        <v>0.64944206008583683</v>
      </c>
      <c r="S13" s="327">
        <f t="shared" si="25"/>
        <v>0.22480686695278967</v>
      </c>
      <c r="T13" s="327">
        <f t="shared" si="25"/>
        <v>3.8589511754068717E-2</v>
      </c>
      <c r="U13" s="327">
        <f t="shared" si="25"/>
        <v>0.56481012658227847</v>
      </c>
      <c r="V13" s="327">
        <f t="shared" si="25"/>
        <v>0.36660036166365279</v>
      </c>
      <c r="W13" s="327">
        <f t="shared" si="25"/>
        <v>0.18417721518987343</v>
      </c>
      <c r="X13" s="327">
        <f t="shared" si="25"/>
        <v>0.49113924050632912</v>
      </c>
      <c r="Y13" s="327">
        <f t="shared" si="25"/>
        <v>0.29468354430379745</v>
      </c>
      <c r="Z13" s="327">
        <f t="shared" si="25"/>
        <v>4.3525641025641035E-2</v>
      </c>
      <c r="AA13" s="327">
        <f t="shared" si="25"/>
        <v>0.55961538461538451</v>
      </c>
      <c r="AB13" s="331">
        <f t="shared" si="25"/>
        <v>0.36685897435897441</v>
      </c>
      <c r="AC13" s="162">
        <v>98.000290909090921</v>
      </c>
      <c r="AD13" s="163">
        <v>888.90636190476198</v>
      </c>
      <c r="AE13" s="164">
        <v>111.61144242424243</v>
      </c>
      <c r="AF13" s="162">
        <v>239.52438016528924</v>
      </c>
      <c r="AG13" s="163">
        <v>574.65329060549834</v>
      </c>
      <c r="AH13" s="164">
        <v>350.73015769944334</v>
      </c>
      <c r="AI13" s="162">
        <v>55.308641975308646</v>
      </c>
      <c r="AJ13" s="163">
        <v>77.777777777777771</v>
      </c>
      <c r="AK13" s="164">
        <v>56.320773229369713</v>
      </c>
      <c r="AL13" s="162">
        <v>0</v>
      </c>
      <c r="AM13" s="163">
        <v>0</v>
      </c>
      <c r="AN13" s="164">
        <v>357.51214285714286</v>
      </c>
      <c r="AO13" s="162">
        <v>8.3333333333333321</v>
      </c>
      <c r="AP13" s="163">
        <v>25</v>
      </c>
      <c r="AQ13" s="164">
        <v>112.66666666666667</v>
      </c>
      <c r="AR13" s="162">
        <v>0</v>
      </c>
      <c r="AS13" s="163">
        <v>179.81931483384722</v>
      </c>
      <c r="AT13" s="164">
        <v>71.237410071942449</v>
      </c>
      <c r="AU13" s="162">
        <v>415.53994698276546</v>
      </c>
      <c r="AV13" s="163">
        <v>124.83744219538831</v>
      </c>
      <c r="AW13" s="164">
        <v>295.96624780413691</v>
      </c>
      <c r="AX13" s="162">
        <v>39.412553431397676</v>
      </c>
      <c r="AY13" s="163">
        <v>174.47528112346882</v>
      </c>
      <c r="AZ13" s="164">
        <v>125.65127517810465</v>
      </c>
      <c r="BA13" s="162">
        <v>83.711760499087021</v>
      </c>
      <c r="BB13" s="163">
        <v>587.89200091296402</v>
      </c>
      <c r="BC13" s="164">
        <v>243.49657181984173</v>
      </c>
      <c r="BD13" s="162">
        <v>50.423364485981303</v>
      </c>
      <c r="BE13" s="163">
        <v>508.21644692325731</v>
      </c>
      <c r="BF13" s="164">
        <v>411.83895588383081</v>
      </c>
      <c r="BG13" s="162">
        <v>216.06808988764044</v>
      </c>
      <c r="BH13" s="163">
        <v>461.90426966292125</v>
      </c>
      <c r="BI13" s="164">
        <v>984.62662921348317</v>
      </c>
      <c r="BJ13" s="162">
        <v>155.23498750284026</v>
      </c>
      <c r="BK13" s="163">
        <v>202.11708429902293</v>
      </c>
      <c r="BL13" s="164">
        <v>175.63082299477389</v>
      </c>
      <c r="BM13" s="162">
        <v>201.06970184254604</v>
      </c>
      <c r="BN13" s="163">
        <v>775.27715242881072</v>
      </c>
      <c r="BO13" s="164">
        <v>584.404783919598</v>
      </c>
      <c r="BP13" s="162">
        <v>158.74124505928853</v>
      </c>
      <c r="BQ13" s="163">
        <v>555.54486166007905</v>
      </c>
      <c r="BR13" s="164">
        <v>734.48760869565217</v>
      </c>
      <c r="BS13" s="162">
        <v>55.535408906882587</v>
      </c>
      <c r="BT13" s="163">
        <v>510.57524156545207</v>
      </c>
      <c r="BU13" s="164">
        <v>215.01075303643722</v>
      </c>
      <c r="BV13" s="162">
        <v>67.152658348187757</v>
      </c>
      <c r="BW13" s="163">
        <v>76.605151515151505</v>
      </c>
      <c r="BX13" s="164">
        <v>104.57845395127748</v>
      </c>
      <c r="BY13" s="162">
        <v>40.908199214094758</v>
      </c>
      <c r="BZ13" s="163">
        <v>208.06847411988275</v>
      </c>
      <c r="CA13" s="164">
        <v>24.918341707733436</v>
      </c>
      <c r="CB13" s="162">
        <v>6.6108609271523173</v>
      </c>
      <c r="CC13" s="163">
        <v>96.386843820714574</v>
      </c>
      <c r="CD13" s="164">
        <v>34.332568249288961</v>
      </c>
      <c r="CE13" s="162">
        <v>120.26489361702127</v>
      </c>
      <c r="CF13" s="163">
        <v>457.00659574468085</v>
      </c>
      <c r="CG13" s="164">
        <v>240.52978723404254</v>
      </c>
      <c r="CH13" s="162">
        <v>254.09089068231845</v>
      </c>
      <c r="CI13" s="163">
        <v>343.7710711665444</v>
      </c>
      <c r="CJ13" s="164">
        <v>134.35164049889946</v>
      </c>
      <c r="CK13" s="162">
        <v>31.904726584503489</v>
      </c>
      <c r="CL13" s="163">
        <v>382.31251364646351</v>
      </c>
      <c r="CM13" s="164">
        <v>90.079272191672487</v>
      </c>
      <c r="CN13" s="162">
        <v>65.768240343347642</v>
      </c>
      <c r="CO13" s="163">
        <v>252.74801004213259</v>
      </c>
      <c r="CP13" s="164">
        <v>503.68559864173363</v>
      </c>
    </row>
    <row r="14" spans="1:184" ht="16.5" thickBot="1" x14ac:dyDescent="0.3">
      <c r="A14" s="3"/>
      <c r="B14" s="999"/>
      <c r="C14" s="148" t="s">
        <v>202</v>
      </c>
      <c r="D14" s="52">
        <v>8</v>
      </c>
      <c r="E14" s="328">
        <f t="shared" si="11"/>
        <v>0</v>
      </c>
      <c r="F14" s="328">
        <f t="shared" si="0"/>
        <v>0</v>
      </c>
      <c r="G14" s="328">
        <f t="shared" si="0"/>
        <v>0</v>
      </c>
      <c r="H14" s="330">
        <f t="shared" ref="H14:J14" si="26">H12-H13</f>
        <v>6.6298342541436517E-3</v>
      </c>
      <c r="I14" s="330">
        <f t="shared" si="26"/>
        <v>1.9723756906077416E-2</v>
      </c>
      <c r="J14" s="330">
        <f t="shared" si="26"/>
        <v>3.646408839779014E-3</v>
      </c>
      <c r="K14" s="330">
        <f t="shared" ref="K14:AB14" si="27">K12-K13</f>
        <v>8.571428571428584E-4</v>
      </c>
      <c r="L14" s="330">
        <f t="shared" si="27"/>
        <v>6.0000000000000053E-3</v>
      </c>
      <c r="M14" s="330">
        <f t="shared" si="27"/>
        <v>2.3142857142857132E-2</v>
      </c>
      <c r="N14" s="330">
        <f t="shared" si="27"/>
        <v>1.0000000000000009E-2</v>
      </c>
      <c r="O14" s="330">
        <f t="shared" si="27"/>
        <v>1.3478260869565217E-2</v>
      </c>
      <c r="P14" s="330">
        <f t="shared" si="27"/>
        <v>6.5217391304348005E-3</v>
      </c>
      <c r="Q14" s="330">
        <f t="shared" si="27"/>
        <v>2.9613733905579365E-3</v>
      </c>
      <c r="R14" s="330">
        <f t="shared" si="27"/>
        <v>2.0085836909871313E-2</v>
      </c>
      <c r="S14" s="330">
        <f t="shared" si="27"/>
        <v>6.9527896995708327E-3</v>
      </c>
      <c r="T14" s="330">
        <f t="shared" si="27"/>
        <v>1.1934900542495477E-3</v>
      </c>
      <c r="U14" s="330">
        <f t="shared" si="27"/>
        <v>1.7468354430379751E-2</v>
      </c>
      <c r="V14" s="330">
        <f t="shared" si="27"/>
        <v>1.1338155515370707E-2</v>
      </c>
      <c r="W14" s="330">
        <f t="shared" si="27"/>
        <v>5.6962025316455722E-3</v>
      </c>
      <c r="X14" s="330">
        <f t="shared" si="27"/>
        <v>1.5189873417721544E-2</v>
      </c>
      <c r="Y14" s="330">
        <f t="shared" si="27"/>
        <v>9.1139240506329378E-3</v>
      </c>
      <c r="Z14" s="330">
        <f t="shared" si="27"/>
        <v>1.3461538461538441E-3</v>
      </c>
      <c r="AA14" s="330">
        <f t="shared" si="27"/>
        <v>1.7307692307692357E-2</v>
      </c>
      <c r="AB14" s="332">
        <f t="shared" si="27"/>
        <v>1.1346153846153839E-2</v>
      </c>
      <c r="AC14" s="165">
        <v>0</v>
      </c>
      <c r="AD14" s="166">
        <v>0</v>
      </c>
      <c r="AE14" s="167">
        <v>0</v>
      </c>
      <c r="AF14" s="165">
        <v>0</v>
      </c>
      <c r="AG14" s="166">
        <v>0</v>
      </c>
      <c r="AH14" s="167">
        <v>0</v>
      </c>
      <c r="AI14" s="165">
        <v>0</v>
      </c>
      <c r="AJ14" s="166">
        <v>0</v>
      </c>
      <c r="AK14" s="167">
        <v>0</v>
      </c>
      <c r="AL14" s="165">
        <v>0</v>
      </c>
      <c r="AM14" s="166">
        <v>0</v>
      </c>
      <c r="AN14" s="167">
        <v>0</v>
      </c>
      <c r="AO14" s="165">
        <v>0</v>
      </c>
      <c r="AP14" s="166">
        <v>0</v>
      </c>
      <c r="AQ14" s="167">
        <v>0</v>
      </c>
      <c r="AR14" s="165">
        <v>0</v>
      </c>
      <c r="AS14" s="166">
        <v>0</v>
      </c>
      <c r="AT14" s="167">
        <v>0</v>
      </c>
      <c r="AU14" s="165">
        <v>0</v>
      </c>
      <c r="AV14" s="166">
        <v>0</v>
      </c>
      <c r="AW14" s="167">
        <v>0</v>
      </c>
      <c r="AX14" s="165">
        <v>0</v>
      </c>
      <c r="AY14" s="166">
        <v>0</v>
      </c>
      <c r="AZ14" s="167">
        <v>0</v>
      </c>
      <c r="BA14" s="165">
        <v>0</v>
      </c>
      <c r="BB14" s="166">
        <v>0</v>
      </c>
      <c r="BC14" s="167">
        <v>0</v>
      </c>
      <c r="BD14" s="165">
        <v>0</v>
      </c>
      <c r="BE14" s="166">
        <v>0</v>
      </c>
      <c r="BF14" s="167">
        <v>0</v>
      </c>
      <c r="BG14" s="165">
        <v>0</v>
      </c>
      <c r="BH14" s="166">
        <v>0</v>
      </c>
      <c r="BI14" s="167">
        <v>0</v>
      </c>
      <c r="BJ14" s="165">
        <v>0</v>
      </c>
      <c r="BK14" s="166">
        <v>0</v>
      </c>
      <c r="BL14" s="167">
        <v>0</v>
      </c>
      <c r="BM14" s="165">
        <v>0</v>
      </c>
      <c r="BN14" s="166">
        <v>0</v>
      </c>
      <c r="BO14" s="167">
        <v>0</v>
      </c>
      <c r="BP14" s="165">
        <v>0</v>
      </c>
      <c r="BQ14" s="166">
        <v>0</v>
      </c>
      <c r="BR14" s="167">
        <v>0</v>
      </c>
      <c r="BS14" s="165">
        <v>0</v>
      </c>
      <c r="BT14" s="166">
        <v>0</v>
      </c>
      <c r="BU14" s="167">
        <v>0</v>
      </c>
      <c r="BV14" s="165">
        <v>0</v>
      </c>
      <c r="BW14" s="166">
        <v>0</v>
      </c>
      <c r="BX14" s="167">
        <v>0</v>
      </c>
      <c r="BY14" s="165">
        <v>0</v>
      </c>
      <c r="BZ14" s="166">
        <v>0</v>
      </c>
      <c r="CA14" s="167">
        <v>0</v>
      </c>
      <c r="CB14" s="165">
        <v>0</v>
      </c>
      <c r="CC14" s="166">
        <v>0</v>
      </c>
      <c r="CD14" s="167">
        <v>0</v>
      </c>
      <c r="CE14" s="165">
        <v>0</v>
      </c>
      <c r="CF14" s="166">
        <v>0</v>
      </c>
      <c r="CG14" s="167">
        <v>0</v>
      </c>
      <c r="CH14" s="165">
        <v>0</v>
      </c>
      <c r="CI14" s="166">
        <v>0</v>
      </c>
      <c r="CJ14" s="167">
        <v>0</v>
      </c>
      <c r="CK14" s="165">
        <v>0</v>
      </c>
      <c r="CL14" s="166">
        <v>0</v>
      </c>
      <c r="CM14" s="167">
        <v>0</v>
      </c>
      <c r="CN14" s="165">
        <v>0</v>
      </c>
      <c r="CO14" s="166">
        <v>0</v>
      </c>
      <c r="CP14" s="167">
        <v>0</v>
      </c>
    </row>
    <row r="15" spans="1:184" ht="15.75" x14ac:dyDescent="0.25">
      <c r="A15" s="168" t="s">
        <v>739</v>
      </c>
      <c r="B15" s="997" t="s">
        <v>1454</v>
      </c>
      <c r="C15" s="146" t="s">
        <v>205</v>
      </c>
      <c r="D15" s="54"/>
      <c r="E15" s="325">
        <f t="shared" si="11"/>
        <v>758.36660310186573</v>
      </c>
      <c r="F15" s="325">
        <f t="shared" si="0"/>
        <v>2707.967537834641</v>
      </c>
      <c r="G15" s="325">
        <f t="shared" si="0"/>
        <v>642.39836002046889</v>
      </c>
      <c r="H15" s="390">
        <f>PSoldvalidage86_91!H15/SUM(PSoldvalidage86_91!$H15:$J15)</f>
        <v>0.13253768844221106</v>
      </c>
      <c r="I15" s="390">
        <f>PSoldvalidage86_91!I15/SUM(PSoldvalidage86_91!$H15:$J15)</f>
        <v>0.69283919597989951</v>
      </c>
      <c r="J15" s="390">
        <f>PSoldvalidage86_91!J15/SUM(PSoldvalidage86_91!$H15:$J15)</f>
        <v>0.17462311557788943</v>
      </c>
      <c r="K15" s="390">
        <f>PSoldvalidage86_91!K15/SUM(PSoldvalidage86_91!$K15:$M15)</f>
        <v>0.13253768844221106</v>
      </c>
      <c r="L15" s="390">
        <f>PSoldvalidage86_91!L15/SUM(PSoldvalidage86_91!$K15:$M15)</f>
        <v>0.69283919597989951</v>
      </c>
      <c r="M15" s="390">
        <f>PSoldvalidage86_91!M15/SUM(PSoldvalidage86_91!$K15:$M15)</f>
        <v>0.17462311557788943</v>
      </c>
      <c r="N15" s="390">
        <f>PSoldvalidage86_91!N15/SUM(PSoldvalidage86_91!$N15:$P15)</f>
        <v>0.13253768844221106</v>
      </c>
      <c r="O15" s="390">
        <f>PSoldvalidage86_91!O15/SUM(PSoldvalidage86_91!$N15:$P15)</f>
        <v>0.69283919597989951</v>
      </c>
      <c r="P15" s="390">
        <f>PSoldvalidage86_91!P15/SUM(PSoldvalidage86_91!$N15:$P15)</f>
        <v>0.17462311557788943</v>
      </c>
      <c r="Q15" s="390">
        <f>PSoldvalidage86_91!Q15/SUM(PSoldvalidage86_91!$Q15:$S15)</f>
        <v>0.13253768844221106</v>
      </c>
      <c r="R15" s="389">
        <f>PSoldvalidage86_91!R15/SUM(PSoldvalidage86_91!$Q15:$S15)</f>
        <v>0.6928391959798994</v>
      </c>
      <c r="S15" s="389">
        <f>PSoldvalidage86_91!S15/SUM(PSoldvalidage86_91!$Q15:$S15)</f>
        <v>0.17462311557788943</v>
      </c>
      <c r="T15" s="390">
        <f>PSoldvalidage86_91!T15/SUM(PSoldvalidage86_91!$T15:$V15)</f>
        <v>0.13253768844221109</v>
      </c>
      <c r="U15" s="389">
        <f>PSoldvalidage86_91!U15/SUM(PSoldvalidage86_91!$T15:$V15)</f>
        <v>0.69283919597989951</v>
      </c>
      <c r="V15" s="389">
        <f>PSoldvalidage86_91!V15/SUM(PSoldvalidage86_91!$T15:$V15)</f>
        <v>0.17462311557788945</v>
      </c>
      <c r="W15" s="390">
        <f>PSoldvalidage86_91!W15/SUM(PSoldvalidage86_91!$W15:$Y15)</f>
        <v>0.13253768844221106</v>
      </c>
      <c r="X15" s="390">
        <f>PSoldvalidage86_91!X15/SUM(PSoldvalidage86_91!$W15:$Y15)</f>
        <v>0.6928391959798994</v>
      </c>
      <c r="Y15" s="390">
        <f>PSoldvalidage86_91!Y15/SUM(PSoldvalidage86_91!$W15:$Y15)</f>
        <v>0.17462311557788943</v>
      </c>
      <c r="Z15" s="390">
        <f>PSoldvalidage86_91!Z15/SUM(PSoldvalidage86_91!$Z15:$AB15)</f>
        <v>0.13253768844221106</v>
      </c>
      <c r="AA15" s="390">
        <f>PSoldvalidage86_91!AA15/SUM(PSoldvalidage86_91!$Z15:$AB15)</f>
        <v>0.69283919597989951</v>
      </c>
      <c r="AB15" s="390">
        <f>PSoldvalidage86_91!AB15/SUM(PSoldvalidage86_91!$Z15:$AB15)</f>
        <v>0.17462311557788945</v>
      </c>
      <c r="AC15" s="159">
        <v>89.190883190883184</v>
      </c>
      <c r="AD15" s="160">
        <v>641.81481481481478</v>
      </c>
      <c r="AE15" s="161">
        <v>1410.6763777097758</v>
      </c>
      <c r="AF15" s="159">
        <v>2197.907170657244</v>
      </c>
      <c r="AG15" s="160">
        <v>472.15293040293039</v>
      </c>
      <c r="AH15" s="161">
        <v>360.69322344322336</v>
      </c>
      <c r="AI15" s="159">
        <v>157.68279569892474</v>
      </c>
      <c r="AJ15" s="160">
        <v>1673.8493629848913</v>
      </c>
      <c r="AK15" s="161">
        <v>129.47311827956992</v>
      </c>
      <c r="AL15" s="159">
        <v>87.252631578947373</v>
      </c>
      <c r="AM15" s="160">
        <v>765.88421052631588</v>
      </c>
      <c r="AN15" s="161">
        <v>1250.5066672757489</v>
      </c>
      <c r="AO15" s="159">
        <v>1037.0251996384254</v>
      </c>
      <c r="AP15" s="160">
        <v>725.86666666666667</v>
      </c>
      <c r="AQ15" s="161">
        <v>267.71111111111111</v>
      </c>
      <c r="AR15" s="159">
        <v>733.59701770322033</v>
      </c>
      <c r="AS15" s="160">
        <v>1417.0778117019781</v>
      </c>
      <c r="AT15" s="161">
        <v>254.44444444444443</v>
      </c>
      <c r="AU15" s="159">
        <v>568.12127548217154</v>
      </c>
      <c r="AV15" s="160">
        <v>1335.3005283871512</v>
      </c>
      <c r="AW15" s="161">
        <v>435.7994061373073</v>
      </c>
      <c r="AX15" s="159">
        <v>1289.0016231078157</v>
      </c>
      <c r="AY15" s="160">
        <v>2722.5984177927894</v>
      </c>
      <c r="AZ15" s="161">
        <v>503.18359970639995</v>
      </c>
      <c r="BA15" s="159">
        <v>808.02595862274097</v>
      </c>
      <c r="BB15" s="160">
        <v>1304.3643459636228</v>
      </c>
      <c r="BC15" s="161">
        <v>308.37337546596882</v>
      </c>
      <c r="BD15" s="159">
        <v>986.52400855008818</v>
      </c>
      <c r="BE15" s="160">
        <v>1914.9820129596615</v>
      </c>
      <c r="BF15" s="161">
        <v>930.60403506445573</v>
      </c>
      <c r="BG15" s="159">
        <v>629.33580126257277</v>
      </c>
      <c r="BH15" s="160">
        <v>1964.6939196432884</v>
      </c>
      <c r="BI15" s="161">
        <v>592.48884240371103</v>
      </c>
      <c r="BJ15" s="159">
        <v>347.10048694112436</v>
      </c>
      <c r="BK15" s="160">
        <v>1835.3569957417085</v>
      </c>
      <c r="BL15" s="161">
        <v>706.67070991643845</v>
      </c>
      <c r="BM15" s="159">
        <v>728.88370326443021</v>
      </c>
      <c r="BN15" s="160">
        <v>2834.7623113540458</v>
      </c>
      <c r="BO15" s="161">
        <v>2068.3724160754259</v>
      </c>
      <c r="BP15" s="159">
        <v>1082.6850513201425</v>
      </c>
      <c r="BQ15" s="160">
        <v>2203.4674475747224</v>
      </c>
      <c r="BR15" s="161">
        <v>994.9515408721212</v>
      </c>
      <c r="BS15" s="159">
        <v>668.6173530445277</v>
      </c>
      <c r="BT15" s="160">
        <v>3295.5091832016105</v>
      </c>
      <c r="BU15" s="161">
        <v>642.2438670843012</v>
      </c>
      <c r="BV15" s="159">
        <v>1625.6254185446344</v>
      </c>
      <c r="BW15" s="160">
        <v>1845.2826878333831</v>
      </c>
      <c r="BX15" s="161">
        <v>536.92814559200599</v>
      </c>
      <c r="BY15" s="159">
        <v>237.83144871629412</v>
      </c>
      <c r="BZ15" s="160">
        <v>3748.9299540752804</v>
      </c>
      <c r="CA15" s="161">
        <v>262.89088610088885</v>
      </c>
      <c r="CB15" s="159">
        <v>518.92664247254106</v>
      </c>
      <c r="CC15" s="160">
        <v>1870.0942353572516</v>
      </c>
      <c r="CD15" s="161">
        <v>420.48400772924879</v>
      </c>
      <c r="CE15" s="159">
        <v>842.16682799763112</v>
      </c>
      <c r="CF15" s="160">
        <v>2042.3338046190652</v>
      </c>
      <c r="CG15" s="161">
        <v>933.37669368462821</v>
      </c>
      <c r="CH15" s="159">
        <v>788.94660293260438</v>
      </c>
      <c r="CI15" s="160">
        <v>2023.0752955155742</v>
      </c>
      <c r="CJ15" s="161">
        <v>362.53815748258097</v>
      </c>
      <c r="CK15" s="159">
        <v>827.77701476962579</v>
      </c>
      <c r="CL15" s="160">
        <v>4624.6637121631366</v>
      </c>
      <c r="CM15" s="161">
        <v>658.68182516650916</v>
      </c>
      <c r="CN15" s="159">
        <v>467.29226627972929</v>
      </c>
      <c r="CO15" s="160">
        <v>2801.3930752787969</v>
      </c>
      <c r="CP15" s="161">
        <v>1321.8888043874197</v>
      </c>
      <c r="CS15" s="44" t="s">
        <v>205</v>
      </c>
      <c r="CT15" s="44">
        <v>0.03</v>
      </c>
      <c r="CU15" s="44">
        <v>0.03</v>
      </c>
      <c r="CV15" s="44">
        <v>0.03</v>
      </c>
      <c r="CW15" s="44">
        <v>0.03</v>
      </c>
      <c r="CX15" s="44">
        <v>0.03</v>
      </c>
      <c r="CY15" s="44">
        <v>0.03</v>
      </c>
      <c r="CZ15" s="44">
        <v>0.03</v>
      </c>
      <c r="DA15" s="44">
        <v>0.03</v>
      </c>
      <c r="DB15" s="44">
        <v>0.03</v>
      </c>
      <c r="DC15" s="44">
        <v>0.03</v>
      </c>
      <c r="DD15" s="44">
        <v>0.03</v>
      </c>
      <c r="DE15" s="44">
        <v>0.03</v>
      </c>
      <c r="DF15" s="44">
        <v>0.03</v>
      </c>
      <c r="DG15" s="44">
        <v>0.03</v>
      </c>
      <c r="DH15" s="44">
        <v>0.03</v>
      </c>
      <c r="DI15" s="44">
        <v>0.03</v>
      </c>
      <c r="DJ15" s="44">
        <v>0.03</v>
      </c>
      <c r="DK15" s="44">
        <v>0.03</v>
      </c>
      <c r="DL15" s="44">
        <v>0.03</v>
      </c>
      <c r="DM15" s="44">
        <v>0.03</v>
      </c>
      <c r="DN15" s="44">
        <v>0.03</v>
      </c>
      <c r="EV15" s="44">
        <v>0.40761692734547461</v>
      </c>
      <c r="EW15" s="44">
        <v>0.40761692734547461</v>
      </c>
      <c r="EX15" s="44">
        <v>0.40761692734547461</v>
      </c>
      <c r="EY15" s="44">
        <v>0.43103536389395697</v>
      </c>
      <c r="EZ15" s="44">
        <v>0.43103536389395697</v>
      </c>
      <c r="FA15" s="44">
        <v>0.43103536389395697</v>
      </c>
      <c r="FB15" s="44">
        <v>0.44630983999027601</v>
      </c>
      <c r="FC15" s="44">
        <v>0.44630983999027601</v>
      </c>
      <c r="FD15" s="44">
        <v>0.44630983999027601</v>
      </c>
      <c r="FE15" s="44">
        <v>0.39142042907854729</v>
      </c>
      <c r="FF15" s="44">
        <v>0.39142042907854729</v>
      </c>
      <c r="FG15" s="44">
        <v>0.39142042907854729</v>
      </c>
      <c r="FH15" s="44">
        <v>0.65153939393939397</v>
      </c>
      <c r="FI15" s="44">
        <v>0.65153939393939397</v>
      </c>
      <c r="FJ15" s="44">
        <v>0.65153939393939397</v>
      </c>
      <c r="FK15" s="44">
        <v>0.4889925569060774</v>
      </c>
      <c r="FL15" s="44">
        <v>0.4889925569060774</v>
      </c>
      <c r="FM15" s="44">
        <v>0.4889925569060774</v>
      </c>
      <c r="FN15" s="44">
        <v>0.56057657078579459</v>
      </c>
      <c r="FO15" s="44">
        <v>0.56057657078579459</v>
      </c>
      <c r="FP15" s="44">
        <v>0.56057657078579459</v>
      </c>
      <c r="FQ15" s="44">
        <v>0.54508421441104782</v>
      </c>
      <c r="FR15" s="44">
        <v>0.54508421441104782</v>
      </c>
      <c r="FS15" s="44">
        <v>0.54508421441104782</v>
      </c>
    </row>
    <row r="16" spans="1:184" ht="15.75" x14ac:dyDescent="0.25">
      <c r="A16" s="3"/>
      <c r="B16" s="998"/>
      <c r="C16" s="147" t="s">
        <v>201</v>
      </c>
      <c r="D16" s="50">
        <v>9</v>
      </c>
      <c r="E16" s="325">
        <f t="shared" si="11"/>
        <v>285.51425274426293</v>
      </c>
      <c r="F16" s="325">
        <f t="shared" si="0"/>
        <v>1414.0151017458531</v>
      </c>
      <c r="G16" s="325">
        <f t="shared" si="0"/>
        <v>476.56882148612539</v>
      </c>
      <c r="H16" s="327">
        <f t="shared" ref="H16:AB16" si="28">H15*(1-CT15)</f>
        <v>0.12856155778894474</v>
      </c>
      <c r="I16" s="327">
        <f t="shared" si="28"/>
        <v>0.67205402010050252</v>
      </c>
      <c r="J16" s="327">
        <f t="shared" si="28"/>
        <v>0.16938442211055274</v>
      </c>
      <c r="K16" s="327">
        <f t="shared" si="28"/>
        <v>0.12856155778894474</v>
      </c>
      <c r="L16" s="327">
        <f t="shared" si="28"/>
        <v>0.67205402010050252</v>
      </c>
      <c r="M16" s="327">
        <f t="shared" si="28"/>
        <v>0.16938442211055274</v>
      </c>
      <c r="N16" s="327">
        <f t="shared" si="28"/>
        <v>0.12856155778894474</v>
      </c>
      <c r="O16" s="327">
        <f t="shared" si="28"/>
        <v>0.67205402010050252</v>
      </c>
      <c r="P16" s="327">
        <f t="shared" si="28"/>
        <v>0.16938442211055274</v>
      </c>
      <c r="Q16" s="327">
        <f t="shared" si="28"/>
        <v>0.12856155778894474</v>
      </c>
      <c r="R16" s="327">
        <f t="shared" si="28"/>
        <v>0.67205402010050241</v>
      </c>
      <c r="S16" s="327">
        <f t="shared" si="28"/>
        <v>0.16938442211055274</v>
      </c>
      <c r="T16" s="327">
        <f t="shared" si="28"/>
        <v>0.12856155778894476</v>
      </c>
      <c r="U16" s="327">
        <f t="shared" si="28"/>
        <v>0.67205402010050252</v>
      </c>
      <c r="V16" s="327">
        <f t="shared" si="28"/>
        <v>0.16938442211055277</v>
      </c>
      <c r="W16" s="327">
        <f t="shared" si="28"/>
        <v>0.12856155778894474</v>
      </c>
      <c r="X16" s="327">
        <f t="shared" si="28"/>
        <v>0.67205402010050241</v>
      </c>
      <c r="Y16" s="327">
        <f t="shared" si="28"/>
        <v>0.16938442211055274</v>
      </c>
      <c r="Z16" s="327">
        <f t="shared" si="28"/>
        <v>0.12856155778894474</v>
      </c>
      <c r="AA16" s="327">
        <f t="shared" si="28"/>
        <v>0.67205402010050252</v>
      </c>
      <c r="AB16" s="327">
        <f t="shared" si="28"/>
        <v>0.16938442211055277</v>
      </c>
      <c r="AC16" s="162">
        <v>89.190883190883184</v>
      </c>
      <c r="AD16" s="163">
        <v>641.81481481481478</v>
      </c>
      <c r="AE16" s="164">
        <v>296.99430199430196</v>
      </c>
      <c r="AF16" s="162">
        <v>1075.8484718913157</v>
      </c>
      <c r="AG16" s="163">
        <v>472.15293040293039</v>
      </c>
      <c r="AH16" s="164">
        <v>360.69322344322336</v>
      </c>
      <c r="AI16" s="162">
        <v>157.68279569892474</v>
      </c>
      <c r="AJ16" s="163">
        <v>920.77458740718635</v>
      </c>
      <c r="AK16" s="164">
        <v>129.47311827956992</v>
      </c>
      <c r="AL16" s="162">
        <v>87.252631578947373</v>
      </c>
      <c r="AM16" s="163">
        <v>765.88421052631588</v>
      </c>
      <c r="AN16" s="164">
        <v>635.53187613429577</v>
      </c>
      <c r="AO16" s="162">
        <v>109.51497729183644</v>
      </c>
      <c r="AP16" s="163">
        <v>725.86666666666667</v>
      </c>
      <c r="AQ16" s="164">
        <v>267.71111111111111</v>
      </c>
      <c r="AR16" s="162">
        <v>101.45546281416522</v>
      </c>
      <c r="AS16" s="163">
        <v>714.96264539234096</v>
      </c>
      <c r="AT16" s="164">
        <v>254.44444444444443</v>
      </c>
      <c r="AU16" s="162">
        <v>59.498618985077542</v>
      </c>
      <c r="AV16" s="163">
        <v>591.08726271616365</v>
      </c>
      <c r="AW16" s="164">
        <v>413.12803927683063</v>
      </c>
      <c r="AX16" s="162">
        <v>59.002707456590876</v>
      </c>
      <c r="AY16" s="163">
        <v>195.67421075400458</v>
      </c>
      <c r="AZ16" s="164">
        <v>230.52827779424422</v>
      </c>
      <c r="BA16" s="162">
        <v>283.1533384024118</v>
      </c>
      <c r="BB16" s="163">
        <v>592.06712097266279</v>
      </c>
      <c r="BC16" s="164">
        <v>158.55697296430213</v>
      </c>
      <c r="BD16" s="162">
        <v>160.1907818806007</v>
      </c>
      <c r="BE16" s="163">
        <v>1145.7643958254723</v>
      </c>
      <c r="BF16" s="164">
        <v>596.29767402699349</v>
      </c>
      <c r="BG16" s="162">
        <v>219.81173890222641</v>
      </c>
      <c r="BH16" s="163">
        <v>534.41584403019715</v>
      </c>
      <c r="BI16" s="164">
        <v>536.85460856083728</v>
      </c>
      <c r="BJ16" s="162">
        <v>158.00856747242554</v>
      </c>
      <c r="BK16" s="163">
        <v>913.50504549263223</v>
      </c>
      <c r="BL16" s="164">
        <v>466.64564561934617</v>
      </c>
      <c r="BM16" s="162">
        <v>265.96390341543082</v>
      </c>
      <c r="BN16" s="163">
        <v>1697.6114280292827</v>
      </c>
      <c r="BO16" s="164">
        <v>1108.6513970400713</v>
      </c>
      <c r="BP16" s="162">
        <v>406.71349803292162</v>
      </c>
      <c r="BQ16" s="163">
        <v>1143.6310632886657</v>
      </c>
      <c r="BR16" s="164">
        <v>697.33945690950611</v>
      </c>
      <c r="BS16" s="162">
        <v>138.59933589834677</v>
      </c>
      <c r="BT16" s="163">
        <v>1925.0184874371598</v>
      </c>
      <c r="BU16" s="164">
        <v>497.90489424924618</v>
      </c>
      <c r="BV16" s="162">
        <v>422.54630985802515</v>
      </c>
      <c r="BW16" s="163">
        <v>432.62555052734206</v>
      </c>
      <c r="BX16" s="164">
        <v>440.64063686715684</v>
      </c>
      <c r="BY16" s="162">
        <v>117.65810852929395</v>
      </c>
      <c r="BZ16" s="163">
        <v>2105.5883483031398</v>
      </c>
      <c r="CA16" s="164">
        <v>169.35873828076419</v>
      </c>
      <c r="CB16" s="162">
        <v>135.70914028522469</v>
      </c>
      <c r="CC16" s="163">
        <v>1132.8093487703914</v>
      </c>
      <c r="CD16" s="164">
        <v>236.2979180471782</v>
      </c>
      <c r="CE16" s="162">
        <v>253.63079555732639</v>
      </c>
      <c r="CF16" s="163">
        <v>913.51543204862003</v>
      </c>
      <c r="CG16" s="164">
        <v>684.50616323405779</v>
      </c>
      <c r="CH16" s="162">
        <v>383.3544213239914</v>
      </c>
      <c r="CI16" s="163">
        <v>700.03243553982134</v>
      </c>
      <c r="CJ16" s="164">
        <v>338.42997910619272</v>
      </c>
      <c r="CK16" s="162">
        <v>504.71959215633171</v>
      </c>
      <c r="CL16" s="163">
        <v>2951.0643790999866</v>
      </c>
      <c r="CM16" s="164">
        <v>475.07829305972325</v>
      </c>
      <c r="CN16" s="162">
        <v>180.98140149964723</v>
      </c>
      <c r="CO16" s="163">
        <v>1662.4702179316696</v>
      </c>
      <c r="CP16" s="164">
        <v>991.67002180780491</v>
      </c>
    </row>
    <row r="17" spans="1:175" ht="16.5" thickBot="1" x14ac:dyDescent="0.3">
      <c r="A17" s="3"/>
      <c r="B17" s="999"/>
      <c r="C17" s="148" t="s">
        <v>202</v>
      </c>
      <c r="D17" s="52">
        <v>10</v>
      </c>
      <c r="E17" s="328">
        <f t="shared" si="11"/>
        <v>472.8523503576028</v>
      </c>
      <c r="F17" s="328">
        <f t="shared" si="0"/>
        <v>1293.9524360887881</v>
      </c>
      <c r="G17" s="328">
        <f t="shared" si="0"/>
        <v>165.82953853434336</v>
      </c>
      <c r="H17" s="330">
        <f t="shared" ref="H17:J17" si="29">H15-H16</f>
        <v>3.9761306532663243E-3</v>
      </c>
      <c r="I17" s="327">
        <f t="shared" si="29"/>
        <v>2.0785175879396989E-2</v>
      </c>
      <c r="J17" s="327">
        <f t="shared" si="29"/>
        <v>5.2386934673366858E-3</v>
      </c>
      <c r="K17" s="330">
        <f t="shared" ref="K17:AB17" si="30">K15-K16</f>
        <v>3.9761306532663243E-3</v>
      </c>
      <c r="L17" s="327">
        <f t="shared" si="30"/>
        <v>2.0785175879396989E-2</v>
      </c>
      <c r="M17" s="327">
        <f t="shared" si="30"/>
        <v>5.2386934673366858E-3</v>
      </c>
      <c r="N17" s="327">
        <f t="shared" si="30"/>
        <v>3.9761306532663243E-3</v>
      </c>
      <c r="O17" s="327">
        <f t="shared" si="30"/>
        <v>2.0785175879396989E-2</v>
      </c>
      <c r="P17" s="327">
        <f t="shared" si="30"/>
        <v>5.2386934673366858E-3</v>
      </c>
      <c r="Q17" s="330">
        <f t="shared" si="30"/>
        <v>3.9761306532663243E-3</v>
      </c>
      <c r="R17" s="327">
        <f t="shared" si="30"/>
        <v>2.0785175879396989E-2</v>
      </c>
      <c r="S17" s="327">
        <f t="shared" si="30"/>
        <v>5.2386934673366858E-3</v>
      </c>
      <c r="T17" s="327">
        <f t="shared" si="30"/>
        <v>3.9761306532663243E-3</v>
      </c>
      <c r="U17" s="327">
        <f t="shared" si="30"/>
        <v>2.0785175879396989E-2</v>
      </c>
      <c r="V17" s="327">
        <f t="shared" si="30"/>
        <v>5.2386934673366858E-3</v>
      </c>
      <c r="W17" s="327">
        <f t="shared" si="30"/>
        <v>3.9761306532663243E-3</v>
      </c>
      <c r="X17" s="327">
        <f t="shared" si="30"/>
        <v>2.0785175879396989E-2</v>
      </c>
      <c r="Y17" s="327">
        <f t="shared" si="30"/>
        <v>5.2386934673366858E-3</v>
      </c>
      <c r="Z17" s="327">
        <f t="shared" si="30"/>
        <v>3.9761306532663243E-3</v>
      </c>
      <c r="AA17" s="327">
        <f t="shared" si="30"/>
        <v>2.0785175879396989E-2</v>
      </c>
      <c r="AB17" s="327">
        <f t="shared" si="30"/>
        <v>5.2386934673366858E-3</v>
      </c>
      <c r="AC17" s="165">
        <v>0</v>
      </c>
      <c r="AD17" s="166">
        <v>0</v>
      </c>
      <c r="AE17" s="167">
        <v>1113.682075715474</v>
      </c>
      <c r="AF17" s="165">
        <v>1122.0586987659285</v>
      </c>
      <c r="AG17" s="166">
        <v>0</v>
      </c>
      <c r="AH17" s="167">
        <v>0</v>
      </c>
      <c r="AI17" s="165">
        <v>0</v>
      </c>
      <c r="AJ17" s="166">
        <v>753.07477557770483</v>
      </c>
      <c r="AK17" s="167">
        <v>0</v>
      </c>
      <c r="AL17" s="165">
        <v>0</v>
      </c>
      <c r="AM17" s="166">
        <v>0</v>
      </c>
      <c r="AN17" s="167">
        <v>614.97479114145324</v>
      </c>
      <c r="AO17" s="165">
        <v>927.51022234658888</v>
      </c>
      <c r="AP17" s="166">
        <v>0</v>
      </c>
      <c r="AQ17" s="167">
        <v>0</v>
      </c>
      <c r="AR17" s="165">
        <v>632.1415548890551</v>
      </c>
      <c r="AS17" s="166">
        <v>702.11516630963706</v>
      </c>
      <c r="AT17" s="167">
        <v>0</v>
      </c>
      <c r="AU17" s="165">
        <v>508.62265649709406</v>
      </c>
      <c r="AV17" s="166">
        <v>744.21326567098754</v>
      </c>
      <c r="AW17" s="167">
        <v>22.671366860476674</v>
      </c>
      <c r="AX17" s="165">
        <v>1229.9989156512249</v>
      </c>
      <c r="AY17" s="166">
        <v>2526.924207038785</v>
      </c>
      <c r="AZ17" s="167">
        <v>272.65532191215573</v>
      </c>
      <c r="BA17" s="165">
        <v>524.87262022032917</v>
      </c>
      <c r="BB17" s="166">
        <v>712.29722499095988</v>
      </c>
      <c r="BC17" s="167">
        <v>149.81640250166666</v>
      </c>
      <c r="BD17" s="165">
        <v>826.33322666948754</v>
      </c>
      <c r="BE17" s="166">
        <v>769.21761713418914</v>
      </c>
      <c r="BF17" s="167">
        <v>334.30636103746224</v>
      </c>
      <c r="BG17" s="165">
        <v>409.52406236034636</v>
      </c>
      <c r="BH17" s="166">
        <v>1430.2780756130912</v>
      </c>
      <c r="BI17" s="167">
        <v>55.634233842873805</v>
      </c>
      <c r="BJ17" s="165">
        <v>189.09191946869879</v>
      </c>
      <c r="BK17" s="166">
        <v>921.85195024907625</v>
      </c>
      <c r="BL17" s="167">
        <v>240.02506429709231</v>
      </c>
      <c r="BM17" s="165">
        <v>462.91979984899939</v>
      </c>
      <c r="BN17" s="166">
        <v>1137.1508833247633</v>
      </c>
      <c r="BO17" s="167">
        <v>959.72101903535452</v>
      </c>
      <c r="BP17" s="165">
        <v>675.97155328722079</v>
      </c>
      <c r="BQ17" s="166">
        <v>1059.8363842860567</v>
      </c>
      <c r="BR17" s="167">
        <v>297.61208396261509</v>
      </c>
      <c r="BS17" s="165">
        <v>530.01801714618091</v>
      </c>
      <c r="BT17" s="166">
        <v>1370.4906957644507</v>
      </c>
      <c r="BU17" s="167">
        <v>144.33897283505499</v>
      </c>
      <c r="BV17" s="165">
        <v>1203.0791086866093</v>
      </c>
      <c r="BW17" s="166">
        <v>1412.657137306041</v>
      </c>
      <c r="BX17" s="167">
        <v>96.287508724849147</v>
      </c>
      <c r="BY17" s="165">
        <v>120.17334018700018</v>
      </c>
      <c r="BZ17" s="166">
        <v>1643.3416057721406</v>
      </c>
      <c r="CA17" s="167">
        <v>93.532147820124663</v>
      </c>
      <c r="CB17" s="165">
        <v>383.21750218731637</v>
      </c>
      <c r="CC17" s="166">
        <v>737.28488658686024</v>
      </c>
      <c r="CD17" s="167">
        <v>184.18608968207059</v>
      </c>
      <c r="CE17" s="165">
        <v>588.53603244030467</v>
      </c>
      <c r="CF17" s="166">
        <v>1128.8183725704453</v>
      </c>
      <c r="CG17" s="167">
        <v>248.87053045057041</v>
      </c>
      <c r="CH17" s="165">
        <v>405.59218160861298</v>
      </c>
      <c r="CI17" s="166">
        <v>1323.0428599757529</v>
      </c>
      <c r="CJ17" s="167">
        <v>24.108178376388238</v>
      </c>
      <c r="CK17" s="165">
        <v>323.05742261329408</v>
      </c>
      <c r="CL17" s="166">
        <v>1673.5993330631497</v>
      </c>
      <c r="CM17" s="167">
        <v>183.60353210678593</v>
      </c>
      <c r="CN17" s="165">
        <v>286.31086478008206</v>
      </c>
      <c r="CO17" s="166">
        <v>1138.9228573471273</v>
      </c>
      <c r="CP17" s="167">
        <v>330.2187825796147</v>
      </c>
    </row>
    <row r="18" spans="1:175" ht="15.75" x14ac:dyDescent="0.25">
      <c r="A18" s="3"/>
      <c r="B18" s="994" t="s">
        <v>1459</v>
      </c>
      <c r="C18" s="56" t="s">
        <v>206</v>
      </c>
      <c r="D18" s="57"/>
      <c r="E18" s="323">
        <f t="shared" si="11"/>
        <v>1412.8894359078756</v>
      </c>
      <c r="F18" s="323">
        <f t="shared" si="0"/>
        <v>3572.3593789247125</v>
      </c>
      <c r="G18" s="323">
        <f t="shared" si="0"/>
        <v>550.33331481862774</v>
      </c>
      <c r="H18" s="390">
        <f>PSoldvalidage86_91!H18/SUM(PSoldvalidage86_91!$H18:$J18)</f>
        <v>0.616222196707506</v>
      </c>
      <c r="I18" s="390">
        <f>PSoldvalidage86_91!I18/SUM(PSoldvalidage86_91!$H18:$J18)</f>
        <v>0.36077866257759372</v>
      </c>
      <c r="J18" s="390">
        <f>PSoldvalidage86_91!J18/SUM(PSoldvalidage86_91!$H18:$J18)</f>
        <v>2.2999140714900314E-2</v>
      </c>
      <c r="K18" s="390">
        <f>PSoldvalidage86_91!K18/SUM(PSoldvalidage86_91!$K18:$M18)</f>
        <v>0.35669379348984853</v>
      </c>
      <c r="L18" s="390">
        <f>PSoldvalidage86_91!L18/SUM(PSoldvalidage86_91!$K18:$M18)</f>
        <v>0.57045827188466092</v>
      </c>
      <c r="M18" s="390">
        <f>PSoldvalidage86_91!M18/SUM(PSoldvalidage86_91!$K18:$M18)</f>
        <v>7.2847934625490454E-2</v>
      </c>
      <c r="N18" s="390">
        <f>PSoldvalidage86_91!N18/SUM(PSoldvalidage86_91!$N18:$P18)</f>
        <v>0.36674108385836923</v>
      </c>
      <c r="O18" s="390">
        <f>PSoldvalidage86_91!O18/SUM(PSoldvalidage86_91!$N18:$P18)</f>
        <v>0.55273933094902916</v>
      </c>
      <c r="P18" s="390">
        <f>PSoldvalidage86_91!P18/SUM(PSoldvalidage86_91!$N18:$P18)</f>
        <v>8.0519585192601689E-2</v>
      </c>
      <c r="Q18" s="390">
        <f>PSoldvalidage86_91!Q18/SUM(PSoldvalidage86_91!$Q18:$S18)</f>
        <v>0.4242749917419763</v>
      </c>
      <c r="R18" s="389">
        <f>PSoldvalidage86_91!R18/SUM(PSoldvalidage86_91!$Q18:$S18)</f>
        <v>0.51405825263250615</v>
      </c>
      <c r="S18" s="389">
        <f>PSoldvalidage86_91!S18/SUM(PSoldvalidage86_91!$Q18:$S18)</f>
        <v>6.1666755625517509E-2</v>
      </c>
      <c r="T18" s="390">
        <f>PSoldvalidage86_91!T18/SUM(PSoldvalidage86_91!$T18:$V18)</f>
        <v>0.53877429418520117</v>
      </c>
      <c r="U18" s="389">
        <f>PSoldvalidage86_91!U18/SUM(PSoldvalidage86_91!$T18:$V18)</f>
        <v>0.41391127219260493</v>
      </c>
      <c r="V18" s="389">
        <f>PSoldvalidage86_91!V18/SUM(PSoldvalidage86_91!$T18:$V18)</f>
        <v>4.7314433622193959E-2</v>
      </c>
      <c r="W18" s="390">
        <f>PSoldvalidage86_91!W18/SUM(PSoldvalidage86_91!$W18:$Y18)</f>
        <v>0.13603434528976602</v>
      </c>
      <c r="X18" s="390">
        <f>PSoldvalidage86_91!X18/SUM(PSoldvalidage86_91!$W18:$Y18)</f>
        <v>0.85237698300876186</v>
      </c>
      <c r="Y18" s="390">
        <f>PSoldvalidage86_91!Y18/SUM(PSoldvalidage86_91!$W18:$Y18)</f>
        <v>1.1588671701472016E-2</v>
      </c>
      <c r="Z18" s="390">
        <f>PSoldvalidage86_91!Z18/SUM(PSoldvalidage86_91!$Z18:$AB18)</f>
        <v>0.34017731814183866</v>
      </c>
      <c r="AA18" s="390">
        <f>PSoldvalidage86_91!AA18/SUM(PSoldvalidage86_91!$Z18:$AB18)</f>
        <v>0.56831524815419954</v>
      </c>
      <c r="AB18" s="390">
        <f>PSoldvalidage86_91!AB18/SUM(PSoldvalidage86_91!$Z18:$AB18)</f>
        <v>9.1507433703961874E-2</v>
      </c>
      <c r="AC18" s="150"/>
      <c r="AD18" s="151"/>
      <c r="AE18" s="152"/>
      <c r="AF18" s="150"/>
      <c r="AG18" s="151"/>
      <c r="AH18" s="152"/>
      <c r="AI18" s="150"/>
      <c r="AJ18" s="151"/>
      <c r="AK18" s="152"/>
      <c r="AL18" s="150"/>
      <c r="AM18" s="151"/>
      <c r="AN18" s="152"/>
      <c r="AO18" s="150"/>
      <c r="AP18" s="151"/>
      <c r="AQ18" s="152"/>
      <c r="AR18" s="150"/>
      <c r="AS18" s="151"/>
      <c r="AT18" s="152"/>
      <c r="AU18" s="150"/>
      <c r="AV18" s="151"/>
      <c r="AW18" s="152"/>
      <c r="AX18" s="150"/>
      <c r="AY18" s="151"/>
      <c r="AZ18" s="152"/>
      <c r="BA18" s="150"/>
      <c r="BB18" s="151"/>
      <c r="BC18" s="152"/>
      <c r="BD18" s="150"/>
      <c r="BE18" s="151"/>
      <c r="BF18" s="152"/>
      <c r="BG18" s="150"/>
      <c r="BH18" s="151"/>
      <c r="BI18" s="152"/>
      <c r="BJ18" s="150">
        <v>1937.8116952841231</v>
      </c>
      <c r="BK18" s="151">
        <v>3902.0537583669643</v>
      </c>
      <c r="BL18" s="152">
        <v>526.7402550107397</v>
      </c>
      <c r="BM18" s="150">
        <v>3293.9323300012388</v>
      </c>
      <c r="BN18" s="151">
        <v>6666.6031531031776</v>
      </c>
      <c r="BO18" s="152">
        <v>140.9082118467278</v>
      </c>
      <c r="BP18" s="150">
        <v>1492.1916280184871</v>
      </c>
      <c r="BQ18" s="151">
        <v>2971.1004649075167</v>
      </c>
      <c r="BR18" s="152">
        <v>295.82198322917719</v>
      </c>
      <c r="BS18" s="150">
        <v>2506.8584650723406</v>
      </c>
      <c r="BT18" s="151">
        <v>4657.504596193332</v>
      </c>
      <c r="BU18" s="152">
        <v>486.67572454210278</v>
      </c>
      <c r="BV18" s="150">
        <v>1694.7956976209912</v>
      </c>
      <c r="BW18" s="151">
        <v>3848.1719074529592</v>
      </c>
      <c r="BX18" s="152">
        <v>350.59992245573358</v>
      </c>
      <c r="BY18" s="150">
        <v>2729.3154872880173</v>
      </c>
      <c r="BZ18" s="151">
        <v>5356.653641521486</v>
      </c>
      <c r="CA18" s="152">
        <v>538.68118227902391</v>
      </c>
      <c r="CB18" s="150">
        <v>616.59948128782298</v>
      </c>
      <c r="CC18" s="151">
        <v>2460.2319303384143</v>
      </c>
      <c r="CD18" s="152">
        <v>203.4778288249816</v>
      </c>
      <c r="CE18" s="150">
        <v>610.84707743467027</v>
      </c>
      <c r="CF18" s="151">
        <v>2624.3800363859909</v>
      </c>
      <c r="CG18" s="152">
        <v>1108.5743257147719</v>
      </c>
      <c r="CH18" s="150"/>
      <c r="CI18" s="151"/>
      <c r="CJ18" s="152"/>
      <c r="CK18" s="150"/>
      <c r="CL18" s="151"/>
      <c r="CM18" s="152"/>
      <c r="CN18" s="150"/>
      <c r="CO18" s="151"/>
      <c r="CP18" s="152"/>
      <c r="CS18" s="44" t="s">
        <v>225</v>
      </c>
      <c r="CT18" s="44">
        <v>0.03</v>
      </c>
      <c r="CU18" s="44">
        <v>0.03</v>
      </c>
      <c r="CV18" s="44">
        <v>0.03</v>
      </c>
      <c r="CW18" s="44">
        <v>0.03</v>
      </c>
      <c r="CX18" s="44">
        <v>0.03</v>
      </c>
      <c r="CY18" s="44">
        <v>0.03</v>
      </c>
      <c r="CZ18" s="44">
        <v>0.03</v>
      </c>
      <c r="DA18" s="44">
        <v>0.03</v>
      </c>
      <c r="DB18" s="44">
        <v>0.03</v>
      </c>
      <c r="DC18" s="44">
        <v>0.03</v>
      </c>
      <c r="DD18" s="44">
        <v>0.03</v>
      </c>
      <c r="DE18" s="44">
        <v>0.03</v>
      </c>
      <c r="DF18" s="44">
        <v>0.03</v>
      </c>
      <c r="DG18" s="44">
        <v>0.03</v>
      </c>
      <c r="DH18" s="44">
        <v>0.03</v>
      </c>
      <c r="DI18" s="44">
        <v>0.03</v>
      </c>
      <c r="DJ18" s="44">
        <v>0.03</v>
      </c>
      <c r="DK18" s="44">
        <v>0.03</v>
      </c>
      <c r="DL18" s="44">
        <v>0.03</v>
      </c>
      <c r="DM18" s="44">
        <v>0.03</v>
      </c>
      <c r="DN18" s="44">
        <v>0.03</v>
      </c>
      <c r="EV18" s="44">
        <v>0.18415148493195269</v>
      </c>
      <c r="EW18" s="44">
        <v>0.18415148493195269</v>
      </c>
      <c r="EX18" s="44">
        <v>0.18415148493195269</v>
      </c>
      <c r="EY18" s="44">
        <v>0.20903118685714078</v>
      </c>
      <c r="EZ18" s="44">
        <v>0.20903118685714078</v>
      </c>
      <c r="FA18" s="44">
        <v>0.20903118685714078</v>
      </c>
      <c r="FB18" s="44">
        <v>0.26556307617700209</v>
      </c>
      <c r="FC18" s="44">
        <v>0.26556307617700209</v>
      </c>
      <c r="FD18" s="44">
        <v>0.26556307617700209</v>
      </c>
      <c r="FE18" s="44">
        <v>0.18654007331963157</v>
      </c>
      <c r="FF18" s="44">
        <v>0.18654007331963157</v>
      </c>
      <c r="FG18" s="44">
        <v>0.18654007331963157</v>
      </c>
      <c r="FH18" s="44">
        <v>0.36024399999999995</v>
      </c>
      <c r="FI18" s="44">
        <v>0.36024399999999995</v>
      </c>
      <c r="FJ18" s="44">
        <v>0.36024399999999995</v>
      </c>
      <c r="FK18" s="44">
        <v>0.25000380000000005</v>
      </c>
      <c r="FL18" s="44">
        <v>0.25000380000000005</v>
      </c>
      <c r="FM18" s="44">
        <v>0.25000380000000005</v>
      </c>
      <c r="FN18" s="44">
        <v>0.36501669510077217</v>
      </c>
      <c r="FO18" s="44">
        <v>0.36501669510077217</v>
      </c>
      <c r="FP18" s="44">
        <v>0.36501669510077217</v>
      </c>
      <c r="FQ18" s="44">
        <v>0.26795405314126669</v>
      </c>
      <c r="FR18" s="44">
        <v>0.26795405314126669</v>
      </c>
      <c r="FS18" s="44">
        <v>0.26795405314126669</v>
      </c>
    </row>
    <row r="19" spans="1:175" ht="15.75" x14ac:dyDescent="0.25">
      <c r="A19" s="3"/>
      <c r="B19" s="995"/>
      <c r="C19" s="55" t="s">
        <v>201</v>
      </c>
      <c r="D19" s="50">
        <v>11</v>
      </c>
      <c r="E19" s="325">
        <f t="shared" si="11"/>
        <v>567.1329234297458</v>
      </c>
      <c r="F19" s="325">
        <f t="shared" si="11"/>
        <v>1423.2477018971406</v>
      </c>
      <c r="G19" s="325">
        <f t="shared" si="11"/>
        <v>224.1485156947891</v>
      </c>
      <c r="H19" s="327">
        <f t="shared" ref="H19:AB19" si="31">H18*(1-CT18)</f>
        <v>0.59773553080628083</v>
      </c>
      <c r="I19" s="327">
        <f t="shared" si="31"/>
        <v>0.34995530270026592</v>
      </c>
      <c r="J19" s="327">
        <f t="shared" si="31"/>
        <v>2.2309166493453304E-2</v>
      </c>
      <c r="K19" s="327">
        <f t="shared" si="31"/>
        <v>0.34599297968515308</v>
      </c>
      <c r="L19" s="327">
        <f t="shared" si="31"/>
        <v>0.55334452372812104</v>
      </c>
      <c r="M19" s="327">
        <f t="shared" si="31"/>
        <v>7.0662496586725743E-2</v>
      </c>
      <c r="N19" s="327">
        <f t="shared" si="31"/>
        <v>0.35573885134261812</v>
      </c>
      <c r="O19" s="327">
        <f t="shared" si="31"/>
        <v>0.53615715102055828</v>
      </c>
      <c r="P19" s="327">
        <f t="shared" si="31"/>
        <v>7.810399763682363E-2</v>
      </c>
      <c r="Q19" s="327">
        <f t="shared" si="31"/>
        <v>0.41154674198971702</v>
      </c>
      <c r="R19" s="327">
        <f t="shared" si="31"/>
        <v>0.49863650505353097</v>
      </c>
      <c r="S19" s="327">
        <f t="shared" si="31"/>
        <v>5.9816752956751984E-2</v>
      </c>
      <c r="T19" s="327">
        <f t="shared" si="31"/>
        <v>0.52261106535964508</v>
      </c>
      <c r="U19" s="327">
        <f t="shared" si="31"/>
        <v>0.40149393402682676</v>
      </c>
      <c r="V19" s="327">
        <f t="shared" si="31"/>
        <v>4.5895000613528136E-2</v>
      </c>
      <c r="W19" s="327">
        <f t="shared" si="31"/>
        <v>0.13195331493107304</v>
      </c>
      <c r="X19" s="327">
        <f t="shared" si="31"/>
        <v>0.82680567351849898</v>
      </c>
      <c r="Y19" s="327">
        <f t="shared" si="31"/>
        <v>1.1241011550427855E-2</v>
      </c>
      <c r="Z19" s="327">
        <f t="shared" si="31"/>
        <v>0.32997199859758347</v>
      </c>
      <c r="AA19" s="327">
        <f t="shared" si="31"/>
        <v>0.55126579070957349</v>
      </c>
      <c r="AB19" s="331">
        <f t="shared" si="31"/>
        <v>8.8762210692843013E-2</v>
      </c>
      <c r="AC19" s="153"/>
      <c r="AD19" s="154"/>
      <c r="AE19" s="155"/>
      <c r="AF19" s="153"/>
      <c r="AG19" s="154"/>
      <c r="AH19" s="155"/>
      <c r="AI19" s="153"/>
      <c r="AJ19" s="154"/>
      <c r="AK19" s="155"/>
      <c r="AL19" s="153"/>
      <c r="AM19" s="154"/>
      <c r="AN19" s="155"/>
      <c r="AO19" s="153"/>
      <c r="AP19" s="154"/>
      <c r="AQ19" s="155"/>
      <c r="AR19" s="153"/>
      <c r="AS19" s="154"/>
      <c r="AT19" s="155"/>
      <c r="AU19" s="153"/>
      <c r="AV19" s="154"/>
      <c r="AW19" s="155"/>
      <c r="AX19" s="153"/>
      <c r="AY19" s="154"/>
      <c r="AZ19" s="155"/>
      <c r="BA19" s="153"/>
      <c r="BB19" s="154"/>
      <c r="BC19" s="155"/>
      <c r="BD19" s="153"/>
      <c r="BE19" s="154"/>
      <c r="BF19" s="155"/>
      <c r="BG19" s="153"/>
      <c r="BH19" s="154"/>
      <c r="BI19" s="155"/>
      <c r="BJ19" s="153">
        <f t="shared" ref="BJ19:CP19" si="32">BJ18*(1-EV18)</f>
        <v>1580.9607940790472</v>
      </c>
      <c r="BK19" s="154">
        <f t="shared" si="32"/>
        <v>3183.4847644793808</v>
      </c>
      <c r="BL19" s="155">
        <f t="shared" si="32"/>
        <v>429.74025487707655</v>
      </c>
      <c r="BM19" s="153">
        <f t="shared" si="32"/>
        <v>2605.3977456339726</v>
      </c>
      <c r="BN19" s="154">
        <f t="shared" si="32"/>
        <v>5273.0751837044627</v>
      </c>
      <c r="BO19" s="155">
        <f t="shared" si="32"/>
        <v>111.45400108648884</v>
      </c>
      <c r="BP19" s="153">
        <f t="shared" si="32"/>
        <v>1095.920629036329</v>
      </c>
      <c r="BQ19" s="154">
        <f t="shared" si="32"/>
        <v>2182.0858858157558</v>
      </c>
      <c r="BR19" s="155">
        <f t="shared" si="32"/>
        <v>217.2625873620554</v>
      </c>
      <c r="BS19" s="153">
        <f t="shared" si="32"/>
        <v>2039.2289031958069</v>
      </c>
      <c r="BT19" s="154">
        <f t="shared" si="32"/>
        <v>3788.6933473329063</v>
      </c>
      <c r="BU19" s="155">
        <f t="shared" si="32"/>
        <v>395.89119920313408</v>
      </c>
      <c r="BV19" s="153">
        <f t="shared" si="32"/>
        <v>1084.2557163272147</v>
      </c>
      <c r="BW19" s="154">
        <f t="shared" si="32"/>
        <v>2461.8910668244753</v>
      </c>
      <c r="BX19" s="155">
        <f t="shared" si="32"/>
        <v>224.29840399059029</v>
      </c>
      <c r="BY19" s="153">
        <f t="shared" si="32"/>
        <v>2046.9762440671614</v>
      </c>
      <c r="BZ19" s="154">
        <f t="shared" si="32"/>
        <v>4017.4698758572767</v>
      </c>
      <c r="CA19" s="155">
        <f t="shared" si="32"/>
        <v>404.00883972077526</v>
      </c>
      <c r="CB19" s="153">
        <f t="shared" si="32"/>
        <v>391.5303764272914</v>
      </c>
      <c r="CC19" s="154">
        <f t="shared" si="32"/>
        <v>1562.2062019448931</v>
      </c>
      <c r="CD19" s="155">
        <f t="shared" si="32"/>
        <v>129.20502422100617</v>
      </c>
      <c r="CE19" s="153">
        <f t="shared" si="32"/>
        <v>447.16812718655314</v>
      </c>
      <c r="CF19" s="154">
        <f t="shared" si="32"/>
        <v>1921.1667686533397</v>
      </c>
      <c r="CG19" s="155">
        <f t="shared" si="32"/>
        <v>811.52734193115202</v>
      </c>
      <c r="CH19" s="153">
        <f t="shared" si="32"/>
        <v>0</v>
      </c>
      <c r="CI19" s="154">
        <f t="shared" si="32"/>
        <v>0</v>
      </c>
      <c r="CJ19" s="155">
        <f t="shared" si="32"/>
        <v>0</v>
      </c>
      <c r="CK19" s="153">
        <f t="shared" si="32"/>
        <v>0</v>
      </c>
      <c r="CL19" s="154">
        <f t="shared" si="32"/>
        <v>0</v>
      </c>
      <c r="CM19" s="155">
        <f t="shared" si="32"/>
        <v>0</v>
      </c>
      <c r="CN19" s="153">
        <f t="shared" si="32"/>
        <v>0</v>
      </c>
      <c r="CO19" s="154">
        <f t="shared" si="32"/>
        <v>0</v>
      </c>
      <c r="CP19" s="155">
        <f t="shared" si="32"/>
        <v>0</v>
      </c>
    </row>
    <row r="20" spans="1:175" ht="16.5" thickBot="1" x14ac:dyDescent="0.3">
      <c r="A20" s="3"/>
      <c r="B20" s="996"/>
      <c r="C20" s="58" t="s">
        <v>202</v>
      </c>
      <c r="D20" s="52">
        <v>12</v>
      </c>
      <c r="E20" s="328">
        <f t="shared" si="11"/>
        <v>240.23246851761158</v>
      </c>
      <c r="F20" s="328">
        <f t="shared" si="11"/>
        <v>618.10051463126649</v>
      </c>
      <c r="G20" s="328">
        <f t="shared" si="11"/>
        <v>90.327664201569604</v>
      </c>
      <c r="H20" s="330">
        <f t="shared" ref="H20:J20" si="33">H18-H19</f>
        <v>1.8486665901225163E-2</v>
      </c>
      <c r="I20" s="330">
        <f t="shared" si="33"/>
        <v>1.0823359877327798E-2</v>
      </c>
      <c r="J20" s="330">
        <f t="shared" si="33"/>
        <v>6.8997422144700948E-4</v>
      </c>
      <c r="K20" s="330">
        <f t="shared" ref="K20:AB20" si="34">K18-K19</f>
        <v>1.0700813804695453E-2</v>
      </c>
      <c r="L20" s="330">
        <f t="shared" si="34"/>
        <v>1.7113748156539876E-2</v>
      </c>
      <c r="M20" s="330">
        <f t="shared" si="34"/>
        <v>2.1854380387647115E-3</v>
      </c>
      <c r="N20" s="330">
        <f t="shared" si="34"/>
        <v>1.1002232515751109E-2</v>
      </c>
      <c r="O20" s="330">
        <f t="shared" si="34"/>
        <v>1.6582179928470886E-2</v>
      </c>
      <c r="P20" s="330">
        <f t="shared" si="34"/>
        <v>2.4155875557780593E-3</v>
      </c>
      <c r="Q20" s="330">
        <f t="shared" si="34"/>
        <v>1.272824975225928E-2</v>
      </c>
      <c r="R20" s="330">
        <f t="shared" si="34"/>
        <v>1.5421747578975187E-2</v>
      </c>
      <c r="S20" s="330">
        <f t="shared" si="34"/>
        <v>1.8500026687655255E-3</v>
      </c>
      <c r="T20" s="330">
        <f t="shared" si="34"/>
        <v>1.6163228825556097E-2</v>
      </c>
      <c r="U20" s="330">
        <f t="shared" si="34"/>
        <v>1.2417338165778169E-2</v>
      </c>
      <c r="V20" s="330">
        <f t="shared" si="34"/>
        <v>1.4194330086658227E-3</v>
      </c>
      <c r="W20" s="330">
        <f t="shared" si="34"/>
        <v>4.0810303586929775E-3</v>
      </c>
      <c r="X20" s="330">
        <f t="shared" si="34"/>
        <v>2.5571309490262872E-2</v>
      </c>
      <c r="Y20" s="330">
        <f t="shared" si="34"/>
        <v>3.4766015104416119E-4</v>
      </c>
      <c r="Z20" s="330">
        <f t="shared" si="34"/>
        <v>1.0205319544255187E-2</v>
      </c>
      <c r="AA20" s="330">
        <f t="shared" si="34"/>
        <v>1.7049457444626048E-2</v>
      </c>
      <c r="AB20" s="332">
        <f t="shared" si="34"/>
        <v>2.7452230111188608E-3</v>
      </c>
      <c r="AC20" s="156"/>
      <c r="AD20" s="157"/>
      <c r="AE20" s="158"/>
      <c r="AF20" s="156"/>
      <c r="AG20" s="157"/>
      <c r="AH20" s="158"/>
      <c r="AI20" s="156"/>
      <c r="AJ20" s="157"/>
      <c r="AK20" s="158"/>
      <c r="AL20" s="156"/>
      <c r="AM20" s="157"/>
      <c r="AN20" s="158"/>
      <c r="AO20" s="156"/>
      <c r="AP20" s="157"/>
      <c r="AQ20" s="158"/>
      <c r="AR20" s="156"/>
      <c r="AS20" s="157"/>
      <c r="AT20" s="158"/>
      <c r="AU20" s="156"/>
      <c r="AV20" s="157"/>
      <c r="AW20" s="158"/>
      <c r="AX20" s="156"/>
      <c r="AY20" s="157"/>
      <c r="AZ20" s="158"/>
      <c r="BA20" s="156"/>
      <c r="BB20" s="157"/>
      <c r="BC20" s="158"/>
      <c r="BD20" s="156"/>
      <c r="BE20" s="157"/>
      <c r="BF20" s="158"/>
      <c r="BG20" s="156"/>
      <c r="BH20" s="157"/>
      <c r="BI20" s="158"/>
      <c r="BJ20" s="156">
        <f t="shared" ref="BJ20:CP20" si="35">BJ18-BJ19</f>
        <v>356.85090120507584</v>
      </c>
      <c r="BK20" s="157">
        <f t="shared" si="35"/>
        <v>718.56899388758347</v>
      </c>
      <c r="BL20" s="158">
        <f t="shared" si="35"/>
        <v>97.00000013366315</v>
      </c>
      <c r="BM20" s="156">
        <f t="shared" si="35"/>
        <v>688.53458436726623</v>
      </c>
      <c r="BN20" s="157">
        <f t="shared" si="35"/>
        <v>1393.527969398715</v>
      </c>
      <c r="BO20" s="158">
        <f t="shared" si="35"/>
        <v>29.454210760238951</v>
      </c>
      <c r="BP20" s="156">
        <f t="shared" si="35"/>
        <v>396.27099898215806</v>
      </c>
      <c r="BQ20" s="157">
        <f t="shared" si="35"/>
        <v>789.01457909176088</v>
      </c>
      <c r="BR20" s="158">
        <f t="shared" si="35"/>
        <v>78.559395867121793</v>
      </c>
      <c r="BS20" s="156">
        <f t="shared" si="35"/>
        <v>467.62956187653367</v>
      </c>
      <c r="BT20" s="157">
        <f t="shared" si="35"/>
        <v>868.81124886042562</v>
      </c>
      <c r="BU20" s="158">
        <f t="shared" si="35"/>
        <v>90.784525338968706</v>
      </c>
      <c r="BV20" s="156">
        <f t="shared" si="35"/>
        <v>610.53998129377646</v>
      </c>
      <c r="BW20" s="157">
        <f t="shared" si="35"/>
        <v>1386.2808406284839</v>
      </c>
      <c r="BX20" s="158">
        <f t="shared" si="35"/>
        <v>126.30151846514329</v>
      </c>
      <c r="BY20" s="156">
        <f t="shared" si="35"/>
        <v>682.33924322085591</v>
      </c>
      <c r="BZ20" s="157">
        <f t="shared" si="35"/>
        <v>1339.1837656642092</v>
      </c>
      <c r="CA20" s="158">
        <f t="shared" si="35"/>
        <v>134.67234255824866</v>
      </c>
      <c r="CB20" s="156">
        <f t="shared" si="35"/>
        <v>225.06910486053158</v>
      </c>
      <c r="CC20" s="157">
        <f t="shared" si="35"/>
        <v>898.02572839352115</v>
      </c>
      <c r="CD20" s="158">
        <f t="shared" si="35"/>
        <v>74.27280460397543</v>
      </c>
      <c r="CE20" s="156">
        <f t="shared" si="35"/>
        <v>163.67895024811713</v>
      </c>
      <c r="CF20" s="157">
        <f t="shared" si="35"/>
        <v>703.21326773265127</v>
      </c>
      <c r="CG20" s="158">
        <f t="shared" si="35"/>
        <v>297.04698378361991</v>
      </c>
      <c r="CH20" s="156">
        <f t="shared" si="35"/>
        <v>0</v>
      </c>
      <c r="CI20" s="157">
        <f t="shared" si="35"/>
        <v>0</v>
      </c>
      <c r="CJ20" s="158">
        <f t="shared" si="35"/>
        <v>0</v>
      </c>
      <c r="CK20" s="156">
        <f t="shared" si="35"/>
        <v>0</v>
      </c>
      <c r="CL20" s="157">
        <f t="shared" si="35"/>
        <v>0</v>
      </c>
      <c r="CM20" s="158">
        <f t="shared" si="35"/>
        <v>0</v>
      </c>
      <c r="CN20" s="156">
        <f t="shared" si="35"/>
        <v>0</v>
      </c>
      <c r="CO20" s="157">
        <f t="shared" si="35"/>
        <v>0</v>
      </c>
      <c r="CP20" s="158">
        <f t="shared" si="35"/>
        <v>0</v>
      </c>
    </row>
    <row r="21" spans="1:175" ht="15.75" x14ac:dyDescent="0.25">
      <c r="A21" s="3"/>
      <c r="B21" s="994" t="s">
        <v>1459</v>
      </c>
      <c r="C21" s="53" t="s">
        <v>207</v>
      </c>
      <c r="D21" s="54"/>
      <c r="E21" s="325">
        <f t="shared" si="11"/>
        <v>330.98744763990129</v>
      </c>
      <c r="F21" s="325">
        <f t="shared" si="11"/>
        <v>2306.8617821692151</v>
      </c>
      <c r="G21" s="325">
        <f t="shared" si="11"/>
        <v>882.63980574158734</v>
      </c>
      <c r="H21" s="390">
        <f>PSoldvalidage86_91!H21/SUM(PSoldvalidage86_91!$H21:$J21)</f>
        <v>3.2615866245334094E-2</v>
      </c>
      <c r="I21" s="390">
        <f>PSoldvalidage86_91!I21/SUM(PSoldvalidage86_91!$H21:$J21)</f>
        <v>0.75617946701827343</v>
      </c>
      <c r="J21" s="390">
        <f>PSoldvalidage86_91!J21/SUM(PSoldvalidage86_91!$H21:$J21)</f>
        <v>0.21120466673639246</v>
      </c>
      <c r="K21" s="390">
        <f>PSoldvalidage86_91!K21/SUM(PSoldvalidage86_91!$K21:$M21)</f>
        <v>3.3076055070059805E-2</v>
      </c>
      <c r="L21" s="390">
        <f>PSoldvalidage86_91!L21/SUM(PSoldvalidage86_91!$K21:$M21)</f>
        <v>0.69390874665458113</v>
      </c>
      <c r="M21" s="390">
        <f>PSoldvalidage86_91!M21/SUM(PSoldvalidage86_91!$K21:$M21)</f>
        <v>0.27301519827535908</v>
      </c>
      <c r="N21" s="390">
        <f>PSoldvalidage86_91!N21/SUM(PSoldvalidage86_91!$N21:$P21)</f>
        <v>3.1310913479555481E-2</v>
      </c>
      <c r="O21" s="390">
        <f>PSoldvalidage86_91!O21/SUM(PSoldvalidage86_91!$N21:$P21)</f>
        <v>0.71871413679958995</v>
      </c>
      <c r="P21" s="390">
        <f>PSoldvalidage86_91!P21/SUM(PSoldvalidage86_91!$N21:$P21)</f>
        <v>0.24997494972085454</v>
      </c>
      <c r="Q21" s="390">
        <f>PSoldvalidage86_91!Q21/SUM(PSoldvalidage86_91!$Q21:$S21)</f>
        <v>6.4609586429518348E-2</v>
      </c>
      <c r="R21" s="389">
        <f>PSoldvalidage86_91!R21/SUM(PSoldvalidage86_91!$Q21:$S21)</f>
        <v>0.73017353666802431</v>
      </c>
      <c r="S21" s="389">
        <f>PSoldvalidage86_91!S21/SUM(PSoldvalidage86_91!$Q21:$S21)</f>
        <v>0.20521687690245735</v>
      </c>
      <c r="T21" s="390">
        <f>PSoldvalidage86_91!T21/SUM(PSoldvalidage86_91!$T21:$V21)</f>
        <v>3.0479811233688044E-2</v>
      </c>
      <c r="U21" s="389">
        <f>PSoldvalidage86_91!U21/SUM(PSoldvalidage86_91!$T21:$V21)</f>
        <v>0.66035127206234989</v>
      </c>
      <c r="V21" s="389">
        <f>PSoldvalidage86_91!V21/SUM(PSoldvalidage86_91!$T21:$V21)</f>
        <v>0.30916891670396207</v>
      </c>
      <c r="W21" s="390">
        <f>PSoldvalidage86_91!W21/SUM(PSoldvalidage86_91!$W21:$Y21)</f>
        <v>5.055049125058745E-2</v>
      </c>
      <c r="X21" s="390">
        <f>PSoldvalidage86_91!X21/SUM(PSoldvalidage86_91!$W21:$Y21)</f>
        <v>0.71292971574471065</v>
      </c>
      <c r="Y21" s="390">
        <f>PSoldvalidage86_91!Y21/SUM(PSoldvalidage86_91!$W21:$Y21)</f>
        <v>0.23651979300470199</v>
      </c>
      <c r="Z21" s="390">
        <f>PSoldvalidage86_91!Z21/SUM(PSoldvalidage86_91!$Z21:$AB21)</f>
        <v>7.2056923815068494E-2</v>
      </c>
      <c r="AA21" s="390">
        <f>PSoldvalidage86_91!AA21/SUM(PSoldvalidage86_91!$Z21:$AB21)</f>
        <v>0.69702922382647625</v>
      </c>
      <c r="AB21" s="390">
        <f>PSoldvalidage86_91!AB21/SUM(PSoldvalidage86_91!$Z21:$AB21)</f>
        <v>0.23091385235845521</v>
      </c>
      <c r="AC21" s="150"/>
      <c r="AD21" s="151"/>
      <c r="AE21" s="152"/>
      <c r="AF21" s="150"/>
      <c r="AG21" s="151"/>
      <c r="AH21" s="152"/>
      <c r="AI21" s="150"/>
      <c r="AJ21" s="151"/>
      <c r="AK21" s="152"/>
      <c r="AL21" s="150"/>
      <c r="AM21" s="151"/>
      <c r="AN21" s="152"/>
      <c r="AO21" s="150"/>
      <c r="AP21" s="151"/>
      <c r="AQ21" s="152"/>
      <c r="AR21" s="150"/>
      <c r="AS21" s="151"/>
      <c r="AT21" s="152"/>
      <c r="AU21" s="150"/>
      <c r="AV21" s="151"/>
      <c r="AW21" s="152"/>
      <c r="AX21" s="150"/>
      <c r="AY21" s="151"/>
      <c r="AZ21" s="152"/>
      <c r="BA21" s="150"/>
      <c r="BB21" s="151"/>
      <c r="BC21" s="152"/>
      <c r="BD21" s="150"/>
      <c r="BE21" s="151"/>
      <c r="BF21" s="152"/>
      <c r="BG21" s="150"/>
      <c r="BH21" s="151"/>
      <c r="BI21" s="152"/>
      <c r="BJ21" s="150">
        <v>409.89525574511617</v>
      </c>
      <c r="BK21" s="151">
        <v>3391.6746691050184</v>
      </c>
      <c r="BL21" s="152">
        <v>849.77961887366837</v>
      </c>
      <c r="BM21" s="150">
        <v>480.45997259639506</v>
      </c>
      <c r="BN21" s="151">
        <v>4609.9592994747445</v>
      </c>
      <c r="BO21" s="152">
        <v>1267.8978002380077</v>
      </c>
      <c r="BP21" s="150">
        <v>271.94307470182923</v>
      </c>
      <c r="BQ21" s="151">
        <v>2378.8630638225959</v>
      </c>
      <c r="BR21" s="152">
        <v>618.91574876391519</v>
      </c>
      <c r="BS21" s="150">
        <v>339.33523044106437</v>
      </c>
      <c r="BT21" s="151">
        <v>3380.0977446372863</v>
      </c>
      <c r="BU21" s="152">
        <v>948.70348515297951</v>
      </c>
      <c r="BV21" s="150">
        <v>475.58717951332204</v>
      </c>
      <c r="BW21" s="151">
        <v>3576.2166336542114</v>
      </c>
      <c r="BX21" s="152">
        <v>832.1348701056379</v>
      </c>
      <c r="BY21" s="150">
        <v>470.05905038687001</v>
      </c>
      <c r="BZ21" s="151">
        <v>4207.6983905429333</v>
      </c>
      <c r="CA21" s="152">
        <v>1110.8505360598751</v>
      </c>
      <c r="CB21" s="150">
        <v>197.31183401210336</v>
      </c>
      <c r="CC21" s="151">
        <v>425.45364208859792</v>
      </c>
      <c r="CD21" s="152">
        <v>320.63173026966797</v>
      </c>
      <c r="CE21" s="150">
        <v>180.99172664730972</v>
      </c>
      <c r="CF21" s="151">
        <v>1018.0784623911173</v>
      </c>
      <c r="CG21" s="152">
        <v>1266.9420865311681</v>
      </c>
      <c r="CH21" s="150"/>
      <c r="CI21" s="151"/>
      <c r="CJ21" s="152"/>
      <c r="CK21" s="150"/>
      <c r="CL21" s="151"/>
      <c r="CM21" s="152"/>
      <c r="CN21" s="150"/>
      <c r="CO21" s="151"/>
      <c r="CP21" s="152"/>
      <c r="CS21" s="44" t="s">
        <v>226</v>
      </c>
      <c r="CT21" s="44">
        <v>0.03</v>
      </c>
      <c r="CU21" s="44">
        <v>0.03</v>
      </c>
      <c r="CV21" s="44">
        <v>0.03</v>
      </c>
      <c r="CW21" s="44">
        <v>0.03</v>
      </c>
      <c r="CX21" s="44">
        <v>0.03</v>
      </c>
      <c r="CY21" s="44">
        <v>0.03</v>
      </c>
      <c r="CZ21" s="44">
        <v>0.03</v>
      </c>
      <c r="DA21" s="44">
        <v>0.03</v>
      </c>
      <c r="DB21" s="44">
        <v>0.03</v>
      </c>
      <c r="DC21" s="44">
        <v>0.03</v>
      </c>
      <c r="DD21" s="44">
        <v>0.03</v>
      </c>
      <c r="DE21" s="44">
        <v>0.03</v>
      </c>
      <c r="DF21" s="44">
        <v>0.03</v>
      </c>
      <c r="DG21" s="44">
        <v>0.03</v>
      </c>
      <c r="DH21" s="44">
        <v>0.03</v>
      </c>
      <c r="DI21" s="44">
        <v>0.03</v>
      </c>
      <c r="DJ21" s="44">
        <v>0.03</v>
      </c>
      <c r="DK21" s="44">
        <v>0.03</v>
      </c>
      <c r="DL21" s="44">
        <v>0.03</v>
      </c>
      <c r="DM21" s="44">
        <v>0.03</v>
      </c>
      <c r="DN21" s="44">
        <v>0.03</v>
      </c>
      <c r="EV21" s="44">
        <v>0.635091834185322</v>
      </c>
      <c r="EW21" s="44">
        <v>0.635091834185322</v>
      </c>
      <c r="EX21" s="44">
        <v>0.635091834185322</v>
      </c>
      <c r="EY21" s="44">
        <v>0.49928545246278666</v>
      </c>
      <c r="EZ21" s="44">
        <v>0.49928545246278666</v>
      </c>
      <c r="FA21" s="44">
        <v>0.49928545246278666</v>
      </c>
      <c r="FB21" s="44">
        <v>0.58858886187546444</v>
      </c>
      <c r="FC21" s="44">
        <v>0.58858886187546444</v>
      </c>
      <c r="FD21" s="44">
        <v>0.58858886187546444</v>
      </c>
      <c r="FE21" s="44">
        <v>0.44228443647396837</v>
      </c>
      <c r="FF21" s="44">
        <v>0.44228443647396837</v>
      </c>
      <c r="FG21" s="44">
        <v>0.44228443647396837</v>
      </c>
      <c r="FH21" s="44">
        <v>0.7161214125962323</v>
      </c>
      <c r="FI21" s="44">
        <v>0.7161214125962323</v>
      </c>
      <c r="FJ21" s="44">
        <v>0.7161214125962323</v>
      </c>
      <c r="FK21" s="44">
        <v>0.55747652930342628</v>
      </c>
      <c r="FL21" s="44">
        <v>0.55747652930342628</v>
      </c>
      <c r="FM21" s="44">
        <v>0.55747652930342628</v>
      </c>
      <c r="FN21" s="44">
        <v>0.56159479940881585</v>
      </c>
      <c r="FO21" s="44">
        <v>0.56159479940881585</v>
      </c>
      <c r="FP21" s="44">
        <v>0.56159479940881585</v>
      </c>
      <c r="FQ21" s="44">
        <v>0.43323869077578592</v>
      </c>
      <c r="FR21" s="44">
        <v>0.43323869077578592</v>
      </c>
      <c r="FS21" s="44">
        <v>0.43323869077578592</v>
      </c>
    </row>
    <row r="22" spans="1:175" ht="15.75" x14ac:dyDescent="0.25">
      <c r="A22" s="3"/>
      <c r="B22" s="995"/>
      <c r="C22" s="55" t="s">
        <v>201</v>
      </c>
      <c r="D22" s="50">
        <v>13</v>
      </c>
      <c r="E22" s="325">
        <f t="shared" si="11"/>
        <v>76.014688748512611</v>
      </c>
      <c r="F22" s="325">
        <f t="shared" si="11"/>
        <v>520.10645616841816</v>
      </c>
      <c r="G22" s="325">
        <f t="shared" si="11"/>
        <v>226.63186854225802</v>
      </c>
      <c r="H22" s="327">
        <f t="shared" ref="H22:AB22" si="36">H21*(1-CT21)</f>
        <v>3.1637390257974067E-2</v>
      </c>
      <c r="I22" s="327">
        <f t="shared" si="36"/>
        <v>0.73349408300772523</v>
      </c>
      <c r="J22" s="327">
        <f t="shared" si="36"/>
        <v>0.20486852673430067</v>
      </c>
      <c r="K22" s="327">
        <f t="shared" si="36"/>
        <v>3.2083773417958011E-2</v>
      </c>
      <c r="L22" s="327">
        <f t="shared" si="36"/>
        <v>0.67309148425494369</v>
      </c>
      <c r="M22" s="327">
        <f t="shared" si="36"/>
        <v>0.26482474232709829</v>
      </c>
      <c r="N22" s="327">
        <f t="shared" si="36"/>
        <v>3.0371586075168815E-2</v>
      </c>
      <c r="O22" s="327">
        <f t="shared" si="36"/>
        <v>0.69715271269560219</v>
      </c>
      <c r="P22" s="327">
        <f t="shared" si="36"/>
        <v>0.2424757012292289</v>
      </c>
      <c r="Q22" s="327">
        <f t="shared" si="36"/>
        <v>6.2671298836632791E-2</v>
      </c>
      <c r="R22" s="327">
        <f t="shared" si="36"/>
        <v>0.70826833056798355</v>
      </c>
      <c r="S22" s="327">
        <f t="shared" si="36"/>
        <v>0.19906037059538362</v>
      </c>
      <c r="T22" s="327">
        <f t="shared" si="36"/>
        <v>2.9565416896677403E-2</v>
      </c>
      <c r="U22" s="327">
        <f t="shared" si="36"/>
        <v>0.64054073390047939</v>
      </c>
      <c r="V22" s="327">
        <f t="shared" si="36"/>
        <v>0.29989384920284318</v>
      </c>
      <c r="W22" s="327">
        <f t="shared" si="36"/>
        <v>4.9033976513069823E-2</v>
      </c>
      <c r="X22" s="327">
        <f t="shared" si="36"/>
        <v>0.69154182427236932</v>
      </c>
      <c r="Y22" s="327">
        <f t="shared" si="36"/>
        <v>0.22942419921456092</v>
      </c>
      <c r="Z22" s="327">
        <f t="shared" si="36"/>
        <v>6.9895216100616442E-2</v>
      </c>
      <c r="AA22" s="327">
        <f t="shared" si="36"/>
        <v>0.67611834711168195</v>
      </c>
      <c r="AB22" s="327">
        <f t="shared" si="36"/>
        <v>0.22398643678770155</v>
      </c>
      <c r="AC22" s="153"/>
      <c r="AD22" s="154"/>
      <c r="AE22" s="155"/>
      <c r="AF22" s="153"/>
      <c r="AG22" s="154"/>
      <c r="AH22" s="155"/>
      <c r="AI22" s="153"/>
      <c r="AJ22" s="154"/>
      <c r="AK22" s="155"/>
      <c r="AL22" s="153"/>
      <c r="AM22" s="154"/>
      <c r="AN22" s="155"/>
      <c r="AO22" s="153"/>
      <c r="AP22" s="154"/>
      <c r="AQ22" s="155"/>
      <c r="AR22" s="153"/>
      <c r="AS22" s="154"/>
      <c r="AT22" s="155"/>
      <c r="AU22" s="153"/>
      <c r="AV22" s="154"/>
      <c r="AW22" s="155"/>
      <c r="AX22" s="153"/>
      <c r="AY22" s="154"/>
      <c r="AZ22" s="155"/>
      <c r="BA22" s="153"/>
      <c r="BB22" s="154"/>
      <c r="BC22" s="155"/>
      <c r="BD22" s="153"/>
      <c r="BE22" s="154"/>
      <c r="BF22" s="155"/>
      <c r="BG22" s="153"/>
      <c r="BH22" s="154"/>
      <c r="BI22" s="155"/>
      <c r="BJ22" s="153">
        <f t="shared" ref="BJ22:CP22" si="37">BJ21*(1-EV21)</f>
        <v>149.5741259500887</v>
      </c>
      <c r="BK22" s="154">
        <f t="shared" si="37"/>
        <v>1237.6497825432173</v>
      </c>
      <c r="BL22" s="155">
        <f t="shared" si="37"/>
        <v>310.09152206988642</v>
      </c>
      <c r="BM22" s="153">
        <f t="shared" si="37"/>
        <v>240.57329778834588</v>
      </c>
      <c r="BN22" s="154">
        <f t="shared" si="37"/>
        <v>2308.2736848014656</v>
      </c>
      <c r="BO22" s="155">
        <f t="shared" si="37"/>
        <v>634.85487336960216</v>
      </c>
      <c r="BP22" s="153">
        <f t="shared" si="37"/>
        <v>111.88040986816516</v>
      </c>
      <c r="BQ22" s="154">
        <f t="shared" si="37"/>
        <v>978.69076052967387</v>
      </c>
      <c r="BR22" s="155">
        <f t="shared" si="37"/>
        <v>254.62883260216145</v>
      </c>
      <c r="BS22" s="153">
        <f t="shared" si="37"/>
        <v>189.252539269674</v>
      </c>
      <c r="BT22" s="154">
        <f t="shared" si="37"/>
        <v>1885.1331184234525</v>
      </c>
      <c r="BU22" s="155">
        <f t="shared" si="37"/>
        <v>529.10669884120409</v>
      </c>
      <c r="BV22" s="153">
        <f t="shared" si="37"/>
        <v>135.00901670758395</v>
      </c>
      <c r="BW22" s="154">
        <f t="shared" si="37"/>
        <v>1015.211326211615</v>
      </c>
      <c r="BX22" s="155">
        <f t="shared" si="37"/>
        <v>236.22527145500621</v>
      </c>
      <c r="BY22" s="153">
        <f t="shared" si="37"/>
        <v>208.01216240953335</v>
      </c>
      <c r="BZ22" s="154">
        <f t="shared" si="37"/>
        <v>1862.0052954274461</v>
      </c>
      <c r="CA22" s="155">
        <f t="shared" si="37"/>
        <v>491.57743464236535</v>
      </c>
      <c r="CB22" s="153">
        <f t="shared" si="37"/>
        <v>86.502534169090609</v>
      </c>
      <c r="CC22" s="154">
        <f t="shared" si="37"/>
        <v>186.52108930210164</v>
      </c>
      <c r="CD22" s="155">
        <f t="shared" si="37"/>
        <v>140.56661802477223</v>
      </c>
      <c r="CE22" s="153">
        <f t="shared" si="37"/>
        <v>102.57910795338033</v>
      </c>
      <c r="CF22" s="154">
        <f t="shared" si="37"/>
        <v>577.00748223776441</v>
      </c>
      <c r="CG22" s="155">
        <f t="shared" si="37"/>
        <v>718.05375567366241</v>
      </c>
      <c r="CH22" s="153">
        <f t="shared" si="37"/>
        <v>0</v>
      </c>
      <c r="CI22" s="154">
        <f t="shared" si="37"/>
        <v>0</v>
      </c>
      <c r="CJ22" s="155">
        <f t="shared" si="37"/>
        <v>0</v>
      </c>
      <c r="CK22" s="153">
        <f t="shared" si="37"/>
        <v>0</v>
      </c>
      <c r="CL22" s="154">
        <f t="shared" si="37"/>
        <v>0</v>
      </c>
      <c r="CM22" s="155">
        <f t="shared" si="37"/>
        <v>0</v>
      </c>
      <c r="CN22" s="153">
        <f t="shared" si="37"/>
        <v>0</v>
      </c>
      <c r="CO22" s="154">
        <f t="shared" si="37"/>
        <v>0</v>
      </c>
      <c r="CP22" s="155">
        <f t="shared" si="37"/>
        <v>0</v>
      </c>
    </row>
    <row r="23" spans="1:175" ht="16.5" thickBot="1" x14ac:dyDescent="0.3">
      <c r="A23" s="3"/>
      <c r="B23" s="996"/>
      <c r="C23" s="55" t="s">
        <v>202</v>
      </c>
      <c r="D23" s="50">
        <v>15</v>
      </c>
      <c r="E23" s="325">
        <f t="shared" si="11"/>
        <v>113.12099561714527</v>
      </c>
      <c r="F23" s="325">
        <f t="shared" si="11"/>
        <v>798.10027649970482</v>
      </c>
      <c r="G23" s="325">
        <f t="shared" si="11"/>
        <v>277.73373473864899</v>
      </c>
      <c r="H23" s="330">
        <f t="shared" ref="H23:J23" si="38">H21-H22</f>
        <v>9.7847598736002656E-4</v>
      </c>
      <c r="I23" s="327">
        <f t="shared" si="38"/>
        <v>2.2685384010548204E-2</v>
      </c>
      <c r="J23" s="327">
        <f t="shared" si="38"/>
        <v>6.3361400020917891E-3</v>
      </c>
      <c r="K23" s="330">
        <f t="shared" ref="K23:AB23" si="39">K21-K22</f>
        <v>9.9228165210179381E-4</v>
      </c>
      <c r="L23" s="327">
        <f t="shared" si="39"/>
        <v>2.0817262399637437E-2</v>
      </c>
      <c r="M23" s="327">
        <f t="shared" si="39"/>
        <v>8.1904559482607886E-3</v>
      </c>
      <c r="N23" s="327">
        <f t="shared" si="39"/>
        <v>9.3932740438666673E-4</v>
      </c>
      <c r="O23" s="327">
        <f t="shared" si="39"/>
        <v>2.1561424103987759E-2</v>
      </c>
      <c r="P23" s="327">
        <f t="shared" si="39"/>
        <v>7.499248491625643E-3</v>
      </c>
      <c r="Q23" s="330">
        <f t="shared" si="39"/>
        <v>1.938287592885557E-3</v>
      </c>
      <c r="R23" s="327">
        <f t="shared" si="39"/>
        <v>2.1905206100040764E-2</v>
      </c>
      <c r="S23" s="327">
        <f t="shared" si="39"/>
        <v>6.1565063070737336E-3</v>
      </c>
      <c r="T23" s="327">
        <f t="shared" si="39"/>
        <v>9.1439433701064055E-4</v>
      </c>
      <c r="U23" s="327">
        <f t="shared" si="39"/>
        <v>1.9810538161870506E-2</v>
      </c>
      <c r="V23" s="327">
        <f t="shared" si="39"/>
        <v>9.2750675011188943E-3</v>
      </c>
      <c r="W23" s="327">
        <f t="shared" si="39"/>
        <v>1.5165147375176269E-3</v>
      </c>
      <c r="X23" s="327">
        <f t="shared" si="39"/>
        <v>2.1387891472341325E-2</v>
      </c>
      <c r="Y23" s="327">
        <f t="shared" si="39"/>
        <v>7.0955937901410748E-3</v>
      </c>
      <c r="Z23" s="327">
        <f t="shared" si="39"/>
        <v>2.1617077144520519E-3</v>
      </c>
      <c r="AA23" s="327">
        <f t="shared" si="39"/>
        <v>2.0910876714794302E-2</v>
      </c>
      <c r="AB23" s="327">
        <f t="shared" si="39"/>
        <v>6.9274155707536589E-3</v>
      </c>
      <c r="AC23" s="156"/>
      <c r="AD23" s="157"/>
      <c r="AE23" s="158"/>
      <c r="AF23" s="156"/>
      <c r="AG23" s="157"/>
      <c r="AH23" s="158"/>
      <c r="AI23" s="156"/>
      <c r="AJ23" s="157"/>
      <c r="AK23" s="158"/>
      <c r="AL23" s="156"/>
      <c r="AM23" s="157"/>
      <c r="AN23" s="158"/>
      <c r="AO23" s="156"/>
      <c r="AP23" s="157"/>
      <c r="AQ23" s="158"/>
      <c r="AR23" s="156"/>
      <c r="AS23" s="157"/>
      <c r="AT23" s="158"/>
      <c r="AU23" s="156"/>
      <c r="AV23" s="157"/>
      <c r="AW23" s="158"/>
      <c r="AX23" s="156"/>
      <c r="AY23" s="157"/>
      <c r="AZ23" s="158"/>
      <c r="BA23" s="156"/>
      <c r="BB23" s="157"/>
      <c r="BC23" s="158"/>
      <c r="BD23" s="156"/>
      <c r="BE23" s="157"/>
      <c r="BF23" s="158"/>
      <c r="BG23" s="156"/>
      <c r="BH23" s="157"/>
      <c r="BI23" s="158"/>
      <c r="BJ23" s="156">
        <f t="shared" ref="BJ23:CP23" si="40">BJ21-BJ22</f>
        <v>260.32112979502745</v>
      </c>
      <c r="BK23" s="157">
        <f t="shared" si="40"/>
        <v>2154.0248865618014</v>
      </c>
      <c r="BL23" s="158">
        <f t="shared" si="40"/>
        <v>539.68809680378195</v>
      </c>
      <c r="BM23" s="156">
        <f t="shared" si="40"/>
        <v>239.88667480804918</v>
      </c>
      <c r="BN23" s="157">
        <f t="shared" si="40"/>
        <v>2301.6856146732789</v>
      </c>
      <c r="BO23" s="158">
        <f t="shared" si="40"/>
        <v>633.04292686840552</v>
      </c>
      <c r="BP23" s="156">
        <f t="shared" si="40"/>
        <v>160.06266483366409</v>
      </c>
      <c r="BQ23" s="157">
        <f t="shared" si="40"/>
        <v>1400.1723032929222</v>
      </c>
      <c r="BR23" s="158">
        <f t="shared" si="40"/>
        <v>364.28691616175377</v>
      </c>
      <c r="BS23" s="156">
        <f t="shared" si="40"/>
        <v>150.08269117139037</v>
      </c>
      <c r="BT23" s="157">
        <f t="shared" si="40"/>
        <v>1494.9646262138338</v>
      </c>
      <c r="BU23" s="158">
        <f t="shared" si="40"/>
        <v>419.59678631177542</v>
      </c>
      <c r="BV23" s="156">
        <f t="shared" si="40"/>
        <v>340.57816280573809</v>
      </c>
      <c r="BW23" s="157">
        <f t="shared" si="40"/>
        <v>2561.0053074425964</v>
      </c>
      <c r="BX23" s="158">
        <f t="shared" si="40"/>
        <v>595.90959865063166</v>
      </c>
      <c r="BY23" s="156">
        <f t="shared" si="40"/>
        <v>262.04688797733667</v>
      </c>
      <c r="BZ23" s="157">
        <f t="shared" si="40"/>
        <v>2345.6930951154873</v>
      </c>
      <c r="CA23" s="158">
        <f t="shared" si="40"/>
        <v>619.27310141750979</v>
      </c>
      <c r="CB23" s="156">
        <f t="shared" si="40"/>
        <v>110.80929984301275</v>
      </c>
      <c r="CC23" s="157">
        <f t="shared" si="40"/>
        <v>238.93255278649627</v>
      </c>
      <c r="CD23" s="158">
        <f t="shared" si="40"/>
        <v>180.06511224489574</v>
      </c>
      <c r="CE23" s="156">
        <f t="shared" si="40"/>
        <v>78.412618693929389</v>
      </c>
      <c r="CF23" s="157">
        <f t="shared" si="40"/>
        <v>441.07098015335293</v>
      </c>
      <c r="CG23" s="158">
        <f t="shared" si="40"/>
        <v>548.88833085750571</v>
      </c>
      <c r="CH23" s="156">
        <f t="shared" si="40"/>
        <v>0</v>
      </c>
      <c r="CI23" s="157">
        <f t="shared" si="40"/>
        <v>0</v>
      </c>
      <c r="CJ23" s="158">
        <f t="shared" si="40"/>
        <v>0</v>
      </c>
      <c r="CK23" s="156">
        <f t="shared" si="40"/>
        <v>0</v>
      </c>
      <c r="CL23" s="157">
        <f t="shared" si="40"/>
        <v>0</v>
      </c>
      <c r="CM23" s="158">
        <f t="shared" si="40"/>
        <v>0</v>
      </c>
      <c r="CN23" s="156">
        <f t="shared" si="40"/>
        <v>0</v>
      </c>
      <c r="CO23" s="157">
        <f t="shared" si="40"/>
        <v>0</v>
      </c>
      <c r="CP23" s="158">
        <f t="shared" si="40"/>
        <v>0</v>
      </c>
    </row>
    <row r="24" spans="1:175" ht="15.75" x14ac:dyDescent="0.25">
      <c r="A24" s="168" t="s">
        <v>740</v>
      </c>
      <c r="B24" s="997" t="s">
        <v>822</v>
      </c>
      <c r="C24" s="149" t="s">
        <v>208</v>
      </c>
      <c r="D24" s="57"/>
      <c r="E24" s="323">
        <f t="shared" si="11"/>
        <v>464.39942463645053</v>
      </c>
      <c r="F24" s="323">
        <f t="shared" si="11"/>
        <v>629.37092893653619</v>
      </c>
      <c r="G24" s="323">
        <f t="shared" si="11"/>
        <v>43.984485787826294</v>
      </c>
      <c r="H24" s="390">
        <f>PSoldvalidage86_91!H24/SUM(PSoldvalidage86_91!$H24:$J24)</f>
        <v>0.24308755760368661</v>
      </c>
      <c r="I24" s="390">
        <f>PSoldvalidage86_91!I24/SUM(PSoldvalidage86_91!$H24:$J24)</f>
        <v>0.70276497695852536</v>
      </c>
      <c r="J24" s="390">
        <f>PSoldvalidage86_91!J24/SUM(PSoldvalidage86_91!$H24:$J24)</f>
        <v>5.4147465437788013E-2</v>
      </c>
      <c r="K24" s="390">
        <f>PSoldvalidage86_91!K24/SUM(PSoldvalidage86_91!$K24:$M24)</f>
        <v>0.24308755760368664</v>
      </c>
      <c r="L24" s="390">
        <f>PSoldvalidage86_91!L24/SUM(PSoldvalidage86_91!$K24:$M24)</f>
        <v>0.70276497695852536</v>
      </c>
      <c r="M24" s="390">
        <f>PSoldvalidage86_91!M24/SUM(PSoldvalidage86_91!$K24:$M24)</f>
        <v>5.4147465437788006E-2</v>
      </c>
      <c r="N24" s="390">
        <f>PSoldvalidage86_91!N24/SUM(PSoldvalidage86_91!$N24:$P24)</f>
        <v>0.24308755760368661</v>
      </c>
      <c r="O24" s="390">
        <f>PSoldvalidage86_91!O24/SUM(PSoldvalidage86_91!$N24:$P24)</f>
        <v>0.70276497695852536</v>
      </c>
      <c r="P24" s="390">
        <f>PSoldvalidage86_91!P24/SUM(PSoldvalidage86_91!$N24:$P24)</f>
        <v>5.414746543778802E-2</v>
      </c>
      <c r="Q24" s="390">
        <f>PSoldvalidage86_91!Q24/SUM(PSoldvalidage86_91!$Q24:$S24)</f>
        <v>0.24308755760368658</v>
      </c>
      <c r="R24" s="389">
        <f>PSoldvalidage86_91!R24/SUM(PSoldvalidage86_91!$Q24:$S24)</f>
        <v>0.70276497695852536</v>
      </c>
      <c r="S24" s="389">
        <f>PSoldvalidage86_91!S24/SUM(PSoldvalidage86_91!$Q24:$S24)</f>
        <v>5.4147465437788013E-2</v>
      </c>
      <c r="T24" s="390">
        <f>PSoldvalidage86_91!T24/SUM(PSoldvalidage86_91!$T24:$V24)</f>
        <v>0.24308755760368661</v>
      </c>
      <c r="U24" s="389">
        <f>PSoldvalidage86_91!U24/SUM(PSoldvalidage86_91!$T24:$V24)</f>
        <v>0.70276497695852536</v>
      </c>
      <c r="V24" s="389">
        <f>PSoldvalidage86_91!V24/SUM(PSoldvalidage86_91!$T24:$V24)</f>
        <v>5.4147465437788013E-2</v>
      </c>
      <c r="W24" s="390">
        <f>PSoldvalidage86_91!W24/SUM(PSoldvalidage86_91!$W24:$Y24)</f>
        <v>0.24308755760368661</v>
      </c>
      <c r="X24" s="390">
        <f>PSoldvalidage86_91!X24/SUM(PSoldvalidage86_91!$W24:$Y24)</f>
        <v>0.70276497695852547</v>
      </c>
      <c r="Y24" s="390">
        <f>PSoldvalidage86_91!Y24/SUM(PSoldvalidage86_91!$W24:$Y24)</f>
        <v>5.4147465437788013E-2</v>
      </c>
      <c r="Z24" s="390">
        <f>PSoldvalidage86_91!Z24/SUM(PSoldvalidage86_91!$Z24:$AB24)</f>
        <v>0.24308755760368661</v>
      </c>
      <c r="AA24" s="390">
        <f>PSoldvalidage86_91!AA24/SUM(PSoldvalidage86_91!$Z24:$AB24)</f>
        <v>0.70276497695852547</v>
      </c>
      <c r="AB24" s="390">
        <f>PSoldvalidage86_91!AB24/SUM(PSoldvalidage86_91!$Z24:$AB24)</f>
        <v>5.414746543778802E-2</v>
      </c>
      <c r="AC24" s="159">
        <f>AC25+AC26</f>
        <v>195.33540372670808</v>
      </c>
      <c r="AD24" s="160">
        <f t="shared" ref="AD24:CO24" si="41">AD25+AD26</f>
        <v>418.01552795031051</v>
      </c>
      <c r="AE24" s="161">
        <f t="shared" si="41"/>
        <v>84.363354037267086</v>
      </c>
      <c r="AF24" s="159">
        <f t="shared" si="41"/>
        <v>342.33770268055235</v>
      </c>
      <c r="AG24" s="160">
        <f t="shared" si="41"/>
        <v>431.45398167975571</v>
      </c>
      <c r="AH24" s="161">
        <f t="shared" si="41"/>
        <v>51.98541178056076</v>
      </c>
      <c r="AI24" s="159">
        <f t="shared" si="41"/>
        <v>268.66846361185981</v>
      </c>
      <c r="AJ24" s="160">
        <f t="shared" si="41"/>
        <v>569.73709309558365</v>
      </c>
      <c r="AK24" s="161">
        <f t="shared" si="41"/>
        <v>31.175340382887555</v>
      </c>
      <c r="AL24" s="159">
        <f t="shared" si="41"/>
        <v>439.37341607846929</v>
      </c>
      <c r="AM24" s="160">
        <f t="shared" si="41"/>
        <v>327.4979039405012</v>
      </c>
      <c r="AN24" s="161">
        <f t="shared" si="41"/>
        <v>81.137228408549461</v>
      </c>
      <c r="AO24" s="159">
        <f t="shared" si="41"/>
        <v>594.86527517087325</v>
      </c>
      <c r="AP24" s="160">
        <f t="shared" si="41"/>
        <v>634.49632677378577</v>
      </c>
      <c r="AQ24" s="161">
        <f t="shared" si="41"/>
        <v>64.82449250481217</v>
      </c>
      <c r="AR24" s="159">
        <f t="shared" si="41"/>
        <v>438.31989247311827</v>
      </c>
      <c r="AS24" s="160">
        <f t="shared" si="41"/>
        <v>832.63220918866068</v>
      </c>
      <c r="AT24" s="161">
        <f t="shared" si="41"/>
        <v>20.42925219941349</v>
      </c>
      <c r="AU24" s="159">
        <f t="shared" si="41"/>
        <v>183.76608006586395</v>
      </c>
      <c r="AV24" s="160">
        <f t="shared" si="41"/>
        <v>1275.2598538643613</v>
      </c>
      <c r="AW24" s="161">
        <f t="shared" si="41"/>
        <v>139.52284655757953</v>
      </c>
      <c r="AX24" s="159">
        <f t="shared" si="41"/>
        <v>792.28597317868798</v>
      </c>
      <c r="AY24" s="160">
        <f t="shared" si="41"/>
        <v>200.6395433127945</v>
      </c>
      <c r="AZ24" s="161">
        <f t="shared" si="41"/>
        <v>203.62232693004711</v>
      </c>
      <c r="BA24" s="159">
        <f t="shared" si="41"/>
        <v>451.43579825395454</v>
      </c>
      <c r="BB24" s="160">
        <f t="shared" si="41"/>
        <v>1205.8958099230704</v>
      </c>
      <c r="BC24" s="161">
        <f t="shared" si="41"/>
        <v>31.438834384994379</v>
      </c>
      <c r="BD24" s="159">
        <f t="shared" si="41"/>
        <v>349.66707193231599</v>
      </c>
      <c r="BE24" s="160">
        <f t="shared" si="41"/>
        <v>961.77595352597814</v>
      </c>
      <c r="BF24" s="161">
        <f t="shared" si="41"/>
        <v>126.102813291378</v>
      </c>
      <c r="BG24" s="159">
        <f t="shared" si="41"/>
        <v>356.23770491803276</v>
      </c>
      <c r="BH24" s="160">
        <f t="shared" si="41"/>
        <v>1006.9240912330719</v>
      </c>
      <c r="BI24" s="161">
        <f t="shared" si="41"/>
        <v>140.32216678545973</v>
      </c>
      <c r="BJ24" s="159">
        <f t="shared" si="41"/>
        <v>473.74468085106383</v>
      </c>
      <c r="BK24" s="160">
        <f t="shared" si="41"/>
        <v>573.59042553191489</v>
      </c>
      <c r="BL24" s="161">
        <f t="shared" si="41"/>
        <v>36.526595744680854</v>
      </c>
      <c r="BM24" s="159">
        <f t="shared" si="41"/>
        <v>378.63336385836385</v>
      </c>
      <c r="BN24" s="160">
        <f t="shared" si="41"/>
        <v>904.74517704517712</v>
      </c>
      <c r="BO24" s="161">
        <f t="shared" si="41"/>
        <v>195.3706043956044</v>
      </c>
      <c r="BP24" s="159">
        <f t="shared" si="41"/>
        <v>568.49915365239735</v>
      </c>
      <c r="BQ24" s="160">
        <f t="shared" si="41"/>
        <v>463.97751188595083</v>
      </c>
      <c r="BR24" s="161">
        <f t="shared" si="41"/>
        <v>120.89299439494174</v>
      </c>
      <c r="BS24" s="159">
        <f t="shared" si="41"/>
        <v>160.99901120632828</v>
      </c>
      <c r="BT24" s="160">
        <f t="shared" si="41"/>
        <v>905.47462096242589</v>
      </c>
      <c r="BU24" s="161">
        <f t="shared" si="41"/>
        <v>134.92254449571524</v>
      </c>
      <c r="BV24" s="159">
        <f t="shared" si="41"/>
        <v>306.27916331456157</v>
      </c>
      <c r="BW24" s="160">
        <f t="shared" si="41"/>
        <v>252.19415392866722</v>
      </c>
      <c r="BX24" s="161">
        <f t="shared" si="41"/>
        <v>27.332528828104049</v>
      </c>
      <c r="BY24" s="159">
        <f t="shared" si="41"/>
        <v>1017.9845332495877</v>
      </c>
      <c r="BZ24" s="160">
        <f t="shared" si="41"/>
        <v>747.31702912773812</v>
      </c>
      <c r="CA24" s="161">
        <f t="shared" si="41"/>
        <v>25.36633430164089</v>
      </c>
      <c r="CB24" s="159">
        <f t="shared" si="41"/>
        <v>199.85351890237885</v>
      </c>
      <c r="CC24" s="160">
        <f t="shared" si="41"/>
        <v>866.84384562234732</v>
      </c>
      <c r="CD24" s="161">
        <f t="shared" si="41"/>
        <v>17.515052808212417</v>
      </c>
      <c r="CE24" s="159">
        <f t="shared" si="41"/>
        <v>358.14940476190475</v>
      </c>
      <c r="CF24" s="160">
        <f t="shared" si="41"/>
        <v>406.7059523809524</v>
      </c>
      <c r="CG24" s="161">
        <f t="shared" si="41"/>
        <v>107.09940476190476</v>
      </c>
      <c r="CH24" s="159">
        <f t="shared" si="41"/>
        <v>438.39473684210526</v>
      </c>
      <c r="CI24" s="160">
        <f t="shared" si="41"/>
        <v>714.42105263157896</v>
      </c>
      <c r="CJ24" s="161">
        <f t="shared" si="41"/>
        <v>32.473684210526315</v>
      </c>
      <c r="CK24" s="159">
        <f t="shared" si="41"/>
        <v>660.38461538461547</v>
      </c>
      <c r="CL24" s="160">
        <f t="shared" si="41"/>
        <v>830.19780219780216</v>
      </c>
      <c r="CM24" s="161">
        <f t="shared" si="41"/>
        <v>56.604395604395599</v>
      </c>
      <c r="CN24" s="159">
        <f t="shared" si="41"/>
        <v>269.75</v>
      </c>
      <c r="CO24" s="160">
        <f t="shared" si="41"/>
        <v>587.91666666666663</v>
      </c>
      <c r="CP24" s="161">
        <f>CP25+CP26</f>
        <v>41.499999999999993</v>
      </c>
      <c r="CS24" s="44" t="s">
        <v>227</v>
      </c>
      <c r="CT24" s="44">
        <v>0.03</v>
      </c>
      <c r="CU24" s="44">
        <v>0.03</v>
      </c>
      <c r="CV24" s="44">
        <v>0.03</v>
      </c>
      <c r="CW24" s="44">
        <v>0.03</v>
      </c>
      <c r="CX24" s="44">
        <v>0.03</v>
      </c>
      <c r="CY24" s="44">
        <v>0.03</v>
      </c>
      <c r="CZ24" s="44">
        <v>0.03</v>
      </c>
      <c r="DA24" s="44">
        <v>0.03</v>
      </c>
      <c r="DB24" s="44">
        <v>0.03</v>
      </c>
      <c r="DC24" s="44">
        <v>0.03</v>
      </c>
      <c r="DD24" s="44">
        <v>0.03</v>
      </c>
      <c r="DE24" s="44">
        <v>0.03</v>
      </c>
      <c r="DF24" s="44">
        <v>0.03</v>
      </c>
      <c r="DG24" s="44">
        <v>0.03</v>
      </c>
      <c r="DH24" s="44">
        <v>0.03</v>
      </c>
      <c r="DI24" s="44">
        <v>0.03</v>
      </c>
      <c r="DJ24" s="44">
        <v>0.03</v>
      </c>
      <c r="DK24" s="44">
        <v>0.03</v>
      </c>
      <c r="DL24" s="44">
        <v>0.03</v>
      </c>
      <c r="DM24" s="44">
        <v>0.03</v>
      </c>
      <c r="DN24" s="44">
        <v>0.03</v>
      </c>
      <c r="EV24" s="44">
        <v>0</v>
      </c>
      <c r="EW24" s="44">
        <v>0</v>
      </c>
      <c r="EX24" s="44">
        <v>0</v>
      </c>
      <c r="EY24" s="44">
        <v>0</v>
      </c>
      <c r="EZ24" s="44">
        <v>0</v>
      </c>
      <c r="FA24" s="44">
        <v>0</v>
      </c>
      <c r="FB24" s="44">
        <v>0</v>
      </c>
      <c r="FC24" s="44">
        <v>0</v>
      </c>
      <c r="FD24" s="44">
        <v>0</v>
      </c>
      <c r="FE24" s="44">
        <v>0.12000000000000001</v>
      </c>
      <c r="FF24" s="44">
        <v>0.12000000000000001</v>
      </c>
      <c r="FG24" s="44">
        <v>0.12000000000000001</v>
      </c>
      <c r="FH24" s="44">
        <v>0.180999819000181</v>
      </c>
      <c r="FI24" s="44">
        <v>0.180999819000181</v>
      </c>
      <c r="FJ24" s="44">
        <v>0.180999819000181</v>
      </c>
      <c r="FK24" s="44">
        <v>0.37963184000000005</v>
      </c>
      <c r="FL24" s="44">
        <v>0.37963184000000005</v>
      </c>
      <c r="FM24" s="44">
        <v>0.37963184000000005</v>
      </c>
      <c r="FN24" s="44">
        <v>0.34110300000000005</v>
      </c>
      <c r="FO24" s="44">
        <v>0.34110300000000005</v>
      </c>
      <c r="FP24" s="44">
        <v>0.34110300000000005</v>
      </c>
      <c r="FQ24" s="44">
        <v>0.38889500000000005</v>
      </c>
      <c r="FR24" s="44">
        <v>0.38889500000000005</v>
      </c>
      <c r="FS24" s="44">
        <v>0.38889500000000005</v>
      </c>
    </row>
    <row r="25" spans="1:175" ht="15.75" x14ac:dyDescent="0.25">
      <c r="A25" s="3"/>
      <c r="B25" s="998"/>
      <c r="C25" s="144" t="s">
        <v>201</v>
      </c>
      <c r="D25" s="50">
        <v>16</v>
      </c>
      <c r="E25" s="325">
        <f t="shared" si="11"/>
        <v>188.66112040728794</v>
      </c>
      <c r="F25" s="325">
        <f t="shared" si="11"/>
        <v>292.61548535231117</v>
      </c>
      <c r="G25" s="325">
        <f t="shared" si="11"/>
        <v>27.82840173862829</v>
      </c>
      <c r="H25" s="327">
        <f t="shared" ref="H25:AB25" si="42">H24*(1-CT24)</f>
        <v>0.23579493087557601</v>
      </c>
      <c r="I25" s="327">
        <f t="shared" si="42"/>
        <v>0.6816820276497696</v>
      </c>
      <c r="J25" s="327">
        <f t="shared" si="42"/>
        <v>5.2523041474654371E-2</v>
      </c>
      <c r="K25" s="327">
        <f t="shared" si="42"/>
        <v>0.23579493087557604</v>
      </c>
      <c r="L25" s="327">
        <f t="shared" si="42"/>
        <v>0.6816820276497696</v>
      </c>
      <c r="M25" s="327">
        <f t="shared" si="42"/>
        <v>5.2523041474654364E-2</v>
      </c>
      <c r="N25" s="327">
        <f t="shared" si="42"/>
        <v>0.23579493087557601</v>
      </c>
      <c r="O25" s="327">
        <f t="shared" si="42"/>
        <v>0.6816820276497696</v>
      </c>
      <c r="P25" s="327">
        <f t="shared" si="42"/>
        <v>5.2523041474654378E-2</v>
      </c>
      <c r="Q25" s="327">
        <f t="shared" si="42"/>
        <v>0.23579493087557599</v>
      </c>
      <c r="R25" s="327">
        <f t="shared" si="42"/>
        <v>0.6816820276497696</v>
      </c>
      <c r="S25" s="327">
        <f t="shared" si="42"/>
        <v>5.2523041474654371E-2</v>
      </c>
      <c r="T25" s="327">
        <f t="shared" si="42"/>
        <v>0.23579493087557601</v>
      </c>
      <c r="U25" s="327">
        <f t="shared" si="42"/>
        <v>0.6816820276497696</v>
      </c>
      <c r="V25" s="327">
        <f t="shared" si="42"/>
        <v>5.2523041474654371E-2</v>
      </c>
      <c r="W25" s="327">
        <f t="shared" si="42"/>
        <v>0.23579493087557601</v>
      </c>
      <c r="X25" s="327">
        <f t="shared" si="42"/>
        <v>0.68168202764976971</v>
      </c>
      <c r="Y25" s="327">
        <f t="shared" si="42"/>
        <v>5.2523041474654371E-2</v>
      </c>
      <c r="Z25" s="327">
        <f t="shared" si="42"/>
        <v>0.23579493087557601</v>
      </c>
      <c r="AA25" s="327">
        <f t="shared" si="42"/>
        <v>0.68168202764976971</v>
      </c>
      <c r="AB25" s="331">
        <f t="shared" si="42"/>
        <v>5.2523041474654378E-2</v>
      </c>
      <c r="AC25" s="162">
        <v>83.020619083221817</v>
      </c>
      <c r="AD25" s="163">
        <v>211.85977828831665</v>
      </c>
      <c r="AE25" s="164">
        <v>53.574340062111801</v>
      </c>
      <c r="AF25" s="162">
        <v>154.92031102840949</v>
      </c>
      <c r="AG25" s="163">
        <v>204.99143457122088</v>
      </c>
      <c r="AH25" s="164">
        <v>34.709198940985139</v>
      </c>
      <c r="AI25" s="162">
        <v>118.17181505971146</v>
      </c>
      <c r="AJ25" s="163">
        <v>265.13008481934878</v>
      </c>
      <c r="AK25" s="164">
        <v>20.280564059058914</v>
      </c>
      <c r="AL25" s="162">
        <v>196.16886456340112</v>
      </c>
      <c r="AM25" s="163">
        <v>152.80080518402116</v>
      </c>
      <c r="AN25" s="164">
        <v>53.446464045171581</v>
      </c>
      <c r="AO25" s="162">
        <v>265.0473868900753</v>
      </c>
      <c r="AP25" s="163">
        <v>296.30568499740269</v>
      </c>
      <c r="AQ25" s="164">
        <v>42.446139571557126</v>
      </c>
      <c r="AR25" s="162">
        <v>177.04042880102895</v>
      </c>
      <c r="AS25" s="163">
        <v>364.92529319030979</v>
      </c>
      <c r="AT25" s="164">
        <v>13.54181329423265</v>
      </c>
      <c r="AU25" s="162">
        <v>81.619660092242512</v>
      </c>
      <c r="AV25" s="163">
        <v>596.23609248241905</v>
      </c>
      <c r="AW25" s="164">
        <v>91.955951810651129</v>
      </c>
      <c r="AX25" s="162">
        <v>352.05297532384691</v>
      </c>
      <c r="AY25" s="163">
        <v>93.656806927131029</v>
      </c>
      <c r="AZ25" s="164">
        <v>133.93495480213659</v>
      </c>
      <c r="BA25" s="162">
        <v>208.59588227797744</v>
      </c>
      <c r="BB25" s="163">
        <v>543.4016382531313</v>
      </c>
      <c r="BC25" s="164">
        <v>20.502344627884867</v>
      </c>
      <c r="BD25" s="162">
        <v>177.35236716379066</v>
      </c>
      <c r="BE25" s="163">
        <v>469.20512691090772</v>
      </c>
      <c r="BF25" s="164">
        <v>81.387176885315299</v>
      </c>
      <c r="BG25" s="162">
        <v>356.23770491803276</v>
      </c>
      <c r="BH25" s="163">
        <v>481.92869728275991</v>
      </c>
      <c r="BI25" s="164">
        <v>93.569729406374108</v>
      </c>
      <c r="BJ25" s="162">
        <v>473.74468085106383</v>
      </c>
      <c r="BK25" s="163">
        <v>573.59042553191489</v>
      </c>
      <c r="BL25" s="164">
        <v>22.461990248226954</v>
      </c>
      <c r="BM25" s="162">
        <v>378.63336385836385</v>
      </c>
      <c r="BN25" s="163">
        <v>904.74517704517712</v>
      </c>
      <c r="BO25" s="164">
        <v>195.3706043956044</v>
      </c>
      <c r="BP25" s="162">
        <v>506.06038892038902</v>
      </c>
      <c r="BQ25" s="163">
        <v>463.97751188595083</v>
      </c>
      <c r="BR25" s="164">
        <v>120.89299439494174</v>
      </c>
      <c r="BS25" s="162">
        <v>88.74403226843738</v>
      </c>
      <c r="BT25" s="163">
        <v>809.00937325693428</v>
      </c>
      <c r="BU25" s="164">
        <v>134.92254449571524</v>
      </c>
      <c r="BV25" s="162">
        <v>135.71082639356976</v>
      </c>
      <c r="BW25" s="163">
        <v>90.860944655909151</v>
      </c>
      <c r="BX25" s="164">
        <v>25.544855859479753</v>
      </c>
      <c r="BY25" s="162">
        <v>346.11111569419904</v>
      </c>
      <c r="BZ25" s="163">
        <v>474.01396247153963</v>
      </c>
      <c r="CA25" s="164">
        <v>16.759172020567952</v>
      </c>
      <c r="CB25" s="162">
        <v>110.66095599498425</v>
      </c>
      <c r="CC25" s="163">
        <v>278.39609120521175</v>
      </c>
      <c r="CD25" s="164">
        <v>12.833259303129008</v>
      </c>
      <c r="CE25" s="162">
        <v>81.197255291005263</v>
      </c>
      <c r="CF25" s="163">
        <v>213.11352513227516</v>
      </c>
      <c r="CG25" s="164">
        <v>51.237003968253973</v>
      </c>
      <c r="CH25" s="162">
        <v>158.3859210526316</v>
      </c>
      <c r="CI25" s="163">
        <v>185.19973684210527</v>
      </c>
      <c r="CJ25" s="164">
        <v>26.309736842105263</v>
      </c>
      <c r="CK25" s="162">
        <v>351.98095761381484</v>
      </c>
      <c r="CL25" s="163">
        <v>429.15098901098895</v>
      </c>
      <c r="CM25" s="164">
        <v>34.964784176862089</v>
      </c>
      <c r="CN25" s="162">
        <v>136.58081081081082</v>
      </c>
      <c r="CO25" s="163">
        <v>377.57314814814811</v>
      </c>
      <c r="CP25" s="164">
        <v>27.149999999999995</v>
      </c>
    </row>
    <row r="26" spans="1:175" ht="16.5" thickBot="1" x14ac:dyDescent="0.3">
      <c r="A26" s="3"/>
      <c r="B26" s="999"/>
      <c r="C26" s="145" t="s">
        <v>202</v>
      </c>
      <c r="D26" s="52">
        <v>17</v>
      </c>
      <c r="E26" s="328">
        <f t="shared" si="11"/>
        <v>275.73830422916257</v>
      </c>
      <c r="F26" s="328">
        <f t="shared" si="11"/>
        <v>336.75544358422496</v>
      </c>
      <c r="G26" s="328">
        <f t="shared" si="11"/>
        <v>16.156084049197997</v>
      </c>
      <c r="H26" s="330">
        <f t="shared" ref="H26:J26" si="43">H24-H25</f>
        <v>7.2926267281105961E-3</v>
      </c>
      <c r="I26" s="330">
        <f t="shared" si="43"/>
        <v>2.1082949308755761E-2</v>
      </c>
      <c r="J26" s="330">
        <f t="shared" si="43"/>
        <v>1.6244239631336421E-3</v>
      </c>
      <c r="K26" s="330">
        <f t="shared" ref="K26:AB26" si="44">K24-K25</f>
        <v>7.2926267281105961E-3</v>
      </c>
      <c r="L26" s="330">
        <f t="shared" si="44"/>
        <v>2.1082949308755761E-2</v>
      </c>
      <c r="M26" s="330">
        <f t="shared" si="44"/>
        <v>1.6244239631336421E-3</v>
      </c>
      <c r="N26" s="330">
        <f t="shared" si="44"/>
        <v>7.2926267281105961E-3</v>
      </c>
      <c r="O26" s="330">
        <f t="shared" si="44"/>
        <v>2.1082949308755761E-2</v>
      </c>
      <c r="P26" s="330">
        <f t="shared" si="44"/>
        <v>1.6244239631336421E-3</v>
      </c>
      <c r="Q26" s="330">
        <f t="shared" si="44"/>
        <v>7.2926267281105961E-3</v>
      </c>
      <c r="R26" s="330">
        <f t="shared" si="44"/>
        <v>2.1082949308755761E-2</v>
      </c>
      <c r="S26" s="330">
        <f t="shared" si="44"/>
        <v>1.6244239631336421E-3</v>
      </c>
      <c r="T26" s="330">
        <f t="shared" si="44"/>
        <v>7.2926267281105961E-3</v>
      </c>
      <c r="U26" s="330">
        <f t="shared" si="44"/>
        <v>2.1082949308755761E-2</v>
      </c>
      <c r="V26" s="330">
        <f t="shared" si="44"/>
        <v>1.6244239631336421E-3</v>
      </c>
      <c r="W26" s="330">
        <f t="shared" si="44"/>
        <v>7.2926267281105961E-3</v>
      </c>
      <c r="X26" s="330">
        <f t="shared" si="44"/>
        <v>2.1082949308755761E-2</v>
      </c>
      <c r="Y26" s="330">
        <f t="shared" si="44"/>
        <v>1.6244239631336421E-3</v>
      </c>
      <c r="Z26" s="330">
        <f t="shared" si="44"/>
        <v>7.2926267281105961E-3</v>
      </c>
      <c r="AA26" s="330">
        <f t="shared" si="44"/>
        <v>2.1082949308755761E-2</v>
      </c>
      <c r="AB26" s="332">
        <f t="shared" si="44"/>
        <v>1.6244239631336421E-3</v>
      </c>
      <c r="AC26" s="165">
        <v>112.31478464348626</v>
      </c>
      <c r="AD26" s="166">
        <v>206.15574966199387</v>
      </c>
      <c r="AE26" s="167">
        <v>30.789013975155282</v>
      </c>
      <c r="AF26" s="165">
        <v>187.41739165214287</v>
      </c>
      <c r="AG26" s="166">
        <v>226.46254710853484</v>
      </c>
      <c r="AH26" s="167">
        <v>17.276212839575621</v>
      </c>
      <c r="AI26" s="165">
        <v>150.49664855214834</v>
      </c>
      <c r="AJ26" s="166">
        <v>304.60700827623486</v>
      </c>
      <c r="AK26" s="167">
        <v>10.894776323828641</v>
      </c>
      <c r="AL26" s="165">
        <v>243.20455151506818</v>
      </c>
      <c r="AM26" s="166">
        <v>174.69709875648005</v>
      </c>
      <c r="AN26" s="167">
        <v>27.69076436337788</v>
      </c>
      <c r="AO26" s="165">
        <v>329.81788828079794</v>
      </c>
      <c r="AP26" s="166">
        <v>338.19064177638307</v>
      </c>
      <c r="AQ26" s="167">
        <v>22.378352933255048</v>
      </c>
      <c r="AR26" s="165">
        <v>261.27946367208932</v>
      </c>
      <c r="AS26" s="166">
        <v>467.70691599835089</v>
      </c>
      <c r="AT26" s="167">
        <v>6.88743890518084</v>
      </c>
      <c r="AU26" s="165">
        <v>102.14641997362143</v>
      </c>
      <c r="AV26" s="166">
        <v>679.02376138194222</v>
      </c>
      <c r="AW26" s="167">
        <v>47.566894746928391</v>
      </c>
      <c r="AX26" s="165">
        <v>440.23299785484107</v>
      </c>
      <c r="AY26" s="166">
        <v>106.98273638566347</v>
      </c>
      <c r="AZ26" s="167">
        <v>69.687372127910521</v>
      </c>
      <c r="BA26" s="165">
        <v>242.83991597597711</v>
      </c>
      <c r="BB26" s="166">
        <v>662.49417166993908</v>
      </c>
      <c r="BC26" s="167">
        <v>10.936489757109515</v>
      </c>
      <c r="BD26" s="165">
        <v>172.31470476852533</v>
      </c>
      <c r="BE26" s="166">
        <v>492.57082661507042</v>
      </c>
      <c r="BF26" s="167">
        <v>44.7156364060627</v>
      </c>
      <c r="BG26" s="165">
        <v>0</v>
      </c>
      <c r="BH26" s="166">
        <v>524.99539395031195</v>
      </c>
      <c r="BI26" s="167">
        <v>46.752437379085627</v>
      </c>
      <c r="BJ26" s="165">
        <v>0</v>
      </c>
      <c r="BK26" s="166">
        <v>0</v>
      </c>
      <c r="BL26" s="167">
        <v>14.0646054964539</v>
      </c>
      <c r="BM26" s="165">
        <v>0</v>
      </c>
      <c r="BN26" s="166">
        <v>0</v>
      </c>
      <c r="BO26" s="167">
        <v>0</v>
      </c>
      <c r="BP26" s="165">
        <v>62.438764732008323</v>
      </c>
      <c r="BQ26" s="166">
        <v>0</v>
      </c>
      <c r="BR26" s="167">
        <v>0</v>
      </c>
      <c r="BS26" s="165">
        <v>72.254978937890897</v>
      </c>
      <c r="BT26" s="166">
        <v>96.465247705491606</v>
      </c>
      <c r="BU26" s="167">
        <v>0</v>
      </c>
      <c r="BV26" s="165">
        <v>170.56833692099181</v>
      </c>
      <c r="BW26" s="166">
        <v>161.33320927275807</v>
      </c>
      <c r="BX26" s="167">
        <v>1.7876729686242958</v>
      </c>
      <c r="BY26" s="165">
        <v>671.87341755538864</v>
      </c>
      <c r="BZ26" s="166">
        <v>273.3030666561985</v>
      </c>
      <c r="CA26" s="167">
        <v>8.6071622810729362</v>
      </c>
      <c r="CB26" s="165">
        <v>89.192562907394603</v>
      </c>
      <c r="CC26" s="166">
        <v>588.44775441713557</v>
      </c>
      <c r="CD26" s="167">
        <v>4.6817935050834079</v>
      </c>
      <c r="CE26" s="165">
        <v>276.95214947089949</v>
      </c>
      <c r="CF26" s="166">
        <v>193.59242724867724</v>
      </c>
      <c r="CG26" s="167">
        <v>55.862400793650792</v>
      </c>
      <c r="CH26" s="165">
        <v>280.00881578947366</v>
      </c>
      <c r="CI26" s="166">
        <v>529.22131578947369</v>
      </c>
      <c r="CJ26" s="167">
        <v>6.1639473684210522</v>
      </c>
      <c r="CK26" s="165">
        <v>308.40365777080063</v>
      </c>
      <c r="CL26" s="166">
        <v>401.04681318681321</v>
      </c>
      <c r="CM26" s="167">
        <v>21.639611427533509</v>
      </c>
      <c r="CN26" s="165">
        <v>133.16918918918918</v>
      </c>
      <c r="CO26" s="166">
        <v>210.34351851851852</v>
      </c>
      <c r="CP26" s="167">
        <v>14.349999999999998</v>
      </c>
    </row>
    <row r="27" spans="1:175" ht="15.75" x14ac:dyDescent="0.25">
      <c r="A27" s="168" t="s">
        <v>741</v>
      </c>
      <c r="B27" s="991" t="s">
        <v>1460</v>
      </c>
      <c r="C27" s="146" t="s">
        <v>209</v>
      </c>
      <c r="D27" s="54"/>
      <c r="E27" s="325">
        <f t="shared" si="11"/>
        <v>1213.9544452707819</v>
      </c>
      <c r="F27" s="325">
        <f t="shared" si="11"/>
        <v>2189.4250142319111</v>
      </c>
      <c r="G27" s="325">
        <f t="shared" si="11"/>
        <v>65.290175224353007</v>
      </c>
      <c r="H27" s="390">
        <f>PSoldvalidage86_91!H27/SUM(PSoldvalidage86_91!$H27:$J27)</f>
        <v>0.41576964196283872</v>
      </c>
      <c r="I27" s="390">
        <f>PSoldvalidage86_91!I27/SUM(PSoldvalidage86_91!$H27:$J27)</f>
        <v>0.51222039978477951</v>
      </c>
      <c r="J27" s="390">
        <f>PSoldvalidage86_91!J27/SUM(PSoldvalidage86_91!$H27:$J27)</f>
        <v>7.2009958252381767E-2</v>
      </c>
      <c r="K27" s="390">
        <f>PSoldvalidage86_91!K27/SUM(PSoldvalidage86_91!$K27:$M27)</f>
        <v>3.7634408602150539E-2</v>
      </c>
      <c r="L27" s="390">
        <f>PSoldvalidage86_91!L27/SUM(PSoldvalidage86_91!$K27:$M27)</f>
        <v>0.95161290322580638</v>
      </c>
      <c r="M27" s="390">
        <f>PSoldvalidage86_91!M27/SUM(PSoldvalidage86_91!$K27:$M27)</f>
        <v>1.0752688172043012E-2</v>
      </c>
      <c r="N27" s="390">
        <f>PSoldvalidage86_91!N27/SUM(PSoldvalidage86_91!$N27:$P27)</f>
        <v>8.771929824561403E-2</v>
      </c>
      <c r="O27" s="390">
        <f>PSoldvalidage86_91!O27/SUM(PSoldvalidage86_91!$N27:$P27)</f>
        <v>0.36842105263157893</v>
      </c>
      <c r="P27" s="390">
        <f>PSoldvalidage86_91!P27/SUM(PSoldvalidage86_91!$N27:$P27)</f>
        <v>0.54385964912280704</v>
      </c>
      <c r="Q27" s="390">
        <f>PSoldvalidage86_91!Q27/SUM(PSoldvalidage86_91!$Q27:$S27)</f>
        <v>0.72820512820512828</v>
      </c>
      <c r="R27" s="389">
        <f>PSoldvalidage86_91!R27/SUM(PSoldvalidage86_91!$Q27:$S27)</f>
        <v>0.24615384615384614</v>
      </c>
      <c r="S27" s="389">
        <f>PSoldvalidage86_91!S27/SUM(PSoldvalidage86_91!$Q27:$S27)</f>
        <v>2.564102564102564E-2</v>
      </c>
      <c r="T27" s="390">
        <f>PSoldvalidage86_91!T27/SUM(PSoldvalidage86_91!$T27:$V27)</f>
        <v>0.50904392764857875</v>
      </c>
      <c r="U27" s="389">
        <f>PSoldvalidage86_91!U27/SUM(PSoldvalidage86_91!$T27:$V27)</f>
        <v>0.46253229974160209</v>
      </c>
      <c r="V27" s="389">
        <f>PSoldvalidage86_91!V27/SUM(PSoldvalidage86_91!$T27:$V27)</f>
        <v>2.8423772609819122E-2</v>
      </c>
      <c r="W27" s="390">
        <f>PSoldvalidage86_91!W27/SUM(PSoldvalidage86_91!$W27:$Y27)</f>
        <v>0.27272727272727271</v>
      </c>
      <c r="X27" s="390">
        <f>PSoldvalidage86_91!X27/SUM(PSoldvalidage86_91!$W27:$Y27)</f>
        <v>0.71253071253071254</v>
      </c>
      <c r="Y27" s="390">
        <f>PSoldvalidage86_91!Y27/SUM(PSoldvalidage86_91!$W27:$Y27)</f>
        <v>1.4742014742014741E-2</v>
      </c>
      <c r="Z27" s="390">
        <f>PSoldvalidage86_91!Z27/SUM(PSoldvalidage86_91!$Z27:$AB27)</f>
        <v>0.39759036144578308</v>
      </c>
      <c r="AA27" s="390">
        <f>PSoldvalidage86_91!AA27/SUM(PSoldvalidage86_91!$Z27:$AB27)</f>
        <v>0.49397590361445781</v>
      </c>
      <c r="AB27" s="390">
        <f>PSoldvalidage86_91!AB27/SUM(PSoldvalidage86_91!$Z27:$AB27)</f>
        <v>0.10843373493975904</v>
      </c>
      <c r="AC27" s="159">
        <v>906.65883267427796</v>
      </c>
      <c r="AD27" s="160">
        <v>2172.9423568994839</v>
      </c>
      <c r="AE27" s="161">
        <v>0</v>
      </c>
      <c r="AF27" s="159">
        <v>1706.2004444742558</v>
      </c>
      <c r="AG27" s="160">
        <v>1581.3565095127249</v>
      </c>
      <c r="AH27" s="161">
        <v>187.26590244229638</v>
      </c>
      <c r="AI27" s="159">
        <v>1334.0944701995807</v>
      </c>
      <c r="AJ27" s="160">
        <v>2811.8719378747451</v>
      </c>
      <c r="AK27" s="161">
        <v>41.858316070868632</v>
      </c>
      <c r="AL27" s="159">
        <v>7494.8025202514455</v>
      </c>
      <c r="AM27" s="160">
        <v>1724.9981188154713</v>
      </c>
      <c r="AN27" s="161">
        <v>225.14693806092325</v>
      </c>
      <c r="AO27" s="159">
        <v>5721.6577934925826</v>
      </c>
      <c r="AP27" s="160">
        <v>6400.3033436965952</v>
      </c>
      <c r="AQ27" s="161">
        <v>160.54811787258055</v>
      </c>
      <c r="AR27" s="159">
        <v>6447.0446523978289</v>
      </c>
      <c r="AS27" s="160">
        <v>4853.413237188769</v>
      </c>
      <c r="AT27" s="161">
        <v>0</v>
      </c>
      <c r="AU27" s="159">
        <v>892.98913740496494</v>
      </c>
      <c r="AV27" s="160">
        <v>5057.4459826415687</v>
      </c>
      <c r="AW27" s="161">
        <v>116.80314893521806</v>
      </c>
      <c r="AX27" s="159">
        <v>13461.59181602301</v>
      </c>
      <c r="AY27" s="160">
        <v>2145.7633739010621</v>
      </c>
      <c r="AZ27" s="161">
        <v>518.65697478122763</v>
      </c>
      <c r="BA27" s="159">
        <v>1349.6378566843184</v>
      </c>
      <c r="BB27" s="160">
        <v>6844.5919874704796</v>
      </c>
      <c r="BC27" s="161">
        <v>0</v>
      </c>
      <c r="BD27" s="159">
        <v>2600.5816657033956</v>
      </c>
      <c r="BE27" s="160">
        <v>3575.8098310731671</v>
      </c>
      <c r="BF27" s="161">
        <v>244.17857351813555</v>
      </c>
      <c r="BG27" s="159">
        <v>2235.342564608357</v>
      </c>
      <c r="BH27" s="160">
        <v>3270.561677097262</v>
      </c>
      <c r="BI27" s="161">
        <v>139.82209419530352</v>
      </c>
      <c r="BJ27" s="159">
        <v>1623.8088228540839</v>
      </c>
      <c r="BK27" s="160">
        <v>6751.8045147892772</v>
      </c>
      <c r="BL27" s="161">
        <v>286.65935593930641</v>
      </c>
      <c r="BM27" s="159">
        <v>1481.0914609751485</v>
      </c>
      <c r="BN27" s="160">
        <v>2613.6340084895673</v>
      </c>
      <c r="BO27" s="161">
        <v>1225.2058743269974</v>
      </c>
      <c r="BP27" s="159">
        <v>2588.876857801135</v>
      </c>
      <c r="BQ27" s="160">
        <v>3264.90147134258</v>
      </c>
      <c r="BR27" s="161">
        <v>377.62406785742297</v>
      </c>
      <c r="BS27" s="159">
        <v>3458.9431417822484</v>
      </c>
      <c r="BT27" s="160">
        <v>729.01492225903894</v>
      </c>
      <c r="BU27" s="161">
        <v>124.08764634196407</v>
      </c>
      <c r="BV27" s="159">
        <v>2858.5799870306873</v>
      </c>
      <c r="BW27" s="160">
        <v>3520.1058920417559</v>
      </c>
      <c r="BX27" s="161">
        <v>35.089745297104912</v>
      </c>
      <c r="BY27" s="159">
        <v>1902.9241729969642</v>
      </c>
      <c r="BZ27" s="160">
        <v>1421.9653160856433</v>
      </c>
      <c r="CA27" s="161">
        <v>62.733763944954852</v>
      </c>
      <c r="CB27" s="159">
        <v>245.50743757554682</v>
      </c>
      <c r="CC27" s="160">
        <v>2035.2456997942086</v>
      </c>
      <c r="CD27" s="161">
        <v>29.291216856357778</v>
      </c>
      <c r="CE27" s="159">
        <v>2506.2187847769028</v>
      </c>
      <c r="CF27" s="160">
        <v>1311.7425330439125</v>
      </c>
      <c r="CG27" s="161">
        <v>158.0529197240474</v>
      </c>
      <c r="CH27" s="159">
        <v>110.29833949107488</v>
      </c>
      <c r="CI27" s="160">
        <v>5467.966857570319</v>
      </c>
      <c r="CJ27" s="161">
        <v>37.822788223799307</v>
      </c>
      <c r="CK27" s="159">
        <v>138.63873791074101</v>
      </c>
      <c r="CL27" s="160">
        <v>381.25652925453778</v>
      </c>
      <c r="CM27" s="161">
        <v>124.7748641196669</v>
      </c>
      <c r="CN27" s="159">
        <v>735.5136571135555</v>
      </c>
      <c r="CO27" s="160">
        <v>1187.6922718330009</v>
      </c>
      <c r="CP27" s="161">
        <v>9.2659284045398582</v>
      </c>
      <c r="CS27" s="44" t="s">
        <v>228</v>
      </c>
      <c r="CT27" s="44">
        <v>0.03</v>
      </c>
      <c r="CU27" s="44">
        <v>0.03</v>
      </c>
      <c r="CV27" s="44">
        <v>0.03</v>
      </c>
      <c r="CW27" s="44">
        <v>0.03</v>
      </c>
      <c r="CX27" s="44">
        <v>0.03</v>
      </c>
      <c r="CY27" s="44">
        <v>0.03</v>
      </c>
      <c r="CZ27" s="44">
        <v>0.03</v>
      </c>
      <c r="DA27" s="44">
        <v>0.03</v>
      </c>
      <c r="DB27" s="44">
        <v>0.03</v>
      </c>
      <c r="DC27" s="44">
        <v>0.03</v>
      </c>
      <c r="DD27" s="44">
        <v>0.03</v>
      </c>
      <c r="DE27" s="44">
        <v>0.03</v>
      </c>
      <c r="DF27" s="44">
        <v>0.03</v>
      </c>
      <c r="DG27" s="44">
        <v>0.03</v>
      </c>
      <c r="DH27" s="44">
        <v>0.03</v>
      </c>
      <c r="DI27" s="44">
        <v>0.03</v>
      </c>
      <c r="DJ27" s="44">
        <v>0.03</v>
      </c>
      <c r="DK27" s="44">
        <v>0.03</v>
      </c>
      <c r="DL27" s="44">
        <v>0.03</v>
      </c>
      <c r="DM27" s="44">
        <v>0.03</v>
      </c>
      <c r="DN27" s="44">
        <v>0.03</v>
      </c>
      <c r="EV27" s="44">
        <v>0</v>
      </c>
      <c r="EW27" s="44">
        <v>0</v>
      </c>
      <c r="EX27" s="44">
        <v>0</v>
      </c>
      <c r="EY27" s="44">
        <v>0</v>
      </c>
      <c r="EZ27" s="44">
        <v>0</v>
      </c>
      <c r="FA27" s="44">
        <v>0</v>
      </c>
      <c r="FB27" s="44">
        <v>0</v>
      </c>
      <c r="FC27" s="44">
        <v>0</v>
      </c>
      <c r="FD27" s="44">
        <v>0</v>
      </c>
      <c r="FE27" s="44">
        <v>0</v>
      </c>
      <c r="FF27" s="44">
        <v>0</v>
      </c>
      <c r="FG27" s="44">
        <v>0</v>
      </c>
      <c r="FH27" s="44">
        <v>0.52792578714052962</v>
      </c>
      <c r="FI27" s="44">
        <v>0.52792578714052962</v>
      </c>
      <c r="FJ27" s="44">
        <v>0.52792578714052962</v>
      </c>
      <c r="FK27" s="44">
        <v>0.66690000000000005</v>
      </c>
      <c r="FL27" s="44">
        <v>0.66690000000000005</v>
      </c>
      <c r="FM27" s="44">
        <v>0.66690000000000005</v>
      </c>
      <c r="FN27" s="44">
        <v>0.79279999999999995</v>
      </c>
      <c r="FO27" s="44">
        <v>0.79279999999999995</v>
      </c>
      <c r="FP27" s="44">
        <v>0.79279999999999995</v>
      </c>
      <c r="FQ27" s="44">
        <v>0.79300000000000004</v>
      </c>
      <c r="FR27" s="44">
        <v>0.79300000000000004</v>
      </c>
      <c r="FS27" s="44">
        <v>0.79300000000000004</v>
      </c>
    </row>
    <row r="28" spans="1:175" ht="15.75" x14ac:dyDescent="0.25">
      <c r="A28" s="3"/>
      <c r="B28" s="992"/>
      <c r="C28" s="147" t="s">
        <v>201</v>
      </c>
      <c r="D28" s="50">
        <v>18</v>
      </c>
      <c r="E28" s="325">
        <f t="shared" si="11"/>
        <v>300.12860012500761</v>
      </c>
      <c r="F28" s="325">
        <f t="shared" si="11"/>
        <v>844.43451435179281</v>
      </c>
      <c r="G28" s="325">
        <f t="shared" si="11"/>
        <v>25.900135930962669</v>
      </c>
      <c r="H28" s="327">
        <f t="shared" ref="H28:AB28" si="45">H27*(1-CT27)</f>
        <v>0.40329655270395354</v>
      </c>
      <c r="I28" s="327">
        <f t="shared" si="45"/>
        <v>0.49685378779123612</v>
      </c>
      <c r="J28" s="327">
        <f t="shared" si="45"/>
        <v>6.9849659504810313E-2</v>
      </c>
      <c r="K28" s="327">
        <f t="shared" si="45"/>
        <v>3.6505376344086023E-2</v>
      </c>
      <c r="L28" s="327">
        <f t="shared" si="45"/>
        <v>0.92306451612903218</v>
      </c>
      <c r="M28" s="327">
        <f t="shared" si="45"/>
        <v>1.0430107526881722E-2</v>
      </c>
      <c r="N28" s="327">
        <f t="shared" si="45"/>
        <v>8.5087719298245601E-2</v>
      </c>
      <c r="O28" s="327">
        <f t="shared" si="45"/>
        <v>0.35736842105263156</v>
      </c>
      <c r="P28" s="327">
        <f t="shared" si="45"/>
        <v>0.52754385964912287</v>
      </c>
      <c r="Q28" s="327">
        <f t="shared" si="45"/>
        <v>0.70635897435897443</v>
      </c>
      <c r="R28" s="327">
        <f t="shared" si="45"/>
        <v>0.23876923076923076</v>
      </c>
      <c r="S28" s="327">
        <f t="shared" si="45"/>
        <v>2.4871794871794872E-2</v>
      </c>
      <c r="T28" s="327">
        <f t="shared" si="45"/>
        <v>0.49377260981912136</v>
      </c>
      <c r="U28" s="327">
        <f t="shared" si="45"/>
        <v>0.44865633074935402</v>
      </c>
      <c r="V28" s="327">
        <f t="shared" si="45"/>
        <v>2.7571059431524547E-2</v>
      </c>
      <c r="W28" s="327">
        <f t="shared" si="45"/>
        <v>0.26454545454545453</v>
      </c>
      <c r="X28" s="327">
        <f t="shared" si="45"/>
        <v>0.69115479115479117</v>
      </c>
      <c r="Y28" s="327">
        <f t="shared" si="45"/>
        <v>1.4299754299754297E-2</v>
      </c>
      <c r="Z28" s="327">
        <f t="shared" si="45"/>
        <v>0.38566265060240956</v>
      </c>
      <c r="AA28" s="327">
        <f t="shared" si="45"/>
        <v>0.47915662650602409</v>
      </c>
      <c r="AB28" s="327">
        <f t="shared" si="45"/>
        <v>0.10518072289156627</v>
      </c>
      <c r="AC28" s="162">
        <v>801.32055101161359</v>
      </c>
      <c r="AD28" s="163">
        <v>1462.4701704720865</v>
      </c>
      <c r="AE28" s="164">
        <v>0</v>
      </c>
      <c r="AF28" s="162">
        <v>1513.7765018809523</v>
      </c>
      <c r="AG28" s="163">
        <v>1397.6298734231573</v>
      </c>
      <c r="AH28" s="164">
        <v>126.03684372887534</v>
      </c>
      <c r="AI28" s="162">
        <v>1118.8684231667178</v>
      </c>
      <c r="AJ28" s="163">
        <v>2494.7512349083036</v>
      </c>
      <c r="AK28" s="164">
        <v>36.995094173837771</v>
      </c>
      <c r="AL28" s="162">
        <v>7494.8025202514455</v>
      </c>
      <c r="AM28" s="163">
        <v>1446.7085864435717</v>
      </c>
      <c r="AN28" s="164">
        <v>199.75504367664837</v>
      </c>
      <c r="AO28" s="162">
        <v>5721.6577934925826</v>
      </c>
      <c r="AP28" s="163">
        <v>6400.3033436965952</v>
      </c>
      <c r="AQ28" s="164">
        <v>134.64730084639774</v>
      </c>
      <c r="AR28" s="162">
        <v>6447.0446523978289</v>
      </c>
      <c r="AS28" s="163">
        <v>4853.413237188769</v>
      </c>
      <c r="AT28" s="164">
        <v>0</v>
      </c>
      <c r="AU28" s="162">
        <v>892.98913740496494</v>
      </c>
      <c r="AV28" s="163">
        <v>5057.4459826415687</v>
      </c>
      <c r="AW28" s="164">
        <v>116.80314893521806</v>
      </c>
      <c r="AX28" s="162">
        <v>13461.59181602301</v>
      </c>
      <c r="AY28" s="163">
        <v>2145.7633739010621</v>
      </c>
      <c r="AZ28" s="164">
        <v>518.65697478122763</v>
      </c>
      <c r="BA28" s="162">
        <v>1349.6378566843184</v>
      </c>
      <c r="BB28" s="163">
        <v>6844.5919874704796</v>
      </c>
      <c r="BC28" s="164">
        <v>0</v>
      </c>
      <c r="BD28" s="162">
        <v>2314.7143108914443</v>
      </c>
      <c r="BE28" s="163">
        <v>3575.8098310731671</v>
      </c>
      <c r="BF28" s="164">
        <v>244.17857351813555</v>
      </c>
      <c r="BG28" s="162">
        <v>2007.697768554782</v>
      </c>
      <c r="BH28" s="163">
        <v>2911.0471778176352</v>
      </c>
      <c r="BI28" s="164">
        <v>139.82209419530352</v>
      </c>
      <c r="BJ28" s="162">
        <v>1409.9692102669617</v>
      </c>
      <c r="BK28" s="163">
        <v>6064.2082661882923</v>
      </c>
      <c r="BL28" s="164">
        <v>255.14850092745172</v>
      </c>
      <c r="BM28" s="162">
        <v>1268.8464431503262</v>
      </c>
      <c r="BN28" s="163">
        <v>2269.4441777941101</v>
      </c>
      <c r="BO28" s="164">
        <v>1100.4322732688179</v>
      </c>
      <c r="BP28" s="162">
        <v>2258.3018042382714</v>
      </c>
      <c r="BQ28" s="163">
        <v>2797.0309250326636</v>
      </c>
      <c r="BR28" s="164">
        <v>327.8947011747905</v>
      </c>
      <c r="BS28" s="162">
        <v>3118.7304306365677</v>
      </c>
      <c r="BT28" s="163">
        <v>635.92662172913379</v>
      </c>
      <c r="BU28" s="164">
        <v>106.3055002668323</v>
      </c>
      <c r="BV28" s="162">
        <v>873.0499482820685</v>
      </c>
      <c r="BW28" s="163">
        <v>3173.877370796291</v>
      </c>
      <c r="BX28" s="164">
        <v>30.609117183742278</v>
      </c>
      <c r="BY28" s="162">
        <v>623.33899669221887</v>
      </c>
      <c r="BZ28" s="163">
        <v>434.28791613314365</v>
      </c>
      <c r="CA28" s="164">
        <v>56.563432997829423</v>
      </c>
      <c r="CB28" s="162">
        <v>53.891701724954999</v>
      </c>
      <c r="CC28" s="163">
        <v>666.68342886929054</v>
      </c>
      <c r="CD28" s="164">
        <v>8.9459436075200784</v>
      </c>
      <c r="CE28" s="162">
        <v>464.26952929908225</v>
      </c>
      <c r="CF28" s="163">
        <v>287.94254882394887</v>
      </c>
      <c r="CG28" s="164">
        <v>51.773239208949136</v>
      </c>
      <c r="CH28" s="162">
        <v>23.718159539229887</v>
      </c>
      <c r="CI28" s="163">
        <v>1012.9244959007574</v>
      </c>
      <c r="CJ28" s="164">
        <v>8.3025363365454155</v>
      </c>
      <c r="CK28" s="162">
        <v>29.572464687825004</v>
      </c>
      <c r="CL28" s="163">
        <v>81.984037365892675</v>
      </c>
      <c r="CM28" s="164">
        <v>23.114170153485389</v>
      </c>
      <c r="CN28" s="162">
        <v>33.059400649673762</v>
      </c>
      <c r="CO28" s="163">
        <v>253.34180257322521</v>
      </c>
      <c r="CP28" s="164">
        <v>1.9925120286669564</v>
      </c>
    </row>
    <row r="29" spans="1:175" ht="16.5" thickBot="1" x14ac:dyDescent="0.3">
      <c r="A29" s="3"/>
      <c r="B29" s="993"/>
      <c r="C29" s="147" t="s">
        <v>202</v>
      </c>
      <c r="D29" s="50">
        <v>19</v>
      </c>
      <c r="E29" s="325">
        <f t="shared" si="11"/>
        <v>913.82584514577411</v>
      </c>
      <c r="F29" s="325">
        <f t="shared" si="11"/>
        <v>1344.9904998801187</v>
      </c>
      <c r="G29" s="325">
        <f t="shared" si="11"/>
        <v>39.39003929339033</v>
      </c>
      <c r="H29" s="330">
        <f t="shared" ref="H29:J29" si="46">H27-H28</f>
        <v>1.2473089258885184E-2</v>
      </c>
      <c r="I29" s="327">
        <f t="shared" si="46"/>
        <v>1.5366611993543389E-2</v>
      </c>
      <c r="J29" s="327">
        <f t="shared" si="46"/>
        <v>2.1602987475714541E-3</v>
      </c>
      <c r="K29" s="330">
        <f t="shared" ref="K29:AB29" si="47">K27-K28</f>
        <v>1.1290322580645162E-3</v>
      </c>
      <c r="L29" s="327">
        <f t="shared" si="47"/>
        <v>2.8548387096774208E-2</v>
      </c>
      <c r="M29" s="327">
        <f t="shared" si="47"/>
        <v>3.2258064516129011E-4</v>
      </c>
      <c r="N29" s="327">
        <f t="shared" si="47"/>
        <v>2.6315789473684292E-3</v>
      </c>
      <c r="O29" s="327">
        <f t="shared" si="47"/>
        <v>1.1052631578947369E-2</v>
      </c>
      <c r="P29" s="327">
        <f t="shared" si="47"/>
        <v>1.6315789473684172E-2</v>
      </c>
      <c r="Q29" s="330">
        <f t="shared" si="47"/>
        <v>2.1846153846153848E-2</v>
      </c>
      <c r="R29" s="327">
        <f t="shared" si="47"/>
        <v>7.3846153846153784E-3</v>
      </c>
      <c r="S29" s="327">
        <f t="shared" si="47"/>
        <v>7.6923076923076858E-4</v>
      </c>
      <c r="T29" s="327">
        <f t="shared" si="47"/>
        <v>1.5271317829457398E-2</v>
      </c>
      <c r="U29" s="327">
        <f t="shared" si="47"/>
        <v>1.3875968992248078E-2</v>
      </c>
      <c r="V29" s="327">
        <f t="shared" si="47"/>
        <v>8.5271317829457502E-4</v>
      </c>
      <c r="W29" s="327">
        <f t="shared" si="47"/>
        <v>8.181818181818179E-3</v>
      </c>
      <c r="X29" s="327">
        <f t="shared" si="47"/>
        <v>2.137592137592137E-2</v>
      </c>
      <c r="Y29" s="327">
        <f t="shared" si="47"/>
        <v>4.4226044226044342E-4</v>
      </c>
      <c r="Z29" s="327">
        <f t="shared" si="47"/>
        <v>1.1927710843373518E-2</v>
      </c>
      <c r="AA29" s="327">
        <f t="shared" si="47"/>
        <v>1.4819277108433726E-2</v>
      </c>
      <c r="AB29" s="327">
        <f t="shared" si="47"/>
        <v>3.2530120481927688E-3</v>
      </c>
      <c r="AC29" s="165">
        <v>105.33828166266434</v>
      </c>
      <c r="AD29" s="166">
        <v>710.47218642739733</v>
      </c>
      <c r="AE29" s="167">
        <v>0</v>
      </c>
      <c r="AF29" s="165">
        <v>192.42394259330362</v>
      </c>
      <c r="AG29" s="166">
        <v>183.72663608956753</v>
      </c>
      <c r="AH29" s="167">
        <v>61.22905871342104</v>
      </c>
      <c r="AI29" s="165">
        <v>215.22604703286282</v>
      </c>
      <c r="AJ29" s="166">
        <v>317.12070296644174</v>
      </c>
      <c r="AK29" s="167">
        <v>4.8632218970308632</v>
      </c>
      <c r="AL29" s="165">
        <v>0</v>
      </c>
      <c r="AM29" s="166">
        <v>278.28953237189967</v>
      </c>
      <c r="AN29" s="167">
        <v>25.391894384274892</v>
      </c>
      <c r="AO29" s="165">
        <v>0</v>
      </c>
      <c r="AP29" s="166">
        <v>0</v>
      </c>
      <c r="AQ29" s="167">
        <v>25.900817026182803</v>
      </c>
      <c r="AR29" s="165">
        <v>0</v>
      </c>
      <c r="AS29" s="166">
        <v>0</v>
      </c>
      <c r="AT29" s="167">
        <v>0</v>
      </c>
      <c r="AU29" s="165">
        <v>0</v>
      </c>
      <c r="AV29" s="166">
        <v>0</v>
      </c>
      <c r="AW29" s="167">
        <v>0</v>
      </c>
      <c r="AX29" s="165">
        <v>0</v>
      </c>
      <c r="AY29" s="166">
        <v>0</v>
      </c>
      <c r="AZ29" s="167">
        <v>0</v>
      </c>
      <c r="BA29" s="165">
        <v>0</v>
      </c>
      <c r="BB29" s="166">
        <v>0</v>
      </c>
      <c r="BC29" s="167">
        <v>0</v>
      </c>
      <c r="BD29" s="165">
        <v>285.86735481195154</v>
      </c>
      <c r="BE29" s="166">
        <v>0</v>
      </c>
      <c r="BF29" s="167">
        <v>0</v>
      </c>
      <c r="BG29" s="165">
        <v>227.64479605357494</v>
      </c>
      <c r="BH29" s="166">
        <v>359.51449927962688</v>
      </c>
      <c r="BI29" s="167">
        <v>0</v>
      </c>
      <c r="BJ29" s="165">
        <v>213.8396125871223</v>
      </c>
      <c r="BK29" s="166">
        <v>687.59624860098518</v>
      </c>
      <c r="BL29" s="167">
        <v>31.510855011854673</v>
      </c>
      <c r="BM29" s="165">
        <v>212.24501782482236</v>
      </c>
      <c r="BN29" s="166">
        <v>344.18983069545709</v>
      </c>
      <c r="BO29" s="167">
        <v>124.77360105817965</v>
      </c>
      <c r="BP29" s="165">
        <v>330.57505356286339</v>
      </c>
      <c r="BQ29" s="166">
        <v>467.87054630991616</v>
      </c>
      <c r="BR29" s="167">
        <v>49.72936668263246</v>
      </c>
      <c r="BS29" s="165">
        <v>340.21271114568083</v>
      </c>
      <c r="BT29" s="166">
        <v>93.088300529905112</v>
      </c>
      <c r="BU29" s="167">
        <v>17.78214607513177</v>
      </c>
      <c r="BV29" s="165">
        <v>1985.5300387486188</v>
      </c>
      <c r="BW29" s="166">
        <v>346.22852124546512</v>
      </c>
      <c r="BX29" s="167">
        <v>4.480628113362636</v>
      </c>
      <c r="BY29" s="165">
        <v>1279.5851763047453</v>
      </c>
      <c r="BZ29" s="166">
        <v>987.67739995249963</v>
      </c>
      <c r="CA29" s="167">
        <v>6.1703309471254251</v>
      </c>
      <c r="CB29" s="165">
        <v>191.61573585059182</v>
      </c>
      <c r="CC29" s="166">
        <v>1368.562270924918</v>
      </c>
      <c r="CD29" s="167">
        <v>20.345273248837699</v>
      </c>
      <c r="CE29" s="165">
        <v>2041.9492554778205</v>
      </c>
      <c r="CF29" s="166">
        <v>1023.7999842199637</v>
      </c>
      <c r="CG29" s="167">
        <v>106.27968051509826</v>
      </c>
      <c r="CH29" s="165">
        <v>86.580179951844997</v>
      </c>
      <c r="CI29" s="166">
        <v>4455.0423616695616</v>
      </c>
      <c r="CJ29" s="167">
        <v>29.520251887253892</v>
      </c>
      <c r="CK29" s="165">
        <v>109.06627322291601</v>
      </c>
      <c r="CL29" s="166">
        <v>299.27249188864511</v>
      </c>
      <c r="CM29" s="167">
        <v>101.66069396618151</v>
      </c>
      <c r="CN29" s="165">
        <v>702.45425646388173</v>
      </c>
      <c r="CO29" s="166">
        <v>934.35046925977565</v>
      </c>
      <c r="CP29" s="167">
        <v>7.2734163758729018</v>
      </c>
    </row>
    <row r="30" spans="1:175" ht="15.75" x14ac:dyDescent="0.25">
      <c r="A30" s="3"/>
      <c r="B30" s="994"/>
      <c r="C30" s="56" t="s">
        <v>210</v>
      </c>
      <c r="D30" s="57"/>
      <c r="E30" s="323">
        <f t="shared" si="11"/>
        <v>14665.884731584529</v>
      </c>
      <c r="F30" s="323">
        <f t="shared" si="11"/>
        <v>25187.282357767363</v>
      </c>
      <c r="G30" s="323">
        <f t="shared" si="11"/>
        <v>4045.6885871975305</v>
      </c>
      <c r="H30" s="390">
        <f>PSoldvalidage86_91!H30/SUM(PSoldvalidage86_91!$H30:$J30)</f>
        <v>0.18506788608792962</v>
      </c>
      <c r="I30" s="390">
        <f>PSoldvalidage86_91!I30/SUM(PSoldvalidage86_91!$H30:$J30)</f>
        <v>0.78160549452532346</v>
      </c>
      <c r="J30" s="390">
        <f>PSoldvalidage86_91!J30/SUM(PSoldvalidage86_91!$H30:$J30)</f>
        <v>3.3326619386746963E-2</v>
      </c>
      <c r="K30" s="390">
        <f>PSoldvalidage86_91!K30/SUM(PSoldvalidage86_91!$K30:$M30)</f>
        <v>0.36696489006133037</v>
      </c>
      <c r="L30" s="390">
        <f>PSoldvalidage86_91!L30/SUM(PSoldvalidage86_91!$K30:$M30)</f>
        <v>0.60730016655260521</v>
      </c>
      <c r="M30" s="390">
        <f>PSoldvalidage86_91!M30/SUM(PSoldvalidage86_91!$K30:$M30)</f>
        <v>2.5734943386064475E-2</v>
      </c>
      <c r="N30" s="390">
        <f>PSoldvalidage86_91!N30/SUM(PSoldvalidage86_91!$N30:$P30)</f>
        <v>0.29941219299567939</v>
      </c>
      <c r="O30" s="390">
        <f>PSoldvalidage86_91!O30/SUM(PSoldvalidage86_91!$N30:$P30)</f>
        <v>0.63437576698572851</v>
      </c>
      <c r="P30" s="390">
        <f>PSoldvalidage86_91!P30/SUM(PSoldvalidage86_91!$N30:$P30)</f>
        <v>6.6212040018592086E-2</v>
      </c>
      <c r="Q30" s="390">
        <f>PSoldvalidage86_91!Q30/SUM(PSoldvalidage86_91!$Q30:$S30)</f>
        <v>0.35691172360677237</v>
      </c>
      <c r="R30" s="389">
        <f>PSoldvalidage86_91!R30/SUM(PSoldvalidage86_91!$Q30:$S30)</f>
        <v>0.55796329224071783</v>
      </c>
      <c r="S30" s="389">
        <f>PSoldvalidage86_91!S30/SUM(PSoldvalidage86_91!$Q30:$S30)</f>
        <v>8.512498415250995E-2</v>
      </c>
      <c r="T30" s="390">
        <f>PSoldvalidage86_91!T30/SUM(PSoldvalidage86_91!$T30:$V30)</f>
        <v>0.6224589424240663</v>
      </c>
      <c r="U30" s="389">
        <f>PSoldvalidage86_91!U30/SUM(PSoldvalidage86_91!$T30:$V30)</f>
        <v>0.33871659175433327</v>
      </c>
      <c r="V30" s="389">
        <f>PSoldvalidage86_91!V30/SUM(PSoldvalidage86_91!$T30:$V30)</f>
        <v>3.882446582160045E-2</v>
      </c>
      <c r="W30" s="390">
        <f>PSoldvalidage86_91!W30/SUM(PSoldvalidage86_91!$W30:$Y30)</f>
        <v>0.24867047739477469</v>
      </c>
      <c r="X30" s="390">
        <f>PSoldvalidage86_91!X30/SUM(PSoldvalidage86_91!$W30:$Y30)</f>
        <v>0.73398254997029611</v>
      </c>
      <c r="Y30" s="390">
        <f>PSoldvalidage86_91!Y30/SUM(PSoldvalidage86_91!$W30:$Y30)</f>
        <v>1.7346972634929205E-2</v>
      </c>
      <c r="Z30" s="390">
        <f>PSoldvalidage86_91!Z30/SUM(PSoldvalidage86_91!$Z30:$AB30)</f>
        <v>0.38453218440836562</v>
      </c>
      <c r="AA30" s="390">
        <f>PSoldvalidage86_91!AA30/SUM(PSoldvalidage86_91!$Z30:$AB30)</f>
        <v>0.35264658545422156</v>
      </c>
      <c r="AB30" s="390">
        <f>PSoldvalidage86_91!AB30/SUM(PSoldvalidage86_91!$Z30:$AB30)</f>
        <v>0.26282123013741276</v>
      </c>
      <c r="AC30" s="150"/>
      <c r="AD30" s="151"/>
      <c r="AE30" s="152"/>
      <c r="AF30" s="150"/>
      <c r="AG30" s="151"/>
      <c r="AH30" s="152"/>
      <c r="AI30" s="150"/>
      <c r="AJ30" s="151"/>
      <c r="AK30" s="152"/>
      <c r="AL30" s="150"/>
      <c r="AM30" s="151"/>
      <c r="AN30" s="152"/>
      <c r="AO30" s="150"/>
      <c r="AP30" s="151"/>
      <c r="AQ30" s="152"/>
      <c r="AR30" s="150"/>
      <c r="AS30" s="151"/>
      <c r="AT30" s="152"/>
      <c r="AU30" s="150"/>
      <c r="AV30" s="151"/>
      <c r="AW30" s="152"/>
      <c r="AX30" s="150"/>
      <c r="AY30" s="151"/>
      <c r="AZ30" s="152"/>
      <c r="BA30" s="150"/>
      <c r="BB30" s="151"/>
      <c r="BC30" s="152"/>
      <c r="BD30" s="150"/>
      <c r="BE30" s="151"/>
      <c r="BF30" s="152"/>
      <c r="BG30" s="150"/>
      <c r="BH30" s="151"/>
      <c r="BI30" s="152"/>
      <c r="BJ30" s="150">
        <v>7594.7251534165734</v>
      </c>
      <c r="BK30" s="151">
        <v>33391.340949393518</v>
      </c>
      <c r="BL30" s="152">
        <v>5397.5297395305734</v>
      </c>
      <c r="BM30" s="150">
        <v>8595.9623422619952</v>
      </c>
      <c r="BN30" s="151">
        <v>32424.629729047429</v>
      </c>
      <c r="BO30" s="152">
        <v>4874.3949570897903</v>
      </c>
      <c r="BP30" s="150">
        <v>11427.448891865144</v>
      </c>
      <c r="BQ30" s="151">
        <v>20933.939618531684</v>
      </c>
      <c r="BR30" s="152">
        <v>4060.8195473756468</v>
      </c>
      <c r="BS30" s="150">
        <v>18725.287171964173</v>
      </c>
      <c r="BT30" s="151">
        <v>34015.29539511897</v>
      </c>
      <c r="BU30" s="152">
        <v>6779.6347416507879</v>
      </c>
      <c r="BV30" s="150">
        <v>22287.350153849438</v>
      </c>
      <c r="BW30" s="151">
        <v>41175.006534713793</v>
      </c>
      <c r="BX30" s="152">
        <v>8339.8940026604378</v>
      </c>
      <c r="BY30" s="150">
        <v>13284.643630482076</v>
      </c>
      <c r="BZ30" s="151">
        <v>24550.3764107182</v>
      </c>
      <c r="CA30" s="152">
        <v>5355.9508548788872</v>
      </c>
      <c r="CB30" s="150">
        <v>14389.81167248681</v>
      </c>
      <c r="CC30" s="151">
        <v>15080.409598157945</v>
      </c>
      <c r="CD30" s="152">
        <v>1175.4276675704307</v>
      </c>
      <c r="CE30" s="150">
        <v>8701.7334695197915</v>
      </c>
      <c r="CF30" s="151">
        <v>19943.336887479505</v>
      </c>
      <c r="CG30" s="152">
        <v>1311.4818236803665</v>
      </c>
      <c r="CH30" s="150"/>
      <c r="CI30" s="151"/>
      <c r="CJ30" s="152"/>
      <c r="CK30" s="150"/>
      <c r="CL30" s="151"/>
      <c r="CM30" s="152"/>
      <c r="CN30" s="150"/>
      <c r="CO30" s="151"/>
      <c r="CP30" s="152"/>
      <c r="CS30" s="44" t="s">
        <v>229</v>
      </c>
      <c r="CT30" s="44">
        <v>0.03</v>
      </c>
      <c r="CU30" s="44">
        <v>0.03</v>
      </c>
      <c r="CV30" s="44">
        <v>0.03</v>
      </c>
      <c r="CW30" s="44">
        <v>0.03</v>
      </c>
      <c r="CX30" s="44">
        <v>0.03</v>
      </c>
      <c r="CY30" s="44">
        <v>0.03</v>
      </c>
      <c r="CZ30" s="44">
        <v>0.03</v>
      </c>
      <c r="DA30" s="44">
        <v>0.03</v>
      </c>
      <c r="DB30" s="44">
        <v>0.03</v>
      </c>
      <c r="DC30" s="44">
        <v>0.03</v>
      </c>
      <c r="DD30" s="44">
        <v>0.03</v>
      </c>
      <c r="DE30" s="44">
        <v>0.03</v>
      </c>
      <c r="DF30" s="44">
        <v>0.03</v>
      </c>
      <c r="DG30" s="44">
        <v>0.03</v>
      </c>
      <c r="DH30" s="44">
        <v>0.03</v>
      </c>
      <c r="DI30" s="44">
        <v>0.03</v>
      </c>
      <c r="DJ30" s="44">
        <v>0.03</v>
      </c>
      <c r="DK30" s="44">
        <v>0.03</v>
      </c>
      <c r="DL30" s="44">
        <v>0.03</v>
      </c>
      <c r="DM30" s="44">
        <v>0.03</v>
      </c>
      <c r="DN30" s="44">
        <v>0.03</v>
      </c>
      <c r="EV30" s="44">
        <v>0.54523154774813176</v>
      </c>
      <c r="EW30" s="44">
        <v>0.54523154774813176</v>
      </c>
      <c r="EX30" s="44">
        <v>0.54523154774813176</v>
      </c>
      <c r="EY30" s="44">
        <v>0.63140433709662125</v>
      </c>
      <c r="EZ30" s="44">
        <v>0.63140433709662125</v>
      </c>
      <c r="FA30" s="44">
        <v>0.63140433709662125</v>
      </c>
      <c r="FB30" s="44">
        <v>0.83449144455060875</v>
      </c>
      <c r="FC30" s="44">
        <v>0.83449144455060875</v>
      </c>
      <c r="FD30" s="44">
        <v>0.83449144455060875</v>
      </c>
      <c r="FE30" s="44">
        <v>0.76295989782059648</v>
      </c>
      <c r="FF30" s="44">
        <v>0.76295989782059648</v>
      </c>
      <c r="FG30" s="44">
        <v>0.76295989782059648</v>
      </c>
      <c r="FH30" s="44">
        <v>0.76444756878173903</v>
      </c>
      <c r="FI30" s="44">
        <v>0.76444756878173903</v>
      </c>
      <c r="FJ30" s="44">
        <v>0.76444756878173903</v>
      </c>
      <c r="FK30" s="44">
        <v>0.65234054337938374</v>
      </c>
      <c r="FL30" s="44">
        <v>0.65234054337938374</v>
      </c>
      <c r="FM30" s="44">
        <v>0.65234054337938374</v>
      </c>
      <c r="FN30" s="44">
        <v>0.80471971395982367</v>
      </c>
      <c r="FO30" s="44">
        <v>0.80471971395982367</v>
      </c>
      <c r="FP30" s="44">
        <v>0.80471971395982367</v>
      </c>
      <c r="FQ30" s="44">
        <v>0.78101930370183081</v>
      </c>
      <c r="FR30" s="44">
        <v>0.78101930370183081</v>
      </c>
      <c r="FS30" s="44">
        <v>0.78101930370183081</v>
      </c>
    </row>
    <row r="31" spans="1:175" ht="15.75" x14ac:dyDescent="0.25">
      <c r="A31" s="3"/>
      <c r="B31" s="995"/>
      <c r="C31" s="55" t="s">
        <v>201</v>
      </c>
      <c r="D31" s="50">
        <v>20</v>
      </c>
      <c r="E31" s="325">
        <f t="shared" si="11"/>
        <v>2083.4185276782669</v>
      </c>
      <c r="F31" s="325">
        <f t="shared" si="11"/>
        <v>3649.4508450745752</v>
      </c>
      <c r="G31" s="325">
        <f t="shared" si="11"/>
        <v>620.46518948539858</v>
      </c>
      <c r="H31" s="327">
        <f t="shared" ref="H31:AB31" si="48">H30*(1-CT30)</f>
        <v>0.17951584950529173</v>
      </c>
      <c r="I31" s="327">
        <f t="shared" si="48"/>
        <v>0.75815732968956373</v>
      </c>
      <c r="J31" s="327">
        <f t="shared" si="48"/>
        <v>3.2326820805144554E-2</v>
      </c>
      <c r="K31" s="327">
        <f t="shared" si="48"/>
        <v>0.35595594335949043</v>
      </c>
      <c r="L31" s="327">
        <f t="shared" si="48"/>
        <v>0.58908116155602708</v>
      </c>
      <c r="M31" s="327">
        <f t="shared" si="48"/>
        <v>2.4962895084482541E-2</v>
      </c>
      <c r="N31" s="327">
        <f t="shared" si="48"/>
        <v>0.29042982720580901</v>
      </c>
      <c r="O31" s="327">
        <f t="shared" si="48"/>
        <v>0.61534449397615665</v>
      </c>
      <c r="P31" s="327">
        <f t="shared" si="48"/>
        <v>6.4225678818034315E-2</v>
      </c>
      <c r="Q31" s="327">
        <f t="shared" si="48"/>
        <v>0.34620437189856917</v>
      </c>
      <c r="R31" s="327">
        <f t="shared" si="48"/>
        <v>0.54122439347349627</v>
      </c>
      <c r="S31" s="327">
        <f t="shared" si="48"/>
        <v>8.2571234627934656E-2</v>
      </c>
      <c r="T31" s="327">
        <f t="shared" si="48"/>
        <v>0.60378517415134425</v>
      </c>
      <c r="U31" s="327">
        <f t="shared" si="48"/>
        <v>0.32855509400170324</v>
      </c>
      <c r="V31" s="327">
        <f t="shared" si="48"/>
        <v>3.7659731846952434E-2</v>
      </c>
      <c r="W31" s="327">
        <f t="shared" si="48"/>
        <v>0.24121036307293145</v>
      </c>
      <c r="X31" s="327">
        <f t="shared" si="48"/>
        <v>0.71196307347118726</v>
      </c>
      <c r="Y31" s="327">
        <f t="shared" si="48"/>
        <v>1.6826563455881328E-2</v>
      </c>
      <c r="Z31" s="327">
        <f t="shared" si="48"/>
        <v>0.37299621887611462</v>
      </c>
      <c r="AA31" s="327">
        <f t="shared" si="48"/>
        <v>0.34206718789059493</v>
      </c>
      <c r="AB31" s="331">
        <f t="shared" si="48"/>
        <v>0.25493659323329038</v>
      </c>
      <c r="AC31" s="153"/>
      <c r="AD31" s="154"/>
      <c r="AE31" s="155"/>
      <c r="AF31" s="153"/>
      <c r="AG31" s="154"/>
      <c r="AH31" s="155"/>
      <c r="AI31" s="153"/>
      <c r="AJ31" s="154"/>
      <c r="AK31" s="155"/>
      <c r="AL31" s="153"/>
      <c r="AM31" s="154"/>
      <c r="AN31" s="155"/>
      <c r="AO31" s="153"/>
      <c r="AP31" s="154"/>
      <c r="AQ31" s="155"/>
      <c r="AR31" s="153"/>
      <c r="AS31" s="154"/>
      <c r="AT31" s="155"/>
      <c r="AU31" s="153"/>
      <c r="AV31" s="154"/>
      <c r="AW31" s="155"/>
      <c r="AX31" s="153"/>
      <c r="AY31" s="154"/>
      <c r="AZ31" s="155"/>
      <c r="BA31" s="153"/>
      <c r="BB31" s="154"/>
      <c r="BC31" s="155"/>
      <c r="BD31" s="153"/>
      <c r="BE31" s="154"/>
      <c r="BF31" s="155"/>
      <c r="BG31" s="153"/>
      <c r="BH31" s="154"/>
      <c r="BI31" s="155"/>
      <c r="BJ31" s="153">
        <f t="shared" ref="BJ31:CP31" si="49">BJ30*(1-EV30)</f>
        <v>3453.8414032975875</v>
      </c>
      <c r="BK31" s="154">
        <f t="shared" si="49"/>
        <v>15185.328442170119</v>
      </c>
      <c r="BL31" s="155">
        <f t="shared" si="49"/>
        <v>2454.6262456297482</v>
      </c>
      <c r="BM31" s="153">
        <f t="shared" si="49"/>
        <v>3168.4344378385404</v>
      </c>
      <c r="BN31" s="154">
        <f t="shared" si="49"/>
        <v>11951.577889374839</v>
      </c>
      <c r="BO31" s="155">
        <f t="shared" si="49"/>
        <v>1796.6808404613976</v>
      </c>
      <c r="BP31" s="153">
        <f t="shared" si="49"/>
        <v>1891.3405585643468</v>
      </c>
      <c r="BQ31" s="154">
        <f t="shared" si="49"/>
        <v>3464.7461061279596</v>
      </c>
      <c r="BR31" s="155">
        <f t="shared" si="49"/>
        <v>672.10037722679408</v>
      </c>
      <c r="BS31" s="153">
        <f t="shared" si="49"/>
        <v>4438.6439845810619</v>
      </c>
      <c r="BT31" s="154">
        <f t="shared" si="49"/>
        <v>8062.9890961215951</v>
      </c>
      <c r="BU31" s="155">
        <f t="shared" si="49"/>
        <v>1607.0453118999367</v>
      </c>
      <c r="BV31" s="153">
        <f t="shared" si="49"/>
        <v>5249.8395141519177</v>
      </c>
      <c r="BW31" s="154">
        <f t="shared" si="49"/>
        <v>9698.8728946796164</v>
      </c>
      <c r="BX31" s="155">
        <f t="shared" si="49"/>
        <v>1964.48230842926</v>
      </c>
      <c r="BY31" s="153">
        <f t="shared" si="49"/>
        <v>4618.5319859719293</v>
      </c>
      <c r="BZ31" s="154">
        <f t="shared" si="49"/>
        <v>8535.1705227818838</v>
      </c>
      <c r="CA31" s="155">
        <f t="shared" si="49"/>
        <v>1862.0469638939192</v>
      </c>
      <c r="CB31" s="153">
        <f t="shared" si="49"/>
        <v>2810.0465394674925</v>
      </c>
      <c r="CC31" s="154">
        <f t="shared" si="49"/>
        <v>2944.906699931304</v>
      </c>
      <c r="CD31" s="155">
        <f t="shared" si="49"/>
        <v>229.53785114269101</v>
      </c>
      <c r="CE31" s="153">
        <f t="shared" si="49"/>
        <v>1905.5116541565276</v>
      </c>
      <c r="CF31" s="154">
        <f t="shared" si="49"/>
        <v>4367.2057981292246</v>
      </c>
      <c r="CG31" s="155">
        <f t="shared" si="49"/>
        <v>287.1892029319194</v>
      </c>
      <c r="CH31" s="153">
        <f t="shared" si="49"/>
        <v>0</v>
      </c>
      <c r="CI31" s="154">
        <f t="shared" si="49"/>
        <v>0</v>
      </c>
      <c r="CJ31" s="155">
        <f t="shared" si="49"/>
        <v>0</v>
      </c>
      <c r="CK31" s="153">
        <f t="shared" si="49"/>
        <v>0</v>
      </c>
      <c r="CL31" s="154">
        <f t="shared" si="49"/>
        <v>0</v>
      </c>
      <c r="CM31" s="155">
        <f t="shared" si="49"/>
        <v>0</v>
      </c>
      <c r="CN31" s="153">
        <f t="shared" si="49"/>
        <v>0</v>
      </c>
      <c r="CO31" s="154">
        <f t="shared" si="49"/>
        <v>0</v>
      </c>
      <c r="CP31" s="155">
        <f t="shared" si="49"/>
        <v>0</v>
      </c>
    </row>
    <row r="32" spans="1:175" ht="16.5" thickBot="1" x14ac:dyDescent="0.3">
      <c r="A32" s="3"/>
      <c r="B32" s="996"/>
      <c r="C32" s="58" t="s">
        <v>202</v>
      </c>
      <c r="D32" s="52">
        <v>21</v>
      </c>
      <c r="E32" s="328">
        <f t="shared" si="11"/>
        <v>6297.0870332271788</v>
      </c>
      <c r="F32" s="328">
        <f t="shared" si="11"/>
        <v>10743.281930792489</v>
      </c>
      <c r="G32" s="328">
        <f t="shared" si="11"/>
        <v>1691.3568603417618</v>
      </c>
      <c r="H32" s="330">
        <f t="shared" ref="H32:J32" si="50">H30-H31</f>
        <v>5.5520365826378926E-3</v>
      </c>
      <c r="I32" s="330">
        <f t="shared" si="50"/>
        <v>2.3448164835759733E-2</v>
      </c>
      <c r="J32" s="330">
        <f t="shared" si="50"/>
        <v>9.9979858160240825E-4</v>
      </c>
      <c r="K32" s="330">
        <f t="shared" ref="K32:AB32" si="51">K30-K31</f>
        <v>1.1008946701839939E-2</v>
      </c>
      <c r="L32" s="330">
        <f t="shared" si="51"/>
        <v>1.8219004996578136E-2</v>
      </c>
      <c r="M32" s="330">
        <f t="shared" si="51"/>
        <v>7.7204830158193391E-4</v>
      </c>
      <c r="N32" s="330">
        <f t="shared" si="51"/>
        <v>8.9823657898703835E-3</v>
      </c>
      <c r="O32" s="330">
        <f t="shared" si="51"/>
        <v>1.9031273009571859E-2</v>
      </c>
      <c r="P32" s="330">
        <f t="shared" si="51"/>
        <v>1.9863612005577708E-3</v>
      </c>
      <c r="Q32" s="330">
        <f t="shared" si="51"/>
        <v>1.0707351708203194E-2</v>
      </c>
      <c r="R32" s="330">
        <f t="shared" si="51"/>
        <v>1.6738898767221566E-2</v>
      </c>
      <c r="S32" s="330">
        <f t="shared" si="51"/>
        <v>2.5537495245752939E-3</v>
      </c>
      <c r="T32" s="330">
        <f t="shared" si="51"/>
        <v>1.8673768272722047E-2</v>
      </c>
      <c r="U32" s="330">
        <f t="shared" si="51"/>
        <v>1.0161497752630033E-2</v>
      </c>
      <c r="V32" s="330">
        <f t="shared" si="51"/>
        <v>1.1647339746480162E-3</v>
      </c>
      <c r="W32" s="330">
        <f t="shared" si="51"/>
        <v>7.4601143218432364E-3</v>
      </c>
      <c r="X32" s="330">
        <f t="shared" si="51"/>
        <v>2.2019476499108848E-2</v>
      </c>
      <c r="Y32" s="330">
        <f t="shared" si="51"/>
        <v>5.2040917904787667E-4</v>
      </c>
      <c r="Z32" s="330">
        <f t="shared" si="51"/>
        <v>1.1535965532251002E-2</v>
      </c>
      <c r="AA32" s="330">
        <f t="shared" si="51"/>
        <v>1.0579397563626636E-2</v>
      </c>
      <c r="AB32" s="332">
        <f t="shared" si="51"/>
        <v>7.8846369041223885E-3</v>
      </c>
      <c r="AC32" s="156"/>
      <c r="AD32" s="157"/>
      <c r="AE32" s="158"/>
      <c r="AF32" s="156"/>
      <c r="AG32" s="157"/>
      <c r="AH32" s="158"/>
      <c r="AI32" s="156"/>
      <c r="AJ32" s="157"/>
      <c r="AK32" s="158"/>
      <c r="AL32" s="156"/>
      <c r="AM32" s="157"/>
      <c r="AN32" s="158"/>
      <c r="AO32" s="156"/>
      <c r="AP32" s="157"/>
      <c r="AQ32" s="158"/>
      <c r="AR32" s="156"/>
      <c r="AS32" s="157"/>
      <c r="AT32" s="158"/>
      <c r="AU32" s="156"/>
      <c r="AV32" s="157"/>
      <c r="AW32" s="158"/>
      <c r="AX32" s="156"/>
      <c r="AY32" s="157"/>
      <c r="AZ32" s="158"/>
      <c r="BA32" s="156"/>
      <c r="BB32" s="157"/>
      <c r="BC32" s="158"/>
      <c r="BD32" s="156"/>
      <c r="BE32" s="157"/>
      <c r="BF32" s="158"/>
      <c r="BG32" s="156"/>
      <c r="BH32" s="157"/>
      <c r="BI32" s="158"/>
      <c r="BJ32" s="156">
        <f t="shared" ref="BJ32:CP32" si="52">BJ30-BJ31</f>
        <v>4140.8837501189864</v>
      </c>
      <c r="BK32" s="157">
        <f t="shared" si="52"/>
        <v>18206.0125072234</v>
      </c>
      <c r="BL32" s="158">
        <f t="shared" si="52"/>
        <v>2942.9034939008252</v>
      </c>
      <c r="BM32" s="156">
        <f t="shared" si="52"/>
        <v>5427.5279044234549</v>
      </c>
      <c r="BN32" s="157">
        <f t="shared" si="52"/>
        <v>20473.051839672589</v>
      </c>
      <c r="BO32" s="158">
        <f t="shared" si="52"/>
        <v>3077.7141166283927</v>
      </c>
      <c r="BP32" s="156">
        <f t="shared" si="52"/>
        <v>9536.1083333007973</v>
      </c>
      <c r="BQ32" s="157">
        <f t="shared" si="52"/>
        <v>17469.193512403723</v>
      </c>
      <c r="BR32" s="158">
        <f t="shared" si="52"/>
        <v>3388.7191701488528</v>
      </c>
      <c r="BS32" s="156">
        <f t="shared" si="52"/>
        <v>14286.643187383112</v>
      </c>
      <c r="BT32" s="157">
        <f t="shared" si="52"/>
        <v>25952.306298997377</v>
      </c>
      <c r="BU32" s="158">
        <f t="shared" si="52"/>
        <v>5172.5894297508512</v>
      </c>
      <c r="BV32" s="156">
        <f t="shared" si="52"/>
        <v>17037.510639697521</v>
      </c>
      <c r="BW32" s="157">
        <f t="shared" si="52"/>
        <v>31476.133640034175</v>
      </c>
      <c r="BX32" s="158">
        <f t="shared" si="52"/>
        <v>6375.4116942311775</v>
      </c>
      <c r="BY32" s="156">
        <f t="shared" si="52"/>
        <v>8666.111644510147</v>
      </c>
      <c r="BZ32" s="157">
        <f t="shared" si="52"/>
        <v>16015.205887936316</v>
      </c>
      <c r="CA32" s="158">
        <f t="shared" si="52"/>
        <v>3493.9038909849678</v>
      </c>
      <c r="CB32" s="156">
        <f t="shared" si="52"/>
        <v>11579.765133019318</v>
      </c>
      <c r="CC32" s="157">
        <f t="shared" si="52"/>
        <v>12135.502898226641</v>
      </c>
      <c r="CD32" s="158">
        <f t="shared" si="52"/>
        <v>945.88981642773967</v>
      </c>
      <c r="CE32" s="156">
        <f t="shared" si="52"/>
        <v>6796.2218153632639</v>
      </c>
      <c r="CF32" s="157">
        <f t="shared" si="52"/>
        <v>15576.131089350281</v>
      </c>
      <c r="CG32" s="158">
        <f t="shared" si="52"/>
        <v>1024.292620748447</v>
      </c>
      <c r="CH32" s="156">
        <f t="shared" si="52"/>
        <v>0</v>
      </c>
      <c r="CI32" s="157">
        <f t="shared" si="52"/>
        <v>0</v>
      </c>
      <c r="CJ32" s="158">
        <f t="shared" si="52"/>
        <v>0</v>
      </c>
      <c r="CK32" s="156">
        <f t="shared" si="52"/>
        <v>0</v>
      </c>
      <c r="CL32" s="157">
        <f t="shared" si="52"/>
        <v>0</v>
      </c>
      <c r="CM32" s="158">
        <f t="shared" si="52"/>
        <v>0</v>
      </c>
      <c r="CN32" s="156">
        <f t="shared" si="52"/>
        <v>0</v>
      </c>
      <c r="CO32" s="157">
        <f t="shared" si="52"/>
        <v>0</v>
      </c>
      <c r="CP32" s="158">
        <f t="shared" si="52"/>
        <v>0</v>
      </c>
    </row>
    <row r="33" spans="1:175" ht="15.75" x14ac:dyDescent="0.25">
      <c r="A33" s="3"/>
      <c r="B33" s="994"/>
      <c r="C33" s="53" t="s">
        <v>211</v>
      </c>
      <c r="D33" s="54"/>
      <c r="E33" s="325">
        <f t="shared" si="11"/>
        <v>614.70252629197489</v>
      </c>
      <c r="F33" s="325">
        <f t="shared" si="11"/>
        <v>910.57742910519801</v>
      </c>
      <c r="G33" s="325">
        <f t="shared" si="11"/>
        <v>31.22828338546757</v>
      </c>
      <c r="H33" s="390">
        <f>PSoldvalidage86_91!H33/SUM(PSoldvalidage86_91!$H33:$J33)</f>
        <v>0.81395039971428262</v>
      </c>
      <c r="I33" s="390">
        <f>PSoldvalidage86_91!I33/SUM(PSoldvalidage86_91!$H33:$J33)</f>
        <v>0.18090695872641624</v>
      </c>
      <c r="J33" s="390">
        <f>PSoldvalidage86_91!J33/SUM(PSoldvalidage86_91!$H33:$J33)</f>
        <v>5.1426415593010671E-3</v>
      </c>
      <c r="K33" s="390">
        <f>PSoldvalidage86_91!K33/SUM(PSoldvalidage86_91!$K33:$M33)</f>
        <v>0.81395039971428274</v>
      </c>
      <c r="L33" s="390">
        <f>PSoldvalidage86_91!L33/SUM(PSoldvalidage86_91!$K33:$M33)</f>
        <v>0.18090695872641627</v>
      </c>
      <c r="M33" s="390">
        <f>PSoldvalidage86_91!M33/SUM(PSoldvalidage86_91!$K33:$M33)</f>
        <v>5.142641559301068E-3</v>
      </c>
      <c r="N33" s="390">
        <f>PSoldvalidage86_91!N33/SUM(PSoldvalidage86_91!$N33:$P33)</f>
        <v>0.81395039971428285</v>
      </c>
      <c r="O33" s="390">
        <f>PSoldvalidage86_91!O33/SUM(PSoldvalidage86_91!$N33:$P33)</f>
        <v>0.18090695872641627</v>
      </c>
      <c r="P33" s="390">
        <f>PSoldvalidage86_91!P33/SUM(PSoldvalidage86_91!$N33:$P33)</f>
        <v>5.1426415593010689E-3</v>
      </c>
      <c r="Q33" s="390">
        <f>PSoldvalidage86_91!Q33/SUM(PSoldvalidage86_91!$Q33:$S33)</f>
        <v>0.81395039971428274</v>
      </c>
      <c r="R33" s="389">
        <f>PSoldvalidage86_91!R33/SUM(PSoldvalidage86_91!$Q33:$S33)</f>
        <v>0.18090695872641621</v>
      </c>
      <c r="S33" s="389">
        <f>PSoldvalidage86_91!S33/SUM(PSoldvalidage86_91!$Q33:$S33)</f>
        <v>5.142641559301068E-3</v>
      </c>
      <c r="T33" s="390">
        <f>PSoldvalidage86_91!T33/SUM(PSoldvalidage86_91!$T33:$V33)</f>
        <v>0.81395039971428274</v>
      </c>
      <c r="U33" s="389">
        <f>PSoldvalidage86_91!U33/SUM(PSoldvalidage86_91!$T33:$V33)</f>
        <v>0.18090695872641621</v>
      </c>
      <c r="V33" s="389">
        <f>PSoldvalidage86_91!V33/SUM(PSoldvalidage86_91!$T33:$V33)</f>
        <v>5.142641559301068E-3</v>
      </c>
      <c r="W33" s="390">
        <f>PSoldvalidage86_91!W33/SUM(PSoldvalidage86_91!$W33:$Y33)</f>
        <v>0.81395039971428262</v>
      </c>
      <c r="X33" s="390">
        <f>PSoldvalidage86_91!X33/SUM(PSoldvalidage86_91!$W33:$Y33)</f>
        <v>0.18090695872641624</v>
      </c>
      <c r="Y33" s="390">
        <f>PSoldvalidage86_91!Y33/SUM(PSoldvalidage86_91!$W33:$Y33)</f>
        <v>5.142641559301068E-3</v>
      </c>
      <c r="Z33" s="390">
        <f>PSoldvalidage86_91!Z33/SUM(PSoldvalidage86_91!$Z33:$AB33)</f>
        <v>0.81395039971428285</v>
      </c>
      <c r="AA33" s="390">
        <f>PSoldvalidage86_91!AA33/SUM(PSoldvalidage86_91!$Z33:$AB33)</f>
        <v>0.18090695872641624</v>
      </c>
      <c r="AB33" s="390">
        <f>PSoldvalidage86_91!AB33/SUM(PSoldvalidage86_91!$Z33:$AB33)</f>
        <v>5.1426415593010689E-3</v>
      </c>
      <c r="AC33" s="150"/>
      <c r="AD33" s="151"/>
      <c r="AE33" s="152"/>
      <c r="AF33" s="150"/>
      <c r="AG33" s="151"/>
      <c r="AH33" s="152"/>
      <c r="AI33" s="150"/>
      <c r="AJ33" s="151"/>
      <c r="AK33" s="152"/>
      <c r="AL33" s="150"/>
      <c r="AM33" s="151"/>
      <c r="AN33" s="152"/>
      <c r="AO33" s="150"/>
      <c r="AP33" s="151"/>
      <c r="AQ33" s="152"/>
      <c r="AR33" s="150"/>
      <c r="AS33" s="151"/>
      <c r="AT33" s="152"/>
      <c r="AU33" s="150"/>
      <c r="AV33" s="151"/>
      <c r="AW33" s="152"/>
      <c r="AX33" s="150"/>
      <c r="AY33" s="151"/>
      <c r="AZ33" s="152"/>
      <c r="BA33" s="150"/>
      <c r="BB33" s="151"/>
      <c r="BC33" s="152"/>
      <c r="BD33" s="150"/>
      <c r="BE33" s="151"/>
      <c r="BF33" s="152"/>
      <c r="BG33" s="150"/>
      <c r="BH33" s="151"/>
      <c r="BI33" s="152"/>
      <c r="BJ33" s="150">
        <v>630.5120553075335</v>
      </c>
      <c r="BK33" s="151">
        <v>140.13632575899857</v>
      </c>
      <c r="BL33" s="152">
        <v>3.9836549013343494</v>
      </c>
      <c r="BM33" s="150">
        <v>1015.9145648177649</v>
      </c>
      <c r="BN33" s="151">
        <v>225.79510288534294</v>
      </c>
      <c r="BO33" s="152">
        <v>6.4186766952446037</v>
      </c>
      <c r="BP33" s="150">
        <v>1012.2862985148444</v>
      </c>
      <c r="BQ33" s="151">
        <v>224.98869180360958</v>
      </c>
      <c r="BR33" s="152">
        <v>6.3957528499044445</v>
      </c>
      <c r="BS33" s="150">
        <v>593.00436316719367</v>
      </c>
      <c r="BT33" s="151">
        <v>1118.62186688357</v>
      </c>
      <c r="BU33" s="152">
        <v>53.909487560653965</v>
      </c>
      <c r="BV33" s="150">
        <v>1320.6614472058195</v>
      </c>
      <c r="BW33" s="151">
        <v>871.63655515584071</v>
      </c>
      <c r="BX33" s="152">
        <v>56.599776308820822</v>
      </c>
      <c r="BY33" s="150">
        <v>106.82568691550944</v>
      </c>
      <c r="BZ33" s="151">
        <v>1099.9089245374673</v>
      </c>
      <c r="CA33" s="152">
        <v>11.869520768389938</v>
      </c>
      <c r="CB33" s="150">
        <v>492.56329158855755</v>
      </c>
      <c r="CC33" s="151">
        <v>489.16630337070541</v>
      </c>
      <c r="CD33" s="152">
        <v>13.587952871408483</v>
      </c>
      <c r="CE33" s="150">
        <v>538.75967945801312</v>
      </c>
      <c r="CF33" s="151">
        <v>1181.5979333567786</v>
      </c>
      <c r="CG33" s="152">
        <v>42.855883593251036</v>
      </c>
      <c r="CH33" s="150"/>
      <c r="CI33" s="151"/>
      <c r="CJ33" s="152"/>
      <c r="CK33" s="150"/>
      <c r="CL33" s="151"/>
      <c r="CM33" s="152"/>
      <c r="CN33" s="150"/>
      <c r="CO33" s="151"/>
      <c r="CP33" s="152"/>
      <c r="CS33" s="44" t="s">
        <v>211</v>
      </c>
      <c r="CT33" s="44">
        <v>0.03</v>
      </c>
      <c r="CU33" s="44">
        <v>0.03</v>
      </c>
      <c r="CV33" s="44">
        <v>0.03</v>
      </c>
      <c r="CW33" s="44">
        <v>0.03</v>
      </c>
      <c r="CX33" s="44">
        <v>0.03</v>
      </c>
      <c r="CY33" s="44">
        <v>0.03</v>
      </c>
      <c r="CZ33" s="44">
        <v>0.03</v>
      </c>
      <c r="DA33" s="44">
        <v>0.03</v>
      </c>
      <c r="DB33" s="44">
        <v>0.03</v>
      </c>
      <c r="DC33" s="44">
        <v>0.03</v>
      </c>
      <c r="DD33" s="44">
        <v>0.03</v>
      </c>
      <c r="DE33" s="44">
        <v>0.03</v>
      </c>
      <c r="DF33" s="44">
        <v>0.03</v>
      </c>
      <c r="DG33" s="44">
        <v>0.03</v>
      </c>
      <c r="DH33" s="44">
        <v>0.03</v>
      </c>
      <c r="DI33" s="44">
        <v>0.03</v>
      </c>
      <c r="DJ33" s="44">
        <v>0.03</v>
      </c>
      <c r="DK33" s="44">
        <v>0.03</v>
      </c>
      <c r="DL33" s="44">
        <v>0.03</v>
      </c>
      <c r="DM33" s="44">
        <v>0.03</v>
      </c>
      <c r="DN33" s="44">
        <v>0.03</v>
      </c>
      <c r="EV33" s="44">
        <v>1</v>
      </c>
      <c r="EW33" s="44">
        <v>1</v>
      </c>
      <c r="EX33" s="44">
        <v>1</v>
      </c>
      <c r="EY33" s="44">
        <v>1</v>
      </c>
      <c r="EZ33" s="44">
        <v>1</v>
      </c>
      <c r="FA33" s="44">
        <v>1</v>
      </c>
      <c r="FB33" s="44">
        <v>1</v>
      </c>
      <c r="FC33" s="44">
        <v>1</v>
      </c>
      <c r="FD33" s="44">
        <v>1</v>
      </c>
      <c r="FE33" s="44">
        <v>1</v>
      </c>
      <c r="FF33" s="44">
        <v>1</v>
      </c>
      <c r="FG33" s="44">
        <v>1</v>
      </c>
      <c r="FH33" s="44">
        <v>1</v>
      </c>
      <c r="FI33" s="44">
        <v>1</v>
      </c>
      <c r="FJ33" s="44">
        <v>1</v>
      </c>
      <c r="FK33" s="44">
        <v>1</v>
      </c>
      <c r="FL33" s="44">
        <v>1</v>
      </c>
      <c r="FM33" s="44">
        <v>1</v>
      </c>
      <c r="FN33" s="44">
        <v>1</v>
      </c>
      <c r="FO33" s="44">
        <v>1</v>
      </c>
      <c r="FP33" s="44">
        <v>1</v>
      </c>
      <c r="FQ33" s="44">
        <v>1</v>
      </c>
      <c r="FR33" s="44">
        <v>1</v>
      </c>
      <c r="FS33" s="44">
        <v>1</v>
      </c>
    </row>
    <row r="34" spans="1:175" ht="15.75" x14ac:dyDescent="0.25">
      <c r="A34" s="3"/>
      <c r="B34" s="995"/>
      <c r="C34" s="55" t="s">
        <v>201</v>
      </c>
      <c r="D34" s="50">
        <v>22</v>
      </c>
      <c r="E34" s="325">
        <f t="shared" si="11"/>
        <v>0</v>
      </c>
      <c r="F34" s="325">
        <f t="shared" si="11"/>
        <v>0</v>
      </c>
      <c r="G34" s="325">
        <f t="shared" si="11"/>
        <v>0</v>
      </c>
      <c r="H34" s="327">
        <f t="shared" ref="H34:AB34" si="53">H33*(1-CT33)</f>
        <v>0.7895318877228541</v>
      </c>
      <c r="I34" s="327">
        <f t="shared" si="53"/>
        <v>0.17547974996462376</v>
      </c>
      <c r="J34" s="327">
        <f t="shared" si="53"/>
        <v>4.9883623125220348E-3</v>
      </c>
      <c r="K34" s="327">
        <f t="shared" si="53"/>
        <v>0.78953188772285421</v>
      </c>
      <c r="L34" s="327">
        <f t="shared" si="53"/>
        <v>0.17547974996462379</v>
      </c>
      <c r="M34" s="327">
        <f t="shared" si="53"/>
        <v>4.9883623125220357E-3</v>
      </c>
      <c r="N34" s="327">
        <f t="shared" si="53"/>
        <v>0.78953188772285432</v>
      </c>
      <c r="O34" s="327">
        <f t="shared" si="53"/>
        <v>0.17547974996462379</v>
      </c>
      <c r="P34" s="327">
        <f t="shared" si="53"/>
        <v>4.9883623125220366E-3</v>
      </c>
      <c r="Q34" s="327">
        <f t="shared" si="53"/>
        <v>0.78953188772285421</v>
      </c>
      <c r="R34" s="327">
        <f t="shared" si="53"/>
        <v>0.17547974996462373</v>
      </c>
      <c r="S34" s="327">
        <f t="shared" si="53"/>
        <v>4.9883623125220357E-3</v>
      </c>
      <c r="T34" s="327">
        <f t="shared" si="53"/>
        <v>0.78953188772285421</v>
      </c>
      <c r="U34" s="327">
        <f t="shared" si="53"/>
        <v>0.17547974996462373</v>
      </c>
      <c r="V34" s="327">
        <f t="shared" si="53"/>
        <v>4.9883623125220357E-3</v>
      </c>
      <c r="W34" s="327">
        <f t="shared" si="53"/>
        <v>0.7895318877228541</v>
      </c>
      <c r="X34" s="327">
        <f t="shared" si="53"/>
        <v>0.17547974996462376</v>
      </c>
      <c r="Y34" s="327">
        <f t="shared" si="53"/>
        <v>4.9883623125220357E-3</v>
      </c>
      <c r="Z34" s="327">
        <f t="shared" si="53"/>
        <v>0.78953188772285432</v>
      </c>
      <c r="AA34" s="327">
        <f t="shared" si="53"/>
        <v>0.17547974996462376</v>
      </c>
      <c r="AB34" s="327">
        <f t="shared" si="53"/>
        <v>4.9883623125220366E-3</v>
      </c>
      <c r="AC34" s="153"/>
      <c r="AD34" s="154"/>
      <c r="AE34" s="155"/>
      <c r="AF34" s="153"/>
      <c r="AG34" s="154"/>
      <c r="AH34" s="155"/>
      <c r="AI34" s="153"/>
      <c r="AJ34" s="154"/>
      <c r="AK34" s="155"/>
      <c r="AL34" s="153"/>
      <c r="AM34" s="154"/>
      <c r="AN34" s="155"/>
      <c r="AO34" s="153"/>
      <c r="AP34" s="154"/>
      <c r="AQ34" s="155"/>
      <c r="AR34" s="153"/>
      <c r="AS34" s="154"/>
      <c r="AT34" s="155"/>
      <c r="AU34" s="153"/>
      <c r="AV34" s="154"/>
      <c r="AW34" s="155"/>
      <c r="AX34" s="153"/>
      <c r="AY34" s="154"/>
      <c r="AZ34" s="155"/>
      <c r="BA34" s="153"/>
      <c r="BB34" s="154"/>
      <c r="BC34" s="155"/>
      <c r="BD34" s="153"/>
      <c r="BE34" s="154"/>
      <c r="BF34" s="155"/>
      <c r="BG34" s="153"/>
      <c r="BH34" s="154"/>
      <c r="BI34" s="155"/>
      <c r="BJ34" s="153">
        <f t="shared" ref="BJ34:CP34" si="54">BJ33*(1-EV33)</f>
        <v>0</v>
      </c>
      <c r="BK34" s="154">
        <f t="shared" si="54"/>
        <v>0</v>
      </c>
      <c r="BL34" s="155">
        <f t="shared" si="54"/>
        <v>0</v>
      </c>
      <c r="BM34" s="153">
        <f t="shared" si="54"/>
        <v>0</v>
      </c>
      <c r="BN34" s="154">
        <f t="shared" si="54"/>
        <v>0</v>
      </c>
      <c r="BO34" s="155">
        <f t="shared" si="54"/>
        <v>0</v>
      </c>
      <c r="BP34" s="153">
        <f t="shared" si="54"/>
        <v>0</v>
      </c>
      <c r="BQ34" s="154">
        <f t="shared" si="54"/>
        <v>0</v>
      </c>
      <c r="BR34" s="155">
        <f t="shared" si="54"/>
        <v>0</v>
      </c>
      <c r="BS34" s="153">
        <f t="shared" si="54"/>
        <v>0</v>
      </c>
      <c r="BT34" s="154">
        <f t="shared" si="54"/>
        <v>0</v>
      </c>
      <c r="BU34" s="155">
        <f t="shared" si="54"/>
        <v>0</v>
      </c>
      <c r="BV34" s="153">
        <f t="shared" si="54"/>
        <v>0</v>
      </c>
      <c r="BW34" s="154">
        <f t="shared" si="54"/>
        <v>0</v>
      </c>
      <c r="BX34" s="155">
        <f t="shared" si="54"/>
        <v>0</v>
      </c>
      <c r="BY34" s="153">
        <f t="shared" si="54"/>
        <v>0</v>
      </c>
      <c r="BZ34" s="154">
        <f t="shared" si="54"/>
        <v>0</v>
      </c>
      <c r="CA34" s="155">
        <f t="shared" si="54"/>
        <v>0</v>
      </c>
      <c r="CB34" s="153">
        <f t="shared" si="54"/>
        <v>0</v>
      </c>
      <c r="CC34" s="154">
        <f t="shared" si="54"/>
        <v>0</v>
      </c>
      <c r="CD34" s="155">
        <f t="shared" si="54"/>
        <v>0</v>
      </c>
      <c r="CE34" s="153">
        <f t="shared" si="54"/>
        <v>0</v>
      </c>
      <c r="CF34" s="154">
        <f t="shared" si="54"/>
        <v>0</v>
      </c>
      <c r="CG34" s="155">
        <f t="shared" si="54"/>
        <v>0</v>
      </c>
      <c r="CH34" s="153">
        <f t="shared" si="54"/>
        <v>0</v>
      </c>
      <c r="CI34" s="154">
        <f t="shared" si="54"/>
        <v>0</v>
      </c>
      <c r="CJ34" s="155">
        <f t="shared" si="54"/>
        <v>0</v>
      </c>
      <c r="CK34" s="153">
        <f t="shared" si="54"/>
        <v>0</v>
      </c>
      <c r="CL34" s="154">
        <f t="shared" si="54"/>
        <v>0</v>
      </c>
      <c r="CM34" s="155">
        <f t="shared" si="54"/>
        <v>0</v>
      </c>
      <c r="CN34" s="153">
        <f t="shared" si="54"/>
        <v>0</v>
      </c>
      <c r="CO34" s="154">
        <f t="shared" si="54"/>
        <v>0</v>
      </c>
      <c r="CP34" s="155">
        <f t="shared" si="54"/>
        <v>0</v>
      </c>
    </row>
    <row r="35" spans="1:175" ht="16.5" thickBot="1" x14ac:dyDescent="0.3">
      <c r="A35" s="168" t="s">
        <v>742</v>
      </c>
      <c r="B35" s="996"/>
      <c r="C35" s="55" t="s">
        <v>202</v>
      </c>
      <c r="D35" s="50">
        <v>23</v>
      </c>
      <c r="E35" s="325">
        <f t="shared" si="11"/>
        <v>351.2585864525571</v>
      </c>
      <c r="F35" s="325">
        <f t="shared" si="11"/>
        <v>520.32995948868461</v>
      </c>
      <c r="G35" s="325">
        <f t="shared" si="11"/>
        <v>17.844733363124327</v>
      </c>
      <c r="H35" s="330">
        <f t="shared" ref="H35:J35" si="55">H33-H34</f>
        <v>2.4418511991428526E-2</v>
      </c>
      <c r="I35" s="327">
        <f t="shared" si="55"/>
        <v>5.4272087617924791E-3</v>
      </c>
      <c r="J35" s="327">
        <f t="shared" si="55"/>
        <v>1.5427924677903233E-4</v>
      </c>
      <c r="K35" s="330">
        <f t="shared" ref="K35:AB35" si="56">K33-K34</f>
        <v>2.4418511991428526E-2</v>
      </c>
      <c r="L35" s="327">
        <f t="shared" si="56"/>
        <v>5.4272087617924791E-3</v>
      </c>
      <c r="M35" s="327">
        <f t="shared" si="56"/>
        <v>1.5427924677903233E-4</v>
      </c>
      <c r="N35" s="327">
        <f t="shared" si="56"/>
        <v>2.4418511991428526E-2</v>
      </c>
      <c r="O35" s="327">
        <f t="shared" si="56"/>
        <v>5.4272087617924791E-3</v>
      </c>
      <c r="P35" s="327">
        <f t="shared" si="56"/>
        <v>1.5427924677903233E-4</v>
      </c>
      <c r="Q35" s="330">
        <f t="shared" si="56"/>
        <v>2.4418511991428526E-2</v>
      </c>
      <c r="R35" s="327">
        <f t="shared" si="56"/>
        <v>5.4272087617924791E-3</v>
      </c>
      <c r="S35" s="327">
        <f t="shared" si="56"/>
        <v>1.5427924677903233E-4</v>
      </c>
      <c r="T35" s="327">
        <f t="shared" si="56"/>
        <v>2.4418511991428526E-2</v>
      </c>
      <c r="U35" s="327">
        <f t="shared" si="56"/>
        <v>5.4272087617924791E-3</v>
      </c>
      <c r="V35" s="327">
        <f t="shared" si="56"/>
        <v>1.5427924677903233E-4</v>
      </c>
      <c r="W35" s="327">
        <f t="shared" si="56"/>
        <v>2.4418511991428526E-2</v>
      </c>
      <c r="X35" s="327">
        <f t="shared" si="56"/>
        <v>5.4272087617924791E-3</v>
      </c>
      <c r="Y35" s="327">
        <f t="shared" si="56"/>
        <v>1.5427924677903233E-4</v>
      </c>
      <c r="Z35" s="327">
        <f t="shared" si="56"/>
        <v>2.4418511991428526E-2</v>
      </c>
      <c r="AA35" s="327">
        <f t="shared" si="56"/>
        <v>5.4272087617924791E-3</v>
      </c>
      <c r="AB35" s="327">
        <f t="shared" si="56"/>
        <v>1.5427924677903233E-4</v>
      </c>
      <c r="AC35" s="156"/>
      <c r="AD35" s="157"/>
      <c r="AE35" s="158"/>
      <c r="AF35" s="156"/>
      <c r="AG35" s="157"/>
      <c r="AH35" s="158"/>
      <c r="AI35" s="156"/>
      <c r="AJ35" s="157"/>
      <c r="AK35" s="158"/>
      <c r="AL35" s="156"/>
      <c r="AM35" s="157"/>
      <c r="AN35" s="158"/>
      <c r="AO35" s="156"/>
      <c r="AP35" s="157"/>
      <c r="AQ35" s="158"/>
      <c r="AR35" s="156"/>
      <c r="AS35" s="157"/>
      <c r="AT35" s="158"/>
      <c r="AU35" s="156"/>
      <c r="AV35" s="157"/>
      <c r="AW35" s="158"/>
      <c r="AX35" s="156"/>
      <c r="AY35" s="157"/>
      <c r="AZ35" s="158"/>
      <c r="BA35" s="156"/>
      <c r="BB35" s="157"/>
      <c r="BC35" s="158"/>
      <c r="BD35" s="156"/>
      <c r="BE35" s="157"/>
      <c r="BF35" s="158"/>
      <c r="BG35" s="156"/>
      <c r="BH35" s="157"/>
      <c r="BI35" s="158"/>
      <c r="BJ35" s="156">
        <f t="shared" ref="BJ35:CP35" si="57">BJ33-BJ34</f>
        <v>630.5120553075335</v>
      </c>
      <c r="BK35" s="157">
        <f t="shared" si="57"/>
        <v>140.13632575899857</v>
      </c>
      <c r="BL35" s="158">
        <f t="shared" si="57"/>
        <v>3.9836549013343494</v>
      </c>
      <c r="BM35" s="156">
        <f t="shared" si="57"/>
        <v>1015.9145648177649</v>
      </c>
      <c r="BN35" s="157">
        <f t="shared" si="57"/>
        <v>225.79510288534294</v>
      </c>
      <c r="BO35" s="158">
        <f t="shared" si="57"/>
        <v>6.4186766952446037</v>
      </c>
      <c r="BP35" s="156">
        <f t="shared" si="57"/>
        <v>1012.2862985148444</v>
      </c>
      <c r="BQ35" s="157">
        <f t="shared" si="57"/>
        <v>224.98869180360958</v>
      </c>
      <c r="BR35" s="158">
        <f t="shared" si="57"/>
        <v>6.3957528499044445</v>
      </c>
      <c r="BS35" s="156">
        <f t="shared" si="57"/>
        <v>593.00436316719367</v>
      </c>
      <c r="BT35" s="157">
        <f t="shared" si="57"/>
        <v>1118.62186688357</v>
      </c>
      <c r="BU35" s="158">
        <f t="shared" si="57"/>
        <v>53.909487560653965</v>
      </c>
      <c r="BV35" s="156">
        <f t="shared" si="57"/>
        <v>1320.6614472058195</v>
      </c>
      <c r="BW35" s="157">
        <f t="shared" si="57"/>
        <v>871.63655515584071</v>
      </c>
      <c r="BX35" s="158">
        <f t="shared" si="57"/>
        <v>56.599776308820822</v>
      </c>
      <c r="BY35" s="156">
        <f t="shared" si="57"/>
        <v>106.82568691550944</v>
      </c>
      <c r="BZ35" s="157">
        <f t="shared" si="57"/>
        <v>1099.9089245374673</v>
      </c>
      <c r="CA35" s="158">
        <f t="shared" si="57"/>
        <v>11.869520768389938</v>
      </c>
      <c r="CB35" s="156">
        <f t="shared" si="57"/>
        <v>492.56329158855755</v>
      </c>
      <c r="CC35" s="157">
        <f t="shared" si="57"/>
        <v>489.16630337070541</v>
      </c>
      <c r="CD35" s="158">
        <f t="shared" si="57"/>
        <v>13.587952871408483</v>
      </c>
      <c r="CE35" s="156">
        <f t="shared" si="57"/>
        <v>538.75967945801312</v>
      </c>
      <c r="CF35" s="157">
        <f t="shared" si="57"/>
        <v>1181.5979333567786</v>
      </c>
      <c r="CG35" s="158">
        <f t="shared" si="57"/>
        <v>42.855883593251036</v>
      </c>
      <c r="CH35" s="156">
        <f t="shared" si="57"/>
        <v>0</v>
      </c>
      <c r="CI35" s="157">
        <f t="shared" si="57"/>
        <v>0</v>
      </c>
      <c r="CJ35" s="158">
        <f t="shared" si="57"/>
        <v>0</v>
      </c>
      <c r="CK35" s="156">
        <f t="shared" si="57"/>
        <v>0</v>
      </c>
      <c r="CL35" s="157">
        <f t="shared" si="57"/>
        <v>0</v>
      </c>
      <c r="CM35" s="158">
        <f t="shared" si="57"/>
        <v>0</v>
      </c>
      <c r="CN35" s="156">
        <f t="shared" si="57"/>
        <v>0</v>
      </c>
      <c r="CO35" s="157">
        <f t="shared" si="57"/>
        <v>0</v>
      </c>
      <c r="CP35" s="158">
        <f t="shared" si="57"/>
        <v>0</v>
      </c>
    </row>
    <row r="36" spans="1:175" ht="15.75" x14ac:dyDescent="0.25">
      <c r="A36" s="168" t="s">
        <v>743</v>
      </c>
      <c r="B36" s="991" t="s">
        <v>1456</v>
      </c>
      <c r="C36" s="143" t="s">
        <v>212</v>
      </c>
      <c r="D36" s="57"/>
      <c r="E36" s="323">
        <f t="shared" si="11"/>
        <v>32174.853127449551</v>
      </c>
      <c r="F36" s="323">
        <f t="shared" si="11"/>
        <v>28671.444035367778</v>
      </c>
      <c r="G36" s="323">
        <f t="shared" si="11"/>
        <v>565.27114597319792</v>
      </c>
      <c r="H36" s="390">
        <f>PSoldvalidage86_91!H36/SUM(PSoldvalidage86_91!$H36:$J36)</f>
        <v>0.2537200618594645</v>
      </c>
      <c r="I36" s="390">
        <f>PSoldvalidage86_91!I36/SUM(PSoldvalidage86_91!$H36:$J36)</f>
        <v>0.74422055944057919</v>
      </c>
      <c r="J36" s="390">
        <f>PSoldvalidage86_91!J36/SUM(PSoldvalidage86_91!$H36:$J36)</f>
        <v>2.0593786999564528E-3</v>
      </c>
      <c r="K36" s="390">
        <f>PSoldvalidage86_91!K36/SUM(PSoldvalidage86_91!$K36:$M36)</f>
        <v>0.30812202192768207</v>
      </c>
      <c r="L36" s="390">
        <f>PSoldvalidage86_91!L36/SUM(PSoldvalidage86_91!$K36:$M36)</f>
        <v>0.61214973101377679</v>
      </c>
      <c r="M36" s="390">
        <f>PSoldvalidage86_91!M36/SUM(PSoldvalidage86_91!$K36:$M36)</f>
        <v>7.9728247058541146E-2</v>
      </c>
      <c r="N36" s="390">
        <f>PSoldvalidage86_91!N36/SUM(PSoldvalidage86_91!$N36:$P36)</f>
        <v>0.42864934768888063</v>
      </c>
      <c r="O36" s="390">
        <f>PSoldvalidage86_91!O36/SUM(PSoldvalidage86_91!$N36:$P36)</f>
        <v>0.53330760792844911</v>
      </c>
      <c r="P36" s="390">
        <f>PSoldvalidage86_91!P36/SUM(PSoldvalidage86_91!$N36:$P36)</f>
        <v>3.8043044382670393E-2</v>
      </c>
      <c r="Q36" s="390">
        <f>PSoldvalidage86_91!Q36/SUM(PSoldvalidage86_91!$Q36:$S36)</f>
        <v>0.31848575903709053</v>
      </c>
      <c r="R36" s="389">
        <f>PSoldvalidage86_91!R36/SUM(PSoldvalidage86_91!$Q36:$S36)</f>
        <v>0.62577646348032301</v>
      </c>
      <c r="S36" s="389">
        <f>PSoldvalidage86_91!S36/SUM(PSoldvalidage86_91!$Q36:$S36)</f>
        <v>5.5737777482586445E-2</v>
      </c>
      <c r="T36" s="390">
        <f>PSoldvalidage86_91!T36/SUM(PSoldvalidage86_91!$T36:$V36)</f>
        <v>0.71633577876245225</v>
      </c>
      <c r="U36" s="389">
        <f>PSoldvalidage86_91!U36/SUM(PSoldvalidage86_91!$T36:$V36)</f>
        <v>0.25889347457010425</v>
      </c>
      <c r="V36" s="389">
        <f>PSoldvalidage86_91!V36/SUM(PSoldvalidage86_91!$T36:$V36)</f>
        <v>2.4770746667443454E-2</v>
      </c>
      <c r="W36" s="390">
        <f>PSoldvalidage86_91!W36/SUM(PSoldvalidage86_91!$W36:$Y36)</f>
        <v>0.14855876074675994</v>
      </c>
      <c r="X36" s="390">
        <f>PSoldvalidage86_91!X36/SUM(PSoldvalidage86_91!$W36:$Y36)</f>
        <v>0.84102925603094558</v>
      </c>
      <c r="Y36" s="390">
        <f>PSoldvalidage86_91!Y36/SUM(PSoldvalidage86_91!$W36:$Y36)</f>
        <v>1.041198322229458E-2</v>
      </c>
      <c r="Z36" s="390">
        <f>PSoldvalidage86_91!Z36/SUM(PSoldvalidage86_91!$Z36:$AB36)</f>
        <v>0.49433223561103284</v>
      </c>
      <c r="AA36" s="390">
        <f>PSoldvalidage86_91!AA36/SUM(PSoldvalidage86_91!$Z36:$AB36)</f>
        <v>0.25518629574260093</v>
      </c>
      <c r="AB36" s="390">
        <f>PSoldvalidage86_91!AB36/SUM(PSoldvalidage86_91!$Z36:$AB36)</f>
        <v>0.25048146864636617</v>
      </c>
      <c r="AC36" s="159">
        <f>AC37+AC38</f>
        <v>3274.4770874405481</v>
      </c>
      <c r="AD36" s="160">
        <f t="shared" ref="AD36:CO36" si="58">AD37+AD38</f>
        <v>18344.893267324085</v>
      </c>
      <c r="AE36" s="161">
        <f t="shared" si="58"/>
        <v>590.40285187504082</v>
      </c>
      <c r="AF36" s="159">
        <f t="shared" si="58"/>
        <v>21250.571260834458</v>
      </c>
      <c r="AG36" s="160">
        <f t="shared" si="58"/>
        <v>5141.6577773225727</v>
      </c>
      <c r="AH36" s="161">
        <f t="shared" si="58"/>
        <v>2005.7708783410433</v>
      </c>
      <c r="AI36" s="159">
        <f t="shared" si="58"/>
        <v>6783.3524016983192</v>
      </c>
      <c r="AJ36" s="160">
        <f t="shared" si="58"/>
        <v>28988.384888250381</v>
      </c>
      <c r="AK36" s="161">
        <f t="shared" si="58"/>
        <v>157.26262824136225</v>
      </c>
      <c r="AL36" s="159">
        <f t="shared" si="58"/>
        <v>46820.651574154712</v>
      </c>
      <c r="AM36" s="160">
        <f t="shared" si="58"/>
        <v>8390.8088560774613</v>
      </c>
      <c r="AN36" s="161">
        <f t="shared" si="58"/>
        <v>3082.5395417005975</v>
      </c>
      <c r="AO36" s="159">
        <f t="shared" si="58"/>
        <v>7281.4587838960451</v>
      </c>
      <c r="AP36" s="160">
        <f t="shared" si="58"/>
        <v>31233.508435951306</v>
      </c>
      <c r="AQ36" s="161">
        <f t="shared" si="58"/>
        <v>50.032755654239381</v>
      </c>
      <c r="AR36" s="159">
        <f t="shared" si="58"/>
        <v>14633.4448637068</v>
      </c>
      <c r="AS36" s="160">
        <f t="shared" si="58"/>
        <v>8202.3491573558822</v>
      </c>
      <c r="AT36" s="161">
        <f t="shared" si="58"/>
        <v>1636.0353473958487</v>
      </c>
      <c r="AU36" s="159">
        <f t="shared" si="58"/>
        <v>11367.312931661028</v>
      </c>
      <c r="AV36" s="160">
        <f t="shared" si="58"/>
        <v>23174.941770276189</v>
      </c>
      <c r="AW36" s="161">
        <f t="shared" si="58"/>
        <v>1025.7453383704801</v>
      </c>
      <c r="AX36" s="159">
        <f t="shared" si="58"/>
        <v>49995.527432613511</v>
      </c>
      <c r="AY36" s="160">
        <f t="shared" si="58"/>
        <v>9760.3424767656634</v>
      </c>
      <c r="AZ36" s="161">
        <f t="shared" si="58"/>
        <v>2168.1301361146584</v>
      </c>
      <c r="BA36" s="159">
        <f t="shared" si="58"/>
        <v>8132.9370019022808</v>
      </c>
      <c r="BB36" s="160">
        <f t="shared" si="58"/>
        <v>28455.485381705621</v>
      </c>
      <c r="BC36" s="161">
        <f t="shared" si="58"/>
        <v>326.57752555879381</v>
      </c>
      <c r="BD36" s="159">
        <f t="shared" si="58"/>
        <v>34230.577677399684</v>
      </c>
      <c r="BE36" s="160">
        <f t="shared" si="58"/>
        <v>14894.711148121403</v>
      </c>
      <c r="BF36" s="161">
        <f t="shared" si="58"/>
        <v>1395.7112459256568</v>
      </c>
      <c r="BG36" s="159">
        <f t="shared" si="58"/>
        <v>21990.851481388425</v>
      </c>
      <c r="BH36" s="160">
        <f t="shared" si="58"/>
        <v>28032.204272519761</v>
      </c>
      <c r="BI36" s="161">
        <f t="shared" si="58"/>
        <v>893.94430614737519</v>
      </c>
      <c r="BJ36" s="159">
        <f t="shared" si="58"/>
        <v>13643.33487571664</v>
      </c>
      <c r="BK36" s="160">
        <f t="shared" si="58"/>
        <v>28152.951111673126</v>
      </c>
      <c r="BL36" s="161">
        <f t="shared" si="58"/>
        <v>2418.7140674141519</v>
      </c>
      <c r="BM36" s="159">
        <f t="shared" si="58"/>
        <v>17217.112864330891</v>
      </c>
      <c r="BN36" s="160">
        <f t="shared" si="58"/>
        <v>32957.360476389462</v>
      </c>
      <c r="BO36" s="161">
        <f t="shared" si="58"/>
        <v>2559.4484535217275</v>
      </c>
      <c r="BP36" s="159">
        <f t="shared" si="58"/>
        <v>28462.285453302029</v>
      </c>
      <c r="BQ36" s="160">
        <f t="shared" si="58"/>
        <v>18789.100441719642</v>
      </c>
      <c r="BR36" s="161">
        <f t="shared" si="58"/>
        <v>3039.8131230124482</v>
      </c>
      <c r="BS36" s="159">
        <f t="shared" si="58"/>
        <v>46806.858151588778</v>
      </c>
      <c r="BT36" s="160">
        <f t="shared" si="58"/>
        <v>25366.768011829368</v>
      </c>
      <c r="BU36" s="161">
        <f t="shared" si="58"/>
        <v>831.52323939117775</v>
      </c>
      <c r="BV36" s="159">
        <f t="shared" si="58"/>
        <v>48257.7800316965</v>
      </c>
      <c r="BW36" s="160">
        <f t="shared" si="58"/>
        <v>39556.872509234716</v>
      </c>
      <c r="BX36" s="161">
        <f t="shared" si="58"/>
        <v>800.20577811545479</v>
      </c>
      <c r="BY36" s="159">
        <f t="shared" si="58"/>
        <v>40984.918996421446</v>
      </c>
      <c r="BZ36" s="160">
        <f t="shared" si="58"/>
        <v>25705.45609709889</v>
      </c>
      <c r="CA36" s="161">
        <f t="shared" si="58"/>
        <v>454.85337605221241</v>
      </c>
      <c r="CB36" s="159">
        <f t="shared" si="58"/>
        <v>16480.827396729404</v>
      </c>
      <c r="CC36" s="160">
        <f t="shared" si="58"/>
        <v>33852.055630037838</v>
      </c>
      <c r="CD36" s="161">
        <f t="shared" si="58"/>
        <v>161.16891481247902</v>
      </c>
      <c r="CE36" s="159">
        <f t="shared" si="58"/>
        <v>46450.535737786951</v>
      </c>
      <c r="CF36" s="160">
        <f t="shared" si="58"/>
        <v>13645.13933958861</v>
      </c>
      <c r="CG36" s="161">
        <f t="shared" si="58"/>
        <v>779.82493019477897</v>
      </c>
      <c r="CH36" s="159">
        <f t="shared" si="58"/>
        <v>10836.343506654686</v>
      </c>
      <c r="CI36" s="160">
        <f t="shared" si="58"/>
        <v>43172.050817140218</v>
      </c>
      <c r="CJ36" s="161">
        <f t="shared" si="58"/>
        <v>384.10533780857099</v>
      </c>
      <c r="CK36" s="159">
        <f t="shared" si="58"/>
        <v>35099.770287017418</v>
      </c>
      <c r="CL36" s="160">
        <f t="shared" si="58"/>
        <v>12867.902050455694</v>
      </c>
      <c r="CM36" s="161">
        <f t="shared" si="58"/>
        <v>863.72660011602841</v>
      </c>
      <c r="CN36" s="159">
        <f t="shared" si="58"/>
        <v>27113.795935840444</v>
      </c>
      <c r="CO36" s="160">
        <f t="shared" si="58"/>
        <v>31900.631804018478</v>
      </c>
      <c r="CP36" s="161">
        <f>CP37+CP38</f>
        <v>513.01308471286052</v>
      </c>
      <c r="CS36" s="44" t="s">
        <v>212</v>
      </c>
      <c r="CT36" s="44">
        <v>0.03</v>
      </c>
      <c r="CU36" s="44">
        <v>0.03</v>
      </c>
      <c r="CV36" s="44">
        <v>0.03</v>
      </c>
      <c r="CW36" s="44">
        <v>0.03</v>
      </c>
      <c r="CX36" s="44">
        <v>0.03</v>
      </c>
      <c r="CY36" s="44">
        <v>0.03</v>
      </c>
      <c r="CZ36" s="44">
        <v>0.03</v>
      </c>
      <c r="DA36" s="44">
        <v>0.03</v>
      </c>
      <c r="DB36" s="44">
        <v>0.03</v>
      </c>
      <c r="DC36" s="44">
        <v>0.03</v>
      </c>
      <c r="DD36" s="44">
        <v>0.03</v>
      </c>
      <c r="DE36" s="44">
        <v>0.03</v>
      </c>
      <c r="DF36" s="44">
        <v>0.03</v>
      </c>
      <c r="DG36" s="44">
        <v>0.03</v>
      </c>
      <c r="DH36" s="44">
        <v>0.03</v>
      </c>
      <c r="DI36" s="44">
        <v>0.03</v>
      </c>
      <c r="DJ36" s="44">
        <v>0.03</v>
      </c>
      <c r="DK36" s="44">
        <v>0.03</v>
      </c>
      <c r="DL36" s="44">
        <v>0.03</v>
      </c>
      <c r="DM36" s="44">
        <v>0.03</v>
      </c>
      <c r="DN36" s="44">
        <v>0.03</v>
      </c>
      <c r="EV36" s="44">
        <v>0.87499373904960731</v>
      </c>
      <c r="EW36" s="44">
        <v>0.87499373904960731</v>
      </c>
      <c r="EX36" s="44">
        <v>0.87499373904960731</v>
      </c>
      <c r="EY36" s="44">
        <v>0.78674831881686791</v>
      </c>
      <c r="EZ36" s="44">
        <v>0.78674831881686791</v>
      </c>
      <c r="FA36" s="44">
        <v>0.78674831881686791</v>
      </c>
      <c r="FB36" s="44">
        <v>0.88213044323579359</v>
      </c>
      <c r="FC36" s="44">
        <v>0.88213044323579359</v>
      </c>
      <c r="FD36" s="44">
        <v>0.88213044323579359</v>
      </c>
      <c r="FE36" s="44">
        <v>0.88263342418320001</v>
      </c>
      <c r="FF36" s="44">
        <v>0.88263342418320001</v>
      </c>
      <c r="FG36" s="44">
        <v>0.88263342418320001</v>
      </c>
      <c r="FH36" s="44">
        <v>0.9011177417154479</v>
      </c>
      <c r="FI36" s="44">
        <v>0.9011177417154479</v>
      </c>
      <c r="FJ36" s="44">
        <v>0.9011177417154479</v>
      </c>
      <c r="FK36" s="44">
        <v>0.85811496072964488</v>
      </c>
      <c r="FL36" s="44">
        <v>0.85811496072964488</v>
      </c>
      <c r="FM36" s="44">
        <v>0.85811496072964488</v>
      </c>
      <c r="FN36" s="44">
        <v>0.904488049841634</v>
      </c>
      <c r="FO36" s="44">
        <v>0.904488049841634</v>
      </c>
      <c r="FP36" s="44">
        <v>0.904488049841634</v>
      </c>
      <c r="FQ36" s="44">
        <v>0.86347173109688291</v>
      </c>
      <c r="FR36" s="44">
        <v>0.86347173109688291</v>
      </c>
      <c r="FS36" s="44">
        <v>0.86347173109688291</v>
      </c>
    </row>
    <row r="37" spans="1:175" ht="15.75" x14ac:dyDescent="0.25">
      <c r="A37" s="168" t="s">
        <v>744</v>
      </c>
      <c r="B37" s="992"/>
      <c r="C37" s="147" t="s">
        <v>201</v>
      </c>
      <c r="D37" s="50">
        <v>24</v>
      </c>
      <c r="E37" s="325">
        <f t="shared" si="11"/>
        <v>2354.6096701662236</v>
      </c>
      <c r="F37" s="325">
        <f t="shared" si="11"/>
        <v>2399.6506979246151</v>
      </c>
      <c r="G37" s="325">
        <f t="shared" si="11"/>
        <v>32.039511722674597</v>
      </c>
      <c r="H37" s="327">
        <f t="shared" ref="H37:AB37" si="59">H36*(1-CT36)</f>
        <v>0.24610846000368056</v>
      </c>
      <c r="I37" s="327">
        <f t="shared" si="59"/>
        <v>0.72189394265736184</v>
      </c>
      <c r="J37" s="327">
        <f t="shared" si="59"/>
        <v>1.9975973389577593E-3</v>
      </c>
      <c r="K37" s="327">
        <f t="shared" si="59"/>
        <v>0.29887836126985162</v>
      </c>
      <c r="L37" s="327">
        <f t="shared" si="59"/>
        <v>0.59378523908336345</v>
      </c>
      <c r="M37" s="327">
        <f t="shared" si="59"/>
        <v>7.7336399646784904E-2</v>
      </c>
      <c r="N37" s="327">
        <f t="shared" si="59"/>
        <v>0.41578986725821421</v>
      </c>
      <c r="O37" s="327">
        <f t="shared" si="59"/>
        <v>0.51730837969059562</v>
      </c>
      <c r="P37" s="327">
        <f t="shared" si="59"/>
        <v>3.6901753051190284E-2</v>
      </c>
      <c r="Q37" s="327">
        <f t="shared" si="59"/>
        <v>0.30893118626597782</v>
      </c>
      <c r="R37" s="327">
        <f t="shared" si="59"/>
        <v>0.60700316957591327</v>
      </c>
      <c r="S37" s="327">
        <f t="shared" si="59"/>
        <v>5.4065644158108848E-2</v>
      </c>
      <c r="T37" s="327">
        <f t="shared" si="59"/>
        <v>0.69484570539957868</v>
      </c>
      <c r="U37" s="327">
        <f t="shared" si="59"/>
        <v>0.25112667033300112</v>
      </c>
      <c r="V37" s="327">
        <f t="shared" si="59"/>
        <v>2.4027624267420149E-2</v>
      </c>
      <c r="W37" s="327">
        <f t="shared" si="59"/>
        <v>0.14410199792435713</v>
      </c>
      <c r="X37" s="327">
        <f t="shared" si="59"/>
        <v>0.81579837835001723</v>
      </c>
      <c r="Y37" s="327">
        <f t="shared" si="59"/>
        <v>1.0099623725625742E-2</v>
      </c>
      <c r="Z37" s="327">
        <f t="shared" si="59"/>
        <v>0.47950226854270184</v>
      </c>
      <c r="AA37" s="327">
        <f t="shared" si="59"/>
        <v>0.24753070687032289</v>
      </c>
      <c r="AB37" s="331">
        <f t="shared" si="59"/>
        <v>0.24296702458697517</v>
      </c>
      <c r="AC37" s="162">
        <v>3082.04136241167</v>
      </c>
      <c r="AD37" s="163">
        <v>18162.638440813334</v>
      </c>
      <c r="AE37" s="164">
        <v>533.59886580887712</v>
      </c>
      <c r="AF37" s="162">
        <v>20198.378766502425</v>
      </c>
      <c r="AG37" s="163">
        <v>4972.3540432357449</v>
      </c>
      <c r="AH37" s="164">
        <v>1991.6475331617587</v>
      </c>
      <c r="AI37" s="162">
        <v>6297.243702570684</v>
      </c>
      <c r="AJ37" s="163">
        <v>27641.445572910736</v>
      </c>
      <c r="AK37" s="164">
        <v>153.18245054300644</v>
      </c>
      <c r="AL37" s="162">
        <v>41215.065262751057</v>
      </c>
      <c r="AM37" s="163">
        <v>7776.9981900955327</v>
      </c>
      <c r="AN37" s="164">
        <v>2994.5499279494725</v>
      </c>
      <c r="AO37" s="162">
        <v>6329.1195201390419</v>
      </c>
      <c r="AP37" s="163">
        <v>28419.706946597227</v>
      </c>
      <c r="AQ37" s="164">
        <v>48.820817855499264</v>
      </c>
      <c r="AR37" s="162">
        <v>14035.591783689624</v>
      </c>
      <c r="AS37" s="163">
        <v>7636.6108314645153</v>
      </c>
      <c r="AT37" s="164">
        <v>1576.4145586191198</v>
      </c>
      <c r="AU37" s="162">
        <v>10972.864775577964</v>
      </c>
      <c r="AV37" s="163">
        <v>22361.441479792313</v>
      </c>
      <c r="AW37" s="164">
        <v>933.52790124278204</v>
      </c>
      <c r="AX37" s="162">
        <v>45909.459459369842</v>
      </c>
      <c r="AY37" s="163">
        <v>9499.8244240120548</v>
      </c>
      <c r="AZ37" s="164">
        <v>2102.093664501424</v>
      </c>
      <c r="BA37" s="162">
        <v>7589.9810927246235</v>
      </c>
      <c r="BB37" s="163">
        <v>26694.401348904023</v>
      </c>
      <c r="BC37" s="164">
        <v>325.55450753266769</v>
      </c>
      <c r="BD37" s="162">
        <v>19448.41852894986</v>
      </c>
      <c r="BE37" s="163">
        <v>14588.379153851965</v>
      </c>
      <c r="BF37" s="164">
        <v>1379.2321853041715</v>
      </c>
      <c r="BG37" s="162">
        <v>4762.0196472615962</v>
      </c>
      <c r="BH37" s="163">
        <v>10902.761044889943</v>
      </c>
      <c r="BI37" s="164">
        <v>860.60388555762938</v>
      </c>
      <c r="BJ37" s="162">
        <v>1913.3258186039373</v>
      </c>
      <c r="BK37" s="163">
        <v>3826.4618433189071</v>
      </c>
      <c r="BL37" s="164">
        <v>701.22661851396253</v>
      </c>
      <c r="BM37" s="162">
        <v>2269.4985927528455</v>
      </c>
      <c r="BN37" s="163">
        <v>4902.8971205682437</v>
      </c>
      <c r="BO37" s="164">
        <v>169.53198581394309</v>
      </c>
      <c r="BP37" s="162">
        <v>3152.1713677732751</v>
      </c>
      <c r="BQ37" s="163">
        <v>1744.8921301653993</v>
      </c>
      <c r="BR37" s="164">
        <v>530.32919123253328</v>
      </c>
      <c r="BS37" s="162">
        <v>3921.4432884628482</v>
      </c>
      <c r="BT37" s="163">
        <v>2255.5678818834836</v>
      </c>
      <c r="BU37" s="164">
        <v>30.440442301364399</v>
      </c>
      <c r="BV37" s="162">
        <v>5360.6956121673911</v>
      </c>
      <c r="BW37" s="163">
        <v>3568.0470046597029</v>
      </c>
      <c r="BX37" s="164">
        <v>68.11159285560629</v>
      </c>
      <c r="BY37" s="162">
        <v>1918.4961190827953</v>
      </c>
      <c r="BZ37" s="163">
        <v>3515.5438517054772</v>
      </c>
      <c r="CA37" s="164">
        <v>45.492629811615956</v>
      </c>
      <c r="CB37" s="162">
        <v>1111.8989878314919</v>
      </c>
      <c r="CC37" s="163">
        <v>1965.5491444636255</v>
      </c>
      <c r="CD37" s="164">
        <v>17.988553853607961</v>
      </c>
      <c r="CE37" s="162">
        <v>3570.6326464750637</v>
      </c>
      <c r="CF37" s="163">
        <v>974.58541386157344</v>
      </c>
      <c r="CG37" s="164">
        <v>3.2500677378730813</v>
      </c>
      <c r="CH37" s="162">
        <v>852.50777250040505</v>
      </c>
      <c r="CI37" s="163">
        <v>2926.2583698960898</v>
      </c>
      <c r="CJ37" s="164">
        <v>21.757061440098497</v>
      </c>
      <c r="CK37" s="162">
        <v>2004.5538751924003</v>
      </c>
      <c r="CL37" s="163">
        <v>1279.1390575372993</v>
      </c>
      <c r="CM37" s="164">
        <v>63.713942299675509</v>
      </c>
      <c r="CN37" s="162">
        <v>1663.4826779140194</v>
      </c>
      <c r="CO37" s="163">
        <v>2568.4320433485386</v>
      </c>
      <c r="CP37" s="164">
        <v>3.9627340602448982</v>
      </c>
    </row>
    <row r="38" spans="1:175" ht="16.5" thickBot="1" x14ac:dyDescent="0.3">
      <c r="A38" s="168" t="s">
        <v>745</v>
      </c>
      <c r="B38" s="993"/>
      <c r="C38" s="148" t="s">
        <v>202</v>
      </c>
      <c r="D38" s="52">
        <v>25</v>
      </c>
      <c r="E38" s="328">
        <f t="shared" si="11"/>
        <v>29820.243457283326</v>
      </c>
      <c r="F38" s="328">
        <f t="shared" si="11"/>
        <v>26271.793337443163</v>
      </c>
      <c r="G38" s="328">
        <f t="shared" si="11"/>
        <v>533.23163425052314</v>
      </c>
      <c r="H38" s="330">
        <f t="shared" ref="H38:J38" si="60">H36-H37</f>
        <v>7.6116018557839393E-3</v>
      </c>
      <c r="I38" s="330">
        <f t="shared" si="60"/>
        <v>2.2326616783217346E-2</v>
      </c>
      <c r="J38" s="330">
        <f t="shared" si="60"/>
        <v>6.1781360998693514E-5</v>
      </c>
      <c r="K38" s="330">
        <f t="shared" ref="K38:AB38" si="61">K36-K37</f>
        <v>9.2436606578304437E-3</v>
      </c>
      <c r="L38" s="330">
        <f t="shared" si="61"/>
        <v>1.836449193041334E-2</v>
      </c>
      <c r="M38" s="330">
        <f t="shared" si="61"/>
        <v>2.3918474117562427E-3</v>
      </c>
      <c r="N38" s="330">
        <f t="shared" si="61"/>
        <v>1.2859480430666426E-2</v>
      </c>
      <c r="O38" s="330">
        <f t="shared" si="61"/>
        <v>1.5999228237853491E-2</v>
      </c>
      <c r="P38" s="330">
        <f t="shared" si="61"/>
        <v>1.1412913314801099E-3</v>
      </c>
      <c r="Q38" s="330">
        <f t="shared" si="61"/>
        <v>9.5545727711127126E-3</v>
      </c>
      <c r="R38" s="330">
        <f t="shared" si="61"/>
        <v>1.8773293904409738E-2</v>
      </c>
      <c r="S38" s="330">
        <f t="shared" si="61"/>
        <v>1.6721333244775968E-3</v>
      </c>
      <c r="T38" s="330">
        <f t="shared" si="61"/>
        <v>2.1490073362873563E-2</v>
      </c>
      <c r="U38" s="330">
        <f t="shared" si="61"/>
        <v>7.7668042371031309E-3</v>
      </c>
      <c r="V38" s="330">
        <f t="shared" si="61"/>
        <v>7.4312240002330499E-4</v>
      </c>
      <c r="W38" s="330">
        <f t="shared" si="61"/>
        <v>4.4567628224028155E-3</v>
      </c>
      <c r="X38" s="330">
        <f t="shared" si="61"/>
        <v>2.5230877680928354E-2</v>
      </c>
      <c r="Y38" s="330">
        <f t="shared" si="61"/>
        <v>3.123594966688379E-4</v>
      </c>
      <c r="Z38" s="330">
        <f t="shared" si="61"/>
        <v>1.4829967068331007E-2</v>
      </c>
      <c r="AA38" s="330">
        <f t="shared" si="61"/>
        <v>7.6555888722780463E-3</v>
      </c>
      <c r="AB38" s="332">
        <f t="shared" si="61"/>
        <v>7.5144440593910011E-3</v>
      </c>
      <c r="AC38" s="156">
        <v>192.4357250288783</v>
      </c>
      <c r="AD38" s="157">
        <v>182.25482651075072</v>
      </c>
      <c r="AE38" s="158">
        <v>56.803986066163674</v>
      </c>
      <c r="AF38" s="156">
        <v>1052.1924943320323</v>
      </c>
      <c r="AG38" s="157">
        <v>169.30373408682797</v>
      </c>
      <c r="AH38" s="158">
        <v>14.123345179284659</v>
      </c>
      <c r="AI38" s="156">
        <v>486.1086991276353</v>
      </c>
      <c r="AJ38" s="157">
        <v>1346.9393153396463</v>
      </c>
      <c r="AK38" s="158">
        <v>4.0801776983558247</v>
      </c>
      <c r="AL38" s="156">
        <v>5605.5863114036556</v>
      </c>
      <c r="AM38" s="157">
        <v>613.81066598192854</v>
      </c>
      <c r="AN38" s="158">
        <v>87.989613751125148</v>
      </c>
      <c r="AO38" s="156">
        <v>952.33926375700275</v>
      </c>
      <c r="AP38" s="157">
        <v>2813.8014893540776</v>
      </c>
      <c r="AQ38" s="158">
        <v>1.2119377987401161</v>
      </c>
      <c r="AR38" s="156">
        <v>597.85308001717522</v>
      </c>
      <c r="AS38" s="157">
        <v>565.73832589136759</v>
      </c>
      <c r="AT38" s="158">
        <v>59.620788776728936</v>
      </c>
      <c r="AU38" s="156">
        <v>394.44815608306487</v>
      </c>
      <c r="AV38" s="157">
        <v>813.50029048387523</v>
      </c>
      <c r="AW38" s="158">
        <v>92.21743712769819</v>
      </c>
      <c r="AX38" s="156">
        <v>4086.067973243672</v>
      </c>
      <c r="AY38" s="157">
        <v>260.51805275360789</v>
      </c>
      <c r="AZ38" s="158">
        <v>66.036471613234639</v>
      </c>
      <c r="BA38" s="156">
        <v>542.95590917765776</v>
      </c>
      <c r="BB38" s="157">
        <v>1761.0840328015997</v>
      </c>
      <c r="BC38" s="158">
        <v>1.0230180261261261</v>
      </c>
      <c r="BD38" s="156">
        <v>14782.159148449826</v>
      </c>
      <c r="BE38" s="157">
        <v>306.33199426943719</v>
      </c>
      <c r="BF38" s="158">
        <v>16.479060621485317</v>
      </c>
      <c r="BG38" s="156">
        <v>17228.831834126828</v>
      </c>
      <c r="BH38" s="157">
        <v>17129.443227629818</v>
      </c>
      <c r="BI38" s="158">
        <v>33.340420589745854</v>
      </c>
      <c r="BJ38" s="156">
        <v>11730.009057112704</v>
      </c>
      <c r="BK38" s="157">
        <v>24326.48926835422</v>
      </c>
      <c r="BL38" s="158">
        <v>1717.4874489001895</v>
      </c>
      <c r="BM38" s="156">
        <v>14947.614271578044</v>
      </c>
      <c r="BN38" s="157">
        <v>28054.463355821219</v>
      </c>
      <c r="BO38" s="158">
        <v>2389.9164677077842</v>
      </c>
      <c r="BP38" s="156">
        <v>25310.114085528756</v>
      </c>
      <c r="BQ38" s="157">
        <v>17044.208311554241</v>
      </c>
      <c r="BR38" s="158">
        <v>2509.4839317799147</v>
      </c>
      <c r="BS38" s="156">
        <v>42885.41486312593</v>
      </c>
      <c r="BT38" s="157">
        <v>23111.200129945886</v>
      </c>
      <c r="BU38" s="158">
        <v>801.08279708981331</v>
      </c>
      <c r="BV38" s="156">
        <v>42897.084419529107</v>
      </c>
      <c r="BW38" s="157">
        <v>35988.825504575012</v>
      </c>
      <c r="BX38" s="158">
        <v>732.09418525984847</v>
      </c>
      <c r="BY38" s="156">
        <v>39066.422877338649</v>
      </c>
      <c r="BZ38" s="157">
        <v>22189.912245393411</v>
      </c>
      <c r="CA38" s="158">
        <v>409.36074624059643</v>
      </c>
      <c r="CB38" s="156">
        <v>15368.928408897911</v>
      </c>
      <c r="CC38" s="157">
        <v>31886.506485574209</v>
      </c>
      <c r="CD38" s="158">
        <v>143.18036095887106</v>
      </c>
      <c r="CE38" s="156">
        <v>42879.903091311891</v>
      </c>
      <c r="CF38" s="157">
        <v>12670.553925727036</v>
      </c>
      <c r="CG38" s="158">
        <v>776.57486245690586</v>
      </c>
      <c r="CH38" s="156">
        <v>9983.8357341542815</v>
      </c>
      <c r="CI38" s="157">
        <v>40245.79244724413</v>
      </c>
      <c r="CJ38" s="158">
        <v>362.34827636847251</v>
      </c>
      <c r="CK38" s="156">
        <v>33095.216411825015</v>
      </c>
      <c r="CL38" s="157">
        <v>11588.762992918395</v>
      </c>
      <c r="CM38" s="158">
        <v>800.01265781635288</v>
      </c>
      <c r="CN38" s="156">
        <v>25450.313257926424</v>
      </c>
      <c r="CO38" s="157">
        <v>29332.199760669941</v>
      </c>
      <c r="CP38" s="158">
        <v>509.05035065261563</v>
      </c>
    </row>
    <row r="39" spans="1:175" ht="15.75" x14ac:dyDescent="0.25">
      <c r="A39" s="3"/>
      <c r="B39" s="994"/>
      <c r="C39" s="53" t="s">
        <v>213</v>
      </c>
      <c r="D39" s="54"/>
      <c r="E39" s="325">
        <f t="shared" si="11"/>
        <v>680.5564582295774</v>
      </c>
      <c r="F39" s="325">
        <f t="shared" si="11"/>
        <v>1512.1491760715862</v>
      </c>
      <c r="G39" s="325">
        <f t="shared" si="11"/>
        <v>400.29436569883637</v>
      </c>
      <c r="H39" s="390">
        <f>PSoldvalidage86_91!H39/SUM(PSoldvalidage86_91!$H39:$J39)</f>
        <v>0.45939813063654467</v>
      </c>
      <c r="I39" s="390">
        <f>PSoldvalidage86_91!I39/SUM(PSoldvalidage86_91!$H39:$J39)</f>
        <v>0.44132718670229137</v>
      </c>
      <c r="J39" s="390">
        <f>PSoldvalidage86_91!J39/SUM(PSoldvalidage86_91!$H39:$J39)</f>
        <v>9.9274682661163932E-2</v>
      </c>
      <c r="K39" s="390">
        <f>PSoldvalidage86_91!K39/SUM(PSoldvalidage86_91!$K39:$M39)</f>
        <v>0.37405002218005851</v>
      </c>
      <c r="L39" s="390">
        <f>PSoldvalidage86_91!L39/SUM(PSoldvalidage86_91!$K39:$M39)</f>
        <v>0.54703197957362593</v>
      </c>
      <c r="M39" s="390">
        <f>PSoldvalidage86_91!M39/SUM(PSoldvalidage86_91!$K39:$M39)</f>
        <v>7.8917998246315541E-2</v>
      </c>
      <c r="N39" s="390">
        <f>PSoldvalidage86_91!N39/SUM(PSoldvalidage86_91!$N39:$P39)</f>
        <v>0.4972026342508743</v>
      </c>
      <c r="O39" s="390">
        <f>PSoldvalidage86_91!O39/SUM(PSoldvalidage86_91!$N39:$P39)</f>
        <v>0.41225687830368946</v>
      </c>
      <c r="P39" s="390">
        <f>PSoldvalidage86_91!P39/SUM(PSoldvalidage86_91!$N39:$P39)</f>
        <v>9.0540487445436302E-2</v>
      </c>
      <c r="Q39" s="390">
        <f>PSoldvalidage86_91!Q39/SUM(PSoldvalidage86_91!$Q39:$S39)</f>
        <v>0.28662456128246117</v>
      </c>
      <c r="R39" s="389">
        <f>PSoldvalidage86_91!R39/SUM(PSoldvalidage86_91!$Q39:$S39)</f>
        <v>0.63438423077635908</v>
      </c>
      <c r="S39" s="389">
        <f>PSoldvalidage86_91!S39/SUM(PSoldvalidage86_91!$Q39:$S39)</f>
        <v>7.8991207941179697E-2</v>
      </c>
      <c r="T39" s="390">
        <f>PSoldvalidage86_91!T39/SUM(PSoldvalidage86_91!$T39:$V39)</f>
        <v>0.60469525119621614</v>
      </c>
      <c r="U39" s="389">
        <f>PSoldvalidage86_91!U39/SUM(PSoldvalidage86_91!$T39:$V39)</f>
        <v>0.29669138067738465</v>
      </c>
      <c r="V39" s="389">
        <f>PSoldvalidage86_91!V39/SUM(PSoldvalidage86_91!$T39:$V39)</f>
        <v>9.8613368126399217E-2</v>
      </c>
      <c r="W39" s="390">
        <f>PSoldvalidage86_91!W39/SUM(PSoldvalidage86_91!$W39:$Y39)</f>
        <v>0.50880632808087878</v>
      </c>
      <c r="X39" s="390">
        <f>PSoldvalidage86_91!X39/SUM(PSoldvalidage86_91!$W39:$Y39)</f>
        <v>0.45748532710054846</v>
      </c>
      <c r="Y39" s="390">
        <f>PSoldvalidage86_91!Y39/SUM(PSoldvalidage86_91!$W39:$Y39)</f>
        <v>3.3708344818572773E-2</v>
      </c>
      <c r="Z39" s="390">
        <f>PSoldvalidage86_91!Z39/SUM(PSoldvalidage86_91!$Z39:$AB39)</f>
        <v>0.4247980037870272</v>
      </c>
      <c r="AA39" s="390">
        <f>PSoldvalidage86_91!AA39/SUM(PSoldvalidage86_91!$Z39:$AB39)</f>
        <v>0.50677440882915703</v>
      </c>
      <c r="AB39" s="390">
        <f>PSoldvalidage86_91!AB39/SUM(PSoldvalidage86_91!$Z39:$AB39)</f>
        <v>6.8427587383815686E-2</v>
      </c>
      <c r="AC39" s="150"/>
      <c r="AD39" s="151"/>
      <c r="AE39" s="152"/>
      <c r="AF39" s="150"/>
      <c r="AG39" s="151"/>
      <c r="AH39" s="152"/>
      <c r="AI39" s="150"/>
      <c r="AJ39" s="151"/>
      <c r="AK39" s="152"/>
      <c r="AL39" s="150"/>
      <c r="AM39" s="151"/>
      <c r="AN39" s="152"/>
      <c r="AO39" s="150"/>
      <c r="AP39" s="151"/>
      <c r="AQ39" s="152"/>
      <c r="AR39" s="150"/>
      <c r="AS39" s="151"/>
      <c r="AT39" s="152"/>
      <c r="AU39" s="150"/>
      <c r="AV39" s="151"/>
      <c r="AW39" s="152"/>
      <c r="AX39" s="150"/>
      <c r="AY39" s="151"/>
      <c r="AZ39" s="152"/>
      <c r="BA39" s="150"/>
      <c r="BB39" s="151"/>
      <c r="BC39" s="152"/>
      <c r="BD39" s="150"/>
      <c r="BE39" s="151"/>
      <c r="BF39" s="152"/>
      <c r="BG39" s="150"/>
      <c r="BH39" s="151"/>
      <c r="BI39" s="152"/>
      <c r="BJ39" s="150">
        <f>BJ40+BJ41</f>
        <v>165.33750577000001</v>
      </c>
      <c r="BK39" s="151">
        <f t="shared" ref="BK39:BU39" si="62">BK40+BK41</f>
        <v>194.56133998000001</v>
      </c>
      <c r="BL39" s="152">
        <f t="shared" si="62"/>
        <v>70.101154172999998</v>
      </c>
      <c r="BM39" s="150">
        <f t="shared" si="62"/>
        <v>63.478362770000004</v>
      </c>
      <c r="BN39" s="151">
        <f t="shared" si="62"/>
        <v>311.54062723300001</v>
      </c>
      <c r="BO39" s="152">
        <f t="shared" si="62"/>
        <v>34.981010022</v>
      </c>
      <c r="BP39" s="150">
        <f t="shared" si="62"/>
        <v>19.451706129999998</v>
      </c>
      <c r="BQ39" s="151">
        <f t="shared" si="62"/>
        <v>244.36710803300002</v>
      </c>
      <c r="BR39" s="152">
        <f t="shared" si="62"/>
        <v>123.18118576400001</v>
      </c>
      <c r="BS39" s="150">
        <f t="shared" si="62"/>
        <v>262.33055559999997</v>
      </c>
      <c r="BT39" s="151">
        <f t="shared" si="62"/>
        <v>14.44166667</v>
      </c>
      <c r="BU39" s="152">
        <f t="shared" si="62"/>
        <v>239.22777779999998</v>
      </c>
      <c r="BV39" s="150">
        <f>SUM(BV40:BV41)</f>
        <v>1836.9940194174756</v>
      </c>
      <c r="BW39" s="151">
        <f>SUM(BW40:BW41)</f>
        <v>908.95119741100325</v>
      </c>
      <c r="BX39" s="152">
        <f>SUM(BX40:BX41)</f>
        <v>316.05478317152102</v>
      </c>
      <c r="BY39" s="150">
        <f t="shared" ref="BY39:CG39" si="63">SUM(BY40:BY41)</f>
        <v>93.191472516302909</v>
      </c>
      <c r="BZ39" s="151">
        <f t="shared" si="63"/>
        <v>2481.0524843823159</v>
      </c>
      <c r="CA39" s="152">
        <f t="shared" si="63"/>
        <v>149.75604310138075</v>
      </c>
      <c r="CB39" s="150">
        <f t="shared" si="63"/>
        <v>644.6508673003209</v>
      </c>
      <c r="CC39" s="151">
        <f t="shared" si="63"/>
        <v>1626.5712681070602</v>
      </c>
      <c r="CD39" s="152">
        <f t="shared" si="63"/>
        <v>286.77786459261904</v>
      </c>
      <c r="CE39" s="150">
        <f t="shared" si="63"/>
        <v>147.38947368421049</v>
      </c>
      <c r="CF39" s="151">
        <f t="shared" si="63"/>
        <v>1032.0217543859649</v>
      </c>
      <c r="CG39" s="152">
        <f t="shared" si="63"/>
        <v>848.58877192982459</v>
      </c>
      <c r="CH39" s="150"/>
      <c r="CI39" s="151"/>
      <c r="CJ39" s="152"/>
      <c r="CK39" s="150"/>
      <c r="CL39" s="151"/>
      <c r="CM39" s="152"/>
      <c r="CN39" s="150"/>
      <c r="CO39" s="151"/>
      <c r="CP39" s="152"/>
      <c r="CS39" s="44" t="s">
        <v>213</v>
      </c>
      <c r="CT39" s="44">
        <v>0.03</v>
      </c>
      <c r="CU39" s="44">
        <v>0.03</v>
      </c>
      <c r="CV39" s="44">
        <v>0.03</v>
      </c>
      <c r="CW39" s="44">
        <v>0.03</v>
      </c>
      <c r="CX39" s="44">
        <v>0.03</v>
      </c>
      <c r="CY39" s="44">
        <v>0.03</v>
      </c>
      <c r="CZ39" s="44">
        <v>0.03</v>
      </c>
      <c r="DA39" s="44">
        <v>0.03</v>
      </c>
      <c r="DB39" s="44">
        <v>0.03</v>
      </c>
      <c r="DC39" s="44">
        <v>0.03</v>
      </c>
      <c r="DD39" s="44">
        <v>0.03</v>
      </c>
      <c r="DE39" s="44">
        <v>0.03</v>
      </c>
      <c r="DF39" s="44">
        <v>0.03</v>
      </c>
      <c r="DG39" s="44">
        <v>0.03</v>
      </c>
      <c r="DH39" s="44">
        <v>0.03</v>
      </c>
      <c r="DI39" s="44">
        <v>0.03</v>
      </c>
      <c r="DJ39" s="44">
        <v>0.03</v>
      </c>
      <c r="DK39" s="44">
        <v>0.03</v>
      </c>
      <c r="DL39" s="44">
        <v>0.03</v>
      </c>
      <c r="DM39" s="44">
        <v>0.03</v>
      </c>
      <c r="DN39" s="44">
        <v>0.03</v>
      </c>
      <c r="EV39" s="44">
        <v>0.70057819806310617</v>
      </c>
      <c r="EW39" s="44">
        <v>0.70057819806310617</v>
      </c>
      <c r="EX39" s="44">
        <v>0.70057819806310617</v>
      </c>
      <c r="EY39" s="44">
        <v>0.6731924044130585</v>
      </c>
      <c r="EZ39" s="44">
        <v>0.6731924044130585</v>
      </c>
      <c r="FA39" s="44">
        <v>0.6731924044130585</v>
      </c>
      <c r="FB39" s="44">
        <v>0.95774766965979985</v>
      </c>
      <c r="FC39" s="44">
        <v>0.95774766965979985</v>
      </c>
      <c r="FD39" s="44">
        <v>0.95774766965979985</v>
      </c>
      <c r="FE39" s="44">
        <v>0.97925587549300763</v>
      </c>
      <c r="FF39" s="44">
        <v>0.97925587549300763</v>
      </c>
      <c r="FG39" s="44">
        <v>0.97925587549300763</v>
      </c>
      <c r="FH39" s="44">
        <v>0.98139777922926186</v>
      </c>
      <c r="FI39" s="44">
        <v>0.98139777922926186</v>
      </c>
      <c r="FJ39" s="44">
        <v>0.98139777922926186</v>
      </c>
      <c r="FK39" s="44">
        <v>0.97142804698972107</v>
      </c>
      <c r="FL39" s="44">
        <v>0.97142804698972107</v>
      </c>
      <c r="FM39" s="44">
        <v>0.97142804698972107</v>
      </c>
      <c r="FN39" s="44">
        <v>0.97681391712275212</v>
      </c>
      <c r="FO39" s="44">
        <v>0.97681391712275212</v>
      </c>
      <c r="FP39" s="44">
        <v>0.97681391712275212</v>
      </c>
      <c r="FQ39" s="44">
        <v>0.97747534516765278</v>
      </c>
      <c r="FR39" s="44">
        <v>0.97747534516765278</v>
      </c>
      <c r="FS39" s="44">
        <v>0.97747534516765278</v>
      </c>
    </row>
    <row r="40" spans="1:175" ht="15.75" x14ac:dyDescent="0.25">
      <c r="A40" s="3"/>
      <c r="B40" s="995"/>
      <c r="C40" s="55" t="s">
        <v>201</v>
      </c>
      <c r="D40" s="50">
        <v>26</v>
      </c>
      <c r="E40" s="325">
        <f t="shared" si="11"/>
        <v>12.640650458959092</v>
      </c>
      <c r="F40" s="325">
        <f t="shared" si="11"/>
        <v>31.667118739075153</v>
      </c>
      <c r="G40" s="325">
        <f t="shared" si="11"/>
        <v>15.637230801965805</v>
      </c>
      <c r="H40" s="327">
        <f t="shared" ref="H40:AB40" si="64">H39*(1-CT39)</f>
        <v>0.44561618671744829</v>
      </c>
      <c r="I40" s="327">
        <f t="shared" si="64"/>
        <v>0.42808737110122264</v>
      </c>
      <c r="J40" s="327">
        <f t="shared" si="64"/>
        <v>9.6296442181329017E-2</v>
      </c>
      <c r="K40" s="327">
        <f t="shared" si="64"/>
        <v>0.36282852151465672</v>
      </c>
      <c r="L40" s="327">
        <f t="shared" si="64"/>
        <v>0.5306210201864171</v>
      </c>
      <c r="M40" s="327">
        <f t="shared" si="64"/>
        <v>7.6550458298926066E-2</v>
      </c>
      <c r="N40" s="327">
        <f t="shared" si="64"/>
        <v>0.48228655522334807</v>
      </c>
      <c r="O40" s="327">
        <f t="shared" si="64"/>
        <v>0.39988917195457874</v>
      </c>
      <c r="P40" s="327">
        <f t="shared" si="64"/>
        <v>8.782427282207321E-2</v>
      </c>
      <c r="Q40" s="327">
        <f t="shared" si="64"/>
        <v>0.27802582444398732</v>
      </c>
      <c r="R40" s="327">
        <f t="shared" si="64"/>
        <v>0.61535270385306828</v>
      </c>
      <c r="S40" s="327">
        <f t="shared" si="64"/>
        <v>7.662147170294431E-2</v>
      </c>
      <c r="T40" s="327">
        <f t="shared" si="64"/>
        <v>0.58655439366032969</v>
      </c>
      <c r="U40" s="327">
        <f t="shared" si="64"/>
        <v>0.28779063925706311</v>
      </c>
      <c r="V40" s="327">
        <f t="shared" si="64"/>
        <v>9.5654967082607234E-2</v>
      </c>
      <c r="W40" s="327">
        <f t="shared" si="64"/>
        <v>0.49354213823845239</v>
      </c>
      <c r="X40" s="327">
        <f t="shared" si="64"/>
        <v>0.443760767287532</v>
      </c>
      <c r="Y40" s="327">
        <f t="shared" si="64"/>
        <v>3.2697094474015587E-2</v>
      </c>
      <c r="Z40" s="327">
        <f t="shared" si="64"/>
        <v>0.41205406367341635</v>
      </c>
      <c r="AA40" s="327">
        <f t="shared" si="64"/>
        <v>0.49157117656428229</v>
      </c>
      <c r="AB40" s="331">
        <f t="shared" si="64"/>
        <v>6.6374759762301214E-2</v>
      </c>
      <c r="AC40" s="153"/>
      <c r="AD40" s="154"/>
      <c r="AE40" s="155"/>
      <c r="AF40" s="153"/>
      <c r="AG40" s="154"/>
      <c r="AH40" s="155"/>
      <c r="AI40" s="153"/>
      <c r="AJ40" s="154"/>
      <c r="AK40" s="155"/>
      <c r="AL40" s="153"/>
      <c r="AM40" s="154"/>
      <c r="AN40" s="155"/>
      <c r="AO40" s="153"/>
      <c r="AP40" s="154"/>
      <c r="AQ40" s="155"/>
      <c r="AR40" s="153"/>
      <c r="AS40" s="154"/>
      <c r="AT40" s="155"/>
      <c r="AU40" s="153"/>
      <c r="AV40" s="154"/>
      <c r="AW40" s="155"/>
      <c r="AX40" s="153"/>
      <c r="AY40" s="154"/>
      <c r="AZ40" s="155"/>
      <c r="BA40" s="153"/>
      <c r="BB40" s="154"/>
      <c r="BC40" s="155"/>
      <c r="BD40" s="153"/>
      <c r="BE40" s="154"/>
      <c r="BF40" s="155"/>
      <c r="BG40" s="153"/>
      <c r="BH40" s="154"/>
      <c r="BI40" s="155"/>
      <c r="BJ40" s="153">
        <v>119.8207681</v>
      </c>
      <c r="BK40" s="154">
        <v>12.35561878</v>
      </c>
      <c r="BL40" s="155">
        <v>69.823613089999995</v>
      </c>
      <c r="BM40" s="153">
        <v>26.79002625</v>
      </c>
      <c r="BN40" s="154">
        <v>3.7165354330000002</v>
      </c>
      <c r="BO40" s="155">
        <v>28.493438319999999</v>
      </c>
      <c r="BP40" s="153">
        <v>11.8030303</v>
      </c>
      <c r="BQ40" s="154">
        <v>1.5833333329999999</v>
      </c>
      <c r="BR40" s="155">
        <v>5.6136363640000004</v>
      </c>
      <c r="BS40" s="153">
        <v>5.4</v>
      </c>
      <c r="BT40" s="154">
        <v>0.9</v>
      </c>
      <c r="BU40" s="155">
        <v>2.7</v>
      </c>
      <c r="BV40" s="153">
        <v>30.080000000000023</v>
      </c>
      <c r="BW40" s="154">
        <v>1.2800000000000011</v>
      </c>
      <c r="BX40" s="155">
        <v>25.600000000000023</v>
      </c>
      <c r="BY40" s="153">
        <v>3.8434567901234593</v>
      </c>
      <c r="BZ40" s="154">
        <v>71.103950617283999</v>
      </c>
      <c r="CA40" s="155">
        <v>2.8825925925925944</v>
      </c>
      <c r="CB40" s="153">
        <v>15.036338028169029</v>
      </c>
      <c r="CC40" s="154">
        <v>34.249436619718345</v>
      </c>
      <c r="CD40" s="155">
        <v>10.024225352112685</v>
      </c>
      <c r="CE40" s="153">
        <v>1.6028070175438611</v>
      </c>
      <c r="CF40" s="154">
        <v>20.035087719298264</v>
      </c>
      <c r="CG40" s="155">
        <v>24.042105263157914</v>
      </c>
      <c r="CH40" s="153"/>
      <c r="CI40" s="154"/>
      <c r="CJ40" s="155"/>
      <c r="CK40" s="153"/>
      <c r="CL40" s="154"/>
      <c r="CM40" s="155"/>
      <c r="CN40" s="153"/>
      <c r="CO40" s="154"/>
      <c r="CP40" s="155"/>
    </row>
    <row r="41" spans="1:175" ht="16.5" thickBot="1" x14ac:dyDescent="0.3">
      <c r="A41" s="3"/>
      <c r="B41" s="996"/>
      <c r="C41" s="55" t="s">
        <v>202</v>
      </c>
      <c r="D41" s="50">
        <v>27</v>
      </c>
      <c r="E41" s="325">
        <f t="shared" si="11"/>
        <v>667.91580777061836</v>
      </c>
      <c r="F41" s="325">
        <f t="shared" si="11"/>
        <v>1480.482057332511</v>
      </c>
      <c r="G41" s="325">
        <f t="shared" si="11"/>
        <v>384.6571348968705</v>
      </c>
      <c r="H41" s="330">
        <f t="shared" ref="H41:J41" si="65">H39-H40</f>
        <v>1.3781943919096373E-2</v>
      </c>
      <c r="I41" s="330">
        <f t="shared" si="65"/>
        <v>1.3239815601068738E-2</v>
      </c>
      <c r="J41" s="330">
        <f t="shared" si="65"/>
        <v>2.9782404798349149E-3</v>
      </c>
      <c r="K41" s="330">
        <f t="shared" ref="K41:AB41" si="66">K39-K40</f>
        <v>1.1221500665401785E-2</v>
      </c>
      <c r="L41" s="330">
        <f t="shared" si="66"/>
        <v>1.6410959387208823E-2</v>
      </c>
      <c r="M41" s="330">
        <f t="shared" si="66"/>
        <v>2.3675399473894743E-3</v>
      </c>
      <c r="N41" s="330">
        <f t="shared" si="66"/>
        <v>1.491607902752623E-2</v>
      </c>
      <c r="O41" s="330">
        <f t="shared" si="66"/>
        <v>1.2367706349110719E-2</v>
      </c>
      <c r="P41" s="330">
        <f t="shared" si="66"/>
        <v>2.7162146233630918E-3</v>
      </c>
      <c r="Q41" s="330">
        <f t="shared" si="66"/>
        <v>8.5987368384738416E-3</v>
      </c>
      <c r="R41" s="330">
        <f t="shared" si="66"/>
        <v>1.9031526923290798E-2</v>
      </c>
      <c r="S41" s="330">
        <f t="shared" si="66"/>
        <v>2.369736238235387E-3</v>
      </c>
      <c r="T41" s="330">
        <f t="shared" si="66"/>
        <v>1.8140857535886457E-2</v>
      </c>
      <c r="U41" s="330">
        <f t="shared" si="66"/>
        <v>8.9007414203215451E-3</v>
      </c>
      <c r="V41" s="330">
        <f t="shared" si="66"/>
        <v>2.9584010437919833E-3</v>
      </c>
      <c r="W41" s="330">
        <f t="shared" si="66"/>
        <v>1.526418984242639E-2</v>
      </c>
      <c r="X41" s="330">
        <f t="shared" si="66"/>
        <v>1.3724559813016457E-2</v>
      </c>
      <c r="Y41" s="330">
        <f t="shared" si="66"/>
        <v>1.0112503445571866E-3</v>
      </c>
      <c r="Z41" s="330">
        <f t="shared" si="66"/>
        <v>1.2743940113610852E-2</v>
      </c>
      <c r="AA41" s="330">
        <f t="shared" si="66"/>
        <v>1.5203232264874744E-2</v>
      </c>
      <c r="AB41" s="332">
        <f t="shared" si="66"/>
        <v>2.052827621514472E-3</v>
      </c>
      <c r="AC41" s="327">
        <f t="shared" ref="AC41" si="67">AC40*(1-DO40)</f>
        <v>0</v>
      </c>
      <c r="AD41" s="157"/>
      <c r="AE41" s="158"/>
      <c r="AF41" s="156"/>
      <c r="AG41" s="157"/>
      <c r="AH41" s="158"/>
      <c r="AI41" s="156"/>
      <c r="AJ41" s="157"/>
      <c r="AK41" s="158"/>
      <c r="AL41" s="156"/>
      <c r="AM41" s="157"/>
      <c r="AN41" s="158"/>
      <c r="AO41" s="156"/>
      <c r="AP41" s="157"/>
      <c r="AQ41" s="158"/>
      <c r="AR41" s="156"/>
      <c r="AS41" s="157"/>
      <c r="AT41" s="158"/>
      <c r="AU41" s="156"/>
      <c r="AV41" s="157"/>
      <c r="AW41" s="158"/>
      <c r="AX41" s="156"/>
      <c r="AY41" s="157"/>
      <c r="AZ41" s="158"/>
      <c r="BA41" s="156"/>
      <c r="BB41" s="157"/>
      <c r="BC41" s="158"/>
      <c r="BD41" s="156"/>
      <c r="BE41" s="157"/>
      <c r="BF41" s="158"/>
      <c r="BG41" s="156"/>
      <c r="BH41" s="157"/>
      <c r="BI41" s="158"/>
      <c r="BJ41" s="156">
        <v>45.516737669999998</v>
      </c>
      <c r="BK41" s="157">
        <v>182.2057212</v>
      </c>
      <c r="BL41" s="158">
        <v>0.27754108300000002</v>
      </c>
      <c r="BM41" s="156">
        <v>36.68833652</v>
      </c>
      <c r="BN41" s="157">
        <v>307.82409180000002</v>
      </c>
      <c r="BO41" s="158">
        <v>6.4875717020000003</v>
      </c>
      <c r="BP41" s="156">
        <v>7.6486758300000002</v>
      </c>
      <c r="BQ41" s="157">
        <v>242.78377470000001</v>
      </c>
      <c r="BR41" s="158">
        <v>117.5675494</v>
      </c>
      <c r="BS41" s="156">
        <v>256.93055559999999</v>
      </c>
      <c r="BT41" s="157">
        <v>13.54166667</v>
      </c>
      <c r="BU41" s="158">
        <v>236.5277778</v>
      </c>
      <c r="BV41" s="156">
        <v>1806.9140194174756</v>
      </c>
      <c r="BW41" s="157">
        <v>907.67119741100328</v>
      </c>
      <c r="BX41" s="158">
        <v>290.454783171521</v>
      </c>
      <c r="BY41" s="156">
        <v>89.348015726179455</v>
      </c>
      <c r="BZ41" s="157">
        <v>2409.9485337650322</v>
      </c>
      <c r="CA41" s="158">
        <v>146.87345050878815</v>
      </c>
      <c r="CB41" s="156">
        <v>629.61452927215191</v>
      </c>
      <c r="CC41" s="157">
        <v>1592.3218314873418</v>
      </c>
      <c r="CD41" s="158">
        <v>276.75363924050635</v>
      </c>
      <c r="CE41" s="156">
        <v>145.78666666666663</v>
      </c>
      <c r="CF41" s="157">
        <v>1011.9866666666667</v>
      </c>
      <c r="CG41" s="158">
        <v>824.54666666666662</v>
      </c>
      <c r="CH41" s="156"/>
      <c r="CI41" s="157"/>
      <c r="CJ41" s="158"/>
      <c r="CK41" s="156"/>
      <c r="CL41" s="157"/>
      <c r="CM41" s="158"/>
      <c r="CN41" s="156"/>
      <c r="CO41" s="157"/>
      <c r="CP41" s="158"/>
    </row>
    <row r="42" spans="1:175" ht="15.75" x14ac:dyDescent="0.25">
      <c r="A42" s="3"/>
      <c r="B42" s="994"/>
      <c r="C42" s="56" t="s">
        <v>214</v>
      </c>
      <c r="D42" s="57"/>
      <c r="E42" s="323">
        <f t="shared" si="11"/>
        <v>1081.6432692213923</v>
      </c>
      <c r="F42" s="323">
        <f t="shared" si="11"/>
        <v>994.63015756020366</v>
      </c>
      <c r="G42" s="323">
        <f t="shared" si="11"/>
        <v>38.375268703949097</v>
      </c>
      <c r="H42" s="390">
        <f>PSoldvalidage86_91!H42/SUM(PSoldvalidage86_91!$H42:$J42)</f>
        <v>0.44554455445544555</v>
      </c>
      <c r="I42" s="390">
        <f>PSoldvalidage86_91!I42/SUM(PSoldvalidage86_91!$H42:$J42)</f>
        <v>0.51485148514851486</v>
      </c>
      <c r="J42" s="390">
        <f>PSoldvalidage86_91!J42/SUM(PSoldvalidage86_91!$H42:$J42)</f>
        <v>3.9603960396039604E-2</v>
      </c>
      <c r="K42" s="390">
        <f>PSoldvalidage86_91!K42/SUM(PSoldvalidage86_91!$K42:$M42)</f>
        <v>0.44554455445544555</v>
      </c>
      <c r="L42" s="390">
        <f>PSoldvalidage86_91!L42/SUM(PSoldvalidage86_91!$K42:$M42)</f>
        <v>0.51485148514851486</v>
      </c>
      <c r="M42" s="390">
        <f>PSoldvalidage86_91!M42/SUM(PSoldvalidage86_91!$K42:$M42)</f>
        <v>3.9603960396039604E-2</v>
      </c>
      <c r="N42" s="390">
        <f>PSoldvalidage86_91!N42/SUM(PSoldvalidage86_91!$N42:$P42)</f>
        <v>0.44554455445544555</v>
      </c>
      <c r="O42" s="390">
        <f>PSoldvalidage86_91!O42/SUM(PSoldvalidage86_91!$N42:$P42)</f>
        <v>0.51485148514851486</v>
      </c>
      <c r="P42" s="390">
        <f>PSoldvalidage86_91!P42/SUM(PSoldvalidage86_91!$N42:$P42)</f>
        <v>3.9603960396039604E-2</v>
      </c>
      <c r="Q42" s="390">
        <f>PSoldvalidage86_91!Q42/SUM(PSoldvalidage86_91!$Q42:$S42)</f>
        <v>0.4455445544554455</v>
      </c>
      <c r="R42" s="389">
        <f>PSoldvalidage86_91!R42/SUM(PSoldvalidage86_91!$Q42:$S42)</f>
        <v>0.51485148514851486</v>
      </c>
      <c r="S42" s="389">
        <f>PSoldvalidage86_91!S42/SUM(PSoldvalidage86_91!$Q42:$S42)</f>
        <v>3.9603960396039604E-2</v>
      </c>
      <c r="T42" s="390">
        <f>PSoldvalidage86_91!T42/SUM(PSoldvalidage86_91!$T42:$V42)</f>
        <v>0.44554455445544555</v>
      </c>
      <c r="U42" s="389">
        <f>PSoldvalidage86_91!U42/SUM(PSoldvalidage86_91!$T42:$V42)</f>
        <v>0.51485148514851486</v>
      </c>
      <c r="V42" s="389">
        <f>PSoldvalidage86_91!V42/SUM(PSoldvalidage86_91!$T42:$V42)</f>
        <v>3.9603960396039604E-2</v>
      </c>
      <c r="W42" s="390">
        <f>PSoldvalidage86_91!W42/SUM(PSoldvalidage86_91!$W42:$Y42)</f>
        <v>0.44554455445544561</v>
      </c>
      <c r="X42" s="390">
        <f>PSoldvalidage86_91!X42/SUM(PSoldvalidage86_91!$W42:$Y42)</f>
        <v>0.51485148514851486</v>
      </c>
      <c r="Y42" s="390">
        <f>PSoldvalidage86_91!Y42/SUM(PSoldvalidage86_91!$W42:$Y42)</f>
        <v>3.9603960396039598E-2</v>
      </c>
      <c r="Z42" s="390">
        <f>PSoldvalidage86_91!Z42/SUM(PSoldvalidage86_91!$Z42:$AB42)</f>
        <v>0.44554455445544555</v>
      </c>
      <c r="AA42" s="390">
        <f>PSoldvalidage86_91!AA42/SUM(PSoldvalidage86_91!$Z42:$AB42)</f>
        <v>0.51485148514851486</v>
      </c>
      <c r="AB42" s="390">
        <f>PSoldvalidage86_91!AB42/SUM(PSoldvalidage86_91!$Z42:$AB42)</f>
        <v>3.9603960396039604E-2</v>
      </c>
      <c r="AC42" s="327">
        <f t="shared" ref="AC42" si="68">AC40-AC41</f>
        <v>0</v>
      </c>
      <c r="AD42" s="151"/>
      <c r="AE42" s="152"/>
      <c r="AF42" s="150"/>
      <c r="AG42" s="151"/>
      <c r="AH42" s="152"/>
      <c r="AI42" s="150"/>
      <c r="AJ42" s="151"/>
      <c r="AK42" s="152"/>
      <c r="AL42" s="150"/>
      <c r="AM42" s="151"/>
      <c r="AN42" s="152"/>
      <c r="AO42" s="150"/>
      <c r="AP42" s="151"/>
      <c r="AQ42" s="152"/>
      <c r="AR42" s="150"/>
      <c r="AS42" s="151"/>
      <c r="AT42" s="152"/>
      <c r="AU42" s="150"/>
      <c r="AV42" s="151"/>
      <c r="AW42" s="152"/>
      <c r="AX42" s="150"/>
      <c r="AY42" s="151"/>
      <c r="AZ42" s="152"/>
      <c r="BA42" s="150"/>
      <c r="BB42" s="151"/>
      <c r="BC42" s="152"/>
      <c r="BD42" s="150"/>
      <c r="BE42" s="151"/>
      <c r="BF42" s="152"/>
      <c r="BG42" s="150"/>
      <c r="BH42" s="151"/>
      <c r="BI42" s="152"/>
      <c r="BJ42" s="150">
        <v>538.11854076595785</v>
      </c>
      <c r="BK42" s="151">
        <v>766.23641322709409</v>
      </c>
      <c r="BL42" s="152">
        <v>19.888233374702899</v>
      </c>
      <c r="BM42" s="150">
        <v>203.70744155562744</v>
      </c>
      <c r="BN42" s="151">
        <v>591.62345508634007</v>
      </c>
      <c r="BO42" s="152">
        <v>94.537629398994994</v>
      </c>
      <c r="BP42" s="150">
        <v>427.280145333375</v>
      </c>
      <c r="BQ42" s="151">
        <v>478.30984484022929</v>
      </c>
      <c r="BR42" s="152">
        <v>108.75356140402698</v>
      </c>
      <c r="BS42" s="150">
        <v>729.10753591788773</v>
      </c>
      <c r="BT42" s="151">
        <v>950.5363641619191</v>
      </c>
      <c r="BU42" s="152">
        <v>73.247350522883835</v>
      </c>
      <c r="BV42" s="150">
        <v>2557.6985228431845</v>
      </c>
      <c r="BW42" s="151">
        <v>1137.1326248850537</v>
      </c>
      <c r="BX42" s="152">
        <v>39.85707992604177</v>
      </c>
      <c r="BY42" s="150">
        <v>538.80558699954986</v>
      </c>
      <c r="BZ42" s="151">
        <v>1667.1151017837235</v>
      </c>
      <c r="CA42" s="152">
        <v>35.317609538097578</v>
      </c>
      <c r="CB42" s="150">
        <v>515.65904356149269</v>
      </c>
      <c r="CC42" s="151">
        <v>540.86927669786053</v>
      </c>
      <c r="CD42" s="152">
        <v>17.120177027442669</v>
      </c>
      <c r="CE42" s="150">
        <v>714.40992348134182</v>
      </c>
      <c r="CF42" s="151">
        <v>633.40362687417655</v>
      </c>
      <c r="CG42" s="152">
        <v>61.20620832421438</v>
      </c>
      <c r="CH42" s="150"/>
      <c r="CI42" s="151"/>
      <c r="CJ42" s="152"/>
      <c r="CK42" s="150"/>
      <c r="CL42" s="151"/>
      <c r="CM42" s="152"/>
      <c r="CN42" s="150"/>
      <c r="CO42" s="151"/>
      <c r="CP42" s="152"/>
      <c r="CS42" s="44" t="s">
        <v>230</v>
      </c>
      <c r="CT42" s="44">
        <v>0.03</v>
      </c>
      <c r="CU42" s="44">
        <v>0.03</v>
      </c>
      <c r="CV42" s="44">
        <v>0.03</v>
      </c>
      <c r="CW42" s="44">
        <v>0.03</v>
      </c>
      <c r="CX42" s="44">
        <v>0.03</v>
      </c>
      <c r="CY42" s="44">
        <v>0.03</v>
      </c>
      <c r="CZ42" s="44">
        <v>0.03</v>
      </c>
      <c r="DA42" s="44">
        <v>0.03</v>
      </c>
      <c r="DB42" s="44">
        <v>0.03</v>
      </c>
      <c r="DC42" s="44">
        <v>0.03</v>
      </c>
      <c r="DD42" s="44">
        <v>0.03</v>
      </c>
      <c r="DE42" s="44">
        <v>0.03</v>
      </c>
      <c r="DF42" s="44">
        <v>0.03</v>
      </c>
      <c r="DG42" s="44">
        <v>0.03</v>
      </c>
      <c r="DH42" s="44">
        <v>0.03</v>
      </c>
      <c r="DI42" s="44">
        <v>0.03</v>
      </c>
      <c r="DJ42" s="44">
        <v>0.03</v>
      </c>
      <c r="DK42" s="44">
        <v>0.03</v>
      </c>
      <c r="DL42" s="44">
        <v>0.03</v>
      </c>
      <c r="DM42" s="44">
        <v>0.03</v>
      </c>
      <c r="DN42" s="44">
        <v>0.03</v>
      </c>
      <c r="EV42" s="44">
        <v>0</v>
      </c>
      <c r="EW42" s="44">
        <v>0</v>
      </c>
      <c r="EX42" s="44">
        <v>0</v>
      </c>
      <c r="EY42" s="44">
        <v>0</v>
      </c>
      <c r="EZ42" s="44">
        <v>0</v>
      </c>
      <c r="FA42" s="44">
        <v>0</v>
      </c>
      <c r="FB42" s="44">
        <v>0</v>
      </c>
      <c r="FC42" s="44">
        <v>0</v>
      </c>
      <c r="FD42" s="44">
        <v>0</v>
      </c>
      <c r="FE42" s="44">
        <v>0</v>
      </c>
      <c r="FF42" s="44">
        <v>0</v>
      </c>
      <c r="FG42" s="44">
        <v>0</v>
      </c>
      <c r="FH42" s="44">
        <v>0</v>
      </c>
      <c r="FI42" s="44">
        <v>0</v>
      </c>
      <c r="FJ42" s="44">
        <v>0</v>
      </c>
      <c r="FK42" s="44">
        <v>0</v>
      </c>
      <c r="FL42" s="44">
        <v>0</v>
      </c>
      <c r="FM42" s="44">
        <v>0</v>
      </c>
      <c r="FN42" s="44">
        <v>0</v>
      </c>
      <c r="FO42" s="44">
        <v>0</v>
      </c>
      <c r="FP42" s="44">
        <v>0</v>
      </c>
      <c r="FQ42" s="44">
        <v>0</v>
      </c>
      <c r="FR42" s="44">
        <v>0</v>
      </c>
      <c r="FS42" s="44">
        <v>0</v>
      </c>
    </row>
    <row r="43" spans="1:175" ht="15.75" x14ac:dyDescent="0.25">
      <c r="A43" s="3"/>
      <c r="B43" s="995"/>
      <c r="C43" s="55" t="s">
        <v>201</v>
      </c>
      <c r="D43" s="50">
        <v>28</v>
      </c>
      <c r="E43" s="325">
        <f t="shared" si="11"/>
        <v>618.0818681265099</v>
      </c>
      <c r="F43" s="325">
        <f t="shared" si="11"/>
        <v>568.36009003440211</v>
      </c>
      <c r="G43" s="325">
        <f t="shared" si="11"/>
        <v>21.928724973685199</v>
      </c>
      <c r="H43" s="327">
        <f t="shared" ref="H43:AB43" si="69">H42*(1-CT42)</f>
        <v>0.43217821782178217</v>
      </c>
      <c r="I43" s="327">
        <f t="shared" si="69"/>
        <v>0.49940594059405941</v>
      </c>
      <c r="J43" s="327">
        <f t="shared" si="69"/>
        <v>3.8415841584158415E-2</v>
      </c>
      <c r="K43" s="327">
        <f t="shared" si="69"/>
        <v>0.43217821782178217</v>
      </c>
      <c r="L43" s="327">
        <f t="shared" si="69"/>
        <v>0.49940594059405941</v>
      </c>
      <c r="M43" s="327">
        <f t="shared" si="69"/>
        <v>3.8415841584158415E-2</v>
      </c>
      <c r="N43" s="327">
        <f t="shared" si="69"/>
        <v>0.43217821782178217</v>
      </c>
      <c r="O43" s="327">
        <f t="shared" si="69"/>
        <v>0.49940594059405941</v>
      </c>
      <c r="P43" s="327">
        <f t="shared" si="69"/>
        <v>3.8415841584158415E-2</v>
      </c>
      <c r="Q43" s="327">
        <f t="shared" si="69"/>
        <v>0.43217821782178212</v>
      </c>
      <c r="R43" s="327">
        <f t="shared" si="69"/>
        <v>0.49940594059405941</v>
      </c>
      <c r="S43" s="327">
        <f t="shared" si="69"/>
        <v>3.8415841584158415E-2</v>
      </c>
      <c r="T43" s="327">
        <f t="shared" si="69"/>
        <v>0.43217821782178217</v>
      </c>
      <c r="U43" s="327">
        <f t="shared" si="69"/>
        <v>0.49940594059405941</v>
      </c>
      <c r="V43" s="327">
        <f t="shared" si="69"/>
        <v>3.8415841584158415E-2</v>
      </c>
      <c r="W43" s="327">
        <f t="shared" si="69"/>
        <v>0.43217821782178223</v>
      </c>
      <c r="X43" s="327">
        <f t="shared" si="69"/>
        <v>0.49940594059405941</v>
      </c>
      <c r="Y43" s="327">
        <f t="shared" si="69"/>
        <v>3.8415841584158408E-2</v>
      </c>
      <c r="Z43" s="327">
        <f t="shared" si="69"/>
        <v>0.43217821782178217</v>
      </c>
      <c r="AA43" s="327">
        <f t="shared" si="69"/>
        <v>0.49940594059405941</v>
      </c>
      <c r="AB43" s="331">
        <f t="shared" si="69"/>
        <v>3.8415841584158415E-2</v>
      </c>
      <c r="AC43" s="153"/>
      <c r="AD43" s="154"/>
      <c r="AE43" s="155"/>
      <c r="AF43" s="153"/>
      <c r="AG43" s="154"/>
      <c r="AH43" s="155"/>
      <c r="AI43" s="153"/>
      <c r="AJ43" s="154"/>
      <c r="AK43" s="155"/>
      <c r="AL43" s="153"/>
      <c r="AM43" s="154"/>
      <c r="AN43" s="155"/>
      <c r="AO43" s="153"/>
      <c r="AP43" s="154"/>
      <c r="AQ43" s="155"/>
      <c r="AR43" s="153"/>
      <c r="AS43" s="154"/>
      <c r="AT43" s="155"/>
      <c r="AU43" s="153"/>
      <c r="AV43" s="154"/>
      <c r="AW43" s="155"/>
      <c r="AX43" s="153"/>
      <c r="AY43" s="154"/>
      <c r="AZ43" s="155"/>
      <c r="BA43" s="153"/>
      <c r="BB43" s="154"/>
      <c r="BC43" s="155"/>
      <c r="BD43" s="153"/>
      <c r="BE43" s="154"/>
      <c r="BF43" s="155"/>
      <c r="BG43" s="153"/>
      <c r="BH43" s="154"/>
      <c r="BI43" s="155"/>
      <c r="BJ43" s="153">
        <f t="shared" ref="BJ43:CP43" si="70">BJ42*(1-EV42)</f>
        <v>538.11854076595785</v>
      </c>
      <c r="BK43" s="154">
        <f t="shared" si="70"/>
        <v>766.23641322709409</v>
      </c>
      <c r="BL43" s="155">
        <f t="shared" si="70"/>
        <v>19.888233374702899</v>
      </c>
      <c r="BM43" s="153">
        <f t="shared" si="70"/>
        <v>203.70744155562744</v>
      </c>
      <c r="BN43" s="154">
        <f t="shared" si="70"/>
        <v>591.62345508634007</v>
      </c>
      <c r="BO43" s="155">
        <f t="shared" si="70"/>
        <v>94.537629398994994</v>
      </c>
      <c r="BP43" s="153">
        <f t="shared" si="70"/>
        <v>427.280145333375</v>
      </c>
      <c r="BQ43" s="154">
        <f t="shared" si="70"/>
        <v>478.30984484022929</v>
      </c>
      <c r="BR43" s="155">
        <f t="shared" si="70"/>
        <v>108.75356140402698</v>
      </c>
      <c r="BS43" s="153">
        <f t="shared" si="70"/>
        <v>729.10753591788773</v>
      </c>
      <c r="BT43" s="154">
        <f t="shared" si="70"/>
        <v>950.5363641619191</v>
      </c>
      <c r="BU43" s="155">
        <f t="shared" si="70"/>
        <v>73.247350522883835</v>
      </c>
      <c r="BV43" s="153">
        <f t="shared" si="70"/>
        <v>2557.6985228431845</v>
      </c>
      <c r="BW43" s="154">
        <f t="shared" si="70"/>
        <v>1137.1326248850537</v>
      </c>
      <c r="BX43" s="155">
        <f t="shared" si="70"/>
        <v>39.85707992604177</v>
      </c>
      <c r="BY43" s="153">
        <f t="shared" si="70"/>
        <v>538.80558699954986</v>
      </c>
      <c r="BZ43" s="154">
        <f t="shared" si="70"/>
        <v>1667.1151017837235</v>
      </c>
      <c r="CA43" s="155">
        <f t="shared" si="70"/>
        <v>35.317609538097578</v>
      </c>
      <c r="CB43" s="153">
        <f t="shared" si="70"/>
        <v>515.65904356149269</v>
      </c>
      <c r="CC43" s="154">
        <f t="shared" si="70"/>
        <v>540.86927669786053</v>
      </c>
      <c r="CD43" s="155">
        <f t="shared" si="70"/>
        <v>17.120177027442669</v>
      </c>
      <c r="CE43" s="153">
        <f t="shared" si="70"/>
        <v>714.40992348134182</v>
      </c>
      <c r="CF43" s="154">
        <f t="shared" si="70"/>
        <v>633.40362687417655</v>
      </c>
      <c r="CG43" s="155">
        <f t="shared" si="70"/>
        <v>61.20620832421438</v>
      </c>
      <c r="CH43" s="153">
        <f t="shared" si="70"/>
        <v>0</v>
      </c>
      <c r="CI43" s="154">
        <f t="shared" si="70"/>
        <v>0</v>
      </c>
      <c r="CJ43" s="155">
        <f t="shared" si="70"/>
        <v>0</v>
      </c>
      <c r="CK43" s="153">
        <f t="shared" si="70"/>
        <v>0</v>
      </c>
      <c r="CL43" s="154">
        <f t="shared" si="70"/>
        <v>0</v>
      </c>
      <c r="CM43" s="155">
        <f t="shared" si="70"/>
        <v>0</v>
      </c>
      <c r="CN43" s="153">
        <f t="shared" si="70"/>
        <v>0</v>
      </c>
      <c r="CO43" s="154">
        <f t="shared" si="70"/>
        <v>0</v>
      </c>
      <c r="CP43" s="155">
        <f t="shared" si="70"/>
        <v>0</v>
      </c>
    </row>
    <row r="44" spans="1:175" ht="16.5" thickBot="1" x14ac:dyDescent="0.3">
      <c r="A44" s="3"/>
      <c r="B44" s="996"/>
      <c r="C44" s="58" t="s">
        <v>202</v>
      </c>
      <c r="D44" s="52">
        <v>29</v>
      </c>
      <c r="E44" s="328">
        <f t="shared" si="11"/>
        <v>0</v>
      </c>
      <c r="F44" s="328">
        <f t="shared" si="11"/>
        <v>0</v>
      </c>
      <c r="G44" s="328">
        <f t="shared" si="11"/>
        <v>0</v>
      </c>
      <c r="H44" s="330">
        <f t="shared" ref="H44:J44" si="71">H42-H43</f>
        <v>1.3366336633663378E-2</v>
      </c>
      <c r="I44" s="330">
        <f t="shared" si="71"/>
        <v>1.5445544554455459E-2</v>
      </c>
      <c r="J44" s="330">
        <f t="shared" si="71"/>
        <v>1.1881188118811892E-3</v>
      </c>
      <c r="K44" s="330">
        <f t="shared" ref="K44:AB44" si="72">K42-K43</f>
        <v>1.3366336633663378E-2</v>
      </c>
      <c r="L44" s="330">
        <f t="shared" si="72"/>
        <v>1.5445544554455459E-2</v>
      </c>
      <c r="M44" s="330">
        <f t="shared" si="72"/>
        <v>1.1881188118811892E-3</v>
      </c>
      <c r="N44" s="330">
        <f t="shared" si="72"/>
        <v>1.3366336633663378E-2</v>
      </c>
      <c r="O44" s="330">
        <f t="shared" si="72"/>
        <v>1.5445544554455459E-2</v>
      </c>
      <c r="P44" s="330">
        <f t="shared" si="72"/>
        <v>1.1881188118811892E-3</v>
      </c>
      <c r="Q44" s="330">
        <f t="shared" si="72"/>
        <v>1.3366336633663378E-2</v>
      </c>
      <c r="R44" s="330">
        <f t="shared" si="72"/>
        <v>1.5445544554455459E-2</v>
      </c>
      <c r="S44" s="330">
        <f t="shared" si="72"/>
        <v>1.1881188118811892E-3</v>
      </c>
      <c r="T44" s="330">
        <f t="shared" si="72"/>
        <v>1.3366336633663378E-2</v>
      </c>
      <c r="U44" s="330">
        <f t="shared" si="72"/>
        <v>1.5445544554455459E-2</v>
      </c>
      <c r="V44" s="330">
        <f t="shared" si="72"/>
        <v>1.1881188118811892E-3</v>
      </c>
      <c r="W44" s="330">
        <f t="shared" si="72"/>
        <v>1.3366336633663378E-2</v>
      </c>
      <c r="X44" s="330">
        <f t="shared" si="72"/>
        <v>1.5445544554455459E-2</v>
      </c>
      <c r="Y44" s="330">
        <f t="shared" si="72"/>
        <v>1.1881188118811892E-3</v>
      </c>
      <c r="Z44" s="330">
        <f t="shared" si="72"/>
        <v>1.3366336633663378E-2</v>
      </c>
      <c r="AA44" s="330">
        <f t="shared" si="72"/>
        <v>1.5445544554455459E-2</v>
      </c>
      <c r="AB44" s="332">
        <f t="shared" si="72"/>
        <v>1.1881188118811892E-3</v>
      </c>
      <c r="AC44" s="156"/>
      <c r="AD44" s="157"/>
      <c r="AE44" s="158"/>
      <c r="AF44" s="156"/>
      <c r="AG44" s="157"/>
      <c r="AH44" s="158"/>
      <c r="AI44" s="156"/>
      <c r="AJ44" s="157"/>
      <c r="AK44" s="158"/>
      <c r="AL44" s="156"/>
      <c r="AM44" s="157"/>
      <c r="AN44" s="158"/>
      <c r="AO44" s="156"/>
      <c r="AP44" s="157"/>
      <c r="AQ44" s="158"/>
      <c r="AR44" s="156"/>
      <c r="AS44" s="157"/>
      <c r="AT44" s="158"/>
      <c r="AU44" s="156"/>
      <c r="AV44" s="157"/>
      <c r="AW44" s="158"/>
      <c r="AX44" s="156"/>
      <c r="AY44" s="157"/>
      <c r="AZ44" s="158"/>
      <c r="BA44" s="156"/>
      <c r="BB44" s="157"/>
      <c r="BC44" s="158"/>
      <c r="BD44" s="156"/>
      <c r="BE44" s="157"/>
      <c r="BF44" s="158"/>
      <c r="BG44" s="156"/>
      <c r="BH44" s="157"/>
      <c r="BI44" s="158"/>
      <c r="BJ44" s="156">
        <f t="shared" ref="BJ44:CP44" si="73">BJ42-BJ43</f>
        <v>0</v>
      </c>
      <c r="BK44" s="157">
        <f t="shared" si="73"/>
        <v>0</v>
      </c>
      <c r="BL44" s="158">
        <f t="shared" si="73"/>
        <v>0</v>
      </c>
      <c r="BM44" s="156">
        <f t="shared" si="73"/>
        <v>0</v>
      </c>
      <c r="BN44" s="157">
        <f t="shared" si="73"/>
        <v>0</v>
      </c>
      <c r="BO44" s="158">
        <f t="shared" si="73"/>
        <v>0</v>
      </c>
      <c r="BP44" s="156">
        <f t="shared" si="73"/>
        <v>0</v>
      </c>
      <c r="BQ44" s="157">
        <f t="shared" si="73"/>
        <v>0</v>
      </c>
      <c r="BR44" s="158">
        <f t="shared" si="73"/>
        <v>0</v>
      </c>
      <c r="BS44" s="156">
        <f t="shared" si="73"/>
        <v>0</v>
      </c>
      <c r="BT44" s="157">
        <f t="shared" si="73"/>
        <v>0</v>
      </c>
      <c r="BU44" s="158">
        <f t="shared" si="73"/>
        <v>0</v>
      </c>
      <c r="BV44" s="156">
        <f t="shared" si="73"/>
        <v>0</v>
      </c>
      <c r="BW44" s="157">
        <f t="shared" si="73"/>
        <v>0</v>
      </c>
      <c r="BX44" s="158">
        <f t="shared" si="73"/>
        <v>0</v>
      </c>
      <c r="BY44" s="156">
        <f t="shared" si="73"/>
        <v>0</v>
      </c>
      <c r="BZ44" s="157">
        <f t="shared" si="73"/>
        <v>0</v>
      </c>
      <c r="CA44" s="158">
        <f t="shared" si="73"/>
        <v>0</v>
      </c>
      <c r="CB44" s="156">
        <f t="shared" si="73"/>
        <v>0</v>
      </c>
      <c r="CC44" s="157">
        <f t="shared" si="73"/>
        <v>0</v>
      </c>
      <c r="CD44" s="158">
        <f t="shared" si="73"/>
        <v>0</v>
      </c>
      <c r="CE44" s="156">
        <f t="shared" si="73"/>
        <v>0</v>
      </c>
      <c r="CF44" s="157">
        <f t="shared" si="73"/>
        <v>0</v>
      </c>
      <c r="CG44" s="158">
        <f t="shared" si="73"/>
        <v>0</v>
      </c>
      <c r="CH44" s="156">
        <f t="shared" si="73"/>
        <v>0</v>
      </c>
      <c r="CI44" s="157">
        <f t="shared" si="73"/>
        <v>0</v>
      </c>
      <c r="CJ44" s="158">
        <f t="shared" si="73"/>
        <v>0</v>
      </c>
      <c r="CK44" s="156">
        <f t="shared" si="73"/>
        <v>0</v>
      </c>
      <c r="CL44" s="157">
        <f t="shared" si="73"/>
        <v>0</v>
      </c>
      <c r="CM44" s="158">
        <f t="shared" si="73"/>
        <v>0</v>
      </c>
      <c r="CN44" s="156">
        <f t="shared" si="73"/>
        <v>0</v>
      </c>
      <c r="CO44" s="157">
        <f t="shared" si="73"/>
        <v>0</v>
      </c>
      <c r="CP44" s="158">
        <f t="shared" si="73"/>
        <v>0</v>
      </c>
    </row>
    <row r="45" spans="1:175" ht="15.75" x14ac:dyDescent="0.25">
      <c r="A45" s="168" t="s">
        <v>746</v>
      </c>
      <c r="B45" s="997" t="s">
        <v>1455</v>
      </c>
      <c r="C45" s="146" t="s">
        <v>215</v>
      </c>
      <c r="D45" s="54"/>
      <c r="E45" s="325">
        <f t="shared" si="11"/>
        <v>27190.490654788475</v>
      </c>
      <c r="F45" s="325">
        <f t="shared" si="11"/>
        <v>25441.129601737299</v>
      </c>
      <c r="G45" s="325">
        <f t="shared" si="11"/>
        <v>782.43572038933326</v>
      </c>
      <c r="H45" s="390">
        <f>PSoldvalidage86_91!H45/SUM(PSoldvalidage86_91!$H45:$J45)</f>
        <v>0.53707052441229652</v>
      </c>
      <c r="I45" s="390">
        <f>PSoldvalidage86_91!I45/SUM(PSoldvalidage86_91!$H45:$J45)</f>
        <v>0.46112115732368897</v>
      </c>
      <c r="J45" s="390">
        <f>PSoldvalidage86_91!J45/SUM(PSoldvalidage86_91!$H45:$J45)</f>
        <v>1.8083182640144667E-3</v>
      </c>
      <c r="K45" s="390">
        <f>PSoldvalidage86_91!K45/SUM(PSoldvalidage86_91!$K45:$M45)</f>
        <v>0.20877659574468085</v>
      </c>
      <c r="L45" s="390">
        <f>PSoldvalidage86_91!L45/SUM(PSoldvalidage86_91!$K45:$M45)</f>
        <v>0.76595744680851063</v>
      </c>
      <c r="M45" s="390">
        <f>PSoldvalidage86_91!M45/SUM(PSoldvalidage86_91!$K45:$M45)</f>
        <v>2.5265957446808512E-2</v>
      </c>
      <c r="N45" s="390">
        <f>PSoldvalidage86_91!N45/SUM(PSoldvalidage86_91!$N45:$P45)</f>
        <v>0.37853107344632764</v>
      </c>
      <c r="O45" s="390">
        <f>PSoldvalidage86_91!O45/SUM(PSoldvalidage86_91!$N45:$P45)</f>
        <v>0.54943502824858759</v>
      </c>
      <c r="P45" s="390">
        <f>PSoldvalidage86_91!P45/SUM(PSoldvalidage86_91!$N45:$P45)</f>
        <v>7.2033898305084734E-2</v>
      </c>
      <c r="Q45" s="390">
        <f>PSoldvalidage86_91!Q45/SUM(PSoldvalidage86_91!$Q45:$S45)</f>
        <v>0.43979933110367886</v>
      </c>
      <c r="R45" s="389">
        <f>PSoldvalidage86_91!R45/SUM(PSoldvalidage86_91!$Q45:$S45)</f>
        <v>0.51755852842809369</v>
      </c>
      <c r="S45" s="389">
        <f>PSoldvalidage86_91!S45/SUM(PSoldvalidage86_91!$Q45:$S45)</f>
        <v>4.2642140468227417E-2</v>
      </c>
      <c r="T45" s="390">
        <f>PSoldvalidage86_91!T45/SUM(PSoldvalidage86_91!$T45:$V45)</f>
        <v>0.17386666666666661</v>
      </c>
      <c r="U45" s="389">
        <f>PSoldvalidage86_91!U45/SUM(PSoldvalidage86_91!$T45:$V45)</f>
        <v>0.79733333333333334</v>
      </c>
      <c r="V45" s="389">
        <f>PSoldvalidage86_91!V45/SUM(PSoldvalidage86_91!$T45:$V45)</f>
        <v>2.8799999999999992E-2</v>
      </c>
      <c r="W45" s="390">
        <f>PSoldvalidage86_91!W45/SUM(PSoldvalidage86_91!$W45:$Y45)</f>
        <v>0.46972860125260968</v>
      </c>
      <c r="X45" s="390">
        <f>PSoldvalidage86_91!X45/SUM(PSoldvalidage86_91!$W45:$Y45)</f>
        <v>0.49408489909533748</v>
      </c>
      <c r="Y45" s="390">
        <f>PSoldvalidage86_91!Y45/SUM(PSoldvalidage86_91!$W45:$Y45)</f>
        <v>3.6186499652052881E-2</v>
      </c>
      <c r="Z45" s="390">
        <f>PSoldvalidage86_91!Z45/SUM(PSoldvalidage86_91!$Z45:$AB45)</f>
        <v>0.12554426705370103</v>
      </c>
      <c r="AA45" s="390">
        <f>PSoldvalidage86_91!AA45/SUM(PSoldvalidage86_91!$Z45:$AB45)</f>
        <v>0.77939042089985489</v>
      </c>
      <c r="AB45" s="390">
        <f>PSoldvalidage86_91!AB45/SUM(PSoldvalidage86_91!$Z45:$AB45)</f>
        <v>9.5065312046444139E-2</v>
      </c>
      <c r="AC45" s="159">
        <f>AC46+AC47</f>
        <v>1444.1457938013914</v>
      </c>
      <c r="AD45" s="160">
        <f t="shared" ref="AD45:CO45" si="74">AD46+AD47</f>
        <v>2214.5278304870335</v>
      </c>
      <c r="AE45" s="161">
        <f t="shared" si="74"/>
        <v>283.326375711575</v>
      </c>
      <c r="AF45" s="159">
        <f t="shared" si="74"/>
        <v>2356.4795534032819</v>
      </c>
      <c r="AG45" s="160">
        <f t="shared" si="74"/>
        <v>2799.330885122411</v>
      </c>
      <c r="AH45" s="161">
        <f t="shared" si="74"/>
        <v>223.90979956954533</v>
      </c>
      <c r="AI45" s="159">
        <f t="shared" si="74"/>
        <v>2206.832938856016</v>
      </c>
      <c r="AJ45" s="160">
        <f t="shared" si="74"/>
        <v>2435.2173570019727</v>
      </c>
      <c r="AK45" s="161">
        <f t="shared" si="74"/>
        <v>114.94970414201184</v>
      </c>
      <c r="AL45" s="159">
        <f t="shared" si="74"/>
        <v>6060.0931901062313</v>
      </c>
      <c r="AM45" s="160">
        <f t="shared" si="74"/>
        <v>4466.5520453464405</v>
      </c>
      <c r="AN45" s="161">
        <f t="shared" si="74"/>
        <v>381.35476454732839</v>
      </c>
      <c r="AO45" s="159">
        <f t="shared" si="74"/>
        <v>4376.5329902540579</v>
      </c>
      <c r="AP45" s="160">
        <f t="shared" si="74"/>
        <v>4730.8213013494915</v>
      </c>
      <c r="AQ45" s="161">
        <f t="shared" si="74"/>
        <v>54.645708396450239</v>
      </c>
      <c r="AR45" s="159">
        <f t="shared" si="74"/>
        <v>2148.9807500829738</v>
      </c>
      <c r="AS45" s="160">
        <f t="shared" si="74"/>
        <v>6060.9401759044149</v>
      </c>
      <c r="AT45" s="161">
        <f t="shared" si="74"/>
        <v>613.07907401261184</v>
      </c>
      <c r="AU45" s="159">
        <f t="shared" si="74"/>
        <v>10757.652524544177</v>
      </c>
      <c r="AV45" s="160">
        <f t="shared" si="74"/>
        <v>4994.4754207573633</v>
      </c>
      <c r="AW45" s="161">
        <f t="shared" si="74"/>
        <v>368.87205469845719</v>
      </c>
      <c r="AX45" s="159">
        <f t="shared" si="74"/>
        <v>19003.633812920467</v>
      </c>
      <c r="AY45" s="160">
        <f t="shared" si="74"/>
        <v>10513.426578879244</v>
      </c>
      <c r="AZ45" s="161">
        <f t="shared" si="74"/>
        <v>230.16012887409823</v>
      </c>
      <c r="BA45" s="159">
        <f t="shared" si="74"/>
        <v>3472.7796020056076</v>
      </c>
      <c r="BB45" s="160">
        <f t="shared" si="74"/>
        <v>15682.678341724779</v>
      </c>
      <c r="BC45" s="161">
        <f t="shared" si="74"/>
        <v>238.90462936902566</v>
      </c>
      <c r="BD45" s="159">
        <f t="shared" si="74"/>
        <v>21103.743197814147</v>
      </c>
      <c r="BE45" s="160">
        <f t="shared" si="74"/>
        <v>6870.7933666170757</v>
      </c>
      <c r="BF45" s="161">
        <f t="shared" si="74"/>
        <v>635.06654840924693</v>
      </c>
      <c r="BG45" s="159">
        <f t="shared" si="74"/>
        <v>9935.9074191960462</v>
      </c>
      <c r="BH45" s="160">
        <f t="shared" si="74"/>
        <v>23510.470424502648</v>
      </c>
      <c r="BI45" s="161">
        <f t="shared" si="74"/>
        <v>621.03782921442132</v>
      </c>
      <c r="BJ45" s="159">
        <f t="shared" si="74"/>
        <v>5669.5180233946048</v>
      </c>
      <c r="BK45" s="160">
        <f t="shared" si="74"/>
        <v>29960.893315827168</v>
      </c>
      <c r="BL45" s="161">
        <f t="shared" si="74"/>
        <v>1786.1649319646694</v>
      </c>
      <c r="BM45" s="159">
        <f t="shared" si="74"/>
        <v>13763.983780861416</v>
      </c>
      <c r="BN45" s="160">
        <f t="shared" si="74"/>
        <v>17024.736108608158</v>
      </c>
      <c r="BO45" s="161">
        <f t="shared" si="74"/>
        <v>3839.0482669550074</v>
      </c>
      <c r="BP45" s="159">
        <f t="shared" si="74"/>
        <v>15922.226173365525</v>
      </c>
      <c r="BQ45" s="160">
        <f t="shared" si="74"/>
        <v>36683.61395052541</v>
      </c>
      <c r="BR45" s="161">
        <f t="shared" si="74"/>
        <v>3562.7202106282493</v>
      </c>
      <c r="BS45" s="159">
        <f t="shared" si="74"/>
        <v>21392.544887054177</v>
      </c>
      <c r="BT45" s="160">
        <f t="shared" si="74"/>
        <v>20783.498670737012</v>
      </c>
      <c r="BU45" s="161">
        <f t="shared" si="74"/>
        <v>2353.5790829758644</v>
      </c>
      <c r="BV45" s="159">
        <f t="shared" si="74"/>
        <v>8317.036436909395</v>
      </c>
      <c r="BW45" s="160">
        <f t="shared" si="74"/>
        <v>28294.538132295718</v>
      </c>
      <c r="BX45" s="161">
        <f t="shared" si="74"/>
        <v>693.11828793774316</v>
      </c>
      <c r="BY45" s="159">
        <f t="shared" si="74"/>
        <v>29079.814685314683</v>
      </c>
      <c r="BZ45" s="160">
        <f t="shared" si="74"/>
        <v>6697.7062937062938</v>
      </c>
      <c r="CA45" s="161">
        <f t="shared" si="74"/>
        <v>625.67832167832171</v>
      </c>
      <c r="CB45" s="159">
        <f t="shared" si="74"/>
        <v>15429.473515922142</v>
      </c>
      <c r="CC45" s="160">
        <f t="shared" si="74"/>
        <v>23949.610392273844</v>
      </c>
      <c r="CD45" s="161">
        <f t="shared" si="74"/>
        <v>70.190534342605716</v>
      </c>
      <c r="CE45" s="159">
        <f t="shared" si="74"/>
        <v>23368.836998014398</v>
      </c>
      <c r="CF45" s="160">
        <f t="shared" si="74"/>
        <v>15611.716410609286</v>
      </c>
      <c r="CG45" s="161">
        <f t="shared" si="74"/>
        <v>915.30372800356372</v>
      </c>
      <c r="CH45" s="159">
        <f t="shared" si="74"/>
        <v>17231.61367029457</v>
      </c>
      <c r="CI45" s="160">
        <f t="shared" si="74"/>
        <v>45079.780467469362</v>
      </c>
      <c r="CJ45" s="161">
        <f t="shared" si="74"/>
        <v>364.40930240135731</v>
      </c>
      <c r="CK45" s="159">
        <f t="shared" si="74"/>
        <v>74131.347186577215</v>
      </c>
      <c r="CL45" s="160">
        <f t="shared" si="74"/>
        <v>12879.744973349972</v>
      </c>
      <c r="CM45" s="161">
        <f t="shared" si="74"/>
        <v>2669.7517402809203</v>
      </c>
      <c r="CN45" s="159">
        <f t="shared" si="74"/>
        <v>22775.312090486896</v>
      </c>
      <c r="CO45" s="160">
        <f t="shared" si="74"/>
        <v>45574.810542456609</v>
      </c>
      <c r="CP45" s="161">
        <f>CP46+CP47</f>
        <v>138.59812808082012</v>
      </c>
      <c r="CS45" s="44" t="s">
        <v>232</v>
      </c>
      <c r="CT45" s="44">
        <v>0.03</v>
      </c>
      <c r="CU45" s="44">
        <v>0.03</v>
      </c>
      <c r="CV45" s="44">
        <v>0.03</v>
      </c>
      <c r="CW45" s="44">
        <v>0.03</v>
      </c>
      <c r="CX45" s="44">
        <v>0.03</v>
      </c>
      <c r="CY45" s="44">
        <v>0.03</v>
      </c>
      <c r="CZ45" s="44">
        <v>0.03</v>
      </c>
      <c r="DA45" s="44">
        <v>0.03</v>
      </c>
      <c r="DB45" s="44">
        <v>0.03</v>
      </c>
      <c r="DC45" s="44">
        <v>0.03</v>
      </c>
      <c r="DD45" s="44">
        <v>0.03</v>
      </c>
      <c r="DE45" s="44">
        <v>0.03</v>
      </c>
      <c r="DF45" s="44">
        <v>0.03</v>
      </c>
      <c r="DG45" s="44">
        <v>0.03</v>
      </c>
      <c r="DH45" s="44">
        <v>0.03</v>
      </c>
      <c r="DI45" s="44">
        <v>0.03</v>
      </c>
      <c r="DJ45" s="44">
        <v>0.03</v>
      </c>
      <c r="DK45" s="44">
        <v>0.03</v>
      </c>
      <c r="DL45" s="44">
        <v>0.03</v>
      </c>
      <c r="DM45" s="44">
        <v>0.03</v>
      </c>
      <c r="DN45" s="44">
        <v>0.03</v>
      </c>
      <c r="EV45" s="59">
        <v>2.7020022701022568E-2</v>
      </c>
      <c r="EW45" s="44">
        <v>2.7020022701022568E-2</v>
      </c>
      <c r="EX45" s="44">
        <v>2.7020022701022568E-2</v>
      </c>
      <c r="EY45" s="60">
        <v>3.1266743966813622E-2</v>
      </c>
      <c r="EZ45" s="44">
        <v>3.1266743966813622E-2</v>
      </c>
      <c r="FA45" s="44">
        <v>3.1266743966813622E-2</v>
      </c>
      <c r="FB45" s="61">
        <v>0.10703216922473104</v>
      </c>
      <c r="FC45" s="44">
        <v>0.10703216922473104</v>
      </c>
      <c r="FD45" s="44">
        <v>0.10703216922473104</v>
      </c>
      <c r="FE45" s="62">
        <v>0.30242304097442685</v>
      </c>
      <c r="FF45" s="44">
        <v>0.30242304097442685</v>
      </c>
      <c r="FG45" s="44">
        <v>0.30242304097442685</v>
      </c>
      <c r="FH45" s="63">
        <v>0.19105189036085496</v>
      </c>
      <c r="FI45" s="44">
        <v>0.19105189036085496</v>
      </c>
      <c r="FJ45" s="44">
        <v>0.19105189036085496</v>
      </c>
      <c r="FK45" s="44">
        <v>0.37293828208985919</v>
      </c>
      <c r="FL45" s="44">
        <v>0.37293828208985919</v>
      </c>
      <c r="FM45" s="44">
        <v>0.37293828208985919</v>
      </c>
      <c r="FN45" s="44">
        <v>0.65691314118076594</v>
      </c>
      <c r="FO45" s="44">
        <v>0.65691314118076594</v>
      </c>
      <c r="FP45" s="44">
        <v>0.65691314118076594</v>
      </c>
      <c r="FQ45" s="44">
        <v>0.81328323951170189</v>
      </c>
      <c r="FR45" s="44">
        <v>0.81328323951170189</v>
      </c>
      <c r="FS45" s="44">
        <v>0.81328323951170189</v>
      </c>
    </row>
    <row r="46" spans="1:175" ht="15.75" x14ac:dyDescent="0.25">
      <c r="A46" s="168" t="s">
        <v>747</v>
      </c>
      <c r="B46" s="998"/>
      <c r="C46" s="147" t="s">
        <v>201</v>
      </c>
      <c r="D46" s="50">
        <v>30</v>
      </c>
      <c r="E46" s="325">
        <f t="shared" si="11"/>
        <v>3711.5824693667564</v>
      </c>
      <c r="F46" s="325">
        <f t="shared" si="11"/>
        <v>6502.1781414986526</v>
      </c>
      <c r="G46" s="325">
        <f t="shared" si="11"/>
        <v>240.27861502090587</v>
      </c>
      <c r="H46" s="327">
        <f t="shared" ref="H46:AB46" si="75">H45*(1-CT45)</f>
        <v>0.5209584086799276</v>
      </c>
      <c r="I46" s="327">
        <f t="shared" si="75"/>
        <v>0.4472875226039783</v>
      </c>
      <c r="J46" s="327">
        <f t="shared" si="75"/>
        <v>1.7540687160940327E-3</v>
      </c>
      <c r="K46" s="327">
        <f t="shared" si="75"/>
        <v>0.20251329787234043</v>
      </c>
      <c r="L46" s="327">
        <f t="shared" si="75"/>
        <v>0.7429787234042553</v>
      </c>
      <c r="M46" s="327">
        <f t="shared" si="75"/>
        <v>2.4507978723404256E-2</v>
      </c>
      <c r="N46" s="327">
        <f t="shared" si="75"/>
        <v>0.36717514124293782</v>
      </c>
      <c r="O46" s="327">
        <f t="shared" si="75"/>
        <v>0.53295197740112998</v>
      </c>
      <c r="P46" s="327">
        <f t="shared" si="75"/>
        <v>6.9872881355932184E-2</v>
      </c>
      <c r="Q46" s="327">
        <f t="shared" si="75"/>
        <v>0.42660535117056847</v>
      </c>
      <c r="R46" s="327">
        <f t="shared" si="75"/>
        <v>0.50203177257525089</v>
      </c>
      <c r="S46" s="327">
        <f t="shared" si="75"/>
        <v>4.1362876254180593E-2</v>
      </c>
      <c r="T46" s="327">
        <f t="shared" si="75"/>
        <v>0.16865066666666662</v>
      </c>
      <c r="U46" s="327">
        <f t="shared" si="75"/>
        <v>0.77341333333333329</v>
      </c>
      <c r="V46" s="327">
        <f t="shared" si="75"/>
        <v>2.7935999999999992E-2</v>
      </c>
      <c r="W46" s="327">
        <f t="shared" si="75"/>
        <v>0.45563674321503139</v>
      </c>
      <c r="X46" s="327">
        <f t="shared" si="75"/>
        <v>0.47926235212247736</v>
      </c>
      <c r="Y46" s="327">
        <f t="shared" si="75"/>
        <v>3.5100904662491293E-2</v>
      </c>
      <c r="Z46" s="327">
        <f t="shared" si="75"/>
        <v>0.12177793904209</v>
      </c>
      <c r="AA46" s="327">
        <f t="shared" si="75"/>
        <v>0.75600870827285926</v>
      </c>
      <c r="AB46" s="327">
        <f t="shared" si="75"/>
        <v>9.2213352685050806E-2</v>
      </c>
      <c r="AC46" s="162">
        <v>1333.1822581459785</v>
      </c>
      <c r="AD46" s="163">
        <v>2191.5604599048556</v>
      </c>
      <c r="AE46" s="164">
        <v>276.82575726932384</v>
      </c>
      <c r="AF46" s="162">
        <v>2080.9059857097513</v>
      </c>
      <c r="AG46" s="163">
        <v>2601.9949266793033</v>
      </c>
      <c r="AH46" s="164">
        <v>221.53611800923824</v>
      </c>
      <c r="AI46" s="162">
        <v>2000.1471744563512</v>
      </c>
      <c r="AJ46" s="163">
        <v>2176.7602526314313</v>
      </c>
      <c r="AK46" s="164">
        <v>106.55679067555631</v>
      </c>
      <c r="AL46" s="162">
        <v>5626.6540444672082</v>
      </c>
      <c r="AM46" s="163">
        <v>4105.9177593910199</v>
      </c>
      <c r="AN46" s="164">
        <v>346.37460126838005</v>
      </c>
      <c r="AO46" s="162">
        <v>3721.3149739448331</v>
      </c>
      <c r="AP46" s="163">
        <v>4309.644727454277</v>
      </c>
      <c r="AQ46" s="164">
        <v>47.805400252909962</v>
      </c>
      <c r="AR46" s="162">
        <v>1908.2003156117712</v>
      </c>
      <c r="AS46" s="163">
        <v>5161.9644528706085</v>
      </c>
      <c r="AT46" s="164">
        <v>525.98387922301367</v>
      </c>
      <c r="AU46" s="162">
        <v>10554.263953994221</v>
      </c>
      <c r="AV46" s="163">
        <v>4382.1953445386434</v>
      </c>
      <c r="AW46" s="164">
        <v>313.89169809035076</v>
      </c>
      <c r="AX46" s="162">
        <v>18453.964854759193</v>
      </c>
      <c r="AY46" s="163">
        <v>10152.081651611075</v>
      </c>
      <c r="AZ46" s="164">
        <v>198.20656368499203</v>
      </c>
      <c r="BA46" s="162">
        <v>3344.3688369466231</v>
      </c>
      <c r="BB46" s="163">
        <v>15279.177749803483</v>
      </c>
      <c r="BC46" s="164">
        <v>232.22366100119351</v>
      </c>
      <c r="BD46" s="162">
        <v>20181.286153705441</v>
      </c>
      <c r="BE46" s="163">
        <v>6600.9910032289508</v>
      </c>
      <c r="BF46" s="164">
        <v>612.70566863508839</v>
      </c>
      <c r="BG46" s="162">
        <v>9574.465917296</v>
      </c>
      <c r="BH46" s="163">
        <v>22838.71386240828</v>
      </c>
      <c r="BI46" s="164">
        <v>604.31240967257747</v>
      </c>
      <c r="BJ46" s="162">
        <v>5396.7916839982381</v>
      </c>
      <c r="BK46" s="163">
        <v>29161.72007958428</v>
      </c>
      <c r="BL46" s="164">
        <v>1757.4430179457211</v>
      </c>
      <c r="BM46" s="162">
        <v>13283.080606547424</v>
      </c>
      <c r="BN46" s="163">
        <v>16351.703076363099</v>
      </c>
      <c r="BO46" s="164">
        <v>3721.4084638152544</v>
      </c>
      <c r="BP46" s="162">
        <v>14942.949993240374</v>
      </c>
      <c r="BQ46" s="163">
        <v>35409.811288167119</v>
      </c>
      <c r="BR46" s="164">
        <v>3489.0741865542791</v>
      </c>
      <c r="BS46" s="162">
        <v>15821.949933856815</v>
      </c>
      <c r="BT46" s="163">
        <v>19533.891035320583</v>
      </c>
      <c r="BU46" s="164">
        <v>2291.4712939700971</v>
      </c>
      <c r="BV46" s="162">
        <v>4693.1654050486941</v>
      </c>
      <c r="BW46" s="163">
        <v>24652.201568123462</v>
      </c>
      <c r="BX46" s="164">
        <v>650.05794507217843</v>
      </c>
      <c r="BY46" s="162">
        <v>11922.891504437279</v>
      </c>
      <c r="BZ46" s="163">
        <v>4289.1274502883844</v>
      </c>
      <c r="CA46" s="164">
        <v>469.48023292714271</v>
      </c>
      <c r="CB46" s="162">
        <v>2799.5418791115208</v>
      </c>
      <c r="CC46" s="163">
        <v>8611.101587659934</v>
      </c>
      <c r="CD46" s="164">
        <v>46.002945825358005</v>
      </c>
      <c r="CE46" s="162">
        <v>1450.4075734109294</v>
      </c>
      <c r="CF46" s="163">
        <v>2851.1188535722786</v>
      </c>
      <c r="CG46" s="164">
        <v>340.21656761019398</v>
      </c>
      <c r="CH46" s="162">
        <v>751.80289170897618</v>
      </c>
      <c r="CI46" s="163">
        <v>2627.1180691980821</v>
      </c>
      <c r="CJ46" s="164">
        <v>65.788493474060971</v>
      </c>
      <c r="CK46" s="162">
        <v>3178.1957383804197</v>
      </c>
      <c r="CL46" s="163">
        <v>573.37420419555212</v>
      </c>
      <c r="CM46" s="164">
        <v>103.81437245937744</v>
      </c>
      <c r="CN46" s="162">
        <v>1185.0722934694736</v>
      </c>
      <c r="CO46" s="163">
        <v>1911.205257452873</v>
      </c>
      <c r="CP46" s="164">
        <v>6.5897477780297544</v>
      </c>
    </row>
    <row r="47" spans="1:175" ht="16.5" thickBot="1" x14ac:dyDescent="0.3">
      <c r="A47" s="168" t="s">
        <v>748</v>
      </c>
      <c r="B47" s="999"/>
      <c r="C47" s="147" t="s">
        <v>202</v>
      </c>
      <c r="D47" s="50">
        <v>31</v>
      </c>
      <c r="E47" s="325">
        <f t="shared" si="11"/>
        <v>23478.908185421715</v>
      </c>
      <c r="F47" s="325">
        <f t="shared" si="11"/>
        <v>18938.951460238644</v>
      </c>
      <c r="G47" s="325">
        <f t="shared" si="11"/>
        <v>542.15710536842721</v>
      </c>
      <c r="H47" s="330">
        <f t="shared" ref="H47:J47" si="76">H45-H46</f>
        <v>1.6112115732368926E-2</v>
      </c>
      <c r="I47" s="327">
        <f t="shared" si="76"/>
        <v>1.3833634719710663E-2</v>
      </c>
      <c r="J47" s="327">
        <f t="shared" si="76"/>
        <v>5.4249547920433988E-5</v>
      </c>
      <c r="K47" s="330">
        <f t="shared" ref="K47:AB47" si="77">K45-K46</f>
        <v>6.2632978723404231E-3</v>
      </c>
      <c r="L47" s="327">
        <f t="shared" si="77"/>
        <v>2.297872340425533E-2</v>
      </c>
      <c r="M47" s="327">
        <f t="shared" si="77"/>
        <v>7.5797872340425607E-4</v>
      </c>
      <c r="N47" s="327">
        <f t="shared" si="77"/>
        <v>1.1355932203389818E-2</v>
      </c>
      <c r="O47" s="327">
        <f t="shared" si="77"/>
        <v>1.6483050847457603E-2</v>
      </c>
      <c r="P47" s="327">
        <f t="shared" si="77"/>
        <v>2.1610169491525499E-3</v>
      </c>
      <c r="Q47" s="330">
        <f t="shared" si="77"/>
        <v>1.3193979933110389E-2</v>
      </c>
      <c r="R47" s="327">
        <f t="shared" si="77"/>
        <v>1.55267558528428E-2</v>
      </c>
      <c r="S47" s="327">
        <f t="shared" si="77"/>
        <v>1.2792642140468241E-3</v>
      </c>
      <c r="T47" s="327">
        <f t="shared" si="77"/>
        <v>5.2159999999999984E-3</v>
      </c>
      <c r="U47" s="327">
        <f t="shared" si="77"/>
        <v>2.3920000000000052E-2</v>
      </c>
      <c r="V47" s="327">
        <f t="shared" si="77"/>
        <v>8.6400000000000018E-4</v>
      </c>
      <c r="W47" s="327">
        <f t="shared" si="77"/>
        <v>1.4091858037578286E-2</v>
      </c>
      <c r="X47" s="327">
        <f t="shared" si="77"/>
        <v>1.4822546972860118E-2</v>
      </c>
      <c r="Y47" s="327">
        <f t="shared" si="77"/>
        <v>1.0855949895615877E-3</v>
      </c>
      <c r="Z47" s="327">
        <f t="shared" si="77"/>
        <v>3.7663280116110309E-3</v>
      </c>
      <c r="AA47" s="327">
        <f t="shared" si="77"/>
        <v>2.3381712626995621E-2</v>
      </c>
      <c r="AB47" s="327">
        <f t="shared" si="77"/>
        <v>2.8519593613933331E-3</v>
      </c>
      <c r="AC47" s="165">
        <v>110.96353565541301</v>
      </c>
      <c r="AD47" s="166">
        <v>22.967370582178091</v>
      </c>
      <c r="AE47" s="167">
        <v>6.5006184422511524</v>
      </c>
      <c r="AF47" s="165">
        <v>275.57356769353044</v>
      </c>
      <c r="AG47" s="166">
        <v>197.33595844310753</v>
      </c>
      <c r="AH47" s="167">
        <v>2.3736815603070909</v>
      </c>
      <c r="AI47" s="165">
        <v>206.68576439966455</v>
      </c>
      <c r="AJ47" s="166">
        <v>258.45710437054151</v>
      </c>
      <c r="AK47" s="167">
        <v>8.3929134664555249</v>
      </c>
      <c r="AL47" s="165">
        <v>433.43914563902285</v>
      </c>
      <c r="AM47" s="166">
        <v>360.63428595542064</v>
      </c>
      <c r="AN47" s="167">
        <v>34.980163278948311</v>
      </c>
      <c r="AO47" s="165">
        <v>655.21801630922471</v>
      </c>
      <c r="AP47" s="166">
        <v>421.17657389521401</v>
      </c>
      <c r="AQ47" s="167">
        <v>6.8403081435402786</v>
      </c>
      <c r="AR47" s="165">
        <v>240.78043447120285</v>
      </c>
      <c r="AS47" s="166">
        <v>898.97572303380662</v>
      </c>
      <c r="AT47" s="167">
        <v>87.095194789598196</v>
      </c>
      <c r="AU47" s="165">
        <v>203.38857054995651</v>
      </c>
      <c r="AV47" s="166">
        <v>612.28007621871961</v>
      </c>
      <c r="AW47" s="167">
        <v>54.980356608106419</v>
      </c>
      <c r="AX47" s="165">
        <v>549.66895816127544</v>
      </c>
      <c r="AY47" s="166">
        <v>361.34492726816916</v>
      </c>
      <c r="AZ47" s="167">
        <v>31.95356518910619</v>
      </c>
      <c r="BA47" s="165">
        <v>128.41076505898445</v>
      </c>
      <c r="BB47" s="166">
        <v>403.5005919212972</v>
      </c>
      <c r="BC47" s="167">
        <v>6.6809683678321647</v>
      </c>
      <c r="BD47" s="165">
        <v>922.4570441087053</v>
      </c>
      <c r="BE47" s="166">
        <v>269.80236338812483</v>
      </c>
      <c r="BF47" s="167">
        <v>22.360879774158605</v>
      </c>
      <c r="BG47" s="165">
        <v>361.4415019000453</v>
      </c>
      <c r="BH47" s="166">
        <v>671.75656209436784</v>
      </c>
      <c r="BI47" s="167">
        <v>16.725419541843877</v>
      </c>
      <c r="BJ47" s="165">
        <v>272.72633939636671</v>
      </c>
      <c r="BK47" s="166">
        <v>799.1732362428902</v>
      </c>
      <c r="BL47" s="167">
        <v>28.721914018948269</v>
      </c>
      <c r="BM47" s="165">
        <v>480.90317431399126</v>
      </c>
      <c r="BN47" s="166">
        <v>673.03303224505726</v>
      </c>
      <c r="BO47" s="167">
        <v>117.63980313975298</v>
      </c>
      <c r="BP47" s="165">
        <v>979.27618012515086</v>
      </c>
      <c r="BQ47" s="166">
        <v>1273.8026623582955</v>
      </c>
      <c r="BR47" s="167">
        <v>73.646024073970466</v>
      </c>
      <c r="BS47" s="165">
        <v>5570.5949531973629</v>
      </c>
      <c r="BT47" s="166">
        <v>1249.6076354164288</v>
      </c>
      <c r="BU47" s="167">
        <v>62.107789005767359</v>
      </c>
      <c r="BV47" s="165">
        <v>3623.8710318607009</v>
      </c>
      <c r="BW47" s="166">
        <v>3642.3365641722576</v>
      </c>
      <c r="BX47" s="167">
        <v>43.060342865564678</v>
      </c>
      <c r="BY47" s="165">
        <v>17156.923180877406</v>
      </c>
      <c r="BZ47" s="166">
        <v>2408.5788434179094</v>
      </c>
      <c r="CA47" s="167">
        <v>156.198088751179</v>
      </c>
      <c r="CB47" s="165">
        <v>12629.931636810621</v>
      </c>
      <c r="CC47" s="166">
        <v>15338.50880461391</v>
      </c>
      <c r="CD47" s="167">
        <v>24.187588517247711</v>
      </c>
      <c r="CE47" s="165">
        <v>21918.42942460347</v>
      </c>
      <c r="CF47" s="166">
        <v>12760.597557037008</v>
      </c>
      <c r="CG47" s="167">
        <v>575.0871603933698</v>
      </c>
      <c r="CH47" s="165">
        <v>16479.810778585594</v>
      </c>
      <c r="CI47" s="166">
        <v>42452.662398271277</v>
      </c>
      <c r="CJ47" s="167">
        <v>298.62080892729631</v>
      </c>
      <c r="CK47" s="165">
        <v>70953.15144819679</v>
      </c>
      <c r="CL47" s="166">
        <v>12306.37076915442</v>
      </c>
      <c r="CM47" s="167">
        <v>2565.9373678215429</v>
      </c>
      <c r="CN47" s="165">
        <v>21590.239797017421</v>
      </c>
      <c r="CO47" s="166">
        <v>43663.605285003738</v>
      </c>
      <c r="CP47" s="167">
        <v>132.00838030279036</v>
      </c>
    </row>
    <row r="48" spans="1:175" ht="15.75" x14ac:dyDescent="0.25">
      <c r="A48" s="3"/>
      <c r="B48" s="994"/>
      <c r="C48" s="56" t="s">
        <v>216</v>
      </c>
      <c r="D48" s="57"/>
      <c r="E48" s="323">
        <f t="shared" si="11"/>
        <v>124.76528896131202</v>
      </c>
      <c r="F48" s="323">
        <f t="shared" si="11"/>
        <v>237.48980742461384</v>
      </c>
      <c r="G48" s="323">
        <f t="shared" si="11"/>
        <v>71.954831526397328</v>
      </c>
      <c r="H48" s="390">
        <f>PSoldvalidage86_91!H48/SUM(PSoldvalidage86_91!$H48:$J48)</f>
        <v>7.1428571428571425E-2</v>
      </c>
      <c r="I48" s="390">
        <f>PSoldvalidage86_91!I48/SUM(PSoldvalidage86_91!$H48:$J48)</f>
        <v>0.9285714285714286</v>
      </c>
      <c r="J48" s="390">
        <f>PSoldvalidage86_91!J48/SUM(PSoldvalidage86_91!$H48:$J48)</f>
        <v>0</v>
      </c>
      <c r="K48" s="390">
        <f>PSoldvalidage86_91!K48/SUM(PSoldvalidage86_91!$K48:$M48)</f>
        <v>0</v>
      </c>
      <c r="L48" s="390">
        <f>PSoldvalidage86_91!L48/SUM(PSoldvalidage86_91!$K48:$M48)</f>
        <v>0.33333333333333331</v>
      </c>
      <c r="M48" s="390">
        <f>PSoldvalidage86_91!M48/SUM(PSoldvalidage86_91!$K48:$M48)</f>
        <v>0.66666666666666663</v>
      </c>
      <c r="N48" s="390">
        <f>PSoldvalidage86_91!N48/SUM(PSoldvalidage86_91!$N48:$P48)</f>
        <v>6.6666666666666666E-2</v>
      </c>
      <c r="O48" s="390">
        <f>PSoldvalidage86_91!O48/SUM(PSoldvalidage86_91!$N48:$P48)</f>
        <v>0.53333333333333333</v>
      </c>
      <c r="P48" s="390">
        <f>PSoldvalidage86_91!P48/SUM(PSoldvalidage86_91!$N48:$P48)</f>
        <v>0.4</v>
      </c>
      <c r="Q48" s="390">
        <f>PSoldvalidage86_91!Q48/SUM(PSoldvalidage86_91!$Q48:$S48)</f>
        <v>0</v>
      </c>
      <c r="R48" s="389">
        <f>PSoldvalidage86_91!R48/SUM(PSoldvalidage86_91!$Q48:$S48)</f>
        <v>0.5</v>
      </c>
      <c r="S48" s="389">
        <f>PSoldvalidage86_91!S48/SUM(PSoldvalidage86_91!$Q48:$S48)</f>
        <v>0.5</v>
      </c>
      <c r="T48" s="390">
        <f>PSoldvalidage86_91!T48/SUM(PSoldvalidage86_91!$T48:$V48)</f>
        <v>0</v>
      </c>
      <c r="U48" s="389">
        <f>PSoldvalidage86_91!U48/SUM(PSoldvalidage86_91!$T48:$V48)</f>
        <v>0.72000000000000008</v>
      </c>
      <c r="V48" s="389">
        <f>PSoldvalidage86_91!V48/SUM(PSoldvalidage86_91!$T48:$V48)</f>
        <v>0.27999999999999997</v>
      </c>
      <c r="W48" s="390">
        <f>PSoldvalidage86_91!W48/SUM(PSoldvalidage86_91!$W48:$Y48)</f>
        <v>0.8666666666666667</v>
      </c>
      <c r="X48" s="390">
        <f>PSoldvalidage86_91!X48/SUM(PSoldvalidage86_91!$W48:$Y48)</f>
        <v>6.6666666666666666E-2</v>
      </c>
      <c r="Y48" s="390">
        <f>PSoldvalidage86_91!Y48/SUM(PSoldvalidage86_91!$W48:$Y48)</f>
        <v>6.6666666666666666E-2</v>
      </c>
      <c r="Z48" s="390">
        <f>PSoldvalidage86_91!Z48/SUM(PSoldvalidage86_91!$Z48:$AB48)</f>
        <v>4.5454545454545456E-2</v>
      </c>
      <c r="AA48" s="390">
        <f>PSoldvalidage86_91!AA48/SUM(PSoldvalidage86_91!$Z48:$AB48)</f>
        <v>0.90909090909090895</v>
      </c>
      <c r="AB48" s="390">
        <f>PSoldvalidage86_91!AB48/SUM(PSoldvalidage86_91!$Z48:$AB48)</f>
        <v>4.5454545454545456E-2</v>
      </c>
      <c r="AC48" s="150"/>
      <c r="AD48" s="151"/>
      <c r="AE48" s="152"/>
      <c r="AF48" s="150"/>
      <c r="AG48" s="151"/>
      <c r="AH48" s="152"/>
      <c r="AI48" s="150"/>
      <c r="AJ48" s="151"/>
      <c r="AK48" s="152"/>
      <c r="AL48" s="150"/>
      <c r="AM48" s="151"/>
      <c r="AN48" s="152"/>
      <c r="AO48" s="150"/>
      <c r="AP48" s="151"/>
      <c r="AQ48" s="152"/>
      <c r="AR48" s="150"/>
      <c r="AS48" s="151"/>
      <c r="AT48" s="152"/>
      <c r="AU48" s="150"/>
      <c r="AV48" s="151"/>
      <c r="AW48" s="152"/>
      <c r="AX48" s="150"/>
      <c r="AY48" s="151"/>
      <c r="AZ48" s="152"/>
      <c r="BA48" s="150"/>
      <c r="BB48" s="151"/>
      <c r="BC48" s="152"/>
      <c r="BD48" s="150"/>
      <c r="BE48" s="151"/>
      <c r="BF48" s="152"/>
      <c r="BG48" s="150"/>
      <c r="BH48" s="151"/>
      <c r="BI48" s="152"/>
      <c r="BJ48" s="150">
        <v>100.24127074149332</v>
      </c>
      <c r="BK48" s="151">
        <v>527.54398371074217</v>
      </c>
      <c r="BL48" s="152">
        <v>31.061418911086186</v>
      </c>
      <c r="BM48" s="150">
        <v>295.38687075287908</v>
      </c>
      <c r="BN48" s="151">
        <v>395.37587417101008</v>
      </c>
      <c r="BO48" s="152">
        <v>80.842296565573093</v>
      </c>
      <c r="BP48" s="150">
        <v>163.38345740379344</v>
      </c>
      <c r="BQ48" s="151">
        <v>429.26458577747405</v>
      </c>
      <c r="BR48" s="152">
        <v>172.98717578485957</v>
      </c>
      <c r="BS48" s="150">
        <v>125.68296675338401</v>
      </c>
      <c r="BT48" s="151">
        <v>330.21241880894843</v>
      </c>
      <c r="BU48" s="152">
        <v>133.07064135139001</v>
      </c>
      <c r="BV48" s="150">
        <v>110.61604649948057</v>
      </c>
      <c r="BW48" s="151">
        <v>290.62643266012111</v>
      </c>
      <c r="BX48" s="152">
        <v>117.1180839510596</v>
      </c>
      <c r="BY48" s="150">
        <v>123.44510934576749</v>
      </c>
      <c r="BZ48" s="151">
        <v>324.33279703833432</v>
      </c>
      <c r="CA48" s="152">
        <v>130.70124215452969</v>
      </c>
      <c r="CB48" s="150">
        <v>65</v>
      </c>
      <c r="CC48" s="151">
        <v>90</v>
      </c>
      <c r="CD48" s="152">
        <v>18</v>
      </c>
      <c r="CE48" s="150">
        <v>200</v>
      </c>
      <c r="CF48" s="151">
        <v>245</v>
      </c>
      <c r="CG48" s="152">
        <v>22</v>
      </c>
      <c r="CH48" s="150"/>
      <c r="CI48" s="151"/>
      <c r="CJ48" s="152"/>
      <c r="CK48" s="150"/>
      <c r="CL48" s="151"/>
      <c r="CM48" s="152"/>
      <c r="CN48" s="150"/>
      <c r="CO48" s="151"/>
      <c r="CP48" s="152"/>
      <c r="CS48" s="44" t="s">
        <v>233</v>
      </c>
      <c r="CT48" s="44">
        <v>0.03</v>
      </c>
      <c r="CU48" s="44">
        <v>0.03</v>
      </c>
      <c r="CV48" s="44">
        <v>0.03</v>
      </c>
      <c r="CW48" s="44">
        <v>0.03</v>
      </c>
      <c r="CX48" s="44">
        <v>0.03</v>
      </c>
      <c r="CY48" s="44">
        <v>0.03</v>
      </c>
      <c r="CZ48" s="44">
        <v>0.03</v>
      </c>
      <c r="DA48" s="44">
        <v>0.03</v>
      </c>
      <c r="DB48" s="44">
        <v>0.03</v>
      </c>
      <c r="DC48" s="44">
        <v>0.03</v>
      </c>
      <c r="DD48" s="44">
        <v>0.03</v>
      </c>
      <c r="DE48" s="44">
        <v>0.03</v>
      </c>
      <c r="DF48" s="44">
        <v>0.03</v>
      </c>
      <c r="DG48" s="44">
        <v>0.03</v>
      </c>
      <c r="DH48" s="44">
        <v>0.03</v>
      </c>
      <c r="DI48" s="44">
        <v>0.03</v>
      </c>
      <c r="DJ48" s="44">
        <v>0.03</v>
      </c>
      <c r="DK48" s="44">
        <v>0.03</v>
      </c>
      <c r="DL48" s="44">
        <v>0.03</v>
      </c>
      <c r="DM48" s="44">
        <v>0.03</v>
      </c>
      <c r="DN48" s="44">
        <v>0.03</v>
      </c>
      <c r="EV48" s="44">
        <v>0.03</v>
      </c>
      <c r="EW48" s="44">
        <v>0.03</v>
      </c>
      <c r="EX48" s="44">
        <v>0.03</v>
      </c>
      <c r="EY48" s="44">
        <v>3.6999999999999998E-2</v>
      </c>
      <c r="EZ48" s="44">
        <v>3.6999999999999998E-2</v>
      </c>
      <c r="FA48" s="44">
        <v>3.6999999999999998E-2</v>
      </c>
      <c r="FB48" s="44">
        <v>3.6999999999999998E-2</v>
      </c>
      <c r="FC48" s="44">
        <v>3.6999999999999998E-2</v>
      </c>
      <c r="FD48" s="44">
        <v>3.6999999999999998E-2</v>
      </c>
      <c r="FE48" s="44">
        <v>0.154</v>
      </c>
      <c r="FF48" s="44">
        <v>0.154</v>
      </c>
      <c r="FG48" s="44">
        <v>0.154</v>
      </c>
      <c r="FH48" s="44">
        <v>0.69</v>
      </c>
      <c r="FI48" s="44">
        <v>0.69</v>
      </c>
      <c r="FJ48" s="44">
        <v>0.69</v>
      </c>
      <c r="FK48" s="44">
        <v>1</v>
      </c>
      <c r="FL48" s="44">
        <v>1</v>
      </c>
      <c r="FM48" s="44">
        <v>1</v>
      </c>
      <c r="FN48" s="44">
        <v>1</v>
      </c>
      <c r="FO48" s="44">
        <v>1</v>
      </c>
      <c r="FP48" s="44">
        <v>1</v>
      </c>
      <c r="FQ48" s="44">
        <v>1</v>
      </c>
      <c r="FR48" s="44">
        <v>1</v>
      </c>
      <c r="FS48" s="44">
        <v>1</v>
      </c>
    </row>
    <row r="49" spans="1:175" ht="15.75" x14ac:dyDescent="0.25">
      <c r="A49" s="3"/>
      <c r="B49" s="995"/>
      <c r="C49" s="55" t="s">
        <v>201</v>
      </c>
      <c r="D49" s="50">
        <v>32</v>
      </c>
      <c r="E49" s="325">
        <f t="shared" si="11"/>
        <v>4.8987106306912835</v>
      </c>
      <c r="F49" s="325">
        <f t="shared" si="11"/>
        <v>12.870599160662508</v>
      </c>
      <c r="G49" s="325">
        <f t="shared" si="11"/>
        <v>5.1866580035469259</v>
      </c>
      <c r="H49" s="327">
        <f t="shared" ref="H49:AB49" si="78">H48*(1-CT48)</f>
        <v>6.9285714285714284E-2</v>
      </c>
      <c r="I49" s="327">
        <f t="shared" si="78"/>
        <v>0.90071428571428569</v>
      </c>
      <c r="J49" s="327">
        <f t="shared" si="78"/>
        <v>0</v>
      </c>
      <c r="K49" s="327">
        <f t="shared" si="78"/>
        <v>0</v>
      </c>
      <c r="L49" s="327">
        <f t="shared" si="78"/>
        <v>0.32333333333333331</v>
      </c>
      <c r="M49" s="327">
        <f t="shared" si="78"/>
        <v>0.64666666666666661</v>
      </c>
      <c r="N49" s="327">
        <f t="shared" si="78"/>
        <v>6.4666666666666664E-2</v>
      </c>
      <c r="O49" s="327">
        <f t="shared" si="78"/>
        <v>0.51733333333333331</v>
      </c>
      <c r="P49" s="327">
        <f t="shared" si="78"/>
        <v>0.38800000000000001</v>
      </c>
      <c r="Q49" s="327">
        <f t="shared" si="78"/>
        <v>0</v>
      </c>
      <c r="R49" s="327">
        <f t="shared" si="78"/>
        <v>0.48499999999999999</v>
      </c>
      <c r="S49" s="327">
        <f t="shared" si="78"/>
        <v>0.48499999999999999</v>
      </c>
      <c r="T49" s="327">
        <f t="shared" si="78"/>
        <v>0</v>
      </c>
      <c r="U49" s="327">
        <f t="shared" si="78"/>
        <v>0.69840000000000002</v>
      </c>
      <c r="V49" s="327">
        <f t="shared" si="78"/>
        <v>0.27159999999999995</v>
      </c>
      <c r="W49" s="327">
        <f t="shared" si="78"/>
        <v>0.84066666666666667</v>
      </c>
      <c r="X49" s="327">
        <f t="shared" si="78"/>
        <v>6.4666666666666664E-2</v>
      </c>
      <c r="Y49" s="327">
        <f t="shared" si="78"/>
        <v>6.4666666666666664E-2</v>
      </c>
      <c r="Z49" s="327">
        <f t="shared" si="78"/>
        <v>4.409090909090909E-2</v>
      </c>
      <c r="AA49" s="327">
        <f t="shared" si="78"/>
        <v>0.88181818181818161</v>
      </c>
      <c r="AB49" s="331">
        <f t="shared" si="78"/>
        <v>4.409090909090909E-2</v>
      </c>
      <c r="AC49" s="153"/>
      <c r="AD49" s="154"/>
      <c r="AE49" s="155"/>
      <c r="AF49" s="153"/>
      <c r="AG49" s="154"/>
      <c r="AH49" s="155"/>
      <c r="AI49" s="153"/>
      <c r="AJ49" s="154"/>
      <c r="AK49" s="155"/>
      <c r="AL49" s="153"/>
      <c r="AM49" s="154"/>
      <c r="AN49" s="155"/>
      <c r="AO49" s="153"/>
      <c r="AP49" s="154"/>
      <c r="AQ49" s="155"/>
      <c r="AR49" s="153"/>
      <c r="AS49" s="154"/>
      <c r="AT49" s="155"/>
      <c r="AU49" s="153"/>
      <c r="AV49" s="154"/>
      <c r="AW49" s="155"/>
      <c r="AX49" s="153"/>
      <c r="AY49" s="154"/>
      <c r="AZ49" s="155"/>
      <c r="BA49" s="153"/>
      <c r="BB49" s="154"/>
      <c r="BC49" s="155"/>
      <c r="BD49" s="153"/>
      <c r="BE49" s="154"/>
      <c r="BF49" s="155"/>
      <c r="BG49" s="153"/>
      <c r="BH49" s="154"/>
      <c r="BI49" s="155"/>
      <c r="BJ49" s="153">
        <f t="shared" ref="BJ49:CP49" si="79">BJ48*(1-EV48)</f>
        <v>97.234032619248524</v>
      </c>
      <c r="BK49" s="154">
        <f t="shared" si="79"/>
        <v>511.71766419941991</v>
      </c>
      <c r="BL49" s="155">
        <f t="shared" si="79"/>
        <v>30.129576343753598</v>
      </c>
      <c r="BM49" s="153">
        <f t="shared" si="79"/>
        <v>284.45755653502255</v>
      </c>
      <c r="BN49" s="154">
        <f t="shared" si="79"/>
        <v>380.74696682668269</v>
      </c>
      <c r="BO49" s="155">
        <f t="shared" si="79"/>
        <v>77.85113159264688</v>
      </c>
      <c r="BP49" s="153">
        <f t="shared" si="79"/>
        <v>157.33826947985307</v>
      </c>
      <c r="BQ49" s="154">
        <f t="shared" si="79"/>
        <v>413.38179610370747</v>
      </c>
      <c r="BR49" s="155">
        <f t="shared" si="79"/>
        <v>166.58665028081975</v>
      </c>
      <c r="BS49" s="153">
        <f t="shared" si="79"/>
        <v>106.32778987336287</v>
      </c>
      <c r="BT49" s="154">
        <f t="shared" si="79"/>
        <v>279.35970631237035</v>
      </c>
      <c r="BU49" s="155">
        <f t="shared" si="79"/>
        <v>112.57776258327594</v>
      </c>
      <c r="BV49" s="153">
        <f t="shared" si="79"/>
        <v>34.290974414838985</v>
      </c>
      <c r="BW49" s="154">
        <f t="shared" si="79"/>
        <v>90.094194124637554</v>
      </c>
      <c r="BX49" s="155">
        <f t="shared" si="79"/>
        <v>36.306606024828483</v>
      </c>
      <c r="BY49" s="153">
        <f t="shared" si="79"/>
        <v>0</v>
      </c>
      <c r="BZ49" s="154">
        <f t="shared" si="79"/>
        <v>0</v>
      </c>
      <c r="CA49" s="155">
        <f t="shared" si="79"/>
        <v>0</v>
      </c>
      <c r="CB49" s="153">
        <f t="shared" si="79"/>
        <v>0</v>
      </c>
      <c r="CC49" s="154">
        <f t="shared" si="79"/>
        <v>0</v>
      </c>
      <c r="CD49" s="155">
        <f t="shared" si="79"/>
        <v>0</v>
      </c>
      <c r="CE49" s="153">
        <f t="shared" si="79"/>
        <v>0</v>
      </c>
      <c r="CF49" s="154">
        <f t="shared" si="79"/>
        <v>0</v>
      </c>
      <c r="CG49" s="155">
        <f t="shared" si="79"/>
        <v>0</v>
      </c>
      <c r="CH49" s="153">
        <f t="shared" si="79"/>
        <v>0</v>
      </c>
      <c r="CI49" s="154">
        <f t="shared" si="79"/>
        <v>0</v>
      </c>
      <c r="CJ49" s="155">
        <f t="shared" si="79"/>
        <v>0</v>
      </c>
      <c r="CK49" s="153">
        <f t="shared" si="79"/>
        <v>0</v>
      </c>
      <c r="CL49" s="154">
        <f t="shared" si="79"/>
        <v>0</v>
      </c>
      <c r="CM49" s="155">
        <f t="shared" si="79"/>
        <v>0</v>
      </c>
      <c r="CN49" s="153">
        <f t="shared" si="79"/>
        <v>0</v>
      </c>
      <c r="CO49" s="154">
        <f t="shared" si="79"/>
        <v>0</v>
      </c>
      <c r="CP49" s="155">
        <f t="shared" si="79"/>
        <v>0</v>
      </c>
    </row>
    <row r="50" spans="1:175" ht="16.5" thickBot="1" x14ac:dyDescent="0.3">
      <c r="A50" s="3"/>
      <c r="B50" s="996"/>
      <c r="C50" s="58" t="s">
        <v>202</v>
      </c>
      <c r="D50" s="52">
        <v>33</v>
      </c>
      <c r="E50" s="328">
        <f t="shared" si="11"/>
        <v>66.39574020434415</v>
      </c>
      <c r="F50" s="328">
        <f t="shared" si="11"/>
        <v>122.83786222483113</v>
      </c>
      <c r="G50" s="328">
        <f t="shared" si="11"/>
        <v>35.930388582965826</v>
      </c>
      <c r="H50" s="330">
        <f t="shared" ref="H50:J50" si="80">H48-H49</f>
        <v>2.1428571428571408E-3</v>
      </c>
      <c r="I50" s="330">
        <f t="shared" si="80"/>
        <v>2.7857142857142914E-2</v>
      </c>
      <c r="J50" s="330">
        <f t="shared" si="80"/>
        <v>0</v>
      </c>
      <c r="K50" s="330">
        <f t="shared" ref="K50:AB50" si="81">K48-K49</f>
        <v>0</v>
      </c>
      <c r="L50" s="330">
        <f t="shared" si="81"/>
        <v>1.0000000000000009E-2</v>
      </c>
      <c r="M50" s="330">
        <f t="shared" si="81"/>
        <v>2.0000000000000018E-2</v>
      </c>
      <c r="N50" s="330">
        <f t="shared" si="81"/>
        <v>2.0000000000000018E-3</v>
      </c>
      <c r="O50" s="330">
        <f t="shared" si="81"/>
        <v>1.6000000000000014E-2</v>
      </c>
      <c r="P50" s="330">
        <f t="shared" si="81"/>
        <v>1.2000000000000011E-2</v>
      </c>
      <c r="Q50" s="330">
        <f t="shared" si="81"/>
        <v>0</v>
      </c>
      <c r="R50" s="330">
        <f t="shared" si="81"/>
        <v>1.5000000000000013E-2</v>
      </c>
      <c r="S50" s="330">
        <f t="shared" si="81"/>
        <v>1.5000000000000013E-2</v>
      </c>
      <c r="T50" s="330">
        <f t="shared" si="81"/>
        <v>0</v>
      </c>
      <c r="U50" s="330">
        <f t="shared" si="81"/>
        <v>2.1600000000000064E-2</v>
      </c>
      <c r="V50" s="330">
        <f t="shared" si="81"/>
        <v>8.4000000000000186E-3</v>
      </c>
      <c r="W50" s="330">
        <f t="shared" si="81"/>
        <v>2.6000000000000023E-2</v>
      </c>
      <c r="X50" s="330">
        <f t="shared" si="81"/>
        <v>2.0000000000000018E-3</v>
      </c>
      <c r="Y50" s="330">
        <f t="shared" si="81"/>
        <v>2.0000000000000018E-3</v>
      </c>
      <c r="Z50" s="330">
        <f t="shared" si="81"/>
        <v>1.3636363636363655E-3</v>
      </c>
      <c r="AA50" s="330">
        <f t="shared" si="81"/>
        <v>2.7272727272727337E-2</v>
      </c>
      <c r="AB50" s="332">
        <f t="shared" si="81"/>
        <v>1.3636363636363655E-3</v>
      </c>
      <c r="AC50" s="156"/>
      <c r="AD50" s="157"/>
      <c r="AE50" s="158"/>
      <c r="AF50" s="156"/>
      <c r="AG50" s="157"/>
      <c r="AH50" s="158"/>
      <c r="AI50" s="156"/>
      <c r="AJ50" s="157"/>
      <c r="AK50" s="158"/>
      <c r="AL50" s="156"/>
      <c r="AM50" s="157"/>
      <c r="AN50" s="158"/>
      <c r="AO50" s="156"/>
      <c r="AP50" s="157"/>
      <c r="AQ50" s="158"/>
      <c r="AR50" s="156"/>
      <c r="AS50" s="157"/>
      <c r="AT50" s="158"/>
      <c r="AU50" s="156"/>
      <c r="AV50" s="157"/>
      <c r="AW50" s="158"/>
      <c r="AX50" s="156"/>
      <c r="AY50" s="157"/>
      <c r="AZ50" s="158"/>
      <c r="BA50" s="156"/>
      <c r="BB50" s="157"/>
      <c r="BC50" s="158"/>
      <c r="BD50" s="156"/>
      <c r="BE50" s="157"/>
      <c r="BF50" s="158"/>
      <c r="BG50" s="156"/>
      <c r="BH50" s="157"/>
      <c r="BI50" s="158"/>
      <c r="BJ50" s="156">
        <f t="shared" ref="BJ50:CP50" si="82">BJ48-BJ49</f>
        <v>3.0072381222448001</v>
      </c>
      <c r="BK50" s="157">
        <f t="shared" si="82"/>
        <v>15.826319511322254</v>
      </c>
      <c r="BL50" s="158">
        <f t="shared" si="82"/>
        <v>0.93184256733258763</v>
      </c>
      <c r="BM50" s="156">
        <f t="shared" si="82"/>
        <v>10.929314217856529</v>
      </c>
      <c r="BN50" s="157">
        <f t="shared" si="82"/>
        <v>14.628907344327388</v>
      </c>
      <c r="BO50" s="158">
        <f t="shared" si="82"/>
        <v>2.9911649729262137</v>
      </c>
      <c r="BP50" s="156">
        <f t="shared" si="82"/>
        <v>6.0451879239403752</v>
      </c>
      <c r="BQ50" s="157">
        <f t="shared" si="82"/>
        <v>15.882789673766581</v>
      </c>
      <c r="BR50" s="158">
        <f t="shared" si="82"/>
        <v>6.4005255040398197</v>
      </c>
      <c r="BS50" s="156">
        <f t="shared" si="82"/>
        <v>19.355176880021133</v>
      </c>
      <c r="BT50" s="157">
        <f t="shared" si="82"/>
        <v>50.852712496578079</v>
      </c>
      <c r="BU50" s="158">
        <f t="shared" si="82"/>
        <v>20.492878768114068</v>
      </c>
      <c r="BV50" s="156">
        <f t="shared" si="82"/>
        <v>76.32507208464159</v>
      </c>
      <c r="BW50" s="157">
        <f t="shared" si="82"/>
        <v>200.53223853548354</v>
      </c>
      <c r="BX50" s="158">
        <f t="shared" si="82"/>
        <v>80.81147792623112</v>
      </c>
      <c r="BY50" s="156">
        <f t="shared" si="82"/>
        <v>123.44510934576749</v>
      </c>
      <c r="BZ50" s="157">
        <f t="shared" si="82"/>
        <v>324.33279703833432</v>
      </c>
      <c r="CA50" s="158">
        <f t="shared" si="82"/>
        <v>130.70124215452969</v>
      </c>
      <c r="CB50" s="156">
        <f t="shared" si="82"/>
        <v>65</v>
      </c>
      <c r="CC50" s="157">
        <f t="shared" si="82"/>
        <v>90</v>
      </c>
      <c r="CD50" s="158">
        <f t="shared" si="82"/>
        <v>18</v>
      </c>
      <c r="CE50" s="156">
        <f t="shared" si="82"/>
        <v>200</v>
      </c>
      <c r="CF50" s="157">
        <f t="shared" si="82"/>
        <v>245</v>
      </c>
      <c r="CG50" s="158">
        <f t="shared" si="82"/>
        <v>22</v>
      </c>
      <c r="CH50" s="156">
        <f t="shared" si="82"/>
        <v>0</v>
      </c>
      <c r="CI50" s="157">
        <f t="shared" si="82"/>
        <v>0</v>
      </c>
      <c r="CJ50" s="158">
        <f t="shared" si="82"/>
        <v>0</v>
      </c>
      <c r="CK50" s="156">
        <f t="shared" si="82"/>
        <v>0</v>
      </c>
      <c r="CL50" s="157">
        <f t="shared" si="82"/>
        <v>0</v>
      </c>
      <c r="CM50" s="158">
        <f t="shared" si="82"/>
        <v>0</v>
      </c>
      <c r="CN50" s="156">
        <f t="shared" si="82"/>
        <v>0</v>
      </c>
      <c r="CO50" s="157">
        <f t="shared" si="82"/>
        <v>0</v>
      </c>
      <c r="CP50" s="158">
        <f t="shared" si="82"/>
        <v>0</v>
      </c>
    </row>
    <row r="51" spans="1:175" ht="15.75" x14ac:dyDescent="0.25">
      <c r="A51" s="168" t="s">
        <v>749</v>
      </c>
      <c r="B51" s="1000" t="s">
        <v>1458</v>
      </c>
      <c r="C51" s="146" t="s">
        <v>217</v>
      </c>
      <c r="D51" s="54"/>
      <c r="E51" s="325">
        <f t="shared" si="11"/>
        <v>857.51202286236889</v>
      </c>
      <c r="F51" s="325">
        <f t="shared" si="11"/>
        <v>1522.5408666418882</v>
      </c>
      <c r="G51" s="325">
        <f t="shared" si="11"/>
        <v>211.57142857142858</v>
      </c>
      <c r="H51" s="390">
        <f>PSoldvalidage86_91!H51/SUM(PSoldvalidage86_91!$H51:$J51)</f>
        <v>0.23872832369942193</v>
      </c>
      <c r="I51" s="390">
        <f>PSoldvalidage86_91!I51/SUM(PSoldvalidage86_91!$H51:$J51)</f>
        <v>0.49075144508670521</v>
      </c>
      <c r="J51" s="390">
        <f>PSoldvalidage86_91!J51/SUM(PSoldvalidage86_91!$H51:$J51)</f>
        <v>0.27052023121387281</v>
      </c>
      <c r="K51" s="390">
        <f>PSoldvalidage86_91!K51/SUM(PSoldvalidage86_91!$K51:$M51)</f>
        <v>0.62163050624589089</v>
      </c>
      <c r="L51" s="390">
        <f>PSoldvalidage86_91!L51/SUM(PSoldvalidage86_91!$K51:$M51)</f>
        <v>0.35667324128862588</v>
      </c>
      <c r="M51" s="390">
        <f>PSoldvalidage86_91!M51/SUM(PSoldvalidage86_91!$K51:$M51)</f>
        <v>2.1696252465483231E-2</v>
      </c>
      <c r="N51" s="390">
        <f>PSoldvalidage86_91!N51/SUM(PSoldvalidage86_91!$N51:$P51)</f>
        <v>8.7416394462591376E-2</v>
      </c>
      <c r="O51" s="390">
        <f>PSoldvalidage86_91!O51/SUM(PSoldvalidage86_91!$N51:$P51)</f>
        <v>0.59169388707419512</v>
      </c>
      <c r="P51" s="390">
        <f>PSoldvalidage86_91!P51/SUM(PSoldvalidage86_91!$N51:$P51)</f>
        <v>0.32088971846321357</v>
      </c>
      <c r="Q51" s="390">
        <f>PSoldvalidage86_91!Q51/SUM(PSoldvalidage86_91!$Q51:$S51)</f>
        <v>4.4371504984196453E-2</v>
      </c>
      <c r="R51" s="389">
        <f>PSoldvalidage86_91!R51/SUM(PSoldvalidage86_91!$Q51:$S51)</f>
        <v>0.64551422319474838</v>
      </c>
      <c r="S51" s="389">
        <f>PSoldvalidage86_91!S51/SUM(PSoldvalidage86_91!$Q51:$S51)</f>
        <v>0.31011427182105517</v>
      </c>
      <c r="T51" s="390">
        <f>PSoldvalidage86_91!T51/SUM(PSoldvalidage86_91!$T51:$V51)</f>
        <v>0.12367303609341826</v>
      </c>
      <c r="U51" s="389">
        <f>PSoldvalidage86_91!U51/SUM(PSoldvalidage86_91!$T51:$V51)</f>
        <v>0.52264685067232841</v>
      </c>
      <c r="V51" s="389">
        <f>PSoldvalidage86_91!V51/SUM(PSoldvalidage86_91!$T51:$V51)</f>
        <v>0.35368011323425336</v>
      </c>
      <c r="W51" s="390">
        <f>PSoldvalidage86_91!W51/SUM(PSoldvalidage86_91!$W51:$Y51)</f>
        <v>7.6404494382022473E-2</v>
      </c>
      <c r="X51" s="390">
        <f>PSoldvalidage86_91!X51/SUM(PSoldvalidage86_91!$W51:$Y51)</f>
        <v>0.69578651685393256</v>
      </c>
      <c r="Y51" s="390">
        <f>PSoldvalidage86_91!Y51/SUM(PSoldvalidage86_91!$W51:$Y51)</f>
        <v>0.22780898876404493</v>
      </c>
      <c r="Z51" s="390">
        <f>PSoldvalidage86_91!Z51/SUM(PSoldvalidage86_91!$Z51:$AB51)</f>
        <v>0.10407725321888411</v>
      </c>
      <c r="AA51" s="390">
        <f>PSoldvalidage86_91!AA51/SUM(PSoldvalidage86_91!$Z51:$AB51)</f>
        <v>0.5976394849785408</v>
      </c>
      <c r="AB51" s="390">
        <f>PSoldvalidage86_91!AB51/SUM(PSoldvalidage86_91!$Z51:$AB51)</f>
        <v>0.29828326180257508</v>
      </c>
      <c r="AC51" s="159">
        <v>284</v>
      </c>
      <c r="AD51" s="160">
        <v>3053</v>
      </c>
      <c r="AE51" s="161">
        <v>823</v>
      </c>
      <c r="AF51" s="159">
        <v>271</v>
      </c>
      <c r="AG51" s="160">
        <v>382</v>
      </c>
      <c r="AH51" s="161">
        <v>1060</v>
      </c>
      <c r="AI51" s="159">
        <v>232</v>
      </c>
      <c r="AJ51" s="160">
        <v>1230</v>
      </c>
      <c r="AK51" s="161">
        <v>182</v>
      </c>
      <c r="AL51" s="159">
        <v>163</v>
      </c>
      <c r="AM51" s="160">
        <v>1103</v>
      </c>
      <c r="AN51" s="161">
        <v>711</v>
      </c>
      <c r="AO51" s="159">
        <v>637</v>
      </c>
      <c r="AP51" s="160">
        <v>917</v>
      </c>
      <c r="AQ51" s="161">
        <v>485</v>
      </c>
      <c r="AR51" s="159">
        <v>316</v>
      </c>
      <c r="AS51" s="160">
        <v>1978</v>
      </c>
      <c r="AT51" s="161">
        <v>291</v>
      </c>
      <c r="AU51" s="159">
        <v>167.5867533522958</v>
      </c>
      <c r="AV51" s="160">
        <v>1599.7525396180415</v>
      </c>
      <c r="AW51" s="161">
        <v>755</v>
      </c>
      <c r="AX51" s="159">
        <v>683</v>
      </c>
      <c r="AY51" s="160">
        <v>622</v>
      </c>
      <c r="AZ51" s="161">
        <v>395</v>
      </c>
      <c r="BA51" s="159">
        <v>348</v>
      </c>
      <c r="BB51" s="160">
        <v>1684</v>
      </c>
      <c r="BC51" s="161">
        <v>99</v>
      </c>
      <c r="BD51" s="159">
        <v>566.8694877505568</v>
      </c>
      <c r="BE51" s="160">
        <v>1191.9305122494434</v>
      </c>
      <c r="BF51" s="161">
        <v>902</v>
      </c>
      <c r="BG51" s="159">
        <v>370.67880794701983</v>
      </c>
      <c r="BH51" s="160">
        <v>2052.201986754967</v>
      </c>
      <c r="BI51" s="161">
        <v>586</v>
      </c>
      <c r="BJ51" s="159">
        <v>466.77223427331887</v>
      </c>
      <c r="BK51" s="160">
        <v>1848.2221258134491</v>
      </c>
      <c r="BL51" s="161">
        <v>552</v>
      </c>
      <c r="BM51" s="159">
        <v>551.65878962536021</v>
      </c>
      <c r="BN51" s="160">
        <v>3157.1922190201731</v>
      </c>
      <c r="BO51" s="161">
        <v>744</v>
      </c>
      <c r="BP51" s="159">
        <v>353.39144736842104</v>
      </c>
      <c r="BQ51" s="160">
        <v>2017.8806390977443</v>
      </c>
      <c r="BR51" s="161">
        <v>941</v>
      </c>
      <c r="BS51" s="159">
        <v>201.33661315380633</v>
      </c>
      <c r="BT51" s="160">
        <v>1883.8751941998964</v>
      </c>
      <c r="BU51" s="161">
        <v>1382</v>
      </c>
      <c r="BV51" s="159">
        <v>359.34873583260679</v>
      </c>
      <c r="BW51" s="160">
        <v>872.95989537925016</v>
      </c>
      <c r="BX51" s="161">
        <v>315</v>
      </c>
      <c r="BY51" s="159">
        <v>862.78837814397218</v>
      </c>
      <c r="BZ51" s="160">
        <v>423.05464006938422</v>
      </c>
      <c r="CA51" s="161">
        <v>80</v>
      </c>
      <c r="CB51" s="159">
        <v>164.39872262773721</v>
      </c>
      <c r="CC51" s="160">
        <v>2175.9160583941607</v>
      </c>
      <c r="CD51" s="161">
        <v>42</v>
      </c>
      <c r="CE51" s="159">
        <v>757.51837372947614</v>
      </c>
      <c r="CF51" s="160">
        <v>345.34792806880375</v>
      </c>
      <c r="CG51" s="161">
        <v>627</v>
      </c>
      <c r="CH51" s="159">
        <v>1212</v>
      </c>
      <c r="CI51" s="160">
        <v>1240</v>
      </c>
      <c r="CJ51" s="161">
        <v>76</v>
      </c>
      <c r="CK51" s="159">
        <v>1184.5299497027893</v>
      </c>
      <c r="CL51" s="160">
        <v>1489.5075445816187</v>
      </c>
      <c r="CM51" s="161">
        <v>126</v>
      </c>
      <c r="CN51" s="159">
        <v>1462</v>
      </c>
      <c r="CO51" s="160">
        <v>4111</v>
      </c>
      <c r="CP51" s="161">
        <v>215</v>
      </c>
      <c r="CS51" s="44" t="s">
        <v>234</v>
      </c>
      <c r="CT51" s="44">
        <v>0.03</v>
      </c>
      <c r="CU51" s="44">
        <v>0.03</v>
      </c>
      <c r="CV51" s="44">
        <v>0.03</v>
      </c>
      <c r="CW51" s="44">
        <v>0.03</v>
      </c>
      <c r="CX51" s="44">
        <v>0.03</v>
      </c>
      <c r="CY51" s="44">
        <v>0.03</v>
      </c>
      <c r="CZ51" s="44">
        <v>0.03</v>
      </c>
      <c r="DA51" s="44">
        <v>0.03</v>
      </c>
      <c r="DB51" s="44">
        <v>0.03</v>
      </c>
      <c r="DC51" s="44">
        <v>0.03</v>
      </c>
      <c r="DD51" s="44">
        <v>0.03</v>
      </c>
      <c r="DE51" s="44">
        <v>0.03</v>
      </c>
      <c r="DF51" s="44">
        <v>0.03</v>
      </c>
      <c r="DG51" s="44">
        <v>0.03</v>
      </c>
      <c r="DH51" s="44">
        <v>0.03</v>
      </c>
      <c r="DI51" s="44">
        <v>0.03</v>
      </c>
      <c r="DJ51" s="44">
        <v>0.03</v>
      </c>
      <c r="DK51" s="44">
        <v>0.03</v>
      </c>
      <c r="DL51" s="44">
        <v>0.03</v>
      </c>
      <c r="DM51" s="44">
        <v>0.03</v>
      </c>
      <c r="DN51" s="44">
        <v>0.03</v>
      </c>
      <c r="EV51" s="44">
        <v>1.9978236382484606E-2</v>
      </c>
      <c r="EW51" s="44">
        <v>1.9978236382484606E-2</v>
      </c>
      <c r="EX51" s="44">
        <v>1.9978236382484606E-2</v>
      </c>
      <c r="EY51" s="44">
        <v>3.0631565120798475E-2</v>
      </c>
      <c r="EZ51" s="44">
        <v>3.0631565120798475E-2</v>
      </c>
      <c r="FA51" s="44">
        <v>3.0631565120798475E-2</v>
      </c>
      <c r="FB51" s="44">
        <v>5.6979076768943898E-2</v>
      </c>
      <c r="FC51" s="44">
        <v>5.6979076768943898E-2</v>
      </c>
      <c r="FD51" s="44">
        <v>5.6979076768943898E-2</v>
      </c>
      <c r="FE51" s="44">
        <v>4.1413852843210086E-2</v>
      </c>
      <c r="FF51" s="44">
        <v>4.1413852843210086E-2</v>
      </c>
      <c r="FG51" s="44">
        <v>4.1413852843210086E-2</v>
      </c>
      <c r="FH51" s="44">
        <v>1.2973667463408256E-2</v>
      </c>
      <c r="FI51" s="44">
        <v>1.2973667463408256E-2</v>
      </c>
      <c r="FJ51" s="44">
        <v>1.2973667463408256E-2</v>
      </c>
      <c r="FK51" s="44">
        <v>1.0093458230144382E-2</v>
      </c>
      <c r="FL51" s="44">
        <v>1.0093458230144382E-2</v>
      </c>
      <c r="FM51" s="44">
        <v>1.0093458230144382E-2</v>
      </c>
      <c r="FN51" s="44">
        <v>0</v>
      </c>
      <c r="FO51" s="44">
        <v>0</v>
      </c>
      <c r="FP51" s="44">
        <v>0</v>
      </c>
      <c r="FQ51" s="44">
        <v>0</v>
      </c>
      <c r="FR51" s="44">
        <v>0</v>
      </c>
      <c r="FS51" s="44">
        <v>0</v>
      </c>
    </row>
    <row r="52" spans="1:175" ht="15.75" x14ac:dyDescent="0.25">
      <c r="A52" s="3"/>
      <c r="B52" s="1001"/>
      <c r="C52" s="147" t="s">
        <v>201</v>
      </c>
      <c r="D52" s="50">
        <v>34</v>
      </c>
      <c r="E52" s="325">
        <f t="shared" si="11"/>
        <v>855.51202286236889</v>
      </c>
      <c r="F52" s="325">
        <f t="shared" si="11"/>
        <v>1520.8265809276024</v>
      </c>
      <c r="G52" s="325">
        <f t="shared" si="11"/>
        <v>206.28571428571428</v>
      </c>
      <c r="H52" s="327">
        <f t="shared" ref="H52:AB52" si="83">H51*(1-CT51)</f>
        <v>0.23156647398843927</v>
      </c>
      <c r="I52" s="327">
        <f t="shared" si="83"/>
        <v>0.47602890173410406</v>
      </c>
      <c r="J52" s="327">
        <f t="shared" si="83"/>
        <v>0.26240462427745664</v>
      </c>
      <c r="K52" s="327">
        <f t="shared" si="83"/>
        <v>0.60298159105851412</v>
      </c>
      <c r="L52" s="327">
        <f t="shared" si="83"/>
        <v>0.34597304404996709</v>
      </c>
      <c r="M52" s="327">
        <f t="shared" si="83"/>
        <v>2.1045364891518734E-2</v>
      </c>
      <c r="N52" s="327">
        <f t="shared" si="83"/>
        <v>8.4793902628713627E-2</v>
      </c>
      <c r="O52" s="327">
        <f t="shared" si="83"/>
        <v>0.57394307046196924</v>
      </c>
      <c r="P52" s="327">
        <f t="shared" si="83"/>
        <v>0.31126302690931718</v>
      </c>
      <c r="Q52" s="327">
        <f t="shared" si="83"/>
        <v>4.3040359834670555E-2</v>
      </c>
      <c r="R52" s="327">
        <f t="shared" si="83"/>
        <v>0.62614879649890587</v>
      </c>
      <c r="S52" s="327">
        <f t="shared" si="83"/>
        <v>0.30081084366642352</v>
      </c>
      <c r="T52" s="327">
        <f t="shared" si="83"/>
        <v>0.11996284501061572</v>
      </c>
      <c r="U52" s="327">
        <f t="shared" si="83"/>
        <v>0.50696744515215852</v>
      </c>
      <c r="V52" s="327">
        <f t="shared" si="83"/>
        <v>0.34306970983722573</v>
      </c>
      <c r="W52" s="327">
        <f t="shared" si="83"/>
        <v>7.4112359550561793E-2</v>
      </c>
      <c r="X52" s="327">
        <f t="shared" si="83"/>
        <v>0.6749129213483146</v>
      </c>
      <c r="Y52" s="327">
        <f t="shared" si="83"/>
        <v>0.22097471910112357</v>
      </c>
      <c r="Z52" s="327">
        <f t="shared" si="83"/>
        <v>0.10095493562231758</v>
      </c>
      <c r="AA52" s="327">
        <f t="shared" si="83"/>
        <v>0.57971030042918459</v>
      </c>
      <c r="AB52" s="327">
        <f t="shared" si="83"/>
        <v>0.28933476394849783</v>
      </c>
      <c r="AC52" s="162">
        <v>170.517</v>
      </c>
      <c r="AD52" s="163">
        <v>2915.0549999999998</v>
      </c>
      <c r="AE52" s="164">
        <v>822</v>
      </c>
      <c r="AF52" s="162">
        <v>253.51</v>
      </c>
      <c r="AG52" s="163">
        <v>230.422</v>
      </c>
      <c r="AH52" s="164">
        <v>1012</v>
      </c>
      <c r="AI52" s="162">
        <v>220.34</v>
      </c>
      <c r="AJ52" s="163">
        <v>1151.9880000000001</v>
      </c>
      <c r="AK52" s="164">
        <v>118</v>
      </c>
      <c r="AL52" s="162">
        <v>109.785</v>
      </c>
      <c r="AM52" s="163">
        <v>1050.0529999999999</v>
      </c>
      <c r="AN52" s="164">
        <v>666.78</v>
      </c>
      <c r="AO52" s="162">
        <v>569.37599999999998</v>
      </c>
      <c r="AP52" s="163">
        <v>621.93200000000002</v>
      </c>
      <c r="AQ52" s="164">
        <v>484</v>
      </c>
      <c r="AR52" s="162">
        <v>268.26</v>
      </c>
      <c r="AS52" s="163">
        <v>1767.6379999999999</v>
      </c>
      <c r="AT52" s="164">
        <v>195</v>
      </c>
      <c r="AU52" s="162">
        <v>167.5867533522958</v>
      </c>
      <c r="AV52" s="163">
        <v>1599.7525396180415</v>
      </c>
      <c r="AW52" s="164">
        <v>743</v>
      </c>
      <c r="AX52" s="162">
        <v>683</v>
      </c>
      <c r="AY52" s="163">
        <v>622</v>
      </c>
      <c r="AZ52" s="164">
        <v>349</v>
      </c>
      <c r="BA52" s="162">
        <v>337</v>
      </c>
      <c r="BB52" s="163">
        <v>1602</v>
      </c>
      <c r="BC52" s="164">
        <v>99</v>
      </c>
      <c r="BD52" s="162">
        <v>564.8694877505568</v>
      </c>
      <c r="BE52" s="163">
        <v>1006.9305122494433</v>
      </c>
      <c r="BF52" s="164">
        <v>888</v>
      </c>
      <c r="BG52" s="162">
        <v>335.67880794701983</v>
      </c>
      <c r="BH52" s="163">
        <v>2028.2019867549668</v>
      </c>
      <c r="BI52" s="164">
        <v>241</v>
      </c>
      <c r="BJ52" s="162">
        <v>466.77223427331887</v>
      </c>
      <c r="BK52" s="163">
        <v>1822.2221258134491</v>
      </c>
      <c r="BL52" s="164">
        <v>531</v>
      </c>
      <c r="BM52" s="162">
        <v>546.65878962536021</v>
      </c>
      <c r="BN52" s="163">
        <v>3127.1922190201731</v>
      </c>
      <c r="BO52" s="164">
        <v>729</v>
      </c>
      <c r="BP52" s="162">
        <v>294.39144736842104</v>
      </c>
      <c r="BQ52" s="163">
        <v>2007.8806390977443</v>
      </c>
      <c r="BR52" s="164">
        <v>934</v>
      </c>
      <c r="BS52" s="162">
        <v>201.33661315380633</v>
      </c>
      <c r="BT52" s="163">
        <v>1641.8751941998964</v>
      </c>
      <c r="BU52" s="164">
        <v>1376</v>
      </c>
      <c r="BV52" s="162">
        <v>356.34873583260679</v>
      </c>
      <c r="BW52" s="163">
        <v>872.95989537925016</v>
      </c>
      <c r="BX52" s="164">
        <v>278</v>
      </c>
      <c r="BY52" s="162">
        <v>856.78837814397218</v>
      </c>
      <c r="BZ52" s="163">
        <v>423.05464006938422</v>
      </c>
      <c r="CA52" s="164">
        <v>80</v>
      </c>
      <c r="CB52" s="162">
        <v>164.39872262773721</v>
      </c>
      <c r="CC52" s="163">
        <v>2175.9160583941607</v>
      </c>
      <c r="CD52" s="164">
        <v>42</v>
      </c>
      <c r="CE52" s="162">
        <v>757.51837372947614</v>
      </c>
      <c r="CF52" s="163">
        <v>345.34792806880375</v>
      </c>
      <c r="CG52" s="164">
        <v>627</v>
      </c>
      <c r="CH52" s="162">
        <v>1207</v>
      </c>
      <c r="CI52" s="163">
        <v>1228</v>
      </c>
      <c r="CJ52" s="164">
        <v>76</v>
      </c>
      <c r="CK52" s="162">
        <v>1184.5299497027893</v>
      </c>
      <c r="CL52" s="163">
        <v>1489.5075445816187</v>
      </c>
      <c r="CM52" s="164">
        <v>126</v>
      </c>
      <c r="CN52" s="162">
        <v>1462</v>
      </c>
      <c r="CO52" s="163">
        <v>4111</v>
      </c>
      <c r="CP52" s="164">
        <v>215</v>
      </c>
    </row>
    <row r="53" spans="1:175" ht="16.5" thickBot="1" x14ac:dyDescent="0.3">
      <c r="A53" s="3"/>
      <c r="B53" s="1002"/>
      <c r="C53" s="147" t="s">
        <v>202</v>
      </c>
      <c r="D53" s="50">
        <v>35</v>
      </c>
      <c r="E53" s="325">
        <f t="shared" si="11"/>
        <v>2</v>
      </c>
      <c r="F53" s="325">
        <f t="shared" si="11"/>
        <v>1.7142857142857142</v>
      </c>
      <c r="G53" s="325">
        <f t="shared" si="11"/>
        <v>5.2857142857142856</v>
      </c>
      <c r="H53" s="330">
        <f t="shared" ref="H53:J53" si="84">H51-H52</f>
        <v>7.1618497109826595E-3</v>
      </c>
      <c r="I53" s="327">
        <f t="shared" si="84"/>
        <v>1.4722543352601147E-2</v>
      </c>
      <c r="J53" s="327">
        <f t="shared" si="84"/>
        <v>8.1156069364161643E-3</v>
      </c>
      <c r="K53" s="330">
        <f t="shared" ref="K53:AB53" si="85">K51-K52</f>
        <v>1.8648915187376769E-2</v>
      </c>
      <c r="L53" s="327">
        <f t="shared" si="85"/>
        <v>1.0700197238658782E-2</v>
      </c>
      <c r="M53" s="327">
        <f t="shared" si="85"/>
        <v>6.5088757396449676E-4</v>
      </c>
      <c r="N53" s="327">
        <f t="shared" si="85"/>
        <v>2.6224918338777492E-3</v>
      </c>
      <c r="O53" s="327">
        <f t="shared" si="85"/>
        <v>1.7750816612225884E-2</v>
      </c>
      <c r="P53" s="327">
        <f t="shared" si="85"/>
        <v>9.6266915538963937E-3</v>
      </c>
      <c r="Q53" s="330">
        <f t="shared" si="85"/>
        <v>1.3311451495258975E-3</v>
      </c>
      <c r="R53" s="327">
        <f t="shared" si="85"/>
        <v>1.9365426695842514E-2</v>
      </c>
      <c r="S53" s="327">
        <f t="shared" si="85"/>
        <v>9.3034281546316433E-3</v>
      </c>
      <c r="T53" s="327">
        <f t="shared" si="85"/>
        <v>3.7101910828025442E-3</v>
      </c>
      <c r="U53" s="327">
        <f t="shared" si="85"/>
        <v>1.5679405520169887E-2</v>
      </c>
      <c r="V53" s="327">
        <f t="shared" si="85"/>
        <v>1.0610403397027623E-2</v>
      </c>
      <c r="W53" s="327">
        <f t="shared" si="85"/>
        <v>2.2921348314606793E-3</v>
      </c>
      <c r="X53" s="327">
        <f t="shared" si="85"/>
        <v>2.0873595505617959E-2</v>
      </c>
      <c r="Y53" s="327">
        <f t="shared" si="85"/>
        <v>6.8342696629213606E-3</v>
      </c>
      <c r="Z53" s="327">
        <f t="shared" si="85"/>
        <v>3.1223175965665317E-3</v>
      </c>
      <c r="AA53" s="327">
        <f t="shared" si="85"/>
        <v>1.7929184549356214E-2</v>
      </c>
      <c r="AB53" s="327">
        <f t="shared" si="85"/>
        <v>8.9484978540772531E-3</v>
      </c>
      <c r="AC53" s="165">
        <v>113.483</v>
      </c>
      <c r="AD53" s="166">
        <v>137.94499999999999</v>
      </c>
      <c r="AE53" s="167">
        <v>1</v>
      </c>
      <c r="AF53" s="165">
        <v>17.490000000000002</v>
      </c>
      <c r="AG53" s="166">
        <v>151.578</v>
      </c>
      <c r="AH53" s="167">
        <v>48.222000000000001</v>
      </c>
      <c r="AI53" s="165">
        <v>11.66</v>
      </c>
      <c r="AJ53" s="166">
        <v>78.012</v>
      </c>
      <c r="AK53" s="167">
        <v>64</v>
      </c>
      <c r="AL53" s="165">
        <v>53.214999999999996</v>
      </c>
      <c r="AM53" s="166">
        <v>52.946999999999996</v>
      </c>
      <c r="AN53" s="167">
        <v>44.22</v>
      </c>
      <c r="AO53" s="165">
        <v>67.623999999999995</v>
      </c>
      <c r="AP53" s="166">
        <v>295.06799999999998</v>
      </c>
      <c r="AQ53" s="167">
        <v>23</v>
      </c>
      <c r="AR53" s="165">
        <v>47.74</v>
      </c>
      <c r="AS53" s="166">
        <v>210.36199999999999</v>
      </c>
      <c r="AT53" s="167">
        <v>96</v>
      </c>
      <c r="AU53" s="165">
        <v>0</v>
      </c>
      <c r="AV53" s="166">
        <v>0</v>
      </c>
      <c r="AW53" s="167">
        <v>12</v>
      </c>
      <c r="AX53" s="165">
        <v>0</v>
      </c>
      <c r="AY53" s="166">
        <v>0</v>
      </c>
      <c r="AZ53" s="167">
        <v>46</v>
      </c>
      <c r="BA53" s="165">
        <v>11</v>
      </c>
      <c r="BB53" s="166">
        <v>82</v>
      </c>
      <c r="BC53" s="167">
        <v>0</v>
      </c>
      <c r="BD53" s="165">
        <v>2</v>
      </c>
      <c r="BE53" s="166">
        <v>185</v>
      </c>
      <c r="BF53" s="167">
        <v>14</v>
      </c>
      <c r="BG53" s="165">
        <v>35</v>
      </c>
      <c r="BH53" s="166">
        <v>24</v>
      </c>
      <c r="BI53" s="167">
        <v>345</v>
      </c>
      <c r="BJ53" s="165">
        <v>0</v>
      </c>
      <c r="BK53" s="166">
        <v>26</v>
      </c>
      <c r="BL53" s="167">
        <v>21</v>
      </c>
      <c r="BM53" s="165">
        <v>5</v>
      </c>
      <c r="BN53" s="166">
        <v>30</v>
      </c>
      <c r="BO53" s="167">
        <v>15</v>
      </c>
      <c r="BP53" s="165">
        <v>59</v>
      </c>
      <c r="BQ53" s="166">
        <v>10</v>
      </c>
      <c r="BR53" s="167">
        <v>7</v>
      </c>
      <c r="BS53" s="165">
        <v>0</v>
      </c>
      <c r="BT53" s="166">
        <v>242</v>
      </c>
      <c r="BU53" s="167">
        <v>6</v>
      </c>
      <c r="BV53" s="165">
        <v>3</v>
      </c>
      <c r="BW53" s="166">
        <v>0</v>
      </c>
      <c r="BX53" s="167">
        <v>37</v>
      </c>
      <c r="BY53" s="165">
        <v>6</v>
      </c>
      <c r="BZ53" s="166">
        <v>0</v>
      </c>
      <c r="CA53" s="167">
        <v>0</v>
      </c>
      <c r="CB53" s="165">
        <v>0</v>
      </c>
      <c r="CC53" s="166">
        <v>0</v>
      </c>
      <c r="CD53" s="167">
        <v>0</v>
      </c>
      <c r="CE53" s="165">
        <v>0</v>
      </c>
      <c r="CF53" s="166">
        <v>0</v>
      </c>
      <c r="CG53" s="167">
        <v>0</v>
      </c>
      <c r="CH53" s="165">
        <v>5</v>
      </c>
      <c r="CI53" s="166">
        <v>12</v>
      </c>
      <c r="CJ53" s="167">
        <v>0</v>
      </c>
      <c r="CK53" s="165">
        <v>0</v>
      </c>
      <c r="CL53" s="166">
        <v>0</v>
      </c>
      <c r="CM53" s="167">
        <v>0</v>
      </c>
      <c r="CN53" s="165">
        <v>0</v>
      </c>
      <c r="CO53" s="166">
        <v>0</v>
      </c>
      <c r="CP53" s="167">
        <v>0</v>
      </c>
    </row>
    <row r="54" spans="1:175" ht="15.75" x14ac:dyDescent="0.25">
      <c r="A54" s="3"/>
      <c r="B54" s="994"/>
      <c r="C54" s="57" t="s">
        <v>86</v>
      </c>
      <c r="D54" s="57"/>
      <c r="E54" s="323">
        <f t="shared" si="11"/>
        <v>516.20190575284903</v>
      </c>
      <c r="F54" s="323">
        <f t="shared" si="11"/>
        <v>286.93240056094953</v>
      </c>
      <c r="G54" s="323">
        <f t="shared" si="11"/>
        <v>46.498446050566656</v>
      </c>
      <c r="H54" s="390" t="e">
        <f>PSoldvalidage86_91!H54/SUM(PSoldvalidage86_91!$H54:$J54)</f>
        <v>#DIV/0!</v>
      </c>
      <c r="I54" s="390" t="e">
        <f>PSoldvalidage86_91!I54/SUM(PSoldvalidage86_91!$H54:$J54)</f>
        <v>#DIV/0!</v>
      </c>
      <c r="J54" s="390" t="e">
        <f>PSoldvalidage86_91!J54/SUM(PSoldvalidage86_91!$H54:$J54)</f>
        <v>#DIV/0!</v>
      </c>
      <c r="K54" s="390" t="e">
        <f>PSoldvalidage86_91!K54/SUM(PSoldvalidage86_91!$K54:$M54)</f>
        <v>#DIV/0!</v>
      </c>
      <c r="L54" s="390" t="e">
        <f>PSoldvalidage86_91!L54/SUM(PSoldvalidage86_91!$K54:$M54)</f>
        <v>#DIV/0!</v>
      </c>
      <c r="M54" s="390" t="e">
        <f>PSoldvalidage86_91!M54/SUM(PSoldvalidage86_91!$K54:$M54)</f>
        <v>#DIV/0!</v>
      </c>
      <c r="N54" s="390" t="e">
        <f>PSoldvalidage86_91!N54/SUM(PSoldvalidage86_91!$N54:$P54)</f>
        <v>#DIV/0!</v>
      </c>
      <c r="O54" s="390" t="e">
        <f>PSoldvalidage86_91!O54/SUM(PSoldvalidage86_91!$N54:$P54)</f>
        <v>#DIV/0!</v>
      </c>
      <c r="P54" s="390" t="e">
        <f>PSoldvalidage86_91!P54/SUM(PSoldvalidage86_91!$N54:$P54)</f>
        <v>#DIV/0!</v>
      </c>
      <c r="Q54" s="390" t="e">
        <f>PSoldvalidage86_91!Q54/SUM(PSoldvalidage86_91!$Q54:$S54)</f>
        <v>#DIV/0!</v>
      </c>
      <c r="R54" s="389" t="e">
        <f>PSoldvalidage86_91!R54/SUM(PSoldvalidage86_91!$Q54:$S54)</f>
        <v>#DIV/0!</v>
      </c>
      <c r="S54" s="389" t="e">
        <f>PSoldvalidage86_91!S54/SUM(PSoldvalidage86_91!$Q54:$S54)</f>
        <v>#DIV/0!</v>
      </c>
      <c r="T54" s="390" t="e">
        <f>PSoldvalidage86_91!T54/SUM(PSoldvalidage86_91!$T54:$V54)</f>
        <v>#DIV/0!</v>
      </c>
      <c r="U54" s="389" t="e">
        <f>PSoldvalidage86_91!U54/SUM(PSoldvalidage86_91!$T54:$V54)</f>
        <v>#DIV/0!</v>
      </c>
      <c r="V54" s="389" t="e">
        <f>PSoldvalidage86_91!V54/SUM(PSoldvalidage86_91!$T54:$V54)</f>
        <v>#DIV/0!</v>
      </c>
      <c r="W54" s="390" t="e">
        <f>PSoldvalidage86_91!W54/SUM(PSoldvalidage86_91!$W54:$Y54)</f>
        <v>#DIV/0!</v>
      </c>
      <c r="X54" s="390" t="e">
        <f>PSoldvalidage86_91!X54/SUM(PSoldvalidage86_91!$W54:$Y54)</f>
        <v>#DIV/0!</v>
      </c>
      <c r="Y54" s="390" t="e">
        <f>PSoldvalidage86_91!Y54/SUM(PSoldvalidage86_91!$W54:$Y54)</f>
        <v>#DIV/0!</v>
      </c>
      <c r="Z54" s="390" t="e">
        <f>PSoldvalidage86_91!Z54/SUM(PSoldvalidage86_91!$Z54:$AB54)</f>
        <v>#DIV/0!</v>
      </c>
      <c r="AA54" s="390" t="e">
        <f>PSoldvalidage86_91!AA54/SUM(PSoldvalidage86_91!$Z54:$AB54)</f>
        <v>#DIV/0!</v>
      </c>
      <c r="AB54" s="390" t="e">
        <f>PSoldvalidage86_91!AB54/SUM(PSoldvalidage86_91!$Z54:$AB54)</f>
        <v>#DIV/0!</v>
      </c>
      <c r="AC54" s="150"/>
      <c r="AD54" s="151"/>
      <c r="AE54" s="152"/>
      <c r="AF54" s="150"/>
      <c r="AG54" s="151"/>
      <c r="AH54" s="152"/>
      <c r="AI54" s="150"/>
      <c r="AJ54" s="151"/>
      <c r="AK54" s="152"/>
      <c r="AL54" s="150"/>
      <c r="AM54" s="151"/>
      <c r="AN54" s="152"/>
      <c r="AO54" s="150"/>
      <c r="AP54" s="151"/>
      <c r="AQ54" s="152"/>
      <c r="AR54" s="150"/>
      <c r="AS54" s="151"/>
      <c r="AT54" s="152"/>
      <c r="AU54" s="150"/>
      <c r="AV54" s="151"/>
      <c r="AW54" s="152"/>
      <c r="AX54" s="150"/>
      <c r="AY54" s="151"/>
      <c r="AZ54" s="152"/>
      <c r="BA54" s="150"/>
      <c r="BB54" s="151"/>
      <c r="BC54" s="152"/>
      <c r="BD54" s="150"/>
      <c r="BE54" s="151"/>
      <c r="BF54" s="152"/>
      <c r="BG54" s="150"/>
      <c r="BH54" s="151"/>
      <c r="BI54" s="152"/>
      <c r="BJ54" s="150">
        <v>121.17067113076924</v>
      </c>
      <c r="BK54" s="151">
        <v>229.97390688719037</v>
      </c>
      <c r="BL54" s="152">
        <v>16.940249930176083</v>
      </c>
      <c r="BM54" s="150">
        <v>150.12219789823973</v>
      </c>
      <c r="BN54" s="151">
        <v>178.85400172672067</v>
      </c>
      <c r="BO54" s="152">
        <v>48.155274334076942</v>
      </c>
      <c r="BP54" s="150">
        <v>737.03353734839516</v>
      </c>
      <c r="BQ54" s="151">
        <v>180.88104247736291</v>
      </c>
      <c r="BR54" s="152">
        <v>31.741868596610701</v>
      </c>
      <c r="BS54" s="150">
        <v>284.1199529570128</v>
      </c>
      <c r="BT54" s="151">
        <v>843.41771318575047</v>
      </c>
      <c r="BU54" s="152">
        <v>22.571083254546327</v>
      </c>
      <c r="BV54" s="150">
        <v>1713.0203977399115</v>
      </c>
      <c r="BW54" s="151">
        <v>352.18802580882186</v>
      </c>
      <c r="BX54" s="152">
        <v>111.10334879698702</v>
      </c>
      <c r="BY54" s="150">
        <v>34.519790598258417</v>
      </c>
      <c r="BZ54" s="151">
        <v>480.20151648368204</v>
      </c>
      <c r="CA54" s="152">
        <v>15.040394596688699</v>
      </c>
      <c r="CB54" s="150">
        <v>262.91308727892482</v>
      </c>
      <c r="CC54" s="151">
        <v>102.81251084178359</v>
      </c>
      <c r="CD54" s="152">
        <v>37.058265335201348</v>
      </c>
      <c r="CE54" s="150">
        <v>54.354347394301207</v>
      </c>
      <c r="CF54" s="151">
        <v>212.5275491095108</v>
      </c>
      <c r="CG54" s="152">
        <v>22.791775473389535</v>
      </c>
      <c r="CH54" s="150"/>
      <c r="CI54" s="151"/>
      <c r="CJ54" s="152"/>
      <c r="CK54" s="150"/>
      <c r="CL54" s="151"/>
      <c r="CM54" s="152"/>
      <c r="CN54" s="150"/>
      <c r="CO54" s="151"/>
      <c r="CP54" s="152"/>
      <c r="CS54" s="44" t="s">
        <v>231</v>
      </c>
      <c r="CT54" s="44">
        <v>0.03</v>
      </c>
      <c r="CU54" s="44">
        <v>0.03</v>
      </c>
      <c r="CV54" s="44">
        <v>0.03</v>
      </c>
      <c r="CW54" s="44">
        <v>0.03</v>
      </c>
      <c r="CX54" s="44">
        <v>0.03</v>
      </c>
      <c r="CY54" s="44">
        <v>0.03</v>
      </c>
      <c r="CZ54" s="44">
        <v>0.03</v>
      </c>
      <c r="DA54" s="44">
        <v>0.03</v>
      </c>
      <c r="DB54" s="44">
        <v>0.03</v>
      </c>
      <c r="DC54" s="44">
        <v>0.03</v>
      </c>
      <c r="DD54" s="44">
        <v>0.03</v>
      </c>
      <c r="DE54" s="44">
        <v>0.03</v>
      </c>
      <c r="DF54" s="44">
        <v>0.03</v>
      </c>
      <c r="DG54" s="44">
        <v>0.03</v>
      </c>
      <c r="DH54" s="44">
        <v>0.03</v>
      </c>
      <c r="DI54" s="44">
        <v>0.03</v>
      </c>
      <c r="DJ54" s="44">
        <v>0.03</v>
      </c>
      <c r="DK54" s="44">
        <v>0.03</v>
      </c>
      <c r="DL54" s="44">
        <v>0.03</v>
      </c>
      <c r="DM54" s="44">
        <v>0.03</v>
      </c>
      <c r="DN54" s="44">
        <v>0.03</v>
      </c>
      <c r="EV54" s="44">
        <v>0</v>
      </c>
      <c r="EW54" s="44">
        <v>0</v>
      </c>
      <c r="EX54" s="44">
        <v>0</v>
      </c>
      <c r="EY54" s="44">
        <v>0</v>
      </c>
      <c r="EZ54" s="44">
        <v>0</v>
      </c>
      <c r="FA54" s="44">
        <v>0</v>
      </c>
      <c r="FB54" s="44">
        <v>0</v>
      </c>
      <c r="FC54" s="44">
        <v>0</v>
      </c>
      <c r="FD54" s="44">
        <v>0</v>
      </c>
      <c r="FE54" s="44">
        <v>0</v>
      </c>
      <c r="FF54" s="44">
        <v>0</v>
      </c>
      <c r="FG54" s="44">
        <v>0</v>
      </c>
      <c r="FH54" s="44">
        <v>0</v>
      </c>
      <c r="FI54" s="44">
        <v>0</v>
      </c>
      <c r="FJ54" s="44">
        <v>0</v>
      </c>
      <c r="FK54" s="44">
        <v>0</v>
      </c>
      <c r="FL54" s="44">
        <v>0</v>
      </c>
      <c r="FM54" s="44">
        <v>0</v>
      </c>
      <c r="FN54" s="44">
        <v>0</v>
      </c>
      <c r="FO54" s="44">
        <v>0</v>
      </c>
      <c r="FP54" s="44">
        <v>0</v>
      </c>
      <c r="FQ54" s="44">
        <v>0</v>
      </c>
      <c r="FR54" s="44">
        <v>0</v>
      </c>
      <c r="FS54" s="44">
        <v>0</v>
      </c>
    </row>
    <row r="55" spans="1:175" ht="15.75" x14ac:dyDescent="0.25">
      <c r="A55" s="3"/>
      <c r="B55" s="995"/>
      <c r="C55" s="50" t="s">
        <v>201</v>
      </c>
      <c r="D55" s="50"/>
      <c r="E55" s="325">
        <f t="shared" si="11"/>
        <v>294.97251757305656</v>
      </c>
      <c r="F55" s="325">
        <f t="shared" si="11"/>
        <v>163.96137174911402</v>
      </c>
      <c r="G55" s="325">
        <f t="shared" si="11"/>
        <v>26.570540600323802</v>
      </c>
      <c r="H55" s="327" t="e">
        <f t="shared" ref="H55:AB55" si="86">H54*(1-CT54)</f>
        <v>#DIV/0!</v>
      </c>
      <c r="I55" s="327" t="e">
        <f t="shared" si="86"/>
        <v>#DIV/0!</v>
      </c>
      <c r="J55" s="327" t="e">
        <f t="shared" si="86"/>
        <v>#DIV/0!</v>
      </c>
      <c r="K55" s="327" t="e">
        <f t="shared" si="86"/>
        <v>#DIV/0!</v>
      </c>
      <c r="L55" s="327" t="e">
        <f t="shared" si="86"/>
        <v>#DIV/0!</v>
      </c>
      <c r="M55" s="327" t="e">
        <f t="shared" si="86"/>
        <v>#DIV/0!</v>
      </c>
      <c r="N55" s="327" t="e">
        <f t="shared" si="86"/>
        <v>#DIV/0!</v>
      </c>
      <c r="O55" s="327" t="e">
        <f t="shared" si="86"/>
        <v>#DIV/0!</v>
      </c>
      <c r="P55" s="327" t="e">
        <f t="shared" si="86"/>
        <v>#DIV/0!</v>
      </c>
      <c r="Q55" s="327" t="e">
        <f t="shared" si="86"/>
        <v>#DIV/0!</v>
      </c>
      <c r="R55" s="327" t="e">
        <f t="shared" si="86"/>
        <v>#DIV/0!</v>
      </c>
      <c r="S55" s="327" t="e">
        <f t="shared" si="86"/>
        <v>#DIV/0!</v>
      </c>
      <c r="T55" s="327" t="e">
        <f t="shared" si="86"/>
        <v>#DIV/0!</v>
      </c>
      <c r="U55" s="327" t="e">
        <f t="shared" si="86"/>
        <v>#DIV/0!</v>
      </c>
      <c r="V55" s="327" t="e">
        <f t="shared" si="86"/>
        <v>#DIV/0!</v>
      </c>
      <c r="W55" s="327" t="e">
        <f t="shared" si="86"/>
        <v>#DIV/0!</v>
      </c>
      <c r="X55" s="327" t="e">
        <f t="shared" si="86"/>
        <v>#DIV/0!</v>
      </c>
      <c r="Y55" s="327" t="e">
        <f t="shared" si="86"/>
        <v>#DIV/0!</v>
      </c>
      <c r="Z55" s="327" t="e">
        <f t="shared" si="86"/>
        <v>#DIV/0!</v>
      </c>
      <c r="AA55" s="327" t="e">
        <f t="shared" si="86"/>
        <v>#DIV/0!</v>
      </c>
      <c r="AB55" s="327" t="e">
        <f t="shared" si="86"/>
        <v>#DIV/0!</v>
      </c>
      <c r="AC55" s="153"/>
      <c r="AD55" s="154"/>
      <c r="AE55" s="155"/>
      <c r="AF55" s="153"/>
      <c r="AG55" s="154"/>
      <c r="AH55" s="155"/>
      <c r="AI55" s="153"/>
      <c r="AJ55" s="154"/>
      <c r="AK55" s="155"/>
      <c r="AL55" s="153"/>
      <c r="AM55" s="154"/>
      <c r="AN55" s="155"/>
      <c r="AO55" s="153"/>
      <c r="AP55" s="154"/>
      <c r="AQ55" s="155"/>
      <c r="AR55" s="153"/>
      <c r="AS55" s="154"/>
      <c r="AT55" s="155"/>
      <c r="AU55" s="153"/>
      <c r="AV55" s="154"/>
      <c r="AW55" s="155"/>
      <c r="AX55" s="153"/>
      <c r="AY55" s="154"/>
      <c r="AZ55" s="155"/>
      <c r="BA55" s="153"/>
      <c r="BB55" s="154"/>
      <c r="BC55" s="155"/>
      <c r="BD55" s="153"/>
      <c r="BE55" s="154"/>
      <c r="BF55" s="155"/>
      <c r="BG55" s="153"/>
      <c r="BH55" s="154"/>
      <c r="BI55" s="155"/>
      <c r="BJ55" s="153">
        <f t="shared" ref="BJ55:CP55" si="87">BJ54*(1-EV54)</f>
        <v>121.17067113076924</v>
      </c>
      <c r="BK55" s="154">
        <f t="shared" si="87"/>
        <v>229.97390688719037</v>
      </c>
      <c r="BL55" s="155">
        <f t="shared" si="87"/>
        <v>16.940249930176083</v>
      </c>
      <c r="BM55" s="153">
        <f t="shared" si="87"/>
        <v>150.12219789823973</v>
      </c>
      <c r="BN55" s="154">
        <f t="shared" si="87"/>
        <v>178.85400172672067</v>
      </c>
      <c r="BO55" s="155">
        <f t="shared" si="87"/>
        <v>48.155274334076942</v>
      </c>
      <c r="BP55" s="153">
        <f t="shared" si="87"/>
        <v>737.03353734839516</v>
      </c>
      <c r="BQ55" s="154">
        <f t="shared" si="87"/>
        <v>180.88104247736291</v>
      </c>
      <c r="BR55" s="155">
        <f t="shared" si="87"/>
        <v>31.741868596610701</v>
      </c>
      <c r="BS55" s="153">
        <f t="shared" si="87"/>
        <v>284.1199529570128</v>
      </c>
      <c r="BT55" s="154">
        <f t="shared" si="87"/>
        <v>843.41771318575047</v>
      </c>
      <c r="BU55" s="155">
        <f t="shared" si="87"/>
        <v>22.571083254546327</v>
      </c>
      <c r="BV55" s="153">
        <f t="shared" si="87"/>
        <v>1713.0203977399115</v>
      </c>
      <c r="BW55" s="154">
        <f t="shared" si="87"/>
        <v>352.18802580882186</v>
      </c>
      <c r="BX55" s="155">
        <f t="shared" si="87"/>
        <v>111.10334879698702</v>
      </c>
      <c r="BY55" s="153">
        <f t="shared" si="87"/>
        <v>34.519790598258417</v>
      </c>
      <c r="BZ55" s="154">
        <f t="shared" si="87"/>
        <v>480.20151648368204</v>
      </c>
      <c r="CA55" s="155">
        <f t="shared" si="87"/>
        <v>15.040394596688699</v>
      </c>
      <c r="CB55" s="153">
        <f t="shared" si="87"/>
        <v>262.91308727892482</v>
      </c>
      <c r="CC55" s="154">
        <f t="shared" si="87"/>
        <v>102.81251084178359</v>
      </c>
      <c r="CD55" s="155">
        <f t="shared" si="87"/>
        <v>37.058265335201348</v>
      </c>
      <c r="CE55" s="153">
        <f t="shared" si="87"/>
        <v>54.354347394301207</v>
      </c>
      <c r="CF55" s="154">
        <f t="shared" si="87"/>
        <v>212.5275491095108</v>
      </c>
      <c r="CG55" s="155">
        <f t="shared" si="87"/>
        <v>22.791775473389535</v>
      </c>
      <c r="CH55" s="153">
        <f t="shared" si="87"/>
        <v>0</v>
      </c>
      <c r="CI55" s="154">
        <f t="shared" si="87"/>
        <v>0</v>
      </c>
      <c r="CJ55" s="155">
        <f t="shared" si="87"/>
        <v>0</v>
      </c>
      <c r="CK55" s="153">
        <f t="shared" si="87"/>
        <v>0</v>
      </c>
      <c r="CL55" s="154">
        <f t="shared" si="87"/>
        <v>0</v>
      </c>
      <c r="CM55" s="155">
        <f t="shared" si="87"/>
        <v>0</v>
      </c>
      <c r="CN55" s="153">
        <f t="shared" si="87"/>
        <v>0</v>
      </c>
      <c r="CO55" s="154">
        <f t="shared" si="87"/>
        <v>0</v>
      </c>
      <c r="CP55" s="155">
        <f t="shared" si="87"/>
        <v>0</v>
      </c>
    </row>
    <row r="56" spans="1:175" ht="16.5" thickBot="1" x14ac:dyDescent="0.3">
      <c r="A56" s="3"/>
      <c r="B56" s="996"/>
      <c r="C56" s="52" t="s">
        <v>202</v>
      </c>
      <c r="D56" s="52"/>
      <c r="E56" s="328">
        <f t="shared" si="11"/>
        <v>0</v>
      </c>
      <c r="F56" s="328">
        <f t="shared" si="11"/>
        <v>0</v>
      </c>
      <c r="G56" s="328">
        <f t="shared" si="11"/>
        <v>0</v>
      </c>
      <c r="H56" s="330" t="e">
        <f t="shared" ref="H56:J56" si="88">H54-H55</f>
        <v>#DIV/0!</v>
      </c>
      <c r="I56" s="327" t="e">
        <f t="shared" si="88"/>
        <v>#DIV/0!</v>
      </c>
      <c r="J56" s="327" t="e">
        <f t="shared" si="88"/>
        <v>#DIV/0!</v>
      </c>
      <c r="K56" s="330" t="e">
        <f t="shared" ref="K56:AB56" si="89">K54-K55</f>
        <v>#DIV/0!</v>
      </c>
      <c r="L56" s="327" t="e">
        <f t="shared" si="89"/>
        <v>#DIV/0!</v>
      </c>
      <c r="M56" s="327" t="e">
        <f t="shared" si="89"/>
        <v>#DIV/0!</v>
      </c>
      <c r="N56" s="327" t="e">
        <f t="shared" si="89"/>
        <v>#DIV/0!</v>
      </c>
      <c r="O56" s="327" t="e">
        <f t="shared" si="89"/>
        <v>#DIV/0!</v>
      </c>
      <c r="P56" s="327" t="e">
        <f t="shared" si="89"/>
        <v>#DIV/0!</v>
      </c>
      <c r="Q56" s="330" t="e">
        <f t="shared" si="89"/>
        <v>#DIV/0!</v>
      </c>
      <c r="R56" s="327" t="e">
        <f t="shared" si="89"/>
        <v>#DIV/0!</v>
      </c>
      <c r="S56" s="327" t="e">
        <f t="shared" si="89"/>
        <v>#DIV/0!</v>
      </c>
      <c r="T56" s="327" t="e">
        <f t="shared" si="89"/>
        <v>#DIV/0!</v>
      </c>
      <c r="U56" s="327" t="e">
        <f t="shared" si="89"/>
        <v>#DIV/0!</v>
      </c>
      <c r="V56" s="327" t="e">
        <f t="shared" si="89"/>
        <v>#DIV/0!</v>
      </c>
      <c r="W56" s="327" t="e">
        <f t="shared" si="89"/>
        <v>#DIV/0!</v>
      </c>
      <c r="X56" s="327" t="e">
        <f t="shared" si="89"/>
        <v>#DIV/0!</v>
      </c>
      <c r="Y56" s="327" t="e">
        <f t="shared" si="89"/>
        <v>#DIV/0!</v>
      </c>
      <c r="Z56" s="327" t="e">
        <f t="shared" si="89"/>
        <v>#DIV/0!</v>
      </c>
      <c r="AA56" s="327" t="e">
        <f t="shared" si="89"/>
        <v>#DIV/0!</v>
      </c>
      <c r="AB56" s="327" t="e">
        <f t="shared" si="89"/>
        <v>#DIV/0!</v>
      </c>
      <c r="AC56" s="156"/>
      <c r="AD56" s="157"/>
      <c r="AE56" s="158"/>
      <c r="AF56" s="156"/>
      <c r="AG56" s="157"/>
      <c r="AH56" s="158"/>
      <c r="AI56" s="156"/>
      <c r="AJ56" s="157"/>
      <c r="AK56" s="158"/>
      <c r="AL56" s="156"/>
      <c r="AM56" s="157"/>
      <c r="AN56" s="158"/>
      <c r="AO56" s="156"/>
      <c r="AP56" s="157"/>
      <c r="AQ56" s="158"/>
      <c r="AR56" s="156"/>
      <c r="AS56" s="157"/>
      <c r="AT56" s="158"/>
      <c r="AU56" s="156"/>
      <c r="AV56" s="157"/>
      <c r="AW56" s="158"/>
      <c r="AX56" s="156"/>
      <c r="AY56" s="157"/>
      <c r="AZ56" s="158"/>
      <c r="BA56" s="156"/>
      <c r="BB56" s="157"/>
      <c r="BC56" s="158"/>
      <c r="BD56" s="156"/>
      <c r="BE56" s="157"/>
      <c r="BF56" s="158"/>
      <c r="BG56" s="156"/>
      <c r="BH56" s="157"/>
      <c r="BI56" s="158"/>
      <c r="BJ56" s="156">
        <f t="shared" ref="BJ56:CD56" si="90">BJ54-BJ55</f>
        <v>0</v>
      </c>
      <c r="BK56" s="157">
        <f t="shared" si="90"/>
        <v>0</v>
      </c>
      <c r="BL56" s="158">
        <f t="shared" si="90"/>
        <v>0</v>
      </c>
      <c r="BM56" s="156">
        <f t="shared" si="90"/>
        <v>0</v>
      </c>
      <c r="BN56" s="157">
        <f t="shared" si="90"/>
        <v>0</v>
      </c>
      <c r="BO56" s="158">
        <f t="shared" si="90"/>
        <v>0</v>
      </c>
      <c r="BP56" s="156">
        <f t="shared" si="90"/>
        <v>0</v>
      </c>
      <c r="BQ56" s="157">
        <f t="shared" si="90"/>
        <v>0</v>
      </c>
      <c r="BR56" s="158">
        <f t="shared" si="90"/>
        <v>0</v>
      </c>
      <c r="BS56" s="156">
        <f t="shared" si="90"/>
        <v>0</v>
      </c>
      <c r="BT56" s="157">
        <f t="shared" si="90"/>
        <v>0</v>
      </c>
      <c r="BU56" s="158">
        <f t="shared" si="90"/>
        <v>0</v>
      </c>
      <c r="BV56" s="156">
        <f t="shared" si="90"/>
        <v>0</v>
      </c>
      <c r="BW56" s="157">
        <f t="shared" si="90"/>
        <v>0</v>
      </c>
      <c r="BX56" s="158">
        <f t="shared" si="90"/>
        <v>0</v>
      </c>
      <c r="BY56" s="156">
        <f t="shared" si="90"/>
        <v>0</v>
      </c>
      <c r="BZ56" s="157">
        <f t="shared" si="90"/>
        <v>0</v>
      </c>
      <c r="CA56" s="158">
        <f t="shared" si="90"/>
        <v>0</v>
      </c>
      <c r="CB56" s="156">
        <f t="shared" si="90"/>
        <v>0</v>
      </c>
      <c r="CC56" s="157">
        <f t="shared" si="90"/>
        <v>0</v>
      </c>
      <c r="CD56" s="158">
        <f t="shared" si="90"/>
        <v>0</v>
      </c>
      <c r="CE56" s="156">
        <f>CE54-CE55</f>
        <v>0</v>
      </c>
      <c r="CF56" s="157">
        <f>CF54-CF55</f>
        <v>0</v>
      </c>
      <c r="CG56" s="158">
        <f>CG54-CG55</f>
        <v>0</v>
      </c>
      <c r="CH56" s="156">
        <f t="shared" ref="CH56:CP56" si="91">CH54-CH55</f>
        <v>0</v>
      </c>
      <c r="CI56" s="157">
        <f t="shared" si="91"/>
        <v>0</v>
      </c>
      <c r="CJ56" s="158">
        <f t="shared" si="91"/>
        <v>0</v>
      </c>
      <c r="CK56" s="156">
        <f t="shared" si="91"/>
        <v>0</v>
      </c>
      <c r="CL56" s="157">
        <f t="shared" si="91"/>
        <v>0</v>
      </c>
      <c r="CM56" s="158">
        <f t="shared" si="91"/>
        <v>0</v>
      </c>
      <c r="CN56" s="156">
        <f t="shared" si="91"/>
        <v>0</v>
      </c>
      <c r="CO56" s="157">
        <f t="shared" si="91"/>
        <v>0</v>
      </c>
      <c r="CP56" s="158">
        <f t="shared" si="91"/>
        <v>0</v>
      </c>
    </row>
    <row r="57" spans="1:175" ht="15.75" x14ac:dyDescent="0.25">
      <c r="A57" s="168" t="s">
        <v>750</v>
      </c>
      <c r="B57" s="991" t="s">
        <v>1457</v>
      </c>
      <c r="C57" s="143" t="s">
        <v>218</v>
      </c>
      <c r="D57" s="57"/>
      <c r="E57" s="323">
        <f t="shared" si="11"/>
        <v>202.1341929742625</v>
      </c>
      <c r="F57" s="323">
        <f t="shared" si="11"/>
        <v>357.92898382523657</v>
      </c>
      <c r="G57" s="323">
        <f t="shared" si="11"/>
        <v>187.91333299948084</v>
      </c>
      <c r="H57" s="390">
        <f>PSoldvalidage86_91!H57/SUM(PSoldvalidage86_91!$H57:$J57)</f>
        <v>0.23399999999999999</v>
      </c>
      <c r="I57" s="390">
        <f>PSoldvalidage86_91!I57/SUM(PSoldvalidage86_91!$H57:$J57)</f>
        <v>0.44999999999999996</v>
      </c>
      <c r="J57" s="390">
        <f>PSoldvalidage86_91!J57/SUM(PSoldvalidage86_91!$H57:$J57)</f>
        <v>0.316</v>
      </c>
      <c r="K57" s="390">
        <f>PSoldvalidage86_91!K57/SUM(PSoldvalidage86_91!$K57:$M57)</f>
        <v>0.23400000000000001</v>
      </c>
      <c r="L57" s="390">
        <f>PSoldvalidage86_91!L57/SUM(PSoldvalidage86_91!$K57:$M57)</f>
        <v>0.45</v>
      </c>
      <c r="M57" s="390">
        <f>PSoldvalidage86_91!M57/SUM(PSoldvalidage86_91!$K57:$M57)</f>
        <v>0.316</v>
      </c>
      <c r="N57" s="390">
        <f>PSoldvalidage86_91!N57/SUM(PSoldvalidage86_91!$N57:$P57)</f>
        <v>0.23400000000000001</v>
      </c>
      <c r="O57" s="390">
        <f>PSoldvalidage86_91!O57/SUM(PSoldvalidage86_91!$N57:$P57)</f>
        <v>0.45</v>
      </c>
      <c r="P57" s="390">
        <f>PSoldvalidage86_91!P57/SUM(PSoldvalidage86_91!$N57:$P57)</f>
        <v>0.316</v>
      </c>
      <c r="Q57" s="390">
        <f>PSoldvalidage86_91!Q57/SUM(PSoldvalidage86_91!$Q57:$S57)</f>
        <v>0.23400000000000001</v>
      </c>
      <c r="R57" s="389">
        <f>PSoldvalidage86_91!R57/SUM(PSoldvalidage86_91!$Q57:$S57)</f>
        <v>0.45</v>
      </c>
      <c r="S57" s="389">
        <f>PSoldvalidage86_91!S57/SUM(PSoldvalidage86_91!$Q57:$S57)</f>
        <v>0.316</v>
      </c>
      <c r="T57" s="390">
        <f>PSoldvalidage86_91!T57/SUM(PSoldvalidage86_91!$T57:$V57)</f>
        <v>0.23400000000000001</v>
      </c>
      <c r="U57" s="389">
        <f>PSoldvalidage86_91!U57/SUM(PSoldvalidage86_91!$T57:$V57)</f>
        <v>0.44999999999999996</v>
      </c>
      <c r="V57" s="389">
        <f>PSoldvalidage86_91!V57/SUM(PSoldvalidage86_91!$T57:$V57)</f>
        <v>0.316</v>
      </c>
      <c r="W57" s="390">
        <f>PSoldvalidage86_91!W57/SUM(PSoldvalidage86_91!$W57:$Y57)</f>
        <v>0.23400000000000001</v>
      </c>
      <c r="X57" s="390">
        <f>PSoldvalidage86_91!X57/SUM(PSoldvalidage86_91!$W57:$Y57)</f>
        <v>0.45</v>
      </c>
      <c r="Y57" s="390">
        <f>PSoldvalidage86_91!Y57/SUM(PSoldvalidage86_91!$W57:$Y57)</f>
        <v>0.316</v>
      </c>
      <c r="Z57" s="390">
        <f>PSoldvalidage86_91!Z57/SUM(PSoldvalidage86_91!$Z57:$AB57)</f>
        <v>0.23400000000000001</v>
      </c>
      <c r="AA57" s="390">
        <f>PSoldvalidage86_91!AA57/SUM(PSoldvalidage86_91!$Z57:$AB57)</f>
        <v>0.45</v>
      </c>
      <c r="AB57" s="390">
        <f>PSoldvalidage86_91!AB57/SUM(PSoldvalidage86_91!$Z57:$AB57)</f>
        <v>0.316</v>
      </c>
      <c r="AC57" s="159">
        <v>36.109323793285789</v>
      </c>
      <c r="AD57" s="160">
        <v>173.90858197015876</v>
      </c>
      <c r="AE57" s="161">
        <v>517.84091451259007</v>
      </c>
      <c r="AF57" s="159">
        <v>87.556088940820672</v>
      </c>
      <c r="AG57" s="160">
        <v>280.78106962936135</v>
      </c>
      <c r="AH57" s="161">
        <v>517.84806551945417</v>
      </c>
      <c r="AI57" s="159">
        <v>88.986852191027751</v>
      </c>
      <c r="AJ57" s="160">
        <v>131.85396427224265</v>
      </c>
      <c r="AK57" s="161">
        <v>203.65918353672976</v>
      </c>
      <c r="AL57" s="159">
        <v>55.888675360329422</v>
      </c>
      <c r="AM57" s="160">
        <v>321.54111187371223</v>
      </c>
      <c r="AN57" s="161">
        <v>502.28675360329373</v>
      </c>
      <c r="AO57" s="159">
        <v>142.10000000000002</v>
      </c>
      <c r="AP57" s="160">
        <v>315.60000000000002</v>
      </c>
      <c r="AQ57" s="161">
        <v>806.3</v>
      </c>
      <c r="AR57" s="159">
        <v>105.17132856152421</v>
      </c>
      <c r="AS57" s="160">
        <v>462.23444592338899</v>
      </c>
      <c r="AT57" s="161">
        <v>323.5942255150868</v>
      </c>
      <c r="AU57" s="159">
        <v>59</v>
      </c>
      <c r="AV57" s="160">
        <v>931</v>
      </c>
      <c r="AW57" s="161">
        <v>693</v>
      </c>
      <c r="AX57" s="159">
        <v>50</v>
      </c>
      <c r="AY57" s="160">
        <v>442</v>
      </c>
      <c r="AZ57" s="161">
        <v>1163</v>
      </c>
      <c r="BA57" s="159">
        <v>156</v>
      </c>
      <c r="BB57" s="160">
        <v>232</v>
      </c>
      <c r="BC57" s="161">
        <v>275</v>
      </c>
      <c r="BD57" s="159">
        <v>326</v>
      </c>
      <c r="BE57" s="160">
        <v>488</v>
      </c>
      <c r="BF57" s="161">
        <v>125</v>
      </c>
      <c r="BG57" s="159">
        <v>70</v>
      </c>
      <c r="BH57" s="160">
        <v>458</v>
      </c>
      <c r="BI57" s="161">
        <v>146</v>
      </c>
      <c r="BJ57" s="159">
        <v>53</v>
      </c>
      <c r="BK57" s="160">
        <v>481</v>
      </c>
      <c r="BL57" s="161">
        <v>546</v>
      </c>
      <c r="BM57" s="159">
        <v>153</v>
      </c>
      <c r="BN57" s="160">
        <v>217</v>
      </c>
      <c r="BO57" s="161">
        <v>682</v>
      </c>
      <c r="BP57" s="159">
        <v>53</v>
      </c>
      <c r="BQ57" s="160">
        <v>145</v>
      </c>
      <c r="BR57" s="161">
        <v>75</v>
      </c>
      <c r="BS57" s="159">
        <v>240</v>
      </c>
      <c r="BT57" s="160">
        <v>535</v>
      </c>
      <c r="BU57" s="161">
        <v>120</v>
      </c>
      <c r="BV57" s="159">
        <v>28</v>
      </c>
      <c r="BW57" s="160">
        <v>331</v>
      </c>
      <c r="BX57" s="161">
        <v>208</v>
      </c>
      <c r="BY57" s="159">
        <v>22</v>
      </c>
      <c r="BZ57" s="160">
        <v>62</v>
      </c>
      <c r="CA57" s="161">
        <v>394</v>
      </c>
      <c r="CB57" s="159">
        <v>162.12312244727849</v>
      </c>
      <c r="CC57" s="160">
        <v>128.23071601233642</v>
      </c>
      <c r="CD57" s="161">
        <v>41.845161290322579</v>
      </c>
      <c r="CE57" s="159">
        <v>632</v>
      </c>
      <c r="CF57" s="160">
        <v>102</v>
      </c>
      <c r="CG57" s="161">
        <v>26</v>
      </c>
      <c r="CH57" s="159">
        <v>105.42522112034305</v>
      </c>
      <c r="CI57" s="160">
        <v>1326.313722862503</v>
      </c>
      <c r="CJ57" s="161">
        <v>68.486330742428294</v>
      </c>
      <c r="CK57" s="159">
        <v>57.64</v>
      </c>
      <c r="CL57" s="160">
        <v>150.77230769230769</v>
      </c>
      <c r="CM57" s="161">
        <v>414.76369230769222</v>
      </c>
      <c r="CN57" s="159">
        <v>407.75100725221597</v>
      </c>
      <c r="CO57" s="160">
        <v>405.18614020950849</v>
      </c>
      <c r="CP57" s="161">
        <v>162.29814665592264</v>
      </c>
      <c r="CS57" s="44" t="s">
        <v>218</v>
      </c>
      <c r="CT57" s="44">
        <v>0.03</v>
      </c>
      <c r="CU57" s="44">
        <v>0.03</v>
      </c>
      <c r="CV57" s="44">
        <v>0.03</v>
      </c>
      <c r="CW57" s="44">
        <v>0.03</v>
      </c>
      <c r="CX57" s="44">
        <v>0.03</v>
      </c>
      <c r="CY57" s="44">
        <v>0.03</v>
      </c>
      <c r="CZ57" s="44">
        <v>0.03</v>
      </c>
      <c r="DA57" s="44">
        <v>0.03</v>
      </c>
      <c r="DB57" s="44">
        <v>0.03</v>
      </c>
      <c r="DC57" s="44">
        <v>0.03</v>
      </c>
      <c r="DD57" s="44">
        <v>0.03</v>
      </c>
      <c r="DE57" s="44">
        <v>0.03</v>
      </c>
      <c r="DF57" s="44">
        <v>0.03</v>
      </c>
      <c r="DG57" s="44">
        <v>0.03</v>
      </c>
      <c r="DH57" s="44">
        <v>0.03</v>
      </c>
      <c r="DI57" s="44">
        <v>0.03</v>
      </c>
      <c r="DJ57" s="44">
        <v>0.03</v>
      </c>
      <c r="DK57" s="44">
        <v>0.03</v>
      </c>
      <c r="DL57" s="44">
        <v>0.03</v>
      </c>
      <c r="DM57" s="44">
        <v>0.03</v>
      </c>
      <c r="DN57" s="44">
        <v>0.03</v>
      </c>
      <c r="EV57" s="44">
        <v>0.36154826958105646</v>
      </c>
      <c r="EW57" s="44">
        <v>0.36154826958105646</v>
      </c>
      <c r="EX57" s="44">
        <v>0.36154826958105646</v>
      </c>
      <c r="EY57" s="44">
        <v>0.36681399631675876</v>
      </c>
      <c r="EZ57" s="44">
        <v>0.36681399631675876</v>
      </c>
      <c r="FA57" s="44">
        <v>0.36681399631675876</v>
      </c>
      <c r="FB57" s="44">
        <v>0.28521126760563381</v>
      </c>
      <c r="FC57" s="44">
        <v>0.28521126760563381</v>
      </c>
      <c r="FD57" s="44">
        <v>0.28521126760563381</v>
      </c>
      <c r="FE57" s="44">
        <v>5.5865921787709501E-2</v>
      </c>
      <c r="FF57" s="44">
        <v>5.5865921787709501E-2</v>
      </c>
      <c r="FG57" s="44">
        <v>5.5865921787709501E-2</v>
      </c>
      <c r="FH57" s="44">
        <v>0.12503521126760564</v>
      </c>
      <c r="FI57" s="44">
        <v>0.12503521126760564</v>
      </c>
      <c r="FJ57" s="44">
        <v>0.12503521126760564</v>
      </c>
      <c r="FK57" s="44">
        <v>6.7826086956521731E-2</v>
      </c>
      <c r="FL57" s="44">
        <v>6.7826086956521731E-2</v>
      </c>
      <c r="FM57" s="44">
        <v>6.7826086956521731E-2</v>
      </c>
      <c r="FN57" s="44">
        <v>0.57132467532467524</v>
      </c>
      <c r="FO57" s="44">
        <v>0.57132467532467524</v>
      </c>
      <c r="FP57" s="44">
        <v>0.57132467532467524</v>
      </c>
      <c r="FQ57" s="44">
        <v>0.55471626733921808</v>
      </c>
      <c r="FR57" s="44">
        <v>0.55471626733921808</v>
      </c>
      <c r="FS57" s="44">
        <v>0.55471626733921808</v>
      </c>
    </row>
    <row r="58" spans="1:175" ht="15.75" x14ac:dyDescent="0.25">
      <c r="A58"/>
      <c r="B58" s="992"/>
      <c r="C58" s="144" t="s">
        <v>201</v>
      </c>
      <c r="D58" s="50">
        <v>75</v>
      </c>
      <c r="E58" s="325">
        <f t="shared" si="11"/>
        <v>28.549574075952457</v>
      </c>
      <c r="F58" s="325">
        <f t="shared" si="11"/>
        <v>62.554956384913488</v>
      </c>
      <c r="G58" s="325">
        <f t="shared" si="11"/>
        <v>38.335789360151253</v>
      </c>
      <c r="H58" s="327">
        <f t="shared" ref="H58:AB58" si="92">H57*(1-CT57)</f>
        <v>0.22697999999999999</v>
      </c>
      <c r="I58" s="327">
        <f t="shared" si="92"/>
        <v>0.43649999999999994</v>
      </c>
      <c r="J58" s="327">
        <f t="shared" si="92"/>
        <v>0.30652000000000001</v>
      </c>
      <c r="K58" s="327">
        <f t="shared" si="92"/>
        <v>0.22698000000000002</v>
      </c>
      <c r="L58" s="327">
        <f t="shared" si="92"/>
        <v>0.4365</v>
      </c>
      <c r="M58" s="327">
        <f t="shared" si="92"/>
        <v>0.30652000000000001</v>
      </c>
      <c r="N58" s="327">
        <f t="shared" si="92"/>
        <v>0.22698000000000002</v>
      </c>
      <c r="O58" s="327">
        <f t="shared" si="92"/>
        <v>0.4365</v>
      </c>
      <c r="P58" s="327">
        <f t="shared" si="92"/>
        <v>0.30652000000000001</v>
      </c>
      <c r="Q58" s="327">
        <f t="shared" si="92"/>
        <v>0.22698000000000002</v>
      </c>
      <c r="R58" s="327">
        <f t="shared" si="92"/>
        <v>0.4365</v>
      </c>
      <c r="S58" s="327">
        <f t="shared" si="92"/>
        <v>0.30652000000000001</v>
      </c>
      <c r="T58" s="327">
        <f t="shared" si="92"/>
        <v>0.22698000000000002</v>
      </c>
      <c r="U58" s="327">
        <f t="shared" si="92"/>
        <v>0.43649999999999994</v>
      </c>
      <c r="V58" s="327">
        <f t="shared" si="92"/>
        <v>0.30652000000000001</v>
      </c>
      <c r="W58" s="327">
        <f t="shared" si="92"/>
        <v>0.22698000000000002</v>
      </c>
      <c r="X58" s="327">
        <f t="shared" si="92"/>
        <v>0.4365</v>
      </c>
      <c r="Y58" s="327">
        <f t="shared" si="92"/>
        <v>0.30652000000000001</v>
      </c>
      <c r="Z58" s="327">
        <f t="shared" si="92"/>
        <v>0.22698000000000002</v>
      </c>
      <c r="AA58" s="327">
        <f t="shared" si="92"/>
        <v>0.4365</v>
      </c>
      <c r="AB58" s="327">
        <f t="shared" si="92"/>
        <v>0.30652000000000001</v>
      </c>
      <c r="AC58" s="162">
        <v>0</v>
      </c>
      <c r="AD58" s="163">
        <v>173.90858197015876</v>
      </c>
      <c r="AE58" s="164">
        <v>77.871660782958486</v>
      </c>
      <c r="AF58" s="162">
        <v>10.063373507867411</v>
      </c>
      <c r="AG58" s="163">
        <v>0</v>
      </c>
      <c r="AH58" s="164">
        <v>517.84806551945417</v>
      </c>
      <c r="AI58" s="162">
        <v>11.742580136124275</v>
      </c>
      <c r="AJ58" s="163">
        <v>15.154807701168949</v>
      </c>
      <c r="AK58" s="164">
        <v>0</v>
      </c>
      <c r="AL58" s="162">
        <v>0</v>
      </c>
      <c r="AM58" s="163">
        <v>42.430113890647988</v>
      </c>
      <c r="AN58" s="164">
        <v>57.73098445478297</v>
      </c>
      <c r="AO58" s="162">
        <v>18.931373233887228</v>
      </c>
      <c r="AP58" s="163">
        <v>0</v>
      </c>
      <c r="AQ58" s="164">
        <v>106.39821648519489</v>
      </c>
      <c r="AR58" s="162">
        <v>52.585342121928313</v>
      </c>
      <c r="AS58" s="163">
        <v>61.581511733530874</v>
      </c>
      <c r="AT58" s="164">
        <v>0</v>
      </c>
      <c r="AU58" s="162">
        <v>21.284391517823593</v>
      </c>
      <c r="AV58" s="163">
        <v>465.49714817832614</v>
      </c>
      <c r="AW58" s="164">
        <v>92.325416263784973</v>
      </c>
      <c r="AX58" s="162">
        <v>0.40006768516727931</v>
      </c>
      <c r="AY58" s="163">
        <v>159.45256018437334</v>
      </c>
      <c r="AZ58" s="164">
        <v>581.49643752029351</v>
      </c>
      <c r="BA58" s="162">
        <v>14.08098415346123</v>
      </c>
      <c r="BB58" s="163">
        <v>1.8563140591761567</v>
      </c>
      <c r="BC58" s="164">
        <v>99.206909616974372</v>
      </c>
      <c r="BD58" s="162">
        <v>0</v>
      </c>
      <c r="BE58" s="163">
        <v>44.048206839032559</v>
      </c>
      <c r="BF58" s="164">
        <v>1.0001692129181947</v>
      </c>
      <c r="BG58" s="162">
        <v>2.4873872551301304</v>
      </c>
      <c r="BH58" s="163">
        <v>0</v>
      </c>
      <c r="BI58" s="164">
        <v>13.178356964136782</v>
      </c>
      <c r="BJ58" s="162">
        <v>2.6511688519988752</v>
      </c>
      <c r="BK58" s="163">
        <v>17.091903853108477</v>
      </c>
      <c r="BL58" s="164">
        <v>0</v>
      </c>
      <c r="BM58" s="162">
        <v>7.8112152000396122</v>
      </c>
      <c r="BN58" s="163">
        <v>10.854785677052007</v>
      </c>
      <c r="BO58" s="164">
        <v>24.234258685696432</v>
      </c>
      <c r="BP58" s="162">
        <v>2.5238162061405873</v>
      </c>
      <c r="BQ58" s="163">
        <v>7.4027856470963513</v>
      </c>
      <c r="BR58" s="164">
        <v>3.7516540358474657</v>
      </c>
      <c r="BS58" s="162">
        <v>101.57043794949141</v>
      </c>
      <c r="BT58" s="163">
        <v>25.47625792990965</v>
      </c>
      <c r="BU58" s="164">
        <v>6.1264432941487144</v>
      </c>
      <c r="BV58" s="162">
        <v>14.862015853337841</v>
      </c>
      <c r="BW58" s="163">
        <v>140.08256233867357</v>
      </c>
      <c r="BX58" s="164">
        <v>9.9047881297592824</v>
      </c>
      <c r="BY58" s="162">
        <v>1.6781933833025562</v>
      </c>
      <c r="BZ58" s="163">
        <v>32.908749389533789</v>
      </c>
      <c r="CA58" s="164">
        <v>166.74480230041507</v>
      </c>
      <c r="CB58" s="162">
        <v>9.0875036978507069</v>
      </c>
      <c r="CC58" s="163">
        <v>9.7816335976387165</v>
      </c>
      <c r="CD58" s="164">
        <v>22.210837517223325</v>
      </c>
      <c r="CE58" s="162">
        <v>94.937415114034366</v>
      </c>
      <c r="CF58" s="163">
        <v>5.7174162648033331</v>
      </c>
      <c r="CG58" s="164">
        <v>1.9833194529939284</v>
      </c>
      <c r="CH58" s="162">
        <v>0.88548546858467603</v>
      </c>
      <c r="CI58" s="163">
        <v>199.23543746651558</v>
      </c>
      <c r="CJ58" s="164">
        <v>3.8388711892496019</v>
      </c>
      <c r="CK58" s="162">
        <v>6.9552367499846497</v>
      </c>
      <c r="CL58" s="163">
        <v>1.266363836923972</v>
      </c>
      <c r="CM58" s="164">
        <v>62.30473549184336</v>
      </c>
      <c r="CN58" s="162">
        <v>71.441168264572411</v>
      </c>
      <c r="CO58" s="163">
        <v>48.892531800305449</v>
      </c>
      <c r="CP58" s="164">
        <v>1.3631714395741881</v>
      </c>
    </row>
    <row r="59" spans="1:175" ht="16.5" thickBot="1" x14ac:dyDescent="0.3">
      <c r="A59"/>
      <c r="B59" s="993"/>
      <c r="C59" s="145" t="s">
        <v>202</v>
      </c>
      <c r="D59" s="52">
        <v>76</v>
      </c>
      <c r="E59" s="328">
        <f t="shared" si="11"/>
        <v>173.58461889831005</v>
      </c>
      <c r="F59" s="328">
        <f t="shared" si="11"/>
        <v>295.37402744032306</v>
      </c>
      <c r="G59" s="328">
        <f t="shared" si="11"/>
        <v>149.57754363932958</v>
      </c>
      <c r="H59" s="330">
        <f t="shared" ref="H59:J59" si="93">H57-H58</f>
        <v>7.0199999999999985E-3</v>
      </c>
      <c r="I59" s="327">
        <f t="shared" si="93"/>
        <v>1.3500000000000012E-2</v>
      </c>
      <c r="J59" s="327">
        <f t="shared" si="93"/>
        <v>9.4799999999999884E-3</v>
      </c>
      <c r="K59" s="330">
        <f t="shared" ref="K59:AB59" si="94">K57-K58</f>
        <v>7.0199999999999985E-3</v>
      </c>
      <c r="L59" s="327">
        <f t="shared" si="94"/>
        <v>1.3500000000000012E-2</v>
      </c>
      <c r="M59" s="327">
        <f t="shared" si="94"/>
        <v>9.4799999999999884E-3</v>
      </c>
      <c r="N59" s="327">
        <f t="shared" si="94"/>
        <v>7.0199999999999985E-3</v>
      </c>
      <c r="O59" s="327">
        <f t="shared" si="94"/>
        <v>1.3500000000000012E-2</v>
      </c>
      <c r="P59" s="327">
        <f t="shared" si="94"/>
        <v>9.4799999999999884E-3</v>
      </c>
      <c r="Q59" s="330">
        <f t="shared" si="94"/>
        <v>7.0199999999999985E-3</v>
      </c>
      <c r="R59" s="327">
        <f t="shared" si="94"/>
        <v>1.3500000000000012E-2</v>
      </c>
      <c r="S59" s="327">
        <f t="shared" si="94"/>
        <v>9.4799999999999884E-3</v>
      </c>
      <c r="T59" s="327">
        <f t="shared" si="94"/>
        <v>7.0199999999999985E-3</v>
      </c>
      <c r="U59" s="327">
        <f t="shared" si="94"/>
        <v>1.3500000000000012E-2</v>
      </c>
      <c r="V59" s="327">
        <f t="shared" si="94"/>
        <v>9.4799999999999884E-3</v>
      </c>
      <c r="W59" s="327">
        <f t="shared" si="94"/>
        <v>7.0199999999999985E-3</v>
      </c>
      <c r="X59" s="327">
        <f t="shared" si="94"/>
        <v>1.3500000000000012E-2</v>
      </c>
      <c r="Y59" s="327">
        <f t="shared" si="94"/>
        <v>9.4799999999999884E-3</v>
      </c>
      <c r="Z59" s="327">
        <f t="shared" si="94"/>
        <v>7.0199999999999985E-3</v>
      </c>
      <c r="AA59" s="327">
        <f t="shared" si="94"/>
        <v>1.3500000000000012E-2</v>
      </c>
      <c r="AB59" s="327">
        <f t="shared" si="94"/>
        <v>9.4799999999999884E-3</v>
      </c>
      <c r="AC59" s="165">
        <v>36.109323793285789</v>
      </c>
      <c r="AD59" s="166">
        <v>0</v>
      </c>
      <c r="AE59" s="167">
        <v>439.96925372963159</v>
      </c>
      <c r="AF59" s="165">
        <v>77.492715432953261</v>
      </c>
      <c r="AG59" s="166">
        <v>280.78106962936135</v>
      </c>
      <c r="AH59" s="167">
        <v>0</v>
      </c>
      <c r="AI59" s="165">
        <v>77.244272054903476</v>
      </c>
      <c r="AJ59" s="166">
        <v>116.6991565710737</v>
      </c>
      <c r="AK59" s="167">
        <v>203.65918353672976</v>
      </c>
      <c r="AL59" s="165">
        <v>55.888675360329422</v>
      </c>
      <c r="AM59" s="166">
        <v>279.11099798306424</v>
      </c>
      <c r="AN59" s="167">
        <v>444.55576914851076</v>
      </c>
      <c r="AO59" s="165">
        <v>123.16862676611279</v>
      </c>
      <c r="AP59" s="166">
        <v>315.60000000000002</v>
      </c>
      <c r="AQ59" s="167">
        <v>699.90178351480506</v>
      </c>
      <c r="AR59" s="165">
        <v>52.585986439595892</v>
      </c>
      <c r="AS59" s="166">
        <v>400.65293418985812</v>
      </c>
      <c r="AT59" s="167">
        <v>323.5942255150868</v>
      </c>
      <c r="AU59" s="165">
        <v>37.715608482176407</v>
      </c>
      <c r="AV59" s="166">
        <v>465.50285182167386</v>
      </c>
      <c r="AW59" s="167">
        <v>600.67458373621503</v>
      </c>
      <c r="AX59" s="165">
        <v>49.599932314832721</v>
      </c>
      <c r="AY59" s="166">
        <v>282.54743981562666</v>
      </c>
      <c r="AZ59" s="167">
        <v>581.50356247970649</v>
      </c>
      <c r="BA59" s="165">
        <v>141.91901584653877</v>
      </c>
      <c r="BB59" s="166">
        <v>230.14368594082384</v>
      </c>
      <c r="BC59" s="167">
        <v>175.79309038302563</v>
      </c>
      <c r="BD59" s="165">
        <v>326</v>
      </c>
      <c r="BE59" s="166">
        <v>443.95179316096744</v>
      </c>
      <c r="BF59" s="167">
        <v>123.99983078708181</v>
      </c>
      <c r="BG59" s="165">
        <v>67.51261274486987</v>
      </c>
      <c r="BH59" s="166">
        <v>458</v>
      </c>
      <c r="BI59" s="167">
        <v>132.82164303586322</v>
      </c>
      <c r="BJ59" s="165">
        <v>50.348831148001125</v>
      </c>
      <c r="BK59" s="166">
        <v>463.90809614689152</v>
      </c>
      <c r="BL59" s="167">
        <v>546</v>
      </c>
      <c r="BM59" s="165">
        <v>145.18878479996039</v>
      </c>
      <c r="BN59" s="166">
        <v>206.14521432294799</v>
      </c>
      <c r="BO59" s="167">
        <v>657.76574131430357</v>
      </c>
      <c r="BP59" s="165">
        <v>50.476183793859413</v>
      </c>
      <c r="BQ59" s="166">
        <v>137.59721435290365</v>
      </c>
      <c r="BR59" s="167">
        <v>71.248345964152534</v>
      </c>
      <c r="BS59" s="165">
        <v>138.42956205050859</v>
      </c>
      <c r="BT59" s="166">
        <v>509.52374207009035</v>
      </c>
      <c r="BU59" s="167">
        <v>113.87355670585129</v>
      </c>
      <c r="BV59" s="165">
        <v>13.137984146662159</v>
      </c>
      <c r="BW59" s="166">
        <v>190.91743766132643</v>
      </c>
      <c r="BX59" s="167">
        <v>198.09521187024072</v>
      </c>
      <c r="BY59" s="165">
        <v>20.321806616697444</v>
      </c>
      <c r="BZ59" s="166">
        <v>29.091250610466211</v>
      </c>
      <c r="CA59" s="167">
        <v>227.25519769958493</v>
      </c>
      <c r="CB59" s="165">
        <v>153.03561874942778</v>
      </c>
      <c r="CC59" s="166">
        <v>118.4490824146977</v>
      </c>
      <c r="CD59" s="167">
        <v>19.634323773099254</v>
      </c>
      <c r="CE59" s="165">
        <v>537.06258488596563</v>
      </c>
      <c r="CF59" s="166">
        <v>96.282583735196667</v>
      </c>
      <c r="CG59" s="167">
        <v>24.016680547006072</v>
      </c>
      <c r="CH59" s="165">
        <v>104.53973565175838</v>
      </c>
      <c r="CI59" s="166">
        <v>1127.0782853959875</v>
      </c>
      <c r="CJ59" s="167">
        <v>64.647459553178692</v>
      </c>
      <c r="CK59" s="165">
        <v>50.684763250015351</v>
      </c>
      <c r="CL59" s="166">
        <v>149.50594385538372</v>
      </c>
      <c r="CM59" s="167">
        <v>352.45895681584886</v>
      </c>
      <c r="CN59" s="165">
        <v>336.30983898764356</v>
      </c>
      <c r="CO59" s="166">
        <v>356.29360840920305</v>
      </c>
      <c r="CP59" s="167">
        <v>160.93497521634845</v>
      </c>
    </row>
  </sheetData>
  <mergeCells count="19">
    <mergeCell ref="B57:B59"/>
    <mergeCell ref="B39:B41"/>
    <mergeCell ref="B42:B44"/>
    <mergeCell ref="B45:B47"/>
    <mergeCell ref="B48:B50"/>
    <mergeCell ref="B51:B53"/>
    <mergeCell ref="B54:B56"/>
    <mergeCell ref="B36:B38"/>
    <mergeCell ref="B3:B5"/>
    <mergeCell ref="B6:B8"/>
    <mergeCell ref="B9:B11"/>
    <mergeCell ref="B12:B14"/>
    <mergeCell ref="B15:B17"/>
    <mergeCell ref="B18:B20"/>
    <mergeCell ref="B21:B23"/>
    <mergeCell ref="B24:B26"/>
    <mergeCell ref="B27:B29"/>
    <mergeCell ref="B30:B32"/>
    <mergeCell ref="B33:B35"/>
  </mergeCells>
  <pageMargins left="0.7" right="0.7" top="0.75" bottom="0.75" header="0.3" footer="0.3"/>
  <pageSetup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8">
    <tabColor theme="6" tint="0.59999389629810485"/>
    <pageSetUpPr fitToPage="1"/>
  </sheetPr>
  <dimension ref="A2:AO248"/>
  <sheetViews>
    <sheetView workbookViewId="0">
      <pane ySplit="5" topLeftCell="A6" activePane="bottomLeft" state="frozen"/>
      <selection pane="bottomLeft"/>
    </sheetView>
  </sheetViews>
  <sheetFormatPr defaultRowHeight="12.75" x14ac:dyDescent="0.2"/>
  <cols>
    <col min="1" max="1" width="20.85546875" style="289" customWidth="1"/>
    <col min="2" max="21" width="11.85546875" style="289" customWidth="1"/>
    <col min="22" max="22" width="23.7109375" style="289" customWidth="1"/>
    <col min="23" max="27" width="11.85546875" style="289" customWidth="1"/>
    <col min="28" max="28" width="9.140625" style="289"/>
    <col min="29" max="29" width="12.7109375" style="289" customWidth="1"/>
    <col min="30" max="37" width="10.7109375" style="289" customWidth="1"/>
    <col min="38" max="256" width="9.140625" style="289"/>
    <col min="257" max="257" width="20.85546875" style="289" customWidth="1"/>
    <col min="258" max="277" width="11.85546875" style="289" customWidth="1"/>
    <col min="278" max="278" width="23.7109375" style="289" customWidth="1"/>
    <col min="279" max="283" width="11.85546875" style="289" customWidth="1"/>
    <col min="284" max="284" width="9.140625" style="289"/>
    <col min="285" max="285" width="12.7109375" style="289" customWidth="1"/>
    <col min="286" max="293" width="10.7109375" style="289" customWidth="1"/>
    <col min="294" max="512" width="9.140625" style="289"/>
    <col min="513" max="513" width="20.85546875" style="289" customWidth="1"/>
    <col min="514" max="533" width="11.85546875" style="289" customWidth="1"/>
    <col min="534" max="534" width="23.7109375" style="289" customWidth="1"/>
    <col min="535" max="539" width="11.85546875" style="289" customWidth="1"/>
    <col min="540" max="540" width="9.140625" style="289"/>
    <col min="541" max="541" width="12.7109375" style="289" customWidth="1"/>
    <col min="542" max="549" width="10.7109375" style="289" customWidth="1"/>
    <col min="550" max="768" width="9.140625" style="289"/>
    <col min="769" max="769" width="20.85546875" style="289" customWidth="1"/>
    <col min="770" max="789" width="11.85546875" style="289" customWidth="1"/>
    <col min="790" max="790" width="23.7109375" style="289" customWidth="1"/>
    <col min="791" max="795" width="11.85546875" style="289" customWidth="1"/>
    <col min="796" max="796" width="9.140625" style="289"/>
    <col min="797" max="797" width="12.7109375" style="289" customWidth="1"/>
    <col min="798" max="805" width="10.7109375" style="289" customWidth="1"/>
    <col min="806" max="1024" width="9.140625" style="289"/>
    <col min="1025" max="1025" width="20.85546875" style="289" customWidth="1"/>
    <col min="1026" max="1045" width="11.85546875" style="289" customWidth="1"/>
    <col min="1046" max="1046" width="23.7109375" style="289" customWidth="1"/>
    <col min="1047" max="1051" width="11.85546875" style="289" customWidth="1"/>
    <col min="1052" max="1052" width="9.140625" style="289"/>
    <col min="1053" max="1053" width="12.7109375" style="289" customWidth="1"/>
    <col min="1054" max="1061" width="10.7109375" style="289" customWidth="1"/>
    <col min="1062" max="1280" width="9.140625" style="289"/>
    <col min="1281" max="1281" width="20.85546875" style="289" customWidth="1"/>
    <col min="1282" max="1301" width="11.85546875" style="289" customWidth="1"/>
    <col min="1302" max="1302" width="23.7109375" style="289" customWidth="1"/>
    <col min="1303" max="1307" width="11.85546875" style="289" customWidth="1"/>
    <col min="1308" max="1308" width="9.140625" style="289"/>
    <col min="1309" max="1309" width="12.7109375" style="289" customWidth="1"/>
    <col min="1310" max="1317" width="10.7109375" style="289" customWidth="1"/>
    <col min="1318" max="1536" width="9.140625" style="289"/>
    <col min="1537" max="1537" width="20.85546875" style="289" customWidth="1"/>
    <col min="1538" max="1557" width="11.85546875" style="289" customWidth="1"/>
    <col min="1558" max="1558" width="23.7109375" style="289" customWidth="1"/>
    <col min="1559" max="1563" width="11.85546875" style="289" customWidth="1"/>
    <col min="1564" max="1564" width="9.140625" style="289"/>
    <col min="1565" max="1565" width="12.7109375" style="289" customWidth="1"/>
    <col min="1566" max="1573" width="10.7109375" style="289" customWidth="1"/>
    <col min="1574" max="1792" width="9.140625" style="289"/>
    <col min="1793" max="1793" width="20.85546875" style="289" customWidth="1"/>
    <col min="1794" max="1813" width="11.85546875" style="289" customWidth="1"/>
    <col min="1814" max="1814" width="23.7109375" style="289" customWidth="1"/>
    <col min="1815" max="1819" width="11.85546875" style="289" customWidth="1"/>
    <col min="1820" max="1820" width="9.140625" style="289"/>
    <col min="1821" max="1821" width="12.7109375" style="289" customWidth="1"/>
    <col min="1822" max="1829" width="10.7109375" style="289" customWidth="1"/>
    <col min="1830" max="2048" width="9.140625" style="289"/>
    <col min="2049" max="2049" width="20.85546875" style="289" customWidth="1"/>
    <col min="2050" max="2069" width="11.85546875" style="289" customWidth="1"/>
    <col min="2070" max="2070" width="23.7109375" style="289" customWidth="1"/>
    <col min="2071" max="2075" width="11.85546875" style="289" customWidth="1"/>
    <col min="2076" max="2076" width="9.140625" style="289"/>
    <col min="2077" max="2077" width="12.7109375" style="289" customWidth="1"/>
    <col min="2078" max="2085" width="10.7109375" style="289" customWidth="1"/>
    <col min="2086" max="2304" width="9.140625" style="289"/>
    <col min="2305" max="2305" width="20.85546875" style="289" customWidth="1"/>
    <col min="2306" max="2325" width="11.85546875" style="289" customWidth="1"/>
    <col min="2326" max="2326" width="23.7109375" style="289" customWidth="1"/>
    <col min="2327" max="2331" width="11.85546875" style="289" customWidth="1"/>
    <col min="2332" max="2332" width="9.140625" style="289"/>
    <col min="2333" max="2333" width="12.7109375" style="289" customWidth="1"/>
    <col min="2334" max="2341" width="10.7109375" style="289" customWidth="1"/>
    <col min="2342" max="2560" width="9.140625" style="289"/>
    <col min="2561" max="2561" width="20.85546875" style="289" customWidth="1"/>
    <col min="2562" max="2581" width="11.85546875" style="289" customWidth="1"/>
    <col min="2582" max="2582" width="23.7109375" style="289" customWidth="1"/>
    <col min="2583" max="2587" width="11.85546875" style="289" customWidth="1"/>
    <col min="2588" max="2588" width="9.140625" style="289"/>
    <col min="2589" max="2589" width="12.7109375" style="289" customWidth="1"/>
    <col min="2590" max="2597" width="10.7109375" style="289" customWidth="1"/>
    <col min="2598" max="2816" width="9.140625" style="289"/>
    <col min="2817" max="2817" width="20.85546875" style="289" customWidth="1"/>
    <col min="2818" max="2837" width="11.85546875" style="289" customWidth="1"/>
    <col min="2838" max="2838" width="23.7109375" style="289" customWidth="1"/>
    <col min="2839" max="2843" width="11.85546875" style="289" customWidth="1"/>
    <col min="2844" max="2844" width="9.140625" style="289"/>
    <col min="2845" max="2845" width="12.7109375" style="289" customWidth="1"/>
    <col min="2846" max="2853" width="10.7109375" style="289" customWidth="1"/>
    <col min="2854" max="3072" width="9.140625" style="289"/>
    <col min="3073" max="3073" width="20.85546875" style="289" customWidth="1"/>
    <col min="3074" max="3093" width="11.85546875" style="289" customWidth="1"/>
    <col min="3094" max="3094" width="23.7109375" style="289" customWidth="1"/>
    <col min="3095" max="3099" width="11.85546875" style="289" customWidth="1"/>
    <col min="3100" max="3100" width="9.140625" style="289"/>
    <col min="3101" max="3101" width="12.7109375" style="289" customWidth="1"/>
    <col min="3102" max="3109" width="10.7109375" style="289" customWidth="1"/>
    <col min="3110" max="3328" width="9.140625" style="289"/>
    <col min="3329" max="3329" width="20.85546875" style="289" customWidth="1"/>
    <col min="3330" max="3349" width="11.85546875" style="289" customWidth="1"/>
    <col min="3350" max="3350" width="23.7109375" style="289" customWidth="1"/>
    <col min="3351" max="3355" width="11.85546875" style="289" customWidth="1"/>
    <col min="3356" max="3356" width="9.140625" style="289"/>
    <col min="3357" max="3357" width="12.7109375" style="289" customWidth="1"/>
    <col min="3358" max="3365" width="10.7109375" style="289" customWidth="1"/>
    <col min="3366" max="3584" width="9.140625" style="289"/>
    <col min="3585" max="3585" width="20.85546875" style="289" customWidth="1"/>
    <col min="3586" max="3605" width="11.85546875" style="289" customWidth="1"/>
    <col min="3606" max="3606" width="23.7109375" style="289" customWidth="1"/>
    <col min="3607" max="3611" width="11.85546875" style="289" customWidth="1"/>
    <col min="3612" max="3612" width="9.140625" style="289"/>
    <col min="3613" max="3613" width="12.7109375" style="289" customWidth="1"/>
    <col min="3614" max="3621" width="10.7109375" style="289" customWidth="1"/>
    <col min="3622" max="3840" width="9.140625" style="289"/>
    <col min="3841" max="3841" width="20.85546875" style="289" customWidth="1"/>
    <col min="3842" max="3861" width="11.85546875" style="289" customWidth="1"/>
    <col min="3862" max="3862" width="23.7109375" style="289" customWidth="1"/>
    <col min="3863" max="3867" width="11.85546875" style="289" customWidth="1"/>
    <col min="3868" max="3868" width="9.140625" style="289"/>
    <col min="3869" max="3869" width="12.7109375" style="289" customWidth="1"/>
    <col min="3870" max="3877" width="10.7109375" style="289" customWidth="1"/>
    <col min="3878" max="4096" width="9.140625" style="289"/>
    <col min="4097" max="4097" width="20.85546875" style="289" customWidth="1"/>
    <col min="4098" max="4117" width="11.85546875" style="289" customWidth="1"/>
    <col min="4118" max="4118" width="23.7109375" style="289" customWidth="1"/>
    <col min="4119" max="4123" width="11.85546875" style="289" customWidth="1"/>
    <col min="4124" max="4124" width="9.140625" style="289"/>
    <col min="4125" max="4125" width="12.7109375" style="289" customWidth="1"/>
    <col min="4126" max="4133" width="10.7109375" style="289" customWidth="1"/>
    <col min="4134" max="4352" width="9.140625" style="289"/>
    <col min="4353" max="4353" width="20.85546875" style="289" customWidth="1"/>
    <col min="4354" max="4373" width="11.85546875" style="289" customWidth="1"/>
    <col min="4374" max="4374" width="23.7109375" style="289" customWidth="1"/>
    <col min="4375" max="4379" width="11.85546875" style="289" customWidth="1"/>
    <col min="4380" max="4380" width="9.140625" style="289"/>
    <col min="4381" max="4381" width="12.7109375" style="289" customWidth="1"/>
    <col min="4382" max="4389" width="10.7109375" style="289" customWidth="1"/>
    <col min="4390" max="4608" width="9.140625" style="289"/>
    <col min="4609" max="4609" width="20.85546875" style="289" customWidth="1"/>
    <col min="4610" max="4629" width="11.85546875" style="289" customWidth="1"/>
    <col min="4630" max="4630" width="23.7109375" style="289" customWidth="1"/>
    <col min="4631" max="4635" width="11.85546875" style="289" customWidth="1"/>
    <col min="4636" max="4636" width="9.140625" style="289"/>
    <col min="4637" max="4637" width="12.7109375" style="289" customWidth="1"/>
    <col min="4638" max="4645" width="10.7109375" style="289" customWidth="1"/>
    <col min="4646" max="4864" width="9.140625" style="289"/>
    <col min="4865" max="4865" width="20.85546875" style="289" customWidth="1"/>
    <col min="4866" max="4885" width="11.85546875" style="289" customWidth="1"/>
    <col min="4886" max="4886" width="23.7109375" style="289" customWidth="1"/>
    <col min="4887" max="4891" width="11.85546875" style="289" customWidth="1"/>
    <col min="4892" max="4892" width="9.140625" style="289"/>
    <col min="4893" max="4893" width="12.7109375" style="289" customWidth="1"/>
    <col min="4894" max="4901" width="10.7109375" style="289" customWidth="1"/>
    <col min="4902" max="5120" width="9.140625" style="289"/>
    <col min="5121" max="5121" width="20.85546875" style="289" customWidth="1"/>
    <col min="5122" max="5141" width="11.85546875" style="289" customWidth="1"/>
    <col min="5142" max="5142" width="23.7109375" style="289" customWidth="1"/>
    <col min="5143" max="5147" width="11.85546875" style="289" customWidth="1"/>
    <col min="5148" max="5148" width="9.140625" style="289"/>
    <col min="5149" max="5149" width="12.7109375" style="289" customWidth="1"/>
    <col min="5150" max="5157" width="10.7109375" style="289" customWidth="1"/>
    <col min="5158" max="5376" width="9.140625" style="289"/>
    <col min="5377" max="5377" width="20.85546875" style="289" customWidth="1"/>
    <col min="5378" max="5397" width="11.85546875" style="289" customWidth="1"/>
    <col min="5398" max="5398" width="23.7109375" style="289" customWidth="1"/>
    <col min="5399" max="5403" width="11.85546875" style="289" customWidth="1"/>
    <col min="5404" max="5404" width="9.140625" style="289"/>
    <col min="5405" max="5405" width="12.7109375" style="289" customWidth="1"/>
    <col min="5406" max="5413" width="10.7109375" style="289" customWidth="1"/>
    <col min="5414" max="5632" width="9.140625" style="289"/>
    <col min="5633" max="5633" width="20.85546875" style="289" customWidth="1"/>
    <col min="5634" max="5653" width="11.85546875" style="289" customWidth="1"/>
    <col min="5654" max="5654" width="23.7109375" style="289" customWidth="1"/>
    <col min="5655" max="5659" width="11.85546875" style="289" customWidth="1"/>
    <col min="5660" max="5660" width="9.140625" style="289"/>
    <col min="5661" max="5661" width="12.7109375" style="289" customWidth="1"/>
    <col min="5662" max="5669" width="10.7109375" style="289" customWidth="1"/>
    <col min="5670" max="5888" width="9.140625" style="289"/>
    <col min="5889" max="5889" width="20.85546875" style="289" customWidth="1"/>
    <col min="5890" max="5909" width="11.85546875" style="289" customWidth="1"/>
    <col min="5910" max="5910" width="23.7109375" style="289" customWidth="1"/>
    <col min="5911" max="5915" width="11.85546875" style="289" customWidth="1"/>
    <col min="5916" max="5916" width="9.140625" style="289"/>
    <col min="5917" max="5917" width="12.7109375" style="289" customWidth="1"/>
    <col min="5918" max="5925" width="10.7109375" style="289" customWidth="1"/>
    <col min="5926" max="6144" width="9.140625" style="289"/>
    <col min="6145" max="6145" width="20.85546875" style="289" customWidth="1"/>
    <col min="6146" max="6165" width="11.85546875" style="289" customWidth="1"/>
    <col min="6166" max="6166" width="23.7109375" style="289" customWidth="1"/>
    <col min="6167" max="6171" width="11.85546875" style="289" customWidth="1"/>
    <col min="6172" max="6172" width="9.140625" style="289"/>
    <col min="6173" max="6173" width="12.7109375" style="289" customWidth="1"/>
    <col min="6174" max="6181" width="10.7109375" style="289" customWidth="1"/>
    <col min="6182" max="6400" width="9.140625" style="289"/>
    <col min="6401" max="6401" width="20.85546875" style="289" customWidth="1"/>
    <col min="6402" max="6421" width="11.85546875" style="289" customWidth="1"/>
    <col min="6422" max="6422" width="23.7109375" style="289" customWidth="1"/>
    <col min="6423" max="6427" width="11.85546875" style="289" customWidth="1"/>
    <col min="6428" max="6428" width="9.140625" style="289"/>
    <col min="6429" max="6429" width="12.7109375" style="289" customWidth="1"/>
    <col min="6430" max="6437" width="10.7109375" style="289" customWidth="1"/>
    <col min="6438" max="6656" width="9.140625" style="289"/>
    <col min="6657" max="6657" width="20.85546875" style="289" customWidth="1"/>
    <col min="6658" max="6677" width="11.85546875" style="289" customWidth="1"/>
    <col min="6678" max="6678" width="23.7109375" style="289" customWidth="1"/>
    <col min="6679" max="6683" width="11.85546875" style="289" customWidth="1"/>
    <col min="6684" max="6684" width="9.140625" style="289"/>
    <col min="6685" max="6685" width="12.7109375" style="289" customWidth="1"/>
    <col min="6686" max="6693" width="10.7109375" style="289" customWidth="1"/>
    <col min="6694" max="6912" width="9.140625" style="289"/>
    <col min="6913" max="6913" width="20.85546875" style="289" customWidth="1"/>
    <col min="6914" max="6933" width="11.85546875" style="289" customWidth="1"/>
    <col min="6934" max="6934" width="23.7109375" style="289" customWidth="1"/>
    <col min="6935" max="6939" width="11.85546875" style="289" customWidth="1"/>
    <col min="6940" max="6940" width="9.140625" style="289"/>
    <col min="6941" max="6941" width="12.7109375" style="289" customWidth="1"/>
    <col min="6942" max="6949" width="10.7109375" style="289" customWidth="1"/>
    <col min="6950" max="7168" width="9.140625" style="289"/>
    <col min="7169" max="7169" width="20.85546875" style="289" customWidth="1"/>
    <col min="7170" max="7189" width="11.85546875" style="289" customWidth="1"/>
    <col min="7190" max="7190" width="23.7109375" style="289" customWidth="1"/>
    <col min="7191" max="7195" width="11.85546875" style="289" customWidth="1"/>
    <col min="7196" max="7196" width="9.140625" style="289"/>
    <col min="7197" max="7197" width="12.7109375" style="289" customWidth="1"/>
    <col min="7198" max="7205" width="10.7109375" style="289" customWidth="1"/>
    <col min="7206" max="7424" width="9.140625" style="289"/>
    <col min="7425" max="7425" width="20.85546875" style="289" customWidth="1"/>
    <col min="7426" max="7445" width="11.85546875" style="289" customWidth="1"/>
    <col min="7446" max="7446" width="23.7109375" style="289" customWidth="1"/>
    <col min="7447" max="7451" width="11.85546875" style="289" customWidth="1"/>
    <col min="7452" max="7452" width="9.140625" style="289"/>
    <col min="7453" max="7453" width="12.7109375" style="289" customWidth="1"/>
    <col min="7454" max="7461" width="10.7109375" style="289" customWidth="1"/>
    <col min="7462" max="7680" width="9.140625" style="289"/>
    <col min="7681" max="7681" width="20.85546875" style="289" customWidth="1"/>
    <col min="7682" max="7701" width="11.85546875" style="289" customWidth="1"/>
    <col min="7702" max="7702" width="23.7109375" style="289" customWidth="1"/>
    <col min="7703" max="7707" width="11.85546875" style="289" customWidth="1"/>
    <col min="7708" max="7708" width="9.140625" style="289"/>
    <col min="7709" max="7709" width="12.7109375" style="289" customWidth="1"/>
    <col min="7710" max="7717" width="10.7109375" style="289" customWidth="1"/>
    <col min="7718" max="7936" width="9.140625" style="289"/>
    <col min="7937" max="7937" width="20.85546875" style="289" customWidth="1"/>
    <col min="7938" max="7957" width="11.85546875" style="289" customWidth="1"/>
    <col min="7958" max="7958" width="23.7109375" style="289" customWidth="1"/>
    <col min="7959" max="7963" width="11.85546875" style="289" customWidth="1"/>
    <col min="7964" max="7964" width="9.140625" style="289"/>
    <col min="7965" max="7965" width="12.7109375" style="289" customWidth="1"/>
    <col min="7966" max="7973" width="10.7109375" style="289" customWidth="1"/>
    <col min="7974" max="8192" width="9.140625" style="289"/>
    <col min="8193" max="8193" width="20.85546875" style="289" customWidth="1"/>
    <col min="8194" max="8213" width="11.85546875" style="289" customWidth="1"/>
    <col min="8214" max="8214" width="23.7109375" style="289" customWidth="1"/>
    <col min="8215" max="8219" width="11.85546875" style="289" customWidth="1"/>
    <col min="8220" max="8220" width="9.140625" style="289"/>
    <col min="8221" max="8221" width="12.7109375" style="289" customWidth="1"/>
    <col min="8222" max="8229" width="10.7109375" style="289" customWidth="1"/>
    <col min="8230" max="8448" width="9.140625" style="289"/>
    <col min="8449" max="8449" width="20.85546875" style="289" customWidth="1"/>
    <col min="8450" max="8469" width="11.85546875" style="289" customWidth="1"/>
    <col min="8470" max="8470" width="23.7109375" style="289" customWidth="1"/>
    <col min="8471" max="8475" width="11.85546875" style="289" customWidth="1"/>
    <col min="8476" max="8476" width="9.140625" style="289"/>
    <col min="8477" max="8477" width="12.7109375" style="289" customWidth="1"/>
    <col min="8478" max="8485" width="10.7109375" style="289" customWidth="1"/>
    <col min="8486" max="8704" width="9.140625" style="289"/>
    <col min="8705" max="8705" width="20.85546875" style="289" customWidth="1"/>
    <col min="8706" max="8725" width="11.85546875" style="289" customWidth="1"/>
    <col min="8726" max="8726" width="23.7109375" style="289" customWidth="1"/>
    <col min="8727" max="8731" width="11.85546875" style="289" customWidth="1"/>
    <col min="8732" max="8732" width="9.140625" style="289"/>
    <col min="8733" max="8733" width="12.7109375" style="289" customWidth="1"/>
    <col min="8734" max="8741" width="10.7109375" style="289" customWidth="1"/>
    <col min="8742" max="8960" width="9.140625" style="289"/>
    <col min="8961" max="8961" width="20.85546875" style="289" customWidth="1"/>
    <col min="8962" max="8981" width="11.85546875" style="289" customWidth="1"/>
    <col min="8982" max="8982" width="23.7109375" style="289" customWidth="1"/>
    <col min="8983" max="8987" width="11.85546875" style="289" customWidth="1"/>
    <col min="8988" max="8988" width="9.140625" style="289"/>
    <col min="8989" max="8989" width="12.7109375" style="289" customWidth="1"/>
    <col min="8990" max="8997" width="10.7109375" style="289" customWidth="1"/>
    <col min="8998" max="9216" width="9.140625" style="289"/>
    <col min="9217" max="9217" width="20.85546875" style="289" customWidth="1"/>
    <col min="9218" max="9237" width="11.85546875" style="289" customWidth="1"/>
    <col min="9238" max="9238" width="23.7109375" style="289" customWidth="1"/>
    <col min="9239" max="9243" width="11.85546875" style="289" customWidth="1"/>
    <col min="9244" max="9244" width="9.140625" style="289"/>
    <col min="9245" max="9245" width="12.7109375" style="289" customWidth="1"/>
    <col min="9246" max="9253" width="10.7109375" style="289" customWidth="1"/>
    <col min="9254" max="9472" width="9.140625" style="289"/>
    <col min="9473" max="9473" width="20.85546875" style="289" customWidth="1"/>
    <col min="9474" max="9493" width="11.85546875" style="289" customWidth="1"/>
    <col min="9494" max="9494" width="23.7109375" style="289" customWidth="1"/>
    <col min="9495" max="9499" width="11.85546875" style="289" customWidth="1"/>
    <col min="9500" max="9500" width="9.140625" style="289"/>
    <col min="9501" max="9501" width="12.7109375" style="289" customWidth="1"/>
    <col min="9502" max="9509" width="10.7109375" style="289" customWidth="1"/>
    <col min="9510" max="9728" width="9.140625" style="289"/>
    <col min="9729" max="9729" width="20.85546875" style="289" customWidth="1"/>
    <col min="9730" max="9749" width="11.85546875" style="289" customWidth="1"/>
    <col min="9750" max="9750" width="23.7109375" style="289" customWidth="1"/>
    <col min="9751" max="9755" width="11.85546875" style="289" customWidth="1"/>
    <col min="9756" max="9756" width="9.140625" style="289"/>
    <col min="9757" max="9757" width="12.7109375" style="289" customWidth="1"/>
    <col min="9758" max="9765" width="10.7109375" style="289" customWidth="1"/>
    <col min="9766" max="9984" width="9.140625" style="289"/>
    <col min="9985" max="9985" width="20.85546875" style="289" customWidth="1"/>
    <col min="9986" max="10005" width="11.85546875" style="289" customWidth="1"/>
    <col min="10006" max="10006" width="23.7109375" style="289" customWidth="1"/>
    <col min="10007" max="10011" width="11.85546875" style="289" customWidth="1"/>
    <col min="10012" max="10012" width="9.140625" style="289"/>
    <col min="10013" max="10013" width="12.7109375" style="289" customWidth="1"/>
    <col min="10014" max="10021" width="10.7109375" style="289" customWidth="1"/>
    <col min="10022" max="10240" width="9.140625" style="289"/>
    <col min="10241" max="10241" width="20.85546875" style="289" customWidth="1"/>
    <col min="10242" max="10261" width="11.85546875" style="289" customWidth="1"/>
    <col min="10262" max="10262" width="23.7109375" style="289" customWidth="1"/>
    <col min="10263" max="10267" width="11.85546875" style="289" customWidth="1"/>
    <col min="10268" max="10268" width="9.140625" style="289"/>
    <col min="10269" max="10269" width="12.7109375" style="289" customWidth="1"/>
    <col min="10270" max="10277" width="10.7109375" style="289" customWidth="1"/>
    <col min="10278" max="10496" width="9.140625" style="289"/>
    <col min="10497" max="10497" width="20.85546875" style="289" customWidth="1"/>
    <col min="10498" max="10517" width="11.85546875" style="289" customWidth="1"/>
    <col min="10518" max="10518" width="23.7109375" style="289" customWidth="1"/>
    <col min="10519" max="10523" width="11.85546875" style="289" customWidth="1"/>
    <col min="10524" max="10524" width="9.140625" style="289"/>
    <col min="10525" max="10525" width="12.7109375" style="289" customWidth="1"/>
    <col min="10526" max="10533" width="10.7109375" style="289" customWidth="1"/>
    <col min="10534" max="10752" width="9.140625" style="289"/>
    <col min="10753" max="10753" width="20.85546875" style="289" customWidth="1"/>
    <col min="10754" max="10773" width="11.85546875" style="289" customWidth="1"/>
    <col min="10774" max="10774" width="23.7109375" style="289" customWidth="1"/>
    <col min="10775" max="10779" width="11.85546875" style="289" customWidth="1"/>
    <col min="10780" max="10780" width="9.140625" style="289"/>
    <col min="10781" max="10781" width="12.7109375" style="289" customWidth="1"/>
    <col min="10782" max="10789" width="10.7109375" style="289" customWidth="1"/>
    <col min="10790" max="11008" width="9.140625" style="289"/>
    <col min="11009" max="11009" width="20.85546875" style="289" customWidth="1"/>
    <col min="11010" max="11029" width="11.85546875" style="289" customWidth="1"/>
    <col min="11030" max="11030" width="23.7109375" style="289" customWidth="1"/>
    <col min="11031" max="11035" width="11.85546875" style="289" customWidth="1"/>
    <col min="11036" max="11036" width="9.140625" style="289"/>
    <col min="11037" max="11037" width="12.7109375" style="289" customWidth="1"/>
    <col min="11038" max="11045" width="10.7109375" style="289" customWidth="1"/>
    <col min="11046" max="11264" width="9.140625" style="289"/>
    <col min="11265" max="11265" width="20.85546875" style="289" customWidth="1"/>
    <col min="11266" max="11285" width="11.85546875" style="289" customWidth="1"/>
    <col min="11286" max="11286" width="23.7109375" style="289" customWidth="1"/>
    <col min="11287" max="11291" width="11.85546875" style="289" customWidth="1"/>
    <col min="11292" max="11292" width="9.140625" style="289"/>
    <col min="11293" max="11293" width="12.7109375" style="289" customWidth="1"/>
    <col min="11294" max="11301" width="10.7109375" style="289" customWidth="1"/>
    <col min="11302" max="11520" width="9.140625" style="289"/>
    <col min="11521" max="11521" width="20.85546875" style="289" customWidth="1"/>
    <col min="11522" max="11541" width="11.85546875" style="289" customWidth="1"/>
    <col min="11542" max="11542" width="23.7109375" style="289" customWidth="1"/>
    <col min="11543" max="11547" width="11.85546875" style="289" customWidth="1"/>
    <col min="11548" max="11548" width="9.140625" style="289"/>
    <col min="11549" max="11549" width="12.7109375" style="289" customWidth="1"/>
    <col min="11550" max="11557" width="10.7109375" style="289" customWidth="1"/>
    <col min="11558" max="11776" width="9.140625" style="289"/>
    <col min="11777" max="11777" width="20.85546875" style="289" customWidth="1"/>
    <col min="11778" max="11797" width="11.85546875" style="289" customWidth="1"/>
    <col min="11798" max="11798" width="23.7109375" style="289" customWidth="1"/>
    <col min="11799" max="11803" width="11.85546875" style="289" customWidth="1"/>
    <col min="11804" max="11804" width="9.140625" style="289"/>
    <col min="11805" max="11805" width="12.7109375" style="289" customWidth="1"/>
    <col min="11806" max="11813" width="10.7109375" style="289" customWidth="1"/>
    <col min="11814" max="12032" width="9.140625" style="289"/>
    <col min="12033" max="12033" width="20.85546875" style="289" customWidth="1"/>
    <col min="12034" max="12053" width="11.85546875" style="289" customWidth="1"/>
    <col min="12054" max="12054" width="23.7109375" style="289" customWidth="1"/>
    <col min="12055" max="12059" width="11.85546875" style="289" customWidth="1"/>
    <col min="12060" max="12060" width="9.140625" style="289"/>
    <col min="12061" max="12061" width="12.7109375" style="289" customWidth="1"/>
    <col min="12062" max="12069" width="10.7109375" style="289" customWidth="1"/>
    <col min="12070" max="12288" width="9.140625" style="289"/>
    <col min="12289" max="12289" width="20.85546875" style="289" customWidth="1"/>
    <col min="12290" max="12309" width="11.85546875" style="289" customWidth="1"/>
    <col min="12310" max="12310" width="23.7109375" style="289" customWidth="1"/>
    <col min="12311" max="12315" width="11.85546875" style="289" customWidth="1"/>
    <col min="12316" max="12316" width="9.140625" style="289"/>
    <col min="12317" max="12317" width="12.7109375" style="289" customWidth="1"/>
    <col min="12318" max="12325" width="10.7109375" style="289" customWidth="1"/>
    <col min="12326" max="12544" width="9.140625" style="289"/>
    <col min="12545" max="12545" width="20.85546875" style="289" customWidth="1"/>
    <col min="12546" max="12565" width="11.85546875" style="289" customWidth="1"/>
    <col min="12566" max="12566" width="23.7109375" style="289" customWidth="1"/>
    <col min="12567" max="12571" width="11.85546875" style="289" customWidth="1"/>
    <col min="12572" max="12572" width="9.140625" style="289"/>
    <col min="12573" max="12573" width="12.7109375" style="289" customWidth="1"/>
    <col min="12574" max="12581" width="10.7109375" style="289" customWidth="1"/>
    <col min="12582" max="12800" width="9.140625" style="289"/>
    <col min="12801" max="12801" width="20.85546875" style="289" customWidth="1"/>
    <col min="12802" max="12821" width="11.85546875" style="289" customWidth="1"/>
    <col min="12822" max="12822" width="23.7109375" style="289" customWidth="1"/>
    <col min="12823" max="12827" width="11.85546875" style="289" customWidth="1"/>
    <col min="12828" max="12828" width="9.140625" style="289"/>
    <col min="12829" max="12829" width="12.7109375" style="289" customWidth="1"/>
    <col min="12830" max="12837" width="10.7109375" style="289" customWidth="1"/>
    <col min="12838" max="13056" width="9.140625" style="289"/>
    <col min="13057" max="13057" width="20.85546875" style="289" customWidth="1"/>
    <col min="13058" max="13077" width="11.85546875" style="289" customWidth="1"/>
    <col min="13078" max="13078" width="23.7109375" style="289" customWidth="1"/>
    <col min="13079" max="13083" width="11.85546875" style="289" customWidth="1"/>
    <col min="13084" max="13084" width="9.140625" style="289"/>
    <col min="13085" max="13085" width="12.7109375" style="289" customWidth="1"/>
    <col min="13086" max="13093" width="10.7109375" style="289" customWidth="1"/>
    <col min="13094" max="13312" width="9.140625" style="289"/>
    <col min="13313" max="13313" width="20.85546875" style="289" customWidth="1"/>
    <col min="13314" max="13333" width="11.85546875" style="289" customWidth="1"/>
    <col min="13334" max="13334" width="23.7109375" style="289" customWidth="1"/>
    <col min="13335" max="13339" width="11.85546875" style="289" customWidth="1"/>
    <col min="13340" max="13340" width="9.140625" style="289"/>
    <col min="13341" max="13341" width="12.7109375" style="289" customWidth="1"/>
    <col min="13342" max="13349" width="10.7109375" style="289" customWidth="1"/>
    <col min="13350" max="13568" width="9.140625" style="289"/>
    <col min="13569" max="13569" width="20.85546875" style="289" customWidth="1"/>
    <col min="13570" max="13589" width="11.85546875" style="289" customWidth="1"/>
    <col min="13590" max="13590" width="23.7109375" style="289" customWidth="1"/>
    <col min="13591" max="13595" width="11.85546875" style="289" customWidth="1"/>
    <col min="13596" max="13596" width="9.140625" style="289"/>
    <col min="13597" max="13597" width="12.7109375" style="289" customWidth="1"/>
    <col min="13598" max="13605" width="10.7109375" style="289" customWidth="1"/>
    <col min="13606" max="13824" width="9.140625" style="289"/>
    <col min="13825" max="13825" width="20.85546875" style="289" customWidth="1"/>
    <col min="13826" max="13845" width="11.85546875" style="289" customWidth="1"/>
    <col min="13846" max="13846" width="23.7109375" style="289" customWidth="1"/>
    <col min="13847" max="13851" width="11.85546875" style="289" customWidth="1"/>
    <col min="13852" max="13852" width="9.140625" style="289"/>
    <col min="13853" max="13853" width="12.7109375" style="289" customWidth="1"/>
    <col min="13854" max="13861" width="10.7109375" style="289" customWidth="1"/>
    <col min="13862" max="14080" width="9.140625" style="289"/>
    <col min="14081" max="14081" width="20.85546875" style="289" customWidth="1"/>
    <col min="14082" max="14101" width="11.85546875" style="289" customWidth="1"/>
    <col min="14102" max="14102" width="23.7109375" style="289" customWidth="1"/>
    <col min="14103" max="14107" width="11.85546875" style="289" customWidth="1"/>
    <col min="14108" max="14108" width="9.140625" style="289"/>
    <col min="14109" max="14109" width="12.7109375" style="289" customWidth="1"/>
    <col min="14110" max="14117" width="10.7109375" style="289" customWidth="1"/>
    <col min="14118" max="14336" width="9.140625" style="289"/>
    <col min="14337" max="14337" width="20.85546875" style="289" customWidth="1"/>
    <col min="14338" max="14357" width="11.85546875" style="289" customWidth="1"/>
    <col min="14358" max="14358" width="23.7109375" style="289" customWidth="1"/>
    <col min="14359" max="14363" width="11.85546875" style="289" customWidth="1"/>
    <col min="14364" max="14364" width="9.140625" style="289"/>
    <col min="14365" max="14365" width="12.7109375" style="289" customWidth="1"/>
    <col min="14366" max="14373" width="10.7109375" style="289" customWidth="1"/>
    <col min="14374" max="14592" width="9.140625" style="289"/>
    <col min="14593" max="14593" width="20.85546875" style="289" customWidth="1"/>
    <col min="14594" max="14613" width="11.85546875" style="289" customWidth="1"/>
    <col min="14614" max="14614" width="23.7109375" style="289" customWidth="1"/>
    <col min="14615" max="14619" width="11.85546875" style="289" customWidth="1"/>
    <col min="14620" max="14620" width="9.140625" style="289"/>
    <col min="14621" max="14621" width="12.7109375" style="289" customWidth="1"/>
    <col min="14622" max="14629" width="10.7109375" style="289" customWidth="1"/>
    <col min="14630" max="14848" width="9.140625" style="289"/>
    <col min="14849" max="14849" width="20.85546875" style="289" customWidth="1"/>
    <col min="14850" max="14869" width="11.85546875" style="289" customWidth="1"/>
    <col min="14870" max="14870" width="23.7109375" style="289" customWidth="1"/>
    <col min="14871" max="14875" width="11.85546875" style="289" customWidth="1"/>
    <col min="14876" max="14876" width="9.140625" style="289"/>
    <col min="14877" max="14877" width="12.7109375" style="289" customWidth="1"/>
    <col min="14878" max="14885" width="10.7109375" style="289" customWidth="1"/>
    <col min="14886" max="15104" width="9.140625" style="289"/>
    <col min="15105" max="15105" width="20.85546875" style="289" customWidth="1"/>
    <col min="15106" max="15125" width="11.85546875" style="289" customWidth="1"/>
    <col min="15126" max="15126" width="23.7109375" style="289" customWidth="1"/>
    <col min="15127" max="15131" width="11.85546875" style="289" customWidth="1"/>
    <col min="15132" max="15132" width="9.140625" style="289"/>
    <col min="15133" max="15133" width="12.7109375" style="289" customWidth="1"/>
    <col min="15134" max="15141" width="10.7109375" style="289" customWidth="1"/>
    <col min="15142" max="15360" width="9.140625" style="289"/>
    <col min="15361" max="15361" width="20.85546875" style="289" customWidth="1"/>
    <col min="15362" max="15381" width="11.85546875" style="289" customWidth="1"/>
    <col min="15382" max="15382" width="23.7109375" style="289" customWidth="1"/>
    <col min="15383" max="15387" width="11.85546875" style="289" customWidth="1"/>
    <col min="15388" max="15388" width="9.140625" style="289"/>
    <col min="15389" max="15389" width="12.7109375" style="289" customWidth="1"/>
    <col min="15390" max="15397" width="10.7109375" style="289" customWidth="1"/>
    <col min="15398" max="15616" width="9.140625" style="289"/>
    <col min="15617" max="15617" width="20.85546875" style="289" customWidth="1"/>
    <col min="15618" max="15637" width="11.85546875" style="289" customWidth="1"/>
    <col min="15638" max="15638" width="23.7109375" style="289" customWidth="1"/>
    <col min="15639" max="15643" width="11.85546875" style="289" customWidth="1"/>
    <col min="15644" max="15644" width="9.140625" style="289"/>
    <col min="15645" max="15645" width="12.7109375" style="289" customWidth="1"/>
    <col min="15646" max="15653" width="10.7109375" style="289" customWidth="1"/>
    <col min="15654" max="15872" width="9.140625" style="289"/>
    <col min="15873" max="15873" width="20.85546875" style="289" customWidth="1"/>
    <col min="15874" max="15893" width="11.85546875" style="289" customWidth="1"/>
    <col min="15894" max="15894" width="23.7109375" style="289" customWidth="1"/>
    <col min="15895" max="15899" width="11.85546875" style="289" customWidth="1"/>
    <col min="15900" max="15900" width="9.140625" style="289"/>
    <col min="15901" max="15901" width="12.7109375" style="289" customWidth="1"/>
    <col min="15902" max="15909" width="10.7109375" style="289" customWidth="1"/>
    <col min="15910" max="16128" width="9.140625" style="289"/>
    <col min="16129" max="16129" width="20.85546875" style="289" customWidth="1"/>
    <col min="16130" max="16149" width="11.85546875" style="289" customWidth="1"/>
    <col min="16150" max="16150" width="23.7109375" style="289" customWidth="1"/>
    <col min="16151" max="16155" width="11.85546875" style="289" customWidth="1"/>
    <col min="16156" max="16156" width="9.140625" style="289"/>
    <col min="16157" max="16157" width="12.7109375" style="289" customWidth="1"/>
    <col min="16158" max="16165" width="10.7109375" style="289" customWidth="1"/>
    <col min="16166" max="16384" width="9.140625" style="289"/>
  </cols>
  <sheetData>
    <row r="2" spans="1:41" x14ac:dyDescent="0.2">
      <c r="A2" s="288"/>
    </row>
    <row r="3" spans="1:41" ht="13.5" thickBot="1" x14ac:dyDescent="0.25">
      <c r="AD3" s="1005" t="s">
        <v>1463</v>
      </c>
      <c r="AE3" s="1005"/>
      <c r="AF3" s="1005"/>
      <c r="AG3" s="1005"/>
      <c r="AH3" s="1005"/>
      <c r="AI3" s="1005"/>
      <c r="AJ3" s="1005"/>
      <c r="AK3" s="1005"/>
    </row>
    <row r="4" spans="1:41" ht="13.5" thickBot="1" x14ac:dyDescent="0.25">
      <c r="AD4" s="1006">
        <v>2003</v>
      </c>
      <c r="AE4" s="1007"/>
      <c r="AF4" s="1003">
        <v>2004</v>
      </c>
      <c r="AG4" s="1007"/>
      <c r="AH4" s="1003">
        <v>2005</v>
      </c>
      <c r="AI4" s="1007"/>
      <c r="AJ4" s="1003">
        <v>2006</v>
      </c>
      <c r="AK4" s="1004"/>
      <c r="AL4" s="1006">
        <v>2007</v>
      </c>
      <c r="AM4" s="1007"/>
      <c r="AN4" s="1003">
        <v>2008</v>
      </c>
      <c r="AO4" s="1004"/>
    </row>
    <row r="5" spans="1:41" ht="13.5" thickBot="1" x14ac:dyDescent="0.25">
      <c r="A5" s="290"/>
      <c r="B5" s="291">
        <v>1983</v>
      </c>
      <c r="C5" s="291">
        <v>1984</v>
      </c>
      <c r="D5" s="291">
        <v>1985</v>
      </c>
      <c r="E5" s="291">
        <v>1986</v>
      </c>
      <c r="F5" s="291">
        <v>1987</v>
      </c>
      <c r="G5" s="291">
        <v>1988</v>
      </c>
      <c r="H5" s="291">
        <v>1989</v>
      </c>
      <c r="I5" s="291">
        <v>1990</v>
      </c>
      <c r="J5" s="291">
        <v>1991</v>
      </c>
      <c r="K5" s="291">
        <v>1992</v>
      </c>
      <c r="L5" s="291">
        <v>1993</v>
      </c>
      <c r="M5" s="291">
        <v>1994</v>
      </c>
      <c r="N5" s="291">
        <v>1995</v>
      </c>
      <c r="O5" s="291">
        <v>1996</v>
      </c>
      <c r="P5" s="291">
        <v>1997</v>
      </c>
      <c r="Q5" s="291">
        <v>1998</v>
      </c>
      <c r="R5" s="291">
        <v>1999</v>
      </c>
      <c r="S5" s="291">
        <v>2000</v>
      </c>
      <c r="T5" s="291">
        <v>2001</v>
      </c>
      <c r="U5" s="291">
        <v>2002</v>
      </c>
      <c r="V5" s="291">
        <v>2003</v>
      </c>
      <c r="W5" s="291">
        <v>2004</v>
      </c>
      <c r="X5" s="291">
        <v>2005</v>
      </c>
      <c r="Y5" s="292">
        <v>2006</v>
      </c>
      <c r="Z5" s="291">
        <v>2007</v>
      </c>
      <c r="AA5" s="292">
        <v>2008</v>
      </c>
      <c r="AB5" s="293"/>
      <c r="AD5" s="294" t="s">
        <v>1464</v>
      </c>
      <c r="AE5" s="295" t="s">
        <v>1465</v>
      </c>
      <c r="AF5" s="296" t="s">
        <v>1464</v>
      </c>
      <c r="AG5" s="295" t="s">
        <v>1465</v>
      </c>
      <c r="AH5" s="296" t="s">
        <v>1464</v>
      </c>
      <c r="AI5" s="295" t="s">
        <v>1465</v>
      </c>
      <c r="AJ5" s="296" t="s">
        <v>1464</v>
      </c>
      <c r="AK5" s="297" t="s">
        <v>1465</v>
      </c>
      <c r="AL5" s="294" t="s">
        <v>1464</v>
      </c>
      <c r="AM5" s="295" t="s">
        <v>1465</v>
      </c>
      <c r="AN5" s="296" t="s">
        <v>1464</v>
      </c>
      <c r="AO5" s="297" t="s">
        <v>1465</v>
      </c>
    </row>
    <row r="6" spans="1:41" x14ac:dyDescent="0.2">
      <c r="A6" s="293" t="s">
        <v>1466</v>
      </c>
      <c r="B6" s="298">
        <v>9259.3998157795486</v>
      </c>
      <c r="C6" s="298">
        <v>5205.2249798524426</v>
      </c>
      <c r="D6" s="298">
        <v>966.53651023690418</v>
      </c>
      <c r="E6" s="298">
        <v>1843.3204305752274</v>
      </c>
      <c r="F6" s="298">
        <v>567.234635261785</v>
      </c>
      <c r="G6" s="298">
        <v>8442.9479308577847</v>
      </c>
      <c r="H6" s="298">
        <v>359.13876396432323</v>
      </c>
      <c r="I6" s="298">
        <v>1404.8460383359225</v>
      </c>
      <c r="J6" s="298">
        <v>1468.8856965213095</v>
      </c>
      <c r="K6" s="298">
        <v>2443.6057335233086</v>
      </c>
      <c r="L6" s="298">
        <v>723.9617895079773</v>
      </c>
      <c r="M6" s="298">
        <v>3612.7910859014323</v>
      </c>
      <c r="N6" s="298">
        <v>1070.7628738211711</v>
      </c>
      <c r="O6" s="298">
        <v>1749.2060005765507</v>
      </c>
      <c r="P6" s="298">
        <v>191</v>
      </c>
      <c r="Q6" s="298">
        <v>1627.9742152274021</v>
      </c>
      <c r="R6" s="298">
        <v>682.64475470096454</v>
      </c>
      <c r="S6" s="298">
        <v>899</v>
      </c>
      <c r="T6" s="298">
        <v>1176.046315815674</v>
      </c>
      <c r="U6" s="298">
        <v>910.77091983397634</v>
      </c>
      <c r="V6" s="298">
        <v>394.65294874658031</v>
      </c>
      <c r="W6" s="298">
        <v>510.82291580933457</v>
      </c>
      <c r="X6" s="298">
        <v>1216.4285427509637</v>
      </c>
      <c r="Y6" s="298">
        <v>704.46265984385116</v>
      </c>
      <c r="Z6" s="298">
        <v>3885.7298020011358</v>
      </c>
      <c r="AA6" s="298">
        <v>240.09569105201211</v>
      </c>
      <c r="AB6" s="299"/>
      <c r="AD6" s="300">
        <v>0.59</v>
      </c>
      <c r="AE6" s="301">
        <v>394.65294874658031</v>
      </c>
      <c r="AF6" s="302">
        <v>0.56000000000000005</v>
      </c>
      <c r="AG6" s="301">
        <v>510.82291580933457</v>
      </c>
      <c r="AH6" s="302">
        <v>0.63</v>
      </c>
      <c r="AI6" s="301">
        <v>1216.4285427509637</v>
      </c>
      <c r="AJ6" s="302">
        <v>0.62</v>
      </c>
      <c r="AK6" s="301">
        <v>704.46265984385116</v>
      </c>
      <c r="AL6" s="303"/>
      <c r="AM6" s="301">
        <v>3885.7298020011358</v>
      </c>
      <c r="AN6" s="303"/>
      <c r="AO6" s="301">
        <v>240.09569105201211</v>
      </c>
    </row>
    <row r="7" spans="1:41" x14ac:dyDescent="0.2">
      <c r="A7" s="293" t="s">
        <v>1467</v>
      </c>
      <c r="B7" s="298">
        <v>15040.139498543605</v>
      </c>
      <c r="C7" s="298">
        <v>96607.778226693539</v>
      </c>
      <c r="D7" s="298">
        <v>37078.462284084111</v>
      </c>
      <c r="E7" s="298">
        <v>15571.463278597756</v>
      </c>
      <c r="F7" s="298">
        <v>15815.067553825327</v>
      </c>
      <c r="G7" s="298">
        <v>6251.3110292564261</v>
      </c>
      <c r="H7" s="298">
        <v>53873.677856131064</v>
      </c>
      <c r="I7" s="298">
        <v>5308.1142974829781</v>
      </c>
      <c r="J7" s="298">
        <v>13416.631530128405</v>
      </c>
      <c r="K7" s="298">
        <v>7301.9989559772876</v>
      </c>
      <c r="L7" s="298">
        <v>18341.87899936943</v>
      </c>
      <c r="M7" s="298">
        <v>7508.4831630079025</v>
      </c>
      <c r="N7" s="298">
        <v>7739.8192416016045</v>
      </c>
      <c r="O7" s="298">
        <v>17739.189585453125</v>
      </c>
      <c r="P7" s="298">
        <v>16622.588176461151</v>
      </c>
      <c r="Q7" s="298">
        <v>2552.1188634047535</v>
      </c>
      <c r="R7" s="298">
        <v>11361.77616809613</v>
      </c>
      <c r="S7" s="298">
        <v>17758.52367203938</v>
      </c>
      <c r="T7" s="298">
        <v>17493.723576312761</v>
      </c>
      <c r="U7" s="298">
        <v>15747.650490575474</v>
      </c>
      <c r="V7" s="298">
        <v>8312.9474224007445</v>
      </c>
      <c r="W7" s="298">
        <v>5288.1457091279271</v>
      </c>
      <c r="X7" s="298">
        <v>4428.0655929725099</v>
      </c>
      <c r="Y7" s="298">
        <v>8158.0598654949172</v>
      </c>
      <c r="Z7" s="298">
        <v>7097.901761163399</v>
      </c>
      <c r="AA7" s="298">
        <v>7849.2917310495868</v>
      </c>
      <c r="AB7" s="299"/>
      <c r="AD7" s="304">
        <v>0.59</v>
      </c>
      <c r="AE7" s="305">
        <v>8312.9474224007445</v>
      </c>
      <c r="AF7" s="306">
        <v>0.56000000000000005</v>
      </c>
      <c r="AG7" s="305">
        <v>5288.1457091279271</v>
      </c>
      <c r="AH7" s="306">
        <v>0.63</v>
      </c>
      <c r="AI7" s="305">
        <v>4428.0655929725099</v>
      </c>
      <c r="AJ7" s="306">
        <v>0.62</v>
      </c>
      <c r="AK7" s="305">
        <v>8158.0598654949172</v>
      </c>
      <c r="AM7" s="305">
        <v>7097.901761163399</v>
      </c>
      <c r="AO7" s="305">
        <v>7849.2917310495868</v>
      </c>
    </row>
    <row r="8" spans="1:41" x14ac:dyDescent="0.2">
      <c r="A8" s="293" t="s">
        <v>1468</v>
      </c>
      <c r="B8" s="298">
        <v>51359.291176508166</v>
      </c>
      <c r="C8" s="298">
        <v>24106.162824789288</v>
      </c>
      <c r="D8" s="298">
        <v>88691.681783529202</v>
      </c>
      <c r="E8" s="298">
        <v>81216.337747385842</v>
      </c>
      <c r="F8" s="298">
        <v>38413.85917466617</v>
      </c>
      <c r="G8" s="298">
        <v>31125.325334599267</v>
      </c>
      <c r="H8" s="298">
        <v>13616.248452513693</v>
      </c>
      <c r="I8" s="298">
        <v>92902.659070003298</v>
      </c>
      <c r="J8" s="298">
        <v>16012.695192055689</v>
      </c>
      <c r="K8" s="298">
        <v>16493.072268724813</v>
      </c>
      <c r="L8" s="298">
        <v>11701.695652658938</v>
      </c>
      <c r="M8" s="298">
        <v>15799.099988829126</v>
      </c>
      <c r="N8" s="298">
        <v>12363.521950004138</v>
      </c>
      <c r="O8" s="298">
        <v>10253.193323611657</v>
      </c>
      <c r="P8" s="298">
        <v>22371.233254153969</v>
      </c>
      <c r="Q8" s="298">
        <v>24051.786864208436</v>
      </c>
      <c r="R8" s="298">
        <v>26727.425487680011</v>
      </c>
      <c r="S8" s="298">
        <v>13427.176434956607</v>
      </c>
      <c r="T8" s="298">
        <v>41152.209519923927</v>
      </c>
      <c r="U8" s="298">
        <v>36569.543917003051</v>
      </c>
      <c r="V8" s="298">
        <v>18131.515379879849</v>
      </c>
      <c r="W8" s="298">
        <v>10931.465383794297</v>
      </c>
      <c r="X8" s="298">
        <v>10416.574965018357</v>
      </c>
      <c r="Y8" s="298">
        <v>19191.007986173467</v>
      </c>
      <c r="Z8" s="298">
        <v>16697.093626353013</v>
      </c>
      <c r="AA8" s="298">
        <v>18464.662282450598</v>
      </c>
      <c r="AB8" s="299"/>
      <c r="AD8" s="304">
        <v>0.59</v>
      </c>
      <c r="AE8" s="305">
        <v>18131.515379879849</v>
      </c>
      <c r="AF8" s="306">
        <v>0.56000000000000005</v>
      </c>
      <c r="AG8" s="305">
        <v>10931.465383794297</v>
      </c>
      <c r="AH8" s="306">
        <v>0.63</v>
      </c>
      <c r="AI8" s="305">
        <v>10416.574965018357</v>
      </c>
      <c r="AJ8" s="306">
        <v>0.62</v>
      </c>
      <c r="AK8" s="305">
        <v>19191.007986173467</v>
      </c>
      <c r="AM8" s="305">
        <v>16697.093626353013</v>
      </c>
      <c r="AO8" s="305">
        <v>18464.662282450598</v>
      </c>
    </row>
    <row r="9" spans="1:41" ht="13.5" thickBot="1" x14ac:dyDescent="0.25">
      <c r="A9" s="293" t="s">
        <v>1469</v>
      </c>
      <c r="B9" s="298">
        <v>5199.0605673977898</v>
      </c>
      <c r="C9" s="298">
        <v>2147.5794229266698</v>
      </c>
      <c r="D9" s="298">
        <v>988.75899424224292</v>
      </c>
      <c r="E9" s="298">
        <v>4174.783683322049</v>
      </c>
      <c r="F9" s="298">
        <v>4576.9704548538411</v>
      </c>
      <c r="G9" s="298">
        <v>3268.8153091913373</v>
      </c>
      <c r="H9" s="298">
        <v>2109.5596194035297</v>
      </c>
      <c r="I9" s="298">
        <v>1044.5686770147227</v>
      </c>
      <c r="J9" s="298">
        <v>9249.8402744299892</v>
      </c>
      <c r="K9" s="298">
        <v>1005.0844334098088</v>
      </c>
      <c r="L9" s="298">
        <v>1074.1473060855214</v>
      </c>
      <c r="M9" s="298">
        <v>391.06683140666155</v>
      </c>
      <c r="N9" s="298">
        <v>1015.8988351126484</v>
      </c>
      <c r="O9" s="298">
        <v>116.513560495587</v>
      </c>
      <c r="P9" s="298">
        <v>1662.2588176461149</v>
      </c>
      <c r="Q9" s="298">
        <v>2938.8035396782007</v>
      </c>
      <c r="R9" s="298">
        <v>2578.4104588114833</v>
      </c>
      <c r="S9" s="298">
        <v>649.7020855624163</v>
      </c>
      <c r="T9" s="298">
        <v>3969.9778595691319</v>
      </c>
      <c r="U9" s="298">
        <v>629.90601962301901</v>
      </c>
      <c r="V9" s="298">
        <v>2995.2238304218481</v>
      </c>
      <c r="W9" s="298">
        <v>1131.2948531965214</v>
      </c>
      <c r="X9" s="298">
        <v>1004.8931142723591</v>
      </c>
      <c r="Y9" s="298">
        <v>1851.3678292543814</v>
      </c>
      <c r="Z9" s="298">
        <v>1610.7784439540553</v>
      </c>
      <c r="AA9" s="298">
        <v>1781.2968319540573</v>
      </c>
      <c r="AB9" s="299"/>
      <c r="AD9" s="304">
        <v>0.59</v>
      </c>
      <c r="AE9" s="305">
        <v>2995.2238304218481</v>
      </c>
      <c r="AF9" s="306">
        <v>0.56000000000000005</v>
      </c>
      <c r="AG9" s="305">
        <v>1131.2948531965214</v>
      </c>
      <c r="AH9" s="306">
        <v>0.63</v>
      </c>
      <c r="AI9" s="305">
        <v>1004.8931142723591</v>
      </c>
      <c r="AJ9" s="306">
        <v>0.62</v>
      </c>
      <c r="AK9" s="305">
        <v>1851.3678292543814</v>
      </c>
      <c r="AM9" s="305">
        <v>1610.7784439540553</v>
      </c>
      <c r="AO9" s="305">
        <v>1781.2968319540573</v>
      </c>
    </row>
    <row r="10" spans="1:41" x14ac:dyDescent="0.2">
      <c r="A10" s="293" t="s">
        <v>1470</v>
      </c>
      <c r="B10" s="298">
        <v>10.290933913043478</v>
      </c>
      <c r="C10" s="298">
        <v>11.988938008695653</v>
      </c>
      <c r="D10" s="298">
        <v>36.018268695652175</v>
      </c>
      <c r="E10" s="298">
        <v>20.273139808695653</v>
      </c>
      <c r="F10" s="298">
        <v>21.971143904347826</v>
      </c>
      <c r="G10" s="298">
        <v>78.314007078260872</v>
      </c>
      <c r="H10" s="298">
        <v>70.801625321739138</v>
      </c>
      <c r="I10" s="298">
        <v>13.378214086956522</v>
      </c>
      <c r="J10" s="298">
        <v>32.056259139130432</v>
      </c>
      <c r="K10" s="298">
        <v>82.94492733913043</v>
      </c>
      <c r="L10" s="298">
        <v>105.22479926086956</v>
      </c>
      <c r="M10" s="298">
        <v>36.687179400000005</v>
      </c>
      <c r="N10" s="298">
        <v>67.405617130434777</v>
      </c>
      <c r="O10" s="298">
        <v>93.184406582608688</v>
      </c>
      <c r="P10" s="298">
        <v>126.78430580869565</v>
      </c>
      <c r="Q10" s="298">
        <v>92.669859886956516</v>
      </c>
      <c r="R10" s="298">
        <v>209.35042544347826</v>
      </c>
      <c r="S10" s="298">
        <v>136.02125089565217</v>
      </c>
      <c r="T10" s="298">
        <v>505.59617966086955</v>
      </c>
      <c r="U10" s="298">
        <v>703.38454184347825</v>
      </c>
      <c r="V10" s="298">
        <v>467.98093385217396</v>
      </c>
      <c r="W10" s="298">
        <v>272.55231668695649</v>
      </c>
      <c r="X10" s="298">
        <v>252.67358469565215</v>
      </c>
      <c r="Y10" s="298">
        <v>223.67949173913044</v>
      </c>
      <c r="Z10" s="298">
        <v>109.02173913043478</v>
      </c>
      <c r="AA10" s="298">
        <v>126.20869565217392</v>
      </c>
      <c r="AB10" s="299"/>
      <c r="AD10" s="307">
        <v>0.26</v>
      </c>
      <c r="AE10" s="301">
        <v>467.98093385217396</v>
      </c>
      <c r="AF10" s="308">
        <v>0.26</v>
      </c>
      <c r="AG10" s="305">
        <v>272.55231668695649</v>
      </c>
      <c r="AH10" s="308">
        <v>0.26</v>
      </c>
      <c r="AI10" s="301">
        <v>252.67358469565215</v>
      </c>
      <c r="AJ10" s="308">
        <v>0.26</v>
      </c>
      <c r="AK10" s="301">
        <v>223.67949173913044</v>
      </c>
      <c r="AM10" s="301">
        <v>109.02173913043478</v>
      </c>
      <c r="AO10" s="301">
        <v>126.20869565217392</v>
      </c>
    </row>
    <row r="11" spans="1:41" x14ac:dyDescent="0.2">
      <c r="A11" s="293" t="s">
        <v>1467</v>
      </c>
      <c r="B11" s="298">
        <v>32.617027826086961</v>
      </c>
      <c r="C11" s="298">
        <v>37.998837417391307</v>
      </c>
      <c r="D11" s="298">
        <v>114.15959739130436</v>
      </c>
      <c r="E11" s="298">
        <v>64.255544817391311</v>
      </c>
      <c r="F11" s="298">
        <v>69.637354408695657</v>
      </c>
      <c r="G11" s="298">
        <v>248.21558175652177</v>
      </c>
      <c r="H11" s="298">
        <v>224.40515144347827</v>
      </c>
      <c r="I11" s="298">
        <v>42.402136173913043</v>
      </c>
      <c r="J11" s="298">
        <v>101.60204167826087</v>
      </c>
      <c r="K11" s="298">
        <v>262.89324427826091</v>
      </c>
      <c r="L11" s="298">
        <v>333.50910952173911</v>
      </c>
      <c r="M11" s="298">
        <v>116.27970420000001</v>
      </c>
      <c r="N11" s="298">
        <v>213.64153226086955</v>
      </c>
      <c r="O11" s="298">
        <v>295.34718696521742</v>
      </c>
      <c r="P11" s="298">
        <v>401.84178281739133</v>
      </c>
      <c r="Q11" s="298">
        <v>293.71633557391306</v>
      </c>
      <c r="R11" s="298">
        <v>663.5343992869565</v>
      </c>
      <c r="S11" s="298">
        <v>431.11820199130437</v>
      </c>
      <c r="T11" s="298">
        <v>1602.4828067217393</v>
      </c>
      <c r="U11" s="298">
        <v>2229.3713444869568</v>
      </c>
      <c r="V11" s="298">
        <v>1483.261603904348</v>
      </c>
      <c r="W11" s="298">
        <v>863.85225797391308</v>
      </c>
      <c r="X11" s="298">
        <v>800.84678539130437</v>
      </c>
      <c r="Y11" s="298">
        <v>708.95025347826095</v>
      </c>
      <c r="Z11" s="298">
        <v>345.54347826086956</v>
      </c>
      <c r="AA11" s="298">
        <v>400.01739130434783</v>
      </c>
      <c r="AB11" s="299"/>
      <c r="AD11" s="304">
        <v>0.26</v>
      </c>
      <c r="AE11" s="305">
        <v>1483.261603904348</v>
      </c>
      <c r="AF11" s="306">
        <v>0.26</v>
      </c>
      <c r="AG11" s="305">
        <v>863.85225797391308</v>
      </c>
      <c r="AH11" s="306">
        <v>0.26</v>
      </c>
      <c r="AI11" s="305">
        <v>800.84678539130437</v>
      </c>
      <c r="AJ11" s="306">
        <v>0.26</v>
      </c>
      <c r="AK11" s="305">
        <v>708.95025347826095</v>
      </c>
      <c r="AM11" s="305">
        <v>345.54347826086956</v>
      </c>
      <c r="AO11" s="305">
        <v>400.01739130434783</v>
      </c>
    </row>
    <row r="12" spans="1:41" x14ac:dyDescent="0.2">
      <c r="A12" s="293" t="s">
        <v>1468</v>
      </c>
      <c r="B12" s="298">
        <v>51.977937391304359</v>
      </c>
      <c r="C12" s="298">
        <v>60.554297060869573</v>
      </c>
      <c r="D12" s="298">
        <v>181.92278086956526</v>
      </c>
      <c r="E12" s="298">
        <v>102.39653666086959</v>
      </c>
      <c r="F12" s="298">
        <v>110.97289633043479</v>
      </c>
      <c r="G12" s="298">
        <v>395.55210354782611</v>
      </c>
      <c r="H12" s="298">
        <v>357.60820925217394</v>
      </c>
      <c r="I12" s="298">
        <v>67.571318608695663</v>
      </c>
      <c r="J12" s="298">
        <v>161.91127497391304</v>
      </c>
      <c r="K12" s="298">
        <v>418.94217537391307</v>
      </c>
      <c r="L12" s="298">
        <v>531.47440982608703</v>
      </c>
      <c r="M12" s="298">
        <v>185.30134680000003</v>
      </c>
      <c r="N12" s="298">
        <v>340.45548991304349</v>
      </c>
      <c r="O12" s="298">
        <v>470.66022307826091</v>
      </c>
      <c r="P12" s="298">
        <v>640.36818866086969</v>
      </c>
      <c r="Q12" s="298">
        <v>468.06132620869568</v>
      </c>
      <c r="R12" s="298">
        <v>1057.3970641043479</v>
      </c>
      <c r="S12" s="298">
        <v>687.02258926956529</v>
      </c>
      <c r="T12" s="298">
        <v>2553.6891786260871</v>
      </c>
      <c r="U12" s="298">
        <v>3552.6880249043479</v>
      </c>
      <c r="V12" s="298">
        <v>2363.7003099652179</v>
      </c>
      <c r="W12" s="298">
        <v>1376.6201758086956</v>
      </c>
      <c r="X12" s="298">
        <v>1276.2157328695653</v>
      </c>
      <c r="Y12" s="298">
        <v>1129.7709921739133</v>
      </c>
      <c r="Z12" s="298">
        <v>550.6521739130435</v>
      </c>
      <c r="AA12" s="298">
        <v>637.46086956521742</v>
      </c>
      <c r="AB12" s="299"/>
      <c r="AD12" s="304">
        <v>0.26</v>
      </c>
      <c r="AE12" s="305">
        <v>2363.7003099652179</v>
      </c>
      <c r="AF12" s="306">
        <v>0.26</v>
      </c>
      <c r="AG12" s="305">
        <v>1376.6201758086956</v>
      </c>
      <c r="AH12" s="306">
        <v>0.26</v>
      </c>
      <c r="AI12" s="305">
        <v>1276.2157328695653</v>
      </c>
      <c r="AJ12" s="306">
        <v>0.26</v>
      </c>
      <c r="AK12" s="305">
        <v>1129.7709921739133</v>
      </c>
      <c r="AM12" s="305">
        <v>550.6521739130435</v>
      </c>
      <c r="AO12" s="305">
        <v>637.46086956521742</v>
      </c>
    </row>
    <row r="13" spans="1:41" ht="13.5" thickBot="1" x14ac:dyDescent="0.25">
      <c r="A13" s="293" t="s">
        <v>1469</v>
      </c>
      <c r="B13" s="298">
        <v>5.4071008695652178</v>
      </c>
      <c r="C13" s="298">
        <v>6.2992725130434781</v>
      </c>
      <c r="D13" s="298">
        <v>18.924853043478262</v>
      </c>
      <c r="E13" s="298">
        <v>10.651988713043478</v>
      </c>
      <c r="F13" s="298">
        <v>11.544160356521738</v>
      </c>
      <c r="G13" s="298">
        <v>41.148037617391303</v>
      </c>
      <c r="H13" s="298">
        <v>37.200853982608699</v>
      </c>
      <c r="I13" s="298">
        <v>7.0292311304347823</v>
      </c>
      <c r="J13" s="298">
        <v>16.843119208695651</v>
      </c>
      <c r="K13" s="298">
        <v>43.581233008695655</v>
      </c>
      <c r="L13" s="298">
        <v>55.287606391304344</v>
      </c>
      <c r="M13" s="298">
        <v>19.276314600000003</v>
      </c>
      <c r="N13" s="298">
        <v>35.416510695652171</v>
      </c>
      <c r="O13" s="298">
        <v>48.961298373913039</v>
      </c>
      <c r="P13" s="298">
        <v>66.615482713043477</v>
      </c>
      <c r="Q13" s="298">
        <v>48.690943330434784</v>
      </c>
      <c r="R13" s="298">
        <v>109.99768116521739</v>
      </c>
      <c r="S13" s="298">
        <v>71.468792843478255</v>
      </c>
      <c r="T13" s="298">
        <v>265.65222999130435</v>
      </c>
      <c r="U13" s="298">
        <v>369.57492876521735</v>
      </c>
      <c r="V13" s="298">
        <v>245.88828727826089</v>
      </c>
      <c r="W13" s="298">
        <v>143.20545453043476</v>
      </c>
      <c r="X13" s="298">
        <v>132.76069704347825</v>
      </c>
      <c r="Y13" s="298">
        <v>117.52651260869567</v>
      </c>
      <c r="Z13" s="298">
        <v>57.282608695652172</v>
      </c>
      <c r="AA13" s="298">
        <v>66.313043478260866</v>
      </c>
      <c r="AB13" s="299"/>
      <c r="AD13" s="304">
        <v>0.26</v>
      </c>
      <c r="AE13" s="305">
        <v>245.88828727826089</v>
      </c>
      <c r="AF13" s="306">
        <v>0.26</v>
      </c>
      <c r="AG13" s="305">
        <v>143.20545453043476</v>
      </c>
      <c r="AH13" s="306">
        <v>0.26</v>
      </c>
      <c r="AI13" s="305">
        <v>132.76069704347825</v>
      </c>
      <c r="AJ13" s="306">
        <v>0.26</v>
      </c>
      <c r="AK13" s="305">
        <v>117.52651260869567</v>
      </c>
      <c r="AM13" s="305">
        <v>57.282608695652172</v>
      </c>
      <c r="AO13" s="305">
        <v>66.313043478260866</v>
      </c>
    </row>
    <row r="14" spans="1:41" x14ac:dyDescent="0.2">
      <c r="A14" s="293" t="s">
        <v>1471</v>
      </c>
      <c r="B14" s="298">
        <v>10.290933913043478</v>
      </c>
      <c r="C14" s="298">
        <v>11.988938008695653</v>
      </c>
      <c r="D14" s="298">
        <v>36.018268695652175</v>
      </c>
      <c r="E14" s="298">
        <v>20.273139808695653</v>
      </c>
      <c r="F14" s="298">
        <v>21.971143904347826</v>
      </c>
      <c r="G14" s="298">
        <v>78.314007078260872</v>
      </c>
      <c r="H14" s="298">
        <v>70.801625321739138</v>
      </c>
      <c r="I14" s="298">
        <v>13.378214086956522</v>
      </c>
      <c r="J14" s="298">
        <v>32.056259139130432</v>
      </c>
      <c r="K14" s="298">
        <v>82.94492733913043</v>
      </c>
      <c r="L14" s="298">
        <v>105.22479926086956</v>
      </c>
      <c r="M14" s="298">
        <v>36.687179400000005</v>
      </c>
      <c r="N14" s="298">
        <v>67.405617130434777</v>
      </c>
      <c r="O14" s="298">
        <v>93.184406582608688</v>
      </c>
      <c r="P14" s="298">
        <v>126.78430580869565</v>
      </c>
      <c r="Q14" s="298">
        <v>92.669859886956516</v>
      </c>
      <c r="R14" s="298">
        <v>209.35042544347826</v>
      </c>
      <c r="S14" s="298">
        <v>136.02125089565217</v>
      </c>
      <c r="T14" s="298">
        <v>505.59617966086955</v>
      </c>
      <c r="U14" s="298">
        <v>703.38454184347825</v>
      </c>
      <c r="V14" s="298">
        <v>467.98093385217396</v>
      </c>
      <c r="W14" s="298">
        <v>272.55231668695649</v>
      </c>
      <c r="X14" s="298">
        <v>252.67358469565215</v>
      </c>
      <c r="Y14" s="298">
        <v>223.67949173913044</v>
      </c>
      <c r="Z14" s="298">
        <v>109.02173913043478</v>
      </c>
      <c r="AA14" s="298">
        <v>126.20869565217392</v>
      </c>
      <c r="AB14" s="299"/>
      <c r="AD14" s="307">
        <v>0.26</v>
      </c>
      <c r="AE14" s="301">
        <v>467.98093385217396</v>
      </c>
      <c r="AF14" s="308">
        <v>0.26</v>
      </c>
      <c r="AG14" s="305">
        <v>272.55231668695649</v>
      </c>
      <c r="AH14" s="308">
        <v>0.26</v>
      </c>
      <c r="AI14" s="301">
        <v>252.67358469565215</v>
      </c>
      <c r="AJ14" s="308">
        <v>0.26</v>
      </c>
      <c r="AK14" s="301">
        <v>223.67949173913044</v>
      </c>
      <c r="AM14" s="301">
        <v>109.02173913043478</v>
      </c>
      <c r="AO14" s="301">
        <v>126.20869565217392</v>
      </c>
    </row>
    <row r="15" spans="1:41" x14ac:dyDescent="0.2">
      <c r="A15" s="293" t="s">
        <v>1467</v>
      </c>
      <c r="B15" s="298">
        <v>32.617027826086961</v>
      </c>
      <c r="C15" s="298">
        <v>37.998837417391307</v>
      </c>
      <c r="D15" s="298">
        <v>114.15959739130436</v>
      </c>
      <c r="E15" s="298">
        <v>64.255544817391311</v>
      </c>
      <c r="F15" s="298">
        <v>69.637354408695657</v>
      </c>
      <c r="G15" s="298">
        <v>248.21558175652177</v>
      </c>
      <c r="H15" s="298">
        <v>224.40515144347827</v>
      </c>
      <c r="I15" s="298">
        <v>42.402136173913043</v>
      </c>
      <c r="J15" s="298">
        <v>101.60204167826087</v>
      </c>
      <c r="K15" s="298">
        <v>262.89324427826091</v>
      </c>
      <c r="L15" s="298">
        <v>333.50910952173911</v>
      </c>
      <c r="M15" s="298">
        <v>116.27970420000001</v>
      </c>
      <c r="N15" s="298">
        <v>213.64153226086955</v>
      </c>
      <c r="O15" s="298">
        <v>295.34718696521742</v>
      </c>
      <c r="P15" s="298">
        <v>401.84178281739133</v>
      </c>
      <c r="Q15" s="298">
        <v>293.71633557391306</v>
      </c>
      <c r="R15" s="298">
        <v>663.5343992869565</v>
      </c>
      <c r="S15" s="298">
        <v>431.11820199130437</v>
      </c>
      <c r="T15" s="298">
        <v>1602.4828067217393</v>
      </c>
      <c r="U15" s="298">
        <v>2229.3713444869568</v>
      </c>
      <c r="V15" s="298">
        <v>1483.261603904348</v>
      </c>
      <c r="W15" s="298">
        <v>863.85225797391308</v>
      </c>
      <c r="X15" s="298">
        <v>800.84678539130437</v>
      </c>
      <c r="Y15" s="298">
        <v>708.95025347826095</v>
      </c>
      <c r="Z15" s="298">
        <v>345.54347826086956</v>
      </c>
      <c r="AA15" s="298">
        <v>400.01739130434783</v>
      </c>
      <c r="AB15" s="299"/>
      <c r="AD15" s="304">
        <v>0.26</v>
      </c>
      <c r="AE15" s="305">
        <v>1483.261603904348</v>
      </c>
      <c r="AF15" s="306">
        <v>0.26</v>
      </c>
      <c r="AG15" s="305">
        <v>863.85225797391308</v>
      </c>
      <c r="AH15" s="306">
        <v>0.26</v>
      </c>
      <c r="AI15" s="305">
        <v>800.84678539130437</v>
      </c>
      <c r="AJ15" s="306">
        <v>0.26</v>
      </c>
      <c r="AK15" s="305">
        <v>708.95025347826095</v>
      </c>
      <c r="AM15" s="305">
        <v>345.54347826086956</v>
      </c>
      <c r="AO15" s="305">
        <v>400.01739130434783</v>
      </c>
    </row>
    <row r="16" spans="1:41" x14ac:dyDescent="0.2">
      <c r="A16" s="293" t="s">
        <v>1468</v>
      </c>
      <c r="B16" s="298">
        <v>51.977937391304359</v>
      </c>
      <c r="C16" s="298">
        <v>60.554297060869573</v>
      </c>
      <c r="D16" s="298">
        <v>181.92278086956526</v>
      </c>
      <c r="E16" s="298">
        <v>102.39653666086959</v>
      </c>
      <c r="F16" s="298">
        <v>110.97289633043479</v>
      </c>
      <c r="G16" s="298">
        <v>395.55210354782611</v>
      </c>
      <c r="H16" s="298">
        <v>357.60820925217394</v>
      </c>
      <c r="I16" s="298">
        <v>67.571318608695663</v>
      </c>
      <c r="J16" s="298">
        <v>161.91127497391304</v>
      </c>
      <c r="K16" s="298">
        <v>418.94217537391307</v>
      </c>
      <c r="L16" s="298">
        <v>531.47440982608703</v>
      </c>
      <c r="M16" s="298">
        <v>185.30134680000003</v>
      </c>
      <c r="N16" s="298">
        <v>340.45548991304349</v>
      </c>
      <c r="O16" s="298">
        <v>470.66022307826091</v>
      </c>
      <c r="P16" s="298">
        <v>640.36818866086969</v>
      </c>
      <c r="Q16" s="298">
        <v>468.06132620869568</v>
      </c>
      <c r="R16" s="298">
        <v>1057.3970641043479</v>
      </c>
      <c r="S16" s="298">
        <v>687.02258926956529</v>
      </c>
      <c r="T16" s="298">
        <v>2553.6891786260871</v>
      </c>
      <c r="U16" s="298">
        <v>3552.6880249043479</v>
      </c>
      <c r="V16" s="298">
        <v>2363.7003099652179</v>
      </c>
      <c r="W16" s="298">
        <v>1376.6201758086956</v>
      </c>
      <c r="X16" s="298">
        <v>1276.2157328695653</v>
      </c>
      <c r="Y16" s="298">
        <v>1129.7709921739133</v>
      </c>
      <c r="Z16" s="298">
        <v>550.6521739130435</v>
      </c>
      <c r="AA16" s="298">
        <v>637.46086956521742</v>
      </c>
      <c r="AB16" s="299"/>
      <c r="AD16" s="304">
        <v>0.26</v>
      </c>
      <c r="AE16" s="305">
        <v>2363.7003099652179</v>
      </c>
      <c r="AF16" s="306">
        <v>0.26</v>
      </c>
      <c r="AG16" s="305">
        <v>1376.6201758086956</v>
      </c>
      <c r="AH16" s="306">
        <v>0.26</v>
      </c>
      <c r="AI16" s="305">
        <v>1276.2157328695653</v>
      </c>
      <c r="AJ16" s="306">
        <v>0.26</v>
      </c>
      <c r="AK16" s="305">
        <v>1129.7709921739133</v>
      </c>
      <c r="AM16" s="305">
        <v>550.6521739130435</v>
      </c>
      <c r="AO16" s="305">
        <v>637.46086956521742</v>
      </c>
    </row>
    <row r="17" spans="1:41" x14ac:dyDescent="0.2">
      <c r="A17" s="293" t="s">
        <v>1469</v>
      </c>
      <c r="B17" s="298">
        <v>5.4071008695652178</v>
      </c>
      <c r="C17" s="298">
        <v>6.2992725130434781</v>
      </c>
      <c r="D17" s="298">
        <v>18.924853043478262</v>
      </c>
      <c r="E17" s="298">
        <v>10.651988713043478</v>
      </c>
      <c r="F17" s="298">
        <v>11.544160356521738</v>
      </c>
      <c r="G17" s="298">
        <v>41.148037617391303</v>
      </c>
      <c r="H17" s="298">
        <v>37.200853982608699</v>
      </c>
      <c r="I17" s="298">
        <v>7.0292311304347823</v>
      </c>
      <c r="J17" s="298">
        <v>16.843119208695651</v>
      </c>
      <c r="K17" s="298">
        <v>43.581233008695655</v>
      </c>
      <c r="L17" s="298">
        <v>55.287606391304344</v>
      </c>
      <c r="M17" s="298">
        <v>19.276314600000003</v>
      </c>
      <c r="N17" s="298">
        <v>35.416510695652171</v>
      </c>
      <c r="O17" s="298">
        <v>48.961298373913039</v>
      </c>
      <c r="P17" s="298">
        <v>66.615482713043477</v>
      </c>
      <c r="Q17" s="298">
        <v>48.690943330434784</v>
      </c>
      <c r="R17" s="298">
        <v>109.99768116521739</v>
      </c>
      <c r="S17" s="298">
        <v>71.468792843478255</v>
      </c>
      <c r="T17" s="298">
        <v>265.65222999130435</v>
      </c>
      <c r="U17" s="298">
        <v>369.57492876521735</v>
      </c>
      <c r="V17" s="298">
        <v>245.88828727826089</v>
      </c>
      <c r="W17" s="298">
        <v>143.20545453043476</v>
      </c>
      <c r="X17" s="298">
        <v>132.76069704347825</v>
      </c>
      <c r="Y17" s="298">
        <v>117.52651260869567</v>
      </c>
      <c r="Z17" s="298">
        <v>57.282608695652172</v>
      </c>
      <c r="AA17" s="298">
        <v>66.313043478260866</v>
      </c>
      <c r="AB17" s="299"/>
      <c r="AD17" s="304">
        <v>0.26</v>
      </c>
      <c r="AE17" s="305">
        <v>245.88828727826089</v>
      </c>
      <c r="AF17" s="306">
        <v>0.26</v>
      </c>
      <c r="AG17" s="305">
        <v>143.20545453043476</v>
      </c>
      <c r="AH17" s="306">
        <v>0.26</v>
      </c>
      <c r="AI17" s="305">
        <v>132.76069704347825</v>
      </c>
      <c r="AJ17" s="306">
        <v>0.26</v>
      </c>
      <c r="AK17" s="305">
        <v>117.52651260869567</v>
      </c>
      <c r="AM17" s="305">
        <v>57.282608695652172</v>
      </c>
      <c r="AO17" s="305">
        <v>66.313043478260866</v>
      </c>
    </row>
    <row r="18" spans="1:41" x14ac:dyDescent="0.2">
      <c r="A18" s="293" t="s">
        <v>1472</v>
      </c>
      <c r="B18" s="298">
        <v>343.26409017713371</v>
      </c>
      <c r="C18" s="298">
        <v>133.0376470588235</v>
      </c>
      <c r="D18" s="298">
        <v>65.487462387161486</v>
      </c>
      <c r="E18" s="298">
        <v>52.906818181818181</v>
      </c>
      <c r="F18" s="298">
        <v>43.196013289036557</v>
      </c>
      <c r="G18" s="298">
        <v>131.15789473684208</v>
      </c>
      <c r="H18" s="298">
        <v>170.47079646017698</v>
      </c>
      <c r="I18" s="298">
        <v>208.57957957957959</v>
      </c>
      <c r="J18" s="298">
        <v>76.755632582322349</v>
      </c>
      <c r="K18" s="298">
        <v>199.87840909090909</v>
      </c>
      <c r="L18" s="298">
        <v>123.40783410138249</v>
      </c>
      <c r="M18" s="298">
        <v>250.44559585492223</v>
      </c>
      <c r="N18" s="298">
        <v>199.27594936708857</v>
      </c>
      <c r="O18" s="298">
        <v>325.95698924731187</v>
      </c>
      <c r="P18" s="298">
        <v>0</v>
      </c>
      <c r="Q18" s="298">
        <v>304.24489795918367</v>
      </c>
      <c r="R18" s="298">
        <v>65.936555891238683</v>
      </c>
      <c r="S18" s="298">
        <v>310.34165312591568</v>
      </c>
      <c r="T18" s="298">
        <v>80.341353383458639</v>
      </c>
      <c r="U18" s="298">
        <v>579.44186046511629</v>
      </c>
      <c r="V18" s="298">
        <v>78.868552412645599</v>
      </c>
      <c r="W18" s="298">
        <v>620.87367636621718</v>
      </c>
      <c r="X18" s="298">
        <v>73.859759955340522</v>
      </c>
      <c r="Y18" s="298">
        <v>910.15466637814018</v>
      </c>
      <c r="Z18" s="298">
        <v>356.76795000000004</v>
      </c>
      <c r="AA18" s="298">
        <v>143.8509</v>
      </c>
      <c r="AB18" s="299"/>
      <c r="AD18" s="307">
        <v>0.01</v>
      </c>
      <c r="AE18" s="305">
        <v>78.868552412645599</v>
      </c>
      <c r="AF18" s="308">
        <v>0.02</v>
      </c>
      <c r="AG18" s="305">
        <v>620.87367636621718</v>
      </c>
      <c r="AH18" s="308">
        <v>0.04</v>
      </c>
      <c r="AI18" s="305">
        <v>73.859759955340522</v>
      </c>
      <c r="AJ18" s="308">
        <v>0</v>
      </c>
      <c r="AK18" s="305">
        <v>910.15466637814018</v>
      </c>
      <c r="AM18" s="305">
        <v>356.76795000000004</v>
      </c>
      <c r="AO18" s="305">
        <v>143.8509</v>
      </c>
    </row>
    <row r="19" spans="1:41" x14ac:dyDescent="0.2">
      <c r="A19" s="293" t="s">
        <v>1467</v>
      </c>
      <c r="B19" s="298">
        <v>2748.9049595657179</v>
      </c>
      <c r="C19" s="298">
        <v>6200.9786027255468</v>
      </c>
      <c r="D19" s="298">
        <v>4760.7561607643584</v>
      </c>
      <c r="E19" s="298">
        <v>1425.1536246214696</v>
      </c>
      <c r="F19" s="298">
        <v>2518.3879934425277</v>
      </c>
      <c r="G19" s="298">
        <v>1292.12440584464</v>
      </c>
      <c r="H19" s="298">
        <v>3165.9854209413425</v>
      </c>
      <c r="I19" s="298">
        <v>2003.4072047999905</v>
      </c>
      <c r="J19" s="298">
        <v>1290.8752704094504</v>
      </c>
      <c r="K19" s="298">
        <v>1426.3033408287827</v>
      </c>
      <c r="L19" s="298">
        <v>969.25279789335082</v>
      </c>
      <c r="M19" s="298">
        <v>2822.3962552991056</v>
      </c>
      <c r="N19" s="298">
        <v>2905.8855696202531</v>
      </c>
      <c r="O19" s="298">
        <v>2927.7512437810947</v>
      </c>
      <c r="P19" s="298">
        <v>1042.4039864420051</v>
      </c>
      <c r="Q19" s="298">
        <v>676.27101163045882</v>
      </c>
      <c r="R19" s="298">
        <v>1155.9529606266667</v>
      </c>
      <c r="S19" s="298">
        <v>2556.8918118830343</v>
      </c>
      <c r="T19" s="298">
        <v>1383.0162785604789</v>
      </c>
      <c r="U19" s="298">
        <v>3967.4420861280005</v>
      </c>
      <c r="V19" s="298">
        <v>2674.3559690264537</v>
      </c>
      <c r="W19" s="298">
        <v>4515.2440520635937</v>
      </c>
      <c r="X19" s="298">
        <v>3240.0170441927394</v>
      </c>
      <c r="Y19" s="298">
        <v>4631.0106801524862</v>
      </c>
      <c r="Z19" s="298">
        <v>4563.3241079999998</v>
      </c>
      <c r="AA19" s="298">
        <v>5144.8137938446016</v>
      </c>
      <c r="AB19" s="299"/>
      <c r="AD19" s="304">
        <v>0.01</v>
      </c>
      <c r="AE19" s="305">
        <v>2674.3559690264537</v>
      </c>
      <c r="AF19" s="306">
        <v>0.02</v>
      </c>
      <c r="AG19" s="305">
        <v>4515.2440520635937</v>
      </c>
      <c r="AH19" s="306">
        <v>0.04</v>
      </c>
      <c r="AI19" s="305">
        <v>3240.0170441927394</v>
      </c>
      <c r="AJ19" s="306">
        <v>0</v>
      </c>
      <c r="AK19" s="305">
        <v>4631.0106801524862</v>
      </c>
      <c r="AM19" s="305">
        <v>4563.3241079999998</v>
      </c>
      <c r="AO19" s="305">
        <v>5144.8137938446016</v>
      </c>
    </row>
    <row r="20" spans="1:41" x14ac:dyDescent="0.2">
      <c r="A20" s="293" t="s">
        <v>1468</v>
      </c>
      <c r="B20" s="298">
        <v>8888.9823926143799</v>
      </c>
      <c r="C20" s="298">
        <v>6004.7451026392955</v>
      </c>
      <c r="D20" s="298">
        <v>17283.064253838693</v>
      </c>
      <c r="E20" s="298">
        <v>12711.861348186145</v>
      </c>
      <c r="F20" s="298">
        <v>5036.7759868850553</v>
      </c>
      <c r="G20" s="298">
        <v>8994.5283315938577</v>
      </c>
      <c r="H20" s="298">
        <v>4309.2579340590491</v>
      </c>
      <c r="I20" s="298">
        <v>11927.978280886096</v>
      </c>
      <c r="J20" s="298">
        <v>3194.0888101156916</v>
      </c>
      <c r="K20" s="298">
        <v>5325.7381625441712</v>
      </c>
      <c r="L20" s="298">
        <v>2059.6621955233704</v>
      </c>
      <c r="M20" s="298">
        <v>2314.9991756947716</v>
      </c>
      <c r="N20" s="298">
        <v>2703.1493670886075</v>
      </c>
      <c r="O20" s="298">
        <v>5655.8830845771145</v>
      </c>
      <c r="P20" s="298">
        <v>3266.1991575182819</v>
      </c>
      <c r="Q20" s="298">
        <v>11392.565503620801</v>
      </c>
      <c r="R20" s="298">
        <v>2038.9725833275927</v>
      </c>
      <c r="S20" s="298">
        <v>13027.972565308792</v>
      </c>
      <c r="T20" s="298">
        <v>8702.3639681728582</v>
      </c>
      <c r="U20" s="298">
        <v>10297.002870933366</v>
      </c>
      <c r="V20" s="298">
        <v>5277.86807132373</v>
      </c>
      <c r="W20" s="298">
        <v>9801.7753443373367</v>
      </c>
      <c r="X20" s="298">
        <v>13311.093239168453</v>
      </c>
      <c r="Y20" s="298">
        <v>11154.501686328822</v>
      </c>
      <c r="Z20" s="298">
        <v>5750.315928</v>
      </c>
      <c r="AA20" s="298">
        <v>7359.7472527749742</v>
      </c>
      <c r="AB20" s="299"/>
      <c r="AD20" s="304">
        <v>0.01</v>
      </c>
      <c r="AE20" s="305">
        <v>5277.86807132373</v>
      </c>
      <c r="AF20" s="306">
        <v>0.02</v>
      </c>
      <c r="AG20" s="305">
        <v>9801.7753443373367</v>
      </c>
      <c r="AH20" s="306">
        <v>0.04</v>
      </c>
      <c r="AI20" s="305">
        <v>13311.093239168453</v>
      </c>
      <c r="AJ20" s="306">
        <v>0</v>
      </c>
      <c r="AK20" s="305">
        <v>11154.501686328822</v>
      </c>
      <c r="AM20" s="305">
        <v>5750.315928</v>
      </c>
      <c r="AO20" s="305">
        <v>7359.7472527749742</v>
      </c>
    </row>
    <row r="21" spans="1:41" x14ac:dyDescent="0.2">
      <c r="A21" s="293" t="s">
        <v>1469</v>
      </c>
      <c r="B21" s="298">
        <v>2414.9258523287617</v>
      </c>
      <c r="C21" s="298">
        <v>1177.4010005175087</v>
      </c>
      <c r="D21" s="298">
        <v>759.69513203686574</v>
      </c>
      <c r="E21" s="298">
        <v>4580.8509362832947</v>
      </c>
      <c r="F21" s="298">
        <v>2562.5702389415196</v>
      </c>
      <c r="G21" s="298">
        <v>1560.6177888772925</v>
      </c>
      <c r="H21" s="298">
        <v>1559.0079724332368</v>
      </c>
      <c r="I21" s="298">
        <v>1448.6175173169161</v>
      </c>
      <c r="J21" s="298">
        <v>2449.3530771871629</v>
      </c>
      <c r="K21" s="298">
        <v>654.26758753613876</v>
      </c>
      <c r="L21" s="298">
        <v>363.46979921000656</v>
      </c>
      <c r="M21" s="298">
        <v>443.9724446537918</v>
      </c>
      <c r="N21" s="298">
        <v>473.05113924050625</v>
      </c>
      <c r="O21" s="298">
        <v>332.69900497512441</v>
      </c>
      <c r="P21" s="298">
        <v>833.92318915360408</v>
      </c>
      <c r="Q21" s="298">
        <v>2444.979811279351</v>
      </c>
      <c r="R21" s="298">
        <v>1733.9294409399999</v>
      </c>
      <c r="S21" s="298">
        <v>811.71168631207422</v>
      </c>
      <c r="T21" s="298">
        <v>3063.9129863493681</v>
      </c>
      <c r="U21" s="298">
        <v>3967.4420861280005</v>
      </c>
      <c r="V21" s="298">
        <v>1664.830868135673</v>
      </c>
      <c r="W21" s="298">
        <v>8194.9269272328565</v>
      </c>
      <c r="X21" s="298">
        <v>5649.8319566834707</v>
      </c>
      <c r="Y21" s="298">
        <v>6300.8462619382381</v>
      </c>
      <c r="Z21" s="298">
        <v>2545.4380140000003</v>
      </c>
      <c r="AA21" s="298">
        <v>1387.8380533804234</v>
      </c>
      <c r="AB21" s="299"/>
      <c r="AD21" s="304">
        <v>0.01</v>
      </c>
      <c r="AE21" s="305">
        <v>1664.830868135673</v>
      </c>
      <c r="AF21" s="306">
        <v>0.02</v>
      </c>
      <c r="AG21" s="305">
        <v>8194.9269272328565</v>
      </c>
      <c r="AH21" s="306">
        <v>0.04</v>
      </c>
      <c r="AI21" s="305">
        <v>5649.8319566834707</v>
      </c>
      <c r="AJ21" s="306">
        <v>0</v>
      </c>
      <c r="AK21" s="305">
        <v>6300.8462619382381</v>
      </c>
      <c r="AM21" s="305">
        <v>2545.4380140000003</v>
      </c>
      <c r="AO21" s="305">
        <v>1387.8380533804234</v>
      </c>
    </row>
    <row r="22" spans="1:41" x14ac:dyDescent="0.2">
      <c r="A22" s="293" t="s">
        <v>1473</v>
      </c>
      <c r="B22" s="298">
        <v>17.806763285024147</v>
      </c>
      <c r="C22" s="298">
        <v>15.755294117647054</v>
      </c>
      <c r="D22" s="298">
        <v>6.1093279839518608</v>
      </c>
      <c r="E22" s="298">
        <v>6.5227272727272734</v>
      </c>
      <c r="F22" s="298">
        <v>17.667774086378721</v>
      </c>
      <c r="G22" s="298">
        <v>31.393684210526317</v>
      </c>
      <c r="H22" s="298">
        <v>60.683185840707964</v>
      </c>
      <c r="I22" s="298">
        <v>55.987987987987992</v>
      </c>
      <c r="J22" s="298">
        <v>24.873483535528607</v>
      </c>
      <c r="K22" s="298">
        <v>89.939772727272725</v>
      </c>
      <c r="L22" s="298">
        <v>117.17281105990783</v>
      </c>
      <c r="M22" s="298">
        <v>225.63730569948186</v>
      </c>
      <c r="N22" s="298">
        <v>72.756962025316454</v>
      </c>
      <c r="O22" s="298">
        <v>112</v>
      </c>
      <c r="P22" s="298">
        <v>0.25755980321500788</v>
      </c>
      <c r="Q22" s="298">
        <v>9.4285714285714448</v>
      </c>
      <c r="R22" s="298">
        <v>4.0483383685800618</v>
      </c>
      <c r="S22" s="298">
        <v>16.322580645161281</v>
      </c>
      <c r="T22" s="298">
        <v>5.6240601503759393</v>
      </c>
      <c r="U22" s="298">
        <v>56.332225913621301</v>
      </c>
      <c r="V22" s="298">
        <v>12.034941763726831</v>
      </c>
      <c r="W22" s="298">
        <v>48.844999999999764</v>
      </c>
      <c r="X22" s="298">
        <v>2.9750000000000014</v>
      </c>
      <c r="Y22" s="298">
        <v>26.790000000000077</v>
      </c>
      <c r="Z22" s="298">
        <v>11.117999999999995</v>
      </c>
      <c r="AA22" s="298">
        <v>6.1500000000000057</v>
      </c>
      <c r="AB22" s="299"/>
      <c r="AD22" s="307">
        <v>0</v>
      </c>
      <c r="AE22" s="305">
        <v>12.034941763726831</v>
      </c>
      <c r="AF22" s="308">
        <v>0</v>
      </c>
      <c r="AG22" s="305">
        <v>48.844999999999764</v>
      </c>
      <c r="AH22" s="308">
        <v>0</v>
      </c>
      <c r="AI22" s="305">
        <v>2.9750000000000014</v>
      </c>
      <c r="AJ22" s="308">
        <v>0</v>
      </c>
      <c r="AK22" s="305">
        <v>26.790000000000077</v>
      </c>
      <c r="AM22" s="305">
        <v>11.117999999999995</v>
      </c>
      <c r="AO22" s="305">
        <v>6.1500000000000057</v>
      </c>
    </row>
    <row r="23" spans="1:41" x14ac:dyDescent="0.2">
      <c r="A23" s="293" t="s">
        <v>1467</v>
      </c>
      <c r="B23" s="298">
        <v>25.212560386473406</v>
      </c>
      <c r="C23" s="298">
        <v>456.84705882352955</v>
      </c>
      <c r="D23" s="298">
        <v>506.27351668264498</v>
      </c>
      <c r="E23" s="298">
        <v>101.27727272727269</v>
      </c>
      <c r="F23" s="298">
        <v>1020.4673311184936</v>
      </c>
      <c r="G23" s="298">
        <v>381.14631578947365</v>
      </c>
      <c r="H23" s="298">
        <v>174.90973451327434</v>
      </c>
      <c r="I23" s="298">
        <v>909.95495495495481</v>
      </c>
      <c r="J23" s="298">
        <v>115.45753899480073</v>
      </c>
      <c r="K23" s="298">
        <v>564.98314997104808</v>
      </c>
      <c r="L23" s="298">
        <v>621.06456221198152</v>
      </c>
      <c r="M23" s="298">
        <v>1091.5647668393783</v>
      </c>
      <c r="N23" s="298">
        <v>378.17638853009566</v>
      </c>
      <c r="O23" s="298">
        <v>323.19892473118279</v>
      </c>
      <c r="P23" s="298">
        <v>101.59863032651111</v>
      </c>
      <c r="Q23" s="298">
        <v>0</v>
      </c>
      <c r="R23" s="298">
        <v>31.716012084592148</v>
      </c>
      <c r="S23" s="298">
        <v>79.617671345995078</v>
      </c>
      <c r="T23" s="298">
        <v>105.8796992481203</v>
      </c>
      <c r="U23" s="298">
        <v>332.84053156146166</v>
      </c>
      <c r="V23" s="298">
        <v>386.65915781389987</v>
      </c>
      <c r="W23" s="298">
        <v>535.18286324786254</v>
      </c>
      <c r="X23" s="298">
        <v>145.77294402211453</v>
      </c>
      <c r="Y23" s="298">
        <v>68.012412155139458</v>
      </c>
      <c r="Z23" s="298">
        <v>176.62000400000002</v>
      </c>
      <c r="AA23" s="298">
        <v>127.76544000000005</v>
      </c>
      <c r="AB23" s="299"/>
      <c r="AD23" s="304">
        <v>0</v>
      </c>
      <c r="AE23" s="305">
        <v>386.65915781389987</v>
      </c>
      <c r="AF23" s="306">
        <v>0</v>
      </c>
      <c r="AG23" s="305">
        <v>535.18286324786254</v>
      </c>
      <c r="AH23" s="306">
        <v>0</v>
      </c>
      <c r="AI23" s="305">
        <v>145.77294402211453</v>
      </c>
      <c r="AJ23" s="306">
        <v>0</v>
      </c>
      <c r="AK23" s="305">
        <v>68.012412155139458</v>
      </c>
      <c r="AM23" s="305">
        <v>176.62000400000002</v>
      </c>
      <c r="AO23" s="305">
        <v>127.76544000000005</v>
      </c>
    </row>
    <row r="24" spans="1:41" x14ac:dyDescent="0.2">
      <c r="A24" s="293" t="s">
        <v>1468</v>
      </c>
      <c r="B24" s="298">
        <v>226.91304347826065</v>
      </c>
      <c r="C24" s="298">
        <v>1903.5294117647063</v>
      </c>
      <c r="D24" s="298">
        <v>1506.1637121308688</v>
      </c>
      <c r="E24" s="298">
        <v>708.94090909090892</v>
      </c>
      <c r="F24" s="298">
        <v>1375.4124897684044</v>
      </c>
      <c r="G24" s="298">
        <v>2585.1663157894736</v>
      </c>
      <c r="H24" s="298">
        <v>2560.0424778761062</v>
      </c>
      <c r="I24" s="298">
        <v>2426.5465465465463</v>
      </c>
      <c r="J24" s="298">
        <v>1484.454072790295</v>
      </c>
      <c r="K24" s="298">
        <v>2877.47232194557</v>
      </c>
      <c r="L24" s="298">
        <v>2766.5603225806453</v>
      </c>
      <c r="M24" s="298">
        <v>3389.5958549222801</v>
      </c>
      <c r="N24" s="298">
        <v>4853.2636528028934</v>
      </c>
      <c r="O24" s="298">
        <v>1680.6344086021502</v>
      </c>
      <c r="P24" s="298">
        <v>474.79312606206867</v>
      </c>
      <c r="Q24" s="298">
        <v>152.83673469387759</v>
      </c>
      <c r="R24" s="298">
        <v>158.58006042296074</v>
      </c>
      <c r="S24" s="298">
        <v>557.32369942196544</v>
      </c>
      <c r="T24" s="298">
        <v>571.75037593984973</v>
      </c>
      <c r="U24" s="298">
        <v>532.54485049833863</v>
      </c>
      <c r="V24" s="298">
        <v>272.93587610392933</v>
      </c>
      <c r="W24" s="298">
        <v>940.18611111110988</v>
      </c>
      <c r="X24" s="298">
        <v>484.93799378023431</v>
      </c>
      <c r="Y24" s="298">
        <v>411.31315922393867</v>
      </c>
      <c r="Z24" s="298">
        <v>25.426016000000004</v>
      </c>
      <c r="AA24" s="298">
        <v>559.70640000000026</v>
      </c>
      <c r="AB24" s="299"/>
      <c r="AD24" s="304">
        <v>0</v>
      </c>
      <c r="AE24" s="305">
        <v>272.93587610392933</v>
      </c>
      <c r="AF24" s="306">
        <v>0</v>
      </c>
      <c r="AG24" s="305">
        <v>940.18611111110988</v>
      </c>
      <c r="AH24" s="306">
        <v>0</v>
      </c>
      <c r="AI24" s="305">
        <v>484.93799378023431</v>
      </c>
      <c r="AJ24" s="306">
        <v>0</v>
      </c>
      <c r="AK24" s="305">
        <v>411.31315922393867</v>
      </c>
      <c r="AM24" s="305">
        <v>25.426016000000004</v>
      </c>
      <c r="AO24" s="305">
        <v>559.70640000000026</v>
      </c>
    </row>
    <row r="25" spans="1:41" x14ac:dyDescent="0.2">
      <c r="A25" s="293" t="s">
        <v>1469</v>
      </c>
      <c r="B25" s="298">
        <v>1184.99033816425</v>
      </c>
      <c r="C25" s="298">
        <v>380.70588235294133</v>
      </c>
      <c r="D25" s="298">
        <v>278.45043417545469</v>
      </c>
      <c r="E25" s="298">
        <v>2734.4863636363625</v>
      </c>
      <c r="F25" s="298">
        <v>665.52217246858277</v>
      </c>
      <c r="G25" s="298">
        <v>894.86526315789467</v>
      </c>
      <c r="H25" s="298">
        <v>1661.6424778761061</v>
      </c>
      <c r="I25" s="298">
        <v>1455.9279279279278</v>
      </c>
      <c r="J25" s="298">
        <v>973.14211438474899</v>
      </c>
      <c r="K25" s="298">
        <v>683.23543717429072</v>
      </c>
      <c r="L25" s="298">
        <v>1317.4096774193545</v>
      </c>
      <c r="M25" s="298">
        <v>1005.3886010362695</v>
      </c>
      <c r="N25" s="298">
        <v>945.44097132523905</v>
      </c>
      <c r="O25" s="298">
        <v>1098.8763440860214</v>
      </c>
      <c r="P25" s="298">
        <v>290.82435069431398</v>
      </c>
      <c r="Q25" s="298">
        <v>305.67346938775518</v>
      </c>
      <c r="R25" s="298">
        <v>126.86404833836859</v>
      </c>
      <c r="S25" s="298">
        <v>238.85301403798522</v>
      </c>
      <c r="T25" s="298">
        <v>254.11127819548875</v>
      </c>
      <c r="U25" s="298">
        <v>931.95348837209269</v>
      </c>
      <c r="V25" s="298">
        <v>227.44656341994113</v>
      </c>
      <c r="W25" s="298">
        <v>216.96602564102531</v>
      </c>
      <c r="X25" s="298">
        <v>775.51206219764924</v>
      </c>
      <c r="Y25" s="298">
        <v>205.116798563119</v>
      </c>
      <c r="Z25" s="298">
        <v>251.98998</v>
      </c>
      <c r="AA25" s="298">
        <v>45.128160000000015</v>
      </c>
      <c r="AB25" s="299"/>
      <c r="AD25" s="304">
        <v>0</v>
      </c>
      <c r="AE25" s="305">
        <v>227.44656341994113</v>
      </c>
      <c r="AF25" s="306">
        <v>0</v>
      </c>
      <c r="AG25" s="305">
        <v>216.96602564102531</v>
      </c>
      <c r="AH25" s="306">
        <v>0</v>
      </c>
      <c r="AI25" s="305">
        <v>775.51206219764924</v>
      </c>
      <c r="AJ25" s="306">
        <v>0</v>
      </c>
      <c r="AK25" s="305">
        <v>205.116798563119</v>
      </c>
      <c r="AM25" s="305">
        <v>251.98998</v>
      </c>
      <c r="AO25" s="305">
        <v>45.128160000000015</v>
      </c>
    </row>
    <row r="26" spans="1:41" x14ac:dyDescent="0.2">
      <c r="A26" s="293" t="s">
        <v>1474</v>
      </c>
      <c r="B26" s="298">
        <v>0.93977415307402756</v>
      </c>
      <c r="C26" s="298">
        <v>0.96486825595984937</v>
      </c>
      <c r="D26" s="298">
        <v>4.0928481806775405</v>
      </c>
      <c r="E26" s="298">
        <v>2.5395232120451694</v>
      </c>
      <c r="F26" s="298">
        <v>2.5257214554579672</v>
      </c>
      <c r="G26" s="298">
        <v>2.826850690087829</v>
      </c>
      <c r="H26" s="298">
        <v>3.0313676286072773</v>
      </c>
      <c r="I26" s="298">
        <v>2.4905897114178166</v>
      </c>
      <c r="J26" s="298">
        <v>2.4843161856963611</v>
      </c>
      <c r="K26" s="298">
        <v>2.5069008782936009</v>
      </c>
      <c r="L26" s="298">
        <v>3.2710163111668757</v>
      </c>
      <c r="M26" s="298">
        <v>2.1116687578419069</v>
      </c>
      <c r="N26" s="298">
        <v>2.5144291091593476</v>
      </c>
      <c r="O26" s="298">
        <v>2.5846925972396484</v>
      </c>
      <c r="P26" s="298">
        <v>2.688833124215809</v>
      </c>
      <c r="Q26" s="298">
        <v>2.7791718946047679</v>
      </c>
      <c r="R26" s="298">
        <v>4.658720200752823</v>
      </c>
      <c r="S26" s="298">
        <v>3.0351317440401502</v>
      </c>
      <c r="T26" s="298">
        <v>4.3274780426599744</v>
      </c>
      <c r="U26" s="298">
        <v>3.581932245922208</v>
      </c>
      <c r="V26" s="298">
        <v>3.2478042659974902</v>
      </c>
      <c r="W26" s="298">
        <v>6.1025094102885813</v>
      </c>
      <c r="X26" s="298">
        <v>5.5954479297365118</v>
      </c>
      <c r="Y26" s="298">
        <v>5.9692597239648677</v>
      </c>
      <c r="Z26" s="298">
        <v>5.0721455457967375</v>
      </c>
      <c r="AA26" s="298">
        <v>4.9410288582183179</v>
      </c>
      <c r="AB26" s="299"/>
      <c r="AD26" s="304"/>
      <c r="AE26" s="305">
        <v>3.2478042659974902</v>
      </c>
      <c r="AF26" s="306"/>
      <c r="AG26" s="305">
        <v>6.1025094102885813</v>
      </c>
      <c r="AH26" s="306"/>
      <c r="AI26" s="305">
        <v>5.5954479297365118</v>
      </c>
      <c r="AJ26" s="306"/>
      <c r="AK26" s="305">
        <v>5.9692597239648677</v>
      </c>
      <c r="AM26" s="305">
        <v>5.0721455457967375</v>
      </c>
      <c r="AO26" s="305">
        <v>4.9410288582183179</v>
      </c>
    </row>
    <row r="27" spans="1:41" x14ac:dyDescent="0.2">
      <c r="A27" s="293" t="s">
        <v>1467</v>
      </c>
      <c r="B27" s="298">
        <v>99.146173149309917</v>
      </c>
      <c r="C27" s="298">
        <v>101.79360100376412</v>
      </c>
      <c r="D27" s="298">
        <v>431.79548306148058</v>
      </c>
      <c r="E27" s="298">
        <v>267.91969887076539</v>
      </c>
      <c r="F27" s="298">
        <v>266.46361355081558</v>
      </c>
      <c r="G27" s="298">
        <v>298.23274780426601</v>
      </c>
      <c r="H27" s="298">
        <v>319.80928481806779</v>
      </c>
      <c r="I27" s="298">
        <v>262.75721455457972</v>
      </c>
      <c r="J27" s="298">
        <v>262.09535759096616</v>
      </c>
      <c r="K27" s="298">
        <v>264.4780426599749</v>
      </c>
      <c r="L27" s="298">
        <v>345.09222082810544</v>
      </c>
      <c r="M27" s="298">
        <v>222.78105395232123</v>
      </c>
      <c r="N27" s="298">
        <v>265.27227101631121</v>
      </c>
      <c r="O27" s="298">
        <v>272.68506900878293</v>
      </c>
      <c r="P27" s="298">
        <v>283.67189460476789</v>
      </c>
      <c r="Q27" s="298">
        <v>293.20263488080303</v>
      </c>
      <c r="R27" s="298">
        <v>491.49498117942289</v>
      </c>
      <c r="S27" s="298">
        <v>320.20639899623592</v>
      </c>
      <c r="T27" s="298">
        <v>456.54893350062741</v>
      </c>
      <c r="U27" s="298">
        <v>377.89385194479303</v>
      </c>
      <c r="V27" s="298">
        <v>342.64335006273529</v>
      </c>
      <c r="W27" s="298">
        <v>643.81474278544545</v>
      </c>
      <c r="X27" s="298">
        <v>590.31975658720205</v>
      </c>
      <c r="Y27" s="298">
        <v>629.75690087829366</v>
      </c>
      <c r="Z27" s="298">
        <v>535.11135508155587</v>
      </c>
      <c r="AA27" s="298">
        <v>521.27854454203271</v>
      </c>
      <c r="AB27" s="299"/>
      <c r="AD27" s="304"/>
      <c r="AE27" s="305">
        <v>342.64335006273529</v>
      </c>
      <c r="AF27" s="306"/>
      <c r="AG27" s="305">
        <v>643.81474278544545</v>
      </c>
      <c r="AH27" s="306"/>
      <c r="AI27" s="305">
        <v>590.31975658720205</v>
      </c>
      <c r="AJ27" s="306"/>
      <c r="AK27" s="305">
        <v>629.75690087829366</v>
      </c>
      <c r="AM27" s="305">
        <v>535.11135508155587</v>
      </c>
      <c r="AO27" s="305">
        <v>521.27854454203271</v>
      </c>
    </row>
    <row r="28" spans="1:41" x14ac:dyDescent="0.2">
      <c r="A28" s="293" t="s">
        <v>1468</v>
      </c>
      <c r="B28" s="298">
        <v>518.28544542032625</v>
      </c>
      <c r="C28" s="298">
        <v>532.12484316185703</v>
      </c>
      <c r="D28" s="298">
        <v>2257.2057716436639</v>
      </c>
      <c r="E28" s="298">
        <v>1400.547051442911</v>
      </c>
      <c r="F28" s="298">
        <v>1392.935382685069</v>
      </c>
      <c r="G28" s="298">
        <v>1559.0081555834379</v>
      </c>
      <c r="H28" s="298">
        <v>1671.7992471769135</v>
      </c>
      <c r="I28" s="298">
        <v>1373.560225846926</v>
      </c>
      <c r="J28" s="298">
        <v>1370.1003764115433</v>
      </c>
      <c r="K28" s="298">
        <v>1382.555834378921</v>
      </c>
      <c r="L28" s="298">
        <v>1803.9654956085321</v>
      </c>
      <c r="M28" s="298">
        <v>1164.5853199498119</v>
      </c>
      <c r="N28" s="298">
        <v>1386.7076537013802</v>
      </c>
      <c r="O28" s="298">
        <v>1425.4579673776664</v>
      </c>
      <c r="P28" s="298">
        <v>1482.8914680050189</v>
      </c>
      <c r="Q28" s="298">
        <v>1532.7132998745296</v>
      </c>
      <c r="R28" s="298">
        <v>2569.2841907151819</v>
      </c>
      <c r="S28" s="298">
        <v>1673.8751568381431</v>
      </c>
      <c r="T28" s="298">
        <v>2386.6041405269762</v>
      </c>
      <c r="U28" s="298">
        <v>1975.435633626098</v>
      </c>
      <c r="V28" s="298">
        <v>1791.1640526976162</v>
      </c>
      <c r="W28" s="298">
        <v>3365.5339397741532</v>
      </c>
      <c r="X28" s="298">
        <v>3085.8895332496868</v>
      </c>
      <c r="Y28" s="298">
        <v>3292.046737766625</v>
      </c>
      <c r="Z28" s="298">
        <v>2797.2882685069012</v>
      </c>
      <c r="AA28" s="298">
        <v>2724.9774153074031</v>
      </c>
      <c r="AB28" s="299"/>
      <c r="AD28" s="304"/>
      <c r="AE28" s="305">
        <v>1791.1640526976162</v>
      </c>
      <c r="AF28" s="306"/>
      <c r="AG28" s="305">
        <v>3365.5339397741532</v>
      </c>
      <c r="AH28" s="306"/>
      <c r="AI28" s="305">
        <v>3085.8895332496868</v>
      </c>
      <c r="AJ28" s="306"/>
      <c r="AK28" s="305">
        <v>3292.046737766625</v>
      </c>
      <c r="AM28" s="305">
        <v>2797.2882685069012</v>
      </c>
      <c r="AO28" s="305">
        <v>2724.9774153074031</v>
      </c>
    </row>
    <row r="29" spans="1:41" x14ac:dyDescent="0.2">
      <c r="A29" s="293" t="s">
        <v>1469</v>
      </c>
      <c r="B29" s="298">
        <v>130.62860727728983</v>
      </c>
      <c r="C29" s="298">
        <v>134.11668757841906</v>
      </c>
      <c r="D29" s="298">
        <v>568.90589711417817</v>
      </c>
      <c r="E29" s="298">
        <v>352.9937264742785</v>
      </c>
      <c r="F29" s="298">
        <v>351.07528230865745</v>
      </c>
      <c r="G29" s="298">
        <v>392.93224592220827</v>
      </c>
      <c r="H29" s="298">
        <v>421.36010037641154</v>
      </c>
      <c r="I29" s="298">
        <v>346.19196988707654</v>
      </c>
      <c r="J29" s="298">
        <v>345.31994981179423</v>
      </c>
      <c r="K29" s="298">
        <v>348.45922208281053</v>
      </c>
      <c r="L29" s="298">
        <v>454.67126725219572</v>
      </c>
      <c r="M29" s="298">
        <v>293.5219573400251</v>
      </c>
      <c r="N29" s="298">
        <v>349.50564617314927</v>
      </c>
      <c r="O29" s="298">
        <v>359.27227101631115</v>
      </c>
      <c r="P29" s="298">
        <v>373.74780426599744</v>
      </c>
      <c r="Q29" s="298">
        <v>386.30489335006268</v>
      </c>
      <c r="R29" s="298">
        <v>647.5621079046424</v>
      </c>
      <c r="S29" s="298">
        <v>421.88331242158091</v>
      </c>
      <c r="T29" s="298">
        <v>601.51944792973643</v>
      </c>
      <c r="U29" s="298">
        <v>497.88858218318694</v>
      </c>
      <c r="V29" s="298">
        <v>451.44479297365115</v>
      </c>
      <c r="W29" s="298">
        <v>848.24880803011285</v>
      </c>
      <c r="X29" s="298">
        <v>777.76726223337516</v>
      </c>
      <c r="Y29" s="298">
        <v>829.72710163111662</v>
      </c>
      <c r="Z29" s="298">
        <v>705.02823086574654</v>
      </c>
      <c r="AA29" s="298">
        <v>686.80301129234624</v>
      </c>
      <c r="AB29" s="299"/>
      <c r="AD29" s="304"/>
      <c r="AE29" s="305">
        <v>451.44479297365115</v>
      </c>
      <c r="AF29" s="306"/>
      <c r="AG29" s="305">
        <v>848.24880803011285</v>
      </c>
      <c r="AH29" s="306"/>
      <c r="AI29" s="305">
        <v>777.76726223337516</v>
      </c>
      <c r="AJ29" s="306"/>
      <c r="AK29" s="305">
        <v>829.72710163111662</v>
      </c>
      <c r="AM29" s="305">
        <v>705.02823086574654</v>
      </c>
      <c r="AO29" s="305">
        <v>686.80301129234624</v>
      </c>
    </row>
    <row r="30" spans="1:41" x14ac:dyDescent="0.2">
      <c r="A30" s="293" t="s">
        <v>1475</v>
      </c>
      <c r="B30" s="298">
        <v>29.200302621884362</v>
      </c>
      <c r="C30" s="298">
        <v>39.57186277769835</v>
      </c>
      <c r="D30" s="298">
        <v>28.039909090343215</v>
      </c>
      <c r="E30" s="298">
        <v>5.8585708214423526</v>
      </c>
      <c r="F30" s="298">
        <v>4.5919795247698065</v>
      </c>
      <c r="G30" s="298">
        <v>101.7</v>
      </c>
      <c r="H30" s="298">
        <v>40</v>
      </c>
      <c r="I30" s="298">
        <v>15</v>
      </c>
      <c r="J30" s="298">
        <v>33.056603773584904</v>
      </c>
      <c r="K30" s="298">
        <v>48.3</v>
      </c>
      <c r="L30" s="298">
        <v>180.4</v>
      </c>
      <c r="M30" s="298">
        <v>292</v>
      </c>
      <c r="N30" s="298">
        <v>623</v>
      </c>
      <c r="O30" s="298">
        <v>437</v>
      </c>
      <c r="P30" s="298">
        <v>16.333333333333332</v>
      </c>
      <c r="Q30" s="298">
        <v>0</v>
      </c>
      <c r="R30" s="298">
        <v>189</v>
      </c>
      <c r="S30" s="298">
        <v>0</v>
      </c>
      <c r="T30" s="298">
        <v>38.605162844276883</v>
      </c>
      <c r="U30" s="298">
        <v>113.73231671459757</v>
      </c>
      <c r="V30" s="298">
        <v>250.64546025761859</v>
      </c>
      <c r="W30" s="298">
        <v>271.43285563530617</v>
      </c>
      <c r="X30" s="298">
        <v>159.20751427857931</v>
      </c>
      <c r="Y30" s="298">
        <v>184.69312694845212</v>
      </c>
      <c r="Z30" s="298">
        <v>275.20029402998301</v>
      </c>
      <c r="AA30" s="298">
        <v>262.65694031594126</v>
      </c>
      <c r="AB30" s="299"/>
      <c r="AD30" s="307">
        <v>0.23400000000000001</v>
      </c>
      <c r="AE30" s="305">
        <v>250.64546025761859</v>
      </c>
      <c r="AF30" s="308">
        <v>0.23599999999999999</v>
      </c>
      <c r="AG30" s="305">
        <v>271.43285563530617</v>
      </c>
      <c r="AH30" s="308">
        <v>0.314</v>
      </c>
      <c r="AI30" s="305">
        <v>159.20751427857931</v>
      </c>
      <c r="AJ30" s="308">
        <v>0.42</v>
      </c>
      <c r="AK30" s="305">
        <v>184.69312694845212</v>
      </c>
      <c r="AM30" s="305">
        <v>275.20029402998301</v>
      </c>
      <c r="AO30" s="305">
        <v>262.65694031594126</v>
      </c>
    </row>
    <row r="31" spans="1:41" x14ac:dyDescent="0.2">
      <c r="A31" s="293" t="s">
        <v>1467</v>
      </c>
      <c r="B31" s="298">
        <v>1159.0430607440028</v>
      </c>
      <c r="C31" s="298">
        <v>2066.7819557937592</v>
      </c>
      <c r="D31" s="298">
        <v>2485.7003915412688</v>
      </c>
      <c r="E31" s="298">
        <v>1329.299976004361</v>
      </c>
      <c r="F31" s="298">
        <v>1424.2308029448698</v>
      </c>
      <c r="G31" s="298">
        <v>1538.5707464467791</v>
      </c>
      <c r="H31" s="298">
        <v>1661.5474178039701</v>
      </c>
      <c r="I31" s="298">
        <v>518.82780530626246</v>
      </c>
      <c r="J31" s="298">
        <v>800.69600753984628</v>
      </c>
      <c r="K31" s="298">
        <v>817.78316549564249</v>
      </c>
      <c r="L31" s="298">
        <v>1150.7256836580229</v>
      </c>
      <c r="M31" s="298">
        <v>1381.1207729468601</v>
      </c>
      <c r="N31" s="298">
        <v>793.04476711783786</v>
      </c>
      <c r="O31" s="298">
        <v>1747.123547680548</v>
      </c>
      <c r="P31" s="298">
        <v>2091.0691530691529</v>
      </c>
      <c r="Q31" s="298">
        <v>1396.2575630111683</v>
      </c>
      <c r="R31" s="298">
        <v>2553.1874578040865</v>
      </c>
      <c r="S31" s="298">
        <v>756.58973201028357</v>
      </c>
      <c r="T31" s="298">
        <v>3556.1571193811487</v>
      </c>
      <c r="U31" s="298">
        <v>1426.3601194079467</v>
      </c>
      <c r="V31" s="298">
        <v>1941.8418583730599</v>
      </c>
      <c r="W31" s="298">
        <v>3320.3486324375231</v>
      </c>
      <c r="X31" s="298">
        <v>1496.9714870580667</v>
      </c>
      <c r="Y31" s="298">
        <v>2521.4265019855065</v>
      </c>
      <c r="Z31" s="298">
        <v>1635.3559596975883</v>
      </c>
      <c r="AA31" s="298">
        <v>2716.1162123518002</v>
      </c>
      <c r="AB31" s="299"/>
      <c r="AD31" s="304">
        <v>0.23400000000000001</v>
      </c>
      <c r="AE31" s="305">
        <v>1941.8418583730599</v>
      </c>
      <c r="AF31" s="306">
        <v>0.23599999999999999</v>
      </c>
      <c r="AG31" s="305">
        <v>3320.3486324375231</v>
      </c>
      <c r="AH31" s="306">
        <v>0.314</v>
      </c>
      <c r="AI31" s="305">
        <v>1496.9714870580667</v>
      </c>
      <c r="AJ31" s="306">
        <v>0.42</v>
      </c>
      <c r="AK31" s="305">
        <v>2521.4265019855065</v>
      </c>
      <c r="AM31" s="305">
        <v>1635.3559596975883</v>
      </c>
      <c r="AO31" s="305">
        <v>2716.1162123518002</v>
      </c>
    </row>
    <row r="32" spans="1:41" x14ac:dyDescent="0.2">
      <c r="A32" s="293" t="s">
        <v>1468</v>
      </c>
      <c r="B32" s="298">
        <v>2478.5524020261319</v>
      </c>
      <c r="C32" s="298">
        <v>1268.3633014043739</v>
      </c>
      <c r="D32" s="298">
        <v>1455.2991885401464</v>
      </c>
      <c r="E32" s="298">
        <v>2125.9415806161214</v>
      </c>
      <c r="F32" s="298">
        <v>2146.5508386858655</v>
      </c>
      <c r="G32" s="298">
        <v>1864.1565137332402</v>
      </c>
      <c r="H32" s="298">
        <v>1276.4773912453475</v>
      </c>
      <c r="I32" s="298">
        <v>3250.9207762642804</v>
      </c>
      <c r="J32" s="298">
        <v>1337.678104779902</v>
      </c>
      <c r="K32" s="298">
        <v>1061.8393908235093</v>
      </c>
      <c r="L32" s="298">
        <v>1515.4758791222416</v>
      </c>
      <c r="M32" s="298">
        <v>1460.4053511705686</v>
      </c>
      <c r="N32" s="298">
        <v>1259.7856513730287</v>
      </c>
      <c r="O32" s="298">
        <v>2456.4113600679925</v>
      </c>
      <c r="P32" s="298">
        <v>9208.2522662522661</v>
      </c>
      <c r="Q32" s="298">
        <v>5547.5780524042002</v>
      </c>
      <c r="R32" s="298">
        <v>3156.6587228345788</v>
      </c>
      <c r="S32" s="298">
        <v>3635.0389347652704</v>
      </c>
      <c r="T32" s="298">
        <v>2180.4395749947244</v>
      </c>
      <c r="U32" s="298">
        <v>4738.7022667607625</v>
      </c>
      <c r="V32" s="298">
        <v>3928.5720648994966</v>
      </c>
      <c r="W32" s="298">
        <v>6755.5061036876396</v>
      </c>
      <c r="X32" s="298">
        <v>2986.7423445080162</v>
      </c>
      <c r="Y32" s="298">
        <v>4708.627342991148</v>
      </c>
      <c r="Z32" s="298">
        <v>3653.6580227244776</v>
      </c>
      <c r="AA32" s="298">
        <v>5318.0239693883832</v>
      </c>
      <c r="AB32" s="299"/>
      <c r="AD32" s="304">
        <v>0.23400000000000001</v>
      </c>
      <c r="AE32" s="305">
        <v>3928.5720648994966</v>
      </c>
      <c r="AF32" s="306">
        <v>0.23599999999999999</v>
      </c>
      <c r="AG32" s="305">
        <v>6755.5061036876396</v>
      </c>
      <c r="AH32" s="306">
        <v>0.314</v>
      </c>
      <c r="AI32" s="305">
        <v>2986.7423445080162</v>
      </c>
      <c r="AJ32" s="306">
        <v>0.42</v>
      </c>
      <c r="AK32" s="305">
        <v>4708.627342991148</v>
      </c>
      <c r="AM32" s="305">
        <v>3653.6580227244776</v>
      </c>
      <c r="AO32" s="305">
        <v>5318.0239693883832</v>
      </c>
    </row>
    <row r="33" spans="1:41" x14ac:dyDescent="0.2">
      <c r="A33" s="293" t="s">
        <v>1469</v>
      </c>
      <c r="B33" s="298">
        <v>233.07948743545353</v>
      </c>
      <c r="C33" s="298">
        <v>304.07345037116147</v>
      </c>
      <c r="D33" s="298">
        <v>92.773310318252101</v>
      </c>
      <c r="E33" s="298">
        <v>271.48428012215379</v>
      </c>
      <c r="F33" s="298">
        <v>312.69600958024739</v>
      </c>
      <c r="G33" s="298">
        <v>223.62540352461838</v>
      </c>
      <c r="H33" s="298">
        <v>145.91485870480324</v>
      </c>
      <c r="I33" s="298">
        <v>44.198581560283692</v>
      </c>
      <c r="J33" s="298">
        <v>215.3866025730419</v>
      </c>
      <c r="K33" s="298">
        <v>121.01525923983864</v>
      </c>
      <c r="L33" s="298">
        <v>161.3315520913464</v>
      </c>
      <c r="M33" s="298">
        <v>460.21635079895952</v>
      </c>
      <c r="N33" s="298">
        <v>137.01280603930141</v>
      </c>
      <c r="O33" s="298">
        <v>263.60296481972682</v>
      </c>
      <c r="P33" s="298">
        <v>630.79895104895104</v>
      </c>
      <c r="Q33" s="298">
        <v>438.10641501119966</v>
      </c>
      <c r="R33" s="298">
        <v>1028.9798000361025</v>
      </c>
      <c r="S33" s="298">
        <v>259.11993101926879</v>
      </c>
      <c r="T33" s="298">
        <v>336.25121305659871</v>
      </c>
      <c r="U33" s="298">
        <v>61.834175493983032</v>
      </c>
      <c r="V33" s="298">
        <v>527.33800821712418</v>
      </c>
      <c r="W33" s="298">
        <v>147.57306731299769</v>
      </c>
      <c r="X33" s="298">
        <v>296.95851819712317</v>
      </c>
      <c r="Y33" s="298">
        <v>490.24606634385844</v>
      </c>
      <c r="Z33" s="298">
        <v>336.46659098543614</v>
      </c>
      <c r="AA33" s="298">
        <v>535.6835222399834</v>
      </c>
      <c r="AB33" s="299"/>
      <c r="AD33" s="304">
        <v>0.23400000000000001</v>
      </c>
      <c r="AE33" s="305">
        <v>527.33800821712418</v>
      </c>
      <c r="AF33" s="306">
        <v>0.23599999999999999</v>
      </c>
      <c r="AG33" s="305">
        <v>147.57306731299769</v>
      </c>
      <c r="AH33" s="306">
        <v>0.314</v>
      </c>
      <c r="AI33" s="305">
        <v>296.95851819712317</v>
      </c>
      <c r="AJ33" s="306">
        <v>0.42</v>
      </c>
      <c r="AK33" s="305">
        <v>490.24606634385844</v>
      </c>
      <c r="AM33" s="305">
        <v>336.46659098543614</v>
      </c>
      <c r="AO33" s="305">
        <v>535.6835222399834</v>
      </c>
    </row>
    <row r="34" spans="1:41" x14ac:dyDescent="0.2">
      <c r="A34" s="293" t="s">
        <v>1476</v>
      </c>
      <c r="B34" s="298">
        <v>58.799697378115653</v>
      </c>
      <c r="C34" s="298">
        <v>53.501538958686808</v>
      </c>
      <c r="D34" s="298">
        <v>76.960090909656785</v>
      </c>
      <c r="E34" s="298">
        <v>15.141429178557646</v>
      </c>
      <c r="F34" s="298">
        <v>16.408020475230195</v>
      </c>
      <c r="G34" s="298">
        <v>11.299999999999997</v>
      </c>
      <c r="H34" s="298">
        <v>10</v>
      </c>
      <c r="I34" s="298">
        <v>0</v>
      </c>
      <c r="J34" s="298">
        <v>0</v>
      </c>
      <c r="K34" s="298">
        <v>273.7</v>
      </c>
      <c r="L34" s="298">
        <v>270.60000000000002</v>
      </c>
      <c r="M34" s="298">
        <v>292</v>
      </c>
      <c r="N34" s="298">
        <v>0</v>
      </c>
      <c r="O34" s="298">
        <v>0</v>
      </c>
      <c r="P34" s="298">
        <v>32.666666666666671</v>
      </c>
      <c r="Q34" s="298">
        <v>282</v>
      </c>
      <c r="R34" s="298">
        <v>0</v>
      </c>
      <c r="S34" s="298">
        <v>227</v>
      </c>
      <c r="T34" s="298">
        <v>29.00526756728453</v>
      </c>
      <c r="U34" s="298">
        <v>85.450650490989787</v>
      </c>
      <c r="V34" s="298">
        <v>188.31778196669808</v>
      </c>
      <c r="W34" s="298">
        <v>203.93600296446667</v>
      </c>
      <c r="X34" s="298">
        <v>119.61759024303792</v>
      </c>
      <c r="Y34" s="298">
        <v>138.76572899296744</v>
      </c>
      <c r="Z34" s="298">
        <v>206.76659738836929</v>
      </c>
      <c r="AA34" s="298">
        <v>197.34238301231704</v>
      </c>
      <c r="AB34" s="299"/>
      <c r="AD34" s="307">
        <v>0.73</v>
      </c>
      <c r="AE34" s="305">
        <v>188.31778196669808</v>
      </c>
      <c r="AF34" s="308">
        <v>0.41</v>
      </c>
      <c r="AG34" s="305">
        <v>203.93600296446667</v>
      </c>
      <c r="AH34" s="308">
        <v>0.44</v>
      </c>
      <c r="AI34" s="305">
        <v>119.61759024303792</v>
      </c>
      <c r="AJ34" s="308">
        <v>0.51</v>
      </c>
      <c r="AK34" s="305">
        <v>138.76572899296744</v>
      </c>
      <c r="AM34" s="305">
        <v>206.76659738836929</v>
      </c>
      <c r="AO34" s="305">
        <v>197.34238301231704</v>
      </c>
    </row>
    <row r="35" spans="1:41" x14ac:dyDescent="0.2">
      <c r="A35" s="293" t="s">
        <v>1467</v>
      </c>
      <c r="B35" s="298">
        <v>45.173228723011832</v>
      </c>
      <c r="C35" s="298">
        <v>57.137653234412639</v>
      </c>
      <c r="D35" s="298">
        <v>57.900569961815506</v>
      </c>
      <c r="E35" s="298">
        <v>57.495251950762707</v>
      </c>
      <c r="F35" s="298">
        <v>61.855409339861161</v>
      </c>
      <c r="G35" s="298">
        <v>129.77787368079703</v>
      </c>
      <c r="H35" s="298">
        <v>46.17875293450308</v>
      </c>
      <c r="I35" s="298">
        <v>69.711798364252928</v>
      </c>
      <c r="J35" s="298">
        <v>70.989233412781886</v>
      </c>
      <c r="K35" s="298">
        <v>134.76317940496304</v>
      </c>
      <c r="L35" s="298">
        <v>243.38060288252751</v>
      </c>
      <c r="M35" s="298">
        <v>552.24189068978262</v>
      </c>
      <c r="N35" s="298">
        <v>670.88116928006309</v>
      </c>
      <c r="O35" s="298">
        <v>302.91855311218092</v>
      </c>
      <c r="P35" s="298">
        <v>45.987313982591118</v>
      </c>
      <c r="Q35" s="298">
        <v>207.9053128029089</v>
      </c>
      <c r="R35" s="298">
        <v>706.3097712954152</v>
      </c>
      <c r="S35" s="298">
        <v>112.29058082352326</v>
      </c>
      <c r="T35" s="298">
        <v>138.14256268489564</v>
      </c>
      <c r="U35" s="298">
        <v>236.24249287178083</v>
      </c>
      <c r="V35" s="298">
        <v>416.91313099921342</v>
      </c>
      <c r="W35" s="298">
        <v>498.14726364402469</v>
      </c>
      <c r="X35" s="298">
        <v>274.9699441954624</v>
      </c>
      <c r="Y35" s="298">
        <v>349.77465755730719</v>
      </c>
      <c r="Z35" s="298">
        <v>437.94669021139191</v>
      </c>
      <c r="AA35" s="298">
        <v>463.30710854941549</v>
      </c>
      <c r="AB35" s="299"/>
      <c r="AD35" s="304">
        <v>0.73</v>
      </c>
      <c r="AE35" s="305">
        <v>416.91313099921342</v>
      </c>
      <c r="AF35" s="306">
        <v>0.41</v>
      </c>
      <c r="AG35" s="305">
        <v>498.14726364402469</v>
      </c>
      <c r="AH35" s="306">
        <v>0.44</v>
      </c>
      <c r="AI35" s="305">
        <v>274.9699441954624</v>
      </c>
      <c r="AJ35" s="306">
        <v>0.51</v>
      </c>
      <c r="AK35" s="305">
        <v>349.77465755730719</v>
      </c>
      <c r="AM35" s="305">
        <v>437.94669021139191</v>
      </c>
      <c r="AO35" s="305">
        <v>463.30710854941549</v>
      </c>
    </row>
    <row r="36" spans="1:41" x14ac:dyDescent="0.2">
      <c r="A36" s="293" t="s">
        <v>1468</v>
      </c>
      <c r="B36" s="298">
        <v>1264.8701664038376</v>
      </c>
      <c r="C36" s="298">
        <v>804.33081989360585</v>
      </c>
      <c r="D36" s="298">
        <v>1342.3902895739698</v>
      </c>
      <c r="E36" s="298">
        <v>1206.2036459679582</v>
      </c>
      <c r="F36" s="298">
        <v>1419.8358396381973</v>
      </c>
      <c r="G36" s="298">
        <v>1466.6611294615911</v>
      </c>
      <c r="H36" s="298">
        <v>1000.4720176497726</v>
      </c>
      <c r="I36" s="298">
        <v>983.16774698607628</v>
      </c>
      <c r="J36" s="298">
        <v>686.70111969726304</v>
      </c>
      <c r="K36" s="298">
        <v>1234.9686814626693</v>
      </c>
      <c r="L36" s="298">
        <v>2110.1974021197884</v>
      </c>
      <c r="M36" s="298">
        <v>3363.8374360941266</v>
      </c>
      <c r="N36" s="298">
        <v>3610.10792686079</v>
      </c>
      <c r="O36" s="298">
        <v>5201.7357727696872</v>
      </c>
      <c r="P36" s="298">
        <v>2512.2256582273021</v>
      </c>
      <c r="Q36" s="298">
        <v>2968.7305286134015</v>
      </c>
      <c r="R36" s="298">
        <v>1245.781486053249</v>
      </c>
      <c r="S36" s="298">
        <v>2622.6102775557802</v>
      </c>
      <c r="T36" s="298">
        <v>2119.3132129348319</v>
      </c>
      <c r="U36" s="298">
        <v>2569.6399399141974</v>
      </c>
      <c r="V36" s="298">
        <v>3431.0262784247161</v>
      </c>
      <c r="W36" s="298">
        <v>4719.5923634908941</v>
      </c>
      <c r="X36" s="298">
        <v>2397.7889995168921</v>
      </c>
      <c r="Y36" s="298">
        <v>3444.1476827578649</v>
      </c>
      <c r="Z36" s="298">
        <v>3340.8640546729403</v>
      </c>
      <c r="AA36" s="298">
        <v>4163.8611989003393</v>
      </c>
      <c r="AB36" s="299"/>
      <c r="AD36" s="304">
        <v>0.73</v>
      </c>
      <c r="AE36" s="305">
        <v>3431.0262784247161</v>
      </c>
      <c r="AF36" s="306">
        <v>0.41</v>
      </c>
      <c r="AG36" s="305">
        <v>4719.5923634908941</v>
      </c>
      <c r="AH36" s="306">
        <v>0.44</v>
      </c>
      <c r="AI36" s="305">
        <v>2397.7889995168921</v>
      </c>
      <c r="AJ36" s="306">
        <v>0.51</v>
      </c>
      <c r="AK36" s="305">
        <v>3444.1476827578649</v>
      </c>
      <c r="AM36" s="305">
        <v>3340.8640546729403</v>
      </c>
      <c r="AO36" s="305">
        <v>4163.8611989003393</v>
      </c>
    </row>
    <row r="37" spans="1:41" x14ac:dyDescent="0.2">
      <c r="A37" s="293" t="s">
        <v>1469</v>
      </c>
      <c r="B37" s="298">
        <v>540.28165466756263</v>
      </c>
      <c r="C37" s="298">
        <v>438.23941756630131</v>
      </c>
      <c r="D37" s="298">
        <v>374.93625006454755</v>
      </c>
      <c r="E37" s="298">
        <v>474.57526533864319</v>
      </c>
      <c r="F37" s="298">
        <v>493.83109981095913</v>
      </c>
      <c r="G37" s="298">
        <v>412.20833315297426</v>
      </c>
      <c r="H37" s="298">
        <v>468.40956166160322</v>
      </c>
      <c r="I37" s="298">
        <v>326.17329151884388</v>
      </c>
      <c r="J37" s="298">
        <v>227.49232822357962</v>
      </c>
      <c r="K37" s="298">
        <v>280.63032357337732</v>
      </c>
      <c r="L37" s="298">
        <v>613.88888012607276</v>
      </c>
      <c r="M37" s="298">
        <v>312.17819829970301</v>
      </c>
      <c r="N37" s="298">
        <v>1108.1676793289791</v>
      </c>
      <c r="O37" s="298">
        <v>477.20780154986392</v>
      </c>
      <c r="P37" s="298">
        <v>1552.6666574197368</v>
      </c>
      <c r="Q37" s="298">
        <v>438.42212815712099</v>
      </c>
      <c r="R37" s="298">
        <v>808.08276197656733</v>
      </c>
      <c r="S37" s="298">
        <v>637.35054382587361</v>
      </c>
      <c r="T37" s="298">
        <v>704.69631694780071</v>
      </c>
      <c r="U37" s="298">
        <v>753.22100555133068</v>
      </c>
      <c r="V37" s="298">
        <v>856.30865908639009</v>
      </c>
      <c r="W37" s="298">
        <v>1288.8325694269204</v>
      </c>
      <c r="X37" s="298">
        <v>622.56870652443922</v>
      </c>
      <c r="Y37" s="298">
        <v>960.7777483643157</v>
      </c>
      <c r="Z37" s="298">
        <v>786.70868170816493</v>
      </c>
      <c r="AA37" s="298">
        <v>1102.0079885700779</v>
      </c>
      <c r="AB37" s="299"/>
      <c r="AD37" s="304">
        <v>0.73</v>
      </c>
      <c r="AE37" s="305">
        <v>856.30865908639009</v>
      </c>
      <c r="AF37" s="306">
        <v>0.41</v>
      </c>
      <c r="AG37" s="305">
        <v>1288.8325694269204</v>
      </c>
      <c r="AH37" s="306">
        <v>0.44</v>
      </c>
      <c r="AI37" s="305">
        <v>622.56870652443922</v>
      </c>
      <c r="AJ37" s="306">
        <v>0.51</v>
      </c>
      <c r="AK37" s="305">
        <v>960.7777483643157</v>
      </c>
      <c r="AM37" s="305">
        <v>786.70868170816493</v>
      </c>
      <c r="AO37" s="305">
        <v>1102.0079885700779</v>
      </c>
    </row>
    <row r="38" spans="1:41" x14ac:dyDescent="0.2">
      <c r="A38" s="293" t="s">
        <v>1477</v>
      </c>
      <c r="B38" s="298">
        <v>39.660138248847886</v>
      </c>
      <c r="C38" s="298">
        <v>38.387096774193537</v>
      </c>
      <c r="D38" s="298">
        <v>139.93663594470036</v>
      </c>
      <c r="E38" s="298">
        <v>129.75230414746534</v>
      </c>
      <c r="F38" s="298">
        <v>131.22119815668179</v>
      </c>
      <c r="G38" s="298">
        <v>70.311059907834078</v>
      </c>
      <c r="H38" s="298">
        <v>82.160138248847829</v>
      </c>
      <c r="I38" s="298">
        <v>85.881336405529851</v>
      </c>
      <c r="J38" s="298">
        <v>160.20737327188931</v>
      </c>
      <c r="K38" s="298">
        <v>76.970046082949239</v>
      </c>
      <c r="L38" s="298">
        <v>90.875576036866278</v>
      </c>
      <c r="M38" s="298">
        <v>93.421658986175089</v>
      </c>
      <c r="N38" s="298">
        <v>86.958525345622093</v>
      </c>
      <c r="O38" s="298">
        <v>121.82027649769566</v>
      </c>
      <c r="P38" s="298">
        <v>113.20276497695841</v>
      </c>
      <c r="Q38" s="298">
        <v>150.80645161290317</v>
      </c>
      <c r="R38" s="298">
        <v>107.52304147465429</v>
      </c>
      <c r="S38" s="298">
        <v>161.28456221198144</v>
      </c>
      <c r="T38" s="298">
        <v>132.10253456221176</v>
      </c>
      <c r="U38" s="298">
        <v>155.50691244239624</v>
      </c>
      <c r="V38" s="298">
        <v>96.751152073732555</v>
      </c>
      <c r="W38" s="298">
        <v>147.47695852534548</v>
      </c>
      <c r="X38" s="298">
        <v>94.302995391705053</v>
      </c>
      <c r="Y38" s="298">
        <v>122.7995391705067</v>
      </c>
      <c r="Z38" s="298">
        <v>76.872119815668157</v>
      </c>
      <c r="AA38" s="298">
        <v>176.26728110599061</v>
      </c>
      <c r="AB38" s="299"/>
      <c r="AD38" s="307">
        <v>0</v>
      </c>
      <c r="AE38" s="305">
        <v>96.751152073732555</v>
      </c>
      <c r="AF38" s="308">
        <v>0</v>
      </c>
      <c r="AG38" s="305">
        <v>147.47695852534548</v>
      </c>
      <c r="AH38" s="308">
        <v>0</v>
      </c>
      <c r="AI38" s="305">
        <v>94.302995391705053</v>
      </c>
      <c r="AJ38" s="308">
        <v>0.06</v>
      </c>
      <c r="AK38" s="305">
        <v>122.7995391705067</v>
      </c>
      <c r="AM38" s="305">
        <v>76.872119815668157</v>
      </c>
      <c r="AO38" s="305">
        <v>176.26728110599061</v>
      </c>
    </row>
    <row r="39" spans="1:41" x14ac:dyDescent="0.2">
      <c r="A39" s="293" t="s">
        <v>1467</v>
      </c>
      <c r="B39" s="298">
        <v>98.450460829493082</v>
      </c>
      <c r="C39" s="298">
        <v>95.290322580645153</v>
      </c>
      <c r="D39" s="298">
        <v>347.37211981566816</v>
      </c>
      <c r="E39" s="298">
        <v>322.09101382488478</v>
      </c>
      <c r="F39" s="298">
        <v>325.73732718894007</v>
      </c>
      <c r="G39" s="298">
        <v>174.53686635944698</v>
      </c>
      <c r="H39" s="298">
        <v>203.95046082949307</v>
      </c>
      <c r="I39" s="298">
        <v>213.18778801843317</v>
      </c>
      <c r="J39" s="298">
        <v>397.69124423963132</v>
      </c>
      <c r="K39" s="298">
        <v>191.06682027649768</v>
      </c>
      <c r="L39" s="298">
        <v>225.58525345622118</v>
      </c>
      <c r="M39" s="298">
        <v>231.90552995391704</v>
      </c>
      <c r="N39" s="298">
        <v>215.86175115207371</v>
      </c>
      <c r="O39" s="298">
        <v>302.40092165898614</v>
      </c>
      <c r="P39" s="298">
        <v>281.00921658986169</v>
      </c>
      <c r="Q39" s="298">
        <v>374.35483870967738</v>
      </c>
      <c r="R39" s="298">
        <v>266.91013824884789</v>
      </c>
      <c r="S39" s="298">
        <v>400.36520737327186</v>
      </c>
      <c r="T39" s="298">
        <v>327.92511520737321</v>
      </c>
      <c r="U39" s="298">
        <v>386.02304147465435</v>
      </c>
      <c r="V39" s="298">
        <v>240.17050691244236</v>
      </c>
      <c r="W39" s="298">
        <v>366.08986175115206</v>
      </c>
      <c r="X39" s="298">
        <v>234.09331797235021</v>
      </c>
      <c r="Y39" s="298">
        <v>304.83179723502303</v>
      </c>
      <c r="Z39" s="298">
        <v>190.82373271889398</v>
      </c>
      <c r="AA39" s="298">
        <v>437.5576036866359</v>
      </c>
      <c r="AB39" s="299"/>
      <c r="AD39" s="304">
        <v>0</v>
      </c>
      <c r="AE39" s="305">
        <v>240.17050691244236</v>
      </c>
      <c r="AF39" s="306">
        <v>0</v>
      </c>
      <c r="AG39" s="305">
        <v>366.08986175115206</v>
      </c>
      <c r="AH39" s="306">
        <v>0</v>
      </c>
      <c r="AI39" s="305">
        <v>234.09331797235021</v>
      </c>
      <c r="AJ39" s="306">
        <v>0.06</v>
      </c>
      <c r="AK39" s="305">
        <v>304.83179723502303</v>
      </c>
      <c r="AM39" s="305">
        <v>190.82373271889398</v>
      </c>
      <c r="AO39" s="305">
        <v>437.5576036866359</v>
      </c>
    </row>
    <row r="40" spans="1:41" x14ac:dyDescent="0.2">
      <c r="A40" s="293" t="s">
        <v>1468</v>
      </c>
      <c r="B40" s="298">
        <v>284.61981566820276</v>
      </c>
      <c r="C40" s="298">
        <v>275.48387096774195</v>
      </c>
      <c r="D40" s="298">
        <v>1004.2511520737328</v>
      </c>
      <c r="E40" s="298">
        <v>931.16359447004606</v>
      </c>
      <c r="F40" s="298">
        <v>941.70506912442397</v>
      </c>
      <c r="G40" s="298">
        <v>504.58525345622121</v>
      </c>
      <c r="H40" s="298">
        <v>589.61981566820282</v>
      </c>
      <c r="I40" s="298">
        <v>616.32488479262679</v>
      </c>
      <c r="J40" s="298">
        <v>1149.7235023041476</v>
      </c>
      <c r="K40" s="298">
        <v>552.37327188940094</v>
      </c>
      <c r="L40" s="298">
        <v>652.16589861751152</v>
      </c>
      <c r="M40" s="298">
        <v>670.43778801843314</v>
      </c>
      <c r="N40" s="298">
        <v>624.05529953917051</v>
      </c>
      <c r="O40" s="298">
        <v>874.23963133640552</v>
      </c>
      <c r="P40" s="298">
        <v>812.39631336405535</v>
      </c>
      <c r="Q40" s="298">
        <v>1082.258064516129</v>
      </c>
      <c r="R40" s="298">
        <v>771.63594470046087</v>
      </c>
      <c r="S40" s="298">
        <v>1157.4539170506912</v>
      </c>
      <c r="T40" s="298">
        <v>948.02995391705076</v>
      </c>
      <c r="U40" s="298">
        <v>1115.9907834101382</v>
      </c>
      <c r="V40" s="298">
        <v>694.33179723502303</v>
      </c>
      <c r="W40" s="298">
        <v>1058.3640552995391</v>
      </c>
      <c r="X40" s="298">
        <v>676.76267281105993</v>
      </c>
      <c r="Y40" s="298">
        <v>881.26728110599083</v>
      </c>
      <c r="Z40" s="298">
        <v>551.67050691244242</v>
      </c>
      <c r="AA40" s="298">
        <v>1264.9769585253457</v>
      </c>
      <c r="AB40" s="299"/>
      <c r="AD40" s="304">
        <v>0</v>
      </c>
      <c r="AE40" s="305">
        <v>694.33179723502303</v>
      </c>
      <c r="AF40" s="306">
        <v>0</v>
      </c>
      <c r="AG40" s="305">
        <v>1058.3640552995391</v>
      </c>
      <c r="AH40" s="306">
        <v>0</v>
      </c>
      <c r="AI40" s="305">
        <v>676.76267281105993</v>
      </c>
      <c r="AJ40" s="306">
        <v>0.06</v>
      </c>
      <c r="AK40" s="305">
        <v>881.26728110599083</v>
      </c>
      <c r="AM40" s="305">
        <v>551.67050691244242</v>
      </c>
      <c r="AO40" s="305">
        <v>1264.9769585253457</v>
      </c>
    </row>
    <row r="41" spans="1:41" x14ac:dyDescent="0.2">
      <c r="A41" s="293" t="s">
        <v>1469</v>
      </c>
      <c r="B41" s="298">
        <v>21.929723502304146</v>
      </c>
      <c r="C41" s="298">
        <v>21.2258064516129</v>
      </c>
      <c r="D41" s="298">
        <v>77.376728110599075</v>
      </c>
      <c r="E41" s="298">
        <v>71.74539170506911</v>
      </c>
      <c r="F41" s="298">
        <v>72.557603686635943</v>
      </c>
      <c r="G41" s="298">
        <v>38.877880184331794</v>
      </c>
      <c r="H41" s="298">
        <v>45.429723502304142</v>
      </c>
      <c r="I41" s="298">
        <v>47.487327188940085</v>
      </c>
      <c r="J41" s="298">
        <v>88.585253456221196</v>
      </c>
      <c r="K41" s="298">
        <v>42.559907834101381</v>
      </c>
      <c r="L41" s="298">
        <v>50.248847926267274</v>
      </c>
      <c r="M41" s="298">
        <v>51.656682027649765</v>
      </c>
      <c r="N41" s="298">
        <v>48.082949308755758</v>
      </c>
      <c r="O41" s="298">
        <v>67.359447004608285</v>
      </c>
      <c r="P41" s="298">
        <v>62.59447004608294</v>
      </c>
      <c r="Q41" s="298">
        <v>83.387096774193537</v>
      </c>
      <c r="R41" s="298">
        <v>59.453917050691238</v>
      </c>
      <c r="S41" s="298">
        <v>89.180875576036854</v>
      </c>
      <c r="T41" s="298">
        <v>73.044930875576028</v>
      </c>
      <c r="U41" s="298">
        <v>85.986175115207359</v>
      </c>
      <c r="V41" s="298">
        <v>53.497695852534555</v>
      </c>
      <c r="W41" s="298">
        <v>81.546082949308754</v>
      </c>
      <c r="X41" s="298">
        <v>52.144009216589858</v>
      </c>
      <c r="Y41" s="298">
        <v>67.900921658986164</v>
      </c>
      <c r="Z41" s="298">
        <v>42.505760368663587</v>
      </c>
      <c r="AA41" s="298">
        <v>97.46543778801842</v>
      </c>
      <c r="AB41" s="299"/>
      <c r="AD41" s="304">
        <v>0</v>
      </c>
      <c r="AE41" s="305">
        <v>53.497695852534555</v>
      </c>
      <c r="AF41" s="306">
        <v>0</v>
      </c>
      <c r="AG41" s="305">
        <v>81.546082949308754</v>
      </c>
      <c r="AH41" s="306">
        <v>0</v>
      </c>
      <c r="AI41" s="305">
        <v>52.144009216589858</v>
      </c>
      <c r="AJ41" s="306">
        <v>0.06</v>
      </c>
      <c r="AK41" s="305">
        <v>67.900921658986164</v>
      </c>
      <c r="AM41" s="305">
        <v>42.505760368663587</v>
      </c>
      <c r="AO41" s="305">
        <v>97.46543778801842</v>
      </c>
    </row>
    <row r="42" spans="1:41" x14ac:dyDescent="0.2">
      <c r="A42" s="293" t="s">
        <v>1478</v>
      </c>
      <c r="B42" s="298">
        <v>5.6795531458260502</v>
      </c>
      <c r="C42" s="298">
        <v>10.198092665157274</v>
      </c>
      <c r="D42" s="298">
        <v>6.3541961990595315</v>
      </c>
      <c r="E42" s="298">
        <v>0</v>
      </c>
      <c r="F42" s="298">
        <v>0</v>
      </c>
      <c r="G42" s="298">
        <v>140.13997147500746</v>
      </c>
      <c r="H42" s="298">
        <v>5.2681785277451878</v>
      </c>
      <c r="I42" s="298">
        <v>108.04701612856623</v>
      </c>
      <c r="J42" s="298">
        <v>119.07173827355143</v>
      </c>
      <c r="K42" s="298">
        <v>15.204727275701853</v>
      </c>
      <c r="L42" s="298">
        <v>0</v>
      </c>
      <c r="M42" s="298">
        <v>0</v>
      </c>
      <c r="N42" s="298">
        <v>62.542126144857349</v>
      </c>
      <c r="O42" s="298">
        <v>204.47960262306884</v>
      </c>
      <c r="P42" s="298">
        <v>29.707179304963862</v>
      </c>
      <c r="Q42" s="298">
        <v>103.97347706461115</v>
      </c>
      <c r="R42" s="298">
        <v>76.185915862546068</v>
      </c>
      <c r="S42" s="298">
        <v>72.511042352284221</v>
      </c>
      <c r="T42" s="298">
        <v>83.718496094275693</v>
      </c>
      <c r="U42" s="298">
        <v>83.828321707592778</v>
      </c>
      <c r="V42" s="298">
        <v>169.1000657616386</v>
      </c>
      <c r="W42" s="298">
        <v>102.62419095814418</v>
      </c>
      <c r="X42" s="298">
        <v>114.62656155636775</v>
      </c>
      <c r="Y42" s="298">
        <v>89.790283573377039</v>
      </c>
      <c r="Z42" s="298">
        <v>95.093291759258804</v>
      </c>
      <c r="AA42" s="298">
        <v>56.5131227383023</v>
      </c>
      <c r="AB42" s="299"/>
      <c r="AD42" s="307">
        <v>0.11</v>
      </c>
      <c r="AE42" s="305">
        <v>169.1000657616386</v>
      </c>
      <c r="AF42" s="308">
        <v>0.14000000000000001</v>
      </c>
      <c r="AG42" s="305">
        <v>102.62419095814418</v>
      </c>
      <c r="AH42" s="308">
        <v>0.13</v>
      </c>
      <c r="AI42" s="305">
        <v>114.62656155636775</v>
      </c>
      <c r="AJ42" s="308">
        <v>0.12</v>
      </c>
      <c r="AK42" s="305">
        <v>89.790283573377039</v>
      </c>
      <c r="AM42" s="305">
        <v>95.093291759258804</v>
      </c>
      <c r="AO42" s="305">
        <v>56.5131227383023</v>
      </c>
    </row>
    <row r="43" spans="1:41" x14ac:dyDescent="0.2">
      <c r="A43" s="293" t="s">
        <v>1467</v>
      </c>
      <c r="B43" s="298">
        <v>147.83413899843288</v>
      </c>
      <c r="C43" s="298">
        <v>340.37156677564963</v>
      </c>
      <c r="D43" s="298">
        <v>372.39844247031385</v>
      </c>
      <c r="E43" s="298">
        <v>199.95726262073993</v>
      </c>
      <c r="F43" s="298">
        <v>38.0846183254747</v>
      </c>
      <c r="G43" s="298">
        <v>837.89995943225574</v>
      </c>
      <c r="H43" s="298">
        <v>1039.3583017487479</v>
      </c>
      <c r="I43" s="298">
        <v>999.43489918923763</v>
      </c>
      <c r="J43" s="298">
        <v>1309.7891210090656</v>
      </c>
      <c r="K43" s="298">
        <v>848.65591661260498</v>
      </c>
      <c r="L43" s="298">
        <v>1806.0666392556382</v>
      </c>
      <c r="M43" s="298">
        <v>942.97621651175507</v>
      </c>
      <c r="N43" s="298">
        <v>7646.7094065197161</v>
      </c>
      <c r="O43" s="298">
        <v>5333.6620173411002</v>
      </c>
      <c r="P43" s="298">
        <v>5066.2144120411258</v>
      </c>
      <c r="Q43" s="298">
        <v>2698.7335185782508</v>
      </c>
      <c r="R43" s="298">
        <v>13008.745133529741</v>
      </c>
      <c r="S43" s="298">
        <v>1551.7363063388823</v>
      </c>
      <c r="T43" s="298">
        <v>2173.4114019240737</v>
      </c>
      <c r="U43" s="298">
        <v>2175.8462637337552</v>
      </c>
      <c r="V43" s="298">
        <v>4389.1579694034081</v>
      </c>
      <c r="W43" s="298">
        <v>2663.7114750294763</v>
      </c>
      <c r="X43" s="298">
        <v>2975.2447693877625</v>
      </c>
      <c r="Y43" s="298">
        <v>2330.5948282515965</v>
      </c>
      <c r="Z43" s="298">
        <v>2468.2396040595709</v>
      </c>
      <c r="AA43" s="298">
        <v>1466.8534984033288</v>
      </c>
      <c r="AB43" s="299"/>
      <c r="AD43" s="304">
        <v>0.11</v>
      </c>
      <c r="AE43" s="305">
        <v>4389.1579694034081</v>
      </c>
      <c r="AF43" s="306">
        <v>0.14000000000000001</v>
      </c>
      <c r="AG43" s="305">
        <v>2663.7114750294763</v>
      </c>
      <c r="AH43" s="306">
        <v>0.13</v>
      </c>
      <c r="AI43" s="305">
        <v>2975.2447693877625</v>
      </c>
      <c r="AJ43" s="306">
        <v>0.12</v>
      </c>
      <c r="AK43" s="305">
        <v>2330.5948282515965</v>
      </c>
      <c r="AM43" s="305">
        <v>2468.2396040595709</v>
      </c>
      <c r="AO43" s="305">
        <v>1466.8534984033288</v>
      </c>
    </row>
    <row r="44" spans="1:41" x14ac:dyDescent="0.2">
      <c r="A44" s="293" t="s">
        <v>1468</v>
      </c>
      <c r="B44" s="298">
        <v>182.12888613542424</v>
      </c>
      <c r="C44" s="298">
        <v>419.33138549056918</v>
      </c>
      <c r="D44" s="298">
        <v>458.78789557805794</v>
      </c>
      <c r="E44" s="298">
        <v>5056.0622119815662</v>
      </c>
      <c r="F44" s="298">
        <v>159.95539696699373</v>
      </c>
      <c r="G44" s="298">
        <v>283.23378910386106</v>
      </c>
      <c r="H44" s="298">
        <v>944.39155336561362</v>
      </c>
      <c r="I44" s="298">
        <v>2611.1362231070175</v>
      </c>
      <c r="J44" s="298">
        <v>1627.3137564052029</v>
      </c>
      <c r="K44" s="298">
        <v>2039.8416308941528</v>
      </c>
      <c r="L44" s="298">
        <v>1607.839812995873</v>
      </c>
      <c r="M44" s="298">
        <v>3481.758337889557</v>
      </c>
      <c r="N44" s="298">
        <v>1295.4129422229125</v>
      </c>
      <c r="O44" s="298">
        <v>6570.9715551659674</v>
      </c>
      <c r="P44" s="298">
        <v>4231.7790971167042</v>
      </c>
      <c r="Q44" s="298">
        <v>3324.7890713538191</v>
      </c>
      <c r="R44" s="298">
        <v>1961.7873334605615</v>
      </c>
      <c r="S44" s="298">
        <v>5989.4120982986769</v>
      </c>
      <c r="T44" s="298">
        <v>2677.6020777626914</v>
      </c>
      <c r="U44" s="298">
        <v>2680.6017818384571</v>
      </c>
      <c r="V44" s="298">
        <v>5407.3602853555858</v>
      </c>
      <c r="W44" s="298">
        <v>3281.6425706541922</v>
      </c>
      <c r="X44" s="298">
        <v>3665.44574548227</v>
      </c>
      <c r="Y44" s="298">
        <v>2871.2491105112281</v>
      </c>
      <c r="Z44" s="298">
        <v>3040.8248923306924</v>
      </c>
      <c r="AA44" s="298">
        <v>1807.1359944192632</v>
      </c>
      <c r="AB44" s="299"/>
      <c r="AD44" s="304">
        <v>0.11</v>
      </c>
      <c r="AE44" s="305">
        <v>5407.3602853555858</v>
      </c>
      <c r="AF44" s="306">
        <v>0.14000000000000001</v>
      </c>
      <c r="AG44" s="305">
        <v>3281.6425706541922</v>
      </c>
      <c r="AH44" s="306">
        <v>0.13</v>
      </c>
      <c r="AI44" s="305">
        <v>3665.44574548227</v>
      </c>
      <c r="AJ44" s="306">
        <v>0.12</v>
      </c>
      <c r="AK44" s="305">
        <v>2871.2491105112281</v>
      </c>
      <c r="AM44" s="305">
        <v>3040.8248923306924</v>
      </c>
      <c r="AO44" s="305">
        <v>1807.1359944192632</v>
      </c>
    </row>
    <row r="45" spans="1:41" x14ac:dyDescent="0.2">
      <c r="A45" s="293" t="s">
        <v>1469</v>
      </c>
      <c r="B45" s="298">
        <v>25.60439508593425</v>
      </c>
      <c r="C45" s="298">
        <v>58.951255310754526</v>
      </c>
      <c r="D45" s="298">
        <v>64.498206672665461</v>
      </c>
      <c r="E45" s="298">
        <v>57.130646463068551</v>
      </c>
      <c r="F45" s="298">
        <v>236.12463361794315</v>
      </c>
      <c r="G45" s="298">
        <v>29.503519698318861</v>
      </c>
      <c r="H45" s="298">
        <v>58.035235123026531</v>
      </c>
      <c r="I45" s="298">
        <v>54.023508064283114</v>
      </c>
      <c r="J45" s="298">
        <v>357.2152148206543</v>
      </c>
      <c r="K45" s="298">
        <v>122.69724095603927</v>
      </c>
      <c r="L45" s="298">
        <v>88.100811671006753</v>
      </c>
      <c r="M45" s="298">
        <v>72.53663203936577</v>
      </c>
      <c r="N45" s="298">
        <v>251.53649363551693</v>
      </c>
      <c r="O45" s="298">
        <v>923.7730234170765</v>
      </c>
      <c r="P45" s="298">
        <v>521.52207182776283</v>
      </c>
      <c r="Q45" s="298">
        <v>467.41192331808776</v>
      </c>
      <c r="R45" s="298">
        <v>419.02253724400339</v>
      </c>
      <c r="S45" s="298">
        <v>58.008833881827378</v>
      </c>
      <c r="T45" s="298">
        <v>376.42783051435867</v>
      </c>
      <c r="U45" s="298">
        <v>376.84954071050896</v>
      </c>
      <c r="V45" s="298">
        <v>760.18797487888185</v>
      </c>
      <c r="W45" s="298">
        <v>461.34621856399758</v>
      </c>
      <c r="X45" s="298">
        <v>515.30277829514853</v>
      </c>
      <c r="Y45" s="298">
        <v>403.65149194951204</v>
      </c>
      <c r="Z45" s="298">
        <v>427.49112226209894</v>
      </c>
      <c r="AA45" s="298">
        <v>254.05428516549753</v>
      </c>
      <c r="AB45" s="299"/>
      <c r="AD45" s="304">
        <v>0.11</v>
      </c>
      <c r="AE45" s="305">
        <v>760.18797487888185</v>
      </c>
      <c r="AF45" s="306">
        <v>0.14000000000000001</v>
      </c>
      <c r="AG45" s="305">
        <v>461.34621856399758</v>
      </c>
      <c r="AH45" s="306">
        <v>0.13</v>
      </c>
      <c r="AI45" s="305">
        <v>515.30277829514853</v>
      </c>
      <c r="AJ45" s="306">
        <v>0.12</v>
      </c>
      <c r="AK45" s="305">
        <v>403.65149194951204</v>
      </c>
      <c r="AM45" s="305">
        <v>427.49112226209894</v>
      </c>
      <c r="AO45" s="305">
        <v>254.05428516549753</v>
      </c>
    </row>
    <row r="46" spans="1:41" x14ac:dyDescent="0.2">
      <c r="A46" s="293" t="s">
        <v>1479</v>
      </c>
      <c r="B46" s="298">
        <v>869.67220678663364</v>
      </c>
      <c r="C46" s="298">
        <v>1019.8530100327986</v>
      </c>
      <c r="D46" s="298">
        <v>1721.3524380093879</v>
      </c>
      <c r="E46" s="298">
        <v>612.53018537188291</v>
      </c>
      <c r="F46" s="298">
        <v>403.32448569276914</v>
      </c>
      <c r="G46" s="298">
        <v>3015.1717128951559</v>
      </c>
      <c r="H46" s="298">
        <v>949.26577641958852</v>
      </c>
      <c r="I46" s="298">
        <v>424.71756695934141</v>
      </c>
      <c r="J46" s="298">
        <v>786.89035355021804</v>
      </c>
      <c r="K46" s="298">
        <v>1548.6596021991529</v>
      </c>
      <c r="L46" s="298">
        <v>724.84597167059019</v>
      </c>
      <c r="M46" s="298">
        <v>1510.663781940204</v>
      </c>
      <c r="N46" s="298">
        <v>673.73628399920369</v>
      </c>
      <c r="O46" s="298">
        <v>356.82816906695621</v>
      </c>
      <c r="P46" s="298">
        <v>363.56058362740521</v>
      </c>
      <c r="Q46" s="298">
        <v>324.91756650883332</v>
      </c>
      <c r="R46" s="298">
        <v>717.36550552859558</v>
      </c>
      <c r="S46" s="298">
        <v>665.62480206788234</v>
      </c>
      <c r="T46" s="298">
        <v>422.67692246310077</v>
      </c>
      <c r="U46" s="298">
        <v>371.27437296531821</v>
      </c>
      <c r="V46" s="298">
        <v>184.57033136804188</v>
      </c>
      <c r="W46" s="298">
        <v>576.8753006669923</v>
      </c>
      <c r="X46" s="298">
        <v>4369.1547274202303</v>
      </c>
      <c r="Y46" s="298">
        <v>2034.815346174624</v>
      </c>
      <c r="Z46" s="298">
        <v>143.95413351913678</v>
      </c>
      <c r="AA46" s="298">
        <v>117.12922894157927</v>
      </c>
      <c r="AB46" s="299"/>
      <c r="AD46" s="307">
        <v>0.51</v>
      </c>
      <c r="AE46" s="305">
        <v>184.57033136804188</v>
      </c>
      <c r="AF46" s="308">
        <v>0.55000000000000004</v>
      </c>
      <c r="AG46" s="305">
        <v>576.8753006669923</v>
      </c>
      <c r="AH46" s="308">
        <v>0.77</v>
      </c>
      <c r="AI46" s="305">
        <v>4369.1547274202303</v>
      </c>
      <c r="AJ46" s="308">
        <v>0.67</v>
      </c>
      <c r="AK46" s="305">
        <v>2034.815346174624</v>
      </c>
      <c r="AM46" s="305">
        <v>143.95413351913678</v>
      </c>
      <c r="AO46" s="305">
        <v>117.12922894157927</v>
      </c>
    </row>
    <row r="47" spans="1:41" s="312" customFormat="1" x14ac:dyDescent="0.2">
      <c r="A47" s="309" t="s">
        <v>1467</v>
      </c>
      <c r="B47" s="310">
        <v>8860.2539295724837</v>
      </c>
      <c r="C47" s="310">
        <v>11664.183220933892</v>
      </c>
      <c r="D47" s="310">
        <v>5814.7097523678849</v>
      </c>
      <c r="E47" s="310">
        <v>10865.821241724199</v>
      </c>
      <c r="F47" s="310">
        <v>13945.214045309018</v>
      </c>
      <c r="G47" s="310">
        <v>14513.035770280258</v>
      </c>
      <c r="H47" s="310">
        <v>34879.782806665375</v>
      </c>
      <c r="I47" s="310">
        <v>13192.288650833503</v>
      </c>
      <c r="J47" s="310">
        <v>12014.38328567787</v>
      </c>
      <c r="K47" s="310">
        <v>3555.2191731886887</v>
      </c>
      <c r="L47" s="310">
        <v>13119.585058037826</v>
      </c>
      <c r="M47" s="310">
        <v>5858.7258186723939</v>
      </c>
      <c r="N47" s="310">
        <v>22175.218326892249</v>
      </c>
      <c r="O47" s="310">
        <v>18484.849343245023</v>
      </c>
      <c r="P47" s="310">
        <v>11145.460057500575</v>
      </c>
      <c r="Q47" s="310">
        <v>14934.511390710248</v>
      </c>
      <c r="R47" s="310">
        <v>23421.78826254153</v>
      </c>
      <c r="S47" s="310">
        <v>12539.710348109125</v>
      </c>
      <c r="T47" s="310">
        <v>43641.335279968596</v>
      </c>
      <c r="U47" s="310">
        <v>11956.206168152785</v>
      </c>
      <c r="V47" s="310">
        <v>8247.060007048427</v>
      </c>
      <c r="W47" s="310">
        <v>9419.5632443806735</v>
      </c>
      <c r="X47" s="310">
        <v>11870.407645144369</v>
      </c>
      <c r="Y47" s="310">
        <v>20562.61604139669</v>
      </c>
      <c r="Z47" s="310">
        <v>22938.989722510563</v>
      </c>
      <c r="AA47" s="310">
        <v>13489.098673956118</v>
      </c>
      <c r="AB47" s="311"/>
      <c r="AD47" s="313">
        <v>0.51</v>
      </c>
      <c r="AE47" s="314">
        <v>8247.060007048427</v>
      </c>
      <c r="AF47" s="315">
        <v>0.55000000000000004</v>
      </c>
      <c r="AG47" s="314">
        <v>9419.5632443806735</v>
      </c>
      <c r="AH47" s="315">
        <v>0.77</v>
      </c>
      <c r="AI47" s="314">
        <v>11870.407645144369</v>
      </c>
      <c r="AJ47" s="315">
        <v>0.67</v>
      </c>
      <c r="AK47" s="314">
        <v>20562.61604139669</v>
      </c>
      <c r="AM47" s="314">
        <v>22938.989722510563</v>
      </c>
      <c r="AO47" s="314">
        <v>13489.098673956118</v>
      </c>
    </row>
    <row r="48" spans="1:41" s="312" customFormat="1" x14ac:dyDescent="0.2">
      <c r="A48" s="309" t="s">
        <v>1468</v>
      </c>
      <c r="B48" s="310">
        <v>25200.12518876636</v>
      </c>
      <c r="C48" s="310">
        <v>14648.754491112084</v>
      </c>
      <c r="D48" s="310">
        <v>24557.524201478089</v>
      </c>
      <c r="E48" s="310">
        <v>17982.142784087846</v>
      </c>
      <c r="F48" s="310">
        <v>29546.244484107301</v>
      </c>
      <c r="G48" s="310">
        <v>22688.358726245049</v>
      </c>
      <c r="H48" s="310">
        <v>18980.145272547546</v>
      </c>
      <c r="I48" s="310">
        <v>38938.718280220099</v>
      </c>
      <c r="J48" s="310">
        <v>11018.144680272433</v>
      </c>
      <c r="K48" s="310">
        <v>21166.830192336249</v>
      </c>
      <c r="L48" s="310">
        <v>8347.7421938759653</v>
      </c>
      <c r="M48" s="310">
        <v>26904.541390036302</v>
      </c>
      <c r="N48" s="310">
        <v>19327.541574398056</v>
      </c>
      <c r="O48" s="310">
        <v>30934.360987108452</v>
      </c>
      <c r="P48" s="310">
        <v>27995.139310117978</v>
      </c>
      <c r="Q48" s="310">
        <v>28445.827467510098</v>
      </c>
      <c r="R48" s="310">
        <v>22755.05838433003</v>
      </c>
      <c r="S48" s="310">
        <v>32649.736254086845</v>
      </c>
      <c r="T48" s="310">
        <v>40118.642257207895</v>
      </c>
      <c r="U48" s="310">
        <v>55375.523713568597</v>
      </c>
      <c r="V48" s="310">
        <v>36674.700926481331</v>
      </c>
      <c r="W48" s="310">
        <v>36543.251295306087</v>
      </c>
      <c r="X48" s="310">
        <v>21723.606745477842</v>
      </c>
      <c r="Y48" s="310">
        <v>37394.967261361657</v>
      </c>
      <c r="Z48" s="310">
        <v>42432.653718616457</v>
      </c>
      <c r="AA48" s="310">
        <v>24952.962796156364</v>
      </c>
      <c r="AB48" s="311"/>
      <c r="AD48" s="313">
        <v>0.51</v>
      </c>
      <c r="AE48" s="314">
        <v>36674.700926481331</v>
      </c>
      <c r="AF48" s="315">
        <v>0.55000000000000004</v>
      </c>
      <c r="AG48" s="314">
        <v>36543.251295306087</v>
      </c>
      <c r="AH48" s="315">
        <v>0.77</v>
      </c>
      <c r="AI48" s="314">
        <v>21723.606745477842</v>
      </c>
      <c r="AJ48" s="315">
        <v>0.67</v>
      </c>
      <c r="AK48" s="314">
        <v>37394.967261361657</v>
      </c>
      <c r="AM48" s="314">
        <v>42432.653718616457</v>
      </c>
      <c r="AO48" s="314">
        <v>24952.962796156364</v>
      </c>
    </row>
    <row r="49" spans="1:41" s="312" customFormat="1" x14ac:dyDescent="0.2">
      <c r="A49" s="309" t="s">
        <v>1469</v>
      </c>
      <c r="B49" s="310">
        <v>1621.5301296181187</v>
      </c>
      <c r="C49" s="310">
        <v>3569.1839679568252</v>
      </c>
      <c r="D49" s="310">
        <v>1047.100190410664</v>
      </c>
      <c r="E49" s="310">
        <v>762.01103176964602</v>
      </c>
      <c r="F49" s="310">
        <v>3083.8459222305528</v>
      </c>
      <c r="G49" s="310">
        <v>3461.4215735626649</v>
      </c>
      <c r="H49" s="310">
        <v>2175.5474026424226</v>
      </c>
      <c r="I49" s="310">
        <v>920.27920891788438</v>
      </c>
      <c r="J49" s="310">
        <v>8211.6273293027716</v>
      </c>
      <c r="K49" s="310">
        <v>1304.6773371939544</v>
      </c>
      <c r="L49" s="310">
        <v>2297.7765134932747</v>
      </c>
      <c r="M49" s="310">
        <v>1025.4802383403623</v>
      </c>
      <c r="N49" s="310">
        <v>4903.4450148735068</v>
      </c>
      <c r="O49" s="310">
        <v>979.72600786341445</v>
      </c>
      <c r="P49" s="310">
        <v>2247.4331598220133</v>
      </c>
      <c r="Q49" s="310">
        <v>3095.247948391474</v>
      </c>
      <c r="R49" s="310">
        <v>3964.8762515101844</v>
      </c>
      <c r="S49" s="310">
        <v>1113.9046835360841</v>
      </c>
      <c r="T49" s="310">
        <v>3490.5073086529778</v>
      </c>
      <c r="U49" s="310">
        <v>2657.4252530533126</v>
      </c>
      <c r="V49" s="310">
        <v>5927.8575174865555</v>
      </c>
      <c r="W49" s="310">
        <v>5533.6614867526241</v>
      </c>
      <c r="X49" s="310">
        <v>4277.9938380881204</v>
      </c>
      <c r="Y49" s="310">
        <v>7576.7243048396194</v>
      </c>
      <c r="Z49" s="310">
        <v>8718.2932749821266</v>
      </c>
      <c r="AA49" s="310">
        <v>5410.4057350455469</v>
      </c>
      <c r="AB49" s="311"/>
      <c r="AD49" s="313">
        <v>0.51</v>
      </c>
      <c r="AE49" s="314">
        <v>5927.8575174865555</v>
      </c>
      <c r="AF49" s="315">
        <v>0.55000000000000004</v>
      </c>
      <c r="AG49" s="314">
        <v>5533.6614867526241</v>
      </c>
      <c r="AH49" s="315">
        <v>0.77</v>
      </c>
      <c r="AI49" s="314">
        <v>4277.9938380881204</v>
      </c>
      <c r="AJ49" s="315">
        <v>0.67</v>
      </c>
      <c r="AK49" s="314">
        <v>7576.7243048396194</v>
      </c>
      <c r="AM49" s="314">
        <v>8718.2932749821266</v>
      </c>
      <c r="AO49" s="314">
        <v>5410.4057350455469</v>
      </c>
    </row>
    <row r="50" spans="1:41" x14ac:dyDescent="0.2">
      <c r="A50" s="293" t="s">
        <v>1480</v>
      </c>
      <c r="B50" s="298">
        <v>268.33026135291067</v>
      </c>
      <c r="C50" s="298">
        <v>485.96655693022308</v>
      </c>
      <c r="D50" s="298">
        <v>552.964743819982</v>
      </c>
      <c r="E50" s="298">
        <v>1220.7905949395122</v>
      </c>
      <c r="F50" s="298">
        <v>860.80919085785808</v>
      </c>
      <c r="G50" s="298">
        <v>331.81212754274429</v>
      </c>
      <c r="H50" s="298">
        <v>2239.6404022234624</v>
      </c>
      <c r="I50" s="298">
        <v>2354.5125169405756</v>
      </c>
      <c r="J50" s="298">
        <v>1693.4491051768061</v>
      </c>
      <c r="K50" s="298">
        <v>1029.0931805708265</v>
      </c>
      <c r="L50" s="298">
        <v>1647.7197601461082</v>
      </c>
      <c r="M50" s="298">
        <v>1063.1158132736657</v>
      </c>
      <c r="N50" s="298">
        <v>247.67013268626005</v>
      </c>
      <c r="O50" s="298">
        <v>0</v>
      </c>
      <c r="P50" s="298">
        <v>1097.5042807367506</v>
      </c>
      <c r="Q50" s="298">
        <v>901.41684924511787</v>
      </c>
      <c r="R50" s="298">
        <v>507.77864722086997</v>
      </c>
      <c r="S50" s="298">
        <v>174.13734587689777</v>
      </c>
      <c r="T50" s="298">
        <v>239.25593320061162</v>
      </c>
      <c r="U50" s="298">
        <v>402.78407103038745</v>
      </c>
      <c r="V50" s="298">
        <v>572.16556502409264</v>
      </c>
      <c r="W50" s="298">
        <v>921.90359581887049</v>
      </c>
      <c r="X50" s="298">
        <v>918.61108297666021</v>
      </c>
      <c r="Y50" s="298">
        <v>760.93630131081375</v>
      </c>
      <c r="Z50" s="298">
        <v>803.37313349930139</v>
      </c>
      <c r="AA50" s="298">
        <v>532.65541091756961</v>
      </c>
      <c r="AB50" s="299"/>
      <c r="AD50" s="307">
        <v>1</v>
      </c>
      <c r="AE50" s="305">
        <v>572.16556502409264</v>
      </c>
      <c r="AF50" s="308">
        <v>0.8</v>
      </c>
      <c r="AG50" s="305">
        <v>921.90359581887049</v>
      </c>
      <c r="AH50" s="308">
        <v>0.92</v>
      </c>
      <c r="AI50" s="305">
        <v>918.61108297666021</v>
      </c>
      <c r="AJ50" s="308">
        <v>1</v>
      </c>
      <c r="AK50" s="305">
        <v>760.93630131081375</v>
      </c>
      <c r="AM50" s="305">
        <v>803.37313349930139</v>
      </c>
      <c r="AO50" s="305">
        <v>532.65541091756961</v>
      </c>
    </row>
    <row r="51" spans="1:41" x14ac:dyDescent="0.2">
      <c r="A51" s="293" t="s">
        <v>1467</v>
      </c>
      <c r="B51" s="298">
        <v>295.46218573203441</v>
      </c>
      <c r="C51" s="298">
        <v>535.10454012650746</v>
      </c>
      <c r="D51" s="298">
        <v>608.87717627542236</v>
      </c>
      <c r="E51" s="298">
        <v>1344.2295165789965</v>
      </c>
      <c r="F51" s="298">
        <v>947.84898187305328</v>
      </c>
      <c r="G51" s="298">
        <v>365.36295221370989</v>
      </c>
      <c r="H51" s="298">
        <v>2466.0992210058785</v>
      </c>
      <c r="I51" s="298">
        <v>2592.5865054547262</v>
      </c>
      <c r="J51" s="298">
        <v>1864.6803812538733</v>
      </c>
      <c r="K51" s="298">
        <v>1133.1488253331488</v>
      </c>
      <c r="L51" s="298">
        <v>1814.3271629223257</v>
      </c>
      <c r="M51" s="298">
        <v>1170.6116197718202</v>
      </c>
      <c r="N51" s="298">
        <v>272.71303048366218</v>
      </c>
      <c r="O51" s="298">
        <v>0</v>
      </c>
      <c r="P51" s="298">
        <v>1208.4772399571441</v>
      </c>
      <c r="Q51" s="298">
        <v>992.56263975146771</v>
      </c>
      <c r="R51" s="298">
        <v>559.12213635350531</v>
      </c>
      <c r="S51" s="298">
        <v>191.74505540653354</v>
      </c>
      <c r="T51" s="298">
        <v>263.44803831065741</v>
      </c>
      <c r="U51" s="298">
        <v>443.51114706427188</v>
      </c>
      <c r="V51" s="298">
        <v>630.01946776432442</v>
      </c>
      <c r="W51" s="298">
        <v>1015.120881564001</v>
      </c>
      <c r="X51" s="298">
        <v>1011.4954498441296</v>
      </c>
      <c r="Y51" s="298">
        <v>837.87755303695326</v>
      </c>
      <c r="Z51" s="298">
        <v>884.60533964862941</v>
      </c>
      <c r="AA51" s="298">
        <v>586.51428712586721</v>
      </c>
      <c r="AB51" s="299"/>
      <c r="AD51" s="304">
        <v>1</v>
      </c>
      <c r="AE51" s="305">
        <v>630.01946776432442</v>
      </c>
      <c r="AF51" s="306">
        <v>0.8</v>
      </c>
      <c r="AG51" s="305">
        <v>1015.120881564001</v>
      </c>
      <c r="AH51" s="306">
        <v>0.92</v>
      </c>
      <c r="AI51" s="305">
        <v>1011.4954498441296</v>
      </c>
      <c r="AJ51" s="306">
        <v>1</v>
      </c>
      <c r="AK51" s="305">
        <v>837.87755303695326</v>
      </c>
      <c r="AM51" s="305">
        <v>884.60533964862941</v>
      </c>
      <c r="AO51" s="305">
        <v>586.51428712586721</v>
      </c>
    </row>
    <row r="52" spans="1:41" x14ac:dyDescent="0.2">
      <c r="A52" s="293" t="s">
        <v>1468</v>
      </c>
      <c r="B52" s="298">
        <v>65.668823872074498</v>
      </c>
      <c r="C52" s="298">
        <v>118.93124567414027</v>
      </c>
      <c r="D52" s="298">
        <v>135.32780159157141</v>
      </c>
      <c r="E52" s="298">
        <v>298.7657156504248</v>
      </c>
      <c r="F52" s="298">
        <v>210.6669849941413</v>
      </c>
      <c r="G52" s="298">
        <v>81.204825919968613</v>
      </c>
      <c r="H52" s="298">
        <v>548.11019215220267</v>
      </c>
      <c r="I52" s="298">
        <v>576.22299847951274</v>
      </c>
      <c r="J52" s="298">
        <v>414.44006525196772</v>
      </c>
      <c r="K52" s="298">
        <v>251.85135095134697</v>
      </c>
      <c r="L52" s="298">
        <v>403.24866145924881</v>
      </c>
      <c r="M52" s="298">
        <v>260.17775537312986</v>
      </c>
      <c r="N52" s="298">
        <v>60.61264294136577</v>
      </c>
      <c r="O52" s="298">
        <v>0</v>
      </c>
      <c r="P52" s="298">
        <v>268.59369102525454</v>
      </c>
      <c r="Q52" s="298">
        <v>220.60495156207571</v>
      </c>
      <c r="R52" s="298">
        <v>124.26934771435108</v>
      </c>
      <c r="S52" s="298">
        <v>42.616865642673716</v>
      </c>
      <c r="T52" s="298">
        <v>58.553424643505487</v>
      </c>
      <c r="U52" s="298">
        <v>98.573884606268408</v>
      </c>
      <c r="V52" s="298">
        <v>140.02684425449937</v>
      </c>
      <c r="W52" s="298">
        <v>225.61870046121379</v>
      </c>
      <c r="X52" s="298">
        <v>224.81291938813803</v>
      </c>
      <c r="Y52" s="298">
        <v>186.22495911084314</v>
      </c>
      <c r="Z52" s="298">
        <v>196.6105818304863</v>
      </c>
      <c r="AA52" s="298">
        <v>130.3574713775902</v>
      </c>
      <c r="AB52" s="299"/>
      <c r="AD52" s="304">
        <v>1</v>
      </c>
      <c r="AE52" s="305">
        <v>140.02684425449937</v>
      </c>
      <c r="AF52" s="306">
        <v>0.8</v>
      </c>
      <c r="AG52" s="305">
        <v>225.61870046121379</v>
      </c>
      <c r="AH52" s="306">
        <v>0.92</v>
      </c>
      <c r="AI52" s="305">
        <v>224.81291938813803</v>
      </c>
      <c r="AJ52" s="306">
        <v>1</v>
      </c>
      <c r="AK52" s="305">
        <v>186.22495911084314</v>
      </c>
      <c r="AM52" s="305">
        <v>196.6105818304863</v>
      </c>
      <c r="AO52" s="305">
        <v>130.3574713775902</v>
      </c>
    </row>
    <row r="53" spans="1:41" x14ac:dyDescent="0.2">
      <c r="A53" s="293" t="s">
        <v>1469</v>
      </c>
      <c r="B53" s="298">
        <v>1.8667674542341386</v>
      </c>
      <c r="C53" s="298">
        <v>3.380858154982457</v>
      </c>
      <c r="D53" s="298">
        <v>3.846962999616454</v>
      </c>
      <c r="E53" s="298">
        <v>8.4930120798821793</v>
      </c>
      <c r="F53" s="298">
        <v>5.9886297344809014</v>
      </c>
      <c r="G53" s="298">
        <v>2.3084093366656089</v>
      </c>
      <c r="H53" s="298">
        <v>15.581126746490471</v>
      </c>
      <c r="I53" s="298">
        <v>16.380289405490473</v>
      </c>
      <c r="J53" s="298">
        <v>11.781286460226134</v>
      </c>
      <c r="K53" s="298">
        <v>7.1593775788758078</v>
      </c>
      <c r="L53" s="298">
        <v>11.463148459031865</v>
      </c>
      <c r="M53" s="298">
        <v>7.3960722517643429</v>
      </c>
      <c r="N53" s="298">
        <v>1.7230354144681557</v>
      </c>
      <c r="O53" s="298">
        <v>0</v>
      </c>
      <c r="P53" s="298">
        <v>7.6353120286624323</v>
      </c>
      <c r="Q53" s="298">
        <v>6.2711362795414116</v>
      </c>
      <c r="R53" s="298">
        <v>3.5326043652611521</v>
      </c>
      <c r="S53" s="298">
        <v>1.2114695085477727</v>
      </c>
      <c r="T53" s="298">
        <v>1.6644980222484103</v>
      </c>
      <c r="U53" s="298">
        <v>2.8021595145191127</v>
      </c>
      <c r="V53" s="298">
        <v>3.9805426709426817</v>
      </c>
      <c r="W53" s="298">
        <v>6.4136621040764439</v>
      </c>
      <c r="X53" s="298">
        <v>6.3907561679904559</v>
      </c>
      <c r="Y53" s="298">
        <v>5.2938163398726203</v>
      </c>
      <c r="Z53" s="298">
        <v>5.5890484049809004</v>
      </c>
      <c r="AA53" s="298">
        <v>3.705671437910834</v>
      </c>
      <c r="AB53" s="299"/>
      <c r="AD53" s="304">
        <v>1</v>
      </c>
      <c r="AE53" s="305">
        <v>3.9805426709426817</v>
      </c>
      <c r="AF53" s="306">
        <v>0.8</v>
      </c>
      <c r="AG53" s="305">
        <v>6.4136621040764439</v>
      </c>
      <c r="AH53" s="306">
        <v>0.92</v>
      </c>
      <c r="AI53" s="305">
        <v>6.3907561679904559</v>
      </c>
      <c r="AJ53" s="306">
        <v>1</v>
      </c>
      <c r="AK53" s="305">
        <v>5.2938163398726203</v>
      </c>
      <c r="AM53" s="305">
        <v>5.5890484049809004</v>
      </c>
      <c r="AO53" s="305">
        <v>3.705671437910834</v>
      </c>
    </row>
    <row r="54" spans="1:41" x14ac:dyDescent="0.2">
      <c r="A54" s="293" t="s">
        <v>1481</v>
      </c>
      <c r="B54" s="298">
        <v>3919.58570681947</v>
      </c>
      <c r="C54" s="298">
        <v>1704.9202081436054</v>
      </c>
      <c r="D54" s="298">
        <v>1851.388409496416</v>
      </c>
      <c r="E54" s="298">
        <v>1757.2078565881718</v>
      </c>
      <c r="F54" s="298">
        <v>1900.1420474491865</v>
      </c>
      <c r="G54" s="298">
        <v>10716.088792906154</v>
      </c>
      <c r="H54" s="298">
        <v>3467.7048108001554</v>
      </c>
      <c r="I54" s="298">
        <v>2578.2282373792468</v>
      </c>
      <c r="J54" s="298">
        <v>2093.6465249375537</v>
      </c>
      <c r="K54" s="298">
        <v>2828.7755830634806</v>
      </c>
      <c r="L54" s="298">
        <v>10536.007131807768</v>
      </c>
      <c r="M54" s="298">
        <v>12938.918126230434</v>
      </c>
      <c r="N54" s="298">
        <v>750.33436717779034</v>
      </c>
      <c r="O54" s="298">
        <v>2342.3044529179556</v>
      </c>
      <c r="P54" s="298">
        <v>1553.3623034250249</v>
      </c>
      <c r="Q54" s="298">
        <v>2827.9316040843632</v>
      </c>
      <c r="R54" s="298">
        <v>1012.1382314846769</v>
      </c>
      <c r="S54" s="298">
        <v>3531.7993020565495</v>
      </c>
      <c r="T54" s="298">
        <v>1001.8078494207698</v>
      </c>
      <c r="U54" s="298">
        <v>794.96210974830728</v>
      </c>
      <c r="V54" s="298">
        <v>818.22118958572821</v>
      </c>
      <c r="W54" s="298">
        <v>1832.0238968343665</v>
      </c>
      <c r="X54" s="298">
        <v>2924.8200556392421</v>
      </c>
      <c r="Y54" s="298">
        <v>5158.3913768147149</v>
      </c>
      <c r="Z54" s="298">
        <v>10102.344452200859</v>
      </c>
      <c r="AA54" s="298">
        <v>2528.1939235760083</v>
      </c>
      <c r="AB54" s="299"/>
      <c r="AD54" s="307">
        <v>0.78</v>
      </c>
      <c r="AE54" s="305">
        <v>818.22118958572821</v>
      </c>
      <c r="AF54" s="308">
        <v>0.8</v>
      </c>
      <c r="AG54" s="305">
        <v>1832.0238968343665</v>
      </c>
      <c r="AH54" s="308">
        <v>0.88</v>
      </c>
      <c r="AI54" s="305">
        <v>2924.8200556392421</v>
      </c>
      <c r="AJ54" s="308">
        <v>0.87</v>
      </c>
      <c r="AK54" s="305">
        <v>5158.3913768147149</v>
      </c>
      <c r="AM54" s="305">
        <v>10102.344452200859</v>
      </c>
      <c r="AO54" s="305">
        <v>2528.1939235760083</v>
      </c>
    </row>
    <row r="55" spans="1:41" s="312" customFormat="1" x14ac:dyDescent="0.2">
      <c r="A55" s="309" t="s">
        <v>1467</v>
      </c>
      <c r="B55" s="310">
        <v>5384.1676644274694</v>
      </c>
      <c r="C55" s="310">
        <v>27111.344267538778</v>
      </c>
      <c r="D55" s="310">
        <v>5784.5850575226223</v>
      </c>
      <c r="E55" s="310">
        <v>4662.7949573481601</v>
      </c>
      <c r="F55" s="310">
        <v>10595.281345396483</v>
      </c>
      <c r="G55" s="310">
        <v>11179.653708742266</v>
      </c>
      <c r="H55" s="310">
        <v>34507.818316563986</v>
      </c>
      <c r="I55" s="310">
        <v>8179.971686561159</v>
      </c>
      <c r="J55" s="310">
        <v>10104.052942261624</v>
      </c>
      <c r="K55" s="310">
        <v>3253.5681443787494</v>
      </c>
      <c r="L55" s="310">
        <v>20998.297654045651</v>
      </c>
      <c r="M55" s="310">
        <v>6693.8854456411291</v>
      </c>
      <c r="N55" s="310">
        <v>50480.685305592633</v>
      </c>
      <c r="O55" s="310">
        <v>5944.2354813428574</v>
      </c>
      <c r="P55" s="310">
        <v>14166.519778450478</v>
      </c>
      <c r="Q55" s="310">
        <v>13442.545286636008</v>
      </c>
      <c r="R55" s="310">
        <v>36505.585864707442</v>
      </c>
      <c r="S55" s="310">
        <v>6755.7035800676931</v>
      </c>
      <c r="T55" s="310">
        <v>26886.177401837675</v>
      </c>
      <c r="U55" s="310">
        <v>19286.251617372352</v>
      </c>
      <c r="V55" s="310">
        <v>16205.756988943587</v>
      </c>
      <c r="W55" s="310">
        <v>25229.265298819206</v>
      </c>
      <c r="X55" s="310">
        <v>20027.901614728413</v>
      </c>
      <c r="Y55" s="310">
        <v>29531.070162060358</v>
      </c>
      <c r="Z55" s="310">
        <v>35840.90472593013</v>
      </c>
      <c r="AA55" s="310">
        <v>27326.671937693107</v>
      </c>
      <c r="AB55" s="311"/>
      <c r="AD55" s="313">
        <v>0.78</v>
      </c>
      <c r="AE55" s="314">
        <v>16205.756988943587</v>
      </c>
      <c r="AF55" s="315">
        <v>0.8</v>
      </c>
      <c r="AG55" s="314">
        <v>25229.265298819206</v>
      </c>
      <c r="AH55" s="315">
        <v>0.88</v>
      </c>
      <c r="AI55" s="314">
        <v>20027.901614728413</v>
      </c>
      <c r="AJ55" s="315">
        <v>0.87</v>
      </c>
      <c r="AK55" s="314">
        <v>29531.070162060358</v>
      </c>
      <c r="AM55" s="314">
        <v>35840.90472593013</v>
      </c>
      <c r="AO55" s="314">
        <v>27326.671937693107</v>
      </c>
    </row>
    <row r="56" spans="1:41" s="312" customFormat="1" x14ac:dyDescent="0.2">
      <c r="A56" s="309" t="s">
        <v>1468</v>
      </c>
      <c r="B56" s="310">
        <v>14795.732815228363</v>
      </c>
      <c r="C56" s="310">
        <v>4585.6719217444033</v>
      </c>
      <c r="D56" s="310">
        <v>16967.54720967096</v>
      </c>
      <c r="E56" s="310">
        <v>9263.6308857631666</v>
      </c>
      <c r="F56" s="310">
        <v>13182.206342102163</v>
      </c>
      <c r="G56" s="310">
        <v>21966.33275516934</v>
      </c>
      <c r="H56" s="310">
        <v>12471.593976840482</v>
      </c>
      <c r="I56" s="310">
        <v>46308.918217418381</v>
      </c>
      <c r="J56" s="310">
        <v>5215.9573189390549</v>
      </c>
      <c r="K56" s="310">
        <v>16923.282521655812</v>
      </c>
      <c r="L56" s="310">
        <v>5480.1428609092163</v>
      </c>
      <c r="M56" s="310">
        <v>25000.937498434792</v>
      </c>
      <c r="N56" s="310">
        <v>5522.3917918995794</v>
      </c>
      <c r="O56" s="310">
        <v>31316.659967149695</v>
      </c>
      <c r="P56" s="310">
        <v>7501.1730799009529</v>
      </c>
      <c r="Q56" s="310">
        <v>17568.98757677422</v>
      </c>
      <c r="R56" s="310">
        <v>18776.864047736366</v>
      </c>
      <c r="S56" s="310">
        <v>31535.104563975317</v>
      </c>
      <c r="T56" s="310">
        <v>18691.156345339874</v>
      </c>
      <c r="U56" s="310">
        <v>34730.048979330721</v>
      </c>
      <c r="V56" s="310">
        <v>28202.580432196177</v>
      </c>
      <c r="W56" s="310">
        <v>24845.708390685959</v>
      </c>
      <c r="X56" s="310">
        <v>26571.499923054798</v>
      </c>
      <c r="Y56" s="310">
        <v>39269.251857566793</v>
      </c>
      <c r="Z56" s="310">
        <v>47570.622158512626</v>
      </c>
      <c r="AA56" s="310">
        <v>36163.731189860504</v>
      </c>
      <c r="AB56" s="311"/>
      <c r="AD56" s="313">
        <v>0.78</v>
      </c>
      <c r="AE56" s="314">
        <v>28202.580432196177</v>
      </c>
      <c r="AF56" s="315">
        <v>0.8</v>
      </c>
      <c r="AG56" s="314">
        <v>24845.708390685959</v>
      </c>
      <c r="AH56" s="315">
        <v>0.88</v>
      </c>
      <c r="AI56" s="314">
        <v>26571.499923054798</v>
      </c>
      <c r="AJ56" s="315">
        <v>0.87</v>
      </c>
      <c r="AK56" s="314">
        <v>39269.251857566793</v>
      </c>
      <c r="AM56" s="314">
        <v>47570.622158512626</v>
      </c>
      <c r="AO56" s="314">
        <v>36163.731189860504</v>
      </c>
    </row>
    <row r="57" spans="1:41" s="312" customFormat="1" x14ac:dyDescent="0.2">
      <c r="A57" s="309" t="s">
        <v>1469</v>
      </c>
      <c r="B57" s="310">
        <v>190.71088988737344</v>
      </c>
      <c r="C57" s="310">
        <v>1075.1105551886731</v>
      </c>
      <c r="D57" s="310">
        <v>46.951948412131777</v>
      </c>
      <c r="E57" s="310">
        <v>1206.5235260270597</v>
      </c>
      <c r="F57" s="310">
        <v>940.34147174850364</v>
      </c>
      <c r="G57" s="310">
        <v>1956.5366207714164</v>
      </c>
      <c r="H57" s="310">
        <v>1193.2733934391833</v>
      </c>
      <c r="I57" s="310">
        <v>573.30666687845962</v>
      </c>
      <c r="J57" s="310">
        <v>5119.7915853696413</v>
      </c>
      <c r="K57" s="310">
        <v>597.29521074177569</v>
      </c>
      <c r="L57" s="310">
        <v>1780.0170396573419</v>
      </c>
      <c r="M57" s="310">
        <v>337.42122544592553</v>
      </c>
      <c r="N57" s="310">
        <v>1313.9317331031732</v>
      </c>
      <c r="O57" s="310">
        <v>88.499143879494127</v>
      </c>
      <c r="P57" s="310">
        <v>1615.8923705980526</v>
      </c>
      <c r="Q57" s="310">
        <v>972.56155093386235</v>
      </c>
      <c r="R57" s="310">
        <v>2754.8093371643768</v>
      </c>
      <c r="S57" s="310">
        <v>719.36793459206058</v>
      </c>
      <c r="T57" s="310">
        <v>1680.9462120731264</v>
      </c>
      <c r="U57" s="310">
        <v>700.31040247854389</v>
      </c>
      <c r="V57" s="310">
        <v>2759.1518115151521</v>
      </c>
      <c r="W57" s="310">
        <v>1816.1149345355075</v>
      </c>
      <c r="X57" s="310">
        <v>3226.1557818102783</v>
      </c>
      <c r="Y57" s="310">
        <v>4827.3645004482205</v>
      </c>
      <c r="Z57" s="310">
        <v>5788.7763131939755</v>
      </c>
      <c r="AA57" s="310">
        <v>4330.234522661538</v>
      </c>
      <c r="AB57" s="311"/>
      <c r="AD57" s="313">
        <v>0.78</v>
      </c>
      <c r="AE57" s="314">
        <v>2759.1518115151521</v>
      </c>
      <c r="AF57" s="315">
        <v>0.8</v>
      </c>
      <c r="AG57" s="314">
        <v>1816.1149345355075</v>
      </c>
      <c r="AH57" s="315">
        <v>0.88</v>
      </c>
      <c r="AI57" s="314">
        <v>3226.1557818102783</v>
      </c>
      <c r="AJ57" s="315">
        <v>0.87</v>
      </c>
      <c r="AK57" s="314">
        <v>4827.3645004482205</v>
      </c>
      <c r="AM57" s="314">
        <v>5788.7763131939755</v>
      </c>
      <c r="AO57" s="314">
        <v>4330.234522661538</v>
      </c>
    </row>
    <row r="58" spans="1:41" x14ac:dyDescent="0.2">
      <c r="A58" s="293" t="s">
        <v>1482</v>
      </c>
      <c r="B58" s="298">
        <v>49.183634464347897</v>
      </c>
      <c r="C58" s="298">
        <v>56.152149185592137</v>
      </c>
      <c r="D58" s="298">
        <v>42.111486826324139</v>
      </c>
      <c r="E58" s="298">
        <v>55.703605834332805</v>
      </c>
      <c r="F58" s="298">
        <v>27.603335009865749</v>
      </c>
      <c r="G58" s="298">
        <v>61.703586489728018</v>
      </c>
      <c r="H58" s="298">
        <v>75.266715672998799</v>
      </c>
      <c r="I58" s="298">
        <v>69.197113784965367</v>
      </c>
      <c r="J58" s="298">
        <v>51.968483769876585</v>
      </c>
      <c r="K58" s="298">
        <v>53.999597632220379</v>
      </c>
      <c r="L58" s="298">
        <v>42.085692730297517</v>
      </c>
      <c r="M58" s="298">
        <v>32.582965141022171</v>
      </c>
      <c r="N58" s="298">
        <v>38.746841026037842</v>
      </c>
      <c r="O58" s="298">
        <v>52.065953495570085</v>
      </c>
      <c r="P58" s="298">
        <v>57.64683242084179</v>
      </c>
      <c r="Q58" s="298">
        <v>58.161472984790713</v>
      </c>
      <c r="R58" s="298">
        <v>57.73425489311979</v>
      </c>
      <c r="S58" s="298">
        <v>56.644535672218204</v>
      </c>
      <c r="T58" s="298">
        <v>48.614695799783519</v>
      </c>
      <c r="U58" s="298">
        <v>49.33090147681996</v>
      </c>
      <c r="V58" s="298">
        <v>24.930520984294397</v>
      </c>
      <c r="W58" s="298">
        <v>29.380919978443124</v>
      </c>
      <c r="X58" s="298">
        <v>36.123651287507016</v>
      </c>
      <c r="Y58" s="298">
        <v>25.737475783622671</v>
      </c>
      <c r="Z58" s="298">
        <v>29.043142008466802</v>
      </c>
      <c r="AA58" s="298">
        <v>0</v>
      </c>
      <c r="AB58" s="299"/>
      <c r="AD58" s="307">
        <v>0.5</v>
      </c>
      <c r="AE58" s="305">
        <v>24.930520984294397</v>
      </c>
      <c r="AF58" s="308">
        <v>0.79</v>
      </c>
      <c r="AG58" s="305">
        <v>29.380919978443124</v>
      </c>
      <c r="AH58" s="308">
        <v>0.96</v>
      </c>
      <c r="AI58" s="305">
        <v>36.123651287507016</v>
      </c>
      <c r="AJ58" s="308">
        <v>0.98</v>
      </c>
      <c r="AK58" s="305">
        <v>25.737475783622671</v>
      </c>
      <c r="AM58" s="305">
        <v>29.043142008466802</v>
      </c>
      <c r="AO58" s="305">
        <v>0</v>
      </c>
    </row>
    <row r="59" spans="1:41" x14ac:dyDescent="0.2">
      <c r="A59" s="293" t="s">
        <v>1467</v>
      </c>
      <c r="B59" s="298">
        <v>529.40772623515306</v>
      </c>
      <c r="C59" s="298">
        <v>387.63372925291139</v>
      </c>
      <c r="D59" s="298">
        <v>442.55507408983635</v>
      </c>
      <c r="E59" s="298">
        <v>331.89561651255462</v>
      </c>
      <c r="F59" s="298">
        <v>439.01994428753818</v>
      </c>
      <c r="G59" s="298">
        <v>217.55170812860294</v>
      </c>
      <c r="H59" s="298">
        <v>486.30792741904287</v>
      </c>
      <c r="I59" s="298">
        <v>593.20377606685497</v>
      </c>
      <c r="J59" s="298">
        <v>545.3670832204898</v>
      </c>
      <c r="K59" s="298">
        <v>409.58211784733237</v>
      </c>
      <c r="L59" s="298">
        <v>425.59004913529617</v>
      </c>
      <c r="M59" s="298">
        <v>331.69232406081943</v>
      </c>
      <c r="N59" s="298">
        <v>256.79794560297137</v>
      </c>
      <c r="O59" s="298">
        <v>305.37764537470503</v>
      </c>
      <c r="P59" s="298">
        <v>410.35031144813712</v>
      </c>
      <c r="Q59" s="298">
        <v>454.33520467273615</v>
      </c>
      <c r="R59" s="298">
        <v>458.39127013436752</v>
      </c>
      <c r="S59" s="298">
        <v>455.02421229323221</v>
      </c>
      <c r="T59" s="298">
        <v>446.43574724714347</v>
      </c>
      <c r="U59" s="298">
        <v>383.14972113388706</v>
      </c>
      <c r="V59" s="298">
        <v>388.79439299527593</v>
      </c>
      <c r="W59" s="298">
        <v>196.48630945248973</v>
      </c>
      <c r="X59" s="298">
        <v>231.56148796569579</v>
      </c>
      <c r="Y59" s="298">
        <v>284.70335336764003</v>
      </c>
      <c r="Z59" s="298">
        <v>202.84620744719561</v>
      </c>
      <c r="AA59" s="298">
        <v>228.89933955825529</v>
      </c>
      <c r="AB59" s="299"/>
      <c r="AD59" s="304">
        <v>0.5</v>
      </c>
      <c r="AE59" s="305">
        <v>388.79439299527593</v>
      </c>
      <c r="AF59" s="306">
        <v>0.79</v>
      </c>
      <c r="AG59" s="305">
        <v>196.48630945248973</v>
      </c>
      <c r="AH59" s="306">
        <v>0.96</v>
      </c>
      <c r="AI59" s="305">
        <v>231.56148796569579</v>
      </c>
      <c r="AJ59" s="306">
        <v>0.98</v>
      </c>
      <c r="AK59" s="305">
        <v>284.70335336764003</v>
      </c>
      <c r="AM59" s="305">
        <v>202.84620744719561</v>
      </c>
      <c r="AO59" s="305">
        <v>228.89933955825529</v>
      </c>
    </row>
    <row r="60" spans="1:41" x14ac:dyDescent="0.2">
      <c r="A60" s="293" t="s">
        <v>1468</v>
      </c>
      <c r="B60" s="298">
        <v>592.01988625372394</v>
      </c>
      <c r="C60" s="298">
        <v>580.64073199984523</v>
      </c>
      <c r="D60" s="298">
        <v>425.14667079351574</v>
      </c>
      <c r="E60" s="298">
        <v>485.38298448562693</v>
      </c>
      <c r="F60" s="298">
        <v>364.01454714280186</v>
      </c>
      <c r="G60" s="298">
        <v>481.50574534762251</v>
      </c>
      <c r="H60" s="298">
        <v>238.60509923782257</v>
      </c>
      <c r="I60" s="298">
        <v>533.36998491120835</v>
      </c>
      <c r="J60" s="298">
        <v>650.61059310558289</v>
      </c>
      <c r="K60" s="298">
        <v>598.1445428869888</v>
      </c>
      <c r="L60" s="298">
        <v>449.21909699384844</v>
      </c>
      <c r="M60" s="298">
        <v>466.7761829225829</v>
      </c>
      <c r="N60" s="298">
        <v>363.79158122799549</v>
      </c>
      <c r="O60" s="298">
        <v>281.64935969358146</v>
      </c>
      <c r="P60" s="298">
        <v>334.93032073354743</v>
      </c>
      <c r="Q60" s="298">
        <v>450.06163191086006</v>
      </c>
      <c r="R60" s="298">
        <v>498.30312770558157</v>
      </c>
      <c r="S60" s="298">
        <v>502.75171563124178</v>
      </c>
      <c r="T60" s="298">
        <v>499.05881348289984</v>
      </c>
      <c r="U60" s="298">
        <v>489.63920665815738</v>
      </c>
      <c r="V60" s="298">
        <v>420.22872640490834</v>
      </c>
      <c r="W60" s="298">
        <v>426.41965683352845</v>
      </c>
      <c r="X60" s="298">
        <v>215.50111359305325</v>
      </c>
      <c r="Y60" s="298">
        <v>253.97066422044057</v>
      </c>
      <c r="Z60" s="298">
        <v>312.25529079031486</v>
      </c>
      <c r="AA60" s="298">
        <v>222.4764855872468</v>
      </c>
      <c r="AB60" s="299"/>
      <c r="AD60" s="304">
        <v>0.5</v>
      </c>
      <c r="AE60" s="305">
        <v>420.22872640490834</v>
      </c>
      <c r="AF60" s="306">
        <v>0.79</v>
      </c>
      <c r="AG60" s="305">
        <v>426.41965683352845</v>
      </c>
      <c r="AH60" s="306">
        <v>0.96</v>
      </c>
      <c r="AI60" s="305">
        <v>215.50111359305325</v>
      </c>
      <c r="AJ60" s="306">
        <v>0.98</v>
      </c>
      <c r="AK60" s="305">
        <v>253.97066422044057</v>
      </c>
      <c r="AM60" s="305">
        <v>312.25529079031486</v>
      </c>
      <c r="AO60" s="305">
        <v>222.4764855872468</v>
      </c>
    </row>
    <row r="61" spans="1:41" x14ac:dyDescent="0.2">
      <c r="A61" s="293" t="s">
        <v>1469</v>
      </c>
      <c r="B61" s="298">
        <v>70.490517274732085</v>
      </c>
      <c r="C61" s="298">
        <v>97.509157735907465</v>
      </c>
      <c r="D61" s="298">
        <v>95.634944094092162</v>
      </c>
      <c r="E61" s="298">
        <v>70.02415754246141</v>
      </c>
      <c r="F61" s="298">
        <v>79.945432738809146</v>
      </c>
      <c r="G61" s="298">
        <v>59.955337176461484</v>
      </c>
      <c r="H61" s="298">
        <v>79.306828645490768</v>
      </c>
      <c r="I61" s="298">
        <v>39.299663403876657</v>
      </c>
      <c r="J61" s="298">
        <v>87.849173985375486</v>
      </c>
      <c r="K61" s="298">
        <v>107.15939180562542</v>
      </c>
      <c r="L61" s="298">
        <v>98.517924710798155</v>
      </c>
      <c r="M61" s="298">
        <v>73.989027740163266</v>
      </c>
      <c r="N61" s="298">
        <v>76.88078306960189</v>
      </c>
      <c r="O61" s="298">
        <v>59.918613378728672</v>
      </c>
      <c r="P61" s="298">
        <v>46.389306302472242</v>
      </c>
      <c r="Q61" s="298">
        <v>55.164994003172517</v>
      </c>
      <c r="R61" s="298">
        <v>74.127798197082839</v>
      </c>
      <c r="S61" s="298">
        <v>82.07345632797815</v>
      </c>
      <c r="T61" s="298">
        <v>82.806164927498642</v>
      </c>
      <c r="U61" s="298">
        <v>82.197922220712911</v>
      </c>
      <c r="V61" s="298">
        <v>80.646457567225923</v>
      </c>
      <c r="W61" s="298">
        <v>69.214143172573145</v>
      </c>
      <c r="X61" s="298">
        <v>70.233825831404687</v>
      </c>
      <c r="Y61" s="298">
        <v>35.49430106238524</v>
      </c>
      <c r="Z61" s="298">
        <v>41.830462342190209</v>
      </c>
      <c r="AA61" s="298">
        <v>51.430283188993037</v>
      </c>
      <c r="AB61" s="299"/>
      <c r="AD61" s="304">
        <v>0.5</v>
      </c>
      <c r="AE61" s="305">
        <v>80.646457567225923</v>
      </c>
      <c r="AF61" s="306">
        <v>0.79</v>
      </c>
      <c r="AG61" s="305">
        <v>69.214143172573145</v>
      </c>
      <c r="AH61" s="306">
        <v>0.96</v>
      </c>
      <c r="AI61" s="305">
        <v>70.233825831404687</v>
      </c>
      <c r="AJ61" s="306">
        <v>0.98</v>
      </c>
      <c r="AK61" s="305">
        <v>35.49430106238524</v>
      </c>
      <c r="AM61" s="305">
        <v>41.830462342190209</v>
      </c>
      <c r="AO61" s="305">
        <v>51.430283188993037</v>
      </c>
    </row>
    <row r="62" spans="1:41" x14ac:dyDescent="0.2">
      <c r="A62" s="293" t="s">
        <v>1483</v>
      </c>
      <c r="B62" s="298">
        <v>5</v>
      </c>
      <c r="C62" s="298">
        <v>3</v>
      </c>
      <c r="D62" s="298">
        <v>0</v>
      </c>
      <c r="E62" s="298">
        <v>2</v>
      </c>
      <c r="F62" s="298">
        <v>0</v>
      </c>
      <c r="G62" s="298">
        <v>2</v>
      </c>
      <c r="H62" s="298">
        <v>0</v>
      </c>
      <c r="I62" s="298">
        <v>0</v>
      </c>
      <c r="J62" s="298">
        <v>95</v>
      </c>
      <c r="K62" s="298">
        <v>17</v>
      </c>
      <c r="L62" s="298">
        <v>13</v>
      </c>
      <c r="M62" s="298">
        <v>216</v>
      </c>
      <c r="N62" s="298">
        <v>284</v>
      </c>
      <c r="O62" s="298">
        <v>163</v>
      </c>
      <c r="P62" s="298">
        <v>170</v>
      </c>
      <c r="Q62" s="298">
        <v>88</v>
      </c>
      <c r="R62" s="298">
        <v>958</v>
      </c>
      <c r="S62" s="298">
        <v>61</v>
      </c>
      <c r="T62" s="298">
        <v>252</v>
      </c>
      <c r="U62" s="298">
        <v>164</v>
      </c>
      <c r="V62" s="298">
        <v>161</v>
      </c>
      <c r="W62" s="298">
        <v>1392</v>
      </c>
      <c r="X62" s="298">
        <v>395</v>
      </c>
      <c r="Y62" s="298">
        <v>2871.5366898768079</v>
      </c>
      <c r="Z62" s="298">
        <v>293.11869814932993</v>
      </c>
      <c r="AA62" s="298">
        <v>264.56796426292277</v>
      </c>
      <c r="AB62" s="299"/>
      <c r="AD62" s="304"/>
      <c r="AE62" s="305"/>
      <c r="AF62" s="306"/>
      <c r="AG62" s="305"/>
      <c r="AH62" s="306"/>
      <c r="AI62" s="305"/>
      <c r="AJ62" s="306"/>
      <c r="AK62" s="305"/>
      <c r="AM62" s="305"/>
      <c r="AO62" s="305"/>
    </row>
    <row r="63" spans="1:41" x14ac:dyDescent="0.2">
      <c r="A63" s="293" t="s">
        <v>1467</v>
      </c>
      <c r="B63" s="298">
        <v>9.3564356435643568</v>
      </c>
      <c r="C63" s="298">
        <v>2.6732673267326734</v>
      </c>
      <c r="D63" s="298">
        <v>10.693069306930694</v>
      </c>
      <c r="E63" s="298">
        <v>2.6732673267326734</v>
      </c>
      <c r="F63" s="298">
        <v>52.128712871287128</v>
      </c>
      <c r="G63" s="298">
        <v>56.584158415841578</v>
      </c>
      <c r="H63" s="298">
        <v>49.455445544554451</v>
      </c>
      <c r="I63" s="298">
        <v>122.52475247524754</v>
      </c>
      <c r="J63" s="298">
        <v>86.881188118811878</v>
      </c>
      <c r="K63" s="298">
        <v>181.33663366336631</v>
      </c>
      <c r="L63" s="298">
        <v>178.66336633663366</v>
      </c>
      <c r="M63" s="298">
        <v>284.70297029702971</v>
      </c>
      <c r="N63" s="298">
        <v>455.34653465346531</v>
      </c>
      <c r="O63" s="298">
        <v>556.48514851485152</v>
      </c>
      <c r="P63" s="298">
        <v>372.9207920792079</v>
      </c>
      <c r="Q63" s="298">
        <v>231.68316831683165</v>
      </c>
      <c r="R63" s="298">
        <v>317.67326732673268</v>
      </c>
      <c r="S63" s="298">
        <v>839.4059405940593</v>
      </c>
      <c r="T63" s="298">
        <v>1080.8910891089108</v>
      </c>
      <c r="U63" s="298">
        <v>423.26732673267327</v>
      </c>
      <c r="V63" s="298">
        <v>877.7227722772277</v>
      </c>
      <c r="W63" s="298">
        <v>891.53465346534654</v>
      </c>
      <c r="X63" s="298">
        <v>1017.1782178217821</v>
      </c>
      <c r="Y63" s="298">
        <v>1311.1092343835348</v>
      </c>
      <c r="Z63" s="298">
        <v>2508.9358805057273</v>
      </c>
      <c r="AA63" s="298">
        <v>1079.2166718267233</v>
      </c>
      <c r="AB63" s="299"/>
      <c r="AD63" s="304"/>
      <c r="AE63" s="305"/>
      <c r="AF63" s="306"/>
      <c r="AG63" s="305"/>
      <c r="AH63" s="306"/>
      <c r="AI63" s="305"/>
      <c r="AJ63" s="306"/>
      <c r="AK63" s="305"/>
      <c r="AM63" s="305"/>
      <c r="AO63" s="305"/>
    </row>
    <row r="64" spans="1:41" x14ac:dyDescent="0.2">
      <c r="A64" s="293" t="s">
        <v>1468</v>
      </c>
      <c r="B64" s="298">
        <v>10.811881188118811</v>
      </c>
      <c r="C64" s="298">
        <v>3.0891089108910892</v>
      </c>
      <c r="D64" s="298">
        <v>12.356435643564357</v>
      </c>
      <c r="E64" s="298">
        <v>3.0891089108910892</v>
      </c>
      <c r="F64" s="298">
        <v>60.237623762376245</v>
      </c>
      <c r="G64" s="298">
        <v>65.386138613861391</v>
      </c>
      <c r="H64" s="298">
        <v>57.148514851485146</v>
      </c>
      <c r="I64" s="298">
        <v>141.58415841584159</v>
      </c>
      <c r="J64" s="298">
        <v>100.39603960396039</v>
      </c>
      <c r="K64" s="298">
        <v>209.54455445544556</v>
      </c>
      <c r="L64" s="298">
        <v>206.45544554455444</v>
      </c>
      <c r="M64" s="298">
        <v>328.99009900990097</v>
      </c>
      <c r="N64" s="298">
        <v>526.17821782178214</v>
      </c>
      <c r="O64" s="298">
        <v>643.04950495049513</v>
      </c>
      <c r="P64" s="298">
        <v>430.93069306930693</v>
      </c>
      <c r="Q64" s="298">
        <v>267.7227722772277</v>
      </c>
      <c r="R64" s="298">
        <v>367.08910891089113</v>
      </c>
      <c r="S64" s="298">
        <v>969.98019801980195</v>
      </c>
      <c r="T64" s="298">
        <v>1249.0297029702972</v>
      </c>
      <c r="U64" s="298">
        <v>489.10891089108907</v>
      </c>
      <c r="V64" s="298">
        <v>1014.2574257425742</v>
      </c>
      <c r="W64" s="298">
        <v>1030.2178217821781</v>
      </c>
      <c r="X64" s="298">
        <v>1175.4059405940595</v>
      </c>
      <c r="Y64" s="298">
        <v>1515.0595597320846</v>
      </c>
      <c r="Z64" s="298">
        <v>2899.2147952510632</v>
      </c>
      <c r="AA64" s="298">
        <v>1247.0948207775468</v>
      </c>
      <c r="AB64" s="299"/>
      <c r="AD64" s="304"/>
      <c r="AE64" s="305"/>
      <c r="AF64" s="306"/>
      <c r="AG64" s="305"/>
      <c r="AH64" s="306"/>
      <c r="AI64" s="305"/>
      <c r="AJ64" s="306"/>
      <c r="AK64" s="305"/>
      <c r="AM64" s="305"/>
      <c r="AO64" s="305"/>
    </row>
    <row r="65" spans="1:41" x14ac:dyDescent="0.2">
      <c r="A65" s="293" t="s">
        <v>1469</v>
      </c>
      <c r="B65" s="298">
        <v>0.83168316831683164</v>
      </c>
      <c r="C65" s="298">
        <v>0.23762376237623764</v>
      </c>
      <c r="D65" s="298">
        <v>0.95049504950495056</v>
      </c>
      <c r="E65" s="298">
        <v>0.23762376237623764</v>
      </c>
      <c r="F65" s="298">
        <v>4.6336633663366333</v>
      </c>
      <c r="G65" s="298">
        <v>5.0297029702970297</v>
      </c>
      <c r="H65" s="298">
        <v>4.3960396039603955</v>
      </c>
      <c r="I65" s="298">
        <v>10.89108910891089</v>
      </c>
      <c r="J65" s="298">
        <v>7.7227722772277225</v>
      </c>
      <c r="K65" s="298">
        <v>16.118811881188119</v>
      </c>
      <c r="L65" s="298">
        <v>15.881188118811881</v>
      </c>
      <c r="M65" s="298">
        <v>25.306930693069305</v>
      </c>
      <c r="N65" s="298">
        <v>40.475247524752476</v>
      </c>
      <c r="O65" s="298">
        <v>49.465346534653463</v>
      </c>
      <c r="P65" s="298">
        <v>33.148514851485146</v>
      </c>
      <c r="Q65" s="298">
        <v>20.594059405940591</v>
      </c>
      <c r="R65" s="298">
        <v>28.237623762376238</v>
      </c>
      <c r="S65" s="298">
        <v>74.613861386138609</v>
      </c>
      <c r="T65" s="298">
        <v>96.079207920792072</v>
      </c>
      <c r="U65" s="298">
        <v>37.623762376237622</v>
      </c>
      <c r="V65" s="298">
        <v>78.019801980198011</v>
      </c>
      <c r="W65" s="298">
        <v>79.247524752475258</v>
      </c>
      <c r="X65" s="298">
        <v>90.415841584158414</v>
      </c>
      <c r="Y65" s="298">
        <v>116.54304305631419</v>
      </c>
      <c r="Z65" s="298">
        <v>223.01652271162021</v>
      </c>
      <c r="AA65" s="298">
        <v>95.930370829042076</v>
      </c>
      <c r="AB65" s="299"/>
      <c r="AD65" s="304"/>
      <c r="AE65" s="305"/>
      <c r="AF65" s="306"/>
      <c r="AG65" s="305"/>
      <c r="AH65" s="306"/>
      <c r="AI65" s="305"/>
      <c r="AJ65" s="306"/>
      <c r="AK65" s="305"/>
      <c r="AM65" s="305"/>
      <c r="AO65" s="305"/>
    </row>
    <row r="66" spans="1:41" x14ac:dyDescent="0.2">
      <c r="A66" s="293" t="s">
        <v>1484</v>
      </c>
      <c r="B66" s="298">
        <v>0</v>
      </c>
      <c r="C66" s="299">
        <v>0</v>
      </c>
      <c r="D66" s="299">
        <v>0</v>
      </c>
      <c r="E66" s="299">
        <v>0</v>
      </c>
      <c r="F66" s="299">
        <v>0</v>
      </c>
      <c r="G66" s="299">
        <v>0</v>
      </c>
      <c r="H66" s="299">
        <v>0</v>
      </c>
      <c r="I66" s="299">
        <v>0</v>
      </c>
      <c r="J66" s="299">
        <v>0</v>
      </c>
      <c r="K66" s="299">
        <v>0</v>
      </c>
      <c r="L66" s="299">
        <v>0</v>
      </c>
      <c r="M66" s="298">
        <v>0</v>
      </c>
      <c r="N66" s="298">
        <v>2</v>
      </c>
      <c r="O66" s="298">
        <v>0</v>
      </c>
      <c r="P66" s="298">
        <v>38</v>
      </c>
      <c r="Q66" s="298">
        <v>0</v>
      </c>
      <c r="R66" s="298">
        <v>95</v>
      </c>
      <c r="S66" s="298">
        <v>23</v>
      </c>
      <c r="T66" s="298">
        <v>59</v>
      </c>
      <c r="U66" s="298">
        <v>3</v>
      </c>
      <c r="V66" s="298">
        <v>3</v>
      </c>
      <c r="W66" s="298">
        <v>111</v>
      </c>
      <c r="X66" s="298">
        <v>5</v>
      </c>
      <c r="Y66" s="298">
        <v>185.46331012319229</v>
      </c>
      <c r="Z66" s="298">
        <v>99.88130185067007</v>
      </c>
      <c r="AA66" s="298">
        <v>84.432035737077214</v>
      </c>
      <c r="AB66" s="299"/>
      <c r="AD66" s="304"/>
      <c r="AE66" s="305"/>
      <c r="AF66" s="306"/>
      <c r="AG66" s="305"/>
      <c r="AH66" s="306"/>
      <c r="AI66" s="305"/>
      <c r="AJ66" s="306"/>
      <c r="AK66" s="305"/>
      <c r="AM66" s="305"/>
      <c r="AO66" s="305"/>
    </row>
    <row r="67" spans="1:41" x14ac:dyDescent="0.2">
      <c r="A67" s="293" t="s">
        <v>1467</v>
      </c>
      <c r="B67" s="298">
        <v>0</v>
      </c>
      <c r="C67" s="299">
        <v>0.25737373737373742</v>
      </c>
      <c r="D67" s="299">
        <v>0</v>
      </c>
      <c r="E67" s="299">
        <v>0</v>
      </c>
      <c r="F67" s="299">
        <v>0</v>
      </c>
      <c r="G67" s="299">
        <v>0</v>
      </c>
      <c r="H67" s="299">
        <v>0</v>
      </c>
      <c r="I67" s="299">
        <v>0</v>
      </c>
      <c r="J67" s="299">
        <v>0</v>
      </c>
      <c r="K67" s="299">
        <v>0</v>
      </c>
      <c r="L67" s="299">
        <v>0</v>
      </c>
      <c r="M67" s="298">
        <v>54.65384615384616</v>
      </c>
      <c r="N67" s="298">
        <v>101.29807692307693</v>
      </c>
      <c r="O67" s="298">
        <v>122.97115384615385</v>
      </c>
      <c r="P67" s="298">
        <v>83.865384615384627</v>
      </c>
      <c r="Q67" s="298">
        <v>94.230769230769241</v>
      </c>
      <c r="R67" s="298">
        <v>86.221153846153854</v>
      </c>
      <c r="S67" s="298">
        <v>160.66346153846155</v>
      </c>
      <c r="T67" s="298">
        <v>152.65384615384616</v>
      </c>
      <c r="U67" s="298">
        <v>141.34615384615384</v>
      </c>
      <c r="V67" s="298">
        <v>209.66346153846155</v>
      </c>
      <c r="W67" s="298">
        <v>154.06730769230771</v>
      </c>
      <c r="X67" s="298">
        <v>486.70192307692309</v>
      </c>
      <c r="Y67" s="298">
        <v>310.15499979399283</v>
      </c>
      <c r="Z67" s="298">
        <v>285.91160841392178</v>
      </c>
      <c r="AA67" s="298">
        <v>161.49181434392028</v>
      </c>
      <c r="AB67" s="299"/>
      <c r="AD67" s="304"/>
      <c r="AE67" s="305"/>
      <c r="AF67" s="306"/>
      <c r="AG67" s="305"/>
      <c r="AH67" s="306"/>
      <c r="AI67" s="305"/>
      <c r="AJ67" s="306"/>
      <c r="AK67" s="305"/>
      <c r="AM67" s="305"/>
      <c r="AO67" s="305"/>
    </row>
    <row r="68" spans="1:41" x14ac:dyDescent="0.2">
      <c r="A68" s="293" t="s">
        <v>1468</v>
      </c>
      <c r="B68" s="298">
        <v>0</v>
      </c>
      <c r="C68" s="299">
        <v>0.28363636363636363</v>
      </c>
      <c r="D68" s="299">
        <v>0</v>
      </c>
      <c r="E68" s="299">
        <v>0</v>
      </c>
      <c r="F68" s="299">
        <v>0</v>
      </c>
      <c r="G68" s="299">
        <v>0</v>
      </c>
      <c r="H68" s="299">
        <v>0</v>
      </c>
      <c r="I68" s="299">
        <v>0</v>
      </c>
      <c r="J68" s="299">
        <v>0</v>
      </c>
      <c r="K68" s="299">
        <v>0</v>
      </c>
      <c r="L68" s="299">
        <v>0</v>
      </c>
      <c r="M68" s="298">
        <v>60.230769230769241</v>
      </c>
      <c r="N68" s="298">
        <v>111.63461538461539</v>
      </c>
      <c r="O68" s="298">
        <v>135.51923076923077</v>
      </c>
      <c r="P68" s="298">
        <v>92.423076923076934</v>
      </c>
      <c r="Q68" s="298">
        <v>103.84615384615387</v>
      </c>
      <c r="R68" s="298">
        <v>95.019230769230788</v>
      </c>
      <c r="S68" s="298">
        <v>177.05769230769232</v>
      </c>
      <c r="T68" s="298">
        <v>168.23076923076925</v>
      </c>
      <c r="U68" s="298">
        <v>155.76923076923077</v>
      </c>
      <c r="V68" s="298">
        <v>231.05769230769235</v>
      </c>
      <c r="W68" s="298">
        <v>169.78846153846155</v>
      </c>
      <c r="X68" s="298">
        <v>536.36538461538464</v>
      </c>
      <c r="Y68" s="298">
        <v>341.80346916072688</v>
      </c>
      <c r="Z68" s="298">
        <v>315.08626233370967</v>
      </c>
      <c r="AA68" s="298">
        <v>177.97057090962645</v>
      </c>
      <c r="AB68" s="299"/>
      <c r="AD68" s="304"/>
      <c r="AE68" s="305"/>
      <c r="AF68" s="306"/>
      <c r="AG68" s="305"/>
      <c r="AH68" s="306"/>
      <c r="AI68" s="305"/>
      <c r="AJ68" s="306"/>
      <c r="AK68" s="305"/>
      <c r="AM68" s="305"/>
      <c r="AO68" s="305"/>
    </row>
    <row r="69" spans="1:41" x14ac:dyDescent="0.2">
      <c r="A69" s="293" t="s">
        <v>1469</v>
      </c>
      <c r="B69" s="298">
        <v>0</v>
      </c>
      <c r="C69" s="299">
        <v>5.2525252525252525E-3</v>
      </c>
      <c r="D69" s="299">
        <v>0</v>
      </c>
      <c r="E69" s="299">
        <v>0</v>
      </c>
      <c r="F69" s="299">
        <v>0</v>
      </c>
      <c r="G69" s="299">
        <v>0</v>
      </c>
      <c r="H69" s="299">
        <v>0</v>
      </c>
      <c r="I69" s="299">
        <v>0</v>
      </c>
      <c r="J69" s="299">
        <v>0</v>
      </c>
      <c r="K69" s="299">
        <v>0</v>
      </c>
      <c r="L69" s="299">
        <v>0</v>
      </c>
      <c r="M69" s="298">
        <v>1.1153846153846154</v>
      </c>
      <c r="N69" s="298">
        <v>2.0673076923076925</v>
      </c>
      <c r="O69" s="298">
        <v>2.5096153846153846</v>
      </c>
      <c r="P69" s="298">
        <v>1.7115384615384617</v>
      </c>
      <c r="Q69" s="298">
        <v>1.9230769230769231</v>
      </c>
      <c r="R69" s="298">
        <v>1.7596153846153848</v>
      </c>
      <c r="S69" s="298">
        <v>3.2788461538461542</v>
      </c>
      <c r="T69" s="298">
        <v>3.1153846153846154</v>
      </c>
      <c r="U69" s="298">
        <v>2.884615384615385</v>
      </c>
      <c r="V69" s="298">
        <v>4.2788461538461542</v>
      </c>
      <c r="W69" s="298">
        <v>3.1442307692307696</v>
      </c>
      <c r="X69" s="298">
        <v>9.9326923076923084</v>
      </c>
      <c r="Y69" s="298">
        <v>6.3296938733467929</v>
      </c>
      <c r="Z69" s="298">
        <v>5.8349307839575868</v>
      </c>
      <c r="AA69" s="298">
        <v>3.2957513131412304</v>
      </c>
      <c r="AB69" s="299"/>
      <c r="AD69" s="304"/>
      <c r="AE69" s="305"/>
      <c r="AF69" s="306"/>
      <c r="AG69" s="305"/>
      <c r="AH69" s="306"/>
      <c r="AI69" s="305"/>
      <c r="AJ69" s="306"/>
      <c r="AK69" s="305"/>
      <c r="AM69" s="305"/>
      <c r="AO69" s="305"/>
    </row>
    <row r="70" spans="1:41" x14ac:dyDescent="0.2">
      <c r="A70" s="293" t="s">
        <v>1485</v>
      </c>
      <c r="B70" s="298">
        <v>1994.8342159454455</v>
      </c>
      <c r="C70" s="298">
        <v>2166.4537243760969</v>
      </c>
      <c r="D70" s="298">
        <v>875.71616888164272</v>
      </c>
      <c r="E70" s="298">
        <v>2626.8516452628933</v>
      </c>
      <c r="F70" s="298">
        <v>2110.9819612577658</v>
      </c>
      <c r="G70" s="298">
        <v>1078.6835445551974</v>
      </c>
      <c r="H70" s="298">
        <v>4070.5190889004216</v>
      </c>
      <c r="I70" s="298">
        <v>725.44548372319991</v>
      </c>
      <c r="J70" s="298">
        <v>1193.3954582718259</v>
      </c>
      <c r="K70" s="298">
        <v>624.57370632107541</v>
      </c>
      <c r="L70" s="298">
        <v>1324.1979271754396</v>
      </c>
      <c r="M70" s="298">
        <v>948.98792113073318</v>
      </c>
      <c r="N70" s="298">
        <v>942.46200947162242</v>
      </c>
      <c r="O70" s="298">
        <v>627.23475383248478</v>
      </c>
      <c r="P70" s="298">
        <v>2397.7387798206191</v>
      </c>
      <c r="Q70" s="298">
        <v>2342.3005018433792</v>
      </c>
      <c r="R70" s="298">
        <v>1377.52391865345</v>
      </c>
      <c r="S70" s="298">
        <v>3188.7432902008827</v>
      </c>
      <c r="T70" s="298">
        <v>1915.9371519667445</v>
      </c>
      <c r="U70" s="298">
        <v>847.72339046236368</v>
      </c>
      <c r="V70" s="298">
        <v>1689.3081614935429</v>
      </c>
      <c r="W70" s="298">
        <v>2690.3565690207465</v>
      </c>
      <c r="X70" s="298">
        <v>1260.6002685349622</v>
      </c>
      <c r="Y70" s="298">
        <v>2633.2770812995682</v>
      </c>
      <c r="Z70" s="298">
        <v>2479.6774442797823</v>
      </c>
      <c r="AA70" s="298">
        <v>2458.5071203716911</v>
      </c>
      <c r="AB70" s="299"/>
      <c r="AD70" s="307">
        <v>2.1999999999999999E-2</v>
      </c>
      <c r="AE70" s="305">
        <v>30.49202086424232</v>
      </c>
      <c r="AF70" s="308">
        <v>2.8000000000000001E-2</v>
      </c>
      <c r="AG70" s="305">
        <v>2690.3565690207465</v>
      </c>
      <c r="AH70" s="308">
        <v>3.9E-2</v>
      </c>
      <c r="AI70" s="305">
        <v>27.60160955686937</v>
      </c>
      <c r="AJ70" s="308">
        <v>0.125</v>
      </c>
      <c r="AK70" s="305">
        <v>45.983299277017991</v>
      </c>
      <c r="AM70" s="305">
        <v>42.769491412575555</v>
      </c>
      <c r="AO70" s="305">
        <v>49.695709729415761</v>
      </c>
    </row>
    <row r="71" spans="1:41" x14ac:dyDescent="0.2">
      <c r="A71" s="293" t="s">
        <v>1467</v>
      </c>
      <c r="B71" s="298">
        <v>2759.9560896619896</v>
      </c>
      <c r="C71" s="298">
        <v>12903.541831112732</v>
      </c>
      <c r="D71" s="298">
        <v>9674.4216866550232</v>
      </c>
      <c r="E71" s="298">
        <v>4008.8614376997357</v>
      </c>
      <c r="F71" s="298">
        <v>8814.384433247631</v>
      </c>
      <c r="G71" s="298">
        <v>11466.670311994509</v>
      </c>
      <c r="H71" s="298">
        <v>3792.9170224571449</v>
      </c>
      <c r="I71" s="298">
        <v>5415.8301626690427</v>
      </c>
      <c r="J71" s="298">
        <v>2105.6635134350313</v>
      </c>
      <c r="K71" s="298">
        <v>517.93976973553788</v>
      </c>
      <c r="L71" s="298">
        <v>1363.4224740605596</v>
      </c>
      <c r="M71" s="298">
        <v>934.71856155130536</v>
      </c>
      <c r="N71" s="298">
        <v>3751.5108987836788</v>
      </c>
      <c r="O71" s="298">
        <v>2791.9418124706281</v>
      </c>
      <c r="P71" s="298">
        <v>2286.1649377433605</v>
      </c>
      <c r="Q71" s="298">
        <v>5026.542016693038</v>
      </c>
      <c r="R71" s="298">
        <v>10947.079944914769</v>
      </c>
      <c r="S71" s="298">
        <v>7698.9241498395586</v>
      </c>
      <c r="T71" s="298">
        <v>11052.444919180094</v>
      </c>
      <c r="U71" s="298">
        <v>11257.069033627153</v>
      </c>
      <c r="V71" s="298">
        <v>5149.5804469969607</v>
      </c>
      <c r="W71" s="298">
        <v>19057.663710890585</v>
      </c>
      <c r="X71" s="298">
        <v>16649.740728477031</v>
      </c>
      <c r="Y71" s="298">
        <v>14487.650500500777</v>
      </c>
      <c r="Z71" s="298">
        <v>12248.415593878633</v>
      </c>
      <c r="AA71" s="298">
        <v>11974.585115388914</v>
      </c>
      <c r="AB71" s="299"/>
      <c r="AD71" s="304">
        <v>2.1999999999999999E-2</v>
      </c>
      <c r="AE71" s="305">
        <v>96.115238139401455</v>
      </c>
      <c r="AF71" s="306">
        <v>2.8000000000000001E-2</v>
      </c>
      <c r="AG71" s="305">
        <v>19057.663710890585</v>
      </c>
      <c r="AH71" s="306">
        <v>3.9E-2</v>
      </c>
      <c r="AI71" s="305">
        <v>167.4211756400868</v>
      </c>
      <c r="AJ71" s="306">
        <v>0.125</v>
      </c>
      <c r="AK71" s="305">
        <v>134.75956916745224</v>
      </c>
      <c r="AM71" s="305">
        <v>119.07332240880429</v>
      </c>
      <c r="AO71" s="305">
        <v>134.90584759013885</v>
      </c>
    </row>
    <row r="72" spans="1:41" x14ac:dyDescent="0.2">
      <c r="A72" s="293" t="s">
        <v>1468</v>
      </c>
      <c r="B72" s="298">
        <v>2971.1002713847652</v>
      </c>
      <c r="C72" s="298">
        <v>1918.0940559762169</v>
      </c>
      <c r="D72" s="298">
        <v>8306.3216501583538</v>
      </c>
      <c r="E72" s="298">
        <v>14707.669987993935</v>
      </c>
      <c r="F72" s="298">
        <v>12794.013225870631</v>
      </c>
      <c r="G72" s="298">
        <v>13494.047382366163</v>
      </c>
      <c r="H72" s="298">
        <v>17393.89861525593</v>
      </c>
      <c r="I72" s="298">
        <v>5696.650985918548</v>
      </c>
      <c r="J72" s="298">
        <v>13072.153834851002</v>
      </c>
      <c r="K72" s="298">
        <v>1644.4587689103332</v>
      </c>
      <c r="L72" s="298">
        <v>1867.2774284201041</v>
      </c>
      <c r="M72" s="298">
        <v>1280.1452998731593</v>
      </c>
      <c r="N72" s="298">
        <v>5137.8877472278136</v>
      </c>
      <c r="O72" s="298">
        <v>3823.7083714502101</v>
      </c>
      <c r="P72" s="298">
        <v>3131.0208443168262</v>
      </c>
      <c r="Q72" s="298">
        <v>6884.1086525608207</v>
      </c>
      <c r="R72" s="298">
        <v>14992.59083457194</v>
      </c>
      <c r="S72" s="298">
        <v>10544.073874108151</v>
      </c>
      <c r="T72" s="298">
        <v>15136.893603475075</v>
      </c>
      <c r="U72" s="298">
        <v>21795.601745958953</v>
      </c>
      <c r="V72" s="298">
        <v>30578.12885581141</v>
      </c>
      <c r="W72" s="298">
        <v>12627.449549269799</v>
      </c>
      <c r="X72" s="298">
        <v>29701.677082513252</v>
      </c>
      <c r="Y72" s="298">
        <v>25844.697756416423</v>
      </c>
      <c r="Z72" s="298">
        <v>21850.099090106367</v>
      </c>
      <c r="AA72" s="298">
        <v>21361.609534617914</v>
      </c>
      <c r="AB72" s="299"/>
      <c r="AD72" s="304">
        <v>2.1999999999999999E-2</v>
      </c>
      <c r="AE72" s="305">
        <v>570.73079391303509</v>
      </c>
      <c r="AF72" s="306">
        <v>2.8000000000000001E-2</v>
      </c>
      <c r="AG72" s="305">
        <v>12627.449549269799</v>
      </c>
      <c r="AH72" s="306">
        <v>3.9E-2</v>
      </c>
      <c r="AI72" s="305">
        <v>439.87306152973451</v>
      </c>
      <c r="AJ72" s="306">
        <v>0.125</v>
      </c>
      <c r="AK72" s="305">
        <v>354.05977788345012</v>
      </c>
      <c r="AM72" s="305">
        <v>312.84660780948946</v>
      </c>
      <c r="AO72" s="305">
        <v>354.44410165478257</v>
      </c>
    </row>
    <row r="73" spans="1:41" x14ac:dyDescent="0.2">
      <c r="A73" s="293" t="s">
        <v>1469</v>
      </c>
      <c r="B73" s="298">
        <v>346.87972711598775</v>
      </c>
      <c r="C73" s="298">
        <v>174.37218690692882</v>
      </c>
      <c r="D73" s="298">
        <v>32.573810392777858</v>
      </c>
      <c r="E73" s="298">
        <v>485.14883640952218</v>
      </c>
      <c r="F73" s="298">
        <v>1677.3642018493626</v>
      </c>
      <c r="G73" s="298">
        <v>1111.7874256876805</v>
      </c>
      <c r="H73" s="298">
        <v>628.27459881191976</v>
      </c>
      <c r="I73" s="298">
        <v>417.21950882783727</v>
      </c>
      <c r="J73" s="298">
        <v>1594.4619668207463</v>
      </c>
      <c r="K73" s="298">
        <v>375.506333058265</v>
      </c>
      <c r="L73" s="298">
        <v>154.10639509052064</v>
      </c>
      <c r="M73" s="298">
        <v>105.65038400450368</v>
      </c>
      <c r="N73" s="298">
        <v>424.02984529993353</v>
      </c>
      <c r="O73" s="298">
        <v>315.57062921293175</v>
      </c>
      <c r="P73" s="298">
        <v>258.4031317077476</v>
      </c>
      <c r="Q73" s="298">
        <v>568.14544625820281</v>
      </c>
      <c r="R73" s="298">
        <v>1237.3384326387579</v>
      </c>
      <c r="S73" s="298">
        <v>870.20235428100079</v>
      </c>
      <c r="T73" s="298">
        <v>1249.2477393003062</v>
      </c>
      <c r="U73" s="298">
        <v>958.04842839380012</v>
      </c>
      <c r="V73" s="298">
        <v>3073.7805768896592</v>
      </c>
      <c r="W73" s="298">
        <v>2516.1707588950894</v>
      </c>
      <c r="X73" s="298">
        <v>2968.1457524173084</v>
      </c>
      <c r="Y73" s="298">
        <v>2582.7103855148894</v>
      </c>
      <c r="Z73" s="298">
        <v>2183.522453093371</v>
      </c>
      <c r="AA73" s="298">
        <v>2134.7067517040077</v>
      </c>
      <c r="AB73" s="299"/>
      <c r="AD73" s="304">
        <v>2.1999999999999999E-2</v>
      </c>
      <c r="AE73" s="305">
        <v>57.371111137472198</v>
      </c>
      <c r="AF73" s="306">
        <v>2.8000000000000001E-2</v>
      </c>
      <c r="AG73" s="305">
        <v>2516.1707588950894</v>
      </c>
      <c r="AH73" s="306">
        <v>3.9E-2</v>
      </c>
      <c r="AI73" s="305">
        <v>177.26223205683681</v>
      </c>
      <c r="AJ73" s="306">
        <v>0.125</v>
      </c>
      <c r="AK73" s="305">
        <v>142.68076860834475</v>
      </c>
      <c r="AM73" s="305">
        <v>126.0724805444155</v>
      </c>
      <c r="AO73" s="305">
        <v>142.83564531141442</v>
      </c>
    </row>
    <row r="74" spans="1:41" x14ac:dyDescent="0.2">
      <c r="A74" s="293" t="s">
        <v>1486</v>
      </c>
      <c r="B74" s="298">
        <v>93.806322010824346</v>
      </c>
      <c r="C74" s="298">
        <v>36.937961126645405</v>
      </c>
      <c r="D74" s="298">
        <v>9.016563755105949</v>
      </c>
      <c r="E74" s="298">
        <v>42.601598238004954</v>
      </c>
      <c r="F74" s="298">
        <v>32.561547002044563</v>
      </c>
      <c r="G74" s="298">
        <v>13.412751569221996</v>
      </c>
      <c r="H74" s="298">
        <v>46.850378503859829</v>
      </c>
      <c r="I74" s="298">
        <v>18.035974517108002</v>
      </c>
      <c r="J74" s="298">
        <v>87.727651495509704</v>
      </c>
      <c r="K74" s="298">
        <v>95.759915987615386</v>
      </c>
      <c r="L74" s="298">
        <v>459.12900508329079</v>
      </c>
      <c r="M74" s="298">
        <v>571.1183017224713</v>
      </c>
      <c r="N74" s="298">
        <v>59.977851578467281</v>
      </c>
      <c r="O74" s="298">
        <v>108.98810892003731</v>
      </c>
      <c r="P74" s="298">
        <v>893.49285795344042</v>
      </c>
      <c r="Q74" s="298">
        <v>681.81211173937106</v>
      </c>
      <c r="R74" s="298">
        <v>96.396549414936942</v>
      </c>
      <c r="S74" s="298">
        <v>115.10370148256651</v>
      </c>
      <c r="T74" s="298">
        <v>71.44382332868787</v>
      </c>
      <c r="U74" s="298">
        <v>20.495555384273651</v>
      </c>
      <c r="V74" s="298">
        <v>30.49202086424232</v>
      </c>
      <c r="W74" s="298">
        <v>66.125426029035395</v>
      </c>
      <c r="X74" s="298">
        <v>27.60160955686937</v>
      </c>
      <c r="Y74" s="298">
        <v>45.983299277017991</v>
      </c>
      <c r="Z74" s="298">
        <v>42.769491412575555</v>
      </c>
      <c r="AA74" s="298">
        <v>49.695709729415761</v>
      </c>
      <c r="AB74" s="299"/>
      <c r="AD74" s="307">
        <v>0</v>
      </c>
      <c r="AE74" s="305">
        <v>47.356894706873859</v>
      </c>
      <c r="AF74" s="308">
        <v>0</v>
      </c>
      <c r="AG74" s="305">
        <v>66.125426029035395</v>
      </c>
      <c r="AH74" s="308">
        <v>0</v>
      </c>
      <c r="AI74" s="305">
        <v>51.602130768882247</v>
      </c>
      <c r="AJ74" s="308">
        <v>0</v>
      </c>
      <c r="AK74" s="305">
        <v>54.158920669864571</v>
      </c>
      <c r="AM74" s="305">
        <v>19.091501949316125</v>
      </c>
      <c r="AO74" s="305">
        <v>30.134743864408019</v>
      </c>
    </row>
    <row r="75" spans="1:41" x14ac:dyDescent="0.2">
      <c r="A75" s="293" t="s">
        <v>1467</v>
      </c>
      <c r="B75" s="298">
        <v>77.110186937609996</v>
      </c>
      <c r="C75" s="298">
        <v>337.13508744468004</v>
      </c>
      <c r="D75" s="298">
        <v>26.599781261244413</v>
      </c>
      <c r="E75" s="298">
        <v>0</v>
      </c>
      <c r="F75" s="298">
        <v>31.64454212553612</v>
      </c>
      <c r="G75" s="298">
        <v>0</v>
      </c>
      <c r="H75" s="298">
        <v>0</v>
      </c>
      <c r="I75" s="298">
        <v>299.17839473671734</v>
      </c>
      <c r="J75" s="298">
        <v>42.285955164943928</v>
      </c>
      <c r="K75" s="298">
        <v>71.901892034824186</v>
      </c>
      <c r="L75" s="298">
        <v>335.40498181953768</v>
      </c>
      <c r="M75" s="298">
        <v>387.12478737899363</v>
      </c>
      <c r="N75" s="298">
        <v>163.01120422852938</v>
      </c>
      <c r="O75" s="298">
        <v>331.04990727884001</v>
      </c>
      <c r="P75" s="298">
        <v>582.05099058313863</v>
      </c>
      <c r="Q75" s="298">
        <v>1009.2632563876271</v>
      </c>
      <c r="R75" s="298">
        <v>602.08076126123706</v>
      </c>
      <c r="S75" s="298">
        <v>208.97707368073341</v>
      </c>
      <c r="T75" s="298">
        <v>337.16647752856647</v>
      </c>
      <c r="U75" s="298">
        <v>267.70999658572782</v>
      </c>
      <c r="V75" s="298">
        <v>96.115238139401455</v>
      </c>
      <c r="W75" s="298">
        <v>461.9401187697315</v>
      </c>
      <c r="X75" s="298">
        <v>167.4211756400868</v>
      </c>
      <c r="Y75" s="298">
        <v>134.75956916745224</v>
      </c>
      <c r="Z75" s="298">
        <v>119.07332240880429</v>
      </c>
      <c r="AA75" s="298">
        <v>134.90584759013885</v>
      </c>
      <c r="AB75" s="299"/>
      <c r="AD75" s="304">
        <v>0</v>
      </c>
      <c r="AE75" s="305">
        <v>482.93119296479068</v>
      </c>
      <c r="AF75" s="306">
        <v>0</v>
      </c>
      <c r="AG75" s="305">
        <v>461.9401187697315</v>
      </c>
      <c r="AH75" s="306">
        <v>0</v>
      </c>
      <c r="AI75" s="305">
        <v>526.22281773311147</v>
      </c>
      <c r="AJ75" s="306">
        <v>0</v>
      </c>
      <c r="AK75" s="305">
        <v>552.29618265039562</v>
      </c>
      <c r="AM75" s="305">
        <v>194.68932388707904</v>
      </c>
      <c r="AO75" s="305">
        <v>307.30494248421655</v>
      </c>
    </row>
    <row r="76" spans="1:41" x14ac:dyDescent="0.2">
      <c r="A76" s="293" t="s">
        <v>1468</v>
      </c>
      <c r="B76" s="298">
        <v>0</v>
      </c>
      <c r="C76" s="298">
        <v>0</v>
      </c>
      <c r="D76" s="298">
        <v>345.7971563961774</v>
      </c>
      <c r="E76" s="298">
        <v>132.51604456903789</v>
      </c>
      <c r="F76" s="298">
        <v>253.15633700428896</v>
      </c>
      <c r="G76" s="298">
        <v>202.86965299454269</v>
      </c>
      <c r="H76" s="298">
        <v>176.28523790656297</v>
      </c>
      <c r="I76" s="298">
        <v>23.013722672055177</v>
      </c>
      <c r="J76" s="298">
        <v>845.71910329887851</v>
      </c>
      <c r="K76" s="298">
        <v>323.55851415670884</v>
      </c>
      <c r="L76" s="298">
        <v>615.01322608627333</v>
      </c>
      <c r="M76" s="298">
        <v>709.84892082497004</v>
      </c>
      <c r="N76" s="298">
        <v>298.90446485597289</v>
      </c>
      <c r="O76" s="298">
        <v>607.02757116668784</v>
      </c>
      <c r="P76" s="298">
        <v>1067.2741219385048</v>
      </c>
      <c r="Q76" s="298">
        <v>1850.6291943369554</v>
      </c>
      <c r="R76" s="298">
        <v>1104.0015844099282</v>
      </c>
      <c r="S76" s="298">
        <v>383.18949100048837</v>
      </c>
      <c r="T76" s="298">
        <v>618.24318156537765</v>
      </c>
      <c r="U76" s="298">
        <v>518.33212104896234</v>
      </c>
      <c r="V76" s="298">
        <v>570.73079391303509</v>
      </c>
      <c r="W76" s="298">
        <v>306.07768260781717</v>
      </c>
      <c r="X76" s="298">
        <v>439.87306152973451</v>
      </c>
      <c r="Y76" s="298">
        <v>354.05977788345012</v>
      </c>
      <c r="Z76" s="298">
        <v>312.84660780948946</v>
      </c>
      <c r="AA76" s="298">
        <v>354.44410165478257</v>
      </c>
      <c r="AB76" s="299"/>
      <c r="AD76" s="304">
        <v>0</v>
      </c>
      <c r="AE76" s="305">
        <v>1552.3115345567301</v>
      </c>
      <c r="AF76" s="306">
        <v>0</v>
      </c>
      <c r="AG76" s="305">
        <v>306.07768260781717</v>
      </c>
      <c r="AH76" s="306">
        <v>0</v>
      </c>
      <c r="AI76" s="305">
        <v>1691.4661169414421</v>
      </c>
      <c r="AJ76" s="306">
        <v>0</v>
      </c>
      <c r="AK76" s="305">
        <v>1775.27512678678</v>
      </c>
      <c r="AM76" s="305">
        <v>625.80029521306551</v>
      </c>
      <c r="AO76" s="305">
        <v>987.7866946551145</v>
      </c>
    </row>
    <row r="77" spans="1:41" x14ac:dyDescent="0.2">
      <c r="A77" s="293" t="s">
        <v>1469</v>
      </c>
      <c r="B77" s="298">
        <v>231.33056081282996</v>
      </c>
      <c r="C77" s="298">
        <v>0</v>
      </c>
      <c r="D77" s="298">
        <v>0</v>
      </c>
      <c r="E77" s="298">
        <v>265.03208913807578</v>
      </c>
      <c r="F77" s="298">
        <v>189.86725275321675</v>
      </c>
      <c r="G77" s="298">
        <v>202.86965299454269</v>
      </c>
      <c r="H77" s="298">
        <v>68.555370296996699</v>
      </c>
      <c r="I77" s="298">
        <v>23.013722672055177</v>
      </c>
      <c r="J77" s="298">
        <v>42.285955164943928</v>
      </c>
      <c r="K77" s="298">
        <v>0</v>
      </c>
      <c r="L77" s="298">
        <v>269.98446585077869</v>
      </c>
      <c r="M77" s="298">
        <v>311.61635814446214</v>
      </c>
      <c r="N77" s="298">
        <v>131.21597855398358</v>
      </c>
      <c r="O77" s="298">
        <v>266.47884566818038</v>
      </c>
      <c r="P77" s="298">
        <v>468.52233660338391</v>
      </c>
      <c r="Q77" s="298">
        <v>812.40713748622807</v>
      </c>
      <c r="R77" s="298">
        <v>484.64531399120813</v>
      </c>
      <c r="S77" s="298">
        <v>168.21623610560539</v>
      </c>
      <c r="T77" s="298">
        <v>271.40238300728788</v>
      </c>
      <c r="U77" s="298">
        <v>22.783829496657688</v>
      </c>
      <c r="V77" s="298">
        <v>57.371111137472198</v>
      </c>
      <c r="W77" s="298">
        <v>60.989648932922982</v>
      </c>
      <c r="X77" s="298">
        <v>177.26223205683681</v>
      </c>
      <c r="Y77" s="298">
        <v>142.68076860834475</v>
      </c>
      <c r="Z77" s="298">
        <v>126.0724805444155</v>
      </c>
      <c r="AA77" s="298">
        <v>142.83564531141442</v>
      </c>
      <c r="AB77" s="299"/>
      <c r="AD77" s="304">
        <v>0</v>
      </c>
      <c r="AE77" s="305">
        <v>862.40037777160501</v>
      </c>
      <c r="AF77" s="306">
        <v>0</v>
      </c>
      <c r="AG77" s="305">
        <v>60.989648932922982</v>
      </c>
      <c r="AH77" s="306">
        <v>0</v>
      </c>
      <c r="AI77" s="305">
        <v>939.70893455656392</v>
      </c>
      <c r="AJ77" s="306">
        <v>0</v>
      </c>
      <c r="AK77" s="305">
        <v>986.26976989295952</v>
      </c>
      <c r="AM77" s="305">
        <v>347.66887895053924</v>
      </c>
      <c r="AO77" s="305">
        <v>548.77361899626078</v>
      </c>
    </row>
    <row r="78" spans="1:41" x14ac:dyDescent="0.2">
      <c r="A78" s="293" t="s">
        <v>1487</v>
      </c>
      <c r="B78" s="298">
        <v>1</v>
      </c>
      <c r="C78" s="298">
        <v>28.337142857142858</v>
      </c>
      <c r="D78" s="298">
        <v>168.18585005279832</v>
      </c>
      <c r="E78" s="298">
        <v>283.26528776978415</v>
      </c>
      <c r="F78" s="298">
        <v>52.344476968109682</v>
      </c>
      <c r="G78" s="298">
        <v>54.367871875758311</v>
      </c>
      <c r="H78" s="298">
        <v>35.825500975350238</v>
      </c>
      <c r="I78" s="298">
        <v>21.825286073123081</v>
      </c>
      <c r="J78" s="298">
        <v>29.045550847457626</v>
      </c>
      <c r="K78" s="298">
        <v>57.52841626673402</v>
      </c>
      <c r="L78" s="298">
        <v>6.0426793123888558</v>
      </c>
      <c r="M78" s="298">
        <v>7.706161137440759</v>
      </c>
      <c r="N78" s="298">
        <v>63.093325791855207</v>
      </c>
      <c r="O78" s="298">
        <v>53.015761821366027</v>
      </c>
      <c r="P78" s="298">
        <v>45.921398135184653</v>
      </c>
      <c r="Q78" s="298">
        <v>32.558367414757576</v>
      </c>
      <c r="R78" s="298">
        <v>27.687430557431643</v>
      </c>
      <c r="S78" s="298">
        <v>35.202132485345672</v>
      </c>
      <c r="T78" s="298">
        <v>42.79004985228908</v>
      </c>
      <c r="U78" s="298">
        <v>48.386042843118318</v>
      </c>
      <c r="V78" s="298">
        <v>47.356894706873859</v>
      </c>
      <c r="W78" s="298">
        <v>68.904683809492184</v>
      </c>
      <c r="X78" s="298">
        <v>51.602130768882247</v>
      </c>
      <c r="Y78" s="298">
        <v>54.158920669864571</v>
      </c>
      <c r="Z78" s="298">
        <v>19.091501949316125</v>
      </c>
      <c r="AA78" s="298">
        <v>30.134743864408019</v>
      </c>
      <c r="AB78" s="299"/>
      <c r="AD78" s="307">
        <v>0</v>
      </c>
      <c r="AE78" s="305">
        <v>17.322834645669293</v>
      </c>
      <c r="AF78" s="308">
        <v>0.02</v>
      </c>
      <c r="AG78" s="305">
        <v>68.904683809492184</v>
      </c>
      <c r="AH78" s="308">
        <v>0.04</v>
      </c>
      <c r="AI78" s="305">
        <v>4.4566929133858268</v>
      </c>
      <c r="AJ78" s="308">
        <v>0.02</v>
      </c>
      <c r="AK78" s="305">
        <v>13.858267716535433</v>
      </c>
      <c r="AM78" s="305">
        <v>8.9763779527559056</v>
      </c>
      <c r="AO78" s="305">
        <v>7.606299212598425</v>
      </c>
    </row>
    <row r="79" spans="1:41" x14ac:dyDescent="0.2">
      <c r="A79" s="293" t="s">
        <v>1467</v>
      </c>
      <c r="B79" s="298">
        <v>245.33577023498694</v>
      </c>
      <c r="C79" s="298">
        <v>207.15428571428572</v>
      </c>
      <c r="D79" s="298">
        <v>403.84160506863776</v>
      </c>
      <c r="E79" s="298">
        <v>1919.9091726618706</v>
      </c>
      <c r="F79" s="298">
        <v>544.77029733477116</v>
      </c>
      <c r="G79" s="298">
        <v>396.88546469303571</v>
      </c>
      <c r="H79" s="298">
        <v>715.48643376485188</v>
      </c>
      <c r="I79" s="298">
        <v>296.82389059447388</v>
      </c>
      <c r="J79" s="298">
        <v>402.48834745762713</v>
      </c>
      <c r="K79" s="298">
        <v>293.91790856276839</v>
      </c>
      <c r="L79" s="298">
        <v>276.95613515115588</v>
      </c>
      <c r="M79" s="298">
        <v>122.01421800947868</v>
      </c>
      <c r="N79" s="298">
        <v>156.07296380090497</v>
      </c>
      <c r="O79" s="298">
        <v>881.98949211908928</v>
      </c>
      <c r="P79" s="298">
        <v>467.78846166672258</v>
      </c>
      <c r="Q79" s="298">
        <v>331.66299864158418</v>
      </c>
      <c r="R79" s="298">
        <v>282.04412482906372</v>
      </c>
      <c r="S79" s="298">
        <v>358.59429528324824</v>
      </c>
      <c r="T79" s="298">
        <v>436.35989965341531</v>
      </c>
      <c r="U79" s="298">
        <v>493.42613230256546</v>
      </c>
      <c r="V79" s="298">
        <v>482.93119296479068</v>
      </c>
      <c r="W79" s="298">
        <v>702.66898534944926</v>
      </c>
      <c r="X79" s="298">
        <v>526.22281773311147</v>
      </c>
      <c r="Y79" s="298">
        <v>552.29618265039562</v>
      </c>
      <c r="Z79" s="298">
        <v>194.68932388707904</v>
      </c>
      <c r="AA79" s="298">
        <v>307.30494248421655</v>
      </c>
      <c r="AB79" s="299"/>
      <c r="AD79" s="304">
        <v>0</v>
      </c>
      <c r="AE79" s="305">
        <v>253.34645669291339</v>
      </c>
      <c r="AF79" s="306">
        <v>0.02</v>
      </c>
      <c r="AG79" s="305">
        <v>702.66898534944926</v>
      </c>
      <c r="AH79" s="306">
        <v>0.04</v>
      </c>
      <c r="AI79" s="305">
        <v>65.179133858267718</v>
      </c>
      <c r="AJ79" s="306">
        <v>0.02</v>
      </c>
      <c r="AK79" s="305">
        <v>202.67716535433073</v>
      </c>
      <c r="AM79" s="305">
        <v>131.27952755905511</v>
      </c>
      <c r="AO79" s="305">
        <v>111.24212598425197</v>
      </c>
    </row>
    <row r="80" spans="1:41" x14ac:dyDescent="0.2">
      <c r="A80" s="293" t="s">
        <v>1468</v>
      </c>
      <c r="B80" s="298">
        <v>807.32584856396863</v>
      </c>
      <c r="C80" s="298">
        <v>1652.3485714285714</v>
      </c>
      <c r="D80" s="298">
        <v>830.17317845828939</v>
      </c>
      <c r="E80" s="298">
        <v>1101.5872302158273</v>
      </c>
      <c r="F80" s="298">
        <v>3687.3775997535049</v>
      </c>
      <c r="G80" s="298">
        <v>5773.8679932055329</v>
      </c>
      <c r="H80" s="298">
        <v>3023.6722823195601</v>
      </c>
      <c r="I80" s="298">
        <v>2703.0616801562933</v>
      </c>
      <c r="J80" s="298">
        <v>2311.1959745762715</v>
      </c>
      <c r="K80" s="298">
        <v>3144.1894417782269</v>
      </c>
      <c r="L80" s="298">
        <v>387.73858921161826</v>
      </c>
      <c r="M80" s="298">
        <v>1307.4786729857822</v>
      </c>
      <c r="N80" s="298">
        <v>1009.4932126696833</v>
      </c>
      <c r="O80" s="298">
        <v>634.98423817863397</v>
      </c>
      <c r="P80" s="298">
        <v>1498.9697863382073</v>
      </c>
      <c r="Q80" s="298">
        <v>1062.7727166222041</v>
      </c>
      <c r="R80" s="298">
        <v>903.77522358423664</v>
      </c>
      <c r="S80" s="298">
        <v>1149.0706980408379</v>
      </c>
      <c r="T80" s="298">
        <v>1402.6149383549946</v>
      </c>
      <c r="U80" s="298">
        <v>1586.0459787712057</v>
      </c>
      <c r="V80" s="298">
        <v>1552.3115345567301</v>
      </c>
      <c r="W80" s="298">
        <v>2258.6264602973138</v>
      </c>
      <c r="X80" s="298">
        <v>1691.4661169414421</v>
      </c>
      <c r="Y80" s="298">
        <v>1775.27512678678</v>
      </c>
      <c r="Z80" s="298">
        <v>625.80029521306551</v>
      </c>
      <c r="AA80" s="298">
        <v>987.7866946551145</v>
      </c>
      <c r="AB80" s="299"/>
      <c r="AD80" s="304">
        <v>0</v>
      </c>
      <c r="AE80" s="305">
        <v>487.20472440944883</v>
      </c>
      <c r="AF80" s="306">
        <v>0.02</v>
      </c>
      <c r="AG80" s="305">
        <v>2258.6264602973138</v>
      </c>
      <c r="AH80" s="306">
        <v>0.04</v>
      </c>
      <c r="AI80" s="305">
        <v>125.34448818897637</v>
      </c>
      <c r="AJ80" s="306">
        <v>0.02</v>
      </c>
      <c r="AK80" s="305">
        <v>389.76377952755905</v>
      </c>
      <c r="AM80" s="305">
        <v>252.46062992125982</v>
      </c>
      <c r="AO80" s="305">
        <v>213.9271653543307</v>
      </c>
    </row>
    <row r="81" spans="1:41" x14ac:dyDescent="0.2">
      <c r="A81" s="293" t="s">
        <v>1469</v>
      </c>
      <c r="B81" s="298">
        <v>768.3383812010444</v>
      </c>
      <c r="C81" s="298">
        <v>349.81714285714287</v>
      </c>
      <c r="D81" s="298">
        <v>457.62196409714892</v>
      </c>
      <c r="E81" s="298">
        <v>67.008992805755383</v>
      </c>
      <c r="F81" s="298">
        <v>1999.7528886150053</v>
      </c>
      <c r="G81" s="298">
        <v>2773.8488231011888</v>
      </c>
      <c r="H81" s="298">
        <v>2046.1478985635749</v>
      </c>
      <c r="I81" s="298">
        <v>885.01535026514091</v>
      </c>
      <c r="J81" s="298">
        <v>1153.5233050847457</v>
      </c>
      <c r="K81" s="298">
        <v>634.90452134377369</v>
      </c>
      <c r="L81" s="298">
        <v>1007.113218731476</v>
      </c>
      <c r="M81" s="298">
        <v>161.82938388625593</v>
      </c>
      <c r="N81" s="298">
        <v>720.5921945701358</v>
      </c>
      <c r="O81" s="298">
        <v>494.01050788091067</v>
      </c>
      <c r="P81" s="298">
        <v>832.95972990100097</v>
      </c>
      <c r="Q81" s="298">
        <v>590.57019230943263</v>
      </c>
      <c r="R81" s="298">
        <v>502.21717141274587</v>
      </c>
      <c r="S81" s="298">
        <v>638.52495694085803</v>
      </c>
      <c r="T81" s="298">
        <v>779.2351121393009</v>
      </c>
      <c r="U81" s="298">
        <v>881.14184608311018</v>
      </c>
      <c r="V81" s="298">
        <v>862.40037777160501</v>
      </c>
      <c r="W81" s="298">
        <v>1254.7998705437446</v>
      </c>
      <c r="X81" s="298">
        <v>939.70893455656392</v>
      </c>
      <c r="Y81" s="298">
        <v>986.26976989295952</v>
      </c>
      <c r="Z81" s="298">
        <v>347.66887895053924</v>
      </c>
      <c r="AA81" s="298">
        <v>548.77361899626078</v>
      </c>
      <c r="AB81" s="299"/>
      <c r="AD81" s="304">
        <v>0</v>
      </c>
      <c r="AE81" s="305">
        <v>342.12598425196853</v>
      </c>
      <c r="AF81" s="306">
        <v>0.02</v>
      </c>
      <c r="AG81" s="305">
        <v>1254.7998705437446</v>
      </c>
      <c r="AH81" s="306">
        <v>0.04</v>
      </c>
      <c r="AI81" s="305">
        <v>88.019685039370074</v>
      </c>
      <c r="AJ81" s="306">
        <v>0.02</v>
      </c>
      <c r="AK81" s="305">
        <v>273.70078740157481</v>
      </c>
      <c r="AM81" s="305">
        <v>177.28346456692913</v>
      </c>
      <c r="AO81" s="305">
        <v>150.2244094488189</v>
      </c>
    </row>
    <row r="82" spans="1:41" x14ac:dyDescent="0.2">
      <c r="A82" s="293" t="s">
        <v>1488</v>
      </c>
      <c r="B82" s="298">
        <v>8.2834645669291334</v>
      </c>
      <c r="C82" s="298">
        <v>4.0314960629921259</v>
      </c>
      <c r="D82" s="298">
        <v>3.8740157480314958</v>
      </c>
      <c r="E82" s="298">
        <v>13.21259842519685</v>
      </c>
      <c r="F82" s="298">
        <v>9.5433070866141723</v>
      </c>
      <c r="G82" s="298">
        <v>13.039370078740157</v>
      </c>
      <c r="H82" s="298">
        <v>13.622047244094489</v>
      </c>
      <c r="I82" s="298">
        <v>7.8425196850393704</v>
      </c>
      <c r="J82" s="298">
        <v>16.283464566929133</v>
      </c>
      <c r="K82" s="298">
        <v>11.905511811023622</v>
      </c>
      <c r="L82" s="298">
        <v>14.299212598425196</v>
      </c>
      <c r="M82" s="298">
        <v>7.0551181102362204</v>
      </c>
      <c r="N82" s="298">
        <v>14.94488188976378</v>
      </c>
      <c r="O82" s="298">
        <v>19.874015748031496</v>
      </c>
      <c r="P82" s="298">
        <v>14.110236220472441</v>
      </c>
      <c r="Q82" s="298">
        <v>26.803149606299211</v>
      </c>
      <c r="R82" s="298">
        <v>26.614173228346456</v>
      </c>
      <c r="S82" s="298">
        <v>11.496062992125983</v>
      </c>
      <c r="T82" s="298">
        <v>14.897637795275591</v>
      </c>
      <c r="U82" s="298">
        <v>10.803149606299213</v>
      </c>
      <c r="V82" s="298">
        <v>17.322834645669293</v>
      </c>
      <c r="W82" s="298">
        <v>17.133858267716533</v>
      </c>
      <c r="X82" s="298">
        <v>4.4566929133858268</v>
      </c>
      <c r="Y82" s="298">
        <v>13.858267716535433</v>
      </c>
      <c r="Z82" s="298">
        <v>8.9763779527559056</v>
      </c>
      <c r="AA82" s="298">
        <v>7.606299212598425</v>
      </c>
      <c r="AB82" s="316"/>
      <c r="AD82" s="307">
        <v>0.46</v>
      </c>
      <c r="AE82" s="305">
        <v>0</v>
      </c>
      <c r="AF82" s="308">
        <v>0.46</v>
      </c>
      <c r="AG82" s="305">
        <v>17.133858267716533</v>
      </c>
      <c r="AH82" s="308">
        <v>0.46</v>
      </c>
      <c r="AI82" s="305">
        <v>0</v>
      </c>
      <c r="AJ82" s="308">
        <v>0.56000000000000005</v>
      </c>
      <c r="AK82" s="305">
        <v>0</v>
      </c>
      <c r="AM82" s="305">
        <v>0</v>
      </c>
      <c r="AO82" s="305">
        <v>0</v>
      </c>
    </row>
    <row r="83" spans="1:41" x14ac:dyDescent="0.2">
      <c r="A83" s="293" t="s">
        <v>1467</v>
      </c>
      <c r="B83" s="298">
        <v>121.14566929133859</v>
      </c>
      <c r="C83" s="298">
        <v>58.960629921259844</v>
      </c>
      <c r="D83" s="298">
        <v>56.65748031496063</v>
      </c>
      <c r="E83" s="298">
        <v>193.23425196850394</v>
      </c>
      <c r="F83" s="298">
        <v>139.5708661417323</v>
      </c>
      <c r="G83" s="298">
        <v>190.70078740157481</v>
      </c>
      <c r="H83" s="298">
        <v>199.2224409448819</v>
      </c>
      <c r="I83" s="298">
        <v>114.69685039370079</v>
      </c>
      <c r="J83" s="298">
        <v>238.14566929133858</v>
      </c>
      <c r="K83" s="298">
        <v>174.11811023622047</v>
      </c>
      <c r="L83" s="298">
        <v>209.1259842519685</v>
      </c>
      <c r="M83" s="298">
        <v>103.18110236220473</v>
      </c>
      <c r="N83" s="298">
        <v>218.56889763779529</v>
      </c>
      <c r="O83" s="298">
        <v>290.65748031496065</v>
      </c>
      <c r="P83" s="298">
        <v>206.36220472440945</v>
      </c>
      <c r="Q83" s="298">
        <v>391.99606299212599</v>
      </c>
      <c r="R83" s="298">
        <v>389.23228346456693</v>
      </c>
      <c r="S83" s="298">
        <v>168.12992125984252</v>
      </c>
      <c r="T83" s="298">
        <v>217.87795275590551</v>
      </c>
      <c r="U83" s="298">
        <v>157.99606299212599</v>
      </c>
      <c r="V83" s="298">
        <v>253.34645669291339</v>
      </c>
      <c r="W83" s="298">
        <v>250.58267716535434</v>
      </c>
      <c r="X83" s="298">
        <v>65.179133858267718</v>
      </c>
      <c r="Y83" s="298">
        <v>202.67716535433073</v>
      </c>
      <c r="Z83" s="298">
        <v>131.27952755905511</v>
      </c>
      <c r="AA83" s="298">
        <v>111.24212598425197</v>
      </c>
      <c r="AB83" s="316"/>
      <c r="AD83" s="304">
        <v>0.46</v>
      </c>
      <c r="AE83" s="305">
        <v>0</v>
      </c>
      <c r="AF83" s="306">
        <v>0.46</v>
      </c>
      <c r="AG83" s="305">
        <v>250.58267716535434</v>
      </c>
      <c r="AH83" s="306">
        <v>0.46</v>
      </c>
      <c r="AI83" s="305">
        <v>0</v>
      </c>
      <c r="AJ83" s="306">
        <v>0.56000000000000005</v>
      </c>
      <c r="AK83" s="305">
        <v>0</v>
      </c>
      <c r="AM83" s="305">
        <v>0</v>
      </c>
      <c r="AO83" s="305">
        <v>0</v>
      </c>
    </row>
    <row r="84" spans="1:41" x14ac:dyDescent="0.2">
      <c r="A84" s="293" t="s">
        <v>1468</v>
      </c>
      <c r="B84" s="298">
        <v>232.9724409448819</v>
      </c>
      <c r="C84" s="298">
        <v>113.38582677165354</v>
      </c>
      <c r="D84" s="298">
        <v>108.95669291338582</v>
      </c>
      <c r="E84" s="298">
        <v>371.60433070866139</v>
      </c>
      <c r="F84" s="298">
        <v>268.40551181102364</v>
      </c>
      <c r="G84" s="298">
        <v>366.73228346456693</v>
      </c>
      <c r="H84" s="298">
        <v>383.12007874015745</v>
      </c>
      <c r="I84" s="298">
        <v>220.57086614173227</v>
      </c>
      <c r="J84" s="298">
        <v>457.9724409448819</v>
      </c>
      <c r="K84" s="298">
        <v>334.84251968503935</v>
      </c>
      <c r="L84" s="298">
        <v>402.16535433070868</v>
      </c>
      <c r="M84" s="298">
        <v>198.42519685039369</v>
      </c>
      <c r="N84" s="298">
        <v>420.32480314960628</v>
      </c>
      <c r="O84" s="298">
        <v>558.95669291338584</v>
      </c>
      <c r="P84" s="298">
        <v>396.85039370078738</v>
      </c>
      <c r="Q84" s="298">
        <v>753.83858267716539</v>
      </c>
      <c r="R84" s="298">
        <v>748.52362204724409</v>
      </c>
      <c r="S84" s="298">
        <v>323.32677165354329</v>
      </c>
      <c r="T84" s="298">
        <v>418.99606299212599</v>
      </c>
      <c r="U84" s="298">
        <v>303.83858267716533</v>
      </c>
      <c r="V84" s="298">
        <v>487.20472440944883</v>
      </c>
      <c r="W84" s="298">
        <v>481.88976377952753</v>
      </c>
      <c r="X84" s="298">
        <v>125.34448818897637</v>
      </c>
      <c r="Y84" s="298">
        <v>389.76377952755905</v>
      </c>
      <c r="Z84" s="298">
        <v>252.46062992125982</v>
      </c>
      <c r="AA84" s="298">
        <v>213.9271653543307</v>
      </c>
      <c r="AB84" s="316"/>
      <c r="AD84" s="304">
        <v>0.46</v>
      </c>
      <c r="AE84" s="305">
        <v>0</v>
      </c>
      <c r="AF84" s="306">
        <v>0.46</v>
      </c>
      <c r="AG84" s="305">
        <v>481.88976377952753</v>
      </c>
      <c r="AH84" s="306">
        <v>0.46</v>
      </c>
      <c r="AI84" s="305">
        <v>0</v>
      </c>
      <c r="AJ84" s="306">
        <v>0.56000000000000005</v>
      </c>
      <c r="AK84" s="305">
        <v>0</v>
      </c>
      <c r="AM84" s="305">
        <v>0</v>
      </c>
      <c r="AO84" s="305">
        <v>0</v>
      </c>
    </row>
    <row r="85" spans="1:41" ht="13.5" thickBot="1" x14ac:dyDescent="0.25">
      <c r="A85" s="293" t="s">
        <v>1469</v>
      </c>
      <c r="B85" s="298">
        <v>163.5984251968504</v>
      </c>
      <c r="C85" s="298">
        <v>79.622047244094489</v>
      </c>
      <c r="D85" s="298">
        <v>76.511811023622045</v>
      </c>
      <c r="E85" s="298">
        <v>260.94881889763781</v>
      </c>
      <c r="F85" s="298">
        <v>188.48031496062993</v>
      </c>
      <c r="G85" s="298">
        <v>257.5275590551181</v>
      </c>
      <c r="H85" s="298">
        <v>269.03543307086613</v>
      </c>
      <c r="I85" s="298">
        <v>154.88976377952756</v>
      </c>
      <c r="J85" s="298">
        <v>321.59842519685037</v>
      </c>
      <c r="K85" s="298">
        <v>235.13385826771653</v>
      </c>
      <c r="L85" s="298">
        <v>282.40944881889766</v>
      </c>
      <c r="M85" s="298">
        <v>139.33858267716536</v>
      </c>
      <c r="N85" s="298">
        <v>295.16141732283467</v>
      </c>
      <c r="O85" s="298">
        <v>392.51181102362204</v>
      </c>
      <c r="P85" s="298">
        <v>278.67716535433073</v>
      </c>
      <c r="Q85" s="298">
        <v>529.36220472440948</v>
      </c>
      <c r="R85" s="298">
        <v>525.62992125984249</v>
      </c>
      <c r="S85" s="298">
        <v>227.04724409448818</v>
      </c>
      <c r="T85" s="298">
        <v>294.22834645669292</v>
      </c>
      <c r="U85" s="298">
        <v>213.36220472440945</v>
      </c>
      <c r="V85" s="298">
        <v>342.12598425196853</v>
      </c>
      <c r="W85" s="298">
        <v>338.3937007874016</v>
      </c>
      <c r="X85" s="298">
        <v>88.019685039370074</v>
      </c>
      <c r="Y85" s="298">
        <v>273.70078740157481</v>
      </c>
      <c r="Z85" s="298">
        <v>177.28346456692913</v>
      </c>
      <c r="AA85" s="298">
        <v>150.2244094488189</v>
      </c>
      <c r="AB85" s="316"/>
      <c r="AD85" s="317">
        <v>0.46</v>
      </c>
      <c r="AE85" s="318">
        <v>0</v>
      </c>
      <c r="AF85" s="319">
        <v>0.46</v>
      </c>
      <c r="AG85" s="318">
        <v>338.3937007874016</v>
      </c>
      <c r="AH85" s="319">
        <v>0.46</v>
      </c>
      <c r="AI85" s="318">
        <v>0</v>
      </c>
      <c r="AJ85" s="319">
        <v>0.56000000000000005</v>
      </c>
      <c r="AK85" s="318">
        <v>0</v>
      </c>
      <c r="AL85" s="320"/>
      <c r="AM85" s="318">
        <v>0</v>
      </c>
      <c r="AN85" s="320"/>
      <c r="AO85" s="318">
        <v>0</v>
      </c>
    </row>
    <row r="86" spans="1:41" x14ac:dyDescent="0.2">
      <c r="A86" s="293"/>
      <c r="B86" s="299"/>
      <c r="C86" s="299"/>
      <c r="D86" s="299"/>
      <c r="E86" s="299"/>
      <c r="F86" s="299"/>
      <c r="G86" s="299"/>
      <c r="H86" s="299"/>
      <c r="I86" s="299"/>
      <c r="J86" s="299"/>
      <c r="K86" s="299"/>
      <c r="L86" s="299"/>
      <c r="M86" s="299"/>
      <c r="N86" s="299"/>
      <c r="O86" s="299"/>
      <c r="P86" s="299"/>
      <c r="Q86" s="299"/>
      <c r="R86" s="299"/>
      <c r="S86" s="299"/>
      <c r="T86" s="299"/>
      <c r="U86" s="299"/>
      <c r="V86" s="299"/>
      <c r="W86" s="299"/>
      <c r="X86" s="299"/>
      <c r="Y86" s="299"/>
      <c r="Z86" s="299"/>
      <c r="AA86" s="299"/>
      <c r="AB86" s="299"/>
      <c r="AE86" s="321"/>
    </row>
    <row r="87" spans="1:41" x14ac:dyDescent="0.2">
      <c r="A87" s="293"/>
      <c r="B87" s="299"/>
      <c r="C87" s="299"/>
      <c r="D87" s="299"/>
      <c r="E87" s="299"/>
      <c r="F87" s="299"/>
      <c r="G87" s="299"/>
      <c r="H87" s="299"/>
      <c r="I87" s="299"/>
      <c r="J87" s="299"/>
      <c r="K87" s="299"/>
      <c r="L87" s="299"/>
      <c r="M87" s="299"/>
      <c r="N87" s="299"/>
      <c r="O87" s="299"/>
      <c r="P87" s="299"/>
      <c r="Q87" s="299"/>
      <c r="R87" s="299"/>
      <c r="S87" s="299"/>
      <c r="T87" s="299"/>
      <c r="U87" s="299"/>
      <c r="V87" s="299"/>
      <c r="W87" s="299"/>
      <c r="X87" s="299"/>
      <c r="Y87" s="299"/>
      <c r="Z87" s="299"/>
      <c r="AA87" s="299"/>
      <c r="AB87" s="299"/>
      <c r="AE87" s="321"/>
    </row>
    <row r="88" spans="1:41" x14ac:dyDescent="0.2">
      <c r="A88" s="293" t="s">
        <v>1527</v>
      </c>
      <c r="B88" s="299">
        <f>B10+B14</f>
        <v>20.581867826086956</v>
      </c>
      <c r="C88" s="299">
        <f t="shared" ref="C88:AA91" si="0">C10+C14</f>
        <v>23.977876017391306</v>
      </c>
      <c r="D88" s="299">
        <f t="shared" si="0"/>
        <v>72.03653739130435</v>
      </c>
      <c r="E88" s="299">
        <f t="shared" si="0"/>
        <v>40.546279617391306</v>
      </c>
      <c r="F88" s="299">
        <f t="shared" si="0"/>
        <v>43.942287808695653</v>
      </c>
      <c r="G88" s="299">
        <f t="shared" si="0"/>
        <v>156.62801415652174</v>
      </c>
      <c r="H88" s="299">
        <f t="shared" si="0"/>
        <v>141.60325064347828</v>
      </c>
      <c r="I88" s="299">
        <f t="shared" si="0"/>
        <v>26.756428173913044</v>
      </c>
      <c r="J88" s="299">
        <f t="shared" si="0"/>
        <v>64.112518278260865</v>
      </c>
      <c r="K88" s="299">
        <f t="shared" si="0"/>
        <v>165.88985467826086</v>
      </c>
      <c r="L88" s="299">
        <f t="shared" si="0"/>
        <v>210.44959852173912</v>
      </c>
      <c r="M88" s="299">
        <f t="shared" si="0"/>
        <v>73.37435880000001</v>
      </c>
      <c r="N88" s="299">
        <f t="shared" si="0"/>
        <v>134.81123426086955</v>
      </c>
      <c r="O88" s="299">
        <f t="shared" si="0"/>
        <v>186.36881316521738</v>
      </c>
      <c r="P88" s="299">
        <f t="shared" si="0"/>
        <v>253.5686116173913</v>
      </c>
      <c r="Q88" s="299">
        <f t="shared" si="0"/>
        <v>185.33971977391303</v>
      </c>
      <c r="R88" s="299">
        <f t="shared" si="0"/>
        <v>418.70085088695652</v>
      </c>
      <c r="S88" s="299">
        <f t="shared" si="0"/>
        <v>272.04250179130435</v>
      </c>
      <c r="T88" s="299">
        <f t="shared" si="0"/>
        <v>1011.1923593217391</v>
      </c>
      <c r="U88" s="299">
        <f t="shared" si="0"/>
        <v>1406.7690836869565</v>
      </c>
      <c r="V88" s="299">
        <f t="shared" si="0"/>
        <v>935.96186770434792</v>
      </c>
      <c r="W88" s="299">
        <f t="shared" si="0"/>
        <v>545.10463337391298</v>
      </c>
      <c r="X88" s="299">
        <f t="shared" si="0"/>
        <v>505.34716939130431</v>
      </c>
      <c r="Y88" s="299">
        <f t="shared" si="0"/>
        <v>447.35898347826088</v>
      </c>
      <c r="Z88" s="299">
        <f t="shared" si="0"/>
        <v>218.04347826086956</v>
      </c>
      <c r="AA88" s="299">
        <f t="shared" si="0"/>
        <v>252.41739130434783</v>
      </c>
      <c r="AB88" s="299"/>
      <c r="AE88" s="321"/>
    </row>
    <row r="89" spans="1:41" x14ac:dyDescent="0.2">
      <c r="A89" s="293"/>
      <c r="B89" s="299">
        <f t="shared" ref="B89:Q91" si="1">B11+B15</f>
        <v>65.234055652173922</v>
      </c>
      <c r="C89" s="299">
        <f t="shared" si="1"/>
        <v>75.997674834782615</v>
      </c>
      <c r="D89" s="299">
        <f t="shared" si="1"/>
        <v>228.31919478260872</v>
      </c>
      <c r="E89" s="299">
        <f t="shared" si="1"/>
        <v>128.51108963478262</v>
      </c>
      <c r="F89" s="299">
        <f t="shared" si="1"/>
        <v>139.27470881739131</v>
      </c>
      <c r="G89" s="299">
        <f t="shared" si="1"/>
        <v>496.43116351304354</v>
      </c>
      <c r="H89" s="299">
        <f t="shared" si="1"/>
        <v>448.81030288695655</v>
      </c>
      <c r="I89" s="299">
        <f t="shared" si="1"/>
        <v>84.804272347826085</v>
      </c>
      <c r="J89" s="299">
        <f t="shared" si="1"/>
        <v>203.20408335652175</v>
      </c>
      <c r="K89" s="299">
        <f t="shared" si="1"/>
        <v>525.78648855652182</v>
      </c>
      <c r="L89" s="299">
        <f t="shared" si="1"/>
        <v>667.01821904347821</v>
      </c>
      <c r="M89" s="299">
        <f t="shared" si="1"/>
        <v>232.55940840000002</v>
      </c>
      <c r="N89" s="299">
        <f t="shared" si="1"/>
        <v>427.28306452173911</v>
      </c>
      <c r="O89" s="299">
        <f t="shared" si="1"/>
        <v>590.69437393043484</v>
      </c>
      <c r="P89" s="299">
        <f t="shared" si="1"/>
        <v>803.68356563478267</v>
      </c>
      <c r="Q89" s="299">
        <f t="shared" si="1"/>
        <v>587.43267114782611</v>
      </c>
      <c r="R89" s="299">
        <f t="shared" si="0"/>
        <v>1327.068798573913</v>
      </c>
      <c r="S89" s="299">
        <f t="shared" si="0"/>
        <v>862.23640398260875</v>
      </c>
      <c r="T89" s="299">
        <f t="shared" si="0"/>
        <v>3204.9656134434786</v>
      </c>
      <c r="U89" s="299">
        <f t="shared" si="0"/>
        <v>4458.7426889739136</v>
      </c>
      <c r="V89" s="299">
        <f t="shared" si="0"/>
        <v>2966.523207808696</v>
      </c>
      <c r="W89" s="299">
        <f t="shared" si="0"/>
        <v>1727.7045159478262</v>
      </c>
      <c r="X89" s="299">
        <f t="shared" si="0"/>
        <v>1601.6935707826087</v>
      </c>
      <c r="Y89" s="299">
        <f t="shared" si="0"/>
        <v>1417.9005069565219</v>
      </c>
      <c r="Z89" s="299">
        <f t="shared" si="0"/>
        <v>691.08695652173913</v>
      </c>
      <c r="AA89" s="299">
        <f t="shared" si="0"/>
        <v>800.03478260869565</v>
      </c>
      <c r="AB89" s="299"/>
      <c r="AC89" s="289" t="s">
        <v>1489</v>
      </c>
      <c r="AE89" s="322">
        <v>323.61541797219587</v>
      </c>
      <c r="AF89" s="305"/>
      <c r="AG89" s="322">
        <v>449.52416591221436</v>
      </c>
      <c r="AH89" s="305"/>
      <c r="AI89" s="322">
        <v>900.15712163571311</v>
      </c>
      <c r="AJ89" s="305"/>
      <c r="AK89" s="322">
        <v>535.39162148132687</v>
      </c>
      <c r="AL89" s="305"/>
      <c r="AM89" s="322">
        <v>7771.4596040022716</v>
      </c>
      <c r="AN89" s="305"/>
      <c r="AO89" s="322">
        <v>480.19138210402423</v>
      </c>
    </row>
    <row r="90" spans="1:41" x14ac:dyDescent="0.2">
      <c r="A90" s="293"/>
      <c r="B90" s="299">
        <f t="shared" si="1"/>
        <v>103.95587478260872</v>
      </c>
      <c r="C90" s="299">
        <f t="shared" si="0"/>
        <v>121.10859412173915</v>
      </c>
      <c r="D90" s="299">
        <f t="shared" si="0"/>
        <v>363.84556173913052</v>
      </c>
      <c r="E90" s="299">
        <f t="shared" si="0"/>
        <v>204.79307332173917</v>
      </c>
      <c r="F90" s="299">
        <f t="shared" si="0"/>
        <v>221.94579266086959</v>
      </c>
      <c r="G90" s="299">
        <f t="shared" si="0"/>
        <v>791.10420709565221</v>
      </c>
      <c r="H90" s="299">
        <f t="shared" si="0"/>
        <v>715.21641850434787</v>
      </c>
      <c r="I90" s="299">
        <f t="shared" si="0"/>
        <v>135.14263721739133</v>
      </c>
      <c r="J90" s="299">
        <f t="shared" si="0"/>
        <v>323.82254994782608</v>
      </c>
      <c r="K90" s="299">
        <f t="shared" si="0"/>
        <v>837.88435074782615</v>
      </c>
      <c r="L90" s="299">
        <f t="shared" si="0"/>
        <v>1062.9488196521741</v>
      </c>
      <c r="M90" s="299">
        <f t="shared" si="0"/>
        <v>370.60269360000007</v>
      </c>
      <c r="N90" s="299">
        <f t="shared" si="0"/>
        <v>680.91097982608699</v>
      </c>
      <c r="O90" s="299">
        <f t="shared" si="0"/>
        <v>941.32044615652183</v>
      </c>
      <c r="P90" s="299">
        <f t="shared" si="0"/>
        <v>1280.7363773217394</v>
      </c>
      <c r="Q90" s="299">
        <f t="shared" si="0"/>
        <v>936.12265241739135</v>
      </c>
      <c r="R90" s="299">
        <f t="shared" si="0"/>
        <v>2114.7941282086958</v>
      </c>
      <c r="S90" s="299">
        <f t="shared" si="0"/>
        <v>1374.0451785391306</v>
      </c>
      <c r="T90" s="299">
        <f t="shared" si="0"/>
        <v>5107.3783572521743</v>
      </c>
      <c r="U90" s="299">
        <f t="shared" si="0"/>
        <v>7105.3760498086958</v>
      </c>
      <c r="V90" s="299">
        <f t="shared" si="0"/>
        <v>4727.4006199304358</v>
      </c>
      <c r="W90" s="299">
        <f t="shared" si="0"/>
        <v>2753.2403516173913</v>
      </c>
      <c r="X90" s="299">
        <f t="shared" si="0"/>
        <v>2552.4314657391305</v>
      </c>
      <c r="Y90" s="299">
        <f t="shared" si="0"/>
        <v>2259.5419843478267</v>
      </c>
      <c r="Z90" s="299">
        <f t="shared" si="0"/>
        <v>1101.304347826087</v>
      </c>
      <c r="AA90" s="299">
        <f t="shared" si="0"/>
        <v>1274.9217391304348</v>
      </c>
      <c r="AB90" s="299"/>
      <c r="AC90" s="289" t="s">
        <v>1467</v>
      </c>
      <c r="AE90" s="322">
        <v>6816.6168863686107</v>
      </c>
      <c r="AF90" s="305"/>
      <c r="AG90" s="322">
        <v>4653.568224032575</v>
      </c>
      <c r="AH90" s="305"/>
      <c r="AI90" s="322">
        <v>3276.7685387996571</v>
      </c>
      <c r="AJ90" s="305"/>
      <c r="AK90" s="322">
        <v>6200.1254977761373</v>
      </c>
      <c r="AL90" s="305"/>
      <c r="AM90" s="322">
        <v>14195.803522326798</v>
      </c>
      <c r="AN90" s="305"/>
      <c r="AO90" s="322">
        <v>15698.583462099174</v>
      </c>
    </row>
    <row r="91" spans="1:41" x14ac:dyDescent="0.2">
      <c r="A91" s="293"/>
      <c r="B91" s="299">
        <f t="shared" si="1"/>
        <v>10.814201739130436</v>
      </c>
      <c r="C91" s="299">
        <f t="shared" si="0"/>
        <v>12.598545026086956</v>
      </c>
      <c r="D91" s="299">
        <f t="shared" si="0"/>
        <v>37.849706086956523</v>
      </c>
      <c r="E91" s="299">
        <f t="shared" si="0"/>
        <v>21.303977426086956</v>
      </c>
      <c r="F91" s="299">
        <f t="shared" si="0"/>
        <v>23.088320713043476</v>
      </c>
      <c r="G91" s="299">
        <f t="shared" si="0"/>
        <v>82.296075234782606</v>
      </c>
      <c r="H91" s="299">
        <f t="shared" si="0"/>
        <v>74.401707965217398</v>
      </c>
      <c r="I91" s="299">
        <f t="shared" si="0"/>
        <v>14.058462260869565</v>
      </c>
      <c r="J91" s="299">
        <f t="shared" si="0"/>
        <v>33.686238417391301</v>
      </c>
      <c r="K91" s="299">
        <f t="shared" si="0"/>
        <v>87.16246601739131</v>
      </c>
      <c r="L91" s="299">
        <f t="shared" si="0"/>
        <v>110.57521278260869</v>
      </c>
      <c r="M91" s="299">
        <f t="shared" si="0"/>
        <v>38.552629200000005</v>
      </c>
      <c r="N91" s="299">
        <f t="shared" si="0"/>
        <v>70.833021391304342</v>
      </c>
      <c r="O91" s="299">
        <f t="shared" si="0"/>
        <v>97.922596747826077</v>
      </c>
      <c r="P91" s="299">
        <f t="shared" si="0"/>
        <v>133.23096542608695</v>
      </c>
      <c r="Q91" s="299">
        <f t="shared" si="0"/>
        <v>97.381886660869569</v>
      </c>
      <c r="R91" s="299">
        <f t="shared" si="0"/>
        <v>219.99536233043477</v>
      </c>
      <c r="S91" s="299">
        <f t="shared" si="0"/>
        <v>142.93758568695651</v>
      </c>
      <c r="T91" s="299">
        <f t="shared" si="0"/>
        <v>531.30445998260871</v>
      </c>
      <c r="U91" s="299">
        <f t="shared" si="0"/>
        <v>739.1498575304347</v>
      </c>
      <c r="V91" s="299">
        <f t="shared" si="0"/>
        <v>491.77657455652178</v>
      </c>
      <c r="W91" s="299">
        <f t="shared" si="0"/>
        <v>286.41090906086953</v>
      </c>
      <c r="X91" s="299">
        <f t="shared" si="0"/>
        <v>265.52139408695649</v>
      </c>
      <c r="Y91" s="299">
        <f t="shared" si="0"/>
        <v>235.05302521739134</v>
      </c>
      <c r="Z91" s="299">
        <f t="shared" si="0"/>
        <v>114.56521739130434</v>
      </c>
      <c r="AA91" s="299">
        <f t="shared" si="0"/>
        <v>132.62608695652173</v>
      </c>
      <c r="AB91" s="299"/>
      <c r="AC91" s="289" t="s">
        <v>1468</v>
      </c>
      <c r="AE91" s="322">
        <v>14867.842611501477</v>
      </c>
      <c r="AF91" s="305"/>
      <c r="AG91" s="322">
        <v>9619.689537738981</v>
      </c>
      <c r="AH91" s="305"/>
      <c r="AI91" s="322">
        <v>7708.2654741135839</v>
      </c>
      <c r="AJ91" s="305"/>
      <c r="AK91" s="322">
        <v>14585.166069491836</v>
      </c>
      <c r="AL91" s="305"/>
      <c r="AM91" s="322">
        <v>33394.187252706026</v>
      </c>
      <c r="AN91" s="305"/>
      <c r="AO91" s="322">
        <v>36929.324564901195</v>
      </c>
    </row>
    <row r="92" spans="1:41" x14ac:dyDescent="0.2">
      <c r="A92" s="293"/>
      <c r="B92" s="299"/>
      <c r="C92" s="299"/>
      <c r="D92" s="299"/>
      <c r="E92" s="299"/>
      <c r="F92" s="299"/>
      <c r="G92" s="299"/>
      <c r="H92" s="299"/>
      <c r="I92" s="299"/>
      <c r="J92" s="299"/>
      <c r="K92" s="299"/>
      <c r="L92" s="299"/>
      <c r="M92" s="299"/>
      <c r="N92" s="299"/>
      <c r="O92" s="299"/>
      <c r="P92" s="299"/>
      <c r="Q92" s="299"/>
      <c r="R92" s="299"/>
      <c r="S92" s="299"/>
      <c r="T92" s="299"/>
      <c r="U92" s="299"/>
      <c r="V92" s="299"/>
      <c r="W92" s="299"/>
      <c r="X92" s="299"/>
      <c r="Y92" s="299"/>
      <c r="Z92" s="299"/>
      <c r="AA92" s="299"/>
      <c r="AB92" s="299"/>
      <c r="AC92" s="289" t="s">
        <v>1469</v>
      </c>
      <c r="AE92" s="322">
        <v>2456.0835409459155</v>
      </c>
      <c r="AF92" s="305"/>
      <c r="AG92" s="322">
        <v>995.5394708129387</v>
      </c>
      <c r="AH92" s="305"/>
      <c r="AI92" s="322">
        <v>743.62090456154567</v>
      </c>
      <c r="AJ92" s="305"/>
      <c r="AK92" s="322">
        <v>1407.0395502333299</v>
      </c>
      <c r="AL92" s="305"/>
      <c r="AM92" s="322">
        <v>3221.5568879081106</v>
      </c>
      <c r="AN92" s="305"/>
      <c r="AO92" s="322">
        <v>3562.5936639081146</v>
      </c>
    </row>
    <row r="93" spans="1:41" x14ac:dyDescent="0.2">
      <c r="A93" s="471" t="s">
        <v>1607</v>
      </c>
      <c r="B93" s="472">
        <f>B74/B70</f>
        <v>4.7024620522846373E-2</v>
      </c>
      <c r="C93" s="472">
        <f t="shared" ref="C93:AA96" si="2">C74/C70</f>
        <v>1.7049965439387787E-2</v>
      </c>
      <c r="D93" s="472">
        <f t="shared" si="2"/>
        <v>1.0296217056972692E-2</v>
      </c>
      <c r="E93" s="472">
        <f t="shared" si="2"/>
        <v>1.6217740470738089E-2</v>
      </c>
      <c r="F93" s="472">
        <f t="shared" si="2"/>
        <v>1.5424834318642749E-2</v>
      </c>
      <c r="G93" s="472">
        <f t="shared" si="2"/>
        <v>1.2434371171160153E-2</v>
      </c>
      <c r="H93" s="472">
        <f t="shared" si="2"/>
        <v>1.150968156164958E-2</v>
      </c>
      <c r="I93" s="472">
        <f t="shared" si="2"/>
        <v>2.4861929561601333E-2</v>
      </c>
      <c r="J93" s="472">
        <f t="shared" si="2"/>
        <v>7.3510964774869722E-2</v>
      </c>
      <c r="K93" s="472">
        <f t="shared" si="2"/>
        <v>0.15332044083582982</v>
      </c>
      <c r="L93" s="472">
        <f t="shared" si="2"/>
        <v>0.34672234086835413</v>
      </c>
      <c r="M93" s="472">
        <f t="shared" si="2"/>
        <v>0.60181830453856078</v>
      </c>
      <c r="N93" s="472">
        <f t="shared" si="2"/>
        <v>6.3639543000882329E-2</v>
      </c>
      <c r="O93" s="472">
        <f t="shared" si="2"/>
        <v>0.17375967810154966</v>
      </c>
      <c r="P93" s="472">
        <f t="shared" si="2"/>
        <v>0.37263978272907811</v>
      </c>
      <c r="Q93" s="472">
        <f t="shared" si="2"/>
        <v>0.29108652421104303</v>
      </c>
      <c r="R93" s="472">
        <f t="shared" si="2"/>
        <v>6.9978131130504065E-2</v>
      </c>
      <c r="S93" s="472">
        <f t="shared" si="2"/>
        <v>3.6096885514830909E-2</v>
      </c>
      <c r="T93" s="472">
        <f t="shared" si="2"/>
        <v>3.7289231150066417E-2</v>
      </c>
      <c r="U93" s="472">
        <f t="shared" si="2"/>
        <v>2.417717337384663E-2</v>
      </c>
      <c r="V93" s="472">
        <f t="shared" si="2"/>
        <v>1.8050005060819611E-2</v>
      </c>
      <c r="W93" s="472">
        <f t="shared" si="2"/>
        <v>2.4578684770065314E-2</v>
      </c>
      <c r="X93" s="472">
        <f t="shared" si="2"/>
        <v>2.1895608184303549E-2</v>
      </c>
      <c r="Y93" s="472">
        <f t="shared" si="2"/>
        <v>1.7462385406979058E-2</v>
      </c>
      <c r="Z93" s="472">
        <f t="shared" si="2"/>
        <v>1.7248005990149202E-2</v>
      </c>
      <c r="AA93" s="472">
        <f t="shared" si="2"/>
        <v>2.0213774984675449E-2</v>
      </c>
      <c r="AC93" s="289" t="s">
        <v>1490</v>
      </c>
      <c r="AE93" s="322">
        <v>465.69047952096474</v>
      </c>
      <c r="AF93" s="305"/>
      <c r="AG93" s="322">
        <v>572.12166570645479</v>
      </c>
      <c r="AH93" s="305"/>
      <c r="AI93" s="322">
        <v>1532.6999638662144</v>
      </c>
      <c r="AJ93" s="305"/>
      <c r="AK93" s="322">
        <v>873.53369820637545</v>
      </c>
      <c r="AL93" s="305"/>
      <c r="AM93" s="322">
        <v>0</v>
      </c>
      <c r="AN93" s="305"/>
      <c r="AO93" s="322">
        <v>0</v>
      </c>
    </row>
    <row r="94" spans="1:41" x14ac:dyDescent="0.2">
      <c r="B94" s="472">
        <f>B75/B71</f>
        <v>2.7938918023530455E-2</v>
      </c>
      <c r="C94" s="472">
        <f t="shared" ref="B94:Q96" si="3">C75/C71</f>
        <v>2.612732936873095E-2</v>
      </c>
      <c r="D94" s="472">
        <f t="shared" si="3"/>
        <v>2.7494957448398563E-3</v>
      </c>
      <c r="E94" s="472">
        <f t="shared" si="3"/>
        <v>0</v>
      </c>
      <c r="F94" s="472">
        <f t="shared" si="3"/>
        <v>3.5901023338820713E-3</v>
      </c>
      <c r="G94" s="472">
        <f t="shared" si="3"/>
        <v>0</v>
      </c>
      <c r="H94" s="472">
        <f t="shared" si="3"/>
        <v>0</v>
      </c>
      <c r="I94" s="472">
        <f t="shared" si="3"/>
        <v>5.5241465435702568E-2</v>
      </c>
      <c r="J94" s="472">
        <f t="shared" si="3"/>
        <v>2.0082009730016927E-2</v>
      </c>
      <c r="K94" s="472">
        <f t="shared" si="3"/>
        <v>0.13882288296096201</v>
      </c>
      <c r="L94" s="472">
        <f t="shared" si="3"/>
        <v>0.24600223936505236</v>
      </c>
      <c r="M94" s="472">
        <f t="shared" si="3"/>
        <v>0.41416187000341803</v>
      </c>
      <c r="N94" s="472">
        <f t="shared" si="3"/>
        <v>4.3452147315200695E-2</v>
      </c>
      <c r="O94" s="472">
        <f t="shared" si="3"/>
        <v>0.11857335486010338</v>
      </c>
      <c r="P94" s="472">
        <f t="shared" si="3"/>
        <v>0.25459711194664392</v>
      </c>
      <c r="Q94" s="472">
        <f t="shared" si="3"/>
        <v>0.2007867939899608</v>
      </c>
      <c r="R94" s="472">
        <f t="shared" si="2"/>
        <v>5.4999211140402855E-2</v>
      </c>
      <c r="S94" s="472">
        <f t="shared" si="2"/>
        <v>2.714367223439763E-2</v>
      </c>
      <c r="T94" s="472">
        <f t="shared" si="2"/>
        <v>3.0506053637368281E-2</v>
      </c>
      <c r="U94" s="472">
        <f t="shared" si="2"/>
        <v>2.3781500831701722E-2</v>
      </c>
      <c r="V94" s="472">
        <f t="shared" si="2"/>
        <v>1.8664673584321265E-2</v>
      </c>
      <c r="W94" s="472">
        <f t="shared" si="2"/>
        <v>2.4239073885313329E-2</v>
      </c>
      <c r="X94" s="472">
        <f t="shared" si="2"/>
        <v>1.0055482446866966E-2</v>
      </c>
      <c r="Y94" s="472">
        <f t="shared" si="2"/>
        <v>9.3016855398875189E-3</v>
      </c>
      <c r="Z94" s="472">
        <f t="shared" si="2"/>
        <v>9.7215285925073714E-3</v>
      </c>
      <c r="AA94" s="472">
        <f t="shared" si="2"/>
        <v>1.1266014337045141E-2</v>
      </c>
      <c r="AC94" s="289" t="s">
        <v>1467</v>
      </c>
      <c r="AE94" s="322">
        <v>9809.2779584328782</v>
      </c>
      <c r="AF94" s="305"/>
      <c r="AG94" s="322">
        <v>5922.7231942232793</v>
      </c>
      <c r="AH94" s="305"/>
      <c r="AI94" s="322">
        <v>5579.3626471453626</v>
      </c>
      <c r="AJ94" s="305"/>
      <c r="AK94" s="322">
        <v>10115.994233213698</v>
      </c>
      <c r="AL94" s="305"/>
      <c r="AM94" s="322">
        <v>0</v>
      </c>
      <c r="AN94" s="305"/>
      <c r="AO94" s="322">
        <v>0</v>
      </c>
    </row>
    <row r="95" spans="1:41" x14ac:dyDescent="0.2">
      <c r="B95" s="472">
        <f t="shared" si="3"/>
        <v>0</v>
      </c>
      <c r="C95" s="472">
        <f t="shared" si="2"/>
        <v>0</v>
      </c>
      <c r="D95" s="472">
        <f t="shared" si="2"/>
        <v>4.1630600277751707E-2</v>
      </c>
      <c r="E95" s="472">
        <f t="shared" si="2"/>
        <v>9.0099957829630709E-3</v>
      </c>
      <c r="F95" s="472">
        <f t="shared" si="2"/>
        <v>1.9787093583144368E-2</v>
      </c>
      <c r="G95" s="472">
        <f t="shared" si="2"/>
        <v>1.5034010719396909E-2</v>
      </c>
      <c r="H95" s="472">
        <f t="shared" si="2"/>
        <v>1.0134889354359338E-2</v>
      </c>
      <c r="I95" s="472">
        <f t="shared" si="2"/>
        <v>4.0398688157203934E-3</v>
      </c>
      <c r="J95" s="472">
        <f t="shared" si="2"/>
        <v>6.4696232463555464E-2</v>
      </c>
      <c r="K95" s="472">
        <f t="shared" si="2"/>
        <v>0.19675684199191459</v>
      </c>
      <c r="L95" s="472">
        <f t="shared" si="2"/>
        <v>0.32936360538917536</v>
      </c>
      <c r="M95" s="472">
        <f t="shared" si="2"/>
        <v>0.55450652429478442</v>
      </c>
      <c r="N95" s="472">
        <f t="shared" si="2"/>
        <v>5.8176526923393583E-2</v>
      </c>
      <c r="O95" s="472">
        <f t="shared" si="2"/>
        <v>0.15875362663613954</v>
      </c>
      <c r="P95" s="472">
        <f t="shared" si="2"/>
        <v>0.34087097308078729</v>
      </c>
      <c r="Q95" s="472">
        <f t="shared" si="2"/>
        <v>0.26882626171923357</v>
      </c>
      <c r="R95" s="472">
        <f t="shared" si="2"/>
        <v>7.3636477950440177E-2</v>
      </c>
      <c r="S95" s="472">
        <f t="shared" si="2"/>
        <v>3.6341692554093537E-2</v>
      </c>
      <c r="T95" s="472">
        <f t="shared" si="2"/>
        <v>4.0843464832404155E-2</v>
      </c>
      <c r="U95" s="472">
        <f t="shared" si="2"/>
        <v>2.3781500831701722E-2</v>
      </c>
      <c r="V95" s="472">
        <f t="shared" si="2"/>
        <v>1.8664673584321265E-2</v>
      </c>
      <c r="W95" s="472">
        <f t="shared" si="2"/>
        <v>2.4239073885313329E-2</v>
      </c>
      <c r="X95" s="472">
        <f t="shared" si="2"/>
        <v>1.4809704526371949E-2</v>
      </c>
      <c r="Y95" s="472">
        <f t="shared" si="2"/>
        <v>1.3699513193012608E-2</v>
      </c>
      <c r="Z95" s="472">
        <f t="shared" si="2"/>
        <v>1.4317857622492205E-2</v>
      </c>
      <c r="AA95" s="472">
        <f t="shared" si="2"/>
        <v>1.6592574687800666E-2</v>
      </c>
      <c r="AC95" s="289" t="s">
        <v>1468</v>
      </c>
      <c r="AE95" s="322">
        <v>21395.188148258221</v>
      </c>
      <c r="AF95" s="305"/>
      <c r="AG95" s="322">
        <v>12243.241229849613</v>
      </c>
      <c r="AH95" s="305"/>
      <c r="AI95" s="322">
        <v>13124.884455923129</v>
      </c>
      <c r="AJ95" s="305"/>
      <c r="AK95" s="322">
        <v>23796.849902855098</v>
      </c>
      <c r="AL95" s="305"/>
      <c r="AM95" s="322">
        <v>0</v>
      </c>
      <c r="AN95" s="305"/>
      <c r="AO95" s="322">
        <v>0</v>
      </c>
    </row>
    <row r="96" spans="1:41" x14ac:dyDescent="0.2">
      <c r="B96" s="472">
        <f t="shared" si="3"/>
        <v>0.66688982586600953</v>
      </c>
      <c r="C96" s="472">
        <f t="shared" si="2"/>
        <v>0</v>
      </c>
      <c r="D96" s="472">
        <f t="shared" si="2"/>
        <v>0</v>
      </c>
      <c r="E96" s="472">
        <f t="shared" si="2"/>
        <v>0.54629027063018198</v>
      </c>
      <c r="F96" s="472">
        <f t="shared" si="2"/>
        <v>0.11319381476239944</v>
      </c>
      <c r="G96" s="472">
        <f t="shared" si="2"/>
        <v>0.18247162030013112</v>
      </c>
      <c r="H96" s="472">
        <f t="shared" si="2"/>
        <v>0.10911689001375564</v>
      </c>
      <c r="I96" s="472">
        <f t="shared" si="2"/>
        <v>5.5159747291566918E-2</v>
      </c>
      <c r="J96" s="472">
        <f t="shared" si="2"/>
        <v>2.6520516666358233E-2</v>
      </c>
      <c r="K96" s="472">
        <f t="shared" si="2"/>
        <v>0</v>
      </c>
      <c r="L96" s="472">
        <f t="shared" si="2"/>
        <v>1.7519355098287281</v>
      </c>
      <c r="M96" s="472">
        <f t="shared" si="2"/>
        <v>2.9495052108014916</v>
      </c>
      <c r="N96" s="472">
        <f t="shared" si="2"/>
        <v>0.30944986540079317</v>
      </c>
      <c r="O96" s="472">
        <f t="shared" si="2"/>
        <v>0.84443487764627612</v>
      </c>
      <c r="P96" s="472">
        <f t="shared" si="2"/>
        <v>1.8131449627061016</v>
      </c>
      <c r="Q96" s="472">
        <f t="shared" si="2"/>
        <v>1.4299280982303546</v>
      </c>
      <c r="R96" s="472">
        <f t="shared" si="2"/>
        <v>0.39168371498624643</v>
      </c>
      <c r="S96" s="472">
        <f t="shared" si="2"/>
        <v>0.19330703402267049</v>
      </c>
      <c r="T96" s="472">
        <f t="shared" si="2"/>
        <v>0.21725265091077789</v>
      </c>
      <c r="U96" s="472">
        <f t="shared" si="2"/>
        <v>2.3781500831701725E-2</v>
      </c>
      <c r="V96" s="472">
        <f t="shared" si="2"/>
        <v>1.8664673584321265E-2</v>
      </c>
      <c r="W96" s="472">
        <f t="shared" si="2"/>
        <v>2.4239073885313329E-2</v>
      </c>
      <c r="X96" s="472">
        <f t="shared" si="2"/>
        <v>5.972153891447933E-2</v>
      </c>
      <c r="Y96" s="472">
        <f t="shared" si="2"/>
        <v>5.5244587007729828E-2</v>
      </c>
      <c r="Z96" s="472">
        <f t="shared" si="2"/>
        <v>5.7738119599278714E-2</v>
      </c>
      <c r="AA96" s="472">
        <f t="shared" si="2"/>
        <v>6.6911132031318751E-2</v>
      </c>
      <c r="AC96" s="289" t="s">
        <v>1469</v>
      </c>
      <c r="AE96" s="322">
        <v>3534.3641198977807</v>
      </c>
      <c r="AF96" s="305"/>
      <c r="AG96" s="322">
        <v>1267.0502355801041</v>
      </c>
      <c r="AH96" s="305"/>
      <c r="AI96" s="322">
        <v>1266.1653239831724</v>
      </c>
      <c r="AJ96" s="305"/>
      <c r="AK96" s="322">
        <v>2295.6961082754328</v>
      </c>
      <c r="AL96" s="305"/>
      <c r="AM96" s="322">
        <v>0</v>
      </c>
      <c r="AN96" s="305"/>
      <c r="AO96" s="322">
        <v>0</v>
      </c>
    </row>
    <row r="97" spans="1:41" x14ac:dyDescent="0.2">
      <c r="AC97" s="289" t="s">
        <v>1491</v>
      </c>
      <c r="AE97" s="305"/>
      <c r="AF97" s="305"/>
      <c r="AG97" s="305"/>
      <c r="AH97" s="305"/>
      <c r="AI97" s="305"/>
      <c r="AJ97" s="305"/>
      <c r="AK97" s="305"/>
      <c r="AL97" s="305"/>
      <c r="AM97" s="305"/>
      <c r="AN97" s="305"/>
      <c r="AO97" s="305"/>
    </row>
    <row r="98" spans="1:41" x14ac:dyDescent="0.2">
      <c r="A98" s="471" t="s">
        <v>1609</v>
      </c>
      <c r="B98" s="477">
        <f>B19/(B19+B23)</f>
        <v>0.99091150241287984</v>
      </c>
      <c r="C98" s="477">
        <f t="shared" ref="C98:K98" si="4">C19/(C19+C23)</f>
        <v>0.93138194328788793</v>
      </c>
      <c r="D98" s="477">
        <f t="shared" si="4"/>
        <v>0.90387874234875354</v>
      </c>
      <c r="E98" s="477">
        <f t="shared" si="4"/>
        <v>0.93365092851357945</v>
      </c>
      <c r="F98" s="477">
        <f t="shared" si="4"/>
        <v>0.71163914951932161</v>
      </c>
      <c r="G98" s="477">
        <f t="shared" si="4"/>
        <v>0.77221479413848426</v>
      </c>
      <c r="H98" s="477">
        <f t="shared" si="4"/>
        <v>0.94764584748261171</v>
      </c>
      <c r="I98" s="477">
        <f t="shared" si="4"/>
        <v>0.68766157276117879</v>
      </c>
      <c r="J98" s="477">
        <f t="shared" si="4"/>
        <v>0.91790169565644231</v>
      </c>
      <c r="K98" s="477">
        <f t="shared" si="4"/>
        <v>0.71627229302192774</v>
      </c>
      <c r="AC98" s="289" t="s">
        <v>1467</v>
      </c>
      <c r="AE98" s="305"/>
      <c r="AF98" s="305"/>
      <c r="AG98" s="305"/>
      <c r="AH98" s="305"/>
      <c r="AI98" s="305"/>
      <c r="AJ98" s="305"/>
      <c r="AK98" s="305"/>
      <c r="AL98" s="305"/>
      <c r="AM98" s="305"/>
      <c r="AN98" s="305"/>
      <c r="AO98" s="305"/>
    </row>
    <row r="99" spans="1:41" x14ac:dyDescent="0.2">
      <c r="B99" s="477">
        <f t="shared" ref="B99:K100" si="5">B20/(B20+B24)</f>
        <v>0.97510798088141282</v>
      </c>
      <c r="C99" s="477">
        <f t="shared" si="5"/>
        <v>0.75929902176541175</v>
      </c>
      <c r="D99" s="477">
        <f t="shared" si="5"/>
        <v>0.91983897822418326</v>
      </c>
      <c r="E99" s="477">
        <f t="shared" si="5"/>
        <v>0.94717596642134372</v>
      </c>
      <c r="F99" s="477">
        <f t="shared" si="5"/>
        <v>0.78550030231078982</v>
      </c>
      <c r="G99" s="477">
        <f t="shared" si="5"/>
        <v>0.77675004440867146</v>
      </c>
      <c r="H99" s="477">
        <f t="shared" si="5"/>
        <v>0.62732122278010627</v>
      </c>
      <c r="I99" s="477">
        <f t="shared" si="5"/>
        <v>0.8309559824711702</v>
      </c>
      <c r="J99" s="477">
        <f t="shared" si="5"/>
        <v>0.68271017067855644</v>
      </c>
      <c r="K99" s="477">
        <f t="shared" si="5"/>
        <v>0.64922607710893632</v>
      </c>
      <c r="AC99" s="289" t="s">
        <v>1468</v>
      </c>
      <c r="AE99" s="305"/>
      <c r="AF99" s="305"/>
      <c r="AG99" s="305"/>
      <c r="AH99" s="305"/>
      <c r="AI99" s="305"/>
      <c r="AJ99" s="305"/>
      <c r="AK99" s="305"/>
      <c r="AL99" s="305"/>
      <c r="AM99" s="305"/>
      <c r="AN99" s="305"/>
      <c r="AO99" s="305"/>
    </row>
    <row r="100" spans="1:41" x14ac:dyDescent="0.2">
      <c r="B100" s="477">
        <f t="shared" si="5"/>
        <v>0.67082835392288276</v>
      </c>
      <c r="C100" s="477">
        <f t="shared" si="5"/>
        <v>0.75566125370579251</v>
      </c>
      <c r="D100" s="477">
        <f t="shared" si="5"/>
        <v>0.73178093396730237</v>
      </c>
      <c r="E100" s="477">
        <f t="shared" si="5"/>
        <v>0.62619818450936027</v>
      </c>
      <c r="F100" s="477">
        <f t="shared" si="5"/>
        <v>0.79383422540314819</v>
      </c>
      <c r="G100" s="477">
        <f t="shared" si="5"/>
        <v>0.63556447175792963</v>
      </c>
      <c r="H100" s="477">
        <f t="shared" si="5"/>
        <v>0.4840661836752555</v>
      </c>
      <c r="I100" s="477">
        <f t="shared" si="5"/>
        <v>0.4987415568547946</v>
      </c>
      <c r="J100" s="477">
        <f t="shared" si="5"/>
        <v>0.71566297104487786</v>
      </c>
      <c r="K100" s="477">
        <f t="shared" si="5"/>
        <v>0.48917092182112126</v>
      </c>
      <c r="AC100" s="289" t="s">
        <v>1469</v>
      </c>
      <c r="AE100" s="305"/>
      <c r="AF100" s="305"/>
      <c r="AG100" s="305"/>
      <c r="AH100" s="305"/>
      <c r="AI100" s="305"/>
      <c r="AJ100" s="305"/>
      <c r="AK100" s="305"/>
      <c r="AL100" s="305"/>
      <c r="AM100" s="305"/>
      <c r="AN100" s="305"/>
      <c r="AO100" s="305"/>
    </row>
    <row r="101" spans="1:41" x14ac:dyDescent="0.2">
      <c r="AC101" s="289" t="s">
        <v>1492</v>
      </c>
      <c r="AE101" s="305"/>
      <c r="AF101" s="305"/>
      <c r="AG101" s="305"/>
      <c r="AH101" s="305"/>
      <c r="AI101" s="305"/>
      <c r="AJ101" s="305"/>
      <c r="AK101" s="305"/>
      <c r="AL101" s="305"/>
      <c r="AM101" s="305"/>
      <c r="AN101" s="305"/>
      <c r="AO101" s="305"/>
    </row>
    <row r="102" spans="1:41" x14ac:dyDescent="0.2">
      <c r="A102" s="471" t="s">
        <v>1610</v>
      </c>
      <c r="B102" s="477">
        <f>B31/(B31+B35)</f>
        <v>0.9624874458864815</v>
      </c>
      <c r="C102" s="477">
        <f t="shared" ref="C102:K102" si="6">C31/(C31+C35)</f>
        <v>0.97309801510775795</v>
      </c>
      <c r="D102" s="477">
        <f t="shared" si="6"/>
        <v>0.97723677147550669</v>
      </c>
      <c r="E102" s="477">
        <f t="shared" si="6"/>
        <v>0.95854092169357885</v>
      </c>
      <c r="F102" s="477">
        <f t="shared" si="6"/>
        <v>0.9583769711147756</v>
      </c>
      <c r="G102" s="477">
        <f t="shared" si="6"/>
        <v>0.92221177749355943</v>
      </c>
      <c r="H102" s="477">
        <f t="shared" si="6"/>
        <v>0.9729589241379758</v>
      </c>
      <c r="I102" s="477">
        <f t="shared" si="6"/>
        <v>0.8815512194430335</v>
      </c>
      <c r="J102" s="477">
        <f t="shared" si="6"/>
        <v>0.91856093222916024</v>
      </c>
      <c r="K102" s="477">
        <f t="shared" si="6"/>
        <v>0.85852323078408854</v>
      </c>
      <c r="AC102" s="289" t="s">
        <v>1467</v>
      </c>
      <c r="AE102" s="305"/>
      <c r="AF102" s="305"/>
      <c r="AG102" s="305"/>
      <c r="AH102" s="305"/>
      <c r="AI102" s="305"/>
      <c r="AJ102" s="305"/>
      <c r="AK102" s="305"/>
      <c r="AL102" s="305"/>
      <c r="AM102" s="305"/>
      <c r="AN102" s="305"/>
      <c r="AO102" s="305"/>
    </row>
    <row r="103" spans="1:41" x14ac:dyDescent="0.2">
      <c r="B103" s="477">
        <f t="shared" ref="B103:K104" si="7">B32/(B32+B36)</f>
        <v>0.66210863366826966</v>
      </c>
      <c r="C103" s="477">
        <f t="shared" si="7"/>
        <v>0.611939450385515</v>
      </c>
      <c r="D103" s="477">
        <f t="shared" si="7"/>
        <v>0.5201789547856267</v>
      </c>
      <c r="E103" s="477">
        <f t="shared" si="7"/>
        <v>0.63800988133866909</v>
      </c>
      <c r="F103" s="477">
        <f t="shared" si="7"/>
        <v>0.60188393247772709</v>
      </c>
      <c r="G103" s="477">
        <f t="shared" si="7"/>
        <v>0.55966934051219663</v>
      </c>
      <c r="H103" s="477">
        <f t="shared" si="7"/>
        <v>0.56060858719946383</v>
      </c>
      <c r="I103" s="477">
        <f t="shared" si="7"/>
        <v>0.76779707330461433</v>
      </c>
      <c r="J103" s="477">
        <f t="shared" si="7"/>
        <v>0.66078434742155745</v>
      </c>
      <c r="K103" s="477">
        <f t="shared" si="7"/>
        <v>0.46231089294569749</v>
      </c>
      <c r="AC103" s="289" t="s">
        <v>1468</v>
      </c>
      <c r="AE103" s="305"/>
      <c r="AF103" s="305"/>
      <c r="AG103" s="305"/>
      <c r="AH103" s="305"/>
      <c r="AI103" s="305"/>
      <c r="AJ103" s="305"/>
      <c r="AK103" s="305"/>
      <c r="AL103" s="305"/>
      <c r="AM103" s="305"/>
      <c r="AN103" s="305"/>
      <c r="AO103" s="305"/>
    </row>
    <row r="104" spans="1:41" x14ac:dyDescent="0.2">
      <c r="B104" s="477">
        <f t="shared" si="7"/>
        <v>0.30138505123445419</v>
      </c>
      <c r="C104" s="477">
        <f t="shared" si="7"/>
        <v>0.40962977136047518</v>
      </c>
      <c r="D104" s="477">
        <f t="shared" si="7"/>
        <v>0.1983566687033749</v>
      </c>
      <c r="E104" s="477">
        <f t="shared" si="7"/>
        <v>0.36389090089916881</v>
      </c>
      <c r="F104" s="477">
        <f t="shared" si="7"/>
        <v>0.38770675646139252</v>
      </c>
      <c r="G104" s="477">
        <f t="shared" si="7"/>
        <v>0.35170421231991089</v>
      </c>
      <c r="H104" s="477">
        <f t="shared" si="7"/>
        <v>0.23752085033144876</v>
      </c>
      <c r="I104" s="477">
        <f t="shared" si="7"/>
        <v>0.11933568603045877</v>
      </c>
      <c r="J104" s="477">
        <f t="shared" si="7"/>
        <v>0.4863329176342136</v>
      </c>
      <c r="K104" s="477">
        <f t="shared" si="7"/>
        <v>0.30129861852885459</v>
      </c>
      <c r="AC104" s="289" t="s">
        <v>1469</v>
      </c>
      <c r="AE104" s="305"/>
      <c r="AF104" s="305"/>
      <c r="AG104" s="305"/>
      <c r="AH104" s="305"/>
      <c r="AI104" s="305"/>
      <c r="AJ104" s="305"/>
      <c r="AK104" s="305"/>
      <c r="AL104" s="305"/>
      <c r="AM104" s="305"/>
      <c r="AN104" s="305"/>
      <c r="AO104" s="305"/>
    </row>
    <row r="105" spans="1:41" x14ac:dyDescent="0.2">
      <c r="AC105" s="289" t="s">
        <v>1493</v>
      </c>
      <c r="AE105" s="305"/>
      <c r="AF105" s="305"/>
      <c r="AG105" s="305"/>
      <c r="AH105" s="305"/>
      <c r="AI105" s="305"/>
      <c r="AJ105" s="305"/>
      <c r="AK105" s="305"/>
      <c r="AL105" s="305"/>
      <c r="AM105" s="305"/>
      <c r="AN105" s="305"/>
      <c r="AO105" s="305"/>
    </row>
    <row r="106" spans="1:41" x14ac:dyDescent="0.2">
      <c r="AC106" s="289" t="s">
        <v>1467</v>
      </c>
      <c r="AE106" s="305"/>
      <c r="AF106" s="305"/>
      <c r="AG106" s="305"/>
      <c r="AH106" s="305"/>
      <c r="AI106" s="305"/>
      <c r="AJ106" s="305"/>
      <c r="AK106" s="305"/>
      <c r="AL106" s="305"/>
      <c r="AM106" s="305"/>
      <c r="AN106" s="305"/>
      <c r="AO106" s="305"/>
    </row>
    <row r="107" spans="1:41" x14ac:dyDescent="0.2">
      <c r="AC107" s="289" t="s">
        <v>1468</v>
      </c>
      <c r="AE107" s="305"/>
      <c r="AF107" s="305"/>
      <c r="AG107" s="305"/>
      <c r="AH107" s="305"/>
      <c r="AI107" s="305"/>
      <c r="AJ107" s="305"/>
      <c r="AK107" s="305"/>
      <c r="AL107" s="305"/>
      <c r="AM107" s="305"/>
      <c r="AN107" s="305"/>
      <c r="AO107" s="305"/>
    </row>
    <row r="108" spans="1:41" x14ac:dyDescent="0.2">
      <c r="AC108" s="289" t="s">
        <v>1469</v>
      </c>
      <c r="AE108" s="305"/>
      <c r="AF108" s="305"/>
      <c r="AG108" s="305"/>
      <c r="AH108" s="305"/>
      <c r="AI108" s="305"/>
      <c r="AJ108" s="305"/>
      <c r="AK108" s="305"/>
      <c r="AL108" s="305"/>
      <c r="AM108" s="305"/>
      <c r="AN108" s="305"/>
      <c r="AO108" s="305"/>
    </row>
    <row r="109" spans="1:41" x14ac:dyDescent="0.2">
      <c r="AC109" s="289" t="s">
        <v>1494</v>
      </c>
      <c r="AE109" s="305"/>
      <c r="AF109" s="305"/>
      <c r="AG109" s="305"/>
      <c r="AH109" s="305"/>
      <c r="AI109" s="305"/>
      <c r="AJ109" s="305"/>
      <c r="AK109" s="305"/>
      <c r="AL109" s="305"/>
      <c r="AM109" s="305"/>
      <c r="AN109" s="305"/>
      <c r="AO109" s="305"/>
    </row>
    <row r="110" spans="1:41" x14ac:dyDescent="0.2">
      <c r="AC110" s="289" t="s">
        <v>1467</v>
      </c>
      <c r="AE110" s="305"/>
      <c r="AF110" s="305"/>
      <c r="AG110" s="305"/>
      <c r="AH110" s="305"/>
      <c r="AI110" s="305"/>
      <c r="AJ110" s="305"/>
      <c r="AK110" s="305"/>
      <c r="AL110" s="305"/>
      <c r="AM110" s="305"/>
      <c r="AN110" s="305"/>
      <c r="AO110" s="305"/>
    </row>
    <row r="111" spans="1:41" x14ac:dyDescent="0.2">
      <c r="AC111" s="289" t="s">
        <v>1468</v>
      </c>
      <c r="AE111" s="305"/>
      <c r="AF111" s="305"/>
      <c r="AG111" s="305"/>
      <c r="AH111" s="305"/>
      <c r="AI111" s="305"/>
      <c r="AJ111" s="305"/>
      <c r="AK111" s="305"/>
      <c r="AL111" s="305"/>
      <c r="AM111" s="305"/>
      <c r="AN111" s="305"/>
      <c r="AO111" s="305"/>
    </row>
    <row r="112" spans="1:41" x14ac:dyDescent="0.2">
      <c r="AC112" s="289" t="s">
        <v>1469</v>
      </c>
      <c r="AE112" s="305"/>
      <c r="AF112" s="305"/>
      <c r="AG112" s="305"/>
      <c r="AH112" s="305"/>
      <c r="AI112" s="305"/>
      <c r="AJ112" s="305"/>
      <c r="AK112" s="305"/>
      <c r="AL112" s="305"/>
      <c r="AM112" s="305"/>
      <c r="AN112" s="305"/>
      <c r="AO112" s="305"/>
    </row>
    <row r="113" spans="29:41" x14ac:dyDescent="0.2">
      <c r="AC113" s="289" t="s">
        <v>1495</v>
      </c>
      <c r="AE113" s="322">
        <v>156.1597337770383</v>
      </c>
      <c r="AF113" s="305"/>
      <c r="AG113" s="322">
        <v>1216.9124056777857</v>
      </c>
      <c r="AH113" s="305"/>
      <c r="AI113" s="322">
        <v>141.81073911425381</v>
      </c>
      <c r="AJ113" s="305"/>
      <c r="AK113" s="322">
        <v>1820.3093327562804</v>
      </c>
      <c r="AL113" s="305"/>
      <c r="AM113" s="322">
        <v>713.53590000000008</v>
      </c>
      <c r="AN113" s="305"/>
      <c r="AO113" s="322">
        <v>287.70179999999999</v>
      </c>
    </row>
    <row r="114" spans="29:41" x14ac:dyDescent="0.2">
      <c r="AC114" s="289" t="s">
        <v>1467</v>
      </c>
      <c r="AE114" s="322">
        <v>5295.2248186723782</v>
      </c>
      <c r="AF114" s="305"/>
      <c r="AG114" s="322">
        <v>8849.8783420446434</v>
      </c>
      <c r="AH114" s="305"/>
      <c r="AI114" s="322">
        <v>6220.8327248500591</v>
      </c>
      <c r="AJ114" s="305"/>
      <c r="AK114" s="322">
        <v>9262.0213603049724</v>
      </c>
      <c r="AL114" s="305"/>
      <c r="AM114" s="322">
        <v>9126.6482159999996</v>
      </c>
      <c r="AN114" s="305"/>
      <c r="AO114" s="322">
        <v>10289.627587689203</v>
      </c>
    </row>
    <row r="115" spans="29:41" x14ac:dyDescent="0.2">
      <c r="AC115" s="289" t="s">
        <v>1468</v>
      </c>
      <c r="AE115" s="322">
        <v>10450.178781220986</v>
      </c>
      <c r="AF115" s="305"/>
      <c r="AG115" s="322">
        <v>19211.47967490118</v>
      </c>
      <c r="AH115" s="305"/>
      <c r="AI115" s="322">
        <v>25557.299019203427</v>
      </c>
      <c r="AJ115" s="305"/>
      <c r="AK115" s="322">
        <v>22309.003372657644</v>
      </c>
      <c r="AL115" s="305"/>
      <c r="AM115" s="322">
        <v>11500.631856</v>
      </c>
      <c r="AN115" s="305"/>
      <c r="AO115" s="322">
        <v>14719.494505549948</v>
      </c>
    </row>
    <row r="116" spans="29:41" x14ac:dyDescent="0.2">
      <c r="AC116" s="289" t="s">
        <v>1469</v>
      </c>
      <c r="AE116" s="322">
        <v>3296.3651189086327</v>
      </c>
      <c r="AF116" s="305"/>
      <c r="AG116" s="322">
        <v>16062.056777376398</v>
      </c>
      <c r="AH116" s="305"/>
      <c r="AI116" s="322">
        <v>10847.677356832264</v>
      </c>
      <c r="AJ116" s="305"/>
      <c r="AK116" s="322">
        <v>12601.692523876476</v>
      </c>
      <c r="AL116" s="305"/>
      <c r="AM116" s="322">
        <v>5090.8760280000006</v>
      </c>
      <c r="AN116" s="305"/>
      <c r="AO116" s="322">
        <v>2775.6761067608468</v>
      </c>
    </row>
    <row r="117" spans="29:41" x14ac:dyDescent="0.2">
      <c r="AC117" s="289" t="s">
        <v>1496</v>
      </c>
      <c r="AE117" s="322">
        <v>1.577371048252912</v>
      </c>
      <c r="AF117" s="305"/>
      <c r="AG117" s="322">
        <v>24.834947054648687</v>
      </c>
      <c r="AH117" s="305"/>
      <c r="AI117" s="322">
        <v>5.9087807964272416</v>
      </c>
      <c r="AJ117" s="305"/>
      <c r="AK117" s="322">
        <v>0</v>
      </c>
      <c r="AL117" s="305"/>
      <c r="AM117" s="322">
        <v>0</v>
      </c>
      <c r="AN117" s="305"/>
      <c r="AO117" s="322">
        <v>0</v>
      </c>
    </row>
    <row r="118" spans="29:41" x14ac:dyDescent="0.2">
      <c r="AC118" s="289" t="s">
        <v>1467</v>
      </c>
      <c r="AE118" s="322">
        <v>53.487119380529073</v>
      </c>
      <c r="AF118" s="305"/>
      <c r="AG118" s="322">
        <v>180.60976208254374</v>
      </c>
      <c r="AH118" s="305"/>
      <c r="AI118" s="322">
        <v>259.20136353541915</v>
      </c>
      <c r="AJ118" s="305"/>
      <c r="AK118" s="322">
        <v>0</v>
      </c>
      <c r="AL118" s="305"/>
      <c r="AM118" s="322">
        <v>0</v>
      </c>
      <c r="AN118" s="305"/>
      <c r="AO118" s="322">
        <v>0</v>
      </c>
    </row>
    <row r="119" spans="29:41" x14ac:dyDescent="0.2">
      <c r="AC119" s="289" t="s">
        <v>1468</v>
      </c>
      <c r="AE119" s="322">
        <v>105.5573614264746</v>
      </c>
      <c r="AF119" s="305"/>
      <c r="AG119" s="322">
        <v>392.07101377349346</v>
      </c>
      <c r="AH119" s="305"/>
      <c r="AI119" s="322">
        <v>1064.8874591334763</v>
      </c>
      <c r="AJ119" s="305"/>
      <c r="AK119" s="322">
        <v>0</v>
      </c>
      <c r="AL119" s="305"/>
      <c r="AM119" s="322">
        <v>0</v>
      </c>
      <c r="AN119" s="305"/>
      <c r="AO119" s="322">
        <v>0</v>
      </c>
    </row>
    <row r="120" spans="29:41" x14ac:dyDescent="0.2">
      <c r="AC120" s="289" t="s">
        <v>1469</v>
      </c>
      <c r="AE120" s="322">
        <v>33.296617362713462</v>
      </c>
      <c r="AF120" s="305"/>
      <c r="AG120" s="322">
        <v>327.79707708931426</v>
      </c>
      <c r="AH120" s="305"/>
      <c r="AI120" s="322">
        <v>451.98655653467767</v>
      </c>
      <c r="AJ120" s="305"/>
      <c r="AK120" s="322">
        <v>0</v>
      </c>
      <c r="AL120" s="305"/>
      <c r="AM120" s="322">
        <v>0</v>
      </c>
      <c r="AN120" s="305"/>
      <c r="AO120" s="322">
        <v>0</v>
      </c>
    </row>
    <row r="121" spans="29:41" x14ac:dyDescent="0.2">
      <c r="AC121" s="289" t="s">
        <v>1497</v>
      </c>
      <c r="AE121" s="322">
        <v>24.069883527453662</v>
      </c>
      <c r="AF121" s="305"/>
      <c r="AG121" s="322">
        <v>97.689999999999529</v>
      </c>
      <c r="AH121" s="305"/>
      <c r="AI121" s="322">
        <v>5.9500000000000028</v>
      </c>
      <c r="AJ121" s="305"/>
      <c r="AK121" s="322">
        <v>53.580000000000155</v>
      </c>
      <c r="AL121" s="305"/>
      <c r="AM121" s="322">
        <v>22.23599999999999</v>
      </c>
      <c r="AN121" s="305"/>
      <c r="AO121" s="322">
        <v>12.300000000000011</v>
      </c>
    </row>
    <row r="122" spans="29:41" x14ac:dyDescent="0.2">
      <c r="AC122" s="289" t="s">
        <v>1467</v>
      </c>
      <c r="AE122" s="322">
        <v>773.31831562779973</v>
      </c>
      <c r="AF122" s="305"/>
      <c r="AG122" s="322">
        <v>1070.3657264957251</v>
      </c>
      <c r="AH122" s="305"/>
      <c r="AI122" s="322">
        <v>291.54588804422906</v>
      </c>
      <c r="AJ122" s="305"/>
      <c r="AK122" s="322">
        <v>136.02482431027892</v>
      </c>
      <c r="AL122" s="305"/>
      <c r="AM122" s="322">
        <v>353.24000800000005</v>
      </c>
      <c r="AN122" s="305"/>
      <c r="AO122" s="322">
        <v>255.53088000000011</v>
      </c>
    </row>
    <row r="123" spans="29:41" x14ac:dyDescent="0.2">
      <c r="AC123" s="289" t="s">
        <v>1468</v>
      </c>
      <c r="AE123" s="322">
        <v>545.87175220785866</v>
      </c>
      <c r="AF123" s="305"/>
      <c r="AG123" s="322">
        <v>1880.3722222222198</v>
      </c>
      <c r="AH123" s="305"/>
      <c r="AI123" s="322">
        <v>969.87598756046862</v>
      </c>
      <c r="AJ123" s="305"/>
      <c r="AK123" s="322">
        <v>822.62631844787734</v>
      </c>
      <c r="AL123" s="305"/>
      <c r="AM123" s="322">
        <v>50.852032000000008</v>
      </c>
      <c r="AN123" s="305"/>
      <c r="AO123" s="322">
        <v>1119.4128000000005</v>
      </c>
    </row>
    <row r="124" spans="29:41" x14ac:dyDescent="0.2">
      <c r="AC124" s="289" t="s">
        <v>1469</v>
      </c>
      <c r="AE124" s="322">
        <v>454.89312683988226</v>
      </c>
      <c r="AF124" s="305"/>
      <c r="AG124" s="322">
        <v>433.93205128205062</v>
      </c>
      <c r="AH124" s="305"/>
      <c r="AI124" s="322">
        <v>1551.0241243952985</v>
      </c>
      <c r="AJ124" s="305"/>
      <c r="AK124" s="322">
        <v>410.23359712623801</v>
      </c>
      <c r="AL124" s="305"/>
      <c r="AM124" s="322">
        <v>503.97996000000001</v>
      </c>
      <c r="AN124" s="305"/>
      <c r="AO124" s="322">
        <v>90.256320000000031</v>
      </c>
    </row>
    <row r="125" spans="29:41" x14ac:dyDescent="0.2">
      <c r="AC125" s="289" t="s">
        <v>1498</v>
      </c>
      <c r="AE125" s="322">
        <v>0</v>
      </c>
      <c r="AF125" s="305"/>
      <c r="AG125" s="322">
        <v>0</v>
      </c>
      <c r="AH125" s="305"/>
      <c r="AI125" s="322">
        <v>0</v>
      </c>
      <c r="AJ125" s="305"/>
      <c r="AK125" s="322">
        <v>0</v>
      </c>
      <c r="AL125" s="305"/>
      <c r="AM125" s="322">
        <v>0</v>
      </c>
      <c r="AN125" s="305"/>
      <c r="AO125" s="322">
        <v>0</v>
      </c>
    </row>
    <row r="126" spans="29:41" x14ac:dyDescent="0.2">
      <c r="AC126" s="289" t="s">
        <v>1467</v>
      </c>
      <c r="AE126" s="322">
        <v>0</v>
      </c>
      <c r="AF126" s="305"/>
      <c r="AG126" s="322">
        <v>0</v>
      </c>
      <c r="AH126" s="305"/>
      <c r="AI126" s="322">
        <v>0</v>
      </c>
      <c r="AJ126" s="305"/>
      <c r="AK126" s="322">
        <v>0</v>
      </c>
      <c r="AL126" s="305"/>
      <c r="AM126" s="322">
        <v>0</v>
      </c>
      <c r="AN126" s="305"/>
      <c r="AO126" s="322">
        <v>0</v>
      </c>
    </row>
    <row r="127" spans="29:41" x14ac:dyDescent="0.2">
      <c r="AC127" s="289" t="s">
        <v>1468</v>
      </c>
      <c r="AE127" s="322">
        <v>0</v>
      </c>
      <c r="AF127" s="305"/>
      <c r="AG127" s="322">
        <v>0</v>
      </c>
      <c r="AH127" s="305"/>
      <c r="AI127" s="322">
        <v>0</v>
      </c>
      <c r="AJ127" s="305"/>
      <c r="AK127" s="322">
        <v>0</v>
      </c>
      <c r="AL127" s="305"/>
      <c r="AM127" s="322">
        <v>0</v>
      </c>
      <c r="AN127" s="305"/>
      <c r="AO127" s="322">
        <v>0</v>
      </c>
    </row>
    <row r="128" spans="29:41" x14ac:dyDescent="0.2">
      <c r="AC128" s="289" t="s">
        <v>1469</v>
      </c>
      <c r="AE128" s="322">
        <v>0</v>
      </c>
      <c r="AF128" s="305"/>
      <c r="AG128" s="322">
        <v>0</v>
      </c>
      <c r="AH128" s="305"/>
      <c r="AI128" s="322">
        <v>0</v>
      </c>
      <c r="AJ128" s="305"/>
      <c r="AK128" s="322">
        <v>0</v>
      </c>
      <c r="AL128" s="305"/>
      <c r="AM128" s="322">
        <v>0</v>
      </c>
      <c r="AN128" s="305"/>
      <c r="AO128" s="322">
        <v>0</v>
      </c>
    </row>
    <row r="129" spans="29:41" x14ac:dyDescent="0.2">
      <c r="AC129" s="289" t="s">
        <v>1499</v>
      </c>
      <c r="AE129" s="305"/>
      <c r="AF129" s="305"/>
      <c r="AG129" s="305"/>
      <c r="AH129" s="305"/>
      <c r="AI129" s="305"/>
      <c r="AJ129" s="305"/>
      <c r="AK129" s="305"/>
      <c r="AL129" s="305"/>
      <c r="AM129" s="305"/>
      <c r="AN129" s="305"/>
      <c r="AO129" s="305"/>
    </row>
    <row r="130" spans="29:41" x14ac:dyDescent="0.2">
      <c r="AC130" s="289" t="s">
        <v>1467</v>
      </c>
      <c r="AE130" s="305"/>
      <c r="AF130" s="305"/>
      <c r="AG130" s="305"/>
      <c r="AH130" s="305"/>
      <c r="AI130" s="305"/>
      <c r="AJ130" s="305"/>
      <c r="AK130" s="305"/>
      <c r="AL130" s="305"/>
      <c r="AM130" s="305"/>
      <c r="AN130" s="305"/>
      <c r="AO130" s="305"/>
    </row>
    <row r="131" spans="29:41" x14ac:dyDescent="0.2">
      <c r="AC131" s="289" t="s">
        <v>1468</v>
      </c>
      <c r="AE131" s="305"/>
      <c r="AF131" s="305"/>
      <c r="AG131" s="305"/>
      <c r="AH131" s="305"/>
      <c r="AI131" s="305"/>
      <c r="AJ131" s="305"/>
      <c r="AK131" s="305"/>
      <c r="AL131" s="305"/>
      <c r="AM131" s="305"/>
      <c r="AN131" s="305"/>
      <c r="AO131" s="305"/>
    </row>
    <row r="132" spans="29:41" x14ac:dyDescent="0.2">
      <c r="AC132" s="289" t="s">
        <v>1469</v>
      </c>
      <c r="AE132" s="305"/>
      <c r="AF132" s="305"/>
      <c r="AG132" s="305"/>
      <c r="AH132" s="305"/>
      <c r="AI132" s="305"/>
      <c r="AJ132" s="305"/>
      <c r="AK132" s="305"/>
      <c r="AL132" s="305"/>
      <c r="AM132" s="305"/>
      <c r="AN132" s="305"/>
      <c r="AO132" s="305"/>
    </row>
    <row r="133" spans="29:41" x14ac:dyDescent="0.2">
      <c r="AC133" s="289" t="s">
        <v>1500</v>
      </c>
      <c r="AE133" s="305"/>
      <c r="AF133" s="305"/>
      <c r="AG133" s="305"/>
      <c r="AH133" s="305"/>
      <c r="AI133" s="305"/>
      <c r="AJ133" s="305"/>
      <c r="AK133" s="305"/>
      <c r="AL133" s="305"/>
      <c r="AM133" s="305"/>
      <c r="AN133" s="305"/>
      <c r="AO133" s="305"/>
    </row>
    <row r="134" spans="29:41" x14ac:dyDescent="0.2">
      <c r="AC134" s="289" t="s">
        <v>1467</v>
      </c>
      <c r="AE134" s="305"/>
      <c r="AF134" s="305"/>
      <c r="AG134" s="305"/>
      <c r="AH134" s="305"/>
      <c r="AI134" s="305"/>
      <c r="AJ134" s="305"/>
      <c r="AK134" s="305"/>
      <c r="AL134" s="305"/>
      <c r="AM134" s="305"/>
      <c r="AN134" s="305"/>
      <c r="AO134" s="305"/>
    </row>
    <row r="135" spans="29:41" x14ac:dyDescent="0.2">
      <c r="AC135" s="289" t="s">
        <v>1468</v>
      </c>
      <c r="AE135" s="305"/>
      <c r="AF135" s="305"/>
      <c r="AG135" s="305"/>
      <c r="AH135" s="305"/>
      <c r="AI135" s="305"/>
      <c r="AJ135" s="305"/>
      <c r="AK135" s="305"/>
      <c r="AL135" s="305"/>
      <c r="AM135" s="305"/>
      <c r="AN135" s="305"/>
      <c r="AO135" s="305"/>
    </row>
    <row r="136" spans="29:41" x14ac:dyDescent="0.2">
      <c r="AC136" s="289" t="s">
        <v>1469</v>
      </c>
      <c r="AE136" s="305"/>
      <c r="AF136" s="305"/>
      <c r="AG136" s="305"/>
      <c r="AH136" s="305"/>
      <c r="AI136" s="305"/>
      <c r="AJ136" s="305"/>
      <c r="AK136" s="305"/>
      <c r="AL136" s="305"/>
      <c r="AM136" s="305"/>
      <c r="AN136" s="305"/>
      <c r="AO136" s="305"/>
    </row>
    <row r="137" spans="29:41" x14ac:dyDescent="0.2">
      <c r="AC137" s="289" t="s">
        <v>1501</v>
      </c>
      <c r="AE137" s="322">
        <v>383.98884511467168</v>
      </c>
      <c r="AF137" s="305"/>
      <c r="AG137" s="322">
        <v>414.74940341074785</v>
      </c>
      <c r="AH137" s="305"/>
      <c r="AI137" s="322">
        <v>218.43270959021081</v>
      </c>
      <c r="AJ137" s="305"/>
      <c r="AK137" s="322">
        <v>214.24402726020449</v>
      </c>
      <c r="AL137" s="305"/>
      <c r="AM137" s="322">
        <v>550.40058805996603</v>
      </c>
      <c r="AN137" s="305"/>
      <c r="AO137" s="322">
        <v>525.31388063188251</v>
      </c>
    </row>
    <row r="138" spans="29:41" x14ac:dyDescent="0.2">
      <c r="AC138" s="289" t="s">
        <v>1467</v>
      </c>
      <c r="AE138" s="322">
        <v>2974.9017270275281</v>
      </c>
      <c r="AF138" s="305"/>
      <c r="AG138" s="322">
        <v>5073.492710364535</v>
      </c>
      <c r="AH138" s="305"/>
      <c r="AI138" s="322">
        <v>2053.8448802436674</v>
      </c>
      <c r="AJ138" s="305"/>
      <c r="AK138" s="322">
        <v>2924.8547423031878</v>
      </c>
      <c r="AL138" s="305"/>
      <c r="AM138" s="322">
        <v>3270.7119193951767</v>
      </c>
      <c r="AN138" s="305"/>
      <c r="AO138" s="322">
        <v>5432.2324247036004</v>
      </c>
    </row>
    <row r="139" spans="29:41" x14ac:dyDescent="0.2">
      <c r="AC139" s="289" t="s">
        <v>1468</v>
      </c>
      <c r="AE139" s="322">
        <v>6018.5724034260293</v>
      </c>
      <c r="AF139" s="305"/>
      <c r="AG139" s="322">
        <v>10322.413326434713</v>
      </c>
      <c r="AH139" s="305"/>
      <c r="AI139" s="322">
        <v>4097.810496664998</v>
      </c>
      <c r="AJ139" s="305"/>
      <c r="AK139" s="322">
        <v>5462.007717869732</v>
      </c>
      <c r="AL139" s="305"/>
      <c r="AM139" s="322">
        <v>7307.3160454489553</v>
      </c>
      <c r="AN139" s="305"/>
      <c r="AO139" s="322">
        <v>10636.047938776766</v>
      </c>
    </row>
    <row r="140" spans="29:41" x14ac:dyDescent="0.2">
      <c r="AC140" s="289" t="s">
        <v>1469</v>
      </c>
      <c r="AE140" s="322">
        <v>807.88182858863422</v>
      </c>
      <c r="AF140" s="305"/>
      <c r="AG140" s="322">
        <v>225.49164685426047</v>
      </c>
      <c r="AH140" s="305"/>
      <c r="AI140" s="322">
        <v>407.42708696645298</v>
      </c>
      <c r="AJ140" s="305"/>
      <c r="AK140" s="322">
        <v>568.68543695887581</v>
      </c>
      <c r="AL140" s="305"/>
      <c r="AM140" s="322">
        <v>672.93318197087228</v>
      </c>
      <c r="AN140" s="305"/>
      <c r="AO140" s="322">
        <v>1071.3670444799668</v>
      </c>
    </row>
    <row r="141" spans="29:41" x14ac:dyDescent="0.2">
      <c r="AC141" s="289" t="s">
        <v>1502</v>
      </c>
      <c r="AE141" s="322">
        <v>117.30207540056551</v>
      </c>
      <c r="AF141" s="305"/>
      <c r="AG141" s="322">
        <v>128.11630785986449</v>
      </c>
      <c r="AH141" s="305"/>
      <c r="AI141" s="322">
        <v>99.982318966947801</v>
      </c>
      <c r="AJ141" s="305"/>
      <c r="AK141" s="322">
        <v>155.14222663669977</v>
      </c>
      <c r="AL141" s="305"/>
      <c r="AM141" s="322">
        <v>0</v>
      </c>
      <c r="AN141" s="305"/>
      <c r="AO141" s="322">
        <v>0</v>
      </c>
    </row>
    <row r="142" spans="29:41" x14ac:dyDescent="0.2">
      <c r="AC142" s="289" t="s">
        <v>1467</v>
      </c>
      <c r="AE142" s="322">
        <v>908.78198971859206</v>
      </c>
      <c r="AF142" s="305"/>
      <c r="AG142" s="322">
        <v>1567.2045545105109</v>
      </c>
      <c r="AH142" s="305"/>
      <c r="AI142" s="322">
        <v>940.09809387246594</v>
      </c>
      <c r="AJ142" s="305"/>
      <c r="AK142" s="322">
        <v>2117.9982616678253</v>
      </c>
      <c r="AL142" s="305"/>
      <c r="AM142" s="322">
        <v>0</v>
      </c>
      <c r="AN142" s="305"/>
      <c r="AO142" s="322">
        <v>0</v>
      </c>
    </row>
    <row r="143" spans="29:41" x14ac:dyDescent="0.2">
      <c r="AC143" s="289" t="s">
        <v>1468</v>
      </c>
      <c r="AE143" s="322">
        <v>1838.5717263729646</v>
      </c>
      <c r="AF143" s="305"/>
      <c r="AG143" s="322">
        <v>3188.5988809405658</v>
      </c>
      <c r="AH143" s="305"/>
      <c r="AI143" s="322">
        <v>1875.6741923510342</v>
      </c>
      <c r="AJ143" s="305"/>
      <c r="AK143" s="322">
        <v>3955.246968112564</v>
      </c>
      <c r="AL143" s="305"/>
      <c r="AM143" s="322">
        <v>0</v>
      </c>
      <c r="AN143" s="305"/>
      <c r="AO143" s="322">
        <v>0</v>
      </c>
    </row>
    <row r="144" spans="29:41" x14ac:dyDescent="0.2">
      <c r="AC144" s="289" t="s">
        <v>1469</v>
      </c>
      <c r="AE144" s="322">
        <v>246.79418784561412</v>
      </c>
      <c r="AF144" s="305"/>
      <c r="AG144" s="322">
        <v>69.654487771734907</v>
      </c>
      <c r="AH144" s="305"/>
      <c r="AI144" s="322">
        <v>186.48994942779336</v>
      </c>
      <c r="AJ144" s="305"/>
      <c r="AK144" s="322">
        <v>411.80669572884108</v>
      </c>
      <c r="AL144" s="305"/>
      <c r="AM144" s="322">
        <v>0</v>
      </c>
      <c r="AN144" s="305"/>
      <c r="AO144" s="322">
        <v>0</v>
      </c>
    </row>
    <row r="145" spans="29:41" x14ac:dyDescent="0.2">
      <c r="AC145" s="289" t="s">
        <v>1503</v>
      </c>
      <c r="AE145" s="322">
        <v>101.69160226201697</v>
      </c>
      <c r="AF145" s="305"/>
      <c r="AG145" s="322">
        <v>240.64448349807071</v>
      </c>
      <c r="AH145" s="305"/>
      <c r="AI145" s="322">
        <v>133.97170107220248</v>
      </c>
      <c r="AJ145" s="305"/>
      <c r="AK145" s="322">
        <v>135.99041441310808</v>
      </c>
      <c r="AL145" s="305"/>
      <c r="AM145" s="322">
        <v>413.53319477673858</v>
      </c>
      <c r="AN145" s="305"/>
      <c r="AO145" s="322">
        <v>394.68476602463409</v>
      </c>
    </row>
    <row r="146" spans="29:41" x14ac:dyDescent="0.2">
      <c r="AC146" s="289" t="s">
        <v>1467</v>
      </c>
      <c r="AE146" s="322">
        <v>225.13309073957527</v>
      </c>
      <c r="AF146" s="305"/>
      <c r="AG146" s="322">
        <v>587.81377109994924</v>
      </c>
      <c r="AH146" s="305"/>
      <c r="AI146" s="322">
        <v>307.96633749891794</v>
      </c>
      <c r="AJ146" s="305"/>
      <c r="AK146" s="322">
        <v>342.77916440616104</v>
      </c>
      <c r="AL146" s="305"/>
      <c r="AM146" s="322">
        <v>875.89338042278382</v>
      </c>
      <c r="AN146" s="305"/>
      <c r="AO146" s="322">
        <v>926.61421709883098</v>
      </c>
    </row>
    <row r="147" spans="29:41" x14ac:dyDescent="0.2">
      <c r="AC147" s="289" t="s">
        <v>1468</v>
      </c>
      <c r="AE147" s="322">
        <v>1852.7541903493468</v>
      </c>
      <c r="AF147" s="305"/>
      <c r="AG147" s="322">
        <v>5569.1189889192556</v>
      </c>
      <c r="AH147" s="305"/>
      <c r="AI147" s="322">
        <v>2685.5236794589196</v>
      </c>
      <c r="AJ147" s="305"/>
      <c r="AK147" s="322">
        <v>3375.2647291027074</v>
      </c>
      <c r="AL147" s="305"/>
      <c r="AM147" s="322">
        <v>6681.7281093458805</v>
      </c>
      <c r="AN147" s="305"/>
      <c r="AO147" s="322">
        <v>8327.7223978006787</v>
      </c>
    </row>
    <row r="148" spans="29:41" x14ac:dyDescent="0.2">
      <c r="AC148" s="289" t="s">
        <v>1469</v>
      </c>
      <c r="AE148" s="322">
        <v>462.40667590665066</v>
      </c>
      <c r="AF148" s="305"/>
      <c r="AG148" s="322">
        <v>1520.8224319237663</v>
      </c>
      <c r="AH148" s="305"/>
      <c r="AI148" s="322">
        <v>697.27695130737197</v>
      </c>
      <c r="AJ148" s="305"/>
      <c r="AK148" s="322">
        <v>941.56219339702932</v>
      </c>
      <c r="AL148" s="305"/>
      <c r="AM148" s="322">
        <v>1573.4173634163299</v>
      </c>
      <c r="AN148" s="305"/>
      <c r="AO148" s="322">
        <v>2204.0159771401559</v>
      </c>
    </row>
    <row r="149" spans="29:41" x14ac:dyDescent="0.2">
      <c r="AC149" s="289" t="s">
        <v>1504</v>
      </c>
      <c r="AE149" s="322">
        <v>274.94396167137921</v>
      </c>
      <c r="AF149" s="305"/>
      <c r="AG149" s="322">
        <v>167.22752243086265</v>
      </c>
      <c r="AH149" s="305"/>
      <c r="AI149" s="322">
        <v>105.26347941387337</v>
      </c>
      <c r="AJ149" s="305"/>
      <c r="AK149" s="322">
        <v>141.54104357282679</v>
      </c>
      <c r="AL149" s="305"/>
      <c r="AM149" s="322">
        <v>0</v>
      </c>
      <c r="AN149" s="305"/>
      <c r="AO149" s="322">
        <v>0</v>
      </c>
    </row>
    <row r="150" spans="29:41" x14ac:dyDescent="0.2">
      <c r="AC150" s="289" t="s">
        <v>1467</v>
      </c>
      <c r="AE150" s="322">
        <v>608.69317125885163</v>
      </c>
      <c r="AF150" s="305"/>
      <c r="AG150" s="322">
        <v>408.4807561881002</v>
      </c>
      <c r="AH150" s="305"/>
      <c r="AI150" s="322">
        <v>241.97355089200693</v>
      </c>
      <c r="AJ150" s="305"/>
      <c r="AK150" s="322">
        <v>356.77015070845334</v>
      </c>
      <c r="AL150" s="305"/>
      <c r="AM150" s="322">
        <v>0</v>
      </c>
      <c r="AN150" s="305"/>
      <c r="AO150" s="322">
        <v>0</v>
      </c>
    </row>
    <row r="151" spans="29:41" x14ac:dyDescent="0.2">
      <c r="AC151" s="289" t="s">
        <v>1468</v>
      </c>
      <c r="AE151" s="322">
        <v>5009.2983665000856</v>
      </c>
      <c r="AF151" s="305"/>
      <c r="AG151" s="322">
        <v>3870.065738062533</v>
      </c>
      <c r="AH151" s="305"/>
      <c r="AI151" s="322">
        <v>2110.0543195748651</v>
      </c>
      <c r="AJ151" s="305"/>
      <c r="AK151" s="322">
        <v>3513.0306364130224</v>
      </c>
      <c r="AL151" s="305"/>
      <c r="AM151" s="322">
        <v>0</v>
      </c>
      <c r="AN151" s="305"/>
      <c r="AO151" s="322">
        <v>0</v>
      </c>
    </row>
    <row r="152" spans="29:41" x14ac:dyDescent="0.2">
      <c r="AC152" s="289" t="s">
        <v>1469</v>
      </c>
      <c r="AE152" s="322">
        <v>1250.2106422661295</v>
      </c>
      <c r="AF152" s="305"/>
      <c r="AG152" s="322">
        <v>1056.8427069300747</v>
      </c>
      <c r="AH152" s="305"/>
      <c r="AI152" s="322">
        <v>547.86046174150647</v>
      </c>
      <c r="AJ152" s="305"/>
      <c r="AK152" s="322">
        <v>979.99330333160208</v>
      </c>
      <c r="AL152" s="305"/>
      <c r="AM152" s="322">
        <v>0</v>
      </c>
      <c r="AN152" s="305"/>
      <c r="AO152" s="322">
        <v>0</v>
      </c>
    </row>
    <row r="153" spans="29:41" x14ac:dyDescent="0.2">
      <c r="AC153" s="289" t="s">
        <v>1505</v>
      </c>
      <c r="AE153" s="322">
        <v>193.50230414746511</v>
      </c>
      <c r="AF153" s="305"/>
      <c r="AG153" s="322">
        <v>294.95391705069096</v>
      </c>
      <c r="AH153" s="305"/>
      <c r="AI153" s="322">
        <v>188.60599078341011</v>
      </c>
      <c r="AJ153" s="305"/>
      <c r="AK153" s="322">
        <v>230.8631336405526</v>
      </c>
      <c r="AL153" s="305"/>
      <c r="AM153" s="322">
        <v>153.74423963133631</v>
      </c>
      <c r="AN153" s="305"/>
      <c r="AO153" s="322">
        <v>352.53456221198121</v>
      </c>
    </row>
    <row r="154" spans="29:41" x14ac:dyDescent="0.2">
      <c r="AC154" s="289" t="s">
        <v>1467</v>
      </c>
      <c r="AE154" s="322">
        <v>480.34101382488473</v>
      </c>
      <c r="AF154" s="305"/>
      <c r="AG154" s="322">
        <v>732.17972350230411</v>
      </c>
      <c r="AH154" s="305"/>
      <c r="AI154" s="322">
        <v>468.18663594470041</v>
      </c>
      <c r="AJ154" s="305"/>
      <c r="AK154" s="322">
        <v>573.08377880184332</v>
      </c>
      <c r="AL154" s="305"/>
      <c r="AM154" s="322">
        <v>381.64746543778796</v>
      </c>
      <c r="AN154" s="305"/>
      <c r="AO154" s="322">
        <v>875.1152073732718</v>
      </c>
    </row>
    <row r="155" spans="29:41" x14ac:dyDescent="0.2">
      <c r="AC155" s="289" t="s">
        <v>1468</v>
      </c>
      <c r="AE155" s="322">
        <v>1388.6635944700461</v>
      </c>
      <c r="AF155" s="305"/>
      <c r="AG155" s="322">
        <v>2116.7281105990783</v>
      </c>
      <c r="AH155" s="305"/>
      <c r="AI155" s="322">
        <v>1353.5253456221199</v>
      </c>
      <c r="AJ155" s="305"/>
      <c r="AK155" s="322">
        <v>1656.7824884792626</v>
      </c>
      <c r="AL155" s="305"/>
      <c r="AM155" s="322">
        <v>1103.3410138248848</v>
      </c>
      <c r="AN155" s="305"/>
      <c r="AO155" s="322">
        <v>2529.9539170506914</v>
      </c>
    </row>
    <row r="156" spans="29:41" x14ac:dyDescent="0.2">
      <c r="AC156" s="289" t="s">
        <v>1469</v>
      </c>
      <c r="AE156" s="322">
        <v>106.99539170506911</v>
      </c>
      <c r="AF156" s="305"/>
      <c r="AG156" s="322">
        <v>163.09216589861751</v>
      </c>
      <c r="AH156" s="305"/>
      <c r="AI156" s="322">
        <v>104.28801843317972</v>
      </c>
      <c r="AJ156" s="305"/>
      <c r="AK156" s="322">
        <v>127.65373271889398</v>
      </c>
      <c r="AL156" s="305"/>
      <c r="AM156" s="322">
        <v>85.011520737327174</v>
      </c>
      <c r="AN156" s="305"/>
      <c r="AO156" s="322">
        <v>194.93087557603684</v>
      </c>
    </row>
    <row r="157" spans="29:41" x14ac:dyDescent="0.2">
      <c r="AC157" s="289" t="s">
        <v>1506</v>
      </c>
      <c r="AE157" s="322">
        <v>0</v>
      </c>
      <c r="AF157" s="305"/>
      <c r="AG157" s="322">
        <v>0</v>
      </c>
      <c r="AH157" s="305"/>
      <c r="AI157" s="322">
        <v>0</v>
      </c>
      <c r="AJ157" s="305"/>
      <c r="AK157" s="322">
        <v>14.735944700460804</v>
      </c>
      <c r="AL157" s="305"/>
      <c r="AM157" s="322">
        <v>0</v>
      </c>
      <c r="AN157" s="305"/>
      <c r="AO157" s="322">
        <v>0</v>
      </c>
    </row>
    <row r="158" spans="29:41" x14ac:dyDescent="0.2">
      <c r="AC158" s="289" t="s">
        <v>1467</v>
      </c>
      <c r="AE158" s="322">
        <v>0</v>
      </c>
      <c r="AF158" s="305"/>
      <c r="AG158" s="322">
        <v>0</v>
      </c>
      <c r="AH158" s="305"/>
      <c r="AI158" s="322">
        <v>0</v>
      </c>
      <c r="AJ158" s="305"/>
      <c r="AK158" s="322">
        <v>36.579815668202762</v>
      </c>
      <c r="AL158" s="305"/>
      <c r="AM158" s="322">
        <v>0</v>
      </c>
      <c r="AN158" s="305"/>
      <c r="AO158" s="322">
        <v>0</v>
      </c>
    </row>
    <row r="159" spans="29:41" x14ac:dyDescent="0.2">
      <c r="AC159" s="289" t="s">
        <v>1468</v>
      </c>
      <c r="AE159" s="322">
        <v>0</v>
      </c>
      <c r="AF159" s="305"/>
      <c r="AG159" s="322">
        <v>0</v>
      </c>
      <c r="AH159" s="305"/>
      <c r="AI159" s="322">
        <v>0</v>
      </c>
      <c r="AJ159" s="305"/>
      <c r="AK159" s="322">
        <v>105.7520737327189</v>
      </c>
      <c r="AL159" s="305"/>
      <c r="AM159" s="322">
        <v>0</v>
      </c>
      <c r="AN159" s="305"/>
      <c r="AO159" s="322">
        <v>0</v>
      </c>
    </row>
    <row r="160" spans="29:41" x14ac:dyDescent="0.2">
      <c r="AC160" s="289" t="s">
        <v>1469</v>
      </c>
      <c r="AE160" s="322">
        <v>0</v>
      </c>
      <c r="AF160" s="305"/>
      <c r="AG160" s="322">
        <v>0</v>
      </c>
      <c r="AH160" s="305"/>
      <c r="AI160" s="322">
        <v>0</v>
      </c>
      <c r="AJ160" s="305"/>
      <c r="AK160" s="322">
        <v>8.1481105990783398</v>
      </c>
      <c r="AL160" s="305"/>
      <c r="AM160" s="322">
        <v>0</v>
      </c>
      <c r="AN160" s="305"/>
      <c r="AO160" s="322">
        <v>0</v>
      </c>
    </row>
    <row r="161" spans="29:41" x14ac:dyDescent="0.2">
      <c r="AC161" s="289" t="s">
        <v>1507</v>
      </c>
      <c r="AE161" s="322">
        <v>300.9981170557167</v>
      </c>
      <c r="AF161" s="305"/>
      <c r="AG161" s="322">
        <v>176.513608448008</v>
      </c>
      <c r="AH161" s="305"/>
      <c r="AI161" s="322">
        <v>199.45021710807987</v>
      </c>
      <c r="AJ161" s="305"/>
      <c r="AK161" s="322">
        <v>158.03089908914359</v>
      </c>
      <c r="AL161" s="305"/>
      <c r="AM161" s="322">
        <v>190.18658351851761</v>
      </c>
      <c r="AN161" s="305"/>
      <c r="AO161" s="322">
        <v>113.0262454766046</v>
      </c>
    </row>
    <row r="162" spans="29:41" x14ac:dyDescent="0.2">
      <c r="AC162" s="289" t="s">
        <v>1467</v>
      </c>
      <c r="AE162" s="322">
        <v>7812.7011855380661</v>
      </c>
      <c r="AF162" s="305"/>
      <c r="AG162" s="322">
        <v>4581.5837370506988</v>
      </c>
      <c r="AH162" s="305"/>
      <c r="AI162" s="322">
        <v>5176.9258987347066</v>
      </c>
      <c r="AJ162" s="305"/>
      <c r="AK162" s="322">
        <v>4101.8468977228094</v>
      </c>
      <c r="AL162" s="305"/>
      <c r="AM162" s="322">
        <v>4936.4792081191417</v>
      </c>
      <c r="AN162" s="305"/>
      <c r="AO162" s="322">
        <v>2933.7069968066576</v>
      </c>
    </row>
    <row r="163" spans="29:41" x14ac:dyDescent="0.2">
      <c r="AC163" s="289" t="s">
        <v>1468</v>
      </c>
      <c r="AE163" s="322">
        <v>9625.1013079329423</v>
      </c>
      <c r="AF163" s="305"/>
      <c r="AG163" s="322">
        <v>5644.4252215252109</v>
      </c>
      <c r="AH163" s="305"/>
      <c r="AI163" s="322">
        <v>6377.8755971391502</v>
      </c>
      <c r="AJ163" s="305"/>
      <c r="AK163" s="322">
        <v>5053.3984344997616</v>
      </c>
      <c r="AL163" s="305"/>
      <c r="AM163" s="322">
        <v>6081.6497846613847</v>
      </c>
      <c r="AN163" s="305"/>
      <c r="AO163" s="322">
        <v>3614.2719888385263</v>
      </c>
    </row>
    <row r="164" spans="29:41" x14ac:dyDescent="0.2">
      <c r="AC164" s="289" t="s">
        <v>1469</v>
      </c>
      <c r="AE164" s="322">
        <v>1353.1345952844097</v>
      </c>
      <c r="AF164" s="305"/>
      <c r="AG164" s="322">
        <v>793.51549593007587</v>
      </c>
      <c r="AH164" s="305"/>
      <c r="AI164" s="322">
        <v>896.62683423355838</v>
      </c>
      <c r="AJ164" s="305"/>
      <c r="AK164" s="322">
        <v>710.42662583114122</v>
      </c>
      <c r="AL164" s="305"/>
      <c r="AM164" s="322">
        <v>854.98224452419788</v>
      </c>
      <c r="AN164" s="305"/>
      <c r="AO164" s="322">
        <v>508.10857033099506</v>
      </c>
    </row>
    <row r="165" spans="29:41" x14ac:dyDescent="0.2">
      <c r="AC165" s="289" t="s">
        <v>1508</v>
      </c>
      <c r="AE165" s="322">
        <v>37.202014467560495</v>
      </c>
      <c r="AF165" s="305"/>
      <c r="AG165" s="322">
        <v>28.734773468280373</v>
      </c>
      <c r="AH165" s="305"/>
      <c r="AI165" s="322">
        <v>29.802906004655615</v>
      </c>
      <c r="AJ165" s="305"/>
      <c r="AK165" s="322">
        <v>21.549668057610489</v>
      </c>
      <c r="AL165" s="305"/>
      <c r="AM165" s="322">
        <v>0</v>
      </c>
      <c r="AN165" s="305"/>
      <c r="AO165" s="322">
        <v>0</v>
      </c>
    </row>
    <row r="166" spans="29:41" x14ac:dyDescent="0.2">
      <c r="AC166" s="289" t="s">
        <v>1467</v>
      </c>
      <c r="AE166" s="322">
        <v>965.61475326874972</v>
      </c>
      <c r="AF166" s="305"/>
      <c r="AG166" s="322">
        <v>745.83921300825341</v>
      </c>
      <c r="AH166" s="305"/>
      <c r="AI166" s="322">
        <v>773.56364004081831</v>
      </c>
      <c r="AJ166" s="305"/>
      <c r="AK166" s="322">
        <v>559.34275878038318</v>
      </c>
      <c r="AL166" s="305"/>
      <c r="AM166" s="322">
        <v>0</v>
      </c>
      <c r="AN166" s="305"/>
      <c r="AO166" s="322">
        <v>0</v>
      </c>
    </row>
    <row r="167" spans="29:41" x14ac:dyDescent="0.2">
      <c r="AC167" s="289" t="s">
        <v>1468</v>
      </c>
      <c r="AE167" s="322">
        <v>1189.6192627782289</v>
      </c>
      <c r="AF167" s="305"/>
      <c r="AG167" s="322">
        <v>918.85991978317395</v>
      </c>
      <c r="AH167" s="305"/>
      <c r="AI167" s="322">
        <v>953.01589382539021</v>
      </c>
      <c r="AJ167" s="305"/>
      <c r="AK167" s="322">
        <v>689.09978652269467</v>
      </c>
      <c r="AL167" s="305"/>
      <c r="AM167" s="322">
        <v>0</v>
      </c>
      <c r="AN167" s="305"/>
      <c r="AO167" s="322">
        <v>0</v>
      </c>
    </row>
    <row r="168" spans="29:41" x14ac:dyDescent="0.2">
      <c r="AC168" s="289" t="s">
        <v>1469</v>
      </c>
      <c r="AE168" s="322">
        <v>167.24135447335399</v>
      </c>
      <c r="AF168" s="305"/>
      <c r="AG168" s="322">
        <v>129.17694119791935</v>
      </c>
      <c r="AH168" s="305"/>
      <c r="AI168" s="322">
        <v>133.97872235673861</v>
      </c>
      <c r="AJ168" s="305"/>
      <c r="AK168" s="322">
        <v>96.87635806788289</v>
      </c>
      <c r="AL168" s="305"/>
      <c r="AM168" s="322">
        <v>0</v>
      </c>
      <c r="AN168" s="305"/>
      <c r="AO168" s="322">
        <v>0</v>
      </c>
    </row>
    <row r="169" spans="29:41" x14ac:dyDescent="0.2">
      <c r="AC169" s="289" t="s">
        <v>1509</v>
      </c>
      <c r="AE169" s="322">
        <v>180.87892474068104</v>
      </c>
      <c r="AF169" s="305"/>
      <c r="AG169" s="322">
        <v>519.18777060029299</v>
      </c>
      <c r="AH169" s="305"/>
      <c r="AI169" s="322">
        <v>2009.8111746133059</v>
      </c>
      <c r="AJ169" s="305"/>
      <c r="AK169" s="322">
        <v>1342.9781284752517</v>
      </c>
      <c r="AL169" s="305"/>
      <c r="AM169" s="322">
        <v>287.90826703827355</v>
      </c>
      <c r="AN169" s="305"/>
      <c r="AO169" s="322">
        <v>234.25845788315854</v>
      </c>
    </row>
    <row r="170" spans="29:41" x14ac:dyDescent="0.2">
      <c r="AC170" s="289" t="s">
        <v>1467</v>
      </c>
      <c r="AE170" s="322">
        <v>8082.1188069074587</v>
      </c>
      <c r="AF170" s="305"/>
      <c r="AG170" s="322">
        <v>8477.6069199426056</v>
      </c>
      <c r="AH170" s="305"/>
      <c r="AI170" s="322">
        <v>5460.3875167664091</v>
      </c>
      <c r="AJ170" s="305"/>
      <c r="AK170" s="322">
        <v>13571.326587321813</v>
      </c>
      <c r="AL170" s="305"/>
      <c r="AM170" s="322">
        <v>45877.979445021127</v>
      </c>
      <c r="AN170" s="305"/>
      <c r="AO170" s="322">
        <v>26978.197347912235</v>
      </c>
    </row>
    <row r="171" spans="29:41" x14ac:dyDescent="0.2">
      <c r="AC171" s="289" t="s">
        <v>1468</v>
      </c>
      <c r="AE171" s="322">
        <v>35941.206907951702</v>
      </c>
      <c r="AF171" s="305"/>
      <c r="AG171" s="322">
        <v>32888.926165775476</v>
      </c>
      <c r="AH171" s="305"/>
      <c r="AI171" s="322">
        <v>9992.8591029198069</v>
      </c>
      <c r="AJ171" s="305"/>
      <c r="AK171" s="322">
        <v>24680.678392498692</v>
      </c>
      <c r="AL171" s="305"/>
      <c r="AM171" s="322">
        <v>84865.307437232914</v>
      </c>
      <c r="AN171" s="305"/>
      <c r="AO171" s="322">
        <v>49905.925592312728</v>
      </c>
    </row>
    <row r="172" spans="29:41" x14ac:dyDescent="0.2">
      <c r="AC172" s="289" t="s">
        <v>1469</v>
      </c>
      <c r="AE172" s="322">
        <v>5809.3003671368242</v>
      </c>
      <c r="AF172" s="305"/>
      <c r="AG172" s="322">
        <v>4980.2953380773615</v>
      </c>
      <c r="AH172" s="305"/>
      <c r="AI172" s="322">
        <v>1967.8771655205353</v>
      </c>
      <c r="AJ172" s="305"/>
      <c r="AK172" s="322">
        <v>5000.6380411941482</v>
      </c>
      <c r="AL172" s="305"/>
      <c r="AM172" s="322">
        <v>17436.586549964253</v>
      </c>
      <c r="AN172" s="305"/>
      <c r="AO172" s="322">
        <v>10820.811470091094</v>
      </c>
    </row>
    <row r="173" spans="29:41" x14ac:dyDescent="0.2">
      <c r="AC173" s="289" t="s">
        <v>1510</v>
      </c>
      <c r="AE173" s="322">
        <v>188.26173799540271</v>
      </c>
      <c r="AF173" s="305"/>
      <c r="AG173" s="322">
        <v>634.56283073369161</v>
      </c>
      <c r="AH173" s="305"/>
      <c r="AI173" s="322">
        <v>6728.4982802271552</v>
      </c>
      <c r="AJ173" s="305"/>
      <c r="AK173" s="322">
        <v>2726.6525638739963</v>
      </c>
      <c r="AL173" s="305"/>
      <c r="AM173" s="322">
        <v>0</v>
      </c>
      <c r="AN173" s="305"/>
      <c r="AO173" s="322">
        <v>0</v>
      </c>
    </row>
    <row r="174" spans="29:41" x14ac:dyDescent="0.2">
      <c r="AC174" s="289" t="s">
        <v>1467</v>
      </c>
      <c r="AE174" s="322">
        <v>8412.0012071893962</v>
      </c>
      <c r="AF174" s="305"/>
      <c r="AG174" s="322">
        <v>10361.519568818741</v>
      </c>
      <c r="AH174" s="305"/>
      <c r="AI174" s="322">
        <v>18280.42777352233</v>
      </c>
      <c r="AJ174" s="305"/>
      <c r="AK174" s="322">
        <v>27553.905495471565</v>
      </c>
      <c r="AL174" s="305"/>
      <c r="AM174" s="322">
        <v>0</v>
      </c>
      <c r="AN174" s="305"/>
      <c r="AO174" s="322">
        <v>0</v>
      </c>
    </row>
    <row r="175" spans="29:41" x14ac:dyDescent="0.2">
      <c r="AC175" s="289" t="s">
        <v>1468</v>
      </c>
      <c r="AE175" s="322">
        <v>37408.194945010961</v>
      </c>
      <c r="AF175" s="305"/>
      <c r="AG175" s="322">
        <v>40197.576424836698</v>
      </c>
      <c r="AH175" s="305"/>
      <c r="AI175" s="322">
        <v>33454.354388035877</v>
      </c>
      <c r="AJ175" s="305"/>
      <c r="AK175" s="322">
        <v>50109.256130224625</v>
      </c>
      <c r="AL175" s="305"/>
      <c r="AM175" s="322">
        <v>0</v>
      </c>
      <c r="AN175" s="305"/>
      <c r="AO175" s="322">
        <v>0</v>
      </c>
    </row>
    <row r="176" spans="29:41" x14ac:dyDescent="0.2">
      <c r="AC176" s="289" t="s">
        <v>1469</v>
      </c>
      <c r="AE176" s="322">
        <v>6046.4146678362868</v>
      </c>
      <c r="AF176" s="305"/>
      <c r="AG176" s="322">
        <v>6087.0276354278867</v>
      </c>
      <c r="AH176" s="305"/>
      <c r="AI176" s="322">
        <v>6588.1105106557052</v>
      </c>
      <c r="AJ176" s="305"/>
      <c r="AK176" s="322">
        <v>10152.810568485091</v>
      </c>
      <c r="AL176" s="305"/>
      <c r="AM176" s="322">
        <v>0</v>
      </c>
      <c r="AN176" s="305"/>
      <c r="AO176" s="322">
        <v>0</v>
      </c>
    </row>
    <row r="177" spans="29:41" x14ac:dyDescent="0.2">
      <c r="AC177" s="289" t="s">
        <v>1511</v>
      </c>
      <c r="AE177" s="322">
        <v>0</v>
      </c>
      <c r="AF177" s="305"/>
      <c r="AG177" s="322">
        <v>368.76143832754809</v>
      </c>
      <c r="AH177" s="305"/>
      <c r="AI177" s="322">
        <v>146.97777327626557</v>
      </c>
      <c r="AJ177" s="305"/>
      <c r="AK177" s="322">
        <v>0</v>
      </c>
      <c r="AL177" s="305"/>
      <c r="AM177" s="322">
        <v>1606.7462669986028</v>
      </c>
      <c r="AN177" s="305"/>
      <c r="AO177" s="322">
        <v>1065.3108218351392</v>
      </c>
    </row>
    <row r="178" spans="29:41" x14ac:dyDescent="0.2">
      <c r="AC178" s="289" t="s">
        <v>1467</v>
      </c>
      <c r="AE178" s="322">
        <v>0</v>
      </c>
      <c r="AF178" s="305"/>
      <c r="AG178" s="322">
        <v>406.04835262560033</v>
      </c>
      <c r="AH178" s="305"/>
      <c r="AI178" s="322">
        <v>161.83927197506065</v>
      </c>
      <c r="AJ178" s="305"/>
      <c r="AK178" s="322">
        <v>0</v>
      </c>
      <c r="AL178" s="305"/>
      <c r="AM178" s="322">
        <v>1769.2106792972588</v>
      </c>
      <c r="AN178" s="305"/>
      <c r="AO178" s="322">
        <v>1173.0285742517344</v>
      </c>
    </row>
    <row r="179" spans="29:41" x14ac:dyDescent="0.2">
      <c r="AC179" s="289" t="s">
        <v>1468</v>
      </c>
      <c r="AE179" s="322">
        <v>0</v>
      </c>
      <c r="AF179" s="305"/>
      <c r="AG179" s="322">
        <v>90.247480184485497</v>
      </c>
      <c r="AH179" s="305"/>
      <c r="AI179" s="322">
        <v>35.970067102102064</v>
      </c>
      <c r="AJ179" s="305"/>
      <c r="AK179" s="322">
        <v>0</v>
      </c>
      <c r="AL179" s="305"/>
      <c r="AM179" s="322">
        <v>393.22116366097259</v>
      </c>
      <c r="AN179" s="305"/>
      <c r="AO179" s="322">
        <v>260.7149427551804</v>
      </c>
    </row>
    <row r="180" spans="29:41" x14ac:dyDescent="0.2">
      <c r="AC180" s="289" t="s">
        <v>1469</v>
      </c>
      <c r="AE180" s="322">
        <v>0</v>
      </c>
      <c r="AF180" s="305"/>
      <c r="AG180" s="322">
        <v>2.5654648416305772</v>
      </c>
      <c r="AH180" s="305"/>
      <c r="AI180" s="322">
        <v>1.0225209868784724</v>
      </c>
      <c r="AJ180" s="305"/>
      <c r="AK180" s="322">
        <v>0</v>
      </c>
      <c r="AL180" s="305"/>
      <c r="AM180" s="322">
        <v>11.178096809961801</v>
      </c>
      <c r="AN180" s="305"/>
      <c r="AO180" s="322">
        <v>7.411342875821668</v>
      </c>
    </row>
    <row r="181" spans="29:41" x14ac:dyDescent="0.2">
      <c r="AC181" s="289" t="s">
        <v>1512</v>
      </c>
      <c r="AE181" s="322">
        <v>1144.3311300481853</v>
      </c>
      <c r="AF181" s="305"/>
      <c r="AG181" s="322">
        <v>1475.0457533101928</v>
      </c>
      <c r="AH181" s="305"/>
      <c r="AI181" s="322">
        <v>1690.244392677055</v>
      </c>
      <c r="AJ181" s="305"/>
      <c r="AK181" s="322">
        <v>1521.8726026216275</v>
      </c>
      <c r="AL181" s="305"/>
      <c r="AM181" s="322">
        <v>0</v>
      </c>
      <c r="AN181" s="305"/>
      <c r="AO181" s="322">
        <v>0</v>
      </c>
    </row>
    <row r="182" spans="29:41" x14ac:dyDescent="0.2">
      <c r="AC182" s="289" t="s">
        <v>1467</v>
      </c>
      <c r="AE182" s="322">
        <v>1260.0389355286488</v>
      </c>
      <c r="AF182" s="305"/>
      <c r="AG182" s="322">
        <v>1624.1934105024018</v>
      </c>
      <c r="AH182" s="305"/>
      <c r="AI182" s="322">
        <v>1861.1516277131984</v>
      </c>
      <c r="AJ182" s="305"/>
      <c r="AK182" s="322">
        <v>1675.7551060739065</v>
      </c>
      <c r="AL182" s="305"/>
      <c r="AM182" s="322">
        <v>0</v>
      </c>
      <c r="AN182" s="305"/>
      <c r="AO182" s="322">
        <v>0</v>
      </c>
    </row>
    <row r="183" spans="29:41" x14ac:dyDescent="0.2">
      <c r="AC183" s="289" t="s">
        <v>1468</v>
      </c>
      <c r="AE183" s="322">
        <v>280.05368850899873</v>
      </c>
      <c r="AF183" s="305"/>
      <c r="AG183" s="322">
        <v>360.9899207379421</v>
      </c>
      <c r="AH183" s="305"/>
      <c r="AI183" s="322">
        <v>413.65577167417399</v>
      </c>
      <c r="AJ183" s="305"/>
      <c r="AK183" s="322">
        <v>372.44991822168629</v>
      </c>
      <c r="AL183" s="305"/>
      <c r="AM183" s="322">
        <v>0</v>
      </c>
      <c r="AN183" s="305"/>
      <c r="AO183" s="322">
        <v>0</v>
      </c>
    </row>
    <row r="184" spans="29:41" x14ac:dyDescent="0.2">
      <c r="AC184" s="289" t="s">
        <v>1469</v>
      </c>
      <c r="AE184" s="322">
        <v>7.9610853418853633</v>
      </c>
      <c r="AF184" s="305"/>
      <c r="AG184" s="322">
        <v>10.261859366522311</v>
      </c>
      <c r="AH184" s="305"/>
      <c r="AI184" s="322">
        <v>11.758991349102439</v>
      </c>
      <c r="AJ184" s="305"/>
      <c r="AK184" s="322">
        <v>10.587632679745241</v>
      </c>
      <c r="AL184" s="305"/>
      <c r="AM184" s="322">
        <v>0</v>
      </c>
      <c r="AN184" s="305"/>
      <c r="AO184" s="322">
        <v>0</v>
      </c>
    </row>
    <row r="185" spans="29:41" x14ac:dyDescent="0.2">
      <c r="AC185" s="289" t="s">
        <v>1513</v>
      </c>
      <c r="AE185" s="322">
        <v>360.01732341772038</v>
      </c>
      <c r="AF185" s="305"/>
      <c r="AG185" s="322">
        <v>732.80955873374648</v>
      </c>
      <c r="AH185" s="305"/>
      <c r="AI185" s="322">
        <v>701.95681335341806</v>
      </c>
      <c r="AJ185" s="305"/>
      <c r="AK185" s="322">
        <v>1341.1817579718258</v>
      </c>
      <c r="AL185" s="305"/>
      <c r="AM185" s="322">
        <v>20204.688904401719</v>
      </c>
      <c r="AN185" s="305"/>
      <c r="AO185" s="322">
        <v>5056.3878471520165</v>
      </c>
    </row>
    <row r="186" spans="29:41" x14ac:dyDescent="0.2">
      <c r="AC186" s="289" t="s">
        <v>1467</v>
      </c>
      <c r="AE186" s="322">
        <v>7130.5330751351776</v>
      </c>
      <c r="AF186" s="305"/>
      <c r="AG186" s="322">
        <v>10091.70611952768</v>
      </c>
      <c r="AH186" s="305"/>
      <c r="AI186" s="322">
        <v>4806.6963875348192</v>
      </c>
      <c r="AJ186" s="305"/>
      <c r="AK186" s="322">
        <v>7678.0782421356935</v>
      </c>
      <c r="AL186" s="305"/>
      <c r="AM186" s="322">
        <v>71681.809451860259</v>
      </c>
      <c r="AN186" s="305"/>
      <c r="AO186" s="322">
        <v>54653.343875386214</v>
      </c>
    </row>
    <row r="187" spans="29:41" x14ac:dyDescent="0.2">
      <c r="AC187" s="289" t="s">
        <v>1468</v>
      </c>
      <c r="AE187" s="322">
        <v>12409.135390166317</v>
      </c>
      <c r="AF187" s="305"/>
      <c r="AG187" s="322">
        <v>9938.2833562743817</v>
      </c>
      <c r="AH187" s="305"/>
      <c r="AI187" s="322">
        <v>6377.159981533151</v>
      </c>
      <c r="AJ187" s="305"/>
      <c r="AK187" s="322">
        <v>10210.005482967366</v>
      </c>
      <c r="AL187" s="305"/>
      <c r="AM187" s="322">
        <v>95141.244317025252</v>
      </c>
      <c r="AN187" s="305"/>
      <c r="AO187" s="322">
        <v>72327.462379721008</v>
      </c>
    </row>
    <row r="188" spans="29:41" x14ac:dyDescent="0.2">
      <c r="AC188" s="289" t="s">
        <v>1469</v>
      </c>
      <c r="AE188" s="322">
        <v>1214.0267970666669</v>
      </c>
      <c r="AF188" s="305"/>
      <c r="AG188" s="322">
        <v>726.44597381420283</v>
      </c>
      <c r="AH188" s="305"/>
      <c r="AI188" s="322">
        <v>774.27738763446678</v>
      </c>
      <c r="AJ188" s="305"/>
      <c r="AK188" s="322">
        <v>1255.1147701165373</v>
      </c>
      <c r="AL188" s="305"/>
      <c r="AM188" s="322">
        <v>11577.552626387951</v>
      </c>
      <c r="AN188" s="305"/>
      <c r="AO188" s="322">
        <v>8660.469045323076</v>
      </c>
    </row>
    <row r="189" spans="29:41" x14ac:dyDescent="0.2">
      <c r="AC189" s="289" t="s">
        <v>1514</v>
      </c>
      <c r="AE189" s="322">
        <v>1276.4250557537362</v>
      </c>
      <c r="AF189" s="305"/>
      <c r="AG189" s="322">
        <v>2931.2382349349864</v>
      </c>
      <c r="AH189" s="305"/>
      <c r="AI189" s="322">
        <v>5147.6832979250657</v>
      </c>
      <c r="AJ189" s="305"/>
      <c r="AK189" s="322">
        <v>8975.6009956576036</v>
      </c>
      <c r="AL189" s="305"/>
      <c r="AM189" s="322">
        <v>0</v>
      </c>
      <c r="AN189" s="305"/>
      <c r="AO189" s="322">
        <v>0</v>
      </c>
    </row>
    <row r="190" spans="29:41" x14ac:dyDescent="0.2">
      <c r="AC190" s="289" t="s">
        <v>1467</v>
      </c>
      <c r="AE190" s="322">
        <v>25280.980902751999</v>
      </c>
      <c r="AF190" s="305"/>
      <c r="AG190" s="322">
        <v>40366.824478110735</v>
      </c>
      <c r="AH190" s="305"/>
      <c r="AI190" s="322">
        <v>35249.10684192201</v>
      </c>
      <c r="AJ190" s="305"/>
      <c r="AK190" s="322">
        <v>51384.062081985023</v>
      </c>
      <c r="AL190" s="305"/>
      <c r="AM190" s="322">
        <v>0</v>
      </c>
      <c r="AN190" s="305"/>
      <c r="AO190" s="322">
        <v>0</v>
      </c>
    </row>
    <row r="191" spans="29:41" x14ac:dyDescent="0.2">
      <c r="AC191" s="289" t="s">
        <v>1468</v>
      </c>
      <c r="AE191" s="322">
        <v>43996.025474226037</v>
      </c>
      <c r="AF191" s="305"/>
      <c r="AG191" s="322">
        <v>39753.133425097534</v>
      </c>
      <c r="AH191" s="305"/>
      <c r="AI191" s="322">
        <v>46765.839864576446</v>
      </c>
      <c r="AJ191" s="305"/>
      <c r="AK191" s="322">
        <v>68328.498232166225</v>
      </c>
      <c r="AL191" s="305"/>
      <c r="AM191" s="322">
        <v>0</v>
      </c>
      <c r="AN191" s="305"/>
      <c r="AO191" s="322">
        <v>0</v>
      </c>
    </row>
    <row r="192" spans="29:41" x14ac:dyDescent="0.2">
      <c r="AC192" s="289" t="s">
        <v>1469</v>
      </c>
      <c r="AE192" s="322">
        <v>4304.2768259636377</v>
      </c>
      <c r="AF192" s="305"/>
      <c r="AG192" s="322">
        <v>2905.7838952568122</v>
      </c>
      <c r="AH192" s="305"/>
      <c r="AI192" s="322">
        <v>5678.0341759860903</v>
      </c>
      <c r="AJ192" s="305"/>
      <c r="AK192" s="322">
        <v>8399.6142307799037</v>
      </c>
      <c r="AL192" s="305"/>
      <c r="AM192" s="322">
        <v>0</v>
      </c>
      <c r="AN192" s="305"/>
      <c r="AO192" s="322">
        <v>0</v>
      </c>
    </row>
    <row r="193" spans="29:41" x14ac:dyDescent="0.2">
      <c r="AC193" s="289" t="s">
        <v>1515</v>
      </c>
      <c r="AE193" s="322">
        <v>24.930520984294397</v>
      </c>
      <c r="AF193" s="305"/>
      <c r="AG193" s="322">
        <v>12.339986390946111</v>
      </c>
      <c r="AH193" s="305"/>
      <c r="AI193" s="322">
        <v>2.8898921030005638</v>
      </c>
      <c r="AJ193" s="305"/>
      <c r="AK193" s="322">
        <v>1.0294990313449077</v>
      </c>
      <c r="AL193" s="305"/>
      <c r="AM193" s="322">
        <v>58.086284016933604</v>
      </c>
      <c r="AN193" s="305"/>
      <c r="AO193" s="322">
        <v>0</v>
      </c>
    </row>
    <row r="194" spans="29:41" x14ac:dyDescent="0.2">
      <c r="AC194" s="289" t="s">
        <v>1467</v>
      </c>
      <c r="AE194" s="322">
        <v>388.79439299527593</v>
      </c>
      <c r="AF194" s="305"/>
      <c r="AG194" s="322">
        <v>82.524249970045673</v>
      </c>
      <c r="AH194" s="305"/>
      <c r="AI194" s="322">
        <v>18.524919037255678</v>
      </c>
      <c r="AJ194" s="305"/>
      <c r="AK194" s="322">
        <v>11.388134134705611</v>
      </c>
      <c r="AL194" s="305"/>
      <c r="AM194" s="322">
        <v>405.69241489439122</v>
      </c>
      <c r="AN194" s="305"/>
      <c r="AO194" s="322">
        <v>457.79867911651058</v>
      </c>
    </row>
    <row r="195" spans="29:41" x14ac:dyDescent="0.2">
      <c r="AC195" s="289" t="s">
        <v>1468</v>
      </c>
      <c r="AE195" s="322">
        <v>420.22872640490834</v>
      </c>
      <c r="AF195" s="305"/>
      <c r="AG195" s="322">
        <v>179.0962558700819</v>
      </c>
      <c r="AH195" s="305"/>
      <c r="AI195" s="322">
        <v>17.240089087444275</v>
      </c>
      <c r="AJ195" s="305"/>
      <c r="AK195" s="322">
        <v>10.158826568817632</v>
      </c>
      <c r="AL195" s="305"/>
      <c r="AM195" s="322">
        <v>624.51058158062972</v>
      </c>
      <c r="AN195" s="305"/>
      <c r="AO195" s="322">
        <v>444.9529711744936</v>
      </c>
    </row>
    <row r="196" spans="29:41" x14ac:dyDescent="0.2">
      <c r="AC196" s="289" t="s">
        <v>1469</v>
      </c>
      <c r="AE196" s="322">
        <v>80.646457567225923</v>
      </c>
      <c r="AF196" s="305"/>
      <c r="AG196" s="322">
        <v>29.069940132480717</v>
      </c>
      <c r="AH196" s="305"/>
      <c r="AI196" s="322">
        <v>5.61870606651238</v>
      </c>
      <c r="AJ196" s="305"/>
      <c r="AK196" s="322">
        <v>1.4197720424954108</v>
      </c>
      <c r="AL196" s="305"/>
      <c r="AM196" s="322">
        <v>83.660924684380419</v>
      </c>
      <c r="AN196" s="305"/>
      <c r="AO196" s="322">
        <v>102.86056637798607</v>
      </c>
    </row>
    <row r="197" spans="29:41" x14ac:dyDescent="0.2">
      <c r="AC197" s="289" t="s">
        <v>1516</v>
      </c>
      <c r="AE197" s="322">
        <v>24.930520984294397</v>
      </c>
      <c r="AF197" s="305"/>
      <c r="AG197" s="322">
        <v>46.42185356594014</v>
      </c>
      <c r="AH197" s="305"/>
      <c r="AI197" s="322">
        <v>69.35741047201347</v>
      </c>
      <c r="AJ197" s="305"/>
      <c r="AK197" s="322">
        <v>50.445452535900436</v>
      </c>
      <c r="AL197" s="305"/>
      <c r="AM197" s="322">
        <v>0</v>
      </c>
      <c r="AN197" s="305"/>
      <c r="AO197" s="322">
        <v>0</v>
      </c>
    </row>
    <row r="198" spans="29:41" x14ac:dyDescent="0.2">
      <c r="AC198" s="289" t="s">
        <v>1467</v>
      </c>
      <c r="AE198" s="322">
        <v>388.79439299527593</v>
      </c>
      <c r="AF198" s="305"/>
      <c r="AG198" s="322">
        <v>310.4483689349338</v>
      </c>
      <c r="AH198" s="305"/>
      <c r="AI198" s="322">
        <v>444.59805689413588</v>
      </c>
      <c r="AJ198" s="305"/>
      <c r="AK198" s="322">
        <v>558.01857260057443</v>
      </c>
      <c r="AL198" s="305"/>
      <c r="AM198" s="322">
        <v>0</v>
      </c>
      <c r="AN198" s="305"/>
      <c r="AO198" s="322">
        <v>0</v>
      </c>
    </row>
    <row r="199" spans="29:41" x14ac:dyDescent="0.2">
      <c r="AC199" s="289" t="s">
        <v>1468</v>
      </c>
      <c r="AE199" s="322">
        <v>420.22872640490834</v>
      </c>
      <c r="AF199" s="305"/>
      <c r="AG199" s="322">
        <v>673.74305779697499</v>
      </c>
      <c r="AH199" s="305"/>
      <c r="AI199" s="322">
        <v>413.76213809866221</v>
      </c>
      <c r="AJ199" s="305"/>
      <c r="AK199" s="322">
        <v>497.78250187206351</v>
      </c>
      <c r="AL199" s="305"/>
      <c r="AM199" s="322">
        <v>0</v>
      </c>
      <c r="AN199" s="305"/>
      <c r="AO199" s="322">
        <v>0</v>
      </c>
    </row>
    <row r="200" spans="29:41" x14ac:dyDescent="0.2">
      <c r="AC200" s="289" t="s">
        <v>1469</v>
      </c>
      <c r="AE200" s="322">
        <v>80.646457567225923</v>
      </c>
      <c r="AF200" s="305"/>
      <c r="AG200" s="322">
        <v>109.35834621266558</v>
      </c>
      <c r="AH200" s="305"/>
      <c r="AI200" s="322">
        <v>134.848945596297</v>
      </c>
      <c r="AJ200" s="305"/>
      <c r="AK200" s="322">
        <v>69.56883008227507</v>
      </c>
      <c r="AL200" s="305"/>
      <c r="AM200" s="322">
        <v>0</v>
      </c>
      <c r="AN200" s="305"/>
      <c r="AO200" s="322">
        <v>0</v>
      </c>
    </row>
    <row r="201" spans="29:41" x14ac:dyDescent="0.2">
      <c r="AC201" s="289" t="s">
        <v>1517</v>
      </c>
      <c r="AE201" s="305"/>
      <c r="AF201" s="305"/>
      <c r="AG201" s="305"/>
      <c r="AH201" s="305"/>
      <c r="AI201" s="305"/>
      <c r="AJ201" s="305"/>
      <c r="AK201" s="305"/>
      <c r="AL201" s="305"/>
      <c r="AM201" s="305"/>
      <c r="AN201" s="305"/>
      <c r="AO201" s="305"/>
    </row>
    <row r="202" spans="29:41" x14ac:dyDescent="0.2">
      <c r="AC202" s="289" t="s">
        <v>1467</v>
      </c>
      <c r="AE202" s="305"/>
      <c r="AF202" s="305"/>
      <c r="AG202" s="305"/>
      <c r="AH202" s="305"/>
      <c r="AI202" s="305"/>
      <c r="AJ202" s="305"/>
      <c r="AK202" s="305"/>
      <c r="AL202" s="305"/>
      <c r="AM202" s="305"/>
      <c r="AN202" s="305"/>
      <c r="AO202" s="305"/>
    </row>
    <row r="203" spans="29:41" x14ac:dyDescent="0.2">
      <c r="AC203" s="289" t="s">
        <v>1468</v>
      </c>
      <c r="AE203" s="305"/>
      <c r="AF203" s="305"/>
      <c r="AG203" s="305"/>
      <c r="AH203" s="305"/>
      <c r="AI203" s="305"/>
      <c r="AJ203" s="305"/>
      <c r="AK203" s="305"/>
      <c r="AL203" s="305"/>
      <c r="AM203" s="305"/>
      <c r="AN203" s="305"/>
      <c r="AO203" s="305"/>
    </row>
    <row r="204" spans="29:41" x14ac:dyDescent="0.2">
      <c r="AC204" s="289" t="s">
        <v>1469</v>
      </c>
      <c r="AE204" s="305"/>
      <c r="AF204" s="305"/>
      <c r="AG204" s="305"/>
      <c r="AH204" s="305"/>
      <c r="AI204" s="305"/>
      <c r="AJ204" s="305"/>
      <c r="AK204" s="305"/>
      <c r="AL204" s="305"/>
      <c r="AM204" s="305"/>
      <c r="AN204" s="305"/>
      <c r="AO204" s="305"/>
    </row>
    <row r="205" spans="29:41" x14ac:dyDescent="0.2">
      <c r="AC205" s="289" t="s">
        <v>1518</v>
      </c>
      <c r="AE205" s="305"/>
      <c r="AF205" s="305"/>
      <c r="AG205" s="305"/>
      <c r="AH205" s="305"/>
      <c r="AI205" s="305"/>
      <c r="AJ205" s="305"/>
      <c r="AK205" s="305"/>
      <c r="AL205" s="305"/>
      <c r="AM205" s="305"/>
      <c r="AN205" s="305"/>
      <c r="AO205" s="305"/>
    </row>
    <row r="206" spans="29:41" x14ac:dyDescent="0.2">
      <c r="AC206" s="289" t="s">
        <v>1467</v>
      </c>
      <c r="AE206" s="305"/>
      <c r="AF206" s="305"/>
      <c r="AG206" s="305"/>
      <c r="AH206" s="305"/>
      <c r="AI206" s="305"/>
      <c r="AJ206" s="305"/>
      <c r="AK206" s="305"/>
      <c r="AL206" s="305"/>
      <c r="AM206" s="305"/>
      <c r="AN206" s="305"/>
      <c r="AO206" s="305"/>
    </row>
    <row r="207" spans="29:41" x14ac:dyDescent="0.2">
      <c r="AC207" s="289" t="s">
        <v>1468</v>
      </c>
      <c r="AE207" s="305"/>
      <c r="AF207" s="305"/>
      <c r="AG207" s="305"/>
      <c r="AH207" s="305"/>
      <c r="AI207" s="305"/>
      <c r="AJ207" s="305"/>
      <c r="AK207" s="305"/>
      <c r="AL207" s="305"/>
      <c r="AM207" s="305"/>
      <c r="AN207" s="305"/>
      <c r="AO207" s="305"/>
    </row>
    <row r="208" spans="29:41" x14ac:dyDescent="0.2">
      <c r="AC208" s="289" t="s">
        <v>1469</v>
      </c>
      <c r="AE208" s="305"/>
      <c r="AF208" s="305"/>
      <c r="AG208" s="305"/>
      <c r="AH208" s="305"/>
      <c r="AI208" s="305"/>
      <c r="AJ208" s="305"/>
      <c r="AK208" s="305"/>
      <c r="AL208" s="305"/>
      <c r="AM208" s="305"/>
      <c r="AN208" s="305"/>
      <c r="AO208" s="305"/>
    </row>
    <row r="209" spans="29:41" x14ac:dyDescent="0.2">
      <c r="AE209" s="305"/>
      <c r="AF209" s="305"/>
      <c r="AG209" s="305"/>
      <c r="AH209" s="305"/>
      <c r="AI209" s="305"/>
      <c r="AJ209" s="305"/>
      <c r="AK209" s="305"/>
      <c r="AL209" s="305"/>
      <c r="AM209" s="305"/>
      <c r="AN209" s="305"/>
      <c r="AO209" s="305"/>
    </row>
    <row r="210" spans="29:41" x14ac:dyDescent="0.2">
      <c r="AE210" s="305"/>
      <c r="AF210" s="305"/>
      <c r="AG210" s="305"/>
      <c r="AH210" s="305"/>
      <c r="AI210" s="305"/>
      <c r="AJ210" s="305"/>
      <c r="AK210" s="305"/>
      <c r="AL210" s="305"/>
      <c r="AM210" s="305"/>
      <c r="AN210" s="305"/>
      <c r="AO210" s="305"/>
    </row>
    <row r="211" spans="29:41" x14ac:dyDescent="0.2">
      <c r="AE211" s="305"/>
      <c r="AF211" s="305"/>
      <c r="AG211" s="305"/>
      <c r="AH211" s="305"/>
      <c r="AI211" s="305"/>
      <c r="AJ211" s="305"/>
      <c r="AK211" s="305"/>
      <c r="AL211" s="305"/>
      <c r="AM211" s="305"/>
      <c r="AN211" s="305"/>
      <c r="AO211" s="305"/>
    </row>
    <row r="212" spans="29:41" x14ac:dyDescent="0.2">
      <c r="AE212" s="305"/>
      <c r="AF212" s="305"/>
      <c r="AG212" s="305"/>
      <c r="AH212" s="305"/>
      <c r="AI212" s="305"/>
      <c r="AJ212" s="305"/>
      <c r="AK212" s="305"/>
      <c r="AL212" s="305"/>
      <c r="AM212" s="305"/>
      <c r="AN212" s="305"/>
      <c r="AO212" s="305"/>
    </row>
    <row r="213" spans="29:41" x14ac:dyDescent="0.2">
      <c r="AE213" s="305"/>
      <c r="AF213" s="305"/>
      <c r="AG213" s="305"/>
      <c r="AH213" s="305"/>
      <c r="AI213" s="305"/>
      <c r="AJ213" s="305"/>
      <c r="AK213" s="305"/>
      <c r="AL213" s="305"/>
      <c r="AM213" s="305"/>
      <c r="AN213" s="305"/>
      <c r="AO213" s="305"/>
    </row>
    <row r="214" spans="29:41" x14ac:dyDescent="0.2">
      <c r="AE214" s="305"/>
      <c r="AF214" s="305"/>
      <c r="AG214" s="305"/>
      <c r="AH214" s="305"/>
      <c r="AI214" s="305"/>
      <c r="AJ214" s="305"/>
      <c r="AK214" s="305"/>
      <c r="AL214" s="305"/>
      <c r="AM214" s="305"/>
      <c r="AN214" s="305"/>
      <c r="AO214" s="305"/>
    </row>
    <row r="215" spans="29:41" x14ac:dyDescent="0.2">
      <c r="AE215" s="305"/>
      <c r="AF215" s="305"/>
      <c r="AG215" s="305"/>
      <c r="AH215" s="305"/>
      <c r="AI215" s="305"/>
      <c r="AJ215" s="305"/>
      <c r="AK215" s="305"/>
      <c r="AL215" s="305"/>
      <c r="AM215" s="305"/>
      <c r="AN215" s="305"/>
      <c r="AO215" s="305"/>
    </row>
    <row r="216" spans="29:41" x14ac:dyDescent="0.2">
      <c r="AE216" s="305"/>
      <c r="AF216" s="305"/>
      <c r="AG216" s="305"/>
      <c r="AH216" s="305"/>
      <c r="AI216" s="305"/>
      <c r="AJ216" s="305"/>
      <c r="AK216" s="305"/>
      <c r="AL216" s="305"/>
      <c r="AM216" s="305"/>
      <c r="AN216" s="305"/>
      <c r="AO216" s="305"/>
    </row>
    <row r="217" spans="29:41" x14ac:dyDescent="0.2">
      <c r="AC217" s="289" t="s">
        <v>1519</v>
      </c>
      <c r="AE217" s="322">
        <v>59.642392810457977</v>
      </c>
      <c r="AF217" s="305"/>
      <c r="AG217" s="322">
        <v>5230.0531701763312</v>
      </c>
      <c r="AH217" s="305"/>
      <c r="AI217" s="322">
        <v>53.050293568302926</v>
      </c>
      <c r="AJ217" s="305"/>
      <c r="AK217" s="322">
        <v>80.470773734781488</v>
      </c>
      <c r="AL217" s="305"/>
      <c r="AM217" s="322">
        <v>85.538982825151109</v>
      </c>
      <c r="AN217" s="305"/>
      <c r="AO217" s="322">
        <v>99.391419458831521</v>
      </c>
    </row>
    <row r="218" spans="29:41" x14ac:dyDescent="0.2">
      <c r="AC218" s="289" t="s">
        <v>1467</v>
      </c>
      <c r="AE218" s="322">
        <v>188.00140580066923</v>
      </c>
      <c r="AF218" s="305"/>
      <c r="AG218" s="322">
        <v>37048.098253971293</v>
      </c>
      <c r="AH218" s="305"/>
      <c r="AI218" s="322">
        <v>321.78349958024683</v>
      </c>
      <c r="AJ218" s="305"/>
      <c r="AK218" s="322">
        <v>235.82924604304142</v>
      </c>
      <c r="AL218" s="305"/>
      <c r="AM218" s="322">
        <v>238.14664481760857</v>
      </c>
      <c r="AN218" s="305"/>
      <c r="AO218" s="322">
        <v>269.8116951802777</v>
      </c>
    </row>
    <row r="219" spans="29:41" x14ac:dyDescent="0.2">
      <c r="AC219" s="289" t="s">
        <v>1468</v>
      </c>
      <c r="AE219" s="322">
        <v>1116.3494328938966</v>
      </c>
      <c r="AF219" s="305"/>
      <c r="AG219" s="322">
        <v>24547.761923780487</v>
      </c>
      <c r="AH219" s="305"/>
      <c r="AI219" s="322">
        <v>845.43602426014968</v>
      </c>
      <c r="AJ219" s="305"/>
      <c r="AK219" s="322">
        <v>619.60461129603777</v>
      </c>
      <c r="AL219" s="305"/>
      <c r="AM219" s="322">
        <v>625.69321561897891</v>
      </c>
      <c r="AN219" s="305"/>
      <c r="AO219" s="322">
        <v>708.88820330956514</v>
      </c>
    </row>
    <row r="220" spans="29:41" x14ac:dyDescent="0.2">
      <c r="AC220" s="289" t="s">
        <v>1469</v>
      </c>
      <c r="AE220" s="322">
        <v>112.21789338489562</v>
      </c>
      <c r="AF220" s="305"/>
      <c r="AG220" s="322">
        <v>4891.4359552920541</v>
      </c>
      <c r="AH220" s="305"/>
      <c r="AI220" s="322">
        <v>340.69801001324032</v>
      </c>
      <c r="AJ220" s="305"/>
      <c r="AK220" s="322">
        <v>249.6913450646033</v>
      </c>
      <c r="AL220" s="305"/>
      <c r="AM220" s="322">
        <v>252.144961088831</v>
      </c>
      <c r="AN220" s="305"/>
      <c r="AO220" s="322">
        <v>285.67129062282885</v>
      </c>
    </row>
    <row r="221" spans="29:41" x14ac:dyDescent="0.2">
      <c r="AC221" s="289" t="s">
        <v>1520</v>
      </c>
      <c r="AE221" s="322">
        <v>1.341648918026662</v>
      </c>
      <c r="AF221" s="305"/>
      <c r="AG221" s="322">
        <v>150.6599678651618</v>
      </c>
      <c r="AH221" s="305"/>
      <c r="AI221" s="322">
        <v>2.1529255454358109</v>
      </c>
      <c r="AJ221" s="305"/>
      <c r="AK221" s="322">
        <v>11.495824819254498</v>
      </c>
      <c r="AL221" s="305"/>
      <c r="AM221" s="322">
        <v>0</v>
      </c>
      <c r="AN221" s="305"/>
      <c r="AO221" s="322">
        <v>0</v>
      </c>
    </row>
    <row r="222" spans="29:41" x14ac:dyDescent="0.2">
      <c r="AC222" s="289" t="s">
        <v>1467</v>
      </c>
      <c r="AE222" s="322">
        <v>4.2290704781336634</v>
      </c>
      <c r="AF222" s="305"/>
      <c r="AG222" s="322">
        <v>1067.2291678098727</v>
      </c>
      <c r="AH222" s="305"/>
      <c r="AI222" s="322">
        <v>13.05885169992677</v>
      </c>
      <c r="AJ222" s="305"/>
      <c r="AK222" s="322">
        <v>33.68989229186306</v>
      </c>
      <c r="AL222" s="305"/>
      <c r="AM222" s="322">
        <v>0</v>
      </c>
      <c r="AN222" s="305"/>
      <c r="AO222" s="322">
        <v>0</v>
      </c>
    </row>
    <row r="223" spans="29:41" x14ac:dyDescent="0.2">
      <c r="AC223" s="289" t="s">
        <v>1468</v>
      </c>
      <c r="AE223" s="322">
        <v>25.112154932173542</v>
      </c>
      <c r="AF223" s="305"/>
      <c r="AG223" s="322">
        <v>707.1371747591088</v>
      </c>
      <c r="AH223" s="305"/>
      <c r="AI223" s="322">
        <v>34.310098799319292</v>
      </c>
      <c r="AJ223" s="305"/>
      <c r="AK223" s="322">
        <v>88.514944470862531</v>
      </c>
      <c r="AL223" s="305"/>
      <c r="AM223" s="322">
        <v>0</v>
      </c>
      <c r="AN223" s="305"/>
      <c r="AO223" s="322">
        <v>0</v>
      </c>
    </row>
    <row r="224" spans="29:41" x14ac:dyDescent="0.2">
      <c r="AC224" s="289" t="s">
        <v>1469</v>
      </c>
      <c r="AE224" s="322">
        <v>2.5243288900487766</v>
      </c>
      <c r="AF224" s="305"/>
      <c r="AG224" s="322">
        <v>140.90556249812502</v>
      </c>
      <c r="AH224" s="305"/>
      <c r="AI224" s="322">
        <v>13.826454100433271</v>
      </c>
      <c r="AJ224" s="305"/>
      <c r="AK224" s="322">
        <v>35.670192152086187</v>
      </c>
      <c r="AL224" s="305"/>
      <c r="AM224" s="322">
        <v>0</v>
      </c>
      <c r="AN224" s="305"/>
      <c r="AO224" s="322">
        <v>0</v>
      </c>
    </row>
    <row r="225" spans="29:41" x14ac:dyDescent="0.2">
      <c r="AC225" s="289" t="s">
        <v>1521</v>
      </c>
      <c r="AE225" s="322">
        <v>94.713789413747719</v>
      </c>
      <c r="AF225" s="305"/>
      <c r="AG225" s="322">
        <v>132.25085205807079</v>
      </c>
      <c r="AH225" s="305"/>
      <c r="AI225" s="322">
        <v>103.20426153776449</v>
      </c>
      <c r="AJ225" s="305"/>
      <c r="AK225" s="322">
        <v>108.31784133972914</v>
      </c>
      <c r="AL225" s="305"/>
      <c r="AM225" s="322">
        <v>38.183003898632251</v>
      </c>
      <c r="AN225" s="305"/>
      <c r="AO225" s="322">
        <v>60.269487728816038</v>
      </c>
    </row>
    <row r="226" spans="29:41" x14ac:dyDescent="0.2">
      <c r="AC226" s="289" t="s">
        <v>1467</v>
      </c>
      <c r="AE226" s="322">
        <v>965.86238592958136</v>
      </c>
      <c r="AF226" s="305"/>
      <c r="AG226" s="322">
        <v>923.880237539463</v>
      </c>
      <c r="AH226" s="305"/>
      <c r="AI226" s="322">
        <v>1052.4456354662229</v>
      </c>
      <c r="AJ226" s="305"/>
      <c r="AK226" s="322">
        <v>1104.5923653007912</v>
      </c>
      <c r="AL226" s="305"/>
      <c r="AM226" s="322">
        <v>389.37864777415808</v>
      </c>
      <c r="AN226" s="305"/>
      <c r="AO226" s="322">
        <v>614.60988496843311</v>
      </c>
    </row>
    <row r="227" spans="29:41" x14ac:dyDescent="0.2">
      <c r="AC227" s="289" t="s">
        <v>1468</v>
      </c>
      <c r="AE227" s="322">
        <v>3104.6230691134601</v>
      </c>
      <c r="AF227" s="305"/>
      <c r="AG227" s="322">
        <v>612.15536521563433</v>
      </c>
      <c r="AH227" s="305"/>
      <c r="AI227" s="322">
        <v>3382.9322338828842</v>
      </c>
      <c r="AJ227" s="305"/>
      <c r="AK227" s="322">
        <v>3550.55025357356</v>
      </c>
      <c r="AL227" s="305"/>
      <c r="AM227" s="322">
        <v>1251.600590426131</v>
      </c>
      <c r="AN227" s="305"/>
      <c r="AO227" s="322">
        <v>1975.573389310229</v>
      </c>
    </row>
    <row r="228" spans="29:41" x14ac:dyDescent="0.2">
      <c r="AC228" s="289" t="s">
        <v>1469</v>
      </c>
      <c r="AE228" s="322">
        <v>1724.80075554321</v>
      </c>
      <c r="AF228" s="305"/>
      <c r="AG228" s="322">
        <v>121.97929786584596</v>
      </c>
      <c r="AH228" s="305"/>
      <c r="AI228" s="322">
        <v>1879.4178691131278</v>
      </c>
      <c r="AJ228" s="305"/>
      <c r="AK228" s="322">
        <v>1972.539539785919</v>
      </c>
      <c r="AL228" s="305"/>
      <c r="AM228" s="322">
        <v>695.33775790107848</v>
      </c>
      <c r="AN228" s="305"/>
      <c r="AO228" s="322">
        <v>1097.5472379925216</v>
      </c>
    </row>
    <row r="229" spans="29:41" x14ac:dyDescent="0.2">
      <c r="AC229" s="289" t="s">
        <v>1522</v>
      </c>
      <c r="AE229" s="322">
        <v>0</v>
      </c>
      <c r="AF229" s="305"/>
      <c r="AG229" s="322">
        <v>0</v>
      </c>
      <c r="AH229" s="305"/>
      <c r="AI229" s="322">
        <v>0</v>
      </c>
      <c r="AJ229" s="305"/>
      <c r="AK229" s="322">
        <v>0</v>
      </c>
      <c r="AL229" s="305"/>
      <c r="AM229" s="322">
        <v>0</v>
      </c>
      <c r="AN229" s="305"/>
      <c r="AO229" s="322">
        <v>0</v>
      </c>
    </row>
    <row r="230" spans="29:41" x14ac:dyDescent="0.2">
      <c r="AC230" s="289" t="s">
        <v>1467</v>
      </c>
      <c r="AE230" s="322">
        <v>0</v>
      </c>
      <c r="AF230" s="305"/>
      <c r="AG230" s="322">
        <v>0</v>
      </c>
      <c r="AH230" s="305"/>
      <c r="AI230" s="322">
        <v>0</v>
      </c>
      <c r="AJ230" s="305"/>
      <c r="AK230" s="322">
        <v>0</v>
      </c>
      <c r="AL230" s="305"/>
      <c r="AM230" s="322">
        <v>0</v>
      </c>
      <c r="AN230" s="305"/>
      <c r="AO230" s="322">
        <v>0</v>
      </c>
    </row>
    <row r="231" spans="29:41" x14ac:dyDescent="0.2">
      <c r="AC231" s="289" t="s">
        <v>1468</v>
      </c>
      <c r="AE231" s="322">
        <v>0</v>
      </c>
      <c r="AF231" s="305"/>
      <c r="AG231" s="322">
        <v>0</v>
      </c>
      <c r="AH231" s="305"/>
      <c r="AI231" s="322">
        <v>0</v>
      </c>
      <c r="AJ231" s="305"/>
      <c r="AK231" s="322">
        <v>0</v>
      </c>
      <c r="AL231" s="305"/>
      <c r="AM231" s="322">
        <v>0</v>
      </c>
      <c r="AN231" s="305"/>
      <c r="AO231" s="322">
        <v>0</v>
      </c>
    </row>
    <row r="232" spans="29:41" x14ac:dyDescent="0.2">
      <c r="AC232" s="289" t="s">
        <v>1469</v>
      </c>
      <c r="AE232" s="322">
        <v>0</v>
      </c>
      <c r="AF232" s="305"/>
      <c r="AG232" s="322">
        <v>0</v>
      </c>
      <c r="AH232" s="305"/>
      <c r="AI232" s="322">
        <v>0</v>
      </c>
      <c r="AJ232" s="305"/>
      <c r="AK232" s="322">
        <v>0</v>
      </c>
      <c r="AL232" s="305"/>
      <c r="AM232" s="322">
        <v>0</v>
      </c>
      <c r="AN232" s="305"/>
      <c r="AO232" s="322">
        <v>0</v>
      </c>
    </row>
    <row r="233" spans="29:41" x14ac:dyDescent="0.2">
      <c r="AC233" s="289" t="s">
        <v>1523</v>
      </c>
      <c r="AE233" s="322">
        <v>34.645669291338585</v>
      </c>
      <c r="AF233" s="305"/>
      <c r="AG233" s="322">
        <v>135.05318026660467</v>
      </c>
      <c r="AH233" s="305"/>
      <c r="AI233" s="322">
        <v>8.5568503937007865</v>
      </c>
      <c r="AJ233" s="305"/>
      <c r="AK233" s="322">
        <v>27.162204724409449</v>
      </c>
      <c r="AL233" s="305"/>
      <c r="AM233" s="322">
        <v>17.952755905511811</v>
      </c>
      <c r="AN233" s="305"/>
      <c r="AO233" s="322">
        <v>15.21259842519685</v>
      </c>
    </row>
    <row r="234" spans="29:41" x14ac:dyDescent="0.2">
      <c r="AC234" s="289" t="s">
        <v>1467</v>
      </c>
      <c r="AE234" s="322">
        <v>506.69291338582678</v>
      </c>
      <c r="AF234" s="305"/>
      <c r="AG234" s="322">
        <v>1377.2312112849206</v>
      </c>
      <c r="AH234" s="305"/>
      <c r="AI234" s="322">
        <v>125.14393700787402</v>
      </c>
      <c r="AJ234" s="305"/>
      <c r="AK234" s="322">
        <v>397.24724409448822</v>
      </c>
      <c r="AL234" s="305"/>
      <c r="AM234" s="322">
        <v>262.55905511811022</v>
      </c>
      <c r="AN234" s="305"/>
      <c r="AO234" s="322">
        <v>222.48425196850394</v>
      </c>
    </row>
    <row r="235" spans="29:41" x14ac:dyDescent="0.2">
      <c r="AC235" s="289" t="s">
        <v>1468</v>
      </c>
      <c r="AE235" s="322">
        <v>974.40944881889766</v>
      </c>
      <c r="AF235" s="305"/>
      <c r="AG235" s="322">
        <v>4426.9078621827348</v>
      </c>
      <c r="AH235" s="305"/>
      <c r="AI235" s="322">
        <v>240.66141732283461</v>
      </c>
      <c r="AJ235" s="305"/>
      <c r="AK235" s="322">
        <v>763.93700787401576</v>
      </c>
      <c r="AL235" s="305"/>
      <c r="AM235" s="322">
        <v>504.92125984251965</v>
      </c>
      <c r="AN235" s="305"/>
      <c r="AO235" s="322">
        <v>427.85433070866139</v>
      </c>
    </row>
    <row r="236" spans="29:41" x14ac:dyDescent="0.2">
      <c r="AC236" s="289" t="s">
        <v>1469</v>
      </c>
      <c r="AE236" s="322">
        <v>684.25196850393706</v>
      </c>
      <c r="AF236" s="305"/>
      <c r="AG236" s="322">
        <v>2459.4077462657397</v>
      </c>
      <c r="AH236" s="305"/>
      <c r="AI236" s="322">
        <v>168.99779527559053</v>
      </c>
      <c r="AJ236" s="305"/>
      <c r="AK236" s="322">
        <v>536.45354330708665</v>
      </c>
      <c r="AL236" s="305"/>
      <c r="AM236" s="322">
        <v>354.56692913385825</v>
      </c>
      <c r="AN236" s="305"/>
      <c r="AO236" s="322">
        <v>300.44881889763781</v>
      </c>
    </row>
    <row r="237" spans="29:41" x14ac:dyDescent="0.2">
      <c r="AC237" s="289" t="s">
        <v>1524</v>
      </c>
      <c r="AE237" s="322">
        <v>0</v>
      </c>
      <c r="AF237" s="305"/>
      <c r="AG237" s="322">
        <v>2.7561873523796874</v>
      </c>
      <c r="AH237" s="305"/>
      <c r="AI237" s="322">
        <v>0.35653543307086616</v>
      </c>
      <c r="AJ237" s="305"/>
      <c r="AK237" s="322">
        <v>0.55433070866141732</v>
      </c>
      <c r="AL237" s="305"/>
      <c r="AM237" s="322">
        <v>0</v>
      </c>
      <c r="AN237" s="305"/>
      <c r="AO237" s="322">
        <v>0</v>
      </c>
    </row>
    <row r="238" spans="29:41" x14ac:dyDescent="0.2">
      <c r="AC238" s="289" t="s">
        <v>1467</v>
      </c>
      <c r="AE238" s="322">
        <v>0</v>
      </c>
      <c r="AF238" s="305"/>
      <c r="AG238" s="322">
        <v>28.106759413977972</v>
      </c>
      <c r="AH238" s="305"/>
      <c r="AI238" s="322">
        <v>5.2143307086614179</v>
      </c>
      <c r="AJ238" s="305"/>
      <c r="AK238" s="322">
        <v>8.1070866141732285</v>
      </c>
      <c r="AL238" s="305"/>
      <c r="AM238" s="322">
        <v>0</v>
      </c>
      <c r="AN238" s="305"/>
      <c r="AO238" s="322">
        <v>0</v>
      </c>
    </row>
    <row r="239" spans="29:41" x14ac:dyDescent="0.2">
      <c r="AC239" s="289" t="s">
        <v>1468</v>
      </c>
      <c r="AE239" s="322">
        <v>0</v>
      </c>
      <c r="AF239" s="305"/>
      <c r="AG239" s="322">
        <v>90.345058411892552</v>
      </c>
      <c r="AH239" s="305"/>
      <c r="AI239" s="322">
        <v>10.027559055118109</v>
      </c>
      <c r="AJ239" s="305"/>
      <c r="AK239" s="322">
        <v>15.590551181102363</v>
      </c>
      <c r="AL239" s="305"/>
      <c r="AM239" s="322">
        <v>0</v>
      </c>
      <c r="AN239" s="305"/>
      <c r="AO239" s="322">
        <v>0</v>
      </c>
    </row>
    <row r="240" spans="29:41" x14ac:dyDescent="0.2">
      <c r="AC240" s="289" t="s">
        <v>1469</v>
      </c>
      <c r="AE240" s="322">
        <v>0</v>
      </c>
      <c r="AF240" s="305"/>
      <c r="AG240" s="322">
        <v>50.191994821749788</v>
      </c>
      <c r="AH240" s="305"/>
      <c r="AI240" s="322">
        <v>7.0415748031496062</v>
      </c>
      <c r="AJ240" s="305"/>
      <c r="AK240" s="322">
        <v>10.948031496062994</v>
      </c>
      <c r="AL240" s="305"/>
      <c r="AM240" s="322">
        <v>0</v>
      </c>
      <c r="AN240" s="305"/>
      <c r="AO240" s="322">
        <v>0</v>
      </c>
    </row>
    <row r="241" spans="29:41" x14ac:dyDescent="0.2">
      <c r="AC241" s="289" t="s">
        <v>1525</v>
      </c>
      <c r="AE241" s="322">
        <v>0</v>
      </c>
      <c r="AF241" s="305"/>
      <c r="AG241" s="322">
        <v>18.504566929133858</v>
      </c>
      <c r="AH241" s="305"/>
      <c r="AI241" s="322">
        <v>0</v>
      </c>
      <c r="AJ241" s="305"/>
      <c r="AK241" s="322">
        <v>0</v>
      </c>
      <c r="AL241" s="305"/>
      <c r="AM241" s="322">
        <v>0</v>
      </c>
      <c r="AN241" s="305"/>
      <c r="AO241" s="322">
        <v>0</v>
      </c>
    </row>
    <row r="242" spans="29:41" x14ac:dyDescent="0.2">
      <c r="AC242" s="289" t="s">
        <v>1467</v>
      </c>
      <c r="AE242" s="322">
        <v>0</v>
      </c>
      <c r="AF242" s="305"/>
      <c r="AG242" s="322">
        <v>270.62929133858273</v>
      </c>
      <c r="AH242" s="305"/>
      <c r="AI242" s="322">
        <v>0</v>
      </c>
      <c r="AJ242" s="305"/>
      <c r="AK242" s="322">
        <v>0</v>
      </c>
      <c r="AL242" s="305"/>
      <c r="AM242" s="322">
        <v>0</v>
      </c>
      <c r="AN242" s="305"/>
      <c r="AO242" s="322">
        <v>0</v>
      </c>
    </row>
    <row r="243" spans="29:41" x14ac:dyDescent="0.2">
      <c r="AC243" s="289" t="s">
        <v>1468</v>
      </c>
      <c r="AE243" s="322">
        <v>0</v>
      </c>
      <c r="AF243" s="305"/>
      <c r="AG243" s="322">
        <v>520.44094488188978</v>
      </c>
      <c r="AH243" s="305"/>
      <c r="AI243" s="322">
        <v>0</v>
      </c>
      <c r="AJ243" s="305"/>
      <c r="AK243" s="322">
        <v>0</v>
      </c>
      <c r="AL243" s="305"/>
      <c r="AM243" s="322">
        <v>0</v>
      </c>
      <c r="AN243" s="305"/>
      <c r="AO243" s="322">
        <v>0</v>
      </c>
    </row>
    <row r="244" spans="29:41" x14ac:dyDescent="0.2">
      <c r="AC244" s="289" t="s">
        <v>1469</v>
      </c>
      <c r="AE244" s="322">
        <v>0</v>
      </c>
      <c r="AF244" s="305"/>
      <c r="AG244" s="322">
        <v>365.46519685039374</v>
      </c>
      <c r="AH244" s="305"/>
      <c r="AI244" s="322">
        <v>0</v>
      </c>
      <c r="AJ244" s="305"/>
      <c r="AK244" s="322">
        <v>0</v>
      </c>
      <c r="AL244" s="305"/>
      <c r="AM244" s="322">
        <v>0</v>
      </c>
      <c r="AN244" s="305"/>
      <c r="AO244" s="322">
        <v>0</v>
      </c>
    </row>
    <row r="245" spans="29:41" x14ac:dyDescent="0.2">
      <c r="AC245" s="289" t="s">
        <v>1526</v>
      </c>
      <c r="AE245" s="322">
        <v>0</v>
      </c>
      <c r="AF245" s="305"/>
      <c r="AG245" s="322">
        <v>15.763149606299212</v>
      </c>
      <c r="AH245" s="305"/>
      <c r="AI245" s="322">
        <v>0</v>
      </c>
      <c r="AJ245" s="305"/>
      <c r="AK245" s="322">
        <v>0</v>
      </c>
      <c r="AL245" s="305"/>
      <c r="AM245" s="322">
        <v>0</v>
      </c>
      <c r="AN245" s="305"/>
      <c r="AO245" s="322">
        <v>0</v>
      </c>
    </row>
    <row r="246" spans="29:41" x14ac:dyDescent="0.2">
      <c r="AC246" s="289" t="s">
        <v>1467</v>
      </c>
      <c r="AE246" s="322">
        <v>0</v>
      </c>
      <c r="AF246" s="305"/>
      <c r="AG246" s="322">
        <v>230.53606299212601</v>
      </c>
      <c r="AH246" s="305"/>
      <c r="AI246" s="322">
        <v>0</v>
      </c>
      <c r="AJ246" s="305"/>
      <c r="AK246" s="322">
        <v>0</v>
      </c>
      <c r="AL246" s="305"/>
      <c r="AM246" s="322">
        <v>0</v>
      </c>
      <c r="AN246" s="305"/>
      <c r="AO246" s="322">
        <v>0</v>
      </c>
    </row>
    <row r="247" spans="29:41" x14ac:dyDescent="0.2">
      <c r="AC247" s="289" t="s">
        <v>1468</v>
      </c>
      <c r="AE247" s="322">
        <v>0</v>
      </c>
      <c r="AF247" s="305"/>
      <c r="AG247" s="322">
        <v>443.33858267716533</v>
      </c>
      <c r="AH247" s="305"/>
      <c r="AI247" s="322">
        <v>0</v>
      </c>
      <c r="AJ247" s="305"/>
      <c r="AK247" s="322">
        <v>0</v>
      </c>
      <c r="AL247" s="305"/>
      <c r="AM247" s="322">
        <v>0</v>
      </c>
      <c r="AN247" s="305"/>
      <c r="AO247" s="322">
        <v>0</v>
      </c>
    </row>
    <row r="248" spans="29:41" x14ac:dyDescent="0.2">
      <c r="AC248" s="289" t="s">
        <v>1469</v>
      </c>
      <c r="AE248" s="322">
        <v>0</v>
      </c>
      <c r="AF248" s="305"/>
      <c r="AG248" s="322">
        <v>311.32220472440946</v>
      </c>
      <c r="AH248" s="305"/>
      <c r="AI248" s="322">
        <v>0</v>
      </c>
      <c r="AJ248" s="305"/>
      <c r="AK248" s="322">
        <v>0</v>
      </c>
      <c r="AL248" s="305"/>
      <c r="AM248" s="322">
        <v>0</v>
      </c>
      <c r="AN248" s="305"/>
      <c r="AO248" s="322">
        <v>0</v>
      </c>
    </row>
  </sheetData>
  <mergeCells count="7">
    <mergeCell ref="AN4:AO4"/>
    <mergeCell ref="AD3:AK3"/>
    <mergeCell ref="AD4:AE4"/>
    <mergeCell ref="AF4:AG4"/>
    <mergeCell ref="AH4:AI4"/>
    <mergeCell ref="AJ4:AK4"/>
    <mergeCell ref="AL4:AM4"/>
  </mergeCells>
  <pageMargins left="0.75" right="0.75" top="0.55000000000000004" bottom="0.62" header="0.5" footer="0.5"/>
  <pageSetup scale="68" orientation="portrait" verticalDpi="4294967293" r:id="rId1"/>
  <headerFooter alignWithMargins="0">
    <oddFooter>&amp;L&amp;F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7">
    <tabColor theme="6" tint="0.59999389629810485"/>
    <pageSetUpPr fitToPage="1"/>
  </sheetPr>
  <dimension ref="A1:AI174"/>
  <sheetViews>
    <sheetView zoomScaleNormal="100" workbookViewId="0">
      <pane ySplit="3" topLeftCell="A25" activePane="bottomLeft" state="frozen"/>
      <selection pane="bottomLeft" activeCell="I33" sqref="I33:I35"/>
    </sheetView>
  </sheetViews>
  <sheetFormatPr defaultRowHeight="12" x14ac:dyDescent="0.15"/>
  <cols>
    <col min="1" max="1" width="9.7109375" style="335" customWidth="1"/>
    <col min="2" max="2" width="0.5703125" style="335" customWidth="1"/>
    <col min="3" max="3" width="10.42578125" style="335" customWidth="1"/>
    <col min="4" max="14" width="9.140625" style="335"/>
    <col min="15" max="15" width="10.5703125" style="335" customWidth="1"/>
    <col min="16" max="16" width="9.140625" style="335"/>
    <col min="17" max="17" width="9" style="335" customWidth="1"/>
    <col min="18" max="21" width="9.140625" style="335"/>
    <col min="22" max="22" width="10.5703125" style="335" customWidth="1"/>
    <col min="23" max="23" width="4.28515625" style="335" customWidth="1"/>
    <col min="24" max="24" width="9.140625" style="335"/>
    <col min="25" max="25" width="9.140625" style="336"/>
    <col min="26" max="26" width="9.140625" style="335"/>
    <col min="27" max="27" width="12.42578125" style="336" bestFit="1" customWidth="1"/>
    <col min="28" max="28" width="9.140625" style="335"/>
    <col min="29" max="29" width="9.140625" style="336"/>
    <col min="30" max="30" width="9.140625" style="335"/>
    <col min="31" max="31" width="12.42578125" style="336" bestFit="1" customWidth="1"/>
    <col min="32" max="32" width="9.140625" style="335"/>
    <col min="33" max="33" width="11.28515625" style="336" bestFit="1" customWidth="1"/>
    <col min="34" max="34" width="9.140625" style="335"/>
    <col min="35" max="35" width="9.140625" style="336"/>
    <col min="36" max="256" width="9.140625" style="335"/>
    <col min="257" max="257" width="9.7109375" style="335" customWidth="1"/>
    <col min="258" max="258" width="0.5703125" style="335" customWidth="1"/>
    <col min="259" max="259" width="10.42578125" style="335" customWidth="1"/>
    <col min="260" max="270" width="9.140625" style="335"/>
    <col min="271" max="271" width="10.5703125" style="335" customWidth="1"/>
    <col min="272" max="272" width="9.140625" style="335"/>
    <col min="273" max="273" width="9" style="335" customWidth="1"/>
    <col min="274" max="277" width="9.140625" style="335"/>
    <col min="278" max="278" width="10.5703125" style="335" customWidth="1"/>
    <col min="279" max="279" width="4.28515625" style="335" customWidth="1"/>
    <col min="280" max="282" width="9.140625" style="335"/>
    <col min="283" max="283" width="12.42578125" style="335" bestFit="1" customWidth="1"/>
    <col min="284" max="286" width="9.140625" style="335"/>
    <col min="287" max="287" width="12.42578125" style="335" bestFit="1" customWidth="1"/>
    <col min="288" max="288" width="9.140625" style="335"/>
    <col min="289" max="289" width="11.28515625" style="335" bestFit="1" customWidth="1"/>
    <col min="290" max="512" width="9.140625" style="335"/>
    <col min="513" max="513" width="9.7109375" style="335" customWidth="1"/>
    <col min="514" max="514" width="0.5703125" style="335" customWidth="1"/>
    <col min="515" max="515" width="10.42578125" style="335" customWidth="1"/>
    <col min="516" max="526" width="9.140625" style="335"/>
    <col min="527" max="527" width="10.5703125" style="335" customWidth="1"/>
    <col min="528" max="528" width="9.140625" style="335"/>
    <col min="529" max="529" width="9" style="335" customWidth="1"/>
    <col min="530" max="533" width="9.140625" style="335"/>
    <col min="534" max="534" width="10.5703125" style="335" customWidth="1"/>
    <col min="535" max="535" width="4.28515625" style="335" customWidth="1"/>
    <col min="536" max="538" width="9.140625" style="335"/>
    <col min="539" max="539" width="12.42578125" style="335" bestFit="1" customWidth="1"/>
    <col min="540" max="542" width="9.140625" style="335"/>
    <col min="543" max="543" width="12.42578125" style="335" bestFit="1" customWidth="1"/>
    <col min="544" max="544" width="9.140625" style="335"/>
    <col min="545" max="545" width="11.28515625" style="335" bestFit="1" customWidth="1"/>
    <col min="546" max="768" width="9.140625" style="335"/>
    <col min="769" max="769" width="9.7109375" style="335" customWidth="1"/>
    <col min="770" max="770" width="0.5703125" style="335" customWidth="1"/>
    <col min="771" max="771" width="10.42578125" style="335" customWidth="1"/>
    <col min="772" max="782" width="9.140625" style="335"/>
    <col min="783" max="783" width="10.5703125" style="335" customWidth="1"/>
    <col min="784" max="784" width="9.140625" style="335"/>
    <col min="785" max="785" width="9" style="335" customWidth="1"/>
    <col min="786" max="789" width="9.140625" style="335"/>
    <col min="790" max="790" width="10.5703125" style="335" customWidth="1"/>
    <col min="791" max="791" width="4.28515625" style="335" customWidth="1"/>
    <col min="792" max="794" width="9.140625" style="335"/>
    <col min="795" max="795" width="12.42578125" style="335" bestFit="1" customWidth="1"/>
    <col min="796" max="798" width="9.140625" style="335"/>
    <col min="799" max="799" width="12.42578125" style="335" bestFit="1" customWidth="1"/>
    <col min="800" max="800" width="9.140625" style="335"/>
    <col min="801" max="801" width="11.28515625" style="335" bestFit="1" customWidth="1"/>
    <col min="802" max="1024" width="9.140625" style="335"/>
    <col min="1025" max="1025" width="9.7109375" style="335" customWidth="1"/>
    <col min="1026" max="1026" width="0.5703125" style="335" customWidth="1"/>
    <col min="1027" max="1027" width="10.42578125" style="335" customWidth="1"/>
    <col min="1028" max="1038" width="9.140625" style="335"/>
    <col min="1039" max="1039" width="10.5703125" style="335" customWidth="1"/>
    <col min="1040" max="1040" width="9.140625" style="335"/>
    <col min="1041" max="1041" width="9" style="335" customWidth="1"/>
    <col min="1042" max="1045" width="9.140625" style="335"/>
    <col min="1046" max="1046" width="10.5703125" style="335" customWidth="1"/>
    <col min="1047" max="1047" width="4.28515625" style="335" customWidth="1"/>
    <col min="1048" max="1050" width="9.140625" style="335"/>
    <col min="1051" max="1051" width="12.42578125" style="335" bestFit="1" customWidth="1"/>
    <col min="1052" max="1054" width="9.140625" style="335"/>
    <col min="1055" max="1055" width="12.42578125" style="335" bestFit="1" customWidth="1"/>
    <col min="1056" max="1056" width="9.140625" style="335"/>
    <col min="1057" max="1057" width="11.28515625" style="335" bestFit="1" customWidth="1"/>
    <col min="1058" max="1280" width="9.140625" style="335"/>
    <col min="1281" max="1281" width="9.7109375" style="335" customWidth="1"/>
    <col min="1282" max="1282" width="0.5703125" style="335" customWidth="1"/>
    <col min="1283" max="1283" width="10.42578125" style="335" customWidth="1"/>
    <col min="1284" max="1294" width="9.140625" style="335"/>
    <col min="1295" max="1295" width="10.5703125" style="335" customWidth="1"/>
    <col min="1296" max="1296" width="9.140625" style="335"/>
    <col min="1297" max="1297" width="9" style="335" customWidth="1"/>
    <col min="1298" max="1301" width="9.140625" style="335"/>
    <col min="1302" max="1302" width="10.5703125" style="335" customWidth="1"/>
    <col min="1303" max="1303" width="4.28515625" style="335" customWidth="1"/>
    <col min="1304" max="1306" width="9.140625" style="335"/>
    <col min="1307" max="1307" width="12.42578125" style="335" bestFit="1" customWidth="1"/>
    <col min="1308" max="1310" width="9.140625" style="335"/>
    <col min="1311" max="1311" width="12.42578125" style="335" bestFit="1" customWidth="1"/>
    <col min="1312" max="1312" width="9.140625" style="335"/>
    <col min="1313" max="1313" width="11.28515625" style="335" bestFit="1" customWidth="1"/>
    <col min="1314" max="1536" width="9.140625" style="335"/>
    <col min="1537" max="1537" width="9.7109375" style="335" customWidth="1"/>
    <col min="1538" max="1538" width="0.5703125" style="335" customWidth="1"/>
    <col min="1539" max="1539" width="10.42578125" style="335" customWidth="1"/>
    <col min="1540" max="1550" width="9.140625" style="335"/>
    <col min="1551" max="1551" width="10.5703125" style="335" customWidth="1"/>
    <col min="1552" max="1552" width="9.140625" style="335"/>
    <col min="1553" max="1553" width="9" style="335" customWidth="1"/>
    <col min="1554" max="1557" width="9.140625" style="335"/>
    <col min="1558" max="1558" width="10.5703125" style="335" customWidth="1"/>
    <col min="1559" max="1559" width="4.28515625" style="335" customWidth="1"/>
    <col min="1560" max="1562" width="9.140625" style="335"/>
    <col min="1563" max="1563" width="12.42578125" style="335" bestFit="1" customWidth="1"/>
    <col min="1564" max="1566" width="9.140625" style="335"/>
    <col min="1567" max="1567" width="12.42578125" style="335" bestFit="1" customWidth="1"/>
    <col min="1568" max="1568" width="9.140625" style="335"/>
    <col min="1569" max="1569" width="11.28515625" style="335" bestFit="1" customWidth="1"/>
    <col min="1570" max="1792" width="9.140625" style="335"/>
    <col min="1793" max="1793" width="9.7109375" style="335" customWidth="1"/>
    <col min="1794" max="1794" width="0.5703125" style="335" customWidth="1"/>
    <col min="1795" max="1795" width="10.42578125" style="335" customWidth="1"/>
    <col min="1796" max="1806" width="9.140625" style="335"/>
    <col min="1807" max="1807" width="10.5703125" style="335" customWidth="1"/>
    <col min="1808" max="1808" width="9.140625" style="335"/>
    <col min="1809" max="1809" width="9" style="335" customWidth="1"/>
    <col min="1810" max="1813" width="9.140625" style="335"/>
    <col min="1814" max="1814" width="10.5703125" style="335" customWidth="1"/>
    <col min="1815" max="1815" width="4.28515625" style="335" customWidth="1"/>
    <col min="1816" max="1818" width="9.140625" style="335"/>
    <col min="1819" max="1819" width="12.42578125" style="335" bestFit="1" customWidth="1"/>
    <col min="1820" max="1822" width="9.140625" style="335"/>
    <col min="1823" max="1823" width="12.42578125" style="335" bestFit="1" customWidth="1"/>
    <col min="1824" max="1824" width="9.140625" style="335"/>
    <col min="1825" max="1825" width="11.28515625" style="335" bestFit="1" customWidth="1"/>
    <col min="1826" max="2048" width="9.140625" style="335"/>
    <col min="2049" max="2049" width="9.7109375" style="335" customWidth="1"/>
    <col min="2050" max="2050" width="0.5703125" style="335" customWidth="1"/>
    <col min="2051" max="2051" width="10.42578125" style="335" customWidth="1"/>
    <col min="2052" max="2062" width="9.140625" style="335"/>
    <col min="2063" max="2063" width="10.5703125" style="335" customWidth="1"/>
    <col min="2064" max="2064" width="9.140625" style="335"/>
    <col min="2065" max="2065" width="9" style="335" customWidth="1"/>
    <col min="2066" max="2069" width="9.140625" style="335"/>
    <col min="2070" max="2070" width="10.5703125" style="335" customWidth="1"/>
    <col min="2071" max="2071" width="4.28515625" style="335" customWidth="1"/>
    <col min="2072" max="2074" width="9.140625" style="335"/>
    <col min="2075" max="2075" width="12.42578125" style="335" bestFit="1" customWidth="1"/>
    <col min="2076" max="2078" width="9.140625" style="335"/>
    <col min="2079" max="2079" width="12.42578125" style="335" bestFit="1" customWidth="1"/>
    <col min="2080" max="2080" width="9.140625" style="335"/>
    <col min="2081" max="2081" width="11.28515625" style="335" bestFit="1" customWidth="1"/>
    <col min="2082" max="2304" width="9.140625" style="335"/>
    <col min="2305" max="2305" width="9.7109375" style="335" customWidth="1"/>
    <col min="2306" max="2306" width="0.5703125" style="335" customWidth="1"/>
    <col min="2307" max="2307" width="10.42578125" style="335" customWidth="1"/>
    <col min="2308" max="2318" width="9.140625" style="335"/>
    <col min="2319" max="2319" width="10.5703125" style="335" customWidth="1"/>
    <col min="2320" max="2320" width="9.140625" style="335"/>
    <col min="2321" max="2321" width="9" style="335" customWidth="1"/>
    <col min="2322" max="2325" width="9.140625" style="335"/>
    <col min="2326" max="2326" width="10.5703125" style="335" customWidth="1"/>
    <col min="2327" max="2327" width="4.28515625" style="335" customWidth="1"/>
    <col min="2328" max="2330" width="9.140625" style="335"/>
    <col min="2331" max="2331" width="12.42578125" style="335" bestFit="1" customWidth="1"/>
    <col min="2332" max="2334" width="9.140625" style="335"/>
    <col min="2335" max="2335" width="12.42578125" style="335" bestFit="1" customWidth="1"/>
    <col min="2336" max="2336" width="9.140625" style="335"/>
    <col min="2337" max="2337" width="11.28515625" style="335" bestFit="1" customWidth="1"/>
    <col min="2338" max="2560" width="9.140625" style="335"/>
    <col min="2561" max="2561" width="9.7109375" style="335" customWidth="1"/>
    <col min="2562" max="2562" width="0.5703125" style="335" customWidth="1"/>
    <col min="2563" max="2563" width="10.42578125" style="335" customWidth="1"/>
    <col min="2564" max="2574" width="9.140625" style="335"/>
    <col min="2575" max="2575" width="10.5703125" style="335" customWidth="1"/>
    <col min="2576" max="2576" width="9.140625" style="335"/>
    <col min="2577" max="2577" width="9" style="335" customWidth="1"/>
    <col min="2578" max="2581" width="9.140625" style="335"/>
    <col min="2582" max="2582" width="10.5703125" style="335" customWidth="1"/>
    <col min="2583" max="2583" width="4.28515625" style="335" customWidth="1"/>
    <col min="2584" max="2586" width="9.140625" style="335"/>
    <col min="2587" max="2587" width="12.42578125" style="335" bestFit="1" customWidth="1"/>
    <col min="2588" max="2590" width="9.140625" style="335"/>
    <col min="2591" max="2591" width="12.42578125" style="335" bestFit="1" customWidth="1"/>
    <col min="2592" max="2592" width="9.140625" style="335"/>
    <col min="2593" max="2593" width="11.28515625" style="335" bestFit="1" customWidth="1"/>
    <col min="2594" max="2816" width="9.140625" style="335"/>
    <col min="2817" max="2817" width="9.7109375" style="335" customWidth="1"/>
    <col min="2818" max="2818" width="0.5703125" style="335" customWidth="1"/>
    <col min="2819" max="2819" width="10.42578125" style="335" customWidth="1"/>
    <col min="2820" max="2830" width="9.140625" style="335"/>
    <col min="2831" max="2831" width="10.5703125" style="335" customWidth="1"/>
    <col min="2832" max="2832" width="9.140625" style="335"/>
    <col min="2833" max="2833" width="9" style="335" customWidth="1"/>
    <col min="2834" max="2837" width="9.140625" style="335"/>
    <col min="2838" max="2838" width="10.5703125" style="335" customWidth="1"/>
    <col min="2839" max="2839" width="4.28515625" style="335" customWidth="1"/>
    <col min="2840" max="2842" width="9.140625" style="335"/>
    <col min="2843" max="2843" width="12.42578125" style="335" bestFit="1" customWidth="1"/>
    <col min="2844" max="2846" width="9.140625" style="335"/>
    <col min="2847" max="2847" width="12.42578125" style="335" bestFit="1" customWidth="1"/>
    <col min="2848" max="2848" width="9.140625" style="335"/>
    <col min="2849" max="2849" width="11.28515625" style="335" bestFit="1" customWidth="1"/>
    <col min="2850" max="3072" width="9.140625" style="335"/>
    <col min="3073" max="3073" width="9.7109375" style="335" customWidth="1"/>
    <col min="3074" max="3074" width="0.5703125" style="335" customWidth="1"/>
    <col min="3075" max="3075" width="10.42578125" style="335" customWidth="1"/>
    <col min="3076" max="3086" width="9.140625" style="335"/>
    <col min="3087" max="3087" width="10.5703125" style="335" customWidth="1"/>
    <col min="3088" max="3088" width="9.140625" style="335"/>
    <col min="3089" max="3089" width="9" style="335" customWidth="1"/>
    <col min="3090" max="3093" width="9.140625" style="335"/>
    <col min="3094" max="3094" width="10.5703125" style="335" customWidth="1"/>
    <col min="3095" max="3095" width="4.28515625" style="335" customWidth="1"/>
    <col min="3096" max="3098" width="9.140625" style="335"/>
    <col min="3099" max="3099" width="12.42578125" style="335" bestFit="1" customWidth="1"/>
    <col min="3100" max="3102" width="9.140625" style="335"/>
    <col min="3103" max="3103" width="12.42578125" style="335" bestFit="1" customWidth="1"/>
    <col min="3104" max="3104" width="9.140625" style="335"/>
    <col min="3105" max="3105" width="11.28515625" style="335" bestFit="1" customWidth="1"/>
    <col min="3106" max="3328" width="9.140625" style="335"/>
    <col min="3329" max="3329" width="9.7109375" style="335" customWidth="1"/>
    <col min="3330" max="3330" width="0.5703125" style="335" customWidth="1"/>
    <col min="3331" max="3331" width="10.42578125" style="335" customWidth="1"/>
    <col min="3332" max="3342" width="9.140625" style="335"/>
    <col min="3343" max="3343" width="10.5703125" style="335" customWidth="1"/>
    <col min="3344" max="3344" width="9.140625" style="335"/>
    <col min="3345" max="3345" width="9" style="335" customWidth="1"/>
    <col min="3346" max="3349" width="9.140625" style="335"/>
    <col min="3350" max="3350" width="10.5703125" style="335" customWidth="1"/>
    <col min="3351" max="3351" width="4.28515625" style="335" customWidth="1"/>
    <col min="3352" max="3354" width="9.140625" style="335"/>
    <col min="3355" max="3355" width="12.42578125" style="335" bestFit="1" customWidth="1"/>
    <col min="3356" max="3358" width="9.140625" style="335"/>
    <col min="3359" max="3359" width="12.42578125" style="335" bestFit="1" customWidth="1"/>
    <col min="3360" max="3360" width="9.140625" style="335"/>
    <col min="3361" max="3361" width="11.28515625" style="335" bestFit="1" customWidth="1"/>
    <col min="3362" max="3584" width="9.140625" style="335"/>
    <col min="3585" max="3585" width="9.7109375" style="335" customWidth="1"/>
    <col min="3586" max="3586" width="0.5703125" style="335" customWidth="1"/>
    <col min="3587" max="3587" width="10.42578125" style="335" customWidth="1"/>
    <col min="3588" max="3598" width="9.140625" style="335"/>
    <col min="3599" max="3599" width="10.5703125" style="335" customWidth="1"/>
    <col min="3600" max="3600" width="9.140625" style="335"/>
    <col min="3601" max="3601" width="9" style="335" customWidth="1"/>
    <col min="3602" max="3605" width="9.140625" style="335"/>
    <col min="3606" max="3606" width="10.5703125" style="335" customWidth="1"/>
    <col min="3607" max="3607" width="4.28515625" style="335" customWidth="1"/>
    <col min="3608" max="3610" width="9.140625" style="335"/>
    <col min="3611" max="3611" width="12.42578125" style="335" bestFit="1" customWidth="1"/>
    <col min="3612" max="3614" width="9.140625" style="335"/>
    <col min="3615" max="3615" width="12.42578125" style="335" bestFit="1" customWidth="1"/>
    <col min="3616" max="3616" width="9.140625" style="335"/>
    <col min="3617" max="3617" width="11.28515625" style="335" bestFit="1" customWidth="1"/>
    <col min="3618" max="3840" width="9.140625" style="335"/>
    <col min="3841" max="3841" width="9.7109375" style="335" customWidth="1"/>
    <col min="3842" max="3842" width="0.5703125" style="335" customWidth="1"/>
    <col min="3843" max="3843" width="10.42578125" style="335" customWidth="1"/>
    <col min="3844" max="3854" width="9.140625" style="335"/>
    <col min="3855" max="3855" width="10.5703125" style="335" customWidth="1"/>
    <col min="3856" max="3856" width="9.140625" style="335"/>
    <col min="3857" max="3857" width="9" style="335" customWidth="1"/>
    <col min="3858" max="3861" width="9.140625" style="335"/>
    <col min="3862" max="3862" width="10.5703125" style="335" customWidth="1"/>
    <col min="3863" max="3863" width="4.28515625" style="335" customWidth="1"/>
    <col min="3864" max="3866" width="9.140625" style="335"/>
    <col min="3867" max="3867" width="12.42578125" style="335" bestFit="1" customWidth="1"/>
    <col min="3868" max="3870" width="9.140625" style="335"/>
    <col min="3871" max="3871" width="12.42578125" style="335" bestFit="1" customWidth="1"/>
    <col min="3872" max="3872" width="9.140625" style="335"/>
    <col min="3873" max="3873" width="11.28515625" style="335" bestFit="1" customWidth="1"/>
    <col min="3874" max="4096" width="9.140625" style="335"/>
    <col min="4097" max="4097" width="9.7109375" style="335" customWidth="1"/>
    <col min="4098" max="4098" width="0.5703125" style="335" customWidth="1"/>
    <col min="4099" max="4099" width="10.42578125" style="335" customWidth="1"/>
    <col min="4100" max="4110" width="9.140625" style="335"/>
    <col min="4111" max="4111" width="10.5703125" style="335" customWidth="1"/>
    <col min="4112" max="4112" width="9.140625" style="335"/>
    <col min="4113" max="4113" width="9" style="335" customWidth="1"/>
    <col min="4114" max="4117" width="9.140625" style="335"/>
    <col min="4118" max="4118" width="10.5703125" style="335" customWidth="1"/>
    <col min="4119" max="4119" width="4.28515625" style="335" customWidth="1"/>
    <col min="4120" max="4122" width="9.140625" style="335"/>
    <col min="4123" max="4123" width="12.42578125" style="335" bestFit="1" customWidth="1"/>
    <col min="4124" max="4126" width="9.140625" style="335"/>
    <col min="4127" max="4127" width="12.42578125" style="335" bestFit="1" customWidth="1"/>
    <col min="4128" max="4128" width="9.140625" style="335"/>
    <col min="4129" max="4129" width="11.28515625" style="335" bestFit="1" customWidth="1"/>
    <col min="4130" max="4352" width="9.140625" style="335"/>
    <col min="4353" max="4353" width="9.7109375" style="335" customWidth="1"/>
    <col min="4354" max="4354" width="0.5703125" style="335" customWidth="1"/>
    <col min="4355" max="4355" width="10.42578125" style="335" customWidth="1"/>
    <col min="4356" max="4366" width="9.140625" style="335"/>
    <col min="4367" max="4367" width="10.5703125" style="335" customWidth="1"/>
    <col min="4368" max="4368" width="9.140625" style="335"/>
    <col min="4369" max="4369" width="9" style="335" customWidth="1"/>
    <col min="4370" max="4373" width="9.140625" style="335"/>
    <col min="4374" max="4374" width="10.5703125" style="335" customWidth="1"/>
    <col min="4375" max="4375" width="4.28515625" style="335" customWidth="1"/>
    <col min="4376" max="4378" width="9.140625" style="335"/>
    <col min="4379" max="4379" width="12.42578125" style="335" bestFit="1" customWidth="1"/>
    <col min="4380" max="4382" width="9.140625" style="335"/>
    <col min="4383" max="4383" width="12.42578125" style="335" bestFit="1" customWidth="1"/>
    <col min="4384" max="4384" width="9.140625" style="335"/>
    <col min="4385" max="4385" width="11.28515625" style="335" bestFit="1" customWidth="1"/>
    <col min="4386" max="4608" width="9.140625" style="335"/>
    <col min="4609" max="4609" width="9.7109375" style="335" customWidth="1"/>
    <col min="4610" max="4610" width="0.5703125" style="335" customWidth="1"/>
    <col min="4611" max="4611" width="10.42578125" style="335" customWidth="1"/>
    <col min="4612" max="4622" width="9.140625" style="335"/>
    <col min="4623" max="4623" width="10.5703125" style="335" customWidth="1"/>
    <col min="4624" max="4624" width="9.140625" style="335"/>
    <col min="4625" max="4625" width="9" style="335" customWidth="1"/>
    <col min="4626" max="4629" width="9.140625" style="335"/>
    <col min="4630" max="4630" width="10.5703125" style="335" customWidth="1"/>
    <col min="4631" max="4631" width="4.28515625" style="335" customWidth="1"/>
    <col min="4632" max="4634" width="9.140625" style="335"/>
    <col min="4635" max="4635" width="12.42578125" style="335" bestFit="1" customWidth="1"/>
    <col min="4636" max="4638" width="9.140625" style="335"/>
    <col min="4639" max="4639" width="12.42578125" style="335" bestFit="1" customWidth="1"/>
    <col min="4640" max="4640" width="9.140625" style="335"/>
    <col min="4641" max="4641" width="11.28515625" style="335" bestFit="1" customWidth="1"/>
    <col min="4642" max="4864" width="9.140625" style="335"/>
    <col min="4865" max="4865" width="9.7109375" style="335" customWidth="1"/>
    <col min="4866" max="4866" width="0.5703125" style="335" customWidth="1"/>
    <col min="4867" max="4867" width="10.42578125" style="335" customWidth="1"/>
    <col min="4868" max="4878" width="9.140625" style="335"/>
    <col min="4879" max="4879" width="10.5703125" style="335" customWidth="1"/>
    <col min="4880" max="4880" width="9.140625" style="335"/>
    <col min="4881" max="4881" width="9" style="335" customWidth="1"/>
    <col min="4882" max="4885" width="9.140625" style="335"/>
    <col min="4886" max="4886" width="10.5703125" style="335" customWidth="1"/>
    <col min="4887" max="4887" width="4.28515625" style="335" customWidth="1"/>
    <col min="4888" max="4890" width="9.140625" style="335"/>
    <col min="4891" max="4891" width="12.42578125" style="335" bestFit="1" customWidth="1"/>
    <col min="4892" max="4894" width="9.140625" style="335"/>
    <col min="4895" max="4895" width="12.42578125" style="335" bestFit="1" customWidth="1"/>
    <col min="4896" max="4896" width="9.140625" style="335"/>
    <col min="4897" max="4897" width="11.28515625" style="335" bestFit="1" customWidth="1"/>
    <col min="4898" max="5120" width="9.140625" style="335"/>
    <col min="5121" max="5121" width="9.7109375" style="335" customWidth="1"/>
    <col min="5122" max="5122" width="0.5703125" style="335" customWidth="1"/>
    <col min="5123" max="5123" width="10.42578125" style="335" customWidth="1"/>
    <col min="5124" max="5134" width="9.140625" style="335"/>
    <col min="5135" max="5135" width="10.5703125" style="335" customWidth="1"/>
    <col min="5136" max="5136" width="9.140625" style="335"/>
    <col min="5137" max="5137" width="9" style="335" customWidth="1"/>
    <col min="5138" max="5141" width="9.140625" style="335"/>
    <col min="5142" max="5142" width="10.5703125" style="335" customWidth="1"/>
    <col min="5143" max="5143" width="4.28515625" style="335" customWidth="1"/>
    <col min="5144" max="5146" width="9.140625" style="335"/>
    <col min="5147" max="5147" width="12.42578125" style="335" bestFit="1" customWidth="1"/>
    <col min="5148" max="5150" width="9.140625" style="335"/>
    <col min="5151" max="5151" width="12.42578125" style="335" bestFit="1" customWidth="1"/>
    <col min="5152" max="5152" width="9.140625" style="335"/>
    <col min="5153" max="5153" width="11.28515625" style="335" bestFit="1" customWidth="1"/>
    <col min="5154" max="5376" width="9.140625" style="335"/>
    <col min="5377" max="5377" width="9.7109375" style="335" customWidth="1"/>
    <col min="5378" max="5378" width="0.5703125" style="335" customWidth="1"/>
    <col min="5379" max="5379" width="10.42578125" style="335" customWidth="1"/>
    <col min="5380" max="5390" width="9.140625" style="335"/>
    <col min="5391" max="5391" width="10.5703125" style="335" customWidth="1"/>
    <col min="5392" max="5392" width="9.140625" style="335"/>
    <col min="5393" max="5393" width="9" style="335" customWidth="1"/>
    <col min="5394" max="5397" width="9.140625" style="335"/>
    <col min="5398" max="5398" width="10.5703125" style="335" customWidth="1"/>
    <col min="5399" max="5399" width="4.28515625" style="335" customWidth="1"/>
    <col min="5400" max="5402" width="9.140625" style="335"/>
    <col min="5403" max="5403" width="12.42578125" style="335" bestFit="1" customWidth="1"/>
    <col min="5404" max="5406" width="9.140625" style="335"/>
    <col min="5407" max="5407" width="12.42578125" style="335" bestFit="1" customWidth="1"/>
    <col min="5408" max="5408" width="9.140625" style="335"/>
    <col min="5409" max="5409" width="11.28515625" style="335" bestFit="1" customWidth="1"/>
    <col min="5410" max="5632" width="9.140625" style="335"/>
    <col min="5633" max="5633" width="9.7109375" style="335" customWidth="1"/>
    <col min="5634" max="5634" width="0.5703125" style="335" customWidth="1"/>
    <col min="5635" max="5635" width="10.42578125" style="335" customWidth="1"/>
    <col min="5636" max="5646" width="9.140625" style="335"/>
    <col min="5647" max="5647" width="10.5703125" style="335" customWidth="1"/>
    <col min="5648" max="5648" width="9.140625" style="335"/>
    <col min="5649" max="5649" width="9" style="335" customWidth="1"/>
    <col min="5650" max="5653" width="9.140625" style="335"/>
    <col min="5654" max="5654" width="10.5703125" style="335" customWidth="1"/>
    <col min="5655" max="5655" width="4.28515625" style="335" customWidth="1"/>
    <col min="5656" max="5658" width="9.140625" style="335"/>
    <col min="5659" max="5659" width="12.42578125" style="335" bestFit="1" customWidth="1"/>
    <col min="5660" max="5662" width="9.140625" style="335"/>
    <col min="5663" max="5663" width="12.42578125" style="335" bestFit="1" customWidth="1"/>
    <col min="5664" max="5664" width="9.140625" style="335"/>
    <col min="5665" max="5665" width="11.28515625" style="335" bestFit="1" customWidth="1"/>
    <col min="5666" max="5888" width="9.140625" style="335"/>
    <col min="5889" max="5889" width="9.7109375" style="335" customWidth="1"/>
    <col min="5890" max="5890" width="0.5703125" style="335" customWidth="1"/>
    <col min="5891" max="5891" width="10.42578125" style="335" customWidth="1"/>
    <col min="5892" max="5902" width="9.140625" style="335"/>
    <col min="5903" max="5903" width="10.5703125" style="335" customWidth="1"/>
    <col min="5904" max="5904" width="9.140625" style="335"/>
    <col min="5905" max="5905" width="9" style="335" customWidth="1"/>
    <col min="5906" max="5909" width="9.140625" style="335"/>
    <col min="5910" max="5910" width="10.5703125" style="335" customWidth="1"/>
    <col min="5911" max="5911" width="4.28515625" style="335" customWidth="1"/>
    <col min="5912" max="5914" width="9.140625" style="335"/>
    <col min="5915" max="5915" width="12.42578125" style="335" bestFit="1" customWidth="1"/>
    <col min="5916" max="5918" width="9.140625" style="335"/>
    <col min="5919" max="5919" width="12.42578125" style="335" bestFit="1" customWidth="1"/>
    <col min="5920" max="5920" width="9.140625" style="335"/>
    <col min="5921" max="5921" width="11.28515625" style="335" bestFit="1" customWidth="1"/>
    <col min="5922" max="6144" width="9.140625" style="335"/>
    <col min="6145" max="6145" width="9.7109375" style="335" customWidth="1"/>
    <col min="6146" max="6146" width="0.5703125" style="335" customWidth="1"/>
    <col min="6147" max="6147" width="10.42578125" style="335" customWidth="1"/>
    <col min="6148" max="6158" width="9.140625" style="335"/>
    <col min="6159" max="6159" width="10.5703125" style="335" customWidth="1"/>
    <col min="6160" max="6160" width="9.140625" style="335"/>
    <col min="6161" max="6161" width="9" style="335" customWidth="1"/>
    <col min="6162" max="6165" width="9.140625" style="335"/>
    <col min="6166" max="6166" width="10.5703125" style="335" customWidth="1"/>
    <col min="6167" max="6167" width="4.28515625" style="335" customWidth="1"/>
    <col min="6168" max="6170" width="9.140625" style="335"/>
    <col min="6171" max="6171" width="12.42578125" style="335" bestFit="1" customWidth="1"/>
    <col min="6172" max="6174" width="9.140625" style="335"/>
    <col min="6175" max="6175" width="12.42578125" style="335" bestFit="1" customWidth="1"/>
    <col min="6176" max="6176" width="9.140625" style="335"/>
    <col min="6177" max="6177" width="11.28515625" style="335" bestFit="1" customWidth="1"/>
    <col min="6178" max="6400" width="9.140625" style="335"/>
    <col min="6401" max="6401" width="9.7109375" style="335" customWidth="1"/>
    <col min="6402" max="6402" width="0.5703125" style="335" customWidth="1"/>
    <col min="6403" max="6403" width="10.42578125" style="335" customWidth="1"/>
    <col min="6404" max="6414" width="9.140625" style="335"/>
    <col min="6415" max="6415" width="10.5703125" style="335" customWidth="1"/>
    <col min="6416" max="6416" width="9.140625" style="335"/>
    <col min="6417" max="6417" width="9" style="335" customWidth="1"/>
    <col min="6418" max="6421" width="9.140625" style="335"/>
    <col min="6422" max="6422" width="10.5703125" style="335" customWidth="1"/>
    <col min="6423" max="6423" width="4.28515625" style="335" customWidth="1"/>
    <col min="6424" max="6426" width="9.140625" style="335"/>
    <col min="6427" max="6427" width="12.42578125" style="335" bestFit="1" customWidth="1"/>
    <col min="6428" max="6430" width="9.140625" style="335"/>
    <col min="6431" max="6431" width="12.42578125" style="335" bestFit="1" customWidth="1"/>
    <col min="6432" max="6432" width="9.140625" style="335"/>
    <col min="6433" max="6433" width="11.28515625" style="335" bestFit="1" customWidth="1"/>
    <col min="6434" max="6656" width="9.140625" style="335"/>
    <col min="6657" max="6657" width="9.7109375" style="335" customWidth="1"/>
    <col min="6658" max="6658" width="0.5703125" style="335" customWidth="1"/>
    <col min="6659" max="6659" width="10.42578125" style="335" customWidth="1"/>
    <col min="6660" max="6670" width="9.140625" style="335"/>
    <col min="6671" max="6671" width="10.5703125" style="335" customWidth="1"/>
    <col min="6672" max="6672" width="9.140625" style="335"/>
    <col min="6673" max="6673" width="9" style="335" customWidth="1"/>
    <col min="6674" max="6677" width="9.140625" style="335"/>
    <col min="6678" max="6678" width="10.5703125" style="335" customWidth="1"/>
    <col min="6679" max="6679" width="4.28515625" style="335" customWidth="1"/>
    <col min="6680" max="6682" width="9.140625" style="335"/>
    <col min="6683" max="6683" width="12.42578125" style="335" bestFit="1" customWidth="1"/>
    <col min="6684" max="6686" width="9.140625" style="335"/>
    <col min="6687" max="6687" width="12.42578125" style="335" bestFit="1" customWidth="1"/>
    <col min="6688" max="6688" width="9.140625" style="335"/>
    <col min="6689" max="6689" width="11.28515625" style="335" bestFit="1" customWidth="1"/>
    <col min="6690" max="6912" width="9.140625" style="335"/>
    <col min="6913" max="6913" width="9.7109375" style="335" customWidth="1"/>
    <col min="6914" max="6914" width="0.5703125" style="335" customWidth="1"/>
    <col min="6915" max="6915" width="10.42578125" style="335" customWidth="1"/>
    <col min="6916" max="6926" width="9.140625" style="335"/>
    <col min="6927" max="6927" width="10.5703125" style="335" customWidth="1"/>
    <col min="6928" max="6928" width="9.140625" style="335"/>
    <col min="6929" max="6929" width="9" style="335" customWidth="1"/>
    <col min="6930" max="6933" width="9.140625" style="335"/>
    <col min="6934" max="6934" width="10.5703125" style="335" customWidth="1"/>
    <col min="6935" max="6935" width="4.28515625" style="335" customWidth="1"/>
    <col min="6936" max="6938" width="9.140625" style="335"/>
    <col min="6939" max="6939" width="12.42578125" style="335" bestFit="1" customWidth="1"/>
    <col min="6940" max="6942" width="9.140625" style="335"/>
    <col min="6943" max="6943" width="12.42578125" style="335" bestFit="1" customWidth="1"/>
    <col min="6944" max="6944" width="9.140625" style="335"/>
    <col min="6945" max="6945" width="11.28515625" style="335" bestFit="1" customWidth="1"/>
    <col min="6946" max="7168" width="9.140625" style="335"/>
    <col min="7169" max="7169" width="9.7109375" style="335" customWidth="1"/>
    <col min="7170" max="7170" width="0.5703125" style="335" customWidth="1"/>
    <col min="7171" max="7171" width="10.42578125" style="335" customWidth="1"/>
    <col min="7172" max="7182" width="9.140625" style="335"/>
    <col min="7183" max="7183" width="10.5703125" style="335" customWidth="1"/>
    <col min="7184" max="7184" width="9.140625" style="335"/>
    <col min="7185" max="7185" width="9" style="335" customWidth="1"/>
    <col min="7186" max="7189" width="9.140625" style="335"/>
    <col min="7190" max="7190" width="10.5703125" style="335" customWidth="1"/>
    <col min="7191" max="7191" width="4.28515625" style="335" customWidth="1"/>
    <col min="7192" max="7194" width="9.140625" style="335"/>
    <col min="7195" max="7195" width="12.42578125" style="335" bestFit="1" customWidth="1"/>
    <col min="7196" max="7198" width="9.140625" style="335"/>
    <col min="7199" max="7199" width="12.42578125" style="335" bestFit="1" customWidth="1"/>
    <col min="7200" max="7200" width="9.140625" style="335"/>
    <col min="7201" max="7201" width="11.28515625" style="335" bestFit="1" customWidth="1"/>
    <col min="7202" max="7424" width="9.140625" style="335"/>
    <col min="7425" max="7425" width="9.7109375" style="335" customWidth="1"/>
    <col min="7426" max="7426" width="0.5703125" style="335" customWidth="1"/>
    <col min="7427" max="7427" width="10.42578125" style="335" customWidth="1"/>
    <col min="7428" max="7438" width="9.140625" style="335"/>
    <col min="7439" max="7439" width="10.5703125" style="335" customWidth="1"/>
    <col min="7440" max="7440" width="9.140625" style="335"/>
    <col min="7441" max="7441" width="9" style="335" customWidth="1"/>
    <col min="7442" max="7445" width="9.140625" style="335"/>
    <col min="7446" max="7446" width="10.5703125" style="335" customWidth="1"/>
    <col min="7447" max="7447" width="4.28515625" style="335" customWidth="1"/>
    <col min="7448" max="7450" width="9.140625" style="335"/>
    <col min="7451" max="7451" width="12.42578125" style="335" bestFit="1" customWidth="1"/>
    <col min="7452" max="7454" width="9.140625" style="335"/>
    <col min="7455" max="7455" width="12.42578125" style="335" bestFit="1" customWidth="1"/>
    <col min="7456" max="7456" width="9.140625" style="335"/>
    <col min="7457" max="7457" width="11.28515625" style="335" bestFit="1" customWidth="1"/>
    <col min="7458" max="7680" width="9.140625" style="335"/>
    <col min="7681" max="7681" width="9.7109375" style="335" customWidth="1"/>
    <col min="7682" max="7682" width="0.5703125" style="335" customWidth="1"/>
    <col min="7683" max="7683" width="10.42578125" style="335" customWidth="1"/>
    <col min="7684" max="7694" width="9.140625" style="335"/>
    <col min="7695" max="7695" width="10.5703125" style="335" customWidth="1"/>
    <col min="7696" max="7696" width="9.140625" style="335"/>
    <col min="7697" max="7697" width="9" style="335" customWidth="1"/>
    <col min="7698" max="7701" width="9.140625" style="335"/>
    <col min="7702" max="7702" width="10.5703125" style="335" customWidth="1"/>
    <col min="7703" max="7703" width="4.28515625" style="335" customWidth="1"/>
    <col min="7704" max="7706" width="9.140625" style="335"/>
    <col min="7707" max="7707" width="12.42578125" style="335" bestFit="1" customWidth="1"/>
    <col min="7708" max="7710" width="9.140625" style="335"/>
    <col min="7711" max="7711" width="12.42578125" style="335" bestFit="1" customWidth="1"/>
    <col min="7712" max="7712" width="9.140625" style="335"/>
    <col min="7713" max="7713" width="11.28515625" style="335" bestFit="1" customWidth="1"/>
    <col min="7714" max="7936" width="9.140625" style="335"/>
    <col min="7937" max="7937" width="9.7109375" style="335" customWidth="1"/>
    <col min="7938" max="7938" width="0.5703125" style="335" customWidth="1"/>
    <col min="7939" max="7939" width="10.42578125" style="335" customWidth="1"/>
    <col min="7940" max="7950" width="9.140625" style="335"/>
    <col min="7951" max="7951" width="10.5703125" style="335" customWidth="1"/>
    <col min="7952" max="7952" width="9.140625" style="335"/>
    <col min="7953" max="7953" width="9" style="335" customWidth="1"/>
    <col min="7954" max="7957" width="9.140625" style="335"/>
    <col min="7958" max="7958" width="10.5703125" style="335" customWidth="1"/>
    <col min="7959" max="7959" width="4.28515625" style="335" customWidth="1"/>
    <col min="7960" max="7962" width="9.140625" style="335"/>
    <col min="7963" max="7963" width="12.42578125" style="335" bestFit="1" customWidth="1"/>
    <col min="7964" max="7966" width="9.140625" style="335"/>
    <col min="7967" max="7967" width="12.42578125" style="335" bestFit="1" customWidth="1"/>
    <col min="7968" max="7968" width="9.140625" style="335"/>
    <col min="7969" max="7969" width="11.28515625" style="335" bestFit="1" customWidth="1"/>
    <col min="7970" max="8192" width="9.140625" style="335"/>
    <col min="8193" max="8193" width="9.7109375" style="335" customWidth="1"/>
    <col min="8194" max="8194" width="0.5703125" style="335" customWidth="1"/>
    <col min="8195" max="8195" width="10.42578125" style="335" customWidth="1"/>
    <col min="8196" max="8206" width="9.140625" style="335"/>
    <col min="8207" max="8207" width="10.5703125" style="335" customWidth="1"/>
    <col min="8208" max="8208" width="9.140625" style="335"/>
    <col min="8209" max="8209" width="9" style="335" customWidth="1"/>
    <col min="8210" max="8213" width="9.140625" style="335"/>
    <col min="8214" max="8214" width="10.5703125" style="335" customWidth="1"/>
    <col min="8215" max="8215" width="4.28515625" style="335" customWidth="1"/>
    <col min="8216" max="8218" width="9.140625" style="335"/>
    <col min="8219" max="8219" width="12.42578125" style="335" bestFit="1" customWidth="1"/>
    <col min="8220" max="8222" width="9.140625" style="335"/>
    <col min="8223" max="8223" width="12.42578125" style="335" bestFit="1" customWidth="1"/>
    <col min="8224" max="8224" width="9.140625" style="335"/>
    <col min="8225" max="8225" width="11.28515625" style="335" bestFit="1" customWidth="1"/>
    <col min="8226" max="8448" width="9.140625" style="335"/>
    <col min="8449" max="8449" width="9.7109375" style="335" customWidth="1"/>
    <col min="8450" max="8450" width="0.5703125" style="335" customWidth="1"/>
    <col min="8451" max="8451" width="10.42578125" style="335" customWidth="1"/>
    <col min="8452" max="8462" width="9.140625" style="335"/>
    <col min="8463" max="8463" width="10.5703125" style="335" customWidth="1"/>
    <col min="8464" max="8464" width="9.140625" style="335"/>
    <col min="8465" max="8465" width="9" style="335" customWidth="1"/>
    <col min="8466" max="8469" width="9.140625" style="335"/>
    <col min="8470" max="8470" width="10.5703125" style="335" customWidth="1"/>
    <col min="8471" max="8471" width="4.28515625" style="335" customWidth="1"/>
    <col min="8472" max="8474" width="9.140625" style="335"/>
    <col min="8475" max="8475" width="12.42578125" style="335" bestFit="1" customWidth="1"/>
    <col min="8476" max="8478" width="9.140625" style="335"/>
    <col min="8479" max="8479" width="12.42578125" style="335" bestFit="1" customWidth="1"/>
    <col min="8480" max="8480" width="9.140625" style="335"/>
    <col min="8481" max="8481" width="11.28515625" style="335" bestFit="1" customWidth="1"/>
    <col min="8482" max="8704" width="9.140625" style="335"/>
    <col min="8705" max="8705" width="9.7109375" style="335" customWidth="1"/>
    <col min="8706" max="8706" width="0.5703125" style="335" customWidth="1"/>
    <col min="8707" max="8707" width="10.42578125" style="335" customWidth="1"/>
    <col min="8708" max="8718" width="9.140625" style="335"/>
    <col min="8719" max="8719" width="10.5703125" style="335" customWidth="1"/>
    <col min="8720" max="8720" width="9.140625" style="335"/>
    <col min="8721" max="8721" width="9" style="335" customWidth="1"/>
    <col min="8722" max="8725" width="9.140625" style="335"/>
    <col min="8726" max="8726" width="10.5703125" style="335" customWidth="1"/>
    <col min="8727" max="8727" width="4.28515625" style="335" customWidth="1"/>
    <col min="8728" max="8730" width="9.140625" style="335"/>
    <col min="8731" max="8731" width="12.42578125" style="335" bestFit="1" customWidth="1"/>
    <col min="8732" max="8734" width="9.140625" style="335"/>
    <col min="8735" max="8735" width="12.42578125" style="335" bestFit="1" customWidth="1"/>
    <col min="8736" max="8736" width="9.140625" style="335"/>
    <col min="8737" max="8737" width="11.28515625" style="335" bestFit="1" customWidth="1"/>
    <col min="8738" max="8960" width="9.140625" style="335"/>
    <col min="8961" max="8961" width="9.7109375" style="335" customWidth="1"/>
    <col min="8962" max="8962" width="0.5703125" style="335" customWidth="1"/>
    <col min="8963" max="8963" width="10.42578125" style="335" customWidth="1"/>
    <col min="8964" max="8974" width="9.140625" style="335"/>
    <col min="8975" max="8975" width="10.5703125" style="335" customWidth="1"/>
    <col min="8976" max="8976" width="9.140625" style="335"/>
    <col min="8977" max="8977" width="9" style="335" customWidth="1"/>
    <col min="8978" max="8981" width="9.140625" style="335"/>
    <col min="8982" max="8982" width="10.5703125" style="335" customWidth="1"/>
    <col min="8983" max="8983" width="4.28515625" style="335" customWidth="1"/>
    <col min="8984" max="8986" width="9.140625" style="335"/>
    <col min="8987" max="8987" width="12.42578125" style="335" bestFit="1" customWidth="1"/>
    <col min="8988" max="8990" width="9.140625" style="335"/>
    <col min="8991" max="8991" width="12.42578125" style="335" bestFit="1" customWidth="1"/>
    <col min="8992" max="8992" width="9.140625" style="335"/>
    <col min="8993" max="8993" width="11.28515625" style="335" bestFit="1" customWidth="1"/>
    <col min="8994" max="9216" width="9.140625" style="335"/>
    <col min="9217" max="9217" width="9.7109375" style="335" customWidth="1"/>
    <col min="9218" max="9218" width="0.5703125" style="335" customWidth="1"/>
    <col min="9219" max="9219" width="10.42578125" style="335" customWidth="1"/>
    <col min="9220" max="9230" width="9.140625" style="335"/>
    <col min="9231" max="9231" width="10.5703125" style="335" customWidth="1"/>
    <col min="9232" max="9232" width="9.140625" style="335"/>
    <col min="9233" max="9233" width="9" style="335" customWidth="1"/>
    <col min="9234" max="9237" width="9.140625" style="335"/>
    <col min="9238" max="9238" width="10.5703125" style="335" customWidth="1"/>
    <col min="9239" max="9239" width="4.28515625" style="335" customWidth="1"/>
    <col min="9240" max="9242" width="9.140625" style="335"/>
    <col min="9243" max="9243" width="12.42578125" style="335" bestFit="1" customWidth="1"/>
    <col min="9244" max="9246" width="9.140625" style="335"/>
    <col min="9247" max="9247" width="12.42578125" style="335" bestFit="1" customWidth="1"/>
    <col min="9248" max="9248" width="9.140625" style="335"/>
    <col min="9249" max="9249" width="11.28515625" style="335" bestFit="1" customWidth="1"/>
    <col min="9250" max="9472" width="9.140625" style="335"/>
    <col min="9473" max="9473" width="9.7109375" style="335" customWidth="1"/>
    <col min="9474" max="9474" width="0.5703125" style="335" customWidth="1"/>
    <col min="9475" max="9475" width="10.42578125" style="335" customWidth="1"/>
    <col min="9476" max="9486" width="9.140625" style="335"/>
    <col min="9487" max="9487" width="10.5703125" style="335" customWidth="1"/>
    <col min="9488" max="9488" width="9.140625" style="335"/>
    <col min="9489" max="9489" width="9" style="335" customWidth="1"/>
    <col min="9490" max="9493" width="9.140625" style="335"/>
    <col min="9494" max="9494" width="10.5703125" style="335" customWidth="1"/>
    <col min="9495" max="9495" width="4.28515625" style="335" customWidth="1"/>
    <col min="9496" max="9498" width="9.140625" style="335"/>
    <col min="9499" max="9499" width="12.42578125" style="335" bestFit="1" customWidth="1"/>
    <col min="9500" max="9502" width="9.140625" style="335"/>
    <col min="9503" max="9503" width="12.42578125" style="335" bestFit="1" customWidth="1"/>
    <col min="9504" max="9504" width="9.140625" style="335"/>
    <col min="9505" max="9505" width="11.28515625" style="335" bestFit="1" customWidth="1"/>
    <col min="9506" max="9728" width="9.140625" style="335"/>
    <col min="9729" max="9729" width="9.7109375" style="335" customWidth="1"/>
    <col min="9730" max="9730" width="0.5703125" style="335" customWidth="1"/>
    <col min="9731" max="9731" width="10.42578125" style="335" customWidth="1"/>
    <col min="9732" max="9742" width="9.140625" style="335"/>
    <col min="9743" max="9743" width="10.5703125" style="335" customWidth="1"/>
    <col min="9744" max="9744" width="9.140625" style="335"/>
    <col min="9745" max="9745" width="9" style="335" customWidth="1"/>
    <col min="9746" max="9749" width="9.140625" style="335"/>
    <col min="9750" max="9750" width="10.5703125" style="335" customWidth="1"/>
    <col min="9751" max="9751" width="4.28515625" style="335" customWidth="1"/>
    <col min="9752" max="9754" width="9.140625" style="335"/>
    <col min="9755" max="9755" width="12.42578125" style="335" bestFit="1" customWidth="1"/>
    <col min="9756" max="9758" width="9.140625" style="335"/>
    <col min="9759" max="9759" width="12.42578125" style="335" bestFit="1" customWidth="1"/>
    <col min="9760" max="9760" width="9.140625" style="335"/>
    <col min="9761" max="9761" width="11.28515625" style="335" bestFit="1" customWidth="1"/>
    <col min="9762" max="9984" width="9.140625" style="335"/>
    <col min="9985" max="9985" width="9.7109375" style="335" customWidth="1"/>
    <col min="9986" max="9986" width="0.5703125" style="335" customWidth="1"/>
    <col min="9987" max="9987" width="10.42578125" style="335" customWidth="1"/>
    <col min="9988" max="9998" width="9.140625" style="335"/>
    <col min="9999" max="9999" width="10.5703125" style="335" customWidth="1"/>
    <col min="10000" max="10000" width="9.140625" style="335"/>
    <col min="10001" max="10001" width="9" style="335" customWidth="1"/>
    <col min="10002" max="10005" width="9.140625" style="335"/>
    <col min="10006" max="10006" width="10.5703125" style="335" customWidth="1"/>
    <col min="10007" max="10007" width="4.28515625" style="335" customWidth="1"/>
    <col min="10008" max="10010" width="9.140625" style="335"/>
    <col min="10011" max="10011" width="12.42578125" style="335" bestFit="1" customWidth="1"/>
    <col min="10012" max="10014" width="9.140625" style="335"/>
    <col min="10015" max="10015" width="12.42578125" style="335" bestFit="1" customWidth="1"/>
    <col min="10016" max="10016" width="9.140625" style="335"/>
    <col min="10017" max="10017" width="11.28515625" style="335" bestFit="1" customWidth="1"/>
    <col min="10018" max="10240" width="9.140625" style="335"/>
    <col min="10241" max="10241" width="9.7109375" style="335" customWidth="1"/>
    <col min="10242" max="10242" width="0.5703125" style="335" customWidth="1"/>
    <col min="10243" max="10243" width="10.42578125" style="335" customWidth="1"/>
    <col min="10244" max="10254" width="9.140625" style="335"/>
    <col min="10255" max="10255" width="10.5703125" style="335" customWidth="1"/>
    <col min="10256" max="10256" width="9.140625" style="335"/>
    <col min="10257" max="10257" width="9" style="335" customWidth="1"/>
    <col min="10258" max="10261" width="9.140625" style="335"/>
    <col min="10262" max="10262" width="10.5703125" style="335" customWidth="1"/>
    <col min="10263" max="10263" width="4.28515625" style="335" customWidth="1"/>
    <col min="10264" max="10266" width="9.140625" style="335"/>
    <col min="10267" max="10267" width="12.42578125" style="335" bestFit="1" customWidth="1"/>
    <col min="10268" max="10270" width="9.140625" style="335"/>
    <col min="10271" max="10271" width="12.42578125" style="335" bestFit="1" customWidth="1"/>
    <col min="10272" max="10272" width="9.140625" style="335"/>
    <col min="10273" max="10273" width="11.28515625" style="335" bestFit="1" customWidth="1"/>
    <col min="10274" max="10496" width="9.140625" style="335"/>
    <col min="10497" max="10497" width="9.7109375" style="335" customWidth="1"/>
    <col min="10498" max="10498" width="0.5703125" style="335" customWidth="1"/>
    <col min="10499" max="10499" width="10.42578125" style="335" customWidth="1"/>
    <col min="10500" max="10510" width="9.140625" style="335"/>
    <col min="10511" max="10511" width="10.5703125" style="335" customWidth="1"/>
    <col min="10512" max="10512" width="9.140625" style="335"/>
    <col min="10513" max="10513" width="9" style="335" customWidth="1"/>
    <col min="10514" max="10517" width="9.140625" style="335"/>
    <col min="10518" max="10518" width="10.5703125" style="335" customWidth="1"/>
    <col min="10519" max="10519" width="4.28515625" style="335" customWidth="1"/>
    <col min="10520" max="10522" width="9.140625" style="335"/>
    <col min="10523" max="10523" width="12.42578125" style="335" bestFit="1" customWidth="1"/>
    <col min="10524" max="10526" width="9.140625" style="335"/>
    <col min="10527" max="10527" width="12.42578125" style="335" bestFit="1" customWidth="1"/>
    <col min="10528" max="10528" width="9.140625" style="335"/>
    <col min="10529" max="10529" width="11.28515625" style="335" bestFit="1" customWidth="1"/>
    <col min="10530" max="10752" width="9.140625" style="335"/>
    <col min="10753" max="10753" width="9.7109375" style="335" customWidth="1"/>
    <col min="10754" max="10754" width="0.5703125" style="335" customWidth="1"/>
    <col min="10755" max="10755" width="10.42578125" style="335" customWidth="1"/>
    <col min="10756" max="10766" width="9.140625" style="335"/>
    <col min="10767" max="10767" width="10.5703125" style="335" customWidth="1"/>
    <col min="10768" max="10768" width="9.140625" style="335"/>
    <col min="10769" max="10769" width="9" style="335" customWidth="1"/>
    <col min="10770" max="10773" width="9.140625" style="335"/>
    <col min="10774" max="10774" width="10.5703125" style="335" customWidth="1"/>
    <col min="10775" max="10775" width="4.28515625" style="335" customWidth="1"/>
    <col min="10776" max="10778" width="9.140625" style="335"/>
    <col min="10779" max="10779" width="12.42578125" style="335" bestFit="1" customWidth="1"/>
    <col min="10780" max="10782" width="9.140625" style="335"/>
    <col min="10783" max="10783" width="12.42578125" style="335" bestFit="1" customWidth="1"/>
    <col min="10784" max="10784" width="9.140625" style="335"/>
    <col min="10785" max="10785" width="11.28515625" style="335" bestFit="1" customWidth="1"/>
    <col min="10786" max="11008" width="9.140625" style="335"/>
    <col min="11009" max="11009" width="9.7109375" style="335" customWidth="1"/>
    <col min="11010" max="11010" width="0.5703125" style="335" customWidth="1"/>
    <col min="11011" max="11011" width="10.42578125" style="335" customWidth="1"/>
    <col min="11012" max="11022" width="9.140625" style="335"/>
    <col min="11023" max="11023" width="10.5703125" style="335" customWidth="1"/>
    <col min="11024" max="11024" width="9.140625" style="335"/>
    <col min="11025" max="11025" width="9" style="335" customWidth="1"/>
    <col min="11026" max="11029" width="9.140625" style="335"/>
    <col min="11030" max="11030" width="10.5703125" style="335" customWidth="1"/>
    <col min="11031" max="11031" width="4.28515625" style="335" customWidth="1"/>
    <col min="11032" max="11034" width="9.140625" style="335"/>
    <col min="11035" max="11035" width="12.42578125" style="335" bestFit="1" customWidth="1"/>
    <col min="11036" max="11038" width="9.140625" style="335"/>
    <col min="11039" max="11039" width="12.42578125" style="335" bestFit="1" customWidth="1"/>
    <col min="11040" max="11040" width="9.140625" style="335"/>
    <col min="11041" max="11041" width="11.28515625" style="335" bestFit="1" customWidth="1"/>
    <col min="11042" max="11264" width="9.140625" style="335"/>
    <col min="11265" max="11265" width="9.7109375" style="335" customWidth="1"/>
    <col min="11266" max="11266" width="0.5703125" style="335" customWidth="1"/>
    <col min="11267" max="11267" width="10.42578125" style="335" customWidth="1"/>
    <col min="11268" max="11278" width="9.140625" style="335"/>
    <col min="11279" max="11279" width="10.5703125" style="335" customWidth="1"/>
    <col min="11280" max="11280" width="9.140625" style="335"/>
    <col min="11281" max="11281" width="9" style="335" customWidth="1"/>
    <col min="11282" max="11285" width="9.140625" style="335"/>
    <col min="11286" max="11286" width="10.5703125" style="335" customWidth="1"/>
    <col min="11287" max="11287" width="4.28515625" style="335" customWidth="1"/>
    <col min="11288" max="11290" width="9.140625" style="335"/>
    <col min="11291" max="11291" width="12.42578125" style="335" bestFit="1" customWidth="1"/>
    <col min="11292" max="11294" width="9.140625" style="335"/>
    <col min="11295" max="11295" width="12.42578125" style="335" bestFit="1" customWidth="1"/>
    <col min="11296" max="11296" width="9.140625" style="335"/>
    <col min="11297" max="11297" width="11.28515625" style="335" bestFit="1" customWidth="1"/>
    <col min="11298" max="11520" width="9.140625" style="335"/>
    <col min="11521" max="11521" width="9.7109375" style="335" customWidth="1"/>
    <col min="11522" max="11522" width="0.5703125" style="335" customWidth="1"/>
    <col min="11523" max="11523" width="10.42578125" style="335" customWidth="1"/>
    <col min="11524" max="11534" width="9.140625" style="335"/>
    <col min="11535" max="11535" width="10.5703125" style="335" customWidth="1"/>
    <col min="11536" max="11536" width="9.140625" style="335"/>
    <col min="11537" max="11537" width="9" style="335" customWidth="1"/>
    <col min="11538" max="11541" width="9.140625" style="335"/>
    <col min="11542" max="11542" width="10.5703125" style="335" customWidth="1"/>
    <col min="11543" max="11543" width="4.28515625" style="335" customWidth="1"/>
    <col min="11544" max="11546" width="9.140625" style="335"/>
    <col min="11547" max="11547" width="12.42578125" style="335" bestFit="1" customWidth="1"/>
    <col min="11548" max="11550" width="9.140625" style="335"/>
    <col min="11551" max="11551" width="12.42578125" style="335" bestFit="1" customWidth="1"/>
    <col min="11552" max="11552" width="9.140625" style="335"/>
    <col min="11553" max="11553" width="11.28515625" style="335" bestFit="1" customWidth="1"/>
    <col min="11554" max="11776" width="9.140625" style="335"/>
    <col min="11777" max="11777" width="9.7109375" style="335" customWidth="1"/>
    <col min="11778" max="11778" width="0.5703125" style="335" customWidth="1"/>
    <col min="11779" max="11779" width="10.42578125" style="335" customWidth="1"/>
    <col min="11780" max="11790" width="9.140625" style="335"/>
    <col min="11791" max="11791" width="10.5703125" style="335" customWidth="1"/>
    <col min="11792" max="11792" width="9.140625" style="335"/>
    <col min="11793" max="11793" width="9" style="335" customWidth="1"/>
    <col min="11794" max="11797" width="9.140625" style="335"/>
    <col min="11798" max="11798" width="10.5703125" style="335" customWidth="1"/>
    <col min="11799" max="11799" width="4.28515625" style="335" customWidth="1"/>
    <col min="11800" max="11802" width="9.140625" style="335"/>
    <col min="11803" max="11803" width="12.42578125" style="335" bestFit="1" customWidth="1"/>
    <col min="11804" max="11806" width="9.140625" style="335"/>
    <col min="11807" max="11807" width="12.42578125" style="335" bestFit="1" customWidth="1"/>
    <col min="11808" max="11808" width="9.140625" style="335"/>
    <col min="11809" max="11809" width="11.28515625" style="335" bestFit="1" customWidth="1"/>
    <col min="11810" max="12032" width="9.140625" style="335"/>
    <col min="12033" max="12033" width="9.7109375" style="335" customWidth="1"/>
    <col min="12034" max="12034" width="0.5703125" style="335" customWidth="1"/>
    <col min="12035" max="12035" width="10.42578125" style="335" customWidth="1"/>
    <col min="12036" max="12046" width="9.140625" style="335"/>
    <col min="12047" max="12047" width="10.5703125" style="335" customWidth="1"/>
    <col min="12048" max="12048" width="9.140625" style="335"/>
    <col min="12049" max="12049" width="9" style="335" customWidth="1"/>
    <col min="12050" max="12053" width="9.140625" style="335"/>
    <col min="12054" max="12054" width="10.5703125" style="335" customWidth="1"/>
    <col min="12055" max="12055" width="4.28515625" style="335" customWidth="1"/>
    <col min="12056" max="12058" width="9.140625" style="335"/>
    <col min="12059" max="12059" width="12.42578125" style="335" bestFit="1" customWidth="1"/>
    <col min="12060" max="12062" width="9.140625" style="335"/>
    <col min="12063" max="12063" width="12.42578125" style="335" bestFit="1" customWidth="1"/>
    <col min="12064" max="12064" width="9.140625" style="335"/>
    <col min="12065" max="12065" width="11.28515625" style="335" bestFit="1" customWidth="1"/>
    <col min="12066" max="12288" width="9.140625" style="335"/>
    <col min="12289" max="12289" width="9.7109375" style="335" customWidth="1"/>
    <col min="12290" max="12290" width="0.5703125" style="335" customWidth="1"/>
    <col min="12291" max="12291" width="10.42578125" style="335" customWidth="1"/>
    <col min="12292" max="12302" width="9.140625" style="335"/>
    <col min="12303" max="12303" width="10.5703125" style="335" customWidth="1"/>
    <col min="12304" max="12304" width="9.140625" style="335"/>
    <col min="12305" max="12305" width="9" style="335" customWidth="1"/>
    <col min="12306" max="12309" width="9.140625" style="335"/>
    <col min="12310" max="12310" width="10.5703125" style="335" customWidth="1"/>
    <col min="12311" max="12311" width="4.28515625" style="335" customWidth="1"/>
    <col min="12312" max="12314" width="9.140625" style="335"/>
    <col min="12315" max="12315" width="12.42578125" style="335" bestFit="1" customWidth="1"/>
    <col min="12316" max="12318" width="9.140625" style="335"/>
    <col min="12319" max="12319" width="12.42578125" style="335" bestFit="1" customWidth="1"/>
    <col min="12320" max="12320" width="9.140625" style="335"/>
    <col min="12321" max="12321" width="11.28515625" style="335" bestFit="1" customWidth="1"/>
    <col min="12322" max="12544" width="9.140625" style="335"/>
    <col min="12545" max="12545" width="9.7109375" style="335" customWidth="1"/>
    <col min="12546" max="12546" width="0.5703125" style="335" customWidth="1"/>
    <col min="12547" max="12547" width="10.42578125" style="335" customWidth="1"/>
    <col min="12548" max="12558" width="9.140625" style="335"/>
    <col min="12559" max="12559" width="10.5703125" style="335" customWidth="1"/>
    <col min="12560" max="12560" width="9.140625" style="335"/>
    <col min="12561" max="12561" width="9" style="335" customWidth="1"/>
    <col min="12562" max="12565" width="9.140625" style="335"/>
    <col min="12566" max="12566" width="10.5703125" style="335" customWidth="1"/>
    <col min="12567" max="12567" width="4.28515625" style="335" customWidth="1"/>
    <col min="12568" max="12570" width="9.140625" style="335"/>
    <col min="12571" max="12571" width="12.42578125" style="335" bestFit="1" customWidth="1"/>
    <col min="12572" max="12574" width="9.140625" style="335"/>
    <col min="12575" max="12575" width="12.42578125" style="335" bestFit="1" customWidth="1"/>
    <col min="12576" max="12576" width="9.140625" style="335"/>
    <col min="12577" max="12577" width="11.28515625" style="335" bestFit="1" customWidth="1"/>
    <col min="12578" max="12800" width="9.140625" style="335"/>
    <col min="12801" max="12801" width="9.7109375" style="335" customWidth="1"/>
    <col min="12802" max="12802" width="0.5703125" style="335" customWidth="1"/>
    <col min="12803" max="12803" width="10.42578125" style="335" customWidth="1"/>
    <col min="12804" max="12814" width="9.140625" style="335"/>
    <col min="12815" max="12815" width="10.5703125" style="335" customWidth="1"/>
    <col min="12816" max="12816" width="9.140625" style="335"/>
    <col min="12817" max="12817" width="9" style="335" customWidth="1"/>
    <col min="12818" max="12821" width="9.140625" style="335"/>
    <col min="12822" max="12822" width="10.5703125" style="335" customWidth="1"/>
    <col min="12823" max="12823" width="4.28515625" style="335" customWidth="1"/>
    <col min="12824" max="12826" width="9.140625" style="335"/>
    <col min="12827" max="12827" width="12.42578125" style="335" bestFit="1" customWidth="1"/>
    <col min="12828" max="12830" width="9.140625" style="335"/>
    <col min="12831" max="12831" width="12.42578125" style="335" bestFit="1" customWidth="1"/>
    <col min="12832" max="12832" width="9.140625" style="335"/>
    <col min="12833" max="12833" width="11.28515625" style="335" bestFit="1" customWidth="1"/>
    <col min="12834" max="13056" width="9.140625" style="335"/>
    <col min="13057" max="13057" width="9.7109375" style="335" customWidth="1"/>
    <col min="13058" max="13058" width="0.5703125" style="335" customWidth="1"/>
    <col min="13059" max="13059" width="10.42578125" style="335" customWidth="1"/>
    <col min="13060" max="13070" width="9.140625" style="335"/>
    <col min="13071" max="13071" width="10.5703125" style="335" customWidth="1"/>
    <col min="13072" max="13072" width="9.140625" style="335"/>
    <col min="13073" max="13073" width="9" style="335" customWidth="1"/>
    <col min="13074" max="13077" width="9.140625" style="335"/>
    <col min="13078" max="13078" width="10.5703125" style="335" customWidth="1"/>
    <col min="13079" max="13079" width="4.28515625" style="335" customWidth="1"/>
    <col min="13080" max="13082" width="9.140625" style="335"/>
    <col min="13083" max="13083" width="12.42578125" style="335" bestFit="1" customWidth="1"/>
    <col min="13084" max="13086" width="9.140625" style="335"/>
    <col min="13087" max="13087" width="12.42578125" style="335" bestFit="1" customWidth="1"/>
    <col min="13088" max="13088" width="9.140625" style="335"/>
    <col min="13089" max="13089" width="11.28515625" style="335" bestFit="1" customWidth="1"/>
    <col min="13090" max="13312" width="9.140625" style="335"/>
    <col min="13313" max="13313" width="9.7109375" style="335" customWidth="1"/>
    <col min="13314" max="13314" width="0.5703125" style="335" customWidth="1"/>
    <col min="13315" max="13315" width="10.42578125" style="335" customWidth="1"/>
    <col min="13316" max="13326" width="9.140625" style="335"/>
    <col min="13327" max="13327" width="10.5703125" style="335" customWidth="1"/>
    <col min="13328" max="13328" width="9.140625" style="335"/>
    <col min="13329" max="13329" width="9" style="335" customWidth="1"/>
    <col min="13330" max="13333" width="9.140625" style="335"/>
    <col min="13334" max="13334" width="10.5703125" style="335" customWidth="1"/>
    <col min="13335" max="13335" width="4.28515625" style="335" customWidth="1"/>
    <col min="13336" max="13338" width="9.140625" style="335"/>
    <col min="13339" max="13339" width="12.42578125" style="335" bestFit="1" customWidth="1"/>
    <col min="13340" max="13342" width="9.140625" style="335"/>
    <col min="13343" max="13343" width="12.42578125" style="335" bestFit="1" customWidth="1"/>
    <col min="13344" max="13344" width="9.140625" style="335"/>
    <col min="13345" max="13345" width="11.28515625" style="335" bestFit="1" customWidth="1"/>
    <col min="13346" max="13568" width="9.140625" style="335"/>
    <col min="13569" max="13569" width="9.7109375" style="335" customWidth="1"/>
    <col min="13570" max="13570" width="0.5703125" style="335" customWidth="1"/>
    <col min="13571" max="13571" width="10.42578125" style="335" customWidth="1"/>
    <col min="13572" max="13582" width="9.140625" style="335"/>
    <col min="13583" max="13583" width="10.5703125" style="335" customWidth="1"/>
    <col min="13584" max="13584" width="9.140625" style="335"/>
    <col min="13585" max="13585" width="9" style="335" customWidth="1"/>
    <col min="13586" max="13589" width="9.140625" style="335"/>
    <col min="13590" max="13590" width="10.5703125" style="335" customWidth="1"/>
    <col min="13591" max="13591" width="4.28515625" style="335" customWidth="1"/>
    <col min="13592" max="13594" width="9.140625" style="335"/>
    <col min="13595" max="13595" width="12.42578125" style="335" bestFit="1" customWidth="1"/>
    <col min="13596" max="13598" width="9.140625" style="335"/>
    <col min="13599" max="13599" width="12.42578125" style="335" bestFit="1" customWidth="1"/>
    <col min="13600" max="13600" width="9.140625" style="335"/>
    <col min="13601" max="13601" width="11.28515625" style="335" bestFit="1" customWidth="1"/>
    <col min="13602" max="13824" width="9.140625" style="335"/>
    <col min="13825" max="13825" width="9.7109375" style="335" customWidth="1"/>
    <col min="13826" max="13826" width="0.5703125" style="335" customWidth="1"/>
    <col min="13827" max="13827" width="10.42578125" style="335" customWidth="1"/>
    <col min="13828" max="13838" width="9.140625" style="335"/>
    <col min="13839" max="13839" width="10.5703125" style="335" customWidth="1"/>
    <col min="13840" max="13840" width="9.140625" style="335"/>
    <col min="13841" max="13841" width="9" style="335" customWidth="1"/>
    <col min="13842" max="13845" width="9.140625" style="335"/>
    <col min="13846" max="13846" width="10.5703125" style="335" customWidth="1"/>
    <col min="13847" max="13847" width="4.28515625" style="335" customWidth="1"/>
    <col min="13848" max="13850" width="9.140625" style="335"/>
    <col min="13851" max="13851" width="12.42578125" style="335" bestFit="1" customWidth="1"/>
    <col min="13852" max="13854" width="9.140625" style="335"/>
    <col min="13855" max="13855" width="12.42578125" style="335" bestFit="1" customWidth="1"/>
    <col min="13856" max="13856" width="9.140625" style="335"/>
    <col min="13857" max="13857" width="11.28515625" style="335" bestFit="1" customWidth="1"/>
    <col min="13858" max="14080" width="9.140625" style="335"/>
    <col min="14081" max="14081" width="9.7109375" style="335" customWidth="1"/>
    <col min="14082" max="14082" width="0.5703125" style="335" customWidth="1"/>
    <col min="14083" max="14083" width="10.42578125" style="335" customWidth="1"/>
    <col min="14084" max="14094" width="9.140625" style="335"/>
    <col min="14095" max="14095" width="10.5703125" style="335" customWidth="1"/>
    <col min="14096" max="14096" width="9.140625" style="335"/>
    <col min="14097" max="14097" width="9" style="335" customWidth="1"/>
    <col min="14098" max="14101" width="9.140625" style="335"/>
    <col min="14102" max="14102" width="10.5703125" style="335" customWidth="1"/>
    <col min="14103" max="14103" width="4.28515625" style="335" customWidth="1"/>
    <col min="14104" max="14106" width="9.140625" style="335"/>
    <col min="14107" max="14107" width="12.42578125" style="335" bestFit="1" customWidth="1"/>
    <col min="14108" max="14110" width="9.140625" style="335"/>
    <col min="14111" max="14111" width="12.42578125" style="335" bestFit="1" customWidth="1"/>
    <col min="14112" max="14112" width="9.140625" style="335"/>
    <col min="14113" max="14113" width="11.28515625" style="335" bestFit="1" customWidth="1"/>
    <col min="14114" max="14336" width="9.140625" style="335"/>
    <col min="14337" max="14337" width="9.7109375" style="335" customWidth="1"/>
    <col min="14338" max="14338" width="0.5703125" style="335" customWidth="1"/>
    <col min="14339" max="14339" width="10.42578125" style="335" customWidth="1"/>
    <col min="14340" max="14350" width="9.140625" style="335"/>
    <col min="14351" max="14351" width="10.5703125" style="335" customWidth="1"/>
    <col min="14352" max="14352" width="9.140625" style="335"/>
    <col min="14353" max="14353" width="9" style="335" customWidth="1"/>
    <col min="14354" max="14357" width="9.140625" style="335"/>
    <col min="14358" max="14358" width="10.5703125" style="335" customWidth="1"/>
    <col min="14359" max="14359" width="4.28515625" style="335" customWidth="1"/>
    <col min="14360" max="14362" width="9.140625" style="335"/>
    <col min="14363" max="14363" width="12.42578125" style="335" bestFit="1" customWidth="1"/>
    <col min="14364" max="14366" width="9.140625" style="335"/>
    <col min="14367" max="14367" width="12.42578125" style="335" bestFit="1" customWidth="1"/>
    <col min="14368" max="14368" width="9.140625" style="335"/>
    <col min="14369" max="14369" width="11.28515625" style="335" bestFit="1" customWidth="1"/>
    <col min="14370" max="14592" width="9.140625" style="335"/>
    <col min="14593" max="14593" width="9.7109375" style="335" customWidth="1"/>
    <col min="14594" max="14594" width="0.5703125" style="335" customWidth="1"/>
    <col min="14595" max="14595" width="10.42578125" style="335" customWidth="1"/>
    <col min="14596" max="14606" width="9.140625" style="335"/>
    <col min="14607" max="14607" width="10.5703125" style="335" customWidth="1"/>
    <col min="14608" max="14608" width="9.140625" style="335"/>
    <col min="14609" max="14609" width="9" style="335" customWidth="1"/>
    <col min="14610" max="14613" width="9.140625" style="335"/>
    <col min="14614" max="14614" width="10.5703125" style="335" customWidth="1"/>
    <col min="14615" max="14615" width="4.28515625" style="335" customWidth="1"/>
    <col min="14616" max="14618" width="9.140625" style="335"/>
    <col min="14619" max="14619" width="12.42578125" style="335" bestFit="1" customWidth="1"/>
    <col min="14620" max="14622" width="9.140625" style="335"/>
    <col min="14623" max="14623" width="12.42578125" style="335" bestFit="1" customWidth="1"/>
    <col min="14624" max="14624" width="9.140625" style="335"/>
    <col min="14625" max="14625" width="11.28515625" style="335" bestFit="1" customWidth="1"/>
    <col min="14626" max="14848" width="9.140625" style="335"/>
    <col min="14849" max="14849" width="9.7109375" style="335" customWidth="1"/>
    <col min="14850" max="14850" width="0.5703125" style="335" customWidth="1"/>
    <col min="14851" max="14851" width="10.42578125" style="335" customWidth="1"/>
    <col min="14852" max="14862" width="9.140625" style="335"/>
    <col min="14863" max="14863" width="10.5703125" style="335" customWidth="1"/>
    <col min="14864" max="14864" width="9.140625" style="335"/>
    <col min="14865" max="14865" width="9" style="335" customWidth="1"/>
    <col min="14866" max="14869" width="9.140625" style="335"/>
    <col min="14870" max="14870" width="10.5703125" style="335" customWidth="1"/>
    <col min="14871" max="14871" width="4.28515625" style="335" customWidth="1"/>
    <col min="14872" max="14874" width="9.140625" style="335"/>
    <col min="14875" max="14875" width="12.42578125" style="335" bestFit="1" customWidth="1"/>
    <col min="14876" max="14878" width="9.140625" style="335"/>
    <col min="14879" max="14879" width="12.42578125" style="335" bestFit="1" customWidth="1"/>
    <col min="14880" max="14880" width="9.140625" style="335"/>
    <col min="14881" max="14881" width="11.28515625" style="335" bestFit="1" customWidth="1"/>
    <col min="14882" max="15104" width="9.140625" style="335"/>
    <col min="15105" max="15105" width="9.7109375" style="335" customWidth="1"/>
    <col min="15106" max="15106" width="0.5703125" style="335" customWidth="1"/>
    <col min="15107" max="15107" width="10.42578125" style="335" customWidth="1"/>
    <col min="15108" max="15118" width="9.140625" style="335"/>
    <col min="15119" max="15119" width="10.5703125" style="335" customWidth="1"/>
    <col min="15120" max="15120" width="9.140625" style="335"/>
    <col min="15121" max="15121" width="9" style="335" customWidth="1"/>
    <col min="15122" max="15125" width="9.140625" style="335"/>
    <col min="15126" max="15126" width="10.5703125" style="335" customWidth="1"/>
    <col min="15127" max="15127" width="4.28515625" style="335" customWidth="1"/>
    <col min="15128" max="15130" width="9.140625" style="335"/>
    <col min="15131" max="15131" width="12.42578125" style="335" bestFit="1" customWidth="1"/>
    <col min="15132" max="15134" width="9.140625" style="335"/>
    <col min="15135" max="15135" width="12.42578125" style="335" bestFit="1" customWidth="1"/>
    <col min="15136" max="15136" width="9.140625" style="335"/>
    <col min="15137" max="15137" width="11.28515625" style="335" bestFit="1" customWidth="1"/>
    <col min="15138" max="15360" width="9.140625" style="335"/>
    <col min="15361" max="15361" width="9.7109375" style="335" customWidth="1"/>
    <col min="15362" max="15362" width="0.5703125" style="335" customWidth="1"/>
    <col min="15363" max="15363" width="10.42578125" style="335" customWidth="1"/>
    <col min="15364" max="15374" width="9.140625" style="335"/>
    <col min="15375" max="15375" width="10.5703125" style="335" customWidth="1"/>
    <col min="15376" max="15376" width="9.140625" style="335"/>
    <col min="15377" max="15377" width="9" style="335" customWidth="1"/>
    <col min="15378" max="15381" width="9.140625" style="335"/>
    <col min="15382" max="15382" width="10.5703125" style="335" customWidth="1"/>
    <col min="15383" max="15383" width="4.28515625" style="335" customWidth="1"/>
    <col min="15384" max="15386" width="9.140625" style="335"/>
    <col min="15387" max="15387" width="12.42578125" style="335" bestFit="1" customWidth="1"/>
    <col min="15388" max="15390" width="9.140625" style="335"/>
    <col min="15391" max="15391" width="12.42578125" style="335" bestFit="1" customWidth="1"/>
    <col min="15392" max="15392" width="9.140625" style="335"/>
    <col min="15393" max="15393" width="11.28515625" style="335" bestFit="1" customWidth="1"/>
    <col min="15394" max="15616" width="9.140625" style="335"/>
    <col min="15617" max="15617" width="9.7109375" style="335" customWidth="1"/>
    <col min="15618" max="15618" width="0.5703125" style="335" customWidth="1"/>
    <col min="15619" max="15619" width="10.42578125" style="335" customWidth="1"/>
    <col min="15620" max="15630" width="9.140625" style="335"/>
    <col min="15631" max="15631" width="10.5703125" style="335" customWidth="1"/>
    <col min="15632" max="15632" width="9.140625" style="335"/>
    <col min="15633" max="15633" width="9" style="335" customWidth="1"/>
    <col min="15634" max="15637" width="9.140625" style="335"/>
    <col min="15638" max="15638" width="10.5703125" style="335" customWidth="1"/>
    <col min="15639" max="15639" width="4.28515625" style="335" customWidth="1"/>
    <col min="15640" max="15642" width="9.140625" style="335"/>
    <col min="15643" max="15643" width="12.42578125" style="335" bestFit="1" customWidth="1"/>
    <col min="15644" max="15646" width="9.140625" style="335"/>
    <col min="15647" max="15647" width="12.42578125" style="335" bestFit="1" customWidth="1"/>
    <col min="15648" max="15648" width="9.140625" style="335"/>
    <col min="15649" max="15649" width="11.28515625" style="335" bestFit="1" customWidth="1"/>
    <col min="15650" max="15872" width="9.140625" style="335"/>
    <col min="15873" max="15873" width="9.7109375" style="335" customWidth="1"/>
    <col min="15874" max="15874" width="0.5703125" style="335" customWidth="1"/>
    <col min="15875" max="15875" width="10.42578125" style="335" customWidth="1"/>
    <col min="15876" max="15886" width="9.140625" style="335"/>
    <col min="15887" max="15887" width="10.5703125" style="335" customWidth="1"/>
    <col min="15888" max="15888" width="9.140625" style="335"/>
    <col min="15889" max="15889" width="9" style="335" customWidth="1"/>
    <col min="15890" max="15893" width="9.140625" style="335"/>
    <col min="15894" max="15894" width="10.5703125" style="335" customWidth="1"/>
    <col min="15895" max="15895" width="4.28515625" style="335" customWidth="1"/>
    <col min="15896" max="15898" width="9.140625" style="335"/>
    <col min="15899" max="15899" width="12.42578125" style="335" bestFit="1" customWidth="1"/>
    <col min="15900" max="15902" width="9.140625" style="335"/>
    <col min="15903" max="15903" width="12.42578125" style="335" bestFit="1" customWidth="1"/>
    <col min="15904" max="15904" width="9.140625" style="335"/>
    <col min="15905" max="15905" width="11.28515625" style="335" bestFit="1" customWidth="1"/>
    <col min="15906" max="16128" width="9.140625" style="335"/>
    <col min="16129" max="16129" width="9.7109375" style="335" customWidth="1"/>
    <col min="16130" max="16130" width="0.5703125" style="335" customWidth="1"/>
    <col min="16131" max="16131" width="10.42578125" style="335" customWidth="1"/>
    <col min="16132" max="16142" width="9.140625" style="335"/>
    <col min="16143" max="16143" width="10.5703125" style="335" customWidth="1"/>
    <col min="16144" max="16144" width="9.140625" style="335"/>
    <col min="16145" max="16145" width="9" style="335" customWidth="1"/>
    <col min="16146" max="16149" width="9.140625" style="335"/>
    <col min="16150" max="16150" width="10.5703125" style="335" customWidth="1"/>
    <col min="16151" max="16151" width="4.28515625" style="335" customWidth="1"/>
    <col min="16152" max="16154" width="9.140625" style="335"/>
    <col min="16155" max="16155" width="12.42578125" style="335" bestFit="1" customWidth="1"/>
    <col min="16156" max="16158" width="9.140625" style="335"/>
    <col min="16159" max="16159" width="12.42578125" style="335" bestFit="1" customWidth="1"/>
    <col min="16160" max="16160" width="9.140625" style="335"/>
    <col min="16161" max="16161" width="11.28515625" style="335" bestFit="1" customWidth="1"/>
    <col min="16162" max="16384" width="9.140625" style="335"/>
  </cols>
  <sheetData>
    <row r="1" spans="1:35" ht="12.75" thickBot="1" x14ac:dyDescent="0.2">
      <c r="X1" s="1010" t="s">
        <v>1463</v>
      </c>
      <c r="Y1" s="1010"/>
      <c r="Z1" s="1010"/>
      <c r="AA1" s="1010"/>
      <c r="AB1" s="1010"/>
      <c r="AC1" s="1010"/>
      <c r="AD1" s="1010"/>
      <c r="AE1" s="1010"/>
    </row>
    <row r="2" spans="1:35" ht="12.75" thickBot="1" x14ac:dyDescent="0.2">
      <c r="X2" s="1011">
        <v>2003</v>
      </c>
      <c r="Y2" s="1008"/>
      <c r="Z2" s="1008">
        <v>2004</v>
      </c>
      <c r="AA2" s="1008"/>
      <c r="AB2" s="1008">
        <v>2005</v>
      </c>
      <c r="AC2" s="1008"/>
      <c r="AD2" s="1008">
        <v>2006</v>
      </c>
      <c r="AE2" s="1009"/>
      <c r="AF2" s="1008">
        <v>2007</v>
      </c>
      <c r="AG2" s="1009"/>
      <c r="AH2" s="1008">
        <v>2008</v>
      </c>
      <c r="AI2" s="1009"/>
    </row>
    <row r="3" spans="1:35" ht="14.25" thickBot="1" x14ac:dyDescent="0.3">
      <c r="A3" s="337"/>
      <c r="B3" s="338">
        <v>1982</v>
      </c>
      <c r="C3" s="339">
        <v>1983</v>
      </c>
      <c r="D3" s="340">
        <v>1984</v>
      </c>
      <c r="E3" s="340">
        <v>1985</v>
      </c>
      <c r="F3" s="340">
        <v>1986</v>
      </c>
      <c r="G3" s="340">
        <v>1987</v>
      </c>
      <c r="H3" s="340">
        <v>1988</v>
      </c>
      <c r="I3" s="340">
        <v>1989</v>
      </c>
      <c r="J3" s="340">
        <v>1990</v>
      </c>
      <c r="K3" s="340">
        <v>1991</v>
      </c>
      <c r="L3" s="340">
        <v>1992</v>
      </c>
      <c r="M3" s="340">
        <v>1993</v>
      </c>
      <c r="N3" s="340">
        <v>1994</v>
      </c>
      <c r="O3" s="340">
        <v>1995</v>
      </c>
      <c r="P3" s="340">
        <v>1996</v>
      </c>
      <c r="Q3" s="340">
        <v>1997</v>
      </c>
      <c r="R3" s="340">
        <v>1998</v>
      </c>
      <c r="S3" s="340">
        <v>1999</v>
      </c>
      <c r="T3" s="340">
        <v>2000</v>
      </c>
      <c r="U3" s="340">
        <v>2001</v>
      </c>
      <c r="V3" s="341">
        <v>2002</v>
      </c>
      <c r="W3" s="342"/>
      <c r="X3" s="343" t="s">
        <v>1464</v>
      </c>
      <c r="Y3" s="344" t="s">
        <v>1465</v>
      </c>
      <c r="Z3" s="345" t="s">
        <v>1464</v>
      </c>
      <c r="AA3" s="344" t="s">
        <v>1465</v>
      </c>
      <c r="AB3" s="345" t="s">
        <v>1464</v>
      </c>
      <c r="AC3" s="344" t="s">
        <v>1465</v>
      </c>
      <c r="AD3" s="345" t="s">
        <v>1464</v>
      </c>
      <c r="AE3" s="346" t="s">
        <v>1465</v>
      </c>
      <c r="AF3" s="345" t="s">
        <v>1464</v>
      </c>
      <c r="AG3" s="346" t="s">
        <v>1465</v>
      </c>
      <c r="AH3" s="345" t="s">
        <v>1464</v>
      </c>
      <c r="AI3" s="346" t="s">
        <v>1465</v>
      </c>
    </row>
    <row r="4" spans="1:35" ht="13.5" x14ac:dyDescent="0.25">
      <c r="A4" s="347" t="s">
        <v>1528</v>
      </c>
      <c r="B4" s="348">
        <v>1.2429674211696977</v>
      </c>
      <c r="C4" s="349">
        <v>1660.8532814486498</v>
      </c>
      <c r="D4" s="350">
        <v>3155.6212347524347</v>
      </c>
      <c r="E4" s="350">
        <v>9411.5019282090161</v>
      </c>
      <c r="F4" s="350">
        <v>16663.894590534786</v>
      </c>
      <c r="G4" s="350">
        <v>2269.8328179798214</v>
      </c>
      <c r="H4" s="350">
        <v>2380.5563700763978</v>
      </c>
      <c r="I4" s="350">
        <v>1384.044401207208</v>
      </c>
      <c r="J4" s="350">
        <v>3653.8772191870294</v>
      </c>
      <c r="K4" s="350">
        <v>5093.2833964425263</v>
      </c>
      <c r="L4" s="350">
        <v>3487.7918910421645</v>
      </c>
      <c r="M4" s="350">
        <v>1328.6826251589198</v>
      </c>
      <c r="N4" s="350">
        <v>1494.7679533037847</v>
      </c>
      <c r="O4" s="350">
        <v>1937.6621616900914</v>
      </c>
      <c r="P4" s="350">
        <v>2214.4710419315329</v>
      </c>
      <c r="Q4" s="351">
        <v>775.06486467603656</v>
      </c>
      <c r="R4" s="351">
        <v>1107.2355209657665</v>
      </c>
      <c r="S4" s="351">
        <v>442.89420838630662</v>
      </c>
      <c r="T4" s="352">
        <v>1993.0239377383798</v>
      </c>
      <c r="U4" s="353">
        <v>5148.6451724908138</v>
      </c>
      <c r="V4" s="354">
        <v>1605.4915054003613</v>
      </c>
      <c r="W4" s="355"/>
      <c r="X4" s="356">
        <v>0.04</v>
      </c>
      <c r="Y4" s="357">
        <v>830.4266407243249</v>
      </c>
      <c r="Z4" s="358">
        <v>0.04</v>
      </c>
      <c r="AA4" s="357">
        <v>1273.3208491106316</v>
      </c>
      <c r="AB4" s="358">
        <v>0.04</v>
      </c>
      <c r="AC4" s="357">
        <v>664.3413125794599</v>
      </c>
      <c r="AD4" s="358">
        <v>0.04</v>
      </c>
      <c r="AE4" s="359">
        <v>1605.4915054003613</v>
      </c>
      <c r="AF4" s="360">
        <v>0.04</v>
      </c>
      <c r="AG4" s="357">
        <v>2214.4710419315329</v>
      </c>
      <c r="AH4" s="361">
        <v>0.04</v>
      </c>
      <c r="AI4" s="359">
        <v>2934.1741305592814</v>
      </c>
    </row>
    <row r="5" spans="1:35" ht="13.5" x14ac:dyDescent="0.25">
      <c r="A5" s="362">
        <v>3</v>
      </c>
      <c r="B5" s="363">
        <v>1.5786678387634379</v>
      </c>
      <c r="C5" s="364">
        <v>24611.670501926528</v>
      </c>
      <c r="D5" s="365">
        <v>28996.823375321012</v>
      </c>
      <c r="E5" s="365">
        <v>33984.93476880723</v>
      </c>
      <c r="F5" s="365">
        <v>53060.349768073233</v>
      </c>
      <c r="G5" s="365">
        <v>130074.59710706382</v>
      </c>
      <c r="H5" s="365">
        <v>14964.334180458669</v>
      </c>
      <c r="I5" s="365">
        <v>13977.674783944911</v>
      </c>
      <c r="J5" s="365">
        <v>8770.305746788963</v>
      </c>
      <c r="K5" s="365">
        <v>21596.877901467822</v>
      </c>
      <c r="L5" s="365">
        <v>16225.065631559582</v>
      </c>
      <c r="M5" s="365">
        <v>11236.95423807336</v>
      </c>
      <c r="N5" s="365">
        <v>13429.5306747706</v>
      </c>
      <c r="O5" s="365">
        <v>13210.273031100876</v>
      </c>
      <c r="P5" s="365">
        <v>20390.96086128434</v>
      </c>
      <c r="Q5" s="366">
        <v>7071.0590083486022</v>
      </c>
      <c r="R5" s="366">
        <v>11620.655114495377</v>
      </c>
      <c r="S5" s="366">
        <v>9756.9651433027211</v>
      </c>
      <c r="T5" s="367">
        <v>3508.1222987155852</v>
      </c>
      <c r="U5" s="367">
        <v>33162.718605045768</v>
      </c>
      <c r="V5" s="368">
        <v>35958.253561834754</v>
      </c>
      <c r="W5" s="355"/>
      <c r="X5" s="369">
        <v>0.04</v>
      </c>
      <c r="Y5" s="336">
        <v>17047.281795321047</v>
      </c>
      <c r="Z5" s="355">
        <v>0.04</v>
      </c>
      <c r="AA5" s="336">
        <v>13045.829798348583</v>
      </c>
      <c r="AB5" s="355">
        <v>0.04</v>
      </c>
      <c r="AC5" s="336">
        <v>8934.7489795412566</v>
      </c>
      <c r="AD5" s="355">
        <v>0.04</v>
      </c>
      <c r="AE5" s="370">
        <v>6906.6157755963086</v>
      </c>
      <c r="AF5" s="371">
        <v>0.04</v>
      </c>
      <c r="AG5" s="336">
        <v>8879.9345686238248</v>
      </c>
      <c r="AH5" s="335">
        <v>0.04</v>
      </c>
      <c r="AI5" s="370">
        <v>21322.805846880667</v>
      </c>
    </row>
    <row r="6" spans="1:35" ht="13.5" x14ac:dyDescent="0.25">
      <c r="A6" s="362">
        <v>4</v>
      </c>
      <c r="B6" s="363">
        <v>0.85253293877263436</v>
      </c>
      <c r="C6" s="364">
        <v>14731.311279582736</v>
      </c>
      <c r="D6" s="365">
        <v>17380.044588473229</v>
      </c>
      <c r="E6" s="365">
        <v>15493.275656112877</v>
      </c>
      <c r="F6" s="365">
        <v>17888.020839493322</v>
      </c>
      <c r="G6" s="365">
        <v>35812.325696916654</v>
      </c>
      <c r="H6" s="365">
        <v>98257.120554458248</v>
      </c>
      <c r="I6" s="365">
        <v>20790.742273893862</v>
      </c>
      <c r="J6" s="365">
        <v>12155.146006552259</v>
      </c>
      <c r="K6" s="365">
        <v>7147.9515322113275</v>
      </c>
      <c r="L6" s="365">
        <v>11030.34145072205</v>
      </c>
      <c r="M6" s="365">
        <v>10159.525020401887</v>
      </c>
      <c r="N6" s="365">
        <v>8817.0163569916385</v>
      </c>
      <c r="O6" s="365">
        <v>6168.2830481011461</v>
      </c>
      <c r="P6" s="365">
        <v>13171.098508592446</v>
      </c>
      <c r="Q6" s="366">
        <v>14368.47110028267</v>
      </c>
      <c r="R6" s="366">
        <v>5406.3186715710044</v>
      </c>
      <c r="S6" s="366">
        <v>7510.7917115113951</v>
      </c>
      <c r="T6" s="367">
        <v>6639.9752811912331</v>
      </c>
      <c r="U6" s="367">
        <v>11429.465647952124</v>
      </c>
      <c r="V6" s="368">
        <v>31276.82345566581</v>
      </c>
      <c r="W6" s="355"/>
      <c r="X6" s="369">
        <v>0.04</v>
      </c>
      <c r="Y6" s="336">
        <v>38823.899185107213</v>
      </c>
      <c r="Z6" s="355">
        <v>0.04</v>
      </c>
      <c r="AA6" s="336">
        <v>22895.215313834255</v>
      </c>
      <c r="AB6" s="355">
        <v>0.04</v>
      </c>
      <c r="AC6" s="336">
        <v>16509.228158153066</v>
      </c>
      <c r="AD6" s="355">
        <v>0.04</v>
      </c>
      <c r="AE6" s="370">
        <v>11647.169755532164</v>
      </c>
      <c r="AF6" s="371">
        <v>0.04</v>
      </c>
      <c r="AG6" s="336">
        <v>4535.5022412508424</v>
      </c>
      <c r="AH6" s="335">
        <v>0.04</v>
      </c>
      <c r="AI6" s="370">
        <v>7547.0757294414016</v>
      </c>
    </row>
    <row r="7" spans="1:35" ht="13.5" x14ac:dyDescent="0.25">
      <c r="A7" s="362">
        <v>5</v>
      </c>
      <c r="B7" s="363">
        <v>1.4354066985645932</v>
      </c>
      <c r="C7" s="364">
        <v>108.46043540607482</v>
      </c>
      <c r="D7" s="365">
        <v>70.916438534741232</v>
      </c>
      <c r="E7" s="365">
        <v>262.80797809933512</v>
      </c>
      <c r="F7" s="365">
        <v>362.92530308955804</v>
      </c>
      <c r="G7" s="365">
        <v>333.72441663407636</v>
      </c>
      <c r="H7" s="365">
        <v>492.24351453526265</v>
      </c>
      <c r="I7" s="365">
        <v>2010.6896102203102</v>
      </c>
      <c r="J7" s="365">
        <v>433.84174162429929</v>
      </c>
      <c r="K7" s="365">
        <v>150.17598748533436</v>
      </c>
      <c r="L7" s="365">
        <v>108.46043540607482</v>
      </c>
      <c r="M7" s="365">
        <v>158.51909790118629</v>
      </c>
      <c r="N7" s="365">
        <v>200.23464998044582</v>
      </c>
      <c r="O7" s="365">
        <v>216.92087081214964</v>
      </c>
      <c r="P7" s="365">
        <v>83.431104158519091</v>
      </c>
      <c r="Q7" s="366">
        <v>204.40620518837179</v>
      </c>
      <c r="R7" s="366">
        <v>383.78307912918785</v>
      </c>
      <c r="S7" s="366">
        <v>62.573328118889322</v>
      </c>
      <c r="T7" s="367">
        <v>95.945769782296964</v>
      </c>
      <c r="U7" s="367">
        <v>95.945769782296964</v>
      </c>
      <c r="V7" s="368">
        <v>191.89153956459393</v>
      </c>
      <c r="W7" s="355"/>
      <c r="X7" s="369">
        <v>0.04</v>
      </c>
      <c r="Y7" s="336">
        <v>700.82127493156042</v>
      </c>
      <c r="Z7" s="355">
        <v>0.04</v>
      </c>
      <c r="AA7" s="336">
        <v>896.8843697040802</v>
      </c>
      <c r="AB7" s="355">
        <v>0.04</v>
      </c>
      <c r="AC7" s="336">
        <v>667.44883326815273</v>
      </c>
      <c r="AD7" s="355">
        <v>0.04</v>
      </c>
      <c r="AE7" s="370">
        <v>567.33150827792986</v>
      </c>
      <c r="AF7" s="371">
        <v>0.04</v>
      </c>
      <c r="AG7" s="336">
        <v>171.03376352496414</v>
      </c>
      <c r="AH7" s="335">
        <v>0.04</v>
      </c>
      <c r="AI7" s="370">
        <v>75.08799374266718</v>
      </c>
    </row>
    <row r="8" spans="1:35" ht="13.5" x14ac:dyDescent="0.25">
      <c r="A8" s="362" t="s">
        <v>1529</v>
      </c>
      <c r="B8" s="363">
        <v>1.2429674211696977</v>
      </c>
      <c r="C8" s="364">
        <v>1339.1467185513502</v>
      </c>
      <c r="D8" s="365">
        <v>2544.3787652475653</v>
      </c>
      <c r="E8" s="365">
        <v>7588.4980717909839</v>
      </c>
      <c r="F8" s="365">
        <v>13436.105409465214</v>
      </c>
      <c r="G8" s="365">
        <v>1830.1671820201786</v>
      </c>
      <c r="H8" s="365">
        <v>1919.4436299236022</v>
      </c>
      <c r="I8" s="365">
        <v>1115.955598792792</v>
      </c>
      <c r="J8" s="365">
        <v>2946.1227808129706</v>
      </c>
      <c r="K8" s="365">
        <v>4106.7166035574737</v>
      </c>
      <c r="L8" s="365">
        <v>2812.2081089578355</v>
      </c>
      <c r="M8" s="365">
        <v>1071.3173748410802</v>
      </c>
      <c r="N8" s="365">
        <v>1205.2320466962153</v>
      </c>
      <c r="O8" s="365">
        <v>1562.3378383099086</v>
      </c>
      <c r="P8" s="365">
        <v>1785.5289580684671</v>
      </c>
      <c r="Q8" s="366">
        <v>624.93513532396344</v>
      </c>
      <c r="R8" s="366">
        <v>892.76447903423355</v>
      </c>
      <c r="S8" s="366">
        <v>357.10579161369338</v>
      </c>
      <c r="T8" s="367">
        <v>1606.9760622616202</v>
      </c>
      <c r="U8" s="367">
        <v>4151.3548275091862</v>
      </c>
      <c r="V8" s="368">
        <v>1294.5084945996387</v>
      </c>
      <c r="W8" s="355"/>
      <c r="X8" s="369">
        <v>0.04</v>
      </c>
      <c r="Y8" s="336">
        <v>669.5733592756751</v>
      </c>
      <c r="Z8" s="355">
        <v>0.04</v>
      </c>
      <c r="AA8" s="336">
        <v>1026.6791508893684</v>
      </c>
      <c r="AB8" s="355">
        <v>0.04</v>
      </c>
      <c r="AC8" s="336">
        <v>535.6586874205401</v>
      </c>
      <c r="AD8" s="355">
        <v>0.04</v>
      </c>
      <c r="AE8" s="370">
        <v>1294.5084945996387</v>
      </c>
      <c r="AF8" s="371">
        <v>0.04</v>
      </c>
      <c r="AG8" s="336">
        <v>1785.5289580684671</v>
      </c>
      <c r="AH8" s="335">
        <v>0.04</v>
      </c>
      <c r="AI8" s="370">
        <v>2365.8258694407186</v>
      </c>
    </row>
    <row r="9" spans="1:35" ht="13.5" x14ac:dyDescent="0.25">
      <c r="A9" s="362">
        <v>3</v>
      </c>
      <c r="B9" s="363">
        <v>1.5786678387634379</v>
      </c>
      <c r="C9" s="364">
        <v>20288.329498073472</v>
      </c>
      <c r="D9" s="365">
        <v>23903.176624678988</v>
      </c>
      <c r="E9" s="365">
        <v>28015.06523119277</v>
      </c>
      <c r="F9" s="365">
        <v>43739.650231926767</v>
      </c>
      <c r="G9" s="365">
        <v>107225.40289293618</v>
      </c>
      <c r="H9" s="365">
        <v>12335.665819541331</v>
      </c>
      <c r="I9" s="365">
        <v>11522.325216055089</v>
      </c>
      <c r="J9" s="365">
        <v>7229.694253211037</v>
      </c>
      <c r="K9" s="365">
        <v>17803.122098532178</v>
      </c>
      <c r="L9" s="365">
        <v>13374.934368440418</v>
      </c>
      <c r="M9" s="365">
        <v>9263.0457619266399</v>
      </c>
      <c r="N9" s="365">
        <v>11070.4693252294</v>
      </c>
      <c r="O9" s="365">
        <v>10889.726968899124</v>
      </c>
      <c r="P9" s="365">
        <v>16809.03913871566</v>
      </c>
      <c r="Q9" s="366">
        <v>5828.9409916513978</v>
      </c>
      <c r="R9" s="366">
        <v>9579.3448855046227</v>
      </c>
      <c r="S9" s="366">
        <v>8043.0348566972789</v>
      </c>
      <c r="T9" s="367">
        <v>2891.8777012844148</v>
      </c>
      <c r="U9" s="367">
        <v>27337.281394954232</v>
      </c>
      <c r="V9" s="368">
        <v>29641.746438165246</v>
      </c>
      <c r="W9" s="355"/>
      <c r="X9" s="369">
        <v>0.04</v>
      </c>
      <c r="Y9" s="336">
        <v>14052.718204678953</v>
      </c>
      <c r="Z9" s="355">
        <v>0.04</v>
      </c>
      <c r="AA9" s="336">
        <v>10754.170201651417</v>
      </c>
      <c r="AB9" s="355">
        <v>0.04</v>
      </c>
      <c r="AC9" s="336">
        <v>7365.2510204587434</v>
      </c>
      <c r="AD9" s="355">
        <v>0.04</v>
      </c>
      <c r="AE9" s="370">
        <v>5693.3842244036914</v>
      </c>
      <c r="AF9" s="371">
        <v>0.04</v>
      </c>
      <c r="AG9" s="336">
        <v>7320.0654313761752</v>
      </c>
      <c r="AH9" s="335">
        <v>0.04</v>
      </c>
      <c r="AI9" s="370">
        <v>17577.194153119333</v>
      </c>
    </row>
    <row r="10" spans="1:35" ht="13.5" x14ac:dyDescent="0.25">
      <c r="A10" s="362">
        <v>4</v>
      </c>
      <c r="B10" s="363">
        <v>0.85253293877263436</v>
      </c>
      <c r="C10" s="364">
        <v>25868.688720417264</v>
      </c>
      <c r="D10" s="365">
        <v>30519.955411526771</v>
      </c>
      <c r="E10" s="365">
        <v>27206.724343887123</v>
      </c>
      <c r="F10" s="365">
        <v>31411.979160506678</v>
      </c>
      <c r="G10" s="365">
        <v>62887.674303083346</v>
      </c>
      <c r="H10" s="365">
        <v>172542.87944554177</v>
      </c>
      <c r="I10" s="365">
        <v>36509.257726106138</v>
      </c>
      <c r="J10" s="365">
        <v>21344.853993447741</v>
      </c>
      <c r="K10" s="365">
        <v>12552.048467788672</v>
      </c>
      <c r="L10" s="365">
        <v>19369.658549277949</v>
      </c>
      <c r="M10" s="365">
        <v>17840.474979598112</v>
      </c>
      <c r="N10" s="365">
        <v>15482.983643008361</v>
      </c>
      <c r="O10" s="365">
        <v>10831.716951898854</v>
      </c>
      <c r="P10" s="365">
        <v>23128.901491407552</v>
      </c>
      <c r="Q10" s="366">
        <v>25231.52889971733</v>
      </c>
      <c r="R10" s="366">
        <v>9493.6813284289965</v>
      </c>
      <c r="S10" s="366">
        <v>13189.208288488604</v>
      </c>
      <c r="T10" s="367">
        <v>11660.024718808767</v>
      </c>
      <c r="U10" s="367">
        <v>20070.534352047878</v>
      </c>
      <c r="V10" s="368">
        <v>54923.176544334186</v>
      </c>
      <c r="W10" s="355"/>
      <c r="X10" s="369">
        <v>0.04</v>
      </c>
      <c r="Y10" s="336">
        <v>68176.100814892794</v>
      </c>
      <c r="Z10" s="355">
        <v>0.04</v>
      </c>
      <c r="AA10" s="336">
        <v>40204.784686165745</v>
      </c>
      <c r="AB10" s="355">
        <v>0.04</v>
      </c>
      <c r="AC10" s="336">
        <v>28990.771841846934</v>
      </c>
      <c r="AD10" s="355">
        <v>0.04</v>
      </c>
      <c r="AE10" s="370">
        <v>20452.830244467834</v>
      </c>
      <c r="AF10" s="371">
        <v>0.04</v>
      </c>
      <c r="AG10" s="336">
        <v>7964.4977587491576</v>
      </c>
      <c r="AH10" s="335">
        <v>0.04</v>
      </c>
      <c r="AI10" s="370">
        <v>13252.924270558598</v>
      </c>
    </row>
    <row r="11" spans="1:35" ht="13.5" x14ac:dyDescent="0.25">
      <c r="A11" s="362">
        <v>5</v>
      </c>
      <c r="B11" s="363">
        <v>1.4354066985645932</v>
      </c>
      <c r="C11" s="364">
        <v>2491.5395645939252</v>
      </c>
      <c r="D11" s="365">
        <v>1629.0835614652588</v>
      </c>
      <c r="E11" s="365">
        <v>6037.1920219006652</v>
      </c>
      <c r="F11" s="365">
        <v>8337.0746969104421</v>
      </c>
      <c r="G11" s="365">
        <v>7666.2755833659239</v>
      </c>
      <c r="H11" s="365">
        <v>11307.756485464737</v>
      </c>
      <c r="I11" s="365">
        <v>46189.31038977969</v>
      </c>
      <c r="J11" s="365">
        <v>9966.1582583757008</v>
      </c>
      <c r="K11" s="365">
        <v>3449.8240125146658</v>
      </c>
      <c r="L11" s="365">
        <v>2491.5395645939252</v>
      </c>
      <c r="M11" s="365">
        <v>3641.4809020988137</v>
      </c>
      <c r="N11" s="365">
        <v>4599.7653500195538</v>
      </c>
      <c r="O11" s="365">
        <v>4983.0791291878504</v>
      </c>
      <c r="P11" s="365">
        <v>1916.568895841481</v>
      </c>
      <c r="Q11" s="366">
        <v>4695.593794811628</v>
      </c>
      <c r="R11" s="366">
        <v>8816.2169208708128</v>
      </c>
      <c r="S11" s="366">
        <v>1437.4266718811107</v>
      </c>
      <c r="T11" s="367">
        <v>2204.0542302177032</v>
      </c>
      <c r="U11" s="367">
        <v>2204.0542302177032</v>
      </c>
      <c r="V11" s="368">
        <v>4408.1084604354064</v>
      </c>
      <c r="W11" s="355"/>
      <c r="X11" s="369">
        <v>0.04</v>
      </c>
      <c r="Y11" s="336">
        <v>16099.178725068439</v>
      </c>
      <c r="Z11" s="355">
        <v>0.04</v>
      </c>
      <c r="AA11" s="336">
        <v>20603.115630295921</v>
      </c>
      <c r="AB11" s="355">
        <v>0.04</v>
      </c>
      <c r="AC11" s="336">
        <v>15332.551166731848</v>
      </c>
      <c r="AD11" s="355">
        <v>0.04</v>
      </c>
      <c r="AE11" s="370">
        <v>13032.66849172207</v>
      </c>
      <c r="AF11" s="371">
        <v>0.04</v>
      </c>
      <c r="AG11" s="336">
        <v>3928.9662364750357</v>
      </c>
      <c r="AH11" s="335">
        <v>0.04</v>
      </c>
      <c r="AI11" s="370">
        <v>1724.9120062573329</v>
      </c>
    </row>
    <row r="12" spans="1:35" ht="13.5" x14ac:dyDescent="0.25">
      <c r="A12" s="362" t="s">
        <v>1530</v>
      </c>
      <c r="B12" s="363">
        <v>1.176948051948052</v>
      </c>
      <c r="C12" s="364">
        <v>2700</v>
      </c>
      <c r="D12" s="365">
        <v>3300</v>
      </c>
      <c r="E12" s="365">
        <v>5400</v>
      </c>
      <c r="F12" s="365">
        <v>5600</v>
      </c>
      <c r="G12" s="365">
        <v>6500</v>
      </c>
      <c r="H12" s="365">
        <v>4100</v>
      </c>
      <c r="I12" s="365">
        <v>3100</v>
      </c>
      <c r="J12" s="365">
        <v>1900</v>
      </c>
      <c r="K12" s="365">
        <v>1000</v>
      </c>
      <c r="L12" s="365">
        <v>4400</v>
      </c>
      <c r="M12" s="365">
        <v>1800</v>
      </c>
      <c r="N12" s="365">
        <v>2200</v>
      </c>
      <c r="O12" s="365">
        <v>1100</v>
      </c>
      <c r="P12" s="365">
        <v>300</v>
      </c>
      <c r="Q12" s="366">
        <v>100</v>
      </c>
      <c r="R12" s="366">
        <v>200</v>
      </c>
      <c r="S12" s="366">
        <v>200</v>
      </c>
      <c r="T12" s="367">
        <v>1400</v>
      </c>
      <c r="U12" s="367">
        <v>1300</v>
      </c>
      <c r="V12" s="368">
        <v>1400</v>
      </c>
      <c r="W12" s="355"/>
      <c r="X12" s="369">
        <v>0.04</v>
      </c>
      <c r="Y12" s="336">
        <v>2200</v>
      </c>
      <c r="Z12" s="355">
        <v>0.04</v>
      </c>
      <c r="AA12" s="336">
        <v>1000</v>
      </c>
      <c r="AB12" s="355">
        <v>0.04</v>
      </c>
      <c r="AC12" s="336">
        <v>700</v>
      </c>
      <c r="AD12" s="355">
        <v>0.04</v>
      </c>
      <c r="AE12" s="370">
        <v>600</v>
      </c>
      <c r="AF12" s="371">
        <v>0.04</v>
      </c>
      <c r="AG12" s="336">
        <v>300</v>
      </c>
      <c r="AH12" s="335">
        <v>0.04</v>
      </c>
      <c r="AI12" s="370">
        <v>600</v>
      </c>
    </row>
    <row r="13" spans="1:35" ht="13.5" x14ac:dyDescent="0.25">
      <c r="A13" s="362">
        <v>3</v>
      </c>
      <c r="B13" s="363">
        <v>1.5991373239436619</v>
      </c>
      <c r="C13" s="364">
        <v>2200</v>
      </c>
      <c r="D13" s="365">
        <v>2300</v>
      </c>
      <c r="E13" s="365">
        <v>4400</v>
      </c>
      <c r="F13" s="365">
        <v>8400</v>
      </c>
      <c r="G13" s="365">
        <v>13400</v>
      </c>
      <c r="H13" s="365">
        <v>3700</v>
      </c>
      <c r="I13" s="365">
        <v>4500</v>
      </c>
      <c r="J13" s="365">
        <v>1200</v>
      </c>
      <c r="K13" s="365">
        <v>5600</v>
      </c>
      <c r="L13" s="365">
        <v>1200</v>
      </c>
      <c r="M13" s="365">
        <v>4600</v>
      </c>
      <c r="N13" s="365">
        <v>1800</v>
      </c>
      <c r="O13" s="365">
        <v>1800</v>
      </c>
      <c r="P13" s="365">
        <v>1300</v>
      </c>
      <c r="Q13" s="366">
        <v>1000</v>
      </c>
      <c r="R13" s="366">
        <v>400</v>
      </c>
      <c r="S13" s="366">
        <v>900</v>
      </c>
      <c r="T13" s="367">
        <v>2400</v>
      </c>
      <c r="U13" s="367">
        <v>3200</v>
      </c>
      <c r="V13" s="368">
        <v>3400</v>
      </c>
      <c r="W13" s="355"/>
      <c r="X13" s="369">
        <v>0.04</v>
      </c>
      <c r="Y13" s="336">
        <v>2800</v>
      </c>
      <c r="Z13" s="355">
        <v>0.04</v>
      </c>
      <c r="AA13" s="336">
        <v>6000</v>
      </c>
      <c r="AB13" s="355">
        <v>0.04</v>
      </c>
      <c r="AC13" s="336">
        <v>2600</v>
      </c>
      <c r="AD13" s="355">
        <v>0.04</v>
      </c>
      <c r="AE13" s="370">
        <v>600</v>
      </c>
      <c r="AF13" s="371">
        <v>0.04</v>
      </c>
      <c r="AG13" s="336">
        <v>900</v>
      </c>
      <c r="AH13" s="335">
        <v>0.04</v>
      </c>
      <c r="AI13" s="370">
        <v>1700</v>
      </c>
    </row>
    <row r="14" spans="1:35" ht="13.5" x14ac:dyDescent="0.25">
      <c r="A14" s="362">
        <v>4</v>
      </c>
      <c r="B14" s="363">
        <v>0.68044410607529449</v>
      </c>
      <c r="C14" s="364">
        <v>11100</v>
      </c>
      <c r="D14" s="365">
        <v>6900</v>
      </c>
      <c r="E14" s="365">
        <v>5100</v>
      </c>
      <c r="F14" s="365">
        <v>12600</v>
      </c>
      <c r="G14" s="365">
        <v>18400</v>
      </c>
      <c r="H14" s="365">
        <v>25700</v>
      </c>
      <c r="I14" s="365">
        <v>12400</v>
      </c>
      <c r="J14" s="365">
        <v>8400</v>
      </c>
      <c r="K14" s="365">
        <v>7000</v>
      </c>
      <c r="L14" s="365">
        <v>7700</v>
      </c>
      <c r="M14" s="365">
        <v>3700</v>
      </c>
      <c r="N14" s="365">
        <v>9000</v>
      </c>
      <c r="O14" s="365">
        <v>4800</v>
      </c>
      <c r="P14" s="365">
        <v>7900</v>
      </c>
      <c r="Q14" s="366">
        <v>6300</v>
      </c>
      <c r="R14" s="366">
        <v>1700</v>
      </c>
      <c r="S14" s="366">
        <v>1600</v>
      </c>
      <c r="T14" s="367">
        <v>6600</v>
      </c>
      <c r="U14" s="367">
        <v>9400</v>
      </c>
      <c r="V14" s="368">
        <v>14200</v>
      </c>
      <c r="W14" s="355"/>
      <c r="X14" s="369">
        <v>0.04</v>
      </c>
      <c r="Y14" s="336">
        <v>12400</v>
      </c>
      <c r="Z14" s="355">
        <v>0.04</v>
      </c>
      <c r="AA14" s="336">
        <v>5600</v>
      </c>
      <c r="AB14" s="355">
        <v>0.04</v>
      </c>
      <c r="AC14" s="336">
        <v>9800</v>
      </c>
      <c r="AD14" s="355">
        <v>0.04</v>
      </c>
      <c r="AE14" s="370">
        <v>4600</v>
      </c>
      <c r="AF14" s="371">
        <v>0.04</v>
      </c>
      <c r="AG14" s="336">
        <v>1700</v>
      </c>
      <c r="AH14" s="335">
        <v>0.04</v>
      </c>
      <c r="AI14" s="370">
        <v>3700</v>
      </c>
    </row>
    <row r="15" spans="1:35" ht="13.5" x14ac:dyDescent="0.25">
      <c r="A15" s="362">
        <v>5</v>
      </c>
      <c r="B15" s="363">
        <v>0.85222996926368855</v>
      </c>
      <c r="C15" s="364">
        <v>3500</v>
      </c>
      <c r="D15" s="365">
        <v>4100</v>
      </c>
      <c r="E15" s="365">
        <v>3700</v>
      </c>
      <c r="F15" s="365">
        <v>3400</v>
      </c>
      <c r="G15" s="365">
        <v>6100</v>
      </c>
      <c r="H15" s="365">
        <v>12400</v>
      </c>
      <c r="I15" s="365">
        <v>21800</v>
      </c>
      <c r="J15" s="365">
        <v>10700</v>
      </c>
      <c r="K15" s="365">
        <v>7200</v>
      </c>
      <c r="L15" s="365">
        <v>3600</v>
      </c>
      <c r="M15" s="365">
        <v>5100</v>
      </c>
      <c r="N15" s="365">
        <v>1300</v>
      </c>
      <c r="O15" s="365">
        <v>9400</v>
      </c>
      <c r="P15" s="365">
        <v>5400</v>
      </c>
      <c r="Q15" s="366">
        <v>5000</v>
      </c>
      <c r="R15" s="366">
        <v>5100</v>
      </c>
      <c r="S15" s="366">
        <v>900</v>
      </c>
      <c r="T15" s="367">
        <v>1300</v>
      </c>
      <c r="U15" s="367">
        <v>3100</v>
      </c>
      <c r="V15" s="368">
        <v>7300</v>
      </c>
      <c r="W15" s="355"/>
      <c r="X15" s="369">
        <v>0.04</v>
      </c>
      <c r="Y15" s="336">
        <v>10700</v>
      </c>
      <c r="Z15" s="355">
        <v>0.04</v>
      </c>
      <c r="AA15" s="336">
        <v>10700</v>
      </c>
      <c r="AB15" s="355">
        <v>0.04</v>
      </c>
      <c r="AC15" s="336">
        <v>4300</v>
      </c>
      <c r="AD15" s="355">
        <v>0.04</v>
      </c>
      <c r="AE15" s="370">
        <v>13000</v>
      </c>
      <c r="AF15" s="371">
        <v>0.04</v>
      </c>
      <c r="AG15" s="336">
        <v>1700</v>
      </c>
      <c r="AH15" s="335">
        <v>0.04</v>
      </c>
      <c r="AI15" s="370">
        <v>1700</v>
      </c>
    </row>
    <row r="16" spans="1:35" ht="13.5" x14ac:dyDescent="0.25">
      <c r="A16" s="362" t="s">
        <v>1531</v>
      </c>
      <c r="B16" s="363">
        <v>0.11832165286247383</v>
      </c>
      <c r="C16" s="364">
        <v>3100</v>
      </c>
      <c r="D16" s="365">
        <v>1900</v>
      </c>
      <c r="E16" s="365">
        <v>600</v>
      </c>
      <c r="F16" s="365">
        <v>900</v>
      </c>
      <c r="G16" s="365">
        <v>600</v>
      </c>
      <c r="H16" s="365">
        <v>2600</v>
      </c>
      <c r="I16" s="365">
        <v>2400</v>
      </c>
      <c r="J16" s="365">
        <v>8500</v>
      </c>
      <c r="K16" s="365">
        <v>2900</v>
      </c>
      <c r="L16" s="365">
        <v>1200</v>
      </c>
      <c r="M16" s="365">
        <v>2000</v>
      </c>
      <c r="N16" s="365">
        <v>2100</v>
      </c>
      <c r="O16" s="365">
        <v>3100</v>
      </c>
      <c r="P16" s="365">
        <v>2100</v>
      </c>
      <c r="Q16" s="366">
        <v>1000</v>
      </c>
      <c r="R16" s="366">
        <v>12100</v>
      </c>
      <c r="S16" s="366">
        <v>300</v>
      </c>
      <c r="T16" s="367">
        <v>10700</v>
      </c>
      <c r="U16" s="367">
        <v>21900</v>
      </c>
      <c r="V16" s="368">
        <v>8100</v>
      </c>
      <c r="W16" s="355"/>
      <c r="X16" s="369">
        <v>0.04</v>
      </c>
      <c r="Y16" s="336">
        <v>14000</v>
      </c>
      <c r="Z16" s="355">
        <v>0.04</v>
      </c>
      <c r="AA16" s="336">
        <v>6500</v>
      </c>
      <c r="AB16" s="355">
        <v>0.04</v>
      </c>
      <c r="AC16" s="336">
        <v>3600</v>
      </c>
      <c r="AD16" s="355">
        <v>0.04</v>
      </c>
      <c r="AE16" s="370">
        <v>1400</v>
      </c>
      <c r="AF16" s="371">
        <v>0.04</v>
      </c>
      <c r="AG16" s="336">
        <v>13000</v>
      </c>
      <c r="AH16" s="335">
        <v>0.04</v>
      </c>
      <c r="AI16" s="370">
        <v>1900</v>
      </c>
    </row>
    <row r="17" spans="1:35" ht="13.5" x14ac:dyDescent="0.25">
      <c r="A17" s="362">
        <v>3</v>
      </c>
      <c r="B17" s="363">
        <v>2.604506765988075</v>
      </c>
      <c r="C17" s="364">
        <v>14400</v>
      </c>
      <c r="D17" s="365">
        <v>39200</v>
      </c>
      <c r="E17" s="365">
        <v>24300</v>
      </c>
      <c r="F17" s="365">
        <v>9800</v>
      </c>
      <c r="G17" s="365">
        <v>5500</v>
      </c>
      <c r="H17" s="365">
        <v>7200</v>
      </c>
      <c r="I17" s="365">
        <v>15100</v>
      </c>
      <c r="J17" s="365">
        <v>10300</v>
      </c>
      <c r="K17" s="365">
        <v>42500</v>
      </c>
      <c r="L17" s="365">
        <v>19200</v>
      </c>
      <c r="M17" s="365">
        <v>8300</v>
      </c>
      <c r="N17" s="365">
        <v>13400</v>
      </c>
      <c r="O17" s="365">
        <v>26700</v>
      </c>
      <c r="P17" s="365">
        <v>28300</v>
      </c>
      <c r="Q17" s="366">
        <v>12300</v>
      </c>
      <c r="R17" s="366">
        <v>10800</v>
      </c>
      <c r="S17" s="366">
        <v>35200</v>
      </c>
      <c r="T17" s="367">
        <v>10700</v>
      </c>
      <c r="U17" s="372">
        <v>109600</v>
      </c>
      <c r="V17" s="373">
        <v>126200</v>
      </c>
      <c r="W17" s="374"/>
      <c r="X17" s="369">
        <v>0.04</v>
      </c>
      <c r="Y17" s="336">
        <v>78200</v>
      </c>
      <c r="Z17" s="355">
        <v>0.04</v>
      </c>
      <c r="AA17" s="336">
        <v>126200</v>
      </c>
      <c r="AB17" s="355">
        <v>0.04</v>
      </c>
      <c r="AC17" s="336">
        <v>54300</v>
      </c>
      <c r="AD17" s="355">
        <v>0.04</v>
      </c>
      <c r="AE17" s="370">
        <v>17800</v>
      </c>
      <c r="AF17" s="371">
        <v>0.04</v>
      </c>
      <c r="AG17" s="336">
        <v>8800</v>
      </c>
      <c r="AH17" s="335">
        <v>0.04</v>
      </c>
      <c r="AI17" s="370">
        <v>78000</v>
      </c>
    </row>
    <row r="18" spans="1:35" ht="13.5" x14ac:dyDescent="0.25">
      <c r="A18" s="362">
        <v>4</v>
      </c>
      <c r="B18" s="363">
        <v>3.2517606498265139</v>
      </c>
      <c r="C18" s="364">
        <v>14100</v>
      </c>
      <c r="D18" s="365">
        <v>8100</v>
      </c>
      <c r="E18" s="365">
        <v>8100</v>
      </c>
      <c r="F18" s="365">
        <v>6600</v>
      </c>
      <c r="G18" s="365">
        <v>3500</v>
      </c>
      <c r="H18" s="365">
        <v>4700</v>
      </c>
      <c r="I18" s="365">
        <v>11100</v>
      </c>
      <c r="J18" s="365">
        <v>8200</v>
      </c>
      <c r="K18" s="365">
        <v>8800</v>
      </c>
      <c r="L18" s="365">
        <v>9800</v>
      </c>
      <c r="M18" s="365">
        <v>7900</v>
      </c>
      <c r="N18" s="365">
        <v>4000</v>
      </c>
      <c r="O18" s="365">
        <v>6300</v>
      </c>
      <c r="P18" s="365">
        <v>4700</v>
      </c>
      <c r="Q18" s="366">
        <v>14600</v>
      </c>
      <c r="R18" s="366">
        <v>8900</v>
      </c>
      <c r="S18" s="366">
        <v>14100</v>
      </c>
      <c r="T18" s="367">
        <v>8200</v>
      </c>
      <c r="U18" s="367">
        <v>15100</v>
      </c>
      <c r="V18" s="368">
        <v>33700</v>
      </c>
      <c r="W18" s="355"/>
      <c r="X18" s="369">
        <v>0.04</v>
      </c>
      <c r="Y18" s="336">
        <v>100800</v>
      </c>
      <c r="Z18" s="355">
        <v>0.04</v>
      </c>
      <c r="AA18" s="336">
        <v>47400</v>
      </c>
      <c r="AB18" s="355">
        <v>0.04</v>
      </c>
      <c r="AC18" s="336">
        <v>48000</v>
      </c>
      <c r="AD18" s="355">
        <v>0.04</v>
      </c>
      <c r="AE18" s="370">
        <v>9300</v>
      </c>
      <c r="AF18" s="371">
        <v>0.04</v>
      </c>
      <c r="AG18" s="336">
        <v>5600</v>
      </c>
      <c r="AH18" s="335">
        <v>0.04</v>
      </c>
      <c r="AI18" s="370">
        <v>1500</v>
      </c>
    </row>
    <row r="19" spans="1:35" ht="13.5" x14ac:dyDescent="0.25">
      <c r="A19" s="362">
        <v>5</v>
      </c>
      <c r="B19" s="363">
        <v>0.2857142857142857</v>
      </c>
      <c r="C19" s="364">
        <v>300</v>
      </c>
      <c r="D19" s="365">
        <v>200</v>
      </c>
      <c r="E19" s="365">
        <v>800</v>
      </c>
      <c r="F19" s="365">
        <v>200</v>
      </c>
      <c r="G19" s="365">
        <v>100</v>
      </c>
      <c r="H19" s="365">
        <v>100</v>
      </c>
      <c r="I19" s="365">
        <v>600</v>
      </c>
      <c r="J19" s="365">
        <v>500</v>
      </c>
      <c r="K19" s="365">
        <v>1100</v>
      </c>
      <c r="L19" s="365">
        <v>500</v>
      </c>
      <c r="M19" s="365">
        <v>600</v>
      </c>
      <c r="N19" s="365">
        <v>1100</v>
      </c>
      <c r="O19" s="365">
        <v>800</v>
      </c>
      <c r="P19" s="365">
        <v>100</v>
      </c>
      <c r="Q19" s="366">
        <v>400</v>
      </c>
      <c r="R19" s="366">
        <v>500</v>
      </c>
      <c r="S19" s="366">
        <v>800</v>
      </c>
      <c r="T19" s="367">
        <v>1700</v>
      </c>
      <c r="U19" s="367">
        <v>200</v>
      </c>
      <c r="V19" s="368">
        <v>900</v>
      </c>
      <c r="W19" s="355"/>
      <c r="X19" s="369">
        <v>0.04</v>
      </c>
      <c r="Y19" s="336">
        <v>1600</v>
      </c>
      <c r="Z19" s="355">
        <v>0.04</v>
      </c>
      <c r="AA19" s="336">
        <v>1700</v>
      </c>
      <c r="AB19" s="355">
        <v>0.04</v>
      </c>
      <c r="AC19" s="336">
        <v>1200</v>
      </c>
      <c r="AD19" s="355">
        <v>0.04</v>
      </c>
      <c r="AE19" s="370">
        <v>800</v>
      </c>
      <c r="AF19" s="371">
        <v>0.04</v>
      </c>
      <c r="AG19" s="336">
        <v>8100</v>
      </c>
      <c r="AH19" s="335">
        <v>0.04</v>
      </c>
      <c r="AI19" s="370">
        <v>50</v>
      </c>
    </row>
    <row r="20" spans="1:35" ht="13.5" x14ac:dyDescent="0.25">
      <c r="A20" s="362" t="s">
        <v>1532</v>
      </c>
      <c r="B20" s="363">
        <v>0.65547595080681953</v>
      </c>
      <c r="C20" s="364">
        <v>1600.1851962283579</v>
      </c>
      <c r="D20" s="365">
        <v>2716.8994507301345</v>
      </c>
      <c r="E20" s="365">
        <v>2394.7150859491453</v>
      </c>
      <c r="F20" s="365">
        <v>2327.4181056698817</v>
      </c>
      <c r="G20" s="365">
        <v>2843.7083226113373</v>
      </c>
      <c r="H20" s="365">
        <v>2814.451527212052</v>
      </c>
      <c r="I20" s="365">
        <v>2659.7697413013157</v>
      </c>
      <c r="J20" s="365">
        <v>2259.9557372758209</v>
      </c>
      <c r="K20" s="365">
        <v>1713.3597580594462</v>
      </c>
      <c r="L20" s="365">
        <v>1178.5092581192441</v>
      </c>
      <c r="M20" s="365">
        <v>1840.4904516173092</v>
      </c>
      <c r="N20" s="365">
        <v>1939.5065563729859</v>
      </c>
      <c r="O20" s="365">
        <v>1568.1230836982106</v>
      </c>
      <c r="P20" s="365">
        <v>1530.8541999799847</v>
      </c>
      <c r="Q20" s="366">
        <v>2311.1590442513652</v>
      </c>
      <c r="R20" s="366">
        <v>2069.9596348424843</v>
      </c>
      <c r="S20" s="366">
        <v>2707.4832418522487</v>
      </c>
      <c r="T20" s="367">
        <v>2846.7282054535904</v>
      </c>
      <c r="U20" s="367">
        <v>6476.761924133556</v>
      </c>
      <c r="V20" s="368">
        <v>10886.535167138038</v>
      </c>
      <c r="W20" s="355"/>
      <c r="X20" s="369">
        <v>0.45</v>
      </c>
      <c r="Y20" s="336">
        <v>8424.2683960312606</v>
      </c>
      <c r="Z20" s="355">
        <v>0.45</v>
      </c>
      <c r="AA20" s="336">
        <v>6016.7996878624244</v>
      </c>
      <c r="AB20" s="355">
        <v>0.45</v>
      </c>
      <c r="AC20" s="336">
        <v>5634.6291730661678</v>
      </c>
      <c r="AD20" s="355">
        <v>0.45</v>
      </c>
      <c r="AE20" s="370">
        <v>7474.2482348298927</v>
      </c>
      <c r="AF20" s="371">
        <v>0.45</v>
      </c>
      <c r="AG20" s="336">
        <v>3707.1287269909462</v>
      </c>
      <c r="AH20" s="335">
        <v>0.45</v>
      </c>
      <c r="AI20" s="370">
        <v>5148.5449917857313</v>
      </c>
    </row>
    <row r="21" spans="1:35" ht="13.5" x14ac:dyDescent="0.25">
      <c r="A21" s="362">
        <v>3</v>
      </c>
      <c r="B21" s="363">
        <v>0.65547595080681953</v>
      </c>
      <c r="C21" s="364">
        <v>3226.4438912963592</v>
      </c>
      <c r="D21" s="365">
        <v>4515.0725432181152</v>
      </c>
      <c r="E21" s="365">
        <v>4535.3078255209748</v>
      </c>
      <c r="F21" s="365">
        <v>4588.2841492241505</v>
      </c>
      <c r="G21" s="365">
        <v>5609.3981343886244</v>
      </c>
      <c r="H21" s="365">
        <v>5560.2066867976873</v>
      </c>
      <c r="I21" s="365">
        <v>5403.9640703764426</v>
      </c>
      <c r="J21" s="365">
        <v>4585.7408980786076</v>
      </c>
      <c r="K21" s="365">
        <v>3462.3060342219851</v>
      </c>
      <c r="L21" s="365">
        <v>2328.0819979142129</v>
      </c>
      <c r="M21" s="365">
        <v>3512.8290118095156</v>
      </c>
      <c r="N21" s="365">
        <v>3559.2982806828177</v>
      </c>
      <c r="O21" s="365">
        <v>2997.8811254849074</v>
      </c>
      <c r="P21" s="365">
        <v>2931.0178338543992</v>
      </c>
      <c r="Q21" s="366">
        <v>4343.4236936132202</v>
      </c>
      <c r="R21" s="366">
        <v>3881.2167753461372</v>
      </c>
      <c r="S21" s="366">
        <v>5310.7334881643592</v>
      </c>
      <c r="T21" s="367">
        <v>5506.1536891469405</v>
      </c>
      <c r="U21" s="367">
        <v>13055.457305940154</v>
      </c>
      <c r="V21" s="368">
        <v>22058.812697632871</v>
      </c>
      <c r="W21" s="355"/>
      <c r="X21" s="369">
        <v>0.45</v>
      </c>
      <c r="Y21" s="336">
        <v>19753.52925413131</v>
      </c>
      <c r="Z21" s="355">
        <v>0.45</v>
      </c>
      <c r="AA21" s="336">
        <v>15553.290129522107</v>
      </c>
      <c r="AB21" s="355">
        <v>0.45</v>
      </c>
      <c r="AC21" s="336">
        <v>14273.3032603841</v>
      </c>
      <c r="AD21" s="355">
        <v>0.45</v>
      </c>
      <c r="AE21" s="370">
        <v>18108.03555158553</v>
      </c>
      <c r="AF21" s="371">
        <v>0.45</v>
      </c>
      <c r="AG21" s="336">
        <v>8838.2309066547568</v>
      </c>
      <c r="AH21" s="335">
        <v>0.45</v>
      </c>
      <c r="AI21" s="370">
        <v>12833.139794551138</v>
      </c>
    </row>
    <row r="22" spans="1:35" ht="13.5" x14ac:dyDescent="0.25">
      <c r="A22" s="362">
        <v>4</v>
      </c>
      <c r="B22" s="363">
        <v>0.65547595080681953</v>
      </c>
      <c r="C22" s="364">
        <v>5853.8036697190473</v>
      </c>
      <c r="D22" s="365">
        <v>12243.935926829683</v>
      </c>
      <c r="E22" s="365">
        <v>9462.0015284908732</v>
      </c>
      <c r="F22" s="365">
        <v>8764.2347975279026</v>
      </c>
      <c r="G22" s="365">
        <v>10700.510527057462</v>
      </c>
      <c r="H22" s="365">
        <v>10570.029302354535</v>
      </c>
      <c r="I22" s="365">
        <v>9631.6387729826292</v>
      </c>
      <c r="J22" s="365">
        <v>8197.9529167759192</v>
      </c>
      <c r="K22" s="365">
        <v>6249.4633953071434</v>
      </c>
      <c r="L22" s="365">
        <v>4426.450004766898</v>
      </c>
      <c r="M22" s="365">
        <v>7207.1465596168018</v>
      </c>
      <c r="N22" s="365">
        <v>7936.000533283277</v>
      </c>
      <c r="O22" s="365">
        <v>6128.8529019394982</v>
      </c>
      <c r="P22" s="365">
        <v>5972.6930999548986</v>
      </c>
      <c r="Q22" s="366">
        <v>9212.370542654573</v>
      </c>
      <c r="R22" s="366">
        <v>8272.2770401871894</v>
      </c>
      <c r="S22" s="366">
        <v>10259.603867919277</v>
      </c>
      <c r="T22" s="367">
        <v>10973.25123996836</v>
      </c>
      <c r="U22" s="367">
        <v>23701.930387329397</v>
      </c>
      <c r="V22" s="368">
        <v>39565.809690297116</v>
      </c>
      <c r="W22" s="355"/>
      <c r="X22" s="369">
        <v>0.45</v>
      </c>
      <c r="Y22" s="336">
        <v>24193.039612093082</v>
      </c>
      <c r="Z22" s="355">
        <v>0.45</v>
      </c>
      <c r="AA22" s="336">
        <v>13820.834174056552</v>
      </c>
      <c r="AB22" s="355">
        <v>0.45</v>
      </c>
      <c r="AC22" s="336">
        <v>13642.08811401087</v>
      </c>
      <c r="AD22" s="355">
        <v>0.45</v>
      </c>
      <c r="AE22" s="370">
        <v>20071.354781176269</v>
      </c>
      <c r="AF22" s="371">
        <v>0.45</v>
      </c>
      <c r="AG22" s="336">
        <v>10297.681703674245</v>
      </c>
      <c r="AH22" s="335">
        <v>0.45</v>
      </c>
      <c r="AI22" s="370">
        <v>12965.098297526449</v>
      </c>
    </row>
    <row r="23" spans="1:35" ht="13.5" x14ac:dyDescent="0.25">
      <c r="A23" s="362">
        <v>5</v>
      </c>
      <c r="B23" s="363">
        <v>0.65547595080681953</v>
      </c>
      <c r="C23" s="364">
        <v>4496.1626487431877</v>
      </c>
      <c r="D23" s="365">
        <v>6291.9118413761189</v>
      </c>
      <c r="E23" s="365">
        <v>6320.110416507805</v>
      </c>
      <c r="F23" s="365">
        <v>6393.9347803978717</v>
      </c>
      <c r="G23" s="365">
        <v>7816.8929085682485</v>
      </c>
      <c r="H23" s="365">
        <v>7748.3429021997472</v>
      </c>
      <c r="I23" s="365">
        <v>7530.6133399438677</v>
      </c>
      <c r="J23" s="365">
        <v>6390.390670786107</v>
      </c>
      <c r="K23" s="365">
        <v>4824.8448118316137</v>
      </c>
      <c r="L23" s="365">
        <v>3244.2638629080789</v>
      </c>
      <c r="M23" s="365">
        <v>4895.2503519202337</v>
      </c>
      <c r="N23" s="365">
        <v>4960.0069068338835</v>
      </c>
      <c r="O23" s="365">
        <v>4177.6524235050902</v>
      </c>
      <c r="P23" s="365">
        <v>4084.4760830728005</v>
      </c>
      <c r="Q23" s="366">
        <v>6052.7131531933901</v>
      </c>
      <c r="R23" s="366">
        <v>5408.6116123269321</v>
      </c>
      <c r="S23" s="366">
        <v>7400.6932559178204</v>
      </c>
      <c r="T23" s="367">
        <v>7673.01815542653</v>
      </c>
      <c r="U23" s="367">
        <v>18193.237347029924</v>
      </c>
      <c r="V23" s="368">
        <v>30739.728651183563</v>
      </c>
      <c r="W23" s="355"/>
      <c r="X23" s="369">
        <v>0.45</v>
      </c>
      <c r="Y23" s="336">
        <v>27527.235372934345</v>
      </c>
      <c r="Z23" s="355">
        <v>0.45</v>
      </c>
      <c r="AA23" s="336">
        <v>21674.054935238946</v>
      </c>
      <c r="AB23" s="355">
        <v>0.45</v>
      </c>
      <c r="AC23" s="336">
        <v>19890.348369807951</v>
      </c>
      <c r="AD23" s="355">
        <v>0.45</v>
      </c>
      <c r="AE23" s="370">
        <v>25234.182224207234</v>
      </c>
      <c r="AF23" s="371">
        <v>0.45</v>
      </c>
      <c r="AG23" s="336">
        <v>12316.384546672622</v>
      </c>
      <c r="AH23" s="335">
        <v>0.45</v>
      </c>
      <c r="AI23" s="370">
        <v>17883.430102724429</v>
      </c>
    </row>
    <row r="24" spans="1:35" ht="13.5" x14ac:dyDescent="0.25">
      <c r="A24" s="362" t="s">
        <v>1533</v>
      </c>
      <c r="B24" s="363">
        <v>5.6150720891517505</v>
      </c>
      <c r="C24" s="364">
        <v>50661</v>
      </c>
      <c r="D24" s="365">
        <v>98176</v>
      </c>
      <c r="E24" s="365">
        <v>156799</v>
      </c>
      <c r="F24" s="365">
        <v>191457</v>
      </c>
      <c r="G24" s="365">
        <v>72426.738703863011</v>
      </c>
      <c r="H24" s="365">
        <v>74398.148146879495</v>
      </c>
      <c r="I24" s="365">
        <v>33022.000000000007</v>
      </c>
      <c r="J24" s="365">
        <v>12618.85787691979</v>
      </c>
      <c r="K24" s="365">
        <v>43092</v>
      </c>
      <c r="L24" s="365">
        <v>31941.126597234379</v>
      </c>
      <c r="M24" s="365">
        <v>14933.000000000002</v>
      </c>
      <c r="N24" s="365">
        <v>32824</v>
      </c>
      <c r="O24" s="365">
        <v>44964.599096045196</v>
      </c>
      <c r="P24" s="365">
        <v>15357.999999999998</v>
      </c>
      <c r="Q24" s="366">
        <v>23433.605502461629</v>
      </c>
      <c r="R24" s="366">
        <v>24593.999999999996</v>
      </c>
      <c r="S24" s="366">
        <v>23990</v>
      </c>
      <c r="T24" s="367">
        <v>53334.793229530289</v>
      </c>
      <c r="U24" s="367">
        <v>69278.441056346666</v>
      </c>
      <c r="V24" s="368">
        <v>39002</v>
      </c>
      <c r="W24" s="355"/>
      <c r="X24" s="369">
        <v>0.03</v>
      </c>
      <c r="Y24" s="336">
        <v>44377</v>
      </c>
      <c r="Z24" s="355">
        <v>0.03</v>
      </c>
      <c r="AA24" s="336">
        <v>38286</v>
      </c>
      <c r="AB24" s="355">
        <v>0.03</v>
      </c>
      <c r="AC24" s="336">
        <v>20904.099999999999</v>
      </c>
      <c r="AD24" s="355">
        <v>0.03</v>
      </c>
      <c r="AE24" s="370">
        <v>27731.999999999996</v>
      </c>
      <c r="AF24" s="371">
        <v>0.03</v>
      </c>
      <c r="AG24" s="336">
        <v>50262</v>
      </c>
      <c r="AH24" s="335">
        <v>0.03</v>
      </c>
      <c r="AI24" s="370">
        <v>40985</v>
      </c>
    </row>
    <row r="25" spans="1:35" ht="13.5" x14ac:dyDescent="0.25">
      <c r="A25" s="362">
        <v>3</v>
      </c>
      <c r="B25" s="363">
        <v>0.62285414778596071</v>
      </c>
      <c r="C25" s="364">
        <v>31137</v>
      </c>
      <c r="D25" s="365">
        <v>36866</v>
      </c>
      <c r="E25" s="365">
        <v>65915</v>
      </c>
      <c r="F25" s="365">
        <v>98298</v>
      </c>
      <c r="G25" s="365">
        <v>115873.81396241141</v>
      </c>
      <c r="H25" s="365">
        <v>41481.283394262413</v>
      </c>
      <c r="I25" s="365">
        <v>40170.523479776319</v>
      </c>
      <c r="J25" s="365">
        <v>13398.648545132999</v>
      </c>
      <c r="K25" s="365">
        <v>15814.050410309617</v>
      </c>
      <c r="L25" s="365">
        <v>23946.700432716003</v>
      </c>
      <c r="M25" s="365">
        <v>18248.033948920369</v>
      </c>
      <c r="N25" s="365">
        <v>16069.50126388542</v>
      </c>
      <c r="O25" s="365">
        <v>32218.950159865239</v>
      </c>
      <c r="P25" s="365">
        <v>76495.156877581801</v>
      </c>
      <c r="Q25" s="366">
        <v>26831.743165646185</v>
      </c>
      <c r="R25" s="366">
        <v>52209.950575949173</v>
      </c>
      <c r="S25" s="366">
        <v>35442.072445657606</v>
      </c>
      <c r="T25" s="367">
        <v>24375.6865010732</v>
      </c>
      <c r="U25" s="367">
        <v>107565.82029965802</v>
      </c>
      <c r="V25" s="368">
        <v>90775.345493490851</v>
      </c>
      <c r="W25" s="355"/>
      <c r="X25" s="369">
        <v>0.03</v>
      </c>
      <c r="Y25" s="336">
        <v>56835.965284375772</v>
      </c>
      <c r="Z25" s="355">
        <v>0.03</v>
      </c>
      <c r="AA25" s="336">
        <v>127608.46173230994</v>
      </c>
      <c r="AB25" s="355">
        <v>0.03</v>
      </c>
      <c r="AC25" s="336">
        <v>76883.671709916496</v>
      </c>
      <c r="AD25" s="355">
        <v>0.03</v>
      </c>
      <c r="AE25" s="370">
        <v>54473.854579745923</v>
      </c>
      <c r="AF25" s="371">
        <v>0.03</v>
      </c>
      <c r="AG25" s="336">
        <v>40449</v>
      </c>
      <c r="AH25" s="335">
        <v>0.03</v>
      </c>
      <c r="AI25" s="370">
        <v>126684</v>
      </c>
    </row>
    <row r="26" spans="1:35" ht="13.5" x14ac:dyDescent="0.25">
      <c r="A26" s="362">
        <v>4</v>
      </c>
      <c r="B26" s="363">
        <v>0.39576914844756267</v>
      </c>
      <c r="C26" s="364">
        <v>57848</v>
      </c>
      <c r="D26" s="365">
        <v>83086</v>
      </c>
      <c r="E26" s="365">
        <v>82749</v>
      </c>
      <c r="F26" s="365">
        <v>158500</v>
      </c>
      <c r="G26" s="365">
        <v>254990.92801505601</v>
      </c>
      <c r="H26" s="365">
        <v>250991.29283702368</v>
      </c>
      <c r="I26" s="365">
        <v>99355.535046663645</v>
      </c>
      <c r="J26" s="365">
        <v>96818.23156105855</v>
      </c>
      <c r="K26" s="365">
        <v>38823.921198303789</v>
      </c>
      <c r="L26" s="365">
        <v>55153.463364333009</v>
      </c>
      <c r="M26" s="365">
        <v>77783.928049032533</v>
      </c>
      <c r="N26" s="365">
        <v>82918.016886966361</v>
      </c>
      <c r="O26" s="365">
        <v>29238.307157573556</v>
      </c>
      <c r="P26" s="365">
        <v>97587.983190745857</v>
      </c>
      <c r="Q26" s="366">
        <v>154352.18589082471</v>
      </c>
      <c r="R26" s="366">
        <v>37764.817335144311</v>
      </c>
      <c r="S26" s="366">
        <v>153348.06212298744</v>
      </c>
      <c r="T26" s="367">
        <v>76050.635146632994</v>
      </c>
      <c r="U26" s="367">
        <v>150009.56482159186</v>
      </c>
      <c r="V26" s="368">
        <v>233569.81488036024</v>
      </c>
      <c r="W26" s="355"/>
      <c r="X26" s="369">
        <v>0.03</v>
      </c>
      <c r="Y26" s="336">
        <v>311890.47330218833</v>
      </c>
      <c r="Z26" s="355">
        <v>0.03</v>
      </c>
      <c r="AA26" s="336">
        <v>130517.16081267514</v>
      </c>
      <c r="AB26" s="355">
        <v>0.03</v>
      </c>
      <c r="AC26" s="336">
        <v>208337.14677133082</v>
      </c>
      <c r="AD26" s="355">
        <v>0.03</v>
      </c>
      <c r="AE26" s="370">
        <v>129441.4781750035</v>
      </c>
      <c r="AF26" s="371">
        <v>0.03</v>
      </c>
      <c r="AG26" s="336">
        <v>75293</v>
      </c>
      <c r="AH26" s="335">
        <v>0.03</v>
      </c>
      <c r="AI26" s="370">
        <v>94292</v>
      </c>
    </row>
    <row r="27" spans="1:35" ht="13.5" x14ac:dyDescent="0.25">
      <c r="A27" s="362">
        <v>5</v>
      </c>
      <c r="B27" s="363">
        <v>0.67447467221245805</v>
      </c>
      <c r="C27" s="364">
        <v>11504.999999999998</v>
      </c>
      <c r="D27" s="365">
        <v>23235</v>
      </c>
      <c r="E27" s="365">
        <v>53446</v>
      </c>
      <c r="F27" s="365">
        <v>42074.999999999993</v>
      </c>
      <c r="G27" s="365">
        <v>106790.77883971439</v>
      </c>
      <c r="H27" s="365">
        <v>125399.48714762024</v>
      </c>
      <c r="I27" s="365">
        <v>214894.12779801324</v>
      </c>
      <c r="J27" s="365">
        <v>102346.58810954899</v>
      </c>
      <c r="K27" s="365">
        <v>84033.894080253536</v>
      </c>
      <c r="L27" s="365">
        <v>33021.628970519749</v>
      </c>
      <c r="M27" s="365">
        <v>34315.164454555932</v>
      </c>
      <c r="N27" s="365">
        <v>67563.610824669959</v>
      </c>
      <c r="O27" s="365">
        <v>79121.696761744053</v>
      </c>
      <c r="P27" s="365">
        <v>28770.113537542991</v>
      </c>
      <c r="Q27" s="366">
        <v>39482.733206187266</v>
      </c>
      <c r="R27" s="366">
        <v>88927.964453989684</v>
      </c>
      <c r="S27" s="366">
        <v>27886.718455850882</v>
      </c>
      <c r="T27" s="367">
        <v>93360.511823464767</v>
      </c>
      <c r="U27" s="367">
        <v>51295.482070801721</v>
      </c>
      <c r="V27" s="368">
        <v>63400.201585806164</v>
      </c>
      <c r="W27" s="355"/>
      <c r="X27" s="369">
        <v>0.03</v>
      </c>
      <c r="Y27" s="336">
        <v>155469.56141343579</v>
      </c>
      <c r="Z27" s="355">
        <v>0.03</v>
      </c>
      <c r="AA27" s="336">
        <v>227174.37745501482</v>
      </c>
      <c r="AB27" s="355">
        <v>0.03</v>
      </c>
      <c r="AC27" s="336">
        <v>93651.181518752681</v>
      </c>
      <c r="AD27" s="355">
        <v>0.03</v>
      </c>
      <c r="AE27" s="370">
        <v>126942.66724525056</v>
      </c>
      <c r="AF27" s="371">
        <v>0.03</v>
      </c>
      <c r="AG27" s="336">
        <v>45879</v>
      </c>
      <c r="AH27" s="335">
        <v>0.03</v>
      </c>
      <c r="AI27" s="370">
        <v>52617</v>
      </c>
    </row>
    <row r="28" spans="1:35" ht="13.5" x14ac:dyDescent="0.25">
      <c r="A28" s="362" t="s">
        <v>1534</v>
      </c>
      <c r="B28" s="363">
        <v>0</v>
      </c>
      <c r="C28" s="364">
        <v>0</v>
      </c>
      <c r="D28" s="365">
        <v>0</v>
      </c>
      <c r="E28" s="365">
        <v>0</v>
      </c>
      <c r="F28" s="365">
        <v>0</v>
      </c>
      <c r="G28" s="365">
        <v>0</v>
      </c>
      <c r="H28" s="365">
        <v>0</v>
      </c>
      <c r="I28" s="365">
        <v>0</v>
      </c>
      <c r="J28" s="365">
        <v>0</v>
      </c>
      <c r="K28" s="365">
        <v>0</v>
      </c>
      <c r="L28" s="365">
        <v>0</v>
      </c>
      <c r="M28" s="365">
        <v>0</v>
      </c>
      <c r="N28" s="365">
        <v>0</v>
      </c>
      <c r="O28" s="365">
        <v>0</v>
      </c>
      <c r="P28" s="365">
        <v>0</v>
      </c>
      <c r="Q28" s="366">
        <v>0</v>
      </c>
      <c r="R28" s="366">
        <v>0</v>
      </c>
      <c r="S28" s="366">
        <v>0</v>
      </c>
      <c r="T28" s="367">
        <v>0</v>
      </c>
      <c r="U28" s="367">
        <v>0</v>
      </c>
      <c r="V28" s="368">
        <v>0</v>
      </c>
      <c r="W28" s="355"/>
      <c r="X28" s="369">
        <v>0.95</v>
      </c>
      <c r="Y28" s="336">
        <v>0</v>
      </c>
      <c r="Z28" s="355">
        <v>0.95</v>
      </c>
      <c r="AA28" s="336">
        <v>0</v>
      </c>
      <c r="AB28" s="355">
        <v>0.95</v>
      </c>
      <c r="AC28" s="336">
        <v>0</v>
      </c>
      <c r="AD28" s="355">
        <v>0.95</v>
      </c>
      <c r="AE28" s="370">
        <v>0</v>
      </c>
      <c r="AF28" s="371">
        <v>0.95</v>
      </c>
      <c r="AG28" s="336">
        <v>0</v>
      </c>
      <c r="AH28" s="335">
        <v>0.95</v>
      </c>
      <c r="AI28" s="370">
        <v>0</v>
      </c>
    </row>
    <row r="29" spans="1:35" ht="13.5" x14ac:dyDescent="0.25">
      <c r="A29" s="362">
        <v>3</v>
      </c>
      <c r="B29" s="363">
        <v>1.0786591437105875</v>
      </c>
      <c r="C29" s="364">
        <v>5858</v>
      </c>
      <c r="D29" s="365">
        <v>1729</v>
      </c>
      <c r="E29" s="365">
        <v>973</v>
      </c>
      <c r="F29" s="365">
        <v>5237</v>
      </c>
      <c r="G29" s="365">
        <v>3332</v>
      </c>
      <c r="H29" s="365">
        <v>996</v>
      </c>
      <c r="I29" s="365">
        <v>1411</v>
      </c>
      <c r="J29" s="365">
        <v>2439</v>
      </c>
      <c r="K29" s="365">
        <v>3406</v>
      </c>
      <c r="L29" s="365">
        <v>2263</v>
      </c>
      <c r="M29" s="365">
        <v>661</v>
      </c>
      <c r="N29" s="365">
        <v>269</v>
      </c>
      <c r="O29" s="365">
        <v>272</v>
      </c>
      <c r="P29" s="365">
        <v>246</v>
      </c>
      <c r="Q29" s="366">
        <v>216</v>
      </c>
      <c r="R29" s="366">
        <v>443</v>
      </c>
      <c r="S29" s="366">
        <v>566</v>
      </c>
      <c r="T29" s="367">
        <v>417</v>
      </c>
      <c r="U29" s="367">
        <v>1157</v>
      </c>
      <c r="V29" s="368">
        <v>1146</v>
      </c>
      <c r="W29" s="355"/>
      <c r="X29" s="369">
        <v>0.95</v>
      </c>
      <c r="Y29" s="336">
        <v>2456</v>
      </c>
      <c r="Z29" s="355">
        <v>0.95</v>
      </c>
      <c r="AA29" s="336">
        <v>1534</v>
      </c>
      <c r="AB29" s="355">
        <v>0.95</v>
      </c>
      <c r="AC29" s="336">
        <v>1361</v>
      </c>
      <c r="AD29" s="355">
        <v>0.95</v>
      </c>
      <c r="AE29" s="370">
        <v>686</v>
      </c>
      <c r="AF29" s="371">
        <v>0.95</v>
      </c>
      <c r="AG29" s="336">
        <v>1067</v>
      </c>
      <c r="AH29" s="335">
        <v>0.95</v>
      </c>
      <c r="AI29" s="370">
        <v>759</v>
      </c>
    </row>
    <row r="30" spans="1:35" ht="13.5" x14ac:dyDescent="0.25">
      <c r="A30" s="362">
        <v>4</v>
      </c>
      <c r="B30" s="363">
        <v>0.82666293497527754</v>
      </c>
      <c r="C30" s="364">
        <v>23357</v>
      </c>
      <c r="D30" s="365">
        <v>23846</v>
      </c>
      <c r="E30" s="365">
        <v>11313</v>
      </c>
      <c r="F30" s="365">
        <v>13279</v>
      </c>
      <c r="G30" s="365">
        <v>28791</v>
      </c>
      <c r="H30" s="365">
        <v>13749</v>
      </c>
      <c r="I30" s="365">
        <v>9961</v>
      </c>
      <c r="J30" s="365">
        <v>10162</v>
      </c>
      <c r="K30" s="365">
        <v>12060</v>
      </c>
      <c r="L30" s="365">
        <v>14448</v>
      </c>
      <c r="M30" s="365">
        <v>10757</v>
      </c>
      <c r="N30" s="365">
        <v>3206</v>
      </c>
      <c r="O30" s="365">
        <v>1813</v>
      </c>
      <c r="P30" s="365">
        <v>3114</v>
      </c>
      <c r="Q30" s="366">
        <v>2162</v>
      </c>
      <c r="R30" s="366">
        <v>1416</v>
      </c>
      <c r="S30" s="366">
        <v>2365</v>
      </c>
      <c r="T30" s="367">
        <v>4164</v>
      </c>
      <c r="U30" s="367">
        <v>2771</v>
      </c>
      <c r="V30" s="368">
        <v>9270</v>
      </c>
      <c r="W30" s="355"/>
      <c r="X30" s="369">
        <v>0.95</v>
      </c>
      <c r="Y30" s="336">
        <v>12219</v>
      </c>
      <c r="Z30" s="355">
        <v>0.95</v>
      </c>
      <c r="AA30" s="336">
        <v>14257</v>
      </c>
      <c r="AB30" s="355">
        <v>0.95</v>
      </c>
      <c r="AC30" s="336">
        <v>8232</v>
      </c>
      <c r="AD30" s="355">
        <v>0.95</v>
      </c>
      <c r="AE30" s="370">
        <v>12271</v>
      </c>
      <c r="AF30" s="371">
        <v>0.95</v>
      </c>
      <c r="AG30" s="336">
        <v>4704</v>
      </c>
      <c r="AH30" s="335">
        <v>0.95</v>
      </c>
      <c r="AI30" s="370">
        <v>3248</v>
      </c>
    </row>
    <row r="31" spans="1:35" ht="13.5" x14ac:dyDescent="0.25">
      <c r="A31" s="362">
        <v>5</v>
      </c>
      <c r="B31" s="363">
        <v>1.5969721298314026</v>
      </c>
      <c r="C31" s="364">
        <v>6519</v>
      </c>
      <c r="D31" s="365">
        <v>5669</v>
      </c>
      <c r="E31" s="365">
        <v>3052</v>
      </c>
      <c r="F31" s="365">
        <v>3382</v>
      </c>
      <c r="G31" s="365">
        <v>8160</v>
      </c>
      <c r="H31" s="365">
        <v>11143</v>
      </c>
      <c r="I31" s="365">
        <v>12368</v>
      </c>
      <c r="J31" s="365">
        <v>8679</v>
      </c>
      <c r="K31" s="365">
        <v>7832</v>
      </c>
      <c r="L31" s="365">
        <v>4360</v>
      </c>
      <c r="M31" s="365">
        <v>9770</v>
      </c>
      <c r="N31" s="365">
        <v>4276</v>
      </c>
      <c r="O31" s="365">
        <v>4712</v>
      </c>
      <c r="P31" s="365">
        <v>1030</v>
      </c>
      <c r="Q31" s="366">
        <v>2416</v>
      </c>
      <c r="R31" s="366">
        <v>1657</v>
      </c>
      <c r="S31" s="366">
        <v>2434</v>
      </c>
      <c r="T31" s="367">
        <v>1968</v>
      </c>
      <c r="U31" s="367">
        <v>4411</v>
      </c>
      <c r="V31" s="368">
        <v>2155</v>
      </c>
      <c r="W31" s="355"/>
      <c r="X31" s="369">
        <v>0.95</v>
      </c>
      <c r="Y31" s="336">
        <v>12930</v>
      </c>
      <c r="Z31" s="355">
        <v>0.95</v>
      </c>
      <c r="AA31" s="336">
        <v>14922</v>
      </c>
      <c r="AB31" s="355">
        <v>0.95</v>
      </c>
      <c r="AC31" s="336">
        <v>7999</v>
      </c>
      <c r="AD31" s="355">
        <v>0.95</v>
      </c>
      <c r="AE31" s="370">
        <v>7567</v>
      </c>
      <c r="AF31" s="371">
        <v>0.95</v>
      </c>
      <c r="AG31" s="336">
        <v>14893</v>
      </c>
      <c r="AH31" s="335">
        <v>0.95</v>
      </c>
      <c r="AI31" s="370">
        <v>3493</v>
      </c>
    </row>
    <row r="32" spans="1:35" ht="13.5" x14ac:dyDescent="0.25">
      <c r="A32" s="362" t="s">
        <v>1535</v>
      </c>
      <c r="B32" s="363">
        <v>0</v>
      </c>
      <c r="C32" s="364">
        <v>0</v>
      </c>
      <c r="D32" s="365">
        <v>0</v>
      </c>
      <c r="E32" s="365">
        <v>0</v>
      </c>
      <c r="F32" s="365">
        <v>0</v>
      </c>
      <c r="G32" s="365">
        <v>0</v>
      </c>
      <c r="H32" s="365">
        <v>0</v>
      </c>
      <c r="I32" s="365">
        <v>0</v>
      </c>
      <c r="J32" s="365">
        <v>0</v>
      </c>
      <c r="K32" s="365">
        <v>0</v>
      </c>
      <c r="L32" s="365">
        <v>0</v>
      </c>
      <c r="M32" s="365">
        <v>0</v>
      </c>
      <c r="N32" s="365">
        <v>0</v>
      </c>
      <c r="O32" s="365">
        <v>0</v>
      </c>
      <c r="P32" s="365">
        <v>0</v>
      </c>
      <c r="Q32" s="366">
        <v>0</v>
      </c>
      <c r="R32" s="366">
        <v>0</v>
      </c>
      <c r="S32" s="366">
        <v>0</v>
      </c>
      <c r="T32" s="367">
        <v>0</v>
      </c>
      <c r="U32" s="367">
        <v>0</v>
      </c>
      <c r="V32" s="368">
        <v>0</v>
      </c>
      <c r="W32" s="355"/>
      <c r="X32" s="369">
        <v>0.6</v>
      </c>
      <c r="Y32" s="336">
        <v>0</v>
      </c>
      <c r="Z32" s="355">
        <v>0.6</v>
      </c>
      <c r="AA32" s="336">
        <v>0</v>
      </c>
      <c r="AB32" s="355">
        <v>0.6</v>
      </c>
      <c r="AC32" s="336">
        <v>0</v>
      </c>
      <c r="AD32" s="355">
        <v>0.6</v>
      </c>
      <c r="AE32" s="370">
        <v>0</v>
      </c>
      <c r="AF32" s="371">
        <v>0.6</v>
      </c>
      <c r="AG32" s="336">
        <v>0</v>
      </c>
      <c r="AH32" s="335">
        <v>0.6</v>
      </c>
      <c r="AI32" s="370">
        <v>0</v>
      </c>
    </row>
    <row r="33" spans="1:35" ht="13.5" x14ac:dyDescent="0.25">
      <c r="A33" s="362">
        <v>3</v>
      </c>
      <c r="B33" s="363">
        <v>3.8167938931297711</v>
      </c>
      <c r="C33" s="364">
        <v>2900</v>
      </c>
      <c r="D33" s="365">
        <v>1600</v>
      </c>
      <c r="E33" s="365">
        <v>2100</v>
      </c>
      <c r="F33" s="365">
        <v>3100</v>
      </c>
      <c r="G33" s="365">
        <v>2700</v>
      </c>
      <c r="H33" s="365">
        <v>2100</v>
      </c>
      <c r="I33" s="365">
        <v>4300</v>
      </c>
      <c r="J33" s="365">
        <v>2700</v>
      </c>
      <c r="K33" s="365">
        <v>4400</v>
      </c>
      <c r="L33" s="365">
        <v>2800</v>
      </c>
      <c r="M33" s="365">
        <v>3200</v>
      </c>
      <c r="N33" s="365">
        <v>800</v>
      </c>
      <c r="O33" s="365">
        <v>1700</v>
      </c>
      <c r="P33" s="365">
        <v>1400</v>
      </c>
      <c r="Q33" s="366">
        <v>764</v>
      </c>
      <c r="R33" s="366">
        <v>1642</v>
      </c>
      <c r="S33" s="366">
        <v>1618</v>
      </c>
      <c r="T33" s="367">
        <v>1700</v>
      </c>
      <c r="U33" s="367">
        <v>703.93816709606187</v>
      </c>
      <c r="V33" s="368">
        <v>1066.865192224044</v>
      </c>
      <c r="W33" s="355"/>
      <c r="X33" s="369">
        <v>0.6</v>
      </c>
      <c r="Y33" s="336">
        <v>1109.8203232174526</v>
      </c>
      <c r="Z33" s="355">
        <v>0.6</v>
      </c>
      <c r="AA33" s="336">
        <v>1260</v>
      </c>
      <c r="AB33" s="355">
        <v>0.6</v>
      </c>
      <c r="AC33" s="336">
        <v>534.74754910161607</v>
      </c>
      <c r="AD33" s="355">
        <v>0.6</v>
      </c>
      <c r="AE33" s="370">
        <v>523.35128985846688</v>
      </c>
      <c r="AF33" s="371">
        <v>0.6</v>
      </c>
      <c r="AG33" s="336">
        <v>349.77749523204074</v>
      </c>
      <c r="AH33" s="335">
        <v>0.6</v>
      </c>
      <c r="AI33" s="370">
        <v>236.69153812694483</v>
      </c>
    </row>
    <row r="34" spans="1:35" ht="13.5" x14ac:dyDescent="0.25">
      <c r="A34" s="362">
        <v>4</v>
      </c>
      <c r="B34" s="363">
        <v>1.2479946149099681</v>
      </c>
      <c r="C34" s="364">
        <v>35145</v>
      </c>
      <c r="D34" s="365">
        <v>44823</v>
      </c>
      <c r="E34" s="365">
        <v>36367</v>
      </c>
      <c r="F34" s="365">
        <v>46943</v>
      </c>
      <c r="G34" s="365">
        <v>59373</v>
      </c>
      <c r="H34" s="365">
        <v>65609</v>
      </c>
      <c r="I34" s="365">
        <v>42818</v>
      </c>
      <c r="J34" s="365">
        <v>65156</v>
      </c>
      <c r="K34" s="365">
        <v>38765</v>
      </c>
      <c r="L34" s="365">
        <v>22079</v>
      </c>
      <c r="M34" s="365">
        <v>25210</v>
      </c>
      <c r="N34" s="365">
        <v>25923</v>
      </c>
      <c r="O34" s="365">
        <v>16964</v>
      </c>
      <c r="P34" s="365">
        <v>15873</v>
      </c>
      <c r="Q34" s="366">
        <v>21455</v>
      </c>
      <c r="R34" s="366">
        <v>20401</v>
      </c>
      <c r="S34" s="366">
        <v>27794</v>
      </c>
      <c r="T34" s="367">
        <v>31888</v>
      </c>
      <c r="U34" s="367">
        <v>43422</v>
      </c>
      <c r="V34" s="368">
        <v>93442</v>
      </c>
      <c r="W34" s="355"/>
      <c r="X34" s="369">
        <v>0.6</v>
      </c>
      <c r="Y34" s="336">
        <v>47020</v>
      </c>
      <c r="Z34" s="355">
        <v>0.6</v>
      </c>
      <c r="AA34" s="336">
        <v>67935</v>
      </c>
      <c r="AB34" s="355">
        <v>0.6</v>
      </c>
      <c r="AC34" s="336">
        <v>20300</v>
      </c>
      <c r="AD34" s="355">
        <v>0.6</v>
      </c>
      <c r="AE34" s="370">
        <v>26077</v>
      </c>
      <c r="AF34" s="371">
        <v>0.6</v>
      </c>
      <c r="AG34" s="336">
        <v>23545</v>
      </c>
      <c r="AH34" s="335">
        <v>0.6</v>
      </c>
      <c r="AI34" s="370">
        <v>32997</v>
      </c>
    </row>
    <row r="35" spans="1:35" ht="13.5" x14ac:dyDescent="0.25">
      <c r="A35" s="362">
        <v>5</v>
      </c>
      <c r="B35" s="363">
        <v>1.3808696389218511</v>
      </c>
      <c r="C35" s="364">
        <v>26075</v>
      </c>
      <c r="D35" s="365">
        <v>40813</v>
      </c>
      <c r="E35" s="365">
        <v>31975</v>
      </c>
      <c r="F35" s="365">
        <v>24643</v>
      </c>
      <c r="G35" s="365">
        <v>35480</v>
      </c>
      <c r="H35" s="365">
        <v>53410</v>
      </c>
      <c r="I35" s="365">
        <v>69731</v>
      </c>
      <c r="J35" s="365">
        <v>66183</v>
      </c>
      <c r="K35" s="365">
        <v>70689</v>
      </c>
      <c r="L35" s="365">
        <v>60745</v>
      </c>
      <c r="M35" s="365">
        <v>43108</v>
      </c>
      <c r="N35" s="365">
        <v>26681</v>
      </c>
      <c r="O35" s="365">
        <v>26400</v>
      </c>
      <c r="P35" s="365">
        <v>21462</v>
      </c>
      <c r="Q35" s="366">
        <v>18127</v>
      </c>
      <c r="R35" s="366">
        <v>26881</v>
      </c>
      <c r="S35" s="366">
        <v>28007</v>
      </c>
      <c r="T35" s="367">
        <v>25704</v>
      </c>
      <c r="U35" s="367">
        <v>38595</v>
      </c>
      <c r="V35" s="368">
        <v>33758</v>
      </c>
      <c r="W35" s="355"/>
      <c r="X35" s="369">
        <v>0.6</v>
      </c>
      <c r="Y35" s="336">
        <v>82680</v>
      </c>
      <c r="Z35" s="355">
        <v>0.6</v>
      </c>
      <c r="AA35" s="336">
        <v>44766</v>
      </c>
      <c r="AB35" s="355">
        <v>0.6</v>
      </c>
      <c r="AC35" s="336">
        <v>39200</v>
      </c>
      <c r="AD35" s="355">
        <v>0.6</v>
      </c>
      <c r="AE35" s="370">
        <v>26311</v>
      </c>
      <c r="AF35" s="371">
        <v>0.6</v>
      </c>
      <c r="AG35" s="336">
        <v>28397</v>
      </c>
      <c r="AH35" s="335">
        <v>0.6</v>
      </c>
      <c r="AI35" s="370">
        <v>7053</v>
      </c>
    </row>
    <row r="36" spans="1:35" ht="13.5" x14ac:dyDescent="0.25">
      <c r="A36" s="362" t="s">
        <v>1536</v>
      </c>
      <c r="B36" s="363">
        <v>1</v>
      </c>
      <c r="C36" s="364">
        <v>1</v>
      </c>
      <c r="D36" s="365">
        <v>1</v>
      </c>
      <c r="E36" s="365">
        <v>1</v>
      </c>
      <c r="F36" s="365">
        <v>1</v>
      </c>
      <c r="G36" s="365">
        <v>1</v>
      </c>
      <c r="H36" s="365">
        <v>1</v>
      </c>
      <c r="I36" s="365">
        <v>1</v>
      </c>
      <c r="J36" s="365">
        <v>1</v>
      </c>
      <c r="K36" s="365">
        <v>1</v>
      </c>
      <c r="L36" s="365">
        <v>1</v>
      </c>
      <c r="M36" s="365">
        <v>1</v>
      </c>
      <c r="N36" s="365">
        <v>1</v>
      </c>
      <c r="O36" s="365">
        <v>1</v>
      </c>
      <c r="P36" s="365">
        <v>1</v>
      </c>
      <c r="Q36" s="366">
        <v>1</v>
      </c>
      <c r="R36" s="366">
        <v>1</v>
      </c>
      <c r="S36" s="366">
        <v>1</v>
      </c>
      <c r="T36" s="367">
        <v>1</v>
      </c>
      <c r="U36" s="367">
        <v>1</v>
      </c>
      <c r="V36" s="368">
        <v>1</v>
      </c>
      <c r="W36" s="355"/>
      <c r="X36" s="369">
        <v>0.05</v>
      </c>
      <c r="Y36" s="336">
        <v>1</v>
      </c>
      <c r="Z36" s="355">
        <v>0.05</v>
      </c>
      <c r="AA36" s="336">
        <v>1</v>
      </c>
      <c r="AB36" s="355">
        <v>0.05</v>
      </c>
      <c r="AC36" s="336">
        <v>1</v>
      </c>
      <c r="AD36" s="355">
        <v>0.05</v>
      </c>
      <c r="AE36" s="370">
        <v>1</v>
      </c>
      <c r="AF36" s="371">
        <v>0.05</v>
      </c>
      <c r="AG36" s="336">
        <v>1</v>
      </c>
      <c r="AH36" s="335">
        <v>0.05</v>
      </c>
      <c r="AI36" s="370">
        <v>1</v>
      </c>
    </row>
    <row r="37" spans="1:35" ht="13.5" x14ac:dyDescent="0.25">
      <c r="A37" s="362">
        <v>3</v>
      </c>
      <c r="B37" s="363">
        <v>1</v>
      </c>
      <c r="C37" s="364">
        <v>1</v>
      </c>
      <c r="D37" s="365">
        <v>1</v>
      </c>
      <c r="E37" s="365">
        <v>1</v>
      </c>
      <c r="F37" s="365">
        <v>1</v>
      </c>
      <c r="G37" s="365">
        <v>1</v>
      </c>
      <c r="H37" s="365">
        <v>1</v>
      </c>
      <c r="I37" s="365">
        <v>1</v>
      </c>
      <c r="J37" s="365">
        <v>1</v>
      </c>
      <c r="K37" s="365">
        <v>1</v>
      </c>
      <c r="L37" s="365">
        <v>1</v>
      </c>
      <c r="M37" s="365">
        <v>1</v>
      </c>
      <c r="N37" s="365">
        <v>1</v>
      </c>
      <c r="O37" s="365">
        <v>1</v>
      </c>
      <c r="P37" s="365">
        <v>1</v>
      </c>
      <c r="Q37" s="366">
        <v>1</v>
      </c>
      <c r="R37" s="366">
        <v>1</v>
      </c>
      <c r="S37" s="366">
        <v>1</v>
      </c>
      <c r="T37" s="367">
        <v>1</v>
      </c>
      <c r="U37" s="367">
        <v>1</v>
      </c>
      <c r="V37" s="368">
        <v>1</v>
      </c>
      <c r="W37" s="355"/>
      <c r="X37" s="369">
        <v>0.05</v>
      </c>
      <c r="Y37" s="336">
        <v>1</v>
      </c>
      <c r="Z37" s="355">
        <v>0.05</v>
      </c>
      <c r="AA37" s="336">
        <v>1</v>
      </c>
      <c r="AB37" s="355">
        <v>0.05</v>
      </c>
      <c r="AC37" s="336">
        <v>1</v>
      </c>
      <c r="AD37" s="355">
        <v>0.05</v>
      </c>
      <c r="AE37" s="370">
        <v>1</v>
      </c>
      <c r="AF37" s="371">
        <v>0.05</v>
      </c>
      <c r="AG37" s="336">
        <v>1</v>
      </c>
      <c r="AH37" s="335">
        <v>0.05</v>
      </c>
      <c r="AI37" s="370">
        <v>1</v>
      </c>
    </row>
    <row r="38" spans="1:35" ht="13.5" x14ac:dyDescent="0.25">
      <c r="A38" s="362">
        <v>4</v>
      </c>
      <c r="B38" s="363">
        <v>1</v>
      </c>
      <c r="C38" s="364">
        <v>1</v>
      </c>
      <c r="D38" s="365">
        <v>1</v>
      </c>
      <c r="E38" s="365">
        <v>1</v>
      </c>
      <c r="F38" s="365">
        <v>1</v>
      </c>
      <c r="G38" s="365">
        <v>1</v>
      </c>
      <c r="H38" s="365">
        <v>1</v>
      </c>
      <c r="I38" s="365">
        <v>1</v>
      </c>
      <c r="J38" s="365">
        <v>1</v>
      </c>
      <c r="K38" s="365">
        <v>1</v>
      </c>
      <c r="L38" s="365">
        <v>1</v>
      </c>
      <c r="M38" s="365">
        <v>1</v>
      </c>
      <c r="N38" s="365">
        <v>1</v>
      </c>
      <c r="O38" s="365">
        <v>1</v>
      </c>
      <c r="P38" s="365">
        <v>1</v>
      </c>
      <c r="Q38" s="366">
        <v>1</v>
      </c>
      <c r="R38" s="366">
        <v>1</v>
      </c>
      <c r="S38" s="366">
        <v>1</v>
      </c>
      <c r="T38" s="367">
        <v>1</v>
      </c>
      <c r="U38" s="367">
        <v>1</v>
      </c>
      <c r="V38" s="368">
        <v>1</v>
      </c>
      <c r="W38" s="355"/>
      <c r="X38" s="369">
        <v>0.05</v>
      </c>
      <c r="Y38" s="336">
        <v>1</v>
      </c>
      <c r="Z38" s="355">
        <v>0.05</v>
      </c>
      <c r="AA38" s="336">
        <v>1</v>
      </c>
      <c r="AB38" s="355">
        <v>0.05</v>
      </c>
      <c r="AC38" s="336">
        <v>1</v>
      </c>
      <c r="AD38" s="355">
        <v>0.05</v>
      </c>
      <c r="AE38" s="370">
        <v>1</v>
      </c>
      <c r="AF38" s="371">
        <v>0.05</v>
      </c>
      <c r="AG38" s="336">
        <v>1</v>
      </c>
      <c r="AH38" s="335">
        <v>0.05</v>
      </c>
      <c r="AI38" s="370">
        <v>1</v>
      </c>
    </row>
    <row r="39" spans="1:35" ht="13.5" x14ac:dyDescent="0.25">
      <c r="A39" s="362">
        <v>5</v>
      </c>
      <c r="B39" s="363">
        <v>1</v>
      </c>
      <c r="C39" s="364">
        <v>1</v>
      </c>
      <c r="D39" s="365">
        <v>1</v>
      </c>
      <c r="E39" s="365">
        <v>1</v>
      </c>
      <c r="F39" s="365">
        <v>1</v>
      </c>
      <c r="G39" s="365">
        <v>1</v>
      </c>
      <c r="H39" s="365">
        <v>1</v>
      </c>
      <c r="I39" s="365">
        <v>1</v>
      </c>
      <c r="J39" s="365">
        <v>1</v>
      </c>
      <c r="K39" s="365">
        <v>1</v>
      </c>
      <c r="L39" s="365">
        <v>1</v>
      </c>
      <c r="M39" s="365">
        <v>1</v>
      </c>
      <c r="N39" s="365">
        <v>1</v>
      </c>
      <c r="O39" s="365">
        <v>1</v>
      </c>
      <c r="P39" s="365">
        <v>1</v>
      </c>
      <c r="Q39" s="366">
        <v>1</v>
      </c>
      <c r="R39" s="366">
        <v>1</v>
      </c>
      <c r="S39" s="366">
        <v>1</v>
      </c>
      <c r="T39" s="367">
        <v>1</v>
      </c>
      <c r="U39" s="367">
        <v>1</v>
      </c>
      <c r="V39" s="368">
        <v>1</v>
      </c>
      <c r="W39" s="355"/>
      <c r="X39" s="369">
        <v>0.05</v>
      </c>
      <c r="Y39" s="336">
        <v>1</v>
      </c>
      <c r="Z39" s="355">
        <v>0.05</v>
      </c>
      <c r="AA39" s="336">
        <v>1</v>
      </c>
      <c r="AB39" s="355">
        <v>0.05</v>
      </c>
      <c r="AC39" s="336">
        <v>1</v>
      </c>
      <c r="AD39" s="355">
        <v>0.05</v>
      </c>
      <c r="AE39" s="370">
        <v>1</v>
      </c>
      <c r="AF39" s="371">
        <v>0.05</v>
      </c>
      <c r="AG39" s="336">
        <v>1</v>
      </c>
      <c r="AH39" s="335">
        <v>0.05</v>
      </c>
      <c r="AI39" s="370">
        <v>1</v>
      </c>
    </row>
    <row r="40" spans="1:35" ht="13.5" x14ac:dyDescent="0.25">
      <c r="A40" s="362" t="s">
        <v>1537</v>
      </c>
      <c r="B40" s="363">
        <v>0.5212262669820602</v>
      </c>
      <c r="C40" s="364">
        <v>0.50469950388310902</v>
      </c>
      <c r="D40" s="365">
        <v>1.2071654350966068</v>
      </c>
      <c r="E40" s="365">
        <v>1.3099055912582949</v>
      </c>
      <c r="F40" s="365">
        <v>1.3234703062527475</v>
      </c>
      <c r="G40" s="365">
        <v>1</v>
      </c>
      <c r="H40" s="365">
        <v>1</v>
      </c>
      <c r="I40" s="365">
        <v>1</v>
      </c>
      <c r="J40" s="365">
        <v>1</v>
      </c>
      <c r="K40" s="365">
        <v>1</v>
      </c>
      <c r="L40" s="365">
        <v>1</v>
      </c>
      <c r="M40" s="365">
        <v>1</v>
      </c>
      <c r="N40" s="365">
        <v>1</v>
      </c>
      <c r="O40" s="365">
        <v>1</v>
      </c>
      <c r="P40" s="365">
        <v>1</v>
      </c>
      <c r="Q40" s="366">
        <v>1</v>
      </c>
      <c r="R40" s="366">
        <v>1</v>
      </c>
      <c r="S40" s="366">
        <v>1</v>
      </c>
      <c r="T40" s="367">
        <v>1</v>
      </c>
      <c r="U40" s="367">
        <v>1</v>
      </c>
      <c r="V40" s="368">
        <v>1</v>
      </c>
      <c r="W40" s="355"/>
      <c r="X40" s="369">
        <v>0.02</v>
      </c>
      <c r="Y40" s="336">
        <v>1</v>
      </c>
      <c r="Z40" s="355">
        <v>0.02</v>
      </c>
      <c r="AA40" s="336">
        <v>1</v>
      </c>
      <c r="AB40" s="355">
        <v>0.02</v>
      </c>
      <c r="AC40" s="336">
        <v>1</v>
      </c>
      <c r="AD40" s="355">
        <v>0.02</v>
      </c>
      <c r="AE40" s="370">
        <v>1</v>
      </c>
      <c r="AF40" s="371">
        <v>0.02</v>
      </c>
      <c r="AG40" s="336">
        <v>1</v>
      </c>
      <c r="AH40" s="335">
        <v>0.02</v>
      </c>
      <c r="AI40" s="370">
        <v>1</v>
      </c>
    </row>
    <row r="41" spans="1:35" ht="13.5" x14ac:dyDescent="0.25">
      <c r="A41" s="362">
        <v>3</v>
      </c>
      <c r="B41" s="363">
        <v>0.5212262669820602</v>
      </c>
      <c r="C41" s="364">
        <v>6592</v>
      </c>
      <c r="D41" s="365">
        <v>15767</v>
      </c>
      <c r="E41" s="365">
        <v>17109</v>
      </c>
      <c r="F41" s="365">
        <v>15489</v>
      </c>
      <c r="G41" s="365">
        <v>14509</v>
      </c>
      <c r="H41" s="365">
        <v>17939</v>
      </c>
      <c r="I41" s="365">
        <v>17387</v>
      </c>
      <c r="J41" s="365">
        <v>8963</v>
      </c>
      <c r="K41" s="365">
        <v>14002</v>
      </c>
      <c r="L41" s="365">
        <v>9921</v>
      </c>
      <c r="M41" s="365">
        <v>7064</v>
      </c>
      <c r="N41" s="365">
        <v>2557</v>
      </c>
      <c r="O41" s="365">
        <v>27202</v>
      </c>
      <c r="P41" s="365">
        <v>13211</v>
      </c>
      <c r="Q41" s="366">
        <v>7356</v>
      </c>
      <c r="R41" s="366">
        <v>7187</v>
      </c>
      <c r="S41" s="366">
        <v>5567</v>
      </c>
      <c r="T41" s="367">
        <v>17684</v>
      </c>
      <c r="U41" s="367">
        <v>28669</v>
      </c>
      <c r="V41" s="368">
        <v>55680</v>
      </c>
      <c r="W41" s="355"/>
      <c r="X41" s="369">
        <v>0.02</v>
      </c>
      <c r="Y41" s="336">
        <v>18534</v>
      </c>
      <c r="Z41" s="355">
        <v>0.02</v>
      </c>
      <c r="AA41" s="336">
        <v>10002</v>
      </c>
      <c r="AB41" s="355">
        <v>0.02</v>
      </c>
      <c r="AC41" s="336">
        <v>8426</v>
      </c>
      <c r="AD41" s="355">
        <v>0.02</v>
      </c>
      <c r="AE41" s="370">
        <v>3596</v>
      </c>
      <c r="AF41" s="371">
        <v>0.02</v>
      </c>
      <c r="AG41" s="336">
        <v>771</v>
      </c>
      <c r="AH41" s="335">
        <v>0.02</v>
      </c>
      <c r="AI41" s="370">
        <v>3677</v>
      </c>
    </row>
    <row r="42" spans="1:35" ht="13.5" x14ac:dyDescent="0.25">
      <c r="A42" s="362">
        <v>4</v>
      </c>
      <c r="B42" s="363">
        <v>0.5212262669820602</v>
      </c>
      <c r="C42" s="364">
        <v>19139</v>
      </c>
      <c r="D42" s="365">
        <v>45777</v>
      </c>
      <c r="E42" s="365">
        <v>49673</v>
      </c>
      <c r="F42" s="365">
        <v>36977</v>
      </c>
      <c r="G42" s="365">
        <v>38103</v>
      </c>
      <c r="H42" s="365">
        <v>80427</v>
      </c>
      <c r="I42" s="365">
        <v>28353</v>
      </c>
      <c r="J42" s="365">
        <v>32975</v>
      </c>
      <c r="K42" s="365">
        <v>31274</v>
      </c>
      <c r="L42" s="365">
        <v>52454</v>
      </c>
      <c r="M42" s="365">
        <v>13639</v>
      </c>
      <c r="N42" s="365">
        <v>67070</v>
      </c>
      <c r="O42" s="365">
        <v>16802</v>
      </c>
      <c r="P42" s="365">
        <v>77393</v>
      </c>
      <c r="Q42" s="366">
        <v>18961</v>
      </c>
      <c r="R42" s="366">
        <v>34078</v>
      </c>
      <c r="S42" s="366">
        <v>45903</v>
      </c>
      <c r="T42" s="367">
        <v>25920</v>
      </c>
      <c r="U42" s="367">
        <v>80917</v>
      </c>
      <c r="V42" s="368">
        <v>60599</v>
      </c>
      <c r="W42" s="355"/>
      <c r="X42" s="369">
        <v>0.02</v>
      </c>
      <c r="Y42" s="336">
        <v>105432</v>
      </c>
      <c r="Z42" s="355">
        <v>0.02</v>
      </c>
      <c r="AA42" s="336">
        <v>39093</v>
      </c>
      <c r="AB42" s="355">
        <v>0.02</v>
      </c>
      <c r="AC42" s="336">
        <v>53078</v>
      </c>
      <c r="AD42" s="355">
        <v>0.02</v>
      </c>
      <c r="AE42" s="370">
        <v>44693</v>
      </c>
      <c r="AF42" s="371">
        <v>0.02</v>
      </c>
      <c r="AG42" s="336">
        <v>9159</v>
      </c>
      <c r="AH42" s="335">
        <v>0.02</v>
      </c>
      <c r="AI42" s="370">
        <v>12420</v>
      </c>
    </row>
    <row r="43" spans="1:35" ht="13.5" x14ac:dyDescent="0.25">
      <c r="A43" s="362">
        <v>5</v>
      </c>
      <c r="B43" s="363">
        <v>0.5212262669820602</v>
      </c>
      <c r="C43" s="364">
        <v>22489</v>
      </c>
      <c r="D43" s="365">
        <v>53791</v>
      </c>
      <c r="E43" s="365">
        <v>58369</v>
      </c>
      <c r="F43" s="365">
        <v>73981</v>
      </c>
      <c r="G43" s="365">
        <v>56835</v>
      </c>
      <c r="H43" s="365">
        <v>92193</v>
      </c>
      <c r="I43" s="365">
        <v>70893</v>
      </c>
      <c r="J43" s="365">
        <v>50221</v>
      </c>
      <c r="K43" s="365">
        <v>53145</v>
      </c>
      <c r="L43" s="365">
        <v>49562</v>
      </c>
      <c r="M43" s="365">
        <v>34342</v>
      </c>
      <c r="N43" s="365">
        <v>53460</v>
      </c>
      <c r="O43" s="365">
        <v>71016</v>
      </c>
      <c r="P43" s="365">
        <v>34262</v>
      </c>
      <c r="Q43" s="366">
        <v>48447</v>
      </c>
      <c r="R43" s="366">
        <v>42951</v>
      </c>
      <c r="S43" s="366">
        <v>32823</v>
      </c>
      <c r="T43" s="367">
        <v>25470</v>
      </c>
      <c r="U43" s="367">
        <v>23146</v>
      </c>
      <c r="V43" s="368">
        <v>60650</v>
      </c>
      <c r="W43" s="355"/>
      <c r="X43" s="369">
        <v>0.02</v>
      </c>
      <c r="Y43" s="336">
        <v>50125</v>
      </c>
      <c r="Z43" s="355">
        <v>0.02</v>
      </c>
      <c r="AA43" s="336">
        <v>81812</v>
      </c>
      <c r="AB43" s="355">
        <v>0.02</v>
      </c>
      <c r="AC43" s="336">
        <v>106178</v>
      </c>
      <c r="AD43" s="355">
        <v>0.02</v>
      </c>
      <c r="AE43" s="370">
        <v>61902</v>
      </c>
      <c r="AF43" s="371">
        <v>0.02</v>
      </c>
      <c r="AG43" s="336">
        <v>37082</v>
      </c>
      <c r="AH43" s="335">
        <v>0.02</v>
      </c>
      <c r="AI43" s="370">
        <v>23518</v>
      </c>
    </row>
    <row r="44" spans="1:35" ht="13.5" x14ac:dyDescent="0.25">
      <c r="A44" s="362" t="s">
        <v>1538</v>
      </c>
      <c r="C44" s="364">
        <v>225</v>
      </c>
      <c r="D44" s="365">
        <v>427.5</v>
      </c>
      <c r="E44" s="365">
        <v>1275</v>
      </c>
      <c r="F44" s="365">
        <v>2257.5</v>
      </c>
      <c r="G44" s="365">
        <v>307.5</v>
      </c>
      <c r="H44" s="365">
        <v>322.5</v>
      </c>
      <c r="I44" s="365">
        <v>187.5</v>
      </c>
      <c r="J44" s="365">
        <v>495</v>
      </c>
      <c r="K44" s="365">
        <v>690</v>
      </c>
      <c r="L44" s="365">
        <v>472.5</v>
      </c>
      <c r="M44" s="365">
        <v>180</v>
      </c>
      <c r="N44" s="365">
        <v>202.5</v>
      </c>
      <c r="O44" s="365">
        <v>262.5</v>
      </c>
      <c r="P44" s="365">
        <v>300</v>
      </c>
      <c r="Q44" s="366">
        <v>105</v>
      </c>
      <c r="R44" s="366">
        <v>150</v>
      </c>
      <c r="S44" s="366">
        <v>60</v>
      </c>
      <c r="T44" s="367">
        <v>270</v>
      </c>
      <c r="U44" s="367">
        <v>697.5</v>
      </c>
      <c r="V44" s="368">
        <v>217.5</v>
      </c>
      <c r="W44" s="355"/>
      <c r="X44" s="369">
        <v>0</v>
      </c>
      <c r="Y44" s="336">
        <v>112.5</v>
      </c>
      <c r="Z44" s="355">
        <v>0</v>
      </c>
      <c r="AA44" s="336">
        <v>172.5</v>
      </c>
      <c r="AB44" s="355">
        <v>0</v>
      </c>
      <c r="AC44" s="336">
        <v>90</v>
      </c>
      <c r="AD44" s="355">
        <v>0</v>
      </c>
      <c r="AE44" s="370">
        <v>217.5</v>
      </c>
      <c r="AF44" s="371">
        <v>0</v>
      </c>
      <c r="AG44" s="336">
        <v>300</v>
      </c>
      <c r="AH44" s="335">
        <v>0</v>
      </c>
      <c r="AI44" s="370">
        <v>397.5</v>
      </c>
    </row>
    <row r="45" spans="1:35" ht="13.5" x14ac:dyDescent="0.25">
      <c r="A45" s="362">
        <v>3</v>
      </c>
      <c r="C45" s="364">
        <v>3367.5</v>
      </c>
      <c r="D45" s="365">
        <v>3967.5</v>
      </c>
      <c r="E45" s="365">
        <v>4650</v>
      </c>
      <c r="F45" s="365">
        <v>7260</v>
      </c>
      <c r="G45" s="365">
        <v>17797.5</v>
      </c>
      <c r="H45" s="365">
        <v>2047.5</v>
      </c>
      <c r="I45" s="365">
        <v>1912.5</v>
      </c>
      <c r="J45" s="365">
        <v>1200</v>
      </c>
      <c r="K45" s="365">
        <v>2955</v>
      </c>
      <c r="L45" s="365">
        <v>2220</v>
      </c>
      <c r="M45" s="365">
        <v>1537.5</v>
      </c>
      <c r="N45" s="365">
        <v>1837.5</v>
      </c>
      <c r="O45" s="365">
        <v>1807.5</v>
      </c>
      <c r="P45" s="365">
        <v>2790</v>
      </c>
      <c r="Q45" s="366">
        <v>967.5</v>
      </c>
      <c r="R45" s="366">
        <v>1590</v>
      </c>
      <c r="S45" s="366">
        <v>1335</v>
      </c>
      <c r="T45" s="367">
        <v>480</v>
      </c>
      <c r="U45" s="367">
        <v>4537.5</v>
      </c>
      <c r="V45" s="368">
        <v>4920</v>
      </c>
      <c r="W45" s="355"/>
      <c r="X45" s="369">
        <v>0</v>
      </c>
      <c r="Y45" s="336">
        <v>2332.5</v>
      </c>
      <c r="Z45" s="355">
        <v>0</v>
      </c>
      <c r="AA45" s="336">
        <v>1785</v>
      </c>
      <c r="AB45" s="355">
        <v>0</v>
      </c>
      <c r="AC45" s="336">
        <v>1222.5</v>
      </c>
      <c r="AD45" s="355">
        <v>0</v>
      </c>
      <c r="AE45" s="370">
        <v>945</v>
      </c>
      <c r="AF45" s="371">
        <v>0</v>
      </c>
      <c r="AG45" s="336">
        <v>1215</v>
      </c>
      <c r="AH45" s="335">
        <v>0</v>
      </c>
      <c r="AI45" s="370">
        <v>2917.5</v>
      </c>
    </row>
    <row r="46" spans="1:35" ht="13.5" x14ac:dyDescent="0.25">
      <c r="A46" s="362">
        <v>4</v>
      </c>
      <c r="C46" s="364">
        <v>3045</v>
      </c>
      <c r="D46" s="365">
        <v>3592.5</v>
      </c>
      <c r="E46" s="365">
        <v>3202.5</v>
      </c>
      <c r="F46" s="365">
        <v>3697.5</v>
      </c>
      <c r="G46" s="365">
        <v>7402.5</v>
      </c>
      <c r="H46" s="365">
        <v>20310</v>
      </c>
      <c r="I46" s="365">
        <v>4297.5</v>
      </c>
      <c r="J46" s="365">
        <v>2512.5</v>
      </c>
      <c r="K46" s="365">
        <v>1477.5</v>
      </c>
      <c r="L46" s="365">
        <v>2280</v>
      </c>
      <c r="M46" s="365">
        <v>2100</v>
      </c>
      <c r="N46" s="365">
        <v>1822.5</v>
      </c>
      <c r="O46" s="365">
        <v>1275</v>
      </c>
      <c r="P46" s="365">
        <v>2722.5</v>
      </c>
      <c r="Q46" s="366">
        <v>2970</v>
      </c>
      <c r="R46" s="366">
        <v>1117.5</v>
      </c>
      <c r="S46" s="366">
        <v>1552.5</v>
      </c>
      <c r="T46" s="367">
        <v>1372.5</v>
      </c>
      <c r="U46" s="367">
        <v>2362.5</v>
      </c>
      <c r="V46" s="368">
        <v>6465</v>
      </c>
      <c r="W46" s="355"/>
      <c r="X46" s="369">
        <v>0</v>
      </c>
      <c r="Y46" s="336">
        <v>8025</v>
      </c>
      <c r="Z46" s="355">
        <v>0</v>
      </c>
      <c r="AA46" s="336">
        <v>4732.5</v>
      </c>
      <c r="AB46" s="355">
        <v>0</v>
      </c>
      <c r="AC46" s="336">
        <v>3412.5</v>
      </c>
      <c r="AD46" s="355">
        <v>0</v>
      </c>
      <c r="AE46" s="370">
        <v>2407.5</v>
      </c>
      <c r="AF46" s="371">
        <v>0</v>
      </c>
      <c r="AG46" s="336">
        <v>937.5</v>
      </c>
      <c r="AH46" s="335">
        <v>0</v>
      </c>
      <c r="AI46" s="370">
        <v>1560</v>
      </c>
    </row>
    <row r="47" spans="1:35" ht="13.5" x14ac:dyDescent="0.25">
      <c r="A47" s="362">
        <v>5</v>
      </c>
      <c r="C47" s="364">
        <v>195</v>
      </c>
      <c r="D47" s="365">
        <v>127.5</v>
      </c>
      <c r="E47" s="365">
        <v>472.5</v>
      </c>
      <c r="F47" s="365">
        <v>652.5</v>
      </c>
      <c r="G47" s="365">
        <v>600</v>
      </c>
      <c r="H47" s="365">
        <v>885</v>
      </c>
      <c r="I47" s="365">
        <v>3615</v>
      </c>
      <c r="J47" s="365">
        <v>780</v>
      </c>
      <c r="K47" s="365">
        <v>270</v>
      </c>
      <c r="L47" s="365">
        <v>195</v>
      </c>
      <c r="M47" s="365">
        <v>285</v>
      </c>
      <c r="N47" s="365">
        <v>360</v>
      </c>
      <c r="O47" s="365">
        <v>390</v>
      </c>
      <c r="P47" s="365">
        <v>150</v>
      </c>
      <c r="Q47" s="366">
        <v>367.5</v>
      </c>
      <c r="R47" s="366">
        <v>690</v>
      </c>
      <c r="S47" s="366">
        <v>112.5</v>
      </c>
      <c r="T47" s="367">
        <v>172.5</v>
      </c>
      <c r="U47" s="367">
        <v>172.5</v>
      </c>
      <c r="V47" s="368">
        <v>345</v>
      </c>
      <c r="W47" s="355"/>
      <c r="X47" s="369">
        <v>0</v>
      </c>
      <c r="Y47" s="336">
        <v>1260</v>
      </c>
      <c r="Z47" s="355">
        <v>0</v>
      </c>
      <c r="AA47" s="336">
        <v>1612.5</v>
      </c>
      <c r="AB47" s="355">
        <v>0</v>
      </c>
      <c r="AC47" s="336">
        <v>1200</v>
      </c>
      <c r="AD47" s="355">
        <v>0</v>
      </c>
      <c r="AE47" s="370">
        <v>1020</v>
      </c>
      <c r="AF47" s="371">
        <v>0</v>
      </c>
      <c r="AG47" s="336">
        <v>307.5</v>
      </c>
      <c r="AH47" s="335">
        <v>0</v>
      </c>
      <c r="AI47" s="370">
        <v>135</v>
      </c>
    </row>
    <row r="48" spans="1:35" ht="13.5" x14ac:dyDescent="0.25">
      <c r="A48" s="362" t="s">
        <v>1539</v>
      </c>
      <c r="C48" s="364">
        <v>74704.278000000006</v>
      </c>
      <c r="D48" s="365">
        <v>56834.234999999993</v>
      </c>
      <c r="E48" s="365">
        <v>43575.044999999998</v>
      </c>
      <c r="F48" s="365">
        <v>35187.96</v>
      </c>
      <c r="G48" s="365">
        <v>98806.66</v>
      </c>
      <c r="H48" s="365">
        <v>23585.745999999999</v>
      </c>
      <c r="I48" s="365">
        <v>27376.18</v>
      </c>
      <c r="J48" s="365">
        <v>14166.224000000002</v>
      </c>
      <c r="K48" s="365">
        <v>14594.932999999999</v>
      </c>
      <c r="L48" s="365">
        <v>26687.537</v>
      </c>
      <c r="M48" s="365">
        <v>23532.973999999998</v>
      </c>
      <c r="N48" s="365">
        <v>49125.379000000001</v>
      </c>
      <c r="O48" s="365">
        <v>37712.042999999998</v>
      </c>
      <c r="P48" s="365">
        <v>48858.873</v>
      </c>
      <c r="Q48" s="366">
        <v>39795.148000000001</v>
      </c>
      <c r="R48" s="366">
        <v>39030.067999999999</v>
      </c>
      <c r="S48" s="366">
        <v>47279.241000000002</v>
      </c>
      <c r="T48" s="367">
        <v>25787.59</v>
      </c>
      <c r="U48" s="367">
        <v>39094.582999999999</v>
      </c>
      <c r="V48" s="368">
        <v>53020.584000000003</v>
      </c>
      <c r="W48" s="355"/>
      <c r="X48" s="369">
        <v>0.05</v>
      </c>
      <c r="Y48" s="336">
        <v>34885</v>
      </c>
      <c r="Z48" s="355">
        <v>0.05</v>
      </c>
      <c r="AA48" s="336">
        <v>76443</v>
      </c>
      <c r="AB48" s="355">
        <v>0.05</v>
      </c>
      <c r="AC48" s="336">
        <v>20235</v>
      </c>
      <c r="AD48" s="355">
        <v>0.05</v>
      </c>
      <c r="AE48" s="370">
        <v>10442</v>
      </c>
      <c r="AF48" s="371">
        <v>0.05</v>
      </c>
      <c r="AG48" s="336">
        <v>2122</v>
      </c>
      <c r="AH48" s="335">
        <v>0.05</v>
      </c>
      <c r="AI48" s="370">
        <v>4561</v>
      </c>
    </row>
    <row r="49" spans="1:35" ht="13.5" x14ac:dyDescent="0.25">
      <c r="A49" s="362">
        <v>3</v>
      </c>
      <c r="C49" s="364">
        <v>113020.87215190669</v>
      </c>
      <c r="D49" s="365">
        <v>179039.29373529027</v>
      </c>
      <c r="E49" s="365">
        <v>272043.45375678153</v>
      </c>
      <c r="F49" s="365">
        <v>228732.55814231423</v>
      </c>
      <c r="G49" s="365">
        <v>176432.15660647358</v>
      </c>
      <c r="H49" s="365">
        <v>213039.93532412525</v>
      </c>
      <c r="I49" s="365">
        <v>134840.88780919931</v>
      </c>
      <c r="J49" s="365">
        <v>91999.7245353951</v>
      </c>
      <c r="K49" s="365">
        <v>102895.7283852706</v>
      </c>
      <c r="L49" s="365">
        <v>71890.974201913254</v>
      </c>
      <c r="M49" s="365">
        <v>121478.3391206395</v>
      </c>
      <c r="N49" s="365">
        <v>147447.34084544622</v>
      </c>
      <c r="O49" s="365">
        <v>262911.06896831346</v>
      </c>
      <c r="P49" s="365">
        <v>267618.36352105875</v>
      </c>
      <c r="Q49" s="366">
        <v>320191.99273217138</v>
      </c>
      <c r="R49" s="366">
        <v>221027.88312242171</v>
      </c>
      <c r="S49" s="366">
        <v>355785.24909663218</v>
      </c>
      <c r="T49" s="367">
        <v>400120.87226261297</v>
      </c>
      <c r="U49" s="367">
        <v>500709.38271697017</v>
      </c>
      <c r="V49" s="368">
        <v>699895.20664049266</v>
      </c>
      <c r="W49" s="355"/>
      <c r="X49" s="369">
        <v>0.05</v>
      </c>
      <c r="Y49" s="336">
        <v>471274.99703839602</v>
      </c>
      <c r="Z49" s="355">
        <v>0.05</v>
      </c>
      <c r="AA49" s="336">
        <v>258184.81792687721</v>
      </c>
      <c r="AB49" s="355">
        <v>0.05</v>
      </c>
      <c r="AC49" s="336">
        <v>361339.19575416064</v>
      </c>
      <c r="AD49" s="355">
        <v>0.05</v>
      </c>
      <c r="AE49" s="370">
        <v>243500.43459572794</v>
      </c>
      <c r="AF49" s="371">
        <v>0.05</v>
      </c>
      <c r="AG49" s="336">
        <v>78721.589516446067</v>
      </c>
      <c r="AH49" s="335">
        <v>0.05</v>
      </c>
      <c r="AI49" s="370">
        <v>59627.627781417897</v>
      </c>
    </row>
    <row r="50" spans="1:35" ht="13.5" x14ac:dyDescent="0.25">
      <c r="A50" s="362">
        <v>4</v>
      </c>
      <c r="C50" s="364">
        <v>16811.84622147556</v>
      </c>
      <c r="D50" s="365">
        <v>26632.081460437694</v>
      </c>
      <c r="E50" s="365">
        <v>40466.44325988731</v>
      </c>
      <c r="F50" s="365">
        <v>34023.950798794394</v>
      </c>
      <c r="G50" s="365">
        <v>26244.270008858606</v>
      </c>
      <c r="H50" s="365">
        <v>31689.674336333377</v>
      </c>
      <c r="I50" s="365">
        <v>20057.571907325386</v>
      </c>
      <c r="J50" s="365">
        <v>13684.952096532566</v>
      </c>
      <c r="K50" s="365">
        <v>15305.731848669901</v>
      </c>
      <c r="L50" s="365">
        <v>10693.776998731491</v>
      </c>
      <c r="M50" s="365">
        <v>18069.893796178749</v>
      </c>
      <c r="N50" s="365">
        <v>21932.780847128819</v>
      </c>
      <c r="O50" s="365">
        <v>39108.001710323682</v>
      </c>
      <c r="P50" s="365">
        <v>39808.21142055824</v>
      </c>
      <c r="Q50" s="366">
        <v>47628.534806615127</v>
      </c>
      <c r="R50" s="366">
        <v>32877.880969791644</v>
      </c>
      <c r="S50" s="366">
        <v>52923.029010452112</v>
      </c>
      <c r="T50" s="367">
        <v>59517.949617664788</v>
      </c>
      <c r="U50" s="367">
        <v>74480.482972858066</v>
      </c>
      <c r="V50" s="368">
        <v>104109.35928164593</v>
      </c>
      <c r="W50" s="355"/>
      <c r="X50" s="369">
        <v>0.05</v>
      </c>
      <c r="Y50" s="336">
        <v>70102.120319748399</v>
      </c>
      <c r="Z50" s="355">
        <v>0.05</v>
      </c>
      <c r="AA50" s="336">
        <v>38404.972223823883</v>
      </c>
      <c r="AB50" s="355">
        <v>0.05</v>
      </c>
      <c r="AC50" s="336">
        <v>53749.178157515402</v>
      </c>
      <c r="AD50" s="355">
        <v>0.05</v>
      </c>
      <c r="AE50" s="370">
        <v>36220.671309133802</v>
      </c>
      <c r="AF50" s="371">
        <v>0.05</v>
      </c>
      <c r="AG50" s="336">
        <v>11709.8305123837</v>
      </c>
      <c r="AH50" s="335">
        <v>0.05</v>
      </c>
      <c r="AI50" s="370">
        <v>8869.6051421832017</v>
      </c>
    </row>
    <row r="51" spans="1:35" ht="13.5" x14ac:dyDescent="0.25">
      <c r="A51" s="362">
        <v>5</v>
      </c>
      <c r="C51" s="364">
        <v>64.003626617743407</v>
      </c>
      <c r="D51" s="365">
        <v>101.38980427204822</v>
      </c>
      <c r="E51" s="365">
        <v>154.05798333114925</v>
      </c>
      <c r="F51" s="365">
        <v>129.53105889136415</v>
      </c>
      <c r="G51" s="365">
        <v>99.913384667802376</v>
      </c>
      <c r="H51" s="365">
        <v>120.64433954134449</v>
      </c>
      <c r="I51" s="365">
        <v>76.360283475298118</v>
      </c>
      <c r="J51" s="365">
        <v>52.099368072336524</v>
      </c>
      <c r="K51" s="365">
        <v>58.26976605949416</v>
      </c>
      <c r="L51" s="365">
        <v>40.711799355261434</v>
      </c>
      <c r="M51" s="365">
        <v>68.793083181758618</v>
      </c>
      <c r="N51" s="365">
        <v>83.499307424977061</v>
      </c>
      <c r="O51" s="365">
        <v>148.88632136286199</v>
      </c>
      <c r="P51" s="365">
        <v>151.55205838291175</v>
      </c>
      <c r="Q51" s="366">
        <v>181.32446121347135</v>
      </c>
      <c r="R51" s="366">
        <v>125.16790778665968</v>
      </c>
      <c r="S51" s="366">
        <v>201.48089291573842</v>
      </c>
      <c r="T51" s="367">
        <v>226.58811972218578</v>
      </c>
      <c r="U51" s="367">
        <v>283.55131017166809</v>
      </c>
      <c r="V51" s="368">
        <v>396.35007786135492</v>
      </c>
      <c r="W51" s="355"/>
      <c r="X51" s="369">
        <v>0.05</v>
      </c>
      <c r="Y51" s="336">
        <v>266.88264185558904</v>
      </c>
      <c r="Z51" s="355">
        <v>0.05</v>
      </c>
      <c r="AA51" s="336">
        <v>146.20984929891233</v>
      </c>
      <c r="AB51" s="355">
        <v>0.05</v>
      </c>
      <c r="AC51" s="336">
        <v>204.62608832394179</v>
      </c>
      <c r="AD51" s="355">
        <v>0.05</v>
      </c>
      <c r="AE51" s="370">
        <v>137.89409513825186</v>
      </c>
      <c r="AF51" s="371">
        <v>0.05</v>
      </c>
      <c r="AG51" s="336">
        <v>44.579971170226706</v>
      </c>
      <c r="AH51" s="335">
        <v>0.05</v>
      </c>
      <c r="AI51" s="370">
        <v>33.767076398899221</v>
      </c>
    </row>
    <row r="52" spans="1:35" ht="13.5" x14ac:dyDescent="0.25">
      <c r="A52" s="362" t="s">
        <v>1540</v>
      </c>
      <c r="C52" s="364">
        <v>1</v>
      </c>
      <c r="D52" s="365">
        <v>1</v>
      </c>
      <c r="E52" s="365">
        <v>1</v>
      </c>
      <c r="F52" s="365">
        <v>1</v>
      </c>
      <c r="G52" s="365">
        <v>1</v>
      </c>
      <c r="H52" s="365">
        <v>1</v>
      </c>
      <c r="I52" s="365">
        <v>1</v>
      </c>
      <c r="J52" s="365">
        <v>1</v>
      </c>
      <c r="K52" s="365">
        <v>1</v>
      </c>
      <c r="L52" s="365">
        <v>1</v>
      </c>
      <c r="M52" s="365">
        <v>1</v>
      </c>
      <c r="N52" s="365">
        <v>1</v>
      </c>
      <c r="O52" s="365">
        <v>1</v>
      </c>
      <c r="P52" s="365">
        <v>1</v>
      </c>
      <c r="Q52" s="366">
        <v>1</v>
      </c>
      <c r="R52" s="366">
        <v>1</v>
      </c>
      <c r="S52" s="366">
        <v>1</v>
      </c>
      <c r="T52" s="367">
        <v>1</v>
      </c>
      <c r="U52" s="367">
        <v>1</v>
      </c>
      <c r="V52" s="368">
        <v>1</v>
      </c>
      <c r="W52" s="355"/>
      <c r="X52" s="369">
        <v>0.04</v>
      </c>
      <c r="Y52" s="336">
        <v>1</v>
      </c>
      <c r="Z52" s="355">
        <v>0.04</v>
      </c>
      <c r="AA52" s="336">
        <v>1</v>
      </c>
      <c r="AB52" s="355">
        <v>0.04</v>
      </c>
      <c r="AC52" s="336">
        <v>1</v>
      </c>
      <c r="AD52" s="355">
        <v>0.04</v>
      </c>
      <c r="AE52" s="370">
        <v>1</v>
      </c>
      <c r="AF52" s="371">
        <v>0.04</v>
      </c>
      <c r="AG52" s="336">
        <v>1</v>
      </c>
      <c r="AH52" s="335">
        <v>0.04</v>
      </c>
      <c r="AI52" s="370">
        <v>1</v>
      </c>
    </row>
    <row r="53" spans="1:35" ht="13.5" x14ac:dyDescent="0.25">
      <c r="A53" s="362">
        <v>3</v>
      </c>
      <c r="C53" s="364">
        <v>5937.5334421721946</v>
      </c>
      <c r="D53" s="365">
        <v>10878.68279773157</v>
      </c>
      <c r="E53" s="365">
        <v>8193.2423612304519</v>
      </c>
      <c r="F53" s="365">
        <v>12088.297439422582</v>
      </c>
      <c r="G53" s="365">
        <v>17393.988193847741</v>
      </c>
      <c r="H53" s="365">
        <v>19110.297937789997</v>
      </c>
      <c r="I53" s="365">
        <v>21693.047585495791</v>
      </c>
      <c r="J53" s="365">
        <v>17281.922237497853</v>
      </c>
      <c r="K53" s="365">
        <v>11843.670974394227</v>
      </c>
      <c r="L53" s="365">
        <v>13428.292318267744</v>
      </c>
      <c r="M53" s="365">
        <v>11941.347138683623</v>
      </c>
      <c r="N53" s="365">
        <v>12091.567846709057</v>
      </c>
      <c r="O53" s="365">
        <v>11553.258807355216</v>
      </c>
      <c r="P53" s="365">
        <v>13350.892679154495</v>
      </c>
      <c r="Q53" s="366">
        <v>11236.974084894313</v>
      </c>
      <c r="R53" s="366">
        <v>9584.0375665921983</v>
      </c>
      <c r="S53" s="366">
        <v>6373.3697198831414</v>
      </c>
      <c r="T53" s="367">
        <v>6690.1631723663859</v>
      </c>
      <c r="U53" s="367">
        <v>8465.1222203127691</v>
      </c>
      <c r="V53" s="368">
        <v>9642.2508162914601</v>
      </c>
      <c r="W53" s="355"/>
      <c r="X53" s="369">
        <v>0.04</v>
      </c>
      <c r="Y53" s="336">
        <v>12039.459357277883</v>
      </c>
      <c r="Z53" s="355">
        <v>0.04</v>
      </c>
      <c r="AA53" s="336">
        <v>14111.589413988659</v>
      </c>
      <c r="AB53" s="355">
        <v>0.04</v>
      </c>
      <c r="AC53" s="336">
        <v>11631.530555078192</v>
      </c>
      <c r="AD53" s="355">
        <v>0.04</v>
      </c>
      <c r="AE53" s="370">
        <v>9484.1811307784847</v>
      </c>
      <c r="AF53" s="371">
        <v>0.04</v>
      </c>
      <c r="AG53" s="336">
        <v>5915.0766454717304</v>
      </c>
      <c r="AH53" s="335">
        <v>0.04</v>
      </c>
      <c r="AI53" s="370">
        <v>11078.83172366386</v>
      </c>
    </row>
    <row r="54" spans="1:35" ht="13.5" x14ac:dyDescent="0.25">
      <c r="A54" s="362">
        <v>4</v>
      </c>
      <c r="C54" s="364">
        <v>16404.852191098125</v>
      </c>
      <c r="D54" s="365">
        <v>30056.787901701322</v>
      </c>
      <c r="E54" s="365">
        <v>22637.165956349887</v>
      </c>
      <c r="F54" s="365">
        <v>33398.840556796698</v>
      </c>
      <c r="G54" s="365">
        <v>48057.970218250557</v>
      </c>
      <c r="H54" s="365">
        <v>52799.974273930231</v>
      </c>
      <c r="I54" s="365">
        <v>59935.871129059975</v>
      </c>
      <c r="J54" s="365">
        <v>47748.3424127857</v>
      </c>
      <c r="K54" s="365">
        <v>32722.960405567967</v>
      </c>
      <c r="L54" s="365">
        <v>37101.121670390101</v>
      </c>
      <c r="M54" s="365">
        <v>32992.830555078195</v>
      </c>
      <c r="N54" s="365">
        <v>33407.876387695484</v>
      </c>
      <c r="O54" s="365">
        <v>31920.578621756315</v>
      </c>
      <c r="P54" s="365">
        <v>36887.273672452313</v>
      </c>
      <c r="Q54" s="366">
        <v>31046.713375723208</v>
      </c>
      <c r="R54" s="366">
        <v>26479.803643237668</v>
      </c>
      <c r="S54" s="366">
        <v>17609.027255542191</v>
      </c>
      <c r="T54" s="367">
        <v>18484.298075270664</v>
      </c>
      <c r="U54" s="367">
        <v>23388.344698401786</v>
      </c>
      <c r="V54" s="368">
        <v>26640.641433235953</v>
      </c>
      <c r="W54" s="355"/>
      <c r="X54" s="369">
        <v>0.04</v>
      </c>
      <c r="Y54" s="336">
        <v>33263.905482041591</v>
      </c>
      <c r="Z54" s="355">
        <v>0.04</v>
      </c>
      <c r="AA54" s="336">
        <v>38989.007939508505</v>
      </c>
      <c r="AB54" s="355">
        <v>0.04</v>
      </c>
      <c r="AC54" s="336">
        <v>32136.836174600448</v>
      </c>
      <c r="AD54" s="355">
        <v>0.04</v>
      </c>
      <c r="AE54" s="370">
        <v>26203.909606461591</v>
      </c>
      <c r="AF54" s="371">
        <v>0.04</v>
      </c>
      <c r="AG54" s="336">
        <v>16342.806152259838</v>
      </c>
      <c r="AH54" s="335">
        <v>0.04</v>
      </c>
      <c r="AI54" s="370">
        <v>30609.780752706651</v>
      </c>
    </row>
    <row r="55" spans="1:35" ht="13.5" x14ac:dyDescent="0.25">
      <c r="A55" s="362">
        <v>5</v>
      </c>
      <c r="C55" s="365">
        <v>4890.6143667296783</v>
      </c>
      <c r="D55" s="365">
        <v>8960.5293005671083</v>
      </c>
      <c r="E55" s="365">
        <v>6748.5916824196593</v>
      </c>
      <c r="F55" s="365">
        <v>9956.8620037807177</v>
      </c>
      <c r="G55" s="365">
        <v>14327.0415879017</v>
      </c>
      <c r="H55" s="365">
        <v>15740.727788279773</v>
      </c>
      <c r="I55" s="365">
        <v>17868.081285444234</v>
      </c>
      <c r="J55" s="365">
        <v>14234.735349716446</v>
      </c>
      <c r="K55" s="365">
        <v>9755.368620037807</v>
      </c>
      <c r="L55" s="365">
        <v>11060.586011342155</v>
      </c>
      <c r="M55" s="365">
        <v>9835.8223062381858</v>
      </c>
      <c r="N55" s="365">
        <v>9959.5557655954635</v>
      </c>
      <c r="O55" s="365">
        <v>9516.1625708884676</v>
      </c>
      <c r="P55" s="365">
        <v>10996.833648393194</v>
      </c>
      <c r="Q55" s="366">
        <v>9255.6458727158169</v>
      </c>
      <c r="R55" s="366">
        <v>7894.1587901701323</v>
      </c>
      <c r="S55" s="366">
        <v>5249.6030245746688</v>
      </c>
      <c r="T55" s="366">
        <v>5510.5387523629488</v>
      </c>
      <c r="U55" s="366">
        <v>6972.5330812854436</v>
      </c>
      <c r="V55" s="366">
        <v>7942.1077504725899</v>
      </c>
      <c r="W55" s="355"/>
      <c r="X55" s="369">
        <v>0.04</v>
      </c>
      <c r="Y55" s="336">
        <v>9916.6351606805292</v>
      </c>
      <c r="Z55" s="355">
        <v>0.04</v>
      </c>
      <c r="AA55" s="336">
        <v>11623.402646502835</v>
      </c>
      <c r="AB55" s="355">
        <v>0.04</v>
      </c>
      <c r="AC55" s="336">
        <v>9580.6332703213611</v>
      </c>
      <c r="AD55" s="355">
        <v>0.04</v>
      </c>
      <c r="AE55" s="370">
        <v>7811.9092627599239</v>
      </c>
      <c r="AF55" s="371">
        <v>0.04</v>
      </c>
      <c r="AG55" s="336">
        <v>4872.1172022684304</v>
      </c>
      <c r="AH55" s="335">
        <v>0.04</v>
      </c>
      <c r="AI55" s="370">
        <v>9125.3875236294898</v>
      </c>
    </row>
    <row r="56" spans="1:35" ht="13.5" x14ac:dyDescent="0.25">
      <c r="A56" s="362" t="s">
        <v>448</v>
      </c>
      <c r="C56" s="365">
        <v>1</v>
      </c>
      <c r="D56" s="365">
        <v>1</v>
      </c>
      <c r="E56" s="365">
        <v>1</v>
      </c>
      <c r="F56" s="365">
        <v>1</v>
      </c>
      <c r="G56" s="365">
        <v>1</v>
      </c>
      <c r="H56" s="365">
        <v>1</v>
      </c>
      <c r="I56" s="365">
        <v>1</v>
      </c>
      <c r="J56" s="365">
        <v>1</v>
      </c>
      <c r="K56" s="365">
        <v>1</v>
      </c>
      <c r="L56" s="365">
        <v>1</v>
      </c>
      <c r="M56" s="365">
        <v>1</v>
      </c>
      <c r="N56" s="365">
        <v>1</v>
      </c>
      <c r="O56" s="365">
        <v>1</v>
      </c>
      <c r="P56" s="365">
        <v>1</v>
      </c>
      <c r="Q56" s="365">
        <v>1</v>
      </c>
      <c r="R56" s="365">
        <v>1</v>
      </c>
      <c r="S56" s="365">
        <v>1</v>
      </c>
      <c r="T56" s="365">
        <v>1</v>
      </c>
      <c r="U56" s="365">
        <v>1</v>
      </c>
      <c r="V56" s="365">
        <v>1</v>
      </c>
      <c r="W56" s="355"/>
      <c r="X56" s="369">
        <v>0.05</v>
      </c>
      <c r="Y56" s="375">
        <v>1</v>
      </c>
      <c r="Z56" s="355">
        <v>0.05</v>
      </c>
      <c r="AA56" s="375">
        <v>1</v>
      </c>
      <c r="AB56" s="355">
        <v>0.05</v>
      </c>
      <c r="AC56" s="375">
        <v>1</v>
      </c>
      <c r="AD56" s="355">
        <v>0.05</v>
      </c>
      <c r="AE56" s="376">
        <v>1</v>
      </c>
      <c r="AF56" s="371">
        <v>0.05</v>
      </c>
      <c r="AG56" s="375">
        <v>1</v>
      </c>
      <c r="AH56" s="335">
        <v>0.05</v>
      </c>
      <c r="AI56" s="376">
        <v>1</v>
      </c>
    </row>
    <row r="57" spans="1:35" ht="13.5" x14ac:dyDescent="0.25">
      <c r="A57" s="362">
        <v>3</v>
      </c>
      <c r="C57" s="365">
        <v>3019.636192123261</v>
      </c>
      <c r="D57" s="365">
        <v>3971.6255011398475</v>
      </c>
      <c r="E57" s="365">
        <v>5149.3442339438725</v>
      </c>
      <c r="F57" s="365">
        <v>5785.5432748997728</v>
      </c>
      <c r="G57" s="365">
        <v>10488.913135759767</v>
      </c>
      <c r="H57" s="365">
        <v>20439.481801745147</v>
      </c>
      <c r="I57" s="365">
        <v>20380.307208552789</v>
      </c>
      <c r="J57" s="365">
        <v>11902.175615124597</v>
      </c>
      <c r="K57" s="365">
        <v>13448.797421586354</v>
      </c>
      <c r="L57" s="365">
        <v>18497.689175379295</v>
      </c>
      <c r="M57" s="365">
        <v>15775.657888530777</v>
      </c>
      <c r="N57" s="365">
        <v>11618.137567801274</v>
      </c>
      <c r="O57" s="365">
        <v>13992.049052747427</v>
      </c>
      <c r="P57" s="365">
        <v>15680.112569766528</v>
      </c>
      <c r="Q57" s="365">
        <v>9322.4520084898995</v>
      </c>
      <c r="R57" s="365">
        <v>5979.5204779498472</v>
      </c>
      <c r="S57" s="365">
        <v>3030.0278280009434</v>
      </c>
      <c r="T57" s="365">
        <v>5790.1617797342979</v>
      </c>
      <c r="U57" s="365">
        <v>5722.6161465293617</v>
      </c>
      <c r="V57" s="365">
        <v>7917.5605691376468</v>
      </c>
      <c r="W57" s="355"/>
      <c r="X57" s="369">
        <v>0.05</v>
      </c>
      <c r="Y57" s="375">
        <v>8148.774467416084</v>
      </c>
      <c r="Z57" s="355">
        <v>0.05</v>
      </c>
      <c r="AA57" s="375">
        <v>9287.8132222309578</v>
      </c>
      <c r="AB57" s="355">
        <v>0.05</v>
      </c>
      <c r="AC57" s="375">
        <v>9661.6234572753729</v>
      </c>
      <c r="AD57" s="355">
        <v>0.05</v>
      </c>
      <c r="AE57" s="376">
        <v>13550.404527945917</v>
      </c>
      <c r="AF57" s="371">
        <v>0.05</v>
      </c>
      <c r="AG57" s="375">
        <v>6495.3497366559241</v>
      </c>
      <c r="AH57" s="335">
        <v>0.05</v>
      </c>
      <c r="AI57" s="376">
        <v>7216.4138039462314</v>
      </c>
    </row>
    <row r="58" spans="1:35" ht="13.5" x14ac:dyDescent="0.25">
      <c r="A58" s="362">
        <v>4</v>
      </c>
      <c r="C58" s="365">
        <v>5281.0739721719983</v>
      </c>
      <c r="D58" s="365">
        <v>6946.0182375599397</v>
      </c>
      <c r="E58" s="365">
        <v>9005.7431019573924</v>
      </c>
      <c r="F58" s="365">
        <v>10118.398396352488</v>
      </c>
      <c r="G58" s="365">
        <v>18344.172156277022</v>
      </c>
      <c r="H58" s="365">
        <v>35746.827922333148</v>
      </c>
      <c r="I58" s="365">
        <v>35643.336844587684</v>
      </c>
      <c r="J58" s="365">
        <v>20815.841993553964</v>
      </c>
      <c r="K58" s="365">
        <v>23520.745381652385</v>
      </c>
      <c r="L58" s="365">
        <v>32350.806068705289</v>
      </c>
      <c r="M58" s="365">
        <v>27590.216492414114</v>
      </c>
      <c r="N58" s="365">
        <v>20319.084820375756</v>
      </c>
      <c r="O58" s="365">
        <v>24470.843958808269</v>
      </c>
      <c r="P58" s="365">
        <v>27423.116264444616</v>
      </c>
      <c r="Q58" s="365">
        <v>16304.135838377484</v>
      </c>
      <c r="R58" s="365">
        <v>10457.647197547361</v>
      </c>
      <c r="S58" s="365">
        <v>5299.2480150931524</v>
      </c>
      <c r="T58" s="365">
        <v>10126.475748761888</v>
      </c>
      <c r="U58" s="365">
        <v>10008.344469774387</v>
      </c>
      <c r="V58" s="365">
        <v>13847.106202342582</v>
      </c>
      <c r="W58" s="355"/>
      <c r="X58" s="369">
        <v>0.05</v>
      </c>
      <c r="Y58" s="375">
        <v>14251.478657338259</v>
      </c>
      <c r="Z58" s="355">
        <v>0.05</v>
      </c>
      <c r="AA58" s="375">
        <v>16243.555695306972</v>
      </c>
      <c r="AB58" s="355">
        <v>0.05</v>
      </c>
      <c r="AC58" s="375">
        <v>16897.316405942929</v>
      </c>
      <c r="AD58" s="355">
        <v>0.05</v>
      </c>
      <c r="AE58" s="376">
        <v>23698.447134659222</v>
      </c>
      <c r="AF58" s="371">
        <v>0.05</v>
      </c>
      <c r="AG58" s="375">
        <v>11359.786494772423</v>
      </c>
      <c r="AH58" s="335">
        <v>0.05</v>
      </c>
      <c r="AI58" s="376">
        <v>12620.863139690275</v>
      </c>
    </row>
    <row r="59" spans="1:35" ht="13.5" x14ac:dyDescent="0.25">
      <c r="A59" s="362">
        <v>5</v>
      </c>
      <c r="C59" s="365">
        <v>2160.2898357047402</v>
      </c>
      <c r="D59" s="365">
        <v>2841.3562613002123</v>
      </c>
      <c r="E59" s="365">
        <v>3683.9126640987342</v>
      </c>
      <c r="F59" s="365">
        <v>4139.0583287477402</v>
      </c>
      <c r="G59" s="365">
        <v>7503.9147079632103</v>
      </c>
      <c r="H59" s="365">
        <v>14622.690275921705</v>
      </c>
      <c r="I59" s="365">
        <v>14580.355946859523</v>
      </c>
      <c r="J59" s="365">
        <v>8514.9823913214368</v>
      </c>
      <c r="K59" s="365">
        <v>9621.457196761261</v>
      </c>
      <c r="L59" s="365">
        <v>13233.504755915415</v>
      </c>
      <c r="M59" s="365">
        <v>11286.125619055105</v>
      </c>
      <c r="N59" s="365">
        <v>8311.7776118229704</v>
      </c>
      <c r="O59" s="365">
        <v>10010.106988444304</v>
      </c>
      <c r="P59" s="365">
        <v>11217.771165788852</v>
      </c>
      <c r="Q59" s="365">
        <v>6669.4121531326155</v>
      </c>
      <c r="R59" s="365">
        <v>4277.8323245027905</v>
      </c>
      <c r="S59" s="365">
        <v>2167.7241569059038</v>
      </c>
      <c r="T59" s="365">
        <v>4142.3624715038122</v>
      </c>
      <c r="U59" s="365">
        <v>4094.0393836962503</v>
      </c>
      <c r="V59" s="365">
        <v>5664.3332285197703</v>
      </c>
      <c r="W59" s="355"/>
      <c r="X59" s="377">
        <v>0.05</v>
      </c>
      <c r="Y59" s="378">
        <v>5829.7468752456571</v>
      </c>
      <c r="Z59" s="379">
        <v>0.05</v>
      </c>
      <c r="AA59" s="378">
        <v>6644.6310824620705</v>
      </c>
      <c r="AB59" s="379">
        <v>0.05</v>
      </c>
      <c r="AC59" s="378">
        <v>6912.0601367816998</v>
      </c>
      <c r="AD59" s="379">
        <v>0.05</v>
      </c>
      <c r="AE59" s="380">
        <v>9694.1483373948595</v>
      </c>
      <c r="AF59" s="381">
        <v>0.05</v>
      </c>
      <c r="AG59" s="378">
        <v>4646.8637685716531</v>
      </c>
      <c r="AH59" s="382">
        <v>0.05</v>
      </c>
      <c r="AI59" s="380">
        <v>5162.723056363493</v>
      </c>
    </row>
    <row r="60" spans="1:35" ht="13.9" customHeight="1" x14ac:dyDescent="0.25">
      <c r="A60" s="362"/>
    </row>
    <row r="61" spans="1:35" ht="13.5" x14ac:dyDescent="0.25">
      <c r="A61" s="362"/>
      <c r="C61" s="383"/>
      <c r="D61" s="384"/>
      <c r="E61" s="383"/>
      <c r="F61" s="384"/>
      <c r="G61" s="383"/>
      <c r="H61" s="384"/>
      <c r="I61" s="383"/>
      <c r="J61" s="384"/>
      <c r="K61" s="383"/>
      <c r="L61" s="384"/>
      <c r="M61" s="383"/>
      <c r="N61" s="384"/>
      <c r="O61" s="383"/>
      <c r="P61" s="384"/>
      <c r="Q61" s="383"/>
      <c r="R61" s="384"/>
      <c r="S61" s="383"/>
      <c r="T61" s="384"/>
      <c r="U61" s="383"/>
      <c r="V61" s="384"/>
      <c r="W61" s="383"/>
      <c r="X61" s="384"/>
      <c r="Y61" s="385"/>
      <c r="Z61" s="384"/>
      <c r="AA61" s="386"/>
    </row>
    <row r="62" spans="1:35" ht="13.5" x14ac:dyDescent="0.25">
      <c r="A62" s="362"/>
      <c r="C62" s="387"/>
      <c r="D62" s="387"/>
      <c r="E62" s="387"/>
      <c r="F62" s="387"/>
      <c r="Y62" s="388">
        <v>2003</v>
      </c>
      <c r="Z62" s="387"/>
      <c r="AA62" s="388">
        <v>2004</v>
      </c>
      <c r="AB62" s="387"/>
      <c r="AC62" s="388">
        <v>2005</v>
      </c>
      <c r="AD62" s="387"/>
      <c r="AE62" s="388">
        <v>2006</v>
      </c>
      <c r="AG62" s="388">
        <v>2007</v>
      </c>
      <c r="AH62" s="387"/>
      <c r="AI62" s="388">
        <v>2008</v>
      </c>
    </row>
    <row r="63" spans="1:35" ht="13.5" x14ac:dyDescent="0.25">
      <c r="A63" s="362" t="s">
        <v>1541</v>
      </c>
      <c r="Y63" s="386">
        <v>1594.4191501907037</v>
      </c>
      <c r="AA63" s="386">
        <v>2444.7760302924125</v>
      </c>
      <c r="AC63" s="386">
        <v>1275.5353201525629</v>
      </c>
      <c r="AE63" s="386">
        <v>3082.5436903686937</v>
      </c>
      <c r="AG63" s="386">
        <v>4251.7844005085426</v>
      </c>
      <c r="AI63" s="386">
        <v>5633.6143306738204</v>
      </c>
    </row>
    <row r="64" spans="1:35" ht="13.5" x14ac:dyDescent="0.25">
      <c r="A64" s="362">
        <v>3</v>
      </c>
      <c r="Y64" s="386">
        <v>32730.781047016408</v>
      </c>
      <c r="AA64" s="386">
        <v>25047.993212829278</v>
      </c>
      <c r="AC64" s="386">
        <v>17154.718040719214</v>
      </c>
      <c r="AE64" s="386">
        <v>13260.702289144912</v>
      </c>
      <c r="AG64" s="386">
        <v>17049.474371757744</v>
      </c>
      <c r="AI64" s="386">
        <v>40939.787226010878</v>
      </c>
    </row>
    <row r="65" spans="1:35" ht="13.5" x14ac:dyDescent="0.25">
      <c r="A65" s="362">
        <v>4</v>
      </c>
      <c r="Y65" s="386">
        <v>74541.886435405846</v>
      </c>
      <c r="AA65" s="386">
        <v>43958.813402561769</v>
      </c>
      <c r="AC65" s="386">
        <v>31697.718063653887</v>
      </c>
      <c r="AE65" s="386">
        <v>22362.565930621753</v>
      </c>
      <c r="AG65" s="386">
        <v>8708.1643032016163</v>
      </c>
      <c r="AI65" s="386">
        <v>14490.38540052749</v>
      </c>
    </row>
    <row r="66" spans="1:35" ht="13.5" x14ac:dyDescent="0.25">
      <c r="A66" s="362">
        <v>5</v>
      </c>
      <c r="Y66" s="386">
        <v>1345.5768478685959</v>
      </c>
      <c r="AA66" s="386">
        <v>1722.017989831834</v>
      </c>
      <c r="AC66" s="386">
        <v>1281.5017598748532</v>
      </c>
      <c r="AE66" s="386">
        <v>1089.2764958936252</v>
      </c>
      <c r="AG66" s="386">
        <v>328.38482596793114</v>
      </c>
      <c r="AI66" s="386">
        <v>144.16894798592099</v>
      </c>
    </row>
    <row r="67" spans="1:35" ht="13.5" x14ac:dyDescent="0.25">
      <c r="A67" s="362" t="s">
        <v>1542</v>
      </c>
      <c r="Y67" s="386">
        <v>66.434131257945992</v>
      </c>
      <c r="AA67" s="386">
        <v>101.86566792885053</v>
      </c>
      <c r="AC67" s="386">
        <v>53.147305006356795</v>
      </c>
      <c r="AE67" s="386">
        <v>128.43932043202892</v>
      </c>
      <c r="AG67" s="386">
        <v>177.15768335452265</v>
      </c>
      <c r="AI67" s="386">
        <v>234.73393044474253</v>
      </c>
    </row>
    <row r="68" spans="1:35" ht="13.5" x14ac:dyDescent="0.25">
      <c r="A68" s="362">
        <v>3</v>
      </c>
      <c r="Y68" s="386">
        <v>1363.7825436256837</v>
      </c>
      <c r="AA68" s="386">
        <v>1043.6663838678867</v>
      </c>
      <c r="AC68" s="386">
        <v>714.77991836330057</v>
      </c>
      <c r="AE68" s="386">
        <v>552.52926204770472</v>
      </c>
      <c r="AG68" s="386">
        <v>710.39476548990604</v>
      </c>
      <c r="AI68" s="386">
        <v>1705.8244677504533</v>
      </c>
    </row>
    <row r="69" spans="1:35" ht="13.5" x14ac:dyDescent="0.25">
      <c r="A69" s="362">
        <v>4</v>
      </c>
      <c r="Y69" s="386">
        <v>3105.9119348085769</v>
      </c>
      <c r="AA69" s="386">
        <v>1831.6172251067403</v>
      </c>
      <c r="AC69" s="386">
        <v>1320.7382526522454</v>
      </c>
      <c r="AE69" s="386">
        <v>931.77358044257312</v>
      </c>
      <c r="AG69" s="386">
        <v>362.8401793000674</v>
      </c>
      <c r="AI69" s="386">
        <v>603.76605835531211</v>
      </c>
    </row>
    <row r="70" spans="1:35" ht="13.5" x14ac:dyDescent="0.25">
      <c r="A70" s="362">
        <v>5</v>
      </c>
      <c r="Y70" s="386">
        <v>56.065701994524836</v>
      </c>
      <c r="AA70" s="386">
        <v>71.750749576326413</v>
      </c>
      <c r="AC70" s="386">
        <v>53.395906661452216</v>
      </c>
      <c r="AE70" s="386">
        <v>45.386520662234389</v>
      </c>
      <c r="AG70" s="386">
        <v>13.682701081997132</v>
      </c>
      <c r="AI70" s="386">
        <v>6.0070394994133745</v>
      </c>
    </row>
    <row r="71" spans="1:35" ht="13.5" x14ac:dyDescent="0.25">
      <c r="A71" s="362" t="s">
        <v>1543</v>
      </c>
      <c r="Y71" s="386">
        <v>1285.5808498092961</v>
      </c>
      <c r="AA71" s="386">
        <v>1971.2239697075872</v>
      </c>
      <c r="AC71" s="386">
        <v>1028.4646798474369</v>
      </c>
      <c r="AE71" s="386">
        <v>2485.4563096313063</v>
      </c>
      <c r="AG71" s="386">
        <v>3428.2155994914565</v>
      </c>
      <c r="AI71" s="386">
        <v>4542.3856693261796</v>
      </c>
    </row>
    <row r="72" spans="1:35" ht="13.5" x14ac:dyDescent="0.25">
      <c r="A72" s="362">
        <v>3</v>
      </c>
      <c r="Y72" s="386">
        <v>26981.218952983589</v>
      </c>
      <c r="AA72" s="386">
        <v>20648.006787170722</v>
      </c>
      <c r="AC72" s="386">
        <v>14141.281959280786</v>
      </c>
      <c r="AE72" s="386">
        <v>10931.297710855088</v>
      </c>
      <c r="AG72" s="386">
        <v>14054.525628242256</v>
      </c>
      <c r="AI72" s="386">
        <v>33748.212773989122</v>
      </c>
    </row>
    <row r="73" spans="1:35" ht="13.5" x14ac:dyDescent="0.25">
      <c r="A73" s="362">
        <v>4</v>
      </c>
      <c r="Y73" s="386">
        <v>130898.11356459415</v>
      </c>
      <c r="AA73" s="386">
        <v>77193.186597438224</v>
      </c>
      <c r="AC73" s="386">
        <v>55662.281936346109</v>
      </c>
      <c r="AE73" s="386">
        <v>39269.434069378236</v>
      </c>
      <c r="AG73" s="386">
        <v>15291.835696798382</v>
      </c>
      <c r="AI73" s="386">
        <v>25445.614599472508</v>
      </c>
    </row>
    <row r="74" spans="1:35" ht="13.5" x14ac:dyDescent="0.25">
      <c r="A74" s="362">
        <v>5</v>
      </c>
      <c r="Y74" s="386">
        <v>30910.423152131403</v>
      </c>
      <c r="AA74" s="386">
        <v>39557.982010168169</v>
      </c>
      <c r="AC74" s="386">
        <v>29438.498240125147</v>
      </c>
      <c r="AE74" s="386">
        <v>25022.723504106372</v>
      </c>
      <c r="AG74" s="386">
        <v>7543.6151740320684</v>
      </c>
      <c r="AI74" s="386">
        <v>3311.831052014079</v>
      </c>
    </row>
    <row r="75" spans="1:35" ht="13.5" x14ac:dyDescent="0.25">
      <c r="A75" s="362" t="s">
        <v>1544</v>
      </c>
      <c r="Y75" s="386">
        <v>53.565868742054008</v>
      </c>
      <c r="AA75" s="386">
        <v>82.134332071149473</v>
      </c>
      <c r="AC75" s="386">
        <v>42.852694993643212</v>
      </c>
      <c r="AE75" s="386">
        <v>103.56067956797109</v>
      </c>
      <c r="AG75" s="386">
        <v>142.84231664547738</v>
      </c>
      <c r="AI75" s="386">
        <v>189.2660695552575</v>
      </c>
    </row>
    <row r="76" spans="1:35" ht="13.5" x14ac:dyDescent="0.25">
      <c r="A76" s="362">
        <v>3</v>
      </c>
      <c r="Y76" s="386">
        <v>1124.2174563743163</v>
      </c>
      <c r="AA76" s="386">
        <v>860.33361613211343</v>
      </c>
      <c r="AC76" s="386">
        <v>589.22008163669943</v>
      </c>
      <c r="AE76" s="386">
        <v>455.47073795229534</v>
      </c>
      <c r="AG76" s="386">
        <v>585.60523451009408</v>
      </c>
      <c r="AI76" s="386">
        <v>1406.1755322495467</v>
      </c>
    </row>
    <row r="77" spans="1:35" ht="13.5" x14ac:dyDescent="0.25">
      <c r="A77" s="362">
        <v>4</v>
      </c>
      <c r="Y77" s="386">
        <v>5454.088065191424</v>
      </c>
      <c r="AA77" s="386">
        <v>3216.3827748932599</v>
      </c>
      <c r="AC77" s="386">
        <v>2319.2617473477549</v>
      </c>
      <c r="AE77" s="386">
        <v>1636.2264195574267</v>
      </c>
      <c r="AG77" s="386">
        <v>637.15982069993265</v>
      </c>
      <c r="AI77" s="386">
        <v>1060.233941644688</v>
      </c>
    </row>
    <row r="78" spans="1:35" ht="13.5" x14ac:dyDescent="0.25">
      <c r="A78" s="362">
        <v>5</v>
      </c>
      <c r="Y78" s="386">
        <v>1287.9342980054751</v>
      </c>
      <c r="AA78" s="386">
        <v>1648.2492504236736</v>
      </c>
      <c r="AC78" s="386">
        <v>1226.604093338548</v>
      </c>
      <c r="AE78" s="386">
        <v>1042.6134793377655</v>
      </c>
      <c r="AG78" s="386">
        <v>314.31729891800285</v>
      </c>
      <c r="AI78" s="386">
        <v>137.99296050058663</v>
      </c>
    </row>
    <row r="79" spans="1:35" ht="13.5" x14ac:dyDescent="0.25">
      <c r="A79" s="362" t="s">
        <v>1545</v>
      </c>
      <c r="Y79" s="386">
        <v>4224</v>
      </c>
      <c r="AA79" s="386">
        <v>1920</v>
      </c>
      <c r="AC79" s="386">
        <v>1344</v>
      </c>
      <c r="AE79" s="386">
        <v>1152</v>
      </c>
      <c r="AG79" s="386">
        <v>576</v>
      </c>
      <c r="AI79" s="386">
        <v>1152</v>
      </c>
    </row>
    <row r="80" spans="1:35" ht="13.5" x14ac:dyDescent="0.25">
      <c r="A80" s="362">
        <v>3</v>
      </c>
      <c r="Y80" s="386">
        <v>5376</v>
      </c>
      <c r="AA80" s="386">
        <v>11520</v>
      </c>
      <c r="AC80" s="386">
        <v>4992</v>
      </c>
      <c r="AE80" s="386">
        <v>1152</v>
      </c>
      <c r="AG80" s="386">
        <v>1728</v>
      </c>
      <c r="AI80" s="386">
        <v>3264</v>
      </c>
    </row>
    <row r="81" spans="1:35" ht="13.5" x14ac:dyDescent="0.25">
      <c r="A81" s="362">
        <v>4</v>
      </c>
      <c r="Y81" s="386">
        <v>23808</v>
      </c>
      <c r="AA81" s="386">
        <v>10752</v>
      </c>
      <c r="AC81" s="386">
        <v>18816</v>
      </c>
      <c r="AE81" s="386">
        <v>8832</v>
      </c>
      <c r="AG81" s="386">
        <v>3264</v>
      </c>
      <c r="AI81" s="386">
        <v>7104</v>
      </c>
    </row>
    <row r="82" spans="1:35" ht="13.5" x14ac:dyDescent="0.25">
      <c r="A82" s="362">
        <v>5</v>
      </c>
      <c r="Y82" s="386">
        <v>20544</v>
      </c>
      <c r="AA82" s="386">
        <v>20544</v>
      </c>
      <c r="AC82" s="386">
        <v>8256</v>
      </c>
      <c r="AE82" s="386">
        <v>24960</v>
      </c>
      <c r="AG82" s="386">
        <v>3264</v>
      </c>
      <c r="AI82" s="386">
        <v>3264</v>
      </c>
    </row>
    <row r="83" spans="1:35" ht="13.5" x14ac:dyDescent="0.25">
      <c r="A83" s="362" t="s">
        <v>1546</v>
      </c>
      <c r="Y83" s="386">
        <v>176</v>
      </c>
      <c r="AA83" s="386">
        <v>80</v>
      </c>
      <c r="AC83" s="386">
        <v>56</v>
      </c>
      <c r="AE83" s="386">
        <v>48</v>
      </c>
      <c r="AG83" s="386">
        <v>24</v>
      </c>
      <c r="AI83" s="386">
        <v>48</v>
      </c>
    </row>
    <row r="84" spans="1:35" ht="13.5" x14ac:dyDescent="0.25">
      <c r="A84" s="362">
        <v>3</v>
      </c>
      <c r="Y84" s="386">
        <v>224</v>
      </c>
      <c r="AA84" s="386">
        <v>480</v>
      </c>
      <c r="AC84" s="386">
        <v>208</v>
      </c>
      <c r="AE84" s="386">
        <v>48</v>
      </c>
      <c r="AG84" s="386">
        <v>72</v>
      </c>
      <c r="AI84" s="386">
        <v>136</v>
      </c>
    </row>
    <row r="85" spans="1:35" ht="13.5" x14ac:dyDescent="0.25">
      <c r="A85" s="362">
        <v>4</v>
      </c>
      <c r="Y85" s="386">
        <v>992</v>
      </c>
      <c r="AA85" s="386">
        <v>448</v>
      </c>
      <c r="AC85" s="386">
        <v>784</v>
      </c>
      <c r="AE85" s="386">
        <v>368</v>
      </c>
      <c r="AG85" s="386">
        <v>136</v>
      </c>
      <c r="AI85" s="386">
        <v>296</v>
      </c>
    </row>
    <row r="86" spans="1:35" ht="13.5" x14ac:dyDescent="0.25">
      <c r="A86" s="362">
        <v>5</v>
      </c>
      <c r="Y86" s="386">
        <v>856</v>
      </c>
      <c r="AA86" s="386">
        <v>856</v>
      </c>
      <c r="AC86" s="386">
        <v>344</v>
      </c>
      <c r="AE86" s="386">
        <v>1040</v>
      </c>
      <c r="AG86" s="386">
        <v>136</v>
      </c>
      <c r="AI86" s="386">
        <v>136</v>
      </c>
    </row>
    <row r="87" spans="1:35" ht="13.5" x14ac:dyDescent="0.25">
      <c r="A87" s="362" t="s">
        <v>1547</v>
      </c>
      <c r="Y87" s="386">
        <v>26880</v>
      </c>
      <c r="AA87" s="386">
        <v>12480</v>
      </c>
      <c r="AC87" s="386">
        <v>6912</v>
      </c>
      <c r="AE87" s="386">
        <v>2688</v>
      </c>
      <c r="AG87" s="386">
        <v>24960</v>
      </c>
      <c r="AI87" s="386">
        <v>3648</v>
      </c>
    </row>
    <row r="88" spans="1:35" ht="13.5" x14ac:dyDescent="0.25">
      <c r="A88" s="362">
        <v>3</v>
      </c>
      <c r="Y88" s="386">
        <v>150144</v>
      </c>
      <c r="AA88" s="386">
        <v>242304</v>
      </c>
      <c r="AC88" s="386">
        <v>104256</v>
      </c>
      <c r="AE88" s="386">
        <v>34176</v>
      </c>
      <c r="AG88" s="386">
        <v>16896</v>
      </c>
      <c r="AI88" s="386">
        <v>149760</v>
      </c>
    </row>
    <row r="89" spans="1:35" ht="13.5" x14ac:dyDescent="0.25">
      <c r="A89" s="362">
        <v>4</v>
      </c>
      <c r="Y89" s="386">
        <v>193536</v>
      </c>
      <c r="AA89" s="386">
        <v>91008</v>
      </c>
      <c r="AC89" s="386">
        <v>92160</v>
      </c>
      <c r="AE89" s="386">
        <v>17856</v>
      </c>
      <c r="AG89" s="386">
        <v>10752</v>
      </c>
      <c r="AI89" s="386">
        <v>2880</v>
      </c>
    </row>
    <row r="90" spans="1:35" ht="13.5" x14ac:dyDescent="0.25">
      <c r="A90" s="362">
        <v>5</v>
      </c>
      <c r="Y90" s="386">
        <v>3072</v>
      </c>
      <c r="AA90" s="386">
        <v>3264</v>
      </c>
      <c r="AC90" s="386">
        <v>2304</v>
      </c>
      <c r="AE90" s="386">
        <v>1536</v>
      </c>
      <c r="AG90" s="386">
        <v>15552</v>
      </c>
      <c r="AI90" s="386">
        <v>96</v>
      </c>
    </row>
    <row r="91" spans="1:35" ht="13.5" x14ac:dyDescent="0.25">
      <c r="A91" s="362" t="s">
        <v>1548</v>
      </c>
      <c r="Y91" s="386">
        <v>1120</v>
      </c>
      <c r="AA91" s="386">
        <v>520</v>
      </c>
      <c r="AC91" s="386">
        <v>288</v>
      </c>
      <c r="AE91" s="386">
        <v>112</v>
      </c>
      <c r="AG91" s="386">
        <v>1040</v>
      </c>
      <c r="AI91" s="386">
        <v>152</v>
      </c>
    </row>
    <row r="92" spans="1:35" ht="13.5" x14ac:dyDescent="0.25">
      <c r="A92" s="362">
        <v>3</v>
      </c>
      <c r="Y92" s="386">
        <v>6256</v>
      </c>
      <c r="AA92" s="386">
        <v>10096</v>
      </c>
      <c r="AC92" s="386">
        <v>4344</v>
      </c>
      <c r="AE92" s="386">
        <v>1424</v>
      </c>
      <c r="AG92" s="386">
        <v>704</v>
      </c>
      <c r="AI92" s="386">
        <v>6240</v>
      </c>
    </row>
    <row r="93" spans="1:35" ht="13.5" x14ac:dyDescent="0.25">
      <c r="A93" s="362">
        <v>4</v>
      </c>
      <c r="Y93" s="386">
        <v>8064</v>
      </c>
      <c r="AA93" s="386">
        <v>3792</v>
      </c>
      <c r="AC93" s="386">
        <v>3840</v>
      </c>
      <c r="AE93" s="386">
        <v>744</v>
      </c>
      <c r="AG93" s="386">
        <v>448</v>
      </c>
      <c r="AI93" s="386">
        <v>120</v>
      </c>
    </row>
    <row r="94" spans="1:35" ht="13.5" x14ac:dyDescent="0.25">
      <c r="A94" s="362">
        <v>5</v>
      </c>
      <c r="Y94" s="386">
        <v>128</v>
      </c>
      <c r="AA94" s="386">
        <v>136</v>
      </c>
      <c r="AC94" s="386">
        <v>96</v>
      </c>
      <c r="AE94" s="386">
        <v>64</v>
      </c>
      <c r="AG94" s="386">
        <v>648</v>
      </c>
      <c r="AI94" s="386">
        <v>4</v>
      </c>
    </row>
    <row r="95" spans="1:35" ht="13.5" x14ac:dyDescent="0.25">
      <c r="A95" s="362" t="s">
        <v>1549</v>
      </c>
      <c r="Y95" s="386">
        <v>9266.6952356343882</v>
      </c>
      <c r="AA95" s="386">
        <v>6618.4796566486675</v>
      </c>
      <c r="AC95" s="386">
        <v>6198.0920903727847</v>
      </c>
      <c r="AE95" s="386">
        <v>8221.6730583128829</v>
      </c>
      <c r="AG95" s="386">
        <v>4077.8415996900412</v>
      </c>
      <c r="AI95" s="386">
        <v>5663.3994909643052</v>
      </c>
    </row>
    <row r="96" spans="1:35" ht="13.5" x14ac:dyDescent="0.25">
      <c r="A96" s="362">
        <v>3</v>
      </c>
      <c r="Y96" s="386">
        <v>21728.882179544442</v>
      </c>
      <c r="AA96" s="386">
        <v>17108.619142474319</v>
      </c>
      <c r="AC96" s="386">
        <v>15700.633586422511</v>
      </c>
      <c r="AE96" s="386">
        <v>19918.839106744086</v>
      </c>
      <c r="AG96" s="386">
        <v>9722.053997320234</v>
      </c>
      <c r="AI96" s="386">
        <v>14116.453774006253</v>
      </c>
    </row>
    <row r="97" spans="1:35" ht="13.5" x14ac:dyDescent="0.25">
      <c r="A97" s="362">
        <v>4</v>
      </c>
      <c r="Y97" s="386">
        <v>26612.343573302391</v>
      </c>
      <c r="AA97" s="386">
        <v>15202.917591462208</v>
      </c>
      <c r="AC97" s="386">
        <v>15006.296925411958</v>
      </c>
      <c r="AE97" s="386">
        <v>22078.490259293896</v>
      </c>
      <c r="AG97" s="386">
        <v>11327.449874041671</v>
      </c>
      <c r="AI97" s="386">
        <v>14261.608127279094</v>
      </c>
    </row>
    <row r="98" spans="1:35" ht="13.5" x14ac:dyDescent="0.25">
      <c r="A98" s="362">
        <v>5</v>
      </c>
      <c r="Y98" s="386">
        <v>30279.958910227782</v>
      </c>
      <c r="AA98" s="386">
        <v>23841.460428762843</v>
      </c>
      <c r="AC98" s="386">
        <v>21879.383206788749</v>
      </c>
      <c r="AE98" s="386">
        <v>27757.600446627959</v>
      </c>
      <c r="AG98" s="386">
        <v>13548.023001339885</v>
      </c>
      <c r="AI98" s="386">
        <v>19671.773112996874</v>
      </c>
    </row>
    <row r="99" spans="1:35" ht="13.5" x14ac:dyDescent="0.25">
      <c r="A99" s="362" t="s">
        <v>1550</v>
      </c>
      <c r="Y99" s="386">
        <v>7581.8415564281349</v>
      </c>
      <c r="AA99" s="386">
        <v>5415.1197190761823</v>
      </c>
      <c r="AC99" s="386">
        <v>5071.1662557595509</v>
      </c>
      <c r="AE99" s="386">
        <v>6726.8234113469034</v>
      </c>
      <c r="AG99" s="386">
        <v>3336.4158542918517</v>
      </c>
      <c r="AI99" s="386">
        <v>4633.6904926071584</v>
      </c>
    </row>
    <row r="100" spans="1:35" ht="13.5" x14ac:dyDescent="0.25">
      <c r="A100" s="362">
        <v>3</v>
      </c>
      <c r="Y100" s="386">
        <v>17778.176328718178</v>
      </c>
      <c r="AA100" s="386">
        <v>13997.961116569897</v>
      </c>
      <c r="AC100" s="386">
        <v>12845.972934345691</v>
      </c>
      <c r="AE100" s="386">
        <v>16297.231996426977</v>
      </c>
      <c r="AG100" s="386">
        <v>7954.4078159892815</v>
      </c>
      <c r="AI100" s="386">
        <v>11549.825815096025</v>
      </c>
    </row>
    <row r="101" spans="1:35" ht="13.5" x14ac:dyDescent="0.25">
      <c r="A101" s="362">
        <v>4</v>
      </c>
      <c r="Y101" s="386">
        <v>21773.735650883773</v>
      </c>
      <c r="AA101" s="386">
        <v>12438.750756650898</v>
      </c>
      <c r="AC101" s="386">
        <v>12277.879302609783</v>
      </c>
      <c r="AE101" s="386">
        <v>18064.219303058642</v>
      </c>
      <c r="AG101" s="386">
        <v>9267.9135333068207</v>
      </c>
      <c r="AI101" s="386">
        <v>11668.588467773805</v>
      </c>
    </row>
    <row r="102" spans="1:35" ht="13.5" x14ac:dyDescent="0.25">
      <c r="A102" s="362">
        <v>5</v>
      </c>
      <c r="Y102" s="386">
        <v>24774.511835640911</v>
      </c>
      <c r="AA102" s="386">
        <v>19506.649441715053</v>
      </c>
      <c r="AC102" s="386">
        <v>17901.313532827156</v>
      </c>
      <c r="AE102" s="386">
        <v>22710.764001786512</v>
      </c>
      <c r="AG102" s="386">
        <v>11084.74609200536</v>
      </c>
      <c r="AI102" s="386">
        <v>16095.087092451986</v>
      </c>
    </row>
    <row r="103" spans="1:35" ht="13.5" x14ac:dyDescent="0.25">
      <c r="A103" s="362" t="s">
        <v>1551</v>
      </c>
      <c r="Y103" s="386">
        <v>86091.38</v>
      </c>
      <c r="AA103" s="386">
        <v>74274.84</v>
      </c>
      <c r="AC103" s="386">
        <v>40553.953999999998</v>
      </c>
      <c r="AE103" s="386">
        <v>53800.079999999994</v>
      </c>
      <c r="AG103" s="386">
        <v>97508.28</v>
      </c>
      <c r="AI103" s="386">
        <v>79510.899999999994</v>
      </c>
    </row>
    <row r="104" spans="1:35" ht="13.5" x14ac:dyDescent="0.25">
      <c r="A104" s="362">
        <v>3</v>
      </c>
      <c r="Y104" s="386">
        <v>110261.772651689</v>
      </c>
      <c r="AA104" s="386">
        <v>247560.41576068127</v>
      </c>
      <c r="AC104" s="386">
        <v>149154.323117238</v>
      </c>
      <c r="AE104" s="386">
        <v>105679.27788470709</v>
      </c>
      <c r="AG104" s="386">
        <v>78471.06</v>
      </c>
      <c r="AI104" s="386">
        <v>245766.96</v>
      </c>
    </row>
    <row r="105" spans="1:35" ht="13.5" x14ac:dyDescent="0.25">
      <c r="A105" s="362">
        <v>4</v>
      </c>
      <c r="Y105" s="386">
        <v>605067.51820624538</v>
      </c>
      <c r="AA105" s="386">
        <v>253203.29197658977</v>
      </c>
      <c r="AC105" s="386">
        <v>404174.06473638181</v>
      </c>
      <c r="AE105" s="386">
        <v>251116.4676595068</v>
      </c>
      <c r="AG105" s="386">
        <v>146068.41999999998</v>
      </c>
      <c r="AI105" s="386">
        <v>182926.47999999998</v>
      </c>
    </row>
    <row r="106" spans="1:35" ht="13.5" x14ac:dyDescent="0.25">
      <c r="A106" s="362">
        <v>5</v>
      </c>
      <c r="Y106" s="386">
        <v>301610.94914206542</v>
      </c>
      <c r="AA106" s="386">
        <v>440718.29226272873</v>
      </c>
      <c r="AC106" s="386">
        <v>181683.2921463802</v>
      </c>
      <c r="AE106" s="386">
        <v>246268.77445578607</v>
      </c>
      <c r="AG106" s="386">
        <v>89005.26</v>
      </c>
      <c r="AI106" s="386">
        <v>102076.98</v>
      </c>
    </row>
    <row r="107" spans="1:35" ht="13.5" x14ac:dyDescent="0.25">
      <c r="A107" s="362" t="s">
        <v>1552</v>
      </c>
      <c r="Y107" s="386">
        <v>2662.62</v>
      </c>
      <c r="AA107" s="386">
        <v>2297.16</v>
      </c>
      <c r="AC107" s="386">
        <v>1254.2459999999999</v>
      </c>
      <c r="AE107" s="386">
        <v>1663.9199999999996</v>
      </c>
      <c r="AG107" s="386">
        <v>3015.72</v>
      </c>
      <c r="AI107" s="386">
        <v>2459.1</v>
      </c>
    </row>
    <row r="108" spans="1:35" ht="13.5" x14ac:dyDescent="0.25">
      <c r="A108" s="362">
        <v>3</v>
      </c>
      <c r="Y108" s="386">
        <v>3410.1579170625464</v>
      </c>
      <c r="AA108" s="386">
        <v>7656.507703938596</v>
      </c>
      <c r="AC108" s="386">
        <v>4613.0203025949895</v>
      </c>
      <c r="AE108" s="386">
        <v>3268.4312747847553</v>
      </c>
      <c r="AG108" s="386">
        <v>2426.94</v>
      </c>
      <c r="AI108" s="386">
        <v>7601.04</v>
      </c>
    </row>
    <row r="109" spans="1:35" ht="13.5" x14ac:dyDescent="0.25">
      <c r="A109" s="362">
        <v>4</v>
      </c>
      <c r="Y109" s="386">
        <v>18713.428398131298</v>
      </c>
      <c r="AA109" s="386">
        <v>7831.0296487605083</v>
      </c>
      <c r="AC109" s="386">
        <v>12500.228806279849</v>
      </c>
      <c r="AE109" s="386">
        <v>7766.4886905002095</v>
      </c>
      <c r="AG109" s="386">
        <v>4517.58</v>
      </c>
      <c r="AI109" s="386">
        <v>5657.5199999999995</v>
      </c>
    </row>
    <row r="110" spans="1:35" ht="13.5" x14ac:dyDescent="0.25">
      <c r="A110" s="362">
        <v>5</v>
      </c>
      <c r="Y110" s="386">
        <v>9328.1736848061464</v>
      </c>
      <c r="AA110" s="386">
        <v>13630.462647300888</v>
      </c>
      <c r="AC110" s="386">
        <v>5619.0708911251604</v>
      </c>
      <c r="AE110" s="386">
        <v>7616.560034715033</v>
      </c>
      <c r="AG110" s="386">
        <v>2752.74</v>
      </c>
      <c r="AI110" s="386">
        <v>3157.02</v>
      </c>
    </row>
    <row r="111" spans="1:35" ht="13.5" x14ac:dyDescent="0.25">
      <c r="A111" s="362" t="s">
        <v>1553</v>
      </c>
      <c r="Y111" s="386">
        <v>0</v>
      </c>
      <c r="AA111" s="386">
        <v>0</v>
      </c>
      <c r="AC111" s="386">
        <v>0</v>
      </c>
      <c r="AE111" s="386">
        <v>0</v>
      </c>
      <c r="AG111" s="386">
        <v>0</v>
      </c>
      <c r="AI111" s="386">
        <v>0</v>
      </c>
    </row>
    <row r="112" spans="1:35" ht="13.5" x14ac:dyDescent="0.25">
      <c r="A112" s="362">
        <v>3</v>
      </c>
      <c r="Y112" s="386">
        <v>245.60000000000022</v>
      </c>
      <c r="AA112" s="386">
        <v>153.40000000000015</v>
      </c>
      <c r="AC112" s="386">
        <v>136.10000000000011</v>
      </c>
      <c r="AE112" s="386">
        <v>68.600000000000065</v>
      </c>
      <c r="AG112" s="386">
        <v>106.70000000000009</v>
      </c>
      <c r="AI112" s="386">
        <v>75.900000000000063</v>
      </c>
    </row>
    <row r="113" spans="1:35" ht="13.5" x14ac:dyDescent="0.25">
      <c r="A113" s="362">
        <v>4</v>
      </c>
      <c r="Y113" s="386">
        <v>1221.900000000001</v>
      </c>
      <c r="AA113" s="386">
        <v>1425.7000000000012</v>
      </c>
      <c r="AC113" s="386">
        <v>823.20000000000073</v>
      </c>
      <c r="AE113" s="386">
        <v>1227.100000000001</v>
      </c>
      <c r="AG113" s="386">
        <v>470.40000000000043</v>
      </c>
      <c r="AI113" s="386">
        <v>324.8000000000003</v>
      </c>
    </row>
    <row r="114" spans="1:35" ht="13.5" x14ac:dyDescent="0.25">
      <c r="A114" s="362">
        <v>5</v>
      </c>
      <c r="Y114" s="386">
        <v>1293.0000000000011</v>
      </c>
      <c r="AA114" s="386">
        <v>1492.2000000000014</v>
      </c>
      <c r="AC114" s="386">
        <v>799.90000000000066</v>
      </c>
      <c r="AE114" s="386">
        <v>756.70000000000073</v>
      </c>
      <c r="AG114" s="386">
        <v>1489.3000000000013</v>
      </c>
      <c r="AI114" s="386">
        <v>349.3000000000003</v>
      </c>
    </row>
    <row r="115" spans="1:35" ht="13.5" x14ac:dyDescent="0.25">
      <c r="A115" s="362" t="s">
        <v>1554</v>
      </c>
      <c r="Y115" s="386">
        <v>0</v>
      </c>
      <c r="AA115" s="386">
        <v>0</v>
      </c>
      <c r="AC115" s="386">
        <v>0</v>
      </c>
      <c r="AE115" s="386">
        <v>0</v>
      </c>
      <c r="AG115" s="386">
        <v>0</v>
      </c>
      <c r="AI115" s="386">
        <v>0</v>
      </c>
    </row>
    <row r="116" spans="1:35" ht="13.5" x14ac:dyDescent="0.25">
      <c r="A116" s="362">
        <v>3</v>
      </c>
      <c r="Y116" s="386">
        <v>4666.3999999999996</v>
      </c>
      <c r="AA116" s="386">
        <v>2914.6</v>
      </c>
      <c r="AC116" s="386">
        <v>2585.9</v>
      </c>
      <c r="AE116" s="386">
        <v>1303.3999999999999</v>
      </c>
      <c r="AG116" s="386">
        <v>2027.3</v>
      </c>
      <c r="AI116" s="386">
        <v>1442.1</v>
      </c>
    </row>
    <row r="117" spans="1:35" ht="13.5" x14ac:dyDescent="0.25">
      <c r="A117" s="362">
        <v>4</v>
      </c>
      <c r="Y117" s="386">
        <v>23216.1</v>
      </c>
      <c r="AA117" s="386">
        <v>27088.3</v>
      </c>
      <c r="AC117" s="386">
        <v>15640.8</v>
      </c>
      <c r="AE117" s="386">
        <v>23314.899999999998</v>
      </c>
      <c r="AG117" s="386">
        <v>8937.6</v>
      </c>
      <c r="AI117" s="386">
        <v>6171.2</v>
      </c>
    </row>
    <row r="118" spans="1:35" ht="13.5" x14ac:dyDescent="0.25">
      <c r="A118" s="362">
        <v>5</v>
      </c>
      <c r="Y118" s="386">
        <v>24567</v>
      </c>
      <c r="AA118" s="386">
        <v>28351.8</v>
      </c>
      <c r="AC118" s="386">
        <v>15198.099999999999</v>
      </c>
      <c r="AE118" s="386">
        <v>14377.3</v>
      </c>
      <c r="AG118" s="386">
        <v>28296.699999999997</v>
      </c>
      <c r="AI118" s="386">
        <v>6636.7</v>
      </c>
    </row>
    <row r="119" spans="1:35" ht="13.5" x14ac:dyDescent="0.25">
      <c r="A119" s="362" t="s">
        <v>1555</v>
      </c>
      <c r="Y119" s="386">
        <v>0</v>
      </c>
      <c r="AA119" s="386">
        <v>0</v>
      </c>
      <c r="AC119" s="386">
        <v>0</v>
      </c>
      <c r="AE119" s="386">
        <v>0</v>
      </c>
      <c r="AG119" s="386">
        <v>0</v>
      </c>
      <c r="AI119" s="386">
        <v>0</v>
      </c>
    </row>
    <row r="120" spans="1:35" ht="13.5" x14ac:dyDescent="0.25">
      <c r="A120" s="362">
        <v>3</v>
      </c>
      <c r="Y120" s="386">
        <v>887.85625857396212</v>
      </c>
      <c r="AA120" s="386">
        <v>1008</v>
      </c>
      <c r="AC120" s="386">
        <v>427.79803928129286</v>
      </c>
      <c r="AE120" s="386">
        <v>418.68103188677355</v>
      </c>
      <c r="AG120" s="386">
        <v>279.8219961856326</v>
      </c>
      <c r="AI120" s="386">
        <v>189.35323050155588</v>
      </c>
    </row>
    <row r="121" spans="1:35" ht="13.5" x14ac:dyDescent="0.25">
      <c r="A121" s="362">
        <v>4</v>
      </c>
      <c r="Y121" s="386">
        <v>37616</v>
      </c>
      <c r="AA121" s="386">
        <v>54348</v>
      </c>
      <c r="AC121" s="386">
        <v>16240</v>
      </c>
      <c r="AE121" s="386">
        <v>20861.600000000002</v>
      </c>
      <c r="AG121" s="386">
        <v>18836</v>
      </c>
      <c r="AI121" s="386">
        <v>26397.600000000002</v>
      </c>
    </row>
    <row r="122" spans="1:35" ht="13.5" x14ac:dyDescent="0.25">
      <c r="A122" s="362">
        <v>5</v>
      </c>
      <c r="Y122" s="386">
        <v>66144</v>
      </c>
      <c r="AA122" s="386">
        <v>35812.800000000003</v>
      </c>
      <c r="AC122" s="386">
        <v>31360</v>
      </c>
      <c r="AE122" s="386">
        <v>21048.800000000003</v>
      </c>
      <c r="AG122" s="386">
        <v>22717.600000000002</v>
      </c>
      <c r="AI122" s="386">
        <v>5642.4000000000005</v>
      </c>
    </row>
    <row r="123" spans="1:35" ht="13.5" x14ac:dyDescent="0.25">
      <c r="A123" s="362" t="s">
        <v>1556</v>
      </c>
      <c r="Y123" s="386">
        <v>0</v>
      </c>
      <c r="AA123" s="386">
        <v>0</v>
      </c>
      <c r="AC123" s="386">
        <v>0</v>
      </c>
      <c r="AE123" s="386">
        <v>0</v>
      </c>
      <c r="AG123" s="386">
        <v>0</v>
      </c>
      <c r="AI123" s="386">
        <v>0</v>
      </c>
    </row>
    <row r="124" spans="1:35" ht="13.5" x14ac:dyDescent="0.25">
      <c r="A124" s="362">
        <v>3</v>
      </c>
      <c r="Y124" s="386">
        <v>1331.7843878609431</v>
      </c>
      <c r="AA124" s="386">
        <v>1512</v>
      </c>
      <c r="AC124" s="386">
        <v>641.69705892193929</v>
      </c>
      <c r="AE124" s="386">
        <v>628.02154783016022</v>
      </c>
      <c r="AG124" s="386">
        <v>419.73299427844887</v>
      </c>
      <c r="AI124" s="386">
        <v>284.02984575233381</v>
      </c>
    </row>
    <row r="125" spans="1:35" ht="13.5" x14ac:dyDescent="0.25">
      <c r="A125" s="362">
        <v>4</v>
      </c>
      <c r="Y125" s="386">
        <v>56424</v>
      </c>
      <c r="AA125" s="386">
        <v>81522</v>
      </c>
      <c r="AC125" s="386">
        <v>24360</v>
      </c>
      <c r="AE125" s="386">
        <v>31292.399999999998</v>
      </c>
      <c r="AG125" s="386">
        <v>28254</v>
      </c>
      <c r="AI125" s="386">
        <v>39596.400000000001</v>
      </c>
    </row>
    <row r="126" spans="1:35" ht="13.5" x14ac:dyDescent="0.25">
      <c r="A126" s="362">
        <v>5</v>
      </c>
      <c r="Y126" s="386">
        <v>99216</v>
      </c>
      <c r="AA126" s="386">
        <v>53719.199999999997</v>
      </c>
      <c r="AC126" s="386">
        <v>47040</v>
      </c>
      <c r="AE126" s="386">
        <v>31573.199999999997</v>
      </c>
      <c r="AG126" s="386">
        <v>34076.400000000001</v>
      </c>
      <c r="AI126" s="386">
        <v>8463.6</v>
      </c>
    </row>
    <row r="127" spans="1:35" ht="13.5" x14ac:dyDescent="0.25">
      <c r="A127" s="362" t="s">
        <v>1557</v>
      </c>
      <c r="Y127" s="386">
        <v>1.9</v>
      </c>
      <c r="AA127" s="386">
        <v>1.9</v>
      </c>
      <c r="AC127" s="386">
        <v>1.9</v>
      </c>
      <c r="AE127" s="386">
        <v>1.9</v>
      </c>
      <c r="AG127" s="386">
        <v>1.9</v>
      </c>
      <c r="AI127" s="386">
        <v>1.9</v>
      </c>
    </row>
    <row r="128" spans="1:35" ht="13.5" x14ac:dyDescent="0.25">
      <c r="A128" s="362">
        <v>3</v>
      </c>
      <c r="Y128" s="386">
        <v>1.9</v>
      </c>
      <c r="AA128" s="386">
        <v>1.9</v>
      </c>
      <c r="AC128" s="386">
        <v>1.9</v>
      </c>
      <c r="AE128" s="386">
        <v>1.9</v>
      </c>
      <c r="AG128" s="386">
        <v>1.9</v>
      </c>
      <c r="AI128" s="386">
        <v>1.9</v>
      </c>
    </row>
    <row r="129" spans="1:35" ht="13.5" x14ac:dyDescent="0.25">
      <c r="A129" s="362">
        <v>4</v>
      </c>
      <c r="Y129" s="386">
        <v>1.9</v>
      </c>
      <c r="AA129" s="386">
        <v>1.9</v>
      </c>
      <c r="AC129" s="386">
        <v>1.9</v>
      </c>
      <c r="AE129" s="386">
        <v>1.9</v>
      </c>
      <c r="AG129" s="386">
        <v>1.9</v>
      </c>
      <c r="AI129" s="386">
        <v>1.9</v>
      </c>
    </row>
    <row r="130" spans="1:35" ht="13.5" x14ac:dyDescent="0.25">
      <c r="A130" s="362">
        <v>5</v>
      </c>
      <c r="Y130" s="386">
        <v>1.9</v>
      </c>
      <c r="AA130" s="386">
        <v>1.9</v>
      </c>
      <c r="AC130" s="386">
        <v>1.9</v>
      </c>
      <c r="AE130" s="386">
        <v>1.9</v>
      </c>
      <c r="AG130" s="386">
        <v>1.9</v>
      </c>
      <c r="AI130" s="386">
        <v>1.9</v>
      </c>
    </row>
    <row r="131" spans="1:35" ht="13.5" x14ac:dyDescent="0.25">
      <c r="A131" s="362" t="s">
        <v>1558</v>
      </c>
      <c r="Y131" s="386">
        <v>0.1</v>
      </c>
      <c r="AA131" s="386">
        <v>0.1</v>
      </c>
      <c r="AC131" s="386">
        <v>0.1</v>
      </c>
      <c r="AE131" s="386">
        <v>0.1</v>
      </c>
      <c r="AG131" s="386">
        <v>0.1</v>
      </c>
      <c r="AI131" s="386">
        <v>0.1</v>
      </c>
    </row>
    <row r="132" spans="1:35" ht="13.5" x14ac:dyDescent="0.25">
      <c r="A132" s="362">
        <v>3</v>
      </c>
      <c r="Y132" s="386">
        <v>0.1</v>
      </c>
      <c r="AA132" s="386">
        <v>0.1</v>
      </c>
      <c r="AC132" s="386">
        <v>0.1</v>
      </c>
      <c r="AE132" s="386">
        <v>0.1</v>
      </c>
      <c r="AG132" s="386">
        <v>0.1</v>
      </c>
      <c r="AI132" s="386">
        <v>0.1</v>
      </c>
    </row>
    <row r="133" spans="1:35" ht="13.5" x14ac:dyDescent="0.25">
      <c r="A133" s="362">
        <v>4</v>
      </c>
      <c r="Y133" s="386">
        <v>0.1</v>
      </c>
      <c r="AA133" s="386">
        <v>0.1</v>
      </c>
      <c r="AC133" s="386">
        <v>0.1</v>
      </c>
      <c r="AE133" s="386">
        <v>0.1</v>
      </c>
      <c r="AG133" s="386">
        <v>0.1</v>
      </c>
      <c r="AI133" s="386">
        <v>0.1</v>
      </c>
    </row>
    <row r="134" spans="1:35" ht="13.5" x14ac:dyDescent="0.25">
      <c r="A134" s="362">
        <v>5</v>
      </c>
      <c r="Y134" s="386">
        <v>0.1</v>
      </c>
      <c r="AA134" s="386">
        <v>0.1</v>
      </c>
      <c r="AC134" s="386">
        <v>0.1</v>
      </c>
      <c r="AE134" s="386">
        <v>0.1</v>
      </c>
      <c r="AG134" s="386">
        <v>0.1</v>
      </c>
      <c r="AI134" s="386">
        <v>0.1</v>
      </c>
    </row>
    <row r="135" spans="1:35" ht="13.5" x14ac:dyDescent="0.25">
      <c r="A135" s="362" t="s">
        <v>1559</v>
      </c>
      <c r="Y135" s="386">
        <v>1.96</v>
      </c>
      <c r="AA135" s="386">
        <v>1.96</v>
      </c>
      <c r="AC135" s="386">
        <v>1.96</v>
      </c>
      <c r="AE135" s="386">
        <v>1.96</v>
      </c>
      <c r="AG135" s="386">
        <v>1.96</v>
      </c>
      <c r="AI135" s="386">
        <v>1.96</v>
      </c>
    </row>
    <row r="136" spans="1:35" ht="13.5" x14ac:dyDescent="0.25">
      <c r="A136" s="362">
        <v>3</v>
      </c>
      <c r="Y136" s="386">
        <v>36326.639999999999</v>
      </c>
      <c r="AA136" s="386">
        <v>19603.919999999998</v>
      </c>
      <c r="AC136" s="386">
        <v>16514.96</v>
      </c>
      <c r="AE136" s="386">
        <v>7048.16</v>
      </c>
      <c r="AG136" s="386">
        <v>1511.16</v>
      </c>
      <c r="AI136" s="386">
        <v>7206.92</v>
      </c>
    </row>
    <row r="137" spans="1:35" ht="13.5" x14ac:dyDescent="0.25">
      <c r="A137" s="362">
        <v>4</v>
      </c>
      <c r="Y137" s="386">
        <v>206646.72</v>
      </c>
      <c r="AA137" s="386">
        <v>76622.28</v>
      </c>
      <c r="AC137" s="386">
        <v>104032.88</v>
      </c>
      <c r="AE137" s="386">
        <v>87598.28</v>
      </c>
      <c r="AG137" s="386">
        <v>17951.64</v>
      </c>
      <c r="AI137" s="386">
        <v>24343.200000000001</v>
      </c>
    </row>
    <row r="138" spans="1:35" ht="13.5" x14ac:dyDescent="0.25">
      <c r="A138" s="362">
        <v>5</v>
      </c>
      <c r="Y138" s="386">
        <v>98245</v>
      </c>
      <c r="AA138" s="386">
        <v>160351.51999999999</v>
      </c>
      <c r="AC138" s="386">
        <v>208108.88</v>
      </c>
      <c r="AE138" s="386">
        <v>121327.92</v>
      </c>
      <c r="AG138" s="386">
        <v>72680.72</v>
      </c>
      <c r="AI138" s="386">
        <v>46095.28</v>
      </c>
    </row>
    <row r="139" spans="1:35" ht="13.5" x14ac:dyDescent="0.25">
      <c r="A139" s="362" t="s">
        <v>1560</v>
      </c>
      <c r="Y139" s="386">
        <v>0.04</v>
      </c>
      <c r="AA139" s="386">
        <v>0.04</v>
      </c>
      <c r="AC139" s="386">
        <v>0.04</v>
      </c>
      <c r="AE139" s="386">
        <v>0.04</v>
      </c>
      <c r="AG139" s="386">
        <v>0.04</v>
      </c>
      <c r="AI139" s="386">
        <v>0.04</v>
      </c>
    </row>
    <row r="140" spans="1:35" ht="13.5" x14ac:dyDescent="0.25">
      <c r="A140" s="362">
        <v>3</v>
      </c>
      <c r="Y140" s="386">
        <v>741.36</v>
      </c>
      <c r="AA140" s="386">
        <v>400.08</v>
      </c>
      <c r="AC140" s="386">
        <v>337.04</v>
      </c>
      <c r="AE140" s="386">
        <v>143.84</v>
      </c>
      <c r="AG140" s="386">
        <v>30.84</v>
      </c>
      <c r="AI140" s="386">
        <v>147.08000000000001</v>
      </c>
    </row>
    <row r="141" spans="1:35" ht="13.5" x14ac:dyDescent="0.25">
      <c r="A141" s="362">
        <v>4</v>
      </c>
      <c r="Y141" s="386">
        <v>4217.28</v>
      </c>
      <c r="AA141" s="386">
        <v>1563.72</v>
      </c>
      <c r="AC141" s="386">
        <v>2123.12</v>
      </c>
      <c r="AE141" s="386">
        <v>1787.72</v>
      </c>
      <c r="AG141" s="386">
        <v>366.36</v>
      </c>
      <c r="AI141" s="386">
        <v>496.8</v>
      </c>
    </row>
    <row r="142" spans="1:35" ht="13.5" x14ac:dyDescent="0.25">
      <c r="A142" s="362">
        <v>5</v>
      </c>
      <c r="Y142" s="386">
        <v>2005</v>
      </c>
      <c r="AA142" s="386">
        <v>3272.48</v>
      </c>
      <c r="AC142" s="386">
        <v>4247.12</v>
      </c>
      <c r="AE142" s="386">
        <v>2476.08</v>
      </c>
      <c r="AG142" s="386">
        <v>1483.28</v>
      </c>
      <c r="AI142" s="386">
        <v>940.72</v>
      </c>
    </row>
    <row r="143" spans="1:35" ht="13.5" x14ac:dyDescent="0.25">
      <c r="A143" s="362" t="s">
        <v>1561</v>
      </c>
      <c r="Y143" s="386">
        <v>225</v>
      </c>
      <c r="AA143" s="386">
        <v>345</v>
      </c>
      <c r="AC143" s="386">
        <v>180</v>
      </c>
      <c r="AE143" s="386">
        <v>435</v>
      </c>
      <c r="AG143" s="386">
        <v>600</v>
      </c>
      <c r="AI143" s="386">
        <v>795</v>
      </c>
    </row>
    <row r="144" spans="1:35" ht="13.5" x14ac:dyDescent="0.25">
      <c r="A144" s="362">
        <v>3</v>
      </c>
      <c r="Y144" s="386">
        <v>4665</v>
      </c>
      <c r="AA144" s="386">
        <v>3570</v>
      </c>
      <c r="AC144" s="386">
        <v>2445</v>
      </c>
      <c r="AE144" s="386">
        <v>1890</v>
      </c>
      <c r="AG144" s="386">
        <v>2430</v>
      </c>
      <c r="AI144" s="386">
        <v>5835</v>
      </c>
    </row>
    <row r="145" spans="1:35" ht="13.5" x14ac:dyDescent="0.25">
      <c r="A145" s="362">
        <v>4</v>
      </c>
      <c r="Y145" s="386">
        <v>16050</v>
      </c>
      <c r="AA145" s="386">
        <v>9465</v>
      </c>
      <c r="AC145" s="386">
        <v>6825</v>
      </c>
      <c r="AE145" s="386">
        <v>4815</v>
      </c>
      <c r="AG145" s="386">
        <v>1875</v>
      </c>
      <c r="AI145" s="386">
        <v>3120</v>
      </c>
    </row>
    <row r="146" spans="1:35" ht="13.5" x14ac:dyDescent="0.25">
      <c r="A146" s="362">
        <v>5</v>
      </c>
      <c r="Y146" s="386">
        <v>2520</v>
      </c>
      <c r="AA146" s="386">
        <v>3225</v>
      </c>
      <c r="AC146" s="386">
        <v>2400</v>
      </c>
      <c r="AE146" s="386">
        <v>2040</v>
      </c>
      <c r="AG146" s="386">
        <v>615</v>
      </c>
      <c r="AI146" s="386">
        <v>270</v>
      </c>
    </row>
    <row r="147" spans="1:35" ht="13.5" x14ac:dyDescent="0.25">
      <c r="A147" s="362" t="s">
        <v>1562</v>
      </c>
      <c r="Y147" s="386">
        <v>0</v>
      </c>
      <c r="AA147" s="386">
        <v>0</v>
      </c>
      <c r="AC147" s="386">
        <v>0</v>
      </c>
      <c r="AE147" s="386">
        <v>0</v>
      </c>
      <c r="AG147" s="386">
        <v>0</v>
      </c>
      <c r="AI147" s="386">
        <v>0</v>
      </c>
    </row>
    <row r="148" spans="1:35" ht="13.5" x14ac:dyDescent="0.25">
      <c r="A148" s="362">
        <v>3</v>
      </c>
      <c r="Y148" s="386">
        <v>0</v>
      </c>
      <c r="AA148" s="386">
        <v>0</v>
      </c>
      <c r="AC148" s="386">
        <v>0</v>
      </c>
      <c r="AE148" s="386">
        <v>0</v>
      </c>
      <c r="AG148" s="386">
        <v>0</v>
      </c>
      <c r="AI148" s="386">
        <v>0</v>
      </c>
    </row>
    <row r="149" spans="1:35" ht="13.5" x14ac:dyDescent="0.25">
      <c r="A149" s="362">
        <v>4</v>
      </c>
      <c r="Y149" s="386">
        <v>0</v>
      </c>
      <c r="AA149" s="386">
        <v>0</v>
      </c>
      <c r="AC149" s="386">
        <v>0</v>
      </c>
      <c r="AE149" s="386">
        <v>0</v>
      </c>
      <c r="AG149" s="386">
        <v>0</v>
      </c>
      <c r="AI149" s="386">
        <v>0</v>
      </c>
    </row>
    <row r="150" spans="1:35" ht="13.5" x14ac:dyDescent="0.25">
      <c r="A150" s="362">
        <v>5</v>
      </c>
      <c r="Y150" s="386">
        <v>0</v>
      </c>
      <c r="AA150" s="386">
        <v>0</v>
      </c>
      <c r="AC150" s="386">
        <v>0</v>
      </c>
      <c r="AE150" s="386">
        <v>0</v>
      </c>
      <c r="AG150" s="386">
        <v>0</v>
      </c>
      <c r="AI150" s="386">
        <v>0</v>
      </c>
    </row>
    <row r="151" spans="1:35" ht="13.5" x14ac:dyDescent="0.25">
      <c r="A151" s="362" t="s">
        <v>1563</v>
      </c>
      <c r="Y151" s="386">
        <v>66281.5</v>
      </c>
      <c r="AA151" s="386">
        <v>145241.69999999998</v>
      </c>
      <c r="AC151" s="386">
        <v>38446.5</v>
      </c>
      <c r="AE151" s="386">
        <v>19839.8</v>
      </c>
      <c r="AG151" s="386">
        <v>4031.7999999999997</v>
      </c>
      <c r="AI151" s="386">
        <v>8665.9</v>
      </c>
    </row>
    <row r="152" spans="1:35" ht="13.5" x14ac:dyDescent="0.25">
      <c r="A152" s="362">
        <v>3</v>
      </c>
      <c r="Y152" s="386">
        <v>895422.49437295238</v>
      </c>
      <c r="AA152" s="386">
        <v>490551.15406106669</v>
      </c>
      <c r="AC152" s="386">
        <v>686544.47193290514</v>
      </c>
      <c r="AE152" s="386">
        <v>462650.82573188306</v>
      </c>
      <c r="AG152" s="386">
        <v>149571.02008124752</v>
      </c>
      <c r="AI152" s="386">
        <v>113292.492784694</v>
      </c>
    </row>
    <row r="153" spans="1:35" ht="13.5" x14ac:dyDescent="0.25">
      <c r="A153" s="362">
        <v>4</v>
      </c>
      <c r="Y153" s="386">
        <v>133194.02860752196</v>
      </c>
      <c r="AA153" s="386">
        <v>72969.44722526538</v>
      </c>
      <c r="AC153" s="386">
        <v>102123.43849927926</v>
      </c>
      <c r="AE153" s="386">
        <v>68819.275487354214</v>
      </c>
      <c r="AG153" s="386">
        <v>22248.677973529029</v>
      </c>
      <c r="AI153" s="386">
        <v>16852.249770148082</v>
      </c>
    </row>
    <row r="154" spans="1:35" ht="13.5" x14ac:dyDescent="0.25">
      <c r="A154" s="362">
        <v>5</v>
      </c>
      <c r="Y154" s="386">
        <v>507.07701952561916</v>
      </c>
      <c r="AA154" s="386">
        <v>277.79871366793344</v>
      </c>
      <c r="AC154" s="386">
        <v>388.78956781548936</v>
      </c>
      <c r="AE154" s="386">
        <v>261.99878076267851</v>
      </c>
      <c r="AG154" s="386">
        <v>84.701945223430741</v>
      </c>
      <c r="AI154" s="386">
        <v>64.157445157908512</v>
      </c>
    </row>
    <row r="155" spans="1:35" ht="13.5" x14ac:dyDescent="0.25">
      <c r="A155" s="362" t="s">
        <v>1564</v>
      </c>
      <c r="Y155" s="386">
        <v>3488.5</v>
      </c>
      <c r="AA155" s="386">
        <v>7644.3</v>
      </c>
      <c r="AC155" s="386">
        <v>2023.5</v>
      </c>
      <c r="AE155" s="386">
        <v>1044.2</v>
      </c>
      <c r="AG155" s="386">
        <v>212.20000000000002</v>
      </c>
      <c r="AI155" s="386">
        <v>456.1</v>
      </c>
    </row>
    <row r="156" spans="1:35" ht="13.5" x14ac:dyDescent="0.25">
      <c r="A156" s="362">
        <v>3</v>
      </c>
      <c r="Y156" s="386">
        <v>47127.499703839603</v>
      </c>
      <c r="AA156" s="386">
        <v>25818.481792687722</v>
      </c>
      <c r="AC156" s="386">
        <v>36133.919575416068</v>
      </c>
      <c r="AE156" s="386">
        <v>24350.043459572797</v>
      </c>
      <c r="AG156" s="386">
        <v>7872.1589516446074</v>
      </c>
      <c r="AI156" s="386">
        <v>5962.7627781417905</v>
      </c>
    </row>
    <row r="157" spans="1:35" ht="13.5" x14ac:dyDescent="0.25">
      <c r="A157" s="362">
        <v>4</v>
      </c>
      <c r="Y157" s="386">
        <v>7010.2120319748401</v>
      </c>
      <c r="AA157" s="386">
        <v>3840.4972223823884</v>
      </c>
      <c r="AC157" s="386">
        <v>5374.9178157515407</v>
      </c>
      <c r="AE157" s="386">
        <v>3622.0671309133804</v>
      </c>
      <c r="AG157" s="386">
        <v>1170.9830512383701</v>
      </c>
      <c r="AI157" s="386">
        <v>886.96051421832021</v>
      </c>
    </row>
    <row r="158" spans="1:35" ht="13.5" x14ac:dyDescent="0.25">
      <c r="A158" s="362">
        <v>5</v>
      </c>
      <c r="Y158" s="386">
        <v>26.688264185558907</v>
      </c>
      <c r="AA158" s="386">
        <v>14.620984929891234</v>
      </c>
      <c r="AC158" s="386">
        <v>20.462608832394181</v>
      </c>
      <c r="AE158" s="386">
        <v>13.789409513825186</v>
      </c>
      <c r="AG158" s="386">
        <v>4.4579971170226704</v>
      </c>
      <c r="AI158" s="386">
        <v>3.3767076398899221</v>
      </c>
    </row>
    <row r="159" spans="1:35" ht="13.5" x14ac:dyDescent="0.25">
      <c r="A159" s="362" t="s">
        <v>1565</v>
      </c>
      <c r="Y159" s="386">
        <v>1.92</v>
      </c>
      <c r="AA159" s="386">
        <v>1.92</v>
      </c>
      <c r="AC159" s="386">
        <v>1.92</v>
      </c>
      <c r="AE159" s="386">
        <v>1.92</v>
      </c>
      <c r="AG159" s="386">
        <v>1.92</v>
      </c>
      <c r="AI159" s="386">
        <v>1.92</v>
      </c>
    </row>
    <row r="160" spans="1:35" ht="13.5" x14ac:dyDescent="0.25">
      <c r="A160" s="362">
        <v>3</v>
      </c>
      <c r="Y160" s="386">
        <v>23115.761965973536</v>
      </c>
      <c r="AA160" s="386">
        <v>27094.251674858224</v>
      </c>
      <c r="AC160" s="386">
        <v>22332.538665750129</v>
      </c>
      <c r="AE160" s="386">
        <v>18209.627771094689</v>
      </c>
      <c r="AG160" s="386">
        <v>11356.947159305722</v>
      </c>
      <c r="AI160" s="386">
        <v>21271.356909434609</v>
      </c>
    </row>
    <row r="161" spans="1:35" ht="13.5" x14ac:dyDescent="0.25">
      <c r="A161" s="362">
        <v>4</v>
      </c>
      <c r="Y161" s="386">
        <v>63866.698525519852</v>
      </c>
      <c r="AA161" s="386">
        <v>74858.895243856328</v>
      </c>
      <c r="AC161" s="386">
        <v>61702.72545523286</v>
      </c>
      <c r="AE161" s="386">
        <v>50311.506444406252</v>
      </c>
      <c r="AG161" s="386">
        <v>31378.187812338889</v>
      </c>
      <c r="AI161" s="386">
        <v>58770.779045196767</v>
      </c>
    </row>
    <row r="162" spans="1:35" ht="13.5" x14ac:dyDescent="0.25">
      <c r="A162" s="362">
        <v>5</v>
      </c>
      <c r="Y162" s="386">
        <v>19039.939508506617</v>
      </c>
      <c r="AA162" s="386">
        <v>22316.933081285442</v>
      </c>
      <c r="AC162" s="386">
        <v>18394.815879017013</v>
      </c>
      <c r="AE162" s="386">
        <v>14998.865784499054</v>
      </c>
      <c r="AG162" s="386">
        <v>9354.4650283553856</v>
      </c>
      <c r="AI162" s="386">
        <v>17520.744045368621</v>
      </c>
    </row>
    <row r="163" spans="1:35" ht="13.5" x14ac:dyDescent="0.25">
      <c r="A163" s="362" t="s">
        <v>1566</v>
      </c>
      <c r="Y163" s="386">
        <v>0.08</v>
      </c>
      <c r="AA163" s="386">
        <v>0.08</v>
      </c>
      <c r="AC163" s="386">
        <v>0.08</v>
      </c>
      <c r="AE163" s="386">
        <v>0.08</v>
      </c>
      <c r="AG163" s="386">
        <v>0.08</v>
      </c>
      <c r="AI163" s="386">
        <v>0.08</v>
      </c>
    </row>
    <row r="164" spans="1:35" ht="13.5" x14ac:dyDescent="0.25">
      <c r="A164" s="362">
        <v>3</v>
      </c>
      <c r="Y164" s="386">
        <v>963.15674858223065</v>
      </c>
      <c r="AA164" s="386">
        <v>1128.9271531190927</v>
      </c>
      <c r="AC164" s="386">
        <v>930.52244440625543</v>
      </c>
      <c r="AE164" s="386">
        <v>758.73449046227881</v>
      </c>
      <c r="AG164" s="386">
        <v>473.20613163773845</v>
      </c>
      <c r="AI164" s="386">
        <v>886.30653789310873</v>
      </c>
    </row>
    <row r="165" spans="1:35" ht="13.5" x14ac:dyDescent="0.25">
      <c r="A165" s="362">
        <v>4</v>
      </c>
      <c r="Y165" s="386">
        <v>2661.1124385633275</v>
      </c>
      <c r="AA165" s="386">
        <v>3119.1206351606806</v>
      </c>
      <c r="AC165" s="386">
        <v>2570.946893968036</v>
      </c>
      <c r="AE165" s="386">
        <v>2096.3127685169275</v>
      </c>
      <c r="AG165" s="386">
        <v>1307.4244921807872</v>
      </c>
      <c r="AI165" s="386">
        <v>2448.7824602165319</v>
      </c>
    </row>
    <row r="166" spans="1:35" ht="13.5" x14ac:dyDescent="0.25">
      <c r="A166" s="362">
        <v>5</v>
      </c>
      <c r="Y166" s="386">
        <v>793.33081285444234</v>
      </c>
      <c r="AA166" s="386">
        <v>929.8722117202268</v>
      </c>
      <c r="AC166" s="386">
        <v>766.4506616257089</v>
      </c>
      <c r="AE166" s="386">
        <v>624.95274102079395</v>
      </c>
      <c r="AG166" s="386">
        <v>389.76937618147446</v>
      </c>
      <c r="AI166" s="386">
        <v>730.03100189035922</v>
      </c>
    </row>
    <row r="167" spans="1:35" ht="13.5" x14ac:dyDescent="0.25">
      <c r="A167" s="362" t="s">
        <v>1567</v>
      </c>
      <c r="Y167" s="386">
        <v>1.9</v>
      </c>
      <c r="AA167" s="386">
        <v>1.9</v>
      </c>
      <c r="AC167" s="386">
        <v>1.9</v>
      </c>
      <c r="AE167" s="386">
        <v>1.9</v>
      </c>
      <c r="AG167" s="386">
        <v>1.9</v>
      </c>
      <c r="AI167" s="386">
        <v>1.9</v>
      </c>
    </row>
    <row r="168" spans="1:35" ht="13.5" x14ac:dyDescent="0.25">
      <c r="A168" s="362">
        <v>3</v>
      </c>
      <c r="Y168" s="386">
        <v>15482.671488090558</v>
      </c>
      <c r="AA168" s="386">
        <v>17646.845122238818</v>
      </c>
      <c r="AC168" s="386">
        <v>18357.084568823208</v>
      </c>
      <c r="AE168" s="386">
        <v>25745.76860309724</v>
      </c>
      <c r="AG168" s="386">
        <v>12341.164499646255</v>
      </c>
      <c r="AI168" s="386">
        <v>13711.186227497839</v>
      </c>
    </row>
    <row r="169" spans="1:35" ht="13.5" x14ac:dyDescent="0.25">
      <c r="A169" s="362">
        <v>4</v>
      </c>
      <c r="Y169" s="386">
        <v>27077.809448942691</v>
      </c>
      <c r="AA169" s="386">
        <v>30862.755821083247</v>
      </c>
      <c r="AC169" s="386">
        <v>32104.901171291564</v>
      </c>
      <c r="AE169" s="386">
        <v>45027.049555852522</v>
      </c>
      <c r="AG169" s="386">
        <v>21583.594340067604</v>
      </c>
      <c r="AI169" s="386">
        <v>23979.639965411519</v>
      </c>
    </row>
    <row r="170" spans="1:35" ht="13.5" x14ac:dyDescent="0.25">
      <c r="A170" s="362">
        <v>5</v>
      </c>
      <c r="Y170" s="386">
        <v>11076.519062966749</v>
      </c>
      <c r="AA170" s="386">
        <v>12624.799056677934</v>
      </c>
      <c r="AC170" s="386">
        <v>13132.914259885229</v>
      </c>
      <c r="AE170" s="386">
        <v>18418.881841050232</v>
      </c>
      <c r="AG170" s="386">
        <v>8829.0411602861404</v>
      </c>
      <c r="AI170" s="386">
        <v>9809.1738070906358</v>
      </c>
    </row>
    <row r="171" spans="1:35" ht="13.5" x14ac:dyDescent="0.25">
      <c r="A171" s="362" t="s">
        <v>1568</v>
      </c>
      <c r="Y171" s="386">
        <v>0.1</v>
      </c>
      <c r="AA171" s="386">
        <v>0.1</v>
      </c>
      <c r="AC171" s="386">
        <v>0.1</v>
      </c>
      <c r="AE171" s="386">
        <v>0.1</v>
      </c>
      <c r="AG171" s="386">
        <v>0.1</v>
      </c>
      <c r="AI171" s="386">
        <v>0.1</v>
      </c>
    </row>
    <row r="172" spans="1:35" ht="13.5" x14ac:dyDescent="0.25">
      <c r="A172" s="362">
        <v>3</v>
      </c>
      <c r="Y172" s="386">
        <v>814.87744674160842</v>
      </c>
      <c r="AA172" s="386">
        <v>928.7813222230958</v>
      </c>
      <c r="AC172" s="386">
        <v>966.16234572753729</v>
      </c>
      <c r="AE172" s="386">
        <v>1355.0404527945918</v>
      </c>
      <c r="AG172" s="386">
        <v>649.53497366559247</v>
      </c>
      <c r="AI172" s="386">
        <v>721.64138039462318</v>
      </c>
    </row>
    <row r="173" spans="1:35" ht="13.5" x14ac:dyDescent="0.25">
      <c r="A173" s="362">
        <v>4</v>
      </c>
      <c r="Y173" s="386">
        <v>1425.1478657338259</v>
      </c>
      <c r="AA173" s="386">
        <v>1624.3555695306973</v>
      </c>
      <c r="AC173" s="386">
        <v>1689.7316405942929</v>
      </c>
      <c r="AE173" s="386">
        <v>2369.8447134659223</v>
      </c>
      <c r="AG173" s="386">
        <v>1135.9786494772422</v>
      </c>
      <c r="AI173" s="386">
        <v>1262.0863139690275</v>
      </c>
    </row>
    <row r="174" spans="1:35" ht="13.5" x14ac:dyDescent="0.25">
      <c r="A174" s="362">
        <v>5</v>
      </c>
      <c r="Y174" s="386">
        <v>582.97468752456575</v>
      </c>
      <c r="AA174" s="386">
        <v>664.46310824620707</v>
      </c>
      <c r="AC174" s="386">
        <v>691.20601367817005</v>
      </c>
      <c r="AE174" s="386">
        <v>969.41483373948597</v>
      </c>
      <c r="AG174" s="386">
        <v>464.68637685716533</v>
      </c>
      <c r="AI174" s="386">
        <v>516.2723056363493</v>
      </c>
    </row>
  </sheetData>
  <mergeCells count="7">
    <mergeCell ref="AH2:AI2"/>
    <mergeCell ref="X1:AE1"/>
    <mergeCell ref="X2:Y2"/>
    <mergeCell ref="Z2:AA2"/>
    <mergeCell ref="AB2:AC2"/>
    <mergeCell ref="AD2:AE2"/>
    <mergeCell ref="AF2:AG2"/>
  </mergeCells>
  <printOptions gridLines="1" gridLinesSet="0"/>
  <pageMargins left="0.26" right="0.22" top="0.77" bottom="0.73" header="0.5" footer="0.5"/>
  <pageSetup scale="79" orientation="landscape" horizontalDpi="4294967292" verticalDpi="300" r:id="rId1"/>
  <headerFooter alignWithMargins="0">
    <oddHeader>&amp;A</oddHeader>
    <oddFooter>Page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I46"/>
  <sheetViews>
    <sheetView workbookViewId="0">
      <selection activeCell="J19" sqref="J19"/>
    </sheetView>
  </sheetViews>
  <sheetFormatPr defaultRowHeight="15" x14ac:dyDescent="0.25"/>
  <sheetData>
    <row r="1" spans="1:9" x14ac:dyDescent="0.25">
      <c r="A1" t="s">
        <v>1717</v>
      </c>
    </row>
    <row r="2" spans="1:9" ht="15.75" thickBot="1" x14ac:dyDescent="0.3"/>
    <row r="3" spans="1:9" x14ac:dyDescent="0.25">
      <c r="A3" s="559" t="s">
        <v>1718</v>
      </c>
      <c r="B3" s="559"/>
    </row>
    <row r="4" spans="1:9" x14ac:dyDescent="0.25">
      <c r="A4" t="s">
        <v>1719</v>
      </c>
      <c r="B4">
        <v>0.94518068716209702</v>
      </c>
    </row>
    <row r="5" spans="1:9" x14ac:dyDescent="0.25">
      <c r="A5" t="s">
        <v>1720</v>
      </c>
      <c r="B5">
        <v>0.89336653138421396</v>
      </c>
    </row>
    <row r="6" spans="1:9" x14ac:dyDescent="0.25">
      <c r="A6" t="s">
        <v>1721</v>
      </c>
      <c r="B6">
        <v>0.88803485795342463</v>
      </c>
    </row>
    <row r="7" spans="1:9" x14ac:dyDescent="0.25">
      <c r="A7" t="s">
        <v>1722</v>
      </c>
      <c r="B7">
        <v>3960.2157480353508</v>
      </c>
    </row>
    <row r="8" spans="1:9" ht="15.75" thickBot="1" x14ac:dyDescent="0.3">
      <c r="A8" s="225" t="s">
        <v>1723</v>
      </c>
      <c r="B8" s="225">
        <v>22</v>
      </c>
    </row>
    <row r="10" spans="1:9" ht="15.75" thickBot="1" x14ac:dyDescent="0.3">
      <c r="A10" t="s">
        <v>1724</v>
      </c>
    </row>
    <row r="11" spans="1:9" x14ac:dyDescent="0.25">
      <c r="A11" s="558"/>
      <c r="B11" s="558" t="s">
        <v>1728</v>
      </c>
      <c r="C11" s="558" t="s">
        <v>1729</v>
      </c>
      <c r="D11" s="558" t="s">
        <v>1730</v>
      </c>
      <c r="E11" s="558" t="s">
        <v>1731</v>
      </c>
      <c r="F11" s="558" t="s">
        <v>1732</v>
      </c>
    </row>
    <row r="12" spans="1:9" x14ac:dyDescent="0.25">
      <c r="A12" t="s">
        <v>1725</v>
      </c>
      <c r="B12">
        <v>1</v>
      </c>
      <c r="C12">
        <v>2627869718.4366517</v>
      </c>
      <c r="D12">
        <v>2627869718.4366517</v>
      </c>
      <c r="E12">
        <v>167.55837411669089</v>
      </c>
      <c r="F12">
        <v>3.5244473963052586E-11</v>
      </c>
    </row>
    <row r="13" spans="1:9" x14ac:dyDescent="0.25">
      <c r="A13" t="s">
        <v>1726</v>
      </c>
      <c r="B13">
        <v>20</v>
      </c>
      <c r="C13">
        <v>313666175.4197439</v>
      </c>
      <c r="D13">
        <v>15683308.770987194</v>
      </c>
    </row>
    <row r="14" spans="1:9" ht="15.75" thickBot="1" x14ac:dyDescent="0.3">
      <c r="A14" s="225" t="s">
        <v>671</v>
      </c>
      <c r="B14" s="225">
        <v>21</v>
      </c>
      <c r="C14" s="225">
        <v>2941535893.8563957</v>
      </c>
      <c r="D14" s="225"/>
      <c r="E14" s="225"/>
      <c r="F14" s="225"/>
    </row>
    <row r="15" spans="1:9" ht="15.75" thickBot="1" x14ac:dyDescent="0.3"/>
    <row r="16" spans="1:9" x14ac:dyDescent="0.25">
      <c r="A16" s="558"/>
      <c r="B16" s="558" t="s">
        <v>1733</v>
      </c>
      <c r="C16" s="558" t="s">
        <v>1722</v>
      </c>
      <c r="D16" s="558" t="s">
        <v>1734</v>
      </c>
      <c r="E16" s="558" t="s">
        <v>1735</v>
      </c>
      <c r="F16" s="558" t="s">
        <v>1736</v>
      </c>
      <c r="G16" s="558" t="s">
        <v>1737</v>
      </c>
      <c r="H16" s="558" t="s">
        <v>1738</v>
      </c>
      <c r="I16" s="558" t="s">
        <v>1739</v>
      </c>
    </row>
    <row r="17" spans="1:9" x14ac:dyDescent="0.25">
      <c r="A17" t="s">
        <v>1727</v>
      </c>
      <c r="B17">
        <v>4361.874707151037</v>
      </c>
      <c r="C17">
        <v>3676.1262589673092</v>
      </c>
      <c r="D17">
        <v>1.1865410488856187</v>
      </c>
      <c r="E17">
        <v>0.2493128036749564</v>
      </c>
      <c r="F17">
        <v>-3306.3902965889783</v>
      </c>
      <c r="G17">
        <v>12030.139710891053</v>
      </c>
      <c r="H17">
        <v>-3306.3902965889783</v>
      </c>
      <c r="I17">
        <v>12030.139710891053</v>
      </c>
    </row>
    <row r="18" spans="1:9" ht="15.75" thickBot="1" x14ac:dyDescent="0.3">
      <c r="A18" s="225" t="s">
        <v>1740</v>
      </c>
      <c r="B18" s="225">
        <v>0.97916701447086696</v>
      </c>
      <c r="C18" s="225">
        <v>7.5643864155051546E-2</v>
      </c>
      <c r="D18" s="225">
        <v>12.944434097970094</v>
      </c>
      <c r="E18" s="225">
        <v>3.5244473963052708E-11</v>
      </c>
      <c r="F18" s="225">
        <v>0.82137667883348486</v>
      </c>
      <c r="G18" s="225">
        <v>1.1369573501082491</v>
      </c>
      <c r="H18" s="225">
        <v>0.82137667883348486</v>
      </c>
      <c r="I18" s="225">
        <v>1.1369573501082491</v>
      </c>
    </row>
    <row r="22" spans="1:9" x14ac:dyDescent="0.25">
      <c r="A22" t="s">
        <v>1741</v>
      </c>
    </row>
    <row r="23" spans="1:9" ht="15.75" thickBot="1" x14ac:dyDescent="0.3"/>
    <row r="24" spans="1:9" x14ac:dyDescent="0.25">
      <c r="A24" s="558" t="s">
        <v>1742</v>
      </c>
      <c r="B24" s="558" t="s">
        <v>1743</v>
      </c>
      <c r="C24" s="558" t="s">
        <v>1744</v>
      </c>
    </row>
    <row r="25" spans="1:9" x14ac:dyDescent="0.25">
      <c r="A25">
        <v>1</v>
      </c>
      <c r="B25">
        <v>66774.307251306935</v>
      </c>
      <c r="C25">
        <v>-3020.8670804431895</v>
      </c>
    </row>
    <row r="26" spans="1:9" x14ac:dyDescent="0.25">
      <c r="A26">
        <v>2</v>
      </c>
      <c r="B26">
        <v>59416.019887612623</v>
      </c>
      <c r="C26">
        <v>-10696.264432707059</v>
      </c>
    </row>
    <row r="27" spans="1:9" x14ac:dyDescent="0.25">
      <c r="A27">
        <v>3</v>
      </c>
      <c r="B27">
        <v>60582.890281256507</v>
      </c>
      <c r="C27">
        <v>-7479.3362462494697</v>
      </c>
    </row>
    <row r="28" spans="1:9" x14ac:dyDescent="0.25">
      <c r="A28">
        <v>4</v>
      </c>
      <c r="B28">
        <v>56746.861522849795</v>
      </c>
      <c r="C28">
        <v>-862.73009986930992</v>
      </c>
    </row>
    <row r="29" spans="1:9" x14ac:dyDescent="0.25">
      <c r="A29">
        <v>5</v>
      </c>
      <c r="B29">
        <v>65137.781357506123</v>
      </c>
      <c r="C29">
        <v>3175.2339835482053</v>
      </c>
    </row>
    <row r="30" spans="1:9" x14ac:dyDescent="0.25">
      <c r="A30">
        <v>6</v>
      </c>
      <c r="B30">
        <v>53037.564392792003</v>
      </c>
      <c r="C30">
        <v>-1316.3079856677068</v>
      </c>
    </row>
    <row r="31" spans="1:9" x14ac:dyDescent="0.25">
      <c r="A31">
        <v>7</v>
      </c>
      <c r="B31">
        <v>49797.593762774282</v>
      </c>
      <c r="C31">
        <v>897.2607148128518</v>
      </c>
    </row>
    <row r="32" spans="1:9" x14ac:dyDescent="0.25">
      <c r="A32">
        <v>8</v>
      </c>
      <c r="B32">
        <v>33881.126234178751</v>
      </c>
      <c r="C32">
        <v>-2440.891274717229</v>
      </c>
    </row>
    <row r="33" spans="1:3" x14ac:dyDescent="0.25">
      <c r="A33">
        <v>9</v>
      </c>
      <c r="B33">
        <v>34072.739427240551</v>
      </c>
      <c r="C33">
        <v>-750.87075044639641</v>
      </c>
    </row>
    <row r="34" spans="1:3" x14ac:dyDescent="0.25">
      <c r="A34">
        <v>10</v>
      </c>
      <c r="B34">
        <v>43644.096993693274</v>
      </c>
      <c r="C34">
        <v>-1387.6858570808618</v>
      </c>
    </row>
    <row r="35" spans="1:3" x14ac:dyDescent="0.25">
      <c r="A35">
        <v>11</v>
      </c>
      <c r="B35">
        <v>45797.285258514712</v>
      </c>
      <c r="C35">
        <v>2061.4568460975715</v>
      </c>
    </row>
    <row r="36" spans="1:3" x14ac:dyDescent="0.25">
      <c r="A36">
        <v>12</v>
      </c>
      <c r="B36">
        <v>52184.264544486861</v>
      </c>
      <c r="C36">
        <v>7775.4580288007928</v>
      </c>
    </row>
    <row r="37" spans="1:3" x14ac:dyDescent="0.25">
      <c r="A37">
        <v>13</v>
      </c>
      <c r="B37">
        <v>73570.55470702899</v>
      </c>
      <c r="C37">
        <v>3211.0181627928978</v>
      </c>
    </row>
    <row r="38" spans="1:3" x14ac:dyDescent="0.25">
      <c r="A38">
        <v>14</v>
      </c>
      <c r="B38">
        <v>54735.474266729994</v>
      </c>
      <c r="C38">
        <v>4824.6108025003778</v>
      </c>
    </row>
    <row r="39" spans="1:3" x14ac:dyDescent="0.25">
      <c r="A39">
        <v>15</v>
      </c>
      <c r="B39">
        <v>49713.032899404578</v>
      </c>
      <c r="C39">
        <v>-173.66379248847807</v>
      </c>
    </row>
    <row r="40" spans="1:3" x14ac:dyDescent="0.25">
      <c r="A40">
        <v>16</v>
      </c>
      <c r="B40">
        <v>32478.087610813585</v>
      </c>
      <c r="C40">
        <v>-100.13642901529602</v>
      </c>
    </row>
    <row r="41" spans="1:3" x14ac:dyDescent="0.25">
      <c r="A41">
        <v>17</v>
      </c>
      <c r="B41">
        <v>39249.056890890068</v>
      </c>
      <c r="C41">
        <v>-97.753497448567941</v>
      </c>
    </row>
    <row r="42" spans="1:3" x14ac:dyDescent="0.25">
      <c r="A42">
        <v>18</v>
      </c>
      <c r="B42">
        <v>37270.552021450232</v>
      </c>
      <c r="C42">
        <v>834.12522222541884</v>
      </c>
    </row>
    <row r="43" spans="1:3" x14ac:dyDescent="0.25">
      <c r="A43">
        <v>19</v>
      </c>
      <c r="B43">
        <v>50007.693629069297</v>
      </c>
      <c r="C43">
        <v>685.97323945868266</v>
      </c>
    </row>
    <row r="44" spans="1:3" x14ac:dyDescent="0.25">
      <c r="A44">
        <v>20</v>
      </c>
      <c r="B44">
        <v>60853.368523164841</v>
      </c>
      <c r="C44">
        <v>3081.7071347521924</v>
      </c>
    </row>
    <row r="45" spans="1:3" x14ac:dyDescent="0.25">
      <c r="A45">
        <v>21</v>
      </c>
      <c r="B45">
        <v>49780.115631565975</v>
      </c>
      <c r="C45">
        <v>1835.0730041268034</v>
      </c>
    </row>
    <row r="46" spans="1:3" ht="15.75" thickBot="1" x14ac:dyDescent="0.3">
      <c r="A46" s="225">
        <v>22</v>
      </c>
      <c r="B46" s="225">
        <v>46122.77016579498</v>
      </c>
      <c r="C46" s="225">
        <v>-55.409692982291745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F79"/>
  <sheetViews>
    <sheetView topLeftCell="E16" workbookViewId="0">
      <selection activeCell="I26" sqref="I26:I32"/>
    </sheetView>
  </sheetViews>
  <sheetFormatPr defaultRowHeight="15" x14ac:dyDescent="0.25"/>
  <cols>
    <col min="2" max="2" width="15.7109375" customWidth="1"/>
    <col min="5" max="5" width="11.5703125" customWidth="1"/>
    <col min="6" max="7" width="9.5703125" bestFit="1" customWidth="1"/>
    <col min="8" max="8" width="27.42578125" customWidth="1"/>
    <col min="9" max="9" width="21.7109375" customWidth="1"/>
    <col min="10" max="10" width="13.85546875" customWidth="1"/>
    <col min="11" max="11" width="13.28515625" customWidth="1"/>
    <col min="12" max="12" width="16.28515625" customWidth="1"/>
    <col min="13" max="13" width="18.5703125" customWidth="1"/>
    <col min="14" max="14" width="11.85546875" customWidth="1"/>
    <col min="17" max="17" width="12.140625" customWidth="1"/>
    <col min="20" max="20" width="17.28515625" customWidth="1"/>
    <col min="21" max="21" width="19.140625" customWidth="1"/>
    <col min="22" max="22" width="17.28515625" customWidth="1"/>
    <col min="23" max="24" width="13.42578125" customWidth="1"/>
    <col min="25" max="25" width="10.140625" customWidth="1"/>
    <col min="26" max="26" width="10.85546875" customWidth="1"/>
    <col min="28" max="28" width="11.140625" customWidth="1"/>
  </cols>
  <sheetData>
    <row r="1" spans="1:29" x14ac:dyDescent="0.25">
      <c r="H1" s="974" t="s">
        <v>1745</v>
      </c>
      <c r="J1" s="974" t="s">
        <v>1713</v>
      </c>
      <c r="K1" s="974" t="s">
        <v>1715</v>
      </c>
      <c r="L1" s="974" t="s">
        <v>1716</v>
      </c>
    </row>
    <row r="2" spans="1:29" x14ac:dyDescent="0.25">
      <c r="B2" s="1012" t="s">
        <v>1692</v>
      </c>
      <c r="C2" s="1012"/>
      <c r="D2" s="1012"/>
      <c r="E2" s="1012"/>
      <c r="F2" s="1012"/>
      <c r="H2" s="974"/>
      <c r="I2" s="35" t="s">
        <v>1699</v>
      </c>
      <c r="J2" s="974"/>
      <c r="K2" s="974"/>
      <c r="L2" s="974"/>
    </row>
    <row r="3" spans="1:29" x14ac:dyDescent="0.25">
      <c r="A3" t="s">
        <v>219</v>
      </c>
      <c r="B3" s="12" t="s">
        <v>1690</v>
      </c>
      <c r="C3" s="12" t="s">
        <v>1685</v>
      </c>
      <c r="D3" s="12" t="s">
        <v>1686</v>
      </c>
      <c r="E3" s="12" t="s">
        <v>1687</v>
      </c>
      <c r="F3" s="12" t="s">
        <v>1688</v>
      </c>
      <c r="G3" s="12" t="s">
        <v>1689</v>
      </c>
      <c r="Q3" s="35" t="s">
        <v>1693</v>
      </c>
      <c r="R3" t="s">
        <v>1694</v>
      </c>
    </row>
    <row r="4" spans="1:29" x14ac:dyDescent="0.25">
      <c r="A4">
        <v>1985</v>
      </c>
      <c r="B4" s="547">
        <v>4800</v>
      </c>
      <c r="C4" s="547">
        <v>2820</v>
      </c>
      <c r="D4" s="547">
        <v>5910</v>
      </c>
      <c r="E4" s="547">
        <v>8509</v>
      </c>
      <c r="F4" s="547">
        <v>7428.84</v>
      </c>
      <c r="G4" s="547">
        <f>SUM(B4:F4)</f>
        <v>29467.84</v>
      </c>
      <c r="H4" s="2">
        <f>G4*PFMCtoARankisWACstRegressin!$B$18+PFMCtoARankisWACstRegressin!$B$17</f>
        <v>33215.811622856228</v>
      </c>
      <c r="I4" s="2">
        <f>SUM(WA_ORCoast_Calif!G9:I9)</f>
        <v>33209.535994409554</v>
      </c>
      <c r="J4" s="547">
        <f>G4-I4</f>
        <v>-3741.6959944095543</v>
      </c>
      <c r="Q4" s="35">
        <v>2915</v>
      </c>
      <c r="R4" s="547">
        <f t="shared" ref="R4:R33" si="0">C4-Q4</f>
        <v>-95</v>
      </c>
    </row>
    <row r="5" spans="1:29" x14ac:dyDescent="0.25">
      <c r="A5">
        <v>1986</v>
      </c>
      <c r="B5" s="547">
        <v>6700</v>
      </c>
      <c r="C5" s="547">
        <v>6100</v>
      </c>
      <c r="D5" s="547">
        <v>9180</v>
      </c>
      <c r="E5" s="547">
        <v>13637</v>
      </c>
      <c r="F5" s="547">
        <v>23170</v>
      </c>
      <c r="G5" s="547">
        <f t="shared" ref="G5:G34" si="1">SUM(B5:F5)</f>
        <v>58787</v>
      </c>
      <c r="H5" s="2">
        <f>G5*PFMCtoARankisWACstRegressin!$B$18+PFMCtoARankisWACstRegressin!$B$17</f>
        <v>61924.16598684989</v>
      </c>
      <c r="I5" s="2">
        <f>SUM(WA_ORCoast_Calif!J9:L9)</f>
        <v>61912.466346268586</v>
      </c>
      <c r="J5" s="547">
        <f t="shared" ref="J5:J32" si="2">G5-I5</f>
        <v>-3125.4663462685858</v>
      </c>
      <c r="Q5" s="35">
        <v>6258</v>
      </c>
      <c r="R5" s="547">
        <f t="shared" si="0"/>
        <v>-158</v>
      </c>
    </row>
    <row r="6" spans="1:29" x14ac:dyDescent="0.25">
      <c r="A6">
        <v>1987</v>
      </c>
      <c r="B6" s="547">
        <v>12220</v>
      </c>
      <c r="C6" s="547">
        <v>6236</v>
      </c>
      <c r="D6" s="547">
        <v>10638</v>
      </c>
      <c r="E6" s="547">
        <v>20802</v>
      </c>
      <c r="F6" s="547">
        <v>34032.839999999997</v>
      </c>
      <c r="G6" s="547">
        <f t="shared" si="1"/>
        <v>83928.84</v>
      </c>
      <c r="H6" s="2">
        <f>G6*PFMCtoARankisWACstRegressin!$B$18+PFMCtoARankisWACstRegressin!$B$17</f>
        <v>86542.226397954102</v>
      </c>
      <c r="I6" s="2">
        <f>SUM(WA_ORCoast_Calif!M9:O9)</f>
        <v>86525.875544812588</v>
      </c>
      <c r="J6" s="547">
        <f t="shared" si="2"/>
        <v>-2597.035544812592</v>
      </c>
      <c r="Q6" s="35">
        <v>6147</v>
      </c>
      <c r="R6" s="547">
        <f t="shared" si="0"/>
        <v>89</v>
      </c>
    </row>
    <row r="7" spans="1:29" x14ac:dyDescent="0.25">
      <c r="A7">
        <v>1988</v>
      </c>
      <c r="B7" s="547">
        <v>9801</v>
      </c>
      <c r="C7" s="547">
        <v>7009</v>
      </c>
      <c r="D7" s="547">
        <v>12505</v>
      </c>
      <c r="E7" s="547">
        <v>22617</v>
      </c>
      <c r="F7" s="547">
        <v>40544.92</v>
      </c>
      <c r="G7" s="547">
        <f t="shared" si="1"/>
        <v>92476.92</v>
      </c>
      <c r="H7" s="2">
        <f>G7*PFMCtoARankisWACstRegressin!$B$18+PFMCtoARankisWACstRegressin!$B$17</f>
        <v>94912.224371012242</v>
      </c>
      <c r="I7" s="2">
        <f>SUM(WA_ORCoast_Calif!P9:R9)</f>
        <v>94894.292132536095</v>
      </c>
      <c r="J7" s="547">
        <f t="shared" si="2"/>
        <v>-2417.3721325360966</v>
      </c>
      <c r="Q7" s="35">
        <v>6873</v>
      </c>
      <c r="R7" s="547">
        <f t="shared" si="0"/>
        <v>136</v>
      </c>
    </row>
    <row r="8" spans="1:29" x14ac:dyDescent="0.25">
      <c r="A8">
        <v>1989</v>
      </c>
      <c r="B8" s="547">
        <v>10108</v>
      </c>
      <c r="C8" s="547">
        <v>8792</v>
      </c>
      <c r="D8" s="547">
        <v>12213</v>
      </c>
      <c r="E8" s="547">
        <v>17846</v>
      </c>
      <c r="F8" s="547">
        <v>55471.445999999996</v>
      </c>
      <c r="G8" s="547">
        <f t="shared" si="1"/>
        <v>104430.446</v>
      </c>
      <c r="H8" s="2">
        <f>G8*PFMCtoARankisWACstRegressin!$B$18+PFMCtoARankisWACstRegressin!$B$17</f>
        <v>106616.72273683213</v>
      </c>
      <c r="I8" s="2">
        <f>SUM(WA_ORCoast_Calif!S9:U9)</f>
        <v>106596.57910928223</v>
      </c>
      <c r="J8" s="547">
        <f t="shared" si="2"/>
        <v>-2166.1331092822365</v>
      </c>
      <c r="Q8" s="35">
        <v>8682</v>
      </c>
      <c r="R8" s="547">
        <f t="shared" si="0"/>
        <v>110</v>
      </c>
      <c r="T8" s="974" t="s">
        <v>1698</v>
      </c>
      <c r="V8" s="533"/>
    </row>
    <row r="9" spans="1:29" x14ac:dyDescent="0.25">
      <c r="A9">
        <v>1990</v>
      </c>
      <c r="B9" s="547">
        <v>5282</v>
      </c>
      <c r="C9" s="547">
        <v>6397</v>
      </c>
      <c r="D9" s="547">
        <v>13155</v>
      </c>
      <c r="E9" s="547">
        <v>17012</v>
      </c>
      <c r="F9" s="547">
        <v>39390.614000000001</v>
      </c>
      <c r="G9" s="547">
        <f t="shared" si="1"/>
        <v>81236.614000000001</v>
      </c>
      <c r="H9" s="2">
        <f>G9*PFMCtoARankisWACstRegressin!$B$18+PFMCtoARankisWACstRegressin!$B$17</f>
        <v>83906.087503253279</v>
      </c>
      <c r="I9" s="2">
        <f>SUM(WA_ORCoast_Calif!V9:X9)</f>
        <v>83890.234708940639</v>
      </c>
      <c r="J9" s="547">
        <f t="shared" si="2"/>
        <v>-2653.620708940638</v>
      </c>
      <c r="Q9" s="35">
        <v>6327</v>
      </c>
      <c r="R9" s="547">
        <f t="shared" si="0"/>
        <v>70</v>
      </c>
      <c r="T9" s="974"/>
      <c r="V9" s="533"/>
      <c r="Y9" s="974" t="s">
        <v>1700</v>
      </c>
      <c r="Z9" s="974" t="s">
        <v>1710</v>
      </c>
      <c r="AB9" s="974" t="s">
        <v>1711</v>
      </c>
    </row>
    <row r="10" spans="1:29" ht="30" x14ac:dyDescent="0.25">
      <c r="A10">
        <v>1991</v>
      </c>
      <c r="B10" s="547">
        <v>6304</v>
      </c>
      <c r="C10" s="547">
        <v>2641</v>
      </c>
      <c r="D10" s="547">
        <v>6593</v>
      </c>
      <c r="E10" s="547">
        <v>7682</v>
      </c>
      <c r="F10" s="547">
        <v>34040.18</v>
      </c>
      <c r="G10" s="547">
        <f t="shared" si="1"/>
        <v>57260.18</v>
      </c>
      <c r="H10" s="2">
        <f>G10*PFMCtoARankisWACstRegressin!$B$18+PFMCtoARankisWACstRegressin!$B$17</f>
        <v>60429.154205815481</v>
      </c>
      <c r="I10" s="2">
        <f>SUM(WA_ORCoast_Calif!Y9:AA9)</f>
        <v>60417.737025243514</v>
      </c>
      <c r="J10" s="547">
        <f t="shared" si="2"/>
        <v>-3157.5570252435136</v>
      </c>
      <c r="N10" t="s">
        <v>1691</v>
      </c>
      <c r="O10" t="s">
        <v>1695</v>
      </c>
      <c r="Q10" s="35">
        <v>2611</v>
      </c>
      <c r="R10" s="547">
        <f t="shared" si="0"/>
        <v>30</v>
      </c>
      <c r="T10" s="974"/>
      <c r="U10" t="s">
        <v>1697</v>
      </c>
      <c r="V10" s="533" t="s">
        <v>1709</v>
      </c>
      <c r="W10" t="s">
        <v>1714</v>
      </c>
      <c r="Y10" s="974"/>
      <c r="Z10" s="974"/>
      <c r="AB10" s="974"/>
      <c r="AC10" t="s">
        <v>1712</v>
      </c>
    </row>
    <row r="11" spans="1:29" x14ac:dyDescent="0.25">
      <c r="A11">
        <v>1992</v>
      </c>
      <c r="B11" s="547">
        <v>7512</v>
      </c>
      <c r="C11" s="547">
        <v>5157</v>
      </c>
      <c r="D11" s="547">
        <v>6880</v>
      </c>
      <c r="E11" s="547">
        <v>7812</v>
      </c>
      <c r="F11" s="547">
        <v>36379.334000000003</v>
      </c>
      <c r="G11" s="547">
        <f t="shared" si="1"/>
        <v>63740.334000000003</v>
      </c>
      <c r="I11" s="39">
        <f>SUM(WA_ORCoast_Calif!AB9:AD9)</f>
        <v>52037.130170863747</v>
      </c>
      <c r="J11" s="547">
        <f t="shared" si="2"/>
        <v>11703.203829136255</v>
      </c>
      <c r="K11" s="547">
        <f>G11+(T11-U11)</f>
        <v>68937.334000000003</v>
      </c>
      <c r="L11" s="547">
        <f>K11-I11</f>
        <v>16900.203829136255</v>
      </c>
      <c r="M11" s="547"/>
      <c r="N11" s="35">
        <v>31537</v>
      </c>
      <c r="O11" s="547">
        <f>F11-N11</f>
        <v>4842.3340000000026</v>
      </c>
      <c r="P11" s="547"/>
      <c r="Q11" s="39">
        <v>5136.1080496714485</v>
      </c>
      <c r="R11" s="547">
        <f t="shared" si="0"/>
        <v>20.891950328551502</v>
      </c>
      <c r="S11" s="2"/>
      <c r="T11" s="35">
        <v>12777</v>
      </c>
      <c r="U11">
        <v>7580</v>
      </c>
      <c r="V11" s="547">
        <f>B11-U11</f>
        <v>-68</v>
      </c>
      <c r="W11" s="38">
        <f>U11/T11</f>
        <v>0.59325350238710184</v>
      </c>
      <c r="X11" s="38"/>
      <c r="Y11" s="557">
        <v>7750.0000000000009</v>
      </c>
      <c r="Z11" s="547">
        <f>E11-Y11</f>
        <v>61.999999999999091</v>
      </c>
      <c r="AB11" s="39">
        <v>6553.3321211922967</v>
      </c>
      <c r="AC11" s="547">
        <f>D11-AB11</f>
        <v>326.66787880770335</v>
      </c>
    </row>
    <row r="12" spans="1:29" x14ac:dyDescent="0.25">
      <c r="A12">
        <v>1993</v>
      </c>
      <c r="B12" s="547">
        <v>6695</v>
      </c>
      <c r="C12" s="547">
        <v>3042</v>
      </c>
      <c r="D12" s="547">
        <v>5667</v>
      </c>
      <c r="E12" s="547">
        <v>5765</v>
      </c>
      <c r="F12" s="547">
        <v>35056.49</v>
      </c>
      <c r="G12" s="547">
        <f t="shared" si="1"/>
        <v>56225.49</v>
      </c>
      <c r="I12" s="39">
        <f>SUM(WA_ORCoast_Calif!AE9:AG9)</f>
        <v>45973.165454905553</v>
      </c>
      <c r="J12" s="547">
        <f t="shared" si="2"/>
        <v>10252.324545094445</v>
      </c>
      <c r="K12" s="547">
        <f t="shared" ref="K12:K32" si="3">G12+(T12-U12)</f>
        <v>61262.49</v>
      </c>
      <c r="L12" s="547">
        <f t="shared" ref="L12:L32" si="4">K12-I12</f>
        <v>15289.324545094445</v>
      </c>
      <c r="M12" s="547"/>
      <c r="N12" s="35">
        <v>21829</v>
      </c>
      <c r="O12" s="547">
        <f t="shared" ref="O12:O33" si="5">F12-N12</f>
        <v>13227.489999999998</v>
      </c>
      <c r="P12" s="547"/>
      <c r="Q12" s="39">
        <v>3766.0792280106457</v>
      </c>
      <c r="R12" s="547">
        <f t="shared" si="0"/>
        <v>-724.07922801064569</v>
      </c>
      <c r="S12" s="2"/>
      <c r="T12" s="35">
        <v>11749</v>
      </c>
      <c r="U12">
        <v>6712</v>
      </c>
      <c r="V12" s="547">
        <f t="shared" ref="V12:V32" si="6">B12-U12</f>
        <v>-17</v>
      </c>
      <c r="W12" s="38">
        <f t="shared" ref="W12:W32" si="7">U12/T12</f>
        <v>0.57128266235424296</v>
      </c>
      <c r="X12" s="38"/>
      <c r="Y12" s="557">
        <v>5735</v>
      </c>
      <c r="Z12" s="547">
        <f t="shared" ref="Z12:Z32" si="8">E12-Y12</f>
        <v>30</v>
      </c>
      <c r="AB12" s="39">
        <v>5640.6762268949133</v>
      </c>
      <c r="AC12" s="547">
        <f t="shared" ref="AC12:AC32" si="9">D12-AB12</f>
        <v>26.32377310508673</v>
      </c>
    </row>
    <row r="13" spans="1:29" x14ac:dyDescent="0.25">
      <c r="A13">
        <v>1994</v>
      </c>
      <c r="B13" s="547">
        <v>6878</v>
      </c>
      <c r="C13" s="547">
        <v>4501</v>
      </c>
      <c r="D13" s="547">
        <v>6854</v>
      </c>
      <c r="E13" s="547">
        <v>5692</v>
      </c>
      <c r="F13" s="547">
        <v>33492.186999999998</v>
      </c>
      <c r="G13" s="547">
        <f t="shared" si="1"/>
        <v>57417.186999999998</v>
      </c>
      <c r="I13" s="39">
        <f>SUM(WA_ORCoast_Calif!AH9:AJ9)</f>
        <v>48446.804035007037</v>
      </c>
      <c r="J13" s="547">
        <f t="shared" si="2"/>
        <v>8970.3829649929612</v>
      </c>
      <c r="K13" s="547">
        <f t="shared" si="3"/>
        <v>62857.186999999998</v>
      </c>
      <c r="L13" s="547">
        <f t="shared" si="4"/>
        <v>14410.382964992961</v>
      </c>
      <c r="M13" s="547"/>
      <c r="N13" s="35">
        <v>23743</v>
      </c>
      <c r="O13" s="547">
        <f t="shared" si="5"/>
        <v>9749.1869999999981</v>
      </c>
      <c r="P13" s="547"/>
      <c r="Q13" s="39">
        <v>4806.1011072276051</v>
      </c>
      <c r="R13" s="547">
        <f t="shared" si="0"/>
        <v>-305.1011072276051</v>
      </c>
      <c r="S13" s="2"/>
      <c r="T13" s="35">
        <v>12375</v>
      </c>
      <c r="U13">
        <v>6935</v>
      </c>
      <c r="V13" s="547">
        <f t="shared" si="6"/>
        <v>-57</v>
      </c>
      <c r="W13" s="38">
        <f t="shared" si="7"/>
        <v>0.56040404040404035</v>
      </c>
      <c r="X13" s="38"/>
      <c r="Y13" s="557">
        <v>5692</v>
      </c>
      <c r="Z13" s="547">
        <f t="shared" si="8"/>
        <v>0</v>
      </c>
      <c r="AB13" s="39">
        <v>6487.452927779429</v>
      </c>
      <c r="AC13" s="547">
        <f t="shared" si="9"/>
        <v>366.54707222057095</v>
      </c>
    </row>
    <row r="14" spans="1:29" x14ac:dyDescent="0.25">
      <c r="A14">
        <v>1995</v>
      </c>
      <c r="B14" s="547">
        <v>4076</v>
      </c>
      <c r="C14" s="547">
        <v>2934</v>
      </c>
      <c r="D14" s="547">
        <v>5101</v>
      </c>
      <c r="E14" s="547">
        <v>6716</v>
      </c>
      <c r="F14" s="547">
        <v>34672.542000000001</v>
      </c>
      <c r="G14" s="547">
        <f t="shared" si="1"/>
        <v>53499.542000000001</v>
      </c>
      <c r="I14" s="39">
        <f>SUM(WA_ORCoast_Calif!AK9:AM9)</f>
        <v>44119.621422980483</v>
      </c>
      <c r="J14" s="547">
        <f t="shared" si="2"/>
        <v>9379.9205770195185</v>
      </c>
      <c r="K14" s="547">
        <f t="shared" si="3"/>
        <v>59501.542000000001</v>
      </c>
      <c r="L14" s="547">
        <f t="shared" si="4"/>
        <v>15381.920577019519</v>
      </c>
      <c r="M14" s="547"/>
      <c r="N14" s="35">
        <v>31324</v>
      </c>
      <c r="O14" s="547">
        <f t="shared" si="5"/>
        <v>3348.5420000000013</v>
      </c>
      <c r="P14" s="547"/>
      <c r="Q14" s="39">
        <v>2898.0609672795672</v>
      </c>
      <c r="R14" s="547">
        <f t="shared" si="0"/>
        <v>35.939032720432806</v>
      </c>
      <c r="S14" s="2"/>
      <c r="T14" s="35">
        <v>10079</v>
      </c>
      <c r="U14">
        <v>4077</v>
      </c>
      <c r="V14" s="547">
        <f t="shared" si="6"/>
        <v>-1</v>
      </c>
      <c r="W14" s="38">
        <f t="shared" si="7"/>
        <v>0.40450441512054769</v>
      </c>
      <c r="X14" s="38"/>
      <c r="Y14" s="557">
        <v>6715.9999999999991</v>
      </c>
      <c r="Z14" s="547">
        <f t="shared" si="8"/>
        <v>0</v>
      </c>
      <c r="AB14" s="39">
        <v>4867.0704557009158</v>
      </c>
      <c r="AC14" s="547">
        <f t="shared" si="9"/>
        <v>233.92954429908423</v>
      </c>
    </row>
    <row r="15" spans="1:29" x14ac:dyDescent="0.25">
      <c r="A15">
        <v>1996</v>
      </c>
      <c r="B15" s="547">
        <v>5221</v>
      </c>
      <c r="C15" s="547">
        <v>4080</v>
      </c>
      <c r="D15" s="547">
        <v>5927</v>
      </c>
      <c r="E15" s="547">
        <v>9293</v>
      </c>
      <c r="F15" s="547">
        <v>37547.989000000001</v>
      </c>
      <c r="G15" s="547">
        <f t="shared" si="1"/>
        <v>62068.989000000001</v>
      </c>
      <c r="I15" s="39">
        <f>SUM(WA_ORCoast_Calif!AN9:AP9)</f>
        <v>60712.055341054322</v>
      </c>
      <c r="J15" s="547">
        <f t="shared" si="2"/>
        <v>1356.9336589456798</v>
      </c>
      <c r="K15" s="547">
        <f t="shared" si="3"/>
        <v>72551.989000000001</v>
      </c>
      <c r="L15" s="547">
        <f t="shared" si="4"/>
        <v>11839.93365894568</v>
      </c>
      <c r="M15" s="547"/>
      <c r="N15" s="35">
        <v>34186</v>
      </c>
      <c r="O15" s="547">
        <f t="shared" si="5"/>
        <v>3361.9890000000014</v>
      </c>
      <c r="P15" s="547"/>
      <c r="Q15" s="39">
        <v>4061</v>
      </c>
      <c r="R15" s="547">
        <f t="shared" si="0"/>
        <v>19</v>
      </c>
      <c r="S15" s="2"/>
      <c r="T15" s="35">
        <v>15526</v>
      </c>
      <c r="U15">
        <v>5043</v>
      </c>
      <c r="V15" s="547">
        <f t="shared" si="6"/>
        <v>178</v>
      </c>
      <c r="W15" s="38">
        <f t="shared" si="7"/>
        <v>0.32480999613551464</v>
      </c>
      <c r="X15" s="38"/>
      <c r="Y15" s="557">
        <v>9293</v>
      </c>
      <c r="Z15" s="547">
        <f t="shared" si="8"/>
        <v>0</v>
      </c>
      <c r="AB15" s="39">
        <v>5247.0153410543244</v>
      </c>
      <c r="AC15" s="547">
        <f t="shared" si="9"/>
        <v>679.98465894567562</v>
      </c>
    </row>
    <row r="16" spans="1:29" x14ac:dyDescent="0.25">
      <c r="A16">
        <v>1997</v>
      </c>
      <c r="B16" s="547">
        <v>2625</v>
      </c>
      <c r="C16" s="547">
        <v>3086</v>
      </c>
      <c r="D16" s="547">
        <v>4945</v>
      </c>
      <c r="E16" s="547">
        <v>6047</v>
      </c>
      <c r="F16" s="547">
        <v>33008.324999999997</v>
      </c>
      <c r="G16" s="547">
        <f t="shared" si="1"/>
        <v>49711.324999999997</v>
      </c>
      <c r="I16" s="39">
        <f>SUM(WA_ORCoast_Calif!AQ9:AS9)</f>
        <v>42565.616407124297</v>
      </c>
      <c r="J16" s="547">
        <f t="shared" si="2"/>
        <v>7145.7085928757006</v>
      </c>
      <c r="K16" s="547">
        <f t="shared" si="3"/>
        <v>54133.324999999997</v>
      </c>
      <c r="L16" s="547">
        <f t="shared" si="4"/>
        <v>11567.708592875701</v>
      </c>
      <c r="M16" s="547"/>
      <c r="N16" s="35">
        <v>30968</v>
      </c>
      <c r="O16" s="547">
        <f t="shared" si="5"/>
        <v>2040.3249999999971</v>
      </c>
      <c r="P16" s="547"/>
      <c r="Q16" s="39">
        <v>3034.2554087044364</v>
      </c>
      <c r="R16" s="547">
        <f t="shared" si="0"/>
        <v>51.744591295563623</v>
      </c>
      <c r="S16" s="2"/>
      <c r="T16" s="35">
        <v>7059</v>
      </c>
      <c r="U16">
        <v>2637</v>
      </c>
      <c r="V16" s="547">
        <f t="shared" si="6"/>
        <v>-12</v>
      </c>
      <c r="W16" s="38">
        <f t="shared" si="7"/>
        <v>0.37356566085847853</v>
      </c>
      <c r="X16" s="38"/>
      <c r="Y16" s="557">
        <v>6047</v>
      </c>
      <c r="Z16" s="547">
        <f t="shared" si="8"/>
        <v>0</v>
      </c>
      <c r="AB16" s="39">
        <v>4613.0009984198568</v>
      </c>
      <c r="AC16" s="547">
        <f t="shared" si="9"/>
        <v>331.99900158014316</v>
      </c>
    </row>
    <row r="17" spans="1:29" x14ac:dyDescent="0.25">
      <c r="A17">
        <v>1998</v>
      </c>
      <c r="B17" s="547">
        <v>6124</v>
      </c>
      <c r="C17" s="547">
        <v>5401</v>
      </c>
      <c r="D17" s="547">
        <v>5173</v>
      </c>
      <c r="E17" s="547">
        <v>7940</v>
      </c>
      <c r="F17" s="547">
        <v>21764.42</v>
      </c>
      <c r="G17" s="547">
        <f t="shared" si="1"/>
        <v>46402.42</v>
      </c>
      <c r="I17" s="39">
        <f>SUM(WA_ORCoast_Calif!AT9:AV9)</f>
        <v>46725.234477587132</v>
      </c>
      <c r="J17" s="547">
        <f t="shared" si="2"/>
        <v>-322.8144775871333</v>
      </c>
      <c r="K17" s="547">
        <f t="shared" si="3"/>
        <v>51699.42</v>
      </c>
      <c r="L17" s="547">
        <f t="shared" si="4"/>
        <v>4974.1855224128667</v>
      </c>
      <c r="M17" s="547"/>
      <c r="N17" s="35">
        <v>20690</v>
      </c>
      <c r="O17" s="547">
        <f t="shared" si="5"/>
        <v>1074.4199999999983</v>
      </c>
      <c r="P17" s="547"/>
      <c r="Q17" s="39">
        <v>5387.9999999999991</v>
      </c>
      <c r="R17" s="547">
        <f t="shared" si="0"/>
        <v>13.000000000000909</v>
      </c>
      <c r="S17" s="2"/>
      <c r="T17" s="35">
        <v>11421</v>
      </c>
      <c r="U17">
        <v>6124</v>
      </c>
      <c r="V17" s="547">
        <f t="shared" si="6"/>
        <v>0</v>
      </c>
      <c r="W17" s="38">
        <f t="shared" si="7"/>
        <v>0.5362052359688293</v>
      </c>
      <c r="X17" s="38"/>
      <c r="Y17" s="557">
        <v>7940.0000000000009</v>
      </c>
      <c r="Z17" s="547">
        <f t="shared" si="8"/>
        <v>0</v>
      </c>
      <c r="AB17" s="39">
        <v>5255.8544775871324</v>
      </c>
      <c r="AC17" s="547">
        <f t="shared" si="9"/>
        <v>-82.854477587132351</v>
      </c>
    </row>
    <row r="18" spans="1:29" x14ac:dyDescent="0.25">
      <c r="A18">
        <v>1999</v>
      </c>
      <c r="B18" s="547">
        <v>4840</v>
      </c>
      <c r="C18" s="547">
        <v>2963</v>
      </c>
      <c r="D18" s="547">
        <v>3105</v>
      </c>
      <c r="E18" s="547">
        <v>4758</v>
      </c>
      <c r="F18" s="547">
        <v>14481.31</v>
      </c>
      <c r="G18" s="547">
        <f t="shared" si="1"/>
        <v>30147.309999999998</v>
      </c>
      <c r="I18" s="39">
        <f>SUM(WA_ORCoast_Calif!AW9:AY9)</f>
        <v>29819.014959461521</v>
      </c>
      <c r="J18" s="547">
        <f t="shared" si="2"/>
        <v>328.29504053847631</v>
      </c>
      <c r="K18" s="547">
        <f t="shared" si="3"/>
        <v>33069.31</v>
      </c>
      <c r="L18" s="547">
        <f t="shared" si="4"/>
        <v>3250.2950405384763</v>
      </c>
      <c r="M18" s="547"/>
      <c r="N18" s="35">
        <v>12852</v>
      </c>
      <c r="O18" s="547">
        <f t="shared" si="5"/>
        <v>1629.3099999999995</v>
      </c>
      <c r="P18" s="547"/>
      <c r="Q18" s="39">
        <v>2940.9999078415449</v>
      </c>
      <c r="R18" s="547">
        <f t="shared" si="0"/>
        <v>22.000092158455118</v>
      </c>
      <c r="S18" s="2"/>
      <c r="T18" s="35">
        <v>7754</v>
      </c>
      <c r="U18">
        <v>4832</v>
      </c>
      <c r="V18" s="547">
        <f t="shared" si="6"/>
        <v>8</v>
      </c>
      <c r="W18" s="38">
        <f t="shared" si="7"/>
        <v>0.62316223884446742</v>
      </c>
      <c r="X18" s="38"/>
      <c r="Y18" s="557">
        <v>4758</v>
      </c>
      <c r="Z18" s="547">
        <f t="shared" si="8"/>
        <v>0</v>
      </c>
      <c r="AB18" s="39">
        <v>3135.2350516199758</v>
      </c>
      <c r="AC18" s="547">
        <f t="shared" si="9"/>
        <v>-30.23505161997582</v>
      </c>
    </row>
    <row r="19" spans="1:29" x14ac:dyDescent="0.25">
      <c r="A19">
        <v>2000</v>
      </c>
      <c r="B19" s="547">
        <v>3421</v>
      </c>
      <c r="C19" s="547">
        <v>2652</v>
      </c>
      <c r="D19" s="547">
        <v>4147</v>
      </c>
      <c r="E19" s="547">
        <v>4794</v>
      </c>
      <c r="F19" s="547">
        <v>15329</v>
      </c>
      <c r="G19" s="547">
        <f t="shared" si="1"/>
        <v>30343</v>
      </c>
      <c r="I19" s="39">
        <f>SUM(WA_ORCoast_Calif!AZ9:BB9)</f>
        <v>28691.988676794153</v>
      </c>
      <c r="J19" s="547">
        <f t="shared" si="2"/>
        <v>1651.0113232058466</v>
      </c>
      <c r="K19" s="547">
        <f t="shared" si="3"/>
        <v>32384</v>
      </c>
      <c r="L19" s="547">
        <f t="shared" si="4"/>
        <v>3692.0113232058466</v>
      </c>
      <c r="M19" s="547"/>
      <c r="N19" s="35">
        <v>16222</v>
      </c>
      <c r="O19" s="547">
        <f t="shared" si="5"/>
        <v>-893</v>
      </c>
      <c r="P19" s="547"/>
      <c r="Q19" s="39">
        <v>2632</v>
      </c>
      <c r="R19" s="547">
        <f t="shared" si="0"/>
        <v>20</v>
      </c>
      <c r="S19" s="2"/>
      <c r="T19" s="35">
        <v>5461</v>
      </c>
      <c r="U19">
        <v>3420</v>
      </c>
      <c r="V19" s="547">
        <f t="shared" si="6"/>
        <v>1</v>
      </c>
      <c r="W19" s="38">
        <f t="shared" si="7"/>
        <v>0.62625892693645857</v>
      </c>
      <c r="X19" s="38"/>
      <c r="Y19" s="557">
        <v>4794</v>
      </c>
      <c r="Z19" s="547">
        <f t="shared" si="8"/>
        <v>0</v>
      </c>
      <c r="AB19" s="39">
        <v>4212.8686767941563</v>
      </c>
      <c r="AC19" s="547">
        <f t="shared" si="9"/>
        <v>-65.868676794156272</v>
      </c>
    </row>
    <row r="20" spans="1:29" x14ac:dyDescent="0.25">
      <c r="A20">
        <v>2001</v>
      </c>
      <c r="B20" s="547">
        <v>4047</v>
      </c>
      <c r="C20" s="547">
        <v>4236</v>
      </c>
      <c r="D20" s="547">
        <v>4775</v>
      </c>
      <c r="E20" s="547">
        <v>7545</v>
      </c>
      <c r="F20" s="547">
        <v>19515</v>
      </c>
      <c r="G20" s="547">
        <f t="shared" si="1"/>
        <v>40118</v>
      </c>
      <c r="I20" s="39">
        <f>SUM(WA_ORCoast_Calif!BC9:BE9)</f>
        <v>35906.671136612415</v>
      </c>
      <c r="J20" s="547">
        <f t="shared" si="2"/>
        <v>4211.3288633875854</v>
      </c>
      <c r="K20" s="547">
        <f t="shared" si="3"/>
        <v>42769</v>
      </c>
      <c r="L20" s="547">
        <f t="shared" si="4"/>
        <v>6862.3288633875854</v>
      </c>
      <c r="M20" s="547"/>
      <c r="N20" s="35">
        <v>19032</v>
      </c>
      <c r="O20" s="547">
        <f t="shared" si="5"/>
        <v>483</v>
      </c>
      <c r="P20" s="547"/>
      <c r="Q20" s="39">
        <v>4113</v>
      </c>
      <c r="R20" s="547">
        <f t="shared" si="0"/>
        <v>123</v>
      </c>
      <c r="S20" s="2"/>
      <c r="T20" s="35">
        <v>6688</v>
      </c>
      <c r="U20">
        <v>4037</v>
      </c>
      <c r="V20" s="547">
        <f t="shared" si="6"/>
        <v>10</v>
      </c>
      <c r="W20" s="38">
        <f t="shared" si="7"/>
        <v>0.60361842105263153</v>
      </c>
      <c r="X20" s="38"/>
      <c r="Y20" s="557">
        <v>7545</v>
      </c>
      <c r="Z20" s="547">
        <f t="shared" si="8"/>
        <v>0</v>
      </c>
      <c r="AB20" s="39">
        <v>4878.4111366124162</v>
      </c>
      <c r="AC20" s="547">
        <f t="shared" si="9"/>
        <v>-103.41113661241616</v>
      </c>
    </row>
    <row r="21" spans="1:29" x14ac:dyDescent="0.25">
      <c r="A21">
        <v>2002</v>
      </c>
      <c r="B21" s="547">
        <v>4542</v>
      </c>
      <c r="C21" s="547">
        <v>6122</v>
      </c>
      <c r="D21" s="547">
        <v>5571</v>
      </c>
      <c r="E21" s="547">
        <v>9512</v>
      </c>
      <c r="F21" s="547">
        <v>16570</v>
      </c>
      <c r="G21" s="547">
        <f t="shared" si="1"/>
        <v>42317</v>
      </c>
      <c r="I21" s="39">
        <f>SUM(WA_ORCoast_Calif!BF9:BH9)</f>
        <v>47074.942104612281</v>
      </c>
      <c r="J21" s="547">
        <f t="shared" si="2"/>
        <v>-4757.9421046122807</v>
      </c>
      <c r="K21" s="547">
        <f t="shared" si="3"/>
        <v>48118</v>
      </c>
      <c r="L21" s="547">
        <f t="shared" si="4"/>
        <v>1043.0578953877193</v>
      </c>
      <c r="M21" s="547"/>
      <c r="N21" s="35">
        <v>16669</v>
      </c>
      <c r="O21" s="547">
        <f t="shared" si="5"/>
        <v>-99</v>
      </c>
      <c r="P21" s="547"/>
      <c r="Q21" s="39">
        <v>5716.0571600000003</v>
      </c>
      <c r="R21" s="547">
        <f t="shared" si="0"/>
        <v>405.94283999999971</v>
      </c>
      <c r="S21" s="2"/>
      <c r="T21" s="35">
        <v>10343</v>
      </c>
      <c r="U21">
        <v>4542</v>
      </c>
      <c r="V21" s="547">
        <f t="shared" si="6"/>
        <v>0</v>
      </c>
      <c r="W21" s="38">
        <f t="shared" si="7"/>
        <v>0.4391375809726385</v>
      </c>
      <c r="X21" s="38"/>
      <c r="Y21" s="557">
        <v>9512</v>
      </c>
      <c r="Z21" s="547">
        <f t="shared" si="8"/>
        <v>0</v>
      </c>
      <c r="AB21" s="39">
        <v>5618.6849446122815</v>
      </c>
      <c r="AC21" s="547">
        <f t="shared" si="9"/>
        <v>-47.68494461228147</v>
      </c>
    </row>
    <row r="22" spans="1:29" x14ac:dyDescent="0.25">
      <c r="A22">
        <v>2003</v>
      </c>
      <c r="B22" s="547">
        <v>7343</v>
      </c>
      <c r="C22" s="547">
        <v>2443.6601453179637</v>
      </c>
      <c r="D22" s="547">
        <v>6611</v>
      </c>
      <c r="E22" s="547">
        <v>9492</v>
      </c>
      <c r="F22" s="547">
        <v>22950.21</v>
      </c>
      <c r="G22" s="547">
        <f t="shared" si="1"/>
        <v>48839.870145317967</v>
      </c>
      <c r="I22" s="39">
        <f>SUM(WA_ORCoast_Calif!BI9:BK9)</f>
        <v>58795.82257328766</v>
      </c>
      <c r="J22" s="547">
        <f t="shared" si="2"/>
        <v>-9955.9524279696925</v>
      </c>
      <c r="K22" s="547">
        <f t="shared" si="3"/>
        <v>60018.870145317967</v>
      </c>
      <c r="L22" s="547">
        <f t="shared" si="4"/>
        <v>1223.0475720303075</v>
      </c>
      <c r="M22" s="547"/>
      <c r="N22" s="35">
        <v>22990</v>
      </c>
      <c r="O22" s="547">
        <f t="shared" si="5"/>
        <v>-39.790000000000873</v>
      </c>
      <c r="P22" s="547"/>
      <c r="Q22" s="39">
        <v>2377.0000000000009</v>
      </c>
      <c r="R22" s="547">
        <f t="shared" si="0"/>
        <v>66.660145317962815</v>
      </c>
      <c r="S22" s="2"/>
      <c r="T22" s="35">
        <v>18589</v>
      </c>
      <c r="U22">
        <v>7410</v>
      </c>
      <c r="V22" s="547">
        <f t="shared" si="6"/>
        <v>-67</v>
      </c>
      <c r="W22" s="38">
        <f t="shared" si="7"/>
        <v>0.39862284146538274</v>
      </c>
      <c r="X22" s="38"/>
      <c r="Y22" s="557">
        <v>9469</v>
      </c>
      <c r="Z22" s="547">
        <f t="shared" si="8"/>
        <v>23</v>
      </c>
      <c r="AB22" s="39">
        <v>6534.7225732876605</v>
      </c>
      <c r="AC22" s="547">
        <f t="shared" si="9"/>
        <v>76.277426712339548</v>
      </c>
    </row>
    <row r="23" spans="1:29" x14ac:dyDescent="0.25">
      <c r="A23">
        <v>2004</v>
      </c>
      <c r="B23" s="547">
        <v>10662</v>
      </c>
      <c r="C23" s="547">
        <v>4482</v>
      </c>
      <c r="D23" s="547">
        <v>6864</v>
      </c>
      <c r="E23" s="547">
        <v>6145</v>
      </c>
      <c r="F23" s="547">
        <v>42528.18</v>
      </c>
      <c r="G23" s="547">
        <f t="shared" si="1"/>
        <v>70681.179999999993</v>
      </c>
      <c r="I23" s="39">
        <f>SUM(WA_ORCoast_Calif!BL9:BN9)</f>
        <v>73232.112869821896</v>
      </c>
      <c r="J23" s="547">
        <f t="shared" si="2"/>
        <v>-2550.9328698219033</v>
      </c>
      <c r="K23" s="547">
        <f t="shared" si="3"/>
        <v>76672.179999999993</v>
      </c>
      <c r="L23" s="547">
        <f t="shared" si="4"/>
        <v>3440.0671301780967</v>
      </c>
      <c r="M23" s="547"/>
      <c r="N23" s="35">
        <v>42673</v>
      </c>
      <c r="O23" s="547">
        <f t="shared" si="5"/>
        <v>-144.81999999999971</v>
      </c>
      <c r="P23" s="547"/>
      <c r="Q23" s="39">
        <v>4411</v>
      </c>
      <c r="R23" s="547">
        <f t="shared" si="0"/>
        <v>71</v>
      </c>
      <c r="S23" s="2"/>
      <c r="T23" s="35">
        <v>16580</v>
      </c>
      <c r="U23">
        <v>10589</v>
      </c>
      <c r="V23" s="547">
        <f t="shared" si="6"/>
        <v>73</v>
      </c>
      <c r="W23" s="38">
        <f t="shared" si="7"/>
        <v>0.63866103739445113</v>
      </c>
      <c r="X23" s="38"/>
      <c r="Y23" s="557">
        <v>6133</v>
      </c>
      <c r="Z23" s="547">
        <f t="shared" si="8"/>
        <v>12</v>
      </c>
      <c r="AB23" s="39">
        <v>6984.5728698218936</v>
      </c>
      <c r="AC23" s="547">
        <f t="shared" si="9"/>
        <v>-120.57286982189362</v>
      </c>
    </row>
    <row r="24" spans="1:29" x14ac:dyDescent="0.25">
      <c r="A24">
        <v>2005</v>
      </c>
      <c r="B24" s="547">
        <v>7648</v>
      </c>
      <c r="C24" s="547">
        <v>5414</v>
      </c>
      <c r="D24" s="547">
        <v>6755</v>
      </c>
      <c r="E24" s="547">
        <v>8351</v>
      </c>
      <c r="F24" s="547">
        <v>23277.360000000001</v>
      </c>
      <c r="G24" s="547">
        <f t="shared" si="1"/>
        <v>51445.36</v>
      </c>
      <c r="I24" s="39">
        <f>SUM(WA_ORCoast_Calif!BO9:BQ9)</f>
        <v>56909.915069230374</v>
      </c>
      <c r="J24" s="547">
        <f t="shared" si="2"/>
        <v>-5464.5550692303732</v>
      </c>
      <c r="K24" s="547">
        <f t="shared" si="3"/>
        <v>59313.36</v>
      </c>
      <c r="L24" s="547">
        <f t="shared" si="4"/>
        <v>2403.4449307696268</v>
      </c>
      <c r="M24" s="547"/>
      <c r="N24" s="35">
        <v>23598</v>
      </c>
      <c r="O24" s="547">
        <f t="shared" si="5"/>
        <v>-320.63999999999942</v>
      </c>
      <c r="P24" s="547"/>
      <c r="Q24" s="39">
        <v>5316</v>
      </c>
      <c r="R24" s="547">
        <f t="shared" si="0"/>
        <v>98</v>
      </c>
      <c r="S24" s="2"/>
      <c r="T24" s="35">
        <v>15500</v>
      </c>
      <c r="U24">
        <v>7632</v>
      </c>
      <c r="V24" s="547">
        <f t="shared" si="6"/>
        <v>16</v>
      </c>
      <c r="W24" s="38">
        <f t="shared" si="7"/>
        <v>0.49238709677419357</v>
      </c>
      <c r="X24" s="38"/>
      <c r="Y24" s="557">
        <v>8319</v>
      </c>
      <c r="Z24" s="547">
        <f t="shared" si="8"/>
        <v>32</v>
      </c>
      <c r="AB24" s="39">
        <v>6827.085069230372</v>
      </c>
      <c r="AC24" s="547">
        <f t="shared" si="9"/>
        <v>-72.085069230372028</v>
      </c>
    </row>
    <row r="25" spans="1:29" x14ac:dyDescent="0.25">
      <c r="A25">
        <v>2006</v>
      </c>
      <c r="B25" s="547">
        <v>7044</v>
      </c>
      <c r="C25" s="547">
        <v>2343</v>
      </c>
      <c r="D25" s="547">
        <v>4266</v>
      </c>
      <c r="E25" s="547">
        <v>7671</v>
      </c>
      <c r="F25" s="547">
        <v>24992.059999999998</v>
      </c>
      <c r="G25" s="547">
        <f t="shared" si="1"/>
        <v>46316.06</v>
      </c>
      <c r="I25" s="39">
        <f>SUM(WA_ORCoast_Calif!BR9:BT9)</f>
        <v>46833.589106916101</v>
      </c>
      <c r="J25" s="547">
        <f t="shared" si="2"/>
        <v>-517.52910691610305</v>
      </c>
      <c r="K25" s="547">
        <f t="shared" si="3"/>
        <v>49781.06</v>
      </c>
      <c r="L25" s="547">
        <f t="shared" si="4"/>
        <v>2947.470893083897</v>
      </c>
      <c r="M25" s="547"/>
      <c r="N25" s="35">
        <v>24997</v>
      </c>
      <c r="O25" s="547">
        <f t="shared" si="5"/>
        <v>-4.9400000000023283</v>
      </c>
      <c r="P25" s="547"/>
      <c r="Q25" s="39">
        <v>2391</v>
      </c>
      <c r="R25" s="547">
        <f t="shared" si="0"/>
        <v>-48</v>
      </c>
      <c r="S25" s="2"/>
      <c r="T25" s="35">
        <v>10415</v>
      </c>
      <c r="U25">
        <v>6950</v>
      </c>
      <c r="V25" s="547">
        <f t="shared" si="6"/>
        <v>94</v>
      </c>
      <c r="W25" s="38">
        <f t="shared" si="7"/>
        <v>0.66730676908305331</v>
      </c>
      <c r="X25" s="38"/>
      <c r="Y25" s="557">
        <v>7656</v>
      </c>
      <c r="Z25" s="547">
        <f t="shared" si="8"/>
        <v>15</v>
      </c>
      <c r="AB25" s="39">
        <v>4080.3691069161023</v>
      </c>
      <c r="AC25" s="547">
        <f t="shared" si="9"/>
        <v>185.63089308389772</v>
      </c>
    </row>
    <row r="26" spans="1:29" x14ac:dyDescent="0.25">
      <c r="A26">
        <v>2007</v>
      </c>
      <c r="B26" s="547">
        <v>2126</v>
      </c>
      <c r="C26" s="547">
        <v>2438</v>
      </c>
      <c r="D26" s="547">
        <v>1595</v>
      </c>
      <c r="E26" s="547">
        <v>4137</v>
      </c>
      <c r="F26" s="547">
        <v>18418.419999999998</v>
      </c>
      <c r="G26" s="547">
        <f t="shared" si="1"/>
        <v>28714.42</v>
      </c>
      <c r="I26" s="39">
        <f>SUM(WA_ORCoast_Calif!BU9:BW9)</f>
        <v>29451.665046971291</v>
      </c>
      <c r="J26" s="547">
        <f t="shared" si="2"/>
        <v>-737.24504697129305</v>
      </c>
      <c r="K26" s="547">
        <f t="shared" si="3"/>
        <v>32049.42</v>
      </c>
      <c r="L26" s="547">
        <f t="shared" si="4"/>
        <v>2597.754953028707</v>
      </c>
      <c r="M26" s="547"/>
      <c r="N26" s="39">
        <v>18749.556134826998</v>
      </c>
      <c r="O26" s="547">
        <f t="shared" si="5"/>
        <v>-331.13613482700021</v>
      </c>
      <c r="P26" s="547"/>
      <c r="Q26" s="39">
        <v>2427</v>
      </c>
      <c r="R26" s="547">
        <f t="shared" si="0"/>
        <v>11</v>
      </c>
      <c r="S26" s="2"/>
      <c r="T26" s="35">
        <v>5452</v>
      </c>
      <c r="U26">
        <v>2117</v>
      </c>
      <c r="V26" s="547">
        <f t="shared" si="6"/>
        <v>9</v>
      </c>
      <c r="W26" s="38">
        <f t="shared" si="7"/>
        <v>0.38829787234042551</v>
      </c>
      <c r="X26" s="38"/>
      <c r="Y26" s="557">
        <v>4137</v>
      </c>
      <c r="Z26" s="547">
        <f t="shared" si="8"/>
        <v>0</v>
      </c>
      <c r="AB26" s="39">
        <v>1612.39504697129</v>
      </c>
      <c r="AC26" s="547">
        <f t="shared" si="9"/>
        <v>-17.395046971289958</v>
      </c>
    </row>
    <row r="27" spans="1:29" x14ac:dyDescent="0.25">
      <c r="A27">
        <v>2008</v>
      </c>
      <c r="B27" s="547">
        <v>3682</v>
      </c>
      <c r="C27" s="547">
        <v>3936</v>
      </c>
      <c r="D27" s="547">
        <v>4208</v>
      </c>
      <c r="E27" s="547">
        <v>5255</v>
      </c>
      <c r="F27" s="547">
        <v>18548.45</v>
      </c>
      <c r="G27" s="547">
        <f t="shared" si="1"/>
        <v>35629.449999999997</v>
      </c>
      <c r="I27" s="39">
        <f>SUM(WA_ORCoast_Calif!BX9:BZ9)</f>
        <v>37223.143393441496</v>
      </c>
      <c r="J27" s="547">
        <f t="shared" si="2"/>
        <v>-1593.6933934414992</v>
      </c>
      <c r="K27" s="547">
        <f t="shared" si="3"/>
        <v>39350.449999999997</v>
      </c>
      <c r="L27" s="547">
        <f t="shared" si="4"/>
        <v>2127.3066065585008</v>
      </c>
      <c r="M27" s="547"/>
      <c r="N27" s="35">
        <v>18628</v>
      </c>
      <c r="O27" s="547">
        <f t="shared" si="5"/>
        <v>-79.549999999999272</v>
      </c>
      <c r="P27" s="547"/>
      <c r="Q27" s="39">
        <v>3739.0495495495497</v>
      </c>
      <c r="R27" s="547">
        <f t="shared" si="0"/>
        <v>196.95045045045026</v>
      </c>
      <c r="S27" s="2"/>
      <c r="T27" s="35">
        <v>7402</v>
      </c>
      <c r="U27">
        <v>3681</v>
      </c>
      <c r="V27" s="547">
        <f t="shared" si="6"/>
        <v>1</v>
      </c>
      <c r="W27" s="38">
        <f t="shared" si="7"/>
        <v>0.49729802756011887</v>
      </c>
      <c r="X27" s="38"/>
      <c r="Y27" s="557">
        <v>5250</v>
      </c>
      <c r="Z27" s="547">
        <f t="shared" si="8"/>
        <v>5</v>
      </c>
      <c r="AB27" s="39">
        <v>4132.2538438919491</v>
      </c>
      <c r="AC27" s="547">
        <f t="shared" si="9"/>
        <v>75.746156108050855</v>
      </c>
    </row>
    <row r="28" spans="1:29" x14ac:dyDescent="0.25">
      <c r="A28">
        <v>2009</v>
      </c>
      <c r="B28" s="547">
        <v>5455</v>
      </c>
      <c r="C28" s="547">
        <v>2788</v>
      </c>
      <c r="D28" s="547">
        <v>4918</v>
      </c>
      <c r="E28" s="547">
        <v>5916</v>
      </c>
      <c r="F28" s="547">
        <v>14531.85</v>
      </c>
      <c r="G28" s="547">
        <f t="shared" si="1"/>
        <v>33608.85</v>
      </c>
      <c r="I28" s="39">
        <f>SUM(WA_ORCoast_Calif!CA9:CC9)</f>
        <v>35531.647243675652</v>
      </c>
      <c r="J28" s="547">
        <f t="shared" si="2"/>
        <v>-1922.7972436756536</v>
      </c>
      <c r="K28" s="547">
        <f t="shared" si="3"/>
        <v>38027.85</v>
      </c>
      <c r="L28" s="547">
        <f t="shared" si="4"/>
        <v>2496.2027563243464</v>
      </c>
      <c r="M28" s="547"/>
      <c r="N28" s="35">
        <v>14603</v>
      </c>
      <c r="O28" s="547">
        <f t="shared" si="5"/>
        <v>-71.149999999999636</v>
      </c>
      <c r="P28" s="547"/>
      <c r="Q28" s="39">
        <v>2738.4147286821708</v>
      </c>
      <c r="R28" s="547">
        <f t="shared" si="0"/>
        <v>49.585271317829211</v>
      </c>
      <c r="S28" s="2"/>
      <c r="T28" s="35">
        <v>9874</v>
      </c>
      <c r="U28">
        <v>5455</v>
      </c>
      <c r="V28" s="547">
        <f t="shared" si="6"/>
        <v>0</v>
      </c>
      <c r="W28" s="38">
        <f t="shared" si="7"/>
        <v>0.5524610087097428</v>
      </c>
      <c r="X28" s="38"/>
      <c r="Y28" s="557">
        <v>5874</v>
      </c>
      <c r="Z28" s="547">
        <f t="shared" si="8"/>
        <v>42</v>
      </c>
      <c r="AB28" s="39">
        <v>5015.2625149934775</v>
      </c>
      <c r="AC28" s="547">
        <f t="shared" si="9"/>
        <v>-97.262514993477453</v>
      </c>
    </row>
    <row r="29" spans="1:29" x14ac:dyDescent="0.25">
      <c r="A29">
        <v>2010</v>
      </c>
      <c r="B29" s="547">
        <v>4521</v>
      </c>
      <c r="C29" s="547">
        <v>3238</v>
      </c>
      <c r="D29" s="547">
        <v>6001</v>
      </c>
      <c r="E29" s="547">
        <v>7003</v>
      </c>
      <c r="F29" s="547">
        <v>25853.989999999998</v>
      </c>
      <c r="G29" s="547">
        <f t="shared" si="1"/>
        <v>46616.99</v>
      </c>
      <c r="I29" s="39">
        <f>SUM(WA_ORCoast_Calif!CD9:CF9)</f>
        <v>46394.438217855153</v>
      </c>
      <c r="J29" s="547">
        <f t="shared" si="2"/>
        <v>222.55178214484476</v>
      </c>
      <c r="K29" s="547">
        <f t="shared" si="3"/>
        <v>50251.99</v>
      </c>
      <c r="L29" s="547">
        <f t="shared" si="4"/>
        <v>3857.5517821448448</v>
      </c>
      <c r="M29" s="547"/>
      <c r="N29" s="35">
        <v>26173</v>
      </c>
      <c r="O29" s="547">
        <f t="shared" si="5"/>
        <v>-319.01000000000204</v>
      </c>
      <c r="P29" s="547"/>
      <c r="Q29" s="39">
        <v>3352.2612244897955</v>
      </c>
      <c r="R29" s="547">
        <f t="shared" si="0"/>
        <v>-114.2612244897955</v>
      </c>
      <c r="S29" s="2"/>
      <c r="T29" s="35">
        <v>8069</v>
      </c>
      <c r="U29">
        <v>4434</v>
      </c>
      <c r="V29" s="547">
        <f t="shared" si="6"/>
        <v>87</v>
      </c>
      <c r="W29" s="38">
        <f t="shared" si="7"/>
        <v>0.54951047217746929</v>
      </c>
      <c r="X29" s="38"/>
      <c r="Y29" s="557">
        <v>6985</v>
      </c>
      <c r="Z29" s="547">
        <f t="shared" si="8"/>
        <v>18</v>
      </c>
      <c r="AB29" s="39">
        <v>6114.4056440381828</v>
      </c>
      <c r="AC29" s="547">
        <f t="shared" si="9"/>
        <v>-113.4056440381828</v>
      </c>
    </row>
    <row r="30" spans="1:29" x14ac:dyDescent="0.25">
      <c r="A30">
        <v>2011</v>
      </c>
      <c r="B30" s="547">
        <v>5998</v>
      </c>
      <c r="C30" s="547">
        <v>2221</v>
      </c>
      <c r="D30" s="547">
        <v>6649</v>
      </c>
      <c r="E30" s="547">
        <v>6806</v>
      </c>
      <c r="F30" s="547">
        <v>36019.42</v>
      </c>
      <c r="G30" s="547">
        <f t="shared" si="1"/>
        <v>57693.42</v>
      </c>
      <c r="I30" s="39">
        <f>SUM(WA_ORCoast_Calif!CG9:CI9)</f>
        <v>59322.901100278708</v>
      </c>
      <c r="J30" s="547">
        <f t="shared" si="2"/>
        <v>-1629.4811002787101</v>
      </c>
      <c r="K30" s="547">
        <f t="shared" si="3"/>
        <v>62756.42</v>
      </c>
      <c r="L30" s="547">
        <f t="shared" si="4"/>
        <v>3433.5188997212899</v>
      </c>
      <c r="M30" s="547"/>
      <c r="N30" s="35">
        <v>36432</v>
      </c>
      <c r="O30" s="547">
        <f>F30-N30</f>
        <v>-412.58000000000175</v>
      </c>
      <c r="P30" s="547"/>
      <c r="Q30" s="39">
        <v>2923</v>
      </c>
      <c r="R30" s="547">
        <f t="shared" si="0"/>
        <v>-702</v>
      </c>
      <c r="S30" s="2"/>
      <c r="T30" s="35">
        <v>11023</v>
      </c>
      <c r="U30">
        <v>5960</v>
      </c>
      <c r="V30" s="547">
        <f t="shared" si="6"/>
        <v>38</v>
      </c>
      <c r="W30" s="38">
        <f t="shared" si="7"/>
        <v>0.54068765308899569</v>
      </c>
      <c r="X30" s="38"/>
      <c r="Y30" s="557">
        <v>6765</v>
      </c>
      <c r="Z30" s="547">
        <f t="shared" si="8"/>
        <v>41</v>
      </c>
      <c r="AB30" s="39">
        <v>6792.0756579170356</v>
      </c>
      <c r="AC30" s="547">
        <f t="shared" si="9"/>
        <v>-143.07565791703564</v>
      </c>
    </row>
    <row r="31" spans="1:29" x14ac:dyDescent="0.25">
      <c r="A31">
        <v>2012</v>
      </c>
      <c r="B31" s="547">
        <v>5090</v>
      </c>
      <c r="C31" s="547">
        <v>2707</v>
      </c>
      <c r="D31" s="547">
        <v>6757</v>
      </c>
      <c r="E31" s="547">
        <v>6725</v>
      </c>
      <c r="F31" s="547">
        <v>25105.57</v>
      </c>
      <c r="G31" s="547">
        <f t="shared" si="1"/>
        <v>46384.57</v>
      </c>
      <c r="I31" s="39">
        <f>SUM(WA_ORCoast_Calif!CJ9:CL9)</f>
        <v>49026.574540465277</v>
      </c>
      <c r="J31" s="547">
        <f t="shared" si="2"/>
        <v>-2642.0045404652774</v>
      </c>
      <c r="K31" s="547">
        <f t="shared" si="3"/>
        <v>51806.57</v>
      </c>
      <c r="L31" s="547">
        <f t="shared" si="4"/>
        <v>2779.9954595347226</v>
      </c>
      <c r="M31" s="547"/>
      <c r="N31" s="35">
        <v>24756</v>
      </c>
      <c r="O31" s="547">
        <f t="shared" si="5"/>
        <v>349.56999999999971</v>
      </c>
      <c r="P31" s="547"/>
      <c r="Q31" s="39">
        <v>2992.0000000000005</v>
      </c>
      <c r="R31" s="547">
        <f t="shared" si="0"/>
        <v>-285.00000000000045</v>
      </c>
      <c r="S31" s="2"/>
      <c r="T31" s="35">
        <v>10376</v>
      </c>
      <c r="U31">
        <v>4954</v>
      </c>
      <c r="V31" s="547">
        <f t="shared" si="6"/>
        <v>136</v>
      </c>
      <c r="W31" s="38">
        <f t="shared" si="7"/>
        <v>0.47744795682343871</v>
      </c>
      <c r="X31" s="38"/>
      <c r="Y31" s="557">
        <v>6689</v>
      </c>
      <c r="Z31" s="547">
        <f t="shared" si="8"/>
        <v>36</v>
      </c>
      <c r="AB31" s="39">
        <v>6802.1886356927807</v>
      </c>
      <c r="AC31" s="547">
        <f t="shared" si="9"/>
        <v>-45.188635692780736</v>
      </c>
    </row>
    <row r="32" spans="1:29" x14ac:dyDescent="0.25">
      <c r="A32">
        <v>2013</v>
      </c>
      <c r="B32" s="547">
        <v>7148</v>
      </c>
      <c r="C32" s="547">
        <v>3440</v>
      </c>
      <c r="D32" s="547">
        <v>4967</v>
      </c>
      <c r="E32" s="547">
        <v>7215</v>
      </c>
      <c r="F32" s="547">
        <v>19879.41</v>
      </c>
      <c r="G32" s="547">
        <f t="shared" si="1"/>
        <v>42649.41</v>
      </c>
      <c r="I32" s="39">
        <f>SUM(WA_ORCoast_Calif!CM9:CO9)</f>
        <v>46304.255020032084</v>
      </c>
      <c r="J32" s="547">
        <f t="shared" si="2"/>
        <v>-3654.8450200320804</v>
      </c>
      <c r="K32" s="547">
        <f t="shared" si="3"/>
        <v>46200.41</v>
      </c>
      <c r="L32" s="547">
        <f t="shared" si="4"/>
        <v>-103.84502003208036</v>
      </c>
      <c r="M32" s="547"/>
      <c r="N32" s="35">
        <v>19891</v>
      </c>
      <c r="O32" s="547">
        <f t="shared" si="5"/>
        <v>-11.590000000000146</v>
      </c>
      <c r="P32" s="547"/>
      <c r="Q32" s="39">
        <v>3295.2181528662422</v>
      </c>
      <c r="R32" s="547">
        <f t="shared" si="0"/>
        <v>144.78184713375776</v>
      </c>
      <c r="S32" s="2"/>
      <c r="T32" s="35">
        <v>10676</v>
      </c>
      <c r="U32">
        <v>7125</v>
      </c>
      <c r="V32" s="547">
        <f t="shared" si="6"/>
        <v>23</v>
      </c>
      <c r="W32" s="38">
        <f t="shared" si="7"/>
        <v>0.66738478831022852</v>
      </c>
      <c r="X32" s="38"/>
      <c r="Y32" s="557">
        <v>7166</v>
      </c>
      <c r="Z32" s="547">
        <f t="shared" si="8"/>
        <v>49</v>
      </c>
      <c r="AB32" s="39">
        <v>5039.1423199464452</v>
      </c>
      <c r="AC32" s="547">
        <f t="shared" si="9"/>
        <v>-72.142319946445241</v>
      </c>
    </row>
    <row r="33" spans="1:29" x14ac:dyDescent="0.25">
      <c r="A33" t="s">
        <v>1696</v>
      </c>
      <c r="B33" s="547">
        <f t="shared" ref="B33:F33" si="10">AVERAGE(B4:B32)</f>
        <v>6134.9310344827591</v>
      </c>
      <c r="C33" s="547">
        <f t="shared" si="10"/>
        <v>4124.8158670799294</v>
      </c>
      <c r="D33" s="547">
        <f t="shared" si="10"/>
        <v>6480.3448275862065</v>
      </c>
      <c r="E33" s="547">
        <f t="shared" si="10"/>
        <v>8920.5172413793098</v>
      </c>
      <c r="F33" s="547">
        <f t="shared" si="10"/>
        <v>27724.15024137931</v>
      </c>
      <c r="G33" s="547">
        <f>AVERAGE(G4:G32)</f>
        <v>53384.759211907505</v>
      </c>
      <c r="I33" s="547">
        <f>AVERAGE(I4:I32)</f>
        <v>53398.104456223169</v>
      </c>
      <c r="J33" s="547">
        <f>AVERAGE(J4:J32)</f>
        <v>-13.345244315651833</v>
      </c>
      <c r="K33" s="547">
        <f t="shared" ref="K33:L33" si="11">AVERAGE(K4:K32)</f>
        <v>52432.37168842354</v>
      </c>
      <c r="L33" s="547">
        <f t="shared" si="11"/>
        <v>6018.8122171063324</v>
      </c>
      <c r="M33" s="547"/>
      <c r="N33" s="547">
        <f>AVERAGE(N4:N32)</f>
        <v>24206.479824310318</v>
      </c>
      <c r="O33" s="547">
        <f t="shared" si="5"/>
        <v>3517.6704170689918</v>
      </c>
      <c r="P33" s="547"/>
      <c r="Q33" s="547">
        <f>AVERAGE(Q4:Q32)</f>
        <v>4147.1243270456207</v>
      </c>
      <c r="R33" s="547">
        <f t="shared" si="0"/>
        <v>-22.308459965691327</v>
      </c>
      <c r="T33" s="547">
        <f>AVERAGE(T4:T32)</f>
        <v>10690.363636363636</v>
      </c>
      <c r="U33" s="547">
        <f>AVERAGE(U4:U32)</f>
        <v>5556.636363636364</v>
      </c>
      <c r="V33" s="547">
        <f>AVERAGE(V4:V32)</f>
        <v>20.545454545454547</v>
      </c>
      <c r="W33" s="556">
        <f>AVERAGE(W4:W32)</f>
        <v>0.52392128203465682</v>
      </c>
      <c r="X33" s="556"/>
      <c r="Y33" s="547">
        <f>AVERAGE(Y4:Y32)</f>
        <v>6828.409090909091</v>
      </c>
      <c r="Z33" s="547">
        <f>AVERAGE(Z4:Z32)</f>
        <v>16.590909090909051</v>
      </c>
      <c r="AB33" s="547">
        <f>AVERAGE(AB4:AB32)</f>
        <v>5292.9125291352211</v>
      </c>
      <c r="AC33" s="547">
        <f>AVERAGE(AC4:AC32)</f>
        <v>58.723834501141482</v>
      </c>
    </row>
    <row r="34" spans="1:29" x14ac:dyDescent="0.25">
      <c r="A34">
        <v>2014</v>
      </c>
      <c r="B34" s="547">
        <v>12349</v>
      </c>
      <c r="C34" s="547">
        <v>2709</v>
      </c>
      <c r="D34" s="547">
        <v>5440</v>
      </c>
      <c r="E34" s="547">
        <v>7789</v>
      </c>
      <c r="F34" s="19">
        <f>12400+7969</f>
        <v>20369</v>
      </c>
      <c r="G34" s="547">
        <f t="shared" si="1"/>
        <v>48656</v>
      </c>
      <c r="H34" s="2">
        <f>G34*PFMCtoARankisWACstRegressin!B18+PFMCtoARankisWACstRegressin!B17</f>
        <v>52004.224963245542</v>
      </c>
    </row>
    <row r="79" spans="7:32" x14ac:dyDescent="0.25">
      <c r="G79" s="547">
        <v>63753</v>
      </c>
      <c r="H79" s="547">
        <v>48720</v>
      </c>
      <c r="I79" s="547">
        <v>58022</v>
      </c>
      <c r="J79" s="547">
        <v>55884</v>
      </c>
      <c r="K79" s="547">
        <v>68313</v>
      </c>
      <c r="L79" s="547"/>
      <c r="M79" s="547"/>
      <c r="N79" s="547">
        <v>51721</v>
      </c>
      <c r="O79" s="547">
        <v>50695</v>
      </c>
      <c r="P79" s="547"/>
      <c r="Q79" s="547">
        <v>31440</v>
      </c>
      <c r="R79" s="547">
        <v>33322</v>
      </c>
      <c r="S79" s="547">
        <v>42256</v>
      </c>
      <c r="T79" s="547">
        <v>76782</v>
      </c>
      <c r="U79" s="547">
        <v>47859</v>
      </c>
      <c r="V79" s="547"/>
      <c r="W79" s="547">
        <v>59560</v>
      </c>
      <c r="X79" s="547"/>
      <c r="Y79" s="547">
        <v>49539</v>
      </c>
      <c r="Z79" s="547">
        <v>32378</v>
      </c>
      <c r="AA79" s="547">
        <v>39151</v>
      </c>
      <c r="AB79" s="547">
        <v>38105</v>
      </c>
      <c r="AC79" s="547">
        <v>50694</v>
      </c>
      <c r="AD79" s="547">
        <v>63935</v>
      </c>
      <c r="AE79" s="547">
        <v>51615</v>
      </c>
      <c r="AF79" s="547">
        <v>46067</v>
      </c>
    </row>
  </sheetData>
  <mergeCells count="9">
    <mergeCell ref="B2:F2"/>
    <mergeCell ref="T8:T10"/>
    <mergeCell ref="Y9:Y10"/>
    <mergeCell ref="Z9:Z10"/>
    <mergeCell ref="AB9:AB10"/>
    <mergeCell ref="J1:J2"/>
    <mergeCell ref="K1:K2"/>
    <mergeCell ref="L1:L2"/>
    <mergeCell ref="H1:H2"/>
  </mergeCells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2:CN33"/>
  <sheetViews>
    <sheetView topLeftCell="BL1" workbookViewId="0">
      <selection activeCell="BO33" sqref="BO33:BQ33"/>
    </sheetView>
  </sheetViews>
  <sheetFormatPr defaultRowHeight="15" x14ac:dyDescent="0.25"/>
  <cols>
    <col min="1" max="1" width="16.5703125" customWidth="1"/>
    <col min="2" max="2" width="16.42578125" customWidth="1"/>
    <col min="3" max="3" width="30.42578125" customWidth="1"/>
    <col min="4" max="4" width="10.28515625" customWidth="1"/>
    <col min="5" max="6" width="10.5703125" customWidth="1"/>
    <col min="7" max="7" width="9.7109375" customWidth="1"/>
    <col min="8" max="8" width="10.42578125" customWidth="1"/>
    <col min="9" max="9" width="10.5703125" customWidth="1"/>
    <col min="10" max="10" width="9.42578125" customWidth="1"/>
    <col min="11" max="11" width="10.28515625" customWidth="1"/>
    <col min="12" max="12" width="10.5703125" customWidth="1"/>
    <col min="13" max="13" width="9.5703125" customWidth="1"/>
    <col min="14" max="14" width="9.7109375" customWidth="1"/>
    <col min="15" max="15" width="10.5703125" customWidth="1"/>
    <col min="16" max="16" width="9.7109375" customWidth="1"/>
    <col min="17" max="18" width="10.5703125" customWidth="1"/>
    <col min="19" max="19" width="9.42578125" customWidth="1"/>
    <col min="20" max="20" width="10.42578125" customWidth="1"/>
    <col min="21" max="21" width="10.5703125" customWidth="1"/>
    <col min="22" max="22" width="9.42578125" customWidth="1"/>
    <col min="23" max="23" width="9.7109375" customWidth="1"/>
    <col min="24" max="24" width="10.5703125" customWidth="1"/>
    <col min="25" max="25" width="9.5703125" customWidth="1"/>
    <col min="26" max="26" width="9.7109375" customWidth="1"/>
    <col min="27" max="27" width="10.42578125" customWidth="1"/>
    <col min="28" max="28" width="10.28515625" customWidth="1"/>
    <col min="29" max="30" width="10.42578125" customWidth="1"/>
    <col min="31" max="31" width="9.5703125" customWidth="1"/>
    <col min="32" max="33" width="10.42578125" customWidth="1"/>
    <col min="34" max="34" width="9.7109375" customWidth="1"/>
    <col min="35" max="36" width="10.42578125" customWidth="1"/>
    <col min="37" max="37" width="9.7109375" customWidth="1"/>
    <col min="38" max="38" width="10.7109375" customWidth="1"/>
    <col min="39" max="39" width="10.5703125" customWidth="1"/>
    <col min="40" max="40" width="9.7109375" customWidth="1"/>
    <col min="41" max="41" width="10.5703125" customWidth="1"/>
    <col min="42" max="42" width="10.7109375" customWidth="1"/>
    <col min="43" max="43" width="9.5703125" customWidth="1"/>
    <col min="44" max="44" width="10.42578125" customWidth="1"/>
    <col min="45" max="45" width="10.5703125" customWidth="1"/>
    <col min="46" max="46" width="9.5703125" customWidth="1"/>
    <col min="47" max="48" width="10.5703125" customWidth="1"/>
    <col min="49" max="49" width="9.42578125" customWidth="1"/>
    <col min="50" max="50" width="10.42578125" customWidth="1"/>
    <col min="51" max="51" width="10.5703125" customWidth="1"/>
    <col min="52" max="52" width="10.28515625" customWidth="1"/>
    <col min="53" max="53" width="10.42578125" customWidth="1"/>
    <col min="54" max="54" width="10.5703125" customWidth="1"/>
    <col min="55" max="55" width="9.5703125" customWidth="1"/>
    <col min="56" max="57" width="10.42578125" customWidth="1"/>
    <col min="58" max="58" width="9.5703125" customWidth="1"/>
    <col min="59" max="59" width="10.42578125" customWidth="1"/>
    <col min="60" max="60" width="10.5703125" customWidth="1"/>
    <col min="61" max="61" width="9.7109375" customWidth="1"/>
    <col min="62" max="63" width="10.5703125" customWidth="1"/>
    <col min="64" max="64" width="9.5703125" customWidth="1"/>
    <col min="65" max="65" width="10.42578125" customWidth="1"/>
    <col min="66" max="66" width="10.5703125" customWidth="1"/>
    <col min="67" max="69" width="10.42578125" customWidth="1"/>
    <col min="70" max="70" width="9.140625" customWidth="1"/>
  </cols>
  <sheetData>
    <row r="2" spans="1:92" x14ac:dyDescent="0.25">
      <c r="D2" s="552">
        <v>1992</v>
      </c>
      <c r="E2" s="552">
        <v>1992</v>
      </c>
      <c r="F2" s="552">
        <v>1992</v>
      </c>
      <c r="G2" s="552">
        <v>1993</v>
      </c>
      <c r="H2" s="552">
        <v>1993</v>
      </c>
      <c r="I2" s="552">
        <v>1993</v>
      </c>
      <c r="J2" s="552">
        <v>1994</v>
      </c>
      <c r="K2" s="552">
        <v>1994</v>
      </c>
      <c r="L2" s="552">
        <v>1994</v>
      </c>
      <c r="M2" s="552">
        <v>1995</v>
      </c>
      <c r="N2" s="552">
        <v>1995</v>
      </c>
      <c r="O2" s="552">
        <v>1995</v>
      </c>
      <c r="P2" s="552">
        <v>1996</v>
      </c>
      <c r="Q2" s="552">
        <v>1996</v>
      </c>
      <c r="R2" s="552">
        <v>1996</v>
      </c>
      <c r="S2" s="552">
        <v>1997</v>
      </c>
      <c r="T2" s="552">
        <v>1997</v>
      </c>
      <c r="U2" s="552">
        <v>1997</v>
      </c>
      <c r="V2" s="552">
        <v>1998</v>
      </c>
      <c r="W2" s="552">
        <v>1998</v>
      </c>
      <c r="X2" s="552">
        <v>1998</v>
      </c>
      <c r="Y2" s="552">
        <v>1999</v>
      </c>
      <c r="Z2" s="552">
        <v>1999</v>
      </c>
      <c r="AA2" s="552">
        <v>1999</v>
      </c>
      <c r="AB2" s="552">
        <v>2000</v>
      </c>
      <c r="AC2" s="552">
        <v>2000</v>
      </c>
      <c r="AD2" s="552">
        <v>2000</v>
      </c>
      <c r="AE2" s="552">
        <v>2001</v>
      </c>
      <c r="AF2" s="552">
        <v>2001</v>
      </c>
      <c r="AG2" s="552">
        <v>2001</v>
      </c>
      <c r="AH2" s="552">
        <v>2002</v>
      </c>
      <c r="AI2" s="552">
        <v>2002</v>
      </c>
      <c r="AJ2" s="552">
        <v>2002</v>
      </c>
      <c r="AK2" s="552">
        <v>2003</v>
      </c>
      <c r="AL2" s="552">
        <v>2003</v>
      </c>
      <c r="AM2" s="552">
        <v>2003</v>
      </c>
      <c r="AN2" s="552">
        <v>2004</v>
      </c>
      <c r="AO2" s="552">
        <v>2004</v>
      </c>
      <c r="AP2" s="552">
        <v>2004</v>
      </c>
      <c r="AQ2" s="552">
        <v>2005</v>
      </c>
      <c r="AR2" s="552">
        <v>2005</v>
      </c>
      <c r="AS2" s="552">
        <v>2005</v>
      </c>
      <c r="AT2" s="552">
        <v>2006</v>
      </c>
      <c r="AU2" s="552">
        <v>2006</v>
      </c>
      <c r="AV2" s="552">
        <v>2006</v>
      </c>
      <c r="AW2" s="552">
        <v>2007</v>
      </c>
      <c r="AX2" s="552">
        <v>2007</v>
      </c>
      <c r="AY2" s="552">
        <v>2007</v>
      </c>
      <c r="AZ2" s="552">
        <v>2008</v>
      </c>
      <c r="BA2" s="552">
        <v>2008</v>
      </c>
      <c r="BB2" s="552">
        <v>2008</v>
      </c>
      <c r="BC2" s="552">
        <v>2009</v>
      </c>
      <c r="BD2" s="552">
        <v>2009</v>
      </c>
      <c r="BE2" s="552">
        <v>2009</v>
      </c>
      <c r="BF2" s="552">
        <v>2010</v>
      </c>
      <c r="BG2" s="552">
        <v>2010</v>
      </c>
      <c r="BH2" s="552">
        <v>2010</v>
      </c>
      <c r="BI2" s="552">
        <v>2011</v>
      </c>
      <c r="BJ2" s="552">
        <v>2011</v>
      </c>
      <c r="BK2" s="552">
        <v>2011</v>
      </c>
      <c r="BL2" s="552">
        <v>2012</v>
      </c>
      <c r="BM2" s="552">
        <v>2012</v>
      </c>
      <c r="BN2" s="552">
        <v>2012</v>
      </c>
      <c r="BO2" s="552">
        <v>2013</v>
      </c>
      <c r="BP2" s="552">
        <v>2013</v>
      </c>
      <c r="BQ2" s="552">
        <v>2013</v>
      </c>
      <c r="BS2" s="552">
        <v>1992</v>
      </c>
      <c r="BT2" s="552">
        <v>1993</v>
      </c>
      <c r="BU2" s="552">
        <v>1994</v>
      </c>
      <c r="BV2" s="552">
        <v>1995</v>
      </c>
      <c r="BW2" s="552">
        <v>1996</v>
      </c>
      <c r="BX2" s="552">
        <v>1997</v>
      </c>
      <c r="BY2" s="552">
        <v>1998</v>
      </c>
      <c r="BZ2" s="552">
        <v>1999</v>
      </c>
      <c r="CA2" s="552">
        <v>2000</v>
      </c>
      <c r="CB2" s="552">
        <v>2001</v>
      </c>
      <c r="CC2" s="552">
        <v>2002</v>
      </c>
      <c r="CD2" s="552">
        <v>2003</v>
      </c>
      <c r="CE2" s="552">
        <v>2004</v>
      </c>
      <c r="CF2" s="552">
        <v>2005</v>
      </c>
      <c r="CG2" s="552">
        <v>2006</v>
      </c>
      <c r="CH2" s="552">
        <v>2007</v>
      </c>
      <c r="CI2" s="552">
        <v>2008</v>
      </c>
      <c r="CJ2" s="552">
        <v>2009</v>
      </c>
      <c r="CK2" s="552">
        <v>2010</v>
      </c>
      <c r="CL2" s="552">
        <v>2011</v>
      </c>
      <c r="CM2" s="552">
        <v>2012</v>
      </c>
      <c r="CN2" s="552">
        <v>2013</v>
      </c>
    </row>
    <row r="3" spans="1:92" x14ac:dyDescent="0.25">
      <c r="D3" s="553" t="s">
        <v>188</v>
      </c>
      <c r="E3" s="553" t="s">
        <v>189</v>
      </c>
      <c r="F3" s="553" t="s">
        <v>190</v>
      </c>
      <c r="G3" s="553" t="s">
        <v>188</v>
      </c>
      <c r="H3" s="553" t="s">
        <v>189</v>
      </c>
      <c r="I3" s="553" t="s">
        <v>190</v>
      </c>
      <c r="J3" s="553" t="s">
        <v>188</v>
      </c>
      <c r="K3" s="553" t="s">
        <v>189</v>
      </c>
      <c r="L3" s="553" t="s">
        <v>190</v>
      </c>
      <c r="M3" s="553" t="s">
        <v>188</v>
      </c>
      <c r="N3" s="553" t="s">
        <v>189</v>
      </c>
      <c r="O3" s="553" t="s">
        <v>190</v>
      </c>
      <c r="P3" s="553" t="s">
        <v>188</v>
      </c>
      <c r="Q3" s="553" t="s">
        <v>189</v>
      </c>
      <c r="R3" s="553" t="s">
        <v>190</v>
      </c>
      <c r="S3" s="553" t="s">
        <v>188</v>
      </c>
      <c r="T3" s="553" t="s">
        <v>189</v>
      </c>
      <c r="U3" s="553" t="s">
        <v>190</v>
      </c>
      <c r="V3" s="553" t="s">
        <v>188</v>
      </c>
      <c r="W3" s="553" t="s">
        <v>189</v>
      </c>
      <c r="X3" s="553" t="s">
        <v>190</v>
      </c>
      <c r="Y3" s="553" t="s">
        <v>188</v>
      </c>
      <c r="Z3" s="553" t="s">
        <v>189</v>
      </c>
      <c r="AA3" s="553" t="s">
        <v>190</v>
      </c>
      <c r="AB3" s="553" t="s">
        <v>188</v>
      </c>
      <c r="AC3" s="553" t="s">
        <v>189</v>
      </c>
      <c r="AD3" s="553" t="s">
        <v>190</v>
      </c>
      <c r="AE3" s="553" t="s">
        <v>188</v>
      </c>
      <c r="AF3" s="553" t="s">
        <v>189</v>
      </c>
      <c r="AG3" s="553" t="s">
        <v>190</v>
      </c>
      <c r="AH3" s="553" t="s">
        <v>188</v>
      </c>
      <c r="AI3" s="553" t="s">
        <v>189</v>
      </c>
      <c r="AJ3" s="553" t="s">
        <v>190</v>
      </c>
      <c r="AK3" s="553" t="s">
        <v>188</v>
      </c>
      <c r="AL3" s="553" t="s">
        <v>189</v>
      </c>
      <c r="AM3" s="553" t="s">
        <v>190</v>
      </c>
      <c r="AN3" s="553" t="s">
        <v>188</v>
      </c>
      <c r="AO3" s="553" t="s">
        <v>189</v>
      </c>
      <c r="AP3" s="553" t="s">
        <v>190</v>
      </c>
      <c r="AQ3" s="553" t="s">
        <v>188</v>
      </c>
      <c r="AR3" s="553" t="s">
        <v>189</v>
      </c>
      <c r="AS3" s="553" t="s">
        <v>190</v>
      </c>
      <c r="AT3" s="553" t="s">
        <v>188</v>
      </c>
      <c r="AU3" s="553" t="s">
        <v>189</v>
      </c>
      <c r="AV3" s="553" t="s">
        <v>190</v>
      </c>
      <c r="AW3" s="553" t="s">
        <v>188</v>
      </c>
      <c r="AX3" s="553" t="s">
        <v>189</v>
      </c>
      <c r="AY3" s="553" t="s">
        <v>190</v>
      </c>
      <c r="AZ3" s="553" t="s">
        <v>188</v>
      </c>
      <c r="BA3" s="553" t="s">
        <v>189</v>
      </c>
      <c r="BB3" s="553" t="s">
        <v>190</v>
      </c>
      <c r="BC3" s="553" t="s">
        <v>188</v>
      </c>
      <c r="BD3" s="553" t="s">
        <v>189</v>
      </c>
      <c r="BE3" s="553" t="s">
        <v>190</v>
      </c>
      <c r="BF3" s="553" t="s">
        <v>188</v>
      </c>
      <c r="BG3" s="553" t="s">
        <v>189</v>
      </c>
      <c r="BH3" s="553" t="s">
        <v>190</v>
      </c>
      <c r="BI3" s="553" t="s">
        <v>188</v>
      </c>
      <c r="BJ3" s="553" t="s">
        <v>189</v>
      </c>
      <c r="BK3" s="553" t="s">
        <v>190</v>
      </c>
      <c r="BL3" s="553" t="s">
        <v>188</v>
      </c>
      <c r="BM3" s="553" t="s">
        <v>189</v>
      </c>
      <c r="BN3" s="553" t="s">
        <v>190</v>
      </c>
      <c r="BO3" s="553" t="s">
        <v>188</v>
      </c>
      <c r="BP3" s="553" t="s">
        <v>189</v>
      </c>
      <c r="BQ3" s="553" t="s">
        <v>190</v>
      </c>
      <c r="BS3" s="552"/>
      <c r="BT3" s="552"/>
      <c r="BU3" s="552"/>
      <c r="BV3" s="552"/>
      <c r="BW3" s="552"/>
      <c r="BX3" s="552"/>
      <c r="BY3" s="552"/>
      <c r="BZ3" s="552"/>
      <c r="CA3" s="552"/>
      <c r="CB3" s="552"/>
      <c r="CC3" s="552"/>
      <c r="CD3" s="552"/>
      <c r="CE3" s="552"/>
      <c r="CF3" s="552"/>
      <c r="CG3" s="552"/>
      <c r="CH3" s="552"/>
      <c r="CI3" s="552"/>
      <c r="CJ3" s="552"/>
      <c r="CK3" s="552"/>
      <c r="CL3" s="552"/>
      <c r="CM3" s="552"/>
      <c r="CN3" s="552"/>
    </row>
    <row r="4" spans="1:92" x14ac:dyDescent="0.25">
      <c r="B4" t="s">
        <v>565</v>
      </c>
      <c r="C4" s="554" t="s">
        <v>671</v>
      </c>
      <c r="D4" s="551">
        <v>632.65306122448976</v>
      </c>
      <c r="E4" s="551">
        <v>1758.4033613445379</v>
      </c>
      <c r="F4" s="551">
        <v>5358.9435774309732</v>
      </c>
      <c r="G4" s="551">
        <v>515.68119891008166</v>
      </c>
      <c r="H4" s="551">
        <v>1140.7493188010899</v>
      </c>
      <c r="I4" s="551">
        <v>4078.5694822888281</v>
      </c>
      <c r="J4" s="551">
        <v>240.50704225352112</v>
      </c>
      <c r="K4" s="551">
        <v>1483.1267605633802</v>
      </c>
      <c r="L4" s="551">
        <v>3968.3661971830984</v>
      </c>
      <c r="M4" s="551">
        <v>697.50741839762611</v>
      </c>
      <c r="N4" s="551">
        <v>219.2166172106825</v>
      </c>
      <c r="O4" s="551">
        <v>5799.2759643916906</v>
      </c>
      <c r="P4" s="551">
        <v>866.5214081826831</v>
      </c>
      <c r="Q4" s="551">
        <v>3298.0865842055186</v>
      </c>
      <c r="R4" s="551">
        <v>5128.3920076117984</v>
      </c>
      <c r="S4" s="551">
        <v>128.65957446808511</v>
      </c>
      <c r="T4" s="551">
        <v>1746.0942249240122</v>
      </c>
      <c r="U4" s="551">
        <v>4172.2462006079031</v>
      </c>
      <c r="V4" s="551">
        <v>218.53211009174314</v>
      </c>
      <c r="W4" s="551">
        <v>1048.954128440367</v>
      </c>
      <c r="X4" s="551">
        <v>6672.5137614678906</v>
      </c>
      <c r="Y4" s="551">
        <v>559.76470588235293</v>
      </c>
      <c r="Z4" s="551">
        <v>877.81283422459887</v>
      </c>
      <c r="AA4" s="551">
        <v>3320.4224598930482</v>
      </c>
      <c r="AB4" s="551">
        <v>2189.3858267716537</v>
      </c>
      <c r="AC4" s="551">
        <v>1264.5590551181101</v>
      </c>
      <c r="AD4" s="551">
        <v>1340.0551181102362</v>
      </c>
      <c r="AE4" s="551">
        <v>710.76086956521738</v>
      </c>
      <c r="AF4" s="551">
        <v>4592.608695652174</v>
      </c>
      <c r="AG4" s="551">
        <v>2241.6304347826085</v>
      </c>
      <c r="AH4" s="551">
        <v>957.49933774834437</v>
      </c>
      <c r="AI4" s="551">
        <v>1625.2291390728476</v>
      </c>
      <c r="AJ4" s="551">
        <v>6929.271523178807</v>
      </c>
      <c r="AK4" s="551">
        <v>1635.1491365777078</v>
      </c>
      <c r="AL4" s="551">
        <v>2571.6436420722134</v>
      </c>
      <c r="AM4" s="551">
        <v>5262.2072213500778</v>
      </c>
      <c r="AN4" s="551">
        <v>374.31455399061031</v>
      </c>
      <c r="AO4" s="551">
        <v>2202.6971830985917</v>
      </c>
      <c r="AP4" s="551">
        <v>3555.9882629107983</v>
      </c>
      <c r="AQ4" s="551">
        <v>620.53146853146848</v>
      </c>
      <c r="AR4" s="551">
        <v>1512.5454545454545</v>
      </c>
      <c r="AS4" s="551">
        <v>6185.9230769230771</v>
      </c>
      <c r="AT4" s="551">
        <v>1483.5155709342559</v>
      </c>
      <c r="AU4" s="551">
        <v>1660.1245674740485</v>
      </c>
      <c r="AV4" s="551">
        <v>4512.3598615916953</v>
      </c>
      <c r="AW4" s="551">
        <v>551.01691331923894</v>
      </c>
      <c r="AX4" s="551">
        <v>1714.2748414376319</v>
      </c>
      <c r="AY4" s="551">
        <v>1871.7082452431291</v>
      </c>
      <c r="AZ4" s="551">
        <v>704.3828264758497</v>
      </c>
      <c r="BA4" s="551">
        <v>1408.7656529516994</v>
      </c>
      <c r="BB4" s="551">
        <v>3136.8515205724511</v>
      </c>
      <c r="BC4" s="551">
        <v>1048.0230215827339</v>
      </c>
      <c r="BD4" s="551">
        <v>2391.8589928057554</v>
      </c>
      <c r="BE4" s="551">
        <v>2434.1179856115109</v>
      </c>
      <c r="BF4" s="551">
        <v>2594.8030018761724</v>
      </c>
      <c r="BG4" s="551">
        <v>1887.1294559099438</v>
      </c>
      <c r="BH4" s="551">
        <v>2503.0675422138838</v>
      </c>
      <c r="BI4" s="551">
        <v>1064.7615262321144</v>
      </c>
      <c r="BJ4" s="551">
        <v>4086.9634340222578</v>
      </c>
      <c r="BK4" s="551">
        <v>1613.275039745628</v>
      </c>
      <c r="BL4" s="551">
        <v>1132.9902280130293</v>
      </c>
      <c r="BM4" s="551">
        <v>1982.7328990228013</v>
      </c>
      <c r="BN4" s="551">
        <v>3573.2768729641693</v>
      </c>
      <c r="BO4" s="551">
        <v>2347.4827586206898</v>
      </c>
      <c r="BP4" s="551">
        <v>2238.4665314401623</v>
      </c>
      <c r="BQ4" s="551">
        <v>2580.050709939148</v>
      </c>
      <c r="BS4" s="135">
        <f>SUM(D4:F4)</f>
        <v>7750.0000000000009</v>
      </c>
      <c r="BT4" s="135">
        <f>SUM(G4:I4)</f>
        <v>5735</v>
      </c>
      <c r="BU4" s="135">
        <f>SUM(J4:L4)</f>
        <v>5692</v>
      </c>
      <c r="BV4" s="135">
        <f>SUM(M4:O4)</f>
        <v>6715.9999999999991</v>
      </c>
      <c r="BW4" s="135">
        <f>SUM(P4:R4)</f>
        <v>9293</v>
      </c>
      <c r="BX4" s="135">
        <f>SUM(S4:U4)</f>
        <v>6047</v>
      </c>
      <c r="BY4" s="135">
        <f>SUM(V4:X4)</f>
        <v>7940.0000000000009</v>
      </c>
      <c r="BZ4" s="135">
        <f>SUM(Y4:AA4)</f>
        <v>4758</v>
      </c>
      <c r="CA4" s="135">
        <f>SUM(AB4:AD4)</f>
        <v>4794</v>
      </c>
      <c r="CB4" s="135">
        <f>SUM(AE4:AG4)</f>
        <v>7545</v>
      </c>
      <c r="CC4" s="135">
        <f>SUM(AH4:AJ4)</f>
        <v>9512</v>
      </c>
      <c r="CD4" s="135">
        <f>SUM(AK4:AM4)</f>
        <v>9469</v>
      </c>
      <c r="CE4" s="135">
        <f>SUM(AN4:AP4)</f>
        <v>6133</v>
      </c>
      <c r="CF4" s="135">
        <f>SUM(AQ4:AS4)</f>
        <v>8319</v>
      </c>
      <c r="CG4" s="135">
        <f>SUM(AT4:AV4)</f>
        <v>7656</v>
      </c>
      <c r="CH4" s="135">
        <f>SUM(AW4:AY4)</f>
        <v>4137</v>
      </c>
      <c r="CI4" s="135">
        <f>SUM(AZ4:BB4)</f>
        <v>5250</v>
      </c>
      <c r="CJ4" s="135">
        <f>SUM(BC4:BE4)</f>
        <v>5874</v>
      </c>
      <c r="CK4" s="135">
        <f>SUM(BF4:BH4)</f>
        <v>6985</v>
      </c>
      <c r="CL4" s="135">
        <f>SUM(BI4:BK4)</f>
        <v>6765</v>
      </c>
      <c r="CM4" s="135">
        <f>SUM(BL4:BN4)</f>
        <v>6689</v>
      </c>
      <c r="CN4" s="135">
        <f>SUM(BO4:BQ4)</f>
        <v>7166</v>
      </c>
    </row>
    <row r="5" spans="1:92" x14ac:dyDescent="0.25">
      <c r="B5" t="s">
        <v>1707</v>
      </c>
      <c r="C5" t="s">
        <v>1701</v>
      </c>
      <c r="D5" s="551">
        <v>632.65306122448976</v>
      </c>
      <c r="E5" s="551">
        <v>1758.4033613445379</v>
      </c>
      <c r="F5" s="551">
        <v>5358.9435774309732</v>
      </c>
      <c r="G5" s="551">
        <v>515.68119891008166</v>
      </c>
      <c r="H5" s="551">
        <v>1140.7493188010899</v>
      </c>
      <c r="I5" s="551">
        <v>4078.5694822888281</v>
      </c>
      <c r="J5" s="551">
        <v>240.50704225352112</v>
      </c>
      <c r="K5" s="551">
        <v>1483.1267605633802</v>
      </c>
      <c r="L5" s="551">
        <v>3968.3661971830984</v>
      </c>
      <c r="M5" s="551">
        <v>697.50741839762611</v>
      </c>
      <c r="N5" s="551">
        <v>219.2166172106825</v>
      </c>
      <c r="O5" s="551">
        <v>5799.2759643916906</v>
      </c>
      <c r="P5" s="551">
        <v>866.5214081826831</v>
      </c>
      <c r="Q5" s="551">
        <v>3298.0865842055186</v>
      </c>
      <c r="R5" s="551">
        <v>5128.3920076117984</v>
      </c>
      <c r="S5" s="551">
        <v>128.65957446808511</v>
      </c>
      <c r="T5" s="551">
        <v>1746.0942249240122</v>
      </c>
      <c r="U5" s="551">
        <v>4172.2462006079031</v>
      </c>
      <c r="V5" s="551">
        <v>218.53211009174314</v>
      </c>
      <c r="W5" s="551">
        <v>1048.954128440367</v>
      </c>
      <c r="X5" s="551">
        <v>6672.5137614678906</v>
      </c>
      <c r="Y5" s="551">
        <v>559.76470588235293</v>
      </c>
      <c r="Z5" s="551">
        <v>877.81283422459887</v>
      </c>
      <c r="AA5" s="551">
        <v>3320.4224598930482</v>
      </c>
      <c r="AB5" s="551">
        <v>2189.3858267716537</v>
      </c>
      <c r="AC5" s="551">
        <v>1264.5590551181101</v>
      </c>
      <c r="AD5" s="551">
        <v>1340.0551181102362</v>
      </c>
      <c r="AE5" s="551">
        <v>710.76086956521738</v>
      </c>
      <c r="AF5" s="551">
        <v>4592.608695652174</v>
      </c>
      <c r="AG5" s="551">
        <v>2241.6304347826085</v>
      </c>
      <c r="AH5" s="551">
        <v>957.49933774834437</v>
      </c>
      <c r="AI5" s="551">
        <v>1625.2291390728476</v>
      </c>
      <c r="AJ5" s="551">
        <v>6929.271523178807</v>
      </c>
      <c r="AK5" s="551">
        <v>1635.1491365777078</v>
      </c>
      <c r="AL5" s="551">
        <v>2571.6436420722134</v>
      </c>
      <c r="AM5" s="551">
        <v>5262.2072213500778</v>
      </c>
      <c r="AN5" s="551">
        <v>374.31455399061031</v>
      </c>
      <c r="AO5" s="551">
        <v>2202.6971830985917</v>
      </c>
      <c r="AP5" s="551">
        <v>3555.9882629107983</v>
      </c>
      <c r="AQ5" s="551">
        <v>620.53146853146848</v>
      </c>
      <c r="AR5" s="551">
        <v>1512.5454545454545</v>
      </c>
      <c r="AS5" s="551">
        <v>6185.9230769230771</v>
      </c>
      <c r="AT5" s="551">
        <v>1483.5155709342559</v>
      </c>
      <c r="AU5" s="551">
        <v>1660.1245674740485</v>
      </c>
      <c r="AV5" s="551">
        <v>4512.3598615916953</v>
      </c>
      <c r="AW5" s="551">
        <v>551.01691331923894</v>
      </c>
      <c r="AX5" s="551">
        <v>1714.2748414376319</v>
      </c>
      <c r="AY5" s="551">
        <v>1871.7082452431291</v>
      </c>
      <c r="AZ5" s="551">
        <v>704.3828264758497</v>
      </c>
      <c r="BA5" s="551">
        <v>1408.7656529516994</v>
      </c>
      <c r="BB5" s="551">
        <v>3136.8515205724511</v>
      </c>
      <c r="BC5" s="551">
        <v>1048.0230215827339</v>
      </c>
      <c r="BD5" s="551">
        <v>2391.8589928057554</v>
      </c>
      <c r="BE5" s="551">
        <v>2434.1179856115109</v>
      </c>
      <c r="BF5" s="551">
        <v>2594.8030018761724</v>
      </c>
      <c r="BG5" s="551">
        <v>1887.1294559099438</v>
      </c>
      <c r="BH5" s="551">
        <v>2503.0675422138838</v>
      </c>
      <c r="BI5" s="551">
        <v>1064.7615262321144</v>
      </c>
      <c r="BJ5" s="551">
        <v>4086.9634340222578</v>
      </c>
      <c r="BK5" s="551">
        <v>1613.275039745628</v>
      </c>
      <c r="BL5" s="551">
        <v>1132.9902280130293</v>
      </c>
      <c r="BM5" s="551">
        <v>1982.7328990228013</v>
      </c>
      <c r="BN5" s="551">
        <v>3573.2768729641693</v>
      </c>
      <c r="BO5" s="551">
        <v>2347.4827586206898</v>
      </c>
      <c r="BP5" s="551">
        <v>2238.4665314401623</v>
      </c>
      <c r="BQ5" s="551">
        <v>2580.050709939148</v>
      </c>
      <c r="BS5" s="135">
        <f>SUM(D5:F5)</f>
        <v>7750.0000000000009</v>
      </c>
      <c r="BT5" s="135">
        <f>SUM(G5:I5)</f>
        <v>5735</v>
      </c>
      <c r="BU5" s="135">
        <f>SUM(J5:L5)</f>
        <v>5692</v>
      </c>
      <c r="BV5" s="135">
        <f>SUM(M5:O5)</f>
        <v>6715.9999999999991</v>
      </c>
      <c r="BW5" s="135">
        <f>SUM(P5:R5)</f>
        <v>9293</v>
      </c>
      <c r="BX5" s="135">
        <f>SUM(S5:U5)</f>
        <v>6047</v>
      </c>
      <c r="BY5" s="135">
        <f>SUM(V5:X5)</f>
        <v>7940.0000000000009</v>
      </c>
      <c r="BZ5" s="135">
        <f>SUM(Y5:AA5)</f>
        <v>4758</v>
      </c>
      <c r="CA5" s="135">
        <f>SUM(AB5:AD5)</f>
        <v>4794</v>
      </c>
      <c r="CB5" s="135">
        <f>SUM(AE5:AG5)</f>
        <v>7545</v>
      </c>
      <c r="CC5" s="135">
        <f>SUM(AH5:AJ5)</f>
        <v>9512</v>
      </c>
      <c r="CD5" s="135">
        <f>SUM(AK5:AM5)</f>
        <v>9469</v>
      </c>
      <c r="CE5" s="135">
        <f>SUM(AN5:AP5)</f>
        <v>6133</v>
      </c>
      <c r="CF5" s="135">
        <f>SUM(AQ5:AS5)</f>
        <v>8319</v>
      </c>
      <c r="CG5" s="135">
        <f>SUM(AT5:AV5)</f>
        <v>7656</v>
      </c>
      <c r="CH5" s="135">
        <f>SUM(AW5:AY5)</f>
        <v>4137</v>
      </c>
      <c r="CI5" s="135">
        <f>SUM(AZ5:BB5)</f>
        <v>5250</v>
      </c>
      <c r="CJ5" s="135">
        <f>SUM(BC5:BE5)</f>
        <v>5874</v>
      </c>
      <c r="CK5" s="135">
        <f>SUM(BF5:BH5)</f>
        <v>6985</v>
      </c>
      <c r="CL5" s="135">
        <f>SUM(BI5:BK5)</f>
        <v>6765</v>
      </c>
      <c r="CM5" s="135">
        <f>SUM(BL5:BN5)</f>
        <v>6689</v>
      </c>
      <c r="CN5" s="135">
        <f>SUM(BO5:BQ5)</f>
        <v>7166</v>
      </c>
    </row>
    <row r="6" spans="1:92" x14ac:dyDescent="0.25">
      <c r="C6" t="s">
        <v>795</v>
      </c>
      <c r="D6" s="551">
        <v>0</v>
      </c>
      <c r="E6" s="551">
        <v>0</v>
      </c>
      <c r="F6" s="551">
        <v>0</v>
      </c>
      <c r="G6" s="551">
        <v>0</v>
      </c>
      <c r="H6" s="551">
        <v>0</v>
      </c>
      <c r="I6" s="551">
        <v>0</v>
      </c>
      <c r="J6" s="551">
        <v>0</v>
      </c>
      <c r="K6" s="551">
        <v>0</v>
      </c>
      <c r="L6" s="551">
        <v>0</v>
      </c>
      <c r="M6" s="551">
        <v>0</v>
      </c>
      <c r="N6" s="551">
        <v>0</v>
      </c>
      <c r="O6" s="551">
        <v>0</v>
      </c>
      <c r="P6" s="551">
        <v>0</v>
      </c>
      <c r="Q6" s="551">
        <v>0</v>
      </c>
      <c r="R6" s="551">
        <v>0</v>
      </c>
      <c r="S6" s="551">
        <v>0</v>
      </c>
      <c r="T6" s="551">
        <v>0</v>
      </c>
      <c r="U6" s="551">
        <v>0</v>
      </c>
      <c r="V6" s="551">
        <v>0</v>
      </c>
      <c r="W6" s="551">
        <v>0</v>
      </c>
      <c r="X6" s="551">
        <v>0</v>
      </c>
      <c r="Y6" s="551">
        <v>0</v>
      </c>
      <c r="Z6" s="551">
        <v>0</v>
      </c>
      <c r="AA6" s="551">
        <v>0</v>
      </c>
      <c r="AB6" s="551">
        <v>0</v>
      </c>
      <c r="AC6" s="551">
        <v>0</v>
      </c>
      <c r="AD6" s="551">
        <v>0</v>
      </c>
      <c r="AE6" s="551">
        <v>0</v>
      </c>
      <c r="AF6" s="551">
        <v>0</v>
      </c>
      <c r="AG6" s="551">
        <v>0</v>
      </c>
      <c r="AH6" s="551">
        <v>0</v>
      </c>
      <c r="AI6" s="551">
        <v>0</v>
      </c>
      <c r="AJ6" s="551">
        <v>0</v>
      </c>
      <c r="AK6" s="551">
        <v>0</v>
      </c>
      <c r="AL6" s="551">
        <v>0</v>
      </c>
      <c r="AM6" s="551">
        <v>0</v>
      </c>
      <c r="AN6" s="551">
        <v>0</v>
      </c>
      <c r="AO6" s="551">
        <v>0</v>
      </c>
      <c r="AP6" s="551">
        <v>0</v>
      </c>
      <c r="AQ6" s="551">
        <v>0</v>
      </c>
      <c r="AR6" s="551">
        <v>0</v>
      </c>
      <c r="AS6" s="551">
        <v>0</v>
      </c>
      <c r="AT6" s="551">
        <v>0</v>
      </c>
      <c r="AU6" s="551">
        <v>0</v>
      </c>
      <c r="AV6" s="551">
        <v>0</v>
      </c>
      <c r="AW6" s="551">
        <v>0</v>
      </c>
      <c r="AX6" s="551">
        <v>0</v>
      </c>
      <c r="AY6" s="551">
        <v>0</v>
      </c>
      <c r="AZ6" s="551">
        <v>0</v>
      </c>
      <c r="BA6" s="551">
        <v>0</v>
      </c>
      <c r="BB6" s="551">
        <v>0</v>
      </c>
      <c r="BC6" s="551">
        <v>0</v>
      </c>
      <c r="BD6" s="551">
        <v>0</v>
      </c>
      <c r="BE6" s="551">
        <v>0</v>
      </c>
      <c r="BF6" s="551">
        <v>0</v>
      </c>
      <c r="BG6" s="551">
        <v>0</v>
      </c>
      <c r="BH6" s="551">
        <v>0</v>
      </c>
      <c r="BI6" s="551">
        <v>0</v>
      </c>
      <c r="BJ6" s="551">
        <v>0</v>
      </c>
      <c r="BK6" s="551">
        <v>0</v>
      </c>
      <c r="BL6" s="551">
        <v>0</v>
      </c>
      <c r="BM6" s="551">
        <v>0</v>
      </c>
      <c r="BN6" s="551">
        <v>0</v>
      </c>
      <c r="BO6" s="551">
        <v>0</v>
      </c>
      <c r="BP6" s="551">
        <v>0</v>
      </c>
      <c r="BQ6" s="551">
        <v>0</v>
      </c>
    </row>
    <row r="7" spans="1:92" x14ac:dyDescent="0.25">
      <c r="D7" s="551"/>
      <c r="E7" s="551"/>
      <c r="F7" s="551"/>
      <c r="G7" s="551"/>
      <c r="H7" s="551"/>
      <c r="I7" s="551"/>
      <c r="J7" s="551"/>
      <c r="K7" s="551"/>
      <c r="L7" s="551"/>
      <c r="M7" s="551"/>
      <c r="N7" s="551"/>
      <c r="O7" s="551"/>
      <c r="P7" s="551"/>
      <c r="Q7" s="551"/>
      <c r="R7" s="551"/>
      <c r="S7" s="551"/>
      <c r="T7" s="551"/>
      <c r="U7" s="551"/>
      <c r="V7" s="551"/>
      <c r="W7" s="551"/>
      <c r="X7" s="551"/>
      <c r="Y7" s="551"/>
      <c r="Z7" s="551"/>
      <c r="AA7" s="551"/>
      <c r="AB7" s="551"/>
      <c r="AC7" s="551"/>
      <c r="AD7" s="551"/>
      <c r="AE7" s="551"/>
      <c r="AF7" s="551"/>
      <c r="AG7" s="551"/>
      <c r="AH7" s="551"/>
      <c r="AI7" s="551"/>
      <c r="AJ7" s="551"/>
      <c r="AK7" s="551"/>
      <c r="AL7" s="551"/>
      <c r="AM7" s="551"/>
      <c r="AN7" s="551"/>
      <c r="AO7" s="551"/>
      <c r="AP7" s="551"/>
      <c r="AQ7" s="551"/>
      <c r="AR7" s="551"/>
      <c r="AS7" s="551"/>
      <c r="AT7" s="551"/>
      <c r="AU7" s="551"/>
      <c r="AV7" s="551"/>
      <c r="AW7" s="551"/>
      <c r="AX7" s="551"/>
      <c r="AY7" s="551"/>
      <c r="AZ7" s="551"/>
      <c r="BA7" s="551"/>
      <c r="BB7" s="551"/>
      <c r="BC7" s="551"/>
      <c r="BD7" s="551"/>
      <c r="BE7" s="551"/>
      <c r="BF7" s="551"/>
      <c r="BG7" s="551"/>
      <c r="BH7" s="551"/>
      <c r="BI7" s="551"/>
      <c r="BJ7" s="551"/>
      <c r="BK7" s="551"/>
      <c r="BL7" s="551"/>
      <c r="BM7" s="551"/>
      <c r="BN7" s="551"/>
      <c r="BO7" s="551"/>
      <c r="BP7" s="551"/>
      <c r="BQ7" s="551"/>
    </row>
    <row r="8" spans="1:92" x14ac:dyDescent="0.25">
      <c r="B8" t="s">
        <v>565</v>
      </c>
      <c r="C8" s="554" t="s">
        <v>671</v>
      </c>
      <c r="D8" s="548">
        <v>111.71005155746826</v>
      </c>
      <c r="E8" s="548">
        <v>1384.1445539176218</v>
      </c>
      <c r="F8" s="548">
        <v>3640.2534441963585</v>
      </c>
      <c r="G8" s="548">
        <v>81.912004315698113</v>
      </c>
      <c r="H8" s="548">
        <v>1014.9315401195023</v>
      </c>
      <c r="I8" s="548">
        <v>2669.2356835754454</v>
      </c>
      <c r="J8" s="548">
        <v>104.53241974010757</v>
      </c>
      <c r="K8" s="548">
        <v>1295.2100323458119</v>
      </c>
      <c r="L8" s="548">
        <v>3406.3586551416861</v>
      </c>
      <c r="M8" s="548">
        <v>63.032657596094829</v>
      </c>
      <c r="N8" s="548">
        <v>781.0067985306207</v>
      </c>
      <c r="O8" s="548">
        <v>2054.0215111528519</v>
      </c>
      <c r="P8" s="548">
        <v>48.247041201901794</v>
      </c>
      <c r="Q8" s="548">
        <v>1207.3280606397584</v>
      </c>
      <c r="R8" s="548">
        <v>2805.4248981583401</v>
      </c>
      <c r="S8" s="548">
        <v>89.393046552740131</v>
      </c>
      <c r="T8" s="548">
        <v>1163.3866487078037</v>
      </c>
      <c r="U8" s="548">
        <v>1781.4757134438926</v>
      </c>
      <c r="V8" s="548">
        <v>67.350000000000009</v>
      </c>
      <c r="W8" s="548">
        <v>1212.3</v>
      </c>
      <c r="X8" s="548">
        <v>4108.3499999999995</v>
      </c>
      <c r="Y8" s="548">
        <v>97.51549218073211</v>
      </c>
      <c r="Z8" s="548">
        <v>506.57606887541954</v>
      </c>
      <c r="AA8" s="548">
        <v>2336.9083467853934</v>
      </c>
      <c r="AB8" s="548">
        <v>1196.3636363636363</v>
      </c>
      <c r="AC8" s="548">
        <v>440.26181818181817</v>
      </c>
      <c r="AD8" s="548">
        <v>995.37454545454557</v>
      </c>
      <c r="AE8" s="548">
        <v>127.33746130030961</v>
      </c>
      <c r="AF8" s="548">
        <v>3606.6346265479879</v>
      </c>
      <c r="AG8" s="548">
        <v>379.02791215170282</v>
      </c>
      <c r="AH8" s="548">
        <v>258.76331999999996</v>
      </c>
      <c r="AI8" s="548">
        <v>646.87972000000002</v>
      </c>
      <c r="AJ8" s="548">
        <v>4810.4141200000004</v>
      </c>
      <c r="AK8" s="548">
        <v>606.37755102040921</v>
      </c>
      <c r="AL8" s="548">
        <v>727.65306122448976</v>
      </c>
      <c r="AM8" s="548">
        <v>1042.9693877551019</v>
      </c>
      <c r="AN8" s="548">
        <v>142.29032258064515</v>
      </c>
      <c r="AO8" s="548">
        <v>1885.3467741935485</v>
      </c>
      <c r="AP8" s="548">
        <v>2383.3629032258068</v>
      </c>
      <c r="AQ8" s="548">
        <v>305.35770234986944</v>
      </c>
      <c r="AR8" s="548">
        <v>874.4334203655352</v>
      </c>
      <c r="AS8" s="548">
        <v>4136.2088772845955</v>
      </c>
      <c r="AT8" s="548">
        <v>251.82203389830511</v>
      </c>
      <c r="AU8" s="548">
        <v>761.18877849210992</v>
      </c>
      <c r="AV8" s="548">
        <v>1377.9891876095849</v>
      </c>
      <c r="AW8" s="548">
        <v>121.01786735277302</v>
      </c>
      <c r="AX8" s="548">
        <v>1086.9852773013149</v>
      </c>
      <c r="AY8" s="548">
        <v>1218.9968553459119</v>
      </c>
      <c r="AZ8" s="548">
        <v>568.56981981981983</v>
      </c>
      <c r="BA8" s="548">
        <v>799.58108108108104</v>
      </c>
      <c r="BB8" s="548">
        <v>2370.8986486486488</v>
      </c>
      <c r="BC8" s="548">
        <v>345.36768631992021</v>
      </c>
      <c r="BD8" s="548">
        <v>1445.9825822638236</v>
      </c>
      <c r="BE8" s="548">
        <v>947.06446009842705</v>
      </c>
      <c r="BF8" s="548">
        <v>659.46122448979588</v>
      </c>
      <c r="BG8" s="548">
        <v>714.4163265306122</v>
      </c>
      <c r="BH8" s="548">
        <v>1978.3836734693875</v>
      </c>
      <c r="BI8" s="548">
        <v>732.83190883190889</v>
      </c>
      <c r="BJ8" s="548">
        <v>1498.9743589743589</v>
      </c>
      <c r="BK8" s="548">
        <v>691.19373219373222</v>
      </c>
      <c r="BL8" s="548">
        <v>171.18407960199005</v>
      </c>
      <c r="BM8" s="548">
        <v>1161.0746268656717</v>
      </c>
      <c r="BN8" s="548">
        <v>1659.7412935323387</v>
      </c>
      <c r="BO8" s="548">
        <v>545.44921749992261</v>
      </c>
      <c r="BP8" s="548">
        <v>1138.8271170343453</v>
      </c>
      <c r="BQ8" s="548">
        <v>1610.9418183319742</v>
      </c>
      <c r="BS8" s="135">
        <f>SUM(D8:F8)</f>
        <v>5136.1080496714485</v>
      </c>
      <c r="BT8" s="135">
        <f>SUM(G8:I8)</f>
        <v>3766.0792280106457</v>
      </c>
      <c r="BU8" s="135">
        <f>SUM(J8:L8)</f>
        <v>4806.1011072276051</v>
      </c>
      <c r="BV8" s="135">
        <f>SUM(M8:O8)</f>
        <v>2898.0609672795672</v>
      </c>
      <c r="BW8" s="135">
        <f>SUM(P8:R8)</f>
        <v>4061</v>
      </c>
      <c r="BX8" s="135">
        <f>SUM(S8:U8)</f>
        <v>3034.2554087044364</v>
      </c>
      <c r="BY8" s="135">
        <f>SUM(V8:X8)</f>
        <v>5387.9999999999991</v>
      </c>
      <c r="BZ8" s="135">
        <f>SUM(Y8:AA8)</f>
        <v>2940.9999078415449</v>
      </c>
      <c r="CA8" s="135">
        <f>SUM(AB8:AD8)</f>
        <v>2632</v>
      </c>
      <c r="CB8" s="135">
        <f>SUM(AE8:AG8)</f>
        <v>4113</v>
      </c>
      <c r="CC8" s="135">
        <f>SUM(AH8:AJ8)</f>
        <v>5716.0571600000003</v>
      </c>
      <c r="CD8" s="135">
        <f>SUM(AK8:AM8)</f>
        <v>2377.0000000000009</v>
      </c>
      <c r="CE8" s="135">
        <f>SUM(AN8:AP8)</f>
        <v>4411</v>
      </c>
      <c r="CF8" s="135">
        <f>SUM(AQ8:AS8)</f>
        <v>5316</v>
      </c>
      <c r="CG8" s="135">
        <f>SUM(AT8:AV8)</f>
        <v>2391</v>
      </c>
      <c r="CH8" s="135">
        <f>SUM(AW8:AY8)</f>
        <v>2427</v>
      </c>
      <c r="CI8" s="135">
        <f>SUM(AZ8:BB8)</f>
        <v>3739.0495495495497</v>
      </c>
      <c r="CJ8" s="135">
        <f>SUM(BC8:BE8)</f>
        <v>2738.4147286821708</v>
      </c>
      <c r="CK8" s="135">
        <f>SUM(BF8:BH8)</f>
        <v>3352.2612244897955</v>
      </c>
      <c r="CL8" s="135">
        <f>SUM(BI8:BK8)</f>
        <v>2923</v>
      </c>
      <c r="CM8" s="135">
        <f>SUM(BL8:BN8)</f>
        <v>2992.0000000000005</v>
      </c>
      <c r="CN8" s="135">
        <f>SUM(BO8:BQ8)</f>
        <v>3295.2181528662422</v>
      </c>
    </row>
    <row r="9" spans="1:92" x14ac:dyDescent="0.25">
      <c r="B9" t="s">
        <v>1708</v>
      </c>
      <c r="C9" s="554" t="s">
        <v>1701</v>
      </c>
      <c r="D9" s="551">
        <v>111.71005155746826</v>
      </c>
      <c r="E9" s="551">
        <v>1384.1445539176218</v>
      </c>
      <c r="F9" s="551">
        <v>3640.2534441963585</v>
      </c>
      <c r="G9" s="551">
        <v>81.912004315698113</v>
      </c>
      <c r="H9" s="551">
        <v>1014.9315401195023</v>
      </c>
      <c r="I9" s="551">
        <v>2669.2356835754454</v>
      </c>
      <c r="J9" s="551">
        <v>104.53241974010757</v>
      </c>
      <c r="K9" s="551">
        <v>1295.2100323458119</v>
      </c>
      <c r="L9" s="551">
        <v>3406.3586551416861</v>
      </c>
      <c r="M9" s="551">
        <v>63.032657596094829</v>
      </c>
      <c r="N9" s="551">
        <v>781.0067985306207</v>
      </c>
      <c r="O9" s="551">
        <v>2054.0215111528519</v>
      </c>
      <c r="P9" s="551">
        <v>48.247041201901794</v>
      </c>
      <c r="Q9" s="551">
        <v>1207.3280606397584</v>
      </c>
      <c r="R9" s="551">
        <v>2805.4248981583401</v>
      </c>
      <c r="S9" s="551">
        <v>89.393046552740131</v>
      </c>
      <c r="T9" s="551">
        <v>1163.3866487078037</v>
      </c>
      <c r="U9" s="551">
        <v>1781.4757134438926</v>
      </c>
      <c r="V9" s="551">
        <v>67.350000000000009</v>
      </c>
      <c r="W9" s="551">
        <v>1212.3</v>
      </c>
      <c r="X9" s="551">
        <v>4108.3499999999995</v>
      </c>
      <c r="Y9" s="551">
        <v>97.51549218073211</v>
      </c>
      <c r="Z9" s="551">
        <v>506.57606887541954</v>
      </c>
      <c r="AA9" s="551">
        <v>2336.9083467853934</v>
      </c>
      <c r="AB9" s="551">
        <v>1196.3636363636363</v>
      </c>
      <c r="AC9" s="551">
        <v>440.26181818181817</v>
      </c>
      <c r="AD9" s="551">
        <v>995.37454545454557</v>
      </c>
      <c r="AE9" s="551">
        <v>127.33746130030961</v>
      </c>
      <c r="AF9" s="551">
        <v>3606.6346265479879</v>
      </c>
      <c r="AG9" s="551">
        <v>379.02791215170282</v>
      </c>
      <c r="AH9" s="551">
        <v>258.76331999999996</v>
      </c>
      <c r="AI9" s="551">
        <v>646.87972000000002</v>
      </c>
      <c r="AJ9" s="551">
        <v>4810.4141200000004</v>
      </c>
      <c r="AK9" s="551">
        <v>606.37755102040921</v>
      </c>
      <c r="AL9" s="551">
        <v>727.65306122448976</v>
      </c>
      <c r="AM9" s="551">
        <v>1042.9693877551019</v>
      </c>
      <c r="AN9" s="551">
        <v>142.29032258064515</v>
      </c>
      <c r="AO9" s="551">
        <v>1885.3467741935485</v>
      </c>
      <c r="AP9" s="551">
        <v>2383.3629032258068</v>
      </c>
      <c r="AQ9" s="551">
        <v>305.35770234986944</v>
      </c>
      <c r="AR9" s="551">
        <v>874.4334203655352</v>
      </c>
      <c r="AS9" s="551">
        <v>4136.2088772845955</v>
      </c>
      <c r="AT9" s="551">
        <v>251.82203389830511</v>
      </c>
      <c r="AU9" s="551">
        <v>761.18877849210992</v>
      </c>
      <c r="AV9" s="551">
        <v>1377.9891876095849</v>
      </c>
      <c r="AW9" s="551">
        <v>121.01786735277302</v>
      </c>
      <c r="AX9" s="551">
        <v>1086.9852773013149</v>
      </c>
      <c r="AY9" s="551">
        <v>1218.9968553459119</v>
      </c>
      <c r="AZ9" s="551">
        <v>568.56981981981983</v>
      </c>
      <c r="BA9" s="551">
        <v>799.58108108108104</v>
      </c>
      <c r="BB9" s="551">
        <v>2370.8986486486488</v>
      </c>
      <c r="BC9" s="551">
        <v>345.36768631992021</v>
      </c>
      <c r="BD9" s="551">
        <v>1445.9825822638236</v>
      </c>
      <c r="BE9" s="551">
        <v>947.06446009842705</v>
      </c>
      <c r="BF9" s="551">
        <v>659.46122448979588</v>
      </c>
      <c r="BG9" s="551">
        <v>714.4163265306122</v>
      </c>
      <c r="BH9" s="551">
        <v>1978.3836734693875</v>
      </c>
      <c r="BI9" s="551">
        <v>732.83190883190889</v>
      </c>
      <c r="BJ9" s="551">
        <v>1498.9743589743589</v>
      </c>
      <c r="BK9" s="551">
        <v>691.19373219373222</v>
      </c>
      <c r="BL9" s="551">
        <v>171.18407960199005</v>
      </c>
      <c r="BM9" s="551">
        <v>1161.0746268656717</v>
      </c>
      <c r="BN9" s="551">
        <v>1659.7412935323387</v>
      </c>
      <c r="BO9" s="551">
        <v>545.44921749992261</v>
      </c>
      <c r="BP9" s="551">
        <v>1138.8271170343453</v>
      </c>
      <c r="BQ9" s="551">
        <v>1610.9418183319742</v>
      </c>
      <c r="BS9" s="135">
        <f>SUM(D9:F9)</f>
        <v>5136.1080496714485</v>
      </c>
      <c r="BT9" s="135">
        <f>SUM(G9:I9)</f>
        <v>3766.0792280106457</v>
      </c>
      <c r="BU9" s="135">
        <f>SUM(J9:L9)</f>
        <v>4806.1011072276051</v>
      </c>
      <c r="BV9" s="135">
        <f>SUM(M9:O9)</f>
        <v>2898.0609672795672</v>
      </c>
      <c r="BW9" s="135">
        <f>SUM(P9:R9)</f>
        <v>4061</v>
      </c>
      <c r="BX9" s="135">
        <f>SUM(S9:U9)</f>
        <v>3034.2554087044364</v>
      </c>
      <c r="BY9" s="135">
        <f>SUM(V9:X9)</f>
        <v>5387.9999999999991</v>
      </c>
      <c r="BZ9" s="135">
        <f>SUM(Y9:AA9)</f>
        <v>2940.9999078415449</v>
      </c>
      <c r="CA9" s="135">
        <f>SUM(AB9:AD9)</f>
        <v>2632</v>
      </c>
      <c r="CB9" s="135">
        <f>SUM(AE9:AG9)</f>
        <v>4113</v>
      </c>
      <c r="CC9" s="135">
        <f>SUM(AH9:AJ9)</f>
        <v>5716.0571600000003</v>
      </c>
      <c r="CD9" s="135">
        <f>SUM(AK9:AM9)</f>
        <v>2377.0000000000009</v>
      </c>
      <c r="CE9" s="135">
        <f>SUM(AN9:AP9)</f>
        <v>4411</v>
      </c>
      <c r="CF9" s="135">
        <f>SUM(AQ9:AS9)</f>
        <v>5316</v>
      </c>
      <c r="CG9" s="135">
        <f>SUM(AT9:AV9)</f>
        <v>2391</v>
      </c>
      <c r="CH9" s="135">
        <f>SUM(AW9:AY9)</f>
        <v>2427</v>
      </c>
      <c r="CI9" s="135">
        <f>SUM(AZ9:BB9)</f>
        <v>3739.0495495495497</v>
      </c>
      <c r="CJ9" s="135">
        <f>SUM(BC9:BE9)</f>
        <v>2738.4147286821708</v>
      </c>
      <c r="CK9" s="135">
        <f>SUM(BF9:BH9)</f>
        <v>3352.2612244897955</v>
      </c>
      <c r="CL9" s="135">
        <f>SUM(BI9:BK9)</f>
        <v>2923</v>
      </c>
      <c r="CM9" s="135">
        <f>SUM(BL9:BN9)</f>
        <v>2992.0000000000005</v>
      </c>
      <c r="CN9" s="135">
        <f>SUM(BO9:BQ9)</f>
        <v>3295.2181528662422</v>
      </c>
    </row>
    <row r="10" spans="1:92" x14ac:dyDescent="0.25">
      <c r="C10" t="s">
        <v>795</v>
      </c>
      <c r="D10" s="551">
        <v>0</v>
      </c>
      <c r="E10" s="551">
        <v>0</v>
      </c>
      <c r="F10" s="551">
        <v>0</v>
      </c>
      <c r="G10" s="551">
        <v>0</v>
      </c>
      <c r="H10" s="551">
        <v>0</v>
      </c>
      <c r="I10" s="551">
        <v>0</v>
      </c>
      <c r="J10" s="551">
        <v>0</v>
      </c>
      <c r="K10" s="551">
        <v>0</v>
      </c>
      <c r="L10" s="551">
        <v>0</v>
      </c>
      <c r="M10" s="551">
        <v>0</v>
      </c>
      <c r="N10" s="551">
        <v>0</v>
      </c>
      <c r="O10" s="551">
        <v>0</v>
      </c>
      <c r="P10" s="551">
        <v>0</v>
      </c>
      <c r="Q10" s="551">
        <v>0</v>
      </c>
      <c r="R10" s="551">
        <v>0</v>
      </c>
      <c r="S10" s="551">
        <v>0</v>
      </c>
      <c r="T10" s="551">
        <v>0</v>
      </c>
      <c r="U10" s="551">
        <v>0</v>
      </c>
      <c r="V10" s="551">
        <v>0</v>
      </c>
      <c r="W10" s="551">
        <v>0</v>
      </c>
      <c r="X10" s="551">
        <v>0</v>
      </c>
      <c r="Y10" s="551">
        <v>0</v>
      </c>
      <c r="Z10" s="551">
        <v>0</v>
      </c>
      <c r="AA10" s="551">
        <v>0</v>
      </c>
      <c r="AB10" s="551">
        <v>0</v>
      </c>
      <c r="AC10" s="551">
        <v>0</v>
      </c>
      <c r="AD10" s="551">
        <v>0</v>
      </c>
      <c r="AE10" s="551">
        <v>0</v>
      </c>
      <c r="AF10" s="551">
        <v>0</v>
      </c>
      <c r="AG10" s="551">
        <v>0</v>
      </c>
      <c r="AH10" s="551">
        <v>0</v>
      </c>
      <c r="AI10" s="551">
        <v>0</v>
      </c>
      <c r="AJ10" s="551">
        <v>0</v>
      </c>
      <c r="AK10" s="551">
        <v>0</v>
      </c>
      <c r="AL10" s="551">
        <v>0</v>
      </c>
      <c r="AM10" s="551">
        <v>0</v>
      </c>
      <c r="AN10" s="551">
        <v>0</v>
      </c>
      <c r="AO10" s="551">
        <v>0</v>
      </c>
      <c r="AP10" s="551">
        <v>0</v>
      </c>
      <c r="AQ10" s="551">
        <v>0</v>
      </c>
      <c r="AR10" s="551">
        <v>0</v>
      </c>
      <c r="AS10" s="551">
        <v>0</v>
      </c>
      <c r="AT10" s="551">
        <v>0</v>
      </c>
      <c r="AU10" s="551">
        <v>0</v>
      </c>
      <c r="AV10" s="551">
        <v>0</v>
      </c>
      <c r="AW10" s="551">
        <v>0</v>
      </c>
      <c r="AX10" s="551">
        <v>0</v>
      </c>
      <c r="AY10" s="551">
        <v>0</v>
      </c>
      <c r="AZ10" s="551">
        <v>0</v>
      </c>
      <c r="BA10" s="551">
        <v>0</v>
      </c>
      <c r="BB10" s="551">
        <v>0</v>
      </c>
      <c r="BC10" s="551">
        <v>0</v>
      </c>
      <c r="BD10" s="551">
        <v>0</v>
      </c>
      <c r="BE10" s="551">
        <v>0</v>
      </c>
      <c r="BF10" s="551">
        <v>0</v>
      </c>
      <c r="BG10" s="551">
        <v>0</v>
      </c>
      <c r="BH10" s="551">
        <v>0</v>
      </c>
      <c r="BI10" s="551">
        <v>0</v>
      </c>
      <c r="BJ10" s="551">
        <v>0</v>
      </c>
      <c r="BK10" s="551">
        <v>0</v>
      </c>
      <c r="BL10" s="551">
        <v>0</v>
      </c>
      <c r="BM10" s="551">
        <v>0</v>
      </c>
      <c r="BN10" s="551">
        <v>0</v>
      </c>
      <c r="BO10" s="551">
        <v>0</v>
      </c>
      <c r="BP10" s="551">
        <v>0</v>
      </c>
      <c r="BQ10" s="551">
        <v>0</v>
      </c>
    </row>
    <row r="11" spans="1:92" x14ac:dyDescent="0.25">
      <c r="D11" s="555"/>
      <c r="E11" s="555"/>
      <c r="F11" s="555"/>
      <c r="G11" s="555"/>
      <c r="H11" s="555"/>
      <c r="I11" s="555"/>
      <c r="J11" s="555"/>
      <c r="K11" s="555"/>
      <c r="L11" s="555"/>
      <c r="M11" s="555"/>
      <c r="N11" s="555"/>
      <c r="O11" s="555"/>
      <c r="P11" s="555"/>
      <c r="Q11" s="555"/>
      <c r="R11" s="555"/>
      <c r="S11" s="555"/>
      <c r="T11" s="555"/>
      <c r="U11" s="555"/>
      <c r="V11" s="555"/>
      <c r="W11" s="555"/>
      <c r="X11" s="555"/>
      <c r="Y11" s="555"/>
      <c r="Z11" s="555"/>
      <c r="AA11" s="555"/>
      <c r="AB11" s="555"/>
      <c r="AC11" s="555"/>
      <c r="AD11" s="555"/>
      <c r="AE11" s="555"/>
      <c r="AF11" s="555"/>
      <c r="AG11" s="555"/>
      <c r="AH11" s="555"/>
      <c r="AI11" s="555"/>
      <c r="AJ11" s="555"/>
      <c r="AK11" s="555"/>
      <c r="AL11" s="555"/>
      <c r="AM11" s="555"/>
      <c r="AN11" s="555"/>
      <c r="AO11" s="555"/>
      <c r="AP11" s="555"/>
      <c r="AQ11" s="555"/>
      <c r="AR11" s="555"/>
      <c r="AS11" s="555"/>
      <c r="AT11" s="555"/>
      <c r="AU11" s="555"/>
      <c r="AV11" s="555"/>
      <c r="AW11" s="555"/>
      <c r="AX11" s="555"/>
      <c r="AY11" s="555"/>
      <c r="AZ11" s="555"/>
      <c r="BA11" s="555"/>
      <c r="BB11" s="555"/>
      <c r="BC11" s="555"/>
      <c r="BD11" s="555"/>
      <c r="BE11" s="555"/>
      <c r="BF11" s="555"/>
      <c r="BG11" s="555"/>
      <c r="BH11" s="555"/>
      <c r="BI11" s="555"/>
      <c r="BJ11" s="555"/>
      <c r="BK11" s="555"/>
      <c r="BL11" s="555"/>
      <c r="BM11" s="555"/>
      <c r="BN11" s="555"/>
      <c r="BO11" s="555"/>
      <c r="BP11" s="555"/>
      <c r="BQ11" s="555"/>
    </row>
    <row r="12" spans="1:92" x14ac:dyDescent="0.25">
      <c r="B12" t="s">
        <v>565</v>
      </c>
      <c r="C12" s="554" t="s">
        <v>671</v>
      </c>
      <c r="D12" s="548">
        <v>1067.6209358956114</v>
      </c>
      <c r="E12" s="548">
        <v>773.98452454869482</v>
      </c>
      <c r="F12" s="548">
        <v>4711.7266607479905</v>
      </c>
      <c r="G12" s="548">
        <v>215.0303037342278</v>
      </c>
      <c r="H12" s="548">
        <v>2135.3397160143468</v>
      </c>
      <c r="I12" s="548">
        <v>3290.3062071463382</v>
      </c>
      <c r="J12" s="548">
        <v>169.00972522895697</v>
      </c>
      <c r="K12" s="548">
        <v>2073.3575706457932</v>
      </c>
      <c r="L12" s="548">
        <v>4245.0856319046788</v>
      </c>
      <c r="M12" s="548">
        <v>568.25184591547361</v>
      </c>
      <c r="N12" s="548">
        <v>396.11719528802416</v>
      </c>
      <c r="O12" s="548">
        <v>3902.7014144974178</v>
      </c>
      <c r="P12" s="548">
        <v>617.11785432672548</v>
      </c>
      <c r="Q12" s="548">
        <v>1925.6473844588306</v>
      </c>
      <c r="R12" s="548">
        <v>2704.2501022687688</v>
      </c>
      <c r="S12" s="548">
        <v>272.48862454141369</v>
      </c>
      <c r="T12" s="548">
        <v>1882.7996661944439</v>
      </c>
      <c r="U12" s="548">
        <v>2457.7127076839993</v>
      </c>
      <c r="V12" s="548">
        <v>183.12240396184231</v>
      </c>
      <c r="W12" s="548">
        <v>1010.8377453595685</v>
      </c>
      <c r="X12" s="548">
        <v>4061.8943282657215</v>
      </c>
      <c r="Y12" s="548">
        <v>139.43996333154737</v>
      </c>
      <c r="Z12" s="548">
        <v>673.15246575750916</v>
      </c>
      <c r="AA12" s="548">
        <v>2322.6426225309192</v>
      </c>
      <c r="AB12" s="548">
        <v>2147.7697044514616</v>
      </c>
      <c r="AC12" s="548">
        <v>661.97433997243593</v>
      </c>
      <c r="AD12" s="548">
        <v>1403.1246323702594</v>
      </c>
      <c r="AE12" s="548">
        <v>574.21230461701953</v>
      </c>
      <c r="AF12" s="548">
        <v>3072.3028070893215</v>
      </c>
      <c r="AG12" s="548">
        <v>1231.8960249060747</v>
      </c>
      <c r="AH12" s="548">
        <v>533.3102128751068</v>
      </c>
      <c r="AI12" s="548">
        <v>1683.9888259992213</v>
      </c>
      <c r="AJ12" s="548">
        <v>3401.3859057379536</v>
      </c>
      <c r="AK12" s="548">
        <v>920.83537785790145</v>
      </c>
      <c r="AL12" s="548">
        <v>1752.6153605921686</v>
      </c>
      <c r="AM12" s="548">
        <v>3861.2718348375902</v>
      </c>
      <c r="AN12" s="548">
        <v>1004.7894863737097</v>
      </c>
      <c r="AO12" s="548">
        <v>2337.487536022189</v>
      </c>
      <c r="AP12" s="548">
        <v>3642.2958474259954</v>
      </c>
      <c r="AQ12" s="548">
        <v>268.16489048657735</v>
      </c>
      <c r="AR12" s="548">
        <v>2060.4124492900373</v>
      </c>
      <c r="AS12" s="548">
        <v>4498.5077294537577</v>
      </c>
      <c r="AT12" s="548">
        <v>348.15979183101007</v>
      </c>
      <c r="AU12" s="548">
        <v>1065.5873222431323</v>
      </c>
      <c r="AV12" s="548">
        <v>2666.6219928419596</v>
      </c>
      <c r="AW12" s="548">
        <v>205.92969620672301</v>
      </c>
      <c r="AX12" s="548">
        <v>734.0535308616104</v>
      </c>
      <c r="AY12" s="548">
        <v>672.41181990295638</v>
      </c>
      <c r="AZ12" s="548">
        <v>1243.9872997689308</v>
      </c>
      <c r="BA12" s="548">
        <v>1436.8254700249972</v>
      </c>
      <c r="BB12" s="548">
        <v>1451.4410740980213</v>
      </c>
      <c r="BC12" s="548">
        <v>530.1481079312972</v>
      </c>
      <c r="BD12" s="548">
        <v>2581.981296402314</v>
      </c>
      <c r="BE12" s="548">
        <v>1903.1331106598666</v>
      </c>
      <c r="BF12" s="548">
        <v>726.61390115622908</v>
      </c>
      <c r="BG12" s="548">
        <v>1435.9859527170945</v>
      </c>
      <c r="BH12" s="548">
        <v>3951.8057901648594</v>
      </c>
      <c r="BI12" s="548">
        <v>1251.8804218005871</v>
      </c>
      <c r="BJ12" s="548">
        <v>3611.6875298758414</v>
      </c>
      <c r="BK12" s="548">
        <v>1928.5077062406069</v>
      </c>
      <c r="BL12" s="548">
        <v>512.94964242393098</v>
      </c>
      <c r="BM12" s="548">
        <v>3236.404155852264</v>
      </c>
      <c r="BN12" s="548">
        <v>3052.8348374165853</v>
      </c>
      <c r="BO12" s="548">
        <v>517.4826046529962</v>
      </c>
      <c r="BP12" s="548">
        <v>2247.5584653108117</v>
      </c>
      <c r="BQ12" s="548">
        <v>2274.1012499826375</v>
      </c>
      <c r="BR12" s="548"/>
      <c r="BS12" s="135">
        <f>SUM(D12:F12)</f>
        <v>6553.3321211922967</v>
      </c>
      <c r="BT12" s="135">
        <f>SUM(G12:I12)</f>
        <v>5640.6762268949133</v>
      </c>
      <c r="BU12" s="135">
        <f>SUM(J12:L12)</f>
        <v>6487.452927779429</v>
      </c>
      <c r="BV12" s="135">
        <f>SUM(M12:O12)</f>
        <v>4867.0704557009158</v>
      </c>
      <c r="BW12" s="135">
        <f>SUM(P12:R12)</f>
        <v>5247.0153410543244</v>
      </c>
      <c r="BX12" s="135">
        <f>SUM(S12:U12)</f>
        <v>4613.0009984198568</v>
      </c>
      <c r="BY12" s="135">
        <f>SUM(V12:X12)</f>
        <v>5255.8544775871324</v>
      </c>
      <c r="BZ12" s="135">
        <f>SUM(Y12:AA12)</f>
        <v>3135.2350516199758</v>
      </c>
      <c r="CA12" s="135">
        <f>SUM(AB12:AD12)</f>
        <v>4212.8686767941563</v>
      </c>
      <c r="CB12" s="135">
        <f>SUM(AE12:AG12)</f>
        <v>4878.4111366124162</v>
      </c>
      <c r="CC12" s="135">
        <f>SUM(AH12:AJ12)</f>
        <v>5618.6849446122815</v>
      </c>
      <c r="CD12" s="135">
        <f>SUM(AK12:AM12)</f>
        <v>6534.7225732876605</v>
      </c>
      <c r="CE12" s="135">
        <f>SUM(AN12:AP12)</f>
        <v>6984.5728698218936</v>
      </c>
      <c r="CF12" s="135">
        <f>SUM(AQ12:AS12)</f>
        <v>6827.085069230372</v>
      </c>
      <c r="CG12" s="135">
        <f>SUM(AT12:AV12)</f>
        <v>4080.3691069161023</v>
      </c>
      <c r="CH12" s="135">
        <f>SUM(AW12:AY12)</f>
        <v>1612.39504697129</v>
      </c>
      <c r="CI12" s="135">
        <f>SUM(AZ12:BB12)</f>
        <v>4132.2538438919491</v>
      </c>
      <c r="CJ12" s="135">
        <f>SUM(BC12:BE12)</f>
        <v>5015.2625149934775</v>
      </c>
      <c r="CK12" s="135">
        <f>SUM(BF12:BH12)</f>
        <v>6114.4056440381828</v>
      </c>
      <c r="CL12" s="135">
        <f>SUM(BI12:BK12)</f>
        <v>6792.0756579170356</v>
      </c>
      <c r="CM12" s="135">
        <f>SUM(BL12:BN12)</f>
        <v>6802.1886356927807</v>
      </c>
      <c r="CN12" s="135">
        <f>SUM(BO12:BQ12)</f>
        <v>5039.1423199464452</v>
      </c>
    </row>
    <row r="13" spans="1:92" ht="15.75" x14ac:dyDescent="0.25">
      <c r="A13" s="1013" t="s">
        <v>1702</v>
      </c>
      <c r="B13" s="554" t="s">
        <v>1703</v>
      </c>
      <c r="C13" s="554" t="s">
        <v>1701</v>
      </c>
      <c r="D13" s="549">
        <v>1035.7975678482778</v>
      </c>
      <c r="E13" s="549">
        <v>712.43446584662104</v>
      </c>
      <c r="F13" s="549">
        <v>4500.0936283684296</v>
      </c>
      <c r="G13" s="549">
        <v>141.07029698079859</v>
      </c>
      <c r="H13" s="549">
        <v>1892.9922513178094</v>
      </c>
      <c r="I13" s="549">
        <v>3119.3163166328027</v>
      </c>
      <c r="J13" s="549">
        <v>159.98310400569326</v>
      </c>
      <c r="K13" s="549">
        <v>1833.0947366679143</v>
      </c>
      <c r="L13" s="549">
        <v>3886.4355171804132</v>
      </c>
      <c r="M13" s="549">
        <v>532.73089461935456</v>
      </c>
      <c r="N13" s="549">
        <v>311.43417946707939</v>
      </c>
      <c r="O13" s="549">
        <v>3285.24306363598</v>
      </c>
      <c r="P13" s="549">
        <v>436.14864354428232</v>
      </c>
      <c r="Q13" s="549">
        <v>1715.7590713952341</v>
      </c>
      <c r="R13" s="549">
        <v>2467.3938421383891</v>
      </c>
      <c r="S13" s="549">
        <v>255.18845172884497</v>
      </c>
      <c r="T13" s="549">
        <v>1435.8112939594885</v>
      </c>
      <c r="U13" s="549">
        <v>2312.0891702819135</v>
      </c>
      <c r="V13" s="549">
        <v>158.98066728480902</v>
      </c>
      <c r="W13" s="549">
        <v>921.69507935491197</v>
      </c>
      <c r="X13" s="549">
        <v>3569.8379076683805</v>
      </c>
      <c r="Y13" s="549">
        <v>116.51276423024436</v>
      </c>
      <c r="Z13" s="549">
        <v>611.84135041081345</v>
      </c>
      <c r="AA13" s="549">
        <v>2204.2313352939236</v>
      </c>
      <c r="AB13" s="549">
        <v>1981.3166287567515</v>
      </c>
      <c r="AC13" s="549">
        <v>518.8894075744181</v>
      </c>
      <c r="AD13" s="549">
        <v>1222.2116950247409</v>
      </c>
      <c r="AE13" s="549">
        <v>437.28425492582164</v>
      </c>
      <c r="AF13" s="549">
        <v>2666.5655765702836</v>
      </c>
      <c r="AG13" s="549">
        <v>1085.7948522505098</v>
      </c>
      <c r="AH13" s="549">
        <v>333.88773813872814</v>
      </c>
      <c r="AI13" s="549">
        <v>1251.2719108568776</v>
      </c>
      <c r="AJ13" s="549">
        <v>3161.2011367957643</v>
      </c>
      <c r="AK13" s="549">
        <v>780.27056838325564</v>
      </c>
      <c r="AL13" s="549">
        <v>1028.3504110424624</v>
      </c>
      <c r="AM13" s="549">
        <v>3016.7534895610202</v>
      </c>
      <c r="AN13" s="549">
        <v>674.46660507873128</v>
      </c>
      <c r="AO13" s="549">
        <v>1866.8915313478901</v>
      </c>
      <c r="AP13" s="549">
        <v>2727.3162509828808</v>
      </c>
      <c r="AQ13" s="549">
        <v>212.50724869597238</v>
      </c>
      <c r="AR13" s="549">
        <v>824.75728499762249</v>
      </c>
      <c r="AS13" s="549">
        <v>3699.7391455406469</v>
      </c>
      <c r="AT13" s="549">
        <v>323.55491208417669</v>
      </c>
      <c r="AU13" s="549">
        <v>932.4692259219579</v>
      </c>
      <c r="AV13" s="549">
        <v>2117.7575832766547</v>
      </c>
      <c r="AW13" s="549">
        <v>134.2363218049428</v>
      </c>
      <c r="AX13" s="549">
        <v>625.26457706899851</v>
      </c>
      <c r="AY13" s="549">
        <v>584.57647350286845</v>
      </c>
      <c r="AZ13" s="549">
        <v>1102.5730909969061</v>
      </c>
      <c r="BA13" s="549">
        <v>1072.7850058849526</v>
      </c>
      <c r="BB13" s="549">
        <v>1320.2136373663272</v>
      </c>
      <c r="BC13" s="549">
        <v>314.20906390688867</v>
      </c>
      <c r="BD13" s="549">
        <v>2186.0942190291094</v>
      </c>
      <c r="BE13" s="549">
        <v>1706.9676489394919</v>
      </c>
      <c r="BF13" s="549">
        <v>469.95806786172307</v>
      </c>
      <c r="BG13" s="549">
        <v>940.74339395674099</v>
      </c>
      <c r="BH13" s="549">
        <v>3383.9256468369454</v>
      </c>
      <c r="BI13" s="549">
        <v>736.96979694087304</v>
      </c>
      <c r="BJ13" s="549">
        <v>2716.4937617339328</v>
      </c>
      <c r="BK13" s="549">
        <v>1575.2789064736737</v>
      </c>
      <c r="BL13" s="549">
        <v>379.19410169068539</v>
      </c>
      <c r="BM13" s="549">
        <v>2706.887279457148</v>
      </c>
      <c r="BN13" s="549">
        <v>2838.3967554943438</v>
      </c>
      <c r="BO13" s="549">
        <v>269.39996819119347</v>
      </c>
      <c r="BP13" s="549">
        <v>1909.5507690273853</v>
      </c>
      <c r="BQ13" s="549">
        <v>1992.3047146742892</v>
      </c>
      <c r="BR13" s="548"/>
      <c r="BS13" s="135">
        <f>SUM(D13:F13)</f>
        <v>6248.3256620633283</v>
      </c>
      <c r="BT13" s="135">
        <f>SUM(G13:I13)</f>
        <v>5153.3788649314101</v>
      </c>
      <c r="BU13" s="135">
        <f>SUM(J13:L13)</f>
        <v>5879.5133578540208</v>
      </c>
      <c r="BV13" s="135">
        <f>SUM(M13:O13)</f>
        <v>4129.4081377224138</v>
      </c>
      <c r="BW13" s="135">
        <f>SUM(P13:R13)</f>
        <v>4619.3015570779053</v>
      </c>
      <c r="BX13" s="135">
        <f>SUM(S13:U13)</f>
        <v>4003.0889159702469</v>
      </c>
      <c r="BY13" s="135">
        <f>SUM(V13:X13)</f>
        <v>4650.5136543081016</v>
      </c>
      <c r="BZ13" s="135">
        <f>SUM(Y13:AA13)</f>
        <v>2932.5854499349816</v>
      </c>
      <c r="CA13" s="135">
        <f>SUM(AB13:AD13)</f>
        <v>3722.4177313559103</v>
      </c>
      <c r="CB13" s="135">
        <f>SUM(AE13:AG13)</f>
        <v>4189.6446837466156</v>
      </c>
      <c r="CC13" s="135">
        <f>SUM(AH13:AJ13)</f>
        <v>4746.3607857913703</v>
      </c>
      <c r="CD13" s="135">
        <f>SUM(AK13:AM13)</f>
        <v>4825.3744689867381</v>
      </c>
      <c r="CE13" s="135">
        <f>SUM(AN13:AP13)</f>
        <v>5268.6743874095027</v>
      </c>
      <c r="CF13" s="135">
        <f>SUM(AQ13:AS13)</f>
        <v>4737.0036792342416</v>
      </c>
      <c r="CG13" s="135">
        <f>SUM(AT13:AV13)</f>
        <v>3373.7817212827895</v>
      </c>
      <c r="CH13" s="135">
        <f>SUM(AW13:AY13)</f>
        <v>1344.0773723768098</v>
      </c>
      <c r="CI13" s="135">
        <f>SUM(AZ13:BB13)</f>
        <v>3495.5717342481857</v>
      </c>
      <c r="CJ13" s="135">
        <f>SUM(BC13:BE13)</f>
        <v>4207.2709318754896</v>
      </c>
      <c r="CK13" s="135">
        <f>SUM(BF13:BH13)</f>
        <v>4794.6271086554098</v>
      </c>
      <c r="CL13" s="135">
        <f>SUM(BI13:BK13)</f>
        <v>5028.7424651484798</v>
      </c>
      <c r="CM13" s="135">
        <f>SUM(BL13:BN13)</f>
        <v>5924.4781366421776</v>
      </c>
      <c r="CN13" s="135">
        <f>SUM(BO13:BQ13)</f>
        <v>4171.2554518928682</v>
      </c>
    </row>
    <row r="14" spans="1:92" ht="15.75" x14ac:dyDescent="0.25">
      <c r="A14" s="1013"/>
      <c r="C14" t="s">
        <v>795</v>
      </c>
      <c r="D14" s="550">
        <v>31.823368047333531</v>
      </c>
      <c r="E14" s="550">
        <v>61.550058702073791</v>
      </c>
      <c r="F14" s="550">
        <v>211.63303237956094</v>
      </c>
      <c r="G14" s="550">
        <v>73.960006753429212</v>
      </c>
      <c r="H14" s="550">
        <v>242.34746469653726</v>
      </c>
      <c r="I14" s="550">
        <v>170.98989051353558</v>
      </c>
      <c r="J14" s="550">
        <v>9.0266212232637049</v>
      </c>
      <c r="K14" s="550">
        <v>240.26283397787887</v>
      </c>
      <c r="L14" s="550">
        <v>358.65011472426579</v>
      </c>
      <c r="M14" s="550">
        <v>35.520951296119016</v>
      </c>
      <c r="N14" s="550">
        <v>84.683015820944775</v>
      </c>
      <c r="O14" s="550">
        <v>617.45835086143791</v>
      </c>
      <c r="P14" s="550">
        <v>180.96921078244318</v>
      </c>
      <c r="Q14" s="550">
        <v>209.88831306359651</v>
      </c>
      <c r="R14" s="550">
        <v>236.85626013037961</v>
      </c>
      <c r="S14" s="550">
        <v>17.300172812568718</v>
      </c>
      <c r="T14" s="550">
        <v>446.98837223495536</v>
      </c>
      <c r="U14" s="550">
        <v>145.62353740208593</v>
      </c>
      <c r="V14" s="550">
        <v>24.141736677033304</v>
      </c>
      <c r="W14" s="550">
        <v>89.142666004656519</v>
      </c>
      <c r="X14" s="550">
        <v>492.05642059734106</v>
      </c>
      <c r="Y14" s="550">
        <v>22.92719910130301</v>
      </c>
      <c r="Z14" s="550">
        <v>61.311115346695722</v>
      </c>
      <c r="AA14" s="550">
        <v>118.41128723699541</v>
      </c>
      <c r="AB14" s="550">
        <v>166.45307569471012</v>
      </c>
      <c r="AC14" s="550">
        <v>143.08493239801777</v>
      </c>
      <c r="AD14" s="550">
        <v>180.91293734551857</v>
      </c>
      <c r="AE14" s="550">
        <v>136.92804969119791</v>
      </c>
      <c r="AF14" s="550">
        <v>405.73723051903778</v>
      </c>
      <c r="AG14" s="550">
        <v>146.10117265556471</v>
      </c>
      <c r="AH14" s="550">
        <v>199.42247473637866</v>
      </c>
      <c r="AI14" s="550">
        <v>432.71691514234368</v>
      </c>
      <c r="AJ14" s="550">
        <v>240.18476894218938</v>
      </c>
      <c r="AK14" s="550">
        <v>140.56480947464578</v>
      </c>
      <c r="AL14" s="550">
        <v>724.26494954970633</v>
      </c>
      <c r="AM14" s="550">
        <v>844.5183452765699</v>
      </c>
      <c r="AN14" s="550">
        <v>330.3228812949784</v>
      </c>
      <c r="AO14" s="550">
        <v>470.59600467429897</v>
      </c>
      <c r="AP14" s="550">
        <v>914.97959644311459</v>
      </c>
      <c r="AQ14" s="550">
        <v>55.65764179060497</v>
      </c>
      <c r="AR14" s="550">
        <v>1235.6551642924148</v>
      </c>
      <c r="AS14" s="550">
        <v>798.76858391311112</v>
      </c>
      <c r="AT14" s="550">
        <v>24.604879746833372</v>
      </c>
      <c r="AU14" s="550">
        <v>133.11809632117448</v>
      </c>
      <c r="AV14" s="550">
        <v>548.86440956530475</v>
      </c>
      <c r="AW14" s="550">
        <v>71.693374401780218</v>
      </c>
      <c r="AX14" s="550">
        <v>108.78895379261195</v>
      </c>
      <c r="AY14" s="550">
        <v>87.835346400087943</v>
      </c>
      <c r="AZ14" s="550">
        <v>141.41420877202461</v>
      </c>
      <c r="BA14" s="550">
        <v>364.04046414004449</v>
      </c>
      <c r="BB14" s="550">
        <v>131.22743673169401</v>
      </c>
      <c r="BC14" s="550">
        <v>215.93904402440856</v>
      </c>
      <c r="BD14" s="550">
        <v>395.8870773732047</v>
      </c>
      <c r="BE14" s="550">
        <v>196.16546172037462</v>
      </c>
      <c r="BF14" s="550">
        <v>256.65583329450601</v>
      </c>
      <c r="BG14" s="550">
        <v>495.24255876035352</v>
      </c>
      <c r="BH14" s="550">
        <v>567.88014332791397</v>
      </c>
      <c r="BI14" s="550">
        <v>514.91062485971406</v>
      </c>
      <c r="BJ14" s="550">
        <v>895.19376814190844</v>
      </c>
      <c r="BK14" s="550">
        <v>353.22879976693321</v>
      </c>
      <c r="BL14" s="550">
        <v>133.7555407332456</v>
      </c>
      <c r="BM14" s="550">
        <v>529.51687639511624</v>
      </c>
      <c r="BN14" s="550">
        <v>214.43808192224137</v>
      </c>
      <c r="BO14" s="550">
        <v>248.08263646180274</v>
      </c>
      <c r="BP14" s="550">
        <v>338.00769628342641</v>
      </c>
      <c r="BQ14" s="550">
        <v>281.79653530834815</v>
      </c>
      <c r="BR14" s="548"/>
      <c r="BS14" s="135">
        <f>SUM(D14:F14)</f>
        <v>305.00645912896823</v>
      </c>
      <c r="BT14" s="135">
        <f>SUM(G14:I14)</f>
        <v>487.297361963502</v>
      </c>
      <c r="BU14" s="135">
        <f>SUM(J14:L14)</f>
        <v>607.93956992540836</v>
      </c>
      <c r="BV14" s="135">
        <f>SUM(M14:O14)</f>
        <v>737.66231797850173</v>
      </c>
      <c r="BW14" s="135">
        <f>SUM(P14:R14)</f>
        <v>627.71378397641934</v>
      </c>
      <c r="BX14" s="135">
        <f>SUM(S14:U14)</f>
        <v>609.91208244961001</v>
      </c>
      <c r="BY14" s="135">
        <f>SUM(V14:X14)</f>
        <v>605.34082327903093</v>
      </c>
      <c r="BZ14" s="135">
        <f>SUM(Y14:AA14)</f>
        <v>202.64960168499414</v>
      </c>
      <c r="CA14" s="135">
        <f>SUM(AB14:AD14)</f>
        <v>490.45094543824644</v>
      </c>
      <c r="CB14" s="135">
        <f>SUM(AE14:AG14)</f>
        <v>688.76645286580037</v>
      </c>
      <c r="CC14" s="135">
        <f>SUM(AH14:AJ14)</f>
        <v>872.32415882091175</v>
      </c>
      <c r="CD14" s="135">
        <f>SUM(AK14:AM14)</f>
        <v>1709.3481043009219</v>
      </c>
      <c r="CE14" s="135">
        <f>SUM(AN14:AP14)</f>
        <v>1715.898482412392</v>
      </c>
      <c r="CF14" s="135">
        <f>SUM(AQ14:AS14)</f>
        <v>2090.0813899961308</v>
      </c>
      <c r="CG14" s="135">
        <f>SUM(AT14:AV14)</f>
        <v>706.58738563331258</v>
      </c>
      <c r="CH14" s="135">
        <f>SUM(AW14:AY14)</f>
        <v>268.31767459448008</v>
      </c>
      <c r="CI14" s="135">
        <f>SUM(AZ14:BB14)</f>
        <v>636.68210964376317</v>
      </c>
      <c r="CJ14" s="135">
        <f>SUM(BC14:BE14)</f>
        <v>807.99158311798794</v>
      </c>
      <c r="CK14" s="135">
        <f>SUM(BF14:BH14)</f>
        <v>1319.7785353827735</v>
      </c>
      <c r="CL14" s="135">
        <f>SUM(BI14:BK14)</f>
        <v>1763.3331927685558</v>
      </c>
      <c r="CM14" s="135">
        <f>SUM(BL14:BN14)</f>
        <v>877.71049905060329</v>
      </c>
      <c r="CN14" s="135">
        <f>SUM(BO14:BQ14)</f>
        <v>867.88686805357725</v>
      </c>
    </row>
    <row r="15" spans="1:92" x14ac:dyDescent="0.25">
      <c r="A15" s="1013"/>
      <c r="BS15" s="548"/>
      <c r="BT15" s="548"/>
    </row>
    <row r="16" spans="1:92" x14ac:dyDescent="0.25">
      <c r="A16" s="1013"/>
      <c r="B16" t="s">
        <v>565</v>
      </c>
      <c r="C16" s="554" t="s">
        <v>671</v>
      </c>
      <c r="D16" s="551">
        <v>2346</v>
      </c>
      <c r="E16" s="551">
        <v>4411</v>
      </c>
      <c r="F16" s="551">
        <v>6020</v>
      </c>
      <c r="G16" s="551">
        <v>1538</v>
      </c>
      <c r="H16" s="551">
        <v>4652</v>
      </c>
      <c r="I16" s="551">
        <v>5559</v>
      </c>
      <c r="J16" s="551">
        <v>806</v>
      </c>
      <c r="K16" s="551">
        <v>4065</v>
      </c>
      <c r="L16" s="551">
        <v>7504</v>
      </c>
      <c r="M16" s="551">
        <v>989</v>
      </c>
      <c r="N16" s="551">
        <v>1495</v>
      </c>
      <c r="O16" s="551">
        <v>7595</v>
      </c>
      <c r="P16" s="551">
        <v>1988</v>
      </c>
      <c r="Q16" s="551">
        <v>4851</v>
      </c>
      <c r="R16" s="551">
        <v>8687</v>
      </c>
      <c r="S16" s="551">
        <v>248</v>
      </c>
      <c r="T16" s="551">
        <v>3408</v>
      </c>
      <c r="U16" s="551">
        <v>3403</v>
      </c>
      <c r="V16" s="551">
        <v>759</v>
      </c>
      <c r="W16" s="551">
        <v>2434</v>
      </c>
      <c r="X16" s="551">
        <v>8228</v>
      </c>
      <c r="Y16" s="551">
        <v>377</v>
      </c>
      <c r="Z16" s="551">
        <v>3388</v>
      </c>
      <c r="AA16" s="551">
        <v>3989</v>
      </c>
      <c r="AB16" s="551">
        <v>853</v>
      </c>
      <c r="AC16" s="551">
        <v>1409</v>
      </c>
      <c r="AD16" s="551">
        <v>3199</v>
      </c>
      <c r="AE16" s="551">
        <v>937</v>
      </c>
      <c r="AF16" s="551">
        <v>4095</v>
      </c>
      <c r="AG16" s="551">
        <v>1656</v>
      </c>
      <c r="AH16" s="551">
        <v>1993</v>
      </c>
      <c r="AI16" s="551">
        <v>3329</v>
      </c>
      <c r="AJ16" s="551">
        <v>5021</v>
      </c>
      <c r="AK16" s="551">
        <v>1176</v>
      </c>
      <c r="AL16" s="551">
        <v>10010</v>
      </c>
      <c r="AM16" s="551">
        <v>7403</v>
      </c>
      <c r="AN16" s="551">
        <v>607</v>
      </c>
      <c r="AO16" s="551">
        <v>5158</v>
      </c>
      <c r="AP16" s="551">
        <v>10815</v>
      </c>
      <c r="AQ16" s="551">
        <v>828</v>
      </c>
      <c r="AR16" s="551">
        <v>5842</v>
      </c>
      <c r="AS16" s="551">
        <v>8830</v>
      </c>
      <c r="AT16" s="551">
        <v>388</v>
      </c>
      <c r="AU16" s="551">
        <v>2500</v>
      </c>
      <c r="AV16" s="551">
        <v>7527</v>
      </c>
      <c r="AW16" s="551">
        <v>298</v>
      </c>
      <c r="AX16" s="551">
        <v>1945</v>
      </c>
      <c r="AY16" s="551">
        <v>3209</v>
      </c>
      <c r="AZ16" s="551">
        <v>915</v>
      </c>
      <c r="BA16" s="551">
        <v>2321</v>
      </c>
      <c r="BB16" s="551">
        <v>4166</v>
      </c>
      <c r="BC16" s="551">
        <v>728</v>
      </c>
      <c r="BD16" s="551">
        <v>4997</v>
      </c>
      <c r="BE16" s="551">
        <v>4149</v>
      </c>
      <c r="BF16" s="551">
        <v>913</v>
      </c>
      <c r="BG16" s="551">
        <v>2710</v>
      </c>
      <c r="BH16" s="551">
        <v>4446</v>
      </c>
      <c r="BI16" s="551">
        <v>1489</v>
      </c>
      <c r="BJ16" s="551">
        <v>7529</v>
      </c>
      <c r="BK16" s="551">
        <v>2005</v>
      </c>
      <c r="BL16" s="551">
        <v>407</v>
      </c>
      <c r="BM16" s="551">
        <v>4677</v>
      </c>
      <c r="BN16" s="551">
        <v>5292</v>
      </c>
      <c r="BO16" s="551">
        <v>3181</v>
      </c>
      <c r="BP16" s="551">
        <v>4470</v>
      </c>
      <c r="BQ16" s="551">
        <v>3025</v>
      </c>
      <c r="BR16" s="551"/>
      <c r="BS16" s="135">
        <f>SUM(D16:F16)</f>
        <v>12777</v>
      </c>
      <c r="BT16" s="135">
        <f>SUM(G16:I16)</f>
        <v>11749</v>
      </c>
      <c r="BU16" s="135">
        <f>SUM(J16:L16)</f>
        <v>12375</v>
      </c>
      <c r="BV16" s="135">
        <f>SUM(M16:O16)</f>
        <v>10079</v>
      </c>
      <c r="BW16" s="135">
        <f>SUM(P16:R16)</f>
        <v>15526</v>
      </c>
      <c r="BX16" s="135">
        <f>SUM(S16:U16)</f>
        <v>7059</v>
      </c>
      <c r="BY16" s="135">
        <f>SUM(V16:X16)</f>
        <v>11421</v>
      </c>
      <c r="BZ16" s="135">
        <f>SUM(Y16:AA16)</f>
        <v>7754</v>
      </c>
      <c r="CA16" s="135">
        <f>SUM(AB16:AD16)</f>
        <v>5461</v>
      </c>
      <c r="CB16" s="135">
        <f>SUM(AE16:AG16)</f>
        <v>6688</v>
      </c>
      <c r="CC16" s="135">
        <f>SUM(AH16:AJ16)</f>
        <v>10343</v>
      </c>
      <c r="CD16" s="135">
        <f>SUM(AK16:AM16)</f>
        <v>18589</v>
      </c>
      <c r="CE16" s="135">
        <f>SUM(AN16:AP16)</f>
        <v>16580</v>
      </c>
      <c r="CF16" s="135">
        <f>SUM(AQ16:AS16)</f>
        <v>15500</v>
      </c>
      <c r="CG16" s="135">
        <f>SUM(AT16:AV16)</f>
        <v>10415</v>
      </c>
      <c r="CH16" s="135">
        <f>SUM(AW16:AY16)</f>
        <v>5452</v>
      </c>
      <c r="CI16" s="135">
        <f>SUM(AZ16:BB16)</f>
        <v>7402</v>
      </c>
      <c r="CJ16" s="135">
        <f>SUM(BC16:BE16)</f>
        <v>9874</v>
      </c>
      <c r="CK16" s="135">
        <f>SUM(BF16:BH16)</f>
        <v>8069</v>
      </c>
      <c r="CL16" s="135">
        <f>SUM(BI16:BK16)</f>
        <v>11023</v>
      </c>
      <c r="CM16" s="135">
        <f>SUM(BL16:BN16)</f>
        <v>10376</v>
      </c>
      <c r="CN16" s="135">
        <f>SUM(BO16:BQ16)</f>
        <v>10676</v>
      </c>
    </row>
    <row r="17" spans="1:92" x14ac:dyDescent="0.25">
      <c r="A17" s="1013"/>
      <c r="B17" s="554" t="s">
        <v>1704</v>
      </c>
      <c r="C17" s="554" t="s">
        <v>1701</v>
      </c>
      <c r="D17" s="551">
        <v>2136.3160332840944</v>
      </c>
      <c r="E17" s="551">
        <v>4025.0347761237067</v>
      </c>
      <c r="F17" s="551">
        <v>5588.3683816899693</v>
      </c>
      <c r="G17" s="551">
        <v>1379.7564143649834</v>
      </c>
      <c r="H17" s="551">
        <v>4067.7742817867552</v>
      </c>
      <c r="I17" s="551">
        <v>5150.4665212902446</v>
      </c>
      <c r="J17" s="551">
        <v>698.35781829303494</v>
      </c>
      <c r="K17" s="551">
        <v>3585.35471023642</v>
      </c>
      <c r="L17" s="551">
        <v>6607.3230009686195</v>
      </c>
      <c r="M17" s="551">
        <v>819.95420049180723</v>
      </c>
      <c r="N17" s="551">
        <v>1259.0315201664441</v>
      </c>
      <c r="O17" s="551">
        <v>6774.4684792620701</v>
      </c>
      <c r="P17" s="551">
        <v>1504.5653027499698</v>
      </c>
      <c r="Q17" s="551">
        <v>3713.4962822681937</v>
      </c>
      <c r="R17" s="551">
        <v>7825.1534659056006</v>
      </c>
      <c r="S17" s="551">
        <v>176.34391776636835</v>
      </c>
      <c r="T17" s="551">
        <v>2444.3831800733019</v>
      </c>
      <c r="U17" s="551">
        <v>3006.0804420295945</v>
      </c>
      <c r="V17" s="551">
        <v>670.47175838685666</v>
      </c>
      <c r="W17" s="551">
        <v>2051.8911934635053</v>
      </c>
      <c r="X17" s="551">
        <v>7081.5826057921195</v>
      </c>
      <c r="Y17" s="551">
        <v>330.01805714747161</v>
      </c>
      <c r="Z17" s="551">
        <v>2995.8936067030068</v>
      </c>
      <c r="AA17" s="551">
        <v>3655.9125891025215</v>
      </c>
      <c r="AB17" s="551">
        <v>774.91068837057503</v>
      </c>
      <c r="AC17" s="551">
        <v>1154.4795479159006</v>
      </c>
      <c r="AD17" s="551">
        <v>2833.7829760013647</v>
      </c>
      <c r="AE17" s="551">
        <v>722.75093672458411</v>
      </c>
      <c r="AF17" s="551">
        <v>3606.8156446110816</v>
      </c>
      <c r="AG17" s="551">
        <v>1388.0457171420167</v>
      </c>
      <c r="AH17" s="551">
        <v>1765.8267658743264</v>
      </c>
      <c r="AI17" s="551">
        <v>2279.9901240044583</v>
      </c>
      <c r="AJ17" s="551">
        <v>4661.5636775874182</v>
      </c>
      <c r="AK17" s="551">
        <v>1124.2651839452362</v>
      </c>
      <c r="AL17" s="551">
        <v>8514.2801141028813</v>
      </c>
      <c r="AM17" s="551">
        <v>6095.0568163724383</v>
      </c>
      <c r="AN17" s="551">
        <v>494.82185008715203</v>
      </c>
      <c r="AO17" s="551">
        <v>4848.95123205853</v>
      </c>
      <c r="AP17" s="551">
        <v>9883.7105313855336</v>
      </c>
      <c r="AQ17" s="551">
        <v>828</v>
      </c>
      <c r="AR17" s="551">
        <v>5204.5635578910387</v>
      </c>
      <c r="AS17" s="551">
        <v>8392.4531503416783</v>
      </c>
      <c r="AT17" s="551">
        <v>295.563098056</v>
      </c>
      <c r="AU17" s="551">
        <v>2500</v>
      </c>
      <c r="AV17" s="551">
        <v>6949.7128078573178</v>
      </c>
      <c r="AW17" s="551">
        <v>58.748176237999985</v>
      </c>
      <c r="AX17" s="551">
        <v>1624.5679558900001</v>
      </c>
      <c r="AY17" s="551">
        <v>3200.5105474529696</v>
      </c>
      <c r="AZ17" s="551">
        <v>699.023303672</v>
      </c>
      <c r="BA17" s="551">
        <v>1406.544203809</v>
      </c>
      <c r="BB17" s="551">
        <v>3819.8380965860001</v>
      </c>
      <c r="BC17" s="551">
        <v>580.08215914599998</v>
      </c>
      <c r="BD17" s="551">
        <v>3157.0972578640003</v>
      </c>
      <c r="BE17" s="551">
        <v>2459.7857812239999</v>
      </c>
      <c r="BF17" s="551">
        <v>419.663785695</v>
      </c>
      <c r="BG17" s="551">
        <v>2091.6039846650001</v>
      </c>
      <c r="BH17" s="551">
        <v>3559.4937896450001</v>
      </c>
      <c r="BI17" s="551">
        <v>642.60446503000003</v>
      </c>
      <c r="BJ17" s="551">
        <v>2911.8051534169999</v>
      </c>
      <c r="BK17" s="551">
        <v>1230.606597882</v>
      </c>
      <c r="BL17" s="551">
        <v>247.78610300400001</v>
      </c>
      <c r="BM17" s="551">
        <v>3263.09788028</v>
      </c>
      <c r="BN17" s="551">
        <v>3248.1850509870001</v>
      </c>
      <c r="BO17" s="551">
        <v>1966.6560981120001</v>
      </c>
      <c r="BP17" s="551">
        <v>1581.4050116439998</v>
      </c>
      <c r="BQ17" s="551">
        <v>2311.4519097060002</v>
      </c>
      <c r="BR17" s="551"/>
      <c r="BS17" s="135">
        <f>SUM(D17:F17)</f>
        <v>11749.719191097771</v>
      </c>
      <c r="BT17" s="135">
        <f>SUM(G17:I17)</f>
        <v>10597.997217441982</v>
      </c>
      <c r="BU17" s="135">
        <f>SUM(J17:L17)</f>
        <v>10891.035529498075</v>
      </c>
      <c r="BV17" s="135">
        <f>SUM(M17:O17)</f>
        <v>8853.4541999203211</v>
      </c>
      <c r="BW17" s="135">
        <f>SUM(P17:R17)</f>
        <v>13043.215050923765</v>
      </c>
      <c r="BX17" s="135">
        <f>SUM(S17:U17)</f>
        <v>5626.8075398692645</v>
      </c>
      <c r="BY17" s="135">
        <f>SUM(V17:X17)</f>
        <v>9803.9455576424807</v>
      </c>
      <c r="BZ17" s="135">
        <f>SUM(Y17:AA17)</f>
        <v>6981.8242529529998</v>
      </c>
      <c r="CA17" s="135">
        <f>SUM(AB17:AD17)</f>
        <v>4763.1732122878402</v>
      </c>
      <c r="CB17" s="135">
        <f>SUM(AE17:AG17)</f>
        <v>5717.6122984776821</v>
      </c>
      <c r="CC17" s="135">
        <f>SUM(AH17:AJ17)</f>
        <v>8707.3805674662035</v>
      </c>
      <c r="CD17" s="135">
        <f>SUM(AK17:AM17)</f>
        <v>15733.602114420555</v>
      </c>
      <c r="CE17" s="135">
        <f>SUM(AN17:AP17)</f>
        <v>15227.483613531214</v>
      </c>
      <c r="CF17" s="135">
        <f>SUM(AQ17:AS17)</f>
        <v>14425.016708232717</v>
      </c>
      <c r="CG17" s="135">
        <f>SUM(AT17:AV17)</f>
        <v>9745.2759059133168</v>
      </c>
      <c r="CH17" s="135">
        <f>SUM(AW17:AY17)</f>
        <v>4883.8266795809695</v>
      </c>
      <c r="CI17" s="135">
        <f>SUM(AZ17:BB17)</f>
        <v>5925.4056040670002</v>
      </c>
      <c r="CJ17" s="135">
        <f>SUM(BC17:BE17)</f>
        <v>6196.9651982340001</v>
      </c>
      <c r="CK17" s="135">
        <f>SUM(BF17:BH17)</f>
        <v>6070.7615600050003</v>
      </c>
      <c r="CL17" s="135">
        <f>SUM(BI17:BK17)</f>
        <v>4785.0162163289997</v>
      </c>
      <c r="CM17" s="135">
        <f>SUM(BL17:BN17)</f>
        <v>6759.0690342710004</v>
      </c>
      <c r="CN17" s="135">
        <f>SUM(BO17:BQ17)</f>
        <v>5859.5130194619996</v>
      </c>
    </row>
    <row r="18" spans="1:92" x14ac:dyDescent="0.25">
      <c r="A18" s="1013"/>
      <c r="C18" t="s">
        <v>795</v>
      </c>
      <c r="D18" s="551">
        <v>209.68396671590565</v>
      </c>
      <c r="E18" s="551">
        <v>385.96522387629329</v>
      </c>
      <c r="F18" s="551">
        <v>431.63161831003032</v>
      </c>
      <c r="G18" s="551">
        <v>158.24358563501676</v>
      </c>
      <c r="H18" s="551">
        <v>584.2257182132447</v>
      </c>
      <c r="I18" s="551">
        <v>408.53347870975568</v>
      </c>
      <c r="J18" s="551">
        <v>107.64218170696506</v>
      </c>
      <c r="K18" s="551">
        <v>479.64528976357997</v>
      </c>
      <c r="L18" s="551">
        <v>896.67699903138055</v>
      </c>
      <c r="M18" s="551">
        <v>169.04579950819277</v>
      </c>
      <c r="N18" s="551">
        <v>235.96847983355593</v>
      </c>
      <c r="O18" s="551">
        <v>820.53152073793024</v>
      </c>
      <c r="P18" s="551">
        <v>483.43469725003024</v>
      </c>
      <c r="Q18" s="551">
        <v>1137.5037177318061</v>
      </c>
      <c r="R18" s="551">
        <v>861.84653409439966</v>
      </c>
      <c r="S18" s="551">
        <v>71.656082233631636</v>
      </c>
      <c r="T18" s="551">
        <v>963.6168199266981</v>
      </c>
      <c r="U18" s="551">
        <v>396.91955797040549</v>
      </c>
      <c r="V18" s="551">
        <v>88.528241613143393</v>
      </c>
      <c r="W18" s="551">
        <v>382.10880653649457</v>
      </c>
      <c r="X18" s="551">
        <v>1146.4173942078808</v>
      </c>
      <c r="Y18" s="551">
        <v>46.981942852528363</v>
      </c>
      <c r="Z18" s="551">
        <v>392.10639329699313</v>
      </c>
      <c r="AA18" s="551">
        <v>333.08741089747843</v>
      </c>
      <c r="AB18" s="551">
        <v>78.089311629424955</v>
      </c>
      <c r="AC18" s="551">
        <v>254.52045208409947</v>
      </c>
      <c r="AD18" s="551">
        <v>365.21702399863528</v>
      </c>
      <c r="AE18" s="551">
        <v>214.24906327541584</v>
      </c>
      <c r="AF18" s="551">
        <v>488.18435538891856</v>
      </c>
      <c r="AG18" s="551">
        <v>267.95428285798329</v>
      </c>
      <c r="AH18" s="551">
        <v>227.17323412567353</v>
      </c>
      <c r="AI18" s="551">
        <v>1049.009875995542</v>
      </c>
      <c r="AJ18" s="551">
        <v>359.43632241258177</v>
      </c>
      <c r="AK18" s="551">
        <v>51.734816054763741</v>
      </c>
      <c r="AL18" s="551">
        <v>1495.7198858971192</v>
      </c>
      <c r="AM18" s="551">
        <v>1307.9431836275617</v>
      </c>
      <c r="AN18" s="551">
        <v>112.17814991284797</v>
      </c>
      <c r="AO18" s="551">
        <v>309.04876794147026</v>
      </c>
      <c r="AP18" s="551">
        <v>931.28946861446593</v>
      </c>
      <c r="AQ18" s="551">
        <v>0</v>
      </c>
      <c r="AR18" s="551">
        <v>637.4364421089615</v>
      </c>
      <c r="AS18" s="551">
        <v>437.54684965832087</v>
      </c>
      <c r="AT18" s="551">
        <v>92.436901943999999</v>
      </c>
      <c r="AU18" s="551">
        <v>0</v>
      </c>
      <c r="AV18" s="551">
        <v>577.28719214268222</v>
      </c>
      <c r="AW18" s="551">
        <v>239.25182376200001</v>
      </c>
      <c r="AX18" s="551">
        <v>320.43204410999999</v>
      </c>
      <c r="AY18" s="551">
        <v>8.4894525470302256</v>
      </c>
      <c r="AZ18" s="551">
        <v>215.976696328</v>
      </c>
      <c r="BA18" s="551">
        <v>914.45579619099999</v>
      </c>
      <c r="BB18" s="551">
        <v>346.16190341399999</v>
      </c>
      <c r="BC18" s="551">
        <v>147.91784085400002</v>
      </c>
      <c r="BD18" s="551">
        <v>1839.9027421359999</v>
      </c>
      <c r="BE18" s="551">
        <v>1689.2142187760001</v>
      </c>
      <c r="BF18" s="551">
        <v>493.336214305</v>
      </c>
      <c r="BG18" s="551">
        <v>618.39601533500002</v>
      </c>
      <c r="BH18" s="551">
        <v>886.50621035500001</v>
      </c>
      <c r="BI18" s="551">
        <v>846.39553496999997</v>
      </c>
      <c r="BJ18" s="551">
        <v>4617.1948465830001</v>
      </c>
      <c r="BK18" s="551">
        <v>774.39340211800004</v>
      </c>
      <c r="BL18" s="551">
        <v>159.21389699599999</v>
      </c>
      <c r="BM18" s="551">
        <v>1413.90211972</v>
      </c>
      <c r="BN18" s="551">
        <v>2043.8149490129999</v>
      </c>
      <c r="BO18" s="551">
        <v>1214.3439018879999</v>
      </c>
      <c r="BP18" s="551">
        <v>2888.5949883560002</v>
      </c>
      <c r="BQ18" s="551">
        <v>713.54809029399996</v>
      </c>
      <c r="BR18" s="551"/>
      <c r="BS18" s="135">
        <f>SUM(D18:F18)</f>
        <v>1027.2808089022292</v>
      </c>
      <c r="BT18" s="135">
        <f>SUM(G18:I18)</f>
        <v>1151.0027825580171</v>
      </c>
      <c r="BU18" s="135">
        <f>SUM(J18:L18)</f>
        <v>1483.9644705019255</v>
      </c>
      <c r="BV18" s="135">
        <f>SUM(M18:O18)</f>
        <v>1225.5458000796789</v>
      </c>
      <c r="BW18" s="135">
        <f>SUM(P18:R18)</f>
        <v>2482.784949076236</v>
      </c>
      <c r="BX18" s="135">
        <f>SUM(S18:U18)</f>
        <v>1432.1924601307353</v>
      </c>
      <c r="BY18" s="135">
        <f>SUM(V18:X18)</f>
        <v>1617.0544423575188</v>
      </c>
      <c r="BZ18" s="135">
        <f>SUM(Y18:AA18)</f>
        <v>772.17574704699996</v>
      </c>
      <c r="CA18" s="135">
        <f>SUM(AB18:AD18)</f>
        <v>697.82678771215978</v>
      </c>
      <c r="CB18" s="135">
        <f>SUM(AE18:AG18)</f>
        <v>970.38770152231768</v>
      </c>
      <c r="CC18" s="135">
        <f>SUM(AH18:AJ18)</f>
        <v>1635.6194325337974</v>
      </c>
      <c r="CD18" s="135">
        <f>SUM(AK18:AM18)</f>
        <v>2855.3978855794448</v>
      </c>
      <c r="CE18" s="135">
        <f>SUM(AN18:AP18)</f>
        <v>1352.5163864687843</v>
      </c>
      <c r="CF18" s="135">
        <f>SUM(AQ18:AS18)</f>
        <v>1074.9832917672825</v>
      </c>
      <c r="CG18" s="135">
        <f>SUM(AT18:AV18)</f>
        <v>669.72409408668227</v>
      </c>
      <c r="CH18" s="135">
        <f>SUM(AW18:AY18)</f>
        <v>568.17332041903023</v>
      </c>
      <c r="CI18" s="135">
        <f>SUM(AZ18:BB18)</f>
        <v>1476.5943959329998</v>
      </c>
      <c r="CJ18" s="135">
        <f>SUM(BC18:BE18)</f>
        <v>3677.0348017659999</v>
      </c>
      <c r="CK18" s="135">
        <f>SUM(BF18:BH18)</f>
        <v>1998.2384399950001</v>
      </c>
      <c r="CL18" s="135">
        <f>SUM(BI18:BK18)</f>
        <v>6237.9837836710003</v>
      </c>
      <c r="CM18" s="135">
        <f>SUM(BL18:BN18)</f>
        <v>3616.9309657289996</v>
      </c>
      <c r="CN18" s="135">
        <f>SUM(BO18:BQ18)</f>
        <v>4816.4869805380004</v>
      </c>
    </row>
    <row r="19" spans="1:92" x14ac:dyDescent="0.25">
      <c r="A19" s="1013"/>
    </row>
    <row r="20" spans="1:92" x14ac:dyDescent="0.25">
      <c r="A20" s="1013"/>
      <c r="D20" s="555">
        <v>1992</v>
      </c>
      <c r="E20" s="555">
        <v>1992</v>
      </c>
      <c r="F20" s="555">
        <v>1992</v>
      </c>
      <c r="G20" s="555">
        <v>1993</v>
      </c>
      <c r="H20" s="555">
        <v>1993</v>
      </c>
      <c r="I20" s="555">
        <v>1993</v>
      </c>
      <c r="J20" s="555">
        <v>1994</v>
      </c>
      <c r="K20" s="555">
        <v>1994</v>
      </c>
      <c r="L20" s="555">
        <v>1994</v>
      </c>
      <c r="M20" s="555">
        <v>1995</v>
      </c>
      <c r="N20" s="555">
        <v>1995</v>
      </c>
      <c r="O20" s="555">
        <v>1995</v>
      </c>
      <c r="P20" s="555">
        <v>1996</v>
      </c>
      <c r="Q20" s="555">
        <v>1996</v>
      </c>
      <c r="R20" s="555">
        <v>1996</v>
      </c>
      <c r="S20" s="555">
        <v>1997</v>
      </c>
      <c r="T20" s="555">
        <v>1997</v>
      </c>
      <c r="U20" s="555">
        <v>1997</v>
      </c>
      <c r="V20" s="555">
        <v>1998</v>
      </c>
      <c r="W20" s="555">
        <v>1998</v>
      </c>
      <c r="X20" s="555">
        <v>1998</v>
      </c>
      <c r="Y20" s="555">
        <v>1999</v>
      </c>
      <c r="Z20" s="555">
        <v>1999</v>
      </c>
      <c r="AA20" s="555">
        <v>1999</v>
      </c>
      <c r="AB20" s="555">
        <v>2000</v>
      </c>
      <c r="AC20" s="555">
        <v>2000</v>
      </c>
      <c r="AD20" s="555">
        <v>2000</v>
      </c>
      <c r="AE20" s="555">
        <v>2001</v>
      </c>
      <c r="AF20" s="555">
        <v>2001</v>
      </c>
      <c r="AG20" s="555">
        <v>2001</v>
      </c>
      <c r="AH20" s="555">
        <v>2002</v>
      </c>
      <c r="AI20" s="555">
        <v>2002</v>
      </c>
      <c r="AJ20" s="555">
        <v>2002</v>
      </c>
      <c r="AK20" s="555">
        <v>2003</v>
      </c>
      <c r="AL20" s="555">
        <v>2003</v>
      </c>
      <c r="AM20" s="555">
        <v>2003</v>
      </c>
      <c r="AN20" s="555">
        <v>2004</v>
      </c>
      <c r="AO20" s="555">
        <v>2004</v>
      </c>
      <c r="AP20" s="555">
        <v>2004</v>
      </c>
      <c r="AQ20" s="555">
        <v>2005</v>
      </c>
      <c r="AR20" s="555">
        <v>2005</v>
      </c>
      <c r="AS20" s="555">
        <v>2005</v>
      </c>
      <c r="AT20" s="555">
        <v>2006</v>
      </c>
      <c r="AU20" s="555">
        <v>2006</v>
      </c>
      <c r="AV20" s="555">
        <v>2006</v>
      </c>
      <c r="AW20" s="555">
        <v>2007</v>
      </c>
      <c r="AX20" s="555">
        <v>2007</v>
      </c>
      <c r="AY20" s="555">
        <v>2007</v>
      </c>
      <c r="AZ20" s="555">
        <v>2008</v>
      </c>
      <c r="BA20" s="555">
        <v>2008</v>
      </c>
      <c r="BB20" s="555">
        <v>2008</v>
      </c>
      <c r="BC20" s="555">
        <v>2009</v>
      </c>
      <c r="BD20" s="555">
        <v>2009</v>
      </c>
      <c r="BE20" s="555">
        <v>2009</v>
      </c>
      <c r="BF20" s="555">
        <v>2010</v>
      </c>
      <c r="BG20" s="555">
        <v>2010</v>
      </c>
      <c r="BH20" s="555">
        <v>2010</v>
      </c>
      <c r="BI20" s="555">
        <v>2011</v>
      </c>
      <c r="BJ20" s="555">
        <v>2011</v>
      </c>
      <c r="BK20" s="555">
        <v>2011</v>
      </c>
      <c r="BL20" s="555">
        <v>2012</v>
      </c>
      <c r="BM20" s="555">
        <v>2012</v>
      </c>
      <c r="BN20" s="555">
        <v>2012</v>
      </c>
      <c r="BO20" s="555">
        <v>2013</v>
      </c>
      <c r="BP20" s="555">
        <v>2013</v>
      </c>
      <c r="BQ20" s="555">
        <v>2013</v>
      </c>
    </row>
    <row r="21" spans="1:92" x14ac:dyDescent="0.25">
      <c r="A21" s="1013"/>
      <c r="B21" t="s">
        <v>565</v>
      </c>
      <c r="C21" s="554" t="s">
        <v>671</v>
      </c>
      <c r="D21" s="551">
        <v>3404</v>
      </c>
      <c r="E21" s="551">
        <v>12393</v>
      </c>
      <c r="F21" s="551">
        <v>15740</v>
      </c>
      <c r="G21" s="551">
        <v>2934</v>
      </c>
      <c r="H21" s="551">
        <v>2934</v>
      </c>
      <c r="I21" s="551">
        <v>15961</v>
      </c>
      <c r="J21" s="551">
        <v>892</v>
      </c>
      <c r="K21" s="551">
        <v>892</v>
      </c>
      <c r="L21" s="551">
        <v>21959</v>
      </c>
      <c r="M21" s="551">
        <v>4813</v>
      </c>
      <c r="N21" s="551">
        <v>4301</v>
      </c>
      <c r="O21" s="551">
        <v>22210</v>
      </c>
      <c r="P21" s="551">
        <v>3925</v>
      </c>
      <c r="Q21" s="551">
        <v>17469</v>
      </c>
      <c r="R21" s="551">
        <v>12792</v>
      </c>
      <c r="S21" s="551">
        <v>695</v>
      </c>
      <c r="T21" s="551">
        <v>7527</v>
      </c>
      <c r="U21" s="551">
        <v>22746</v>
      </c>
      <c r="V21" s="551">
        <v>697</v>
      </c>
      <c r="W21" s="551">
        <v>3425</v>
      </c>
      <c r="X21" s="551">
        <v>16568</v>
      </c>
      <c r="Y21" s="551">
        <v>2614</v>
      </c>
      <c r="Z21" s="551">
        <v>4069</v>
      </c>
      <c r="AA21" s="551">
        <v>6169</v>
      </c>
      <c r="AB21" s="551">
        <v>1631</v>
      </c>
      <c r="AC21" s="551">
        <v>9837</v>
      </c>
      <c r="AD21" s="551">
        <v>4754</v>
      </c>
      <c r="AE21" s="551">
        <v>1698</v>
      </c>
      <c r="AF21" s="551">
        <v>7892</v>
      </c>
      <c r="AG21" s="551">
        <v>9442</v>
      </c>
      <c r="AH21" s="551">
        <v>1131</v>
      </c>
      <c r="AI21" s="551">
        <v>6775</v>
      </c>
      <c r="AJ21" s="551">
        <v>8763</v>
      </c>
      <c r="AK21" s="551">
        <v>747</v>
      </c>
      <c r="AL21" s="551">
        <v>10337</v>
      </c>
      <c r="AM21" s="551">
        <v>11906</v>
      </c>
      <c r="AN21" s="551">
        <v>1523</v>
      </c>
      <c r="AO21" s="551">
        <v>11443</v>
      </c>
      <c r="AP21" s="551">
        <v>29707</v>
      </c>
      <c r="AQ21" s="551">
        <v>1984</v>
      </c>
      <c r="AR21" s="551">
        <v>7074</v>
      </c>
      <c r="AS21" s="551">
        <v>14540</v>
      </c>
      <c r="AT21" s="551">
        <v>1730</v>
      </c>
      <c r="AU21" s="551">
        <v>10349</v>
      </c>
      <c r="AV21" s="551">
        <v>12918</v>
      </c>
      <c r="AW21" s="551">
        <v>803.87538013300002</v>
      </c>
      <c r="AX21" s="551">
        <v>7349.6807546939999</v>
      </c>
      <c r="AY21" s="551">
        <v>10596</v>
      </c>
      <c r="AZ21" s="551">
        <v>1745</v>
      </c>
      <c r="BA21" s="551">
        <v>5287</v>
      </c>
      <c r="BB21" s="551">
        <v>11596</v>
      </c>
      <c r="BC21" s="551">
        <v>2136</v>
      </c>
      <c r="BD21" s="551">
        <v>8026</v>
      </c>
      <c r="BE21" s="551">
        <v>4441</v>
      </c>
      <c r="BF21" s="551">
        <v>2325</v>
      </c>
      <c r="BG21" s="551">
        <v>9746</v>
      </c>
      <c r="BH21" s="551">
        <v>14102</v>
      </c>
      <c r="BI21" s="551">
        <v>2557</v>
      </c>
      <c r="BJ21" s="551">
        <v>18116</v>
      </c>
      <c r="BK21" s="551">
        <v>15759</v>
      </c>
      <c r="BL21" s="551">
        <v>3027</v>
      </c>
      <c r="BM21" s="551">
        <v>7918</v>
      </c>
      <c r="BN21" s="551">
        <v>13811</v>
      </c>
      <c r="BO21" s="551">
        <v>3728</v>
      </c>
      <c r="BP21" s="551">
        <v>7120</v>
      </c>
      <c r="BQ21" s="551">
        <v>9043</v>
      </c>
      <c r="BS21" s="135">
        <f>SUM(D21:F21)</f>
        <v>31537</v>
      </c>
      <c r="BT21" s="135">
        <f>SUM(G21:I21)</f>
        <v>21829</v>
      </c>
      <c r="BU21" s="135">
        <f>SUM(J21:L21)</f>
        <v>23743</v>
      </c>
      <c r="BV21" s="135">
        <f>SUM(M21:O21)</f>
        <v>31324</v>
      </c>
      <c r="BW21" s="135">
        <f>SUM(P21:R21)</f>
        <v>34186</v>
      </c>
      <c r="BX21" s="135">
        <f>SUM(S21:U21)</f>
        <v>30968</v>
      </c>
      <c r="BY21" s="135">
        <f>SUM(V21:X21)</f>
        <v>20690</v>
      </c>
      <c r="BZ21" s="135">
        <f>SUM(Y21:AA21)</f>
        <v>12852</v>
      </c>
      <c r="CA21" s="135">
        <f>SUM(AB21:AD21)</f>
        <v>16222</v>
      </c>
      <c r="CB21" s="135">
        <f>SUM(AE21:AG21)</f>
        <v>19032</v>
      </c>
      <c r="CC21" s="135">
        <f>SUM(AH21:AJ21)</f>
        <v>16669</v>
      </c>
      <c r="CD21" s="135">
        <f>SUM(AK21:AM21)</f>
        <v>22990</v>
      </c>
      <c r="CE21" s="135">
        <f>SUM(AN21:AP21)</f>
        <v>42673</v>
      </c>
      <c r="CF21" s="135">
        <f>SUM(AQ21:AS21)</f>
        <v>23598</v>
      </c>
      <c r="CG21" s="135">
        <f>SUM(AT21:AV21)</f>
        <v>24997</v>
      </c>
      <c r="CH21" s="135">
        <f>SUM(AW21:AY21)</f>
        <v>18749.556134826998</v>
      </c>
      <c r="CI21" s="135">
        <f>SUM(AZ21:BB21)</f>
        <v>18628</v>
      </c>
      <c r="CJ21" s="135">
        <f>SUM(BC21:BE21)</f>
        <v>14603</v>
      </c>
      <c r="CK21" s="135">
        <f>SUM(BF21:BH21)</f>
        <v>26173</v>
      </c>
      <c r="CL21" s="135">
        <f>SUM(BI21:BK21)</f>
        <v>36432</v>
      </c>
      <c r="CM21" s="135">
        <f>SUM(BL21:BN21)</f>
        <v>24756</v>
      </c>
      <c r="CN21" s="135">
        <f>SUM(BO21:BQ21)</f>
        <v>19891</v>
      </c>
    </row>
    <row r="22" spans="1:92" x14ac:dyDescent="0.25">
      <c r="A22" s="1013"/>
      <c r="B22" s="554" t="s">
        <v>1705</v>
      </c>
      <c r="C22" s="554" t="s">
        <v>1701</v>
      </c>
      <c r="D22" s="551">
        <v>3357.1190996539999</v>
      </c>
      <c r="E22" s="551">
        <v>12233.781209143999</v>
      </c>
      <c r="F22" s="551">
        <v>15489.64818054</v>
      </c>
      <c r="G22" s="551">
        <v>2868.5354419720002</v>
      </c>
      <c r="H22" s="551">
        <v>2755.3293169039998</v>
      </c>
      <c r="I22" s="551">
        <v>15774.369862055</v>
      </c>
      <c r="J22" s="551">
        <v>862.81600000000003</v>
      </c>
      <c r="K22" s="551">
        <v>592.22292402599999</v>
      </c>
      <c r="L22" s="551">
        <v>21704.855896063</v>
      </c>
      <c r="M22" s="551">
        <v>4813</v>
      </c>
      <c r="N22" s="551">
        <v>4174.7920000000004</v>
      </c>
      <c r="O22" s="551">
        <v>21705.303045511999</v>
      </c>
      <c r="P22" s="551">
        <v>3925</v>
      </c>
      <c r="Q22" s="551">
        <v>17469</v>
      </c>
      <c r="R22" s="551">
        <v>12646.653792654</v>
      </c>
      <c r="S22" s="551">
        <v>695</v>
      </c>
      <c r="T22" s="551">
        <v>7527</v>
      </c>
      <c r="U22" s="551">
        <v>22741.135999999999</v>
      </c>
      <c r="V22" s="551">
        <v>697</v>
      </c>
      <c r="W22" s="551">
        <v>3425</v>
      </c>
      <c r="X22" s="551">
        <v>16568</v>
      </c>
      <c r="Y22" s="551">
        <v>2614</v>
      </c>
      <c r="Z22" s="551">
        <v>4069</v>
      </c>
      <c r="AA22" s="551">
        <v>6169</v>
      </c>
      <c r="AB22" s="551">
        <v>1631</v>
      </c>
      <c r="AC22" s="551">
        <v>9837</v>
      </c>
      <c r="AD22" s="551">
        <v>4754</v>
      </c>
      <c r="AE22" s="551">
        <v>1698</v>
      </c>
      <c r="AF22" s="551">
        <v>7892</v>
      </c>
      <c r="AG22" s="551">
        <v>9442</v>
      </c>
      <c r="AH22" s="551">
        <v>1131</v>
      </c>
      <c r="AI22" s="551">
        <v>6775</v>
      </c>
      <c r="AJ22" s="551">
        <v>8763</v>
      </c>
      <c r="AK22" s="551">
        <v>747</v>
      </c>
      <c r="AL22" s="551">
        <v>10337</v>
      </c>
      <c r="AM22" s="551">
        <v>11906</v>
      </c>
      <c r="AN22" s="551">
        <v>1523</v>
      </c>
      <c r="AO22" s="551">
        <v>11443</v>
      </c>
      <c r="AP22" s="551">
        <v>29707</v>
      </c>
      <c r="AQ22" s="551">
        <v>1984</v>
      </c>
      <c r="AR22" s="551">
        <v>7074</v>
      </c>
      <c r="AS22" s="551">
        <v>14540</v>
      </c>
      <c r="AT22" s="551">
        <v>1340.6024017899999</v>
      </c>
      <c r="AU22" s="551">
        <v>10349</v>
      </c>
      <c r="AV22" s="551">
        <v>12918</v>
      </c>
      <c r="AW22" s="551">
        <v>712</v>
      </c>
      <c r="AX22" s="551">
        <v>6994</v>
      </c>
      <c r="AY22" s="551">
        <v>10596</v>
      </c>
      <c r="AZ22" s="551">
        <v>1699.9559935069999</v>
      </c>
      <c r="BA22" s="551">
        <v>5089.9880307499998</v>
      </c>
      <c r="BB22" s="551">
        <v>11398.691645252</v>
      </c>
      <c r="BC22" s="551">
        <v>2051.4235817600002</v>
      </c>
      <c r="BD22" s="551">
        <v>7610.3014742969999</v>
      </c>
      <c r="BE22" s="551">
        <v>3981.6374683680001</v>
      </c>
      <c r="BF22" s="551">
        <v>2176.4259999999999</v>
      </c>
      <c r="BG22" s="551">
        <v>9459.7779071999994</v>
      </c>
      <c r="BH22" s="551">
        <v>13593.734731441</v>
      </c>
      <c r="BI22" s="551">
        <v>1977.359737756</v>
      </c>
      <c r="BJ22" s="551">
        <v>16333.505999999999</v>
      </c>
      <c r="BK22" s="551">
        <v>14868.538083252999</v>
      </c>
      <c r="BL22" s="551">
        <v>2884.7780344020002</v>
      </c>
      <c r="BM22" s="551">
        <v>6604.0185357360006</v>
      </c>
      <c r="BN22" s="551">
        <v>12455.9457628</v>
      </c>
      <c r="BO22" s="551">
        <v>3067.97865142</v>
      </c>
      <c r="BP22" s="551">
        <v>6178.8741820300002</v>
      </c>
      <c r="BQ22" s="551">
        <v>6285.3460094279999</v>
      </c>
      <c r="BS22" s="135">
        <f>SUM(D22:F22)</f>
        <v>31080.548489337998</v>
      </c>
      <c r="BT22" s="135">
        <f>SUM(G22:I22)</f>
        <v>21398.234620930998</v>
      </c>
      <c r="BU22" s="135">
        <f>SUM(J22:L22)</f>
        <v>23159.894820089001</v>
      </c>
      <c r="BV22" s="135">
        <f>SUM(M22:O22)</f>
        <v>30693.095045512</v>
      </c>
      <c r="BW22" s="135">
        <f>SUM(P22:R22)</f>
        <v>34040.653792654004</v>
      </c>
      <c r="BX22" s="135">
        <f>SUM(S22:U22)</f>
        <v>30963.135999999999</v>
      </c>
      <c r="BY22" s="135">
        <f>SUM(V22:X22)</f>
        <v>20690</v>
      </c>
      <c r="BZ22" s="135">
        <f>SUM(Y22:AA22)</f>
        <v>12852</v>
      </c>
      <c r="CA22" s="135">
        <f>SUM(AB22:AD22)</f>
        <v>16222</v>
      </c>
      <c r="CB22" s="135">
        <f>SUM(AE22:AG22)</f>
        <v>19032</v>
      </c>
      <c r="CC22" s="135">
        <f>SUM(AH22:AJ22)</f>
        <v>16669</v>
      </c>
      <c r="CD22" s="135">
        <f>SUM(AK22:AM22)</f>
        <v>22990</v>
      </c>
      <c r="CE22" s="135">
        <f>SUM(AN22:AP22)</f>
        <v>42673</v>
      </c>
      <c r="CF22" s="135">
        <f>SUM(AQ22:AS22)</f>
        <v>23598</v>
      </c>
      <c r="CG22" s="135">
        <f>SUM(AT22:AV22)</f>
        <v>24607.602401789998</v>
      </c>
      <c r="CH22" s="135">
        <f>SUM(AW22:AY22)</f>
        <v>18302</v>
      </c>
      <c r="CI22" s="135">
        <f>SUM(AZ22:BB22)</f>
        <v>18188.635669509</v>
      </c>
      <c r="CJ22" s="135">
        <f>SUM(BC22:BE22)</f>
        <v>13643.362524425</v>
      </c>
      <c r="CK22" s="135">
        <f>SUM(BF22:BH22)</f>
        <v>25229.938638640997</v>
      </c>
      <c r="CL22" s="135">
        <f>SUM(BI22:BK22)</f>
        <v>33179.403821009</v>
      </c>
      <c r="CM22" s="135">
        <f>SUM(BL22:BN22)</f>
        <v>21944.742332938004</v>
      </c>
      <c r="CN22" s="135">
        <f>SUM(BO22:BQ22)</f>
        <v>15532.198842878001</v>
      </c>
    </row>
    <row r="23" spans="1:92" x14ac:dyDescent="0.25">
      <c r="A23" s="1013"/>
      <c r="C23" t="s">
        <v>795</v>
      </c>
      <c r="D23" s="551">
        <v>46.880900346000004</v>
      </c>
      <c r="E23" s="551">
        <v>159.218790856</v>
      </c>
      <c r="F23" s="551">
        <v>250.35181946000003</v>
      </c>
      <c r="G23" s="551">
        <v>65.464558027999999</v>
      </c>
      <c r="H23" s="551">
        <v>178.670683096</v>
      </c>
      <c r="I23" s="551">
        <v>186.630137945</v>
      </c>
      <c r="J23" s="551">
        <v>29.184000000000001</v>
      </c>
      <c r="K23" s="551">
        <v>299.77707597400001</v>
      </c>
      <c r="L23" s="551">
        <v>254.14410393700001</v>
      </c>
      <c r="M23" s="551">
        <v>0</v>
      </c>
      <c r="N23" s="551">
        <v>126.20800000000001</v>
      </c>
      <c r="O23" s="551">
        <v>504.69695448800002</v>
      </c>
      <c r="P23" s="551">
        <v>0</v>
      </c>
      <c r="Q23" s="551">
        <v>0</v>
      </c>
      <c r="R23" s="551">
        <v>145.346207346</v>
      </c>
      <c r="S23" s="551">
        <v>0</v>
      </c>
      <c r="T23" s="551">
        <v>0</v>
      </c>
      <c r="U23" s="551">
        <v>4.8639999999999999</v>
      </c>
      <c r="V23" s="551">
        <v>0</v>
      </c>
      <c r="W23" s="551">
        <v>0</v>
      </c>
      <c r="X23" s="551">
        <v>0</v>
      </c>
      <c r="Y23" s="551">
        <v>0</v>
      </c>
      <c r="Z23" s="551">
        <v>0</v>
      </c>
      <c r="AA23" s="551">
        <v>0</v>
      </c>
      <c r="AB23" s="551">
        <v>0</v>
      </c>
      <c r="AC23" s="551">
        <v>0</v>
      </c>
      <c r="AD23" s="551">
        <v>0</v>
      </c>
      <c r="AE23" s="551">
        <v>0</v>
      </c>
      <c r="AF23" s="551">
        <v>0</v>
      </c>
      <c r="AG23" s="551">
        <v>0</v>
      </c>
      <c r="AH23" s="551">
        <v>0</v>
      </c>
      <c r="AI23" s="551">
        <v>0</v>
      </c>
      <c r="AJ23" s="551">
        <v>0</v>
      </c>
      <c r="AK23" s="551">
        <v>0</v>
      </c>
      <c r="AL23" s="551">
        <v>0</v>
      </c>
      <c r="AM23" s="551">
        <v>0</v>
      </c>
      <c r="AN23" s="551">
        <v>0</v>
      </c>
      <c r="AO23" s="551">
        <v>0</v>
      </c>
      <c r="AP23" s="551">
        <v>0</v>
      </c>
      <c r="AQ23" s="551">
        <v>0</v>
      </c>
      <c r="AR23" s="551">
        <v>0</v>
      </c>
      <c r="AS23" s="551">
        <v>0</v>
      </c>
      <c r="AT23" s="551">
        <v>389.39759821000001</v>
      </c>
      <c r="AU23" s="551">
        <v>0</v>
      </c>
      <c r="AV23" s="551">
        <v>0</v>
      </c>
      <c r="AW23" s="551">
        <v>91.875380132999993</v>
      </c>
      <c r="AX23" s="551">
        <v>355.68075469400003</v>
      </c>
      <c r="AY23" s="551">
        <v>0</v>
      </c>
      <c r="AZ23" s="551">
        <v>45.044006492999998</v>
      </c>
      <c r="BA23" s="551">
        <v>197.01196924999999</v>
      </c>
      <c r="BB23" s="551">
        <v>197.308354748</v>
      </c>
      <c r="BC23" s="551">
        <v>84.576418239999995</v>
      </c>
      <c r="BD23" s="551">
        <v>415.69852570299997</v>
      </c>
      <c r="BE23" s="551">
        <v>459.36253163200001</v>
      </c>
      <c r="BF23" s="551">
        <v>148.57400000000001</v>
      </c>
      <c r="BG23" s="551">
        <v>286.22209279999998</v>
      </c>
      <c r="BH23" s="551">
        <v>508.26526855899999</v>
      </c>
      <c r="BI23" s="551">
        <v>579.64026224400004</v>
      </c>
      <c r="BJ23" s="551">
        <v>1782.4939999999999</v>
      </c>
      <c r="BK23" s="551">
        <v>890.46191674700003</v>
      </c>
      <c r="BL23" s="551">
        <v>142.221965598</v>
      </c>
      <c r="BM23" s="551">
        <v>1313.9814642639999</v>
      </c>
      <c r="BN23" s="551">
        <v>1355.0542372</v>
      </c>
      <c r="BO23" s="551">
        <v>660.02134857999999</v>
      </c>
      <c r="BP23" s="551">
        <v>941.12581797000007</v>
      </c>
      <c r="BQ23" s="551">
        <v>2757.6539905720001</v>
      </c>
      <c r="BS23" s="135">
        <f>SUM(D23:F23)</f>
        <v>456.45151066200003</v>
      </c>
      <c r="BT23" s="135">
        <f>SUM(G23:I23)</f>
        <v>430.76537906900001</v>
      </c>
      <c r="BU23" s="135">
        <f>SUM(J23:L23)</f>
        <v>583.10517991100005</v>
      </c>
      <c r="BV23" s="135">
        <f>SUM(M23:O23)</f>
        <v>630.90495448800004</v>
      </c>
      <c r="BW23" s="135">
        <f>SUM(P23:R23)</f>
        <v>145.346207346</v>
      </c>
      <c r="BX23" s="135">
        <f>SUM(S23:U23)</f>
        <v>4.8639999999999999</v>
      </c>
      <c r="BY23" s="135">
        <f>SUM(V23:X23)</f>
        <v>0</v>
      </c>
      <c r="BZ23" s="135">
        <f>SUM(Y23:AA23)</f>
        <v>0</v>
      </c>
      <c r="CA23" s="135">
        <f>SUM(AB23:AD23)</f>
        <v>0</v>
      </c>
      <c r="CB23" s="135">
        <f>SUM(AE23:AG23)</f>
        <v>0</v>
      </c>
      <c r="CC23" s="135">
        <f>SUM(AH23:AJ23)</f>
        <v>0</v>
      </c>
      <c r="CD23" s="135">
        <f>SUM(AK23:AM23)</f>
        <v>0</v>
      </c>
      <c r="CE23" s="135">
        <f>SUM(AN23:AP23)</f>
        <v>0</v>
      </c>
      <c r="CF23" s="135">
        <f>SUM(AQ23:AS23)</f>
        <v>0</v>
      </c>
      <c r="CG23" s="135">
        <f>SUM(AT23:AV23)</f>
        <v>389.39759821000001</v>
      </c>
      <c r="CH23" s="135">
        <f>SUM(AW23:AY23)</f>
        <v>447.55613482700005</v>
      </c>
      <c r="CI23" s="135">
        <f>SUM(AZ23:BB23)</f>
        <v>439.36433049099998</v>
      </c>
      <c r="CJ23" s="135">
        <f>SUM(BC23:BE23)</f>
        <v>959.63747557500005</v>
      </c>
      <c r="CK23" s="135">
        <f>SUM(BF23:BH23)</f>
        <v>943.06136135899999</v>
      </c>
      <c r="CL23" s="135">
        <f>SUM(BI23:BK23)</f>
        <v>3252.5961789909998</v>
      </c>
      <c r="CM23" s="135">
        <f>SUM(BL23:BN23)</f>
        <v>2811.2576670620001</v>
      </c>
      <c r="CN23" s="135">
        <f>SUM(BO23:BQ23)</f>
        <v>4358.8011571220004</v>
      </c>
    </row>
    <row r="24" spans="1:92" x14ac:dyDescent="0.25">
      <c r="A24" s="1013"/>
    </row>
    <row r="25" spans="1:92" x14ac:dyDescent="0.25">
      <c r="D25" s="555"/>
      <c r="E25" s="555"/>
      <c r="F25" s="555"/>
      <c r="G25" s="555"/>
      <c r="H25" s="555"/>
      <c r="I25" s="555"/>
      <c r="J25" s="555"/>
      <c r="K25" s="555"/>
      <c r="L25" s="555"/>
      <c r="M25" s="555"/>
      <c r="N25" s="555"/>
      <c r="O25" s="555"/>
      <c r="P25" s="555"/>
      <c r="Q25" s="555"/>
      <c r="R25" s="555"/>
      <c r="S25" s="555"/>
      <c r="T25" s="555"/>
      <c r="U25" s="555"/>
      <c r="V25" s="555"/>
      <c r="W25" s="555"/>
      <c r="X25" s="555"/>
      <c r="Y25" s="555"/>
      <c r="Z25" s="555"/>
      <c r="AA25" s="555"/>
      <c r="AB25" s="555"/>
      <c r="AC25" s="555"/>
      <c r="AD25" s="555"/>
      <c r="AE25" s="555"/>
      <c r="AF25" s="555"/>
      <c r="AG25" s="555"/>
      <c r="AH25" s="555"/>
      <c r="AI25" s="555"/>
      <c r="AJ25" s="555"/>
      <c r="AK25" s="555"/>
      <c r="AL25" s="555"/>
      <c r="AM25" s="555"/>
      <c r="AN25" s="555"/>
      <c r="AO25" s="555"/>
      <c r="AP25" s="555"/>
      <c r="AQ25" s="555"/>
      <c r="AR25" s="555"/>
      <c r="AS25" s="555"/>
      <c r="AT25" s="555"/>
      <c r="AU25" s="555"/>
      <c r="AV25" s="555"/>
      <c r="AW25" s="555"/>
      <c r="AX25" s="555"/>
      <c r="AY25" s="555"/>
      <c r="AZ25" s="555"/>
      <c r="BA25" s="555"/>
      <c r="BB25" s="555"/>
      <c r="BC25" s="555"/>
      <c r="BD25" s="555"/>
      <c r="BE25" s="555"/>
      <c r="BF25" s="555"/>
      <c r="BG25" s="555"/>
      <c r="BH25" s="555"/>
      <c r="BI25" s="555"/>
      <c r="BJ25" s="555"/>
      <c r="BK25" s="555"/>
      <c r="BL25" s="555"/>
      <c r="BM25" s="555"/>
      <c r="BN25" s="555"/>
      <c r="BO25" s="555"/>
      <c r="BP25" s="555"/>
      <c r="BQ25" s="555"/>
    </row>
    <row r="26" spans="1:92" x14ac:dyDescent="0.25">
      <c r="B26" s="554" t="s">
        <v>1706</v>
      </c>
      <c r="D26" s="555">
        <v>1992</v>
      </c>
      <c r="E26" s="555">
        <v>1992</v>
      </c>
      <c r="F26" s="555">
        <v>1992</v>
      </c>
      <c r="G26" s="555">
        <v>1993</v>
      </c>
      <c r="H26" s="555">
        <v>1993</v>
      </c>
      <c r="I26" s="555">
        <v>1993</v>
      </c>
      <c r="J26" s="555">
        <v>1994</v>
      </c>
      <c r="K26" s="555">
        <v>1994</v>
      </c>
      <c r="L26" s="555">
        <v>1994</v>
      </c>
      <c r="M26" s="555">
        <v>1995</v>
      </c>
      <c r="N26" s="555">
        <v>1995</v>
      </c>
      <c r="O26" s="555">
        <v>1995</v>
      </c>
      <c r="P26" s="555">
        <v>1996</v>
      </c>
      <c r="Q26" s="555">
        <v>1996</v>
      </c>
      <c r="R26" s="555">
        <v>1996</v>
      </c>
      <c r="S26" s="555">
        <v>1997</v>
      </c>
      <c r="T26" s="555">
        <v>1997</v>
      </c>
      <c r="U26" s="555">
        <v>1997</v>
      </c>
      <c r="V26" s="555">
        <v>1998</v>
      </c>
      <c r="W26" s="555">
        <v>1998</v>
      </c>
      <c r="X26" s="555">
        <v>1998</v>
      </c>
      <c r="Y26" s="555">
        <v>1999</v>
      </c>
      <c r="Z26" s="555">
        <v>1999</v>
      </c>
      <c r="AA26" s="555">
        <v>1999</v>
      </c>
      <c r="AB26" s="555">
        <v>2000</v>
      </c>
      <c r="AC26" s="555">
        <v>2000</v>
      </c>
      <c r="AD26" s="555">
        <v>2000</v>
      </c>
      <c r="AE26" s="555">
        <v>2001</v>
      </c>
      <c r="AF26" s="555">
        <v>2001</v>
      </c>
      <c r="AG26" s="555">
        <v>2001</v>
      </c>
      <c r="AH26" s="555">
        <v>2002</v>
      </c>
      <c r="AI26" s="555">
        <v>2002</v>
      </c>
      <c r="AJ26" s="555">
        <v>2002</v>
      </c>
      <c r="AK26" s="555">
        <v>2003</v>
      </c>
      <c r="AL26" s="555">
        <v>2003</v>
      </c>
      <c r="AM26" s="555">
        <v>2003</v>
      </c>
      <c r="AN26" s="555">
        <v>2004</v>
      </c>
      <c r="AO26" s="555">
        <v>2004</v>
      </c>
      <c r="AP26" s="555">
        <v>2004</v>
      </c>
      <c r="AQ26" s="555">
        <v>2005</v>
      </c>
      <c r="AR26" s="555">
        <v>2005</v>
      </c>
      <c r="AS26" s="555">
        <v>2005</v>
      </c>
      <c r="AT26" s="555">
        <v>2006</v>
      </c>
      <c r="AU26" s="555">
        <v>2006</v>
      </c>
      <c r="AV26" s="555">
        <v>2006</v>
      </c>
      <c r="AW26" s="555">
        <v>2007</v>
      </c>
      <c r="AX26" s="555">
        <v>2007</v>
      </c>
      <c r="AY26" s="555">
        <v>2007</v>
      </c>
      <c r="AZ26" s="555">
        <v>2008</v>
      </c>
      <c r="BA26" s="555">
        <v>2008</v>
      </c>
      <c r="BB26" s="555">
        <v>2008</v>
      </c>
      <c r="BC26" s="555">
        <v>2009</v>
      </c>
      <c r="BD26" s="555">
        <v>2009</v>
      </c>
      <c r="BE26" s="555">
        <v>2009</v>
      </c>
      <c r="BF26" s="555">
        <v>2010</v>
      </c>
      <c r="BG26" s="555">
        <v>2010</v>
      </c>
      <c r="BH26" s="555">
        <v>2010</v>
      </c>
      <c r="BI26" s="555">
        <v>2011</v>
      </c>
      <c r="BJ26" s="555">
        <v>2011</v>
      </c>
      <c r="BK26" s="555">
        <v>2011</v>
      </c>
      <c r="BL26" s="555">
        <v>2012</v>
      </c>
      <c r="BM26" s="555">
        <v>2012</v>
      </c>
      <c r="BN26" s="555">
        <v>2012</v>
      </c>
      <c r="BO26" s="555">
        <v>2013</v>
      </c>
      <c r="BP26" s="555">
        <v>2013</v>
      </c>
      <c r="BQ26" s="555">
        <v>2013</v>
      </c>
    </row>
    <row r="27" spans="1:92" x14ac:dyDescent="0.25">
      <c r="B27" s="554"/>
      <c r="D27" s="553" t="s">
        <v>188</v>
      </c>
      <c r="E27" s="553" t="s">
        <v>189</v>
      </c>
      <c r="F27" s="553" t="s">
        <v>190</v>
      </c>
      <c r="G27" s="553" t="s">
        <v>188</v>
      </c>
      <c r="H27" s="553" t="s">
        <v>189</v>
      </c>
      <c r="I27" s="553" t="s">
        <v>190</v>
      </c>
      <c r="J27" s="553" t="s">
        <v>188</v>
      </c>
      <c r="K27" s="553" t="s">
        <v>189</v>
      </c>
      <c r="L27" s="553" t="s">
        <v>190</v>
      </c>
      <c r="M27" s="553" t="s">
        <v>188</v>
      </c>
      <c r="N27" s="553" t="s">
        <v>189</v>
      </c>
      <c r="O27" s="553" t="s">
        <v>190</v>
      </c>
      <c r="P27" s="553" t="s">
        <v>188</v>
      </c>
      <c r="Q27" s="553" t="s">
        <v>189</v>
      </c>
      <c r="R27" s="553" t="s">
        <v>190</v>
      </c>
      <c r="S27" s="553" t="s">
        <v>188</v>
      </c>
      <c r="T27" s="553" t="s">
        <v>189</v>
      </c>
      <c r="U27" s="553" t="s">
        <v>190</v>
      </c>
      <c r="V27" s="553" t="s">
        <v>188</v>
      </c>
      <c r="W27" s="553" t="s">
        <v>189</v>
      </c>
      <c r="X27" s="553" t="s">
        <v>190</v>
      </c>
      <c r="Y27" s="553" t="s">
        <v>188</v>
      </c>
      <c r="Z27" s="553" t="s">
        <v>189</v>
      </c>
      <c r="AA27" s="553" t="s">
        <v>190</v>
      </c>
      <c r="AB27" s="553" t="s">
        <v>188</v>
      </c>
      <c r="AC27" s="553" t="s">
        <v>189</v>
      </c>
      <c r="AD27" s="553" t="s">
        <v>190</v>
      </c>
      <c r="AE27" s="553" t="s">
        <v>188</v>
      </c>
      <c r="AF27" s="553" t="s">
        <v>189</v>
      </c>
      <c r="AG27" s="553" t="s">
        <v>190</v>
      </c>
      <c r="AH27" s="553" t="s">
        <v>188</v>
      </c>
      <c r="AI27" s="553" t="s">
        <v>189</v>
      </c>
      <c r="AJ27" s="553" t="s">
        <v>190</v>
      </c>
      <c r="AK27" s="553" t="s">
        <v>188</v>
      </c>
      <c r="AL27" s="553" t="s">
        <v>189</v>
      </c>
      <c r="AM27" s="553" t="s">
        <v>190</v>
      </c>
      <c r="AN27" s="553" t="s">
        <v>188</v>
      </c>
      <c r="AO27" s="553" t="s">
        <v>189</v>
      </c>
      <c r="AP27" s="553" t="s">
        <v>190</v>
      </c>
      <c r="AQ27" s="553" t="s">
        <v>188</v>
      </c>
      <c r="AR27" s="553" t="s">
        <v>189</v>
      </c>
      <c r="AS27" s="553" t="s">
        <v>190</v>
      </c>
      <c r="AT27" s="553" t="s">
        <v>188</v>
      </c>
      <c r="AU27" s="553" t="s">
        <v>189</v>
      </c>
      <c r="AV27" s="553" t="s">
        <v>190</v>
      </c>
      <c r="AW27" s="553" t="s">
        <v>188</v>
      </c>
      <c r="AX27" s="553" t="s">
        <v>189</v>
      </c>
      <c r="AY27" s="553" t="s">
        <v>190</v>
      </c>
      <c r="AZ27" s="553" t="s">
        <v>188</v>
      </c>
      <c r="BA27" s="553" t="s">
        <v>189</v>
      </c>
      <c r="BB27" s="553" t="s">
        <v>190</v>
      </c>
      <c r="BC27" s="553" t="s">
        <v>188</v>
      </c>
      <c r="BD27" s="553" t="s">
        <v>189</v>
      </c>
      <c r="BE27" s="553" t="s">
        <v>190</v>
      </c>
      <c r="BF27" s="553" t="s">
        <v>188</v>
      </c>
      <c r="BG27" s="553" t="s">
        <v>189</v>
      </c>
      <c r="BH27" s="553" t="s">
        <v>190</v>
      </c>
      <c r="BI27" s="553" t="s">
        <v>188</v>
      </c>
      <c r="BJ27" s="553" t="s">
        <v>189</v>
      </c>
      <c r="BK27" s="553" t="s">
        <v>190</v>
      </c>
      <c r="BL27" s="553" t="s">
        <v>188</v>
      </c>
      <c r="BM27" s="553" t="s">
        <v>189</v>
      </c>
      <c r="BN27" s="553" t="s">
        <v>190</v>
      </c>
      <c r="BO27" s="553" t="s">
        <v>188</v>
      </c>
      <c r="BP27" s="553" t="s">
        <v>189</v>
      </c>
      <c r="BQ27" s="553" t="s">
        <v>190</v>
      </c>
    </row>
    <row r="28" spans="1:92" x14ac:dyDescent="0.25">
      <c r="B28" s="554"/>
      <c r="C28" s="554" t="s">
        <v>671</v>
      </c>
      <c r="D28" s="551">
        <f t="shared" ref="D28:BO30" si="0">D4+D8+D12+D16+D21</f>
        <v>7561.9840486775693</v>
      </c>
      <c r="E28" s="551">
        <f t="shared" si="0"/>
        <v>20720.532439810857</v>
      </c>
      <c r="F28" s="551">
        <f t="shared" si="0"/>
        <v>35470.923682375324</v>
      </c>
      <c r="G28" s="551">
        <f t="shared" si="0"/>
        <v>5284.6235069600079</v>
      </c>
      <c r="H28" s="551">
        <f t="shared" si="0"/>
        <v>11877.020574934939</v>
      </c>
      <c r="I28" s="551">
        <f t="shared" si="0"/>
        <v>31558.111373010612</v>
      </c>
      <c r="J28" s="551">
        <f t="shared" si="0"/>
        <v>2212.0491872225857</v>
      </c>
      <c r="K28" s="551">
        <f t="shared" si="0"/>
        <v>9808.6943635549851</v>
      </c>
      <c r="L28" s="551">
        <f t="shared" si="0"/>
        <v>41082.810484229463</v>
      </c>
      <c r="M28" s="551">
        <f t="shared" si="0"/>
        <v>7130.7919219091946</v>
      </c>
      <c r="N28" s="551">
        <f t="shared" si="0"/>
        <v>7192.3406110293272</v>
      </c>
      <c r="O28" s="551">
        <f t="shared" si="0"/>
        <v>41560.998890041963</v>
      </c>
      <c r="P28" s="551">
        <f t="shared" si="0"/>
        <v>7444.8863037113106</v>
      </c>
      <c r="Q28" s="551">
        <f t="shared" si="0"/>
        <v>28751.062029304107</v>
      </c>
      <c r="R28" s="551">
        <f t="shared" si="0"/>
        <v>32117.067008038906</v>
      </c>
      <c r="S28" s="551">
        <f t="shared" si="0"/>
        <v>1433.5412455622391</v>
      </c>
      <c r="T28" s="551">
        <f t="shared" si="0"/>
        <v>15727.280539826261</v>
      </c>
      <c r="U28" s="551">
        <f t="shared" si="0"/>
        <v>34560.434621735796</v>
      </c>
      <c r="V28" s="551">
        <f t="shared" si="0"/>
        <v>1925.0045140535854</v>
      </c>
      <c r="W28" s="551">
        <f t="shared" si="0"/>
        <v>9131.0918737999345</v>
      </c>
      <c r="X28" s="551">
        <f t="shared" si="0"/>
        <v>39638.758089733616</v>
      </c>
      <c r="Y28" s="551">
        <f t="shared" si="0"/>
        <v>3787.7201613946322</v>
      </c>
      <c r="Z28" s="551">
        <f t="shared" si="0"/>
        <v>9514.5413688575281</v>
      </c>
      <c r="AA28" s="551">
        <f t="shared" si="0"/>
        <v>18137.97342920936</v>
      </c>
      <c r="AB28" s="551">
        <f t="shared" si="0"/>
        <v>8017.5191675867518</v>
      </c>
      <c r="AC28" s="551">
        <f t="shared" si="0"/>
        <v>13612.795213272364</v>
      </c>
      <c r="AD28" s="551">
        <f t="shared" si="0"/>
        <v>11691.55429593504</v>
      </c>
      <c r="AE28" s="551">
        <f t="shared" si="0"/>
        <v>4047.3106354825468</v>
      </c>
      <c r="AF28" s="551">
        <f t="shared" si="0"/>
        <v>23258.546129289483</v>
      </c>
      <c r="AG28" s="551">
        <f t="shared" si="0"/>
        <v>14950.554371840386</v>
      </c>
      <c r="AH28" s="551">
        <f t="shared" si="0"/>
        <v>4873.5728706234513</v>
      </c>
      <c r="AI28" s="551">
        <f t="shared" si="0"/>
        <v>14060.097685072069</v>
      </c>
      <c r="AJ28" s="551">
        <f t="shared" si="0"/>
        <v>28925.071548916763</v>
      </c>
      <c r="AK28" s="551">
        <f t="shared" si="0"/>
        <v>5085.3620654560182</v>
      </c>
      <c r="AL28" s="551">
        <f t="shared" si="0"/>
        <v>25398.912063888871</v>
      </c>
      <c r="AM28" s="551">
        <f t="shared" si="0"/>
        <v>29475.448443942769</v>
      </c>
      <c r="AN28" s="551">
        <f t="shared" si="0"/>
        <v>3651.394362944965</v>
      </c>
      <c r="AO28" s="551">
        <f t="shared" si="0"/>
        <v>23026.531493314331</v>
      </c>
      <c r="AP28" s="551">
        <f t="shared" si="0"/>
        <v>50103.6470135626</v>
      </c>
      <c r="AQ28" s="551">
        <f t="shared" si="0"/>
        <v>4006.054061367915</v>
      </c>
      <c r="AR28" s="551">
        <f t="shared" si="0"/>
        <v>17363.391324201028</v>
      </c>
      <c r="AS28" s="551">
        <f t="shared" si="0"/>
        <v>38190.639683661429</v>
      </c>
      <c r="AT28" s="551">
        <f t="shared" si="0"/>
        <v>4201.4973966635716</v>
      </c>
      <c r="AU28" s="551">
        <f t="shared" si="0"/>
        <v>16335.900668209291</v>
      </c>
      <c r="AV28" s="551">
        <f t="shared" si="0"/>
        <v>29001.971042043238</v>
      </c>
      <c r="AW28" s="551">
        <f t="shared" si="0"/>
        <v>1979.8398570117351</v>
      </c>
      <c r="AX28" s="551">
        <f t="shared" si="0"/>
        <v>12829.994404294557</v>
      </c>
      <c r="AY28" s="551">
        <f t="shared" si="0"/>
        <v>17568.116920491997</v>
      </c>
      <c r="AZ28" s="551">
        <f t="shared" si="0"/>
        <v>5176.9399460646</v>
      </c>
      <c r="BA28" s="551">
        <f t="shared" si="0"/>
        <v>11253.172204057777</v>
      </c>
      <c r="BB28" s="551">
        <f t="shared" si="0"/>
        <v>22721.191243319121</v>
      </c>
      <c r="BC28" s="551">
        <f t="shared" si="0"/>
        <v>4787.538815833952</v>
      </c>
      <c r="BD28" s="551">
        <f t="shared" si="0"/>
        <v>19442.822871471893</v>
      </c>
      <c r="BE28" s="551">
        <f t="shared" si="0"/>
        <v>13874.315556369806</v>
      </c>
      <c r="BF28" s="551">
        <f t="shared" si="0"/>
        <v>7218.8781275221972</v>
      </c>
      <c r="BG28" s="551">
        <f t="shared" si="0"/>
        <v>16493.531735157652</v>
      </c>
      <c r="BH28" s="551">
        <f t="shared" si="0"/>
        <v>26981.257005848129</v>
      </c>
      <c r="BI28" s="551">
        <f t="shared" si="0"/>
        <v>7095.4738568646098</v>
      </c>
      <c r="BJ28" s="551">
        <f t="shared" si="0"/>
        <v>34842.62532287246</v>
      </c>
      <c r="BK28" s="551">
        <f t="shared" si="0"/>
        <v>21996.976478179968</v>
      </c>
      <c r="BL28" s="551">
        <f t="shared" si="0"/>
        <v>5251.1239500389502</v>
      </c>
      <c r="BM28" s="551">
        <f t="shared" si="0"/>
        <v>18975.211681740737</v>
      </c>
      <c r="BN28" s="551">
        <f t="shared" si="0"/>
        <v>27388.853003913093</v>
      </c>
      <c r="BO28" s="551">
        <f t="shared" si="0"/>
        <v>10319.414580773609</v>
      </c>
      <c r="BP28" s="551">
        <f t="shared" ref="BP28:BQ30" si="1">BP4+BP8+BP12+BP16+BP21</f>
        <v>17214.85211378532</v>
      </c>
      <c r="BQ28" s="551">
        <f t="shared" si="1"/>
        <v>18533.093778253759</v>
      </c>
      <c r="BS28" s="135">
        <f>SUM(D28:F28)</f>
        <v>63753.440170863745</v>
      </c>
      <c r="BT28" s="135">
        <f>SUM(G28:I28)</f>
        <v>48719.755454905564</v>
      </c>
      <c r="BU28" s="135">
        <f>SUM(J28:L28)</f>
        <v>53103.554035007037</v>
      </c>
      <c r="BV28" s="135">
        <f>SUM(M28:O28)</f>
        <v>55884.131422980485</v>
      </c>
      <c r="BW28" s="135">
        <f>SUM(P28:R28)</f>
        <v>68313.015341054328</v>
      </c>
      <c r="BX28" s="135">
        <f>SUM(S28:U28)</f>
        <v>51721.256407124296</v>
      </c>
      <c r="BY28" s="135">
        <f>SUM(V28:X28)</f>
        <v>50694.854477587134</v>
      </c>
      <c r="BZ28" s="135">
        <f>SUM(Y28:AA28)</f>
        <v>31440.234959461523</v>
      </c>
      <c r="CA28" s="135">
        <f>SUM(AB28:AD28)</f>
        <v>33321.868676794154</v>
      </c>
      <c r="CB28" s="135">
        <f>SUM(AE28:AG28)</f>
        <v>42256.411136612413</v>
      </c>
      <c r="CC28" s="135">
        <f>SUM(AH28:AJ28)</f>
        <v>47858.742104612284</v>
      </c>
      <c r="CD28" s="135">
        <f>SUM(AK28:AM28)</f>
        <v>59959.722573287654</v>
      </c>
      <c r="CE28" s="135">
        <f>SUM(AN28:AP28)</f>
        <v>76781.572869821888</v>
      </c>
      <c r="CF28" s="135">
        <f>SUM(AQ28:AS28)</f>
        <v>59560.085069230372</v>
      </c>
      <c r="CG28" s="135">
        <f>SUM(AT28:AV28)</f>
        <v>49539.3691069161</v>
      </c>
      <c r="CH28" s="135">
        <f>SUM(AW28:AY28)</f>
        <v>32377.951181798289</v>
      </c>
      <c r="CI28" s="135">
        <f>SUM(AZ28:BB28)</f>
        <v>39151.3033934415</v>
      </c>
      <c r="CJ28" s="135">
        <f>SUM(BC28:BE28)</f>
        <v>38104.677243675651</v>
      </c>
      <c r="CK28" s="135">
        <f>SUM(BF28:BH28)</f>
        <v>50693.66686852798</v>
      </c>
      <c r="CL28" s="135">
        <f>SUM(BI28:BK28)</f>
        <v>63935.075657917034</v>
      </c>
      <c r="CM28" s="135">
        <f>SUM(BL28:BN28)</f>
        <v>51615.188635692779</v>
      </c>
      <c r="CN28" s="135">
        <f>SUM(BO28:BQ28)</f>
        <v>46067.360472812688</v>
      </c>
    </row>
    <row r="29" spans="1:92" x14ac:dyDescent="0.25">
      <c r="C29" s="554" t="s">
        <v>1701</v>
      </c>
      <c r="D29" s="551">
        <f t="shared" si="0"/>
        <v>7273.5958135683304</v>
      </c>
      <c r="E29" s="551">
        <f t="shared" si="0"/>
        <v>20113.798366376486</v>
      </c>
      <c r="F29" s="551">
        <f t="shared" si="0"/>
        <v>34577.307212225729</v>
      </c>
      <c r="G29" s="551">
        <f t="shared" si="0"/>
        <v>4986.9553565435617</v>
      </c>
      <c r="H29" s="551">
        <f t="shared" si="0"/>
        <v>10871.776708929156</v>
      </c>
      <c r="I29" s="551">
        <f t="shared" si="0"/>
        <v>30791.95786584232</v>
      </c>
      <c r="J29" s="551">
        <f t="shared" si="0"/>
        <v>2066.1963842923569</v>
      </c>
      <c r="K29" s="551">
        <f t="shared" si="0"/>
        <v>8789.0091638395261</v>
      </c>
      <c r="L29" s="551">
        <f t="shared" si="0"/>
        <v>39573.339266536816</v>
      </c>
      <c r="M29" s="551">
        <f t="shared" si="0"/>
        <v>6926.225171104883</v>
      </c>
      <c r="N29" s="551">
        <f t="shared" si="0"/>
        <v>6745.4811153748269</v>
      </c>
      <c r="O29" s="551">
        <f t="shared" si="0"/>
        <v>39618.312063954596</v>
      </c>
      <c r="P29" s="551">
        <f t="shared" si="0"/>
        <v>6780.4823956788368</v>
      </c>
      <c r="Q29" s="551">
        <f t="shared" si="0"/>
        <v>27403.669998508703</v>
      </c>
      <c r="R29" s="551">
        <f t="shared" si="0"/>
        <v>30873.01800646813</v>
      </c>
      <c r="S29" s="551">
        <f t="shared" si="0"/>
        <v>1344.5849905160385</v>
      </c>
      <c r="T29" s="551">
        <f t="shared" si="0"/>
        <v>14316.675347664606</v>
      </c>
      <c r="U29" s="551">
        <f t="shared" si="0"/>
        <v>34013.027526363301</v>
      </c>
      <c r="V29" s="551">
        <f t="shared" si="0"/>
        <v>1812.3345357634089</v>
      </c>
      <c r="W29" s="551">
        <f t="shared" si="0"/>
        <v>8659.8404012587853</v>
      </c>
      <c r="X29" s="551">
        <f t="shared" si="0"/>
        <v>38000.284274928388</v>
      </c>
      <c r="Y29" s="551">
        <f t="shared" si="0"/>
        <v>3717.8110194408009</v>
      </c>
      <c r="Z29" s="551">
        <f t="shared" si="0"/>
        <v>9061.1238602138383</v>
      </c>
      <c r="AA29" s="551">
        <f t="shared" si="0"/>
        <v>17686.474731074886</v>
      </c>
      <c r="AB29" s="551">
        <f t="shared" si="0"/>
        <v>7772.9767802626175</v>
      </c>
      <c r="AC29" s="551">
        <f t="shared" si="0"/>
        <v>13215.189828790248</v>
      </c>
      <c r="AD29" s="551">
        <f t="shared" si="0"/>
        <v>11145.424334590887</v>
      </c>
      <c r="AE29" s="551">
        <f t="shared" si="0"/>
        <v>3696.1335225159328</v>
      </c>
      <c r="AF29" s="551">
        <f t="shared" si="0"/>
        <v>22364.624543381527</v>
      </c>
      <c r="AG29" s="551">
        <f t="shared" si="0"/>
        <v>14536.498916326838</v>
      </c>
      <c r="AH29" s="551">
        <f t="shared" si="0"/>
        <v>4446.9771617613987</v>
      </c>
      <c r="AI29" s="551">
        <f t="shared" si="0"/>
        <v>12578.370893934183</v>
      </c>
      <c r="AJ29" s="551">
        <f t="shared" si="0"/>
        <v>28325.45045756199</v>
      </c>
      <c r="AK29" s="551">
        <f t="shared" si="0"/>
        <v>4893.0624399266089</v>
      </c>
      <c r="AL29" s="551">
        <f t="shared" si="0"/>
        <v>23178.927228442048</v>
      </c>
      <c r="AM29" s="551">
        <f t="shared" si="0"/>
        <v>27322.986915038637</v>
      </c>
      <c r="AN29" s="551">
        <f t="shared" si="0"/>
        <v>3208.8933317371389</v>
      </c>
      <c r="AO29" s="551">
        <f t="shared" si="0"/>
        <v>22246.88672069856</v>
      </c>
      <c r="AP29" s="551">
        <f t="shared" si="0"/>
        <v>48257.377948505018</v>
      </c>
      <c r="AQ29" s="551">
        <f t="shared" si="0"/>
        <v>3950.3964195773106</v>
      </c>
      <c r="AR29" s="551">
        <f t="shared" si="0"/>
        <v>15490.299717799651</v>
      </c>
      <c r="AS29" s="551">
        <f t="shared" si="0"/>
        <v>36954.324250089994</v>
      </c>
      <c r="AT29" s="551">
        <f t="shared" si="0"/>
        <v>3695.0580167627377</v>
      </c>
      <c r="AU29" s="551">
        <f t="shared" si="0"/>
        <v>16202.782571888116</v>
      </c>
      <c r="AV29" s="551">
        <f t="shared" si="0"/>
        <v>27875.819440335254</v>
      </c>
      <c r="AW29" s="551">
        <f t="shared" si="0"/>
        <v>1577.0192787149547</v>
      </c>
      <c r="AX29" s="551">
        <f t="shared" si="0"/>
        <v>12045.092651697945</v>
      </c>
      <c r="AY29" s="551">
        <f t="shared" si="0"/>
        <v>17471.792121544881</v>
      </c>
      <c r="AZ29" s="551">
        <f t="shared" si="0"/>
        <v>4774.5050344715755</v>
      </c>
      <c r="BA29" s="551">
        <f t="shared" si="0"/>
        <v>9777.6639744767344</v>
      </c>
      <c r="BB29" s="551">
        <f t="shared" si="0"/>
        <v>22046.493548425427</v>
      </c>
      <c r="BC29" s="551">
        <f t="shared" si="0"/>
        <v>4339.1055127155432</v>
      </c>
      <c r="BD29" s="551">
        <f t="shared" si="0"/>
        <v>16791.334526259689</v>
      </c>
      <c r="BE29" s="551">
        <f t="shared" si="0"/>
        <v>11529.573344241429</v>
      </c>
      <c r="BF29" s="551">
        <f t="shared" si="0"/>
        <v>6320.3120799226908</v>
      </c>
      <c r="BG29" s="551">
        <f t="shared" si="0"/>
        <v>15093.671068262296</v>
      </c>
      <c r="BH29" s="551">
        <f t="shared" si="0"/>
        <v>25018.605383606216</v>
      </c>
      <c r="BI29" s="551">
        <f t="shared" si="0"/>
        <v>5154.5274347908962</v>
      </c>
      <c r="BJ29" s="551">
        <f t="shared" si="0"/>
        <v>27547.742708147547</v>
      </c>
      <c r="BK29" s="551">
        <f t="shared" si="0"/>
        <v>19978.892359548034</v>
      </c>
      <c r="BL29" s="551">
        <f t="shared" si="0"/>
        <v>4815.9325467117051</v>
      </c>
      <c r="BM29" s="551">
        <f t="shared" si="0"/>
        <v>15717.81122136162</v>
      </c>
      <c r="BN29" s="551">
        <f t="shared" si="0"/>
        <v>23775.54573577785</v>
      </c>
      <c r="BO29" s="551">
        <f t="shared" si="0"/>
        <v>8196.9666938438058</v>
      </c>
      <c r="BP29" s="551">
        <f t="shared" si="1"/>
        <v>13047.123611175894</v>
      </c>
      <c r="BQ29" s="551">
        <f t="shared" si="1"/>
        <v>14780.095162079411</v>
      </c>
      <c r="BS29" s="135">
        <f>SUM(D29:F29)</f>
        <v>61964.701392170544</v>
      </c>
      <c r="BT29" s="135">
        <f>SUM(G29:I29)</f>
        <v>46650.689931315035</v>
      </c>
      <c r="BU29" s="135">
        <f>SUM(J29:L29)</f>
        <v>50428.544814668698</v>
      </c>
      <c r="BV29" s="135">
        <f>SUM(M29:O29)</f>
        <v>53290.018350434308</v>
      </c>
      <c r="BW29" s="135">
        <f>SUM(P29:R29)</f>
        <v>65057.170400655668</v>
      </c>
      <c r="BX29" s="135">
        <f>SUM(S29:U29)</f>
        <v>49674.287864543949</v>
      </c>
      <c r="BY29" s="135">
        <f>SUM(V29:X29)</f>
        <v>48472.459211950583</v>
      </c>
      <c r="BZ29" s="135">
        <f>SUM(Y29:AA29)</f>
        <v>30465.409610729526</v>
      </c>
      <c r="CA29" s="135">
        <f>SUM(AB29:AD29)</f>
        <v>32133.590943643754</v>
      </c>
      <c r="CB29" s="135">
        <f>SUM(AE29:AG29)</f>
        <v>40597.256982224302</v>
      </c>
      <c r="CC29" s="135">
        <f>SUM(AH29:AJ29)</f>
        <v>45350.79851325757</v>
      </c>
      <c r="CD29" s="135">
        <f>SUM(AK29:AM29)</f>
        <v>55394.97658340729</v>
      </c>
      <c r="CE29" s="135">
        <f>SUM(AN29:AP29)</f>
        <v>73713.158000940719</v>
      </c>
      <c r="CF29" s="135">
        <f>SUM(AQ29:AS29)</f>
        <v>56395.020387466953</v>
      </c>
      <c r="CG29" s="135">
        <f>SUM(AT29:AV29)</f>
        <v>47773.660028986109</v>
      </c>
      <c r="CH29" s="135">
        <f>SUM(AW29:AY29)</f>
        <v>31093.904051957783</v>
      </c>
      <c r="CI29" s="135">
        <f>SUM(AZ29:BB29)</f>
        <v>36598.66255737374</v>
      </c>
      <c r="CJ29" s="135">
        <f>SUM(BC29:BE29)</f>
        <v>32660.013383216661</v>
      </c>
      <c r="CK29" s="135">
        <f>SUM(BF29:BH29)</f>
        <v>46432.588531791203</v>
      </c>
      <c r="CL29" s="135">
        <f>SUM(BI29:BK29)</f>
        <v>52681.162502486477</v>
      </c>
      <c r="CM29" s="135">
        <f>SUM(BL29:BN29)</f>
        <v>44309.289503851178</v>
      </c>
      <c r="CN29" s="135">
        <f>SUM(BO29:BQ29)</f>
        <v>36024.185467099116</v>
      </c>
    </row>
    <row r="30" spans="1:92" x14ac:dyDescent="0.25">
      <c r="C30" t="s">
        <v>795</v>
      </c>
      <c r="D30" s="551">
        <f t="shared" si="0"/>
        <v>288.38823510923919</v>
      </c>
      <c r="E30" s="551">
        <f t="shared" si="0"/>
        <v>606.73407343436702</v>
      </c>
      <c r="F30" s="551">
        <f t="shared" si="0"/>
        <v>893.61647014959124</v>
      </c>
      <c r="G30" s="551">
        <f t="shared" si="0"/>
        <v>297.668150416446</v>
      </c>
      <c r="H30" s="551">
        <f t="shared" si="0"/>
        <v>1005.2438660057819</v>
      </c>
      <c r="I30" s="551">
        <f t="shared" si="0"/>
        <v>766.1535071682913</v>
      </c>
      <c r="J30" s="551">
        <f t="shared" si="0"/>
        <v>145.85280293022876</v>
      </c>
      <c r="K30" s="551">
        <f t="shared" si="0"/>
        <v>1019.6851997154589</v>
      </c>
      <c r="L30" s="551">
        <f t="shared" si="0"/>
        <v>1509.4712176926462</v>
      </c>
      <c r="M30" s="551">
        <f t="shared" si="0"/>
        <v>204.56675080431179</v>
      </c>
      <c r="N30" s="551">
        <f t="shared" si="0"/>
        <v>446.85949565450073</v>
      </c>
      <c r="O30" s="551">
        <f t="shared" si="0"/>
        <v>1942.6868260873682</v>
      </c>
      <c r="P30" s="551">
        <f t="shared" si="0"/>
        <v>664.4039080324734</v>
      </c>
      <c r="Q30" s="551">
        <f t="shared" si="0"/>
        <v>1347.3920307954027</v>
      </c>
      <c r="R30" s="551">
        <f t="shared" si="0"/>
        <v>1244.0490015707792</v>
      </c>
      <c r="S30" s="551">
        <f t="shared" si="0"/>
        <v>88.956255046200354</v>
      </c>
      <c r="T30" s="551">
        <f t="shared" si="0"/>
        <v>1410.6051921616536</v>
      </c>
      <c r="U30" s="551">
        <f t="shared" si="0"/>
        <v>547.40709537249143</v>
      </c>
      <c r="V30" s="551">
        <f t="shared" si="0"/>
        <v>112.6699782901767</v>
      </c>
      <c r="W30" s="551">
        <f t="shared" si="0"/>
        <v>471.25147254115109</v>
      </c>
      <c r="X30" s="551">
        <f t="shared" si="0"/>
        <v>1638.4738148052218</v>
      </c>
      <c r="Y30" s="551">
        <f t="shared" si="0"/>
        <v>69.90914195383138</v>
      </c>
      <c r="Z30" s="551">
        <f t="shared" si="0"/>
        <v>453.41750864368885</v>
      </c>
      <c r="AA30" s="551">
        <f t="shared" si="0"/>
        <v>451.49869813447384</v>
      </c>
      <c r="AB30" s="551">
        <f t="shared" si="0"/>
        <v>244.54238732413506</v>
      </c>
      <c r="AC30" s="551">
        <f t="shared" si="0"/>
        <v>397.60538448211724</v>
      </c>
      <c r="AD30" s="551">
        <f t="shared" si="0"/>
        <v>546.1299613441538</v>
      </c>
      <c r="AE30" s="551">
        <f t="shared" si="0"/>
        <v>351.17711296661378</v>
      </c>
      <c r="AF30" s="551">
        <f t="shared" si="0"/>
        <v>893.92158590795634</v>
      </c>
      <c r="AG30" s="551">
        <f t="shared" si="0"/>
        <v>414.055455513548</v>
      </c>
      <c r="AH30" s="551">
        <f t="shared" si="0"/>
        <v>426.59570886205222</v>
      </c>
      <c r="AI30" s="551">
        <f t="shared" si="0"/>
        <v>1481.7267911378856</v>
      </c>
      <c r="AJ30" s="551">
        <f t="shared" si="0"/>
        <v>599.62109135477112</v>
      </c>
      <c r="AK30" s="551">
        <f t="shared" si="0"/>
        <v>192.29962552940952</v>
      </c>
      <c r="AL30" s="551">
        <f t="shared" si="0"/>
        <v>2219.9848354468254</v>
      </c>
      <c r="AM30" s="551">
        <f t="shared" si="0"/>
        <v>2152.4615289041317</v>
      </c>
      <c r="AN30" s="551">
        <f t="shared" si="0"/>
        <v>442.50103120782637</v>
      </c>
      <c r="AO30" s="551">
        <f t="shared" si="0"/>
        <v>779.64477261576917</v>
      </c>
      <c r="AP30" s="551">
        <f t="shared" si="0"/>
        <v>1846.2690650575805</v>
      </c>
      <c r="AQ30" s="551">
        <f t="shared" si="0"/>
        <v>55.65764179060497</v>
      </c>
      <c r="AR30" s="551">
        <f t="shared" si="0"/>
        <v>1873.0916064013763</v>
      </c>
      <c r="AS30" s="551">
        <f t="shared" si="0"/>
        <v>1236.3154335714321</v>
      </c>
      <c r="AT30" s="551">
        <f t="shared" si="0"/>
        <v>506.43937990083339</v>
      </c>
      <c r="AU30" s="551">
        <f t="shared" si="0"/>
        <v>133.11809632117448</v>
      </c>
      <c r="AV30" s="551">
        <f t="shared" si="0"/>
        <v>1126.1516017079871</v>
      </c>
      <c r="AW30" s="551">
        <f t="shared" si="0"/>
        <v>402.82057829678024</v>
      </c>
      <c r="AX30" s="551">
        <f t="shared" si="0"/>
        <v>784.90175259661191</v>
      </c>
      <c r="AY30" s="551">
        <f t="shared" si="0"/>
        <v>96.324798947118168</v>
      </c>
      <c r="AZ30" s="551">
        <f t="shared" si="0"/>
        <v>402.43491159302459</v>
      </c>
      <c r="BA30" s="551">
        <f t="shared" si="0"/>
        <v>1475.5082295810446</v>
      </c>
      <c r="BB30" s="551">
        <f t="shared" si="0"/>
        <v>674.69769489369401</v>
      </c>
      <c r="BC30" s="551">
        <f t="shared" si="0"/>
        <v>448.43330311840856</v>
      </c>
      <c r="BD30" s="551">
        <f t="shared" si="0"/>
        <v>2651.4883452122049</v>
      </c>
      <c r="BE30" s="551">
        <f t="shared" si="0"/>
        <v>2344.7422121283748</v>
      </c>
      <c r="BF30" s="551">
        <f t="shared" si="0"/>
        <v>898.56604759950596</v>
      </c>
      <c r="BG30" s="551">
        <f t="shared" si="0"/>
        <v>1399.8606668953535</v>
      </c>
      <c r="BH30" s="551">
        <f t="shared" si="0"/>
        <v>1962.6516222419141</v>
      </c>
      <c r="BI30" s="551">
        <f t="shared" si="0"/>
        <v>1940.9464220737141</v>
      </c>
      <c r="BJ30" s="551">
        <f t="shared" si="0"/>
        <v>7294.8826147249083</v>
      </c>
      <c r="BK30" s="551">
        <f t="shared" si="0"/>
        <v>2018.0841186319333</v>
      </c>
      <c r="BL30" s="551">
        <f t="shared" si="0"/>
        <v>435.19140332724555</v>
      </c>
      <c r="BM30" s="551">
        <f t="shared" si="0"/>
        <v>3257.4004603791163</v>
      </c>
      <c r="BN30" s="551">
        <f t="shared" si="0"/>
        <v>3613.3072681352414</v>
      </c>
      <c r="BO30" s="551">
        <f t="shared" si="0"/>
        <v>2122.4478869298027</v>
      </c>
      <c r="BP30" s="551">
        <f t="shared" si="1"/>
        <v>4167.7285026094269</v>
      </c>
      <c r="BQ30" s="551">
        <f t="shared" si="1"/>
        <v>3752.9986161743482</v>
      </c>
      <c r="BS30" s="135">
        <f>SUM(D30:F30)</f>
        <v>1788.7387786931974</v>
      </c>
      <c r="BT30" s="135">
        <f>SUM(G30:I30)</f>
        <v>2069.0655235905192</v>
      </c>
      <c r="BU30" s="135">
        <f>SUM(J30:L30)</f>
        <v>2675.0092203383338</v>
      </c>
      <c r="BV30" s="135">
        <f>SUM(M30:O30)</f>
        <v>2594.1130725461808</v>
      </c>
      <c r="BW30" s="135">
        <f>SUM(P30:R30)</f>
        <v>3255.8449403986551</v>
      </c>
      <c r="BX30" s="135">
        <f>SUM(S30:U30)</f>
        <v>2046.9685425803455</v>
      </c>
      <c r="BY30" s="135">
        <f>SUM(V30:X30)</f>
        <v>2222.3952656365495</v>
      </c>
      <c r="BZ30" s="135">
        <f>SUM(Y30:AA30)</f>
        <v>974.82534873199415</v>
      </c>
      <c r="CA30" s="135">
        <f>SUM(AB30:AD30)</f>
        <v>1188.2777331504062</v>
      </c>
      <c r="CB30" s="135">
        <f>SUM(AE30:AG30)</f>
        <v>1659.1541543881181</v>
      </c>
      <c r="CC30" s="135">
        <f>SUM(AH30:AJ30)</f>
        <v>2507.943591354709</v>
      </c>
      <c r="CD30" s="135">
        <f>SUM(AK30:AM30)</f>
        <v>4564.7459898803663</v>
      </c>
      <c r="CE30" s="135">
        <f>SUM(AN30:AP30)</f>
        <v>3068.4148688811761</v>
      </c>
      <c r="CF30" s="135">
        <f>SUM(AQ30:AS30)</f>
        <v>3165.0646817634133</v>
      </c>
      <c r="CG30" s="135">
        <f>SUM(AT30:AV30)</f>
        <v>1765.7090779299949</v>
      </c>
      <c r="CH30" s="135">
        <f>SUM(AW30:AY30)</f>
        <v>1284.0471298405103</v>
      </c>
      <c r="CI30" s="135">
        <f>SUM(AZ30:BB30)</f>
        <v>2552.6408360677633</v>
      </c>
      <c r="CJ30" s="135">
        <f>SUM(BC30:BE30)</f>
        <v>5444.663860458988</v>
      </c>
      <c r="CK30" s="135">
        <f>SUM(BF30:BH30)</f>
        <v>4261.0783367367731</v>
      </c>
      <c r="CL30" s="135">
        <f>SUM(BI30:BK30)</f>
        <v>11253.913155430557</v>
      </c>
      <c r="CM30" s="135">
        <f>SUM(BL30:BN30)</f>
        <v>7305.8991318416029</v>
      </c>
      <c r="CN30" s="135">
        <f>SUM(BO30:BQ30)</f>
        <v>10043.175005713578</v>
      </c>
    </row>
    <row r="32" spans="1:92" x14ac:dyDescent="0.25">
      <c r="D32" s="68">
        <f>D28/SUM(D28:F28)</f>
        <v>0.11861295686022456</v>
      </c>
      <c r="E32" s="68">
        <f>E28/SUM(D28:F28)</f>
        <v>0.32501042115183681</v>
      </c>
      <c r="F32" s="68">
        <f>F28/SUM(D28:F28)</f>
        <v>0.55637662198793869</v>
      </c>
      <c r="G32" s="68">
        <f>G28/SUM(G28:I28)</f>
        <v>0.10846982825789003</v>
      </c>
      <c r="H32" s="68">
        <f>H28/SUM(G28:I28)</f>
        <v>0.2437824341283521</v>
      </c>
      <c r="I32" s="68">
        <f>I28/SUM(G28:I28)</f>
        <v>0.6477477376137577</v>
      </c>
      <c r="J32" s="68">
        <f>J28/SUM(J28:L28)</f>
        <v>4.1655388747885949E-2</v>
      </c>
      <c r="K32" s="68">
        <f>K28/SUM(J28:L28)</f>
        <v>0.18470881171322123</v>
      </c>
      <c r="L32" s="68">
        <f>L28/SUM(J28:L28)</f>
        <v>0.77363579953889272</v>
      </c>
      <c r="M32" s="68">
        <f>M28/SUM(M28:O28)</f>
        <v>0.12759958400242569</v>
      </c>
      <c r="N32" s="68">
        <f>N28/SUM(M28:O28)</f>
        <v>0.12870094654583317</v>
      </c>
      <c r="O32" s="68">
        <f>O28/SUM(N28:P28)</f>
        <v>0.73954290006260348</v>
      </c>
      <c r="P32" s="68">
        <f>P28/SUM(P28:R28)</f>
        <v>0.10898195997559969</v>
      </c>
      <c r="Q32" s="68">
        <f>Q28/SUM(P28:R28)</f>
        <v>0.42087238992106785</v>
      </c>
      <c r="R32" s="68">
        <f>R28/SUM(P28:R28)</f>
        <v>0.47014565010333242</v>
      </c>
      <c r="S32" s="68">
        <f>S28/SUM(S28:U28)</f>
        <v>2.7716674828587057E-2</v>
      </c>
      <c r="T32" s="68">
        <f>T28/SUM(S28:U28)</f>
        <v>0.30407769710829996</v>
      </c>
      <c r="U32" s="68">
        <f>U28/SUM(S28:U28)</f>
        <v>0.66820562806311301</v>
      </c>
      <c r="V32" s="68">
        <f>V28/SUM(V28:X28)</f>
        <v>3.7972384651082394E-2</v>
      </c>
      <c r="W32" s="68">
        <f>W28/SUM(V28:X28)</f>
        <v>0.1801187116107989</v>
      </c>
      <c r="X32" s="68">
        <f>X28/SUM(V28:X28)</f>
        <v>0.78190890373811872</v>
      </c>
      <c r="Y32" s="68">
        <f>Y28/SUM(Y28:AA28)</f>
        <v>0.12047365950917514</v>
      </c>
      <c r="Z32" s="68">
        <f>Z28/SUM(Y28:AA28)</f>
        <v>0.30262310002216614</v>
      </c>
      <c r="AA32" s="68">
        <f>AA28/SUM(Y28:AA28)</f>
        <v>0.57690324046865871</v>
      </c>
      <c r="AB32" s="68">
        <f>AB28/SUM(AB28:AD28)</f>
        <v>0.24060832978344554</v>
      </c>
      <c r="AC32" s="68">
        <f>AC28/SUM(AB28:AD28)</f>
        <v>0.40852436414385479</v>
      </c>
      <c r="AD32" s="68">
        <f>AD28/SUM(AB28:AD28)</f>
        <v>0.35086730607269973</v>
      </c>
      <c r="AE32" s="68">
        <f>AE28/SUM(AE28:AG28)</f>
        <v>9.5779800664988729E-2</v>
      </c>
      <c r="AF32" s="68">
        <f>AF28/SUM(AE28:AG28)</f>
        <v>0.55041461174012185</v>
      </c>
      <c r="AG32" s="68">
        <f>AG28/SUM(AE28:AG28)</f>
        <v>0.35380558759488945</v>
      </c>
      <c r="AH32" s="68">
        <f>AH28/SUM(AH28:AJ28)</f>
        <v>0.10183244808170107</v>
      </c>
      <c r="AI32" s="68">
        <f>AI28/SUM(AH28:AJ28)</f>
        <v>0.29378326856854553</v>
      </c>
      <c r="AJ32" s="68">
        <f>AJ28/SUM(AH28:AJ28)</f>
        <v>0.60438428334975336</v>
      </c>
      <c r="AK32" s="68">
        <f>AK28/SUM(AK28:AM28)</f>
        <v>8.481296855969063E-2</v>
      </c>
      <c r="AL32" s="68">
        <f>AL28/SUM(AK28:AM28)</f>
        <v>0.42359955940163418</v>
      </c>
      <c r="AM32" s="68">
        <f>AM28/SUM(AK28:AM28)</f>
        <v>0.49158747203867525</v>
      </c>
      <c r="AN32" s="68">
        <f>AN28/SUM(AN28:AP28)</f>
        <v>4.7555607764582578E-2</v>
      </c>
      <c r="AO32" s="68">
        <f>AO28/SUM(AN28:AP28)</f>
        <v>0.29989658498340876</v>
      </c>
      <c r="AP32" s="68">
        <f>AP28/SUM(AN28:AP28)</f>
        <v>0.65254780725200878</v>
      </c>
      <c r="AQ32" s="68">
        <f>AQ28/SUM(AQ28:AS28)</f>
        <v>6.7260717588153718E-2</v>
      </c>
      <c r="AR32" s="68">
        <f>AR28/SUM(AQ28:AS28)</f>
        <v>0.29152730900263968</v>
      </c>
      <c r="AS32" s="68">
        <f>AS28/SUM(AQ28:AS28)</f>
        <v>0.64121197340920666</v>
      </c>
      <c r="AT32" s="68">
        <f>AT28/SUM(AT28:AV28)</f>
        <v>8.4811281863438351E-2</v>
      </c>
      <c r="AU32" s="68">
        <f>AU28/SUM(AT28:AV28)</f>
        <v>0.32975592872313481</v>
      </c>
      <c r="AV32" s="68">
        <f>AV28/SUM(AT28:AV28)</f>
        <v>0.58543278941342691</v>
      </c>
      <c r="AW32" s="68">
        <f>AW28/SUM(AW28:AY28)</f>
        <v>6.1147780657743699E-2</v>
      </c>
      <c r="AX32" s="68">
        <f>AX28/SUM(AW28:AY28)</f>
        <v>0.39625714215997443</v>
      </c>
      <c r="AY32" s="68">
        <f>AY28/SUM(AW28:AY28)</f>
        <v>0.54259507718228184</v>
      </c>
      <c r="AZ32" s="68">
        <f>AZ28/SUM(AZ28:BB28)</f>
        <v>0.13222905746049374</v>
      </c>
      <c r="BA32" s="68">
        <f>BA28/SUM(AZ28:BB28)</f>
        <v>0.28742777963154281</v>
      </c>
      <c r="BB32" s="68">
        <f>BB28/SUM(AZ28:BB28)</f>
        <v>0.58034316290796339</v>
      </c>
      <c r="BC32" s="68">
        <f>BC28/SUM(BC28:BE28)</f>
        <v>0.12564176269538024</v>
      </c>
      <c r="BD32" s="68">
        <f>BD28/SUM(BC28:BE28)</f>
        <v>0.51024767240874291</v>
      </c>
      <c r="BE32" s="68">
        <f>BE28/SUM(BC28:BE28)</f>
        <v>0.36411056489587684</v>
      </c>
      <c r="BF32" s="68">
        <f>BF28/SUM(BF28:BH28)</f>
        <v>0.14240197195133017</v>
      </c>
      <c r="BG32" s="68">
        <f>BG28/SUM(BF28:BH28)</f>
        <v>0.32535684936607512</v>
      </c>
      <c r="BH32" s="68">
        <f>BH28/SUM(BF28:BH28)</f>
        <v>0.53224117868259468</v>
      </c>
      <c r="BI32" s="68">
        <f>BI28/SUM(BI28:BK28)</f>
        <v>0.11097936123245961</v>
      </c>
      <c r="BJ32" s="68">
        <f>BJ28/SUM(BI28:BK28)</f>
        <v>0.54496886043111958</v>
      </c>
      <c r="BK32" s="68">
        <f>BK28/SUM(BI28:BK28)</f>
        <v>0.34405177833642087</v>
      </c>
      <c r="BL32" s="68">
        <f>BL28/SUM(BL28:BN28)</f>
        <v>0.10173602167962841</v>
      </c>
      <c r="BM32" s="68">
        <f>BM28/SUM(BL28:BN28)</f>
        <v>0.3676284478134999</v>
      </c>
      <c r="BN32" s="68">
        <f>BN28/SUM(BL28:BN28)</f>
        <v>0.53063553050687173</v>
      </c>
      <c r="BO32" s="68">
        <f>BO28/SUM(BO28:BQ28)</f>
        <v>0.22400707300918096</v>
      </c>
      <c r="BP32" s="68">
        <f>BP28/SUM(BO28:BQ28)</f>
        <v>0.3736887014385144</v>
      </c>
      <c r="BQ32" s="68">
        <f>BQ28/SUM(BO28:BQ28)</f>
        <v>0.40230422555230461</v>
      </c>
    </row>
    <row r="33" spans="67:69" x14ac:dyDescent="0.25">
      <c r="BO33" s="126">
        <f>AVERAGE(BO32,BL32,BI32,BF32,BC32,AZ32,AW32,AT32,AQ32,AN32,AK32,AH32,AE32,AB32,Y32,V32,S32,P32,M32,J32,G32,D32)</f>
        <v>0.10510393726477672</v>
      </c>
      <c r="BP33" s="126">
        <f t="shared" ref="BP33:BQ33" si="2">AVERAGE(BP32,BM32,BJ32,BG32,BD32,BA32,AX32,AU32,AR32,AO32,AL32,AI32,AF32,AC32,Z32,W32,T32,Q32,N32,K32,H32,E32)</f>
        <v>0.34058961781883573</v>
      </c>
      <c r="BQ33" s="126">
        <f t="shared" si="2"/>
        <v>0.5541175099441541</v>
      </c>
    </row>
  </sheetData>
  <mergeCells count="1">
    <mergeCell ref="A13:A24"/>
  </mergeCells>
  <pageMargins left="0.7" right="0.7" top="0.75" bottom="0.75" header="0.3" footer="0.3"/>
  <pageSetup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5"/>
  <dimension ref="A1:AB43"/>
  <sheetViews>
    <sheetView workbookViewId="0">
      <pane xSplit="1" topLeftCell="J1" activePane="topRight" state="frozen"/>
      <selection pane="topRight" activeCell="N42" sqref="N36:N42"/>
    </sheetView>
  </sheetViews>
  <sheetFormatPr defaultRowHeight="15" x14ac:dyDescent="0.25"/>
  <cols>
    <col min="1" max="1" width="16.140625" customWidth="1"/>
    <col min="2" max="2" width="10.5703125" bestFit="1" customWidth="1"/>
    <col min="3" max="5" width="10.5703125" customWidth="1"/>
    <col min="6" max="6" width="10.5703125" bestFit="1" customWidth="1"/>
    <col min="7" max="9" width="10.5703125" customWidth="1"/>
    <col min="10" max="10" width="10.5703125" bestFit="1" customWidth="1"/>
    <col min="11" max="12" width="10.5703125" customWidth="1"/>
    <col min="13" max="13" width="10.5703125" bestFit="1" customWidth="1"/>
    <col min="14" max="14" width="10.5703125" customWidth="1"/>
    <col min="15" max="15" width="5.42578125" customWidth="1"/>
    <col min="16" max="16" width="18.140625" customWidth="1"/>
    <col min="17" max="17" width="28.5703125" customWidth="1"/>
    <col min="18" max="18" width="19.42578125" customWidth="1"/>
    <col min="19" max="19" width="17.85546875" customWidth="1"/>
    <col min="20" max="22" width="10.5703125" bestFit="1" customWidth="1"/>
    <col min="23" max="24" width="10.5703125" customWidth="1"/>
    <col min="25" max="25" width="10.5703125" bestFit="1" customWidth="1"/>
  </cols>
  <sheetData>
    <row r="1" spans="1:28" x14ac:dyDescent="0.25">
      <c r="A1" t="s">
        <v>707</v>
      </c>
      <c r="B1" t="s">
        <v>708</v>
      </c>
      <c r="C1" t="s">
        <v>709</v>
      </c>
      <c r="D1" t="s">
        <v>710</v>
      </c>
      <c r="E1" t="s">
        <v>711</v>
      </c>
      <c r="F1" t="s">
        <v>712</v>
      </c>
      <c r="G1" t="s">
        <v>713</v>
      </c>
      <c r="H1" t="s">
        <v>714</v>
      </c>
      <c r="I1" t="s">
        <v>715</v>
      </c>
      <c r="J1" t="s">
        <v>716</v>
      </c>
      <c r="K1" t="s">
        <v>717</v>
      </c>
      <c r="L1" t="s">
        <v>718</v>
      </c>
      <c r="M1" t="s">
        <v>719</v>
      </c>
      <c r="N1" t="s">
        <v>720</v>
      </c>
      <c r="P1" t="s">
        <v>721</v>
      </c>
      <c r="Q1" t="s">
        <v>722</v>
      </c>
      <c r="R1" t="s">
        <v>723</v>
      </c>
      <c r="S1" t="s">
        <v>724</v>
      </c>
      <c r="T1" t="s">
        <v>725</v>
      </c>
      <c r="U1" t="s">
        <v>726</v>
      </c>
      <c r="V1" t="s">
        <v>727</v>
      </c>
      <c r="W1" t="s">
        <v>728</v>
      </c>
      <c r="X1" t="s">
        <v>729</v>
      </c>
      <c r="Y1" t="s">
        <v>730</v>
      </c>
      <c r="Z1" t="s">
        <v>731</v>
      </c>
      <c r="AA1" s="130"/>
      <c r="AB1" t="s">
        <v>732</v>
      </c>
    </row>
    <row r="2" spans="1:28" x14ac:dyDescent="0.25">
      <c r="A2">
        <v>1975</v>
      </c>
      <c r="B2" s="131">
        <v>7208.5737006896397</v>
      </c>
      <c r="C2" s="132">
        <v>227.19269934882672</v>
      </c>
      <c r="D2" s="132">
        <v>7435.7664000384666</v>
      </c>
      <c r="E2" s="132">
        <v>7407.6934499999998</v>
      </c>
      <c r="F2" s="133">
        <v>550.72031772535615</v>
      </c>
      <c r="G2" s="132">
        <v>100.13096685915566</v>
      </c>
      <c r="H2" s="132">
        <v>650.85128458451186</v>
      </c>
      <c r="I2" s="132">
        <v>786</v>
      </c>
      <c r="J2" s="131">
        <v>4508.3124364903415</v>
      </c>
      <c r="K2" s="132">
        <v>3913.86015</v>
      </c>
      <c r="L2" s="132">
        <v>1958.7310199999999</v>
      </c>
      <c r="M2" s="133">
        <v>2858.0615082521435</v>
      </c>
      <c r="N2" s="132">
        <v>29519.276249365463</v>
      </c>
      <c r="O2" s="132"/>
      <c r="P2" s="133">
        <v>211.0071122269932</v>
      </c>
      <c r="Q2" s="134">
        <v>430.62675964692488</v>
      </c>
      <c r="R2" s="134">
        <v>21.072196094956144</v>
      </c>
      <c r="S2" s="134">
        <v>451.69895574188104</v>
      </c>
      <c r="T2" s="131">
        <v>1527.3858493693951</v>
      </c>
      <c r="U2" s="134">
        <v>2545.6430822823254</v>
      </c>
      <c r="V2" s="133">
        <v>6725.5931450217486</v>
      </c>
      <c r="W2" s="132">
        <v>606.75579900000002</v>
      </c>
      <c r="X2" s="132">
        <v>2704.20606</v>
      </c>
      <c r="Y2" s="134">
        <v>4710</v>
      </c>
      <c r="Z2" s="135">
        <f>SUM(S2,U2,V2,W2,X2,Y2)</f>
        <v>17743.897042045955</v>
      </c>
      <c r="AA2" s="136"/>
      <c r="AB2" t="s">
        <v>733</v>
      </c>
    </row>
    <row r="3" spans="1:28" x14ac:dyDescent="0.25">
      <c r="A3">
        <v>1976</v>
      </c>
      <c r="B3" s="131">
        <v>10593.221024323191</v>
      </c>
      <c r="C3" s="132">
        <v>417.74834366939569</v>
      </c>
      <c r="D3" s="132">
        <v>11010.969367992588</v>
      </c>
      <c r="E3" s="132">
        <v>2391.77115</v>
      </c>
      <c r="F3" s="133">
        <v>275.36015886267808</v>
      </c>
      <c r="G3" s="132">
        <v>50.065483429577831</v>
      </c>
      <c r="H3" s="132">
        <v>325.42564229225593</v>
      </c>
      <c r="I3" s="132">
        <v>648</v>
      </c>
      <c r="J3" s="131">
        <v>4434.9822959229396</v>
      </c>
      <c r="K3" s="132">
        <v>871.947855</v>
      </c>
      <c r="L3" s="132">
        <v>791.34685200000001</v>
      </c>
      <c r="M3" s="133">
        <v>5392.4380173735562</v>
      </c>
      <c r="N3" s="132">
        <v>25866.881180581335</v>
      </c>
      <c r="O3" s="132"/>
      <c r="P3" s="133">
        <v>135.17454727834405</v>
      </c>
      <c r="Q3" s="134">
        <v>275.86642301702869</v>
      </c>
      <c r="R3" s="134">
        <v>13.49918747872329</v>
      </c>
      <c r="S3" s="134">
        <v>289.36561049575198</v>
      </c>
      <c r="T3" s="131">
        <v>2092.143742034184</v>
      </c>
      <c r="U3" s="134">
        <v>3486.9062367236402</v>
      </c>
      <c r="V3" s="133">
        <v>3506.2418283431261</v>
      </c>
      <c r="W3" s="132">
        <v>766.18009799999993</v>
      </c>
      <c r="X3" s="132">
        <v>477.98242199999999</v>
      </c>
      <c r="Y3" s="134">
        <v>2364</v>
      </c>
      <c r="Z3" s="135">
        <f>SUM(S3,U3,V3,W3,X3,Y3)</f>
        <v>10890.676195562517</v>
      </c>
      <c r="AA3" s="137"/>
      <c r="AB3" t="s">
        <v>734</v>
      </c>
    </row>
    <row r="4" spans="1:28" x14ac:dyDescent="0.25">
      <c r="A4">
        <v>1977</v>
      </c>
      <c r="B4" s="131">
        <v>11683.412081549392</v>
      </c>
      <c r="C4" s="132">
        <v>479.12610019123076</v>
      </c>
      <c r="D4" s="132">
        <v>12162.538181740623</v>
      </c>
      <c r="E4" s="132">
        <v>5478.3584999999994</v>
      </c>
      <c r="F4" s="133">
        <v>2348.8237573319925</v>
      </c>
      <c r="G4" s="132">
        <v>427.05886496945317</v>
      </c>
      <c r="H4" s="132">
        <v>2775.8826223014457</v>
      </c>
      <c r="I4" s="132">
        <v>441.50574977589963</v>
      </c>
      <c r="J4" s="131">
        <v>9261.6594714062521</v>
      </c>
      <c r="K4" s="132">
        <v>9725.5677599999999</v>
      </c>
      <c r="L4" s="132">
        <v>2644.8329699999999</v>
      </c>
      <c r="M4" s="133">
        <v>5699.7790442704954</v>
      </c>
      <c r="N4" s="132">
        <v>48190.124299494717</v>
      </c>
      <c r="O4" s="132"/>
      <c r="P4" s="133">
        <v>228.97097664738948</v>
      </c>
      <c r="Q4" s="134">
        <v>467.28770744365198</v>
      </c>
      <c r="R4" s="134">
        <v>22.866154932147282</v>
      </c>
      <c r="S4" s="134">
        <v>490.15386237579924</v>
      </c>
      <c r="T4" s="131">
        <v>2331.9123265003136</v>
      </c>
      <c r="U4" s="134">
        <v>3886.5205441671897</v>
      </c>
      <c r="V4" s="133">
        <v>5804.2843085199793</v>
      </c>
      <c r="W4" s="132">
        <v>557.93276099999991</v>
      </c>
      <c r="X4" s="132">
        <v>3551.34735</v>
      </c>
      <c r="Y4" s="134">
        <v>10368</v>
      </c>
      <c r="Z4" s="135">
        <f t="shared" ref="Z4:Z43" si="0">SUM(S4,U4,V4,W4,X4,Y4)</f>
        <v>24658.238826062967</v>
      </c>
      <c r="AA4" s="138"/>
      <c r="AB4" t="s">
        <v>735</v>
      </c>
    </row>
    <row r="5" spans="1:28" x14ac:dyDescent="0.25">
      <c r="A5">
        <v>1978</v>
      </c>
      <c r="B5" s="131">
        <v>12049.921004851038</v>
      </c>
      <c r="C5" s="132">
        <v>499.7605525731135</v>
      </c>
      <c r="D5" s="132">
        <v>12549.681557424152</v>
      </c>
      <c r="E5" s="132">
        <v>5269.4488799999999</v>
      </c>
      <c r="F5" s="139">
        <v>5112.2804691483925</v>
      </c>
      <c r="G5" s="132">
        <v>929.50553984516228</v>
      </c>
      <c r="H5" s="132">
        <v>6041.7860089935548</v>
      </c>
      <c r="I5" s="132">
        <v>496.40202800440392</v>
      </c>
      <c r="J5" s="131">
        <v>6302.5548597486377</v>
      </c>
      <c r="K5" s="132">
        <v>12093.055199999999</v>
      </c>
      <c r="L5" s="132">
        <v>2396.7673199999999</v>
      </c>
      <c r="M5" s="133">
        <v>3576.3319493461931</v>
      </c>
      <c r="N5" s="132">
        <v>48726.027803516932</v>
      </c>
      <c r="O5" s="132"/>
      <c r="P5" s="133">
        <v>437.08616104162877</v>
      </c>
      <c r="Q5" s="134">
        <v>892.0125735543445</v>
      </c>
      <c r="R5" s="134">
        <v>43.649549053837738</v>
      </c>
      <c r="S5" s="134">
        <v>935.66212260818224</v>
      </c>
      <c r="T5" s="131">
        <v>3219.6070926293278</v>
      </c>
      <c r="U5" s="134">
        <v>5366.0118210488799</v>
      </c>
      <c r="V5" s="133">
        <v>6306.695969285608</v>
      </c>
      <c r="W5" s="132">
        <v>738.32935499999996</v>
      </c>
      <c r="X5" s="132">
        <v>2737.9011599999999</v>
      </c>
      <c r="Y5" s="134">
        <v>6817</v>
      </c>
      <c r="Z5" s="135">
        <f t="shared" si="0"/>
        <v>22901.600427942671</v>
      </c>
    </row>
    <row r="6" spans="1:28" x14ac:dyDescent="0.25">
      <c r="A6" t="s">
        <v>736</v>
      </c>
      <c r="B6" s="132"/>
      <c r="C6" s="132"/>
      <c r="D6" s="132"/>
      <c r="E6" s="132"/>
      <c r="F6" s="132"/>
      <c r="G6" s="132">
        <v>0</v>
      </c>
      <c r="H6" s="132"/>
      <c r="I6" s="132"/>
      <c r="J6" s="132"/>
      <c r="K6" s="132"/>
      <c r="L6" s="132"/>
      <c r="M6" s="132"/>
      <c r="N6" s="132">
        <v>38075.577383239608</v>
      </c>
      <c r="O6" s="132"/>
      <c r="P6" s="132"/>
      <c r="Q6" s="132"/>
      <c r="R6" s="134"/>
      <c r="S6" s="132"/>
      <c r="T6" s="132"/>
      <c r="U6" s="132"/>
      <c r="V6" s="132"/>
      <c r="W6" s="132"/>
      <c r="X6" s="132"/>
      <c r="Y6" s="132"/>
      <c r="Z6" s="135">
        <f t="shared" si="0"/>
        <v>0</v>
      </c>
    </row>
    <row r="7" spans="1:28" x14ac:dyDescent="0.25">
      <c r="A7">
        <v>1979</v>
      </c>
      <c r="B7" s="131">
        <v>12140.622918114525</v>
      </c>
      <c r="C7" s="132">
        <v>504.86707028984779</v>
      </c>
      <c r="D7" s="132">
        <v>12645.489988404372</v>
      </c>
      <c r="E7" s="132">
        <v>3092.3968499999996</v>
      </c>
      <c r="F7" s="139">
        <v>7321.2670406255311</v>
      </c>
      <c r="G7" s="132">
        <v>1331.1394619319149</v>
      </c>
      <c r="H7" s="132">
        <v>8652.4065025574455</v>
      </c>
      <c r="I7" s="132">
        <v>856.98756437304269</v>
      </c>
      <c r="J7" s="131">
        <v>17712.108372361872</v>
      </c>
      <c r="K7" s="132">
        <v>9569.2922099999996</v>
      </c>
      <c r="L7" s="132">
        <v>7252.9283699999996</v>
      </c>
      <c r="M7" s="133">
        <v>4175.2550729248705</v>
      </c>
      <c r="N7" s="132">
        <v>63956.864930621596</v>
      </c>
      <c r="O7" s="132"/>
      <c r="P7" s="133">
        <v>391.87035127870166</v>
      </c>
      <c r="Q7" s="134">
        <v>799.73541077286052</v>
      </c>
      <c r="R7" s="134">
        <v>39.134078462061417</v>
      </c>
      <c r="S7" s="134">
        <v>838.86948923492196</v>
      </c>
      <c r="T7" s="131">
        <v>3581.8542468940714</v>
      </c>
      <c r="U7" s="134">
        <v>5969.7570781567856</v>
      </c>
      <c r="V7" s="133">
        <v>3614.7475750998333</v>
      </c>
      <c r="W7" s="132">
        <v>631.86445800000001</v>
      </c>
      <c r="X7" s="132">
        <v>3648.5983799999995</v>
      </c>
      <c r="Y7" s="134">
        <v>6052</v>
      </c>
      <c r="Z7" s="135">
        <f t="shared" si="0"/>
        <v>20755.836980491542</v>
      </c>
    </row>
    <row r="8" spans="1:28" x14ac:dyDescent="0.25">
      <c r="A8">
        <v>1980</v>
      </c>
      <c r="B8" s="131">
        <v>8254.3055743394034</v>
      </c>
      <c r="C8" s="132">
        <v>286.06740383530848</v>
      </c>
      <c r="D8" s="132">
        <v>8540.3729781747115</v>
      </c>
      <c r="E8" s="132">
        <v>7362.8441099999991</v>
      </c>
      <c r="F8" s="139">
        <v>8948.9413564507886</v>
      </c>
      <c r="G8" s="132">
        <v>1627.080246627416</v>
      </c>
      <c r="H8" s="132">
        <v>10576.021603078205</v>
      </c>
      <c r="I8" s="132">
        <v>985.53569902899926</v>
      </c>
      <c r="J8" s="131">
        <v>10304.325724418868</v>
      </c>
      <c r="K8" s="132">
        <v>9595.7835300000006</v>
      </c>
      <c r="L8" s="132">
        <v>8296.3145700000005</v>
      </c>
      <c r="M8" s="133">
        <v>6287.735318154716</v>
      </c>
      <c r="N8" s="132">
        <v>61948.933532855503</v>
      </c>
      <c r="O8" s="132"/>
      <c r="P8" s="133">
        <v>761.13279767593974</v>
      </c>
      <c r="Q8" s="134">
        <v>1553.332240154979</v>
      </c>
      <c r="R8" s="134">
        <v>76.010421628234667</v>
      </c>
      <c r="S8" s="134">
        <v>1629.3426617832138</v>
      </c>
      <c r="T8" s="131">
        <v>5429.3498982878718</v>
      </c>
      <c r="U8" s="134">
        <v>9048.9164971464543</v>
      </c>
      <c r="V8" s="133">
        <v>4325.752255644994</v>
      </c>
      <c r="W8" s="132">
        <v>667.18621799999994</v>
      </c>
      <c r="X8" s="132">
        <v>1507.6814399999998</v>
      </c>
      <c r="Y8" s="134">
        <v>3550</v>
      </c>
      <c r="Z8" s="135">
        <f t="shared" si="0"/>
        <v>20728.879072574662</v>
      </c>
    </row>
    <row r="9" spans="1:28" x14ac:dyDescent="0.25">
      <c r="A9">
        <v>1981</v>
      </c>
      <c r="B9" s="131">
        <v>11216.441942801512</v>
      </c>
      <c r="C9" s="132">
        <v>452.8356813797252</v>
      </c>
      <c r="D9" s="132">
        <v>11669.277624181237</v>
      </c>
      <c r="E9" s="132">
        <v>8638.2617399999999</v>
      </c>
      <c r="F9" s="139">
        <v>6274.9049804521492</v>
      </c>
      <c r="G9" s="132">
        <v>1140.8918146276635</v>
      </c>
      <c r="H9" s="132">
        <v>7415.7967950798129</v>
      </c>
      <c r="I9" s="132">
        <v>1151.0229528389661</v>
      </c>
      <c r="J9" s="131">
        <v>13029.081674258099</v>
      </c>
      <c r="K9" s="132">
        <v>12160.445399999999</v>
      </c>
      <c r="L9" s="132">
        <v>5965.4269799999993</v>
      </c>
      <c r="M9" s="133">
        <v>4548.0457044360192</v>
      </c>
      <c r="N9" s="132">
        <v>64577.358870794124</v>
      </c>
      <c r="O9" s="132"/>
      <c r="P9" s="133">
        <v>972.13990990293291</v>
      </c>
      <c r="Q9" s="134">
        <v>1983.9589998019039</v>
      </c>
      <c r="R9" s="134">
        <v>97.082617723190808</v>
      </c>
      <c r="S9" s="134">
        <v>2081.0416175250948</v>
      </c>
      <c r="T9" s="131">
        <v>2903.6563798441948</v>
      </c>
      <c r="U9" s="134">
        <v>4839.427299740325</v>
      </c>
      <c r="V9" s="133">
        <v>4477.3810001102975</v>
      </c>
      <c r="W9" s="132">
        <v>542.86291800000004</v>
      </c>
      <c r="X9" s="132">
        <v>1922.8283100000001</v>
      </c>
      <c r="Y9" s="134">
        <v>2064</v>
      </c>
      <c r="Z9" s="135">
        <f t="shared" si="0"/>
        <v>15927.541145375719</v>
      </c>
    </row>
    <row r="10" spans="1:28" x14ac:dyDescent="0.25">
      <c r="A10">
        <v>1982</v>
      </c>
      <c r="B10" s="131">
        <v>7086.9991312364273</v>
      </c>
      <c r="C10" s="132">
        <v>220.34805108861084</v>
      </c>
      <c r="D10" s="132">
        <v>7307.3471823250384</v>
      </c>
      <c r="E10" s="132">
        <v>9290.5523999999987</v>
      </c>
      <c r="F10" s="133">
        <v>14931.808171610524</v>
      </c>
      <c r="G10" s="132">
        <v>2714.8742130200953</v>
      </c>
      <c r="H10" s="132">
        <v>17646.682384630622</v>
      </c>
      <c r="I10" s="132">
        <v>966.32735706891378</v>
      </c>
      <c r="J10" s="131">
        <v>9669.1466434967733</v>
      </c>
      <c r="K10" s="132">
        <v>10536.457769999999</v>
      </c>
      <c r="L10" s="132">
        <v>9822.1216499999991</v>
      </c>
      <c r="M10" s="133">
        <v>6163.4717743176652</v>
      </c>
      <c r="N10" s="132">
        <v>71402.107161839012</v>
      </c>
      <c r="O10" s="132"/>
      <c r="P10" s="133">
        <v>1104.0193550448037</v>
      </c>
      <c r="Q10" s="134">
        <v>2253.100724581232</v>
      </c>
      <c r="R10" s="134">
        <v>110.25274028253841</v>
      </c>
      <c r="S10" s="134">
        <v>2363.3534648637706</v>
      </c>
      <c r="T10" s="131">
        <v>3691.9093667541269</v>
      </c>
      <c r="U10" s="134">
        <v>6153.1822779235454</v>
      </c>
      <c r="V10" s="133">
        <v>7294.352731104922</v>
      </c>
      <c r="W10" s="132">
        <v>631.08598499999994</v>
      </c>
      <c r="X10" s="132">
        <v>2295.56583</v>
      </c>
      <c r="Y10" s="134">
        <v>3521</v>
      </c>
      <c r="Z10" s="135">
        <f t="shared" si="0"/>
        <v>22258.54028889224</v>
      </c>
    </row>
    <row r="11" spans="1:28" x14ac:dyDescent="0.25">
      <c r="A11" t="s">
        <v>737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>
        <v>65471.316124027566</v>
      </c>
      <c r="O11" s="132"/>
      <c r="P11" s="132"/>
      <c r="Q11" s="132"/>
      <c r="R11" s="134"/>
      <c r="S11" s="132"/>
      <c r="T11" s="132"/>
      <c r="U11" s="132"/>
      <c r="V11" s="132"/>
      <c r="W11" s="132"/>
      <c r="X11" s="132"/>
      <c r="Z11" s="135">
        <f t="shared" si="0"/>
        <v>0</v>
      </c>
    </row>
    <row r="12" spans="1:28" x14ac:dyDescent="0.25">
      <c r="A12">
        <v>1983</v>
      </c>
      <c r="B12" s="131">
        <v>6523.8642816416086</v>
      </c>
      <c r="C12" s="132">
        <v>188.64355905642256</v>
      </c>
      <c r="D12" s="132">
        <v>6712.507840698031</v>
      </c>
      <c r="E12" s="132">
        <v>6060.3542099999995</v>
      </c>
      <c r="F12" s="139">
        <v>8483.8915519292877</v>
      </c>
      <c r="G12" s="132">
        <v>1542.5257367144161</v>
      </c>
      <c r="H12" s="132">
        <v>10026.417288643705</v>
      </c>
      <c r="I12" s="132"/>
      <c r="J12" s="131">
        <v>6482.8294487842522</v>
      </c>
      <c r="K12" s="132">
        <v>5140.1294099999996</v>
      </c>
      <c r="L12" s="132">
        <v>4767.0433199999998</v>
      </c>
      <c r="M12" s="133">
        <v>1565.7206523468265</v>
      </c>
      <c r="N12" s="132">
        <v>40755.002170472813</v>
      </c>
      <c r="O12" s="132"/>
      <c r="P12" s="131">
        <v>1707.8717013651453</v>
      </c>
      <c r="Q12" s="134">
        <v>3485.4524517656027</v>
      </c>
      <c r="R12" s="134">
        <v>170.55637137708226</v>
      </c>
      <c r="S12" s="134">
        <v>3656.0088231426848</v>
      </c>
      <c r="T12" s="131">
        <v>2911.7096494727207</v>
      </c>
      <c r="U12" s="134">
        <v>4852.8494157878677</v>
      </c>
      <c r="V12" s="133">
        <v>1099.1777883538582</v>
      </c>
      <c r="W12" s="132">
        <v>508.62172499999997</v>
      </c>
      <c r="X12" s="132">
        <v>1813.0287599999999</v>
      </c>
      <c r="Z12" s="135">
        <f t="shared" si="0"/>
        <v>11929.686512284408</v>
      </c>
    </row>
    <row r="13" spans="1:28" x14ac:dyDescent="0.25">
      <c r="A13">
        <v>1984</v>
      </c>
      <c r="B13" s="131">
        <v>16775.300022499549</v>
      </c>
      <c r="C13" s="132">
        <v>765.79939126672468</v>
      </c>
      <c r="D13" s="132">
        <v>17541.099413766275</v>
      </c>
      <c r="E13" s="132">
        <v>14150.7801</v>
      </c>
      <c r="F13" s="133">
        <v>14092.942543991956</v>
      </c>
      <c r="G13" s="132">
        <v>2562.3531898167194</v>
      </c>
      <c r="H13" s="132">
        <v>16655.295733808674</v>
      </c>
      <c r="I13" s="132"/>
      <c r="J13" s="131">
        <v>9597.99024260232</v>
      </c>
      <c r="K13" s="132">
        <v>12012.884099999999</v>
      </c>
      <c r="L13" s="132">
        <v>11570.89734</v>
      </c>
      <c r="M13" s="133">
        <v>4622.6038307382496</v>
      </c>
      <c r="N13" s="132">
        <v>86151.550760915517</v>
      </c>
      <c r="O13" s="132"/>
      <c r="P13" s="131">
        <v>2850.9269196474283</v>
      </c>
      <c r="Q13" s="134">
        <v>5818.2182033620984</v>
      </c>
      <c r="R13" s="134">
        <v>284.70742274588946</v>
      </c>
      <c r="S13" s="134">
        <v>6102.9256261079881</v>
      </c>
      <c r="T13" s="131">
        <v>882.90510070019354</v>
      </c>
      <c r="U13" s="134">
        <v>1471.5085011669894</v>
      </c>
      <c r="V13" s="133">
        <v>5452.1214436897553</v>
      </c>
      <c r="W13" s="132">
        <v>458.74135799999999</v>
      </c>
      <c r="X13" s="132">
        <v>2817.4913099999999</v>
      </c>
      <c r="Z13" s="135">
        <f t="shared" si="0"/>
        <v>16302.788238964731</v>
      </c>
    </row>
    <row r="14" spans="1:28" x14ac:dyDescent="0.25">
      <c r="A14">
        <v>1985</v>
      </c>
      <c r="B14" s="131">
        <v>15881.814542335806</v>
      </c>
      <c r="C14" s="132">
        <v>715.49615873350592</v>
      </c>
      <c r="D14" s="132">
        <v>16597.310701069313</v>
      </c>
      <c r="E14" s="132">
        <v>11711.951999999999</v>
      </c>
      <c r="F14" s="133">
        <v>19629.455686274508</v>
      </c>
      <c r="G14" s="132">
        <v>3568.9919429590018</v>
      </c>
      <c r="H14" s="132">
        <v>23198.447629233509</v>
      </c>
      <c r="I14" s="132"/>
      <c r="J14" s="131">
        <v>16482.237912972763</v>
      </c>
      <c r="K14" s="132">
        <v>17601.623100000001</v>
      </c>
      <c r="L14" s="132">
        <v>12981.9087</v>
      </c>
      <c r="M14" s="131">
        <v>13028.234154761027</v>
      </c>
      <c r="N14" s="132">
        <v>111601.7141980366</v>
      </c>
      <c r="O14" s="132"/>
      <c r="P14" s="131">
        <v>2432.6355976485856</v>
      </c>
      <c r="Q14" s="134">
        <v>4964.5624441807868</v>
      </c>
      <c r="R14" s="134">
        <v>242.93481769504189</v>
      </c>
      <c r="S14" s="134">
        <v>5207.4972618758284</v>
      </c>
      <c r="T14" s="131">
        <v>1915.5555765988129</v>
      </c>
      <c r="U14" s="134">
        <v>3192.5926276646883</v>
      </c>
      <c r="V14" s="133">
        <v>4222.4769076673529</v>
      </c>
      <c r="W14" s="132">
        <v>700.35846299999992</v>
      </c>
      <c r="X14" s="132">
        <v>1595.0563199999999</v>
      </c>
      <c r="Z14" s="135">
        <f t="shared" si="0"/>
        <v>14917.98158020787</v>
      </c>
    </row>
    <row r="15" spans="1:28" x14ac:dyDescent="0.25">
      <c r="A15">
        <v>1986</v>
      </c>
      <c r="B15" s="131">
        <v>12522.04386902545</v>
      </c>
      <c r="C15" s="132">
        <v>526.34106982613287</v>
      </c>
      <c r="D15" s="132">
        <v>13048.384938851583</v>
      </c>
      <c r="E15" s="132">
        <v>17954.840700000001</v>
      </c>
      <c r="F15" s="133">
        <v>27011.473209317915</v>
      </c>
      <c r="G15" s="132">
        <v>4911.1769471487123</v>
      </c>
      <c r="H15" s="132">
        <v>31922.650156466629</v>
      </c>
      <c r="I15" s="132"/>
      <c r="J15" s="131">
        <v>13302.694882361724</v>
      </c>
      <c r="K15" s="132">
        <v>10173.82878</v>
      </c>
      <c r="L15" s="132">
        <v>7359.2422200000001</v>
      </c>
      <c r="M15" s="131">
        <v>12880.479336273867</v>
      </c>
      <c r="N15" s="132">
        <v>106642.1210139538</v>
      </c>
      <c r="O15" s="132"/>
      <c r="P15" s="131">
        <v>1644.2897179634167</v>
      </c>
      <c r="Q15" s="134">
        <v>3355.6933019661565</v>
      </c>
      <c r="R15" s="134">
        <v>164.20676539363012</v>
      </c>
      <c r="S15" s="134">
        <v>3519.9000673597866</v>
      </c>
      <c r="T15" s="131">
        <v>3065.1542957387442</v>
      </c>
      <c r="U15" s="134">
        <v>5108.5904928979071</v>
      </c>
      <c r="V15" s="133">
        <v>5360.7944343804829</v>
      </c>
      <c r="W15" s="132">
        <v>181.035639</v>
      </c>
      <c r="X15" s="132">
        <v>1057.4219519999999</v>
      </c>
      <c r="Z15" s="135">
        <f t="shared" si="0"/>
        <v>15227.742585638178</v>
      </c>
    </row>
    <row r="16" spans="1:28" x14ac:dyDescent="0.25">
      <c r="A16">
        <v>1987</v>
      </c>
      <c r="B16" s="131">
        <v>14276.714535677962</v>
      </c>
      <c r="C16" s="132">
        <v>625.1290283586693</v>
      </c>
      <c r="D16" s="132">
        <v>14901.843564036632</v>
      </c>
      <c r="E16" s="132">
        <v>17041.587299999999</v>
      </c>
      <c r="F16" s="133">
        <v>21307.186941511649</v>
      </c>
      <c r="G16" s="132">
        <v>3874.0339893657547</v>
      </c>
      <c r="H16" s="132">
        <v>25181.220930877404</v>
      </c>
      <c r="I16" s="132"/>
      <c r="J16" s="131">
        <v>11339.336394273047</v>
      </c>
      <c r="K16" s="132">
        <v>8747.0155799999993</v>
      </c>
      <c r="L16" s="132">
        <v>5688.4300199999998</v>
      </c>
      <c r="M16" s="133">
        <v>6739.5001837324589</v>
      </c>
      <c r="N16" s="132">
        <v>89638.933972919534</v>
      </c>
      <c r="O16" s="132"/>
      <c r="P16" s="131">
        <v>3093.7438613980162</v>
      </c>
      <c r="Q16" s="134">
        <v>6313.7629824449314</v>
      </c>
      <c r="R16" s="134">
        <v>308.95630306913472</v>
      </c>
      <c r="S16" s="134">
        <v>6622.7192855140656</v>
      </c>
      <c r="T16" s="131">
        <v>4451.6715703069649</v>
      </c>
      <c r="U16" s="134">
        <v>7419.4526171782754</v>
      </c>
      <c r="V16" s="133">
        <v>7071.1164861291145</v>
      </c>
      <c r="W16" s="132">
        <v>275.89315499999998</v>
      </c>
      <c r="X16" s="132">
        <v>2914.7423399999998</v>
      </c>
      <c r="Z16" s="135">
        <f t="shared" si="0"/>
        <v>24303.923883821459</v>
      </c>
    </row>
    <row r="17" spans="1:26" x14ac:dyDescent="0.25">
      <c r="A17">
        <v>1988</v>
      </c>
      <c r="B17" s="131">
        <v>15136.990590730469</v>
      </c>
      <c r="C17" s="132">
        <v>673.56257025812545</v>
      </c>
      <c r="D17" s="132">
        <v>15810.553160988595</v>
      </c>
      <c r="E17" s="132">
        <v>19393.2729</v>
      </c>
      <c r="F17" s="133">
        <v>23991.55694989107</v>
      </c>
      <c r="G17" s="132">
        <v>4362.1012636165578</v>
      </c>
      <c r="H17" s="132">
        <v>28353.658213507628</v>
      </c>
      <c r="I17" s="132"/>
      <c r="J17" s="133">
        <v>19051.528218727184</v>
      </c>
      <c r="K17" s="132">
        <v>16447.856400000001</v>
      </c>
      <c r="L17" s="132">
        <v>9486.6811199999993</v>
      </c>
      <c r="M17" s="131">
        <v>18365.344721020709</v>
      </c>
      <c r="N17" s="132">
        <v>126908.89473424411</v>
      </c>
      <c r="O17" s="132"/>
      <c r="P17" s="131">
        <v>4310.4648920588488</v>
      </c>
      <c r="Q17" s="134">
        <v>8796.8671266507117</v>
      </c>
      <c r="R17" s="134">
        <v>430.46398060827278</v>
      </c>
      <c r="S17" s="134">
        <v>9227.331107258984</v>
      </c>
      <c r="T17" s="131">
        <v>3567.924566909508</v>
      </c>
      <c r="U17" s="134">
        <v>5946.5409448491801</v>
      </c>
      <c r="V17" s="133">
        <v>7772.4206732029998</v>
      </c>
      <c r="W17" s="132">
        <v>419.37618599999996</v>
      </c>
      <c r="X17" s="132">
        <v>5109.8038200000001</v>
      </c>
      <c r="Z17" s="140">
        <f t="shared" si="0"/>
        <v>28475.472731311165</v>
      </c>
    </row>
    <row r="18" spans="1:26" x14ac:dyDescent="0.25">
      <c r="A18">
        <v>1989</v>
      </c>
      <c r="B18" s="131">
        <v>13328.357337468702</v>
      </c>
      <c r="C18" s="132">
        <v>571.73651809948797</v>
      </c>
      <c r="D18" s="132">
        <v>13900.09385556819</v>
      </c>
      <c r="E18" s="132">
        <v>15041.957399999999</v>
      </c>
      <c r="F18" s="133">
        <v>17448.405054466231</v>
      </c>
      <c r="G18" s="132">
        <v>3172.4372826302238</v>
      </c>
      <c r="H18" s="132">
        <v>20620.842337096456</v>
      </c>
      <c r="I18" s="132"/>
      <c r="J18" s="131">
        <v>10645.527374726469</v>
      </c>
      <c r="K18" s="132">
        <v>5105.1562199999998</v>
      </c>
      <c r="L18" s="132">
        <v>5789.3991299999998</v>
      </c>
      <c r="M18" s="131">
        <v>16721.72204274204</v>
      </c>
      <c r="N18" s="132">
        <v>87824.698360133145</v>
      </c>
      <c r="O18" s="132"/>
      <c r="P18" s="131">
        <v>7383.5799674561586</v>
      </c>
      <c r="Q18" s="134">
        <v>15068.530545828895</v>
      </c>
      <c r="R18" s="134">
        <v>737.36019281497181</v>
      </c>
      <c r="S18" s="134">
        <v>15805.890738643866</v>
      </c>
      <c r="T18" s="133">
        <v>1842.614180165084</v>
      </c>
      <c r="U18" s="134">
        <v>3071.0236336084736</v>
      </c>
      <c r="V18" s="133">
        <v>7794.9152634943894</v>
      </c>
      <c r="W18" s="132">
        <v>345.83953499999996</v>
      </c>
      <c r="X18" s="132">
        <v>1926.5463899999997</v>
      </c>
      <c r="Z18" s="140">
        <f t="shared" si="0"/>
        <v>28944.215560746728</v>
      </c>
    </row>
    <row r="19" spans="1:26" x14ac:dyDescent="0.25">
      <c r="A19">
        <v>1990</v>
      </c>
      <c r="B19" s="131">
        <v>7921.0268927882726</v>
      </c>
      <c r="C19" s="132">
        <v>267.30381406397976</v>
      </c>
      <c r="D19" s="132">
        <v>8188.3307068522527</v>
      </c>
      <c r="E19" s="132">
        <v>11885.0751</v>
      </c>
      <c r="F19" s="139">
        <v>7902.5792962774085</v>
      </c>
      <c r="G19" s="132">
        <v>1436.8325993231651</v>
      </c>
      <c r="H19" s="132">
        <v>9339.4118956005732</v>
      </c>
      <c r="I19" s="132"/>
      <c r="J19" s="131">
        <v>9256.3817089463028</v>
      </c>
      <c r="K19" s="132">
        <v>4251.2759100000003</v>
      </c>
      <c r="L19" s="132">
        <v>6206.5212299999994</v>
      </c>
      <c r="M19" s="131">
        <v>17478.856791735405</v>
      </c>
      <c r="N19" s="132">
        <v>66605.853343134542</v>
      </c>
      <c r="O19" s="132"/>
      <c r="P19" s="131">
        <v>4288.8164443424366</v>
      </c>
      <c r="Q19" s="134">
        <v>8752.6866211070137</v>
      </c>
      <c r="R19" s="134">
        <v>428.30206136954638</v>
      </c>
      <c r="S19" s="134">
        <v>9180.9886824765599</v>
      </c>
      <c r="T19" s="133">
        <v>1479.8948533609337</v>
      </c>
      <c r="U19" s="134">
        <v>2466.4914222682228</v>
      </c>
      <c r="V19" s="133">
        <v>9707.8932544183826</v>
      </c>
      <c r="W19" s="132">
        <v>152.74337399999999</v>
      </c>
      <c r="X19" s="132">
        <v>690.63335999999993</v>
      </c>
      <c r="Z19" s="140">
        <f t="shared" si="0"/>
        <v>22198.750093163169</v>
      </c>
    </row>
    <row r="20" spans="1:26" x14ac:dyDescent="0.25">
      <c r="A20">
        <v>1991</v>
      </c>
      <c r="B20" s="131">
        <v>7755.5261860655046</v>
      </c>
      <c r="C20" s="132">
        <v>257.9861242754879</v>
      </c>
      <c r="D20" s="132">
        <v>8013.5123103409924</v>
      </c>
      <c r="E20" s="132">
        <v>10203.10866</v>
      </c>
      <c r="F20" s="133">
        <v>15267.354422657952</v>
      </c>
      <c r="G20" s="132">
        <v>2775.8826223014462</v>
      </c>
      <c r="H20" s="132">
        <v>18043.237044959398</v>
      </c>
      <c r="I20" s="132"/>
      <c r="J20" s="131">
        <v>9951.2213593201232</v>
      </c>
      <c r="K20" s="132">
        <v>5821.4675699999998</v>
      </c>
      <c r="L20" s="132">
        <v>6606.9119700000001</v>
      </c>
      <c r="M20" s="131">
        <v>19305.479935315951</v>
      </c>
      <c r="N20" s="132">
        <v>77944.938849936458</v>
      </c>
      <c r="O20" s="132"/>
      <c r="P20" s="131">
        <v>8119.0461703471574</v>
      </c>
      <c r="Q20" s="134">
        <v>16569.481980300323</v>
      </c>
      <c r="R20" s="134">
        <v>810.80742350291143</v>
      </c>
      <c r="S20" s="134">
        <v>17380.289403803235</v>
      </c>
      <c r="T20" s="133">
        <v>1617.3594352674781</v>
      </c>
      <c r="U20" s="134">
        <v>2695.5990587791302</v>
      </c>
      <c r="V20" s="133">
        <v>9502.9377660332684</v>
      </c>
      <c r="W20" s="132">
        <v>116.317809</v>
      </c>
      <c r="X20" s="132">
        <v>688.08879899999999</v>
      </c>
      <c r="Z20" s="140">
        <f t="shared" si="0"/>
        <v>30383.232836615636</v>
      </c>
    </row>
    <row r="21" spans="1:26" x14ac:dyDescent="0.25">
      <c r="A21">
        <v>1992</v>
      </c>
      <c r="B21" s="131">
        <v>11163.51573545352</v>
      </c>
      <c r="C21" s="132">
        <v>449.85593590603321</v>
      </c>
      <c r="D21" s="132">
        <v>11613.371671359553</v>
      </c>
      <c r="E21" s="132">
        <v>17505.185399999998</v>
      </c>
      <c r="F21" s="139">
        <v>10344.090770015297</v>
      </c>
      <c r="G21" s="132">
        <v>1880.7437763664177</v>
      </c>
      <c r="H21" s="132">
        <v>12224.834546381715</v>
      </c>
      <c r="I21" s="132"/>
      <c r="J21" s="131">
        <v>11454.925219008506</v>
      </c>
      <c r="K21" s="132">
        <v>3360.4471799999997</v>
      </c>
      <c r="L21" s="132">
        <v>6720.0810299999994</v>
      </c>
      <c r="M21" s="131">
        <v>16572.042716989858</v>
      </c>
      <c r="N21" s="132">
        <v>79450.887763739636</v>
      </c>
      <c r="O21" s="132"/>
      <c r="P21" s="133">
        <v>8899.9785550028209</v>
      </c>
      <c r="Q21" s="134">
        <v>18163.221540822084</v>
      </c>
      <c r="R21" s="134">
        <v>888.79512814797181</v>
      </c>
      <c r="S21" s="134">
        <v>19052.016668970056</v>
      </c>
      <c r="T21" s="131">
        <v>2903.2010968173831</v>
      </c>
      <c r="U21" s="134">
        <v>4838.6684946956384</v>
      </c>
      <c r="V21" s="131">
        <v>13880.341627965225</v>
      </c>
      <c r="W21" s="132">
        <v>709.06109399999991</v>
      </c>
      <c r="X21" s="132">
        <v>2823.6493799999998</v>
      </c>
      <c r="Z21" s="140">
        <f t="shared" si="0"/>
        <v>41303.737265630916</v>
      </c>
    </row>
    <row r="22" spans="1:26" x14ac:dyDescent="0.25">
      <c r="A22">
        <v>1993</v>
      </c>
      <c r="B22" s="131">
        <v>7377.5595291931004</v>
      </c>
      <c r="C22" s="132">
        <v>236.70660149357158</v>
      </c>
      <c r="D22" s="132">
        <v>7614.2661306866721</v>
      </c>
      <c r="E22" s="132">
        <v>6890.1831899999997</v>
      </c>
      <c r="F22" s="139">
        <v>4298.4433112357638</v>
      </c>
      <c r="G22" s="132">
        <v>781.53514749741157</v>
      </c>
      <c r="H22" s="132">
        <v>5079.9784587331751</v>
      </c>
      <c r="I22" s="132"/>
      <c r="J22" s="131">
        <v>9603.8707364809525</v>
      </c>
      <c r="K22" s="132">
        <v>5670.1881899999998</v>
      </c>
      <c r="L22" s="132">
        <v>2701.5336899999998</v>
      </c>
      <c r="M22" s="133">
        <v>3714.2278542598851</v>
      </c>
      <c r="N22" s="132">
        <v>41274.248250160679</v>
      </c>
      <c r="O22" s="132"/>
      <c r="P22" s="131">
        <v>3793.7335501613688</v>
      </c>
      <c r="Q22" s="134">
        <v>7742.3133676762627</v>
      </c>
      <c r="R22" s="134">
        <v>378.8606765776488</v>
      </c>
      <c r="S22" s="134">
        <v>8121.1740442539112</v>
      </c>
      <c r="T22" s="131">
        <v>4628.2469424981045</v>
      </c>
      <c r="U22" s="134">
        <v>7713.7449041635082</v>
      </c>
      <c r="V22" s="133">
        <v>9092.993129194896</v>
      </c>
      <c r="W22" s="132">
        <v>218.03053499999999</v>
      </c>
      <c r="X22" s="132">
        <v>1801.40976</v>
      </c>
      <c r="Z22" s="140">
        <f t="shared" si="0"/>
        <v>26947.352372612317</v>
      </c>
    </row>
    <row r="23" spans="1:26" x14ac:dyDescent="0.25">
      <c r="A23">
        <v>1994</v>
      </c>
      <c r="B23" s="131">
        <v>9351.4715372169358</v>
      </c>
      <c r="C23" s="132">
        <v>347.83784754531348</v>
      </c>
      <c r="D23" s="132">
        <v>9699.3093847622495</v>
      </c>
      <c r="E23" s="132">
        <v>5481.26325</v>
      </c>
      <c r="F23" s="133">
        <v>33722.398230266466</v>
      </c>
      <c r="G23" s="132">
        <v>6131.3451327757211</v>
      </c>
      <c r="H23" s="132">
        <v>39853.743363042187</v>
      </c>
      <c r="I23" s="132"/>
      <c r="J23" s="133">
        <v>21757.070687658856</v>
      </c>
      <c r="K23" s="132">
        <v>8140.3875900000003</v>
      </c>
      <c r="L23" s="132">
        <v>4478.6597400000001</v>
      </c>
      <c r="M23" s="131">
        <v>12606.297657687204</v>
      </c>
      <c r="N23" s="132">
        <v>102016.7316731505</v>
      </c>
      <c r="O23" s="132"/>
      <c r="P23" s="131">
        <v>8666.6110477629554</v>
      </c>
      <c r="Q23" s="134">
        <v>17686.961321965216</v>
      </c>
      <c r="R23" s="134">
        <v>865.48991429594105</v>
      </c>
      <c r="S23" s="134">
        <v>18552.451236261157</v>
      </c>
      <c r="T23" s="131">
        <v>5132.1304333601183</v>
      </c>
      <c r="U23" s="134">
        <v>8553.5507222668639</v>
      </c>
      <c r="V23" s="133">
        <v>6219.8520297273217</v>
      </c>
      <c r="W23" s="132">
        <v>904.50429299999996</v>
      </c>
      <c r="X23" s="132">
        <v>2750.2172999999998</v>
      </c>
      <c r="Z23" s="140">
        <f t="shared" si="0"/>
        <v>36980.57558125534</v>
      </c>
    </row>
    <row r="24" spans="1:26" x14ac:dyDescent="0.25">
      <c r="A24">
        <v>1995</v>
      </c>
      <c r="B24" s="131">
        <v>7335.0616696708412</v>
      </c>
      <c r="C24" s="132">
        <v>234.31397200246838</v>
      </c>
      <c r="D24" s="132">
        <v>7569.3756416733095</v>
      </c>
      <c r="E24" s="132">
        <v>6014.4591599999994</v>
      </c>
      <c r="F24" s="133">
        <v>20803.867564940509</v>
      </c>
      <c r="G24" s="132">
        <v>3782.5213754437291</v>
      </c>
      <c r="H24" s="132">
        <v>24586.388940384237</v>
      </c>
      <c r="I24" s="132"/>
      <c r="J24" s="131">
        <v>10645.527374726469</v>
      </c>
      <c r="K24" s="132">
        <v>12050.064899999999</v>
      </c>
      <c r="L24" s="132">
        <v>8643.6064799999986</v>
      </c>
      <c r="M24" s="131">
        <v>12854.46470771064</v>
      </c>
      <c r="N24" s="132">
        <v>82363.887204494647</v>
      </c>
      <c r="O24" s="132"/>
      <c r="P24" s="133">
        <v>12438.115668951867</v>
      </c>
      <c r="Q24" s="134">
        <v>25383.909528473199</v>
      </c>
      <c r="R24" s="134">
        <v>1242.1307019544686</v>
      </c>
      <c r="S24" s="134">
        <v>26626.040230427669</v>
      </c>
      <c r="T24" s="131">
        <v>5447.2028392201109</v>
      </c>
      <c r="U24" s="134">
        <v>9078.6713987001858</v>
      </c>
      <c r="V24" s="131">
        <v>9832.2406961919369</v>
      </c>
      <c r="W24" s="132">
        <v>741.67562699999996</v>
      </c>
      <c r="X24" s="132">
        <v>2588.9455799999996</v>
      </c>
      <c r="Z24" s="140">
        <f t="shared" si="0"/>
        <v>48867.57353231978</v>
      </c>
    </row>
    <row r="25" spans="1:26" x14ac:dyDescent="0.25">
      <c r="A25">
        <v>1996</v>
      </c>
      <c r="B25" s="131">
        <v>11341.385505758353</v>
      </c>
      <c r="C25" s="132">
        <v>459.87000397419536</v>
      </c>
      <c r="D25" s="132">
        <v>11801.255509732549</v>
      </c>
      <c r="E25" s="132">
        <v>10886.53824</v>
      </c>
      <c r="F25" s="139">
        <v>6158.6425293217744</v>
      </c>
      <c r="G25" s="132">
        <v>1119.7531871494136</v>
      </c>
      <c r="H25" s="132">
        <v>7278.3957164711883</v>
      </c>
      <c r="I25" s="132"/>
      <c r="J25" s="133">
        <v>20066.106644576561</v>
      </c>
      <c r="K25" s="132">
        <v>11032.93764</v>
      </c>
      <c r="L25" s="132">
        <v>9936.4526099999985</v>
      </c>
      <c r="M25" s="131">
        <v>19480.720156804895</v>
      </c>
      <c r="N25" s="132">
        <v>90482.406517585187</v>
      </c>
      <c r="O25" s="132"/>
      <c r="P25" s="133">
        <v>10942.225962628361</v>
      </c>
      <c r="Q25" s="134">
        <v>22331.073393119106</v>
      </c>
      <c r="R25" s="134">
        <v>1092.7438832098687</v>
      </c>
      <c r="S25" s="134">
        <v>23423.817276328977</v>
      </c>
      <c r="T25" s="131">
        <v>7892.5594976388029</v>
      </c>
      <c r="U25" s="134">
        <v>13154.265829398006</v>
      </c>
      <c r="V25" s="133">
        <v>8491.8079820335679</v>
      </c>
      <c r="W25" s="132">
        <v>115.818192</v>
      </c>
      <c r="X25" s="132">
        <v>3807.6624899999997</v>
      </c>
      <c r="Z25" s="140">
        <f t="shared" si="0"/>
        <v>48993.371769760553</v>
      </c>
    </row>
    <row r="26" spans="1:26" x14ac:dyDescent="0.25">
      <c r="A26">
        <v>1997</v>
      </c>
      <c r="B26" s="131">
        <v>13427.724885199466</v>
      </c>
      <c r="C26" s="132">
        <v>577.33091103673007</v>
      </c>
      <c r="D26" s="132">
        <v>14005.055796236196</v>
      </c>
      <c r="E26" s="132">
        <v>5961.592709999999</v>
      </c>
      <c r="F26" s="139">
        <v>4298.4433112357638</v>
      </c>
      <c r="G26" s="132">
        <v>781.53514749741157</v>
      </c>
      <c r="H26" s="132">
        <v>5079.9784587331751</v>
      </c>
      <c r="I26" s="132"/>
      <c r="J26" s="131">
        <v>10182.714075479786</v>
      </c>
      <c r="K26" s="132">
        <v>4942.2578400000002</v>
      </c>
      <c r="L26" s="132">
        <v>5105.8533599999992</v>
      </c>
      <c r="M26" s="131">
        <v>12770.460216690195</v>
      </c>
      <c r="N26" s="132">
        <v>58047.912457139355</v>
      </c>
      <c r="O26" s="132"/>
      <c r="P26" s="131">
        <v>8879.1329526404443</v>
      </c>
      <c r="Q26" s="134">
        <v>18120.67949518458</v>
      </c>
      <c r="R26" s="134">
        <v>886.71338494954853</v>
      </c>
      <c r="S26" s="134">
        <v>19007.392880134128</v>
      </c>
      <c r="T26" s="131">
        <v>3511.2237172905939</v>
      </c>
      <c r="U26" s="134">
        <v>5852.0395288176569</v>
      </c>
      <c r="V26" s="133">
        <v>8218.7935022038473</v>
      </c>
      <c r="W26" s="132">
        <v>215.62540200000001</v>
      </c>
      <c r="X26" s="132">
        <v>1681.9664399999997</v>
      </c>
      <c r="Z26" s="140">
        <f t="shared" si="0"/>
        <v>34975.817753155628</v>
      </c>
    </row>
    <row r="27" spans="1:26" x14ac:dyDescent="0.25">
      <c r="A27">
        <v>1998</v>
      </c>
      <c r="B27" s="131">
        <v>11127.801021572484</v>
      </c>
      <c r="C27" s="132">
        <v>646</v>
      </c>
      <c r="D27" s="132">
        <v>11773.801021572484</v>
      </c>
      <c r="E27" s="132">
        <v>2897.8947899999998</v>
      </c>
      <c r="F27" s="139">
        <v>6391.1674315825248</v>
      </c>
      <c r="G27" s="132">
        <v>1162.0304421059136</v>
      </c>
      <c r="H27" s="132">
        <v>7553.1978736884384</v>
      </c>
      <c r="I27" s="132"/>
      <c r="J27" s="131">
        <v>13994.864449239811</v>
      </c>
      <c r="K27" s="132">
        <v>3185.2326600000001</v>
      </c>
      <c r="L27" s="132">
        <v>6873.4518299999991</v>
      </c>
      <c r="M27" s="133">
        <v>6873.4651201736306</v>
      </c>
      <c r="N27" s="132">
        <v>53151.907744674361</v>
      </c>
      <c r="O27" s="132"/>
      <c r="P27" s="141">
        <v>1231</v>
      </c>
      <c r="Q27" s="134">
        <v>2512.2448979591836</v>
      </c>
      <c r="R27" s="134">
        <v>122.93364483840675</v>
      </c>
      <c r="S27" s="134">
        <v>2635.1785427975906</v>
      </c>
      <c r="T27" s="141">
        <v>2821.8193469338939</v>
      </c>
      <c r="U27" s="134">
        <v>4703.0322448898232</v>
      </c>
      <c r="V27" s="133">
        <v>9853.74066334085</v>
      </c>
      <c r="W27" s="132">
        <v>361.21147199999996</v>
      </c>
      <c r="X27" s="132">
        <v>5771.9706299999998</v>
      </c>
      <c r="Z27" s="140">
        <f t="shared" si="0"/>
        <v>23325.133553028263</v>
      </c>
    </row>
    <row r="28" spans="1:26" x14ac:dyDescent="0.25">
      <c r="A28">
        <v>1999</v>
      </c>
      <c r="B28" s="131">
        <v>11056.228571103333</v>
      </c>
      <c r="C28" s="132">
        <v>501</v>
      </c>
      <c r="D28" s="132">
        <v>11557.228571103333</v>
      </c>
      <c r="E28" s="132">
        <v>2857.5768600000001</v>
      </c>
      <c r="F28" s="139">
        <v>8483.8915519292877</v>
      </c>
      <c r="G28" s="132">
        <v>1542.5257367144161</v>
      </c>
      <c r="H28" s="132">
        <v>10026.417288643705</v>
      </c>
      <c r="I28" s="132"/>
      <c r="J28" s="131">
        <v>7168.1998991356604</v>
      </c>
      <c r="K28" s="132">
        <v>1134.0841139999998</v>
      </c>
      <c r="L28" s="132">
        <v>8209.2882599999994</v>
      </c>
      <c r="M28" s="131">
        <v>14652.590185725012</v>
      </c>
      <c r="N28" s="132">
        <v>55605.385178607714</v>
      </c>
      <c r="O28" s="132"/>
      <c r="P28" s="141">
        <v>1673</v>
      </c>
      <c r="Q28" s="134">
        <v>3414.2857142857142</v>
      </c>
      <c r="R28" s="134">
        <v>167.07391374058042</v>
      </c>
      <c r="S28" s="134">
        <v>3581.3596280262946</v>
      </c>
      <c r="T28" s="141">
        <v>2775.1878666150583</v>
      </c>
      <c r="U28" s="134">
        <v>4625.313111025097</v>
      </c>
      <c r="V28" s="133">
        <v>11161.169029357008</v>
      </c>
      <c r="W28" s="132">
        <v>426.83558399999998</v>
      </c>
      <c r="X28" s="132">
        <v>2138.36076</v>
      </c>
      <c r="Z28" s="140">
        <f t="shared" si="0"/>
        <v>21933.038112408398</v>
      </c>
    </row>
    <row r="29" spans="1:26" x14ac:dyDescent="0.25">
      <c r="A29">
        <v>2000</v>
      </c>
      <c r="B29" s="141">
        <v>10678</v>
      </c>
      <c r="C29" s="132">
        <v>144</v>
      </c>
      <c r="D29" s="132">
        <v>10822</v>
      </c>
      <c r="E29" s="132">
        <v>2399.90445</v>
      </c>
      <c r="F29" s="139">
        <v>5228.5429202787691</v>
      </c>
      <c r="G29" s="132">
        <v>950.6441673234126</v>
      </c>
      <c r="H29" s="132">
        <v>6179.1870876021821</v>
      </c>
      <c r="I29" s="132"/>
      <c r="J29" s="131">
        <v>14225.503913489072</v>
      </c>
      <c r="K29" s="132">
        <v>1780.2631799999999</v>
      </c>
      <c r="L29" s="132">
        <v>6175.1499299999996</v>
      </c>
      <c r="M29" s="133">
        <v>6711.4040521164807</v>
      </c>
      <c r="N29" s="132">
        <v>48293.412613207736</v>
      </c>
      <c r="O29" s="132"/>
      <c r="P29" s="141">
        <v>2591</v>
      </c>
      <c r="Q29" s="134">
        <v>5287.7551020408164</v>
      </c>
      <c r="R29" s="134">
        <v>258.74985684509494</v>
      </c>
      <c r="S29" s="134">
        <v>5546.504958885911</v>
      </c>
      <c r="T29" s="141">
        <v>3533.9164418640221</v>
      </c>
      <c r="U29" s="134">
        <v>5889.8607364400368</v>
      </c>
      <c r="V29" s="133">
        <v>7913.4736886571354</v>
      </c>
      <c r="W29" s="132">
        <v>934.99254899999994</v>
      </c>
      <c r="X29" s="132">
        <v>1801.99071</v>
      </c>
      <c r="Z29" s="140">
        <f t="shared" si="0"/>
        <v>22086.822642983083</v>
      </c>
    </row>
    <row r="30" spans="1:26" x14ac:dyDescent="0.25">
      <c r="A30">
        <v>2001</v>
      </c>
      <c r="B30" s="141">
        <v>12431</v>
      </c>
      <c r="C30" s="132">
        <v>656</v>
      </c>
      <c r="D30" s="132">
        <v>13087</v>
      </c>
      <c r="E30" s="132">
        <v>5130.1370699999998</v>
      </c>
      <c r="F30" s="139">
        <v>7670.0543940166572</v>
      </c>
      <c r="G30" s="132">
        <v>1394.5553443666649</v>
      </c>
      <c r="H30" s="132">
        <v>9064.6097383833221</v>
      </c>
      <c r="I30" s="132"/>
      <c r="J30" s="131">
        <v>30550.083711686784</v>
      </c>
      <c r="K30" s="132">
        <v>2990.7305999999999</v>
      </c>
      <c r="L30" s="132">
        <v>10776.73869</v>
      </c>
      <c r="M30" s="141">
        <v>18807.922430974821</v>
      </c>
      <c r="N30" s="132">
        <v>90407.222241044932</v>
      </c>
      <c r="O30" s="132"/>
      <c r="P30" s="141">
        <v>5130</v>
      </c>
      <c r="Q30" s="134">
        <v>10469.387755102041</v>
      </c>
      <c r="R30" s="134">
        <v>512.30674087816953</v>
      </c>
      <c r="S30" s="134">
        <v>10981.694495980211</v>
      </c>
      <c r="T30" s="131">
        <v>5382.1679787328285</v>
      </c>
      <c r="U30" s="134">
        <v>8970.2799645547148</v>
      </c>
      <c r="V30" s="141">
        <v>12512</v>
      </c>
      <c r="W30" s="132">
        <v>812.60962199999994</v>
      </c>
      <c r="X30" s="132">
        <v>2659.47291</v>
      </c>
      <c r="Z30" s="140">
        <f t="shared" si="0"/>
        <v>35936.056992534926</v>
      </c>
    </row>
    <row r="31" spans="1:26" x14ac:dyDescent="0.25">
      <c r="A31">
        <v>2002</v>
      </c>
      <c r="B31" s="141">
        <v>19956</v>
      </c>
      <c r="C31" s="132">
        <v>939</v>
      </c>
      <c r="D31" s="132">
        <v>20895</v>
      </c>
      <c r="E31" s="132">
        <v>9748.3409999999985</v>
      </c>
      <c r="F31" s="133">
        <v>20803.867564940509</v>
      </c>
      <c r="G31" s="132">
        <v>3782.5213754437291</v>
      </c>
      <c r="H31" s="132">
        <v>24586.388940384237</v>
      </c>
      <c r="I31" s="132"/>
      <c r="J31" s="131">
        <v>35284.783032317209</v>
      </c>
      <c r="K31" s="132">
        <v>2637.9777599999998</v>
      </c>
      <c r="L31" s="132">
        <v>9957.8315699999985</v>
      </c>
      <c r="M31" s="141">
        <v>22562.794824680339</v>
      </c>
      <c r="N31" s="132">
        <v>125673.11712738177</v>
      </c>
      <c r="O31" s="132"/>
      <c r="P31" s="141">
        <v>10477</v>
      </c>
      <c r="Q31" s="134">
        <v>21381.632653061224</v>
      </c>
      <c r="R31" s="134">
        <v>1046.2841567603473</v>
      </c>
      <c r="S31" s="134">
        <v>22427.91680982157</v>
      </c>
      <c r="T31" s="131">
        <v>7472.9284418133366</v>
      </c>
      <c r="U31" s="134">
        <v>12454.880736355561</v>
      </c>
      <c r="V31" s="141">
        <v>13675</v>
      </c>
      <c r="W31" s="132">
        <v>1111.764015</v>
      </c>
      <c r="X31" s="132">
        <v>2397.5806499999999</v>
      </c>
      <c r="Z31" s="140">
        <f t="shared" si="0"/>
        <v>52067.142211177124</v>
      </c>
    </row>
    <row r="32" spans="1:26" x14ac:dyDescent="0.25">
      <c r="A32">
        <v>2003</v>
      </c>
      <c r="B32" s="141">
        <v>21283</v>
      </c>
      <c r="C32" s="132">
        <v>1299</v>
      </c>
      <c r="D32" s="132">
        <v>22582</v>
      </c>
      <c r="E32" s="132">
        <v>8618.9741999999987</v>
      </c>
      <c r="F32" s="139">
        <v>4647.2306646268898</v>
      </c>
      <c r="G32" s="132">
        <v>844.95102993216176</v>
      </c>
      <c r="H32" s="132">
        <v>5492.1816945590517</v>
      </c>
      <c r="I32" s="132"/>
      <c r="J32" s="131">
        <v>20517.030389398504</v>
      </c>
      <c r="K32" s="132">
        <v>10928.715209999998</v>
      </c>
      <c r="L32" s="132">
        <v>10939.637069999999</v>
      </c>
      <c r="M32" s="141">
        <v>29169.73164636498</v>
      </c>
      <c r="N32" s="132">
        <v>108248.27021032253</v>
      </c>
      <c r="O32" s="132"/>
      <c r="P32" s="141">
        <v>10937</v>
      </c>
      <c r="Q32" s="134">
        <v>22320.408163265307</v>
      </c>
      <c r="R32" s="134">
        <v>1092.2219931743741</v>
      </c>
      <c r="S32" s="134">
        <v>23412.630156439682</v>
      </c>
      <c r="T32" s="133">
        <v>14840.19878772144</v>
      </c>
      <c r="U32" s="134">
        <v>24733.6646462024</v>
      </c>
      <c r="V32" s="141">
        <v>18876</v>
      </c>
      <c r="W32" s="132">
        <v>1058.223663</v>
      </c>
      <c r="X32" s="132">
        <v>2123.8370100000002</v>
      </c>
      <c r="Z32" s="140">
        <f t="shared" si="0"/>
        <v>70204.355475642078</v>
      </c>
    </row>
    <row r="33" spans="1:26" x14ac:dyDescent="0.25">
      <c r="A33">
        <v>2004</v>
      </c>
      <c r="B33" s="131">
        <v>14067.263073066335</v>
      </c>
      <c r="C33" s="132">
        <v>526</v>
      </c>
      <c r="D33" s="132">
        <v>14593.263073066335</v>
      </c>
      <c r="E33" s="132">
        <v>6516.3999599999988</v>
      </c>
      <c r="F33" s="139">
        <v>10344.090770015297</v>
      </c>
      <c r="G33" s="132">
        <v>1880.7437763664177</v>
      </c>
      <c r="H33" s="132">
        <v>12224.834546381715</v>
      </c>
      <c r="I33" s="132"/>
      <c r="J33" s="131">
        <v>6470.7203763637317</v>
      </c>
      <c r="K33" s="132">
        <v>7879.7734199999995</v>
      </c>
      <c r="L33" s="132">
        <v>9780.1770599999982</v>
      </c>
      <c r="M33" s="141">
        <v>28055.201216235906</v>
      </c>
      <c r="N33" s="132">
        <v>85520.369652047681</v>
      </c>
      <c r="O33" s="132"/>
      <c r="P33" s="141">
        <v>11384</v>
      </c>
      <c r="Q33" s="134">
        <v>23232.65306122449</v>
      </c>
      <c r="R33" s="134">
        <v>1136.8615863853959</v>
      </c>
      <c r="S33" s="134">
        <v>24369.514647609885</v>
      </c>
      <c r="T33" s="131">
        <v>6007.7643281160463</v>
      </c>
      <c r="U33" s="134">
        <v>10012.940546860078</v>
      </c>
      <c r="V33" s="141">
        <v>11514</v>
      </c>
      <c r="W33" s="132">
        <v>735.99393600000008</v>
      </c>
      <c r="X33" s="132">
        <v>9517.3552799999998</v>
      </c>
      <c r="Z33" s="140">
        <f t="shared" si="0"/>
        <v>56149.804410469966</v>
      </c>
    </row>
    <row r="34" spans="1:26" x14ac:dyDescent="0.25">
      <c r="A34">
        <v>2005</v>
      </c>
      <c r="B34" s="131">
        <v>11797.414543599152</v>
      </c>
      <c r="C34" s="132">
        <v>473</v>
      </c>
      <c r="D34" s="132">
        <v>12270.414543599152</v>
      </c>
      <c r="E34" s="132">
        <v>10112.71284</v>
      </c>
      <c r="F34" s="139">
        <v>10111.565867754545</v>
      </c>
      <c r="G34" s="132">
        <v>1838.4665214099173</v>
      </c>
      <c r="H34" s="132">
        <v>11950.032389164462</v>
      </c>
      <c r="I34" s="132"/>
      <c r="J34" s="141">
        <v>13187.295669621157</v>
      </c>
      <c r="K34" s="132">
        <v>3494.5304399999995</v>
      </c>
      <c r="L34" s="132">
        <v>8072.8811999999998</v>
      </c>
      <c r="M34" s="141">
        <v>13469.340393185961</v>
      </c>
      <c r="N34" s="132">
        <v>72557.207475570729</v>
      </c>
      <c r="O34" s="132"/>
      <c r="P34" s="131">
        <v>1632.3927146032659</v>
      </c>
      <c r="Q34" s="134">
        <v>3331.4137032719714</v>
      </c>
      <c r="R34" s="134">
        <v>163.01867279759591</v>
      </c>
      <c r="S34" s="134">
        <v>3494.4323760695675</v>
      </c>
      <c r="T34" s="131">
        <v>3283.3492520365162</v>
      </c>
      <c r="U34" s="134">
        <v>5472.248753394194</v>
      </c>
      <c r="V34" s="133">
        <v>4973.4390359458994</v>
      </c>
      <c r="W34" s="132">
        <v>393.512292</v>
      </c>
      <c r="X34" s="132">
        <v>2302.5372299999999</v>
      </c>
      <c r="Z34" s="140">
        <f t="shared" si="0"/>
        <v>16636.16968740966</v>
      </c>
    </row>
    <row r="35" spans="1:26" x14ac:dyDescent="0.25">
      <c r="A35">
        <v>2006</v>
      </c>
      <c r="B35" s="131">
        <v>7885.1267679676266</v>
      </c>
      <c r="C35" s="132">
        <v>1403</v>
      </c>
      <c r="D35" s="132">
        <v>9288.1267679676275</v>
      </c>
      <c r="E35" s="132">
        <v>12741.395399999999</v>
      </c>
      <c r="F35" s="133">
        <v>13589.623167420816</v>
      </c>
      <c r="G35" s="132">
        <v>2470.8405758946938</v>
      </c>
      <c r="H35" s="132">
        <v>16060.463743315509</v>
      </c>
      <c r="I35" s="132"/>
      <c r="J35" s="141">
        <v>17105.269755440062</v>
      </c>
      <c r="K35" s="132">
        <v>6742.6218900000003</v>
      </c>
      <c r="L35" s="132">
        <v>10767.44349</v>
      </c>
      <c r="M35" s="141">
        <v>12498.589801888438</v>
      </c>
      <c r="N35" s="132">
        <v>85203.910848611631</v>
      </c>
      <c r="O35" s="132"/>
      <c r="P35" s="131">
        <v>2461.4276948253828</v>
      </c>
      <c r="Q35" s="134">
        <v>5023.3218261742504</v>
      </c>
      <c r="R35" s="134">
        <v>245.8101364996603</v>
      </c>
      <c r="S35" s="134">
        <v>5269.1319626739105</v>
      </c>
      <c r="T35" s="133">
        <v>2185.2871758957526</v>
      </c>
      <c r="U35" s="134">
        <v>3642.1452931595877</v>
      </c>
      <c r="V35" s="133">
        <v>7471.1705706322946</v>
      </c>
      <c r="W35" s="132">
        <v>346.65286500000002</v>
      </c>
      <c r="X35" s="132">
        <v>1329.5621699999999</v>
      </c>
      <c r="Z35" s="140">
        <f t="shared" si="0"/>
        <v>18058.662861465793</v>
      </c>
    </row>
    <row r="36" spans="1:26" x14ac:dyDescent="0.25">
      <c r="A36">
        <v>2007</v>
      </c>
      <c r="B36" s="131">
        <v>7968.1493804364582</v>
      </c>
      <c r="C36" s="132">
        <v>165</v>
      </c>
      <c r="D36" s="132">
        <v>8133.1493804364582</v>
      </c>
      <c r="E36" s="132">
        <v>6498.9714599999988</v>
      </c>
      <c r="F36" s="139">
        <v>3833.3935067142611</v>
      </c>
      <c r="G36" s="132">
        <v>696.98063758441117</v>
      </c>
      <c r="H36" s="132">
        <v>4530.374144298672</v>
      </c>
      <c r="I36" s="132"/>
      <c r="J36" s="141">
        <v>1436.952250818247</v>
      </c>
      <c r="K36" s="132">
        <v>1346.1773399999997</v>
      </c>
      <c r="L36" s="132">
        <v>3578.6519999999996</v>
      </c>
      <c r="M36" s="133">
        <v>3642.8379784748208</v>
      </c>
      <c r="N36" s="132">
        <v>29167.114554028194</v>
      </c>
      <c r="O36" s="132"/>
      <c r="P36" s="131">
        <v>2118.0374854547235</v>
      </c>
      <c r="Q36" s="134">
        <v>4322.5254805198438</v>
      </c>
      <c r="R36" s="134">
        <v>211.51752070781728</v>
      </c>
      <c r="S36" s="134">
        <v>4534.0430012276611</v>
      </c>
      <c r="T36" s="133">
        <v>2012.4396026610605</v>
      </c>
      <c r="U36" s="134">
        <v>3354.0660044351007</v>
      </c>
      <c r="V36" s="131">
        <v>3504.5446561210442</v>
      </c>
      <c r="W36" s="132">
        <v>131.63165100000001</v>
      </c>
      <c r="X36" s="132">
        <v>268.86365999999998</v>
      </c>
      <c r="Z36" s="140">
        <f t="shared" si="0"/>
        <v>11793.148972783805</v>
      </c>
    </row>
    <row r="37" spans="1:26" x14ac:dyDescent="0.25">
      <c r="A37">
        <v>2008</v>
      </c>
      <c r="B37" s="133">
        <v>5841.4635392366272</v>
      </c>
      <c r="C37" s="132">
        <v>182</v>
      </c>
      <c r="D37" s="132">
        <v>6023.4635392366272</v>
      </c>
      <c r="E37" s="132">
        <v>4130.5545000000002</v>
      </c>
      <c r="F37" s="133">
        <v>2181.0506318082789</v>
      </c>
      <c r="G37" s="132">
        <v>396.55466032877797</v>
      </c>
      <c r="H37" s="132">
        <v>2577.6052921370569</v>
      </c>
      <c r="I37" s="132"/>
      <c r="J37" s="141">
        <v>2498.1704061074224</v>
      </c>
      <c r="K37" s="132">
        <v>1192.1093999999998</v>
      </c>
      <c r="L37" s="132">
        <v>2429.0681399999999</v>
      </c>
      <c r="M37" s="133">
        <v>4131.954500136937</v>
      </c>
      <c r="N37" s="132">
        <v>22982.925777618046</v>
      </c>
      <c r="O37" s="132"/>
      <c r="P37" s="131">
        <v>2236.0551204470867</v>
      </c>
      <c r="Q37" s="134">
        <v>4563.3777968307895</v>
      </c>
      <c r="R37" s="134">
        <v>223.30333551270755</v>
      </c>
      <c r="S37" s="134">
        <v>4786.6811323434968</v>
      </c>
      <c r="T37" s="131">
        <v>3374.7106495270086</v>
      </c>
      <c r="U37" s="134">
        <v>5624.5177492116809</v>
      </c>
      <c r="V37" s="133">
        <v>5980.545408842273</v>
      </c>
      <c r="W37" s="132">
        <v>187.61199299999998</v>
      </c>
      <c r="X37" s="132">
        <v>1132.5620249999999</v>
      </c>
      <c r="Z37" s="140">
        <f t="shared" si="0"/>
        <v>17711.918308397449</v>
      </c>
    </row>
    <row r="38" spans="1:26" x14ac:dyDescent="0.25">
      <c r="A38">
        <v>2009</v>
      </c>
      <c r="B38" s="141">
        <v>5786</v>
      </c>
      <c r="C38" s="132">
        <v>255</v>
      </c>
      <c r="D38" s="132">
        <v>6041</v>
      </c>
      <c r="E38" s="132">
        <v>3456.3039299999996</v>
      </c>
      <c r="F38" s="133">
        <v>335.54625104742752</v>
      </c>
      <c r="G38" s="132">
        <v>61.00840928135046</v>
      </c>
      <c r="H38" s="132">
        <v>396.55466032877797</v>
      </c>
      <c r="I38" s="132"/>
      <c r="J38" s="141">
        <v>5073.1315824237781</v>
      </c>
      <c r="K38" s="132">
        <v>1051.1128349999999</v>
      </c>
      <c r="L38" s="132">
        <v>5821.5837599999995</v>
      </c>
      <c r="M38" s="133">
        <v>5796.6571419234842</v>
      </c>
      <c r="N38" s="132">
        <v>27636.343909676041</v>
      </c>
      <c r="O38" s="132"/>
      <c r="P38" s="131">
        <v>3165.2507253440572</v>
      </c>
      <c r="Q38" s="134">
        <v>6459.6953578450148</v>
      </c>
      <c r="R38" s="134">
        <v>316.09732615268535</v>
      </c>
      <c r="S38" s="134">
        <v>6775.7926839976999</v>
      </c>
      <c r="T38" s="141">
        <v>5055.7909257191113</v>
      </c>
      <c r="U38" s="134">
        <v>8426.3182095318534</v>
      </c>
      <c r="V38" s="133">
        <v>15526.297857861811</v>
      </c>
      <c r="W38" s="132">
        <v>260.66064599999999</v>
      </c>
      <c r="X38" s="132">
        <v>2693.5165799999995</v>
      </c>
      <c r="Z38" s="140">
        <f t="shared" si="0"/>
        <v>33682.585977391362</v>
      </c>
    </row>
    <row r="39" spans="1:26" x14ac:dyDescent="0.25">
      <c r="A39">
        <v>2010</v>
      </c>
      <c r="B39" s="141">
        <v>7097</v>
      </c>
      <c r="C39" s="132">
        <v>431</v>
      </c>
      <c r="D39" s="132">
        <v>7528</v>
      </c>
      <c r="E39" s="132">
        <v>3293.5217399999997</v>
      </c>
      <c r="F39" s="141">
        <v>3012</v>
      </c>
      <c r="G39" s="132">
        <v>547.63636363636363</v>
      </c>
      <c r="H39" s="132">
        <v>3559.6363636363635</v>
      </c>
      <c r="I39" s="132"/>
      <c r="J39" s="141">
        <v>9835.4528751786838</v>
      </c>
      <c r="K39" s="132">
        <v>2059.2353699999999</v>
      </c>
      <c r="L39" s="132">
        <v>7276.8635099999992</v>
      </c>
      <c r="M39" s="131">
        <v>12749.057795358829</v>
      </c>
      <c r="N39" s="132">
        <v>46301.767654173877</v>
      </c>
      <c r="O39" s="132"/>
      <c r="P39" s="131">
        <v>6853.2308974873658</v>
      </c>
      <c r="Q39" s="134">
        <v>13986.185505076257</v>
      </c>
      <c r="R39" s="134">
        <v>684.39695625288982</v>
      </c>
      <c r="S39" s="134">
        <v>14670.582461329146</v>
      </c>
      <c r="T39" s="141">
        <v>8403.9918607081163</v>
      </c>
      <c r="U39" s="134">
        <v>14006.653101180194</v>
      </c>
      <c r="V39" s="133">
        <v>32070.534412347304</v>
      </c>
      <c r="W39" s="132">
        <v>85.863248099999993</v>
      </c>
      <c r="X39" s="132">
        <v>3251.1123899999998</v>
      </c>
      <c r="Z39" s="140">
        <f t="shared" si="0"/>
        <v>64084.745612956649</v>
      </c>
    </row>
    <row r="40" spans="1:26" x14ac:dyDescent="0.25">
      <c r="A40">
        <v>2011</v>
      </c>
      <c r="B40" s="141">
        <v>11143</v>
      </c>
      <c r="C40" s="132">
        <v>432</v>
      </c>
      <c r="D40" s="132">
        <v>11575</v>
      </c>
      <c r="E40" s="132">
        <v>8834.2742699999999</v>
      </c>
      <c r="F40" s="141">
        <v>4424</v>
      </c>
      <c r="G40" s="132">
        <v>804.36363636363637</v>
      </c>
      <c r="H40" s="132">
        <v>5228.363636363636</v>
      </c>
      <c r="I40" s="132"/>
      <c r="J40" s="141">
        <v>7516.6520366307841</v>
      </c>
      <c r="K40" s="132">
        <v>7097.9309099999991</v>
      </c>
      <c r="L40" s="132">
        <v>9286.2533700000004</v>
      </c>
      <c r="M40" s="131">
        <v>14009.383360900663</v>
      </c>
      <c r="N40" s="132">
        <v>63547.857583895078</v>
      </c>
      <c r="O40" s="132"/>
      <c r="P40" s="131">
        <v>6147.4435288365212</v>
      </c>
      <c r="Q40" s="134">
        <v>12545.803120074534</v>
      </c>
      <c r="R40" s="134">
        <v>613.91359824382675</v>
      </c>
      <c r="S40" s="134">
        <v>13159.716718318361</v>
      </c>
      <c r="T40" s="141">
        <v>7986.7048265941667</v>
      </c>
      <c r="U40" s="134">
        <v>13311.174710990279</v>
      </c>
      <c r="V40" s="131">
        <v>13415.902582374876</v>
      </c>
      <c r="W40" s="132">
        <v>165.18732299999996</v>
      </c>
      <c r="X40" s="132">
        <v>2489.1383700000001</v>
      </c>
      <c r="Z40" s="140">
        <f t="shared" si="0"/>
        <v>42541.119704683515</v>
      </c>
    </row>
    <row r="41" spans="1:26" x14ac:dyDescent="0.25">
      <c r="A41">
        <v>2012</v>
      </c>
      <c r="B41" s="141">
        <v>12952</v>
      </c>
      <c r="C41" s="132">
        <v>413</v>
      </c>
      <c r="D41" s="132">
        <v>13365</v>
      </c>
      <c r="E41" s="132">
        <v>0</v>
      </c>
      <c r="F41" s="141">
        <v>4821</v>
      </c>
      <c r="G41" s="132">
        <v>876.54545454545462</v>
      </c>
      <c r="H41" s="132">
        <v>5697.545454545455</v>
      </c>
      <c r="I41" s="132"/>
      <c r="J41" s="141">
        <v>10761.1958080903</v>
      </c>
      <c r="K41" s="132">
        <v>0</v>
      </c>
      <c r="L41" s="132">
        <v>0</v>
      </c>
      <c r="M41" s="131">
        <v>16553.569171011644</v>
      </c>
      <c r="N41" s="132">
        <v>46377.310433647399</v>
      </c>
      <c r="O41" s="132"/>
      <c r="P41" s="131">
        <v>6049.111782914415</v>
      </c>
      <c r="Q41" s="134">
        <v>12345.126087580438</v>
      </c>
      <c r="R41" s="134">
        <v>604.0937120297499</v>
      </c>
      <c r="S41" s="134">
        <v>12949.219799610188</v>
      </c>
      <c r="T41" s="141">
        <v>4495.8833877965008</v>
      </c>
      <c r="U41" s="134">
        <v>7493.1389796608346</v>
      </c>
      <c r="V41" s="133">
        <v>8117.1334310527554</v>
      </c>
      <c r="W41" s="132">
        <v>0</v>
      </c>
      <c r="X41" s="132">
        <v>0</v>
      </c>
      <c r="Z41" s="140">
        <f t="shared" si="0"/>
        <v>28559.49221032378</v>
      </c>
    </row>
    <row r="42" spans="1:26" x14ac:dyDescent="0.25">
      <c r="A42">
        <v>2013</v>
      </c>
      <c r="B42" s="141">
        <v>15959</v>
      </c>
      <c r="C42" s="132">
        <v>432</v>
      </c>
      <c r="D42" s="132">
        <v>16391</v>
      </c>
      <c r="E42" s="132">
        <v>0</v>
      </c>
      <c r="F42" s="141">
        <v>10379</v>
      </c>
      <c r="G42" s="132">
        <v>1887.0909090909092</v>
      </c>
      <c r="H42" s="132">
        <v>12266.09090909091</v>
      </c>
      <c r="I42" s="132"/>
      <c r="J42" s="141">
        <v>11454.925219008506</v>
      </c>
      <c r="K42" s="132">
        <v>0</v>
      </c>
      <c r="L42" s="132">
        <v>0</v>
      </c>
      <c r="M42" s="131">
        <v>17528.167569967791</v>
      </c>
      <c r="N42" s="132">
        <v>57640.183698067209</v>
      </c>
      <c r="O42" s="132"/>
      <c r="P42" s="131">
        <v>9470.840690482155</v>
      </c>
      <c r="Q42" s="134">
        <v>19328.246307106438</v>
      </c>
      <c r="R42" s="134">
        <v>945.80419639712761</v>
      </c>
      <c r="S42" s="134">
        <v>20274.050503503564</v>
      </c>
      <c r="T42" s="141">
        <v>5338.7680663130941</v>
      </c>
      <c r="U42" s="134">
        <v>8897.9467771884902</v>
      </c>
      <c r="V42" s="133">
        <v>5357.8973356441984</v>
      </c>
      <c r="W42" s="132">
        <v>0</v>
      </c>
      <c r="X42" s="132">
        <v>0</v>
      </c>
      <c r="Z42" s="140">
        <f t="shared" si="0"/>
        <v>34529.894616336256</v>
      </c>
    </row>
    <row r="43" spans="1:26" x14ac:dyDescent="0.25">
      <c r="A43">
        <v>2014</v>
      </c>
      <c r="B43" s="131">
        <v>12966.222695599768</v>
      </c>
      <c r="C43" s="132">
        <v>1076</v>
      </c>
      <c r="D43" s="132">
        <v>14042.222695599768</v>
      </c>
      <c r="E43" s="132">
        <v>0</v>
      </c>
      <c r="F43" s="141">
        <v>8506</v>
      </c>
      <c r="G43" s="132">
        <v>1546.5454545454545</v>
      </c>
      <c r="H43" s="132">
        <v>10052.545454545454</v>
      </c>
      <c r="I43" s="132"/>
      <c r="J43" s="133">
        <v>19761.927480504863</v>
      </c>
      <c r="K43" s="132">
        <v>0</v>
      </c>
      <c r="L43" s="132">
        <v>0</v>
      </c>
      <c r="M43" s="141">
        <v>18357.097476022805</v>
      </c>
      <c r="N43" s="132">
        <v>62213.793106672892</v>
      </c>
      <c r="O43" s="132"/>
      <c r="P43" s="131">
        <v>8491.4060711680322</v>
      </c>
      <c r="Q43" s="134">
        <v>17329.400145240881</v>
      </c>
      <c r="R43" s="134">
        <v>847.99309352693876</v>
      </c>
      <c r="S43" s="134">
        <v>18177.393238767821</v>
      </c>
      <c r="T43" s="131">
        <v>5825.0863992165587</v>
      </c>
      <c r="U43" s="134">
        <v>9708.4773320275981</v>
      </c>
      <c r="V43" s="131">
        <v>10675.262113024273</v>
      </c>
      <c r="W43" s="132">
        <v>0</v>
      </c>
      <c r="X43" s="132">
        <v>0</v>
      </c>
      <c r="Z43" s="140">
        <f t="shared" si="0"/>
        <v>38561.132683819698</v>
      </c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6">
    <tabColor theme="4" tint="0.39997558519241921"/>
  </sheetPr>
  <dimension ref="A1:BP145"/>
  <sheetViews>
    <sheetView showGridLines="0" workbookViewId="0">
      <pane ySplit="4" topLeftCell="A32" activePane="bottomLeft" state="frozen"/>
      <selection activeCell="A2" sqref="A2"/>
      <selection pane="bottomLeft" activeCell="AF46" sqref="AF46:AF48"/>
    </sheetView>
  </sheetViews>
  <sheetFormatPr defaultColWidth="9.140625" defaultRowHeight="12" customHeight="1" x14ac:dyDescent="0.2"/>
  <cols>
    <col min="1" max="1" width="8.7109375" style="101" customWidth="1"/>
    <col min="2" max="2" width="7.28515625" style="101" customWidth="1"/>
    <col min="3" max="7" width="6.7109375" style="101" customWidth="1"/>
    <col min="8" max="8" width="7.28515625" style="101" customWidth="1"/>
    <col min="9" max="9" width="6.7109375" style="101" customWidth="1"/>
    <col min="10" max="10" width="1.28515625" style="101" customWidth="1"/>
    <col min="11" max="11" width="6.7109375" style="101" customWidth="1"/>
    <col min="12" max="12" width="6.7109375" style="102" customWidth="1"/>
    <col min="13" max="16" width="6.7109375" style="101" customWidth="1"/>
    <col min="17" max="17" width="7.28515625" style="101" customWidth="1"/>
    <col min="18" max="19" width="6.7109375" style="101" customWidth="1"/>
    <col min="20" max="20" width="10.28515625" style="101" customWidth="1"/>
    <col min="21" max="22" width="6.7109375" style="101" customWidth="1"/>
    <col min="23" max="24" width="9.140625" style="74"/>
    <col min="25" max="27" width="10.85546875" style="74" customWidth="1"/>
    <col min="28" max="28" width="3.5703125" style="74" customWidth="1"/>
    <col min="29" max="16384" width="9.140625" style="74"/>
  </cols>
  <sheetData>
    <row r="1" spans="1:39" ht="12" customHeight="1" x14ac:dyDescent="0.2">
      <c r="A1" s="1024" t="s">
        <v>603</v>
      </c>
      <c r="B1" s="1024"/>
      <c r="C1" s="1024"/>
      <c r="D1" s="1024"/>
      <c r="E1" s="1024"/>
      <c r="F1" s="1024"/>
      <c r="G1" s="1024"/>
      <c r="H1" s="1024"/>
      <c r="I1" s="1024"/>
      <c r="J1" s="1024"/>
      <c r="K1" s="1024"/>
      <c r="L1" s="1024"/>
      <c r="M1" s="1024"/>
      <c r="N1" s="1024"/>
      <c r="O1" s="1024"/>
      <c r="P1" s="1024"/>
      <c r="Q1" s="1024"/>
      <c r="R1" s="1024"/>
      <c r="S1" s="73"/>
      <c r="T1" s="73"/>
      <c r="U1" s="73"/>
      <c r="V1" s="73"/>
    </row>
    <row r="2" spans="1:39" ht="12" customHeight="1" x14ac:dyDescent="0.2">
      <c r="A2" s="75"/>
      <c r="B2" s="1015" t="s">
        <v>604</v>
      </c>
      <c r="C2" s="1015"/>
      <c r="D2" s="1015"/>
      <c r="E2" s="1015"/>
      <c r="F2" s="1015"/>
      <c r="G2" s="1015"/>
      <c r="H2" s="1015"/>
      <c r="I2" s="1015"/>
      <c r="J2" s="76"/>
      <c r="K2" s="1015" t="s">
        <v>605</v>
      </c>
      <c r="L2" s="1015"/>
      <c r="M2" s="1015"/>
      <c r="N2" s="1015"/>
      <c r="O2" s="1015"/>
      <c r="P2" s="1015"/>
      <c r="Q2" s="1018" t="s">
        <v>606</v>
      </c>
      <c r="R2" s="1018"/>
      <c r="S2" s="76"/>
      <c r="T2" s="76"/>
      <c r="U2" s="76"/>
      <c r="V2" s="76"/>
    </row>
    <row r="3" spans="1:39" ht="12" customHeight="1" x14ac:dyDescent="0.2">
      <c r="A3" s="1020" t="s">
        <v>607</v>
      </c>
      <c r="B3" s="1025" t="s">
        <v>608</v>
      </c>
      <c r="C3" s="1025"/>
      <c r="D3" s="1015" t="s">
        <v>609</v>
      </c>
      <c r="E3" s="1015"/>
      <c r="F3" s="1015" t="s">
        <v>610</v>
      </c>
      <c r="G3" s="1015"/>
      <c r="H3" s="1015" t="s">
        <v>611</v>
      </c>
      <c r="I3" s="1015"/>
      <c r="J3" s="76"/>
      <c r="K3" s="1015" t="s">
        <v>612</v>
      </c>
      <c r="L3" s="1015"/>
      <c r="M3" s="1015" t="s">
        <v>613</v>
      </c>
      <c r="N3" s="1015"/>
      <c r="O3" s="1015" t="s">
        <v>611</v>
      </c>
      <c r="P3" s="1015"/>
      <c r="Q3" s="1019"/>
      <c r="R3" s="1019"/>
      <c r="S3" s="76"/>
      <c r="T3" s="1022" t="s">
        <v>614</v>
      </c>
      <c r="U3" s="76"/>
      <c r="V3" s="1023" t="s">
        <v>705</v>
      </c>
      <c r="W3" s="1023"/>
      <c r="X3" s="76"/>
      <c r="Y3" s="1023" t="s">
        <v>706</v>
      </c>
      <c r="Z3" s="1023"/>
      <c r="AA3" s="1023"/>
      <c r="AB3" s="76"/>
      <c r="AC3" s="1022" t="s">
        <v>615</v>
      </c>
      <c r="AD3" s="1022" t="s">
        <v>616</v>
      </c>
      <c r="AE3" s="1022" t="s">
        <v>617</v>
      </c>
      <c r="AF3" s="76"/>
      <c r="AG3" s="76"/>
      <c r="AH3" s="1022" t="s">
        <v>618</v>
      </c>
      <c r="AI3" s="77" t="s">
        <v>619</v>
      </c>
      <c r="AJ3" s="1022" t="s">
        <v>620</v>
      </c>
      <c r="AL3" s="78" t="s">
        <v>621</v>
      </c>
      <c r="AM3" s="78"/>
    </row>
    <row r="4" spans="1:39" ht="12" customHeight="1" x14ac:dyDescent="0.2">
      <c r="A4" s="1021"/>
      <c r="B4" s="79" t="s">
        <v>622</v>
      </c>
      <c r="C4" s="79" t="s">
        <v>623</v>
      </c>
      <c r="D4" s="79" t="s">
        <v>622</v>
      </c>
      <c r="E4" s="79" t="s">
        <v>623</v>
      </c>
      <c r="F4" s="79" t="s">
        <v>622</v>
      </c>
      <c r="G4" s="79" t="s">
        <v>623</v>
      </c>
      <c r="H4" s="79" t="s">
        <v>624</v>
      </c>
      <c r="I4" s="79" t="s">
        <v>623</v>
      </c>
      <c r="J4" s="79"/>
      <c r="K4" s="79" t="s">
        <v>622</v>
      </c>
      <c r="L4" s="79" t="s">
        <v>623</v>
      </c>
      <c r="M4" s="79" t="s">
        <v>622</v>
      </c>
      <c r="N4" s="79" t="s">
        <v>623</v>
      </c>
      <c r="O4" s="79" t="s">
        <v>622</v>
      </c>
      <c r="P4" s="79" t="s">
        <v>623</v>
      </c>
      <c r="Q4" s="79" t="s">
        <v>622</v>
      </c>
      <c r="R4" s="79" t="s">
        <v>623</v>
      </c>
      <c r="S4" s="80"/>
      <c r="T4" s="1022"/>
      <c r="U4" s="80"/>
      <c r="V4" s="76" t="s">
        <v>622</v>
      </c>
      <c r="W4" s="81" t="s">
        <v>623</v>
      </c>
      <c r="Y4" s="76" t="s">
        <v>622</v>
      </c>
      <c r="Z4" s="81" t="s">
        <v>623</v>
      </c>
      <c r="AA4" s="81" t="s">
        <v>625</v>
      </c>
      <c r="AB4" s="81"/>
      <c r="AC4" s="1022"/>
      <c r="AD4" s="1022"/>
      <c r="AE4" s="1022"/>
      <c r="AF4" s="81"/>
      <c r="AG4" s="81"/>
      <c r="AH4" s="1022"/>
      <c r="AI4" s="77" t="s">
        <v>626</v>
      </c>
      <c r="AJ4" s="1022"/>
      <c r="AL4" s="78" t="s">
        <v>622</v>
      </c>
      <c r="AM4" s="78" t="s">
        <v>627</v>
      </c>
    </row>
    <row r="5" spans="1:39" ht="12" customHeight="1" x14ac:dyDescent="0.2">
      <c r="A5" s="75">
        <v>1970</v>
      </c>
      <c r="B5" s="82">
        <v>3009.7840000000001</v>
      </c>
      <c r="C5" s="82">
        <v>502.21600000000007</v>
      </c>
      <c r="D5" s="82">
        <v>2439.085</v>
      </c>
      <c r="E5" s="82">
        <v>915.91499999999996</v>
      </c>
      <c r="F5" s="82">
        <v>7826.5030000000006</v>
      </c>
      <c r="G5" s="82">
        <v>802.49700000000007</v>
      </c>
      <c r="H5" s="82">
        <v>13275.371999999999</v>
      </c>
      <c r="I5" s="82">
        <v>2220.6280000000002</v>
      </c>
      <c r="J5" s="82"/>
      <c r="K5" s="82">
        <v>328.8</v>
      </c>
      <c r="L5" s="82">
        <v>219.2</v>
      </c>
      <c r="M5" s="82">
        <v>100</v>
      </c>
      <c r="N5" s="82">
        <v>0</v>
      </c>
      <c r="O5" s="82">
        <v>428.8</v>
      </c>
      <c r="P5" s="82">
        <v>219.2</v>
      </c>
      <c r="Q5" s="82">
        <v>13704.171999999999</v>
      </c>
      <c r="R5" s="82">
        <v>2439.828</v>
      </c>
      <c r="S5" s="82"/>
      <c r="T5" s="83">
        <f>Q5+R5</f>
        <v>16143.999999999998</v>
      </c>
      <c r="U5" s="82"/>
      <c r="V5" s="82">
        <v>143390.22999999998</v>
      </c>
      <c r="W5" s="74">
        <v>38511.11</v>
      </c>
      <c r="X5" s="804">
        <f>V5/SUM(Y5)</f>
        <v>0.91526300712775477</v>
      </c>
      <c r="Y5" s="84">
        <f>H5+V5</f>
        <v>156665.60199999998</v>
      </c>
      <c r="Z5" s="84">
        <f>I5+W5</f>
        <v>40731.737999999998</v>
      </c>
      <c r="AA5" s="84">
        <f>SUM(Y5:Z5)</f>
        <v>197397.33999999997</v>
      </c>
      <c r="AB5" s="84"/>
      <c r="AC5" s="84"/>
      <c r="AD5" s="84"/>
      <c r="AE5" s="84"/>
      <c r="AF5" s="84"/>
      <c r="AG5" s="84"/>
      <c r="AH5" s="84"/>
      <c r="AI5" s="84"/>
      <c r="AJ5" s="84"/>
      <c r="AL5" s="74">
        <v>0</v>
      </c>
      <c r="AM5" s="74">
        <v>0</v>
      </c>
    </row>
    <row r="6" spans="1:39" ht="12" customHeight="1" x14ac:dyDescent="0.2">
      <c r="A6" s="75">
        <v>1971</v>
      </c>
      <c r="B6" s="82">
        <v>1503</v>
      </c>
      <c r="C6" s="82">
        <v>501</v>
      </c>
      <c r="D6" s="82">
        <v>2326.4369999999999</v>
      </c>
      <c r="E6" s="82">
        <v>1214.5629999999999</v>
      </c>
      <c r="F6" s="82">
        <v>8684.49</v>
      </c>
      <c r="G6" s="82">
        <v>1425.51</v>
      </c>
      <c r="H6" s="82">
        <v>12738.927</v>
      </c>
      <c r="I6" s="82">
        <v>3211.0729999999999</v>
      </c>
      <c r="J6" s="82"/>
      <c r="K6" s="82">
        <v>822.32500000000005</v>
      </c>
      <c r="L6" s="82">
        <v>102.675</v>
      </c>
      <c r="M6" s="82">
        <v>200</v>
      </c>
      <c r="N6" s="82">
        <v>0</v>
      </c>
      <c r="O6" s="82">
        <v>1022.325</v>
      </c>
      <c r="P6" s="82">
        <v>102.675</v>
      </c>
      <c r="Q6" s="82">
        <v>13761.252</v>
      </c>
      <c r="R6" s="82">
        <v>3313.748</v>
      </c>
      <c r="S6" s="82"/>
      <c r="T6" s="83">
        <f t="shared" ref="T6:T50" si="0">Q6+R6</f>
        <v>17075</v>
      </c>
      <c r="U6" s="82"/>
      <c r="V6" s="82">
        <v>142142.636</v>
      </c>
      <c r="W6" s="74">
        <v>35669.364000000001</v>
      </c>
      <c r="X6" s="804">
        <f t="shared" ref="X6:X51" si="1">V6/SUM(Y6)</f>
        <v>0.91775052657494172</v>
      </c>
      <c r="Y6" s="84">
        <f t="shared" ref="Y6:Z50" si="2">H6+V6</f>
        <v>154881.56299999999</v>
      </c>
      <c r="Z6" s="84">
        <f t="shared" ref="Z6:Z40" si="3">I6+W6</f>
        <v>38880.436999999998</v>
      </c>
      <c r="AA6" s="84">
        <f t="shared" ref="AA6:AA50" si="4">SUM(Y6:Z6)</f>
        <v>193762</v>
      </c>
      <c r="AB6" s="84"/>
      <c r="AC6" s="84"/>
      <c r="AD6" s="84"/>
      <c r="AE6" s="84"/>
      <c r="AF6" s="84"/>
      <c r="AG6" s="84"/>
      <c r="AH6" s="84"/>
      <c r="AI6" s="84"/>
      <c r="AJ6" s="84"/>
      <c r="AL6" s="74">
        <v>225</v>
      </c>
      <c r="AM6" s="74">
        <v>70</v>
      </c>
    </row>
    <row r="7" spans="1:39" ht="12" customHeight="1" x14ac:dyDescent="0.2">
      <c r="A7" s="75">
        <v>1972</v>
      </c>
      <c r="B7" s="82">
        <v>1188.0620000000001</v>
      </c>
      <c r="C7" s="82">
        <v>1633.9379999999999</v>
      </c>
      <c r="D7" s="82">
        <v>1414.0150000000001</v>
      </c>
      <c r="E7" s="82">
        <v>2220.9850000000001</v>
      </c>
      <c r="F7" s="82">
        <v>5351.92</v>
      </c>
      <c r="G7" s="82">
        <v>1901.34</v>
      </c>
      <c r="H7" s="82">
        <v>8024.9970000000003</v>
      </c>
      <c r="I7" s="82">
        <v>5795.2629999999999</v>
      </c>
      <c r="J7" s="82"/>
      <c r="K7" s="82">
        <v>88</v>
      </c>
      <c r="L7" s="82">
        <v>264</v>
      </c>
      <c r="M7" s="82">
        <v>120</v>
      </c>
      <c r="N7" s="82">
        <v>0</v>
      </c>
      <c r="O7" s="82">
        <v>208</v>
      </c>
      <c r="P7" s="82">
        <v>264</v>
      </c>
      <c r="Q7" s="82">
        <v>8232.9969999999994</v>
      </c>
      <c r="R7" s="82">
        <v>6059.2629999999999</v>
      </c>
      <c r="S7" s="82"/>
      <c r="T7" s="83">
        <f t="shared" si="0"/>
        <v>14292.259999999998</v>
      </c>
      <c r="U7" s="82"/>
      <c r="V7" s="82">
        <v>84131.763000000006</v>
      </c>
      <c r="W7" s="74">
        <v>40175.557000000001</v>
      </c>
      <c r="X7" s="804">
        <f t="shared" si="1"/>
        <v>0.91292014823437806</v>
      </c>
      <c r="Y7" s="84">
        <f t="shared" si="2"/>
        <v>92156.760000000009</v>
      </c>
      <c r="Z7" s="84">
        <f t="shared" si="3"/>
        <v>45970.82</v>
      </c>
      <c r="AA7" s="84">
        <f t="shared" si="4"/>
        <v>138127.58000000002</v>
      </c>
      <c r="AB7" s="84"/>
      <c r="AC7" s="84"/>
      <c r="AD7" s="84"/>
      <c r="AE7" s="84"/>
      <c r="AF7" s="84"/>
      <c r="AG7" s="84"/>
      <c r="AH7" s="84"/>
      <c r="AI7" s="84"/>
      <c r="AJ7" s="84"/>
      <c r="AL7" s="74">
        <v>71</v>
      </c>
      <c r="AM7" s="74">
        <v>39</v>
      </c>
    </row>
    <row r="8" spans="1:39" ht="12" customHeight="1" x14ac:dyDescent="0.2">
      <c r="A8" s="75">
        <v>1973</v>
      </c>
      <c r="B8" s="82">
        <v>1046.9549999999999</v>
      </c>
      <c r="C8" s="82">
        <v>2788.0450000000001</v>
      </c>
      <c r="D8" s="82">
        <v>7180.0190000000002</v>
      </c>
      <c r="E8" s="82">
        <v>1296.981</v>
      </c>
      <c r="F8" s="82">
        <v>10830.24</v>
      </c>
      <c r="G8" s="82">
        <v>1704.76</v>
      </c>
      <c r="H8" s="82">
        <v>19689.214</v>
      </c>
      <c r="I8" s="82">
        <v>6043.7860000000001</v>
      </c>
      <c r="J8" s="82"/>
      <c r="K8" s="82">
        <v>305.25</v>
      </c>
      <c r="L8" s="82">
        <v>101.75</v>
      </c>
      <c r="M8" s="82">
        <v>281.25</v>
      </c>
      <c r="N8" s="82">
        <v>93.75</v>
      </c>
      <c r="O8" s="82">
        <v>586.5</v>
      </c>
      <c r="P8" s="82">
        <v>195.5</v>
      </c>
      <c r="Q8" s="82">
        <v>20275.714</v>
      </c>
      <c r="R8" s="82">
        <v>6239.2860000000001</v>
      </c>
      <c r="S8" s="82"/>
      <c r="T8" s="83">
        <f t="shared" si="0"/>
        <v>26515</v>
      </c>
      <c r="U8" s="82"/>
      <c r="V8" s="82">
        <v>200370.508</v>
      </c>
      <c r="W8" s="74">
        <v>37321.491999999998</v>
      </c>
      <c r="X8" s="804">
        <f t="shared" si="1"/>
        <v>0.91052786115943563</v>
      </c>
      <c r="Y8" s="84">
        <f t="shared" si="2"/>
        <v>220059.72200000001</v>
      </c>
      <c r="Z8" s="84">
        <f t="shared" si="3"/>
        <v>43365.277999999998</v>
      </c>
      <c r="AA8" s="84">
        <f t="shared" si="4"/>
        <v>263425</v>
      </c>
      <c r="AB8" s="84"/>
      <c r="AC8" s="84"/>
      <c r="AD8" s="84"/>
      <c r="AE8" s="84"/>
      <c r="AF8" s="84"/>
      <c r="AG8" s="84"/>
      <c r="AH8" s="84"/>
      <c r="AI8" s="84"/>
      <c r="AJ8" s="84"/>
      <c r="AL8" s="74">
        <v>632</v>
      </c>
      <c r="AM8" s="74">
        <v>254</v>
      </c>
    </row>
    <row r="9" spans="1:39" ht="12" customHeight="1" x14ac:dyDescent="0.2">
      <c r="A9" s="75">
        <v>1974</v>
      </c>
      <c r="B9" s="82">
        <v>1304.884</v>
      </c>
      <c r="C9" s="82">
        <v>302.11599999999999</v>
      </c>
      <c r="D9" s="82">
        <v>4320.6879999999992</v>
      </c>
      <c r="E9" s="82">
        <v>1107.3119999999999</v>
      </c>
      <c r="F9" s="82">
        <v>7478.4</v>
      </c>
      <c r="G9" s="82">
        <v>721.6</v>
      </c>
      <c r="H9" s="82">
        <v>13782.972</v>
      </c>
      <c r="I9" s="82">
        <v>2295.0279999999998</v>
      </c>
      <c r="J9" s="82"/>
      <c r="K9" s="82">
        <v>111</v>
      </c>
      <c r="L9" s="82">
        <v>111</v>
      </c>
      <c r="M9" s="82">
        <v>1000</v>
      </c>
      <c r="N9" s="82">
        <v>0</v>
      </c>
      <c r="O9" s="82">
        <v>1111</v>
      </c>
      <c r="P9" s="82">
        <v>111</v>
      </c>
      <c r="Q9" s="82">
        <v>14893.972</v>
      </c>
      <c r="R9" s="82">
        <v>2406.0279999999998</v>
      </c>
      <c r="S9" s="82"/>
      <c r="T9" s="83">
        <f t="shared" si="0"/>
        <v>17300</v>
      </c>
      <c r="U9" s="82"/>
      <c r="V9" s="82">
        <v>188233.54699999999</v>
      </c>
      <c r="W9" s="74">
        <v>24887.453000000001</v>
      </c>
      <c r="X9" s="804">
        <f t="shared" si="1"/>
        <v>0.93177304475779033</v>
      </c>
      <c r="Y9" s="84">
        <f t="shared" si="2"/>
        <v>202016.519</v>
      </c>
      <c r="Z9" s="84">
        <f t="shared" si="3"/>
        <v>27182.481</v>
      </c>
      <c r="AA9" s="84">
        <f t="shared" si="4"/>
        <v>229199</v>
      </c>
      <c r="AB9" s="84"/>
      <c r="AC9" s="84"/>
      <c r="AD9" s="84"/>
      <c r="AE9" s="84"/>
      <c r="AF9" s="84"/>
      <c r="AG9" s="84"/>
      <c r="AH9" s="84"/>
      <c r="AI9" s="84"/>
      <c r="AJ9" s="84"/>
      <c r="AL9" s="74">
        <v>679</v>
      </c>
      <c r="AM9" s="74">
        <v>164</v>
      </c>
    </row>
    <row r="10" spans="1:39" ht="12" customHeight="1" x14ac:dyDescent="0.2">
      <c r="A10" s="75">
        <v>1975</v>
      </c>
      <c r="B10" s="82">
        <v>1823.25</v>
      </c>
      <c r="C10" s="82">
        <v>607.75</v>
      </c>
      <c r="D10" s="82">
        <v>4169.88</v>
      </c>
      <c r="E10" s="82">
        <v>1095.1199999999999</v>
      </c>
      <c r="F10" s="82">
        <v>6611.5039999999999</v>
      </c>
      <c r="G10" s="82">
        <v>800.49600000000009</v>
      </c>
      <c r="H10" s="82">
        <v>14070.634</v>
      </c>
      <c r="I10" s="82">
        <v>2981.366</v>
      </c>
      <c r="J10" s="82"/>
      <c r="K10" s="82">
        <v>199.5</v>
      </c>
      <c r="L10" s="82">
        <v>199.5</v>
      </c>
      <c r="M10" s="82">
        <v>700</v>
      </c>
      <c r="N10" s="82">
        <v>0</v>
      </c>
      <c r="O10" s="82">
        <v>899.5</v>
      </c>
      <c r="P10" s="82">
        <v>199.5</v>
      </c>
      <c r="Q10" s="82">
        <v>14970.134</v>
      </c>
      <c r="R10" s="82">
        <v>3180.866</v>
      </c>
      <c r="S10" s="82"/>
      <c r="T10" s="83">
        <f t="shared" si="0"/>
        <v>18151</v>
      </c>
      <c r="U10" s="82"/>
      <c r="V10" s="82">
        <v>141550.18799999999</v>
      </c>
      <c r="W10" s="74">
        <v>28669.186999999998</v>
      </c>
      <c r="X10" s="804">
        <f t="shared" si="1"/>
        <v>0.90958386018549631</v>
      </c>
      <c r="Y10" s="84">
        <f t="shared" si="2"/>
        <v>155620.82199999999</v>
      </c>
      <c r="Z10" s="84">
        <f t="shared" si="3"/>
        <v>31650.553</v>
      </c>
      <c r="AA10" s="84">
        <f t="shared" si="4"/>
        <v>187271.375</v>
      </c>
      <c r="AB10" s="84"/>
      <c r="AC10" s="84"/>
      <c r="AD10" s="84"/>
      <c r="AE10" s="84"/>
      <c r="AF10" s="84"/>
      <c r="AG10" s="84"/>
      <c r="AH10" s="84"/>
      <c r="AI10" s="84"/>
      <c r="AJ10" s="84"/>
      <c r="AL10" s="74">
        <v>1466</v>
      </c>
      <c r="AM10" s="74">
        <v>478</v>
      </c>
    </row>
    <row r="11" spans="1:39" ht="12" customHeight="1" x14ac:dyDescent="0.2">
      <c r="A11" s="75">
        <v>1976</v>
      </c>
      <c r="B11" s="82">
        <v>1798.5509999999997</v>
      </c>
      <c r="C11" s="82">
        <v>498.44900000000001</v>
      </c>
      <c r="D11" s="82">
        <v>4298.7460000000001</v>
      </c>
      <c r="E11" s="82">
        <v>899.25400000000013</v>
      </c>
      <c r="F11" s="82">
        <v>4312.8050000000003</v>
      </c>
      <c r="G11" s="82">
        <v>902.19500000000005</v>
      </c>
      <c r="H11" s="82">
        <v>11628.101999999999</v>
      </c>
      <c r="I11" s="82">
        <v>2511.8980000000001</v>
      </c>
      <c r="J11" s="82"/>
      <c r="K11" s="82">
        <v>18</v>
      </c>
      <c r="L11" s="82">
        <v>0</v>
      </c>
      <c r="M11" s="82">
        <v>700</v>
      </c>
      <c r="N11" s="82">
        <v>0</v>
      </c>
      <c r="O11" s="82">
        <v>718</v>
      </c>
      <c r="P11" s="82">
        <v>0</v>
      </c>
      <c r="Q11" s="82">
        <v>12346.101999999999</v>
      </c>
      <c r="R11" s="82">
        <v>2511.8980000000001</v>
      </c>
      <c r="S11" s="82"/>
      <c r="T11" s="83">
        <f t="shared" si="0"/>
        <v>14858</v>
      </c>
      <c r="U11" s="82"/>
      <c r="V11" s="82">
        <v>156237.79200000002</v>
      </c>
      <c r="W11" s="74">
        <v>20157.207999999999</v>
      </c>
      <c r="X11" s="804">
        <f t="shared" si="1"/>
        <v>0.93072981221545803</v>
      </c>
      <c r="Y11" s="84">
        <f t="shared" si="2"/>
        <v>167865.89400000003</v>
      </c>
      <c r="Z11" s="84">
        <f t="shared" si="3"/>
        <v>22669.106</v>
      </c>
      <c r="AA11" s="84">
        <f t="shared" si="4"/>
        <v>190535.00000000003</v>
      </c>
      <c r="AB11" s="84"/>
      <c r="AC11" s="84"/>
      <c r="AD11" s="84"/>
      <c r="AE11" s="84"/>
      <c r="AF11" s="84"/>
      <c r="AG11" s="84"/>
      <c r="AH11" s="84"/>
      <c r="AI11" s="84"/>
      <c r="AJ11" s="84"/>
      <c r="AL11" s="74">
        <v>1218</v>
      </c>
      <c r="AM11" s="74">
        <v>212</v>
      </c>
    </row>
    <row r="12" spans="1:39" ht="12" customHeight="1" x14ac:dyDescent="0.2">
      <c r="A12" s="75">
        <v>1977</v>
      </c>
      <c r="B12" s="82">
        <v>4740.576</v>
      </c>
      <c r="C12" s="82">
        <v>503.42400000000004</v>
      </c>
      <c r="D12" s="82">
        <v>8529.2639999999992</v>
      </c>
      <c r="E12" s="82">
        <v>254.73599999999999</v>
      </c>
      <c r="F12" s="82">
        <v>6366.6360000000004</v>
      </c>
      <c r="G12" s="82">
        <v>501.36399999999998</v>
      </c>
      <c r="H12" s="82">
        <v>20978.475999999999</v>
      </c>
      <c r="I12" s="82">
        <v>1586.5239999999999</v>
      </c>
      <c r="J12" s="82"/>
      <c r="K12" s="82">
        <v>0</v>
      </c>
      <c r="L12" s="82">
        <v>0</v>
      </c>
      <c r="M12" s="82">
        <v>661</v>
      </c>
      <c r="N12" s="82">
        <v>0</v>
      </c>
      <c r="O12" s="82">
        <v>661</v>
      </c>
      <c r="P12" s="82">
        <v>0</v>
      </c>
      <c r="Q12" s="82">
        <v>21639.475999999999</v>
      </c>
      <c r="R12" s="82">
        <v>1586.5239999999999</v>
      </c>
      <c r="S12" s="82"/>
      <c r="T12" s="83">
        <f t="shared" si="0"/>
        <v>23226</v>
      </c>
      <c r="U12" s="82"/>
      <c r="V12" s="82">
        <v>143032.272</v>
      </c>
      <c r="W12" s="85">
        <v>18354.727999999999</v>
      </c>
      <c r="X12" s="804">
        <f t="shared" si="1"/>
        <v>0.87209084614381494</v>
      </c>
      <c r="Y12" s="84">
        <f t="shared" si="2"/>
        <v>164010.74799999999</v>
      </c>
      <c r="Z12" s="84">
        <f t="shared" si="3"/>
        <v>19941.252</v>
      </c>
      <c r="AA12" s="84">
        <f t="shared" si="4"/>
        <v>183952</v>
      </c>
      <c r="AB12" s="84"/>
      <c r="AC12" s="84"/>
      <c r="AD12" s="84"/>
      <c r="AE12" s="84"/>
      <c r="AF12" s="84"/>
      <c r="AG12" s="84"/>
      <c r="AH12" s="84"/>
      <c r="AI12" s="84"/>
      <c r="AJ12" s="84"/>
      <c r="AL12" s="74">
        <v>1342</v>
      </c>
      <c r="AM12" s="74">
        <v>327</v>
      </c>
    </row>
    <row r="13" spans="1:39" ht="12" customHeight="1" x14ac:dyDescent="0.2">
      <c r="A13" s="75">
        <v>1978</v>
      </c>
      <c r="B13" s="82">
        <v>1089.6779999999999</v>
      </c>
      <c r="C13" s="82">
        <v>792.32200000000012</v>
      </c>
      <c r="D13" s="82">
        <v>3864.3080000000004</v>
      </c>
      <c r="E13" s="82">
        <v>894.69200000000001</v>
      </c>
      <c r="F13" s="82">
        <v>6072.5280000000012</v>
      </c>
      <c r="G13" s="82">
        <v>2089.4720000000002</v>
      </c>
      <c r="H13" s="82">
        <v>12653.514000000001</v>
      </c>
      <c r="I13" s="82">
        <v>4201.4860000000008</v>
      </c>
      <c r="J13" s="82"/>
      <c r="K13" s="82">
        <v>486</v>
      </c>
      <c r="L13" s="82">
        <v>0</v>
      </c>
      <c r="M13" s="82">
        <v>100</v>
      </c>
      <c r="N13" s="82">
        <v>0</v>
      </c>
      <c r="O13" s="82">
        <v>586</v>
      </c>
      <c r="P13" s="82">
        <v>0</v>
      </c>
      <c r="Q13" s="82">
        <v>13239.514000000001</v>
      </c>
      <c r="R13" s="82">
        <v>4201.4860000000008</v>
      </c>
      <c r="S13" s="82"/>
      <c r="T13" s="83">
        <f t="shared" si="0"/>
        <v>17441</v>
      </c>
      <c r="U13" s="82"/>
      <c r="V13" s="82">
        <v>114294.50799999997</v>
      </c>
      <c r="W13" s="85">
        <v>22651.491999999998</v>
      </c>
      <c r="X13" s="804">
        <f t="shared" si="1"/>
        <v>0.90032523704859302</v>
      </c>
      <c r="Y13" s="84">
        <f t="shared" si="2"/>
        <v>126948.02199999997</v>
      </c>
      <c r="Z13" s="84">
        <f t="shared" si="3"/>
        <v>26852.977999999999</v>
      </c>
      <c r="AA13" s="84">
        <f t="shared" si="4"/>
        <v>153800.99999999997</v>
      </c>
      <c r="AB13" s="84"/>
      <c r="AC13" s="84"/>
      <c r="AD13" s="84"/>
      <c r="AE13" s="84"/>
      <c r="AF13" s="84"/>
      <c r="AG13" s="84"/>
      <c r="AH13" s="84"/>
      <c r="AI13" s="84"/>
      <c r="AJ13" s="84"/>
      <c r="AL13" s="74">
        <v>1627</v>
      </c>
      <c r="AM13" s="74">
        <v>425</v>
      </c>
    </row>
    <row r="14" spans="1:39" ht="12" customHeight="1" x14ac:dyDescent="0.2">
      <c r="A14" s="75">
        <v>1979</v>
      </c>
      <c r="B14" s="82">
        <v>4766.0340000000006</v>
      </c>
      <c r="C14" s="82">
        <v>3962.9659999999994</v>
      </c>
      <c r="D14" s="82">
        <v>3505.13</v>
      </c>
      <c r="E14" s="82">
        <v>584.87</v>
      </c>
      <c r="F14" s="82">
        <v>8854.07</v>
      </c>
      <c r="G14" s="82">
        <v>5691.93</v>
      </c>
      <c r="H14" s="82">
        <v>18766.234</v>
      </c>
      <c r="I14" s="82">
        <v>11054.766</v>
      </c>
      <c r="J14" s="82"/>
      <c r="K14" s="82">
        <v>422.33099999999996</v>
      </c>
      <c r="L14" s="82">
        <v>84.668999999999997</v>
      </c>
      <c r="M14" s="82">
        <v>113.5</v>
      </c>
      <c r="N14" s="82">
        <v>113.5</v>
      </c>
      <c r="O14" s="82">
        <v>535.8309999999999</v>
      </c>
      <c r="P14" s="82">
        <v>198.16899999999998</v>
      </c>
      <c r="Q14" s="82">
        <v>19302.064999999999</v>
      </c>
      <c r="R14" s="82">
        <v>11252.934999999999</v>
      </c>
      <c r="S14" s="82"/>
      <c r="T14" s="83">
        <f t="shared" si="0"/>
        <v>30555</v>
      </c>
      <c r="U14" s="82"/>
      <c r="V14" s="82">
        <v>153631.57399999999</v>
      </c>
      <c r="W14" s="85">
        <v>43291.425999999999</v>
      </c>
      <c r="X14" s="804">
        <f t="shared" si="1"/>
        <v>0.89114575053065637</v>
      </c>
      <c r="Y14" s="84">
        <f t="shared" si="2"/>
        <v>172397.80799999999</v>
      </c>
      <c r="Z14" s="84">
        <f t="shared" si="3"/>
        <v>54346.191999999995</v>
      </c>
      <c r="AA14" s="84">
        <f t="shared" si="4"/>
        <v>226744</v>
      </c>
      <c r="AB14" s="84"/>
      <c r="AC14" s="84"/>
      <c r="AD14" s="84"/>
      <c r="AE14" s="84"/>
      <c r="AF14" s="84"/>
      <c r="AG14" s="84"/>
      <c r="AH14" s="84"/>
      <c r="AI14" s="84"/>
      <c r="AJ14" s="84"/>
      <c r="AL14" s="74">
        <v>1641</v>
      </c>
      <c r="AM14" s="74">
        <v>815</v>
      </c>
    </row>
    <row r="15" spans="1:39" ht="12" customHeight="1" x14ac:dyDescent="0.2">
      <c r="A15" s="75">
        <v>1980</v>
      </c>
      <c r="B15" s="82">
        <v>8799.7780000000002</v>
      </c>
      <c r="C15" s="82">
        <v>703.22200000000009</v>
      </c>
      <c r="D15" s="82">
        <v>1107</v>
      </c>
      <c r="E15" s="82">
        <v>2583</v>
      </c>
      <c r="F15" s="82">
        <v>13617.953</v>
      </c>
      <c r="G15" s="82">
        <v>2165.047</v>
      </c>
      <c r="H15" s="82">
        <v>24995.731</v>
      </c>
      <c r="I15" s="82">
        <v>5845.2690000000002</v>
      </c>
      <c r="J15" s="82"/>
      <c r="K15" s="82">
        <v>426.21300000000002</v>
      </c>
      <c r="L15" s="82">
        <v>212.78699999999998</v>
      </c>
      <c r="M15" s="82">
        <v>157</v>
      </c>
      <c r="N15" s="82">
        <v>0</v>
      </c>
      <c r="O15" s="82">
        <v>583.21299999999997</v>
      </c>
      <c r="P15" s="82">
        <v>212.78699999999998</v>
      </c>
      <c r="Q15" s="82">
        <v>25578.944</v>
      </c>
      <c r="R15" s="82">
        <v>6058.0560000000005</v>
      </c>
      <c r="S15" s="82"/>
      <c r="T15" s="83">
        <f t="shared" si="0"/>
        <v>31637</v>
      </c>
      <c r="U15" s="82"/>
      <c r="V15" s="82">
        <v>117112.50099999999</v>
      </c>
      <c r="W15" s="85">
        <v>17327.499</v>
      </c>
      <c r="X15" s="804">
        <f t="shared" si="1"/>
        <v>0.82410778989918054</v>
      </c>
      <c r="Y15" s="84">
        <f t="shared" si="2"/>
        <v>142108.23199999999</v>
      </c>
      <c r="Z15" s="84">
        <f t="shared" si="3"/>
        <v>23172.768</v>
      </c>
      <c r="AA15" s="84">
        <f t="shared" si="4"/>
        <v>165281</v>
      </c>
      <c r="AB15" s="84"/>
      <c r="AC15" s="84"/>
      <c r="AD15" s="84"/>
      <c r="AE15" s="84"/>
      <c r="AF15" s="84"/>
      <c r="AG15" s="84"/>
      <c r="AH15" s="84"/>
      <c r="AI15" s="84"/>
      <c r="AJ15" s="84"/>
      <c r="AL15" s="74">
        <v>1471</v>
      </c>
      <c r="AM15" s="74">
        <v>394</v>
      </c>
    </row>
    <row r="16" spans="1:39" ht="12" customHeight="1" x14ac:dyDescent="0.2">
      <c r="A16" s="75">
        <v>1981</v>
      </c>
      <c r="B16" s="82">
        <v>4437.5040000000008</v>
      </c>
      <c r="C16" s="82">
        <v>5834.4959999999992</v>
      </c>
      <c r="D16" s="82">
        <v>7255.0319999999992</v>
      </c>
      <c r="E16" s="82">
        <v>1026.9680000000001</v>
      </c>
      <c r="F16" s="82">
        <v>17860.352000000003</v>
      </c>
      <c r="G16" s="82">
        <v>2845.6480000000001</v>
      </c>
      <c r="H16" s="82">
        <v>30997.888000000003</v>
      </c>
      <c r="I16" s="82">
        <v>10646.111999999999</v>
      </c>
      <c r="J16" s="82"/>
      <c r="K16" s="82">
        <v>0</v>
      </c>
      <c r="L16" s="82">
        <v>0</v>
      </c>
      <c r="M16" s="82">
        <v>616.30799999999999</v>
      </c>
      <c r="N16" s="82">
        <v>307.69199999999995</v>
      </c>
      <c r="O16" s="82">
        <v>616.30799999999999</v>
      </c>
      <c r="P16" s="82">
        <v>307.69199999999995</v>
      </c>
      <c r="Q16" s="82">
        <v>31614.196000000004</v>
      </c>
      <c r="R16" s="82">
        <v>10953.803999999998</v>
      </c>
      <c r="S16" s="82"/>
      <c r="T16" s="83">
        <f t="shared" si="0"/>
        <v>42568</v>
      </c>
      <c r="U16" s="82"/>
      <c r="V16" s="82">
        <v>143960.247</v>
      </c>
      <c r="W16" s="85">
        <v>44145.752999999997</v>
      </c>
      <c r="X16" s="804">
        <f t="shared" si="1"/>
        <v>0.8228268265433899</v>
      </c>
      <c r="Y16" s="84">
        <f t="shared" si="2"/>
        <v>174958.13500000001</v>
      </c>
      <c r="Z16" s="84">
        <f t="shared" si="3"/>
        <v>54791.864999999998</v>
      </c>
      <c r="AA16" s="84">
        <f t="shared" si="4"/>
        <v>229750</v>
      </c>
      <c r="AB16" s="84"/>
      <c r="AC16" s="84"/>
      <c r="AD16" s="84"/>
      <c r="AE16" s="84"/>
      <c r="AF16" s="84"/>
      <c r="AG16" s="84"/>
      <c r="AH16" s="84"/>
      <c r="AI16" s="84"/>
      <c r="AJ16" s="84"/>
      <c r="AL16" s="74">
        <v>1445</v>
      </c>
      <c r="AM16" s="74">
        <v>939</v>
      </c>
    </row>
    <row r="17" spans="1:45" ht="12" customHeight="1" x14ac:dyDescent="0.2">
      <c r="A17" s="75">
        <v>1982</v>
      </c>
      <c r="B17" s="82">
        <v>16225.275</v>
      </c>
      <c r="C17" s="82">
        <v>3299.7249999999995</v>
      </c>
      <c r="D17" s="82">
        <v>6451.2390000000005</v>
      </c>
      <c r="E17" s="82">
        <v>1111.761</v>
      </c>
      <c r="F17" s="82">
        <v>8778.2139999999999</v>
      </c>
      <c r="G17" s="82">
        <v>2897.7860000000001</v>
      </c>
      <c r="H17" s="82">
        <v>32346.728000000003</v>
      </c>
      <c r="I17" s="82">
        <v>7672.271999999999</v>
      </c>
      <c r="J17" s="82"/>
      <c r="K17" s="82">
        <v>1785.5590000000002</v>
      </c>
      <c r="L17" s="82">
        <v>891.44099999999992</v>
      </c>
      <c r="M17" s="82">
        <v>156.87</v>
      </c>
      <c r="N17" s="82">
        <v>32.130000000000003</v>
      </c>
      <c r="O17" s="82">
        <v>1942.4290000000001</v>
      </c>
      <c r="P17" s="82">
        <v>923.57099999999991</v>
      </c>
      <c r="Q17" s="82">
        <v>34289.157000000007</v>
      </c>
      <c r="R17" s="82">
        <v>8595.8429999999989</v>
      </c>
      <c r="S17" s="82"/>
      <c r="T17" s="83">
        <f t="shared" si="0"/>
        <v>42885.000000000007</v>
      </c>
      <c r="U17" s="82"/>
      <c r="V17" s="82">
        <v>132293.424</v>
      </c>
      <c r="W17" s="85">
        <v>39440.576000000001</v>
      </c>
      <c r="X17" s="804">
        <f t="shared" si="1"/>
        <v>0.80353074503964261</v>
      </c>
      <c r="Y17" s="84">
        <f t="shared" si="2"/>
        <v>164640.152</v>
      </c>
      <c r="Z17" s="84">
        <f t="shared" si="3"/>
        <v>47112.847999999998</v>
      </c>
      <c r="AA17" s="84">
        <f t="shared" si="4"/>
        <v>211753</v>
      </c>
      <c r="AB17" s="84"/>
      <c r="AC17" s="84"/>
      <c r="AD17" s="84"/>
      <c r="AE17" s="84"/>
      <c r="AF17" s="84"/>
      <c r="AG17" s="84"/>
      <c r="AH17" s="84"/>
      <c r="AI17" s="84"/>
      <c r="AJ17" s="84"/>
      <c r="AL17" s="74">
        <v>892</v>
      </c>
      <c r="AM17" s="74">
        <v>363</v>
      </c>
    </row>
    <row r="18" spans="1:45" ht="12" customHeight="1" x14ac:dyDescent="0.2">
      <c r="A18" s="75">
        <v>1983</v>
      </c>
      <c r="B18" s="82">
        <v>5367.4279999999999</v>
      </c>
      <c r="C18" s="82">
        <v>3388.5720000000001</v>
      </c>
      <c r="D18" s="82">
        <v>6074.5110000000004</v>
      </c>
      <c r="E18" s="82">
        <v>1624.4890000000003</v>
      </c>
      <c r="F18" s="82">
        <v>6660.1</v>
      </c>
      <c r="G18" s="82">
        <v>2578.9</v>
      </c>
      <c r="H18" s="82">
        <v>18847.039000000001</v>
      </c>
      <c r="I18" s="82">
        <v>8113.9610000000002</v>
      </c>
      <c r="J18" s="82"/>
      <c r="K18" s="82">
        <v>1827.2</v>
      </c>
      <c r="L18" s="82">
        <v>2740.8</v>
      </c>
      <c r="M18" s="82">
        <v>199.245</v>
      </c>
      <c r="N18" s="82">
        <v>1595.7550000000001</v>
      </c>
      <c r="O18" s="82">
        <v>2026.4450000000002</v>
      </c>
      <c r="P18" s="82">
        <v>4336.5550000000003</v>
      </c>
      <c r="Q18" s="82">
        <v>20873.484</v>
      </c>
      <c r="R18" s="82">
        <v>12450.516</v>
      </c>
      <c r="S18" s="82"/>
      <c r="T18" s="83">
        <f t="shared" si="0"/>
        <v>33324</v>
      </c>
      <c r="U18" s="82"/>
      <c r="V18" s="82">
        <v>91400.952000000005</v>
      </c>
      <c r="W18" s="85">
        <v>37622.047999999995</v>
      </c>
      <c r="X18" s="804">
        <f t="shared" si="1"/>
        <v>0.82904868534066978</v>
      </c>
      <c r="Y18" s="84">
        <f t="shared" si="2"/>
        <v>110247.99100000001</v>
      </c>
      <c r="Z18" s="84">
        <f t="shared" si="3"/>
        <v>45736.008999999998</v>
      </c>
      <c r="AA18" s="84">
        <f t="shared" si="4"/>
        <v>155984</v>
      </c>
      <c r="AB18" s="84"/>
      <c r="AC18" s="84">
        <v>17991</v>
      </c>
      <c r="AD18" s="86">
        <f>AC18/Y18</f>
        <v>0.16318664709273475</v>
      </c>
      <c r="AE18" s="84">
        <f>Z18*AD18</f>
        <v>7463.5059601131406</v>
      </c>
      <c r="AF18" s="86"/>
      <c r="AG18" s="84"/>
      <c r="AH18" s="84">
        <f>Y18+AC18</f>
        <v>128238.99100000001</v>
      </c>
      <c r="AI18" s="84">
        <f>Z18+AE18</f>
        <v>53199.514960113142</v>
      </c>
      <c r="AJ18" s="84">
        <f>SUM(AH18:AI18)</f>
        <v>181438.50596011314</v>
      </c>
      <c r="AL18" s="74">
        <v>745</v>
      </c>
      <c r="AM18" s="74">
        <v>522</v>
      </c>
    </row>
    <row r="19" spans="1:45" ht="12" customHeight="1" x14ac:dyDescent="0.2">
      <c r="A19" s="75">
        <v>1984</v>
      </c>
      <c r="B19" s="82">
        <v>18667.564999999999</v>
      </c>
      <c r="C19" s="82">
        <v>2913.4350000000004</v>
      </c>
      <c r="D19" s="82">
        <v>8842.1760000000013</v>
      </c>
      <c r="E19" s="82">
        <v>445.82400000000001</v>
      </c>
      <c r="F19" s="82">
        <v>11031.16</v>
      </c>
      <c r="G19" s="82">
        <v>2363.84</v>
      </c>
      <c r="H19" s="82">
        <v>39466.900999999998</v>
      </c>
      <c r="I19" s="82">
        <v>6003.0990000000002</v>
      </c>
      <c r="J19" s="82"/>
      <c r="K19" s="82">
        <v>0</v>
      </c>
      <c r="L19" s="82">
        <v>0</v>
      </c>
      <c r="M19" s="82">
        <v>1887.5550000000001</v>
      </c>
      <c r="N19" s="82">
        <v>221.44499999999999</v>
      </c>
      <c r="O19" s="82">
        <v>1887.5550000000001</v>
      </c>
      <c r="P19" s="82">
        <v>221.44499999999999</v>
      </c>
      <c r="Q19" s="82">
        <v>41354.455999999998</v>
      </c>
      <c r="R19" s="82">
        <v>6224.5439999999999</v>
      </c>
      <c r="S19" s="82"/>
      <c r="T19" s="83">
        <f t="shared" si="0"/>
        <v>47579</v>
      </c>
      <c r="U19" s="82"/>
      <c r="V19" s="82">
        <v>119505.35800000001</v>
      </c>
      <c r="W19" s="85">
        <v>34602.642</v>
      </c>
      <c r="X19" s="804">
        <f t="shared" si="1"/>
        <v>0.75173718201991446</v>
      </c>
      <c r="Y19" s="84">
        <f t="shared" si="2"/>
        <v>158972.25900000002</v>
      </c>
      <c r="Z19" s="84">
        <f t="shared" si="3"/>
        <v>40605.741000000002</v>
      </c>
      <c r="AA19" s="84">
        <f t="shared" si="4"/>
        <v>199578.00000000003</v>
      </c>
      <c r="AB19" s="84"/>
      <c r="AC19" s="84">
        <v>25943</v>
      </c>
      <c r="AD19" s="86">
        <f t="shared" ref="AD19:AD48" si="5">AC19/Y19</f>
        <v>0.16319199439695953</v>
      </c>
      <c r="AE19" s="84">
        <f t="shared" ref="AE19:AE48" si="6">Z19*AD19</f>
        <v>6626.5318577563903</v>
      </c>
      <c r="AF19" s="86"/>
      <c r="AG19" s="84"/>
      <c r="AH19" s="84">
        <f t="shared" ref="AH19:AH47" si="7">Y19+AC19</f>
        <v>184915.25900000002</v>
      </c>
      <c r="AI19" s="84">
        <f t="shared" ref="AI19:AI47" si="8">Z19+AE19</f>
        <v>47232.27285775639</v>
      </c>
      <c r="AJ19" s="84">
        <f t="shared" ref="AJ19:AJ47" si="9">SUM(AH19:AI19)</f>
        <v>232147.5318577564</v>
      </c>
      <c r="AL19" s="74">
        <v>926</v>
      </c>
      <c r="AM19" s="74">
        <v>280</v>
      </c>
    </row>
    <row r="20" spans="1:45" ht="12" customHeight="1" x14ac:dyDescent="0.2">
      <c r="A20" s="75">
        <v>1985</v>
      </c>
      <c r="B20" s="82">
        <v>13088.64</v>
      </c>
      <c r="C20" s="82">
        <v>3231.36</v>
      </c>
      <c r="D20" s="82">
        <v>5601.8040000000001</v>
      </c>
      <c r="E20" s="82">
        <v>209.19600000000003</v>
      </c>
      <c r="F20" s="82">
        <v>8385.6080000000002</v>
      </c>
      <c r="G20" s="82">
        <v>1535.3920000000001</v>
      </c>
      <c r="H20" s="82">
        <v>29856.052</v>
      </c>
      <c r="I20" s="82">
        <v>6947.9480000000003</v>
      </c>
      <c r="J20" s="82"/>
      <c r="K20" s="82">
        <v>183.97499999999999</v>
      </c>
      <c r="L20" s="82">
        <v>39.024999999999999</v>
      </c>
      <c r="M20" s="82">
        <v>1123.808</v>
      </c>
      <c r="N20" s="82">
        <v>87.192000000000007</v>
      </c>
      <c r="O20" s="82">
        <v>1307.7829999999999</v>
      </c>
      <c r="P20" s="82">
        <v>126.21700000000001</v>
      </c>
      <c r="Q20" s="82">
        <v>31163.834999999999</v>
      </c>
      <c r="R20" s="82">
        <v>7074.165</v>
      </c>
      <c r="S20" s="82"/>
      <c r="T20" s="83">
        <f t="shared" si="0"/>
        <v>38238</v>
      </c>
      <c r="U20" s="82"/>
      <c r="V20" s="82">
        <v>209450.15700000001</v>
      </c>
      <c r="W20" s="85">
        <v>33063.842999999993</v>
      </c>
      <c r="X20" s="804">
        <f t="shared" si="1"/>
        <v>0.87523912511605584</v>
      </c>
      <c r="Y20" s="84">
        <f t="shared" si="2"/>
        <v>239306.209</v>
      </c>
      <c r="Z20" s="84">
        <f t="shared" si="3"/>
        <v>40011.790999999997</v>
      </c>
      <c r="AA20" s="84">
        <f t="shared" si="4"/>
        <v>279318</v>
      </c>
      <c r="AB20" s="84"/>
      <c r="AC20" s="84">
        <v>39053</v>
      </c>
      <c r="AD20" s="86">
        <f t="shared" si="5"/>
        <v>0.16319258979193474</v>
      </c>
      <c r="AE20" s="84">
        <f t="shared" si="6"/>
        <v>6529.6277955036257</v>
      </c>
      <c r="AF20" s="86"/>
      <c r="AG20" s="84"/>
      <c r="AH20" s="84">
        <f t="shared" si="7"/>
        <v>278359.20900000003</v>
      </c>
      <c r="AI20" s="84">
        <f t="shared" si="8"/>
        <v>46541.418795503625</v>
      </c>
      <c r="AJ20" s="84">
        <f t="shared" si="9"/>
        <v>324900.62779550365</v>
      </c>
      <c r="AL20" s="115">
        <f>$AH20*AQ20</f>
        <v>144296.14438060144</v>
      </c>
      <c r="AM20" s="115">
        <f t="shared" ref="AM20" si="10">$AH20*AR20</f>
        <v>132314.77463266111</v>
      </c>
      <c r="AN20" s="115">
        <f>$AH20*AS20</f>
        <v>1748.2899867374547</v>
      </c>
      <c r="AQ20" s="114">
        <v>0.5183810691910733</v>
      </c>
      <c r="AR20" s="114">
        <v>0.47533823331370761</v>
      </c>
      <c r="AS20" s="114">
        <v>6.2806974952190446E-3</v>
      </c>
    </row>
    <row r="21" spans="1:45" ht="12" customHeight="1" x14ac:dyDescent="0.2">
      <c r="A21" s="75">
        <v>1986</v>
      </c>
      <c r="B21" s="82">
        <v>11282.824000000001</v>
      </c>
      <c r="C21" s="82">
        <v>1198.1759999999999</v>
      </c>
      <c r="D21" s="82">
        <v>5780.76</v>
      </c>
      <c r="E21" s="82">
        <v>2847.24</v>
      </c>
      <c r="F21" s="82">
        <v>6729.8</v>
      </c>
      <c r="G21" s="82">
        <v>3193.2</v>
      </c>
      <c r="H21" s="82">
        <v>23793.384000000002</v>
      </c>
      <c r="I21" s="82">
        <v>7238.616</v>
      </c>
      <c r="J21" s="82"/>
      <c r="K21" s="82">
        <v>1128.67</v>
      </c>
      <c r="L21" s="82">
        <v>784.33</v>
      </c>
      <c r="M21" s="82">
        <v>488.15</v>
      </c>
      <c r="N21" s="82">
        <v>161.85</v>
      </c>
      <c r="O21" s="82">
        <v>1616.8200000000002</v>
      </c>
      <c r="P21" s="82">
        <v>946.18000000000006</v>
      </c>
      <c r="Q21" s="82">
        <v>25410.204000000002</v>
      </c>
      <c r="R21" s="82">
        <v>8184.7960000000003</v>
      </c>
      <c r="S21" s="82"/>
      <c r="T21" s="83">
        <f t="shared" si="0"/>
        <v>33595</v>
      </c>
      <c r="U21" s="82"/>
      <c r="V21" s="82">
        <v>216309.63299999997</v>
      </c>
      <c r="W21" s="85">
        <v>26453.366999999998</v>
      </c>
      <c r="X21" s="804">
        <f t="shared" si="1"/>
        <v>0.90090343596140654</v>
      </c>
      <c r="Y21" s="84">
        <f t="shared" si="2"/>
        <v>240103.01699999996</v>
      </c>
      <c r="Z21" s="84">
        <f t="shared" si="3"/>
        <v>33691.983</v>
      </c>
      <c r="AA21" s="84">
        <f t="shared" si="4"/>
        <v>273794.99999999994</v>
      </c>
      <c r="AB21" s="84"/>
      <c r="AC21" s="84">
        <v>39183</v>
      </c>
      <c r="AD21" s="86">
        <f t="shared" si="5"/>
        <v>0.16319245168002203</v>
      </c>
      <c r="AE21" s="84">
        <f t="shared" si="6"/>
        <v>5498.2773077316233</v>
      </c>
      <c r="AF21" s="86"/>
      <c r="AG21" s="84"/>
      <c r="AH21" s="84">
        <f t="shared" si="7"/>
        <v>279286.01699999999</v>
      </c>
      <c r="AI21" s="84">
        <f t="shared" si="8"/>
        <v>39190.260307731623</v>
      </c>
      <c r="AJ21" s="84">
        <f t="shared" si="9"/>
        <v>318476.27730773162</v>
      </c>
      <c r="AL21" s="115">
        <f t="shared" ref="AL21:AL22" si="11">$AH21*AQ21</f>
        <v>144776.58410257628</v>
      </c>
      <c r="AM21" s="115">
        <f t="shared" ref="AM21:AM22" si="12">$AH21*AR21</f>
        <v>132755.32191000209</v>
      </c>
      <c r="AN21" s="115">
        <f t="shared" ref="AN21:AN22" si="13">$AH21*AS21</f>
        <v>1754.1109874216036</v>
      </c>
      <c r="AQ21" s="114">
        <v>0.5183810691910733</v>
      </c>
      <c r="AR21" s="114">
        <v>0.47533823331370761</v>
      </c>
      <c r="AS21" s="114">
        <v>6.2806974952190446E-3</v>
      </c>
    </row>
    <row r="22" spans="1:45" ht="12" customHeight="1" x14ac:dyDescent="0.2">
      <c r="A22" s="75">
        <v>1987</v>
      </c>
      <c r="B22" s="82">
        <v>9981.1839999999993</v>
      </c>
      <c r="C22" s="82">
        <v>6274.8159999999998</v>
      </c>
      <c r="D22" s="82">
        <v>6509.5520000000006</v>
      </c>
      <c r="E22" s="82">
        <v>3598.4480000000003</v>
      </c>
      <c r="F22" s="82">
        <v>3781.7720000000004</v>
      </c>
      <c r="G22" s="82">
        <v>2987.2280000000001</v>
      </c>
      <c r="H22" s="82">
        <v>20272.508000000002</v>
      </c>
      <c r="I22" s="82">
        <v>12860.492</v>
      </c>
      <c r="J22" s="82"/>
      <c r="K22" s="82">
        <v>95.13</v>
      </c>
      <c r="L22" s="82">
        <v>534.87</v>
      </c>
      <c r="M22" s="82">
        <v>491.45400000000001</v>
      </c>
      <c r="N22" s="82">
        <v>466.54600000000005</v>
      </c>
      <c r="O22" s="82">
        <v>586.58400000000006</v>
      </c>
      <c r="P22" s="82">
        <v>1001.4160000000001</v>
      </c>
      <c r="Q22" s="82">
        <v>20859.092000000001</v>
      </c>
      <c r="R22" s="82">
        <v>13861.907999999999</v>
      </c>
      <c r="S22" s="82"/>
      <c r="T22" s="83">
        <f t="shared" si="0"/>
        <v>34721</v>
      </c>
      <c r="U22" s="82"/>
      <c r="V22" s="82">
        <v>174790.82</v>
      </c>
      <c r="W22" s="85">
        <v>67371.179999999993</v>
      </c>
      <c r="X22" s="804">
        <f t="shared" si="1"/>
        <v>0.89607217200764666</v>
      </c>
      <c r="Y22" s="84">
        <f t="shared" si="2"/>
        <v>195063.32800000001</v>
      </c>
      <c r="Z22" s="84">
        <f t="shared" si="3"/>
        <v>80231.671999999991</v>
      </c>
      <c r="AA22" s="84">
        <f t="shared" si="4"/>
        <v>275295</v>
      </c>
      <c r="AB22" s="84"/>
      <c r="AC22" s="84">
        <v>31833</v>
      </c>
      <c r="AD22" s="86">
        <f t="shared" si="5"/>
        <v>0.16319315540438231</v>
      </c>
      <c r="AE22" s="84">
        <f t="shared" si="6"/>
        <v>13093.259717049428</v>
      </c>
      <c r="AF22" s="86"/>
      <c r="AG22" s="84"/>
      <c r="AH22" s="84">
        <f t="shared" si="7"/>
        <v>226896.32800000001</v>
      </c>
      <c r="AI22" s="84">
        <f t="shared" si="8"/>
        <v>93324.931717049418</v>
      </c>
      <c r="AJ22" s="84">
        <f t="shared" si="9"/>
        <v>320221.25971704943</v>
      </c>
      <c r="AL22" s="115">
        <f t="shared" si="11"/>
        <v>117618.76110416847</v>
      </c>
      <c r="AM22" s="115">
        <f t="shared" si="12"/>
        <v>107852.49969688753</v>
      </c>
      <c r="AN22" s="115">
        <f t="shared" si="13"/>
        <v>1425.0671989439988</v>
      </c>
      <c r="AQ22" s="114">
        <v>0.5183810691910733</v>
      </c>
      <c r="AR22" s="114">
        <v>0.47533823331370761</v>
      </c>
      <c r="AS22" s="114">
        <v>6.2806974952190446E-3</v>
      </c>
    </row>
    <row r="23" spans="1:45" ht="12" customHeight="1" x14ac:dyDescent="0.2">
      <c r="A23" s="75">
        <v>1988</v>
      </c>
      <c r="B23" s="82">
        <v>12593.875</v>
      </c>
      <c r="C23" s="82">
        <v>1021.125</v>
      </c>
      <c r="D23" s="82">
        <v>6156</v>
      </c>
      <c r="E23" s="82">
        <v>324</v>
      </c>
      <c r="F23" s="82">
        <v>10765.25</v>
      </c>
      <c r="G23" s="82">
        <v>786.75</v>
      </c>
      <c r="H23" s="82">
        <v>29515.125</v>
      </c>
      <c r="I23" s="82">
        <v>2131.875</v>
      </c>
      <c r="J23" s="82"/>
      <c r="K23" s="82">
        <v>93.44</v>
      </c>
      <c r="L23" s="82">
        <v>34.56</v>
      </c>
      <c r="M23" s="82">
        <v>418.15499999999997</v>
      </c>
      <c r="N23" s="82">
        <v>38.844999999999999</v>
      </c>
      <c r="O23" s="82">
        <v>511.59499999999997</v>
      </c>
      <c r="P23" s="82">
        <v>73.405000000000001</v>
      </c>
      <c r="Q23" s="82">
        <v>30026.720000000001</v>
      </c>
      <c r="R23" s="82">
        <v>2205.2800000000002</v>
      </c>
      <c r="S23" s="82"/>
      <c r="T23" s="83">
        <f t="shared" si="0"/>
        <v>32232</v>
      </c>
      <c r="U23" s="82"/>
      <c r="V23" s="82">
        <v>197952.61799999999</v>
      </c>
      <c r="W23" s="85">
        <v>20552.382000000001</v>
      </c>
      <c r="X23" s="804">
        <f t="shared" si="1"/>
        <v>0.87024478895014135</v>
      </c>
      <c r="Y23" s="84">
        <f t="shared" si="2"/>
        <v>227467.74299999999</v>
      </c>
      <c r="Z23" s="84">
        <f t="shared" si="3"/>
        <v>22684.257000000001</v>
      </c>
      <c r="AA23" s="84">
        <f t="shared" si="4"/>
        <v>250152</v>
      </c>
      <c r="AB23" s="84"/>
      <c r="AC23" s="84">
        <v>37121</v>
      </c>
      <c r="AD23" s="86">
        <f t="shared" si="5"/>
        <v>0.16319236965392497</v>
      </c>
      <c r="AE23" s="84">
        <f t="shared" si="6"/>
        <v>3701.8976536686355</v>
      </c>
      <c r="AF23" s="86"/>
      <c r="AG23" s="84"/>
      <c r="AH23" s="84">
        <f t="shared" si="7"/>
        <v>264588.74300000002</v>
      </c>
      <c r="AI23" s="84">
        <f t="shared" si="8"/>
        <v>26386.154653668636</v>
      </c>
      <c r="AJ23" s="84">
        <f t="shared" si="9"/>
        <v>290974.89765366865</v>
      </c>
      <c r="AL23" s="115">
        <f>$AH23*AQ23</f>
        <v>137157.79549226211</v>
      </c>
      <c r="AM23" s="115">
        <f>$AH23*AR23</f>
        <v>125769.14565231463</v>
      </c>
      <c r="AN23" s="115">
        <f>$AH23*AS23</f>
        <v>1661.8018554232556</v>
      </c>
      <c r="AQ23" s="114">
        <v>0.5183810691910733</v>
      </c>
      <c r="AR23" s="114">
        <v>0.47533823331370761</v>
      </c>
      <c r="AS23" s="114">
        <v>6.2806974952190446E-3</v>
      </c>
    </row>
    <row r="24" spans="1:45" ht="12" customHeight="1" x14ac:dyDescent="0.2">
      <c r="A24" s="75">
        <v>1989</v>
      </c>
      <c r="B24" s="82">
        <v>10212.072</v>
      </c>
      <c r="C24" s="82">
        <v>1773.9280000000003</v>
      </c>
      <c r="D24" s="82">
        <v>6479.19</v>
      </c>
      <c r="E24" s="82">
        <v>1098.81</v>
      </c>
      <c r="F24" s="82">
        <v>9188.6270000000004</v>
      </c>
      <c r="G24" s="82">
        <v>1865.373</v>
      </c>
      <c r="H24" s="82">
        <v>25879.888999999999</v>
      </c>
      <c r="I24" s="82">
        <v>4738.1110000000008</v>
      </c>
      <c r="J24" s="82"/>
      <c r="K24" s="82">
        <v>49.005000000000003</v>
      </c>
      <c r="L24" s="82">
        <v>31.995000000000001</v>
      </c>
      <c r="M24" s="82">
        <v>65.927999999999997</v>
      </c>
      <c r="N24" s="82">
        <v>16.071999999999999</v>
      </c>
      <c r="O24" s="82">
        <v>114.93299999999999</v>
      </c>
      <c r="P24" s="82">
        <v>48.067</v>
      </c>
      <c r="Q24" s="82">
        <v>25994.822</v>
      </c>
      <c r="R24" s="82">
        <v>4786.1780000000008</v>
      </c>
      <c r="S24" s="82"/>
      <c r="T24" s="83">
        <f t="shared" si="0"/>
        <v>30781</v>
      </c>
      <c r="U24" s="82"/>
      <c r="V24" s="82">
        <v>126682.62299999999</v>
      </c>
      <c r="W24" s="85">
        <v>22870.377</v>
      </c>
      <c r="X24" s="804">
        <f t="shared" si="1"/>
        <v>0.83036534558371722</v>
      </c>
      <c r="Y24" s="84">
        <f t="shared" si="2"/>
        <v>152562.51199999999</v>
      </c>
      <c r="Z24" s="84">
        <f t="shared" si="3"/>
        <v>27608.488000000001</v>
      </c>
      <c r="AA24" s="84">
        <f t="shared" si="4"/>
        <v>180171</v>
      </c>
      <c r="AB24" s="84"/>
      <c r="AC24" s="84">
        <v>24897</v>
      </c>
      <c r="AD24" s="86">
        <f t="shared" si="5"/>
        <v>0.16319212153507279</v>
      </c>
      <c r="AE24" s="84">
        <f t="shared" si="6"/>
        <v>4505.4877290955992</v>
      </c>
      <c r="AF24" s="86"/>
      <c r="AG24" s="84"/>
      <c r="AH24" s="84">
        <f t="shared" si="7"/>
        <v>177459.51199999999</v>
      </c>
      <c r="AI24" s="84">
        <f t="shared" si="8"/>
        <v>32113.9757290956</v>
      </c>
      <c r="AJ24" s="84">
        <f t="shared" si="9"/>
        <v>209573.48772909559</v>
      </c>
      <c r="AL24" s="115">
        <f t="shared" ref="AL24:AL41" si="14">$AH24*AQ24</f>
        <v>91991.651568686095</v>
      </c>
      <c r="AM24" s="115">
        <f t="shared" ref="AM24:AM41" si="15">$AH24*AR24</f>
        <v>84353.290918792685</v>
      </c>
      <c r="AN24" s="115">
        <f t="shared" ref="AN24:AN41" si="16">$AH24*AS24</f>
        <v>1114.5695125211939</v>
      </c>
      <c r="AQ24" s="114">
        <v>0.5183810691910733</v>
      </c>
      <c r="AR24" s="114">
        <v>0.47533823331370761</v>
      </c>
      <c r="AS24" s="114">
        <v>6.2806974952190446E-3</v>
      </c>
    </row>
    <row r="25" spans="1:45" ht="12" customHeight="1" x14ac:dyDescent="0.2">
      <c r="A25" s="75">
        <v>1990</v>
      </c>
      <c r="B25" s="82">
        <v>13464.2</v>
      </c>
      <c r="C25" s="82">
        <v>1170.8</v>
      </c>
      <c r="D25" s="82">
        <v>4257.57</v>
      </c>
      <c r="E25" s="82">
        <v>1868.43</v>
      </c>
      <c r="F25" s="82">
        <v>4170.5</v>
      </c>
      <c r="G25" s="82">
        <v>883.5</v>
      </c>
      <c r="H25" s="82">
        <v>21892.27</v>
      </c>
      <c r="I25" s="82">
        <v>3922.7300000000005</v>
      </c>
      <c r="J25" s="82"/>
      <c r="K25" s="82">
        <v>24.956000000000003</v>
      </c>
      <c r="L25" s="82">
        <v>43.043999999999997</v>
      </c>
      <c r="M25" s="82">
        <v>29.118000000000002</v>
      </c>
      <c r="N25" s="82">
        <v>16.882000000000001</v>
      </c>
      <c r="O25" s="82">
        <v>54.074000000000005</v>
      </c>
      <c r="P25" s="82">
        <v>59.926000000000002</v>
      </c>
      <c r="Q25" s="82">
        <v>21946.344000000001</v>
      </c>
      <c r="R25" s="82">
        <v>3982.6560000000004</v>
      </c>
      <c r="S25" s="82"/>
      <c r="T25" s="83">
        <f t="shared" si="0"/>
        <v>25929</v>
      </c>
      <c r="U25" s="82"/>
      <c r="V25" s="82">
        <v>83197.87</v>
      </c>
      <c r="W25" s="85">
        <v>9939.130000000001</v>
      </c>
      <c r="X25" s="804">
        <f t="shared" si="1"/>
        <v>0.79168102735423129</v>
      </c>
      <c r="Y25" s="84">
        <f t="shared" si="2"/>
        <v>105090.14</v>
      </c>
      <c r="Z25" s="84">
        <f t="shared" si="3"/>
        <v>13861.86</v>
      </c>
      <c r="AA25" s="84">
        <f t="shared" si="4"/>
        <v>118952</v>
      </c>
      <c r="AB25" s="84"/>
      <c r="AC25" s="84">
        <v>17150</v>
      </c>
      <c r="AD25" s="86">
        <f t="shared" si="5"/>
        <v>0.16319323582593001</v>
      </c>
      <c r="AE25" s="84">
        <f t="shared" si="6"/>
        <v>2262.1617879660262</v>
      </c>
      <c r="AF25" s="86"/>
      <c r="AG25" s="84"/>
      <c r="AH25" s="84">
        <f t="shared" si="7"/>
        <v>122240.14</v>
      </c>
      <c r="AI25" s="84">
        <f t="shared" si="8"/>
        <v>16124.021787966027</v>
      </c>
      <c r="AJ25" s="84">
        <f t="shared" si="9"/>
        <v>138364.16178796603</v>
      </c>
      <c r="AL25" s="115">
        <f t="shared" si="14"/>
        <v>63366.974471266483</v>
      </c>
      <c r="AM25" s="115">
        <f t="shared" si="15"/>
        <v>58105.412187620284</v>
      </c>
      <c r="AN25" s="115">
        <f t="shared" si="16"/>
        <v>767.75334111322536</v>
      </c>
      <c r="AQ25" s="114">
        <v>0.5183810691910733</v>
      </c>
      <c r="AR25" s="114">
        <v>0.47533823331370761</v>
      </c>
      <c r="AS25" s="114">
        <v>6.2806974952190446E-3</v>
      </c>
    </row>
    <row r="26" spans="1:45" ht="12" customHeight="1" x14ac:dyDescent="0.2">
      <c r="A26" s="87">
        <v>1991</v>
      </c>
      <c r="B26" s="88">
        <v>10031</v>
      </c>
      <c r="C26" s="88">
        <v>651.66300000000001</v>
      </c>
      <c r="D26" s="88">
        <v>9227.3369999999995</v>
      </c>
      <c r="E26" s="88">
        <v>1489.6630000000002</v>
      </c>
      <c r="F26" s="88">
        <v>8207.6</v>
      </c>
      <c r="G26" s="88">
        <v>542.4</v>
      </c>
      <c r="H26" s="82">
        <v>27465.936999999998</v>
      </c>
      <c r="I26" s="82">
        <v>2683.7260000000001</v>
      </c>
      <c r="J26" s="89"/>
      <c r="K26" s="88">
        <v>33</v>
      </c>
      <c r="L26" s="88">
        <v>8</v>
      </c>
      <c r="M26" s="88">
        <v>32.020999999999994</v>
      </c>
      <c r="N26" s="88">
        <v>8.9789999999999992</v>
      </c>
      <c r="O26" s="82">
        <v>65.020999999999987</v>
      </c>
      <c r="P26" s="82">
        <v>16.978999999999999</v>
      </c>
      <c r="Q26" s="82">
        <v>27530.957999999999</v>
      </c>
      <c r="R26" s="82">
        <v>2700.7049999999999</v>
      </c>
      <c r="S26" s="82"/>
      <c r="T26" s="83">
        <f t="shared" si="0"/>
        <v>30231.663</v>
      </c>
      <c r="U26" s="82"/>
      <c r="V26" s="82">
        <v>91402.856</v>
      </c>
      <c r="W26" s="85">
        <v>11924.144</v>
      </c>
      <c r="X26" s="804">
        <f t="shared" si="1"/>
        <v>0.76893904357218468</v>
      </c>
      <c r="Y26" s="84">
        <f t="shared" si="2"/>
        <v>118868.79300000001</v>
      </c>
      <c r="Z26" s="84">
        <f t="shared" si="3"/>
        <v>14607.87</v>
      </c>
      <c r="AA26" s="84">
        <f t="shared" si="4"/>
        <v>133476.663</v>
      </c>
      <c r="AB26" s="84"/>
      <c r="AC26" s="84">
        <v>26009</v>
      </c>
      <c r="AD26" s="86">
        <f t="shared" si="5"/>
        <v>0.21880427439016731</v>
      </c>
      <c r="AE26" s="84">
        <f t="shared" si="6"/>
        <v>3196.2643957358937</v>
      </c>
      <c r="AF26" s="86"/>
      <c r="AG26" s="84"/>
      <c r="AH26" s="84">
        <f t="shared" si="7"/>
        <v>144877.79300000001</v>
      </c>
      <c r="AI26" s="84">
        <f t="shared" si="8"/>
        <v>17804.134395735895</v>
      </c>
      <c r="AJ26" s="84">
        <f t="shared" si="9"/>
        <v>162681.9273957359</v>
      </c>
      <c r="AL26" s="115">
        <f t="shared" si="14"/>
        <v>75101.905237382991</v>
      </c>
      <c r="AM26" s="115">
        <f t="shared" si="15"/>
        <v>68865.954171009042</v>
      </c>
      <c r="AN26" s="115">
        <f t="shared" si="16"/>
        <v>909.93359160796331</v>
      </c>
      <c r="AQ26" s="114">
        <v>0.5183810691910733</v>
      </c>
      <c r="AR26" s="114">
        <v>0.47533823331370761</v>
      </c>
      <c r="AS26" s="114">
        <v>6.2806974952190446E-3</v>
      </c>
    </row>
    <row r="27" spans="1:45" ht="12" customHeight="1" x14ac:dyDescent="0.2">
      <c r="A27" s="87">
        <v>1992</v>
      </c>
      <c r="B27" s="88">
        <v>6256.5</v>
      </c>
      <c r="C27" s="88">
        <v>1018.5</v>
      </c>
      <c r="D27" s="88">
        <v>10324.32</v>
      </c>
      <c r="E27" s="88">
        <v>6115.68</v>
      </c>
      <c r="F27" s="88">
        <v>5506.6959999999999</v>
      </c>
      <c r="G27" s="88">
        <v>2049.3040000000001</v>
      </c>
      <c r="H27" s="82">
        <v>22087.516</v>
      </c>
      <c r="I27" s="82">
        <v>9183.4840000000004</v>
      </c>
      <c r="J27" s="89"/>
      <c r="K27" s="88">
        <v>264</v>
      </c>
      <c r="L27" s="88">
        <v>446</v>
      </c>
      <c r="M27" s="88">
        <v>122.91199999999999</v>
      </c>
      <c r="N27" s="88">
        <v>245.08799999999997</v>
      </c>
      <c r="O27" s="82">
        <v>386.91199999999998</v>
      </c>
      <c r="P27" s="82">
        <v>691.08799999999997</v>
      </c>
      <c r="Q27" s="82">
        <v>22474.428</v>
      </c>
      <c r="R27" s="82">
        <v>9874.5720000000001</v>
      </c>
      <c r="S27" s="82"/>
      <c r="T27" s="83">
        <f t="shared" si="0"/>
        <v>32349</v>
      </c>
      <c r="U27" s="82"/>
      <c r="V27" s="82">
        <v>59457.034999999996</v>
      </c>
      <c r="W27" s="85">
        <v>16667.965</v>
      </c>
      <c r="X27" s="804">
        <f t="shared" si="1"/>
        <v>0.72913559852699417</v>
      </c>
      <c r="Y27" s="84">
        <f t="shared" si="2"/>
        <v>81544.550999999992</v>
      </c>
      <c r="Z27" s="84">
        <f t="shared" si="3"/>
        <v>25851.449000000001</v>
      </c>
      <c r="AA27" s="84">
        <f t="shared" si="4"/>
        <v>107396</v>
      </c>
      <c r="AB27" s="84"/>
      <c r="AC27" s="84">
        <v>13324</v>
      </c>
      <c r="AD27" s="86">
        <f t="shared" si="5"/>
        <v>0.16339534446636417</v>
      </c>
      <c r="AE27" s="84">
        <f t="shared" si="6"/>
        <v>4224.0064143096452</v>
      </c>
      <c r="AF27" s="86"/>
      <c r="AG27" s="84"/>
      <c r="AH27" s="84">
        <f t="shared" si="7"/>
        <v>94868.550999999992</v>
      </c>
      <c r="AI27" s="84">
        <f t="shared" si="8"/>
        <v>30075.455414309647</v>
      </c>
      <c r="AJ27" s="84">
        <f t="shared" si="9"/>
        <v>124944.00641430964</v>
      </c>
      <c r="AL27" s="115">
        <f t="shared" si="14"/>
        <v>49178.06089998786</v>
      </c>
      <c r="AM27" s="115">
        <f t="shared" si="15"/>
        <v>45094.649429371369</v>
      </c>
      <c r="AN27" s="115">
        <f t="shared" si="16"/>
        <v>595.8406706407601</v>
      </c>
      <c r="AQ27" s="114">
        <v>0.5183810691910733</v>
      </c>
      <c r="AR27" s="114">
        <v>0.47533823331370761</v>
      </c>
      <c r="AS27" s="114">
        <v>6.2806974952190446E-3</v>
      </c>
    </row>
    <row r="28" spans="1:45" ht="12" customHeight="1" x14ac:dyDescent="0.2">
      <c r="A28" s="87">
        <v>1993</v>
      </c>
      <c r="B28" s="88">
        <v>7055.91</v>
      </c>
      <c r="C28" s="88">
        <v>531.09</v>
      </c>
      <c r="D28" s="88">
        <v>10228.323</v>
      </c>
      <c r="E28" s="88">
        <v>1762.6769999999999</v>
      </c>
      <c r="F28" s="88">
        <v>9549.9840000000004</v>
      </c>
      <c r="G28" s="88">
        <v>3379.0160000000001</v>
      </c>
      <c r="H28" s="82">
        <v>26834.217000000001</v>
      </c>
      <c r="I28" s="82">
        <v>5672.7830000000004</v>
      </c>
      <c r="J28" s="89"/>
      <c r="K28" s="88">
        <v>1542</v>
      </c>
      <c r="L28" s="88">
        <v>622</v>
      </c>
      <c r="M28" s="88">
        <v>233.94800000000004</v>
      </c>
      <c r="N28" s="88">
        <v>175.05199999999999</v>
      </c>
      <c r="O28" s="82">
        <v>1775.9480000000001</v>
      </c>
      <c r="P28" s="82">
        <v>797.05200000000002</v>
      </c>
      <c r="Q28" s="82">
        <v>28610.165000000001</v>
      </c>
      <c r="R28" s="82">
        <v>6469.835</v>
      </c>
      <c r="S28" s="82"/>
      <c r="T28" s="83">
        <f t="shared" si="0"/>
        <v>35080</v>
      </c>
      <c r="U28" s="82"/>
      <c r="V28" s="82">
        <v>110555.901</v>
      </c>
      <c r="W28" s="85">
        <v>16377.099</v>
      </c>
      <c r="X28" s="804">
        <f t="shared" si="1"/>
        <v>0.80468597457642488</v>
      </c>
      <c r="Y28" s="84">
        <f t="shared" si="2"/>
        <v>137390.11799999999</v>
      </c>
      <c r="Z28" s="84">
        <f t="shared" si="3"/>
        <v>22049.882000000001</v>
      </c>
      <c r="AA28" s="84">
        <f t="shared" si="4"/>
        <v>159440</v>
      </c>
      <c r="AB28" s="84"/>
      <c r="AC28" s="84">
        <v>27701</v>
      </c>
      <c r="AD28" s="86">
        <f t="shared" si="5"/>
        <v>0.20162294350747995</v>
      </c>
      <c r="AE28" s="84">
        <f t="shared" si="6"/>
        <v>4445.7621128325991</v>
      </c>
      <c r="AF28" s="86"/>
      <c r="AG28" s="84"/>
      <c r="AH28" s="84">
        <f t="shared" si="7"/>
        <v>165091.11799999999</v>
      </c>
      <c r="AI28" s="84">
        <f t="shared" si="8"/>
        <v>26495.644112832601</v>
      </c>
      <c r="AJ28" s="84">
        <f t="shared" si="9"/>
        <v>191586.7621128326</v>
      </c>
      <c r="AL28" s="115">
        <f t="shared" si="14"/>
        <v>85580.110262789633</v>
      </c>
      <c r="AM28" s="115">
        <f t="shared" si="15"/>
        <v>78474.120365904833</v>
      </c>
      <c r="AN28" s="115">
        <f t="shared" si="16"/>
        <v>1036.8873713055116</v>
      </c>
      <c r="AQ28" s="114">
        <v>0.5183810691910733</v>
      </c>
      <c r="AR28" s="114">
        <v>0.47533823331370761</v>
      </c>
      <c r="AS28" s="114">
        <v>6.2806974952190446E-3</v>
      </c>
    </row>
    <row r="29" spans="1:45" ht="12" customHeight="1" x14ac:dyDescent="0.2">
      <c r="A29" s="87">
        <v>1994</v>
      </c>
      <c r="B29" s="88">
        <v>11584.51</v>
      </c>
      <c r="C29" s="88">
        <v>7406.49</v>
      </c>
      <c r="D29" s="88">
        <v>11340.691999999999</v>
      </c>
      <c r="E29" s="88">
        <v>3861.308</v>
      </c>
      <c r="F29" s="88">
        <v>9631.0319999999992</v>
      </c>
      <c r="G29" s="88">
        <v>1013.9680000000001</v>
      </c>
      <c r="H29" s="82">
        <v>32556.233999999997</v>
      </c>
      <c r="I29" s="82">
        <v>12281.766</v>
      </c>
      <c r="J29" s="89"/>
      <c r="K29" s="88">
        <v>1168</v>
      </c>
      <c r="L29" s="88">
        <v>751</v>
      </c>
      <c r="M29" s="88">
        <v>496.96100000000001</v>
      </c>
      <c r="N29" s="88">
        <v>446.03899999999999</v>
      </c>
      <c r="O29" s="82">
        <v>1664.961</v>
      </c>
      <c r="P29" s="82">
        <v>1197.039</v>
      </c>
      <c r="Q29" s="82">
        <v>34221.195</v>
      </c>
      <c r="R29" s="82">
        <v>13478.805</v>
      </c>
      <c r="S29" s="82"/>
      <c r="T29" s="83">
        <f t="shared" si="0"/>
        <v>47700</v>
      </c>
      <c r="U29" s="82"/>
      <c r="V29" s="82">
        <v>133030.12599999999</v>
      </c>
      <c r="W29" s="85">
        <v>34515.873999999996</v>
      </c>
      <c r="X29" s="804">
        <f t="shared" si="1"/>
        <v>0.80338818970354808</v>
      </c>
      <c r="Y29" s="84">
        <f t="shared" si="2"/>
        <v>165586.35999999999</v>
      </c>
      <c r="Z29" s="84">
        <f t="shared" si="3"/>
        <v>46797.64</v>
      </c>
      <c r="AA29" s="84">
        <f t="shared" si="4"/>
        <v>212384</v>
      </c>
      <c r="AB29" s="84"/>
      <c r="AC29" s="84">
        <v>28855</v>
      </c>
      <c r="AD29" s="86">
        <f t="shared" si="5"/>
        <v>0.17425952234229922</v>
      </c>
      <c r="AE29" s="84">
        <f t="shared" si="6"/>
        <v>8154.9343931468757</v>
      </c>
      <c r="AF29" s="86"/>
      <c r="AG29" s="84"/>
      <c r="AH29" s="84">
        <f t="shared" si="7"/>
        <v>194441.36</v>
      </c>
      <c r="AI29" s="84">
        <f t="shared" si="8"/>
        <v>54952.574393146875</v>
      </c>
      <c r="AJ29" s="84">
        <f t="shared" si="9"/>
        <v>249393.93439314686</v>
      </c>
      <c r="AL29" s="115">
        <f t="shared" si="14"/>
        <v>100794.72009176639</v>
      </c>
      <c r="AM29" s="115">
        <f>$AH29*AR29</f>
        <v>92425.412545514613</v>
      </c>
      <c r="AN29" s="115">
        <f t="shared" si="16"/>
        <v>1221.2273627189845</v>
      </c>
      <c r="AQ29" s="114">
        <v>0.5183810691910733</v>
      </c>
      <c r="AR29" s="114">
        <v>0.47533823331370761</v>
      </c>
      <c r="AS29" s="114">
        <v>6.2806974952190446E-3</v>
      </c>
    </row>
    <row r="30" spans="1:45" ht="12" customHeight="1" x14ac:dyDescent="0.2">
      <c r="A30" s="87">
        <v>1995</v>
      </c>
      <c r="B30" s="88">
        <v>24809.61</v>
      </c>
      <c r="C30" s="88">
        <v>1867.39</v>
      </c>
      <c r="D30" s="88">
        <v>11565.848</v>
      </c>
      <c r="E30" s="88">
        <v>583.15200000000004</v>
      </c>
      <c r="F30" s="88">
        <v>5451.4079999999994</v>
      </c>
      <c r="G30" s="88">
        <v>1334.5919999999999</v>
      </c>
      <c r="H30" s="82">
        <v>41826.866000000002</v>
      </c>
      <c r="I30" s="82">
        <v>3785.134</v>
      </c>
      <c r="J30" s="89"/>
      <c r="K30" s="88">
        <v>2378</v>
      </c>
      <c r="L30" s="88">
        <v>945</v>
      </c>
      <c r="M30" s="88">
        <v>311.23400000000004</v>
      </c>
      <c r="N30" s="88">
        <v>290.76599999999996</v>
      </c>
      <c r="O30" s="82">
        <v>2689.2339999999999</v>
      </c>
      <c r="P30" s="82">
        <v>1235.7660000000001</v>
      </c>
      <c r="Q30" s="82">
        <v>44516.1</v>
      </c>
      <c r="R30" s="82">
        <v>5020.8999999999996</v>
      </c>
      <c r="S30" s="82"/>
      <c r="T30" s="83">
        <f t="shared" si="0"/>
        <v>49537</v>
      </c>
      <c r="U30" s="82"/>
      <c r="V30" s="82">
        <v>253486.84699999998</v>
      </c>
      <c r="W30" s="85">
        <v>31184.152999999998</v>
      </c>
      <c r="X30" s="804">
        <f t="shared" si="1"/>
        <v>0.85836463340935332</v>
      </c>
      <c r="Y30" s="84">
        <f t="shared" si="2"/>
        <v>295313.71299999999</v>
      </c>
      <c r="Z30" s="84">
        <f t="shared" si="3"/>
        <v>34969.286999999997</v>
      </c>
      <c r="AA30" s="84">
        <f t="shared" si="4"/>
        <v>330283</v>
      </c>
      <c r="AB30" s="84"/>
      <c r="AC30" s="84">
        <v>48193</v>
      </c>
      <c r="AD30" s="86">
        <f>AC30/Y30</f>
        <v>0.1631925571976402</v>
      </c>
      <c r="AE30" s="84">
        <f t="shared" si="6"/>
        <v>5706.7273689081949</v>
      </c>
      <c r="AF30" s="86"/>
      <c r="AG30" s="84"/>
      <c r="AH30" s="84">
        <f>Y30+AC30</f>
        <v>343506.71299999999</v>
      </c>
      <c r="AI30" s="84">
        <f t="shared" si="8"/>
        <v>40676.014368908189</v>
      </c>
      <c r="AJ30" s="84">
        <f t="shared" si="9"/>
        <v>384182.72736890818</v>
      </c>
      <c r="AL30" s="115">
        <f>$AH30*AQ30</f>
        <v>178067.37715925116</v>
      </c>
      <c r="AM30" s="115">
        <f>$AH30*AR30</f>
        <v>163281.87408881879</v>
      </c>
      <c r="AN30" s="115">
        <f>$AH30*AS30</f>
        <v>2157.4617519300273</v>
      </c>
      <c r="AQ30" s="114">
        <v>0.5183810691910733</v>
      </c>
      <c r="AR30" s="114">
        <v>0.47533823331370761</v>
      </c>
      <c r="AS30" s="114">
        <v>6.2806974952190446E-3</v>
      </c>
    </row>
    <row r="31" spans="1:45" ht="12" customHeight="1" x14ac:dyDescent="0.2">
      <c r="A31" s="87">
        <v>1996</v>
      </c>
      <c r="B31" s="88">
        <v>18848.419999999998</v>
      </c>
      <c r="C31" s="88">
        <v>2329.58</v>
      </c>
      <c r="D31" s="88">
        <v>6493.7069999999994</v>
      </c>
      <c r="E31" s="88">
        <v>1613.2929999999999</v>
      </c>
      <c r="F31" s="88">
        <v>9218.637999999999</v>
      </c>
      <c r="G31" s="88">
        <v>2273.3620000000001</v>
      </c>
      <c r="H31" s="82">
        <v>34560.764999999999</v>
      </c>
      <c r="I31" s="82">
        <v>6216.2349999999997</v>
      </c>
      <c r="J31" s="88"/>
      <c r="K31" s="88">
        <v>1828</v>
      </c>
      <c r="L31" s="88">
        <v>2055</v>
      </c>
      <c r="M31" s="88">
        <v>394.78600000000006</v>
      </c>
      <c r="N31" s="88">
        <v>746.21400000000006</v>
      </c>
      <c r="O31" s="82">
        <v>2222.7860000000001</v>
      </c>
      <c r="P31" s="82">
        <v>2801.2139999999999</v>
      </c>
      <c r="Q31" s="82">
        <v>36783.550999999999</v>
      </c>
      <c r="R31" s="82">
        <v>9017.4490000000005</v>
      </c>
      <c r="S31" s="82"/>
      <c r="T31" s="83">
        <f t="shared" si="0"/>
        <v>45801</v>
      </c>
      <c r="U31" s="82"/>
      <c r="V31" s="82">
        <v>267071.37</v>
      </c>
      <c r="W31" s="85">
        <v>35660.629999999997</v>
      </c>
      <c r="X31" s="804">
        <f t="shared" si="1"/>
        <v>0.88542081234149661</v>
      </c>
      <c r="Y31" s="84">
        <f t="shared" si="2"/>
        <v>301632.13500000001</v>
      </c>
      <c r="Z31" s="84">
        <f t="shared" si="3"/>
        <v>41876.864999999998</v>
      </c>
      <c r="AA31" s="84">
        <f t="shared" si="4"/>
        <v>343509</v>
      </c>
      <c r="AB31" s="84"/>
      <c r="AC31" s="84">
        <v>49224</v>
      </c>
      <c r="AD31" s="86">
        <f t="shared" si="5"/>
        <v>0.16319216120656374</v>
      </c>
      <c r="AE31" s="84">
        <f t="shared" si="6"/>
        <v>6833.9761039055065</v>
      </c>
      <c r="AF31" s="86"/>
      <c r="AG31" s="84"/>
      <c r="AH31" s="84">
        <f t="shared" si="7"/>
        <v>350856.13500000001</v>
      </c>
      <c r="AI31" s="84">
        <f t="shared" si="8"/>
        <v>48710.841103905506</v>
      </c>
      <c r="AJ31" s="84">
        <f t="shared" si="9"/>
        <v>399566.97610390553</v>
      </c>
      <c r="AL31" s="115">
        <f t="shared" si="14"/>
        <v>181877.17839354757</v>
      </c>
      <c r="AM31" s="115">
        <f t="shared" si="15"/>
        <v>166775.33535817571</v>
      </c>
      <c r="AN31" s="115">
        <f t="shared" si="16"/>
        <v>2203.6212482767351</v>
      </c>
      <c r="AQ31" s="114">
        <v>0.5183810691910733</v>
      </c>
      <c r="AR31" s="114">
        <v>0.47533823331370761</v>
      </c>
      <c r="AS31" s="114">
        <v>6.2806974952190446E-3</v>
      </c>
    </row>
    <row r="32" spans="1:45" ht="12" customHeight="1" x14ac:dyDescent="0.2">
      <c r="A32" s="87">
        <v>1997</v>
      </c>
      <c r="B32" s="88">
        <v>44589.599999999999</v>
      </c>
      <c r="C32" s="88">
        <v>6080.4</v>
      </c>
      <c r="D32" s="88">
        <v>13358.023999999999</v>
      </c>
      <c r="E32" s="88">
        <v>1769.9759999999999</v>
      </c>
      <c r="F32" s="88">
        <v>7292.95</v>
      </c>
      <c r="G32" s="88">
        <v>2435.0500000000002</v>
      </c>
      <c r="H32" s="82">
        <v>65240.573999999993</v>
      </c>
      <c r="I32" s="82">
        <v>10285.425999999999</v>
      </c>
      <c r="J32" s="88"/>
      <c r="K32" s="88">
        <v>6305</v>
      </c>
      <c r="L32" s="88">
        <v>189</v>
      </c>
      <c r="M32" s="88">
        <v>838.15599999999995</v>
      </c>
      <c r="N32" s="88">
        <v>107.84400000000001</v>
      </c>
      <c r="O32" s="82">
        <v>7143.1559999999999</v>
      </c>
      <c r="P32" s="82">
        <v>296.84399999999999</v>
      </c>
      <c r="Q32" s="82">
        <v>72383.73</v>
      </c>
      <c r="R32" s="82">
        <v>10582.269999999999</v>
      </c>
      <c r="S32" s="82"/>
      <c r="T32" s="83">
        <f t="shared" si="0"/>
        <v>82966</v>
      </c>
      <c r="U32" s="82"/>
      <c r="V32" s="82">
        <v>279599.21999999997</v>
      </c>
      <c r="W32" s="85">
        <v>30179.78</v>
      </c>
      <c r="X32" s="804">
        <f t="shared" si="1"/>
        <v>0.81080903325211928</v>
      </c>
      <c r="Y32" s="84">
        <f t="shared" si="2"/>
        <v>344839.79399999999</v>
      </c>
      <c r="Z32" s="84">
        <f t="shared" si="3"/>
        <v>40465.205999999998</v>
      </c>
      <c r="AA32" s="84">
        <f t="shared" si="4"/>
        <v>385305</v>
      </c>
      <c r="AB32" s="84"/>
      <c r="AC32" s="84">
        <v>56275</v>
      </c>
      <c r="AD32" s="86">
        <f t="shared" si="5"/>
        <v>0.16319172258872189</v>
      </c>
      <c r="AE32" s="84">
        <f t="shared" si="6"/>
        <v>6603.5866720474842</v>
      </c>
      <c r="AF32" s="86"/>
      <c r="AG32" s="84"/>
      <c r="AH32" s="84">
        <f t="shared" si="7"/>
        <v>401114.79399999999</v>
      </c>
      <c r="AI32" s="84">
        <f t="shared" si="8"/>
        <v>47068.792672047479</v>
      </c>
      <c r="AJ32" s="84">
        <f t="shared" si="9"/>
        <v>448183.5866720475</v>
      </c>
      <c r="AL32" s="115">
        <f t="shared" si="14"/>
        <v>207930.31578207712</v>
      </c>
      <c r="AM32" s="115">
        <f t="shared" si="15"/>
        <v>190665.19753595177</v>
      </c>
      <c r="AN32" s="115">
        <f t="shared" si="16"/>
        <v>2519.2806819711031</v>
      </c>
      <c r="AQ32" s="114">
        <v>0.5183810691910733</v>
      </c>
      <c r="AR32" s="114">
        <v>0.47533823331370761</v>
      </c>
      <c r="AS32" s="114">
        <v>6.2806974952190446E-3</v>
      </c>
    </row>
    <row r="33" spans="1:68" ht="12" customHeight="1" x14ac:dyDescent="0.2">
      <c r="A33" s="87">
        <v>1998</v>
      </c>
      <c r="B33" s="88">
        <v>42399.555999999997</v>
      </c>
      <c r="C33" s="88">
        <v>1951.4440000000002</v>
      </c>
      <c r="D33" s="88">
        <v>17566.77</v>
      </c>
      <c r="E33" s="88">
        <v>1322.23</v>
      </c>
      <c r="F33" s="88">
        <v>17797.072</v>
      </c>
      <c r="G33" s="88">
        <v>3978.9279999999999</v>
      </c>
      <c r="H33" s="82">
        <v>77763.398000000001</v>
      </c>
      <c r="I33" s="82">
        <v>7252.6019999999999</v>
      </c>
      <c r="J33" s="88"/>
      <c r="K33" s="88">
        <v>2686</v>
      </c>
      <c r="L33" s="88">
        <v>585</v>
      </c>
      <c r="M33" s="88">
        <v>346.76600000000002</v>
      </c>
      <c r="N33" s="88">
        <v>452.23400000000004</v>
      </c>
      <c r="O33" s="82">
        <v>3032.7660000000001</v>
      </c>
      <c r="P33" s="82">
        <v>1037.2339999999999</v>
      </c>
      <c r="Q33" s="82">
        <v>80796.164000000004</v>
      </c>
      <c r="R33" s="82">
        <v>8289.8359999999993</v>
      </c>
      <c r="S33" s="82"/>
      <c r="T33" s="83">
        <f t="shared" si="0"/>
        <v>89086</v>
      </c>
      <c r="U33" s="82"/>
      <c r="V33" s="82">
        <v>168144.4</v>
      </c>
      <c r="W33" s="85">
        <v>26587.599999999999</v>
      </c>
      <c r="X33" s="804">
        <f t="shared" si="1"/>
        <v>0.68377010150772033</v>
      </c>
      <c r="Y33" s="84">
        <f>H33+V33</f>
        <v>245907.79800000001</v>
      </c>
      <c r="Z33" s="84">
        <f t="shared" si="3"/>
        <v>33840.201999999997</v>
      </c>
      <c r="AA33" s="84">
        <f t="shared" si="4"/>
        <v>279748</v>
      </c>
      <c r="AB33" s="84"/>
      <c r="AC33" s="84">
        <v>69809</v>
      </c>
      <c r="AD33" s="86">
        <f t="shared" si="5"/>
        <v>0.28388282343124394</v>
      </c>
      <c r="AE33" s="84">
        <f t="shared" si="6"/>
        <v>9606.6520892436274</v>
      </c>
      <c r="AF33" s="86"/>
      <c r="AG33" s="84"/>
      <c r="AH33" s="84">
        <f t="shared" si="7"/>
        <v>315716.79800000001</v>
      </c>
      <c r="AI33" s="84">
        <f t="shared" si="8"/>
        <v>43446.854089243629</v>
      </c>
      <c r="AJ33" s="84">
        <f t="shared" si="9"/>
        <v>359163.65208924364</v>
      </c>
      <c r="AL33" s="115">
        <f t="shared" si="14"/>
        <v>163661.61130882212</v>
      </c>
      <c r="AM33" s="115">
        <f t="shared" si="15"/>
        <v>150072.26498878069</v>
      </c>
      <c r="AN33" s="115">
        <f t="shared" si="16"/>
        <v>1982.9217023971771</v>
      </c>
      <c r="AQ33" s="114">
        <v>0.5183810691910733</v>
      </c>
      <c r="AR33" s="114">
        <v>0.47533823331370761</v>
      </c>
      <c r="AS33" s="114">
        <v>6.2806974952190446E-3</v>
      </c>
    </row>
    <row r="34" spans="1:68" ht="12" customHeight="1" x14ac:dyDescent="0.2">
      <c r="A34" s="87">
        <v>1999</v>
      </c>
      <c r="B34" s="88">
        <v>23194.2</v>
      </c>
      <c r="C34" s="88">
        <v>3775.8</v>
      </c>
      <c r="D34" s="88">
        <v>12822</v>
      </c>
      <c r="E34" s="88">
        <v>1104</v>
      </c>
      <c r="F34" s="88">
        <v>10095.36</v>
      </c>
      <c r="G34" s="88">
        <v>5542.64</v>
      </c>
      <c r="H34" s="82">
        <v>46111.56</v>
      </c>
      <c r="I34" s="82">
        <v>10422.44</v>
      </c>
      <c r="J34" s="88"/>
      <c r="K34" s="88">
        <v>1611</v>
      </c>
      <c r="L34" s="88">
        <v>1542</v>
      </c>
      <c r="M34" s="88">
        <v>649.88900000000001</v>
      </c>
      <c r="N34" s="88">
        <v>987.11099999999999</v>
      </c>
      <c r="O34" s="82">
        <v>2260.8890000000001</v>
      </c>
      <c r="P34" s="82">
        <v>2529.1109999999999</v>
      </c>
      <c r="Q34" s="82">
        <v>48372.449000000001</v>
      </c>
      <c r="R34" s="82">
        <v>12951.550999999999</v>
      </c>
      <c r="S34" s="82"/>
      <c r="T34" s="83">
        <f t="shared" si="0"/>
        <v>61324</v>
      </c>
      <c r="U34" s="82"/>
      <c r="V34" s="82">
        <v>353718</v>
      </c>
      <c r="W34" s="85">
        <v>29135</v>
      </c>
      <c r="X34" s="804">
        <f t="shared" si="1"/>
        <v>0.88467195872161131</v>
      </c>
      <c r="Y34" s="84">
        <f t="shared" si="2"/>
        <v>399829.56</v>
      </c>
      <c r="Z34" s="84">
        <f t="shared" si="3"/>
        <v>39557.440000000002</v>
      </c>
      <c r="AA34" s="84">
        <f t="shared" si="4"/>
        <v>439387</v>
      </c>
      <c r="AB34" s="84"/>
      <c r="AC34" s="84">
        <v>68854</v>
      </c>
      <c r="AD34" s="86">
        <f t="shared" si="5"/>
        <v>0.17220837798986149</v>
      </c>
      <c r="AE34" s="84">
        <f t="shared" si="6"/>
        <v>6812.1225798312671</v>
      </c>
      <c r="AF34" s="86"/>
      <c r="AG34" s="84"/>
      <c r="AH34" s="84">
        <f t="shared" si="7"/>
        <v>468683.56</v>
      </c>
      <c r="AI34" s="84">
        <f t="shared" si="8"/>
        <v>46369.562579831269</v>
      </c>
      <c r="AJ34" s="84">
        <f t="shared" si="9"/>
        <v>515053.12257983128</v>
      </c>
      <c r="AL34" s="115">
        <f t="shared" si="14"/>
        <v>242956.68494507854</v>
      </c>
      <c r="AM34" s="115">
        <f t="shared" si="15"/>
        <v>222783.21539357907</v>
      </c>
      <c r="AN34" s="115">
        <f t="shared" si="16"/>
        <v>2943.6596613423449</v>
      </c>
      <c r="AQ34" s="114">
        <v>0.5183810691910733</v>
      </c>
      <c r="AR34" s="114">
        <v>0.47533823331370761</v>
      </c>
      <c r="AS34" s="114">
        <v>6.2806974952190446E-3</v>
      </c>
    </row>
    <row r="35" spans="1:68" ht="12" customHeight="1" x14ac:dyDescent="0.2">
      <c r="A35" s="87">
        <v>2000</v>
      </c>
      <c r="B35" s="88">
        <v>20792.64</v>
      </c>
      <c r="C35" s="88">
        <v>866.36</v>
      </c>
      <c r="D35" s="88">
        <v>16470</v>
      </c>
      <c r="E35" s="88">
        <v>1676</v>
      </c>
      <c r="F35" s="88">
        <v>11060</v>
      </c>
      <c r="G35" s="88">
        <v>1893</v>
      </c>
      <c r="H35" s="82">
        <v>48322.64</v>
      </c>
      <c r="I35" s="82">
        <v>4435.3599999999997</v>
      </c>
      <c r="J35" s="88"/>
      <c r="K35" s="88">
        <v>4637</v>
      </c>
      <c r="L35" s="88">
        <v>887</v>
      </c>
      <c r="M35" s="88">
        <v>1615.18</v>
      </c>
      <c r="N35" s="88">
        <v>330.82</v>
      </c>
      <c r="O35" s="82">
        <v>6252.18</v>
      </c>
      <c r="P35" s="82">
        <v>1217.82</v>
      </c>
      <c r="Q35" s="82">
        <v>54574.82</v>
      </c>
      <c r="R35" s="82">
        <v>5653.1799999999994</v>
      </c>
      <c r="S35" s="82"/>
      <c r="T35" s="83">
        <f t="shared" si="0"/>
        <v>60228</v>
      </c>
      <c r="U35" s="82"/>
      <c r="V35" s="82">
        <v>369214</v>
      </c>
      <c r="W35" s="85">
        <v>18604</v>
      </c>
      <c r="X35" s="804">
        <f t="shared" si="1"/>
        <v>0.88426730645722484</v>
      </c>
      <c r="Y35" s="84">
        <f t="shared" si="2"/>
        <v>417536.64</v>
      </c>
      <c r="Z35" s="84">
        <f t="shared" si="3"/>
        <v>23039.360000000001</v>
      </c>
      <c r="AA35" s="84">
        <f t="shared" si="4"/>
        <v>440576</v>
      </c>
      <c r="AB35" s="84"/>
      <c r="AC35" s="84">
        <v>59471</v>
      </c>
      <c r="AD35" s="86">
        <f t="shared" si="5"/>
        <v>0.14243300899293532</v>
      </c>
      <c r="AE35" s="84">
        <f t="shared" si="6"/>
        <v>3281.5653700714743</v>
      </c>
      <c r="AF35" s="86"/>
      <c r="AG35" s="84"/>
      <c r="AH35" s="84">
        <f t="shared" si="7"/>
        <v>477007.64</v>
      </c>
      <c r="AI35" s="84">
        <f t="shared" si="8"/>
        <v>26320.925370071476</v>
      </c>
      <c r="AJ35" s="84">
        <f t="shared" si="9"/>
        <v>503328.5653700715</v>
      </c>
      <c r="AL35" s="115">
        <f t="shared" si="14"/>
        <v>247271.7304355106</v>
      </c>
      <c r="AM35" s="115">
        <f t="shared" si="15"/>
        <v>226739.96887474105</v>
      </c>
      <c r="AN35" s="115">
        <f t="shared" si="16"/>
        <v>2995.9406897483477</v>
      </c>
      <c r="AQ35" s="114">
        <v>0.5183810691910733</v>
      </c>
      <c r="AR35" s="114">
        <v>0.47533823331370761</v>
      </c>
      <c r="AS35" s="114">
        <v>6.2806974952190446E-3</v>
      </c>
    </row>
    <row r="36" spans="1:68" ht="12" customHeight="1" x14ac:dyDescent="0.2">
      <c r="A36" s="87">
        <v>2001</v>
      </c>
      <c r="B36" s="88">
        <v>23710.080000000002</v>
      </c>
      <c r="C36" s="88">
        <v>987.92</v>
      </c>
      <c r="D36" s="88">
        <v>24001</v>
      </c>
      <c r="E36" s="88">
        <v>871</v>
      </c>
      <c r="F36" s="88">
        <v>11649</v>
      </c>
      <c r="G36" s="88">
        <v>4547</v>
      </c>
      <c r="H36" s="82">
        <v>59360.08</v>
      </c>
      <c r="I36" s="82">
        <v>6405.92</v>
      </c>
      <c r="J36" s="88"/>
      <c r="K36" s="88">
        <v>4467</v>
      </c>
      <c r="L36" s="88">
        <v>1427</v>
      </c>
      <c r="M36" s="88">
        <v>1137</v>
      </c>
      <c r="N36" s="88">
        <v>523</v>
      </c>
      <c r="O36" s="82">
        <v>5604</v>
      </c>
      <c r="P36" s="82">
        <v>1950</v>
      </c>
      <c r="Q36" s="82">
        <v>64964.08</v>
      </c>
      <c r="R36" s="82">
        <v>8355.92</v>
      </c>
      <c r="S36" s="82"/>
      <c r="T36" s="83">
        <f t="shared" si="0"/>
        <v>73320</v>
      </c>
      <c r="U36" s="82"/>
      <c r="V36" s="82">
        <v>537415.19799999997</v>
      </c>
      <c r="W36" s="85">
        <v>36344.801999999996</v>
      </c>
      <c r="X36" s="804">
        <f t="shared" si="1"/>
        <v>0.90053193859012381</v>
      </c>
      <c r="Y36" s="84">
        <f t="shared" si="2"/>
        <v>596775.27799999993</v>
      </c>
      <c r="Z36" s="84">
        <f t="shared" si="3"/>
        <v>42750.721999999994</v>
      </c>
      <c r="AA36" s="84">
        <f t="shared" si="4"/>
        <v>639525.99999999988</v>
      </c>
      <c r="AB36" s="84"/>
      <c r="AC36" s="84">
        <v>97388</v>
      </c>
      <c r="AD36" s="86">
        <f t="shared" si="5"/>
        <v>0.16319040615486088</v>
      </c>
      <c r="AE36" s="84">
        <f t="shared" si="6"/>
        <v>6976.5076865935453</v>
      </c>
      <c r="AF36" s="86"/>
      <c r="AG36" s="84"/>
      <c r="AH36" s="84">
        <f t="shared" si="7"/>
        <v>694163.27799999993</v>
      </c>
      <c r="AI36" s="84">
        <f t="shared" si="8"/>
        <v>49727.229686593542</v>
      </c>
      <c r="AJ36" s="84">
        <f t="shared" si="9"/>
        <v>743890.50768659345</v>
      </c>
      <c r="AL36" s="115">
        <f t="shared" si="14"/>
        <v>359841.1022428202</v>
      </c>
      <c r="AM36" s="115">
        <f t="shared" si="15"/>
        <v>329962.34619577206</v>
      </c>
      <c r="AN36" s="115">
        <f t="shared" si="16"/>
        <v>4359.8295614076405</v>
      </c>
      <c r="AQ36" s="114">
        <v>0.5183810691910733</v>
      </c>
      <c r="AR36" s="114">
        <v>0.47533823331370761</v>
      </c>
      <c r="AS36" s="114">
        <v>6.2806974952190446E-3</v>
      </c>
    </row>
    <row r="37" spans="1:68" ht="12" customHeight="1" x14ac:dyDescent="0.2">
      <c r="A37" s="87">
        <v>2002</v>
      </c>
      <c r="B37" s="88">
        <v>61895</v>
      </c>
      <c r="C37" s="88">
        <v>4029</v>
      </c>
      <c r="D37" s="88">
        <v>17516</v>
      </c>
      <c r="E37" s="88">
        <v>2991</v>
      </c>
      <c r="F37" s="88">
        <v>7762</v>
      </c>
      <c r="G37" s="88">
        <v>8146</v>
      </c>
      <c r="H37" s="82">
        <v>87173</v>
      </c>
      <c r="I37" s="82">
        <v>15166</v>
      </c>
      <c r="J37" s="88"/>
      <c r="K37" s="88">
        <v>5800</v>
      </c>
      <c r="L37" s="88">
        <v>2119</v>
      </c>
      <c r="M37" s="88">
        <v>1250</v>
      </c>
      <c r="N37" s="88">
        <v>588</v>
      </c>
      <c r="O37" s="82">
        <v>7050</v>
      </c>
      <c r="P37" s="82">
        <v>2707</v>
      </c>
      <c r="Q37" s="82">
        <v>94223</v>
      </c>
      <c r="R37" s="82">
        <v>17873</v>
      </c>
      <c r="S37" s="82"/>
      <c r="T37" s="83">
        <f t="shared" si="0"/>
        <v>112096</v>
      </c>
      <c r="U37" s="82"/>
      <c r="V37" s="82">
        <v>682695</v>
      </c>
      <c r="W37" s="85">
        <v>38087</v>
      </c>
      <c r="X37" s="804">
        <f t="shared" si="1"/>
        <v>0.88676890064270764</v>
      </c>
      <c r="Y37" s="84">
        <f t="shared" si="2"/>
        <v>769868</v>
      </c>
      <c r="Z37" s="84">
        <f t="shared" si="3"/>
        <v>53253</v>
      </c>
      <c r="AA37" s="84">
        <f t="shared" si="4"/>
        <v>823121</v>
      </c>
      <c r="AB37" s="84"/>
      <c r="AC37" s="84">
        <v>89236</v>
      </c>
      <c r="AD37" s="86">
        <f t="shared" si="5"/>
        <v>0.11591077951025371</v>
      </c>
      <c r="AE37" s="84">
        <f t="shared" si="6"/>
        <v>6172.596741259541</v>
      </c>
      <c r="AF37" s="86"/>
      <c r="AG37" s="84"/>
      <c r="AH37" s="84">
        <f t="shared" si="7"/>
        <v>859104</v>
      </c>
      <c r="AI37" s="84">
        <f t="shared" si="8"/>
        <v>59425.596741259542</v>
      </c>
      <c r="AJ37" s="84">
        <f t="shared" si="9"/>
        <v>918529.59674125956</v>
      </c>
      <c r="AL37" s="115">
        <f t="shared" si="14"/>
        <v>445343.2500663278</v>
      </c>
      <c r="AM37" s="115">
        <f t="shared" si="15"/>
        <v>408364.97759273945</v>
      </c>
      <c r="AN37" s="115">
        <f t="shared" si="16"/>
        <v>5395.7723409326618</v>
      </c>
      <c r="AQ37" s="114">
        <v>0.5183810691910733</v>
      </c>
      <c r="AR37" s="114">
        <v>0.47533823331370761</v>
      </c>
      <c r="AS37" s="114">
        <v>6.2806974952190446E-3</v>
      </c>
    </row>
    <row r="38" spans="1:68" ht="12" customHeight="1" x14ac:dyDescent="0.2">
      <c r="A38" s="87">
        <v>2003</v>
      </c>
      <c r="B38" s="88">
        <v>82882</v>
      </c>
      <c r="C38" s="88">
        <v>5352</v>
      </c>
      <c r="D38" s="88">
        <v>13615</v>
      </c>
      <c r="E38" s="88">
        <v>1352</v>
      </c>
      <c r="F38" s="88">
        <v>13081</v>
      </c>
      <c r="G38" s="88">
        <v>7032</v>
      </c>
      <c r="H38" s="82">
        <v>109578</v>
      </c>
      <c r="I38" s="82">
        <v>13736</v>
      </c>
      <c r="J38" s="88"/>
      <c r="K38" s="88">
        <v>5108</v>
      </c>
      <c r="L38" s="88">
        <v>3009</v>
      </c>
      <c r="M38" s="88">
        <v>392</v>
      </c>
      <c r="N38" s="88">
        <v>157</v>
      </c>
      <c r="O38" s="82">
        <v>5500</v>
      </c>
      <c r="P38" s="82">
        <v>3166</v>
      </c>
      <c r="Q38" s="82">
        <v>115078</v>
      </c>
      <c r="R38" s="82">
        <v>16902</v>
      </c>
      <c r="S38" s="82"/>
      <c r="T38" s="83">
        <f t="shared" si="0"/>
        <v>131980</v>
      </c>
      <c r="U38" s="82"/>
      <c r="V38" s="82">
        <v>413438</v>
      </c>
      <c r="W38" s="85">
        <v>19887</v>
      </c>
      <c r="X38" s="804">
        <f t="shared" si="1"/>
        <v>0.7904882451014883</v>
      </c>
      <c r="Y38" s="84">
        <f t="shared" si="2"/>
        <v>523016</v>
      </c>
      <c r="Z38" s="84">
        <f t="shared" si="3"/>
        <v>33623</v>
      </c>
      <c r="AA38" s="84">
        <f t="shared" si="4"/>
        <v>556639</v>
      </c>
      <c r="AB38" s="84"/>
      <c r="AC38" s="84">
        <v>85351</v>
      </c>
      <c r="AD38" s="86">
        <f t="shared" si="5"/>
        <v>0.16319003625128103</v>
      </c>
      <c r="AE38" s="84">
        <f t="shared" si="6"/>
        <v>5486.938588876822</v>
      </c>
      <c r="AF38" s="86"/>
      <c r="AG38" s="84"/>
      <c r="AH38" s="84">
        <f t="shared" si="7"/>
        <v>608367</v>
      </c>
      <c r="AI38" s="84">
        <f t="shared" si="8"/>
        <v>39109.938588876823</v>
      </c>
      <c r="AJ38" s="84">
        <f t="shared" si="9"/>
        <v>647476.93858887686</v>
      </c>
      <c r="AL38" s="115">
        <f t="shared" si="14"/>
        <v>315365.93592056568</v>
      </c>
      <c r="AM38" s="115">
        <f t="shared" si="15"/>
        <v>289180.09498636035</v>
      </c>
      <c r="AN38" s="115">
        <f t="shared" si="16"/>
        <v>3820.9690930739243</v>
      </c>
      <c r="AQ38" s="114">
        <v>0.5183810691910733</v>
      </c>
      <c r="AR38" s="114">
        <v>0.47533823331370761</v>
      </c>
      <c r="AS38" s="114">
        <v>6.2806974952190446E-3</v>
      </c>
    </row>
    <row r="39" spans="1:68" ht="12" customHeight="1" x14ac:dyDescent="0.2">
      <c r="A39" s="87">
        <v>2004</v>
      </c>
      <c r="B39" s="88">
        <v>52145</v>
      </c>
      <c r="C39" s="88">
        <v>17027</v>
      </c>
      <c r="D39" s="88">
        <v>15769</v>
      </c>
      <c r="E39" s="88">
        <v>5535</v>
      </c>
      <c r="F39" s="88">
        <v>15493</v>
      </c>
      <c r="G39" s="88">
        <v>21390</v>
      </c>
      <c r="H39" s="82">
        <f>B39+D39+F39</f>
        <v>83407</v>
      </c>
      <c r="I39" s="82">
        <f>C39+E39+G39</f>
        <v>43952</v>
      </c>
      <c r="J39" s="88"/>
      <c r="K39" s="88">
        <v>5477</v>
      </c>
      <c r="L39" s="88">
        <v>4879</v>
      </c>
      <c r="M39" s="88">
        <v>456</v>
      </c>
      <c r="N39" s="88">
        <v>594</v>
      </c>
      <c r="O39" s="82">
        <f>M39+K39</f>
        <v>5933</v>
      </c>
      <c r="P39" s="82">
        <f>N39+L39</f>
        <v>5473</v>
      </c>
      <c r="Q39" s="82">
        <f>O39+H39</f>
        <v>89340</v>
      </c>
      <c r="R39" s="82">
        <f>P39+I39</f>
        <v>49425</v>
      </c>
      <c r="S39" s="82"/>
      <c r="T39" s="83">
        <f t="shared" si="0"/>
        <v>138765</v>
      </c>
      <c r="U39" s="82"/>
      <c r="V39" s="82">
        <v>203478</v>
      </c>
      <c r="W39" s="85">
        <v>31793</v>
      </c>
      <c r="X39" s="804">
        <f t="shared" si="1"/>
        <v>0.70926677937152516</v>
      </c>
      <c r="Y39" s="84">
        <f t="shared" si="2"/>
        <v>286885</v>
      </c>
      <c r="Z39" s="84">
        <f t="shared" si="3"/>
        <v>75745</v>
      </c>
      <c r="AA39" s="84">
        <f t="shared" si="4"/>
        <v>362630</v>
      </c>
      <c r="AB39" s="84"/>
      <c r="AC39" s="84">
        <v>46817</v>
      </c>
      <c r="AD39" s="86">
        <f>AC39/Y39</f>
        <v>0.16319082559213621</v>
      </c>
      <c r="AE39" s="84">
        <f t="shared" si="6"/>
        <v>12360.889084476357</v>
      </c>
      <c r="AF39" s="86"/>
      <c r="AG39" s="84"/>
      <c r="AH39" s="84">
        <f t="shared" si="7"/>
        <v>333702</v>
      </c>
      <c r="AI39" s="84">
        <f t="shared" si="8"/>
        <v>88105.889084476352</v>
      </c>
      <c r="AJ39" s="84">
        <f t="shared" si="9"/>
        <v>421807.88908447634</v>
      </c>
      <c r="AL39" s="115">
        <f t="shared" si="14"/>
        <v>172984.79955119954</v>
      </c>
      <c r="AM39" s="115">
        <f t="shared" si="15"/>
        <v>158621.31913325086</v>
      </c>
      <c r="AN39" s="115">
        <f t="shared" si="16"/>
        <v>2095.8813155495855</v>
      </c>
      <c r="AQ39" s="114">
        <v>0.5183810691910733</v>
      </c>
      <c r="AR39" s="114">
        <v>0.47533823331370761</v>
      </c>
      <c r="AS39" s="114">
        <v>6.2806974952190446E-3</v>
      </c>
    </row>
    <row r="40" spans="1:68" ht="12" customHeight="1" x14ac:dyDescent="0.2">
      <c r="A40" s="87">
        <v>2005</v>
      </c>
      <c r="B40" s="88">
        <v>139979</v>
      </c>
      <c r="C40" s="88">
        <v>2694</v>
      </c>
      <c r="D40" s="88">
        <v>20597</v>
      </c>
      <c r="E40" s="88">
        <v>1787</v>
      </c>
      <c r="F40" s="88">
        <v>24723</v>
      </c>
      <c r="G40" s="88">
        <v>3437</v>
      </c>
      <c r="H40" s="82">
        <f>B40+D40+F40</f>
        <v>185299</v>
      </c>
      <c r="I40" s="82">
        <f>C40+E40+G40</f>
        <v>7918</v>
      </c>
      <c r="J40" s="88"/>
      <c r="K40" s="88">
        <v>5035</v>
      </c>
      <c r="L40" s="88">
        <v>528</v>
      </c>
      <c r="M40" s="88">
        <v>346</v>
      </c>
      <c r="N40" s="88">
        <v>75</v>
      </c>
      <c r="O40" s="82">
        <f t="shared" ref="O40:P50" si="17">M40+K40</f>
        <v>5381</v>
      </c>
      <c r="P40" s="82">
        <f t="shared" si="17"/>
        <v>603</v>
      </c>
      <c r="Q40" s="82">
        <f>O40+H40</f>
        <v>190680</v>
      </c>
      <c r="R40" s="82">
        <f>P40+I40</f>
        <v>8521</v>
      </c>
      <c r="S40" s="82"/>
      <c r="T40" s="83">
        <f t="shared" si="0"/>
        <v>199201</v>
      </c>
      <c r="U40" s="82"/>
      <c r="V40" s="82">
        <v>210706</v>
      </c>
      <c r="W40" s="90">
        <v>11944</v>
      </c>
      <c r="X40" s="804">
        <f t="shared" si="1"/>
        <v>0.53207914041489379</v>
      </c>
      <c r="Y40" s="84">
        <f t="shared" si="2"/>
        <v>396005</v>
      </c>
      <c r="Z40" s="84">
        <f t="shared" si="3"/>
        <v>19862</v>
      </c>
      <c r="AA40" s="84">
        <f t="shared" si="4"/>
        <v>415867</v>
      </c>
      <c r="AB40" s="84"/>
      <c r="AC40" s="84">
        <v>64623.999999999993</v>
      </c>
      <c r="AD40" s="86">
        <f t="shared" si="5"/>
        <v>0.16318985871390512</v>
      </c>
      <c r="AE40" s="84">
        <f t="shared" si="6"/>
        <v>3241.2769737755834</v>
      </c>
      <c r="AF40" s="86"/>
      <c r="AG40" s="84"/>
      <c r="AH40" s="84">
        <f t="shared" si="7"/>
        <v>460629</v>
      </c>
      <c r="AI40" s="84">
        <f t="shared" si="8"/>
        <v>23103.276973775584</v>
      </c>
      <c r="AJ40" s="84">
        <f t="shared" si="9"/>
        <v>483732.27697377559</v>
      </c>
      <c r="AL40" s="115">
        <f t="shared" si="14"/>
        <v>238781.35352041491</v>
      </c>
      <c r="AM40" s="115">
        <f t="shared" si="15"/>
        <v>218954.57507305982</v>
      </c>
      <c r="AN40" s="115">
        <f t="shared" si="16"/>
        <v>2893.0714065252532</v>
      </c>
      <c r="AQ40" s="114">
        <v>0.5183810691910733</v>
      </c>
      <c r="AR40" s="114">
        <v>0.47533823331370761</v>
      </c>
      <c r="AS40" s="114">
        <v>6.2806974952190446E-3</v>
      </c>
    </row>
    <row r="41" spans="1:68" ht="12" customHeight="1" x14ac:dyDescent="0.2">
      <c r="A41" s="87">
        <v>2006</v>
      </c>
      <c r="B41" s="88">
        <v>56819</v>
      </c>
      <c r="C41" s="88">
        <v>1013</v>
      </c>
      <c r="D41" s="88">
        <v>13400</v>
      </c>
      <c r="E41" s="88">
        <v>634</v>
      </c>
      <c r="F41" s="88">
        <v>9687</v>
      </c>
      <c r="G41" s="88">
        <v>681</v>
      </c>
      <c r="H41" s="82">
        <f t="shared" ref="H41:I50" si="18">B41+D41+F41</f>
        <v>79906</v>
      </c>
      <c r="I41" s="82">
        <f t="shared" si="18"/>
        <v>2328</v>
      </c>
      <c r="J41" s="88"/>
      <c r="K41" s="88">
        <v>2801</v>
      </c>
      <c r="L41" s="88">
        <v>1338</v>
      </c>
      <c r="M41" s="88">
        <v>130</v>
      </c>
      <c r="N41" s="88">
        <v>20</v>
      </c>
      <c r="O41" s="82">
        <f t="shared" si="17"/>
        <v>2931</v>
      </c>
      <c r="P41" s="82">
        <f t="shared" si="17"/>
        <v>1358</v>
      </c>
      <c r="Q41" s="82">
        <f t="shared" ref="Q41:R50" si="19">O41+H41</f>
        <v>82837</v>
      </c>
      <c r="R41" s="82">
        <f t="shared" si="19"/>
        <v>3686</v>
      </c>
      <c r="S41" s="82"/>
      <c r="T41" s="83">
        <f t="shared" si="0"/>
        <v>86523</v>
      </c>
      <c r="U41" s="82"/>
      <c r="V41" s="82">
        <v>195124</v>
      </c>
      <c r="W41" s="91">
        <v>6118</v>
      </c>
      <c r="X41" s="804">
        <f t="shared" si="1"/>
        <v>0.70946442206304772</v>
      </c>
      <c r="Y41" s="84">
        <f t="shared" si="2"/>
        <v>275030</v>
      </c>
      <c r="Z41" s="84">
        <f t="shared" si="2"/>
        <v>8446</v>
      </c>
      <c r="AA41" s="84">
        <f t="shared" si="4"/>
        <v>283476</v>
      </c>
      <c r="AB41" s="84"/>
      <c r="AC41" s="84">
        <v>44882</v>
      </c>
      <c r="AD41" s="86">
        <f t="shared" si="5"/>
        <v>0.16318947023961022</v>
      </c>
      <c r="AE41" s="84">
        <f t="shared" si="6"/>
        <v>1378.298265643748</v>
      </c>
      <c r="AF41" s="86"/>
      <c r="AG41" s="84"/>
      <c r="AH41" s="84">
        <f t="shared" si="7"/>
        <v>319912</v>
      </c>
      <c r="AI41" s="84">
        <f t="shared" si="8"/>
        <v>9824.2982656437489</v>
      </c>
      <c r="AJ41" s="84">
        <f t="shared" si="9"/>
        <v>329736.29826564377</v>
      </c>
      <c r="AL41" s="115">
        <f t="shared" si="14"/>
        <v>165836.32460705464</v>
      </c>
      <c r="AM41" s="115">
        <f t="shared" si="15"/>
        <v>152066.40489585482</v>
      </c>
      <c r="AN41" s="115">
        <f t="shared" si="16"/>
        <v>2009.2704970905149</v>
      </c>
      <c r="AQ41" s="114">
        <v>0.5183810691910733</v>
      </c>
      <c r="AR41" s="114">
        <v>0.47533823331370761</v>
      </c>
      <c r="AS41" s="114">
        <v>6.2806974952190446E-3</v>
      </c>
      <c r="AV41" s="112"/>
      <c r="AW41" s="112"/>
      <c r="AX41" s="112"/>
      <c r="AY41" s="112"/>
      <c r="AZ41" s="112"/>
      <c r="BA41" s="112"/>
      <c r="BB41" s="112" t="s">
        <v>654</v>
      </c>
      <c r="BC41" s="112" t="s">
        <v>655</v>
      </c>
      <c r="BD41" s="112" t="s">
        <v>656</v>
      </c>
      <c r="BE41" s="112" t="s">
        <v>657</v>
      </c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</row>
    <row r="42" spans="1:68" ht="12" customHeight="1" x14ac:dyDescent="0.2">
      <c r="A42" s="87">
        <v>2007</v>
      </c>
      <c r="B42" s="88">
        <v>11543</v>
      </c>
      <c r="C42" s="88">
        <v>201</v>
      </c>
      <c r="D42" s="88">
        <v>5169</v>
      </c>
      <c r="E42" s="88">
        <v>172</v>
      </c>
      <c r="F42" s="88">
        <v>4664</v>
      </c>
      <c r="G42" s="88">
        <v>21</v>
      </c>
      <c r="H42" s="82">
        <f t="shared" si="18"/>
        <v>21376</v>
      </c>
      <c r="I42" s="82">
        <f t="shared" si="18"/>
        <v>394</v>
      </c>
      <c r="J42" s="88"/>
      <c r="K42" s="88">
        <v>1004</v>
      </c>
      <c r="L42" s="88">
        <v>40</v>
      </c>
      <c r="M42" s="88">
        <v>70</v>
      </c>
      <c r="N42" s="88">
        <v>9</v>
      </c>
      <c r="O42" s="82">
        <f t="shared" si="17"/>
        <v>1074</v>
      </c>
      <c r="P42" s="82">
        <f t="shared" si="17"/>
        <v>49</v>
      </c>
      <c r="Q42" s="82">
        <f t="shared" si="19"/>
        <v>22450</v>
      </c>
      <c r="R42" s="82">
        <f t="shared" si="19"/>
        <v>443</v>
      </c>
      <c r="S42" s="82"/>
      <c r="T42" s="83">
        <f t="shared" si="0"/>
        <v>22893</v>
      </c>
      <c r="U42" s="82"/>
      <c r="V42" s="82">
        <v>69998</v>
      </c>
      <c r="W42" s="91">
        <v>1510</v>
      </c>
      <c r="X42" s="804">
        <f t="shared" si="1"/>
        <v>0.76606036728172133</v>
      </c>
      <c r="Y42" s="84">
        <f t="shared" si="2"/>
        <v>91374</v>
      </c>
      <c r="Z42" s="84">
        <f t="shared" si="2"/>
        <v>1904</v>
      </c>
      <c r="AA42" s="84">
        <f t="shared" si="4"/>
        <v>93278</v>
      </c>
      <c r="AB42" s="84"/>
      <c r="AC42" s="84">
        <v>14316</v>
      </c>
      <c r="AD42" s="86">
        <f t="shared" si="5"/>
        <v>0.15667476525050889</v>
      </c>
      <c r="AE42" s="84">
        <f t="shared" si="6"/>
        <v>298.30875303696894</v>
      </c>
      <c r="AF42" s="86"/>
      <c r="AG42" s="84"/>
      <c r="AH42" s="84">
        <f t="shared" si="7"/>
        <v>105690</v>
      </c>
      <c r="AI42" s="84">
        <f t="shared" si="8"/>
        <v>2202.3087530369689</v>
      </c>
      <c r="AJ42" s="84">
        <f t="shared" si="9"/>
        <v>107892.30875303697</v>
      </c>
      <c r="AL42" s="115">
        <f t="shared" ref="AL42:AL50" si="20">$AH42*AQ42</f>
        <v>54787.695202804534</v>
      </c>
      <c r="AM42" s="115">
        <f t="shared" ref="AM42:AM50" si="21">$AH42*AR42</f>
        <v>50238.497878925758</v>
      </c>
      <c r="AN42" s="115">
        <f t="shared" ref="AN42:AN50" si="22">$AH42*AS42</f>
        <v>663.80691826970087</v>
      </c>
      <c r="AO42" s="113"/>
      <c r="AP42" s="113"/>
      <c r="AQ42" s="114">
        <v>0.5183810691910733</v>
      </c>
      <c r="AR42" s="114">
        <v>0.47533823331370761</v>
      </c>
      <c r="AS42" s="114">
        <v>6.2806974952190446E-3</v>
      </c>
      <c r="AT42" s="113"/>
      <c r="AU42" s="113"/>
      <c r="AV42" s="112"/>
      <c r="AW42" s="112"/>
      <c r="AX42" s="112"/>
      <c r="AY42" s="112"/>
      <c r="AZ42" s="112"/>
      <c r="BA42" s="112"/>
      <c r="BB42" s="112">
        <v>2.6850790740316297E-2</v>
      </c>
      <c r="BC42" s="112">
        <v>0.31986018794407517</v>
      </c>
      <c r="BD42" s="112">
        <v>0.64245931698372682</v>
      </c>
      <c r="BE42" s="112">
        <v>1.0829704331881733E-2</v>
      </c>
      <c r="BF42" s="112"/>
      <c r="BG42" s="112">
        <v>96086</v>
      </c>
      <c r="BH42" s="112"/>
      <c r="BI42" s="112"/>
      <c r="BJ42" s="112"/>
      <c r="BK42" s="112"/>
      <c r="BL42" s="112">
        <f>BL43/SUM($BL$43:$BN$43)</f>
        <v>0.38535413699842069</v>
      </c>
      <c r="BM42" s="112"/>
      <c r="BN42" s="112"/>
      <c r="BO42" s="112"/>
      <c r="BP42" s="112"/>
    </row>
    <row r="43" spans="1:68" ht="12" customHeight="1" x14ac:dyDescent="0.2">
      <c r="A43" s="87">
        <v>2008</v>
      </c>
      <c r="B43" s="88">
        <v>10181</v>
      </c>
      <c r="C43" s="88">
        <v>458</v>
      </c>
      <c r="D43" s="88">
        <v>5031</v>
      </c>
      <c r="E43" s="88">
        <v>323</v>
      </c>
      <c r="F43" s="88">
        <v>3300</v>
      </c>
      <c r="G43" s="88">
        <v>453</v>
      </c>
      <c r="H43" s="82">
        <f t="shared" si="18"/>
        <v>18512</v>
      </c>
      <c r="I43" s="82">
        <f t="shared" si="18"/>
        <v>1234</v>
      </c>
      <c r="J43" s="88"/>
      <c r="K43" s="88">
        <v>116</v>
      </c>
      <c r="L43" s="88">
        <v>123</v>
      </c>
      <c r="M43" s="88">
        <v>39</v>
      </c>
      <c r="N43" s="88">
        <v>37</v>
      </c>
      <c r="O43" s="82">
        <f t="shared" si="17"/>
        <v>155</v>
      </c>
      <c r="P43" s="82">
        <f t="shared" si="17"/>
        <v>160</v>
      </c>
      <c r="Q43" s="82">
        <f t="shared" si="19"/>
        <v>18667</v>
      </c>
      <c r="R43" s="82">
        <f t="shared" si="19"/>
        <v>1394</v>
      </c>
      <c r="S43" s="82"/>
      <c r="T43" s="83">
        <f t="shared" si="0"/>
        <v>20061</v>
      </c>
      <c r="U43" s="82"/>
      <c r="V43" s="82">
        <v>46852</v>
      </c>
      <c r="W43" s="91">
        <v>2888</v>
      </c>
      <c r="X43" s="804">
        <f t="shared" si="1"/>
        <v>0.71678599840891011</v>
      </c>
      <c r="Y43" s="84">
        <f t="shared" si="2"/>
        <v>65364</v>
      </c>
      <c r="Z43" s="84">
        <f t="shared" si="2"/>
        <v>4122</v>
      </c>
      <c r="AA43" s="84">
        <f t="shared" si="4"/>
        <v>69486</v>
      </c>
      <c r="AB43" s="84"/>
      <c r="AC43" s="84">
        <v>137</v>
      </c>
      <c r="AD43" s="86">
        <f t="shared" si="5"/>
        <v>2.0959549599167738E-3</v>
      </c>
      <c r="AE43" s="84">
        <f t="shared" si="6"/>
        <v>8.6395263447769413</v>
      </c>
      <c r="AF43" s="86"/>
      <c r="AG43" s="84"/>
      <c r="AH43" s="84">
        <f t="shared" si="7"/>
        <v>65501</v>
      </c>
      <c r="AI43" s="84">
        <f t="shared" si="8"/>
        <v>4130.6395263447766</v>
      </c>
      <c r="AJ43" s="84">
        <f t="shared" si="9"/>
        <v>69631.639526344778</v>
      </c>
      <c r="AL43" s="115">
        <f t="shared" si="20"/>
        <v>33954.478413084493</v>
      </c>
      <c r="AM43" s="115">
        <f t="shared" si="21"/>
        <v>31135.129620281161</v>
      </c>
      <c r="AN43" s="115">
        <f t="shared" si="22"/>
        <v>411.39196663434262</v>
      </c>
      <c r="AO43" s="113"/>
      <c r="AP43" s="113"/>
      <c r="AQ43" s="114">
        <v>0.5183810691910733</v>
      </c>
      <c r="AR43" s="114">
        <v>0.47533823331370761</v>
      </c>
      <c r="AS43" s="114">
        <v>6.2806974952190446E-3</v>
      </c>
      <c r="AT43" s="113"/>
      <c r="AU43" s="113"/>
      <c r="AV43" s="112"/>
      <c r="AW43" s="112"/>
      <c r="AX43" s="112"/>
      <c r="AY43" s="112"/>
      <c r="AZ43" s="112"/>
      <c r="BA43" s="112"/>
      <c r="BB43" s="112">
        <v>6.0559381418388306E-2</v>
      </c>
      <c r="BC43" s="112">
        <v>0.79822097378277157</v>
      </c>
      <c r="BD43" s="112">
        <v>0.13989066086746405</v>
      </c>
      <c r="BE43" s="112">
        <v>1.3289839313761025E-3</v>
      </c>
      <c r="BF43" s="112"/>
      <c r="BG43" s="112">
        <v>72127</v>
      </c>
      <c r="BH43" s="112"/>
      <c r="BI43" s="112"/>
      <c r="BJ43" s="112">
        <v>2006</v>
      </c>
      <c r="BK43" s="112">
        <v>13017</v>
      </c>
      <c r="BL43" s="112">
        <v>99310</v>
      </c>
      <c r="BM43" s="112">
        <v>156822</v>
      </c>
      <c r="BN43" s="112">
        <v>1579</v>
      </c>
      <c r="BO43" s="112">
        <v>270728</v>
      </c>
      <c r="BP43" s="112"/>
    </row>
    <row r="44" spans="1:68" ht="11.25" x14ac:dyDescent="0.2">
      <c r="A44" s="87">
        <v>2009</v>
      </c>
      <c r="B44" s="88">
        <v>5433</v>
      </c>
      <c r="C44" s="88">
        <v>719</v>
      </c>
      <c r="D44" s="88">
        <v>6240</v>
      </c>
      <c r="E44" s="88">
        <v>3723</v>
      </c>
      <c r="F44" s="88">
        <v>5863</v>
      </c>
      <c r="G44" s="88">
        <v>1126</v>
      </c>
      <c r="H44" s="82">
        <f t="shared" si="18"/>
        <v>17536</v>
      </c>
      <c r="I44" s="82">
        <f t="shared" si="18"/>
        <v>5568</v>
      </c>
      <c r="J44" s="88"/>
      <c r="K44" s="88">
        <v>730</v>
      </c>
      <c r="L44" s="88">
        <v>823</v>
      </c>
      <c r="M44" s="88">
        <v>109</v>
      </c>
      <c r="N44" s="88">
        <v>137</v>
      </c>
      <c r="O44" s="82">
        <f t="shared" si="17"/>
        <v>839</v>
      </c>
      <c r="P44" s="82">
        <f t="shared" si="17"/>
        <v>960</v>
      </c>
      <c r="Q44" s="82">
        <f t="shared" si="19"/>
        <v>18375</v>
      </c>
      <c r="R44" s="82">
        <f t="shared" si="19"/>
        <v>6528</v>
      </c>
      <c r="S44" s="82"/>
      <c r="T44" s="83">
        <f t="shared" si="0"/>
        <v>24903</v>
      </c>
      <c r="U44" s="82"/>
      <c r="V44" s="82">
        <v>23337</v>
      </c>
      <c r="W44" s="91">
        <v>3899</v>
      </c>
      <c r="X44" s="804">
        <f t="shared" si="1"/>
        <v>0.5709637168791134</v>
      </c>
      <c r="Y44" s="84">
        <f t="shared" si="2"/>
        <v>40873</v>
      </c>
      <c r="Z44" s="84">
        <f t="shared" si="2"/>
        <v>9467</v>
      </c>
      <c r="AA44" s="84">
        <f t="shared" si="4"/>
        <v>50340</v>
      </c>
      <c r="AB44" s="84"/>
      <c r="AC44" s="84">
        <v>0</v>
      </c>
      <c r="AD44" s="86">
        <f t="shared" si="5"/>
        <v>0</v>
      </c>
      <c r="AE44" s="84">
        <f t="shared" si="6"/>
        <v>0</v>
      </c>
      <c r="AF44" s="86"/>
      <c r="AG44" s="84"/>
      <c r="AH44" s="84">
        <f t="shared" si="7"/>
        <v>40873</v>
      </c>
      <c r="AI44" s="84">
        <f t="shared" si="8"/>
        <v>9467</v>
      </c>
      <c r="AJ44" s="84">
        <f t="shared" si="9"/>
        <v>50340</v>
      </c>
      <c r="AL44" s="115">
        <f t="shared" si="20"/>
        <v>21187.789441046738</v>
      </c>
      <c r="AM44" s="115">
        <f t="shared" si="21"/>
        <v>19428.499610231171</v>
      </c>
      <c r="AN44" s="115">
        <f t="shared" si="22"/>
        <v>256.71094872208801</v>
      </c>
      <c r="AO44" s="113"/>
      <c r="AP44" s="113"/>
      <c r="AQ44" s="114">
        <v>0.5183810691910733</v>
      </c>
      <c r="AR44" s="114">
        <v>0.47533823331370761</v>
      </c>
      <c r="AS44" s="114">
        <v>6.2806974952190446E-3</v>
      </c>
      <c r="AT44" s="113"/>
      <c r="AU44" s="113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>
        <v>54221</v>
      </c>
      <c r="BH44" s="112"/>
      <c r="BI44" s="112"/>
      <c r="BJ44" s="112"/>
      <c r="BK44" s="112">
        <v>4.8081469223722702E-2</v>
      </c>
      <c r="BL44" s="112">
        <v>0.36682574392009692</v>
      </c>
      <c r="BM44" s="112">
        <v>0.57926036464643482</v>
      </c>
      <c r="BN44" s="112">
        <v>5.8324222097455745E-3</v>
      </c>
      <c r="BO44" s="112"/>
      <c r="BP44" s="112"/>
    </row>
    <row r="45" spans="1:68" ht="12" customHeight="1" x14ac:dyDescent="0.2">
      <c r="A45" s="92">
        <v>2010</v>
      </c>
      <c r="B45" s="93">
        <v>8666</v>
      </c>
      <c r="C45" s="93">
        <v>8572</v>
      </c>
      <c r="D45" s="93">
        <v>17215</v>
      </c>
      <c r="E45" s="93">
        <v>2757</v>
      </c>
      <c r="F45" s="93">
        <v>13821</v>
      </c>
      <c r="G45" s="93">
        <v>2389</v>
      </c>
      <c r="H45" s="82">
        <f t="shared" si="18"/>
        <v>39702</v>
      </c>
      <c r="I45" s="82">
        <f t="shared" si="18"/>
        <v>13718</v>
      </c>
      <c r="J45" s="93"/>
      <c r="K45" s="93">
        <v>3543</v>
      </c>
      <c r="L45" s="93">
        <v>1733</v>
      </c>
      <c r="M45" s="88">
        <v>115</v>
      </c>
      <c r="N45" s="88">
        <v>31</v>
      </c>
      <c r="O45" s="82">
        <f t="shared" si="17"/>
        <v>3658</v>
      </c>
      <c r="P45" s="82">
        <f t="shared" si="17"/>
        <v>1764</v>
      </c>
      <c r="Q45" s="82">
        <f t="shared" si="19"/>
        <v>43360</v>
      </c>
      <c r="R45" s="82">
        <f t="shared" si="19"/>
        <v>15482</v>
      </c>
      <c r="S45" s="82"/>
      <c r="T45" s="83">
        <f t="shared" si="0"/>
        <v>58842</v>
      </c>
      <c r="U45" s="82"/>
      <c r="V45" s="82">
        <v>84568</v>
      </c>
      <c r="W45" s="91">
        <v>13570</v>
      </c>
      <c r="X45" s="804">
        <f t="shared" si="1"/>
        <v>0.68051822644242377</v>
      </c>
      <c r="Y45" s="84">
        <f t="shared" si="2"/>
        <v>124270</v>
      </c>
      <c r="Z45" s="84">
        <f t="shared" si="2"/>
        <v>27288</v>
      </c>
      <c r="AA45" s="84">
        <f t="shared" si="4"/>
        <v>151558</v>
      </c>
      <c r="AB45" s="84"/>
      <c r="AC45" s="84">
        <v>2469</v>
      </c>
      <c r="AD45" s="86">
        <f t="shared" si="5"/>
        <v>1.986802929105979E-2</v>
      </c>
      <c r="AE45" s="84">
        <f t="shared" si="6"/>
        <v>542.15878329443956</v>
      </c>
      <c r="AF45" s="86"/>
      <c r="AG45" s="84"/>
      <c r="AH45" s="84">
        <f t="shared" si="7"/>
        <v>126739</v>
      </c>
      <c r="AI45" s="84">
        <f t="shared" si="8"/>
        <v>27830.158783294439</v>
      </c>
      <c r="AJ45" s="84">
        <f t="shared" si="9"/>
        <v>154569.15878329444</v>
      </c>
      <c r="AL45" s="115">
        <f t="shared" si="20"/>
        <v>65699.098328207445</v>
      </c>
      <c r="AM45" s="115">
        <f t="shared" si="21"/>
        <v>60243.892351945986</v>
      </c>
      <c r="AN45" s="115">
        <f t="shared" si="22"/>
        <v>796.00931984656654</v>
      </c>
      <c r="AO45" s="113"/>
      <c r="AP45" s="113"/>
      <c r="AQ45" s="114">
        <v>0.5183810691910733</v>
      </c>
      <c r="AR45" s="114">
        <v>0.47533823331370761</v>
      </c>
      <c r="AS45" s="114">
        <v>6.2806974952190446E-3</v>
      </c>
      <c r="AT45" s="113"/>
      <c r="AU45" s="113"/>
      <c r="AV45" s="112"/>
      <c r="AW45" s="112"/>
      <c r="AX45" s="112"/>
      <c r="AY45" s="112"/>
      <c r="AZ45" s="112"/>
      <c r="BA45" s="112"/>
      <c r="BB45" s="112"/>
      <c r="BC45" s="112">
        <f>AVERAGE(BC42:BC43)</f>
        <v>0.55904058086342334</v>
      </c>
      <c r="BD45" s="112"/>
      <c r="BE45" s="112"/>
      <c r="BF45" s="112"/>
      <c r="BG45" s="112">
        <v>161917</v>
      </c>
      <c r="BH45" s="112"/>
      <c r="BI45" s="112"/>
      <c r="BJ45" s="112" t="s">
        <v>658</v>
      </c>
      <c r="BK45" s="112">
        <v>4.5163880460809103E-2</v>
      </c>
      <c r="BL45" s="112">
        <v>0.49496896854898126</v>
      </c>
      <c r="BM45" s="112">
        <v>0.45387011416587519</v>
      </c>
      <c r="BN45" s="112">
        <v>5.9970368243344695E-3</v>
      </c>
      <c r="BO45" s="112"/>
      <c r="BP45" s="112"/>
    </row>
    <row r="46" spans="1:68" ht="12" customHeight="1" x14ac:dyDescent="0.2">
      <c r="A46" s="92">
        <v>2011</v>
      </c>
      <c r="B46" s="94">
        <v>19312</v>
      </c>
      <c r="C46" s="94">
        <v>23068</v>
      </c>
      <c r="D46" s="94">
        <v>15925</v>
      </c>
      <c r="E46" s="94">
        <v>16691</v>
      </c>
      <c r="F46" s="94">
        <v>7634</v>
      </c>
      <c r="G46" s="94">
        <v>8963</v>
      </c>
      <c r="H46" s="82">
        <f t="shared" si="18"/>
        <v>42871</v>
      </c>
      <c r="I46" s="82">
        <f t="shared" si="18"/>
        <v>48722</v>
      </c>
      <c r="J46" s="94"/>
      <c r="K46" s="94">
        <v>2409</v>
      </c>
      <c r="L46" s="94">
        <v>13513</v>
      </c>
      <c r="M46" s="96">
        <v>99</v>
      </c>
      <c r="N46" s="96">
        <v>338</v>
      </c>
      <c r="O46" s="82">
        <f t="shared" si="17"/>
        <v>2508</v>
      </c>
      <c r="P46" s="82">
        <f t="shared" si="17"/>
        <v>13851</v>
      </c>
      <c r="Q46" s="82">
        <f t="shared" si="19"/>
        <v>45379</v>
      </c>
      <c r="R46" s="82">
        <f t="shared" si="19"/>
        <v>62573</v>
      </c>
      <c r="S46" s="95"/>
      <c r="T46" s="83">
        <f t="shared" si="0"/>
        <v>107952</v>
      </c>
      <c r="U46" s="95"/>
      <c r="V46" s="95">
        <v>76471</v>
      </c>
      <c r="W46" s="91">
        <v>36821</v>
      </c>
      <c r="X46" s="804">
        <f t="shared" si="1"/>
        <v>0.64077189924754063</v>
      </c>
      <c r="Y46" s="84">
        <f t="shared" si="2"/>
        <v>119342</v>
      </c>
      <c r="Z46" s="84">
        <f t="shared" si="2"/>
        <v>85543</v>
      </c>
      <c r="AA46" s="84">
        <f t="shared" si="4"/>
        <v>204885</v>
      </c>
      <c r="AB46" s="84"/>
      <c r="AC46" s="84">
        <v>17362</v>
      </c>
      <c r="AD46" s="86">
        <f t="shared" si="5"/>
        <v>0.1454810544485596</v>
      </c>
      <c r="AE46" s="84">
        <f t="shared" si="6"/>
        <v>12444.885840693134</v>
      </c>
      <c r="AF46" s="86">
        <f>AC46/AH46</f>
        <v>0.12700433052434457</v>
      </c>
      <c r="AG46" s="84"/>
      <c r="AH46" s="84">
        <f t="shared" si="7"/>
        <v>136704</v>
      </c>
      <c r="AI46" s="84">
        <f t="shared" si="8"/>
        <v>97987.885840693139</v>
      </c>
      <c r="AJ46" s="84">
        <f t="shared" si="9"/>
        <v>234691.88584069314</v>
      </c>
      <c r="AL46" s="115">
        <f t="shared" si="20"/>
        <v>70864.765682696481</v>
      </c>
      <c r="AM46" s="115">
        <f t="shared" si="21"/>
        <v>64980.637846917089</v>
      </c>
      <c r="AN46" s="115">
        <f t="shared" si="22"/>
        <v>858.59647038642424</v>
      </c>
      <c r="AO46" s="113"/>
      <c r="AP46" s="113"/>
      <c r="AQ46" s="114">
        <v>0.5183810691910733</v>
      </c>
      <c r="AR46" s="114">
        <v>0.47533823331370761</v>
      </c>
      <c r="AS46" s="114">
        <v>6.2806974952190446E-3</v>
      </c>
      <c r="AT46" s="113"/>
      <c r="AU46" s="113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>
        <v>227985</v>
      </c>
      <c r="BH46" s="112"/>
      <c r="BI46" s="112"/>
      <c r="BJ46" s="112"/>
      <c r="BK46" s="112"/>
      <c r="BL46" s="112">
        <v>0.5183810691910733</v>
      </c>
      <c r="BM46" s="112">
        <v>0.47533823331370761</v>
      </c>
      <c r="BN46" s="112">
        <v>6.2806974952190446E-3</v>
      </c>
      <c r="BO46" s="112"/>
      <c r="BP46" s="112"/>
    </row>
    <row r="47" spans="1:68" ht="12" customHeight="1" x14ac:dyDescent="0.2">
      <c r="A47" s="92">
        <v>2012</v>
      </c>
      <c r="B47" s="94">
        <v>77318</v>
      </c>
      <c r="C47" s="94">
        <v>8198</v>
      </c>
      <c r="D47" s="94">
        <v>33628</v>
      </c>
      <c r="E47" s="94">
        <v>8533</v>
      </c>
      <c r="F47" s="94">
        <v>11318</v>
      </c>
      <c r="G47" s="94">
        <v>1862</v>
      </c>
      <c r="H47" s="82">
        <f t="shared" si="18"/>
        <v>122264</v>
      </c>
      <c r="I47" s="82">
        <f t="shared" si="18"/>
        <v>18593</v>
      </c>
      <c r="J47" s="94"/>
      <c r="K47" s="94">
        <v>4430</v>
      </c>
      <c r="L47" s="94">
        <v>2190</v>
      </c>
      <c r="M47" s="96">
        <v>628</v>
      </c>
      <c r="N47" s="96">
        <v>372</v>
      </c>
      <c r="O47" s="82">
        <f t="shared" si="17"/>
        <v>5058</v>
      </c>
      <c r="P47" s="82">
        <f t="shared" si="17"/>
        <v>2562</v>
      </c>
      <c r="Q47" s="82">
        <f t="shared" si="19"/>
        <v>127322</v>
      </c>
      <c r="R47" s="82">
        <f t="shared" si="19"/>
        <v>21155</v>
      </c>
      <c r="S47" s="95"/>
      <c r="T47" s="83">
        <f t="shared" si="0"/>
        <v>148477</v>
      </c>
      <c r="U47" s="95"/>
      <c r="V47" s="95">
        <v>163165</v>
      </c>
      <c r="W47" s="91">
        <v>17430</v>
      </c>
      <c r="X47" s="804">
        <f t="shared" si="1"/>
        <v>0.5716482908183822</v>
      </c>
      <c r="Y47" s="84">
        <f t="shared" si="2"/>
        <v>285429</v>
      </c>
      <c r="Z47" s="84">
        <f t="shared" si="2"/>
        <v>36023</v>
      </c>
      <c r="AA47" s="84">
        <f t="shared" si="4"/>
        <v>321452</v>
      </c>
      <c r="AB47" s="84"/>
      <c r="AC47" s="84">
        <v>62189</v>
      </c>
      <c r="AD47" s="86">
        <f t="shared" si="5"/>
        <v>0.21787905223365531</v>
      </c>
      <c r="AE47" s="84">
        <f t="shared" si="6"/>
        <v>7848.6570986129655</v>
      </c>
      <c r="AF47" s="86">
        <f t="shared" ref="AF47:AF48" si="23">AC47/AH47</f>
        <v>0.17890040216559558</v>
      </c>
      <c r="AG47" s="84"/>
      <c r="AH47" s="84">
        <f t="shared" si="7"/>
        <v>347618</v>
      </c>
      <c r="AI47" s="84">
        <f t="shared" si="8"/>
        <v>43871.657098612966</v>
      </c>
      <c r="AJ47" s="84">
        <f t="shared" si="9"/>
        <v>391489.65709861298</v>
      </c>
      <c r="AL47" s="115">
        <f t="shared" si="20"/>
        <v>180198.59051006252</v>
      </c>
      <c r="AM47" s="115">
        <f t="shared" si="21"/>
        <v>165236.12598804443</v>
      </c>
      <c r="AN47" s="115">
        <f t="shared" si="22"/>
        <v>2183.2835018930537</v>
      </c>
      <c r="AO47" s="113"/>
      <c r="AP47" s="113"/>
      <c r="AQ47" s="114">
        <v>0.5183810691910733</v>
      </c>
      <c r="AR47" s="114">
        <v>0.47533823331370761</v>
      </c>
      <c r="AS47" s="114">
        <v>6.2806974952190446E-3</v>
      </c>
      <c r="AT47" s="113"/>
      <c r="AU47" s="113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>
        <v>342772</v>
      </c>
      <c r="BH47" s="112"/>
      <c r="BI47" s="112"/>
      <c r="BJ47" s="112"/>
      <c r="BK47" s="112"/>
      <c r="BL47" s="112">
        <f>BL45/SUM(BL45:BN45)</f>
        <v>0.5183810691910733</v>
      </c>
      <c r="BM47" s="112"/>
      <c r="BN47" s="112"/>
      <c r="BO47" s="112"/>
      <c r="BP47" s="112"/>
    </row>
    <row r="48" spans="1:68" ht="12" customHeight="1" x14ac:dyDescent="0.2">
      <c r="A48" s="92">
        <v>2013</v>
      </c>
      <c r="B48" s="94">
        <v>67822</v>
      </c>
      <c r="C48" s="94">
        <v>2199</v>
      </c>
      <c r="D48" s="94">
        <v>25152</v>
      </c>
      <c r="E48" s="94">
        <v>2470</v>
      </c>
      <c r="F48" s="94">
        <v>11706</v>
      </c>
      <c r="G48" s="94">
        <v>1339</v>
      </c>
      <c r="H48" s="82">
        <f t="shared" si="18"/>
        <v>104680</v>
      </c>
      <c r="I48" s="82">
        <f t="shared" si="18"/>
        <v>6008</v>
      </c>
      <c r="J48" s="94"/>
      <c r="K48" s="94">
        <v>3698</v>
      </c>
      <c r="L48" s="94">
        <v>1483</v>
      </c>
      <c r="M48" s="96">
        <v>918</v>
      </c>
      <c r="N48" s="96">
        <v>180</v>
      </c>
      <c r="O48" s="82">
        <f t="shared" si="17"/>
        <v>4616</v>
      </c>
      <c r="P48" s="82">
        <f t="shared" si="17"/>
        <v>1663</v>
      </c>
      <c r="Q48" s="82">
        <f t="shared" si="19"/>
        <v>109296</v>
      </c>
      <c r="R48" s="82">
        <f t="shared" si="19"/>
        <v>7671</v>
      </c>
      <c r="S48" s="95"/>
      <c r="T48" s="83">
        <f t="shared" si="0"/>
        <v>116967</v>
      </c>
      <c r="U48" s="95"/>
      <c r="V48" s="95">
        <v>301520</v>
      </c>
      <c r="W48" s="98">
        <v>14465</v>
      </c>
      <c r="X48" s="804">
        <f t="shared" si="1"/>
        <v>0.74229443623830627</v>
      </c>
      <c r="Y48" s="84">
        <f t="shared" si="2"/>
        <v>406200</v>
      </c>
      <c r="Z48" s="84">
        <f t="shared" si="2"/>
        <v>20473</v>
      </c>
      <c r="AA48" s="84">
        <f t="shared" si="4"/>
        <v>426673</v>
      </c>
      <c r="AB48" s="84"/>
      <c r="AC48" s="84">
        <v>55477</v>
      </c>
      <c r="AD48" s="86">
        <f t="shared" si="5"/>
        <v>0.13657557853274249</v>
      </c>
      <c r="AE48" s="84">
        <f t="shared" si="6"/>
        <v>2796.1118193008369</v>
      </c>
      <c r="AF48" s="86">
        <f t="shared" si="23"/>
        <v>0.12016409741009407</v>
      </c>
      <c r="AG48" s="84"/>
      <c r="AH48" s="84">
        <f t="shared" ref="AH48:AH50" si="24">Y48+AC48</f>
        <v>461677</v>
      </c>
      <c r="AI48" s="84">
        <f t="shared" ref="AI48:AI50" si="25">Z48+AE48</f>
        <v>23269.111819300837</v>
      </c>
      <c r="AJ48" s="84">
        <f t="shared" ref="AJ48:AJ50" si="26">SUM(AH48:AI48)</f>
        <v>484946.11181930086</v>
      </c>
      <c r="AL48" s="115">
        <f t="shared" si="20"/>
        <v>239324.61688092715</v>
      </c>
      <c r="AM48" s="115">
        <f t="shared" si="21"/>
        <v>219452.7295415726</v>
      </c>
      <c r="AN48" s="115">
        <f t="shared" si="22"/>
        <v>2899.653577500243</v>
      </c>
      <c r="AO48" s="113"/>
      <c r="AP48" s="113"/>
      <c r="AQ48" s="114">
        <v>0.5183810691910733</v>
      </c>
      <c r="AR48" s="114">
        <v>0.47533823331370761</v>
      </c>
      <c r="AS48" s="114">
        <v>6.2806974952190446E-3</v>
      </c>
      <c r="AT48" s="113"/>
      <c r="AU48" s="113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  <c r="BL48" s="112"/>
      <c r="BM48" s="112"/>
      <c r="BN48" s="112"/>
      <c r="BO48" s="112"/>
      <c r="BP48" s="112"/>
    </row>
    <row r="49" spans="1:68" ht="12" customHeight="1" x14ac:dyDescent="0.2">
      <c r="A49" s="92">
        <v>2014</v>
      </c>
      <c r="B49" s="94">
        <v>18280</v>
      </c>
      <c r="C49" s="94">
        <v>976</v>
      </c>
      <c r="D49" s="94">
        <v>18824</v>
      </c>
      <c r="E49" s="94">
        <v>4596</v>
      </c>
      <c r="F49" s="94">
        <v>7645</v>
      </c>
      <c r="G49" s="94">
        <v>2670</v>
      </c>
      <c r="H49" s="82">
        <f t="shared" si="18"/>
        <v>44749</v>
      </c>
      <c r="I49" s="82">
        <f t="shared" si="18"/>
        <v>8242</v>
      </c>
      <c r="J49" s="94"/>
      <c r="K49" s="94">
        <v>4417</v>
      </c>
      <c r="L49" s="94">
        <v>4403</v>
      </c>
      <c r="M49" s="96">
        <v>229</v>
      </c>
      <c r="N49" s="96">
        <v>582</v>
      </c>
      <c r="O49" s="82">
        <f t="shared" si="17"/>
        <v>4646</v>
      </c>
      <c r="P49" s="82">
        <f t="shared" si="17"/>
        <v>4985</v>
      </c>
      <c r="Q49" s="82">
        <f t="shared" si="19"/>
        <v>49395</v>
      </c>
      <c r="R49" s="82">
        <f t="shared" si="19"/>
        <v>13227</v>
      </c>
      <c r="S49" s="95"/>
      <c r="T49" s="83">
        <f>Q49+R49</f>
        <v>62622</v>
      </c>
      <c r="U49" s="95"/>
      <c r="V49" s="95">
        <v>167719</v>
      </c>
      <c r="W49" s="98">
        <v>16624</v>
      </c>
      <c r="X49" s="804">
        <f t="shared" si="1"/>
        <v>0.78938475441007583</v>
      </c>
      <c r="Y49" s="84">
        <f>H49+V49</f>
        <v>212468</v>
      </c>
      <c r="Z49" s="84">
        <f t="shared" si="2"/>
        <v>24866</v>
      </c>
      <c r="AA49" s="84">
        <f t="shared" si="4"/>
        <v>237334</v>
      </c>
      <c r="AB49" s="84"/>
      <c r="AC49" s="545">
        <f>Y49*AVERAGE($AD$46:$AD$48)</f>
        <v>35406.778388750521</v>
      </c>
      <c r="AD49" s="86"/>
      <c r="AE49" s="545">
        <f>Z49*AVERAGE($AD$46:$AD$48)</f>
        <v>4143.8002495183773</v>
      </c>
      <c r="AF49" s="86">
        <f>Y49/(1-AVERAGE($AF$46:$AF$48))-Y49</f>
        <v>35170.323609396408</v>
      </c>
      <c r="AG49" s="84"/>
      <c r="AH49" s="84">
        <f>Y49+AC49</f>
        <v>247874.77838875051</v>
      </c>
      <c r="AI49" s="84">
        <f t="shared" si="25"/>
        <v>29009.800249518375</v>
      </c>
      <c r="AJ49" s="84">
        <f t="shared" si="26"/>
        <v>276884.57863826887</v>
      </c>
      <c r="AL49" s="115">
        <f t="shared" si="20"/>
        <v>128493.59264666084</v>
      </c>
      <c r="AM49" s="115">
        <f t="shared" si="21"/>
        <v>117824.35924233546</v>
      </c>
      <c r="AN49" s="115">
        <f t="shared" si="22"/>
        <v>1556.826499754201</v>
      </c>
      <c r="AO49" s="113"/>
      <c r="AP49" s="113"/>
      <c r="AQ49" s="114">
        <v>0.5183810691910733</v>
      </c>
      <c r="AR49" s="114">
        <v>0.47533823331370761</v>
      </c>
      <c r="AS49" s="114">
        <v>6.2806974952190446E-3</v>
      </c>
      <c r="AT49" s="113"/>
      <c r="AU49" s="113"/>
      <c r="AV49" s="112"/>
      <c r="AW49" s="546"/>
      <c r="AX49" s="546"/>
      <c r="AY49" s="546"/>
      <c r="AZ49" s="546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  <c r="BL49" s="112"/>
      <c r="BM49" s="112"/>
      <c r="BN49" s="112"/>
      <c r="BO49" s="112"/>
      <c r="BP49" s="112"/>
    </row>
    <row r="50" spans="1:68" ht="12" customHeight="1" x14ac:dyDescent="0.2">
      <c r="A50" s="92">
        <v>2015</v>
      </c>
      <c r="B50" s="94">
        <v>13817</v>
      </c>
      <c r="C50" s="94">
        <v>1895</v>
      </c>
      <c r="D50" s="94">
        <v>17648</v>
      </c>
      <c r="E50" s="94">
        <v>2612</v>
      </c>
      <c r="F50" s="94">
        <v>7846</v>
      </c>
      <c r="G50" s="94">
        <v>3916</v>
      </c>
      <c r="H50" s="82">
        <f t="shared" si="18"/>
        <v>39311</v>
      </c>
      <c r="I50" s="82">
        <f t="shared" si="18"/>
        <v>8423</v>
      </c>
      <c r="J50" s="94"/>
      <c r="K50" s="94">
        <v>5158</v>
      </c>
      <c r="L50" s="94">
        <v>3123</v>
      </c>
      <c r="M50" s="96">
        <v>603</v>
      </c>
      <c r="N50" s="96">
        <v>596</v>
      </c>
      <c r="O50" s="82">
        <f t="shared" si="17"/>
        <v>5761</v>
      </c>
      <c r="P50" s="82">
        <f t="shared" si="17"/>
        <v>3719</v>
      </c>
      <c r="Q50" s="82">
        <f t="shared" si="19"/>
        <v>45072</v>
      </c>
      <c r="R50" s="82">
        <f t="shared" si="19"/>
        <v>12142</v>
      </c>
      <c r="S50" s="95"/>
      <c r="T50" s="83">
        <f t="shared" si="0"/>
        <v>57214</v>
      </c>
      <c r="U50" s="95"/>
      <c r="V50" s="95">
        <v>72226</v>
      </c>
      <c r="W50" s="98">
        <v>11642</v>
      </c>
      <c r="X50" s="804">
        <f t="shared" si="1"/>
        <v>0.63946806909435394</v>
      </c>
      <c r="Y50" s="803">
        <v>112947</v>
      </c>
      <c r="Z50" s="84">
        <f t="shared" si="2"/>
        <v>20065</v>
      </c>
      <c r="AA50" s="84">
        <f t="shared" si="4"/>
        <v>133012</v>
      </c>
      <c r="AB50" s="84"/>
      <c r="AC50" s="545">
        <f>Y50*AVERAGE($AD$46:$AD$48)</f>
        <v>18822.07861265793</v>
      </c>
      <c r="AD50" s="86"/>
      <c r="AE50" s="545">
        <f>Z50*AVERAGE($AD$46:$AD$48)</f>
        <v>3343.7365079460401</v>
      </c>
      <c r="AF50" s="86">
        <f t="shared" ref="AF50:AF51" si="27">Y50/(1-AVERAGE($AF$46:$AF$48))-Y50</f>
        <v>18696.380352384818</v>
      </c>
      <c r="AG50" s="84"/>
      <c r="AH50" s="84">
        <f t="shared" si="24"/>
        <v>131769.07861265793</v>
      </c>
      <c r="AI50" s="84">
        <f t="shared" si="25"/>
        <v>23408.73650794604</v>
      </c>
      <c r="AJ50" s="84">
        <f t="shared" si="26"/>
        <v>155177.81512060398</v>
      </c>
      <c r="AL50" s="115">
        <f t="shared" si="20"/>
        <v>68306.595857552209</v>
      </c>
      <c r="AM50" s="115">
        <f t="shared" si="21"/>
        <v>62634.881033115875</v>
      </c>
      <c r="AN50" s="115">
        <f t="shared" si="22"/>
        <v>827.60172198984208</v>
      </c>
      <c r="AO50" s="113"/>
      <c r="AP50" s="113"/>
      <c r="AQ50" s="114">
        <v>0.5183810691910733</v>
      </c>
      <c r="AR50" s="114">
        <v>0.47533823331370761</v>
      </c>
      <c r="AS50" s="114">
        <v>6.2806974952190446E-3</v>
      </c>
      <c r="AT50" s="113"/>
      <c r="AU50" s="113"/>
      <c r="AV50" s="112"/>
      <c r="AW50" s="546"/>
      <c r="AX50" s="546"/>
      <c r="AY50" s="546"/>
      <c r="AZ50" s="546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  <c r="BL50" s="112"/>
      <c r="BM50" s="112"/>
      <c r="BN50" s="112"/>
      <c r="BO50" s="112"/>
      <c r="BP50" s="112"/>
    </row>
    <row r="51" spans="1:68" ht="12" customHeight="1" x14ac:dyDescent="0.2">
      <c r="A51" s="97"/>
      <c r="B51" s="94"/>
      <c r="C51" s="94"/>
      <c r="D51" s="94"/>
      <c r="E51" s="94"/>
      <c r="F51" s="94"/>
      <c r="G51" s="94"/>
      <c r="H51" s="95"/>
      <c r="I51" s="95"/>
      <c r="J51" s="94"/>
      <c r="K51" s="94"/>
      <c r="L51" s="94"/>
      <c r="M51" s="96"/>
      <c r="N51" s="96"/>
      <c r="O51" s="95"/>
      <c r="P51" s="95"/>
      <c r="Q51" s="95"/>
      <c r="R51" s="95"/>
      <c r="S51" s="95"/>
      <c r="T51" s="83"/>
      <c r="U51" s="95"/>
      <c r="V51" s="95"/>
      <c r="W51" s="98"/>
      <c r="X51" s="804">
        <f t="shared" si="1"/>
        <v>0</v>
      </c>
      <c r="Y51" s="803">
        <v>89674</v>
      </c>
      <c r="Z51" s="84"/>
      <c r="AA51" s="84"/>
      <c r="AB51" s="84"/>
      <c r="AC51" s="545">
        <f>Y51*AVERAGE($AD$46:$AD$48)</f>
        <v>14943.744211988696</v>
      </c>
      <c r="AD51" s="86"/>
      <c r="AE51" s="84"/>
      <c r="AF51" s="86">
        <f t="shared" si="27"/>
        <v>14843.94637945015</v>
      </c>
      <c r="AG51" s="84"/>
      <c r="AH51" s="84"/>
      <c r="AI51" s="84"/>
      <c r="AJ51" s="84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  <c r="BL51" s="112"/>
      <c r="BM51" s="112"/>
      <c r="BN51" s="112"/>
      <c r="BO51" s="112"/>
      <c r="BP51" s="112"/>
    </row>
    <row r="52" spans="1:68" ht="12" customHeight="1" x14ac:dyDescent="0.2">
      <c r="A52" s="99" t="s">
        <v>629</v>
      </c>
      <c r="B52" s="100">
        <v>12000</v>
      </c>
      <c r="C52" s="100" t="s">
        <v>630</v>
      </c>
      <c r="D52" s="100">
        <v>6000</v>
      </c>
      <c r="E52" s="100" t="s">
        <v>630</v>
      </c>
      <c r="F52" s="100">
        <v>4000</v>
      </c>
      <c r="G52" s="100" t="s">
        <v>630</v>
      </c>
      <c r="H52" s="100">
        <v>22000</v>
      </c>
      <c r="I52" s="100" t="s">
        <v>630</v>
      </c>
      <c r="J52" s="100"/>
      <c r="K52" s="100">
        <v>5000</v>
      </c>
      <c r="L52" s="100" t="s">
        <v>630</v>
      </c>
      <c r="M52" s="100">
        <v>1000</v>
      </c>
      <c r="N52" s="100" t="s">
        <v>630</v>
      </c>
      <c r="O52" s="100">
        <v>6000</v>
      </c>
      <c r="P52" s="100" t="s">
        <v>630</v>
      </c>
      <c r="Q52" s="100">
        <v>28000</v>
      </c>
      <c r="R52" s="100" t="s">
        <v>630</v>
      </c>
      <c r="S52" s="88"/>
      <c r="T52" s="88"/>
      <c r="U52" s="88"/>
      <c r="V52" s="88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  <c r="BL52" s="112"/>
      <c r="BM52" s="112"/>
      <c r="BN52" s="112"/>
      <c r="BO52" s="112"/>
      <c r="BP52" s="112"/>
    </row>
    <row r="53" spans="1:68" ht="12" customHeight="1" x14ac:dyDescent="0.2">
      <c r="A53" s="1016" t="s">
        <v>631</v>
      </c>
      <c r="B53" s="1016"/>
      <c r="C53" s="1016"/>
      <c r="D53" s="1016"/>
      <c r="E53" s="1016"/>
      <c r="F53" s="1016"/>
      <c r="G53" s="1016"/>
      <c r="H53" s="1016"/>
      <c r="I53" s="1016"/>
      <c r="J53" s="1016"/>
      <c r="K53" s="1016"/>
      <c r="L53" s="1016"/>
      <c r="M53" s="1016"/>
      <c r="N53" s="1016"/>
      <c r="O53" s="1016"/>
      <c r="P53" s="1016"/>
      <c r="Q53" s="1016"/>
      <c r="R53" s="1016"/>
      <c r="AL53" s="112" t="s">
        <v>644</v>
      </c>
      <c r="AM53" s="112" t="s">
        <v>645</v>
      </c>
      <c r="AN53" s="112" t="s">
        <v>646</v>
      </c>
      <c r="AO53" s="112" t="s">
        <v>647</v>
      </c>
      <c r="AP53" s="112" t="s">
        <v>648</v>
      </c>
      <c r="AQ53" s="112" t="s">
        <v>649</v>
      </c>
      <c r="AR53" s="112" t="s">
        <v>650</v>
      </c>
      <c r="AS53" s="112" t="s">
        <v>651</v>
      </c>
      <c r="AT53" s="112" t="s">
        <v>652</v>
      </c>
      <c r="AU53" s="112" t="s">
        <v>653</v>
      </c>
    </row>
    <row r="54" spans="1:68" ht="12" customHeight="1" x14ac:dyDescent="0.2">
      <c r="A54" s="1014" t="s">
        <v>632</v>
      </c>
      <c r="B54" s="1014"/>
      <c r="C54" s="1014"/>
      <c r="D54" s="1014"/>
      <c r="E54" s="1014"/>
      <c r="F54" s="1014"/>
      <c r="G54" s="1014"/>
      <c r="H54" s="1014"/>
      <c r="I54" s="1014"/>
      <c r="J54" s="1014"/>
      <c r="K54" s="1014"/>
      <c r="L54" s="1014"/>
      <c r="M54" s="1014"/>
      <c r="N54" s="1014"/>
      <c r="O54" s="1014"/>
      <c r="P54" s="1014"/>
      <c r="Q54" s="1014"/>
      <c r="R54" s="1014"/>
    </row>
    <row r="55" spans="1:68" ht="12" customHeight="1" x14ac:dyDescent="0.2">
      <c r="A55" s="1014" t="s">
        <v>633</v>
      </c>
      <c r="B55" s="1014"/>
      <c r="C55" s="1014"/>
      <c r="D55" s="1014"/>
      <c r="E55" s="1014"/>
      <c r="F55" s="1014"/>
      <c r="G55" s="1014"/>
      <c r="H55" s="1014"/>
      <c r="I55" s="1014"/>
      <c r="J55" s="1014"/>
      <c r="K55" s="1014"/>
      <c r="L55" s="1014"/>
      <c r="M55" s="1014"/>
      <c r="N55" s="1014"/>
      <c r="O55" s="1014"/>
      <c r="P55" s="1014"/>
      <c r="Q55" s="1014"/>
      <c r="R55" s="1014"/>
    </row>
    <row r="56" spans="1:68" ht="12" customHeight="1" x14ac:dyDescent="0.2">
      <c r="A56" s="1014" t="s">
        <v>634</v>
      </c>
      <c r="B56" s="1014"/>
      <c r="C56" s="1014"/>
      <c r="D56" s="1014"/>
      <c r="E56" s="1014"/>
      <c r="F56" s="1014"/>
      <c r="G56" s="1014"/>
      <c r="H56" s="1014"/>
      <c r="I56" s="1014"/>
      <c r="J56" s="1014"/>
      <c r="K56" s="1014"/>
      <c r="L56" s="1014"/>
      <c r="M56" s="1014"/>
      <c r="N56" s="1014"/>
      <c r="O56" s="1014"/>
      <c r="P56" s="1014"/>
      <c r="Q56" s="1014"/>
      <c r="R56" s="1014"/>
      <c r="AL56" s="209">
        <f>AP42*BB42</f>
        <v>0</v>
      </c>
      <c r="AM56" s="209">
        <f t="shared" ref="AM56:AO56" si="28">AQ42*BC42</f>
        <v>0.16580946621810733</v>
      </c>
      <c r="AN56" s="209">
        <f t="shared" si="28"/>
        <v>0.30538547671097599</v>
      </c>
      <c r="AO56" s="209">
        <f t="shared" si="28"/>
        <v>6.8018096871212439E-5</v>
      </c>
    </row>
    <row r="57" spans="1:68" ht="12" customHeight="1" x14ac:dyDescent="0.2">
      <c r="A57" s="101" t="s">
        <v>635</v>
      </c>
      <c r="AO57" s="209"/>
      <c r="AP57" s="209"/>
      <c r="AQ57" s="209"/>
      <c r="AR57" s="209"/>
    </row>
    <row r="58" spans="1:68" ht="12" customHeight="1" x14ac:dyDescent="0.2">
      <c r="A58" s="101" t="s">
        <v>636</v>
      </c>
      <c r="AO58" s="209"/>
      <c r="AP58" s="209"/>
      <c r="AQ58" s="209"/>
      <c r="AR58" s="209"/>
    </row>
    <row r="59" spans="1:68" ht="12" customHeight="1" x14ac:dyDescent="0.2">
      <c r="AO59" s="209"/>
      <c r="AP59" s="209"/>
      <c r="AQ59" s="209"/>
      <c r="AR59" s="209"/>
    </row>
    <row r="60" spans="1:68" ht="12" customHeight="1" x14ac:dyDescent="0.2">
      <c r="AO60" s="209"/>
      <c r="AP60" s="209"/>
      <c r="AQ60" s="209"/>
      <c r="AR60" s="209"/>
    </row>
    <row r="61" spans="1:68" ht="12" customHeight="1" x14ac:dyDescent="0.2">
      <c r="AO61" s="209"/>
      <c r="AP61" s="209"/>
      <c r="AQ61" s="209"/>
      <c r="AR61" s="209"/>
    </row>
    <row r="62" spans="1:68" ht="12" customHeight="1" x14ac:dyDescent="0.2">
      <c r="B62" s="103"/>
      <c r="AO62" s="209"/>
      <c r="AP62" s="209"/>
      <c r="AQ62" s="209"/>
      <c r="AR62" s="209"/>
    </row>
    <row r="63" spans="1:68" ht="12" customHeight="1" x14ac:dyDescent="0.2">
      <c r="AO63" s="209"/>
      <c r="AP63" s="209"/>
      <c r="AQ63" s="209"/>
      <c r="AR63" s="209"/>
    </row>
    <row r="110" spans="1:22" ht="12" customHeight="1" x14ac:dyDescent="0.2">
      <c r="A110" s="1017" t="s">
        <v>637</v>
      </c>
      <c r="B110" s="1017"/>
      <c r="C110" s="1017"/>
      <c r="D110" s="1017"/>
      <c r="E110" s="1017"/>
      <c r="F110" s="1017"/>
      <c r="G110" s="1017"/>
      <c r="H110" s="1017"/>
      <c r="I110" s="1017"/>
      <c r="J110" s="1017"/>
      <c r="K110" s="1017"/>
      <c r="L110" s="1017"/>
      <c r="M110" s="1017"/>
      <c r="N110" s="1017"/>
      <c r="O110" s="1017"/>
      <c r="P110" s="1017"/>
      <c r="Q110" s="1017"/>
      <c r="R110" s="1017"/>
      <c r="S110" s="73"/>
      <c r="T110" s="73"/>
      <c r="U110" s="73"/>
      <c r="V110" s="73"/>
    </row>
    <row r="111" spans="1:22" ht="12" customHeight="1" x14ac:dyDescent="0.2">
      <c r="A111" s="104"/>
      <c r="B111" s="1015" t="s">
        <v>604</v>
      </c>
      <c r="C111" s="1015"/>
      <c r="D111" s="1015"/>
      <c r="E111" s="1015"/>
      <c r="F111" s="1015"/>
      <c r="G111" s="1015"/>
      <c r="H111" s="1015"/>
      <c r="I111" s="1015"/>
      <c r="J111" s="105"/>
      <c r="K111" s="1015" t="s">
        <v>605</v>
      </c>
      <c r="L111" s="1015"/>
      <c r="M111" s="1015"/>
      <c r="N111" s="1015"/>
      <c r="O111" s="1015"/>
      <c r="P111" s="1015"/>
      <c r="Q111" s="1018" t="s">
        <v>606</v>
      </c>
      <c r="R111" s="1018"/>
      <c r="S111" s="76"/>
      <c r="T111" s="76"/>
      <c r="U111" s="76"/>
      <c r="V111" s="76"/>
    </row>
    <row r="112" spans="1:22" ht="12" customHeight="1" x14ac:dyDescent="0.2">
      <c r="A112" s="1020" t="s">
        <v>607</v>
      </c>
      <c r="B112" s="1015" t="s">
        <v>608</v>
      </c>
      <c r="C112" s="1015"/>
      <c r="D112" s="1015" t="s">
        <v>609</v>
      </c>
      <c r="E112" s="1015"/>
      <c r="F112" s="1015" t="s">
        <v>638</v>
      </c>
      <c r="G112" s="1015"/>
      <c r="H112" s="1015" t="s">
        <v>611</v>
      </c>
      <c r="I112" s="1015"/>
      <c r="J112" s="76"/>
      <c r="K112" s="1015" t="s">
        <v>612</v>
      </c>
      <c r="L112" s="1015"/>
      <c r="M112" s="1015" t="s">
        <v>613</v>
      </c>
      <c r="N112" s="1015"/>
      <c r="O112" s="1015" t="s">
        <v>611</v>
      </c>
      <c r="P112" s="1015"/>
      <c r="Q112" s="1019"/>
      <c r="R112" s="1019"/>
      <c r="S112" s="76"/>
      <c r="T112" s="76"/>
      <c r="U112" s="76"/>
      <c r="V112" s="76"/>
    </row>
    <row r="113" spans="1:22" ht="12" customHeight="1" x14ac:dyDescent="0.2">
      <c r="A113" s="1021"/>
      <c r="B113" s="79" t="s">
        <v>622</v>
      </c>
      <c r="C113" s="79" t="s">
        <v>623</v>
      </c>
      <c r="D113" s="79" t="s">
        <v>622</v>
      </c>
      <c r="E113" s="79" t="s">
        <v>623</v>
      </c>
      <c r="F113" s="79" t="s">
        <v>622</v>
      </c>
      <c r="G113" s="79" t="s">
        <v>623</v>
      </c>
      <c r="H113" s="79" t="s">
        <v>624</v>
      </c>
      <c r="I113" s="79" t="s">
        <v>623</v>
      </c>
      <c r="J113" s="79"/>
      <c r="K113" s="79" t="s">
        <v>622</v>
      </c>
      <c r="L113" s="79" t="s">
        <v>623</v>
      </c>
      <c r="M113" s="79" t="s">
        <v>622</v>
      </c>
      <c r="N113" s="79" t="s">
        <v>623</v>
      </c>
      <c r="O113" s="79" t="s">
        <v>622</v>
      </c>
      <c r="P113" s="79" t="s">
        <v>623</v>
      </c>
      <c r="Q113" s="79" t="s">
        <v>622</v>
      </c>
      <c r="R113" s="79" t="s">
        <v>623</v>
      </c>
      <c r="S113" s="80"/>
      <c r="T113" s="80"/>
      <c r="U113" s="80"/>
      <c r="V113" s="80"/>
    </row>
    <row r="114" spans="1:22" ht="12" customHeight="1" x14ac:dyDescent="0.2">
      <c r="A114" s="87" t="s">
        <v>639</v>
      </c>
      <c r="B114" s="106">
        <v>1373.2302</v>
      </c>
      <c r="C114" s="106">
        <v>1166.5698</v>
      </c>
      <c r="D114" s="106">
        <v>3882.2078000000001</v>
      </c>
      <c r="E114" s="106">
        <v>1386.9921999999999</v>
      </c>
      <c r="F114" s="106">
        <v>7791.3108000000011</v>
      </c>
      <c r="G114" s="106">
        <v>1310.7411999999999</v>
      </c>
      <c r="H114" s="106">
        <v>13661.348800000002</v>
      </c>
      <c r="I114" s="106">
        <v>4065.3031999999994</v>
      </c>
      <c r="J114" s="106"/>
      <c r="K114" s="106">
        <v>305.21500000000003</v>
      </c>
      <c r="L114" s="106">
        <v>155.785</v>
      </c>
      <c r="M114" s="106">
        <v>460.25</v>
      </c>
      <c r="N114" s="106">
        <v>18.75</v>
      </c>
      <c r="O114" s="106">
        <v>765.46499999999992</v>
      </c>
      <c r="P114" s="106">
        <v>174.535</v>
      </c>
      <c r="Q114" s="106">
        <v>14426.8138</v>
      </c>
      <c r="R114" s="106">
        <v>4239.8382000000001</v>
      </c>
      <c r="S114" s="106"/>
      <c r="T114" s="106"/>
      <c r="U114" s="106"/>
      <c r="V114" s="106"/>
    </row>
    <row r="115" spans="1:22" ht="12" customHeight="1" x14ac:dyDescent="0.2">
      <c r="A115" s="87" t="s">
        <v>640</v>
      </c>
      <c r="B115" s="106">
        <v>4238.9233999999997</v>
      </c>
      <c r="C115" s="106">
        <v>1292.0765999999999</v>
      </c>
      <c r="D115" s="106">
        <v>4260.8896000000004</v>
      </c>
      <c r="E115" s="106">
        <v>1043.3103999999998</v>
      </c>
      <c r="F115" s="106">
        <v>7844.7983999999997</v>
      </c>
      <c r="G115" s="106">
        <v>2270.0016000000001</v>
      </c>
      <c r="H115" s="106">
        <v>17804.411400000001</v>
      </c>
      <c r="I115" s="106">
        <v>5039.9885999999997</v>
      </c>
      <c r="J115" s="106"/>
      <c r="K115" s="106">
        <v>270.50879999999995</v>
      </c>
      <c r="L115" s="106">
        <v>59.491199999999992</v>
      </c>
      <c r="M115" s="106">
        <v>346.3</v>
      </c>
      <c r="N115" s="106">
        <v>22.7</v>
      </c>
      <c r="O115" s="106">
        <v>616.80880000000002</v>
      </c>
      <c r="P115" s="106">
        <v>82.191199999999995</v>
      </c>
      <c r="Q115" s="106">
        <v>18421.2202</v>
      </c>
      <c r="R115" s="106">
        <v>5122.1797999999999</v>
      </c>
      <c r="S115" s="106"/>
      <c r="T115" s="106"/>
      <c r="U115" s="106"/>
      <c r="V115" s="106"/>
    </row>
    <row r="116" spans="1:22" ht="12" customHeight="1" x14ac:dyDescent="0.2">
      <c r="A116" s="87" t="s">
        <v>641</v>
      </c>
      <c r="B116" s="106">
        <v>11557.2824</v>
      </c>
      <c r="C116" s="106">
        <v>3733.5176000000001</v>
      </c>
      <c r="D116" s="106">
        <v>6844.9524000000001</v>
      </c>
      <c r="E116" s="106">
        <v>883.64760000000001</v>
      </c>
      <c r="F116" s="106">
        <v>10543.086800000001</v>
      </c>
      <c r="G116" s="106">
        <v>2444.3132000000001</v>
      </c>
      <c r="H116" s="106">
        <v>30302.921600000001</v>
      </c>
      <c r="I116" s="106">
        <v>7876.6783999999989</v>
      </c>
      <c r="J116" s="106"/>
      <c r="K116" s="106">
        <v>759.34680000000003</v>
      </c>
      <c r="L116" s="106">
        <v>734.25319999999999</v>
      </c>
      <c r="M116" s="106">
        <v>796.75720000000001</v>
      </c>
      <c r="N116" s="106">
        <v>448.84280000000001</v>
      </c>
      <c r="O116" s="106">
        <v>1556.104</v>
      </c>
      <c r="P116" s="106">
        <v>1183.096</v>
      </c>
      <c r="Q116" s="106">
        <v>31859.025600000001</v>
      </c>
      <c r="R116" s="106">
        <v>9059.7743999999984</v>
      </c>
      <c r="S116" s="106"/>
      <c r="T116" s="106"/>
      <c r="U116" s="106"/>
      <c r="V116" s="106"/>
    </row>
    <row r="117" spans="1:22" ht="12" customHeight="1" x14ac:dyDescent="0.2">
      <c r="A117" s="87" t="s">
        <v>642</v>
      </c>
      <c r="B117" s="106">
        <v>11506.831</v>
      </c>
      <c r="C117" s="106">
        <v>2287.7689999999998</v>
      </c>
      <c r="D117" s="106">
        <v>5836.6144000000004</v>
      </c>
      <c r="E117" s="106">
        <v>1947.3856000000001</v>
      </c>
      <c r="F117" s="106">
        <v>6927.1898000000001</v>
      </c>
      <c r="G117" s="106">
        <v>1943.2102</v>
      </c>
      <c r="H117" s="106">
        <v>24270.635200000001</v>
      </c>
      <c r="I117" s="106">
        <v>6178.3648000000003</v>
      </c>
      <c r="J117" s="106"/>
      <c r="K117" s="106">
        <v>278.24020000000007</v>
      </c>
      <c r="L117" s="106">
        <v>285.75979999999998</v>
      </c>
      <c r="M117" s="106">
        <v>298.56099999999998</v>
      </c>
      <c r="N117" s="106">
        <v>140.03900000000002</v>
      </c>
      <c r="O117" s="106">
        <v>576.80120000000011</v>
      </c>
      <c r="P117" s="106">
        <v>425.79879999999991</v>
      </c>
      <c r="Q117" s="106">
        <v>24847.436399999999</v>
      </c>
      <c r="R117" s="106">
        <v>6604.1635999999999</v>
      </c>
      <c r="S117" s="106"/>
      <c r="T117" s="106"/>
      <c r="U117" s="106"/>
      <c r="V117" s="106"/>
    </row>
    <row r="118" spans="1:22" ht="12" customHeight="1" x14ac:dyDescent="0.2">
      <c r="A118" s="87" t="s">
        <v>643</v>
      </c>
      <c r="B118" s="106">
        <v>11947.505999999999</v>
      </c>
      <c r="C118" s="106">
        <v>2295.0266000000001</v>
      </c>
      <c r="D118" s="106">
        <v>10537.304</v>
      </c>
      <c r="E118" s="106">
        <v>2762.4960000000001</v>
      </c>
      <c r="F118" s="106">
        <v>7669.3440000000001</v>
      </c>
      <c r="G118" s="106">
        <v>1663.8560000000002</v>
      </c>
      <c r="H118" s="106">
        <v>30154.153999999999</v>
      </c>
      <c r="I118" s="106">
        <v>6721.3786000000009</v>
      </c>
      <c r="J118" s="106"/>
      <c r="K118" s="106">
        <v>1077</v>
      </c>
      <c r="L118" s="106">
        <v>554.4</v>
      </c>
      <c r="M118" s="106">
        <v>239.4152</v>
      </c>
      <c r="N118" s="106">
        <v>233.1848</v>
      </c>
      <c r="O118" s="106">
        <v>1316.4152000000001</v>
      </c>
      <c r="P118" s="106">
        <v>787.58480000000009</v>
      </c>
      <c r="Q118" s="106">
        <v>31470.569200000005</v>
      </c>
      <c r="R118" s="106">
        <v>7508.9634000000005</v>
      </c>
      <c r="S118" s="106"/>
      <c r="T118" s="106"/>
      <c r="U118" s="106"/>
      <c r="V118" s="106"/>
    </row>
    <row r="119" spans="1:22" ht="12" customHeight="1" x14ac:dyDescent="0.2">
      <c r="A119" s="87">
        <v>1996</v>
      </c>
      <c r="B119" s="106">
        <v>18848.419999999998</v>
      </c>
      <c r="C119" s="106">
        <v>2329.58</v>
      </c>
      <c r="D119" s="106">
        <v>6493.7069999999994</v>
      </c>
      <c r="E119" s="106">
        <v>1613.2929999999999</v>
      </c>
      <c r="F119" s="106">
        <v>9218.637999999999</v>
      </c>
      <c r="G119" s="106">
        <v>2273.3620000000001</v>
      </c>
      <c r="H119" s="106">
        <v>34560.764999999999</v>
      </c>
      <c r="I119" s="106">
        <v>6216.2349999999997</v>
      </c>
      <c r="J119" s="106"/>
      <c r="K119" s="106">
        <v>1828</v>
      </c>
      <c r="L119" s="106">
        <v>2055</v>
      </c>
      <c r="M119" s="106">
        <v>394.78600000000006</v>
      </c>
      <c r="N119" s="106">
        <v>746.21400000000006</v>
      </c>
      <c r="O119" s="106">
        <v>2222.7860000000001</v>
      </c>
      <c r="P119" s="106">
        <v>2801.2139999999999</v>
      </c>
      <c r="Q119" s="106">
        <v>36783.550999999999</v>
      </c>
      <c r="R119" s="106">
        <v>9017.4490000000005</v>
      </c>
      <c r="S119" s="106"/>
      <c r="T119" s="106"/>
      <c r="U119" s="106"/>
      <c r="V119" s="106"/>
    </row>
    <row r="120" spans="1:22" ht="12" customHeight="1" x14ac:dyDescent="0.2">
      <c r="A120" s="87">
        <v>1997</v>
      </c>
      <c r="B120" s="106">
        <v>44589.599999999999</v>
      </c>
      <c r="C120" s="106">
        <v>6080.4</v>
      </c>
      <c r="D120" s="106">
        <v>13358.023999999999</v>
      </c>
      <c r="E120" s="106">
        <v>1769.9759999999999</v>
      </c>
      <c r="F120" s="106">
        <v>7292.95</v>
      </c>
      <c r="G120" s="106">
        <v>2435.0500000000002</v>
      </c>
      <c r="H120" s="106">
        <v>65240.573999999993</v>
      </c>
      <c r="I120" s="106">
        <v>10285.425999999999</v>
      </c>
      <c r="J120" s="106"/>
      <c r="K120" s="106">
        <v>6305</v>
      </c>
      <c r="L120" s="106">
        <v>189</v>
      </c>
      <c r="M120" s="106">
        <v>838.15599999999995</v>
      </c>
      <c r="N120" s="106">
        <v>107.84400000000001</v>
      </c>
      <c r="O120" s="106">
        <v>7143.1559999999999</v>
      </c>
      <c r="P120" s="106">
        <v>296.84399999999999</v>
      </c>
      <c r="Q120" s="106">
        <v>72383.73</v>
      </c>
      <c r="R120" s="106">
        <v>10582.269999999999</v>
      </c>
      <c r="S120" s="106"/>
      <c r="T120" s="106"/>
      <c r="U120" s="106"/>
      <c r="V120" s="106"/>
    </row>
    <row r="121" spans="1:22" ht="12" customHeight="1" x14ac:dyDescent="0.2">
      <c r="A121" s="87">
        <v>1998</v>
      </c>
      <c r="B121" s="106">
        <v>42399.555999999997</v>
      </c>
      <c r="C121" s="106">
        <v>1951.4440000000002</v>
      </c>
      <c r="D121" s="106">
        <v>17566.77</v>
      </c>
      <c r="E121" s="106">
        <v>1322.23</v>
      </c>
      <c r="F121" s="106">
        <v>17797.072</v>
      </c>
      <c r="G121" s="106">
        <v>3978.9279999999999</v>
      </c>
      <c r="H121" s="106">
        <v>77763.398000000001</v>
      </c>
      <c r="I121" s="106">
        <v>7252.6019999999999</v>
      </c>
      <c r="J121" s="106"/>
      <c r="K121" s="106">
        <v>2686</v>
      </c>
      <c r="L121" s="106">
        <v>585</v>
      </c>
      <c r="M121" s="106">
        <v>346.76600000000002</v>
      </c>
      <c r="N121" s="106">
        <v>452.23400000000004</v>
      </c>
      <c r="O121" s="106">
        <v>3032.7660000000001</v>
      </c>
      <c r="P121" s="106">
        <v>1037.2339999999999</v>
      </c>
      <c r="Q121" s="106">
        <v>80796.164000000004</v>
      </c>
      <c r="R121" s="106">
        <v>8289.8359999999993</v>
      </c>
      <c r="S121" s="106"/>
      <c r="T121" s="106"/>
      <c r="U121" s="106"/>
      <c r="V121" s="106"/>
    </row>
    <row r="122" spans="1:22" ht="12" customHeight="1" x14ac:dyDescent="0.2">
      <c r="A122" s="87">
        <v>1999</v>
      </c>
      <c r="B122" s="106">
        <v>23194.2</v>
      </c>
      <c r="C122" s="106">
        <v>3775.8</v>
      </c>
      <c r="D122" s="106">
        <v>12822</v>
      </c>
      <c r="E122" s="106">
        <v>1104</v>
      </c>
      <c r="F122" s="106">
        <v>10095.36</v>
      </c>
      <c r="G122" s="106">
        <v>5542.64</v>
      </c>
      <c r="H122" s="106">
        <v>46111.56</v>
      </c>
      <c r="I122" s="106">
        <v>10422.44</v>
      </c>
      <c r="J122" s="106"/>
      <c r="K122" s="106">
        <v>1611</v>
      </c>
      <c r="L122" s="106">
        <v>1542</v>
      </c>
      <c r="M122" s="106">
        <v>649.88900000000001</v>
      </c>
      <c r="N122" s="106">
        <v>987.11099999999999</v>
      </c>
      <c r="O122" s="106">
        <v>2260.8890000000001</v>
      </c>
      <c r="P122" s="106">
        <v>2529.1109999999999</v>
      </c>
      <c r="Q122" s="106">
        <v>48372.449000000001</v>
      </c>
      <c r="R122" s="106">
        <v>12951.550999999999</v>
      </c>
      <c r="S122" s="106"/>
      <c r="T122" s="106"/>
      <c r="U122" s="106"/>
      <c r="V122" s="106"/>
    </row>
    <row r="123" spans="1:22" ht="12" customHeight="1" x14ac:dyDescent="0.2">
      <c r="A123" s="87">
        <v>2000</v>
      </c>
      <c r="B123" s="106">
        <v>20792.64</v>
      </c>
      <c r="C123" s="106">
        <v>866.36</v>
      </c>
      <c r="D123" s="106">
        <v>16470</v>
      </c>
      <c r="E123" s="106">
        <v>1676</v>
      </c>
      <c r="F123" s="106">
        <v>11060</v>
      </c>
      <c r="G123" s="106">
        <v>1893</v>
      </c>
      <c r="H123" s="106">
        <v>48322.64</v>
      </c>
      <c r="I123" s="106">
        <v>4435.3599999999997</v>
      </c>
      <c r="J123" s="106"/>
      <c r="K123" s="106">
        <v>4637</v>
      </c>
      <c r="L123" s="106">
        <v>887</v>
      </c>
      <c r="M123" s="106">
        <v>1615.18</v>
      </c>
      <c r="N123" s="106">
        <v>330.82</v>
      </c>
      <c r="O123" s="106">
        <v>6252.18</v>
      </c>
      <c r="P123" s="106">
        <v>1217.82</v>
      </c>
      <c r="Q123" s="106">
        <v>54574.82</v>
      </c>
      <c r="R123" s="106">
        <v>5653.1799999999994</v>
      </c>
      <c r="S123" s="106"/>
      <c r="T123" s="106"/>
      <c r="U123" s="106"/>
      <c r="V123" s="106"/>
    </row>
    <row r="124" spans="1:22" ht="12" customHeight="1" x14ac:dyDescent="0.2">
      <c r="A124" s="87">
        <v>2001</v>
      </c>
      <c r="B124" s="106">
        <v>23710.080000000002</v>
      </c>
      <c r="C124" s="106">
        <v>987.92</v>
      </c>
      <c r="D124" s="106">
        <v>24001</v>
      </c>
      <c r="E124" s="106">
        <v>871</v>
      </c>
      <c r="F124" s="106">
        <v>11649</v>
      </c>
      <c r="G124" s="106">
        <v>4547</v>
      </c>
      <c r="H124" s="106">
        <v>59360.08</v>
      </c>
      <c r="I124" s="106">
        <v>6405.92</v>
      </c>
      <c r="J124" s="106"/>
      <c r="K124" s="106">
        <v>4467</v>
      </c>
      <c r="L124" s="106">
        <v>1427</v>
      </c>
      <c r="M124" s="106">
        <v>1137</v>
      </c>
      <c r="N124" s="106">
        <v>523</v>
      </c>
      <c r="O124" s="106">
        <v>5604</v>
      </c>
      <c r="P124" s="106">
        <v>1950</v>
      </c>
      <c r="Q124" s="106">
        <v>64964.08</v>
      </c>
      <c r="R124" s="106">
        <v>8355.92</v>
      </c>
      <c r="S124" s="106"/>
      <c r="T124" s="106"/>
      <c r="U124" s="106"/>
      <c r="V124" s="106"/>
    </row>
    <row r="125" spans="1:22" ht="12" customHeight="1" x14ac:dyDescent="0.2">
      <c r="A125" s="87">
        <v>2002</v>
      </c>
      <c r="B125" s="106">
        <v>61895</v>
      </c>
      <c r="C125" s="106">
        <v>4029</v>
      </c>
      <c r="D125" s="106">
        <v>17516</v>
      </c>
      <c r="E125" s="106">
        <v>2991</v>
      </c>
      <c r="F125" s="106">
        <v>7762</v>
      </c>
      <c r="G125" s="106">
        <v>8146</v>
      </c>
      <c r="H125" s="106">
        <v>87173</v>
      </c>
      <c r="I125" s="106">
        <v>15166</v>
      </c>
      <c r="J125" s="106"/>
      <c r="K125" s="106">
        <v>5800</v>
      </c>
      <c r="L125" s="106">
        <v>2119</v>
      </c>
      <c r="M125" s="106">
        <v>1250</v>
      </c>
      <c r="N125" s="106">
        <v>588</v>
      </c>
      <c r="O125" s="106">
        <v>7050</v>
      </c>
      <c r="P125" s="106">
        <v>2707</v>
      </c>
      <c r="Q125" s="106">
        <v>94223</v>
      </c>
      <c r="R125" s="106">
        <v>17873</v>
      </c>
      <c r="S125" s="106"/>
      <c r="T125" s="106"/>
      <c r="U125" s="106"/>
      <c r="V125" s="106"/>
    </row>
    <row r="126" spans="1:22" ht="12" customHeight="1" x14ac:dyDescent="0.2">
      <c r="A126" s="87">
        <v>2003</v>
      </c>
      <c r="B126" s="106">
        <v>82882</v>
      </c>
      <c r="C126" s="106">
        <v>5352</v>
      </c>
      <c r="D126" s="106">
        <v>13615</v>
      </c>
      <c r="E126" s="106">
        <v>1352</v>
      </c>
      <c r="F126" s="106">
        <v>13081</v>
      </c>
      <c r="G126" s="106">
        <v>7032</v>
      </c>
      <c r="H126" s="106">
        <v>109578</v>
      </c>
      <c r="I126" s="106">
        <v>13736</v>
      </c>
      <c r="J126" s="106"/>
      <c r="K126" s="106">
        <v>5108</v>
      </c>
      <c r="L126" s="106">
        <v>3009</v>
      </c>
      <c r="M126" s="106">
        <v>392</v>
      </c>
      <c r="N126" s="106">
        <v>157</v>
      </c>
      <c r="O126" s="106">
        <v>5500</v>
      </c>
      <c r="P126" s="106">
        <v>3166</v>
      </c>
      <c r="Q126" s="106">
        <v>115078</v>
      </c>
      <c r="R126" s="106">
        <v>16902</v>
      </c>
      <c r="S126" s="106"/>
      <c r="T126" s="106"/>
      <c r="U126" s="106"/>
      <c r="V126" s="106"/>
    </row>
    <row r="127" spans="1:22" ht="12" customHeight="1" x14ac:dyDescent="0.2">
      <c r="A127" s="87">
        <v>2004</v>
      </c>
      <c r="B127" s="107">
        <v>52145</v>
      </c>
      <c r="C127" s="107">
        <v>17027</v>
      </c>
      <c r="D127" s="107">
        <v>15769</v>
      </c>
      <c r="E127" s="107">
        <v>5535</v>
      </c>
      <c r="F127" s="107">
        <v>15493</v>
      </c>
      <c r="G127" s="107">
        <v>21390</v>
      </c>
      <c r="H127" s="107">
        <v>83407</v>
      </c>
      <c r="I127" s="107">
        <v>43952</v>
      </c>
      <c r="J127" s="107"/>
      <c r="K127" s="107">
        <v>5477</v>
      </c>
      <c r="L127" s="107">
        <v>4879</v>
      </c>
      <c r="M127" s="107">
        <v>456</v>
      </c>
      <c r="N127" s="107">
        <v>594</v>
      </c>
      <c r="O127" s="107">
        <v>5933</v>
      </c>
      <c r="P127" s="107">
        <v>5473</v>
      </c>
      <c r="Q127" s="107">
        <v>89340</v>
      </c>
      <c r="R127" s="107">
        <v>49425</v>
      </c>
      <c r="S127" s="107"/>
      <c r="T127" s="107"/>
      <c r="U127" s="107"/>
      <c r="V127" s="107"/>
    </row>
    <row r="128" spans="1:22" ht="12" customHeight="1" x14ac:dyDescent="0.2">
      <c r="A128" s="87">
        <v>2005</v>
      </c>
      <c r="B128" s="107">
        <v>139979</v>
      </c>
      <c r="C128" s="107">
        <v>2694</v>
      </c>
      <c r="D128" s="107">
        <v>20597</v>
      </c>
      <c r="E128" s="107">
        <v>1787</v>
      </c>
      <c r="F128" s="107">
        <v>24723</v>
      </c>
      <c r="G128" s="107">
        <v>3437</v>
      </c>
      <c r="H128" s="107">
        <v>185299</v>
      </c>
      <c r="I128" s="107">
        <v>7918</v>
      </c>
      <c r="J128" s="107"/>
      <c r="K128" s="107">
        <v>5035</v>
      </c>
      <c r="L128" s="107">
        <v>528</v>
      </c>
      <c r="M128" s="107">
        <v>346</v>
      </c>
      <c r="N128" s="107">
        <v>75</v>
      </c>
      <c r="O128" s="107">
        <v>5381</v>
      </c>
      <c r="P128" s="107">
        <v>603</v>
      </c>
      <c r="Q128" s="107">
        <v>190680</v>
      </c>
      <c r="R128" s="107">
        <v>8521</v>
      </c>
      <c r="S128" s="107"/>
      <c r="T128" s="107"/>
      <c r="U128" s="107"/>
      <c r="V128" s="107"/>
    </row>
    <row r="129" spans="1:22" ht="12" customHeight="1" x14ac:dyDescent="0.2">
      <c r="A129" s="87">
        <v>2006</v>
      </c>
      <c r="B129" s="107">
        <v>56819</v>
      </c>
      <c r="C129" s="107">
        <v>1013</v>
      </c>
      <c r="D129" s="107">
        <v>13400</v>
      </c>
      <c r="E129" s="107">
        <v>634</v>
      </c>
      <c r="F129" s="107">
        <v>9687</v>
      </c>
      <c r="G129" s="107">
        <v>681</v>
      </c>
      <c r="H129" s="107">
        <v>79906</v>
      </c>
      <c r="I129" s="107">
        <v>2328</v>
      </c>
      <c r="J129" s="107"/>
      <c r="K129" s="107">
        <v>2801</v>
      </c>
      <c r="L129" s="107">
        <v>1338</v>
      </c>
      <c r="M129" s="107">
        <v>130</v>
      </c>
      <c r="N129" s="107">
        <v>20</v>
      </c>
      <c r="O129" s="107">
        <v>2931</v>
      </c>
      <c r="P129" s="107">
        <v>1358</v>
      </c>
      <c r="Q129" s="107">
        <v>82837</v>
      </c>
      <c r="R129" s="107">
        <v>3686</v>
      </c>
      <c r="S129" s="107"/>
      <c r="T129" s="107"/>
      <c r="U129" s="107"/>
      <c r="V129" s="107"/>
    </row>
    <row r="130" spans="1:22" ht="12" customHeight="1" x14ac:dyDescent="0.2">
      <c r="A130" s="87">
        <v>2007</v>
      </c>
      <c r="B130" s="107">
        <v>11543</v>
      </c>
      <c r="C130" s="107">
        <v>201</v>
      </c>
      <c r="D130" s="107">
        <v>5169</v>
      </c>
      <c r="E130" s="107">
        <v>172</v>
      </c>
      <c r="F130" s="107">
        <v>4664</v>
      </c>
      <c r="G130" s="107">
        <v>21</v>
      </c>
      <c r="H130" s="107">
        <v>21376</v>
      </c>
      <c r="I130" s="107">
        <v>394</v>
      </c>
      <c r="J130" s="107"/>
      <c r="K130" s="107">
        <v>1004</v>
      </c>
      <c r="L130" s="107">
        <v>40</v>
      </c>
      <c r="M130" s="107">
        <v>70</v>
      </c>
      <c r="N130" s="107">
        <v>9</v>
      </c>
      <c r="O130" s="107">
        <v>1074</v>
      </c>
      <c r="P130" s="107">
        <v>49</v>
      </c>
      <c r="Q130" s="107">
        <v>22450</v>
      </c>
      <c r="R130" s="107">
        <v>443</v>
      </c>
      <c r="S130" s="107"/>
      <c r="T130" s="107"/>
      <c r="U130" s="107"/>
      <c r="V130" s="107"/>
    </row>
    <row r="131" spans="1:22" ht="12" customHeight="1" x14ac:dyDescent="0.2">
      <c r="A131" s="87">
        <v>2008</v>
      </c>
      <c r="B131" s="107">
        <v>10181</v>
      </c>
      <c r="C131" s="107">
        <v>458</v>
      </c>
      <c r="D131" s="107">
        <v>5031</v>
      </c>
      <c r="E131" s="107">
        <v>323</v>
      </c>
      <c r="F131" s="107">
        <v>3300</v>
      </c>
      <c r="G131" s="107">
        <v>453</v>
      </c>
      <c r="H131" s="107">
        <v>18512</v>
      </c>
      <c r="I131" s="107">
        <v>1234</v>
      </c>
      <c r="J131" s="107"/>
      <c r="K131" s="107">
        <v>116</v>
      </c>
      <c r="L131" s="107">
        <v>123</v>
      </c>
      <c r="M131" s="107">
        <v>39</v>
      </c>
      <c r="N131" s="107">
        <v>37</v>
      </c>
      <c r="O131" s="107">
        <v>155</v>
      </c>
      <c r="P131" s="107">
        <v>160</v>
      </c>
      <c r="Q131" s="107">
        <v>18667</v>
      </c>
      <c r="R131" s="107">
        <v>1394</v>
      </c>
      <c r="S131" s="107"/>
      <c r="T131" s="107"/>
      <c r="U131" s="107"/>
      <c r="V131" s="107"/>
    </row>
    <row r="132" spans="1:22" ht="12" customHeight="1" x14ac:dyDescent="0.2">
      <c r="A132" s="87">
        <v>2009</v>
      </c>
      <c r="B132" s="108">
        <v>5433</v>
      </c>
      <c r="C132" s="108">
        <v>719</v>
      </c>
      <c r="D132" s="108">
        <v>6240</v>
      </c>
      <c r="E132" s="108">
        <v>3723</v>
      </c>
      <c r="F132" s="107">
        <v>5863</v>
      </c>
      <c r="G132" s="108">
        <v>1126</v>
      </c>
      <c r="H132" s="108">
        <v>17536</v>
      </c>
      <c r="I132" s="107">
        <v>5568</v>
      </c>
      <c r="J132" s="107"/>
      <c r="K132" s="107">
        <v>730</v>
      </c>
      <c r="L132" s="107">
        <v>823</v>
      </c>
      <c r="M132" s="107">
        <v>109</v>
      </c>
      <c r="N132" s="107">
        <v>137</v>
      </c>
      <c r="O132" s="107">
        <v>839</v>
      </c>
      <c r="P132" s="107">
        <v>960</v>
      </c>
      <c r="Q132" s="107">
        <v>18375</v>
      </c>
      <c r="R132" s="107">
        <v>6528</v>
      </c>
      <c r="S132" s="107"/>
      <c r="T132" s="107"/>
      <c r="U132" s="107"/>
      <c r="V132" s="107"/>
    </row>
    <row r="133" spans="1:22" ht="12" customHeight="1" x14ac:dyDescent="0.2">
      <c r="A133" s="87">
        <v>2010</v>
      </c>
      <c r="B133" s="108">
        <v>8666</v>
      </c>
      <c r="C133" s="108">
        <v>8572</v>
      </c>
      <c r="D133" s="108">
        <v>17215</v>
      </c>
      <c r="E133" s="108">
        <v>2757</v>
      </c>
      <c r="F133" s="107">
        <v>13821</v>
      </c>
      <c r="G133" s="108">
        <v>2389</v>
      </c>
      <c r="H133" s="108">
        <v>39702</v>
      </c>
      <c r="I133" s="107">
        <v>13718</v>
      </c>
      <c r="J133" s="107"/>
      <c r="K133" s="107">
        <v>3543</v>
      </c>
      <c r="L133" s="107">
        <v>1733</v>
      </c>
      <c r="M133" s="107">
        <v>115</v>
      </c>
      <c r="N133" s="107">
        <v>31</v>
      </c>
      <c r="O133" s="107">
        <v>3658</v>
      </c>
      <c r="P133" s="107">
        <v>1764</v>
      </c>
      <c r="Q133" s="107">
        <v>43360</v>
      </c>
      <c r="R133" s="107">
        <v>15482</v>
      </c>
      <c r="S133" s="107"/>
      <c r="T133" s="107"/>
      <c r="U133" s="107"/>
      <c r="V133" s="107"/>
    </row>
    <row r="134" spans="1:22" ht="12" customHeight="1" x14ac:dyDescent="0.2">
      <c r="A134" s="87">
        <v>2011</v>
      </c>
      <c r="B134" s="108">
        <v>19312</v>
      </c>
      <c r="C134" s="108">
        <v>23068</v>
      </c>
      <c r="D134" s="108">
        <v>15925</v>
      </c>
      <c r="E134" s="108">
        <v>16691</v>
      </c>
      <c r="F134" s="107">
        <v>7634</v>
      </c>
      <c r="G134" s="108">
        <v>8963</v>
      </c>
      <c r="H134" s="108">
        <v>42871</v>
      </c>
      <c r="I134" s="107">
        <v>48722</v>
      </c>
      <c r="J134" s="107"/>
      <c r="K134" s="107">
        <v>2409</v>
      </c>
      <c r="L134" s="107">
        <v>13513</v>
      </c>
      <c r="M134" s="107">
        <v>99</v>
      </c>
      <c r="N134" s="107">
        <v>338</v>
      </c>
      <c r="O134" s="107">
        <v>2508</v>
      </c>
      <c r="P134" s="107">
        <v>13851</v>
      </c>
      <c r="Q134" s="107">
        <v>45379</v>
      </c>
      <c r="R134" s="107">
        <v>62573</v>
      </c>
      <c r="S134" s="107"/>
      <c r="T134" s="107"/>
      <c r="U134" s="107"/>
      <c r="V134" s="107"/>
    </row>
    <row r="135" spans="1:22" ht="12" customHeight="1" x14ac:dyDescent="0.2">
      <c r="A135" s="87">
        <v>2012</v>
      </c>
      <c r="B135" s="108">
        <v>77318</v>
      </c>
      <c r="C135" s="108">
        <v>8198</v>
      </c>
      <c r="D135" s="108">
        <v>33628</v>
      </c>
      <c r="E135" s="108">
        <v>8533</v>
      </c>
      <c r="F135" s="107">
        <v>11318</v>
      </c>
      <c r="G135" s="108">
        <v>1862</v>
      </c>
      <c r="H135" s="108">
        <v>122264</v>
      </c>
      <c r="I135" s="107">
        <v>18593</v>
      </c>
      <c r="J135" s="107"/>
      <c r="K135" s="107">
        <v>4430</v>
      </c>
      <c r="L135" s="107">
        <v>2190</v>
      </c>
      <c r="M135" s="107">
        <v>628</v>
      </c>
      <c r="N135" s="107">
        <v>372</v>
      </c>
      <c r="O135" s="107">
        <v>5058</v>
      </c>
      <c r="P135" s="107">
        <v>2562</v>
      </c>
      <c r="Q135" s="107">
        <v>127322</v>
      </c>
      <c r="R135" s="107">
        <v>21155</v>
      </c>
      <c r="S135" s="107"/>
      <c r="T135" s="107"/>
      <c r="U135" s="107"/>
      <c r="V135" s="107"/>
    </row>
    <row r="136" spans="1:22" ht="12" customHeight="1" x14ac:dyDescent="0.2">
      <c r="A136" s="99" t="s">
        <v>628</v>
      </c>
      <c r="B136" s="109">
        <v>67294</v>
      </c>
      <c r="C136" s="109">
        <v>2379</v>
      </c>
      <c r="D136" s="109">
        <v>24893</v>
      </c>
      <c r="E136" s="109">
        <v>2381</v>
      </c>
      <c r="F136" s="110">
        <v>11703</v>
      </c>
      <c r="G136" s="109">
        <v>1338</v>
      </c>
      <c r="H136" s="109">
        <v>103890</v>
      </c>
      <c r="I136" s="110">
        <v>6098</v>
      </c>
      <c r="J136" s="110"/>
      <c r="K136" s="110">
        <v>3687</v>
      </c>
      <c r="L136" s="110">
        <v>1483</v>
      </c>
      <c r="M136" s="110">
        <v>918</v>
      </c>
      <c r="N136" s="110">
        <v>180</v>
      </c>
      <c r="O136" s="110">
        <v>4605</v>
      </c>
      <c r="P136" s="110">
        <v>1663</v>
      </c>
      <c r="Q136" s="110">
        <v>108495</v>
      </c>
      <c r="R136" s="110">
        <v>7761</v>
      </c>
      <c r="S136" s="107"/>
      <c r="T136" s="107"/>
      <c r="U136" s="107"/>
      <c r="V136" s="107"/>
    </row>
    <row r="137" spans="1:22" ht="12" customHeight="1" x14ac:dyDescent="0.2">
      <c r="A137" s="99" t="s">
        <v>629</v>
      </c>
      <c r="B137" s="110">
        <v>12000</v>
      </c>
      <c r="C137" s="110" t="s">
        <v>630</v>
      </c>
      <c r="D137" s="110">
        <v>6000</v>
      </c>
      <c r="E137" s="110" t="s">
        <v>630</v>
      </c>
      <c r="F137" s="110">
        <v>4000</v>
      </c>
      <c r="G137" s="110" t="s">
        <v>630</v>
      </c>
      <c r="H137" s="110">
        <v>22000</v>
      </c>
      <c r="I137" s="110" t="s">
        <v>630</v>
      </c>
      <c r="J137" s="110"/>
      <c r="K137" s="110">
        <v>5000</v>
      </c>
      <c r="L137" s="110" t="s">
        <v>630</v>
      </c>
      <c r="M137" s="110">
        <v>1000</v>
      </c>
      <c r="N137" s="110" t="s">
        <v>630</v>
      </c>
      <c r="O137" s="110">
        <v>6000</v>
      </c>
      <c r="P137" s="110" t="s">
        <v>630</v>
      </c>
      <c r="Q137" s="110">
        <v>28000</v>
      </c>
      <c r="R137" s="110" t="s">
        <v>630</v>
      </c>
      <c r="S137" s="107"/>
      <c r="T137" s="107"/>
      <c r="U137" s="107"/>
      <c r="V137" s="107"/>
    </row>
    <row r="138" spans="1:22" ht="12" customHeight="1" x14ac:dyDescent="0.2">
      <c r="A138" s="1016" t="s">
        <v>631</v>
      </c>
      <c r="B138" s="1016"/>
      <c r="C138" s="1016"/>
      <c r="D138" s="1016"/>
      <c r="E138" s="1016"/>
      <c r="F138" s="1016"/>
      <c r="G138" s="1016"/>
      <c r="H138" s="1016"/>
      <c r="I138" s="1016"/>
      <c r="J138" s="1016"/>
      <c r="K138" s="1016"/>
      <c r="L138" s="1016"/>
      <c r="M138" s="1016"/>
      <c r="N138" s="1016"/>
      <c r="O138" s="1016"/>
      <c r="P138" s="1016"/>
      <c r="Q138" s="1016"/>
      <c r="R138" s="1016"/>
    </row>
    <row r="139" spans="1:22" ht="12" customHeight="1" x14ac:dyDescent="0.2">
      <c r="A139" s="1014" t="s">
        <v>632</v>
      </c>
      <c r="B139" s="1014"/>
      <c r="C139" s="1014"/>
      <c r="D139" s="1014"/>
      <c r="E139" s="1014"/>
      <c r="F139" s="1014"/>
      <c r="G139" s="1014"/>
      <c r="H139" s="1014"/>
      <c r="I139" s="1014"/>
      <c r="J139" s="1014"/>
      <c r="K139" s="1014"/>
      <c r="L139" s="1014"/>
      <c r="M139" s="1014"/>
      <c r="N139" s="1014"/>
      <c r="O139" s="1014"/>
      <c r="P139" s="1014"/>
      <c r="Q139" s="1014"/>
      <c r="R139" s="1014"/>
    </row>
    <row r="140" spans="1:22" ht="12" customHeight="1" x14ac:dyDescent="0.2">
      <c r="A140" s="1014" t="s">
        <v>633</v>
      </c>
      <c r="B140" s="1014"/>
      <c r="C140" s="1014"/>
      <c r="D140" s="1014"/>
      <c r="E140" s="1014"/>
      <c r="F140" s="1014"/>
      <c r="G140" s="1014"/>
      <c r="H140" s="1014"/>
      <c r="I140" s="1014"/>
      <c r="J140" s="1014"/>
      <c r="K140" s="1014"/>
      <c r="L140" s="1014"/>
      <c r="M140" s="1014"/>
      <c r="N140" s="1014"/>
      <c r="O140" s="1014"/>
      <c r="P140" s="1014"/>
      <c r="Q140" s="1014"/>
      <c r="R140" s="1014"/>
    </row>
    <row r="141" spans="1:22" ht="12" customHeight="1" x14ac:dyDescent="0.2">
      <c r="A141" s="1014" t="s">
        <v>634</v>
      </c>
      <c r="B141" s="1014"/>
      <c r="C141" s="1014"/>
      <c r="D141" s="1014"/>
      <c r="E141" s="1014"/>
      <c r="F141" s="1014"/>
      <c r="G141" s="1014"/>
      <c r="H141" s="1014"/>
      <c r="I141" s="1014"/>
      <c r="J141" s="1014"/>
      <c r="K141" s="1014"/>
      <c r="L141" s="1014"/>
      <c r="M141" s="1014"/>
      <c r="N141" s="1014"/>
      <c r="O141" s="1014"/>
      <c r="P141" s="1014"/>
      <c r="Q141" s="1014"/>
      <c r="R141" s="1014"/>
    </row>
    <row r="142" spans="1:22" ht="12" customHeight="1" x14ac:dyDescent="0.2">
      <c r="A142" s="1014" t="s">
        <v>635</v>
      </c>
      <c r="B142" s="1014"/>
      <c r="C142" s="1014"/>
      <c r="D142" s="1014"/>
      <c r="E142" s="1014"/>
      <c r="F142" s="1014"/>
      <c r="G142" s="1014"/>
      <c r="H142" s="1014"/>
      <c r="I142" s="1014"/>
      <c r="J142" s="1014"/>
      <c r="K142" s="1014"/>
      <c r="L142" s="1014"/>
      <c r="M142" s="1014"/>
      <c r="N142" s="1014"/>
      <c r="O142" s="1014"/>
      <c r="P142" s="1014"/>
      <c r="Q142" s="1014"/>
      <c r="R142" s="1014"/>
    </row>
    <row r="143" spans="1:22" ht="12" customHeight="1" x14ac:dyDescent="0.2">
      <c r="A143" s="1014" t="s">
        <v>636</v>
      </c>
      <c r="B143" s="1014"/>
      <c r="C143" s="1014"/>
      <c r="D143" s="1014"/>
      <c r="E143" s="1014"/>
      <c r="F143" s="1014"/>
      <c r="G143" s="1014"/>
      <c r="H143" s="1014"/>
      <c r="I143" s="1014"/>
      <c r="J143" s="1014"/>
      <c r="K143" s="1014"/>
      <c r="L143" s="1014"/>
      <c r="M143" s="1014"/>
      <c r="N143" s="1014"/>
      <c r="O143" s="1014"/>
      <c r="P143" s="1014"/>
      <c r="Q143" s="1014"/>
      <c r="R143" s="1014"/>
    </row>
    <row r="145" spans="2:2" ht="12" customHeight="1" x14ac:dyDescent="0.2">
      <c r="B145" s="111"/>
    </row>
  </sheetData>
  <mergeCells count="42">
    <mergeCell ref="A1:R1"/>
    <mergeCell ref="B2:I2"/>
    <mergeCell ref="K2:P2"/>
    <mergeCell ref="Q2:R3"/>
    <mergeCell ref="A3:A4"/>
    <mergeCell ref="B3:C3"/>
    <mergeCell ref="D3:E3"/>
    <mergeCell ref="F3:G3"/>
    <mergeCell ref="H3:I3"/>
    <mergeCell ref="K3:L3"/>
    <mergeCell ref="A54:R54"/>
    <mergeCell ref="M3:N3"/>
    <mergeCell ref="O3:P3"/>
    <mergeCell ref="T3:T4"/>
    <mergeCell ref="V3:W3"/>
    <mergeCell ref="AD3:AD4"/>
    <mergeCell ref="AE3:AE4"/>
    <mergeCell ref="AH3:AH4"/>
    <mergeCell ref="AJ3:AJ4"/>
    <mergeCell ref="A53:R53"/>
    <mergeCell ref="Y3:AA3"/>
    <mergeCell ref="AC3:AC4"/>
    <mergeCell ref="A55:R55"/>
    <mergeCell ref="A56:R56"/>
    <mergeCell ref="A110:R110"/>
    <mergeCell ref="B111:I111"/>
    <mergeCell ref="K111:P111"/>
    <mergeCell ref="Q111:R112"/>
    <mergeCell ref="A112:A113"/>
    <mergeCell ref="B112:C112"/>
    <mergeCell ref="D112:E112"/>
    <mergeCell ref="F112:G112"/>
    <mergeCell ref="A140:R140"/>
    <mergeCell ref="A141:R141"/>
    <mergeCell ref="A142:R142"/>
    <mergeCell ref="A143:R143"/>
    <mergeCell ref="H112:I112"/>
    <mergeCell ref="K112:L112"/>
    <mergeCell ref="M112:N112"/>
    <mergeCell ref="O112:P112"/>
    <mergeCell ref="A138:R138"/>
    <mergeCell ref="A139:R139"/>
  </mergeCells>
  <pageMargins left="1" right="1" top="1" bottom="1" header="0.5" footer="0.5"/>
  <pageSetup scale="97" orientation="landscape" horizontalDpi="4294967292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7"/>
  <dimension ref="A3:E1145"/>
  <sheetViews>
    <sheetView workbookViewId="0">
      <selection activeCell="C585" sqref="C585:E610"/>
    </sheetView>
  </sheetViews>
  <sheetFormatPr defaultRowHeight="15" x14ac:dyDescent="0.25"/>
  <cols>
    <col min="1" max="1" width="20" bestFit="1" customWidth="1"/>
    <col min="2" max="2" width="16.28515625" bestFit="1" customWidth="1"/>
    <col min="3" max="5" width="7.7109375" bestFit="1" customWidth="1"/>
    <col min="6" max="6" width="11.28515625" bestFit="1" customWidth="1"/>
  </cols>
  <sheetData>
    <row r="3" spans="1:5" x14ac:dyDescent="0.25">
      <c r="A3" s="69" t="s">
        <v>600</v>
      </c>
      <c r="B3" s="69" t="s">
        <v>597</v>
      </c>
    </row>
    <row r="4" spans="1:5" x14ac:dyDescent="0.25">
      <c r="A4" s="69" t="s">
        <v>599</v>
      </c>
      <c r="B4">
        <v>2</v>
      </c>
      <c r="C4">
        <v>3</v>
      </c>
      <c r="D4">
        <v>4</v>
      </c>
      <c r="E4">
        <v>5</v>
      </c>
    </row>
    <row r="5" spans="1:5" x14ac:dyDescent="0.25">
      <c r="A5" s="70" t="s">
        <v>568</v>
      </c>
      <c r="B5">
        <v>37</v>
      </c>
      <c r="C5">
        <v>37</v>
      </c>
      <c r="D5">
        <v>37</v>
      </c>
      <c r="E5">
        <v>37</v>
      </c>
    </row>
    <row r="6" spans="1:5" x14ac:dyDescent="0.25">
      <c r="A6" s="71">
        <v>1979</v>
      </c>
      <c r="B6" s="38">
        <v>1</v>
      </c>
      <c r="C6" s="38">
        <v>1</v>
      </c>
      <c r="D6" s="38">
        <v>1</v>
      </c>
      <c r="E6" s="38">
        <v>1</v>
      </c>
    </row>
    <row r="7" spans="1:5" x14ac:dyDescent="0.25">
      <c r="A7" s="71">
        <v>1980</v>
      </c>
      <c r="B7" s="38">
        <v>1</v>
      </c>
      <c r="C7" s="38">
        <v>1</v>
      </c>
      <c r="D7" s="38">
        <v>1</v>
      </c>
      <c r="E7" s="38">
        <v>1</v>
      </c>
    </row>
    <row r="8" spans="1:5" x14ac:dyDescent="0.25">
      <c r="A8" s="71">
        <v>1981</v>
      </c>
      <c r="B8" s="38">
        <v>1</v>
      </c>
      <c r="C8" s="38">
        <v>1</v>
      </c>
      <c r="D8" s="38">
        <v>1</v>
      </c>
      <c r="E8" s="38">
        <v>1</v>
      </c>
    </row>
    <row r="9" spans="1:5" x14ac:dyDescent="0.25">
      <c r="A9" s="71">
        <v>1982</v>
      </c>
      <c r="B9" s="38">
        <v>1</v>
      </c>
      <c r="C9" s="38">
        <v>1</v>
      </c>
      <c r="D9" s="38">
        <v>1</v>
      </c>
      <c r="E9" s="38">
        <v>1</v>
      </c>
    </row>
    <row r="10" spans="1:5" x14ac:dyDescent="0.25">
      <c r="A10" s="71">
        <v>1983</v>
      </c>
      <c r="B10" s="38">
        <v>1</v>
      </c>
      <c r="C10" s="38">
        <v>1</v>
      </c>
      <c r="D10" s="38">
        <v>1</v>
      </c>
      <c r="E10" s="38">
        <v>1</v>
      </c>
    </row>
    <row r="11" spans="1:5" x14ac:dyDescent="0.25">
      <c r="A11" s="71">
        <v>1984</v>
      </c>
      <c r="B11" s="38">
        <v>1</v>
      </c>
      <c r="C11" s="38">
        <v>1</v>
      </c>
      <c r="D11" s="38">
        <v>1</v>
      </c>
      <c r="E11" s="38">
        <v>1</v>
      </c>
    </row>
    <row r="12" spans="1:5" x14ac:dyDescent="0.25">
      <c r="A12" s="71">
        <v>1985</v>
      </c>
      <c r="B12" s="38">
        <v>1</v>
      </c>
      <c r="C12" s="38">
        <v>1</v>
      </c>
      <c r="D12" s="38">
        <v>1</v>
      </c>
      <c r="E12" s="38">
        <v>1</v>
      </c>
    </row>
    <row r="13" spans="1:5" x14ac:dyDescent="0.25">
      <c r="A13" s="71">
        <v>1986</v>
      </c>
      <c r="B13" s="38">
        <v>1</v>
      </c>
      <c r="C13" s="38">
        <v>1</v>
      </c>
      <c r="D13" s="38">
        <v>1</v>
      </c>
      <c r="E13" s="38">
        <v>1</v>
      </c>
    </row>
    <row r="14" spans="1:5" x14ac:dyDescent="0.25">
      <c r="A14" s="71">
        <v>1987</v>
      </c>
      <c r="B14" s="38">
        <v>1</v>
      </c>
      <c r="C14" s="38">
        <v>1</v>
      </c>
      <c r="D14" s="38">
        <v>1</v>
      </c>
      <c r="E14" s="38">
        <v>1</v>
      </c>
    </row>
    <row r="15" spans="1:5" x14ac:dyDescent="0.25">
      <c r="A15" s="71">
        <v>1988</v>
      </c>
      <c r="B15" s="38">
        <v>1</v>
      </c>
      <c r="C15" s="38">
        <v>1</v>
      </c>
      <c r="D15" s="38">
        <v>1</v>
      </c>
      <c r="E15" s="38">
        <v>1</v>
      </c>
    </row>
    <row r="16" spans="1:5" x14ac:dyDescent="0.25">
      <c r="A16" s="71">
        <v>1989</v>
      </c>
      <c r="B16" s="38">
        <v>1</v>
      </c>
      <c r="C16" s="38">
        <v>1</v>
      </c>
      <c r="D16" s="38">
        <v>1</v>
      </c>
      <c r="E16" s="38">
        <v>1</v>
      </c>
    </row>
    <row r="17" spans="1:5" x14ac:dyDescent="0.25">
      <c r="A17" s="71">
        <v>1990</v>
      </c>
      <c r="B17" s="38">
        <v>1</v>
      </c>
      <c r="C17" s="38">
        <v>1</v>
      </c>
      <c r="D17" s="38">
        <v>1</v>
      </c>
      <c r="E17" s="38">
        <v>1</v>
      </c>
    </row>
    <row r="18" spans="1:5" x14ac:dyDescent="0.25">
      <c r="A18" s="71">
        <v>1991</v>
      </c>
      <c r="B18" s="38">
        <v>1</v>
      </c>
      <c r="C18" s="38">
        <v>1</v>
      </c>
      <c r="D18" s="38">
        <v>1</v>
      </c>
      <c r="E18" s="38">
        <v>1</v>
      </c>
    </row>
    <row r="19" spans="1:5" x14ac:dyDescent="0.25">
      <c r="A19" s="71">
        <v>1992</v>
      </c>
      <c r="B19" s="38">
        <v>1</v>
      </c>
      <c r="C19" s="38">
        <v>1</v>
      </c>
      <c r="D19" s="38">
        <v>1</v>
      </c>
      <c r="E19" s="38">
        <v>1</v>
      </c>
    </row>
    <row r="20" spans="1:5" x14ac:dyDescent="0.25">
      <c r="A20" s="71">
        <v>1993</v>
      </c>
      <c r="B20" s="38">
        <v>1</v>
      </c>
      <c r="C20" s="38">
        <v>1</v>
      </c>
      <c r="D20" s="38">
        <v>1</v>
      </c>
      <c r="E20" s="38">
        <v>1</v>
      </c>
    </row>
    <row r="21" spans="1:5" x14ac:dyDescent="0.25">
      <c r="A21" s="71">
        <v>1994</v>
      </c>
      <c r="B21" s="38">
        <v>1</v>
      </c>
      <c r="C21" s="38">
        <v>1</v>
      </c>
      <c r="D21" s="38">
        <v>1</v>
      </c>
      <c r="E21" s="38">
        <v>1</v>
      </c>
    </row>
    <row r="22" spans="1:5" x14ac:dyDescent="0.25">
      <c r="A22" s="71">
        <v>1995</v>
      </c>
      <c r="B22" s="38">
        <v>1</v>
      </c>
      <c r="C22" s="38">
        <v>1</v>
      </c>
      <c r="D22" s="38">
        <v>1</v>
      </c>
      <c r="E22" s="38">
        <v>1</v>
      </c>
    </row>
    <row r="23" spans="1:5" x14ac:dyDescent="0.25">
      <c r="A23" s="71">
        <v>1996</v>
      </c>
      <c r="B23" s="38">
        <v>1</v>
      </c>
      <c r="C23" s="38">
        <v>1</v>
      </c>
      <c r="D23" s="38">
        <v>1</v>
      </c>
      <c r="E23" s="38">
        <v>1</v>
      </c>
    </row>
    <row r="24" spans="1:5" x14ac:dyDescent="0.25">
      <c r="A24" s="71">
        <v>1997</v>
      </c>
      <c r="B24" s="38">
        <v>1</v>
      </c>
      <c r="C24" s="38">
        <v>1</v>
      </c>
      <c r="D24" s="38">
        <v>1</v>
      </c>
      <c r="E24" s="38">
        <v>1</v>
      </c>
    </row>
    <row r="25" spans="1:5" x14ac:dyDescent="0.25">
      <c r="A25" s="71">
        <v>1998</v>
      </c>
      <c r="B25" s="38">
        <v>1</v>
      </c>
      <c r="C25" s="38">
        <v>1</v>
      </c>
      <c r="D25" s="38">
        <v>1</v>
      </c>
      <c r="E25" s="38">
        <v>1</v>
      </c>
    </row>
    <row r="26" spans="1:5" x14ac:dyDescent="0.25">
      <c r="A26" s="71">
        <v>1999</v>
      </c>
      <c r="B26" s="38">
        <v>1</v>
      </c>
      <c r="C26" s="38">
        <v>1</v>
      </c>
      <c r="D26" s="38">
        <v>1</v>
      </c>
      <c r="E26" s="38">
        <v>1</v>
      </c>
    </row>
    <row r="27" spans="1:5" x14ac:dyDescent="0.25">
      <c r="A27" s="71">
        <v>2000</v>
      </c>
      <c r="B27" s="38">
        <v>1</v>
      </c>
      <c r="C27" s="38">
        <v>1</v>
      </c>
      <c r="D27" s="38">
        <v>1</v>
      </c>
      <c r="E27" s="38">
        <v>1</v>
      </c>
    </row>
    <row r="28" spans="1:5" x14ac:dyDescent="0.25">
      <c r="A28" s="71">
        <v>2001</v>
      </c>
      <c r="B28" s="38">
        <v>1</v>
      </c>
      <c r="C28" s="38">
        <v>1</v>
      </c>
      <c r="D28" s="38">
        <v>1</v>
      </c>
      <c r="E28" s="38">
        <v>1</v>
      </c>
    </row>
    <row r="29" spans="1:5" x14ac:dyDescent="0.25">
      <c r="A29" s="71">
        <v>2002</v>
      </c>
      <c r="B29" s="38">
        <v>1</v>
      </c>
      <c r="C29" s="38">
        <v>1</v>
      </c>
      <c r="D29" s="38">
        <v>1</v>
      </c>
      <c r="E29" s="38">
        <v>1</v>
      </c>
    </row>
    <row r="30" spans="1:5" x14ac:dyDescent="0.25">
      <c r="A30" s="71">
        <v>2003</v>
      </c>
      <c r="B30" s="38">
        <v>1</v>
      </c>
      <c r="C30" s="38">
        <v>1</v>
      </c>
      <c r="D30" s="38">
        <v>1</v>
      </c>
      <c r="E30" s="38">
        <v>1</v>
      </c>
    </row>
    <row r="31" spans="1:5" x14ac:dyDescent="0.25">
      <c r="A31" s="71">
        <v>2004</v>
      </c>
      <c r="B31" s="38">
        <v>1</v>
      </c>
      <c r="C31" s="38">
        <v>1</v>
      </c>
      <c r="D31" s="38">
        <v>1</v>
      </c>
      <c r="E31" s="38">
        <v>1</v>
      </c>
    </row>
    <row r="32" spans="1:5" x14ac:dyDescent="0.25">
      <c r="A32" s="71">
        <v>2005</v>
      </c>
      <c r="B32" s="38">
        <v>1</v>
      </c>
      <c r="C32" s="38">
        <v>1</v>
      </c>
      <c r="D32" s="38">
        <v>1</v>
      </c>
      <c r="E32" s="38">
        <v>1</v>
      </c>
    </row>
    <row r="33" spans="1:5" x14ac:dyDescent="0.25">
      <c r="A33" s="71">
        <v>2006</v>
      </c>
      <c r="B33" s="38">
        <v>1</v>
      </c>
      <c r="C33" s="38">
        <v>1</v>
      </c>
      <c r="D33" s="38">
        <v>1</v>
      </c>
      <c r="E33" s="38">
        <v>1</v>
      </c>
    </row>
    <row r="34" spans="1:5" x14ac:dyDescent="0.25">
      <c r="A34" s="71">
        <v>2007</v>
      </c>
      <c r="B34" s="38">
        <v>1</v>
      </c>
      <c r="C34" s="38">
        <v>1</v>
      </c>
      <c r="D34" s="38">
        <v>1</v>
      </c>
      <c r="E34" s="38">
        <v>1</v>
      </c>
    </row>
    <row r="35" spans="1:5" x14ac:dyDescent="0.25">
      <c r="A35" s="71">
        <v>2008</v>
      </c>
      <c r="B35" s="38">
        <v>1</v>
      </c>
      <c r="C35" s="38">
        <v>1</v>
      </c>
      <c r="D35" s="38">
        <v>1</v>
      </c>
      <c r="E35" s="38">
        <v>1</v>
      </c>
    </row>
    <row r="36" spans="1:5" x14ac:dyDescent="0.25">
      <c r="A36" s="71">
        <v>2009</v>
      </c>
      <c r="B36" s="38">
        <v>1</v>
      </c>
      <c r="C36" s="38">
        <v>1</v>
      </c>
      <c r="D36" s="38">
        <v>1</v>
      </c>
      <c r="E36" s="38">
        <v>1</v>
      </c>
    </row>
    <row r="37" spans="1:5" x14ac:dyDescent="0.25">
      <c r="A37" s="71">
        <v>2010</v>
      </c>
      <c r="B37" s="38">
        <v>1</v>
      </c>
      <c r="C37" s="38">
        <v>1</v>
      </c>
      <c r="D37" s="38">
        <v>1</v>
      </c>
      <c r="E37" s="38">
        <v>1</v>
      </c>
    </row>
    <row r="38" spans="1:5" x14ac:dyDescent="0.25">
      <c r="A38" s="71">
        <v>2011</v>
      </c>
      <c r="B38" s="38">
        <v>1</v>
      </c>
      <c r="C38" s="38">
        <v>1</v>
      </c>
      <c r="D38" s="38">
        <v>1</v>
      </c>
      <c r="E38" s="38">
        <v>1</v>
      </c>
    </row>
    <row r="39" spans="1:5" x14ac:dyDescent="0.25">
      <c r="A39" s="71">
        <v>2012</v>
      </c>
      <c r="B39" s="38">
        <v>1</v>
      </c>
      <c r="C39" s="38">
        <v>1</v>
      </c>
      <c r="D39" s="38">
        <v>1</v>
      </c>
      <c r="E39" s="38">
        <v>1</v>
      </c>
    </row>
    <row r="40" spans="1:5" x14ac:dyDescent="0.25">
      <c r="A40" s="71">
        <v>2013</v>
      </c>
      <c r="B40" s="38">
        <v>1</v>
      </c>
      <c r="C40" s="38">
        <v>1</v>
      </c>
      <c r="D40" s="38">
        <v>1</v>
      </c>
      <c r="E40" s="38">
        <v>1</v>
      </c>
    </row>
    <row r="41" spans="1:5" x14ac:dyDescent="0.25">
      <c r="A41" s="71">
        <v>2014</v>
      </c>
      <c r="B41" s="38">
        <v>1</v>
      </c>
      <c r="C41" s="38">
        <v>1</v>
      </c>
      <c r="D41" s="38">
        <v>1</v>
      </c>
      <c r="E41" s="38">
        <v>1</v>
      </c>
    </row>
    <row r="42" spans="1:5" x14ac:dyDescent="0.25">
      <c r="A42" s="71">
        <v>2015</v>
      </c>
      <c r="B42" s="38">
        <v>1</v>
      </c>
      <c r="C42" s="38">
        <v>1</v>
      </c>
      <c r="D42" s="38">
        <v>1</v>
      </c>
      <c r="E42" s="38">
        <v>1</v>
      </c>
    </row>
    <row r="43" spans="1:5" x14ac:dyDescent="0.25">
      <c r="A43" s="70" t="s">
        <v>591</v>
      </c>
      <c r="B43" s="38" t="e">
        <v>#DIV/0!</v>
      </c>
      <c r="C43" s="38">
        <v>106.40135897110798</v>
      </c>
      <c r="D43" s="38">
        <v>57.160391969249986</v>
      </c>
      <c r="E43" s="38">
        <v>55.265069756380456</v>
      </c>
    </row>
    <row r="44" spans="1:5" x14ac:dyDescent="0.25">
      <c r="A44" s="71">
        <v>1979</v>
      </c>
      <c r="B44" s="38">
        <v>1.4730377471539846</v>
      </c>
      <c r="C44" s="38">
        <v>1.5169924451373067</v>
      </c>
      <c r="D44" s="38">
        <v>1.1590312278545019</v>
      </c>
      <c r="E44" s="38">
        <v>1.1301681782115267</v>
      </c>
    </row>
    <row r="45" spans="1:5" x14ac:dyDescent="0.25">
      <c r="A45" s="71">
        <v>1980</v>
      </c>
      <c r="B45" s="38">
        <v>1.8793140983774508</v>
      </c>
      <c r="C45" s="38">
        <v>1.9324366883417625</v>
      </c>
      <c r="D45" s="38">
        <v>1.4774003313227966</v>
      </c>
      <c r="E45" s="38">
        <v>1.4407101034176564</v>
      </c>
    </row>
    <row r="46" spans="1:5" x14ac:dyDescent="0.25">
      <c r="A46" s="71">
        <v>1981</v>
      </c>
      <c r="B46" s="38">
        <v>2.3952457874535029</v>
      </c>
      <c r="C46" s="38">
        <v>2.4544979401094511</v>
      </c>
      <c r="D46" s="38">
        <v>1.8800146790446721</v>
      </c>
      <c r="E46" s="38">
        <v>1.8336868187449562</v>
      </c>
    </row>
    <row r="47" spans="1:5" x14ac:dyDescent="0.25">
      <c r="A47" s="71">
        <v>1982</v>
      </c>
      <c r="B47" s="38">
        <v>2.3378316981224749</v>
      </c>
      <c r="C47" s="38">
        <v>2.4050227310072847</v>
      </c>
      <c r="D47" s="38">
        <v>1.8342883809514783</v>
      </c>
      <c r="E47" s="38">
        <v>1.7882570402797791</v>
      </c>
    </row>
    <row r="48" spans="1:5" x14ac:dyDescent="0.25">
      <c r="A48" s="71">
        <v>1983</v>
      </c>
      <c r="B48" s="38">
        <v>1.9603996481085837</v>
      </c>
      <c r="C48" s="38">
        <v>2.0401020489516064</v>
      </c>
      <c r="D48" s="38">
        <v>1.7227403231116056</v>
      </c>
      <c r="E48" s="38">
        <v>1.6933675729424482</v>
      </c>
    </row>
    <row r="49" spans="1:5" x14ac:dyDescent="0.25">
      <c r="A49" s="71">
        <v>1984</v>
      </c>
      <c r="B49" s="38">
        <v>1.562535069282637</v>
      </c>
      <c r="C49" s="38">
        <v>1.6237905520774047</v>
      </c>
      <c r="D49" s="38">
        <v>1.3765416295397888</v>
      </c>
      <c r="E49" s="38">
        <v>1.3530394415235014</v>
      </c>
    </row>
    <row r="50" spans="1:5" x14ac:dyDescent="0.25">
      <c r="A50" s="71">
        <v>1985</v>
      </c>
      <c r="B50" s="38">
        <v>1.9633869680292402</v>
      </c>
      <c r="C50" s="38">
        <v>1.9824242817303328</v>
      </c>
      <c r="D50" s="38">
        <v>1.414305792169708</v>
      </c>
      <c r="E50" s="38">
        <v>1.3733278489813301</v>
      </c>
    </row>
    <row r="51" spans="1:5" x14ac:dyDescent="0.25">
      <c r="A51" s="71">
        <v>1986</v>
      </c>
      <c r="B51" s="38">
        <v>1.7910050037997296</v>
      </c>
      <c r="C51" s="38">
        <v>1.8224117739595529</v>
      </c>
      <c r="D51" s="38">
        <v>1.3561161932192733</v>
      </c>
      <c r="E51" s="38">
        <v>1.3196553900998924</v>
      </c>
    </row>
    <row r="52" spans="1:5" x14ac:dyDescent="0.25">
      <c r="A52" s="71">
        <v>1987</v>
      </c>
      <c r="B52" s="38">
        <v>2.1821903505879767</v>
      </c>
      <c r="C52" s="38">
        <v>2.1921244151793449</v>
      </c>
      <c r="D52" s="38">
        <v>1.5440149798581988</v>
      </c>
      <c r="E52" s="38">
        <v>1.4973877235420552</v>
      </c>
    </row>
    <row r="53" spans="1:5" x14ac:dyDescent="0.25">
      <c r="A53" s="71">
        <v>1988</v>
      </c>
      <c r="B53" s="38">
        <v>2.4902544163637899</v>
      </c>
      <c r="C53" s="38">
        <v>2.4380097656782782</v>
      </c>
      <c r="D53" s="38">
        <v>1.8840861194525285</v>
      </c>
      <c r="E53" s="38">
        <v>1.8320942016536239</v>
      </c>
    </row>
    <row r="54" spans="1:5" x14ac:dyDescent="0.25">
      <c r="A54" s="71">
        <v>1989</v>
      </c>
      <c r="B54" s="38">
        <v>1.3763801368018529</v>
      </c>
      <c r="C54" s="38">
        <v>1.4118185982592764</v>
      </c>
      <c r="D54" s="38">
        <v>1.3196680182644911</v>
      </c>
      <c r="E54" s="38">
        <v>1.3028538173039617</v>
      </c>
    </row>
    <row r="55" spans="1:5" x14ac:dyDescent="0.25">
      <c r="A55" s="71">
        <v>1990</v>
      </c>
      <c r="B55" s="38">
        <v>1.4500918649353858</v>
      </c>
      <c r="C55" s="38">
        <v>1.4858937423758727</v>
      </c>
      <c r="D55" s="38">
        <v>1.3815586700148175</v>
      </c>
      <c r="E55" s="38">
        <v>1.3631490635487036</v>
      </c>
    </row>
    <row r="56" spans="1:5" x14ac:dyDescent="0.25">
      <c r="A56" s="71">
        <v>1991</v>
      </c>
      <c r="B56" s="38">
        <v>2.1258803742247454</v>
      </c>
      <c r="C56" s="38">
        <v>2.1707618733509233</v>
      </c>
      <c r="D56" s="38">
        <v>1.9824208266237251</v>
      </c>
      <c r="E56" s="38">
        <v>1.9533039722294463</v>
      </c>
    </row>
    <row r="57" spans="1:5" x14ac:dyDescent="0.25">
      <c r="A57" s="71">
        <v>1992</v>
      </c>
      <c r="B57" s="38">
        <v>1.2191158982802783</v>
      </c>
      <c r="C57" s="38">
        <v>1.2501197980021377</v>
      </c>
      <c r="D57" s="38">
        <v>1.162318955268032</v>
      </c>
      <c r="E57" s="38">
        <v>1.1472462195821422</v>
      </c>
    </row>
    <row r="58" spans="1:5" x14ac:dyDescent="0.25">
      <c r="A58" s="71">
        <v>1993</v>
      </c>
      <c r="B58" s="38">
        <v>2.2695318535304119</v>
      </c>
      <c r="C58" s="38">
        <v>2.3003625872353695</v>
      </c>
      <c r="D58" s="38">
        <v>2.0259366842915467</v>
      </c>
      <c r="E58" s="38">
        <v>1.9910589727330377</v>
      </c>
    </row>
    <row r="59" spans="1:5" x14ac:dyDescent="0.25">
      <c r="A59" s="71">
        <v>1994</v>
      </c>
      <c r="B59" s="38">
        <v>1.0766672911202697</v>
      </c>
      <c r="C59" s="38">
        <v>1.1027124452059367</v>
      </c>
      <c r="D59" s="38">
        <v>1.0197037223114915</v>
      </c>
      <c r="E59" s="38">
        <v>1.0061864710380117</v>
      </c>
    </row>
    <row r="60" spans="1:5" x14ac:dyDescent="0.25">
      <c r="A60" s="71">
        <v>1995</v>
      </c>
      <c r="B60" s="38">
        <v>1.3605666469598436</v>
      </c>
      <c r="C60" s="38">
        <v>1.3751715210355986</v>
      </c>
      <c r="D60" s="38">
        <v>1.1958228880364856</v>
      </c>
      <c r="E60" s="38">
        <v>1.1740839036376094</v>
      </c>
    </row>
    <row r="61" spans="1:5" x14ac:dyDescent="0.25">
      <c r="A61" s="71">
        <v>1996</v>
      </c>
      <c r="B61" s="38">
        <v>1.4485039221021994</v>
      </c>
      <c r="C61" s="38">
        <v>1.4638861263053207</v>
      </c>
      <c r="D61" s="38">
        <v>1.2797349056699789</v>
      </c>
      <c r="E61" s="38">
        <v>1.2565470405876122</v>
      </c>
    </row>
    <row r="62" spans="1:5" x14ac:dyDescent="0.25">
      <c r="A62" s="71">
        <v>1997</v>
      </c>
      <c r="B62" s="38">
        <v>1.8738835440354085</v>
      </c>
      <c r="C62" s="38">
        <v>1.9154922001075845</v>
      </c>
      <c r="D62" s="38">
        <v>1.7596746063932014</v>
      </c>
      <c r="E62" s="38">
        <v>1.7351732571201068</v>
      </c>
    </row>
    <row r="63" spans="1:5" x14ac:dyDescent="0.25">
      <c r="A63" s="71">
        <v>1998</v>
      </c>
      <c r="B63" s="38">
        <v>1.5794555107359198</v>
      </c>
      <c r="C63" s="38">
        <v>1.6076498499080081</v>
      </c>
      <c r="D63" s="38">
        <v>1.4490185060937286</v>
      </c>
      <c r="E63" s="38">
        <v>1.426448406217427</v>
      </c>
    </row>
    <row r="64" spans="1:5" x14ac:dyDescent="0.25">
      <c r="A64" s="71">
        <v>1999</v>
      </c>
      <c r="B64" s="38">
        <v>1.4557452229299364</v>
      </c>
      <c r="C64" s="38">
        <v>1.4836730414822827</v>
      </c>
      <c r="D64" s="38">
        <v>1.3468616868180618</v>
      </c>
      <c r="E64" s="38">
        <v>1.3265061204896393</v>
      </c>
    </row>
    <row r="65" spans="1:5" x14ac:dyDescent="0.25">
      <c r="A65" s="71">
        <v>2000</v>
      </c>
      <c r="B65" s="38">
        <v>1.398133193598017</v>
      </c>
      <c r="C65" s="38">
        <v>1.4348231702145702</v>
      </c>
      <c r="D65" s="38">
        <v>1.3408651205541793</v>
      </c>
      <c r="E65" s="38">
        <v>1.3242504116780023</v>
      </c>
    </row>
    <row r="66" spans="1:5" x14ac:dyDescent="0.25">
      <c r="A66" s="71">
        <v>2001</v>
      </c>
      <c r="B66" s="38">
        <v>1.4204171955679159</v>
      </c>
      <c r="C66" s="38">
        <v>1.4527349228611499</v>
      </c>
      <c r="D66" s="38">
        <v>1.3394972036620747</v>
      </c>
      <c r="E66" s="38">
        <v>1.3210727029926224</v>
      </c>
    </row>
    <row r="67" spans="1:5" x14ac:dyDescent="0.25">
      <c r="A67" s="71">
        <v>2002</v>
      </c>
      <c r="B67" s="38">
        <v>1.6338915815981154</v>
      </c>
      <c r="C67" s="38">
        <v>1.6617052181111096</v>
      </c>
      <c r="D67" s="38">
        <v>1.4918087641535656</v>
      </c>
      <c r="E67" s="38">
        <v>1.4681930205328102</v>
      </c>
    </row>
    <row r="68" spans="1:5" x14ac:dyDescent="0.25">
      <c r="A68" s="71">
        <v>2003</v>
      </c>
      <c r="B68" s="38">
        <v>2.1471276745165975</v>
      </c>
      <c r="C68" s="38">
        <v>2.1451841413429702</v>
      </c>
      <c r="D68" s="38">
        <v>1.7825404807488869</v>
      </c>
      <c r="E68" s="38">
        <v>1.7440470109769382</v>
      </c>
    </row>
    <row r="69" spans="1:5" x14ac:dyDescent="0.25">
      <c r="A69" s="71">
        <v>2004</v>
      </c>
      <c r="B69" s="38">
        <v>3.9625553866554544</v>
      </c>
      <c r="C69" s="38">
        <v>3.6516947794841279</v>
      </c>
      <c r="D69" s="38">
        <v>2.3000305680665596</v>
      </c>
      <c r="E69" s="38">
        <v>2.2102806776772153</v>
      </c>
    </row>
    <row r="70" spans="1:5" x14ac:dyDescent="0.25">
      <c r="A70" s="71">
        <v>2005</v>
      </c>
      <c r="B70" s="38">
        <v>4.4557201569647287</v>
      </c>
      <c r="C70" s="38">
        <v>3.8046011151763897</v>
      </c>
      <c r="D70" s="38">
        <v>1.9815699732018668</v>
      </c>
      <c r="E70" s="38">
        <v>1.8858161386148202</v>
      </c>
    </row>
    <row r="71" spans="1:5" x14ac:dyDescent="0.25">
      <c r="A71" s="71">
        <v>2006</v>
      </c>
      <c r="B71" s="38">
        <v>11.08955895589559</v>
      </c>
      <c r="C71" s="38">
        <v>5.12547537334199</v>
      </c>
      <c r="D71" s="38">
        <v>1.3267348920594608</v>
      </c>
      <c r="E71" s="38">
        <v>1.23451944395644</v>
      </c>
    </row>
    <row r="72" spans="1:5" x14ac:dyDescent="0.25">
      <c r="A72" s="71">
        <v>2007</v>
      </c>
      <c r="B72" s="38">
        <v>5.1592227083121367</v>
      </c>
      <c r="C72" s="38">
        <v>4.3949584712783878</v>
      </c>
      <c r="D72" s="38">
        <v>2.2727528221033562</v>
      </c>
      <c r="E72" s="38">
        <v>2.162425129578835</v>
      </c>
    </row>
    <row r="73" spans="1:5" x14ac:dyDescent="0.25">
      <c r="A73" s="71">
        <v>2008</v>
      </c>
      <c r="B73" s="38">
        <v>3.122462536169063</v>
      </c>
      <c r="C73" s="38">
        <v>2.5592139236874822</v>
      </c>
      <c r="D73" s="38">
        <v>1.2266497548497122</v>
      </c>
      <c r="E73" s="38">
        <v>1.1631480009736328</v>
      </c>
    </row>
    <row r="74" spans="1:5" x14ac:dyDescent="0.25">
      <c r="A74" s="71">
        <v>2009</v>
      </c>
      <c r="B74" s="38">
        <v>11.23813761579224</v>
      </c>
      <c r="C74" s="38">
        <v>5.7565000530616581</v>
      </c>
      <c r="D74" s="38">
        <v>1.5995918917266103</v>
      </c>
      <c r="E74" s="38">
        <v>1.4904135755939518</v>
      </c>
    </row>
    <row r="75" spans="1:5" x14ac:dyDescent="0.25">
      <c r="A75" s="71">
        <v>2010</v>
      </c>
      <c r="B75" s="38">
        <v>19.500386398763524</v>
      </c>
      <c r="C75" s="38">
        <v>7.0209338387319091</v>
      </c>
      <c r="D75" s="38">
        <v>1.6108229623008368</v>
      </c>
      <c r="E75" s="38">
        <v>1.4949329055206739</v>
      </c>
    </row>
    <row r="76" spans="1:5" x14ac:dyDescent="0.25">
      <c r="A76" s="71">
        <v>2011</v>
      </c>
      <c r="B76" s="38" t="e">
        <v>#DIV/0!</v>
      </c>
      <c r="C76" s="38">
        <v>11.739971600993963</v>
      </c>
      <c r="D76" s="38">
        <v>1.4833866644265064</v>
      </c>
      <c r="E76" s="38">
        <v>1.3645359758925055</v>
      </c>
    </row>
    <row r="77" spans="1:5" x14ac:dyDescent="0.25">
      <c r="A77" s="71">
        <v>2012</v>
      </c>
      <c r="B77" s="38">
        <v>7.1735722284434482</v>
      </c>
      <c r="C77" s="38">
        <v>4.4710253072111259</v>
      </c>
      <c r="D77" s="38">
        <v>1.4579722151274175</v>
      </c>
      <c r="E77" s="38">
        <v>1.3645077027117407</v>
      </c>
    </row>
    <row r="78" spans="1:5" x14ac:dyDescent="0.25">
      <c r="A78" s="71">
        <v>2013</v>
      </c>
      <c r="B78" s="38">
        <v>7.1311907608231575</v>
      </c>
      <c r="C78" s="38">
        <v>4.4486859025299443</v>
      </c>
      <c r="D78" s="38">
        <v>1.4580427485209133</v>
      </c>
      <c r="E78" s="38">
        <v>1.3644483027900578</v>
      </c>
    </row>
    <row r="79" spans="1:5" x14ac:dyDescent="0.25">
      <c r="A79" s="71">
        <v>2014</v>
      </c>
      <c r="B79" s="38">
        <v>6.9303392549694793</v>
      </c>
      <c r="C79" s="38">
        <v>4.3832529673590503</v>
      </c>
      <c r="D79" s="38">
        <v>1.45857406188889</v>
      </c>
      <c r="E79" s="38">
        <v>1.3641450413788139</v>
      </c>
    </row>
    <row r="80" spans="1:5" x14ac:dyDescent="0.25">
      <c r="A80" s="71">
        <v>2015</v>
      </c>
      <c r="B80" s="38">
        <v>6.8967722169512964</v>
      </c>
      <c r="C80" s="38">
        <v>4.3752437602815091</v>
      </c>
      <c r="D80" s="38">
        <v>1.4582927195490463</v>
      </c>
      <c r="E80" s="38">
        <v>1.3640821516269241</v>
      </c>
    </row>
    <row r="81" spans="1:5" x14ac:dyDescent="0.25">
      <c r="A81" s="70" t="s">
        <v>587</v>
      </c>
      <c r="B81" s="38">
        <v>46.589090438632262</v>
      </c>
      <c r="C81" s="38">
        <v>55.136371159047215</v>
      </c>
      <c r="D81" s="38">
        <v>43.455166337925021</v>
      </c>
      <c r="E81" s="38" t="e">
        <v>#DIV/0!</v>
      </c>
    </row>
    <row r="82" spans="1:5" x14ac:dyDescent="0.25">
      <c r="A82" s="71">
        <v>1979</v>
      </c>
      <c r="B82" s="38">
        <v>1.5037503024437455</v>
      </c>
      <c r="C82" s="38">
        <v>1.7673816465745695</v>
      </c>
      <c r="D82" s="38">
        <v>1.3294749107507495</v>
      </c>
      <c r="E82" s="38">
        <v>1.0013444608037283</v>
      </c>
    </row>
    <row r="83" spans="1:5" x14ac:dyDescent="0.25">
      <c r="A83" s="71">
        <v>1980</v>
      </c>
      <c r="B83" s="38">
        <v>1.5050945141668919</v>
      </c>
      <c r="C83" s="38">
        <v>1.7656152437520662</v>
      </c>
      <c r="D83" s="38">
        <v>1.329289521970564</v>
      </c>
      <c r="E83" s="38">
        <v>1.0013093166059743</v>
      </c>
    </row>
    <row r="84" spans="1:5" x14ac:dyDescent="0.25">
      <c r="A84" s="71">
        <v>1981</v>
      </c>
      <c r="B84" s="38">
        <v>1.5073130332255424</v>
      </c>
      <c r="C84" s="38">
        <v>1.7606462179868969</v>
      </c>
      <c r="D84" s="38">
        <v>1.328837332203382</v>
      </c>
      <c r="E84" s="38">
        <v>1.0012071790794412</v>
      </c>
    </row>
    <row r="85" spans="1:5" x14ac:dyDescent="0.25">
      <c r="A85" s="71">
        <v>1982</v>
      </c>
      <c r="B85" s="38">
        <v>1.5091488078099076</v>
      </c>
      <c r="C85" s="38">
        <v>1.7721612589572422</v>
      </c>
      <c r="D85" s="38">
        <v>1.3300066076777182</v>
      </c>
      <c r="E85" s="38">
        <v>1.0014393744673367</v>
      </c>
    </row>
    <row r="86" spans="1:5" x14ac:dyDescent="0.25">
      <c r="A86" s="71">
        <v>1983</v>
      </c>
      <c r="B86" s="38">
        <v>1.2183360510851748</v>
      </c>
      <c r="C86" s="38">
        <v>1.2719040182084529</v>
      </c>
      <c r="D86" s="38">
        <v>1.1345408577474549</v>
      </c>
      <c r="E86" s="38">
        <v>1.0008093604293129</v>
      </c>
    </row>
    <row r="87" spans="1:5" x14ac:dyDescent="0.25">
      <c r="A87" s="71">
        <v>1984</v>
      </c>
      <c r="B87" s="38">
        <v>1.3602210202368739</v>
      </c>
      <c r="C87" s="38">
        <v>1.8667869313314909</v>
      </c>
      <c r="D87" s="38">
        <v>1.258622997995591</v>
      </c>
      <c r="E87" s="38">
        <v>1.0012521595214936</v>
      </c>
    </row>
    <row r="88" spans="1:5" x14ac:dyDescent="0.25">
      <c r="A88" s="71">
        <v>1985</v>
      </c>
      <c r="B88" s="38">
        <v>1.2031334122540698</v>
      </c>
      <c r="C88" s="38">
        <v>1.3728326024188047</v>
      </c>
      <c r="D88" s="38">
        <v>1.1369866908917932</v>
      </c>
      <c r="E88" s="38">
        <v>1.001194642170703</v>
      </c>
    </row>
    <row r="89" spans="1:5" x14ac:dyDescent="0.25">
      <c r="A89" s="71">
        <v>1986</v>
      </c>
      <c r="B89" s="38">
        <v>1.7679091053831484</v>
      </c>
      <c r="C89" s="38">
        <v>2.7214023280701283</v>
      </c>
      <c r="D89" s="38">
        <v>1.4947388789278955</v>
      </c>
      <c r="E89" s="38">
        <v>1.0016465757557265</v>
      </c>
    </row>
    <row r="90" spans="1:5" x14ac:dyDescent="0.25">
      <c r="A90" s="71">
        <v>1987</v>
      </c>
      <c r="B90" s="38">
        <v>1.8631203775989582</v>
      </c>
      <c r="C90" s="38">
        <v>3.6012356392292215</v>
      </c>
      <c r="D90" s="38">
        <v>1.5676557724795226</v>
      </c>
      <c r="E90" s="38">
        <v>1.0017852828263847</v>
      </c>
    </row>
    <row r="91" spans="1:5" x14ac:dyDescent="0.25">
      <c r="A91" s="71">
        <v>1988</v>
      </c>
      <c r="B91" s="38">
        <v>2.0532559085363098</v>
      </c>
      <c r="C91" s="38">
        <v>2.7517567953626663</v>
      </c>
      <c r="D91" s="38">
        <v>1.6218545403070579</v>
      </c>
      <c r="E91" s="38">
        <v>1.0021532190542612</v>
      </c>
    </row>
    <row r="92" spans="1:5" x14ac:dyDescent="0.25">
      <c r="A92" s="71">
        <v>1989</v>
      </c>
      <c r="B92" s="38">
        <v>1.3427807074383749</v>
      </c>
      <c r="C92" s="38">
        <v>1.5562705294493899</v>
      </c>
      <c r="D92" s="38">
        <v>1.2378809921479657</v>
      </c>
      <c r="E92" s="38">
        <v>1.0019270391140001</v>
      </c>
    </row>
    <row r="93" spans="1:5" x14ac:dyDescent="0.25">
      <c r="A93" s="71">
        <v>1990</v>
      </c>
      <c r="B93" s="38">
        <v>1.1501271488537541</v>
      </c>
      <c r="C93" s="38">
        <v>1.2534827405993789</v>
      </c>
      <c r="D93" s="38">
        <v>1.0986930754607498</v>
      </c>
      <c r="E93" s="38">
        <v>1.0019362619570784</v>
      </c>
    </row>
    <row r="94" spans="1:5" x14ac:dyDescent="0.25">
      <c r="A94" s="71">
        <v>1991</v>
      </c>
      <c r="B94" s="38">
        <v>1.2085465667855675</v>
      </c>
      <c r="C94" s="38">
        <v>1.3639946353625183</v>
      </c>
      <c r="D94" s="38">
        <v>1.1425409432711509</v>
      </c>
      <c r="E94" s="38">
        <v>1.0020516010876632</v>
      </c>
    </row>
    <row r="95" spans="1:5" x14ac:dyDescent="0.25">
      <c r="A95" s="71">
        <v>1992</v>
      </c>
      <c r="B95" s="38">
        <v>1.1233220355455131</v>
      </c>
      <c r="C95" s="38">
        <v>1.2475191822418346</v>
      </c>
      <c r="D95" s="38">
        <v>1.0894189273375998</v>
      </c>
      <c r="E95" s="38">
        <v>1.0015589063081949</v>
      </c>
    </row>
    <row r="96" spans="1:5" x14ac:dyDescent="0.25">
      <c r="A96" s="71">
        <v>1993</v>
      </c>
      <c r="B96" s="38">
        <v>1.1473967295020331</v>
      </c>
      <c r="C96" s="38">
        <v>1.2631491035490565</v>
      </c>
      <c r="D96" s="38">
        <v>1.1057512935793992</v>
      </c>
      <c r="E96" s="38">
        <v>1.0015322728600839</v>
      </c>
    </row>
    <row r="97" spans="1:5" x14ac:dyDescent="0.25">
      <c r="A97" s="71">
        <v>1994</v>
      </c>
      <c r="B97" s="38">
        <v>1.0274022167814456</v>
      </c>
      <c r="C97" s="38">
        <v>1.0261987243615078</v>
      </c>
      <c r="D97" s="38">
        <v>1.0052331496074949</v>
      </c>
      <c r="E97" s="38">
        <v>1.0011692883341949</v>
      </c>
    </row>
    <row r="98" spans="1:5" x14ac:dyDescent="0.25">
      <c r="A98" s="71">
        <v>1995</v>
      </c>
      <c r="B98" s="38">
        <v>1.0526077192031724</v>
      </c>
      <c r="C98" s="38">
        <v>1.0757628450465115</v>
      </c>
      <c r="D98" s="38">
        <v>1.0232593462919819</v>
      </c>
      <c r="E98" s="38">
        <v>1.0014918648310387</v>
      </c>
    </row>
    <row r="99" spans="1:5" x14ac:dyDescent="0.25">
      <c r="A99" s="71">
        <v>1996</v>
      </c>
      <c r="B99" s="38">
        <v>1.1030254564840729</v>
      </c>
      <c r="C99" s="38">
        <v>1.1558929585597935</v>
      </c>
      <c r="D99" s="38">
        <v>1.0638628666045542</v>
      </c>
      <c r="E99" s="38">
        <v>1.0014692977980941</v>
      </c>
    </row>
    <row r="100" spans="1:5" x14ac:dyDescent="0.25">
      <c r="A100" s="71">
        <v>1997</v>
      </c>
      <c r="B100" s="38">
        <v>1.1086754453911698</v>
      </c>
      <c r="C100" s="38">
        <v>1.2293241366766818</v>
      </c>
      <c r="D100" s="38">
        <v>1.0849397042739073</v>
      </c>
      <c r="E100" s="38">
        <v>1.001187823508501</v>
      </c>
    </row>
    <row r="101" spans="1:5" x14ac:dyDescent="0.25">
      <c r="A101" s="71">
        <v>1998</v>
      </c>
      <c r="B101" s="38">
        <v>1.0806548267596428</v>
      </c>
      <c r="C101" s="38">
        <v>1.156451560444441</v>
      </c>
      <c r="D101" s="38">
        <v>1.0539546065980769</v>
      </c>
      <c r="E101" s="38">
        <v>1.0013669452051588</v>
      </c>
    </row>
    <row r="102" spans="1:5" x14ac:dyDescent="0.25">
      <c r="A102" s="71">
        <v>1999</v>
      </c>
      <c r="B102" s="38">
        <v>1.1349541361139766</v>
      </c>
      <c r="C102" s="38">
        <v>1.2741445738867965</v>
      </c>
      <c r="D102" s="38">
        <v>1.0983745721091887</v>
      </c>
      <c r="E102" s="38">
        <v>1.0015183238813625</v>
      </c>
    </row>
    <row r="103" spans="1:5" x14ac:dyDescent="0.25">
      <c r="A103" s="71">
        <v>2000</v>
      </c>
      <c r="B103" s="38">
        <v>1.0908815109409733</v>
      </c>
      <c r="C103" s="38">
        <v>1.1890333347099791</v>
      </c>
      <c r="D103" s="38">
        <v>1.0679746560777676</v>
      </c>
      <c r="E103" s="38">
        <v>1.0011349798966112</v>
      </c>
    </row>
    <row r="104" spans="1:5" x14ac:dyDescent="0.25">
      <c r="A104" s="71">
        <v>2001</v>
      </c>
      <c r="B104" s="38">
        <v>1.0976734672125494</v>
      </c>
      <c r="C104" s="38">
        <v>1.1633563420354891</v>
      </c>
      <c r="D104" s="38">
        <v>1.0640291068383256</v>
      </c>
      <c r="E104" s="38">
        <v>1.0013732397369519</v>
      </c>
    </row>
    <row r="105" spans="1:5" x14ac:dyDescent="0.25">
      <c r="A105" s="71">
        <v>2002</v>
      </c>
      <c r="B105" s="38">
        <v>1.1187999334221039</v>
      </c>
      <c r="C105" s="38">
        <v>1.2055741620657119</v>
      </c>
      <c r="D105" s="38">
        <v>1.0825715553583315</v>
      </c>
      <c r="E105" s="38">
        <v>1.0013169650243208</v>
      </c>
    </row>
    <row r="106" spans="1:5" x14ac:dyDescent="0.25">
      <c r="A106" s="71">
        <v>2003</v>
      </c>
      <c r="B106" s="38">
        <v>1.1062337534945315</v>
      </c>
      <c r="C106" s="38">
        <v>1.1887762635830843</v>
      </c>
      <c r="D106" s="38">
        <v>1.0762748227473646</v>
      </c>
      <c r="E106" s="38">
        <v>1.0010782349721001</v>
      </c>
    </row>
    <row r="107" spans="1:5" x14ac:dyDescent="0.25">
      <c r="A107" s="71">
        <v>2004</v>
      </c>
      <c r="B107" s="38">
        <v>1.1832567901074629</v>
      </c>
      <c r="C107" s="38">
        <v>1.3118939173641488</v>
      </c>
      <c r="D107" s="38">
        <v>1.1318420925496491</v>
      </c>
      <c r="E107" s="38">
        <v>1.0012521258182383</v>
      </c>
    </row>
    <row r="108" spans="1:5" x14ac:dyDescent="0.25">
      <c r="A108" s="71">
        <v>2005</v>
      </c>
      <c r="B108" s="38">
        <v>1.1910412644787645</v>
      </c>
      <c r="C108" s="38">
        <v>1.3424612477640006</v>
      </c>
      <c r="D108" s="38">
        <v>1.1384869787311911</v>
      </c>
      <c r="E108" s="38">
        <v>1.0013568785442135</v>
      </c>
    </row>
    <row r="109" spans="1:5" x14ac:dyDescent="0.25">
      <c r="A109" s="71">
        <v>2006</v>
      </c>
      <c r="B109" s="38">
        <v>1.1843206326602338</v>
      </c>
      <c r="C109" s="38">
        <v>1.3691555700627107</v>
      </c>
      <c r="D109" s="38">
        <v>1.1428525280343598</v>
      </c>
      <c r="E109" s="38">
        <v>1.001189370225507</v>
      </c>
    </row>
    <row r="110" spans="1:5" x14ac:dyDescent="0.25">
      <c r="A110" s="71">
        <v>2007</v>
      </c>
      <c r="B110" s="38">
        <v>1.1259568757471186</v>
      </c>
      <c r="C110" s="38">
        <v>1.3015927118388775</v>
      </c>
      <c r="D110" s="38">
        <v>1.1032037842792275</v>
      </c>
      <c r="E110" s="38">
        <v>1.0011917217753827</v>
      </c>
    </row>
    <row r="111" spans="1:5" x14ac:dyDescent="0.25">
      <c r="A111" s="71">
        <v>2008</v>
      </c>
      <c r="B111" s="38">
        <v>1.1208270346812277</v>
      </c>
      <c r="C111" s="38">
        <v>1.2161144644779269</v>
      </c>
      <c r="D111" s="38">
        <v>1.0828631692202488</v>
      </c>
      <c r="E111" s="38">
        <v>1.0014621559633028</v>
      </c>
    </row>
    <row r="112" spans="1:5" x14ac:dyDescent="0.25">
      <c r="A112" s="71">
        <v>2009</v>
      </c>
      <c r="B112" s="38">
        <v>1.2174756880639233</v>
      </c>
      <c r="C112" s="38">
        <v>1.3988120814512834</v>
      </c>
      <c r="D112" s="38">
        <v>1.1571401483136488</v>
      </c>
      <c r="E112" s="38" t="e">
        <v>#DIV/0!</v>
      </c>
    </row>
    <row r="113" spans="1:5" x14ac:dyDescent="0.25">
      <c r="A113" s="71">
        <v>2010</v>
      </c>
      <c r="B113" s="38">
        <v>1.2245801615844976</v>
      </c>
      <c r="C113" s="38">
        <v>1.3868411449355131</v>
      </c>
      <c r="D113" s="38">
        <v>1.157697773168715</v>
      </c>
      <c r="E113" s="38">
        <v>1.0016079520537933</v>
      </c>
    </row>
    <row r="114" spans="1:5" x14ac:dyDescent="0.25">
      <c r="A114" s="71">
        <v>2011</v>
      </c>
      <c r="B114" s="38">
        <v>1.2373670002019506</v>
      </c>
      <c r="C114" s="38">
        <v>1.4441332677582874</v>
      </c>
      <c r="D114" s="38">
        <v>1.1726594626842748</v>
      </c>
      <c r="E114" s="38">
        <v>1.0015637651902369</v>
      </c>
    </row>
    <row r="115" spans="1:5" x14ac:dyDescent="0.25">
      <c r="A115" s="71">
        <v>2012</v>
      </c>
      <c r="B115" s="38">
        <v>1.1853481887934421</v>
      </c>
      <c r="C115" s="38">
        <v>1.3476199200485406</v>
      </c>
      <c r="D115" s="38">
        <v>1.1330076425997266</v>
      </c>
      <c r="E115" s="38">
        <v>1.0015422798039957</v>
      </c>
    </row>
    <row r="116" spans="1:5" x14ac:dyDescent="0.25">
      <c r="A116" s="71">
        <v>2013</v>
      </c>
      <c r="B116" s="38">
        <v>1.1837621759829036</v>
      </c>
      <c r="C116" s="38">
        <v>1.3448465130834795</v>
      </c>
      <c r="D116" s="38">
        <v>1.1332957392693452</v>
      </c>
      <c r="E116" s="38">
        <v>1.001489012117478</v>
      </c>
    </row>
    <row r="117" spans="1:5" x14ac:dyDescent="0.25">
      <c r="A117" s="71">
        <v>2014</v>
      </c>
      <c r="B117" s="38">
        <v>1.1760569885664907</v>
      </c>
      <c r="C117" s="38">
        <v>1.3366318684721912</v>
      </c>
      <c r="D117" s="38">
        <v>1.1377931083299528</v>
      </c>
      <c r="E117" s="38">
        <v>1.0013039306015616</v>
      </c>
    </row>
    <row r="118" spans="1:5" x14ac:dyDescent="0.25">
      <c r="A118" s="71">
        <v>2015</v>
      </c>
      <c r="B118" s="38">
        <v>1.1747334510947391</v>
      </c>
      <c r="C118" s="38">
        <v>1.3356146773265425</v>
      </c>
      <c r="D118" s="38">
        <v>1.1375561814890891</v>
      </c>
      <c r="E118" s="38">
        <v>1.001259721352654</v>
      </c>
    </row>
    <row r="119" spans="1:5" x14ac:dyDescent="0.25">
      <c r="A119" s="70" t="s">
        <v>450</v>
      </c>
      <c r="B119" s="38">
        <v>37.753902358650706</v>
      </c>
      <c r="C119" s="38">
        <v>37.245409996734374</v>
      </c>
      <c r="D119" s="38">
        <v>50.890086038715104</v>
      </c>
      <c r="E119" s="38">
        <v>43.479472339074704</v>
      </c>
    </row>
    <row r="120" spans="1:5" x14ac:dyDescent="0.25">
      <c r="A120" s="71">
        <v>1979</v>
      </c>
      <c r="B120" s="38">
        <v>1.0386404293381037</v>
      </c>
      <c r="C120" s="38">
        <v>1.0124893509723665</v>
      </c>
      <c r="D120" s="38">
        <v>2.8614898483630791</v>
      </c>
      <c r="E120" s="38">
        <v>1.694099797635757</v>
      </c>
    </row>
    <row r="121" spans="1:5" x14ac:dyDescent="0.25">
      <c r="A121" s="71">
        <v>1980</v>
      </c>
      <c r="B121" s="38">
        <v>1.0456273232511111</v>
      </c>
      <c r="C121" s="38">
        <v>1.0146811030480654</v>
      </c>
      <c r="D121" s="38">
        <v>2.8625302563355142</v>
      </c>
      <c r="E121" s="38">
        <v>1.6952995965366617</v>
      </c>
    </row>
    <row r="122" spans="1:5" x14ac:dyDescent="0.25">
      <c r="A122" s="71">
        <v>1981</v>
      </c>
      <c r="B122" s="38">
        <v>1.0466380585826709</v>
      </c>
      <c r="C122" s="38">
        <v>1.014996896898378</v>
      </c>
      <c r="D122" s="38">
        <v>2.8637061203061789</v>
      </c>
      <c r="E122" s="38">
        <v>1.6955956806090928</v>
      </c>
    </row>
    <row r="123" spans="1:5" x14ac:dyDescent="0.25">
      <c r="A123" s="71">
        <v>1982</v>
      </c>
      <c r="B123" s="38">
        <v>1.0395748277006429</v>
      </c>
      <c r="C123" s="38">
        <v>1.0127838721503755</v>
      </c>
      <c r="D123" s="38">
        <v>2.8619944857325486</v>
      </c>
      <c r="E123" s="38">
        <v>1.6942763436130082</v>
      </c>
    </row>
    <row r="124" spans="1:5" x14ac:dyDescent="0.25">
      <c r="A124" s="71">
        <v>1983</v>
      </c>
      <c r="B124" s="38">
        <v>1.0421296627509338</v>
      </c>
      <c r="C124" s="38">
        <v>1.0135873740003243</v>
      </c>
      <c r="D124" s="38">
        <v>1.2640877319206181</v>
      </c>
      <c r="E124" s="38">
        <v>1.1521666757875919</v>
      </c>
    </row>
    <row r="125" spans="1:5" x14ac:dyDescent="0.25">
      <c r="A125" s="71">
        <v>1984</v>
      </c>
      <c r="B125" s="38">
        <v>1.0354266717380232</v>
      </c>
      <c r="C125" s="38">
        <v>1.0114751194207046</v>
      </c>
      <c r="D125" s="38">
        <v>1.5290951380161992</v>
      </c>
      <c r="E125" s="38">
        <v>1.2851880998547776</v>
      </c>
    </row>
    <row r="126" spans="1:5" x14ac:dyDescent="0.25">
      <c r="A126" s="71">
        <v>1985</v>
      </c>
      <c r="B126" s="38">
        <v>1.0226335878392159</v>
      </c>
      <c r="C126" s="38">
        <v>1.0073932092004383</v>
      </c>
      <c r="D126" s="38">
        <v>1.7237540120903871</v>
      </c>
      <c r="E126" s="38">
        <v>1.3773971976663868</v>
      </c>
    </row>
    <row r="127" spans="1:5" x14ac:dyDescent="0.25">
      <c r="A127" s="71">
        <v>1986</v>
      </c>
      <c r="B127" s="38">
        <v>1.019871772525506</v>
      </c>
      <c r="C127" s="38">
        <v>1.0065025977367243</v>
      </c>
      <c r="D127" s="38">
        <v>1.3648540524756969</v>
      </c>
      <c r="E127" s="38">
        <v>1.2279137990746209</v>
      </c>
    </row>
    <row r="128" spans="1:5" x14ac:dyDescent="0.25">
      <c r="A128" s="71">
        <v>1987</v>
      </c>
      <c r="B128" s="38">
        <v>1.0142770727185726</v>
      </c>
      <c r="C128" s="38">
        <v>1.0046888901454794</v>
      </c>
      <c r="D128" s="38">
        <v>1.200696553001654</v>
      </c>
      <c r="E128" s="38">
        <v>1.1179351407702005</v>
      </c>
    </row>
    <row r="129" spans="1:5" x14ac:dyDescent="0.25">
      <c r="A129" s="71">
        <v>1988</v>
      </c>
      <c r="B129" s="38">
        <v>1.0282115414948512</v>
      </c>
      <c r="C129" s="38">
        <v>1.0091812587539883</v>
      </c>
      <c r="D129" s="38">
        <v>1.1321051928424837</v>
      </c>
      <c r="E129" s="38">
        <v>1.082864115935279</v>
      </c>
    </row>
    <row r="130" spans="1:5" x14ac:dyDescent="0.25">
      <c r="A130" s="71">
        <v>1989</v>
      </c>
      <c r="B130" s="38">
        <v>1.0324171872712384</v>
      </c>
      <c r="C130" s="38">
        <v>1.0105205664503458</v>
      </c>
      <c r="D130" s="38">
        <v>1.8719119501249735</v>
      </c>
      <c r="E130" s="38">
        <v>1.4553885775823812</v>
      </c>
    </row>
    <row r="131" spans="1:5" x14ac:dyDescent="0.25">
      <c r="A131" s="71">
        <v>1990</v>
      </c>
      <c r="B131" s="38">
        <v>1.009798050049586</v>
      </c>
      <c r="C131" s="38">
        <v>1.003227616867197</v>
      </c>
      <c r="D131" s="38">
        <v>1.2894922076742192</v>
      </c>
      <c r="E131" s="38">
        <v>1.1738760891200271</v>
      </c>
    </row>
    <row r="132" spans="1:5" x14ac:dyDescent="0.25">
      <c r="A132" s="71">
        <v>1991</v>
      </c>
      <c r="B132" s="38">
        <v>1.0194423531160435</v>
      </c>
      <c r="C132" s="38">
        <v>1.006363588216362</v>
      </c>
      <c r="D132" s="38">
        <v>1.3659149223875058</v>
      </c>
      <c r="E132" s="38">
        <v>1.2119763509249404</v>
      </c>
    </row>
    <row r="133" spans="1:5" x14ac:dyDescent="0.25">
      <c r="A133" s="71">
        <v>1992</v>
      </c>
      <c r="B133" s="38">
        <v>1.0083596143322182</v>
      </c>
      <c r="C133" s="38">
        <v>1.0027558293020646</v>
      </c>
      <c r="D133" s="38">
        <v>1.1382469570407239</v>
      </c>
      <c r="E133" s="38">
        <v>1.0824959579280868</v>
      </c>
    </row>
    <row r="134" spans="1:5" x14ac:dyDescent="0.25">
      <c r="A134" s="71">
        <v>1993</v>
      </c>
      <c r="B134" s="38">
        <v>1.0160440346151676</v>
      </c>
      <c r="C134" s="38">
        <v>1.0052634317542768</v>
      </c>
      <c r="D134" s="38">
        <v>1.4142340389559602</v>
      </c>
      <c r="E134" s="38">
        <v>1.2214898580622924</v>
      </c>
    </row>
    <row r="135" spans="1:5" x14ac:dyDescent="0.25">
      <c r="A135" s="71">
        <v>1994</v>
      </c>
      <c r="B135" s="38">
        <v>1.012047770134352</v>
      </c>
      <c r="C135" s="38">
        <v>1.0039629125709697</v>
      </c>
      <c r="D135" s="38">
        <v>1.2651063560847107</v>
      </c>
      <c r="E135" s="38">
        <v>1.1626827112470297</v>
      </c>
    </row>
    <row r="136" spans="1:5" x14ac:dyDescent="0.25">
      <c r="A136" s="71">
        <v>1995</v>
      </c>
      <c r="B136" s="38">
        <v>1.0167440332007838</v>
      </c>
      <c r="C136" s="38">
        <v>1.0054908167816314</v>
      </c>
      <c r="D136" s="38">
        <v>1.1111416003195576</v>
      </c>
      <c r="E136" s="38">
        <v>1.0683697407591362</v>
      </c>
    </row>
    <row r="137" spans="1:5" x14ac:dyDescent="0.25">
      <c r="A137" s="71">
        <v>1996</v>
      </c>
      <c r="B137" s="38">
        <v>1.0226832287110501</v>
      </c>
      <c r="C137" s="38">
        <v>1.0074089418204559</v>
      </c>
      <c r="D137" s="38">
        <v>1.1082842874336387</v>
      </c>
      <c r="E137" s="38">
        <v>1.0697843782036558</v>
      </c>
    </row>
    <row r="138" spans="1:5" x14ac:dyDescent="0.25">
      <c r="A138" s="71">
        <v>1997</v>
      </c>
      <c r="B138" s="38">
        <v>1.035172056082871</v>
      </c>
      <c r="C138" s="38">
        <v>1.0113943125163332</v>
      </c>
      <c r="D138" s="38">
        <v>1.4730353773021523</v>
      </c>
      <c r="E138" s="38">
        <v>1.246028074227413</v>
      </c>
    </row>
    <row r="139" spans="1:5" x14ac:dyDescent="0.25">
      <c r="A139" s="71">
        <v>1998</v>
      </c>
      <c r="B139" s="38">
        <v>1.0043474625867401</v>
      </c>
      <c r="C139" s="38">
        <v>1.0014375843369778</v>
      </c>
      <c r="D139" s="38">
        <v>1.0984646875010544</v>
      </c>
      <c r="E139" s="38">
        <v>1.0627169736671915</v>
      </c>
    </row>
    <row r="140" spans="1:5" x14ac:dyDescent="0.25">
      <c r="A140" s="71">
        <v>1999</v>
      </c>
      <c r="B140" s="38">
        <v>1.0085033225064117</v>
      </c>
      <c r="C140" s="38">
        <v>1.002803924494081</v>
      </c>
      <c r="D140" s="38">
        <v>1.0473885401083944</v>
      </c>
      <c r="E140" s="38">
        <v>1.0314306982983086</v>
      </c>
    </row>
    <row r="141" spans="1:5" x14ac:dyDescent="0.25">
      <c r="A141" s="71">
        <v>2000</v>
      </c>
      <c r="B141" s="38">
        <v>1.0079434542620826</v>
      </c>
      <c r="C141" s="38">
        <v>1.0026200618660699</v>
      </c>
      <c r="D141" s="38">
        <v>1.0686267671607947</v>
      </c>
      <c r="E141" s="38">
        <v>1.0446120386806457</v>
      </c>
    </row>
    <row r="142" spans="1:5" x14ac:dyDescent="0.25">
      <c r="A142" s="71">
        <v>2001</v>
      </c>
      <c r="B142" s="38">
        <v>1.0047407017554351</v>
      </c>
      <c r="C142" s="38">
        <v>1.0015667901545173</v>
      </c>
      <c r="D142" s="38">
        <v>1.0539357123188442</v>
      </c>
      <c r="E142" s="38">
        <v>1.0365064744866663</v>
      </c>
    </row>
    <row r="143" spans="1:5" x14ac:dyDescent="0.25">
      <c r="A143" s="71">
        <v>2002</v>
      </c>
      <c r="B143" s="38">
        <v>1.008322722280643</v>
      </c>
      <c r="C143" s="38">
        <v>1.0027444154162122</v>
      </c>
      <c r="D143" s="38">
        <v>1.0935214768359802</v>
      </c>
      <c r="E143" s="38">
        <v>1.0603933020182383</v>
      </c>
    </row>
    <row r="144" spans="1:5" x14ac:dyDescent="0.25">
      <c r="A144" s="71">
        <v>2003</v>
      </c>
      <c r="B144" s="38">
        <v>1.0058007021840905</v>
      </c>
      <c r="C144" s="38">
        <v>1.0019160862270577</v>
      </c>
      <c r="D144" s="38">
        <v>1.1308096328110957</v>
      </c>
      <c r="E144" s="38">
        <v>1.0823969084558942</v>
      </c>
    </row>
    <row r="145" spans="1:5" x14ac:dyDescent="0.25">
      <c r="A145" s="71">
        <v>2004</v>
      </c>
      <c r="B145" s="38">
        <v>1.0132072603447753</v>
      </c>
      <c r="C145" s="38">
        <v>1.0043404784567875</v>
      </c>
      <c r="D145" s="38">
        <v>1.2172598717229601</v>
      </c>
      <c r="E145" s="38">
        <v>1.1317392915820406</v>
      </c>
    </row>
    <row r="146" spans="1:5" x14ac:dyDescent="0.25">
      <c r="A146" s="71">
        <v>2005</v>
      </c>
      <c r="B146" s="38">
        <v>1.0151573555144169</v>
      </c>
      <c r="C146" s="38">
        <v>1.0049753770314018</v>
      </c>
      <c r="D146" s="38">
        <v>1.0361256929552534</v>
      </c>
      <c r="E146" s="38">
        <v>1.024206084832334</v>
      </c>
    </row>
    <row r="147" spans="1:5" x14ac:dyDescent="0.25">
      <c r="A147" s="71">
        <v>2006</v>
      </c>
      <c r="B147" s="38">
        <v>1.0200243925072581</v>
      </c>
      <c r="C147" s="38">
        <v>1.0065516251519573</v>
      </c>
      <c r="D147" s="38">
        <v>1.0471293519995075</v>
      </c>
      <c r="E147" s="38">
        <v>1.0309664675947967</v>
      </c>
    </row>
    <row r="148" spans="1:5" x14ac:dyDescent="0.25">
      <c r="A148" s="71">
        <v>2007</v>
      </c>
      <c r="B148" s="38">
        <v>1.0079398643134965</v>
      </c>
      <c r="C148" s="38">
        <v>1.0026184126519286</v>
      </c>
      <c r="D148" s="38">
        <v>1.0276837249802599</v>
      </c>
      <c r="E148" s="38">
        <v>1.0180656690079048</v>
      </c>
    </row>
    <row r="149" spans="1:5" x14ac:dyDescent="0.25">
      <c r="A149" s="71">
        <v>2008</v>
      </c>
      <c r="B149" s="38">
        <v>1.0153355924944034</v>
      </c>
      <c r="C149" s="38">
        <v>1.0050334250884783</v>
      </c>
      <c r="D149" s="38">
        <v>1.0423658874213861</v>
      </c>
      <c r="E149" s="38">
        <v>1.0281345342901023</v>
      </c>
    </row>
    <row r="150" spans="1:5" x14ac:dyDescent="0.25">
      <c r="A150" s="71">
        <v>2009</v>
      </c>
      <c r="B150" s="38">
        <v>1.0115749523480344</v>
      </c>
      <c r="C150" s="38">
        <v>1.0038086842308627</v>
      </c>
      <c r="D150" s="38">
        <v>1.0355548831317687</v>
      </c>
      <c r="E150" s="38">
        <v>1.0234109876396817</v>
      </c>
    </row>
    <row r="151" spans="1:5" x14ac:dyDescent="0.25">
      <c r="A151" s="71">
        <v>2010</v>
      </c>
      <c r="B151" s="38">
        <v>1.0254191893778306</v>
      </c>
      <c r="C151" s="38">
        <v>1.0082880209690164</v>
      </c>
      <c r="D151" s="38">
        <v>1.0432207346709181</v>
      </c>
      <c r="E151" s="38">
        <v>1.029013659404868</v>
      </c>
    </row>
    <row r="152" spans="1:5" x14ac:dyDescent="0.25">
      <c r="A152" s="71">
        <v>2011</v>
      </c>
      <c r="B152" s="38">
        <v>1.018475135700464</v>
      </c>
      <c r="C152" s="38">
        <v>1.0060506908676821</v>
      </c>
      <c r="D152" s="38">
        <v>1.0720642222776615</v>
      </c>
      <c r="E152" s="38">
        <v>1.0466049849980255</v>
      </c>
    </row>
    <row r="153" spans="1:5" x14ac:dyDescent="0.25">
      <c r="A153" s="71">
        <v>2012</v>
      </c>
      <c r="B153" s="38">
        <v>1.0077782755264182</v>
      </c>
      <c r="C153" s="38">
        <v>1.0025656870053885</v>
      </c>
      <c r="D153" s="38">
        <v>1.0339460678943444</v>
      </c>
      <c r="E153" s="38">
        <v>1.0225384972191986</v>
      </c>
    </row>
    <row r="154" spans="1:5" x14ac:dyDescent="0.25">
      <c r="A154" s="71">
        <v>2013</v>
      </c>
      <c r="B154" s="38">
        <v>1.0411035240162905</v>
      </c>
      <c r="C154" s="38">
        <v>1.013264515990504</v>
      </c>
      <c r="D154" s="38">
        <v>1.0543638195379235</v>
      </c>
      <c r="E154" s="38">
        <v>1.0370400758827398</v>
      </c>
    </row>
    <row r="155" spans="1:5" x14ac:dyDescent="0.25">
      <c r="A155" s="71">
        <v>2014</v>
      </c>
      <c r="B155" s="38">
        <v>1.0155645157072855</v>
      </c>
      <c r="C155" s="38">
        <v>1.005107678206909</v>
      </c>
      <c r="D155" s="38">
        <v>1.0429581566183914</v>
      </c>
      <c r="E155" s="38">
        <v>1.0273876498584968</v>
      </c>
    </row>
    <row r="156" spans="1:5" x14ac:dyDescent="0.25">
      <c r="A156" s="71">
        <v>2015</v>
      </c>
      <c r="B156" s="38">
        <v>1.0169246597716988</v>
      </c>
      <c r="C156" s="38">
        <v>1.0055488499820588</v>
      </c>
      <c r="D156" s="38">
        <v>1.0429857203607749</v>
      </c>
      <c r="E156" s="38">
        <v>1.0274798556192253</v>
      </c>
    </row>
    <row r="157" spans="1:5" x14ac:dyDescent="0.25">
      <c r="A157" s="70" t="s">
        <v>449</v>
      </c>
      <c r="B157" s="38">
        <v>54.734404447627107</v>
      </c>
      <c r="C157" s="38">
        <v>48.813903029747465</v>
      </c>
      <c r="D157" s="38">
        <v>37.497979573774323</v>
      </c>
      <c r="E157" s="38">
        <v>37.154803112215255</v>
      </c>
    </row>
    <row r="158" spans="1:5" x14ac:dyDescent="0.25">
      <c r="A158" s="71">
        <v>1979</v>
      </c>
      <c r="B158" s="38">
        <v>1.7749978335930146</v>
      </c>
      <c r="C158" s="38">
        <v>1.5128206432448104</v>
      </c>
      <c r="D158" s="38">
        <v>1.0211723027682069</v>
      </c>
      <c r="E158" s="38">
        <v>1.0068826159283302</v>
      </c>
    </row>
    <row r="159" spans="1:5" x14ac:dyDescent="0.25">
      <c r="A159" s="71">
        <v>1980</v>
      </c>
      <c r="B159" s="38">
        <v>1.7955041816912616</v>
      </c>
      <c r="C159" s="38">
        <v>1.5177186632151349</v>
      </c>
      <c r="D159" s="38">
        <v>1.0212806013972286</v>
      </c>
      <c r="E159" s="38">
        <v>1.0072725914578011</v>
      </c>
    </row>
    <row r="160" spans="1:5" x14ac:dyDescent="0.25">
      <c r="A160" s="71">
        <v>1981</v>
      </c>
      <c r="B160" s="38">
        <v>1.7984856402448095</v>
      </c>
      <c r="C160" s="38">
        <v>1.5184246789244964</v>
      </c>
      <c r="D160" s="38">
        <v>1.0212998606049108</v>
      </c>
      <c r="E160" s="38">
        <v>1.0073297737436968</v>
      </c>
    </row>
    <row r="161" spans="1:5" x14ac:dyDescent="0.25">
      <c r="A161" s="71">
        <v>1982</v>
      </c>
      <c r="B161" s="38">
        <v>1.7777280485584515</v>
      </c>
      <c r="C161" s="38">
        <v>1.5134767894910579</v>
      </c>
      <c r="D161" s="38">
        <v>1.021187965723243</v>
      </c>
      <c r="E161" s="38">
        <v>1.0069351726480564</v>
      </c>
    </row>
    <row r="162" spans="1:5" x14ac:dyDescent="0.25">
      <c r="A162" s="71">
        <v>1983</v>
      </c>
      <c r="B162" s="38">
        <v>1.7852181371067646</v>
      </c>
      <c r="C162" s="38">
        <v>1.5152718902159317</v>
      </c>
      <c r="D162" s="38">
        <v>1.0212977995858081</v>
      </c>
      <c r="E162" s="38">
        <v>1.0070885394635012</v>
      </c>
    </row>
    <row r="163" spans="1:5" x14ac:dyDescent="0.25">
      <c r="A163" s="71">
        <v>1984</v>
      </c>
      <c r="B163" s="38">
        <v>1.7656365992907015</v>
      </c>
      <c r="C163" s="38">
        <v>1.5105572976125408</v>
      </c>
      <c r="D163" s="38">
        <v>1.0210623398484426</v>
      </c>
      <c r="E163" s="38">
        <v>1.0066959901483534</v>
      </c>
    </row>
    <row r="164" spans="1:5" x14ac:dyDescent="0.25">
      <c r="A164" s="71">
        <v>1985</v>
      </c>
      <c r="B164" s="38">
        <v>1.4143022691522473</v>
      </c>
      <c r="C164" s="38">
        <v>1.2966907141997404</v>
      </c>
      <c r="D164" s="38">
        <v>1.0142553651099608</v>
      </c>
      <c r="E164" s="38">
        <v>1.0044723676024432</v>
      </c>
    </row>
    <row r="165" spans="1:5" x14ac:dyDescent="0.25">
      <c r="A165" s="71">
        <v>1986</v>
      </c>
      <c r="B165" s="38">
        <v>3.4587225190684019</v>
      </c>
      <c r="C165" s="38">
        <v>2.335836438957386</v>
      </c>
      <c r="D165" s="38">
        <v>1.0363296013298546</v>
      </c>
      <c r="E165" s="38">
        <v>1.0092219824021742</v>
      </c>
    </row>
    <row r="166" spans="1:5" x14ac:dyDescent="0.25">
      <c r="A166" s="71">
        <v>1987</v>
      </c>
      <c r="B166" s="38">
        <v>1.4141643469760248</v>
      </c>
      <c r="C166" s="38">
        <v>1.3032152062517328</v>
      </c>
      <c r="D166" s="38">
        <v>1.0144102665988106</v>
      </c>
      <c r="E166" s="38">
        <v>1.0040730125751736</v>
      </c>
    </row>
    <row r="167" spans="1:5" x14ac:dyDescent="0.25">
      <c r="A167" s="71">
        <v>1988</v>
      </c>
      <c r="B167" s="38">
        <v>1.8142966857961345</v>
      </c>
      <c r="C167" s="38">
        <v>1.5472920104101109</v>
      </c>
      <c r="D167" s="38">
        <v>1.0219430594485568</v>
      </c>
      <c r="E167" s="38">
        <v>1.0065359477124183</v>
      </c>
    </row>
    <row r="168" spans="1:5" x14ac:dyDescent="0.25">
      <c r="A168" s="71">
        <v>1989</v>
      </c>
      <c r="B168" s="38">
        <v>1.2524279955274329</v>
      </c>
      <c r="C168" s="38">
        <v>1.1758664947218724</v>
      </c>
      <c r="D168" s="38">
        <v>1.0091558609078197</v>
      </c>
      <c r="E168" s="38">
        <v>1.0038560220315811</v>
      </c>
    </row>
    <row r="169" spans="1:5" x14ac:dyDescent="0.25">
      <c r="A169" s="71">
        <v>1990</v>
      </c>
      <c r="B169" s="38">
        <v>1.106654929605694</v>
      </c>
      <c r="C169" s="38">
        <v>1.080029550990576</v>
      </c>
      <c r="D169" s="38">
        <v>1.004504435490049</v>
      </c>
      <c r="E169" s="38">
        <v>1.001581954285333</v>
      </c>
    </row>
    <row r="170" spans="1:5" x14ac:dyDescent="0.25">
      <c r="A170" s="71">
        <v>1991</v>
      </c>
      <c r="B170" s="38">
        <v>1.2285418295999719</v>
      </c>
      <c r="C170" s="38">
        <v>1.1666733202922273</v>
      </c>
      <c r="D170" s="38">
        <v>1.0087220130415075</v>
      </c>
      <c r="E170" s="38">
        <v>1.0030732486872838</v>
      </c>
    </row>
    <row r="171" spans="1:5" x14ac:dyDescent="0.25">
      <c r="A171" s="71">
        <v>1992</v>
      </c>
      <c r="B171" s="38">
        <v>1.1564755753734177</v>
      </c>
      <c r="C171" s="38">
        <v>1.1193476737418488</v>
      </c>
      <c r="D171" s="38">
        <v>1.0065163585946935</v>
      </c>
      <c r="E171" s="38">
        <v>1.0019623903948376</v>
      </c>
    </row>
    <row r="172" spans="1:5" x14ac:dyDescent="0.25">
      <c r="A172" s="71">
        <v>1993</v>
      </c>
      <c r="B172" s="38">
        <v>1.1442011144227031</v>
      </c>
      <c r="C172" s="38">
        <v>1.1054490883859693</v>
      </c>
      <c r="D172" s="38">
        <v>1.0058120931038093</v>
      </c>
      <c r="E172" s="38">
        <v>1.0022214247876831</v>
      </c>
    </row>
    <row r="173" spans="1:5" x14ac:dyDescent="0.25">
      <c r="A173" s="71">
        <v>1994</v>
      </c>
      <c r="B173" s="38">
        <v>1.1645717569048153</v>
      </c>
      <c r="C173" s="38">
        <v>1.1233185328056041</v>
      </c>
      <c r="D173" s="38">
        <v>1.0067218333111649</v>
      </c>
      <c r="E173" s="38">
        <v>1.0022067409943209</v>
      </c>
    </row>
    <row r="174" spans="1:5" x14ac:dyDescent="0.25">
      <c r="A174" s="71">
        <v>1995</v>
      </c>
      <c r="B174" s="38">
        <v>1.4117643102666098</v>
      </c>
      <c r="C174" s="38">
        <v>1.2995804668175854</v>
      </c>
      <c r="D174" s="38">
        <v>1.0141246785113316</v>
      </c>
      <c r="E174" s="38">
        <v>1.0041684812358012</v>
      </c>
    </row>
    <row r="175" spans="1:5" x14ac:dyDescent="0.25">
      <c r="A175" s="71">
        <v>1996</v>
      </c>
      <c r="B175" s="38">
        <v>1.8114577915627914</v>
      </c>
      <c r="C175" s="38">
        <v>1.5517365888177752</v>
      </c>
      <c r="D175" s="38">
        <v>1.0219050550356232</v>
      </c>
      <c r="E175" s="38">
        <v>1.006265081166918</v>
      </c>
    </row>
    <row r="176" spans="1:5" x14ac:dyDescent="0.25">
      <c r="A176" s="71">
        <v>1997</v>
      </c>
      <c r="B176" s="38">
        <v>1.7686377425942517</v>
      </c>
      <c r="C176" s="38">
        <v>1.5126158008473605</v>
      </c>
      <c r="D176" s="38">
        <v>1.0210162041862358</v>
      </c>
      <c r="E176" s="38">
        <v>1.006682200934522</v>
      </c>
    </row>
    <row r="177" spans="1:5" x14ac:dyDescent="0.25">
      <c r="A177" s="71">
        <v>1998</v>
      </c>
      <c r="B177" s="38">
        <v>1.0603794019964261</v>
      </c>
      <c r="C177" s="38">
        <v>1.0465310461988002</v>
      </c>
      <c r="D177" s="38">
        <v>1.0026768708872731</v>
      </c>
      <c r="E177" s="38">
        <v>1.0008644734307535</v>
      </c>
    </row>
    <row r="178" spans="1:5" x14ac:dyDescent="0.25">
      <c r="A178" s="71">
        <v>1999</v>
      </c>
      <c r="B178" s="38">
        <v>1.1487050108698569</v>
      </c>
      <c r="C178" s="38">
        <v>1.1133005836546186</v>
      </c>
      <c r="D178" s="38">
        <v>1.0061483396045756</v>
      </c>
      <c r="E178" s="38">
        <v>1.0018998112154005</v>
      </c>
    </row>
    <row r="179" spans="1:5" x14ac:dyDescent="0.25">
      <c r="A179" s="71">
        <v>2000</v>
      </c>
      <c r="B179" s="38">
        <v>1.1570876210697738</v>
      </c>
      <c r="C179" s="38">
        <v>1.1200647448200061</v>
      </c>
      <c r="D179" s="38">
        <v>1.0064881549419511</v>
      </c>
      <c r="E179" s="38">
        <v>1.0019456119465839</v>
      </c>
    </row>
    <row r="180" spans="1:5" x14ac:dyDescent="0.25">
      <c r="A180" s="71">
        <v>2001</v>
      </c>
      <c r="B180" s="38">
        <v>1.051142530263669</v>
      </c>
      <c r="C180" s="38">
        <v>1.0389565044104803</v>
      </c>
      <c r="D180" s="38">
        <v>1.0022654081573583</v>
      </c>
      <c r="E180" s="38">
        <v>1.0007882024896673</v>
      </c>
    </row>
    <row r="181" spans="1:5" x14ac:dyDescent="0.25">
      <c r="A181" s="71">
        <v>2002</v>
      </c>
      <c r="B181" s="38">
        <v>1.1177087888062964</v>
      </c>
      <c r="C181" s="38">
        <v>1.089457875189328</v>
      </c>
      <c r="D181" s="38">
        <v>1.0049713956975199</v>
      </c>
      <c r="E181" s="38">
        <v>1.0016140305368813</v>
      </c>
    </row>
    <row r="182" spans="1:5" x14ac:dyDescent="0.25">
      <c r="A182" s="71">
        <v>2003</v>
      </c>
      <c r="B182" s="38">
        <v>1.0540746272127584</v>
      </c>
      <c r="C182" s="38">
        <v>1.0407450161917255</v>
      </c>
      <c r="D182" s="38">
        <v>1.0023486068597942</v>
      </c>
      <c r="E182" s="38">
        <v>1.0008691479633873</v>
      </c>
    </row>
    <row r="183" spans="1:5" x14ac:dyDescent="0.25">
      <c r="A183" s="71">
        <v>2004</v>
      </c>
      <c r="B183" s="38">
        <v>1.1927731087197777</v>
      </c>
      <c r="C183" s="38">
        <v>1.1439486470394409</v>
      </c>
      <c r="D183" s="38">
        <v>1.0076170157328113</v>
      </c>
      <c r="E183" s="38">
        <v>1.0024942592705488</v>
      </c>
    </row>
    <row r="184" spans="1:5" x14ac:dyDescent="0.25">
      <c r="A184" s="71">
        <v>2005</v>
      </c>
      <c r="B184" s="38">
        <v>1.4312556000832464</v>
      </c>
      <c r="C184" s="38">
        <v>1.314331494245814</v>
      </c>
      <c r="D184" s="38">
        <v>1.0146079223818669</v>
      </c>
      <c r="E184" s="38">
        <v>1.0042051476621445</v>
      </c>
    </row>
    <row r="185" spans="1:5" x14ac:dyDescent="0.25">
      <c r="A185" s="71">
        <v>2006</v>
      </c>
      <c r="B185" s="38">
        <v>1.4827642433909269</v>
      </c>
      <c r="C185" s="38">
        <v>1.3453898686023302</v>
      </c>
      <c r="D185" s="38">
        <v>1.0157227876893122</v>
      </c>
      <c r="E185" s="38">
        <v>1.0047188678416441</v>
      </c>
    </row>
    <row r="186" spans="1:5" x14ac:dyDescent="0.25">
      <c r="A186" s="71">
        <v>2007</v>
      </c>
      <c r="B186" s="38">
        <v>1.1666968494432846</v>
      </c>
      <c r="C186" s="38">
        <v>1.127419201678117</v>
      </c>
      <c r="D186" s="38">
        <v>1.0068467925080078</v>
      </c>
      <c r="E186" s="38">
        <v>1.0020292705171505</v>
      </c>
    </row>
    <row r="187" spans="1:5" x14ac:dyDescent="0.25">
      <c r="A187" s="71">
        <v>2008</v>
      </c>
      <c r="B187" s="38">
        <v>1.3375362405716034</v>
      </c>
      <c r="C187" s="38">
        <v>1.2484967126272373</v>
      </c>
      <c r="D187" s="38">
        <v>1.0121185558538324</v>
      </c>
      <c r="E187" s="38">
        <v>1.0036438177707958</v>
      </c>
    </row>
    <row r="188" spans="1:5" x14ac:dyDescent="0.25">
      <c r="A188" s="71">
        <v>2009</v>
      </c>
      <c r="B188" s="38">
        <v>1.2026738813089546</v>
      </c>
      <c r="C188" s="38">
        <v>1.1524113300630381</v>
      </c>
      <c r="D188" s="38">
        <v>1.0080243082772375</v>
      </c>
      <c r="E188" s="38">
        <v>1.0025022388452827</v>
      </c>
    </row>
    <row r="189" spans="1:5" x14ac:dyDescent="0.25">
      <c r="A189" s="71">
        <v>2010</v>
      </c>
      <c r="B189" s="38">
        <v>1.5311785878914486</v>
      </c>
      <c r="C189" s="38">
        <v>1.3729698467978186</v>
      </c>
      <c r="D189" s="38">
        <v>1.0166236902503865</v>
      </c>
      <c r="E189" s="38">
        <v>1.0052162448769022</v>
      </c>
    </row>
    <row r="190" spans="1:5" x14ac:dyDescent="0.25">
      <c r="A190" s="71">
        <v>2011</v>
      </c>
      <c r="B190" s="38">
        <v>1.7834776135616044</v>
      </c>
      <c r="C190" s="38">
        <v>1.5395102647083005</v>
      </c>
      <c r="D190" s="38">
        <v>1.0216020661333831</v>
      </c>
      <c r="E190" s="38">
        <v>1.0059611819099252</v>
      </c>
    </row>
    <row r="191" spans="1:5" x14ac:dyDescent="0.25">
      <c r="A191" s="71">
        <v>2012</v>
      </c>
      <c r="B191" s="38">
        <v>1.1235564587454041</v>
      </c>
      <c r="C191" s="38">
        <v>1.0943086605434924</v>
      </c>
      <c r="D191" s="38">
        <v>1.0051964977691497</v>
      </c>
      <c r="E191" s="38">
        <v>1.0016399040024164</v>
      </c>
    </row>
    <row r="192" spans="1:5" x14ac:dyDescent="0.25">
      <c r="A192" s="71">
        <v>2013</v>
      </c>
      <c r="B192" s="38">
        <v>2.4081078381701069</v>
      </c>
      <c r="C192" s="38">
        <v>1.8484528553066575</v>
      </c>
      <c r="D192" s="38">
        <v>1.0283522202768034</v>
      </c>
      <c r="E192" s="38">
        <v>1.0087089823828692</v>
      </c>
    </row>
    <row r="193" spans="1:5" x14ac:dyDescent="0.25">
      <c r="A193" s="71">
        <v>2014</v>
      </c>
      <c r="B193" s="38">
        <v>1.3196005683305874</v>
      </c>
      <c r="C193" s="38">
        <v>1.2355099666838809</v>
      </c>
      <c r="D193" s="38">
        <v>1.0118147296049014</v>
      </c>
      <c r="E193" s="38">
        <v>1.0035485335103849</v>
      </c>
    </row>
    <row r="194" spans="1:5" x14ac:dyDescent="0.25">
      <c r="A194" s="71">
        <v>2015</v>
      </c>
      <c r="B194" s="38">
        <v>1.3218961698558973</v>
      </c>
      <c r="C194" s="38">
        <v>1.2361765610426279</v>
      </c>
      <c r="D194" s="38">
        <v>1.011836516550902</v>
      </c>
      <c r="E194" s="38">
        <v>1.0036278478422891</v>
      </c>
    </row>
    <row r="195" spans="1:5" x14ac:dyDescent="0.25">
      <c r="A195" s="70" t="s">
        <v>574</v>
      </c>
      <c r="B195" s="38">
        <v>37</v>
      </c>
      <c r="C195" s="38">
        <v>37</v>
      </c>
      <c r="D195" s="38">
        <v>37</v>
      </c>
      <c r="E195" s="38" t="e">
        <v>#DIV/0!</v>
      </c>
    </row>
    <row r="196" spans="1:5" x14ac:dyDescent="0.25">
      <c r="A196" s="71">
        <v>1979</v>
      </c>
      <c r="B196" s="38">
        <v>1</v>
      </c>
      <c r="C196" s="38">
        <v>1</v>
      </c>
      <c r="D196" s="38">
        <v>1</v>
      </c>
      <c r="E196" s="38">
        <v>1</v>
      </c>
    </row>
    <row r="197" spans="1:5" x14ac:dyDescent="0.25">
      <c r="A197" s="71">
        <v>1980</v>
      </c>
      <c r="B197" s="38">
        <v>1</v>
      </c>
      <c r="C197" s="38">
        <v>1</v>
      </c>
      <c r="D197" s="38">
        <v>1</v>
      </c>
      <c r="E197" s="38">
        <v>1</v>
      </c>
    </row>
    <row r="198" spans="1:5" x14ac:dyDescent="0.25">
      <c r="A198" s="71">
        <v>1981</v>
      </c>
      <c r="B198" s="38">
        <v>1</v>
      </c>
      <c r="C198" s="38">
        <v>1</v>
      </c>
      <c r="D198" s="38">
        <v>1</v>
      </c>
      <c r="E198" s="38">
        <v>1</v>
      </c>
    </row>
    <row r="199" spans="1:5" x14ac:dyDescent="0.25">
      <c r="A199" s="71">
        <v>1982</v>
      </c>
      <c r="B199" s="38">
        <v>1</v>
      </c>
      <c r="C199" s="38">
        <v>1</v>
      </c>
      <c r="D199" s="38">
        <v>1</v>
      </c>
      <c r="E199" s="38">
        <v>1</v>
      </c>
    </row>
    <row r="200" spans="1:5" x14ac:dyDescent="0.25">
      <c r="A200" s="71">
        <v>1983</v>
      </c>
      <c r="B200" s="38">
        <v>1</v>
      </c>
      <c r="C200" s="38">
        <v>1</v>
      </c>
      <c r="D200" s="38">
        <v>1</v>
      </c>
      <c r="E200" s="38">
        <v>1</v>
      </c>
    </row>
    <row r="201" spans="1:5" x14ac:dyDescent="0.25">
      <c r="A201" s="71">
        <v>1984</v>
      </c>
      <c r="B201" s="38">
        <v>1</v>
      </c>
      <c r="C201" s="38">
        <v>1</v>
      </c>
      <c r="D201" s="38">
        <v>1</v>
      </c>
      <c r="E201" s="38">
        <v>1</v>
      </c>
    </row>
    <row r="202" spans="1:5" x14ac:dyDescent="0.25">
      <c r="A202" s="71">
        <v>1985</v>
      </c>
      <c r="B202" s="38">
        <v>1</v>
      </c>
      <c r="C202" s="38">
        <v>1</v>
      </c>
      <c r="D202" s="38">
        <v>1</v>
      </c>
      <c r="E202" s="38">
        <v>1</v>
      </c>
    </row>
    <row r="203" spans="1:5" x14ac:dyDescent="0.25">
      <c r="A203" s="71">
        <v>1986</v>
      </c>
      <c r="B203" s="38">
        <v>1</v>
      </c>
      <c r="C203" s="38">
        <v>1</v>
      </c>
      <c r="D203" s="38">
        <v>1</v>
      </c>
      <c r="E203" s="38">
        <v>1</v>
      </c>
    </row>
    <row r="204" spans="1:5" x14ac:dyDescent="0.25">
      <c r="A204" s="71">
        <v>1987</v>
      </c>
      <c r="B204" s="38">
        <v>1</v>
      </c>
      <c r="C204" s="38">
        <v>1</v>
      </c>
      <c r="D204" s="38">
        <v>1</v>
      </c>
      <c r="E204" s="38">
        <v>1</v>
      </c>
    </row>
    <row r="205" spans="1:5" x14ac:dyDescent="0.25">
      <c r="A205" s="71">
        <v>1988</v>
      </c>
      <c r="B205" s="38">
        <v>1</v>
      </c>
      <c r="C205" s="38">
        <v>1</v>
      </c>
      <c r="D205" s="38">
        <v>1</v>
      </c>
      <c r="E205" s="38">
        <v>1</v>
      </c>
    </row>
    <row r="206" spans="1:5" x14ac:dyDescent="0.25">
      <c r="A206" s="71">
        <v>1989</v>
      </c>
      <c r="B206" s="38">
        <v>1</v>
      </c>
      <c r="C206" s="38">
        <v>1</v>
      </c>
      <c r="D206" s="38">
        <v>1</v>
      </c>
      <c r="E206" s="38">
        <v>1</v>
      </c>
    </row>
    <row r="207" spans="1:5" x14ac:dyDescent="0.25">
      <c r="A207" s="71">
        <v>1990</v>
      </c>
      <c r="B207" s="38">
        <v>1</v>
      </c>
      <c r="C207" s="38">
        <v>1</v>
      </c>
      <c r="D207" s="38">
        <v>1</v>
      </c>
      <c r="E207" s="38">
        <v>1</v>
      </c>
    </row>
    <row r="208" spans="1:5" x14ac:dyDescent="0.25">
      <c r="A208" s="71">
        <v>1991</v>
      </c>
      <c r="B208" s="38">
        <v>1</v>
      </c>
      <c r="C208" s="38">
        <v>1</v>
      </c>
      <c r="D208" s="38">
        <v>1</v>
      </c>
      <c r="E208" s="38">
        <v>1</v>
      </c>
    </row>
    <row r="209" spans="1:5" x14ac:dyDescent="0.25">
      <c r="A209" s="71">
        <v>1992</v>
      </c>
      <c r="B209" s="38">
        <v>1</v>
      </c>
      <c r="C209" s="38">
        <v>1</v>
      </c>
      <c r="D209" s="38">
        <v>1</v>
      </c>
      <c r="E209" s="38">
        <v>1</v>
      </c>
    </row>
    <row r="210" spans="1:5" x14ac:dyDescent="0.25">
      <c r="A210" s="71">
        <v>1993</v>
      </c>
      <c r="B210" s="38">
        <v>1</v>
      </c>
      <c r="C210" s="38">
        <v>1</v>
      </c>
      <c r="D210" s="38">
        <v>1</v>
      </c>
      <c r="E210" s="38">
        <v>1</v>
      </c>
    </row>
    <row r="211" spans="1:5" x14ac:dyDescent="0.25">
      <c r="A211" s="71">
        <v>1994</v>
      </c>
      <c r="B211" s="38">
        <v>1</v>
      </c>
      <c r="C211" s="38">
        <v>1</v>
      </c>
      <c r="D211" s="38">
        <v>1</v>
      </c>
      <c r="E211" s="38">
        <v>1</v>
      </c>
    </row>
    <row r="212" spans="1:5" x14ac:dyDescent="0.25">
      <c r="A212" s="71">
        <v>1995</v>
      </c>
      <c r="B212" s="38">
        <v>1</v>
      </c>
      <c r="C212" s="38">
        <v>1</v>
      </c>
      <c r="D212" s="38">
        <v>1</v>
      </c>
      <c r="E212" s="38">
        <v>1</v>
      </c>
    </row>
    <row r="213" spans="1:5" x14ac:dyDescent="0.25">
      <c r="A213" s="71">
        <v>1996</v>
      </c>
      <c r="B213" s="38">
        <v>1</v>
      </c>
      <c r="C213" s="38">
        <v>1</v>
      </c>
      <c r="D213" s="38">
        <v>1</v>
      </c>
      <c r="E213" s="38">
        <v>1</v>
      </c>
    </row>
    <row r="214" spans="1:5" x14ac:dyDescent="0.25">
      <c r="A214" s="71">
        <v>1997</v>
      </c>
      <c r="B214" s="38">
        <v>1</v>
      </c>
      <c r="C214" s="38">
        <v>1</v>
      </c>
      <c r="D214" s="38">
        <v>1</v>
      </c>
      <c r="E214" s="38">
        <v>1</v>
      </c>
    </row>
    <row r="215" spans="1:5" x14ac:dyDescent="0.25">
      <c r="A215" s="71">
        <v>1998</v>
      </c>
      <c r="B215" s="38">
        <v>1</v>
      </c>
      <c r="C215" s="38">
        <v>1</v>
      </c>
      <c r="D215" s="38">
        <v>1</v>
      </c>
      <c r="E215" s="38">
        <v>1</v>
      </c>
    </row>
    <row r="216" spans="1:5" x14ac:dyDescent="0.25">
      <c r="A216" s="71">
        <v>1999</v>
      </c>
      <c r="B216" s="38">
        <v>1</v>
      </c>
      <c r="C216" s="38">
        <v>1</v>
      </c>
      <c r="D216" s="38">
        <v>1</v>
      </c>
      <c r="E216" s="38">
        <v>1</v>
      </c>
    </row>
    <row r="217" spans="1:5" x14ac:dyDescent="0.25">
      <c r="A217" s="71">
        <v>2000</v>
      </c>
      <c r="B217" s="38">
        <v>1</v>
      </c>
      <c r="C217" s="38">
        <v>1</v>
      </c>
      <c r="D217" s="38">
        <v>1</v>
      </c>
      <c r="E217" s="38">
        <v>1</v>
      </c>
    </row>
    <row r="218" spans="1:5" x14ac:dyDescent="0.25">
      <c r="A218" s="71">
        <v>2001</v>
      </c>
      <c r="B218" s="38">
        <v>1</v>
      </c>
      <c r="C218" s="38">
        <v>1</v>
      </c>
      <c r="D218" s="38">
        <v>1</v>
      </c>
      <c r="E218" s="38">
        <v>1</v>
      </c>
    </row>
    <row r="219" spans="1:5" x14ac:dyDescent="0.25">
      <c r="A219" s="71">
        <v>2002</v>
      </c>
      <c r="B219" s="38">
        <v>1</v>
      </c>
      <c r="C219" s="38">
        <v>1</v>
      </c>
      <c r="D219" s="38">
        <v>1</v>
      </c>
      <c r="E219" s="38">
        <v>1</v>
      </c>
    </row>
    <row r="220" spans="1:5" x14ac:dyDescent="0.25">
      <c r="A220" s="71">
        <v>2003</v>
      </c>
      <c r="B220" s="38">
        <v>1</v>
      </c>
      <c r="C220" s="38">
        <v>1</v>
      </c>
      <c r="D220" s="38">
        <v>1</v>
      </c>
      <c r="E220" s="38">
        <v>1</v>
      </c>
    </row>
    <row r="221" spans="1:5" x14ac:dyDescent="0.25">
      <c r="A221" s="71">
        <v>2004</v>
      </c>
      <c r="B221" s="38">
        <v>1</v>
      </c>
      <c r="C221" s="38">
        <v>1</v>
      </c>
      <c r="D221" s="38">
        <v>1</v>
      </c>
      <c r="E221" s="38">
        <v>1</v>
      </c>
    </row>
    <row r="222" spans="1:5" x14ac:dyDescent="0.25">
      <c r="A222" s="71">
        <v>2005</v>
      </c>
      <c r="B222" s="38">
        <v>1</v>
      </c>
      <c r="C222" s="38">
        <v>1</v>
      </c>
      <c r="D222" s="38">
        <v>1</v>
      </c>
      <c r="E222" s="38">
        <v>1</v>
      </c>
    </row>
    <row r="223" spans="1:5" x14ac:dyDescent="0.25">
      <c r="A223" s="71">
        <v>2006</v>
      </c>
      <c r="B223" s="38">
        <v>1</v>
      </c>
      <c r="C223" s="38">
        <v>1</v>
      </c>
      <c r="D223" s="38">
        <v>1</v>
      </c>
      <c r="E223" s="38">
        <v>1</v>
      </c>
    </row>
    <row r="224" spans="1:5" x14ac:dyDescent="0.25">
      <c r="A224" s="71">
        <v>2007</v>
      </c>
      <c r="B224" s="38">
        <v>1</v>
      </c>
      <c r="C224" s="38">
        <v>1</v>
      </c>
      <c r="D224" s="38">
        <v>1</v>
      </c>
      <c r="E224" s="38">
        <v>1</v>
      </c>
    </row>
    <row r="225" spans="1:5" x14ac:dyDescent="0.25">
      <c r="A225" s="71">
        <v>2008</v>
      </c>
      <c r="B225" s="38">
        <v>1</v>
      </c>
      <c r="C225" s="38">
        <v>1</v>
      </c>
      <c r="D225" s="38">
        <v>1</v>
      </c>
      <c r="E225" s="38">
        <v>1</v>
      </c>
    </row>
    <row r="226" spans="1:5" x14ac:dyDescent="0.25">
      <c r="A226" s="71">
        <v>2009</v>
      </c>
      <c r="B226" s="38">
        <v>1</v>
      </c>
      <c r="C226" s="38">
        <v>1</v>
      </c>
      <c r="D226" s="38">
        <v>1</v>
      </c>
      <c r="E226" s="38">
        <v>1</v>
      </c>
    </row>
    <row r="227" spans="1:5" x14ac:dyDescent="0.25">
      <c r="A227" s="71">
        <v>2010</v>
      </c>
      <c r="B227" s="38">
        <v>1</v>
      </c>
      <c r="C227" s="38">
        <v>1</v>
      </c>
      <c r="D227" s="38">
        <v>1</v>
      </c>
      <c r="E227" s="38">
        <v>1</v>
      </c>
    </row>
    <row r="228" spans="1:5" x14ac:dyDescent="0.25">
      <c r="A228" s="71">
        <v>2011</v>
      </c>
      <c r="B228" s="38">
        <v>1</v>
      </c>
      <c r="C228" s="38">
        <v>1</v>
      </c>
      <c r="D228" s="38">
        <v>1</v>
      </c>
      <c r="E228" s="38">
        <v>1</v>
      </c>
    </row>
    <row r="229" spans="1:5" x14ac:dyDescent="0.25">
      <c r="A229" s="71">
        <v>2012</v>
      </c>
      <c r="B229" s="38">
        <v>1</v>
      </c>
      <c r="C229" s="38">
        <v>1</v>
      </c>
      <c r="D229" s="38">
        <v>1</v>
      </c>
      <c r="E229" s="38" t="e">
        <v>#DIV/0!</v>
      </c>
    </row>
    <row r="230" spans="1:5" x14ac:dyDescent="0.25">
      <c r="A230" s="71">
        <v>2013</v>
      </c>
      <c r="B230" s="38">
        <v>1</v>
      </c>
      <c r="C230" s="38">
        <v>1</v>
      </c>
      <c r="D230" s="38">
        <v>1</v>
      </c>
      <c r="E230" s="38">
        <v>1</v>
      </c>
    </row>
    <row r="231" spans="1:5" x14ac:dyDescent="0.25">
      <c r="A231" s="71">
        <v>2014</v>
      </c>
      <c r="B231" s="38">
        <v>1</v>
      </c>
      <c r="C231" s="38">
        <v>1</v>
      </c>
      <c r="D231" s="38">
        <v>1</v>
      </c>
      <c r="E231" s="38">
        <v>1</v>
      </c>
    </row>
    <row r="232" spans="1:5" x14ac:dyDescent="0.25">
      <c r="A232" s="71">
        <v>2015</v>
      </c>
      <c r="B232" s="38">
        <v>1</v>
      </c>
      <c r="C232" s="38">
        <v>1</v>
      </c>
      <c r="D232" s="38">
        <v>1</v>
      </c>
      <c r="E232" s="38">
        <v>1</v>
      </c>
    </row>
    <row r="233" spans="1:5" x14ac:dyDescent="0.25">
      <c r="A233" s="70" t="s">
        <v>573</v>
      </c>
      <c r="B233" s="38">
        <v>37</v>
      </c>
      <c r="C233" s="38">
        <v>37</v>
      </c>
      <c r="D233" s="38">
        <v>37</v>
      </c>
      <c r="E233" s="38">
        <v>37</v>
      </c>
    </row>
    <row r="234" spans="1:5" x14ac:dyDescent="0.25">
      <c r="A234" s="71">
        <v>1979</v>
      </c>
      <c r="B234" s="38">
        <v>1</v>
      </c>
      <c r="C234" s="38">
        <v>1</v>
      </c>
      <c r="D234" s="38">
        <v>1</v>
      </c>
      <c r="E234" s="38">
        <v>1</v>
      </c>
    </row>
    <row r="235" spans="1:5" x14ac:dyDescent="0.25">
      <c r="A235" s="71">
        <v>1980</v>
      </c>
      <c r="B235" s="38">
        <v>1</v>
      </c>
      <c r="C235" s="38">
        <v>1</v>
      </c>
      <c r="D235" s="38">
        <v>1</v>
      </c>
      <c r="E235" s="38">
        <v>1</v>
      </c>
    </row>
    <row r="236" spans="1:5" x14ac:dyDescent="0.25">
      <c r="A236" s="71">
        <v>1981</v>
      </c>
      <c r="B236" s="38">
        <v>1</v>
      </c>
      <c r="C236" s="38">
        <v>1</v>
      </c>
      <c r="D236" s="38">
        <v>1</v>
      </c>
      <c r="E236" s="38">
        <v>1</v>
      </c>
    </row>
    <row r="237" spans="1:5" x14ac:dyDescent="0.25">
      <c r="A237" s="71">
        <v>1982</v>
      </c>
      <c r="B237" s="38">
        <v>1</v>
      </c>
      <c r="C237" s="38">
        <v>1</v>
      </c>
      <c r="D237" s="38">
        <v>1</v>
      </c>
      <c r="E237" s="38">
        <v>1</v>
      </c>
    </row>
    <row r="238" spans="1:5" x14ac:dyDescent="0.25">
      <c r="A238" s="71">
        <v>1983</v>
      </c>
      <c r="B238" s="38">
        <v>1</v>
      </c>
      <c r="C238" s="38">
        <v>1</v>
      </c>
      <c r="D238" s="38">
        <v>1</v>
      </c>
      <c r="E238" s="38">
        <v>1</v>
      </c>
    </row>
    <row r="239" spans="1:5" x14ac:dyDescent="0.25">
      <c r="A239" s="71">
        <v>1984</v>
      </c>
      <c r="B239" s="38">
        <v>1</v>
      </c>
      <c r="C239" s="38">
        <v>1</v>
      </c>
      <c r="D239" s="38">
        <v>1</v>
      </c>
      <c r="E239" s="38">
        <v>1</v>
      </c>
    </row>
    <row r="240" spans="1:5" x14ac:dyDescent="0.25">
      <c r="A240" s="71">
        <v>1985</v>
      </c>
      <c r="B240" s="38">
        <v>1</v>
      </c>
      <c r="C240" s="38">
        <v>1</v>
      </c>
      <c r="D240" s="38">
        <v>1</v>
      </c>
      <c r="E240" s="38">
        <v>1</v>
      </c>
    </row>
    <row r="241" spans="1:5" x14ac:dyDescent="0.25">
      <c r="A241" s="71">
        <v>1986</v>
      </c>
      <c r="B241" s="38">
        <v>1</v>
      </c>
      <c r="C241" s="38">
        <v>1</v>
      </c>
      <c r="D241" s="38">
        <v>1</v>
      </c>
      <c r="E241" s="38">
        <v>1</v>
      </c>
    </row>
    <row r="242" spans="1:5" x14ac:dyDescent="0.25">
      <c r="A242" s="71">
        <v>1987</v>
      </c>
      <c r="B242" s="38">
        <v>1</v>
      </c>
      <c r="C242" s="38">
        <v>1</v>
      </c>
      <c r="D242" s="38">
        <v>1</v>
      </c>
      <c r="E242" s="38">
        <v>1</v>
      </c>
    </row>
    <row r="243" spans="1:5" x14ac:dyDescent="0.25">
      <c r="A243" s="71">
        <v>1988</v>
      </c>
      <c r="B243" s="38">
        <v>1</v>
      </c>
      <c r="C243" s="38">
        <v>1</v>
      </c>
      <c r="D243" s="38">
        <v>1</v>
      </c>
      <c r="E243" s="38">
        <v>1</v>
      </c>
    </row>
    <row r="244" spans="1:5" x14ac:dyDescent="0.25">
      <c r="A244" s="71">
        <v>1989</v>
      </c>
      <c r="B244" s="38">
        <v>1</v>
      </c>
      <c r="C244" s="38">
        <v>1</v>
      </c>
      <c r="D244" s="38">
        <v>1</v>
      </c>
      <c r="E244" s="38">
        <v>1</v>
      </c>
    </row>
    <row r="245" spans="1:5" x14ac:dyDescent="0.25">
      <c r="A245" s="71">
        <v>1990</v>
      </c>
      <c r="B245" s="38">
        <v>1</v>
      </c>
      <c r="C245" s="38">
        <v>1</v>
      </c>
      <c r="D245" s="38">
        <v>1</v>
      </c>
      <c r="E245" s="38">
        <v>1</v>
      </c>
    </row>
    <row r="246" spans="1:5" x14ac:dyDescent="0.25">
      <c r="A246" s="71">
        <v>1991</v>
      </c>
      <c r="B246" s="38">
        <v>1</v>
      </c>
      <c r="C246" s="38">
        <v>1</v>
      </c>
      <c r="D246" s="38">
        <v>1</v>
      </c>
      <c r="E246" s="38">
        <v>1</v>
      </c>
    </row>
    <row r="247" spans="1:5" x14ac:dyDescent="0.25">
      <c r="A247" s="71">
        <v>1992</v>
      </c>
      <c r="B247" s="38">
        <v>1</v>
      </c>
      <c r="C247" s="38">
        <v>1</v>
      </c>
      <c r="D247" s="38">
        <v>1</v>
      </c>
      <c r="E247" s="38">
        <v>1</v>
      </c>
    </row>
    <row r="248" spans="1:5" x14ac:dyDescent="0.25">
      <c r="A248" s="71">
        <v>1993</v>
      </c>
      <c r="B248" s="38">
        <v>1</v>
      </c>
      <c r="C248" s="38">
        <v>1</v>
      </c>
      <c r="D248" s="38">
        <v>1</v>
      </c>
      <c r="E248" s="38">
        <v>1</v>
      </c>
    </row>
    <row r="249" spans="1:5" x14ac:dyDescent="0.25">
      <c r="A249" s="71">
        <v>1994</v>
      </c>
      <c r="B249" s="38">
        <v>1</v>
      </c>
      <c r="C249" s="38">
        <v>1</v>
      </c>
      <c r="D249" s="38">
        <v>1</v>
      </c>
      <c r="E249" s="38">
        <v>1</v>
      </c>
    </row>
    <row r="250" spans="1:5" x14ac:dyDescent="0.25">
      <c r="A250" s="71">
        <v>1995</v>
      </c>
      <c r="B250" s="38">
        <v>1</v>
      </c>
      <c r="C250" s="38">
        <v>1</v>
      </c>
      <c r="D250" s="38">
        <v>1</v>
      </c>
      <c r="E250" s="38">
        <v>1</v>
      </c>
    </row>
    <row r="251" spans="1:5" x14ac:dyDescent="0.25">
      <c r="A251" s="71">
        <v>1996</v>
      </c>
      <c r="B251" s="38">
        <v>1</v>
      </c>
      <c r="C251" s="38">
        <v>1</v>
      </c>
      <c r="D251" s="38">
        <v>1</v>
      </c>
      <c r="E251" s="38">
        <v>1</v>
      </c>
    </row>
    <row r="252" spans="1:5" x14ac:dyDescent="0.25">
      <c r="A252" s="71">
        <v>1997</v>
      </c>
      <c r="B252" s="38">
        <v>1</v>
      </c>
      <c r="C252" s="38">
        <v>1</v>
      </c>
      <c r="D252" s="38">
        <v>1</v>
      </c>
      <c r="E252" s="38">
        <v>1</v>
      </c>
    </row>
    <row r="253" spans="1:5" x14ac:dyDescent="0.25">
      <c r="A253" s="71">
        <v>1998</v>
      </c>
      <c r="B253" s="38">
        <v>1</v>
      </c>
      <c r="C253" s="38">
        <v>1</v>
      </c>
      <c r="D253" s="38">
        <v>1</v>
      </c>
      <c r="E253" s="38">
        <v>1</v>
      </c>
    </row>
    <row r="254" spans="1:5" x14ac:dyDescent="0.25">
      <c r="A254" s="71">
        <v>1999</v>
      </c>
      <c r="B254" s="38">
        <v>1</v>
      </c>
      <c r="C254" s="38">
        <v>1</v>
      </c>
      <c r="D254" s="38">
        <v>1</v>
      </c>
      <c r="E254" s="38">
        <v>1</v>
      </c>
    </row>
    <row r="255" spans="1:5" x14ac:dyDescent="0.25">
      <c r="A255" s="71">
        <v>2000</v>
      </c>
      <c r="B255" s="38">
        <v>1</v>
      </c>
      <c r="C255" s="38">
        <v>1</v>
      </c>
      <c r="D255" s="38">
        <v>1</v>
      </c>
      <c r="E255" s="38">
        <v>1</v>
      </c>
    </row>
    <row r="256" spans="1:5" x14ac:dyDescent="0.25">
      <c r="A256" s="71">
        <v>2001</v>
      </c>
      <c r="B256" s="38">
        <v>1</v>
      </c>
      <c r="C256" s="38">
        <v>1</v>
      </c>
      <c r="D256" s="38">
        <v>1</v>
      </c>
      <c r="E256" s="38">
        <v>1</v>
      </c>
    </row>
    <row r="257" spans="1:5" x14ac:dyDescent="0.25">
      <c r="A257" s="71">
        <v>2002</v>
      </c>
      <c r="B257" s="38">
        <v>1</v>
      </c>
      <c r="C257" s="38">
        <v>1</v>
      </c>
      <c r="D257" s="38">
        <v>1</v>
      </c>
      <c r="E257" s="38">
        <v>1</v>
      </c>
    </row>
    <row r="258" spans="1:5" x14ac:dyDescent="0.25">
      <c r="A258" s="71">
        <v>2003</v>
      </c>
      <c r="B258" s="38">
        <v>1</v>
      </c>
      <c r="C258" s="38">
        <v>1</v>
      </c>
      <c r="D258" s="38">
        <v>1</v>
      </c>
      <c r="E258" s="38">
        <v>1</v>
      </c>
    </row>
    <row r="259" spans="1:5" x14ac:dyDescent="0.25">
      <c r="A259" s="71">
        <v>2004</v>
      </c>
      <c r="B259" s="38">
        <v>1</v>
      </c>
      <c r="C259" s="38">
        <v>1</v>
      </c>
      <c r="D259" s="38">
        <v>1</v>
      </c>
      <c r="E259" s="38">
        <v>1</v>
      </c>
    </row>
    <row r="260" spans="1:5" x14ac:dyDescent="0.25">
      <c r="A260" s="71">
        <v>2005</v>
      </c>
      <c r="B260" s="38">
        <v>1</v>
      </c>
      <c r="C260" s="38">
        <v>1</v>
      </c>
      <c r="D260" s="38">
        <v>1</v>
      </c>
      <c r="E260" s="38">
        <v>1</v>
      </c>
    </row>
    <row r="261" spans="1:5" x14ac:dyDescent="0.25">
      <c r="A261" s="71">
        <v>2006</v>
      </c>
      <c r="B261" s="38">
        <v>1</v>
      </c>
      <c r="C261" s="38">
        <v>1</v>
      </c>
      <c r="D261" s="38">
        <v>1</v>
      </c>
      <c r="E261" s="38">
        <v>1</v>
      </c>
    </row>
    <row r="262" spans="1:5" x14ac:dyDescent="0.25">
      <c r="A262" s="71">
        <v>2007</v>
      </c>
      <c r="B262" s="38">
        <v>1</v>
      </c>
      <c r="C262" s="38">
        <v>1</v>
      </c>
      <c r="D262" s="38">
        <v>1</v>
      </c>
      <c r="E262" s="38">
        <v>1</v>
      </c>
    </row>
    <row r="263" spans="1:5" x14ac:dyDescent="0.25">
      <c r="A263" s="71">
        <v>2008</v>
      </c>
      <c r="B263" s="38">
        <v>1</v>
      </c>
      <c r="C263" s="38">
        <v>1</v>
      </c>
      <c r="D263" s="38">
        <v>1</v>
      </c>
      <c r="E263" s="38">
        <v>1</v>
      </c>
    </row>
    <row r="264" spans="1:5" x14ac:dyDescent="0.25">
      <c r="A264" s="71">
        <v>2009</v>
      </c>
      <c r="B264" s="38">
        <v>1</v>
      </c>
      <c r="C264" s="38">
        <v>1</v>
      </c>
      <c r="D264" s="38">
        <v>1</v>
      </c>
      <c r="E264" s="38">
        <v>1</v>
      </c>
    </row>
    <row r="265" spans="1:5" x14ac:dyDescent="0.25">
      <c r="A265" s="71">
        <v>2010</v>
      </c>
      <c r="B265" s="38">
        <v>1</v>
      </c>
      <c r="C265" s="38">
        <v>1</v>
      </c>
      <c r="D265" s="38">
        <v>1</v>
      </c>
      <c r="E265" s="38">
        <v>1</v>
      </c>
    </row>
    <row r="266" spans="1:5" x14ac:dyDescent="0.25">
      <c r="A266" s="71">
        <v>2011</v>
      </c>
      <c r="B266" s="38">
        <v>1</v>
      </c>
      <c r="C266" s="38">
        <v>1</v>
      </c>
      <c r="D266" s="38">
        <v>1</v>
      </c>
      <c r="E266" s="38">
        <v>1</v>
      </c>
    </row>
    <row r="267" spans="1:5" x14ac:dyDescent="0.25">
      <c r="A267" s="71">
        <v>2012</v>
      </c>
      <c r="B267" s="38">
        <v>1</v>
      </c>
      <c r="C267" s="38">
        <v>1</v>
      </c>
      <c r="D267" s="38">
        <v>1</v>
      </c>
      <c r="E267" s="38">
        <v>1</v>
      </c>
    </row>
    <row r="268" spans="1:5" x14ac:dyDescent="0.25">
      <c r="A268" s="71">
        <v>2013</v>
      </c>
      <c r="B268" s="38">
        <v>1</v>
      </c>
      <c r="C268" s="38">
        <v>1</v>
      </c>
      <c r="D268" s="38">
        <v>1</v>
      </c>
      <c r="E268" s="38">
        <v>1</v>
      </c>
    </row>
    <row r="269" spans="1:5" x14ac:dyDescent="0.25">
      <c r="A269" s="71">
        <v>2014</v>
      </c>
      <c r="B269" s="38">
        <v>1</v>
      </c>
      <c r="C269" s="38">
        <v>1</v>
      </c>
      <c r="D269" s="38">
        <v>1</v>
      </c>
      <c r="E269" s="38">
        <v>1</v>
      </c>
    </row>
    <row r="270" spans="1:5" x14ac:dyDescent="0.25">
      <c r="A270" s="71">
        <v>2015</v>
      </c>
      <c r="B270" s="38">
        <v>1</v>
      </c>
      <c r="C270" s="38">
        <v>1</v>
      </c>
      <c r="D270" s="38">
        <v>1</v>
      </c>
      <c r="E270" s="38">
        <v>1</v>
      </c>
    </row>
    <row r="271" spans="1:5" x14ac:dyDescent="0.25">
      <c r="A271" s="70" t="s">
        <v>572</v>
      </c>
      <c r="B271" s="38">
        <v>37</v>
      </c>
      <c r="C271" s="38">
        <v>37</v>
      </c>
      <c r="D271" s="38">
        <v>37</v>
      </c>
      <c r="E271" s="38">
        <v>37</v>
      </c>
    </row>
    <row r="272" spans="1:5" x14ac:dyDescent="0.25">
      <c r="A272" s="71">
        <v>1979</v>
      </c>
      <c r="B272" s="38">
        <v>1</v>
      </c>
      <c r="C272" s="38">
        <v>1</v>
      </c>
      <c r="D272" s="38">
        <v>1</v>
      </c>
      <c r="E272" s="38">
        <v>1</v>
      </c>
    </row>
    <row r="273" spans="1:5" x14ac:dyDescent="0.25">
      <c r="A273" s="71">
        <v>1980</v>
      </c>
      <c r="B273" s="38">
        <v>1</v>
      </c>
      <c r="C273" s="38">
        <v>1</v>
      </c>
      <c r="D273" s="38">
        <v>1</v>
      </c>
      <c r="E273" s="38">
        <v>1</v>
      </c>
    </row>
    <row r="274" spans="1:5" x14ac:dyDescent="0.25">
      <c r="A274" s="71">
        <v>1981</v>
      </c>
      <c r="B274" s="38">
        <v>1</v>
      </c>
      <c r="C274" s="38">
        <v>1</v>
      </c>
      <c r="D274" s="38">
        <v>1</v>
      </c>
      <c r="E274" s="38">
        <v>1</v>
      </c>
    </row>
    <row r="275" spans="1:5" x14ac:dyDescent="0.25">
      <c r="A275" s="71">
        <v>1982</v>
      </c>
      <c r="B275" s="38">
        <v>1</v>
      </c>
      <c r="C275" s="38">
        <v>1</v>
      </c>
      <c r="D275" s="38">
        <v>1</v>
      </c>
      <c r="E275" s="38">
        <v>1</v>
      </c>
    </row>
    <row r="276" spans="1:5" x14ac:dyDescent="0.25">
      <c r="A276" s="71">
        <v>1983</v>
      </c>
      <c r="B276" s="38">
        <v>1</v>
      </c>
      <c r="C276" s="38">
        <v>1</v>
      </c>
      <c r="D276" s="38">
        <v>1</v>
      </c>
      <c r="E276" s="38">
        <v>1</v>
      </c>
    </row>
    <row r="277" spans="1:5" x14ac:dyDescent="0.25">
      <c r="A277" s="71">
        <v>1984</v>
      </c>
      <c r="B277" s="38">
        <v>1</v>
      </c>
      <c r="C277" s="38">
        <v>1</v>
      </c>
      <c r="D277" s="38">
        <v>1</v>
      </c>
      <c r="E277" s="38">
        <v>1</v>
      </c>
    </row>
    <row r="278" spans="1:5" x14ac:dyDescent="0.25">
      <c r="A278" s="71">
        <v>1985</v>
      </c>
      <c r="B278" s="38">
        <v>1</v>
      </c>
      <c r="C278" s="38">
        <v>1</v>
      </c>
      <c r="D278" s="38">
        <v>1</v>
      </c>
      <c r="E278" s="38">
        <v>1</v>
      </c>
    </row>
    <row r="279" spans="1:5" x14ac:dyDescent="0.25">
      <c r="A279" s="71">
        <v>1986</v>
      </c>
      <c r="B279" s="38">
        <v>1</v>
      </c>
      <c r="C279" s="38">
        <v>1</v>
      </c>
      <c r="D279" s="38">
        <v>1</v>
      </c>
      <c r="E279" s="38">
        <v>1</v>
      </c>
    </row>
    <row r="280" spans="1:5" x14ac:dyDescent="0.25">
      <c r="A280" s="71">
        <v>1987</v>
      </c>
      <c r="B280" s="38">
        <v>1</v>
      </c>
      <c r="C280" s="38">
        <v>1</v>
      </c>
      <c r="D280" s="38">
        <v>1</v>
      </c>
      <c r="E280" s="38">
        <v>1</v>
      </c>
    </row>
    <row r="281" spans="1:5" x14ac:dyDescent="0.25">
      <c r="A281" s="71">
        <v>1988</v>
      </c>
      <c r="B281" s="38">
        <v>1</v>
      </c>
      <c r="C281" s="38">
        <v>1</v>
      </c>
      <c r="D281" s="38">
        <v>1</v>
      </c>
      <c r="E281" s="38">
        <v>1</v>
      </c>
    </row>
    <row r="282" spans="1:5" x14ac:dyDescent="0.25">
      <c r="A282" s="71">
        <v>1989</v>
      </c>
      <c r="B282" s="38">
        <v>1</v>
      </c>
      <c r="C282" s="38">
        <v>1</v>
      </c>
      <c r="D282" s="38">
        <v>1</v>
      </c>
      <c r="E282" s="38">
        <v>1</v>
      </c>
    </row>
    <row r="283" spans="1:5" x14ac:dyDescent="0.25">
      <c r="A283" s="71">
        <v>1990</v>
      </c>
      <c r="B283" s="38">
        <v>1</v>
      </c>
      <c r="C283" s="38">
        <v>1</v>
      </c>
      <c r="D283" s="38">
        <v>1</v>
      </c>
      <c r="E283" s="38">
        <v>1</v>
      </c>
    </row>
    <row r="284" spans="1:5" x14ac:dyDescent="0.25">
      <c r="A284" s="71">
        <v>1991</v>
      </c>
      <c r="B284" s="38">
        <v>1</v>
      </c>
      <c r="C284" s="38">
        <v>1</v>
      </c>
      <c r="D284" s="38">
        <v>1</v>
      </c>
      <c r="E284" s="38">
        <v>1</v>
      </c>
    </row>
    <row r="285" spans="1:5" x14ac:dyDescent="0.25">
      <c r="A285" s="71">
        <v>1992</v>
      </c>
      <c r="B285" s="38">
        <v>1</v>
      </c>
      <c r="C285" s="38">
        <v>1</v>
      </c>
      <c r="D285" s="38">
        <v>1</v>
      </c>
      <c r="E285" s="38">
        <v>1</v>
      </c>
    </row>
    <row r="286" spans="1:5" x14ac:dyDescent="0.25">
      <c r="A286" s="71">
        <v>1993</v>
      </c>
      <c r="B286" s="38">
        <v>1</v>
      </c>
      <c r="C286" s="38">
        <v>1</v>
      </c>
      <c r="D286" s="38">
        <v>1</v>
      </c>
      <c r="E286" s="38">
        <v>1</v>
      </c>
    </row>
    <row r="287" spans="1:5" x14ac:dyDescent="0.25">
      <c r="A287" s="71">
        <v>1994</v>
      </c>
      <c r="B287" s="38">
        <v>1</v>
      </c>
      <c r="C287" s="38">
        <v>1</v>
      </c>
      <c r="D287" s="38">
        <v>1</v>
      </c>
      <c r="E287" s="38">
        <v>1</v>
      </c>
    </row>
    <row r="288" spans="1:5" x14ac:dyDescent="0.25">
      <c r="A288" s="71">
        <v>1995</v>
      </c>
      <c r="B288" s="38">
        <v>1</v>
      </c>
      <c r="C288" s="38">
        <v>1</v>
      </c>
      <c r="D288" s="38">
        <v>1</v>
      </c>
      <c r="E288" s="38">
        <v>1</v>
      </c>
    </row>
    <row r="289" spans="1:5" x14ac:dyDescent="0.25">
      <c r="A289" s="71">
        <v>1996</v>
      </c>
      <c r="B289" s="38">
        <v>1</v>
      </c>
      <c r="C289" s="38">
        <v>1</v>
      </c>
      <c r="D289" s="38">
        <v>1</v>
      </c>
      <c r="E289" s="38">
        <v>1</v>
      </c>
    </row>
    <row r="290" spans="1:5" x14ac:dyDescent="0.25">
      <c r="A290" s="71">
        <v>1997</v>
      </c>
      <c r="B290" s="38">
        <v>1</v>
      </c>
      <c r="C290" s="38">
        <v>1</v>
      </c>
      <c r="D290" s="38">
        <v>1</v>
      </c>
      <c r="E290" s="38">
        <v>1</v>
      </c>
    </row>
    <row r="291" spans="1:5" x14ac:dyDescent="0.25">
      <c r="A291" s="71">
        <v>1998</v>
      </c>
      <c r="B291" s="38">
        <v>1</v>
      </c>
      <c r="C291" s="38">
        <v>1</v>
      </c>
      <c r="D291" s="38">
        <v>1</v>
      </c>
      <c r="E291" s="38">
        <v>1</v>
      </c>
    </row>
    <row r="292" spans="1:5" x14ac:dyDescent="0.25">
      <c r="A292" s="71">
        <v>1999</v>
      </c>
      <c r="B292" s="38">
        <v>1</v>
      </c>
      <c r="C292" s="38">
        <v>1</v>
      </c>
      <c r="D292" s="38">
        <v>1</v>
      </c>
      <c r="E292" s="38">
        <v>1</v>
      </c>
    </row>
    <row r="293" spans="1:5" x14ac:dyDescent="0.25">
      <c r="A293" s="71">
        <v>2000</v>
      </c>
      <c r="B293" s="38">
        <v>1</v>
      </c>
      <c r="C293" s="38">
        <v>1</v>
      </c>
      <c r="D293" s="38">
        <v>1</v>
      </c>
      <c r="E293" s="38">
        <v>1</v>
      </c>
    </row>
    <row r="294" spans="1:5" x14ac:dyDescent="0.25">
      <c r="A294" s="71">
        <v>2001</v>
      </c>
      <c r="B294" s="38">
        <v>1</v>
      </c>
      <c r="C294" s="38">
        <v>1</v>
      </c>
      <c r="D294" s="38">
        <v>1</v>
      </c>
      <c r="E294" s="38">
        <v>1</v>
      </c>
    </row>
    <row r="295" spans="1:5" x14ac:dyDescent="0.25">
      <c r="A295" s="71">
        <v>2002</v>
      </c>
      <c r="B295" s="38">
        <v>1</v>
      </c>
      <c r="C295" s="38">
        <v>1</v>
      </c>
      <c r="D295" s="38">
        <v>1</v>
      </c>
      <c r="E295" s="38">
        <v>1</v>
      </c>
    </row>
    <row r="296" spans="1:5" x14ac:dyDescent="0.25">
      <c r="A296" s="71">
        <v>2003</v>
      </c>
      <c r="B296" s="38">
        <v>1</v>
      </c>
      <c r="C296" s="38">
        <v>1</v>
      </c>
      <c r="D296" s="38">
        <v>1</v>
      </c>
      <c r="E296" s="38">
        <v>1</v>
      </c>
    </row>
    <row r="297" spans="1:5" x14ac:dyDescent="0.25">
      <c r="A297" s="71">
        <v>2004</v>
      </c>
      <c r="B297" s="38">
        <v>1</v>
      </c>
      <c r="C297" s="38">
        <v>1</v>
      </c>
      <c r="D297" s="38">
        <v>1</v>
      </c>
      <c r="E297" s="38">
        <v>1</v>
      </c>
    </row>
    <row r="298" spans="1:5" x14ac:dyDescent="0.25">
      <c r="A298" s="71">
        <v>2005</v>
      </c>
      <c r="B298" s="38">
        <v>1</v>
      </c>
      <c r="C298" s="38">
        <v>1</v>
      </c>
      <c r="D298" s="38">
        <v>1</v>
      </c>
      <c r="E298" s="38">
        <v>1</v>
      </c>
    </row>
    <row r="299" spans="1:5" x14ac:dyDescent="0.25">
      <c r="A299" s="71">
        <v>2006</v>
      </c>
      <c r="B299" s="38">
        <v>1</v>
      </c>
      <c r="C299" s="38">
        <v>1</v>
      </c>
      <c r="D299" s="38">
        <v>1</v>
      </c>
      <c r="E299" s="38">
        <v>1</v>
      </c>
    </row>
    <row r="300" spans="1:5" x14ac:dyDescent="0.25">
      <c r="A300" s="71">
        <v>2007</v>
      </c>
      <c r="B300" s="38">
        <v>1</v>
      </c>
      <c r="C300" s="38">
        <v>1</v>
      </c>
      <c r="D300" s="38">
        <v>1</v>
      </c>
      <c r="E300" s="38">
        <v>1</v>
      </c>
    </row>
    <row r="301" spans="1:5" x14ac:dyDescent="0.25">
      <c r="A301" s="71">
        <v>2008</v>
      </c>
      <c r="B301" s="38">
        <v>1</v>
      </c>
      <c r="C301" s="38">
        <v>1</v>
      </c>
      <c r="D301" s="38">
        <v>1</v>
      </c>
      <c r="E301" s="38">
        <v>1</v>
      </c>
    </row>
    <row r="302" spans="1:5" x14ac:dyDescent="0.25">
      <c r="A302" s="71">
        <v>2009</v>
      </c>
      <c r="B302" s="38">
        <v>1</v>
      </c>
      <c r="C302" s="38">
        <v>1</v>
      </c>
      <c r="D302" s="38">
        <v>1</v>
      </c>
      <c r="E302" s="38">
        <v>1</v>
      </c>
    </row>
    <row r="303" spans="1:5" x14ac:dyDescent="0.25">
      <c r="A303" s="71">
        <v>2010</v>
      </c>
      <c r="B303" s="38">
        <v>1</v>
      </c>
      <c r="C303" s="38">
        <v>1</v>
      </c>
      <c r="D303" s="38">
        <v>1</v>
      </c>
      <c r="E303" s="38">
        <v>1</v>
      </c>
    </row>
    <row r="304" spans="1:5" x14ac:dyDescent="0.25">
      <c r="A304" s="71">
        <v>2011</v>
      </c>
      <c r="B304" s="38">
        <v>1</v>
      </c>
      <c r="C304" s="38">
        <v>1</v>
      </c>
      <c r="D304" s="38">
        <v>1</v>
      </c>
      <c r="E304" s="38">
        <v>1</v>
      </c>
    </row>
    <row r="305" spans="1:5" x14ac:dyDescent="0.25">
      <c r="A305" s="71">
        <v>2012</v>
      </c>
      <c r="B305" s="38">
        <v>1</v>
      </c>
      <c r="C305" s="38">
        <v>1</v>
      </c>
      <c r="D305" s="38">
        <v>1</v>
      </c>
      <c r="E305" s="38">
        <v>1</v>
      </c>
    </row>
    <row r="306" spans="1:5" x14ac:dyDescent="0.25">
      <c r="A306" s="71">
        <v>2013</v>
      </c>
      <c r="B306" s="38">
        <v>1</v>
      </c>
      <c r="C306" s="38">
        <v>1</v>
      </c>
      <c r="D306" s="38">
        <v>1</v>
      </c>
      <c r="E306" s="38">
        <v>1</v>
      </c>
    </row>
    <row r="307" spans="1:5" x14ac:dyDescent="0.25">
      <c r="A307" s="71">
        <v>2014</v>
      </c>
      <c r="B307" s="38">
        <v>1</v>
      </c>
      <c r="C307" s="38">
        <v>1</v>
      </c>
      <c r="D307" s="38">
        <v>1</v>
      </c>
      <c r="E307" s="38">
        <v>1</v>
      </c>
    </row>
    <row r="308" spans="1:5" x14ac:dyDescent="0.25">
      <c r="A308" s="71">
        <v>2015</v>
      </c>
      <c r="B308" s="38">
        <v>1</v>
      </c>
      <c r="C308" s="38">
        <v>1</v>
      </c>
      <c r="D308" s="38">
        <v>1</v>
      </c>
      <c r="E308" s="38">
        <v>1</v>
      </c>
    </row>
    <row r="309" spans="1:5" x14ac:dyDescent="0.25">
      <c r="A309" s="70" t="s">
        <v>588</v>
      </c>
      <c r="B309" s="38" t="e">
        <v>#DIV/0!</v>
      </c>
      <c r="C309" s="38">
        <v>57.222426657206704</v>
      </c>
      <c r="D309" s="38">
        <v>48.3608528540138</v>
      </c>
      <c r="E309" s="38">
        <v>64.755825514472107</v>
      </c>
    </row>
    <row r="310" spans="1:5" x14ac:dyDescent="0.25">
      <c r="A310" s="71">
        <v>1979</v>
      </c>
      <c r="B310" s="38">
        <v>1.1796413966965955</v>
      </c>
      <c r="C310" s="38">
        <v>1.5615909243246866</v>
      </c>
      <c r="D310" s="38">
        <v>1.1808508645272833</v>
      </c>
      <c r="E310" s="38">
        <v>1.3002888643815731</v>
      </c>
    </row>
    <row r="311" spans="1:5" x14ac:dyDescent="0.25">
      <c r="A311" s="71">
        <v>1980</v>
      </c>
      <c r="B311" s="38">
        <v>1.180469246703173</v>
      </c>
      <c r="C311" s="38">
        <v>1.5602124028067514</v>
      </c>
      <c r="D311" s="38">
        <v>1.1807041640319689</v>
      </c>
      <c r="E311" s="38">
        <v>1.3002310943655284</v>
      </c>
    </row>
    <row r="312" spans="1:5" x14ac:dyDescent="0.25">
      <c r="A312" s="71">
        <v>1981</v>
      </c>
      <c r="B312" s="38">
        <v>1.181834881645935</v>
      </c>
      <c r="C312" s="38">
        <v>1.5563319184120274</v>
      </c>
      <c r="D312" s="38">
        <v>1.1802873321629039</v>
      </c>
      <c r="E312" s="38">
        <v>1.3000700931680871</v>
      </c>
    </row>
    <row r="313" spans="1:5" x14ac:dyDescent="0.25">
      <c r="A313" s="71">
        <v>1982</v>
      </c>
      <c r="B313" s="38">
        <v>1.1829703300366707</v>
      </c>
      <c r="C313" s="38">
        <v>1.5653193087903832</v>
      </c>
      <c r="D313" s="38">
        <v>1.1812529291677589</v>
      </c>
      <c r="E313" s="38">
        <v>1.3004406875176107</v>
      </c>
    </row>
    <row r="314" spans="1:5" x14ac:dyDescent="0.25">
      <c r="A314" s="71">
        <v>1983</v>
      </c>
      <c r="B314" s="38">
        <v>1.0747340579570244</v>
      </c>
      <c r="C314" s="38">
        <v>1.7398076854841571</v>
      </c>
      <c r="D314" s="38">
        <v>1.2292872820924154</v>
      </c>
      <c r="E314" s="38">
        <v>1.4249363662725134</v>
      </c>
    </row>
    <row r="315" spans="1:5" x14ac:dyDescent="0.25">
      <c r="A315" s="71">
        <v>1984</v>
      </c>
      <c r="B315" s="38">
        <v>1.1832189183502713</v>
      </c>
      <c r="C315" s="38">
        <v>3.1465930168565661</v>
      </c>
      <c r="D315" s="38">
        <v>1.4272899546869187</v>
      </c>
      <c r="E315" s="38">
        <v>1.8818038099754961</v>
      </c>
    </row>
    <row r="316" spans="1:5" x14ac:dyDescent="0.25">
      <c r="A316" s="71">
        <v>1985</v>
      </c>
      <c r="B316" s="38">
        <v>1.1979485331087916</v>
      </c>
      <c r="C316" s="38">
        <v>2.252247602244787</v>
      </c>
      <c r="D316" s="38">
        <v>1.3344423605580247</v>
      </c>
      <c r="E316" s="38">
        <v>1.5982442870809361</v>
      </c>
    </row>
    <row r="317" spans="1:5" x14ac:dyDescent="0.25">
      <c r="A317" s="71">
        <v>1986</v>
      </c>
      <c r="B317" s="38">
        <v>1.2964857897999804</v>
      </c>
      <c r="C317" s="38">
        <v>2.2264983308228601</v>
      </c>
      <c r="D317" s="38">
        <v>1.315456003618956</v>
      </c>
      <c r="E317" s="38">
        <v>1.5565008543536187</v>
      </c>
    </row>
    <row r="318" spans="1:5" x14ac:dyDescent="0.25">
      <c r="A318" s="71">
        <v>1987</v>
      </c>
      <c r="B318" s="38">
        <v>1.3185011266816431</v>
      </c>
      <c r="C318" s="38">
        <v>2.5758088662465926</v>
      </c>
      <c r="D318" s="38">
        <v>1.3480414756062296</v>
      </c>
      <c r="E318" s="38">
        <v>1.6615320243024592</v>
      </c>
    </row>
    <row r="319" spans="1:5" x14ac:dyDescent="0.25">
      <c r="A319" s="71">
        <v>1988</v>
      </c>
      <c r="B319" s="38">
        <v>2.1911035330579485</v>
      </c>
      <c r="C319" s="38">
        <v>1.567254481032216</v>
      </c>
      <c r="D319" s="38">
        <v>1.2929438212217794</v>
      </c>
      <c r="E319" s="38">
        <v>1.5473522948840954</v>
      </c>
    </row>
    <row r="320" spans="1:5" x14ac:dyDescent="0.25">
      <c r="A320" s="71">
        <v>1989</v>
      </c>
      <c r="B320" s="38">
        <v>2.5233620361996878</v>
      </c>
      <c r="C320" s="38">
        <v>1.4961501525732892</v>
      </c>
      <c r="D320" s="38">
        <v>1.375801128828301</v>
      </c>
      <c r="E320" s="38">
        <v>1.7720197766968886</v>
      </c>
    </row>
    <row r="321" spans="1:5" x14ac:dyDescent="0.25">
      <c r="A321" s="71">
        <v>1990</v>
      </c>
      <c r="B321" s="38">
        <v>2.0508399336464103</v>
      </c>
      <c r="C321" s="38">
        <v>1.3578102139326982</v>
      </c>
      <c r="D321" s="38">
        <v>1.2935483522770204</v>
      </c>
      <c r="E321" s="38">
        <v>1.5967703684028289</v>
      </c>
    </row>
    <row r="322" spans="1:5" x14ac:dyDescent="0.25">
      <c r="A322" s="71">
        <v>1991</v>
      </c>
      <c r="B322" s="38">
        <v>2.4352752857393702</v>
      </c>
      <c r="C322" s="38">
        <v>1.5563963287153966</v>
      </c>
      <c r="D322" s="38">
        <v>1.3417514504564139</v>
      </c>
      <c r="E322" s="38">
        <v>1.6822242381377042</v>
      </c>
    </row>
    <row r="323" spans="1:5" x14ac:dyDescent="0.25">
      <c r="A323" s="71">
        <v>1992</v>
      </c>
      <c r="B323" s="38">
        <v>5.3244664863240159</v>
      </c>
      <c r="C323" s="38">
        <v>1.7531015095031475</v>
      </c>
      <c r="D323" s="38">
        <v>1.6711255235778948</v>
      </c>
      <c r="E323" s="38">
        <v>2.5941281796219982</v>
      </c>
    </row>
    <row r="324" spans="1:5" x14ac:dyDescent="0.25">
      <c r="A324" s="71">
        <v>1993</v>
      </c>
      <c r="B324" s="38">
        <v>10.691185273870099</v>
      </c>
      <c r="C324" s="38">
        <v>1.8491711968279694</v>
      </c>
      <c r="D324" s="38">
        <v>1.7009446324147779</v>
      </c>
      <c r="E324" s="38">
        <v>3.2038810377557474</v>
      </c>
    </row>
    <row r="325" spans="1:5" x14ac:dyDescent="0.25">
      <c r="A325" s="71">
        <v>1994</v>
      </c>
      <c r="B325" s="38">
        <v>1.4927469458987785</v>
      </c>
      <c r="C325" s="38">
        <v>1.2025120256547301</v>
      </c>
      <c r="D325" s="38">
        <v>1.1797818691585635</v>
      </c>
      <c r="E325" s="38">
        <v>1.3220682118372225</v>
      </c>
    </row>
    <row r="326" spans="1:5" x14ac:dyDescent="0.25">
      <c r="A326" s="71">
        <v>1995</v>
      </c>
      <c r="B326" s="38" t="e">
        <v>#DIV/0!</v>
      </c>
      <c r="C326" s="38">
        <v>1.9600361581920904</v>
      </c>
      <c r="D326" s="38">
        <v>1.918910814427591</v>
      </c>
      <c r="E326" s="38">
        <v>4.7883381924198245</v>
      </c>
    </row>
    <row r="327" spans="1:5" x14ac:dyDescent="0.25">
      <c r="A327" s="71">
        <v>1996</v>
      </c>
      <c r="B327" s="38">
        <v>1.1151900993633606</v>
      </c>
      <c r="C327" s="38">
        <v>1.0680944897855731</v>
      </c>
      <c r="D327" s="38">
        <v>1.0382285996594649</v>
      </c>
      <c r="E327" s="38">
        <v>1.0595788915509943</v>
      </c>
    </row>
    <row r="328" spans="1:5" x14ac:dyDescent="0.25">
      <c r="A328" s="71">
        <v>1997</v>
      </c>
      <c r="B328" s="38">
        <v>2.1778310240650072</v>
      </c>
      <c r="C328" s="38">
        <v>1.3610614488147266</v>
      </c>
      <c r="D328" s="38">
        <v>1.3202044823268109</v>
      </c>
      <c r="E328" s="38">
        <v>1.6947119639118515</v>
      </c>
    </row>
    <row r="329" spans="1:5" x14ac:dyDescent="0.25">
      <c r="A329" s="71">
        <v>1998</v>
      </c>
      <c r="B329" s="38">
        <v>1.5933662384281126</v>
      </c>
      <c r="C329" s="38">
        <v>1.2186397836821068</v>
      </c>
      <c r="D329" s="38">
        <v>1.2033555573529924</v>
      </c>
      <c r="E329" s="38">
        <v>1.4030708442374662</v>
      </c>
    </row>
    <row r="330" spans="1:5" x14ac:dyDescent="0.25">
      <c r="A330" s="71">
        <v>1999</v>
      </c>
      <c r="B330" s="38">
        <v>1.022541404074454</v>
      </c>
      <c r="C330" s="38">
        <v>1.0177445912310934</v>
      </c>
      <c r="D330" s="38">
        <v>1.0035845099082741</v>
      </c>
      <c r="E330" s="38">
        <v>1.0019107604118751</v>
      </c>
    </row>
    <row r="331" spans="1:5" x14ac:dyDescent="0.25">
      <c r="A331" s="71">
        <v>2000</v>
      </c>
      <c r="B331" s="38">
        <v>1.0329869731247348</v>
      </c>
      <c r="C331" s="38">
        <v>1.0297444223894998</v>
      </c>
      <c r="D331" s="38">
        <v>1.0096493753795752</v>
      </c>
      <c r="E331" s="38">
        <v>1.0118796679418118</v>
      </c>
    </row>
    <row r="332" spans="1:5" x14ac:dyDescent="0.25">
      <c r="A332" s="71">
        <v>2001</v>
      </c>
      <c r="B332" s="38">
        <v>1.3247049719481525</v>
      </c>
      <c r="C332" s="38">
        <v>1.1659861420440485</v>
      </c>
      <c r="D332" s="38">
        <v>1.1143128866337153</v>
      </c>
      <c r="E332" s="38">
        <v>1.1968041930471487</v>
      </c>
    </row>
    <row r="333" spans="1:5" x14ac:dyDescent="0.25">
      <c r="A333" s="71">
        <v>2002</v>
      </c>
      <c r="B333" s="38">
        <v>2.2868047982551798</v>
      </c>
      <c r="C333" s="38">
        <v>1.4055439800629161</v>
      </c>
      <c r="D333" s="38">
        <v>1.3328955241668177</v>
      </c>
      <c r="E333" s="38">
        <v>1.7223716893245444</v>
      </c>
    </row>
    <row r="334" spans="1:5" x14ac:dyDescent="0.25">
      <c r="A334" s="71">
        <v>2003</v>
      </c>
      <c r="B334" s="38">
        <v>5.5452190562000219</v>
      </c>
      <c r="C334" s="38">
        <v>1.7164260979874515</v>
      </c>
      <c r="D334" s="38">
        <v>1.5868078545400668</v>
      </c>
      <c r="E334" s="38">
        <v>2.6509937901131937</v>
      </c>
    </row>
    <row r="335" spans="1:5" x14ac:dyDescent="0.25">
      <c r="A335" s="71">
        <v>2004</v>
      </c>
      <c r="B335" s="38">
        <v>3.3905504837171279</v>
      </c>
      <c r="C335" s="38">
        <v>1.5628836880466079</v>
      </c>
      <c r="D335" s="38">
        <v>1.4703329489502681</v>
      </c>
      <c r="E335" s="38">
        <v>2.1325692012696815</v>
      </c>
    </row>
    <row r="336" spans="1:5" x14ac:dyDescent="0.25">
      <c r="A336" s="71">
        <v>2005</v>
      </c>
      <c r="B336" s="38">
        <v>3.2797958735733101</v>
      </c>
      <c r="C336" s="38">
        <v>1.5668009564049654</v>
      </c>
      <c r="D336" s="38">
        <v>1.447046093581337</v>
      </c>
      <c r="E336" s="38">
        <v>2.0772943283935628</v>
      </c>
    </row>
    <row r="337" spans="1:5" x14ac:dyDescent="0.25">
      <c r="A337" s="71">
        <v>2006</v>
      </c>
      <c r="B337" s="38">
        <v>3.1756935270805813</v>
      </c>
      <c r="C337" s="38">
        <v>1.5560241376945756</v>
      </c>
      <c r="D337" s="38">
        <v>1.4442412679097543</v>
      </c>
      <c r="E337" s="38">
        <v>2.0530883382815075</v>
      </c>
    </row>
    <row r="338" spans="1:5" x14ac:dyDescent="0.25">
      <c r="A338" s="71">
        <v>2007</v>
      </c>
      <c r="B338" s="38" t="e">
        <v>#DIV/0!</v>
      </c>
      <c r="C338" s="38">
        <v>1.115208607175892</v>
      </c>
      <c r="D338" s="38">
        <v>1.0788950322264914</v>
      </c>
      <c r="E338" s="38">
        <v>1.1298301079829145</v>
      </c>
    </row>
    <row r="339" spans="1:5" x14ac:dyDescent="0.25">
      <c r="A339" s="71">
        <v>2008</v>
      </c>
      <c r="B339" s="38">
        <v>2.1086496920672855</v>
      </c>
      <c r="C339" s="38">
        <v>1.3341094527363184</v>
      </c>
      <c r="D339" s="38">
        <v>1.316597148354866</v>
      </c>
      <c r="E339" s="38">
        <v>1.6961006393870752</v>
      </c>
    </row>
    <row r="340" spans="1:5" x14ac:dyDescent="0.25">
      <c r="A340" s="71">
        <v>2009</v>
      </c>
      <c r="B340" s="38" t="e">
        <v>#DIV/0!</v>
      </c>
      <c r="C340" s="38">
        <v>1.1439625821095711</v>
      </c>
      <c r="D340" s="38">
        <v>1.1044095782142578</v>
      </c>
      <c r="E340" s="38">
        <v>1.1809868032733131</v>
      </c>
    </row>
    <row r="341" spans="1:5" x14ac:dyDescent="0.25">
      <c r="A341" s="71">
        <v>2010</v>
      </c>
      <c r="B341" s="38">
        <v>1.1091198926084402</v>
      </c>
      <c r="C341" s="38">
        <v>1.0543149683081423</v>
      </c>
      <c r="D341" s="38">
        <v>1.0425306012552928</v>
      </c>
      <c r="E341" s="38">
        <v>1.0733620454630499</v>
      </c>
    </row>
    <row r="342" spans="1:5" x14ac:dyDescent="0.25">
      <c r="A342" s="71">
        <v>2011</v>
      </c>
      <c r="B342" s="38">
        <v>81.119496855345901</v>
      </c>
      <c r="C342" s="38">
        <v>1.9322362774730402</v>
      </c>
      <c r="D342" s="38">
        <v>1.806061238691719</v>
      </c>
      <c r="E342" s="38">
        <v>4.116798603883475</v>
      </c>
    </row>
    <row r="343" spans="1:5" x14ac:dyDescent="0.25">
      <c r="A343" s="71">
        <v>2012</v>
      </c>
      <c r="B343" s="38">
        <v>1.7042706359945872</v>
      </c>
      <c r="C343" s="38">
        <v>1.2674004863688724</v>
      </c>
      <c r="D343" s="38">
        <v>1.2201602719305742</v>
      </c>
      <c r="E343" s="38">
        <v>1.4316225177522701</v>
      </c>
    </row>
    <row r="344" spans="1:5" x14ac:dyDescent="0.25">
      <c r="A344" s="71">
        <v>2013</v>
      </c>
      <c r="B344" s="38">
        <v>1.7009839650145773</v>
      </c>
      <c r="C344" s="38">
        <v>1.2649472691417303</v>
      </c>
      <c r="D344" s="38">
        <v>1.2199272677095783</v>
      </c>
      <c r="E344" s="38">
        <v>1.4314703569450971</v>
      </c>
    </row>
    <row r="345" spans="1:5" x14ac:dyDescent="0.25">
      <c r="A345" s="71">
        <v>2014</v>
      </c>
      <c r="B345" s="38">
        <v>1.6851280456364635</v>
      </c>
      <c r="C345" s="38">
        <v>1.2576786984959401</v>
      </c>
      <c r="D345" s="38">
        <v>1.2247343031139046</v>
      </c>
      <c r="E345" s="38">
        <v>1.4303174858019871</v>
      </c>
    </row>
    <row r="346" spans="1:5" x14ac:dyDescent="0.25">
      <c r="A346" s="71">
        <v>2015</v>
      </c>
      <c r="B346" s="38">
        <v>1.6824147797959692</v>
      </c>
      <c r="C346" s="38">
        <v>1.2567764548332785</v>
      </c>
      <c r="D346" s="38">
        <v>1.2244583532932352</v>
      </c>
      <c r="E346" s="38">
        <v>1.4302329043251658</v>
      </c>
    </row>
    <row r="347" spans="1:5" x14ac:dyDescent="0.25">
      <c r="A347" s="70" t="s">
        <v>586</v>
      </c>
      <c r="B347" s="38">
        <v>43.222725604574372</v>
      </c>
      <c r="C347" s="38">
        <v>49.511435905285353</v>
      </c>
      <c r="D347" s="38">
        <v>45.531869902694687</v>
      </c>
      <c r="E347" s="38" t="e">
        <v>#DIV/0!</v>
      </c>
    </row>
    <row r="348" spans="1:5" x14ac:dyDescent="0.25">
      <c r="A348" s="71">
        <v>1979</v>
      </c>
      <c r="B348" s="38">
        <v>1.367074160268928</v>
      </c>
      <c r="C348" s="38">
        <v>1.7054834492495947</v>
      </c>
      <c r="D348" s="38">
        <v>1.5553358160899222</v>
      </c>
      <c r="E348" s="38">
        <v>1.0012725058674319</v>
      </c>
    </row>
    <row r="349" spans="1:5" x14ac:dyDescent="0.25">
      <c r="A349" s="71">
        <v>1980</v>
      </c>
      <c r="B349" s="38">
        <v>1.3681723960141838</v>
      </c>
      <c r="C349" s="38">
        <v>1.7038383570177544</v>
      </c>
      <c r="D349" s="38">
        <v>1.5550901871256704</v>
      </c>
      <c r="E349" s="38">
        <v>1.0012405024034736</v>
      </c>
    </row>
    <row r="350" spans="1:5" x14ac:dyDescent="0.25">
      <c r="A350" s="71">
        <v>1981</v>
      </c>
      <c r="B350" s="38">
        <v>1.3700240570105759</v>
      </c>
      <c r="C350" s="38">
        <v>1.6992098547376031</v>
      </c>
      <c r="D350" s="38">
        <v>1.554394576049243</v>
      </c>
      <c r="E350" s="38">
        <v>1.0011434577879417</v>
      </c>
    </row>
    <row r="351" spans="1:5" x14ac:dyDescent="0.25">
      <c r="A351" s="71">
        <v>1982</v>
      </c>
      <c r="B351" s="38">
        <v>1.3715286354978069</v>
      </c>
      <c r="C351" s="38">
        <v>1.7099337871670512</v>
      </c>
      <c r="D351" s="38">
        <v>1.5560050819588704</v>
      </c>
      <c r="E351" s="38">
        <v>1.0013645103268622</v>
      </c>
    </row>
    <row r="352" spans="1:5" x14ac:dyDescent="0.25">
      <c r="A352" s="71">
        <v>1983</v>
      </c>
      <c r="B352" s="38">
        <v>1.1734868548543376</v>
      </c>
      <c r="C352" s="38">
        <v>1.2481622222174404</v>
      </c>
      <c r="D352" s="38">
        <v>1.2030297846233711</v>
      </c>
      <c r="E352" s="38">
        <v>1.0007402600036506</v>
      </c>
    </row>
    <row r="353" spans="1:5" x14ac:dyDescent="0.25">
      <c r="A353" s="71">
        <v>1984</v>
      </c>
      <c r="B353" s="38">
        <v>1.2753840072283713</v>
      </c>
      <c r="C353" s="38">
        <v>1.5044324065217822</v>
      </c>
      <c r="D353" s="38">
        <v>1.3521609346004455</v>
      </c>
      <c r="E353" s="38">
        <v>1.0011946004061643</v>
      </c>
    </row>
    <row r="354" spans="1:5" x14ac:dyDescent="0.25">
      <c r="A354" s="71">
        <v>1985</v>
      </c>
      <c r="B354" s="38">
        <v>1.1634613253809212</v>
      </c>
      <c r="C354" s="38">
        <v>1.2507660800585423</v>
      </c>
      <c r="D354" s="38">
        <v>1.1796733076032637</v>
      </c>
      <c r="E354" s="38">
        <v>1.0011191178076209</v>
      </c>
    </row>
    <row r="355" spans="1:5" x14ac:dyDescent="0.25">
      <c r="A355" s="71">
        <v>1986</v>
      </c>
      <c r="B355" s="38">
        <v>1.532283585081776</v>
      </c>
      <c r="C355" s="38">
        <v>2.2333290207360723</v>
      </c>
      <c r="D355" s="38">
        <v>1.8707047804492019</v>
      </c>
      <c r="E355" s="38">
        <v>1.0015881165892508</v>
      </c>
    </row>
    <row r="356" spans="1:5" x14ac:dyDescent="0.25">
      <c r="A356" s="71">
        <v>1987</v>
      </c>
      <c r="B356" s="38">
        <v>1.5877477370294359</v>
      </c>
      <c r="C356" s="38">
        <v>2.4991577341082452</v>
      </c>
      <c r="D356" s="38">
        <v>1.9890230576758623</v>
      </c>
      <c r="E356" s="38">
        <v>1.0017258055339568</v>
      </c>
    </row>
    <row r="357" spans="1:5" x14ac:dyDescent="0.25">
      <c r="A357" s="71">
        <v>1988</v>
      </c>
      <c r="B357" s="38">
        <v>1.6383256220627345</v>
      </c>
      <c r="C357" s="38">
        <v>2.742874794199345</v>
      </c>
      <c r="D357" s="38">
        <v>2.2332844334705437</v>
      </c>
      <c r="E357" s="38">
        <v>1.0021168228315998</v>
      </c>
    </row>
    <row r="358" spans="1:5" x14ac:dyDescent="0.25">
      <c r="A358" s="71">
        <v>1989</v>
      </c>
      <c r="B358" s="38">
        <v>1.2183728369928748</v>
      </c>
      <c r="C358" s="38">
        <v>1.4133331153269395</v>
      </c>
      <c r="D358" s="38">
        <v>1.2935871902684022</v>
      </c>
      <c r="E358" s="38">
        <v>1.0018242237529855</v>
      </c>
    </row>
    <row r="359" spans="1:5" x14ac:dyDescent="0.25">
      <c r="A359" s="71">
        <v>1990</v>
      </c>
      <c r="B359" s="38">
        <v>1.0935672108129526</v>
      </c>
      <c r="C359" s="38">
        <v>1.1500513738650344</v>
      </c>
      <c r="D359" s="38">
        <v>1.0832000915526345</v>
      </c>
      <c r="E359" s="38">
        <v>1.001858254105445</v>
      </c>
    </row>
    <row r="360" spans="1:5" x14ac:dyDescent="0.25">
      <c r="A360" s="71">
        <v>1991</v>
      </c>
      <c r="B360" s="38">
        <v>1.1268562841188983</v>
      </c>
      <c r="C360" s="38">
        <v>1.2185337811458701</v>
      </c>
      <c r="D360" s="38">
        <v>1.1307939636321787</v>
      </c>
      <c r="E360" s="38">
        <v>1.0019943019943021</v>
      </c>
    </row>
    <row r="361" spans="1:5" x14ac:dyDescent="0.25">
      <c r="A361" s="71">
        <v>1992</v>
      </c>
      <c r="B361" s="38">
        <v>1.0647719581313626</v>
      </c>
      <c r="C361" s="38">
        <v>1.1127434434250172</v>
      </c>
      <c r="D361" s="38">
        <v>1.050596660160837</v>
      </c>
      <c r="E361" s="38" t="e">
        <v>#DIV/0!</v>
      </c>
    </row>
    <row r="362" spans="1:5" x14ac:dyDescent="0.25">
      <c r="A362" s="71">
        <v>1993</v>
      </c>
      <c r="B362" s="38">
        <v>1.0870783531253321</v>
      </c>
      <c r="C362" s="38">
        <v>1.1508621487285202</v>
      </c>
      <c r="D362" s="38">
        <v>1.0878926659356252</v>
      </c>
      <c r="E362" s="38">
        <v>1.0014551880050933</v>
      </c>
    </row>
    <row r="363" spans="1:5" x14ac:dyDescent="0.25">
      <c r="A363" s="71">
        <v>1994</v>
      </c>
      <c r="B363" s="38">
        <v>1.0259013675922088</v>
      </c>
      <c r="C363" s="38">
        <v>1.0229376333404641</v>
      </c>
      <c r="D363" s="38">
        <v>1.0038602671863661</v>
      </c>
      <c r="E363" s="38">
        <v>1.0010910224438905</v>
      </c>
    </row>
    <row r="364" spans="1:5" x14ac:dyDescent="0.25">
      <c r="A364" s="71">
        <v>1995</v>
      </c>
      <c r="B364" s="38">
        <v>1.0386017618801733</v>
      </c>
      <c r="C364" s="38">
        <v>1.0447880329163342</v>
      </c>
      <c r="D364" s="38">
        <v>1.0118091116036187</v>
      </c>
      <c r="E364" s="38">
        <v>1.0015089163237312</v>
      </c>
    </row>
    <row r="365" spans="1:5" x14ac:dyDescent="0.25">
      <c r="A365" s="71">
        <v>1996</v>
      </c>
      <c r="B365" s="38">
        <v>1.0698377589797288</v>
      </c>
      <c r="C365" s="38">
        <v>1.1045541856319054</v>
      </c>
      <c r="D365" s="38">
        <v>1.0607646757443789</v>
      </c>
      <c r="E365" s="38">
        <v>1.001474367075277</v>
      </c>
    </row>
    <row r="366" spans="1:5" x14ac:dyDescent="0.25">
      <c r="A366" s="71">
        <v>1997</v>
      </c>
      <c r="B366" s="38">
        <v>1.0527446858210698</v>
      </c>
      <c r="C366" s="38">
        <v>1.0977387631072635</v>
      </c>
      <c r="D366" s="38">
        <v>1.0438090816918062</v>
      </c>
      <c r="E366" s="38">
        <v>1.0011879454795549</v>
      </c>
    </row>
    <row r="367" spans="1:5" x14ac:dyDescent="0.25">
      <c r="A367" s="71">
        <v>1998</v>
      </c>
      <c r="B367" s="38">
        <v>1.0434211208909026</v>
      </c>
      <c r="C367" s="38">
        <v>1.0681684342614353</v>
      </c>
      <c r="D367" s="38">
        <v>1.0233463731126111</v>
      </c>
      <c r="E367" s="38">
        <v>1.0013698222208987</v>
      </c>
    </row>
    <row r="368" spans="1:5" x14ac:dyDescent="0.25">
      <c r="A368" s="71">
        <v>1999</v>
      </c>
      <c r="B368" s="38">
        <v>1.0697954902988989</v>
      </c>
      <c r="C368" s="38">
        <v>1.1242680038813606</v>
      </c>
      <c r="D368" s="38">
        <v>1.0590812764258439</v>
      </c>
      <c r="E368" s="38">
        <v>1.001529651710072</v>
      </c>
    </row>
    <row r="369" spans="1:5" x14ac:dyDescent="0.25">
      <c r="A369" s="71">
        <v>2000</v>
      </c>
      <c r="B369" s="38">
        <v>1.0446238453407681</v>
      </c>
      <c r="C369" s="38">
        <v>1.0800921471495413</v>
      </c>
      <c r="D369" s="38">
        <v>1.0329240289921708</v>
      </c>
      <c r="E369" s="38" t="e">
        <v>#DIV/0!</v>
      </c>
    </row>
    <row r="370" spans="1:5" x14ac:dyDescent="0.25">
      <c r="A370" s="71">
        <v>2001</v>
      </c>
      <c r="B370" s="38">
        <v>1.0609242479859353</v>
      </c>
      <c r="C370" s="38">
        <v>1.0947482336395815</v>
      </c>
      <c r="D370" s="38">
        <v>1.0502194677906078</v>
      </c>
      <c r="E370" s="38">
        <v>1.001377220768489</v>
      </c>
    </row>
    <row r="371" spans="1:5" x14ac:dyDescent="0.25">
      <c r="A371" s="71">
        <v>2002</v>
      </c>
      <c r="B371" s="38">
        <v>1.0716151956942048</v>
      </c>
      <c r="C371" s="38">
        <v>1.1197627096341645</v>
      </c>
      <c r="D371" s="38">
        <v>1.0694039470453784</v>
      </c>
      <c r="E371" s="38">
        <v>1.0012886597938144</v>
      </c>
    </row>
    <row r="372" spans="1:5" x14ac:dyDescent="0.25">
      <c r="A372" s="71">
        <v>2003</v>
      </c>
      <c r="B372" s="38">
        <v>1.0621206444361186</v>
      </c>
      <c r="C372" s="38">
        <v>1.106940679024591</v>
      </c>
      <c r="D372" s="38">
        <v>1.0623743196435733</v>
      </c>
      <c r="E372" s="38">
        <v>1.0010665041517484</v>
      </c>
    </row>
    <row r="373" spans="1:5" x14ac:dyDescent="0.25">
      <c r="A373" s="71">
        <v>2004</v>
      </c>
      <c r="B373" s="38">
        <v>1.112045897287693</v>
      </c>
      <c r="C373" s="38">
        <v>1.2027818278002143</v>
      </c>
      <c r="D373" s="38">
        <v>1.1368622182691535</v>
      </c>
      <c r="E373" s="38">
        <v>1.0012588693064777</v>
      </c>
    </row>
    <row r="374" spans="1:5" x14ac:dyDescent="0.25">
      <c r="A374" s="71">
        <v>2005</v>
      </c>
      <c r="B374" s="38">
        <v>1.1121454317505093</v>
      </c>
      <c r="C374" s="38">
        <v>1.2055111677857699</v>
      </c>
      <c r="D374" s="38">
        <v>1.132807120378327</v>
      </c>
      <c r="E374" s="38">
        <v>1.0013539308385493</v>
      </c>
    </row>
    <row r="375" spans="1:5" x14ac:dyDescent="0.25">
      <c r="A375" s="71">
        <v>2006</v>
      </c>
      <c r="B375" s="38">
        <v>1.0975976298331866</v>
      </c>
      <c r="C375" s="38">
        <v>1.1904548060386013</v>
      </c>
      <c r="D375" s="38">
        <v>1.1158200760006474</v>
      </c>
      <c r="E375" s="38">
        <v>1.0011645107481195</v>
      </c>
    </row>
    <row r="376" spans="1:5" x14ac:dyDescent="0.25">
      <c r="A376" s="71">
        <v>2007</v>
      </c>
      <c r="B376" s="38">
        <v>1.0520734655789161</v>
      </c>
      <c r="C376" s="38">
        <v>1.1081538671768243</v>
      </c>
      <c r="D376" s="38">
        <v>1.0425144673515294</v>
      </c>
      <c r="E376" s="38">
        <v>1.0011948512772235</v>
      </c>
    </row>
    <row r="377" spans="1:5" x14ac:dyDescent="0.25">
      <c r="A377" s="71">
        <v>2008</v>
      </c>
      <c r="B377" s="38">
        <v>1.0708381391772395</v>
      </c>
      <c r="C377" s="38">
        <v>1.1169682838064932</v>
      </c>
      <c r="D377" s="38">
        <v>1.0625062034739454</v>
      </c>
      <c r="E377" s="38" t="e">
        <v>#DIV/0!</v>
      </c>
    </row>
    <row r="378" spans="1:5" x14ac:dyDescent="0.25">
      <c r="A378" s="71">
        <v>2009</v>
      </c>
      <c r="B378" s="38">
        <v>1.1258431774416955</v>
      </c>
      <c r="C378" s="38">
        <v>1.2324514600482495</v>
      </c>
      <c r="D378" s="38">
        <v>1.148155436061802</v>
      </c>
      <c r="E378" s="38" t="e">
        <v>#DIV/0!</v>
      </c>
    </row>
    <row r="379" spans="1:5" x14ac:dyDescent="0.25">
      <c r="A379" s="71">
        <v>2010</v>
      </c>
      <c r="B379" s="38">
        <v>1.136873594894481</v>
      </c>
      <c r="C379" s="38">
        <v>1.2477336489125721</v>
      </c>
      <c r="D379" s="38">
        <v>1.1638891235353037</v>
      </c>
      <c r="E379" s="38">
        <v>1.0015847162917639</v>
      </c>
    </row>
    <row r="380" spans="1:5" x14ac:dyDescent="0.25">
      <c r="A380" s="71">
        <v>2011</v>
      </c>
      <c r="B380" s="38">
        <v>1.135737836778987</v>
      </c>
      <c r="C380" s="38">
        <v>1.2563553181302112</v>
      </c>
      <c r="D380" s="38">
        <v>1.1638292295942667</v>
      </c>
      <c r="E380" s="38" t="e">
        <v>#DIV/0!</v>
      </c>
    </row>
    <row r="381" spans="1:5" x14ac:dyDescent="0.25">
      <c r="A381" s="71">
        <v>2012</v>
      </c>
      <c r="B381" s="38">
        <v>1.1051382126906208</v>
      </c>
      <c r="C381" s="38">
        <v>1.1911153683477222</v>
      </c>
      <c r="D381" s="38">
        <v>1.1137679037139312</v>
      </c>
      <c r="E381" s="38" t="e">
        <v>#DIV/0!</v>
      </c>
    </row>
    <row r="382" spans="1:5" x14ac:dyDescent="0.25">
      <c r="A382" s="71">
        <v>2013</v>
      </c>
      <c r="B382" s="38">
        <v>1.1037585998074042</v>
      </c>
      <c r="C382" s="38">
        <v>1.1889483614037593</v>
      </c>
      <c r="D382" s="38">
        <v>1.1137734236003605</v>
      </c>
      <c r="E382" s="38">
        <v>1.0012958963282939</v>
      </c>
    </row>
    <row r="383" spans="1:5" x14ac:dyDescent="0.25">
      <c r="A383" s="71">
        <v>2014</v>
      </c>
      <c r="B383" s="38">
        <v>1.0970523439623479</v>
      </c>
      <c r="C383" s="38">
        <v>1.1825238580293738</v>
      </c>
      <c r="D383" s="38">
        <v>1.1129001852634317</v>
      </c>
      <c r="E383" s="38">
        <v>1.0011909487892019</v>
      </c>
    </row>
    <row r="384" spans="1:5" x14ac:dyDescent="0.25">
      <c r="A384" s="71">
        <v>2015</v>
      </c>
      <c r="B384" s="38">
        <v>1.0959001328407914</v>
      </c>
      <c r="C384" s="38">
        <v>1.1817275467141</v>
      </c>
      <c r="D384" s="38">
        <v>1.1126794350195746</v>
      </c>
      <c r="E384" s="38">
        <v>1.0013413816230716</v>
      </c>
    </row>
    <row r="385" spans="1:5" x14ac:dyDescent="0.25">
      <c r="A385" s="70" t="s">
        <v>594</v>
      </c>
      <c r="B385" s="38">
        <v>71.375870891715323</v>
      </c>
      <c r="C385" s="38">
        <v>77.996507151295219</v>
      </c>
      <c r="D385" s="38">
        <v>122.01990138813935</v>
      </c>
      <c r="E385" s="38">
        <v>92.497814362746126</v>
      </c>
    </row>
    <row r="386" spans="1:5" x14ac:dyDescent="0.25">
      <c r="A386" s="71">
        <v>1979</v>
      </c>
      <c r="B386" s="38">
        <v>2.4203704675447342</v>
      </c>
      <c r="C386" s="38">
        <v>2.5677144122026805</v>
      </c>
      <c r="D386" s="38">
        <v>3.4292374793201983</v>
      </c>
      <c r="E386" s="38">
        <v>2.9744801512287333</v>
      </c>
    </row>
    <row r="387" spans="1:5" x14ac:dyDescent="0.25">
      <c r="A387" s="71">
        <v>1980</v>
      </c>
      <c r="B387" s="38">
        <v>2.7834591626630063</v>
      </c>
      <c r="C387" s="38">
        <v>2.9490141406094401</v>
      </c>
      <c r="D387" s="38">
        <v>3.9403481101785611</v>
      </c>
      <c r="E387" s="38">
        <v>3.4181419967147288</v>
      </c>
    </row>
    <row r="388" spans="1:5" x14ac:dyDescent="0.25">
      <c r="A388" s="71">
        <v>1981</v>
      </c>
      <c r="B388" s="38">
        <v>4.934346174715138</v>
      </c>
      <c r="C388" s="38">
        <v>5.2125842396743849</v>
      </c>
      <c r="D388" s="38">
        <v>6.9746039944903577</v>
      </c>
      <c r="E388" s="38">
        <v>6.0516476552598233</v>
      </c>
    </row>
    <row r="389" spans="1:5" x14ac:dyDescent="0.25">
      <c r="A389" s="71">
        <v>1982</v>
      </c>
      <c r="B389" s="38">
        <v>2.6885207923085832</v>
      </c>
      <c r="C389" s="38">
        <v>2.8499388603570557</v>
      </c>
      <c r="D389" s="38">
        <v>3.8009698322104448</v>
      </c>
      <c r="E389" s="38">
        <v>3.2957807118254876</v>
      </c>
    </row>
    <row r="390" spans="1:5" x14ac:dyDescent="0.25">
      <c r="A390" s="71">
        <v>1983</v>
      </c>
      <c r="B390" s="38">
        <v>1.6460009465215335</v>
      </c>
      <c r="C390" s="38">
        <v>1.7286117647058823</v>
      </c>
      <c r="D390" s="38">
        <v>2.3156259140099444</v>
      </c>
      <c r="E390" s="38">
        <v>2.0268232819074332</v>
      </c>
    </row>
    <row r="391" spans="1:5" x14ac:dyDescent="0.25">
      <c r="A391" s="71">
        <v>1984</v>
      </c>
      <c r="B391" s="38">
        <v>1.601508120649652</v>
      </c>
      <c r="C391" s="38">
        <v>1.8090973625293509</v>
      </c>
      <c r="D391" s="38">
        <v>3.5087506981940049</v>
      </c>
      <c r="E391" s="38">
        <v>2.4450627853881279</v>
      </c>
    </row>
    <row r="392" spans="1:5" x14ac:dyDescent="0.25">
      <c r="A392" s="71">
        <v>1985</v>
      </c>
      <c r="B392" s="38">
        <v>1.2794627541151136</v>
      </c>
      <c r="C392" s="38">
        <v>1.4425953306055086</v>
      </c>
      <c r="D392" s="38">
        <v>2.7717631191760668</v>
      </c>
      <c r="E392" s="38">
        <v>1.9827967171717171</v>
      </c>
    </row>
    <row r="393" spans="1:5" x14ac:dyDescent="0.25">
      <c r="A393" s="71">
        <v>1986</v>
      </c>
      <c r="B393" s="38">
        <v>2.6056739969783447</v>
      </c>
      <c r="C393" s="38">
        <v>3.0513975155279502</v>
      </c>
      <c r="D393" s="38">
        <v>7.2704854867711282</v>
      </c>
      <c r="E393" s="38">
        <v>4.3477477477477482</v>
      </c>
    </row>
    <row r="394" spans="1:5" x14ac:dyDescent="0.25">
      <c r="A394" s="71">
        <v>1987</v>
      </c>
      <c r="B394" s="38">
        <v>2.5171226831421007</v>
      </c>
      <c r="C394" s="38">
        <v>2.9515073549974833</v>
      </c>
      <c r="D394" s="38">
        <v>6.8737506575486584</v>
      </c>
      <c r="E394" s="38">
        <v>4.1306509945750456</v>
      </c>
    </row>
    <row r="395" spans="1:5" x14ac:dyDescent="0.25">
      <c r="A395" s="71">
        <v>1988</v>
      </c>
      <c r="B395" s="38">
        <v>2.6903131828113618</v>
      </c>
      <c r="C395" s="38">
        <v>3.2470952217256794</v>
      </c>
      <c r="D395" s="38">
        <v>9.7580331788970263</v>
      </c>
      <c r="E395" s="38">
        <v>4.9760098421160546</v>
      </c>
    </row>
    <row r="396" spans="1:5" x14ac:dyDescent="0.25">
      <c r="A396" s="71">
        <v>1989</v>
      </c>
      <c r="B396" s="38">
        <v>2.2738515901060072</v>
      </c>
      <c r="C396" s="38">
        <v>2.6803444337052982</v>
      </c>
      <c r="D396" s="38">
        <v>6.3212550607287445</v>
      </c>
      <c r="E396" s="38">
        <v>3.823764258555133</v>
      </c>
    </row>
    <row r="397" spans="1:5" x14ac:dyDescent="0.25">
      <c r="A397" s="71">
        <v>1990</v>
      </c>
      <c r="B397" s="38">
        <v>2.1730769230769229</v>
      </c>
      <c r="C397" s="38">
        <v>2.5136363636363637</v>
      </c>
      <c r="D397" s="38">
        <v>5.0678189541526297</v>
      </c>
      <c r="E397" s="38">
        <v>3.5398467432950191</v>
      </c>
    </row>
    <row r="398" spans="1:5" x14ac:dyDescent="0.25">
      <c r="A398" s="71">
        <v>1991</v>
      </c>
      <c r="B398" s="38">
        <v>2.9914077990746861</v>
      </c>
      <c r="C398" s="38">
        <v>3.3291910902696369</v>
      </c>
      <c r="D398" s="38">
        <v>5.1825373571637847</v>
      </c>
      <c r="E398" s="38">
        <v>4.0080521472392645</v>
      </c>
    </row>
    <row r="399" spans="1:5" x14ac:dyDescent="0.25">
      <c r="A399" s="71">
        <v>1992</v>
      </c>
      <c r="B399" s="38">
        <v>1.6750495351318397</v>
      </c>
      <c r="C399" s="38">
        <v>1.7894182466374979</v>
      </c>
      <c r="D399" s="38">
        <v>2.2760609632873021</v>
      </c>
      <c r="E399" s="38">
        <v>1.9757990024016256</v>
      </c>
    </row>
    <row r="400" spans="1:5" x14ac:dyDescent="0.25">
      <c r="A400" s="71">
        <v>1993</v>
      </c>
      <c r="B400" s="38">
        <v>1.4977664326738991</v>
      </c>
      <c r="C400" s="38">
        <v>1.6095024652622143</v>
      </c>
      <c r="D400" s="38">
        <v>2.0968532420553117</v>
      </c>
      <c r="E400" s="38">
        <v>1.7817177066543863</v>
      </c>
    </row>
    <row r="401" spans="1:5" x14ac:dyDescent="0.25">
      <c r="A401" s="71">
        <v>1994</v>
      </c>
      <c r="B401" s="38">
        <v>1.7715451784358391</v>
      </c>
      <c r="C401" s="38">
        <v>1.8459324635456638</v>
      </c>
      <c r="D401" s="38">
        <v>2.1265639457698033</v>
      </c>
      <c r="E401" s="38">
        <v>1.9917383431416933</v>
      </c>
    </row>
    <row r="402" spans="1:5" x14ac:dyDescent="0.25">
      <c r="A402" s="71">
        <v>1995</v>
      </c>
      <c r="B402" s="38">
        <v>2.4259536706234877</v>
      </c>
      <c r="C402" s="38">
        <v>2.5375731213439328</v>
      </c>
      <c r="D402" s="38">
        <v>2.9541627097182657</v>
      </c>
      <c r="E402" s="38">
        <v>2.6953968037153397</v>
      </c>
    </row>
    <row r="403" spans="1:5" x14ac:dyDescent="0.25">
      <c r="A403" s="71">
        <v>1996</v>
      </c>
      <c r="B403" s="38">
        <v>1.9038933333333334</v>
      </c>
      <c r="C403" s="38">
        <v>2.0367810162496776</v>
      </c>
      <c r="D403" s="38">
        <v>2.6138079827400214</v>
      </c>
      <c r="E403" s="38">
        <v>2.2322785527957354</v>
      </c>
    </row>
    <row r="404" spans="1:5" x14ac:dyDescent="0.25">
      <c r="A404" s="71">
        <v>1997</v>
      </c>
      <c r="B404" s="38">
        <v>1.4136543491382199</v>
      </c>
      <c r="C404" s="38">
        <v>1.5455402158036093</v>
      </c>
      <c r="D404" s="38">
        <v>2.1882869884575027</v>
      </c>
      <c r="E404" s="38">
        <v>1.7286443476955411</v>
      </c>
    </row>
    <row r="405" spans="1:5" x14ac:dyDescent="0.25">
      <c r="A405" s="71">
        <v>1998</v>
      </c>
      <c r="B405" s="38">
        <v>1.4811392958670457</v>
      </c>
      <c r="C405" s="38">
        <v>1.5907203907203906</v>
      </c>
      <c r="D405" s="38">
        <v>2.0732611073861031</v>
      </c>
      <c r="E405" s="38">
        <v>1.7489403099159198</v>
      </c>
    </row>
    <row r="406" spans="1:5" x14ac:dyDescent="0.25">
      <c r="A406" s="71">
        <v>1999</v>
      </c>
      <c r="B406" s="38">
        <v>1.8658138491043377</v>
      </c>
      <c r="C406" s="38">
        <v>2.0342807098025317</v>
      </c>
      <c r="D406" s="38">
        <v>2.8360520338633077</v>
      </c>
      <c r="E406" s="38">
        <v>2.2110481586402266</v>
      </c>
    </row>
    <row r="407" spans="1:5" x14ac:dyDescent="0.25">
      <c r="A407" s="71">
        <v>2000</v>
      </c>
      <c r="B407" s="38">
        <v>1.587823482734789</v>
      </c>
      <c r="C407" s="38">
        <v>1.7186717563518452</v>
      </c>
      <c r="D407" s="38">
        <v>2.3171484358998868</v>
      </c>
      <c r="E407" s="38">
        <v>1.896627214886776</v>
      </c>
    </row>
    <row r="408" spans="1:5" x14ac:dyDescent="0.25">
      <c r="A408" s="71">
        <v>2001</v>
      </c>
      <c r="B408" s="38">
        <v>2.1099657845727404</v>
      </c>
      <c r="C408" s="38">
        <v>2.2264301958985273</v>
      </c>
      <c r="D408" s="38">
        <v>2.6995058229319966</v>
      </c>
      <c r="E408" s="38">
        <v>2.3744612983134821</v>
      </c>
    </row>
    <row r="409" spans="1:5" x14ac:dyDescent="0.25">
      <c r="A409" s="71">
        <v>2002</v>
      </c>
      <c r="B409" s="38">
        <v>1.3746698772720209</v>
      </c>
      <c r="C409" s="38">
        <v>1.4923811068523087</v>
      </c>
      <c r="D409" s="38">
        <v>2.0410362158712747</v>
      </c>
      <c r="E409" s="38">
        <v>1.6212806078589057</v>
      </c>
    </row>
    <row r="410" spans="1:5" x14ac:dyDescent="0.25">
      <c r="A410" s="71">
        <v>2003</v>
      </c>
      <c r="B410" s="38">
        <v>1.6038451329111525</v>
      </c>
      <c r="C410" s="38">
        <v>1.7048093877302852</v>
      </c>
      <c r="D410" s="38">
        <v>2.1193259972489682</v>
      </c>
      <c r="E410" s="38">
        <v>1.7950203626087884</v>
      </c>
    </row>
    <row r="411" spans="1:5" x14ac:dyDescent="0.25">
      <c r="A411" s="71">
        <v>2004</v>
      </c>
      <c r="B411" s="38">
        <v>1.9953202260419121</v>
      </c>
      <c r="C411" s="38">
        <v>2.1090018197653424</v>
      </c>
      <c r="D411" s="38">
        <v>2.5616853290960102</v>
      </c>
      <c r="E411" s="38">
        <v>2.2207629896738244</v>
      </c>
    </row>
    <row r="412" spans="1:5" x14ac:dyDescent="0.25">
      <c r="A412" s="71">
        <v>2005</v>
      </c>
      <c r="B412" s="38">
        <v>1.5013091559603187</v>
      </c>
      <c r="C412" s="38">
        <v>1.6143266802676446</v>
      </c>
      <c r="D412" s="38">
        <v>2.1079834899513323</v>
      </c>
      <c r="E412" s="38">
        <v>1.7108059868643621</v>
      </c>
    </row>
    <row r="413" spans="1:5" x14ac:dyDescent="0.25">
      <c r="A413" s="71">
        <v>2006</v>
      </c>
      <c r="B413" s="38">
        <v>1.9988180105640305</v>
      </c>
      <c r="C413" s="38">
        <v>2.152448407573301</v>
      </c>
      <c r="D413" s="38">
        <v>2.8346631277411833</v>
      </c>
      <c r="E413" s="38">
        <v>2.3496721112392978</v>
      </c>
    </row>
    <row r="414" spans="1:5" x14ac:dyDescent="0.25">
      <c r="A414" s="71">
        <v>2007</v>
      </c>
      <c r="B414" s="38">
        <v>1.9538530760957837</v>
      </c>
      <c r="C414" s="38">
        <v>2.0734367314313822</v>
      </c>
      <c r="D414" s="38">
        <v>2.5620489623022347</v>
      </c>
      <c r="E414" s="38">
        <v>2.2177117208462649</v>
      </c>
    </row>
    <row r="415" spans="1:5" x14ac:dyDescent="0.25">
      <c r="A415" s="71">
        <v>2008</v>
      </c>
      <c r="B415" s="38">
        <v>1.6737773493030932</v>
      </c>
      <c r="C415" s="38">
        <v>1.8020635700095979</v>
      </c>
      <c r="D415" s="38">
        <v>2.3760667970173301</v>
      </c>
      <c r="E415" s="38">
        <v>1.9689498211769805</v>
      </c>
    </row>
    <row r="416" spans="1:5" x14ac:dyDescent="0.25">
      <c r="A416" s="71">
        <v>2009</v>
      </c>
      <c r="B416" s="38">
        <v>1.9243634001877856</v>
      </c>
      <c r="C416" s="38">
        <v>2.1354564951156547</v>
      </c>
      <c r="D416" s="38">
        <v>3.277378269113806</v>
      </c>
      <c r="E416" s="38">
        <v>2.4776570820021302</v>
      </c>
    </row>
    <row r="417" spans="1:5" x14ac:dyDescent="0.25">
      <c r="A417" s="71">
        <v>2010</v>
      </c>
      <c r="B417" s="38">
        <v>1.262660744800649</v>
      </c>
      <c r="C417" s="38">
        <v>1.3527630393432777</v>
      </c>
      <c r="D417" s="38">
        <v>1.7419960569671735</v>
      </c>
      <c r="E417" s="38">
        <v>1.458893817716459</v>
      </c>
    </row>
    <row r="418" spans="1:5" x14ac:dyDescent="0.25">
      <c r="A418" s="71">
        <v>2011</v>
      </c>
      <c r="B418" s="38">
        <v>1.3934550775204702</v>
      </c>
      <c r="C418" s="38">
        <v>1.557799320647252</v>
      </c>
      <c r="D418" s="38">
        <v>2.4729723772215997</v>
      </c>
      <c r="E418" s="38">
        <v>1.7708609995781708</v>
      </c>
    </row>
    <row r="419" spans="1:5" x14ac:dyDescent="0.25">
      <c r="A419" s="71">
        <v>2012</v>
      </c>
      <c r="B419" s="38">
        <v>1.0935947578482588</v>
      </c>
      <c r="C419" s="38">
        <v>1.1886258884575125</v>
      </c>
      <c r="D419" s="38">
        <v>1.6304335627881383</v>
      </c>
      <c r="E419" s="38">
        <v>1.3110338998089954</v>
      </c>
    </row>
    <row r="420" spans="1:5" x14ac:dyDescent="0.25">
      <c r="A420" s="71">
        <v>2013</v>
      </c>
      <c r="B420" s="38">
        <v>1.0922470755485509</v>
      </c>
      <c r="C420" s="38">
        <v>1.1864691017246132</v>
      </c>
      <c r="D420" s="38">
        <v>1.6303813787966766</v>
      </c>
      <c r="E420" s="38">
        <v>1.3109007301294888</v>
      </c>
    </row>
    <row r="421" spans="1:5" x14ac:dyDescent="0.25">
      <c r="A421" s="71">
        <v>2014</v>
      </c>
      <c r="B421" s="38">
        <v>1.0856824897515633</v>
      </c>
      <c r="C421" s="38">
        <v>1.1800699174633575</v>
      </c>
      <c r="D421" s="38">
        <v>1.633765094008953</v>
      </c>
      <c r="E421" s="38">
        <v>1.3134394206356914</v>
      </c>
    </row>
    <row r="422" spans="1:5" x14ac:dyDescent="0.25">
      <c r="A422" s="71">
        <v>2015</v>
      </c>
      <c r="B422" s="38">
        <v>1.0845550125869983</v>
      </c>
      <c r="C422" s="38">
        <v>1.179277012751103</v>
      </c>
      <c r="D422" s="38">
        <v>1.6332816550636433</v>
      </c>
      <c r="E422" s="38">
        <v>1.3133680414217563</v>
      </c>
    </row>
    <row r="423" spans="1:5" x14ac:dyDescent="0.25">
      <c r="A423" s="70" t="s">
        <v>595</v>
      </c>
      <c r="B423" s="38">
        <v>42.896546089334834</v>
      </c>
      <c r="C423" s="38">
        <v>51.329182680743955</v>
      </c>
      <c r="D423" s="38">
        <v>47.081588703173978</v>
      </c>
      <c r="E423" s="38">
        <v>39.843898822571241</v>
      </c>
    </row>
    <row r="424" spans="1:5" x14ac:dyDescent="0.25">
      <c r="A424" s="71">
        <v>1979</v>
      </c>
      <c r="B424" s="38">
        <v>1.1178461491339571</v>
      </c>
      <c r="C424" s="38">
        <v>1.5256474519632415</v>
      </c>
      <c r="D424" s="38">
        <v>1.3939828080229226</v>
      </c>
      <c r="E424" s="38">
        <v>1.086219602063375</v>
      </c>
    </row>
    <row r="425" spans="1:5" x14ac:dyDescent="0.25">
      <c r="A425" s="71">
        <v>1980</v>
      </c>
      <c r="B425" s="38">
        <v>1.1185824991927671</v>
      </c>
      <c r="C425" s="38">
        <v>1.5243691960564756</v>
      </c>
      <c r="D425" s="38">
        <v>1.3936539414972733</v>
      </c>
      <c r="E425" s="38">
        <v>1.0863204096561814</v>
      </c>
    </row>
    <row r="426" spans="1:5" x14ac:dyDescent="0.25">
      <c r="A426" s="71">
        <v>1981</v>
      </c>
      <c r="B426" s="38">
        <v>1.1198127644252409</v>
      </c>
      <c r="C426" s="38">
        <v>1.5206575003041936</v>
      </c>
      <c r="D426" s="38">
        <v>1.3934957424133143</v>
      </c>
      <c r="E426" s="38">
        <v>1.0863199300699302</v>
      </c>
    </row>
    <row r="427" spans="1:5" x14ac:dyDescent="0.25">
      <c r="A427" s="71">
        <v>1982</v>
      </c>
      <c r="B427" s="38">
        <v>1.1208195976562956</v>
      </c>
      <c r="C427" s="38">
        <v>1.5292431757711131</v>
      </c>
      <c r="D427" s="38">
        <v>1.3945852172115307</v>
      </c>
      <c r="E427" s="38">
        <v>1.086512718420455</v>
      </c>
    </row>
    <row r="428" spans="1:5" x14ac:dyDescent="0.25">
      <c r="A428" s="71">
        <v>1983</v>
      </c>
      <c r="B428" s="38">
        <v>1.0787210730767953</v>
      </c>
      <c r="C428" s="38">
        <v>1.2113747099469545</v>
      </c>
      <c r="D428" s="38">
        <v>1.161754700954482</v>
      </c>
      <c r="E428" s="38">
        <v>1.0410699018341352</v>
      </c>
    </row>
    <row r="429" spans="1:5" x14ac:dyDescent="0.25">
      <c r="A429" s="71">
        <v>1984</v>
      </c>
      <c r="B429" s="38">
        <v>1.1091103550650478</v>
      </c>
      <c r="C429" s="38">
        <v>1.3579681446405509</v>
      </c>
      <c r="D429" s="38">
        <v>1.2615842259350272</v>
      </c>
      <c r="E429" s="38">
        <v>1.0649661246014011</v>
      </c>
    </row>
    <row r="430" spans="1:5" x14ac:dyDescent="0.25">
      <c r="A430" s="71">
        <v>1985</v>
      </c>
      <c r="B430" s="38">
        <v>1.1134288122210141</v>
      </c>
      <c r="C430" s="38">
        <v>1.4750212011410067</v>
      </c>
      <c r="D430" s="38">
        <v>1.3657943124161862</v>
      </c>
      <c r="E430" s="38">
        <v>1.0815150912192688</v>
      </c>
    </row>
    <row r="431" spans="1:5" x14ac:dyDescent="0.25">
      <c r="A431" s="71">
        <v>1986</v>
      </c>
      <c r="B431" s="38">
        <v>1.1546755860351126</v>
      </c>
      <c r="C431" s="38">
        <v>1.8025487634837618</v>
      </c>
      <c r="D431" s="38">
        <v>1.5602662949828567</v>
      </c>
      <c r="E431" s="38">
        <v>1.1153656951105957</v>
      </c>
    </row>
    <row r="432" spans="1:5" x14ac:dyDescent="0.25">
      <c r="A432" s="71">
        <v>1987</v>
      </c>
      <c r="B432" s="38">
        <v>1.1576122470239505</v>
      </c>
      <c r="C432" s="38">
        <v>1.7974183325364728</v>
      </c>
      <c r="D432" s="38">
        <v>1.537297388433468</v>
      </c>
      <c r="E432" s="38">
        <v>1.1143150853978021</v>
      </c>
    </row>
    <row r="433" spans="1:5" x14ac:dyDescent="0.25">
      <c r="A433" s="71">
        <v>1988</v>
      </c>
      <c r="B433" s="38">
        <v>1.1961455866630315</v>
      </c>
      <c r="C433" s="38">
        <v>1.9222922351322729</v>
      </c>
      <c r="D433" s="38">
        <v>1.6028963426511997</v>
      </c>
      <c r="E433" s="38">
        <v>1.1284014557029538</v>
      </c>
    </row>
    <row r="434" spans="1:5" x14ac:dyDescent="0.25">
      <c r="A434" s="71">
        <v>1989</v>
      </c>
      <c r="B434" s="38">
        <v>1.1858736541704502</v>
      </c>
      <c r="C434" s="38">
        <v>1.8346194818091544</v>
      </c>
      <c r="D434" s="38">
        <v>1.5846533072702238</v>
      </c>
      <c r="E434" s="38">
        <v>1.1234529317131632</v>
      </c>
    </row>
    <row r="435" spans="1:5" x14ac:dyDescent="0.25">
      <c r="A435" s="71">
        <v>1990</v>
      </c>
      <c r="B435" s="38">
        <v>1.1801565913313325</v>
      </c>
      <c r="C435" s="38">
        <v>1.5692662602104468</v>
      </c>
      <c r="D435" s="38">
        <v>1.3953051733190203</v>
      </c>
      <c r="E435" s="38">
        <v>1.0993637056959928</v>
      </c>
    </row>
    <row r="436" spans="1:5" x14ac:dyDescent="0.25">
      <c r="A436" s="71">
        <v>1991</v>
      </c>
      <c r="B436" s="38">
        <v>1.1354059190877002</v>
      </c>
      <c r="C436" s="38">
        <v>1.3904717649655556</v>
      </c>
      <c r="D436" s="38">
        <v>1.2732429959845009</v>
      </c>
      <c r="E436" s="38">
        <v>1.0709820701665378</v>
      </c>
    </row>
    <row r="437" spans="1:5" x14ac:dyDescent="0.25">
      <c r="A437" s="71">
        <v>1992</v>
      </c>
      <c r="B437" s="38">
        <v>1.1483850157496307</v>
      </c>
      <c r="C437" s="38">
        <v>1.3323919449901769</v>
      </c>
      <c r="D437" s="38">
        <v>1.2534225426314523</v>
      </c>
      <c r="E437" s="38">
        <v>1.0714323594922985</v>
      </c>
    </row>
    <row r="438" spans="1:5" x14ac:dyDescent="0.25">
      <c r="A438" s="71">
        <v>1993</v>
      </c>
      <c r="B438" s="38">
        <v>1.1461590702714253</v>
      </c>
      <c r="C438" s="38">
        <v>1.3841378944898222</v>
      </c>
      <c r="D438" s="38">
        <v>1.2746493953058229</v>
      </c>
      <c r="E438" s="38">
        <v>1.0765432938336252</v>
      </c>
    </row>
    <row r="439" spans="1:5" x14ac:dyDescent="0.25">
      <c r="A439" s="71">
        <v>1994</v>
      </c>
      <c r="B439" s="38">
        <v>1.075510863765768</v>
      </c>
      <c r="C439" s="38">
        <v>1.1372402761064215</v>
      </c>
      <c r="D439" s="38">
        <v>1.0960165383421403</v>
      </c>
      <c r="E439" s="38">
        <v>1.0315768811893726</v>
      </c>
    </row>
    <row r="440" spans="1:5" x14ac:dyDescent="0.25">
      <c r="A440" s="71">
        <v>1995</v>
      </c>
      <c r="B440" s="38">
        <v>1.1572538544809341</v>
      </c>
      <c r="C440" s="38">
        <v>1.1767010315861395</v>
      </c>
      <c r="D440" s="38">
        <v>1.1160049067603917</v>
      </c>
      <c r="E440" s="38">
        <v>1.0503978172208834</v>
      </c>
    </row>
    <row r="441" spans="1:5" x14ac:dyDescent="0.25">
      <c r="A441" s="71">
        <v>1996</v>
      </c>
      <c r="B441" s="38">
        <v>1.1361766885974982</v>
      </c>
      <c r="C441" s="38">
        <v>1.2537109169386251</v>
      </c>
      <c r="D441" s="38">
        <v>1.1779466940826371</v>
      </c>
      <c r="E441" s="38">
        <v>1.0580140962553672</v>
      </c>
    </row>
    <row r="442" spans="1:5" x14ac:dyDescent="0.25">
      <c r="A442" s="71">
        <v>1997</v>
      </c>
      <c r="B442" s="38">
        <v>1.1960028296295353</v>
      </c>
      <c r="C442" s="38">
        <v>1.2305560974580965</v>
      </c>
      <c r="D442" s="38">
        <v>1.1565261178491963</v>
      </c>
      <c r="E442" s="38">
        <v>1.0676026261739937</v>
      </c>
    </row>
    <row r="443" spans="1:5" x14ac:dyDescent="0.25">
      <c r="A443" s="71">
        <v>1998</v>
      </c>
      <c r="B443" s="38">
        <v>1.2562435999544885</v>
      </c>
      <c r="C443" s="38">
        <v>1.1812843052903037</v>
      </c>
      <c r="D443" s="38">
        <v>1.1128203057597974</v>
      </c>
      <c r="E443" s="38">
        <v>1.0685372005846161</v>
      </c>
    </row>
    <row r="444" spans="1:5" x14ac:dyDescent="0.25">
      <c r="A444" s="71">
        <v>1999</v>
      </c>
      <c r="B444" s="38">
        <v>1.2209739025386843</v>
      </c>
      <c r="C444" s="38">
        <v>1.2396369954802779</v>
      </c>
      <c r="D444" s="38">
        <v>1.1561277592319921</v>
      </c>
      <c r="E444" s="38">
        <v>1.0705316770186337</v>
      </c>
    </row>
    <row r="445" spans="1:5" x14ac:dyDescent="0.25">
      <c r="A445" s="71">
        <v>2000</v>
      </c>
      <c r="B445" s="38">
        <v>1.176251333320083</v>
      </c>
      <c r="C445" s="38">
        <v>1.2448672844312247</v>
      </c>
      <c r="D445" s="38">
        <v>1.1694897952622239</v>
      </c>
      <c r="E445" s="38">
        <v>1.0666317469925741</v>
      </c>
    </row>
    <row r="446" spans="1:5" x14ac:dyDescent="0.25">
      <c r="A446" s="71">
        <v>2001</v>
      </c>
      <c r="B446" s="38">
        <v>1.2301145244252465</v>
      </c>
      <c r="C446" s="38">
        <v>1.2973488704519043</v>
      </c>
      <c r="D446" s="38">
        <v>1.2056279834355579</v>
      </c>
      <c r="E446" s="38">
        <v>1.0813808614517861</v>
      </c>
    </row>
    <row r="447" spans="1:5" x14ac:dyDescent="0.25">
      <c r="A447" s="71">
        <v>2002</v>
      </c>
      <c r="B447" s="38">
        <v>1.2212547189037586</v>
      </c>
      <c r="C447" s="38">
        <v>1.2956847028860208</v>
      </c>
      <c r="D447" s="38">
        <v>1.2014029447966941</v>
      </c>
      <c r="E447" s="38">
        <v>1.0800892724752225</v>
      </c>
    </row>
    <row r="448" spans="1:5" x14ac:dyDescent="0.25">
      <c r="A448" s="71">
        <v>2003</v>
      </c>
      <c r="B448" s="38">
        <v>1.1678999410647632</v>
      </c>
      <c r="C448" s="38">
        <v>1.2836809609654489</v>
      </c>
      <c r="D448" s="38">
        <v>1.1970546703208589</v>
      </c>
      <c r="E448" s="38">
        <v>1.0709309385895736</v>
      </c>
    </row>
    <row r="449" spans="1:5" x14ac:dyDescent="0.25">
      <c r="A449" s="71">
        <v>2004</v>
      </c>
      <c r="B449" s="38">
        <v>1.1751726766507702</v>
      </c>
      <c r="C449" s="38">
        <v>1.2355426605468225</v>
      </c>
      <c r="D449" s="38">
        <v>1.1594789255767186</v>
      </c>
      <c r="E449" s="38">
        <v>1.0641517659197688</v>
      </c>
    </row>
    <row r="450" spans="1:5" x14ac:dyDescent="0.25">
      <c r="A450" s="71">
        <v>2005</v>
      </c>
      <c r="B450" s="38">
        <v>1.2003124496698341</v>
      </c>
      <c r="C450" s="38">
        <v>1.2357103828409417</v>
      </c>
      <c r="D450" s="38">
        <v>1.1553516318921289</v>
      </c>
      <c r="E450" s="38">
        <v>1.067666347814717</v>
      </c>
    </row>
    <row r="451" spans="1:5" x14ac:dyDescent="0.25">
      <c r="A451" s="71">
        <v>2006</v>
      </c>
      <c r="B451" s="38">
        <v>1.110793400213882</v>
      </c>
      <c r="C451" s="38">
        <v>1.2605434374397337</v>
      </c>
      <c r="D451" s="38">
        <v>1.1832869588340604</v>
      </c>
      <c r="E451" s="38">
        <v>1.0562264842945592</v>
      </c>
    </row>
    <row r="452" spans="1:5" x14ac:dyDescent="0.25">
      <c r="A452" s="71">
        <v>2007</v>
      </c>
      <c r="B452" s="38">
        <v>1.1371550858259436</v>
      </c>
      <c r="C452" s="38">
        <v>1.3787492549960148</v>
      </c>
      <c r="D452" s="38">
        <v>1.2739281634774826</v>
      </c>
      <c r="E452" s="38">
        <v>1.0766277762449445</v>
      </c>
    </row>
    <row r="453" spans="1:5" x14ac:dyDescent="0.25">
      <c r="A453" s="71">
        <v>2008</v>
      </c>
      <c r="B453" s="38">
        <v>1.1326971885450368</v>
      </c>
      <c r="C453" s="38">
        <v>1.3807685732459867</v>
      </c>
      <c r="D453" s="38">
        <v>1.2630943398496286</v>
      </c>
      <c r="E453" s="38">
        <v>1.0735077158403876</v>
      </c>
    </row>
    <row r="454" spans="1:5" x14ac:dyDescent="0.25">
      <c r="A454" s="71">
        <v>2009</v>
      </c>
      <c r="B454" s="38">
        <v>1.2187198274357827</v>
      </c>
      <c r="C454" s="38">
        <v>1.3904277871925566</v>
      </c>
      <c r="D454" s="38">
        <v>1.2629908272904176</v>
      </c>
      <c r="E454" s="38">
        <v>1.0898548475311751</v>
      </c>
    </row>
    <row r="455" spans="1:5" x14ac:dyDescent="0.25">
      <c r="A455" s="71">
        <v>2010</v>
      </c>
      <c r="B455" s="38">
        <v>1.1700244687358707</v>
      </c>
      <c r="C455" s="38">
        <v>1.2990902191277205</v>
      </c>
      <c r="D455" s="38">
        <v>1.1995951195758565</v>
      </c>
      <c r="E455" s="38">
        <v>1.0691939617177812</v>
      </c>
    </row>
    <row r="456" spans="1:5" x14ac:dyDescent="0.25">
      <c r="A456" s="71">
        <v>2011</v>
      </c>
      <c r="B456" s="38">
        <v>1.1774727623821788</v>
      </c>
      <c r="C456" s="38">
        <v>1.2728276009857495</v>
      </c>
      <c r="D456" s="38">
        <v>1.1811265896179877</v>
      </c>
      <c r="E456" s="38">
        <v>1.0673525175889618</v>
      </c>
    </row>
    <row r="457" spans="1:5" x14ac:dyDescent="0.25">
      <c r="A457" s="71">
        <v>2012</v>
      </c>
      <c r="B457" s="38">
        <v>1.1686681746153624</v>
      </c>
      <c r="C457" s="38">
        <v>1.3457696145890701</v>
      </c>
      <c r="D457" s="38">
        <v>1.2339334652294598</v>
      </c>
      <c r="E457" s="38">
        <v>1.0753293884475343</v>
      </c>
    </row>
    <row r="458" spans="1:5" x14ac:dyDescent="0.25">
      <c r="A458" s="71">
        <v>2013</v>
      </c>
      <c r="B458" s="38">
        <v>1.1671274151974964</v>
      </c>
      <c r="C458" s="38">
        <v>1.343004271153849</v>
      </c>
      <c r="D458" s="38">
        <v>1.233486408684332</v>
      </c>
      <c r="E458" s="38">
        <v>1.0752359216880845</v>
      </c>
    </row>
    <row r="459" spans="1:5" x14ac:dyDescent="0.25">
      <c r="A459" s="71">
        <v>2014</v>
      </c>
      <c r="B459" s="38">
        <v>1.1596356075252949</v>
      </c>
      <c r="C459" s="38">
        <v>1.3348119323626555</v>
      </c>
      <c r="D459" s="38">
        <v>1.2499242275207751</v>
      </c>
      <c r="E459" s="38">
        <v>1.0751574495479892</v>
      </c>
    </row>
    <row r="460" spans="1:5" x14ac:dyDescent="0.25">
      <c r="A460" s="71">
        <v>2015</v>
      </c>
      <c r="B460" s="38">
        <v>1.1583498547528677</v>
      </c>
      <c r="C460" s="38">
        <v>1.3337974472271759</v>
      </c>
      <c r="D460" s="38">
        <v>1.249789940754354</v>
      </c>
      <c r="E460" s="38">
        <v>1.0751211530055969</v>
      </c>
    </row>
    <row r="461" spans="1:5" x14ac:dyDescent="0.25">
      <c r="A461" s="70" t="s">
        <v>575</v>
      </c>
      <c r="B461" s="38">
        <v>95.102174678673038</v>
      </c>
      <c r="C461" s="38">
        <v>122.06497826801747</v>
      </c>
      <c r="D461" s="38">
        <v>121.09831321780982</v>
      </c>
      <c r="E461" s="38">
        <v>395.45188549097821</v>
      </c>
    </row>
    <row r="462" spans="1:5" x14ac:dyDescent="0.25">
      <c r="A462" s="71">
        <v>1979</v>
      </c>
      <c r="B462" s="38">
        <v>8.8388598301262071</v>
      </c>
      <c r="C462" s="38">
        <v>12.268462960005476</v>
      </c>
      <c r="D462" s="38">
        <v>5.5750799745735122</v>
      </c>
      <c r="E462" s="38">
        <v>34.523800000000001</v>
      </c>
    </row>
    <row r="463" spans="1:5" x14ac:dyDescent="0.25">
      <c r="A463" s="71">
        <v>1980</v>
      </c>
      <c r="B463" s="38">
        <v>7.7401482178567225</v>
      </c>
      <c r="C463" s="38">
        <v>11.905330021189393</v>
      </c>
      <c r="D463" s="38">
        <v>5.5613373266724118</v>
      </c>
      <c r="E463" s="38">
        <v>34.416666666666664</v>
      </c>
    </row>
    <row r="464" spans="1:5" x14ac:dyDescent="0.25">
      <c r="A464" s="71">
        <v>1981</v>
      </c>
      <c r="B464" s="38">
        <v>10.371758235833289</v>
      </c>
      <c r="C464" s="38">
        <v>12.671006990004056</v>
      </c>
      <c r="D464" s="38">
        <v>5.5904071550047565</v>
      </c>
      <c r="E464" s="38">
        <v>34.781568088033012</v>
      </c>
    </row>
    <row r="465" spans="1:5" x14ac:dyDescent="0.25">
      <c r="A465" s="71">
        <v>1982</v>
      </c>
      <c r="B465" s="38">
        <v>8.4141972154809022</v>
      </c>
      <c r="C465" s="38">
        <v>12.136938815770932</v>
      </c>
      <c r="D465" s="38">
        <v>5.5708992638606958</v>
      </c>
      <c r="E465" s="38">
        <v>34.587672941036757</v>
      </c>
    </row>
    <row r="466" spans="1:5" x14ac:dyDescent="0.25">
      <c r="A466" s="71">
        <v>1983</v>
      </c>
      <c r="B466" s="38">
        <v>4.4703160504028085</v>
      </c>
      <c r="C466" s="38">
        <v>4.4744105656360764</v>
      </c>
      <c r="D466" s="38">
        <v>2.8568449690979278</v>
      </c>
      <c r="E466" s="38">
        <v>4.2281224787736749</v>
      </c>
    </row>
    <row r="467" spans="1:5" x14ac:dyDescent="0.25">
      <c r="A467" s="71">
        <v>1984</v>
      </c>
      <c r="B467" s="38">
        <v>2.7800629337990634</v>
      </c>
      <c r="C467" s="38">
        <v>3.4334464107208249</v>
      </c>
      <c r="D467" s="38">
        <v>3.7497777113529125</v>
      </c>
      <c r="E467" s="38">
        <v>8.5032894174740683</v>
      </c>
    </row>
    <row r="468" spans="1:5" x14ac:dyDescent="0.25">
      <c r="A468" s="71">
        <v>1985</v>
      </c>
      <c r="B468" s="38">
        <v>3.4671340206185568</v>
      </c>
      <c r="C468" s="38">
        <v>4.424279439094442</v>
      </c>
      <c r="D468" s="38">
        <v>4.6293170994079782</v>
      </c>
      <c r="E468" s="38">
        <v>16.113862847025175</v>
      </c>
    </row>
    <row r="469" spans="1:5" x14ac:dyDescent="0.25">
      <c r="A469" s="71">
        <v>1986</v>
      </c>
      <c r="B469" s="38">
        <v>2.8663984628317523</v>
      </c>
      <c r="C469" s="38">
        <v>3.8874704502008406</v>
      </c>
      <c r="D469" s="38">
        <v>4.6538877676068946</v>
      </c>
      <c r="E469" s="38">
        <v>19.716757916746911</v>
      </c>
    </row>
    <row r="470" spans="1:5" x14ac:dyDescent="0.25">
      <c r="A470" s="71">
        <v>1987</v>
      </c>
      <c r="B470" s="38">
        <v>2.9201790838033048</v>
      </c>
      <c r="C470" s="38">
        <v>4.1580871843735112</v>
      </c>
      <c r="D470" s="38">
        <v>4.9606234187740235</v>
      </c>
      <c r="E470" s="38">
        <v>30.34250281848929</v>
      </c>
    </row>
    <row r="471" spans="1:5" x14ac:dyDescent="0.25">
      <c r="A471" s="71">
        <v>1988</v>
      </c>
      <c r="B471" s="38">
        <v>2.41394274204298</v>
      </c>
      <c r="C471" s="38">
        <v>3.4032840722495896</v>
      </c>
      <c r="D471" s="38">
        <v>4.1138659320477498</v>
      </c>
      <c r="E471" s="38">
        <v>12.578987521116016</v>
      </c>
    </row>
    <row r="472" spans="1:5" x14ac:dyDescent="0.25">
      <c r="A472" s="71">
        <v>1989</v>
      </c>
      <c r="B472" s="38">
        <v>1.7901148687214612</v>
      </c>
      <c r="C472" s="38">
        <v>2.1611579620382475</v>
      </c>
      <c r="D472" s="38">
        <v>2.9735071401078659</v>
      </c>
      <c r="E472" s="38">
        <v>5.1671119401805328</v>
      </c>
    </row>
    <row r="473" spans="1:5" x14ac:dyDescent="0.25">
      <c r="A473" s="71">
        <v>1990</v>
      </c>
      <c r="B473" s="38">
        <v>1.6442063151878841</v>
      </c>
      <c r="C473" s="38">
        <v>2.0403278697447087</v>
      </c>
      <c r="D473" s="38">
        <v>3.4434300311841941</v>
      </c>
      <c r="E473" s="38">
        <v>7.6710590443870821</v>
      </c>
    </row>
    <row r="474" spans="1:5" x14ac:dyDescent="0.25">
      <c r="A474" s="71">
        <v>1991</v>
      </c>
      <c r="B474" s="38">
        <v>1.6245033929673043</v>
      </c>
      <c r="C474" s="38">
        <v>2.0289687659040605</v>
      </c>
      <c r="D474" s="38">
        <v>3.1051710530259382</v>
      </c>
      <c r="E474" s="38">
        <v>5.8952369436635328</v>
      </c>
    </row>
    <row r="475" spans="1:5" x14ac:dyDescent="0.25">
      <c r="A475" s="71">
        <v>1992</v>
      </c>
      <c r="B475" s="38">
        <v>1.5107111206185251</v>
      </c>
      <c r="C475" s="38">
        <v>1.8336599924485775</v>
      </c>
      <c r="D475" s="38">
        <v>2.5395051324886779</v>
      </c>
      <c r="E475" s="38">
        <v>3.9304350749781451</v>
      </c>
    </row>
    <row r="476" spans="1:5" x14ac:dyDescent="0.25">
      <c r="A476" s="71">
        <v>1993</v>
      </c>
      <c r="B476" s="38">
        <v>1.5388167847758578</v>
      </c>
      <c r="C476" s="38">
        <v>1.8565569584449664</v>
      </c>
      <c r="D476" s="38">
        <v>2.4253959845314403</v>
      </c>
      <c r="E476" s="38">
        <v>3.5372237635128672</v>
      </c>
    </row>
    <row r="477" spans="1:5" x14ac:dyDescent="0.25">
      <c r="A477" s="71">
        <v>1994</v>
      </c>
      <c r="B477" s="38">
        <v>1.8570918981584696</v>
      </c>
      <c r="C477" s="38">
        <v>2.4272115482362508</v>
      </c>
      <c r="D477" s="38">
        <v>3.2007913538864665</v>
      </c>
      <c r="E477" s="38">
        <v>6.2764602062765427</v>
      </c>
    </row>
    <row r="478" spans="1:5" x14ac:dyDescent="0.25">
      <c r="A478" s="71">
        <v>1995</v>
      </c>
      <c r="B478" s="38">
        <v>1.5328953183465424</v>
      </c>
      <c r="C478" s="38">
        <v>1.7996197635301723</v>
      </c>
      <c r="D478" s="38">
        <v>2.3613281614481276</v>
      </c>
      <c r="E478" s="38">
        <v>3.4630719603736373</v>
      </c>
    </row>
    <row r="479" spans="1:5" x14ac:dyDescent="0.25">
      <c r="A479" s="71">
        <v>1996</v>
      </c>
      <c r="B479" s="38">
        <v>1.4742162547675897</v>
      </c>
      <c r="C479" s="38">
        <v>1.7330648883049713</v>
      </c>
      <c r="D479" s="38">
        <v>2.5654629031493723</v>
      </c>
      <c r="E479" s="38">
        <v>4.1019867549668874</v>
      </c>
    </row>
    <row r="480" spans="1:5" x14ac:dyDescent="0.25">
      <c r="A480" s="71">
        <v>1997</v>
      </c>
      <c r="B480" s="38">
        <v>1.5771485313430924</v>
      </c>
      <c r="C480" s="38">
        <v>1.8061840455268301</v>
      </c>
      <c r="D480" s="38">
        <v>2.0290022101784921</v>
      </c>
      <c r="E480" s="38">
        <v>2.6444928382201072</v>
      </c>
    </row>
    <row r="481" spans="1:5" x14ac:dyDescent="0.25">
      <c r="A481" s="71">
        <v>1998</v>
      </c>
      <c r="B481" s="38">
        <v>1.3979504444641329</v>
      </c>
      <c r="C481" s="38">
        <v>1.6904532574507114</v>
      </c>
      <c r="D481" s="38">
        <v>2.4637756228179422</v>
      </c>
      <c r="E481" s="38">
        <v>3.8220654454954812</v>
      </c>
    </row>
    <row r="482" spans="1:5" x14ac:dyDescent="0.25">
      <c r="A482" s="71">
        <v>1999</v>
      </c>
      <c r="B482" s="38">
        <v>1.525501611394116</v>
      </c>
      <c r="C482" s="38">
        <v>1.980354987079588</v>
      </c>
      <c r="D482" s="38">
        <v>3.6542280771808895</v>
      </c>
      <c r="E482" s="38">
        <v>10.3012109795479</v>
      </c>
    </row>
    <row r="483" spans="1:5" x14ac:dyDescent="0.25">
      <c r="A483" s="71">
        <v>2000</v>
      </c>
      <c r="B483" s="38">
        <v>1.6513687071251673</v>
      </c>
      <c r="C483" s="38">
        <v>2.1687886888013508</v>
      </c>
      <c r="D483" s="38">
        <v>4.6609105971022027</v>
      </c>
      <c r="E483" s="38">
        <v>40.327183534179376</v>
      </c>
    </row>
    <row r="484" spans="1:5" x14ac:dyDescent="0.25">
      <c r="A484" s="71">
        <v>2001</v>
      </c>
      <c r="B484" s="38">
        <v>1.5262525960539977</v>
      </c>
      <c r="C484" s="38">
        <v>1.8678298939809601</v>
      </c>
      <c r="D484" s="38">
        <v>3.1299470572278656</v>
      </c>
      <c r="E484" s="38">
        <v>6.2577539726319911</v>
      </c>
    </row>
    <row r="485" spans="1:5" x14ac:dyDescent="0.25">
      <c r="A485" s="71">
        <v>2002</v>
      </c>
      <c r="B485" s="38">
        <v>1.223287976801249</v>
      </c>
      <c r="C485" s="38">
        <v>1.302461871861492</v>
      </c>
      <c r="D485" s="38">
        <v>1.5091613202719028</v>
      </c>
      <c r="E485" s="38">
        <v>1.7155911212607908</v>
      </c>
    </row>
    <row r="486" spans="1:5" x14ac:dyDescent="0.25">
      <c r="A486" s="71">
        <v>2003</v>
      </c>
      <c r="B486" s="38">
        <v>1.3746353446952249</v>
      </c>
      <c r="C486" s="38">
        <v>1.6747122832095918</v>
      </c>
      <c r="D486" s="38">
        <v>2.4203988148593725</v>
      </c>
      <c r="E486" s="38">
        <v>3.6894124586296164</v>
      </c>
    </row>
    <row r="487" spans="1:5" x14ac:dyDescent="0.25">
      <c r="A487" s="71">
        <v>2004</v>
      </c>
      <c r="B487" s="38">
        <v>1.3612294682062125</v>
      </c>
      <c r="C487" s="38">
        <v>1.648202145310754</v>
      </c>
      <c r="D487" s="38">
        <v>2.335403883132698</v>
      </c>
      <c r="E487" s="38">
        <v>3.4474238424346693</v>
      </c>
    </row>
    <row r="488" spans="1:5" x14ac:dyDescent="0.25">
      <c r="A488" s="71">
        <v>2005</v>
      </c>
      <c r="B488" s="38">
        <v>1.4941322010097295</v>
      </c>
      <c r="C488" s="38">
        <v>1.9446444092962283</v>
      </c>
      <c r="D488" s="38">
        <v>3.4772608891924115</v>
      </c>
      <c r="E488" s="38">
        <v>8.6440107671601609</v>
      </c>
    </row>
    <row r="489" spans="1:5" x14ac:dyDescent="0.25">
      <c r="A489" s="71">
        <v>2006</v>
      </c>
      <c r="B489" s="38">
        <v>1.5765725047080978</v>
      </c>
      <c r="C489" s="38">
        <v>2.0425599785101487</v>
      </c>
      <c r="D489" s="38">
        <v>3.848675334232798</v>
      </c>
      <c r="E489" s="38">
        <v>11.942220494882758</v>
      </c>
    </row>
    <row r="490" spans="1:5" x14ac:dyDescent="0.25">
      <c r="A490" s="71">
        <v>2007</v>
      </c>
      <c r="B490" s="38">
        <v>1.5334563391949392</v>
      </c>
      <c r="C490" s="38">
        <v>1.8059769682473563</v>
      </c>
      <c r="D490" s="38">
        <v>2.8387037695778199</v>
      </c>
      <c r="E490" s="38">
        <v>5.0502880996128932</v>
      </c>
    </row>
    <row r="491" spans="1:5" x14ac:dyDescent="0.25">
      <c r="A491" s="71">
        <v>2008</v>
      </c>
      <c r="B491" s="38">
        <v>1.5886655112651646</v>
      </c>
      <c r="C491" s="38">
        <v>1.8220857409032896</v>
      </c>
      <c r="D491" s="38">
        <v>2.7038505788777565</v>
      </c>
      <c r="E491" s="38">
        <v>4.5513696002455308</v>
      </c>
    </row>
    <row r="492" spans="1:5" x14ac:dyDescent="0.25">
      <c r="A492" s="71">
        <v>2009</v>
      </c>
      <c r="B492" s="38">
        <v>1.4231740895285134</v>
      </c>
      <c r="C492" s="38">
        <v>1.6301760778481247</v>
      </c>
      <c r="D492" s="38">
        <v>2.2921733493787619</v>
      </c>
      <c r="E492" s="38">
        <v>3.2961558848609154</v>
      </c>
    </row>
    <row r="493" spans="1:5" x14ac:dyDescent="0.25">
      <c r="A493" s="71">
        <v>2010</v>
      </c>
      <c r="B493" s="38">
        <v>1.4537845303867403</v>
      </c>
      <c r="C493" s="38">
        <v>1.6110702179361927</v>
      </c>
      <c r="D493" s="38">
        <v>2.1100574777926711</v>
      </c>
      <c r="E493" s="38">
        <v>2.8629879550920654</v>
      </c>
    </row>
    <row r="494" spans="1:5" x14ac:dyDescent="0.25">
      <c r="A494" s="71">
        <v>2011</v>
      </c>
      <c r="B494" s="38">
        <v>1.410824668850591</v>
      </c>
      <c r="C494" s="38">
        <v>1.651825435110529</v>
      </c>
      <c r="D494" s="38">
        <v>2.3198324725482409</v>
      </c>
      <c r="E494" s="38">
        <v>3.3809205190592055</v>
      </c>
    </row>
    <row r="495" spans="1:5" x14ac:dyDescent="0.25">
      <c r="A495" s="71">
        <v>2012</v>
      </c>
      <c r="B495" s="38">
        <v>1.4532074348637753</v>
      </c>
      <c r="C495" s="38">
        <v>1.647505830709346</v>
      </c>
      <c r="D495" s="38">
        <v>2.3076030590122536</v>
      </c>
      <c r="E495" s="38">
        <v>3.368252823606225</v>
      </c>
    </row>
    <row r="496" spans="1:5" x14ac:dyDescent="0.25">
      <c r="A496" s="71">
        <v>2013</v>
      </c>
      <c r="B496" s="38">
        <v>1.4016362214513445</v>
      </c>
      <c r="C496" s="38">
        <v>1.6486829341093949</v>
      </c>
      <c r="D496" s="38">
        <v>2.313151245838152</v>
      </c>
      <c r="E496" s="38">
        <v>3.37782005475384</v>
      </c>
    </row>
    <row r="497" spans="1:5" x14ac:dyDescent="0.25">
      <c r="A497" s="71">
        <v>2014</v>
      </c>
      <c r="B497" s="38">
        <v>1.4184191443074694</v>
      </c>
      <c r="C497" s="38">
        <v>1.7348968439982411</v>
      </c>
      <c r="D497" s="38">
        <v>2.40233526595178</v>
      </c>
      <c r="E497" s="38">
        <v>3.467572319351774</v>
      </c>
    </row>
    <row r="498" spans="1:5" x14ac:dyDescent="0.25">
      <c r="A498" s="71">
        <v>2015</v>
      </c>
      <c r="B498" s="38">
        <v>1.4553746066842417</v>
      </c>
      <c r="C498" s="38">
        <v>1.7432820002302538</v>
      </c>
      <c r="D498" s="38">
        <v>2.4052098144148699</v>
      </c>
      <c r="E498" s="38">
        <v>3.4693363962522263</v>
      </c>
    </row>
    <row r="499" spans="1:5" x14ac:dyDescent="0.25">
      <c r="A499" s="70" t="s">
        <v>579</v>
      </c>
      <c r="B499" s="38" t="e">
        <v>#DIV/0!</v>
      </c>
      <c r="C499" s="38">
        <v>38.27896695822843</v>
      </c>
      <c r="D499" s="38">
        <v>37.008509936986769</v>
      </c>
      <c r="E499" s="38" t="e">
        <v>#DIV/0!</v>
      </c>
    </row>
    <row r="500" spans="1:5" x14ac:dyDescent="0.25">
      <c r="A500" s="71">
        <v>1979</v>
      </c>
      <c r="B500" s="38">
        <v>4.7631316903161567</v>
      </c>
      <c r="C500" s="38">
        <v>1.0650343958702657</v>
      </c>
      <c r="D500" s="38">
        <v>1.0007100747725712</v>
      </c>
      <c r="E500" s="38" t="e">
        <v>#DIV/0!</v>
      </c>
    </row>
    <row r="501" spans="1:5" x14ac:dyDescent="0.25">
      <c r="A501" s="71">
        <v>1980</v>
      </c>
      <c r="B501" s="38">
        <v>4.7678381256656017</v>
      </c>
      <c r="C501" s="38">
        <v>1.0650717350413692</v>
      </c>
      <c r="D501" s="38">
        <v>1.0007146027999436</v>
      </c>
      <c r="E501" s="38" t="e">
        <v>#DIV/0!</v>
      </c>
    </row>
    <row r="502" spans="1:5" x14ac:dyDescent="0.25">
      <c r="A502" s="71">
        <v>1981</v>
      </c>
      <c r="B502" s="38">
        <v>4.9027341999103538</v>
      </c>
      <c r="C502" s="38">
        <v>1.066078184110971</v>
      </c>
      <c r="D502" s="38">
        <v>1.0008835187926834</v>
      </c>
      <c r="E502" s="38" t="e">
        <v>#DIV/0!</v>
      </c>
    </row>
    <row r="503" spans="1:5" x14ac:dyDescent="0.25">
      <c r="A503" s="71">
        <v>1982</v>
      </c>
      <c r="B503" s="38">
        <v>4.8045977011494259</v>
      </c>
      <c r="C503" s="38">
        <v>1.0654000258498124</v>
      </c>
      <c r="D503" s="38">
        <v>1.000754563067197</v>
      </c>
      <c r="E503" s="38" t="e">
        <v>#DIV/0!</v>
      </c>
    </row>
    <row r="504" spans="1:5" x14ac:dyDescent="0.25">
      <c r="A504" s="71">
        <v>1983</v>
      </c>
      <c r="B504" s="38">
        <v>4.8264360716491659</v>
      </c>
      <c r="C504" s="38">
        <v>1.0655481225722916</v>
      </c>
      <c r="D504" s="38">
        <v>1.0007874945859747</v>
      </c>
      <c r="E504" s="38">
        <v>1</v>
      </c>
    </row>
    <row r="505" spans="1:5" x14ac:dyDescent="0.25">
      <c r="A505" s="71">
        <v>1984</v>
      </c>
      <c r="B505" s="38">
        <v>4.5861111111111112</v>
      </c>
      <c r="C505" s="38">
        <v>1.0636214611669841</v>
      </c>
      <c r="D505" s="38">
        <v>1.0004461547041437</v>
      </c>
      <c r="E505" s="38" t="e">
        <v>#DIV/0!</v>
      </c>
    </row>
    <row r="506" spans="1:5" x14ac:dyDescent="0.25">
      <c r="A506" s="71">
        <v>1985</v>
      </c>
      <c r="B506" s="38">
        <v>4.2734082397003741</v>
      </c>
      <c r="C506" s="38">
        <v>1.0623655913978496</v>
      </c>
      <c r="D506" s="38">
        <v>1.0005073137735689</v>
      </c>
      <c r="E506" s="38">
        <v>1.008695652173913</v>
      </c>
    </row>
    <row r="507" spans="1:5" x14ac:dyDescent="0.25">
      <c r="A507" s="71">
        <v>1986</v>
      </c>
      <c r="B507" s="38">
        <v>2.9567336989640465</v>
      </c>
      <c r="C507" s="38">
        <v>1.0532697478565267</v>
      </c>
      <c r="D507" s="38">
        <v>1.000371747211896</v>
      </c>
      <c r="E507" s="38">
        <v>1</v>
      </c>
    </row>
    <row r="508" spans="1:5" x14ac:dyDescent="0.25">
      <c r="A508" s="71">
        <v>1987</v>
      </c>
      <c r="B508" s="38">
        <v>3.9023794996949359</v>
      </c>
      <c r="C508" s="38">
        <v>1.0604229607250755</v>
      </c>
      <c r="D508" s="38">
        <v>1.0004796623177283</v>
      </c>
      <c r="E508" s="38">
        <v>1</v>
      </c>
    </row>
    <row r="509" spans="1:5" x14ac:dyDescent="0.25">
      <c r="A509" s="71">
        <v>1988</v>
      </c>
      <c r="B509" s="38">
        <v>2.6719263642340563</v>
      </c>
      <c r="C509" s="38">
        <v>1.0501998560043695</v>
      </c>
      <c r="D509" s="38">
        <v>1.0003687043728338</v>
      </c>
      <c r="E509" s="38" t="e">
        <v>#DIV/0!</v>
      </c>
    </row>
    <row r="510" spans="1:5" x14ac:dyDescent="0.25">
      <c r="A510" s="71">
        <v>1989</v>
      </c>
      <c r="B510" s="38">
        <v>2.9617224880382778</v>
      </c>
      <c r="C510" s="38">
        <v>1.0528636126808544</v>
      </c>
      <c r="D510" s="38">
        <v>1.0002647814229353</v>
      </c>
      <c r="E510" s="38" t="e">
        <v>#DIV/0!</v>
      </c>
    </row>
    <row r="511" spans="1:5" x14ac:dyDescent="0.25">
      <c r="A511" s="71">
        <v>1990</v>
      </c>
      <c r="B511" s="38">
        <v>1.6070391872278664</v>
      </c>
      <c r="C511" s="38">
        <v>1.0293436776575111</v>
      </c>
      <c r="D511" s="38">
        <v>1.0000775133710567</v>
      </c>
      <c r="E511" s="38">
        <v>1</v>
      </c>
    </row>
    <row r="512" spans="1:5" x14ac:dyDescent="0.25">
      <c r="A512" s="71">
        <v>1991</v>
      </c>
      <c r="B512" s="38">
        <v>1.8267634854771782</v>
      </c>
      <c r="C512" s="38">
        <v>1.0353384580938876</v>
      </c>
      <c r="D512" s="38">
        <v>1.0001336809036827</v>
      </c>
      <c r="E512" s="38" t="e">
        <v>#DIV/0!</v>
      </c>
    </row>
    <row r="513" spans="1:5" x14ac:dyDescent="0.25">
      <c r="A513" s="71">
        <v>1992</v>
      </c>
      <c r="B513" s="38">
        <v>1.8833063209076173</v>
      </c>
      <c r="C513" s="38">
        <v>1.0366923214605333</v>
      </c>
      <c r="D513" s="38">
        <v>1.0001163467132053</v>
      </c>
      <c r="E513" s="38" t="e">
        <v>#DIV/0!</v>
      </c>
    </row>
    <row r="514" spans="1:5" x14ac:dyDescent="0.25">
      <c r="A514" s="71">
        <v>1993</v>
      </c>
      <c r="B514" s="38">
        <v>2.5547290116896919</v>
      </c>
      <c r="C514" s="38">
        <v>1.0481219487894788</v>
      </c>
      <c r="D514" s="38">
        <v>1.0001724613686536</v>
      </c>
      <c r="E514" s="38" t="e">
        <v>#DIV/0!</v>
      </c>
    </row>
    <row r="515" spans="1:5" x14ac:dyDescent="0.25">
      <c r="A515" s="71">
        <v>1994</v>
      </c>
      <c r="B515" s="38">
        <v>3.1695951107715814</v>
      </c>
      <c r="C515" s="38">
        <v>1.0546600844584548</v>
      </c>
      <c r="D515" s="38">
        <v>1.0002451100544143</v>
      </c>
      <c r="E515" s="38" t="e">
        <v>#DIV/0!</v>
      </c>
    </row>
    <row r="516" spans="1:5" x14ac:dyDescent="0.25">
      <c r="A516" s="71">
        <v>1995</v>
      </c>
      <c r="B516" s="38">
        <v>1.6017889087656532</v>
      </c>
      <c r="C516" s="38">
        <v>1.0292673595613082</v>
      </c>
      <c r="D516" s="38">
        <v>1.0001186661920018</v>
      </c>
      <c r="E516" s="38" t="e">
        <v>#DIV/0!</v>
      </c>
    </row>
    <row r="517" spans="1:5" x14ac:dyDescent="0.25">
      <c r="A517" s="71">
        <v>1996</v>
      </c>
      <c r="B517" s="38">
        <v>1.1636876763875823</v>
      </c>
      <c r="C517" s="38">
        <v>1.0107584875667084</v>
      </c>
      <c r="D517" s="38">
        <v>1.000067730028108</v>
      </c>
      <c r="E517" s="38" t="e">
        <v>#DIV/0!</v>
      </c>
    </row>
    <row r="518" spans="1:5" x14ac:dyDescent="0.25">
      <c r="A518" s="71">
        <v>1997</v>
      </c>
      <c r="B518" s="38" t="e">
        <v>#DIV/0!</v>
      </c>
      <c r="C518" s="38">
        <v>1.0859057531902758</v>
      </c>
      <c r="D518" s="38">
        <v>1.0003786137328612</v>
      </c>
      <c r="E518" s="38">
        <v>1</v>
      </c>
    </row>
    <row r="519" spans="1:5" x14ac:dyDescent="0.25">
      <c r="A519" s="71">
        <v>1998</v>
      </c>
      <c r="B519" s="38">
        <v>1.1633217993079585</v>
      </c>
      <c r="C519" s="38">
        <v>1.0106916804470547</v>
      </c>
      <c r="D519" s="38">
        <v>1.0000281856873079</v>
      </c>
      <c r="E519" s="38">
        <v>1</v>
      </c>
    </row>
    <row r="520" spans="1:5" x14ac:dyDescent="0.25">
      <c r="A520" s="71">
        <v>1999</v>
      </c>
      <c r="B520" s="38">
        <v>1.0317430678741482</v>
      </c>
      <c r="C520" s="38">
        <v>1.0023139626610569</v>
      </c>
      <c r="D520" s="38">
        <v>1</v>
      </c>
      <c r="E520" s="38">
        <v>1</v>
      </c>
    </row>
    <row r="521" spans="1:5" x14ac:dyDescent="0.25">
      <c r="A521" s="71">
        <v>2000</v>
      </c>
      <c r="B521" s="38">
        <v>1.0659898477157361</v>
      </c>
      <c r="C521" s="38">
        <v>1.0046917834194757</v>
      </c>
      <c r="D521" s="38">
        <v>1.0000155171076111</v>
      </c>
      <c r="E521" s="38">
        <v>1</v>
      </c>
    </row>
    <row r="522" spans="1:5" x14ac:dyDescent="0.25">
      <c r="A522" s="71">
        <v>2001</v>
      </c>
      <c r="B522" s="38">
        <v>1.0422980486209528</v>
      </c>
      <c r="C522" s="38">
        <v>1.0030681992133164</v>
      </c>
      <c r="D522" s="38">
        <v>1.0000098355496105</v>
      </c>
      <c r="E522" s="38">
        <v>1</v>
      </c>
    </row>
    <row r="523" spans="1:5" x14ac:dyDescent="0.25">
      <c r="A523" s="71">
        <v>2002</v>
      </c>
      <c r="B523" s="38">
        <v>1.0942884492661136</v>
      </c>
      <c r="C523" s="38">
        <v>1.0065375423845451</v>
      </c>
      <c r="D523" s="38">
        <v>1.0000186408346123</v>
      </c>
      <c r="E523" s="38">
        <v>1</v>
      </c>
    </row>
    <row r="524" spans="1:5" x14ac:dyDescent="0.25">
      <c r="A524" s="71">
        <v>2003</v>
      </c>
      <c r="B524" s="38">
        <v>1.1763458236541762</v>
      </c>
      <c r="C524" s="38">
        <v>1.0114250982188475</v>
      </c>
      <c r="D524" s="38">
        <v>1.000027615917815</v>
      </c>
      <c r="E524" s="38">
        <v>1</v>
      </c>
    </row>
    <row r="525" spans="1:5" x14ac:dyDescent="0.25">
      <c r="A525" s="71">
        <v>2004</v>
      </c>
      <c r="B525" s="38">
        <v>1.2280361019079171</v>
      </c>
      <c r="C525" s="38">
        <v>1.014170608947357</v>
      </c>
      <c r="D525" s="38">
        <v>1.0000327670101741</v>
      </c>
      <c r="E525" s="38">
        <v>1</v>
      </c>
    </row>
    <row r="526" spans="1:5" x14ac:dyDescent="0.25">
      <c r="A526" s="71">
        <v>2005</v>
      </c>
      <c r="B526" s="38">
        <v>1.1958709677419355</v>
      </c>
      <c r="C526" s="38">
        <v>1.0124824502412721</v>
      </c>
      <c r="D526" s="38">
        <v>1.0000297100301061</v>
      </c>
      <c r="E526" s="38">
        <v>1</v>
      </c>
    </row>
    <row r="527" spans="1:5" x14ac:dyDescent="0.25">
      <c r="A527" s="71">
        <v>2006</v>
      </c>
      <c r="B527" s="38">
        <v>1.3415250667041148</v>
      </c>
      <c r="C527" s="38">
        <v>1.0195659907506225</v>
      </c>
      <c r="D527" s="38">
        <v>1.0000633619870318</v>
      </c>
      <c r="E527" s="38">
        <v>1</v>
      </c>
    </row>
    <row r="528" spans="1:5" x14ac:dyDescent="0.25">
      <c r="A528" s="71">
        <v>2007</v>
      </c>
      <c r="B528" s="38">
        <v>1.1278691961010376</v>
      </c>
      <c r="C528" s="38">
        <v>1.0086054095011296</v>
      </c>
      <c r="D528" s="38">
        <v>1.0000248533651457</v>
      </c>
      <c r="E528" s="38">
        <v>1</v>
      </c>
    </row>
    <row r="529" spans="1:5" x14ac:dyDescent="0.25">
      <c r="A529" s="71">
        <v>2008</v>
      </c>
      <c r="B529" s="38">
        <v>1.209113782499301</v>
      </c>
      <c r="C529" s="38">
        <v>1.0132505793543354</v>
      </c>
      <c r="D529" s="38">
        <v>1.0000607326790401</v>
      </c>
      <c r="E529" s="38">
        <v>1</v>
      </c>
    </row>
    <row r="530" spans="1:5" x14ac:dyDescent="0.25">
      <c r="A530" s="71">
        <v>2009</v>
      </c>
      <c r="B530" s="38">
        <v>1.0363015823766677</v>
      </c>
      <c r="C530" s="38">
        <v>1.0026429028041486</v>
      </c>
      <c r="D530" s="38">
        <v>1.000010453362324</v>
      </c>
      <c r="E530" s="38">
        <v>1</v>
      </c>
    </row>
    <row r="531" spans="1:5" x14ac:dyDescent="0.25">
      <c r="A531" s="71">
        <v>2010</v>
      </c>
      <c r="B531" s="38">
        <v>1.2944263481722766</v>
      </c>
      <c r="C531" s="38">
        <v>1.017510540963438</v>
      </c>
      <c r="D531" s="38">
        <v>1.0000755991230501</v>
      </c>
      <c r="E531" s="38">
        <v>1</v>
      </c>
    </row>
    <row r="532" spans="1:5" x14ac:dyDescent="0.25">
      <c r="A532" s="71">
        <v>2011</v>
      </c>
      <c r="B532" s="38">
        <v>1.2534338358458961</v>
      </c>
      <c r="C532" s="38">
        <v>1.0154829965072028</v>
      </c>
      <c r="D532" s="38">
        <v>1.0000531140784177</v>
      </c>
      <c r="E532" s="38">
        <v>1</v>
      </c>
    </row>
    <row r="533" spans="1:5" x14ac:dyDescent="0.25">
      <c r="A533" s="71">
        <v>2012</v>
      </c>
      <c r="B533" s="38">
        <v>1.0400544959128064</v>
      </c>
      <c r="C533" s="38">
        <v>1.0029130927334522</v>
      </c>
      <c r="D533" s="38">
        <v>1.0000161334559476</v>
      </c>
      <c r="E533" s="38">
        <v>1</v>
      </c>
    </row>
    <row r="534" spans="1:5" x14ac:dyDescent="0.25">
      <c r="A534" s="71">
        <v>2013</v>
      </c>
      <c r="B534" s="38">
        <v>1.1475998205473306</v>
      </c>
      <c r="C534" s="38">
        <v>1.0098112015167073</v>
      </c>
      <c r="D534" s="38">
        <v>1.0000287488500461</v>
      </c>
      <c r="E534" s="38">
        <v>1</v>
      </c>
    </row>
    <row r="535" spans="1:5" x14ac:dyDescent="0.25">
      <c r="A535" s="71">
        <v>2014</v>
      </c>
      <c r="B535" s="38">
        <v>4.3842729970326406</v>
      </c>
      <c r="C535" s="38">
        <v>1.0618721793565293</v>
      </c>
      <c r="D535" s="38">
        <v>1.000187617260788</v>
      </c>
      <c r="E535" s="38">
        <v>1</v>
      </c>
    </row>
    <row r="536" spans="1:5" x14ac:dyDescent="0.25">
      <c r="A536" s="71">
        <v>2015</v>
      </c>
      <c r="B536" s="38">
        <v>4.3949211908931698</v>
      </c>
      <c r="C536" s="38">
        <v>1.0619669551534225</v>
      </c>
      <c r="D536" s="38">
        <v>1.0002283105022831</v>
      </c>
      <c r="E536" s="38">
        <v>1</v>
      </c>
    </row>
    <row r="537" spans="1:5" x14ac:dyDescent="0.25">
      <c r="A537" s="70" t="s">
        <v>569</v>
      </c>
      <c r="B537" s="38">
        <v>37</v>
      </c>
      <c r="C537" s="38">
        <v>37</v>
      </c>
      <c r="D537" s="38">
        <v>37</v>
      </c>
      <c r="E537" s="38">
        <v>37</v>
      </c>
    </row>
    <row r="538" spans="1:5" x14ac:dyDescent="0.25">
      <c r="A538" s="71">
        <v>1979</v>
      </c>
      <c r="B538" s="38">
        <v>1</v>
      </c>
      <c r="C538" s="38">
        <v>1</v>
      </c>
      <c r="D538" s="38">
        <v>1</v>
      </c>
      <c r="E538" s="38">
        <v>1</v>
      </c>
    </row>
    <row r="539" spans="1:5" x14ac:dyDescent="0.25">
      <c r="A539" s="71">
        <v>1980</v>
      </c>
      <c r="B539" s="38">
        <v>1</v>
      </c>
      <c r="C539" s="38">
        <v>1</v>
      </c>
      <c r="D539" s="38">
        <v>1</v>
      </c>
      <c r="E539" s="38">
        <v>1</v>
      </c>
    </row>
    <row r="540" spans="1:5" x14ac:dyDescent="0.25">
      <c r="A540" s="71">
        <v>1981</v>
      </c>
      <c r="B540" s="38">
        <v>1</v>
      </c>
      <c r="C540" s="38">
        <v>1</v>
      </c>
      <c r="D540" s="38">
        <v>1</v>
      </c>
      <c r="E540" s="38">
        <v>1</v>
      </c>
    </row>
    <row r="541" spans="1:5" x14ac:dyDescent="0.25">
      <c r="A541" s="71">
        <v>1982</v>
      </c>
      <c r="B541" s="38">
        <v>1</v>
      </c>
      <c r="C541" s="38">
        <v>1</v>
      </c>
      <c r="D541" s="38">
        <v>1</v>
      </c>
      <c r="E541" s="38">
        <v>1</v>
      </c>
    </row>
    <row r="542" spans="1:5" x14ac:dyDescent="0.25">
      <c r="A542" s="71">
        <v>1983</v>
      </c>
      <c r="B542" s="38">
        <v>1</v>
      </c>
      <c r="C542" s="38">
        <v>1</v>
      </c>
      <c r="D542" s="38">
        <v>1</v>
      </c>
      <c r="E542" s="38">
        <v>1</v>
      </c>
    </row>
    <row r="543" spans="1:5" x14ac:dyDescent="0.25">
      <c r="A543" s="71">
        <v>1984</v>
      </c>
      <c r="B543" s="38">
        <v>1</v>
      </c>
      <c r="C543" s="38">
        <v>1</v>
      </c>
      <c r="D543" s="38">
        <v>1</v>
      </c>
      <c r="E543" s="38">
        <v>1</v>
      </c>
    </row>
    <row r="544" spans="1:5" x14ac:dyDescent="0.25">
      <c r="A544" s="71">
        <v>1985</v>
      </c>
      <c r="B544" s="38">
        <v>1</v>
      </c>
      <c r="C544" s="38">
        <v>1</v>
      </c>
      <c r="D544" s="38">
        <v>1</v>
      </c>
      <c r="E544" s="38">
        <v>1</v>
      </c>
    </row>
    <row r="545" spans="1:5" x14ac:dyDescent="0.25">
      <c r="A545" s="71">
        <v>1986</v>
      </c>
      <c r="B545" s="38">
        <v>1</v>
      </c>
      <c r="C545" s="38">
        <v>1</v>
      </c>
      <c r="D545" s="38">
        <v>1</v>
      </c>
      <c r="E545" s="38">
        <v>1</v>
      </c>
    </row>
    <row r="546" spans="1:5" x14ac:dyDescent="0.25">
      <c r="A546" s="71">
        <v>1987</v>
      </c>
      <c r="B546" s="38">
        <v>1</v>
      </c>
      <c r="C546" s="38">
        <v>1</v>
      </c>
      <c r="D546" s="38">
        <v>1</v>
      </c>
      <c r="E546" s="38">
        <v>1</v>
      </c>
    </row>
    <row r="547" spans="1:5" x14ac:dyDescent="0.25">
      <c r="A547" s="71">
        <v>1988</v>
      </c>
      <c r="B547" s="38">
        <v>1</v>
      </c>
      <c r="C547" s="38">
        <v>1</v>
      </c>
      <c r="D547" s="38">
        <v>1</v>
      </c>
      <c r="E547" s="38">
        <v>1</v>
      </c>
    </row>
    <row r="548" spans="1:5" x14ac:dyDescent="0.25">
      <c r="A548" s="71">
        <v>1989</v>
      </c>
      <c r="B548" s="38">
        <v>1</v>
      </c>
      <c r="C548" s="38">
        <v>1</v>
      </c>
      <c r="D548" s="38">
        <v>1</v>
      </c>
      <c r="E548" s="38">
        <v>1</v>
      </c>
    </row>
    <row r="549" spans="1:5" x14ac:dyDescent="0.25">
      <c r="A549" s="71">
        <v>1990</v>
      </c>
      <c r="B549" s="38">
        <v>1</v>
      </c>
      <c r="C549" s="38">
        <v>1</v>
      </c>
      <c r="D549" s="38">
        <v>1</v>
      </c>
      <c r="E549" s="38">
        <v>1</v>
      </c>
    </row>
    <row r="550" spans="1:5" x14ac:dyDescent="0.25">
      <c r="A550" s="71">
        <v>1991</v>
      </c>
      <c r="B550" s="38">
        <v>1</v>
      </c>
      <c r="C550" s="38">
        <v>1</v>
      </c>
      <c r="D550" s="38">
        <v>1</v>
      </c>
      <c r="E550" s="38">
        <v>1</v>
      </c>
    </row>
    <row r="551" spans="1:5" x14ac:dyDescent="0.25">
      <c r="A551" s="71">
        <v>1992</v>
      </c>
      <c r="B551" s="38">
        <v>1</v>
      </c>
      <c r="C551" s="38">
        <v>1</v>
      </c>
      <c r="D551" s="38">
        <v>1</v>
      </c>
      <c r="E551" s="38">
        <v>1</v>
      </c>
    </row>
    <row r="552" spans="1:5" x14ac:dyDescent="0.25">
      <c r="A552" s="71">
        <v>1993</v>
      </c>
      <c r="B552" s="38">
        <v>1</v>
      </c>
      <c r="C552" s="38">
        <v>1</v>
      </c>
      <c r="D552" s="38">
        <v>1</v>
      </c>
      <c r="E552" s="38">
        <v>1</v>
      </c>
    </row>
    <row r="553" spans="1:5" x14ac:dyDescent="0.25">
      <c r="A553" s="71">
        <v>1994</v>
      </c>
      <c r="B553" s="38">
        <v>1</v>
      </c>
      <c r="C553" s="38">
        <v>1</v>
      </c>
      <c r="D553" s="38">
        <v>1</v>
      </c>
      <c r="E553" s="38">
        <v>1</v>
      </c>
    </row>
    <row r="554" spans="1:5" x14ac:dyDescent="0.25">
      <c r="A554" s="71">
        <v>1995</v>
      </c>
      <c r="B554" s="38">
        <v>1</v>
      </c>
      <c r="C554" s="38">
        <v>1</v>
      </c>
      <c r="D554" s="38">
        <v>1</v>
      </c>
      <c r="E554" s="38">
        <v>1</v>
      </c>
    </row>
    <row r="555" spans="1:5" x14ac:dyDescent="0.25">
      <c r="A555" s="71">
        <v>1996</v>
      </c>
      <c r="B555" s="38">
        <v>1</v>
      </c>
      <c r="C555" s="38">
        <v>1</v>
      </c>
      <c r="D555" s="38">
        <v>1</v>
      </c>
      <c r="E555" s="38">
        <v>1</v>
      </c>
    </row>
    <row r="556" spans="1:5" x14ac:dyDescent="0.25">
      <c r="A556" s="71">
        <v>1997</v>
      </c>
      <c r="B556" s="38">
        <v>1</v>
      </c>
      <c r="C556" s="38">
        <v>1</v>
      </c>
      <c r="D556" s="38">
        <v>1</v>
      </c>
      <c r="E556" s="38">
        <v>1</v>
      </c>
    </row>
    <row r="557" spans="1:5" x14ac:dyDescent="0.25">
      <c r="A557" s="71">
        <v>1998</v>
      </c>
      <c r="B557" s="38">
        <v>1</v>
      </c>
      <c r="C557" s="38">
        <v>1</v>
      </c>
      <c r="D557" s="38">
        <v>1</v>
      </c>
      <c r="E557" s="38">
        <v>1</v>
      </c>
    </row>
    <row r="558" spans="1:5" x14ac:dyDescent="0.25">
      <c r="A558" s="71">
        <v>1999</v>
      </c>
      <c r="B558" s="38">
        <v>1</v>
      </c>
      <c r="C558" s="38">
        <v>1</v>
      </c>
      <c r="D558" s="38">
        <v>1</v>
      </c>
      <c r="E558" s="38">
        <v>1</v>
      </c>
    </row>
    <row r="559" spans="1:5" x14ac:dyDescent="0.25">
      <c r="A559" s="71">
        <v>2000</v>
      </c>
      <c r="B559" s="38">
        <v>1</v>
      </c>
      <c r="C559" s="38">
        <v>1</v>
      </c>
      <c r="D559" s="38">
        <v>1</v>
      </c>
      <c r="E559" s="38">
        <v>1</v>
      </c>
    </row>
    <row r="560" spans="1:5" x14ac:dyDescent="0.25">
      <c r="A560" s="71">
        <v>2001</v>
      </c>
      <c r="B560" s="38">
        <v>1</v>
      </c>
      <c r="C560" s="38">
        <v>1</v>
      </c>
      <c r="D560" s="38">
        <v>1</v>
      </c>
      <c r="E560" s="38">
        <v>1</v>
      </c>
    </row>
    <row r="561" spans="1:5" x14ac:dyDescent="0.25">
      <c r="A561" s="71">
        <v>2002</v>
      </c>
      <c r="B561" s="38">
        <v>1</v>
      </c>
      <c r="C561" s="38">
        <v>1</v>
      </c>
      <c r="D561" s="38">
        <v>1</v>
      </c>
      <c r="E561" s="38">
        <v>1</v>
      </c>
    </row>
    <row r="562" spans="1:5" x14ac:dyDescent="0.25">
      <c r="A562" s="71">
        <v>2003</v>
      </c>
      <c r="B562" s="38">
        <v>1</v>
      </c>
      <c r="C562" s="38">
        <v>1</v>
      </c>
      <c r="D562" s="38">
        <v>1</v>
      </c>
      <c r="E562" s="38">
        <v>1</v>
      </c>
    </row>
    <row r="563" spans="1:5" x14ac:dyDescent="0.25">
      <c r="A563" s="71">
        <v>2004</v>
      </c>
      <c r="B563" s="38">
        <v>1</v>
      </c>
      <c r="C563" s="38">
        <v>1</v>
      </c>
      <c r="D563" s="38">
        <v>1</v>
      </c>
      <c r="E563" s="38">
        <v>1</v>
      </c>
    </row>
    <row r="564" spans="1:5" x14ac:dyDescent="0.25">
      <c r="A564" s="71">
        <v>2005</v>
      </c>
      <c r="B564" s="38">
        <v>1</v>
      </c>
      <c r="C564" s="38">
        <v>1</v>
      </c>
      <c r="D564" s="38">
        <v>1</v>
      </c>
      <c r="E564" s="38">
        <v>1</v>
      </c>
    </row>
    <row r="565" spans="1:5" x14ac:dyDescent="0.25">
      <c r="A565" s="71">
        <v>2006</v>
      </c>
      <c r="B565" s="38">
        <v>1</v>
      </c>
      <c r="C565" s="38">
        <v>1</v>
      </c>
      <c r="D565" s="38">
        <v>1</v>
      </c>
      <c r="E565" s="38">
        <v>1</v>
      </c>
    </row>
    <row r="566" spans="1:5" x14ac:dyDescent="0.25">
      <c r="A566" s="71">
        <v>2007</v>
      </c>
      <c r="B566" s="38">
        <v>1</v>
      </c>
      <c r="C566" s="38">
        <v>1</v>
      </c>
      <c r="D566" s="38">
        <v>1</v>
      </c>
      <c r="E566" s="38">
        <v>1</v>
      </c>
    </row>
    <row r="567" spans="1:5" x14ac:dyDescent="0.25">
      <c r="A567" s="71">
        <v>2008</v>
      </c>
      <c r="B567" s="38">
        <v>1</v>
      </c>
      <c r="C567" s="38">
        <v>1</v>
      </c>
      <c r="D567" s="38">
        <v>1</v>
      </c>
      <c r="E567" s="38">
        <v>1</v>
      </c>
    </row>
    <row r="568" spans="1:5" x14ac:dyDescent="0.25">
      <c r="A568" s="71">
        <v>2009</v>
      </c>
      <c r="B568" s="38">
        <v>1</v>
      </c>
      <c r="C568" s="38">
        <v>1</v>
      </c>
      <c r="D568" s="38">
        <v>1</v>
      </c>
      <c r="E568" s="38">
        <v>1</v>
      </c>
    </row>
    <row r="569" spans="1:5" x14ac:dyDescent="0.25">
      <c r="A569" s="71">
        <v>2010</v>
      </c>
      <c r="B569" s="38">
        <v>1</v>
      </c>
      <c r="C569" s="38">
        <v>1</v>
      </c>
      <c r="D569" s="38">
        <v>1</v>
      </c>
      <c r="E569" s="38">
        <v>1</v>
      </c>
    </row>
    <row r="570" spans="1:5" x14ac:dyDescent="0.25">
      <c r="A570" s="71">
        <v>2011</v>
      </c>
      <c r="B570" s="38">
        <v>1</v>
      </c>
      <c r="C570" s="38">
        <v>1</v>
      </c>
      <c r="D570" s="38">
        <v>1</v>
      </c>
      <c r="E570" s="38">
        <v>1</v>
      </c>
    </row>
    <row r="571" spans="1:5" x14ac:dyDescent="0.25">
      <c r="A571" s="71">
        <v>2012</v>
      </c>
      <c r="B571" s="38">
        <v>1</v>
      </c>
      <c r="C571" s="38">
        <v>1</v>
      </c>
      <c r="D571" s="38">
        <v>1</v>
      </c>
      <c r="E571" s="38">
        <v>1</v>
      </c>
    </row>
    <row r="572" spans="1:5" x14ac:dyDescent="0.25">
      <c r="A572" s="71">
        <v>2013</v>
      </c>
      <c r="B572" s="38">
        <v>1</v>
      </c>
      <c r="C572" s="38">
        <v>1</v>
      </c>
      <c r="D572" s="38">
        <v>1</v>
      </c>
      <c r="E572" s="38">
        <v>1</v>
      </c>
    </row>
    <row r="573" spans="1:5" x14ac:dyDescent="0.25">
      <c r="A573" s="71">
        <v>2014</v>
      </c>
      <c r="B573" s="38">
        <v>1</v>
      </c>
      <c r="C573" s="38">
        <v>1</v>
      </c>
      <c r="D573" s="38">
        <v>1</v>
      </c>
      <c r="E573" s="38">
        <v>1</v>
      </c>
    </row>
    <row r="574" spans="1:5" x14ac:dyDescent="0.25">
      <c r="A574" s="71">
        <v>2015</v>
      </c>
      <c r="B574" s="38">
        <v>1</v>
      </c>
      <c r="C574" s="38">
        <v>1</v>
      </c>
      <c r="D574" s="38">
        <v>1</v>
      </c>
      <c r="E574" s="38">
        <v>1</v>
      </c>
    </row>
    <row r="575" spans="1:5" x14ac:dyDescent="0.25">
      <c r="A575" s="70" t="s">
        <v>592</v>
      </c>
      <c r="B575" s="38">
        <v>40.100100521231816</v>
      </c>
      <c r="C575" s="38">
        <v>42.483112379106807</v>
      </c>
      <c r="D575" s="38">
        <v>46.203628253376415</v>
      </c>
      <c r="E575" s="38">
        <v>46.501546869091925</v>
      </c>
    </row>
    <row r="576" spans="1:5" x14ac:dyDescent="0.25">
      <c r="A576" s="71">
        <v>1979</v>
      </c>
      <c r="B576" s="38">
        <v>1.0214870787775308</v>
      </c>
      <c r="C576" s="38">
        <v>1.2665551917432263</v>
      </c>
      <c r="D576" s="38">
        <v>1.2676597025702296</v>
      </c>
      <c r="E576" s="38">
        <v>1.2687963181944515</v>
      </c>
    </row>
    <row r="577" spans="1:5" x14ac:dyDescent="0.25">
      <c r="A577" s="71">
        <v>1980</v>
      </c>
      <c r="B577" s="38">
        <v>1.0228806488126043</v>
      </c>
      <c r="C577" s="38">
        <v>1.2665662140716551</v>
      </c>
      <c r="D577" s="38">
        <v>1.2676661897773038</v>
      </c>
      <c r="E577" s="38">
        <v>1.2687980638951963</v>
      </c>
    </row>
    <row r="578" spans="1:5" x14ac:dyDescent="0.25">
      <c r="A578" s="71">
        <v>1981</v>
      </c>
      <c r="B578" s="38">
        <v>1.0260956729890029</v>
      </c>
      <c r="C578" s="38">
        <v>1.2665910831928913</v>
      </c>
      <c r="D578" s="38">
        <v>1.267673695627435</v>
      </c>
      <c r="E578" s="38">
        <v>1.2687986602003098</v>
      </c>
    </row>
    <row r="579" spans="1:5" x14ac:dyDescent="0.25">
      <c r="A579" s="71">
        <v>1982</v>
      </c>
      <c r="B579" s="38">
        <v>1.0219177189257644</v>
      </c>
      <c r="C579" s="38">
        <v>1.2665582831872575</v>
      </c>
      <c r="D579" s="38">
        <v>1.2676659366859113</v>
      </c>
      <c r="E579" s="38">
        <v>1.2687995645501486</v>
      </c>
    </row>
    <row r="580" spans="1:5" x14ac:dyDescent="0.25">
      <c r="A580" s="71">
        <v>1983</v>
      </c>
      <c r="B580" s="38">
        <v>1.030281358746121</v>
      </c>
      <c r="C580" s="38">
        <v>1.2666239708443257</v>
      </c>
      <c r="D580" s="38">
        <v>1.2616146293646326</v>
      </c>
      <c r="E580" s="38">
        <v>1.2633598319815005</v>
      </c>
    </row>
    <row r="581" spans="1:5" x14ac:dyDescent="0.25">
      <c r="A581" s="71">
        <v>1984</v>
      </c>
      <c r="B581" s="38">
        <v>1.0315845335060942</v>
      </c>
      <c r="C581" s="38">
        <v>1.2666343575796155</v>
      </c>
      <c r="D581" s="38">
        <v>1.2648009426475113</v>
      </c>
      <c r="E581" s="38">
        <v>1.267167076883511</v>
      </c>
    </row>
    <row r="582" spans="1:5" x14ac:dyDescent="0.25">
      <c r="A582" s="71">
        <v>1985</v>
      </c>
      <c r="B582" s="38">
        <v>1.0256412497487193</v>
      </c>
      <c r="C582" s="38">
        <v>1.2665890432819324</v>
      </c>
      <c r="D582" s="38">
        <v>1.274776336863495</v>
      </c>
      <c r="E582" s="38">
        <v>1.268298015500293</v>
      </c>
    </row>
    <row r="583" spans="1:5" x14ac:dyDescent="0.25">
      <c r="A583" s="71">
        <v>1986</v>
      </c>
      <c r="B583" s="38">
        <v>1.0261718936546163</v>
      </c>
      <c r="C583" s="38">
        <v>1.2665920425769348</v>
      </c>
      <c r="D583" s="38">
        <v>1.269550496021681</v>
      </c>
      <c r="E583" s="38">
        <v>1.2647531749176835</v>
      </c>
    </row>
    <row r="584" spans="1:5" x14ac:dyDescent="0.25">
      <c r="A584" s="71">
        <v>1987</v>
      </c>
      <c r="B584" s="38">
        <v>1.0263507458619208</v>
      </c>
      <c r="C584" s="38">
        <v>1.2665938577202673</v>
      </c>
      <c r="D584" s="38">
        <v>1.2626090277491915</v>
      </c>
      <c r="E584" s="38">
        <v>1.2632251295492847</v>
      </c>
    </row>
    <row r="585" spans="1:5" x14ac:dyDescent="0.25">
      <c r="A585" s="71">
        <v>1988</v>
      </c>
      <c r="B585" s="38">
        <v>1.1009442391490147</v>
      </c>
      <c r="C585" s="38">
        <v>1.1088221050402201</v>
      </c>
      <c r="D585" s="38">
        <v>1.2417785137681303</v>
      </c>
      <c r="E585" s="38">
        <v>1.2527096468839392</v>
      </c>
    </row>
    <row r="586" spans="1:5" x14ac:dyDescent="0.25">
      <c r="A586" s="71">
        <v>1989</v>
      </c>
      <c r="B586" s="38">
        <v>1.106061365431432</v>
      </c>
      <c r="C586" s="38">
        <v>1.113391350546731</v>
      </c>
      <c r="D586" s="38">
        <v>1.2478924340173054</v>
      </c>
      <c r="E586" s="38">
        <v>1.2565209177612802</v>
      </c>
    </row>
    <row r="587" spans="1:5" x14ac:dyDescent="0.25">
      <c r="A587" s="71">
        <v>1990</v>
      </c>
      <c r="B587" s="38">
        <v>1.1075667819559938</v>
      </c>
      <c r="C587" s="38">
        <v>1.1147355930350815</v>
      </c>
      <c r="D587" s="38">
        <v>1.2436440439403469</v>
      </c>
      <c r="E587" s="38">
        <v>1.2544901574356753</v>
      </c>
    </row>
    <row r="588" spans="1:5" x14ac:dyDescent="0.25">
      <c r="A588" s="71">
        <v>1991</v>
      </c>
      <c r="B588" s="38">
        <v>1.1119597813696549</v>
      </c>
      <c r="C588" s="38">
        <v>1.1186544319044953</v>
      </c>
      <c r="D588" s="38">
        <v>1.2457594421558245</v>
      </c>
      <c r="E588" s="38">
        <v>1.2569524062155097</v>
      </c>
    </row>
    <row r="589" spans="1:5" x14ac:dyDescent="0.25">
      <c r="A589" s="71">
        <v>1992</v>
      </c>
      <c r="B589" s="38">
        <v>1.1092270464256822</v>
      </c>
      <c r="C589" s="38">
        <v>1.1162168544576905</v>
      </c>
      <c r="D589" s="38">
        <v>1.2705478235638998</v>
      </c>
      <c r="E589" s="38">
        <v>1.2602683094207447</v>
      </c>
    </row>
    <row r="590" spans="1:5" x14ac:dyDescent="0.25">
      <c r="A590" s="71">
        <v>1993</v>
      </c>
      <c r="B590" s="38">
        <v>1.1099540212961041</v>
      </c>
      <c r="C590" s="38">
        <v>1.1168643912479559</v>
      </c>
      <c r="D590" s="38">
        <v>1.2438091913259497</v>
      </c>
      <c r="E590" s="38">
        <v>1.2556147235942892</v>
      </c>
    </row>
    <row r="591" spans="1:5" x14ac:dyDescent="0.25">
      <c r="A591" s="71">
        <v>1994</v>
      </c>
      <c r="B591" s="38">
        <v>1.1037649918296213</v>
      </c>
      <c r="C591" s="38">
        <v>1.1113413425800376</v>
      </c>
      <c r="D591" s="38">
        <v>1.251390777098355</v>
      </c>
      <c r="E591" s="38">
        <v>1.2550098300286292</v>
      </c>
    </row>
    <row r="592" spans="1:5" x14ac:dyDescent="0.25">
      <c r="A592" s="71">
        <v>1995</v>
      </c>
      <c r="B592" s="38">
        <v>1.1108869213213146</v>
      </c>
      <c r="C592" s="38">
        <v>1.117697559437995</v>
      </c>
      <c r="D592" s="38">
        <v>1.2493390325999605</v>
      </c>
      <c r="E592" s="38">
        <v>1.25639824811867</v>
      </c>
    </row>
    <row r="593" spans="1:5" x14ac:dyDescent="0.25">
      <c r="A593" s="71">
        <v>1996</v>
      </c>
      <c r="B593" s="38">
        <v>1.1003354554131568</v>
      </c>
      <c r="C593" s="38">
        <v>1.1082801308003738</v>
      </c>
      <c r="D593" s="38">
        <v>1.2401828046122201</v>
      </c>
      <c r="E593" s="38">
        <v>1.2567085640064533</v>
      </c>
    </row>
    <row r="594" spans="1:5" x14ac:dyDescent="0.25">
      <c r="A594" s="71">
        <v>1997</v>
      </c>
      <c r="B594" s="38">
        <v>1.0997811986469104</v>
      </c>
      <c r="C594" s="38">
        <v>1.1077844523594351</v>
      </c>
      <c r="D594" s="38">
        <v>1.2392083534641432</v>
      </c>
      <c r="E594" s="38">
        <v>1.2529024877671975</v>
      </c>
    </row>
    <row r="595" spans="1:5" x14ac:dyDescent="0.25">
      <c r="A595" s="71">
        <v>1998</v>
      </c>
      <c r="B595" s="38">
        <v>1.1011532475567198</v>
      </c>
      <c r="C595" s="38">
        <v>1.1090078944829787</v>
      </c>
      <c r="D595" s="38">
        <v>1.2394517204078919</v>
      </c>
      <c r="E595" s="38">
        <v>1.2511789373889399</v>
      </c>
    </row>
    <row r="596" spans="1:5" x14ac:dyDescent="0.25">
      <c r="A596" s="71">
        <v>1999</v>
      </c>
      <c r="B596" s="38">
        <v>1.1009478127992323</v>
      </c>
      <c r="C596" s="38">
        <v>1.1088244760408186</v>
      </c>
      <c r="D596" s="38">
        <v>1.2388492601860108</v>
      </c>
      <c r="E596" s="38">
        <v>1.251429609386608</v>
      </c>
    </row>
    <row r="597" spans="1:5" x14ac:dyDescent="0.25">
      <c r="A597" s="71">
        <v>2000</v>
      </c>
      <c r="B597" s="38">
        <v>1.101669692886603</v>
      </c>
      <c r="C597" s="38">
        <v>1.109470868252618</v>
      </c>
      <c r="D597" s="38">
        <v>1.2394235011188219</v>
      </c>
      <c r="E597" s="38">
        <v>1.2535153216608426</v>
      </c>
    </row>
    <row r="598" spans="1:5" x14ac:dyDescent="0.25">
      <c r="A598" s="71">
        <v>2001</v>
      </c>
      <c r="B598" s="38">
        <v>1.1001233885511057</v>
      </c>
      <c r="C598" s="38">
        <v>1.1080884463086349</v>
      </c>
      <c r="D598" s="38">
        <v>1.2413211594168183</v>
      </c>
      <c r="E598" s="38">
        <v>1.2554981299831609</v>
      </c>
    </row>
    <row r="599" spans="1:5" x14ac:dyDescent="0.25">
      <c r="A599" s="71">
        <v>2002</v>
      </c>
      <c r="B599" s="38">
        <v>1.1008424265579537</v>
      </c>
      <c r="C599" s="38">
        <v>1.1087311997474258</v>
      </c>
      <c r="D599" s="38">
        <v>1.2387910913725277</v>
      </c>
      <c r="E599" s="38">
        <v>1.2523887906042324</v>
      </c>
    </row>
    <row r="600" spans="1:5" x14ac:dyDescent="0.25">
      <c r="A600" s="71">
        <v>2003</v>
      </c>
      <c r="B600" s="38">
        <v>1.0991512345679013</v>
      </c>
      <c r="C600" s="38">
        <v>1.1072183550207546</v>
      </c>
      <c r="D600" s="38">
        <v>1.2388127612651088</v>
      </c>
      <c r="E600" s="38">
        <v>1.2510420137679292</v>
      </c>
    </row>
    <row r="601" spans="1:5" x14ac:dyDescent="0.25">
      <c r="A601" s="71">
        <v>2004</v>
      </c>
      <c r="B601" s="38">
        <v>1.1016465339873314</v>
      </c>
      <c r="C601" s="38">
        <v>1.1094492797134068</v>
      </c>
      <c r="D601" s="38">
        <v>1.2422535638634731</v>
      </c>
      <c r="E601" s="38">
        <v>1.2519658675688328</v>
      </c>
    </row>
    <row r="602" spans="1:5" x14ac:dyDescent="0.25">
      <c r="A602" s="71">
        <v>2005</v>
      </c>
      <c r="B602" s="38">
        <v>1.100451630981226</v>
      </c>
      <c r="C602" s="38">
        <v>1.1083821575780619</v>
      </c>
      <c r="D602" s="38">
        <v>1.2383268697869549</v>
      </c>
      <c r="E602" s="38">
        <v>1.2502636287573166</v>
      </c>
    </row>
    <row r="603" spans="1:5" x14ac:dyDescent="0.25">
      <c r="A603" s="71">
        <v>2006</v>
      </c>
      <c r="B603" s="38">
        <v>1.1009567101855278</v>
      </c>
      <c r="C603" s="38">
        <v>1.1088116430045807</v>
      </c>
      <c r="D603" s="38">
        <v>1.240310669867646</v>
      </c>
      <c r="E603" s="38">
        <v>1.251318680666359</v>
      </c>
    </row>
    <row r="604" spans="1:5" x14ac:dyDescent="0.25">
      <c r="A604" s="71">
        <v>2007</v>
      </c>
      <c r="B604" s="38">
        <v>1.1018240403649329</v>
      </c>
      <c r="C604" s="38">
        <v>1.1096077565391109</v>
      </c>
      <c r="D604" s="38">
        <v>1.2470896523375807</v>
      </c>
      <c r="E604" s="38">
        <v>1.2538785296031008</v>
      </c>
    </row>
    <row r="605" spans="1:5" x14ac:dyDescent="0.25">
      <c r="A605" s="71">
        <v>2008</v>
      </c>
      <c r="B605" s="38">
        <v>1.0991245739076541</v>
      </c>
      <c r="C605" s="38">
        <v>1.1071953291128898</v>
      </c>
      <c r="D605" s="38">
        <v>1.2382529742917172</v>
      </c>
      <c r="E605" s="38">
        <v>1.2504164615787825</v>
      </c>
    </row>
    <row r="606" spans="1:5" x14ac:dyDescent="0.25">
      <c r="A606" s="71">
        <v>2009</v>
      </c>
      <c r="B606" s="38">
        <v>1.0976689749341655</v>
      </c>
      <c r="C606" s="38">
        <v>1.1058952621208453</v>
      </c>
      <c r="D606" s="38">
        <v>1.2393587746992927</v>
      </c>
      <c r="E606" s="38">
        <v>1.2498286674785022</v>
      </c>
    </row>
    <row r="607" spans="1:5" x14ac:dyDescent="0.25">
      <c r="A607" s="71">
        <v>2010</v>
      </c>
      <c r="B607" s="38">
        <v>1.1018801004179521</v>
      </c>
      <c r="C607" s="38">
        <v>1.1096584242881835</v>
      </c>
      <c r="D607" s="38">
        <v>1.2370954221717632</v>
      </c>
      <c r="E607" s="38">
        <v>1.2499771650426725</v>
      </c>
    </row>
    <row r="608" spans="1:5" x14ac:dyDescent="0.25">
      <c r="A608" s="71">
        <v>2011</v>
      </c>
      <c r="B608" s="38">
        <v>1.1027382801476355</v>
      </c>
      <c r="C608" s="38">
        <v>1.1104250050470159</v>
      </c>
      <c r="D608" s="38">
        <v>1.238867887220922</v>
      </c>
      <c r="E608" s="38">
        <v>1.2502160505699373</v>
      </c>
    </row>
    <row r="609" spans="1:5" x14ac:dyDescent="0.25">
      <c r="A609" s="71">
        <v>2012</v>
      </c>
      <c r="B609" s="38">
        <v>1.1059801278239332</v>
      </c>
      <c r="C609" s="38">
        <v>1.113320958164554</v>
      </c>
      <c r="D609" s="38">
        <v>1.2401885518903233</v>
      </c>
      <c r="E609" s="38">
        <v>1.25072217508048</v>
      </c>
    </row>
    <row r="610" spans="1:5" x14ac:dyDescent="0.25">
      <c r="A610" s="71">
        <v>2013</v>
      </c>
      <c r="B610" s="38">
        <v>1.0985080558361346</v>
      </c>
      <c r="C610" s="38">
        <v>1.1066421945638696</v>
      </c>
      <c r="D610" s="38">
        <v>1.2388979758647907</v>
      </c>
      <c r="E610" s="38">
        <v>1.2501104001197407</v>
      </c>
    </row>
    <row r="611" spans="1:5" x14ac:dyDescent="0.25">
      <c r="A611" s="71">
        <v>2014</v>
      </c>
      <c r="B611" s="38">
        <v>1.0953009518095291</v>
      </c>
      <c r="C611" s="38">
        <v>1.103778621298336</v>
      </c>
      <c r="D611" s="38">
        <v>1.2442377526445443</v>
      </c>
      <c r="E611" s="38">
        <v>1.2590521829887082</v>
      </c>
    </row>
    <row r="612" spans="1:5" x14ac:dyDescent="0.25">
      <c r="A612" s="71">
        <v>2015</v>
      </c>
      <c r="B612" s="38">
        <v>1.097240034055027</v>
      </c>
      <c r="C612" s="38">
        <v>1.1055122522145855</v>
      </c>
      <c r="D612" s="38">
        <v>1.2445292911167221</v>
      </c>
      <c r="E612" s="38">
        <v>1.2591731299410143</v>
      </c>
    </row>
    <row r="613" spans="1:5" x14ac:dyDescent="0.25">
      <c r="A613" s="70" t="s">
        <v>576</v>
      </c>
      <c r="B613" s="38">
        <v>149.25691752084109</v>
      </c>
      <c r="C613" s="38">
        <v>67.799052364807537</v>
      </c>
      <c r="D613" s="38">
        <v>61.777800825528367</v>
      </c>
      <c r="E613" s="38">
        <v>74.518069023812984</v>
      </c>
    </row>
    <row r="614" spans="1:5" x14ac:dyDescent="0.25">
      <c r="A614" s="71">
        <v>1979</v>
      </c>
      <c r="B614" s="38">
        <v>4.7751158909697757</v>
      </c>
      <c r="C614" s="38">
        <v>2.3774786917149471</v>
      </c>
      <c r="D614" s="38">
        <v>1.6857854111671733</v>
      </c>
      <c r="E614" s="38">
        <v>1.9150315676353378</v>
      </c>
    </row>
    <row r="615" spans="1:5" x14ac:dyDescent="0.25">
      <c r="A615" s="71">
        <v>1980</v>
      </c>
      <c r="B615" s="38">
        <v>4.4350176751923485</v>
      </c>
      <c r="C615" s="38">
        <v>2.3635098681270468</v>
      </c>
      <c r="D615" s="38">
        <v>1.684519963060525</v>
      </c>
      <c r="E615" s="38">
        <v>1.9145925261070296</v>
      </c>
    </row>
    <row r="616" spans="1:5" x14ac:dyDescent="0.25">
      <c r="A616" s="71">
        <v>1981</v>
      </c>
      <c r="B616" s="38">
        <v>5.1895762350936963</v>
      </c>
      <c r="C616" s="38">
        <v>2.392208843116959</v>
      </c>
      <c r="D616" s="38">
        <v>1.687145582207987</v>
      </c>
      <c r="E616" s="38">
        <v>1.9157154665144747</v>
      </c>
    </row>
    <row r="617" spans="1:5" x14ac:dyDescent="0.25">
      <c r="A617" s="71">
        <v>1982</v>
      </c>
      <c r="B617" s="38">
        <v>4.6484605190360391</v>
      </c>
      <c r="C617" s="38">
        <v>2.3724970871272602</v>
      </c>
      <c r="D617" s="38">
        <v>1.6853634337459746</v>
      </c>
      <c r="E617" s="38">
        <v>1.9150266013945079</v>
      </c>
    </row>
    <row r="618" spans="1:5" x14ac:dyDescent="0.25">
      <c r="A618" s="71">
        <v>1983</v>
      </c>
      <c r="B618" s="38">
        <v>8.0301591657519218</v>
      </c>
      <c r="C618" s="38">
        <v>2.6629953261532209</v>
      </c>
      <c r="D618" s="38">
        <v>1.8876125077794454</v>
      </c>
      <c r="E618" s="38">
        <v>2.2806792038839721</v>
      </c>
    </row>
    <row r="619" spans="1:5" x14ac:dyDescent="0.25">
      <c r="A619" s="71">
        <v>1984</v>
      </c>
      <c r="B619" s="38">
        <v>7.0590224966516093</v>
      </c>
      <c r="C619" s="38">
        <v>2.3094298618695088</v>
      </c>
      <c r="D619" s="38">
        <v>1.8866340869926559</v>
      </c>
      <c r="E619" s="38">
        <v>2.3584613128286791</v>
      </c>
    </row>
    <row r="620" spans="1:5" x14ac:dyDescent="0.25">
      <c r="A620" s="71">
        <v>1985</v>
      </c>
      <c r="B620" s="38">
        <v>7.8936030930998511</v>
      </c>
      <c r="C620" s="38">
        <v>2.2780634164456397</v>
      </c>
      <c r="D620" s="38">
        <v>1.8907570635591895</v>
      </c>
      <c r="E620" s="38">
        <v>2.3851462615871371</v>
      </c>
    </row>
    <row r="621" spans="1:5" x14ac:dyDescent="0.25">
      <c r="A621" s="71">
        <v>1986</v>
      </c>
      <c r="B621" s="38">
        <v>4.4572578502474887</v>
      </c>
      <c r="C621" s="38">
        <v>2.0739541496844334</v>
      </c>
      <c r="D621" s="38">
        <v>1.7365056565327142</v>
      </c>
      <c r="E621" s="38">
        <v>2.0899010885735598</v>
      </c>
    </row>
    <row r="622" spans="1:5" x14ac:dyDescent="0.25">
      <c r="A622" s="71">
        <v>1987</v>
      </c>
      <c r="B622" s="38">
        <v>5.1889339542336392</v>
      </c>
      <c r="C622" s="38">
        <v>2.1986955186190444</v>
      </c>
      <c r="D622" s="38">
        <v>1.8083810729655307</v>
      </c>
      <c r="E622" s="38">
        <v>2.2030996354028667</v>
      </c>
    </row>
    <row r="623" spans="1:5" x14ac:dyDescent="0.25">
      <c r="A623" s="71">
        <v>1988</v>
      </c>
      <c r="B623" s="38">
        <v>5.6733299411208833</v>
      </c>
      <c r="C623" s="38">
        <v>2.2612539019564739</v>
      </c>
      <c r="D623" s="38">
        <v>1.9049264030782906</v>
      </c>
      <c r="E623" s="38">
        <v>2.4157371796993425</v>
      </c>
    </row>
    <row r="624" spans="1:5" x14ac:dyDescent="0.25">
      <c r="A624" s="71">
        <v>1989</v>
      </c>
      <c r="B624" s="38">
        <v>3.6684501566451515</v>
      </c>
      <c r="C624" s="38">
        <v>1.7875443012544778</v>
      </c>
      <c r="D624" s="38">
        <v>1.6796295514879767</v>
      </c>
      <c r="E624" s="38">
        <v>2.0341189079297735</v>
      </c>
    </row>
    <row r="625" spans="1:5" x14ac:dyDescent="0.25">
      <c r="A625" s="71">
        <v>1990</v>
      </c>
      <c r="B625" s="38">
        <v>3.8822927466372241</v>
      </c>
      <c r="C625" s="38">
        <v>1.7232780883626067</v>
      </c>
      <c r="D625" s="38">
        <v>1.6932191946239261</v>
      </c>
      <c r="E625" s="38">
        <v>2.0773813827095391</v>
      </c>
    </row>
    <row r="626" spans="1:5" x14ac:dyDescent="0.25">
      <c r="A626" s="71">
        <v>1991</v>
      </c>
      <c r="B626" s="38">
        <v>3.7339186435561369</v>
      </c>
      <c r="C626" s="38">
        <v>1.7629046358354981</v>
      </c>
      <c r="D626" s="38">
        <v>1.7106696295959627</v>
      </c>
      <c r="E626" s="38">
        <v>2.1040329635291903</v>
      </c>
    </row>
    <row r="627" spans="1:5" x14ac:dyDescent="0.25">
      <c r="A627" s="71">
        <v>1992</v>
      </c>
      <c r="B627" s="38">
        <v>3.1837751429384018</v>
      </c>
      <c r="C627" s="38">
        <v>1.6928707703145718</v>
      </c>
      <c r="D627" s="38">
        <v>1.6543909298194426</v>
      </c>
      <c r="E627" s="38">
        <v>2.0055859740701862</v>
      </c>
    </row>
    <row r="628" spans="1:5" x14ac:dyDescent="0.25">
      <c r="A628" s="71">
        <v>1993</v>
      </c>
      <c r="B628" s="38">
        <v>2.6666622551614609</v>
      </c>
      <c r="C628" s="38">
        <v>1.6272199362016322</v>
      </c>
      <c r="D628" s="38">
        <v>1.5641514271538703</v>
      </c>
      <c r="E628" s="38">
        <v>1.8245346120921053</v>
      </c>
    </row>
    <row r="629" spans="1:5" x14ac:dyDescent="0.25">
      <c r="A629" s="71">
        <v>1994</v>
      </c>
      <c r="B629" s="38">
        <v>2.5405942167143309</v>
      </c>
      <c r="C629" s="38">
        <v>1.6645784090872346</v>
      </c>
      <c r="D629" s="38">
        <v>1.5332907829118778</v>
      </c>
      <c r="E629" s="38">
        <v>1.7638168007282604</v>
      </c>
    </row>
    <row r="630" spans="1:5" x14ac:dyDescent="0.25">
      <c r="A630" s="71">
        <v>1995</v>
      </c>
      <c r="B630" s="38">
        <v>2.3712736108081276</v>
      </c>
      <c r="C630" s="38">
        <v>1.5172196792343462</v>
      </c>
      <c r="D630" s="38">
        <v>1.4675544621248739</v>
      </c>
      <c r="E630" s="38">
        <v>1.6674058854635865</v>
      </c>
    </row>
    <row r="631" spans="1:5" x14ac:dyDescent="0.25">
      <c r="A631" s="71">
        <v>1996</v>
      </c>
      <c r="B631" s="38">
        <v>2.4123358720061376</v>
      </c>
      <c r="C631" s="38">
        <v>1.4618721520309819</v>
      </c>
      <c r="D631" s="38">
        <v>1.4545494532067107</v>
      </c>
      <c r="E631" s="38">
        <v>1.6577094299473627</v>
      </c>
    </row>
    <row r="632" spans="1:5" x14ac:dyDescent="0.25">
      <c r="A632" s="71">
        <v>1997</v>
      </c>
      <c r="B632" s="38">
        <v>1.8140983458329356</v>
      </c>
      <c r="C632" s="38">
        <v>1.4152540140756036</v>
      </c>
      <c r="D632" s="38">
        <v>1.3288661580345582</v>
      </c>
      <c r="E632" s="38">
        <v>1.4376286913867844</v>
      </c>
    </row>
    <row r="633" spans="1:5" x14ac:dyDescent="0.25">
      <c r="A633" s="71">
        <v>1998</v>
      </c>
      <c r="B633" s="38">
        <v>1.7469569900746327</v>
      </c>
      <c r="C633" s="38">
        <v>1.3058494580464566</v>
      </c>
      <c r="D633" s="38">
        <v>1.3025342681789467</v>
      </c>
      <c r="E633" s="38">
        <v>1.4184398614005702</v>
      </c>
    </row>
    <row r="634" spans="1:5" x14ac:dyDescent="0.25">
      <c r="A634" s="71">
        <v>1999</v>
      </c>
      <c r="B634" s="38">
        <v>2.2851449444496312</v>
      </c>
      <c r="C634" s="38">
        <v>1.4438697165604188</v>
      </c>
      <c r="D634" s="38">
        <v>1.4444428159132801</v>
      </c>
      <c r="E634" s="38">
        <v>1.6434118587226021</v>
      </c>
    </row>
    <row r="635" spans="1:5" x14ac:dyDescent="0.25">
      <c r="A635" s="71">
        <v>2000</v>
      </c>
      <c r="B635" s="38">
        <v>3.0662896312801191</v>
      </c>
      <c r="C635" s="38">
        <v>1.5705032898394995</v>
      </c>
      <c r="D635" s="38">
        <v>1.5655770565158664</v>
      </c>
      <c r="E635" s="38">
        <v>1.8484561134669995</v>
      </c>
    </row>
    <row r="636" spans="1:5" x14ac:dyDescent="0.25">
      <c r="A636" s="71">
        <v>2001</v>
      </c>
      <c r="B636" s="38">
        <v>2.4228980344132309</v>
      </c>
      <c r="C636" s="38">
        <v>1.4583590352917384</v>
      </c>
      <c r="D636" s="38">
        <v>1.4553345630228047</v>
      </c>
      <c r="E636" s="38">
        <v>1.6631910701559827</v>
      </c>
    </row>
    <row r="637" spans="1:5" x14ac:dyDescent="0.25">
      <c r="A637" s="71">
        <v>2002</v>
      </c>
      <c r="B637" s="38">
        <v>2.4093187429436358</v>
      </c>
      <c r="C637" s="38">
        <v>1.4915496240061195</v>
      </c>
      <c r="D637" s="38">
        <v>1.4981280844413525</v>
      </c>
      <c r="E637" s="38">
        <v>1.7346135893845434</v>
      </c>
    </row>
    <row r="638" spans="1:5" x14ac:dyDescent="0.25">
      <c r="A638" s="71">
        <v>2003</v>
      </c>
      <c r="B638" s="38">
        <v>3.4482018887490402</v>
      </c>
      <c r="C638" s="38">
        <v>1.6975459605655758</v>
      </c>
      <c r="D638" s="38">
        <v>1.7120484460296495</v>
      </c>
      <c r="E638" s="38">
        <v>2.1275356301855948</v>
      </c>
    </row>
    <row r="639" spans="1:5" x14ac:dyDescent="0.25">
      <c r="A639" s="71">
        <v>2004</v>
      </c>
      <c r="B639" s="38">
        <v>2.3247549780478072</v>
      </c>
      <c r="C639" s="38">
        <v>1.4870848232546885</v>
      </c>
      <c r="D639" s="38">
        <v>1.4916169192638062</v>
      </c>
      <c r="E639" s="38">
        <v>1.7228008416967073</v>
      </c>
    </row>
    <row r="640" spans="1:5" x14ac:dyDescent="0.25">
      <c r="A640" s="71">
        <v>2005</v>
      </c>
      <c r="B640" s="38">
        <v>3.4186899532953983</v>
      </c>
      <c r="C640" s="38">
        <v>1.6709686435256432</v>
      </c>
      <c r="D640" s="38">
        <v>1.6821114110342701</v>
      </c>
      <c r="E640" s="38">
        <v>2.0680793952128527</v>
      </c>
    </row>
    <row r="641" spans="1:5" x14ac:dyDescent="0.25">
      <c r="A641" s="71">
        <v>2006</v>
      </c>
      <c r="B641" s="38">
        <v>3.5797293593950212</v>
      </c>
      <c r="C641" s="38">
        <v>1.673406564010306</v>
      </c>
      <c r="D641" s="38">
        <v>1.6719097799614049</v>
      </c>
      <c r="E641" s="38">
        <v>2.0434367152552779</v>
      </c>
    </row>
    <row r="642" spans="1:5" x14ac:dyDescent="0.25">
      <c r="A642" s="71">
        <v>2007</v>
      </c>
      <c r="B642" s="38">
        <v>4.6919700459440232</v>
      </c>
      <c r="C642" s="38">
        <v>1.7511611322348966</v>
      </c>
      <c r="D642" s="38">
        <v>1.7508982014904566</v>
      </c>
      <c r="E642" s="38">
        <v>2.1993257119592777</v>
      </c>
    </row>
    <row r="643" spans="1:5" x14ac:dyDescent="0.25">
      <c r="A643" s="71">
        <v>2008</v>
      </c>
      <c r="B643" s="38">
        <v>5.454442744161434</v>
      </c>
      <c r="C643" s="38">
        <v>1.8122722620690226</v>
      </c>
      <c r="D643" s="38">
        <v>1.7868712027675657</v>
      </c>
      <c r="E643" s="38">
        <v>2.2636787860402516</v>
      </c>
    </row>
    <row r="644" spans="1:5" x14ac:dyDescent="0.25">
      <c r="A644" s="71">
        <v>2009</v>
      </c>
      <c r="B644" s="38">
        <v>5.4383334866182285</v>
      </c>
      <c r="C644" s="38">
        <v>1.8341078306402017</v>
      </c>
      <c r="D644" s="38">
        <v>1.8477537533223189</v>
      </c>
      <c r="E644" s="38">
        <v>2.399799537823315</v>
      </c>
    </row>
    <row r="645" spans="1:5" x14ac:dyDescent="0.25">
      <c r="A645" s="71">
        <v>2010</v>
      </c>
      <c r="B645" s="38">
        <v>4.1304986218562441</v>
      </c>
      <c r="C645" s="38">
        <v>1.7305849444721015</v>
      </c>
      <c r="D645" s="38">
        <v>1.7120919113352036</v>
      </c>
      <c r="E645" s="38">
        <v>2.1151000475877537</v>
      </c>
    </row>
    <row r="646" spans="1:5" x14ac:dyDescent="0.25">
      <c r="A646" s="71">
        <v>2011</v>
      </c>
      <c r="B646" s="38">
        <v>4.2800987726315975</v>
      </c>
      <c r="C646" s="38">
        <v>1.7687551929952874</v>
      </c>
      <c r="D646" s="38">
        <v>1.7757119221622182</v>
      </c>
      <c r="E646" s="38">
        <v>2.2494588121153321</v>
      </c>
    </row>
    <row r="647" spans="1:5" x14ac:dyDescent="0.25">
      <c r="A647" s="71">
        <v>2012</v>
      </c>
      <c r="B647" s="38">
        <v>4.818608128313171</v>
      </c>
      <c r="C647" s="38">
        <v>1.7728849274557743</v>
      </c>
      <c r="D647" s="38">
        <v>1.775063348189694</v>
      </c>
      <c r="E647" s="38">
        <v>2.2492100521044325</v>
      </c>
    </row>
    <row r="648" spans="1:5" x14ac:dyDescent="0.25">
      <c r="A648" s="71">
        <v>2013</v>
      </c>
      <c r="B648" s="38">
        <v>4.20542873506791</v>
      </c>
      <c r="C648" s="38">
        <v>1.7660339402216543</v>
      </c>
      <c r="D648" s="38">
        <v>1.7744087663859258</v>
      </c>
      <c r="E648" s="38">
        <v>2.2486882835656141</v>
      </c>
    </row>
    <row r="649" spans="1:5" x14ac:dyDescent="0.25">
      <c r="A649" s="71">
        <v>2014</v>
      </c>
      <c r="B649" s="38">
        <v>3.8159148504815001</v>
      </c>
      <c r="C649" s="38">
        <v>1.8060991382930474</v>
      </c>
      <c r="D649" s="38">
        <v>1.7928668050654373</v>
      </c>
      <c r="E649" s="38">
        <v>2.2782092991343528</v>
      </c>
    </row>
    <row r="650" spans="1:5" x14ac:dyDescent="0.25">
      <c r="A650" s="71">
        <v>2015</v>
      </c>
      <c r="B650" s="38">
        <v>4.095759801421333</v>
      </c>
      <c r="C650" s="38">
        <v>1.8151872301136189</v>
      </c>
      <c r="D650" s="38">
        <v>1.794478800399502</v>
      </c>
      <c r="E650" s="38">
        <v>2.279027926517835</v>
      </c>
    </row>
    <row r="651" spans="1:5" x14ac:dyDescent="0.25">
      <c r="A651" s="70" t="s">
        <v>577</v>
      </c>
      <c r="B651" s="38" t="e">
        <v>#DIV/0!</v>
      </c>
      <c r="C651" s="38">
        <v>65.011075982366748</v>
      </c>
      <c r="D651" s="38">
        <v>54.873676881446066</v>
      </c>
      <c r="E651" s="38">
        <v>65.512158407882737</v>
      </c>
    </row>
    <row r="652" spans="1:5" x14ac:dyDescent="0.25">
      <c r="A652" s="71">
        <v>1979</v>
      </c>
      <c r="B652" s="38">
        <v>5.864057076745083</v>
      </c>
      <c r="C652" s="38">
        <v>2.4724465415118964</v>
      </c>
      <c r="D652" s="38">
        <v>1.6330903671892258</v>
      </c>
      <c r="E652" s="38">
        <v>1.8864568168988978</v>
      </c>
    </row>
    <row r="653" spans="1:5" x14ac:dyDescent="0.25">
      <c r="A653" s="71">
        <v>1980</v>
      </c>
      <c r="B653" s="38">
        <v>5.3594972729428498</v>
      </c>
      <c r="C653" s="38">
        <v>2.4573438042072731</v>
      </c>
      <c r="D653" s="38">
        <v>1.6319021700992948</v>
      </c>
      <c r="E653" s="38">
        <v>1.886034936138242</v>
      </c>
    </row>
    <row r="654" spans="1:5" x14ac:dyDescent="0.25">
      <c r="A654" s="71">
        <v>1981</v>
      </c>
      <c r="B654" s="38">
        <v>6.5018029831175221</v>
      </c>
      <c r="C654" s="38">
        <v>2.4883662472929773</v>
      </c>
      <c r="D654" s="38">
        <v>1.6343669833687988</v>
      </c>
      <c r="E654" s="38">
        <v>1.8871280008850535</v>
      </c>
    </row>
    <row r="655" spans="1:5" x14ac:dyDescent="0.25">
      <c r="A655" s="71">
        <v>1982</v>
      </c>
      <c r="B655" s="38">
        <v>5.6741844542891666</v>
      </c>
      <c r="C655" s="38">
        <v>2.4670553659461509</v>
      </c>
      <c r="D655" s="38">
        <v>1.6326951909266334</v>
      </c>
      <c r="E655" s="38">
        <v>1.8864414434101076</v>
      </c>
    </row>
    <row r="656" spans="1:5" x14ac:dyDescent="0.25">
      <c r="A656" s="71">
        <v>1983</v>
      </c>
      <c r="B656" s="38" t="e">
        <v>#DIV/0!</v>
      </c>
      <c r="C656" s="38">
        <v>4.0690865387688824</v>
      </c>
      <c r="D656" s="38">
        <v>2.234909192763753</v>
      </c>
      <c r="E656" s="38">
        <v>3.3307349318699138</v>
      </c>
    </row>
    <row r="657" spans="1:5" x14ac:dyDescent="0.25">
      <c r="A657" s="71">
        <v>1984</v>
      </c>
      <c r="B657" s="38">
        <v>36.098996832101371</v>
      </c>
      <c r="C657" s="38">
        <v>2.5998759979001105</v>
      </c>
      <c r="D657" s="38">
        <v>1.9019142615267552</v>
      </c>
      <c r="E657" s="38">
        <v>2.5850719766630732</v>
      </c>
    </row>
    <row r="658" spans="1:5" x14ac:dyDescent="0.25">
      <c r="A658" s="71">
        <v>1985</v>
      </c>
      <c r="B658" s="38" t="e">
        <v>#DIV/0!</v>
      </c>
      <c r="C658" s="38">
        <v>2.6227647867950483</v>
      </c>
      <c r="D658" s="38">
        <v>1.9320610233508237</v>
      </c>
      <c r="E658" s="38">
        <v>2.6878633176774898</v>
      </c>
    </row>
    <row r="659" spans="1:5" x14ac:dyDescent="0.25">
      <c r="A659" s="71">
        <v>1986</v>
      </c>
      <c r="B659" s="38">
        <v>7.1420967741935488</v>
      </c>
      <c r="C659" s="38">
        <v>2.2370686300918861</v>
      </c>
      <c r="D659" s="38">
        <v>1.7218528600650385</v>
      </c>
      <c r="E659" s="38">
        <v>2.1829331228560149</v>
      </c>
    </row>
    <row r="660" spans="1:5" x14ac:dyDescent="0.25">
      <c r="A660" s="71">
        <v>1987</v>
      </c>
      <c r="B660" s="38">
        <v>3.2428686354037479</v>
      </c>
      <c r="C660" s="38">
        <v>1.865063295635687</v>
      </c>
      <c r="D660" s="38">
        <v>1.4949734369821281</v>
      </c>
      <c r="E660" s="38">
        <v>1.7141070811236236</v>
      </c>
    </row>
    <row r="661" spans="1:5" x14ac:dyDescent="0.25">
      <c r="A661" s="71">
        <v>1988</v>
      </c>
      <c r="B661" s="38">
        <v>2.4690986553055518</v>
      </c>
      <c r="C661" s="38">
        <v>1.6924473675870464</v>
      </c>
      <c r="D661" s="38">
        <v>1.4144401219626619</v>
      </c>
      <c r="E661" s="38">
        <v>1.5857829533092072</v>
      </c>
    </row>
    <row r="662" spans="1:5" x14ac:dyDescent="0.25">
      <c r="A662" s="71">
        <v>1989</v>
      </c>
      <c r="B662" s="38">
        <v>2.9249542175879211</v>
      </c>
      <c r="C662" s="38">
        <v>1.6244362781346118</v>
      </c>
      <c r="D662" s="38">
        <v>1.4560216533013888</v>
      </c>
      <c r="E662" s="38">
        <v>1.7058801951505815</v>
      </c>
    </row>
    <row r="663" spans="1:5" x14ac:dyDescent="0.25">
      <c r="A663" s="71">
        <v>1990</v>
      </c>
      <c r="B663" s="38">
        <v>6.0401790010586085</v>
      </c>
      <c r="C663" s="38">
        <v>1.8336355231393497</v>
      </c>
      <c r="D663" s="38">
        <v>1.6712814044763376</v>
      </c>
      <c r="E663" s="38">
        <v>2.1820699477765468</v>
      </c>
    </row>
    <row r="664" spans="1:5" x14ac:dyDescent="0.25">
      <c r="A664" s="71">
        <v>1991</v>
      </c>
      <c r="B664" s="38">
        <v>2.6502866291380465</v>
      </c>
      <c r="C664" s="38">
        <v>1.5424109203207952</v>
      </c>
      <c r="D664" s="38">
        <v>1.4265785048446893</v>
      </c>
      <c r="E664" s="38">
        <v>1.6638163982972425</v>
      </c>
    </row>
    <row r="665" spans="1:5" x14ac:dyDescent="0.25">
      <c r="A665" s="71">
        <v>1992</v>
      </c>
      <c r="B665" s="38">
        <v>2.1537963809991298</v>
      </c>
      <c r="C665" s="38">
        <v>1.4397331077906212</v>
      </c>
      <c r="D665" s="38">
        <v>1.3509181345600059</v>
      </c>
      <c r="E665" s="38">
        <v>1.5321387297010711</v>
      </c>
    </row>
    <row r="666" spans="1:5" x14ac:dyDescent="0.25">
      <c r="A666" s="71">
        <v>1993</v>
      </c>
      <c r="B666" s="38">
        <v>3.6773708920187795</v>
      </c>
      <c r="C666" s="38">
        <v>1.7547993934212012</v>
      </c>
      <c r="D666" s="38">
        <v>1.580902568134908</v>
      </c>
      <c r="E666" s="38">
        <v>1.9573665346161102</v>
      </c>
    </row>
    <row r="667" spans="1:5" x14ac:dyDescent="0.25">
      <c r="A667" s="71">
        <v>1994</v>
      </c>
      <c r="B667" s="38">
        <v>4.2075539568345324</v>
      </c>
      <c r="C667" s="38">
        <v>1.9110339235358904</v>
      </c>
      <c r="D667" s="38">
        <v>1.6343155799797393</v>
      </c>
      <c r="E667" s="38">
        <v>2.0527169688024607</v>
      </c>
    </row>
    <row r="668" spans="1:5" x14ac:dyDescent="0.25">
      <c r="A668" s="71">
        <v>1995</v>
      </c>
      <c r="B668" s="38">
        <v>1.9923505692599623</v>
      </c>
      <c r="C668" s="38">
        <v>1.3911273968689495</v>
      </c>
      <c r="D668" s="38">
        <v>1.302499318467824</v>
      </c>
      <c r="E668" s="38">
        <v>1.4437335034163621</v>
      </c>
    </row>
    <row r="669" spans="1:5" x14ac:dyDescent="0.25">
      <c r="A669" s="71">
        <v>1996</v>
      </c>
      <c r="B669" s="38">
        <v>2.4182799766170353</v>
      </c>
      <c r="C669" s="38">
        <v>1.4328673242042447</v>
      </c>
      <c r="D669" s="38">
        <v>1.3670331174992485</v>
      </c>
      <c r="E669" s="38">
        <v>1.5699148830774994</v>
      </c>
    </row>
    <row r="670" spans="1:5" x14ac:dyDescent="0.25">
      <c r="A670" s="71">
        <v>1997</v>
      </c>
      <c r="B670" s="38">
        <v>1.3235942157788516</v>
      </c>
      <c r="C670" s="38">
        <v>1.2002455091440321</v>
      </c>
      <c r="D670" s="38">
        <v>1.1200681044026002</v>
      </c>
      <c r="E670" s="38">
        <v>1.1490509702484097</v>
      </c>
    </row>
    <row r="671" spans="1:5" x14ac:dyDescent="0.25">
      <c r="A671" s="71">
        <v>1998</v>
      </c>
      <c r="B671" s="38">
        <v>1.5927501528428776</v>
      </c>
      <c r="C671" s="38">
        <v>1.2368709336330816</v>
      </c>
      <c r="D671" s="38">
        <v>1.2039652937597545</v>
      </c>
      <c r="E671" s="38">
        <v>1.2966707062341285</v>
      </c>
    </row>
    <row r="672" spans="1:5" x14ac:dyDescent="0.25">
      <c r="A672" s="71">
        <v>1999</v>
      </c>
      <c r="B672" s="38">
        <v>1.4808574608070908</v>
      </c>
      <c r="C672" s="38">
        <v>1.1845707175445874</v>
      </c>
      <c r="D672" s="38">
        <v>1.1573639177444734</v>
      </c>
      <c r="E672" s="38">
        <v>1.2244415995034283</v>
      </c>
    </row>
    <row r="673" spans="1:5" x14ac:dyDescent="0.25">
      <c r="A673" s="71">
        <v>2000</v>
      </c>
      <c r="B673" s="38">
        <v>2.1991404795795466</v>
      </c>
      <c r="C673" s="38">
        <v>1.3739964641735596</v>
      </c>
      <c r="D673" s="38">
        <v>1.3167094113685534</v>
      </c>
      <c r="E673" s="38">
        <v>1.4813121929534601</v>
      </c>
    </row>
    <row r="674" spans="1:5" x14ac:dyDescent="0.25">
      <c r="A674" s="71">
        <v>2001</v>
      </c>
      <c r="B674" s="38">
        <v>2.204063690534336</v>
      </c>
      <c r="C674" s="38">
        <v>1.3814013578365962</v>
      </c>
      <c r="D674" s="38">
        <v>1.3263363785068363</v>
      </c>
      <c r="E674" s="38">
        <v>1.5011953741799176</v>
      </c>
    </row>
    <row r="675" spans="1:5" x14ac:dyDescent="0.25">
      <c r="A675" s="71">
        <v>2002</v>
      </c>
      <c r="B675" s="38">
        <v>2.2791992352246524</v>
      </c>
      <c r="C675" s="38">
        <v>1.4293640799622227</v>
      </c>
      <c r="D675" s="38">
        <v>1.3736780872464749</v>
      </c>
      <c r="E675" s="38">
        <v>1.5854195114550143</v>
      </c>
    </row>
    <row r="676" spans="1:5" x14ac:dyDescent="0.25">
      <c r="A676" s="71">
        <v>2003</v>
      </c>
      <c r="B676" s="38">
        <v>1.9643825768715486</v>
      </c>
      <c r="C676" s="38">
        <v>1.3606444181499184</v>
      </c>
      <c r="D676" s="38">
        <v>1.3134559854970966</v>
      </c>
      <c r="E676" s="38">
        <v>1.477981182087331</v>
      </c>
    </row>
    <row r="677" spans="1:5" x14ac:dyDescent="0.25">
      <c r="A677" s="71">
        <v>2004</v>
      </c>
      <c r="B677" s="38">
        <v>2.2130518234165066</v>
      </c>
      <c r="C677" s="38">
        <v>1.4280264553847541</v>
      </c>
      <c r="D677" s="38">
        <v>1.3713687489119493</v>
      </c>
      <c r="E677" s="38">
        <v>1.5802167750541938</v>
      </c>
    </row>
    <row r="678" spans="1:5" x14ac:dyDescent="0.25">
      <c r="A678" s="71">
        <v>2005</v>
      </c>
      <c r="B678" s="38">
        <v>1.8159932861767174</v>
      </c>
      <c r="C678" s="38">
        <v>1.3047741830319599</v>
      </c>
      <c r="D678" s="38">
        <v>1.2637211648001225</v>
      </c>
      <c r="E678" s="38">
        <v>1.3935164545675609</v>
      </c>
    </row>
    <row r="679" spans="1:5" x14ac:dyDescent="0.25">
      <c r="A679" s="71">
        <v>2006</v>
      </c>
      <c r="B679" s="38">
        <v>2.5915394624099521</v>
      </c>
      <c r="C679" s="38">
        <v>1.475738627307805</v>
      </c>
      <c r="D679" s="38">
        <v>1.4030348649605047</v>
      </c>
      <c r="E679" s="38">
        <v>1.6345414201183432</v>
      </c>
    </row>
    <row r="680" spans="1:5" x14ac:dyDescent="0.25">
      <c r="A680" s="71">
        <v>2007</v>
      </c>
      <c r="B680" s="38">
        <v>2.974698635580872</v>
      </c>
      <c r="C680" s="38">
        <v>1.5103663431365397</v>
      </c>
      <c r="D680" s="38">
        <v>1.4312744679032396</v>
      </c>
      <c r="E680" s="38">
        <v>1.6883622356884993</v>
      </c>
    </row>
    <row r="681" spans="1:5" x14ac:dyDescent="0.25">
      <c r="A681" s="71">
        <v>2008</v>
      </c>
      <c r="B681" s="38">
        <v>4.6111495365887389</v>
      </c>
      <c r="C681" s="38">
        <v>1.6721079673521959</v>
      </c>
      <c r="D681" s="38">
        <v>1.5623192684186868</v>
      </c>
      <c r="E681" s="38">
        <v>1.951222710286501</v>
      </c>
    </row>
    <row r="682" spans="1:5" x14ac:dyDescent="0.25">
      <c r="A682" s="71">
        <v>2009</v>
      </c>
      <c r="B682" s="38">
        <v>2.7471819645732691</v>
      </c>
      <c r="C682" s="38">
        <v>1.4910595187842972</v>
      </c>
      <c r="D682" s="38">
        <v>1.4204589327079817</v>
      </c>
      <c r="E682" s="38">
        <v>1.6683453972144562</v>
      </c>
    </row>
    <row r="683" spans="1:5" x14ac:dyDescent="0.25">
      <c r="A683" s="71">
        <v>2010</v>
      </c>
      <c r="B683" s="38">
        <v>2.0832265812650119</v>
      </c>
      <c r="C683" s="38">
        <v>1.3619933946395903</v>
      </c>
      <c r="D683" s="38">
        <v>1.2973635545303066</v>
      </c>
      <c r="E683" s="38">
        <v>1.4436782466080216</v>
      </c>
    </row>
    <row r="684" spans="1:5" x14ac:dyDescent="0.25">
      <c r="A684" s="71">
        <v>2011</v>
      </c>
      <c r="B684" s="38">
        <v>2.8749717215896236</v>
      </c>
      <c r="C684" s="38">
        <v>1.5347432189649883</v>
      </c>
      <c r="D684" s="38">
        <v>1.455552544997097</v>
      </c>
      <c r="E684" s="38">
        <v>1.7347145173044602</v>
      </c>
    </row>
    <row r="685" spans="1:5" x14ac:dyDescent="0.25">
      <c r="A685" s="71">
        <v>2012</v>
      </c>
      <c r="B685" s="38">
        <v>3.1094287680660702</v>
      </c>
      <c r="C685" s="38">
        <v>1.537787497172159</v>
      </c>
      <c r="D685" s="38">
        <v>1.4551779440257346</v>
      </c>
      <c r="E685" s="38">
        <v>1.7346554036906792</v>
      </c>
    </row>
    <row r="686" spans="1:5" x14ac:dyDescent="0.25">
      <c r="A686" s="71">
        <v>2013</v>
      </c>
      <c r="B686" s="38">
        <v>2.8386584926072844</v>
      </c>
      <c r="C686" s="38">
        <v>1.5296566720882541</v>
      </c>
      <c r="D686" s="38">
        <v>1.4541889076943106</v>
      </c>
      <c r="E686" s="38">
        <v>1.7339926202005742</v>
      </c>
    </row>
    <row r="687" spans="1:5" x14ac:dyDescent="0.25">
      <c r="A687" s="71">
        <v>2014</v>
      </c>
      <c r="B687" s="38">
        <v>2.6409128577803274</v>
      </c>
      <c r="C687" s="38">
        <v>1.5447578617156401</v>
      </c>
      <c r="D687" s="38">
        <v>1.4624049027895181</v>
      </c>
      <c r="E687" s="38">
        <v>1.7460842971034931</v>
      </c>
    </row>
    <row r="688" spans="1:5" x14ac:dyDescent="0.25">
      <c r="A688" s="71">
        <v>2015</v>
      </c>
      <c r="B688" s="38">
        <v>2.7718593726322172</v>
      </c>
      <c r="C688" s="38">
        <v>1.5514083191919521</v>
      </c>
      <c r="D688" s="38">
        <v>1.4634785116815692</v>
      </c>
      <c r="E688" s="38">
        <v>1.7465650517147524</v>
      </c>
    </row>
    <row r="689" spans="1:5" x14ac:dyDescent="0.25">
      <c r="A689" s="70" t="s">
        <v>578</v>
      </c>
      <c r="B689" s="38">
        <v>52.772711684496265</v>
      </c>
      <c r="C689" s="38">
        <v>83.787903109932685</v>
      </c>
      <c r="D689" s="38">
        <v>67.228000776405224</v>
      </c>
      <c r="E689" s="38">
        <v>66.078783392327892</v>
      </c>
    </row>
    <row r="690" spans="1:5" x14ac:dyDescent="0.25">
      <c r="A690" s="71">
        <v>1979</v>
      </c>
      <c r="B690" s="38">
        <v>1.6220151374771168</v>
      </c>
      <c r="C690" s="38">
        <v>3.4330178109588183</v>
      </c>
      <c r="D690" s="38">
        <v>1.8767013546587854</v>
      </c>
      <c r="E690" s="38">
        <v>1.7605814351424878</v>
      </c>
    </row>
    <row r="691" spans="1:5" x14ac:dyDescent="0.25">
      <c r="A691" s="71">
        <v>1980</v>
      </c>
      <c r="B691" s="38">
        <v>1.5808395535164008</v>
      </c>
      <c r="C691" s="38">
        <v>3.4039586748124968</v>
      </c>
      <c r="D691" s="38">
        <v>1.8750440781386069</v>
      </c>
      <c r="E691" s="38">
        <v>1.7601947613462701</v>
      </c>
    </row>
    <row r="692" spans="1:5" x14ac:dyDescent="0.25">
      <c r="A692" s="71">
        <v>1981</v>
      </c>
      <c r="B692" s="38">
        <v>1.6672364853583099</v>
      </c>
      <c r="C692" s="38">
        <v>3.4637962386653482</v>
      </c>
      <c r="D692" s="38">
        <v>1.8784910227508316</v>
      </c>
      <c r="E692" s="38">
        <v>1.7611774296056812</v>
      </c>
    </row>
    <row r="693" spans="1:5" x14ac:dyDescent="0.25">
      <c r="A693" s="71">
        <v>1982</v>
      </c>
      <c r="B693" s="38">
        <v>1.6071364793809317</v>
      </c>
      <c r="C693" s="38">
        <v>3.4226342323956449</v>
      </c>
      <c r="D693" s="38">
        <v>1.8761617587691501</v>
      </c>
      <c r="E693" s="38">
        <v>1.760570824524313</v>
      </c>
    </row>
    <row r="694" spans="1:5" x14ac:dyDescent="0.25">
      <c r="A694" s="71">
        <v>1983</v>
      </c>
      <c r="B694" s="38">
        <v>1.6596444467225371</v>
      </c>
      <c r="C694" s="38">
        <v>4.1841913323721487</v>
      </c>
      <c r="D694" s="38">
        <v>2.1672824847617171</v>
      </c>
      <c r="E694" s="38">
        <v>2.0305930753649655</v>
      </c>
    </row>
    <row r="695" spans="1:5" x14ac:dyDescent="0.25">
      <c r="A695" s="71">
        <v>1984</v>
      </c>
      <c r="B695" s="38">
        <v>1.5838829865403401</v>
      </c>
      <c r="C695" s="38">
        <v>3.1782493624757659</v>
      </c>
      <c r="D695" s="38">
        <v>2.1346294116372619</v>
      </c>
      <c r="E695" s="38">
        <v>2.0423692312600696</v>
      </c>
    </row>
    <row r="696" spans="1:5" x14ac:dyDescent="0.25">
      <c r="A696" s="71">
        <v>1985</v>
      </c>
      <c r="B696" s="38">
        <v>1.6235337946917441</v>
      </c>
      <c r="C696" s="38">
        <v>3.0936233154377124</v>
      </c>
      <c r="D696" s="38">
        <v>2.135931129548839</v>
      </c>
      <c r="E696" s="38">
        <v>2.0507284202534048</v>
      </c>
    </row>
    <row r="697" spans="1:5" x14ac:dyDescent="0.25">
      <c r="A697" s="71">
        <v>1986</v>
      </c>
      <c r="B697" s="38">
        <v>1.5074515428672477</v>
      </c>
      <c r="C697" s="38">
        <v>2.6788328693679762</v>
      </c>
      <c r="D697" s="38">
        <v>1.8911040105596111</v>
      </c>
      <c r="E697" s="38">
        <v>1.8319196051569799</v>
      </c>
    </row>
    <row r="698" spans="1:5" x14ac:dyDescent="0.25">
      <c r="A698" s="71">
        <v>1987</v>
      </c>
      <c r="B698" s="38">
        <v>1.5175856662584535</v>
      </c>
      <c r="C698" s="38">
        <v>2.9420410302485775</v>
      </c>
      <c r="D698" s="38">
        <v>1.9808415624030606</v>
      </c>
      <c r="E698" s="38">
        <v>1.9191177769533803</v>
      </c>
    </row>
    <row r="699" spans="1:5" x14ac:dyDescent="0.25">
      <c r="A699" s="71">
        <v>1988</v>
      </c>
      <c r="B699" s="38">
        <v>1.4790835339511261</v>
      </c>
      <c r="C699" s="38">
        <v>3.0717357118285911</v>
      </c>
      <c r="D699" s="38">
        <v>2.1151248146727823</v>
      </c>
      <c r="E699" s="38">
        <v>2.0515113791561417</v>
      </c>
    </row>
    <row r="700" spans="1:5" x14ac:dyDescent="0.25">
      <c r="A700" s="71">
        <v>1989</v>
      </c>
      <c r="B700" s="38">
        <v>1.4268909297286143</v>
      </c>
      <c r="C700" s="38">
        <v>2.1162406617764233</v>
      </c>
      <c r="D700" s="38">
        <v>1.8381562936502038</v>
      </c>
      <c r="E700" s="38">
        <v>1.8067818174808188</v>
      </c>
    </row>
    <row r="701" spans="1:5" x14ac:dyDescent="0.25">
      <c r="A701" s="71">
        <v>1990</v>
      </c>
      <c r="B701" s="38">
        <v>1.433316796445288</v>
      </c>
      <c r="C701" s="38">
        <v>1.9945073574286296</v>
      </c>
      <c r="D701" s="38">
        <v>1.8593385575900372</v>
      </c>
      <c r="E701" s="38">
        <v>1.8432769049067679</v>
      </c>
    </row>
    <row r="702" spans="1:5" x14ac:dyDescent="0.25">
      <c r="A702" s="71">
        <v>1991</v>
      </c>
      <c r="B702" s="38">
        <v>1.4011503633749174</v>
      </c>
      <c r="C702" s="38">
        <v>2.0666408707374306</v>
      </c>
      <c r="D702" s="38">
        <v>1.8799669058283994</v>
      </c>
      <c r="E702" s="38">
        <v>1.8583775495090478</v>
      </c>
    </row>
    <row r="703" spans="1:5" x14ac:dyDescent="0.25">
      <c r="A703" s="71">
        <v>1992</v>
      </c>
      <c r="B703" s="38">
        <v>1.3528625487132182</v>
      </c>
      <c r="C703" s="38">
        <v>1.9543232630819778</v>
      </c>
      <c r="D703" s="38">
        <v>1.7804627022112216</v>
      </c>
      <c r="E703" s="38">
        <v>1.7702973523421588</v>
      </c>
    </row>
    <row r="704" spans="1:5" x14ac:dyDescent="0.25">
      <c r="A704" s="71">
        <v>1993</v>
      </c>
      <c r="B704" s="38">
        <v>1.3141132047937834</v>
      </c>
      <c r="C704" s="38">
        <v>1.8571764705882354</v>
      </c>
      <c r="D704" s="38">
        <v>1.6825262326310357</v>
      </c>
      <c r="E704" s="38">
        <v>1.6660246629480475</v>
      </c>
    </row>
    <row r="705" spans="1:5" x14ac:dyDescent="0.25">
      <c r="A705" s="71">
        <v>1994</v>
      </c>
      <c r="B705" s="38">
        <v>1.3167342677000924</v>
      </c>
      <c r="C705" s="38">
        <v>1.9289368842586396</v>
      </c>
      <c r="D705" s="38">
        <v>1.6187131502474712</v>
      </c>
      <c r="E705" s="38">
        <v>1.5968751104669661</v>
      </c>
    </row>
    <row r="706" spans="1:5" x14ac:dyDescent="0.25">
      <c r="A706" s="71">
        <v>1995</v>
      </c>
      <c r="B706" s="38">
        <v>1.3092392725099899</v>
      </c>
      <c r="C706" s="38">
        <v>1.6860421957413558</v>
      </c>
      <c r="D706" s="38">
        <v>1.5372228598702229</v>
      </c>
      <c r="E706" s="38">
        <v>1.5293925068423191</v>
      </c>
    </row>
    <row r="707" spans="1:5" x14ac:dyDescent="0.25">
      <c r="A707" s="71">
        <v>1996</v>
      </c>
      <c r="B707" s="38">
        <v>1.3273849665404367</v>
      </c>
      <c r="C707" s="38">
        <v>1.5966726579662576</v>
      </c>
      <c r="D707" s="38">
        <v>1.5232736342328266</v>
      </c>
      <c r="E707" s="38">
        <v>1.5216502776909575</v>
      </c>
    </row>
    <row r="708" spans="1:5" x14ac:dyDescent="0.25">
      <c r="A708" s="71">
        <v>1997</v>
      </c>
      <c r="B708" s="38">
        <v>1.2315505014781363</v>
      </c>
      <c r="C708" s="38">
        <v>1.5482876017887064</v>
      </c>
      <c r="D708" s="38">
        <v>1.3710529982538473</v>
      </c>
      <c r="E708" s="38">
        <v>1.3583785053130075</v>
      </c>
    </row>
    <row r="709" spans="1:5" x14ac:dyDescent="0.25">
      <c r="A709" s="71">
        <v>1998</v>
      </c>
      <c r="B709" s="38">
        <v>1.2129319266593552</v>
      </c>
      <c r="C709" s="38">
        <v>1.3837158832690786</v>
      </c>
      <c r="D709" s="38">
        <v>1.3411157857989804</v>
      </c>
      <c r="E709" s="38">
        <v>1.3417355315644017</v>
      </c>
    </row>
    <row r="710" spans="1:5" x14ac:dyDescent="0.25">
      <c r="A710" s="71">
        <v>1999</v>
      </c>
      <c r="B710" s="38">
        <v>1.2954052801062534</v>
      </c>
      <c r="C710" s="38">
        <v>1.5717506218905473</v>
      </c>
      <c r="D710" s="38">
        <v>1.508038600876584</v>
      </c>
      <c r="E710" s="38">
        <v>1.5099876168922668</v>
      </c>
    </row>
    <row r="711" spans="1:5" x14ac:dyDescent="0.25">
      <c r="A711" s="71">
        <v>2000</v>
      </c>
      <c r="B711" s="38">
        <v>1.3922616001364723</v>
      </c>
      <c r="C711" s="38">
        <v>1.7528920052827828</v>
      </c>
      <c r="D711" s="38">
        <v>1.6552731549994142</v>
      </c>
      <c r="E711" s="38">
        <v>1.6560865083532685</v>
      </c>
    </row>
    <row r="712" spans="1:5" x14ac:dyDescent="0.25">
      <c r="A712" s="71">
        <v>2001</v>
      </c>
      <c r="B712" s="38">
        <v>1.3309053696123283</v>
      </c>
      <c r="C712" s="38">
        <v>1.5909288719114163</v>
      </c>
      <c r="D712" s="38">
        <v>1.5258584482755737</v>
      </c>
      <c r="E712" s="38">
        <v>1.5216191249335163</v>
      </c>
    </row>
    <row r="713" spans="1:5" x14ac:dyDescent="0.25">
      <c r="A713" s="71">
        <v>2002</v>
      </c>
      <c r="B713" s="38">
        <v>1.287659911197081</v>
      </c>
      <c r="C713" s="38">
        <v>1.6412895431880901</v>
      </c>
      <c r="D713" s="38">
        <v>1.5772699381322586</v>
      </c>
      <c r="E713" s="38">
        <v>1.5780368495508854</v>
      </c>
    </row>
    <row r="714" spans="1:5" x14ac:dyDescent="0.25">
      <c r="A714" s="71">
        <v>2003</v>
      </c>
      <c r="B714" s="38">
        <v>1.3456127843696399</v>
      </c>
      <c r="C714" s="38">
        <v>1.9532897680740944</v>
      </c>
      <c r="D714" s="38">
        <v>1.8424956624545135</v>
      </c>
      <c r="E714" s="38">
        <v>1.8468607342125285</v>
      </c>
    </row>
    <row r="715" spans="1:5" x14ac:dyDescent="0.25">
      <c r="A715" s="71">
        <v>2004</v>
      </c>
      <c r="B715" s="38">
        <v>1.2676977693234979</v>
      </c>
      <c r="C715" s="38">
        <v>1.6364979223325096</v>
      </c>
      <c r="D715" s="38">
        <v>1.569283004940236</v>
      </c>
      <c r="E715" s="38">
        <v>1.5705262125447499</v>
      </c>
    </row>
    <row r="716" spans="1:5" x14ac:dyDescent="0.25">
      <c r="A716" s="71">
        <v>2005</v>
      </c>
      <c r="B716" s="38">
        <v>1.362570938366108</v>
      </c>
      <c r="C716" s="38">
        <v>1.9094749773006463</v>
      </c>
      <c r="D716" s="38">
        <v>1.8127741597633467</v>
      </c>
      <c r="E716" s="38">
        <v>1.8143273184102331</v>
      </c>
    </row>
    <row r="717" spans="1:5" x14ac:dyDescent="0.25">
      <c r="A717" s="71">
        <v>2006</v>
      </c>
      <c r="B717" s="38">
        <v>1.3975033502109149</v>
      </c>
      <c r="C717" s="38">
        <v>1.9121147246049339</v>
      </c>
      <c r="D717" s="38">
        <v>1.8047435905632339</v>
      </c>
      <c r="E717" s="38">
        <v>1.8025746986345719</v>
      </c>
    </row>
    <row r="718" spans="1:5" x14ac:dyDescent="0.25">
      <c r="A718" s="71">
        <v>2007</v>
      </c>
      <c r="B718" s="38">
        <v>1.4730964379251625</v>
      </c>
      <c r="C718" s="38">
        <v>2.0304879624723777</v>
      </c>
      <c r="D718" s="38">
        <v>1.9080542837367167</v>
      </c>
      <c r="E718" s="38">
        <v>1.9042582269466197</v>
      </c>
    </row>
    <row r="719" spans="1:5" x14ac:dyDescent="0.25">
      <c r="A719" s="71">
        <v>2008</v>
      </c>
      <c r="B719" s="38">
        <v>1.5145421381707307</v>
      </c>
      <c r="C719" s="38">
        <v>2.1321345141728503</v>
      </c>
      <c r="D719" s="38">
        <v>1.9381406096882698</v>
      </c>
      <c r="E719" s="38">
        <v>1.9358827533552263</v>
      </c>
    </row>
    <row r="720" spans="1:5" x14ac:dyDescent="0.25">
      <c r="A720" s="71">
        <v>2009</v>
      </c>
      <c r="B720" s="38">
        <v>1.4652394739821748</v>
      </c>
      <c r="C720" s="38">
        <v>2.1680444555444556</v>
      </c>
      <c r="D720" s="38">
        <v>2.0375309145967226</v>
      </c>
      <c r="E720" s="38">
        <v>2.0402357372646907</v>
      </c>
    </row>
    <row r="721" spans="1:5" x14ac:dyDescent="0.25">
      <c r="A721" s="71">
        <v>2010</v>
      </c>
      <c r="B721" s="38">
        <v>1.4435745381002982</v>
      </c>
      <c r="C721" s="38">
        <v>2.0025319148206218</v>
      </c>
      <c r="D721" s="38">
        <v>1.8412144260968419</v>
      </c>
      <c r="E721" s="38">
        <v>1.841442248979555</v>
      </c>
    </row>
    <row r="722" spans="1:5" x14ac:dyDescent="0.25">
      <c r="A722" s="71">
        <v>2011</v>
      </c>
      <c r="B722" s="38">
        <v>1.4113302859339183</v>
      </c>
      <c r="C722" s="38">
        <v>2.0645660140685722</v>
      </c>
      <c r="D722" s="38">
        <v>1.9398426355259231</v>
      </c>
      <c r="E722" s="38">
        <v>1.9400341557540406</v>
      </c>
    </row>
    <row r="723" spans="1:5" x14ac:dyDescent="0.25">
      <c r="A723" s="71">
        <v>2012</v>
      </c>
      <c r="B723" s="38">
        <v>1.4658966491396439</v>
      </c>
      <c r="C723" s="38">
        <v>2.0664911546412177</v>
      </c>
      <c r="D723" s="38">
        <v>1.9213565757715709</v>
      </c>
      <c r="E723" s="38">
        <v>1.9249702677989804</v>
      </c>
    </row>
    <row r="724" spans="1:5" x14ac:dyDescent="0.25">
      <c r="A724" s="71">
        <v>2013</v>
      </c>
      <c r="B724" s="38">
        <v>1.4031580698143411</v>
      </c>
      <c r="C724" s="38">
        <v>2.0605481573516036</v>
      </c>
      <c r="D724" s="38">
        <v>1.9316088908945492</v>
      </c>
      <c r="E724" s="38">
        <v>1.9328670112314879</v>
      </c>
    </row>
    <row r="725" spans="1:5" x14ac:dyDescent="0.25">
      <c r="A725" s="71">
        <v>2014</v>
      </c>
      <c r="B725" s="38">
        <v>1.3540155513352752</v>
      </c>
      <c r="C725" s="38">
        <v>2.1387404272263244</v>
      </c>
      <c r="D725" s="38">
        <v>2.024625007310549</v>
      </c>
      <c r="E725" s="38">
        <v>1.9984430337955457</v>
      </c>
    </row>
    <row r="726" spans="1:5" x14ac:dyDescent="0.25">
      <c r="A726" s="71">
        <v>2015</v>
      </c>
      <c r="B726" s="38">
        <v>1.3876571320643847</v>
      </c>
      <c r="C726" s="38">
        <v>2.1514956498498372</v>
      </c>
      <c r="D726" s="38">
        <v>2.026750124564026</v>
      </c>
      <c r="E726" s="38">
        <v>1.9990767358415344</v>
      </c>
    </row>
    <row r="727" spans="1:5" x14ac:dyDescent="0.25">
      <c r="A727" s="70" t="s">
        <v>580</v>
      </c>
      <c r="B727" s="38">
        <v>42.149115878723734</v>
      </c>
      <c r="C727" s="38">
        <v>40.258568272021826</v>
      </c>
      <c r="D727" s="38">
        <v>42.086464281921373</v>
      </c>
      <c r="E727" s="38">
        <v>52.955403231687882</v>
      </c>
    </row>
    <row r="728" spans="1:5" x14ac:dyDescent="0.25">
      <c r="A728" s="71">
        <v>1979</v>
      </c>
      <c r="B728" s="38">
        <v>1.3714097929674662</v>
      </c>
      <c r="C728" s="38">
        <v>1.2005363843746992</v>
      </c>
      <c r="D728" s="38">
        <v>1.3034837522635911</v>
      </c>
      <c r="E728" s="38">
        <v>1.9823044733512831</v>
      </c>
    </row>
    <row r="729" spans="1:5" x14ac:dyDescent="0.25">
      <c r="A729" s="71">
        <v>1980</v>
      </c>
      <c r="B729" s="38">
        <v>1.3418523028436358</v>
      </c>
      <c r="C729" s="38">
        <v>1.196962614158505</v>
      </c>
      <c r="D729" s="38">
        <v>1.3027235861835944</v>
      </c>
      <c r="E729" s="38">
        <v>1.9818272067948046</v>
      </c>
    </row>
    <row r="730" spans="1:5" x14ac:dyDescent="0.25">
      <c r="A730" s="71">
        <v>1981</v>
      </c>
      <c r="B730" s="38">
        <v>1.4036058333939969</v>
      </c>
      <c r="C730" s="38">
        <v>1.2042787706623888</v>
      </c>
      <c r="D730" s="38">
        <v>1.3042914054973818</v>
      </c>
      <c r="E730" s="38">
        <v>1.9830680971448997</v>
      </c>
    </row>
    <row r="731" spans="1:5" x14ac:dyDescent="0.25">
      <c r="A731" s="71">
        <v>1982</v>
      </c>
      <c r="B731" s="38">
        <v>1.3607281567790328</v>
      </c>
      <c r="C731" s="38">
        <v>1.1992623272969132</v>
      </c>
      <c r="D731" s="38">
        <v>1.3032242571142558</v>
      </c>
      <c r="E731" s="38">
        <v>1.9823065161026847</v>
      </c>
    </row>
    <row r="732" spans="1:5" x14ac:dyDescent="0.25">
      <c r="A732" s="71">
        <v>1983</v>
      </c>
      <c r="B732" s="38">
        <v>1.2883345122692358</v>
      </c>
      <c r="C732" s="38">
        <v>1.1793061130745683</v>
      </c>
      <c r="D732" s="38">
        <v>1.2823052367739625</v>
      </c>
      <c r="E732" s="38">
        <v>1.9729064039408866</v>
      </c>
    </row>
    <row r="733" spans="1:5" x14ac:dyDescent="0.25">
      <c r="A733" s="71">
        <v>1984</v>
      </c>
      <c r="B733" s="38">
        <v>1.2369668246445498</v>
      </c>
      <c r="C733" s="38">
        <v>1.0826664820874039</v>
      </c>
      <c r="D733" s="38">
        <v>1.095147496054129</v>
      </c>
      <c r="E733" s="38">
        <v>1.1965843849800288</v>
      </c>
    </row>
    <row r="734" spans="1:5" x14ac:dyDescent="0.25">
      <c r="A734" s="71">
        <v>1985</v>
      </c>
      <c r="B734" s="38">
        <v>1.2211567502265177</v>
      </c>
      <c r="C734" s="38">
        <v>1.1535381287225837</v>
      </c>
      <c r="D734" s="38">
        <v>1.248079166686034</v>
      </c>
      <c r="E734" s="38">
        <v>1.83327822650481</v>
      </c>
    </row>
    <row r="735" spans="1:5" x14ac:dyDescent="0.25">
      <c r="A735" s="71">
        <v>1986</v>
      </c>
      <c r="B735" s="38">
        <v>1.1872061189943786</v>
      </c>
      <c r="C735" s="38">
        <v>1.0861153547546898</v>
      </c>
      <c r="D735" s="38">
        <v>1.1155518798434776</v>
      </c>
      <c r="E735" s="38">
        <v>1.2783665124761912</v>
      </c>
    </row>
    <row r="736" spans="1:5" x14ac:dyDescent="0.25">
      <c r="A736" s="71">
        <v>1987</v>
      </c>
      <c r="B736" s="38">
        <v>1.1772151898734178</v>
      </c>
      <c r="C736" s="38">
        <v>1.1130824409688596</v>
      </c>
      <c r="D736" s="38">
        <v>1.1722890549402234</v>
      </c>
      <c r="E736" s="38">
        <v>1.4728318082435823</v>
      </c>
    </row>
    <row r="737" spans="1:5" x14ac:dyDescent="0.25">
      <c r="A737" s="71">
        <v>1988</v>
      </c>
      <c r="B737" s="38">
        <v>1.1307786822300721</v>
      </c>
      <c r="C737" s="38">
        <v>1.0880622523367314</v>
      </c>
      <c r="D737" s="38">
        <v>1.1334199950323913</v>
      </c>
      <c r="E737" s="38">
        <v>1.3406105737524729</v>
      </c>
    </row>
    <row r="738" spans="1:5" x14ac:dyDescent="0.25">
      <c r="A738" s="71">
        <v>1989</v>
      </c>
      <c r="B738" s="38">
        <v>1.1269831766748488</v>
      </c>
      <c r="C738" s="38">
        <v>1.1819438242861091</v>
      </c>
      <c r="D738" s="38">
        <v>1.3466946056481466</v>
      </c>
      <c r="E738" s="38">
        <v>2.577641127915351</v>
      </c>
    </row>
    <row r="739" spans="1:5" x14ac:dyDescent="0.25">
      <c r="A739" s="71">
        <v>1990</v>
      </c>
      <c r="B739" s="38">
        <v>1.1165477667493797</v>
      </c>
      <c r="C739" s="38">
        <v>1.0526427879961278</v>
      </c>
      <c r="D739" s="38">
        <v>1.0704705361034956</v>
      </c>
      <c r="E739" s="38">
        <v>1.1762014497941651</v>
      </c>
    </row>
    <row r="740" spans="1:5" x14ac:dyDescent="0.25">
      <c r="A740" s="71">
        <v>1991</v>
      </c>
      <c r="B740" s="38">
        <v>1.0963139120095124</v>
      </c>
      <c r="C740" s="38">
        <v>1.1127201184008793</v>
      </c>
      <c r="D740" s="38">
        <v>1.1986771214317304</v>
      </c>
      <c r="E740" s="38">
        <v>1.6370718423196686</v>
      </c>
    </row>
    <row r="741" spans="1:5" x14ac:dyDescent="0.25">
      <c r="A741" s="71">
        <v>1992</v>
      </c>
      <c r="B741" s="38">
        <v>1.0768615958438792</v>
      </c>
      <c r="C741" s="38">
        <v>1.0648550076076255</v>
      </c>
      <c r="D741" s="38">
        <v>1.1042733574818886</v>
      </c>
      <c r="E741" s="38">
        <v>1.2760221656432529</v>
      </c>
    </row>
    <row r="742" spans="1:5" x14ac:dyDescent="0.25">
      <c r="A742" s="71">
        <v>1993</v>
      </c>
      <c r="B742" s="38">
        <v>1.0748508755050992</v>
      </c>
      <c r="C742" s="38">
        <v>1.0636158969388074</v>
      </c>
      <c r="D742" s="38">
        <v>1.1020995712917256</v>
      </c>
      <c r="E742" s="38">
        <v>1.27129491447595</v>
      </c>
    </row>
    <row r="743" spans="1:5" x14ac:dyDescent="0.25">
      <c r="A743" s="71">
        <v>1994</v>
      </c>
      <c r="B743" s="38">
        <v>1.0944102437823195</v>
      </c>
      <c r="C743" s="38">
        <v>1.0280028487970025</v>
      </c>
      <c r="D743" s="38">
        <v>1.026956464117686</v>
      </c>
      <c r="E743" s="38">
        <v>1.0473061016373011</v>
      </c>
    </row>
    <row r="744" spans="1:5" x14ac:dyDescent="0.25">
      <c r="A744" s="71">
        <v>1995</v>
      </c>
      <c r="B744" s="38">
        <v>1.0931579635033317</v>
      </c>
      <c r="C744" s="38">
        <v>1.0879927678608754</v>
      </c>
      <c r="D744" s="38">
        <v>1.1465510993868944</v>
      </c>
      <c r="E744" s="38">
        <v>1.4107906789471036</v>
      </c>
    </row>
    <row r="745" spans="1:5" x14ac:dyDescent="0.25">
      <c r="A745" s="71">
        <v>1996</v>
      </c>
      <c r="B745" s="38">
        <v>1.1018862230270108</v>
      </c>
      <c r="C745" s="38">
        <v>1.0193386823899897</v>
      </c>
      <c r="D745" s="38">
        <v>1.0113318676546426</v>
      </c>
      <c r="E745" s="38">
        <v>1.021119089433786</v>
      </c>
    </row>
    <row r="746" spans="1:5" x14ac:dyDescent="0.25">
      <c r="A746" s="71">
        <v>1997</v>
      </c>
      <c r="B746" s="38">
        <v>1.0861596009975061</v>
      </c>
      <c r="C746" s="38">
        <v>1.0725824297410931</v>
      </c>
      <c r="D746" s="38">
        <v>1.1158416307921286</v>
      </c>
      <c r="E746" s="38">
        <v>1.2983169352596104</v>
      </c>
    </row>
    <row r="747" spans="1:5" x14ac:dyDescent="0.25">
      <c r="A747" s="71">
        <v>1998</v>
      </c>
      <c r="B747" s="38">
        <v>1.064888651171837</v>
      </c>
      <c r="C747" s="38">
        <v>1.0157243836429868</v>
      </c>
      <c r="D747" s="38">
        <v>1.0130880394843336</v>
      </c>
      <c r="E747" s="38">
        <v>1.0272568631623749</v>
      </c>
    </row>
    <row r="748" spans="1:5" x14ac:dyDescent="0.25">
      <c r="A748" s="71">
        <v>1999</v>
      </c>
      <c r="B748" s="38">
        <v>1.0816402116402117</v>
      </c>
      <c r="C748" s="38">
        <v>1.0309346625479736</v>
      </c>
      <c r="D748" s="38">
        <v>1.0376449978913611</v>
      </c>
      <c r="E748" s="38">
        <v>1.088127693998044</v>
      </c>
    </row>
    <row r="749" spans="1:5" x14ac:dyDescent="0.25">
      <c r="A749" s="71">
        <v>2000</v>
      </c>
      <c r="B749" s="38">
        <v>1.1147567272843901</v>
      </c>
      <c r="C749" s="38">
        <v>1.021045172630509</v>
      </c>
      <c r="D749" s="38">
        <v>1.0117138246055819</v>
      </c>
      <c r="E749" s="38">
        <v>1.0217487690476748</v>
      </c>
    </row>
    <row r="750" spans="1:5" x14ac:dyDescent="0.25">
      <c r="A750" s="71">
        <v>2001</v>
      </c>
      <c r="B750" s="38">
        <v>1.1039505698552952</v>
      </c>
      <c r="C750" s="38">
        <v>1.0192722531705583</v>
      </c>
      <c r="D750" s="38">
        <v>1.0108200270155334</v>
      </c>
      <c r="E750" s="38">
        <v>1.0202025418675733</v>
      </c>
    </row>
    <row r="751" spans="1:5" x14ac:dyDescent="0.25">
      <c r="A751" s="71">
        <v>2002</v>
      </c>
      <c r="B751" s="38">
        <v>1.0619033942117624</v>
      </c>
      <c r="C751" s="38">
        <v>1.0127455207791243</v>
      </c>
      <c r="D751" s="38">
        <v>1.0083448252309077</v>
      </c>
      <c r="E751" s="38">
        <v>1.0164965198371774</v>
      </c>
    </row>
    <row r="752" spans="1:5" x14ac:dyDescent="0.25">
      <c r="A752" s="71">
        <v>2003</v>
      </c>
      <c r="B752" s="38">
        <v>1.0532543232827902</v>
      </c>
      <c r="C752" s="38">
        <v>1.0152104139852394</v>
      </c>
      <c r="D752" s="38">
        <v>1.0149000470211329</v>
      </c>
      <c r="E752" s="38">
        <v>1.0322541301020254</v>
      </c>
    </row>
    <row r="753" spans="1:5" x14ac:dyDescent="0.25">
      <c r="A753" s="71">
        <v>2004</v>
      </c>
      <c r="B753" s="38">
        <v>1.0505351102567422</v>
      </c>
      <c r="C753" s="38">
        <v>1.0130832824940947</v>
      </c>
      <c r="D753" s="38">
        <v>1.011575533888577</v>
      </c>
      <c r="E753" s="38">
        <v>1.0242257148930318</v>
      </c>
    </row>
    <row r="754" spans="1:5" x14ac:dyDescent="0.25">
      <c r="A754" s="71">
        <v>2005</v>
      </c>
      <c r="B754" s="38">
        <v>1.0693947069613068</v>
      </c>
      <c r="C754" s="38">
        <v>1.0426803260105213</v>
      </c>
      <c r="D754" s="38">
        <v>1.0631640377070759</v>
      </c>
      <c r="E754" s="38">
        <v>1.1580313574914007</v>
      </c>
    </row>
    <row r="755" spans="1:5" x14ac:dyDescent="0.25">
      <c r="A755" s="71">
        <v>2006</v>
      </c>
      <c r="B755" s="38">
        <v>1.0942250817205417</v>
      </c>
      <c r="C755" s="38">
        <v>1.0356665870636206</v>
      </c>
      <c r="D755" s="38">
        <v>1.043534916542707</v>
      </c>
      <c r="E755" s="38">
        <v>1.1030327597007774</v>
      </c>
    </row>
    <row r="756" spans="1:5" x14ac:dyDescent="0.25">
      <c r="A756" s="71">
        <v>2007</v>
      </c>
      <c r="B756" s="38">
        <v>1.1219351533338213</v>
      </c>
      <c r="C756" s="38">
        <v>1.0572086670059191</v>
      </c>
      <c r="D756" s="38">
        <v>1.0783219965922846</v>
      </c>
      <c r="E756" s="38">
        <v>1.1983253034031454</v>
      </c>
    </row>
    <row r="757" spans="1:5" x14ac:dyDescent="0.25">
      <c r="A757" s="71">
        <v>2008</v>
      </c>
      <c r="B757" s="38">
        <v>1.1410393071285811</v>
      </c>
      <c r="C757" s="38">
        <v>1.085072058120776</v>
      </c>
      <c r="D757" s="38">
        <v>1.1283860886667287</v>
      </c>
      <c r="E757" s="38">
        <v>1.35121369475018</v>
      </c>
    </row>
    <row r="758" spans="1:5" x14ac:dyDescent="0.25">
      <c r="A758" s="71">
        <v>2009</v>
      </c>
      <c r="B758" s="38">
        <v>1.098901098901099</v>
      </c>
      <c r="C758" s="38">
        <v>1.1572006088028484</v>
      </c>
      <c r="D758" s="38">
        <v>1.2993268007037992</v>
      </c>
      <c r="E758" s="38">
        <v>2.1967017800478925</v>
      </c>
    </row>
    <row r="759" spans="1:5" x14ac:dyDescent="0.25">
      <c r="A759" s="71">
        <v>2010</v>
      </c>
      <c r="B759" s="38">
        <v>1.1150468384074943</v>
      </c>
      <c r="C759" s="38">
        <v>1.0732597660778325</v>
      </c>
      <c r="D759" s="38">
        <v>1.111375420468695</v>
      </c>
      <c r="E759" s="38">
        <v>1.2979906205539844</v>
      </c>
    </row>
    <row r="760" spans="1:5" x14ac:dyDescent="0.25">
      <c r="A760" s="71">
        <v>2011</v>
      </c>
      <c r="B760" s="38">
        <v>1.0816618516989958</v>
      </c>
      <c r="C760" s="38">
        <v>1.0986234026852406</v>
      </c>
      <c r="D760" s="38">
        <v>1.1734551818344485</v>
      </c>
      <c r="E760" s="38">
        <v>1.5289015165769764</v>
      </c>
    </row>
    <row r="761" spans="1:5" x14ac:dyDescent="0.25">
      <c r="A761" s="71">
        <v>2012</v>
      </c>
      <c r="B761" s="38">
        <v>1.1127710843373493</v>
      </c>
      <c r="C761" s="38">
        <v>1.1032563994964331</v>
      </c>
      <c r="D761" s="38">
        <v>1.1739125987384214</v>
      </c>
      <c r="E761" s="38">
        <v>1.522600086095566</v>
      </c>
    </row>
    <row r="762" spans="1:5" x14ac:dyDescent="0.25">
      <c r="A762" s="71">
        <v>2013</v>
      </c>
      <c r="B762" s="38">
        <v>1.0766732952400131</v>
      </c>
      <c r="C762" s="38">
        <v>1.097776509994089</v>
      </c>
      <c r="D762" s="38">
        <v>1.1730763515144167</v>
      </c>
      <c r="E762" s="38">
        <v>1.5248064872834501</v>
      </c>
    </row>
    <row r="763" spans="1:5" x14ac:dyDescent="0.25">
      <c r="A763" s="71">
        <v>2014</v>
      </c>
      <c r="B763" s="38">
        <v>1.0499926082885722</v>
      </c>
      <c r="C763" s="38">
        <v>1.0944856364858015</v>
      </c>
      <c r="D763" s="38">
        <v>1.1748573729780523</v>
      </c>
      <c r="E763" s="38">
        <v>1.5516194964343408</v>
      </c>
    </row>
    <row r="764" spans="1:5" x14ac:dyDescent="0.25">
      <c r="A764" s="71">
        <v>2015</v>
      </c>
      <c r="B764" s="38">
        <v>1.0701203426877373</v>
      </c>
      <c r="C764" s="38">
        <v>1.0978173885724107</v>
      </c>
      <c r="D764" s="38">
        <v>1.1755541367399307</v>
      </c>
      <c r="E764" s="38">
        <v>1.5520193877244459</v>
      </c>
    </row>
    <row r="765" spans="1:5" x14ac:dyDescent="0.25">
      <c r="A765" s="70" t="s">
        <v>582</v>
      </c>
      <c r="B765" s="38">
        <v>43.733962035926922</v>
      </c>
      <c r="C765" s="38">
        <v>50.999284659408751</v>
      </c>
      <c r="D765" s="38">
        <v>61.298743476111163</v>
      </c>
      <c r="E765" s="38">
        <v>111.66709541246667</v>
      </c>
    </row>
    <row r="766" spans="1:5" x14ac:dyDescent="0.25">
      <c r="A766" s="71">
        <v>1979</v>
      </c>
      <c r="B766" s="38">
        <v>1.5416773861589916</v>
      </c>
      <c r="C766" s="38">
        <v>1.8397790350128098</v>
      </c>
      <c r="D766" s="38">
        <v>2.5194733860862701</v>
      </c>
      <c r="E766" s="38">
        <v>6.2530645754890575</v>
      </c>
    </row>
    <row r="767" spans="1:5" x14ac:dyDescent="0.25">
      <c r="A767" s="71">
        <v>1980</v>
      </c>
      <c r="B767" s="38">
        <v>1.5043606799704359</v>
      </c>
      <c r="C767" s="38">
        <v>1.8314001146148433</v>
      </c>
      <c r="D767" s="38">
        <v>2.5166799770596717</v>
      </c>
      <c r="E767" s="38">
        <v>6.2491417361451695</v>
      </c>
    </row>
    <row r="768" spans="1:5" x14ac:dyDescent="0.25">
      <c r="A768" s="71">
        <v>1981</v>
      </c>
      <c r="B768" s="38">
        <v>1.582444918265814</v>
      </c>
      <c r="C768" s="38">
        <v>1.8485807135653269</v>
      </c>
      <c r="D768" s="38">
        <v>2.5225290990928197</v>
      </c>
      <c r="E768" s="38">
        <v>6.2614451044653823</v>
      </c>
    </row>
    <row r="769" spans="1:5" x14ac:dyDescent="0.25">
      <c r="A769" s="71">
        <v>1982</v>
      </c>
      <c r="B769" s="38">
        <v>1.528263843882768</v>
      </c>
      <c r="C769" s="38">
        <v>1.8367901253784311</v>
      </c>
      <c r="D769" s="38">
        <v>2.5185799429904123</v>
      </c>
      <c r="E769" s="38">
        <v>6.2547006174980924</v>
      </c>
    </row>
    <row r="770" spans="1:5" x14ac:dyDescent="0.25">
      <c r="A770" s="71">
        <v>1983</v>
      </c>
      <c r="B770" s="38">
        <v>1.4663529411764706</v>
      </c>
      <c r="C770" s="38">
        <v>1.8914430918331164</v>
      </c>
      <c r="D770" s="38">
        <v>2.7204352928624771</v>
      </c>
      <c r="E770" s="38">
        <v>9.6243885869565222</v>
      </c>
    </row>
    <row r="771" spans="1:5" x14ac:dyDescent="0.25">
      <c r="A771" s="71">
        <v>1984</v>
      </c>
      <c r="B771" s="38">
        <v>1.3035271687321259</v>
      </c>
      <c r="C771" s="38">
        <v>1.9052390873519995</v>
      </c>
      <c r="D771" s="38">
        <v>2.8813890950448671</v>
      </c>
      <c r="E771" s="38">
        <v>13.892438298617188</v>
      </c>
    </row>
    <row r="772" spans="1:5" x14ac:dyDescent="0.25">
      <c r="A772" s="71">
        <v>1985</v>
      </c>
      <c r="B772" s="38">
        <v>1.3224603914259088</v>
      </c>
      <c r="C772" s="38">
        <v>1.6184369028827781</v>
      </c>
      <c r="D772" s="38">
        <v>2.0608073886488905</v>
      </c>
      <c r="E772" s="38">
        <v>3.6886308460446156</v>
      </c>
    </row>
    <row r="773" spans="1:5" x14ac:dyDescent="0.25">
      <c r="A773" s="71">
        <v>1986</v>
      </c>
      <c r="B773" s="38">
        <v>1.2877106891401751</v>
      </c>
      <c r="C773" s="38">
        <v>1.595207540490309</v>
      </c>
      <c r="D773" s="38">
        <v>2.0183617440125707</v>
      </c>
      <c r="E773" s="38">
        <v>3.3945394676666973</v>
      </c>
    </row>
    <row r="774" spans="1:5" x14ac:dyDescent="0.25">
      <c r="A774" s="71">
        <v>1987</v>
      </c>
      <c r="B774" s="38">
        <v>1.280354287120187</v>
      </c>
      <c r="C774" s="38">
        <v>1.3547015351760439</v>
      </c>
      <c r="D774" s="38">
        <v>1.5183673025786677</v>
      </c>
      <c r="E774" s="38">
        <v>1.8817236978058713</v>
      </c>
    </row>
    <row r="775" spans="1:5" x14ac:dyDescent="0.25">
      <c r="A775" s="71">
        <v>1988</v>
      </c>
      <c r="B775" s="38">
        <v>1.2149695387293298</v>
      </c>
      <c r="C775" s="38">
        <v>1.4671741090278334</v>
      </c>
      <c r="D775" s="38">
        <v>1.7624204683904154</v>
      </c>
      <c r="E775" s="38">
        <v>2.5142653352353781</v>
      </c>
    </row>
    <row r="776" spans="1:5" x14ac:dyDescent="0.25">
      <c r="A776" s="71">
        <v>1989</v>
      </c>
      <c r="B776" s="38">
        <v>1.1635162133087444</v>
      </c>
      <c r="C776" s="38">
        <v>1.6263342791514661</v>
      </c>
      <c r="D776" s="38">
        <v>2.1706990958869219</v>
      </c>
      <c r="E776" s="38">
        <v>4.4897557131599681</v>
      </c>
    </row>
    <row r="777" spans="1:5" x14ac:dyDescent="0.25">
      <c r="A777" s="71">
        <v>1990</v>
      </c>
      <c r="B777" s="38">
        <v>1.1280947255113025</v>
      </c>
      <c r="C777" s="38">
        <v>1.6266149870801034</v>
      </c>
      <c r="D777" s="38">
        <v>2.1954924026084064</v>
      </c>
      <c r="E777" s="38">
        <v>4.673898688802943</v>
      </c>
    </row>
    <row r="778" spans="1:5" x14ac:dyDescent="0.25">
      <c r="A778" s="71">
        <v>1991</v>
      </c>
      <c r="B778" s="38">
        <v>1.1153305203938115</v>
      </c>
      <c r="C778" s="38">
        <v>1.5356198413334401</v>
      </c>
      <c r="D778" s="38">
        <v>1.9707414021114604</v>
      </c>
      <c r="E778" s="38">
        <v>3.432095193316214</v>
      </c>
    </row>
    <row r="779" spans="1:5" x14ac:dyDescent="0.25">
      <c r="A779" s="71">
        <v>1992</v>
      </c>
      <c r="B779" s="38">
        <v>1.0934065934065935</v>
      </c>
      <c r="C779" s="38">
        <v>1.4192133231798167</v>
      </c>
      <c r="D779" s="38">
        <v>1.7155331534857303</v>
      </c>
      <c r="E779" s="38">
        <v>2.4748145804773451</v>
      </c>
    </row>
    <row r="780" spans="1:5" x14ac:dyDescent="0.25">
      <c r="A780" s="71">
        <v>1993</v>
      </c>
      <c r="B780" s="38">
        <v>1.0995843436092829</v>
      </c>
      <c r="C780" s="38">
        <v>1.3071211179629363</v>
      </c>
      <c r="D780" s="38">
        <v>1.4878266696448514</v>
      </c>
      <c r="E780" s="38">
        <v>1.8843461030383091</v>
      </c>
    </row>
    <row r="781" spans="1:5" x14ac:dyDescent="0.25">
      <c r="A781" s="71">
        <v>1994</v>
      </c>
      <c r="B781" s="38">
        <v>1.1432467115816489</v>
      </c>
      <c r="C781" s="38">
        <v>1.2720101535891009</v>
      </c>
      <c r="D781" s="38">
        <v>1.4069955156950671</v>
      </c>
      <c r="E781" s="38">
        <v>1.6753681392235609</v>
      </c>
    </row>
    <row r="782" spans="1:5" x14ac:dyDescent="0.25">
      <c r="A782" s="71">
        <v>1995</v>
      </c>
      <c r="B782" s="38">
        <v>1.1123043878490333</v>
      </c>
      <c r="C782" s="38">
        <v>1.3914535013796703</v>
      </c>
      <c r="D782" s="38">
        <v>1.6463330338010644</v>
      </c>
      <c r="E782" s="38">
        <v>2.2526793763146475</v>
      </c>
    </row>
    <row r="783" spans="1:5" x14ac:dyDescent="0.25">
      <c r="A783" s="71">
        <v>1996</v>
      </c>
      <c r="B783" s="38">
        <v>1.1034756178141931</v>
      </c>
      <c r="C783" s="38">
        <v>1.4305243827790246</v>
      </c>
      <c r="D783" s="38">
        <v>1.7323898814788607</v>
      </c>
      <c r="E783" s="38">
        <v>2.5188569412594815</v>
      </c>
    </row>
    <row r="784" spans="1:5" x14ac:dyDescent="0.25">
      <c r="A784" s="71">
        <v>1997</v>
      </c>
      <c r="B784" s="38">
        <v>1.124963115963411</v>
      </c>
      <c r="C784" s="38">
        <v>1.2764391651264479</v>
      </c>
      <c r="D784" s="38">
        <v>1.4195458056251531</v>
      </c>
      <c r="E784" s="38">
        <v>1.7005095115377806</v>
      </c>
    </row>
    <row r="785" spans="1:5" x14ac:dyDescent="0.25">
      <c r="A785" s="71">
        <v>1998</v>
      </c>
      <c r="B785" s="38">
        <v>1.0663223383026177</v>
      </c>
      <c r="C785" s="38">
        <v>1.3067873194414403</v>
      </c>
      <c r="D785" s="38">
        <v>1.4968457626054377</v>
      </c>
      <c r="E785" s="38">
        <v>1.9003257328990228</v>
      </c>
    </row>
    <row r="786" spans="1:5" x14ac:dyDescent="0.25">
      <c r="A786" s="71">
        <v>1999</v>
      </c>
      <c r="B786" s="38">
        <v>1.081780438350874</v>
      </c>
      <c r="C786" s="38">
        <v>1.5033741211386038</v>
      </c>
      <c r="D786" s="38">
        <v>1.9084722562264906</v>
      </c>
      <c r="E786" s="38">
        <v>3.12867855925463</v>
      </c>
    </row>
    <row r="787" spans="1:5" x14ac:dyDescent="0.25">
      <c r="A787" s="71">
        <v>2000</v>
      </c>
      <c r="B787" s="38">
        <v>1.1153030945315812</v>
      </c>
      <c r="C787" s="38">
        <v>1.4939657565055942</v>
      </c>
      <c r="D787" s="38">
        <v>1.8668597308512558</v>
      </c>
      <c r="E787" s="38">
        <v>2.966585330845414</v>
      </c>
    </row>
    <row r="788" spans="1:5" x14ac:dyDescent="0.25">
      <c r="A788" s="71">
        <v>2001</v>
      </c>
      <c r="B788" s="38">
        <v>1.1041942604856514</v>
      </c>
      <c r="C788" s="38">
        <v>1.2881909992912828</v>
      </c>
      <c r="D788" s="38">
        <v>1.447986537622747</v>
      </c>
      <c r="E788" s="38">
        <v>1.7896162395301252</v>
      </c>
    </row>
    <row r="789" spans="1:5" x14ac:dyDescent="0.25">
      <c r="A789" s="71">
        <v>2002</v>
      </c>
      <c r="B789" s="38">
        <v>1.0628118099288459</v>
      </c>
      <c r="C789" s="38">
        <v>1.2096367019278644</v>
      </c>
      <c r="D789" s="38">
        <v>1.3202677583920599</v>
      </c>
      <c r="E789" s="38">
        <v>1.5314894660481844</v>
      </c>
    </row>
    <row r="790" spans="1:5" x14ac:dyDescent="0.25">
      <c r="A790" s="71">
        <v>2003</v>
      </c>
      <c r="B790" s="38">
        <v>1.0550275137568785</v>
      </c>
      <c r="C790" s="38">
        <v>1.1363341008737342</v>
      </c>
      <c r="D790" s="38">
        <v>1.198480277872946</v>
      </c>
      <c r="E790" s="38">
        <v>1.30868234048987</v>
      </c>
    </row>
    <row r="791" spans="1:5" x14ac:dyDescent="0.25">
      <c r="A791" s="71">
        <v>2004</v>
      </c>
      <c r="B791" s="38">
        <v>1.0526215078453884</v>
      </c>
      <c r="C791" s="38">
        <v>1.1475882223292491</v>
      </c>
      <c r="D791" s="38">
        <v>1.2175980439613385</v>
      </c>
      <c r="E791" s="38">
        <v>1.3416876129541537</v>
      </c>
    </row>
    <row r="792" spans="1:5" x14ac:dyDescent="0.25">
      <c r="A792" s="71">
        <v>2005</v>
      </c>
      <c r="B792" s="38">
        <v>1.0703006199555505</v>
      </c>
      <c r="C792" s="38">
        <v>1.2004657433509009</v>
      </c>
      <c r="D792" s="38">
        <v>1.3019916684776454</v>
      </c>
      <c r="E792" s="38">
        <v>1.4957130358705162</v>
      </c>
    </row>
    <row r="793" spans="1:5" x14ac:dyDescent="0.25">
      <c r="A793" s="71">
        <v>2006</v>
      </c>
      <c r="B793" s="38">
        <v>1.0969022158527175</v>
      </c>
      <c r="C793" s="38">
        <v>1.0946588630867293</v>
      </c>
      <c r="D793" s="38">
        <v>1.1228107630019901</v>
      </c>
      <c r="E793" s="38">
        <v>1.1825572732352394</v>
      </c>
    </row>
    <row r="794" spans="1:5" x14ac:dyDescent="0.25">
      <c r="A794" s="71">
        <v>2007</v>
      </c>
      <c r="B794" s="38">
        <v>1.1222937390286716</v>
      </c>
      <c r="C794" s="38">
        <v>1.1053013116823307</v>
      </c>
      <c r="D794" s="38">
        <v>1.1339175616781347</v>
      </c>
      <c r="E794" s="38">
        <v>1.1997505658459975</v>
      </c>
    </row>
    <row r="795" spans="1:5" x14ac:dyDescent="0.25">
      <c r="A795" s="71">
        <v>2008</v>
      </c>
      <c r="B795" s="38">
        <v>1.1470718722271518</v>
      </c>
      <c r="C795" s="38">
        <v>1.0381060227003396</v>
      </c>
      <c r="D795" s="38">
        <v>1.0291513895805326</v>
      </c>
      <c r="E795" s="38">
        <v>1.0367548527891575</v>
      </c>
    </row>
    <row r="796" spans="1:5" x14ac:dyDescent="0.25">
      <c r="A796" s="71">
        <v>2009</v>
      </c>
      <c r="B796" s="38">
        <v>1.099025974025974</v>
      </c>
      <c r="C796" s="38">
        <v>1.0617614979094709</v>
      </c>
      <c r="D796" s="38">
        <v>1.0724041716017017</v>
      </c>
      <c r="E796" s="38">
        <v>1.1047706559651953</v>
      </c>
    </row>
    <row r="797" spans="1:5" x14ac:dyDescent="0.25">
      <c r="A797" s="71">
        <v>2010</v>
      </c>
      <c r="B797" s="38">
        <v>1.1214087117701577</v>
      </c>
      <c r="C797" s="38">
        <v>1.0889896748045933</v>
      </c>
      <c r="D797" s="38">
        <v>1.1091424191259491</v>
      </c>
      <c r="E797" s="38">
        <v>1.1586275563422574</v>
      </c>
    </row>
    <row r="798" spans="1:5" x14ac:dyDescent="0.25">
      <c r="A798" s="71">
        <v>2011</v>
      </c>
      <c r="B798" s="38">
        <v>1.0838255338482508</v>
      </c>
      <c r="C798" s="38">
        <v>1.049453434531481</v>
      </c>
      <c r="D798" s="38">
        <v>1.0568401305761765</v>
      </c>
      <c r="E798" s="38">
        <v>1.0806457048495266</v>
      </c>
    </row>
    <row r="799" spans="1:5" x14ac:dyDescent="0.25">
      <c r="A799" s="71">
        <v>2012</v>
      </c>
      <c r="B799" s="38">
        <v>1.1135471959381491</v>
      </c>
      <c r="C799" s="38">
        <v>1.0534742336951333</v>
      </c>
      <c r="D799" s="38">
        <v>1.0572573883881786</v>
      </c>
      <c r="E799" s="38">
        <v>1.0804777388694347</v>
      </c>
    </row>
    <row r="800" spans="1:5" x14ac:dyDescent="0.25">
      <c r="A800" s="71">
        <v>2013</v>
      </c>
      <c r="B800" s="38">
        <v>1.0789473684210527</v>
      </c>
      <c r="C800" s="38">
        <v>1.0487361536190904</v>
      </c>
      <c r="D800" s="38">
        <v>1.0566535931564807</v>
      </c>
      <c r="E800" s="38">
        <v>1.0803195962994112</v>
      </c>
    </row>
    <row r="801" spans="1:5" x14ac:dyDescent="0.25">
      <c r="A801" s="71">
        <v>2014</v>
      </c>
      <c r="B801" s="38">
        <v>1.0629510825982358</v>
      </c>
      <c r="C801" s="38">
        <v>1.047668293313512</v>
      </c>
      <c r="D801" s="38">
        <v>1.0584502844757517</v>
      </c>
      <c r="E801" s="38">
        <v>1.081762889491906</v>
      </c>
    </row>
    <row r="802" spans="1:5" x14ac:dyDescent="0.25">
      <c r="A802" s="71">
        <v>2015</v>
      </c>
      <c r="B802" s="38">
        <v>1.0835826850189507</v>
      </c>
      <c r="C802" s="38">
        <v>1.050709202291904</v>
      </c>
      <c r="D802" s="38">
        <v>1.059013081411754</v>
      </c>
      <c r="E802" s="38">
        <v>1.0819877478323843</v>
      </c>
    </row>
    <row r="803" spans="1:5" x14ac:dyDescent="0.25">
      <c r="A803" s="70" t="s">
        <v>590</v>
      </c>
      <c r="B803" s="38">
        <v>48.623412599416817</v>
      </c>
      <c r="C803" s="38" t="e">
        <v>#DIV/0!</v>
      </c>
      <c r="D803" s="38" t="e">
        <v>#DIV/0!</v>
      </c>
      <c r="E803" s="38">
        <v>37.050405007936384</v>
      </c>
    </row>
    <row r="804" spans="1:5" x14ac:dyDescent="0.25">
      <c r="A804" s="71">
        <v>1979</v>
      </c>
      <c r="B804" s="38">
        <v>1.0541004866701957</v>
      </c>
      <c r="C804" s="38">
        <v>1.971385576480559</v>
      </c>
      <c r="D804" s="38">
        <v>1.8071276305356607</v>
      </c>
      <c r="E804" s="38">
        <v>1.0012536564981196</v>
      </c>
    </row>
    <row r="805" spans="1:5" x14ac:dyDescent="0.25">
      <c r="A805" s="71">
        <v>1980</v>
      </c>
      <c r="B805" s="38">
        <v>1.0547597014746</v>
      </c>
      <c r="C805" s="38">
        <v>1.9691882802024039</v>
      </c>
      <c r="D805" s="38">
        <v>1.8067910696251126</v>
      </c>
      <c r="E805" s="38">
        <v>1.0014409221902016</v>
      </c>
    </row>
    <row r="806" spans="1:5" x14ac:dyDescent="0.25">
      <c r="A806" s="71">
        <v>1981</v>
      </c>
      <c r="B806" s="38">
        <v>1.055851294696168</v>
      </c>
      <c r="C806" s="38">
        <v>1.9630092990793591</v>
      </c>
      <c r="D806" s="38">
        <v>1.8058557325302369</v>
      </c>
      <c r="E806" s="38">
        <v>1.0010458427749696</v>
      </c>
    </row>
    <row r="807" spans="1:5" x14ac:dyDescent="0.25">
      <c r="A807" s="71">
        <v>1982</v>
      </c>
      <c r="B807" s="38">
        <v>1.0567539719470851</v>
      </c>
      <c r="C807" s="38">
        <v>1.9773339689791138</v>
      </c>
      <c r="D807" s="38">
        <v>1.8080267734333251</v>
      </c>
      <c r="E807" s="38">
        <v>1.0014585764294048</v>
      </c>
    </row>
    <row r="808" spans="1:5" x14ac:dyDescent="0.25">
      <c r="A808" s="71">
        <v>1983</v>
      </c>
      <c r="B808" s="38">
        <v>1.0552867923577038</v>
      </c>
      <c r="C808" s="38">
        <v>8.3983729042693174</v>
      </c>
      <c r="D808" s="38">
        <v>5.2278820587490502</v>
      </c>
      <c r="E808" s="38">
        <v>1.0007754514235074</v>
      </c>
    </row>
    <row r="809" spans="1:5" x14ac:dyDescent="0.25">
      <c r="A809" s="71">
        <v>1984</v>
      </c>
      <c r="B809" s="38">
        <v>1.0678610087340645</v>
      </c>
      <c r="C809" s="38">
        <v>7.9795854922279794</v>
      </c>
      <c r="D809" s="38">
        <v>4.6083038601160249</v>
      </c>
      <c r="E809" s="38">
        <v>1.001211701575212</v>
      </c>
    </row>
    <row r="810" spans="1:5" x14ac:dyDescent="0.25">
      <c r="A810" s="71">
        <v>1985</v>
      </c>
      <c r="B810" s="38">
        <v>1.059390577476276</v>
      </c>
      <c r="C810" s="38">
        <v>8.8426214026122949</v>
      </c>
      <c r="D810" s="38">
        <v>6.0040235643008852</v>
      </c>
      <c r="E810" s="38">
        <v>1.0011580775911986</v>
      </c>
    </row>
    <row r="811" spans="1:5" x14ac:dyDescent="0.25">
      <c r="A811" s="71">
        <v>1986</v>
      </c>
      <c r="B811" s="38">
        <v>1.0747691212861279</v>
      </c>
      <c r="C811" s="38" t="e">
        <v>#DIV/0!</v>
      </c>
      <c r="D811" s="38" t="e">
        <v>#DIV/0!</v>
      </c>
      <c r="E811" s="38">
        <v>1.0016791329568004</v>
      </c>
    </row>
    <row r="812" spans="1:5" x14ac:dyDescent="0.25">
      <c r="A812" s="71">
        <v>1987</v>
      </c>
      <c r="B812" s="38">
        <v>1.0741831803468103</v>
      </c>
      <c r="C812" s="38">
        <v>5.4988652884987319</v>
      </c>
      <c r="D812" s="38">
        <v>3.778134192108733</v>
      </c>
      <c r="E812" s="38">
        <v>1.0016853932584269</v>
      </c>
    </row>
    <row r="813" spans="1:5" x14ac:dyDescent="0.25">
      <c r="A813" s="71">
        <v>1988</v>
      </c>
      <c r="B813" s="38">
        <v>1.4187167743518443</v>
      </c>
      <c r="C813" s="38">
        <v>1.4908933614399018</v>
      </c>
      <c r="D813" s="38">
        <v>2.6425700793730531</v>
      </c>
      <c r="E813" s="38">
        <v>1.0021145713187236</v>
      </c>
    </row>
    <row r="814" spans="1:5" x14ac:dyDescent="0.25">
      <c r="A814" s="71">
        <v>1989</v>
      </c>
      <c r="B814" s="38">
        <v>1.6184168657418181</v>
      </c>
      <c r="C814" s="38">
        <v>1.7564432551928861</v>
      </c>
      <c r="D814" s="38">
        <v>5.8233416474853037</v>
      </c>
      <c r="E814" s="38">
        <v>1.0018652849740934</v>
      </c>
    </row>
    <row r="815" spans="1:5" x14ac:dyDescent="0.25">
      <c r="A815" s="71">
        <v>1990</v>
      </c>
      <c r="B815" s="38">
        <v>1.8004847750340858</v>
      </c>
      <c r="C815" s="38">
        <v>1.9946362265445086</v>
      </c>
      <c r="D815" s="38">
        <v>19.352731816288667</v>
      </c>
      <c r="E815" s="38">
        <v>1.0018921475875118</v>
      </c>
    </row>
    <row r="816" spans="1:5" x14ac:dyDescent="0.25">
      <c r="A816" s="71">
        <v>1991</v>
      </c>
      <c r="B816" s="38">
        <v>1.8144874956688339</v>
      </c>
      <c r="C816" s="38">
        <v>2.0071007131496588</v>
      </c>
      <c r="D816" s="38">
        <v>18.130285282448519</v>
      </c>
      <c r="E816" s="38">
        <v>1.0020156774916014</v>
      </c>
    </row>
    <row r="817" spans="1:5" x14ac:dyDescent="0.25">
      <c r="A817" s="71">
        <v>1992</v>
      </c>
      <c r="B817" s="38">
        <v>1.5113276807530767</v>
      </c>
      <c r="C817" s="38">
        <v>1.6143696178053655</v>
      </c>
      <c r="D817" s="38">
        <v>3.6372347043473345</v>
      </c>
      <c r="E817" s="38">
        <v>1.0014316392269149</v>
      </c>
    </row>
    <row r="818" spans="1:5" x14ac:dyDescent="0.25">
      <c r="A818" s="71">
        <v>1993</v>
      </c>
      <c r="B818" s="38">
        <v>1.6745067967933078</v>
      </c>
      <c r="C818" s="38">
        <v>1.8264283599383182</v>
      </c>
      <c r="D818" s="38">
        <v>7.1486227737070118</v>
      </c>
      <c r="E818" s="38">
        <v>1.0015259409969481</v>
      </c>
    </row>
    <row r="819" spans="1:5" x14ac:dyDescent="0.25">
      <c r="A819" s="71">
        <v>1994</v>
      </c>
      <c r="B819" s="38">
        <v>1.5702712506549514</v>
      </c>
      <c r="C819" s="38">
        <v>1.6994190841285808</v>
      </c>
      <c r="D819" s="38">
        <v>4.9902528284737011</v>
      </c>
      <c r="E819" s="38">
        <v>1.0011978097193703</v>
      </c>
    </row>
    <row r="820" spans="1:5" x14ac:dyDescent="0.25">
      <c r="A820" s="71">
        <v>1995</v>
      </c>
      <c r="B820" s="38">
        <v>1.3962895585913369</v>
      </c>
      <c r="C820" s="38">
        <v>1.4682741116751268</v>
      </c>
      <c r="D820" s="38">
        <v>2.511266528739768</v>
      </c>
      <c r="E820" s="38">
        <v>1.0010958904109588</v>
      </c>
    </row>
    <row r="821" spans="1:5" x14ac:dyDescent="0.25">
      <c r="A821" s="71">
        <v>1996</v>
      </c>
      <c r="B821" s="38">
        <v>1.1459039548022598</v>
      </c>
      <c r="C821" s="38">
        <v>1.1571231030541158</v>
      </c>
      <c r="D821" s="38">
        <v>1.2924355663491303</v>
      </c>
      <c r="E821" s="38">
        <v>1.0015360983102917</v>
      </c>
    </row>
    <row r="822" spans="1:5" x14ac:dyDescent="0.25">
      <c r="A822" s="71">
        <v>1997</v>
      </c>
      <c r="B822" s="38">
        <v>1.1801279729566583</v>
      </c>
      <c r="C822" s="38">
        <v>1.2068457430658499</v>
      </c>
      <c r="D822" s="38">
        <v>1.4762866358154534</v>
      </c>
      <c r="E822" s="38">
        <v>1</v>
      </c>
    </row>
    <row r="823" spans="1:5" x14ac:dyDescent="0.25">
      <c r="A823" s="71">
        <v>1998</v>
      </c>
      <c r="B823" s="38">
        <v>1.0686333164588031</v>
      </c>
      <c r="C823" s="38">
        <v>1.07534929362471</v>
      </c>
      <c r="D823" s="38">
        <v>1.1348070815383164</v>
      </c>
      <c r="E823" s="38">
        <v>1.0007230657989876</v>
      </c>
    </row>
    <row r="824" spans="1:5" x14ac:dyDescent="0.25">
      <c r="A824" s="71">
        <v>1999</v>
      </c>
      <c r="B824" s="38">
        <v>1.2580425716511057</v>
      </c>
      <c r="C824" s="38">
        <v>1.2892138467055281</v>
      </c>
      <c r="D824" s="38">
        <v>1.6695519961462033</v>
      </c>
      <c r="E824" s="38">
        <v>1.0021119324181627</v>
      </c>
    </row>
    <row r="825" spans="1:5" x14ac:dyDescent="0.25">
      <c r="A825" s="71">
        <v>2000</v>
      </c>
      <c r="B825" s="38">
        <v>1.3865593201386559</v>
      </c>
      <c r="C825" s="38">
        <v>1.4525347674507703</v>
      </c>
      <c r="D825" s="38">
        <v>2.4152992746033592</v>
      </c>
      <c r="E825" s="38">
        <v>1.0010298661174046</v>
      </c>
    </row>
    <row r="826" spans="1:5" x14ac:dyDescent="0.25">
      <c r="A826" s="71">
        <v>2001</v>
      </c>
      <c r="B826" s="38">
        <v>1.466154925474783</v>
      </c>
      <c r="C826" s="38">
        <v>1.5697122436461584</v>
      </c>
      <c r="D826" s="38">
        <v>3.5596880536756803</v>
      </c>
      <c r="E826" s="38">
        <v>1.0009174311926605</v>
      </c>
    </row>
    <row r="827" spans="1:5" x14ac:dyDescent="0.25">
      <c r="A827" s="71">
        <v>2002</v>
      </c>
      <c r="B827" s="38">
        <v>1.3826064192563914</v>
      </c>
      <c r="C827" s="38">
        <v>1.4538802046072401</v>
      </c>
      <c r="D827" s="38">
        <v>2.5086804631944815</v>
      </c>
      <c r="E827" s="38">
        <v>1.0013986013986014</v>
      </c>
    </row>
    <row r="828" spans="1:5" x14ac:dyDescent="0.25">
      <c r="A828" s="71">
        <v>2003</v>
      </c>
      <c r="B828" s="38">
        <v>1.2612380850917158</v>
      </c>
      <c r="C828" s="38">
        <v>1.298071993175506</v>
      </c>
      <c r="D828" s="38">
        <v>1.7355487547601118</v>
      </c>
      <c r="E828" s="38">
        <v>1.0016155088852989</v>
      </c>
    </row>
    <row r="829" spans="1:5" x14ac:dyDescent="0.25">
      <c r="A829" s="71">
        <v>2004</v>
      </c>
      <c r="B829" s="38">
        <v>1.2661075837823237</v>
      </c>
      <c r="C829" s="38">
        <v>1.3073770189514802</v>
      </c>
      <c r="D829" s="38">
        <v>1.7942351331044724</v>
      </c>
      <c r="E829" s="38">
        <v>1.0012306610407877</v>
      </c>
    </row>
    <row r="830" spans="1:5" x14ac:dyDescent="0.25">
      <c r="A830" s="71">
        <v>2005</v>
      </c>
      <c r="B830" s="38">
        <v>1.360054622698766</v>
      </c>
      <c r="C830" s="38">
        <v>1.4243075780127481</v>
      </c>
      <c r="D830" s="38">
        <v>2.3303642777136937</v>
      </c>
      <c r="E830" s="38">
        <v>1.0012888674077653</v>
      </c>
    </row>
    <row r="831" spans="1:5" x14ac:dyDescent="0.25">
      <c r="A831" s="71">
        <v>2006</v>
      </c>
      <c r="B831" s="38">
        <v>1.3018007920496151</v>
      </c>
      <c r="C831" s="38">
        <v>1.3481376241416503</v>
      </c>
      <c r="D831" s="38">
        <v>1.9299780695913133</v>
      </c>
      <c r="E831" s="38">
        <v>1.001311475409836</v>
      </c>
    </row>
    <row r="832" spans="1:5" x14ac:dyDescent="0.25">
      <c r="A832" s="71">
        <v>2007</v>
      </c>
      <c r="B832" s="38">
        <v>1.3990389145387732</v>
      </c>
      <c r="C832" s="38">
        <v>1.4723476665544906</v>
      </c>
      <c r="D832" s="38">
        <v>2.5830944542922256</v>
      </c>
      <c r="E832" s="38">
        <v>1.0013140604467807</v>
      </c>
    </row>
    <row r="833" spans="1:5" x14ac:dyDescent="0.25">
      <c r="A833" s="71">
        <v>2008</v>
      </c>
      <c r="B833" s="38">
        <v>1.3409671154559539</v>
      </c>
      <c r="C833" s="38">
        <v>1.3892513568851768</v>
      </c>
      <c r="D833" s="38">
        <v>2.048546432237468</v>
      </c>
      <c r="E833" s="38">
        <v>1.0014936519790887</v>
      </c>
    </row>
    <row r="834" spans="1:5" x14ac:dyDescent="0.25">
      <c r="A834" s="71">
        <v>2009</v>
      </c>
      <c r="B834" s="38">
        <v>1.4125264941318501</v>
      </c>
      <c r="C834" s="38">
        <v>1.4760927485200395</v>
      </c>
      <c r="D834" s="38">
        <v>2.4621916773114081</v>
      </c>
      <c r="E834" s="38">
        <v>1.0010504201680672</v>
      </c>
    </row>
    <row r="835" spans="1:5" x14ac:dyDescent="0.25">
      <c r="A835" s="71">
        <v>2010</v>
      </c>
      <c r="B835" s="38">
        <v>1.3648057781558252</v>
      </c>
      <c r="C835" s="38">
        <v>1.4178562191901061</v>
      </c>
      <c r="D835" s="38">
        <v>2.1654131026903047</v>
      </c>
      <c r="E835" s="38">
        <v>1.0016708437761068</v>
      </c>
    </row>
    <row r="836" spans="1:5" x14ac:dyDescent="0.25">
      <c r="A836" s="71">
        <v>2011</v>
      </c>
      <c r="B836" s="38">
        <v>1.2674573799910274</v>
      </c>
      <c r="C836" s="38">
        <v>1.3009203721145426</v>
      </c>
      <c r="D836" s="38">
        <v>1.7097636860230376</v>
      </c>
      <c r="E836" s="38">
        <v>1.0015128593040847</v>
      </c>
    </row>
    <row r="837" spans="1:5" x14ac:dyDescent="0.25">
      <c r="A837" s="71">
        <v>2012</v>
      </c>
      <c r="B837" s="38">
        <v>1.3580283953924459</v>
      </c>
      <c r="C837" s="38">
        <v>1.4117634224605597</v>
      </c>
      <c r="D837" s="38">
        <v>2.1481476384454479</v>
      </c>
      <c r="E837" s="38">
        <v>1.0015873015873016</v>
      </c>
    </row>
    <row r="838" spans="1:5" x14ac:dyDescent="0.25">
      <c r="A838" s="71">
        <v>2013</v>
      </c>
      <c r="B838" s="38">
        <v>1.355942589144729</v>
      </c>
      <c r="C838" s="38">
        <v>1.4087192493925258</v>
      </c>
      <c r="D838" s="38">
        <v>2.1481673970305102</v>
      </c>
      <c r="E838" s="38">
        <v>1.0014641288433381</v>
      </c>
    </row>
    <row r="839" spans="1:5" x14ac:dyDescent="0.25">
      <c r="A839" s="71">
        <v>2014</v>
      </c>
      <c r="B839" s="38">
        <v>1.3458534994679574</v>
      </c>
      <c r="C839" s="38">
        <v>1.3997078043421634</v>
      </c>
      <c r="D839" s="38">
        <v>2.1449163171716377</v>
      </c>
      <c r="E839" s="38">
        <v>1.0012566760917374</v>
      </c>
    </row>
    <row r="840" spans="1:5" x14ac:dyDescent="0.25">
      <c r="A840" s="71">
        <v>2015</v>
      </c>
      <c r="B840" s="38">
        <v>1.3441055361988818</v>
      </c>
      <c r="C840" s="38">
        <v>1.3985911607016359</v>
      </c>
      <c r="D840" s="38">
        <v>2.1441008018327605</v>
      </c>
      <c r="E840" s="38">
        <v>1.0010438413361169</v>
      </c>
    </row>
    <row r="841" spans="1:5" x14ac:dyDescent="0.25">
      <c r="A841" s="70" t="s">
        <v>585</v>
      </c>
      <c r="B841" s="38">
        <v>89.666332838685335</v>
      </c>
      <c r="C841" s="38">
        <v>120.90751707635859</v>
      </c>
      <c r="D841" s="38">
        <v>101.71134980169535</v>
      </c>
      <c r="E841" s="38" t="e">
        <v>#DIV/0!</v>
      </c>
    </row>
    <row r="842" spans="1:5" x14ac:dyDescent="0.25">
      <c r="A842" s="71">
        <v>1979</v>
      </c>
      <c r="B842" s="38">
        <v>4.5067568526693824</v>
      </c>
      <c r="C842" s="38">
        <v>5.9626638896773665</v>
      </c>
      <c r="D842" s="38">
        <v>5.0962406658138226</v>
      </c>
      <c r="E842" s="38">
        <v>3.4887026784378272</v>
      </c>
    </row>
    <row r="843" spans="1:5" x14ac:dyDescent="0.25">
      <c r="A843" s="71">
        <v>1980</v>
      </c>
      <c r="B843" s="38">
        <v>2.4788143329909849</v>
      </c>
      <c r="C843" s="38">
        <v>3.270269691259744</v>
      </c>
      <c r="D843" s="38">
        <v>2.7970460157594434</v>
      </c>
      <c r="E843" s="38">
        <v>1.9161462280174553</v>
      </c>
    </row>
    <row r="844" spans="1:5" x14ac:dyDescent="0.25">
      <c r="A844" s="71">
        <v>1981</v>
      </c>
      <c r="B844" s="38">
        <v>3.3953505112586595</v>
      </c>
      <c r="C844" s="38">
        <v>4.4502069900821404</v>
      </c>
      <c r="D844" s="38">
        <v>3.8255770879131279</v>
      </c>
      <c r="E844" s="38">
        <v>2.6192990561679097</v>
      </c>
    </row>
    <row r="845" spans="1:5" x14ac:dyDescent="0.25">
      <c r="A845" s="71">
        <v>1982</v>
      </c>
      <c r="B845" s="38">
        <v>2.1333141332686596</v>
      </c>
      <c r="C845" s="38">
        <v>2.8203169723506192</v>
      </c>
      <c r="D845" s="38">
        <v>2.4012360522493217</v>
      </c>
      <c r="E845" s="38">
        <v>1.6432299955439555</v>
      </c>
    </row>
    <row r="846" spans="1:5" x14ac:dyDescent="0.25">
      <c r="A846" s="71">
        <v>1983</v>
      </c>
      <c r="B846" s="38">
        <v>2.454854245880862</v>
      </c>
      <c r="C846" s="38">
        <v>2.7726336055342999</v>
      </c>
      <c r="D846" s="38">
        <v>2.5751317625699457</v>
      </c>
      <c r="E846" s="38">
        <v>2.083827717133365</v>
      </c>
    </row>
    <row r="847" spans="1:5" x14ac:dyDescent="0.25">
      <c r="A847" s="71">
        <v>1984</v>
      </c>
      <c r="B847" s="38">
        <v>3.7493865133790507</v>
      </c>
      <c r="C847" s="38">
        <v>4.6966428971269183</v>
      </c>
      <c r="D847" s="38">
        <v>4.0882977394779569</v>
      </c>
      <c r="E847" s="38" t="e">
        <v>#DIV/0!</v>
      </c>
    </row>
    <row r="848" spans="1:5" x14ac:dyDescent="0.25">
      <c r="A848" s="71">
        <v>1985</v>
      </c>
      <c r="B848" s="38">
        <v>4.4552685383733106</v>
      </c>
      <c r="C848" s="38">
        <v>5.1666587330865994</v>
      </c>
      <c r="D848" s="38">
        <v>4.7146612615932684</v>
      </c>
      <c r="E848" s="38">
        <v>3.7080641301746833</v>
      </c>
    </row>
    <row r="849" spans="1:5" x14ac:dyDescent="0.25">
      <c r="A849" s="71">
        <v>1986</v>
      </c>
      <c r="B849" s="38">
        <v>3.1020726315520455</v>
      </c>
      <c r="C849" s="38">
        <v>5.7621789173994848</v>
      </c>
      <c r="D849" s="38">
        <v>4.0022413370209673</v>
      </c>
      <c r="E849" s="38">
        <v>2.0103515864265589</v>
      </c>
    </row>
    <row r="850" spans="1:5" x14ac:dyDescent="0.25">
      <c r="A850" s="71">
        <v>1987</v>
      </c>
      <c r="B850" s="38">
        <v>1.9567187431430202</v>
      </c>
      <c r="C850" s="38">
        <v>2.3895014367563836</v>
      </c>
      <c r="D850" s="38">
        <v>2.0760104729176891</v>
      </c>
      <c r="E850" s="38">
        <v>1.5334195774040535</v>
      </c>
    </row>
    <row r="851" spans="1:5" x14ac:dyDescent="0.25">
      <c r="A851" s="71">
        <v>1988</v>
      </c>
      <c r="B851" s="38">
        <v>2.7634656779186524</v>
      </c>
      <c r="C851" s="38">
        <v>5.0069105013492141</v>
      </c>
      <c r="D851" s="38">
        <v>3.50637489952604</v>
      </c>
      <c r="E851" s="38" t="e">
        <v>#DIV/0!</v>
      </c>
    </row>
    <row r="852" spans="1:5" x14ac:dyDescent="0.25">
      <c r="A852" s="71">
        <v>1989</v>
      </c>
      <c r="B852" s="38">
        <v>2.9637379436862439</v>
      </c>
      <c r="C852" s="38">
        <v>5.7304501395143852</v>
      </c>
      <c r="D852" s="38">
        <v>3.953867422945482</v>
      </c>
      <c r="E852" s="38" t="e">
        <v>#DIV/0!</v>
      </c>
    </row>
    <row r="853" spans="1:5" x14ac:dyDescent="0.25">
      <c r="A853" s="71">
        <v>1990</v>
      </c>
      <c r="B853" s="38">
        <v>2.4194935913587234</v>
      </c>
      <c r="C853" s="38">
        <v>3.7801434887447858</v>
      </c>
      <c r="D853" s="38">
        <v>2.925559435348223</v>
      </c>
      <c r="E853" s="38">
        <v>1.8006266056770472</v>
      </c>
    </row>
    <row r="854" spans="1:5" x14ac:dyDescent="0.25">
      <c r="A854" s="71">
        <v>1991</v>
      </c>
      <c r="B854" s="38">
        <v>1.9154778546926492</v>
      </c>
      <c r="C854" s="38">
        <v>2.469412136543065</v>
      </c>
      <c r="D854" s="38">
        <v>2.1055874441770377</v>
      </c>
      <c r="E854" s="38">
        <v>1.5480457175109352</v>
      </c>
    </row>
    <row r="855" spans="1:5" x14ac:dyDescent="0.25">
      <c r="A855" s="71">
        <v>1992</v>
      </c>
      <c r="B855" s="38">
        <v>2.3205414930026094</v>
      </c>
      <c r="C855" s="38">
        <v>2.6843959009761043</v>
      </c>
      <c r="D855" s="38">
        <v>2.4506941412169625</v>
      </c>
      <c r="E855" s="38">
        <v>2.0274480712166172</v>
      </c>
    </row>
    <row r="856" spans="1:5" x14ac:dyDescent="0.25">
      <c r="A856" s="71">
        <v>1993</v>
      </c>
      <c r="B856" s="38">
        <v>1.6755051387820736</v>
      </c>
      <c r="C856" s="38">
        <v>2.0098605945377304</v>
      </c>
      <c r="D856" s="38">
        <v>1.8050034419834566</v>
      </c>
      <c r="E856" s="38">
        <v>1.4367108099784416</v>
      </c>
    </row>
    <row r="857" spans="1:5" x14ac:dyDescent="0.25">
      <c r="A857" s="71">
        <v>1994</v>
      </c>
      <c r="B857" s="38">
        <v>1.6060459172432027</v>
      </c>
      <c r="C857" s="38">
        <v>1.8631924954353145</v>
      </c>
      <c r="D857" s="38">
        <v>1.7191659556313994</v>
      </c>
      <c r="E857" s="38">
        <v>1.4184971098265895</v>
      </c>
    </row>
    <row r="858" spans="1:5" x14ac:dyDescent="0.25">
      <c r="A858" s="71">
        <v>1995</v>
      </c>
      <c r="B858" s="38">
        <v>2.7783603073483931</v>
      </c>
      <c r="C858" s="38">
        <v>3.4918013090934057</v>
      </c>
      <c r="D858" s="38">
        <v>3.0630656914496628</v>
      </c>
      <c r="E858" s="38">
        <v>2.3203564727954973</v>
      </c>
    </row>
    <row r="859" spans="1:5" x14ac:dyDescent="0.25">
      <c r="A859" s="71">
        <v>1996</v>
      </c>
      <c r="B859" s="38">
        <v>2.7359276792639546</v>
      </c>
      <c r="C859" s="38">
        <v>4.9742197014819221</v>
      </c>
      <c r="D859" s="38">
        <v>3.5964354857077785</v>
      </c>
      <c r="E859" s="38">
        <v>1.9652230971128608</v>
      </c>
    </row>
    <row r="860" spans="1:5" x14ac:dyDescent="0.25">
      <c r="A860" s="71">
        <v>1997</v>
      </c>
      <c r="B860" s="38">
        <v>1.687279464857427</v>
      </c>
      <c r="C860" s="38">
        <v>1.956552298855303</v>
      </c>
      <c r="D860" s="38">
        <v>1.8011219371511618</v>
      </c>
      <c r="E860" s="38" t="e">
        <v>#DIV/0!</v>
      </c>
    </row>
    <row r="861" spans="1:5" x14ac:dyDescent="0.25">
      <c r="A861" s="71">
        <v>1998</v>
      </c>
      <c r="B861" s="38">
        <v>2.6177868355852594</v>
      </c>
      <c r="C861" s="38">
        <v>3.0797418872463367</v>
      </c>
      <c r="D861" s="38">
        <v>2.7994106625074582</v>
      </c>
      <c r="E861" s="38">
        <v>2.2747971735147865</v>
      </c>
    </row>
    <row r="862" spans="1:5" x14ac:dyDescent="0.25">
      <c r="A862" s="71">
        <v>1999</v>
      </c>
      <c r="B862" s="38">
        <v>2.1293002605412878</v>
      </c>
      <c r="C862" s="38">
        <v>2.9144568386933525</v>
      </c>
      <c r="D862" s="38">
        <v>2.4498831365941447</v>
      </c>
      <c r="E862" s="38" t="e">
        <v>#DIV/0!</v>
      </c>
    </row>
    <row r="863" spans="1:5" x14ac:dyDescent="0.25">
      <c r="A863" s="71">
        <v>2000</v>
      </c>
      <c r="B863" s="38">
        <v>1.8411143518286917</v>
      </c>
      <c r="C863" s="38">
        <v>2.2435043887575477</v>
      </c>
      <c r="D863" s="38">
        <v>2.021621169333752</v>
      </c>
      <c r="E863" s="38">
        <v>1.5824841883345047</v>
      </c>
    </row>
    <row r="864" spans="1:5" x14ac:dyDescent="0.25">
      <c r="A864" s="71">
        <v>2001</v>
      </c>
      <c r="B864" s="38">
        <v>2.7593642616927387</v>
      </c>
      <c r="C864" s="38">
        <v>3.3821998012474253</v>
      </c>
      <c r="D864" s="38">
        <v>3.021397581125274</v>
      </c>
      <c r="E864" s="38">
        <v>2.3432486631016043</v>
      </c>
    </row>
    <row r="865" spans="1:5" x14ac:dyDescent="0.25">
      <c r="A865" s="71">
        <v>2002</v>
      </c>
      <c r="B865" s="38">
        <v>1.9871557120277543</v>
      </c>
      <c r="C865" s="38">
        <v>2.3003009462314634</v>
      </c>
      <c r="D865" s="38">
        <v>2.110480931053575</v>
      </c>
      <c r="E865" s="38">
        <v>1.7472721910940727</v>
      </c>
    </row>
    <row r="866" spans="1:5" x14ac:dyDescent="0.25">
      <c r="A866" s="71">
        <v>2003</v>
      </c>
      <c r="B866" s="38">
        <v>1.9733330561270424</v>
      </c>
      <c r="C866" s="38">
        <v>2.2168314663350248</v>
      </c>
      <c r="D866" s="38">
        <v>2.0728553211805729</v>
      </c>
      <c r="E866" s="38">
        <v>1.7793742757821553</v>
      </c>
    </row>
    <row r="867" spans="1:5" x14ac:dyDescent="0.25">
      <c r="A867" s="71">
        <v>2004</v>
      </c>
      <c r="B867" s="38">
        <v>1.9606946201650313</v>
      </c>
      <c r="C867" s="38">
        <v>2.2573937110402897</v>
      </c>
      <c r="D867" s="38">
        <v>2.0782528401068134</v>
      </c>
      <c r="E867" s="38">
        <v>1.7325224501882002</v>
      </c>
    </row>
    <row r="868" spans="1:5" x14ac:dyDescent="0.25">
      <c r="A868" s="71">
        <v>2005</v>
      </c>
      <c r="B868" s="38">
        <v>2.7874868910729367</v>
      </c>
      <c r="C868" s="38">
        <v>3.9424395978627693</v>
      </c>
      <c r="D868" s="38">
        <v>3.2786628944779603</v>
      </c>
      <c r="E868" s="38">
        <v>2.2087611953533743</v>
      </c>
    </row>
    <row r="869" spans="1:5" x14ac:dyDescent="0.25">
      <c r="A869" s="71">
        <v>2006</v>
      </c>
      <c r="B869" s="38">
        <v>2.117937148394001</v>
      </c>
      <c r="C869" s="38">
        <v>2.8703814616646577</v>
      </c>
      <c r="D869" s="38">
        <v>2.4572197440585013</v>
      </c>
      <c r="E869" s="38">
        <v>1.7235321415154798</v>
      </c>
    </row>
    <row r="870" spans="1:5" x14ac:dyDescent="0.25">
      <c r="A870" s="71">
        <v>2007</v>
      </c>
      <c r="B870" s="38">
        <v>1.6004970691589753</v>
      </c>
      <c r="C870" s="38">
        <v>1.8606696945409207</v>
      </c>
      <c r="D870" s="38">
        <v>1.70993855905944</v>
      </c>
      <c r="E870" s="38" t="e">
        <v>#DIV/0!</v>
      </c>
    </row>
    <row r="871" spans="1:5" x14ac:dyDescent="0.25">
      <c r="A871" s="71">
        <v>2008</v>
      </c>
      <c r="B871" s="38">
        <v>2.0237043281109206</v>
      </c>
      <c r="C871" s="38">
        <v>2.7437381303265687</v>
      </c>
      <c r="D871" s="38">
        <v>2.3269252016351785</v>
      </c>
      <c r="E871" s="38" t="e">
        <v>#DIV/0!</v>
      </c>
    </row>
    <row r="872" spans="1:5" x14ac:dyDescent="0.25">
      <c r="A872" s="71">
        <v>2009</v>
      </c>
      <c r="B872" s="38">
        <v>2.4600452169745703</v>
      </c>
      <c r="C872" s="38">
        <v>3.3581335135598223</v>
      </c>
      <c r="D872" s="38">
        <v>2.8265013434307233</v>
      </c>
      <c r="E872" s="38" t="e">
        <v>#DIV/0!</v>
      </c>
    </row>
    <row r="873" spans="1:5" x14ac:dyDescent="0.25">
      <c r="A873" s="71">
        <v>2010</v>
      </c>
      <c r="B873" s="38">
        <v>2.3258515893818288</v>
      </c>
      <c r="C873" s="38">
        <v>3.1244277487959118</v>
      </c>
      <c r="D873" s="38">
        <v>2.6459257429464387</v>
      </c>
      <c r="E873" s="38">
        <v>1.869091250822291</v>
      </c>
    </row>
    <row r="874" spans="1:5" x14ac:dyDescent="0.25">
      <c r="A874" s="71">
        <v>2011</v>
      </c>
      <c r="B874" s="38">
        <v>2.2332746098776308</v>
      </c>
      <c r="C874" s="38">
        <v>3.186407371909854</v>
      </c>
      <c r="D874" s="38">
        <v>2.616956000707237</v>
      </c>
      <c r="E874" s="38" t="e">
        <v>#DIV/0!</v>
      </c>
    </row>
    <row r="875" spans="1:5" x14ac:dyDescent="0.25">
      <c r="A875" s="71">
        <v>2012</v>
      </c>
      <c r="B875" s="38">
        <v>1.9519258390020595</v>
      </c>
      <c r="C875" s="38">
        <v>2.5651198324742825</v>
      </c>
      <c r="D875" s="38">
        <v>2.1982076126116046</v>
      </c>
      <c r="E875" s="38" t="e">
        <v>#DIV/0!</v>
      </c>
    </row>
    <row r="876" spans="1:5" x14ac:dyDescent="0.25">
      <c r="A876" s="71">
        <v>2013</v>
      </c>
      <c r="B876" s="38">
        <v>1.9476833029164571</v>
      </c>
      <c r="C876" s="38">
        <v>2.5552106979473912</v>
      </c>
      <c r="D876" s="38">
        <v>2.1963668706747477</v>
      </c>
      <c r="E876" s="38">
        <v>1.5892457057505602</v>
      </c>
    </row>
    <row r="877" spans="1:5" x14ac:dyDescent="0.25">
      <c r="A877" s="71">
        <v>2014</v>
      </c>
      <c r="B877" s="38">
        <v>1.9271569313952563</v>
      </c>
      <c r="C877" s="38">
        <v>2.526067668337848</v>
      </c>
      <c r="D877" s="38">
        <v>2.1984850012017647</v>
      </c>
      <c r="E877" s="38">
        <v>1.5876089060987413</v>
      </c>
    </row>
    <row r="878" spans="1:5" x14ac:dyDescent="0.25">
      <c r="A878" s="71">
        <v>2015</v>
      </c>
      <c r="B878" s="38">
        <v>1.9236492437630111</v>
      </c>
      <c r="C878" s="38">
        <v>2.5224806195823573</v>
      </c>
      <c r="D878" s="38">
        <v>2.1989409385374503</v>
      </c>
      <c r="E878" s="38">
        <v>1.588679245283019</v>
      </c>
    </row>
    <row r="879" spans="1:5" x14ac:dyDescent="0.25">
      <c r="A879" s="70" t="s">
        <v>581</v>
      </c>
      <c r="B879" s="38">
        <v>45.457973273408676</v>
      </c>
      <c r="C879" s="38">
        <v>42.088520756216617</v>
      </c>
      <c r="D879" s="38">
        <v>41.439731279659441</v>
      </c>
      <c r="E879" s="38">
        <v>37.032668440240421</v>
      </c>
    </row>
    <row r="880" spans="1:5" x14ac:dyDescent="0.25">
      <c r="A880" s="71">
        <v>1979</v>
      </c>
      <c r="B880" s="38">
        <v>1.6634167019923698</v>
      </c>
      <c r="C880" s="38">
        <v>1.3514231499051232</v>
      </c>
      <c r="D880" s="38">
        <v>1.3151733233469562</v>
      </c>
      <c r="E880" s="38">
        <v>1.0015345982142858</v>
      </c>
    </row>
    <row r="881" spans="1:5" x14ac:dyDescent="0.25">
      <c r="A881" s="71">
        <v>1980</v>
      </c>
      <c r="B881" s="38">
        <v>1.6199505358615003</v>
      </c>
      <c r="C881" s="38">
        <v>1.3469467133411126</v>
      </c>
      <c r="D881" s="38">
        <v>1.3144008170676351</v>
      </c>
      <c r="E881" s="38">
        <v>1.0014775413711583</v>
      </c>
    </row>
    <row r="882" spans="1:5" x14ac:dyDescent="0.25">
      <c r="A882" s="71">
        <v>1981</v>
      </c>
      <c r="B882" s="38">
        <v>1.7104128157732594</v>
      </c>
      <c r="C882" s="38">
        <v>1.3562369701181376</v>
      </c>
      <c r="D882" s="38">
        <v>1.3159675881792181</v>
      </c>
      <c r="E882" s="38">
        <v>1.0017176228100308</v>
      </c>
    </row>
    <row r="883" spans="1:5" x14ac:dyDescent="0.25">
      <c r="A883" s="71">
        <v>1982</v>
      </c>
      <c r="B883" s="38">
        <v>1.6483516483516485</v>
      </c>
      <c r="C883" s="38">
        <v>1.3498038254046101</v>
      </c>
      <c r="D883" s="38">
        <v>1.3149087949442235</v>
      </c>
      <c r="E883" s="38">
        <v>1.0015131863380891</v>
      </c>
    </row>
    <row r="884" spans="1:5" x14ac:dyDescent="0.25">
      <c r="A884" s="71">
        <v>1983</v>
      </c>
      <c r="B884" s="38">
        <v>1.5699510070767555</v>
      </c>
      <c r="C884" s="38">
        <v>1.3166129774505291</v>
      </c>
      <c r="D884" s="38">
        <v>1.2850885668276972</v>
      </c>
      <c r="E884" s="38">
        <v>1.0015257192676548</v>
      </c>
    </row>
    <row r="885" spans="1:5" x14ac:dyDescent="0.25">
      <c r="A885" s="71">
        <v>1984</v>
      </c>
      <c r="B885" s="38">
        <v>1.4025141730342616</v>
      </c>
      <c r="C885" s="38">
        <v>1.2774812896706351</v>
      </c>
      <c r="D885" s="38">
        <v>1.2490907713289892</v>
      </c>
      <c r="E885" s="38">
        <v>1.0014076576576576</v>
      </c>
    </row>
    <row r="886" spans="1:5" x14ac:dyDescent="0.25">
      <c r="A886" s="71">
        <v>1985</v>
      </c>
      <c r="B886" s="38">
        <v>1.3902373247033442</v>
      </c>
      <c r="C886" s="38">
        <v>1.212784935579782</v>
      </c>
      <c r="D886" s="38">
        <v>1.1858384225078238</v>
      </c>
      <c r="E886" s="38">
        <v>1.0013816925734025</v>
      </c>
    </row>
    <row r="887" spans="1:5" x14ac:dyDescent="0.25">
      <c r="A887" s="71">
        <v>1986</v>
      </c>
      <c r="B887" s="38">
        <v>1.3500891265597146</v>
      </c>
      <c r="C887" s="38">
        <v>1.2088435010426135</v>
      </c>
      <c r="D887" s="38">
        <v>1.1868288216954521</v>
      </c>
      <c r="E887" s="38">
        <v>1.0011565707676737</v>
      </c>
    </row>
    <row r="888" spans="1:5" x14ac:dyDescent="0.25">
      <c r="A888" s="71">
        <v>1987</v>
      </c>
      <c r="B888" s="38">
        <v>1.3092522179974651</v>
      </c>
      <c r="C888" s="38">
        <v>1.149607325577606</v>
      </c>
      <c r="D888" s="38">
        <v>1.1331721274117588</v>
      </c>
      <c r="E888" s="38">
        <v>1.0010659844366272</v>
      </c>
    </row>
    <row r="889" spans="1:5" x14ac:dyDescent="0.25">
      <c r="A889" s="71">
        <v>1988</v>
      </c>
      <c r="B889" s="38">
        <v>1.2579250720461095</v>
      </c>
      <c r="C889" s="38">
        <v>1.1671602890652766</v>
      </c>
      <c r="D889" s="38">
        <v>1.1538162642242575</v>
      </c>
      <c r="E889" s="38">
        <v>1.0007146260123869</v>
      </c>
    </row>
    <row r="890" spans="1:5" x14ac:dyDescent="0.25">
      <c r="A890" s="71">
        <v>1989</v>
      </c>
      <c r="B890" s="38">
        <v>1.2380729653882132</v>
      </c>
      <c r="C890" s="38">
        <v>1.1988478926644306</v>
      </c>
      <c r="D890" s="38">
        <v>1.17734404390449</v>
      </c>
      <c r="E890" s="38">
        <v>1.0008528057308546</v>
      </c>
    </row>
    <row r="891" spans="1:5" x14ac:dyDescent="0.25">
      <c r="A891" s="71">
        <v>1990</v>
      </c>
      <c r="B891" s="38">
        <v>1.2068210262828536</v>
      </c>
      <c r="C891" s="38">
        <v>1.1920441614410577</v>
      </c>
      <c r="D891" s="38">
        <v>1.1686091833824508</v>
      </c>
      <c r="E891" s="38">
        <v>1.0008369951872778</v>
      </c>
    </row>
    <row r="892" spans="1:5" x14ac:dyDescent="0.25">
      <c r="A892" s="71">
        <v>1991</v>
      </c>
      <c r="B892" s="38">
        <v>1.1779359430604983</v>
      </c>
      <c r="C892" s="38">
        <v>1.1642729197199153</v>
      </c>
      <c r="D892" s="38">
        <v>1.1466634141052745</v>
      </c>
      <c r="E892" s="38">
        <v>1.0007002801120448</v>
      </c>
    </row>
    <row r="893" spans="1:5" x14ac:dyDescent="0.25">
      <c r="A893" s="71">
        <v>1992</v>
      </c>
      <c r="B893" s="38">
        <v>1.143793228977066</v>
      </c>
      <c r="C893" s="38">
        <v>1.1352381750387532</v>
      </c>
      <c r="D893" s="38">
        <v>1.1216655006009724</v>
      </c>
      <c r="E893" s="38">
        <v>1.0005406866720734</v>
      </c>
    </row>
    <row r="894" spans="1:5" x14ac:dyDescent="0.25">
      <c r="A894" s="71">
        <v>1993</v>
      </c>
      <c r="B894" s="38">
        <v>1.1343659942363111</v>
      </c>
      <c r="C894" s="38">
        <v>1.1065255312400888</v>
      </c>
      <c r="D894" s="38">
        <v>1.0960260780849529</v>
      </c>
      <c r="E894" s="38">
        <v>1.0005181347150258</v>
      </c>
    </row>
    <row r="895" spans="1:5" x14ac:dyDescent="0.25">
      <c r="A895" s="71">
        <v>1994</v>
      </c>
      <c r="B895" s="38">
        <v>1.1702733485193624</v>
      </c>
      <c r="C895" s="38">
        <v>1.1093952523793653</v>
      </c>
      <c r="D895" s="38">
        <v>1.0995727456712392</v>
      </c>
      <c r="E895" s="38">
        <v>1.0004881620698072</v>
      </c>
    </row>
    <row r="896" spans="1:5" x14ac:dyDescent="0.25">
      <c r="A896" s="71">
        <v>1995</v>
      </c>
      <c r="B896" s="38">
        <v>1.1699851411589897</v>
      </c>
      <c r="C896" s="38">
        <v>1.1530833857232667</v>
      </c>
      <c r="D896" s="38">
        <v>1.1366412213740458</v>
      </c>
      <c r="E896" s="38">
        <v>1.0007057163020465</v>
      </c>
    </row>
    <row r="897" spans="1:5" x14ac:dyDescent="0.25">
      <c r="A897" s="71">
        <v>1996</v>
      </c>
      <c r="B897" s="38">
        <v>1.1621257081197733</v>
      </c>
      <c r="C897" s="38">
        <v>1.1406613097404597</v>
      </c>
      <c r="D897" s="38">
        <v>1.1211811987817513</v>
      </c>
      <c r="E897" s="38">
        <v>1.000871459694989</v>
      </c>
    </row>
    <row r="898" spans="1:5" x14ac:dyDescent="0.25">
      <c r="A898" s="71">
        <v>1997</v>
      </c>
      <c r="B898" s="38">
        <v>1.1559707554833467</v>
      </c>
      <c r="C898" s="38">
        <v>1.1101428286056731</v>
      </c>
      <c r="D898" s="38">
        <v>1.0999531934811284</v>
      </c>
      <c r="E898" s="38">
        <v>1.0006034092623322</v>
      </c>
    </row>
    <row r="899" spans="1:5" x14ac:dyDescent="0.25">
      <c r="A899" s="71">
        <v>1998</v>
      </c>
      <c r="B899" s="38">
        <v>1.1088565290045358</v>
      </c>
      <c r="C899" s="38">
        <v>1.1053097757680295</v>
      </c>
      <c r="D899" s="38">
        <v>1.0926641382814071</v>
      </c>
      <c r="E899" s="38">
        <v>1.0006352432981833</v>
      </c>
    </row>
    <row r="900" spans="1:5" x14ac:dyDescent="0.25">
      <c r="A900" s="71">
        <v>1999</v>
      </c>
      <c r="B900" s="38">
        <v>1.1468373493975903</v>
      </c>
      <c r="C900" s="38">
        <v>1.1564053103370022</v>
      </c>
      <c r="D900" s="38">
        <v>1.1383021626253971</v>
      </c>
      <c r="E900" s="38">
        <v>1.0006453000645301</v>
      </c>
    </row>
    <row r="901" spans="1:5" x14ac:dyDescent="0.25">
      <c r="A901" s="71">
        <v>2000</v>
      </c>
      <c r="B901" s="38">
        <v>1.1821418789372775</v>
      </c>
      <c r="C901" s="38">
        <v>1.156677379248868</v>
      </c>
      <c r="D901" s="38">
        <v>1.1343042976927469</v>
      </c>
      <c r="E901" s="38">
        <v>1.0009594882729211</v>
      </c>
    </row>
    <row r="902" spans="1:5" x14ac:dyDescent="0.25">
      <c r="A902" s="71">
        <v>2001</v>
      </c>
      <c r="B902" s="38">
        <v>1.1463335496430889</v>
      </c>
      <c r="C902" s="38">
        <v>1.1025201564235023</v>
      </c>
      <c r="D902" s="38">
        <v>1.0850753524550316</v>
      </c>
      <c r="E902" s="38">
        <v>1.0008923259964306</v>
      </c>
    </row>
    <row r="903" spans="1:5" x14ac:dyDescent="0.25">
      <c r="A903" s="71">
        <v>2002</v>
      </c>
      <c r="B903" s="38">
        <v>1.0622256648592823</v>
      </c>
      <c r="C903" s="38">
        <v>1.009533700833533</v>
      </c>
      <c r="D903" s="38">
        <v>1.0020453640209706</v>
      </c>
      <c r="E903" s="38">
        <v>1.0004890453834117</v>
      </c>
    </row>
    <row r="904" spans="1:5" x14ac:dyDescent="0.25">
      <c r="A904" s="71">
        <v>2003</v>
      </c>
      <c r="B904" s="38">
        <v>1.0756280064136825</v>
      </c>
      <c r="C904" s="38">
        <v>1.0548587447739191</v>
      </c>
      <c r="D904" s="38">
        <v>1.0463674584259433</v>
      </c>
      <c r="E904" s="38">
        <v>1.0004150669295424</v>
      </c>
    </row>
    <row r="905" spans="1:5" x14ac:dyDescent="0.25">
      <c r="A905" s="71">
        <v>2004</v>
      </c>
      <c r="B905" s="38">
        <v>1.0738846263142938</v>
      </c>
      <c r="C905" s="38">
        <v>1.0569857730991714</v>
      </c>
      <c r="D905" s="38">
        <v>1.0487660389724975</v>
      </c>
      <c r="E905" s="38">
        <v>1.0003650523241663</v>
      </c>
    </row>
    <row r="906" spans="1:5" x14ac:dyDescent="0.25">
      <c r="A906" s="71">
        <v>2005</v>
      </c>
      <c r="B906" s="38">
        <v>1.0998929718159114</v>
      </c>
      <c r="C906" s="38">
        <v>1.0753298300536673</v>
      </c>
      <c r="D906" s="38">
        <v>1.0637074579688819</v>
      </c>
      <c r="E906" s="38">
        <v>1.0006790402897239</v>
      </c>
    </row>
    <row r="907" spans="1:5" x14ac:dyDescent="0.25">
      <c r="A907" s="71">
        <v>2006</v>
      </c>
      <c r="B907" s="38">
        <v>1.1101039722740604</v>
      </c>
      <c r="C907" s="38">
        <v>1.0432584457762746</v>
      </c>
      <c r="D907" s="38">
        <v>1.0308284065816653</v>
      </c>
      <c r="E907" s="38">
        <v>1.0007242003621002</v>
      </c>
    </row>
    <row r="908" spans="1:5" x14ac:dyDescent="0.25">
      <c r="A908" s="71">
        <v>2007</v>
      </c>
      <c r="B908" s="38">
        <v>1.1387283236994221</v>
      </c>
      <c r="C908" s="38">
        <v>1.0490691110593231</v>
      </c>
      <c r="D908" s="38">
        <v>1.0330907798499784</v>
      </c>
      <c r="E908" s="38">
        <v>1.0009610104338276</v>
      </c>
    </row>
    <row r="909" spans="1:5" x14ac:dyDescent="0.25">
      <c r="A909" s="71">
        <v>2008</v>
      </c>
      <c r="B909" s="38">
        <v>1.1488823281315899</v>
      </c>
      <c r="C909" s="38">
        <v>1.0273581694897505</v>
      </c>
      <c r="D909" s="38">
        <v>1.0115327846296249</v>
      </c>
      <c r="E909" s="38">
        <v>1.0012154888001388</v>
      </c>
    </row>
    <row r="910" spans="1:5" x14ac:dyDescent="0.25">
      <c r="A910" s="71">
        <v>2009</v>
      </c>
      <c r="B910" s="38">
        <v>1.106788990825688</v>
      </c>
      <c r="C910" s="38">
        <v>1.0304084665289406</v>
      </c>
      <c r="D910" s="38">
        <v>1.017900403768506</v>
      </c>
      <c r="E910" s="38">
        <v>1.0008237232289949</v>
      </c>
    </row>
    <row r="911" spans="1:5" x14ac:dyDescent="0.25">
      <c r="A911" s="71">
        <v>2010</v>
      </c>
      <c r="B911" s="38">
        <v>1.1314677930306229</v>
      </c>
      <c r="C911" s="38">
        <v>1.0414912223877697</v>
      </c>
      <c r="D911" s="38">
        <v>1.0273931647887589</v>
      </c>
      <c r="E911" s="38">
        <v>1.0009936653831821</v>
      </c>
    </row>
    <row r="912" spans="1:5" x14ac:dyDescent="0.25">
      <c r="A912" s="71">
        <v>2011</v>
      </c>
      <c r="B912" s="38">
        <v>1.0896067415730337</v>
      </c>
      <c r="C912" s="38">
        <v>1.0256956372380626</v>
      </c>
      <c r="D912" s="38">
        <v>1.0155754972050359</v>
      </c>
      <c r="E912" s="38">
        <v>1.0006734006734006</v>
      </c>
    </row>
    <row r="913" spans="1:5" x14ac:dyDescent="0.25">
      <c r="A913" s="71">
        <v>2012</v>
      </c>
      <c r="B913" s="38">
        <v>1.1199999999999999</v>
      </c>
      <c r="C913" s="38">
        <v>1.0293469377646796</v>
      </c>
      <c r="D913" s="38">
        <v>1.0155134741442098</v>
      </c>
      <c r="E913" s="38">
        <v>1.0009351620947631</v>
      </c>
    </row>
    <row r="914" spans="1:5" x14ac:dyDescent="0.25">
      <c r="A914" s="71">
        <v>2013</v>
      </c>
      <c r="B914" s="38">
        <v>1.0846664065548186</v>
      </c>
      <c r="C914" s="38">
        <v>1.0249785460340812</v>
      </c>
      <c r="D914" s="38">
        <v>1.0153711327129529</v>
      </c>
      <c r="E914" s="38">
        <v>1.0006706158488878</v>
      </c>
    </row>
    <row r="915" spans="1:5" x14ac:dyDescent="0.25">
      <c r="A915" s="71">
        <v>2014</v>
      </c>
      <c r="B915" s="38">
        <v>1.0646098003629763</v>
      </c>
      <c r="C915" s="38">
        <v>1.0246323680850187</v>
      </c>
      <c r="D915" s="38">
        <v>1.0194179538105477</v>
      </c>
      <c r="E915" s="38">
        <v>1.0004043671653862</v>
      </c>
    </row>
    <row r="916" spans="1:5" x14ac:dyDescent="0.25">
      <c r="A916" s="71">
        <v>2015</v>
      </c>
      <c r="B916" s="38">
        <v>1.0858736059479555</v>
      </c>
      <c r="C916" s="38">
        <v>1.0275487476065803</v>
      </c>
      <c r="D916" s="38">
        <v>1.0199333348049713</v>
      </c>
      <c r="E916" s="38">
        <v>1.0005733944954129</v>
      </c>
    </row>
    <row r="917" spans="1:5" x14ac:dyDescent="0.25">
      <c r="A917" s="70" t="s">
        <v>584</v>
      </c>
      <c r="B917" s="38">
        <v>59.705118988073693</v>
      </c>
      <c r="C917" s="38">
        <v>80.204524871895046</v>
      </c>
      <c r="D917" s="38">
        <v>69.267393859205114</v>
      </c>
      <c r="E917" s="38">
        <v>53.753184634607848</v>
      </c>
    </row>
    <row r="918" spans="1:5" x14ac:dyDescent="0.25">
      <c r="A918" s="71">
        <v>1979</v>
      </c>
      <c r="B918" s="38">
        <v>1.9961376404494382</v>
      </c>
      <c r="C918" s="38">
        <v>2.7244292790813929</v>
      </c>
      <c r="D918" s="38">
        <v>2.4895090384871379</v>
      </c>
      <c r="E918" s="38">
        <v>1.9400279152391828</v>
      </c>
    </row>
    <row r="919" spans="1:5" x14ac:dyDescent="0.25">
      <c r="A919" s="71">
        <v>1980</v>
      </c>
      <c r="B919" s="38">
        <v>2.2150118650291284</v>
      </c>
      <c r="C919" s="38">
        <v>3.0185470106611918</v>
      </c>
      <c r="D919" s="38">
        <v>2.7597034780573515</v>
      </c>
      <c r="E919" s="38">
        <v>2.1512077204972022</v>
      </c>
    </row>
    <row r="920" spans="1:5" x14ac:dyDescent="0.25">
      <c r="A920" s="71">
        <v>1981</v>
      </c>
      <c r="B920" s="38">
        <v>3.4036671186002971</v>
      </c>
      <c r="C920" s="38">
        <v>4.6220625275710443</v>
      </c>
      <c r="D920" s="38">
        <v>4.2355606771956964</v>
      </c>
      <c r="E920" s="38">
        <v>3.3017410264808276</v>
      </c>
    </row>
    <row r="921" spans="1:5" x14ac:dyDescent="0.25">
      <c r="A921" s="71">
        <v>1982</v>
      </c>
      <c r="B921" s="38">
        <v>2.1595762127243137</v>
      </c>
      <c r="C921" s="38">
        <v>2.9465175587353438</v>
      </c>
      <c r="D921" s="38">
        <v>2.6870658717440694</v>
      </c>
      <c r="E921" s="38">
        <v>2.0934838792866635</v>
      </c>
    </row>
    <row r="922" spans="1:5" x14ac:dyDescent="0.25">
      <c r="A922" s="71">
        <v>1983</v>
      </c>
      <c r="B922" s="38">
        <v>1.4933469275589737</v>
      </c>
      <c r="C922" s="38">
        <v>2.021068456182467</v>
      </c>
      <c r="D922" s="38">
        <v>1.8463317692650536</v>
      </c>
      <c r="E922" s="38">
        <v>1.455844381775564</v>
      </c>
    </row>
    <row r="923" spans="1:5" x14ac:dyDescent="0.25">
      <c r="A923" s="71">
        <v>1984</v>
      </c>
      <c r="B923" s="38">
        <v>1.4858929676088946</v>
      </c>
      <c r="C923" s="38">
        <v>2.9449808410979164</v>
      </c>
      <c r="D923" s="38">
        <v>2.3205233801264957</v>
      </c>
      <c r="E923" s="38">
        <v>1.4650622278804462</v>
      </c>
    </row>
    <row r="924" spans="1:5" x14ac:dyDescent="0.25">
      <c r="A924" s="71">
        <v>1985</v>
      </c>
      <c r="B924" s="38">
        <v>1.2529089896982633</v>
      </c>
      <c r="C924" s="38">
        <v>2.6023079628353103</v>
      </c>
      <c r="D924" s="38">
        <v>2.0635493094898734</v>
      </c>
      <c r="E924" s="38">
        <v>1.2556009380651894</v>
      </c>
    </row>
    <row r="925" spans="1:5" x14ac:dyDescent="0.25">
      <c r="A925" s="71">
        <v>1986</v>
      </c>
      <c r="B925" s="38">
        <v>1.2085467719940846</v>
      </c>
      <c r="C925" s="38">
        <v>2.8843789583343602</v>
      </c>
      <c r="D925" s="38">
        <v>2.089653633149366</v>
      </c>
      <c r="E925" s="38">
        <v>1.1960101621684081</v>
      </c>
    </row>
    <row r="926" spans="1:5" x14ac:dyDescent="0.25">
      <c r="A926" s="71">
        <v>1987</v>
      </c>
      <c r="B926" s="38">
        <v>1.3040179492696033</v>
      </c>
      <c r="C926" s="38">
        <v>3.0895859273153201</v>
      </c>
      <c r="D926" s="38">
        <v>2.1834942624631708</v>
      </c>
      <c r="E926" s="38">
        <v>1.2876227940009366</v>
      </c>
    </row>
    <row r="927" spans="1:5" x14ac:dyDescent="0.25">
      <c r="A927" s="71">
        <v>1988</v>
      </c>
      <c r="B927" s="38">
        <v>1.3743613272057924</v>
      </c>
      <c r="C927" s="38">
        <v>3.3530073919140539</v>
      </c>
      <c r="D927" s="38">
        <v>2.2810181772014118</v>
      </c>
      <c r="E927" s="38">
        <v>1.2328645561939784</v>
      </c>
    </row>
    <row r="928" spans="1:5" x14ac:dyDescent="0.25">
      <c r="A928" s="71">
        <v>1989</v>
      </c>
      <c r="B928" s="38">
        <v>1.3811846879367635</v>
      </c>
      <c r="C928" s="38">
        <v>2.7980626928084735</v>
      </c>
      <c r="D928" s="38">
        <v>2.1491520053278368</v>
      </c>
      <c r="E928" s="38">
        <v>1.2464429157152179</v>
      </c>
    </row>
    <row r="929" spans="1:5" x14ac:dyDescent="0.25">
      <c r="A929" s="71">
        <v>1990</v>
      </c>
      <c r="B929" s="38">
        <v>1.3956966593560587</v>
      </c>
      <c r="C929" s="38">
        <v>2.7601123156678713</v>
      </c>
      <c r="D929" s="38">
        <v>2.1456385398920519</v>
      </c>
      <c r="E929" s="38">
        <v>1.2988510936053992</v>
      </c>
    </row>
    <row r="930" spans="1:5" x14ac:dyDescent="0.25">
      <c r="A930" s="71">
        <v>1991</v>
      </c>
      <c r="B930" s="38">
        <v>1.4688428136155252</v>
      </c>
      <c r="C930" s="38">
        <v>2.0800894950951263</v>
      </c>
      <c r="D930" s="38">
        <v>1.7670214758281044</v>
      </c>
      <c r="E930" s="38">
        <v>1.2900335071464244</v>
      </c>
    </row>
    <row r="931" spans="1:5" x14ac:dyDescent="0.25">
      <c r="A931" s="71">
        <v>1992</v>
      </c>
      <c r="B931" s="38">
        <v>1.3131609044547772</v>
      </c>
      <c r="C931" s="38">
        <v>1.5539218132371442</v>
      </c>
      <c r="D931" s="38">
        <v>1.4391741875171546</v>
      </c>
      <c r="E931" s="38">
        <v>1.1829106147848552</v>
      </c>
    </row>
    <row r="932" spans="1:5" x14ac:dyDescent="0.25">
      <c r="A932" s="71">
        <v>1993</v>
      </c>
      <c r="B932" s="38">
        <v>1.4045467683028297</v>
      </c>
      <c r="C932" s="38">
        <v>1.6733423328055592</v>
      </c>
      <c r="D932" s="38">
        <v>1.5174180642271735</v>
      </c>
      <c r="E932" s="38">
        <v>1.26182081032745</v>
      </c>
    </row>
    <row r="933" spans="1:5" x14ac:dyDescent="0.25">
      <c r="A933" s="71">
        <v>1994</v>
      </c>
      <c r="B933" s="38">
        <v>1.2969933061052534</v>
      </c>
      <c r="C933" s="38">
        <v>1.4572314136125655</v>
      </c>
      <c r="D933" s="38">
        <v>1.3674168628872108</v>
      </c>
      <c r="E933" s="38">
        <v>1.2033850964643023</v>
      </c>
    </row>
    <row r="934" spans="1:5" x14ac:dyDescent="0.25">
      <c r="A934" s="71">
        <v>1995</v>
      </c>
      <c r="B934" s="38">
        <v>1.3278483826817127</v>
      </c>
      <c r="C934" s="38">
        <v>1.444690809084791</v>
      </c>
      <c r="D934" s="38">
        <v>1.3398685745692904</v>
      </c>
      <c r="E934" s="38">
        <v>1.1892244238630976</v>
      </c>
    </row>
    <row r="935" spans="1:5" x14ac:dyDescent="0.25">
      <c r="A935" s="71">
        <v>1996</v>
      </c>
      <c r="B935" s="38">
        <v>1.5281184333513713</v>
      </c>
      <c r="C935" s="38">
        <v>1.7463156673476929</v>
      </c>
      <c r="D935" s="38">
        <v>1.5868969598612002</v>
      </c>
      <c r="E935" s="38">
        <v>1.3429435148914195</v>
      </c>
    </row>
    <row r="936" spans="1:5" x14ac:dyDescent="0.25">
      <c r="A936" s="71">
        <v>1997</v>
      </c>
      <c r="B936" s="38">
        <v>1.5625647923071422</v>
      </c>
      <c r="C936" s="38">
        <v>1.8488563875380077</v>
      </c>
      <c r="D936" s="38">
        <v>1.6507350245140047</v>
      </c>
      <c r="E936" s="38">
        <v>1.3616041840136703</v>
      </c>
    </row>
    <row r="937" spans="1:5" x14ac:dyDescent="0.25">
      <c r="A937" s="71">
        <v>1998</v>
      </c>
      <c r="B937" s="38">
        <v>1.5566277428461439</v>
      </c>
      <c r="C937" s="38">
        <v>1.8110308029258364</v>
      </c>
      <c r="D937" s="38">
        <v>1.6343995622837546</v>
      </c>
      <c r="E937" s="38">
        <v>1.3850338679458936</v>
      </c>
    </row>
    <row r="938" spans="1:5" x14ac:dyDescent="0.25">
      <c r="A938" s="71">
        <v>1999</v>
      </c>
      <c r="B938" s="38">
        <v>1.7540708917990515</v>
      </c>
      <c r="C938" s="38">
        <v>1.9253785415699025</v>
      </c>
      <c r="D938" s="38">
        <v>1.7075045434786063</v>
      </c>
      <c r="E938" s="38">
        <v>1.4492310824162422</v>
      </c>
    </row>
    <row r="939" spans="1:5" x14ac:dyDescent="0.25">
      <c r="A939" s="71">
        <v>2000</v>
      </c>
      <c r="B939" s="38">
        <v>1.7836605061323785</v>
      </c>
      <c r="C939" s="38">
        <v>2.0593783845342184</v>
      </c>
      <c r="D939" s="38">
        <v>1.8633209703656095</v>
      </c>
      <c r="E939" s="38">
        <v>1.5701188731708404</v>
      </c>
    </row>
    <row r="940" spans="1:5" x14ac:dyDescent="0.25">
      <c r="A940" s="71">
        <v>2001</v>
      </c>
      <c r="B940" s="38">
        <v>1.7303529674143716</v>
      </c>
      <c r="C940" s="38">
        <v>1.9060481990393308</v>
      </c>
      <c r="D940" s="38">
        <v>1.7665964509044227</v>
      </c>
      <c r="E940" s="38">
        <v>1.5543797613166586</v>
      </c>
    </row>
    <row r="941" spans="1:5" x14ac:dyDescent="0.25">
      <c r="A941" s="71">
        <v>2002</v>
      </c>
      <c r="B941" s="38">
        <v>1.6404552916712269</v>
      </c>
      <c r="C941" s="38">
        <v>1.8072336365714943</v>
      </c>
      <c r="D941" s="38">
        <v>1.6243626069669503</v>
      </c>
      <c r="E941" s="38">
        <v>1.3861984724948666</v>
      </c>
    </row>
    <row r="942" spans="1:5" x14ac:dyDescent="0.25">
      <c r="A942" s="71">
        <v>2003</v>
      </c>
      <c r="B942" s="38">
        <v>1.7831173869688313</v>
      </c>
      <c r="C942" s="38">
        <v>1.887280652240882</v>
      </c>
      <c r="D942" s="38">
        <v>1.7478053447410462</v>
      </c>
      <c r="E942" s="38">
        <v>1.5700269533604267</v>
      </c>
    </row>
    <row r="943" spans="1:5" x14ac:dyDescent="0.25">
      <c r="A943" s="71">
        <v>2004</v>
      </c>
      <c r="B943" s="38">
        <v>1.8626983286010548</v>
      </c>
      <c r="C943" s="38">
        <v>1.9909626220008763</v>
      </c>
      <c r="D943" s="38">
        <v>1.8441410652667281</v>
      </c>
      <c r="E943" s="38">
        <v>1.65434460754712</v>
      </c>
    </row>
    <row r="944" spans="1:5" x14ac:dyDescent="0.25">
      <c r="A944" s="71">
        <v>2005</v>
      </c>
      <c r="B944" s="38">
        <v>1.7870601434076385</v>
      </c>
      <c r="C944" s="38">
        <v>1.8642214411125904</v>
      </c>
      <c r="D944" s="38">
        <v>1.6873879166959913</v>
      </c>
      <c r="E944" s="38">
        <v>1.4914522085207889</v>
      </c>
    </row>
    <row r="945" spans="1:5" x14ac:dyDescent="0.25">
      <c r="A945" s="71">
        <v>2006</v>
      </c>
      <c r="B945" s="38">
        <v>1.9062492785947291</v>
      </c>
      <c r="C945" s="38">
        <v>2.1700634512421431</v>
      </c>
      <c r="D945" s="38">
        <v>1.969690092688378</v>
      </c>
      <c r="E945" s="38">
        <v>1.6850805396987651</v>
      </c>
    </row>
    <row r="946" spans="1:5" x14ac:dyDescent="0.25">
      <c r="A946" s="71">
        <v>2007</v>
      </c>
      <c r="B946" s="38">
        <v>1.6530235607188051</v>
      </c>
      <c r="C946" s="38">
        <v>1.7403197406994695</v>
      </c>
      <c r="D946" s="38">
        <v>1.6005371119409364</v>
      </c>
      <c r="E946" s="38">
        <v>1.413543164935849</v>
      </c>
    </row>
    <row r="947" spans="1:5" x14ac:dyDescent="0.25">
      <c r="A947" s="71">
        <v>2008</v>
      </c>
      <c r="B947" s="38">
        <v>1.623723508438105</v>
      </c>
      <c r="C947" s="38">
        <v>1.8312058950756187</v>
      </c>
      <c r="D947" s="38">
        <v>1.640565998034454</v>
      </c>
      <c r="E947" s="38">
        <v>1.3985771057342586</v>
      </c>
    </row>
    <row r="948" spans="1:5" x14ac:dyDescent="0.25">
      <c r="A948" s="71">
        <v>2009</v>
      </c>
      <c r="B948" s="38">
        <v>1.5431439359433192</v>
      </c>
      <c r="C948" s="38">
        <v>1.9448364562208278</v>
      </c>
      <c r="D948" s="38">
        <v>1.6635220650588967</v>
      </c>
      <c r="E948" s="38">
        <v>1.3044985863201011</v>
      </c>
    </row>
    <row r="949" spans="1:5" x14ac:dyDescent="0.25">
      <c r="A949" s="71">
        <v>2010</v>
      </c>
      <c r="B949" s="38">
        <v>1.4780603474397271</v>
      </c>
      <c r="C949" s="38">
        <v>1.6232520522771396</v>
      </c>
      <c r="D949" s="38">
        <v>1.4564311567179506</v>
      </c>
      <c r="E949" s="38">
        <v>1.2600527676139295</v>
      </c>
    </row>
    <row r="950" spans="1:5" x14ac:dyDescent="0.25">
      <c r="A950" s="71">
        <v>2011</v>
      </c>
      <c r="B950" s="38">
        <v>1.7017221479390794</v>
      </c>
      <c r="C950" s="38">
        <v>2.0100000040167112</v>
      </c>
      <c r="D950" s="38">
        <v>1.7098005687106039</v>
      </c>
      <c r="E950" s="38">
        <v>1.3651992158577217</v>
      </c>
    </row>
    <row r="951" spans="1:5" x14ac:dyDescent="0.25">
      <c r="A951" s="71">
        <v>2012</v>
      </c>
      <c r="B951" s="38">
        <v>1.339003614897295</v>
      </c>
      <c r="C951" s="38">
        <v>1.5241495483540952</v>
      </c>
      <c r="D951" s="38">
        <v>1.3451321566275625</v>
      </c>
      <c r="E951" s="38">
        <v>1.1272678178098927</v>
      </c>
    </row>
    <row r="952" spans="1:5" x14ac:dyDescent="0.25">
      <c r="A952" s="71">
        <v>2013</v>
      </c>
      <c r="B952" s="38">
        <v>1.3369891625552883</v>
      </c>
      <c r="C952" s="38">
        <v>1.5206175108494391</v>
      </c>
      <c r="D952" s="38">
        <v>1.3444198909924783</v>
      </c>
      <c r="E952" s="38">
        <v>1.1271447222180742</v>
      </c>
    </row>
    <row r="953" spans="1:5" x14ac:dyDescent="0.25">
      <c r="A953" s="71">
        <v>2014</v>
      </c>
      <c r="B953" s="38">
        <v>1.3272067461500783</v>
      </c>
      <c r="C953" s="38">
        <v>1.5101650704783061</v>
      </c>
      <c r="D953" s="38">
        <v>1.3710699803249067</v>
      </c>
      <c r="E953" s="38">
        <v>1.1271916795058141</v>
      </c>
    </row>
    <row r="954" spans="1:5" x14ac:dyDescent="0.25">
      <c r="A954" s="71">
        <v>2015</v>
      </c>
      <c r="B954" s="38">
        <v>1.3255289083063488</v>
      </c>
      <c r="C954" s="38">
        <v>1.5088720217605305</v>
      </c>
      <c r="D954" s="38">
        <v>1.3709750856021927</v>
      </c>
      <c r="E954" s="38">
        <v>1.1271614457403585</v>
      </c>
    </row>
    <row r="955" spans="1:5" x14ac:dyDescent="0.25">
      <c r="A955" s="70" t="s">
        <v>583</v>
      </c>
      <c r="B955" s="38">
        <v>48.270748022637605</v>
      </c>
      <c r="C955" s="38">
        <v>57.792650228967275</v>
      </c>
      <c r="D955" s="38">
        <v>96.279702272215999</v>
      </c>
      <c r="E955" s="38">
        <v>61.181208018272741</v>
      </c>
    </row>
    <row r="956" spans="1:5" x14ac:dyDescent="0.25">
      <c r="A956" s="71">
        <v>1979</v>
      </c>
      <c r="B956" s="38">
        <v>1.4845088975350353</v>
      </c>
      <c r="C956" s="38">
        <v>2.1677201309404537</v>
      </c>
      <c r="D956" s="38">
        <v>5.866706108286027</v>
      </c>
      <c r="E956" s="38">
        <v>2.4766041102403422</v>
      </c>
    </row>
    <row r="957" spans="1:5" x14ac:dyDescent="0.25">
      <c r="A957" s="71">
        <v>1980</v>
      </c>
      <c r="B957" s="38">
        <v>1.4911268264426458</v>
      </c>
      <c r="C957" s="38">
        <v>2.1698974128968866</v>
      </c>
      <c r="D957" s="38">
        <v>5.8700913305132394</v>
      </c>
      <c r="E957" s="38">
        <v>2.4767642926618394</v>
      </c>
    </row>
    <row r="958" spans="1:5" x14ac:dyDescent="0.25">
      <c r="A958" s="71">
        <v>1981</v>
      </c>
      <c r="B958" s="38">
        <v>1.4927086698976844</v>
      </c>
      <c r="C958" s="38">
        <v>2.1704150859256393</v>
      </c>
      <c r="D958" s="38">
        <v>5.8757612857039101</v>
      </c>
      <c r="E958" s="38">
        <v>2.477145777721796</v>
      </c>
    </row>
    <row r="959" spans="1:5" x14ac:dyDescent="0.25">
      <c r="A959" s="71">
        <v>1982</v>
      </c>
      <c r="B959" s="38">
        <v>1.4707837309226433</v>
      </c>
      <c r="C959" s="38">
        <v>2.1631619150322394</v>
      </c>
      <c r="D959" s="38">
        <v>5.8621866480161113</v>
      </c>
      <c r="E959" s="38">
        <v>2.4763112924185666</v>
      </c>
    </row>
    <row r="960" spans="1:5" x14ac:dyDescent="0.25">
      <c r="A960" s="71">
        <v>1983</v>
      </c>
      <c r="B960" s="38">
        <v>1.2858195413485736</v>
      </c>
      <c r="C960" s="38">
        <v>1.3593187906620743</v>
      </c>
      <c r="D960" s="38">
        <v>1.6316280417494438</v>
      </c>
      <c r="E960" s="38">
        <v>1.3904606897496958</v>
      </c>
    </row>
    <row r="961" spans="1:5" x14ac:dyDescent="0.25">
      <c r="A961" s="71">
        <v>1984</v>
      </c>
      <c r="B961" s="38">
        <v>1.14768456525169</v>
      </c>
      <c r="C961" s="38">
        <v>1.3100402780548799</v>
      </c>
      <c r="D961" s="38">
        <v>1.5771131054473877</v>
      </c>
      <c r="E961" s="38">
        <v>1.3561748492165571</v>
      </c>
    </row>
    <row r="962" spans="1:5" x14ac:dyDescent="0.25">
      <c r="A962" s="71">
        <v>1985</v>
      </c>
      <c r="B962" s="38">
        <v>1.3573031245133269</v>
      </c>
      <c r="C962" s="38">
        <v>1.7359860821276707</v>
      </c>
      <c r="D962" s="38">
        <v>2.9942806614306381</v>
      </c>
      <c r="E962" s="38">
        <v>1.8845511500320176</v>
      </c>
    </row>
    <row r="963" spans="1:5" x14ac:dyDescent="0.25">
      <c r="A963" s="71">
        <v>1986</v>
      </c>
      <c r="B963" s="38">
        <v>1.2716109133420794</v>
      </c>
      <c r="C963" s="38">
        <v>1.5463110501850745</v>
      </c>
      <c r="D963" s="38">
        <v>2.2015923021485198</v>
      </c>
      <c r="E963" s="38">
        <v>1.6302295860444898</v>
      </c>
    </row>
    <row r="964" spans="1:5" x14ac:dyDescent="0.25">
      <c r="A964" s="71">
        <v>1987</v>
      </c>
      <c r="B964" s="38">
        <v>1.2920693855622283</v>
      </c>
      <c r="C964" s="38">
        <v>1.3434436461060708</v>
      </c>
      <c r="D964" s="38">
        <v>1.5927178163647133</v>
      </c>
      <c r="E964" s="38">
        <v>1.3626173731187379</v>
      </c>
    </row>
    <row r="965" spans="1:5" x14ac:dyDescent="0.25">
      <c r="A965" s="71">
        <v>1988</v>
      </c>
      <c r="B965" s="38">
        <v>1.3449433685123087</v>
      </c>
      <c r="C965" s="38">
        <v>1.6955429748641004</v>
      </c>
      <c r="D965" s="38">
        <v>2.6442459178513138</v>
      </c>
      <c r="E965" s="38">
        <v>1.7921244707214459</v>
      </c>
    </row>
    <row r="966" spans="1:5" x14ac:dyDescent="0.25">
      <c r="A966" s="71">
        <v>1989</v>
      </c>
      <c r="B966" s="38">
        <v>1.3975395710157223</v>
      </c>
      <c r="C966" s="38">
        <v>1.4830346762808981</v>
      </c>
      <c r="D966" s="38">
        <v>1.9405417338780893</v>
      </c>
      <c r="E966" s="38">
        <v>1.5224066608033748</v>
      </c>
    </row>
    <row r="967" spans="1:5" x14ac:dyDescent="0.25">
      <c r="A967" s="71">
        <v>1990</v>
      </c>
      <c r="B967" s="38">
        <v>1.3963551177217273</v>
      </c>
      <c r="C967" s="38">
        <v>1.6225947695750178</v>
      </c>
      <c r="D967" s="38">
        <v>2.3179160603101692</v>
      </c>
      <c r="E967" s="38">
        <v>1.6931416580953733</v>
      </c>
    </row>
    <row r="968" spans="1:5" x14ac:dyDescent="0.25">
      <c r="A968" s="71">
        <v>1991</v>
      </c>
      <c r="B968" s="38">
        <v>1.4659801545629898</v>
      </c>
      <c r="C968" s="38">
        <v>1.9078891009308618</v>
      </c>
      <c r="D968" s="38">
        <v>3.5512077049619899</v>
      </c>
      <c r="E968" s="38">
        <v>2.0630790641170549</v>
      </c>
    </row>
    <row r="969" spans="1:5" x14ac:dyDescent="0.25">
      <c r="A969" s="71">
        <v>1992</v>
      </c>
      <c r="B969" s="38">
        <v>1.461309013611273</v>
      </c>
      <c r="C969" s="38">
        <v>1.991944571107876</v>
      </c>
      <c r="D969" s="38">
        <v>5.4933087089604768</v>
      </c>
      <c r="E969" s="38">
        <v>2.2116045367286015</v>
      </c>
    </row>
    <row r="970" spans="1:5" x14ac:dyDescent="0.25">
      <c r="A970" s="71">
        <v>1993</v>
      </c>
      <c r="B970" s="38">
        <v>1.5254805557217863</v>
      </c>
      <c r="C970" s="38">
        <v>1.9999780343310485</v>
      </c>
      <c r="D970" s="38">
        <v>4.0344277571405742</v>
      </c>
      <c r="E970" s="38">
        <v>2.1766725715256379</v>
      </c>
    </row>
    <row r="971" spans="1:5" x14ac:dyDescent="0.25">
      <c r="A971" s="71">
        <v>1994</v>
      </c>
      <c r="B971" s="38">
        <v>1.4424247736835396</v>
      </c>
      <c r="C971" s="38">
        <v>1.8841422399468262</v>
      </c>
      <c r="D971" s="38">
        <v>3.7273501989757927</v>
      </c>
      <c r="E971" s="38">
        <v>2.032075280785187</v>
      </c>
    </row>
    <row r="972" spans="1:5" x14ac:dyDescent="0.25">
      <c r="A972" s="71">
        <v>1995</v>
      </c>
      <c r="B972" s="38">
        <v>1.4356811912192315</v>
      </c>
      <c r="C972" s="38">
        <v>1.8220798882651785</v>
      </c>
      <c r="D972" s="38">
        <v>3.2064248898427721</v>
      </c>
      <c r="E972" s="38">
        <v>1.9393469244839929</v>
      </c>
    </row>
    <row r="973" spans="1:5" x14ac:dyDescent="0.25">
      <c r="A973" s="71">
        <v>1996</v>
      </c>
      <c r="B973" s="38">
        <v>1.4345120206615456</v>
      </c>
      <c r="C973" s="38">
        <v>2.2377009419833973</v>
      </c>
      <c r="D973" s="38">
        <v>5.9476888360760034</v>
      </c>
      <c r="E973" s="38">
        <v>2.5378871285153308</v>
      </c>
    </row>
    <row r="974" spans="1:5" x14ac:dyDescent="0.25">
      <c r="A974" s="71">
        <v>1997</v>
      </c>
      <c r="B974" s="38">
        <v>1.3227284748345129</v>
      </c>
      <c r="C974" s="38">
        <v>1.5005939249957576</v>
      </c>
      <c r="D974" s="38">
        <v>2.0005476698558109</v>
      </c>
      <c r="E974" s="38">
        <v>1.5435384247430821</v>
      </c>
    </row>
    <row r="975" spans="1:5" x14ac:dyDescent="0.25">
      <c r="A975" s="71">
        <v>1998</v>
      </c>
      <c r="B975" s="38">
        <v>1.2341721659528317</v>
      </c>
      <c r="C975" s="38">
        <v>1.4545609443390772</v>
      </c>
      <c r="D975" s="38">
        <v>1.869642838408248</v>
      </c>
      <c r="E975" s="38">
        <v>1.5043185412927189</v>
      </c>
    </row>
    <row r="976" spans="1:5" x14ac:dyDescent="0.25">
      <c r="A976" s="71">
        <v>1999</v>
      </c>
      <c r="B976" s="38">
        <v>1.1654755033900956</v>
      </c>
      <c r="C976" s="38">
        <v>1.2182769277711385</v>
      </c>
      <c r="D976" s="38">
        <v>1.3476440140160191</v>
      </c>
      <c r="E976" s="38">
        <v>1.2293221825788441</v>
      </c>
    </row>
    <row r="977" spans="1:5" x14ac:dyDescent="0.25">
      <c r="A977" s="71">
        <v>2000</v>
      </c>
      <c r="B977" s="38">
        <v>1.2213159041394335</v>
      </c>
      <c r="C977" s="38">
        <v>1.4059389067390464</v>
      </c>
      <c r="D977" s="38">
        <v>1.7459533794055655</v>
      </c>
      <c r="E977" s="38">
        <v>1.449787869034731</v>
      </c>
    </row>
    <row r="978" spans="1:5" x14ac:dyDescent="0.25">
      <c r="A978" s="71">
        <v>2001</v>
      </c>
      <c r="B978" s="38">
        <v>1.2726722856083326</v>
      </c>
      <c r="C978" s="38">
        <v>1.40254976629265</v>
      </c>
      <c r="D978" s="38">
        <v>1.7229853531481147</v>
      </c>
      <c r="E978" s="38">
        <v>1.4365846844085421</v>
      </c>
    </row>
    <row r="979" spans="1:5" x14ac:dyDescent="0.25">
      <c r="A979" s="71">
        <v>2002</v>
      </c>
      <c r="B979" s="38">
        <v>1.2595849908963426</v>
      </c>
      <c r="C979" s="38">
        <v>1.4725264119447781</v>
      </c>
      <c r="D979" s="38">
        <v>1.898820084231877</v>
      </c>
      <c r="E979" s="38">
        <v>1.5247306218765302</v>
      </c>
    </row>
    <row r="980" spans="1:5" x14ac:dyDescent="0.25">
      <c r="A980" s="71">
        <v>2003</v>
      </c>
      <c r="B980" s="38">
        <v>1.1715574728544729</v>
      </c>
      <c r="C980" s="38">
        <v>1.3601688478482028</v>
      </c>
      <c r="D980" s="38">
        <v>1.658601467695116</v>
      </c>
      <c r="E980" s="38">
        <v>1.4015390538843078</v>
      </c>
    </row>
    <row r="981" spans="1:5" x14ac:dyDescent="0.25">
      <c r="A981" s="71">
        <v>2004</v>
      </c>
      <c r="B981" s="38">
        <v>1.140793040863793</v>
      </c>
      <c r="C981" s="38">
        <v>1.252626525135931</v>
      </c>
      <c r="D981" s="38">
        <v>1.4349698917205498</v>
      </c>
      <c r="E981" s="38">
        <v>1.2763405752451475</v>
      </c>
    </row>
    <row r="982" spans="1:5" x14ac:dyDescent="0.25">
      <c r="A982" s="71">
        <v>2005</v>
      </c>
      <c r="B982" s="38">
        <v>1.176848335939245</v>
      </c>
      <c r="C982" s="38">
        <v>1.2941879382374843</v>
      </c>
      <c r="D982" s="38">
        <v>1.5030826219636013</v>
      </c>
      <c r="E982" s="38">
        <v>1.3178829551271114</v>
      </c>
    </row>
    <row r="983" spans="1:5" x14ac:dyDescent="0.25">
      <c r="A983" s="71">
        <v>2006</v>
      </c>
      <c r="B983" s="38">
        <v>1.2218679179176959</v>
      </c>
      <c r="C983" s="38">
        <v>1.3603002422495813</v>
      </c>
      <c r="D983" s="38">
        <v>1.6447799160792613</v>
      </c>
      <c r="E983" s="38">
        <v>1.3911524408497353</v>
      </c>
    </row>
    <row r="984" spans="1:5" x14ac:dyDescent="0.25">
      <c r="A984" s="71">
        <v>2007</v>
      </c>
      <c r="B984" s="38">
        <v>1.155885718278612</v>
      </c>
      <c r="C984" s="38">
        <v>1.2239123069857785</v>
      </c>
      <c r="D984" s="38">
        <v>1.3762037294982825</v>
      </c>
      <c r="E984" s="38">
        <v>1.2397210845240716</v>
      </c>
    </row>
    <row r="985" spans="1:5" x14ac:dyDescent="0.25">
      <c r="A985" s="71">
        <v>2008</v>
      </c>
      <c r="B985" s="38">
        <v>1.1493807686168465</v>
      </c>
      <c r="C985" s="38">
        <v>1.2083520479999419</v>
      </c>
      <c r="D985" s="38">
        <v>1.3344033802507751</v>
      </c>
      <c r="E985" s="38">
        <v>1.2200057514526645</v>
      </c>
    </row>
    <row r="986" spans="1:5" x14ac:dyDescent="0.25">
      <c r="A986" s="71">
        <v>2009</v>
      </c>
      <c r="B986" s="38">
        <v>1.2350372170742823</v>
      </c>
      <c r="C986" s="38">
        <v>1.2858201707901262</v>
      </c>
      <c r="D986" s="38">
        <v>1.4665148226039173</v>
      </c>
      <c r="E986" s="38">
        <v>1.2980796656332667</v>
      </c>
    </row>
    <row r="987" spans="1:5" x14ac:dyDescent="0.25">
      <c r="A987" s="71">
        <v>2010</v>
      </c>
      <c r="B987" s="38">
        <v>1.1777967310159068</v>
      </c>
      <c r="C987" s="38">
        <v>1.23431389459319</v>
      </c>
      <c r="D987" s="38">
        <v>1.3757800661916511</v>
      </c>
      <c r="E987" s="38">
        <v>1.245887597493087</v>
      </c>
    </row>
    <row r="988" spans="1:5" x14ac:dyDescent="0.25">
      <c r="A988" s="71">
        <v>2011</v>
      </c>
      <c r="B988" s="38">
        <v>1.2738217450249856</v>
      </c>
      <c r="C988" s="38">
        <v>1.3998889654388207</v>
      </c>
      <c r="D988" s="38">
        <v>1.7110522312733683</v>
      </c>
      <c r="E988" s="38">
        <v>1.4269172689820993</v>
      </c>
    </row>
    <row r="989" spans="1:5" x14ac:dyDescent="0.25">
      <c r="A989" s="71">
        <v>2012</v>
      </c>
      <c r="B989" s="38">
        <v>1.2487584930775475</v>
      </c>
      <c r="C989" s="38">
        <v>1.2673811124020777</v>
      </c>
      <c r="D989" s="38">
        <v>1.4234356432268482</v>
      </c>
      <c r="E989" s="38">
        <v>1.271714815224386</v>
      </c>
    </row>
    <row r="990" spans="1:5" x14ac:dyDescent="0.25">
      <c r="A990" s="71">
        <v>2013</v>
      </c>
      <c r="B990" s="38">
        <v>1.2103515842472441</v>
      </c>
      <c r="C990" s="38">
        <v>1.2792047647009477</v>
      </c>
      <c r="D990" s="38">
        <v>1.4609474055502063</v>
      </c>
      <c r="E990" s="38">
        <v>1.2929486538012507</v>
      </c>
    </row>
    <row r="991" spans="1:5" x14ac:dyDescent="0.25">
      <c r="A991" s="71">
        <v>2014</v>
      </c>
      <c r="B991" s="38">
        <v>1.2153419447698393</v>
      </c>
      <c r="C991" s="38">
        <v>1.280064741592585</v>
      </c>
      <c r="D991" s="38">
        <v>1.4844767260003926</v>
      </c>
      <c r="E991" s="38">
        <v>1.3057380516441819</v>
      </c>
    </row>
    <row r="992" spans="1:5" x14ac:dyDescent="0.25">
      <c r="A992" s="71">
        <v>2015</v>
      </c>
      <c r="B992" s="38">
        <v>1.2195163066095633</v>
      </c>
      <c r="C992" s="38">
        <v>1.2807801996939692</v>
      </c>
      <c r="D992" s="38">
        <v>1.4846719234392205</v>
      </c>
      <c r="E992" s="38">
        <v>1.3058003634969277</v>
      </c>
    </row>
    <row r="993" spans="1:5" x14ac:dyDescent="0.25">
      <c r="A993" s="70" t="s">
        <v>593</v>
      </c>
      <c r="B993" s="38">
        <v>47.082181137114397</v>
      </c>
      <c r="C993" s="38">
        <v>52.593702954842051</v>
      </c>
      <c r="D993" s="38">
        <v>101.0081506547465</v>
      </c>
      <c r="E993" s="38">
        <v>56.3393965459668</v>
      </c>
    </row>
    <row r="994" spans="1:5" x14ac:dyDescent="0.25">
      <c r="A994" s="71">
        <v>1979</v>
      </c>
      <c r="B994" s="38">
        <v>1.3961921533717796</v>
      </c>
      <c r="C994" s="38">
        <v>1.5445096533567357</v>
      </c>
      <c r="D994" s="38">
        <v>3.1791275383257083</v>
      </c>
      <c r="E994" s="38">
        <v>1.6818972326979922</v>
      </c>
    </row>
    <row r="995" spans="1:5" x14ac:dyDescent="0.25">
      <c r="A995" s="71">
        <v>1980</v>
      </c>
      <c r="B995" s="38">
        <v>1.4020407939907118</v>
      </c>
      <c r="C995" s="38">
        <v>1.5456130570817641</v>
      </c>
      <c r="D995" s="38">
        <v>3.180116141034516</v>
      </c>
      <c r="E995" s="38">
        <v>1.68197193100484</v>
      </c>
    </row>
    <row r="996" spans="1:5" x14ac:dyDescent="0.25">
      <c r="A996" s="71">
        <v>1981</v>
      </c>
      <c r="B996" s="38">
        <v>1.4034409807210131</v>
      </c>
      <c r="C996" s="38">
        <v>1.5458777959698535</v>
      </c>
      <c r="D996" s="38">
        <v>3.1815471680188914</v>
      </c>
      <c r="E996" s="38">
        <v>1.6820988754206356</v>
      </c>
    </row>
    <row r="997" spans="1:5" x14ac:dyDescent="0.25">
      <c r="A997" s="71">
        <v>1982</v>
      </c>
      <c r="B997" s="38">
        <v>1.3840421210876224</v>
      </c>
      <c r="C997" s="38">
        <v>1.5421896535327815</v>
      </c>
      <c r="D997" s="38">
        <v>3.1776887040357278</v>
      </c>
      <c r="E997" s="38">
        <v>1.6817491246380716</v>
      </c>
    </row>
    <row r="998" spans="1:5" x14ac:dyDescent="0.25">
      <c r="A998" s="71">
        <v>1983</v>
      </c>
      <c r="B998" s="38">
        <v>1.2917559137168855</v>
      </c>
      <c r="C998" s="38">
        <v>1.5683928296451961</v>
      </c>
      <c r="D998" s="38">
        <v>3.4696998978493143</v>
      </c>
      <c r="E998" s="38">
        <v>1.7494753515144854</v>
      </c>
    </row>
    <row r="999" spans="1:5" x14ac:dyDescent="0.25">
      <c r="A999" s="71">
        <v>1984</v>
      </c>
      <c r="B999" s="38">
        <v>1.1195661006823878</v>
      </c>
      <c r="C999" s="38">
        <v>1.1503782553390907</v>
      </c>
      <c r="D999" s="38">
        <v>1.3369106739625447</v>
      </c>
      <c r="E999" s="38">
        <v>1.1749357220940511</v>
      </c>
    </row>
    <row r="1000" spans="1:5" x14ac:dyDescent="0.25">
      <c r="A1000" s="71">
        <v>1985</v>
      </c>
      <c r="B1000" s="38">
        <v>1.3100812569928015</v>
      </c>
      <c r="C1000" s="38">
        <v>1.4969746111777951</v>
      </c>
      <c r="D1000" s="38">
        <v>3.0303538084091959</v>
      </c>
      <c r="E1000" s="38">
        <v>1.6360079017363247</v>
      </c>
    </row>
    <row r="1001" spans="1:5" x14ac:dyDescent="0.25">
      <c r="A1001" s="71">
        <v>1986</v>
      </c>
      <c r="B1001" s="38">
        <v>1.2340359647105246</v>
      </c>
      <c r="C1001" s="38">
        <v>1.3562488852998296</v>
      </c>
      <c r="D1001" s="38">
        <v>2.0736580833777247</v>
      </c>
      <c r="E1001" s="38">
        <v>1.4338224011311993</v>
      </c>
    </row>
    <row r="1002" spans="1:5" x14ac:dyDescent="0.25">
      <c r="A1002" s="71">
        <v>1987</v>
      </c>
      <c r="B1002" s="38">
        <v>1.3060972037525242</v>
      </c>
      <c r="C1002" s="38">
        <v>1.6342569774426838</v>
      </c>
      <c r="D1002" s="38">
        <v>4.2496170006464125</v>
      </c>
      <c r="E1002" s="38">
        <v>1.8316359430960518</v>
      </c>
    </row>
    <row r="1003" spans="1:5" x14ac:dyDescent="0.25">
      <c r="A1003" s="71">
        <v>1988</v>
      </c>
      <c r="B1003" s="38">
        <v>1.290479592797523</v>
      </c>
      <c r="C1003" s="38">
        <v>1.3821562249508035</v>
      </c>
      <c r="D1003" s="38">
        <v>2.1167537944452905</v>
      </c>
      <c r="E1003" s="38">
        <v>1.4487785765857633</v>
      </c>
    </row>
    <row r="1004" spans="1:5" x14ac:dyDescent="0.25">
      <c r="A1004" s="71">
        <v>1989</v>
      </c>
      <c r="B1004" s="38">
        <v>1.4072748888823345</v>
      </c>
      <c r="C1004" s="38">
        <v>1.8192458716965578</v>
      </c>
      <c r="D1004" s="38">
        <v>10.180929709555482</v>
      </c>
      <c r="E1004" s="38">
        <v>2.1231327834881251</v>
      </c>
    </row>
    <row r="1005" spans="1:5" x14ac:dyDescent="0.25">
      <c r="A1005" s="71">
        <v>1990</v>
      </c>
      <c r="B1005" s="38">
        <v>1.371713087467658</v>
      </c>
      <c r="C1005" s="38">
        <v>1.628814362362824</v>
      </c>
      <c r="D1005" s="38">
        <v>3.9062328718819863</v>
      </c>
      <c r="E1005" s="38">
        <v>1.8008096244757894</v>
      </c>
    </row>
    <row r="1006" spans="1:5" x14ac:dyDescent="0.25">
      <c r="A1006" s="71">
        <v>1991</v>
      </c>
      <c r="B1006" s="38">
        <v>1.408844180978704</v>
      </c>
      <c r="C1006" s="38">
        <v>1.6350930639027215</v>
      </c>
      <c r="D1006" s="38">
        <v>4.003212092583845</v>
      </c>
      <c r="E1006" s="38">
        <v>1.8033634981579818</v>
      </c>
    </row>
    <row r="1007" spans="1:5" x14ac:dyDescent="0.25">
      <c r="A1007" s="71">
        <v>1992</v>
      </c>
      <c r="B1007" s="38">
        <v>1.3830503032271058</v>
      </c>
      <c r="C1007" s="38">
        <v>1.4936654928492961</v>
      </c>
      <c r="D1007" s="38">
        <v>3.1706978612554932</v>
      </c>
      <c r="E1007" s="38">
        <v>1.6055171708389802</v>
      </c>
    </row>
    <row r="1008" spans="1:5" x14ac:dyDescent="0.25">
      <c r="A1008" s="71">
        <v>1993</v>
      </c>
      <c r="B1008" s="38">
        <v>1.4641753218687377</v>
      </c>
      <c r="C1008" s="38">
        <v>1.7251549234759913</v>
      </c>
      <c r="D1008" s="38">
        <v>5.2914902058021331</v>
      </c>
      <c r="E1008" s="38">
        <v>1.9322917421250432</v>
      </c>
    </row>
    <row r="1009" spans="1:5" x14ac:dyDescent="0.25">
      <c r="A1009" s="71">
        <v>1994</v>
      </c>
      <c r="B1009" s="38">
        <v>1.3779329213845881</v>
      </c>
      <c r="C1009" s="38">
        <v>1.5214756465482471</v>
      </c>
      <c r="D1009" s="38">
        <v>3.114188202451166</v>
      </c>
      <c r="E1009" s="38">
        <v>1.6351703856745736</v>
      </c>
    </row>
    <row r="1010" spans="1:5" x14ac:dyDescent="0.25">
      <c r="A1010" s="71">
        <v>1995</v>
      </c>
      <c r="B1010" s="38">
        <v>1.3800682934696993</v>
      </c>
      <c r="C1010" s="38">
        <v>1.5473134154071997</v>
      </c>
      <c r="D1010" s="38">
        <v>3.2114775182882909</v>
      </c>
      <c r="E1010" s="38">
        <v>1.6674529567659711</v>
      </c>
    </row>
    <row r="1011" spans="1:5" x14ac:dyDescent="0.25">
      <c r="A1011" s="71">
        <v>1996</v>
      </c>
      <c r="B1011" s="38">
        <v>1.3127339390451855</v>
      </c>
      <c r="C1011" s="38">
        <v>1.2487722672558572</v>
      </c>
      <c r="D1011" s="38">
        <v>1.5351966292134831</v>
      </c>
      <c r="E1011" s="38">
        <v>1.2655222819043797</v>
      </c>
    </row>
    <row r="1012" spans="1:5" x14ac:dyDescent="0.25">
      <c r="A1012" s="71">
        <v>1997</v>
      </c>
      <c r="B1012" s="38">
        <v>1.297330543687274</v>
      </c>
      <c r="C1012" s="38">
        <v>1.4437731226568011</v>
      </c>
      <c r="D1012" s="38">
        <v>2.481805578618514</v>
      </c>
      <c r="E1012" s="38">
        <v>1.5317731704828326</v>
      </c>
    </row>
    <row r="1013" spans="1:5" x14ac:dyDescent="0.25">
      <c r="A1013" s="71">
        <v>1998</v>
      </c>
      <c r="B1013" s="38">
        <v>1.1952868023910217</v>
      </c>
      <c r="C1013" s="38">
        <v>1.2370676966840812</v>
      </c>
      <c r="D1013" s="38">
        <v>1.547796360774045</v>
      </c>
      <c r="E1013" s="38">
        <v>1.2685640513926906</v>
      </c>
    </row>
    <row r="1014" spans="1:5" x14ac:dyDescent="0.25">
      <c r="A1014" s="71">
        <v>1999</v>
      </c>
      <c r="B1014" s="38">
        <v>1.1621450278152865</v>
      </c>
      <c r="C1014" s="38">
        <v>1.2621392691815227</v>
      </c>
      <c r="D1014" s="38">
        <v>1.6458934712135334</v>
      </c>
      <c r="E1014" s="38">
        <v>1.3098616462194055</v>
      </c>
    </row>
    <row r="1015" spans="1:5" x14ac:dyDescent="0.25">
      <c r="A1015" s="71">
        <v>2000</v>
      </c>
      <c r="B1015" s="38">
        <v>1.1922661779394745</v>
      </c>
      <c r="C1015" s="38">
        <v>1.2680195010342465</v>
      </c>
      <c r="D1015" s="38">
        <v>1.6527056044039174</v>
      </c>
      <c r="E1015" s="38">
        <v>1.3127768281280989</v>
      </c>
    </row>
    <row r="1016" spans="1:5" x14ac:dyDescent="0.25">
      <c r="A1016" s="71">
        <v>2001</v>
      </c>
      <c r="B1016" s="38">
        <v>1.2617400842122439</v>
      </c>
      <c r="C1016" s="38">
        <v>1.4509425788874855</v>
      </c>
      <c r="D1016" s="38">
        <v>2.4582548876321577</v>
      </c>
      <c r="E1016" s="38">
        <v>1.5567750728883336</v>
      </c>
    </row>
    <row r="1017" spans="1:5" x14ac:dyDescent="0.25">
      <c r="A1017" s="71">
        <v>2002</v>
      </c>
      <c r="B1017" s="38">
        <v>1.2269794857946346</v>
      </c>
      <c r="C1017" s="38">
        <v>1.3212236228359713</v>
      </c>
      <c r="D1017" s="38">
        <v>1.8303879638522293</v>
      </c>
      <c r="E1017" s="38">
        <v>1.377934500176353</v>
      </c>
    </row>
    <row r="1018" spans="1:5" x14ac:dyDescent="0.25">
      <c r="A1018" s="71">
        <v>2003</v>
      </c>
      <c r="B1018" s="38">
        <v>1.134362933696945</v>
      </c>
      <c r="C1018" s="38">
        <v>1.1346067458338074</v>
      </c>
      <c r="D1018" s="38">
        <v>1.27223235838994</v>
      </c>
      <c r="E1018" s="38">
        <v>1.1465500510754905</v>
      </c>
    </row>
    <row r="1019" spans="1:5" x14ac:dyDescent="0.25">
      <c r="A1019" s="71">
        <v>2004</v>
      </c>
      <c r="B1019" s="38">
        <v>1.1189155011073215</v>
      </c>
      <c r="C1019" s="38">
        <v>1.1397525049332193</v>
      </c>
      <c r="D1019" s="38">
        <v>1.2972298309464405</v>
      </c>
      <c r="E1019" s="38">
        <v>1.1565326486549572</v>
      </c>
    </row>
    <row r="1020" spans="1:5" x14ac:dyDescent="0.25">
      <c r="A1020" s="71">
        <v>2005</v>
      </c>
      <c r="B1020" s="38">
        <v>1.1554089496305999</v>
      </c>
      <c r="C1020" s="38">
        <v>1.1984125788664519</v>
      </c>
      <c r="D1020" s="38">
        <v>1.442944527975669</v>
      </c>
      <c r="E1020" s="38">
        <v>1.2250880629345802</v>
      </c>
    </row>
    <row r="1021" spans="1:5" x14ac:dyDescent="0.25">
      <c r="A1021" s="71">
        <v>2006</v>
      </c>
      <c r="B1021" s="38">
        <v>1.1988165846016114</v>
      </c>
      <c r="C1021" s="38">
        <v>1.2711513478914616</v>
      </c>
      <c r="D1021" s="38">
        <v>1.6727528136092826</v>
      </c>
      <c r="E1021" s="38">
        <v>1.3143963231859874</v>
      </c>
    </row>
    <row r="1022" spans="1:5" x14ac:dyDescent="0.25">
      <c r="A1022" s="71">
        <v>2007</v>
      </c>
      <c r="B1022" s="38">
        <v>1.1484919246073766</v>
      </c>
      <c r="C1022" s="38">
        <v>1.2323161697850693</v>
      </c>
      <c r="D1022" s="38">
        <v>1.5806886687462791</v>
      </c>
      <c r="E1022" s="38">
        <v>1.2747200953918127</v>
      </c>
    </row>
    <row r="1023" spans="1:5" x14ac:dyDescent="0.25">
      <c r="A1023" s="71">
        <v>2008</v>
      </c>
      <c r="B1023" s="38">
        <v>1.1457528712036711</v>
      </c>
      <c r="C1023" s="38">
        <v>1.2455574789222026</v>
      </c>
      <c r="D1023" s="38">
        <v>1.6019648903938692</v>
      </c>
      <c r="E1023" s="38">
        <v>1.2904476797478794</v>
      </c>
    </row>
    <row r="1024" spans="1:5" x14ac:dyDescent="0.25">
      <c r="A1024" s="71">
        <v>2009</v>
      </c>
      <c r="B1024" s="38">
        <v>1.2448358372236477</v>
      </c>
      <c r="C1024" s="38">
        <v>1.4948536112424371</v>
      </c>
      <c r="D1024" s="38">
        <v>2.7493791323631442</v>
      </c>
      <c r="E1024" s="38">
        <v>1.6206433416157409</v>
      </c>
    </row>
    <row r="1025" spans="1:5" x14ac:dyDescent="0.25">
      <c r="A1025" s="71">
        <v>2010</v>
      </c>
      <c r="B1025" s="38">
        <v>1.1764882517278736</v>
      </c>
      <c r="C1025" s="38">
        <v>1.3039184527895722</v>
      </c>
      <c r="D1025" s="38">
        <v>1.7931629935675892</v>
      </c>
      <c r="E1025" s="38">
        <v>1.3631914307363779</v>
      </c>
    </row>
    <row r="1026" spans="1:5" x14ac:dyDescent="0.25">
      <c r="A1026" s="71">
        <v>2011</v>
      </c>
      <c r="B1026" s="38">
        <v>1.2604565270384416</v>
      </c>
      <c r="C1026" s="38">
        <v>1.4226561283548282</v>
      </c>
      <c r="D1026" s="38">
        <v>2.2848128537622383</v>
      </c>
      <c r="E1026" s="38">
        <v>1.5079042639426694</v>
      </c>
    </row>
    <row r="1027" spans="1:5" x14ac:dyDescent="0.25">
      <c r="A1027" s="71">
        <v>2012</v>
      </c>
      <c r="B1027" s="38">
        <v>1.2695118168710164</v>
      </c>
      <c r="C1027" s="38">
        <v>1.5838743997203955</v>
      </c>
      <c r="D1027" s="38">
        <v>3.4343971210315671</v>
      </c>
      <c r="E1027" s="38">
        <v>1.7407218264751045</v>
      </c>
    </row>
    <row r="1028" spans="1:5" x14ac:dyDescent="0.25">
      <c r="A1028" s="71">
        <v>2013</v>
      </c>
      <c r="B1028" s="38">
        <v>1.2118925035814749</v>
      </c>
      <c r="C1028" s="38">
        <v>1.398131460524537</v>
      </c>
      <c r="D1028" s="38">
        <v>2.2008396698550476</v>
      </c>
      <c r="E1028" s="38">
        <v>1.4850113755934529</v>
      </c>
    </row>
    <row r="1029" spans="1:5" x14ac:dyDescent="0.25">
      <c r="A1029" s="71">
        <v>2014</v>
      </c>
      <c r="B1029" s="38">
        <v>1.2168947104572065</v>
      </c>
      <c r="C1029" s="38">
        <v>1.3991594153997604</v>
      </c>
      <c r="D1029" s="38">
        <v>2.3257448418619222</v>
      </c>
      <c r="E1029" s="38">
        <v>1.5103891222936607</v>
      </c>
    </row>
    <row r="1030" spans="1:5" x14ac:dyDescent="0.25">
      <c r="A1030" s="71">
        <v>2015</v>
      </c>
      <c r="B1030" s="38">
        <v>1.2210795853795064</v>
      </c>
      <c r="C1030" s="38">
        <v>1.4000138820029746</v>
      </c>
      <c r="D1030" s="38">
        <v>2.3262591846119225</v>
      </c>
      <c r="E1030" s="38">
        <v>1.5104815516811192</v>
      </c>
    </row>
    <row r="1031" spans="1:5" x14ac:dyDescent="0.25">
      <c r="A1031" s="70" t="s">
        <v>570</v>
      </c>
      <c r="B1031" s="38" t="e">
        <v>#DIV/0!</v>
      </c>
      <c r="C1031" s="38">
        <v>39.571728681506556</v>
      </c>
      <c r="D1031" s="38">
        <v>42.629126536597134</v>
      </c>
      <c r="E1031" s="38">
        <v>47.607721423173665</v>
      </c>
    </row>
    <row r="1032" spans="1:5" x14ac:dyDescent="0.25">
      <c r="A1032" s="71">
        <v>1979</v>
      </c>
      <c r="B1032" s="38">
        <v>1.0347840246950291</v>
      </c>
      <c r="C1032" s="38">
        <v>1.1160214329516553</v>
      </c>
      <c r="D1032" s="38">
        <v>1.2328162972000294</v>
      </c>
      <c r="E1032" s="38">
        <v>1.4733722232696382</v>
      </c>
    </row>
    <row r="1033" spans="1:5" x14ac:dyDescent="0.25">
      <c r="A1033" s="71">
        <v>1980</v>
      </c>
      <c r="B1033" s="38">
        <v>1.0378330263231343</v>
      </c>
      <c r="C1033" s="38">
        <v>1.1161310526605754</v>
      </c>
      <c r="D1033" s="38">
        <v>1.2327080883002808</v>
      </c>
      <c r="E1033" s="38">
        <v>1.4734021242688367</v>
      </c>
    </row>
    <row r="1034" spans="1:5" x14ac:dyDescent="0.25">
      <c r="A1034" s="71">
        <v>1981</v>
      </c>
      <c r="B1034" s="38">
        <v>1.0401735299819914</v>
      </c>
      <c r="C1034" s="38">
        <v>1.1160907658507069</v>
      </c>
      <c r="D1034" s="38">
        <v>1.2329905966307981</v>
      </c>
      <c r="E1034" s="38">
        <v>1.4735916365842774</v>
      </c>
    </row>
    <row r="1035" spans="1:5" x14ac:dyDescent="0.25">
      <c r="A1035" s="71">
        <v>1982</v>
      </c>
      <c r="B1035" s="38">
        <v>1.037759352827349</v>
      </c>
      <c r="C1035" s="38">
        <v>1.116183316494139</v>
      </c>
      <c r="D1035" s="38">
        <v>1.2328161521371872</v>
      </c>
      <c r="E1035" s="38">
        <v>1.4735809909598379</v>
      </c>
    </row>
    <row r="1036" spans="1:5" x14ac:dyDescent="0.25">
      <c r="A1036" s="71">
        <v>1983</v>
      </c>
      <c r="B1036" s="38">
        <v>1.0485597123464772</v>
      </c>
      <c r="C1036" s="38">
        <v>1.1194159876638108</v>
      </c>
      <c r="D1036" s="38">
        <v>1.2291283634872936</v>
      </c>
      <c r="E1036" s="38">
        <v>1.4765918883129365</v>
      </c>
    </row>
    <row r="1037" spans="1:5" x14ac:dyDescent="0.25">
      <c r="A1037" s="71">
        <v>1984</v>
      </c>
      <c r="B1037" s="38">
        <v>1.0536175941906516</v>
      </c>
      <c r="C1037" s="38">
        <v>1.1282411818652216</v>
      </c>
      <c r="D1037" s="38">
        <v>1.2543285026297846</v>
      </c>
      <c r="E1037" s="38">
        <v>1.5248264718663642</v>
      </c>
    </row>
    <row r="1038" spans="1:5" x14ac:dyDescent="0.25">
      <c r="A1038" s="71">
        <v>1985</v>
      </c>
      <c r="B1038" s="38">
        <v>1.0283713725738131</v>
      </c>
      <c r="C1038" s="38">
        <v>1.070622342438899</v>
      </c>
      <c r="D1038" s="38">
        <v>1.1230398072798295</v>
      </c>
      <c r="E1038" s="38">
        <v>1.2146615295538437</v>
      </c>
    </row>
    <row r="1039" spans="1:5" x14ac:dyDescent="0.25">
      <c r="A1039" s="71">
        <v>1986</v>
      </c>
      <c r="B1039" s="38">
        <v>1.0271849862705147</v>
      </c>
      <c r="C1039" s="38">
        <v>1.0652172633239729</v>
      </c>
      <c r="D1039" s="38">
        <v>1.1069086826221495</v>
      </c>
      <c r="E1039" s="38">
        <v>1.1776974806566558</v>
      </c>
    </row>
    <row r="1040" spans="1:5" x14ac:dyDescent="0.25">
      <c r="A1040" s="71">
        <v>1987</v>
      </c>
      <c r="B1040" s="38">
        <v>1.0260301127697684</v>
      </c>
      <c r="C1040" s="38">
        <v>1.0604715993281515</v>
      </c>
      <c r="D1040" s="38">
        <v>1.0922125208560547</v>
      </c>
      <c r="E1040" s="38">
        <v>1.1505828962925368</v>
      </c>
    </row>
    <row r="1041" spans="1:5" x14ac:dyDescent="0.25">
      <c r="A1041" s="71">
        <v>1988</v>
      </c>
      <c r="B1041" s="38">
        <v>1.0904038392462254</v>
      </c>
      <c r="C1041" s="38">
        <v>1.0634288620364469</v>
      </c>
      <c r="D1041" s="38">
        <v>1.1495800281220847</v>
      </c>
      <c r="E1041" s="38">
        <v>1.2716236073425025</v>
      </c>
    </row>
    <row r="1042" spans="1:5" x14ac:dyDescent="0.25">
      <c r="A1042" s="71">
        <v>1989</v>
      </c>
      <c r="B1042" s="38">
        <v>1.1079076071940233</v>
      </c>
      <c r="C1042" s="38">
        <v>1.1055953951451813</v>
      </c>
      <c r="D1042" s="38">
        <v>1.2533845287704677</v>
      </c>
      <c r="E1042" s="38">
        <v>1.5282743496207529</v>
      </c>
    </row>
    <row r="1043" spans="1:5" x14ac:dyDescent="0.25">
      <c r="A1043" s="71">
        <v>1990</v>
      </c>
      <c r="B1043" s="38">
        <v>1.1025794650041389</v>
      </c>
      <c r="C1043" s="38">
        <v>1.0840189440941672</v>
      </c>
      <c r="D1043" s="38">
        <v>1.1885873072068103</v>
      </c>
      <c r="E1043" s="38">
        <v>1.3606508947463076</v>
      </c>
    </row>
    <row r="1044" spans="1:5" x14ac:dyDescent="0.25">
      <c r="A1044" s="71">
        <v>1991</v>
      </c>
      <c r="B1044" s="38">
        <v>1.1178267232259658</v>
      </c>
      <c r="C1044" s="38">
        <v>1.1105149672881325</v>
      </c>
      <c r="D1044" s="38">
        <v>1.2478099216759</v>
      </c>
      <c r="E1044" s="38">
        <v>1.5030710793227462</v>
      </c>
    </row>
    <row r="1045" spans="1:5" x14ac:dyDescent="0.25">
      <c r="A1045" s="71">
        <v>1992</v>
      </c>
      <c r="B1045" s="38">
        <v>1.0934514487694738</v>
      </c>
      <c r="C1045" s="38">
        <v>1.0514152032949706</v>
      </c>
      <c r="D1045" s="38">
        <v>1.1203377079043766</v>
      </c>
      <c r="E1045" s="38">
        <v>1.1989710889867971</v>
      </c>
    </row>
    <row r="1046" spans="1:5" x14ac:dyDescent="0.25">
      <c r="A1046" s="71">
        <v>1993</v>
      </c>
      <c r="B1046" s="38">
        <v>1.1043560901131086</v>
      </c>
      <c r="C1046" s="38">
        <v>1.0774666566735251</v>
      </c>
      <c r="D1046" s="38">
        <v>1.1673608506142712</v>
      </c>
      <c r="E1046" s="38">
        <v>1.3174264406368033</v>
      </c>
    </row>
    <row r="1047" spans="1:5" x14ac:dyDescent="0.25">
      <c r="A1047" s="71">
        <v>1994</v>
      </c>
      <c r="B1047" s="38">
        <v>1.0855232940212129</v>
      </c>
      <c r="C1047" s="38">
        <v>1.040872341226728</v>
      </c>
      <c r="D1047" s="38">
        <v>1.0963183546527606</v>
      </c>
      <c r="E1047" s="38">
        <v>1.1606183652959217</v>
      </c>
    </row>
    <row r="1048" spans="1:5" x14ac:dyDescent="0.25">
      <c r="A1048" s="71">
        <v>1995</v>
      </c>
      <c r="B1048" s="38">
        <v>1.0913806086072804</v>
      </c>
      <c r="C1048" s="38">
        <v>1.0440135113136904</v>
      </c>
      <c r="D1048" s="38">
        <v>1.090118790173815</v>
      </c>
      <c r="E1048" s="38">
        <v>1.1484081938746333</v>
      </c>
    </row>
    <row r="1049" spans="1:5" x14ac:dyDescent="0.25">
      <c r="A1049" s="71">
        <v>1996</v>
      </c>
      <c r="B1049" s="38">
        <v>1.0809341654922489</v>
      </c>
      <c r="C1049" s="38">
        <v>1.0351044244561927</v>
      </c>
      <c r="D1049" s="38">
        <v>1.0840691798497271</v>
      </c>
      <c r="E1049" s="38">
        <v>1.1392638184382151</v>
      </c>
    </row>
    <row r="1050" spans="1:5" x14ac:dyDescent="0.25">
      <c r="A1050" s="71">
        <v>1997</v>
      </c>
      <c r="B1050" s="38">
        <v>1.0805372481302367</v>
      </c>
      <c r="C1050" s="38">
        <v>1.0351025618005922</v>
      </c>
      <c r="D1050" s="38">
        <v>1.0844991616300319</v>
      </c>
      <c r="E1050" s="38">
        <v>1.1387912410027032</v>
      </c>
    </row>
    <row r="1051" spans="1:5" x14ac:dyDescent="0.25">
      <c r="A1051" s="71">
        <v>1998</v>
      </c>
      <c r="B1051" s="38" t="e">
        <v>#DIV/0!</v>
      </c>
      <c r="C1051" s="38">
        <v>1.0362980905861994</v>
      </c>
      <c r="D1051" s="38">
        <v>1.0841260691111265</v>
      </c>
      <c r="E1051" s="38">
        <v>1.1381243778467482</v>
      </c>
    </row>
    <row r="1052" spans="1:5" x14ac:dyDescent="0.25">
      <c r="A1052" s="71">
        <v>1999</v>
      </c>
      <c r="B1052" s="38">
        <v>1.0815871220630726</v>
      </c>
      <c r="C1052" s="38">
        <v>1.035776054764646</v>
      </c>
      <c r="D1052" s="38">
        <v>1.0831618879630753</v>
      </c>
      <c r="E1052" s="38">
        <v>1.1368581523074999</v>
      </c>
    </row>
    <row r="1053" spans="1:5" x14ac:dyDescent="0.25">
      <c r="A1053" s="71">
        <v>2000</v>
      </c>
      <c r="B1053" s="38">
        <v>1.0822204870496059</v>
      </c>
      <c r="C1053" s="38">
        <v>1.0361354868194042</v>
      </c>
      <c r="D1053" s="38">
        <v>1.083308153939839</v>
      </c>
      <c r="E1053" s="38">
        <v>1.1375653547536835</v>
      </c>
    </row>
    <row r="1054" spans="1:5" x14ac:dyDescent="0.25">
      <c r="A1054" s="71">
        <v>2001</v>
      </c>
      <c r="B1054" s="38">
        <v>1.0807696122185857</v>
      </c>
      <c r="C1054" s="38">
        <v>1.0349571957736814</v>
      </c>
      <c r="D1054" s="38">
        <v>1.084266942661581</v>
      </c>
      <c r="E1054" s="38">
        <v>1.1391634951501486</v>
      </c>
    </row>
    <row r="1055" spans="1:5" x14ac:dyDescent="0.25">
      <c r="A1055" s="71">
        <v>2002</v>
      </c>
      <c r="B1055" s="38">
        <v>1.0816028648757254</v>
      </c>
      <c r="C1055" s="38">
        <v>1.0360902331685906</v>
      </c>
      <c r="D1055" s="38">
        <v>1.0841375957620876</v>
      </c>
      <c r="E1055" s="38">
        <v>1.1397659920272334</v>
      </c>
    </row>
    <row r="1056" spans="1:5" x14ac:dyDescent="0.25">
      <c r="A1056" s="71">
        <v>2003</v>
      </c>
      <c r="B1056" s="38">
        <v>1.0842230636209336</v>
      </c>
      <c r="C1056" s="38">
        <v>1.0476418129430727</v>
      </c>
      <c r="D1056" s="38">
        <v>1.1124271890212494</v>
      </c>
      <c r="E1056" s="38">
        <v>1.1945216193859871</v>
      </c>
    </row>
    <row r="1057" spans="1:5" x14ac:dyDescent="0.25">
      <c r="A1057" s="71">
        <v>2004</v>
      </c>
      <c r="B1057" s="38">
        <v>1.0870208418980702</v>
      </c>
      <c r="C1057" s="38">
        <v>1.0489163155575023</v>
      </c>
      <c r="D1057" s="38">
        <v>1.1135195805029132</v>
      </c>
      <c r="E1057" s="38">
        <v>1.1975384784663918</v>
      </c>
    </row>
    <row r="1058" spans="1:5" x14ac:dyDescent="0.25">
      <c r="A1058" s="71">
        <v>2005</v>
      </c>
      <c r="B1058" s="38">
        <v>1.0956597756961934</v>
      </c>
      <c r="C1058" s="38">
        <v>1.0802396656684723</v>
      </c>
      <c r="D1058" s="38">
        <v>1.1850726652376737</v>
      </c>
      <c r="E1058" s="38">
        <v>1.3463361648674059</v>
      </c>
    </row>
    <row r="1059" spans="1:5" x14ac:dyDescent="0.25">
      <c r="A1059" s="71">
        <v>2006</v>
      </c>
      <c r="B1059" s="38">
        <v>1.093474439160369</v>
      </c>
      <c r="C1059" s="38">
        <v>1.072973338527508</v>
      </c>
      <c r="D1059" s="38">
        <v>1.1699782059801438</v>
      </c>
      <c r="E1059" s="38">
        <v>1.3167381416248225</v>
      </c>
    </row>
    <row r="1060" spans="1:5" x14ac:dyDescent="0.25">
      <c r="A1060" s="71">
        <v>2007</v>
      </c>
      <c r="B1060" s="38">
        <v>1.1020403229056133</v>
      </c>
      <c r="C1060" s="38">
        <v>1.1002731943622983</v>
      </c>
      <c r="D1060" s="38">
        <v>1.2443975588931091</v>
      </c>
      <c r="E1060" s="38">
        <v>1.4836011411305619</v>
      </c>
    </row>
    <row r="1061" spans="1:5" x14ac:dyDescent="0.25">
      <c r="A1061" s="71">
        <v>2008</v>
      </c>
      <c r="B1061" s="38">
        <v>1.0860797529945279</v>
      </c>
      <c r="C1061" s="38">
        <v>1.0546177963745416</v>
      </c>
      <c r="D1061" s="38">
        <v>1.1280471512690602</v>
      </c>
      <c r="E1061" s="38">
        <v>1.2254347113567599</v>
      </c>
    </row>
    <row r="1062" spans="1:5" x14ac:dyDescent="0.25">
      <c r="A1062" s="71">
        <v>2009</v>
      </c>
      <c r="B1062" s="38">
        <v>1.086297279281963</v>
      </c>
      <c r="C1062" s="38">
        <v>1.0600529272891723</v>
      </c>
      <c r="D1062" s="38">
        <v>1.1447939446804392</v>
      </c>
      <c r="E1062" s="38">
        <v>1.266615734099489</v>
      </c>
    </row>
    <row r="1063" spans="1:5" x14ac:dyDescent="0.25">
      <c r="A1063" s="71">
        <v>2010</v>
      </c>
      <c r="B1063" s="38">
        <v>1.0832255579097989</v>
      </c>
      <c r="C1063" s="38">
        <v>1.0388597958463284</v>
      </c>
      <c r="D1063" s="38">
        <v>1.0875299275320458</v>
      </c>
      <c r="E1063" s="38">
        <v>1.1454674898348254</v>
      </c>
    </row>
    <row r="1064" spans="1:5" x14ac:dyDescent="0.25">
      <c r="A1064" s="71">
        <v>2011</v>
      </c>
      <c r="B1064" s="38">
        <v>1.0984990420169256</v>
      </c>
      <c r="C1064" s="38">
        <v>1.0848873229716984</v>
      </c>
      <c r="D1064" s="38">
        <v>1.1924786017070723</v>
      </c>
      <c r="E1064" s="38">
        <v>1.3648695222426697</v>
      </c>
    </row>
    <row r="1065" spans="1:5" x14ac:dyDescent="0.25">
      <c r="A1065" s="71">
        <v>2012</v>
      </c>
      <c r="B1065" s="38">
        <v>1.0929784218852332</v>
      </c>
      <c r="C1065" s="38">
        <v>1.059472004875587</v>
      </c>
      <c r="D1065" s="38">
        <v>1.1273574528902757</v>
      </c>
      <c r="E1065" s="38">
        <v>1.2217194512333147</v>
      </c>
    </row>
    <row r="1066" spans="1:5" x14ac:dyDescent="0.25">
      <c r="A1066" s="71">
        <v>2013</v>
      </c>
      <c r="B1066" s="38">
        <v>1.0805906432106758</v>
      </c>
      <c r="C1066" s="38">
        <v>1.0374192310728192</v>
      </c>
      <c r="D1066" s="38">
        <v>1.0905496689759153</v>
      </c>
      <c r="E1066" s="38">
        <v>1.1506899920114901</v>
      </c>
    </row>
    <row r="1067" spans="1:5" x14ac:dyDescent="0.25">
      <c r="A1067" s="71">
        <v>2014</v>
      </c>
      <c r="B1067" s="38">
        <v>1.091124573513349</v>
      </c>
      <c r="C1067" s="38">
        <v>1.0748123055035095</v>
      </c>
      <c r="D1067" s="38">
        <v>1.1972805548286007</v>
      </c>
      <c r="E1067" s="38">
        <v>1.398561290421847</v>
      </c>
    </row>
    <row r="1068" spans="1:5" x14ac:dyDescent="0.25">
      <c r="A1068" s="71">
        <v>2015</v>
      </c>
      <c r="B1068" s="38">
        <v>1.091578905893809</v>
      </c>
      <c r="C1068" s="38">
        <v>1.0763780994947734</v>
      </c>
      <c r="D1068" s="38">
        <v>1.1976785438972655</v>
      </c>
      <c r="E1068" s="38">
        <v>1.3987439933804564</v>
      </c>
    </row>
    <row r="1069" spans="1:5" x14ac:dyDescent="0.25">
      <c r="A1069" s="70" t="s">
        <v>571</v>
      </c>
      <c r="B1069" s="38" t="e">
        <v>#DIV/0!</v>
      </c>
      <c r="C1069" s="38">
        <v>39.425976372973679</v>
      </c>
      <c r="D1069" s="38">
        <v>42.276563712037458</v>
      </c>
      <c r="E1069" s="38">
        <v>46.832973190472835</v>
      </c>
    </row>
    <row r="1070" spans="1:5" x14ac:dyDescent="0.25">
      <c r="A1070" s="71">
        <v>1979</v>
      </c>
      <c r="B1070" s="38">
        <v>1.0347835553457025</v>
      </c>
      <c r="C1070" s="38">
        <v>1.1160216174453199</v>
      </c>
      <c r="D1070" s="38">
        <v>1.2328161953709422</v>
      </c>
      <c r="E1070" s="38">
        <v>1.4733702145445511</v>
      </c>
    </row>
    <row r="1071" spans="1:5" x14ac:dyDescent="0.25">
      <c r="A1071" s="71">
        <v>1980</v>
      </c>
      <c r="B1071" s="38">
        <v>1.0378333237756625</v>
      </c>
      <c r="C1071" s="38">
        <v>1.1161314940316707</v>
      </c>
      <c r="D1071" s="38">
        <v>1.2327081834557485</v>
      </c>
      <c r="E1071" s="38">
        <v>1.4734117139467156</v>
      </c>
    </row>
    <row r="1072" spans="1:5" x14ac:dyDescent="0.25">
      <c r="A1072" s="71">
        <v>1981</v>
      </c>
      <c r="B1072" s="38">
        <v>1.0401750032901389</v>
      </c>
      <c r="C1072" s="38">
        <v>1.1160911690199957</v>
      </c>
      <c r="D1072" s="38">
        <v>1.2329915237179343</v>
      </c>
      <c r="E1072" s="38">
        <v>1.4735945686615413</v>
      </c>
    </row>
    <row r="1073" spans="1:5" x14ac:dyDescent="0.25">
      <c r="A1073" s="71">
        <v>1982</v>
      </c>
      <c r="B1073" s="38">
        <v>1.0377600803812448</v>
      </c>
      <c r="C1073" s="38">
        <v>1.1161837356116926</v>
      </c>
      <c r="D1073" s="38">
        <v>1.232815970289092</v>
      </c>
      <c r="E1073" s="38">
        <v>1.4735812893595599</v>
      </c>
    </row>
    <row r="1074" spans="1:5" x14ac:dyDescent="0.25">
      <c r="A1074" s="71">
        <v>1983</v>
      </c>
      <c r="B1074" s="38">
        <v>1.0485566494243284</v>
      </c>
      <c r="C1074" s="38">
        <v>1.1194142129406282</v>
      </c>
      <c r="D1074" s="38">
        <v>1.2291277782112613</v>
      </c>
      <c r="E1074" s="38">
        <v>1.4765916445682952</v>
      </c>
    </row>
    <row r="1075" spans="1:5" x14ac:dyDescent="0.25">
      <c r="A1075" s="71">
        <v>1984</v>
      </c>
      <c r="B1075" s="38">
        <v>1.053615397242285</v>
      </c>
      <c r="C1075" s="38">
        <v>1.1282423028258117</v>
      </c>
      <c r="D1075" s="38">
        <v>1.254328673537638</v>
      </c>
      <c r="E1075" s="38">
        <v>1.5248257795669018</v>
      </c>
    </row>
    <row r="1076" spans="1:5" x14ac:dyDescent="0.25">
      <c r="A1076" s="71">
        <v>1985</v>
      </c>
      <c r="B1076" s="38">
        <v>1.0283707106187516</v>
      </c>
      <c r="C1076" s="38">
        <v>1.0706226233583285</v>
      </c>
      <c r="D1076" s="38">
        <v>1.1230399374443696</v>
      </c>
      <c r="E1076" s="38">
        <v>1.2146636712658172</v>
      </c>
    </row>
    <row r="1077" spans="1:5" x14ac:dyDescent="0.25">
      <c r="A1077" s="71">
        <v>1986</v>
      </c>
      <c r="B1077" s="38">
        <v>1.027182825622422</v>
      </c>
      <c r="C1077" s="38">
        <v>1.0652140350154904</v>
      </c>
      <c r="D1077" s="38">
        <v>1.1069083717440928</v>
      </c>
      <c r="E1077" s="38">
        <v>1.1776974835798366</v>
      </c>
    </row>
    <row r="1078" spans="1:5" x14ac:dyDescent="0.25">
      <c r="A1078" s="71">
        <v>1987</v>
      </c>
      <c r="B1078" s="38">
        <v>1.0260323336549633</v>
      </c>
      <c r="C1078" s="38">
        <v>1.0604717500110514</v>
      </c>
      <c r="D1078" s="38">
        <v>1.0922144821607869</v>
      </c>
      <c r="E1078" s="38">
        <v>1.1505809797923643</v>
      </c>
    </row>
    <row r="1079" spans="1:5" x14ac:dyDescent="0.25">
      <c r="A1079" s="71">
        <v>1988</v>
      </c>
      <c r="B1079" s="38">
        <v>1.0904038512681071</v>
      </c>
      <c r="C1079" s="38">
        <v>1.0634287932914104</v>
      </c>
      <c r="D1079" s="38">
        <v>1.1495799618567091</v>
      </c>
      <c r="E1079" s="38">
        <v>1.2716299427732545</v>
      </c>
    </row>
    <row r="1080" spans="1:5" x14ac:dyDescent="0.25">
      <c r="A1080" s="71">
        <v>1989</v>
      </c>
      <c r="B1080" s="38">
        <v>1.1079071337343398</v>
      </c>
      <c r="C1080" s="38">
        <v>1.1055952596137701</v>
      </c>
      <c r="D1080" s="38">
        <v>1.2533840931246942</v>
      </c>
      <c r="E1080" s="38">
        <v>1.5282741977014436</v>
      </c>
    </row>
    <row r="1081" spans="1:5" x14ac:dyDescent="0.25">
      <c r="A1081" s="71">
        <v>1990</v>
      </c>
      <c r="B1081" s="38">
        <v>1.102577836642872</v>
      </c>
      <c r="C1081" s="38">
        <v>1.0840183355611857</v>
      </c>
      <c r="D1081" s="38">
        <v>1.1885874419768556</v>
      </c>
      <c r="E1081" s="38">
        <v>1.3606530980291125</v>
      </c>
    </row>
    <row r="1082" spans="1:5" x14ac:dyDescent="0.25">
      <c r="A1082" s="71">
        <v>1991</v>
      </c>
      <c r="B1082" s="38">
        <v>1.1178266717955212</v>
      </c>
      <c r="C1082" s="38">
        <v>1.1105148240001781</v>
      </c>
      <c r="D1082" s="38">
        <v>1.2478103661674107</v>
      </c>
      <c r="E1082" s="38">
        <v>1.5030710760384267</v>
      </c>
    </row>
    <row r="1083" spans="1:5" x14ac:dyDescent="0.25">
      <c r="A1083" s="71">
        <v>1992</v>
      </c>
      <c r="B1083" s="38">
        <v>1.093451146251448</v>
      </c>
      <c r="C1083" s="38">
        <v>1.0514147374186977</v>
      </c>
      <c r="D1083" s="38">
        <v>1.1203376381059953</v>
      </c>
      <c r="E1083" s="38">
        <v>1.1989709844677825</v>
      </c>
    </row>
    <row r="1084" spans="1:5" x14ac:dyDescent="0.25">
      <c r="A1084" s="71">
        <v>1993</v>
      </c>
      <c r="B1084" s="38">
        <v>1.1043584891698468</v>
      </c>
      <c r="C1084" s="38">
        <v>1.0774662458289288</v>
      </c>
      <c r="D1084" s="38">
        <v>1.167360908803885</v>
      </c>
      <c r="E1084" s="38">
        <v>1.3174266281112998</v>
      </c>
    </row>
    <row r="1085" spans="1:5" x14ac:dyDescent="0.25">
      <c r="A1085" s="71">
        <v>1994</v>
      </c>
      <c r="B1085" s="38">
        <v>1.0855352258544229</v>
      </c>
      <c r="C1085" s="38">
        <v>1.0408760989088981</v>
      </c>
      <c r="D1085" s="38">
        <v>1.0963183466776159</v>
      </c>
      <c r="E1085" s="38">
        <v>1.1606189886851204</v>
      </c>
    </row>
    <row r="1086" spans="1:5" x14ac:dyDescent="0.25">
      <c r="A1086" s="71">
        <v>1995</v>
      </c>
      <c r="B1086" s="38">
        <v>1.091377251230115</v>
      </c>
      <c r="C1086" s="38">
        <v>1.0440143762027962</v>
      </c>
      <c r="D1086" s="38">
        <v>1.0901193252391794</v>
      </c>
      <c r="E1086" s="38">
        <v>1.1484078146819094</v>
      </c>
    </row>
    <row r="1087" spans="1:5" x14ac:dyDescent="0.25">
      <c r="A1087" s="71">
        <v>1996</v>
      </c>
      <c r="B1087" s="38">
        <v>1.0809262044287713</v>
      </c>
      <c r="C1087" s="38">
        <v>1.0351043714033172</v>
      </c>
      <c r="D1087" s="38">
        <v>1.0840685919531907</v>
      </c>
      <c r="E1087" s="38">
        <v>1.1392613598690218</v>
      </c>
    </row>
    <row r="1088" spans="1:5" x14ac:dyDescent="0.25">
      <c r="A1088" s="71">
        <v>1997</v>
      </c>
      <c r="B1088" s="38">
        <v>1.0805109830191619</v>
      </c>
      <c r="C1088" s="38">
        <v>1.0351029824683819</v>
      </c>
      <c r="D1088" s="38">
        <v>1.0844994796859855</v>
      </c>
      <c r="E1088" s="38">
        <v>1.1387970918704562</v>
      </c>
    </row>
    <row r="1089" spans="1:5" x14ac:dyDescent="0.25">
      <c r="A1089" s="71">
        <v>1998</v>
      </c>
      <c r="B1089" s="38" t="e">
        <v>#DIV/0!</v>
      </c>
      <c r="C1089" s="38">
        <v>1.0363000916154863</v>
      </c>
      <c r="D1089" s="38">
        <v>1.0841261016223855</v>
      </c>
      <c r="E1089" s="38">
        <v>1.138124448502885</v>
      </c>
    </row>
    <row r="1090" spans="1:5" x14ac:dyDescent="0.25">
      <c r="A1090" s="71">
        <v>1999</v>
      </c>
      <c r="B1090" s="38">
        <v>1.0815684976836533</v>
      </c>
      <c r="C1090" s="38">
        <v>1.0357761931628928</v>
      </c>
      <c r="D1090" s="38">
        <v>1.0831605312962094</v>
      </c>
      <c r="E1090" s="38">
        <v>1.1368576417045775</v>
      </c>
    </row>
    <row r="1091" spans="1:5" x14ac:dyDescent="0.25">
      <c r="A1091" s="71">
        <v>2000</v>
      </c>
      <c r="B1091" s="38">
        <v>1.0822228768476319</v>
      </c>
      <c r="C1091" s="38">
        <v>1.0361309035878681</v>
      </c>
      <c r="D1091" s="38">
        <v>1.0833064937084218</v>
      </c>
      <c r="E1091" s="38">
        <v>1.1375590752331077</v>
      </c>
    </row>
    <row r="1092" spans="1:5" x14ac:dyDescent="0.25">
      <c r="A1092" s="71">
        <v>2001</v>
      </c>
      <c r="B1092" s="38">
        <v>1.0807760962359332</v>
      </c>
      <c r="C1092" s="38">
        <v>1.0349582810875178</v>
      </c>
      <c r="D1092" s="38">
        <v>1.0842647498575368</v>
      </c>
      <c r="E1092" s="38">
        <v>1.139172647207777</v>
      </c>
    </row>
    <row r="1093" spans="1:5" x14ac:dyDescent="0.25">
      <c r="A1093" s="71">
        <v>2002</v>
      </c>
      <c r="B1093" s="38">
        <v>1.081530557057869</v>
      </c>
      <c r="C1093" s="38">
        <v>1.0359331875694469</v>
      </c>
      <c r="D1093" s="38">
        <v>1.0837931632688798</v>
      </c>
      <c r="E1093" s="38">
        <v>1.1391050443738044</v>
      </c>
    </row>
    <row r="1094" spans="1:5" x14ac:dyDescent="0.25">
      <c r="A1094" s="71">
        <v>2003</v>
      </c>
      <c r="B1094" s="38">
        <v>1.0829194521301277</v>
      </c>
      <c r="C1094" s="38">
        <v>1.042014491394269</v>
      </c>
      <c r="D1094" s="38">
        <v>1.0998063541338614</v>
      </c>
      <c r="E1094" s="38">
        <v>1.169607219297738</v>
      </c>
    </row>
    <row r="1095" spans="1:5" x14ac:dyDescent="0.25">
      <c r="A1095" s="71">
        <v>2004</v>
      </c>
      <c r="B1095" s="38">
        <v>1.0859694330904568</v>
      </c>
      <c r="C1095" s="38">
        <v>1.0444210724829002</v>
      </c>
      <c r="D1095" s="38">
        <v>1.1032398798455156</v>
      </c>
      <c r="E1095" s="38">
        <v>1.1770050742768572</v>
      </c>
    </row>
    <row r="1096" spans="1:5" x14ac:dyDescent="0.25">
      <c r="A1096" s="71">
        <v>2005</v>
      </c>
      <c r="B1096" s="38">
        <v>1.0906374138999235</v>
      </c>
      <c r="C1096" s="38">
        <v>1.0579657953329571</v>
      </c>
      <c r="D1096" s="38">
        <v>1.1329076922262962</v>
      </c>
      <c r="E1096" s="38">
        <v>1.2349961697213616</v>
      </c>
    </row>
    <row r="1097" spans="1:5" x14ac:dyDescent="0.25">
      <c r="A1097" s="71">
        <v>2006</v>
      </c>
      <c r="B1097" s="38">
        <v>1.0892702749438008</v>
      </c>
      <c r="C1097" s="38">
        <v>1.0544204935083468</v>
      </c>
      <c r="D1097" s="38">
        <v>1.1262459768849202</v>
      </c>
      <c r="E1097" s="38">
        <v>1.2236821884124789</v>
      </c>
    </row>
    <row r="1098" spans="1:5" x14ac:dyDescent="0.25">
      <c r="A1098" s="71">
        <v>2007</v>
      </c>
      <c r="B1098" s="38">
        <v>1.0969484629294757</v>
      </c>
      <c r="C1098" s="38">
        <v>1.0771283302826926</v>
      </c>
      <c r="D1098" s="38">
        <v>1.184416774069853</v>
      </c>
      <c r="E1098" s="38">
        <v>1.3437454799672148</v>
      </c>
    </row>
    <row r="1099" spans="1:5" x14ac:dyDescent="0.25">
      <c r="A1099" s="71">
        <v>2008</v>
      </c>
      <c r="B1099" s="38">
        <v>1.083575782765309</v>
      </c>
      <c r="C1099" s="38">
        <v>1.0437485417152761</v>
      </c>
      <c r="D1099" s="38">
        <v>1.1035104669887279</v>
      </c>
      <c r="E1099" s="38">
        <v>1.1764285848004514</v>
      </c>
    </row>
    <row r="1100" spans="1:5" x14ac:dyDescent="0.25">
      <c r="A1100" s="71">
        <v>2009</v>
      </c>
      <c r="B1100" s="38">
        <v>1.0836447307869306</v>
      </c>
      <c r="C1100" s="38">
        <v>1.0483944105678931</v>
      </c>
      <c r="D1100" s="38">
        <v>1.1177140911368602</v>
      </c>
      <c r="E1100" s="38">
        <v>1.209587701580584</v>
      </c>
    </row>
    <row r="1101" spans="1:5" x14ac:dyDescent="0.25">
      <c r="A1101" s="71">
        <v>2010</v>
      </c>
      <c r="B1101" s="38">
        <v>1.0829317838246411</v>
      </c>
      <c r="C1101" s="38">
        <v>1.0376550478248947</v>
      </c>
      <c r="D1101" s="38">
        <v>1.0849213884974609</v>
      </c>
      <c r="E1101" s="38">
        <v>1.14047389221775</v>
      </c>
    </row>
    <row r="1102" spans="1:5" x14ac:dyDescent="0.25">
      <c r="A1102" s="71">
        <v>2011</v>
      </c>
      <c r="B1102" s="38">
        <v>1.0956394000309262</v>
      </c>
      <c r="C1102" s="38">
        <v>1.0720342199139081</v>
      </c>
      <c r="D1102" s="38">
        <v>1.161874809421928</v>
      </c>
      <c r="E1102" s="38">
        <v>1.2971253465635488</v>
      </c>
    </row>
    <row r="1103" spans="1:5" x14ac:dyDescent="0.25">
      <c r="A1103" s="71">
        <v>2012</v>
      </c>
      <c r="B1103" s="38">
        <v>1.0916792426944713</v>
      </c>
      <c r="C1103" s="38">
        <v>1.0538094317062878</v>
      </c>
      <c r="D1103" s="38">
        <v>1.114625146981308</v>
      </c>
      <c r="E1103" s="38">
        <v>1.196274687004889</v>
      </c>
    </row>
    <row r="1104" spans="1:5" x14ac:dyDescent="0.25">
      <c r="A1104" s="71">
        <v>2013</v>
      </c>
      <c r="B1104" s="38">
        <v>1.0805162215450799</v>
      </c>
      <c r="C1104" s="38">
        <v>1.0369811846308046</v>
      </c>
      <c r="D1104" s="38">
        <v>1.0895832769113512</v>
      </c>
      <c r="E1104" s="38">
        <v>1.1488397260760033</v>
      </c>
    </row>
    <row r="1105" spans="1:5" x14ac:dyDescent="0.25">
      <c r="A1105" s="71">
        <v>2014</v>
      </c>
      <c r="B1105" s="38">
        <v>1.0879066636751178</v>
      </c>
      <c r="C1105" s="38">
        <v>1.0604289008354617</v>
      </c>
      <c r="D1105" s="38">
        <v>1.1598471297304687</v>
      </c>
      <c r="E1105" s="38">
        <v>1.3094089992660107</v>
      </c>
    </row>
    <row r="1106" spans="1:5" x14ac:dyDescent="0.25">
      <c r="A1106" s="71">
        <v>2015</v>
      </c>
      <c r="B1106" s="38">
        <v>1.088350188017962</v>
      </c>
      <c r="C1106" s="38">
        <v>1.0619468307972133</v>
      </c>
      <c r="D1106" s="38">
        <v>1.1602024159320927</v>
      </c>
      <c r="E1106" s="38">
        <v>1.3095507367523889</v>
      </c>
    </row>
    <row r="1107" spans="1:5" x14ac:dyDescent="0.25">
      <c r="A1107" s="70" t="s">
        <v>589</v>
      </c>
      <c r="B1107" s="38">
        <v>44.743508842730229</v>
      </c>
      <c r="C1107" s="38">
        <v>54.45328175721761</v>
      </c>
      <c r="D1107" s="38">
        <v>96.404793909469348</v>
      </c>
      <c r="E1107" s="38" t="e">
        <v>#DIV/0!</v>
      </c>
    </row>
    <row r="1108" spans="1:5" x14ac:dyDescent="0.25">
      <c r="A1108" s="71">
        <v>1979</v>
      </c>
      <c r="B1108" s="38">
        <v>1.0547841611638222</v>
      </c>
      <c r="C1108" s="38">
        <v>2.0200213213761717</v>
      </c>
      <c r="D1108" s="38">
        <v>2.2161986124630353</v>
      </c>
      <c r="E1108" s="38">
        <v>4.8600426011777973</v>
      </c>
    </row>
    <row r="1109" spans="1:5" x14ac:dyDescent="0.25">
      <c r="A1109" s="71">
        <v>1980</v>
      </c>
      <c r="B1109" s="38">
        <v>1.0554270874097267</v>
      </c>
      <c r="C1109" s="38">
        <v>2.0177141264416352</v>
      </c>
      <c r="D1109" s="38">
        <v>2.2156990629910784</v>
      </c>
      <c r="E1109" s="38">
        <v>4.8593049801302106</v>
      </c>
    </row>
    <row r="1110" spans="1:5" x14ac:dyDescent="0.25">
      <c r="A1110" s="71">
        <v>1981</v>
      </c>
      <c r="B1110" s="38">
        <v>1.0565362464515109</v>
      </c>
      <c r="C1110" s="38">
        <v>2.0112271785612137</v>
      </c>
      <c r="D1110" s="38">
        <v>2.2142868440282037</v>
      </c>
      <c r="E1110" s="38">
        <v>4.856876061120543</v>
      </c>
    </row>
    <row r="1111" spans="1:5" x14ac:dyDescent="0.25">
      <c r="A1111" s="71">
        <v>1982</v>
      </c>
      <c r="B1111" s="38">
        <v>1.0574369994627622</v>
      </c>
      <c r="C1111" s="38">
        <v>2.0262680788111362</v>
      </c>
      <c r="D1111" s="38">
        <v>2.2175548465571988</v>
      </c>
      <c r="E1111" s="38">
        <v>4.861036878674506</v>
      </c>
    </row>
    <row r="1112" spans="1:5" x14ac:dyDescent="0.25">
      <c r="A1112" s="71">
        <v>1983</v>
      </c>
      <c r="B1112" s="38">
        <v>1.0519066017134218</v>
      </c>
      <c r="C1112" s="38">
        <v>2.234712459021198</v>
      </c>
      <c r="D1112" s="38">
        <v>3.1361114548232729</v>
      </c>
      <c r="E1112" s="38">
        <v>9.2511278195488735</v>
      </c>
    </row>
    <row r="1113" spans="1:5" x14ac:dyDescent="0.25">
      <c r="A1113" s="71">
        <v>1984</v>
      </c>
      <c r="B1113" s="38">
        <v>1.0641191999642041</v>
      </c>
      <c r="C1113" s="38">
        <v>2.1361012884218269</v>
      </c>
      <c r="D1113" s="38">
        <v>3.3038197382907062</v>
      </c>
      <c r="E1113" s="38">
        <v>6.6414975946454708</v>
      </c>
    </row>
    <row r="1114" spans="1:5" x14ac:dyDescent="0.25">
      <c r="A1114" s="71">
        <v>1985</v>
      </c>
      <c r="B1114" s="38">
        <v>1.0552799811849221</v>
      </c>
      <c r="C1114" s="38">
        <v>2.0583006624665559</v>
      </c>
      <c r="D1114" s="38">
        <v>6.1020812553007779</v>
      </c>
      <c r="E1114" s="38">
        <v>6.0727449382561272</v>
      </c>
    </row>
    <row r="1115" spans="1:5" x14ac:dyDescent="0.25">
      <c r="A1115" s="71">
        <v>1986</v>
      </c>
      <c r="B1115" s="38">
        <v>1.0676686423934518</v>
      </c>
      <c r="C1115" s="38">
        <v>2.1425563353614563</v>
      </c>
      <c r="D1115" s="38">
        <v>3.3646676176373904</v>
      </c>
      <c r="E1115" s="38">
        <v>6.345344673231871</v>
      </c>
    </row>
    <row r="1116" spans="1:5" x14ac:dyDescent="0.25">
      <c r="A1116" s="71">
        <v>1987</v>
      </c>
      <c r="B1116" s="38">
        <v>1.0709469184269675</v>
      </c>
      <c r="C1116" s="38">
        <v>2.0785762499615452</v>
      </c>
      <c r="D1116" s="38">
        <v>2.9640392486627523</v>
      </c>
      <c r="E1116" s="38">
        <v>5.3647974542014278</v>
      </c>
    </row>
    <row r="1117" spans="1:5" x14ac:dyDescent="0.25">
      <c r="A1117" s="71">
        <v>1988</v>
      </c>
      <c r="B1117" s="38">
        <v>1.3120602147567586</v>
      </c>
      <c r="C1117" s="38">
        <v>1.3507596157589716</v>
      </c>
      <c r="D1117" s="38">
        <v>4.0845250907965118</v>
      </c>
      <c r="E1117" s="38">
        <v>5.5461118863376884</v>
      </c>
    </row>
    <row r="1118" spans="1:5" x14ac:dyDescent="0.25">
      <c r="A1118" s="71">
        <v>1989</v>
      </c>
      <c r="B1118" s="38">
        <v>1.3044132130213741</v>
      </c>
      <c r="C1118" s="38">
        <v>1.3428182119973811</v>
      </c>
      <c r="D1118" s="38">
        <v>3.673627089478174</v>
      </c>
      <c r="E1118" s="38">
        <v>5.6021836506159017</v>
      </c>
    </row>
    <row r="1119" spans="1:5" x14ac:dyDescent="0.25">
      <c r="A1119" s="71">
        <v>1990</v>
      </c>
      <c r="B1119" s="38">
        <v>1.3422562055339531</v>
      </c>
      <c r="C1119" s="38">
        <v>1.3884682728221041</v>
      </c>
      <c r="D1119" s="38">
        <v>5.0586939055989131</v>
      </c>
      <c r="E1119" s="38">
        <v>10.963872260752616</v>
      </c>
    </row>
    <row r="1120" spans="1:5" x14ac:dyDescent="0.25">
      <c r="A1120" s="71">
        <v>1991</v>
      </c>
      <c r="B1120" s="38">
        <v>1.4093549234312497</v>
      </c>
      <c r="C1120" s="38">
        <v>1.461520571262082</v>
      </c>
      <c r="D1120" s="38">
        <v>7.0307722968443036</v>
      </c>
      <c r="E1120" s="38" t="e">
        <v>#DIV/0!</v>
      </c>
    </row>
    <row r="1121" spans="1:5" x14ac:dyDescent="0.25">
      <c r="A1121" s="71">
        <v>1992</v>
      </c>
      <c r="B1121" s="38">
        <v>1.3079145808250427</v>
      </c>
      <c r="C1121" s="38">
        <v>1.3350462267233658</v>
      </c>
      <c r="D1121" s="38">
        <v>2.5427446700057623</v>
      </c>
      <c r="E1121" s="38">
        <v>5.9075046675158349</v>
      </c>
    </row>
    <row r="1122" spans="1:5" x14ac:dyDescent="0.25">
      <c r="A1122" s="71">
        <v>1993</v>
      </c>
      <c r="B1122" s="38">
        <v>1.4582510952781345</v>
      </c>
      <c r="C1122" s="38">
        <v>1.4793224696823175</v>
      </c>
      <c r="D1122" s="38">
        <v>2.5782718083297542</v>
      </c>
      <c r="E1122" s="38" t="e">
        <v>#DIV/0!</v>
      </c>
    </row>
    <row r="1123" spans="1:5" x14ac:dyDescent="0.25">
      <c r="A1123" s="71">
        <v>1994</v>
      </c>
      <c r="B1123" s="38">
        <v>1.3224691541548983</v>
      </c>
      <c r="C1123" s="38">
        <v>1.3549049304629706</v>
      </c>
      <c r="D1123" s="38">
        <v>2.8281572685826126</v>
      </c>
      <c r="E1123" s="38">
        <v>9.7491696559054084</v>
      </c>
    </row>
    <row r="1124" spans="1:5" x14ac:dyDescent="0.25">
      <c r="A1124" s="71">
        <v>1995</v>
      </c>
      <c r="B1124" s="38">
        <v>1.4305866231384639</v>
      </c>
      <c r="C1124" s="38">
        <v>1.4523127470754909</v>
      </c>
      <c r="D1124" s="38">
        <v>2.5385968909691154</v>
      </c>
      <c r="E1124" s="38" t="e">
        <v>#DIV/0!</v>
      </c>
    </row>
    <row r="1125" spans="1:5" x14ac:dyDescent="0.25">
      <c r="A1125" s="71">
        <v>1996</v>
      </c>
      <c r="B1125" s="38">
        <v>1.3270178184999308</v>
      </c>
      <c r="C1125" s="38">
        <v>1.370787218334975</v>
      </c>
      <c r="D1125" s="38">
        <v>4.3134643691706565</v>
      </c>
      <c r="E1125" s="38">
        <v>10.307692307692308</v>
      </c>
    </row>
    <row r="1126" spans="1:5" x14ac:dyDescent="0.25">
      <c r="A1126" s="71">
        <v>1997</v>
      </c>
      <c r="B1126" s="38">
        <v>1.1827890136415169</v>
      </c>
      <c r="C1126" s="38">
        <v>1.1878715022710706</v>
      </c>
      <c r="D1126" s="38">
        <v>1.4367515616196547</v>
      </c>
      <c r="E1126" s="38">
        <v>2.0593378409885754</v>
      </c>
    </row>
    <row r="1127" spans="1:5" x14ac:dyDescent="0.25">
      <c r="A1127" s="71">
        <v>1998</v>
      </c>
      <c r="B1127" s="38">
        <v>1.1949267462575448</v>
      </c>
      <c r="C1127" s="38">
        <v>1.2400676615181059</v>
      </c>
      <c r="D1127" s="38">
        <v>4.0982492348112531</v>
      </c>
      <c r="E1127" s="38">
        <v>2.5685563799059863</v>
      </c>
    </row>
    <row r="1128" spans="1:5" x14ac:dyDescent="0.25">
      <c r="A1128" s="71">
        <v>1999</v>
      </c>
      <c r="B1128" s="38">
        <v>1.2278289007988674</v>
      </c>
      <c r="C1128" s="38">
        <v>1.2687730841224141</v>
      </c>
      <c r="D1128" s="38">
        <v>3.6502098127544662</v>
      </c>
      <c r="E1128" s="38">
        <v>3.0711487869044141</v>
      </c>
    </row>
    <row r="1129" spans="1:5" x14ac:dyDescent="0.25">
      <c r="A1129" s="71">
        <v>2000</v>
      </c>
      <c r="B1129" s="38">
        <v>1.2264616967903774</v>
      </c>
      <c r="C1129" s="38">
        <v>1.2331374093177778</v>
      </c>
      <c r="D1129" s="38">
        <v>1.5394782623251499</v>
      </c>
      <c r="E1129" s="38">
        <v>2.7353547092071206</v>
      </c>
    </row>
    <row r="1130" spans="1:5" x14ac:dyDescent="0.25">
      <c r="A1130" s="71">
        <v>2001</v>
      </c>
      <c r="B1130" s="38">
        <v>1.1944199155886983</v>
      </c>
      <c r="C1130" s="38">
        <v>1.2043031809860771</v>
      </c>
      <c r="D1130" s="38">
        <v>1.6040611365426685</v>
      </c>
      <c r="E1130" s="38">
        <v>2.1855631141345424</v>
      </c>
    </row>
    <row r="1131" spans="1:5" x14ac:dyDescent="0.25">
      <c r="A1131" s="71">
        <v>2002</v>
      </c>
      <c r="B1131" s="38">
        <v>1.2176686083410309</v>
      </c>
      <c r="C1131" s="38">
        <v>1.2345994710960124</v>
      </c>
      <c r="D1131" s="38">
        <v>1.8644791594613388</v>
      </c>
      <c r="E1131" s="38">
        <v>2.6325996178073465</v>
      </c>
    </row>
    <row r="1132" spans="1:5" x14ac:dyDescent="0.25">
      <c r="A1132" s="71">
        <v>2003</v>
      </c>
      <c r="B1132" s="38">
        <v>1.2141315520437086</v>
      </c>
      <c r="C1132" s="38">
        <v>1.2190974445057743</v>
      </c>
      <c r="D1132" s="38">
        <v>1.4777559872902946</v>
      </c>
      <c r="E1132" s="38">
        <v>2.5267077187455249</v>
      </c>
    </row>
    <row r="1133" spans="1:5" x14ac:dyDescent="0.25">
      <c r="A1133" s="71">
        <v>2004</v>
      </c>
      <c r="B1133" s="38">
        <v>1.1979261747416847</v>
      </c>
      <c r="C1133" s="38">
        <v>1.2106796985378832</v>
      </c>
      <c r="D1133" s="38">
        <v>1.6728473495090634</v>
      </c>
      <c r="E1133" s="38">
        <v>2.2982485038159557</v>
      </c>
    </row>
    <row r="1134" spans="1:5" x14ac:dyDescent="0.25">
      <c r="A1134" s="71">
        <v>2005</v>
      </c>
      <c r="B1134" s="38">
        <v>1.2022598589038938</v>
      </c>
      <c r="C1134" s="38">
        <v>1.2105095044043568</v>
      </c>
      <c r="D1134" s="38">
        <v>1.5701069600422091</v>
      </c>
      <c r="E1134" s="38">
        <v>2.2760700860919125</v>
      </c>
    </row>
    <row r="1135" spans="1:5" x14ac:dyDescent="0.25">
      <c r="A1135" s="71">
        <v>2006</v>
      </c>
      <c r="B1135" s="38">
        <v>1.2109591207400963</v>
      </c>
      <c r="C1135" s="38">
        <v>1.2237305845126039</v>
      </c>
      <c r="D1135" s="38">
        <v>1.6900410995017612</v>
      </c>
      <c r="E1135" s="38">
        <v>2.5222620371514477</v>
      </c>
    </row>
    <row r="1136" spans="1:5" x14ac:dyDescent="0.25">
      <c r="A1136" s="71">
        <v>2007</v>
      </c>
      <c r="B1136" s="38">
        <v>1.1919379697157475</v>
      </c>
      <c r="C1136" s="38">
        <v>1.20021813096022</v>
      </c>
      <c r="D1136" s="38">
        <v>1.5260662834545227</v>
      </c>
      <c r="E1136" s="38">
        <v>2.1948560566154409</v>
      </c>
    </row>
    <row r="1137" spans="1:5" x14ac:dyDescent="0.25">
      <c r="A1137" s="71">
        <v>2008</v>
      </c>
      <c r="B1137" s="38">
        <v>1.1804435849398682</v>
      </c>
      <c r="C1137" s="38">
        <v>1.1781656907940572</v>
      </c>
      <c r="D1137" s="38">
        <v>1.3031884554956417</v>
      </c>
      <c r="E1137" s="38">
        <v>1.9035420736426967</v>
      </c>
    </row>
    <row r="1138" spans="1:5" x14ac:dyDescent="0.25">
      <c r="A1138" s="71">
        <v>2009</v>
      </c>
      <c r="B1138" s="38">
        <v>1.2016581045089876</v>
      </c>
      <c r="C1138" s="38">
        <v>1.2002968722836385</v>
      </c>
      <c r="D1138" s="38">
        <v>1.3689063841122324</v>
      </c>
      <c r="E1138" s="38" t="e">
        <v>#DIV/0!</v>
      </c>
    </row>
    <row r="1139" spans="1:5" x14ac:dyDescent="0.25">
      <c r="A1139" s="71">
        <v>2010</v>
      </c>
      <c r="B1139" s="38">
        <v>1.2870398042034599</v>
      </c>
      <c r="C1139" s="38">
        <v>1.2947962658314423</v>
      </c>
      <c r="D1139" s="38">
        <v>1.7514764560111895</v>
      </c>
      <c r="E1139" s="38">
        <v>3.9963054187192126</v>
      </c>
    </row>
    <row r="1140" spans="1:5" x14ac:dyDescent="0.25">
      <c r="A1140" s="71">
        <v>2011</v>
      </c>
      <c r="B1140" s="38">
        <v>1.2183449879008439</v>
      </c>
      <c r="C1140" s="38">
        <v>1.2236960961947376</v>
      </c>
      <c r="D1140" s="38">
        <v>1.5408498920357088</v>
      </c>
      <c r="E1140" s="38">
        <v>2.3972711093533716</v>
      </c>
    </row>
    <row r="1141" spans="1:5" x14ac:dyDescent="0.25">
      <c r="A1141" s="71">
        <v>2012</v>
      </c>
      <c r="B1141" s="38">
        <v>1.2172321057542279</v>
      </c>
      <c r="C1141" s="38">
        <v>1.2207699748500678</v>
      </c>
      <c r="D1141" s="38">
        <v>1.4826119237456186</v>
      </c>
      <c r="E1141" s="38">
        <v>2.3598097502972655</v>
      </c>
    </row>
    <row r="1142" spans="1:5" x14ac:dyDescent="0.25">
      <c r="A1142" s="71">
        <v>2013</v>
      </c>
      <c r="B1142" s="38">
        <v>1.2155644731992958</v>
      </c>
      <c r="C1142" s="38">
        <v>1.2184942225425053</v>
      </c>
      <c r="D1142" s="38">
        <v>1.4826275493427215</v>
      </c>
      <c r="E1142" s="38">
        <v>2.359422412891075</v>
      </c>
    </row>
    <row r="1143" spans="1:5" x14ac:dyDescent="0.25">
      <c r="A1143" s="71">
        <v>2014</v>
      </c>
      <c r="B1143" s="38">
        <v>1.2074384097483337</v>
      </c>
      <c r="C1143" s="38">
        <v>1.2117465025936092</v>
      </c>
      <c r="D1143" s="38">
        <v>1.4810814687799199</v>
      </c>
      <c r="E1143" s="38">
        <v>2.3580626561599076</v>
      </c>
    </row>
    <row r="1144" spans="1:5" x14ac:dyDescent="0.25">
      <c r="A1144" s="71">
        <v>2015</v>
      </c>
      <c r="B1144" s="38">
        <v>1.2060481481014416</v>
      </c>
      <c r="C1144" s="38">
        <v>1.210910495352862</v>
      </c>
      <c r="D1144" s="38">
        <v>1.4806928621036992</v>
      </c>
      <c r="E1144" s="38">
        <v>2.3576797070726538</v>
      </c>
    </row>
    <row r="1145" spans="1:5" x14ac:dyDescent="0.25">
      <c r="A1145" s="70" t="s">
        <v>598</v>
      </c>
      <c r="B1145" s="38" t="e">
        <v>#DIV/0!</v>
      </c>
      <c r="C1145" s="38" t="e">
        <v>#DIV/0!</v>
      </c>
      <c r="D1145" s="38" t="e">
        <v>#DIV/0!</v>
      </c>
      <c r="E1145" s="38" t="e">
        <v>#DIV/0!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3:J1145"/>
  <sheetViews>
    <sheetView topLeftCell="A38" workbookViewId="0">
      <selection activeCell="H53" sqref="H53:J79"/>
    </sheetView>
  </sheetViews>
  <sheetFormatPr defaultRowHeight="15" x14ac:dyDescent="0.25"/>
  <cols>
    <col min="1" max="1" width="20" bestFit="1" customWidth="1"/>
    <col min="2" max="2" width="16.28515625" style="2" bestFit="1" customWidth="1"/>
    <col min="3" max="4" width="12" style="2" customWidth="1"/>
    <col min="5" max="6" width="12" style="2" bestFit="1" customWidth="1"/>
  </cols>
  <sheetData>
    <row r="3" spans="1:10" x14ac:dyDescent="0.25">
      <c r="A3" s="69" t="s">
        <v>601</v>
      </c>
      <c r="B3" s="72" t="s">
        <v>597</v>
      </c>
    </row>
    <row r="4" spans="1:10" x14ac:dyDescent="0.25">
      <c r="A4" s="69" t="s">
        <v>599</v>
      </c>
      <c r="B4" s="2">
        <v>2</v>
      </c>
      <c r="C4" s="2">
        <v>3</v>
      </c>
      <c r="D4" s="2">
        <v>4</v>
      </c>
      <c r="E4" s="2">
        <v>5</v>
      </c>
      <c r="F4" s="2" t="s">
        <v>598</v>
      </c>
    </row>
    <row r="5" spans="1:10" x14ac:dyDescent="0.25">
      <c r="A5" s="70" t="s">
        <v>568</v>
      </c>
      <c r="B5" s="2">
        <v>34781.969999999994</v>
      </c>
      <c r="C5" s="2">
        <v>134600.44999999998</v>
      </c>
      <c r="D5" s="2">
        <v>261845.18000000002</v>
      </c>
      <c r="E5" s="2">
        <v>84766.49</v>
      </c>
      <c r="F5" s="2">
        <v>515994.09</v>
      </c>
    </row>
    <row r="6" spans="1:10" x14ac:dyDescent="0.25">
      <c r="A6" s="71">
        <v>1979</v>
      </c>
      <c r="B6" s="2">
        <v>2658.24</v>
      </c>
      <c r="C6" s="2">
        <v>1978.62</v>
      </c>
      <c r="D6" s="2">
        <v>4495.08</v>
      </c>
      <c r="E6" s="2">
        <v>2608.48</v>
      </c>
      <c r="F6" s="2">
        <v>11740.419999999998</v>
      </c>
      <c r="H6" s="68">
        <f t="shared" ref="H6:J7" si="0">C6/SUM($C6:$E6)</f>
        <v>0.21785738666267349</v>
      </c>
      <c r="I6" s="68">
        <f t="shared" si="0"/>
        <v>0.49493403566104172</v>
      </c>
      <c r="J6" s="68">
        <f t="shared" si="0"/>
        <v>0.28720857767628477</v>
      </c>
    </row>
    <row r="7" spans="1:10" x14ac:dyDescent="0.25">
      <c r="A7" s="71">
        <v>1980</v>
      </c>
      <c r="B7" s="2">
        <v>711.41</v>
      </c>
      <c r="C7" s="2">
        <v>3248.22</v>
      </c>
      <c r="D7" s="2">
        <v>4370.3599999999997</v>
      </c>
      <c r="E7" s="2">
        <v>1392.89</v>
      </c>
      <c r="F7" s="2">
        <v>9722.8799999999992</v>
      </c>
      <c r="H7" s="68">
        <f t="shared" si="0"/>
        <v>0.36045395479316916</v>
      </c>
      <c r="I7" s="68">
        <f t="shared" si="0"/>
        <v>0.48497747870214292</v>
      </c>
      <c r="J7" s="68">
        <f t="shared" si="0"/>
        <v>0.15456856650468795</v>
      </c>
    </row>
    <row r="8" spans="1:10" x14ac:dyDescent="0.25">
      <c r="A8" s="71">
        <v>1981</v>
      </c>
      <c r="B8" s="2">
        <v>242.64</v>
      </c>
      <c r="C8" s="2">
        <v>3534.14</v>
      </c>
      <c r="D8" s="2">
        <v>7116</v>
      </c>
      <c r="E8" s="2">
        <v>1343.44</v>
      </c>
      <c r="F8" s="2">
        <v>12236.22</v>
      </c>
      <c r="H8" s="68">
        <f t="shared" ref="H8:H71" si="1">C8/SUM($C8:$E8)</f>
        <v>0.29466931475005792</v>
      </c>
      <c r="I8" s="68">
        <f>D8/SUM($C8:$E8)</f>
        <v>0.59331742482227989</v>
      </c>
      <c r="J8" s="68">
        <f>E8/SUM($C8:$E8)</f>
        <v>0.11201326042766213</v>
      </c>
    </row>
    <row r="9" spans="1:10" x14ac:dyDescent="0.25">
      <c r="A9" s="71">
        <v>1982</v>
      </c>
      <c r="B9" s="2">
        <v>4973.42</v>
      </c>
      <c r="C9" s="2">
        <v>2063.6</v>
      </c>
      <c r="D9" s="2">
        <v>6290.36</v>
      </c>
      <c r="E9" s="2">
        <v>2149.0500000000002</v>
      </c>
      <c r="F9" s="2">
        <v>15476.43</v>
      </c>
      <c r="H9" s="68">
        <f t="shared" si="1"/>
        <v>0.19647700992382186</v>
      </c>
      <c r="I9" s="68">
        <f t="shared" ref="I9:I72" si="2">D9/SUM($C9:$E9)</f>
        <v>0.59891021716631709</v>
      </c>
      <c r="J9" s="68">
        <f t="shared" ref="J9:J72" si="3">E9/SUM($C9:$E9)</f>
        <v>0.20461277290986113</v>
      </c>
    </row>
    <row r="10" spans="1:10" x14ac:dyDescent="0.25">
      <c r="A10" s="71">
        <v>1983</v>
      </c>
      <c r="B10" s="2">
        <v>2448.19</v>
      </c>
      <c r="C10" s="2">
        <v>4529.26</v>
      </c>
      <c r="D10" s="2">
        <v>6823.78</v>
      </c>
      <c r="E10" s="2">
        <v>1384.5</v>
      </c>
      <c r="F10" s="2">
        <v>15185.73</v>
      </c>
      <c r="H10" s="68">
        <f t="shared" si="1"/>
        <v>0.35558357422233805</v>
      </c>
      <c r="I10" s="68">
        <f t="shared" si="2"/>
        <v>0.53572196829215057</v>
      </c>
      <c r="J10" s="68">
        <f t="shared" si="3"/>
        <v>0.10869445748551132</v>
      </c>
    </row>
    <row r="11" spans="1:10" x14ac:dyDescent="0.25">
      <c r="A11" s="71">
        <v>1984</v>
      </c>
      <c r="B11" s="2">
        <v>2422.35</v>
      </c>
      <c r="C11" s="2">
        <v>4736.87</v>
      </c>
      <c r="D11" s="2">
        <v>8592.0300000000007</v>
      </c>
      <c r="E11" s="2">
        <v>4570.28</v>
      </c>
      <c r="F11" s="2">
        <v>20321.53</v>
      </c>
      <c r="H11" s="68">
        <f t="shared" si="1"/>
        <v>0.26464173219108361</v>
      </c>
      <c r="I11" s="68">
        <f t="shared" si="2"/>
        <v>0.48002366588860496</v>
      </c>
      <c r="J11" s="68">
        <f t="shared" si="3"/>
        <v>0.25533460192031143</v>
      </c>
    </row>
    <row r="12" spans="1:10" x14ac:dyDescent="0.25">
      <c r="A12" s="71">
        <v>1985</v>
      </c>
      <c r="B12" s="2">
        <v>1014.94</v>
      </c>
      <c r="C12" s="2">
        <v>5778.16</v>
      </c>
      <c r="D12" s="2">
        <v>12460.14</v>
      </c>
      <c r="E12" s="2">
        <v>2257.0300000000002</v>
      </c>
      <c r="F12" s="2">
        <v>21510.269999999997</v>
      </c>
      <c r="H12" s="68">
        <f t="shared" si="1"/>
        <v>0.28192568746148516</v>
      </c>
      <c r="I12" s="68">
        <f t="shared" si="2"/>
        <v>0.60795020133854882</v>
      </c>
      <c r="J12" s="68">
        <f t="shared" si="3"/>
        <v>0.11012411119996605</v>
      </c>
    </row>
    <row r="13" spans="1:10" x14ac:dyDescent="0.25">
      <c r="A13" s="71">
        <v>1986</v>
      </c>
      <c r="B13" s="2">
        <v>1518.68</v>
      </c>
      <c r="C13" s="2">
        <v>4579.4399999999996</v>
      </c>
      <c r="D13" s="2">
        <v>14105.73</v>
      </c>
      <c r="E13" s="2">
        <v>2531.06</v>
      </c>
      <c r="F13" s="2">
        <v>22734.91</v>
      </c>
      <c r="H13" s="68">
        <f t="shared" si="1"/>
        <v>0.21584607632930072</v>
      </c>
      <c r="I13" s="68">
        <f t="shared" si="2"/>
        <v>0.6648556317498443</v>
      </c>
      <c r="J13" s="68">
        <f t="shared" si="3"/>
        <v>0.11929829192085493</v>
      </c>
    </row>
    <row r="14" spans="1:10" x14ac:dyDescent="0.25">
      <c r="A14" s="71">
        <v>1987</v>
      </c>
      <c r="B14" s="2">
        <v>1235.42</v>
      </c>
      <c r="C14" s="2">
        <v>3336.53</v>
      </c>
      <c r="D14" s="2">
        <v>12332.86</v>
      </c>
      <c r="E14" s="2">
        <v>6063.97</v>
      </c>
      <c r="F14" s="2">
        <v>22968.780000000002</v>
      </c>
      <c r="H14" s="68">
        <f t="shared" si="1"/>
        <v>0.15352113064891945</v>
      </c>
      <c r="I14" s="68">
        <f t="shared" si="2"/>
        <v>0.5674621871629606</v>
      </c>
      <c r="J14" s="68">
        <f t="shared" si="3"/>
        <v>0.27901668218812004</v>
      </c>
    </row>
    <row r="15" spans="1:10" x14ac:dyDescent="0.25">
      <c r="A15" s="71">
        <v>1988</v>
      </c>
      <c r="B15" s="2">
        <v>1062.96</v>
      </c>
      <c r="C15" s="2">
        <v>2342.1</v>
      </c>
      <c r="D15" s="2">
        <v>12835.37</v>
      </c>
      <c r="E15" s="2">
        <v>7173.56</v>
      </c>
      <c r="F15" s="2">
        <v>23413.99</v>
      </c>
      <c r="H15" s="68">
        <f t="shared" si="1"/>
        <v>0.10478711719325685</v>
      </c>
      <c r="I15" s="68">
        <f t="shared" si="2"/>
        <v>0.57426302054088785</v>
      </c>
      <c r="J15" s="68">
        <f t="shared" si="3"/>
        <v>0.32094986226585531</v>
      </c>
    </row>
    <row r="16" spans="1:10" x14ac:dyDescent="0.25">
      <c r="A16" s="71">
        <v>1989</v>
      </c>
      <c r="B16" s="2">
        <v>259.48</v>
      </c>
      <c r="C16" s="2">
        <v>1716.56</v>
      </c>
      <c r="D16" s="2">
        <v>8192.2199999999993</v>
      </c>
      <c r="E16" s="2">
        <v>4425.92</v>
      </c>
      <c r="F16" s="2">
        <v>14594.179999999998</v>
      </c>
      <c r="H16" s="68">
        <f t="shared" si="1"/>
        <v>0.11974858211193817</v>
      </c>
      <c r="I16" s="68">
        <f t="shared" si="2"/>
        <v>0.57149574110375523</v>
      </c>
      <c r="J16" s="68">
        <f t="shared" si="3"/>
        <v>0.30875567678430665</v>
      </c>
    </row>
    <row r="17" spans="1:10" x14ac:dyDescent="0.25">
      <c r="A17" s="71">
        <v>1990</v>
      </c>
      <c r="B17" s="2">
        <v>956.79</v>
      </c>
      <c r="C17" s="2">
        <v>2558.21</v>
      </c>
      <c r="D17" s="2">
        <v>3993.47</v>
      </c>
      <c r="E17" s="2">
        <v>3918.8</v>
      </c>
      <c r="F17" s="2">
        <v>11427.27</v>
      </c>
      <c r="H17" s="68">
        <f t="shared" si="1"/>
        <v>0.24432595258288065</v>
      </c>
      <c r="I17" s="68">
        <f t="shared" si="2"/>
        <v>0.38140276281507629</v>
      </c>
      <c r="J17" s="68">
        <f t="shared" si="3"/>
        <v>0.37427128460204312</v>
      </c>
    </row>
    <row r="18" spans="1:10" x14ac:dyDescent="0.25">
      <c r="A18" s="71">
        <v>1991</v>
      </c>
      <c r="B18" s="2">
        <v>310.83</v>
      </c>
      <c r="C18" s="2">
        <v>2147.7600000000002</v>
      </c>
      <c r="D18" s="2">
        <v>5821.56</v>
      </c>
      <c r="E18" s="2">
        <v>1464.67</v>
      </c>
      <c r="F18" s="2">
        <v>9744.8200000000015</v>
      </c>
      <c r="H18" s="68">
        <f t="shared" si="1"/>
        <v>0.22766189067404141</v>
      </c>
      <c r="I18" s="68">
        <f t="shared" si="2"/>
        <v>0.61708354577437541</v>
      </c>
      <c r="J18" s="68">
        <f t="shared" si="3"/>
        <v>0.15525456355158315</v>
      </c>
    </row>
    <row r="19" spans="1:10" x14ac:dyDescent="0.25">
      <c r="A19" s="71">
        <v>1992</v>
      </c>
      <c r="B19" s="2">
        <v>457.56</v>
      </c>
      <c r="C19" s="2">
        <v>1185.24</v>
      </c>
      <c r="D19" s="2">
        <v>4869.2</v>
      </c>
      <c r="E19" s="2">
        <v>1759.4</v>
      </c>
      <c r="F19" s="2">
        <v>8271.4</v>
      </c>
      <c r="H19" s="68">
        <f t="shared" si="1"/>
        <v>0.15168470303973464</v>
      </c>
      <c r="I19" s="68">
        <f t="shared" si="2"/>
        <v>0.62315071718898774</v>
      </c>
      <c r="J19" s="68">
        <f t="shared" si="3"/>
        <v>0.22516457977127763</v>
      </c>
    </row>
    <row r="20" spans="1:10" x14ac:dyDescent="0.25">
      <c r="A20" s="71">
        <v>1993</v>
      </c>
      <c r="B20" s="2">
        <v>338.7</v>
      </c>
      <c r="C20" s="2">
        <v>1564.57</v>
      </c>
      <c r="D20" s="2">
        <v>6354.04</v>
      </c>
      <c r="E20" s="2">
        <v>3329.3</v>
      </c>
      <c r="F20" s="2">
        <v>11586.61</v>
      </c>
      <c r="H20" s="68">
        <f t="shared" si="1"/>
        <v>0.13909873034190351</v>
      </c>
      <c r="I20" s="68">
        <f t="shared" si="2"/>
        <v>0.56490850300189099</v>
      </c>
      <c r="J20" s="68">
        <f t="shared" si="3"/>
        <v>0.2959927666562055</v>
      </c>
    </row>
    <row r="21" spans="1:10" x14ac:dyDescent="0.25">
      <c r="A21" s="71">
        <v>1994</v>
      </c>
      <c r="B21" s="2">
        <v>593.66999999999996</v>
      </c>
      <c r="C21" s="2">
        <v>1469.97</v>
      </c>
      <c r="D21" s="2">
        <v>4891.91</v>
      </c>
      <c r="E21" s="2">
        <v>3432.74</v>
      </c>
      <c r="F21" s="2">
        <v>10388.289999999999</v>
      </c>
      <c r="H21" s="68">
        <f t="shared" si="1"/>
        <v>0.15007932926443293</v>
      </c>
      <c r="I21" s="68">
        <f t="shared" si="2"/>
        <v>0.49944867692672101</v>
      </c>
      <c r="J21" s="68">
        <f t="shared" si="3"/>
        <v>0.35047199380884608</v>
      </c>
    </row>
    <row r="22" spans="1:10" x14ac:dyDescent="0.25">
      <c r="A22" s="71">
        <v>1995</v>
      </c>
      <c r="B22" s="2">
        <v>252.08</v>
      </c>
      <c r="C22" s="2">
        <v>1747.3</v>
      </c>
      <c r="D22" s="2">
        <v>4269.63</v>
      </c>
      <c r="E22" s="2">
        <v>2290.4499999999998</v>
      </c>
      <c r="F22" s="2">
        <v>8559.4599999999991</v>
      </c>
      <c r="H22" s="68">
        <f t="shared" si="1"/>
        <v>0.21033105503780972</v>
      </c>
      <c r="I22" s="68">
        <f t="shared" si="2"/>
        <v>0.5139562653929397</v>
      </c>
      <c r="J22" s="68">
        <f t="shared" si="3"/>
        <v>0.27571267956925044</v>
      </c>
    </row>
    <row r="23" spans="1:10" x14ac:dyDescent="0.25">
      <c r="A23" s="71">
        <v>1996</v>
      </c>
      <c r="B23" s="2">
        <v>178.64</v>
      </c>
      <c r="C23" s="2">
        <v>669.66</v>
      </c>
      <c r="D23" s="2">
        <v>5241.51</v>
      </c>
      <c r="E23" s="2">
        <v>2693.21</v>
      </c>
      <c r="F23" s="2">
        <v>8783.02</v>
      </c>
      <c r="H23" s="68">
        <f t="shared" si="1"/>
        <v>7.7827803978903751E-2</v>
      </c>
      <c r="I23" s="68">
        <f t="shared" si="2"/>
        <v>0.60916765647263371</v>
      </c>
      <c r="J23" s="68">
        <f t="shared" si="3"/>
        <v>0.31300453954846247</v>
      </c>
    </row>
    <row r="24" spans="1:10" x14ac:dyDescent="0.25">
      <c r="A24" s="71">
        <v>1997</v>
      </c>
      <c r="B24" s="2">
        <v>538.74</v>
      </c>
      <c r="C24" s="2">
        <v>1266.5999999999999</v>
      </c>
      <c r="D24" s="2">
        <v>4135.92</v>
      </c>
      <c r="E24" s="2">
        <v>2121.19</v>
      </c>
      <c r="F24" s="2">
        <v>8062.4500000000007</v>
      </c>
      <c r="H24" s="68">
        <f t="shared" si="1"/>
        <v>0.1683477964993334</v>
      </c>
      <c r="I24" s="68">
        <f t="shared" si="2"/>
        <v>0.54971815766423737</v>
      </c>
      <c r="J24" s="68">
        <f t="shared" si="3"/>
        <v>0.28193404583642906</v>
      </c>
    </row>
    <row r="25" spans="1:10" x14ac:dyDescent="0.25">
      <c r="A25" s="71">
        <v>1998</v>
      </c>
      <c r="B25" s="2">
        <v>1182.01</v>
      </c>
      <c r="C25" s="2">
        <v>1792.4</v>
      </c>
      <c r="D25" s="2">
        <v>4885.4399999999996</v>
      </c>
      <c r="E25" s="2">
        <v>1392.47</v>
      </c>
      <c r="F25" s="2">
        <v>9252.32</v>
      </c>
      <c r="H25" s="68">
        <f t="shared" si="1"/>
        <v>0.22209803588709728</v>
      </c>
      <c r="I25" s="68">
        <f t="shared" si="2"/>
        <v>0.60535964541634701</v>
      </c>
      <c r="J25" s="68">
        <f t="shared" si="3"/>
        <v>0.17254231869655565</v>
      </c>
    </row>
    <row r="26" spans="1:10" x14ac:dyDescent="0.25">
      <c r="A26" s="71">
        <v>1999</v>
      </c>
      <c r="B26" s="2">
        <v>1240.03</v>
      </c>
      <c r="C26" s="2">
        <v>6247.11</v>
      </c>
      <c r="D26" s="2">
        <v>6198.37</v>
      </c>
      <c r="E26" s="2">
        <v>3543.7</v>
      </c>
      <c r="F26" s="2">
        <v>17229.21</v>
      </c>
      <c r="H26" s="68">
        <f t="shared" si="1"/>
        <v>0.39070859168512706</v>
      </c>
      <c r="I26" s="68">
        <f t="shared" si="2"/>
        <v>0.38766028026452887</v>
      </c>
      <c r="J26" s="68">
        <f t="shared" si="3"/>
        <v>0.22163112805034402</v>
      </c>
    </row>
    <row r="27" spans="1:10" x14ac:dyDescent="0.25">
      <c r="A27" s="71">
        <v>2000</v>
      </c>
      <c r="B27" s="2">
        <v>450.2</v>
      </c>
      <c r="C27" s="2">
        <v>6950.87</v>
      </c>
      <c r="D27" s="2">
        <v>9437.5499999999993</v>
      </c>
      <c r="E27" s="2">
        <v>2462.66</v>
      </c>
      <c r="F27" s="2">
        <v>19301.28</v>
      </c>
      <c r="H27" s="68">
        <f t="shared" si="1"/>
        <v>0.36872529319275077</v>
      </c>
      <c r="I27" s="68">
        <f t="shared" si="2"/>
        <v>0.50063709877630358</v>
      </c>
      <c r="J27" s="68">
        <f t="shared" si="3"/>
        <v>0.13063760803094571</v>
      </c>
    </row>
    <row r="28" spans="1:10" x14ac:dyDescent="0.25">
      <c r="A28" s="71">
        <v>2001</v>
      </c>
      <c r="B28" s="2">
        <v>1437.71</v>
      </c>
      <c r="C28" s="2">
        <v>3195.55</v>
      </c>
      <c r="D28" s="2">
        <v>14761.82</v>
      </c>
      <c r="E28" s="2">
        <v>2257.6799999999998</v>
      </c>
      <c r="F28" s="2">
        <v>21652.760000000002</v>
      </c>
      <c r="H28" s="68">
        <f t="shared" si="1"/>
        <v>0.15807776879107399</v>
      </c>
      <c r="I28" s="68">
        <f t="shared" si="2"/>
        <v>0.73023910403387571</v>
      </c>
      <c r="J28" s="68">
        <f t="shared" si="3"/>
        <v>0.11168312717505027</v>
      </c>
    </row>
    <row r="29" spans="1:10" x14ac:dyDescent="0.25">
      <c r="A29" s="71">
        <v>2002</v>
      </c>
      <c r="B29" s="2">
        <v>745.73</v>
      </c>
      <c r="C29" s="2">
        <v>6461.68</v>
      </c>
      <c r="D29" s="2">
        <v>8539.85</v>
      </c>
      <c r="E29" s="2">
        <v>3342.52</v>
      </c>
      <c r="F29" s="2">
        <v>19089.78</v>
      </c>
      <c r="H29" s="68">
        <f t="shared" si="1"/>
        <v>0.35224936696094922</v>
      </c>
      <c r="I29" s="68">
        <f t="shared" si="2"/>
        <v>0.46553787195303115</v>
      </c>
      <c r="J29" s="68">
        <f t="shared" si="3"/>
        <v>0.18221276108601972</v>
      </c>
    </row>
    <row r="30" spans="1:10" x14ac:dyDescent="0.25">
      <c r="A30" s="71">
        <v>2003</v>
      </c>
      <c r="B30" s="2">
        <v>1301.8900000000001</v>
      </c>
      <c r="C30" s="2">
        <v>2511.84</v>
      </c>
      <c r="D30" s="2">
        <v>10400.68</v>
      </c>
      <c r="E30" s="2">
        <v>1365.38</v>
      </c>
      <c r="F30" s="2">
        <v>15579.79</v>
      </c>
      <c r="H30" s="68">
        <f t="shared" si="1"/>
        <v>0.17592503099195259</v>
      </c>
      <c r="I30" s="68">
        <f t="shared" si="2"/>
        <v>0.72844605999481715</v>
      </c>
      <c r="J30" s="68">
        <f t="shared" si="3"/>
        <v>9.5628909013230234E-2</v>
      </c>
    </row>
    <row r="31" spans="1:10" x14ac:dyDescent="0.25">
      <c r="A31" s="71">
        <v>2004</v>
      </c>
      <c r="B31" s="2">
        <v>342.46</v>
      </c>
      <c r="C31" s="2">
        <v>11412.42</v>
      </c>
      <c r="D31" s="2">
        <v>5323.81</v>
      </c>
      <c r="E31" s="2">
        <v>2788.56</v>
      </c>
      <c r="F31" s="2">
        <v>19867.25</v>
      </c>
      <c r="H31" s="68">
        <f t="shared" si="1"/>
        <v>0.58450923159736923</v>
      </c>
      <c r="I31" s="68">
        <f t="shared" si="2"/>
        <v>0.27266925790238972</v>
      </c>
      <c r="J31" s="68">
        <f t="shared" si="3"/>
        <v>0.14282151050024097</v>
      </c>
    </row>
    <row r="32" spans="1:10" x14ac:dyDescent="0.25">
      <c r="A32" s="71">
        <v>2005</v>
      </c>
      <c r="B32" s="2">
        <v>756.05</v>
      </c>
      <c r="C32" s="2">
        <v>4950.2299999999996</v>
      </c>
      <c r="D32" s="2">
        <v>9775.2999999999993</v>
      </c>
      <c r="E32" s="2">
        <v>1393.47</v>
      </c>
      <c r="F32" s="2">
        <v>16875.05</v>
      </c>
      <c r="H32" s="68">
        <f t="shared" si="1"/>
        <v>0.30710527948383898</v>
      </c>
      <c r="I32" s="68">
        <f t="shared" si="2"/>
        <v>0.60644580929338054</v>
      </c>
      <c r="J32" s="68">
        <f t="shared" si="3"/>
        <v>8.6448911222780575E-2</v>
      </c>
    </row>
    <row r="33" spans="1:10" x14ac:dyDescent="0.25">
      <c r="A33" s="71">
        <v>2006</v>
      </c>
      <c r="B33" s="2">
        <v>690.47</v>
      </c>
      <c r="C33" s="2">
        <v>7594.26</v>
      </c>
      <c r="D33" s="2">
        <v>7999.66</v>
      </c>
      <c r="E33" s="2">
        <v>1781.24</v>
      </c>
      <c r="F33" s="2">
        <v>18065.63</v>
      </c>
      <c r="H33" s="68">
        <f t="shared" si="1"/>
        <v>0.43707568736057684</v>
      </c>
      <c r="I33" s="68">
        <f t="shared" si="2"/>
        <v>0.46040784660400247</v>
      </c>
      <c r="J33" s="68">
        <f t="shared" si="3"/>
        <v>0.10251646603542068</v>
      </c>
    </row>
    <row r="34" spans="1:10" x14ac:dyDescent="0.25">
      <c r="A34" s="71">
        <v>2007</v>
      </c>
      <c r="B34" s="2">
        <v>869.12</v>
      </c>
      <c r="C34" s="2">
        <v>3830.01</v>
      </c>
      <c r="D34" s="2">
        <v>9753.9699999999993</v>
      </c>
      <c r="E34" s="2">
        <v>1177.7</v>
      </c>
      <c r="F34" s="2">
        <v>15630.8</v>
      </c>
      <c r="H34" s="68">
        <f t="shared" si="1"/>
        <v>0.25945624075308504</v>
      </c>
      <c r="I34" s="68">
        <f t="shared" si="2"/>
        <v>0.66076286709913767</v>
      </c>
      <c r="J34" s="68">
        <f t="shared" si="3"/>
        <v>7.9780892147777213E-2</v>
      </c>
    </row>
    <row r="35" spans="1:10" x14ac:dyDescent="0.25">
      <c r="A35" s="71">
        <v>2008</v>
      </c>
      <c r="B35" s="2">
        <v>479.52</v>
      </c>
      <c r="C35" s="2">
        <v>4535.0600000000004</v>
      </c>
      <c r="D35" s="2">
        <v>6159.85</v>
      </c>
      <c r="E35" s="2">
        <v>2548.27</v>
      </c>
      <c r="F35" s="2">
        <v>13722.7</v>
      </c>
      <c r="H35" s="68">
        <f t="shared" si="1"/>
        <v>0.34244494147176135</v>
      </c>
      <c r="I35" s="68">
        <f t="shared" si="2"/>
        <v>0.4651337518632232</v>
      </c>
      <c r="J35" s="68">
        <f t="shared" si="3"/>
        <v>0.1924213066650155</v>
      </c>
    </row>
    <row r="36" spans="1:10" x14ac:dyDescent="0.25">
      <c r="A36" s="71">
        <v>2009</v>
      </c>
      <c r="B36" s="2">
        <v>1480.67</v>
      </c>
      <c r="C36" s="2">
        <v>7338.99</v>
      </c>
      <c r="D36" s="2">
        <v>5564.79</v>
      </c>
      <c r="E36" s="2">
        <v>757.06</v>
      </c>
      <c r="F36" s="2">
        <v>15141.51</v>
      </c>
      <c r="H36" s="68">
        <f t="shared" si="1"/>
        <v>0.53722831099698121</v>
      </c>
      <c r="I36" s="68">
        <f t="shared" si="2"/>
        <v>0.40735342775407668</v>
      </c>
      <c r="J36" s="68">
        <f t="shared" si="3"/>
        <v>5.5418261248942231E-2</v>
      </c>
    </row>
    <row r="37" spans="1:10" x14ac:dyDescent="0.25">
      <c r="A37" s="71">
        <v>2010</v>
      </c>
      <c r="B37" s="2">
        <v>198.41</v>
      </c>
      <c r="C37" s="2">
        <v>4692.6899999999996</v>
      </c>
      <c r="D37" s="2">
        <v>7371.26</v>
      </c>
      <c r="E37" s="2">
        <v>657.36</v>
      </c>
      <c r="F37" s="2">
        <v>12919.720000000001</v>
      </c>
      <c r="H37" s="68">
        <f t="shared" si="1"/>
        <v>0.36888417938089701</v>
      </c>
      <c r="I37" s="68">
        <f t="shared" si="2"/>
        <v>0.57944189710021998</v>
      </c>
      <c r="J37" s="68">
        <f t="shared" si="3"/>
        <v>5.1673923518882878E-2</v>
      </c>
    </row>
    <row r="38" spans="1:10" x14ac:dyDescent="0.25">
      <c r="A38" s="71">
        <v>2011</v>
      </c>
      <c r="B38" s="2">
        <v>385.24</v>
      </c>
      <c r="C38" s="2">
        <v>4276.8999999999996</v>
      </c>
      <c r="D38" s="2">
        <v>6661.35</v>
      </c>
      <c r="E38" s="2">
        <v>697.06</v>
      </c>
      <c r="F38" s="2">
        <v>12020.55</v>
      </c>
      <c r="H38" s="68">
        <f t="shared" si="1"/>
        <v>0.36757937691389397</v>
      </c>
      <c r="I38" s="68">
        <f t="shared" si="2"/>
        <v>0.57251160476171248</v>
      </c>
      <c r="J38" s="68">
        <f t="shared" si="3"/>
        <v>5.990901832439359E-2</v>
      </c>
    </row>
    <row r="39" spans="1:10" x14ac:dyDescent="0.25">
      <c r="A39" s="71">
        <v>2012</v>
      </c>
      <c r="B39" s="2">
        <v>238.83</v>
      </c>
      <c r="C39" s="2">
        <v>2771.41</v>
      </c>
      <c r="D39" s="2">
        <v>3181.72</v>
      </c>
      <c r="E39" s="2">
        <v>393.69</v>
      </c>
      <c r="F39" s="2">
        <v>6585.6499999999987</v>
      </c>
      <c r="H39" s="68">
        <f t="shared" si="1"/>
        <v>0.43666119410980625</v>
      </c>
      <c r="I39" s="68">
        <f t="shared" si="2"/>
        <v>0.50130931710683468</v>
      </c>
      <c r="J39" s="68">
        <f t="shared" si="3"/>
        <v>6.2029488783359239E-2</v>
      </c>
    </row>
    <row r="40" spans="1:10" x14ac:dyDescent="0.25">
      <c r="A40" s="71">
        <v>2013</v>
      </c>
      <c r="B40" s="2">
        <v>261.02</v>
      </c>
      <c r="C40" s="2">
        <v>1781.38</v>
      </c>
      <c r="D40" s="2">
        <v>3864.32</v>
      </c>
      <c r="E40" s="2">
        <v>541.67999999999995</v>
      </c>
      <c r="F40" s="2">
        <v>6448.4000000000005</v>
      </c>
      <c r="H40" s="68">
        <f t="shared" si="1"/>
        <v>0.28790538159931989</v>
      </c>
      <c r="I40" s="68">
        <f t="shared" si="2"/>
        <v>0.62454867811577752</v>
      </c>
      <c r="J40" s="68">
        <f t="shared" si="3"/>
        <v>8.7545940284902479E-2</v>
      </c>
    </row>
    <row r="41" spans="1:10" x14ac:dyDescent="0.25">
      <c r="A41" s="71">
        <v>2014</v>
      </c>
      <c r="B41" s="2">
        <v>260.42</v>
      </c>
      <c r="C41" s="2">
        <v>1902.97</v>
      </c>
      <c r="D41" s="2">
        <v>2308.06</v>
      </c>
      <c r="E41" s="2">
        <v>470.13</v>
      </c>
      <c r="F41" s="2">
        <v>4941.58</v>
      </c>
      <c r="H41" s="68">
        <f t="shared" si="1"/>
        <v>0.40651676080287796</v>
      </c>
      <c r="I41" s="68">
        <f t="shared" si="2"/>
        <v>0.49305300395628432</v>
      </c>
      <c r="J41" s="68">
        <f t="shared" si="3"/>
        <v>0.10043023524083775</v>
      </c>
    </row>
    <row r="42" spans="1:10" x14ac:dyDescent="0.25">
      <c r="A42" s="71">
        <v>2015</v>
      </c>
      <c r="B42" s="2">
        <v>287.45</v>
      </c>
      <c r="C42" s="2">
        <v>1901.87</v>
      </c>
      <c r="D42" s="2">
        <v>2466.21</v>
      </c>
      <c r="E42" s="2">
        <v>285.92</v>
      </c>
      <c r="F42" s="2">
        <v>4941.45</v>
      </c>
      <c r="H42" s="68">
        <f t="shared" si="1"/>
        <v>0.40865277180919635</v>
      </c>
      <c r="I42" s="68">
        <f t="shared" si="2"/>
        <v>0.52991190373871944</v>
      </c>
      <c r="J42" s="68">
        <f t="shared" si="3"/>
        <v>6.1435324452084231E-2</v>
      </c>
    </row>
    <row r="43" spans="1:10" x14ac:dyDescent="0.25">
      <c r="A43" s="70" t="s">
        <v>591</v>
      </c>
      <c r="B43" s="2">
        <v>118529.94999999998</v>
      </c>
      <c r="C43" s="2">
        <v>65570.03</v>
      </c>
      <c r="D43" s="2">
        <v>759030.35</v>
      </c>
      <c r="E43" s="2">
        <v>558668.23</v>
      </c>
      <c r="F43" s="2">
        <v>1501798.56</v>
      </c>
      <c r="H43" s="68">
        <f t="shared" si="1"/>
        <v>4.7402239540446166E-2</v>
      </c>
      <c r="I43" s="68">
        <f t="shared" si="2"/>
        <v>0.54872231214731315</v>
      </c>
      <c r="J43" s="68">
        <f t="shared" si="3"/>
        <v>0.4038754483122407</v>
      </c>
    </row>
    <row r="44" spans="1:10" x14ac:dyDescent="0.25">
      <c r="A44" s="71">
        <v>1979</v>
      </c>
      <c r="B44" s="2">
        <v>1917.63</v>
      </c>
      <c r="C44" s="2">
        <v>1265.02</v>
      </c>
      <c r="D44" s="2">
        <v>12331.93</v>
      </c>
      <c r="E44" s="2">
        <v>8745.49</v>
      </c>
      <c r="F44" s="2">
        <v>24260.07</v>
      </c>
      <c r="H44" s="68">
        <f t="shared" si="1"/>
        <v>5.6619599291751477E-2</v>
      </c>
      <c r="I44" s="68">
        <f t="shared" si="2"/>
        <v>0.55195090598878183</v>
      </c>
      <c r="J44" s="68">
        <f t="shared" si="3"/>
        <v>0.39142949471946659</v>
      </c>
    </row>
    <row r="45" spans="1:10" x14ac:dyDescent="0.25">
      <c r="A45" s="71">
        <v>1980</v>
      </c>
      <c r="B45" s="2">
        <v>1467.5</v>
      </c>
      <c r="C45" s="2">
        <v>1043.1099999999999</v>
      </c>
      <c r="D45" s="2">
        <v>11549.06</v>
      </c>
      <c r="E45" s="2">
        <v>8631.64</v>
      </c>
      <c r="F45" s="2">
        <v>22691.309999999998</v>
      </c>
      <c r="H45" s="68">
        <f t="shared" si="1"/>
        <v>4.9148103003183688E-2</v>
      </c>
      <c r="I45" s="68">
        <f t="shared" si="2"/>
        <v>0.54415583252959765</v>
      </c>
      <c r="J45" s="68">
        <f t="shared" si="3"/>
        <v>0.40669606446721868</v>
      </c>
    </row>
    <row r="46" spans="1:10" x14ac:dyDescent="0.25">
      <c r="A46" s="71">
        <v>1981</v>
      </c>
      <c r="B46" s="2">
        <v>1616.24</v>
      </c>
      <c r="C46" s="2">
        <v>798.35</v>
      </c>
      <c r="D46" s="2">
        <v>9477.5300000000007</v>
      </c>
      <c r="E46" s="2">
        <v>8066.48</v>
      </c>
      <c r="F46" s="2">
        <v>19958.599999999999</v>
      </c>
      <c r="H46" s="68">
        <f t="shared" si="1"/>
        <v>4.3524933541812506E-2</v>
      </c>
      <c r="I46" s="68">
        <f t="shared" si="2"/>
        <v>0.5167017766525136</v>
      </c>
      <c r="J46" s="68">
        <f t="shared" si="3"/>
        <v>0.43977328980567382</v>
      </c>
    </row>
    <row r="47" spans="1:10" x14ac:dyDescent="0.25">
      <c r="A47" s="71">
        <v>1982</v>
      </c>
      <c r="B47" s="2">
        <v>1903.86</v>
      </c>
      <c r="C47" s="2">
        <v>878.17</v>
      </c>
      <c r="D47" s="2">
        <v>7743.32</v>
      </c>
      <c r="E47" s="2">
        <v>6539.96</v>
      </c>
      <c r="F47" s="2">
        <v>17065.309999999998</v>
      </c>
      <c r="H47" s="68">
        <f t="shared" si="1"/>
        <v>5.7921241042248592E-2</v>
      </c>
      <c r="I47" s="68">
        <f t="shared" si="2"/>
        <v>0.51072423811706658</v>
      </c>
      <c r="J47" s="68">
        <f t="shared" si="3"/>
        <v>0.43135452084068476</v>
      </c>
    </row>
    <row r="48" spans="1:10" x14ac:dyDescent="0.25">
      <c r="A48" s="71">
        <v>1983</v>
      </c>
      <c r="B48" s="2">
        <v>1559.89</v>
      </c>
      <c r="C48" s="2">
        <v>1023.56</v>
      </c>
      <c r="D48" s="2">
        <v>8268.43</v>
      </c>
      <c r="E48" s="2">
        <v>5466.58</v>
      </c>
      <c r="F48" s="2">
        <v>16318.460000000001</v>
      </c>
      <c r="H48" s="68">
        <f t="shared" si="1"/>
        <v>6.9353602686439128E-2</v>
      </c>
      <c r="I48" s="68">
        <f t="shared" si="2"/>
        <v>0.56024601299448396</v>
      </c>
      <c r="J48" s="68">
        <f t="shared" si="3"/>
        <v>0.37040038431907696</v>
      </c>
    </row>
    <row r="49" spans="1:10" x14ac:dyDescent="0.25">
      <c r="A49" s="71">
        <v>1984</v>
      </c>
      <c r="B49" s="2">
        <v>1642.99</v>
      </c>
      <c r="C49" s="2">
        <v>827.37</v>
      </c>
      <c r="D49" s="2">
        <v>9624.49</v>
      </c>
      <c r="E49" s="2">
        <v>6155.68</v>
      </c>
      <c r="F49" s="2">
        <v>18250.53</v>
      </c>
      <c r="H49" s="68">
        <f t="shared" si="1"/>
        <v>4.9818937663254161E-2</v>
      </c>
      <c r="I49" s="68">
        <f t="shared" si="2"/>
        <v>0.57952532403956269</v>
      </c>
      <c r="J49" s="68">
        <f t="shared" si="3"/>
        <v>0.37065573829718307</v>
      </c>
    </row>
    <row r="50" spans="1:10" x14ac:dyDescent="0.25">
      <c r="A50" s="71">
        <v>1985</v>
      </c>
      <c r="B50" s="2">
        <v>1869.38</v>
      </c>
      <c r="C50" s="2">
        <v>917.01</v>
      </c>
      <c r="D50" s="2">
        <v>9771.17</v>
      </c>
      <c r="E50" s="2">
        <v>7545.64</v>
      </c>
      <c r="F50" s="2">
        <v>20103.2</v>
      </c>
      <c r="H50" s="68">
        <f t="shared" si="1"/>
        <v>5.0291710678289026E-2</v>
      </c>
      <c r="I50" s="68">
        <f t="shared" si="2"/>
        <v>0.53588167482184201</v>
      </c>
      <c r="J50" s="68">
        <f t="shared" si="3"/>
        <v>0.41382661449986896</v>
      </c>
    </row>
    <row r="51" spans="1:10" x14ac:dyDescent="0.25">
      <c r="A51" s="71">
        <v>1986</v>
      </c>
      <c r="B51" s="2">
        <v>1814.7</v>
      </c>
      <c r="C51" s="2">
        <v>1042.6199999999999</v>
      </c>
      <c r="D51" s="2">
        <v>10697.37</v>
      </c>
      <c r="E51" s="2">
        <v>7818.14</v>
      </c>
      <c r="F51" s="2">
        <v>21372.83</v>
      </c>
      <c r="H51" s="68">
        <f t="shared" si="1"/>
        <v>5.3308777475147152E-2</v>
      </c>
      <c r="I51" s="68">
        <f t="shared" si="2"/>
        <v>0.54695259720637912</v>
      </c>
      <c r="J51" s="68">
        <f t="shared" si="3"/>
        <v>0.39973862531847371</v>
      </c>
    </row>
    <row r="52" spans="1:10" x14ac:dyDescent="0.25">
      <c r="A52" s="71">
        <v>1987</v>
      </c>
      <c r="B52" s="2">
        <v>1588.46</v>
      </c>
      <c r="C52" s="2">
        <v>1012.06</v>
      </c>
      <c r="D52" s="2">
        <v>11931.7</v>
      </c>
      <c r="E52" s="2">
        <v>8443.41</v>
      </c>
      <c r="F52" s="2">
        <v>22975.63</v>
      </c>
      <c r="H52" s="68">
        <f t="shared" si="1"/>
        <v>4.7320893788191709E-2</v>
      </c>
      <c r="I52" s="68">
        <f t="shared" si="2"/>
        <v>0.55789054839887664</v>
      </c>
      <c r="J52" s="68">
        <f t="shared" si="3"/>
        <v>0.39478855781293182</v>
      </c>
    </row>
    <row r="53" spans="1:10" x14ac:dyDescent="0.25">
      <c r="A53" s="71">
        <v>1988</v>
      </c>
      <c r="B53" s="2">
        <v>1473.11</v>
      </c>
      <c r="C53" s="2">
        <v>893.75</v>
      </c>
      <c r="D53" s="2">
        <v>12203.32</v>
      </c>
      <c r="E53" s="2">
        <v>9277.7800000000007</v>
      </c>
      <c r="F53" s="2">
        <v>23847.96</v>
      </c>
      <c r="H53" s="68">
        <f t="shared" si="1"/>
        <v>3.9944401861911928E-2</v>
      </c>
      <c r="I53" s="68">
        <f t="shared" si="2"/>
        <v>0.54540343287217574</v>
      </c>
      <c r="J53" s="68">
        <f t="shared" si="3"/>
        <v>0.41465216526591248</v>
      </c>
    </row>
    <row r="54" spans="1:10" x14ac:dyDescent="0.25">
      <c r="A54" s="71">
        <v>1989</v>
      </c>
      <c r="B54" s="2">
        <v>1022.21</v>
      </c>
      <c r="C54" s="2">
        <v>832.14</v>
      </c>
      <c r="D54" s="2">
        <v>11046.07</v>
      </c>
      <c r="E54" s="2">
        <v>9066.69</v>
      </c>
      <c r="F54" s="2">
        <v>21967.11</v>
      </c>
      <c r="H54" s="68">
        <f t="shared" si="1"/>
        <v>3.9729958128231692E-2</v>
      </c>
      <c r="I54" s="68">
        <f t="shared" si="2"/>
        <v>0.52738709662017957</v>
      </c>
      <c r="J54" s="68">
        <f t="shared" si="3"/>
        <v>0.43288294525158871</v>
      </c>
    </row>
    <row r="55" spans="1:10" x14ac:dyDescent="0.25">
      <c r="A55" s="71">
        <v>1990</v>
      </c>
      <c r="B55" s="2">
        <v>939.21</v>
      </c>
      <c r="C55" s="2">
        <v>572.5</v>
      </c>
      <c r="D55" s="2">
        <v>9314.51</v>
      </c>
      <c r="E55" s="2">
        <v>8725.19</v>
      </c>
      <c r="F55" s="2">
        <v>19551.410000000003</v>
      </c>
      <c r="H55" s="68">
        <f t="shared" si="1"/>
        <v>3.0759394375732045E-2</v>
      </c>
      <c r="I55" s="68">
        <f t="shared" si="2"/>
        <v>0.50045185416017446</v>
      </c>
      <c r="J55" s="68">
        <f t="shared" si="3"/>
        <v>0.46878875146409343</v>
      </c>
    </row>
    <row r="56" spans="1:10" x14ac:dyDescent="0.25">
      <c r="A56" s="71">
        <v>1991</v>
      </c>
      <c r="B56" s="2">
        <v>1213.4100000000001</v>
      </c>
      <c r="C56" s="2">
        <v>526.54</v>
      </c>
      <c r="D56" s="2">
        <v>6795.58</v>
      </c>
      <c r="E56" s="2">
        <v>6909.93</v>
      </c>
      <c r="F56" s="2">
        <v>15445.460000000001</v>
      </c>
      <c r="H56" s="68">
        <f t="shared" si="1"/>
        <v>3.699677839805228E-2</v>
      </c>
      <c r="I56" s="68">
        <f t="shared" si="2"/>
        <v>0.47748426965897395</v>
      </c>
      <c r="J56" s="68">
        <f t="shared" si="3"/>
        <v>0.48551895194297384</v>
      </c>
    </row>
    <row r="57" spans="1:10" x14ac:dyDescent="0.25">
      <c r="A57" s="71">
        <v>1992</v>
      </c>
      <c r="B57" s="2">
        <v>1066.19</v>
      </c>
      <c r="C57" s="2">
        <v>678.29</v>
      </c>
      <c r="D57" s="2">
        <v>6168.88</v>
      </c>
      <c r="E57" s="2">
        <v>5160.5200000000004</v>
      </c>
      <c r="F57" s="2">
        <v>13073.880000000001</v>
      </c>
      <c r="H57" s="68">
        <f t="shared" si="1"/>
        <v>5.6487967294292236E-2</v>
      </c>
      <c r="I57" s="68">
        <f t="shared" si="2"/>
        <v>0.5137441089834931</v>
      </c>
      <c r="J57" s="68">
        <f t="shared" si="3"/>
        <v>0.42976792372221467</v>
      </c>
    </row>
    <row r="58" spans="1:10" x14ac:dyDescent="0.25">
      <c r="A58" s="71">
        <v>1993</v>
      </c>
      <c r="B58" s="2">
        <v>881.35</v>
      </c>
      <c r="C58" s="2">
        <v>590.02</v>
      </c>
      <c r="D58" s="2">
        <v>7567.38</v>
      </c>
      <c r="E58" s="2">
        <v>4709.8500000000004</v>
      </c>
      <c r="F58" s="2">
        <v>13748.6</v>
      </c>
      <c r="H58" s="68">
        <f t="shared" si="1"/>
        <v>4.5854397792846176E-2</v>
      </c>
      <c r="I58" s="68">
        <f t="shared" si="2"/>
        <v>0.58811167887466242</v>
      </c>
      <c r="J58" s="68">
        <f t="shared" si="3"/>
        <v>0.36603392333249141</v>
      </c>
    </row>
    <row r="59" spans="1:10" x14ac:dyDescent="0.25">
      <c r="A59" s="71">
        <v>1994</v>
      </c>
      <c r="B59" s="2">
        <v>919.56</v>
      </c>
      <c r="C59" s="2">
        <v>495.57</v>
      </c>
      <c r="D59" s="2">
        <v>7063.09</v>
      </c>
      <c r="E59" s="2">
        <v>5645.34</v>
      </c>
      <c r="F59" s="2">
        <v>14123.56</v>
      </c>
      <c r="H59" s="68">
        <f t="shared" si="1"/>
        <v>3.7531808542865801E-2</v>
      </c>
      <c r="I59" s="68">
        <f t="shared" si="2"/>
        <v>0.53492047864283554</v>
      </c>
      <c r="J59" s="68">
        <f t="shared" si="3"/>
        <v>0.42754771281429871</v>
      </c>
    </row>
    <row r="60" spans="1:10" x14ac:dyDescent="0.25">
      <c r="A60" s="71">
        <v>1995</v>
      </c>
      <c r="B60" s="2">
        <v>1196.7</v>
      </c>
      <c r="C60" s="2">
        <v>531.16</v>
      </c>
      <c r="D60" s="2">
        <v>6334.8</v>
      </c>
      <c r="E60" s="2">
        <v>5963.36</v>
      </c>
      <c r="F60" s="2">
        <v>14026.02</v>
      </c>
      <c r="H60" s="68">
        <f t="shared" si="1"/>
        <v>4.1402038455662496E-2</v>
      </c>
      <c r="I60" s="68">
        <f t="shared" si="2"/>
        <v>0.49377519619122451</v>
      </c>
      <c r="J60" s="68">
        <f t="shared" si="3"/>
        <v>0.46482276535311301</v>
      </c>
    </row>
    <row r="61" spans="1:10" x14ac:dyDescent="0.25">
      <c r="A61" s="71">
        <v>1996</v>
      </c>
      <c r="B61" s="2">
        <v>1224.29</v>
      </c>
      <c r="C61" s="2">
        <v>706.53</v>
      </c>
      <c r="D61" s="2">
        <v>7544.37</v>
      </c>
      <c r="E61" s="2">
        <v>5443.5</v>
      </c>
      <c r="F61" s="2">
        <v>14918.69</v>
      </c>
      <c r="H61" s="68">
        <f t="shared" si="1"/>
        <v>5.1592621801612337E-2</v>
      </c>
      <c r="I61" s="68">
        <f t="shared" si="2"/>
        <v>0.55090913073957237</v>
      </c>
      <c r="J61" s="68">
        <f t="shared" si="3"/>
        <v>0.39749824745881529</v>
      </c>
    </row>
    <row r="62" spans="1:10" x14ac:dyDescent="0.25">
      <c r="A62" s="71">
        <v>1997</v>
      </c>
      <c r="B62" s="2">
        <v>1414.07</v>
      </c>
      <c r="C62" s="2">
        <v>712.18</v>
      </c>
      <c r="D62" s="2">
        <v>8808.2800000000007</v>
      </c>
      <c r="E62" s="2">
        <v>6101.65</v>
      </c>
      <c r="F62" s="2">
        <v>17036.18</v>
      </c>
      <c r="H62" s="68">
        <f t="shared" si="1"/>
        <v>4.5587951947592222E-2</v>
      </c>
      <c r="I62" s="68">
        <f t="shared" si="2"/>
        <v>0.56383420677488505</v>
      </c>
      <c r="J62" s="68">
        <f t="shared" si="3"/>
        <v>0.39057784127752265</v>
      </c>
    </row>
    <row r="63" spans="1:10" x14ac:dyDescent="0.25">
      <c r="A63" s="71">
        <v>1998</v>
      </c>
      <c r="B63" s="2">
        <v>2278.87</v>
      </c>
      <c r="C63" s="2">
        <v>830.11</v>
      </c>
      <c r="D63" s="2">
        <v>9567.42</v>
      </c>
      <c r="E63" s="2">
        <v>6856.21</v>
      </c>
      <c r="F63" s="2">
        <v>19532.61</v>
      </c>
      <c r="H63" s="68">
        <f t="shared" si="1"/>
        <v>4.8111887625523507E-2</v>
      </c>
      <c r="I63" s="68">
        <f t="shared" si="2"/>
        <v>0.55451281867003899</v>
      </c>
      <c r="J63" s="68">
        <f t="shared" si="3"/>
        <v>0.39737529370443736</v>
      </c>
    </row>
    <row r="64" spans="1:10" x14ac:dyDescent="0.25">
      <c r="A64" s="71">
        <v>1999</v>
      </c>
      <c r="B64" s="2">
        <v>4285.3500000000004</v>
      </c>
      <c r="C64" s="2">
        <v>1344.46</v>
      </c>
      <c r="D64" s="2">
        <v>11324.44</v>
      </c>
      <c r="E64" s="2">
        <v>7792.6</v>
      </c>
      <c r="F64" s="2">
        <v>24746.85</v>
      </c>
      <c r="H64" s="68">
        <f t="shared" si="1"/>
        <v>6.5706815238374516E-2</v>
      </c>
      <c r="I64" s="68">
        <f t="shared" si="2"/>
        <v>0.55345111550961568</v>
      </c>
      <c r="J64" s="68">
        <f t="shared" si="3"/>
        <v>0.38084206925200986</v>
      </c>
    </row>
    <row r="65" spans="1:10" x14ac:dyDescent="0.25">
      <c r="A65" s="71">
        <v>2000</v>
      </c>
      <c r="B65" s="2">
        <v>5843.26</v>
      </c>
      <c r="C65" s="2">
        <v>2537.6999999999998</v>
      </c>
      <c r="D65" s="2">
        <v>17943.39</v>
      </c>
      <c r="E65" s="2">
        <v>9505.39</v>
      </c>
      <c r="F65" s="2">
        <v>35829.74</v>
      </c>
      <c r="H65" s="68">
        <f t="shared" si="1"/>
        <v>8.4628139081345991E-2</v>
      </c>
      <c r="I65" s="68">
        <f t="shared" si="2"/>
        <v>0.5983826711237864</v>
      </c>
      <c r="J65" s="68">
        <f t="shared" si="3"/>
        <v>0.31698918979486757</v>
      </c>
    </row>
    <row r="66" spans="1:10" x14ac:dyDescent="0.25">
      <c r="A66" s="71">
        <v>2001</v>
      </c>
      <c r="B66" s="2">
        <v>5449.53</v>
      </c>
      <c r="C66" s="2">
        <v>3469.93</v>
      </c>
      <c r="D66" s="2">
        <v>34441.42</v>
      </c>
      <c r="E66" s="2">
        <v>15086.32</v>
      </c>
      <c r="F66" s="2">
        <v>58447.199999999997</v>
      </c>
      <c r="H66" s="68">
        <f t="shared" si="1"/>
        <v>6.5473255711052961E-2</v>
      </c>
      <c r="I66" s="68">
        <f t="shared" si="2"/>
        <v>0.64986668281832016</v>
      </c>
      <c r="J66" s="68">
        <f t="shared" si="3"/>
        <v>0.28466006147062695</v>
      </c>
    </row>
    <row r="67" spans="1:10" x14ac:dyDescent="0.25">
      <c r="A67" s="71">
        <v>2002</v>
      </c>
      <c r="B67" s="2">
        <v>4827.3</v>
      </c>
      <c r="C67" s="2">
        <v>3191.82</v>
      </c>
      <c r="D67" s="2">
        <v>45028.89</v>
      </c>
      <c r="E67" s="2">
        <v>28350.91</v>
      </c>
      <c r="F67" s="2">
        <v>81398.92</v>
      </c>
      <c r="H67" s="68">
        <f t="shared" si="1"/>
        <v>4.1684112207629936E-2</v>
      </c>
      <c r="I67" s="68">
        <f t="shared" si="2"/>
        <v>0.58806239178431907</v>
      </c>
      <c r="J67" s="68">
        <f t="shared" si="3"/>
        <v>0.37025349600805102</v>
      </c>
    </row>
    <row r="68" spans="1:10" x14ac:dyDescent="0.25">
      <c r="A68" s="71">
        <v>2003</v>
      </c>
      <c r="B68" s="2">
        <v>5503.26</v>
      </c>
      <c r="C68" s="2">
        <v>2831.45</v>
      </c>
      <c r="D68" s="2">
        <v>41366.9</v>
      </c>
      <c r="E68" s="2">
        <v>36193.51</v>
      </c>
      <c r="F68" s="2">
        <v>85895.12</v>
      </c>
      <c r="H68" s="68">
        <f t="shared" si="1"/>
        <v>3.5220605668285318E-2</v>
      </c>
      <c r="I68" s="68">
        <f t="shared" si="2"/>
        <v>0.5145657781770443</v>
      </c>
      <c r="J68" s="68">
        <f t="shared" si="3"/>
        <v>0.45021361615467043</v>
      </c>
    </row>
    <row r="69" spans="1:10" x14ac:dyDescent="0.25">
      <c r="A69" s="71">
        <v>2004</v>
      </c>
      <c r="B69" s="2">
        <v>4900.7299999999996</v>
      </c>
      <c r="C69" s="2">
        <v>3191.07</v>
      </c>
      <c r="D69" s="2">
        <v>34536.5</v>
      </c>
      <c r="E69" s="2">
        <v>31952.79</v>
      </c>
      <c r="F69" s="2">
        <v>74581.09</v>
      </c>
      <c r="H69" s="68">
        <f t="shared" si="1"/>
        <v>4.5795831135200797E-2</v>
      </c>
      <c r="I69" s="68">
        <f t="shared" si="2"/>
        <v>0.49564181356123876</v>
      </c>
      <c r="J69" s="68">
        <f t="shared" si="3"/>
        <v>0.45856235530356043</v>
      </c>
    </row>
    <row r="70" spans="1:10" x14ac:dyDescent="0.25">
      <c r="A70" s="71">
        <v>2005</v>
      </c>
      <c r="B70" s="2">
        <v>3837.89</v>
      </c>
      <c r="C70" s="2">
        <v>2818.03</v>
      </c>
      <c r="D70" s="2">
        <v>36898.22</v>
      </c>
      <c r="E70" s="2">
        <v>27259.51</v>
      </c>
      <c r="F70" s="2">
        <v>70813.649999999994</v>
      </c>
      <c r="H70" s="68">
        <f t="shared" si="1"/>
        <v>4.2075371746434838E-2</v>
      </c>
      <c r="I70" s="68">
        <f t="shared" si="2"/>
        <v>0.55091901906003016</v>
      </c>
      <c r="J70" s="68">
        <f t="shared" si="3"/>
        <v>0.40700560919353512</v>
      </c>
    </row>
    <row r="71" spans="1:10" x14ac:dyDescent="0.25">
      <c r="A71" s="71">
        <v>2006</v>
      </c>
      <c r="B71" s="2">
        <v>3942.56</v>
      </c>
      <c r="C71" s="2">
        <v>2210.31</v>
      </c>
      <c r="D71" s="2">
        <v>33213.07</v>
      </c>
      <c r="E71" s="2">
        <v>27756.75</v>
      </c>
      <c r="F71" s="2">
        <v>67122.69</v>
      </c>
      <c r="H71" s="68">
        <f t="shared" si="1"/>
        <v>3.4984258500259498E-2</v>
      </c>
      <c r="I71" s="68">
        <f t="shared" si="2"/>
        <v>0.52568853530374182</v>
      </c>
      <c r="J71" s="68">
        <f t="shared" si="3"/>
        <v>0.43932720619599869</v>
      </c>
    </row>
    <row r="72" spans="1:10" x14ac:dyDescent="0.25">
      <c r="A72" s="71">
        <v>2007</v>
      </c>
      <c r="B72" s="2">
        <v>4563.8999999999996</v>
      </c>
      <c r="C72" s="2">
        <v>2270.04</v>
      </c>
      <c r="D72" s="2">
        <v>24826.62</v>
      </c>
      <c r="E72" s="2">
        <v>24936.2</v>
      </c>
      <c r="F72" s="2">
        <v>56596.759999999995</v>
      </c>
      <c r="H72" s="68">
        <f t="shared" ref="H72:H135" si="4">C72/SUM($C72:$E72)</f>
        <v>4.3627046447187408E-2</v>
      </c>
      <c r="I72" s="68">
        <f t="shared" si="2"/>
        <v>0.47713348833794644</v>
      </c>
      <c r="J72" s="68">
        <f t="shared" si="3"/>
        <v>0.47923946521486616</v>
      </c>
    </row>
    <row r="73" spans="1:10" x14ac:dyDescent="0.25">
      <c r="A73" s="71">
        <v>2008</v>
      </c>
      <c r="B73" s="2">
        <v>5546.68</v>
      </c>
      <c r="C73" s="2">
        <v>2676.17</v>
      </c>
      <c r="D73" s="2">
        <v>28771.07</v>
      </c>
      <c r="E73" s="2">
        <v>19831.150000000001</v>
      </c>
      <c r="F73" s="2">
        <v>56825.07</v>
      </c>
      <c r="H73" s="68">
        <f t="shared" si="4"/>
        <v>5.218904103658481E-2</v>
      </c>
      <c r="I73" s="68">
        <f t="shared" ref="I73:I136" si="5">D73/SUM($C73:$E73)</f>
        <v>0.56107592301552367</v>
      </c>
      <c r="J73" s="68">
        <f t="shared" ref="J73:J136" si="6">E73/SUM($C73:$E73)</f>
        <v>0.38673503594789155</v>
      </c>
    </row>
    <row r="74" spans="1:10" x14ac:dyDescent="0.25">
      <c r="A74" s="71">
        <v>2009</v>
      </c>
      <c r="B74" s="2">
        <v>5556.36</v>
      </c>
      <c r="C74" s="2">
        <v>3254.61</v>
      </c>
      <c r="D74" s="2">
        <v>33480.61</v>
      </c>
      <c r="E74" s="2">
        <v>22876.82</v>
      </c>
      <c r="F74" s="2">
        <v>65168.4</v>
      </c>
      <c r="H74" s="68">
        <f t="shared" si="4"/>
        <v>5.4596521105467956E-2</v>
      </c>
      <c r="I74" s="68">
        <f t="shared" si="5"/>
        <v>0.56164174217154794</v>
      </c>
      <c r="J74" s="68">
        <f t="shared" si="6"/>
        <v>0.38376173672298414</v>
      </c>
    </row>
    <row r="75" spans="1:10" x14ac:dyDescent="0.25">
      <c r="A75" s="71">
        <v>2010</v>
      </c>
      <c r="B75" s="2">
        <v>4542.03</v>
      </c>
      <c r="C75" s="2">
        <v>3259.96</v>
      </c>
      <c r="D75" s="2">
        <v>40420.589999999997</v>
      </c>
      <c r="E75" s="2">
        <v>25140.78</v>
      </c>
      <c r="F75" s="2">
        <v>73363.359999999986</v>
      </c>
      <c r="H75" s="68">
        <f t="shared" si="4"/>
        <v>4.7368453937173267E-2</v>
      </c>
      <c r="I75" s="68">
        <f t="shared" si="5"/>
        <v>0.58732648729688897</v>
      </c>
      <c r="J75" s="68">
        <f t="shared" si="6"/>
        <v>0.36530505876593788</v>
      </c>
    </row>
    <row r="76" spans="1:10" x14ac:dyDescent="0.25">
      <c r="A76" s="71">
        <v>2011</v>
      </c>
      <c r="B76" s="2">
        <v>4788.6499999999996</v>
      </c>
      <c r="C76" s="2">
        <v>2645.72</v>
      </c>
      <c r="D76" s="2">
        <v>38847.82</v>
      </c>
      <c r="E76" s="2">
        <v>30515.35</v>
      </c>
      <c r="F76" s="2">
        <v>76797.540000000008</v>
      </c>
      <c r="H76" s="68">
        <f t="shared" si="4"/>
        <v>3.6741574547253818E-2</v>
      </c>
      <c r="I76" s="68">
        <f t="shared" si="5"/>
        <v>0.53948644396546042</v>
      </c>
      <c r="J76" s="68">
        <f t="shared" si="6"/>
        <v>0.42377198148728579</v>
      </c>
    </row>
    <row r="77" spans="1:10" x14ac:dyDescent="0.25">
      <c r="A77" s="71">
        <v>2012</v>
      </c>
      <c r="B77" s="2">
        <v>5188.8599999999997</v>
      </c>
      <c r="C77" s="2">
        <v>2816.12</v>
      </c>
      <c r="D77" s="2">
        <v>33051.019999999997</v>
      </c>
      <c r="E77" s="2">
        <v>29377.96</v>
      </c>
      <c r="F77" s="2">
        <v>70433.959999999992</v>
      </c>
      <c r="H77" s="68">
        <f t="shared" si="4"/>
        <v>4.3162168500009965E-2</v>
      </c>
      <c r="I77" s="68">
        <f t="shared" si="5"/>
        <v>0.50656708319858501</v>
      </c>
      <c r="J77" s="68">
        <f t="shared" si="6"/>
        <v>0.45027074830140501</v>
      </c>
    </row>
    <row r="78" spans="1:10" x14ac:dyDescent="0.25">
      <c r="A78" s="71">
        <v>2013</v>
      </c>
      <c r="B78" s="2">
        <v>6681.07</v>
      </c>
      <c r="C78" s="2">
        <v>3078.98</v>
      </c>
      <c r="D78" s="2">
        <v>36503.15</v>
      </c>
      <c r="E78" s="2">
        <v>27064.91</v>
      </c>
      <c r="F78" s="2">
        <v>73328.11</v>
      </c>
      <c r="H78" s="68">
        <f t="shared" si="4"/>
        <v>4.6198300779749554E-2</v>
      </c>
      <c r="I78" s="68">
        <f t="shared" si="5"/>
        <v>0.54770849538104016</v>
      </c>
      <c r="J78" s="68">
        <f t="shared" si="6"/>
        <v>0.40609320383921022</v>
      </c>
    </row>
    <row r="79" spans="1:10" x14ac:dyDescent="0.25">
      <c r="A79" s="71">
        <v>2014</v>
      </c>
      <c r="B79" s="2">
        <v>7084.47</v>
      </c>
      <c r="C79" s="2">
        <v>3781.52</v>
      </c>
      <c r="D79" s="2">
        <v>37949.53</v>
      </c>
      <c r="E79" s="2">
        <v>26139.72</v>
      </c>
      <c r="F79" s="2">
        <v>74955.239999999991</v>
      </c>
      <c r="H79" s="68">
        <f t="shared" si="4"/>
        <v>5.5716474116913668E-2</v>
      </c>
      <c r="I79" s="68">
        <f t="shared" si="5"/>
        <v>0.55914394370360032</v>
      </c>
      <c r="J79" s="68">
        <f t="shared" si="6"/>
        <v>0.38513958217948618</v>
      </c>
    </row>
    <row r="80" spans="1:10" x14ac:dyDescent="0.25">
      <c r="A80" s="71">
        <v>2015</v>
      </c>
      <c r="B80" s="2">
        <v>6978.43</v>
      </c>
      <c r="C80" s="2">
        <v>4016.08</v>
      </c>
      <c r="D80" s="2">
        <v>46618.41</v>
      </c>
      <c r="E80" s="2">
        <v>27614.52</v>
      </c>
      <c r="F80" s="2">
        <v>85227.44</v>
      </c>
      <c r="H80" s="68">
        <f t="shared" si="4"/>
        <v>5.1324355413570083E-2</v>
      </c>
      <c r="I80" s="68">
        <f t="shared" si="5"/>
        <v>0.59576996565196161</v>
      </c>
      <c r="J80" s="68">
        <f t="shared" si="6"/>
        <v>0.35290567893446828</v>
      </c>
    </row>
    <row r="81" spans="1:10" x14ac:dyDescent="0.25">
      <c r="A81" s="70" t="s">
        <v>587</v>
      </c>
      <c r="B81" s="2">
        <v>265951.32999999996</v>
      </c>
      <c r="C81" s="2">
        <v>858769.28999999992</v>
      </c>
      <c r="D81" s="2">
        <v>1266618.8800000004</v>
      </c>
      <c r="E81" s="2">
        <v>226196.42</v>
      </c>
      <c r="F81" s="2">
        <v>2617535.9199999995</v>
      </c>
      <c r="H81" s="68">
        <f t="shared" si="4"/>
        <v>0.36518749682740514</v>
      </c>
      <c r="I81" s="68">
        <f t="shared" si="5"/>
        <v>0.53862356701359404</v>
      </c>
      <c r="J81" s="68">
        <f t="shared" si="6"/>
        <v>9.618893615900076E-2</v>
      </c>
    </row>
    <row r="82" spans="1:10" x14ac:dyDescent="0.25">
      <c r="A82" s="71">
        <v>1979</v>
      </c>
      <c r="B82" s="2">
        <v>248.6</v>
      </c>
      <c r="C82" s="2">
        <v>19167.36</v>
      </c>
      <c r="D82" s="2">
        <v>31479.4</v>
      </c>
      <c r="E82" s="2">
        <v>5638.08</v>
      </c>
      <c r="F82" s="2">
        <v>56533.440000000002</v>
      </c>
      <c r="H82" s="68">
        <f t="shared" si="4"/>
        <v>0.34054214243124792</v>
      </c>
      <c r="I82" s="68">
        <f t="shared" si="5"/>
        <v>0.55928736761088771</v>
      </c>
      <c r="J82" s="68">
        <f t="shared" si="6"/>
        <v>0.10017048995786432</v>
      </c>
    </row>
    <row r="83" spans="1:10" x14ac:dyDescent="0.25">
      <c r="A83" s="71">
        <v>1980</v>
      </c>
      <c r="B83" s="2">
        <v>9192.44</v>
      </c>
      <c r="C83" s="2">
        <v>13459.85</v>
      </c>
      <c r="D83" s="2">
        <v>40975.19</v>
      </c>
      <c r="E83" s="2">
        <v>3181.39</v>
      </c>
      <c r="F83" s="2">
        <v>66808.87000000001</v>
      </c>
      <c r="H83" s="68">
        <f t="shared" si="4"/>
        <v>0.23361131538347657</v>
      </c>
      <c r="I83" s="68">
        <f t="shared" si="5"/>
        <v>0.71117196952327666</v>
      </c>
      <c r="J83" s="68">
        <f t="shared" si="6"/>
        <v>5.521671509324684E-2</v>
      </c>
    </row>
    <row r="84" spans="1:10" x14ac:dyDescent="0.25">
      <c r="A84" s="71">
        <v>1981</v>
      </c>
      <c r="B84" s="2">
        <v>4768.43</v>
      </c>
      <c r="C84" s="2">
        <v>12060.99</v>
      </c>
      <c r="D84" s="2">
        <v>27910.7</v>
      </c>
      <c r="E84" s="2">
        <v>4130.3</v>
      </c>
      <c r="F84" s="2">
        <v>48870.42</v>
      </c>
      <c r="H84" s="68">
        <f t="shared" si="4"/>
        <v>0.27347949604995148</v>
      </c>
      <c r="I84" s="68">
        <f t="shared" si="5"/>
        <v>0.63286713365995495</v>
      </c>
      <c r="J84" s="68">
        <f t="shared" si="6"/>
        <v>9.3653370290093477E-2</v>
      </c>
    </row>
    <row r="85" spans="1:10" x14ac:dyDescent="0.25">
      <c r="A85" s="71">
        <v>1982</v>
      </c>
      <c r="B85" s="2">
        <v>4402.67</v>
      </c>
      <c r="C85" s="2">
        <v>21688.95</v>
      </c>
      <c r="D85" s="2">
        <v>37579.35</v>
      </c>
      <c r="E85" s="2">
        <v>3701.37</v>
      </c>
      <c r="F85" s="2">
        <v>67372.34</v>
      </c>
      <c r="H85" s="68">
        <f t="shared" si="4"/>
        <v>0.34443486840569432</v>
      </c>
      <c r="I85" s="68">
        <f t="shared" si="5"/>
        <v>0.59678492836313091</v>
      </c>
      <c r="J85" s="68">
        <f t="shared" si="6"/>
        <v>5.8780203231174617E-2</v>
      </c>
    </row>
    <row r="86" spans="1:10" x14ac:dyDescent="0.25">
      <c r="A86" s="71">
        <v>1983</v>
      </c>
      <c r="B86" s="2">
        <v>2846.63</v>
      </c>
      <c r="C86" s="2">
        <v>14708.12</v>
      </c>
      <c r="D86" s="2">
        <v>44677.3</v>
      </c>
      <c r="E86" s="2">
        <v>2844.05</v>
      </c>
      <c r="F86" s="2">
        <v>65076.100000000006</v>
      </c>
      <c r="H86" s="68">
        <f t="shared" si="4"/>
        <v>0.23635296909968861</v>
      </c>
      <c r="I86" s="68">
        <f t="shared" si="5"/>
        <v>0.7179444080111882</v>
      </c>
      <c r="J86" s="68">
        <f t="shared" si="6"/>
        <v>4.5702622889123107E-2</v>
      </c>
    </row>
    <row r="87" spans="1:10" x14ac:dyDescent="0.25">
      <c r="A87" s="71">
        <v>1984</v>
      </c>
      <c r="B87" s="2">
        <v>8751.39</v>
      </c>
      <c r="C87" s="2">
        <v>9044.34</v>
      </c>
      <c r="D87" s="2">
        <v>32715.01</v>
      </c>
      <c r="E87" s="2">
        <v>2758.69</v>
      </c>
      <c r="F87" s="2">
        <v>53269.43</v>
      </c>
      <c r="H87" s="68">
        <f t="shared" si="4"/>
        <v>0.20316123531044944</v>
      </c>
      <c r="I87" s="68">
        <f t="shared" si="5"/>
        <v>0.73487085235558436</v>
      </c>
      <c r="J87" s="68">
        <f t="shared" si="6"/>
        <v>6.1967912333966188E-2</v>
      </c>
    </row>
    <row r="88" spans="1:10" x14ac:dyDescent="0.25">
      <c r="A88" s="71">
        <v>1985</v>
      </c>
      <c r="B88" s="2">
        <v>15173.69</v>
      </c>
      <c r="C88" s="2">
        <v>16384.509999999998</v>
      </c>
      <c r="D88" s="2">
        <v>38385.910000000003</v>
      </c>
      <c r="E88" s="2">
        <v>6042.49</v>
      </c>
      <c r="F88" s="2">
        <v>75986.600000000006</v>
      </c>
      <c r="H88" s="68">
        <f t="shared" si="4"/>
        <v>0.26942486389814269</v>
      </c>
      <c r="I88" s="68">
        <f t="shared" si="5"/>
        <v>0.63121317496564477</v>
      </c>
      <c r="J88" s="68">
        <f t="shared" si="6"/>
        <v>9.9361961136212693E-2</v>
      </c>
    </row>
    <row r="89" spans="1:10" x14ac:dyDescent="0.25">
      <c r="A89" s="71">
        <v>1986</v>
      </c>
      <c r="B89" s="2">
        <v>31313.1</v>
      </c>
      <c r="C89" s="2">
        <v>70441.05</v>
      </c>
      <c r="D89" s="2">
        <v>38315.120000000003</v>
      </c>
      <c r="E89" s="2">
        <v>8698.99</v>
      </c>
      <c r="F89" s="2">
        <v>148768.25999999998</v>
      </c>
      <c r="H89" s="68">
        <f t="shared" si="4"/>
        <v>0.59972716396623182</v>
      </c>
      <c r="I89" s="68">
        <f t="shared" si="5"/>
        <v>0.32621061518284933</v>
      </c>
      <c r="J89" s="68">
        <f t="shared" si="6"/>
        <v>7.406222085091875E-2</v>
      </c>
    </row>
    <row r="90" spans="1:10" x14ac:dyDescent="0.25">
      <c r="A90" s="71">
        <v>1987</v>
      </c>
      <c r="B90" s="2">
        <v>6753.83</v>
      </c>
      <c r="C90" s="2">
        <v>110015.48</v>
      </c>
      <c r="D90" s="2">
        <v>40579.82</v>
      </c>
      <c r="E90" s="2">
        <v>9702.0300000000007</v>
      </c>
      <c r="F90" s="2">
        <v>167051.16</v>
      </c>
      <c r="H90" s="68">
        <f t="shared" si="4"/>
        <v>0.68632135045543186</v>
      </c>
      <c r="I90" s="68">
        <f t="shared" si="5"/>
        <v>0.25315343680396923</v>
      </c>
      <c r="J90" s="68">
        <f t="shared" si="6"/>
        <v>6.0525212740598994E-2</v>
      </c>
    </row>
    <row r="91" spans="1:10" x14ac:dyDescent="0.25">
      <c r="A91" s="71">
        <v>1988</v>
      </c>
      <c r="B91" s="2">
        <v>6361.11</v>
      </c>
      <c r="C91" s="2">
        <v>17241.599999999999</v>
      </c>
      <c r="D91" s="2">
        <v>201305.51</v>
      </c>
      <c r="E91" s="2">
        <v>6092.36</v>
      </c>
      <c r="F91" s="2">
        <v>231000.58</v>
      </c>
      <c r="H91" s="68">
        <f t="shared" si="4"/>
        <v>7.6752317836219955E-2</v>
      </c>
      <c r="I91" s="68">
        <f t="shared" si="5"/>
        <v>0.89612706974424405</v>
      </c>
      <c r="J91" s="68">
        <f t="shared" si="6"/>
        <v>2.7120612419536068E-2</v>
      </c>
    </row>
    <row r="92" spans="1:10" x14ac:dyDescent="0.25">
      <c r="A92" s="71">
        <v>1989</v>
      </c>
      <c r="B92" s="2">
        <v>6444.77</v>
      </c>
      <c r="C92" s="2">
        <v>16180</v>
      </c>
      <c r="D92" s="2">
        <v>34826.68</v>
      </c>
      <c r="E92" s="2">
        <v>37055.47</v>
      </c>
      <c r="F92" s="2">
        <v>94506.92</v>
      </c>
      <c r="H92" s="68">
        <f t="shared" si="4"/>
        <v>0.18373387431490149</v>
      </c>
      <c r="I92" s="68">
        <f t="shared" si="5"/>
        <v>0.39547842063815158</v>
      </c>
      <c r="J92" s="68">
        <f t="shared" si="6"/>
        <v>0.42078770504694701</v>
      </c>
    </row>
    <row r="93" spans="1:10" x14ac:dyDescent="0.25">
      <c r="A93" s="71">
        <v>1990</v>
      </c>
      <c r="B93" s="2">
        <v>3016.68</v>
      </c>
      <c r="C93" s="2">
        <v>10601.23</v>
      </c>
      <c r="D93" s="2">
        <v>18101.32</v>
      </c>
      <c r="E93" s="2">
        <v>9096.93</v>
      </c>
      <c r="F93" s="2">
        <v>40816.160000000003</v>
      </c>
      <c r="H93" s="68">
        <f t="shared" si="4"/>
        <v>0.28045967828128854</v>
      </c>
      <c r="I93" s="68">
        <f t="shared" si="5"/>
        <v>0.47887748720352769</v>
      </c>
      <c r="J93" s="68">
        <f t="shared" si="6"/>
        <v>0.24066283451518383</v>
      </c>
    </row>
    <row r="94" spans="1:10" x14ac:dyDescent="0.25">
      <c r="A94" s="71">
        <v>1991</v>
      </c>
      <c r="B94" s="2">
        <v>3554.13</v>
      </c>
      <c r="C94" s="2">
        <v>9590.56</v>
      </c>
      <c r="D94" s="2">
        <v>11237.53</v>
      </c>
      <c r="E94" s="2">
        <v>2867.05</v>
      </c>
      <c r="F94" s="2">
        <v>27249.27</v>
      </c>
      <c r="H94" s="68">
        <f t="shared" si="4"/>
        <v>0.40474797785537453</v>
      </c>
      <c r="I94" s="68">
        <f t="shared" si="5"/>
        <v>0.47425463618277847</v>
      </c>
      <c r="J94" s="68">
        <f t="shared" si="6"/>
        <v>0.12099738596184705</v>
      </c>
    </row>
    <row r="95" spans="1:10" x14ac:dyDescent="0.25">
      <c r="A95" s="71">
        <v>1992</v>
      </c>
      <c r="B95" s="2">
        <v>1849.37</v>
      </c>
      <c r="C95" s="2">
        <v>6807.55</v>
      </c>
      <c r="D95" s="2">
        <v>19235.87</v>
      </c>
      <c r="E95" s="2">
        <v>5216.8999999999996</v>
      </c>
      <c r="F95" s="2">
        <v>33109.69</v>
      </c>
      <c r="H95" s="68">
        <f t="shared" si="4"/>
        <v>0.21776968373964184</v>
      </c>
      <c r="I95" s="68">
        <f t="shared" si="5"/>
        <v>0.6153446285898545</v>
      </c>
      <c r="J95" s="68">
        <f t="shared" si="6"/>
        <v>0.16688568767050369</v>
      </c>
    </row>
    <row r="96" spans="1:10" x14ac:dyDescent="0.25">
      <c r="A96" s="71">
        <v>1993</v>
      </c>
      <c r="B96" s="2">
        <v>9002.36</v>
      </c>
      <c r="C96" s="2">
        <v>14746.47</v>
      </c>
      <c r="D96" s="2">
        <v>14670.5</v>
      </c>
      <c r="E96" s="2">
        <v>5895.7</v>
      </c>
      <c r="F96" s="2">
        <v>44315.03</v>
      </c>
      <c r="H96" s="68">
        <f t="shared" si="4"/>
        <v>0.41759714006332571</v>
      </c>
      <c r="I96" s="68">
        <f t="shared" si="5"/>
        <v>0.41544578758842082</v>
      </c>
      <c r="J96" s="68">
        <f t="shared" si="6"/>
        <v>0.16695707234825347</v>
      </c>
    </row>
    <row r="97" spans="1:10" x14ac:dyDescent="0.25">
      <c r="A97" s="71">
        <v>1994</v>
      </c>
      <c r="B97" s="2">
        <v>851.85</v>
      </c>
      <c r="C97" s="2">
        <v>9529.6200000000008</v>
      </c>
      <c r="D97" s="2">
        <v>13240.73</v>
      </c>
      <c r="E97" s="2">
        <v>3253.64</v>
      </c>
      <c r="F97" s="2">
        <v>26875.84</v>
      </c>
      <c r="H97" s="68">
        <f t="shared" si="4"/>
        <v>0.36618596917690183</v>
      </c>
      <c r="I97" s="68">
        <f t="shared" si="5"/>
        <v>0.5087893900973679</v>
      </c>
      <c r="J97" s="68">
        <f t="shared" si="6"/>
        <v>0.12502464072573038</v>
      </c>
    </row>
    <row r="98" spans="1:10" x14ac:dyDescent="0.25">
      <c r="A98" s="71">
        <v>1995</v>
      </c>
      <c r="B98" s="2">
        <v>2020.07</v>
      </c>
      <c r="C98" s="2">
        <v>12280.36</v>
      </c>
      <c r="D98" s="2">
        <v>12732.59</v>
      </c>
      <c r="E98" s="2">
        <v>3000.72</v>
      </c>
      <c r="F98" s="2">
        <v>30033.74</v>
      </c>
      <c r="H98" s="68">
        <f t="shared" si="4"/>
        <v>0.43837026708746124</v>
      </c>
      <c r="I98" s="68">
        <f t="shared" si="5"/>
        <v>0.45451345718001246</v>
      </c>
      <c r="J98" s="68">
        <f t="shared" si="6"/>
        <v>0.10711627573252629</v>
      </c>
    </row>
    <row r="99" spans="1:10" x14ac:dyDescent="0.25">
      <c r="A99" s="71">
        <v>1996</v>
      </c>
      <c r="B99" s="2">
        <v>910.36</v>
      </c>
      <c r="C99" s="2">
        <v>29144.87</v>
      </c>
      <c r="D99" s="2">
        <v>35158.04</v>
      </c>
      <c r="E99" s="2">
        <v>1963</v>
      </c>
      <c r="F99" s="2">
        <v>67176.27</v>
      </c>
      <c r="H99" s="68">
        <f t="shared" si="4"/>
        <v>0.43981694358381251</v>
      </c>
      <c r="I99" s="68">
        <f t="shared" si="5"/>
        <v>0.53055998174627039</v>
      </c>
      <c r="J99" s="68">
        <f t="shared" si="6"/>
        <v>2.9623074669917003E-2</v>
      </c>
    </row>
    <row r="100" spans="1:10" x14ac:dyDescent="0.25">
      <c r="A100" s="71">
        <v>1997</v>
      </c>
      <c r="B100" s="2">
        <v>1574.43</v>
      </c>
      <c r="C100" s="2">
        <v>3514.65</v>
      </c>
      <c r="D100" s="2">
        <v>26375.98</v>
      </c>
      <c r="E100" s="2">
        <v>5773.7</v>
      </c>
      <c r="F100" s="2">
        <v>37238.759999999995</v>
      </c>
      <c r="H100" s="68">
        <f t="shared" si="4"/>
        <v>9.8548045063513043E-2</v>
      </c>
      <c r="I100" s="68">
        <f t="shared" si="5"/>
        <v>0.73956190961669543</v>
      </c>
      <c r="J100" s="68">
        <f t="shared" si="6"/>
        <v>0.16189004531979151</v>
      </c>
    </row>
    <row r="101" spans="1:10" x14ac:dyDescent="0.25">
      <c r="A101" s="71">
        <v>1998</v>
      </c>
      <c r="B101" s="2">
        <v>396.73</v>
      </c>
      <c r="C101" s="2">
        <v>10311.35</v>
      </c>
      <c r="D101" s="2">
        <v>6040.92</v>
      </c>
      <c r="E101" s="2">
        <v>4278.1400000000003</v>
      </c>
      <c r="F101" s="2">
        <v>21027.14</v>
      </c>
      <c r="H101" s="68">
        <f t="shared" si="4"/>
        <v>0.49981313992305537</v>
      </c>
      <c r="I101" s="68">
        <f t="shared" si="5"/>
        <v>0.29281628431039425</v>
      </c>
      <c r="J101" s="68">
        <f t="shared" si="6"/>
        <v>0.20737057576655046</v>
      </c>
    </row>
    <row r="102" spans="1:10" x14ac:dyDescent="0.25">
      <c r="A102" s="71">
        <v>1999</v>
      </c>
      <c r="B102" s="2">
        <v>2035.37</v>
      </c>
      <c r="C102" s="2">
        <v>10612.21</v>
      </c>
      <c r="D102" s="2">
        <v>16755.77</v>
      </c>
      <c r="E102" s="2">
        <v>1444.57</v>
      </c>
      <c r="F102" s="2">
        <v>30847.919999999998</v>
      </c>
      <c r="H102" s="68">
        <f t="shared" si="4"/>
        <v>0.36831901376309972</v>
      </c>
      <c r="I102" s="68">
        <f t="shared" si="5"/>
        <v>0.58154415350255362</v>
      </c>
      <c r="J102" s="68">
        <f t="shared" si="6"/>
        <v>5.0136832734346666E-2</v>
      </c>
    </row>
    <row r="103" spans="1:10" x14ac:dyDescent="0.25">
      <c r="A103" s="71">
        <v>2000</v>
      </c>
      <c r="B103" s="2">
        <v>3955.34</v>
      </c>
      <c r="C103" s="2">
        <v>7773.46</v>
      </c>
      <c r="D103" s="2">
        <v>12304.67</v>
      </c>
      <c r="E103" s="2">
        <v>2178.7199999999998</v>
      </c>
      <c r="F103" s="2">
        <v>26212.190000000002</v>
      </c>
      <c r="H103" s="68">
        <f t="shared" si="4"/>
        <v>0.34926146332477415</v>
      </c>
      <c r="I103" s="68">
        <f t="shared" si="5"/>
        <v>0.55284867355443379</v>
      </c>
      <c r="J103" s="68">
        <f t="shared" si="6"/>
        <v>9.7889863120792009E-2</v>
      </c>
    </row>
    <row r="104" spans="1:10" x14ac:dyDescent="0.25">
      <c r="A104" s="71">
        <v>2001</v>
      </c>
      <c r="B104" s="2">
        <v>14006.05</v>
      </c>
      <c r="C104" s="2">
        <v>42744.76</v>
      </c>
      <c r="D104" s="2">
        <v>12902.8</v>
      </c>
      <c r="E104" s="2">
        <v>4696.08</v>
      </c>
      <c r="F104" s="2">
        <v>74349.69</v>
      </c>
      <c r="H104" s="68">
        <f t="shared" si="4"/>
        <v>0.70835567758259199</v>
      </c>
      <c r="I104" s="68">
        <f t="shared" si="5"/>
        <v>0.21382203658910864</v>
      </c>
      <c r="J104" s="68">
        <f t="shared" si="6"/>
        <v>7.7822285828299392E-2</v>
      </c>
    </row>
    <row r="105" spans="1:10" x14ac:dyDescent="0.25">
      <c r="A105" s="71">
        <v>2002</v>
      </c>
      <c r="B105" s="2">
        <v>3226.44</v>
      </c>
      <c r="C105" s="2">
        <v>21147.759999999998</v>
      </c>
      <c r="D105" s="2">
        <v>40984.86</v>
      </c>
      <c r="E105" s="2">
        <v>3026.08</v>
      </c>
      <c r="F105" s="2">
        <v>68385.14</v>
      </c>
      <c r="H105" s="68">
        <f t="shared" si="4"/>
        <v>0.32455773365644186</v>
      </c>
      <c r="I105" s="68">
        <f t="shared" si="5"/>
        <v>0.62900057858735681</v>
      </c>
      <c r="J105" s="68">
        <f t="shared" si="6"/>
        <v>4.6441687756201395E-2</v>
      </c>
    </row>
    <row r="106" spans="1:10" x14ac:dyDescent="0.25">
      <c r="A106" s="71">
        <v>2003</v>
      </c>
      <c r="B106" s="2">
        <v>451.1</v>
      </c>
      <c r="C106" s="2">
        <v>32202.57</v>
      </c>
      <c r="D106" s="2">
        <v>80591.899999999994</v>
      </c>
      <c r="E106" s="2">
        <v>8430.25</v>
      </c>
      <c r="F106" s="2">
        <v>121675.81999999999</v>
      </c>
      <c r="H106" s="68">
        <f t="shared" si="4"/>
        <v>0.26564359150509897</v>
      </c>
      <c r="I106" s="68">
        <f t="shared" si="5"/>
        <v>0.66481407422512495</v>
      </c>
      <c r="J106" s="68">
        <f t="shared" si="6"/>
        <v>6.9542334269776004E-2</v>
      </c>
    </row>
    <row r="107" spans="1:10" x14ac:dyDescent="0.25">
      <c r="A107" s="71">
        <v>2004</v>
      </c>
      <c r="B107" s="2">
        <v>1826.7</v>
      </c>
      <c r="C107" s="2">
        <v>16602.07</v>
      </c>
      <c r="D107" s="2">
        <v>24365.21</v>
      </c>
      <c r="E107" s="2">
        <v>24533.01</v>
      </c>
      <c r="F107" s="2">
        <v>67326.989999999991</v>
      </c>
      <c r="H107" s="68">
        <f t="shared" si="4"/>
        <v>0.25346559534316565</v>
      </c>
      <c r="I107" s="68">
        <f t="shared" si="5"/>
        <v>0.371986291969089</v>
      </c>
      <c r="J107" s="68">
        <f t="shared" si="6"/>
        <v>0.37454811268774535</v>
      </c>
    </row>
    <row r="108" spans="1:10" x14ac:dyDescent="0.25">
      <c r="A108" s="71">
        <v>2005</v>
      </c>
      <c r="B108" s="2">
        <v>1974.27</v>
      </c>
      <c r="C108" s="2">
        <v>17591.29</v>
      </c>
      <c r="D108" s="2">
        <v>44049.120000000003</v>
      </c>
      <c r="E108" s="2">
        <v>13874.13</v>
      </c>
      <c r="F108" s="2">
        <v>77488.810000000012</v>
      </c>
      <c r="H108" s="68">
        <f t="shared" si="4"/>
        <v>0.23295235593039432</v>
      </c>
      <c r="I108" s="68">
        <f t="shared" si="5"/>
        <v>0.58331971564681451</v>
      </c>
      <c r="J108" s="68">
        <f t="shared" si="6"/>
        <v>0.18372792842279112</v>
      </c>
    </row>
    <row r="109" spans="1:10" x14ac:dyDescent="0.25">
      <c r="A109" s="71">
        <v>2006</v>
      </c>
      <c r="B109" s="2">
        <v>11693.07</v>
      </c>
      <c r="C109" s="2">
        <v>11660.92</v>
      </c>
      <c r="D109" s="2">
        <v>23703.47</v>
      </c>
      <c r="E109" s="2">
        <v>6767.92</v>
      </c>
      <c r="F109" s="2">
        <v>53825.38</v>
      </c>
      <c r="H109" s="68">
        <f t="shared" si="4"/>
        <v>0.27676906393216988</v>
      </c>
      <c r="I109" s="68">
        <f t="shared" si="5"/>
        <v>0.56259602191287406</v>
      </c>
      <c r="J109" s="68">
        <f t="shared" si="6"/>
        <v>0.16063491415495615</v>
      </c>
    </row>
    <row r="110" spans="1:10" x14ac:dyDescent="0.25">
      <c r="A110" s="71">
        <v>2007</v>
      </c>
      <c r="B110" s="2">
        <v>9984.31</v>
      </c>
      <c r="C110" s="2">
        <v>18406.2</v>
      </c>
      <c r="D110" s="2">
        <v>10471.5</v>
      </c>
      <c r="E110" s="2">
        <v>4956.72</v>
      </c>
      <c r="F110" s="2">
        <v>43818.73</v>
      </c>
      <c r="H110" s="68">
        <f t="shared" si="4"/>
        <v>0.54400814318673119</v>
      </c>
      <c r="I110" s="68">
        <f t="shared" si="5"/>
        <v>0.3094925227032117</v>
      </c>
      <c r="J110" s="68">
        <f t="shared" si="6"/>
        <v>0.14649933411005717</v>
      </c>
    </row>
    <row r="111" spans="1:10" x14ac:dyDescent="0.25">
      <c r="A111" s="71">
        <v>2008</v>
      </c>
      <c r="B111" s="2">
        <v>10780.63</v>
      </c>
      <c r="C111" s="2">
        <v>26177.63</v>
      </c>
      <c r="D111" s="2">
        <v>11433.27</v>
      </c>
      <c r="E111" s="2">
        <v>698.62</v>
      </c>
      <c r="F111" s="2">
        <v>49090.15</v>
      </c>
      <c r="H111" s="68">
        <f t="shared" si="4"/>
        <v>0.68331918541396497</v>
      </c>
      <c r="I111" s="68">
        <f t="shared" si="5"/>
        <v>0.2984446163773391</v>
      </c>
      <c r="J111" s="68">
        <f t="shared" si="6"/>
        <v>1.8236198208695903E-2</v>
      </c>
    </row>
    <row r="112" spans="1:10" x14ac:dyDescent="0.25">
      <c r="A112" s="71">
        <v>2009</v>
      </c>
      <c r="B112" s="2">
        <v>10024.219999999999</v>
      </c>
      <c r="C112" s="2">
        <v>26694.65</v>
      </c>
      <c r="D112" s="2">
        <v>39360.99</v>
      </c>
      <c r="E112" s="2">
        <v>0</v>
      </c>
      <c r="F112" s="2">
        <v>76079.86</v>
      </c>
      <c r="H112" s="68">
        <f t="shared" si="4"/>
        <v>0.40412370540956083</v>
      </c>
      <c r="I112" s="68">
        <f t="shared" si="5"/>
        <v>0.59587629459043923</v>
      </c>
      <c r="J112" s="68">
        <f t="shared" si="6"/>
        <v>0</v>
      </c>
    </row>
    <row r="113" spans="1:10" x14ac:dyDescent="0.25">
      <c r="A113" s="71">
        <v>2010</v>
      </c>
      <c r="B113" s="2">
        <v>6922.27</v>
      </c>
      <c r="C113" s="2">
        <v>27514.54</v>
      </c>
      <c r="D113" s="2">
        <v>20652.46</v>
      </c>
      <c r="E113" s="2">
        <v>3288.96</v>
      </c>
      <c r="F113" s="2">
        <v>58378.229999999996</v>
      </c>
      <c r="H113" s="68">
        <f t="shared" si="4"/>
        <v>0.5347201762439181</v>
      </c>
      <c r="I113" s="68">
        <f t="shared" si="5"/>
        <v>0.40136186362085169</v>
      </c>
      <c r="J113" s="68">
        <f t="shared" si="6"/>
        <v>6.3917960135230212E-2</v>
      </c>
    </row>
    <row r="114" spans="1:10" x14ac:dyDescent="0.25">
      <c r="A114" s="71">
        <v>2011</v>
      </c>
      <c r="B114" s="2">
        <v>13663.39</v>
      </c>
      <c r="C114" s="2">
        <v>37379.699999999997</v>
      </c>
      <c r="D114" s="2">
        <v>81847.62</v>
      </c>
      <c r="E114" s="2">
        <v>6295.94</v>
      </c>
      <c r="F114" s="2">
        <v>139186.65</v>
      </c>
      <c r="H114" s="68">
        <f t="shared" si="4"/>
        <v>0.29779102295463006</v>
      </c>
      <c r="I114" s="68">
        <f t="shared" si="5"/>
        <v>0.65205142058929955</v>
      </c>
      <c r="J114" s="68">
        <f t="shared" si="6"/>
        <v>5.0157556456070375E-2</v>
      </c>
    </row>
    <row r="115" spans="1:10" x14ac:dyDescent="0.25">
      <c r="A115" s="71">
        <v>2012</v>
      </c>
      <c r="B115" s="2">
        <v>19122.439999999999</v>
      </c>
      <c r="C115" s="2">
        <v>33026.620000000003</v>
      </c>
      <c r="D115" s="2">
        <v>23340.32</v>
      </c>
      <c r="E115" s="2">
        <v>5350.98</v>
      </c>
      <c r="F115" s="2">
        <v>80840.36</v>
      </c>
      <c r="H115" s="68">
        <f t="shared" si="4"/>
        <v>0.53512205207174846</v>
      </c>
      <c r="I115" s="68">
        <f t="shared" si="5"/>
        <v>0.37817735918514428</v>
      </c>
      <c r="J115" s="68">
        <f t="shared" si="6"/>
        <v>8.6700588743107349E-2</v>
      </c>
    </row>
    <row r="116" spans="1:10" x14ac:dyDescent="0.25">
      <c r="A116" s="71">
        <v>2013</v>
      </c>
      <c r="B116" s="2">
        <v>12407.84</v>
      </c>
      <c r="C116" s="2">
        <v>49591.39</v>
      </c>
      <c r="D116" s="2">
        <v>34144.92</v>
      </c>
      <c r="E116" s="2">
        <v>2340.6</v>
      </c>
      <c r="F116" s="2">
        <v>98484.75</v>
      </c>
      <c r="H116" s="68">
        <f t="shared" si="4"/>
        <v>0.57612883640920654</v>
      </c>
      <c r="I116" s="68">
        <f t="shared" si="5"/>
        <v>0.39667920235519605</v>
      </c>
      <c r="J116" s="68">
        <f t="shared" si="6"/>
        <v>2.7191961235597327E-2</v>
      </c>
    </row>
    <row r="117" spans="1:10" x14ac:dyDescent="0.25">
      <c r="A117" s="71">
        <v>2014</v>
      </c>
      <c r="B117" s="2">
        <v>12221.89</v>
      </c>
      <c r="C117" s="2">
        <v>26543.25</v>
      </c>
      <c r="D117" s="2">
        <v>41792.620000000003</v>
      </c>
      <c r="E117" s="2">
        <v>3140.76</v>
      </c>
      <c r="F117" s="2">
        <v>83698.52</v>
      </c>
      <c r="H117" s="68">
        <f t="shared" si="4"/>
        <v>0.37135564449527075</v>
      </c>
      <c r="I117" s="68">
        <f t="shared" si="5"/>
        <v>0.58470327993919147</v>
      </c>
      <c r="J117" s="68">
        <f t="shared" si="6"/>
        <v>4.3941075565538001E-2</v>
      </c>
    </row>
    <row r="118" spans="1:10" x14ac:dyDescent="0.25">
      <c r="A118" s="71">
        <v>2015</v>
      </c>
      <c r="B118" s="2">
        <v>12223.36</v>
      </c>
      <c r="C118" s="2">
        <v>26181.360000000001</v>
      </c>
      <c r="D118" s="2">
        <v>22373.91</v>
      </c>
      <c r="E118" s="2">
        <v>3982.08</v>
      </c>
      <c r="F118" s="2">
        <v>64760.710000000006</v>
      </c>
      <c r="H118" s="68">
        <f t="shared" si="4"/>
        <v>0.49833803950903494</v>
      </c>
      <c r="I118" s="68">
        <f t="shared" si="5"/>
        <v>0.42586674051888795</v>
      </c>
      <c r="J118" s="68">
        <f t="shared" si="6"/>
        <v>7.5795219972076999E-2</v>
      </c>
    </row>
    <row r="119" spans="1:10" x14ac:dyDescent="0.25">
      <c r="A119" s="70" t="s">
        <v>450</v>
      </c>
      <c r="B119" s="2">
        <v>286601.84999999998</v>
      </c>
      <c r="C119" s="2">
        <v>1010718.5900000001</v>
      </c>
      <c r="D119" s="2">
        <v>2659006.4900000002</v>
      </c>
      <c r="E119" s="2">
        <v>927363.31</v>
      </c>
      <c r="F119" s="2">
        <v>4883690.2399999993</v>
      </c>
      <c r="H119" s="68">
        <f t="shared" si="4"/>
        <v>0.21986059528431212</v>
      </c>
      <c r="I119" s="68">
        <f t="shared" si="5"/>
        <v>0.57841099940216723</v>
      </c>
      <c r="J119" s="68">
        <f t="shared" si="6"/>
        <v>0.20172840531352063</v>
      </c>
    </row>
    <row r="120" spans="1:10" x14ac:dyDescent="0.25">
      <c r="A120" s="71">
        <v>1979</v>
      </c>
      <c r="B120" s="2">
        <v>3977.11</v>
      </c>
      <c r="C120" s="2">
        <v>16543.59</v>
      </c>
      <c r="D120" s="2">
        <v>49027.88</v>
      </c>
      <c r="E120" s="2">
        <v>15956.15</v>
      </c>
      <c r="F120" s="2">
        <v>85504.73</v>
      </c>
      <c r="H120" s="68">
        <f t="shared" si="4"/>
        <v>0.2029200656170265</v>
      </c>
      <c r="I120" s="68">
        <f t="shared" si="5"/>
        <v>0.6013652796438802</v>
      </c>
      <c r="J120" s="68">
        <f t="shared" si="6"/>
        <v>0.19571465473909333</v>
      </c>
    </row>
    <row r="121" spans="1:10" x14ac:dyDescent="0.25">
      <c r="A121" s="71">
        <v>1980</v>
      </c>
      <c r="B121" s="2">
        <v>3738.4</v>
      </c>
      <c r="C121" s="2">
        <v>13862.35</v>
      </c>
      <c r="D121" s="2">
        <v>36531.01</v>
      </c>
      <c r="E121" s="2">
        <v>15252.78</v>
      </c>
      <c r="F121" s="2">
        <v>69384.540000000008</v>
      </c>
      <c r="H121" s="68">
        <f t="shared" si="4"/>
        <v>0.21116778534122493</v>
      </c>
      <c r="I121" s="68">
        <f t="shared" si="5"/>
        <v>0.55648374755926244</v>
      </c>
      <c r="J121" s="68">
        <f t="shared" si="6"/>
        <v>0.23234846709951265</v>
      </c>
    </row>
    <row r="122" spans="1:10" x14ac:dyDescent="0.25">
      <c r="A122" s="71">
        <v>1981</v>
      </c>
      <c r="B122" s="2">
        <v>4258.54</v>
      </c>
      <c r="C122" s="2">
        <v>13034.58</v>
      </c>
      <c r="D122" s="2">
        <v>30547.01</v>
      </c>
      <c r="E122" s="2">
        <v>11340.11</v>
      </c>
      <c r="F122" s="2">
        <v>59180.24</v>
      </c>
      <c r="H122" s="68">
        <f t="shared" si="4"/>
        <v>0.23733023558993988</v>
      </c>
      <c r="I122" s="68">
        <f t="shared" si="5"/>
        <v>0.55619199697023214</v>
      </c>
      <c r="J122" s="68">
        <f t="shared" si="6"/>
        <v>0.20647776743982799</v>
      </c>
    </row>
    <row r="123" spans="1:10" x14ac:dyDescent="0.25">
      <c r="A123" s="71">
        <v>1982</v>
      </c>
      <c r="B123" s="2">
        <v>5387.95</v>
      </c>
      <c r="C123" s="2">
        <v>14862.34</v>
      </c>
      <c r="D123" s="2">
        <v>29999.14</v>
      </c>
      <c r="E123" s="2">
        <v>9975.34</v>
      </c>
      <c r="F123" s="2">
        <v>60224.770000000004</v>
      </c>
      <c r="H123" s="68">
        <f t="shared" si="4"/>
        <v>0.27102848049905159</v>
      </c>
      <c r="I123" s="68">
        <f t="shared" si="5"/>
        <v>0.54706199228912256</v>
      </c>
      <c r="J123" s="68">
        <f t="shared" si="6"/>
        <v>0.18190952721182596</v>
      </c>
    </row>
    <row r="124" spans="1:10" x14ac:dyDescent="0.25">
      <c r="A124" s="71">
        <v>1983</v>
      </c>
      <c r="B124" s="2">
        <v>7283.34</v>
      </c>
      <c r="C124" s="2">
        <v>19000.79</v>
      </c>
      <c r="D124" s="2">
        <v>33856.58</v>
      </c>
      <c r="E124" s="2">
        <v>10105.700000000001</v>
      </c>
      <c r="F124" s="2">
        <v>70246.41</v>
      </c>
      <c r="H124" s="68">
        <f t="shared" si="4"/>
        <v>0.30177673992071857</v>
      </c>
      <c r="I124" s="68">
        <f t="shared" si="5"/>
        <v>0.5377212388150705</v>
      </c>
      <c r="J124" s="68">
        <f t="shared" si="6"/>
        <v>0.1605020212642109</v>
      </c>
    </row>
    <row r="125" spans="1:10" x14ac:dyDescent="0.25">
      <c r="A125" s="71">
        <v>1984</v>
      </c>
      <c r="B125" s="2">
        <v>7867.41</v>
      </c>
      <c r="C125" s="2">
        <v>25636.11</v>
      </c>
      <c r="D125" s="2">
        <v>45276.4</v>
      </c>
      <c r="E125" s="2">
        <v>11088.77</v>
      </c>
      <c r="F125" s="2">
        <v>89868.690000000017</v>
      </c>
      <c r="H125" s="68">
        <f t="shared" si="4"/>
        <v>0.31263060771734291</v>
      </c>
      <c r="I125" s="68">
        <f t="shared" si="5"/>
        <v>0.55214260070086707</v>
      </c>
      <c r="J125" s="68">
        <f t="shared" si="6"/>
        <v>0.13522679158178993</v>
      </c>
    </row>
    <row r="126" spans="1:10" x14ac:dyDescent="0.25">
      <c r="A126" s="71">
        <v>1985</v>
      </c>
      <c r="B126" s="2">
        <v>7370.56</v>
      </c>
      <c r="C126" s="2">
        <v>27813.24</v>
      </c>
      <c r="D126" s="2">
        <v>60122.73</v>
      </c>
      <c r="E126" s="2">
        <v>14616.76</v>
      </c>
      <c r="F126" s="2">
        <v>109923.29</v>
      </c>
      <c r="H126" s="68">
        <f t="shared" si="4"/>
        <v>0.2712091623499443</v>
      </c>
      <c r="I126" s="68">
        <f t="shared" si="5"/>
        <v>0.58626162365448498</v>
      </c>
      <c r="J126" s="68">
        <f t="shared" si="6"/>
        <v>0.14252921399557086</v>
      </c>
    </row>
    <row r="127" spans="1:10" x14ac:dyDescent="0.25">
      <c r="A127" s="71">
        <v>1986</v>
      </c>
      <c r="B127" s="2">
        <v>7021.45</v>
      </c>
      <c r="C127" s="2">
        <v>26211.24</v>
      </c>
      <c r="D127" s="2">
        <v>68898.009999999995</v>
      </c>
      <c r="E127" s="2">
        <v>20493.12</v>
      </c>
      <c r="F127" s="2">
        <v>122623.81999999999</v>
      </c>
      <c r="H127" s="68">
        <f t="shared" si="4"/>
        <v>0.22673618196581957</v>
      </c>
      <c r="I127" s="68">
        <f t="shared" si="5"/>
        <v>0.59599132785945474</v>
      </c>
      <c r="J127" s="68">
        <f t="shared" si="6"/>
        <v>0.17727249017472566</v>
      </c>
    </row>
    <row r="128" spans="1:10" x14ac:dyDescent="0.25">
      <c r="A128" s="71">
        <v>1987</v>
      </c>
      <c r="B128" s="2">
        <v>6740.5</v>
      </c>
      <c r="C128" s="2">
        <v>24696.77</v>
      </c>
      <c r="D128" s="2">
        <v>65596.31</v>
      </c>
      <c r="E128" s="2">
        <v>24342.87</v>
      </c>
      <c r="F128" s="2">
        <v>121376.45</v>
      </c>
      <c r="H128" s="68">
        <f t="shared" si="4"/>
        <v>0.21543651882328363</v>
      </c>
      <c r="I128" s="68">
        <f t="shared" si="5"/>
        <v>0.57221412654581738</v>
      </c>
      <c r="J128" s="68">
        <f t="shared" si="6"/>
        <v>0.21234935463089893</v>
      </c>
    </row>
    <row r="129" spans="1:10" x14ac:dyDescent="0.25">
      <c r="A129" s="71">
        <v>1988</v>
      </c>
      <c r="B129" s="2">
        <v>6844.65</v>
      </c>
      <c r="C129" s="2">
        <v>23949.93</v>
      </c>
      <c r="D129" s="2">
        <v>65164.19</v>
      </c>
      <c r="E129" s="2">
        <v>23435.8</v>
      </c>
      <c r="F129" s="2">
        <v>119394.57</v>
      </c>
      <c r="H129" s="68">
        <f t="shared" si="4"/>
        <v>0.21279384294542369</v>
      </c>
      <c r="I129" s="68">
        <f t="shared" si="5"/>
        <v>0.57898033157198159</v>
      </c>
      <c r="J129" s="68">
        <f t="shared" si="6"/>
        <v>0.20822582548259475</v>
      </c>
    </row>
    <row r="130" spans="1:10" x14ac:dyDescent="0.25">
      <c r="A130" s="71">
        <v>1989</v>
      </c>
      <c r="B130" s="2">
        <v>6417.02</v>
      </c>
      <c r="C130" s="2">
        <v>24236.78</v>
      </c>
      <c r="D130" s="2">
        <v>58940.33</v>
      </c>
      <c r="E130" s="2">
        <v>19676.97</v>
      </c>
      <c r="F130" s="2">
        <v>109271.1</v>
      </c>
      <c r="H130" s="68">
        <f t="shared" si="4"/>
        <v>0.23564237801747873</v>
      </c>
      <c r="I130" s="68">
        <f t="shared" si="5"/>
        <v>0.57304805020860627</v>
      </c>
      <c r="J130" s="68">
        <f t="shared" si="6"/>
        <v>0.19130957177391505</v>
      </c>
    </row>
    <row r="131" spans="1:10" x14ac:dyDescent="0.25">
      <c r="A131" s="71">
        <v>1990</v>
      </c>
      <c r="B131" s="2">
        <v>6272.3</v>
      </c>
      <c r="C131" s="2">
        <v>22755.58</v>
      </c>
      <c r="D131" s="2">
        <v>63018.98</v>
      </c>
      <c r="E131" s="2">
        <v>21172.44</v>
      </c>
      <c r="F131" s="2">
        <v>113219.3</v>
      </c>
      <c r="H131" s="68">
        <f t="shared" si="4"/>
        <v>0.21277436487231996</v>
      </c>
      <c r="I131" s="68">
        <f t="shared" si="5"/>
        <v>0.58925430353352604</v>
      </c>
      <c r="J131" s="68">
        <f t="shared" si="6"/>
        <v>0.19797133159415412</v>
      </c>
    </row>
    <row r="132" spans="1:10" x14ac:dyDescent="0.25">
      <c r="A132" s="71">
        <v>1991</v>
      </c>
      <c r="B132" s="2">
        <v>6309.92</v>
      </c>
      <c r="C132" s="2">
        <v>22231.89</v>
      </c>
      <c r="D132" s="2">
        <v>58648.33</v>
      </c>
      <c r="E132" s="2">
        <v>20644.89</v>
      </c>
      <c r="F132" s="2">
        <v>107835.03</v>
      </c>
      <c r="H132" s="68">
        <f t="shared" si="4"/>
        <v>0.21897922592745775</v>
      </c>
      <c r="I132" s="68">
        <f t="shared" si="5"/>
        <v>0.57767314903672595</v>
      </c>
      <c r="J132" s="68">
        <f t="shared" si="6"/>
        <v>0.20334762503581624</v>
      </c>
    </row>
    <row r="133" spans="1:10" x14ac:dyDescent="0.25">
      <c r="A133" s="71">
        <v>1992</v>
      </c>
      <c r="B133" s="2">
        <v>7149.31</v>
      </c>
      <c r="C133" s="2">
        <v>22326.89</v>
      </c>
      <c r="D133" s="2">
        <v>54010.41</v>
      </c>
      <c r="E133" s="2">
        <v>19529.84</v>
      </c>
      <c r="F133" s="2">
        <v>103016.45</v>
      </c>
      <c r="H133" s="68">
        <f t="shared" si="4"/>
        <v>0.23289408654519161</v>
      </c>
      <c r="I133" s="68">
        <f t="shared" si="5"/>
        <v>0.56338814321570463</v>
      </c>
      <c r="J133" s="68">
        <f t="shared" si="6"/>
        <v>0.20371777023910384</v>
      </c>
    </row>
    <row r="134" spans="1:10" x14ac:dyDescent="0.25">
      <c r="A134" s="71">
        <v>1993</v>
      </c>
      <c r="B134" s="2">
        <v>7019.96</v>
      </c>
      <c r="C134" s="2">
        <v>24922.3</v>
      </c>
      <c r="D134" s="2">
        <v>55040.32</v>
      </c>
      <c r="E134" s="2">
        <v>19278.75</v>
      </c>
      <c r="F134" s="2">
        <v>106261.33</v>
      </c>
      <c r="H134" s="68">
        <f t="shared" si="4"/>
        <v>0.25112813335809453</v>
      </c>
      <c r="I134" s="68">
        <f t="shared" si="5"/>
        <v>0.55461064271885807</v>
      </c>
      <c r="J134" s="68">
        <f t="shared" si="6"/>
        <v>0.19426122392304743</v>
      </c>
    </row>
    <row r="135" spans="1:10" x14ac:dyDescent="0.25">
      <c r="A135" s="71">
        <v>1994</v>
      </c>
      <c r="B135" s="2">
        <v>8366.69</v>
      </c>
      <c r="C135" s="2">
        <v>24837.42</v>
      </c>
      <c r="D135" s="2">
        <v>61653.01</v>
      </c>
      <c r="E135" s="2">
        <v>17389.849999999999</v>
      </c>
      <c r="F135" s="2">
        <v>112246.97</v>
      </c>
      <c r="H135" s="68">
        <f t="shared" si="4"/>
        <v>0.2390965831050898</v>
      </c>
      <c r="I135" s="68">
        <f t="shared" si="5"/>
        <v>0.59350061436107027</v>
      </c>
      <c r="J135" s="68">
        <f t="shared" si="6"/>
        <v>0.16740280253383991</v>
      </c>
    </row>
    <row r="136" spans="1:10" x14ac:dyDescent="0.25">
      <c r="A136" s="71">
        <v>1995</v>
      </c>
      <c r="B136" s="2">
        <v>9838.91</v>
      </c>
      <c r="C136" s="2">
        <v>29984.44</v>
      </c>
      <c r="D136" s="2">
        <v>67178.009999999995</v>
      </c>
      <c r="E136" s="2">
        <v>23940.98</v>
      </c>
      <c r="F136" s="2">
        <v>130942.33999999998</v>
      </c>
      <c r="H136" s="68">
        <f t="shared" ref="H136:H199" si="7">C136/SUM($C136:$E136)</f>
        <v>0.24759364784300494</v>
      </c>
      <c r="I136" s="68">
        <f t="shared" si="5"/>
        <v>0.55471599772194724</v>
      </c>
      <c r="J136" s="68">
        <f t="shared" si="6"/>
        <v>0.19769035443504779</v>
      </c>
    </row>
    <row r="137" spans="1:10" x14ac:dyDescent="0.25">
      <c r="A137" s="71">
        <v>1996</v>
      </c>
      <c r="B137" s="2">
        <v>8295.7199999999993</v>
      </c>
      <c r="C137" s="2">
        <v>35453.35</v>
      </c>
      <c r="D137" s="2">
        <v>87839.72</v>
      </c>
      <c r="E137" s="2">
        <v>26734.959999999999</v>
      </c>
      <c r="F137" s="2">
        <v>158323.75</v>
      </c>
      <c r="H137" s="68">
        <f t="shared" si="7"/>
        <v>0.23631150792288613</v>
      </c>
      <c r="I137" s="68">
        <f t="shared" ref="I137:I200" si="8">D137/SUM($C137:$E137)</f>
        <v>0.5854887250069204</v>
      </c>
      <c r="J137" s="68">
        <f t="shared" ref="J137:J200" si="9">E137/SUM($C137:$E137)</f>
        <v>0.17819976707019347</v>
      </c>
    </row>
    <row r="138" spans="1:10" x14ac:dyDescent="0.25">
      <c r="A138" s="71">
        <v>1997</v>
      </c>
      <c r="B138" s="2">
        <v>6326.63</v>
      </c>
      <c r="C138" s="2">
        <v>29800.43</v>
      </c>
      <c r="D138" s="2">
        <v>92498.52</v>
      </c>
      <c r="E138" s="2">
        <v>31053.25</v>
      </c>
      <c r="F138" s="2">
        <v>159678.83000000002</v>
      </c>
      <c r="H138" s="68">
        <f t="shared" si="7"/>
        <v>0.19432671979925947</v>
      </c>
      <c r="I138" s="68">
        <f t="shared" si="8"/>
        <v>0.60317700039516875</v>
      </c>
      <c r="J138" s="68">
        <f t="shared" si="9"/>
        <v>0.20249627980557172</v>
      </c>
    </row>
    <row r="139" spans="1:10" x14ac:dyDescent="0.25">
      <c r="A139" s="71">
        <v>1998</v>
      </c>
      <c r="B139" s="2">
        <v>6607.15</v>
      </c>
      <c r="C139" s="2">
        <v>23050.87</v>
      </c>
      <c r="D139" s="2">
        <v>84641.12</v>
      </c>
      <c r="E139" s="2">
        <v>34919.019999999997</v>
      </c>
      <c r="F139" s="2">
        <v>149218.15999999997</v>
      </c>
      <c r="H139" s="68">
        <f t="shared" si="7"/>
        <v>0.16163457505840539</v>
      </c>
      <c r="I139" s="68">
        <f t="shared" si="8"/>
        <v>0.59351041690259398</v>
      </c>
      <c r="J139" s="68">
        <f t="shared" si="9"/>
        <v>0.24485500803900065</v>
      </c>
    </row>
    <row r="140" spans="1:10" x14ac:dyDescent="0.25">
      <c r="A140" s="71">
        <v>1999</v>
      </c>
      <c r="B140" s="2">
        <v>8265.31</v>
      </c>
      <c r="C140" s="2">
        <v>24062.22</v>
      </c>
      <c r="D140" s="2">
        <v>68334.98</v>
      </c>
      <c r="E140" s="2">
        <v>31618.9</v>
      </c>
      <c r="F140" s="2">
        <v>132281.41</v>
      </c>
      <c r="H140" s="68">
        <f t="shared" si="7"/>
        <v>0.19402496933865845</v>
      </c>
      <c r="I140" s="68">
        <f t="shared" si="8"/>
        <v>0.55101700505015072</v>
      </c>
      <c r="J140" s="68">
        <f t="shared" si="9"/>
        <v>0.2549580256111908</v>
      </c>
    </row>
    <row r="141" spans="1:10" x14ac:dyDescent="0.25">
      <c r="A141" s="71">
        <v>2000</v>
      </c>
      <c r="B141" s="2">
        <v>10030.64</v>
      </c>
      <c r="C141" s="2">
        <v>30253.919999999998</v>
      </c>
      <c r="D141" s="2">
        <v>70322.94</v>
      </c>
      <c r="E141" s="2">
        <v>25869.65</v>
      </c>
      <c r="F141" s="2">
        <v>136477.15</v>
      </c>
      <c r="H141" s="68">
        <f t="shared" si="7"/>
        <v>0.23926259411983769</v>
      </c>
      <c r="I141" s="68">
        <f t="shared" si="8"/>
        <v>0.55614773393113026</v>
      </c>
      <c r="J141" s="68">
        <f t="shared" si="9"/>
        <v>0.20458967194903205</v>
      </c>
    </row>
    <row r="142" spans="1:10" x14ac:dyDescent="0.25">
      <c r="A142" s="71">
        <v>2001</v>
      </c>
      <c r="B142" s="2">
        <v>10079.83</v>
      </c>
      <c r="C142" s="2">
        <v>36743.949999999997</v>
      </c>
      <c r="D142" s="2">
        <v>88911.84</v>
      </c>
      <c r="E142" s="2">
        <v>25938.73</v>
      </c>
      <c r="F142" s="2">
        <v>161674.35</v>
      </c>
      <c r="H142" s="68">
        <f t="shared" si="7"/>
        <v>0.24238310197492627</v>
      </c>
      <c r="I142" s="68">
        <f t="shared" si="8"/>
        <v>0.58651091081656515</v>
      </c>
      <c r="J142" s="68">
        <f t="shared" si="9"/>
        <v>0.17110598720850861</v>
      </c>
    </row>
    <row r="143" spans="1:10" x14ac:dyDescent="0.25">
      <c r="A143" s="71">
        <v>2002</v>
      </c>
      <c r="B143" s="2">
        <v>8639.42</v>
      </c>
      <c r="C143" s="2">
        <v>36574.17</v>
      </c>
      <c r="D143" s="2">
        <v>104057.94</v>
      </c>
      <c r="E143" s="2">
        <v>31773.89</v>
      </c>
      <c r="F143" s="2">
        <v>181045.41999999998</v>
      </c>
      <c r="H143" s="68">
        <f t="shared" si="7"/>
        <v>0.21213977471781723</v>
      </c>
      <c r="I143" s="68">
        <f t="shared" si="8"/>
        <v>0.60356333306265442</v>
      </c>
      <c r="J143" s="68">
        <f t="shared" si="9"/>
        <v>0.18429689221952833</v>
      </c>
    </row>
    <row r="144" spans="1:10" x14ac:dyDescent="0.25">
      <c r="A144" s="71">
        <v>2003</v>
      </c>
      <c r="B144" s="2">
        <v>8574.2800000000007</v>
      </c>
      <c r="C144" s="2">
        <v>31530.7</v>
      </c>
      <c r="D144" s="2">
        <v>105935.92</v>
      </c>
      <c r="E144" s="2">
        <v>38714.35</v>
      </c>
      <c r="F144" s="2">
        <v>184755.25</v>
      </c>
      <c r="H144" s="68">
        <f t="shared" si="7"/>
        <v>0.17896768305907274</v>
      </c>
      <c r="I144" s="68">
        <f t="shared" si="8"/>
        <v>0.60129036637725397</v>
      </c>
      <c r="J144" s="68">
        <f t="shared" si="9"/>
        <v>0.21974195056367324</v>
      </c>
    </row>
    <row r="145" spans="1:10" x14ac:dyDescent="0.25">
      <c r="A145" s="71">
        <v>2004</v>
      </c>
      <c r="B145" s="2">
        <v>9997.6200000000008</v>
      </c>
      <c r="C145" s="2">
        <v>31105.67</v>
      </c>
      <c r="D145" s="2">
        <v>88064.54</v>
      </c>
      <c r="E145" s="2">
        <v>37038.76</v>
      </c>
      <c r="F145" s="2">
        <v>166206.59</v>
      </c>
      <c r="H145" s="68">
        <f t="shared" si="7"/>
        <v>0.19912857757144162</v>
      </c>
      <c r="I145" s="68">
        <f t="shared" si="8"/>
        <v>0.56376109515349848</v>
      </c>
      <c r="J145" s="68">
        <f t="shared" si="9"/>
        <v>0.23711032727505982</v>
      </c>
    </row>
    <row r="146" spans="1:10" x14ac:dyDescent="0.25">
      <c r="A146" s="71">
        <v>2005</v>
      </c>
      <c r="B146" s="2">
        <v>8006.14</v>
      </c>
      <c r="C146" s="2">
        <v>36214.75</v>
      </c>
      <c r="D146" s="2">
        <v>87207.27</v>
      </c>
      <c r="E146" s="2">
        <v>31131</v>
      </c>
      <c r="F146" s="2">
        <v>162559.16</v>
      </c>
      <c r="H146" s="68">
        <f t="shared" si="7"/>
        <v>0.23431926467693737</v>
      </c>
      <c r="I146" s="68">
        <f t="shared" si="8"/>
        <v>0.5642547133663256</v>
      </c>
      <c r="J146" s="68">
        <f t="shared" si="9"/>
        <v>0.20142602195673689</v>
      </c>
    </row>
    <row r="147" spans="1:10" x14ac:dyDescent="0.25">
      <c r="A147" s="71">
        <v>2006</v>
      </c>
      <c r="B147" s="2">
        <v>7694.35</v>
      </c>
      <c r="C147" s="2">
        <v>28963.06</v>
      </c>
      <c r="D147" s="2">
        <v>99690.84</v>
      </c>
      <c r="E147" s="2">
        <v>29949.38</v>
      </c>
      <c r="F147" s="2">
        <v>166297.63</v>
      </c>
      <c r="H147" s="68">
        <f t="shared" si="7"/>
        <v>0.18261324734267792</v>
      </c>
      <c r="I147" s="68">
        <f t="shared" si="8"/>
        <v>0.62855471841439847</v>
      </c>
      <c r="J147" s="68">
        <f t="shared" si="9"/>
        <v>0.18883203424292361</v>
      </c>
    </row>
    <row r="148" spans="1:10" x14ac:dyDescent="0.25">
      <c r="A148" s="71">
        <v>2007</v>
      </c>
      <c r="B148" s="2">
        <v>8461</v>
      </c>
      <c r="C148" s="2">
        <v>27937.17</v>
      </c>
      <c r="D148" s="2">
        <v>79782.89</v>
      </c>
      <c r="E148" s="2">
        <v>35675.78</v>
      </c>
      <c r="F148" s="2">
        <v>151856.84</v>
      </c>
      <c r="H148" s="68">
        <f t="shared" si="7"/>
        <v>0.19482552631931302</v>
      </c>
      <c r="I148" s="68">
        <f t="shared" si="8"/>
        <v>0.55638217956671543</v>
      </c>
      <c r="J148" s="68">
        <f t="shared" si="9"/>
        <v>0.2487922941139715</v>
      </c>
    </row>
    <row r="149" spans="1:10" x14ac:dyDescent="0.25">
      <c r="A149" s="71">
        <v>2008</v>
      </c>
      <c r="B149" s="2">
        <v>10241.02</v>
      </c>
      <c r="C149" s="2">
        <v>30925.18</v>
      </c>
      <c r="D149" s="2">
        <v>80518.710000000006</v>
      </c>
      <c r="E149" s="2">
        <v>29910.86</v>
      </c>
      <c r="F149" s="2">
        <v>151595.77000000002</v>
      </c>
      <c r="H149" s="68">
        <f t="shared" si="7"/>
        <v>0.21877708389707456</v>
      </c>
      <c r="I149" s="68">
        <f t="shared" si="8"/>
        <v>0.56962153730242537</v>
      </c>
      <c r="J149" s="68">
        <f t="shared" si="9"/>
        <v>0.21160137880050017</v>
      </c>
    </row>
    <row r="150" spans="1:10" x14ac:dyDescent="0.25">
      <c r="A150" s="71">
        <v>2009</v>
      </c>
      <c r="B150" s="2">
        <v>8984.92</v>
      </c>
      <c r="C150" s="2">
        <v>37280.26</v>
      </c>
      <c r="D150" s="2">
        <v>87131.65</v>
      </c>
      <c r="E150" s="2">
        <v>28999.21</v>
      </c>
      <c r="F150" s="2">
        <v>162396.03999999998</v>
      </c>
      <c r="H150" s="68">
        <f t="shared" si="7"/>
        <v>0.24300885098811614</v>
      </c>
      <c r="I150" s="68">
        <f t="shared" si="8"/>
        <v>0.56796176183317082</v>
      </c>
      <c r="J150" s="68">
        <f t="shared" si="9"/>
        <v>0.18902938717871298</v>
      </c>
    </row>
    <row r="151" spans="1:10" x14ac:dyDescent="0.25">
      <c r="A151" s="71">
        <v>2010</v>
      </c>
      <c r="B151" s="2">
        <v>6317.3</v>
      </c>
      <c r="C151" s="2">
        <v>32743.73</v>
      </c>
      <c r="D151" s="2">
        <v>105637.7</v>
      </c>
      <c r="E151" s="2">
        <v>31911.360000000001</v>
      </c>
      <c r="F151" s="2">
        <v>176610.08999999997</v>
      </c>
      <c r="H151" s="68">
        <f t="shared" si="7"/>
        <v>0.19227901545332601</v>
      </c>
      <c r="I151" s="68">
        <f t="shared" si="8"/>
        <v>0.62032984485132936</v>
      </c>
      <c r="J151" s="68">
        <f t="shared" si="9"/>
        <v>0.18739113969534474</v>
      </c>
    </row>
    <row r="152" spans="1:10" x14ac:dyDescent="0.25">
      <c r="A152" s="71">
        <v>2011</v>
      </c>
      <c r="B152" s="2">
        <v>7995.04</v>
      </c>
      <c r="C152" s="2">
        <v>23023.46</v>
      </c>
      <c r="D152" s="2">
        <v>92992.18</v>
      </c>
      <c r="E152" s="2">
        <v>38851.839999999997</v>
      </c>
      <c r="F152" s="2">
        <v>162862.51999999999</v>
      </c>
      <c r="H152" s="68">
        <f t="shared" si="7"/>
        <v>0.14866555586750688</v>
      </c>
      <c r="I152" s="68">
        <f t="shared" si="8"/>
        <v>0.60046292481804442</v>
      </c>
      <c r="J152" s="68">
        <f t="shared" si="9"/>
        <v>0.25087151931444873</v>
      </c>
    </row>
    <row r="153" spans="1:10" x14ac:dyDescent="0.25">
      <c r="A153" s="71">
        <v>2012</v>
      </c>
      <c r="B153" s="2">
        <v>10280.84</v>
      </c>
      <c r="C153" s="2">
        <v>29236.6</v>
      </c>
      <c r="D153" s="2">
        <v>65536.929999999993</v>
      </c>
      <c r="E153" s="2">
        <v>33397.589999999997</v>
      </c>
      <c r="F153" s="2">
        <v>138451.96</v>
      </c>
      <c r="H153" s="68">
        <f t="shared" si="7"/>
        <v>0.22810598830688222</v>
      </c>
      <c r="I153" s="68">
        <f t="shared" si="8"/>
        <v>0.51132368976724241</v>
      </c>
      <c r="J153" s="68">
        <f t="shared" si="9"/>
        <v>0.26057032192587531</v>
      </c>
    </row>
    <row r="154" spans="1:10" x14ac:dyDescent="0.25">
      <c r="A154" s="71">
        <v>2013</v>
      </c>
      <c r="B154" s="2">
        <v>10238.16</v>
      </c>
      <c r="C154" s="2">
        <v>37752.26</v>
      </c>
      <c r="D154" s="2">
        <v>87178.28</v>
      </c>
      <c r="E154" s="2">
        <v>25025.82</v>
      </c>
      <c r="F154" s="2">
        <v>160194.52000000002</v>
      </c>
      <c r="H154" s="68">
        <f t="shared" si="7"/>
        <v>0.25175497724804735</v>
      </c>
      <c r="I154" s="68">
        <f t="shared" si="8"/>
        <v>0.58135766965802582</v>
      </c>
      <c r="J154" s="68">
        <f t="shared" si="9"/>
        <v>0.16688735309392677</v>
      </c>
    </row>
    <row r="155" spans="1:10" x14ac:dyDescent="0.25">
      <c r="A155" s="71">
        <v>2014</v>
      </c>
      <c r="B155" s="2">
        <v>9709.66</v>
      </c>
      <c r="C155" s="2">
        <v>36495.5</v>
      </c>
      <c r="D155" s="2">
        <v>91115.87</v>
      </c>
      <c r="E155" s="2">
        <v>27604.55</v>
      </c>
      <c r="F155" s="2">
        <v>164925.57999999999</v>
      </c>
      <c r="H155" s="68">
        <f t="shared" si="7"/>
        <v>0.23512729879770067</v>
      </c>
      <c r="I155" s="68">
        <f t="shared" si="8"/>
        <v>0.58702657562445915</v>
      </c>
      <c r="J155" s="68">
        <f t="shared" si="9"/>
        <v>0.17784612557784021</v>
      </c>
    </row>
    <row r="156" spans="1:10" x14ac:dyDescent="0.25">
      <c r="A156" s="71">
        <v>2015</v>
      </c>
      <c r="B156" s="2">
        <v>9992.7999999999993</v>
      </c>
      <c r="C156" s="2">
        <v>34665.1</v>
      </c>
      <c r="D156" s="2">
        <v>88098</v>
      </c>
      <c r="E156" s="2">
        <v>33003.29</v>
      </c>
      <c r="F156" s="2">
        <v>165759.19</v>
      </c>
      <c r="H156" s="68">
        <f t="shared" si="7"/>
        <v>0.22254544128550449</v>
      </c>
      <c r="I156" s="68">
        <f t="shared" si="8"/>
        <v>0.56557772186926836</v>
      </c>
      <c r="J156" s="68">
        <f t="shared" si="9"/>
        <v>0.21187683684522698</v>
      </c>
    </row>
    <row r="157" spans="1:10" x14ac:dyDescent="0.25">
      <c r="A157" s="70" t="s">
        <v>449</v>
      </c>
      <c r="B157" s="2">
        <v>1730686.58</v>
      </c>
      <c r="C157" s="2">
        <v>1956502.6900000002</v>
      </c>
      <c r="D157" s="2">
        <v>3028000.6300000004</v>
      </c>
      <c r="E157" s="2">
        <v>411938.47000000003</v>
      </c>
      <c r="F157" s="2">
        <v>7127128.370000001</v>
      </c>
      <c r="H157" s="68">
        <f t="shared" si="7"/>
        <v>0.36255421000288418</v>
      </c>
      <c r="I157" s="68">
        <f t="shared" si="8"/>
        <v>0.56111058876074715</v>
      </c>
      <c r="J157" s="68">
        <f t="shared" si="9"/>
        <v>7.6335201236368763E-2</v>
      </c>
    </row>
    <row r="158" spans="1:10" x14ac:dyDescent="0.25">
      <c r="A158" s="71">
        <v>1979</v>
      </c>
      <c r="B158" s="2">
        <v>51412.83</v>
      </c>
      <c r="C158" s="2">
        <v>35689.919999999998</v>
      </c>
      <c r="D158" s="2">
        <v>98599.21</v>
      </c>
      <c r="E158" s="2">
        <v>30530.01</v>
      </c>
      <c r="F158" s="2">
        <v>216231.97000000003</v>
      </c>
      <c r="H158" s="68">
        <f t="shared" si="7"/>
        <v>0.21653989943158297</v>
      </c>
      <c r="I158" s="68">
        <f t="shared" si="8"/>
        <v>0.59822669867104028</v>
      </c>
      <c r="J158" s="68">
        <f t="shared" si="9"/>
        <v>0.18523340189737669</v>
      </c>
    </row>
    <row r="159" spans="1:10" x14ac:dyDescent="0.25">
      <c r="A159" s="71">
        <v>1980</v>
      </c>
      <c r="B159" s="2">
        <v>80765.009999999995</v>
      </c>
      <c r="C159" s="2">
        <v>27380.1</v>
      </c>
      <c r="D159" s="2">
        <v>71388.759999999995</v>
      </c>
      <c r="E159" s="2">
        <v>15372.4</v>
      </c>
      <c r="F159" s="2">
        <v>194906.27</v>
      </c>
      <c r="H159" s="68">
        <f t="shared" si="7"/>
        <v>0.23987907615528339</v>
      </c>
      <c r="I159" s="68">
        <f t="shared" si="8"/>
        <v>0.62544219329627171</v>
      </c>
      <c r="J159" s="68">
        <f t="shared" si="9"/>
        <v>0.13467873054844498</v>
      </c>
    </row>
    <row r="160" spans="1:10" x14ac:dyDescent="0.25">
      <c r="A160" s="71">
        <v>1981</v>
      </c>
      <c r="B160" s="2">
        <v>62259.85</v>
      </c>
      <c r="C160" s="2">
        <v>43029.65</v>
      </c>
      <c r="D160" s="2">
        <v>54752.1</v>
      </c>
      <c r="E160" s="2">
        <v>11129.07</v>
      </c>
      <c r="F160" s="2">
        <v>171170.67</v>
      </c>
      <c r="H160" s="68">
        <f t="shared" si="7"/>
        <v>0.39509068061373515</v>
      </c>
      <c r="I160" s="68">
        <f t="shared" si="8"/>
        <v>0.50272415541449411</v>
      </c>
      <c r="J160" s="68">
        <f t="shared" si="9"/>
        <v>0.10218516397177066</v>
      </c>
    </row>
    <row r="161" spans="1:10" x14ac:dyDescent="0.25">
      <c r="A161" s="71">
        <v>1982</v>
      </c>
      <c r="B161" s="2">
        <v>58388.66</v>
      </c>
      <c r="C161" s="2">
        <v>33103.4</v>
      </c>
      <c r="D161" s="2">
        <v>86255.05</v>
      </c>
      <c r="E161" s="2">
        <v>8537.32</v>
      </c>
      <c r="F161" s="2">
        <v>186284.43</v>
      </c>
      <c r="H161" s="68">
        <f t="shared" si="7"/>
        <v>0.25883107783783621</v>
      </c>
      <c r="I161" s="68">
        <f t="shared" si="8"/>
        <v>0.67441675357988762</v>
      </c>
      <c r="J161" s="68">
        <f t="shared" si="9"/>
        <v>6.6752168582276006E-2</v>
      </c>
    </row>
    <row r="162" spans="1:10" x14ac:dyDescent="0.25">
      <c r="A162" s="71">
        <v>1983</v>
      </c>
      <c r="B162" s="2">
        <v>173677.66</v>
      </c>
      <c r="C162" s="2">
        <v>32900.25</v>
      </c>
      <c r="D162" s="2">
        <v>77977.19</v>
      </c>
      <c r="E162" s="2">
        <v>13546.64</v>
      </c>
      <c r="F162" s="2">
        <v>298101.74</v>
      </c>
      <c r="H162" s="68">
        <f t="shared" si="7"/>
        <v>0.26442027941858198</v>
      </c>
      <c r="I162" s="68">
        <f t="shared" si="8"/>
        <v>0.62670497543562309</v>
      </c>
      <c r="J162" s="68">
        <f t="shared" si="9"/>
        <v>0.10887474514579493</v>
      </c>
    </row>
    <row r="163" spans="1:10" x14ac:dyDescent="0.25">
      <c r="A163" s="71">
        <v>1984</v>
      </c>
      <c r="B163" s="2">
        <v>62814.27</v>
      </c>
      <c r="C163" s="2">
        <v>39602.9</v>
      </c>
      <c r="D163" s="2">
        <v>61034.42</v>
      </c>
      <c r="E163" s="2">
        <v>12352.19</v>
      </c>
      <c r="F163" s="2">
        <v>175803.78</v>
      </c>
      <c r="H163" s="68">
        <f t="shared" si="7"/>
        <v>0.35050067922234551</v>
      </c>
      <c r="I163" s="68">
        <f t="shared" si="8"/>
        <v>0.54017775632445875</v>
      </c>
      <c r="J163" s="68">
        <f t="shared" si="9"/>
        <v>0.1093215644531957</v>
      </c>
    </row>
    <row r="164" spans="1:10" x14ac:dyDescent="0.25">
      <c r="A164" s="71">
        <v>1985</v>
      </c>
      <c r="B164" s="2">
        <v>6761.27</v>
      </c>
      <c r="C164" s="2">
        <v>58390.32</v>
      </c>
      <c r="D164" s="2">
        <v>122076.79</v>
      </c>
      <c r="E164" s="2">
        <v>9671.07</v>
      </c>
      <c r="F164" s="2">
        <v>196899.45</v>
      </c>
      <c r="H164" s="68">
        <f t="shared" si="7"/>
        <v>0.30709413543350422</v>
      </c>
      <c r="I164" s="68">
        <f t="shared" si="8"/>
        <v>0.64204248720588364</v>
      </c>
      <c r="J164" s="68">
        <f t="shared" si="9"/>
        <v>5.0863377360612159E-2</v>
      </c>
    </row>
    <row r="165" spans="1:10" x14ac:dyDescent="0.25">
      <c r="A165" s="71">
        <v>1986</v>
      </c>
      <c r="B165" s="2">
        <v>6783.8</v>
      </c>
      <c r="C165" s="2">
        <v>21341.72</v>
      </c>
      <c r="D165" s="2">
        <v>176653.49</v>
      </c>
      <c r="E165" s="2">
        <v>19465.48</v>
      </c>
      <c r="F165" s="2">
        <v>224244.49</v>
      </c>
      <c r="H165" s="68">
        <f t="shared" si="7"/>
        <v>9.8140588075941448E-2</v>
      </c>
      <c r="I165" s="68">
        <f t="shared" si="8"/>
        <v>0.81234677403074551</v>
      </c>
      <c r="J165" s="68">
        <f t="shared" si="9"/>
        <v>8.9512637893313041E-2</v>
      </c>
    </row>
    <row r="166" spans="1:10" x14ac:dyDescent="0.25">
      <c r="A166" s="71">
        <v>1987</v>
      </c>
      <c r="B166" s="2">
        <v>13279.88</v>
      </c>
      <c r="C166" s="2">
        <v>19036.259999999998</v>
      </c>
      <c r="D166" s="2">
        <v>60555.16</v>
      </c>
      <c r="E166" s="2">
        <v>27827.01</v>
      </c>
      <c r="F166" s="2">
        <v>120698.31</v>
      </c>
      <c r="H166" s="68">
        <f t="shared" si="7"/>
        <v>0.17721595819264907</v>
      </c>
      <c r="I166" s="68">
        <f t="shared" si="8"/>
        <v>0.56373156822344184</v>
      </c>
      <c r="J166" s="68">
        <f t="shared" si="9"/>
        <v>0.2590524735839092</v>
      </c>
    </row>
    <row r="167" spans="1:10" x14ac:dyDescent="0.25">
      <c r="A167" s="71">
        <v>1988</v>
      </c>
      <c r="B167" s="2">
        <v>77012.539999999994</v>
      </c>
      <c r="C167" s="2">
        <v>3638.55</v>
      </c>
      <c r="D167" s="2">
        <v>46288.87</v>
      </c>
      <c r="E167" s="2">
        <v>9564.94</v>
      </c>
      <c r="F167" s="2">
        <v>136504.9</v>
      </c>
      <c r="H167" s="68">
        <f t="shared" si="7"/>
        <v>6.1159953984007351E-2</v>
      </c>
      <c r="I167" s="68">
        <f t="shared" si="8"/>
        <v>0.77806410772744594</v>
      </c>
      <c r="J167" s="68">
        <f t="shared" si="9"/>
        <v>0.16077593828854661</v>
      </c>
    </row>
    <row r="168" spans="1:10" x14ac:dyDescent="0.25">
      <c r="A168" s="71">
        <v>1989</v>
      </c>
      <c r="B168" s="2">
        <v>11693.82</v>
      </c>
      <c r="C168" s="2">
        <v>57672.43</v>
      </c>
      <c r="D168" s="2">
        <v>18580.830000000002</v>
      </c>
      <c r="E168" s="2">
        <v>12160.23</v>
      </c>
      <c r="F168" s="2">
        <v>100107.31</v>
      </c>
      <c r="H168" s="68">
        <f t="shared" si="7"/>
        <v>0.65230351160213218</v>
      </c>
      <c r="I168" s="68">
        <f t="shared" si="8"/>
        <v>0.21015831407627955</v>
      </c>
      <c r="J168" s="68">
        <f t="shared" si="9"/>
        <v>0.13753817432158824</v>
      </c>
    </row>
    <row r="169" spans="1:10" x14ac:dyDescent="0.25">
      <c r="A169" s="71">
        <v>1990</v>
      </c>
      <c r="B169" s="2">
        <v>27607.3</v>
      </c>
      <c r="C169" s="2">
        <v>8215.99</v>
      </c>
      <c r="D169" s="2">
        <v>176364.47</v>
      </c>
      <c r="E169" s="2">
        <v>6305.97</v>
      </c>
      <c r="F169" s="2">
        <v>218493.73</v>
      </c>
      <c r="H169" s="68">
        <f t="shared" si="7"/>
        <v>4.3041247091267831E-2</v>
      </c>
      <c r="I169" s="68">
        <f t="shared" si="8"/>
        <v>0.92392356020278654</v>
      </c>
      <c r="J169" s="68">
        <f t="shared" si="9"/>
        <v>3.3035192705945626E-2</v>
      </c>
    </row>
    <row r="170" spans="1:10" x14ac:dyDescent="0.25">
      <c r="A170" s="71">
        <v>1991</v>
      </c>
      <c r="B170" s="2">
        <v>21049.59</v>
      </c>
      <c r="C170" s="2">
        <v>49096.32</v>
      </c>
      <c r="D170" s="2">
        <v>44954.1</v>
      </c>
      <c r="E170" s="2">
        <v>19420.12</v>
      </c>
      <c r="F170" s="2">
        <v>134520.13</v>
      </c>
      <c r="H170" s="68">
        <f t="shared" si="7"/>
        <v>0.4326790019682642</v>
      </c>
      <c r="I170" s="68">
        <f t="shared" si="8"/>
        <v>0.39617419640375379</v>
      </c>
      <c r="J170" s="68">
        <f t="shared" si="9"/>
        <v>0.17114680162798204</v>
      </c>
    </row>
    <row r="171" spans="1:10" x14ac:dyDescent="0.25">
      <c r="A171" s="71">
        <v>1992</v>
      </c>
      <c r="B171" s="2">
        <v>11567.3</v>
      </c>
      <c r="C171" s="2">
        <v>59370.57</v>
      </c>
      <c r="D171" s="2">
        <v>120800.03</v>
      </c>
      <c r="E171" s="2">
        <v>5223.26</v>
      </c>
      <c r="F171" s="2">
        <v>196961.16</v>
      </c>
      <c r="H171" s="68">
        <f t="shared" si="7"/>
        <v>0.32024021723265267</v>
      </c>
      <c r="I171" s="68">
        <f t="shared" si="8"/>
        <v>0.6515859263084548</v>
      </c>
      <c r="J171" s="68">
        <f t="shared" si="9"/>
        <v>2.8173856458892435E-2</v>
      </c>
    </row>
    <row r="172" spans="1:10" x14ac:dyDescent="0.25">
      <c r="A172" s="71">
        <v>1993</v>
      </c>
      <c r="B172" s="2">
        <v>5297.88</v>
      </c>
      <c r="C172" s="2">
        <v>55283.73</v>
      </c>
      <c r="D172" s="2">
        <v>67832.39</v>
      </c>
      <c r="E172" s="2">
        <v>12316.71</v>
      </c>
      <c r="F172" s="2">
        <v>140730.71</v>
      </c>
      <c r="H172" s="68">
        <f t="shared" si="7"/>
        <v>0.40820036028191992</v>
      </c>
      <c r="I172" s="68">
        <f t="shared" si="8"/>
        <v>0.50085632855785411</v>
      </c>
      <c r="J172" s="68">
        <f t="shared" si="9"/>
        <v>9.0943311160226067E-2</v>
      </c>
    </row>
    <row r="173" spans="1:10" x14ac:dyDescent="0.25">
      <c r="A173" s="71">
        <v>1994</v>
      </c>
      <c r="B173" s="2">
        <v>13052.66</v>
      </c>
      <c r="C173" s="2">
        <v>8386.64</v>
      </c>
      <c r="D173" s="2">
        <v>94685.42</v>
      </c>
      <c r="E173" s="2">
        <v>4514.32</v>
      </c>
      <c r="F173" s="2">
        <v>120639.04000000001</v>
      </c>
      <c r="H173" s="68">
        <f t="shared" si="7"/>
        <v>7.7952618165979731E-2</v>
      </c>
      <c r="I173" s="68">
        <f t="shared" si="8"/>
        <v>0.88008742370549131</v>
      </c>
      <c r="J173" s="68">
        <f t="shared" si="9"/>
        <v>4.1959958128528901E-2</v>
      </c>
    </row>
    <row r="174" spans="1:10" x14ac:dyDescent="0.25">
      <c r="A174" s="71">
        <v>1995</v>
      </c>
      <c r="B174" s="2">
        <v>23090.45</v>
      </c>
      <c r="C174" s="2">
        <v>35322.870000000003</v>
      </c>
      <c r="D174" s="2">
        <v>18019.88</v>
      </c>
      <c r="E174" s="2">
        <v>9154.0300000000007</v>
      </c>
      <c r="F174" s="2">
        <v>85587.23000000001</v>
      </c>
      <c r="H174" s="68">
        <f t="shared" si="7"/>
        <v>0.5651950388484015</v>
      </c>
      <c r="I174" s="68">
        <f t="shared" si="8"/>
        <v>0.2883329349128067</v>
      </c>
      <c r="J174" s="68">
        <f t="shared" si="9"/>
        <v>0.14647202623879182</v>
      </c>
    </row>
    <row r="175" spans="1:10" x14ac:dyDescent="0.25">
      <c r="A175" s="71">
        <v>1996</v>
      </c>
      <c r="B175" s="2">
        <v>34376.269999999997</v>
      </c>
      <c r="C175" s="2">
        <v>38505.94</v>
      </c>
      <c r="D175" s="2">
        <v>48009.59</v>
      </c>
      <c r="E175" s="2">
        <v>1622.21</v>
      </c>
      <c r="F175" s="2">
        <v>122514.01</v>
      </c>
      <c r="H175" s="68">
        <f t="shared" si="7"/>
        <v>0.43688367775257231</v>
      </c>
      <c r="I175" s="68">
        <f t="shared" si="8"/>
        <v>0.54471092632962903</v>
      </c>
      <c r="J175" s="68">
        <f t="shared" si="9"/>
        <v>1.8405395917798661E-2</v>
      </c>
    </row>
    <row r="176" spans="1:10" x14ac:dyDescent="0.25">
      <c r="A176" s="71">
        <v>1997</v>
      </c>
      <c r="B176" s="2">
        <v>3888.58</v>
      </c>
      <c r="C176" s="2">
        <v>102089.39</v>
      </c>
      <c r="D176" s="2">
        <v>53437.65</v>
      </c>
      <c r="E176" s="2">
        <v>4899.18</v>
      </c>
      <c r="F176" s="2">
        <v>164314.79999999999</v>
      </c>
      <c r="H176" s="68">
        <f t="shared" si="7"/>
        <v>0.63636349469556786</v>
      </c>
      <c r="I176" s="68">
        <f t="shared" si="8"/>
        <v>0.33309798111555583</v>
      </c>
      <c r="J176" s="68">
        <f t="shared" si="9"/>
        <v>3.053852418887636E-2</v>
      </c>
    </row>
    <row r="177" spans="1:10" x14ac:dyDescent="0.25">
      <c r="A177" s="71">
        <v>1998</v>
      </c>
      <c r="B177" s="2">
        <v>39005.769999999997</v>
      </c>
      <c r="C177" s="2">
        <v>23939</v>
      </c>
      <c r="D177" s="2">
        <v>275343.03000000003</v>
      </c>
      <c r="E177" s="2">
        <v>6390.91</v>
      </c>
      <c r="F177" s="2">
        <v>344678.71</v>
      </c>
      <c r="H177" s="68">
        <f t="shared" si="7"/>
        <v>7.8315731840705297E-2</v>
      </c>
      <c r="I177" s="68">
        <f t="shared" si="8"/>
        <v>0.90077659474862259</v>
      </c>
      <c r="J177" s="68">
        <f t="shared" si="9"/>
        <v>2.0907673410672203E-2</v>
      </c>
    </row>
    <row r="178" spans="1:10" x14ac:dyDescent="0.25">
      <c r="A178" s="71">
        <v>1999</v>
      </c>
      <c r="B178" s="2">
        <v>6419.94</v>
      </c>
      <c r="C178" s="2">
        <v>131317.5</v>
      </c>
      <c r="D178" s="2">
        <v>40687.19</v>
      </c>
      <c r="E178" s="2">
        <v>30144.36</v>
      </c>
      <c r="F178" s="2">
        <v>208568.99</v>
      </c>
      <c r="H178" s="68">
        <f t="shared" si="7"/>
        <v>0.6496073070835604</v>
      </c>
      <c r="I178" s="68">
        <f t="shared" si="8"/>
        <v>0.20127321894414049</v>
      </c>
      <c r="J178" s="68">
        <f t="shared" si="9"/>
        <v>0.14911947397229916</v>
      </c>
    </row>
    <row r="179" spans="1:10" x14ac:dyDescent="0.25">
      <c r="A179" s="71">
        <v>2000</v>
      </c>
      <c r="B179" s="2">
        <v>53743.7</v>
      </c>
      <c r="C179" s="2">
        <v>26046.400000000001</v>
      </c>
      <c r="D179" s="2">
        <v>105101.66</v>
      </c>
      <c r="E179" s="2">
        <v>4948.93</v>
      </c>
      <c r="F179" s="2">
        <v>189840.69</v>
      </c>
      <c r="H179" s="68">
        <f t="shared" si="7"/>
        <v>0.1913811613320765</v>
      </c>
      <c r="I179" s="68">
        <f t="shared" si="8"/>
        <v>0.77225558037690634</v>
      </c>
      <c r="J179" s="68">
        <f t="shared" si="9"/>
        <v>3.6363258291017317E-2</v>
      </c>
    </row>
    <row r="180" spans="1:10" x14ac:dyDescent="0.25">
      <c r="A180" s="71">
        <v>2001</v>
      </c>
      <c r="B180" s="2">
        <v>67272.259999999995</v>
      </c>
      <c r="C180" s="2">
        <v>98640.65</v>
      </c>
      <c r="D180" s="2">
        <v>65792.509999999995</v>
      </c>
      <c r="E180" s="2">
        <v>17877.509999999998</v>
      </c>
      <c r="F180" s="2">
        <v>249582.93</v>
      </c>
      <c r="H180" s="68">
        <f t="shared" si="7"/>
        <v>0.54105801925910313</v>
      </c>
      <c r="I180" s="68">
        <f t="shared" si="8"/>
        <v>0.36088129125958451</v>
      </c>
      <c r="J180" s="68">
        <f t="shared" si="9"/>
        <v>9.8060689481312316E-2</v>
      </c>
    </row>
    <row r="181" spans="1:10" x14ac:dyDescent="0.25">
      <c r="A181" s="71">
        <v>2002</v>
      </c>
      <c r="B181" s="2">
        <v>37576.14</v>
      </c>
      <c r="C181" s="2">
        <v>76381.75</v>
      </c>
      <c r="D181" s="2">
        <v>99013.440000000002</v>
      </c>
      <c r="E181" s="2">
        <v>5560.28</v>
      </c>
      <c r="F181" s="2">
        <v>218531.61000000002</v>
      </c>
      <c r="H181" s="68">
        <f t="shared" si="7"/>
        <v>0.42210246531923018</v>
      </c>
      <c r="I181" s="68">
        <f t="shared" si="8"/>
        <v>0.54717019607088968</v>
      </c>
      <c r="J181" s="68">
        <f t="shared" si="9"/>
        <v>3.0727338609880098E-2</v>
      </c>
    </row>
    <row r="182" spans="1:10" x14ac:dyDescent="0.25">
      <c r="A182" s="71">
        <v>2003</v>
      </c>
      <c r="B182" s="2">
        <v>20397.240000000002</v>
      </c>
      <c r="C182" s="2">
        <v>36486.47</v>
      </c>
      <c r="D182" s="2">
        <v>226067.66</v>
      </c>
      <c r="E182" s="2">
        <v>18793.330000000002</v>
      </c>
      <c r="F182" s="2">
        <v>301744.7</v>
      </c>
      <c r="H182" s="68">
        <f t="shared" si="7"/>
        <v>0.12968473218133905</v>
      </c>
      <c r="I182" s="68">
        <f t="shared" si="8"/>
        <v>0.80351768592472805</v>
      </c>
      <c r="J182" s="68">
        <f t="shared" si="9"/>
        <v>6.6797581893932867E-2</v>
      </c>
    </row>
    <row r="183" spans="1:10" x14ac:dyDescent="0.25">
      <c r="A183" s="71">
        <v>2004</v>
      </c>
      <c r="B183" s="2">
        <v>38262.730000000003</v>
      </c>
      <c r="C183" s="2">
        <v>61692.59</v>
      </c>
      <c r="D183" s="2">
        <v>115937.23</v>
      </c>
      <c r="E183" s="2">
        <v>30586.16</v>
      </c>
      <c r="F183" s="2">
        <v>246478.71</v>
      </c>
      <c r="H183" s="68">
        <f t="shared" si="7"/>
        <v>0.29629133172199362</v>
      </c>
      <c r="I183" s="68">
        <f t="shared" si="8"/>
        <v>0.55681235417185559</v>
      </c>
      <c r="J183" s="68">
        <f t="shared" si="9"/>
        <v>0.14689631410615073</v>
      </c>
    </row>
    <row r="184" spans="1:10" x14ac:dyDescent="0.25">
      <c r="A184" s="71">
        <v>2005</v>
      </c>
      <c r="B184" s="2">
        <v>65539.67</v>
      </c>
      <c r="C184" s="2">
        <v>48790.18</v>
      </c>
      <c r="D184" s="2">
        <v>74436</v>
      </c>
      <c r="E184" s="2">
        <v>26043.94</v>
      </c>
      <c r="F184" s="2">
        <v>214809.79</v>
      </c>
      <c r="H184" s="68">
        <f t="shared" si="7"/>
        <v>0.32685831564950846</v>
      </c>
      <c r="I184" s="68">
        <f t="shared" si="8"/>
        <v>0.49866644442973584</v>
      </c>
      <c r="J184" s="68">
        <f t="shared" si="9"/>
        <v>0.17447523992075573</v>
      </c>
    </row>
    <row r="185" spans="1:10" x14ac:dyDescent="0.25">
      <c r="A185" s="71">
        <v>2006</v>
      </c>
      <c r="B185" s="2">
        <v>60471.5</v>
      </c>
      <c r="C185" s="2">
        <v>97908.03</v>
      </c>
      <c r="D185" s="2">
        <v>72847.100000000006</v>
      </c>
      <c r="E185" s="2">
        <v>4345.6000000000004</v>
      </c>
      <c r="F185" s="2">
        <v>235572.23</v>
      </c>
      <c r="H185" s="68">
        <f t="shared" si="7"/>
        <v>0.55915260890117358</v>
      </c>
      <c r="I185" s="68">
        <f t="shared" si="8"/>
        <v>0.41602967617553621</v>
      </c>
      <c r="J185" s="68">
        <f t="shared" si="9"/>
        <v>2.4817714923290154E-2</v>
      </c>
    </row>
    <row r="186" spans="1:10" x14ac:dyDescent="0.25">
      <c r="A186" s="71">
        <v>2007</v>
      </c>
      <c r="B186" s="2">
        <v>68869.240000000005</v>
      </c>
      <c r="C186" s="2">
        <v>21133.27</v>
      </c>
      <c r="D186" s="2">
        <v>55086.35</v>
      </c>
      <c r="E186" s="2">
        <v>3515.77</v>
      </c>
      <c r="F186" s="2">
        <v>148604.63</v>
      </c>
      <c r="H186" s="68">
        <f t="shared" si="7"/>
        <v>0.26504253631919278</v>
      </c>
      <c r="I186" s="68">
        <f t="shared" si="8"/>
        <v>0.69086449567751529</v>
      </c>
      <c r="J186" s="68">
        <f t="shared" si="9"/>
        <v>4.4092968003291891E-2</v>
      </c>
    </row>
    <row r="187" spans="1:10" x14ac:dyDescent="0.25">
      <c r="A187" s="71">
        <v>2008</v>
      </c>
      <c r="B187" s="2">
        <v>9148.36</v>
      </c>
      <c r="C187" s="2">
        <v>106087.4</v>
      </c>
      <c r="D187" s="2">
        <v>14779.36</v>
      </c>
      <c r="E187" s="2">
        <v>2619.41</v>
      </c>
      <c r="F187" s="2">
        <v>132634.53</v>
      </c>
      <c r="H187" s="68">
        <f t="shared" si="7"/>
        <v>0.85910349312801582</v>
      </c>
      <c r="I187" s="68">
        <f t="shared" si="8"/>
        <v>0.11968433388127594</v>
      </c>
      <c r="J187" s="68">
        <f t="shared" si="9"/>
        <v>2.121217299070819E-2</v>
      </c>
    </row>
    <row r="188" spans="1:10" x14ac:dyDescent="0.25">
      <c r="A188" s="71">
        <v>2009</v>
      </c>
      <c r="B188" s="2">
        <v>132634.64000000001</v>
      </c>
      <c r="C188" s="2">
        <v>8241.17</v>
      </c>
      <c r="D188" s="2">
        <v>70884.350000000006</v>
      </c>
      <c r="E188" s="2">
        <v>1522.44</v>
      </c>
      <c r="F188" s="2">
        <v>213282.60000000003</v>
      </c>
      <c r="H188" s="68">
        <f t="shared" si="7"/>
        <v>0.10218696170368102</v>
      </c>
      <c r="I188" s="68">
        <f t="shared" si="8"/>
        <v>0.87893543742457958</v>
      </c>
      <c r="J188" s="68">
        <f t="shared" si="9"/>
        <v>1.8877600871739345E-2</v>
      </c>
    </row>
    <row r="189" spans="1:10" x14ac:dyDescent="0.25">
      <c r="A189" s="71">
        <v>2010</v>
      </c>
      <c r="B189" s="2">
        <v>28101.69</v>
      </c>
      <c r="C189" s="2">
        <v>207509.07</v>
      </c>
      <c r="D189" s="2">
        <v>23170.45</v>
      </c>
      <c r="E189" s="2">
        <v>11924.82</v>
      </c>
      <c r="F189" s="2">
        <v>270706.03000000003</v>
      </c>
      <c r="H189" s="68">
        <f t="shared" si="7"/>
        <v>0.85533947991202464</v>
      </c>
      <c r="I189" s="68">
        <f t="shared" si="8"/>
        <v>9.5507153746713674E-2</v>
      </c>
      <c r="J189" s="68">
        <f t="shared" si="9"/>
        <v>4.9153366341261655E-2</v>
      </c>
    </row>
    <row r="190" spans="1:10" x14ac:dyDescent="0.25">
      <c r="A190" s="71">
        <v>2011</v>
      </c>
      <c r="B190" s="2">
        <v>37926.239999999998</v>
      </c>
      <c r="C190" s="2">
        <v>57108.98</v>
      </c>
      <c r="D190" s="2">
        <v>156867.6</v>
      </c>
      <c r="E190" s="2">
        <v>857.26</v>
      </c>
      <c r="F190" s="2">
        <v>252760.08000000002</v>
      </c>
      <c r="H190" s="68">
        <f t="shared" si="7"/>
        <v>0.26582860502796019</v>
      </c>
      <c r="I190" s="68">
        <f t="shared" si="8"/>
        <v>0.7301810552750907</v>
      </c>
      <c r="J190" s="68">
        <f t="shared" si="9"/>
        <v>3.9903396969490461E-3</v>
      </c>
    </row>
    <row r="191" spans="1:10" x14ac:dyDescent="0.25">
      <c r="A191" s="71">
        <v>2012</v>
      </c>
      <c r="B191" s="2">
        <v>77060.850000000006</v>
      </c>
      <c r="C191" s="2">
        <v>37470.769999999997</v>
      </c>
      <c r="D191" s="2">
        <v>39890.639999999999</v>
      </c>
      <c r="E191" s="2">
        <v>6101.81</v>
      </c>
      <c r="F191" s="2">
        <v>160524.07</v>
      </c>
      <c r="H191" s="68">
        <f t="shared" si="7"/>
        <v>0.44894948936789159</v>
      </c>
      <c r="I191" s="68">
        <f t="shared" si="8"/>
        <v>0.47794273932877257</v>
      </c>
      <c r="J191" s="68">
        <f t="shared" si="9"/>
        <v>7.3107771303335775E-2</v>
      </c>
    </row>
    <row r="192" spans="1:10" x14ac:dyDescent="0.25">
      <c r="A192" s="71">
        <v>2013</v>
      </c>
      <c r="B192" s="2">
        <v>66304.479999999996</v>
      </c>
      <c r="C192" s="2">
        <v>82532.81</v>
      </c>
      <c r="D192" s="2">
        <v>36549.89</v>
      </c>
      <c r="E192" s="2">
        <v>1671.34</v>
      </c>
      <c r="F192" s="2">
        <v>187058.52</v>
      </c>
      <c r="H192" s="68">
        <f t="shared" si="7"/>
        <v>0.68347866456476325</v>
      </c>
      <c r="I192" s="68">
        <f t="shared" si="8"/>
        <v>0.3026804734649044</v>
      </c>
      <c r="J192" s="68">
        <f t="shared" si="9"/>
        <v>1.3840861970332421E-2</v>
      </c>
    </row>
    <row r="193" spans="1:10" x14ac:dyDescent="0.25">
      <c r="A193" s="71">
        <v>2014</v>
      </c>
      <c r="B193" s="2">
        <v>88398.96</v>
      </c>
      <c r="C193" s="2">
        <v>45862.34</v>
      </c>
      <c r="D193" s="2">
        <v>36814.97</v>
      </c>
      <c r="E193" s="2">
        <v>2675.35</v>
      </c>
      <c r="F193" s="2">
        <v>173751.62</v>
      </c>
      <c r="H193" s="68">
        <f t="shared" si="7"/>
        <v>0.5373276005692148</v>
      </c>
      <c r="I193" s="68">
        <f t="shared" si="8"/>
        <v>0.43132774069372881</v>
      </c>
      <c r="J193" s="68">
        <f t="shared" si="9"/>
        <v>3.1344658737056344E-2</v>
      </c>
    </row>
    <row r="194" spans="1:10" x14ac:dyDescent="0.25">
      <c r="A194" s="71">
        <v>2015</v>
      </c>
      <c r="B194" s="2">
        <v>88773.55</v>
      </c>
      <c r="C194" s="2">
        <v>61297.36</v>
      </c>
      <c r="D194" s="2">
        <v>20465.8</v>
      </c>
      <c r="E194" s="2">
        <v>2747.09</v>
      </c>
      <c r="F194" s="2">
        <v>173283.8</v>
      </c>
      <c r="H194" s="68">
        <f t="shared" si="7"/>
        <v>0.72532456122186362</v>
      </c>
      <c r="I194" s="68">
        <f t="shared" si="8"/>
        <v>0.24216944098496926</v>
      </c>
      <c r="J194" s="68">
        <f t="shared" si="9"/>
        <v>3.2505997793167103E-2</v>
      </c>
    </row>
    <row r="195" spans="1:10" x14ac:dyDescent="0.25">
      <c r="A195" s="70" t="s">
        <v>574</v>
      </c>
      <c r="B195" s="2">
        <v>121318.15000000004</v>
      </c>
      <c r="C195" s="2">
        <v>292596.06999999995</v>
      </c>
      <c r="D195" s="2">
        <v>232148.71999999994</v>
      </c>
      <c r="E195" s="2">
        <v>28968.890000000003</v>
      </c>
      <c r="F195" s="2">
        <v>675031.83</v>
      </c>
      <c r="H195" s="68">
        <f t="shared" si="7"/>
        <v>0.52842485307569065</v>
      </c>
      <c r="I195" s="68">
        <f t="shared" si="8"/>
        <v>0.41925769289283221</v>
      </c>
      <c r="J195" s="68">
        <f t="shared" si="9"/>
        <v>5.2317454031477077E-2</v>
      </c>
    </row>
    <row r="196" spans="1:10" x14ac:dyDescent="0.25">
      <c r="A196" s="71">
        <v>1979</v>
      </c>
      <c r="B196" s="2">
        <v>10040.06</v>
      </c>
      <c r="C196" s="2">
        <v>11291.5</v>
      </c>
      <c r="D196" s="2">
        <v>4096.88</v>
      </c>
      <c r="E196" s="2">
        <v>121.85</v>
      </c>
      <c r="F196" s="2">
        <v>25550.289999999997</v>
      </c>
      <c r="H196" s="68">
        <f t="shared" si="7"/>
        <v>0.72800338873117931</v>
      </c>
      <c r="I196" s="68">
        <f t="shared" si="8"/>
        <v>0.26414050597573341</v>
      </c>
      <c r="J196" s="68">
        <f t="shared" si="9"/>
        <v>7.8561052930872059E-3</v>
      </c>
    </row>
    <row r="197" spans="1:10" x14ac:dyDescent="0.25">
      <c r="A197" s="71">
        <v>1980</v>
      </c>
      <c r="B197" s="2">
        <v>4441.57</v>
      </c>
      <c r="C197" s="2">
        <v>8316.6</v>
      </c>
      <c r="D197" s="2">
        <v>5086.3500000000004</v>
      </c>
      <c r="E197" s="2">
        <v>74.209999999999994</v>
      </c>
      <c r="F197" s="2">
        <v>17918.73</v>
      </c>
      <c r="H197" s="68">
        <f t="shared" si="7"/>
        <v>0.61708846670960349</v>
      </c>
      <c r="I197" s="68">
        <f t="shared" si="8"/>
        <v>0.3774051803198894</v>
      </c>
      <c r="J197" s="68">
        <f t="shared" si="9"/>
        <v>5.506352970507139E-3</v>
      </c>
    </row>
    <row r="198" spans="1:10" x14ac:dyDescent="0.25">
      <c r="A198" s="71">
        <v>1981</v>
      </c>
      <c r="B198" s="2">
        <v>4729.7299999999996</v>
      </c>
      <c r="C198" s="2">
        <v>2783.64</v>
      </c>
      <c r="D198" s="2">
        <v>6591.95</v>
      </c>
      <c r="E198" s="2">
        <v>93.11</v>
      </c>
      <c r="F198" s="2">
        <v>14198.43</v>
      </c>
      <c r="H198" s="68">
        <f t="shared" si="7"/>
        <v>0.29398333456546299</v>
      </c>
      <c r="I198" s="68">
        <f t="shared" si="8"/>
        <v>0.69618321416878759</v>
      </c>
      <c r="J198" s="68">
        <f t="shared" si="9"/>
        <v>9.8334512657492577E-3</v>
      </c>
    </row>
    <row r="199" spans="1:10" x14ac:dyDescent="0.25">
      <c r="A199" s="71">
        <v>1982</v>
      </c>
      <c r="B199" s="2">
        <v>3900.43</v>
      </c>
      <c r="C199" s="2">
        <v>3162.25</v>
      </c>
      <c r="D199" s="2">
        <v>6006.27</v>
      </c>
      <c r="E199" s="2">
        <v>273.99</v>
      </c>
      <c r="F199" s="2">
        <v>13342.94</v>
      </c>
      <c r="H199" s="68">
        <f t="shared" si="7"/>
        <v>0.33489506497742655</v>
      </c>
      <c r="I199" s="68">
        <f t="shared" si="8"/>
        <v>0.63608828584772481</v>
      </c>
      <c r="J199" s="68">
        <f t="shared" si="9"/>
        <v>2.9016649174848638E-2</v>
      </c>
    </row>
    <row r="200" spans="1:10" x14ac:dyDescent="0.25">
      <c r="A200" s="71">
        <v>1983</v>
      </c>
      <c r="B200" s="2">
        <v>12932.17</v>
      </c>
      <c r="C200" s="2">
        <v>5831.79</v>
      </c>
      <c r="D200" s="2">
        <v>5372.78</v>
      </c>
      <c r="E200" s="2">
        <v>368.86</v>
      </c>
      <c r="F200" s="2">
        <v>24505.599999999999</v>
      </c>
      <c r="H200" s="68">
        <f t="shared" ref="H200:H263" si="10">C200/SUM($C200:$E200)</f>
        <v>0.50389469673208376</v>
      </c>
      <c r="I200" s="68">
        <f t="shared" si="8"/>
        <v>0.46423402569506184</v>
      </c>
      <c r="J200" s="68">
        <f t="shared" si="9"/>
        <v>3.1871277572854372E-2</v>
      </c>
    </row>
    <row r="201" spans="1:10" x14ac:dyDescent="0.25">
      <c r="A201" s="71">
        <v>1984</v>
      </c>
      <c r="B201" s="2">
        <v>6798.84</v>
      </c>
      <c r="C201" s="2">
        <v>6563.51</v>
      </c>
      <c r="D201" s="2">
        <v>3633.06</v>
      </c>
      <c r="E201" s="2">
        <v>163.26</v>
      </c>
      <c r="F201" s="2">
        <v>17158.669999999998</v>
      </c>
      <c r="H201" s="68">
        <f t="shared" si="10"/>
        <v>0.63355383244705754</v>
      </c>
      <c r="I201" s="68">
        <f t="shared" ref="I201:I264" si="11">D201/SUM($C201:$E201)</f>
        <v>0.3506872217015144</v>
      </c>
      <c r="J201" s="68">
        <f t="shared" ref="J201:J264" si="12">E201/SUM($C201:$E201)</f>
        <v>1.5758945851428063E-2</v>
      </c>
    </row>
    <row r="202" spans="1:10" x14ac:dyDescent="0.25">
      <c r="A202" s="71">
        <v>1985</v>
      </c>
      <c r="B202" s="2">
        <v>3271.79</v>
      </c>
      <c r="C202" s="2">
        <v>9109.16</v>
      </c>
      <c r="D202" s="2">
        <v>9623.5499999999993</v>
      </c>
      <c r="E202" s="2">
        <v>99.95</v>
      </c>
      <c r="F202" s="2">
        <v>22104.45</v>
      </c>
      <c r="H202" s="68">
        <f t="shared" si="10"/>
        <v>0.48368950535930666</v>
      </c>
      <c r="I202" s="68">
        <f t="shared" si="11"/>
        <v>0.51100322524805308</v>
      </c>
      <c r="J202" s="68">
        <f t="shared" si="12"/>
        <v>5.3072693926402327E-3</v>
      </c>
    </row>
    <row r="203" spans="1:10" x14ac:dyDescent="0.25">
      <c r="A203" s="71">
        <v>1986</v>
      </c>
      <c r="B203" s="2">
        <v>1195.78</v>
      </c>
      <c r="C203" s="2">
        <v>5391.93</v>
      </c>
      <c r="D203" s="2">
        <v>9876.49</v>
      </c>
      <c r="E203" s="2">
        <v>781.73</v>
      </c>
      <c r="F203" s="2">
        <v>17245.93</v>
      </c>
      <c r="H203" s="68">
        <f t="shared" si="10"/>
        <v>0.3359426547415445</v>
      </c>
      <c r="I203" s="68">
        <f t="shared" si="11"/>
        <v>0.61535188144659081</v>
      </c>
      <c r="J203" s="68">
        <f t="shared" si="12"/>
        <v>4.8705463811864691E-2</v>
      </c>
    </row>
    <row r="204" spans="1:10" x14ac:dyDescent="0.25">
      <c r="A204" s="71">
        <v>1987</v>
      </c>
      <c r="B204" s="2">
        <v>547.46</v>
      </c>
      <c r="C204" s="2">
        <v>2740.26</v>
      </c>
      <c r="D204" s="2">
        <v>7662.86</v>
      </c>
      <c r="E204" s="2">
        <v>1487.26</v>
      </c>
      <c r="F204" s="2">
        <v>12437.84</v>
      </c>
      <c r="H204" s="68">
        <f t="shared" si="10"/>
        <v>0.23046025442416479</v>
      </c>
      <c r="I204" s="68">
        <f t="shared" si="11"/>
        <v>0.64445879778442738</v>
      </c>
      <c r="J204" s="68">
        <f t="shared" si="12"/>
        <v>0.12508094779140785</v>
      </c>
    </row>
    <row r="205" spans="1:10" x14ac:dyDescent="0.25">
      <c r="A205" s="71">
        <v>1988</v>
      </c>
      <c r="B205" s="2">
        <v>2460.5500000000002</v>
      </c>
      <c r="C205" s="2">
        <v>2713.95</v>
      </c>
      <c r="D205" s="2">
        <v>4446.53</v>
      </c>
      <c r="E205" s="2">
        <v>275.64999999999998</v>
      </c>
      <c r="F205" s="2">
        <v>9896.6799999999985</v>
      </c>
      <c r="H205" s="68">
        <f t="shared" si="10"/>
        <v>0.36496806806766424</v>
      </c>
      <c r="I205" s="68">
        <f t="shared" si="11"/>
        <v>0.59796291888388187</v>
      </c>
      <c r="J205" s="68">
        <f t="shared" si="12"/>
        <v>3.7069013048453968E-2</v>
      </c>
    </row>
    <row r="206" spans="1:10" x14ac:dyDescent="0.25">
      <c r="A206" s="71">
        <v>1989</v>
      </c>
      <c r="B206" s="2">
        <v>1481.87</v>
      </c>
      <c r="C206" s="2">
        <v>10192.93</v>
      </c>
      <c r="D206" s="2">
        <v>2797.09</v>
      </c>
      <c r="E206" s="2">
        <v>301.63</v>
      </c>
      <c r="F206" s="2">
        <v>14773.519999999999</v>
      </c>
      <c r="H206" s="68">
        <f t="shared" si="10"/>
        <v>0.76686716848547776</v>
      </c>
      <c r="I206" s="68">
        <f t="shared" si="11"/>
        <v>0.21043963691490525</v>
      </c>
      <c r="J206" s="68">
        <f t="shared" si="12"/>
        <v>2.2693194599617054E-2</v>
      </c>
    </row>
    <row r="207" spans="1:10" x14ac:dyDescent="0.25">
      <c r="A207" s="71">
        <v>1990</v>
      </c>
      <c r="B207" s="2">
        <v>3983.97</v>
      </c>
      <c r="C207" s="2">
        <v>6150.01</v>
      </c>
      <c r="D207" s="2">
        <v>6950.83</v>
      </c>
      <c r="E207" s="2">
        <v>259.35000000000002</v>
      </c>
      <c r="F207" s="2">
        <v>17344.159999999996</v>
      </c>
      <c r="H207" s="68">
        <f t="shared" si="10"/>
        <v>0.46032354330290215</v>
      </c>
      <c r="I207" s="68">
        <f t="shared" si="11"/>
        <v>0.52026430761837961</v>
      </c>
      <c r="J207" s="68">
        <f t="shared" si="12"/>
        <v>1.9412149078718192E-2</v>
      </c>
    </row>
    <row r="208" spans="1:10" x14ac:dyDescent="0.25">
      <c r="A208" s="71">
        <v>1991</v>
      </c>
      <c r="B208" s="2">
        <v>1492.23</v>
      </c>
      <c r="C208" s="2">
        <v>12641.99</v>
      </c>
      <c r="D208" s="2">
        <v>4624.3100000000004</v>
      </c>
      <c r="E208" s="2">
        <v>776.83</v>
      </c>
      <c r="F208" s="2">
        <v>19535.36</v>
      </c>
      <c r="H208" s="68">
        <f t="shared" si="10"/>
        <v>0.70065393310362445</v>
      </c>
      <c r="I208" s="68">
        <f t="shared" si="11"/>
        <v>0.25629200698548421</v>
      </c>
      <c r="J208" s="68">
        <f t="shared" si="12"/>
        <v>4.3054059910891292E-2</v>
      </c>
    </row>
    <row r="209" spans="1:10" x14ac:dyDescent="0.25">
      <c r="A209" s="71">
        <v>1992</v>
      </c>
      <c r="B209" s="2">
        <v>1723.95</v>
      </c>
      <c r="C209" s="2">
        <v>8019.47</v>
      </c>
      <c r="D209" s="2">
        <v>5536.43</v>
      </c>
      <c r="E209" s="2">
        <v>123.24</v>
      </c>
      <c r="F209" s="2">
        <v>15403.09</v>
      </c>
      <c r="H209" s="68">
        <f t="shared" si="10"/>
        <v>0.58625542249001028</v>
      </c>
      <c r="I209" s="68">
        <f t="shared" si="11"/>
        <v>0.40473523920363413</v>
      </c>
      <c r="J209" s="68">
        <f t="shared" si="12"/>
        <v>9.009338306355516E-3</v>
      </c>
    </row>
    <row r="210" spans="1:10" x14ac:dyDescent="0.25">
      <c r="A210" s="71">
        <v>1993</v>
      </c>
      <c r="B210" s="2">
        <v>3530.01</v>
      </c>
      <c r="C210" s="2">
        <v>6233.97</v>
      </c>
      <c r="D210" s="2">
        <v>3017.2</v>
      </c>
      <c r="E210" s="2">
        <v>446.68</v>
      </c>
      <c r="F210" s="2">
        <v>13227.86</v>
      </c>
      <c r="H210" s="68">
        <f t="shared" si="10"/>
        <v>0.64281980026500718</v>
      </c>
      <c r="I210" s="68">
        <f t="shared" si="11"/>
        <v>0.31112050609155634</v>
      </c>
      <c r="J210" s="68">
        <f t="shared" si="12"/>
        <v>4.6059693643436428E-2</v>
      </c>
    </row>
    <row r="211" spans="1:10" x14ac:dyDescent="0.25">
      <c r="A211" s="71">
        <v>1994</v>
      </c>
      <c r="B211" s="2">
        <v>2786.65</v>
      </c>
      <c r="C211" s="2">
        <v>7149</v>
      </c>
      <c r="D211" s="2">
        <v>4087.86</v>
      </c>
      <c r="E211" s="2">
        <v>132.38999999999999</v>
      </c>
      <c r="F211" s="2">
        <v>14155.9</v>
      </c>
      <c r="H211" s="68">
        <f t="shared" si="10"/>
        <v>0.62880137212217169</v>
      </c>
      <c r="I211" s="68">
        <f t="shared" si="11"/>
        <v>0.35955406029421466</v>
      </c>
      <c r="J211" s="68">
        <f t="shared" si="12"/>
        <v>1.1644567583613694E-2</v>
      </c>
    </row>
    <row r="212" spans="1:10" x14ac:dyDescent="0.25">
      <c r="A212" s="71">
        <v>1995</v>
      </c>
      <c r="B212" s="2">
        <v>5514.58</v>
      </c>
      <c r="C212" s="2">
        <v>8635.43</v>
      </c>
      <c r="D212" s="2">
        <v>3633.95</v>
      </c>
      <c r="E212" s="2">
        <v>908.66</v>
      </c>
      <c r="F212" s="2">
        <v>18692.62</v>
      </c>
      <c r="H212" s="68">
        <f t="shared" si="10"/>
        <v>0.65528940570828431</v>
      </c>
      <c r="I212" s="68">
        <f t="shared" si="11"/>
        <v>0.2757580034663728</v>
      </c>
      <c r="J212" s="68">
        <f t="shared" si="12"/>
        <v>6.8952590825342761E-2</v>
      </c>
    </row>
    <row r="213" spans="1:10" x14ac:dyDescent="0.25">
      <c r="A213" s="71">
        <v>1996</v>
      </c>
      <c r="B213" s="2">
        <v>2939.96</v>
      </c>
      <c r="C213" s="2">
        <v>13351.14</v>
      </c>
      <c r="D213" s="2">
        <v>7482.99</v>
      </c>
      <c r="E213" s="2">
        <v>296.70999999999998</v>
      </c>
      <c r="F213" s="2">
        <v>24070.799999999996</v>
      </c>
      <c r="H213" s="68">
        <f t="shared" si="10"/>
        <v>0.63183195746122733</v>
      </c>
      <c r="I213" s="68">
        <f t="shared" si="11"/>
        <v>0.35412648053745149</v>
      </c>
      <c r="J213" s="68">
        <f t="shared" si="12"/>
        <v>1.4041562001321293E-2</v>
      </c>
    </row>
    <row r="214" spans="1:10" x14ac:dyDescent="0.25">
      <c r="A214" s="71">
        <v>1997</v>
      </c>
      <c r="B214" s="2">
        <v>1302.5</v>
      </c>
      <c r="C214" s="2">
        <v>15918.79</v>
      </c>
      <c r="D214" s="2">
        <v>5745.16</v>
      </c>
      <c r="E214" s="2">
        <v>717.12</v>
      </c>
      <c r="F214" s="2">
        <v>23683.57</v>
      </c>
      <c r="H214" s="68">
        <f t="shared" si="10"/>
        <v>0.7112613472010052</v>
      </c>
      <c r="I214" s="68">
        <f t="shared" si="11"/>
        <v>0.25669728927169255</v>
      </c>
      <c r="J214" s="68">
        <f t="shared" si="12"/>
        <v>3.2041363527302316E-2</v>
      </c>
    </row>
    <row r="215" spans="1:10" x14ac:dyDescent="0.25">
      <c r="A215" s="71">
        <v>1998</v>
      </c>
      <c r="B215" s="2">
        <v>4361.66</v>
      </c>
      <c r="C215" s="2">
        <v>7485.81</v>
      </c>
      <c r="D215" s="2">
        <v>12126.69</v>
      </c>
      <c r="E215" s="2">
        <v>388.45</v>
      </c>
      <c r="F215" s="2">
        <v>24362.610000000004</v>
      </c>
      <c r="H215" s="68">
        <f t="shared" si="10"/>
        <v>0.37427272204570283</v>
      </c>
      <c r="I215" s="68">
        <f t="shared" si="11"/>
        <v>0.60630570047922727</v>
      </c>
      <c r="J215" s="68">
        <f t="shared" si="12"/>
        <v>1.9421577475069934E-2</v>
      </c>
    </row>
    <row r="216" spans="1:10" x14ac:dyDescent="0.25">
      <c r="A216" s="71">
        <v>1999</v>
      </c>
      <c r="B216" s="2">
        <v>3178.99</v>
      </c>
      <c r="C216" s="2">
        <v>14011.79</v>
      </c>
      <c r="D216" s="2">
        <v>8874.25</v>
      </c>
      <c r="E216" s="2">
        <v>2318.84</v>
      </c>
      <c r="F216" s="2">
        <v>28383.87</v>
      </c>
      <c r="H216" s="68">
        <f t="shared" si="10"/>
        <v>0.55591575917044633</v>
      </c>
      <c r="I216" s="68">
        <f t="shared" si="11"/>
        <v>0.35208459631626887</v>
      </c>
      <c r="J216" s="68">
        <f t="shared" si="12"/>
        <v>9.1999644513284726E-2</v>
      </c>
    </row>
    <row r="217" spans="1:10" x14ac:dyDescent="0.25">
      <c r="A217" s="71">
        <v>2000</v>
      </c>
      <c r="B217" s="2">
        <v>2763.1</v>
      </c>
      <c r="C217" s="2">
        <v>7583.65</v>
      </c>
      <c r="D217" s="2">
        <v>8441.02</v>
      </c>
      <c r="E217" s="2">
        <v>2133.04</v>
      </c>
      <c r="F217" s="2">
        <v>20920.810000000001</v>
      </c>
      <c r="H217" s="68">
        <f t="shared" si="10"/>
        <v>0.41765453903603483</v>
      </c>
      <c r="I217" s="68">
        <f t="shared" si="11"/>
        <v>0.46487249768830985</v>
      </c>
      <c r="J217" s="68">
        <f t="shared" si="12"/>
        <v>0.11747296327565536</v>
      </c>
    </row>
    <row r="218" spans="1:10" x14ac:dyDescent="0.25">
      <c r="A218" s="71">
        <v>2001</v>
      </c>
      <c r="B218" s="2">
        <v>4106.2299999999996</v>
      </c>
      <c r="C218" s="2">
        <v>14978.6</v>
      </c>
      <c r="D218" s="2">
        <v>14002.11</v>
      </c>
      <c r="E218" s="2">
        <v>3814.23</v>
      </c>
      <c r="F218" s="2">
        <v>36901.170000000006</v>
      </c>
      <c r="H218" s="68">
        <f t="shared" si="10"/>
        <v>0.45673509388948413</v>
      </c>
      <c r="I218" s="68">
        <f t="shared" si="11"/>
        <v>0.42695946386851141</v>
      </c>
      <c r="J218" s="68">
        <f t="shared" si="12"/>
        <v>0.1163054422420044</v>
      </c>
    </row>
    <row r="219" spans="1:10" x14ac:dyDescent="0.25">
      <c r="A219" s="71">
        <v>2002</v>
      </c>
      <c r="B219" s="2">
        <v>2470.66</v>
      </c>
      <c r="C219" s="2">
        <v>14203.72</v>
      </c>
      <c r="D219" s="2">
        <v>10872.43</v>
      </c>
      <c r="E219" s="2">
        <v>1620.62</v>
      </c>
      <c r="F219" s="2">
        <v>29167.429999999997</v>
      </c>
      <c r="H219" s="68">
        <f t="shared" si="10"/>
        <v>0.53203889459286646</v>
      </c>
      <c r="I219" s="68">
        <f t="shared" si="11"/>
        <v>0.40725638345013271</v>
      </c>
      <c r="J219" s="68">
        <f t="shared" si="12"/>
        <v>6.0704721957000787E-2</v>
      </c>
    </row>
    <row r="220" spans="1:10" x14ac:dyDescent="0.25">
      <c r="A220" s="71">
        <v>2003</v>
      </c>
      <c r="B220" s="2">
        <v>1950.67</v>
      </c>
      <c r="C220" s="2">
        <v>6860.62</v>
      </c>
      <c r="D220" s="2">
        <v>11616.08</v>
      </c>
      <c r="E220" s="2">
        <v>967.33</v>
      </c>
      <c r="F220" s="2">
        <v>21394.700000000004</v>
      </c>
      <c r="H220" s="68">
        <f t="shared" si="10"/>
        <v>0.3528394062342014</v>
      </c>
      <c r="I220" s="68">
        <f t="shared" si="11"/>
        <v>0.59741113339158591</v>
      </c>
      <c r="J220" s="68">
        <f t="shared" si="12"/>
        <v>4.9749460374212545E-2</v>
      </c>
    </row>
    <row r="221" spans="1:10" x14ac:dyDescent="0.25">
      <c r="A221" s="71">
        <v>2004</v>
      </c>
      <c r="B221" s="2">
        <v>6723.3</v>
      </c>
      <c r="C221" s="2">
        <v>11637.59</v>
      </c>
      <c r="D221" s="2">
        <v>6038.22</v>
      </c>
      <c r="E221" s="2">
        <v>3278.79</v>
      </c>
      <c r="F221" s="2">
        <v>27677.9</v>
      </c>
      <c r="H221" s="68">
        <f t="shared" si="10"/>
        <v>0.55537161291554116</v>
      </c>
      <c r="I221" s="68">
        <f t="shared" si="11"/>
        <v>0.28815725425443578</v>
      </c>
      <c r="J221" s="68">
        <f t="shared" si="12"/>
        <v>0.15647113283002298</v>
      </c>
    </row>
    <row r="222" spans="1:10" x14ac:dyDescent="0.25">
      <c r="A222" s="71">
        <v>2005</v>
      </c>
      <c r="B222" s="2">
        <v>3622.99</v>
      </c>
      <c r="C222" s="2">
        <v>10302.74</v>
      </c>
      <c r="D222" s="2">
        <v>11927.52</v>
      </c>
      <c r="E222" s="2">
        <v>952.44</v>
      </c>
      <c r="F222" s="2">
        <v>26805.69</v>
      </c>
      <c r="H222" s="68">
        <f t="shared" si="10"/>
        <v>0.4444150163699655</v>
      </c>
      <c r="I222" s="68">
        <f t="shared" si="11"/>
        <v>0.51450089937755306</v>
      </c>
      <c r="J222" s="68">
        <f t="shared" si="12"/>
        <v>4.1084084252481376E-2</v>
      </c>
    </row>
    <row r="223" spans="1:10" x14ac:dyDescent="0.25">
      <c r="A223" s="71">
        <v>2006</v>
      </c>
      <c r="B223" s="2">
        <v>101.48</v>
      </c>
      <c r="C223" s="2">
        <v>15011.77</v>
      </c>
      <c r="D223" s="2">
        <v>8224.32</v>
      </c>
      <c r="E223" s="2">
        <v>2722.01</v>
      </c>
      <c r="F223" s="2">
        <v>26059.58</v>
      </c>
      <c r="H223" s="68">
        <f t="shared" si="10"/>
        <v>0.57830773438733962</v>
      </c>
      <c r="I223" s="68">
        <f t="shared" si="11"/>
        <v>0.31683058467299224</v>
      </c>
      <c r="J223" s="68">
        <f t="shared" si="12"/>
        <v>0.10486168093966818</v>
      </c>
    </row>
    <row r="224" spans="1:10" x14ac:dyDescent="0.25">
      <c r="A224" s="71">
        <v>2007</v>
      </c>
      <c r="B224" s="2">
        <v>7579.91</v>
      </c>
      <c r="C224" s="2">
        <v>2845.58</v>
      </c>
      <c r="D224" s="2">
        <v>8941.56</v>
      </c>
      <c r="E224" s="2">
        <v>204.53</v>
      </c>
      <c r="F224" s="2">
        <v>19571.579999999998</v>
      </c>
      <c r="H224" s="68">
        <f t="shared" si="10"/>
        <v>0.23729638991066299</v>
      </c>
      <c r="I224" s="68">
        <f t="shared" si="11"/>
        <v>0.74564760371157646</v>
      </c>
      <c r="J224" s="68">
        <f t="shared" si="12"/>
        <v>1.7056006377760561E-2</v>
      </c>
    </row>
    <row r="225" spans="1:10" x14ac:dyDescent="0.25">
      <c r="A225" s="71">
        <v>2008</v>
      </c>
      <c r="B225" s="2">
        <v>1232.03</v>
      </c>
      <c r="C225" s="2">
        <v>11564.08</v>
      </c>
      <c r="D225" s="2">
        <v>1306.96</v>
      </c>
      <c r="E225" s="2">
        <v>1599.05</v>
      </c>
      <c r="F225" s="2">
        <v>15702.119999999999</v>
      </c>
      <c r="H225" s="68">
        <f t="shared" si="10"/>
        <v>0.79917125601844907</v>
      </c>
      <c r="I225" s="68">
        <f t="shared" si="11"/>
        <v>9.0321483833203528E-2</v>
      </c>
      <c r="J225" s="68">
        <f t="shared" si="12"/>
        <v>0.11050726014834739</v>
      </c>
    </row>
    <row r="226" spans="1:10" x14ac:dyDescent="0.25">
      <c r="A226" s="71">
        <v>2009</v>
      </c>
      <c r="B226" s="2">
        <v>2205.14</v>
      </c>
      <c r="C226" s="2">
        <v>4705.51</v>
      </c>
      <c r="D226" s="2">
        <v>8138.69</v>
      </c>
      <c r="E226" s="2">
        <v>42.15</v>
      </c>
      <c r="F226" s="2">
        <v>15091.49</v>
      </c>
      <c r="H226" s="68">
        <f t="shared" si="10"/>
        <v>0.36515460157453428</v>
      </c>
      <c r="I226" s="68">
        <f t="shared" si="11"/>
        <v>0.63157449549329325</v>
      </c>
      <c r="J226" s="68">
        <f t="shared" si="12"/>
        <v>3.2709029321724148E-3</v>
      </c>
    </row>
    <row r="227" spans="1:10" x14ac:dyDescent="0.25">
      <c r="A227" s="71">
        <v>2010</v>
      </c>
      <c r="B227" s="2">
        <v>1163.4100000000001</v>
      </c>
      <c r="C227" s="2">
        <v>6290.92</v>
      </c>
      <c r="D227" s="2">
        <v>3342.4</v>
      </c>
      <c r="E227" s="2">
        <v>424.53</v>
      </c>
      <c r="F227" s="2">
        <v>11221.26</v>
      </c>
      <c r="H227" s="68">
        <f t="shared" si="10"/>
        <v>0.62547363502140119</v>
      </c>
      <c r="I227" s="68">
        <f t="shared" si="11"/>
        <v>0.33231754301366595</v>
      </c>
      <c r="J227" s="68">
        <f t="shared" si="12"/>
        <v>4.2208821964932856E-2</v>
      </c>
    </row>
    <row r="228" spans="1:10" x14ac:dyDescent="0.25">
      <c r="A228" s="71">
        <v>2011</v>
      </c>
      <c r="B228" s="2">
        <v>1209.46</v>
      </c>
      <c r="C228" s="2">
        <v>5913.97</v>
      </c>
      <c r="D228" s="2">
        <v>3871.41</v>
      </c>
      <c r="E228" s="2">
        <v>292.70999999999998</v>
      </c>
      <c r="F228" s="2">
        <v>11287.55</v>
      </c>
      <c r="H228" s="68">
        <f t="shared" si="10"/>
        <v>0.58681456506143526</v>
      </c>
      <c r="I228" s="68">
        <f t="shared" si="11"/>
        <v>0.38414124104865105</v>
      </c>
      <c r="J228" s="68">
        <f t="shared" si="12"/>
        <v>2.9044193889913663E-2</v>
      </c>
    </row>
    <row r="229" spans="1:10" x14ac:dyDescent="0.25">
      <c r="A229" s="71">
        <v>2012</v>
      </c>
      <c r="B229" s="2">
        <v>1008.9</v>
      </c>
      <c r="C229" s="2">
        <v>4350.3900000000003</v>
      </c>
      <c r="D229" s="2">
        <v>3168.87</v>
      </c>
      <c r="E229" s="2">
        <v>0</v>
      </c>
      <c r="F229" s="2">
        <v>8528.16</v>
      </c>
      <c r="H229" s="68">
        <f t="shared" si="10"/>
        <v>0.5785662418908244</v>
      </c>
      <c r="I229" s="68">
        <f t="shared" si="11"/>
        <v>0.4214337581091756</v>
      </c>
      <c r="J229" s="68">
        <f t="shared" si="12"/>
        <v>0</v>
      </c>
    </row>
    <row r="230" spans="1:10" x14ac:dyDescent="0.25">
      <c r="A230" s="71">
        <v>2013</v>
      </c>
      <c r="B230" s="2">
        <v>1018.87</v>
      </c>
      <c r="C230" s="2">
        <v>3764.59</v>
      </c>
      <c r="D230" s="2">
        <v>2765.43</v>
      </c>
      <c r="E230" s="2">
        <v>371.27</v>
      </c>
      <c r="F230" s="2">
        <v>7920.16</v>
      </c>
      <c r="H230" s="68">
        <f t="shared" si="10"/>
        <v>0.54549077056608253</v>
      </c>
      <c r="I230" s="68">
        <f t="shared" si="11"/>
        <v>0.40071204079237355</v>
      </c>
      <c r="J230" s="68">
        <f t="shared" si="12"/>
        <v>5.3797188641543821E-2</v>
      </c>
    </row>
    <row r="231" spans="1:10" x14ac:dyDescent="0.25">
      <c r="A231" s="71">
        <v>2014</v>
      </c>
      <c r="B231" s="2">
        <v>780.71</v>
      </c>
      <c r="C231" s="2">
        <v>2764.26</v>
      </c>
      <c r="D231" s="2">
        <v>1278.8800000000001</v>
      </c>
      <c r="E231" s="2">
        <v>84.59</v>
      </c>
      <c r="F231" s="2">
        <v>4908.4400000000005</v>
      </c>
      <c r="H231" s="68">
        <f t="shared" si="10"/>
        <v>0.66968042967926678</v>
      </c>
      <c r="I231" s="68">
        <f t="shared" si="11"/>
        <v>0.3098264663628677</v>
      </c>
      <c r="J231" s="68">
        <f t="shared" si="12"/>
        <v>2.0493103957865459E-2</v>
      </c>
    </row>
    <row r="232" spans="1:10" x14ac:dyDescent="0.25">
      <c r="A232" s="71">
        <v>2015</v>
      </c>
      <c r="B232" s="2">
        <v>766.54</v>
      </c>
      <c r="C232" s="2">
        <v>2123.16</v>
      </c>
      <c r="D232" s="2">
        <v>939.34</v>
      </c>
      <c r="E232" s="2">
        <v>51.83</v>
      </c>
      <c r="F232" s="2">
        <v>3880.87</v>
      </c>
      <c r="H232" s="68">
        <f t="shared" si="10"/>
        <v>0.68173892940054515</v>
      </c>
      <c r="I232" s="68">
        <f t="shared" si="11"/>
        <v>0.30161864670731747</v>
      </c>
      <c r="J232" s="68">
        <f t="shared" si="12"/>
        <v>1.6642423892137312E-2</v>
      </c>
    </row>
    <row r="233" spans="1:10" x14ac:dyDescent="0.25">
      <c r="A233" s="70" t="s">
        <v>573</v>
      </c>
      <c r="B233" s="2">
        <v>55240.820000000007</v>
      </c>
      <c r="C233" s="2">
        <v>123412.73</v>
      </c>
      <c r="D233" s="2">
        <v>156757.87999999998</v>
      </c>
      <c r="E233" s="2">
        <v>7928.2699999999995</v>
      </c>
      <c r="F233" s="2">
        <v>343339.69999999995</v>
      </c>
      <c r="H233" s="68">
        <f t="shared" si="10"/>
        <v>0.42836935013423166</v>
      </c>
      <c r="I233" s="68">
        <f t="shared" si="11"/>
        <v>0.5441113828696591</v>
      </c>
      <c r="J233" s="68">
        <f t="shared" si="12"/>
        <v>2.7519266996109112E-2</v>
      </c>
    </row>
    <row r="234" spans="1:10" x14ac:dyDescent="0.25">
      <c r="A234" s="71">
        <v>1979</v>
      </c>
      <c r="B234" s="2">
        <v>6217.71</v>
      </c>
      <c r="C234" s="2">
        <v>7263.01</v>
      </c>
      <c r="D234" s="2">
        <v>3403.75</v>
      </c>
      <c r="E234" s="2">
        <v>102.88</v>
      </c>
      <c r="F234" s="2">
        <v>16987.350000000002</v>
      </c>
      <c r="H234" s="68">
        <f t="shared" si="10"/>
        <v>0.67439673006711465</v>
      </c>
      <c r="I234" s="68">
        <f t="shared" si="11"/>
        <v>0.31605049008137692</v>
      </c>
      <c r="J234" s="68">
        <f t="shared" si="12"/>
        <v>9.5527798515085E-3</v>
      </c>
    </row>
    <row r="235" spans="1:10" x14ac:dyDescent="0.25">
      <c r="A235" s="71">
        <v>1980</v>
      </c>
      <c r="B235" s="2">
        <v>3617.46</v>
      </c>
      <c r="C235" s="2">
        <v>5836.13</v>
      </c>
      <c r="D235" s="2">
        <v>6140.36</v>
      </c>
      <c r="E235" s="2">
        <v>106.55</v>
      </c>
      <c r="F235" s="2">
        <v>15700.5</v>
      </c>
      <c r="H235" s="68">
        <f t="shared" si="10"/>
        <v>0.48300179425045359</v>
      </c>
      <c r="I235" s="68">
        <f t="shared" si="11"/>
        <v>0.50818006064698951</v>
      </c>
      <c r="J235" s="68">
        <f t="shared" si="12"/>
        <v>8.8181451025569728E-3</v>
      </c>
    </row>
    <row r="236" spans="1:10" x14ac:dyDescent="0.25">
      <c r="A236" s="71">
        <v>1981</v>
      </c>
      <c r="B236" s="2">
        <v>2990.62</v>
      </c>
      <c r="C236" s="2">
        <v>3400.35</v>
      </c>
      <c r="D236" s="2">
        <v>4928.7700000000004</v>
      </c>
      <c r="E236" s="2">
        <v>191.71</v>
      </c>
      <c r="F236" s="2">
        <v>11511.449999999999</v>
      </c>
      <c r="H236" s="68">
        <f t="shared" si="10"/>
        <v>0.39906323679735423</v>
      </c>
      <c r="I236" s="68">
        <f t="shared" si="11"/>
        <v>0.57843778129595358</v>
      </c>
      <c r="J236" s="68">
        <f t="shared" si="12"/>
        <v>2.2498981906692188E-2</v>
      </c>
    </row>
    <row r="237" spans="1:10" x14ac:dyDescent="0.25">
      <c r="A237" s="71">
        <v>1982</v>
      </c>
      <c r="B237" s="2">
        <v>2040.7</v>
      </c>
      <c r="C237" s="2">
        <v>2801.76</v>
      </c>
      <c r="D237" s="2">
        <v>2880.95</v>
      </c>
      <c r="E237" s="2">
        <v>151.94</v>
      </c>
      <c r="F237" s="2">
        <v>7875.3499999999995</v>
      </c>
      <c r="H237" s="68">
        <f t="shared" si="10"/>
        <v>0.48019332779172708</v>
      </c>
      <c r="I237" s="68">
        <f t="shared" si="11"/>
        <v>0.49376569288646277</v>
      </c>
      <c r="J237" s="68">
        <f t="shared" si="12"/>
        <v>2.604097932181022E-2</v>
      </c>
    </row>
    <row r="238" spans="1:10" x14ac:dyDescent="0.25">
      <c r="A238" s="71">
        <v>1983</v>
      </c>
      <c r="B238" s="2">
        <v>3795.67</v>
      </c>
      <c r="C238" s="2">
        <v>2985.79</v>
      </c>
      <c r="D238" s="2">
        <v>2737.42</v>
      </c>
      <c r="E238" s="2">
        <v>124.24</v>
      </c>
      <c r="F238" s="2">
        <v>9643.1200000000008</v>
      </c>
      <c r="H238" s="68">
        <f t="shared" si="10"/>
        <v>0.51061402833713843</v>
      </c>
      <c r="I238" s="68">
        <f t="shared" si="11"/>
        <v>0.46813910336984499</v>
      </c>
      <c r="J238" s="68">
        <f t="shared" si="12"/>
        <v>2.1246868293016613E-2</v>
      </c>
    </row>
    <row r="239" spans="1:10" x14ac:dyDescent="0.25">
      <c r="A239" s="71">
        <v>1984</v>
      </c>
      <c r="B239" s="2">
        <v>1698.55</v>
      </c>
      <c r="C239" s="2">
        <v>3896.68</v>
      </c>
      <c r="D239" s="2">
        <v>2766.32</v>
      </c>
      <c r="E239" s="2">
        <v>120.12</v>
      </c>
      <c r="F239" s="2">
        <v>8481.67</v>
      </c>
      <c r="H239" s="68">
        <f t="shared" si="10"/>
        <v>0.57446720683107477</v>
      </c>
      <c r="I239" s="68">
        <f t="shared" si="11"/>
        <v>0.40782412812982821</v>
      </c>
      <c r="J239" s="68">
        <f t="shared" si="12"/>
        <v>1.7708665039097054E-2</v>
      </c>
    </row>
    <row r="240" spans="1:10" x14ac:dyDescent="0.25">
      <c r="A240" s="71">
        <v>1985</v>
      </c>
      <c r="B240" s="2">
        <v>1096.0899999999999</v>
      </c>
      <c r="C240" s="2">
        <v>2825.9</v>
      </c>
      <c r="D240" s="2">
        <v>3989.15</v>
      </c>
      <c r="E240" s="2">
        <v>114.43</v>
      </c>
      <c r="F240" s="2">
        <v>8025.57</v>
      </c>
      <c r="H240" s="68">
        <f t="shared" si="10"/>
        <v>0.40780837811783854</v>
      </c>
      <c r="I240" s="68">
        <f t="shared" si="11"/>
        <v>0.57567811726132401</v>
      </c>
      <c r="J240" s="68">
        <f t="shared" si="12"/>
        <v>1.6513504620837349E-2</v>
      </c>
    </row>
    <row r="241" spans="1:10" x14ac:dyDescent="0.25">
      <c r="A241" s="71">
        <v>1986</v>
      </c>
      <c r="B241" s="2">
        <v>1817.14</v>
      </c>
      <c r="C241" s="2">
        <v>1946.45</v>
      </c>
      <c r="D241" s="2">
        <v>3256.08</v>
      </c>
      <c r="E241" s="2">
        <v>205.91</v>
      </c>
      <c r="F241" s="2">
        <v>7225.58</v>
      </c>
      <c r="H241" s="68">
        <f t="shared" si="10"/>
        <v>0.35989120707634736</v>
      </c>
      <c r="I241" s="68">
        <f t="shared" si="11"/>
        <v>0.60203681653119945</v>
      </c>
      <c r="J241" s="68">
        <f t="shared" si="12"/>
        <v>3.8071976392453279E-2</v>
      </c>
    </row>
    <row r="242" spans="1:10" x14ac:dyDescent="0.25">
      <c r="A242" s="71">
        <v>1987</v>
      </c>
      <c r="B242" s="2">
        <v>795.42</v>
      </c>
      <c r="C242" s="2">
        <v>3324.39</v>
      </c>
      <c r="D242" s="2">
        <v>2371.21</v>
      </c>
      <c r="E242" s="2">
        <v>157.66999999999999</v>
      </c>
      <c r="F242" s="2">
        <v>6648.69</v>
      </c>
      <c r="H242" s="68">
        <f t="shared" si="10"/>
        <v>0.56795432296818693</v>
      </c>
      <c r="I242" s="68">
        <f t="shared" si="11"/>
        <v>0.4051085974164868</v>
      </c>
      <c r="J242" s="68">
        <f t="shared" si="12"/>
        <v>2.693707961532613E-2</v>
      </c>
    </row>
    <row r="243" spans="1:10" x14ac:dyDescent="0.25">
      <c r="A243" s="71">
        <v>1988</v>
      </c>
      <c r="B243" s="2">
        <v>1810.5</v>
      </c>
      <c r="C243" s="2">
        <v>2152.4699999999998</v>
      </c>
      <c r="D243" s="2">
        <v>3904.65</v>
      </c>
      <c r="E243" s="2">
        <v>125.3</v>
      </c>
      <c r="F243" s="2">
        <v>7992.92</v>
      </c>
      <c r="H243" s="68">
        <f t="shared" si="10"/>
        <v>0.34815978209180221</v>
      </c>
      <c r="I243" s="68">
        <f t="shared" si="11"/>
        <v>0.63157307332727319</v>
      </c>
      <c r="J243" s="68">
        <f t="shared" si="12"/>
        <v>2.0267144580924622E-2</v>
      </c>
    </row>
    <row r="244" spans="1:10" x14ac:dyDescent="0.25">
      <c r="A244" s="71">
        <v>1989</v>
      </c>
      <c r="B244" s="2">
        <v>1080.6400000000001</v>
      </c>
      <c r="C244" s="2">
        <v>4695.97</v>
      </c>
      <c r="D244" s="2">
        <v>2064.4299999999998</v>
      </c>
      <c r="E244" s="2">
        <v>161.80000000000001</v>
      </c>
      <c r="F244" s="2">
        <v>8002.8400000000011</v>
      </c>
      <c r="H244" s="68">
        <f t="shared" si="10"/>
        <v>0.67839270752073044</v>
      </c>
      <c r="I244" s="68">
        <f t="shared" si="11"/>
        <v>0.29823322065239372</v>
      </c>
      <c r="J244" s="68">
        <f t="shared" si="12"/>
        <v>2.3374071826875852E-2</v>
      </c>
    </row>
    <row r="245" spans="1:10" x14ac:dyDescent="0.25">
      <c r="A245" s="71">
        <v>1990</v>
      </c>
      <c r="B245" s="2">
        <v>2366.4299999999998</v>
      </c>
      <c r="C245" s="2">
        <v>3045.89</v>
      </c>
      <c r="D245" s="2">
        <v>5801.91</v>
      </c>
      <c r="E245" s="2">
        <v>106.29</v>
      </c>
      <c r="F245" s="2">
        <v>11320.52</v>
      </c>
      <c r="H245" s="68">
        <f t="shared" si="10"/>
        <v>0.34016745420249289</v>
      </c>
      <c r="I245" s="68">
        <f t="shared" si="11"/>
        <v>0.64796199278765343</v>
      </c>
      <c r="J245" s="68">
        <f t="shared" si="12"/>
        <v>1.1870553009853598E-2</v>
      </c>
    </row>
    <row r="246" spans="1:10" x14ac:dyDescent="0.25">
      <c r="A246" s="71">
        <v>1991</v>
      </c>
      <c r="B246" s="2">
        <v>1384.09</v>
      </c>
      <c r="C246" s="2">
        <v>6198.77</v>
      </c>
      <c r="D246" s="2">
        <v>3269.24</v>
      </c>
      <c r="E246" s="2">
        <v>261.06</v>
      </c>
      <c r="F246" s="2">
        <v>11113.16</v>
      </c>
      <c r="H246" s="68">
        <f t="shared" si="10"/>
        <v>0.63713900711989946</v>
      </c>
      <c r="I246" s="68">
        <f t="shared" si="11"/>
        <v>0.33602800678790468</v>
      </c>
      <c r="J246" s="68">
        <f t="shared" si="12"/>
        <v>2.6832986092195865E-2</v>
      </c>
    </row>
    <row r="247" spans="1:10" x14ac:dyDescent="0.25">
      <c r="A247" s="71">
        <v>1992</v>
      </c>
      <c r="B247" s="2">
        <v>1238.46</v>
      </c>
      <c r="C247" s="2">
        <v>3664.31</v>
      </c>
      <c r="D247" s="2">
        <v>6284.85</v>
      </c>
      <c r="E247" s="2">
        <v>144.47999999999999</v>
      </c>
      <c r="F247" s="2">
        <v>11332.1</v>
      </c>
      <c r="H247" s="68">
        <f t="shared" si="10"/>
        <v>0.36303157235645417</v>
      </c>
      <c r="I247" s="68">
        <f t="shared" si="11"/>
        <v>0.62265446360282328</v>
      </c>
      <c r="J247" s="68">
        <f t="shared" si="12"/>
        <v>1.4313964040722672E-2</v>
      </c>
    </row>
    <row r="248" spans="1:10" x14ac:dyDescent="0.25">
      <c r="A248" s="71">
        <v>1993</v>
      </c>
      <c r="B248" s="2">
        <v>1569.02</v>
      </c>
      <c r="C248" s="2">
        <v>2934.94</v>
      </c>
      <c r="D248" s="2">
        <v>3112.33</v>
      </c>
      <c r="E248" s="2">
        <v>309.18</v>
      </c>
      <c r="F248" s="2">
        <v>7925.47</v>
      </c>
      <c r="H248" s="68">
        <f t="shared" si="10"/>
        <v>0.46172627803254956</v>
      </c>
      <c r="I248" s="68">
        <f t="shared" si="11"/>
        <v>0.48963336453523582</v>
      </c>
      <c r="J248" s="68">
        <f t="shared" si="12"/>
        <v>4.8640357432214516E-2</v>
      </c>
    </row>
    <row r="249" spans="1:10" x14ac:dyDescent="0.25">
      <c r="A249" s="71">
        <v>1994</v>
      </c>
      <c r="B249" s="2">
        <v>3058.26</v>
      </c>
      <c r="C249" s="2">
        <v>4325.6899999999996</v>
      </c>
      <c r="D249" s="2">
        <v>3384.87</v>
      </c>
      <c r="E249" s="2">
        <v>152.74</v>
      </c>
      <c r="F249" s="2">
        <v>10921.56</v>
      </c>
      <c r="H249" s="68">
        <f t="shared" si="10"/>
        <v>0.55011127643610191</v>
      </c>
      <c r="I249" s="68">
        <f t="shared" si="11"/>
        <v>0.43046430887795201</v>
      </c>
      <c r="J249" s="68">
        <f t="shared" si="12"/>
        <v>1.9424414685946106E-2</v>
      </c>
    </row>
    <row r="250" spans="1:10" x14ac:dyDescent="0.25">
      <c r="A250" s="71">
        <v>1995</v>
      </c>
      <c r="B250" s="2">
        <v>1529.68</v>
      </c>
      <c r="C250" s="2">
        <v>9019.9599999999991</v>
      </c>
      <c r="D250" s="2">
        <v>5800.62</v>
      </c>
      <c r="E250" s="2">
        <v>211.92</v>
      </c>
      <c r="F250" s="2">
        <v>16562.179999999997</v>
      </c>
      <c r="H250" s="68">
        <f t="shared" si="10"/>
        <v>0.60003060036587397</v>
      </c>
      <c r="I250" s="68">
        <f t="shared" si="11"/>
        <v>0.38587194412107106</v>
      </c>
      <c r="J250" s="68">
        <f t="shared" si="12"/>
        <v>1.4097455513055048E-2</v>
      </c>
    </row>
    <row r="251" spans="1:10" x14ac:dyDescent="0.25">
      <c r="A251" s="71">
        <v>1996</v>
      </c>
      <c r="B251" s="2">
        <v>1265.3900000000001</v>
      </c>
      <c r="C251" s="2">
        <v>4532.87</v>
      </c>
      <c r="D251" s="2">
        <v>12587.21</v>
      </c>
      <c r="E251" s="2">
        <v>366.96</v>
      </c>
      <c r="F251" s="2">
        <v>18752.43</v>
      </c>
      <c r="H251" s="68">
        <f t="shared" si="10"/>
        <v>0.259213108679342</v>
      </c>
      <c r="I251" s="68">
        <f t="shared" si="11"/>
        <v>0.71980220780646698</v>
      </c>
      <c r="J251" s="68">
        <f t="shared" si="12"/>
        <v>2.0984683514191083E-2</v>
      </c>
    </row>
    <row r="252" spans="1:10" x14ac:dyDescent="0.25">
      <c r="A252" s="71">
        <v>1997</v>
      </c>
      <c r="B252" s="2">
        <v>774.86</v>
      </c>
      <c r="C252" s="2">
        <v>4002.14</v>
      </c>
      <c r="D252" s="2">
        <v>7174.24</v>
      </c>
      <c r="E252" s="2">
        <v>678.56</v>
      </c>
      <c r="F252" s="2">
        <v>12629.8</v>
      </c>
      <c r="H252" s="68">
        <f t="shared" si="10"/>
        <v>0.33759259852854595</v>
      </c>
      <c r="I252" s="68">
        <f t="shared" si="11"/>
        <v>0.60516881570045911</v>
      </c>
      <c r="J252" s="68">
        <f t="shared" si="12"/>
        <v>5.7238585770995047E-2</v>
      </c>
    </row>
    <row r="253" spans="1:10" x14ac:dyDescent="0.25">
      <c r="A253" s="71">
        <v>1998</v>
      </c>
      <c r="B253" s="2">
        <v>1041.98</v>
      </c>
      <c r="C253" s="2">
        <v>2683.77</v>
      </c>
      <c r="D253" s="2">
        <v>7763.77</v>
      </c>
      <c r="E253" s="2">
        <v>390.1</v>
      </c>
      <c r="F253" s="2">
        <v>11879.62</v>
      </c>
      <c r="H253" s="68">
        <f t="shared" si="10"/>
        <v>0.24763417127714149</v>
      </c>
      <c r="I253" s="68">
        <f t="shared" si="11"/>
        <v>0.71637090731930564</v>
      </c>
      <c r="J253" s="68">
        <f t="shared" si="12"/>
        <v>3.5994921403552801E-2</v>
      </c>
    </row>
    <row r="254" spans="1:10" x14ac:dyDescent="0.25">
      <c r="A254" s="71">
        <v>1999</v>
      </c>
      <c r="B254" s="2">
        <v>697.44</v>
      </c>
      <c r="C254" s="2">
        <v>3391.68</v>
      </c>
      <c r="D254" s="2">
        <v>4550.07</v>
      </c>
      <c r="E254" s="2">
        <v>451.31</v>
      </c>
      <c r="F254" s="2">
        <v>9090.4999999999982</v>
      </c>
      <c r="H254" s="68">
        <f t="shared" si="10"/>
        <v>0.40410529651879051</v>
      </c>
      <c r="I254" s="68">
        <f t="shared" si="11"/>
        <v>0.54212289677423964</v>
      </c>
      <c r="J254" s="68">
        <f t="shared" si="12"/>
        <v>5.3771806706969807E-2</v>
      </c>
    </row>
    <row r="255" spans="1:10" x14ac:dyDescent="0.25">
      <c r="A255" s="71">
        <v>2000</v>
      </c>
      <c r="B255" s="2">
        <v>899.16</v>
      </c>
      <c r="C255" s="2">
        <v>2361.56</v>
      </c>
      <c r="D255" s="2">
        <v>6273.56</v>
      </c>
      <c r="E255" s="2">
        <v>286.10000000000002</v>
      </c>
      <c r="F255" s="2">
        <v>9820.380000000001</v>
      </c>
      <c r="H255" s="68">
        <f t="shared" si="10"/>
        <v>0.26471267382712227</v>
      </c>
      <c r="I255" s="68">
        <f t="shared" si="11"/>
        <v>0.70321772134304494</v>
      </c>
      <c r="J255" s="68">
        <f t="shared" si="12"/>
        <v>3.206960482983269E-2</v>
      </c>
    </row>
    <row r="256" spans="1:10" x14ac:dyDescent="0.25">
      <c r="A256" s="71">
        <v>2001</v>
      </c>
      <c r="B256" s="2">
        <v>724.73</v>
      </c>
      <c r="C256" s="2">
        <v>2984.42</v>
      </c>
      <c r="D256" s="2">
        <v>4116.68</v>
      </c>
      <c r="E256" s="2">
        <v>387.93</v>
      </c>
      <c r="F256" s="2">
        <v>8213.76</v>
      </c>
      <c r="H256" s="68">
        <f t="shared" si="10"/>
        <v>0.39850554744739969</v>
      </c>
      <c r="I256" s="68">
        <f t="shared" si="11"/>
        <v>0.54969468676183697</v>
      </c>
      <c r="J256" s="68">
        <f t="shared" si="12"/>
        <v>5.1799765790763286E-2</v>
      </c>
    </row>
    <row r="257" spans="1:10" x14ac:dyDescent="0.25">
      <c r="A257" s="71">
        <v>2002</v>
      </c>
      <c r="B257" s="2">
        <v>677.39</v>
      </c>
      <c r="C257" s="2">
        <v>2316.11</v>
      </c>
      <c r="D257" s="2">
        <v>4842.2</v>
      </c>
      <c r="E257" s="2">
        <v>235.69</v>
      </c>
      <c r="F257" s="2">
        <v>8071.3899999999994</v>
      </c>
      <c r="H257" s="68">
        <f t="shared" si="10"/>
        <v>0.31324181769001896</v>
      </c>
      <c r="I257" s="68">
        <f t="shared" si="11"/>
        <v>0.65488233703002441</v>
      </c>
      <c r="J257" s="68">
        <f t="shared" si="12"/>
        <v>3.1875845279956724E-2</v>
      </c>
    </row>
    <row r="258" spans="1:10" x14ac:dyDescent="0.25">
      <c r="A258" s="71">
        <v>2003</v>
      </c>
      <c r="B258" s="2">
        <v>562.98</v>
      </c>
      <c r="C258" s="2">
        <v>2259.3200000000002</v>
      </c>
      <c r="D258" s="2">
        <v>4166.17</v>
      </c>
      <c r="E258" s="2">
        <v>291.68</v>
      </c>
      <c r="F258" s="2">
        <v>7280.1500000000005</v>
      </c>
      <c r="H258" s="68">
        <f t="shared" si="10"/>
        <v>0.33634998072104771</v>
      </c>
      <c r="I258" s="68">
        <f t="shared" si="11"/>
        <v>0.6202269705843384</v>
      </c>
      <c r="J258" s="68">
        <f t="shared" si="12"/>
        <v>4.3423048694613955E-2</v>
      </c>
    </row>
    <row r="259" spans="1:10" x14ac:dyDescent="0.25">
      <c r="A259" s="71">
        <v>2004</v>
      </c>
      <c r="B259" s="2">
        <v>443.2</v>
      </c>
      <c r="C259" s="2">
        <v>1769.65</v>
      </c>
      <c r="D259" s="2">
        <v>3509.52</v>
      </c>
      <c r="E259" s="2">
        <v>219.6</v>
      </c>
      <c r="F259" s="2">
        <v>5941.97</v>
      </c>
      <c r="H259" s="68">
        <f t="shared" si="10"/>
        <v>0.32182651756665581</v>
      </c>
      <c r="I259" s="68">
        <f t="shared" si="11"/>
        <v>0.63823727851865053</v>
      </c>
      <c r="J259" s="68">
        <f t="shared" si="12"/>
        <v>3.9936203914693644E-2</v>
      </c>
    </row>
    <row r="260" spans="1:10" x14ac:dyDescent="0.25">
      <c r="A260" s="71">
        <v>2005</v>
      </c>
      <c r="B260" s="2">
        <v>556.76</v>
      </c>
      <c r="C260" s="2">
        <v>1408.2</v>
      </c>
      <c r="D260" s="2">
        <v>2894.13</v>
      </c>
      <c r="E260" s="2">
        <v>197.4</v>
      </c>
      <c r="F260" s="2">
        <v>5056.49</v>
      </c>
      <c r="H260" s="68">
        <f t="shared" si="10"/>
        <v>0.31295211045996096</v>
      </c>
      <c r="I260" s="68">
        <f t="shared" si="11"/>
        <v>0.64317859071544303</v>
      </c>
      <c r="J260" s="68">
        <f t="shared" si="12"/>
        <v>4.3869298824596149E-2</v>
      </c>
    </row>
    <row r="261" spans="1:10" x14ac:dyDescent="0.25">
      <c r="A261" s="71">
        <v>2006</v>
      </c>
      <c r="B261" s="2">
        <v>623.52</v>
      </c>
      <c r="C261" s="2">
        <v>1787.93</v>
      </c>
      <c r="D261" s="2">
        <v>2297.52</v>
      </c>
      <c r="E261" s="2">
        <v>144.61000000000001</v>
      </c>
      <c r="F261" s="2">
        <v>4853.579999999999</v>
      </c>
      <c r="H261" s="68">
        <f t="shared" si="10"/>
        <v>0.42267249164314463</v>
      </c>
      <c r="I261" s="68">
        <f t="shared" si="11"/>
        <v>0.5431412320392619</v>
      </c>
      <c r="J261" s="68">
        <f t="shared" si="12"/>
        <v>3.4186276317593613E-2</v>
      </c>
    </row>
    <row r="262" spans="1:10" x14ac:dyDescent="0.25">
      <c r="A262" s="71">
        <v>2007</v>
      </c>
      <c r="B262" s="2">
        <v>576</v>
      </c>
      <c r="C262" s="2">
        <v>1979.15</v>
      </c>
      <c r="D262" s="2">
        <v>2778.48</v>
      </c>
      <c r="E262" s="2">
        <v>119.79</v>
      </c>
      <c r="F262" s="2">
        <v>5453.42</v>
      </c>
      <c r="H262" s="68">
        <f t="shared" si="10"/>
        <v>0.40577805479126261</v>
      </c>
      <c r="I262" s="68">
        <f t="shared" si="11"/>
        <v>0.56966182940981092</v>
      </c>
      <c r="J262" s="68">
        <f t="shared" si="12"/>
        <v>2.4560115798926481E-2</v>
      </c>
    </row>
    <row r="263" spans="1:10" x14ac:dyDescent="0.25">
      <c r="A263" s="71">
        <v>2008</v>
      </c>
      <c r="B263" s="2">
        <v>213.11</v>
      </c>
      <c r="C263" s="2">
        <v>1884.1</v>
      </c>
      <c r="D263" s="2">
        <v>3441.72</v>
      </c>
      <c r="E263" s="2">
        <v>163.19</v>
      </c>
      <c r="F263" s="2">
        <v>5702.12</v>
      </c>
      <c r="H263" s="68">
        <f t="shared" si="10"/>
        <v>0.34324951129620829</v>
      </c>
      <c r="I263" s="68">
        <f t="shared" si="11"/>
        <v>0.6270201730366679</v>
      </c>
      <c r="J263" s="68">
        <f t="shared" si="12"/>
        <v>2.9730315667123947E-2</v>
      </c>
    </row>
    <row r="264" spans="1:10" x14ac:dyDescent="0.25">
      <c r="A264" s="71">
        <v>2009</v>
      </c>
      <c r="B264" s="2">
        <v>810.59</v>
      </c>
      <c r="C264" s="2">
        <v>678.69</v>
      </c>
      <c r="D264" s="2">
        <v>2909.24</v>
      </c>
      <c r="E264" s="2">
        <v>180.22</v>
      </c>
      <c r="F264" s="2">
        <v>4578.7400000000007</v>
      </c>
      <c r="H264" s="68">
        <f t="shared" ref="H264:H327" si="13">C264/SUM($C264:$E264)</f>
        <v>0.18011225667768005</v>
      </c>
      <c r="I264" s="68">
        <f t="shared" si="11"/>
        <v>0.77206056022185954</v>
      </c>
      <c r="J264" s="68">
        <f t="shared" si="12"/>
        <v>4.7827183100460441E-2</v>
      </c>
    </row>
    <row r="265" spans="1:10" x14ac:dyDescent="0.25">
      <c r="A265" s="71">
        <v>2010</v>
      </c>
      <c r="B265" s="2">
        <v>990.47</v>
      </c>
      <c r="C265" s="2">
        <v>2688.58</v>
      </c>
      <c r="D265" s="2">
        <v>1191.49</v>
      </c>
      <c r="E265" s="2">
        <v>179.42</v>
      </c>
      <c r="F265" s="2">
        <v>5049.96</v>
      </c>
      <c r="H265" s="68">
        <f t="shared" si="13"/>
        <v>0.66229501735439678</v>
      </c>
      <c r="I265" s="68">
        <f t="shared" ref="I265:I328" si="14">D265/SUM($C265:$E265)</f>
        <v>0.29350731249491935</v>
      </c>
      <c r="J265" s="68">
        <f t="shared" ref="J265:J328" si="15">E265/SUM($C265:$E265)</f>
        <v>4.4197670150683953E-2</v>
      </c>
    </row>
    <row r="266" spans="1:10" x14ac:dyDescent="0.25">
      <c r="A266" s="71">
        <v>2011</v>
      </c>
      <c r="B266" s="2">
        <v>540.88</v>
      </c>
      <c r="C266" s="2">
        <v>3200.89</v>
      </c>
      <c r="D266" s="2">
        <v>4411.78</v>
      </c>
      <c r="E266" s="2">
        <v>67.069999999999993</v>
      </c>
      <c r="F266" s="2">
        <v>8220.619999999999</v>
      </c>
      <c r="H266" s="68">
        <f t="shared" si="13"/>
        <v>0.41679666238700791</v>
      </c>
      <c r="I266" s="68">
        <f t="shared" si="14"/>
        <v>0.57446996903541003</v>
      </c>
      <c r="J266" s="68">
        <f t="shared" si="15"/>
        <v>8.7333685775820534E-3</v>
      </c>
    </row>
    <row r="267" spans="1:10" x14ac:dyDescent="0.25">
      <c r="A267" s="71">
        <v>2012</v>
      </c>
      <c r="B267" s="2">
        <v>1082.96</v>
      </c>
      <c r="C267" s="2">
        <v>1741.48</v>
      </c>
      <c r="D267" s="2">
        <v>5254.12</v>
      </c>
      <c r="E267" s="2">
        <v>260.44</v>
      </c>
      <c r="F267" s="2">
        <v>8339</v>
      </c>
      <c r="H267" s="68">
        <f t="shared" si="13"/>
        <v>0.24000418961306719</v>
      </c>
      <c r="I267" s="68">
        <f t="shared" si="14"/>
        <v>0.72410295422847726</v>
      </c>
      <c r="J267" s="68">
        <f t="shared" si="15"/>
        <v>3.5892856158455576E-2</v>
      </c>
    </row>
    <row r="268" spans="1:10" x14ac:dyDescent="0.25">
      <c r="A268" s="71">
        <v>2013</v>
      </c>
      <c r="B268" s="2">
        <v>1736.26</v>
      </c>
      <c r="C268" s="2">
        <v>3617.11</v>
      </c>
      <c r="D268" s="2">
        <v>3084.04</v>
      </c>
      <c r="E268" s="2">
        <v>315.95999999999998</v>
      </c>
      <c r="F268" s="2">
        <v>8753.369999999999</v>
      </c>
      <c r="H268" s="68">
        <f t="shared" si="13"/>
        <v>0.51547004393546636</v>
      </c>
      <c r="I268" s="68">
        <f t="shared" si="14"/>
        <v>0.43950287226507778</v>
      </c>
      <c r="J268" s="68">
        <f t="shared" si="15"/>
        <v>4.50270837994559E-2</v>
      </c>
    </row>
    <row r="269" spans="1:10" x14ac:dyDescent="0.25">
      <c r="A269" s="71">
        <v>2014</v>
      </c>
      <c r="B269" s="2">
        <v>1474.78</v>
      </c>
      <c r="C269" s="2">
        <v>4216.54</v>
      </c>
      <c r="D269" s="2">
        <v>3423.26</v>
      </c>
      <c r="E269" s="2">
        <v>98.77</v>
      </c>
      <c r="F269" s="2">
        <v>9213.35</v>
      </c>
      <c r="H269" s="68">
        <f t="shared" si="13"/>
        <v>0.54487327762105919</v>
      </c>
      <c r="I269" s="68">
        <f t="shared" si="14"/>
        <v>0.44236338238201633</v>
      </c>
      <c r="J269" s="68">
        <f t="shared" si="15"/>
        <v>1.2763339996924495E-2</v>
      </c>
    </row>
    <row r="270" spans="1:10" x14ac:dyDescent="0.25">
      <c r="A270" s="71">
        <v>2015</v>
      </c>
      <c r="B270" s="2">
        <v>1441.92</v>
      </c>
      <c r="C270" s="2">
        <v>3590.08</v>
      </c>
      <c r="D270" s="2">
        <v>3991.77</v>
      </c>
      <c r="E270" s="2">
        <v>145.25</v>
      </c>
      <c r="F270" s="2">
        <v>9169.02</v>
      </c>
      <c r="H270" s="68">
        <f t="shared" si="13"/>
        <v>0.46460897361235132</v>
      </c>
      <c r="I270" s="68">
        <f t="shared" si="14"/>
        <v>0.51659354738517682</v>
      </c>
      <c r="J270" s="68">
        <f t="shared" si="15"/>
        <v>1.879747900247182E-2</v>
      </c>
    </row>
    <row r="271" spans="1:10" x14ac:dyDescent="0.25">
      <c r="A271" s="70" t="s">
        <v>572</v>
      </c>
      <c r="B271" s="2">
        <v>1638.67</v>
      </c>
      <c r="C271" s="2">
        <v>21631.94</v>
      </c>
      <c r="D271" s="2">
        <v>246763.43999999997</v>
      </c>
      <c r="E271" s="2">
        <v>415673.73000000004</v>
      </c>
      <c r="F271" s="2">
        <v>685707.7799999998</v>
      </c>
      <c r="H271" s="68">
        <f t="shared" si="13"/>
        <v>3.1622448205562155E-2</v>
      </c>
      <c r="I271" s="68">
        <f t="shared" si="14"/>
        <v>0.36072881583558125</v>
      </c>
      <c r="J271" s="68">
        <f t="shared" si="15"/>
        <v>0.6076487359588566</v>
      </c>
    </row>
    <row r="272" spans="1:10" x14ac:dyDescent="0.25">
      <c r="A272" s="71">
        <v>1979</v>
      </c>
      <c r="B272" s="2">
        <v>36.89</v>
      </c>
      <c r="C272" s="2">
        <v>710.19</v>
      </c>
      <c r="D272" s="2">
        <v>3020.96</v>
      </c>
      <c r="E272" s="2">
        <v>8340.2199999999993</v>
      </c>
      <c r="F272" s="2">
        <v>12108.259999999998</v>
      </c>
      <c r="H272" s="68">
        <f t="shared" si="13"/>
        <v>5.8832593152227136E-2</v>
      </c>
      <c r="I272" s="68">
        <f t="shared" si="14"/>
        <v>0.25025825569094479</v>
      </c>
      <c r="J272" s="68">
        <f t="shared" si="15"/>
        <v>0.69090915115682805</v>
      </c>
    </row>
    <row r="273" spans="1:10" x14ac:dyDescent="0.25">
      <c r="A273" s="71">
        <v>1980</v>
      </c>
      <c r="B273" s="2">
        <v>53.54</v>
      </c>
      <c r="C273" s="2">
        <v>446.23</v>
      </c>
      <c r="D273" s="2">
        <v>5126.9399999999996</v>
      </c>
      <c r="E273" s="2">
        <v>5013.6000000000004</v>
      </c>
      <c r="F273" s="2">
        <v>10640.310000000001</v>
      </c>
      <c r="H273" s="68">
        <f t="shared" si="13"/>
        <v>4.214977750532032E-2</v>
      </c>
      <c r="I273" s="68">
        <f t="shared" si="14"/>
        <v>0.48427801869692072</v>
      </c>
      <c r="J273" s="68">
        <f t="shared" si="15"/>
        <v>0.47357220379775894</v>
      </c>
    </row>
    <row r="274" spans="1:10" x14ac:dyDescent="0.25">
      <c r="A274" s="71">
        <v>1981</v>
      </c>
      <c r="B274" s="2">
        <v>25.68</v>
      </c>
      <c r="C274" s="2">
        <v>647.84</v>
      </c>
      <c r="D274" s="2">
        <v>3212.42</v>
      </c>
      <c r="E274" s="2">
        <v>8463.3799999999992</v>
      </c>
      <c r="F274" s="2">
        <v>12349.32</v>
      </c>
      <c r="H274" s="68">
        <f t="shared" si="13"/>
        <v>5.2568883868727101E-2</v>
      </c>
      <c r="I274" s="68">
        <f t="shared" si="14"/>
        <v>0.26067136008516967</v>
      </c>
      <c r="J274" s="68">
        <f t="shared" si="15"/>
        <v>0.68675975604610318</v>
      </c>
    </row>
    <row r="275" spans="1:10" x14ac:dyDescent="0.25">
      <c r="A275" s="71">
        <v>1982</v>
      </c>
      <c r="B275" s="2">
        <v>27.55</v>
      </c>
      <c r="C275" s="2">
        <v>311.12</v>
      </c>
      <c r="D275" s="2">
        <v>4653.6499999999996</v>
      </c>
      <c r="E275" s="2">
        <v>5468.09</v>
      </c>
      <c r="F275" s="2">
        <v>10460.41</v>
      </c>
      <c r="H275" s="68">
        <f t="shared" si="13"/>
        <v>2.9821161215620645E-2</v>
      </c>
      <c r="I275" s="68">
        <f t="shared" si="14"/>
        <v>0.44605697766480135</v>
      </c>
      <c r="J275" s="68">
        <f t="shared" si="15"/>
        <v>0.52412186111957793</v>
      </c>
    </row>
    <row r="276" spans="1:10" x14ac:dyDescent="0.25">
      <c r="A276" s="71">
        <v>1983</v>
      </c>
      <c r="B276" s="2">
        <v>56.44</v>
      </c>
      <c r="C276" s="2">
        <v>353.43</v>
      </c>
      <c r="D276" s="2">
        <v>2566.86</v>
      </c>
      <c r="E276" s="2">
        <v>8928.43</v>
      </c>
      <c r="F276" s="2">
        <v>11905.16</v>
      </c>
      <c r="H276" s="68">
        <f t="shared" si="13"/>
        <v>2.9828538441283105E-2</v>
      </c>
      <c r="I276" s="68">
        <f t="shared" si="14"/>
        <v>0.21663605857847934</v>
      </c>
      <c r="J276" s="68">
        <f t="shared" si="15"/>
        <v>0.75353540298023747</v>
      </c>
    </row>
    <row r="277" spans="1:10" x14ac:dyDescent="0.25">
      <c r="A277" s="71">
        <v>1984</v>
      </c>
      <c r="B277" s="2">
        <v>56</v>
      </c>
      <c r="C277" s="2">
        <v>697.58</v>
      </c>
      <c r="D277" s="2">
        <v>3627.19</v>
      </c>
      <c r="E277" s="2">
        <v>5233.8999999999996</v>
      </c>
      <c r="F277" s="2">
        <v>9614.67</v>
      </c>
      <c r="H277" s="68">
        <f t="shared" si="13"/>
        <v>7.2978772151355786E-2</v>
      </c>
      <c r="I277" s="68">
        <f t="shared" si="14"/>
        <v>0.37946597173037672</v>
      </c>
      <c r="J277" s="68">
        <f t="shared" si="15"/>
        <v>0.5475552561182675</v>
      </c>
    </row>
    <row r="278" spans="1:10" x14ac:dyDescent="0.25">
      <c r="A278" s="71">
        <v>1985</v>
      </c>
      <c r="B278" s="2">
        <v>25.62</v>
      </c>
      <c r="C278" s="2">
        <v>702.71</v>
      </c>
      <c r="D278" s="2">
        <v>5642.11</v>
      </c>
      <c r="E278" s="2">
        <v>6000.06</v>
      </c>
      <c r="F278" s="2">
        <v>12370.5</v>
      </c>
      <c r="H278" s="68">
        <f t="shared" si="13"/>
        <v>5.692319406912015E-2</v>
      </c>
      <c r="I278" s="68">
        <f t="shared" si="14"/>
        <v>0.45704048966049077</v>
      </c>
      <c r="J278" s="68">
        <f t="shared" si="15"/>
        <v>0.48603631627038901</v>
      </c>
    </row>
    <row r="279" spans="1:10" x14ac:dyDescent="0.25">
      <c r="A279" s="71">
        <v>1986</v>
      </c>
      <c r="B279" s="2">
        <v>69.56</v>
      </c>
      <c r="C279" s="2">
        <v>328.43</v>
      </c>
      <c r="D279" s="2">
        <v>6850.15</v>
      </c>
      <c r="E279" s="2">
        <v>15210.97</v>
      </c>
      <c r="F279" s="2">
        <v>22459.11</v>
      </c>
      <c r="H279" s="68">
        <f t="shared" si="13"/>
        <v>1.4668896873764771E-2</v>
      </c>
      <c r="I279" s="68">
        <f t="shared" si="14"/>
        <v>0.30595300039527368</v>
      </c>
      <c r="J279" s="68">
        <f t="shared" si="15"/>
        <v>0.67937810273096155</v>
      </c>
    </row>
    <row r="280" spans="1:10" x14ac:dyDescent="0.25">
      <c r="A280" s="71">
        <v>1987</v>
      </c>
      <c r="B280" s="2">
        <v>21.48</v>
      </c>
      <c r="C280" s="2">
        <v>925.56</v>
      </c>
      <c r="D280" s="2">
        <v>3792.19</v>
      </c>
      <c r="E280" s="2">
        <v>16179.34</v>
      </c>
      <c r="F280" s="2">
        <v>20918.57</v>
      </c>
      <c r="H280" s="68">
        <f t="shared" si="13"/>
        <v>4.4291334343681342E-2</v>
      </c>
      <c r="I280" s="68">
        <f t="shared" si="14"/>
        <v>0.18146976445045698</v>
      </c>
      <c r="J280" s="68">
        <f t="shared" si="15"/>
        <v>0.7742389012058617</v>
      </c>
    </row>
    <row r="281" spans="1:10" x14ac:dyDescent="0.25">
      <c r="A281" s="71">
        <v>1988</v>
      </c>
      <c r="B281" s="2">
        <v>51.49</v>
      </c>
      <c r="C281" s="2">
        <v>292.3</v>
      </c>
      <c r="D281" s="2">
        <v>11952.85</v>
      </c>
      <c r="E281" s="2">
        <v>8261.16</v>
      </c>
      <c r="F281" s="2">
        <v>20557.800000000003</v>
      </c>
      <c r="H281" s="68">
        <f t="shared" si="13"/>
        <v>1.4254149088743905E-2</v>
      </c>
      <c r="I281" s="68">
        <f t="shared" si="14"/>
        <v>0.58288643836945808</v>
      </c>
      <c r="J281" s="68">
        <f t="shared" si="15"/>
        <v>0.40285941254179813</v>
      </c>
    </row>
    <row r="282" spans="1:10" x14ac:dyDescent="0.25">
      <c r="A282" s="71">
        <v>1989</v>
      </c>
      <c r="B282" s="2">
        <v>30.23</v>
      </c>
      <c r="C282" s="2">
        <v>681.32</v>
      </c>
      <c r="D282" s="2">
        <v>2938.76</v>
      </c>
      <c r="E282" s="2">
        <v>18318.75</v>
      </c>
      <c r="F282" s="2">
        <v>21969.06</v>
      </c>
      <c r="H282" s="68">
        <f t="shared" si="13"/>
        <v>3.1055439146025564E-2</v>
      </c>
      <c r="I282" s="68">
        <f t="shared" si="14"/>
        <v>0.13395244869484835</v>
      </c>
      <c r="J282" s="68">
        <f t="shared" si="15"/>
        <v>0.83499211215912605</v>
      </c>
    </row>
    <row r="283" spans="1:10" x14ac:dyDescent="0.25">
      <c r="A283" s="71">
        <v>1990</v>
      </c>
      <c r="B283" s="2">
        <v>34.5</v>
      </c>
      <c r="C283" s="2">
        <v>399.55</v>
      </c>
      <c r="D283" s="2">
        <v>7376.48</v>
      </c>
      <c r="E283" s="2">
        <v>6103.66</v>
      </c>
      <c r="F283" s="2">
        <v>13914.189999999999</v>
      </c>
      <c r="H283" s="68">
        <f t="shared" si="13"/>
        <v>2.8786665984614934E-2</v>
      </c>
      <c r="I283" s="68">
        <f t="shared" si="14"/>
        <v>0.53145855563056521</v>
      </c>
      <c r="J283" s="68">
        <f t="shared" si="15"/>
        <v>0.43975477838481986</v>
      </c>
    </row>
    <row r="284" spans="1:10" x14ac:dyDescent="0.25">
      <c r="A284" s="71">
        <v>1991</v>
      </c>
      <c r="B284" s="2">
        <v>7.73</v>
      </c>
      <c r="C284" s="2">
        <v>452.67</v>
      </c>
      <c r="D284" s="2">
        <v>4410.71</v>
      </c>
      <c r="E284" s="2">
        <v>13617.76</v>
      </c>
      <c r="F284" s="2">
        <v>18488.87</v>
      </c>
      <c r="H284" s="68">
        <f t="shared" si="13"/>
        <v>2.4493618900132786E-2</v>
      </c>
      <c r="I284" s="68">
        <f t="shared" si="14"/>
        <v>0.23866006101355219</v>
      </c>
      <c r="J284" s="68">
        <f t="shared" si="15"/>
        <v>0.73684632008631501</v>
      </c>
    </row>
    <row r="285" spans="1:10" x14ac:dyDescent="0.25">
      <c r="A285" s="71">
        <v>1992</v>
      </c>
      <c r="B285" s="2">
        <v>16.420000000000002</v>
      </c>
      <c r="C285" s="2">
        <v>100.55</v>
      </c>
      <c r="D285" s="2">
        <v>4366.24</v>
      </c>
      <c r="E285" s="2">
        <v>7996.01</v>
      </c>
      <c r="F285" s="2">
        <v>12479.220000000001</v>
      </c>
      <c r="H285" s="68">
        <f t="shared" si="13"/>
        <v>8.068010398947268E-3</v>
      </c>
      <c r="I285" s="68">
        <f t="shared" si="14"/>
        <v>0.35034181724813046</v>
      </c>
      <c r="J285" s="68">
        <f t="shared" si="15"/>
        <v>0.64159017235292237</v>
      </c>
    </row>
    <row r="286" spans="1:10" x14ac:dyDescent="0.25">
      <c r="A286" s="71">
        <v>1993</v>
      </c>
      <c r="B286" s="2">
        <v>11.13</v>
      </c>
      <c r="C286" s="2">
        <v>212.8</v>
      </c>
      <c r="D286" s="2">
        <v>1042.54</v>
      </c>
      <c r="E286" s="2">
        <v>7998.98</v>
      </c>
      <c r="F286" s="2">
        <v>9265.4499999999989</v>
      </c>
      <c r="H286" s="68">
        <f t="shared" si="13"/>
        <v>2.2994666274777618E-2</v>
      </c>
      <c r="I286" s="68">
        <f t="shared" si="14"/>
        <v>0.11265441437080197</v>
      </c>
      <c r="J286" s="68">
        <f t="shared" si="15"/>
        <v>0.86435091935442043</v>
      </c>
    </row>
    <row r="287" spans="1:10" x14ac:dyDescent="0.25">
      <c r="A287" s="71">
        <v>1994</v>
      </c>
      <c r="B287" s="2">
        <v>13.51</v>
      </c>
      <c r="C287" s="2">
        <v>146.16999999999999</v>
      </c>
      <c r="D287" s="2">
        <v>2259.66</v>
      </c>
      <c r="E287" s="2">
        <v>1934</v>
      </c>
      <c r="F287" s="2">
        <v>4353.34</v>
      </c>
      <c r="H287" s="68">
        <f t="shared" si="13"/>
        <v>3.3681042805824186E-2</v>
      </c>
      <c r="I287" s="68">
        <f t="shared" si="14"/>
        <v>0.52067938145042547</v>
      </c>
      <c r="J287" s="68">
        <f t="shared" si="15"/>
        <v>0.44563957574375035</v>
      </c>
    </row>
    <row r="288" spans="1:10" x14ac:dyDescent="0.25">
      <c r="A288" s="71">
        <v>1995</v>
      </c>
      <c r="B288" s="2">
        <v>25.73</v>
      </c>
      <c r="C288" s="2">
        <v>185</v>
      </c>
      <c r="D288" s="2">
        <v>1895.66</v>
      </c>
      <c r="E288" s="2">
        <v>5143.8599999999997</v>
      </c>
      <c r="F288" s="2">
        <v>7250.25</v>
      </c>
      <c r="H288" s="68">
        <f t="shared" si="13"/>
        <v>2.5607237574260991E-2</v>
      </c>
      <c r="I288" s="68">
        <f t="shared" si="14"/>
        <v>0.26239251881093834</v>
      </c>
      <c r="J288" s="68">
        <f t="shared" si="15"/>
        <v>0.71200024361480074</v>
      </c>
    </row>
    <row r="289" spans="1:10" x14ac:dyDescent="0.25">
      <c r="A289" s="71">
        <v>1996</v>
      </c>
      <c r="B289" s="2">
        <v>28.83</v>
      </c>
      <c r="C289" s="2">
        <v>362.23</v>
      </c>
      <c r="D289" s="2">
        <v>2706.78</v>
      </c>
      <c r="E289" s="2">
        <v>4224.6899999999996</v>
      </c>
      <c r="F289" s="2">
        <v>7322.53</v>
      </c>
      <c r="H289" s="68">
        <f t="shared" si="13"/>
        <v>4.9663408146756793E-2</v>
      </c>
      <c r="I289" s="68">
        <f t="shared" si="14"/>
        <v>0.37111205560963573</v>
      </c>
      <c r="J289" s="68">
        <f t="shared" si="15"/>
        <v>0.57922453624360748</v>
      </c>
    </row>
    <row r="290" spans="1:10" x14ac:dyDescent="0.25">
      <c r="A290" s="71">
        <v>1997</v>
      </c>
      <c r="B290" s="2">
        <v>34.020000000000003</v>
      </c>
      <c r="C290" s="2">
        <v>396.15</v>
      </c>
      <c r="D290" s="2">
        <v>4944.1000000000004</v>
      </c>
      <c r="E290" s="2">
        <v>4515.17</v>
      </c>
      <c r="F290" s="2">
        <v>9889.44</v>
      </c>
      <c r="H290" s="68">
        <f t="shared" si="13"/>
        <v>4.0196156023791979E-2</v>
      </c>
      <c r="I290" s="68">
        <f t="shared" si="14"/>
        <v>0.50166304429440856</v>
      </c>
      <c r="J290" s="68">
        <f t="shared" si="15"/>
        <v>0.45814079968179944</v>
      </c>
    </row>
    <row r="291" spans="1:10" x14ac:dyDescent="0.25">
      <c r="A291" s="71">
        <v>1998</v>
      </c>
      <c r="B291" s="2">
        <v>43.54</v>
      </c>
      <c r="C291" s="2">
        <v>471.37</v>
      </c>
      <c r="D291" s="2">
        <v>5683.21</v>
      </c>
      <c r="E291" s="2">
        <v>8783.5499999999993</v>
      </c>
      <c r="F291" s="2">
        <v>14981.669999999998</v>
      </c>
      <c r="H291" s="68">
        <f t="shared" si="13"/>
        <v>3.1554819779985852E-2</v>
      </c>
      <c r="I291" s="68">
        <f t="shared" si="14"/>
        <v>0.38044989566967219</v>
      </c>
      <c r="J291" s="68">
        <f t="shared" si="15"/>
        <v>0.587995284550342</v>
      </c>
    </row>
    <row r="292" spans="1:10" x14ac:dyDescent="0.25">
      <c r="A292" s="71">
        <v>1999</v>
      </c>
      <c r="B292" s="2">
        <v>52.82</v>
      </c>
      <c r="C292" s="2">
        <v>617.34</v>
      </c>
      <c r="D292" s="2">
        <v>6781.76</v>
      </c>
      <c r="E292" s="2">
        <v>10285.89</v>
      </c>
      <c r="F292" s="2">
        <v>17737.809999999998</v>
      </c>
      <c r="H292" s="68">
        <f t="shared" si="13"/>
        <v>3.4907568508661869E-2</v>
      </c>
      <c r="I292" s="68">
        <f t="shared" si="14"/>
        <v>0.38347547835763557</v>
      </c>
      <c r="J292" s="68">
        <f t="shared" si="15"/>
        <v>0.58161695313370265</v>
      </c>
    </row>
    <row r="293" spans="1:10" x14ac:dyDescent="0.25">
      <c r="A293" s="71">
        <v>2000</v>
      </c>
      <c r="B293" s="2">
        <v>56.95</v>
      </c>
      <c r="C293" s="2">
        <v>757.67</v>
      </c>
      <c r="D293" s="2">
        <v>9407.25</v>
      </c>
      <c r="E293" s="2">
        <v>13354.47</v>
      </c>
      <c r="F293" s="2">
        <v>23576.34</v>
      </c>
      <c r="H293" s="68">
        <f t="shared" si="13"/>
        <v>3.2214696044412718E-2</v>
      </c>
      <c r="I293" s="68">
        <f t="shared" si="14"/>
        <v>0.39997848583657997</v>
      </c>
      <c r="J293" s="68">
        <f t="shared" si="15"/>
        <v>0.56780681811900735</v>
      </c>
    </row>
    <row r="294" spans="1:10" x14ac:dyDescent="0.25">
      <c r="A294" s="71">
        <v>2001</v>
      </c>
      <c r="B294" s="2">
        <v>57.4</v>
      </c>
      <c r="C294" s="2">
        <v>805.13</v>
      </c>
      <c r="D294" s="2">
        <v>11295.9</v>
      </c>
      <c r="E294" s="2">
        <v>17768.04</v>
      </c>
      <c r="F294" s="2">
        <v>29926.47</v>
      </c>
      <c r="H294" s="68">
        <f t="shared" si="13"/>
        <v>2.6955308618581027E-2</v>
      </c>
      <c r="I294" s="68">
        <f t="shared" si="14"/>
        <v>0.3781805057874249</v>
      </c>
      <c r="J294" s="68">
        <f t="shared" si="15"/>
        <v>0.59486418559399412</v>
      </c>
    </row>
    <row r="295" spans="1:10" x14ac:dyDescent="0.25">
      <c r="A295" s="71">
        <v>2002</v>
      </c>
      <c r="B295" s="2">
        <v>57.3</v>
      </c>
      <c r="C295" s="2">
        <v>802</v>
      </c>
      <c r="D295" s="2">
        <v>11027.66</v>
      </c>
      <c r="E295" s="2">
        <v>19314.740000000002</v>
      </c>
      <c r="F295" s="2">
        <v>31201.7</v>
      </c>
      <c r="H295" s="68">
        <f t="shared" si="13"/>
        <v>2.5751017839483182E-2</v>
      </c>
      <c r="I295" s="68">
        <f t="shared" si="14"/>
        <v>0.3540816326530612</v>
      </c>
      <c r="J295" s="68">
        <f t="shared" si="15"/>
        <v>0.62016734950745567</v>
      </c>
    </row>
    <row r="296" spans="1:10" x14ac:dyDescent="0.25">
      <c r="A296" s="71">
        <v>2003</v>
      </c>
      <c r="B296" s="2">
        <v>65.040000000000006</v>
      </c>
      <c r="C296" s="2">
        <v>803.93</v>
      </c>
      <c r="D296" s="2">
        <v>11888.18</v>
      </c>
      <c r="E296" s="2">
        <v>19828.150000000001</v>
      </c>
      <c r="F296" s="2">
        <v>32585.300000000003</v>
      </c>
      <c r="H296" s="68">
        <f t="shared" si="13"/>
        <v>2.4720897065398612E-2</v>
      </c>
      <c r="I296" s="68">
        <f t="shared" si="14"/>
        <v>0.36556226795234725</v>
      </c>
      <c r="J296" s="68">
        <f t="shared" si="15"/>
        <v>0.60971683498225415</v>
      </c>
    </row>
    <row r="297" spans="1:10" x14ac:dyDescent="0.25">
      <c r="A297" s="71">
        <v>2004</v>
      </c>
      <c r="B297" s="2">
        <v>61.66</v>
      </c>
      <c r="C297" s="2">
        <v>881.48</v>
      </c>
      <c r="D297" s="2">
        <v>10393.280000000001</v>
      </c>
      <c r="E297" s="2">
        <v>16391.349999999999</v>
      </c>
      <c r="F297" s="2">
        <v>27727.769999999997</v>
      </c>
      <c r="H297" s="68">
        <f t="shared" si="13"/>
        <v>3.1861363957563962E-2</v>
      </c>
      <c r="I297" s="68">
        <f t="shared" si="14"/>
        <v>0.3756682815184354</v>
      </c>
      <c r="J297" s="68">
        <f t="shared" si="15"/>
        <v>0.59247035452400065</v>
      </c>
    </row>
    <row r="298" spans="1:10" x14ac:dyDescent="0.25">
      <c r="A298" s="71">
        <v>2005</v>
      </c>
      <c r="B298" s="2">
        <v>43.36</v>
      </c>
      <c r="C298" s="2">
        <v>844.35</v>
      </c>
      <c r="D298" s="2">
        <v>12470.93</v>
      </c>
      <c r="E298" s="2">
        <v>16254.42</v>
      </c>
      <c r="F298" s="2">
        <v>29613.059999999998</v>
      </c>
      <c r="H298" s="68">
        <f t="shared" si="13"/>
        <v>2.8554567682458735E-2</v>
      </c>
      <c r="I298" s="68">
        <f t="shared" si="14"/>
        <v>0.42174692337088304</v>
      </c>
      <c r="J298" s="68">
        <f t="shared" si="15"/>
        <v>0.54969850894665817</v>
      </c>
    </row>
    <row r="299" spans="1:10" x14ac:dyDescent="0.25">
      <c r="A299" s="71">
        <v>2006</v>
      </c>
      <c r="B299" s="2">
        <v>40.9</v>
      </c>
      <c r="C299" s="2">
        <v>583.61</v>
      </c>
      <c r="D299" s="2">
        <v>10798.65</v>
      </c>
      <c r="E299" s="2">
        <v>16750.37</v>
      </c>
      <c r="F299" s="2">
        <v>28173.53</v>
      </c>
      <c r="H299" s="68">
        <f t="shared" si="13"/>
        <v>2.0744949903368441E-2</v>
      </c>
      <c r="I299" s="68">
        <f t="shared" si="14"/>
        <v>0.38384786633883861</v>
      </c>
      <c r="J299" s="68">
        <f t="shared" si="15"/>
        <v>0.595407183757793</v>
      </c>
    </row>
    <row r="300" spans="1:10" x14ac:dyDescent="0.25">
      <c r="A300" s="71">
        <v>2007</v>
      </c>
      <c r="B300" s="2">
        <v>41.78</v>
      </c>
      <c r="C300" s="2">
        <v>549.41999999999996</v>
      </c>
      <c r="D300" s="2">
        <v>6815.58</v>
      </c>
      <c r="E300" s="2">
        <v>14729.88</v>
      </c>
      <c r="F300" s="2">
        <v>22136.66</v>
      </c>
      <c r="H300" s="68">
        <f t="shared" si="13"/>
        <v>2.486639438639178E-2</v>
      </c>
      <c r="I300" s="68">
        <f t="shared" si="14"/>
        <v>0.30846874932110974</v>
      </c>
      <c r="J300" s="68">
        <f t="shared" si="15"/>
        <v>0.66666485629249861</v>
      </c>
    </row>
    <row r="301" spans="1:10" x14ac:dyDescent="0.25">
      <c r="A301" s="71">
        <v>2008</v>
      </c>
      <c r="B301" s="2">
        <v>40.880000000000003</v>
      </c>
      <c r="C301" s="2">
        <v>587.19000000000005</v>
      </c>
      <c r="D301" s="2">
        <v>8246.61</v>
      </c>
      <c r="E301" s="2">
        <v>13156.09</v>
      </c>
      <c r="F301" s="2">
        <v>22030.77</v>
      </c>
      <c r="H301" s="68">
        <f t="shared" si="13"/>
        <v>2.6702725661656337E-2</v>
      </c>
      <c r="I301" s="68">
        <f t="shared" si="14"/>
        <v>0.37501824702169956</v>
      </c>
      <c r="J301" s="68">
        <f t="shared" si="15"/>
        <v>0.59827902731664417</v>
      </c>
    </row>
    <row r="302" spans="1:10" x14ac:dyDescent="0.25">
      <c r="A302" s="71">
        <v>2009</v>
      </c>
      <c r="B302" s="2">
        <v>49.98</v>
      </c>
      <c r="C302" s="2">
        <v>568.86</v>
      </c>
      <c r="D302" s="2">
        <v>7267.04</v>
      </c>
      <c r="E302" s="2">
        <v>11694.7</v>
      </c>
      <c r="F302" s="2">
        <v>19580.580000000002</v>
      </c>
      <c r="H302" s="68">
        <f t="shared" si="13"/>
        <v>2.9126601333292375E-2</v>
      </c>
      <c r="I302" s="68">
        <f t="shared" si="14"/>
        <v>0.37208483098317513</v>
      </c>
      <c r="J302" s="68">
        <f t="shared" si="15"/>
        <v>0.59878856768353261</v>
      </c>
    </row>
    <row r="303" spans="1:10" x14ac:dyDescent="0.25">
      <c r="A303" s="71">
        <v>2010</v>
      </c>
      <c r="B303" s="2">
        <v>45.37</v>
      </c>
      <c r="C303" s="2">
        <v>694.28</v>
      </c>
      <c r="D303" s="2">
        <v>8167.57</v>
      </c>
      <c r="E303" s="2">
        <v>11984.5</v>
      </c>
      <c r="F303" s="2">
        <v>20891.72</v>
      </c>
      <c r="H303" s="68">
        <f t="shared" si="13"/>
        <v>3.3304631266384763E-2</v>
      </c>
      <c r="I303" s="68">
        <f t="shared" si="14"/>
        <v>0.39179856425705223</v>
      </c>
      <c r="J303" s="68">
        <f t="shared" si="15"/>
        <v>0.57489680447656311</v>
      </c>
    </row>
    <row r="304" spans="1:10" x14ac:dyDescent="0.25">
      <c r="A304" s="71">
        <v>2011</v>
      </c>
      <c r="B304" s="2">
        <v>40.25</v>
      </c>
      <c r="C304" s="2">
        <v>625.07000000000005</v>
      </c>
      <c r="D304" s="2">
        <v>9196.4699999999993</v>
      </c>
      <c r="E304" s="2">
        <v>10768.91</v>
      </c>
      <c r="F304" s="2">
        <v>20630.699999999997</v>
      </c>
      <c r="H304" s="68">
        <f t="shared" si="13"/>
        <v>3.0357277281458157E-2</v>
      </c>
      <c r="I304" s="68">
        <f t="shared" si="14"/>
        <v>0.44663764026526864</v>
      </c>
      <c r="J304" s="68">
        <f t="shared" si="15"/>
        <v>0.52300508245327326</v>
      </c>
    </row>
    <row r="305" spans="1:10" x14ac:dyDescent="0.25">
      <c r="A305" s="71">
        <v>2012</v>
      </c>
      <c r="B305" s="2">
        <v>78.819999999999993</v>
      </c>
      <c r="C305" s="2">
        <v>564.57000000000005</v>
      </c>
      <c r="D305" s="2">
        <v>9175.66</v>
      </c>
      <c r="E305" s="2">
        <v>14838.73</v>
      </c>
      <c r="F305" s="2">
        <v>24657.78</v>
      </c>
      <c r="H305" s="68">
        <f t="shared" si="13"/>
        <v>2.2969645583051524E-2</v>
      </c>
      <c r="I305" s="68">
        <f t="shared" si="14"/>
        <v>0.37331359829708011</v>
      </c>
      <c r="J305" s="68">
        <f t="shared" si="15"/>
        <v>0.60371675611986841</v>
      </c>
    </row>
    <row r="306" spans="1:10" x14ac:dyDescent="0.25">
      <c r="A306" s="71">
        <v>2013</v>
      </c>
      <c r="B306" s="2">
        <v>77.5</v>
      </c>
      <c r="C306" s="2">
        <v>1101.8699999999999</v>
      </c>
      <c r="D306" s="2">
        <v>8902.1200000000008</v>
      </c>
      <c r="E306" s="2">
        <v>14807.46</v>
      </c>
      <c r="F306" s="2">
        <v>24888.95</v>
      </c>
      <c r="H306" s="68">
        <f t="shared" si="13"/>
        <v>4.4409738245850199E-2</v>
      </c>
      <c r="I306" s="68">
        <f t="shared" si="14"/>
        <v>0.35879080021522325</v>
      </c>
      <c r="J306" s="68">
        <f t="shared" si="15"/>
        <v>0.59679946153892649</v>
      </c>
    </row>
    <row r="307" spans="1:10" x14ac:dyDescent="0.25">
      <c r="A307" s="71">
        <v>2014</v>
      </c>
      <c r="B307" s="2">
        <v>79.25</v>
      </c>
      <c r="C307" s="2">
        <v>998.81</v>
      </c>
      <c r="D307" s="2">
        <v>8842.16</v>
      </c>
      <c r="E307" s="2">
        <v>10177.629999999999</v>
      </c>
      <c r="F307" s="2">
        <v>20097.849999999999</v>
      </c>
      <c r="H307" s="68">
        <f t="shared" si="13"/>
        <v>4.9894098488405786E-2</v>
      </c>
      <c r="I307" s="68">
        <f t="shared" si="14"/>
        <v>0.44169722158392699</v>
      </c>
      <c r="J307" s="68">
        <f t="shared" si="15"/>
        <v>0.50840867992766725</v>
      </c>
    </row>
    <row r="308" spans="1:10" x14ac:dyDescent="0.25">
      <c r="A308" s="71">
        <v>2015</v>
      </c>
      <c r="B308" s="2">
        <v>79.52</v>
      </c>
      <c r="C308" s="2">
        <v>1023.16</v>
      </c>
      <c r="D308" s="2">
        <v>8017.16</v>
      </c>
      <c r="E308" s="2">
        <v>17832.82</v>
      </c>
      <c r="F308" s="2">
        <v>26952.66</v>
      </c>
      <c r="H308" s="68">
        <f t="shared" si="13"/>
        <v>3.8073704821989539E-2</v>
      </c>
      <c r="I308" s="68">
        <f t="shared" si="14"/>
        <v>0.29833357769133045</v>
      </c>
      <c r="J308" s="68">
        <f t="shared" si="15"/>
        <v>0.66359271748668003</v>
      </c>
    </row>
    <row r="309" spans="1:10" x14ac:dyDescent="0.25">
      <c r="A309" s="70" t="s">
        <v>588</v>
      </c>
      <c r="B309" s="2">
        <v>90444.690000000017</v>
      </c>
      <c r="C309" s="2">
        <v>102542.22000000003</v>
      </c>
      <c r="D309" s="2">
        <v>315186.80000000005</v>
      </c>
      <c r="E309" s="2">
        <v>323831.59999999992</v>
      </c>
      <c r="F309" s="2">
        <v>832005.31</v>
      </c>
      <c r="H309" s="68">
        <f t="shared" si="13"/>
        <v>0.13827894474763242</v>
      </c>
      <c r="I309" s="68">
        <f t="shared" si="14"/>
        <v>0.42503173914494008</v>
      </c>
      <c r="J309" s="68">
        <f t="shared" si="15"/>
        <v>0.43668931610742751</v>
      </c>
    </row>
    <row r="310" spans="1:10" x14ac:dyDescent="0.25">
      <c r="A310" s="71">
        <v>1979</v>
      </c>
      <c r="B310" s="2">
        <v>4791.55</v>
      </c>
      <c r="C310" s="2">
        <v>7455.16</v>
      </c>
      <c r="D310" s="2">
        <v>17648.689999999999</v>
      </c>
      <c r="E310" s="2">
        <v>4397.8500000000004</v>
      </c>
      <c r="F310" s="2">
        <v>34293.25</v>
      </c>
      <c r="H310" s="68">
        <f t="shared" si="13"/>
        <v>0.25270272560564311</v>
      </c>
      <c r="I310" s="68">
        <f t="shared" si="14"/>
        <v>0.59822620391367276</v>
      </c>
      <c r="J310" s="68">
        <f t="shared" si="15"/>
        <v>0.14907107048068419</v>
      </c>
    </row>
    <row r="311" spans="1:10" x14ac:dyDescent="0.25">
      <c r="A311" s="71">
        <v>1980</v>
      </c>
      <c r="B311" s="2">
        <v>1151.17</v>
      </c>
      <c r="C311" s="2">
        <v>4278.04</v>
      </c>
      <c r="D311" s="2">
        <v>22780.27</v>
      </c>
      <c r="E311" s="2">
        <v>6515.38</v>
      </c>
      <c r="F311" s="2">
        <v>34724.86</v>
      </c>
      <c r="H311" s="68">
        <f t="shared" si="13"/>
        <v>0.12742239533396538</v>
      </c>
      <c r="I311" s="68">
        <f t="shared" si="14"/>
        <v>0.67851552808166149</v>
      </c>
      <c r="J311" s="68">
        <f t="shared" si="15"/>
        <v>0.19406207658437305</v>
      </c>
    </row>
    <row r="312" spans="1:10" x14ac:dyDescent="0.25">
      <c r="A312" s="71">
        <v>1981</v>
      </c>
      <c r="B312" s="2">
        <v>4503.5</v>
      </c>
      <c r="C312" s="2">
        <v>2672.86</v>
      </c>
      <c r="D312" s="2">
        <v>18615.48</v>
      </c>
      <c r="E312" s="2">
        <v>8383.58</v>
      </c>
      <c r="F312" s="2">
        <v>34175.42</v>
      </c>
      <c r="H312" s="68">
        <f t="shared" si="13"/>
        <v>9.0080453169191624E-2</v>
      </c>
      <c r="I312" s="68">
        <f t="shared" si="14"/>
        <v>0.62737699481530018</v>
      </c>
      <c r="J312" s="68">
        <f t="shared" si="15"/>
        <v>0.28254255201550826</v>
      </c>
    </row>
    <row r="313" spans="1:10" x14ac:dyDescent="0.25">
      <c r="A313" s="71">
        <v>1982</v>
      </c>
      <c r="B313" s="2">
        <v>2129.11</v>
      </c>
      <c r="C313" s="2">
        <v>4166.88</v>
      </c>
      <c r="D313" s="2">
        <v>5948.27</v>
      </c>
      <c r="E313" s="2">
        <v>5769.08</v>
      </c>
      <c r="F313" s="2">
        <v>18013.34</v>
      </c>
      <c r="H313" s="68">
        <f t="shared" si="13"/>
        <v>0.26232810781510968</v>
      </c>
      <c r="I313" s="68">
        <f t="shared" si="14"/>
        <v>0.37447644613556968</v>
      </c>
      <c r="J313" s="68">
        <f t="shared" si="15"/>
        <v>0.36319544604932058</v>
      </c>
    </row>
    <row r="314" spans="1:10" x14ac:dyDescent="0.25">
      <c r="A314" s="71">
        <v>1983</v>
      </c>
      <c r="B314" s="2">
        <v>1670.04</v>
      </c>
      <c r="C314" s="2">
        <v>1961.32</v>
      </c>
      <c r="D314" s="2">
        <v>10758.71</v>
      </c>
      <c r="E314" s="2">
        <v>3538.06</v>
      </c>
      <c r="F314" s="2">
        <v>17928.13</v>
      </c>
      <c r="H314" s="68">
        <f t="shared" si="13"/>
        <v>0.12063655693873021</v>
      </c>
      <c r="I314" s="68">
        <f t="shared" si="14"/>
        <v>0.66174501432825139</v>
      </c>
      <c r="J314" s="68">
        <f t="shared" si="15"/>
        <v>0.21761842873301848</v>
      </c>
    </row>
    <row r="315" spans="1:10" x14ac:dyDescent="0.25">
      <c r="A315" s="71">
        <v>1984</v>
      </c>
      <c r="B315" s="2">
        <v>2418.1799999999998</v>
      </c>
      <c r="C315" s="2">
        <v>1543.75</v>
      </c>
      <c r="D315" s="2">
        <v>4948.3999999999996</v>
      </c>
      <c r="E315" s="2">
        <v>4761.34</v>
      </c>
      <c r="F315" s="2">
        <v>13671.67</v>
      </c>
      <c r="H315" s="68">
        <f t="shared" si="13"/>
        <v>0.13717966604137916</v>
      </c>
      <c r="I315" s="68">
        <f t="shared" si="14"/>
        <v>0.43972136643832266</v>
      </c>
      <c r="J315" s="68">
        <f t="shared" si="15"/>
        <v>0.42309896752029819</v>
      </c>
    </row>
    <row r="316" spans="1:10" x14ac:dyDescent="0.25">
      <c r="A316" s="71">
        <v>1985</v>
      </c>
      <c r="B316" s="2">
        <v>7910.15</v>
      </c>
      <c r="C316" s="2">
        <v>4799.8999999999996</v>
      </c>
      <c r="D316" s="2">
        <v>4155.24</v>
      </c>
      <c r="E316" s="2">
        <v>6064.49</v>
      </c>
      <c r="F316" s="2">
        <v>22929.78</v>
      </c>
      <c r="H316" s="68">
        <f t="shared" si="13"/>
        <v>0.31957511603148681</v>
      </c>
      <c r="I316" s="68">
        <f t="shared" si="14"/>
        <v>0.2766539521945614</v>
      </c>
      <c r="J316" s="68">
        <f t="shared" si="15"/>
        <v>0.40377093177395185</v>
      </c>
    </row>
    <row r="317" spans="1:10" x14ac:dyDescent="0.25">
      <c r="A317" s="71">
        <v>1986</v>
      </c>
      <c r="B317" s="2">
        <v>9933.35</v>
      </c>
      <c r="C317" s="2">
        <v>5809.09</v>
      </c>
      <c r="D317" s="2">
        <v>9537.99</v>
      </c>
      <c r="E317" s="2">
        <v>5210.4799999999996</v>
      </c>
      <c r="F317" s="2">
        <v>30490.91</v>
      </c>
      <c r="H317" s="68">
        <f t="shared" si="13"/>
        <v>0.28257682331949907</v>
      </c>
      <c r="I317" s="68">
        <f t="shared" si="14"/>
        <v>0.46396508145908372</v>
      </c>
      <c r="J317" s="68">
        <f t="shared" si="15"/>
        <v>0.25345809522141732</v>
      </c>
    </row>
    <row r="318" spans="1:10" x14ac:dyDescent="0.25">
      <c r="A318" s="71">
        <v>1987</v>
      </c>
      <c r="B318" s="2">
        <v>7671</v>
      </c>
      <c r="C318" s="2">
        <v>13833.33</v>
      </c>
      <c r="D318" s="2">
        <v>16316.02</v>
      </c>
      <c r="E318" s="2">
        <v>8775.83</v>
      </c>
      <c r="F318" s="2">
        <v>46596.180000000008</v>
      </c>
      <c r="H318" s="68">
        <f t="shared" si="13"/>
        <v>0.35538255699780963</v>
      </c>
      <c r="I318" s="68">
        <f t="shared" si="14"/>
        <v>0.4191636364944234</v>
      </c>
      <c r="J318" s="68">
        <f t="shared" si="15"/>
        <v>0.22545380650776695</v>
      </c>
    </row>
    <row r="319" spans="1:10" x14ac:dyDescent="0.25">
      <c r="A319" s="71">
        <v>1988</v>
      </c>
      <c r="B319" s="2">
        <v>4651.91</v>
      </c>
      <c r="C319" s="2">
        <v>4219.7700000000004</v>
      </c>
      <c r="D319" s="2">
        <v>13987.48</v>
      </c>
      <c r="E319" s="2">
        <v>16998.810000000001</v>
      </c>
      <c r="F319" s="2">
        <v>39857.97</v>
      </c>
      <c r="H319" s="68">
        <f t="shared" si="13"/>
        <v>0.11985919469545871</v>
      </c>
      <c r="I319" s="68">
        <f t="shared" si="14"/>
        <v>0.3973031915528179</v>
      </c>
      <c r="J319" s="68">
        <f t="shared" si="15"/>
        <v>0.48283761375172352</v>
      </c>
    </row>
    <row r="320" spans="1:10" x14ac:dyDescent="0.25">
      <c r="A320" s="71">
        <v>1989</v>
      </c>
      <c r="B320" s="2">
        <v>3850.6</v>
      </c>
      <c r="C320" s="2">
        <v>5265.88</v>
      </c>
      <c r="D320" s="2">
        <v>8921.52</v>
      </c>
      <c r="E320" s="2">
        <v>32711.68</v>
      </c>
      <c r="F320" s="2">
        <v>50749.68</v>
      </c>
      <c r="H320" s="68">
        <f t="shared" si="13"/>
        <v>0.11228109378691437</v>
      </c>
      <c r="I320" s="68">
        <f t="shared" si="14"/>
        <v>0.19022803858839021</v>
      </c>
      <c r="J320" s="68">
        <f t="shared" si="15"/>
        <v>0.69749086762469537</v>
      </c>
    </row>
    <row r="321" spans="1:10" x14ac:dyDescent="0.25">
      <c r="A321" s="71">
        <v>1990</v>
      </c>
      <c r="B321" s="2">
        <v>3511.12</v>
      </c>
      <c r="C321" s="2">
        <v>2357.2399999999998</v>
      </c>
      <c r="D321" s="2">
        <v>5991.91</v>
      </c>
      <c r="E321" s="2">
        <v>13465.82</v>
      </c>
      <c r="F321" s="2">
        <v>25326.09</v>
      </c>
      <c r="H321" s="68">
        <f t="shared" si="13"/>
        <v>0.10805607342114153</v>
      </c>
      <c r="I321" s="68">
        <f t="shared" si="14"/>
        <v>0.27466964199354843</v>
      </c>
      <c r="J321" s="68">
        <f t="shared" si="15"/>
        <v>0.61727428458530997</v>
      </c>
    </row>
    <row r="322" spans="1:10" x14ac:dyDescent="0.25">
      <c r="A322" s="71">
        <v>1991</v>
      </c>
      <c r="B322" s="2">
        <v>5963.77</v>
      </c>
      <c r="C322" s="2">
        <v>3149.01</v>
      </c>
      <c r="D322" s="2">
        <v>4824.16</v>
      </c>
      <c r="E322" s="2">
        <v>8752.68</v>
      </c>
      <c r="F322" s="2">
        <v>22689.620000000003</v>
      </c>
      <c r="H322" s="68">
        <f t="shared" si="13"/>
        <v>0.18827204596477909</v>
      </c>
      <c r="I322" s="68">
        <f t="shared" si="14"/>
        <v>0.28842540139962991</v>
      </c>
      <c r="J322" s="68">
        <f t="shared" si="15"/>
        <v>0.52330255263559111</v>
      </c>
    </row>
    <row r="323" spans="1:10" x14ac:dyDescent="0.25">
      <c r="A323" s="71">
        <v>1992</v>
      </c>
      <c r="B323" s="2">
        <v>7440.09</v>
      </c>
      <c r="C323" s="2">
        <v>1147.44</v>
      </c>
      <c r="D323" s="2">
        <v>5441.92</v>
      </c>
      <c r="E323" s="2">
        <v>4563.72</v>
      </c>
      <c r="F323" s="2">
        <v>18593.170000000002</v>
      </c>
      <c r="H323" s="68">
        <f t="shared" si="13"/>
        <v>0.10288099789475193</v>
      </c>
      <c r="I323" s="68">
        <f t="shared" si="14"/>
        <v>0.48792979159120164</v>
      </c>
      <c r="J323" s="68">
        <f t="shared" si="15"/>
        <v>0.40918921051404628</v>
      </c>
    </row>
    <row r="324" spans="1:10" x14ac:dyDescent="0.25">
      <c r="A324" s="71">
        <v>1993</v>
      </c>
      <c r="B324" s="2">
        <v>1428.77</v>
      </c>
      <c r="C324" s="2">
        <v>2350.5</v>
      </c>
      <c r="D324" s="2">
        <v>1739.42</v>
      </c>
      <c r="E324" s="2">
        <v>9873.24</v>
      </c>
      <c r="F324" s="2">
        <v>15391.93</v>
      </c>
      <c r="H324" s="68">
        <f t="shared" si="13"/>
        <v>0.16833582083138773</v>
      </c>
      <c r="I324" s="68">
        <f t="shared" si="14"/>
        <v>0.12457208826655285</v>
      </c>
      <c r="J324" s="68">
        <f t="shared" si="15"/>
        <v>0.70709209090205938</v>
      </c>
    </row>
    <row r="325" spans="1:10" x14ac:dyDescent="0.25">
      <c r="A325" s="71">
        <v>1994</v>
      </c>
      <c r="B325" s="2">
        <v>1069.18</v>
      </c>
      <c r="C325" s="2">
        <v>1124.95</v>
      </c>
      <c r="D325" s="2">
        <v>7001.97</v>
      </c>
      <c r="E325" s="2">
        <v>3363.13</v>
      </c>
      <c r="F325" s="2">
        <v>12559.23</v>
      </c>
      <c r="H325" s="68">
        <f t="shared" si="13"/>
        <v>9.7906449493257219E-2</v>
      </c>
      <c r="I325" s="68">
        <f t="shared" si="14"/>
        <v>0.60939421499471291</v>
      </c>
      <c r="J325" s="68">
        <f t="shared" si="15"/>
        <v>0.29269933551202998</v>
      </c>
    </row>
    <row r="326" spans="1:10" x14ac:dyDescent="0.25">
      <c r="A326" s="71">
        <v>1995</v>
      </c>
      <c r="B326" s="2">
        <v>2251.4899999999998</v>
      </c>
      <c r="C326" s="2">
        <v>2168.29</v>
      </c>
      <c r="D326" s="2">
        <v>4287.4799999999996</v>
      </c>
      <c r="E326" s="2">
        <v>13631.92</v>
      </c>
      <c r="F326" s="2">
        <v>22339.18</v>
      </c>
      <c r="H326" s="68">
        <f t="shared" si="13"/>
        <v>0.10794123166974401</v>
      </c>
      <c r="I326" s="68">
        <f t="shared" si="14"/>
        <v>0.2134381802984813</v>
      </c>
      <c r="J326" s="68">
        <f t="shared" si="15"/>
        <v>0.67862058803177472</v>
      </c>
    </row>
    <row r="327" spans="1:10" x14ac:dyDescent="0.25">
      <c r="A327" s="71">
        <v>1996</v>
      </c>
      <c r="B327" s="2">
        <v>187.43</v>
      </c>
      <c r="C327" s="2">
        <v>2107.0300000000002</v>
      </c>
      <c r="D327" s="2">
        <v>4707.37</v>
      </c>
      <c r="E327" s="2">
        <v>6554.11</v>
      </c>
      <c r="F327" s="2">
        <v>13555.939999999999</v>
      </c>
      <c r="H327" s="68">
        <f t="shared" si="13"/>
        <v>0.15761143164047456</v>
      </c>
      <c r="I327" s="68">
        <f t="shared" si="14"/>
        <v>0.35212375949152153</v>
      </c>
      <c r="J327" s="68">
        <f t="shared" si="15"/>
        <v>0.490264808868004</v>
      </c>
    </row>
    <row r="328" spans="1:10" x14ac:dyDescent="0.25">
      <c r="A328" s="71">
        <v>1997</v>
      </c>
      <c r="B328" s="2">
        <v>418.1</v>
      </c>
      <c r="C328" s="2">
        <v>822.19</v>
      </c>
      <c r="D328" s="2">
        <v>5123.74</v>
      </c>
      <c r="E328" s="2">
        <v>7851.77</v>
      </c>
      <c r="F328" s="2">
        <v>14215.8</v>
      </c>
      <c r="H328" s="68">
        <f t="shared" ref="H328:H391" si="16">C328/SUM($C328:$E328)</f>
        <v>5.9588916993411949E-2</v>
      </c>
      <c r="I328" s="68">
        <f t="shared" si="14"/>
        <v>0.37134739847945669</v>
      </c>
      <c r="J328" s="68">
        <f t="shared" si="15"/>
        <v>0.5690636845271313</v>
      </c>
    </row>
    <row r="329" spans="1:10" x14ac:dyDescent="0.25">
      <c r="A329" s="71">
        <v>1998</v>
      </c>
      <c r="B329" s="2">
        <v>1349.39</v>
      </c>
      <c r="C329" s="2">
        <v>414.63</v>
      </c>
      <c r="D329" s="2">
        <v>1041.42</v>
      </c>
      <c r="E329" s="2">
        <v>5447.17</v>
      </c>
      <c r="F329" s="2">
        <v>8252.61</v>
      </c>
      <c r="H329" s="68">
        <f t="shared" si="16"/>
        <v>6.0063274819576948E-2</v>
      </c>
      <c r="I329" s="68">
        <f t="shared" ref="I329:I392" si="17">D329/SUM($C329:$E329)</f>
        <v>0.15086003343367299</v>
      </c>
      <c r="J329" s="68">
        <f t="shared" ref="J329:J392" si="18">E329/SUM($C329:$E329)</f>
        <v>0.7890766917467501</v>
      </c>
    </row>
    <row r="330" spans="1:10" x14ac:dyDescent="0.25">
      <c r="A330" s="71">
        <v>1999</v>
      </c>
      <c r="B330" s="2">
        <v>2441.88</v>
      </c>
      <c r="C330" s="2">
        <v>1328.92</v>
      </c>
      <c r="D330" s="2">
        <v>1282.3</v>
      </c>
      <c r="E330" s="2">
        <v>1698.9</v>
      </c>
      <c r="F330" s="2">
        <v>6752</v>
      </c>
      <c r="H330" s="68">
        <f t="shared" si="16"/>
        <v>0.30832552225924098</v>
      </c>
      <c r="I330" s="68">
        <f t="shared" si="17"/>
        <v>0.29750911807559877</v>
      </c>
      <c r="J330" s="68">
        <f t="shared" si="18"/>
        <v>0.39416535966516009</v>
      </c>
    </row>
    <row r="331" spans="1:10" x14ac:dyDescent="0.25">
      <c r="A331" s="71">
        <v>2000</v>
      </c>
      <c r="B331" s="2">
        <v>1144.25</v>
      </c>
      <c r="C331" s="2">
        <v>2422.69</v>
      </c>
      <c r="D331" s="2">
        <v>4172.79</v>
      </c>
      <c r="E331" s="2">
        <v>1555.34</v>
      </c>
      <c r="F331" s="2">
        <v>9295.07</v>
      </c>
      <c r="H331" s="68">
        <f t="shared" si="16"/>
        <v>0.29723267106867779</v>
      </c>
      <c r="I331" s="68">
        <f t="shared" si="17"/>
        <v>0.51194726420163861</v>
      </c>
      <c r="J331" s="68">
        <f t="shared" si="18"/>
        <v>0.19082006472968363</v>
      </c>
    </row>
    <row r="332" spans="1:10" x14ac:dyDescent="0.25">
      <c r="A332" s="71">
        <v>2001</v>
      </c>
      <c r="B332" s="2">
        <v>342.37</v>
      </c>
      <c r="C332" s="2">
        <v>942.35</v>
      </c>
      <c r="D332" s="2">
        <v>7545.67</v>
      </c>
      <c r="E332" s="2">
        <v>5160.5</v>
      </c>
      <c r="F332" s="2">
        <v>13990.89</v>
      </c>
      <c r="H332" s="68">
        <f t="shared" si="16"/>
        <v>6.9044116138599648E-2</v>
      </c>
      <c r="I332" s="68">
        <f t="shared" si="17"/>
        <v>0.55285628038791013</v>
      </c>
      <c r="J332" s="68">
        <f t="shared" si="18"/>
        <v>0.37809960347349014</v>
      </c>
    </row>
    <row r="333" spans="1:10" x14ac:dyDescent="0.25">
      <c r="A333" s="71">
        <v>2002</v>
      </c>
      <c r="B333" s="2">
        <v>608.13</v>
      </c>
      <c r="C333" s="2">
        <v>688.07</v>
      </c>
      <c r="D333" s="2">
        <v>10736.82</v>
      </c>
      <c r="E333" s="2">
        <v>9173.92</v>
      </c>
      <c r="F333" s="2">
        <v>21206.940000000002</v>
      </c>
      <c r="H333" s="68">
        <f t="shared" si="16"/>
        <v>3.3403385923749973E-2</v>
      </c>
      <c r="I333" s="68">
        <f t="shared" si="17"/>
        <v>0.52123496454406837</v>
      </c>
      <c r="J333" s="68">
        <f t="shared" si="18"/>
        <v>0.44536164953218177</v>
      </c>
    </row>
    <row r="334" spans="1:10" x14ac:dyDescent="0.25">
      <c r="A334" s="71">
        <v>2003</v>
      </c>
      <c r="B334" s="2">
        <v>492.36</v>
      </c>
      <c r="C334" s="2">
        <v>500.63</v>
      </c>
      <c r="D334" s="2">
        <v>3427.14</v>
      </c>
      <c r="E334" s="2">
        <v>16550.87</v>
      </c>
      <c r="F334" s="2">
        <v>20971</v>
      </c>
      <c r="H334" s="68">
        <f t="shared" si="16"/>
        <v>2.4446447615661979E-2</v>
      </c>
      <c r="I334" s="68">
        <f t="shared" si="17"/>
        <v>0.16735193352683578</v>
      </c>
      <c r="J334" s="68">
        <f t="shared" si="18"/>
        <v>0.80820161885750219</v>
      </c>
    </row>
    <row r="335" spans="1:10" x14ac:dyDescent="0.25">
      <c r="A335" s="71">
        <v>2004</v>
      </c>
      <c r="B335" s="2">
        <v>995.33</v>
      </c>
      <c r="C335" s="2">
        <v>5791.75</v>
      </c>
      <c r="D335" s="2">
        <v>8032.87</v>
      </c>
      <c r="E335" s="2">
        <v>22399.27</v>
      </c>
      <c r="F335" s="2">
        <v>37219.22</v>
      </c>
      <c r="H335" s="68">
        <f t="shared" si="16"/>
        <v>0.15988757695542913</v>
      </c>
      <c r="I335" s="68">
        <f t="shared" si="17"/>
        <v>0.22175613938756991</v>
      </c>
      <c r="J335" s="68">
        <f t="shared" si="18"/>
        <v>0.61835628365700102</v>
      </c>
    </row>
    <row r="336" spans="1:10" x14ac:dyDescent="0.25">
      <c r="A336" s="71">
        <v>2005</v>
      </c>
      <c r="B336" s="2">
        <v>597.71</v>
      </c>
      <c r="C336" s="2">
        <v>478.36</v>
      </c>
      <c r="D336" s="2">
        <v>5563.27</v>
      </c>
      <c r="E336" s="2">
        <v>4209.45</v>
      </c>
      <c r="F336" s="2">
        <v>10848.79</v>
      </c>
      <c r="H336" s="68">
        <f t="shared" si="16"/>
        <v>4.6664351463455558E-2</v>
      </c>
      <c r="I336" s="68">
        <f t="shared" si="17"/>
        <v>0.54270086664039308</v>
      </c>
      <c r="J336" s="68">
        <f t="shared" si="18"/>
        <v>0.41063478189615144</v>
      </c>
    </row>
    <row r="337" spans="1:10" x14ac:dyDescent="0.25">
      <c r="A337" s="71">
        <v>2006</v>
      </c>
      <c r="B337" s="2">
        <v>168.28</v>
      </c>
      <c r="C337" s="2">
        <v>453.83</v>
      </c>
      <c r="D337" s="2">
        <v>4367.66</v>
      </c>
      <c r="E337" s="2">
        <v>17267.52</v>
      </c>
      <c r="F337" s="2">
        <v>22257.29</v>
      </c>
      <c r="H337" s="68">
        <f t="shared" si="16"/>
        <v>2.0545511093525693E-2</v>
      </c>
      <c r="I337" s="68">
        <f t="shared" si="17"/>
        <v>0.1977300023858018</v>
      </c>
      <c r="J337" s="68">
        <f t="shared" si="18"/>
        <v>0.78172448652067239</v>
      </c>
    </row>
    <row r="338" spans="1:10" x14ac:dyDescent="0.25">
      <c r="A338" s="71">
        <v>2007</v>
      </c>
      <c r="B338" s="2">
        <v>0</v>
      </c>
      <c r="C338" s="2">
        <v>458.15</v>
      </c>
      <c r="D338" s="2">
        <v>1036.1600000000001</v>
      </c>
      <c r="E338" s="2">
        <v>4102.5600000000004</v>
      </c>
      <c r="F338" s="2">
        <v>5596.8700000000008</v>
      </c>
      <c r="H338" s="68">
        <f t="shared" si="16"/>
        <v>8.1858252916362159E-2</v>
      </c>
      <c r="I338" s="68">
        <f t="shared" si="17"/>
        <v>0.18513204701913746</v>
      </c>
      <c r="J338" s="68">
        <f t="shared" si="18"/>
        <v>0.73300970006450028</v>
      </c>
    </row>
    <row r="339" spans="1:10" x14ac:dyDescent="0.25">
      <c r="A339" s="71">
        <v>2008</v>
      </c>
      <c r="B339" s="2">
        <v>458.8</v>
      </c>
      <c r="C339" s="2">
        <v>670.39</v>
      </c>
      <c r="D339" s="2">
        <v>3304.83</v>
      </c>
      <c r="E339" s="2">
        <v>2448.44</v>
      </c>
      <c r="F339" s="2">
        <v>6882.4600000000009</v>
      </c>
      <c r="H339" s="68">
        <f t="shared" si="16"/>
        <v>0.10436262193204497</v>
      </c>
      <c r="I339" s="68">
        <f t="shared" si="17"/>
        <v>0.51447772765059174</v>
      </c>
      <c r="J339" s="68">
        <f t="shared" si="18"/>
        <v>0.38115965041736333</v>
      </c>
    </row>
    <row r="340" spans="1:10" x14ac:dyDescent="0.25">
      <c r="A340" s="71">
        <v>2009</v>
      </c>
      <c r="B340" s="2">
        <v>0</v>
      </c>
      <c r="C340" s="2">
        <v>665.26</v>
      </c>
      <c r="D340" s="2">
        <v>3951.71</v>
      </c>
      <c r="E340" s="2">
        <v>1620.68</v>
      </c>
      <c r="F340" s="2">
        <v>6237.6500000000005</v>
      </c>
      <c r="H340" s="68">
        <f t="shared" si="16"/>
        <v>0.10665234503378675</v>
      </c>
      <c r="I340" s="68">
        <f t="shared" si="17"/>
        <v>0.63352544628185292</v>
      </c>
      <c r="J340" s="68">
        <f t="shared" si="18"/>
        <v>0.25982220868436029</v>
      </c>
    </row>
    <row r="341" spans="1:10" x14ac:dyDescent="0.25">
      <c r="A341" s="71">
        <v>2010</v>
      </c>
      <c r="B341" s="2">
        <v>660.98</v>
      </c>
      <c r="C341" s="2">
        <v>1081.2</v>
      </c>
      <c r="D341" s="2">
        <v>4104.37</v>
      </c>
      <c r="E341" s="2">
        <v>6023.74</v>
      </c>
      <c r="F341" s="2">
        <v>11870.29</v>
      </c>
      <c r="H341" s="68">
        <f t="shared" si="16"/>
        <v>9.6455535621728733E-2</v>
      </c>
      <c r="I341" s="68">
        <f t="shared" si="17"/>
        <v>0.36615723893798996</v>
      </c>
      <c r="J341" s="68">
        <f t="shared" si="18"/>
        <v>0.53738722544028139</v>
      </c>
    </row>
    <row r="342" spans="1:10" x14ac:dyDescent="0.25">
      <c r="A342" s="71">
        <v>2011</v>
      </c>
      <c r="B342" s="2">
        <v>644.9</v>
      </c>
      <c r="C342" s="2">
        <v>517.82000000000005</v>
      </c>
      <c r="D342" s="2">
        <v>7785.93</v>
      </c>
      <c r="E342" s="2">
        <v>3915.94</v>
      </c>
      <c r="F342" s="2">
        <v>12864.59</v>
      </c>
      <c r="H342" s="68">
        <f t="shared" si="16"/>
        <v>4.2375870418971354E-2</v>
      </c>
      <c r="I342" s="68">
        <f t="shared" si="17"/>
        <v>0.63716264487887986</v>
      </c>
      <c r="J342" s="68">
        <f t="shared" si="18"/>
        <v>0.32046148470214875</v>
      </c>
    </row>
    <row r="343" spans="1:10" x14ac:dyDescent="0.25">
      <c r="A343" s="71">
        <v>2012</v>
      </c>
      <c r="B343" s="2">
        <v>1574.32</v>
      </c>
      <c r="C343" s="2">
        <v>1485.33</v>
      </c>
      <c r="D343" s="2">
        <v>5140.34</v>
      </c>
      <c r="E343" s="2">
        <v>9909.19</v>
      </c>
      <c r="F343" s="2">
        <v>18109.18</v>
      </c>
      <c r="H343" s="68">
        <f t="shared" si="16"/>
        <v>8.9830213258533784E-2</v>
      </c>
      <c r="I343" s="68">
        <f t="shared" si="17"/>
        <v>0.31087895512874014</v>
      </c>
      <c r="J343" s="68">
        <f t="shared" si="18"/>
        <v>0.59929083161272612</v>
      </c>
    </row>
    <row r="344" spans="1:10" x14ac:dyDescent="0.25">
      <c r="A344" s="71">
        <v>2013</v>
      </c>
      <c r="B344" s="2">
        <v>2333.75</v>
      </c>
      <c r="C344" s="2">
        <v>3688.27</v>
      </c>
      <c r="D344" s="2">
        <v>10962.73</v>
      </c>
      <c r="E344" s="2">
        <v>6152.66</v>
      </c>
      <c r="F344" s="2">
        <v>23137.41</v>
      </c>
      <c r="H344" s="68">
        <f t="shared" si="16"/>
        <v>0.17728947694780631</v>
      </c>
      <c r="I344" s="68">
        <f t="shared" si="17"/>
        <v>0.52696160194888786</v>
      </c>
      <c r="J344" s="68">
        <f t="shared" si="18"/>
        <v>0.29574892110330586</v>
      </c>
    </row>
    <row r="345" spans="1:10" x14ac:dyDescent="0.25">
      <c r="A345" s="71">
        <v>2014</v>
      </c>
      <c r="B345" s="2">
        <v>2058.94</v>
      </c>
      <c r="C345" s="2">
        <v>5160.96</v>
      </c>
      <c r="D345" s="2">
        <v>25002.02</v>
      </c>
      <c r="E345" s="2">
        <v>10512.29</v>
      </c>
      <c r="F345" s="2">
        <v>42734.21</v>
      </c>
      <c r="H345" s="68">
        <f t="shared" si="16"/>
        <v>0.12688200963386351</v>
      </c>
      <c r="I345" s="68">
        <f t="shared" si="17"/>
        <v>0.61467373172937756</v>
      </c>
      <c r="J345" s="68">
        <f t="shared" si="18"/>
        <v>0.25844425863675891</v>
      </c>
    </row>
    <row r="346" spans="1:10" x14ac:dyDescent="0.25">
      <c r="A346" s="71">
        <v>2015</v>
      </c>
      <c r="B346" s="2">
        <v>1622.79</v>
      </c>
      <c r="C346" s="2">
        <v>4560.9799999999996</v>
      </c>
      <c r="D346" s="2">
        <v>34992.730000000003</v>
      </c>
      <c r="E346" s="2">
        <v>24500.19</v>
      </c>
      <c r="F346" s="2">
        <v>65676.69</v>
      </c>
      <c r="H346" s="68">
        <f t="shared" si="16"/>
        <v>7.1205344249140157E-2</v>
      </c>
      <c r="I346" s="68">
        <f t="shared" si="17"/>
        <v>0.54630131810865534</v>
      </c>
      <c r="J346" s="68">
        <f t="shared" si="18"/>
        <v>0.38249333764220439</v>
      </c>
    </row>
    <row r="347" spans="1:10" x14ac:dyDescent="0.25">
      <c r="A347" s="70" t="s">
        <v>586</v>
      </c>
      <c r="B347" s="2">
        <v>102335.59000000003</v>
      </c>
      <c r="C347" s="2">
        <v>858171.40999999992</v>
      </c>
      <c r="D347" s="2">
        <v>422793.74999999988</v>
      </c>
      <c r="E347" s="2">
        <v>21531.469999999994</v>
      </c>
      <c r="F347" s="2">
        <v>1404832.2200000004</v>
      </c>
      <c r="H347" s="68">
        <f t="shared" si="16"/>
        <v>0.65886651084847736</v>
      </c>
      <c r="I347" s="68">
        <f t="shared" si="17"/>
        <v>0.324602567301844</v>
      </c>
      <c r="J347" s="68">
        <f t="shared" si="18"/>
        <v>1.6530921849678797E-2</v>
      </c>
    </row>
    <row r="348" spans="1:10" x14ac:dyDescent="0.25">
      <c r="A348" s="71">
        <v>1979</v>
      </c>
      <c r="B348" s="2">
        <v>1533.16</v>
      </c>
      <c r="C348" s="2">
        <v>24460.47</v>
      </c>
      <c r="D348" s="2">
        <v>28862.880000000001</v>
      </c>
      <c r="E348" s="2">
        <v>4752.58</v>
      </c>
      <c r="F348" s="2">
        <v>59609.090000000004</v>
      </c>
      <c r="H348" s="68">
        <f t="shared" si="16"/>
        <v>0.42118085754287532</v>
      </c>
      <c r="I348" s="68">
        <f t="shared" si="17"/>
        <v>0.49698523984032622</v>
      </c>
      <c r="J348" s="68">
        <f t="shared" si="18"/>
        <v>8.1833902616798376E-2</v>
      </c>
    </row>
    <row r="349" spans="1:10" x14ac:dyDescent="0.25">
      <c r="A349" s="71">
        <v>1980</v>
      </c>
      <c r="B349" s="2">
        <v>1300.27</v>
      </c>
      <c r="C349" s="2">
        <v>23357.46</v>
      </c>
      <c r="D349" s="2">
        <v>26811.03</v>
      </c>
      <c r="E349" s="2">
        <v>322.85000000000002</v>
      </c>
      <c r="F349" s="2">
        <v>51791.609999999993</v>
      </c>
      <c r="H349" s="68">
        <f t="shared" si="16"/>
        <v>0.462603289989927</v>
      </c>
      <c r="I349" s="68">
        <f t="shared" si="17"/>
        <v>0.53100254419866855</v>
      </c>
      <c r="J349" s="68">
        <f t="shared" si="18"/>
        <v>6.3941658114044916E-3</v>
      </c>
    </row>
    <row r="350" spans="1:10" x14ac:dyDescent="0.25">
      <c r="A350" s="71">
        <v>1981</v>
      </c>
      <c r="B350" s="2">
        <v>603.66</v>
      </c>
      <c r="C350" s="2">
        <v>25474.86</v>
      </c>
      <c r="D350" s="2">
        <v>14434.45</v>
      </c>
      <c r="E350" s="2">
        <v>2819.24</v>
      </c>
      <c r="F350" s="2">
        <v>43332.21</v>
      </c>
      <c r="H350" s="68">
        <f t="shared" si="16"/>
        <v>0.5962023050162012</v>
      </c>
      <c r="I350" s="68">
        <f t="shared" si="17"/>
        <v>0.33781745460587831</v>
      </c>
      <c r="J350" s="68">
        <f t="shared" si="18"/>
        <v>6.5980240377920621E-2</v>
      </c>
    </row>
    <row r="351" spans="1:10" x14ac:dyDescent="0.25">
      <c r="A351" s="71">
        <v>1982</v>
      </c>
      <c r="B351" s="2">
        <v>4997</v>
      </c>
      <c r="C351" s="2">
        <v>47747.49</v>
      </c>
      <c r="D351" s="2">
        <v>17734.07</v>
      </c>
      <c r="E351" s="2">
        <v>161.44999999999999</v>
      </c>
      <c r="F351" s="2">
        <v>70640.009999999995</v>
      </c>
      <c r="H351" s="68">
        <f t="shared" si="16"/>
        <v>0.72738117889475207</v>
      </c>
      <c r="I351" s="68">
        <f t="shared" si="17"/>
        <v>0.27015930561380413</v>
      </c>
      <c r="J351" s="68">
        <f t="shared" si="18"/>
        <v>2.4595154914437956E-3</v>
      </c>
    </row>
    <row r="352" spans="1:10" x14ac:dyDescent="0.25">
      <c r="A352" s="71">
        <v>1983</v>
      </c>
      <c r="B352" s="2">
        <v>2180.0100000000002</v>
      </c>
      <c r="C352" s="2">
        <v>34804.03</v>
      </c>
      <c r="D352" s="2">
        <v>10196.700000000001</v>
      </c>
      <c r="E352" s="2">
        <v>986.87</v>
      </c>
      <c r="F352" s="2">
        <v>48167.610000000008</v>
      </c>
      <c r="H352" s="68">
        <f t="shared" si="16"/>
        <v>0.75681335838356423</v>
      </c>
      <c r="I352" s="68">
        <f t="shared" si="17"/>
        <v>0.22172716123476766</v>
      </c>
      <c r="J352" s="68">
        <f t="shared" si="18"/>
        <v>2.1459480381668103E-2</v>
      </c>
    </row>
    <row r="353" spans="1:10" x14ac:dyDescent="0.25">
      <c r="A353" s="71">
        <v>1984</v>
      </c>
      <c r="B353" s="2">
        <v>3161.83</v>
      </c>
      <c r="C353" s="2">
        <v>33895.839999999997</v>
      </c>
      <c r="D353" s="2">
        <v>9865.8799999999992</v>
      </c>
      <c r="E353" s="2">
        <v>251.43</v>
      </c>
      <c r="F353" s="2">
        <v>47174.979999999996</v>
      </c>
      <c r="H353" s="68">
        <f t="shared" si="16"/>
        <v>0.77012983619668218</v>
      </c>
      <c r="I353" s="68">
        <f t="shared" si="17"/>
        <v>0.22415755291316347</v>
      </c>
      <c r="J353" s="68">
        <f t="shared" si="18"/>
        <v>5.7126108901544206E-3</v>
      </c>
    </row>
    <row r="354" spans="1:10" x14ac:dyDescent="0.25">
      <c r="A354" s="71">
        <v>1985</v>
      </c>
      <c r="B354" s="2">
        <v>7350.26</v>
      </c>
      <c r="C354" s="2">
        <v>39380.32</v>
      </c>
      <c r="D354" s="2">
        <v>12565.42</v>
      </c>
      <c r="E354" s="2">
        <v>366.77</v>
      </c>
      <c r="F354" s="2">
        <v>59662.77</v>
      </c>
      <c r="H354" s="68">
        <f t="shared" si="16"/>
        <v>0.75278972467579941</v>
      </c>
      <c r="I354" s="68">
        <f t="shared" si="17"/>
        <v>0.24019914165846756</v>
      </c>
      <c r="J354" s="68">
        <f t="shared" si="18"/>
        <v>7.0111336657331111E-3</v>
      </c>
    </row>
    <row r="355" spans="1:10" x14ac:dyDescent="0.25">
      <c r="A355" s="71">
        <v>1986</v>
      </c>
      <c r="B355" s="2">
        <v>28432.38</v>
      </c>
      <c r="C355" s="2">
        <v>63351.75</v>
      </c>
      <c r="D355" s="2">
        <v>14372.55</v>
      </c>
      <c r="E355" s="2">
        <v>838.8</v>
      </c>
      <c r="F355" s="2">
        <v>106995.48000000001</v>
      </c>
      <c r="H355" s="68">
        <f t="shared" si="16"/>
        <v>0.80638047633049093</v>
      </c>
      <c r="I355" s="68">
        <f t="shared" si="17"/>
        <v>0.18294275556845388</v>
      </c>
      <c r="J355" s="68">
        <f t="shared" si="18"/>
        <v>1.0676768101055074E-2</v>
      </c>
    </row>
    <row r="356" spans="1:10" x14ac:dyDescent="0.25">
      <c r="A356" s="71">
        <v>1987</v>
      </c>
      <c r="B356" s="2">
        <v>3202.9</v>
      </c>
      <c r="C356" s="2">
        <v>147528.38</v>
      </c>
      <c r="D356" s="2">
        <v>25119.77</v>
      </c>
      <c r="E356" s="2">
        <v>528.20000000000005</v>
      </c>
      <c r="F356" s="2">
        <v>176379.25</v>
      </c>
      <c r="H356" s="68">
        <f t="shared" si="16"/>
        <v>0.85189680923521027</v>
      </c>
      <c r="I356" s="68">
        <f t="shared" si="17"/>
        <v>0.14505312070614723</v>
      </c>
      <c r="J356" s="68">
        <f t="shared" si="18"/>
        <v>3.0500700586425342E-3</v>
      </c>
    </row>
    <row r="357" spans="1:10" x14ac:dyDescent="0.25">
      <c r="A357" s="71">
        <v>1988</v>
      </c>
      <c r="B357" s="2">
        <v>2248.52</v>
      </c>
      <c r="C357" s="2">
        <v>17359.490000000002</v>
      </c>
      <c r="D357" s="2">
        <v>54287.08</v>
      </c>
      <c r="E357" s="2">
        <v>932.61</v>
      </c>
      <c r="F357" s="2">
        <v>74827.7</v>
      </c>
      <c r="H357" s="68">
        <f t="shared" si="16"/>
        <v>0.23918002380296938</v>
      </c>
      <c r="I357" s="68">
        <f t="shared" si="17"/>
        <v>0.74797042347405962</v>
      </c>
      <c r="J357" s="68">
        <f t="shared" si="18"/>
        <v>1.2849552722970966E-2</v>
      </c>
    </row>
    <row r="358" spans="1:10" x14ac:dyDescent="0.25">
      <c r="A358" s="71">
        <v>1989</v>
      </c>
      <c r="B358" s="2">
        <v>670.3</v>
      </c>
      <c r="C358" s="2">
        <v>18152.37</v>
      </c>
      <c r="D358" s="2">
        <v>13841.37</v>
      </c>
      <c r="E358" s="2">
        <v>2894.17</v>
      </c>
      <c r="F358" s="2">
        <v>35558.21</v>
      </c>
      <c r="H358" s="68">
        <f t="shared" si="16"/>
        <v>0.52030545825187013</v>
      </c>
      <c r="I358" s="68">
        <f t="shared" si="17"/>
        <v>0.39673829702037189</v>
      </c>
      <c r="J358" s="68">
        <f t="shared" si="18"/>
        <v>8.2956244727758144E-2</v>
      </c>
    </row>
    <row r="359" spans="1:10" x14ac:dyDescent="0.25">
      <c r="A359" s="71">
        <v>1990</v>
      </c>
      <c r="B359" s="2">
        <v>3146.51</v>
      </c>
      <c r="C359" s="2">
        <v>7823.88</v>
      </c>
      <c r="D359" s="2">
        <v>6625.61</v>
      </c>
      <c r="E359" s="2">
        <v>231.83</v>
      </c>
      <c r="F359" s="2">
        <v>17827.830000000002</v>
      </c>
      <c r="H359" s="68">
        <f t="shared" si="16"/>
        <v>0.53291393416940713</v>
      </c>
      <c r="I359" s="68">
        <f t="shared" si="17"/>
        <v>0.45129525138066601</v>
      </c>
      <c r="J359" s="68">
        <f t="shared" si="18"/>
        <v>1.5790814449926846E-2</v>
      </c>
    </row>
    <row r="360" spans="1:10" x14ac:dyDescent="0.25">
      <c r="A360" s="71">
        <v>1991</v>
      </c>
      <c r="B360" s="2">
        <v>9388.02</v>
      </c>
      <c r="C360" s="2">
        <v>27653.43</v>
      </c>
      <c r="D360" s="2">
        <v>3144.15</v>
      </c>
      <c r="E360" s="2">
        <v>246.19</v>
      </c>
      <c r="F360" s="2">
        <v>40431.79</v>
      </c>
      <c r="H360" s="68">
        <f t="shared" si="16"/>
        <v>0.89078839329114989</v>
      </c>
      <c r="I360" s="68">
        <f t="shared" si="17"/>
        <v>0.10128119104090773</v>
      </c>
      <c r="J360" s="68">
        <f t="shared" si="18"/>
        <v>7.9304156679423921E-3</v>
      </c>
    </row>
    <row r="361" spans="1:10" x14ac:dyDescent="0.25">
      <c r="A361" s="71">
        <v>1992</v>
      </c>
      <c r="B361" s="2">
        <v>1557.41</v>
      </c>
      <c r="C361" s="2">
        <v>28713.51</v>
      </c>
      <c r="D361" s="2">
        <v>10378.129999999999</v>
      </c>
      <c r="E361" s="2">
        <v>0</v>
      </c>
      <c r="F361" s="2">
        <v>40649.049999999996</v>
      </c>
      <c r="H361" s="68">
        <f t="shared" si="16"/>
        <v>0.73451791738591676</v>
      </c>
      <c r="I361" s="68">
        <f t="shared" si="17"/>
        <v>0.26548208261408318</v>
      </c>
      <c r="J361" s="68">
        <f t="shared" si="18"/>
        <v>0</v>
      </c>
    </row>
    <row r="362" spans="1:10" x14ac:dyDescent="0.25">
      <c r="A362" s="71">
        <v>1993</v>
      </c>
      <c r="B362" s="2">
        <v>1125.05</v>
      </c>
      <c r="C362" s="2">
        <v>12438.38</v>
      </c>
      <c r="D362" s="2">
        <v>8432.7999999999993</v>
      </c>
      <c r="E362" s="2">
        <v>385.39</v>
      </c>
      <c r="F362" s="2">
        <v>22381.619999999995</v>
      </c>
      <c r="H362" s="68">
        <f t="shared" si="16"/>
        <v>0.58515461337365338</v>
      </c>
      <c r="I362" s="68">
        <f t="shared" si="17"/>
        <v>0.39671499211773109</v>
      </c>
      <c r="J362" s="68">
        <f t="shared" si="18"/>
        <v>1.8130394508615453E-2</v>
      </c>
    </row>
    <row r="363" spans="1:10" x14ac:dyDescent="0.25">
      <c r="A363" s="71">
        <v>1994</v>
      </c>
      <c r="B363" s="2">
        <v>643.63</v>
      </c>
      <c r="C363" s="2">
        <v>12480.77</v>
      </c>
      <c r="D363" s="2">
        <v>5892.72</v>
      </c>
      <c r="E363" s="2">
        <v>64.23</v>
      </c>
      <c r="F363" s="2">
        <v>19081.349999999999</v>
      </c>
      <c r="H363" s="68">
        <f t="shared" si="16"/>
        <v>0.67691504155611426</v>
      </c>
      <c r="I363" s="68">
        <f t="shared" si="17"/>
        <v>0.31960133899419235</v>
      </c>
      <c r="J363" s="68">
        <f t="shared" si="18"/>
        <v>3.4836194496933462E-3</v>
      </c>
    </row>
    <row r="364" spans="1:10" x14ac:dyDescent="0.25">
      <c r="A364" s="71">
        <v>1995</v>
      </c>
      <c r="B364" s="2">
        <v>1327.52</v>
      </c>
      <c r="C364" s="2">
        <v>7316.87</v>
      </c>
      <c r="D364" s="2">
        <v>6396.04</v>
      </c>
      <c r="E364" s="2">
        <v>219.03</v>
      </c>
      <c r="F364" s="2">
        <v>15259.460000000001</v>
      </c>
      <c r="H364" s="68">
        <f t="shared" si="16"/>
        <v>0.5251867291992357</v>
      </c>
      <c r="I364" s="68">
        <f t="shared" si="17"/>
        <v>0.45909184219857391</v>
      </c>
      <c r="J364" s="68">
        <f t="shared" si="18"/>
        <v>1.5721428602190363E-2</v>
      </c>
    </row>
    <row r="365" spans="1:10" x14ac:dyDescent="0.25">
      <c r="A365" s="71">
        <v>1996</v>
      </c>
      <c r="B365" s="2">
        <v>909.33</v>
      </c>
      <c r="C365" s="2">
        <v>16164.3</v>
      </c>
      <c r="D365" s="2">
        <v>4306.45</v>
      </c>
      <c r="E365" s="2">
        <v>237.74</v>
      </c>
      <c r="F365" s="2">
        <v>21617.820000000003</v>
      </c>
      <c r="H365" s="68">
        <f t="shared" si="16"/>
        <v>0.78056391364121658</v>
      </c>
      <c r="I365" s="68">
        <f t="shared" si="17"/>
        <v>0.20795577079738792</v>
      </c>
      <c r="J365" s="68">
        <f t="shared" si="18"/>
        <v>1.148031556139535E-2</v>
      </c>
    </row>
    <row r="366" spans="1:10" x14ac:dyDescent="0.25">
      <c r="A366" s="71">
        <v>1997</v>
      </c>
      <c r="B366" s="2">
        <v>901.36</v>
      </c>
      <c r="C366" s="2">
        <v>10851.96</v>
      </c>
      <c r="D366" s="2">
        <v>9038.99</v>
      </c>
      <c r="E366" s="2">
        <v>160.13</v>
      </c>
      <c r="F366" s="2">
        <v>20952.439999999999</v>
      </c>
      <c r="H366" s="68">
        <f t="shared" si="16"/>
        <v>0.54121573501277742</v>
      </c>
      <c r="I366" s="68">
        <f t="shared" si="17"/>
        <v>0.45079816149554042</v>
      </c>
      <c r="J366" s="68">
        <f t="shared" si="18"/>
        <v>7.9861034916822449E-3</v>
      </c>
    </row>
    <row r="367" spans="1:10" x14ac:dyDescent="0.25">
      <c r="A367" s="71">
        <v>1998</v>
      </c>
      <c r="B367" s="2">
        <v>603.4</v>
      </c>
      <c r="C367" s="2">
        <v>9704.15</v>
      </c>
      <c r="D367" s="2">
        <v>6864.28</v>
      </c>
      <c r="E367" s="2">
        <v>336.27</v>
      </c>
      <c r="F367" s="2">
        <v>17508.099999999999</v>
      </c>
      <c r="H367" s="68">
        <f t="shared" si="16"/>
        <v>0.57405041201559326</v>
      </c>
      <c r="I367" s="68">
        <f t="shared" si="17"/>
        <v>0.40605748697107902</v>
      </c>
      <c r="J367" s="68">
        <f t="shared" si="18"/>
        <v>1.9892101013327654E-2</v>
      </c>
    </row>
    <row r="368" spans="1:10" x14ac:dyDescent="0.25">
      <c r="A368" s="71">
        <v>1999</v>
      </c>
      <c r="B368" s="2">
        <v>408.02</v>
      </c>
      <c r="C368" s="2">
        <v>6627.38</v>
      </c>
      <c r="D368" s="2">
        <v>5172.5</v>
      </c>
      <c r="E368" s="2">
        <v>255.35</v>
      </c>
      <c r="F368" s="2">
        <v>12463.25</v>
      </c>
      <c r="H368" s="68">
        <f t="shared" si="16"/>
        <v>0.54975143568393137</v>
      </c>
      <c r="I368" s="68">
        <f t="shared" si="17"/>
        <v>0.42906688632236795</v>
      </c>
      <c r="J368" s="68">
        <f t="shared" si="18"/>
        <v>2.1181677993700656E-2</v>
      </c>
    </row>
    <row r="369" spans="1:10" x14ac:dyDescent="0.25">
      <c r="A369" s="71">
        <v>2000</v>
      </c>
      <c r="B369" s="2">
        <v>2727.68</v>
      </c>
      <c r="C369" s="2">
        <v>9822.52</v>
      </c>
      <c r="D369" s="2">
        <v>3909.07</v>
      </c>
      <c r="E369" s="2">
        <v>0</v>
      </c>
      <c r="F369" s="2">
        <v>16459.27</v>
      </c>
      <c r="H369" s="68">
        <f t="shared" si="16"/>
        <v>0.71532284316674177</v>
      </c>
      <c r="I369" s="68">
        <f t="shared" si="17"/>
        <v>0.28467715683325823</v>
      </c>
      <c r="J369" s="68">
        <f t="shared" si="18"/>
        <v>0</v>
      </c>
    </row>
    <row r="370" spans="1:10" x14ac:dyDescent="0.25">
      <c r="A370" s="71">
        <v>2001</v>
      </c>
      <c r="B370" s="2">
        <v>3294.87</v>
      </c>
      <c r="C370" s="2">
        <v>43903.4</v>
      </c>
      <c r="D370" s="2">
        <v>8422.1299999999992</v>
      </c>
      <c r="E370" s="2">
        <v>145.41999999999999</v>
      </c>
      <c r="F370" s="2">
        <v>55765.82</v>
      </c>
      <c r="H370" s="68">
        <f t="shared" si="16"/>
        <v>0.83671822217817671</v>
      </c>
      <c r="I370" s="68">
        <f t="shared" si="17"/>
        <v>0.16051033953073079</v>
      </c>
      <c r="J370" s="68">
        <f t="shared" si="18"/>
        <v>2.7714382910924997E-3</v>
      </c>
    </row>
    <row r="371" spans="1:10" x14ac:dyDescent="0.25">
      <c r="A371" s="71">
        <v>2002</v>
      </c>
      <c r="B371" s="2">
        <v>410.15</v>
      </c>
      <c r="C371" s="2">
        <v>35741.370000000003</v>
      </c>
      <c r="D371" s="2">
        <v>26439.74</v>
      </c>
      <c r="E371" s="2">
        <v>295.26</v>
      </c>
      <c r="F371" s="2">
        <v>62886.520000000011</v>
      </c>
      <c r="H371" s="68">
        <f t="shared" si="16"/>
        <v>0.5720782113301397</v>
      </c>
      <c r="I371" s="68">
        <f t="shared" si="17"/>
        <v>0.42319584188389947</v>
      </c>
      <c r="J371" s="68">
        <f t="shared" si="18"/>
        <v>4.7259467859608354E-3</v>
      </c>
    </row>
    <row r="372" spans="1:10" x14ac:dyDescent="0.25">
      <c r="A372" s="71">
        <v>2003</v>
      </c>
      <c r="B372" s="2">
        <v>141.74</v>
      </c>
      <c r="C372" s="2">
        <v>12052.99</v>
      </c>
      <c r="D372" s="2">
        <v>31413.41</v>
      </c>
      <c r="E372" s="2">
        <v>394.23</v>
      </c>
      <c r="F372" s="2">
        <v>44002.37</v>
      </c>
      <c r="H372" s="68">
        <f t="shared" si="16"/>
        <v>0.27480202632748318</v>
      </c>
      <c r="I372" s="68">
        <f t="shared" si="17"/>
        <v>0.71620973068558291</v>
      </c>
      <c r="J372" s="68">
        <f t="shared" si="18"/>
        <v>8.9882429869338389E-3</v>
      </c>
    </row>
    <row r="373" spans="1:10" x14ac:dyDescent="0.25">
      <c r="A373" s="71">
        <v>2004</v>
      </c>
      <c r="B373" s="2">
        <v>519.47</v>
      </c>
      <c r="C373" s="2">
        <v>4660.96</v>
      </c>
      <c r="D373" s="2">
        <v>19658.36</v>
      </c>
      <c r="E373" s="2">
        <v>262.47000000000003</v>
      </c>
      <c r="F373" s="2">
        <v>25101.260000000002</v>
      </c>
      <c r="H373" s="68">
        <f t="shared" si="16"/>
        <v>0.18961027655024307</v>
      </c>
      <c r="I373" s="68">
        <f t="shared" si="17"/>
        <v>0.79971230736248256</v>
      </c>
      <c r="J373" s="68">
        <f t="shared" si="18"/>
        <v>1.0677416087274362E-2</v>
      </c>
    </row>
    <row r="374" spans="1:10" x14ac:dyDescent="0.25">
      <c r="A374" s="71">
        <v>2005</v>
      </c>
      <c r="B374" s="2">
        <v>354.83</v>
      </c>
      <c r="C374" s="2">
        <v>6050.34</v>
      </c>
      <c r="D374" s="2">
        <v>9952.9</v>
      </c>
      <c r="E374" s="2">
        <v>2255.75</v>
      </c>
      <c r="F374" s="2">
        <v>18613.82</v>
      </c>
      <c r="H374" s="68">
        <f t="shared" si="16"/>
        <v>0.33136224950010928</v>
      </c>
      <c r="I374" s="68">
        <f t="shared" si="17"/>
        <v>0.54509586784373076</v>
      </c>
      <c r="J374" s="68">
        <f t="shared" si="18"/>
        <v>0.12354188265616008</v>
      </c>
    </row>
    <row r="375" spans="1:10" x14ac:dyDescent="0.25">
      <c r="A375" s="71">
        <v>2006</v>
      </c>
      <c r="B375" s="2">
        <v>1022.5</v>
      </c>
      <c r="C375" s="2">
        <v>2491.86</v>
      </c>
      <c r="D375" s="2">
        <v>1999.65</v>
      </c>
      <c r="E375" s="2">
        <v>318.10000000000002</v>
      </c>
      <c r="F375" s="2">
        <v>5832.1100000000006</v>
      </c>
      <c r="H375" s="68">
        <f t="shared" si="16"/>
        <v>0.5181002201841729</v>
      </c>
      <c r="I375" s="68">
        <f t="shared" si="17"/>
        <v>0.4157613611082811</v>
      </c>
      <c r="J375" s="68">
        <f t="shared" si="18"/>
        <v>6.6138418707545929E-2</v>
      </c>
    </row>
    <row r="376" spans="1:10" x14ac:dyDescent="0.25">
      <c r="A376" s="71">
        <v>2007</v>
      </c>
      <c r="B376" s="2">
        <v>2232.3000000000002</v>
      </c>
      <c r="C376" s="2">
        <v>8109.47</v>
      </c>
      <c r="D376" s="2">
        <v>1626.75</v>
      </c>
      <c r="E376" s="2">
        <v>553.03</v>
      </c>
      <c r="F376" s="2">
        <v>12521.550000000001</v>
      </c>
      <c r="H376" s="68">
        <f t="shared" si="16"/>
        <v>0.78814976796170755</v>
      </c>
      <c r="I376" s="68">
        <f t="shared" si="17"/>
        <v>0.15810190247102557</v>
      </c>
      <c r="J376" s="68">
        <f t="shared" si="18"/>
        <v>5.3748329567266794E-2</v>
      </c>
    </row>
    <row r="377" spans="1:10" x14ac:dyDescent="0.25">
      <c r="A377" s="71">
        <v>2008</v>
      </c>
      <c r="B377" s="2">
        <v>334.23</v>
      </c>
      <c r="C377" s="2">
        <v>13000.93</v>
      </c>
      <c r="D377" s="2">
        <v>856.38</v>
      </c>
      <c r="E377" s="2">
        <v>0</v>
      </c>
      <c r="F377" s="2">
        <v>14191.539999999999</v>
      </c>
      <c r="H377" s="68">
        <f t="shared" si="16"/>
        <v>0.9382001268644492</v>
      </c>
      <c r="I377" s="68">
        <f t="shared" si="17"/>
        <v>6.179987313555084E-2</v>
      </c>
      <c r="J377" s="68">
        <f t="shared" si="18"/>
        <v>0</v>
      </c>
    </row>
    <row r="378" spans="1:10" x14ac:dyDescent="0.25">
      <c r="A378" s="71">
        <v>2009</v>
      </c>
      <c r="B378" s="2">
        <v>999.76</v>
      </c>
      <c r="C378" s="2">
        <v>4562.03</v>
      </c>
      <c r="D378" s="2">
        <v>6068.3</v>
      </c>
      <c r="E378" s="2">
        <v>0</v>
      </c>
      <c r="F378" s="2">
        <v>11630.09</v>
      </c>
      <c r="H378" s="68">
        <f t="shared" si="16"/>
        <v>0.42915224644954575</v>
      </c>
      <c r="I378" s="68">
        <f t="shared" si="17"/>
        <v>0.57084775355045425</v>
      </c>
      <c r="J378" s="68">
        <f t="shared" si="18"/>
        <v>0</v>
      </c>
    </row>
    <row r="379" spans="1:10" x14ac:dyDescent="0.25">
      <c r="A379" s="71">
        <v>2010</v>
      </c>
      <c r="B379" s="2">
        <v>3135.27</v>
      </c>
      <c r="C379" s="2">
        <v>21076.33</v>
      </c>
      <c r="D379" s="2">
        <v>964.48</v>
      </c>
      <c r="E379" s="2">
        <v>227.53</v>
      </c>
      <c r="F379" s="2">
        <v>25403.61</v>
      </c>
      <c r="H379" s="68">
        <f t="shared" si="16"/>
        <v>0.94647063948188337</v>
      </c>
      <c r="I379" s="68">
        <f t="shared" si="17"/>
        <v>4.331171519745073E-2</v>
      </c>
      <c r="J379" s="68">
        <f t="shared" si="18"/>
        <v>1.0217645320666022E-2</v>
      </c>
    </row>
    <row r="380" spans="1:10" x14ac:dyDescent="0.25">
      <c r="A380" s="71">
        <v>2011</v>
      </c>
      <c r="B380" s="2">
        <v>3275.82</v>
      </c>
      <c r="C380" s="2">
        <v>15691.3</v>
      </c>
      <c r="D380" s="2">
        <v>4129.72</v>
      </c>
      <c r="E380" s="2">
        <v>0</v>
      </c>
      <c r="F380" s="2">
        <v>23096.84</v>
      </c>
      <c r="H380" s="68">
        <f t="shared" si="16"/>
        <v>0.79164947111702622</v>
      </c>
      <c r="I380" s="68">
        <f t="shared" si="17"/>
        <v>0.20835052888297373</v>
      </c>
      <c r="J380" s="68">
        <f t="shared" si="18"/>
        <v>0</v>
      </c>
    </row>
    <row r="381" spans="1:10" x14ac:dyDescent="0.25">
      <c r="A381" s="71">
        <v>2012</v>
      </c>
      <c r="B381" s="2">
        <v>1098.6400000000001</v>
      </c>
      <c r="C381" s="2">
        <v>24894.74</v>
      </c>
      <c r="D381" s="2">
        <v>3194.42</v>
      </c>
      <c r="E381" s="2">
        <v>0</v>
      </c>
      <c r="F381" s="2">
        <v>29187.800000000003</v>
      </c>
      <c r="H381" s="68">
        <f t="shared" si="16"/>
        <v>0.88627570208578677</v>
      </c>
      <c r="I381" s="68">
        <f t="shared" si="17"/>
        <v>0.11372429791421315</v>
      </c>
      <c r="J381" s="68">
        <f t="shared" si="18"/>
        <v>0</v>
      </c>
    </row>
    <row r="382" spans="1:10" x14ac:dyDescent="0.25">
      <c r="A382" s="71">
        <v>2013</v>
      </c>
      <c r="B382" s="2">
        <v>2223.61</v>
      </c>
      <c r="C382" s="2">
        <v>9667.0300000000007</v>
      </c>
      <c r="D382" s="2">
        <v>5784.36</v>
      </c>
      <c r="E382" s="2">
        <v>23.18</v>
      </c>
      <c r="F382" s="2">
        <v>17698.18</v>
      </c>
      <c r="H382" s="68">
        <f t="shared" si="16"/>
        <v>0.62470427288124974</v>
      </c>
      <c r="I382" s="68">
        <f t="shared" si="17"/>
        <v>0.37379778565737204</v>
      </c>
      <c r="J382" s="68">
        <f t="shared" si="18"/>
        <v>1.4979414613782484E-3</v>
      </c>
    </row>
    <row r="383" spans="1:10" x14ac:dyDescent="0.25">
      <c r="A383" s="71">
        <v>2014</v>
      </c>
      <c r="B383" s="2">
        <v>3067.49</v>
      </c>
      <c r="C383" s="2">
        <v>13095.08</v>
      </c>
      <c r="D383" s="2">
        <v>1712.03</v>
      </c>
      <c r="E383" s="2">
        <v>50.44</v>
      </c>
      <c r="F383" s="2">
        <v>17925.039999999997</v>
      </c>
      <c r="H383" s="68">
        <f t="shared" si="16"/>
        <v>0.88137546230704245</v>
      </c>
      <c r="I383" s="68">
        <f t="shared" si="17"/>
        <v>0.11522963072646566</v>
      </c>
      <c r="J383" s="68">
        <f t="shared" si="18"/>
        <v>3.3949069664917834E-3</v>
      </c>
    </row>
    <row r="384" spans="1:10" x14ac:dyDescent="0.25">
      <c r="A384" s="71">
        <v>2015</v>
      </c>
      <c r="B384" s="2">
        <v>1806.69</v>
      </c>
      <c r="C384" s="2">
        <v>18063.97</v>
      </c>
      <c r="D384" s="2">
        <v>2319.1799999999998</v>
      </c>
      <c r="E384" s="2">
        <v>14.93</v>
      </c>
      <c r="F384" s="2">
        <v>22204.77</v>
      </c>
      <c r="H384" s="68">
        <f t="shared" si="16"/>
        <v>0.88557207345005018</v>
      </c>
      <c r="I384" s="68">
        <f t="shared" si="17"/>
        <v>0.11369599491716866</v>
      </c>
      <c r="J384" s="68">
        <f t="shared" si="18"/>
        <v>7.3193163278112438E-4</v>
      </c>
    </row>
    <row r="385" spans="1:10" x14ac:dyDescent="0.25">
      <c r="A385" s="70" t="s">
        <v>594</v>
      </c>
      <c r="B385" s="2">
        <v>68504.67</v>
      </c>
      <c r="C385" s="2">
        <v>100074.96999999999</v>
      </c>
      <c r="D385" s="2">
        <v>131961.28</v>
      </c>
      <c r="E385" s="2">
        <v>39021.230000000003</v>
      </c>
      <c r="F385" s="2">
        <v>339562.14999999997</v>
      </c>
      <c r="H385" s="68">
        <f t="shared" si="16"/>
        <v>0.36920202312808337</v>
      </c>
      <c r="I385" s="68">
        <f t="shared" si="17"/>
        <v>0.48683873250795368</v>
      </c>
      <c r="J385" s="68">
        <f t="shared" si="18"/>
        <v>0.14395924436396298</v>
      </c>
    </row>
    <row r="386" spans="1:10" x14ac:dyDescent="0.25">
      <c r="A386" s="71">
        <v>1979</v>
      </c>
      <c r="B386" s="2">
        <v>461.25</v>
      </c>
      <c r="C386" s="2">
        <v>638</v>
      </c>
      <c r="D386" s="2">
        <v>684.03</v>
      </c>
      <c r="E386" s="2">
        <v>188.82</v>
      </c>
      <c r="F386" s="2">
        <v>1972.1</v>
      </c>
      <c r="H386" s="68">
        <f t="shared" si="16"/>
        <v>0.42227884965416823</v>
      </c>
      <c r="I386" s="68">
        <f t="shared" si="17"/>
        <v>0.45274514346228945</v>
      </c>
      <c r="J386" s="68">
        <f t="shared" si="18"/>
        <v>0.12497600688354238</v>
      </c>
    </row>
    <row r="387" spans="1:10" x14ac:dyDescent="0.25">
      <c r="A387" s="71">
        <v>1980</v>
      </c>
      <c r="B387" s="2">
        <v>486.66</v>
      </c>
      <c r="C387" s="2">
        <v>740.35</v>
      </c>
      <c r="D387" s="2">
        <v>699.53</v>
      </c>
      <c r="E387" s="2">
        <v>187.28</v>
      </c>
      <c r="F387" s="2">
        <v>2113.8200000000002</v>
      </c>
      <c r="H387" s="68">
        <f t="shared" si="16"/>
        <v>0.45499520637183805</v>
      </c>
      <c r="I387" s="68">
        <f t="shared" si="17"/>
        <v>0.42990855232429503</v>
      </c>
      <c r="J387" s="68">
        <f t="shared" si="18"/>
        <v>0.11509624130386685</v>
      </c>
    </row>
    <row r="388" spans="1:10" x14ac:dyDescent="0.25">
      <c r="A388" s="71">
        <v>1981</v>
      </c>
      <c r="B388" s="2">
        <v>363.76</v>
      </c>
      <c r="C388" s="2">
        <v>781.21</v>
      </c>
      <c r="D388" s="2">
        <v>810.17</v>
      </c>
      <c r="E388" s="2">
        <v>190.99</v>
      </c>
      <c r="F388" s="2">
        <v>2146.13</v>
      </c>
      <c r="H388" s="68">
        <f t="shared" si="16"/>
        <v>0.43829844532841106</v>
      </c>
      <c r="I388" s="68">
        <f t="shared" si="17"/>
        <v>0.45454647463770143</v>
      </c>
      <c r="J388" s="68">
        <f t="shared" si="18"/>
        <v>0.10715508003388746</v>
      </c>
    </row>
    <row r="389" spans="1:10" x14ac:dyDescent="0.25">
      <c r="A389" s="71">
        <v>1982</v>
      </c>
      <c r="B389" s="2">
        <v>232.1</v>
      </c>
      <c r="C389" s="2">
        <v>582.66999999999996</v>
      </c>
      <c r="D389" s="2">
        <v>885.74</v>
      </c>
      <c r="E389" s="2">
        <v>229.65</v>
      </c>
      <c r="F389" s="2">
        <v>1930.16</v>
      </c>
      <c r="H389" s="68">
        <f t="shared" si="16"/>
        <v>0.34313864056629328</v>
      </c>
      <c r="I389" s="68">
        <f t="shared" si="17"/>
        <v>0.52161878849981747</v>
      </c>
      <c r="J389" s="68">
        <f t="shared" si="18"/>
        <v>0.13524257093388928</v>
      </c>
    </row>
    <row r="390" spans="1:10" x14ac:dyDescent="0.25">
      <c r="A390" s="71">
        <v>1983</v>
      </c>
      <c r="B390" s="2">
        <v>208.68</v>
      </c>
      <c r="C390" s="2">
        <v>367.33</v>
      </c>
      <c r="D390" s="2">
        <v>633.37</v>
      </c>
      <c r="E390" s="2">
        <v>231.22</v>
      </c>
      <c r="F390" s="2">
        <v>1440.6000000000001</v>
      </c>
      <c r="H390" s="68">
        <f t="shared" si="16"/>
        <v>0.2981768296642639</v>
      </c>
      <c r="I390" s="68">
        <f t="shared" si="17"/>
        <v>0.5141324111955321</v>
      </c>
      <c r="J390" s="68">
        <f t="shared" si="18"/>
        <v>0.18769075914020389</v>
      </c>
    </row>
    <row r="391" spans="1:10" x14ac:dyDescent="0.25">
      <c r="A391" s="71">
        <v>1984</v>
      </c>
      <c r="B391" s="2">
        <v>248.49</v>
      </c>
      <c r="C391" s="2">
        <v>331.3</v>
      </c>
      <c r="D391" s="2">
        <v>376.91</v>
      </c>
      <c r="E391" s="2">
        <v>171.35</v>
      </c>
      <c r="F391" s="2">
        <v>1128.05</v>
      </c>
      <c r="H391" s="68">
        <f t="shared" si="16"/>
        <v>0.37666560553003775</v>
      </c>
      <c r="I391" s="68">
        <f t="shared" si="17"/>
        <v>0.42852107872117878</v>
      </c>
      <c r="J391" s="68">
        <f t="shared" si="18"/>
        <v>0.19481331574878347</v>
      </c>
    </row>
    <row r="392" spans="1:10" x14ac:dyDescent="0.25">
      <c r="A392" s="71">
        <v>1985</v>
      </c>
      <c r="B392" s="2">
        <v>350.56</v>
      </c>
      <c r="C392" s="2">
        <v>419.55</v>
      </c>
      <c r="D392" s="2">
        <v>452.13</v>
      </c>
      <c r="E392" s="2">
        <v>125.63</v>
      </c>
      <c r="F392" s="2">
        <v>1347.87</v>
      </c>
      <c r="H392" s="68">
        <f t="shared" ref="H392:H455" si="19">C392/SUM($C392:$E392)</f>
        <v>0.42068163359436883</v>
      </c>
      <c r="I392" s="68">
        <f t="shared" si="17"/>
        <v>0.45334951018239061</v>
      </c>
      <c r="J392" s="68">
        <f t="shared" si="18"/>
        <v>0.1259688562232405</v>
      </c>
    </row>
    <row r="393" spans="1:10" x14ac:dyDescent="0.25">
      <c r="A393" s="71">
        <v>1986</v>
      </c>
      <c r="B393" s="2">
        <v>310.44</v>
      </c>
      <c r="C393" s="2">
        <v>589.53</v>
      </c>
      <c r="D393" s="2">
        <v>566.08000000000004</v>
      </c>
      <c r="E393" s="2">
        <v>144.78</v>
      </c>
      <c r="F393" s="2">
        <v>1610.8300000000002</v>
      </c>
      <c r="H393" s="68">
        <f t="shared" si="19"/>
        <v>0.4533486108013749</v>
      </c>
      <c r="I393" s="68">
        <f t="shared" ref="I393:I456" si="20">D393/SUM($C393:$E393)</f>
        <v>0.43531555917840031</v>
      </c>
      <c r="J393" s="68">
        <f t="shared" ref="J393:J456" si="21">E393/SUM($C393:$E393)</f>
        <v>0.11133583002022469</v>
      </c>
    </row>
    <row r="394" spans="1:10" x14ac:dyDescent="0.25">
      <c r="A394" s="71">
        <v>1987</v>
      </c>
      <c r="B394" s="2">
        <v>285.19</v>
      </c>
      <c r="C394" s="2">
        <v>527.70000000000005</v>
      </c>
      <c r="D394" s="2">
        <v>784.02</v>
      </c>
      <c r="E394" s="2">
        <v>182.74</v>
      </c>
      <c r="F394" s="2">
        <v>1779.65</v>
      </c>
      <c r="H394" s="68">
        <f t="shared" si="19"/>
        <v>0.3531041312581133</v>
      </c>
      <c r="I394" s="68">
        <f t="shared" si="20"/>
        <v>0.5246175876236232</v>
      </c>
      <c r="J394" s="68">
        <f t="shared" si="21"/>
        <v>0.12227828111826346</v>
      </c>
    </row>
    <row r="395" spans="1:10" x14ac:dyDescent="0.25">
      <c r="A395" s="71">
        <v>1988</v>
      </c>
      <c r="B395" s="2">
        <v>184.69</v>
      </c>
      <c r="C395" s="2">
        <v>472.29</v>
      </c>
      <c r="D395" s="2">
        <v>652.91</v>
      </c>
      <c r="E395" s="2">
        <v>242.68</v>
      </c>
      <c r="F395" s="2">
        <v>1552.57</v>
      </c>
      <c r="H395" s="68">
        <f t="shared" si="19"/>
        <v>0.34527151504517939</v>
      </c>
      <c r="I395" s="68">
        <f t="shared" si="20"/>
        <v>0.47731526157265253</v>
      </c>
      <c r="J395" s="68">
        <f t="shared" si="21"/>
        <v>0.17741322338216803</v>
      </c>
    </row>
    <row r="396" spans="1:10" x14ac:dyDescent="0.25">
      <c r="A396" s="71">
        <v>1989</v>
      </c>
      <c r="B396" s="2">
        <v>167.31</v>
      </c>
      <c r="C396" s="2">
        <v>305.05</v>
      </c>
      <c r="D396" s="2">
        <v>624.54</v>
      </c>
      <c r="E396" s="2">
        <v>201.13</v>
      </c>
      <c r="F396" s="2">
        <v>1298.0300000000002</v>
      </c>
      <c r="H396" s="68">
        <f t="shared" si="19"/>
        <v>0.26978385453516351</v>
      </c>
      <c r="I396" s="68">
        <f t="shared" si="20"/>
        <v>0.55233833309749547</v>
      </c>
      <c r="J396" s="68">
        <f t="shared" si="21"/>
        <v>0.17787781236734118</v>
      </c>
    </row>
    <row r="397" spans="1:10" x14ac:dyDescent="0.25">
      <c r="A397" s="71">
        <v>1990</v>
      </c>
      <c r="B397" s="2">
        <v>253.12</v>
      </c>
      <c r="C397" s="2">
        <v>265.44</v>
      </c>
      <c r="D397" s="2">
        <v>345.98</v>
      </c>
      <c r="E397" s="2">
        <v>184.78</v>
      </c>
      <c r="F397" s="2">
        <v>1049.32</v>
      </c>
      <c r="H397" s="68">
        <f t="shared" si="19"/>
        <v>0.33338357196684248</v>
      </c>
      <c r="I397" s="68">
        <f t="shared" si="20"/>
        <v>0.43453906053755337</v>
      </c>
      <c r="J397" s="68">
        <f t="shared" si="21"/>
        <v>0.23207736749560412</v>
      </c>
    </row>
    <row r="398" spans="1:10" x14ac:dyDescent="0.25">
      <c r="A398" s="71">
        <v>1991</v>
      </c>
      <c r="B398" s="2">
        <v>271.56</v>
      </c>
      <c r="C398" s="2">
        <v>425.97</v>
      </c>
      <c r="D398" s="2">
        <v>353.76</v>
      </c>
      <c r="E398" s="2">
        <v>104.53</v>
      </c>
      <c r="F398" s="2">
        <v>1155.82</v>
      </c>
      <c r="H398" s="68">
        <f t="shared" si="19"/>
        <v>0.48172483206296796</v>
      </c>
      <c r="I398" s="68">
        <f t="shared" si="20"/>
        <v>0.40006332978988079</v>
      </c>
      <c r="J398" s="68">
        <f t="shared" si="21"/>
        <v>0.11821183814715129</v>
      </c>
    </row>
    <row r="399" spans="1:10" x14ac:dyDescent="0.25">
      <c r="A399" s="71">
        <v>1992</v>
      </c>
      <c r="B399" s="2">
        <v>219.8</v>
      </c>
      <c r="C399" s="2">
        <v>441.7</v>
      </c>
      <c r="D399" s="2">
        <v>540.61</v>
      </c>
      <c r="E399" s="2">
        <v>106.95</v>
      </c>
      <c r="F399" s="2">
        <v>1309.0600000000002</v>
      </c>
      <c r="H399" s="68">
        <f t="shared" si="19"/>
        <v>0.40550465453610707</v>
      </c>
      <c r="I399" s="68">
        <f t="shared" si="20"/>
        <v>0.4963094210748582</v>
      </c>
      <c r="J399" s="68">
        <f t="shared" si="21"/>
        <v>9.8185924389034757E-2</v>
      </c>
    </row>
    <row r="400" spans="1:10" x14ac:dyDescent="0.25">
      <c r="A400" s="71">
        <v>1993</v>
      </c>
      <c r="B400" s="2">
        <v>164.29</v>
      </c>
      <c r="C400" s="2">
        <v>359.08</v>
      </c>
      <c r="D400" s="2">
        <v>539.08000000000004</v>
      </c>
      <c r="E400" s="2">
        <v>154.76</v>
      </c>
      <c r="F400" s="2">
        <v>1217.21</v>
      </c>
      <c r="H400" s="68">
        <f t="shared" si="19"/>
        <v>0.3410325570793602</v>
      </c>
      <c r="I400" s="68">
        <f t="shared" si="20"/>
        <v>0.51198571591383957</v>
      </c>
      <c r="J400" s="68">
        <f t="shared" si="21"/>
        <v>0.14698172700680012</v>
      </c>
    </row>
    <row r="401" spans="1:10" x14ac:dyDescent="0.25">
      <c r="A401" s="71">
        <v>1994</v>
      </c>
      <c r="B401" s="2">
        <v>186.65</v>
      </c>
      <c r="C401" s="2">
        <v>288.63</v>
      </c>
      <c r="D401" s="2">
        <v>528.6</v>
      </c>
      <c r="E401" s="2">
        <v>175.99</v>
      </c>
      <c r="F401" s="2">
        <v>1179.8699999999999</v>
      </c>
      <c r="H401" s="68">
        <f t="shared" si="19"/>
        <v>0.29060026982944359</v>
      </c>
      <c r="I401" s="68">
        <f t="shared" si="20"/>
        <v>0.53220837276736277</v>
      </c>
      <c r="J401" s="68">
        <f t="shared" si="21"/>
        <v>0.17719135740319367</v>
      </c>
    </row>
    <row r="402" spans="1:10" x14ac:dyDescent="0.25">
      <c r="A402" s="71">
        <v>1995</v>
      </c>
      <c r="B402" s="2">
        <v>210.5</v>
      </c>
      <c r="C402" s="2">
        <v>338.36</v>
      </c>
      <c r="D402" s="2">
        <v>466.61</v>
      </c>
      <c r="E402" s="2">
        <v>197.33</v>
      </c>
      <c r="F402" s="2">
        <v>1212.8</v>
      </c>
      <c r="H402" s="68">
        <f t="shared" si="19"/>
        <v>0.33758355781702082</v>
      </c>
      <c r="I402" s="68">
        <f t="shared" si="20"/>
        <v>0.46553925970268378</v>
      </c>
      <c r="J402" s="68">
        <f t="shared" si="21"/>
        <v>0.19687718248029532</v>
      </c>
    </row>
    <row r="403" spans="1:10" x14ac:dyDescent="0.25">
      <c r="A403" s="71">
        <v>1996</v>
      </c>
      <c r="B403" s="2">
        <v>178.49</v>
      </c>
      <c r="C403" s="2">
        <v>394.83</v>
      </c>
      <c r="D403" s="2">
        <v>629.98</v>
      </c>
      <c r="E403" s="2">
        <v>196.82</v>
      </c>
      <c r="F403" s="2">
        <v>1400.12</v>
      </c>
      <c r="H403" s="68">
        <f t="shared" si="19"/>
        <v>0.32319933203997941</v>
      </c>
      <c r="I403" s="68">
        <f t="shared" si="20"/>
        <v>0.51568805612173907</v>
      </c>
      <c r="J403" s="68">
        <f t="shared" si="21"/>
        <v>0.16111261183828166</v>
      </c>
    </row>
    <row r="404" spans="1:10" x14ac:dyDescent="0.25">
      <c r="A404" s="71">
        <v>1997</v>
      </c>
      <c r="B404" s="2">
        <v>210.79</v>
      </c>
      <c r="C404" s="2">
        <v>328.01</v>
      </c>
      <c r="D404" s="2">
        <v>667.34</v>
      </c>
      <c r="E404" s="2">
        <v>230.29</v>
      </c>
      <c r="F404" s="2">
        <v>1436.4299999999998</v>
      </c>
      <c r="H404" s="68">
        <f t="shared" si="19"/>
        <v>0.26762344570999635</v>
      </c>
      <c r="I404" s="68">
        <f t="shared" si="20"/>
        <v>0.54448288241245391</v>
      </c>
      <c r="J404" s="68">
        <f t="shared" si="21"/>
        <v>0.18789367187754966</v>
      </c>
    </row>
    <row r="405" spans="1:10" x14ac:dyDescent="0.25">
      <c r="A405" s="71">
        <v>1998</v>
      </c>
      <c r="B405" s="2">
        <v>541.86</v>
      </c>
      <c r="C405" s="2">
        <v>390.84</v>
      </c>
      <c r="D405" s="2">
        <v>587.5</v>
      </c>
      <c r="E405" s="2">
        <v>251.69</v>
      </c>
      <c r="F405" s="2">
        <v>1771.89</v>
      </c>
      <c r="H405" s="68">
        <f t="shared" si="19"/>
        <v>0.31774834760127801</v>
      </c>
      <c r="I405" s="68">
        <f t="shared" si="20"/>
        <v>0.47763062689527896</v>
      </c>
      <c r="J405" s="68">
        <f t="shared" si="21"/>
        <v>0.20462102550344302</v>
      </c>
    </row>
    <row r="406" spans="1:10" x14ac:dyDescent="0.25">
      <c r="A406" s="71">
        <v>1999</v>
      </c>
      <c r="B406" s="2">
        <v>914.51</v>
      </c>
      <c r="C406" s="2">
        <v>975.58</v>
      </c>
      <c r="D406" s="2">
        <v>686.75</v>
      </c>
      <c r="E406" s="2">
        <v>234.15</v>
      </c>
      <c r="F406" s="2">
        <v>2810.9900000000002</v>
      </c>
      <c r="H406" s="68">
        <f t="shared" si="19"/>
        <v>0.51441618155741164</v>
      </c>
      <c r="I406" s="68">
        <f t="shared" si="20"/>
        <v>0.36211824010798954</v>
      </c>
      <c r="J406" s="68">
        <f t="shared" si="21"/>
        <v>0.12346557833459884</v>
      </c>
    </row>
    <row r="407" spans="1:10" x14ac:dyDescent="0.25">
      <c r="A407" s="71">
        <v>2000</v>
      </c>
      <c r="B407" s="2">
        <v>1240.6300000000001</v>
      </c>
      <c r="C407" s="2">
        <v>1674.88</v>
      </c>
      <c r="D407" s="2">
        <v>1697.01</v>
      </c>
      <c r="E407" s="2">
        <v>277.23</v>
      </c>
      <c r="F407" s="2">
        <v>4889.75</v>
      </c>
      <c r="H407" s="68">
        <f t="shared" si="19"/>
        <v>0.45898189152453195</v>
      </c>
      <c r="I407" s="68">
        <f t="shared" si="20"/>
        <v>0.46504636734335947</v>
      </c>
      <c r="J407" s="68">
        <f t="shared" si="21"/>
        <v>7.5971741132108556E-2</v>
      </c>
    </row>
    <row r="408" spans="1:10" x14ac:dyDescent="0.25">
      <c r="A408" s="71">
        <v>2001</v>
      </c>
      <c r="B408" s="2">
        <v>974.34</v>
      </c>
      <c r="C408" s="2">
        <v>2281</v>
      </c>
      <c r="D408" s="2">
        <v>2971.67</v>
      </c>
      <c r="E408" s="2">
        <v>699.73</v>
      </c>
      <c r="F408" s="2">
        <v>6926.74</v>
      </c>
      <c r="H408" s="68">
        <f t="shared" si="19"/>
        <v>0.38320677373832407</v>
      </c>
      <c r="I408" s="68">
        <f t="shared" si="20"/>
        <v>0.49923896243532023</v>
      </c>
      <c r="J408" s="68">
        <f t="shared" si="21"/>
        <v>0.11755426382635577</v>
      </c>
    </row>
    <row r="409" spans="1:10" x14ac:dyDescent="0.25">
      <c r="A409" s="71">
        <v>2002</v>
      </c>
      <c r="B409" s="2">
        <v>1415.8</v>
      </c>
      <c r="C409" s="2">
        <v>1748.22</v>
      </c>
      <c r="D409" s="2">
        <v>3870.07</v>
      </c>
      <c r="E409" s="2">
        <v>1169.3</v>
      </c>
      <c r="F409" s="2">
        <v>8203.39</v>
      </c>
      <c r="H409" s="68">
        <f t="shared" si="19"/>
        <v>0.25756122570750445</v>
      </c>
      <c r="I409" s="68">
        <f t="shared" si="20"/>
        <v>0.5701684986865736</v>
      </c>
      <c r="J409" s="68">
        <f t="shared" si="21"/>
        <v>0.17227027560592198</v>
      </c>
    </row>
    <row r="410" spans="1:10" x14ac:dyDescent="0.25">
      <c r="A410" s="71">
        <v>2003</v>
      </c>
      <c r="B410" s="2">
        <v>1691.8</v>
      </c>
      <c r="C410" s="2">
        <v>2523.5100000000002</v>
      </c>
      <c r="D410" s="2">
        <v>2958.24</v>
      </c>
      <c r="E410" s="2">
        <v>1511.82</v>
      </c>
      <c r="F410" s="2">
        <v>8685.3700000000008</v>
      </c>
      <c r="H410" s="68">
        <f t="shared" si="19"/>
        <v>0.36083287934488401</v>
      </c>
      <c r="I410" s="68">
        <f t="shared" si="20"/>
        <v>0.42299426473174645</v>
      </c>
      <c r="J410" s="68">
        <f t="shared" si="21"/>
        <v>0.2161728559233696</v>
      </c>
    </row>
    <row r="411" spans="1:10" x14ac:dyDescent="0.25">
      <c r="A411" s="71">
        <v>2004</v>
      </c>
      <c r="B411" s="2">
        <v>2033.79</v>
      </c>
      <c r="C411" s="2">
        <v>2978.48</v>
      </c>
      <c r="D411" s="2">
        <v>4127.08</v>
      </c>
      <c r="E411" s="2">
        <v>1083.9100000000001</v>
      </c>
      <c r="F411" s="2">
        <v>10223.26</v>
      </c>
      <c r="H411" s="68">
        <f t="shared" si="19"/>
        <v>0.36369630757545973</v>
      </c>
      <c r="I411" s="68">
        <f t="shared" si="20"/>
        <v>0.50394958403901602</v>
      </c>
      <c r="J411" s="68">
        <f t="shared" si="21"/>
        <v>0.13235410838552436</v>
      </c>
    </row>
    <row r="412" spans="1:10" x14ac:dyDescent="0.25">
      <c r="A412" s="71">
        <v>2005</v>
      </c>
      <c r="B412" s="2">
        <v>1846.31</v>
      </c>
      <c r="C412" s="2">
        <v>3394.59</v>
      </c>
      <c r="D412" s="2">
        <v>4448.33</v>
      </c>
      <c r="E412" s="2">
        <v>1466.52</v>
      </c>
      <c r="F412" s="2">
        <v>11155.75</v>
      </c>
      <c r="H412" s="68">
        <f t="shared" si="19"/>
        <v>0.36463954867317477</v>
      </c>
      <c r="I412" s="68">
        <f t="shared" si="20"/>
        <v>0.47783003059260276</v>
      </c>
      <c r="J412" s="68">
        <f t="shared" si="21"/>
        <v>0.15753042073422246</v>
      </c>
    </row>
    <row r="413" spans="1:10" x14ac:dyDescent="0.25">
      <c r="A413" s="71">
        <v>2006</v>
      </c>
      <c r="B413" s="2">
        <v>1623.42</v>
      </c>
      <c r="C413" s="2">
        <v>3133.19</v>
      </c>
      <c r="D413" s="2">
        <v>5254.53</v>
      </c>
      <c r="E413" s="2">
        <v>1547.87</v>
      </c>
      <c r="F413" s="2">
        <v>11559.009999999998</v>
      </c>
      <c r="H413" s="68">
        <f t="shared" si="19"/>
        <v>0.31535017044785463</v>
      </c>
      <c r="I413" s="68">
        <f t="shared" si="20"/>
        <v>0.52885938328775639</v>
      </c>
      <c r="J413" s="68">
        <f t="shared" si="21"/>
        <v>0.15579044626438893</v>
      </c>
    </row>
    <row r="414" spans="1:10" x14ac:dyDescent="0.25">
      <c r="A414" s="71">
        <v>2007</v>
      </c>
      <c r="B414" s="2">
        <v>1780.39</v>
      </c>
      <c r="C414" s="2">
        <v>2697.79</v>
      </c>
      <c r="D414" s="2">
        <v>4633.03</v>
      </c>
      <c r="E414" s="2">
        <v>1793.53</v>
      </c>
      <c r="F414" s="2">
        <v>10904.74</v>
      </c>
      <c r="H414" s="68">
        <f t="shared" si="19"/>
        <v>0.29566928055149133</v>
      </c>
      <c r="I414" s="68">
        <f t="shared" si="20"/>
        <v>0.50776548466466098</v>
      </c>
      <c r="J414" s="68">
        <f t="shared" si="21"/>
        <v>0.1965652347838476</v>
      </c>
    </row>
    <row r="415" spans="1:10" x14ac:dyDescent="0.25">
      <c r="A415" s="71">
        <v>2008</v>
      </c>
      <c r="B415" s="2">
        <v>2048.67</v>
      </c>
      <c r="C415" s="2">
        <v>3229.37</v>
      </c>
      <c r="D415" s="2">
        <v>4629.9799999999996</v>
      </c>
      <c r="E415" s="2">
        <v>1816.75</v>
      </c>
      <c r="F415" s="2">
        <v>11724.77</v>
      </c>
      <c r="H415" s="68">
        <f t="shared" si="19"/>
        <v>0.3337470675168715</v>
      </c>
      <c r="I415" s="68">
        <f t="shared" si="20"/>
        <v>0.4784965016897304</v>
      </c>
      <c r="J415" s="68">
        <f t="shared" si="21"/>
        <v>0.18775643079339818</v>
      </c>
    </row>
    <row r="416" spans="1:10" x14ac:dyDescent="0.25">
      <c r="A416" s="71">
        <v>2009</v>
      </c>
      <c r="B416" s="2">
        <v>2725.88</v>
      </c>
      <c r="C416" s="2">
        <v>3714.05</v>
      </c>
      <c r="D416" s="2">
        <v>5496.36</v>
      </c>
      <c r="E416" s="2">
        <v>1744.89</v>
      </c>
      <c r="F416" s="2">
        <v>13681.18</v>
      </c>
      <c r="H416" s="68">
        <f t="shared" si="19"/>
        <v>0.33901855722800839</v>
      </c>
      <c r="I416" s="68">
        <f t="shared" si="20"/>
        <v>0.50170784916889544</v>
      </c>
      <c r="J416" s="68">
        <f t="shared" si="21"/>
        <v>0.15927359360309623</v>
      </c>
    </row>
    <row r="417" spans="1:10" x14ac:dyDescent="0.25">
      <c r="A417" s="71">
        <v>2010</v>
      </c>
      <c r="B417" s="2">
        <v>3206.83</v>
      </c>
      <c r="C417" s="2">
        <v>4864.59</v>
      </c>
      <c r="D417" s="2">
        <v>6317.61</v>
      </c>
      <c r="E417" s="2">
        <v>2029.19</v>
      </c>
      <c r="F417" s="2">
        <v>16418.219999999998</v>
      </c>
      <c r="H417" s="68">
        <f t="shared" si="19"/>
        <v>0.36821182328278856</v>
      </c>
      <c r="I417" s="68">
        <f t="shared" si="20"/>
        <v>0.47819419455484996</v>
      </c>
      <c r="J417" s="68">
        <f t="shared" si="21"/>
        <v>0.15359398216236142</v>
      </c>
    </row>
    <row r="418" spans="1:10" x14ac:dyDescent="0.25">
      <c r="A418" s="71">
        <v>2011</v>
      </c>
      <c r="B418" s="2">
        <v>4456.9799999999996</v>
      </c>
      <c r="C418" s="2">
        <v>5590.49</v>
      </c>
      <c r="D418" s="2">
        <v>7853.27</v>
      </c>
      <c r="E418" s="2">
        <v>2266.9499999999998</v>
      </c>
      <c r="F418" s="2">
        <v>20167.689999999999</v>
      </c>
      <c r="H418" s="68">
        <f t="shared" si="19"/>
        <v>0.35583942418897685</v>
      </c>
      <c r="I418" s="68">
        <f t="shared" si="20"/>
        <v>0.4998672879838022</v>
      </c>
      <c r="J418" s="68">
        <f t="shared" si="21"/>
        <v>0.14429328782722103</v>
      </c>
    </row>
    <row r="419" spans="1:10" x14ac:dyDescent="0.25">
      <c r="A419" s="71">
        <v>2012</v>
      </c>
      <c r="B419" s="2">
        <v>6830.91</v>
      </c>
      <c r="C419" s="2">
        <v>7687.64</v>
      </c>
      <c r="D419" s="2">
        <v>9007.64</v>
      </c>
      <c r="E419" s="2">
        <v>2807.33</v>
      </c>
      <c r="F419" s="2">
        <v>26333.519999999997</v>
      </c>
      <c r="H419" s="68">
        <f t="shared" si="19"/>
        <v>0.39418518854655865</v>
      </c>
      <c r="I419" s="68">
        <f t="shared" si="20"/>
        <v>0.4618684370963681</v>
      </c>
      <c r="J419" s="68">
        <f t="shared" si="21"/>
        <v>0.14394637435707322</v>
      </c>
    </row>
    <row r="420" spans="1:10" x14ac:dyDescent="0.25">
      <c r="A420" s="71">
        <v>2013</v>
      </c>
      <c r="B420" s="2">
        <v>10256.91</v>
      </c>
      <c r="C420" s="2">
        <v>12310.4</v>
      </c>
      <c r="D420" s="2">
        <v>13505.9</v>
      </c>
      <c r="E420" s="2">
        <v>3686.03</v>
      </c>
      <c r="F420" s="2">
        <v>39759.24</v>
      </c>
      <c r="H420" s="68">
        <f t="shared" si="19"/>
        <v>0.41726873775732293</v>
      </c>
      <c r="I420" s="68">
        <f t="shared" si="20"/>
        <v>0.45779096091732419</v>
      </c>
      <c r="J420" s="68">
        <f t="shared" si="21"/>
        <v>0.12494030132535296</v>
      </c>
    </row>
    <row r="421" spans="1:10" x14ac:dyDescent="0.25">
      <c r="A421" s="71">
        <v>2014</v>
      </c>
      <c r="B421" s="2">
        <v>9960.67</v>
      </c>
      <c r="C421" s="2">
        <v>16364.95</v>
      </c>
      <c r="D421" s="2">
        <v>18318.150000000001</v>
      </c>
      <c r="E421" s="2">
        <v>4733.57</v>
      </c>
      <c r="F421" s="2">
        <v>49377.340000000004</v>
      </c>
      <c r="H421" s="68">
        <f t="shared" si="19"/>
        <v>0.41517840040774623</v>
      </c>
      <c r="I421" s="68">
        <f t="shared" si="20"/>
        <v>0.46473103892337936</v>
      </c>
      <c r="J421" s="68">
        <f t="shared" si="21"/>
        <v>0.12009056066887434</v>
      </c>
    </row>
    <row r="422" spans="1:10" x14ac:dyDescent="0.25">
      <c r="A422" s="71">
        <v>2015</v>
      </c>
      <c r="B422" s="2">
        <v>9960.64</v>
      </c>
      <c r="C422" s="2">
        <v>15918.4</v>
      </c>
      <c r="D422" s="2">
        <v>24356.77</v>
      </c>
      <c r="E422" s="2">
        <v>6453.05</v>
      </c>
      <c r="F422" s="2">
        <v>56688.86</v>
      </c>
      <c r="H422" s="68">
        <f t="shared" si="19"/>
        <v>0.34065924188852048</v>
      </c>
      <c r="I422" s="68">
        <f t="shared" si="20"/>
        <v>0.52124326584663405</v>
      </c>
      <c r="J422" s="68">
        <f t="shared" si="21"/>
        <v>0.13809749226484552</v>
      </c>
    </row>
    <row r="423" spans="1:10" x14ac:dyDescent="0.25">
      <c r="A423" s="70" t="s">
        <v>595</v>
      </c>
      <c r="B423" s="2">
        <v>222929.54</v>
      </c>
      <c r="C423" s="2">
        <v>550662.88</v>
      </c>
      <c r="D423" s="2">
        <v>1409557.2699999998</v>
      </c>
      <c r="E423" s="2">
        <v>780258.81</v>
      </c>
      <c r="F423" s="2">
        <v>2963408.5</v>
      </c>
      <c r="H423" s="68">
        <f t="shared" si="19"/>
        <v>0.20093672968757256</v>
      </c>
      <c r="I423" s="68">
        <f t="shared" si="20"/>
        <v>0.51434705048784601</v>
      </c>
      <c r="J423" s="68">
        <f t="shared" si="21"/>
        <v>0.28471621982458134</v>
      </c>
    </row>
    <row r="424" spans="1:10" x14ac:dyDescent="0.25">
      <c r="A424" s="71">
        <v>1979</v>
      </c>
      <c r="B424" s="2">
        <v>729.92</v>
      </c>
      <c r="C424" s="2">
        <v>91.31</v>
      </c>
      <c r="D424" s="2">
        <v>29.19</v>
      </c>
      <c r="E424" s="2">
        <v>14.74</v>
      </c>
      <c r="F424" s="2">
        <v>865.16000000000008</v>
      </c>
      <c r="H424" s="68">
        <f t="shared" si="19"/>
        <v>0.6751700680272108</v>
      </c>
      <c r="I424" s="68">
        <f t="shared" si="20"/>
        <v>0.21583850931677018</v>
      </c>
      <c r="J424" s="68">
        <f t="shared" si="21"/>
        <v>0.10899142265601892</v>
      </c>
    </row>
    <row r="425" spans="1:10" x14ac:dyDescent="0.25">
      <c r="A425" s="71">
        <v>1980</v>
      </c>
      <c r="B425" s="2">
        <v>554.28</v>
      </c>
      <c r="C425" s="2">
        <v>1810.6</v>
      </c>
      <c r="D425" s="2">
        <v>196.77</v>
      </c>
      <c r="E425" s="2">
        <v>14.85</v>
      </c>
      <c r="F425" s="2">
        <v>2576.5</v>
      </c>
      <c r="H425" s="68">
        <f t="shared" si="19"/>
        <v>0.89535263225563988</v>
      </c>
      <c r="I425" s="68">
        <f t="shared" si="20"/>
        <v>9.730395308126713E-2</v>
      </c>
      <c r="J425" s="68">
        <f t="shared" si="21"/>
        <v>7.3434146630930366E-3</v>
      </c>
    </row>
    <row r="426" spans="1:10" x14ac:dyDescent="0.25">
      <c r="A426" s="71">
        <v>1981</v>
      </c>
      <c r="B426" s="2">
        <v>1492.8</v>
      </c>
      <c r="C426" s="2">
        <v>1374.72</v>
      </c>
      <c r="D426" s="2">
        <v>3883.38</v>
      </c>
      <c r="E426" s="2">
        <v>99.42</v>
      </c>
      <c r="F426" s="2">
        <v>6850.32</v>
      </c>
      <c r="H426" s="68">
        <f t="shared" si="19"/>
        <v>0.25659633561797246</v>
      </c>
      <c r="I426" s="68">
        <f t="shared" si="20"/>
        <v>0.72484657080141557</v>
      </c>
      <c r="J426" s="68">
        <f t="shared" si="21"/>
        <v>1.8557093580611923E-2</v>
      </c>
    </row>
    <row r="427" spans="1:10" x14ac:dyDescent="0.25">
      <c r="A427" s="71">
        <v>1982</v>
      </c>
      <c r="B427" s="2">
        <v>962.19</v>
      </c>
      <c r="C427" s="2">
        <v>3724.38</v>
      </c>
      <c r="D427" s="2">
        <v>3102.98</v>
      </c>
      <c r="E427" s="2">
        <v>2057.54</v>
      </c>
      <c r="F427" s="2">
        <v>9847.09</v>
      </c>
      <c r="H427" s="68">
        <f t="shared" si="19"/>
        <v>0.41918085740976258</v>
      </c>
      <c r="I427" s="68">
        <f t="shared" si="20"/>
        <v>0.3492419723350853</v>
      </c>
      <c r="J427" s="68">
        <f t="shared" si="21"/>
        <v>0.23157717025515195</v>
      </c>
    </row>
    <row r="428" spans="1:10" x14ac:dyDescent="0.25">
      <c r="A428" s="71">
        <v>1983</v>
      </c>
      <c r="B428" s="2">
        <v>324.89999999999998</v>
      </c>
      <c r="C428" s="2">
        <v>2354.44</v>
      </c>
      <c r="D428" s="2">
        <v>8657.64</v>
      </c>
      <c r="E428" s="2">
        <v>1668.2</v>
      </c>
      <c r="F428" s="2">
        <v>13005.18</v>
      </c>
      <c r="H428" s="68">
        <f t="shared" si="19"/>
        <v>0.18567728788323284</v>
      </c>
      <c r="I428" s="68">
        <f t="shared" si="20"/>
        <v>0.68276410300087997</v>
      </c>
      <c r="J428" s="68">
        <f t="shared" si="21"/>
        <v>0.13155860911588702</v>
      </c>
    </row>
    <row r="429" spans="1:10" x14ac:dyDescent="0.25">
      <c r="A429" s="71">
        <v>1984</v>
      </c>
      <c r="B429" s="2">
        <v>1202.93</v>
      </c>
      <c r="C429" s="2">
        <v>788.64</v>
      </c>
      <c r="D429" s="2">
        <v>5364.95</v>
      </c>
      <c r="E429" s="2">
        <v>4822.55</v>
      </c>
      <c r="F429" s="2">
        <v>12179.07</v>
      </c>
      <c r="H429" s="68">
        <f t="shared" si="19"/>
        <v>7.1850395494226574E-2</v>
      </c>
      <c r="I429" s="68">
        <f t="shared" si="20"/>
        <v>0.48878294190853983</v>
      </c>
      <c r="J429" s="68">
        <f t="shared" si="21"/>
        <v>0.43936666259723367</v>
      </c>
    </row>
    <row r="430" spans="1:10" x14ac:dyDescent="0.25">
      <c r="A430" s="71">
        <v>1985</v>
      </c>
      <c r="B430" s="2">
        <v>4188.04</v>
      </c>
      <c r="C430" s="2">
        <v>3061.2</v>
      </c>
      <c r="D430" s="2">
        <v>1975.84</v>
      </c>
      <c r="E430" s="2">
        <v>3315.59</v>
      </c>
      <c r="F430" s="2">
        <v>12540.67</v>
      </c>
      <c r="H430" s="68">
        <f t="shared" si="19"/>
        <v>0.3664953433828626</v>
      </c>
      <c r="I430" s="68">
        <f t="shared" si="20"/>
        <v>0.23655303778570339</v>
      </c>
      <c r="J430" s="68">
        <f t="shared" si="21"/>
        <v>0.39695161883143393</v>
      </c>
    </row>
    <row r="431" spans="1:10" x14ac:dyDescent="0.25">
      <c r="A431" s="71">
        <v>1986</v>
      </c>
      <c r="B431" s="2">
        <v>8640.83</v>
      </c>
      <c r="C431" s="2">
        <v>10639.49</v>
      </c>
      <c r="D431" s="2">
        <v>7959.09</v>
      </c>
      <c r="E431" s="2">
        <v>1269.71</v>
      </c>
      <c r="F431" s="2">
        <v>28509.119999999999</v>
      </c>
      <c r="H431" s="68">
        <f t="shared" si="19"/>
        <v>0.535501042112834</v>
      </c>
      <c r="I431" s="68">
        <f t="shared" si="20"/>
        <v>0.400592602584319</v>
      </c>
      <c r="J431" s="68">
        <f t="shared" si="21"/>
        <v>6.3906355302846898E-2</v>
      </c>
    </row>
    <row r="432" spans="1:10" x14ac:dyDescent="0.25">
      <c r="A432" s="71">
        <v>1987</v>
      </c>
      <c r="B432" s="2">
        <v>4889.43</v>
      </c>
      <c r="C432" s="2">
        <v>22255.49</v>
      </c>
      <c r="D432" s="2">
        <v>27900.81</v>
      </c>
      <c r="E432" s="2">
        <v>4921.25</v>
      </c>
      <c r="F432" s="2">
        <v>59966.98</v>
      </c>
      <c r="H432" s="68">
        <f t="shared" si="19"/>
        <v>0.40407552623528098</v>
      </c>
      <c r="I432" s="68">
        <f t="shared" si="20"/>
        <v>0.50657318635269721</v>
      </c>
      <c r="J432" s="68">
        <f t="shared" si="21"/>
        <v>8.9351287412021765E-2</v>
      </c>
    </row>
    <row r="433" spans="1:10" x14ac:dyDescent="0.25">
      <c r="A433" s="71">
        <v>1988</v>
      </c>
      <c r="B433" s="2">
        <v>3904.59</v>
      </c>
      <c r="C433" s="2">
        <v>12687.84</v>
      </c>
      <c r="D433" s="2">
        <v>61714.17</v>
      </c>
      <c r="E433" s="2">
        <v>17242.64</v>
      </c>
      <c r="F433" s="2">
        <v>95549.24</v>
      </c>
      <c r="H433" s="68">
        <f t="shared" si="19"/>
        <v>0.1384460522245434</v>
      </c>
      <c r="I433" s="68">
        <f t="shared" si="20"/>
        <v>0.673407231082229</v>
      </c>
      <c r="J433" s="68">
        <f t="shared" si="21"/>
        <v>0.18814671669322761</v>
      </c>
    </row>
    <row r="434" spans="1:10" x14ac:dyDescent="0.25">
      <c r="A434" s="71">
        <v>1989</v>
      </c>
      <c r="B434" s="2">
        <v>1828.38</v>
      </c>
      <c r="C434" s="2">
        <v>10161.040000000001</v>
      </c>
      <c r="D434" s="2">
        <v>33448.449999999997</v>
      </c>
      <c r="E434" s="2">
        <v>36306.370000000003</v>
      </c>
      <c r="F434" s="2">
        <v>81744.239999999991</v>
      </c>
      <c r="H434" s="68">
        <f t="shared" si="19"/>
        <v>0.12714672656966966</v>
      </c>
      <c r="I434" s="68">
        <f t="shared" si="20"/>
        <v>0.41854583057730965</v>
      </c>
      <c r="J434" s="68">
        <f t="shared" si="21"/>
        <v>0.45430744285302072</v>
      </c>
    </row>
    <row r="435" spans="1:10" x14ac:dyDescent="0.25">
      <c r="A435" s="71">
        <v>1990</v>
      </c>
      <c r="B435" s="2">
        <v>2312.21</v>
      </c>
      <c r="C435" s="2">
        <v>4666.4799999999996</v>
      </c>
      <c r="D435" s="2">
        <v>26203.58</v>
      </c>
      <c r="E435" s="2">
        <v>20584.53</v>
      </c>
      <c r="F435" s="2">
        <v>53766.8</v>
      </c>
      <c r="H435" s="68">
        <f t="shared" si="19"/>
        <v>9.0691228906886634E-2</v>
      </c>
      <c r="I435" s="68">
        <f t="shared" si="20"/>
        <v>0.50925641424798063</v>
      </c>
      <c r="J435" s="68">
        <f t="shared" si="21"/>
        <v>0.40005235684513279</v>
      </c>
    </row>
    <row r="436" spans="1:10" x14ac:dyDescent="0.25">
      <c r="A436" s="71">
        <v>1991</v>
      </c>
      <c r="B436" s="2">
        <v>2509.02</v>
      </c>
      <c r="C436" s="2">
        <v>5984.66</v>
      </c>
      <c r="D436" s="2">
        <v>12122.05</v>
      </c>
      <c r="E436" s="2">
        <v>15325.4</v>
      </c>
      <c r="F436" s="2">
        <v>35941.129999999997</v>
      </c>
      <c r="H436" s="68">
        <f t="shared" si="19"/>
        <v>0.17900934161798343</v>
      </c>
      <c r="I436" s="68">
        <f t="shared" si="20"/>
        <v>0.36258704580715961</v>
      </c>
      <c r="J436" s="68">
        <f t="shared" si="21"/>
        <v>0.4584036125748569</v>
      </c>
    </row>
    <row r="437" spans="1:10" x14ac:dyDescent="0.25">
      <c r="A437" s="71">
        <v>1992</v>
      </c>
      <c r="B437" s="2">
        <v>2883.79</v>
      </c>
      <c r="C437" s="2">
        <v>6402.09</v>
      </c>
      <c r="D437" s="2">
        <v>15060.11</v>
      </c>
      <c r="E437" s="2">
        <v>7273.14</v>
      </c>
      <c r="F437" s="2">
        <v>31619.13</v>
      </c>
      <c r="H437" s="68">
        <f t="shared" si="19"/>
        <v>0.22279499737953337</v>
      </c>
      <c r="I437" s="68">
        <f t="shared" si="20"/>
        <v>0.52409715701989257</v>
      </c>
      <c r="J437" s="68">
        <f t="shared" si="21"/>
        <v>0.25310784560057409</v>
      </c>
    </row>
    <row r="438" spans="1:10" x14ac:dyDescent="0.25">
      <c r="A438" s="71">
        <v>1993</v>
      </c>
      <c r="B438" s="2">
        <v>1502.03</v>
      </c>
      <c r="C438" s="2">
        <v>7313.84</v>
      </c>
      <c r="D438" s="2">
        <v>16429.16</v>
      </c>
      <c r="E438" s="2">
        <v>9498.18</v>
      </c>
      <c r="F438" s="2">
        <v>34743.21</v>
      </c>
      <c r="H438" s="68">
        <f t="shared" si="19"/>
        <v>0.2200234769042495</v>
      </c>
      <c r="I438" s="68">
        <f t="shared" si="20"/>
        <v>0.49424117916391658</v>
      </c>
      <c r="J438" s="68">
        <f t="shared" si="21"/>
        <v>0.28573534393183397</v>
      </c>
    </row>
    <row r="439" spans="1:10" x14ac:dyDescent="0.25">
      <c r="A439" s="71">
        <v>1994</v>
      </c>
      <c r="B439" s="2">
        <v>2761.6</v>
      </c>
      <c r="C439" s="2">
        <v>3903.02</v>
      </c>
      <c r="D439" s="2">
        <v>19276.98</v>
      </c>
      <c r="E439" s="2">
        <v>9775.14</v>
      </c>
      <c r="F439" s="2">
        <v>35716.74</v>
      </c>
      <c r="H439" s="68">
        <f t="shared" si="19"/>
        <v>0.11843433224680582</v>
      </c>
      <c r="I439" s="68">
        <f t="shared" si="20"/>
        <v>0.58494608124863068</v>
      </c>
      <c r="J439" s="68">
        <f t="shared" si="21"/>
        <v>0.29661958650456344</v>
      </c>
    </row>
    <row r="440" spans="1:10" x14ac:dyDescent="0.25">
      <c r="A440" s="71">
        <v>1995</v>
      </c>
      <c r="B440" s="2">
        <v>5420.01</v>
      </c>
      <c r="C440" s="2">
        <v>7371.02</v>
      </c>
      <c r="D440" s="2">
        <v>10999.11</v>
      </c>
      <c r="E440" s="2">
        <v>12838.96</v>
      </c>
      <c r="F440" s="2">
        <v>36629.1</v>
      </c>
      <c r="H440" s="68">
        <f t="shared" si="19"/>
        <v>0.23618183035775797</v>
      </c>
      <c r="I440" s="68">
        <f t="shared" si="20"/>
        <v>0.35243289695406049</v>
      </c>
      <c r="J440" s="68">
        <f t="shared" si="21"/>
        <v>0.41138527268818154</v>
      </c>
    </row>
    <row r="441" spans="1:10" x14ac:dyDescent="0.25">
      <c r="A441" s="71">
        <v>1996</v>
      </c>
      <c r="B441" s="2">
        <v>1732.09</v>
      </c>
      <c r="C441" s="2">
        <v>14886.25</v>
      </c>
      <c r="D441" s="2">
        <v>22158.85</v>
      </c>
      <c r="E441" s="2">
        <v>7559.68</v>
      </c>
      <c r="F441" s="2">
        <v>46336.87</v>
      </c>
      <c r="H441" s="68">
        <f t="shared" si="19"/>
        <v>0.33373665333625679</v>
      </c>
      <c r="I441" s="68">
        <f t="shared" si="20"/>
        <v>0.49678195924293311</v>
      </c>
      <c r="J441" s="68">
        <f t="shared" si="21"/>
        <v>0.16948138742081006</v>
      </c>
    </row>
    <row r="442" spans="1:10" x14ac:dyDescent="0.25">
      <c r="A442" s="71">
        <v>1997</v>
      </c>
      <c r="B442" s="2">
        <v>3753.32</v>
      </c>
      <c r="C442" s="2">
        <v>4667.7700000000004</v>
      </c>
      <c r="D442" s="2">
        <v>41410.1</v>
      </c>
      <c r="E442" s="2">
        <v>13748.64</v>
      </c>
      <c r="F442" s="2">
        <v>63579.83</v>
      </c>
      <c r="H442" s="68">
        <f t="shared" si="19"/>
        <v>7.8021766604804477E-2</v>
      </c>
      <c r="I442" s="68">
        <f t="shared" si="20"/>
        <v>0.69216974214273908</v>
      </c>
      <c r="J442" s="68">
        <f t="shared" si="21"/>
        <v>0.22980849125245648</v>
      </c>
    </row>
    <row r="443" spans="1:10" x14ac:dyDescent="0.25">
      <c r="A443" s="71">
        <v>1998</v>
      </c>
      <c r="B443" s="2">
        <v>1766.58</v>
      </c>
      <c r="C443" s="2">
        <v>10310.969999999999</v>
      </c>
      <c r="D443" s="2">
        <v>13504.82</v>
      </c>
      <c r="E443" s="2">
        <v>25201.14</v>
      </c>
      <c r="F443" s="2">
        <v>50783.509999999995</v>
      </c>
      <c r="H443" s="68">
        <f t="shared" si="19"/>
        <v>0.21035527928819694</v>
      </c>
      <c r="I443" s="68">
        <f t="shared" si="20"/>
        <v>0.27551337874485404</v>
      </c>
      <c r="J443" s="68">
        <f t="shared" si="21"/>
        <v>0.51413134196694898</v>
      </c>
    </row>
    <row r="444" spans="1:10" x14ac:dyDescent="0.25">
      <c r="A444" s="71">
        <v>1999</v>
      </c>
      <c r="B444" s="2">
        <v>3436.37</v>
      </c>
      <c r="C444" s="2">
        <v>4865.6000000000004</v>
      </c>
      <c r="D444" s="2">
        <v>31006.78</v>
      </c>
      <c r="E444" s="2">
        <v>8617.7800000000007</v>
      </c>
      <c r="F444" s="2">
        <v>47926.53</v>
      </c>
      <c r="H444" s="68">
        <f t="shared" si="19"/>
        <v>0.10936350869495638</v>
      </c>
      <c r="I444" s="68">
        <f t="shared" si="20"/>
        <v>0.69693568195753852</v>
      </c>
      <c r="J444" s="68">
        <f t="shared" si="21"/>
        <v>0.19370080934750519</v>
      </c>
    </row>
    <row r="445" spans="1:10" x14ac:dyDescent="0.25">
      <c r="A445" s="71">
        <v>2000</v>
      </c>
      <c r="B445" s="2">
        <v>8877.11</v>
      </c>
      <c r="C445" s="2">
        <v>9433.43</v>
      </c>
      <c r="D445" s="2">
        <v>14549.95</v>
      </c>
      <c r="E445" s="2">
        <v>20017.349999999999</v>
      </c>
      <c r="F445" s="2">
        <v>52877.840000000004</v>
      </c>
      <c r="H445" s="68">
        <f t="shared" si="19"/>
        <v>0.21439257939584186</v>
      </c>
      <c r="I445" s="68">
        <f t="shared" si="20"/>
        <v>0.33067519561607278</v>
      </c>
      <c r="J445" s="68">
        <f t="shared" si="21"/>
        <v>0.45493222498808544</v>
      </c>
    </row>
    <row r="446" spans="1:10" x14ac:dyDescent="0.25">
      <c r="A446" s="71">
        <v>2001</v>
      </c>
      <c r="B446" s="2">
        <v>12120.22</v>
      </c>
      <c r="C446" s="2">
        <v>24468.83</v>
      </c>
      <c r="D446" s="2">
        <v>28368.33</v>
      </c>
      <c r="E446" s="2">
        <v>9712.26</v>
      </c>
      <c r="F446" s="2">
        <v>74669.64</v>
      </c>
      <c r="H446" s="68">
        <f t="shared" si="19"/>
        <v>0.39119195669600132</v>
      </c>
      <c r="I446" s="68">
        <f t="shared" si="20"/>
        <v>0.4535346610727965</v>
      </c>
      <c r="J446" s="68">
        <f t="shared" si="21"/>
        <v>0.15527338223120213</v>
      </c>
    </row>
    <row r="447" spans="1:10" x14ac:dyDescent="0.25">
      <c r="A447" s="71">
        <v>2002</v>
      </c>
      <c r="B447" s="2">
        <v>5033.67</v>
      </c>
      <c r="C447" s="2">
        <v>32925.24</v>
      </c>
      <c r="D447" s="2">
        <v>71008.02</v>
      </c>
      <c r="E447" s="2">
        <v>18356.29</v>
      </c>
      <c r="F447" s="2">
        <v>127323.22</v>
      </c>
      <c r="H447" s="68">
        <f t="shared" si="19"/>
        <v>0.26924001274025455</v>
      </c>
      <c r="I447" s="68">
        <f t="shared" si="20"/>
        <v>0.58065484745017049</v>
      </c>
      <c r="J447" s="68">
        <f t="shared" si="21"/>
        <v>0.15010513980957488</v>
      </c>
    </row>
    <row r="448" spans="1:10" x14ac:dyDescent="0.25">
      <c r="A448" s="71">
        <v>2003</v>
      </c>
      <c r="B448" s="2">
        <v>6955.65</v>
      </c>
      <c r="C448" s="2">
        <v>13742.96</v>
      </c>
      <c r="D448" s="2">
        <v>98157.25</v>
      </c>
      <c r="E448" s="2">
        <v>45099.29</v>
      </c>
      <c r="F448" s="2">
        <v>163955.15</v>
      </c>
      <c r="H448" s="68">
        <f t="shared" si="19"/>
        <v>8.753505584412688E-2</v>
      </c>
      <c r="I448" s="68">
        <f t="shared" si="20"/>
        <v>0.62520740511912454</v>
      </c>
      <c r="J448" s="68">
        <f t="shared" si="21"/>
        <v>0.28725753903674855</v>
      </c>
    </row>
    <row r="449" spans="1:10" x14ac:dyDescent="0.25">
      <c r="A449" s="71">
        <v>2004</v>
      </c>
      <c r="B449" s="2">
        <v>5056.58</v>
      </c>
      <c r="C449" s="2">
        <v>18703.2</v>
      </c>
      <c r="D449" s="2">
        <v>39115.81</v>
      </c>
      <c r="E449" s="2">
        <v>58487.92</v>
      </c>
      <c r="F449" s="2">
        <v>121363.51</v>
      </c>
      <c r="H449" s="68">
        <f t="shared" si="19"/>
        <v>0.16080899048749719</v>
      </c>
      <c r="I449" s="68">
        <f t="shared" si="20"/>
        <v>0.3363153855062635</v>
      </c>
      <c r="J449" s="68">
        <f t="shared" si="21"/>
        <v>0.50287562400623942</v>
      </c>
    </row>
    <row r="450" spans="1:10" x14ac:dyDescent="0.25">
      <c r="A450" s="71">
        <v>2005</v>
      </c>
      <c r="B450" s="2">
        <v>3726.37</v>
      </c>
      <c r="C450" s="2">
        <v>13410.93</v>
      </c>
      <c r="D450" s="2">
        <v>52082.05</v>
      </c>
      <c r="E450" s="2">
        <v>23271.87</v>
      </c>
      <c r="F450" s="2">
        <v>92491.22</v>
      </c>
      <c r="H450" s="68">
        <f t="shared" si="19"/>
        <v>0.15108379048688753</v>
      </c>
      <c r="I450" s="68">
        <f t="shared" si="20"/>
        <v>0.58674182404408948</v>
      </c>
      <c r="J450" s="68">
        <f t="shared" si="21"/>
        <v>0.26217438546902289</v>
      </c>
    </row>
    <row r="451" spans="1:10" x14ac:dyDescent="0.25">
      <c r="A451" s="71">
        <v>2006</v>
      </c>
      <c r="B451" s="2">
        <v>4362.53</v>
      </c>
      <c r="C451" s="2">
        <v>9935.2000000000007</v>
      </c>
      <c r="D451" s="2">
        <v>36755.65</v>
      </c>
      <c r="E451" s="2">
        <v>29605.119999999999</v>
      </c>
      <c r="F451" s="2">
        <v>80658.5</v>
      </c>
      <c r="H451" s="68">
        <f t="shared" si="19"/>
        <v>0.13021919768501536</v>
      </c>
      <c r="I451" s="68">
        <f t="shared" si="20"/>
        <v>0.48175087098309388</v>
      </c>
      <c r="J451" s="68">
        <f t="shared" si="21"/>
        <v>0.38802993133189079</v>
      </c>
    </row>
    <row r="452" spans="1:10" x14ac:dyDescent="0.25">
      <c r="A452" s="71">
        <v>2007</v>
      </c>
      <c r="B452" s="2">
        <v>5807.94</v>
      </c>
      <c r="C452" s="2">
        <v>11520.36</v>
      </c>
      <c r="D452" s="2">
        <v>26074.94</v>
      </c>
      <c r="E452" s="2">
        <v>20329.93</v>
      </c>
      <c r="F452" s="2">
        <v>63733.17</v>
      </c>
      <c r="H452" s="68">
        <f t="shared" si="19"/>
        <v>0.19888328453767037</v>
      </c>
      <c r="I452" s="68">
        <f t="shared" si="20"/>
        <v>0.45014823419777528</v>
      </c>
      <c r="J452" s="68">
        <f t="shared" si="21"/>
        <v>0.35096848126455432</v>
      </c>
    </row>
    <row r="453" spans="1:10" x14ac:dyDescent="0.25">
      <c r="A453" s="71">
        <v>2008</v>
      </c>
      <c r="B453" s="2">
        <v>3119.55</v>
      </c>
      <c r="C453" s="2">
        <v>15911.19</v>
      </c>
      <c r="D453" s="2">
        <v>33597.64</v>
      </c>
      <c r="E453" s="2">
        <v>16408.34</v>
      </c>
      <c r="F453" s="2">
        <v>69036.72</v>
      </c>
      <c r="H453" s="68">
        <f t="shared" si="19"/>
        <v>0.24138157023428039</v>
      </c>
      <c r="I453" s="68">
        <f t="shared" si="20"/>
        <v>0.50969481851238452</v>
      </c>
      <c r="J453" s="68">
        <f t="shared" si="21"/>
        <v>0.24892361125333506</v>
      </c>
    </row>
    <row r="454" spans="1:10" x14ac:dyDescent="0.25">
      <c r="A454" s="71">
        <v>2009</v>
      </c>
      <c r="B454" s="2">
        <v>7333.61</v>
      </c>
      <c r="C454" s="2">
        <v>8500.1299999999992</v>
      </c>
      <c r="D454" s="2">
        <v>45991.23</v>
      </c>
      <c r="E454" s="2">
        <v>20504.54</v>
      </c>
      <c r="F454" s="2">
        <v>82329.510000000009</v>
      </c>
      <c r="H454" s="68">
        <f t="shared" si="19"/>
        <v>0.11334126265569185</v>
      </c>
      <c r="I454" s="68">
        <f t="shared" si="20"/>
        <v>0.61324992432919678</v>
      </c>
      <c r="J454" s="68">
        <f t="shared" si="21"/>
        <v>0.27340881301511155</v>
      </c>
    </row>
    <row r="455" spans="1:10" x14ac:dyDescent="0.25">
      <c r="A455" s="71">
        <v>2010</v>
      </c>
      <c r="B455" s="2">
        <v>3519.34</v>
      </c>
      <c r="C455" s="2">
        <v>20077.919999999998</v>
      </c>
      <c r="D455" s="2">
        <v>24585.63</v>
      </c>
      <c r="E455" s="2">
        <v>26673</v>
      </c>
      <c r="F455" s="2">
        <v>74855.89</v>
      </c>
      <c r="H455" s="68">
        <f t="shared" si="19"/>
        <v>0.28145347651379271</v>
      </c>
      <c r="I455" s="68">
        <f t="shared" si="20"/>
        <v>0.34464282334932095</v>
      </c>
      <c r="J455" s="68">
        <f t="shared" si="21"/>
        <v>0.37390370013688634</v>
      </c>
    </row>
    <row r="456" spans="1:10" x14ac:dyDescent="0.25">
      <c r="A456" s="71">
        <v>2011</v>
      </c>
      <c r="B456" s="2">
        <v>12420.96</v>
      </c>
      <c r="C456" s="2">
        <v>9503.44</v>
      </c>
      <c r="D456" s="2">
        <v>57668.99</v>
      </c>
      <c r="E456" s="2">
        <v>14325.76</v>
      </c>
      <c r="F456" s="2">
        <v>93919.15</v>
      </c>
      <c r="H456" s="68">
        <f t="shared" ref="H456:H519" si="22">C456/SUM($C456:$E456)</f>
        <v>0.11660921549300668</v>
      </c>
      <c r="I456" s="68">
        <f t="shared" si="20"/>
        <v>0.70761068435998398</v>
      </c>
      <c r="J456" s="68">
        <f t="shared" si="21"/>
        <v>0.17578010014700943</v>
      </c>
    </row>
    <row r="457" spans="1:10" x14ac:dyDescent="0.25">
      <c r="A457" s="71">
        <v>2012</v>
      </c>
      <c r="B457" s="2">
        <v>34854.57</v>
      </c>
      <c r="C457" s="2">
        <v>33943.230000000003</v>
      </c>
      <c r="D457" s="2">
        <v>27298.89</v>
      </c>
      <c r="E457" s="2">
        <v>33144.910000000003</v>
      </c>
      <c r="F457" s="2">
        <v>129241.60000000001</v>
      </c>
      <c r="H457" s="68">
        <f t="shared" si="22"/>
        <v>0.35961752372121469</v>
      </c>
      <c r="I457" s="68">
        <f t="shared" ref="I457:I520" si="23">D457/SUM($C457:$E457)</f>
        <v>0.28922289428960735</v>
      </c>
      <c r="J457" s="68">
        <f t="shared" ref="J457:J520" si="24">E457/SUM($C457:$E457)</f>
        <v>0.35115958198917802</v>
      </c>
    </row>
    <row r="458" spans="1:10" x14ac:dyDescent="0.25">
      <c r="A458" s="71">
        <v>2013</v>
      </c>
      <c r="B458" s="2">
        <v>17980.87</v>
      </c>
      <c r="C458" s="2">
        <v>96940.6</v>
      </c>
      <c r="D458" s="2">
        <v>105181.52</v>
      </c>
      <c r="E458" s="2">
        <v>18016.18</v>
      </c>
      <c r="F458" s="2">
        <v>238119.16999999998</v>
      </c>
      <c r="H458" s="68">
        <f t="shared" si="22"/>
        <v>0.4403622631772845</v>
      </c>
      <c r="I458" s="68">
        <f t="shared" si="23"/>
        <v>0.47779745732569029</v>
      </c>
      <c r="J458" s="68">
        <f t="shared" si="24"/>
        <v>8.1840279497025284E-2</v>
      </c>
    </row>
    <row r="459" spans="1:10" x14ac:dyDescent="0.25">
      <c r="A459" s="71">
        <v>2014</v>
      </c>
      <c r="B459" s="2">
        <v>17484</v>
      </c>
      <c r="C459" s="2">
        <v>46774.720000000001</v>
      </c>
      <c r="D459" s="2">
        <v>260880.36</v>
      </c>
      <c r="E459" s="2">
        <v>61759.42</v>
      </c>
      <c r="F459" s="2">
        <v>386898.49999999994</v>
      </c>
      <c r="H459" s="68">
        <f t="shared" si="22"/>
        <v>0.12661852742650873</v>
      </c>
      <c r="I459" s="68">
        <f t="shared" si="23"/>
        <v>0.70619956715288656</v>
      </c>
      <c r="J459" s="68">
        <f t="shared" si="24"/>
        <v>0.16718190542060479</v>
      </c>
    </row>
    <row r="460" spans="1:10" x14ac:dyDescent="0.25">
      <c r="A460" s="71">
        <v>2015</v>
      </c>
      <c r="B460" s="2">
        <v>17481.259999999998</v>
      </c>
      <c r="C460" s="2">
        <v>45550.65</v>
      </c>
      <c r="D460" s="2">
        <v>125836.2</v>
      </c>
      <c r="E460" s="2">
        <v>162391.18</v>
      </c>
      <c r="F460" s="2">
        <v>351259.29</v>
      </c>
      <c r="H460" s="68">
        <f t="shared" si="22"/>
        <v>0.13646988688860079</v>
      </c>
      <c r="I460" s="68">
        <f t="shared" si="23"/>
        <v>0.37700564054500529</v>
      </c>
      <c r="J460" s="68">
        <f t="shared" si="24"/>
        <v>0.48652447256639386</v>
      </c>
    </row>
    <row r="461" spans="1:10" x14ac:dyDescent="0.25">
      <c r="A461" s="70" t="s">
        <v>575</v>
      </c>
      <c r="B461" s="2">
        <v>31685.59</v>
      </c>
      <c r="C461" s="2">
        <v>484659.64999999991</v>
      </c>
      <c r="D461" s="2">
        <v>1362540.1300000001</v>
      </c>
      <c r="E461" s="2">
        <v>147325.39999999994</v>
      </c>
      <c r="F461" s="2">
        <v>2026210.7700000003</v>
      </c>
      <c r="H461" s="68">
        <f t="shared" si="22"/>
        <v>0.24299500194828322</v>
      </c>
      <c r="I461" s="68">
        <f t="shared" si="23"/>
        <v>0.68314009953988153</v>
      </c>
      <c r="J461" s="68">
        <f t="shared" si="24"/>
        <v>7.3864898511835253E-2</v>
      </c>
    </row>
    <row r="462" spans="1:10" x14ac:dyDescent="0.25">
      <c r="A462" s="71">
        <v>1979</v>
      </c>
      <c r="B462" s="2">
        <v>1841.93</v>
      </c>
      <c r="C462" s="2">
        <v>26886.95</v>
      </c>
      <c r="D462" s="2">
        <v>53938.62</v>
      </c>
      <c r="E462" s="2">
        <v>5178.57</v>
      </c>
      <c r="F462" s="2">
        <v>87846.07</v>
      </c>
      <c r="H462" s="68">
        <f t="shared" si="22"/>
        <v>0.31262390391904388</v>
      </c>
      <c r="I462" s="68">
        <f t="shared" si="23"/>
        <v>0.62716306447573333</v>
      </c>
      <c r="J462" s="68">
        <f t="shared" si="24"/>
        <v>6.0213031605222712E-2</v>
      </c>
    </row>
    <row r="463" spans="1:10" x14ac:dyDescent="0.25">
      <c r="A463" s="71">
        <v>1980</v>
      </c>
      <c r="B463" s="2">
        <v>1973.97</v>
      </c>
      <c r="C463" s="2">
        <v>24777.73</v>
      </c>
      <c r="D463" s="2">
        <v>64600.55</v>
      </c>
      <c r="E463" s="2">
        <v>5278.14</v>
      </c>
      <c r="F463" s="2">
        <v>96630.39</v>
      </c>
      <c r="H463" s="68">
        <f t="shared" si="22"/>
        <v>0.26176491779427113</v>
      </c>
      <c r="I463" s="68">
        <f t="shared" si="23"/>
        <v>0.68247404666265643</v>
      </c>
      <c r="J463" s="68">
        <f t="shared" si="24"/>
        <v>5.5761035543072518E-2</v>
      </c>
    </row>
    <row r="464" spans="1:10" x14ac:dyDescent="0.25">
      <c r="A464" s="71">
        <v>1981</v>
      </c>
      <c r="B464" s="2">
        <v>1923.65</v>
      </c>
      <c r="C464" s="2">
        <v>26556.53</v>
      </c>
      <c r="D464" s="2">
        <v>59530.96</v>
      </c>
      <c r="E464" s="2">
        <v>6321.55</v>
      </c>
      <c r="F464" s="2">
        <v>94332.69</v>
      </c>
      <c r="H464" s="68">
        <f t="shared" si="22"/>
        <v>0.28738021734670116</v>
      </c>
      <c r="I464" s="68">
        <f t="shared" si="23"/>
        <v>0.64421143212828536</v>
      </c>
      <c r="J464" s="68">
        <f t="shared" si="24"/>
        <v>6.8408350525013581E-2</v>
      </c>
    </row>
    <row r="465" spans="1:10" x14ac:dyDescent="0.25">
      <c r="A465" s="71">
        <v>1982</v>
      </c>
      <c r="B465" s="2">
        <v>2634.99</v>
      </c>
      <c r="C465" s="2">
        <v>25839.3</v>
      </c>
      <c r="D465" s="2">
        <v>63780.78</v>
      </c>
      <c r="E465" s="2">
        <v>5824.91</v>
      </c>
      <c r="F465" s="2">
        <v>98079.98000000001</v>
      </c>
      <c r="H465" s="68">
        <f t="shared" si="22"/>
        <v>0.27072452938598451</v>
      </c>
      <c r="I465" s="68">
        <f t="shared" si="23"/>
        <v>0.6682464946562412</v>
      </c>
      <c r="J465" s="68">
        <f t="shared" si="24"/>
        <v>6.1028975957774206E-2</v>
      </c>
    </row>
    <row r="466" spans="1:10" x14ac:dyDescent="0.25">
      <c r="A466" s="71">
        <v>1983</v>
      </c>
      <c r="B466" s="2">
        <v>2164.08</v>
      </c>
      <c r="C466" s="2">
        <v>35647.449999999997</v>
      </c>
      <c r="D466" s="2">
        <v>56199.34</v>
      </c>
      <c r="E466" s="2">
        <v>5502.69</v>
      </c>
      <c r="F466" s="2">
        <v>99513.56</v>
      </c>
      <c r="H466" s="68">
        <f t="shared" si="22"/>
        <v>0.3661801788771753</v>
      </c>
      <c r="I466" s="68">
        <f t="shared" si="23"/>
        <v>0.57729471179507075</v>
      </c>
      <c r="J466" s="68">
        <f t="shared" si="24"/>
        <v>5.6525109327753981E-2</v>
      </c>
    </row>
    <row r="467" spans="1:10" x14ac:dyDescent="0.25">
      <c r="A467" s="71">
        <v>1984</v>
      </c>
      <c r="B467" s="2">
        <v>1846.49</v>
      </c>
      <c r="C467" s="2">
        <v>27752.41</v>
      </c>
      <c r="D467" s="2">
        <v>69247.070000000007</v>
      </c>
      <c r="E467" s="2">
        <v>4976.21</v>
      </c>
      <c r="F467" s="2">
        <v>103822.18000000001</v>
      </c>
      <c r="H467" s="68">
        <f t="shared" si="22"/>
        <v>0.27214731275659909</v>
      </c>
      <c r="I467" s="68">
        <f t="shared" si="23"/>
        <v>0.6790546845037283</v>
      </c>
      <c r="J467" s="68">
        <f t="shared" si="24"/>
        <v>4.8798002739672552E-2</v>
      </c>
    </row>
    <row r="468" spans="1:10" x14ac:dyDescent="0.25">
      <c r="A468" s="71">
        <v>1985</v>
      </c>
      <c r="B468" s="2">
        <v>1261.17</v>
      </c>
      <c r="C468" s="2">
        <v>26187.31</v>
      </c>
      <c r="D468" s="2">
        <v>74621.490000000005</v>
      </c>
      <c r="E468" s="2">
        <v>7098.64</v>
      </c>
      <c r="F468" s="2">
        <v>109168.61</v>
      </c>
      <c r="H468" s="68">
        <f t="shared" si="22"/>
        <v>0.24268308098125579</v>
      </c>
      <c r="I468" s="68">
        <f t="shared" si="23"/>
        <v>0.69153239109370035</v>
      </c>
      <c r="J468" s="68">
        <f t="shared" si="24"/>
        <v>6.5784527925043912E-2</v>
      </c>
    </row>
    <row r="469" spans="1:10" x14ac:dyDescent="0.25">
      <c r="A469" s="71">
        <v>1986</v>
      </c>
      <c r="B469" s="2">
        <v>954.74</v>
      </c>
      <c r="C469" s="2">
        <v>17875.25</v>
      </c>
      <c r="D469" s="2">
        <v>66800.09</v>
      </c>
      <c r="E469" s="2">
        <v>7166.45</v>
      </c>
      <c r="F469" s="2">
        <v>92796.53</v>
      </c>
      <c r="H469" s="68">
        <f t="shared" si="22"/>
        <v>0.19463089732898281</v>
      </c>
      <c r="I469" s="68">
        <f t="shared" si="23"/>
        <v>0.7273387202056929</v>
      </c>
      <c r="J469" s="68">
        <f t="shared" si="24"/>
        <v>7.8030382465324344E-2</v>
      </c>
    </row>
    <row r="470" spans="1:10" x14ac:dyDescent="0.25">
      <c r="A470" s="71">
        <v>1987</v>
      </c>
      <c r="B470" s="2">
        <v>1180.57</v>
      </c>
      <c r="C470" s="2">
        <v>13964.52</v>
      </c>
      <c r="D470" s="2">
        <v>48175.64</v>
      </c>
      <c r="E470" s="2">
        <v>6728.45</v>
      </c>
      <c r="F470" s="2">
        <v>70049.179999999993</v>
      </c>
      <c r="H470" s="68">
        <f t="shared" si="22"/>
        <v>0.20277046393124531</v>
      </c>
      <c r="I470" s="68">
        <f t="shared" si="23"/>
        <v>0.6995297276945186</v>
      </c>
      <c r="J470" s="68">
        <f t="shared" si="24"/>
        <v>9.76998083742361E-2</v>
      </c>
    </row>
    <row r="471" spans="1:10" x14ac:dyDescent="0.25">
      <c r="A471" s="71">
        <v>1988</v>
      </c>
      <c r="B471" s="2">
        <v>1629.87</v>
      </c>
      <c r="C471" s="2">
        <v>17720.73</v>
      </c>
      <c r="D471" s="2">
        <v>33241.599999999999</v>
      </c>
      <c r="E471" s="2">
        <v>4616.74</v>
      </c>
      <c r="F471" s="2">
        <v>57208.939999999995</v>
      </c>
      <c r="H471" s="68">
        <f t="shared" si="22"/>
        <v>0.31883818854831503</v>
      </c>
      <c r="I471" s="68">
        <f t="shared" si="23"/>
        <v>0.59809565003516607</v>
      </c>
      <c r="J471" s="68">
        <f t="shared" si="24"/>
        <v>8.3066161416518847E-2</v>
      </c>
    </row>
    <row r="472" spans="1:10" x14ac:dyDescent="0.25">
      <c r="A472" s="71">
        <v>1989</v>
      </c>
      <c r="B472" s="2">
        <v>1003.61</v>
      </c>
      <c r="C472" s="2">
        <v>24202.03</v>
      </c>
      <c r="D472" s="2">
        <v>44266.69</v>
      </c>
      <c r="E472" s="2">
        <v>3268.56</v>
      </c>
      <c r="F472" s="2">
        <v>72740.89</v>
      </c>
      <c r="H472" s="68">
        <f t="shared" si="22"/>
        <v>0.33737033241293785</v>
      </c>
      <c r="I472" s="68">
        <f t="shared" si="23"/>
        <v>0.6170667468853015</v>
      </c>
      <c r="J472" s="68">
        <f t="shared" si="24"/>
        <v>4.5562920701760649E-2</v>
      </c>
    </row>
    <row r="473" spans="1:10" x14ac:dyDescent="0.25">
      <c r="A473" s="71">
        <v>1990</v>
      </c>
      <c r="B473" s="2">
        <v>575.39</v>
      </c>
      <c r="C473" s="2">
        <v>14994.9</v>
      </c>
      <c r="D473" s="2">
        <v>59848.88</v>
      </c>
      <c r="E473" s="2">
        <v>4249.6899999999996</v>
      </c>
      <c r="F473" s="2">
        <v>79668.86</v>
      </c>
      <c r="H473" s="68">
        <f t="shared" si="22"/>
        <v>0.18958455103815774</v>
      </c>
      <c r="I473" s="68">
        <f t="shared" si="23"/>
        <v>0.75668547605763148</v>
      </c>
      <c r="J473" s="68">
        <f t="shared" si="24"/>
        <v>5.3729972904210672E-2</v>
      </c>
    </row>
    <row r="474" spans="1:10" x14ac:dyDescent="0.25">
      <c r="A474" s="71">
        <v>1991</v>
      </c>
      <c r="B474" s="2">
        <v>658.33</v>
      </c>
      <c r="C474" s="2">
        <v>8571.48</v>
      </c>
      <c r="D474" s="2">
        <v>37297.699999999997</v>
      </c>
      <c r="E474" s="2">
        <v>5850.61</v>
      </c>
      <c r="F474" s="2">
        <v>52378.119999999995</v>
      </c>
      <c r="H474" s="68">
        <f t="shared" si="22"/>
        <v>0.16572921119749329</v>
      </c>
      <c r="I474" s="68">
        <f t="shared" si="23"/>
        <v>0.72114948649250121</v>
      </c>
      <c r="J474" s="68">
        <f t="shared" si="24"/>
        <v>0.11312130231000551</v>
      </c>
    </row>
    <row r="475" spans="1:10" x14ac:dyDescent="0.25">
      <c r="A475" s="71">
        <v>1992</v>
      </c>
      <c r="B475" s="2">
        <v>494.35</v>
      </c>
      <c r="C475" s="2">
        <v>9664.36</v>
      </c>
      <c r="D475" s="2">
        <v>20612.96</v>
      </c>
      <c r="E475" s="2">
        <v>3506.97</v>
      </c>
      <c r="F475" s="2">
        <v>34278.639999999999</v>
      </c>
      <c r="H475" s="68">
        <f t="shared" si="22"/>
        <v>0.28606076966542732</v>
      </c>
      <c r="I475" s="68">
        <f t="shared" si="23"/>
        <v>0.61013447374504537</v>
      </c>
      <c r="J475" s="68">
        <f t="shared" si="24"/>
        <v>0.10380475658952726</v>
      </c>
    </row>
    <row r="476" spans="1:10" x14ac:dyDescent="0.25">
      <c r="A476" s="71">
        <v>1993</v>
      </c>
      <c r="B476" s="2">
        <v>386.52</v>
      </c>
      <c r="C476" s="2">
        <v>7088.91</v>
      </c>
      <c r="D476" s="2">
        <v>20602.89</v>
      </c>
      <c r="E476" s="2">
        <v>1848.73</v>
      </c>
      <c r="F476" s="2">
        <v>29927.05</v>
      </c>
      <c r="H476" s="68">
        <f t="shared" si="22"/>
        <v>0.23997233631217857</v>
      </c>
      <c r="I476" s="68">
        <f t="shared" si="23"/>
        <v>0.69744483257409395</v>
      </c>
      <c r="J476" s="68">
        <f t="shared" si="24"/>
        <v>6.2582831113727477E-2</v>
      </c>
    </row>
    <row r="477" spans="1:10" x14ac:dyDescent="0.25">
      <c r="A477" s="71">
        <v>1994</v>
      </c>
      <c r="B477" s="2">
        <v>416.49</v>
      </c>
      <c r="C477" s="2">
        <v>5969.12</v>
      </c>
      <c r="D477" s="2">
        <v>20692.7</v>
      </c>
      <c r="E477" s="2">
        <v>2275.9699999999998</v>
      </c>
      <c r="F477" s="2">
        <v>29354.280000000002</v>
      </c>
      <c r="H477" s="68">
        <f t="shared" si="22"/>
        <v>0.20627421789984651</v>
      </c>
      <c r="I477" s="68">
        <f t="shared" si="23"/>
        <v>0.71507533920178423</v>
      </c>
      <c r="J477" s="68">
        <f t="shared" si="24"/>
        <v>7.8650442898369213E-2</v>
      </c>
    </row>
    <row r="478" spans="1:10" x14ac:dyDescent="0.25">
      <c r="A478" s="71">
        <v>1995</v>
      </c>
      <c r="B478" s="2">
        <v>520.28</v>
      </c>
      <c r="C478" s="2">
        <v>6569.26</v>
      </c>
      <c r="D478" s="2">
        <v>17714.919999999998</v>
      </c>
      <c r="E478" s="2">
        <v>2265.23</v>
      </c>
      <c r="F478" s="2">
        <v>27069.69</v>
      </c>
      <c r="H478" s="68">
        <f t="shared" si="22"/>
        <v>0.24743525374010195</v>
      </c>
      <c r="I478" s="68">
        <f t="shared" si="23"/>
        <v>0.66724345286769082</v>
      </c>
      <c r="J478" s="68">
        <f t="shared" si="24"/>
        <v>8.5321293392207204E-2</v>
      </c>
    </row>
    <row r="479" spans="1:10" x14ac:dyDescent="0.25">
      <c r="A479" s="71">
        <v>1996</v>
      </c>
      <c r="B479" s="2">
        <v>475.42</v>
      </c>
      <c r="C479" s="2">
        <v>8336.77</v>
      </c>
      <c r="D479" s="2">
        <v>20571.78</v>
      </c>
      <c r="E479" s="2">
        <v>2013.05</v>
      </c>
      <c r="F479" s="2">
        <v>31397.02</v>
      </c>
      <c r="H479" s="68">
        <f t="shared" si="22"/>
        <v>0.26960991669253859</v>
      </c>
      <c r="I479" s="68">
        <f t="shared" si="23"/>
        <v>0.66528834212977339</v>
      </c>
      <c r="J479" s="68">
        <f t="shared" si="24"/>
        <v>6.5101741177688091E-2</v>
      </c>
    </row>
    <row r="480" spans="1:10" x14ac:dyDescent="0.25">
      <c r="A480" s="71">
        <v>1997</v>
      </c>
      <c r="B480" s="2">
        <v>492.37</v>
      </c>
      <c r="C480" s="2">
        <v>7734.64</v>
      </c>
      <c r="D480" s="2">
        <v>27816.2</v>
      </c>
      <c r="E480" s="2">
        <v>2355.8200000000002</v>
      </c>
      <c r="F480" s="2">
        <v>38399.03</v>
      </c>
      <c r="H480" s="68">
        <f t="shared" si="22"/>
        <v>0.2040443552663305</v>
      </c>
      <c r="I480" s="68">
        <f t="shared" si="23"/>
        <v>0.7338077266633356</v>
      </c>
      <c r="J480" s="68">
        <f t="shared" si="24"/>
        <v>6.2147918070333812E-2</v>
      </c>
    </row>
    <row r="481" spans="1:10" x14ac:dyDescent="0.25">
      <c r="A481" s="71">
        <v>1998</v>
      </c>
      <c r="B481" s="2">
        <v>473.36</v>
      </c>
      <c r="C481" s="2">
        <v>8459.4</v>
      </c>
      <c r="D481" s="2">
        <v>30584.67</v>
      </c>
      <c r="E481" s="2">
        <v>3624.35</v>
      </c>
      <c r="F481" s="2">
        <v>43141.78</v>
      </c>
      <c r="H481" s="68">
        <f t="shared" si="22"/>
        <v>0.19825904029256297</v>
      </c>
      <c r="I481" s="68">
        <f t="shared" si="23"/>
        <v>0.71679874717648318</v>
      </c>
      <c r="J481" s="68">
        <f t="shared" si="24"/>
        <v>8.4942212530953812E-2</v>
      </c>
    </row>
    <row r="482" spans="1:10" x14ac:dyDescent="0.25">
      <c r="A482" s="71">
        <v>1999</v>
      </c>
      <c r="B482" s="2">
        <v>733.69</v>
      </c>
      <c r="C482" s="2">
        <v>7939.56</v>
      </c>
      <c r="D482" s="2">
        <v>30473.96</v>
      </c>
      <c r="E482" s="2">
        <v>3827.93</v>
      </c>
      <c r="F482" s="2">
        <v>42975.14</v>
      </c>
      <c r="H482" s="68">
        <f t="shared" si="22"/>
        <v>0.1879566160726017</v>
      </c>
      <c r="I482" s="68">
        <f t="shared" si="23"/>
        <v>0.72142315190411321</v>
      </c>
      <c r="J482" s="68">
        <f t="shared" si="24"/>
        <v>9.0620232023285188E-2</v>
      </c>
    </row>
    <row r="483" spans="1:10" x14ac:dyDescent="0.25">
      <c r="A483" s="71">
        <v>2000</v>
      </c>
      <c r="B483" s="2">
        <v>753.47</v>
      </c>
      <c r="C483" s="2">
        <v>12332.6</v>
      </c>
      <c r="D483" s="2">
        <v>28694.43</v>
      </c>
      <c r="E483" s="2">
        <v>3781.48</v>
      </c>
      <c r="F483" s="2">
        <v>45561.98</v>
      </c>
      <c r="H483" s="68">
        <f t="shared" si="22"/>
        <v>0.27522896878293879</v>
      </c>
      <c r="I483" s="68">
        <f t="shared" si="23"/>
        <v>0.64037902621622544</v>
      </c>
      <c r="J483" s="68">
        <f t="shared" si="24"/>
        <v>8.4392005000835782E-2</v>
      </c>
    </row>
    <row r="484" spans="1:10" x14ac:dyDescent="0.25">
      <c r="A484" s="71">
        <v>2001</v>
      </c>
      <c r="B484" s="2">
        <v>470.33</v>
      </c>
      <c r="C484" s="2">
        <v>12568.59</v>
      </c>
      <c r="D484" s="2">
        <v>43730.65</v>
      </c>
      <c r="E484" s="2">
        <v>3516.67</v>
      </c>
      <c r="F484" s="2">
        <v>60286.239999999998</v>
      </c>
      <c r="H484" s="68">
        <f t="shared" si="22"/>
        <v>0.21012118682136574</v>
      </c>
      <c r="I484" s="68">
        <f t="shared" si="23"/>
        <v>0.73108726424123616</v>
      </c>
      <c r="J484" s="68">
        <f t="shared" si="24"/>
        <v>5.8791548937398089E-2</v>
      </c>
    </row>
    <row r="485" spans="1:10" x14ac:dyDescent="0.25">
      <c r="A485" s="71">
        <v>2002</v>
      </c>
      <c r="B485" s="2">
        <v>274.2</v>
      </c>
      <c r="C485" s="2">
        <v>7825.23</v>
      </c>
      <c r="D485" s="2">
        <v>44733.760000000002</v>
      </c>
      <c r="E485" s="2">
        <v>5469.03</v>
      </c>
      <c r="F485" s="2">
        <v>58302.22</v>
      </c>
      <c r="H485" s="68">
        <f t="shared" si="22"/>
        <v>0.13485261085937447</v>
      </c>
      <c r="I485" s="68">
        <f t="shared" si="23"/>
        <v>0.77089930002781415</v>
      </c>
      <c r="J485" s="68">
        <f t="shared" si="24"/>
        <v>9.4248089112811351E-2</v>
      </c>
    </row>
    <row r="486" spans="1:10" x14ac:dyDescent="0.25">
      <c r="A486" s="71">
        <v>2003</v>
      </c>
      <c r="B486" s="2">
        <v>268.58999999999997</v>
      </c>
      <c r="C486" s="2">
        <v>4592.53</v>
      </c>
      <c r="D486" s="2">
        <v>28649.22</v>
      </c>
      <c r="E486" s="2">
        <v>5629.49</v>
      </c>
      <c r="F486" s="2">
        <v>39139.83</v>
      </c>
      <c r="H486" s="68">
        <f t="shared" si="22"/>
        <v>0.11814724716782897</v>
      </c>
      <c r="I486" s="68">
        <f t="shared" si="23"/>
        <v>0.73702871325946906</v>
      </c>
      <c r="J486" s="68">
        <f t="shared" si="24"/>
        <v>0.1448240395727021</v>
      </c>
    </row>
    <row r="487" spans="1:10" x14ac:dyDescent="0.25">
      <c r="A487" s="71">
        <v>2004</v>
      </c>
      <c r="B487" s="2">
        <v>418.51</v>
      </c>
      <c r="C487" s="2">
        <v>4380.74</v>
      </c>
      <c r="D487" s="2">
        <v>15764.49</v>
      </c>
      <c r="E487" s="2">
        <v>3486.69</v>
      </c>
      <c r="F487" s="2">
        <v>24050.429999999997</v>
      </c>
      <c r="H487" s="68">
        <f t="shared" si="22"/>
        <v>0.18537385028385336</v>
      </c>
      <c r="I487" s="68">
        <f t="shared" si="23"/>
        <v>0.66708460421328442</v>
      </c>
      <c r="J487" s="68">
        <f t="shared" si="24"/>
        <v>0.14754154550286225</v>
      </c>
    </row>
    <row r="488" spans="1:10" x14ac:dyDescent="0.25">
      <c r="A488" s="71">
        <v>2005</v>
      </c>
      <c r="B488" s="2">
        <v>446.88</v>
      </c>
      <c r="C488" s="2">
        <v>6823.66</v>
      </c>
      <c r="D488" s="2">
        <v>15020.55</v>
      </c>
      <c r="E488" s="2">
        <v>1926.75</v>
      </c>
      <c r="F488" s="2">
        <v>24217.84</v>
      </c>
      <c r="H488" s="68">
        <f t="shared" si="22"/>
        <v>0.28705866317557222</v>
      </c>
      <c r="I488" s="68">
        <f t="shared" si="23"/>
        <v>0.63188655401380511</v>
      </c>
      <c r="J488" s="68">
        <f t="shared" si="24"/>
        <v>8.1054782810622714E-2</v>
      </c>
    </row>
    <row r="489" spans="1:10" x14ac:dyDescent="0.25">
      <c r="A489" s="71">
        <v>2006</v>
      </c>
      <c r="B489" s="2">
        <v>418.58</v>
      </c>
      <c r="C489" s="2">
        <v>7299.66</v>
      </c>
      <c r="D489" s="2">
        <v>23847.47</v>
      </c>
      <c r="E489" s="2">
        <v>1843.64</v>
      </c>
      <c r="F489" s="2">
        <v>33409.35</v>
      </c>
      <c r="H489" s="68">
        <f t="shared" si="22"/>
        <v>0.22126370496960207</v>
      </c>
      <c r="I489" s="68">
        <f t="shared" si="23"/>
        <v>0.72285278579432966</v>
      </c>
      <c r="J489" s="68">
        <f t="shared" si="24"/>
        <v>5.5883509236068142E-2</v>
      </c>
    </row>
    <row r="490" spans="1:10" x14ac:dyDescent="0.25">
      <c r="A490" s="71">
        <v>2007</v>
      </c>
      <c r="B490" s="2">
        <v>407.24</v>
      </c>
      <c r="C490" s="2">
        <v>6719.95</v>
      </c>
      <c r="D490" s="2">
        <v>24179.88</v>
      </c>
      <c r="E490" s="2">
        <v>2831.04</v>
      </c>
      <c r="F490" s="2">
        <v>34138.11</v>
      </c>
      <c r="H490" s="68">
        <f t="shared" si="22"/>
        <v>0.19922255192350508</v>
      </c>
      <c r="I490" s="68">
        <f t="shared" si="23"/>
        <v>0.71684720850662909</v>
      </c>
      <c r="J490" s="68">
        <f t="shared" si="24"/>
        <v>8.3930239569865811E-2</v>
      </c>
    </row>
    <row r="491" spans="1:10" x14ac:dyDescent="0.25">
      <c r="A491" s="71">
        <v>2008</v>
      </c>
      <c r="B491" s="2">
        <v>458.33</v>
      </c>
      <c r="C491" s="2">
        <v>6767.19</v>
      </c>
      <c r="D491" s="2">
        <v>23877.38</v>
      </c>
      <c r="E491" s="2">
        <v>2965.9</v>
      </c>
      <c r="F491" s="2">
        <v>34068.800000000003</v>
      </c>
      <c r="H491" s="68">
        <f t="shared" si="22"/>
        <v>0.20134172476612197</v>
      </c>
      <c r="I491" s="68">
        <f t="shared" si="23"/>
        <v>0.71041493915437659</v>
      </c>
      <c r="J491" s="68">
        <f t="shared" si="24"/>
        <v>8.8243336079501411E-2</v>
      </c>
    </row>
    <row r="492" spans="1:10" x14ac:dyDescent="0.25">
      <c r="A492" s="71">
        <v>2009</v>
      </c>
      <c r="B492" s="2">
        <v>501.37</v>
      </c>
      <c r="C492" s="2">
        <v>7551.97</v>
      </c>
      <c r="D492" s="2">
        <v>23409.21</v>
      </c>
      <c r="E492" s="2">
        <v>2860.47</v>
      </c>
      <c r="F492" s="2">
        <v>34323.019999999997</v>
      </c>
      <c r="H492" s="68">
        <f t="shared" si="22"/>
        <v>0.22328804183119391</v>
      </c>
      <c r="I492" s="68">
        <f t="shared" si="23"/>
        <v>0.69213684134274933</v>
      </c>
      <c r="J492" s="68">
        <f t="shared" si="24"/>
        <v>8.4575116826056673E-2</v>
      </c>
    </row>
    <row r="493" spans="1:10" x14ac:dyDescent="0.25">
      <c r="A493" s="71">
        <v>2010</v>
      </c>
      <c r="B493" s="2">
        <v>526.27</v>
      </c>
      <c r="C493" s="2">
        <v>8426.59</v>
      </c>
      <c r="D493" s="2">
        <v>27863.52</v>
      </c>
      <c r="E493" s="2">
        <v>2940.26</v>
      </c>
      <c r="F493" s="2">
        <v>39756.640000000007</v>
      </c>
      <c r="H493" s="68">
        <f t="shared" si="22"/>
        <v>0.21479761725418342</v>
      </c>
      <c r="I493" s="68">
        <f t="shared" si="23"/>
        <v>0.71025381611236393</v>
      </c>
      <c r="J493" s="68">
        <f t="shared" si="24"/>
        <v>7.4948566633452604E-2</v>
      </c>
    </row>
    <row r="494" spans="1:10" x14ac:dyDescent="0.25">
      <c r="A494" s="71">
        <v>2011</v>
      </c>
      <c r="B494" s="2">
        <v>495.27</v>
      </c>
      <c r="C494" s="2">
        <v>8629.07</v>
      </c>
      <c r="D494" s="2">
        <v>29029.85</v>
      </c>
      <c r="E494" s="2">
        <v>3334.94</v>
      </c>
      <c r="F494" s="2">
        <v>41489.130000000005</v>
      </c>
      <c r="H494" s="68">
        <f t="shared" si="22"/>
        <v>0.21049664510734045</v>
      </c>
      <c r="I494" s="68">
        <f t="shared" si="23"/>
        <v>0.70815117190720756</v>
      </c>
      <c r="J494" s="68">
        <f t="shared" si="24"/>
        <v>8.1352182985451965E-2</v>
      </c>
    </row>
    <row r="495" spans="1:10" x14ac:dyDescent="0.25">
      <c r="A495" s="71">
        <v>2012</v>
      </c>
      <c r="B495" s="2">
        <v>537.12</v>
      </c>
      <c r="C495" s="2">
        <v>8151.76</v>
      </c>
      <c r="D495" s="2">
        <v>29058.03</v>
      </c>
      <c r="E495" s="2">
        <v>3456.4</v>
      </c>
      <c r="F495" s="2">
        <v>41203.310000000005</v>
      </c>
      <c r="H495" s="68">
        <f t="shared" si="22"/>
        <v>0.200455464355033</v>
      </c>
      <c r="I495" s="68">
        <f t="shared" si="23"/>
        <v>0.71455009677572445</v>
      </c>
      <c r="J495" s="68">
        <f t="shared" si="24"/>
        <v>8.4994438869242475E-2</v>
      </c>
    </row>
    <row r="496" spans="1:10" x14ac:dyDescent="0.25">
      <c r="A496" s="71">
        <v>2013</v>
      </c>
      <c r="B496" s="2">
        <v>699.01</v>
      </c>
      <c r="C496" s="2">
        <v>9058.5400000000009</v>
      </c>
      <c r="D496" s="2">
        <v>30020.1</v>
      </c>
      <c r="E496" s="2">
        <v>3639.77</v>
      </c>
      <c r="F496" s="2">
        <v>43417.42</v>
      </c>
      <c r="H496" s="68">
        <f t="shared" si="22"/>
        <v>0.21205236805396085</v>
      </c>
      <c r="I496" s="68">
        <f t="shared" si="23"/>
        <v>0.70274385212370971</v>
      </c>
      <c r="J496" s="68">
        <f t="shared" si="24"/>
        <v>8.5203779822329531E-2</v>
      </c>
    </row>
    <row r="497" spans="1:10" x14ac:dyDescent="0.25">
      <c r="A497" s="71">
        <v>2014</v>
      </c>
      <c r="B497" s="2">
        <v>684.6</v>
      </c>
      <c r="C497" s="2">
        <v>10496.23</v>
      </c>
      <c r="D497" s="2">
        <v>25030.82</v>
      </c>
      <c r="E497" s="2">
        <v>3175.36</v>
      </c>
      <c r="F497" s="2">
        <v>39387.01</v>
      </c>
      <c r="H497" s="68">
        <f t="shared" si="22"/>
        <v>0.27120352453503538</v>
      </c>
      <c r="I497" s="68">
        <f t="shared" si="23"/>
        <v>0.64675093876582868</v>
      </c>
      <c r="J497" s="68">
        <f t="shared" si="24"/>
        <v>8.2045536699135779E-2</v>
      </c>
    </row>
    <row r="498" spans="1:10" x14ac:dyDescent="0.25">
      <c r="A498" s="71">
        <v>2015</v>
      </c>
      <c r="B498" s="2">
        <v>684.55</v>
      </c>
      <c r="C498" s="2">
        <v>10296.73</v>
      </c>
      <c r="D498" s="2">
        <v>29011.279999999999</v>
      </c>
      <c r="E498" s="2">
        <v>2688.25</v>
      </c>
      <c r="F498" s="2">
        <v>42680.81</v>
      </c>
      <c r="H498" s="68">
        <f t="shared" si="22"/>
        <v>0.24518207097489159</v>
      </c>
      <c r="I498" s="68">
        <f t="shared" si="23"/>
        <v>0.69080627655891269</v>
      </c>
      <c r="J498" s="68">
        <f t="shared" si="24"/>
        <v>6.4011652466195806E-2</v>
      </c>
    </row>
    <row r="499" spans="1:10" x14ac:dyDescent="0.25">
      <c r="A499" s="70" t="s">
        <v>579</v>
      </c>
      <c r="B499" s="2">
        <v>3278.9399999999991</v>
      </c>
      <c r="C499" s="2">
        <v>21452.459999999995</v>
      </c>
      <c r="D499" s="2">
        <v>92285.690000000017</v>
      </c>
      <c r="E499" s="2">
        <v>554.04000000000019</v>
      </c>
      <c r="F499" s="2">
        <v>117571.12999999999</v>
      </c>
      <c r="H499" s="68">
        <f t="shared" si="22"/>
        <v>0.18769838954000265</v>
      </c>
      <c r="I499" s="68">
        <f t="shared" si="23"/>
        <v>0.80745403513573422</v>
      </c>
      <c r="J499" s="68">
        <f t="shared" si="24"/>
        <v>4.8475753242631908E-3</v>
      </c>
    </row>
    <row r="500" spans="1:10" x14ac:dyDescent="0.25">
      <c r="A500" s="71">
        <v>1979</v>
      </c>
      <c r="B500" s="2">
        <v>382.67</v>
      </c>
      <c r="C500" s="2">
        <v>955.24</v>
      </c>
      <c r="D500" s="2">
        <v>70140.98</v>
      </c>
      <c r="E500" s="2">
        <v>0</v>
      </c>
      <c r="F500" s="2">
        <v>71478.89</v>
      </c>
      <c r="H500" s="68">
        <f t="shared" si="22"/>
        <v>1.3435876056420439E-2</v>
      </c>
      <c r="I500" s="68">
        <f t="shared" si="23"/>
        <v>0.98656412394357951</v>
      </c>
      <c r="J500" s="68">
        <f t="shared" si="24"/>
        <v>0</v>
      </c>
    </row>
    <row r="501" spans="1:10" x14ac:dyDescent="0.25">
      <c r="A501" s="71">
        <v>1980</v>
      </c>
      <c r="B501" s="2">
        <v>223.85</v>
      </c>
      <c r="C501" s="2">
        <v>866.34</v>
      </c>
      <c r="D501" s="2">
        <v>924.25</v>
      </c>
      <c r="E501" s="2">
        <v>0</v>
      </c>
      <c r="F501" s="2">
        <v>2014.44</v>
      </c>
      <c r="H501" s="68">
        <f t="shared" si="22"/>
        <v>0.48382935233638075</v>
      </c>
      <c r="I501" s="68">
        <f t="shared" si="23"/>
        <v>0.5161706476636192</v>
      </c>
      <c r="J501" s="68">
        <f t="shared" si="24"/>
        <v>0</v>
      </c>
    </row>
    <row r="502" spans="1:10" x14ac:dyDescent="0.25">
      <c r="A502" s="71">
        <v>1981</v>
      </c>
      <c r="B502" s="2">
        <v>109.38</v>
      </c>
      <c r="C502" s="2">
        <v>507.24</v>
      </c>
      <c r="D502" s="2">
        <v>838.3</v>
      </c>
      <c r="E502" s="2">
        <v>0</v>
      </c>
      <c r="F502" s="2">
        <v>1454.92</v>
      </c>
      <c r="H502" s="68">
        <f t="shared" si="22"/>
        <v>0.37697875945716963</v>
      </c>
      <c r="I502" s="68">
        <f t="shared" si="23"/>
        <v>0.62302124054283037</v>
      </c>
      <c r="J502" s="68">
        <f t="shared" si="24"/>
        <v>0</v>
      </c>
    </row>
    <row r="503" spans="1:10" x14ac:dyDescent="0.25">
      <c r="A503" s="71">
        <v>1982</v>
      </c>
      <c r="B503" s="2">
        <v>58.52</v>
      </c>
      <c r="C503" s="2">
        <v>247.29</v>
      </c>
      <c r="D503" s="2">
        <v>490.72</v>
      </c>
      <c r="E503" s="2">
        <v>0</v>
      </c>
      <c r="F503" s="2">
        <v>796.53</v>
      </c>
      <c r="H503" s="68">
        <f t="shared" si="22"/>
        <v>0.33507676047750029</v>
      </c>
      <c r="I503" s="68">
        <f t="shared" si="23"/>
        <v>0.66492323952249976</v>
      </c>
      <c r="J503" s="68">
        <f t="shared" si="24"/>
        <v>0</v>
      </c>
    </row>
    <row r="504" spans="1:10" x14ac:dyDescent="0.25">
      <c r="A504" s="71">
        <v>1983</v>
      </c>
      <c r="B504" s="2">
        <v>78.14</v>
      </c>
      <c r="C504" s="2">
        <v>197.51</v>
      </c>
      <c r="D504" s="2">
        <v>254.17</v>
      </c>
      <c r="E504" s="2">
        <v>17.440000000000001</v>
      </c>
      <c r="F504" s="2">
        <v>547.26</v>
      </c>
      <c r="H504" s="68">
        <f t="shared" si="22"/>
        <v>0.42102233969986358</v>
      </c>
      <c r="I504" s="68">
        <f t="shared" si="23"/>
        <v>0.54180167121418832</v>
      </c>
      <c r="J504" s="68">
        <f t="shared" si="24"/>
        <v>3.7175989085948165E-2</v>
      </c>
    </row>
    <row r="505" spans="1:10" x14ac:dyDescent="0.25">
      <c r="A505" s="71">
        <v>1984</v>
      </c>
      <c r="B505" s="2">
        <v>49.53</v>
      </c>
      <c r="C505" s="2">
        <v>240.07</v>
      </c>
      <c r="D505" s="2">
        <v>179.39</v>
      </c>
      <c r="E505" s="2">
        <v>0</v>
      </c>
      <c r="F505" s="2">
        <v>468.99</v>
      </c>
      <c r="H505" s="68">
        <f t="shared" si="22"/>
        <v>0.57233109235683977</v>
      </c>
      <c r="I505" s="68">
        <f t="shared" si="23"/>
        <v>0.42766890764316023</v>
      </c>
      <c r="J505" s="68">
        <f t="shared" si="24"/>
        <v>0</v>
      </c>
    </row>
    <row r="506" spans="1:10" x14ac:dyDescent="0.25">
      <c r="A506" s="71">
        <v>1985</v>
      </c>
      <c r="B506" s="2">
        <v>34.229999999999997</v>
      </c>
      <c r="C506" s="2">
        <v>276.64</v>
      </c>
      <c r="D506" s="2">
        <v>236.66</v>
      </c>
      <c r="E506" s="2">
        <v>1.1599999999999999</v>
      </c>
      <c r="F506" s="2">
        <v>548.68999999999994</v>
      </c>
      <c r="H506" s="68">
        <f t="shared" si="22"/>
        <v>0.53772888076818415</v>
      </c>
      <c r="I506" s="68">
        <f t="shared" si="23"/>
        <v>0.46001632780002338</v>
      </c>
      <c r="J506" s="68">
        <f t="shared" si="24"/>
        <v>2.2547914317925595E-3</v>
      </c>
    </row>
    <row r="507" spans="1:10" x14ac:dyDescent="0.25">
      <c r="A507" s="71">
        <v>1986</v>
      </c>
      <c r="B507" s="2">
        <v>48.52</v>
      </c>
      <c r="C507" s="2">
        <v>207.61</v>
      </c>
      <c r="D507" s="2">
        <v>269.10000000000002</v>
      </c>
      <c r="E507" s="2">
        <v>1.85</v>
      </c>
      <c r="F507" s="2">
        <v>527.08000000000004</v>
      </c>
      <c r="H507" s="68">
        <f t="shared" si="22"/>
        <v>0.4338223002340354</v>
      </c>
      <c r="I507" s="68">
        <f t="shared" si="23"/>
        <v>0.56231193580742223</v>
      </c>
      <c r="J507" s="68">
        <f t="shared" si="24"/>
        <v>3.8657639585422932E-3</v>
      </c>
    </row>
    <row r="508" spans="1:10" x14ac:dyDescent="0.25">
      <c r="A508" s="71">
        <v>1987</v>
      </c>
      <c r="B508" s="2">
        <v>63.96</v>
      </c>
      <c r="C508" s="2">
        <v>298.35000000000002</v>
      </c>
      <c r="D508" s="2">
        <v>208.58</v>
      </c>
      <c r="E508" s="2">
        <v>4.1500000000000004</v>
      </c>
      <c r="F508" s="2">
        <v>575.04</v>
      </c>
      <c r="H508" s="68">
        <f t="shared" si="22"/>
        <v>0.58376379431791503</v>
      </c>
      <c r="I508" s="68">
        <f t="shared" si="23"/>
        <v>0.40811614620020348</v>
      </c>
      <c r="J508" s="68">
        <f t="shared" si="24"/>
        <v>8.1200594818815058E-3</v>
      </c>
    </row>
    <row r="509" spans="1:10" x14ac:dyDescent="0.25">
      <c r="A509" s="71">
        <v>1988</v>
      </c>
      <c r="B509" s="2">
        <v>40.64</v>
      </c>
      <c r="C509" s="2">
        <v>423.01</v>
      </c>
      <c r="D509" s="2">
        <v>271.32</v>
      </c>
      <c r="E509" s="2">
        <v>0</v>
      </c>
      <c r="F509" s="2">
        <v>734.97</v>
      </c>
      <c r="H509" s="68">
        <f t="shared" si="22"/>
        <v>0.6092348018953524</v>
      </c>
      <c r="I509" s="68">
        <f t="shared" si="23"/>
        <v>0.39076519810464766</v>
      </c>
      <c r="J509" s="68">
        <f t="shared" si="24"/>
        <v>0</v>
      </c>
    </row>
    <row r="510" spans="1:10" x14ac:dyDescent="0.25">
      <c r="A510" s="71">
        <v>1989</v>
      </c>
      <c r="B510" s="2">
        <v>24.76</v>
      </c>
      <c r="C510" s="2">
        <v>262.7</v>
      </c>
      <c r="D510" s="2">
        <v>377.77</v>
      </c>
      <c r="E510" s="2">
        <v>0</v>
      </c>
      <c r="F510" s="2">
        <v>665.23</v>
      </c>
      <c r="H510" s="68">
        <f t="shared" si="22"/>
        <v>0.41016753321779315</v>
      </c>
      <c r="I510" s="68">
        <f t="shared" si="23"/>
        <v>0.5898324667822068</v>
      </c>
      <c r="J510" s="68">
        <f t="shared" si="24"/>
        <v>0</v>
      </c>
    </row>
    <row r="511" spans="1:10" x14ac:dyDescent="0.25">
      <c r="A511" s="71">
        <v>1990</v>
      </c>
      <c r="B511" s="2">
        <v>44.29</v>
      </c>
      <c r="C511" s="2">
        <v>164.52</v>
      </c>
      <c r="D511" s="2">
        <v>258.04000000000002</v>
      </c>
      <c r="E511" s="2">
        <v>1.74</v>
      </c>
      <c r="F511" s="2">
        <v>468.59000000000003</v>
      </c>
      <c r="H511" s="68">
        <f t="shared" si="22"/>
        <v>0.38774452038651891</v>
      </c>
      <c r="I511" s="68">
        <f t="shared" si="23"/>
        <v>0.60815460758897</v>
      </c>
      <c r="J511" s="68">
        <f t="shared" si="24"/>
        <v>4.1008720245109586E-3</v>
      </c>
    </row>
    <row r="512" spans="1:10" x14ac:dyDescent="0.25">
      <c r="A512" s="71">
        <v>1991</v>
      </c>
      <c r="B512" s="2">
        <v>52.83</v>
      </c>
      <c r="C512" s="2">
        <v>277.45</v>
      </c>
      <c r="D512" s="2">
        <v>149.63</v>
      </c>
      <c r="E512" s="2">
        <v>0</v>
      </c>
      <c r="F512" s="2">
        <v>479.90999999999997</v>
      </c>
      <c r="H512" s="68">
        <f t="shared" si="22"/>
        <v>0.64964409478317875</v>
      </c>
      <c r="I512" s="68">
        <f t="shared" si="23"/>
        <v>0.3503559052168212</v>
      </c>
      <c r="J512" s="68">
        <f t="shared" si="24"/>
        <v>0</v>
      </c>
    </row>
    <row r="513" spans="1:10" x14ac:dyDescent="0.25">
      <c r="A513" s="71">
        <v>1992</v>
      </c>
      <c r="B513" s="2">
        <v>34.86</v>
      </c>
      <c r="C513" s="2">
        <v>347.52</v>
      </c>
      <c r="D513" s="2">
        <v>257.88</v>
      </c>
      <c r="E513" s="2">
        <v>0</v>
      </c>
      <c r="F513" s="2">
        <v>640.26</v>
      </c>
      <c r="H513" s="68">
        <f t="shared" si="22"/>
        <v>0.57403369672943505</v>
      </c>
      <c r="I513" s="68">
        <f t="shared" si="23"/>
        <v>0.42596630327056495</v>
      </c>
      <c r="J513" s="68">
        <f t="shared" si="24"/>
        <v>0</v>
      </c>
    </row>
    <row r="514" spans="1:10" x14ac:dyDescent="0.25">
      <c r="A514" s="71">
        <v>1993</v>
      </c>
      <c r="B514" s="2">
        <v>24.04</v>
      </c>
      <c r="C514" s="2">
        <v>210.4</v>
      </c>
      <c r="D514" s="2">
        <v>289.97000000000003</v>
      </c>
      <c r="E514" s="2">
        <v>0</v>
      </c>
      <c r="F514" s="2">
        <v>524.41000000000008</v>
      </c>
      <c r="H514" s="68">
        <f t="shared" si="22"/>
        <v>0.42048883825968786</v>
      </c>
      <c r="I514" s="68">
        <f t="shared" si="23"/>
        <v>0.57951116174031225</v>
      </c>
      <c r="J514" s="68">
        <f t="shared" si="24"/>
        <v>0</v>
      </c>
    </row>
    <row r="515" spans="1:10" x14ac:dyDescent="0.25">
      <c r="A515" s="71">
        <v>1994</v>
      </c>
      <c r="B515" s="2">
        <v>41.49</v>
      </c>
      <c r="C515" s="2">
        <v>177.32</v>
      </c>
      <c r="D515" s="2">
        <v>204.04</v>
      </c>
      <c r="E515" s="2">
        <v>0</v>
      </c>
      <c r="F515" s="2">
        <v>422.85</v>
      </c>
      <c r="H515" s="68">
        <f t="shared" si="22"/>
        <v>0.46496748479127331</v>
      </c>
      <c r="I515" s="68">
        <f t="shared" si="23"/>
        <v>0.53503251520872663</v>
      </c>
      <c r="J515" s="68">
        <f t="shared" si="24"/>
        <v>0</v>
      </c>
    </row>
    <row r="516" spans="1:10" x14ac:dyDescent="0.25">
      <c r="A516" s="71">
        <v>1995</v>
      </c>
      <c r="B516" s="2">
        <v>44.77</v>
      </c>
      <c r="C516" s="2">
        <v>322.83999999999997</v>
      </c>
      <c r="D516" s="2">
        <v>168.56</v>
      </c>
      <c r="E516" s="2">
        <v>0</v>
      </c>
      <c r="F516" s="2">
        <v>536.16999999999996</v>
      </c>
      <c r="H516" s="68">
        <f t="shared" si="22"/>
        <v>0.65698005698005701</v>
      </c>
      <c r="I516" s="68">
        <f t="shared" si="23"/>
        <v>0.34301994301994304</v>
      </c>
      <c r="J516" s="68">
        <f t="shared" si="24"/>
        <v>0</v>
      </c>
    </row>
    <row r="517" spans="1:10" x14ac:dyDescent="0.25">
      <c r="A517" s="71">
        <v>1996</v>
      </c>
      <c r="B517" s="2">
        <v>37.11</v>
      </c>
      <c r="C517" s="2">
        <v>356.07</v>
      </c>
      <c r="D517" s="2">
        <v>295.31</v>
      </c>
      <c r="E517" s="2">
        <v>0</v>
      </c>
      <c r="F517" s="2">
        <v>688.49</v>
      </c>
      <c r="H517" s="68">
        <f t="shared" si="22"/>
        <v>0.54663944241456597</v>
      </c>
      <c r="I517" s="68">
        <f t="shared" si="23"/>
        <v>0.45336055758543403</v>
      </c>
      <c r="J517" s="68">
        <f t="shared" si="24"/>
        <v>0</v>
      </c>
    </row>
    <row r="518" spans="1:10" x14ac:dyDescent="0.25">
      <c r="A518" s="71">
        <v>1997</v>
      </c>
      <c r="B518" s="2">
        <v>40.14</v>
      </c>
      <c r="C518" s="2">
        <v>304.64</v>
      </c>
      <c r="D518" s="2">
        <v>369.91</v>
      </c>
      <c r="E518" s="2">
        <v>5.82</v>
      </c>
      <c r="F518" s="2">
        <v>720.5100000000001</v>
      </c>
      <c r="H518" s="68">
        <f t="shared" si="22"/>
        <v>0.44775636785866513</v>
      </c>
      <c r="I518" s="68">
        <f t="shared" si="23"/>
        <v>0.54368946308626187</v>
      </c>
      <c r="J518" s="68">
        <f t="shared" si="24"/>
        <v>8.554169055072976E-3</v>
      </c>
    </row>
    <row r="519" spans="1:10" x14ac:dyDescent="0.25">
      <c r="A519" s="71">
        <v>1998</v>
      </c>
      <c r="B519" s="2">
        <v>67.239999999999995</v>
      </c>
      <c r="C519" s="2">
        <v>354.49</v>
      </c>
      <c r="D519" s="2">
        <v>354.8</v>
      </c>
      <c r="E519" s="2">
        <v>25.71</v>
      </c>
      <c r="F519" s="2">
        <v>802.24</v>
      </c>
      <c r="H519" s="68">
        <f t="shared" si="22"/>
        <v>0.4822993197278912</v>
      </c>
      <c r="I519" s="68">
        <f t="shared" si="23"/>
        <v>0.48272108843537415</v>
      </c>
      <c r="J519" s="68">
        <f t="shared" si="24"/>
        <v>3.4979591836734693E-2</v>
      </c>
    </row>
    <row r="520" spans="1:10" x14ac:dyDescent="0.25">
      <c r="A520" s="71">
        <v>1999</v>
      </c>
      <c r="B520" s="2">
        <v>110.51</v>
      </c>
      <c r="C520" s="2">
        <v>571.77</v>
      </c>
      <c r="D520" s="2">
        <v>377.48</v>
      </c>
      <c r="E520" s="2">
        <v>6.54</v>
      </c>
      <c r="F520" s="2">
        <v>1066.3</v>
      </c>
      <c r="H520" s="68">
        <f t="shared" ref="H520:H583" si="25">C520/SUM($C520:$E520)</f>
        <v>0.59821718159846826</v>
      </c>
      <c r="I520" s="68">
        <f t="shared" si="23"/>
        <v>0.39494031115621636</v>
      </c>
      <c r="J520" s="68">
        <f t="shared" si="24"/>
        <v>6.8425072453153941E-3</v>
      </c>
    </row>
    <row r="521" spans="1:10" x14ac:dyDescent="0.25">
      <c r="A521" s="71">
        <v>2000</v>
      </c>
      <c r="B521" s="2">
        <v>180.6</v>
      </c>
      <c r="C521" s="2">
        <v>927.22</v>
      </c>
      <c r="D521" s="2">
        <v>644.46</v>
      </c>
      <c r="E521" s="2">
        <v>16.489999999999998</v>
      </c>
      <c r="F521" s="2">
        <v>1768.77</v>
      </c>
      <c r="H521" s="68">
        <f t="shared" si="25"/>
        <v>0.58382918705176401</v>
      </c>
      <c r="I521" s="68">
        <f t="shared" ref="I521:I584" si="26">D521/SUM($C521:$E521)</f>
        <v>0.40578779349817717</v>
      </c>
      <c r="J521" s="68">
        <f t="shared" ref="J521:J584" si="27">E521/SUM($C521:$E521)</f>
        <v>1.0383019450058871E-2</v>
      </c>
    </row>
    <row r="522" spans="1:10" x14ac:dyDescent="0.25">
      <c r="A522" s="71">
        <v>2001</v>
      </c>
      <c r="B522" s="2">
        <v>191.22</v>
      </c>
      <c r="C522" s="2">
        <v>1507.12</v>
      </c>
      <c r="D522" s="2">
        <v>1016.73</v>
      </c>
      <c r="E522" s="2">
        <v>20.68</v>
      </c>
      <c r="F522" s="2">
        <v>2735.7499999999995</v>
      </c>
      <c r="H522" s="68">
        <f t="shared" si="25"/>
        <v>0.59229798823358348</v>
      </c>
      <c r="I522" s="68">
        <f t="shared" si="26"/>
        <v>0.39957477412331555</v>
      </c>
      <c r="J522" s="68">
        <f t="shared" si="27"/>
        <v>8.1272376431010835E-3</v>
      </c>
    </row>
    <row r="523" spans="1:10" x14ac:dyDescent="0.25">
      <c r="A523" s="71">
        <v>2002</v>
      </c>
      <c r="B523" s="2">
        <v>137.18</v>
      </c>
      <c r="C523" s="2">
        <v>1608.91</v>
      </c>
      <c r="D523" s="2">
        <v>1609.4</v>
      </c>
      <c r="E523" s="2">
        <v>21.63</v>
      </c>
      <c r="F523" s="2">
        <v>3377.1200000000003</v>
      </c>
      <c r="H523" s="68">
        <f t="shared" si="25"/>
        <v>0.49658635653746669</v>
      </c>
      <c r="I523" s="68">
        <f t="shared" si="26"/>
        <v>0.49673759390605993</v>
      </c>
      <c r="J523" s="68">
        <f t="shared" si="27"/>
        <v>6.6760495564732666E-3</v>
      </c>
    </row>
    <row r="524" spans="1:10" x14ac:dyDescent="0.25">
      <c r="A524" s="71">
        <v>2003</v>
      </c>
      <c r="B524" s="2">
        <v>116.47</v>
      </c>
      <c r="C524" s="2">
        <v>1148.19</v>
      </c>
      <c r="D524" s="2">
        <v>1810.6</v>
      </c>
      <c r="E524" s="2">
        <v>75.510000000000005</v>
      </c>
      <c r="F524" s="2">
        <v>3150.7700000000004</v>
      </c>
      <c r="H524" s="68">
        <f t="shared" si="25"/>
        <v>0.37840358567050059</v>
      </c>
      <c r="I524" s="68">
        <f t="shared" si="26"/>
        <v>0.59671093827241861</v>
      </c>
      <c r="J524" s="68">
        <f t="shared" si="27"/>
        <v>2.4885476057080712E-2</v>
      </c>
    </row>
    <row r="525" spans="1:10" x14ac:dyDescent="0.25">
      <c r="A525" s="71">
        <v>2004</v>
      </c>
      <c r="B525" s="2">
        <v>107.49</v>
      </c>
      <c r="C525" s="2">
        <v>938.98</v>
      </c>
      <c r="D525" s="2">
        <v>1220.78</v>
      </c>
      <c r="E525" s="2">
        <v>38.79</v>
      </c>
      <c r="F525" s="2">
        <v>2306.04</v>
      </c>
      <c r="H525" s="68">
        <f t="shared" si="25"/>
        <v>0.4270905824293284</v>
      </c>
      <c r="I525" s="68">
        <f t="shared" si="26"/>
        <v>0.55526597075345108</v>
      </c>
      <c r="J525" s="68">
        <f t="shared" si="27"/>
        <v>1.7643446817220437E-2</v>
      </c>
    </row>
    <row r="526" spans="1:10" x14ac:dyDescent="0.25">
      <c r="A526" s="71">
        <v>2005</v>
      </c>
      <c r="B526" s="2">
        <v>92.68</v>
      </c>
      <c r="C526" s="2">
        <v>858.17</v>
      </c>
      <c r="D526" s="2">
        <v>1009.79</v>
      </c>
      <c r="E526" s="2">
        <v>31.69</v>
      </c>
      <c r="F526" s="2">
        <v>1992.33</v>
      </c>
      <c r="H526" s="68">
        <f t="shared" si="25"/>
        <v>0.45175163845971622</v>
      </c>
      <c r="I526" s="68">
        <f t="shared" si="26"/>
        <v>0.53156634116810986</v>
      </c>
      <c r="J526" s="68">
        <f t="shared" si="27"/>
        <v>1.6682020372173822E-2</v>
      </c>
    </row>
    <row r="527" spans="1:10" x14ac:dyDescent="0.25">
      <c r="A527" s="71">
        <v>2006</v>
      </c>
      <c r="B527" s="2">
        <v>95.53</v>
      </c>
      <c r="C527" s="2">
        <v>745.16</v>
      </c>
      <c r="D527" s="2">
        <v>947</v>
      </c>
      <c r="E527" s="2">
        <v>42.1</v>
      </c>
      <c r="F527" s="2">
        <v>1829.79</v>
      </c>
      <c r="H527" s="68">
        <f t="shared" si="25"/>
        <v>0.42967029165177084</v>
      </c>
      <c r="I527" s="68">
        <f t="shared" si="26"/>
        <v>0.54605422485671129</v>
      </c>
      <c r="J527" s="68">
        <f t="shared" si="27"/>
        <v>2.4275483491518E-2</v>
      </c>
    </row>
    <row r="528" spans="1:10" x14ac:dyDescent="0.25">
      <c r="A528" s="71">
        <v>2007</v>
      </c>
      <c r="B528" s="2">
        <v>107.61</v>
      </c>
      <c r="C528" s="2">
        <v>745.43</v>
      </c>
      <c r="D528" s="2">
        <v>804.74</v>
      </c>
      <c r="E528" s="2">
        <v>29.04</v>
      </c>
      <c r="F528" s="2">
        <v>1686.82</v>
      </c>
      <c r="H528" s="68">
        <f t="shared" si="25"/>
        <v>0.47202715281691476</v>
      </c>
      <c r="I528" s="68">
        <f t="shared" si="26"/>
        <v>0.5095839058769891</v>
      </c>
      <c r="J528" s="68">
        <f t="shared" si="27"/>
        <v>1.8388941306096085E-2</v>
      </c>
    </row>
    <row r="529" spans="1:10" x14ac:dyDescent="0.25">
      <c r="A529" s="71">
        <v>2008</v>
      </c>
      <c r="B529" s="2">
        <v>129.75</v>
      </c>
      <c r="C529" s="2">
        <v>883.21</v>
      </c>
      <c r="D529" s="2">
        <v>823.33</v>
      </c>
      <c r="E529" s="2">
        <v>32.049999999999997</v>
      </c>
      <c r="F529" s="2">
        <v>1868.34</v>
      </c>
      <c r="H529" s="68">
        <f t="shared" si="25"/>
        <v>0.50800361212246714</v>
      </c>
      <c r="I529" s="68">
        <f t="shared" si="26"/>
        <v>0.4735619093633347</v>
      </c>
      <c r="J529" s="68">
        <f t="shared" si="27"/>
        <v>1.8434478514198285E-2</v>
      </c>
    </row>
    <row r="530" spans="1:10" x14ac:dyDescent="0.25">
      <c r="A530" s="71">
        <v>2009</v>
      </c>
      <c r="B530" s="2">
        <v>100.2</v>
      </c>
      <c r="C530" s="2">
        <v>1050.8599999999999</v>
      </c>
      <c r="D530" s="2">
        <v>956.64</v>
      </c>
      <c r="E530" s="2">
        <v>26.92</v>
      </c>
      <c r="F530" s="2">
        <v>2134.62</v>
      </c>
      <c r="H530" s="68">
        <f t="shared" si="25"/>
        <v>0.51654034073593447</v>
      </c>
      <c r="I530" s="68">
        <f t="shared" si="26"/>
        <v>0.47022738667531777</v>
      </c>
      <c r="J530" s="68">
        <f t="shared" si="27"/>
        <v>1.3232272588747653E-2</v>
      </c>
    </row>
    <row r="531" spans="1:10" x14ac:dyDescent="0.25">
      <c r="A531" s="71">
        <v>2010</v>
      </c>
      <c r="B531" s="2">
        <v>71.53</v>
      </c>
      <c r="C531" s="2">
        <v>851.87</v>
      </c>
      <c r="D531" s="2">
        <v>1190.58</v>
      </c>
      <c r="E531" s="2">
        <v>51.11</v>
      </c>
      <c r="F531" s="2">
        <v>2165.09</v>
      </c>
      <c r="H531" s="68">
        <f t="shared" si="25"/>
        <v>0.40690020825770457</v>
      </c>
      <c r="I531" s="68">
        <f t="shared" si="26"/>
        <v>0.56868683008846177</v>
      </c>
      <c r="J531" s="68">
        <f t="shared" si="27"/>
        <v>2.4412961653833661E-2</v>
      </c>
    </row>
    <row r="532" spans="1:10" x14ac:dyDescent="0.25">
      <c r="A532" s="71">
        <v>2011</v>
      </c>
      <c r="B532" s="2">
        <v>74.83</v>
      </c>
      <c r="C532" s="2">
        <v>584.38</v>
      </c>
      <c r="D532" s="2">
        <v>941.42</v>
      </c>
      <c r="E532" s="2">
        <v>50.03</v>
      </c>
      <c r="F532" s="2">
        <v>1650.66</v>
      </c>
      <c r="H532" s="68">
        <f t="shared" si="25"/>
        <v>0.37083949410786698</v>
      </c>
      <c r="I532" s="68">
        <f t="shared" si="26"/>
        <v>0.59741215740276554</v>
      </c>
      <c r="J532" s="68">
        <f t="shared" si="27"/>
        <v>3.1748348489367507E-2</v>
      </c>
    </row>
    <row r="533" spans="1:10" x14ac:dyDescent="0.25">
      <c r="A533" s="71">
        <v>2012</v>
      </c>
      <c r="B533" s="2">
        <v>76.34</v>
      </c>
      <c r="C533" s="2">
        <v>619.70000000000005</v>
      </c>
      <c r="D533" s="2">
        <v>619.84</v>
      </c>
      <c r="E533" s="2">
        <v>21.46</v>
      </c>
      <c r="F533" s="2">
        <v>1337.3400000000001</v>
      </c>
      <c r="H533" s="68">
        <f t="shared" si="25"/>
        <v>0.49143536875495641</v>
      </c>
      <c r="I533" s="68">
        <f t="shared" si="26"/>
        <v>0.49154639175257736</v>
      </c>
      <c r="J533" s="68">
        <f t="shared" si="27"/>
        <v>1.7018239492466298E-2</v>
      </c>
    </row>
    <row r="534" spans="1:10" x14ac:dyDescent="0.25">
      <c r="A534" s="71">
        <v>2013</v>
      </c>
      <c r="B534" s="2">
        <v>76.739999999999995</v>
      </c>
      <c r="C534" s="2">
        <v>639.16</v>
      </c>
      <c r="D534" s="2">
        <v>695.7</v>
      </c>
      <c r="E534" s="2">
        <v>28.33</v>
      </c>
      <c r="F534" s="2">
        <v>1439.9299999999998</v>
      </c>
      <c r="H534" s="68">
        <f t="shared" si="25"/>
        <v>0.46887081037859724</v>
      </c>
      <c r="I534" s="68">
        <f t="shared" si="26"/>
        <v>0.51034705360221244</v>
      </c>
      <c r="J534" s="68">
        <f t="shared" si="27"/>
        <v>2.0782136019190281E-2</v>
      </c>
    </row>
    <row r="535" spans="1:10" x14ac:dyDescent="0.25">
      <c r="A535" s="71">
        <v>2014</v>
      </c>
      <c r="B535" s="2">
        <v>59.1</v>
      </c>
      <c r="C535" s="2">
        <v>437.64</v>
      </c>
      <c r="D535" s="2">
        <v>639.72</v>
      </c>
      <c r="E535" s="2">
        <v>1.98</v>
      </c>
      <c r="F535" s="2">
        <v>1138.44</v>
      </c>
      <c r="H535" s="68">
        <f t="shared" si="25"/>
        <v>0.40547000945021949</v>
      </c>
      <c r="I535" s="68">
        <f t="shared" si="26"/>
        <v>0.59269553616098725</v>
      </c>
      <c r="J535" s="68">
        <f t="shared" si="27"/>
        <v>1.834454388793151E-3</v>
      </c>
    </row>
    <row r="536" spans="1:10" x14ac:dyDescent="0.25">
      <c r="A536" s="71">
        <v>2015</v>
      </c>
      <c r="B536" s="2">
        <v>50.19</v>
      </c>
      <c r="C536" s="2">
        <v>337.44</v>
      </c>
      <c r="D536" s="2">
        <v>438.1</v>
      </c>
      <c r="E536" s="2">
        <v>1.82</v>
      </c>
      <c r="F536" s="2">
        <v>827.55000000000007</v>
      </c>
      <c r="H536" s="68">
        <f t="shared" si="25"/>
        <v>0.43408459401049704</v>
      </c>
      <c r="I536" s="68">
        <f t="shared" si="26"/>
        <v>0.56357414839971187</v>
      </c>
      <c r="J536" s="68">
        <f t="shared" si="27"/>
        <v>2.3412575897910877E-3</v>
      </c>
    </row>
    <row r="537" spans="1:10" x14ac:dyDescent="0.25">
      <c r="A537" s="70" t="s">
        <v>569</v>
      </c>
      <c r="B537" s="2">
        <v>694717.47999999975</v>
      </c>
      <c r="C537" s="2">
        <v>1106267.27</v>
      </c>
      <c r="D537" s="2">
        <v>3037751.68</v>
      </c>
      <c r="E537" s="2">
        <v>891677.66</v>
      </c>
      <c r="F537" s="2">
        <v>5730414.0899999999</v>
      </c>
      <c r="H537" s="68">
        <f t="shared" si="25"/>
        <v>0.21968505167748775</v>
      </c>
      <c r="I537" s="68">
        <f t="shared" si="26"/>
        <v>0.60324358579656367</v>
      </c>
      <c r="J537" s="68">
        <f t="shared" si="27"/>
        <v>0.17707136252594852</v>
      </c>
    </row>
    <row r="538" spans="1:10" x14ac:dyDescent="0.25">
      <c r="A538" s="71">
        <v>1979</v>
      </c>
      <c r="B538" s="2">
        <v>12763.98</v>
      </c>
      <c r="C538" s="2">
        <v>17660.919999999998</v>
      </c>
      <c r="D538" s="2">
        <v>42432.160000000003</v>
      </c>
      <c r="E538" s="2">
        <v>10148.959999999999</v>
      </c>
      <c r="F538" s="2">
        <v>83006.01999999999</v>
      </c>
      <c r="H538" s="68">
        <f t="shared" si="25"/>
        <v>0.25142948581789476</v>
      </c>
      <c r="I538" s="68">
        <f t="shared" si="26"/>
        <v>0.60408496108598209</v>
      </c>
      <c r="J538" s="68">
        <f t="shared" si="27"/>
        <v>0.14448555309612304</v>
      </c>
    </row>
    <row r="539" spans="1:10" x14ac:dyDescent="0.25">
      <c r="A539" s="71">
        <v>1980</v>
      </c>
      <c r="B539" s="2">
        <v>12880.05</v>
      </c>
      <c r="C539" s="2">
        <v>18884.599999999999</v>
      </c>
      <c r="D539" s="2">
        <v>44616.959999999999</v>
      </c>
      <c r="E539" s="2">
        <v>10251.040000000001</v>
      </c>
      <c r="F539" s="2">
        <v>86632.65</v>
      </c>
      <c r="H539" s="68">
        <f t="shared" si="25"/>
        <v>0.25605334591594053</v>
      </c>
      <c r="I539" s="68">
        <f t="shared" si="26"/>
        <v>0.60495440160753644</v>
      </c>
      <c r="J539" s="68">
        <f t="shared" si="27"/>
        <v>0.13899225247652286</v>
      </c>
    </row>
    <row r="540" spans="1:10" x14ac:dyDescent="0.25">
      <c r="A540" s="71">
        <v>1981</v>
      </c>
      <c r="B540" s="2">
        <v>13360.8</v>
      </c>
      <c r="C540" s="2">
        <v>19030.73</v>
      </c>
      <c r="D540" s="2">
        <v>47634.44</v>
      </c>
      <c r="E540" s="2">
        <v>10707.29</v>
      </c>
      <c r="F540" s="2">
        <v>90733.260000000009</v>
      </c>
      <c r="H540" s="68">
        <f t="shared" si="25"/>
        <v>0.24596258151802336</v>
      </c>
      <c r="I540" s="68">
        <f t="shared" si="26"/>
        <v>0.61565109859502987</v>
      </c>
      <c r="J540" s="68">
        <f t="shared" si="27"/>
        <v>0.13838631988694688</v>
      </c>
    </row>
    <row r="541" spans="1:10" x14ac:dyDescent="0.25">
      <c r="A541" s="71">
        <v>1982</v>
      </c>
      <c r="B541" s="2">
        <v>16028.37</v>
      </c>
      <c r="C541" s="2">
        <v>19957.86</v>
      </c>
      <c r="D541" s="2">
        <v>48149.45</v>
      </c>
      <c r="E541" s="2">
        <v>10700.48</v>
      </c>
      <c r="F541" s="2">
        <v>94836.159999999989</v>
      </c>
      <c r="H541" s="68">
        <f t="shared" si="25"/>
        <v>0.2532472995372666</v>
      </c>
      <c r="I541" s="68">
        <f t="shared" si="26"/>
        <v>0.61097322993069592</v>
      </c>
      <c r="J541" s="68">
        <f t="shared" si="27"/>
        <v>0.13577947053203751</v>
      </c>
    </row>
    <row r="542" spans="1:10" x14ac:dyDescent="0.25">
      <c r="A542" s="71">
        <v>1983</v>
      </c>
      <c r="B542" s="2">
        <v>19177.12</v>
      </c>
      <c r="C542" s="2">
        <v>23859.91</v>
      </c>
      <c r="D542" s="2">
        <v>51864.27</v>
      </c>
      <c r="E542" s="2">
        <v>13139.8</v>
      </c>
      <c r="F542" s="2">
        <v>108041.09999999999</v>
      </c>
      <c r="H542" s="68">
        <f t="shared" si="25"/>
        <v>0.26849922769608114</v>
      </c>
      <c r="I542" s="68">
        <f t="shared" si="26"/>
        <v>0.58363658706260957</v>
      </c>
      <c r="J542" s="68">
        <f t="shared" si="27"/>
        <v>0.14786418524130923</v>
      </c>
    </row>
    <row r="543" spans="1:10" x14ac:dyDescent="0.25">
      <c r="A543" s="71">
        <v>1984</v>
      </c>
      <c r="B543" s="2">
        <v>20350.52</v>
      </c>
      <c r="C543" s="2">
        <v>28899.62</v>
      </c>
      <c r="D543" s="2">
        <v>62442.49</v>
      </c>
      <c r="E543" s="2">
        <v>12313.81</v>
      </c>
      <c r="F543" s="2">
        <v>124006.44</v>
      </c>
      <c r="H543" s="68">
        <f t="shared" si="25"/>
        <v>0.27880337177075848</v>
      </c>
      <c r="I543" s="68">
        <f t="shared" si="26"/>
        <v>0.60240158015094558</v>
      </c>
      <c r="J543" s="68">
        <f t="shared" si="27"/>
        <v>0.11879504807829595</v>
      </c>
    </row>
    <row r="544" spans="1:10" x14ac:dyDescent="0.25">
      <c r="A544" s="71">
        <v>1985</v>
      </c>
      <c r="B544" s="2">
        <v>19539.21</v>
      </c>
      <c r="C544" s="2">
        <v>32375.09</v>
      </c>
      <c r="D544" s="2">
        <v>79215.91</v>
      </c>
      <c r="E544" s="2">
        <v>18198.900000000001</v>
      </c>
      <c r="F544" s="2">
        <v>149329.11000000002</v>
      </c>
      <c r="H544" s="68">
        <f t="shared" si="25"/>
        <v>0.2494422909640889</v>
      </c>
      <c r="I544" s="68">
        <f t="shared" si="26"/>
        <v>0.61033955646779914</v>
      </c>
      <c r="J544" s="68">
        <f t="shared" si="27"/>
        <v>0.14021815256811201</v>
      </c>
    </row>
    <row r="545" spans="1:10" x14ac:dyDescent="0.25">
      <c r="A545" s="71">
        <v>1986</v>
      </c>
      <c r="B545" s="2">
        <v>21754.01</v>
      </c>
      <c r="C545" s="2">
        <v>31505.34</v>
      </c>
      <c r="D545" s="2">
        <v>92084.85</v>
      </c>
      <c r="E545" s="2">
        <v>25958.23</v>
      </c>
      <c r="F545" s="2">
        <v>171302.43000000002</v>
      </c>
      <c r="H545" s="68">
        <f t="shared" si="25"/>
        <v>0.21066982854115074</v>
      </c>
      <c r="I545" s="68">
        <f t="shared" si="26"/>
        <v>0.61575274416138936</v>
      </c>
      <c r="J545" s="68">
        <f t="shared" si="27"/>
        <v>0.1735774272974599</v>
      </c>
    </row>
    <row r="546" spans="1:10" x14ac:dyDescent="0.25">
      <c r="A546" s="71">
        <v>1987</v>
      </c>
      <c r="B546" s="2">
        <v>23380.48</v>
      </c>
      <c r="C546" s="2">
        <v>35246.589999999997</v>
      </c>
      <c r="D546" s="2">
        <v>91184.2</v>
      </c>
      <c r="E546" s="2">
        <v>29148.240000000002</v>
      </c>
      <c r="F546" s="2">
        <v>178959.50999999998</v>
      </c>
      <c r="H546" s="68">
        <f t="shared" si="25"/>
        <v>0.22655103325943091</v>
      </c>
      <c r="I546" s="68">
        <f t="shared" si="26"/>
        <v>0.58609569683009333</v>
      </c>
      <c r="J546" s="68">
        <f t="shared" si="27"/>
        <v>0.18735326991047574</v>
      </c>
    </row>
    <row r="547" spans="1:10" x14ac:dyDescent="0.25">
      <c r="A547" s="71">
        <v>1988</v>
      </c>
      <c r="B547" s="2">
        <v>23108.59</v>
      </c>
      <c r="C547" s="2">
        <v>39135.07</v>
      </c>
      <c r="D547" s="2">
        <v>102411.68</v>
      </c>
      <c r="E547" s="2">
        <v>30597.51</v>
      </c>
      <c r="F547" s="2">
        <v>195252.85</v>
      </c>
      <c r="H547" s="68">
        <f t="shared" si="25"/>
        <v>0.22733880293191303</v>
      </c>
      <c r="I547" s="68">
        <f t="shared" si="26"/>
        <v>0.59491777419706005</v>
      </c>
      <c r="J547" s="68">
        <f t="shared" si="27"/>
        <v>0.17774342287102687</v>
      </c>
    </row>
    <row r="548" spans="1:10" x14ac:dyDescent="0.25">
      <c r="A548" s="71">
        <v>1989</v>
      </c>
      <c r="B548" s="2">
        <v>22766.12</v>
      </c>
      <c r="C548" s="2">
        <v>37560.74</v>
      </c>
      <c r="D548" s="2">
        <v>107186.74</v>
      </c>
      <c r="E548" s="2">
        <v>28931.24</v>
      </c>
      <c r="F548" s="2">
        <v>196444.84</v>
      </c>
      <c r="H548" s="68">
        <f t="shared" si="25"/>
        <v>0.21626564267631634</v>
      </c>
      <c r="I548" s="68">
        <f t="shared" si="26"/>
        <v>0.61715528534526287</v>
      </c>
      <c r="J548" s="68">
        <f t="shared" si="27"/>
        <v>0.16657907197842084</v>
      </c>
    </row>
    <row r="549" spans="1:10" x14ac:dyDescent="0.25">
      <c r="A549" s="71">
        <v>1990</v>
      </c>
      <c r="B549" s="2">
        <v>25578.84</v>
      </c>
      <c r="C549" s="2">
        <v>36589.03</v>
      </c>
      <c r="D549" s="2">
        <v>105503.37</v>
      </c>
      <c r="E549" s="2">
        <v>31686.43</v>
      </c>
      <c r="F549" s="2">
        <v>199357.66999999998</v>
      </c>
      <c r="H549" s="68">
        <f t="shared" si="25"/>
        <v>0.21054940926924184</v>
      </c>
      <c r="I549" s="68">
        <f t="shared" si="26"/>
        <v>0.60711290322302203</v>
      </c>
      <c r="J549" s="68">
        <f t="shared" si="27"/>
        <v>0.18233768750773613</v>
      </c>
    </row>
    <row r="550" spans="1:10" x14ac:dyDescent="0.25">
      <c r="A550" s="71">
        <v>1991</v>
      </c>
      <c r="B550" s="2">
        <v>24296.57</v>
      </c>
      <c r="C550" s="2">
        <v>40884.15</v>
      </c>
      <c r="D550" s="2">
        <v>99285.64</v>
      </c>
      <c r="E550" s="2">
        <v>28399.67</v>
      </c>
      <c r="F550" s="2">
        <v>192866.02999999997</v>
      </c>
      <c r="H550" s="68">
        <f t="shared" si="25"/>
        <v>0.24253592554665593</v>
      </c>
      <c r="I550" s="68">
        <f t="shared" si="26"/>
        <v>0.58898948836877085</v>
      </c>
      <c r="J550" s="68">
        <f t="shared" si="27"/>
        <v>0.16847458608457305</v>
      </c>
    </row>
    <row r="551" spans="1:10" x14ac:dyDescent="0.25">
      <c r="A551" s="71">
        <v>1992</v>
      </c>
      <c r="B551" s="2">
        <v>19931.66</v>
      </c>
      <c r="C551" s="2">
        <v>39077.120000000003</v>
      </c>
      <c r="D551" s="2">
        <v>105845.4</v>
      </c>
      <c r="E551" s="2">
        <v>28370.84</v>
      </c>
      <c r="F551" s="2">
        <v>193225.02</v>
      </c>
      <c r="H551" s="68">
        <f t="shared" si="25"/>
        <v>0.22549692613727385</v>
      </c>
      <c r="I551" s="68">
        <f t="shared" si="26"/>
        <v>0.61078739543165417</v>
      </c>
      <c r="J551" s="68">
        <f t="shared" si="27"/>
        <v>0.16371567843107204</v>
      </c>
    </row>
    <row r="552" spans="1:10" x14ac:dyDescent="0.25">
      <c r="A552" s="71">
        <v>1993</v>
      </c>
      <c r="B552" s="2">
        <v>17821.45</v>
      </c>
      <c r="C552" s="2">
        <v>31651.51</v>
      </c>
      <c r="D552" s="2">
        <v>108089.82</v>
      </c>
      <c r="E552" s="2">
        <v>34057.339999999997</v>
      </c>
      <c r="F552" s="2">
        <v>191620.12</v>
      </c>
      <c r="H552" s="68">
        <f t="shared" si="25"/>
        <v>0.18211595059962193</v>
      </c>
      <c r="I552" s="68">
        <f t="shared" si="26"/>
        <v>0.62192547273232868</v>
      </c>
      <c r="J552" s="68">
        <f t="shared" si="27"/>
        <v>0.19595857666804928</v>
      </c>
    </row>
    <row r="553" spans="1:10" x14ac:dyDescent="0.25">
      <c r="A553" s="71">
        <v>1994</v>
      </c>
      <c r="B553" s="2">
        <v>23312.58</v>
      </c>
      <c r="C553" s="2">
        <v>28499.86</v>
      </c>
      <c r="D553" s="2">
        <v>86146.99</v>
      </c>
      <c r="E553" s="2">
        <v>32766.93</v>
      </c>
      <c r="F553" s="2">
        <v>170726.36</v>
      </c>
      <c r="H553" s="68">
        <f t="shared" si="25"/>
        <v>0.1933324008108333</v>
      </c>
      <c r="I553" s="68">
        <f t="shared" si="26"/>
        <v>0.58438898995738398</v>
      </c>
      <c r="J553" s="68">
        <f t="shared" si="27"/>
        <v>0.2222786092317828</v>
      </c>
    </row>
    <row r="554" spans="1:10" x14ac:dyDescent="0.25">
      <c r="A554" s="71">
        <v>1995</v>
      </c>
      <c r="B554" s="2">
        <v>20871.919999999998</v>
      </c>
      <c r="C554" s="2">
        <v>38130.629999999997</v>
      </c>
      <c r="D554" s="2">
        <v>81430.070000000007</v>
      </c>
      <c r="E554" s="2">
        <v>28450.93</v>
      </c>
      <c r="F554" s="2">
        <v>168883.55</v>
      </c>
      <c r="H554" s="68">
        <f t="shared" si="25"/>
        <v>0.25761914790074264</v>
      </c>
      <c r="I554" s="68">
        <f t="shared" si="26"/>
        <v>0.55015994351254693</v>
      </c>
      <c r="J554" s="68">
        <f t="shared" si="27"/>
        <v>0.19222090858671037</v>
      </c>
    </row>
    <row r="555" spans="1:10" x14ac:dyDescent="0.25">
      <c r="A555" s="71">
        <v>1996</v>
      </c>
      <c r="B555" s="2">
        <v>19538.22</v>
      </c>
      <c r="C555" s="2">
        <v>34766.519999999997</v>
      </c>
      <c r="D555" s="2">
        <v>113432.75</v>
      </c>
      <c r="E555" s="2">
        <v>26867.73</v>
      </c>
      <c r="F555" s="2">
        <v>194605.22</v>
      </c>
      <c r="H555" s="68">
        <f t="shared" si="25"/>
        <v>0.19858979704912974</v>
      </c>
      <c r="I555" s="68">
        <f t="shared" si="26"/>
        <v>0.64793907475423695</v>
      </c>
      <c r="J555" s="68">
        <f t="shared" si="27"/>
        <v>0.15347112819663328</v>
      </c>
    </row>
    <row r="556" spans="1:10" x14ac:dyDescent="0.25">
      <c r="A556" s="71">
        <v>1997</v>
      </c>
      <c r="B556" s="2">
        <v>19759.34</v>
      </c>
      <c r="C556" s="2">
        <v>30961.97</v>
      </c>
      <c r="D556" s="2">
        <v>97886.49</v>
      </c>
      <c r="E556" s="2">
        <v>32303.86</v>
      </c>
      <c r="F556" s="2">
        <v>180911.65999999997</v>
      </c>
      <c r="H556" s="68">
        <f t="shared" si="25"/>
        <v>0.1921286023061908</v>
      </c>
      <c r="I556" s="68">
        <f t="shared" si="26"/>
        <v>0.60741595280787763</v>
      </c>
      <c r="J556" s="68">
        <f t="shared" si="27"/>
        <v>0.20045544488593151</v>
      </c>
    </row>
    <row r="557" spans="1:10" x14ac:dyDescent="0.25">
      <c r="A557" s="71">
        <v>1998</v>
      </c>
      <c r="B557" s="2">
        <v>22876.03</v>
      </c>
      <c r="C557" s="2">
        <v>32062.82</v>
      </c>
      <c r="D557" s="2">
        <v>87369.77</v>
      </c>
      <c r="E557" s="2">
        <v>30006.560000000001</v>
      </c>
      <c r="F557" s="2">
        <v>172315.18</v>
      </c>
      <c r="H557" s="68">
        <f t="shared" si="25"/>
        <v>0.2145543520556695</v>
      </c>
      <c r="I557" s="68">
        <f t="shared" si="26"/>
        <v>0.58465114396060203</v>
      </c>
      <c r="J557" s="68">
        <f t="shared" si="27"/>
        <v>0.2007945039837285</v>
      </c>
    </row>
    <row r="558" spans="1:10" x14ac:dyDescent="0.25">
      <c r="A558" s="71">
        <v>1999</v>
      </c>
      <c r="B558" s="2">
        <v>24689.279999999999</v>
      </c>
      <c r="C558" s="2">
        <v>37599.89</v>
      </c>
      <c r="D558" s="2">
        <v>92990.28</v>
      </c>
      <c r="E558" s="2">
        <v>27685.86</v>
      </c>
      <c r="F558" s="2">
        <v>182965.31</v>
      </c>
      <c r="H558" s="68">
        <f t="shared" si="25"/>
        <v>0.23755896581434346</v>
      </c>
      <c r="I558" s="68">
        <f t="shared" si="26"/>
        <v>0.58751966422205559</v>
      </c>
      <c r="J558" s="68">
        <f t="shared" si="27"/>
        <v>0.17492136996360094</v>
      </c>
    </row>
    <row r="559" spans="1:10" x14ac:dyDescent="0.25">
      <c r="A559" s="71">
        <v>2000</v>
      </c>
      <c r="B559" s="2">
        <v>21092.39</v>
      </c>
      <c r="C559" s="2">
        <v>41167.33</v>
      </c>
      <c r="D559" s="2">
        <v>110658.16</v>
      </c>
      <c r="E559" s="2">
        <v>31842.61</v>
      </c>
      <c r="F559" s="2">
        <v>204760.49</v>
      </c>
      <c r="H559" s="68">
        <f t="shared" si="25"/>
        <v>0.22413979346440677</v>
      </c>
      <c r="I559" s="68">
        <f t="shared" si="26"/>
        <v>0.60248981723010153</v>
      </c>
      <c r="J559" s="68">
        <f t="shared" si="27"/>
        <v>0.17337038930549184</v>
      </c>
    </row>
    <row r="560" spans="1:10" x14ac:dyDescent="0.25">
      <c r="A560" s="71">
        <v>2001</v>
      </c>
      <c r="B560" s="2">
        <v>21740.95</v>
      </c>
      <c r="C560" s="2">
        <v>35277.83</v>
      </c>
      <c r="D560" s="2">
        <v>119424.83</v>
      </c>
      <c r="E560" s="2">
        <v>36445.129999999997</v>
      </c>
      <c r="F560" s="2">
        <v>212888.74</v>
      </c>
      <c r="H560" s="68">
        <f t="shared" si="25"/>
        <v>0.18455787534870269</v>
      </c>
      <c r="I560" s="68">
        <f t="shared" si="26"/>
        <v>0.6247774562290257</v>
      </c>
      <c r="J560" s="68">
        <f t="shared" si="27"/>
        <v>0.19066466842227156</v>
      </c>
    </row>
    <row r="561" spans="1:10" x14ac:dyDescent="0.25">
      <c r="A561" s="71">
        <v>2002</v>
      </c>
      <c r="B561" s="2">
        <v>21328.87</v>
      </c>
      <c r="C561" s="2">
        <v>35389.379999999997</v>
      </c>
      <c r="D561" s="2">
        <v>101407.22</v>
      </c>
      <c r="E561" s="2">
        <v>38532.019999999997</v>
      </c>
      <c r="F561" s="2">
        <v>196657.49</v>
      </c>
      <c r="H561" s="68">
        <f t="shared" si="25"/>
        <v>0.20184599639237449</v>
      </c>
      <c r="I561" s="68">
        <f t="shared" si="26"/>
        <v>0.5783837230909592</v>
      </c>
      <c r="J561" s="68">
        <f t="shared" si="27"/>
        <v>0.21977028051666636</v>
      </c>
    </row>
    <row r="562" spans="1:10" x14ac:dyDescent="0.25">
      <c r="A562" s="71">
        <v>2003</v>
      </c>
      <c r="B562" s="2">
        <v>20652.2</v>
      </c>
      <c r="C562" s="2">
        <v>35084.800000000003</v>
      </c>
      <c r="D562" s="2">
        <v>100985.43</v>
      </c>
      <c r="E562" s="2">
        <v>31605.07</v>
      </c>
      <c r="F562" s="2">
        <v>188327.5</v>
      </c>
      <c r="H562" s="68">
        <f t="shared" si="25"/>
        <v>0.20924250620097298</v>
      </c>
      <c r="I562" s="68">
        <f t="shared" si="26"/>
        <v>0.60226777587396596</v>
      </c>
      <c r="J562" s="68">
        <f t="shared" si="27"/>
        <v>0.18848971792506114</v>
      </c>
    </row>
    <row r="563" spans="1:10" x14ac:dyDescent="0.25">
      <c r="A563" s="71">
        <v>2004</v>
      </c>
      <c r="B563" s="2">
        <v>21785.24</v>
      </c>
      <c r="C563" s="2">
        <v>32880.589999999997</v>
      </c>
      <c r="D563" s="2">
        <v>95683.18</v>
      </c>
      <c r="E563" s="2">
        <v>28148.91</v>
      </c>
      <c r="F563" s="2">
        <v>178497.92000000001</v>
      </c>
      <c r="H563" s="68">
        <f t="shared" si="25"/>
        <v>0.20981448342278364</v>
      </c>
      <c r="I563" s="68">
        <f t="shared" si="26"/>
        <v>0.61056437807074704</v>
      </c>
      <c r="J563" s="68">
        <f t="shared" si="27"/>
        <v>0.1796211385064693</v>
      </c>
    </row>
    <row r="564" spans="1:10" x14ac:dyDescent="0.25">
      <c r="A564" s="71">
        <v>2005</v>
      </c>
      <c r="B564" s="2">
        <v>19447.45</v>
      </c>
      <c r="C564" s="2">
        <v>34770.47</v>
      </c>
      <c r="D564" s="2">
        <v>91129.54</v>
      </c>
      <c r="E564" s="2">
        <v>28093.63</v>
      </c>
      <c r="F564" s="2">
        <v>173441.09</v>
      </c>
      <c r="H564" s="68">
        <f t="shared" si="25"/>
        <v>0.22579159762701892</v>
      </c>
      <c r="I564" s="68">
        <f t="shared" si="26"/>
        <v>0.59177469926680093</v>
      </c>
      <c r="J564" s="68">
        <f t="shared" si="27"/>
        <v>0.18243370310618026</v>
      </c>
    </row>
    <row r="565" spans="1:10" x14ac:dyDescent="0.25">
      <c r="A565" s="71">
        <v>2006</v>
      </c>
      <c r="B565" s="2">
        <v>16687.509999999998</v>
      </c>
      <c r="C565" s="2">
        <v>30537.27</v>
      </c>
      <c r="D565" s="2">
        <v>93754.44</v>
      </c>
      <c r="E565" s="2">
        <v>22967.97</v>
      </c>
      <c r="F565" s="2">
        <v>163947.19</v>
      </c>
      <c r="H565" s="68">
        <f t="shared" si="25"/>
        <v>0.20737020479740281</v>
      </c>
      <c r="I565" s="68">
        <f t="shared" si="26"/>
        <v>0.63666062563764914</v>
      </c>
      <c r="J565" s="68">
        <f t="shared" si="27"/>
        <v>0.15596916956494813</v>
      </c>
    </row>
    <row r="566" spans="1:10" x14ac:dyDescent="0.25">
      <c r="A566" s="71">
        <v>2007</v>
      </c>
      <c r="B566" s="2">
        <v>16421.34</v>
      </c>
      <c r="C566" s="2">
        <v>25709.62</v>
      </c>
      <c r="D566" s="2">
        <v>80080.69</v>
      </c>
      <c r="E566" s="2">
        <v>20830.96</v>
      </c>
      <c r="F566" s="2">
        <v>143042.60999999999</v>
      </c>
      <c r="H566" s="68">
        <f t="shared" si="25"/>
        <v>0.20304345391575998</v>
      </c>
      <c r="I566" s="68">
        <f t="shared" si="26"/>
        <v>0.63244263779695153</v>
      </c>
      <c r="J566" s="68">
        <f t="shared" si="27"/>
        <v>0.16451390828728854</v>
      </c>
    </row>
    <row r="567" spans="1:10" x14ac:dyDescent="0.25">
      <c r="A567" s="71">
        <v>2008</v>
      </c>
      <c r="B567" s="2">
        <v>15909.85</v>
      </c>
      <c r="C567" s="2">
        <v>26805.279999999999</v>
      </c>
      <c r="D567" s="2">
        <v>72509.759999999995</v>
      </c>
      <c r="E567" s="2">
        <v>21323.63</v>
      </c>
      <c r="F567" s="2">
        <v>136548.51999999999</v>
      </c>
      <c r="H567" s="68">
        <f t="shared" si="25"/>
        <v>0.22219475728636598</v>
      </c>
      <c r="I567" s="68">
        <f t="shared" si="26"/>
        <v>0.60104906660526014</v>
      </c>
      <c r="J567" s="68">
        <f t="shared" si="27"/>
        <v>0.17675617610837388</v>
      </c>
    </row>
    <row r="568" spans="1:10" x14ac:dyDescent="0.25">
      <c r="A568" s="71">
        <v>2009</v>
      </c>
      <c r="B568" s="2">
        <v>13493.49</v>
      </c>
      <c r="C568" s="2">
        <v>25618.41</v>
      </c>
      <c r="D568" s="2">
        <v>75328.3</v>
      </c>
      <c r="E568" s="2">
        <v>20879.53</v>
      </c>
      <c r="F568" s="2">
        <v>135319.73000000001</v>
      </c>
      <c r="H568" s="68">
        <f t="shared" si="25"/>
        <v>0.21028647030393452</v>
      </c>
      <c r="I568" s="68">
        <f t="shared" si="26"/>
        <v>0.61832574000478058</v>
      </c>
      <c r="J568" s="68">
        <f t="shared" si="27"/>
        <v>0.17138778969128488</v>
      </c>
    </row>
    <row r="569" spans="1:10" x14ac:dyDescent="0.25">
      <c r="A569" s="71">
        <v>2010</v>
      </c>
      <c r="B569" s="2">
        <v>11819.07</v>
      </c>
      <c r="C569" s="2">
        <v>21650.639999999999</v>
      </c>
      <c r="D569" s="2">
        <v>70484.31</v>
      </c>
      <c r="E569" s="2">
        <v>20477.93</v>
      </c>
      <c r="F569" s="2">
        <v>124431.94999999998</v>
      </c>
      <c r="H569" s="68">
        <f t="shared" si="25"/>
        <v>0.1922572267044409</v>
      </c>
      <c r="I569" s="68">
        <f t="shared" si="26"/>
        <v>0.62589918666497113</v>
      </c>
      <c r="J569" s="68">
        <f t="shared" si="27"/>
        <v>0.18184358663058789</v>
      </c>
    </row>
    <row r="570" spans="1:10" x14ac:dyDescent="0.25">
      <c r="A570" s="71">
        <v>2011</v>
      </c>
      <c r="B570" s="2">
        <v>12896.29</v>
      </c>
      <c r="C570" s="2">
        <v>18815.39</v>
      </c>
      <c r="D570" s="2">
        <v>58990.31</v>
      </c>
      <c r="E570" s="2">
        <v>18947.57</v>
      </c>
      <c r="F570" s="2">
        <v>109649.56</v>
      </c>
      <c r="H570" s="68">
        <f t="shared" si="25"/>
        <v>0.19446774253728066</v>
      </c>
      <c r="I570" s="68">
        <f t="shared" si="26"/>
        <v>0.60969835954898477</v>
      </c>
      <c r="J570" s="68">
        <f t="shared" si="27"/>
        <v>0.19583389791373462</v>
      </c>
    </row>
    <row r="571" spans="1:10" x14ac:dyDescent="0.25">
      <c r="A571" s="71">
        <v>2012</v>
      </c>
      <c r="B571" s="2">
        <v>13541.44</v>
      </c>
      <c r="C571" s="2">
        <v>21008.77</v>
      </c>
      <c r="D571" s="2">
        <v>52125.37</v>
      </c>
      <c r="E571" s="2">
        <v>17307.810000000001</v>
      </c>
      <c r="F571" s="2">
        <v>103983.39</v>
      </c>
      <c r="H571" s="68">
        <f t="shared" si="25"/>
        <v>0.23229010431553057</v>
      </c>
      <c r="I571" s="68">
        <f t="shared" si="26"/>
        <v>0.57634062511920636</v>
      </c>
      <c r="J571" s="68">
        <f t="shared" si="27"/>
        <v>0.19136927056526315</v>
      </c>
    </row>
    <row r="572" spans="1:10" x14ac:dyDescent="0.25">
      <c r="A572" s="71">
        <v>2013</v>
      </c>
      <c r="B572" s="2">
        <v>10253.23</v>
      </c>
      <c r="C572" s="2">
        <v>22552.07</v>
      </c>
      <c r="D572" s="2">
        <v>59188.7</v>
      </c>
      <c r="E572" s="2">
        <v>15708.3</v>
      </c>
      <c r="F572" s="2">
        <v>107702.3</v>
      </c>
      <c r="H572" s="68">
        <f t="shared" si="25"/>
        <v>0.23142416854260386</v>
      </c>
      <c r="I572" s="68">
        <f t="shared" si="26"/>
        <v>0.60738086058697127</v>
      </c>
      <c r="J572" s="68">
        <f t="shared" si="27"/>
        <v>0.16119497087042495</v>
      </c>
    </row>
    <row r="573" spans="1:10" x14ac:dyDescent="0.25">
      <c r="A573" s="71">
        <v>2014</v>
      </c>
      <c r="B573" s="2">
        <v>17197.689999999999</v>
      </c>
      <c r="C573" s="2">
        <v>16663.939999999999</v>
      </c>
      <c r="D573" s="2">
        <v>62561.29</v>
      </c>
      <c r="E573" s="2">
        <v>17980.099999999999</v>
      </c>
      <c r="F573" s="2">
        <v>114403.01999999999</v>
      </c>
      <c r="H573" s="68">
        <f t="shared" si="25"/>
        <v>0.17143031148600596</v>
      </c>
      <c r="I573" s="68">
        <f t="shared" si="26"/>
        <v>0.64359937875834594</v>
      </c>
      <c r="J573" s="68">
        <f t="shared" si="27"/>
        <v>0.18497030975564818</v>
      </c>
    </row>
    <row r="574" spans="1:10" x14ac:dyDescent="0.25">
      <c r="A574" s="71">
        <v>2015</v>
      </c>
      <c r="B574" s="2">
        <v>16665.330000000002</v>
      </c>
      <c r="C574" s="2">
        <v>27995.51</v>
      </c>
      <c r="D574" s="2">
        <v>46236.42</v>
      </c>
      <c r="E574" s="2">
        <v>19894.84</v>
      </c>
      <c r="F574" s="2">
        <v>110792.09999999999</v>
      </c>
      <c r="H574" s="68">
        <f t="shared" si="25"/>
        <v>0.29742346412184334</v>
      </c>
      <c r="I574" s="68">
        <f t="shared" si="26"/>
        <v>0.49121434847918399</v>
      </c>
      <c r="J574" s="68">
        <f t="shared" si="27"/>
        <v>0.2113621873989727</v>
      </c>
    </row>
    <row r="575" spans="1:10" x14ac:dyDescent="0.25">
      <c r="A575" s="70" t="s">
        <v>592</v>
      </c>
      <c r="B575" s="2">
        <v>505028.06999999995</v>
      </c>
      <c r="C575" s="2">
        <v>1023381.2000000002</v>
      </c>
      <c r="D575" s="2">
        <v>1835487.5299999998</v>
      </c>
      <c r="E575" s="2">
        <v>1615278.55</v>
      </c>
      <c r="F575" s="2">
        <v>4979175.3499999996</v>
      </c>
      <c r="H575" s="68">
        <f t="shared" si="25"/>
        <v>0.2287321216658742</v>
      </c>
      <c r="I575" s="68">
        <f t="shared" si="26"/>
        <v>0.41024298377589385</v>
      </c>
      <c r="J575" s="68">
        <f t="shared" si="27"/>
        <v>0.36102489455823189</v>
      </c>
    </row>
    <row r="576" spans="1:10" x14ac:dyDescent="0.25">
      <c r="A576" s="71">
        <v>1979</v>
      </c>
      <c r="B576" s="2">
        <v>61835.23</v>
      </c>
      <c r="C576" s="2">
        <v>29881.52</v>
      </c>
      <c r="D576" s="2">
        <v>45857.07</v>
      </c>
      <c r="E576" s="2">
        <v>36749.480000000003</v>
      </c>
      <c r="F576" s="2">
        <v>174323.30000000002</v>
      </c>
      <c r="H576" s="68">
        <f t="shared" si="25"/>
        <v>0.26564168093558721</v>
      </c>
      <c r="I576" s="68">
        <f t="shared" si="26"/>
        <v>0.40766163025110125</v>
      </c>
      <c r="J576" s="68">
        <f t="shared" si="27"/>
        <v>0.32669668881331149</v>
      </c>
    </row>
    <row r="577" spans="1:10" x14ac:dyDescent="0.25">
      <c r="A577" s="71">
        <v>1980</v>
      </c>
      <c r="B577" s="2">
        <v>29568.37</v>
      </c>
      <c r="C577" s="2">
        <v>35539.43</v>
      </c>
      <c r="D577" s="2">
        <v>35637.57</v>
      </c>
      <c r="E577" s="2">
        <v>24441.39</v>
      </c>
      <c r="F577" s="2">
        <v>125186.76</v>
      </c>
      <c r="H577" s="68">
        <f t="shared" si="25"/>
        <v>0.37167986200144137</v>
      </c>
      <c r="I577" s="68">
        <f t="shared" si="26"/>
        <v>0.37270623360213451</v>
      </c>
      <c r="J577" s="68">
        <f t="shared" si="27"/>
        <v>0.25561390439642417</v>
      </c>
    </row>
    <row r="578" spans="1:10" x14ac:dyDescent="0.25">
      <c r="A578" s="71">
        <v>1981</v>
      </c>
      <c r="B578" s="2">
        <v>15037.35</v>
      </c>
      <c r="C578" s="2">
        <v>16534.080000000002</v>
      </c>
      <c r="D578" s="2">
        <v>25175.67</v>
      </c>
      <c r="E578" s="2">
        <v>18834.060000000001</v>
      </c>
      <c r="F578" s="2">
        <v>75581.16</v>
      </c>
      <c r="H578" s="68">
        <f t="shared" si="25"/>
        <v>0.27309282319695444</v>
      </c>
      <c r="I578" s="68">
        <f t="shared" si="26"/>
        <v>0.41582566409348865</v>
      </c>
      <c r="J578" s="68">
        <f t="shared" si="27"/>
        <v>0.31108151270955697</v>
      </c>
    </row>
    <row r="579" spans="1:10" x14ac:dyDescent="0.25">
      <c r="A579" s="71">
        <v>1982</v>
      </c>
      <c r="B579" s="2">
        <v>32922.51</v>
      </c>
      <c r="C579" s="2">
        <v>21992.86</v>
      </c>
      <c r="D579" s="2">
        <v>35177.21</v>
      </c>
      <c r="E579" s="2">
        <v>28531.61</v>
      </c>
      <c r="F579" s="2">
        <v>118624.19</v>
      </c>
      <c r="H579" s="68">
        <f t="shared" si="25"/>
        <v>0.25662110707748087</v>
      </c>
      <c r="I579" s="68">
        <f t="shared" si="26"/>
        <v>0.41046114848623738</v>
      </c>
      <c r="J579" s="68">
        <f t="shared" si="27"/>
        <v>0.3329177444362818</v>
      </c>
    </row>
    <row r="580" spans="1:10" x14ac:dyDescent="0.25">
      <c r="A580" s="71">
        <v>1983</v>
      </c>
      <c r="B580" s="2">
        <v>23842.39</v>
      </c>
      <c r="C580" s="2">
        <v>22882.55</v>
      </c>
      <c r="D580" s="2">
        <v>26422.79</v>
      </c>
      <c r="E580" s="2">
        <v>25360.66</v>
      </c>
      <c r="F580" s="2">
        <v>98508.390000000014</v>
      </c>
      <c r="H580" s="68">
        <f t="shared" si="25"/>
        <v>0.30646545951303134</v>
      </c>
      <c r="I580" s="68">
        <f t="shared" si="26"/>
        <v>0.35387981142688774</v>
      </c>
      <c r="J580" s="68">
        <f t="shared" si="27"/>
        <v>0.33965472906008087</v>
      </c>
    </row>
    <row r="581" spans="1:10" x14ac:dyDescent="0.25">
      <c r="A581" s="71">
        <v>1984</v>
      </c>
      <c r="B581" s="2">
        <v>45253.54</v>
      </c>
      <c r="C581" s="2">
        <v>42026.32</v>
      </c>
      <c r="D581" s="2">
        <v>62472.06</v>
      </c>
      <c r="E581" s="2">
        <v>55973</v>
      </c>
      <c r="F581" s="2">
        <v>205724.91999999998</v>
      </c>
      <c r="H581" s="68">
        <f t="shared" si="25"/>
        <v>0.2618929306895722</v>
      </c>
      <c r="I581" s="68">
        <f t="shared" si="26"/>
        <v>0.38930343840752163</v>
      </c>
      <c r="J581" s="68">
        <f t="shared" si="27"/>
        <v>0.34880363090290617</v>
      </c>
    </row>
    <row r="582" spans="1:10" x14ac:dyDescent="0.25">
      <c r="A582" s="71">
        <v>1985</v>
      </c>
      <c r="B582" s="2">
        <v>16428.66</v>
      </c>
      <c r="C582" s="2">
        <v>2142.98</v>
      </c>
      <c r="D582" s="2">
        <v>72270.13</v>
      </c>
      <c r="E582" s="2">
        <v>53891.01</v>
      </c>
      <c r="F582" s="2">
        <v>144732.78</v>
      </c>
      <c r="H582" s="68">
        <f t="shared" si="25"/>
        <v>1.6702347516198233E-2</v>
      </c>
      <c r="I582" s="68">
        <f t="shared" si="26"/>
        <v>0.56327209134048073</v>
      </c>
      <c r="J582" s="68">
        <f t="shared" si="27"/>
        <v>0.42002556114332107</v>
      </c>
    </row>
    <row r="583" spans="1:10" x14ac:dyDescent="0.25">
      <c r="A583" s="71">
        <v>1986</v>
      </c>
      <c r="B583" s="2">
        <v>24066.44</v>
      </c>
      <c r="C583" s="2">
        <v>36887.910000000003</v>
      </c>
      <c r="D583" s="2">
        <v>43546.75</v>
      </c>
      <c r="E583" s="2">
        <v>60958.7</v>
      </c>
      <c r="F583" s="2">
        <v>165459.79999999999</v>
      </c>
      <c r="H583" s="68">
        <f t="shared" si="25"/>
        <v>0.26088855940618433</v>
      </c>
      <c r="I583" s="68">
        <f t="shared" si="26"/>
        <v>0.30798299156339454</v>
      </c>
      <c r="J583" s="68">
        <f t="shared" si="27"/>
        <v>0.43112844903042125</v>
      </c>
    </row>
    <row r="584" spans="1:10" x14ac:dyDescent="0.25">
      <c r="A584" s="71">
        <v>1987</v>
      </c>
      <c r="B584" s="2">
        <v>16194.85</v>
      </c>
      <c r="C584" s="2">
        <v>38967.33</v>
      </c>
      <c r="D584" s="2">
        <v>55210.61</v>
      </c>
      <c r="E584" s="2">
        <v>93525.98</v>
      </c>
      <c r="F584" s="2">
        <v>203898.77000000002</v>
      </c>
      <c r="H584" s="68">
        <f t="shared" ref="H584:H647" si="28">C584/SUM($C584:$E584)</f>
        <v>0.20759997979797121</v>
      </c>
      <c r="I584" s="68">
        <f t="shared" si="26"/>
        <v>0.29413669144469656</v>
      </c>
      <c r="J584" s="68">
        <f t="shared" si="27"/>
        <v>0.49826332875733231</v>
      </c>
    </row>
    <row r="585" spans="1:10" x14ac:dyDescent="0.25">
      <c r="A585" s="71">
        <v>1988</v>
      </c>
      <c r="B585" s="2">
        <v>20417.11</v>
      </c>
      <c r="C585" s="2">
        <v>16439.330000000002</v>
      </c>
      <c r="D585" s="2">
        <v>100513.39</v>
      </c>
      <c r="E585" s="2">
        <v>90069.31</v>
      </c>
      <c r="F585" s="2">
        <v>227439.14</v>
      </c>
      <c r="H585" s="68">
        <f t="shared" si="28"/>
        <v>7.9408602070030906E-2</v>
      </c>
      <c r="I585" s="68">
        <f t="shared" ref="I585:I648" si="29">D585/SUM($C585:$E585)</f>
        <v>0.48552026081475486</v>
      </c>
      <c r="J585" s="68">
        <f t="shared" ref="J585:J648" si="30">E585/SUM($C585:$E585)</f>
        <v>0.43507113711521422</v>
      </c>
    </row>
    <row r="586" spans="1:10" x14ac:dyDescent="0.25">
      <c r="A586" s="71">
        <v>1989</v>
      </c>
      <c r="B586" s="2">
        <v>23834.45</v>
      </c>
      <c r="C586" s="2">
        <v>14166.58</v>
      </c>
      <c r="D586" s="2">
        <v>30294.86</v>
      </c>
      <c r="E586" s="2">
        <v>67443.710000000006</v>
      </c>
      <c r="F586" s="2">
        <v>135739.6</v>
      </c>
      <c r="H586" s="68">
        <f t="shared" si="28"/>
        <v>0.12659453117215783</v>
      </c>
      <c r="I586" s="68">
        <f t="shared" si="29"/>
        <v>0.27071908665508243</v>
      </c>
      <c r="J586" s="68">
        <f t="shared" si="30"/>
        <v>0.60268638217275972</v>
      </c>
    </row>
    <row r="587" spans="1:10" x14ac:dyDescent="0.25">
      <c r="A587" s="71">
        <v>1990</v>
      </c>
      <c r="B587" s="2">
        <v>18060.87</v>
      </c>
      <c r="C587" s="2">
        <v>17745.71</v>
      </c>
      <c r="D587" s="2">
        <v>38656.25</v>
      </c>
      <c r="E587" s="2">
        <v>71363.039999999994</v>
      </c>
      <c r="F587" s="2">
        <v>145825.87</v>
      </c>
      <c r="H587" s="68">
        <f t="shared" si="28"/>
        <v>0.13889335890110749</v>
      </c>
      <c r="I587" s="68">
        <f t="shared" si="29"/>
        <v>0.30255742965600907</v>
      </c>
      <c r="J587" s="68">
        <f t="shared" si="30"/>
        <v>0.55854921144288339</v>
      </c>
    </row>
    <row r="588" spans="1:10" x14ac:dyDescent="0.25">
      <c r="A588" s="71">
        <v>1991</v>
      </c>
      <c r="B588" s="2">
        <v>9510.8700000000008</v>
      </c>
      <c r="C588" s="2">
        <v>14580.43</v>
      </c>
      <c r="D588" s="2">
        <v>38003.15</v>
      </c>
      <c r="E588" s="2">
        <v>74584.25</v>
      </c>
      <c r="F588" s="2">
        <v>136678.70000000001</v>
      </c>
      <c r="H588" s="68">
        <f t="shared" si="28"/>
        <v>0.1146550192764947</v>
      </c>
      <c r="I588" s="68">
        <f t="shared" si="29"/>
        <v>0.29884248241084244</v>
      </c>
      <c r="J588" s="68">
        <f t="shared" si="30"/>
        <v>0.58650249831266288</v>
      </c>
    </row>
    <row r="589" spans="1:10" x14ac:dyDescent="0.25">
      <c r="A589" s="71">
        <v>1992</v>
      </c>
      <c r="B589" s="2">
        <v>21787.360000000001</v>
      </c>
      <c r="C589" s="2">
        <v>20277.72</v>
      </c>
      <c r="D589" s="2">
        <v>55086.71</v>
      </c>
      <c r="E589" s="2">
        <v>54597.81</v>
      </c>
      <c r="F589" s="2">
        <v>151749.6</v>
      </c>
      <c r="H589" s="68">
        <f t="shared" si="28"/>
        <v>0.15602778160795014</v>
      </c>
      <c r="I589" s="68">
        <f t="shared" si="29"/>
        <v>0.42386704014950805</v>
      </c>
      <c r="J589" s="68">
        <f t="shared" si="30"/>
        <v>0.42010517824254184</v>
      </c>
    </row>
    <row r="590" spans="1:10" x14ac:dyDescent="0.25">
      <c r="A590" s="71">
        <v>1993</v>
      </c>
      <c r="B590" s="2">
        <v>4975.38</v>
      </c>
      <c r="C590" s="2">
        <v>31688.57</v>
      </c>
      <c r="D590" s="2">
        <v>23372.12</v>
      </c>
      <c r="E590" s="2">
        <v>55670.19</v>
      </c>
      <c r="F590" s="2">
        <v>115706.26</v>
      </c>
      <c r="H590" s="68">
        <f t="shared" si="28"/>
        <v>0.28617644870157266</v>
      </c>
      <c r="I590" s="68">
        <f t="shared" si="29"/>
        <v>0.21107138315888033</v>
      </c>
      <c r="J590" s="68">
        <f t="shared" si="30"/>
        <v>0.50275216813954693</v>
      </c>
    </row>
    <row r="591" spans="1:10" x14ac:dyDescent="0.25">
      <c r="A591" s="71">
        <v>1994</v>
      </c>
      <c r="B591" s="2">
        <v>23350.91</v>
      </c>
      <c r="C591" s="2">
        <v>12662.99</v>
      </c>
      <c r="D591" s="2">
        <v>71041.98</v>
      </c>
      <c r="E591" s="2">
        <v>49702.33</v>
      </c>
      <c r="F591" s="2">
        <v>156758.21000000002</v>
      </c>
      <c r="H591" s="68">
        <f t="shared" si="28"/>
        <v>9.4919768258558565E-2</v>
      </c>
      <c r="I591" s="68">
        <f t="shared" si="29"/>
        <v>0.5325194348435206</v>
      </c>
      <c r="J591" s="68">
        <f t="shared" si="30"/>
        <v>0.37256079689792093</v>
      </c>
    </row>
    <row r="592" spans="1:10" x14ac:dyDescent="0.25">
      <c r="A592" s="71">
        <v>1995</v>
      </c>
      <c r="B592" s="2">
        <v>15828.85</v>
      </c>
      <c r="C592" s="2">
        <v>71201.09</v>
      </c>
      <c r="D592" s="2">
        <v>25744.080000000002</v>
      </c>
      <c r="E592" s="2">
        <v>74258.740000000005</v>
      </c>
      <c r="F592" s="2">
        <v>187032.76</v>
      </c>
      <c r="H592" s="68">
        <f t="shared" si="28"/>
        <v>0.41588471898801843</v>
      </c>
      <c r="I592" s="68">
        <f t="shared" si="29"/>
        <v>0.15037086477756262</v>
      </c>
      <c r="J592" s="68">
        <f t="shared" si="30"/>
        <v>0.43374441623441895</v>
      </c>
    </row>
    <row r="593" spans="1:10" x14ac:dyDescent="0.25">
      <c r="A593" s="71">
        <v>1996</v>
      </c>
      <c r="B593" s="2">
        <v>2374.81</v>
      </c>
      <c r="C593" s="2">
        <v>17081.7</v>
      </c>
      <c r="D593" s="2">
        <v>56553.08</v>
      </c>
      <c r="E593" s="2">
        <v>26781.49</v>
      </c>
      <c r="F593" s="2">
        <v>102791.08</v>
      </c>
      <c r="H593" s="68">
        <f t="shared" si="28"/>
        <v>0.1701088877330337</v>
      </c>
      <c r="I593" s="68">
        <f t="shared" si="29"/>
        <v>0.56318642387334239</v>
      </c>
      <c r="J593" s="68">
        <f t="shared" si="30"/>
        <v>0.26670468839362388</v>
      </c>
    </row>
    <row r="594" spans="1:10" x14ac:dyDescent="0.25">
      <c r="A594" s="71">
        <v>1997</v>
      </c>
      <c r="B594" s="2">
        <v>4805.2299999999996</v>
      </c>
      <c r="C594" s="2">
        <v>15628.9</v>
      </c>
      <c r="D594" s="2">
        <v>44475.51</v>
      </c>
      <c r="E594" s="2">
        <v>54060.65</v>
      </c>
      <c r="F594" s="2">
        <v>118970.29000000001</v>
      </c>
      <c r="H594" s="68">
        <f t="shared" si="28"/>
        <v>0.13689740100867989</v>
      </c>
      <c r="I594" s="68">
        <f t="shared" si="29"/>
        <v>0.38957199339272458</v>
      </c>
      <c r="J594" s="68">
        <f t="shared" si="30"/>
        <v>0.47353060559859561</v>
      </c>
    </row>
    <row r="595" spans="1:10" x14ac:dyDescent="0.25">
      <c r="A595" s="71">
        <v>1998</v>
      </c>
      <c r="B595" s="2">
        <v>6834.66</v>
      </c>
      <c r="C595" s="2">
        <v>20922.919999999998</v>
      </c>
      <c r="D595" s="2">
        <v>42773.64</v>
      </c>
      <c r="E595" s="2">
        <v>29614.93</v>
      </c>
      <c r="F595" s="2">
        <v>100146.15</v>
      </c>
      <c r="H595" s="68">
        <f t="shared" si="28"/>
        <v>0.22422661989429168</v>
      </c>
      <c r="I595" s="68">
        <f t="shared" si="29"/>
        <v>0.45839628110107344</v>
      </c>
      <c r="J595" s="68">
        <f t="shared" si="30"/>
        <v>0.31737709900463495</v>
      </c>
    </row>
    <row r="596" spans="1:10" x14ac:dyDescent="0.25">
      <c r="A596" s="71">
        <v>1999</v>
      </c>
      <c r="B596" s="2">
        <v>9956.9500000000007</v>
      </c>
      <c r="C596" s="2">
        <v>17570.099999999999</v>
      </c>
      <c r="D596" s="2">
        <v>41657.57</v>
      </c>
      <c r="E596" s="2">
        <v>32174.03</v>
      </c>
      <c r="F596" s="2">
        <v>101358.65</v>
      </c>
      <c r="H596" s="68">
        <f t="shared" si="28"/>
        <v>0.19222946619154785</v>
      </c>
      <c r="I596" s="68">
        <f t="shared" si="29"/>
        <v>0.45576362365251416</v>
      </c>
      <c r="J596" s="68">
        <f t="shared" si="30"/>
        <v>0.35200691015593799</v>
      </c>
    </row>
    <row r="597" spans="1:10" x14ac:dyDescent="0.25">
      <c r="A597" s="71">
        <v>2000</v>
      </c>
      <c r="B597" s="2">
        <v>10727.09</v>
      </c>
      <c r="C597" s="2">
        <v>50920.63</v>
      </c>
      <c r="D597" s="2">
        <v>36607.03</v>
      </c>
      <c r="E597" s="2">
        <v>33059.11</v>
      </c>
      <c r="F597" s="2">
        <v>131313.85999999999</v>
      </c>
      <c r="H597" s="68">
        <f t="shared" si="28"/>
        <v>0.42227377016566575</v>
      </c>
      <c r="I597" s="68">
        <f t="shared" si="29"/>
        <v>0.30357418147944421</v>
      </c>
      <c r="J597" s="68">
        <f t="shared" si="30"/>
        <v>0.27415204835488999</v>
      </c>
    </row>
    <row r="598" spans="1:10" x14ac:dyDescent="0.25">
      <c r="A598" s="71">
        <v>2001</v>
      </c>
      <c r="B598" s="2">
        <v>11822.52</v>
      </c>
      <c r="C598" s="2">
        <v>39191.26</v>
      </c>
      <c r="D598" s="2">
        <v>101572.73</v>
      </c>
      <c r="E598" s="2">
        <v>11638.43</v>
      </c>
      <c r="F598" s="2">
        <v>164224.94</v>
      </c>
      <c r="H598" s="68">
        <f t="shared" si="28"/>
        <v>0.25715641523277655</v>
      </c>
      <c r="I598" s="68">
        <f t="shared" si="29"/>
        <v>0.66647714649150591</v>
      </c>
      <c r="J598" s="68">
        <f t="shared" si="30"/>
        <v>7.636643827571768E-2</v>
      </c>
    </row>
    <row r="599" spans="1:10" x14ac:dyDescent="0.25">
      <c r="A599" s="71">
        <v>2002</v>
      </c>
      <c r="B599" s="2">
        <v>10487.99</v>
      </c>
      <c r="C599" s="2">
        <v>85406.54</v>
      </c>
      <c r="D599" s="2">
        <v>76784.62</v>
      </c>
      <c r="E599" s="2">
        <v>39678.620000000003</v>
      </c>
      <c r="F599" s="2">
        <v>212357.77</v>
      </c>
      <c r="H599" s="68">
        <f t="shared" si="28"/>
        <v>0.42307739177206222</v>
      </c>
      <c r="I599" s="68">
        <f t="shared" si="29"/>
        <v>0.38036708614830811</v>
      </c>
      <c r="J599" s="68">
        <f t="shared" si="30"/>
        <v>0.19655552207962979</v>
      </c>
    </row>
    <row r="600" spans="1:10" x14ac:dyDescent="0.25">
      <c r="A600" s="71">
        <v>2003</v>
      </c>
      <c r="B600" s="2">
        <v>797.72</v>
      </c>
      <c r="C600" s="2">
        <v>37983.79</v>
      </c>
      <c r="D600" s="2">
        <v>121701.87</v>
      </c>
      <c r="E600" s="2">
        <v>52862.43</v>
      </c>
      <c r="F600" s="2">
        <v>213345.81</v>
      </c>
      <c r="H600" s="68">
        <f t="shared" si="28"/>
        <v>0.17870680465771299</v>
      </c>
      <c r="I600" s="68">
        <f t="shared" si="29"/>
        <v>0.57258510297599008</v>
      </c>
      <c r="J600" s="68">
        <f t="shared" si="30"/>
        <v>0.24870809236629696</v>
      </c>
    </row>
    <row r="601" spans="1:10" x14ac:dyDescent="0.25">
      <c r="A601" s="71">
        <v>2004</v>
      </c>
      <c r="B601" s="2">
        <v>7892.35</v>
      </c>
      <c r="C601" s="2">
        <v>32815.08</v>
      </c>
      <c r="D601" s="2">
        <v>79424.14</v>
      </c>
      <c r="E601" s="2">
        <v>85291.94</v>
      </c>
      <c r="F601" s="2">
        <v>205423.51</v>
      </c>
      <c r="H601" s="68">
        <f t="shared" si="28"/>
        <v>0.16612609372617465</v>
      </c>
      <c r="I601" s="68">
        <f t="shared" si="29"/>
        <v>0.40208410662905031</v>
      </c>
      <c r="J601" s="68">
        <f t="shared" si="30"/>
        <v>0.43178979964477504</v>
      </c>
    </row>
    <row r="602" spans="1:10" x14ac:dyDescent="0.25">
      <c r="A602" s="71">
        <v>2005</v>
      </c>
      <c r="B602" s="2">
        <v>6676.33</v>
      </c>
      <c r="C602" s="2">
        <v>28917.89</v>
      </c>
      <c r="D602" s="2">
        <v>78860.11</v>
      </c>
      <c r="E602" s="2">
        <v>82424.929999999993</v>
      </c>
      <c r="F602" s="2">
        <v>196879.26</v>
      </c>
      <c r="H602" s="68">
        <f t="shared" si="28"/>
        <v>0.15203703749463796</v>
      </c>
      <c r="I602" s="68">
        <f t="shared" si="29"/>
        <v>0.41461038481373552</v>
      </c>
      <c r="J602" s="68">
        <f t="shared" si="30"/>
        <v>0.43335257769162649</v>
      </c>
    </row>
    <row r="603" spans="1:10" x14ac:dyDescent="0.25">
      <c r="A603" s="71">
        <v>2006</v>
      </c>
      <c r="B603" s="2">
        <v>208.29</v>
      </c>
      <c r="C603" s="2">
        <v>11103.54</v>
      </c>
      <c r="D603" s="2">
        <v>43500.92</v>
      </c>
      <c r="E603" s="2">
        <v>40051.42</v>
      </c>
      <c r="F603" s="2">
        <v>94864.17</v>
      </c>
      <c r="H603" s="68">
        <f t="shared" si="28"/>
        <v>0.11730428157236508</v>
      </c>
      <c r="I603" s="68">
        <f t="shared" si="29"/>
        <v>0.45956912555247487</v>
      </c>
      <c r="J603" s="68">
        <f t="shared" si="30"/>
        <v>0.42312659287515997</v>
      </c>
    </row>
    <row r="604" spans="1:10" x14ac:dyDescent="0.25">
      <c r="A604" s="71">
        <v>2007</v>
      </c>
      <c r="B604" s="2">
        <v>1764.45</v>
      </c>
      <c r="C604" s="2">
        <v>2688.28</v>
      </c>
      <c r="D604" s="2">
        <v>23057.69</v>
      </c>
      <c r="E604" s="2">
        <v>36640.550000000003</v>
      </c>
      <c r="F604" s="2">
        <v>64150.97</v>
      </c>
      <c r="H604" s="68">
        <f t="shared" si="28"/>
        <v>4.3090718956595109E-2</v>
      </c>
      <c r="I604" s="68">
        <f t="shared" si="29"/>
        <v>0.36959410462388342</v>
      </c>
      <c r="J604" s="68">
        <f t="shared" si="30"/>
        <v>0.58731517641952136</v>
      </c>
    </row>
    <row r="605" spans="1:10" x14ac:dyDescent="0.25">
      <c r="A605" s="71">
        <v>2008</v>
      </c>
      <c r="B605" s="2">
        <v>2553.75</v>
      </c>
      <c r="C605" s="2">
        <v>12735.78</v>
      </c>
      <c r="D605" s="2">
        <v>13236.85</v>
      </c>
      <c r="E605" s="2">
        <v>9780.57</v>
      </c>
      <c r="F605" s="2">
        <v>38306.949999999997</v>
      </c>
      <c r="H605" s="68">
        <f t="shared" si="28"/>
        <v>0.35621370954208298</v>
      </c>
      <c r="I605" s="68">
        <f t="shared" si="29"/>
        <v>0.37022839913630112</v>
      </c>
      <c r="J605" s="68">
        <f t="shared" si="30"/>
        <v>0.27355789132161601</v>
      </c>
    </row>
    <row r="606" spans="1:10" x14ac:dyDescent="0.25">
      <c r="A606" s="71">
        <v>2009</v>
      </c>
      <c r="B606" s="2">
        <v>3939.04</v>
      </c>
      <c r="C606" s="2">
        <v>13616.07</v>
      </c>
      <c r="D606" s="2">
        <v>22744.39</v>
      </c>
      <c r="E606" s="2">
        <v>11361.58</v>
      </c>
      <c r="F606" s="2">
        <v>51661.08</v>
      </c>
      <c r="H606" s="68">
        <f t="shared" si="28"/>
        <v>0.2853203676959325</v>
      </c>
      <c r="I606" s="68">
        <f t="shared" si="29"/>
        <v>0.4766013774767382</v>
      </c>
      <c r="J606" s="68">
        <f t="shared" si="30"/>
        <v>0.23807825482732925</v>
      </c>
    </row>
    <row r="607" spans="1:10" x14ac:dyDescent="0.25">
      <c r="A607" s="71">
        <v>2010</v>
      </c>
      <c r="B607" s="2">
        <v>6443.31</v>
      </c>
      <c r="C607" s="2">
        <v>47970.8</v>
      </c>
      <c r="D607" s="2">
        <v>44141.21</v>
      </c>
      <c r="E607" s="2">
        <v>11905.87</v>
      </c>
      <c r="F607" s="2">
        <v>110461.19</v>
      </c>
      <c r="H607" s="68">
        <f t="shared" si="28"/>
        <v>0.46117840509727753</v>
      </c>
      <c r="I607" s="68">
        <f t="shared" si="29"/>
        <v>0.42436175395999226</v>
      </c>
      <c r="J607" s="68">
        <f t="shared" si="30"/>
        <v>0.11445984094273023</v>
      </c>
    </row>
    <row r="608" spans="1:10" x14ac:dyDescent="0.25">
      <c r="A608" s="71">
        <v>2011</v>
      </c>
      <c r="B608" s="2">
        <v>4962.62</v>
      </c>
      <c r="C608" s="2">
        <v>41968.08</v>
      </c>
      <c r="D608" s="2">
        <v>51251.63</v>
      </c>
      <c r="E608" s="2">
        <v>19501.12</v>
      </c>
      <c r="F608" s="2">
        <v>117683.45</v>
      </c>
      <c r="H608" s="68">
        <f t="shared" si="28"/>
        <v>0.37231876308930661</v>
      </c>
      <c r="I608" s="68">
        <f t="shared" si="29"/>
        <v>0.45467754273988226</v>
      </c>
      <c r="J608" s="68">
        <f t="shared" si="30"/>
        <v>0.17300369417081121</v>
      </c>
    </row>
    <row r="609" spans="1:10" x14ac:dyDescent="0.25">
      <c r="A609" s="71">
        <v>2012</v>
      </c>
      <c r="B609" s="2">
        <v>3831.27</v>
      </c>
      <c r="C609" s="2">
        <v>39146.379999999997</v>
      </c>
      <c r="D609" s="2">
        <v>31363.86</v>
      </c>
      <c r="E609" s="2">
        <v>17937.97</v>
      </c>
      <c r="F609" s="2">
        <v>92279.48</v>
      </c>
      <c r="H609" s="68">
        <f t="shared" si="28"/>
        <v>0.44259098064279651</v>
      </c>
      <c r="I609" s="68">
        <f t="shared" si="29"/>
        <v>0.35460141024900338</v>
      </c>
      <c r="J609" s="68">
        <f t="shared" si="30"/>
        <v>0.2028076091082002</v>
      </c>
    </row>
    <row r="610" spans="1:10" x14ac:dyDescent="0.25">
      <c r="A610" s="71">
        <v>2013</v>
      </c>
      <c r="B610" s="2">
        <v>1990.2</v>
      </c>
      <c r="C610" s="2">
        <v>31166.01</v>
      </c>
      <c r="D610" s="2">
        <v>68358.240000000005</v>
      </c>
      <c r="E610" s="2">
        <v>21882.57</v>
      </c>
      <c r="F610" s="2">
        <v>123397.02000000002</v>
      </c>
      <c r="H610" s="68">
        <f t="shared" si="28"/>
        <v>0.25670724264089939</v>
      </c>
      <c r="I610" s="68">
        <f t="shared" si="29"/>
        <v>0.56305107077180672</v>
      </c>
      <c r="J610" s="68">
        <f t="shared" si="30"/>
        <v>0.18024168658729384</v>
      </c>
    </row>
    <row r="611" spans="1:10" x14ac:dyDescent="0.25">
      <c r="A611" s="71">
        <v>2014</v>
      </c>
      <c r="B611" s="2">
        <v>2008.07</v>
      </c>
      <c r="C611" s="2">
        <v>15382.59</v>
      </c>
      <c r="D611" s="2">
        <v>48832.4</v>
      </c>
      <c r="E611" s="2">
        <v>36262.39</v>
      </c>
      <c r="F611" s="2">
        <v>102485.45</v>
      </c>
      <c r="H611" s="68">
        <f t="shared" si="28"/>
        <v>0.1530950548272656</v>
      </c>
      <c r="I611" s="68">
        <f t="shared" si="29"/>
        <v>0.48600391451289832</v>
      </c>
      <c r="J611" s="68">
        <f t="shared" si="30"/>
        <v>0.36090103065983603</v>
      </c>
    </row>
    <row r="612" spans="1:10" x14ac:dyDescent="0.25">
      <c r="A612" s="71">
        <v>2015</v>
      </c>
      <c r="B612" s="2">
        <v>2036.28</v>
      </c>
      <c r="C612" s="2">
        <v>15547.46</v>
      </c>
      <c r="D612" s="2">
        <v>24107.64</v>
      </c>
      <c r="E612" s="2">
        <v>26412.68</v>
      </c>
      <c r="F612" s="2">
        <v>68104.06</v>
      </c>
      <c r="H612" s="68">
        <f t="shared" si="28"/>
        <v>0.23532590318609162</v>
      </c>
      <c r="I612" s="68">
        <f t="shared" si="29"/>
        <v>0.36489253914691849</v>
      </c>
      <c r="J612" s="68">
        <f t="shared" si="30"/>
        <v>0.39978155766698986</v>
      </c>
    </row>
    <row r="613" spans="1:10" x14ac:dyDescent="0.25">
      <c r="A613" s="70" t="s">
        <v>576</v>
      </c>
      <c r="B613" s="2">
        <v>151074.28</v>
      </c>
      <c r="C613" s="2">
        <v>768120.46</v>
      </c>
      <c r="D613" s="2">
        <v>2402934.66</v>
      </c>
      <c r="E613" s="2">
        <v>403964.10000000003</v>
      </c>
      <c r="F613" s="2">
        <v>3726093.5</v>
      </c>
      <c r="H613" s="68">
        <f t="shared" si="28"/>
        <v>0.21485771480691507</v>
      </c>
      <c r="I613" s="68">
        <f t="shared" si="29"/>
        <v>0.67214594163776276</v>
      </c>
      <c r="J613" s="68">
        <f t="shared" si="30"/>
        <v>0.1129963435553222</v>
      </c>
    </row>
    <row r="614" spans="1:10" x14ac:dyDescent="0.25">
      <c r="A614" s="71">
        <v>1979</v>
      </c>
      <c r="B614" s="2">
        <v>2575.2199999999998</v>
      </c>
      <c r="C614" s="2">
        <v>11165.9</v>
      </c>
      <c r="D614" s="2">
        <v>26234.26</v>
      </c>
      <c r="E614" s="2">
        <v>4276.84</v>
      </c>
      <c r="F614" s="2">
        <v>44252.22</v>
      </c>
      <c r="H614" s="68">
        <f t="shared" si="28"/>
        <v>0.26791515704105379</v>
      </c>
      <c r="I614" s="68">
        <f t="shared" si="29"/>
        <v>0.62946613239916493</v>
      </c>
      <c r="J614" s="68">
        <f t="shared" si="30"/>
        <v>0.10261871055978118</v>
      </c>
    </row>
    <row r="615" spans="1:10" x14ac:dyDescent="0.25">
      <c r="A615" s="71">
        <v>1980</v>
      </c>
      <c r="B615" s="2">
        <v>2132.8000000000002</v>
      </c>
      <c r="C615" s="2">
        <v>11635.37</v>
      </c>
      <c r="D615" s="2">
        <v>28674.639999999999</v>
      </c>
      <c r="E615" s="2">
        <v>3562.31</v>
      </c>
      <c r="F615" s="2">
        <v>46005.119999999995</v>
      </c>
      <c r="H615" s="68">
        <f t="shared" si="28"/>
        <v>0.26520981794443516</v>
      </c>
      <c r="I615" s="68">
        <f t="shared" si="29"/>
        <v>0.65359297160487528</v>
      </c>
      <c r="J615" s="68">
        <f t="shared" si="30"/>
        <v>8.119721045068963E-2</v>
      </c>
    </row>
    <row r="616" spans="1:10" x14ac:dyDescent="0.25">
      <c r="A616" s="71">
        <v>1981</v>
      </c>
      <c r="B616" s="2">
        <v>2924.43</v>
      </c>
      <c r="C616" s="2">
        <v>9637.42</v>
      </c>
      <c r="D616" s="2">
        <v>29877.02</v>
      </c>
      <c r="E616" s="2">
        <v>3893.73</v>
      </c>
      <c r="F616" s="2">
        <v>46332.600000000006</v>
      </c>
      <c r="H616" s="68">
        <f t="shared" si="28"/>
        <v>0.22201857392283525</v>
      </c>
      <c r="I616" s="68">
        <f t="shared" si="29"/>
        <v>0.68828103096721183</v>
      </c>
      <c r="J616" s="68">
        <f t="shared" si="30"/>
        <v>8.9700395109952799E-2</v>
      </c>
    </row>
    <row r="617" spans="1:10" x14ac:dyDescent="0.25">
      <c r="A617" s="71">
        <v>1982</v>
      </c>
      <c r="B617" s="2">
        <v>3612.83</v>
      </c>
      <c r="C617" s="2">
        <v>13194.69</v>
      </c>
      <c r="D617" s="2">
        <v>24749.68</v>
      </c>
      <c r="E617" s="2">
        <v>4056.62</v>
      </c>
      <c r="F617" s="2">
        <v>45613.82</v>
      </c>
      <c r="H617" s="68">
        <f t="shared" si="28"/>
        <v>0.31415188070566907</v>
      </c>
      <c r="I617" s="68">
        <f t="shared" si="29"/>
        <v>0.58926420543896696</v>
      </c>
      <c r="J617" s="68">
        <f t="shared" si="30"/>
        <v>9.658391385536387E-2</v>
      </c>
    </row>
    <row r="618" spans="1:10" x14ac:dyDescent="0.25">
      <c r="A618" s="71">
        <v>1983</v>
      </c>
      <c r="B618" s="2">
        <v>2926.19</v>
      </c>
      <c r="C618" s="2">
        <v>15725.52</v>
      </c>
      <c r="D618" s="2">
        <v>28874.28</v>
      </c>
      <c r="E618" s="2">
        <v>2785.69</v>
      </c>
      <c r="F618" s="2">
        <v>50311.68</v>
      </c>
      <c r="H618" s="68">
        <f t="shared" si="28"/>
        <v>0.33186361479009713</v>
      </c>
      <c r="I618" s="68">
        <f t="shared" si="29"/>
        <v>0.60934855796574006</v>
      </c>
      <c r="J618" s="68">
        <f t="shared" si="30"/>
        <v>5.8787827244162712E-2</v>
      </c>
    </row>
    <row r="619" spans="1:10" x14ac:dyDescent="0.25">
      <c r="A619" s="71">
        <v>1984</v>
      </c>
      <c r="B619" s="2">
        <v>3109.57</v>
      </c>
      <c r="C619" s="2">
        <v>12624.66</v>
      </c>
      <c r="D619" s="2">
        <v>35231.42</v>
      </c>
      <c r="E619" s="2">
        <v>3377.01</v>
      </c>
      <c r="F619" s="2">
        <v>54342.659999999996</v>
      </c>
      <c r="H619" s="68">
        <f t="shared" si="28"/>
        <v>0.2464161345724023</v>
      </c>
      <c r="I619" s="68">
        <f t="shared" si="29"/>
        <v>0.68766923876736685</v>
      </c>
      <c r="J619" s="68">
        <f t="shared" si="30"/>
        <v>6.5914626660230721E-2</v>
      </c>
    </row>
    <row r="620" spans="1:10" x14ac:dyDescent="0.25">
      <c r="A620" s="71">
        <v>1985</v>
      </c>
      <c r="B620" s="2">
        <v>3858.63</v>
      </c>
      <c r="C620" s="2">
        <v>14661.32</v>
      </c>
      <c r="D620" s="2">
        <v>35700.839999999997</v>
      </c>
      <c r="E620" s="2">
        <v>5156.3999999999996</v>
      </c>
      <c r="F620" s="2">
        <v>59377.189999999995</v>
      </c>
      <c r="H620" s="68">
        <f t="shared" si="28"/>
        <v>0.2640796158978187</v>
      </c>
      <c r="I620" s="68">
        <f t="shared" si="29"/>
        <v>0.64304333541792147</v>
      </c>
      <c r="J620" s="68">
        <f t="shared" si="30"/>
        <v>9.2877048684259819E-2</v>
      </c>
    </row>
    <row r="621" spans="1:10" x14ac:dyDescent="0.25">
      <c r="A621" s="71">
        <v>1986</v>
      </c>
      <c r="B621" s="2">
        <v>4529.51</v>
      </c>
      <c r="C621" s="2">
        <v>18145.73</v>
      </c>
      <c r="D621" s="2">
        <v>39508.230000000003</v>
      </c>
      <c r="E621" s="2">
        <v>4958.9799999999996</v>
      </c>
      <c r="F621" s="2">
        <v>67142.45</v>
      </c>
      <c r="H621" s="68">
        <f t="shared" si="28"/>
        <v>0.28980798537810232</v>
      </c>
      <c r="I621" s="68">
        <f t="shared" si="29"/>
        <v>0.63099145320440153</v>
      </c>
      <c r="J621" s="68">
        <f t="shared" si="30"/>
        <v>7.9200561417496124E-2</v>
      </c>
    </row>
    <row r="622" spans="1:10" x14ac:dyDescent="0.25">
      <c r="A622" s="71">
        <v>1987</v>
      </c>
      <c r="B622" s="2">
        <v>5181.41</v>
      </c>
      <c r="C622" s="2">
        <v>22690.12</v>
      </c>
      <c r="D622" s="2">
        <v>52274.51</v>
      </c>
      <c r="E622" s="2">
        <v>5903.58</v>
      </c>
      <c r="F622" s="2">
        <v>86049.62000000001</v>
      </c>
      <c r="H622" s="68">
        <f t="shared" si="28"/>
        <v>0.28058145469029172</v>
      </c>
      <c r="I622" s="68">
        <f t="shared" si="29"/>
        <v>0.64641606386489814</v>
      </c>
      <c r="J622" s="68">
        <f t="shared" si="30"/>
        <v>7.3002481444810016E-2</v>
      </c>
    </row>
    <row r="623" spans="1:10" x14ac:dyDescent="0.25">
      <c r="A623" s="71">
        <v>1988</v>
      </c>
      <c r="B623" s="2">
        <v>5463.36</v>
      </c>
      <c r="C623" s="2">
        <v>25716.11</v>
      </c>
      <c r="D623" s="2">
        <v>61932.11</v>
      </c>
      <c r="E623" s="2">
        <v>7298.86</v>
      </c>
      <c r="F623" s="2">
        <v>100410.44</v>
      </c>
      <c r="H623" s="68">
        <f t="shared" si="28"/>
        <v>0.27084677064318358</v>
      </c>
      <c r="I623" s="68">
        <f t="shared" si="29"/>
        <v>0.65228030182708097</v>
      </c>
      <c r="J623" s="68">
        <f t="shared" si="30"/>
        <v>7.6872927529735513E-2</v>
      </c>
    </row>
    <row r="624" spans="1:10" x14ac:dyDescent="0.25">
      <c r="A624" s="71">
        <v>1989</v>
      </c>
      <c r="B624" s="2">
        <v>3887.53</v>
      </c>
      <c r="C624" s="2">
        <v>27049.46</v>
      </c>
      <c r="D624" s="2">
        <v>73241.119999999995</v>
      </c>
      <c r="E624" s="2">
        <v>9205.1</v>
      </c>
      <c r="F624" s="2">
        <v>113383.20999999999</v>
      </c>
      <c r="H624" s="68">
        <f t="shared" si="28"/>
        <v>0.24703677807197508</v>
      </c>
      <c r="I624" s="68">
        <f t="shared" si="29"/>
        <v>0.66889506508384622</v>
      </c>
      <c r="J624" s="68">
        <f t="shared" si="30"/>
        <v>8.4068156844178704E-2</v>
      </c>
    </row>
    <row r="625" spans="1:10" x14ac:dyDescent="0.25">
      <c r="A625" s="71">
        <v>1990</v>
      </c>
      <c r="B625" s="2">
        <v>2883.34</v>
      </c>
      <c r="C625" s="2">
        <v>18790.900000000001</v>
      </c>
      <c r="D625" s="2">
        <v>70670.77</v>
      </c>
      <c r="E625" s="2">
        <v>9769.7999999999993</v>
      </c>
      <c r="F625" s="2">
        <v>102114.81000000001</v>
      </c>
      <c r="H625" s="68">
        <f t="shared" si="28"/>
        <v>0.18936432162095349</v>
      </c>
      <c r="I625" s="68">
        <f t="shared" si="29"/>
        <v>0.71218102483012691</v>
      </c>
      <c r="J625" s="68">
        <f t="shared" si="30"/>
        <v>9.8454653548919482E-2</v>
      </c>
    </row>
    <row r="626" spans="1:10" x14ac:dyDescent="0.25">
      <c r="A626" s="71">
        <v>1991</v>
      </c>
      <c r="B626" s="2">
        <v>2968.54</v>
      </c>
      <c r="C626" s="2">
        <v>14216.68</v>
      </c>
      <c r="D626" s="2">
        <v>52693.5</v>
      </c>
      <c r="E626" s="2">
        <v>10294.36</v>
      </c>
      <c r="F626" s="2">
        <v>80173.08</v>
      </c>
      <c r="H626" s="68">
        <f t="shared" si="28"/>
        <v>0.18414305687204408</v>
      </c>
      <c r="I626" s="68">
        <f t="shared" si="29"/>
        <v>0.682518152429896</v>
      </c>
      <c r="J626" s="68">
        <f t="shared" si="30"/>
        <v>0.13333879069806001</v>
      </c>
    </row>
    <row r="627" spans="1:10" x14ac:dyDescent="0.25">
      <c r="A627" s="71">
        <v>1992</v>
      </c>
      <c r="B627" s="2">
        <v>3246.4</v>
      </c>
      <c r="C627" s="2">
        <v>14081.79</v>
      </c>
      <c r="D627" s="2">
        <v>37308.6</v>
      </c>
      <c r="E627" s="2">
        <v>7069.49</v>
      </c>
      <c r="F627" s="2">
        <v>61706.28</v>
      </c>
      <c r="H627" s="68">
        <f t="shared" si="28"/>
        <v>0.24087955705690811</v>
      </c>
      <c r="I627" s="68">
        <f t="shared" si="29"/>
        <v>0.63819152553854031</v>
      </c>
      <c r="J627" s="68">
        <f t="shared" si="30"/>
        <v>0.12092891740455164</v>
      </c>
    </row>
    <row r="628" spans="1:10" x14ac:dyDescent="0.25">
      <c r="A628" s="71">
        <v>1993</v>
      </c>
      <c r="B628" s="2">
        <v>4029.86</v>
      </c>
      <c r="C628" s="2">
        <v>15481.94</v>
      </c>
      <c r="D628" s="2">
        <v>36664.82</v>
      </c>
      <c r="E628" s="2">
        <v>5029.95</v>
      </c>
      <c r="F628" s="2">
        <v>61206.569999999992</v>
      </c>
      <c r="H628" s="68">
        <f t="shared" si="28"/>
        <v>0.27077353698735029</v>
      </c>
      <c r="I628" s="68">
        <f t="shared" si="29"/>
        <v>0.64125445482959753</v>
      </c>
      <c r="J628" s="68">
        <f t="shared" si="30"/>
        <v>8.7972008183052147E-2</v>
      </c>
    </row>
    <row r="629" spans="1:10" x14ac:dyDescent="0.25">
      <c r="A629" s="71">
        <v>1994</v>
      </c>
      <c r="B629" s="2">
        <v>3837.72</v>
      </c>
      <c r="C629" s="2">
        <v>20592.099999999999</v>
      </c>
      <c r="D629" s="2">
        <v>48286.47</v>
      </c>
      <c r="E629" s="2">
        <v>5909.58</v>
      </c>
      <c r="F629" s="2">
        <v>78625.87000000001</v>
      </c>
      <c r="H629" s="68">
        <f t="shared" si="28"/>
        <v>0.2753390744389318</v>
      </c>
      <c r="I629" s="68">
        <f t="shared" si="29"/>
        <v>0.64564332718485473</v>
      </c>
      <c r="J629" s="68">
        <f t="shared" si="30"/>
        <v>7.9017598376213333E-2</v>
      </c>
    </row>
    <row r="630" spans="1:10" x14ac:dyDescent="0.25">
      <c r="A630" s="71">
        <v>1995</v>
      </c>
      <c r="B630" s="2">
        <v>3152.3</v>
      </c>
      <c r="C630" s="2">
        <v>19552.849999999999</v>
      </c>
      <c r="D630" s="2">
        <v>65544.929999999993</v>
      </c>
      <c r="E630" s="2">
        <v>7977.42</v>
      </c>
      <c r="F630" s="2">
        <v>96227.499999999985</v>
      </c>
      <c r="H630" s="68">
        <f t="shared" si="28"/>
        <v>0.21007583115588255</v>
      </c>
      <c r="I630" s="68">
        <f t="shared" si="29"/>
        <v>0.70421476397579585</v>
      </c>
      <c r="J630" s="68">
        <f t="shared" si="30"/>
        <v>8.5709404868321529E-2</v>
      </c>
    </row>
    <row r="631" spans="1:10" x14ac:dyDescent="0.25">
      <c r="A631" s="71">
        <v>1996</v>
      </c>
      <c r="B631" s="2">
        <v>3018.58</v>
      </c>
      <c r="C631" s="2">
        <v>16371.17</v>
      </c>
      <c r="D631" s="2">
        <v>67130.09</v>
      </c>
      <c r="E631" s="2">
        <v>11841.35</v>
      </c>
      <c r="F631" s="2">
        <v>98361.19</v>
      </c>
      <c r="H631" s="68">
        <f t="shared" si="28"/>
        <v>0.17170885084853457</v>
      </c>
      <c r="I631" s="68">
        <f t="shared" si="29"/>
        <v>0.70409326952555629</v>
      </c>
      <c r="J631" s="68">
        <f t="shared" si="30"/>
        <v>0.12419787962590913</v>
      </c>
    </row>
    <row r="632" spans="1:10" x14ac:dyDescent="0.25">
      <c r="A632" s="71">
        <v>1997</v>
      </c>
      <c r="B632" s="2">
        <v>3611.38</v>
      </c>
      <c r="C632" s="2">
        <v>16119.63</v>
      </c>
      <c r="D632" s="2">
        <v>55288.42</v>
      </c>
      <c r="E632" s="2">
        <v>11799.51</v>
      </c>
      <c r="F632" s="2">
        <v>86818.939999999988</v>
      </c>
      <c r="H632" s="68">
        <f t="shared" si="28"/>
        <v>0.19372794971995333</v>
      </c>
      <c r="I632" s="68">
        <f t="shared" si="29"/>
        <v>0.66446390207812844</v>
      </c>
      <c r="J632" s="68">
        <f t="shared" si="30"/>
        <v>0.1418081482019182</v>
      </c>
    </row>
    <row r="633" spans="1:10" x14ac:dyDescent="0.25">
      <c r="A633" s="71">
        <v>1998</v>
      </c>
      <c r="B633" s="2">
        <v>3405.78</v>
      </c>
      <c r="C633" s="2">
        <v>20806.23</v>
      </c>
      <c r="D633" s="2">
        <v>61283.56</v>
      </c>
      <c r="E633" s="2">
        <v>11093.76</v>
      </c>
      <c r="F633" s="2">
        <v>96589.329999999987</v>
      </c>
      <c r="H633" s="68">
        <f t="shared" si="28"/>
        <v>0.22328222094994238</v>
      </c>
      <c r="I633" s="68">
        <f t="shared" si="29"/>
        <v>0.65766500632354108</v>
      </c>
      <c r="J633" s="68">
        <f t="shared" si="30"/>
        <v>0.11905277272651667</v>
      </c>
    </row>
    <row r="634" spans="1:10" x14ac:dyDescent="0.25">
      <c r="A634" s="71">
        <v>1999</v>
      </c>
      <c r="B634" s="2">
        <v>3916.19</v>
      </c>
      <c r="C634" s="2">
        <v>19238.38</v>
      </c>
      <c r="D634" s="2">
        <v>76869.91</v>
      </c>
      <c r="E634" s="2">
        <v>12030.35</v>
      </c>
      <c r="F634" s="2">
        <v>112054.83000000002</v>
      </c>
      <c r="H634" s="68">
        <f t="shared" si="28"/>
        <v>0.17790477113453618</v>
      </c>
      <c r="I634" s="68">
        <f t="shared" si="29"/>
        <v>0.71084591039798539</v>
      </c>
      <c r="J634" s="68">
        <f t="shared" si="30"/>
        <v>0.1112493184674784</v>
      </c>
    </row>
    <row r="635" spans="1:10" x14ac:dyDescent="0.25">
      <c r="A635" s="71">
        <v>2000</v>
      </c>
      <c r="B635" s="2">
        <v>4142.22</v>
      </c>
      <c r="C635" s="2">
        <v>22171.91</v>
      </c>
      <c r="D635" s="2">
        <v>69786.02</v>
      </c>
      <c r="E635" s="2">
        <v>14619.92</v>
      </c>
      <c r="F635" s="2">
        <v>110720.07</v>
      </c>
      <c r="H635" s="68">
        <f t="shared" si="28"/>
        <v>0.20803487779121083</v>
      </c>
      <c r="I635" s="68">
        <f t="shared" si="29"/>
        <v>0.65478915177966157</v>
      </c>
      <c r="J635" s="68">
        <f t="shared" si="30"/>
        <v>0.13717597042912763</v>
      </c>
    </row>
    <row r="636" spans="1:10" x14ac:dyDescent="0.25">
      <c r="A636" s="71">
        <v>2001</v>
      </c>
      <c r="B636" s="2">
        <v>3917.39</v>
      </c>
      <c r="C636" s="2">
        <v>23074.74</v>
      </c>
      <c r="D636" s="2">
        <v>79570.490000000005</v>
      </c>
      <c r="E636" s="2">
        <v>13092.69</v>
      </c>
      <c r="F636" s="2">
        <v>119655.31000000001</v>
      </c>
      <c r="H636" s="68">
        <f t="shared" si="28"/>
        <v>0.19937061250107138</v>
      </c>
      <c r="I636" s="68">
        <f t="shared" si="29"/>
        <v>0.68750578894108338</v>
      </c>
      <c r="J636" s="68">
        <f t="shared" si="30"/>
        <v>0.11312359855784516</v>
      </c>
    </row>
    <row r="637" spans="1:10" x14ac:dyDescent="0.25">
      <c r="A637" s="71">
        <v>2002</v>
      </c>
      <c r="B637" s="2">
        <v>3883.87</v>
      </c>
      <c r="C637" s="2">
        <v>22208.98</v>
      </c>
      <c r="D637" s="2">
        <v>85037.81</v>
      </c>
      <c r="E637" s="2">
        <v>15608.4</v>
      </c>
      <c r="F637" s="2">
        <v>126739.06</v>
      </c>
      <c r="H637" s="68">
        <f t="shared" si="28"/>
        <v>0.1807736409019432</v>
      </c>
      <c r="I637" s="68">
        <f t="shared" si="29"/>
        <v>0.69217922336044579</v>
      </c>
      <c r="J637" s="68">
        <f t="shared" si="30"/>
        <v>0.12704713573761109</v>
      </c>
    </row>
    <row r="638" spans="1:10" x14ac:dyDescent="0.25">
      <c r="A638" s="71">
        <v>2003</v>
      </c>
      <c r="B638" s="2">
        <v>4356.01</v>
      </c>
      <c r="C638" s="2">
        <v>21954.99</v>
      </c>
      <c r="D638" s="2">
        <v>80958.080000000002</v>
      </c>
      <c r="E638" s="2">
        <v>16398.3</v>
      </c>
      <c r="F638" s="2">
        <v>123667.38</v>
      </c>
      <c r="H638" s="68">
        <f t="shared" si="28"/>
        <v>0.18401423099910763</v>
      </c>
      <c r="I638" s="68">
        <f t="shared" si="29"/>
        <v>0.6785445511186402</v>
      </c>
      <c r="J638" s="68">
        <f t="shared" si="30"/>
        <v>0.13744121788225211</v>
      </c>
    </row>
    <row r="639" spans="1:10" x14ac:dyDescent="0.25">
      <c r="A639" s="71">
        <v>2004</v>
      </c>
      <c r="B639" s="2">
        <v>5242.09</v>
      </c>
      <c r="C639" s="2">
        <v>24212.15</v>
      </c>
      <c r="D639" s="2">
        <v>77862.97</v>
      </c>
      <c r="E639" s="2">
        <v>15269.27</v>
      </c>
      <c r="F639" s="2">
        <v>122586.48000000001</v>
      </c>
      <c r="H639" s="68">
        <f t="shared" si="28"/>
        <v>0.206334107663775</v>
      </c>
      <c r="I639" s="68">
        <f t="shared" si="29"/>
        <v>0.66354233040028587</v>
      </c>
      <c r="J639" s="68">
        <f t="shared" si="30"/>
        <v>0.13012356193593916</v>
      </c>
    </row>
    <row r="640" spans="1:10" x14ac:dyDescent="0.25">
      <c r="A640" s="71">
        <v>2005</v>
      </c>
      <c r="B640" s="2">
        <v>5899.77</v>
      </c>
      <c r="C640" s="2">
        <v>29175.43</v>
      </c>
      <c r="D640" s="2">
        <v>85653.87</v>
      </c>
      <c r="E640" s="2">
        <v>14684.77</v>
      </c>
      <c r="F640" s="2">
        <v>135413.84</v>
      </c>
      <c r="H640" s="68">
        <f t="shared" si="28"/>
        <v>0.22526842064340966</v>
      </c>
      <c r="I640" s="68">
        <f t="shared" si="29"/>
        <v>0.6613479909943375</v>
      </c>
      <c r="J640" s="68">
        <f t="shared" si="30"/>
        <v>0.11338358836225285</v>
      </c>
    </row>
    <row r="641" spans="1:10" x14ac:dyDescent="0.25">
      <c r="A641" s="71">
        <v>2006</v>
      </c>
      <c r="B641" s="2">
        <v>4833.1000000000004</v>
      </c>
      <c r="C641" s="2">
        <v>32779.24</v>
      </c>
      <c r="D641" s="2">
        <v>102744.39</v>
      </c>
      <c r="E641" s="2">
        <v>16038.71</v>
      </c>
      <c r="F641" s="2">
        <v>156395.43999999997</v>
      </c>
      <c r="H641" s="68">
        <f t="shared" si="28"/>
        <v>0.21627562625385699</v>
      </c>
      <c r="I641" s="68">
        <f t="shared" si="29"/>
        <v>0.67790184553761834</v>
      </c>
      <c r="J641" s="68">
        <f t="shared" si="30"/>
        <v>0.10582252820852463</v>
      </c>
    </row>
    <row r="642" spans="1:10" x14ac:dyDescent="0.25">
      <c r="A642" s="71">
        <v>2007</v>
      </c>
      <c r="B642" s="2">
        <v>3890.91</v>
      </c>
      <c r="C642" s="2">
        <v>25906.240000000002</v>
      </c>
      <c r="D642" s="2">
        <v>109713.61</v>
      </c>
      <c r="E642" s="2">
        <v>18259</v>
      </c>
      <c r="F642" s="2">
        <v>157769.76</v>
      </c>
      <c r="H642" s="68">
        <f t="shared" si="28"/>
        <v>0.16835478040029545</v>
      </c>
      <c r="I642" s="68">
        <f t="shared" si="29"/>
        <v>0.71298693745111819</v>
      </c>
      <c r="J642" s="68">
        <f t="shared" si="30"/>
        <v>0.11865828214858637</v>
      </c>
    </row>
    <row r="643" spans="1:10" x14ac:dyDescent="0.25">
      <c r="A643" s="71">
        <v>2008</v>
      </c>
      <c r="B643" s="2">
        <v>3813.91</v>
      </c>
      <c r="C643" s="2">
        <v>21868.78</v>
      </c>
      <c r="D643" s="2">
        <v>92782.09</v>
      </c>
      <c r="E643" s="2">
        <v>20669.900000000001</v>
      </c>
      <c r="F643" s="2">
        <v>139134.68</v>
      </c>
      <c r="H643" s="68">
        <f t="shared" si="28"/>
        <v>0.16160697282464473</v>
      </c>
      <c r="I643" s="68">
        <f t="shared" si="29"/>
        <v>0.68564559601604402</v>
      </c>
      <c r="J643" s="68">
        <f t="shared" si="30"/>
        <v>0.15274743115931133</v>
      </c>
    </row>
    <row r="644" spans="1:10" x14ac:dyDescent="0.25">
      <c r="A644" s="71">
        <v>2009</v>
      </c>
      <c r="B644" s="2">
        <v>4139.17</v>
      </c>
      <c r="C644" s="2">
        <v>21352.61</v>
      </c>
      <c r="D644" s="2">
        <v>77167.740000000005</v>
      </c>
      <c r="E644" s="2">
        <v>17238.72</v>
      </c>
      <c r="F644" s="2">
        <v>119898.24000000001</v>
      </c>
      <c r="H644" s="68">
        <f t="shared" si="28"/>
        <v>0.18445733885042442</v>
      </c>
      <c r="I644" s="68">
        <f t="shared" si="29"/>
        <v>0.66662370387046133</v>
      </c>
      <c r="J644" s="68">
        <f t="shared" si="30"/>
        <v>0.14891895727911428</v>
      </c>
    </row>
    <row r="645" spans="1:10" x14ac:dyDescent="0.25">
      <c r="A645" s="71">
        <v>2010</v>
      </c>
      <c r="B645" s="2">
        <v>4810.42</v>
      </c>
      <c r="C645" s="2">
        <v>23708.01</v>
      </c>
      <c r="D645" s="2">
        <v>78112.429999999993</v>
      </c>
      <c r="E645" s="2">
        <v>14933.96</v>
      </c>
      <c r="F645" s="2">
        <v>121564.81999999998</v>
      </c>
      <c r="H645" s="68">
        <f t="shared" si="28"/>
        <v>0.203058814057543</v>
      </c>
      <c r="I645" s="68">
        <f t="shared" si="29"/>
        <v>0.66903200222004477</v>
      </c>
      <c r="J645" s="68">
        <f t="shared" si="30"/>
        <v>0.12790918372241217</v>
      </c>
    </row>
    <row r="646" spans="1:10" x14ac:dyDescent="0.25">
      <c r="A646" s="71">
        <v>2011</v>
      </c>
      <c r="B646" s="2">
        <v>4697.28</v>
      </c>
      <c r="C646" s="2">
        <v>27376.05</v>
      </c>
      <c r="D646" s="2">
        <v>85185.5</v>
      </c>
      <c r="E646" s="2">
        <v>14838.78</v>
      </c>
      <c r="F646" s="2">
        <v>132097.61000000002</v>
      </c>
      <c r="H646" s="68">
        <f t="shared" si="28"/>
        <v>0.21488209645924777</v>
      </c>
      <c r="I646" s="68">
        <f t="shared" si="29"/>
        <v>0.6686442648931914</v>
      </c>
      <c r="J646" s="68">
        <f t="shared" si="30"/>
        <v>0.1164736386475608</v>
      </c>
    </row>
    <row r="647" spans="1:10" x14ac:dyDescent="0.25">
      <c r="A647" s="71">
        <v>2012</v>
      </c>
      <c r="B647" s="2">
        <v>4963.07</v>
      </c>
      <c r="C647" s="2">
        <v>26569.73</v>
      </c>
      <c r="D647" s="2">
        <v>97477.16</v>
      </c>
      <c r="E647" s="2">
        <v>16101.42</v>
      </c>
      <c r="F647" s="2">
        <v>145111.38</v>
      </c>
      <c r="H647" s="68">
        <f t="shared" si="28"/>
        <v>0.18958294966239692</v>
      </c>
      <c r="I647" s="68">
        <f t="shared" si="29"/>
        <v>0.69552861536468047</v>
      </c>
      <c r="J647" s="68">
        <f t="shared" si="30"/>
        <v>0.11488843497292262</v>
      </c>
    </row>
    <row r="648" spans="1:10" x14ac:dyDescent="0.25">
      <c r="A648" s="71">
        <v>2013</v>
      </c>
      <c r="B648" s="2">
        <v>6167.85</v>
      </c>
      <c r="C648" s="2">
        <v>28706.97</v>
      </c>
      <c r="D648" s="2">
        <v>98630.6</v>
      </c>
      <c r="E648" s="2">
        <v>19148.84</v>
      </c>
      <c r="F648" s="2">
        <v>152654.26</v>
      </c>
      <c r="H648" s="68">
        <f t="shared" ref="H648:H711" si="31">C648/SUM($C648:$E648)</f>
        <v>0.19597019272982388</v>
      </c>
      <c r="I648" s="68">
        <f t="shared" si="29"/>
        <v>0.67330887554688523</v>
      </c>
      <c r="J648" s="68">
        <f t="shared" si="30"/>
        <v>0.13072093172329091</v>
      </c>
    </row>
    <row r="649" spans="1:10" x14ac:dyDescent="0.25">
      <c r="A649" s="71">
        <v>2014</v>
      </c>
      <c r="B649" s="2">
        <v>6023.04</v>
      </c>
      <c r="C649" s="2">
        <v>30106.3</v>
      </c>
      <c r="D649" s="2">
        <v>85023.75</v>
      </c>
      <c r="E649" s="2">
        <v>15938.17</v>
      </c>
      <c r="F649" s="2">
        <v>137091.26</v>
      </c>
      <c r="H649" s="68">
        <f t="shared" si="31"/>
        <v>0.22969946490461227</v>
      </c>
      <c r="I649" s="68">
        <f t="shared" ref="I649:I712" si="32">D649/SUM($C649:$E649)</f>
        <v>0.64869844116293029</v>
      </c>
      <c r="J649" s="68">
        <f t="shared" ref="J649:J712" si="33">E649/SUM($C649:$E649)</f>
        <v>0.12160209393245747</v>
      </c>
    </row>
    <row r="650" spans="1:10" x14ac:dyDescent="0.25">
      <c r="A650" s="71">
        <v>2015</v>
      </c>
      <c r="B650" s="2">
        <v>6022.61</v>
      </c>
      <c r="C650" s="2">
        <v>29450.36</v>
      </c>
      <c r="D650" s="2">
        <v>89188.97</v>
      </c>
      <c r="E650" s="2">
        <v>13832.56</v>
      </c>
      <c r="F650" s="2">
        <v>138494.5</v>
      </c>
      <c r="H650" s="68">
        <f t="shared" si="31"/>
        <v>0.22231403205615921</v>
      </c>
      <c r="I650" s="68">
        <f t="shared" si="32"/>
        <v>0.6732671361448832</v>
      </c>
      <c r="J650" s="68">
        <f t="shared" si="33"/>
        <v>0.10441883179895749</v>
      </c>
    </row>
    <row r="651" spans="1:10" x14ac:dyDescent="0.25">
      <c r="A651" s="70" t="s">
        <v>577</v>
      </c>
      <c r="B651" s="2">
        <v>33769.329999999987</v>
      </c>
      <c r="C651" s="2">
        <v>164964.32</v>
      </c>
      <c r="D651" s="2">
        <v>481509.03000000009</v>
      </c>
      <c r="E651" s="2">
        <v>80570.73000000001</v>
      </c>
      <c r="F651" s="2">
        <v>760813.41000000015</v>
      </c>
      <c r="H651" s="68">
        <f t="shared" si="31"/>
        <v>0.22689727423404643</v>
      </c>
      <c r="I651" s="68">
        <f t="shared" si="32"/>
        <v>0.66228313144369466</v>
      </c>
      <c r="J651" s="68">
        <f t="shared" si="33"/>
        <v>0.11081959432225898</v>
      </c>
    </row>
    <row r="652" spans="1:10" x14ac:dyDescent="0.25">
      <c r="A652" s="71">
        <v>1979</v>
      </c>
      <c r="B652" s="2">
        <v>912.33</v>
      </c>
      <c r="C652" s="2">
        <v>6157.01</v>
      </c>
      <c r="D652" s="2">
        <v>17522.88</v>
      </c>
      <c r="E652" s="2">
        <v>2539.85</v>
      </c>
      <c r="F652" s="2">
        <v>27132.07</v>
      </c>
      <c r="H652" s="68">
        <f t="shared" si="31"/>
        <v>0.23482345744084421</v>
      </c>
      <c r="I652" s="68">
        <f t="shared" si="32"/>
        <v>0.66830868650871456</v>
      </c>
      <c r="J652" s="68">
        <f t="shared" si="33"/>
        <v>9.6867856050441389E-2</v>
      </c>
    </row>
    <row r="653" spans="1:10" x14ac:dyDescent="0.25">
      <c r="A653" s="71">
        <v>1980</v>
      </c>
      <c r="B653" s="2">
        <v>904.04</v>
      </c>
      <c r="C653" s="2">
        <v>3895.75</v>
      </c>
      <c r="D653" s="2">
        <v>14883.47</v>
      </c>
      <c r="E653" s="2">
        <v>2409.9</v>
      </c>
      <c r="F653" s="2">
        <v>22093.16</v>
      </c>
      <c r="H653" s="68">
        <f t="shared" si="31"/>
        <v>0.1838561488159961</v>
      </c>
      <c r="I653" s="68">
        <f t="shared" si="32"/>
        <v>0.70241095430107514</v>
      </c>
      <c r="J653" s="68">
        <f t="shared" si="33"/>
        <v>0.11373289688292859</v>
      </c>
    </row>
    <row r="654" spans="1:10" x14ac:dyDescent="0.25">
      <c r="A654" s="71">
        <v>1981</v>
      </c>
      <c r="B654" s="2">
        <v>1586.7</v>
      </c>
      <c r="C654" s="2">
        <v>3860.75</v>
      </c>
      <c r="D654" s="2">
        <v>9416.34</v>
      </c>
      <c r="E654" s="2">
        <v>2046.93</v>
      </c>
      <c r="F654" s="2">
        <v>16910.72</v>
      </c>
      <c r="H654" s="68">
        <f t="shared" si="31"/>
        <v>0.25194107029356527</v>
      </c>
      <c r="I654" s="68">
        <f t="shared" si="32"/>
        <v>0.6144823616779409</v>
      </c>
      <c r="J654" s="68">
        <f t="shared" si="33"/>
        <v>0.13357656802849383</v>
      </c>
    </row>
    <row r="655" spans="1:10" x14ac:dyDescent="0.25">
      <c r="A655" s="71">
        <v>1982</v>
      </c>
      <c r="B655" s="2">
        <v>1549.79</v>
      </c>
      <c r="C655" s="2">
        <v>6765.85</v>
      </c>
      <c r="D655" s="2">
        <v>9332.6</v>
      </c>
      <c r="E655" s="2">
        <v>1294.9100000000001</v>
      </c>
      <c r="F655" s="2">
        <v>18943.149999999998</v>
      </c>
      <c r="H655" s="68">
        <f t="shared" si="31"/>
        <v>0.3889903963351532</v>
      </c>
      <c r="I655" s="68">
        <f t="shared" si="32"/>
        <v>0.53656107848052359</v>
      </c>
      <c r="J655" s="68">
        <f t="shared" si="33"/>
        <v>7.4448525184323211E-2</v>
      </c>
    </row>
    <row r="656" spans="1:10" x14ac:dyDescent="0.25">
      <c r="A656" s="71">
        <v>1983</v>
      </c>
      <c r="B656" s="2">
        <v>1405.75</v>
      </c>
      <c r="C656" s="2">
        <v>6365.15</v>
      </c>
      <c r="D656" s="2">
        <v>13883.39</v>
      </c>
      <c r="E656" s="2">
        <v>1068.2</v>
      </c>
      <c r="F656" s="2">
        <v>22722.49</v>
      </c>
      <c r="H656" s="68">
        <f t="shared" si="31"/>
        <v>0.29859866002024699</v>
      </c>
      <c r="I656" s="68">
        <f t="shared" si="32"/>
        <v>0.65129048813280077</v>
      </c>
      <c r="J656" s="68">
        <f t="shared" si="33"/>
        <v>5.0110851846952208E-2</v>
      </c>
    </row>
    <row r="657" spans="1:10" x14ac:dyDescent="0.25">
      <c r="A657" s="71">
        <v>1984</v>
      </c>
      <c r="B657" s="2">
        <v>1367.43</v>
      </c>
      <c r="C657" s="2">
        <v>5744.79</v>
      </c>
      <c r="D657" s="2">
        <v>13322.51</v>
      </c>
      <c r="E657" s="2">
        <v>1630.56</v>
      </c>
      <c r="F657" s="2">
        <v>22065.29</v>
      </c>
      <c r="H657" s="68">
        <f t="shared" si="31"/>
        <v>0.27755478102567127</v>
      </c>
      <c r="I657" s="68">
        <f t="shared" si="32"/>
        <v>0.64366606016274142</v>
      </c>
      <c r="J657" s="68">
        <f t="shared" si="33"/>
        <v>7.8779158811587285E-2</v>
      </c>
    </row>
    <row r="658" spans="1:10" x14ac:dyDescent="0.25">
      <c r="A658" s="71">
        <v>1985</v>
      </c>
      <c r="B658" s="2">
        <v>1680.41</v>
      </c>
      <c r="C658" s="2">
        <v>6101.6</v>
      </c>
      <c r="D658" s="2">
        <v>15284.67</v>
      </c>
      <c r="E658" s="2">
        <v>1974.37</v>
      </c>
      <c r="F658" s="2">
        <v>25041.05</v>
      </c>
      <c r="H658" s="68">
        <f t="shared" si="31"/>
        <v>0.26119147420618616</v>
      </c>
      <c r="I658" s="68">
        <f t="shared" si="32"/>
        <v>0.65429157762801016</v>
      </c>
      <c r="J658" s="68">
        <f t="shared" si="33"/>
        <v>8.4516948165803671E-2</v>
      </c>
    </row>
    <row r="659" spans="1:10" x14ac:dyDescent="0.25">
      <c r="A659" s="71">
        <v>1986</v>
      </c>
      <c r="B659" s="2">
        <v>1771.24</v>
      </c>
      <c r="C659" s="2">
        <v>7474.27</v>
      </c>
      <c r="D659" s="2">
        <v>15471.64</v>
      </c>
      <c r="E659" s="2">
        <v>2157.2399999999998</v>
      </c>
      <c r="F659" s="2">
        <v>26874.39</v>
      </c>
      <c r="H659" s="68">
        <f t="shared" si="31"/>
        <v>0.29774231520745403</v>
      </c>
      <c r="I659" s="68">
        <f t="shared" si="32"/>
        <v>0.61632265273481612</v>
      </c>
      <c r="J659" s="68">
        <f t="shared" si="33"/>
        <v>8.5935032057729788E-2</v>
      </c>
    </row>
    <row r="660" spans="1:10" x14ac:dyDescent="0.25">
      <c r="A660" s="71">
        <v>1987</v>
      </c>
      <c r="B660" s="2">
        <v>1934.89</v>
      </c>
      <c r="C660" s="2">
        <v>8400.73</v>
      </c>
      <c r="D660" s="2">
        <v>20252.45</v>
      </c>
      <c r="E660" s="2">
        <v>2330.38</v>
      </c>
      <c r="F660" s="2">
        <v>32918.449999999997</v>
      </c>
      <c r="H660" s="68">
        <f t="shared" si="31"/>
        <v>0.27113507937757958</v>
      </c>
      <c r="I660" s="68">
        <f t="shared" si="32"/>
        <v>0.65365148485196667</v>
      </c>
      <c r="J660" s="68">
        <f t="shared" si="33"/>
        <v>7.5213435770453752E-2</v>
      </c>
    </row>
    <row r="661" spans="1:10" x14ac:dyDescent="0.25">
      <c r="A661" s="71">
        <v>1988</v>
      </c>
      <c r="B661" s="2">
        <v>1854.54</v>
      </c>
      <c r="C661" s="2">
        <v>9078.44</v>
      </c>
      <c r="D661" s="2">
        <v>21557.1</v>
      </c>
      <c r="E661" s="2">
        <v>2857.01</v>
      </c>
      <c r="F661" s="2">
        <v>35347.089999999997</v>
      </c>
      <c r="H661" s="68">
        <f t="shared" si="31"/>
        <v>0.2710584891266864</v>
      </c>
      <c r="I661" s="68">
        <f t="shared" si="32"/>
        <v>0.64363865994079272</v>
      </c>
      <c r="J661" s="68">
        <f t="shared" si="33"/>
        <v>8.530285093252081E-2</v>
      </c>
    </row>
    <row r="662" spans="1:10" x14ac:dyDescent="0.25">
      <c r="A662" s="71">
        <v>1989</v>
      </c>
      <c r="B662" s="2">
        <v>1565.26</v>
      </c>
      <c r="C662" s="2">
        <v>8677.2999999999993</v>
      </c>
      <c r="D662" s="2">
        <v>24406.33</v>
      </c>
      <c r="E662" s="2">
        <v>3255.28</v>
      </c>
      <c r="F662" s="2">
        <v>37904.17</v>
      </c>
      <c r="H662" s="68">
        <f t="shared" si="31"/>
        <v>0.23878811995186422</v>
      </c>
      <c r="I662" s="68">
        <f t="shared" si="32"/>
        <v>0.67163076713087977</v>
      </c>
      <c r="J662" s="68">
        <f t="shared" si="33"/>
        <v>8.9581112917255915E-2</v>
      </c>
    </row>
    <row r="663" spans="1:10" x14ac:dyDescent="0.25">
      <c r="A663" s="71">
        <v>1990</v>
      </c>
      <c r="B663" s="2">
        <v>1255.27</v>
      </c>
      <c r="C663" s="2">
        <v>7139.81</v>
      </c>
      <c r="D663" s="2">
        <v>21333.74</v>
      </c>
      <c r="E663" s="2">
        <v>3309.24</v>
      </c>
      <c r="F663" s="2">
        <v>33038.06</v>
      </c>
      <c r="H663" s="68">
        <f t="shared" si="31"/>
        <v>0.22464390319415004</v>
      </c>
      <c r="I663" s="68">
        <f t="shared" si="32"/>
        <v>0.67123559637149544</v>
      </c>
      <c r="J663" s="68">
        <f t="shared" si="33"/>
        <v>0.10412050043435456</v>
      </c>
    </row>
    <row r="664" spans="1:10" x14ac:dyDescent="0.25">
      <c r="A664" s="71">
        <v>1991</v>
      </c>
      <c r="B664" s="2">
        <v>1026.3499999999999</v>
      </c>
      <c r="C664" s="2">
        <v>5848.56</v>
      </c>
      <c r="D664" s="2">
        <v>18858.84</v>
      </c>
      <c r="E664" s="2">
        <v>3146.36</v>
      </c>
      <c r="F664" s="2">
        <v>28880.11</v>
      </c>
      <c r="H664" s="68">
        <f t="shared" si="31"/>
        <v>0.20997380604988339</v>
      </c>
      <c r="I664" s="68">
        <f t="shared" si="32"/>
        <v>0.6770662201440667</v>
      </c>
      <c r="J664" s="68">
        <f t="shared" si="33"/>
        <v>0.11295997380604988</v>
      </c>
    </row>
    <row r="665" spans="1:10" x14ac:dyDescent="0.25">
      <c r="A665" s="71">
        <v>1992</v>
      </c>
      <c r="B665" s="2">
        <v>965.31</v>
      </c>
      <c r="C665" s="2">
        <v>4596.0600000000004</v>
      </c>
      <c r="D665" s="2">
        <v>14448.88</v>
      </c>
      <c r="E665" s="2">
        <v>2571.94</v>
      </c>
      <c r="F665" s="2">
        <v>22582.19</v>
      </c>
      <c r="H665" s="68">
        <f t="shared" si="31"/>
        <v>0.21261440133821352</v>
      </c>
      <c r="I665" s="68">
        <f t="shared" si="32"/>
        <v>0.66840728171688057</v>
      </c>
      <c r="J665" s="68">
        <f t="shared" si="33"/>
        <v>0.11897831694490603</v>
      </c>
    </row>
    <row r="666" spans="1:10" x14ac:dyDescent="0.25">
      <c r="A666" s="71">
        <v>1993</v>
      </c>
      <c r="B666" s="2">
        <v>979.1</v>
      </c>
      <c r="C666" s="2">
        <v>4350.99</v>
      </c>
      <c r="D666" s="2">
        <v>11259.03</v>
      </c>
      <c r="E666" s="2">
        <v>1971.44</v>
      </c>
      <c r="F666" s="2">
        <v>18560.560000000001</v>
      </c>
      <c r="H666" s="68">
        <f t="shared" si="31"/>
        <v>0.24747603441352425</v>
      </c>
      <c r="I666" s="68">
        <f t="shared" si="32"/>
        <v>0.64039220861066148</v>
      </c>
      <c r="J666" s="68">
        <f t="shared" si="33"/>
        <v>0.1121317569758143</v>
      </c>
    </row>
    <row r="667" spans="1:10" x14ac:dyDescent="0.25">
      <c r="A667" s="71">
        <v>1994</v>
      </c>
      <c r="B667" s="2">
        <v>818.79</v>
      </c>
      <c r="C667" s="2">
        <v>4737.09</v>
      </c>
      <c r="D667" s="2">
        <v>12761.21</v>
      </c>
      <c r="E667" s="2">
        <v>1821.93</v>
      </c>
      <c r="F667" s="2">
        <v>20139.02</v>
      </c>
      <c r="H667" s="68">
        <f t="shared" si="31"/>
        <v>0.24518807488316652</v>
      </c>
      <c r="I667" s="68">
        <f t="shared" si="32"/>
        <v>0.66051025272473463</v>
      </c>
      <c r="J667" s="68">
        <f t="shared" si="33"/>
        <v>9.4301672392098856E-2</v>
      </c>
    </row>
    <row r="668" spans="1:10" x14ac:dyDescent="0.25">
      <c r="A668" s="71">
        <v>1995</v>
      </c>
      <c r="B668" s="2">
        <v>671.98</v>
      </c>
      <c r="C668" s="2">
        <v>3944.5</v>
      </c>
      <c r="D668" s="2">
        <v>14190.17</v>
      </c>
      <c r="E668" s="2">
        <v>2127.7600000000002</v>
      </c>
      <c r="F668" s="2">
        <v>20934.410000000003</v>
      </c>
      <c r="H668" s="68">
        <f t="shared" si="31"/>
        <v>0.19467062933715254</v>
      </c>
      <c r="I668" s="68">
        <f t="shared" si="32"/>
        <v>0.7003192608191614</v>
      </c>
      <c r="J668" s="68">
        <f t="shared" si="33"/>
        <v>0.10501010984368608</v>
      </c>
    </row>
    <row r="669" spans="1:10" x14ac:dyDescent="0.25">
      <c r="A669" s="71">
        <v>1996</v>
      </c>
      <c r="B669" s="2">
        <v>703.26</v>
      </c>
      <c r="C669" s="2">
        <v>3299.22</v>
      </c>
      <c r="D669" s="2">
        <v>12779.34</v>
      </c>
      <c r="E669" s="2">
        <v>2598.79</v>
      </c>
      <c r="F669" s="2">
        <v>19380.61</v>
      </c>
      <c r="H669" s="68">
        <f t="shared" si="31"/>
        <v>0.17664283209341797</v>
      </c>
      <c r="I669" s="68">
        <f t="shared" si="32"/>
        <v>0.68421590857375381</v>
      </c>
      <c r="J669" s="68">
        <f t="shared" si="33"/>
        <v>0.13914125933282828</v>
      </c>
    </row>
    <row r="670" spans="1:10" x14ac:dyDescent="0.25">
      <c r="A670" s="71">
        <v>1997</v>
      </c>
      <c r="B670" s="2">
        <v>714.86</v>
      </c>
      <c r="C670" s="2">
        <v>3549.27</v>
      </c>
      <c r="D670" s="2">
        <v>10512.5</v>
      </c>
      <c r="E670" s="2">
        <v>2274.42</v>
      </c>
      <c r="F670" s="2">
        <v>17051.050000000003</v>
      </c>
      <c r="H670" s="68">
        <f t="shared" si="31"/>
        <v>0.21726424582476084</v>
      </c>
      <c r="I670" s="68">
        <f t="shared" si="32"/>
        <v>0.64350990041129541</v>
      </c>
      <c r="J670" s="68">
        <f t="shared" si="33"/>
        <v>0.13922585376394372</v>
      </c>
    </row>
    <row r="671" spans="1:10" x14ac:dyDescent="0.25">
      <c r="A671" s="71">
        <v>1998</v>
      </c>
      <c r="B671" s="2">
        <v>625.25</v>
      </c>
      <c r="C671" s="2">
        <v>3895.29</v>
      </c>
      <c r="D671" s="2">
        <v>12743.78</v>
      </c>
      <c r="E671" s="2">
        <v>2129.25</v>
      </c>
      <c r="F671" s="2">
        <v>19393.57</v>
      </c>
      <c r="H671" s="68">
        <f t="shared" si="31"/>
        <v>0.20754601370820616</v>
      </c>
      <c r="I671" s="68">
        <f t="shared" si="32"/>
        <v>0.67900483367717523</v>
      </c>
      <c r="J671" s="68">
        <f t="shared" si="33"/>
        <v>0.11344915261461867</v>
      </c>
    </row>
    <row r="672" spans="1:10" x14ac:dyDescent="0.25">
      <c r="A672" s="71">
        <v>1999</v>
      </c>
      <c r="B672" s="2">
        <v>758.51</v>
      </c>
      <c r="C672" s="2">
        <v>3341.52</v>
      </c>
      <c r="D672" s="2">
        <v>13584.64</v>
      </c>
      <c r="E672" s="2">
        <v>2524.9699999999998</v>
      </c>
      <c r="F672" s="2">
        <v>20209.64</v>
      </c>
      <c r="H672" s="68">
        <f t="shared" si="31"/>
        <v>0.17179053350627957</v>
      </c>
      <c r="I672" s="68">
        <f t="shared" si="32"/>
        <v>0.69839849921315622</v>
      </c>
      <c r="J672" s="68">
        <f t="shared" si="33"/>
        <v>0.12981096728056415</v>
      </c>
    </row>
    <row r="673" spans="1:10" x14ac:dyDescent="0.25">
      <c r="A673" s="71">
        <v>2000</v>
      </c>
      <c r="B673" s="2">
        <v>803.39</v>
      </c>
      <c r="C673" s="2">
        <v>4064.68</v>
      </c>
      <c r="D673" s="2">
        <v>11418.03</v>
      </c>
      <c r="E673" s="2">
        <v>2599.14</v>
      </c>
      <c r="F673" s="2">
        <v>18885.240000000002</v>
      </c>
      <c r="H673" s="68">
        <f t="shared" si="31"/>
        <v>0.22479337014741299</v>
      </c>
      <c r="I673" s="68">
        <f t="shared" si="32"/>
        <v>0.63146359470961211</v>
      </c>
      <c r="J673" s="68">
        <f t="shared" si="33"/>
        <v>0.14374303514297485</v>
      </c>
    </row>
    <row r="674" spans="1:10" x14ac:dyDescent="0.25">
      <c r="A674" s="71">
        <v>2001</v>
      </c>
      <c r="B674" s="2">
        <v>676.89</v>
      </c>
      <c r="C674" s="2">
        <v>4234.2299999999996</v>
      </c>
      <c r="D674" s="2">
        <v>13751.88</v>
      </c>
      <c r="E674" s="2">
        <v>2160.04</v>
      </c>
      <c r="F674" s="2">
        <v>20823.04</v>
      </c>
      <c r="H674" s="68">
        <f t="shared" si="31"/>
        <v>0.21017564149974061</v>
      </c>
      <c r="I674" s="68">
        <f t="shared" si="32"/>
        <v>0.68260585769489446</v>
      </c>
      <c r="J674" s="68">
        <f t="shared" si="33"/>
        <v>0.10721850080536478</v>
      </c>
    </row>
    <row r="675" spans="1:10" x14ac:dyDescent="0.25">
      <c r="A675" s="71">
        <v>2002</v>
      </c>
      <c r="B675" s="2">
        <v>810.62</v>
      </c>
      <c r="C675" s="2">
        <v>3632.3</v>
      </c>
      <c r="D675" s="2">
        <v>14723.59</v>
      </c>
      <c r="E675" s="2">
        <v>2716.87</v>
      </c>
      <c r="F675" s="2">
        <v>21883.38</v>
      </c>
      <c r="H675" s="68">
        <f t="shared" si="31"/>
        <v>0.17236944757117723</v>
      </c>
      <c r="I675" s="68">
        <f t="shared" si="32"/>
        <v>0.69870249554401043</v>
      </c>
      <c r="J675" s="68">
        <f t="shared" si="33"/>
        <v>0.12892805688481243</v>
      </c>
    </row>
    <row r="676" spans="1:10" x14ac:dyDescent="0.25">
      <c r="A676" s="71">
        <v>2003</v>
      </c>
      <c r="B676" s="2">
        <v>601.16</v>
      </c>
      <c r="C676" s="2">
        <v>4335.1899999999996</v>
      </c>
      <c r="D676" s="2">
        <v>12490.73</v>
      </c>
      <c r="E676" s="2">
        <v>2860.47</v>
      </c>
      <c r="F676" s="2">
        <v>20287.55</v>
      </c>
      <c r="H676" s="68">
        <f t="shared" si="31"/>
        <v>0.22021254277701496</v>
      </c>
      <c r="I676" s="68">
        <f t="shared" si="32"/>
        <v>0.63448555067739687</v>
      </c>
      <c r="J676" s="68">
        <f t="shared" si="33"/>
        <v>0.14530190654558808</v>
      </c>
    </row>
    <row r="677" spans="1:10" x14ac:dyDescent="0.25">
      <c r="A677" s="71">
        <v>2004</v>
      </c>
      <c r="B677" s="2">
        <v>668.74</v>
      </c>
      <c r="C677" s="2">
        <v>3163.15</v>
      </c>
      <c r="D677" s="2">
        <v>14494.49</v>
      </c>
      <c r="E677" s="2">
        <v>2369.14</v>
      </c>
      <c r="F677" s="2">
        <v>20695.52</v>
      </c>
      <c r="H677" s="68">
        <f t="shared" si="31"/>
        <v>0.15794601029221872</v>
      </c>
      <c r="I677" s="68">
        <f t="shared" si="32"/>
        <v>0.72375539153074042</v>
      </c>
      <c r="J677" s="68">
        <f t="shared" si="33"/>
        <v>0.11829859817704094</v>
      </c>
    </row>
    <row r="678" spans="1:10" x14ac:dyDescent="0.25">
      <c r="A678" s="71">
        <v>2005</v>
      </c>
      <c r="B678" s="2">
        <v>757.36</v>
      </c>
      <c r="C678" s="2">
        <v>3521.99</v>
      </c>
      <c r="D678" s="2">
        <v>10549.38</v>
      </c>
      <c r="E678" s="2">
        <v>2750.69</v>
      </c>
      <c r="F678" s="2">
        <v>17579.419999999998</v>
      </c>
      <c r="H678" s="68">
        <f t="shared" si="31"/>
        <v>0.20936734264412327</v>
      </c>
      <c r="I678" s="68">
        <f t="shared" si="32"/>
        <v>0.62711582291348389</v>
      </c>
      <c r="J678" s="68">
        <f t="shared" si="33"/>
        <v>0.16351683444239293</v>
      </c>
    </row>
    <row r="679" spans="1:10" x14ac:dyDescent="0.25">
      <c r="A679" s="71">
        <v>2006</v>
      </c>
      <c r="B679" s="2">
        <v>816.62</v>
      </c>
      <c r="C679" s="2">
        <v>3981.41</v>
      </c>
      <c r="D679" s="2">
        <v>11696.33</v>
      </c>
      <c r="E679" s="2">
        <v>1988.91</v>
      </c>
      <c r="F679" s="2">
        <v>18483.27</v>
      </c>
      <c r="H679" s="68">
        <f t="shared" si="31"/>
        <v>0.22536304279532338</v>
      </c>
      <c r="I679" s="68">
        <f t="shared" si="32"/>
        <v>0.66205703967645246</v>
      </c>
      <c r="J679" s="68">
        <f t="shared" si="33"/>
        <v>0.11257991752822408</v>
      </c>
    </row>
    <row r="680" spans="1:10" x14ac:dyDescent="0.25">
      <c r="A680" s="71">
        <v>2007</v>
      </c>
      <c r="B680" s="2">
        <v>449.12</v>
      </c>
      <c r="C680" s="2">
        <v>4139.3100000000004</v>
      </c>
      <c r="D680" s="2">
        <v>12558.36</v>
      </c>
      <c r="E680" s="2">
        <v>2095.19</v>
      </c>
      <c r="F680" s="2">
        <v>19241.98</v>
      </c>
      <c r="H680" s="68">
        <f t="shared" si="31"/>
        <v>0.22025971565796798</v>
      </c>
      <c r="I680" s="68">
        <f t="shared" si="32"/>
        <v>0.66825166579222106</v>
      </c>
      <c r="J680" s="68">
        <f t="shared" si="33"/>
        <v>0.11148861854981094</v>
      </c>
    </row>
    <row r="681" spans="1:10" x14ac:dyDescent="0.25">
      <c r="A681" s="71">
        <v>2008</v>
      </c>
      <c r="B681" s="2">
        <v>333.34</v>
      </c>
      <c r="C681" s="2">
        <v>2388.7399999999998</v>
      </c>
      <c r="D681" s="2">
        <v>13971.54</v>
      </c>
      <c r="E681" s="2">
        <v>2380.96</v>
      </c>
      <c r="F681" s="2">
        <v>19074.580000000002</v>
      </c>
      <c r="H681" s="68">
        <f t="shared" si="31"/>
        <v>0.12745901551871699</v>
      </c>
      <c r="I681" s="68">
        <f t="shared" si="32"/>
        <v>0.74549709624336491</v>
      </c>
      <c r="J681" s="68">
        <f t="shared" si="33"/>
        <v>0.12704388823791807</v>
      </c>
    </row>
    <row r="682" spans="1:10" x14ac:dyDescent="0.25">
      <c r="A682" s="71">
        <v>2009</v>
      </c>
      <c r="B682" s="2">
        <v>409.44</v>
      </c>
      <c r="C682" s="2">
        <v>1766.16</v>
      </c>
      <c r="D682" s="2">
        <v>7947.07</v>
      </c>
      <c r="E682" s="2">
        <v>2613.73</v>
      </c>
      <c r="F682" s="2">
        <v>12736.4</v>
      </c>
      <c r="H682" s="68">
        <f t="shared" si="31"/>
        <v>0.14327620110716674</v>
      </c>
      <c r="I682" s="68">
        <f t="shared" si="32"/>
        <v>0.64469017503098902</v>
      </c>
      <c r="J682" s="68">
        <f t="shared" si="33"/>
        <v>0.21203362386184429</v>
      </c>
    </row>
    <row r="683" spans="1:10" x14ac:dyDescent="0.25">
      <c r="A683" s="71">
        <v>2010</v>
      </c>
      <c r="B683" s="2">
        <v>520.39</v>
      </c>
      <c r="C683" s="2">
        <v>2218.66</v>
      </c>
      <c r="D683" s="2">
        <v>6096.48</v>
      </c>
      <c r="E683" s="2">
        <v>1549.24</v>
      </c>
      <c r="F683" s="2">
        <v>10384.769999999999</v>
      </c>
      <c r="H683" s="68">
        <f t="shared" si="31"/>
        <v>0.2249163150649103</v>
      </c>
      <c r="I683" s="68">
        <f t="shared" si="32"/>
        <v>0.61802971904975279</v>
      </c>
      <c r="J683" s="68">
        <f t="shared" si="33"/>
        <v>0.15705396588533696</v>
      </c>
    </row>
    <row r="684" spans="1:10" x14ac:dyDescent="0.25">
      <c r="A684" s="71">
        <v>2011</v>
      </c>
      <c r="B684" s="2">
        <v>381.25</v>
      </c>
      <c r="C684" s="2">
        <v>2801.95</v>
      </c>
      <c r="D684" s="2">
        <v>7520.84</v>
      </c>
      <c r="E684" s="2">
        <v>1166.3699999999999</v>
      </c>
      <c r="F684" s="2">
        <v>11870.41</v>
      </c>
      <c r="H684" s="68">
        <f t="shared" si="31"/>
        <v>0.24387770733456579</v>
      </c>
      <c r="I684" s="68">
        <f t="shared" si="32"/>
        <v>0.6546031215510969</v>
      </c>
      <c r="J684" s="68">
        <f t="shared" si="33"/>
        <v>0.10151917111433734</v>
      </c>
    </row>
    <row r="685" spans="1:10" x14ac:dyDescent="0.25">
      <c r="A685" s="71">
        <v>2012</v>
      </c>
      <c r="B685" s="2">
        <v>316.26</v>
      </c>
      <c r="C685" s="2">
        <v>2039.26</v>
      </c>
      <c r="D685" s="2">
        <v>9418.2900000000009</v>
      </c>
      <c r="E685" s="2">
        <v>1435.41</v>
      </c>
      <c r="F685" s="2">
        <v>13209.220000000001</v>
      </c>
      <c r="H685" s="68">
        <f t="shared" si="31"/>
        <v>0.15816848884972884</v>
      </c>
      <c r="I685" s="68">
        <f t="shared" si="32"/>
        <v>0.73049865973368411</v>
      </c>
      <c r="J685" s="68">
        <f t="shared" si="33"/>
        <v>0.11133285141658704</v>
      </c>
    </row>
    <row r="686" spans="1:10" x14ac:dyDescent="0.25">
      <c r="A686" s="71">
        <v>2013</v>
      </c>
      <c r="B686" s="2">
        <v>393.58</v>
      </c>
      <c r="C686" s="2">
        <v>1730.47</v>
      </c>
      <c r="D686" s="2">
        <v>7148.56</v>
      </c>
      <c r="E686" s="2">
        <v>1865.62</v>
      </c>
      <c r="F686" s="2">
        <v>11138.23</v>
      </c>
      <c r="H686" s="68">
        <f t="shared" si="31"/>
        <v>0.16105410599693798</v>
      </c>
      <c r="I686" s="68">
        <f t="shared" si="32"/>
        <v>0.66531343505837781</v>
      </c>
      <c r="J686" s="68">
        <f t="shared" si="33"/>
        <v>0.17363245894468407</v>
      </c>
    </row>
    <row r="687" spans="1:10" x14ac:dyDescent="0.25">
      <c r="A687" s="71">
        <v>2014</v>
      </c>
      <c r="B687" s="2">
        <v>414.28</v>
      </c>
      <c r="C687" s="2">
        <v>1812.14</v>
      </c>
      <c r="D687" s="2">
        <v>4844.07</v>
      </c>
      <c r="E687" s="2">
        <v>1176.1099999999999</v>
      </c>
      <c r="F687" s="2">
        <v>8246.6</v>
      </c>
      <c r="H687" s="68">
        <f t="shared" si="31"/>
        <v>0.23136695129923193</v>
      </c>
      <c r="I687" s="68">
        <f t="shared" si="32"/>
        <v>0.61847192147409702</v>
      </c>
      <c r="J687" s="68">
        <f t="shared" si="33"/>
        <v>0.15016112722667102</v>
      </c>
    </row>
    <row r="688" spans="1:10" x14ac:dyDescent="0.25">
      <c r="A688" s="71">
        <v>2015</v>
      </c>
      <c r="B688" s="2">
        <v>365.83</v>
      </c>
      <c r="C688" s="2">
        <v>1910.73</v>
      </c>
      <c r="D688" s="2">
        <v>5073.88</v>
      </c>
      <c r="E688" s="2">
        <v>802.11</v>
      </c>
      <c r="F688" s="2">
        <v>8152.55</v>
      </c>
      <c r="H688" s="68">
        <f t="shared" si="31"/>
        <v>0.2453831651838001</v>
      </c>
      <c r="I688" s="68">
        <f t="shared" si="32"/>
        <v>0.65160683830932664</v>
      </c>
      <c r="J688" s="68">
        <f t="shared" si="33"/>
        <v>0.10300999650687324</v>
      </c>
    </row>
    <row r="689" spans="1:10" x14ac:dyDescent="0.25">
      <c r="A689" s="70" t="s">
        <v>578</v>
      </c>
      <c r="B689" s="2">
        <v>62297.490000000005</v>
      </c>
      <c r="C689" s="2">
        <v>163655.96000000002</v>
      </c>
      <c r="D689" s="2">
        <v>364981.36</v>
      </c>
      <c r="E689" s="2">
        <v>126848.54000000002</v>
      </c>
      <c r="F689" s="2">
        <v>717783.34999999986</v>
      </c>
      <c r="H689" s="68">
        <f t="shared" si="31"/>
        <v>0.24967122860590768</v>
      </c>
      <c r="I689" s="68">
        <f t="shared" si="32"/>
        <v>0.55681042456049312</v>
      </c>
      <c r="J689" s="68">
        <f t="shared" si="33"/>
        <v>0.19351834683359914</v>
      </c>
    </row>
    <row r="690" spans="1:10" x14ac:dyDescent="0.25">
      <c r="A690" s="71">
        <v>1979</v>
      </c>
      <c r="B690" s="2">
        <v>3623.89</v>
      </c>
      <c r="C690" s="2">
        <v>6557.27</v>
      </c>
      <c r="D690" s="2">
        <v>9347.08</v>
      </c>
      <c r="E690" s="2">
        <v>3035.26</v>
      </c>
      <c r="F690" s="2">
        <v>22563.5</v>
      </c>
      <c r="H690" s="68">
        <f t="shared" si="31"/>
        <v>0.34621990632330868</v>
      </c>
      <c r="I690" s="68">
        <f t="shared" si="32"/>
        <v>0.49352019392162771</v>
      </c>
      <c r="J690" s="68">
        <f t="shared" si="33"/>
        <v>0.16025989975506361</v>
      </c>
    </row>
    <row r="691" spans="1:10" x14ac:dyDescent="0.25">
      <c r="A691" s="71">
        <v>1980</v>
      </c>
      <c r="B691" s="2">
        <v>3001.05</v>
      </c>
      <c r="C691" s="2">
        <v>6853.19</v>
      </c>
      <c r="D691" s="2">
        <v>9624.4699999999993</v>
      </c>
      <c r="E691" s="2">
        <v>2476.33</v>
      </c>
      <c r="F691" s="2">
        <v>21955.040000000001</v>
      </c>
      <c r="H691" s="68">
        <f t="shared" si="31"/>
        <v>0.36156978029428105</v>
      </c>
      <c r="I691" s="68">
        <f t="shared" si="32"/>
        <v>0.50778068364497397</v>
      </c>
      <c r="J691" s="68">
        <f t="shared" si="33"/>
        <v>0.130649536060745</v>
      </c>
    </row>
    <row r="692" spans="1:10" x14ac:dyDescent="0.25">
      <c r="A692" s="71">
        <v>1981</v>
      </c>
      <c r="B692" s="2">
        <v>2096.9</v>
      </c>
      <c r="C692" s="2">
        <v>5676.4</v>
      </c>
      <c r="D692" s="2">
        <v>10057.61</v>
      </c>
      <c r="E692" s="2">
        <v>2549.41</v>
      </c>
      <c r="F692" s="2">
        <v>20380.32</v>
      </c>
      <c r="H692" s="68">
        <f t="shared" si="31"/>
        <v>0.31046707891630781</v>
      </c>
      <c r="I692" s="68">
        <f t="shared" si="32"/>
        <v>0.55009456655264721</v>
      </c>
      <c r="J692" s="68">
        <f t="shared" si="33"/>
        <v>0.13943835453104508</v>
      </c>
    </row>
    <row r="693" spans="1:10" x14ac:dyDescent="0.25">
      <c r="A693" s="71">
        <v>1982</v>
      </c>
      <c r="B693" s="2">
        <v>2429.91</v>
      </c>
      <c r="C693" s="2">
        <v>3957.9</v>
      </c>
      <c r="D693" s="2">
        <v>8318.92</v>
      </c>
      <c r="E693" s="2">
        <v>2664.8</v>
      </c>
      <c r="F693" s="2">
        <v>17371.53</v>
      </c>
      <c r="H693" s="68">
        <f t="shared" si="31"/>
        <v>0.26489095559919207</v>
      </c>
      <c r="I693" s="68">
        <f t="shared" si="32"/>
        <v>0.55676158274671694</v>
      </c>
      <c r="J693" s="68">
        <f t="shared" si="33"/>
        <v>0.17834746165409107</v>
      </c>
    </row>
    <row r="694" spans="1:10" x14ac:dyDescent="0.25">
      <c r="A694" s="71">
        <v>1983</v>
      </c>
      <c r="B694" s="2">
        <v>1942.73</v>
      </c>
      <c r="C694" s="2">
        <v>4933.58</v>
      </c>
      <c r="D694" s="2">
        <v>5056.1400000000003</v>
      </c>
      <c r="E694" s="2">
        <v>1934.81</v>
      </c>
      <c r="F694" s="2">
        <v>13867.26</v>
      </c>
      <c r="H694" s="68">
        <f t="shared" si="31"/>
        <v>0.41373370690501005</v>
      </c>
      <c r="I694" s="68">
        <f t="shared" si="32"/>
        <v>0.42401168012491897</v>
      </c>
      <c r="J694" s="68">
        <f t="shared" si="33"/>
        <v>0.16225461297007093</v>
      </c>
    </row>
    <row r="695" spans="1:10" x14ac:dyDescent="0.25">
      <c r="A695" s="71">
        <v>1984</v>
      </c>
      <c r="B695" s="2">
        <v>1832.22</v>
      </c>
      <c r="C695" s="2">
        <v>3950.85</v>
      </c>
      <c r="D695" s="2">
        <v>5911.6</v>
      </c>
      <c r="E695" s="2">
        <v>1280.3</v>
      </c>
      <c r="F695" s="2">
        <v>12974.97</v>
      </c>
      <c r="H695" s="68">
        <f t="shared" si="31"/>
        <v>0.35456687083529648</v>
      </c>
      <c r="I695" s="68">
        <f t="shared" si="32"/>
        <v>0.53053330640999752</v>
      </c>
      <c r="J695" s="68">
        <f t="shared" si="33"/>
        <v>0.11489982275470598</v>
      </c>
    </row>
    <row r="696" spans="1:10" x14ac:dyDescent="0.25">
      <c r="A696" s="71">
        <v>1985</v>
      </c>
      <c r="B696" s="2">
        <v>1438.11</v>
      </c>
      <c r="C696" s="2">
        <v>3952.97</v>
      </c>
      <c r="D696" s="2">
        <v>7329.17</v>
      </c>
      <c r="E696" s="2">
        <v>1728.6</v>
      </c>
      <c r="F696" s="2">
        <v>14448.85</v>
      </c>
      <c r="H696" s="68">
        <f t="shared" si="31"/>
        <v>0.3038236103403803</v>
      </c>
      <c r="I696" s="68">
        <f t="shared" si="32"/>
        <v>0.56331692125121247</v>
      </c>
      <c r="J696" s="68">
        <f t="shared" si="33"/>
        <v>0.13285946840840721</v>
      </c>
    </row>
    <row r="697" spans="1:10" x14ac:dyDescent="0.25">
      <c r="A697" s="71">
        <v>1986</v>
      </c>
      <c r="B697" s="2">
        <v>1534.45</v>
      </c>
      <c r="C697" s="2">
        <v>3117.84</v>
      </c>
      <c r="D697" s="2">
        <v>7048.92</v>
      </c>
      <c r="E697" s="2">
        <v>1952.35</v>
      </c>
      <c r="F697" s="2">
        <v>13653.56</v>
      </c>
      <c r="H697" s="68">
        <f t="shared" si="31"/>
        <v>0.25726641642826908</v>
      </c>
      <c r="I697" s="68">
        <f t="shared" si="32"/>
        <v>0.58163677035689909</v>
      </c>
      <c r="J697" s="68">
        <f t="shared" si="33"/>
        <v>0.16109681321483177</v>
      </c>
    </row>
    <row r="698" spans="1:10" x14ac:dyDescent="0.25">
      <c r="A698" s="71">
        <v>1987</v>
      </c>
      <c r="B698" s="2">
        <v>1945.56</v>
      </c>
      <c r="C698" s="2">
        <v>3929.39</v>
      </c>
      <c r="D698" s="2">
        <v>6130.15</v>
      </c>
      <c r="E698" s="2">
        <v>2172.71</v>
      </c>
      <c r="F698" s="2">
        <v>14177.809999999998</v>
      </c>
      <c r="H698" s="68">
        <f t="shared" si="31"/>
        <v>0.32123198920885365</v>
      </c>
      <c r="I698" s="68">
        <f t="shared" si="32"/>
        <v>0.50114655930021046</v>
      </c>
      <c r="J698" s="68">
        <f t="shared" si="33"/>
        <v>0.17762145149093586</v>
      </c>
    </row>
    <row r="699" spans="1:10" x14ac:dyDescent="0.25">
      <c r="A699" s="71">
        <v>1988</v>
      </c>
      <c r="B699" s="2">
        <v>1794.01</v>
      </c>
      <c r="C699" s="2">
        <v>5000.54</v>
      </c>
      <c r="D699" s="2">
        <v>7004.68</v>
      </c>
      <c r="E699" s="2">
        <v>1697.4</v>
      </c>
      <c r="F699" s="2">
        <v>15496.63</v>
      </c>
      <c r="H699" s="68">
        <f t="shared" si="31"/>
        <v>0.36493312957667945</v>
      </c>
      <c r="I699" s="68">
        <f t="shared" si="32"/>
        <v>0.51119274999963504</v>
      </c>
      <c r="J699" s="68">
        <f t="shared" si="33"/>
        <v>0.1238741204236854</v>
      </c>
    </row>
    <row r="700" spans="1:10" x14ac:dyDescent="0.25">
      <c r="A700" s="71">
        <v>1989</v>
      </c>
      <c r="B700" s="2">
        <v>967.96</v>
      </c>
      <c r="C700" s="2">
        <v>4382.29</v>
      </c>
      <c r="D700" s="2">
        <v>9396.0300000000007</v>
      </c>
      <c r="E700" s="2">
        <v>1874.5</v>
      </c>
      <c r="F700" s="2">
        <v>16620.78</v>
      </c>
      <c r="H700" s="68">
        <f t="shared" si="31"/>
        <v>0.27996808242859755</v>
      </c>
      <c r="I700" s="68">
        <f t="shared" si="32"/>
        <v>0.60027713856033615</v>
      </c>
      <c r="J700" s="68">
        <f t="shared" si="33"/>
        <v>0.11975477901106638</v>
      </c>
    </row>
    <row r="701" spans="1:10" x14ac:dyDescent="0.25">
      <c r="A701" s="71">
        <v>1990</v>
      </c>
      <c r="B701" s="2">
        <v>664.5</v>
      </c>
      <c r="C701" s="2">
        <v>2353.04</v>
      </c>
      <c r="D701" s="2">
        <v>7796.69</v>
      </c>
      <c r="E701" s="2">
        <v>2575.15</v>
      </c>
      <c r="F701" s="2">
        <v>13389.38</v>
      </c>
      <c r="H701" s="68">
        <f t="shared" si="31"/>
        <v>0.18491647858368804</v>
      </c>
      <c r="I701" s="68">
        <f t="shared" si="32"/>
        <v>0.61271226133370216</v>
      </c>
      <c r="J701" s="68">
        <f t="shared" si="33"/>
        <v>0.20237126008260983</v>
      </c>
    </row>
    <row r="702" spans="1:10" x14ac:dyDescent="0.25">
      <c r="A702" s="71">
        <v>1991</v>
      </c>
      <c r="B702" s="2">
        <v>721.06</v>
      </c>
      <c r="C702" s="2">
        <v>1655.71</v>
      </c>
      <c r="D702" s="2">
        <v>4226.41</v>
      </c>
      <c r="E702" s="2">
        <v>2132.9899999999998</v>
      </c>
      <c r="F702" s="2">
        <v>8736.17</v>
      </c>
      <c r="H702" s="68">
        <f t="shared" si="31"/>
        <v>0.20657358414295002</v>
      </c>
      <c r="I702" s="68">
        <f t="shared" si="32"/>
        <v>0.52730530211063853</v>
      </c>
      <c r="J702" s="68">
        <f t="shared" si="33"/>
        <v>0.26612111374641145</v>
      </c>
    </row>
    <row r="703" spans="1:10" x14ac:dyDescent="0.25">
      <c r="A703" s="71">
        <v>1992</v>
      </c>
      <c r="B703" s="2">
        <v>718.6</v>
      </c>
      <c r="C703" s="2">
        <v>1707.16</v>
      </c>
      <c r="D703" s="2">
        <v>2819.79</v>
      </c>
      <c r="E703" s="2">
        <v>1086.52</v>
      </c>
      <c r="F703" s="2">
        <v>6332.07</v>
      </c>
      <c r="H703" s="68">
        <f t="shared" si="31"/>
        <v>0.30411848642639938</v>
      </c>
      <c r="I703" s="68">
        <f t="shared" si="32"/>
        <v>0.50232565596680845</v>
      </c>
      <c r="J703" s="68">
        <f t="shared" si="33"/>
        <v>0.19355585760679225</v>
      </c>
    </row>
    <row r="704" spans="1:10" x14ac:dyDescent="0.25">
      <c r="A704" s="71">
        <v>1993</v>
      </c>
      <c r="B704" s="2">
        <v>720.41</v>
      </c>
      <c r="C704" s="2">
        <v>1736.46</v>
      </c>
      <c r="D704" s="2">
        <v>2640.91</v>
      </c>
      <c r="E704" s="2">
        <v>666.06</v>
      </c>
      <c r="F704" s="2">
        <v>5763.84</v>
      </c>
      <c r="H704" s="68">
        <f t="shared" si="31"/>
        <v>0.34430139805648141</v>
      </c>
      <c r="I704" s="68">
        <f t="shared" si="32"/>
        <v>0.52363371752953836</v>
      </c>
      <c r="J704" s="68">
        <f t="shared" si="33"/>
        <v>0.13206488441398015</v>
      </c>
    </row>
    <row r="705" spans="1:10" x14ac:dyDescent="0.25">
      <c r="A705" s="71">
        <v>1994</v>
      </c>
      <c r="B705" s="2">
        <v>655.76</v>
      </c>
      <c r="C705" s="2">
        <v>1873.75</v>
      </c>
      <c r="D705" s="2">
        <v>3659.7</v>
      </c>
      <c r="E705" s="2">
        <v>903.48</v>
      </c>
      <c r="F705" s="2">
        <v>7092.6900000000005</v>
      </c>
      <c r="H705" s="68">
        <f t="shared" si="31"/>
        <v>0.29109373567834357</v>
      </c>
      <c r="I705" s="68">
        <f t="shared" si="32"/>
        <v>0.56854742866552843</v>
      </c>
      <c r="J705" s="68">
        <f t="shared" si="33"/>
        <v>0.140358835656128</v>
      </c>
    </row>
    <row r="706" spans="1:10" x14ac:dyDescent="0.25">
      <c r="A706" s="71">
        <v>1995</v>
      </c>
      <c r="B706" s="2">
        <v>701.15</v>
      </c>
      <c r="C706" s="2">
        <v>1726.17</v>
      </c>
      <c r="D706" s="2">
        <v>4058.13</v>
      </c>
      <c r="E706" s="2">
        <v>1167.8900000000001</v>
      </c>
      <c r="F706" s="2">
        <v>7653.3400000000011</v>
      </c>
      <c r="H706" s="68">
        <f t="shared" si="31"/>
        <v>0.24829154554176452</v>
      </c>
      <c r="I706" s="68">
        <f t="shared" si="32"/>
        <v>0.58371966243730389</v>
      </c>
      <c r="J706" s="68">
        <f t="shared" si="33"/>
        <v>0.16798879202093153</v>
      </c>
    </row>
    <row r="707" spans="1:10" x14ac:dyDescent="0.25">
      <c r="A707" s="71">
        <v>1996</v>
      </c>
      <c r="B707" s="2">
        <v>511.76</v>
      </c>
      <c r="C707" s="2">
        <v>1838.84</v>
      </c>
      <c r="D707" s="2">
        <v>4055.32</v>
      </c>
      <c r="E707" s="2">
        <v>1265.8</v>
      </c>
      <c r="F707" s="2">
        <v>7671.72</v>
      </c>
      <c r="H707" s="68">
        <f t="shared" si="31"/>
        <v>0.25682266381376428</v>
      </c>
      <c r="I707" s="68">
        <f t="shared" si="32"/>
        <v>0.56638863904267622</v>
      </c>
      <c r="J707" s="68">
        <f t="shared" si="33"/>
        <v>0.17678869714355946</v>
      </c>
    </row>
    <row r="708" spans="1:10" x14ac:dyDescent="0.25">
      <c r="A708" s="71">
        <v>1997</v>
      </c>
      <c r="B708" s="2">
        <v>679.04</v>
      </c>
      <c r="C708" s="2">
        <v>1450.73</v>
      </c>
      <c r="D708" s="2">
        <v>4624.74</v>
      </c>
      <c r="E708" s="2">
        <v>1388.29</v>
      </c>
      <c r="F708" s="2">
        <v>8142.8</v>
      </c>
      <c r="H708" s="68">
        <f t="shared" si="31"/>
        <v>0.19436986183907309</v>
      </c>
      <c r="I708" s="68">
        <f t="shared" si="32"/>
        <v>0.6196260329914145</v>
      </c>
      <c r="J708" s="68">
        <f t="shared" si="33"/>
        <v>0.18600410516951243</v>
      </c>
    </row>
    <row r="709" spans="1:10" x14ac:dyDescent="0.25">
      <c r="A709" s="71">
        <v>1998</v>
      </c>
      <c r="B709" s="2">
        <v>785.24</v>
      </c>
      <c r="C709" s="2">
        <v>2167.84</v>
      </c>
      <c r="D709" s="2">
        <v>4456.34</v>
      </c>
      <c r="E709" s="2">
        <v>1971.09</v>
      </c>
      <c r="F709" s="2">
        <v>9380.51</v>
      </c>
      <c r="H709" s="68">
        <f t="shared" si="31"/>
        <v>0.25221313582935734</v>
      </c>
      <c r="I709" s="68">
        <f t="shared" si="32"/>
        <v>0.51846422509124201</v>
      </c>
      <c r="J709" s="68">
        <f t="shared" si="33"/>
        <v>0.22932263907940062</v>
      </c>
    </row>
    <row r="710" spans="1:10" x14ac:dyDescent="0.25">
      <c r="A710" s="71">
        <v>1999</v>
      </c>
      <c r="B710" s="2">
        <v>1033.8499999999999</v>
      </c>
      <c r="C710" s="2">
        <v>2426.2800000000002</v>
      </c>
      <c r="D710" s="2">
        <v>6189.85</v>
      </c>
      <c r="E710" s="2">
        <v>1768.12</v>
      </c>
      <c r="F710" s="2">
        <v>11418.099999999999</v>
      </c>
      <c r="H710" s="68">
        <f t="shared" si="31"/>
        <v>0.23364999879625395</v>
      </c>
      <c r="I710" s="68">
        <f t="shared" si="32"/>
        <v>0.59608060283602571</v>
      </c>
      <c r="J710" s="68">
        <f t="shared" si="33"/>
        <v>0.17026939836772034</v>
      </c>
    </row>
    <row r="711" spans="1:10" x14ac:dyDescent="0.25">
      <c r="A711" s="71">
        <v>2000</v>
      </c>
      <c r="B711" s="2">
        <v>1305.83</v>
      </c>
      <c r="C711" s="2">
        <v>3304.85</v>
      </c>
      <c r="D711" s="2">
        <v>6923.66</v>
      </c>
      <c r="E711" s="2">
        <v>2554.5300000000002</v>
      </c>
      <c r="F711" s="2">
        <v>14088.87</v>
      </c>
      <c r="H711" s="68">
        <f t="shared" si="31"/>
        <v>0.25853396375197135</v>
      </c>
      <c r="I711" s="68">
        <f t="shared" si="32"/>
        <v>0.54162859538889019</v>
      </c>
      <c r="J711" s="68">
        <f t="shared" si="33"/>
        <v>0.19983744085913835</v>
      </c>
    </row>
    <row r="712" spans="1:10" x14ac:dyDescent="0.25">
      <c r="A712" s="71">
        <v>2001</v>
      </c>
      <c r="B712" s="2">
        <v>1326.54</v>
      </c>
      <c r="C712" s="2">
        <v>3948.24</v>
      </c>
      <c r="D712" s="2">
        <v>9118.82</v>
      </c>
      <c r="E712" s="2">
        <v>2717.84</v>
      </c>
      <c r="F712" s="2">
        <v>17111.439999999999</v>
      </c>
      <c r="H712" s="68">
        <f t="shared" ref="H712:H775" si="34">C712/SUM($C712:$E712)</f>
        <v>0.25012765364367212</v>
      </c>
      <c r="I712" s="68">
        <f t="shared" si="32"/>
        <v>0.57769260495790276</v>
      </c>
      <c r="J712" s="68">
        <f t="shared" si="33"/>
        <v>0.1721797413984251</v>
      </c>
    </row>
    <row r="713" spans="1:10" x14ac:dyDescent="0.25">
      <c r="A713" s="71">
        <v>2002</v>
      </c>
      <c r="B713" s="2">
        <v>1464.52</v>
      </c>
      <c r="C713" s="2">
        <v>4157.37</v>
      </c>
      <c r="D713" s="2">
        <v>11207.26</v>
      </c>
      <c r="E713" s="2">
        <v>3703.4</v>
      </c>
      <c r="F713" s="2">
        <v>20532.550000000003</v>
      </c>
      <c r="H713" s="68">
        <f t="shared" si="34"/>
        <v>0.21802829133371404</v>
      </c>
      <c r="I713" s="68">
        <f t="shared" ref="I713:I776" si="35">D713/SUM($C713:$E713)</f>
        <v>0.58775133036816063</v>
      </c>
      <c r="J713" s="68">
        <f t="shared" ref="J713:J776" si="36">E713/SUM($C713:$E713)</f>
        <v>0.19422037829812516</v>
      </c>
    </row>
    <row r="714" spans="1:10" x14ac:dyDescent="0.25">
      <c r="A714" s="71">
        <v>2003</v>
      </c>
      <c r="B714" s="2">
        <v>1906.37</v>
      </c>
      <c r="C714" s="2">
        <v>4627.07</v>
      </c>
      <c r="D714" s="2">
        <v>11999.99</v>
      </c>
      <c r="E714" s="2">
        <v>4660.59</v>
      </c>
      <c r="F714" s="2">
        <v>23194.02</v>
      </c>
      <c r="H714" s="68">
        <f t="shared" si="34"/>
        <v>0.21735936094402153</v>
      </c>
      <c r="I714" s="68">
        <f t="shared" si="35"/>
        <v>0.56370665620676785</v>
      </c>
      <c r="J714" s="68">
        <f t="shared" si="36"/>
        <v>0.21893398284921073</v>
      </c>
    </row>
    <row r="715" spans="1:10" x14ac:dyDescent="0.25">
      <c r="A715" s="71">
        <v>2004</v>
      </c>
      <c r="B715" s="2">
        <v>2292.5300000000002</v>
      </c>
      <c r="C715" s="2">
        <v>5927.15</v>
      </c>
      <c r="D715" s="2">
        <v>12585.43</v>
      </c>
      <c r="E715" s="2">
        <v>4803.6899999999996</v>
      </c>
      <c r="F715" s="2">
        <v>25608.799999999999</v>
      </c>
      <c r="H715" s="68">
        <f t="shared" si="34"/>
        <v>0.25420661194950989</v>
      </c>
      <c r="I715" s="68">
        <f t="shared" si="35"/>
        <v>0.5397702977363017</v>
      </c>
      <c r="J715" s="68">
        <f t="shared" si="36"/>
        <v>0.20602309031418831</v>
      </c>
    </row>
    <row r="716" spans="1:10" x14ac:dyDescent="0.25">
      <c r="A716" s="71">
        <v>2005</v>
      </c>
      <c r="B716" s="2">
        <v>2581.0500000000002</v>
      </c>
      <c r="C716" s="2">
        <v>7150.22</v>
      </c>
      <c r="D716" s="2">
        <v>16269.92</v>
      </c>
      <c r="E716" s="2">
        <v>5083.6000000000004</v>
      </c>
      <c r="F716" s="2">
        <v>31084.79</v>
      </c>
      <c r="H716" s="68">
        <f t="shared" si="34"/>
        <v>0.25085199345770065</v>
      </c>
      <c r="I716" s="68">
        <f t="shared" si="35"/>
        <v>0.57079948105055689</v>
      </c>
      <c r="J716" s="68">
        <f t="shared" si="36"/>
        <v>0.17834852549174252</v>
      </c>
    </row>
    <row r="717" spans="1:10" x14ac:dyDescent="0.25">
      <c r="A717" s="71">
        <v>2006</v>
      </c>
      <c r="B717" s="2">
        <v>2116.98</v>
      </c>
      <c r="C717" s="2">
        <v>8056.16</v>
      </c>
      <c r="D717" s="2">
        <v>19760.3</v>
      </c>
      <c r="E717" s="2">
        <v>6625.85</v>
      </c>
      <c r="F717" s="2">
        <v>36559.29</v>
      </c>
      <c r="H717" s="68">
        <f t="shared" si="34"/>
        <v>0.23390301057042923</v>
      </c>
      <c r="I717" s="68">
        <f t="shared" si="35"/>
        <v>0.57372168126934575</v>
      </c>
      <c r="J717" s="68">
        <f t="shared" si="36"/>
        <v>0.19237530816022505</v>
      </c>
    </row>
    <row r="718" spans="1:10" x14ac:dyDescent="0.25">
      <c r="A718" s="71">
        <v>2007</v>
      </c>
      <c r="B718" s="2">
        <v>1704.24</v>
      </c>
      <c r="C718" s="2">
        <v>6285.01</v>
      </c>
      <c r="D718" s="2">
        <v>20620.189999999999</v>
      </c>
      <c r="E718" s="2">
        <v>7593.82</v>
      </c>
      <c r="F718" s="2">
        <v>36203.259999999995</v>
      </c>
      <c r="H718" s="68">
        <f t="shared" si="34"/>
        <v>0.18217937784899399</v>
      </c>
      <c r="I718" s="68">
        <f t="shared" si="35"/>
        <v>0.59770364491513095</v>
      </c>
      <c r="J718" s="68">
        <f t="shared" si="36"/>
        <v>0.22011697723587512</v>
      </c>
    </row>
    <row r="719" spans="1:10" x14ac:dyDescent="0.25">
      <c r="A719" s="71">
        <v>2008</v>
      </c>
      <c r="B719" s="2">
        <v>1668.98</v>
      </c>
      <c r="C719" s="2">
        <v>5375.9</v>
      </c>
      <c r="D719" s="2">
        <v>17562.810000000001</v>
      </c>
      <c r="E719" s="2">
        <v>8418.07</v>
      </c>
      <c r="F719" s="2">
        <v>33025.760000000002</v>
      </c>
      <c r="H719" s="68">
        <f t="shared" si="34"/>
        <v>0.171442986173963</v>
      </c>
      <c r="I719" s="68">
        <f t="shared" si="35"/>
        <v>0.56009609405047334</v>
      </c>
      <c r="J719" s="68">
        <f t="shared" si="36"/>
        <v>0.26846091977556369</v>
      </c>
    </row>
    <row r="720" spans="1:10" x14ac:dyDescent="0.25">
      <c r="A720" s="71">
        <v>2009</v>
      </c>
      <c r="B720" s="2">
        <v>1811.71</v>
      </c>
      <c r="C720" s="2">
        <v>5208.51</v>
      </c>
      <c r="D720" s="2">
        <v>14573.99</v>
      </c>
      <c r="E720" s="2">
        <v>6792.21</v>
      </c>
      <c r="F720" s="2">
        <v>28386.42</v>
      </c>
      <c r="H720" s="68">
        <f t="shared" si="34"/>
        <v>0.19599498922095482</v>
      </c>
      <c r="I720" s="68">
        <f t="shared" si="35"/>
        <v>0.54841576822475202</v>
      </c>
      <c r="J720" s="68">
        <f t="shared" si="36"/>
        <v>0.25558924255429316</v>
      </c>
    </row>
    <row r="721" spans="1:10" x14ac:dyDescent="0.25">
      <c r="A721" s="71">
        <v>2010</v>
      </c>
      <c r="B721" s="2">
        <v>2105.67</v>
      </c>
      <c r="C721" s="2">
        <v>5836.96</v>
      </c>
      <c r="D721" s="2">
        <v>15289.15</v>
      </c>
      <c r="E721" s="2">
        <v>6121.93</v>
      </c>
      <c r="F721" s="2">
        <v>29353.71</v>
      </c>
      <c r="H721" s="68">
        <f t="shared" si="34"/>
        <v>0.21421577478600295</v>
      </c>
      <c r="I721" s="68">
        <f t="shared" si="35"/>
        <v>0.56111008351426372</v>
      </c>
      <c r="J721" s="68">
        <f t="shared" si="36"/>
        <v>0.22467414169973327</v>
      </c>
    </row>
    <row r="722" spans="1:10" x14ac:dyDescent="0.25">
      <c r="A722" s="71">
        <v>2011</v>
      </c>
      <c r="B722" s="2">
        <v>2056.2800000000002</v>
      </c>
      <c r="C722" s="2">
        <v>6715.29</v>
      </c>
      <c r="D722" s="2">
        <v>16508.41</v>
      </c>
      <c r="E722" s="2">
        <v>6123</v>
      </c>
      <c r="F722" s="2">
        <v>31402.98</v>
      </c>
      <c r="H722" s="68">
        <f t="shared" si="34"/>
        <v>0.22882606902990796</v>
      </c>
      <c r="I722" s="68">
        <f t="shared" si="35"/>
        <v>0.56253036968381454</v>
      </c>
      <c r="J722" s="68">
        <f t="shared" si="36"/>
        <v>0.20864356128627751</v>
      </c>
    </row>
    <row r="723" spans="1:10" x14ac:dyDescent="0.25">
      <c r="A723" s="71">
        <v>2012</v>
      </c>
      <c r="B723" s="2">
        <v>2168.9699999999998</v>
      </c>
      <c r="C723" s="2">
        <v>6467.89</v>
      </c>
      <c r="D723" s="2">
        <v>18762.95</v>
      </c>
      <c r="E723" s="2">
        <v>6441.99</v>
      </c>
      <c r="F723" s="2">
        <v>33841.800000000003</v>
      </c>
      <c r="H723" s="68">
        <f t="shared" si="34"/>
        <v>0.20420941229438608</v>
      </c>
      <c r="I723" s="68">
        <f t="shared" si="35"/>
        <v>0.59239891099090292</v>
      </c>
      <c r="J723" s="68">
        <f t="shared" si="36"/>
        <v>0.20339167671471098</v>
      </c>
    </row>
    <row r="724" spans="1:10" x14ac:dyDescent="0.25">
      <c r="A724" s="71">
        <v>2013</v>
      </c>
      <c r="B724" s="2">
        <v>2699.62</v>
      </c>
      <c r="C724" s="2">
        <v>6998.59</v>
      </c>
      <c r="D724" s="2">
        <v>19175.97</v>
      </c>
      <c r="E724" s="2">
        <v>7778.63</v>
      </c>
      <c r="F724" s="2">
        <v>36652.81</v>
      </c>
      <c r="H724" s="68">
        <f t="shared" si="34"/>
        <v>0.2061246675201947</v>
      </c>
      <c r="I724" s="68">
        <f t="shared" si="35"/>
        <v>0.56477668224988575</v>
      </c>
      <c r="J724" s="68">
        <f t="shared" si="36"/>
        <v>0.22909865022991949</v>
      </c>
    </row>
    <row r="725" spans="1:10" x14ac:dyDescent="0.25">
      <c r="A725" s="71">
        <v>2014</v>
      </c>
      <c r="B725" s="2">
        <v>2645.11</v>
      </c>
      <c r="C725" s="2">
        <v>6230.6</v>
      </c>
      <c r="D725" s="2">
        <v>13154.92</v>
      </c>
      <c r="E725" s="2">
        <v>5326.73</v>
      </c>
      <c r="F725" s="2">
        <v>27357.360000000001</v>
      </c>
      <c r="H725" s="68">
        <f t="shared" si="34"/>
        <v>0.25212596991370678</v>
      </c>
      <c r="I725" s="68">
        <f t="shared" si="35"/>
        <v>0.53232384748454709</v>
      </c>
      <c r="J725" s="68">
        <f t="shared" si="36"/>
        <v>0.21555018260174608</v>
      </c>
    </row>
    <row r="726" spans="1:10" x14ac:dyDescent="0.25">
      <c r="A726" s="71">
        <v>2015</v>
      </c>
      <c r="B726" s="2">
        <v>2644.93</v>
      </c>
      <c r="C726" s="2">
        <v>6117.95</v>
      </c>
      <c r="D726" s="2">
        <v>11714.94</v>
      </c>
      <c r="E726" s="2">
        <v>3810.8</v>
      </c>
      <c r="F726" s="2">
        <v>24288.62</v>
      </c>
      <c r="H726" s="68">
        <f t="shared" si="34"/>
        <v>0.28266668021950048</v>
      </c>
      <c r="I726" s="68">
        <f t="shared" si="35"/>
        <v>0.54126352761474594</v>
      </c>
      <c r="J726" s="68">
        <f t="shared" si="36"/>
        <v>0.17606979216575364</v>
      </c>
    </row>
    <row r="727" spans="1:10" x14ac:dyDescent="0.25">
      <c r="A727" s="70" t="s">
        <v>580</v>
      </c>
      <c r="B727" s="2">
        <v>15128.150000000001</v>
      </c>
      <c r="C727" s="2">
        <v>139243.69999999998</v>
      </c>
      <c r="D727" s="2">
        <v>331310.80000000005</v>
      </c>
      <c r="E727" s="2">
        <v>59019.99</v>
      </c>
      <c r="F727" s="2">
        <v>544702.64000000013</v>
      </c>
      <c r="H727" s="68">
        <f t="shared" si="34"/>
        <v>0.26293505942856121</v>
      </c>
      <c r="I727" s="68">
        <f t="shared" si="35"/>
        <v>0.62561699299375251</v>
      </c>
      <c r="J727" s="68">
        <f t="shared" si="36"/>
        <v>0.11144794757768638</v>
      </c>
    </row>
    <row r="728" spans="1:10" x14ac:dyDescent="0.25">
      <c r="A728" s="71">
        <v>1979</v>
      </c>
      <c r="B728" s="2">
        <v>834.64</v>
      </c>
      <c r="C728" s="2">
        <v>9857.0400000000009</v>
      </c>
      <c r="D728" s="2">
        <v>13913.92</v>
      </c>
      <c r="E728" s="2">
        <v>2444.34</v>
      </c>
      <c r="F728" s="2">
        <v>27049.94</v>
      </c>
      <c r="H728" s="68">
        <f t="shared" si="34"/>
        <v>0.37600332630181615</v>
      </c>
      <c r="I728" s="68">
        <f t="shared" si="35"/>
        <v>0.53075570373026437</v>
      </c>
      <c r="J728" s="68">
        <f t="shared" si="36"/>
        <v>9.3240969967919501E-2</v>
      </c>
    </row>
    <row r="729" spans="1:10" x14ac:dyDescent="0.25">
      <c r="A729" s="71">
        <v>1980</v>
      </c>
      <c r="B729" s="2">
        <v>936.68</v>
      </c>
      <c r="C729" s="2">
        <v>6298.92</v>
      </c>
      <c r="D729" s="2">
        <v>21128.47</v>
      </c>
      <c r="E729" s="2">
        <v>2156.0100000000002</v>
      </c>
      <c r="F729" s="2">
        <v>30520.080000000002</v>
      </c>
      <c r="H729" s="68">
        <f t="shared" si="34"/>
        <v>0.21292075961518958</v>
      </c>
      <c r="I729" s="68">
        <f t="shared" si="35"/>
        <v>0.71420019335167695</v>
      </c>
      <c r="J729" s="68">
        <f t="shared" si="36"/>
        <v>7.2879047033133457E-2</v>
      </c>
    </row>
    <row r="730" spans="1:10" x14ac:dyDescent="0.25">
      <c r="A730" s="71">
        <v>1981</v>
      </c>
      <c r="B730" s="2">
        <v>578.44000000000005</v>
      </c>
      <c r="C730" s="2">
        <v>7071.26</v>
      </c>
      <c r="D730" s="2">
        <v>13498.49</v>
      </c>
      <c r="E730" s="2">
        <v>3273.51</v>
      </c>
      <c r="F730" s="2">
        <v>24421.700000000004</v>
      </c>
      <c r="H730" s="68">
        <f t="shared" si="34"/>
        <v>0.29657270020961896</v>
      </c>
      <c r="I730" s="68">
        <f t="shared" si="35"/>
        <v>0.56613441282777599</v>
      </c>
      <c r="J730" s="68">
        <f t="shared" si="36"/>
        <v>0.13729288696260494</v>
      </c>
    </row>
    <row r="731" spans="1:10" x14ac:dyDescent="0.25">
      <c r="A731" s="71">
        <v>1982</v>
      </c>
      <c r="B731" s="2">
        <v>458.96</v>
      </c>
      <c r="C731" s="2">
        <v>4363.4799999999996</v>
      </c>
      <c r="D731" s="2">
        <v>15140.69</v>
      </c>
      <c r="E731" s="2">
        <v>2087.23</v>
      </c>
      <c r="F731" s="2">
        <v>22050.36</v>
      </c>
      <c r="H731" s="68">
        <f t="shared" si="34"/>
        <v>0.20209342608631214</v>
      </c>
      <c r="I731" s="68">
        <f t="shared" si="35"/>
        <v>0.70123706660985397</v>
      </c>
      <c r="J731" s="68">
        <f t="shared" si="36"/>
        <v>9.6669507303833946E-2</v>
      </c>
    </row>
    <row r="732" spans="1:10" x14ac:dyDescent="0.25">
      <c r="A732" s="71">
        <v>1983</v>
      </c>
      <c r="B732" s="2">
        <v>1293.1400000000001</v>
      </c>
      <c r="C732" s="2">
        <v>3440.26</v>
      </c>
      <c r="D732" s="2">
        <v>9275.26</v>
      </c>
      <c r="E732" s="2">
        <v>2066.58</v>
      </c>
      <c r="F732" s="2">
        <v>16075.24</v>
      </c>
      <c r="H732" s="68">
        <f t="shared" si="34"/>
        <v>0.23273147928914026</v>
      </c>
      <c r="I732" s="68">
        <f t="shared" si="35"/>
        <v>0.62746565102387342</v>
      </c>
      <c r="J732" s="68">
        <f t="shared" si="36"/>
        <v>0.13980286968698627</v>
      </c>
    </row>
    <row r="733" spans="1:10" x14ac:dyDescent="0.25">
      <c r="A733" s="71">
        <v>1984</v>
      </c>
      <c r="B733" s="2">
        <v>704.7</v>
      </c>
      <c r="C733" s="2">
        <v>9228.5300000000007</v>
      </c>
      <c r="D733" s="2">
        <v>7160.6</v>
      </c>
      <c r="E733" s="2">
        <v>1315.13</v>
      </c>
      <c r="F733" s="2">
        <v>18408.960000000003</v>
      </c>
      <c r="H733" s="68">
        <f t="shared" si="34"/>
        <v>0.52126041980856586</v>
      </c>
      <c r="I733" s="68">
        <f t="shared" si="35"/>
        <v>0.40445632858984221</v>
      </c>
      <c r="J733" s="68">
        <f t="shared" si="36"/>
        <v>7.4283251601591938E-2</v>
      </c>
    </row>
    <row r="734" spans="1:10" x14ac:dyDescent="0.25">
      <c r="A734" s="71">
        <v>1985</v>
      </c>
      <c r="B734" s="2">
        <v>323.45999999999998</v>
      </c>
      <c r="C734" s="2">
        <v>5726.89</v>
      </c>
      <c r="D734" s="2">
        <v>21481.040000000001</v>
      </c>
      <c r="E734" s="2">
        <v>1164.3699999999999</v>
      </c>
      <c r="F734" s="2">
        <v>28695.759999999998</v>
      </c>
      <c r="H734" s="68">
        <f t="shared" si="34"/>
        <v>0.20184792914215627</v>
      </c>
      <c r="I734" s="68">
        <f t="shared" si="35"/>
        <v>0.75711309974869856</v>
      </c>
      <c r="J734" s="68">
        <f t="shared" si="36"/>
        <v>4.1038971109145186E-2</v>
      </c>
    </row>
    <row r="735" spans="1:10" x14ac:dyDescent="0.25">
      <c r="A735" s="71">
        <v>1986</v>
      </c>
      <c r="B735" s="2">
        <v>568.09</v>
      </c>
      <c r="C735" s="2">
        <v>2602.0500000000002</v>
      </c>
      <c r="D735" s="2">
        <v>13259.26</v>
      </c>
      <c r="E735" s="2">
        <v>3476.62</v>
      </c>
      <c r="F735" s="2">
        <v>19906.02</v>
      </c>
      <c r="H735" s="68">
        <f t="shared" si="34"/>
        <v>0.1345568010640229</v>
      </c>
      <c r="I735" s="68">
        <f t="shared" si="35"/>
        <v>0.68566077134419245</v>
      </c>
      <c r="J735" s="68">
        <f t="shared" si="36"/>
        <v>0.17978242759178464</v>
      </c>
    </row>
    <row r="736" spans="1:10" x14ac:dyDescent="0.25">
      <c r="A736" s="71">
        <v>1987</v>
      </c>
      <c r="B736" s="2">
        <v>325.5</v>
      </c>
      <c r="C736" s="2">
        <v>4861.51</v>
      </c>
      <c r="D736" s="2">
        <v>5972.59</v>
      </c>
      <c r="E736" s="2">
        <v>2182.56</v>
      </c>
      <c r="F736" s="2">
        <v>13342.16</v>
      </c>
      <c r="H736" s="68">
        <f t="shared" si="34"/>
        <v>0.37348367399932086</v>
      </c>
      <c r="I736" s="68">
        <f t="shared" si="35"/>
        <v>0.45884197635952695</v>
      </c>
      <c r="J736" s="68">
        <f t="shared" si="36"/>
        <v>0.16767434964115219</v>
      </c>
    </row>
    <row r="737" spans="1:10" x14ac:dyDescent="0.25">
      <c r="A737" s="71">
        <v>1988</v>
      </c>
      <c r="B737" s="2">
        <v>441.75</v>
      </c>
      <c r="C737" s="2">
        <v>2877.62</v>
      </c>
      <c r="D737" s="2">
        <v>11134.31</v>
      </c>
      <c r="E737" s="2">
        <v>975.75</v>
      </c>
      <c r="F737" s="2">
        <v>15429.43</v>
      </c>
      <c r="H737" s="68">
        <f t="shared" si="34"/>
        <v>0.1919990285354371</v>
      </c>
      <c r="I737" s="68">
        <f t="shared" si="35"/>
        <v>0.74289749981317987</v>
      </c>
      <c r="J737" s="68">
        <f t="shared" si="36"/>
        <v>6.5103471651382999E-2</v>
      </c>
    </row>
    <row r="738" spans="1:10" x14ac:dyDescent="0.25">
      <c r="A738" s="71">
        <v>1989</v>
      </c>
      <c r="B738" s="2">
        <v>188.24</v>
      </c>
      <c r="C738" s="2">
        <v>3891.16</v>
      </c>
      <c r="D738" s="2">
        <v>6664.63</v>
      </c>
      <c r="E738" s="2">
        <v>1861.16</v>
      </c>
      <c r="F738" s="2">
        <v>12605.189999999999</v>
      </c>
      <c r="H738" s="68">
        <f t="shared" si="34"/>
        <v>0.31337486258702818</v>
      </c>
      <c r="I738" s="68">
        <f t="shared" si="35"/>
        <v>0.53673647715421258</v>
      </c>
      <c r="J738" s="68">
        <f t="shared" si="36"/>
        <v>0.14988866025875919</v>
      </c>
    </row>
    <row r="739" spans="1:10" x14ac:dyDescent="0.25">
      <c r="A739" s="71">
        <v>1990</v>
      </c>
      <c r="B739" s="2">
        <v>143.99</v>
      </c>
      <c r="C739" s="2">
        <v>1631.07</v>
      </c>
      <c r="D739" s="2">
        <v>8914.14</v>
      </c>
      <c r="E739" s="2">
        <v>1051.43</v>
      </c>
      <c r="F739" s="2">
        <v>11740.63</v>
      </c>
      <c r="H739" s="68">
        <f t="shared" si="34"/>
        <v>0.14065022282316259</v>
      </c>
      <c r="I739" s="68">
        <f t="shared" si="35"/>
        <v>0.7686829978338553</v>
      </c>
      <c r="J739" s="68">
        <f t="shared" si="36"/>
        <v>9.0666779342982118E-2</v>
      </c>
    </row>
    <row r="740" spans="1:10" x14ac:dyDescent="0.25">
      <c r="A740" s="71">
        <v>1991</v>
      </c>
      <c r="B740" s="2">
        <v>110.64</v>
      </c>
      <c r="C740" s="2">
        <v>1255.56</v>
      </c>
      <c r="D740" s="2">
        <v>3713.25</v>
      </c>
      <c r="E740" s="2">
        <v>1466.8</v>
      </c>
      <c r="F740" s="2">
        <v>6546.25</v>
      </c>
      <c r="H740" s="68">
        <f t="shared" si="34"/>
        <v>0.19509572519155138</v>
      </c>
      <c r="I740" s="68">
        <f t="shared" si="35"/>
        <v>0.57698493227526215</v>
      </c>
      <c r="J740" s="68">
        <f t="shared" si="36"/>
        <v>0.22791934253318644</v>
      </c>
    </row>
    <row r="741" spans="1:10" x14ac:dyDescent="0.25">
      <c r="A741" s="71">
        <v>1992</v>
      </c>
      <c r="B741" s="2">
        <v>80.84</v>
      </c>
      <c r="C741" s="2">
        <v>951.81</v>
      </c>
      <c r="D741" s="2">
        <v>2829.06</v>
      </c>
      <c r="E741" s="2">
        <v>596.4</v>
      </c>
      <c r="F741" s="2">
        <v>4458.1099999999997</v>
      </c>
      <c r="H741" s="68">
        <f t="shared" si="34"/>
        <v>0.21744374918613657</v>
      </c>
      <c r="I741" s="68">
        <f t="shared" si="35"/>
        <v>0.64630694473952954</v>
      </c>
      <c r="J741" s="68">
        <f t="shared" si="36"/>
        <v>0.13624930607433403</v>
      </c>
    </row>
    <row r="742" spans="1:10" x14ac:dyDescent="0.25">
      <c r="A742" s="71">
        <v>1993</v>
      </c>
      <c r="B742" s="2">
        <v>111.72</v>
      </c>
      <c r="C742" s="2">
        <v>680.31</v>
      </c>
      <c r="D742" s="2">
        <v>2105.44</v>
      </c>
      <c r="E742" s="2">
        <v>442.97</v>
      </c>
      <c r="F742" s="2">
        <v>3340.4400000000005</v>
      </c>
      <c r="H742" s="68">
        <f t="shared" si="34"/>
        <v>0.21070579052999328</v>
      </c>
      <c r="I742" s="68">
        <f t="shared" si="35"/>
        <v>0.65209742560519335</v>
      </c>
      <c r="J742" s="68">
        <f t="shared" si="36"/>
        <v>0.13719678386481329</v>
      </c>
    </row>
    <row r="743" spans="1:10" x14ac:dyDescent="0.25">
      <c r="A743" s="71">
        <v>1994</v>
      </c>
      <c r="B743" s="2">
        <v>222.22</v>
      </c>
      <c r="C743" s="2">
        <v>995.96</v>
      </c>
      <c r="D743" s="2">
        <v>1549.78</v>
      </c>
      <c r="E743" s="2">
        <v>369.72</v>
      </c>
      <c r="F743" s="2">
        <v>3137.6800000000003</v>
      </c>
      <c r="H743" s="68">
        <f t="shared" si="34"/>
        <v>0.34161333031494173</v>
      </c>
      <c r="I743" s="68">
        <f t="shared" si="35"/>
        <v>0.53157306222688694</v>
      </c>
      <c r="J743" s="68">
        <f t="shared" si="36"/>
        <v>0.12681360745817127</v>
      </c>
    </row>
    <row r="744" spans="1:10" x14ac:dyDescent="0.25">
      <c r="A744" s="71">
        <v>1995</v>
      </c>
      <c r="B744" s="2">
        <v>251</v>
      </c>
      <c r="C744" s="2">
        <v>2082.0700000000002</v>
      </c>
      <c r="D744" s="2">
        <v>2373.12</v>
      </c>
      <c r="E744" s="2">
        <v>280.31</v>
      </c>
      <c r="F744" s="2">
        <v>4986.5000000000009</v>
      </c>
      <c r="H744" s="68">
        <f t="shared" si="34"/>
        <v>0.43967268503853862</v>
      </c>
      <c r="I744" s="68">
        <f t="shared" si="35"/>
        <v>0.50113398796325614</v>
      </c>
      <c r="J744" s="68">
        <f t="shared" si="36"/>
        <v>5.9193326998205037E-2</v>
      </c>
    </row>
    <row r="745" spans="1:10" x14ac:dyDescent="0.25">
      <c r="A745" s="71">
        <v>1996</v>
      </c>
      <c r="B745" s="2">
        <v>365.11</v>
      </c>
      <c r="C745" s="2">
        <v>2434.14</v>
      </c>
      <c r="D745" s="2">
        <v>5216.47</v>
      </c>
      <c r="E745" s="2">
        <v>459.33</v>
      </c>
      <c r="F745" s="2">
        <v>8475.0500000000011</v>
      </c>
      <c r="H745" s="68">
        <f t="shared" si="34"/>
        <v>0.30014278773949005</v>
      </c>
      <c r="I745" s="68">
        <f t="shared" si="35"/>
        <v>0.64321930865086552</v>
      </c>
      <c r="J745" s="68">
        <f t="shared" si="36"/>
        <v>5.6637903609644456E-2</v>
      </c>
    </row>
    <row r="746" spans="1:10" x14ac:dyDescent="0.25">
      <c r="A746" s="71">
        <v>1997</v>
      </c>
      <c r="B746" s="2">
        <v>87.11</v>
      </c>
      <c r="C746" s="2">
        <v>3538.31</v>
      </c>
      <c r="D746" s="2">
        <v>5922.72</v>
      </c>
      <c r="E746" s="2">
        <v>980.45</v>
      </c>
      <c r="F746" s="2">
        <v>10528.59</v>
      </c>
      <c r="H746" s="68">
        <f t="shared" si="34"/>
        <v>0.33887054325631993</v>
      </c>
      <c r="I746" s="68">
        <f t="shared" si="35"/>
        <v>0.56722993292138657</v>
      </c>
      <c r="J746" s="68">
        <f t="shared" si="36"/>
        <v>9.3899523822293385E-2</v>
      </c>
    </row>
    <row r="747" spans="1:10" x14ac:dyDescent="0.25">
      <c r="A747" s="71">
        <v>1998</v>
      </c>
      <c r="B747" s="2">
        <v>438.01</v>
      </c>
      <c r="C747" s="2">
        <v>889.48</v>
      </c>
      <c r="D747" s="2">
        <v>8924.8700000000008</v>
      </c>
      <c r="E747" s="2">
        <v>1206.77</v>
      </c>
      <c r="F747" s="2">
        <v>11459.130000000001</v>
      </c>
      <c r="H747" s="68">
        <f t="shared" si="34"/>
        <v>8.0706861008681505E-2</v>
      </c>
      <c r="I747" s="68">
        <f t="shared" si="35"/>
        <v>0.80979700792659914</v>
      </c>
      <c r="J747" s="68">
        <f t="shared" si="36"/>
        <v>0.10949613106471937</v>
      </c>
    </row>
    <row r="748" spans="1:10" x14ac:dyDescent="0.25">
      <c r="A748" s="71">
        <v>1999</v>
      </c>
      <c r="B748" s="2">
        <v>408.86</v>
      </c>
      <c r="C748" s="2">
        <v>4405.3900000000003</v>
      </c>
      <c r="D748" s="2">
        <v>2239.02</v>
      </c>
      <c r="E748" s="2">
        <v>1802.44</v>
      </c>
      <c r="F748" s="2">
        <v>8855.7100000000009</v>
      </c>
      <c r="H748" s="68">
        <f t="shared" si="34"/>
        <v>0.52154235010684458</v>
      </c>
      <c r="I748" s="68">
        <f t="shared" si="35"/>
        <v>0.26507159473649938</v>
      </c>
      <c r="J748" s="68">
        <f t="shared" si="36"/>
        <v>0.21338605515665604</v>
      </c>
    </row>
    <row r="749" spans="1:10" x14ac:dyDescent="0.25">
      <c r="A749" s="71">
        <v>2000</v>
      </c>
      <c r="B749" s="2">
        <v>347.57</v>
      </c>
      <c r="C749" s="2">
        <v>4077.84</v>
      </c>
      <c r="D749" s="2">
        <v>11120.9</v>
      </c>
      <c r="E749" s="2">
        <v>437.85</v>
      </c>
      <c r="F749" s="2">
        <v>15984.16</v>
      </c>
      <c r="H749" s="68">
        <f t="shared" si="34"/>
        <v>0.26078831765749438</v>
      </c>
      <c r="I749" s="68">
        <f t="shared" si="35"/>
        <v>0.71121005283121186</v>
      </c>
      <c r="J749" s="68">
        <f t="shared" si="36"/>
        <v>2.8001629511293705E-2</v>
      </c>
    </row>
    <row r="750" spans="1:10" x14ac:dyDescent="0.25">
      <c r="A750" s="71">
        <v>2001</v>
      </c>
      <c r="B750" s="2">
        <v>344.83</v>
      </c>
      <c r="C750" s="2">
        <v>3439.84</v>
      </c>
      <c r="D750" s="2">
        <v>10244.57</v>
      </c>
      <c r="E750" s="2">
        <v>2172.96</v>
      </c>
      <c r="F750" s="2">
        <v>16202.2</v>
      </c>
      <c r="H750" s="68">
        <f t="shared" si="34"/>
        <v>0.21692373956084776</v>
      </c>
      <c r="I750" s="68">
        <f t="shared" si="35"/>
        <v>0.64604470981001261</v>
      </c>
      <c r="J750" s="68">
        <f t="shared" si="36"/>
        <v>0.13703155062913966</v>
      </c>
    </row>
    <row r="751" spans="1:10" x14ac:dyDescent="0.25">
      <c r="A751" s="71">
        <v>2002</v>
      </c>
      <c r="B751" s="2">
        <v>628.53</v>
      </c>
      <c r="C751" s="2">
        <v>3405.61</v>
      </c>
      <c r="D751" s="2">
        <v>8562.35</v>
      </c>
      <c r="E751" s="2">
        <v>2040.2</v>
      </c>
      <c r="F751" s="2">
        <v>14636.690000000002</v>
      </c>
      <c r="H751" s="68">
        <f t="shared" si="34"/>
        <v>0.2431161551552809</v>
      </c>
      <c r="I751" s="68">
        <f t="shared" si="35"/>
        <v>0.61124016287649474</v>
      </c>
      <c r="J751" s="68">
        <f t="shared" si="36"/>
        <v>0.14564368196822422</v>
      </c>
    </row>
    <row r="752" spans="1:10" x14ac:dyDescent="0.25">
      <c r="A752" s="71">
        <v>2003</v>
      </c>
      <c r="B752" s="2">
        <v>543.89</v>
      </c>
      <c r="C752" s="2">
        <v>6231.26</v>
      </c>
      <c r="D752" s="2">
        <v>8439.31</v>
      </c>
      <c r="E752" s="2">
        <v>1692.68</v>
      </c>
      <c r="F752" s="2">
        <v>16907.14</v>
      </c>
      <c r="H752" s="68">
        <f t="shared" si="34"/>
        <v>0.38080821352726385</v>
      </c>
      <c r="I752" s="68">
        <f t="shared" si="35"/>
        <v>0.51574778848945046</v>
      </c>
      <c r="J752" s="68">
        <f t="shared" si="36"/>
        <v>0.10344399798328573</v>
      </c>
    </row>
    <row r="753" spans="1:10" x14ac:dyDescent="0.25">
      <c r="A753" s="71">
        <v>2004</v>
      </c>
      <c r="B753" s="2">
        <v>568.35</v>
      </c>
      <c r="C753" s="2">
        <v>5181.07</v>
      </c>
      <c r="D753" s="2">
        <v>14901.59</v>
      </c>
      <c r="E753" s="2">
        <v>1638.29</v>
      </c>
      <c r="F753" s="2">
        <v>22289.300000000003</v>
      </c>
      <c r="H753" s="68">
        <f t="shared" si="34"/>
        <v>0.23852870155310885</v>
      </c>
      <c r="I753" s="68">
        <f t="shared" si="35"/>
        <v>0.68604688100658584</v>
      </c>
      <c r="J753" s="68">
        <f t="shared" si="36"/>
        <v>7.5424417440305327E-2</v>
      </c>
    </row>
    <row r="754" spans="1:10" x14ac:dyDescent="0.25">
      <c r="A754" s="71">
        <v>2005</v>
      </c>
      <c r="B754" s="2">
        <v>244.87</v>
      </c>
      <c r="C754" s="2">
        <v>5426.88</v>
      </c>
      <c r="D754" s="2">
        <v>12479.26</v>
      </c>
      <c r="E754" s="2">
        <v>2895.31</v>
      </c>
      <c r="F754" s="2">
        <v>21046.320000000003</v>
      </c>
      <c r="H754" s="68">
        <f t="shared" si="34"/>
        <v>0.26088950529890947</v>
      </c>
      <c r="I754" s="68">
        <f t="shared" si="35"/>
        <v>0.59992260154941124</v>
      </c>
      <c r="J754" s="68">
        <f t="shared" si="36"/>
        <v>0.13918789315167931</v>
      </c>
    </row>
    <row r="755" spans="1:10" x14ac:dyDescent="0.25">
      <c r="A755" s="71">
        <v>2006</v>
      </c>
      <c r="B755" s="2">
        <v>421.78</v>
      </c>
      <c r="C755" s="2">
        <v>2341.87</v>
      </c>
      <c r="D755" s="2">
        <v>13013.35</v>
      </c>
      <c r="E755" s="2">
        <v>2394.64</v>
      </c>
      <c r="F755" s="2">
        <v>18171.64</v>
      </c>
      <c r="H755" s="68">
        <f t="shared" si="34"/>
        <v>0.13193737866101479</v>
      </c>
      <c r="I755" s="68">
        <f t="shared" si="35"/>
        <v>0.7331522614826258</v>
      </c>
      <c r="J755" s="68">
        <f t="shared" si="36"/>
        <v>0.13491035985635941</v>
      </c>
    </row>
    <row r="756" spans="1:10" x14ac:dyDescent="0.25">
      <c r="A756" s="71">
        <v>2007</v>
      </c>
      <c r="B756" s="2">
        <v>306.58</v>
      </c>
      <c r="C756" s="2">
        <v>3947.3</v>
      </c>
      <c r="D756" s="2">
        <v>5638.88</v>
      </c>
      <c r="E756" s="2">
        <v>2430</v>
      </c>
      <c r="F756" s="2">
        <v>12322.76</v>
      </c>
      <c r="H756" s="68">
        <f t="shared" si="34"/>
        <v>0.32849874086440117</v>
      </c>
      <c r="I756" s="68">
        <f t="shared" si="35"/>
        <v>0.46927392898575088</v>
      </c>
      <c r="J756" s="68">
        <f t="shared" si="36"/>
        <v>0.20222733014984795</v>
      </c>
    </row>
    <row r="757" spans="1:10" x14ac:dyDescent="0.25">
      <c r="A757" s="71">
        <v>2008</v>
      </c>
      <c r="B757" s="2">
        <v>171.27</v>
      </c>
      <c r="C757" s="2">
        <v>3019.94</v>
      </c>
      <c r="D757" s="2">
        <v>9799.39</v>
      </c>
      <c r="E757" s="2">
        <v>1087.7</v>
      </c>
      <c r="F757" s="2">
        <v>14078.3</v>
      </c>
      <c r="H757" s="68">
        <f t="shared" si="34"/>
        <v>0.21715204468531382</v>
      </c>
      <c r="I757" s="68">
        <f t="shared" si="35"/>
        <v>0.7046357130170855</v>
      </c>
      <c r="J757" s="68">
        <f t="shared" si="36"/>
        <v>7.821224229760057E-2</v>
      </c>
    </row>
    <row r="758" spans="1:10" x14ac:dyDescent="0.25">
      <c r="A758" s="71">
        <v>2009</v>
      </c>
      <c r="B758" s="2">
        <v>216</v>
      </c>
      <c r="C758" s="2">
        <v>1680.29</v>
      </c>
      <c r="D758" s="2">
        <v>7473.26</v>
      </c>
      <c r="E758" s="2">
        <v>1862.21</v>
      </c>
      <c r="F758" s="2">
        <v>11231.759999999998</v>
      </c>
      <c r="H758" s="68">
        <f t="shared" si="34"/>
        <v>0.15253509517273436</v>
      </c>
      <c r="I758" s="68">
        <f t="shared" si="35"/>
        <v>0.67841528864100176</v>
      </c>
      <c r="J758" s="68">
        <f t="shared" si="36"/>
        <v>0.16904961618626407</v>
      </c>
    </row>
    <row r="759" spans="1:10" x14ac:dyDescent="0.25">
      <c r="A759" s="71">
        <v>2010</v>
      </c>
      <c r="B759" s="2">
        <v>418.99</v>
      </c>
      <c r="C759" s="2">
        <v>2175.6799999999998</v>
      </c>
      <c r="D759" s="2">
        <v>4186.1400000000003</v>
      </c>
      <c r="E759" s="2">
        <v>1477.97</v>
      </c>
      <c r="F759" s="2">
        <v>8258.7800000000007</v>
      </c>
      <c r="H759" s="68">
        <f t="shared" si="34"/>
        <v>0.27751763758978237</v>
      </c>
      <c r="I759" s="68">
        <f t="shared" si="35"/>
        <v>0.53396073109101139</v>
      </c>
      <c r="J759" s="68">
        <f t="shared" si="36"/>
        <v>0.18852163131920627</v>
      </c>
    </row>
    <row r="760" spans="1:10" x14ac:dyDescent="0.25">
      <c r="A760" s="71">
        <v>2011</v>
      </c>
      <c r="B760" s="2">
        <v>393.13</v>
      </c>
      <c r="C760" s="2">
        <v>4138.8</v>
      </c>
      <c r="D760" s="2">
        <v>5377.64</v>
      </c>
      <c r="E760" s="2">
        <v>812.55</v>
      </c>
      <c r="F760" s="2">
        <v>10722.119999999999</v>
      </c>
      <c r="H760" s="68">
        <f t="shared" si="34"/>
        <v>0.40069745444617533</v>
      </c>
      <c r="I760" s="68">
        <f t="shared" si="35"/>
        <v>0.52063560909633955</v>
      </c>
      <c r="J760" s="68">
        <f t="shared" si="36"/>
        <v>7.8666936457485195E-2</v>
      </c>
    </row>
    <row r="761" spans="1:10" x14ac:dyDescent="0.25">
      <c r="A761" s="71">
        <v>2012</v>
      </c>
      <c r="B761" s="2">
        <v>369.44</v>
      </c>
      <c r="C761" s="2">
        <v>3943.59</v>
      </c>
      <c r="D761" s="2">
        <v>10328.67</v>
      </c>
      <c r="E761" s="2">
        <v>1061.0999999999999</v>
      </c>
      <c r="F761" s="2">
        <v>15702.800000000001</v>
      </c>
      <c r="H761" s="68">
        <f t="shared" si="34"/>
        <v>0.25719020488660022</v>
      </c>
      <c r="I761" s="68">
        <f t="shared" si="35"/>
        <v>0.67360774155175385</v>
      </c>
      <c r="J761" s="68">
        <f t="shared" si="36"/>
        <v>6.9202053561645965E-2</v>
      </c>
    </row>
    <row r="762" spans="1:10" x14ac:dyDescent="0.25">
      <c r="A762" s="71">
        <v>2013</v>
      </c>
      <c r="B762" s="2">
        <v>427.73</v>
      </c>
      <c r="C762" s="2">
        <v>3733</v>
      </c>
      <c r="D762" s="2">
        <v>9867.32</v>
      </c>
      <c r="E762" s="2">
        <v>2068.4</v>
      </c>
      <c r="F762" s="2">
        <v>16096.449999999999</v>
      </c>
      <c r="H762" s="68">
        <f t="shared" si="34"/>
        <v>0.23824537039400795</v>
      </c>
      <c r="I762" s="68">
        <f t="shared" si="35"/>
        <v>0.62974639919533948</v>
      </c>
      <c r="J762" s="68">
        <f t="shared" si="36"/>
        <v>0.13200823041065257</v>
      </c>
    </row>
    <row r="763" spans="1:10" x14ac:dyDescent="0.25">
      <c r="A763" s="71">
        <v>2014</v>
      </c>
      <c r="B763" s="2">
        <v>426.15</v>
      </c>
      <c r="C763" s="2">
        <v>3713.94</v>
      </c>
      <c r="D763" s="2">
        <v>8752.1</v>
      </c>
      <c r="E763" s="2">
        <v>1738.45</v>
      </c>
      <c r="F763" s="2">
        <v>14630.640000000001</v>
      </c>
      <c r="H763" s="68">
        <f t="shared" si="34"/>
        <v>0.26146239674919686</v>
      </c>
      <c r="I763" s="68">
        <f t="shared" si="35"/>
        <v>0.61615024545055819</v>
      </c>
      <c r="J763" s="68">
        <f t="shared" si="36"/>
        <v>0.12238735780024484</v>
      </c>
    </row>
    <row r="764" spans="1:10" x14ac:dyDescent="0.25">
      <c r="A764" s="71">
        <v>2015</v>
      </c>
      <c r="B764" s="2">
        <v>425.94</v>
      </c>
      <c r="C764" s="2">
        <v>3703.97</v>
      </c>
      <c r="D764" s="2">
        <v>8708.94</v>
      </c>
      <c r="E764" s="2">
        <v>1549.8</v>
      </c>
      <c r="F764" s="2">
        <v>14388.65</v>
      </c>
      <c r="H764" s="68">
        <f t="shared" si="34"/>
        <v>0.26527586693414101</v>
      </c>
      <c r="I764" s="68">
        <f t="shared" si="35"/>
        <v>0.62372848823759863</v>
      </c>
      <c r="J764" s="68">
        <f t="shared" si="36"/>
        <v>0.11099564482826042</v>
      </c>
    </row>
    <row r="765" spans="1:10" x14ac:dyDescent="0.25">
      <c r="A765" s="70" t="s">
        <v>582</v>
      </c>
      <c r="B765" s="2">
        <v>3698.93</v>
      </c>
      <c r="C765" s="2">
        <v>48017.99000000002</v>
      </c>
      <c r="D765" s="2">
        <v>147540.27000000002</v>
      </c>
      <c r="E765" s="2">
        <v>43053.060000000012</v>
      </c>
      <c r="F765" s="2">
        <v>242310.25000000003</v>
      </c>
      <c r="H765" s="68">
        <f t="shared" si="34"/>
        <v>0.20123936282654153</v>
      </c>
      <c r="I765" s="68">
        <f t="shared" si="35"/>
        <v>0.6183288789484086</v>
      </c>
      <c r="J765" s="68">
        <f t="shared" si="36"/>
        <v>0.18043175822504984</v>
      </c>
    </row>
    <row r="766" spans="1:10" x14ac:dyDescent="0.25">
      <c r="A766" s="71">
        <v>1979</v>
      </c>
      <c r="B766" s="2">
        <v>239.7</v>
      </c>
      <c r="C766" s="2">
        <v>3447.01</v>
      </c>
      <c r="D766" s="2">
        <v>8806.92</v>
      </c>
      <c r="E766" s="2">
        <v>2208.77</v>
      </c>
      <c r="F766" s="2">
        <v>14702.400000000001</v>
      </c>
      <c r="H766" s="68">
        <f t="shared" si="34"/>
        <v>0.23833793136827841</v>
      </c>
      <c r="I766" s="68">
        <f t="shared" si="35"/>
        <v>0.60894023937439068</v>
      </c>
      <c r="J766" s="68">
        <f t="shared" si="36"/>
        <v>0.15272182925733091</v>
      </c>
    </row>
    <row r="767" spans="1:10" x14ac:dyDescent="0.25">
      <c r="A767" s="71">
        <v>1980</v>
      </c>
      <c r="B767" s="2">
        <v>203.54</v>
      </c>
      <c r="C767" s="2">
        <v>2524.64</v>
      </c>
      <c r="D767" s="2">
        <v>9390.7900000000009</v>
      </c>
      <c r="E767" s="2">
        <v>2293.56</v>
      </c>
      <c r="F767" s="2">
        <v>14412.53</v>
      </c>
      <c r="H767" s="68">
        <f t="shared" si="34"/>
        <v>0.17767906093255045</v>
      </c>
      <c r="I767" s="68">
        <f t="shared" si="35"/>
        <v>0.66090482152496421</v>
      </c>
      <c r="J767" s="68">
        <f t="shared" si="36"/>
        <v>0.16141611754248542</v>
      </c>
    </row>
    <row r="768" spans="1:10" x14ac:dyDescent="0.25">
      <c r="A768" s="71">
        <v>1981</v>
      </c>
      <c r="B768" s="2">
        <v>222.65</v>
      </c>
      <c r="C768" s="2">
        <v>2144.52</v>
      </c>
      <c r="D768" s="2">
        <v>6876.49</v>
      </c>
      <c r="E768" s="2">
        <v>2445.4699999999998</v>
      </c>
      <c r="F768" s="2">
        <v>11689.13</v>
      </c>
      <c r="H768" s="68">
        <f t="shared" si="34"/>
        <v>0.18702513761851938</v>
      </c>
      <c r="I768" s="68">
        <f t="shared" si="35"/>
        <v>0.59970365796652503</v>
      </c>
      <c r="J768" s="68">
        <f t="shared" si="36"/>
        <v>0.21327120441495559</v>
      </c>
    </row>
    <row r="769" spans="1:10" x14ac:dyDescent="0.25">
      <c r="A769" s="71">
        <v>1982</v>
      </c>
      <c r="B769" s="2">
        <v>212.23</v>
      </c>
      <c r="C769" s="2">
        <v>2360.11</v>
      </c>
      <c r="D769" s="2">
        <v>5831.52</v>
      </c>
      <c r="E769" s="2">
        <v>1802.98</v>
      </c>
      <c r="F769" s="2">
        <v>10206.84</v>
      </c>
      <c r="H769" s="68">
        <f t="shared" si="34"/>
        <v>0.23613827853212882</v>
      </c>
      <c r="I769" s="68">
        <f t="shared" si="35"/>
        <v>0.58346648843726767</v>
      </c>
      <c r="J769" s="68">
        <f t="shared" si="36"/>
        <v>0.18039523303060348</v>
      </c>
    </row>
    <row r="770" spans="1:10" x14ac:dyDescent="0.25">
      <c r="A770" s="71">
        <v>1983</v>
      </c>
      <c r="B770" s="2">
        <v>186.96</v>
      </c>
      <c r="C770" s="2">
        <v>2240.4899999999998</v>
      </c>
      <c r="D770" s="2">
        <v>6374.66</v>
      </c>
      <c r="E770" s="2">
        <v>1416.71</v>
      </c>
      <c r="F770" s="2">
        <v>10218.82</v>
      </c>
      <c r="H770" s="68">
        <f t="shared" si="34"/>
        <v>0.22333744689419505</v>
      </c>
      <c r="I770" s="68">
        <f t="shared" si="35"/>
        <v>0.63544148343377993</v>
      </c>
      <c r="J770" s="68">
        <f t="shared" si="36"/>
        <v>0.14122106967202491</v>
      </c>
    </row>
    <row r="771" spans="1:10" x14ac:dyDescent="0.25">
      <c r="A771" s="71">
        <v>1984</v>
      </c>
      <c r="B771" s="2">
        <v>136.74</v>
      </c>
      <c r="C771" s="2">
        <v>1874.66</v>
      </c>
      <c r="D771" s="2">
        <v>5978.94</v>
      </c>
      <c r="E771" s="2">
        <v>1587.35</v>
      </c>
      <c r="F771" s="2">
        <v>9577.69</v>
      </c>
      <c r="H771" s="68">
        <f t="shared" si="34"/>
        <v>0.19856688151086493</v>
      </c>
      <c r="I771" s="68">
        <f t="shared" si="35"/>
        <v>0.6332985557597488</v>
      </c>
      <c r="J771" s="68">
        <f t="shared" si="36"/>
        <v>0.16813456272938634</v>
      </c>
    </row>
    <row r="772" spans="1:10" x14ac:dyDescent="0.25">
      <c r="A772" s="71">
        <v>1985</v>
      </c>
      <c r="B772" s="2">
        <v>127.71</v>
      </c>
      <c r="C772" s="2">
        <v>1558.49</v>
      </c>
      <c r="D772" s="2">
        <v>5533.68</v>
      </c>
      <c r="E772" s="2">
        <v>1610.53</v>
      </c>
      <c r="F772" s="2">
        <v>8830.41</v>
      </c>
      <c r="H772" s="68">
        <f t="shared" si="34"/>
        <v>0.17908120468360392</v>
      </c>
      <c r="I772" s="68">
        <f t="shared" si="35"/>
        <v>0.63585783722293077</v>
      </c>
      <c r="J772" s="68">
        <f t="shared" si="36"/>
        <v>0.18506095809346523</v>
      </c>
    </row>
    <row r="773" spans="1:10" x14ac:dyDescent="0.25">
      <c r="A773" s="71">
        <v>1986</v>
      </c>
      <c r="B773" s="2">
        <v>120.71</v>
      </c>
      <c r="C773" s="2">
        <v>1441.94</v>
      </c>
      <c r="D773" s="2">
        <v>4572.76</v>
      </c>
      <c r="E773" s="2">
        <v>1484.5</v>
      </c>
      <c r="F773" s="2">
        <v>7619.91</v>
      </c>
      <c r="H773" s="68">
        <f t="shared" si="34"/>
        <v>0.1922791764454875</v>
      </c>
      <c r="I773" s="68">
        <f t="shared" si="35"/>
        <v>0.60976637508000853</v>
      </c>
      <c r="J773" s="68">
        <f t="shared" si="36"/>
        <v>0.19795444847450394</v>
      </c>
    </row>
    <row r="774" spans="1:10" x14ac:dyDescent="0.25">
      <c r="A774" s="71">
        <v>1987</v>
      </c>
      <c r="B774" s="2">
        <v>104.08</v>
      </c>
      <c r="C774" s="2">
        <v>1446.32</v>
      </c>
      <c r="D774" s="2">
        <v>4191.21</v>
      </c>
      <c r="E774" s="2">
        <v>1238.4000000000001</v>
      </c>
      <c r="F774" s="2">
        <v>6980.01</v>
      </c>
      <c r="H774" s="68">
        <f t="shared" si="34"/>
        <v>0.21034536419073491</v>
      </c>
      <c r="I774" s="68">
        <f t="shared" si="35"/>
        <v>0.6095480902219772</v>
      </c>
      <c r="J774" s="68">
        <f t="shared" si="36"/>
        <v>0.18010654558728784</v>
      </c>
    </row>
    <row r="775" spans="1:10" x14ac:dyDescent="0.25">
      <c r="A775" s="71">
        <v>1988</v>
      </c>
      <c r="B775" s="2">
        <v>97.72</v>
      </c>
      <c r="C775" s="2">
        <v>1285.67</v>
      </c>
      <c r="D775" s="2">
        <v>4166.08</v>
      </c>
      <c r="E775" s="2">
        <v>1128</v>
      </c>
      <c r="F775" s="2">
        <v>6677.47</v>
      </c>
      <c r="H775" s="68">
        <f t="shared" si="34"/>
        <v>0.19539800144382385</v>
      </c>
      <c r="I775" s="68">
        <f t="shared" si="35"/>
        <v>0.63316691363653632</v>
      </c>
      <c r="J775" s="68">
        <f t="shared" si="36"/>
        <v>0.1714350849196398</v>
      </c>
    </row>
    <row r="776" spans="1:10" x14ac:dyDescent="0.25">
      <c r="A776" s="71">
        <v>1989</v>
      </c>
      <c r="B776" s="2">
        <v>75.709999999999994</v>
      </c>
      <c r="C776" s="2">
        <v>1203.6500000000001</v>
      </c>
      <c r="D776" s="2">
        <v>3750.23</v>
      </c>
      <c r="E776" s="2">
        <v>1139.5</v>
      </c>
      <c r="F776" s="2">
        <v>6169.09</v>
      </c>
      <c r="H776" s="68">
        <f t="shared" ref="H776:H839" si="37">C776/SUM($C776:$E776)</f>
        <v>0.19753404514407441</v>
      </c>
      <c r="I776" s="68">
        <f t="shared" si="35"/>
        <v>0.61545972842658758</v>
      </c>
      <c r="J776" s="68">
        <f t="shared" si="36"/>
        <v>0.18700622642933806</v>
      </c>
    </row>
    <row r="777" spans="1:10" x14ac:dyDescent="0.25">
      <c r="A777" s="71">
        <v>1990</v>
      </c>
      <c r="B777" s="2">
        <v>62.88</v>
      </c>
      <c r="C777" s="2">
        <v>919.07</v>
      </c>
      <c r="D777" s="2">
        <v>3498.1</v>
      </c>
      <c r="E777" s="2">
        <v>990.96</v>
      </c>
      <c r="F777" s="2">
        <v>5471.01</v>
      </c>
      <c r="H777" s="68">
        <f t="shared" si="37"/>
        <v>0.16994229058842891</v>
      </c>
      <c r="I777" s="68">
        <f t="shared" ref="I777:I840" si="38">D777/SUM($C777:$E777)</f>
        <v>0.64682246913443275</v>
      </c>
      <c r="J777" s="68">
        <f t="shared" ref="J777:J840" si="39">E777/SUM($C777:$E777)</f>
        <v>0.18323524027713831</v>
      </c>
    </row>
    <row r="778" spans="1:10" x14ac:dyDescent="0.25">
      <c r="A778" s="71">
        <v>1991</v>
      </c>
      <c r="B778" s="2">
        <v>71.37</v>
      </c>
      <c r="C778" s="2">
        <v>766.52</v>
      </c>
      <c r="D778" s="2">
        <v>2637.66</v>
      </c>
      <c r="E778" s="2">
        <v>948.94</v>
      </c>
      <c r="F778" s="2">
        <v>4424.49</v>
      </c>
      <c r="H778" s="68">
        <f t="shared" si="37"/>
        <v>0.176085198662109</v>
      </c>
      <c r="I778" s="68">
        <f t="shared" si="38"/>
        <v>0.6059240269048406</v>
      </c>
      <c r="J778" s="68">
        <f t="shared" si="39"/>
        <v>0.21799077443305034</v>
      </c>
    </row>
    <row r="779" spans="1:10" x14ac:dyDescent="0.25">
      <c r="A779" s="71">
        <v>1992</v>
      </c>
      <c r="B779" s="2">
        <v>69.650000000000006</v>
      </c>
      <c r="C779" s="2">
        <v>857.29</v>
      </c>
      <c r="D779" s="2">
        <v>2174.85</v>
      </c>
      <c r="E779" s="2">
        <v>704.06</v>
      </c>
      <c r="F779" s="2">
        <v>3805.85</v>
      </c>
      <c r="H779" s="68">
        <f t="shared" si="37"/>
        <v>0.22945506129222204</v>
      </c>
      <c r="I779" s="68">
        <f t="shared" si="38"/>
        <v>0.58210213585996462</v>
      </c>
      <c r="J779" s="68">
        <f t="shared" si="39"/>
        <v>0.18844280284781328</v>
      </c>
    </row>
    <row r="780" spans="1:10" x14ac:dyDescent="0.25">
      <c r="A780" s="71">
        <v>1993</v>
      </c>
      <c r="B780" s="2">
        <v>63.49</v>
      </c>
      <c r="C780" s="2">
        <v>820.31</v>
      </c>
      <c r="D780" s="2">
        <v>2397.96</v>
      </c>
      <c r="E780" s="2">
        <v>570.58000000000004</v>
      </c>
      <c r="F780" s="2">
        <v>3852.34</v>
      </c>
      <c r="H780" s="68">
        <f t="shared" si="37"/>
        <v>0.21650632777755782</v>
      </c>
      <c r="I780" s="68">
        <f t="shared" si="38"/>
        <v>0.63289916465418272</v>
      </c>
      <c r="J780" s="68">
        <f t="shared" si="39"/>
        <v>0.15059450756825951</v>
      </c>
    </row>
    <row r="781" spans="1:10" x14ac:dyDescent="0.25">
      <c r="A781" s="71">
        <v>1994</v>
      </c>
      <c r="B781" s="2">
        <v>71.27</v>
      </c>
      <c r="C781" s="2">
        <v>791.75</v>
      </c>
      <c r="D781" s="2">
        <v>2353.1999999999998</v>
      </c>
      <c r="E781" s="2">
        <v>675.81</v>
      </c>
      <c r="F781" s="2">
        <v>3892.0299999999997</v>
      </c>
      <c r="H781" s="68">
        <f t="shared" si="37"/>
        <v>0.20722317025932016</v>
      </c>
      <c r="I781" s="68">
        <f t="shared" si="38"/>
        <v>0.61589840764664616</v>
      </c>
      <c r="J781" s="68">
        <f t="shared" si="39"/>
        <v>0.17687842209403365</v>
      </c>
    </row>
    <row r="782" spans="1:10" x14ac:dyDescent="0.25">
      <c r="A782" s="71">
        <v>1995</v>
      </c>
      <c r="B782" s="2">
        <v>72.5</v>
      </c>
      <c r="C782" s="2">
        <v>932.9</v>
      </c>
      <c r="D782" s="2">
        <v>2381.75</v>
      </c>
      <c r="E782" s="2">
        <v>674.7</v>
      </c>
      <c r="F782" s="2">
        <v>4061.8500000000004</v>
      </c>
      <c r="H782" s="68">
        <f t="shared" si="37"/>
        <v>0.23384761928634987</v>
      </c>
      <c r="I782" s="68">
        <f t="shared" si="38"/>
        <v>0.59702708461278142</v>
      </c>
      <c r="J782" s="68">
        <f t="shared" si="39"/>
        <v>0.16912529610086857</v>
      </c>
    </row>
    <row r="783" spans="1:10" x14ac:dyDescent="0.25">
      <c r="A783" s="71">
        <v>1996</v>
      </c>
      <c r="B783" s="2">
        <v>83.5</v>
      </c>
      <c r="C783" s="2">
        <v>981.54</v>
      </c>
      <c r="D783" s="2">
        <v>2937.96</v>
      </c>
      <c r="E783" s="2">
        <v>713.97</v>
      </c>
      <c r="F783" s="2">
        <v>4716.97</v>
      </c>
      <c r="H783" s="68">
        <f t="shared" si="37"/>
        <v>0.21183691704057647</v>
      </c>
      <c r="I783" s="68">
        <f t="shared" si="38"/>
        <v>0.63407338344696307</v>
      </c>
      <c r="J783" s="68">
        <f t="shared" si="39"/>
        <v>0.15408969951246043</v>
      </c>
    </row>
    <row r="784" spans="1:10" x14ac:dyDescent="0.25">
      <c r="A784" s="71">
        <v>1997</v>
      </c>
      <c r="B784" s="2">
        <v>76.25</v>
      </c>
      <c r="C784" s="2">
        <v>1132.6099999999999</v>
      </c>
      <c r="D784" s="2">
        <v>3014.15</v>
      </c>
      <c r="E784" s="2">
        <v>864.42</v>
      </c>
      <c r="F784" s="2">
        <v>5087.43</v>
      </c>
      <c r="H784" s="68">
        <f t="shared" si="37"/>
        <v>0.22601662682242502</v>
      </c>
      <c r="I784" s="68">
        <f t="shared" si="38"/>
        <v>0.60148507936254536</v>
      </c>
      <c r="J784" s="68">
        <f t="shared" si="39"/>
        <v>0.17249829381502957</v>
      </c>
    </row>
    <row r="785" spans="1:10" x14ac:dyDescent="0.25">
      <c r="A785" s="71">
        <v>1998</v>
      </c>
      <c r="B785" s="2">
        <v>90.84</v>
      </c>
      <c r="C785" s="2">
        <v>1087.43</v>
      </c>
      <c r="D785" s="2">
        <v>3575.74</v>
      </c>
      <c r="E785" s="2">
        <v>933.44</v>
      </c>
      <c r="F785" s="2">
        <v>5687.4500000000007</v>
      </c>
      <c r="H785" s="68">
        <f t="shared" si="37"/>
        <v>0.19430155040283315</v>
      </c>
      <c r="I785" s="68">
        <f t="shared" si="38"/>
        <v>0.63891176980350595</v>
      </c>
      <c r="J785" s="68">
        <f t="shared" si="39"/>
        <v>0.1667866797936608</v>
      </c>
    </row>
    <row r="786" spans="1:10" x14ac:dyDescent="0.25">
      <c r="A786" s="71">
        <v>1999</v>
      </c>
      <c r="B786" s="2">
        <v>112.04</v>
      </c>
      <c r="C786" s="2">
        <v>1276.53</v>
      </c>
      <c r="D786" s="2">
        <v>3429.83</v>
      </c>
      <c r="E786" s="2">
        <v>1101.42</v>
      </c>
      <c r="F786" s="2">
        <v>5919.82</v>
      </c>
      <c r="H786" s="68">
        <f t="shared" si="37"/>
        <v>0.21979654876734311</v>
      </c>
      <c r="I786" s="68">
        <f t="shared" si="38"/>
        <v>0.59055783793463257</v>
      </c>
      <c r="J786" s="68">
        <f t="shared" si="39"/>
        <v>0.1896456132980244</v>
      </c>
    </row>
    <row r="787" spans="1:10" x14ac:dyDescent="0.25">
      <c r="A787" s="71">
        <v>2000</v>
      </c>
      <c r="B787" s="2">
        <v>105.24</v>
      </c>
      <c r="C787" s="2">
        <v>1561</v>
      </c>
      <c r="D787" s="2">
        <v>4035.46</v>
      </c>
      <c r="E787" s="2">
        <v>1033.4100000000001</v>
      </c>
      <c r="F787" s="2">
        <v>6735.11</v>
      </c>
      <c r="H787" s="68">
        <f t="shared" si="37"/>
        <v>0.23544956386776816</v>
      </c>
      <c r="I787" s="68">
        <f t="shared" si="38"/>
        <v>0.60867860154120668</v>
      </c>
      <c r="J787" s="68">
        <f t="shared" si="39"/>
        <v>0.15587183459102519</v>
      </c>
    </row>
    <row r="788" spans="1:10" x14ac:dyDescent="0.25">
      <c r="A788" s="71">
        <v>2001</v>
      </c>
      <c r="B788" s="2">
        <v>100.04</v>
      </c>
      <c r="C788" s="2">
        <v>1454.11</v>
      </c>
      <c r="D788" s="2">
        <v>4913.25</v>
      </c>
      <c r="E788" s="2">
        <v>1215.74</v>
      </c>
      <c r="F788" s="2">
        <v>7683.1399999999994</v>
      </c>
      <c r="H788" s="68">
        <f t="shared" si="37"/>
        <v>0.19175666943598266</v>
      </c>
      <c r="I788" s="68">
        <f t="shared" si="38"/>
        <v>0.64792103493294306</v>
      </c>
      <c r="J788" s="68">
        <f t="shared" si="39"/>
        <v>0.16032229563107436</v>
      </c>
    </row>
    <row r="789" spans="1:10" x14ac:dyDescent="0.25">
      <c r="A789" s="71">
        <v>2002</v>
      </c>
      <c r="B789" s="2">
        <v>129.94999999999999</v>
      </c>
      <c r="C789" s="2">
        <v>1384.78</v>
      </c>
      <c r="D789" s="2">
        <v>4560.0200000000004</v>
      </c>
      <c r="E789" s="2">
        <v>1498.93</v>
      </c>
      <c r="F789" s="2">
        <v>7573.68</v>
      </c>
      <c r="H789" s="68">
        <f t="shared" si="37"/>
        <v>0.18603307750281106</v>
      </c>
      <c r="I789" s="68">
        <f t="shared" si="38"/>
        <v>0.61259879119742389</v>
      </c>
      <c r="J789" s="68">
        <f t="shared" si="39"/>
        <v>0.20136813129976502</v>
      </c>
    </row>
    <row r="790" spans="1:10" x14ac:dyDescent="0.25">
      <c r="A790" s="71">
        <v>2003</v>
      </c>
      <c r="B790" s="2">
        <v>105.45</v>
      </c>
      <c r="C790" s="2">
        <v>1801.26</v>
      </c>
      <c r="D790" s="2">
        <v>4302.7</v>
      </c>
      <c r="E790" s="2">
        <v>1384.9</v>
      </c>
      <c r="F790" s="2">
        <v>7594.3099999999995</v>
      </c>
      <c r="H790" s="68">
        <f t="shared" si="37"/>
        <v>0.24052526018646361</v>
      </c>
      <c r="I790" s="68">
        <f t="shared" si="38"/>
        <v>0.57454672673811491</v>
      </c>
      <c r="J790" s="68">
        <f t="shared" si="39"/>
        <v>0.18492801307542137</v>
      </c>
    </row>
    <row r="791" spans="1:10" x14ac:dyDescent="0.25">
      <c r="A791" s="71">
        <v>2004</v>
      </c>
      <c r="B791" s="2">
        <v>110.02</v>
      </c>
      <c r="C791" s="2">
        <v>1405.83</v>
      </c>
      <c r="D791" s="2">
        <v>5408.12</v>
      </c>
      <c r="E791" s="2">
        <v>1291.75</v>
      </c>
      <c r="F791" s="2">
        <v>8215.7199999999993</v>
      </c>
      <c r="H791" s="68">
        <f t="shared" si="37"/>
        <v>0.17343721085162292</v>
      </c>
      <c r="I791" s="68">
        <f t="shared" si="38"/>
        <v>0.6671996249552784</v>
      </c>
      <c r="J791" s="68">
        <f t="shared" si="39"/>
        <v>0.15936316419309868</v>
      </c>
    </row>
    <row r="792" spans="1:10" x14ac:dyDescent="0.25">
      <c r="A792" s="71">
        <v>2005</v>
      </c>
      <c r="B792" s="2">
        <v>91.5</v>
      </c>
      <c r="C792" s="2">
        <v>1469.19</v>
      </c>
      <c r="D792" s="2">
        <v>4253.75</v>
      </c>
      <c r="E792" s="2">
        <v>1624.12</v>
      </c>
      <c r="F792" s="2">
        <v>7438.56</v>
      </c>
      <c r="H792" s="68">
        <f t="shared" si="37"/>
        <v>0.19996978383190012</v>
      </c>
      <c r="I792" s="68">
        <f t="shared" si="38"/>
        <v>0.57897308583297258</v>
      </c>
      <c r="J792" s="68">
        <f t="shared" si="39"/>
        <v>0.22105713033512722</v>
      </c>
    </row>
    <row r="793" spans="1:10" x14ac:dyDescent="0.25">
      <c r="A793" s="71">
        <v>2006</v>
      </c>
      <c r="B793" s="2">
        <v>99.5</v>
      </c>
      <c r="C793" s="2">
        <v>1217.5999999999999</v>
      </c>
      <c r="D793" s="2">
        <v>4417.8</v>
      </c>
      <c r="E793" s="2">
        <v>1269.83</v>
      </c>
      <c r="F793" s="2">
        <v>7004.73</v>
      </c>
      <c r="H793" s="68">
        <f t="shared" si="37"/>
        <v>0.17633011499979001</v>
      </c>
      <c r="I793" s="68">
        <f t="shared" si="38"/>
        <v>0.63977593794848264</v>
      </c>
      <c r="J793" s="68">
        <f t="shared" si="39"/>
        <v>0.18389394705172746</v>
      </c>
    </row>
    <row r="794" spans="1:10" x14ac:dyDescent="0.25">
      <c r="A794" s="71">
        <v>2007</v>
      </c>
      <c r="B794" s="2">
        <v>57.54</v>
      </c>
      <c r="C794" s="2">
        <v>1296.01</v>
      </c>
      <c r="D794" s="2">
        <v>3613.92</v>
      </c>
      <c r="E794" s="2">
        <v>1298.67</v>
      </c>
      <c r="F794" s="2">
        <v>6266.14</v>
      </c>
      <c r="H794" s="68">
        <f t="shared" si="37"/>
        <v>0.20874432239152144</v>
      </c>
      <c r="I794" s="68">
        <f t="shared" si="38"/>
        <v>0.58208291724382311</v>
      </c>
      <c r="J794" s="68">
        <f t="shared" si="39"/>
        <v>0.20917276036465549</v>
      </c>
    </row>
    <row r="795" spans="1:10" x14ac:dyDescent="0.25">
      <c r="A795" s="71">
        <v>2008</v>
      </c>
      <c r="B795" s="2">
        <v>51.71</v>
      </c>
      <c r="C795" s="2">
        <v>788.4</v>
      </c>
      <c r="D795" s="2">
        <v>3988.61</v>
      </c>
      <c r="E795" s="2">
        <v>1083.1600000000001</v>
      </c>
      <c r="F795" s="2">
        <v>5911.88</v>
      </c>
      <c r="H795" s="68">
        <f t="shared" si="37"/>
        <v>0.13453534624422159</v>
      </c>
      <c r="I795" s="68">
        <f t="shared" si="38"/>
        <v>0.68063042539721541</v>
      </c>
      <c r="J795" s="68">
        <f t="shared" si="39"/>
        <v>0.184834228358563</v>
      </c>
    </row>
    <row r="796" spans="1:10" x14ac:dyDescent="0.25">
      <c r="A796" s="71">
        <v>2009</v>
      </c>
      <c r="B796" s="2">
        <v>40.619999999999997</v>
      </c>
      <c r="C796" s="2">
        <v>700.89</v>
      </c>
      <c r="D796" s="2">
        <v>2417.5100000000002</v>
      </c>
      <c r="E796" s="2">
        <v>1178.26</v>
      </c>
      <c r="F796" s="2">
        <v>4337.2800000000007</v>
      </c>
      <c r="H796" s="68">
        <f t="shared" si="37"/>
        <v>0.16312438033263046</v>
      </c>
      <c r="I796" s="68">
        <f t="shared" si="38"/>
        <v>0.56264866198395969</v>
      </c>
      <c r="J796" s="68">
        <f t="shared" si="39"/>
        <v>0.27422695768340993</v>
      </c>
    </row>
    <row r="797" spans="1:10" x14ac:dyDescent="0.25">
      <c r="A797" s="71">
        <v>2010</v>
      </c>
      <c r="B797" s="2">
        <v>48.4</v>
      </c>
      <c r="C797" s="2">
        <v>564.26</v>
      </c>
      <c r="D797" s="2">
        <v>2141.5100000000002</v>
      </c>
      <c r="E797" s="2">
        <v>733.11</v>
      </c>
      <c r="F797" s="2">
        <v>3487.28</v>
      </c>
      <c r="H797" s="68">
        <f t="shared" si="37"/>
        <v>0.16408249197413108</v>
      </c>
      <c r="I797" s="68">
        <f t="shared" si="38"/>
        <v>0.62273472758572557</v>
      </c>
      <c r="J797" s="68">
        <f t="shared" si="39"/>
        <v>0.21318278044014327</v>
      </c>
    </row>
    <row r="798" spans="1:10" x14ac:dyDescent="0.25">
      <c r="A798" s="71">
        <v>2011</v>
      </c>
      <c r="B798" s="2">
        <v>47.71</v>
      </c>
      <c r="C798" s="2">
        <v>659.55</v>
      </c>
      <c r="D798" s="2">
        <v>1712.62</v>
      </c>
      <c r="E798" s="2">
        <v>641.32000000000005</v>
      </c>
      <c r="F798" s="2">
        <v>3061.2000000000003</v>
      </c>
      <c r="H798" s="68">
        <f t="shared" si="37"/>
        <v>0.21886583330291454</v>
      </c>
      <c r="I798" s="68">
        <f t="shared" si="38"/>
        <v>0.56831779763662726</v>
      </c>
      <c r="J798" s="68">
        <f t="shared" si="39"/>
        <v>0.21281636906045814</v>
      </c>
    </row>
    <row r="799" spans="1:10" x14ac:dyDescent="0.25">
      <c r="A799" s="71">
        <v>2012</v>
      </c>
      <c r="B799" s="2">
        <v>48.25</v>
      </c>
      <c r="C799" s="2">
        <v>661.94</v>
      </c>
      <c r="D799" s="2">
        <v>2017.67</v>
      </c>
      <c r="E799" s="2">
        <v>518.37</v>
      </c>
      <c r="F799" s="2">
        <v>3246.23</v>
      </c>
      <c r="H799" s="68">
        <f t="shared" si="37"/>
        <v>0.2069869104872451</v>
      </c>
      <c r="I799" s="68">
        <f t="shared" si="38"/>
        <v>0.63092014334048374</v>
      </c>
      <c r="J799" s="68">
        <f t="shared" si="39"/>
        <v>0.16209294617227124</v>
      </c>
    </row>
    <row r="800" spans="1:10" x14ac:dyDescent="0.25">
      <c r="A800" s="71">
        <v>2013</v>
      </c>
      <c r="B800" s="2">
        <v>54.12</v>
      </c>
      <c r="C800" s="2">
        <v>675.04</v>
      </c>
      <c r="D800" s="2">
        <v>2052.9299999999998</v>
      </c>
      <c r="E800" s="2">
        <v>616.55999999999995</v>
      </c>
      <c r="F800" s="2">
        <v>3398.6499999999996</v>
      </c>
      <c r="H800" s="68">
        <f t="shared" si="37"/>
        <v>0.20183403946144901</v>
      </c>
      <c r="I800" s="68">
        <f t="shared" si="38"/>
        <v>0.61381718806528873</v>
      </c>
      <c r="J800" s="68">
        <f t="shared" si="39"/>
        <v>0.18434877247326231</v>
      </c>
    </row>
    <row r="801" spans="1:10" x14ac:dyDescent="0.25">
      <c r="A801" s="71">
        <v>2014</v>
      </c>
      <c r="B801" s="2">
        <v>53.02</v>
      </c>
      <c r="C801" s="2">
        <v>648.36</v>
      </c>
      <c r="D801" s="2">
        <v>1953.37</v>
      </c>
      <c r="E801" s="2">
        <v>578.04</v>
      </c>
      <c r="F801" s="2">
        <v>3232.79</v>
      </c>
      <c r="H801" s="68">
        <f t="shared" si="37"/>
        <v>0.20390154004849409</v>
      </c>
      <c r="I801" s="68">
        <f t="shared" si="38"/>
        <v>0.61431172694880443</v>
      </c>
      <c r="J801" s="68">
        <f t="shared" si="39"/>
        <v>0.18178673300270146</v>
      </c>
    </row>
    <row r="802" spans="1:10" x14ac:dyDescent="0.25">
      <c r="A802" s="71">
        <v>2015</v>
      </c>
      <c r="B802" s="2">
        <v>54.32</v>
      </c>
      <c r="C802" s="2">
        <v>636.32000000000005</v>
      </c>
      <c r="D802" s="2">
        <v>1876.55</v>
      </c>
      <c r="E802" s="2">
        <v>552.82000000000005</v>
      </c>
      <c r="F802" s="2">
        <v>3120.01</v>
      </c>
      <c r="H802" s="68">
        <f t="shared" si="37"/>
        <v>0.20756175608101277</v>
      </c>
      <c r="I802" s="68">
        <f t="shared" si="38"/>
        <v>0.61211342307930672</v>
      </c>
      <c r="J802" s="68">
        <f t="shared" si="39"/>
        <v>0.18032482083968049</v>
      </c>
    </row>
    <row r="803" spans="1:10" x14ac:dyDescent="0.25">
      <c r="A803" s="70" t="s">
        <v>590</v>
      </c>
      <c r="B803" s="2">
        <v>101025.66000000002</v>
      </c>
      <c r="C803" s="2">
        <v>427835.89000000007</v>
      </c>
      <c r="D803" s="2">
        <v>169558.3</v>
      </c>
      <c r="E803" s="2">
        <v>1511.3099999999997</v>
      </c>
      <c r="F803" s="2">
        <v>699931.16000000015</v>
      </c>
      <c r="H803" s="68">
        <f t="shared" si="37"/>
        <v>0.71436293371825765</v>
      </c>
      <c r="I803" s="68">
        <f t="shared" si="38"/>
        <v>0.2831136130825313</v>
      </c>
      <c r="J803" s="68">
        <f t="shared" si="39"/>
        <v>2.5234531992108927E-3</v>
      </c>
    </row>
    <row r="804" spans="1:10" x14ac:dyDescent="0.25">
      <c r="A804" s="71">
        <v>1979</v>
      </c>
      <c r="B804" s="2">
        <v>5356.38</v>
      </c>
      <c r="C804" s="2">
        <v>17305.689999999999</v>
      </c>
      <c r="D804" s="2">
        <v>5561.11</v>
      </c>
      <c r="E804" s="2">
        <v>47.92</v>
      </c>
      <c r="F804" s="2">
        <v>28271.1</v>
      </c>
      <c r="H804" s="68">
        <f t="shared" si="37"/>
        <v>0.75522153445470863</v>
      </c>
      <c r="I804" s="68">
        <f t="shared" si="38"/>
        <v>0.24268723335916828</v>
      </c>
      <c r="J804" s="68">
        <f t="shared" si="39"/>
        <v>2.0912321861231561E-3</v>
      </c>
    </row>
    <row r="805" spans="1:10" x14ac:dyDescent="0.25">
      <c r="A805" s="71">
        <v>1980</v>
      </c>
      <c r="B805" s="2">
        <v>7021.24</v>
      </c>
      <c r="C805" s="2">
        <v>20691.62</v>
      </c>
      <c r="D805" s="2">
        <v>6565.68</v>
      </c>
      <c r="E805" s="2">
        <v>48.65</v>
      </c>
      <c r="F805" s="2">
        <v>34327.19</v>
      </c>
      <c r="H805" s="68">
        <f t="shared" si="37"/>
        <v>0.75776964361247268</v>
      </c>
      <c r="I805" s="68">
        <f t="shared" si="38"/>
        <v>0.2404486934166363</v>
      </c>
      <c r="J805" s="68">
        <f t="shared" si="39"/>
        <v>1.7816629708909595E-3</v>
      </c>
    </row>
    <row r="806" spans="1:10" x14ac:dyDescent="0.25">
      <c r="A806" s="71">
        <v>1981</v>
      </c>
      <c r="B806" s="2">
        <v>4500.45</v>
      </c>
      <c r="C806" s="2">
        <v>27113.32</v>
      </c>
      <c r="D806" s="2">
        <v>7849.17</v>
      </c>
      <c r="E806" s="2">
        <v>57.43</v>
      </c>
      <c r="F806" s="2">
        <v>39520.370000000003</v>
      </c>
      <c r="H806" s="68">
        <f t="shared" si="37"/>
        <v>0.77422564072105249</v>
      </c>
      <c r="I806" s="68">
        <f t="shared" si="38"/>
        <v>0.22413443548700285</v>
      </c>
      <c r="J806" s="68">
        <f t="shared" si="39"/>
        <v>1.639923791944699E-3</v>
      </c>
    </row>
    <row r="807" spans="1:10" x14ac:dyDescent="0.25">
      <c r="A807" s="71">
        <v>1982</v>
      </c>
      <c r="B807" s="2">
        <v>5086.96</v>
      </c>
      <c r="C807" s="2">
        <v>17295.759999999998</v>
      </c>
      <c r="D807" s="2">
        <v>10318.68</v>
      </c>
      <c r="E807" s="2">
        <v>68.66</v>
      </c>
      <c r="F807" s="2">
        <v>32770.06</v>
      </c>
      <c r="H807" s="68">
        <f t="shared" si="37"/>
        <v>0.62477684941354106</v>
      </c>
      <c r="I807" s="68">
        <f t="shared" si="38"/>
        <v>0.37274293702656136</v>
      </c>
      <c r="J807" s="68">
        <f t="shared" si="39"/>
        <v>2.4802135598975547E-3</v>
      </c>
    </row>
    <row r="808" spans="1:10" x14ac:dyDescent="0.25">
      <c r="A808" s="71">
        <v>1983</v>
      </c>
      <c r="B808" s="2">
        <v>4604.8599999999997</v>
      </c>
      <c r="C808" s="2">
        <v>20873.400000000001</v>
      </c>
      <c r="D808" s="2">
        <v>6606.37</v>
      </c>
      <c r="E808" s="2">
        <v>90.34</v>
      </c>
      <c r="F808" s="2">
        <v>32174.97</v>
      </c>
      <c r="H808" s="68">
        <f t="shared" si="37"/>
        <v>0.75710252878933026</v>
      </c>
      <c r="I808" s="68">
        <f t="shared" si="38"/>
        <v>0.23962073419366117</v>
      </c>
      <c r="J808" s="68">
        <f t="shared" si="39"/>
        <v>3.2767370170086372E-3</v>
      </c>
    </row>
    <row r="809" spans="1:10" x14ac:dyDescent="0.25">
      <c r="A809" s="71">
        <v>1984</v>
      </c>
      <c r="B809" s="2">
        <v>2436.7199999999998</v>
      </c>
      <c r="C809" s="2">
        <v>19250.75</v>
      </c>
      <c r="D809" s="2">
        <v>7895.96</v>
      </c>
      <c r="E809" s="2">
        <v>57.84</v>
      </c>
      <c r="F809" s="2">
        <v>29641.27</v>
      </c>
      <c r="H809" s="68">
        <f t="shared" si="37"/>
        <v>0.70762978986970937</v>
      </c>
      <c r="I809" s="68">
        <f t="shared" si="38"/>
        <v>0.29024409519731076</v>
      </c>
      <c r="J809" s="68">
        <f t="shared" si="39"/>
        <v>2.1261149329799612E-3</v>
      </c>
    </row>
    <row r="810" spans="1:10" x14ac:dyDescent="0.25">
      <c r="A810" s="71">
        <v>1985</v>
      </c>
      <c r="B810" s="2">
        <v>3598.04</v>
      </c>
      <c r="C810" s="2">
        <v>10486.73</v>
      </c>
      <c r="D810" s="2">
        <v>7490.92</v>
      </c>
      <c r="E810" s="2">
        <v>69.16</v>
      </c>
      <c r="F810" s="2">
        <v>21644.850000000002</v>
      </c>
      <c r="H810" s="68">
        <f t="shared" si="37"/>
        <v>0.58108496737096471</v>
      </c>
      <c r="I810" s="68">
        <f t="shared" si="38"/>
        <v>0.41508277640203445</v>
      </c>
      <c r="J810" s="68">
        <f t="shared" si="39"/>
        <v>3.8322562270007824E-3</v>
      </c>
    </row>
    <row r="811" spans="1:10" x14ac:dyDescent="0.25">
      <c r="A811" s="71">
        <v>1986</v>
      </c>
      <c r="B811" s="2">
        <v>6645.19</v>
      </c>
      <c r="C811" s="2">
        <v>15402.61</v>
      </c>
      <c r="D811" s="2">
        <v>4076.32</v>
      </c>
      <c r="E811" s="2">
        <v>65.62</v>
      </c>
      <c r="F811" s="2">
        <v>26189.739999999998</v>
      </c>
      <c r="H811" s="68">
        <f t="shared" si="37"/>
        <v>0.78807698309758989</v>
      </c>
      <c r="I811" s="68">
        <f t="shared" si="38"/>
        <v>0.20856555919680936</v>
      </c>
      <c r="J811" s="68">
        <f t="shared" si="39"/>
        <v>3.3574577056007943E-3</v>
      </c>
    </row>
    <row r="812" spans="1:10" x14ac:dyDescent="0.25">
      <c r="A812" s="71">
        <v>1987</v>
      </c>
      <c r="B812" s="2">
        <v>4685.63</v>
      </c>
      <c r="C812" s="2">
        <v>28858.21</v>
      </c>
      <c r="D812" s="2">
        <v>5959.78</v>
      </c>
      <c r="E812" s="2">
        <v>35.659999999999997</v>
      </c>
      <c r="F812" s="2">
        <v>39539.279999999999</v>
      </c>
      <c r="H812" s="68">
        <f t="shared" si="37"/>
        <v>0.82798243512515901</v>
      </c>
      <c r="I812" s="68">
        <f t="shared" si="38"/>
        <v>0.17099442956476579</v>
      </c>
      <c r="J812" s="68">
        <f t="shared" si="39"/>
        <v>1.0231353100751282E-3</v>
      </c>
    </row>
    <row r="813" spans="1:10" x14ac:dyDescent="0.25">
      <c r="A813" s="71">
        <v>1988</v>
      </c>
      <c r="B813" s="2">
        <v>3469.33</v>
      </c>
      <c r="C813" s="2">
        <v>18904.990000000002</v>
      </c>
      <c r="D813" s="2">
        <v>11046.63</v>
      </c>
      <c r="E813" s="2">
        <v>52.13</v>
      </c>
      <c r="F813" s="2">
        <v>33473.079999999994</v>
      </c>
      <c r="H813" s="68">
        <f t="shared" si="37"/>
        <v>0.63008757238678492</v>
      </c>
      <c r="I813" s="68">
        <f t="shared" si="38"/>
        <v>0.36817497812773398</v>
      </c>
      <c r="J813" s="68">
        <f t="shared" si="39"/>
        <v>1.7374494854809814E-3</v>
      </c>
    </row>
    <row r="814" spans="1:10" x14ac:dyDescent="0.25">
      <c r="A814" s="71">
        <v>1989</v>
      </c>
      <c r="B814" s="2">
        <v>3407.69</v>
      </c>
      <c r="C814" s="2">
        <v>13443.36</v>
      </c>
      <c r="D814" s="2">
        <v>7260.95</v>
      </c>
      <c r="E814" s="2">
        <v>96.68</v>
      </c>
      <c r="F814" s="2">
        <v>24208.68</v>
      </c>
      <c r="H814" s="68">
        <f t="shared" si="37"/>
        <v>0.64628462395299457</v>
      </c>
      <c r="I814" s="68">
        <f t="shared" si="38"/>
        <v>0.34906752034398358</v>
      </c>
      <c r="J814" s="68">
        <f t="shared" si="39"/>
        <v>4.6478557030218276E-3</v>
      </c>
    </row>
    <row r="815" spans="1:10" x14ac:dyDescent="0.25">
      <c r="A815" s="71">
        <v>1990</v>
      </c>
      <c r="B815" s="2">
        <v>2852.4</v>
      </c>
      <c r="C815" s="2">
        <v>12446.55</v>
      </c>
      <c r="D815" s="2">
        <v>5111.25</v>
      </c>
      <c r="E815" s="2">
        <v>63.54</v>
      </c>
      <c r="F815" s="2">
        <v>20473.739999999998</v>
      </c>
      <c r="H815" s="68">
        <f t="shared" si="37"/>
        <v>0.70633391104195253</v>
      </c>
      <c r="I815" s="68">
        <f t="shared" si="38"/>
        <v>0.29006023378471785</v>
      </c>
      <c r="J815" s="68">
        <f t="shared" si="39"/>
        <v>3.6058551733296105E-3</v>
      </c>
    </row>
    <row r="816" spans="1:10" x14ac:dyDescent="0.25">
      <c r="A816" s="71">
        <v>1991</v>
      </c>
      <c r="B816" s="2">
        <v>4451.21</v>
      </c>
      <c r="C816" s="2">
        <v>11736.12</v>
      </c>
      <c r="D816" s="2">
        <v>4798.18</v>
      </c>
      <c r="E816" s="2">
        <v>44.74</v>
      </c>
      <c r="F816" s="2">
        <v>21030.250000000004</v>
      </c>
      <c r="H816" s="68">
        <f t="shared" si="37"/>
        <v>0.70788899719163456</v>
      </c>
      <c r="I816" s="68">
        <f t="shared" si="38"/>
        <v>0.28941241471158757</v>
      </c>
      <c r="J816" s="68">
        <f t="shared" si="39"/>
        <v>2.6985880967776172E-3</v>
      </c>
    </row>
    <row r="817" spans="1:10" x14ac:dyDescent="0.25">
      <c r="A817" s="71">
        <v>1992</v>
      </c>
      <c r="B817" s="2">
        <v>2684.39</v>
      </c>
      <c r="C817" s="2">
        <v>17498.12</v>
      </c>
      <c r="D817" s="2">
        <v>4502.0600000000004</v>
      </c>
      <c r="E817" s="2">
        <v>41.97</v>
      </c>
      <c r="F817" s="2">
        <v>24726.54</v>
      </c>
      <c r="H817" s="68">
        <f t="shared" si="37"/>
        <v>0.79384815002166298</v>
      </c>
      <c r="I817" s="68">
        <f t="shared" si="38"/>
        <v>0.20424777074831629</v>
      </c>
      <c r="J817" s="68">
        <f t="shared" si="39"/>
        <v>1.9040792300206648E-3</v>
      </c>
    </row>
    <row r="818" spans="1:10" x14ac:dyDescent="0.25">
      <c r="A818" s="71">
        <v>1993</v>
      </c>
      <c r="B818" s="2">
        <v>1201.04</v>
      </c>
      <c r="C818" s="2">
        <v>10671.62</v>
      </c>
      <c r="D818" s="2">
        <v>6682.89</v>
      </c>
      <c r="E818" s="2">
        <v>39.380000000000003</v>
      </c>
      <c r="F818" s="2">
        <v>18594.93</v>
      </c>
      <c r="H818" s="68">
        <f t="shared" si="37"/>
        <v>0.61352693388310486</v>
      </c>
      <c r="I818" s="68">
        <f t="shared" si="38"/>
        <v>0.38420905271908695</v>
      </c>
      <c r="J818" s="68">
        <f t="shared" si="39"/>
        <v>2.2640133978080808E-3</v>
      </c>
    </row>
    <row r="819" spans="1:10" x14ac:dyDescent="0.25">
      <c r="A819" s="71">
        <v>1994</v>
      </c>
      <c r="B819" s="2">
        <v>389.6</v>
      </c>
      <c r="C819" s="2">
        <v>5625.57</v>
      </c>
      <c r="D819" s="2">
        <v>4172.55</v>
      </c>
      <c r="E819" s="2">
        <v>58.51</v>
      </c>
      <c r="F819" s="2">
        <v>10246.230000000001</v>
      </c>
      <c r="H819" s="68">
        <f t="shared" si="37"/>
        <v>0.57073969500731991</v>
      </c>
      <c r="I819" s="68">
        <f t="shared" si="38"/>
        <v>0.42332419904166035</v>
      </c>
      <c r="J819" s="68">
        <f t="shared" si="39"/>
        <v>5.9361059510197704E-3</v>
      </c>
    </row>
    <row r="820" spans="1:10" x14ac:dyDescent="0.25">
      <c r="A820" s="71">
        <v>1995</v>
      </c>
      <c r="B820" s="2">
        <v>813.59</v>
      </c>
      <c r="C820" s="2">
        <v>1862.77</v>
      </c>
      <c r="D820" s="2">
        <v>2233.42</v>
      </c>
      <c r="E820" s="2">
        <v>36.54</v>
      </c>
      <c r="F820" s="2">
        <v>4946.3200000000006</v>
      </c>
      <c r="H820" s="68">
        <f t="shared" si="37"/>
        <v>0.4507359541997662</v>
      </c>
      <c r="I820" s="68">
        <f t="shared" si="38"/>
        <v>0.54042243262927891</v>
      </c>
      <c r="J820" s="68">
        <f t="shared" si="39"/>
        <v>8.8416131709547919E-3</v>
      </c>
    </row>
    <row r="821" spans="1:10" x14ac:dyDescent="0.25">
      <c r="A821" s="71">
        <v>1996</v>
      </c>
      <c r="B821" s="2">
        <v>567.91</v>
      </c>
      <c r="C821" s="2">
        <v>3958.09</v>
      </c>
      <c r="D821" s="2">
        <v>755.7</v>
      </c>
      <c r="E821" s="2">
        <v>19.559999999999999</v>
      </c>
      <c r="F821" s="2">
        <v>5301.26</v>
      </c>
      <c r="H821" s="68">
        <f t="shared" si="37"/>
        <v>0.83621325277023673</v>
      </c>
      <c r="I821" s="68">
        <f t="shared" si="38"/>
        <v>0.15965436741419925</v>
      </c>
      <c r="J821" s="68">
        <f t="shared" si="39"/>
        <v>4.1323798155640289E-3</v>
      </c>
    </row>
    <row r="822" spans="1:10" x14ac:dyDescent="0.25">
      <c r="A822" s="71">
        <v>1997</v>
      </c>
      <c r="B822" s="2">
        <v>586.5</v>
      </c>
      <c r="C822" s="2">
        <v>2702.9</v>
      </c>
      <c r="D822" s="2">
        <v>1579.11</v>
      </c>
      <c r="E822" s="2">
        <v>6.62</v>
      </c>
      <c r="F822" s="2">
        <v>4875.13</v>
      </c>
      <c r="H822" s="68">
        <f t="shared" si="37"/>
        <v>0.63024788802018361</v>
      </c>
      <c r="I822" s="68">
        <f t="shared" si="38"/>
        <v>0.36820849548690371</v>
      </c>
      <c r="J822" s="68">
        <f t="shared" si="39"/>
        <v>1.5436164929126552E-3</v>
      </c>
    </row>
    <row r="823" spans="1:10" x14ac:dyDescent="0.25">
      <c r="A823" s="71">
        <v>1998</v>
      </c>
      <c r="B823" s="2">
        <v>696.61</v>
      </c>
      <c r="C823" s="2">
        <v>2761.54</v>
      </c>
      <c r="D823" s="2">
        <v>1082.6400000000001</v>
      </c>
      <c r="E823" s="2">
        <v>13.84</v>
      </c>
      <c r="F823" s="2">
        <v>4554.63</v>
      </c>
      <c r="H823" s="68">
        <f t="shared" si="37"/>
        <v>0.71579203840311856</v>
      </c>
      <c r="I823" s="68">
        <f t="shared" si="38"/>
        <v>0.28062062923468517</v>
      </c>
      <c r="J823" s="68">
        <f t="shared" si="39"/>
        <v>3.5873323621961519E-3</v>
      </c>
    </row>
    <row r="824" spans="1:10" x14ac:dyDescent="0.25">
      <c r="A824" s="71">
        <v>1999</v>
      </c>
      <c r="B824" s="2">
        <v>1276.02</v>
      </c>
      <c r="C824" s="2">
        <v>3091.87</v>
      </c>
      <c r="D824" s="2">
        <v>1109.05</v>
      </c>
      <c r="E824" s="2">
        <v>9.49</v>
      </c>
      <c r="F824" s="2">
        <v>5486.4299999999994</v>
      </c>
      <c r="H824" s="68">
        <f t="shared" si="37"/>
        <v>0.73433941112623236</v>
      </c>
      <c r="I824" s="68">
        <f t="shared" si="38"/>
        <v>0.26340665160875071</v>
      </c>
      <c r="J824" s="68">
        <f t="shared" si="39"/>
        <v>2.253937265016946E-3</v>
      </c>
    </row>
    <row r="825" spans="1:10" x14ac:dyDescent="0.25">
      <c r="A825" s="71">
        <v>2000</v>
      </c>
      <c r="B825" s="2">
        <v>744</v>
      </c>
      <c r="C825" s="2">
        <v>6066.25</v>
      </c>
      <c r="D825" s="2">
        <v>1245.28</v>
      </c>
      <c r="E825" s="2">
        <v>9.7200000000000006</v>
      </c>
      <c r="F825" s="2">
        <v>8065.25</v>
      </c>
      <c r="H825" s="68">
        <f t="shared" si="37"/>
        <v>0.82858118490694899</v>
      </c>
      <c r="I825" s="68">
        <f t="shared" si="38"/>
        <v>0.17009117295543794</v>
      </c>
      <c r="J825" s="68">
        <f t="shared" si="39"/>
        <v>1.3276421376131125E-3</v>
      </c>
    </row>
    <row r="826" spans="1:10" x14ac:dyDescent="0.25">
      <c r="A826" s="71">
        <v>2001</v>
      </c>
      <c r="B826" s="2">
        <v>3573.65</v>
      </c>
      <c r="C826" s="2">
        <v>3531.57</v>
      </c>
      <c r="D826" s="2">
        <v>2451.13</v>
      </c>
      <c r="E826" s="2">
        <v>10.91</v>
      </c>
      <c r="F826" s="2">
        <v>9567.26</v>
      </c>
      <c r="H826" s="68">
        <f t="shared" si="37"/>
        <v>0.58922252198591496</v>
      </c>
      <c r="I826" s="68">
        <f t="shared" si="38"/>
        <v>0.40895720609115371</v>
      </c>
      <c r="J826" s="68">
        <f t="shared" si="39"/>
        <v>1.8202719229312549E-3</v>
      </c>
    </row>
    <row r="827" spans="1:10" x14ac:dyDescent="0.25">
      <c r="A827" s="71">
        <v>2002</v>
      </c>
      <c r="B827" s="2">
        <v>4013.9</v>
      </c>
      <c r="C827" s="2">
        <v>16257.87</v>
      </c>
      <c r="D827" s="2">
        <v>1414.67</v>
      </c>
      <c r="E827" s="2">
        <v>21.48</v>
      </c>
      <c r="F827" s="2">
        <v>21707.920000000002</v>
      </c>
      <c r="H827" s="68">
        <f t="shared" si="37"/>
        <v>0.91883415978957861</v>
      </c>
      <c r="I827" s="68">
        <f t="shared" si="38"/>
        <v>7.9951870745031378E-2</v>
      </c>
      <c r="J827" s="68">
        <f t="shared" si="39"/>
        <v>1.2139694653900018E-3</v>
      </c>
    </row>
    <row r="828" spans="1:10" x14ac:dyDescent="0.25">
      <c r="A828" s="71">
        <v>2003</v>
      </c>
      <c r="B828" s="2">
        <v>4025.09</v>
      </c>
      <c r="C828" s="2">
        <v>17849.099999999999</v>
      </c>
      <c r="D828" s="2">
        <v>6499.04</v>
      </c>
      <c r="E828" s="2">
        <v>12.4</v>
      </c>
      <c r="F828" s="2">
        <v>28385.63</v>
      </c>
      <c r="H828" s="68">
        <f t="shared" si="37"/>
        <v>0.73270543263819266</v>
      </c>
      <c r="I828" s="68">
        <f t="shared" si="38"/>
        <v>0.26678554744681354</v>
      </c>
      <c r="J828" s="68">
        <f t="shared" si="39"/>
        <v>5.0901991499367424E-4</v>
      </c>
    </row>
    <row r="829" spans="1:10" x14ac:dyDescent="0.25">
      <c r="A829" s="71">
        <v>2004</v>
      </c>
      <c r="B829" s="2">
        <v>2765.85</v>
      </c>
      <c r="C829" s="2">
        <v>17725.13</v>
      </c>
      <c r="D829" s="2">
        <v>7092.45</v>
      </c>
      <c r="E829" s="2">
        <v>56.95</v>
      </c>
      <c r="F829" s="2">
        <v>27640.38</v>
      </c>
      <c r="H829" s="68">
        <f t="shared" si="37"/>
        <v>0.71258150405253884</v>
      </c>
      <c r="I829" s="68">
        <f t="shared" si="38"/>
        <v>0.28512900545256531</v>
      </c>
      <c r="J829" s="68">
        <f t="shared" si="39"/>
        <v>2.2894904948957827E-3</v>
      </c>
    </row>
    <row r="830" spans="1:10" x14ac:dyDescent="0.25">
      <c r="A830" s="71">
        <v>2005</v>
      </c>
      <c r="B830" s="2">
        <v>4840.38</v>
      </c>
      <c r="C830" s="2">
        <v>11042.97</v>
      </c>
      <c r="D830" s="2">
        <v>6969.77</v>
      </c>
      <c r="E830" s="2">
        <v>62.15</v>
      </c>
      <c r="F830" s="2">
        <v>22915.27</v>
      </c>
      <c r="H830" s="68">
        <f t="shared" si="37"/>
        <v>0.61095641522576349</v>
      </c>
      <c r="I830" s="68">
        <f t="shared" si="38"/>
        <v>0.38560511294951177</v>
      </c>
      <c r="J830" s="68">
        <f t="shared" si="39"/>
        <v>3.4384718247247978E-3</v>
      </c>
    </row>
    <row r="831" spans="1:10" x14ac:dyDescent="0.25">
      <c r="A831" s="71">
        <v>2006</v>
      </c>
      <c r="B831" s="2">
        <v>1393.76</v>
      </c>
      <c r="C831" s="2">
        <v>19461.89</v>
      </c>
      <c r="D831" s="2">
        <v>4347.43</v>
      </c>
      <c r="E831" s="2">
        <v>61.08</v>
      </c>
      <c r="F831" s="2">
        <v>25264.16</v>
      </c>
      <c r="H831" s="68">
        <f t="shared" si="37"/>
        <v>0.81531478316241024</v>
      </c>
      <c r="I831" s="68">
        <f t="shared" si="38"/>
        <v>0.18212639922246798</v>
      </c>
      <c r="J831" s="68">
        <f t="shared" si="39"/>
        <v>2.5588176151216569E-3</v>
      </c>
    </row>
    <row r="832" spans="1:10" x14ac:dyDescent="0.25">
      <c r="A832" s="71">
        <v>2007</v>
      </c>
      <c r="B832" s="2">
        <v>742.4</v>
      </c>
      <c r="C832" s="2">
        <v>5425.13</v>
      </c>
      <c r="D832" s="2">
        <v>7650.48</v>
      </c>
      <c r="E832" s="2">
        <v>38.1</v>
      </c>
      <c r="F832" s="2">
        <v>13856.109999999999</v>
      </c>
      <c r="H832" s="68">
        <f t="shared" si="37"/>
        <v>0.41369909811944899</v>
      </c>
      <c r="I832" s="68">
        <f t="shared" si="38"/>
        <v>0.58339554557787221</v>
      </c>
      <c r="J832" s="68">
        <f t="shared" si="39"/>
        <v>2.9053563026786469E-3</v>
      </c>
    </row>
    <row r="833" spans="1:10" x14ac:dyDescent="0.25">
      <c r="A833" s="71">
        <v>2008</v>
      </c>
      <c r="B833" s="2">
        <v>1229.05</v>
      </c>
      <c r="C833" s="2">
        <v>3419.67</v>
      </c>
      <c r="D833" s="2">
        <v>2175.29</v>
      </c>
      <c r="E833" s="2">
        <v>67.05</v>
      </c>
      <c r="F833" s="2">
        <v>6891.06</v>
      </c>
      <c r="H833" s="68">
        <f t="shared" si="37"/>
        <v>0.60396749564200702</v>
      </c>
      <c r="I833" s="68">
        <f t="shared" si="38"/>
        <v>0.38419042000985515</v>
      </c>
      <c r="J833" s="68">
        <f t="shared" si="39"/>
        <v>1.1842084348137851E-2</v>
      </c>
    </row>
    <row r="834" spans="1:10" x14ac:dyDescent="0.25">
      <c r="A834" s="71">
        <v>2009</v>
      </c>
      <c r="B834" s="2">
        <v>2059.2800000000002</v>
      </c>
      <c r="C834" s="2">
        <v>5667.65</v>
      </c>
      <c r="D834" s="2">
        <v>1368.56</v>
      </c>
      <c r="E834" s="2">
        <v>19.059999999999999</v>
      </c>
      <c r="F834" s="2">
        <v>9114.5499999999993</v>
      </c>
      <c r="H834" s="68">
        <f t="shared" si="37"/>
        <v>0.8033214887594663</v>
      </c>
      <c r="I834" s="68">
        <f t="shared" si="38"/>
        <v>0.19397698458032081</v>
      </c>
      <c r="J834" s="68">
        <f t="shared" si="39"/>
        <v>2.7015266602128623E-3</v>
      </c>
    </row>
    <row r="835" spans="1:10" x14ac:dyDescent="0.25">
      <c r="A835" s="71">
        <v>2010</v>
      </c>
      <c r="B835" s="2">
        <v>914.57</v>
      </c>
      <c r="C835" s="2">
        <v>9045.7099999999991</v>
      </c>
      <c r="D835" s="2">
        <v>2265.7800000000002</v>
      </c>
      <c r="E835" s="2">
        <v>11.99</v>
      </c>
      <c r="F835" s="2">
        <v>12238.05</v>
      </c>
      <c r="H835" s="68">
        <f t="shared" si="37"/>
        <v>0.79884540794879311</v>
      </c>
      <c r="I835" s="68">
        <f t="shared" si="38"/>
        <v>0.20009573028786207</v>
      </c>
      <c r="J835" s="68">
        <f t="shared" si="39"/>
        <v>1.0588617633448376E-3</v>
      </c>
    </row>
    <row r="836" spans="1:10" x14ac:dyDescent="0.25">
      <c r="A836" s="71">
        <v>2011</v>
      </c>
      <c r="B836" s="2">
        <v>2260.13</v>
      </c>
      <c r="C836" s="2">
        <v>3936.52</v>
      </c>
      <c r="D836" s="2">
        <v>3599.48</v>
      </c>
      <c r="E836" s="2">
        <v>19.86</v>
      </c>
      <c r="F836" s="2">
        <v>9815.99</v>
      </c>
      <c r="H836" s="68">
        <f t="shared" si="37"/>
        <v>0.52098900720765073</v>
      </c>
      <c r="I836" s="68">
        <f t="shared" si="38"/>
        <v>0.47638256929059036</v>
      </c>
      <c r="J836" s="68">
        <f t="shared" si="39"/>
        <v>2.6284235017588996E-3</v>
      </c>
    </row>
    <row r="837" spans="1:10" x14ac:dyDescent="0.25">
      <c r="A837" s="71">
        <v>2012</v>
      </c>
      <c r="B837" s="2">
        <v>1267.3800000000001</v>
      </c>
      <c r="C837" s="2">
        <v>9058.82</v>
      </c>
      <c r="D837" s="2">
        <v>1560.93</v>
      </c>
      <c r="E837" s="2">
        <v>31.55</v>
      </c>
      <c r="F837" s="2">
        <v>11918.68</v>
      </c>
      <c r="H837" s="68">
        <f t="shared" si="37"/>
        <v>0.85048961159670655</v>
      </c>
      <c r="I837" s="68">
        <f t="shared" si="38"/>
        <v>0.14654830865715923</v>
      </c>
      <c r="J837" s="68">
        <f t="shared" si="39"/>
        <v>2.9620797461342749E-3</v>
      </c>
    </row>
    <row r="838" spans="1:10" x14ac:dyDescent="0.25">
      <c r="A838" s="71">
        <v>2013</v>
      </c>
      <c r="B838" s="2">
        <v>1726.02</v>
      </c>
      <c r="C838" s="2">
        <v>5559.75</v>
      </c>
      <c r="D838" s="2">
        <v>3637.32</v>
      </c>
      <c r="E838" s="2">
        <v>13.68</v>
      </c>
      <c r="F838" s="2">
        <v>10936.77</v>
      </c>
      <c r="H838" s="68">
        <f t="shared" si="37"/>
        <v>0.60361534077029555</v>
      </c>
      <c r="I838" s="68">
        <f t="shared" si="38"/>
        <v>0.39489943815650191</v>
      </c>
      <c r="J838" s="68">
        <f t="shared" si="39"/>
        <v>1.485221073202508E-3</v>
      </c>
    </row>
    <row r="839" spans="1:10" x14ac:dyDescent="0.25">
      <c r="A839" s="71">
        <v>2014</v>
      </c>
      <c r="B839" s="2">
        <v>1568.35</v>
      </c>
      <c r="C839" s="2">
        <v>6179.5</v>
      </c>
      <c r="D839" s="2">
        <v>2188.9299999999998</v>
      </c>
      <c r="E839" s="2">
        <v>31.87</v>
      </c>
      <c r="F839" s="2">
        <v>9968.6500000000015</v>
      </c>
      <c r="H839" s="68">
        <f t="shared" si="37"/>
        <v>0.73562848945870973</v>
      </c>
      <c r="I839" s="68">
        <f t="shared" si="38"/>
        <v>0.26057759841910405</v>
      </c>
      <c r="J839" s="68">
        <f t="shared" si="39"/>
        <v>3.7939121221861119E-3</v>
      </c>
    </row>
    <row r="840" spans="1:10" x14ac:dyDescent="0.25">
      <c r="A840" s="71">
        <v>2015</v>
      </c>
      <c r="B840" s="2">
        <v>1570.09</v>
      </c>
      <c r="C840" s="2">
        <v>5626.77</v>
      </c>
      <c r="D840" s="2">
        <v>2433.34</v>
      </c>
      <c r="E840" s="2">
        <v>19.18</v>
      </c>
      <c r="F840" s="2">
        <v>9649.380000000001</v>
      </c>
      <c r="H840" s="68">
        <f t="shared" ref="H840:H903" si="40">C840/SUM($C840:$E840)</f>
        <v>0.69644362314015218</v>
      </c>
      <c r="I840" s="68">
        <f t="shared" si="38"/>
        <v>0.30118240587972456</v>
      </c>
      <c r="J840" s="68">
        <f t="shared" si="39"/>
        <v>2.3739709801232529E-3</v>
      </c>
    </row>
    <row r="841" spans="1:10" x14ac:dyDescent="0.25">
      <c r="A841" s="70" t="s">
        <v>585</v>
      </c>
      <c r="B841" s="2">
        <v>548353.69000000006</v>
      </c>
      <c r="C841" s="2">
        <v>1784231.5</v>
      </c>
      <c r="D841" s="2">
        <v>510093.9</v>
      </c>
      <c r="E841" s="2">
        <v>13140.719999999996</v>
      </c>
      <c r="F841" s="2">
        <v>2855819.81</v>
      </c>
      <c r="H841" s="68">
        <f t="shared" si="40"/>
        <v>0.77324277246592898</v>
      </c>
      <c r="I841" s="68">
        <f t="shared" ref="I841:I904" si="41">D841/SUM($C841:$E841)</f>
        <v>0.22106235735326854</v>
      </c>
      <c r="J841" s="68">
        <f t="shared" ref="J841:J904" si="42">E841/SUM($C841:$E841)</f>
        <v>5.6948701808024792E-3</v>
      </c>
    </row>
    <row r="842" spans="1:10" x14ac:dyDescent="0.25">
      <c r="A842" s="71">
        <v>1979</v>
      </c>
      <c r="B842" s="2">
        <v>12699.5</v>
      </c>
      <c r="C842" s="2">
        <v>68480.36</v>
      </c>
      <c r="D842" s="2">
        <v>27407.99</v>
      </c>
      <c r="E842" s="2">
        <v>699.45</v>
      </c>
      <c r="F842" s="2">
        <v>109287.3</v>
      </c>
      <c r="H842" s="68">
        <f t="shared" si="40"/>
        <v>0.70899596015231736</v>
      </c>
      <c r="I842" s="68">
        <f t="shared" si="41"/>
        <v>0.28376244204754636</v>
      </c>
      <c r="J842" s="68">
        <f t="shared" si="42"/>
        <v>7.2415978001362496E-3</v>
      </c>
    </row>
    <row r="843" spans="1:10" x14ac:dyDescent="0.25">
      <c r="A843" s="71">
        <v>1980</v>
      </c>
      <c r="B843" s="2">
        <v>8688.74</v>
      </c>
      <c r="C843" s="2">
        <v>67165.78</v>
      </c>
      <c r="D843" s="2">
        <v>37594.620000000003</v>
      </c>
      <c r="E843" s="2">
        <v>733.29</v>
      </c>
      <c r="F843" s="2">
        <v>114182.43000000001</v>
      </c>
      <c r="H843" s="68">
        <f t="shared" si="40"/>
        <v>0.63668054458991818</v>
      </c>
      <c r="I843" s="68">
        <f t="shared" si="41"/>
        <v>0.35636842355215753</v>
      </c>
      <c r="J843" s="68">
        <f t="shared" si="42"/>
        <v>6.9510318579243937E-3</v>
      </c>
    </row>
    <row r="844" spans="1:10" x14ac:dyDescent="0.25">
      <c r="A844" s="71">
        <v>1981</v>
      </c>
      <c r="B844" s="2">
        <v>29715.87</v>
      </c>
      <c r="C844" s="2">
        <v>62477.88</v>
      </c>
      <c r="D844" s="2">
        <v>14148.17</v>
      </c>
      <c r="E844" s="2">
        <v>1190.55</v>
      </c>
      <c r="F844" s="2">
        <v>107532.47</v>
      </c>
      <c r="H844" s="68">
        <f t="shared" si="40"/>
        <v>0.80288627362285159</v>
      </c>
      <c r="I844" s="68">
        <f t="shared" si="41"/>
        <v>0.18181429155218809</v>
      </c>
      <c r="J844" s="68">
        <f t="shared" si="42"/>
        <v>1.5299434824960226E-2</v>
      </c>
    </row>
    <row r="845" spans="1:10" x14ac:dyDescent="0.25">
      <c r="A845" s="71">
        <v>1982</v>
      </c>
      <c r="B845" s="2">
        <v>1407.39</v>
      </c>
      <c r="C845" s="2">
        <v>99961.82</v>
      </c>
      <c r="D845" s="2">
        <v>22068.68</v>
      </c>
      <c r="E845" s="2">
        <v>516.27</v>
      </c>
      <c r="F845" s="2">
        <v>123954.16000000002</v>
      </c>
      <c r="H845" s="68">
        <f t="shared" si="40"/>
        <v>0.81570342490463033</v>
      </c>
      <c r="I845" s="68">
        <f t="shared" si="41"/>
        <v>0.18008373456109858</v>
      </c>
      <c r="J845" s="68">
        <f t="shared" si="42"/>
        <v>4.2128405342711193E-3</v>
      </c>
    </row>
    <row r="846" spans="1:10" x14ac:dyDescent="0.25">
      <c r="A846" s="71">
        <v>1983</v>
      </c>
      <c r="B846" s="2">
        <v>6779.08</v>
      </c>
      <c r="C846" s="2">
        <v>16993.61</v>
      </c>
      <c r="D846" s="2">
        <v>7602.51</v>
      </c>
      <c r="E846" s="2">
        <v>702.5</v>
      </c>
      <c r="F846" s="2">
        <v>32077.700000000004</v>
      </c>
      <c r="H846" s="68">
        <f t="shared" si="40"/>
        <v>0.67172082904126784</v>
      </c>
      <c r="I846" s="68">
        <f t="shared" si="41"/>
        <v>0.30051085790450227</v>
      </c>
      <c r="J846" s="68">
        <f t="shared" si="42"/>
        <v>2.7768313054229832E-2</v>
      </c>
    </row>
    <row r="847" spans="1:10" x14ac:dyDescent="0.25">
      <c r="A847" s="71">
        <v>1984</v>
      </c>
      <c r="B847" s="2">
        <v>4461.47</v>
      </c>
      <c r="C847" s="2">
        <v>39182.26</v>
      </c>
      <c r="D847" s="2">
        <v>5892.3</v>
      </c>
      <c r="E847" s="2">
        <v>0</v>
      </c>
      <c r="F847" s="2">
        <v>49536.030000000006</v>
      </c>
      <c r="H847" s="68">
        <f t="shared" si="40"/>
        <v>0.86927659415865621</v>
      </c>
      <c r="I847" s="68">
        <f t="shared" si="41"/>
        <v>0.13072340584134376</v>
      </c>
      <c r="J847" s="68">
        <f t="shared" si="42"/>
        <v>0</v>
      </c>
    </row>
    <row r="848" spans="1:10" x14ac:dyDescent="0.25">
      <c r="A848" s="71">
        <v>1985</v>
      </c>
      <c r="B848" s="2">
        <v>3573.66</v>
      </c>
      <c r="C848" s="2">
        <v>26049.57</v>
      </c>
      <c r="D848" s="2">
        <v>7675.94</v>
      </c>
      <c r="E848" s="2">
        <v>309.92</v>
      </c>
      <c r="F848" s="2">
        <v>37609.089999999997</v>
      </c>
      <c r="H848" s="68">
        <f t="shared" si="40"/>
        <v>0.76536626685780085</v>
      </c>
      <c r="I848" s="68">
        <f t="shared" si="41"/>
        <v>0.22552792780934455</v>
      </c>
      <c r="J848" s="68">
        <f t="shared" si="42"/>
        <v>9.1058053328546169E-3</v>
      </c>
    </row>
    <row r="849" spans="1:10" x14ac:dyDescent="0.25">
      <c r="A849" s="71">
        <v>1986</v>
      </c>
      <c r="B849" s="2">
        <v>2427.62</v>
      </c>
      <c r="C849" s="2">
        <v>12770.89</v>
      </c>
      <c r="D849" s="2">
        <v>4731.97</v>
      </c>
      <c r="E849" s="2">
        <v>328.21</v>
      </c>
      <c r="F849" s="2">
        <v>20258.689999999999</v>
      </c>
      <c r="H849" s="68">
        <f t="shared" si="40"/>
        <v>0.71621557203241304</v>
      </c>
      <c r="I849" s="68">
        <f t="shared" si="41"/>
        <v>0.26537779280772272</v>
      </c>
      <c r="J849" s="68">
        <f t="shared" si="42"/>
        <v>1.8406635159864213E-2</v>
      </c>
    </row>
    <row r="850" spans="1:10" x14ac:dyDescent="0.25">
      <c r="A850" s="71">
        <v>1987</v>
      </c>
      <c r="B850" s="2">
        <v>1783.51</v>
      </c>
      <c r="C850" s="2">
        <v>8165.93</v>
      </c>
      <c r="D850" s="2">
        <v>507.46</v>
      </c>
      <c r="E850" s="2">
        <v>35.56</v>
      </c>
      <c r="F850" s="2">
        <v>10492.46</v>
      </c>
      <c r="H850" s="68">
        <f t="shared" si="40"/>
        <v>0.93764805171691201</v>
      </c>
      <c r="I850" s="68">
        <f t="shared" si="41"/>
        <v>5.826879244914715E-2</v>
      </c>
      <c r="J850" s="68">
        <f t="shared" si="42"/>
        <v>4.0831558339409465E-3</v>
      </c>
    </row>
    <row r="851" spans="1:10" x14ac:dyDescent="0.25">
      <c r="A851" s="71">
        <v>1988</v>
      </c>
      <c r="B851" s="2">
        <v>4442.05</v>
      </c>
      <c r="C851" s="2">
        <v>11114.39</v>
      </c>
      <c r="D851" s="2">
        <v>2530.13</v>
      </c>
      <c r="E851" s="2">
        <v>0</v>
      </c>
      <c r="F851" s="2">
        <v>18086.57</v>
      </c>
      <c r="H851" s="68">
        <f t="shared" si="40"/>
        <v>0.81456804636586699</v>
      </c>
      <c r="I851" s="68">
        <f t="shared" si="41"/>
        <v>0.18543195363413298</v>
      </c>
      <c r="J851" s="68">
        <f t="shared" si="42"/>
        <v>0</v>
      </c>
    </row>
    <row r="852" spans="1:10" x14ac:dyDescent="0.25">
      <c r="A852" s="71">
        <v>1989</v>
      </c>
      <c r="B852" s="2">
        <v>5331.32</v>
      </c>
      <c r="C852" s="2">
        <v>18462.88</v>
      </c>
      <c r="D852" s="2">
        <v>6120.31</v>
      </c>
      <c r="E852" s="2">
        <v>0</v>
      </c>
      <c r="F852" s="2">
        <v>29914.510000000002</v>
      </c>
      <c r="H852" s="68">
        <f t="shared" si="40"/>
        <v>0.75103678570600474</v>
      </c>
      <c r="I852" s="68">
        <f t="shared" si="41"/>
        <v>0.24896321429399521</v>
      </c>
      <c r="J852" s="68">
        <f t="shared" si="42"/>
        <v>0</v>
      </c>
    </row>
    <row r="853" spans="1:10" x14ac:dyDescent="0.25">
      <c r="A853" s="71">
        <v>1990</v>
      </c>
      <c r="B853" s="2">
        <v>14788.09</v>
      </c>
      <c r="C853" s="2">
        <v>12713.87</v>
      </c>
      <c r="D853" s="2">
        <v>5496.19</v>
      </c>
      <c r="E853" s="2">
        <v>1436.81</v>
      </c>
      <c r="F853" s="2">
        <v>34434.959999999999</v>
      </c>
      <c r="H853" s="68">
        <f t="shared" si="40"/>
        <v>0.64711936303339912</v>
      </c>
      <c r="I853" s="68">
        <f t="shared" si="41"/>
        <v>0.27974888620935545</v>
      </c>
      <c r="J853" s="68">
        <f t="shared" si="42"/>
        <v>7.313175075724529E-2</v>
      </c>
    </row>
    <row r="854" spans="1:10" x14ac:dyDescent="0.25">
      <c r="A854" s="71">
        <v>1991</v>
      </c>
      <c r="B854" s="2">
        <v>3411.83</v>
      </c>
      <c r="C854" s="2">
        <v>44378.25</v>
      </c>
      <c r="D854" s="2">
        <v>6544.25</v>
      </c>
      <c r="E854" s="2">
        <v>109.71</v>
      </c>
      <c r="F854" s="2">
        <v>54444.04</v>
      </c>
      <c r="H854" s="68">
        <f t="shared" si="40"/>
        <v>0.86961254470460914</v>
      </c>
      <c r="I854" s="68">
        <f t="shared" si="41"/>
        <v>0.1282376365828562</v>
      </c>
      <c r="J854" s="68">
        <f t="shared" si="42"/>
        <v>2.1498187125346914E-3</v>
      </c>
    </row>
    <row r="855" spans="1:10" x14ac:dyDescent="0.25">
      <c r="A855" s="71">
        <v>1992</v>
      </c>
      <c r="B855" s="2">
        <v>2739.26</v>
      </c>
      <c r="C855" s="2">
        <v>20966.849999999999</v>
      </c>
      <c r="D855" s="2">
        <v>7633.03</v>
      </c>
      <c r="E855" s="2">
        <v>27.33</v>
      </c>
      <c r="F855" s="2">
        <v>31366.47</v>
      </c>
      <c r="H855" s="68">
        <f t="shared" si="40"/>
        <v>0.73240982966904566</v>
      </c>
      <c r="I855" s="68">
        <f t="shared" si="41"/>
        <v>0.26663548421239791</v>
      </c>
      <c r="J855" s="68">
        <f t="shared" si="42"/>
        <v>9.5468611855643632E-4</v>
      </c>
    </row>
    <row r="856" spans="1:10" x14ac:dyDescent="0.25">
      <c r="A856" s="71">
        <v>1993</v>
      </c>
      <c r="B856" s="2">
        <v>1917.18</v>
      </c>
      <c r="C856" s="2">
        <v>9418.8700000000008</v>
      </c>
      <c r="D856" s="2">
        <v>6607.54</v>
      </c>
      <c r="E856" s="2">
        <v>46.65</v>
      </c>
      <c r="F856" s="2">
        <v>17990.240000000002</v>
      </c>
      <c r="H856" s="68">
        <f t="shared" si="40"/>
        <v>0.58600353635213209</v>
      </c>
      <c r="I856" s="68">
        <f t="shared" si="41"/>
        <v>0.41109409160421229</v>
      </c>
      <c r="J856" s="68">
        <f t="shared" si="42"/>
        <v>2.9023720436556575E-3</v>
      </c>
    </row>
    <row r="857" spans="1:10" x14ac:dyDescent="0.25">
      <c r="A857" s="71">
        <v>1994</v>
      </c>
      <c r="B857" s="2">
        <v>6195.82</v>
      </c>
      <c r="C857" s="2">
        <v>15122.9</v>
      </c>
      <c r="D857" s="2">
        <v>3223.78</v>
      </c>
      <c r="E857" s="2">
        <v>49.08</v>
      </c>
      <c r="F857" s="2">
        <v>24591.58</v>
      </c>
      <c r="H857" s="68">
        <f t="shared" si="40"/>
        <v>0.82208617637977432</v>
      </c>
      <c r="I857" s="68">
        <f t="shared" si="41"/>
        <v>0.17524581751447071</v>
      </c>
      <c r="J857" s="68">
        <f t="shared" si="42"/>
        <v>2.6680061057548039E-3</v>
      </c>
    </row>
    <row r="858" spans="1:10" x14ac:dyDescent="0.25">
      <c r="A858" s="71">
        <v>1995</v>
      </c>
      <c r="B858" s="2">
        <v>5543.19</v>
      </c>
      <c r="C858" s="2">
        <v>28481.89</v>
      </c>
      <c r="D858" s="2">
        <v>4514.53</v>
      </c>
      <c r="E858" s="2">
        <v>98.94</v>
      </c>
      <c r="F858" s="2">
        <v>38638.550000000003</v>
      </c>
      <c r="H858" s="68">
        <f t="shared" si="40"/>
        <v>0.86060070052116067</v>
      </c>
      <c r="I858" s="68">
        <f t="shared" si="41"/>
        <v>0.13640975653384643</v>
      </c>
      <c r="J858" s="68">
        <f t="shared" si="42"/>
        <v>2.9895429449928929E-3</v>
      </c>
    </row>
    <row r="859" spans="1:10" x14ac:dyDescent="0.25">
      <c r="A859" s="71">
        <v>1996</v>
      </c>
      <c r="B859" s="2">
        <v>5114.68</v>
      </c>
      <c r="C859" s="2">
        <v>33572.699999999997</v>
      </c>
      <c r="D859" s="2">
        <v>3158.03</v>
      </c>
      <c r="E859" s="2">
        <v>29.95</v>
      </c>
      <c r="F859" s="2">
        <v>41875.359999999993</v>
      </c>
      <c r="H859" s="68">
        <f t="shared" si="40"/>
        <v>0.91327744753361484</v>
      </c>
      <c r="I859" s="68">
        <f t="shared" si="41"/>
        <v>8.5907823250277224E-2</v>
      </c>
      <c r="J859" s="68">
        <f t="shared" si="42"/>
        <v>8.147292161080808E-4</v>
      </c>
    </row>
    <row r="860" spans="1:10" x14ac:dyDescent="0.25">
      <c r="A860" s="71">
        <v>1997</v>
      </c>
      <c r="B860" s="2">
        <v>2476.96</v>
      </c>
      <c r="C860" s="2">
        <v>16646.21</v>
      </c>
      <c r="D860" s="2">
        <v>9555.15</v>
      </c>
      <c r="E860" s="2">
        <v>0</v>
      </c>
      <c r="F860" s="2">
        <v>28678.32</v>
      </c>
      <c r="H860" s="68">
        <f t="shared" si="40"/>
        <v>0.63531854835016188</v>
      </c>
      <c r="I860" s="68">
        <f t="shared" si="41"/>
        <v>0.36468145164983801</v>
      </c>
      <c r="J860" s="68">
        <f t="shared" si="42"/>
        <v>0</v>
      </c>
    </row>
    <row r="861" spans="1:10" x14ac:dyDescent="0.25">
      <c r="A861" s="71">
        <v>1998</v>
      </c>
      <c r="B861" s="2">
        <v>20782.95</v>
      </c>
      <c r="C861" s="2">
        <v>18947.650000000001</v>
      </c>
      <c r="D861" s="2">
        <v>5348.61</v>
      </c>
      <c r="E861" s="2">
        <v>86.92</v>
      </c>
      <c r="F861" s="2">
        <v>45166.130000000005</v>
      </c>
      <c r="H861" s="68">
        <f t="shared" si="40"/>
        <v>0.77707870753527641</v>
      </c>
      <c r="I861" s="68">
        <f t="shared" si="41"/>
        <v>0.2193565400411267</v>
      </c>
      <c r="J861" s="68">
        <f t="shared" si="42"/>
        <v>3.5647524235969223E-3</v>
      </c>
    </row>
    <row r="862" spans="1:10" x14ac:dyDescent="0.25">
      <c r="A862" s="71">
        <v>1999</v>
      </c>
      <c r="B862" s="2">
        <v>1601.83</v>
      </c>
      <c r="C862" s="2">
        <v>38699.79</v>
      </c>
      <c r="D862" s="2">
        <v>7473.54</v>
      </c>
      <c r="E862" s="2">
        <v>0</v>
      </c>
      <c r="F862" s="2">
        <v>47775.16</v>
      </c>
      <c r="H862" s="68">
        <f t="shared" si="40"/>
        <v>0.83814162851152385</v>
      </c>
      <c r="I862" s="68">
        <f t="shared" si="41"/>
        <v>0.16185837148847612</v>
      </c>
      <c r="J862" s="68">
        <f t="shared" si="42"/>
        <v>0</v>
      </c>
    </row>
    <row r="863" spans="1:10" x14ac:dyDescent="0.25">
      <c r="A863" s="71">
        <v>2000</v>
      </c>
      <c r="B863" s="2">
        <v>15825.28</v>
      </c>
      <c r="C863" s="2">
        <v>11662.88</v>
      </c>
      <c r="D863" s="2">
        <v>4832.18</v>
      </c>
      <c r="E863" s="2">
        <v>180.15</v>
      </c>
      <c r="F863" s="2">
        <v>32500.49</v>
      </c>
      <c r="H863" s="68">
        <f t="shared" si="40"/>
        <v>0.699414280239949</v>
      </c>
      <c r="I863" s="68">
        <f t="shared" si="41"/>
        <v>0.28978225761474674</v>
      </c>
      <c r="J863" s="68">
        <f t="shared" si="42"/>
        <v>1.0803462145304319E-2</v>
      </c>
    </row>
    <row r="864" spans="1:10" x14ac:dyDescent="0.25">
      <c r="A864" s="71">
        <v>2001</v>
      </c>
      <c r="B864" s="2">
        <v>36167.760000000002</v>
      </c>
      <c r="C864" s="2">
        <v>125654.54</v>
      </c>
      <c r="D864" s="2">
        <v>14819.23</v>
      </c>
      <c r="E864" s="2">
        <v>140.22</v>
      </c>
      <c r="F864" s="2">
        <v>176781.75</v>
      </c>
      <c r="H864" s="68">
        <f t="shared" si="40"/>
        <v>0.89361335952418397</v>
      </c>
      <c r="I864" s="68">
        <f t="shared" si="41"/>
        <v>0.1053894424018549</v>
      </c>
      <c r="J864" s="68">
        <f t="shared" si="42"/>
        <v>9.9719807396120405E-4</v>
      </c>
    </row>
    <row r="865" spans="1:10" x14ac:dyDescent="0.25">
      <c r="A865" s="71">
        <v>2002</v>
      </c>
      <c r="B865" s="2">
        <v>6965.1</v>
      </c>
      <c r="C865" s="2">
        <v>123091.91</v>
      </c>
      <c r="D865" s="2">
        <v>19249.38</v>
      </c>
      <c r="E865" s="2">
        <v>237</v>
      </c>
      <c r="F865" s="2">
        <v>149543.39000000001</v>
      </c>
      <c r="H865" s="68">
        <f t="shared" si="40"/>
        <v>0.86332856145209758</v>
      </c>
      <c r="I865" s="68">
        <f t="shared" si="41"/>
        <v>0.13500919389620958</v>
      </c>
      <c r="J865" s="68">
        <f t="shared" si="42"/>
        <v>1.6622446516927646E-3</v>
      </c>
    </row>
    <row r="866" spans="1:10" x14ac:dyDescent="0.25">
      <c r="A866" s="71">
        <v>2003</v>
      </c>
      <c r="B866" s="2">
        <v>21830.51</v>
      </c>
      <c r="C866" s="2">
        <v>78145.259999999995</v>
      </c>
      <c r="D866" s="2">
        <v>102897.16</v>
      </c>
      <c r="E866" s="2">
        <v>76.78</v>
      </c>
      <c r="F866" s="2">
        <v>202949.71</v>
      </c>
      <c r="H866" s="68">
        <f t="shared" si="40"/>
        <v>0.43145762569622659</v>
      </c>
      <c r="I866" s="68">
        <f t="shared" si="41"/>
        <v>0.56811845458681365</v>
      </c>
      <c r="J866" s="68">
        <f t="shared" si="42"/>
        <v>4.239197169598806E-4</v>
      </c>
    </row>
    <row r="867" spans="1:10" x14ac:dyDescent="0.25">
      <c r="A867" s="71">
        <v>2004</v>
      </c>
      <c r="B867" s="2">
        <v>19712.509999999998</v>
      </c>
      <c r="C867" s="2">
        <v>121250.35</v>
      </c>
      <c r="D867" s="2">
        <v>47466.9</v>
      </c>
      <c r="E867" s="2">
        <v>3042.5</v>
      </c>
      <c r="F867" s="2">
        <v>191472.26</v>
      </c>
      <c r="H867" s="68">
        <f t="shared" si="40"/>
        <v>0.70592993993062991</v>
      </c>
      <c r="I867" s="68">
        <f t="shared" si="41"/>
        <v>0.27635636404920244</v>
      </c>
      <c r="J867" s="68">
        <f t="shared" si="42"/>
        <v>1.7713696020167705E-2</v>
      </c>
    </row>
    <row r="868" spans="1:10" x14ac:dyDescent="0.25">
      <c r="A868" s="71">
        <v>2005</v>
      </c>
      <c r="B868" s="2">
        <v>6007.09</v>
      </c>
      <c r="C868" s="2">
        <v>50034.25</v>
      </c>
      <c r="D868" s="2">
        <v>47792.61</v>
      </c>
      <c r="E868" s="2">
        <v>1245.4100000000001</v>
      </c>
      <c r="F868" s="2">
        <v>105079.36</v>
      </c>
      <c r="H868" s="68">
        <f t="shared" si="40"/>
        <v>0.50502779435658429</v>
      </c>
      <c r="I868" s="68">
        <f t="shared" si="41"/>
        <v>0.48240148328084131</v>
      </c>
      <c r="J868" s="68">
        <f t="shared" si="42"/>
        <v>1.257072236257431E-2</v>
      </c>
    </row>
    <row r="869" spans="1:10" x14ac:dyDescent="0.25">
      <c r="A869" s="71">
        <v>2006</v>
      </c>
      <c r="B869" s="2">
        <v>2928.98</v>
      </c>
      <c r="C869" s="2">
        <v>18738.740000000002</v>
      </c>
      <c r="D869" s="2">
        <v>8400.6200000000008</v>
      </c>
      <c r="E869" s="2">
        <v>1559.9</v>
      </c>
      <c r="F869" s="2">
        <v>31628.240000000005</v>
      </c>
      <c r="H869" s="68">
        <f t="shared" si="40"/>
        <v>0.65293460528250558</v>
      </c>
      <c r="I869" s="68">
        <f t="shared" si="41"/>
        <v>0.29271207689675621</v>
      </c>
      <c r="J869" s="68">
        <f t="shared" si="42"/>
        <v>5.4353317820738233E-2</v>
      </c>
    </row>
    <row r="870" spans="1:10" x14ac:dyDescent="0.25">
      <c r="A870" s="71">
        <v>2007</v>
      </c>
      <c r="B870" s="2">
        <v>34632.9</v>
      </c>
      <c r="C870" s="2">
        <v>10446.73</v>
      </c>
      <c r="D870" s="2">
        <v>4828.6099999999997</v>
      </c>
      <c r="E870" s="2">
        <v>0</v>
      </c>
      <c r="F870" s="2">
        <v>49908.240000000005</v>
      </c>
      <c r="H870" s="68">
        <f t="shared" si="40"/>
        <v>0.68389508842356372</v>
      </c>
      <c r="I870" s="68">
        <f t="shared" si="41"/>
        <v>0.31610491157643622</v>
      </c>
      <c r="J870" s="68">
        <f t="shared" si="42"/>
        <v>0</v>
      </c>
    </row>
    <row r="871" spans="1:10" x14ac:dyDescent="0.25">
      <c r="A871" s="71">
        <v>2008</v>
      </c>
      <c r="B871" s="2">
        <v>1392.43</v>
      </c>
      <c r="C871" s="2">
        <v>77133.64</v>
      </c>
      <c r="D871" s="2">
        <v>210.61</v>
      </c>
      <c r="E871" s="2">
        <v>0</v>
      </c>
      <c r="F871" s="2">
        <v>78736.679999999993</v>
      </c>
      <c r="H871" s="68">
        <f t="shared" si="40"/>
        <v>0.99727697921952829</v>
      </c>
      <c r="I871" s="68">
        <f t="shared" si="41"/>
        <v>2.7230207804717224E-3</v>
      </c>
      <c r="J871" s="68">
        <f t="shared" si="42"/>
        <v>0</v>
      </c>
    </row>
    <row r="872" spans="1:10" x14ac:dyDescent="0.25">
      <c r="A872" s="71">
        <v>2009</v>
      </c>
      <c r="B872" s="2">
        <v>79050.97</v>
      </c>
      <c r="C872" s="2">
        <v>31750.38</v>
      </c>
      <c r="D872" s="2">
        <v>18377.939999999999</v>
      </c>
      <c r="E872" s="2">
        <v>0</v>
      </c>
      <c r="F872" s="2">
        <v>129179.29000000001</v>
      </c>
      <c r="H872" s="68">
        <f t="shared" si="40"/>
        <v>0.63338208820882091</v>
      </c>
      <c r="I872" s="68">
        <f t="shared" si="41"/>
        <v>0.36661791179117909</v>
      </c>
      <c r="J872" s="68">
        <f t="shared" si="42"/>
        <v>0</v>
      </c>
    </row>
    <row r="873" spans="1:10" x14ac:dyDescent="0.25">
      <c r="A873" s="71">
        <v>2010</v>
      </c>
      <c r="B873" s="2">
        <v>17250.189999999999</v>
      </c>
      <c r="C873" s="2">
        <v>132661.64000000001</v>
      </c>
      <c r="D873" s="2">
        <v>4927.1899999999996</v>
      </c>
      <c r="E873" s="2">
        <v>198.89</v>
      </c>
      <c r="F873" s="2">
        <v>155037.91000000003</v>
      </c>
      <c r="H873" s="68">
        <f t="shared" si="40"/>
        <v>0.96279726524250486</v>
      </c>
      <c r="I873" s="68">
        <f t="shared" si="41"/>
        <v>3.5759282467261948E-2</v>
      </c>
      <c r="J873" s="68">
        <f t="shared" si="42"/>
        <v>1.4434522902331205E-3</v>
      </c>
    </row>
    <row r="874" spans="1:10" x14ac:dyDescent="0.25">
      <c r="A874" s="71">
        <v>2011</v>
      </c>
      <c r="B874" s="2">
        <v>20688.52</v>
      </c>
      <c r="C874" s="2">
        <v>59510.3</v>
      </c>
      <c r="D874" s="2">
        <v>7992.55</v>
      </c>
      <c r="E874" s="2">
        <v>0</v>
      </c>
      <c r="F874" s="2">
        <v>88191.37000000001</v>
      </c>
      <c r="H874" s="68">
        <f t="shared" si="40"/>
        <v>0.88159685109591668</v>
      </c>
      <c r="I874" s="68">
        <f t="shared" si="41"/>
        <v>0.11840314890408331</v>
      </c>
      <c r="J874" s="68">
        <f t="shared" si="42"/>
        <v>0</v>
      </c>
    </row>
    <row r="875" spans="1:10" x14ac:dyDescent="0.25">
      <c r="A875" s="71">
        <v>2012</v>
      </c>
      <c r="B875" s="2">
        <v>25549.46</v>
      </c>
      <c r="C875" s="2">
        <v>53603.54</v>
      </c>
      <c r="D875" s="2">
        <v>9823.57</v>
      </c>
      <c r="E875" s="2">
        <v>0</v>
      </c>
      <c r="F875" s="2">
        <v>88976.57</v>
      </c>
      <c r="H875" s="68">
        <f t="shared" si="40"/>
        <v>0.84512032788503211</v>
      </c>
      <c r="I875" s="68">
        <f t="shared" si="41"/>
        <v>0.15487967211496786</v>
      </c>
      <c r="J875" s="68">
        <f t="shared" si="42"/>
        <v>0</v>
      </c>
    </row>
    <row r="876" spans="1:10" x14ac:dyDescent="0.25">
      <c r="A876" s="71">
        <v>2013</v>
      </c>
      <c r="B876" s="2">
        <v>39358.94</v>
      </c>
      <c r="C876" s="2">
        <v>81067.789999999994</v>
      </c>
      <c r="D876" s="2">
        <v>6642.67</v>
      </c>
      <c r="E876" s="2">
        <v>21.28</v>
      </c>
      <c r="F876" s="2">
        <v>127090.68</v>
      </c>
      <c r="H876" s="68">
        <f t="shared" si="40"/>
        <v>0.9240417436152526</v>
      </c>
      <c r="I876" s="68">
        <f t="shared" si="41"/>
        <v>7.5715698788146699E-2</v>
      </c>
      <c r="J876" s="68">
        <f t="shared" si="42"/>
        <v>2.4255759660072858E-4</v>
      </c>
    </row>
    <row r="877" spans="1:10" x14ac:dyDescent="0.25">
      <c r="A877" s="71">
        <v>2014</v>
      </c>
      <c r="B877" s="2">
        <v>37567.129999999997</v>
      </c>
      <c r="C877" s="2">
        <v>71415.520000000004</v>
      </c>
      <c r="D877" s="2">
        <v>8506.6200000000008</v>
      </c>
      <c r="E877" s="2">
        <v>16.399999999999999</v>
      </c>
      <c r="F877" s="2">
        <v>117505.66999999998</v>
      </c>
      <c r="H877" s="68">
        <f t="shared" si="40"/>
        <v>0.89338033944577933</v>
      </c>
      <c r="I877" s="68">
        <f t="shared" si="41"/>
        <v>0.10641450294188512</v>
      </c>
      <c r="J877" s="68">
        <f t="shared" si="42"/>
        <v>2.0515761233567688E-4</v>
      </c>
    </row>
    <row r="878" spans="1:10" x14ac:dyDescent="0.25">
      <c r="A878" s="71">
        <v>2015</v>
      </c>
      <c r="B878" s="2">
        <v>37543.919999999998</v>
      </c>
      <c r="C878" s="2">
        <v>68289.679999999993</v>
      </c>
      <c r="D878" s="2">
        <v>7491.33</v>
      </c>
      <c r="E878" s="2">
        <v>21.05</v>
      </c>
      <c r="F878" s="2">
        <v>113345.98</v>
      </c>
      <c r="H878" s="68">
        <f t="shared" si="40"/>
        <v>0.90089477779363769</v>
      </c>
      <c r="I878" s="68">
        <f t="shared" si="41"/>
        <v>9.8827525267782962E-2</v>
      </c>
      <c r="J878" s="68">
        <f t="shared" si="42"/>
        <v>2.776969385792418E-4</v>
      </c>
    </row>
    <row r="879" spans="1:10" x14ac:dyDescent="0.25">
      <c r="A879" s="70" t="s">
        <v>581</v>
      </c>
      <c r="B879" s="2">
        <v>1410.1200000000001</v>
      </c>
      <c r="C879" s="2">
        <v>13678.619999999995</v>
      </c>
      <c r="D879" s="2">
        <v>26116.230000000003</v>
      </c>
      <c r="E879" s="2">
        <v>2548.1800000000003</v>
      </c>
      <c r="F879" s="2">
        <v>43753.150000000009</v>
      </c>
      <c r="H879" s="68">
        <f t="shared" si="40"/>
        <v>0.32304301321846818</v>
      </c>
      <c r="I879" s="68">
        <f t="shared" si="41"/>
        <v>0.61677754284471387</v>
      </c>
      <c r="J879" s="68">
        <f t="shared" si="42"/>
        <v>6.0179443936817949E-2</v>
      </c>
    </row>
    <row r="880" spans="1:10" x14ac:dyDescent="0.25">
      <c r="A880" s="71">
        <v>1979</v>
      </c>
      <c r="B880" s="2">
        <v>39.24</v>
      </c>
      <c r="C880" s="2">
        <v>391.71</v>
      </c>
      <c r="D880" s="2">
        <v>807.74</v>
      </c>
      <c r="E880" s="2">
        <v>71.790000000000006</v>
      </c>
      <c r="F880" s="2">
        <v>1310.48</v>
      </c>
      <c r="H880" s="68">
        <f t="shared" si="40"/>
        <v>0.30813221736257512</v>
      </c>
      <c r="I880" s="68">
        <f t="shared" si="41"/>
        <v>0.63539536200874736</v>
      </c>
      <c r="J880" s="68">
        <f t="shared" si="42"/>
        <v>5.6472420628677515E-2</v>
      </c>
    </row>
    <row r="881" spans="1:10" x14ac:dyDescent="0.25">
      <c r="A881" s="71">
        <v>1980</v>
      </c>
      <c r="B881" s="2">
        <v>39.299999999999997</v>
      </c>
      <c r="C881" s="2">
        <v>311.67</v>
      </c>
      <c r="D881" s="2">
        <v>694.95</v>
      </c>
      <c r="E881" s="2">
        <v>67.78</v>
      </c>
      <c r="F881" s="2">
        <v>1113.7</v>
      </c>
      <c r="H881" s="68">
        <f t="shared" si="40"/>
        <v>0.29008749069247952</v>
      </c>
      <c r="I881" s="68">
        <f t="shared" si="41"/>
        <v>0.64682613551749812</v>
      </c>
      <c r="J881" s="68">
        <f t="shared" si="42"/>
        <v>6.308637379002234E-2</v>
      </c>
    </row>
    <row r="882" spans="1:10" x14ac:dyDescent="0.25">
      <c r="A882" s="71">
        <v>1981</v>
      </c>
      <c r="B882" s="2">
        <v>27.76</v>
      </c>
      <c r="C882" s="2">
        <v>312.26</v>
      </c>
      <c r="D882" s="2">
        <v>552.17999999999995</v>
      </c>
      <c r="E882" s="2">
        <v>58.32</v>
      </c>
      <c r="F882" s="2">
        <v>950.52</v>
      </c>
      <c r="H882" s="68">
        <f t="shared" si="40"/>
        <v>0.33839784992847544</v>
      </c>
      <c r="I882" s="68">
        <f t="shared" si="41"/>
        <v>0.59840045082144866</v>
      </c>
      <c r="J882" s="68">
        <f t="shared" si="42"/>
        <v>6.3201699250075863E-2</v>
      </c>
    </row>
    <row r="883" spans="1:10" x14ac:dyDescent="0.25">
      <c r="A883" s="71">
        <v>1982</v>
      </c>
      <c r="B883" s="2">
        <v>27</v>
      </c>
      <c r="C883" s="2">
        <v>220.18</v>
      </c>
      <c r="D883" s="2">
        <v>549.29</v>
      </c>
      <c r="E883" s="2">
        <v>46.33</v>
      </c>
      <c r="F883" s="2">
        <v>842.80000000000007</v>
      </c>
      <c r="H883" s="68">
        <f t="shared" si="40"/>
        <v>0.26989458200539346</v>
      </c>
      <c r="I883" s="68">
        <f t="shared" si="41"/>
        <v>0.67331453787693052</v>
      </c>
      <c r="J883" s="68">
        <f t="shared" si="42"/>
        <v>5.6790880117675892E-2</v>
      </c>
    </row>
    <row r="884" spans="1:10" x14ac:dyDescent="0.25">
      <c r="A884" s="71">
        <v>1983</v>
      </c>
      <c r="B884" s="2">
        <v>57.68</v>
      </c>
      <c r="C884" s="2">
        <v>200.27</v>
      </c>
      <c r="D884" s="2">
        <v>399.02</v>
      </c>
      <c r="E884" s="2">
        <v>45.95</v>
      </c>
      <c r="F884" s="2">
        <v>702.92000000000007</v>
      </c>
      <c r="H884" s="68">
        <f t="shared" si="40"/>
        <v>0.31038063356270534</v>
      </c>
      <c r="I884" s="68">
        <f t="shared" si="41"/>
        <v>0.61840555452234824</v>
      </c>
      <c r="J884" s="68">
        <f t="shared" si="42"/>
        <v>7.1213811914946384E-2</v>
      </c>
    </row>
    <row r="885" spans="1:10" x14ac:dyDescent="0.25">
      <c r="A885" s="71">
        <v>1984</v>
      </c>
      <c r="B885" s="2">
        <v>56.9</v>
      </c>
      <c r="C885" s="2">
        <v>404.54</v>
      </c>
      <c r="D885" s="2">
        <v>329.71</v>
      </c>
      <c r="E885" s="2">
        <v>35.57</v>
      </c>
      <c r="F885" s="2">
        <v>826.72</v>
      </c>
      <c r="H885" s="68">
        <f t="shared" si="40"/>
        <v>0.52549946740796549</v>
      </c>
      <c r="I885" s="68">
        <f t="shared" si="41"/>
        <v>0.42829492608661762</v>
      </c>
      <c r="J885" s="68">
        <f t="shared" si="42"/>
        <v>4.620560650541685E-2</v>
      </c>
    </row>
    <row r="886" spans="1:10" x14ac:dyDescent="0.25">
      <c r="A886" s="71">
        <v>1985</v>
      </c>
      <c r="B886" s="2">
        <v>51.55</v>
      </c>
      <c r="C886" s="2">
        <v>489.48</v>
      </c>
      <c r="D886" s="2">
        <v>780.59</v>
      </c>
      <c r="E886" s="2">
        <v>28.99</v>
      </c>
      <c r="F886" s="2">
        <v>1350.61</v>
      </c>
      <c r="H886" s="68">
        <f t="shared" si="40"/>
        <v>0.37679552907486946</v>
      </c>
      <c r="I886" s="68">
        <f t="shared" si="41"/>
        <v>0.60088833464197178</v>
      </c>
      <c r="J886" s="68">
        <f t="shared" si="42"/>
        <v>2.2316136283158587E-2</v>
      </c>
    </row>
    <row r="887" spans="1:10" x14ac:dyDescent="0.25">
      <c r="A887" s="71">
        <v>1986</v>
      </c>
      <c r="B887" s="2">
        <v>37.869999999999997</v>
      </c>
      <c r="C887" s="2">
        <v>452.18</v>
      </c>
      <c r="D887" s="2">
        <v>959.29</v>
      </c>
      <c r="E887" s="2">
        <v>69.25</v>
      </c>
      <c r="F887" s="2">
        <v>1518.59</v>
      </c>
      <c r="H887" s="68">
        <f t="shared" si="40"/>
        <v>0.30537846453076883</v>
      </c>
      <c r="I887" s="68">
        <f t="shared" si="41"/>
        <v>0.64785374682586849</v>
      </c>
      <c r="J887" s="68">
        <f t="shared" si="42"/>
        <v>4.6767788643362687E-2</v>
      </c>
    </row>
    <row r="888" spans="1:10" x14ac:dyDescent="0.25">
      <c r="A888" s="71">
        <v>1987</v>
      </c>
      <c r="B888" s="2">
        <v>30.99</v>
      </c>
      <c r="C888" s="2">
        <v>352.78</v>
      </c>
      <c r="D888" s="2">
        <v>895.07</v>
      </c>
      <c r="E888" s="2">
        <v>93.91</v>
      </c>
      <c r="F888" s="2">
        <v>1372.7500000000002</v>
      </c>
      <c r="H888" s="68">
        <f t="shared" si="40"/>
        <v>0.26292332458860002</v>
      </c>
      <c r="I888" s="68">
        <f t="shared" si="41"/>
        <v>0.66708651323634638</v>
      </c>
      <c r="J888" s="68">
        <f t="shared" si="42"/>
        <v>6.9990162175053661E-2</v>
      </c>
    </row>
    <row r="889" spans="1:10" x14ac:dyDescent="0.25">
      <c r="A889" s="71">
        <v>1988</v>
      </c>
      <c r="B889" s="2">
        <v>34.92</v>
      </c>
      <c r="C889" s="2">
        <v>295.56</v>
      </c>
      <c r="D889" s="2">
        <v>623.58000000000004</v>
      </c>
      <c r="E889" s="2">
        <v>84.02</v>
      </c>
      <c r="F889" s="2">
        <v>1038.0800000000002</v>
      </c>
      <c r="H889" s="68">
        <f t="shared" si="40"/>
        <v>0.29462897244706726</v>
      </c>
      <c r="I889" s="68">
        <f t="shared" si="41"/>
        <v>0.6216156944056781</v>
      </c>
      <c r="J889" s="68">
        <f t="shared" si="42"/>
        <v>8.3755333147254668E-2</v>
      </c>
    </row>
    <row r="890" spans="1:10" x14ac:dyDescent="0.25">
      <c r="A890" s="71">
        <v>1989</v>
      </c>
      <c r="B890" s="2">
        <v>52.94</v>
      </c>
      <c r="C890" s="2">
        <v>328.82</v>
      </c>
      <c r="D890" s="2">
        <v>532.03</v>
      </c>
      <c r="E890" s="2">
        <v>58.68</v>
      </c>
      <c r="F890" s="2">
        <v>972.46999999999991</v>
      </c>
      <c r="H890" s="68">
        <f t="shared" si="40"/>
        <v>0.35759572825247687</v>
      </c>
      <c r="I890" s="68">
        <f t="shared" si="41"/>
        <v>0.5785890618033126</v>
      </c>
      <c r="J890" s="68">
        <f t="shared" si="42"/>
        <v>6.3815209944210638E-2</v>
      </c>
    </row>
    <row r="891" spans="1:10" x14ac:dyDescent="0.25">
      <c r="A891" s="71">
        <v>1990</v>
      </c>
      <c r="B891" s="2">
        <v>38.57</v>
      </c>
      <c r="C891" s="2">
        <v>492.35</v>
      </c>
      <c r="D891" s="2">
        <v>614.63</v>
      </c>
      <c r="E891" s="2">
        <v>47.83</v>
      </c>
      <c r="F891" s="2">
        <v>1193.3800000000001</v>
      </c>
      <c r="H891" s="68">
        <f t="shared" si="40"/>
        <v>0.4263471913128567</v>
      </c>
      <c r="I891" s="68">
        <f t="shared" si="41"/>
        <v>0.53223473991392523</v>
      </c>
      <c r="J891" s="68">
        <f t="shared" si="42"/>
        <v>4.1418068773218103E-2</v>
      </c>
    </row>
    <row r="892" spans="1:10" x14ac:dyDescent="0.25">
      <c r="A892" s="71">
        <v>1991</v>
      </c>
      <c r="B892" s="2">
        <v>29.79</v>
      </c>
      <c r="C892" s="2">
        <v>357.49</v>
      </c>
      <c r="D892" s="2">
        <v>846.1</v>
      </c>
      <c r="E892" s="2">
        <v>57.16</v>
      </c>
      <c r="F892" s="2">
        <v>1290.5400000000002</v>
      </c>
      <c r="H892" s="68">
        <f t="shared" si="40"/>
        <v>0.28355344041245284</v>
      </c>
      <c r="I892" s="68">
        <f t="shared" si="41"/>
        <v>0.67110846718223272</v>
      </c>
      <c r="J892" s="68">
        <f t="shared" si="42"/>
        <v>4.5338092405314286E-2</v>
      </c>
    </row>
    <row r="893" spans="1:10" x14ac:dyDescent="0.25">
      <c r="A893" s="71">
        <v>1992</v>
      </c>
      <c r="B893" s="2">
        <v>31.42</v>
      </c>
      <c r="C893" s="2">
        <v>270.97000000000003</v>
      </c>
      <c r="D893" s="2">
        <v>625.25</v>
      </c>
      <c r="E893" s="2">
        <v>74.02</v>
      </c>
      <c r="F893" s="2">
        <v>1001.6600000000001</v>
      </c>
      <c r="H893" s="68">
        <f t="shared" si="40"/>
        <v>0.27928141490765174</v>
      </c>
      <c r="I893" s="68">
        <f t="shared" si="41"/>
        <v>0.6444281827176781</v>
      </c>
      <c r="J893" s="68">
        <f t="shared" si="42"/>
        <v>7.6290402374670177E-2</v>
      </c>
    </row>
    <row r="894" spans="1:10" x14ac:dyDescent="0.25">
      <c r="A894" s="71">
        <v>1993</v>
      </c>
      <c r="B894" s="2">
        <v>31.49</v>
      </c>
      <c r="C894" s="2">
        <v>279.11</v>
      </c>
      <c r="D894" s="2">
        <v>440.46</v>
      </c>
      <c r="E894" s="2">
        <v>57.93</v>
      </c>
      <c r="F894" s="2">
        <v>808.9899999999999</v>
      </c>
      <c r="H894" s="68">
        <f t="shared" si="40"/>
        <v>0.35898392282958208</v>
      </c>
      <c r="I894" s="68">
        <f t="shared" si="41"/>
        <v>0.56650803858520904</v>
      </c>
      <c r="J894" s="68">
        <f t="shared" si="42"/>
        <v>7.4508038585209019E-2</v>
      </c>
    </row>
    <row r="895" spans="1:10" x14ac:dyDescent="0.25">
      <c r="A895" s="71">
        <v>1994</v>
      </c>
      <c r="B895" s="2">
        <v>41.1</v>
      </c>
      <c r="C895" s="2">
        <v>299.57</v>
      </c>
      <c r="D895" s="2">
        <v>488.98</v>
      </c>
      <c r="E895" s="2">
        <v>40.99</v>
      </c>
      <c r="F895" s="2">
        <v>870.6400000000001</v>
      </c>
      <c r="H895" s="68">
        <f t="shared" si="40"/>
        <v>0.36112785399136871</v>
      </c>
      <c r="I895" s="68">
        <f t="shared" si="41"/>
        <v>0.58945921836198378</v>
      </c>
      <c r="J895" s="68">
        <f t="shared" si="42"/>
        <v>4.9412927646647543E-2</v>
      </c>
    </row>
    <row r="896" spans="1:10" x14ac:dyDescent="0.25">
      <c r="A896" s="71">
        <v>1995</v>
      </c>
      <c r="B896" s="2">
        <v>39.369999999999997</v>
      </c>
      <c r="C896" s="2">
        <v>403.51</v>
      </c>
      <c r="D896" s="2">
        <v>536.04</v>
      </c>
      <c r="E896" s="2">
        <v>42.54</v>
      </c>
      <c r="F896" s="2">
        <v>1021.4599999999999</v>
      </c>
      <c r="H896" s="68">
        <f t="shared" si="40"/>
        <v>0.41086865765866676</v>
      </c>
      <c r="I896" s="68">
        <f t="shared" si="41"/>
        <v>0.54581555661904713</v>
      </c>
      <c r="J896" s="68">
        <f t="shared" si="42"/>
        <v>4.331578572228615E-2</v>
      </c>
    </row>
    <row r="897" spans="1:10" x14ac:dyDescent="0.25">
      <c r="A897" s="71">
        <v>1996</v>
      </c>
      <c r="B897" s="2">
        <v>43.08</v>
      </c>
      <c r="C897" s="2">
        <v>407.41</v>
      </c>
      <c r="D897" s="2">
        <v>714.17</v>
      </c>
      <c r="E897" s="2">
        <v>45.94</v>
      </c>
      <c r="F897" s="2">
        <v>1210.5999999999999</v>
      </c>
      <c r="H897" s="68">
        <f t="shared" si="40"/>
        <v>0.34895333698780323</v>
      </c>
      <c r="I897" s="68">
        <f t="shared" si="41"/>
        <v>0.61169830067150877</v>
      </c>
      <c r="J897" s="68">
        <f t="shared" si="42"/>
        <v>3.9348362340687955E-2</v>
      </c>
    </row>
    <row r="898" spans="1:10" x14ac:dyDescent="0.25">
      <c r="A898" s="71">
        <v>1997</v>
      </c>
      <c r="B898" s="2">
        <v>42.69</v>
      </c>
      <c r="C898" s="2">
        <v>444.59</v>
      </c>
      <c r="D898" s="2">
        <v>775.5</v>
      </c>
      <c r="E898" s="2">
        <v>66.33</v>
      </c>
      <c r="F898" s="2">
        <v>1329.11</v>
      </c>
      <c r="H898" s="68">
        <f t="shared" si="40"/>
        <v>0.34560252483636761</v>
      </c>
      <c r="I898" s="68">
        <f t="shared" si="41"/>
        <v>0.60283577680695266</v>
      </c>
      <c r="J898" s="68">
        <f t="shared" si="42"/>
        <v>5.1561698356679786E-2</v>
      </c>
    </row>
    <row r="899" spans="1:10" x14ac:dyDescent="0.25">
      <c r="A899" s="71">
        <v>1998</v>
      </c>
      <c r="B899" s="2">
        <v>46.45</v>
      </c>
      <c r="C899" s="2">
        <v>474.2</v>
      </c>
      <c r="D899" s="2">
        <v>924.82</v>
      </c>
      <c r="E899" s="2">
        <v>78.760000000000005</v>
      </c>
      <c r="F899" s="2">
        <v>1524.23</v>
      </c>
      <c r="H899" s="68">
        <f t="shared" si="40"/>
        <v>0.32088673550866842</v>
      </c>
      <c r="I899" s="68">
        <f t="shared" si="41"/>
        <v>0.62581710403443003</v>
      </c>
      <c r="J899" s="68">
        <f t="shared" si="42"/>
        <v>5.3296160456901574E-2</v>
      </c>
    </row>
    <row r="900" spans="1:10" x14ac:dyDescent="0.25">
      <c r="A900" s="71">
        <v>1999</v>
      </c>
      <c r="B900" s="2">
        <v>45.69</v>
      </c>
      <c r="C900" s="2">
        <v>509.57</v>
      </c>
      <c r="D900" s="2">
        <v>903.22</v>
      </c>
      <c r="E900" s="2">
        <v>93.04</v>
      </c>
      <c r="F900" s="2">
        <v>1551.52</v>
      </c>
      <c r="H900" s="68">
        <f t="shared" si="40"/>
        <v>0.33839809274619315</v>
      </c>
      <c r="I900" s="68">
        <f t="shared" si="41"/>
        <v>0.59981538420671665</v>
      </c>
      <c r="J900" s="68">
        <f t="shared" si="42"/>
        <v>6.1786523047090314E-2</v>
      </c>
    </row>
    <row r="901" spans="1:10" x14ac:dyDescent="0.25">
      <c r="A901" s="71">
        <v>2000</v>
      </c>
      <c r="B901" s="2">
        <v>43.16</v>
      </c>
      <c r="C901" s="2">
        <v>493.08</v>
      </c>
      <c r="D901" s="2">
        <v>1013.24</v>
      </c>
      <c r="E901" s="2">
        <v>93.89</v>
      </c>
      <c r="F901" s="2">
        <v>1643.3700000000001</v>
      </c>
      <c r="H901" s="68">
        <f t="shared" si="40"/>
        <v>0.30813455733934919</v>
      </c>
      <c r="I901" s="68">
        <f t="shared" si="41"/>
        <v>0.63319189356396977</v>
      </c>
      <c r="J901" s="68">
        <f t="shared" si="42"/>
        <v>5.8673549096681057E-2</v>
      </c>
    </row>
    <row r="902" spans="1:10" x14ac:dyDescent="0.25">
      <c r="A902" s="71">
        <v>2001</v>
      </c>
      <c r="B902" s="2">
        <v>35.33</v>
      </c>
      <c r="C902" s="2">
        <v>456.73</v>
      </c>
      <c r="D902" s="2">
        <v>982.08</v>
      </c>
      <c r="E902" s="2">
        <v>100.95</v>
      </c>
      <c r="F902" s="2">
        <v>1575.0900000000001</v>
      </c>
      <c r="H902" s="68">
        <f t="shared" si="40"/>
        <v>0.29662414921805996</v>
      </c>
      <c r="I902" s="68">
        <f t="shared" si="41"/>
        <v>0.63781368524964932</v>
      </c>
      <c r="J902" s="68">
        <f t="shared" si="42"/>
        <v>6.5562165532290745E-2</v>
      </c>
    </row>
    <row r="903" spans="1:10" x14ac:dyDescent="0.25">
      <c r="A903" s="71">
        <v>2002</v>
      </c>
      <c r="B903" s="2">
        <v>41.14</v>
      </c>
      <c r="C903" s="2">
        <v>379.09</v>
      </c>
      <c r="D903" s="2">
        <v>930.83</v>
      </c>
      <c r="E903" s="2">
        <v>102.29</v>
      </c>
      <c r="F903" s="2">
        <v>1453.35</v>
      </c>
      <c r="H903" s="68">
        <f t="shared" si="40"/>
        <v>0.26843741369909574</v>
      </c>
      <c r="I903" s="68">
        <f t="shared" si="41"/>
        <v>0.6591300160740966</v>
      </c>
      <c r="J903" s="68">
        <f t="shared" si="42"/>
        <v>7.243257022680763E-2</v>
      </c>
    </row>
    <row r="904" spans="1:10" x14ac:dyDescent="0.25">
      <c r="A904" s="71">
        <v>2003</v>
      </c>
      <c r="B904" s="2">
        <v>40.25</v>
      </c>
      <c r="C904" s="2">
        <v>436.49</v>
      </c>
      <c r="D904" s="2">
        <v>781.49</v>
      </c>
      <c r="E904" s="2">
        <v>96.41</v>
      </c>
      <c r="F904" s="2">
        <v>1354.64</v>
      </c>
      <c r="H904" s="68">
        <f t="shared" ref="H904:H967" si="43">C904/SUM($C904:$E904)</f>
        <v>0.33208560625080835</v>
      </c>
      <c r="I904" s="68">
        <f t="shared" si="41"/>
        <v>0.5945647790990497</v>
      </c>
      <c r="J904" s="68">
        <f t="shared" si="42"/>
        <v>7.3349614650141878E-2</v>
      </c>
    </row>
    <row r="905" spans="1:10" x14ac:dyDescent="0.25">
      <c r="A905" s="71">
        <v>2004</v>
      </c>
      <c r="B905" s="2">
        <v>37.79</v>
      </c>
      <c r="C905" s="2">
        <v>405.65</v>
      </c>
      <c r="D905" s="2">
        <v>832.07</v>
      </c>
      <c r="E905" s="2">
        <v>82.21</v>
      </c>
      <c r="F905" s="2">
        <v>1357.72</v>
      </c>
      <c r="H905" s="68">
        <f t="shared" si="43"/>
        <v>0.30732690369943855</v>
      </c>
      <c r="I905" s="68">
        <f t="shared" ref="I905:I968" si="44">D905/SUM($C905:$E905)</f>
        <v>0.63038949035176106</v>
      </c>
      <c r="J905" s="68">
        <f t="shared" ref="J905:J968" si="45">E905/SUM($C905:$E905)</f>
        <v>6.2283605948800308E-2</v>
      </c>
    </row>
    <row r="906" spans="1:10" x14ac:dyDescent="0.25">
      <c r="A906" s="71">
        <v>2005</v>
      </c>
      <c r="B906" s="2">
        <v>30.83</v>
      </c>
      <c r="C906" s="2">
        <v>384.71</v>
      </c>
      <c r="D906" s="2">
        <v>780.74</v>
      </c>
      <c r="E906" s="2">
        <v>88.42</v>
      </c>
      <c r="F906" s="2">
        <v>1284.7</v>
      </c>
      <c r="H906" s="68">
        <f t="shared" si="43"/>
        <v>0.30681809118967673</v>
      </c>
      <c r="I906" s="68">
        <f t="shared" si="44"/>
        <v>0.62266423153915473</v>
      </c>
      <c r="J906" s="68">
        <f t="shared" si="45"/>
        <v>7.0517677271168464E-2</v>
      </c>
    </row>
    <row r="907" spans="1:10" x14ac:dyDescent="0.25">
      <c r="A907" s="71">
        <v>2006</v>
      </c>
      <c r="B907" s="2">
        <v>41.64</v>
      </c>
      <c r="C907" s="2">
        <v>311.58999999999997</v>
      </c>
      <c r="D907" s="2">
        <v>723.59</v>
      </c>
      <c r="E907" s="2">
        <v>82.91</v>
      </c>
      <c r="F907" s="2">
        <v>1159.73</v>
      </c>
      <c r="H907" s="68">
        <f t="shared" si="43"/>
        <v>0.27868060710676235</v>
      </c>
      <c r="I907" s="68">
        <f t="shared" si="44"/>
        <v>0.64716614941552109</v>
      </c>
      <c r="J907" s="68">
        <f t="shared" si="45"/>
        <v>7.4153243477716443E-2</v>
      </c>
    </row>
    <row r="908" spans="1:10" x14ac:dyDescent="0.25">
      <c r="A908" s="71">
        <v>2007</v>
      </c>
      <c r="B908" s="2">
        <v>37.43</v>
      </c>
      <c r="C908" s="2">
        <v>405.14</v>
      </c>
      <c r="D908" s="2">
        <v>552.28</v>
      </c>
      <c r="E908" s="2">
        <v>72.91</v>
      </c>
      <c r="F908" s="2">
        <v>1067.76</v>
      </c>
      <c r="H908" s="68">
        <f t="shared" si="43"/>
        <v>0.39321382469694177</v>
      </c>
      <c r="I908" s="68">
        <f t="shared" si="44"/>
        <v>0.5360224394126154</v>
      </c>
      <c r="J908" s="68">
        <f t="shared" si="45"/>
        <v>7.0763735890442866E-2</v>
      </c>
    </row>
    <row r="909" spans="1:10" x14ac:dyDescent="0.25">
      <c r="A909" s="71">
        <v>2008</v>
      </c>
      <c r="B909" s="2">
        <v>27.24</v>
      </c>
      <c r="C909" s="2">
        <v>392.42</v>
      </c>
      <c r="D909" s="2">
        <v>808.68</v>
      </c>
      <c r="E909" s="2">
        <v>57.66</v>
      </c>
      <c r="F909" s="2">
        <v>1286</v>
      </c>
      <c r="H909" s="68">
        <f t="shared" si="43"/>
        <v>0.3117512472592075</v>
      </c>
      <c r="I909" s="68">
        <f t="shared" si="44"/>
        <v>0.64244176808923059</v>
      </c>
      <c r="J909" s="68">
        <f t="shared" si="45"/>
        <v>4.5806984651561855E-2</v>
      </c>
    </row>
    <row r="910" spans="1:10" x14ac:dyDescent="0.25">
      <c r="A910" s="71">
        <v>2009</v>
      </c>
      <c r="B910" s="2">
        <v>30.16</v>
      </c>
      <c r="C910" s="2">
        <v>284.3</v>
      </c>
      <c r="D910" s="2">
        <v>756.3</v>
      </c>
      <c r="E910" s="2">
        <v>85.05</v>
      </c>
      <c r="F910" s="2">
        <v>1155.81</v>
      </c>
      <c r="H910" s="68">
        <f t="shared" si="43"/>
        <v>0.25256518456003202</v>
      </c>
      <c r="I910" s="68">
        <f t="shared" si="44"/>
        <v>0.67187847021720792</v>
      </c>
      <c r="J910" s="68">
        <f t="shared" si="45"/>
        <v>7.5556345222760196E-2</v>
      </c>
    </row>
    <row r="911" spans="1:10" x14ac:dyDescent="0.25">
      <c r="A911" s="71">
        <v>2010</v>
      </c>
      <c r="B911" s="2">
        <v>42.86</v>
      </c>
      <c r="C911" s="2">
        <v>321.55</v>
      </c>
      <c r="D911" s="2">
        <v>549.83000000000004</v>
      </c>
      <c r="E911" s="2">
        <v>80.59</v>
      </c>
      <c r="F911" s="2">
        <v>994.83</v>
      </c>
      <c r="H911" s="68">
        <f t="shared" si="43"/>
        <v>0.33777324915701123</v>
      </c>
      <c r="I911" s="68">
        <f t="shared" si="44"/>
        <v>0.5775707217664422</v>
      </c>
      <c r="J911" s="68">
        <f t="shared" si="45"/>
        <v>8.4656029076546527E-2</v>
      </c>
    </row>
    <row r="912" spans="1:10" x14ac:dyDescent="0.25">
      <c r="A912" s="71">
        <v>2011</v>
      </c>
      <c r="B912" s="2">
        <v>38.79</v>
      </c>
      <c r="C912" s="2">
        <v>447.87</v>
      </c>
      <c r="D912" s="2">
        <v>612.26</v>
      </c>
      <c r="E912" s="2">
        <v>59.44</v>
      </c>
      <c r="F912" s="2">
        <v>1158.3600000000001</v>
      </c>
      <c r="H912" s="68">
        <f t="shared" si="43"/>
        <v>0.40003751440285101</v>
      </c>
      <c r="I912" s="68">
        <f t="shared" si="44"/>
        <v>0.54687067356217112</v>
      </c>
      <c r="J912" s="68">
        <f t="shared" si="45"/>
        <v>5.3091812034977703E-2</v>
      </c>
    </row>
    <row r="913" spans="1:10" x14ac:dyDescent="0.25">
      <c r="A913" s="71">
        <v>2012</v>
      </c>
      <c r="B913" s="2">
        <v>31.36</v>
      </c>
      <c r="C913" s="2">
        <v>415.64</v>
      </c>
      <c r="D913" s="2">
        <v>836.58</v>
      </c>
      <c r="E913" s="2">
        <v>64.22</v>
      </c>
      <c r="F913" s="2">
        <v>1347.8</v>
      </c>
      <c r="H913" s="68">
        <f t="shared" si="43"/>
        <v>0.31573030293822729</v>
      </c>
      <c r="I913" s="68">
        <f t="shared" si="44"/>
        <v>0.63548661541733764</v>
      </c>
      <c r="J913" s="68">
        <f t="shared" si="45"/>
        <v>4.878308164443499E-2</v>
      </c>
    </row>
    <row r="914" spans="1:10" x14ac:dyDescent="0.25">
      <c r="A914" s="71">
        <v>2013</v>
      </c>
      <c r="B914" s="2">
        <v>27.8</v>
      </c>
      <c r="C914" s="2">
        <v>334.43</v>
      </c>
      <c r="D914" s="2">
        <v>880.54</v>
      </c>
      <c r="E914" s="2">
        <v>89.53</v>
      </c>
      <c r="F914" s="2">
        <v>1332.3</v>
      </c>
      <c r="H914" s="68">
        <f t="shared" si="43"/>
        <v>0.25636642391720965</v>
      </c>
      <c r="I914" s="68">
        <f t="shared" si="44"/>
        <v>0.67500191644308161</v>
      </c>
      <c r="J914" s="68">
        <f t="shared" si="45"/>
        <v>6.86316596397087E-2</v>
      </c>
    </row>
    <row r="915" spans="1:10" x14ac:dyDescent="0.25">
      <c r="A915" s="71">
        <v>2014</v>
      </c>
      <c r="B915" s="2">
        <v>29.33</v>
      </c>
      <c r="C915" s="2">
        <v>248.75</v>
      </c>
      <c r="D915" s="2">
        <v>621.05999999999995</v>
      </c>
      <c r="E915" s="2">
        <v>74.22</v>
      </c>
      <c r="F915" s="2">
        <v>973.3599999999999</v>
      </c>
      <c r="H915" s="68">
        <f t="shared" si="43"/>
        <v>0.263497982055655</v>
      </c>
      <c r="I915" s="68">
        <f t="shared" si="44"/>
        <v>0.65788163511752795</v>
      </c>
      <c r="J915" s="68">
        <f t="shared" si="45"/>
        <v>7.8620382826816951E-2</v>
      </c>
    </row>
    <row r="916" spans="1:10" x14ac:dyDescent="0.25">
      <c r="A916" s="71">
        <v>2015</v>
      </c>
      <c r="B916" s="2">
        <v>29.21</v>
      </c>
      <c r="C916" s="2">
        <v>262.95999999999998</v>
      </c>
      <c r="D916" s="2">
        <v>462.04</v>
      </c>
      <c r="E916" s="2">
        <v>52.35</v>
      </c>
      <c r="F916" s="2">
        <v>806.56000000000006</v>
      </c>
      <c r="H916" s="68">
        <f t="shared" si="43"/>
        <v>0.33827748118608086</v>
      </c>
      <c r="I916" s="68">
        <f t="shared" si="44"/>
        <v>0.59437833665658968</v>
      </c>
      <c r="J916" s="68">
        <f t="shared" si="45"/>
        <v>6.7344182157329388E-2</v>
      </c>
    </row>
    <row r="917" spans="1:10" x14ac:dyDescent="0.25">
      <c r="A917" s="70" t="s">
        <v>584</v>
      </c>
      <c r="B917" s="2">
        <v>1373654.0899999999</v>
      </c>
      <c r="C917" s="2">
        <v>2914652.26</v>
      </c>
      <c r="D917" s="2">
        <v>4276358.1900000004</v>
      </c>
      <c r="E917" s="2">
        <v>1688364.67</v>
      </c>
      <c r="F917" s="2">
        <v>10253029.209999999</v>
      </c>
      <c r="H917" s="68">
        <f t="shared" si="43"/>
        <v>0.3282497045805628</v>
      </c>
      <c r="I917" s="68">
        <f t="shared" si="44"/>
        <v>0.48160575853675613</v>
      </c>
      <c r="J917" s="68">
        <f t="shared" si="45"/>
        <v>0.19014453688268096</v>
      </c>
    </row>
    <row r="918" spans="1:10" x14ac:dyDescent="0.25">
      <c r="A918" s="71">
        <v>1979</v>
      </c>
      <c r="B918" s="2">
        <v>12904.95</v>
      </c>
      <c r="C918" s="2">
        <v>7193.91</v>
      </c>
      <c r="D918" s="2">
        <v>65268.28</v>
      </c>
      <c r="E918" s="2">
        <v>15289.36</v>
      </c>
      <c r="F918" s="2">
        <v>100656.5</v>
      </c>
      <c r="H918" s="68">
        <f t="shared" si="43"/>
        <v>8.198043225447299E-2</v>
      </c>
      <c r="I918" s="68">
        <f t="shared" si="44"/>
        <v>0.74378492459677348</v>
      </c>
      <c r="J918" s="68">
        <f t="shared" si="45"/>
        <v>0.1742346431487535</v>
      </c>
    </row>
    <row r="919" spans="1:10" x14ac:dyDescent="0.25">
      <c r="A919" s="71">
        <v>1980</v>
      </c>
      <c r="B919" s="2">
        <v>4041.71</v>
      </c>
      <c r="C919" s="2">
        <v>24406.16</v>
      </c>
      <c r="D919" s="2">
        <v>22757.26</v>
      </c>
      <c r="E919" s="2">
        <v>34751.47</v>
      </c>
      <c r="F919" s="2">
        <v>85956.6</v>
      </c>
      <c r="H919" s="68">
        <f t="shared" si="43"/>
        <v>0.29794534302615799</v>
      </c>
      <c r="I919" s="68">
        <f t="shared" si="44"/>
        <v>0.27781591356589747</v>
      </c>
      <c r="J919" s="68">
        <f t="shared" si="45"/>
        <v>0.42423874340794454</v>
      </c>
    </row>
    <row r="920" spans="1:10" x14ac:dyDescent="0.25">
      <c r="A920" s="71">
        <v>1981</v>
      </c>
      <c r="B920" s="2">
        <v>13179.85</v>
      </c>
      <c r="C920" s="2">
        <v>16240.31</v>
      </c>
      <c r="D920" s="2">
        <v>39658.910000000003</v>
      </c>
      <c r="E920" s="2">
        <v>21774.85</v>
      </c>
      <c r="F920" s="2">
        <v>90853.920000000013</v>
      </c>
      <c r="H920" s="68">
        <f t="shared" si="43"/>
        <v>0.20908277369783762</v>
      </c>
      <c r="I920" s="68">
        <f t="shared" si="44"/>
        <v>0.51058107293721056</v>
      </c>
      <c r="J920" s="68">
        <f t="shared" si="45"/>
        <v>0.28033615336495171</v>
      </c>
    </row>
    <row r="921" spans="1:10" x14ac:dyDescent="0.25">
      <c r="A921" s="71">
        <v>1982</v>
      </c>
      <c r="B921" s="2">
        <v>24229.97</v>
      </c>
      <c r="C921" s="2">
        <v>56555.9</v>
      </c>
      <c r="D921" s="2">
        <v>26812.43</v>
      </c>
      <c r="E921" s="2">
        <v>7468.42</v>
      </c>
      <c r="F921" s="2">
        <v>115066.71999999999</v>
      </c>
      <c r="H921" s="68">
        <f t="shared" si="43"/>
        <v>0.62261034217978961</v>
      </c>
      <c r="I921" s="68">
        <f t="shared" si="44"/>
        <v>0.29517161281089427</v>
      </c>
      <c r="J921" s="68">
        <f t="shared" si="45"/>
        <v>8.2218045009316162E-2</v>
      </c>
    </row>
    <row r="922" spans="1:10" x14ac:dyDescent="0.25">
      <c r="A922" s="71">
        <v>1983</v>
      </c>
      <c r="B922" s="2">
        <v>7499.2</v>
      </c>
      <c r="C922" s="2">
        <v>32547.63</v>
      </c>
      <c r="D922" s="2">
        <v>31235.17</v>
      </c>
      <c r="E922" s="2">
        <v>3180.03</v>
      </c>
      <c r="F922" s="2">
        <v>74462.03</v>
      </c>
      <c r="H922" s="68">
        <f t="shared" si="43"/>
        <v>0.48605517419141336</v>
      </c>
      <c r="I922" s="68">
        <f t="shared" si="44"/>
        <v>0.46645534545060291</v>
      </c>
      <c r="J922" s="68">
        <f t="shared" si="45"/>
        <v>4.7489480357983678E-2</v>
      </c>
    </row>
    <row r="923" spans="1:10" x14ac:dyDescent="0.25">
      <c r="A923" s="71">
        <v>1984</v>
      </c>
      <c r="B923" s="2">
        <v>49553</v>
      </c>
      <c r="C923" s="2">
        <v>47274.57</v>
      </c>
      <c r="D923" s="2">
        <v>67222.36</v>
      </c>
      <c r="E923" s="2">
        <v>12934.8</v>
      </c>
      <c r="F923" s="2">
        <v>176984.72999999998</v>
      </c>
      <c r="H923" s="68">
        <f t="shared" si="43"/>
        <v>0.37097958255765656</v>
      </c>
      <c r="I923" s="68">
        <f t="shared" si="44"/>
        <v>0.52751665538873249</v>
      </c>
      <c r="J923" s="68">
        <f t="shared" si="45"/>
        <v>0.10150376205361097</v>
      </c>
    </row>
    <row r="924" spans="1:10" x14ac:dyDescent="0.25">
      <c r="A924" s="71">
        <v>1985</v>
      </c>
      <c r="B924" s="2">
        <v>93924.36</v>
      </c>
      <c r="C924" s="2">
        <v>94491.91</v>
      </c>
      <c r="D924" s="2">
        <v>77644.2</v>
      </c>
      <c r="E924" s="2">
        <v>55226.54</v>
      </c>
      <c r="F924" s="2">
        <v>321287.01</v>
      </c>
      <c r="H924" s="68">
        <f t="shared" si="43"/>
        <v>0.41559996771677321</v>
      </c>
      <c r="I924" s="68">
        <f t="shared" si="44"/>
        <v>0.34149936236228773</v>
      </c>
      <c r="J924" s="68">
        <f t="shared" si="45"/>
        <v>0.24290066992093909</v>
      </c>
    </row>
    <row r="925" spans="1:10" x14ac:dyDescent="0.25">
      <c r="A925" s="71">
        <v>1986</v>
      </c>
      <c r="B925" s="2">
        <v>108467.81</v>
      </c>
      <c r="C925" s="2">
        <v>111192.78</v>
      </c>
      <c r="D925" s="2">
        <v>148770.54999999999</v>
      </c>
      <c r="E925" s="2">
        <v>30637.69</v>
      </c>
      <c r="F925" s="2">
        <v>399068.83</v>
      </c>
      <c r="H925" s="68">
        <f t="shared" si="43"/>
        <v>0.38263038443567754</v>
      </c>
      <c r="I925" s="68">
        <f t="shared" si="44"/>
        <v>0.51194090784677915</v>
      </c>
      <c r="J925" s="68">
        <f t="shared" si="45"/>
        <v>0.10542870771754347</v>
      </c>
    </row>
    <row r="926" spans="1:10" x14ac:dyDescent="0.25">
      <c r="A926" s="71">
        <v>1987</v>
      </c>
      <c r="B926" s="2">
        <v>5939.88</v>
      </c>
      <c r="C926" s="2">
        <v>121413.59</v>
      </c>
      <c r="D926" s="2">
        <v>199323.68</v>
      </c>
      <c r="E926" s="2">
        <v>68386.02</v>
      </c>
      <c r="F926" s="2">
        <v>395063.17000000004</v>
      </c>
      <c r="H926" s="68">
        <f t="shared" si="43"/>
        <v>0.31201830658863927</v>
      </c>
      <c r="I926" s="68">
        <f t="shared" si="44"/>
        <v>0.51223785654156029</v>
      </c>
      <c r="J926" s="68">
        <f t="shared" si="45"/>
        <v>0.1757438368698003</v>
      </c>
    </row>
    <row r="927" spans="1:10" x14ac:dyDescent="0.25">
      <c r="A927" s="71">
        <v>1988</v>
      </c>
      <c r="B927" s="2">
        <v>48797.07</v>
      </c>
      <c r="C927" s="2">
        <v>35267.769999999997</v>
      </c>
      <c r="D927" s="2">
        <v>230686.85</v>
      </c>
      <c r="E927" s="2">
        <v>107629.31</v>
      </c>
      <c r="F927" s="2">
        <v>422381</v>
      </c>
      <c r="H927" s="68">
        <f t="shared" si="43"/>
        <v>9.4403873314358025E-2</v>
      </c>
      <c r="I927" s="68">
        <f t="shared" si="44"/>
        <v>0.61749671619975732</v>
      </c>
      <c r="J927" s="68">
        <f t="shared" si="45"/>
        <v>0.28809941048588467</v>
      </c>
    </row>
    <row r="928" spans="1:10" x14ac:dyDescent="0.25">
      <c r="A928" s="71">
        <v>1989</v>
      </c>
      <c r="B928" s="2">
        <v>23875.49</v>
      </c>
      <c r="C928" s="2">
        <v>44978.55</v>
      </c>
      <c r="D928" s="2">
        <v>66606.39</v>
      </c>
      <c r="E928" s="2">
        <v>103690.24000000001</v>
      </c>
      <c r="F928" s="2">
        <v>239150.66999999998</v>
      </c>
      <c r="H928" s="68">
        <f t="shared" si="43"/>
        <v>0.20893514059539983</v>
      </c>
      <c r="I928" s="68">
        <f t="shared" si="44"/>
        <v>0.30940115808984575</v>
      </c>
      <c r="J928" s="68">
        <f t="shared" si="45"/>
        <v>0.4816637013147545</v>
      </c>
    </row>
    <row r="929" spans="1:10" x14ac:dyDescent="0.25">
      <c r="A929" s="71">
        <v>1990</v>
      </c>
      <c r="B929" s="2">
        <v>5816.51</v>
      </c>
      <c r="C929" s="2">
        <v>13427.56</v>
      </c>
      <c r="D929" s="2">
        <v>76083.42</v>
      </c>
      <c r="E929" s="2">
        <v>71928.75</v>
      </c>
      <c r="F929" s="2">
        <v>167256.24</v>
      </c>
      <c r="H929" s="68">
        <f t="shared" si="43"/>
        <v>8.3173825922528491E-2</v>
      </c>
      <c r="I929" s="68">
        <f t="shared" si="44"/>
        <v>0.47128064448571616</v>
      </c>
      <c r="J929" s="68">
        <f t="shared" si="45"/>
        <v>0.44554552959175542</v>
      </c>
    </row>
    <row r="930" spans="1:10" x14ac:dyDescent="0.25">
      <c r="A930" s="71">
        <v>1991</v>
      </c>
      <c r="B930" s="2">
        <v>17195.64</v>
      </c>
      <c r="C930" s="2">
        <v>16418.5</v>
      </c>
      <c r="D930" s="2">
        <v>38118.47</v>
      </c>
      <c r="E930" s="2">
        <v>46238.8</v>
      </c>
      <c r="F930" s="2">
        <v>117971.41</v>
      </c>
      <c r="H930" s="68">
        <f t="shared" si="43"/>
        <v>0.16292110692877862</v>
      </c>
      <c r="I930" s="68">
        <f t="shared" si="44"/>
        <v>0.37825034728089896</v>
      </c>
      <c r="J930" s="68">
        <f t="shared" si="45"/>
        <v>0.45882854579032245</v>
      </c>
    </row>
    <row r="931" spans="1:10" x14ac:dyDescent="0.25">
      <c r="A931" s="71">
        <v>1992</v>
      </c>
      <c r="B931" s="2">
        <v>8404.65</v>
      </c>
      <c r="C931" s="2">
        <v>34877.339999999997</v>
      </c>
      <c r="D931" s="2">
        <v>31774.98</v>
      </c>
      <c r="E931" s="2">
        <v>8905.7199999999993</v>
      </c>
      <c r="F931" s="2">
        <v>83962.69</v>
      </c>
      <c r="H931" s="68">
        <f t="shared" si="43"/>
        <v>0.46159667455640724</v>
      </c>
      <c r="I931" s="68">
        <f t="shared" si="44"/>
        <v>0.420537377623877</v>
      </c>
      <c r="J931" s="68">
        <f t="shared" si="45"/>
        <v>0.11786594781971581</v>
      </c>
    </row>
    <row r="932" spans="1:10" x14ac:dyDescent="0.25">
      <c r="A932" s="71">
        <v>1993</v>
      </c>
      <c r="B932" s="2">
        <v>4810.9799999999996</v>
      </c>
      <c r="C932" s="2">
        <v>20217.64</v>
      </c>
      <c r="D932" s="2">
        <v>46483.28</v>
      </c>
      <c r="E932" s="2">
        <v>26027.54</v>
      </c>
      <c r="F932" s="2">
        <v>97539.44</v>
      </c>
      <c r="H932" s="68">
        <f t="shared" si="43"/>
        <v>0.21803058090256219</v>
      </c>
      <c r="I932" s="68">
        <f t="shared" si="44"/>
        <v>0.50128385611062665</v>
      </c>
      <c r="J932" s="68">
        <f t="shared" si="45"/>
        <v>0.28068556298681119</v>
      </c>
    </row>
    <row r="933" spans="1:10" x14ac:dyDescent="0.25">
      <c r="A933" s="71">
        <v>1994</v>
      </c>
      <c r="B933" s="2">
        <v>8866.35</v>
      </c>
      <c r="C933" s="2">
        <v>3479.14</v>
      </c>
      <c r="D933" s="2">
        <v>70448.509999999995</v>
      </c>
      <c r="E933" s="2">
        <v>54415.63</v>
      </c>
      <c r="F933" s="2">
        <v>137209.63</v>
      </c>
      <c r="H933" s="68">
        <f t="shared" si="43"/>
        <v>2.7108080765895961E-2</v>
      </c>
      <c r="I933" s="68">
        <f t="shared" si="44"/>
        <v>0.548906884723532</v>
      </c>
      <c r="J933" s="68">
        <f t="shared" si="45"/>
        <v>0.42398503451057196</v>
      </c>
    </row>
    <row r="934" spans="1:10" x14ac:dyDescent="0.25">
      <c r="A934" s="71">
        <v>1995</v>
      </c>
      <c r="B934" s="2">
        <v>20247.55</v>
      </c>
      <c r="C934" s="2">
        <v>41452.21</v>
      </c>
      <c r="D934" s="2">
        <v>20453</v>
      </c>
      <c r="E934" s="2">
        <v>49030.95</v>
      </c>
      <c r="F934" s="2">
        <v>131183.71</v>
      </c>
      <c r="H934" s="68">
        <f t="shared" si="43"/>
        <v>0.37365823731414533</v>
      </c>
      <c r="I934" s="68">
        <f t="shared" si="44"/>
        <v>0.18436729737174964</v>
      </c>
      <c r="J934" s="68">
        <f t="shared" si="45"/>
        <v>0.44197446531410495</v>
      </c>
    </row>
    <row r="935" spans="1:10" x14ac:dyDescent="0.25">
      <c r="A935" s="71">
        <v>1996</v>
      </c>
      <c r="B935" s="2">
        <v>4348.75</v>
      </c>
      <c r="C935" s="2">
        <v>86397.85</v>
      </c>
      <c r="D935" s="2">
        <v>62853.91</v>
      </c>
      <c r="E935" s="2">
        <v>26836.47</v>
      </c>
      <c r="F935" s="2">
        <v>180436.98</v>
      </c>
      <c r="H935" s="68">
        <f t="shared" si="43"/>
        <v>0.49065090835429487</v>
      </c>
      <c r="I935" s="68">
        <f t="shared" si="44"/>
        <v>0.35694554939873041</v>
      </c>
      <c r="J935" s="68">
        <f t="shared" si="45"/>
        <v>0.15240354224697472</v>
      </c>
    </row>
    <row r="936" spans="1:10" x14ac:dyDescent="0.25">
      <c r="A936" s="71">
        <v>1997</v>
      </c>
      <c r="B936" s="2">
        <v>6993.79</v>
      </c>
      <c r="C936" s="2">
        <v>20491.43</v>
      </c>
      <c r="D936" s="2">
        <v>116828.84</v>
      </c>
      <c r="E936" s="2">
        <v>20358.91</v>
      </c>
      <c r="F936" s="2">
        <v>164672.97</v>
      </c>
      <c r="H936" s="68">
        <f t="shared" si="43"/>
        <v>0.12995647237637842</v>
      </c>
      <c r="I936" s="68">
        <f t="shared" si="44"/>
        <v>0.7409274959446136</v>
      </c>
      <c r="J936" s="68">
        <f t="shared" si="45"/>
        <v>0.12911603167900798</v>
      </c>
    </row>
    <row r="937" spans="1:10" x14ac:dyDescent="0.25">
      <c r="A937" s="71">
        <v>1998</v>
      </c>
      <c r="B937" s="2">
        <v>11524.26</v>
      </c>
      <c r="C937" s="2">
        <v>50043.199999999997</v>
      </c>
      <c r="D937" s="2">
        <v>28616.799999999999</v>
      </c>
      <c r="E937" s="2">
        <v>33636.239999999998</v>
      </c>
      <c r="F937" s="2">
        <v>123820.5</v>
      </c>
      <c r="H937" s="68">
        <f t="shared" si="43"/>
        <v>0.44563557960622724</v>
      </c>
      <c r="I937" s="68">
        <f t="shared" si="44"/>
        <v>0.25483310928308911</v>
      </c>
      <c r="J937" s="68">
        <f t="shared" si="45"/>
        <v>0.29953131111068365</v>
      </c>
    </row>
    <row r="938" spans="1:10" x14ac:dyDescent="0.25">
      <c r="A938" s="71">
        <v>1999</v>
      </c>
      <c r="B938" s="2">
        <v>7945.45</v>
      </c>
      <c r="C938" s="2">
        <v>47671.41</v>
      </c>
      <c r="D938" s="2">
        <v>121491.39</v>
      </c>
      <c r="E938" s="2">
        <v>16516.22</v>
      </c>
      <c r="F938" s="2">
        <v>193624.47</v>
      </c>
      <c r="H938" s="68">
        <f t="shared" si="43"/>
        <v>0.25674096082583808</v>
      </c>
      <c r="I938" s="68">
        <f t="shared" si="44"/>
        <v>0.65430865587291454</v>
      </c>
      <c r="J938" s="68">
        <f t="shared" si="45"/>
        <v>8.8950383301247507E-2</v>
      </c>
    </row>
    <row r="939" spans="1:10" x14ac:dyDescent="0.25">
      <c r="A939" s="71">
        <v>2000</v>
      </c>
      <c r="B939" s="2">
        <v>3167.46</v>
      </c>
      <c r="C939" s="2">
        <v>17721.61</v>
      </c>
      <c r="D939" s="2">
        <v>69496.039999999994</v>
      </c>
      <c r="E939" s="2">
        <v>66282.16</v>
      </c>
      <c r="F939" s="2">
        <v>156667.26999999999</v>
      </c>
      <c r="H939" s="68">
        <f t="shared" si="43"/>
        <v>0.11545037091576857</v>
      </c>
      <c r="I939" s="68">
        <f t="shared" si="44"/>
        <v>0.45274349199520181</v>
      </c>
      <c r="J939" s="68">
        <f t="shared" si="45"/>
        <v>0.43180613708902965</v>
      </c>
    </row>
    <row r="940" spans="1:10" x14ac:dyDescent="0.25">
      <c r="A940" s="71">
        <v>2001</v>
      </c>
      <c r="B940" s="2">
        <v>24827.71</v>
      </c>
      <c r="C940" s="2">
        <v>106830.99</v>
      </c>
      <c r="D940" s="2">
        <v>134536.46</v>
      </c>
      <c r="E940" s="2">
        <v>16739.240000000002</v>
      </c>
      <c r="F940" s="2">
        <v>282934.40000000002</v>
      </c>
      <c r="H940" s="68">
        <f t="shared" si="43"/>
        <v>0.4139024447603431</v>
      </c>
      <c r="I940" s="68">
        <f t="shared" si="44"/>
        <v>0.5212435989164016</v>
      </c>
      <c r="J940" s="68">
        <f t="shared" si="45"/>
        <v>6.485395632325533E-2</v>
      </c>
    </row>
    <row r="941" spans="1:10" x14ac:dyDescent="0.25">
      <c r="A941" s="71">
        <v>2002</v>
      </c>
      <c r="B941" s="2">
        <v>14988.84</v>
      </c>
      <c r="C941" s="2">
        <v>102991.01</v>
      </c>
      <c r="D941" s="2">
        <v>150326.54</v>
      </c>
      <c r="E941" s="2">
        <v>30096.06</v>
      </c>
      <c r="F941" s="2">
        <v>298402.45</v>
      </c>
      <c r="H941" s="68">
        <f t="shared" si="43"/>
        <v>0.3633947219401355</v>
      </c>
      <c r="I941" s="68">
        <f t="shared" si="44"/>
        <v>0.53041397694345027</v>
      </c>
      <c r="J941" s="68">
        <f t="shared" si="45"/>
        <v>0.10619130111641428</v>
      </c>
    </row>
    <row r="942" spans="1:10" x14ac:dyDescent="0.25">
      <c r="A942" s="71">
        <v>2003</v>
      </c>
      <c r="B942" s="2">
        <v>11122.48</v>
      </c>
      <c r="C942" s="2">
        <v>49317.38</v>
      </c>
      <c r="D942" s="2">
        <v>222440.18</v>
      </c>
      <c r="E942" s="2">
        <v>97323.71</v>
      </c>
      <c r="F942" s="2">
        <v>380203.75</v>
      </c>
      <c r="H942" s="68">
        <f t="shared" si="43"/>
        <v>0.13362200688211567</v>
      </c>
      <c r="I942" s="68">
        <f t="shared" si="44"/>
        <v>0.60268617803336366</v>
      </c>
      <c r="J942" s="68">
        <f t="shared" si="45"/>
        <v>0.26369181508452055</v>
      </c>
    </row>
    <row r="943" spans="1:10" x14ac:dyDescent="0.25">
      <c r="A943" s="71">
        <v>2004</v>
      </c>
      <c r="B943" s="2">
        <v>17227.240000000002</v>
      </c>
      <c r="C943" s="2">
        <v>133558.76999999999</v>
      </c>
      <c r="D943" s="2">
        <v>91431.26</v>
      </c>
      <c r="E943" s="2">
        <v>114321.35</v>
      </c>
      <c r="F943" s="2">
        <v>356538.62</v>
      </c>
      <c r="H943" s="68">
        <f t="shared" si="43"/>
        <v>0.39361712536726584</v>
      </c>
      <c r="I943" s="68">
        <f t="shared" si="44"/>
        <v>0.26946122467215805</v>
      </c>
      <c r="J943" s="68">
        <f t="shared" si="45"/>
        <v>0.33692164996057605</v>
      </c>
    </row>
    <row r="944" spans="1:10" x14ac:dyDescent="0.25">
      <c r="A944" s="71">
        <v>2005</v>
      </c>
      <c r="B944" s="2">
        <v>9159.1299999999992</v>
      </c>
      <c r="C944" s="2">
        <v>59130.14</v>
      </c>
      <c r="D944" s="2">
        <v>151526.22</v>
      </c>
      <c r="E944" s="2">
        <v>63905.61</v>
      </c>
      <c r="F944" s="2">
        <v>283721.09999999998</v>
      </c>
      <c r="H944" s="68">
        <f t="shared" si="43"/>
        <v>0.21536172689903124</v>
      </c>
      <c r="I944" s="68">
        <f t="shared" si="44"/>
        <v>0.55188349646529711</v>
      </c>
      <c r="J944" s="68">
        <f t="shared" si="45"/>
        <v>0.23275477663567173</v>
      </c>
    </row>
    <row r="945" spans="1:10" x14ac:dyDescent="0.25">
      <c r="A945" s="71">
        <v>2006</v>
      </c>
      <c r="B945" s="2">
        <v>21469.59</v>
      </c>
      <c r="C945" s="2">
        <v>52552.47</v>
      </c>
      <c r="D945" s="2">
        <v>106321.35</v>
      </c>
      <c r="E945" s="2">
        <v>77248.490000000005</v>
      </c>
      <c r="F945" s="2">
        <v>257591.90000000002</v>
      </c>
      <c r="H945" s="68">
        <f t="shared" si="43"/>
        <v>0.22256461068841824</v>
      </c>
      <c r="I945" s="68">
        <f t="shared" si="44"/>
        <v>0.45028083115060158</v>
      </c>
      <c r="J945" s="68">
        <f t="shared" si="45"/>
        <v>0.32715455816098021</v>
      </c>
    </row>
    <row r="946" spans="1:10" x14ac:dyDescent="0.25">
      <c r="A946" s="71">
        <v>2007</v>
      </c>
      <c r="B946" s="2">
        <v>49272.07</v>
      </c>
      <c r="C946" s="2">
        <v>30798.16</v>
      </c>
      <c r="D946" s="2">
        <v>61218.96</v>
      </c>
      <c r="E946" s="2">
        <v>16254.87</v>
      </c>
      <c r="F946" s="2">
        <v>157544.06</v>
      </c>
      <c r="H946" s="68">
        <f t="shared" si="43"/>
        <v>0.28445177741722494</v>
      </c>
      <c r="I946" s="68">
        <f t="shared" si="44"/>
        <v>0.56541825822172476</v>
      </c>
      <c r="J946" s="68">
        <f t="shared" si="45"/>
        <v>0.15012996436105036</v>
      </c>
    </row>
    <row r="947" spans="1:10" x14ac:dyDescent="0.25">
      <c r="A947" s="71">
        <v>2008</v>
      </c>
      <c r="B947" s="2">
        <v>58163.14</v>
      </c>
      <c r="C947" s="2">
        <v>125813.88</v>
      </c>
      <c r="D947" s="2">
        <v>66272.14</v>
      </c>
      <c r="E947" s="2">
        <v>16023.4</v>
      </c>
      <c r="F947" s="2">
        <v>266272.56000000006</v>
      </c>
      <c r="H947" s="68">
        <f t="shared" si="43"/>
        <v>0.60455639153672136</v>
      </c>
      <c r="I947" s="68">
        <f t="shared" si="44"/>
        <v>0.31844853539066131</v>
      </c>
      <c r="J947" s="68">
        <f t="shared" si="45"/>
        <v>7.6995073072617271E-2</v>
      </c>
    </row>
    <row r="948" spans="1:10" x14ac:dyDescent="0.25">
      <c r="A948" s="71">
        <v>2009</v>
      </c>
      <c r="B948" s="2">
        <v>37775.5</v>
      </c>
      <c r="C948" s="2">
        <v>47450.82</v>
      </c>
      <c r="D948" s="2">
        <v>149519.06</v>
      </c>
      <c r="E948" s="2">
        <v>15691.67</v>
      </c>
      <c r="F948" s="2">
        <v>250437.05000000002</v>
      </c>
      <c r="H948" s="68">
        <f t="shared" si="43"/>
        <v>0.22312834642651666</v>
      </c>
      <c r="I948" s="68">
        <f t="shared" si="44"/>
        <v>0.70308459615760344</v>
      </c>
      <c r="J948" s="68">
        <f t="shared" si="45"/>
        <v>7.3787057415879834E-2</v>
      </c>
    </row>
    <row r="949" spans="1:10" x14ac:dyDescent="0.25">
      <c r="A949" s="71">
        <v>2010</v>
      </c>
      <c r="B949" s="2">
        <v>39999.21</v>
      </c>
      <c r="C949" s="2">
        <v>153501.97</v>
      </c>
      <c r="D949" s="2">
        <v>101053.5</v>
      </c>
      <c r="E949" s="2">
        <v>30025.81</v>
      </c>
      <c r="F949" s="2">
        <v>324580.49</v>
      </c>
      <c r="H949" s="68">
        <f t="shared" si="43"/>
        <v>0.53939588015065498</v>
      </c>
      <c r="I949" s="68">
        <f t="shared" si="44"/>
        <v>0.35509538786247635</v>
      </c>
      <c r="J949" s="68">
        <f t="shared" si="45"/>
        <v>0.10550873198686857</v>
      </c>
    </row>
    <row r="950" spans="1:10" x14ac:dyDescent="0.25">
      <c r="A950" s="71">
        <v>2011</v>
      </c>
      <c r="B950" s="2">
        <v>115370.21</v>
      </c>
      <c r="C950" s="2">
        <v>100081.88</v>
      </c>
      <c r="D950" s="2">
        <v>205581.12</v>
      </c>
      <c r="E950" s="2">
        <v>42905.440000000002</v>
      </c>
      <c r="F950" s="2">
        <v>463938.65</v>
      </c>
      <c r="H950" s="68">
        <f t="shared" si="43"/>
        <v>0.28712260926433847</v>
      </c>
      <c r="I950" s="68">
        <f t="shared" si="44"/>
        <v>0.58978695833736405</v>
      </c>
      <c r="J950" s="68">
        <f t="shared" si="45"/>
        <v>0.12309043239829745</v>
      </c>
    </row>
    <row r="951" spans="1:10" x14ac:dyDescent="0.25">
      <c r="A951" s="71">
        <v>2012</v>
      </c>
      <c r="B951" s="2">
        <v>230867.08</v>
      </c>
      <c r="C951" s="2">
        <v>226689.14</v>
      </c>
      <c r="D951" s="2">
        <v>76080.89</v>
      </c>
      <c r="E951" s="2">
        <v>35026.15</v>
      </c>
      <c r="F951" s="2">
        <v>568663.26</v>
      </c>
      <c r="H951" s="68">
        <f t="shared" si="43"/>
        <v>0.67108260371683293</v>
      </c>
      <c r="I951" s="68">
        <f t="shared" si="44"/>
        <v>0.22522720653620176</v>
      </c>
      <c r="J951" s="68">
        <f t="shared" si="45"/>
        <v>0.10369018974696516</v>
      </c>
    </row>
    <row r="952" spans="1:10" x14ac:dyDescent="0.25">
      <c r="A952" s="71">
        <v>2013</v>
      </c>
      <c r="B952" s="2">
        <v>83791.25</v>
      </c>
      <c r="C952" s="2">
        <v>465564.27</v>
      </c>
      <c r="D952" s="2">
        <v>329076.47999999998</v>
      </c>
      <c r="E952" s="2">
        <v>21134.73</v>
      </c>
      <c r="F952" s="2">
        <v>899566.73</v>
      </c>
      <c r="H952" s="68">
        <f t="shared" si="43"/>
        <v>0.57070147536182381</v>
      </c>
      <c r="I952" s="68">
        <f t="shared" si="44"/>
        <v>0.40339099184496202</v>
      </c>
      <c r="J952" s="68">
        <f t="shared" si="45"/>
        <v>2.5907532793214134E-2</v>
      </c>
    </row>
    <row r="953" spans="1:10" x14ac:dyDescent="0.25">
      <c r="A953" s="71">
        <v>2014</v>
      </c>
      <c r="B953" s="2">
        <v>83941.5</v>
      </c>
      <c r="C953" s="2">
        <v>158044.03</v>
      </c>
      <c r="D953" s="2">
        <v>576648.04</v>
      </c>
      <c r="E953" s="2">
        <v>80667.45</v>
      </c>
      <c r="F953" s="2">
        <v>899301.02</v>
      </c>
      <c r="H953" s="68">
        <f t="shared" si="43"/>
        <v>0.19383354964690913</v>
      </c>
      <c r="I953" s="68">
        <f t="shared" si="44"/>
        <v>0.70723162709868159</v>
      </c>
      <c r="J953" s="68">
        <f t="shared" si="45"/>
        <v>9.893482325440929E-2</v>
      </c>
    </row>
    <row r="954" spans="1:10" x14ac:dyDescent="0.25">
      <c r="A954" s="71">
        <v>2015</v>
      </c>
      <c r="B954" s="2">
        <v>83944.46</v>
      </c>
      <c r="C954" s="2">
        <v>158566.38</v>
      </c>
      <c r="D954" s="2">
        <v>195691.27</v>
      </c>
      <c r="E954" s="2">
        <v>149854.57</v>
      </c>
      <c r="F954" s="2">
        <v>588056.67999999993</v>
      </c>
      <c r="H954" s="68">
        <f t="shared" si="43"/>
        <v>0.3145457969656042</v>
      </c>
      <c r="I954" s="68">
        <f t="shared" si="44"/>
        <v>0.38818989549588778</v>
      </c>
      <c r="J954" s="68">
        <f t="shared" si="45"/>
        <v>0.29726430753850797</v>
      </c>
    </row>
    <row r="955" spans="1:10" x14ac:dyDescent="0.25">
      <c r="A955" s="70" t="s">
        <v>583</v>
      </c>
      <c r="B955" s="2">
        <v>287822.21000000002</v>
      </c>
      <c r="C955" s="2">
        <v>415852.63000000006</v>
      </c>
      <c r="D955" s="2">
        <v>660395.3400000002</v>
      </c>
      <c r="E955" s="2">
        <v>328370.69999999995</v>
      </c>
      <c r="F955" s="2">
        <v>1692440.8800000004</v>
      </c>
      <c r="H955" s="68">
        <f t="shared" si="43"/>
        <v>0.29606087323330255</v>
      </c>
      <c r="I955" s="68">
        <f t="shared" si="44"/>
        <v>0.47015987620326882</v>
      </c>
      <c r="J955" s="68">
        <f t="shared" si="45"/>
        <v>0.23377925056342866</v>
      </c>
    </row>
    <row r="956" spans="1:10" x14ac:dyDescent="0.25">
      <c r="A956" s="71">
        <v>1979</v>
      </c>
      <c r="B956" s="2">
        <v>6085.67</v>
      </c>
      <c r="C956" s="2">
        <v>9390</v>
      </c>
      <c r="D956" s="2">
        <v>12494.5</v>
      </c>
      <c r="E956" s="2">
        <v>4635.9799999999996</v>
      </c>
      <c r="F956" s="2">
        <v>32606.149999999998</v>
      </c>
      <c r="H956" s="68">
        <f t="shared" si="43"/>
        <v>0.35406598975584153</v>
      </c>
      <c r="I956" s="68">
        <f t="shared" si="44"/>
        <v>0.47112646528267965</v>
      </c>
      <c r="J956" s="68">
        <f t="shared" si="45"/>
        <v>0.17480754496147882</v>
      </c>
    </row>
    <row r="957" spans="1:10" x14ac:dyDescent="0.25">
      <c r="A957" s="71">
        <v>1980</v>
      </c>
      <c r="B957" s="2">
        <v>4813.76</v>
      </c>
      <c r="C957" s="2">
        <v>8369.75</v>
      </c>
      <c r="D957" s="2">
        <v>12738.92</v>
      </c>
      <c r="E957" s="2">
        <v>5041.8500000000004</v>
      </c>
      <c r="F957" s="2">
        <v>30964.28</v>
      </c>
      <c r="H957" s="68">
        <f t="shared" si="43"/>
        <v>0.32006055711320469</v>
      </c>
      <c r="I957" s="68">
        <f t="shared" si="44"/>
        <v>0.48713830547155473</v>
      </c>
      <c r="J957" s="68">
        <f t="shared" si="45"/>
        <v>0.19280113741524074</v>
      </c>
    </row>
    <row r="958" spans="1:10" x14ac:dyDescent="0.25">
      <c r="A958" s="71">
        <v>1981</v>
      </c>
      <c r="B958" s="2">
        <v>4157.9399999999996</v>
      </c>
      <c r="C958" s="2">
        <v>6619.18</v>
      </c>
      <c r="D958" s="2">
        <v>11326.47</v>
      </c>
      <c r="E958" s="2">
        <v>5113.25</v>
      </c>
      <c r="F958" s="2">
        <v>27216.839999999997</v>
      </c>
      <c r="H958" s="68">
        <f t="shared" si="43"/>
        <v>0.28705532354101887</v>
      </c>
      <c r="I958" s="68">
        <f t="shared" si="44"/>
        <v>0.49119732511091158</v>
      </c>
      <c r="J958" s="68">
        <f t="shared" si="45"/>
        <v>0.2217473513480695</v>
      </c>
    </row>
    <row r="959" spans="1:10" x14ac:dyDescent="0.25">
      <c r="A959" s="71">
        <v>1982</v>
      </c>
      <c r="B959" s="2">
        <v>4775.12</v>
      </c>
      <c r="C959" s="2">
        <v>5777.07</v>
      </c>
      <c r="D959" s="2">
        <v>9052.33</v>
      </c>
      <c r="E959" s="2">
        <v>5202.21</v>
      </c>
      <c r="F959" s="2">
        <v>24806.729999999996</v>
      </c>
      <c r="H959" s="68">
        <f t="shared" si="43"/>
        <v>0.2883976874549774</v>
      </c>
      <c r="I959" s="68">
        <f t="shared" si="44"/>
        <v>0.45190226846469156</v>
      </c>
      <c r="J959" s="68">
        <f t="shared" si="45"/>
        <v>0.25970004408033104</v>
      </c>
    </row>
    <row r="960" spans="1:10" x14ac:dyDescent="0.25">
      <c r="A960" s="71">
        <v>1983</v>
      </c>
      <c r="B960" s="2">
        <v>5165.6899999999996</v>
      </c>
      <c r="C960" s="2">
        <v>6393.42</v>
      </c>
      <c r="D960" s="2">
        <v>8221.17</v>
      </c>
      <c r="E960" s="2">
        <v>4057.99</v>
      </c>
      <c r="F960" s="2">
        <v>23838.269999999997</v>
      </c>
      <c r="H960" s="68">
        <f t="shared" si="43"/>
        <v>0.3423961766397573</v>
      </c>
      <c r="I960" s="68">
        <f t="shared" si="44"/>
        <v>0.44028034690439133</v>
      </c>
      <c r="J960" s="68">
        <f t="shared" si="45"/>
        <v>0.21732347645585129</v>
      </c>
    </row>
    <row r="961" spans="1:10" x14ac:dyDescent="0.25">
      <c r="A961" s="71">
        <v>1984</v>
      </c>
      <c r="B961" s="2">
        <v>5673.9</v>
      </c>
      <c r="C961" s="2">
        <v>6631.83</v>
      </c>
      <c r="D961" s="2">
        <v>8781.35</v>
      </c>
      <c r="E961" s="2">
        <v>3869.75</v>
      </c>
      <c r="F961" s="2">
        <v>24956.83</v>
      </c>
      <c r="H961" s="68">
        <f t="shared" si="43"/>
        <v>0.34392231885921898</v>
      </c>
      <c r="I961" s="68">
        <f t="shared" si="44"/>
        <v>0.45539500480476774</v>
      </c>
      <c r="J961" s="68">
        <f t="shared" si="45"/>
        <v>0.20068267633601325</v>
      </c>
    </row>
    <row r="962" spans="1:10" x14ac:dyDescent="0.25">
      <c r="A962" s="71">
        <v>1985</v>
      </c>
      <c r="B962" s="2">
        <v>9412.68</v>
      </c>
      <c r="C962" s="2">
        <v>7952.83</v>
      </c>
      <c r="D962" s="2">
        <v>10057.129999999999</v>
      </c>
      <c r="E962" s="2">
        <v>4355.6499999999996</v>
      </c>
      <c r="F962" s="2">
        <v>31778.29</v>
      </c>
      <c r="H962" s="68">
        <f t="shared" si="43"/>
        <v>0.35558296867378086</v>
      </c>
      <c r="I962" s="68">
        <f t="shared" si="44"/>
        <v>0.44966938080383229</v>
      </c>
      <c r="J962" s="68">
        <f t="shared" si="45"/>
        <v>0.19474765052238679</v>
      </c>
    </row>
    <row r="963" spans="1:10" x14ac:dyDescent="0.25">
      <c r="A963" s="71">
        <v>1986</v>
      </c>
      <c r="B963" s="2">
        <v>13531.11</v>
      </c>
      <c r="C963" s="2">
        <v>13129.99</v>
      </c>
      <c r="D963" s="2">
        <v>12341.51</v>
      </c>
      <c r="E963" s="2">
        <v>5025.8999999999996</v>
      </c>
      <c r="F963" s="2">
        <v>44028.51</v>
      </c>
      <c r="H963" s="68">
        <f t="shared" si="43"/>
        <v>0.43052817617239497</v>
      </c>
      <c r="I963" s="68">
        <f t="shared" si="44"/>
        <v>0.40467416894554942</v>
      </c>
      <c r="J963" s="68">
        <f t="shared" si="45"/>
        <v>0.1647976548820555</v>
      </c>
    </row>
    <row r="964" spans="1:10" x14ac:dyDescent="0.25">
      <c r="A964" s="71">
        <v>1987</v>
      </c>
      <c r="B964" s="2">
        <v>14574</v>
      </c>
      <c r="C964" s="2">
        <v>19415.77</v>
      </c>
      <c r="D964" s="2">
        <v>20303.25</v>
      </c>
      <c r="E964" s="2">
        <v>6105.03</v>
      </c>
      <c r="F964" s="2">
        <v>60398.05</v>
      </c>
      <c r="H964" s="68">
        <f t="shared" si="43"/>
        <v>0.42370261903956546</v>
      </c>
      <c r="I964" s="68">
        <f t="shared" si="44"/>
        <v>0.44306974176224057</v>
      </c>
      <c r="J964" s="68">
        <f t="shared" si="45"/>
        <v>0.13322763919819394</v>
      </c>
    </row>
    <row r="965" spans="1:10" x14ac:dyDescent="0.25">
      <c r="A965" s="71">
        <v>1988</v>
      </c>
      <c r="B965" s="2">
        <v>11976.64</v>
      </c>
      <c r="C965" s="2">
        <v>21069.58</v>
      </c>
      <c r="D965" s="2">
        <v>31738.54</v>
      </c>
      <c r="E965" s="2">
        <v>10572.71</v>
      </c>
      <c r="F965" s="2">
        <v>75357.47</v>
      </c>
      <c r="H965" s="68">
        <f t="shared" si="43"/>
        <v>0.33242827523716556</v>
      </c>
      <c r="I965" s="68">
        <f t="shared" si="44"/>
        <v>0.50075929898677563</v>
      </c>
      <c r="J965" s="68">
        <f t="shared" si="45"/>
        <v>0.16681242577605876</v>
      </c>
    </row>
    <row r="966" spans="1:10" x14ac:dyDescent="0.25">
      <c r="A966" s="71">
        <v>1989</v>
      </c>
      <c r="B966" s="2">
        <v>11069.31</v>
      </c>
      <c r="C966" s="2">
        <v>17144.830000000002</v>
      </c>
      <c r="D966" s="2">
        <v>32962.43</v>
      </c>
      <c r="E966" s="2">
        <v>15648.27</v>
      </c>
      <c r="F966" s="2">
        <v>76824.84</v>
      </c>
      <c r="H966" s="68">
        <f t="shared" si="43"/>
        <v>0.26073594114441784</v>
      </c>
      <c r="I966" s="68">
        <f t="shared" si="44"/>
        <v>0.50128757231521059</v>
      </c>
      <c r="J966" s="68">
        <f t="shared" si="45"/>
        <v>0.2379764865403716</v>
      </c>
    </row>
    <row r="967" spans="1:10" x14ac:dyDescent="0.25">
      <c r="A967" s="71">
        <v>1990</v>
      </c>
      <c r="B967" s="2">
        <v>13244.54</v>
      </c>
      <c r="C967" s="2">
        <v>15779.15</v>
      </c>
      <c r="D967" s="2">
        <v>27109.279999999999</v>
      </c>
      <c r="E967" s="2">
        <v>16839.97</v>
      </c>
      <c r="F967" s="2">
        <v>72972.94</v>
      </c>
      <c r="H967" s="68">
        <f t="shared" si="43"/>
        <v>0.26418169580969858</v>
      </c>
      <c r="I967" s="68">
        <f t="shared" si="44"/>
        <v>0.45387587814172148</v>
      </c>
      <c r="J967" s="68">
        <f t="shared" si="45"/>
        <v>0.28194242604857994</v>
      </c>
    </row>
    <row r="968" spans="1:10" x14ac:dyDescent="0.25">
      <c r="A968" s="71">
        <v>1991</v>
      </c>
      <c r="B968" s="2">
        <v>12745.51</v>
      </c>
      <c r="C968" s="2">
        <v>18975.14</v>
      </c>
      <c r="D968" s="2">
        <v>24501.38</v>
      </c>
      <c r="E968" s="2">
        <v>13416.1</v>
      </c>
      <c r="F968" s="2">
        <v>69638.13</v>
      </c>
      <c r="H968" s="68">
        <f t="shared" ref="H968:H1031" si="46">C968/SUM($C968:$E968)</f>
        <v>0.33352550822936261</v>
      </c>
      <c r="I968" s="68">
        <f t="shared" si="44"/>
        <v>0.43066007506773285</v>
      </c>
      <c r="J968" s="68">
        <f t="shared" si="45"/>
        <v>0.23581441670290451</v>
      </c>
    </row>
    <row r="969" spans="1:10" x14ac:dyDescent="0.25">
      <c r="A969" s="71">
        <v>1992</v>
      </c>
      <c r="B969" s="2">
        <v>11081.72</v>
      </c>
      <c r="C969" s="2">
        <v>18172.59</v>
      </c>
      <c r="D969" s="2">
        <v>27781.42</v>
      </c>
      <c r="E969" s="2">
        <v>12661.06</v>
      </c>
      <c r="F969" s="2">
        <v>69696.789999999994</v>
      </c>
      <c r="H969" s="68">
        <f t="shared" si="46"/>
        <v>0.31003272707854829</v>
      </c>
      <c r="I969" s="68">
        <f t="shared" ref="I969:I1032" si="47">D969/SUM($C969:$E969)</f>
        <v>0.47396377757460667</v>
      </c>
      <c r="J969" s="68">
        <f t="shared" ref="J969:J1032" si="48">E969/SUM($C969:$E969)</f>
        <v>0.21600349534684513</v>
      </c>
    </row>
    <row r="970" spans="1:10" x14ac:dyDescent="0.25">
      <c r="A970" s="71">
        <v>1993</v>
      </c>
      <c r="B970" s="2">
        <v>9686.7099999999991</v>
      </c>
      <c r="C970" s="2">
        <v>15478.53</v>
      </c>
      <c r="D970" s="2">
        <v>28531.11</v>
      </c>
      <c r="E970" s="2">
        <v>14351.76</v>
      </c>
      <c r="F970" s="2">
        <v>68048.11</v>
      </c>
      <c r="H970" s="68">
        <f t="shared" si="46"/>
        <v>0.26521862052658091</v>
      </c>
      <c r="I970" s="68">
        <f t="shared" si="47"/>
        <v>0.48886952677625967</v>
      </c>
      <c r="J970" s="68">
        <f t="shared" si="48"/>
        <v>0.24591185269715943</v>
      </c>
    </row>
    <row r="971" spans="1:10" x14ac:dyDescent="0.25">
      <c r="A971" s="71">
        <v>1994</v>
      </c>
      <c r="B971" s="2">
        <v>9050.35</v>
      </c>
      <c r="C971" s="2">
        <v>14173.46</v>
      </c>
      <c r="D971" s="2">
        <v>23575.08</v>
      </c>
      <c r="E971" s="2">
        <v>13656.44</v>
      </c>
      <c r="F971" s="2">
        <v>60455.33</v>
      </c>
      <c r="H971" s="68">
        <f t="shared" si="46"/>
        <v>0.27572153515087444</v>
      </c>
      <c r="I971" s="68">
        <f t="shared" si="47"/>
        <v>0.45861471009229066</v>
      </c>
      <c r="J971" s="68">
        <f t="shared" si="48"/>
        <v>0.26566375475683485</v>
      </c>
    </row>
    <row r="972" spans="1:10" x14ac:dyDescent="0.25">
      <c r="A972" s="71">
        <v>1995</v>
      </c>
      <c r="B972" s="2">
        <v>6739.59</v>
      </c>
      <c r="C972" s="2">
        <v>13671.94</v>
      </c>
      <c r="D972" s="2">
        <v>23664.57</v>
      </c>
      <c r="E972" s="2">
        <v>12849.88</v>
      </c>
      <c r="F972" s="2">
        <v>56925.979999999996</v>
      </c>
      <c r="H972" s="68">
        <f t="shared" si="46"/>
        <v>0.27242326056924998</v>
      </c>
      <c r="I972" s="68">
        <f t="shared" si="47"/>
        <v>0.4715336169826122</v>
      </c>
      <c r="J972" s="68">
        <f t="shared" si="48"/>
        <v>0.25604312244813782</v>
      </c>
    </row>
    <row r="973" spans="1:10" x14ac:dyDescent="0.25">
      <c r="A973" s="71">
        <v>1996</v>
      </c>
      <c r="B973" s="2">
        <v>4121.3100000000004</v>
      </c>
      <c r="C973" s="2">
        <v>10563.94</v>
      </c>
      <c r="D973" s="2">
        <v>24775.99</v>
      </c>
      <c r="E973" s="2">
        <v>13992.26</v>
      </c>
      <c r="F973" s="2">
        <v>53453.500000000007</v>
      </c>
      <c r="H973" s="68">
        <f t="shared" si="46"/>
        <v>0.21413888173219151</v>
      </c>
      <c r="I973" s="68">
        <f t="shared" si="47"/>
        <v>0.5022276529787143</v>
      </c>
      <c r="J973" s="68">
        <f t="shared" si="48"/>
        <v>0.28363346528909417</v>
      </c>
    </row>
    <row r="974" spans="1:10" x14ac:dyDescent="0.25">
      <c r="A974" s="71">
        <v>1997</v>
      </c>
      <c r="B974" s="2">
        <v>3351.04</v>
      </c>
      <c r="C974" s="2">
        <v>6278.53</v>
      </c>
      <c r="D974" s="2">
        <v>17277.91</v>
      </c>
      <c r="E974" s="2">
        <v>12197.55</v>
      </c>
      <c r="F974" s="2">
        <v>39105.03</v>
      </c>
      <c r="H974" s="68">
        <f t="shared" si="46"/>
        <v>0.17560361794585724</v>
      </c>
      <c r="I974" s="68">
        <f t="shared" si="47"/>
        <v>0.48324424770494151</v>
      </c>
      <c r="J974" s="68">
        <f t="shared" si="48"/>
        <v>0.34115213434920133</v>
      </c>
    </row>
    <row r="975" spans="1:10" x14ac:dyDescent="0.25">
      <c r="A975" s="71">
        <v>1998</v>
      </c>
      <c r="B975" s="2">
        <v>3357.01</v>
      </c>
      <c r="C975" s="2">
        <v>5207.43</v>
      </c>
      <c r="D975" s="2">
        <v>10692.45</v>
      </c>
      <c r="E975" s="2">
        <v>8464.65</v>
      </c>
      <c r="F975" s="2">
        <v>27721.54</v>
      </c>
      <c r="H975" s="68">
        <f t="shared" si="46"/>
        <v>0.21372995908396347</v>
      </c>
      <c r="I975" s="68">
        <f t="shared" si="47"/>
        <v>0.43885311967848351</v>
      </c>
      <c r="J975" s="68">
        <f t="shared" si="48"/>
        <v>0.34741692123755313</v>
      </c>
    </row>
    <row r="976" spans="1:10" x14ac:dyDescent="0.25">
      <c r="A976" s="71">
        <v>1999</v>
      </c>
      <c r="B976" s="2">
        <v>4321.42</v>
      </c>
      <c r="C976" s="2">
        <v>5270.4</v>
      </c>
      <c r="D976" s="2">
        <v>9284.27</v>
      </c>
      <c r="E976" s="2">
        <v>5829.79</v>
      </c>
      <c r="F976" s="2">
        <v>24705.88</v>
      </c>
      <c r="H976" s="68">
        <f t="shared" si="46"/>
        <v>0.2585498953614665</v>
      </c>
      <c r="I976" s="68">
        <f t="shared" si="47"/>
        <v>0.45545822651176437</v>
      </c>
      <c r="J976" s="68">
        <f t="shared" si="48"/>
        <v>0.28599187812676913</v>
      </c>
    </row>
    <row r="977" spans="1:10" x14ac:dyDescent="0.25">
      <c r="A977" s="71">
        <v>2000</v>
      </c>
      <c r="B977" s="2">
        <v>5605.84</v>
      </c>
      <c r="C977" s="2">
        <v>6764.9</v>
      </c>
      <c r="D977" s="2">
        <v>9509.3700000000008</v>
      </c>
      <c r="E977" s="2">
        <v>4954.9399999999996</v>
      </c>
      <c r="F977" s="2">
        <v>26835.05</v>
      </c>
      <c r="H977" s="68">
        <f t="shared" si="46"/>
        <v>0.31865999723965233</v>
      </c>
      <c r="I977" s="68">
        <f t="shared" si="47"/>
        <v>0.44793800617168522</v>
      </c>
      <c r="J977" s="68">
        <f t="shared" si="48"/>
        <v>0.23340199658866251</v>
      </c>
    </row>
    <row r="978" spans="1:10" x14ac:dyDescent="0.25">
      <c r="A978" s="71">
        <v>2001</v>
      </c>
      <c r="B978" s="2">
        <v>7069.72</v>
      </c>
      <c r="C978" s="2">
        <v>8809.92</v>
      </c>
      <c r="D978" s="2">
        <v>12224.65</v>
      </c>
      <c r="E978" s="2">
        <v>5296.07</v>
      </c>
      <c r="F978" s="2">
        <v>33400.36</v>
      </c>
      <c r="H978" s="68">
        <f t="shared" si="46"/>
        <v>0.33458814521789065</v>
      </c>
      <c r="I978" s="68">
        <f t="shared" si="47"/>
        <v>0.46427470050101327</v>
      </c>
      <c r="J978" s="68">
        <f t="shared" si="48"/>
        <v>0.20113715428109608</v>
      </c>
    </row>
    <row r="979" spans="1:10" x14ac:dyDescent="0.25">
      <c r="A979" s="71">
        <v>2002</v>
      </c>
      <c r="B979" s="2">
        <v>7706.67</v>
      </c>
      <c r="C979" s="2">
        <v>10832.67</v>
      </c>
      <c r="D979" s="2">
        <v>15315.56</v>
      </c>
      <c r="E979" s="2">
        <v>6196.49</v>
      </c>
      <c r="F979" s="2">
        <v>40051.39</v>
      </c>
      <c r="H979" s="68">
        <f t="shared" si="46"/>
        <v>0.33491308627806948</v>
      </c>
      <c r="I979" s="68">
        <f t="shared" si="47"/>
        <v>0.47351035965066318</v>
      </c>
      <c r="J979" s="68">
        <f t="shared" si="48"/>
        <v>0.19157655407126725</v>
      </c>
    </row>
    <row r="980" spans="1:10" x14ac:dyDescent="0.25">
      <c r="A980" s="71">
        <v>2003</v>
      </c>
      <c r="B980" s="2">
        <v>8299.36</v>
      </c>
      <c r="C980" s="2">
        <v>11819.16</v>
      </c>
      <c r="D980" s="2">
        <v>18935.490000000002</v>
      </c>
      <c r="E980" s="2">
        <v>8044.68</v>
      </c>
      <c r="F980" s="2">
        <v>47098.69</v>
      </c>
      <c r="H980" s="68">
        <f t="shared" si="46"/>
        <v>0.30462278601202647</v>
      </c>
      <c r="I980" s="68">
        <f t="shared" si="47"/>
        <v>0.48803652021826149</v>
      </c>
      <c r="J980" s="68">
        <f t="shared" si="48"/>
        <v>0.20734069376971201</v>
      </c>
    </row>
    <row r="981" spans="1:10" x14ac:dyDescent="0.25">
      <c r="A981" s="71">
        <v>2004</v>
      </c>
      <c r="B981" s="2">
        <v>8529.4699999999993</v>
      </c>
      <c r="C981" s="2">
        <v>12445.07</v>
      </c>
      <c r="D981" s="2">
        <v>19764.73</v>
      </c>
      <c r="E981" s="2">
        <v>9424.92</v>
      </c>
      <c r="F981" s="2">
        <v>50164.19</v>
      </c>
      <c r="H981" s="68">
        <f t="shared" si="46"/>
        <v>0.29891086093529629</v>
      </c>
      <c r="I981" s="68">
        <f t="shared" si="47"/>
        <v>0.47471749539807157</v>
      </c>
      <c r="J981" s="68">
        <f t="shared" si="48"/>
        <v>0.22637164366663207</v>
      </c>
    </row>
    <row r="982" spans="1:10" x14ac:dyDescent="0.25">
      <c r="A982" s="71">
        <v>2005</v>
      </c>
      <c r="B982" s="2">
        <v>6744</v>
      </c>
      <c r="C982" s="2">
        <v>12704.15</v>
      </c>
      <c r="D982" s="2">
        <v>21095.96</v>
      </c>
      <c r="E982" s="2">
        <v>9655.14</v>
      </c>
      <c r="F982" s="2">
        <v>50199.25</v>
      </c>
      <c r="H982" s="68">
        <f t="shared" si="46"/>
        <v>0.29235017633082305</v>
      </c>
      <c r="I982" s="68">
        <f t="shared" si="47"/>
        <v>0.4854640118282601</v>
      </c>
      <c r="J982" s="68">
        <f t="shared" si="48"/>
        <v>0.22218581184091679</v>
      </c>
    </row>
    <row r="983" spans="1:10" x14ac:dyDescent="0.25">
      <c r="A983" s="71">
        <v>2006</v>
      </c>
      <c r="B983" s="2">
        <v>5510.16</v>
      </c>
      <c r="C983" s="2">
        <v>9978.36</v>
      </c>
      <c r="D983" s="2">
        <v>20755.560000000001</v>
      </c>
      <c r="E983" s="2">
        <v>10177.24</v>
      </c>
      <c r="F983" s="2">
        <v>46421.32</v>
      </c>
      <c r="H983" s="68">
        <f t="shared" si="46"/>
        <v>0.24390313058832847</v>
      </c>
      <c r="I983" s="68">
        <f t="shared" si="47"/>
        <v>0.50733247358422495</v>
      </c>
      <c r="J983" s="68">
        <f t="shared" si="48"/>
        <v>0.24876439582744655</v>
      </c>
    </row>
    <row r="984" spans="1:10" x14ac:dyDescent="0.25">
      <c r="A984" s="71">
        <v>2007</v>
      </c>
      <c r="B984" s="2">
        <v>6616.81</v>
      </c>
      <c r="C984" s="2">
        <v>8128.43</v>
      </c>
      <c r="D984" s="2">
        <v>15758.73</v>
      </c>
      <c r="E984" s="2">
        <v>10479.040000000001</v>
      </c>
      <c r="F984" s="2">
        <v>40983.01</v>
      </c>
      <c r="H984" s="68">
        <f t="shared" si="46"/>
        <v>0.23652396831770756</v>
      </c>
      <c r="I984" s="68">
        <f t="shared" si="47"/>
        <v>0.45855317143006796</v>
      </c>
      <c r="J984" s="68">
        <f t="shared" si="48"/>
        <v>0.30492286025222465</v>
      </c>
    </row>
    <row r="985" spans="1:10" x14ac:dyDescent="0.25">
      <c r="A985" s="71">
        <v>2008</v>
      </c>
      <c r="B985" s="2">
        <v>7344.75</v>
      </c>
      <c r="C985" s="2">
        <v>9981</v>
      </c>
      <c r="D985" s="2">
        <v>13617.8</v>
      </c>
      <c r="E985" s="2">
        <v>8654.5499999999993</v>
      </c>
      <c r="F985" s="2">
        <v>39598.1</v>
      </c>
      <c r="H985" s="68">
        <f t="shared" si="46"/>
        <v>0.30945622702758008</v>
      </c>
      <c r="I985" s="68">
        <f t="shared" si="47"/>
        <v>0.42221350650397554</v>
      </c>
      <c r="J985" s="68">
        <f t="shared" si="48"/>
        <v>0.26833026646844438</v>
      </c>
    </row>
    <row r="986" spans="1:10" x14ac:dyDescent="0.25">
      <c r="A986" s="71">
        <v>2009</v>
      </c>
      <c r="B986" s="2">
        <v>7479.83</v>
      </c>
      <c r="C986" s="2">
        <v>11015.93</v>
      </c>
      <c r="D986" s="2">
        <v>16882.240000000002</v>
      </c>
      <c r="E986" s="2">
        <v>6963.12</v>
      </c>
      <c r="F986" s="2">
        <v>42341.120000000003</v>
      </c>
      <c r="H986" s="68">
        <f t="shared" si="46"/>
        <v>0.31599318327003961</v>
      </c>
      <c r="I986" s="68">
        <f t="shared" si="47"/>
        <v>0.48426894128128939</v>
      </c>
      <c r="J986" s="68">
        <f t="shared" si="48"/>
        <v>0.199737875448671</v>
      </c>
    </row>
    <row r="987" spans="1:10" x14ac:dyDescent="0.25">
      <c r="A987" s="71">
        <v>2010</v>
      </c>
      <c r="B987" s="2">
        <v>6987.55</v>
      </c>
      <c r="C987" s="2">
        <v>11378.14</v>
      </c>
      <c r="D987" s="2">
        <v>18785.3</v>
      </c>
      <c r="E987" s="2">
        <v>8538.1299999999992</v>
      </c>
      <c r="F987" s="2">
        <v>45689.119999999995</v>
      </c>
      <c r="H987" s="68">
        <f t="shared" si="46"/>
        <v>0.29399685852537766</v>
      </c>
      <c r="I987" s="68">
        <f t="shared" si="47"/>
        <v>0.48538857725926882</v>
      </c>
      <c r="J987" s="68">
        <f t="shared" si="48"/>
        <v>0.22061456421535353</v>
      </c>
    </row>
    <row r="988" spans="1:10" x14ac:dyDescent="0.25">
      <c r="A988" s="71">
        <v>2011</v>
      </c>
      <c r="B988" s="2">
        <v>6191.78</v>
      </c>
      <c r="C988" s="2">
        <v>10464.379999999999</v>
      </c>
      <c r="D988" s="2">
        <v>19257.14</v>
      </c>
      <c r="E988" s="2">
        <v>9732.86</v>
      </c>
      <c r="F988" s="2">
        <v>45646.16</v>
      </c>
      <c r="H988" s="68">
        <f t="shared" si="46"/>
        <v>0.26522733344181304</v>
      </c>
      <c r="I988" s="68">
        <f t="shared" si="47"/>
        <v>0.48808624036165316</v>
      </c>
      <c r="J988" s="68">
        <f t="shared" si="48"/>
        <v>0.24668642619653386</v>
      </c>
    </row>
    <row r="989" spans="1:10" x14ac:dyDescent="0.25">
      <c r="A989" s="71">
        <v>2012</v>
      </c>
      <c r="B989" s="2">
        <v>6829.66</v>
      </c>
      <c r="C989" s="2">
        <v>9315.5300000000007</v>
      </c>
      <c r="D989" s="2">
        <v>17955.63</v>
      </c>
      <c r="E989" s="2">
        <v>9544.9699999999993</v>
      </c>
      <c r="F989" s="2">
        <v>43645.79</v>
      </c>
      <c r="H989" s="68">
        <f t="shared" si="46"/>
        <v>0.25302849593371163</v>
      </c>
      <c r="I989" s="68">
        <f t="shared" si="47"/>
        <v>0.48771095712667245</v>
      </c>
      <c r="J989" s="68">
        <f t="shared" si="48"/>
        <v>0.25926054693961581</v>
      </c>
    </row>
    <row r="990" spans="1:10" x14ac:dyDescent="0.25">
      <c r="A990" s="71">
        <v>2013</v>
      </c>
      <c r="B990" s="2">
        <v>9457.07</v>
      </c>
      <c r="C990" s="2">
        <v>10674.58</v>
      </c>
      <c r="D990" s="2">
        <v>16857.39</v>
      </c>
      <c r="E990" s="2">
        <v>10077.94</v>
      </c>
      <c r="F990" s="2">
        <v>47066.98</v>
      </c>
      <c r="H990" s="68">
        <f t="shared" si="46"/>
        <v>0.28382359862068268</v>
      </c>
      <c r="I990" s="68">
        <f t="shared" si="47"/>
        <v>0.44821670671373576</v>
      </c>
      <c r="J990" s="68">
        <f t="shared" si="48"/>
        <v>0.2679596946655815</v>
      </c>
    </row>
    <row r="991" spans="1:10" x14ac:dyDescent="0.25">
      <c r="A991" s="71">
        <v>2014</v>
      </c>
      <c r="B991" s="2">
        <v>9254.44</v>
      </c>
      <c r="C991" s="2">
        <v>13168.09</v>
      </c>
      <c r="D991" s="2">
        <v>16325.8</v>
      </c>
      <c r="E991" s="2">
        <v>8365.25</v>
      </c>
      <c r="F991" s="2">
        <v>47113.58</v>
      </c>
      <c r="H991" s="68">
        <f t="shared" si="46"/>
        <v>0.34781799058298735</v>
      </c>
      <c r="I991" s="68">
        <f t="shared" si="47"/>
        <v>0.43122479802763614</v>
      </c>
      <c r="J991" s="68">
        <f t="shared" si="48"/>
        <v>0.22095721138937652</v>
      </c>
    </row>
    <row r="992" spans="1:10" x14ac:dyDescent="0.25">
      <c r="A992" s="71">
        <v>2015</v>
      </c>
      <c r="B992" s="2">
        <v>9260.08</v>
      </c>
      <c r="C992" s="2">
        <v>12906.96</v>
      </c>
      <c r="D992" s="2">
        <v>20142.93</v>
      </c>
      <c r="E992" s="2">
        <v>8377.31</v>
      </c>
      <c r="F992" s="2">
        <v>50687.28</v>
      </c>
      <c r="H992" s="68">
        <f t="shared" si="46"/>
        <v>0.31155762397651782</v>
      </c>
      <c r="I992" s="68">
        <f t="shared" si="47"/>
        <v>0.4862247508883053</v>
      </c>
      <c r="J992" s="68">
        <f t="shared" si="48"/>
        <v>0.20221762513517688</v>
      </c>
    </row>
    <row r="993" spans="1:10" x14ac:dyDescent="0.25">
      <c r="A993" s="70" t="s">
        <v>593</v>
      </c>
      <c r="B993" s="2">
        <v>481191.99</v>
      </c>
      <c r="C993" s="2">
        <v>532879.69000000018</v>
      </c>
      <c r="D993" s="2">
        <v>659977.16</v>
      </c>
      <c r="E993" s="2">
        <v>404079.81000000006</v>
      </c>
      <c r="F993" s="2">
        <v>2078128.6499999994</v>
      </c>
      <c r="H993" s="68">
        <f t="shared" si="46"/>
        <v>0.33368868243027255</v>
      </c>
      <c r="I993" s="68">
        <f t="shared" si="47"/>
        <v>0.41327697993983054</v>
      </c>
      <c r="J993" s="68">
        <f t="shared" si="48"/>
        <v>0.25303433762989697</v>
      </c>
    </row>
    <row r="994" spans="1:10" x14ac:dyDescent="0.25">
      <c r="A994" s="71">
        <v>1979</v>
      </c>
      <c r="B994" s="2">
        <v>12986.43</v>
      </c>
      <c r="C994" s="2">
        <v>12953.37</v>
      </c>
      <c r="D994" s="2">
        <v>12674.8</v>
      </c>
      <c r="E994" s="2">
        <v>5280.35</v>
      </c>
      <c r="F994" s="2">
        <v>43894.950000000004</v>
      </c>
      <c r="H994" s="68">
        <f t="shared" si="46"/>
        <v>0.41908735843709122</v>
      </c>
      <c r="I994" s="68">
        <f t="shared" si="47"/>
        <v>0.41007463314322395</v>
      </c>
      <c r="J994" s="68">
        <f t="shared" si="48"/>
        <v>0.17083800841968497</v>
      </c>
    </row>
    <row r="995" spans="1:10" x14ac:dyDescent="0.25">
      <c r="A995" s="71">
        <v>1980</v>
      </c>
      <c r="B995" s="2">
        <v>11529.36</v>
      </c>
      <c r="C995" s="2">
        <v>13668.83</v>
      </c>
      <c r="D995" s="2">
        <v>13367.65</v>
      </c>
      <c r="E995" s="2">
        <v>6300.28</v>
      </c>
      <c r="F995" s="2">
        <v>44866.12</v>
      </c>
      <c r="H995" s="68">
        <f t="shared" si="46"/>
        <v>0.41002274966133478</v>
      </c>
      <c r="I995" s="68">
        <f t="shared" si="47"/>
        <v>0.40098827840497991</v>
      </c>
      <c r="J995" s="68">
        <f t="shared" si="48"/>
        <v>0.18898897193368519</v>
      </c>
    </row>
    <row r="996" spans="1:10" x14ac:dyDescent="0.25">
      <c r="A996" s="71">
        <v>1981</v>
      </c>
      <c r="B996" s="2">
        <v>10819.73</v>
      </c>
      <c r="C996" s="2">
        <v>12132.59</v>
      </c>
      <c r="D996" s="2">
        <v>14065.97</v>
      </c>
      <c r="E996" s="2">
        <v>6608.26</v>
      </c>
      <c r="F996" s="2">
        <v>43626.55</v>
      </c>
      <c r="H996" s="68">
        <f t="shared" si="46"/>
        <v>0.36981914126392013</v>
      </c>
      <c r="I996" s="68">
        <f t="shared" si="47"/>
        <v>0.42875139986137029</v>
      </c>
      <c r="J996" s="68">
        <f t="shared" si="48"/>
        <v>0.20142945887470959</v>
      </c>
    </row>
    <row r="997" spans="1:10" x14ac:dyDescent="0.25">
      <c r="A997" s="71">
        <v>1982</v>
      </c>
      <c r="B997" s="2">
        <v>11858.03</v>
      </c>
      <c r="C997" s="2">
        <v>11513.88</v>
      </c>
      <c r="D997" s="2">
        <v>12636.81</v>
      </c>
      <c r="E997" s="2">
        <v>7992.21</v>
      </c>
      <c r="F997" s="2">
        <v>44000.93</v>
      </c>
      <c r="H997" s="68">
        <f t="shared" si="46"/>
        <v>0.35820912238783681</v>
      </c>
      <c r="I997" s="68">
        <f t="shared" si="47"/>
        <v>0.39314467580709894</v>
      </c>
      <c r="J997" s="68">
        <f t="shared" si="48"/>
        <v>0.24864620180506428</v>
      </c>
    </row>
    <row r="998" spans="1:10" x14ac:dyDescent="0.25">
      <c r="A998" s="71">
        <v>1983</v>
      </c>
      <c r="B998" s="2">
        <v>14069.87</v>
      </c>
      <c r="C998" s="2">
        <v>12120.43</v>
      </c>
      <c r="D998" s="2">
        <v>12567.6</v>
      </c>
      <c r="E998" s="2">
        <v>7002.59</v>
      </c>
      <c r="F998" s="2">
        <v>45760.490000000005</v>
      </c>
      <c r="H998" s="68">
        <f t="shared" si="46"/>
        <v>0.38246111941009675</v>
      </c>
      <c r="I998" s="68">
        <f t="shared" si="47"/>
        <v>0.39657160383735002</v>
      </c>
      <c r="J998" s="68">
        <f t="shared" si="48"/>
        <v>0.22096727675255329</v>
      </c>
    </row>
    <row r="999" spans="1:10" x14ac:dyDescent="0.25">
      <c r="A999" s="71">
        <v>1984</v>
      </c>
      <c r="B999" s="2">
        <v>15292.59</v>
      </c>
      <c r="C999" s="2">
        <v>13746.56</v>
      </c>
      <c r="D999" s="2">
        <v>12687.67</v>
      </c>
      <c r="E999" s="2">
        <v>7297.89</v>
      </c>
      <c r="F999" s="2">
        <v>49024.71</v>
      </c>
      <c r="H999" s="68">
        <f t="shared" si="46"/>
        <v>0.40752137725111848</v>
      </c>
      <c r="I999" s="68">
        <f t="shared" si="47"/>
        <v>0.37613022839951948</v>
      </c>
      <c r="J999" s="68">
        <f t="shared" si="48"/>
        <v>0.21634839434936196</v>
      </c>
    </row>
    <row r="1000" spans="1:10" x14ac:dyDescent="0.25">
      <c r="A1000" s="71">
        <v>1985</v>
      </c>
      <c r="B1000" s="2">
        <v>20514.509999999998</v>
      </c>
      <c r="C1000" s="2">
        <v>16412.650000000001</v>
      </c>
      <c r="D1000" s="2">
        <v>16131.24</v>
      </c>
      <c r="E1000" s="2">
        <v>7793.14</v>
      </c>
      <c r="F1000" s="2">
        <v>60851.54</v>
      </c>
      <c r="H1000" s="68">
        <f t="shared" si="46"/>
        <v>0.40688791415728925</v>
      </c>
      <c r="I1000" s="68">
        <f t="shared" si="47"/>
        <v>0.39991144613274704</v>
      </c>
      <c r="J1000" s="68">
        <f t="shared" si="48"/>
        <v>0.19320063970996379</v>
      </c>
    </row>
    <row r="1001" spans="1:10" x14ac:dyDescent="0.25">
      <c r="A1001" s="71">
        <v>1986</v>
      </c>
      <c r="B1001" s="2">
        <v>23392.83</v>
      </c>
      <c r="C1001" s="2">
        <v>21900.49</v>
      </c>
      <c r="D1001" s="2">
        <v>19775.150000000001</v>
      </c>
      <c r="E1001" s="2">
        <v>9998.23</v>
      </c>
      <c r="F1001" s="2">
        <v>75066.700000000012</v>
      </c>
      <c r="H1001" s="68">
        <f t="shared" si="46"/>
        <v>0.42382136271194715</v>
      </c>
      <c r="I1001" s="68">
        <f t="shared" si="47"/>
        <v>0.38269148410986059</v>
      </c>
      <c r="J1001" s="68">
        <f t="shared" si="48"/>
        <v>0.1934871531781924</v>
      </c>
    </row>
    <row r="1002" spans="1:10" x14ac:dyDescent="0.25">
      <c r="A1002" s="71">
        <v>1987</v>
      </c>
      <c r="B1002" s="2">
        <v>25192.46</v>
      </c>
      <c r="C1002" s="2">
        <v>25763.62</v>
      </c>
      <c r="D1002" s="2">
        <v>26296.63</v>
      </c>
      <c r="E1002" s="2">
        <v>12100.19</v>
      </c>
      <c r="F1002" s="2">
        <v>89352.900000000009</v>
      </c>
      <c r="H1002" s="68">
        <f t="shared" si="46"/>
        <v>0.40154992702668496</v>
      </c>
      <c r="I1002" s="68">
        <f t="shared" si="47"/>
        <v>0.40985738252418469</v>
      </c>
      <c r="J1002" s="68">
        <f t="shared" si="48"/>
        <v>0.18859269044913035</v>
      </c>
    </row>
    <row r="1003" spans="1:10" x14ac:dyDescent="0.25">
      <c r="A1003" s="71">
        <v>1988</v>
      </c>
      <c r="B1003" s="2">
        <v>23299.48</v>
      </c>
      <c r="C1003" s="2">
        <v>27968.18</v>
      </c>
      <c r="D1003" s="2">
        <v>32931.629999999997</v>
      </c>
      <c r="E1003" s="2">
        <v>16935.7</v>
      </c>
      <c r="F1003" s="2">
        <v>101134.99</v>
      </c>
      <c r="H1003" s="68">
        <f t="shared" si="46"/>
        <v>0.35932416964955971</v>
      </c>
      <c r="I1003" s="68">
        <f t="shared" si="47"/>
        <v>0.4230926218637226</v>
      </c>
      <c r="J1003" s="68">
        <f t="shared" si="48"/>
        <v>0.21758320848671772</v>
      </c>
    </row>
    <row r="1004" spans="1:10" x14ac:dyDescent="0.25">
      <c r="A1004" s="71">
        <v>1989</v>
      </c>
      <c r="B1004" s="2">
        <v>18607.650000000001</v>
      </c>
      <c r="C1004" s="2">
        <v>25597.79</v>
      </c>
      <c r="D1004" s="2">
        <v>34043.4</v>
      </c>
      <c r="E1004" s="2">
        <v>20050.59</v>
      </c>
      <c r="F1004" s="2">
        <v>98299.43</v>
      </c>
      <c r="H1004" s="68">
        <f t="shared" si="46"/>
        <v>0.32120991650581782</v>
      </c>
      <c r="I1004" s="68">
        <f t="shared" si="47"/>
        <v>0.42718834991513555</v>
      </c>
      <c r="J1004" s="68">
        <f t="shared" si="48"/>
        <v>0.25160173357904669</v>
      </c>
    </row>
    <row r="1005" spans="1:10" x14ac:dyDescent="0.25">
      <c r="A1005" s="71">
        <v>1990</v>
      </c>
      <c r="B1005" s="2">
        <v>16684.16</v>
      </c>
      <c r="C1005" s="2">
        <v>20351.84</v>
      </c>
      <c r="D1005" s="2">
        <v>31572.01</v>
      </c>
      <c r="E1005" s="2">
        <v>21526.32</v>
      </c>
      <c r="F1005" s="2">
        <v>90134.329999999987</v>
      </c>
      <c r="H1005" s="68">
        <f t="shared" si="46"/>
        <v>0.27708363370704248</v>
      </c>
      <c r="I1005" s="68">
        <f t="shared" si="47"/>
        <v>0.42984257218192956</v>
      </c>
      <c r="J1005" s="68">
        <f t="shared" si="48"/>
        <v>0.29307379411102791</v>
      </c>
    </row>
    <row r="1006" spans="1:10" x14ac:dyDescent="0.25">
      <c r="A1006" s="71">
        <v>1991</v>
      </c>
      <c r="B1006" s="2">
        <v>15949.37</v>
      </c>
      <c r="C1006" s="2">
        <v>18345.27</v>
      </c>
      <c r="D1006" s="2">
        <v>24576.92</v>
      </c>
      <c r="E1006" s="2">
        <v>19252.330000000002</v>
      </c>
      <c r="F1006" s="2">
        <v>78123.89</v>
      </c>
      <c r="H1006" s="68">
        <f t="shared" si="46"/>
        <v>0.29506090276209612</v>
      </c>
      <c r="I1006" s="68">
        <f t="shared" si="47"/>
        <v>0.3952892599733781</v>
      </c>
      <c r="J1006" s="68">
        <f t="shared" si="48"/>
        <v>0.30964983726452572</v>
      </c>
    </row>
    <row r="1007" spans="1:10" x14ac:dyDescent="0.25">
      <c r="A1007" s="71">
        <v>1992</v>
      </c>
      <c r="B1007" s="2">
        <v>15247.77</v>
      </c>
      <c r="C1007" s="2">
        <v>17458.5</v>
      </c>
      <c r="D1007" s="2">
        <v>20838.080000000002</v>
      </c>
      <c r="E1007" s="2">
        <v>15696.74</v>
      </c>
      <c r="F1007" s="2">
        <v>69241.090000000011</v>
      </c>
      <c r="H1007" s="68">
        <f t="shared" si="46"/>
        <v>0.3233455545982355</v>
      </c>
      <c r="I1007" s="68">
        <f t="shared" si="47"/>
        <v>0.38593811234426778</v>
      </c>
      <c r="J1007" s="68">
        <f t="shared" si="48"/>
        <v>0.29071633305749672</v>
      </c>
    </row>
    <row r="1008" spans="1:10" x14ac:dyDescent="0.25">
      <c r="A1008" s="71">
        <v>1993</v>
      </c>
      <c r="B1008" s="2">
        <v>13414.95</v>
      </c>
      <c r="C1008" s="2">
        <v>16327.47</v>
      </c>
      <c r="D1008" s="2">
        <v>21340.58</v>
      </c>
      <c r="E1008" s="2">
        <v>13337.18</v>
      </c>
      <c r="F1008" s="2">
        <v>64420.18</v>
      </c>
      <c r="H1008" s="68">
        <f t="shared" si="46"/>
        <v>0.3201136432479571</v>
      </c>
      <c r="I1008" s="68">
        <f t="shared" si="47"/>
        <v>0.41839983860478624</v>
      </c>
      <c r="J1008" s="68">
        <f t="shared" si="48"/>
        <v>0.26148651814725665</v>
      </c>
    </row>
    <row r="1009" spans="1:10" x14ac:dyDescent="0.25">
      <c r="A1009" s="71">
        <v>1994</v>
      </c>
      <c r="B1009" s="2">
        <v>12761.96</v>
      </c>
      <c r="C1009" s="2">
        <v>15088.9</v>
      </c>
      <c r="D1009" s="2">
        <v>19298.78</v>
      </c>
      <c r="E1009" s="2">
        <v>12599.74</v>
      </c>
      <c r="F1009" s="2">
        <v>59749.38</v>
      </c>
      <c r="H1009" s="68">
        <f t="shared" si="46"/>
        <v>0.3211263780816227</v>
      </c>
      <c r="I1009" s="68">
        <f t="shared" si="47"/>
        <v>0.41072227417466206</v>
      </c>
      <c r="J1009" s="68">
        <f t="shared" si="48"/>
        <v>0.26815134774371524</v>
      </c>
    </row>
    <row r="1010" spans="1:10" x14ac:dyDescent="0.25">
      <c r="A1010" s="71">
        <v>1995</v>
      </c>
      <c r="B1010" s="2">
        <v>12492.53</v>
      </c>
      <c r="C1010" s="2">
        <v>14840.84</v>
      </c>
      <c r="D1010" s="2">
        <v>19750.939999999999</v>
      </c>
      <c r="E1010" s="2">
        <v>13049.12</v>
      </c>
      <c r="F1010" s="2">
        <v>60133.43</v>
      </c>
      <c r="H1010" s="68">
        <f t="shared" si="46"/>
        <v>0.31151468591063558</v>
      </c>
      <c r="I1010" s="68">
        <f t="shared" si="47"/>
        <v>0.41457948947228113</v>
      </c>
      <c r="J1010" s="68">
        <f t="shared" si="48"/>
        <v>0.27390582461708324</v>
      </c>
    </row>
    <row r="1011" spans="1:10" x14ac:dyDescent="0.25">
      <c r="A1011" s="71">
        <v>1996</v>
      </c>
      <c r="B1011" s="2">
        <v>9946.27</v>
      </c>
      <c r="C1011" s="2">
        <v>15101.94</v>
      </c>
      <c r="D1011" s="2">
        <v>21314.67</v>
      </c>
      <c r="E1011" s="2">
        <v>14501.43</v>
      </c>
      <c r="F1011" s="2">
        <v>60864.31</v>
      </c>
      <c r="H1011" s="68">
        <f t="shared" si="46"/>
        <v>0.29659311316774961</v>
      </c>
      <c r="I1011" s="68">
        <f t="shared" si="47"/>
        <v>0.41860743265058903</v>
      </c>
      <c r="J1011" s="68">
        <f t="shared" si="48"/>
        <v>0.28479945418166136</v>
      </c>
    </row>
    <row r="1012" spans="1:10" x14ac:dyDescent="0.25">
      <c r="A1012" s="71">
        <v>1997</v>
      </c>
      <c r="B1012" s="2">
        <v>7509.04</v>
      </c>
      <c r="C1012" s="2">
        <v>11668.43</v>
      </c>
      <c r="D1012" s="2">
        <v>19280.13</v>
      </c>
      <c r="E1012" s="2">
        <v>12910.06</v>
      </c>
      <c r="F1012" s="2">
        <v>51367.66</v>
      </c>
      <c r="H1012" s="68">
        <f t="shared" si="46"/>
        <v>0.26604644651382098</v>
      </c>
      <c r="I1012" s="68">
        <f t="shared" si="47"/>
        <v>0.43959727871054766</v>
      </c>
      <c r="J1012" s="68">
        <f t="shared" si="48"/>
        <v>0.29435627477563131</v>
      </c>
    </row>
    <row r="1013" spans="1:10" x14ac:dyDescent="0.25">
      <c r="A1013" s="71">
        <v>1998</v>
      </c>
      <c r="B1013" s="2">
        <v>6562.77</v>
      </c>
      <c r="C1013" s="2">
        <v>8993.2099999999991</v>
      </c>
      <c r="D1013" s="2">
        <v>15652.23</v>
      </c>
      <c r="E1013" s="2">
        <v>11683.31</v>
      </c>
      <c r="F1013" s="2">
        <v>42891.519999999997</v>
      </c>
      <c r="H1013" s="68">
        <f t="shared" si="46"/>
        <v>0.24755076901902762</v>
      </c>
      <c r="I1013" s="68">
        <f t="shared" si="47"/>
        <v>0.43084967140350272</v>
      </c>
      <c r="J1013" s="68">
        <f t="shared" si="48"/>
        <v>0.32159955957746961</v>
      </c>
    </row>
    <row r="1014" spans="1:10" x14ac:dyDescent="0.25">
      <c r="A1014" s="71">
        <v>1999</v>
      </c>
      <c r="B1014" s="2">
        <v>7900.75</v>
      </c>
      <c r="C1014" s="2">
        <v>7944.99</v>
      </c>
      <c r="D1014" s="2">
        <v>12697.92</v>
      </c>
      <c r="E1014" s="2">
        <v>10515.53</v>
      </c>
      <c r="F1014" s="2">
        <v>39059.19</v>
      </c>
      <c r="H1014" s="68">
        <f t="shared" si="46"/>
        <v>0.2549867708396184</v>
      </c>
      <c r="I1014" s="68">
        <f t="shared" si="47"/>
        <v>0.40752746286399444</v>
      </c>
      <c r="J1014" s="68">
        <f t="shared" si="48"/>
        <v>0.3374857662963871</v>
      </c>
    </row>
    <row r="1015" spans="1:10" x14ac:dyDescent="0.25">
      <c r="A1015" s="71">
        <v>2000</v>
      </c>
      <c r="B1015" s="2">
        <v>9179.15</v>
      </c>
      <c r="C1015" s="2">
        <v>9532.4</v>
      </c>
      <c r="D1015" s="2">
        <v>11360.5</v>
      </c>
      <c r="E1015" s="2">
        <v>8340.36</v>
      </c>
      <c r="F1015" s="2">
        <v>38412.410000000003</v>
      </c>
      <c r="H1015" s="68">
        <f t="shared" si="46"/>
        <v>0.32608063555005495</v>
      </c>
      <c r="I1015" s="68">
        <f t="shared" si="47"/>
        <v>0.38861557007326586</v>
      </c>
      <c r="J1015" s="68">
        <f t="shared" si="48"/>
        <v>0.28530379437667919</v>
      </c>
    </row>
    <row r="1016" spans="1:10" x14ac:dyDescent="0.25">
      <c r="A1016" s="71">
        <v>2001</v>
      </c>
      <c r="B1016" s="2">
        <v>11135.26</v>
      </c>
      <c r="C1016" s="2">
        <v>11120.14</v>
      </c>
      <c r="D1016" s="2">
        <v>13657.72</v>
      </c>
      <c r="E1016" s="2">
        <v>7801.14</v>
      </c>
      <c r="F1016" s="2">
        <v>43714.26</v>
      </c>
      <c r="H1016" s="68">
        <f t="shared" si="46"/>
        <v>0.34132846312041498</v>
      </c>
      <c r="I1016" s="68">
        <f t="shared" si="47"/>
        <v>0.4192185149943215</v>
      </c>
      <c r="J1016" s="68">
        <f t="shared" si="48"/>
        <v>0.23945302188526352</v>
      </c>
    </row>
    <row r="1017" spans="1:10" x14ac:dyDescent="0.25">
      <c r="A1017" s="71">
        <v>2002</v>
      </c>
      <c r="B1017" s="2">
        <v>13176.41</v>
      </c>
      <c r="C1017" s="2">
        <v>13137.27</v>
      </c>
      <c r="D1017" s="2">
        <v>15265.82</v>
      </c>
      <c r="E1017" s="2">
        <v>8516.7099999999991</v>
      </c>
      <c r="F1017" s="2">
        <v>50096.21</v>
      </c>
      <c r="H1017" s="68">
        <f t="shared" si="46"/>
        <v>0.3558326426470349</v>
      </c>
      <c r="I1017" s="68">
        <f t="shared" si="47"/>
        <v>0.41348598854815027</v>
      </c>
      <c r="J1017" s="68">
        <f t="shared" si="48"/>
        <v>0.23068136880481471</v>
      </c>
    </row>
    <row r="1018" spans="1:10" x14ac:dyDescent="0.25">
      <c r="A1018" s="71">
        <v>2003</v>
      </c>
      <c r="B1018" s="2">
        <v>13152.7</v>
      </c>
      <c r="C1018" s="2">
        <v>15558.59</v>
      </c>
      <c r="D1018" s="2">
        <v>18129.82</v>
      </c>
      <c r="E1018" s="2">
        <v>9865.9599999999991</v>
      </c>
      <c r="F1018" s="2">
        <v>56707.07</v>
      </c>
      <c r="H1018" s="68">
        <f t="shared" si="46"/>
        <v>0.35722224888111109</v>
      </c>
      <c r="I1018" s="68">
        <f t="shared" si="47"/>
        <v>0.41625719761300645</v>
      </c>
      <c r="J1018" s="68">
        <f t="shared" si="48"/>
        <v>0.22652055350588238</v>
      </c>
    </row>
    <row r="1019" spans="1:10" x14ac:dyDescent="0.25">
      <c r="A1019" s="71">
        <v>2004</v>
      </c>
      <c r="B1019" s="2">
        <v>10423</v>
      </c>
      <c r="C1019" s="2">
        <v>15167.53</v>
      </c>
      <c r="D1019" s="2">
        <v>20402.259999999998</v>
      </c>
      <c r="E1019" s="2">
        <v>11098.92</v>
      </c>
      <c r="F1019" s="2">
        <v>57091.709999999992</v>
      </c>
      <c r="H1019" s="68">
        <f t="shared" si="46"/>
        <v>0.32500426945591598</v>
      </c>
      <c r="I1019" s="68">
        <f t="shared" si="47"/>
        <v>0.43717214381970271</v>
      </c>
      <c r="J1019" s="68">
        <f t="shared" si="48"/>
        <v>0.23782358672438128</v>
      </c>
    </row>
    <row r="1020" spans="1:10" x14ac:dyDescent="0.25">
      <c r="A1020" s="71">
        <v>2005</v>
      </c>
      <c r="B1020" s="2">
        <v>8854.7999999999993</v>
      </c>
      <c r="C1020" s="2">
        <v>11934.14</v>
      </c>
      <c r="D1020" s="2">
        <v>20230.14</v>
      </c>
      <c r="E1020" s="2">
        <v>12283.86</v>
      </c>
      <c r="F1020" s="2">
        <v>53302.94</v>
      </c>
      <c r="H1020" s="68">
        <f t="shared" si="46"/>
        <v>0.26849582457218679</v>
      </c>
      <c r="I1020" s="68">
        <f t="shared" si="47"/>
        <v>0.45514030508363229</v>
      </c>
      <c r="J1020" s="68">
        <f t="shared" si="48"/>
        <v>0.27636387034418092</v>
      </c>
    </row>
    <row r="1021" spans="1:10" x14ac:dyDescent="0.25">
      <c r="A1021" s="71">
        <v>2006</v>
      </c>
      <c r="B1021" s="2">
        <v>7713.09</v>
      </c>
      <c r="C1021" s="2">
        <v>10068.65</v>
      </c>
      <c r="D1021" s="2">
        <v>15253.95</v>
      </c>
      <c r="E1021" s="2">
        <v>11988.53</v>
      </c>
      <c r="F1021" s="2">
        <v>45024.22</v>
      </c>
      <c r="H1021" s="68">
        <f t="shared" si="46"/>
        <v>0.26985647446217792</v>
      </c>
      <c r="I1021" s="68">
        <f t="shared" si="47"/>
        <v>0.40883109141963808</v>
      </c>
      <c r="J1021" s="68">
        <f t="shared" si="48"/>
        <v>0.32131243411818405</v>
      </c>
    </row>
    <row r="1022" spans="1:10" x14ac:dyDescent="0.25">
      <c r="A1022" s="71">
        <v>2007</v>
      </c>
      <c r="B1022" s="2">
        <v>8243.14</v>
      </c>
      <c r="C1022" s="2">
        <v>8741.94</v>
      </c>
      <c r="D1022" s="2">
        <v>12399.57</v>
      </c>
      <c r="E1022" s="2">
        <v>9493.07</v>
      </c>
      <c r="F1022" s="2">
        <v>38877.72</v>
      </c>
      <c r="H1022" s="68">
        <f t="shared" si="46"/>
        <v>0.28536183619948435</v>
      </c>
      <c r="I1022" s="68">
        <f t="shared" si="47"/>
        <v>0.40475730367447504</v>
      </c>
      <c r="J1022" s="68">
        <f t="shared" si="48"/>
        <v>0.30988086012604055</v>
      </c>
    </row>
    <row r="1023" spans="1:10" x14ac:dyDescent="0.25">
      <c r="A1023" s="71">
        <v>2008</v>
      </c>
      <c r="B1023" s="2">
        <v>9460.4699999999993</v>
      </c>
      <c r="C1023" s="2">
        <v>9562.7800000000007</v>
      </c>
      <c r="D1023" s="2">
        <v>11505.44</v>
      </c>
      <c r="E1023" s="2">
        <v>8418.7000000000007</v>
      </c>
      <c r="F1023" s="2">
        <v>38947.39</v>
      </c>
      <c r="H1023" s="68">
        <f t="shared" si="46"/>
        <v>0.32430582780432815</v>
      </c>
      <c r="I1023" s="68">
        <f t="shared" si="47"/>
        <v>0.39018792061022312</v>
      </c>
      <c r="J1023" s="68">
        <f t="shared" si="48"/>
        <v>0.28550625158544873</v>
      </c>
    </row>
    <row r="1024" spans="1:10" x14ac:dyDescent="0.25">
      <c r="A1024" s="71">
        <v>2009</v>
      </c>
      <c r="B1024" s="2">
        <v>10514.12</v>
      </c>
      <c r="C1024" s="2">
        <v>10908.47</v>
      </c>
      <c r="D1024" s="2">
        <v>12720.25</v>
      </c>
      <c r="E1024" s="2">
        <v>7239.9</v>
      </c>
      <c r="F1024" s="2">
        <v>41382.74</v>
      </c>
      <c r="H1024" s="68">
        <f t="shared" si="46"/>
        <v>0.35338379234316269</v>
      </c>
      <c r="I1024" s="68">
        <f t="shared" si="47"/>
        <v>0.41207705430304298</v>
      </c>
      <c r="J1024" s="68">
        <f t="shared" si="48"/>
        <v>0.23453915335379422</v>
      </c>
    </row>
    <row r="1025" spans="1:10" x14ac:dyDescent="0.25">
      <c r="A1025" s="71">
        <v>2010</v>
      </c>
      <c r="B1025" s="2">
        <v>9285.61</v>
      </c>
      <c r="C1025" s="2">
        <v>12308.26</v>
      </c>
      <c r="D1025" s="2">
        <v>14652.15</v>
      </c>
      <c r="E1025" s="2">
        <v>7915.78</v>
      </c>
      <c r="F1025" s="2">
        <v>44161.8</v>
      </c>
      <c r="H1025" s="68">
        <f t="shared" si="46"/>
        <v>0.35291297587265119</v>
      </c>
      <c r="I1025" s="68">
        <f t="shared" si="47"/>
        <v>0.42011899809010095</v>
      </c>
      <c r="J1025" s="68">
        <f t="shared" si="48"/>
        <v>0.22696802603724775</v>
      </c>
    </row>
    <row r="1026" spans="1:10" x14ac:dyDescent="0.25">
      <c r="A1026" s="71">
        <v>2011</v>
      </c>
      <c r="B1026" s="2">
        <v>8893.6299999999992</v>
      </c>
      <c r="C1026" s="2">
        <v>10690.08</v>
      </c>
      <c r="D1026" s="2">
        <v>16384.689999999999</v>
      </c>
      <c r="E1026" s="2">
        <v>9338.24</v>
      </c>
      <c r="F1026" s="2">
        <v>45306.639999999992</v>
      </c>
      <c r="H1026" s="68">
        <f t="shared" si="46"/>
        <v>0.29357858633493911</v>
      </c>
      <c r="I1026" s="68">
        <f t="shared" si="47"/>
        <v>0.44996801967208977</v>
      </c>
      <c r="J1026" s="68">
        <f t="shared" si="48"/>
        <v>0.25645339399297123</v>
      </c>
    </row>
    <row r="1027" spans="1:10" x14ac:dyDescent="0.25">
      <c r="A1027" s="71">
        <v>2012</v>
      </c>
      <c r="B1027" s="2">
        <v>11419.5</v>
      </c>
      <c r="C1027" s="2">
        <v>10287.09</v>
      </c>
      <c r="D1027" s="2">
        <v>14467.81</v>
      </c>
      <c r="E1027" s="2">
        <v>9987.2000000000007</v>
      </c>
      <c r="F1027" s="2">
        <v>46161.600000000006</v>
      </c>
      <c r="H1027" s="68">
        <f t="shared" si="46"/>
        <v>0.29609868142685669</v>
      </c>
      <c r="I1027" s="68">
        <f t="shared" si="47"/>
        <v>0.41643452756166144</v>
      </c>
      <c r="J1027" s="68">
        <f t="shared" si="48"/>
        <v>0.2874667910114817</v>
      </c>
    </row>
    <row r="1028" spans="1:10" x14ac:dyDescent="0.25">
      <c r="A1028" s="71">
        <v>2013</v>
      </c>
      <c r="B1028" s="2">
        <v>15100.12</v>
      </c>
      <c r="C1028" s="2">
        <v>13754.3</v>
      </c>
      <c r="D1028" s="2">
        <v>14767.15</v>
      </c>
      <c r="E1028" s="2">
        <v>10006.17</v>
      </c>
      <c r="F1028" s="2">
        <v>53627.74</v>
      </c>
      <c r="H1028" s="68">
        <f t="shared" si="46"/>
        <v>0.35699843385083224</v>
      </c>
      <c r="I1028" s="68">
        <f t="shared" si="47"/>
        <v>0.38328736631019517</v>
      </c>
      <c r="J1028" s="68">
        <f t="shared" si="48"/>
        <v>0.2597141998389727</v>
      </c>
    </row>
    <row r="1029" spans="1:10" x14ac:dyDescent="0.25">
      <c r="A1029" s="71">
        <v>2014</v>
      </c>
      <c r="B1029" s="2">
        <v>13229.41</v>
      </c>
      <c r="C1029" s="2">
        <v>16089.13</v>
      </c>
      <c r="D1029" s="2">
        <v>16257.91</v>
      </c>
      <c r="E1029" s="2">
        <v>9002.0400000000009</v>
      </c>
      <c r="F1029" s="2">
        <v>54578.49</v>
      </c>
      <c r="H1029" s="68">
        <f t="shared" si="46"/>
        <v>0.38910490874283049</v>
      </c>
      <c r="I1029" s="68">
        <f t="shared" si="47"/>
        <v>0.39318674079326549</v>
      </c>
      <c r="J1029" s="68">
        <f t="shared" si="48"/>
        <v>0.21770835046390394</v>
      </c>
    </row>
    <row r="1030" spans="1:10" x14ac:dyDescent="0.25">
      <c r="A1030" s="71">
        <v>2015</v>
      </c>
      <c r="B1030" s="2">
        <v>15379.07</v>
      </c>
      <c r="C1030" s="2">
        <v>14119.14</v>
      </c>
      <c r="D1030" s="2">
        <v>19021.169999999998</v>
      </c>
      <c r="E1030" s="2">
        <v>10352.040000000001</v>
      </c>
      <c r="F1030" s="2">
        <v>58871.42</v>
      </c>
      <c r="H1030" s="68">
        <f t="shared" si="46"/>
        <v>0.32463502202111405</v>
      </c>
      <c r="I1030" s="68">
        <f t="shared" si="47"/>
        <v>0.43734518829173402</v>
      </c>
      <c r="J1030" s="68">
        <f t="shared" si="48"/>
        <v>0.2380197896871519</v>
      </c>
    </row>
    <row r="1031" spans="1:10" x14ac:dyDescent="0.25">
      <c r="A1031" s="70" t="s">
        <v>570</v>
      </c>
      <c r="B1031" s="2">
        <v>225187.27</v>
      </c>
      <c r="C1031" s="2">
        <v>1192844.3200000003</v>
      </c>
      <c r="D1031" s="2">
        <v>2323900.86</v>
      </c>
      <c r="E1031" s="2">
        <v>945052.93000000017</v>
      </c>
      <c r="F1031" s="2">
        <v>4686985.3800000008</v>
      </c>
      <c r="H1031" s="68">
        <f t="shared" si="46"/>
        <v>0.26734609917166335</v>
      </c>
      <c r="I1031" s="68">
        <f t="shared" si="47"/>
        <v>0.52084401909435563</v>
      </c>
      <c r="J1031" s="68">
        <f t="shared" si="48"/>
        <v>0.21180988173398102</v>
      </c>
    </row>
    <row r="1032" spans="1:10" x14ac:dyDescent="0.25">
      <c r="A1032" s="71">
        <v>1979</v>
      </c>
      <c r="B1032" s="2">
        <v>11692.48</v>
      </c>
      <c r="C1032" s="2">
        <v>22202.799999999999</v>
      </c>
      <c r="D1032" s="2">
        <v>6244.72</v>
      </c>
      <c r="E1032" s="2">
        <v>2657.05</v>
      </c>
      <c r="F1032" s="2">
        <v>42797.05</v>
      </c>
      <c r="H1032" s="68">
        <f t="shared" ref="H1032:H1095" si="49">C1032/SUM($C1032:$E1032)</f>
        <v>0.71381150744086797</v>
      </c>
      <c r="I1032" s="68">
        <f t="shared" si="47"/>
        <v>0.2007653537727736</v>
      </c>
      <c r="J1032" s="68">
        <f t="shared" si="48"/>
        <v>8.5423138786358405E-2</v>
      </c>
    </row>
    <row r="1033" spans="1:10" x14ac:dyDescent="0.25">
      <c r="A1033" s="71">
        <v>1980</v>
      </c>
      <c r="B1033" s="2">
        <v>10411.790000000001</v>
      </c>
      <c r="C1033" s="2">
        <v>11547.57</v>
      </c>
      <c r="D1033" s="2">
        <v>36263.56</v>
      </c>
      <c r="E1033" s="2">
        <v>1654.94</v>
      </c>
      <c r="F1033" s="2">
        <v>59877.86</v>
      </c>
      <c r="H1033" s="68">
        <f t="shared" si="49"/>
        <v>0.23344425785189726</v>
      </c>
      <c r="I1033" s="68">
        <f t="shared" ref="I1033:I1096" si="50">D1033/SUM($C1033:$E1033)</f>
        <v>0.73309967822388145</v>
      </c>
      <c r="J1033" s="68">
        <f t="shared" ref="J1033:J1096" si="51">E1033/SUM($C1033:$E1033)</f>
        <v>3.3456063924221187E-2</v>
      </c>
    </row>
    <row r="1034" spans="1:10" x14ac:dyDescent="0.25">
      <c r="A1034" s="71">
        <v>1981</v>
      </c>
      <c r="B1034" s="2">
        <v>10408.33</v>
      </c>
      <c r="C1034" s="2">
        <v>17134.75</v>
      </c>
      <c r="D1034" s="2">
        <v>7885.69</v>
      </c>
      <c r="E1034" s="2">
        <v>6241.53</v>
      </c>
      <c r="F1034" s="2">
        <v>41670.300000000003</v>
      </c>
      <c r="H1034" s="68">
        <f t="shared" si="49"/>
        <v>0.54810205498885711</v>
      </c>
      <c r="I1034" s="68">
        <f t="shared" si="50"/>
        <v>0.25224545989904029</v>
      </c>
      <c r="J1034" s="68">
        <f t="shared" si="51"/>
        <v>0.19965248511210268</v>
      </c>
    </row>
    <row r="1035" spans="1:10" x14ac:dyDescent="0.25">
      <c r="A1035" s="71">
        <v>1982</v>
      </c>
      <c r="B1035" s="2">
        <v>7722.59</v>
      </c>
      <c r="C1035" s="2">
        <v>37605.599999999999</v>
      </c>
      <c r="D1035" s="2">
        <v>34093.58</v>
      </c>
      <c r="E1035" s="2">
        <v>5965.94</v>
      </c>
      <c r="F1035" s="2">
        <v>85387.71</v>
      </c>
      <c r="H1035" s="68">
        <f t="shared" si="49"/>
        <v>0.48420191715405836</v>
      </c>
      <c r="I1035" s="68">
        <f t="shared" si="50"/>
        <v>0.43898187500386276</v>
      </c>
      <c r="J1035" s="68">
        <f t="shared" si="51"/>
        <v>7.6816207842078918E-2</v>
      </c>
    </row>
    <row r="1036" spans="1:10" x14ac:dyDescent="0.25">
      <c r="A1036" s="71">
        <v>1983</v>
      </c>
      <c r="B1036" s="2">
        <v>5190.79</v>
      </c>
      <c r="C1036" s="2">
        <v>14417.16</v>
      </c>
      <c r="D1036" s="2">
        <v>52620.03</v>
      </c>
      <c r="E1036" s="2">
        <v>18900.45</v>
      </c>
      <c r="F1036" s="2">
        <v>91128.43</v>
      </c>
      <c r="H1036" s="68">
        <f t="shared" si="49"/>
        <v>0.16776304306238804</v>
      </c>
      <c r="I1036" s="68">
        <f t="shared" si="50"/>
        <v>0.61230480613617033</v>
      </c>
      <c r="J1036" s="68">
        <f t="shared" si="51"/>
        <v>0.2199321508014416</v>
      </c>
    </row>
    <row r="1037" spans="1:10" x14ac:dyDescent="0.25">
      <c r="A1037" s="71">
        <v>1984</v>
      </c>
      <c r="B1037" s="2">
        <v>2942.48</v>
      </c>
      <c r="C1037" s="2">
        <v>13889.45</v>
      </c>
      <c r="D1037" s="2">
        <v>77467.09</v>
      </c>
      <c r="E1037" s="2">
        <v>43580.12</v>
      </c>
      <c r="F1037" s="2">
        <v>137879.13999999998</v>
      </c>
      <c r="H1037" s="68">
        <f t="shared" si="49"/>
        <v>0.10293310950485954</v>
      </c>
      <c r="I1037" s="68">
        <f t="shared" si="50"/>
        <v>0.5740996553494061</v>
      </c>
      <c r="J1037" s="68">
        <f t="shared" si="51"/>
        <v>0.32296723514573433</v>
      </c>
    </row>
    <row r="1038" spans="1:10" x14ac:dyDescent="0.25">
      <c r="A1038" s="71">
        <v>1985</v>
      </c>
      <c r="B1038" s="2">
        <v>5855.67</v>
      </c>
      <c r="C1038" s="2">
        <v>29048.65</v>
      </c>
      <c r="D1038" s="2">
        <v>47793.25</v>
      </c>
      <c r="E1038" s="2">
        <v>16384.29</v>
      </c>
      <c r="F1038" s="2">
        <v>99081.860000000015</v>
      </c>
      <c r="H1038" s="68">
        <f t="shared" si="49"/>
        <v>0.31159323361814961</v>
      </c>
      <c r="I1038" s="68">
        <f t="shared" si="50"/>
        <v>0.51265904999442757</v>
      </c>
      <c r="J1038" s="68">
        <f t="shared" si="51"/>
        <v>0.1757477163874229</v>
      </c>
    </row>
    <row r="1039" spans="1:10" x14ac:dyDescent="0.25">
      <c r="A1039" s="71">
        <v>1986</v>
      </c>
      <c r="B1039" s="2">
        <v>6785.81</v>
      </c>
      <c r="C1039" s="2">
        <v>3618.82</v>
      </c>
      <c r="D1039" s="2">
        <v>59269.68</v>
      </c>
      <c r="E1039" s="2">
        <v>10817.54</v>
      </c>
      <c r="F1039" s="2">
        <v>80491.850000000006</v>
      </c>
      <c r="H1039" s="68">
        <f t="shared" si="49"/>
        <v>4.9098011506248332E-2</v>
      </c>
      <c r="I1039" s="68">
        <f t="shared" si="50"/>
        <v>0.80413599753832921</v>
      </c>
      <c r="J1039" s="68">
        <f t="shared" si="51"/>
        <v>0.14676599095542237</v>
      </c>
    </row>
    <row r="1040" spans="1:10" x14ac:dyDescent="0.25">
      <c r="A1040" s="71">
        <v>1987</v>
      </c>
      <c r="B1040" s="2">
        <v>6868.42</v>
      </c>
      <c r="C1040" s="2">
        <v>56703.83</v>
      </c>
      <c r="D1040" s="2">
        <v>12247.82</v>
      </c>
      <c r="E1040" s="2">
        <v>12037.87</v>
      </c>
      <c r="F1040" s="2">
        <v>87857.94</v>
      </c>
      <c r="H1040" s="68">
        <f t="shared" si="49"/>
        <v>0.70013786968980685</v>
      </c>
      <c r="I1040" s="68">
        <f t="shared" si="50"/>
        <v>0.15122722050951778</v>
      </c>
      <c r="J1040" s="68">
        <f t="shared" si="51"/>
        <v>0.14863490980067548</v>
      </c>
    </row>
    <row r="1041" spans="1:10" x14ac:dyDescent="0.25">
      <c r="A1041" s="71">
        <v>1988</v>
      </c>
      <c r="B1041" s="2">
        <v>8924.89</v>
      </c>
      <c r="C1041" s="2">
        <v>27559.95</v>
      </c>
      <c r="D1041" s="2">
        <v>80064.03</v>
      </c>
      <c r="E1041" s="2">
        <v>3271.15</v>
      </c>
      <c r="F1041" s="2">
        <v>119820.01999999999</v>
      </c>
      <c r="H1041" s="68">
        <f t="shared" si="49"/>
        <v>0.24852263575505978</v>
      </c>
      <c r="I1041" s="68">
        <f t="shared" si="50"/>
        <v>0.72197967575311928</v>
      </c>
      <c r="J1041" s="68">
        <f t="shared" si="51"/>
        <v>2.9497688491821061E-2</v>
      </c>
    </row>
    <row r="1042" spans="1:10" x14ac:dyDescent="0.25">
      <c r="A1042" s="71">
        <v>1989</v>
      </c>
      <c r="B1042" s="2">
        <v>24259.31</v>
      </c>
      <c r="C1042" s="2">
        <v>53527.39</v>
      </c>
      <c r="D1042" s="2">
        <v>57171.18</v>
      </c>
      <c r="E1042" s="2">
        <v>29812.17</v>
      </c>
      <c r="F1042" s="2">
        <v>164770.04999999999</v>
      </c>
      <c r="H1042" s="68">
        <f t="shared" si="49"/>
        <v>0.380948744558601</v>
      </c>
      <c r="I1042" s="68">
        <f t="shared" si="50"/>
        <v>0.40688121064624672</v>
      </c>
      <c r="J1042" s="68">
        <f t="shared" si="51"/>
        <v>0.21217004479515231</v>
      </c>
    </row>
    <row r="1043" spans="1:10" x14ac:dyDescent="0.25">
      <c r="A1043" s="71">
        <v>1990</v>
      </c>
      <c r="B1043" s="2">
        <v>19046.95</v>
      </c>
      <c r="C1043" s="2">
        <v>56198.87</v>
      </c>
      <c r="D1043" s="2">
        <v>95582.78</v>
      </c>
      <c r="E1043" s="2">
        <v>24134.45</v>
      </c>
      <c r="F1043" s="2">
        <v>194963.05000000002</v>
      </c>
      <c r="H1043" s="68">
        <f t="shared" si="49"/>
        <v>0.31946405132901423</v>
      </c>
      <c r="I1043" s="68">
        <f t="shared" si="50"/>
        <v>0.54334299134644293</v>
      </c>
      <c r="J1043" s="68">
        <f t="shared" si="51"/>
        <v>0.13719295732454279</v>
      </c>
    </row>
    <row r="1044" spans="1:10" x14ac:dyDescent="0.25">
      <c r="A1044" s="71">
        <v>1991</v>
      </c>
      <c r="B1044" s="2">
        <v>19294.740000000002</v>
      </c>
      <c r="C1044" s="2">
        <v>69286.95</v>
      </c>
      <c r="D1044" s="2">
        <v>122803.75</v>
      </c>
      <c r="E1044" s="2">
        <v>66953.7</v>
      </c>
      <c r="F1044" s="2">
        <v>278339.14</v>
      </c>
      <c r="H1044" s="68">
        <f t="shared" si="49"/>
        <v>0.26747132923931183</v>
      </c>
      <c r="I1044" s="68">
        <f t="shared" si="50"/>
        <v>0.47406448469837598</v>
      </c>
      <c r="J1044" s="68">
        <f t="shared" si="51"/>
        <v>0.25846418606231208</v>
      </c>
    </row>
    <row r="1045" spans="1:10" x14ac:dyDescent="0.25">
      <c r="A1045" s="71">
        <v>1992</v>
      </c>
      <c r="B1045" s="2">
        <v>3477.11</v>
      </c>
      <c r="C1045" s="2">
        <v>43379.32</v>
      </c>
      <c r="D1045" s="2">
        <v>105461.22</v>
      </c>
      <c r="E1045" s="2">
        <v>67115.56</v>
      </c>
      <c r="F1045" s="2">
        <v>219433.21</v>
      </c>
      <c r="H1045" s="68">
        <f t="shared" si="49"/>
        <v>0.20087101035812371</v>
      </c>
      <c r="I1045" s="68">
        <f t="shared" si="50"/>
        <v>0.48834564061862573</v>
      </c>
      <c r="J1045" s="68">
        <f t="shared" si="51"/>
        <v>0.31078334902325055</v>
      </c>
    </row>
    <row r="1046" spans="1:10" x14ac:dyDescent="0.25">
      <c r="A1046" s="71">
        <v>1993</v>
      </c>
      <c r="B1046" s="2">
        <v>3544.21</v>
      </c>
      <c r="C1046" s="2">
        <v>36802.769999999997</v>
      </c>
      <c r="D1046" s="2">
        <v>126254.01</v>
      </c>
      <c r="E1046" s="2">
        <v>52944.22</v>
      </c>
      <c r="F1046" s="2">
        <v>219545.21</v>
      </c>
      <c r="H1046" s="68">
        <f t="shared" si="49"/>
        <v>0.17038240563701093</v>
      </c>
      <c r="I1046" s="68">
        <f t="shared" si="50"/>
        <v>0.58450659950648376</v>
      </c>
      <c r="J1046" s="68">
        <f t="shared" si="51"/>
        <v>0.24511099485650531</v>
      </c>
    </row>
    <row r="1047" spans="1:10" x14ac:dyDescent="0.25">
      <c r="A1047" s="71">
        <v>1994</v>
      </c>
      <c r="B1047" s="2">
        <v>1536.2</v>
      </c>
      <c r="C1047" s="2">
        <v>7463.19</v>
      </c>
      <c r="D1047" s="2">
        <v>85087.8</v>
      </c>
      <c r="E1047" s="2">
        <v>62962.2</v>
      </c>
      <c r="F1047" s="2">
        <v>157049.39000000001</v>
      </c>
      <c r="H1047" s="68">
        <f t="shared" si="49"/>
        <v>4.7990720272666258E-2</v>
      </c>
      <c r="I1047" s="68">
        <f t="shared" si="50"/>
        <v>0.54714201412754759</v>
      </c>
      <c r="J1047" s="68">
        <f t="shared" si="51"/>
        <v>0.40486726559978609</v>
      </c>
    </row>
    <row r="1048" spans="1:10" x14ac:dyDescent="0.25">
      <c r="A1048" s="71">
        <v>1995</v>
      </c>
      <c r="B1048" s="2">
        <v>4145.26</v>
      </c>
      <c r="C1048" s="2">
        <v>6156.84</v>
      </c>
      <c r="D1048" s="2">
        <v>25517.13</v>
      </c>
      <c r="E1048" s="2">
        <v>59600.41</v>
      </c>
      <c r="F1048" s="2">
        <v>95419.640000000014</v>
      </c>
      <c r="H1048" s="68">
        <f t="shared" si="49"/>
        <v>6.7454196895119958E-2</v>
      </c>
      <c r="I1048" s="68">
        <f t="shared" si="50"/>
        <v>0.27956508715808315</v>
      </c>
      <c r="J1048" s="68">
        <f t="shared" si="51"/>
        <v>0.65298071594679685</v>
      </c>
    </row>
    <row r="1049" spans="1:10" x14ac:dyDescent="0.25">
      <c r="A1049" s="71">
        <v>1996</v>
      </c>
      <c r="B1049" s="2">
        <v>1771.77</v>
      </c>
      <c r="C1049" s="2">
        <v>60430.39</v>
      </c>
      <c r="D1049" s="2">
        <v>14064.41</v>
      </c>
      <c r="E1049" s="2">
        <v>7577.95</v>
      </c>
      <c r="F1049" s="2">
        <v>83844.51999999999</v>
      </c>
      <c r="H1049" s="68">
        <f t="shared" si="49"/>
        <v>0.73630273141816249</v>
      </c>
      <c r="I1049" s="68">
        <f t="shared" si="50"/>
        <v>0.17136516078722841</v>
      </c>
      <c r="J1049" s="68">
        <f t="shared" si="51"/>
        <v>9.2332107794609056E-2</v>
      </c>
    </row>
    <row r="1050" spans="1:10" x14ac:dyDescent="0.25">
      <c r="A1050" s="71">
        <v>1997</v>
      </c>
      <c r="B1050" s="2">
        <v>1946.08</v>
      </c>
      <c r="C1050" s="2">
        <v>49808.39</v>
      </c>
      <c r="D1050" s="2">
        <v>65086.51</v>
      </c>
      <c r="E1050" s="2">
        <v>5244.76</v>
      </c>
      <c r="F1050" s="2">
        <v>122085.74</v>
      </c>
      <c r="H1050" s="68">
        <f t="shared" si="49"/>
        <v>0.41458740602395583</v>
      </c>
      <c r="I1050" s="68">
        <f t="shared" si="50"/>
        <v>0.54175706839856219</v>
      </c>
      <c r="J1050" s="68">
        <f t="shared" si="51"/>
        <v>4.3655525577482077E-2</v>
      </c>
    </row>
    <row r="1051" spans="1:10" x14ac:dyDescent="0.25">
      <c r="A1051" s="71">
        <v>1998</v>
      </c>
      <c r="B1051" s="2">
        <v>0</v>
      </c>
      <c r="C1051" s="2">
        <v>8569.18</v>
      </c>
      <c r="D1051" s="2">
        <v>113704.79</v>
      </c>
      <c r="E1051" s="2">
        <v>17458.68</v>
      </c>
      <c r="F1051" s="2">
        <v>139732.65</v>
      </c>
      <c r="H1051" s="68">
        <f t="shared" si="49"/>
        <v>6.1325538447886019E-2</v>
      </c>
      <c r="I1051" s="68">
        <f t="shared" si="50"/>
        <v>0.8137310070337892</v>
      </c>
      <c r="J1051" s="68">
        <f t="shared" si="51"/>
        <v>0.12494345451832482</v>
      </c>
    </row>
    <row r="1052" spans="1:10" x14ac:dyDescent="0.25">
      <c r="A1052" s="71">
        <v>1999</v>
      </c>
      <c r="B1052" s="2">
        <v>1396.21</v>
      </c>
      <c r="C1052" s="2">
        <v>9707.7800000000007</v>
      </c>
      <c r="D1052" s="2">
        <v>28198.560000000001</v>
      </c>
      <c r="E1052" s="2">
        <v>53327.89</v>
      </c>
      <c r="F1052" s="2">
        <v>92630.44</v>
      </c>
      <c r="H1052" s="68">
        <f t="shared" si="49"/>
        <v>0.10640501925647862</v>
      </c>
      <c r="I1052" s="68">
        <f t="shared" si="50"/>
        <v>0.30907873064747737</v>
      </c>
      <c r="J1052" s="68">
        <f t="shared" si="51"/>
        <v>0.58451625009604391</v>
      </c>
    </row>
    <row r="1053" spans="1:10" x14ac:dyDescent="0.25">
      <c r="A1053" s="71">
        <v>2000</v>
      </c>
      <c r="B1053" s="2">
        <v>4864.83</v>
      </c>
      <c r="C1053" s="2">
        <v>5849.42</v>
      </c>
      <c r="D1053" s="2">
        <v>18643.560000000001</v>
      </c>
      <c r="E1053" s="2">
        <v>9995.4</v>
      </c>
      <c r="F1053" s="2">
        <v>39353.21</v>
      </c>
      <c r="H1053" s="68">
        <f t="shared" si="49"/>
        <v>0.16960553090635164</v>
      </c>
      <c r="I1053" s="68">
        <f t="shared" si="50"/>
        <v>0.54057511544468018</v>
      </c>
      <c r="J1053" s="68">
        <f t="shared" si="51"/>
        <v>0.2898193536489681</v>
      </c>
    </row>
    <row r="1054" spans="1:10" x14ac:dyDescent="0.25">
      <c r="A1054" s="71">
        <v>2001</v>
      </c>
      <c r="B1054" s="2">
        <v>5993.57</v>
      </c>
      <c r="C1054" s="2">
        <v>58764.29</v>
      </c>
      <c r="D1054" s="2">
        <v>13681.92</v>
      </c>
      <c r="E1054" s="2">
        <v>5875.68</v>
      </c>
      <c r="F1054" s="2">
        <v>84315.459999999992</v>
      </c>
      <c r="H1054" s="68">
        <f t="shared" si="49"/>
        <v>0.75029203202323114</v>
      </c>
      <c r="I1054" s="68">
        <f t="shared" si="50"/>
        <v>0.17468832787359956</v>
      </c>
      <c r="J1054" s="68">
        <f t="shared" si="51"/>
        <v>7.5019640103169111E-2</v>
      </c>
    </row>
    <row r="1055" spans="1:10" x14ac:dyDescent="0.25">
      <c r="A1055" s="71">
        <v>2002</v>
      </c>
      <c r="B1055" s="2">
        <v>1830.31</v>
      </c>
      <c r="C1055" s="2">
        <v>34829.230000000003</v>
      </c>
      <c r="D1055" s="2">
        <v>103653.68</v>
      </c>
      <c r="E1055" s="2">
        <v>5638.24</v>
      </c>
      <c r="F1055" s="2">
        <v>145951.46</v>
      </c>
      <c r="H1055" s="68">
        <f t="shared" si="49"/>
        <v>0.24166633419175468</v>
      </c>
      <c r="I1055" s="68">
        <f t="shared" si="50"/>
        <v>0.71921213506830883</v>
      </c>
      <c r="J1055" s="68">
        <f t="shared" si="51"/>
        <v>3.9121530739936503E-2</v>
      </c>
    </row>
    <row r="1056" spans="1:10" x14ac:dyDescent="0.25">
      <c r="A1056" s="71">
        <v>2003</v>
      </c>
      <c r="B1056" s="2">
        <v>8138.2</v>
      </c>
      <c r="C1056" s="2">
        <v>40672.199999999997</v>
      </c>
      <c r="D1056" s="2">
        <v>101002.86</v>
      </c>
      <c r="E1056" s="2">
        <v>25199.21</v>
      </c>
      <c r="F1056" s="2">
        <v>175012.47</v>
      </c>
      <c r="H1056" s="68">
        <f t="shared" si="49"/>
        <v>0.24372960552876127</v>
      </c>
      <c r="I1056" s="68">
        <f t="shared" si="50"/>
        <v>0.60526323201294008</v>
      </c>
      <c r="J1056" s="68">
        <f t="shared" si="51"/>
        <v>0.1510071624582987</v>
      </c>
    </row>
    <row r="1057" spans="1:10" x14ac:dyDescent="0.25">
      <c r="A1057" s="71">
        <v>2004</v>
      </c>
      <c r="B1057" s="2">
        <v>3490.25</v>
      </c>
      <c r="C1057" s="2">
        <v>92981.47</v>
      </c>
      <c r="D1057" s="2">
        <v>77651.210000000006</v>
      </c>
      <c r="E1057" s="2">
        <v>90986.83</v>
      </c>
      <c r="F1057" s="2">
        <v>265109.76000000001</v>
      </c>
      <c r="H1057" s="68">
        <f t="shared" si="49"/>
        <v>0.35540724772399429</v>
      </c>
      <c r="I1057" s="68">
        <f t="shared" si="50"/>
        <v>0.29680970658495615</v>
      </c>
      <c r="J1057" s="68">
        <f t="shared" si="51"/>
        <v>0.34778304569104956</v>
      </c>
    </row>
    <row r="1058" spans="1:10" x14ac:dyDescent="0.25">
      <c r="A1058" s="71">
        <v>2005</v>
      </c>
      <c r="B1058" s="2">
        <v>2418.91</v>
      </c>
      <c r="C1058" s="2">
        <v>21813.42</v>
      </c>
      <c r="D1058" s="2">
        <v>110618.38</v>
      </c>
      <c r="E1058" s="2">
        <v>24715.42</v>
      </c>
      <c r="F1058" s="2">
        <v>159566.13</v>
      </c>
      <c r="H1058" s="68">
        <f t="shared" si="49"/>
        <v>0.13880881888970101</v>
      </c>
      <c r="I1058" s="68">
        <f t="shared" si="50"/>
        <v>0.70391560219773552</v>
      </c>
      <c r="J1058" s="68">
        <f t="shared" si="51"/>
        <v>0.15727557891256366</v>
      </c>
    </row>
    <row r="1059" spans="1:10" x14ac:dyDescent="0.25">
      <c r="A1059" s="71">
        <v>2006</v>
      </c>
      <c r="B1059" s="2">
        <v>1561.23</v>
      </c>
      <c r="C1059" s="2">
        <v>60925.1</v>
      </c>
      <c r="D1059" s="2">
        <v>80321.179999999993</v>
      </c>
      <c r="E1059" s="2">
        <v>26737</v>
      </c>
      <c r="F1059" s="2">
        <v>169544.51</v>
      </c>
      <c r="H1059" s="68">
        <f t="shared" si="49"/>
        <v>0.36268550060458399</v>
      </c>
      <c r="I1059" s="68">
        <f t="shared" si="50"/>
        <v>0.47814984919927739</v>
      </c>
      <c r="J1059" s="68">
        <f t="shared" si="51"/>
        <v>0.15916465019613857</v>
      </c>
    </row>
    <row r="1060" spans="1:10" x14ac:dyDescent="0.25">
      <c r="A1060" s="71">
        <v>2007</v>
      </c>
      <c r="B1060" s="2">
        <v>4102.29</v>
      </c>
      <c r="C1060" s="2">
        <v>8203.89</v>
      </c>
      <c r="D1060" s="2">
        <v>89880.21</v>
      </c>
      <c r="E1060" s="2">
        <v>15918.61</v>
      </c>
      <c r="F1060" s="2">
        <v>118105.00000000001</v>
      </c>
      <c r="H1060" s="68">
        <f t="shared" si="49"/>
        <v>7.1962236687180492E-2</v>
      </c>
      <c r="I1060" s="68">
        <f t="shared" si="50"/>
        <v>0.78840415284864718</v>
      </c>
      <c r="J1060" s="68">
        <f t="shared" si="51"/>
        <v>0.1396336104641723</v>
      </c>
    </row>
    <row r="1061" spans="1:10" x14ac:dyDescent="0.25">
      <c r="A1061" s="71">
        <v>2008</v>
      </c>
      <c r="B1061" s="2">
        <v>3939.7</v>
      </c>
      <c r="C1061" s="2">
        <v>37057.93</v>
      </c>
      <c r="D1061" s="2">
        <v>22291.43</v>
      </c>
      <c r="E1061" s="2">
        <v>35556.269999999997</v>
      </c>
      <c r="F1061" s="2">
        <v>98845.329999999987</v>
      </c>
      <c r="H1061" s="68">
        <f t="shared" si="49"/>
        <v>0.39047135559818735</v>
      </c>
      <c r="I1061" s="68">
        <f t="shared" si="50"/>
        <v>0.23487995390789776</v>
      </c>
      <c r="J1061" s="68">
        <f t="shared" si="51"/>
        <v>0.3746486904939148</v>
      </c>
    </row>
    <row r="1062" spans="1:10" x14ac:dyDescent="0.25">
      <c r="A1062" s="71">
        <v>2009</v>
      </c>
      <c r="B1062" s="2">
        <v>4449.05</v>
      </c>
      <c r="C1062" s="2">
        <v>11063.73</v>
      </c>
      <c r="D1062" s="2">
        <v>48835.41</v>
      </c>
      <c r="E1062" s="2">
        <v>9350.5499999999993</v>
      </c>
      <c r="F1062" s="2">
        <v>73698.740000000005</v>
      </c>
      <c r="H1062" s="68">
        <f t="shared" si="49"/>
        <v>0.15976576934857037</v>
      </c>
      <c r="I1062" s="68">
        <f t="shared" si="50"/>
        <v>0.7052076334204529</v>
      </c>
      <c r="J1062" s="68">
        <f t="shared" si="51"/>
        <v>0.13502659723097676</v>
      </c>
    </row>
    <row r="1063" spans="1:10" x14ac:dyDescent="0.25">
      <c r="A1063" s="71">
        <v>2010</v>
      </c>
      <c r="B1063" s="2">
        <v>3936.55</v>
      </c>
      <c r="C1063" s="2">
        <v>48618.68</v>
      </c>
      <c r="D1063" s="2">
        <v>33885.910000000003</v>
      </c>
      <c r="E1063" s="2">
        <v>5293.4</v>
      </c>
      <c r="F1063" s="2">
        <v>91734.540000000008</v>
      </c>
      <c r="H1063" s="68">
        <f t="shared" si="49"/>
        <v>0.5537561850789523</v>
      </c>
      <c r="I1063" s="68">
        <f t="shared" si="50"/>
        <v>0.38595314084069587</v>
      </c>
      <c r="J1063" s="68">
        <f t="shared" si="51"/>
        <v>6.0290674080351957E-2</v>
      </c>
    </row>
    <row r="1064" spans="1:10" x14ac:dyDescent="0.25">
      <c r="A1064" s="71">
        <v>2011</v>
      </c>
      <c r="B1064" s="2">
        <v>4661.25</v>
      </c>
      <c r="C1064" s="2">
        <v>16978.53</v>
      </c>
      <c r="D1064" s="2">
        <v>104532.71</v>
      </c>
      <c r="E1064" s="2">
        <v>8395.64</v>
      </c>
      <c r="F1064" s="2">
        <v>134568.13</v>
      </c>
      <c r="H1064" s="68">
        <f t="shared" si="49"/>
        <v>0.13069769668858183</v>
      </c>
      <c r="I1064" s="68">
        <f t="shared" si="50"/>
        <v>0.80467416352390264</v>
      </c>
      <c r="J1064" s="68">
        <f t="shared" si="51"/>
        <v>6.4628139787515484E-2</v>
      </c>
    </row>
    <row r="1065" spans="1:10" x14ac:dyDescent="0.25">
      <c r="A1065" s="71">
        <v>2012</v>
      </c>
      <c r="B1065" s="2">
        <v>12733.45</v>
      </c>
      <c r="C1065" s="2">
        <v>26284.78</v>
      </c>
      <c r="D1065" s="2">
        <v>40126</v>
      </c>
      <c r="E1065" s="2">
        <v>47819.15</v>
      </c>
      <c r="F1065" s="2">
        <v>126963.38</v>
      </c>
      <c r="H1065" s="68">
        <f t="shared" si="49"/>
        <v>0.23010414170786939</v>
      </c>
      <c r="I1065" s="68">
        <f t="shared" si="50"/>
        <v>0.35127396121139182</v>
      </c>
      <c r="J1065" s="68">
        <f t="shared" si="51"/>
        <v>0.41862189708073888</v>
      </c>
    </row>
    <row r="1066" spans="1:10" x14ac:dyDescent="0.25">
      <c r="A1066" s="71">
        <v>2013</v>
      </c>
      <c r="B1066" s="2">
        <v>1969.29</v>
      </c>
      <c r="C1066" s="2">
        <v>72681</v>
      </c>
      <c r="D1066" s="2">
        <v>61756.53</v>
      </c>
      <c r="E1066" s="2">
        <v>11120.13</v>
      </c>
      <c r="F1066" s="2">
        <v>147526.95000000001</v>
      </c>
      <c r="H1066" s="68">
        <f t="shared" si="49"/>
        <v>0.49932789521348447</v>
      </c>
      <c r="I1066" s="68">
        <f t="shared" si="50"/>
        <v>0.42427536963702217</v>
      </c>
      <c r="J1066" s="68">
        <f t="shared" si="51"/>
        <v>7.6396735149493328E-2</v>
      </c>
    </row>
    <row r="1067" spans="1:10" x14ac:dyDescent="0.25">
      <c r="A1067" s="71">
        <v>2014</v>
      </c>
      <c r="B1067" s="2">
        <v>1937.99</v>
      </c>
      <c r="C1067" s="2">
        <v>10606.71</v>
      </c>
      <c r="D1067" s="2">
        <v>143241.57999999999</v>
      </c>
      <c r="E1067" s="2">
        <v>15452.41</v>
      </c>
      <c r="F1067" s="2">
        <v>171238.69</v>
      </c>
      <c r="H1067" s="68">
        <f t="shared" si="49"/>
        <v>6.2650124896116793E-2</v>
      </c>
      <c r="I1067" s="68">
        <f t="shared" si="50"/>
        <v>0.84607789572045478</v>
      </c>
      <c r="J1067" s="68">
        <f t="shared" si="51"/>
        <v>9.1271979383428431E-2</v>
      </c>
    </row>
    <row r="1068" spans="1:10" x14ac:dyDescent="0.25">
      <c r="A1068" s="71">
        <v>2015</v>
      </c>
      <c r="B1068" s="2">
        <v>1939.31</v>
      </c>
      <c r="C1068" s="2">
        <v>10454.290000000001</v>
      </c>
      <c r="D1068" s="2">
        <v>20896.7</v>
      </c>
      <c r="E1068" s="2">
        <v>38356.120000000003</v>
      </c>
      <c r="F1068" s="2">
        <v>71646.420000000013</v>
      </c>
      <c r="H1068" s="68">
        <f t="shared" si="49"/>
        <v>0.14997451479483229</v>
      </c>
      <c r="I1068" s="68">
        <f t="shared" si="50"/>
        <v>0.29977860221145303</v>
      </c>
      <c r="J1068" s="68">
        <f t="shared" si="51"/>
        <v>0.55024688299371471</v>
      </c>
    </row>
    <row r="1069" spans="1:10" x14ac:dyDescent="0.25">
      <c r="A1069" s="70" t="s">
        <v>571</v>
      </c>
      <c r="B1069" s="2">
        <v>74081.17</v>
      </c>
      <c r="C1069" s="2">
        <v>285151.78999999998</v>
      </c>
      <c r="D1069" s="2">
        <v>550743.17999999982</v>
      </c>
      <c r="E1069" s="2">
        <v>229505.11000000007</v>
      </c>
      <c r="F1069" s="2">
        <v>1139481.2500000002</v>
      </c>
      <c r="H1069" s="68">
        <f t="shared" si="49"/>
        <v>0.26764761459375902</v>
      </c>
      <c r="I1069" s="68">
        <f t="shared" si="50"/>
        <v>0.51693555344955477</v>
      </c>
      <c r="J1069" s="68">
        <f t="shared" si="51"/>
        <v>0.21541683195668626</v>
      </c>
    </row>
    <row r="1070" spans="1:10" x14ac:dyDescent="0.25">
      <c r="A1070" s="71">
        <v>1979</v>
      </c>
      <c r="B1070" s="2">
        <v>16348.98</v>
      </c>
      <c r="C1070" s="2">
        <v>31085.03</v>
      </c>
      <c r="D1070" s="2">
        <v>8762.5</v>
      </c>
      <c r="E1070" s="2">
        <v>3736.57</v>
      </c>
      <c r="F1070" s="2">
        <v>59933.079999999994</v>
      </c>
      <c r="H1070" s="68">
        <f t="shared" si="49"/>
        <v>0.71321949977170573</v>
      </c>
      <c r="I1070" s="68">
        <f t="shared" si="50"/>
        <v>0.20104808863782894</v>
      </c>
      <c r="J1070" s="68">
        <f t="shared" si="51"/>
        <v>8.5732411590465338E-2</v>
      </c>
    </row>
    <row r="1071" spans="1:10" x14ac:dyDescent="0.25">
      <c r="A1071" s="71">
        <v>1980</v>
      </c>
      <c r="B1071" s="2">
        <v>14478.19</v>
      </c>
      <c r="C1071" s="2">
        <v>16146.36</v>
      </c>
      <c r="D1071" s="2">
        <v>50770.8</v>
      </c>
      <c r="E1071" s="2">
        <v>2322.1999999999998</v>
      </c>
      <c r="F1071" s="2">
        <v>83717.55</v>
      </c>
      <c r="H1071" s="68">
        <f t="shared" si="49"/>
        <v>0.23319626293483939</v>
      </c>
      <c r="I1071" s="68">
        <f t="shared" si="50"/>
        <v>0.73326500995965305</v>
      </c>
      <c r="J1071" s="68">
        <f t="shared" si="51"/>
        <v>3.3538727105507614E-2</v>
      </c>
    </row>
    <row r="1072" spans="1:10" x14ac:dyDescent="0.25">
      <c r="A1072" s="71">
        <v>1981</v>
      </c>
      <c r="B1072" s="2">
        <v>3240.53</v>
      </c>
      <c r="C1072" s="2">
        <v>23826.85</v>
      </c>
      <c r="D1072" s="2">
        <v>11026.15</v>
      </c>
      <c r="E1072" s="2">
        <v>8738.4599999999991</v>
      </c>
      <c r="F1072" s="2">
        <v>46831.99</v>
      </c>
      <c r="H1072" s="68">
        <f t="shared" si="49"/>
        <v>0.54659444762804454</v>
      </c>
      <c r="I1072" s="68">
        <f t="shared" si="50"/>
        <v>0.25294289294279199</v>
      </c>
      <c r="J1072" s="68">
        <f t="shared" si="51"/>
        <v>0.20046265942916341</v>
      </c>
    </row>
    <row r="1073" spans="1:10" x14ac:dyDescent="0.25">
      <c r="A1073" s="71">
        <v>1982</v>
      </c>
      <c r="B1073" s="2">
        <v>2933.26</v>
      </c>
      <c r="C1073" s="2">
        <v>11708.12</v>
      </c>
      <c r="D1073" s="2">
        <v>47409.06</v>
      </c>
      <c r="E1073" s="2">
        <v>8341.8700000000008</v>
      </c>
      <c r="F1073" s="2">
        <v>70392.31</v>
      </c>
      <c r="H1073" s="68">
        <f t="shared" si="49"/>
        <v>0.17355892204233531</v>
      </c>
      <c r="I1073" s="68">
        <f t="shared" si="50"/>
        <v>0.70278279934271226</v>
      </c>
      <c r="J1073" s="68">
        <f t="shared" si="51"/>
        <v>0.12365827861495234</v>
      </c>
    </row>
    <row r="1074" spans="1:10" x14ac:dyDescent="0.25">
      <c r="A1074" s="71">
        <v>1983</v>
      </c>
      <c r="B1074" s="2">
        <v>1759.52</v>
      </c>
      <c r="C1074" s="2">
        <v>5476.04</v>
      </c>
      <c r="D1074" s="2">
        <v>16382.7</v>
      </c>
      <c r="E1074" s="2">
        <v>26282.15</v>
      </c>
      <c r="F1074" s="2">
        <v>49900.41</v>
      </c>
      <c r="H1074" s="68">
        <f t="shared" si="49"/>
        <v>0.11375028587963372</v>
      </c>
      <c r="I1074" s="68">
        <f t="shared" si="50"/>
        <v>0.34030737695127783</v>
      </c>
      <c r="J1074" s="68">
        <f t="shared" si="51"/>
        <v>0.54594233716908847</v>
      </c>
    </row>
    <row r="1075" spans="1:10" x14ac:dyDescent="0.25">
      <c r="A1075" s="71">
        <v>1984</v>
      </c>
      <c r="B1075" s="2">
        <v>1026.98</v>
      </c>
      <c r="C1075" s="2">
        <v>4708.1099999999997</v>
      </c>
      <c r="D1075" s="2">
        <v>29424.18</v>
      </c>
      <c r="E1075" s="2">
        <v>13568.22</v>
      </c>
      <c r="F1075" s="2">
        <v>48727.490000000005</v>
      </c>
      <c r="H1075" s="68">
        <f t="shared" si="49"/>
        <v>9.8701460424636955E-2</v>
      </c>
      <c r="I1075" s="68">
        <f t="shared" si="50"/>
        <v>0.61685252421829451</v>
      </c>
      <c r="J1075" s="68">
        <f t="shared" si="51"/>
        <v>0.28444601535706848</v>
      </c>
    </row>
    <row r="1076" spans="1:10" x14ac:dyDescent="0.25">
      <c r="A1076" s="71">
        <v>1985</v>
      </c>
      <c r="B1076" s="2">
        <v>1674.64</v>
      </c>
      <c r="C1076" s="2">
        <v>10138.549999999999</v>
      </c>
      <c r="D1076" s="2">
        <v>16200.48</v>
      </c>
      <c r="E1076" s="2">
        <v>6223.22</v>
      </c>
      <c r="F1076" s="2">
        <v>34236.89</v>
      </c>
      <c r="H1076" s="68">
        <f t="shared" si="49"/>
        <v>0.3113590123532618</v>
      </c>
      <c r="I1076" s="68">
        <f t="shared" si="50"/>
        <v>0.49752335910448447</v>
      </c>
      <c r="J1076" s="68">
        <f t="shared" si="51"/>
        <v>0.1911176285422537</v>
      </c>
    </row>
    <row r="1077" spans="1:10" x14ac:dyDescent="0.25">
      <c r="A1077" s="71">
        <v>1986</v>
      </c>
      <c r="B1077" s="2">
        <v>2067</v>
      </c>
      <c r="C1077" s="2">
        <v>1034.93</v>
      </c>
      <c r="D1077" s="2">
        <v>20686.28</v>
      </c>
      <c r="E1077" s="2">
        <v>3666.82</v>
      </c>
      <c r="F1077" s="2">
        <v>27455.03</v>
      </c>
      <c r="H1077" s="68">
        <f t="shared" si="49"/>
        <v>4.0764486255924548E-2</v>
      </c>
      <c r="I1077" s="68">
        <f t="shared" si="50"/>
        <v>0.81480445706106386</v>
      </c>
      <c r="J1077" s="68">
        <f t="shared" si="51"/>
        <v>0.14443105668301165</v>
      </c>
    </row>
    <row r="1078" spans="1:10" x14ac:dyDescent="0.25">
      <c r="A1078" s="71">
        <v>1987</v>
      </c>
      <c r="B1078" s="2">
        <v>1563.15</v>
      </c>
      <c r="C1078" s="2">
        <v>17272.37</v>
      </c>
      <c r="D1078" s="2">
        <v>3502.71</v>
      </c>
      <c r="E1078" s="2">
        <v>4201.45</v>
      </c>
      <c r="F1078" s="2">
        <v>26539.68</v>
      </c>
      <c r="H1078" s="68">
        <f t="shared" si="49"/>
        <v>0.6915440215274099</v>
      </c>
      <c r="I1078" s="68">
        <f t="shared" si="50"/>
        <v>0.14024005736585507</v>
      </c>
      <c r="J1078" s="68">
        <f t="shared" si="51"/>
        <v>0.168215921106735</v>
      </c>
    </row>
    <row r="1079" spans="1:10" x14ac:dyDescent="0.25">
      <c r="A1079" s="71">
        <v>1988</v>
      </c>
      <c r="B1079" s="2">
        <v>2009.08</v>
      </c>
      <c r="C1079" s="2">
        <v>6272.22</v>
      </c>
      <c r="D1079" s="2">
        <v>24388.04</v>
      </c>
      <c r="E1079" s="2">
        <v>935.5</v>
      </c>
      <c r="F1079" s="2">
        <v>33604.839999999997</v>
      </c>
      <c r="H1079" s="68">
        <f t="shared" si="49"/>
        <v>0.19851461082119878</v>
      </c>
      <c r="I1079" s="68">
        <f t="shared" si="50"/>
        <v>0.7718769860259731</v>
      </c>
      <c r="J1079" s="68">
        <f t="shared" si="51"/>
        <v>2.9608403152828099E-2</v>
      </c>
    </row>
    <row r="1080" spans="1:10" x14ac:dyDescent="0.25">
      <c r="A1080" s="71">
        <v>1989</v>
      </c>
      <c r="B1080" s="2">
        <v>5317.5</v>
      </c>
      <c r="C1080" s="2">
        <v>12049.54</v>
      </c>
      <c r="D1080" s="2">
        <v>13011.28</v>
      </c>
      <c r="E1080" s="2">
        <v>9080.99</v>
      </c>
      <c r="F1080" s="2">
        <v>39459.31</v>
      </c>
      <c r="H1080" s="68">
        <f t="shared" si="49"/>
        <v>0.35292622154478637</v>
      </c>
      <c r="I1080" s="68">
        <f t="shared" si="50"/>
        <v>0.38109520262692581</v>
      </c>
      <c r="J1080" s="68">
        <f t="shared" si="51"/>
        <v>0.26597857582828799</v>
      </c>
    </row>
    <row r="1081" spans="1:10" x14ac:dyDescent="0.25">
      <c r="A1081" s="71">
        <v>1990</v>
      </c>
      <c r="B1081" s="2">
        <v>4528.6400000000003</v>
      </c>
      <c r="C1081" s="2">
        <v>12318.47</v>
      </c>
      <c r="D1081" s="2">
        <v>21516.63</v>
      </c>
      <c r="E1081" s="2">
        <v>5492.63</v>
      </c>
      <c r="F1081" s="2">
        <v>43856.37</v>
      </c>
      <c r="H1081" s="68">
        <f t="shared" si="49"/>
        <v>0.31322606211952736</v>
      </c>
      <c r="I1081" s="68">
        <f t="shared" si="50"/>
        <v>0.54711090622316627</v>
      </c>
      <c r="J1081" s="68">
        <f t="shared" si="51"/>
        <v>0.13966303165730645</v>
      </c>
    </row>
    <row r="1082" spans="1:10" x14ac:dyDescent="0.25">
      <c r="A1082" s="71">
        <v>1991</v>
      </c>
      <c r="B1082" s="2">
        <v>4678.63</v>
      </c>
      <c r="C1082" s="2">
        <v>16473.810000000001</v>
      </c>
      <c r="D1082" s="2">
        <v>26917.89</v>
      </c>
      <c r="E1082" s="2">
        <v>15071.94</v>
      </c>
      <c r="F1082" s="2">
        <v>63142.270000000004</v>
      </c>
      <c r="H1082" s="68">
        <f t="shared" si="49"/>
        <v>0.28177872605947907</v>
      </c>
      <c r="I1082" s="68">
        <f t="shared" si="50"/>
        <v>0.46042104118046706</v>
      </c>
      <c r="J1082" s="68">
        <f t="shared" si="51"/>
        <v>0.25780023276005393</v>
      </c>
    </row>
    <row r="1083" spans="1:10" x14ac:dyDescent="0.25">
      <c r="A1083" s="71">
        <v>1992</v>
      </c>
      <c r="B1083" s="2">
        <v>811.8</v>
      </c>
      <c r="C1083" s="2">
        <v>10518.7</v>
      </c>
      <c r="D1083" s="2">
        <v>25074.68</v>
      </c>
      <c r="E1083" s="2">
        <v>14711.35</v>
      </c>
      <c r="F1083" s="2">
        <v>51116.53</v>
      </c>
      <c r="H1083" s="68">
        <f t="shared" si="49"/>
        <v>0.20909962144712832</v>
      </c>
      <c r="I1083" s="68">
        <f t="shared" si="50"/>
        <v>0.49845571181874943</v>
      </c>
      <c r="J1083" s="68">
        <f t="shared" si="51"/>
        <v>0.29244466673412223</v>
      </c>
    </row>
    <row r="1084" spans="1:10" x14ac:dyDescent="0.25">
      <c r="A1084" s="71">
        <v>1993</v>
      </c>
      <c r="B1084" s="2">
        <v>1044.69</v>
      </c>
      <c r="C1084" s="2">
        <v>8592.33</v>
      </c>
      <c r="D1084" s="2">
        <v>30614.32</v>
      </c>
      <c r="E1084" s="2">
        <v>12588.13</v>
      </c>
      <c r="F1084" s="2">
        <v>52839.469999999994</v>
      </c>
      <c r="H1084" s="68">
        <f t="shared" si="49"/>
        <v>0.16589181380826407</v>
      </c>
      <c r="I1084" s="68">
        <f t="shared" si="50"/>
        <v>0.5910696019946412</v>
      </c>
      <c r="J1084" s="68">
        <f t="shared" si="51"/>
        <v>0.24303858419709476</v>
      </c>
    </row>
    <row r="1085" spans="1:10" x14ac:dyDescent="0.25">
      <c r="A1085" s="71">
        <v>1994</v>
      </c>
      <c r="B1085" s="2">
        <v>408.78</v>
      </c>
      <c r="C1085" s="2">
        <v>2199.85</v>
      </c>
      <c r="D1085" s="2">
        <v>19865.419999999998</v>
      </c>
      <c r="E1085" s="2">
        <v>15267.2</v>
      </c>
      <c r="F1085" s="2">
        <v>37741.25</v>
      </c>
      <c r="H1085" s="68">
        <f t="shared" si="49"/>
        <v>5.8925916233241463E-2</v>
      </c>
      <c r="I1085" s="68">
        <f t="shared" si="50"/>
        <v>0.53212176960163626</v>
      </c>
      <c r="J1085" s="68">
        <f t="shared" si="51"/>
        <v>0.40895231416512223</v>
      </c>
    </row>
    <row r="1086" spans="1:10" x14ac:dyDescent="0.25">
      <c r="A1086" s="71">
        <v>1995</v>
      </c>
      <c r="B1086" s="2">
        <v>1142.29</v>
      </c>
      <c r="C1086" s="2">
        <v>1638.33</v>
      </c>
      <c r="D1086" s="2">
        <v>7521.42</v>
      </c>
      <c r="E1086" s="2">
        <v>13914.89</v>
      </c>
      <c r="F1086" s="2">
        <v>24216.93</v>
      </c>
      <c r="H1086" s="68">
        <f t="shared" si="49"/>
        <v>7.1001324397693744E-2</v>
      </c>
      <c r="I1086" s="68">
        <f t="shared" si="50"/>
        <v>0.32596044835369048</v>
      </c>
      <c r="J1086" s="68">
        <f t="shared" si="51"/>
        <v>0.60303822724861578</v>
      </c>
    </row>
    <row r="1087" spans="1:10" x14ac:dyDescent="0.25">
      <c r="A1087" s="71">
        <v>1996</v>
      </c>
      <c r="B1087" s="2">
        <v>416.87</v>
      </c>
      <c r="C1087" s="2">
        <v>16652.490000000002</v>
      </c>
      <c r="D1087" s="2">
        <v>3742.53</v>
      </c>
      <c r="E1087" s="2">
        <v>2233.67</v>
      </c>
      <c r="F1087" s="2">
        <v>23045.559999999998</v>
      </c>
      <c r="H1087" s="68">
        <f t="shared" si="49"/>
        <v>0.7359016363740013</v>
      </c>
      <c r="I1087" s="68">
        <f t="shared" si="50"/>
        <v>0.16538871671316369</v>
      </c>
      <c r="J1087" s="68">
        <f t="shared" si="51"/>
        <v>9.8709646912834986E-2</v>
      </c>
    </row>
    <row r="1088" spans="1:10" x14ac:dyDescent="0.25">
      <c r="A1088" s="71">
        <v>1997</v>
      </c>
      <c r="B1088" s="2">
        <v>346.79</v>
      </c>
      <c r="C1088" s="2">
        <v>11719.26</v>
      </c>
      <c r="D1088" s="2">
        <v>17935.55</v>
      </c>
      <c r="E1088" s="2">
        <v>1395.63</v>
      </c>
      <c r="F1088" s="2">
        <v>31397.23</v>
      </c>
      <c r="H1088" s="68">
        <f t="shared" si="49"/>
        <v>0.37742653566261863</v>
      </c>
      <c r="I1088" s="68">
        <f t="shared" si="50"/>
        <v>0.57762627518321796</v>
      </c>
      <c r="J1088" s="68">
        <f t="shared" si="51"/>
        <v>4.4947189154163361E-2</v>
      </c>
    </row>
    <row r="1089" spans="1:10" x14ac:dyDescent="0.25">
      <c r="A1089" s="71">
        <v>1998</v>
      </c>
      <c r="B1089" s="2">
        <v>0</v>
      </c>
      <c r="C1089" s="2">
        <v>1527.04</v>
      </c>
      <c r="D1089" s="2">
        <v>26753.24</v>
      </c>
      <c r="E1089" s="2">
        <v>4811</v>
      </c>
      <c r="F1089" s="2">
        <v>33091.279999999999</v>
      </c>
      <c r="H1089" s="68">
        <f t="shared" si="49"/>
        <v>4.6146295942616905E-2</v>
      </c>
      <c r="I1089" s="68">
        <f t="shared" si="50"/>
        <v>0.80846797101834689</v>
      </c>
      <c r="J1089" s="68">
        <f t="shared" si="51"/>
        <v>0.14538573303903626</v>
      </c>
    </row>
    <row r="1090" spans="1:10" x14ac:dyDescent="0.25">
      <c r="A1090" s="71">
        <v>1999</v>
      </c>
      <c r="B1090" s="2">
        <v>196.11</v>
      </c>
      <c r="C1090" s="2">
        <v>1523.72</v>
      </c>
      <c r="D1090" s="2">
        <v>5025.0200000000004</v>
      </c>
      <c r="E1090" s="2">
        <v>12547.35</v>
      </c>
      <c r="F1090" s="2">
        <v>19292.2</v>
      </c>
      <c r="H1090" s="68">
        <f t="shared" si="49"/>
        <v>7.9792250664926692E-2</v>
      </c>
      <c r="I1090" s="68">
        <f t="shared" si="50"/>
        <v>0.26314392108541595</v>
      </c>
      <c r="J1090" s="68">
        <f t="shared" si="51"/>
        <v>0.65706382824965737</v>
      </c>
    </row>
    <row r="1091" spans="1:10" x14ac:dyDescent="0.25">
      <c r="A1091" s="71">
        <v>2000</v>
      </c>
      <c r="B1091" s="2">
        <v>624.54</v>
      </c>
      <c r="C1091" s="2">
        <v>821.6</v>
      </c>
      <c r="D1091" s="2">
        <v>2926.26</v>
      </c>
      <c r="E1091" s="2">
        <v>1781.19</v>
      </c>
      <c r="F1091" s="2">
        <v>6153.59</v>
      </c>
      <c r="H1091" s="68">
        <f t="shared" si="49"/>
        <v>0.1485969560774455</v>
      </c>
      <c r="I1091" s="68">
        <f t="shared" si="50"/>
        <v>0.52925186062705165</v>
      </c>
      <c r="J1091" s="68">
        <f t="shared" si="51"/>
        <v>0.32215118329550285</v>
      </c>
    </row>
    <row r="1092" spans="1:10" x14ac:dyDescent="0.25">
      <c r="A1092" s="71">
        <v>2001</v>
      </c>
      <c r="B1092" s="2">
        <v>696.29</v>
      </c>
      <c r="C1092" s="2">
        <v>7544.08</v>
      </c>
      <c r="D1092" s="2">
        <v>1921.74</v>
      </c>
      <c r="E1092" s="2">
        <v>922.24</v>
      </c>
      <c r="F1092" s="2">
        <v>11084.349999999999</v>
      </c>
      <c r="H1092" s="68">
        <f t="shared" si="49"/>
        <v>0.72622607108545778</v>
      </c>
      <c r="I1092" s="68">
        <f t="shared" si="50"/>
        <v>0.18499508089094596</v>
      </c>
      <c r="J1092" s="68">
        <f t="shared" si="51"/>
        <v>8.8778848023596327E-2</v>
      </c>
    </row>
    <row r="1093" spans="1:10" x14ac:dyDescent="0.25">
      <c r="A1093" s="71">
        <v>2002</v>
      </c>
      <c r="B1093" s="2">
        <v>79.989999999999995</v>
      </c>
      <c r="C1093" s="2">
        <v>4046.21</v>
      </c>
      <c r="D1093" s="2">
        <v>13306.91</v>
      </c>
      <c r="E1093" s="2">
        <v>791.94</v>
      </c>
      <c r="F1093" s="2">
        <v>18225.05</v>
      </c>
      <c r="H1093" s="68">
        <f t="shared" si="49"/>
        <v>0.22299237368187266</v>
      </c>
      <c r="I1093" s="68">
        <f t="shared" si="50"/>
        <v>0.73336268934905713</v>
      </c>
      <c r="J1093" s="68">
        <f t="shared" si="51"/>
        <v>4.3644936969070375E-2</v>
      </c>
    </row>
    <row r="1094" spans="1:10" x14ac:dyDescent="0.25">
      <c r="A1094" s="71">
        <v>2003</v>
      </c>
      <c r="B1094" s="2">
        <v>630.14</v>
      </c>
      <c r="C1094" s="2">
        <v>1777.51</v>
      </c>
      <c r="D1094" s="2">
        <v>11733.79</v>
      </c>
      <c r="E1094" s="2">
        <v>3235.04</v>
      </c>
      <c r="F1094" s="2">
        <v>17376.48</v>
      </c>
      <c r="H1094" s="68">
        <f t="shared" si="49"/>
        <v>0.10614319307980132</v>
      </c>
      <c r="I1094" s="68">
        <f t="shared" si="50"/>
        <v>0.70067787946500548</v>
      </c>
      <c r="J1094" s="68">
        <f t="shared" si="51"/>
        <v>0.19317892745519319</v>
      </c>
    </row>
    <row r="1095" spans="1:10" x14ac:dyDescent="0.25">
      <c r="A1095" s="71">
        <v>2004</v>
      </c>
      <c r="B1095" s="2">
        <v>488.86</v>
      </c>
      <c r="C1095" s="2">
        <v>7199.56</v>
      </c>
      <c r="D1095" s="2">
        <v>3393.61</v>
      </c>
      <c r="E1095" s="2">
        <v>10570.2</v>
      </c>
      <c r="F1095" s="2">
        <v>21652.230000000003</v>
      </c>
      <c r="H1095" s="68">
        <f t="shared" si="49"/>
        <v>0.34018967678588047</v>
      </c>
      <c r="I1095" s="68">
        <f t="shared" si="50"/>
        <v>0.16035300616111706</v>
      </c>
      <c r="J1095" s="68">
        <f t="shared" si="51"/>
        <v>0.49945731705300239</v>
      </c>
    </row>
    <row r="1096" spans="1:10" x14ac:dyDescent="0.25">
      <c r="A1096" s="71">
        <v>2005</v>
      </c>
      <c r="B1096" s="2">
        <v>299.26</v>
      </c>
      <c r="C1096" s="2">
        <v>3055.31</v>
      </c>
      <c r="D1096" s="2">
        <v>8565.19</v>
      </c>
      <c r="E1096" s="2">
        <v>1080.1400000000001</v>
      </c>
      <c r="F1096" s="2">
        <v>12999.9</v>
      </c>
      <c r="H1096" s="68">
        <f t="shared" ref="H1096:H1144" si="52">C1096/SUM($C1096:$E1096)</f>
        <v>0.24056346766777109</v>
      </c>
      <c r="I1096" s="68">
        <f t="shared" si="50"/>
        <v>0.67439042441955688</v>
      </c>
      <c r="J1096" s="68">
        <f t="shared" si="51"/>
        <v>8.5046107912672128E-2</v>
      </c>
    </row>
    <row r="1097" spans="1:10" x14ac:dyDescent="0.25">
      <c r="A1097" s="71">
        <v>2006</v>
      </c>
      <c r="B1097" s="2">
        <v>251.97</v>
      </c>
      <c r="C1097" s="2">
        <v>7537.43</v>
      </c>
      <c r="D1097" s="2">
        <v>11250.24</v>
      </c>
      <c r="E1097" s="2">
        <v>2070.25</v>
      </c>
      <c r="F1097" s="2">
        <v>21109.89</v>
      </c>
      <c r="H1097" s="68">
        <f t="shared" si="52"/>
        <v>0.36137016538561856</v>
      </c>
      <c r="I1097" s="68">
        <f t="shared" ref="I1097:I1144" si="53">D1097/SUM($C1097:$E1097)</f>
        <v>0.53937497123394862</v>
      </c>
      <c r="J1097" s="68">
        <f t="shared" ref="J1097:J1144" si="54">E1097/SUM($C1097:$E1097)</f>
        <v>9.9254863380432962E-2</v>
      </c>
    </row>
    <row r="1098" spans="1:10" x14ac:dyDescent="0.25">
      <c r="A1098" s="71">
        <v>2007</v>
      </c>
      <c r="B1098" s="2">
        <v>485.29</v>
      </c>
      <c r="C1098" s="2">
        <v>1324.06</v>
      </c>
      <c r="D1098" s="2">
        <v>11119.66</v>
      </c>
      <c r="E1098" s="2">
        <v>2229.65</v>
      </c>
      <c r="F1098" s="2">
        <v>15158.66</v>
      </c>
      <c r="H1098" s="68">
        <f t="shared" si="52"/>
        <v>9.023557642177632E-2</v>
      </c>
      <c r="I1098" s="68">
        <f t="shared" si="53"/>
        <v>0.75781228170488446</v>
      </c>
      <c r="J1098" s="68">
        <f t="shared" si="54"/>
        <v>0.15195214187333927</v>
      </c>
    </row>
    <row r="1099" spans="1:10" x14ac:dyDescent="0.25">
      <c r="A1099" s="71">
        <v>2008</v>
      </c>
      <c r="B1099" s="2">
        <v>625.70000000000005</v>
      </c>
      <c r="C1099" s="2">
        <v>4383.8900000000003</v>
      </c>
      <c r="D1099" s="2">
        <v>3597.72</v>
      </c>
      <c r="E1099" s="2">
        <v>4398.8900000000003</v>
      </c>
      <c r="F1099" s="2">
        <v>13006.2</v>
      </c>
      <c r="H1099" s="68">
        <f t="shared" si="52"/>
        <v>0.35409636121319821</v>
      </c>
      <c r="I1099" s="68">
        <f t="shared" si="53"/>
        <v>0.29059569484269615</v>
      </c>
      <c r="J1099" s="68">
        <f t="shared" si="54"/>
        <v>0.3553079439441057</v>
      </c>
    </row>
    <row r="1100" spans="1:10" x14ac:dyDescent="0.25">
      <c r="A1100" s="71">
        <v>2009</v>
      </c>
      <c r="B1100" s="2">
        <v>588.69000000000005</v>
      </c>
      <c r="C1100" s="2">
        <v>1757.13</v>
      </c>
      <c r="D1100" s="2">
        <v>5777.14</v>
      </c>
      <c r="E1100" s="2">
        <v>1509.13</v>
      </c>
      <c r="F1100" s="2">
        <v>9632.09</v>
      </c>
      <c r="H1100" s="68">
        <f t="shared" si="52"/>
        <v>0.19429971028595439</v>
      </c>
      <c r="I1100" s="68">
        <f t="shared" si="53"/>
        <v>0.63882389366831049</v>
      </c>
      <c r="J1100" s="68">
        <f t="shared" si="54"/>
        <v>0.16687639604573501</v>
      </c>
    </row>
    <row r="1101" spans="1:10" x14ac:dyDescent="0.25">
      <c r="A1101" s="71">
        <v>2010</v>
      </c>
      <c r="B1101" s="2">
        <v>458.47</v>
      </c>
      <c r="C1101" s="2">
        <v>6433.15</v>
      </c>
      <c r="D1101" s="2">
        <v>5381.72</v>
      </c>
      <c r="E1101" s="2">
        <v>626.20000000000005</v>
      </c>
      <c r="F1101" s="2">
        <v>12899.54</v>
      </c>
      <c r="H1101" s="68">
        <f t="shared" si="52"/>
        <v>0.51708976800226991</v>
      </c>
      <c r="I1101" s="68">
        <f t="shared" si="53"/>
        <v>0.43257694072937458</v>
      </c>
      <c r="J1101" s="68">
        <f t="shared" si="54"/>
        <v>5.0333291268355541E-2</v>
      </c>
    </row>
    <row r="1102" spans="1:10" x14ac:dyDescent="0.25">
      <c r="A1102" s="71">
        <v>2011</v>
      </c>
      <c r="B1102" s="2">
        <v>425.13</v>
      </c>
      <c r="C1102" s="2">
        <v>1977.41</v>
      </c>
      <c r="D1102" s="2">
        <v>13831.62</v>
      </c>
      <c r="E1102" s="2">
        <v>1333.38</v>
      </c>
      <c r="F1102" s="2">
        <v>17567.54</v>
      </c>
      <c r="H1102" s="68">
        <f t="shared" si="52"/>
        <v>0.11535192542938828</v>
      </c>
      <c r="I1102" s="68">
        <f t="shared" si="53"/>
        <v>0.80686554574298486</v>
      </c>
      <c r="J1102" s="68">
        <f t="shared" si="54"/>
        <v>7.7782528827626929E-2</v>
      </c>
    </row>
    <row r="1103" spans="1:10" x14ac:dyDescent="0.25">
      <c r="A1103" s="71">
        <v>2012</v>
      </c>
      <c r="B1103" s="2">
        <v>1591.45</v>
      </c>
      <c r="C1103" s="2">
        <v>2397.29</v>
      </c>
      <c r="D1103" s="2">
        <v>4673.3</v>
      </c>
      <c r="E1103" s="2">
        <v>6327.36</v>
      </c>
      <c r="F1103" s="2">
        <v>14989.400000000001</v>
      </c>
      <c r="H1103" s="68">
        <f t="shared" si="52"/>
        <v>0.17892961236607091</v>
      </c>
      <c r="I1103" s="68">
        <f t="shared" si="53"/>
        <v>0.34880709362253182</v>
      </c>
      <c r="J1103" s="68">
        <f t="shared" si="54"/>
        <v>0.47226329401139722</v>
      </c>
    </row>
    <row r="1104" spans="1:10" x14ac:dyDescent="0.25">
      <c r="A1104" s="71">
        <v>2013</v>
      </c>
      <c r="B1104" s="2">
        <v>301.41000000000003</v>
      </c>
      <c r="C1104" s="2">
        <v>9083.81</v>
      </c>
      <c r="D1104" s="2">
        <v>5632.47</v>
      </c>
      <c r="E1104" s="2">
        <v>1295.1099999999999</v>
      </c>
      <c r="F1104" s="2">
        <v>16312.8</v>
      </c>
      <c r="H1104" s="68">
        <f t="shared" si="52"/>
        <v>0.56733425392798498</v>
      </c>
      <c r="I1104" s="68">
        <f t="shared" si="53"/>
        <v>0.35177895235828999</v>
      </c>
      <c r="J1104" s="68">
        <f t="shared" si="54"/>
        <v>8.0886793713725036E-2</v>
      </c>
    </row>
    <row r="1105" spans="1:10" x14ac:dyDescent="0.25">
      <c r="A1105" s="71">
        <v>2014</v>
      </c>
      <c r="B1105" s="2">
        <v>242.44</v>
      </c>
      <c r="C1105" s="2">
        <v>1623.4</v>
      </c>
      <c r="D1105" s="2">
        <v>17902.599999999999</v>
      </c>
      <c r="E1105" s="2">
        <v>1409.33</v>
      </c>
      <c r="F1105" s="2">
        <v>21177.769999999997</v>
      </c>
      <c r="H1105" s="68">
        <f t="shared" si="52"/>
        <v>7.7543559141413101E-2</v>
      </c>
      <c r="I1105" s="68">
        <f t="shared" si="53"/>
        <v>0.85513818029140198</v>
      </c>
      <c r="J1105" s="68">
        <f t="shared" si="54"/>
        <v>6.7318260567184748E-2</v>
      </c>
    </row>
    <row r="1106" spans="1:10" x14ac:dyDescent="0.25">
      <c r="A1106" s="71">
        <v>2015</v>
      </c>
      <c r="B1106" s="2">
        <v>298.11</v>
      </c>
      <c r="C1106" s="2">
        <v>1307.83</v>
      </c>
      <c r="D1106" s="2">
        <v>3198.33</v>
      </c>
      <c r="E1106" s="2">
        <v>4793.82</v>
      </c>
      <c r="F1106" s="2">
        <v>9598.09</v>
      </c>
      <c r="H1106" s="68">
        <f t="shared" si="52"/>
        <v>0.14062718414448203</v>
      </c>
      <c r="I1106" s="68">
        <f t="shared" si="53"/>
        <v>0.34390719119826063</v>
      </c>
      <c r="J1106" s="68">
        <f t="shared" si="54"/>
        <v>0.51546562465725732</v>
      </c>
    </row>
    <row r="1107" spans="1:10" x14ac:dyDescent="0.25">
      <c r="A1107" s="70" t="s">
        <v>589</v>
      </c>
      <c r="B1107" s="2">
        <v>98033.42</v>
      </c>
      <c r="C1107" s="2">
        <v>1607073.2700000003</v>
      </c>
      <c r="D1107" s="2">
        <v>1163988.4799999997</v>
      </c>
      <c r="E1107" s="2">
        <v>33404.44</v>
      </c>
      <c r="F1107" s="2">
        <v>2902499.6100000008</v>
      </c>
      <c r="H1107" s="68">
        <f t="shared" si="52"/>
        <v>0.5730407004835385</v>
      </c>
      <c r="I1107" s="68">
        <f t="shared" si="53"/>
        <v>0.41504814147893143</v>
      </c>
      <c r="J1107" s="68">
        <f t="shared" si="54"/>
        <v>1.1911158037530132E-2</v>
      </c>
    </row>
    <row r="1108" spans="1:10" x14ac:dyDescent="0.25">
      <c r="A1108" s="71">
        <v>1979</v>
      </c>
      <c r="B1108" s="2">
        <v>1352.94</v>
      </c>
      <c r="C1108" s="2">
        <v>16920.849999999999</v>
      </c>
      <c r="D1108" s="2">
        <v>27526.45</v>
      </c>
      <c r="E1108" s="2">
        <v>387.88</v>
      </c>
      <c r="F1108" s="2">
        <v>46188.119999999995</v>
      </c>
      <c r="H1108" s="68">
        <f t="shared" si="52"/>
        <v>0.3774011836241094</v>
      </c>
      <c r="I1108" s="68">
        <f t="shared" si="53"/>
        <v>0.61394757420400681</v>
      </c>
      <c r="J1108" s="68">
        <f t="shared" si="54"/>
        <v>8.6512421718837745E-3</v>
      </c>
    </row>
    <row r="1109" spans="1:10" x14ac:dyDescent="0.25">
      <c r="A1109" s="71">
        <v>1980</v>
      </c>
      <c r="B1109" s="2">
        <v>296.67</v>
      </c>
      <c r="C1109" s="2">
        <v>33733.879999999997</v>
      </c>
      <c r="D1109" s="2">
        <v>23814.400000000001</v>
      </c>
      <c r="E1109" s="2">
        <v>1724.13</v>
      </c>
      <c r="F1109" s="2">
        <v>59569.079999999994</v>
      </c>
      <c r="H1109" s="68">
        <f t="shared" si="52"/>
        <v>0.5691329237329813</v>
      </c>
      <c r="I1109" s="68">
        <f t="shared" si="53"/>
        <v>0.4017788377425518</v>
      </c>
      <c r="J1109" s="68">
        <f t="shared" si="54"/>
        <v>2.9088238524466951E-2</v>
      </c>
    </row>
    <row r="1110" spans="1:10" x14ac:dyDescent="0.25">
      <c r="A1110" s="71">
        <v>1981</v>
      </c>
      <c r="B1110" s="2">
        <v>7893.9</v>
      </c>
      <c r="C1110" s="2">
        <v>46269.85</v>
      </c>
      <c r="D1110" s="2">
        <v>20999.919999999998</v>
      </c>
      <c r="E1110" s="2">
        <v>286.07</v>
      </c>
      <c r="F1110" s="2">
        <v>75449.740000000005</v>
      </c>
      <c r="H1110" s="68">
        <f t="shared" si="52"/>
        <v>0.68491265892038355</v>
      </c>
      <c r="I1110" s="68">
        <f t="shared" si="53"/>
        <v>0.31085277009359957</v>
      </c>
      <c r="J1110" s="68">
        <f t="shared" si="54"/>
        <v>4.2345709860169009E-3</v>
      </c>
    </row>
    <row r="1111" spans="1:10" x14ac:dyDescent="0.25">
      <c r="A1111" s="71">
        <v>1982</v>
      </c>
      <c r="B1111" s="2">
        <v>4231.8100000000004</v>
      </c>
      <c r="C1111" s="2">
        <v>49924.51</v>
      </c>
      <c r="D1111" s="2">
        <v>14603.02</v>
      </c>
      <c r="E1111" s="2">
        <v>90.95</v>
      </c>
      <c r="F1111" s="2">
        <v>68850.289999999994</v>
      </c>
      <c r="H1111" s="68">
        <f t="shared" si="52"/>
        <v>0.77260421476952112</v>
      </c>
      <c r="I1111" s="68">
        <f t="shared" si="53"/>
        <v>0.22598829313224331</v>
      </c>
      <c r="J1111" s="68">
        <f t="shared" si="54"/>
        <v>1.4074920982356752E-3</v>
      </c>
    </row>
    <row r="1112" spans="1:10" x14ac:dyDescent="0.25">
      <c r="A1112" s="71">
        <v>1983</v>
      </c>
      <c r="B1112" s="2">
        <v>1502.88</v>
      </c>
      <c r="C1112" s="2">
        <v>33551.660000000003</v>
      </c>
      <c r="D1112" s="2">
        <v>21796.79</v>
      </c>
      <c r="E1112" s="2">
        <v>307.60000000000002</v>
      </c>
      <c r="F1112" s="2">
        <v>57158.93</v>
      </c>
      <c r="H1112" s="68">
        <f t="shared" si="52"/>
        <v>0.6028394038024617</v>
      </c>
      <c r="I1112" s="68">
        <f t="shared" si="53"/>
        <v>0.39163379363070144</v>
      </c>
      <c r="J1112" s="68">
        <f t="shared" si="54"/>
        <v>5.5268025668368491E-3</v>
      </c>
    </row>
    <row r="1113" spans="1:10" x14ac:dyDescent="0.25">
      <c r="A1113" s="71">
        <v>1984</v>
      </c>
      <c r="B1113" s="2">
        <v>951.28</v>
      </c>
      <c r="C1113" s="2">
        <v>44604.7</v>
      </c>
      <c r="D1113" s="2">
        <v>42553</v>
      </c>
      <c r="E1113" s="2">
        <v>635.05999999999995</v>
      </c>
      <c r="F1113" s="2">
        <v>88744.04</v>
      </c>
      <c r="H1113" s="68">
        <f t="shared" si="52"/>
        <v>0.50806809126401764</v>
      </c>
      <c r="I1113" s="68">
        <f t="shared" si="53"/>
        <v>0.48469828263742937</v>
      </c>
      <c r="J1113" s="68">
        <f t="shared" si="54"/>
        <v>7.2336260985530016E-3</v>
      </c>
    </row>
    <row r="1114" spans="1:10" x14ac:dyDescent="0.25">
      <c r="A1114" s="71">
        <v>1985</v>
      </c>
      <c r="B1114" s="2">
        <v>2961.39</v>
      </c>
      <c r="C1114" s="2">
        <v>38819.18</v>
      </c>
      <c r="D1114" s="2">
        <v>31872.94</v>
      </c>
      <c r="E1114" s="2">
        <v>1937.57</v>
      </c>
      <c r="F1114" s="2">
        <v>75591.08</v>
      </c>
      <c r="H1114" s="68">
        <f t="shared" si="52"/>
        <v>0.53448087139019873</v>
      </c>
      <c r="I1114" s="68">
        <f t="shared" si="53"/>
        <v>0.43884174639875234</v>
      </c>
      <c r="J1114" s="68">
        <f t="shared" si="54"/>
        <v>2.6677382211048952E-2</v>
      </c>
    </row>
    <row r="1115" spans="1:10" x14ac:dyDescent="0.25">
      <c r="A1115" s="71">
        <v>1986</v>
      </c>
      <c r="B1115" s="2">
        <v>2420.96</v>
      </c>
      <c r="C1115" s="2">
        <v>48546.17</v>
      </c>
      <c r="D1115" s="2">
        <v>22313.87</v>
      </c>
      <c r="E1115" s="2">
        <v>567.02</v>
      </c>
      <c r="F1115" s="2">
        <v>73848.02</v>
      </c>
      <c r="H1115" s="68">
        <f t="shared" si="52"/>
        <v>0.67966076162171596</v>
      </c>
      <c r="I1115" s="68">
        <f t="shared" si="53"/>
        <v>0.31240079040072488</v>
      </c>
      <c r="J1115" s="68">
        <f t="shared" si="54"/>
        <v>7.938447977559205E-3</v>
      </c>
    </row>
    <row r="1116" spans="1:10" x14ac:dyDescent="0.25">
      <c r="A1116" s="71">
        <v>1987</v>
      </c>
      <c r="B1116" s="2">
        <v>1748.61</v>
      </c>
      <c r="C1116" s="2">
        <v>57430.75</v>
      </c>
      <c r="D1116" s="2">
        <v>35636.14</v>
      </c>
      <c r="E1116" s="2">
        <v>1247.53</v>
      </c>
      <c r="F1116" s="2">
        <v>96063.03</v>
      </c>
      <c r="H1116" s="68">
        <f t="shared" si="52"/>
        <v>0.60892862406406145</v>
      </c>
      <c r="I1116" s="68">
        <f t="shared" si="53"/>
        <v>0.37784402427539715</v>
      </c>
      <c r="J1116" s="68">
        <f t="shared" si="54"/>
        <v>1.322735166054141E-2</v>
      </c>
    </row>
    <row r="1117" spans="1:10" x14ac:dyDescent="0.25">
      <c r="A1117" s="71">
        <v>1988</v>
      </c>
      <c r="B1117" s="2">
        <v>1900.06</v>
      </c>
      <c r="C1117" s="2">
        <v>67307.19</v>
      </c>
      <c r="D1117" s="2">
        <v>55939.45</v>
      </c>
      <c r="E1117" s="2">
        <v>874.4</v>
      </c>
      <c r="F1117" s="2">
        <v>126021.09999999999</v>
      </c>
      <c r="H1117" s="68">
        <f t="shared" si="52"/>
        <v>0.54227059328539307</v>
      </c>
      <c r="I1117" s="68">
        <f t="shared" si="53"/>
        <v>0.450684670383039</v>
      </c>
      <c r="J1117" s="68">
        <f t="shared" si="54"/>
        <v>7.0447363315679599E-3</v>
      </c>
    </row>
    <row r="1118" spans="1:10" x14ac:dyDescent="0.25">
      <c r="A1118" s="71">
        <v>1989</v>
      </c>
      <c r="B1118" s="2">
        <v>980.11</v>
      </c>
      <c r="C1118" s="2">
        <v>51088.15</v>
      </c>
      <c r="D1118" s="2">
        <v>65924.23</v>
      </c>
      <c r="E1118" s="2">
        <v>400.22</v>
      </c>
      <c r="F1118" s="2">
        <v>118392.70999999999</v>
      </c>
      <c r="H1118" s="68">
        <f t="shared" si="52"/>
        <v>0.43511641851044947</v>
      </c>
      <c r="I1118" s="68">
        <f t="shared" si="53"/>
        <v>0.56147491836480912</v>
      </c>
      <c r="J1118" s="68">
        <f t="shared" si="54"/>
        <v>3.4086631247412969E-3</v>
      </c>
    </row>
    <row r="1119" spans="1:10" x14ac:dyDescent="0.25">
      <c r="A1119" s="71">
        <v>1990</v>
      </c>
      <c r="B1119" s="2">
        <v>2978.99</v>
      </c>
      <c r="C1119" s="2">
        <v>49434.83</v>
      </c>
      <c r="D1119" s="2">
        <v>58745.55</v>
      </c>
      <c r="E1119" s="2">
        <v>4157.6099999999997</v>
      </c>
      <c r="F1119" s="2">
        <v>115316.98</v>
      </c>
      <c r="H1119" s="68">
        <f t="shared" si="52"/>
        <v>0.44005442860425042</v>
      </c>
      <c r="I1119" s="68">
        <f t="shared" si="53"/>
        <v>0.52293574061633108</v>
      </c>
      <c r="J1119" s="68">
        <f t="shared" si="54"/>
        <v>3.7009830779418426E-2</v>
      </c>
    </row>
    <row r="1120" spans="1:10" x14ac:dyDescent="0.25">
      <c r="A1120" s="71">
        <v>1991</v>
      </c>
      <c r="B1120" s="2">
        <v>2790.41</v>
      </c>
      <c r="C1120" s="2">
        <v>51466.95</v>
      </c>
      <c r="D1120" s="2">
        <v>84314.99</v>
      </c>
      <c r="E1120" s="2">
        <v>3730.1</v>
      </c>
      <c r="F1120" s="2">
        <v>142302.45000000001</v>
      </c>
      <c r="H1120" s="68">
        <f t="shared" si="52"/>
        <v>0.36890686997337285</v>
      </c>
      <c r="I1120" s="68">
        <f t="shared" si="53"/>
        <v>0.6043563695291102</v>
      </c>
      <c r="J1120" s="68">
        <f t="shared" si="54"/>
        <v>2.6736760497516915E-2</v>
      </c>
    </row>
    <row r="1121" spans="1:10" x14ac:dyDescent="0.25">
      <c r="A1121" s="71">
        <v>1992</v>
      </c>
      <c r="B1121" s="2">
        <v>1032.01</v>
      </c>
      <c r="C1121" s="2">
        <v>29947.53</v>
      </c>
      <c r="D1121" s="2">
        <v>45893.49</v>
      </c>
      <c r="E1121" s="2">
        <v>3385.65</v>
      </c>
      <c r="F1121" s="2">
        <v>80258.679999999993</v>
      </c>
      <c r="H1121" s="68">
        <f t="shared" si="52"/>
        <v>0.3779980907944257</v>
      </c>
      <c r="I1121" s="68">
        <f t="shared" si="53"/>
        <v>0.57926819340002567</v>
      </c>
      <c r="J1121" s="68">
        <f t="shared" si="54"/>
        <v>4.2733715805548821E-2</v>
      </c>
    </row>
    <row r="1122" spans="1:10" x14ac:dyDescent="0.25">
      <c r="A1122" s="71">
        <v>1993</v>
      </c>
      <c r="B1122" s="2">
        <v>3295.21</v>
      </c>
      <c r="C1122" s="2">
        <v>28284.69</v>
      </c>
      <c r="D1122" s="2">
        <v>38060.5</v>
      </c>
      <c r="E1122" s="2">
        <v>2178.11</v>
      </c>
      <c r="F1122" s="2">
        <v>71818.509999999995</v>
      </c>
      <c r="H1122" s="68">
        <f t="shared" si="52"/>
        <v>0.41277477879786872</v>
      </c>
      <c r="I1122" s="68">
        <f t="shared" si="53"/>
        <v>0.55543880694595849</v>
      </c>
      <c r="J1122" s="68">
        <f t="shared" si="54"/>
        <v>3.1786414256172721E-2</v>
      </c>
    </row>
    <row r="1123" spans="1:10" x14ac:dyDescent="0.25">
      <c r="A1123" s="71">
        <v>1994</v>
      </c>
      <c r="B1123" s="2">
        <v>355.85</v>
      </c>
      <c r="C1123" s="2">
        <v>26453.34</v>
      </c>
      <c r="D1123" s="2">
        <v>25923.54</v>
      </c>
      <c r="E1123" s="2">
        <v>733.82</v>
      </c>
      <c r="F1123" s="2">
        <v>53466.549999999996</v>
      </c>
      <c r="H1123" s="68">
        <f t="shared" si="52"/>
        <v>0.49807929475604723</v>
      </c>
      <c r="I1123" s="68">
        <f t="shared" si="53"/>
        <v>0.48810390373314605</v>
      </c>
      <c r="J1123" s="68">
        <f t="shared" si="54"/>
        <v>1.3816801510806673E-2</v>
      </c>
    </row>
    <row r="1124" spans="1:10" x14ac:dyDescent="0.25">
      <c r="A1124" s="71">
        <v>1995</v>
      </c>
      <c r="B1124" s="2">
        <v>709.9</v>
      </c>
      <c r="C1124" s="2">
        <v>20492.22</v>
      </c>
      <c r="D1124" s="2">
        <v>25291</v>
      </c>
      <c r="E1124" s="2">
        <v>822.71</v>
      </c>
      <c r="F1124" s="2">
        <v>47315.83</v>
      </c>
      <c r="H1124" s="68">
        <f t="shared" si="52"/>
        <v>0.43969125817251153</v>
      </c>
      <c r="I1124" s="68">
        <f t="shared" si="53"/>
        <v>0.54265626713167192</v>
      </c>
      <c r="J1124" s="68">
        <f t="shared" si="54"/>
        <v>1.7652474695816607E-2</v>
      </c>
    </row>
    <row r="1125" spans="1:10" x14ac:dyDescent="0.25">
      <c r="A1125" s="71">
        <v>1996</v>
      </c>
      <c r="B1125" s="2">
        <v>1152.8599999999999</v>
      </c>
      <c r="C1125" s="2">
        <v>17565.240000000002</v>
      </c>
      <c r="D1125" s="2">
        <v>19252.759999999998</v>
      </c>
      <c r="E1125" s="2">
        <v>456.94</v>
      </c>
      <c r="F1125" s="2">
        <v>38427.800000000003</v>
      </c>
      <c r="H1125" s="68">
        <f t="shared" si="52"/>
        <v>0.47123456134335834</v>
      </c>
      <c r="I1125" s="68">
        <f t="shared" si="53"/>
        <v>0.51650680054749909</v>
      </c>
      <c r="J1125" s="68">
        <f t="shared" si="54"/>
        <v>1.2258638109142496E-2</v>
      </c>
    </row>
    <row r="1126" spans="1:10" x14ac:dyDescent="0.25">
      <c r="A1126" s="71">
        <v>1997</v>
      </c>
      <c r="B1126" s="2">
        <v>1617.05</v>
      </c>
      <c r="C1126" s="2">
        <v>23725.31</v>
      </c>
      <c r="D1126" s="2">
        <v>17059.830000000002</v>
      </c>
      <c r="E1126" s="2">
        <v>176.65</v>
      </c>
      <c r="F1126" s="2">
        <v>42578.840000000004</v>
      </c>
      <c r="H1126" s="68">
        <f t="shared" si="52"/>
        <v>0.57920588919576022</v>
      </c>
      <c r="I1126" s="68">
        <f t="shared" si="53"/>
        <v>0.41648155512735163</v>
      </c>
      <c r="J1126" s="68">
        <f t="shared" si="54"/>
        <v>4.3125556768881437E-3</v>
      </c>
    </row>
    <row r="1127" spans="1:10" x14ac:dyDescent="0.25">
      <c r="A1127" s="71">
        <v>1998</v>
      </c>
      <c r="B1127" s="2">
        <v>449.4</v>
      </c>
      <c r="C1127" s="2">
        <v>28173.06</v>
      </c>
      <c r="D1127" s="2">
        <v>24583.43</v>
      </c>
      <c r="E1127" s="2">
        <v>453.53</v>
      </c>
      <c r="F1127" s="2">
        <v>53659.42</v>
      </c>
      <c r="H1127" s="68">
        <f t="shared" si="52"/>
        <v>0.52946907368198692</v>
      </c>
      <c r="I1127" s="68">
        <f t="shared" si="53"/>
        <v>0.46200753166414893</v>
      </c>
      <c r="J1127" s="68">
        <f t="shared" si="54"/>
        <v>8.5233946538640637E-3</v>
      </c>
    </row>
    <row r="1128" spans="1:10" x14ac:dyDescent="0.25">
      <c r="A1128" s="71">
        <v>1999</v>
      </c>
      <c r="B1128" s="2">
        <v>485.68</v>
      </c>
      <c r="C1128" s="2">
        <v>29573.54</v>
      </c>
      <c r="D1128" s="2">
        <v>21059.63</v>
      </c>
      <c r="E1128" s="2">
        <v>525.32000000000005</v>
      </c>
      <c r="F1128" s="2">
        <v>51644.170000000006</v>
      </c>
      <c r="H1128" s="68">
        <f t="shared" si="52"/>
        <v>0.57807687443472244</v>
      </c>
      <c r="I1128" s="68">
        <f t="shared" si="53"/>
        <v>0.41165464422425296</v>
      </c>
      <c r="J1128" s="68">
        <f t="shared" si="54"/>
        <v>1.0268481341024727E-2</v>
      </c>
    </row>
    <row r="1129" spans="1:10" x14ac:dyDescent="0.25">
      <c r="A1129" s="71">
        <v>2000</v>
      </c>
      <c r="B1129" s="2">
        <v>953.39</v>
      </c>
      <c r="C1129" s="2">
        <v>28373.16</v>
      </c>
      <c r="D1129" s="2">
        <v>25751.13</v>
      </c>
      <c r="E1129" s="2">
        <v>517.83000000000004</v>
      </c>
      <c r="F1129" s="2">
        <v>55595.51</v>
      </c>
      <c r="H1129" s="68">
        <f t="shared" si="52"/>
        <v>0.51925437739238522</v>
      </c>
      <c r="I1129" s="68">
        <f t="shared" si="53"/>
        <v>0.47126886731334727</v>
      </c>
      <c r="J1129" s="68">
        <f t="shared" si="54"/>
        <v>9.4767552942674992E-3</v>
      </c>
    </row>
    <row r="1130" spans="1:10" x14ac:dyDescent="0.25">
      <c r="A1130" s="71">
        <v>2001</v>
      </c>
      <c r="B1130" s="2">
        <v>3313.93</v>
      </c>
      <c r="C1130" s="2">
        <v>53194.77</v>
      </c>
      <c r="D1130" s="2">
        <v>46040.26</v>
      </c>
      <c r="E1130" s="2">
        <v>925.28</v>
      </c>
      <c r="F1130" s="2">
        <v>103474.23999999999</v>
      </c>
      <c r="H1130" s="68">
        <f t="shared" si="52"/>
        <v>0.53109629952223592</v>
      </c>
      <c r="I1130" s="68">
        <f t="shared" si="53"/>
        <v>0.45966570990045863</v>
      </c>
      <c r="J1130" s="68">
        <f t="shared" si="54"/>
        <v>9.2379905773055208E-3</v>
      </c>
    </row>
    <row r="1131" spans="1:10" x14ac:dyDescent="0.25">
      <c r="A1131" s="71">
        <v>2002</v>
      </c>
      <c r="B1131" s="2">
        <v>3875.62</v>
      </c>
      <c r="C1131" s="2">
        <v>103729.85</v>
      </c>
      <c r="D1131" s="2">
        <v>25606.85</v>
      </c>
      <c r="E1131" s="2">
        <v>371.96</v>
      </c>
      <c r="F1131" s="2">
        <v>133584.28</v>
      </c>
      <c r="H1131" s="68">
        <f t="shared" si="52"/>
        <v>0.79971414399007734</v>
      </c>
      <c r="I1131" s="68">
        <f t="shared" si="53"/>
        <v>0.19741819859984672</v>
      </c>
      <c r="J1131" s="68">
        <f t="shared" si="54"/>
        <v>2.8676574100757802E-3</v>
      </c>
    </row>
    <row r="1132" spans="1:10" x14ac:dyDescent="0.25">
      <c r="A1132" s="71">
        <v>2003</v>
      </c>
      <c r="B1132" s="2">
        <v>4382.25</v>
      </c>
      <c r="C1132" s="2">
        <v>54729.99</v>
      </c>
      <c r="D1132" s="2">
        <v>72850.06</v>
      </c>
      <c r="E1132" s="2">
        <v>176.44</v>
      </c>
      <c r="F1132" s="2">
        <v>132138.74</v>
      </c>
      <c r="H1132" s="68">
        <f t="shared" si="52"/>
        <v>0.42839303114855459</v>
      </c>
      <c r="I1132" s="68">
        <f t="shared" si="53"/>
        <v>0.57022590398342976</v>
      </c>
      <c r="J1132" s="68">
        <f t="shared" si="54"/>
        <v>1.381064868015707E-3</v>
      </c>
    </row>
    <row r="1133" spans="1:10" x14ac:dyDescent="0.25">
      <c r="A1133" s="71">
        <v>2004</v>
      </c>
      <c r="B1133" s="2">
        <v>1968.6</v>
      </c>
      <c r="C1133" s="2">
        <v>92126.03</v>
      </c>
      <c r="D1133" s="2">
        <v>60153.599999999999</v>
      </c>
      <c r="E1133" s="2">
        <v>1255.74</v>
      </c>
      <c r="F1133" s="2">
        <v>155503.97</v>
      </c>
      <c r="H1133" s="68">
        <f t="shared" si="52"/>
        <v>0.6000313152597998</v>
      </c>
      <c r="I1133" s="68">
        <f t="shared" si="53"/>
        <v>0.39178985272253553</v>
      </c>
      <c r="J1133" s="68">
        <f t="shared" si="54"/>
        <v>8.1788320176647243E-3</v>
      </c>
    </row>
    <row r="1134" spans="1:10" x14ac:dyDescent="0.25">
      <c r="A1134" s="71">
        <v>2005</v>
      </c>
      <c r="B1134" s="2">
        <v>5801</v>
      </c>
      <c r="C1134" s="2">
        <v>23951.25</v>
      </c>
      <c r="D1134" s="2">
        <v>41721.730000000003</v>
      </c>
      <c r="E1134" s="2">
        <v>1501.66</v>
      </c>
      <c r="F1134" s="2">
        <v>72975.640000000014</v>
      </c>
      <c r="H1134" s="68">
        <f t="shared" si="52"/>
        <v>0.3565519666350277</v>
      </c>
      <c r="I1134" s="68">
        <f t="shared" si="53"/>
        <v>0.62109346622475381</v>
      </c>
      <c r="J1134" s="68">
        <f t="shared" si="54"/>
        <v>2.2354567140218388E-2</v>
      </c>
    </row>
    <row r="1135" spans="1:10" x14ac:dyDescent="0.25">
      <c r="A1135" s="71">
        <v>2006</v>
      </c>
      <c r="B1135" s="2">
        <v>459.45</v>
      </c>
      <c r="C1135" s="2">
        <v>52328.69</v>
      </c>
      <c r="D1135" s="2">
        <v>17821.72</v>
      </c>
      <c r="E1135" s="2">
        <v>1224.76</v>
      </c>
      <c r="F1135" s="2">
        <v>71834.62</v>
      </c>
      <c r="H1135" s="68">
        <f t="shared" si="52"/>
        <v>0.73314977743660725</v>
      </c>
      <c r="I1135" s="68">
        <f t="shared" si="53"/>
        <v>0.249690753801357</v>
      </c>
      <c r="J1135" s="68">
        <f t="shared" si="54"/>
        <v>1.7159468762035873E-2</v>
      </c>
    </row>
    <row r="1136" spans="1:10" x14ac:dyDescent="0.25">
      <c r="A1136" s="71">
        <v>2007</v>
      </c>
      <c r="B1136" s="2">
        <v>750.17</v>
      </c>
      <c r="C1136" s="2">
        <v>13524.61</v>
      </c>
      <c r="D1136" s="2">
        <v>19356.64</v>
      </c>
      <c r="E1136" s="2">
        <v>958.34</v>
      </c>
      <c r="F1136" s="2">
        <v>34589.759999999995</v>
      </c>
      <c r="H1136" s="68">
        <f t="shared" si="52"/>
        <v>0.39966825839201958</v>
      </c>
      <c r="I1136" s="68">
        <f t="shared" si="53"/>
        <v>0.57201165853368796</v>
      </c>
      <c r="J1136" s="68">
        <f t="shared" si="54"/>
        <v>2.8320083074292571E-2</v>
      </c>
    </row>
    <row r="1137" spans="1:10" x14ac:dyDescent="0.25">
      <c r="A1137" s="71">
        <v>2008</v>
      </c>
      <c r="B1137" s="2">
        <v>1953.28</v>
      </c>
      <c r="C1137" s="2">
        <v>24182.11</v>
      </c>
      <c r="D1137" s="2">
        <v>7448.53</v>
      </c>
      <c r="E1137" s="2">
        <v>516.45000000000005</v>
      </c>
      <c r="F1137" s="2">
        <v>34100.369999999995</v>
      </c>
      <c r="H1137" s="68">
        <f t="shared" si="52"/>
        <v>0.75223325035018718</v>
      </c>
      <c r="I1137" s="68">
        <f t="shared" si="53"/>
        <v>0.23170153192715109</v>
      </c>
      <c r="J1137" s="68">
        <f t="shared" si="54"/>
        <v>1.606521772266168E-2</v>
      </c>
    </row>
    <row r="1138" spans="1:10" x14ac:dyDescent="0.25">
      <c r="A1138" s="71">
        <v>2009</v>
      </c>
      <c r="B1138" s="2">
        <v>10277.950000000001</v>
      </c>
      <c r="C1138" s="2">
        <v>36040.57</v>
      </c>
      <c r="D1138" s="2">
        <v>11562.81</v>
      </c>
      <c r="E1138" s="2">
        <v>0</v>
      </c>
      <c r="F1138" s="2">
        <v>57881.33</v>
      </c>
      <c r="H1138" s="68">
        <f t="shared" si="52"/>
        <v>0.75710107139451022</v>
      </c>
      <c r="I1138" s="68">
        <f t="shared" si="53"/>
        <v>0.24289892860548978</v>
      </c>
      <c r="J1138" s="68">
        <f t="shared" si="54"/>
        <v>0</v>
      </c>
    </row>
    <row r="1139" spans="1:10" x14ac:dyDescent="0.25">
      <c r="A1139" s="71">
        <v>2010</v>
      </c>
      <c r="B1139" s="2">
        <v>8182.51</v>
      </c>
      <c r="C1139" s="2">
        <v>99579</v>
      </c>
      <c r="D1139" s="2">
        <v>17005.189999999999</v>
      </c>
      <c r="E1139" s="2">
        <v>64.900000000000006</v>
      </c>
      <c r="F1139" s="2">
        <v>124831.59999999999</v>
      </c>
      <c r="H1139" s="68">
        <f t="shared" si="52"/>
        <v>0.85366289612717938</v>
      </c>
      <c r="I1139" s="68">
        <f t="shared" si="53"/>
        <v>0.14578073433749034</v>
      </c>
      <c r="J1139" s="68">
        <f t="shared" si="54"/>
        <v>5.5636953533027991E-4</v>
      </c>
    </row>
    <row r="1140" spans="1:10" x14ac:dyDescent="0.25">
      <c r="A1140" s="71">
        <v>2011</v>
      </c>
      <c r="B1140" s="2">
        <v>3197.12</v>
      </c>
      <c r="C1140" s="2">
        <v>63033.21</v>
      </c>
      <c r="D1140" s="2">
        <v>21514.81</v>
      </c>
      <c r="E1140" s="2">
        <v>242.46</v>
      </c>
      <c r="F1140" s="2">
        <v>87987.6</v>
      </c>
      <c r="H1140" s="68">
        <f t="shared" si="52"/>
        <v>0.7433996127867184</v>
      </c>
      <c r="I1140" s="68">
        <f t="shared" si="53"/>
        <v>0.25374086807858615</v>
      </c>
      <c r="J1140" s="68">
        <f t="shared" si="54"/>
        <v>2.8595191346953101E-3</v>
      </c>
    </row>
    <row r="1141" spans="1:10" x14ac:dyDescent="0.25">
      <c r="A1141" s="71">
        <v>2012</v>
      </c>
      <c r="B1141" s="2">
        <v>3104.94</v>
      </c>
      <c r="C1141" s="2">
        <v>44171.12</v>
      </c>
      <c r="D1141" s="2">
        <v>22325.200000000001</v>
      </c>
      <c r="E1141" s="2">
        <v>99.23</v>
      </c>
      <c r="F1141" s="2">
        <v>69700.490000000005</v>
      </c>
      <c r="H1141" s="68">
        <f t="shared" si="52"/>
        <v>0.66327434791063367</v>
      </c>
      <c r="I1141" s="68">
        <f t="shared" si="53"/>
        <v>0.33523561258973011</v>
      </c>
      <c r="J1141" s="68">
        <f t="shared" si="54"/>
        <v>1.490039499636237E-3</v>
      </c>
    </row>
    <row r="1142" spans="1:10" x14ac:dyDescent="0.25">
      <c r="A1142" s="71">
        <v>2013</v>
      </c>
      <c r="B1142" s="2">
        <v>2968.53</v>
      </c>
      <c r="C1142" s="2">
        <v>44841.55</v>
      </c>
      <c r="D1142" s="2">
        <v>17809.93</v>
      </c>
      <c r="E1142" s="2">
        <v>225.49</v>
      </c>
      <c r="F1142" s="2">
        <v>65845.500000000015</v>
      </c>
      <c r="H1142" s="68">
        <f t="shared" si="52"/>
        <v>0.71316334104521895</v>
      </c>
      <c r="I1142" s="68">
        <f t="shared" si="53"/>
        <v>0.2832504492503376</v>
      </c>
      <c r="J1142" s="68">
        <f t="shared" si="54"/>
        <v>3.5862097044434553E-3</v>
      </c>
    </row>
    <row r="1143" spans="1:10" x14ac:dyDescent="0.25">
      <c r="A1143" s="71">
        <v>2014</v>
      </c>
      <c r="B1143" s="2">
        <v>2867.63</v>
      </c>
      <c r="C1143" s="2">
        <v>40637.47</v>
      </c>
      <c r="D1143" s="2">
        <v>17758.7</v>
      </c>
      <c r="E1143" s="2">
        <v>122.69</v>
      </c>
      <c r="F1143" s="2">
        <v>61386.490000000005</v>
      </c>
      <c r="H1143" s="68">
        <f t="shared" si="52"/>
        <v>0.69443372615256005</v>
      </c>
      <c r="I1143" s="68">
        <f t="shared" si="53"/>
        <v>0.30346968481614306</v>
      </c>
      <c r="J1143" s="68">
        <f t="shared" si="54"/>
        <v>2.0965890312969184E-3</v>
      </c>
    </row>
    <row r="1144" spans="1:10" x14ac:dyDescent="0.25">
      <c r="A1144" s="71">
        <v>2015</v>
      </c>
      <c r="B1144" s="2">
        <v>2869.08</v>
      </c>
      <c r="C1144" s="2">
        <v>39316.29</v>
      </c>
      <c r="D1144" s="2">
        <v>16096.39</v>
      </c>
      <c r="E1144" s="2">
        <v>122.34</v>
      </c>
      <c r="F1144" s="2">
        <v>58404.1</v>
      </c>
      <c r="H1144" s="68">
        <f t="shared" si="52"/>
        <v>0.70795490845236042</v>
      </c>
      <c r="I1144" s="68">
        <f t="shared" si="53"/>
        <v>0.28984215725500773</v>
      </c>
      <c r="J1144" s="68">
        <f t="shared" si="54"/>
        <v>2.2029342926319288E-3</v>
      </c>
    </row>
    <row r="1145" spans="1:10" x14ac:dyDescent="0.25">
      <c r="A1145" s="70" t="s">
        <v>598</v>
      </c>
      <c r="B1145" s="2">
        <v>7790401.6900000069</v>
      </c>
      <c r="C1145" s="2">
        <v>19169216.250000004</v>
      </c>
      <c r="D1145" s="2">
        <v>31287143.460000027</v>
      </c>
      <c r="E1145" s="2">
        <v>10840416.859999998</v>
      </c>
      <c r="F1145" s="2">
        <v>69087178.25999999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9"/>
  <dimension ref="A1:G4441"/>
  <sheetViews>
    <sheetView workbookViewId="0">
      <selection activeCell="E353" sqref="E353"/>
    </sheetView>
  </sheetViews>
  <sheetFormatPr defaultRowHeight="15" x14ac:dyDescent="0.25"/>
  <cols>
    <col min="6" max="6" width="12" customWidth="1"/>
  </cols>
  <sheetData>
    <row r="1" spans="1:7" x14ac:dyDescent="0.25">
      <c r="A1" t="s">
        <v>219</v>
      </c>
      <c r="B1" t="s">
        <v>564</v>
      </c>
      <c r="C1" t="s">
        <v>565</v>
      </c>
      <c r="D1" t="s">
        <v>274</v>
      </c>
      <c r="E1" t="s">
        <v>566</v>
      </c>
      <c r="F1" t="s">
        <v>567</v>
      </c>
      <c r="G1" t="s">
        <v>596</v>
      </c>
    </row>
    <row r="2" spans="1:7" x14ac:dyDescent="0.25">
      <c r="A2">
        <v>1979</v>
      </c>
      <c r="B2">
        <v>1</v>
      </c>
      <c r="C2" t="s">
        <v>568</v>
      </c>
      <c r="D2">
        <v>2</v>
      </c>
      <c r="E2">
        <v>2658.24</v>
      </c>
      <c r="F2">
        <v>2658.24</v>
      </c>
      <c r="G2" s="68">
        <f>E2/F2</f>
        <v>1</v>
      </c>
    </row>
    <row r="3" spans="1:7" x14ac:dyDescent="0.25">
      <c r="A3">
        <v>1979</v>
      </c>
      <c r="B3">
        <v>1</v>
      </c>
      <c r="C3" t="s">
        <v>568</v>
      </c>
      <c r="D3">
        <v>3</v>
      </c>
      <c r="E3">
        <v>1978.62</v>
      </c>
      <c r="F3">
        <v>1978.62</v>
      </c>
      <c r="G3" s="68">
        <f t="shared" ref="G3:G66" si="0">E3/F3</f>
        <v>1</v>
      </c>
    </row>
    <row r="4" spans="1:7" x14ac:dyDescent="0.25">
      <c r="A4">
        <v>1979</v>
      </c>
      <c r="B4">
        <v>1</v>
      </c>
      <c r="C4" t="s">
        <v>568</v>
      </c>
      <c r="D4">
        <v>4</v>
      </c>
      <c r="E4">
        <v>4495.08</v>
      </c>
      <c r="F4">
        <v>4495.08</v>
      </c>
      <c r="G4" s="68">
        <f t="shared" si="0"/>
        <v>1</v>
      </c>
    </row>
    <row r="5" spans="1:7" x14ac:dyDescent="0.25">
      <c r="A5">
        <v>1979</v>
      </c>
      <c r="B5">
        <v>1</v>
      </c>
      <c r="C5" t="s">
        <v>568</v>
      </c>
      <c r="D5">
        <v>5</v>
      </c>
      <c r="E5">
        <v>2608.48</v>
      </c>
      <c r="F5">
        <v>2608.48</v>
      </c>
      <c r="G5" s="68">
        <f t="shared" si="0"/>
        <v>1</v>
      </c>
    </row>
    <row r="6" spans="1:7" x14ac:dyDescent="0.25">
      <c r="A6">
        <v>1980</v>
      </c>
      <c r="B6">
        <v>1</v>
      </c>
      <c r="C6" t="s">
        <v>568</v>
      </c>
      <c r="D6">
        <v>2</v>
      </c>
      <c r="E6">
        <v>711.41</v>
      </c>
      <c r="F6">
        <v>711.41</v>
      </c>
      <c r="G6" s="68">
        <f t="shared" si="0"/>
        <v>1</v>
      </c>
    </row>
    <row r="7" spans="1:7" x14ac:dyDescent="0.25">
      <c r="A7">
        <v>1980</v>
      </c>
      <c r="B7">
        <v>1</v>
      </c>
      <c r="C7" t="s">
        <v>568</v>
      </c>
      <c r="D7">
        <v>3</v>
      </c>
      <c r="E7">
        <v>3248.22</v>
      </c>
      <c r="F7">
        <v>3248.22</v>
      </c>
      <c r="G7" s="68">
        <f t="shared" si="0"/>
        <v>1</v>
      </c>
    </row>
    <row r="8" spans="1:7" x14ac:dyDescent="0.25">
      <c r="A8">
        <v>1980</v>
      </c>
      <c r="B8">
        <v>1</v>
      </c>
      <c r="C8" t="s">
        <v>568</v>
      </c>
      <c r="D8">
        <v>4</v>
      </c>
      <c r="E8">
        <v>4370.3599999999997</v>
      </c>
      <c r="F8">
        <v>4370.3599999999997</v>
      </c>
      <c r="G8" s="68">
        <f t="shared" si="0"/>
        <v>1</v>
      </c>
    </row>
    <row r="9" spans="1:7" x14ac:dyDescent="0.25">
      <c r="A9">
        <v>1980</v>
      </c>
      <c r="B9">
        <v>1</v>
      </c>
      <c r="C9" t="s">
        <v>568</v>
      </c>
      <c r="D9">
        <v>5</v>
      </c>
      <c r="E9">
        <v>1392.89</v>
      </c>
      <c r="F9">
        <v>1392.89</v>
      </c>
      <c r="G9" s="68">
        <f t="shared" si="0"/>
        <v>1</v>
      </c>
    </row>
    <row r="10" spans="1:7" x14ac:dyDescent="0.25">
      <c r="A10">
        <v>1981</v>
      </c>
      <c r="B10">
        <v>1</v>
      </c>
      <c r="C10" t="s">
        <v>568</v>
      </c>
      <c r="D10">
        <v>2</v>
      </c>
      <c r="E10">
        <v>242.64</v>
      </c>
      <c r="F10">
        <v>242.64</v>
      </c>
      <c r="G10" s="68">
        <f t="shared" si="0"/>
        <v>1</v>
      </c>
    </row>
    <row r="11" spans="1:7" x14ac:dyDescent="0.25">
      <c r="A11">
        <v>1981</v>
      </c>
      <c r="B11">
        <v>1</v>
      </c>
      <c r="C11" t="s">
        <v>568</v>
      </c>
      <c r="D11">
        <v>3</v>
      </c>
      <c r="E11">
        <v>3534.14</v>
      </c>
      <c r="F11">
        <v>3534.14</v>
      </c>
      <c r="G11" s="68">
        <f t="shared" si="0"/>
        <v>1</v>
      </c>
    </row>
    <row r="12" spans="1:7" x14ac:dyDescent="0.25">
      <c r="A12">
        <v>1981</v>
      </c>
      <c r="B12">
        <v>1</v>
      </c>
      <c r="C12" t="s">
        <v>568</v>
      </c>
      <c r="D12">
        <v>4</v>
      </c>
      <c r="E12">
        <v>7116</v>
      </c>
      <c r="F12">
        <v>7116</v>
      </c>
      <c r="G12" s="68">
        <f t="shared" si="0"/>
        <v>1</v>
      </c>
    </row>
    <row r="13" spans="1:7" x14ac:dyDescent="0.25">
      <c r="A13">
        <v>1981</v>
      </c>
      <c r="B13">
        <v>1</v>
      </c>
      <c r="C13" t="s">
        <v>568</v>
      </c>
      <c r="D13">
        <v>5</v>
      </c>
      <c r="E13">
        <v>1343.44</v>
      </c>
      <c r="F13">
        <v>1343.44</v>
      </c>
      <c r="G13" s="68">
        <f t="shared" si="0"/>
        <v>1</v>
      </c>
    </row>
    <row r="14" spans="1:7" x14ac:dyDescent="0.25">
      <c r="A14">
        <v>1982</v>
      </c>
      <c r="B14">
        <v>1</v>
      </c>
      <c r="C14" t="s">
        <v>568</v>
      </c>
      <c r="D14">
        <v>2</v>
      </c>
      <c r="E14">
        <v>4973.42</v>
      </c>
      <c r="F14">
        <v>4973.42</v>
      </c>
      <c r="G14" s="68">
        <f t="shared" si="0"/>
        <v>1</v>
      </c>
    </row>
    <row r="15" spans="1:7" x14ac:dyDescent="0.25">
      <c r="A15">
        <v>1982</v>
      </c>
      <c r="B15">
        <v>1</v>
      </c>
      <c r="C15" t="s">
        <v>568</v>
      </c>
      <c r="D15">
        <v>3</v>
      </c>
      <c r="E15">
        <v>2063.6</v>
      </c>
      <c r="F15">
        <v>2063.6</v>
      </c>
      <c r="G15" s="68">
        <f t="shared" si="0"/>
        <v>1</v>
      </c>
    </row>
    <row r="16" spans="1:7" x14ac:dyDescent="0.25">
      <c r="A16">
        <v>1982</v>
      </c>
      <c r="B16">
        <v>1</v>
      </c>
      <c r="C16" t="s">
        <v>568</v>
      </c>
      <c r="D16">
        <v>4</v>
      </c>
      <c r="E16">
        <v>6290.36</v>
      </c>
      <c r="F16">
        <v>6290.36</v>
      </c>
      <c r="G16" s="68">
        <f t="shared" si="0"/>
        <v>1</v>
      </c>
    </row>
    <row r="17" spans="1:7" x14ac:dyDescent="0.25">
      <c r="A17">
        <v>1982</v>
      </c>
      <c r="B17">
        <v>1</v>
      </c>
      <c r="C17" t="s">
        <v>568</v>
      </c>
      <c r="D17">
        <v>5</v>
      </c>
      <c r="E17">
        <v>2149.0500000000002</v>
      </c>
      <c r="F17">
        <v>2149.0500000000002</v>
      </c>
      <c r="G17" s="68">
        <f t="shared" si="0"/>
        <v>1</v>
      </c>
    </row>
    <row r="18" spans="1:7" x14ac:dyDescent="0.25">
      <c r="A18">
        <v>1983</v>
      </c>
      <c r="B18">
        <v>1</v>
      </c>
      <c r="C18" t="s">
        <v>568</v>
      </c>
      <c r="D18">
        <v>2</v>
      </c>
      <c r="E18">
        <v>2448.19</v>
      </c>
      <c r="F18">
        <v>2448.19</v>
      </c>
      <c r="G18" s="68">
        <f t="shared" si="0"/>
        <v>1</v>
      </c>
    </row>
    <row r="19" spans="1:7" x14ac:dyDescent="0.25">
      <c r="A19">
        <v>1983</v>
      </c>
      <c r="B19">
        <v>1</v>
      </c>
      <c r="C19" t="s">
        <v>568</v>
      </c>
      <c r="D19">
        <v>3</v>
      </c>
      <c r="E19">
        <v>4529.26</v>
      </c>
      <c r="F19">
        <v>4529.26</v>
      </c>
      <c r="G19" s="68">
        <f t="shared" si="0"/>
        <v>1</v>
      </c>
    </row>
    <row r="20" spans="1:7" x14ac:dyDescent="0.25">
      <c r="A20">
        <v>1983</v>
      </c>
      <c r="B20">
        <v>1</v>
      </c>
      <c r="C20" t="s">
        <v>568</v>
      </c>
      <c r="D20">
        <v>4</v>
      </c>
      <c r="E20">
        <v>6823.78</v>
      </c>
      <c r="F20">
        <v>6823.78</v>
      </c>
      <c r="G20" s="68">
        <f t="shared" si="0"/>
        <v>1</v>
      </c>
    </row>
    <row r="21" spans="1:7" x14ac:dyDescent="0.25">
      <c r="A21">
        <v>1983</v>
      </c>
      <c r="B21">
        <v>1</v>
      </c>
      <c r="C21" t="s">
        <v>568</v>
      </c>
      <c r="D21">
        <v>5</v>
      </c>
      <c r="E21">
        <v>1384.5</v>
      </c>
      <c r="F21">
        <v>1384.5</v>
      </c>
      <c r="G21" s="68">
        <f t="shared" si="0"/>
        <v>1</v>
      </c>
    </row>
    <row r="22" spans="1:7" x14ac:dyDescent="0.25">
      <c r="A22">
        <v>1984</v>
      </c>
      <c r="B22">
        <v>1</v>
      </c>
      <c r="C22" t="s">
        <v>568</v>
      </c>
      <c r="D22">
        <v>2</v>
      </c>
      <c r="E22">
        <v>2422.35</v>
      </c>
      <c r="F22">
        <v>2422.35</v>
      </c>
      <c r="G22" s="68">
        <f t="shared" si="0"/>
        <v>1</v>
      </c>
    </row>
    <row r="23" spans="1:7" x14ac:dyDescent="0.25">
      <c r="A23">
        <v>1984</v>
      </c>
      <c r="B23">
        <v>1</v>
      </c>
      <c r="C23" t="s">
        <v>568</v>
      </c>
      <c r="D23">
        <v>3</v>
      </c>
      <c r="E23">
        <v>4736.87</v>
      </c>
      <c r="F23">
        <v>4736.87</v>
      </c>
      <c r="G23" s="68">
        <f t="shared" si="0"/>
        <v>1</v>
      </c>
    </row>
    <row r="24" spans="1:7" x14ac:dyDescent="0.25">
      <c r="A24">
        <v>1984</v>
      </c>
      <c r="B24">
        <v>1</v>
      </c>
      <c r="C24" t="s">
        <v>568</v>
      </c>
      <c r="D24">
        <v>4</v>
      </c>
      <c r="E24">
        <v>8592.0300000000007</v>
      </c>
      <c r="F24">
        <v>8592.0300000000007</v>
      </c>
      <c r="G24" s="68">
        <f t="shared" si="0"/>
        <v>1</v>
      </c>
    </row>
    <row r="25" spans="1:7" x14ac:dyDescent="0.25">
      <c r="A25">
        <v>1984</v>
      </c>
      <c r="B25">
        <v>1</v>
      </c>
      <c r="C25" t="s">
        <v>568</v>
      </c>
      <c r="D25">
        <v>5</v>
      </c>
      <c r="E25">
        <v>4570.28</v>
      </c>
      <c r="F25">
        <v>4570.28</v>
      </c>
      <c r="G25" s="68">
        <f t="shared" si="0"/>
        <v>1</v>
      </c>
    </row>
    <row r="26" spans="1:7" x14ac:dyDescent="0.25">
      <c r="A26">
        <v>1985</v>
      </c>
      <c r="B26">
        <v>1</v>
      </c>
      <c r="C26" t="s">
        <v>568</v>
      </c>
      <c r="D26">
        <v>2</v>
      </c>
      <c r="E26">
        <v>1014.94</v>
      </c>
      <c r="F26">
        <v>1014.94</v>
      </c>
      <c r="G26" s="68">
        <f t="shared" si="0"/>
        <v>1</v>
      </c>
    </row>
    <row r="27" spans="1:7" x14ac:dyDescent="0.25">
      <c r="A27">
        <v>1985</v>
      </c>
      <c r="B27">
        <v>1</v>
      </c>
      <c r="C27" t="s">
        <v>568</v>
      </c>
      <c r="D27">
        <v>3</v>
      </c>
      <c r="E27">
        <v>5778.16</v>
      </c>
      <c r="F27">
        <v>5778.16</v>
      </c>
      <c r="G27" s="68">
        <f t="shared" si="0"/>
        <v>1</v>
      </c>
    </row>
    <row r="28" spans="1:7" x14ac:dyDescent="0.25">
      <c r="A28">
        <v>1985</v>
      </c>
      <c r="B28">
        <v>1</v>
      </c>
      <c r="C28" t="s">
        <v>568</v>
      </c>
      <c r="D28">
        <v>4</v>
      </c>
      <c r="E28">
        <v>12460.14</v>
      </c>
      <c r="F28">
        <v>12460.14</v>
      </c>
      <c r="G28" s="68">
        <f t="shared" si="0"/>
        <v>1</v>
      </c>
    </row>
    <row r="29" spans="1:7" x14ac:dyDescent="0.25">
      <c r="A29">
        <v>1985</v>
      </c>
      <c r="B29">
        <v>1</v>
      </c>
      <c r="C29" t="s">
        <v>568</v>
      </c>
      <c r="D29">
        <v>5</v>
      </c>
      <c r="E29">
        <v>2257.0300000000002</v>
      </c>
      <c r="F29">
        <v>2257.0300000000002</v>
      </c>
      <c r="G29" s="68">
        <f t="shared" si="0"/>
        <v>1</v>
      </c>
    </row>
    <row r="30" spans="1:7" x14ac:dyDescent="0.25">
      <c r="A30">
        <v>1986</v>
      </c>
      <c r="B30">
        <v>1</v>
      </c>
      <c r="C30" t="s">
        <v>568</v>
      </c>
      <c r="D30">
        <v>2</v>
      </c>
      <c r="E30">
        <v>1518.68</v>
      </c>
      <c r="F30">
        <v>1518.68</v>
      </c>
      <c r="G30" s="68">
        <f t="shared" si="0"/>
        <v>1</v>
      </c>
    </row>
    <row r="31" spans="1:7" x14ac:dyDescent="0.25">
      <c r="A31">
        <v>1986</v>
      </c>
      <c r="B31">
        <v>1</v>
      </c>
      <c r="C31" t="s">
        <v>568</v>
      </c>
      <c r="D31">
        <v>3</v>
      </c>
      <c r="E31">
        <v>4579.4399999999996</v>
      </c>
      <c r="F31">
        <v>4579.4399999999996</v>
      </c>
      <c r="G31" s="68">
        <f t="shared" si="0"/>
        <v>1</v>
      </c>
    </row>
    <row r="32" spans="1:7" x14ac:dyDescent="0.25">
      <c r="A32">
        <v>1986</v>
      </c>
      <c r="B32">
        <v>1</v>
      </c>
      <c r="C32" t="s">
        <v>568</v>
      </c>
      <c r="D32">
        <v>4</v>
      </c>
      <c r="E32">
        <v>14105.73</v>
      </c>
      <c r="F32">
        <v>14105.73</v>
      </c>
      <c r="G32" s="68">
        <f t="shared" si="0"/>
        <v>1</v>
      </c>
    </row>
    <row r="33" spans="1:7" x14ac:dyDescent="0.25">
      <c r="A33">
        <v>1986</v>
      </c>
      <c r="B33">
        <v>1</v>
      </c>
      <c r="C33" t="s">
        <v>568</v>
      </c>
      <c r="D33">
        <v>5</v>
      </c>
      <c r="E33">
        <v>2531.06</v>
      </c>
      <c r="F33">
        <v>2531.06</v>
      </c>
      <c r="G33" s="68">
        <f t="shared" si="0"/>
        <v>1</v>
      </c>
    </row>
    <row r="34" spans="1:7" x14ac:dyDescent="0.25">
      <c r="A34">
        <v>1987</v>
      </c>
      <c r="B34">
        <v>1</v>
      </c>
      <c r="C34" t="s">
        <v>568</v>
      </c>
      <c r="D34">
        <v>2</v>
      </c>
      <c r="E34">
        <v>1235.42</v>
      </c>
      <c r="F34">
        <v>1235.42</v>
      </c>
      <c r="G34" s="68">
        <f t="shared" si="0"/>
        <v>1</v>
      </c>
    </row>
    <row r="35" spans="1:7" x14ac:dyDescent="0.25">
      <c r="A35">
        <v>1987</v>
      </c>
      <c r="B35">
        <v>1</v>
      </c>
      <c r="C35" t="s">
        <v>568</v>
      </c>
      <c r="D35">
        <v>3</v>
      </c>
      <c r="E35">
        <v>3336.53</v>
      </c>
      <c r="F35">
        <v>3336.53</v>
      </c>
      <c r="G35" s="68">
        <f t="shared" si="0"/>
        <v>1</v>
      </c>
    </row>
    <row r="36" spans="1:7" x14ac:dyDescent="0.25">
      <c r="A36">
        <v>1987</v>
      </c>
      <c r="B36">
        <v>1</v>
      </c>
      <c r="C36" t="s">
        <v>568</v>
      </c>
      <c r="D36">
        <v>4</v>
      </c>
      <c r="E36">
        <v>12332.86</v>
      </c>
      <c r="F36">
        <v>12332.86</v>
      </c>
      <c r="G36" s="68">
        <f t="shared" si="0"/>
        <v>1</v>
      </c>
    </row>
    <row r="37" spans="1:7" x14ac:dyDescent="0.25">
      <c r="A37">
        <v>1987</v>
      </c>
      <c r="B37">
        <v>1</v>
      </c>
      <c r="C37" t="s">
        <v>568</v>
      </c>
      <c r="D37">
        <v>5</v>
      </c>
      <c r="E37">
        <v>6063.97</v>
      </c>
      <c r="F37">
        <v>6063.97</v>
      </c>
      <c r="G37" s="68">
        <f t="shared" si="0"/>
        <v>1</v>
      </c>
    </row>
    <row r="38" spans="1:7" x14ac:dyDescent="0.25">
      <c r="A38">
        <v>1988</v>
      </c>
      <c r="B38">
        <v>1</v>
      </c>
      <c r="C38" t="s">
        <v>568</v>
      </c>
      <c r="D38">
        <v>2</v>
      </c>
      <c r="E38">
        <v>1062.96</v>
      </c>
      <c r="F38">
        <v>1062.96</v>
      </c>
      <c r="G38" s="68">
        <f t="shared" si="0"/>
        <v>1</v>
      </c>
    </row>
    <row r="39" spans="1:7" x14ac:dyDescent="0.25">
      <c r="A39">
        <v>1988</v>
      </c>
      <c r="B39">
        <v>1</v>
      </c>
      <c r="C39" t="s">
        <v>568</v>
      </c>
      <c r="D39">
        <v>3</v>
      </c>
      <c r="E39">
        <v>2342.1</v>
      </c>
      <c r="F39">
        <v>2342.1</v>
      </c>
      <c r="G39" s="68">
        <f t="shared" si="0"/>
        <v>1</v>
      </c>
    </row>
    <row r="40" spans="1:7" x14ac:dyDescent="0.25">
      <c r="A40">
        <v>1988</v>
      </c>
      <c r="B40">
        <v>1</v>
      </c>
      <c r="C40" t="s">
        <v>568</v>
      </c>
      <c r="D40">
        <v>4</v>
      </c>
      <c r="E40">
        <v>12835.37</v>
      </c>
      <c r="F40">
        <v>12835.37</v>
      </c>
      <c r="G40" s="68">
        <f t="shared" si="0"/>
        <v>1</v>
      </c>
    </row>
    <row r="41" spans="1:7" x14ac:dyDescent="0.25">
      <c r="A41">
        <v>1988</v>
      </c>
      <c r="B41">
        <v>1</v>
      </c>
      <c r="C41" t="s">
        <v>568</v>
      </c>
      <c r="D41">
        <v>5</v>
      </c>
      <c r="E41">
        <v>7173.56</v>
      </c>
      <c r="F41">
        <v>7173.56</v>
      </c>
      <c r="G41" s="68">
        <f t="shared" si="0"/>
        <v>1</v>
      </c>
    </row>
    <row r="42" spans="1:7" x14ac:dyDescent="0.25">
      <c r="A42">
        <v>1989</v>
      </c>
      <c r="B42">
        <v>1</v>
      </c>
      <c r="C42" t="s">
        <v>568</v>
      </c>
      <c r="D42">
        <v>2</v>
      </c>
      <c r="E42">
        <v>259.48</v>
      </c>
      <c r="F42">
        <v>259.48</v>
      </c>
      <c r="G42" s="68">
        <f t="shared" si="0"/>
        <v>1</v>
      </c>
    </row>
    <row r="43" spans="1:7" x14ac:dyDescent="0.25">
      <c r="A43">
        <v>1989</v>
      </c>
      <c r="B43">
        <v>1</v>
      </c>
      <c r="C43" t="s">
        <v>568</v>
      </c>
      <c r="D43">
        <v>3</v>
      </c>
      <c r="E43">
        <v>1716.56</v>
      </c>
      <c r="F43">
        <v>1716.56</v>
      </c>
      <c r="G43" s="68">
        <f t="shared" si="0"/>
        <v>1</v>
      </c>
    </row>
    <row r="44" spans="1:7" x14ac:dyDescent="0.25">
      <c r="A44">
        <v>1989</v>
      </c>
      <c r="B44">
        <v>1</v>
      </c>
      <c r="C44" t="s">
        <v>568</v>
      </c>
      <c r="D44">
        <v>4</v>
      </c>
      <c r="E44">
        <v>8192.2199999999993</v>
      </c>
      <c r="F44">
        <v>8192.2199999999993</v>
      </c>
      <c r="G44" s="68">
        <f t="shared" si="0"/>
        <v>1</v>
      </c>
    </row>
    <row r="45" spans="1:7" x14ac:dyDescent="0.25">
      <c r="A45">
        <v>1989</v>
      </c>
      <c r="B45">
        <v>1</v>
      </c>
      <c r="C45" t="s">
        <v>568</v>
      </c>
      <c r="D45">
        <v>5</v>
      </c>
      <c r="E45">
        <v>4425.92</v>
      </c>
      <c r="F45">
        <v>4425.92</v>
      </c>
      <c r="G45" s="68">
        <f t="shared" si="0"/>
        <v>1</v>
      </c>
    </row>
    <row r="46" spans="1:7" x14ac:dyDescent="0.25">
      <c r="A46">
        <v>1990</v>
      </c>
      <c r="B46">
        <v>1</v>
      </c>
      <c r="C46" t="s">
        <v>568</v>
      </c>
      <c r="D46">
        <v>2</v>
      </c>
      <c r="E46">
        <v>956.79</v>
      </c>
      <c r="F46">
        <v>956.79</v>
      </c>
      <c r="G46" s="68">
        <f t="shared" si="0"/>
        <v>1</v>
      </c>
    </row>
    <row r="47" spans="1:7" x14ac:dyDescent="0.25">
      <c r="A47">
        <v>1990</v>
      </c>
      <c r="B47">
        <v>1</v>
      </c>
      <c r="C47" t="s">
        <v>568</v>
      </c>
      <c r="D47">
        <v>3</v>
      </c>
      <c r="E47">
        <v>2558.21</v>
      </c>
      <c r="F47">
        <v>2558.21</v>
      </c>
      <c r="G47" s="68">
        <f t="shared" si="0"/>
        <v>1</v>
      </c>
    </row>
    <row r="48" spans="1:7" x14ac:dyDescent="0.25">
      <c r="A48">
        <v>1990</v>
      </c>
      <c r="B48">
        <v>1</v>
      </c>
      <c r="C48" t="s">
        <v>568</v>
      </c>
      <c r="D48">
        <v>4</v>
      </c>
      <c r="E48">
        <v>3993.47</v>
      </c>
      <c r="F48">
        <v>3993.47</v>
      </c>
      <c r="G48" s="68">
        <f t="shared" si="0"/>
        <v>1</v>
      </c>
    </row>
    <row r="49" spans="1:7" x14ac:dyDescent="0.25">
      <c r="A49">
        <v>1990</v>
      </c>
      <c r="B49">
        <v>1</v>
      </c>
      <c r="C49" t="s">
        <v>568</v>
      </c>
      <c r="D49">
        <v>5</v>
      </c>
      <c r="E49">
        <v>3918.8</v>
      </c>
      <c r="F49">
        <v>3918.8</v>
      </c>
      <c r="G49" s="68">
        <f t="shared" si="0"/>
        <v>1</v>
      </c>
    </row>
    <row r="50" spans="1:7" x14ac:dyDescent="0.25">
      <c r="A50">
        <v>1991</v>
      </c>
      <c r="B50">
        <v>1</v>
      </c>
      <c r="C50" t="s">
        <v>568</v>
      </c>
      <c r="D50">
        <v>2</v>
      </c>
      <c r="E50">
        <v>310.83</v>
      </c>
      <c r="F50">
        <v>310.83</v>
      </c>
      <c r="G50" s="68">
        <f t="shared" si="0"/>
        <v>1</v>
      </c>
    </row>
    <row r="51" spans="1:7" x14ac:dyDescent="0.25">
      <c r="A51">
        <v>1991</v>
      </c>
      <c r="B51">
        <v>1</v>
      </c>
      <c r="C51" t="s">
        <v>568</v>
      </c>
      <c r="D51">
        <v>3</v>
      </c>
      <c r="E51">
        <v>2147.7600000000002</v>
      </c>
      <c r="F51">
        <v>2147.7600000000002</v>
      </c>
      <c r="G51" s="68">
        <f t="shared" si="0"/>
        <v>1</v>
      </c>
    </row>
    <row r="52" spans="1:7" x14ac:dyDescent="0.25">
      <c r="A52">
        <v>1991</v>
      </c>
      <c r="B52">
        <v>1</v>
      </c>
      <c r="C52" t="s">
        <v>568</v>
      </c>
      <c r="D52">
        <v>4</v>
      </c>
      <c r="E52">
        <v>5821.56</v>
      </c>
      <c r="F52">
        <v>5821.56</v>
      </c>
      <c r="G52" s="68">
        <f t="shared" si="0"/>
        <v>1</v>
      </c>
    </row>
    <row r="53" spans="1:7" x14ac:dyDescent="0.25">
      <c r="A53">
        <v>1991</v>
      </c>
      <c r="B53">
        <v>1</v>
      </c>
      <c r="C53" t="s">
        <v>568</v>
      </c>
      <c r="D53">
        <v>5</v>
      </c>
      <c r="E53">
        <v>1464.67</v>
      </c>
      <c r="F53">
        <v>1464.67</v>
      </c>
      <c r="G53" s="68">
        <f t="shared" si="0"/>
        <v>1</v>
      </c>
    </row>
    <row r="54" spans="1:7" x14ac:dyDescent="0.25">
      <c r="A54">
        <v>1992</v>
      </c>
      <c r="B54">
        <v>1</v>
      </c>
      <c r="C54" t="s">
        <v>568</v>
      </c>
      <c r="D54">
        <v>2</v>
      </c>
      <c r="E54">
        <v>457.56</v>
      </c>
      <c r="F54">
        <v>457.56</v>
      </c>
      <c r="G54" s="68">
        <f t="shared" si="0"/>
        <v>1</v>
      </c>
    </row>
    <row r="55" spans="1:7" x14ac:dyDescent="0.25">
      <c r="A55">
        <v>1992</v>
      </c>
      <c r="B55">
        <v>1</v>
      </c>
      <c r="C55" t="s">
        <v>568</v>
      </c>
      <c r="D55">
        <v>3</v>
      </c>
      <c r="E55">
        <v>1185.24</v>
      </c>
      <c r="F55">
        <v>1185.24</v>
      </c>
      <c r="G55" s="68">
        <f t="shared" si="0"/>
        <v>1</v>
      </c>
    </row>
    <row r="56" spans="1:7" x14ac:dyDescent="0.25">
      <c r="A56">
        <v>1992</v>
      </c>
      <c r="B56">
        <v>1</v>
      </c>
      <c r="C56" t="s">
        <v>568</v>
      </c>
      <c r="D56">
        <v>4</v>
      </c>
      <c r="E56">
        <v>4869.2</v>
      </c>
      <c r="F56">
        <v>4869.2</v>
      </c>
      <c r="G56" s="68">
        <f t="shared" si="0"/>
        <v>1</v>
      </c>
    </row>
    <row r="57" spans="1:7" x14ac:dyDescent="0.25">
      <c r="A57">
        <v>1992</v>
      </c>
      <c r="B57">
        <v>1</v>
      </c>
      <c r="C57" t="s">
        <v>568</v>
      </c>
      <c r="D57">
        <v>5</v>
      </c>
      <c r="E57">
        <v>1759.4</v>
      </c>
      <c r="F57">
        <v>1759.4</v>
      </c>
      <c r="G57" s="68">
        <f t="shared" si="0"/>
        <v>1</v>
      </c>
    </row>
    <row r="58" spans="1:7" x14ac:dyDescent="0.25">
      <c r="A58">
        <v>1993</v>
      </c>
      <c r="B58">
        <v>1</v>
      </c>
      <c r="C58" t="s">
        <v>568</v>
      </c>
      <c r="D58">
        <v>2</v>
      </c>
      <c r="E58">
        <v>338.7</v>
      </c>
      <c r="F58">
        <v>338.7</v>
      </c>
      <c r="G58" s="68">
        <f t="shared" si="0"/>
        <v>1</v>
      </c>
    </row>
    <row r="59" spans="1:7" x14ac:dyDescent="0.25">
      <c r="A59">
        <v>1993</v>
      </c>
      <c r="B59">
        <v>1</v>
      </c>
      <c r="C59" t="s">
        <v>568</v>
      </c>
      <c r="D59">
        <v>3</v>
      </c>
      <c r="E59">
        <v>1564.57</v>
      </c>
      <c r="F59">
        <v>1564.57</v>
      </c>
      <c r="G59" s="68">
        <f t="shared" si="0"/>
        <v>1</v>
      </c>
    </row>
    <row r="60" spans="1:7" x14ac:dyDescent="0.25">
      <c r="A60">
        <v>1993</v>
      </c>
      <c r="B60">
        <v>1</v>
      </c>
      <c r="C60" t="s">
        <v>568</v>
      </c>
      <c r="D60">
        <v>4</v>
      </c>
      <c r="E60">
        <v>6354.04</v>
      </c>
      <c r="F60">
        <v>6354.04</v>
      </c>
      <c r="G60" s="68">
        <f t="shared" si="0"/>
        <v>1</v>
      </c>
    </row>
    <row r="61" spans="1:7" x14ac:dyDescent="0.25">
      <c r="A61">
        <v>1993</v>
      </c>
      <c r="B61">
        <v>1</v>
      </c>
      <c r="C61" t="s">
        <v>568</v>
      </c>
      <c r="D61">
        <v>5</v>
      </c>
      <c r="E61">
        <v>3329.3</v>
      </c>
      <c r="F61">
        <v>3329.3</v>
      </c>
      <c r="G61" s="68">
        <f t="shared" si="0"/>
        <v>1</v>
      </c>
    </row>
    <row r="62" spans="1:7" x14ac:dyDescent="0.25">
      <c r="A62">
        <v>1994</v>
      </c>
      <c r="B62">
        <v>1</v>
      </c>
      <c r="C62" t="s">
        <v>568</v>
      </c>
      <c r="D62">
        <v>2</v>
      </c>
      <c r="E62">
        <v>593.66999999999996</v>
      </c>
      <c r="F62">
        <v>593.66999999999996</v>
      </c>
      <c r="G62" s="68">
        <f t="shared" si="0"/>
        <v>1</v>
      </c>
    </row>
    <row r="63" spans="1:7" x14ac:dyDescent="0.25">
      <c r="A63">
        <v>1994</v>
      </c>
      <c r="B63">
        <v>1</v>
      </c>
      <c r="C63" t="s">
        <v>568</v>
      </c>
      <c r="D63">
        <v>3</v>
      </c>
      <c r="E63">
        <v>1469.97</v>
      </c>
      <c r="F63">
        <v>1469.97</v>
      </c>
      <c r="G63" s="68">
        <f t="shared" si="0"/>
        <v>1</v>
      </c>
    </row>
    <row r="64" spans="1:7" x14ac:dyDescent="0.25">
      <c r="A64">
        <v>1994</v>
      </c>
      <c r="B64">
        <v>1</v>
      </c>
      <c r="C64" t="s">
        <v>568</v>
      </c>
      <c r="D64">
        <v>4</v>
      </c>
      <c r="E64">
        <v>4891.91</v>
      </c>
      <c r="F64">
        <v>4891.91</v>
      </c>
      <c r="G64" s="68">
        <f t="shared" si="0"/>
        <v>1</v>
      </c>
    </row>
    <row r="65" spans="1:7" x14ac:dyDescent="0.25">
      <c r="A65">
        <v>1994</v>
      </c>
      <c r="B65">
        <v>1</v>
      </c>
      <c r="C65" t="s">
        <v>568</v>
      </c>
      <c r="D65">
        <v>5</v>
      </c>
      <c r="E65">
        <v>3432.74</v>
      </c>
      <c r="F65">
        <v>3432.74</v>
      </c>
      <c r="G65" s="68">
        <f t="shared" si="0"/>
        <v>1</v>
      </c>
    </row>
    <row r="66" spans="1:7" x14ac:dyDescent="0.25">
      <c r="A66">
        <v>1995</v>
      </c>
      <c r="B66">
        <v>1</v>
      </c>
      <c r="C66" t="s">
        <v>568</v>
      </c>
      <c r="D66">
        <v>2</v>
      </c>
      <c r="E66">
        <v>252.08</v>
      </c>
      <c r="F66">
        <v>252.08</v>
      </c>
      <c r="G66" s="68">
        <f t="shared" si="0"/>
        <v>1</v>
      </c>
    </row>
    <row r="67" spans="1:7" x14ac:dyDescent="0.25">
      <c r="A67">
        <v>1995</v>
      </c>
      <c r="B67">
        <v>1</v>
      </c>
      <c r="C67" t="s">
        <v>568</v>
      </c>
      <c r="D67">
        <v>3</v>
      </c>
      <c r="E67">
        <v>1747.3</v>
      </c>
      <c r="F67">
        <v>1747.3</v>
      </c>
      <c r="G67" s="68">
        <f t="shared" ref="G67:G130" si="1">E67/F67</f>
        <v>1</v>
      </c>
    </row>
    <row r="68" spans="1:7" x14ac:dyDescent="0.25">
      <c r="A68">
        <v>1995</v>
      </c>
      <c r="B68">
        <v>1</v>
      </c>
      <c r="C68" t="s">
        <v>568</v>
      </c>
      <c r="D68">
        <v>4</v>
      </c>
      <c r="E68">
        <v>4269.63</v>
      </c>
      <c r="F68">
        <v>4269.63</v>
      </c>
      <c r="G68" s="68">
        <f t="shared" si="1"/>
        <v>1</v>
      </c>
    </row>
    <row r="69" spans="1:7" x14ac:dyDescent="0.25">
      <c r="A69">
        <v>1995</v>
      </c>
      <c r="B69">
        <v>1</v>
      </c>
      <c r="C69" t="s">
        <v>568</v>
      </c>
      <c r="D69">
        <v>5</v>
      </c>
      <c r="E69">
        <v>2290.4499999999998</v>
      </c>
      <c r="F69">
        <v>2290.4499999999998</v>
      </c>
      <c r="G69" s="68">
        <f t="shared" si="1"/>
        <v>1</v>
      </c>
    </row>
    <row r="70" spans="1:7" x14ac:dyDescent="0.25">
      <c r="A70">
        <v>1996</v>
      </c>
      <c r="B70">
        <v>1</v>
      </c>
      <c r="C70" t="s">
        <v>568</v>
      </c>
      <c r="D70">
        <v>2</v>
      </c>
      <c r="E70">
        <v>178.64</v>
      </c>
      <c r="F70">
        <v>178.64</v>
      </c>
      <c r="G70" s="68">
        <f t="shared" si="1"/>
        <v>1</v>
      </c>
    </row>
    <row r="71" spans="1:7" x14ac:dyDescent="0.25">
      <c r="A71">
        <v>1996</v>
      </c>
      <c r="B71">
        <v>1</v>
      </c>
      <c r="C71" t="s">
        <v>568</v>
      </c>
      <c r="D71">
        <v>3</v>
      </c>
      <c r="E71">
        <v>669.66</v>
      </c>
      <c r="F71">
        <v>669.66</v>
      </c>
      <c r="G71" s="68">
        <f t="shared" si="1"/>
        <v>1</v>
      </c>
    </row>
    <row r="72" spans="1:7" x14ac:dyDescent="0.25">
      <c r="A72">
        <v>1996</v>
      </c>
      <c r="B72">
        <v>1</v>
      </c>
      <c r="C72" t="s">
        <v>568</v>
      </c>
      <c r="D72">
        <v>4</v>
      </c>
      <c r="E72">
        <v>5241.51</v>
      </c>
      <c r="F72">
        <v>5241.51</v>
      </c>
      <c r="G72" s="68">
        <f t="shared" si="1"/>
        <v>1</v>
      </c>
    </row>
    <row r="73" spans="1:7" x14ac:dyDescent="0.25">
      <c r="A73">
        <v>1996</v>
      </c>
      <c r="B73">
        <v>1</v>
      </c>
      <c r="C73" t="s">
        <v>568</v>
      </c>
      <c r="D73">
        <v>5</v>
      </c>
      <c r="E73">
        <v>2693.21</v>
      </c>
      <c r="F73">
        <v>2693.21</v>
      </c>
      <c r="G73" s="68">
        <f t="shared" si="1"/>
        <v>1</v>
      </c>
    </row>
    <row r="74" spans="1:7" x14ac:dyDescent="0.25">
      <c r="A74">
        <v>1997</v>
      </c>
      <c r="B74">
        <v>1</v>
      </c>
      <c r="C74" t="s">
        <v>568</v>
      </c>
      <c r="D74">
        <v>2</v>
      </c>
      <c r="E74">
        <v>538.74</v>
      </c>
      <c r="F74">
        <v>538.74</v>
      </c>
      <c r="G74" s="68">
        <f t="shared" si="1"/>
        <v>1</v>
      </c>
    </row>
    <row r="75" spans="1:7" x14ac:dyDescent="0.25">
      <c r="A75">
        <v>1997</v>
      </c>
      <c r="B75">
        <v>1</v>
      </c>
      <c r="C75" t="s">
        <v>568</v>
      </c>
      <c r="D75">
        <v>3</v>
      </c>
      <c r="E75">
        <v>1266.5999999999999</v>
      </c>
      <c r="F75">
        <v>1266.5999999999999</v>
      </c>
      <c r="G75" s="68">
        <f t="shared" si="1"/>
        <v>1</v>
      </c>
    </row>
    <row r="76" spans="1:7" x14ac:dyDescent="0.25">
      <c r="A76">
        <v>1997</v>
      </c>
      <c r="B76">
        <v>1</v>
      </c>
      <c r="C76" t="s">
        <v>568</v>
      </c>
      <c r="D76">
        <v>4</v>
      </c>
      <c r="E76">
        <v>4135.92</v>
      </c>
      <c r="F76">
        <v>4135.92</v>
      </c>
      <c r="G76" s="68">
        <f t="shared" si="1"/>
        <v>1</v>
      </c>
    </row>
    <row r="77" spans="1:7" x14ac:dyDescent="0.25">
      <c r="A77">
        <v>1997</v>
      </c>
      <c r="B77">
        <v>1</v>
      </c>
      <c r="C77" t="s">
        <v>568</v>
      </c>
      <c r="D77">
        <v>5</v>
      </c>
      <c r="E77">
        <v>2121.19</v>
      </c>
      <c r="F77">
        <v>2121.19</v>
      </c>
      <c r="G77" s="68">
        <f t="shared" si="1"/>
        <v>1</v>
      </c>
    </row>
    <row r="78" spans="1:7" x14ac:dyDescent="0.25">
      <c r="A78">
        <v>1998</v>
      </c>
      <c r="B78">
        <v>1</v>
      </c>
      <c r="C78" t="s">
        <v>568</v>
      </c>
      <c r="D78">
        <v>2</v>
      </c>
      <c r="E78">
        <v>1182.01</v>
      </c>
      <c r="F78">
        <v>1182.01</v>
      </c>
      <c r="G78" s="68">
        <f t="shared" si="1"/>
        <v>1</v>
      </c>
    </row>
    <row r="79" spans="1:7" x14ac:dyDescent="0.25">
      <c r="A79">
        <v>1998</v>
      </c>
      <c r="B79">
        <v>1</v>
      </c>
      <c r="C79" t="s">
        <v>568</v>
      </c>
      <c r="D79">
        <v>3</v>
      </c>
      <c r="E79">
        <v>1792.4</v>
      </c>
      <c r="F79">
        <v>1792.4</v>
      </c>
      <c r="G79" s="68">
        <f t="shared" si="1"/>
        <v>1</v>
      </c>
    </row>
    <row r="80" spans="1:7" x14ac:dyDescent="0.25">
      <c r="A80">
        <v>1998</v>
      </c>
      <c r="B80">
        <v>1</v>
      </c>
      <c r="C80" t="s">
        <v>568</v>
      </c>
      <c r="D80">
        <v>4</v>
      </c>
      <c r="E80">
        <v>4885.4399999999996</v>
      </c>
      <c r="F80">
        <v>4885.4399999999996</v>
      </c>
      <c r="G80" s="68">
        <f t="shared" si="1"/>
        <v>1</v>
      </c>
    </row>
    <row r="81" spans="1:7" x14ac:dyDescent="0.25">
      <c r="A81">
        <v>1998</v>
      </c>
      <c r="B81">
        <v>1</v>
      </c>
      <c r="C81" t="s">
        <v>568</v>
      </c>
      <c r="D81">
        <v>5</v>
      </c>
      <c r="E81">
        <v>1392.47</v>
      </c>
      <c r="F81">
        <v>1392.47</v>
      </c>
      <c r="G81" s="68">
        <f t="shared" si="1"/>
        <v>1</v>
      </c>
    </row>
    <row r="82" spans="1:7" x14ac:dyDescent="0.25">
      <c r="A82">
        <v>1999</v>
      </c>
      <c r="B82">
        <v>1</v>
      </c>
      <c r="C82" t="s">
        <v>568</v>
      </c>
      <c r="D82">
        <v>2</v>
      </c>
      <c r="E82">
        <v>1240.03</v>
      </c>
      <c r="F82">
        <v>1240.03</v>
      </c>
      <c r="G82" s="68">
        <f t="shared" si="1"/>
        <v>1</v>
      </c>
    </row>
    <row r="83" spans="1:7" x14ac:dyDescent="0.25">
      <c r="A83">
        <v>1999</v>
      </c>
      <c r="B83">
        <v>1</v>
      </c>
      <c r="C83" t="s">
        <v>568</v>
      </c>
      <c r="D83">
        <v>3</v>
      </c>
      <c r="E83">
        <v>6247.11</v>
      </c>
      <c r="F83">
        <v>6247.11</v>
      </c>
      <c r="G83" s="68">
        <f t="shared" si="1"/>
        <v>1</v>
      </c>
    </row>
    <row r="84" spans="1:7" x14ac:dyDescent="0.25">
      <c r="A84">
        <v>1999</v>
      </c>
      <c r="B84">
        <v>1</v>
      </c>
      <c r="C84" t="s">
        <v>568</v>
      </c>
      <c r="D84">
        <v>4</v>
      </c>
      <c r="E84">
        <v>6198.37</v>
      </c>
      <c r="F84">
        <v>6198.37</v>
      </c>
      <c r="G84" s="68">
        <f t="shared" si="1"/>
        <v>1</v>
      </c>
    </row>
    <row r="85" spans="1:7" x14ac:dyDescent="0.25">
      <c r="A85">
        <v>1999</v>
      </c>
      <c r="B85">
        <v>1</v>
      </c>
      <c r="C85" t="s">
        <v>568</v>
      </c>
      <c r="D85">
        <v>5</v>
      </c>
      <c r="E85">
        <v>3543.7</v>
      </c>
      <c r="F85">
        <v>3543.7</v>
      </c>
      <c r="G85" s="68">
        <f t="shared" si="1"/>
        <v>1</v>
      </c>
    </row>
    <row r="86" spans="1:7" x14ac:dyDescent="0.25">
      <c r="A86">
        <v>2000</v>
      </c>
      <c r="B86">
        <v>1</v>
      </c>
      <c r="C86" t="s">
        <v>568</v>
      </c>
      <c r="D86">
        <v>2</v>
      </c>
      <c r="E86">
        <v>450.2</v>
      </c>
      <c r="F86">
        <v>450.2</v>
      </c>
      <c r="G86" s="68">
        <f t="shared" si="1"/>
        <v>1</v>
      </c>
    </row>
    <row r="87" spans="1:7" x14ac:dyDescent="0.25">
      <c r="A87">
        <v>2000</v>
      </c>
      <c r="B87">
        <v>1</v>
      </c>
      <c r="C87" t="s">
        <v>568</v>
      </c>
      <c r="D87">
        <v>3</v>
      </c>
      <c r="E87">
        <v>6950.87</v>
      </c>
      <c r="F87">
        <v>6950.87</v>
      </c>
      <c r="G87" s="68">
        <f t="shared" si="1"/>
        <v>1</v>
      </c>
    </row>
    <row r="88" spans="1:7" x14ac:dyDescent="0.25">
      <c r="A88">
        <v>2000</v>
      </c>
      <c r="B88">
        <v>1</v>
      </c>
      <c r="C88" t="s">
        <v>568</v>
      </c>
      <c r="D88">
        <v>4</v>
      </c>
      <c r="E88">
        <v>9437.5499999999993</v>
      </c>
      <c r="F88">
        <v>9437.5499999999993</v>
      </c>
      <c r="G88" s="68">
        <f t="shared" si="1"/>
        <v>1</v>
      </c>
    </row>
    <row r="89" spans="1:7" x14ac:dyDescent="0.25">
      <c r="A89">
        <v>2000</v>
      </c>
      <c r="B89">
        <v>1</v>
      </c>
      <c r="C89" t="s">
        <v>568</v>
      </c>
      <c r="D89">
        <v>5</v>
      </c>
      <c r="E89">
        <v>2462.66</v>
      </c>
      <c r="F89">
        <v>2462.66</v>
      </c>
      <c r="G89" s="68">
        <f t="shared" si="1"/>
        <v>1</v>
      </c>
    </row>
    <row r="90" spans="1:7" x14ac:dyDescent="0.25">
      <c r="A90">
        <v>2001</v>
      </c>
      <c r="B90">
        <v>1</v>
      </c>
      <c r="C90" t="s">
        <v>568</v>
      </c>
      <c r="D90">
        <v>2</v>
      </c>
      <c r="E90">
        <v>1437.71</v>
      </c>
      <c r="F90">
        <v>1437.71</v>
      </c>
      <c r="G90" s="68">
        <f t="shared" si="1"/>
        <v>1</v>
      </c>
    </row>
    <row r="91" spans="1:7" x14ac:dyDescent="0.25">
      <c r="A91">
        <v>2001</v>
      </c>
      <c r="B91">
        <v>1</v>
      </c>
      <c r="C91" t="s">
        <v>568</v>
      </c>
      <c r="D91">
        <v>3</v>
      </c>
      <c r="E91">
        <v>3195.55</v>
      </c>
      <c r="F91">
        <v>3195.55</v>
      </c>
      <c r="G91" s="68">
        <f t="shared" si="1"/>
        <v>1</v>
      </c>
    </row>
    <row r="92" spans="1:7" x14ac:dyDescent="0.25">
      <c r="A92">
        <v>2001</v>
      </c>
      <c r="B92">
        <v>1</v>
      </c>
      <c r="C92" t="s">
        <v>568</v>
      </c>
      <c r="D92">
        <v>4</v>
      </c>
      <c r="E92">
        <v>14761.82</v>
      </c>
      <c r="F92">
        <v>14761.82</v>
      </c>
      <c r="G92" s="68">
        <f t="shared" si="1"/>
        <v>1</v>
      </c>
    </row>
    <row r="93" spans="1:7" x14ac:dyDescent="0.25">
      <c r="A93">
        <v>2001</v>
      </c>
      <c r="B93">
        <v>1</v>
      </c>
      <c r="C93" t="s">
        <v>568</v>
      </c>
      <c r="D93">
        <v>5</v>
      </c>
      <c r="E93">
        <v>2257.6799999999998</v>
      </c>
      <c r="F93">
        <v>2257.6799999999998</v>
      </c>
      <c r="G93" s="68">
        <f t="shared" si="1"/>
        <v>1</v>
      </c>
    </row>
    <row r="94" spans="1:7" x14ac:dyDescent="0.25">
      <c r="A94">
        <v>2002</v>
      </c>
      <c r="B94">
        <v>1</v>
      </c>
      <c r="C94" t="s">
        <v>568</v>
      </c>
      <c r="D94">
        <v>2</v>
      </c>
      <c r="E94">
        <v>745.73</v>
      </c>
      <c r="F94">
        <v>745.73</v>
      </c>
      <c r="G94" s="68">
        <f t="shared" si="1"/>
        <v>1</v>
      </c>
    </row>
    <row r="95" spans="1:7" x14ac:dyDescent="0.25">
      <c r="A95">
        <v>2002</v>
      </c>
      <c r="B95">
        <v>1</v>
      </c>
      <c r="C95" t="s">
        <v>568</v>
      </c>
      <c r="D95">
        <v>3</v>
      </c>
      <c r="E95">
        <v>6461.68</v>
      </c>
      <c r="F95">
        <v>6461.68</v>
      </c>
      <c r="G95" s="68">
        <f t="shared" si="1"/>
        <v>1</v>
      </c>
    </row>
    <row r="96" spans="1:7" x14ac:dyDescent="0.25">
      <c r="A96">
        <v>2002</v>
      </c>
      <c r="B96">
        <v>1</v>
      </c>
      <c r="C96" t="s">
        <v>568</v>
      </c>
      <c r="D96">
        <v>4</v>
      </c>
      <c r="E96">
        <v>8539.85</v>
      </c>
      <c r="F96">
        <v>8539.85</v>
      </c>
      <c r="G96" s="68">
        <f t="shared" si="1"/>
        <v>1</v>
      </c>
    </row>
    <row r="97" spans="1:7" x14ac:dyDescent="0.25">
      <c r="A97">
        <v>2002</v>
      </c>
      <c r="B97">
        <v>1</v>
      </c>
      <c r="C97" t="s">
        <v>568</v>
      </c>
      <c r="D97">
        <v>5</v>
      </c>
      <c r="E97">
        <v>3342.52</v>
      </c>
      <c r="F97">
        <v>3342.52</v>
      </c>
      <c r="G97" s="68">
        <f t="shared" si="1"/>
        <v>1</v>
      </c>
    </row>
    <row r="98" spans="1:7" x14ac:dyDescent="0.25">
      <c r="A98">
        <v>2003</v>
      </c>
      <c r="B98">
        <v>1</v>
      </c>
      <c r="C98" t="s">
        <v>568</v>
      </c>
      <c r="D98">
        <v>2</v>
      </c>
      <c r="E98">
        <v>1301.8900000000001</v>
      </c>
      <c r="F98">
        <v>1301.8900000000001</v>
      </c>
      <c r="G98" s="68">
        <f t="shared" si="1"/>
        <v>1</v>
      </c>
    </row>
    <row r="99" spans="1:7" x14ac:dyDescent="0.25">
      <c r="A99">
        <v>2003</v>
      </c>
      <c r="B99">
        <v>1</v>
      </c>
      <c r="C99" t="s">
        <v>568</v>
      </c>
      <c r="D99">
        <v>3</v>
      </c>
      <c r="E99">
        <v>2511.84</v>
      </c>
      <c r="F99">
        <v>2511.84</v>
      </c>
      <c r="G99" s="68">
        <f t="shared" si="1"/>
        <v>1</v>
      </c>
    </row>
    <row r="100" spans="1:7" x14ac:dyDescent="0.25">
      <c r="A100">
        <v>2003</v>
      </c>
      <c r="B100">
        <v>1</v>
      </c>
      <c r="C100" t="s">
        <v>568</v>
      </c>
      <c r="D100">
        <v>4</v>
      </c>
      <c r="E100">
        <v>10400.68</v>
      </c>
      <c r="F100">
        <v>10400.68</v>
      </c>
      <c r="G100" s="68">
        <f t="shared" si="1"/>
        <v>1</v>
      </c>
    </row>
    <row r="101" spans="1:7" x14ac:dyDescent="0.25">
      <c r="A101">
        <v>2003</v>
      </c>
      <c r="B101">
        <v>1</v>
      </c>
      <c r="C101" t="s">
        <v>568</v>
      </c>
      <c r="D101">
        <v>5</v>
      </c>
      <c r="E101">
        <v>1365.38</v>
      </c>
      <c r="F101">
        <v>1365.38</v>
      </c>
      <c r="G101" s="68">
        <f t="shared" si="1"/>
        <v>1</v>
      </c>
    </row>
    <row r="102" spans="1:7" x14ac:dyDescent="0.25">
      <c r="A102">
        <v>2004</v>
      </c>
      <c r="B102">
        <v>1</v>
      </c>
      <c r="C102" t="s">
        <v>568</v>
      </c>
      <c r="D102">
        <v>2</v>
      </c>
      <c r="E102">
        <v>342.46</v>
      </c>
      <c r="F102">
        <v>342.46</v>
      </c>
      <c r="G102" s="68">
        <f t="shared" si="1"/>
        <v>1</v>
      </c>
    </row>
    <row r="103" spans="1:7" x14ac:dyDescent="0.25">
      <c r="A103">
        <v>2004</v>
      </c>
      <c r="B103">
        <v>1</v>
      </c>
      <c r="C103" t="s">
        <v>568</v>
      </c>
      <c r="D103">
        <v>3</v>
      </c>
      <c r="E103">
        <v>11412.42</v>
      </c>
      <c r="F103">
        <v>11412.42</v>
      </c>
      <c r="G103" s="68">
        <f t="shared" si="1"/>
        <v>1</v>
      </c>
    </row>
    <row r="104" spans="1:7" x14ac:dyDescent="0.25">
      <c r="A104">
        <v>2004</v>
      </c>
      <c r="B104">
        <v>1</v>
      </c>
      <c r="C104" t="s">
        <v>568</v>
      </c>
      <c r="D104">
        <v>4</v>
      </c>
      <c r="E104">
        <v>5323.81</v>
      </c>
      <c r="F104">
        <v>5323.81</v>
      </c>
      <c r="G104" s="68">
        <f t="shared" si="1"/>
        <v>1</v>
      </c>
    </row>
    <row r="105" spans="1:7" x14ac:dyDescent="0.25">
      <c r="A105">
        <v>2004</v>
      </c>
      <c r="B105">
        <v>1</v>
      </c>
      <c r="C105" t="s">
        <v>568</v>
      </c>
      <c r="D105">
        <v>5</v>
      </c>
      <c r="E105">
        <v>2788.56</v>
      </c>
      <c r="F105">
        <v>2788.56</v>
      </c>
      <c r="G105" s="68">
        <f t="shared" si="1"/>
        <v>1</v>
      </c>
    </row>
    <row r="106" spans="1:7" x14ac:dyDescent="0.25">
      <c r="A106">
        <v>2005</v>
      </c>
      <c r="B106">
        <v>1</v>
      </c>
      <c r="C106" t="s">
        <v>568</v>
      </c>
      <c r="D106">
        <v>2</v>
      </c>
      <c r="E106">
        <v>756.05</v>
      </c>
      <c r="F106">
        <v>756.05</v>
      </c>
      <c r="G106" s="68">
        <f t="shared" si="1"/>
        <v>1</v>
      </c>
    </row>
    <row r="107" spans="1:7" x14ac:dyDescent="0.25">
      <c r="A107">
        <v>2005</v>
      </c>
      <c r="B107">
        <v>1</v>
      </c>
      <c r="C107" t="s">
        <v>568</v>
      </c>
      <c r="D107">
        <v>3</v>
      </c>
      <c r="E107">
        <v>4950.2299999999996</v>
      </c>
      <c r="F107">
        <v>4950.2299999999996</v>
      </c>
      <c r="G107" s="68">
        <f t="shared" si="1"/>
        <v>1</v>
      </c>
    </row>
    <row r="108" spans="1:7" x14ac:dyDescent="0.25">
      <c r="A108">
        <v>2005</v>
      </c>
      <c r="B108">
        <v>1</v>
      </c>
      <c r="C108" t="s">
        <v>568</v>
      </c>
      <c r="D108">
        <v>4</v>
      </c>
      <c r="E108">
        <v>9775.2999999999993</v>
      </c>
      <c r="F108">
        <v>9775.2999999999993</v>
      </c>
      <c r="G108" s="68">
        <f t="shared" si="1"/>
        <v>1</v>
      </c>
    </row>
    <row r="109" spans="1:7" x14ac:dyDescent="0.25">
      <c r="A109">
        <v>2005</v>
      </c>
      <c r="B109">
        <v>1</v>
      </c>
      <c r="C109" t="s">
        <v>568</v>
      </c>
      <c r="D109">
        <v>5</v>
      </c>
      <c r="E109">
        <v>1393.47</v>
      </c>
      <c r="F109">
        <v>1393.47</v>
      </c>
      <c r="G109" s="68">
        <f t="shared" si="1"/>
        <v>1</v>
      </c>
    </row>
    <row r="110" spans="1:7" x14ac:dyDescent="0.25">
      <c r="A110">
        <v>2006</v>
      </c>
      <c r="B110">
        <v>1</v>
      </c>
      <c r="C110" t="s">
        <v>568</v>
      </c>
      <c r="D110">
        <v>2</v>
      </c>
      <c r="E110">
        <v>690.47</v>
      </c>
      <c r="F110">
        <v>690.47</v>
      </c>
      <c r="G110" s="68">
        <f t="shared" si="1"/>
        <v>1</v>
      </c>
    </row>
    <row r="111" spans="1:7" x14ac:dyDescent="0.25">
      <c r="A111">
        <v>2006</v>
      </c>
      <c r="B111">
        <v>1</v>
      </c>
      <c r="C111" t="s">
        <v>568</v>
      </c>
      <c r="D111">
        <v>3</v>
      </c>
      <c r="E111">
        <v>7594.26</v>
      </c>
      <c r="F111">
        <v>7594.26</v>
      </c>
      <c r="G111" s="68">
        <f t="shared" si="1"/>
        <v>1</v>
      </c>
    </row>
    <row r="112" spans="1:7" x14ac:dyDescent="0.25">
      <c r="A112">
        <v>2006</v>
      </c>
      <c r="B112">
        <v>1</v>
      </c>
      <c r="C112" t="s">
        <v>568</v>
      </c>
      <c r="D112">
        <v>4</v>
      </c>
      <c r="E112">
        <v>7999.66</v>
      </c>
      <c r="F112">
        <v>7999.66</v>
      </c>
      <c r="G112" s="68">
        <f t="shared" si="1"/>
        <v>1</v>
      </c>
    </row>
    <row r="113" spans="1:7" x14ac:dyDescent="0.25">
      <c r="A113">
        <v>2006</v>
      </c>
      <c r="B113">
        <v>1</v>
      </c>
      <c r="C113" t="s">
        <v>568</v>
      </c>
      <c r="D113">
        <v>5</v>
      </c>
      <c r="E113">
        <v>1781.24</v>
      </c>
      <c r="F113">
        <v>1781.24</v>
      </c>
      <c r="G113" s="68">
        <f t="shared" si="1"/>
        <v>1</v>
      </c>
    </row>
    <row r="114" spans="1:7" x14ac:dyDescent="0.25">
      <c r="A114">
        <v>2007</v>
      </c>
      <c r="B114">
        <v>1</v>
      </c>
      <c r="C114" t="s">
        <v>568</v>
      </c>
      <c r="D114">
        <v>2</v>
      </c>
      <c r="E114">
        <v>869.12</v>
      </c>
      <c r="F114">
        <v>869.12</v>
      </c>
      <c r="G114" s="68">
        <f t="shared" si="1"/>
        <v>1</v>
      </c>
    </row>
    <row r="115" spans="1:7" x14ac:dyDescent="0.25">
      <c r="A115">
        <v>2007</v>
      </c>
      <c r="B115">
        <v>1</v>
      </c>
      <c r="C115" t="s">
        <v>568</v>
      </c>
      <c r="D115">
        <v>3</v>
      </c>
      <c r="E115">
        <v>3830.01</v>
      </c>
      <c r="F115">
        <v>3830.01</v>
      </c>
      <c r="G115" s="68">
        <f t="shared" si="1"/>
        <v>1</v>
      </c>
    </row>
    <row r="116" spans="1:7" x14ac:dyDescent="0.25">
      <c r="A116">
        <v>2007</v>
      </c>
      <c r="B116">
        <v>1</v>
      </c>
      <c r="C116" t="s">
        <v>568</v>
      </c>
      <c r="D116">
        <v>4</v>
      </c>
      <c r="E116">
        <v>9753.9699999999993</v>
      </c>
      <c r="F116">
        <v>9753.9699999999993</v>
      </c>
      <c r="G116" s="68">
        <f t="shared" si="1"/>
        <v>1</v>
      </c>
    </row>
    <row r="117" spans="1:7" x14ac:dyDescent="0.25">
      <c r="A117">
        <v>2007</v>
      </c>
      <c r="B117">
        <v>1</v>
      </c>
      <c r="C117" t="s">
        <v>568</v>
      </c>
      <c r="D117">
        <v>5</v>
      </c>
      <c r="E117">
        <v>1177.7</v>
      </c>
      <c r="F117">
        <v>1177.7</v>
      </c>
      <c r="G117" s="68">
        <f t="shared" si="1"/>
        <v>1</v>
      </c>
    </row>
    <row r="118" spans="1:7" x14ac:dyDescent="0.25">
      <c r="A118">
        <v>2008</v>
      </c>
      <c r="B118">
        <v>1</v>
      </c>
      <c r="C118" t="s">
        <v>568</v>
      </c>
      <c r="D118">
        <v>2</v>
      </c>
      <c r="E118">
        <v>479.52</v>
      </c>
      <c r="F118">
        <v>479.52</v>
      </c>
      <c r="G118" s="68">
        <f t="shared" si="1"/>
        <v>1</v>
      </c>
    </row>
    <row r="119" spans="1:7" x14ac:dyDescent="0.25">
      <c r="A119">
        <v>2008</v>
      </c>
      <c r="B119">
        <v>1</v>
      </c>
      <c r="C119" t="s">
        <v>568</v>
      </c>
      <c r="D119">
        <v>3</v>
      </c>
      <c r="E119">
        <v>4535.0600000000004</v>
      </c>
      <c r="F119">
        <v>4535.0600000000004</v>
      </c>
      <c r="G119" s="68">
        <f t="shared" si="1"/>
        <v>1</v>
      </c>
    </row>
    <row r="120" spans="1:7" x14ac:dyDescent="0.25">
      <c r="A120">
        <v>2008</v>
      </c>
      <c r="B120">
        <v>1</v>
      </c>
      <c r="C120" t="s">
        <v>568</v>
      </c>
      <c r="D120">
        <v>4</v>
      </c>
      <c r="E120">
        <v>6159.85</v>
      </c>
      <c r="F120">
        <v>6159.85</v>
      </c>
      <c r="G120" s="68">
        <f t="shared" si="1"/>
        <v>1</v>
      </c>
    </row>
    <row r="121" spans="1:7" x14ac:dyDescent="0.25">
      <c r="A121">
        <v>2008</v>
      </c>
      <c r="B121">
        <v>1</v>
      </c>
      <c r="C121" t="s">
        <v>568</v>
      </c>
      <c r="D121">
        <v>5</v>
      </c>
      <c r="E121">
        <v>2548.27</v>
      </c>
      <c r="F121">
        <v>2548.27</v>
      </c>
      <c r="G121" s="68">
        <f t="shared" si="1"/>
        <v>1</v>
      </c>
    </row>
    <row r="122" spans="1:7" x14ac:dyDescent="0.25">
      <c r="A122">
        <v>2009</v>
      </c>
      <c r="B122">
        <v>1</v>
      </c>
      <c r="C122" t="s">
        <v>568</v>
      </c>
      <c r="D122">
        <v>2</v>
      </c>
      <c r="E122">
        <v>1480.67</v>
      </c>
      <c r="F122">
        <v>1480.67</v>
      </c>
      <c r="G122" s="68">
        <f t="shared" si="1"/>
        <v>1</v>
      </c>
    </row>
    <row r="123" spans="1:7" x14ac:dyDescent="0.25">
      <c r="A123">
        <v>2009</v>
      </c>
      <c r="B123">
        <v>1</v>
      </c>
      <c r="C123" t="s">
        <v>568</v>
      </c>
      <c r="D123">
        <v>3</v>
      </c>
      <c r="E123">
        <v>7338.99</v>
      </c>
      <c r="F123">
        <v>7338.99</v>
      </c>
      <c r="G123" s="68">
        <f t="shared" si="1"/>
        <v>1</v>
      </c>
    </row>
    <row r="124" spans="1:7" x14ac:dyDescent="0.25">
      <c r="A124">
        <v>2009</v>
      </c>
      <c r="B124">
        <v>1</v>
      </c>
      <c r="C124" t="s">
        <v>568</v>
      </c>
      <c r="D124">
        <v>4</v>
      </c>
      <c r="E124">
        <v>5564.79</v>
      </c>
      <c r="F124">
        <v>5564.79</v>
      </c>
      <c r="G124" s="68">
        <f t="shared" si="1"/>
        <v>1</v>
      </c>
    </row>
    <row r="125" spans="1:7" x14ac:dyDescent="0.25">
      <c r="A125">
        <v>2009</v>
      </c>
      <c r="B125">
        <v>1</v>
      </c>
      <c r="C125" t="s">
        <v>568</v>
      </c>
      <c r="D125">
        <v>5</v>
      </c>
      <c r="E125">
        <v>757.06</v>
      </c>
      <c r="F125">
        <v>757.06</v>
      </c>
      <c r="G125" s="68">
        <f t="shared" si="1"/>
        <v>1</v>
      </c>
    </row>
    <row r="126" spans="1:7" x14ac:dyDescent="0.25">
      <c r="A126">
        <v>2010</v>
      </c>
      <c r="B126">
        <v>1</v>
      </c>
      <c r="C126" t="s">
        <v>568</v>
      </c>
      <c r="D126">
        <v>2</v>
      </c>
      <c r="E126">
        <v>198.41</v>
      </c>
      <c r="F126">
        <v>198.41</v>
      </c>
      <c r="G126" s="68">
        <f t="shared" si="1"/>
        <v>1</v>
      </c>
    </row>
    <row r="127" spans="1:7" x14ac:dyDescent="0.25">
      <c r="A127">
        <v>2010</v>
      </c>
      <c r="B127">
        <v>1</v>
      </c>
      <c r="C127" t="s">
        <v>568</v>
      </c>
      <c r="D127">
        <v>3</v>
      </c>
      <c r="E127">
        <v>4692.6899999999996</v>
      </c>
      <c r="F127">
        <v>4692.6899999999996</v>
      </c>
      <c r="G127" s="68">
        <f t="shared" si="1"/>
        <v>1</v>
      </c>
    </row>
    <row r="128" spans="1:7" x14ac:dyDescent="0.25">
      <c r="A128">
        <v>2010</v>
      </c>
      <c r="B128">
        <v>1</v>
      </c>
      <c r="C128" t="s">
        <v>568</v>
      </c>
      <c r="D128">
        <v>4</v>
      </c>
      <c r="E128">
        <v>7371.26</v>
      </c>
      <c r="F128">
        <v>7371.26</v>
      </c>
      <c r="G128" s="68">
        <f t="shared" si="1"/>
        <v>1</v>
      </c>
    </row>
    <row r="129" spans="1:7" x14ac:dyDescent="0.25">
      <c r="A129">
        <v>2010</v>
      </c>
      <c r="B129">
        <v>1</v>
      </c>
      <c r="C129" t="s">
        <v>568</v>
      </c>
      <c r="D129">
        <v>5</v>
      </c>
      <c r="E129">
        <v>657.36</v>
      </c>
      <c r="F129">
        <v>657.36</v>
      </c>
      <c r="G129" s="68">
        <f t="shared" si="1"/>
        <v>1</v>
      </c>
    </row>
    <row r="130" spans="1:7" x14ac:dyDescent="0.25">
      <c r="A130">
        <v>2011</v>
      </c>
      <c r="B130">
        <v>1</v>
      </c>
      <c r="C130" t="s">
        <v>568</v>
      </c>
      <c r="D130">
        <v>2</v>
      </c>
      <c r="E130">
        <v>385.24</v>
      </c>
      <c r="F130">
        <v>385.24</v>
      </c>
      <c r="G130" s="68">
        <f t="shared" si="1"/>
        <v>1</v>
      </c>
    </row>
    <row r="131" spans="1:7" x14ac:dyDescent="0.25">
      <c r="A131">
        <v>2011</v>
      </c>
      <c r="B131">
        <v>1</v>
      </c>
      <c r="C131" t="s">
        <v>568</v>
      </c>
      <c r="D131">
        <v>3</v>
      </c>
      <c r="E131">
        <v>4276.8999999999996</v>
      </c>
      <c r="F131">
        <v>4276.8999999999996</v>
      </c>
      <c r="G131" s="68">
        <f t="shared" ref="G131:G194" si="2">E131/F131</f>
        <v>1</v>
      </c>
    </row>
    <row r="132" spans="1:7" x14ac:dyDescent="0.25">
      <c r="A132">
        <v>2011</v>
      </c>
      <c r="B132">
        <v>1</v>
      </c>
      <c r="C132" t="s">
        <v>568</v>
      </c>
      <c r="D132">
        <v>4</v>
      </c>
      <c r="E132">
        <v>6661.35</v>
      </c>
      <c r="F132">
        <v>6661.35</v>
      </c>
      <c r="G132" s="68">
        <f t="shared" si="2"/>
        <v>1</v>
      </c>
    </row>
    <row r="133" spans="1:7" x14ac:dyDescent="0.25">
      <c r="A133">
        <v>2011</v>
      </c>
      <c r="B133">
        <v>1</v>
      </c>
      <c r="C133" t="s">
        <v>568</v>
      </c>
      <c r="D133">
        <v>5</v>
      </c>
      <c r="E133">
        <v>697.06</v>
      </c>
      <c r="F133">
        <v>697.06</v>
      </c>
      <c r="G133" s="68">
        <f t="shared" si="2"/>
        <v>1</v>
      </c>
    </row>
    <row r="134" spans="1:7" x14ac:dyDescent="0.25">
      <c r="A134">
        <v>2012</v>
      </c>
      <c r="B134">
        <v>1</v>
      </c>
      <c r="C134" t="s">
        <v>568</v>
      </c>
      <c r="D134">
        <v>2</v>
      </c>
      <c r="E134">
        <v>238.83</v>
      </c>
      <c r="F134">
        <v>238.83</v>
      </c>
      <c r="G134" s="68">
        <f t="shared" si="2"/>
        <v>1</v>
      </c>
    </row>
    <row r="135" spans="1:7" x14ac:dyDescent="0.25">
      <c r="A135">
        <v>2012</v>
      </c>
      <c r="B135">
        <v>1</v>
      </c>
      <c r="C135" t="s">
        <v>568</v>
      </c>
      <c r="D135">
        <v>3</v>
      </c>
      <c r="E135">
        <v>2771.41</v>
      </c>
      <c r="F135">
        <v>2771.41</v>
      </c>
      <c r="G135" s="68">
        <f t="shared" si="2"/>
        <v>1</v>
      </c>
    </row>
    <row r="136" spans="1:7" x14ac:dyDescent="0.25">
      <c r="A136">
        <v>2012</v>
      </c>
      <c r="B136">
        <v>1</v>
      </c>
      <c r="C136" t="s">
        <v>568</v>
      </c>
      <c r="D136">
        <v>4</v>
      </c>
      <c r="E136">
        <v>3181.72</v>
      </c>
      <c r="F136">
        <v>3181.72</v>
      </c>
      <c r="G136" s="68">
        <f t="shared" si="2"/>
        <v>1</v>
      </c>
    </row>
    <row r="137" spans="1:7" x14ac:dyDescent="0.25">
      <c r="A137">
        <v>2012</v>
      </c>
      <c r="B137">
        <v>1</v>
      </c>
      <c r="C137" t="s">
        <v>568</v>
      </c>
      <c r="D137">
        <v>5</v>
      </c>
      <c r="E137">
        <v>393.69</v>
      </c>
      <c r="F137">
        <v>393.69</v>
      </c>
      <c r="G137" s="68">
        <f t="shared" si="2"/>
        <v>1</v>
      </c>
    </row>
    <row r="138" spans="1:7" x14ac:dyDescent="0.25">
      <c r="A138">
        <v>2013</v>
      </c>
      <c r="B138">
        <v>1</v>
      </c>
      <c r="C138" t="s">
        <v>568</v>
      </c>
      <c r="D138">
        <v>2</v>
      </c>
      <c r="E138">
        <v>261.02</v>
      </c>
      <c r="F138">
        <v>261.02</v>
      </c>
      <c r="G138" s="68">
        <f t="shared" si="2"/>
        <v>1</v>
      </c>
    </row>
    <row r="139" spans="1:7" x14ac:dyDescent="0.25">
      <c r="A139">
        <v>2013</v>
      </c>
      <c r="B139">
        <v>1</v>
      </c>
      <c r="C139" t="s">
        <v>568</v>
      </c>
      <c r="D139">
        <v>3</v>
      </c>
      <c r="E139">
        <v>1781.38</v>
      </c>
      <c r="F139">
        <v>1781.38</v>
      </c>
      <c r="G139" s="68">
        <f t="shared" si="2"/>
        <v>1</v>
      </c>
    </row>
    <row r="140" spans="1:7" x14ac:dyDescent="0.25">
      <c r="A140">
        <v>2013</v>
      </c>
      <c r="B140">
        <v>1</v>
      </c>
      <c r="C140" t="s">
        <v>568</v>
      </c>
      <c r="D140">
        <v>4</v>
      </c>
      <c r="E140">
        <v>3864.32</v>
      </c>
      <c r="F140">
        <v>3864.32</v>
      </c>
      <c r="G140" s="68">
        <f t="shared" si="2"/>
        <v>1</v>
      </c>
    </row>
    <row r="141" spans="1:7" x14ac:dyDescent="0.25">
      <c r="A141">
        <v>2013</v>
      </c>
      <c r="B141">
        <v>1</v>
      </c>
      <c r="C141" t="s">
        <v>568</v>
      </c>
      <c r="D141">
        <v>5</v>
      </c>
      <c r="E141">
        <v>541.67999999999995</v>
      </c>
      <c r="F141">
        <v>541.67999999999995</v>
      </c>
      <c r="G141" s="68">
        <f t="shared" si="2"/>
        <v>1</v>
      </c>
    </row>
    <row r="142" spans="1:7" x14ac:dyDescent="0.25">
      <c r="A142">
        <v>2014</v>
      </c>
      <c r="B142">
        <v>1</v>
      </c>
      <c r="C142" t="s">
        <v>568</v>
      </c>
      <c r="D142">
        <v>2</v>
      </c>
      <c r="E142">
        <v>260.42</v>
      </c>
      <c r="F142">
        <v>260.42</v>
      </c>
      <c r="G142" s="68">
        <f t="shared" si="2"/>
        <v>1</v>
      </c>
    </row>
    <row r="143" spans="1:7" x14ac:dyDescent="0.25">
      <c r="A143">
        <v>2014</v>
      </c>
      <c r="B143">
        <v>1</v>
      </c>
      <c r="C143" t="s">
        <v>568</v>
      </c>
      <c r="D143">
        <v>3</v>
      </c>
      <c r="E143">
        <v>1902.97</v>
      </c>
      <c r="F143">
        <v>1902.97</v>
      </c>
      <c r="G143" s="68">
        <f t="shared" si="2"/>
        <v>1</v>
      </c>
    </row>
    <row r="144" spans="1:7" x14ac:dyDescent="0.25">
      <c r="A144">
        <v>2014</v>
      </c>
      <c r="B144">
        <v>1</v>
      </c>
      <c r="C144" t="s">
        <v>568</v>
      </c>
      <c r="D144">
        <v>4</v>
      </c>
      <c r="E144">
        <v>2308.06</v>
      </c>
      <c r="F144">
        <v>2308.06</v>
      </c>
      <c r="G144" s="68">
        <f t="shared" si="2"/>
        <v>1</v>
      </c>
    </row>
    <row r="145" spans="1:7" x14ac:dyDescent="0.25">
      <c r="A145">
        <v>2014</v>
      </c>
      <c r="B145">
        <v>1</v>
      </c>
      <c r="C145" t="s">
        <v>568</v>
      </c>
      <c r="D145">
        <v>5</v>
      </c>
      <c r="E145">
        <v>470.13</v>
      </c>
      <c r="F145">
        <v>470.13</v>
      </c>
      <c r="G145" s="68">
        <f t="shared" si="2"/>
        <v>1</v>
      </c>
    </row>
    <row r="146" spans="1:7" x14ac:dyDescent="0.25">
      <c r="A146">
        <v>2015</v>
      </c>
      <c r="B146">
        <v>1</v>
      </c>
      <c r="C146" t="s">
        <v>568</v>
      </c>
      <c r="D146">
        <v>2</v>
      </c>
      <c r="E146">
        <v>287.45</v>
      </c>
      <c r="F146">
        <v>287.45</v>
      </c>
      <c r="G146" s="68">
        <f t="shared" si="2"/>
        <v>1</v>
      </c>
    </row>
    <row r="147" spans="1:7" x14ac:dyDescent="0.25">
      <c r="A147">
        <v>2015</v>
      </c>
      <c r="B147">
        <v>1</v>
      </c>
      <c r="C147" t="s">
        <v>568</v>
      </c>
      <c r="D147">
        <v>3</v>
      </c>
      <c r="E147">
        <v>1901.87</v>
      </c>
      <c r="F147">
        <v>1901.87</v>
      </c>
      <c r="G147" s="68">
        <f t="shared" si="2"/>
        <v>1</v>
      </c>
    </row>
    <row r="148" spans="1:7" x14ac:dyDescent="0.25">
      <c r="A148">
        <v>2015</v>
      </c>
      <c r="B148">
        <v>1</v>
      </c>
      <c r="C148" t="s">
        <v>568</v>
      </c>
      <c r="D148">
        <v>4</v>
      </c>
      <c r="E148">
        <v>2466.21</v>
      </c>
      <c r="F148">
        <v>2466.21</v>
      </c>
      <c r="G148" s="68">
        <f t="shared" si="2"/>
        <v>1</v>
      </c>
    </row>
    <row r="149" spans="1:7" x14ac:dyDescent="0.25">
      <c r="A149">
        <v>2015</v>
      </c>
      <c r="B149">
        <v>1</v>
      </c>
      <c r="C149" t="s">
        <v>568</v>
      </c>
      <c r="D149">
        <v>5</v>
      </c>
      <c r="E149">
        <v>285.92</v>
      </c>
      <c r="F149">
        <v>285.92</v>
      </c>
      <c r="G149" s="68">
        <f t="shared" si="2"/>
        <v>1</v>
      </c>
    </row>
    <row r="150" spans="1:7" x14ac:dyDescent="0.25">
      <c r="A150">
        <v>1979</v>
      </c>
      <c r="B150">
        <v>2</v>
      </c>
      <c r="C150" t="s">
        <v>569</v>
      </c>
      <c r="D150">
        <v>2</v>
      </c>
      <c r="E150">
        <v>12763.98</v>
      </c>
      <c r="F150">
        <v>12763.98</v>
      </c>
      <c r="G150" s="68">
        <f t="shared" si="2"/>
        <v>1</v>
      </c>
    </row>
    <row r="151" spans="1:7" x14ac:dyDescent="0.25">
      <c r="A151">
        <v>1979</v>
      </c>
      <c r="B151">
        <v>2</v>
      </c>
      <c r="C151" t="s">
        <v>569</v>
      </c>
      <c r="D151">
        <v>3</v>
      </c>
      <c r="E151">
        <v>17660.919999999998</v>
      </c>
      <c r="F151">
        <v>17660.919999999998</v>
      </c>
      <c r="G151" s="68">
        <f t="shared" si="2"/>
        <v>1</v>
      </c>
    </row>
    <row r="152" spans="1:7" x14ac:dyDescent="0.25">
      <c r="A152">
        <v>1979</v>
      </c>
      <c r="B152">
        <v>2</v>
      </c>
      <c r="C152" t="s">
        <v>569</v>
      </c>
      <c r="D152">
        <v>4</v>
      </c>
      <c r="E152">
        <v>42432.160000000003</v>
      </c>
      <c r="F152">
        <v>42432.160000000003</v>
      </c>
      <c r="G152" s="68">
        <f t="shared" si="2"/>
        <v>1</v>
      </c>
    </row>
    <row r="153" spans="1:7" x14ac:dyDescent="0.25">
      <c r="A153">
        <v>1979</v>
      </c>
      <c r="B153">
        <v>2</v>
      </c>
      <c r="C153" t="s">
        <v>569</v>
      </c>
      <c r="D153">
        <v>5</v>
      </c>
      <c r="E153">
        <v>10148.959999999999</v>
      </c>
      <c r="F153">
        <v>10148.959999999999</v>
      </c>
      <c r="G153" s="68">
        <f t="shared" si="2"/>
        <v>1</v>
      </c>
    </row>
    <row r="154" spans="1:7" x14ac:dyDescent="0.25">
      <c r="A154">
        <v>1980</v>
      </c>
      <c r="B154">
        <v>2</v>
      </c>
      <c r="C154" t="s">
        <v>569</v>
      </c>
      <c r="D154">
        <v>2</v>
      </c>
      <c r="E154">
        <v>12880.05</v>
      </c>
      <c r="F154">
        <v>12880.05</v>
      </c>
      <c r="G154" s="68">
        <f t="shared" si="2"/>
        <v>1</v>
      </c>
    </row>
    <row r="155" spans="1:7" x14ac:dyDescent="0.25">
      <c r="A155">
        <v>1980</v>
      </c>
      <c r="B155">
        <v>2</v>
      </c>
      <c r="C155" t="s">
        <v>569</v>
      </c>
      <c r="D155">
        <v>3</v>
      </c>
      <c r="E155">
        <v>18884.599999999999</v>
      </c>
      <c r="F155">
        <v>18884.599999999999</v>
      </c>
      <c r="G155" s="68">
        <f t="shared" si="2"/>
        <v>1</v>
      </c>
    </row>
    <row r="156" spans="1:7" x14ac:dyDescent="0.25">
      <c r="A156">
        <v>1980</v>
      </c>
      <c r="B156">
        <v>2</v>
      </c>
      <c r="C156" t="s">
        <v>569</v>
      </c>
      <c r="D156">
        <v>4</v>
      </c>
      <c r="E156">
        <v>44616.959999999999</v>
      </c>
      <c r="F156">
        <v>44616.959999999999</v>
      </c>
      <c r="G156" s="68">
        <f t="shared" si="2"/>
        <v>1</v>
      </c>
    </row>
    <row r="157" spans="1:7" x14ac:dyDescent="0.25">
      <c r="A157">
        <v>1980</v>
      </c>
      <c r="B157">
        <v>2</v>
      </c>
      <c r="C157" t="s">
        <v>569</v>
      </c>
      <c r="D157">
        <v>5</v>
      </c>
      <c r="E157">
        <v>10251.040000000001</v>
      </c>
      <c r="F157">
        <v>10251.040000000001</v>
      </c>
      <c r="G157" s="68">
        <f t="shared" si="2"/>
        <v>1</v>
      </c>
    </row>
    <row r="158" spans="1:7" x14ac:dyDescent="0.25">
      <c r="A158">
        <v>1981</v>
      </c>
      <c r="B158">
        <v>2</v>
      </c>
      <c r="C158" t="s">
        <v>569</v>
      </c>
      <c r="D158">
        <v>2</v>
      </c>
      <c r="E158">
        <v>13360.8</v>
      </c>
      <c r="F158">
        <v>13360.8</v>
      </c>
      <c r="G158" s="68">
        <f t="shared" si="2"/>
        <v>1</v>
      </c>
    </row>
    <row r="159" spans="1:7" x14ac:dyDescent="0.25">
      <c r="A159">
        <v>1981</v>
      </c>
      <c r="B159">
        <v>2</v>
      </c>
      <c r="C159" t="s">
        <v>569</v>
      </c>
      <c r="D159">
        <v>3</v>
      </c>
      <c r="E159">
        <v>19030.73</v>
      </c>
      <c r="F159">
        <v>19030.73</v>
      </c>
      <c r="G159" s="68">
        <f t="shared" si="2"/>
        <v>1</v>
      </c>
    </row>
    <row r="160" spans="1:7" x14ac:dyDescent="0.25">
      <c r="A160">
        <v>1981</v>
      </c>
      <c r="B160">
        <v>2</v>
      </c>
      <c r="C160" t="s">
        <v>569</v>
      </c>
      <c r="D160">
        <v>4</v>
      </c>
      <c r="E160">
        <v>47634.44</v>
      </c>
      <c r="F160">
        <v>47634.44</v>
      </c>
      <c r="G160" s="68">
        <f t="shared" si="2"/>
        <v>1</v>
      </c>
    </row>
    <row r="161" spans="1:7" x14ac:dyDescent="0.25">
      <c r="A161">
        <v>1981</v>
      </c>
      <c r="B161">
        <v>2</v>
      </c>
      <c r="C161" t="s">
        <v>569</v>
      </c>
      <c r="D161">
        <v>5</v>
      </c>
      <c r="E161">
        <v>10707.29</v>
      </c>
      <c r="F161">
        <v>10707.29</v>
      </c>
      <c r="G161" s="68">
        <f t="shared" si="2"/>
        <v>1</v>
      </c>
    </row>
    <row r="162" spans="1:7" x14ac:dyDescent="0.25">
      <c r="A162">
        <v>1982</v>
      </c>
      <c r="B162">
        <v>2</v>
      </c>
      <c r="C162" t="s">
        <v>569</v>
      </c>
      <c r="D162">
        <v>2</v>
      </c>
      <c r="E162">
        <v>16028.37</v>
      </c>
      <c r="F162">
        <v>16028.37</v>
      </c>
      <c r="G162" s="68">
        <f t="shared" si="2"/>
        <v>1</v>
      </c>
    </row>
    <row r="163" spans="1:7" x14ac:dyDescent="0.25">
      <c r="A163">
        <v>1982</v>
      </c>
      <c r="B163">
        <v>2</v>
      </c>
      <c r="C163" t="s">
        <v>569</v>
      </c>
      <c r="D163">
        <v>3</v>
      </c>
      <c r="E163">
        <v>19957.86</v>
      </c>
      <c r="F163">
        <v>19957.86</v>
      </c>
      <c r="G163" s="68">
        <f t="shared" si="2"/>
        <v>1</v>
      </c>
    </row>
    <row r="164" spans="1:7" x14ac:dyDescent="0.25">
      <c r="A164">
        <v>1982</v>
      </c>
      <c r="B164">
        <v>2</v>
      </c>
      <c r="C164" t="s">
        <v>569</v>
      </c>
      <c r="D164">
        <v>4</v>
      </c>
      <c r="E164">
        <v>48149.45</v>
      </c>
      <c r="F164">
        <v>48149.45</v>
      </c>
      <c r="G164" s="68">
        <f t="shared" si="2"/>
        <v>1</v>
      </c>
    </row>
    <row r="165" spans="1:7" x14ac:dyDescent="0.25">
      <c r="A165">
        <v>1982</v>
      </c>
      <c r="B165">
        <v>2</v>
      </c>
      <c r="C165" t="s">
        <v>569</v>
      </c>
      <c r="D165">
        <v>5</v>
      </c>
      <c r="E165">
        <v>10700.48</v>
      </c>
      <c r="F165">
        <v>10700.48</v>
      </c>
      <c r="G165" s="68">
        <f t="shared" si="2"/>
        <v>1</v>
      </c>
    </row>
    <row r="166" spans="1:7" x14ac:dyDescent="0.25">
      <c r="A166">
        <v>1983</v>
      </c>
      <c r="B166">
        <v>2</v>
      </c>
      <c r="C166" t="s">
        <v>569</v>
      </c>
      <c r="D166">
        <v>2</v>
      </c>
      <c r="E166">
        <v>19177.12</v>
      </c>
      <c r="F166">
        <v>19177.12</v>
      </c>
      <c r="G166" s="68">
        <f t="shared" si="2"/>
        <v>1</v>
      </c>
    </row>
    <row r="167" spans="1:7" x14ac:dyDescent="0.25">
      <c r="A167">
        <v>1983</v>
      </c>
      <c r="B167">
        <v>2</v>
      </c>
      <c r="C167" t="s">
        <v>569</v>
      </c>
      <c r="D167">
        <v>3</v>
      </c>
      <c r="E167">
        <v>23859.91</v>
      </c>
      <c r="F167">
        <v>23859.91</v>
      </c>
      <c r="G167" s="68">
        <f t="shared" si="2"/>
        <v>1</v>
      </c>
    </row>
    <row r="168" spans="1:7" x14ac:dyDescent="0.25">
      <c r="A168">
        <v>1983</v>
      </c>
      <c r="B168">
        <v>2</v>
      </c>
      <c r="C168" t="s">
        <v>569</v>
      </c>
      <c r="D168">
        <v>4</v>
      </c>
      <c r="E168">
        <v>51864.27</v>
      </c>
      <c r="F168">
        <v>51864.27</v>
      </c>
      <c r="G168" s="68">
        <f t="shared" si="2"/>
        <v>1</v>
      </c>
    </row>
    <row r="169" spans="1:7" x14ac:dyDescent="0.25">
      <c r="A169">
        <v>1983</v>
      </c>
      <c r="B169">
        <v>2</v>
      </c>
      <c r="C169" t="s">
        <v>569</v>
      </c>
      <c r="D169">
        <v>5</v>
      </c>
      <c r="E169">
        <v>13139.8</v>
      </c>
      <c r="F169">
        <v>13139.8</v>
      </c>
      <c r="G169" s="68">
        <f t="shared" si="2"/>
        <v>1</v>
      </c>
    </row>
    <row r="170" spans="1:7" x14ac:dyDescent="0.25">
      <c r="A170">
        <v>1984</v>
      </c>
      <c r="B170">
        <v>2</v>
      </c>
      <c r="C170" t="s">
        <v>569</v>
      </c>
      <c r="D170">
        <v>2</v>
      </c>
      <c r="E170">
        <v>20350.52</v>
      </c>
      <c r="F170">
        <v>20350.52</v>
      </c>
      <c r="G170" s="68">
        <f t="shared" si="2"/>
        <v>1</v>
      </c>
    </row>
    <row r="171" spans="1:7" x14ac:dyDescent="0.25">
      <c r="A171">
        <v>1984</v>
      </c>
      <c r="B171">
        <v>2</v>
      </c>
      <c r="C171" t="s">
        <v>569</v>
      </c>
      <c r="D171">
        <v>3</v>
      </c>
      <c r="E171">
        <v>28899.62</v>
      </c>
      <c r="F171">
        <v>28899.62</v>
      </c>
      <c r="G171" s="68">
        <f t="shared" si="2"/>
        <v>1</v>
      </c>
    </row>
    <row r="172" spans="1:7" x14ac:dyDescent="0.25">
      <c r="A172">
        <v>1984</v>
      </c>
      <c r="B172">
        <v>2</v>
      </c>
      <c r="C172" t="s">
        <v>569</v>
      </c>
      <c r="D172">
        <v>4</v>
      </c>
      <c r="E172">
        <v>62442.49</v>
      </c>
      <c r="F172">
        <v>62442.49</v>
      </c>
      <c r="G172" s="68">
        <f t="shared" si="2"/>
        <v>1</v>
      </c>
    </row>
    <row r="173" spans="1:7" x14ac:dyDescent="0.25">
      <c r="A173">
        <v>1984</v>
      </c>
      <c r="B173">
        <v>2</v>
      </c>
      <c r="C173" t="s">
        <v>569</v>
      </c>
      <c r="D173">
        <v>5</v>
      </c>
      <c r="E173">
        <v>12313.81</v>
      </c>
      <c r="F173">
        <v>12313.81</v>
      </c>
      <c r="G173" s="68">
        <f t="shared" si="2"/>
        <v>1</v>
      </c>
    </row>
    <row r="174" spans="1:7" x14ac:dyDescent="0.25">
      <c r="A174">
        <v>1985</v>
      </c>
      <c r="B174">
        <v>2</v>
      </c>
      <c r="C174" t="s">
        <v>569</v>
      </c>
      <c r="D174">
        <v>2</v>
      </c>
      <c r="E174">
        <v>19539.21</v>
      </c>
      <c r="F174">
        <v>19539.21</v>
      </c>
      <c r="G174" s="68">
        <f t="shared" si="2"/>
        <v>1</v>
      </c>
    </row>
    <row r="175" spans="1:7" x14ac:dyDescent="0.25">
      <c r="A175">
        <v>1985</v>
      </c>
      <c r="B175">
        <v>2</v>
      </c>
      <c r="C175" t="s">
        <v>569</v>
      </c>
      <c r="D175">
        <v>3</v>
      </c>
      <c r="E175">
        <v>32375.09</v>
      </c>
      <c r="F175">
        <v>32375.09</v>
      </c>
      <c r="G175" s="68">
        <f t="shared" si="2"/>
        <v>1</v>
      </c>
    </row>
    <row r="176" spans="1:7" x14ac:dyDescent="0.25">
      <c r="A176">
        <v>1985</v>
      </c>
      <c r="B176">
        <v>2</v>
      </c>
      <c r="C176" t="s">
        <v>569</v>
      </c>
      <c r="D176">
        <v>4</v>
      </c>
      <c r="E176">
        <v>79215.91</v>
      </c>
      <c r="F176">
        <v>79215.91</v>
      </c>
      <c r="G176" s="68">
        <f t="shared" si="2"/>
        <v>1</v>
      </c>
    </row>
    <row r="177" spans="1:7" x14ac:dyDescent="0.25">
      <c r="A177">
        <v>1985</v>
      </c>
      <c r="B177">
        <v>2</v>
      </c>
      <c r="C177" t="s">
        <v>569</v>
      </c>
      <c r="D177">
        <v>5</v>
      </c>
      <c r="E177">
        <v>18198.900000000001</v>
      </c>
      <c r="F177">
        <v>18198.900000000001</v>
      </c>
      <c r="G177" s="68">
        <f t="shared" si="2"/>
        <v>1</v>
      </c>
    </row>
    <row r="178" spans="1:7" x14ac:dyDescent="0.25">
      <c r="A178">
        <v>1986</v>
      </c>
      <c r="B178">
        <v>2</v>
      </c>
      <c r="C178" t="s">
        <v>569</v>
      </c>
      <c r="D178">
        <v>2</v>
      </c>
      <c r="E178">
        <v>21754.01</v>
      </c>
      <c r="F178">
        <v>21754.01</v>
      </c>
      <c r="G178" s="68">
        <f t="shared" si="2"/>
        <v>1</v>
      </c>
    </row>
    <row r="179" spans="1:7" x14ac:dyDescent="0.25">
      <c r="A179">
        <v>1986</v>
      </c>
      <c r="B179">
        <v>2</v>
      </c>
      <c r="C179" t="s">
        <v>569</v>
      </c>
      <c r="D179">
        <v>3</v>
      </c>
      <c r="E179">
        <v>31505.34</v>
      </c>
      <c r="F179">
        <v>31505.34</v>
      </c>
      <c r="G179" s="68">
        <f t="shared" si="2"/>
        <v>1</v>
      </c>
    </row>
    <row r="180" spans="1:7" x14ac:dyDescent="0.25">
      <c r="A180">
        <v>1986</v>
      </c>
      <c r="B180">
        <v>2</v>
      </c>
      <c r="C180" t="s">
        <v>569</v>
      </c>
      <c r="D180">
        <v>4</v>
      </c>
      <c r="E180">
        <v>92084.85</v>
      </c>
      <c r="F180">
        <v>92084.85</v>
      </c>
      <c r="G180" s="68">
        <f t="shared" si="2"/>
        <v>1</v>
      </c>
    </row>
    <row r="181" spans="1:7" x14ac:dyDescent="0.25">
      <c r="A181">
        <v>1986</v>
      </c>
      <c r="B181">
        <v>2</v>
      </c>
      <c r="C181" t="s">
        <v>569</v>
      </c>
      <c r="D181">
        <v>5</v>
      </c>
      <c r="E181">
        <v>25958.23</v>
      </c>
      <c r="F181">
        <v>25958.23</v>
      </c>
      <c r="G181" s="68">
        <f t="shared" si="2"/>
        <v>1</v>
      </c>
    </row>
    <row r="182" spans="1:7" x14ac:dyDescent="0.25">
      <c r="A182">
        <v>1987</v>
      </c>
      <c r="B182">
        <v>2</v>
      </c>
      <c r="C182" t="s">
        <v>569</v>
      </c>
      <c r="D182">
        <v>2</v>
      </c>
      <c r="E182">
        <v>23380.48</v>
      </c>
      <c r="F182">
        <v>23380.48</v>
      </c>
      <c r="G182" s="68">
        <f t="shared" si="2"/>
        <v>1</v>
      </c>
    </row>
    <row r="183" spans="1:7" x14ac:dyDescent="0.25">
      <c r="A183">
        <v>1987</v>
      </c>
      <c r="B183">
        <v>2</v>
      </c>
      <c r="C183" t="s">
        <v>569</v>
      </c>
      <c r="D183">
        <v>3</v>
      </c>
      <c r="E183">
        <v>35246.589999999997</v>
      </c>
      <c r="F183">
        <v>35246.589999999997</v>
      </c>
      <c r="G183" s="68">
        <f t="shared" si="2"/>
        <v>1</v>
      </c>
    </row>
    <row r="184" spans="1:7" x14ac:dyDescent="0.25">
      <c r="A184">
        <v>1987</v>
      </c>
      <c r="B184">
        <v>2</v>
      </c>
      <c r="C184" t="s">
        <v>569</v>
      </c>
      <c r="D184">
        <v>4</v>
      </c>
      <c r="E184">
        <v>91184.2</v>
      </c>
      <c r="F184">
        <v>91184.2</v>
      </c>
      <c r="G184" s="68">
        <f t="shared" si="2"/>
        <v>1</v>
      </c>
    </row>
    <row r="185" spans="1:7" x14ac:dyDescent="0.25">
      <c r="A185">
        <v>1987</v>
      </c>
      <c r="B185">
        <v>2</v>
      </c>
      <c r="C185" t="s">
        <v>569</v>
      </c>
      <c r="D185">
        <v>5</v>
      </c>
      <c r="E185">
        <v>29148.240000000002</v>
      </c>
      <c r="F185">
        <v>29148.240000000002</v>
      </c>
      <c r="G185" s="68">
        <f t="shared" si="2"/>
        <v>1</v>
      </c>
    </row>
    <row r="186" spans="1:7" x14ac:dyDescent="0.25">
      <c r="A186">
        <v>1988</v>
      </c>
      <c r="B186">
        <v>2</v>
      </c>
      <c r="C186" t="s">
        <v>569</v>
      </c>
      <c r="D186">
        <v>2</v>
      </c>
      <c r="E186">
        <v>23108.59</v>
      </c>
      <c r="F186">
        <v>23108.59</v>
      </c>
      <c r="G186" s="68">
        <f t="shared" si="2"/>
        <v>1</v>
      </c>
    </row>
    <row r="187" spans="1:7" x14ac:dyDescent="0.25">
      <c r="A187">
        <v>1988</v>
      </c>
      <c r="B187">
        <v>2</v>
      </c>
      <c r="C187" t="s">
        <v>569</v>
      </c>
      <c r="D187">
        <v>3</v>
      </c>
      <c r="E187">
        <v>39135.07</v>
      </c>
      <c r="F187">
        <v>39135.07</v>
      </c>
      <c r="G187" s="68">
        <f t="shared" si="2"/>
        <v>1</v>
      </c>
    </row>
    <row r="188" spans="1:7" x14ac:dyDescent="0.25">
      <c r="A188">
        <v>1988</v>
      </c>
      <c r="B188">
        <v>2</v>
      </c>
      <c r="C188" t="s">
        <v>569</v>
      </c>
      <c r="D188">
        <v>4</v>
      </c>
      <c r="E188">
        <v>102411.68</v>
      </c>
      <c r="F188">
        <v>102411.68</v>
      </c>
      <c r="G188" s="68">
        <f t="shared" si="2"/>
        <v>1</v>
      </c>
    </row>
    <row r="189" spans="1:7" x14ac:dyDescent="0.25">
      <c r="A189">
        <v>1988</v>
      </c>
      <c r="B189">
        <v>2</v>
      </c>
      <c r="C189" t="s">
        <v>569</v>
      </c>
      <c r="D189">
        <v>5</v>
      </c>
      <c r="E189">
        <v>30597.51</v>
      </c>
      <c r="F189">
        <v>30597.51</v>
      </c>
      <c r="G189" s="68">
        <f t="shared" si="2"/>
        <v>1</v>
      </c>
    </row>
    <row r="190" spans="1:7" x14ac:dyDescent="0.25">
      <c r="A190">
        <v>1989</v>
      </c>
      <c r="B190">
        <v>2</v>
      </c>
      <c r="C190" t="s">
        <v>569</v>
      </c>
      <c r="D190">
        <v>2</v>
      </c>
      <c r="E190">
        <v>22766.12</v>
      </c>
      <c r="F190">
        <v>22766.12</v>
      </c>
      <c r="G190" s="68">
        <f t="shared" si="2"/>
        <v>1</v>
      </c>
    </row>
    <row r="191" spans="1:7" x14ac:dyDescent="0.25">
      <c r="A191">
        <v>1989</v>
      </c>
      <c r="B191">
        <v>2</v>
      </c>
      <c r="C191" t="s">
        <v>569</v>
      </c>
      <c r="D191">
        <v>3</v>
      </c>
      <c r="E191">
        <v>37560.74</v>
      </c>
      <c r="F191">
        <v>37560.74</v>
      </c>
      <c r="G191" s="68">
        <f t="shared" si="2"/>
        <v>1</v>
      </c>
    </row>
    <row r="192" spans="1:7" x14ac:dyDescent="0.25">
      <c r="A192">
        <v>1989</v>
      </c>
      <c r="B192">
        <v>2</v>
      </c>
      <c r="C192" t="s">
        <v>569</v>
      </c>
      <c r="D192">
        <v>4</v>
      </c>
      <c r="E192">
        <v>107186.74</v>
      </c>
      <c r="F192">
        <v>107186.74</v>
      </c>
      <c r="G192" s="68">
        <f t="shared" si="2"/>
        <v>1</v>
      </c>
    </row>
    <row r="193" spans="1:7" x14ac:dyDescent="0.25">
      <c r="A193">
        <v>1989</v>
      </c>
      <c r="B193">
        <v>2</v>
      </c>
      <c r="C193" t="s">
        <v>569</v>
      </c>
      <c r="D193">
        <v>5</v>
      </c>
      <c r="E193">
        <v>28931.24</v>
      </c>
      <c r="F193">
        <v>28931.24</v>
      </c>
      <c r="G193" s="68">
        <f t="shared" si="2"/>
        <v>1</v>
      </c>
    </row>
    <row r="194" spans="1:7" x14ac:dyDescent="0.25">
      <c r="A194">
        <v>1990</v>
      </c>
      <c r="B194">
        <v>2</v>
      </c>
      <c r="C194" t="s">
        <v>569</v>
      </c>
      <c r="D194">
        <v>2</v>
      </c>
      <c r="E194">
        <v>25578.84</v>
      </c>
      <c r="F194">
        <v>25578.84</v>
      </c>
      <c r="G194" s="68">
        <f t="shared" si="2"/>
        <v>1</v>
      </c>
    </row>
    <row r="195" spans="1:7" x14ac:dyDescent="0.25">
      <c r="A195">
        <v>1990</v>
      </c>
      <c r="B195">
        <v>2</v>
      </c>
      <c r="C195" t="s">
        <v>569</v>
      </c>
      <c r="D195">
        <v>3</v>
      </c>
      <c r="E195">
        <v>36589.03</v>
      </c>
      <c r="F195">
        <v>36589.03</v>
      </c>
      <c r="G195" s="68">
        <f t="shared" ref="G195:G258" si="3">E195/F195</f>
        <v>1</v>
      </c>
    </row>
    <row r="196" spans="1:7" x14ac:dyDescent="0.25">
      <c r="A196">
        <v>1990</v>
      </c>
      <c r="B196">
        <v>2</v>
      </c>
      <c r="C196" t="s">
        <v>569</v>
      </c>
      <c r="D196">
        <v>4</v>
      </c>
      <c r="E196">
        <v>105503.37</v>
      </c>
      <c r="F196">
        <v>105503.37</v>
      </c>
      <c r="G196" s="68">
        <f t="shared" si="3"/>
        <v>1</v>
      </c>
    </row>
    <row r="197" spans="1:7" x14ac:dyDescent="0.25">
      <c r="A197">
        <v>1990</v>
      </c>
      <c r="B197">
        <v>2</v>
      </c>
      <c r="C197" t="s">
        <v>569</v>
      </c>
      <c r="D197">
        <v>5</v>
      </c>
      <c r="E197">
        <v>31686.43</v>
      </c>
      <c r="F197">
        <v>31686.43</v>
      </c>
      <c r="G197" s="68">
        <f t="shared" si="3"/>
        <v>1</v>
      </c>
    </row>
    <row r="198" spans="1:7" x14ac:dyDescent="0.25">
      <c r="A198">
        <v>1991</v>
      </c>
      <c r="B198">
        <v>2</v>
      </c>
      <c r="C198" t="s">
        <v>569</v>
      </c>
      <c r="D198">
        <v>2</v>
      </c>
      <c r="E198">
        <v>24296.57</v>
      </c>
      <c r="F198">
        <v>24296.57</v>
      </c>
      <c r="G198" s="68">
        <f t="shared" si="3"/>
        <v>1</v>
      </c>
    </row>
    <row r="199" spans="1:7" x14ac:dyDescent="0.25">
      <c r="A199">
        <v>1991</v>
      </c>
      <c r="B199">
        <v>2</v>
      </c>
      <c r="C199" t="s">
        <v>569</v>
      </c>
      <c r="D199">
        <v>3</v>
      </c>
      <c r="E199">
        <v>40884.15</v>
      </c>
      <c r="F199">
        <v>40884.15</v>
      </c>
      <c r="G199" s="68">
        <f t="shared" si="3"/>
        <v>1</v>
      </c>
    </row>
    <row r="200" spans="1:7" x14ac:dyDescent="0.25">
      <c r="A200">
        <v>1991</v>
      </c>
      <c r="B200">
        <v>2</v>
      </c>
      <c r="C200" t="s">
        <v>569</v>
      </c>
      <c r="D200">
        <v>4</v>
      </c>
      <c r="E200">
        <v>99285.64</v>
      </c>
      <c r="F200">
        <v>99285.64</v>
      </c>
      <c r="G200" s="68">
        <f t="shared" si="3"/>
        <v>1</v>
      </c>
    </row>
    <row r="201" spans="1:7" x14ac:dyDescent="0.25">
      <c r="A201">
        <v>1991</v>
      </c>
      <c r="B201">
        <v>2</v>
      </c>
      <c r="C201" t="s">
        <v>569</v>
      </c>
      <c r="D201">
        <v>5</v>
      </c>
      <c r="E201">
        <v>28399.67</v>
      </c>
      <c r="F201">
        <v>28399.67</v>
      </c>
      <c r="G201" s="68">
        <f t="shared" si="3"/>
        <v>1</v>
      </c>
    </row>
    <row r="202" spans="1:7" x14ac:dyDescent="0.25">
      <c r="A202">
        <v>1992</v>
      </c>
      <c r="B202">
        <v>2</v>
      </c>
      <c r="C202" t="s">
        <v>569</v>
      </c>
      <c r="D202">
        <v>2</v>
      </c>
      <c r="E202">
        <v>19931.66</v>
      </c>
      <c r="F202">
        <v>19931.66</v>
      </c>
      <c r="G202" s="68">
        <f t="shared" si="3"/>
        <v>1</v>
      </c>
    </row>
    <row r="203" spans="1:7" x14ac:dyDescent="0.25">
      <c r="A203">
        <v>1992</v>
      </c>
      <c r="B203">
        <v>2</v>
      </c>
      <c r="C203" t="s">
        <v>569</v>
      </c>
      <c r="D203">
        <v>3</v>
      </c>
      <c r="E203">
        <v>39077.120000000003</v>
      </c>
      <c r="F203">
        <v>39077.120000000003</v>
      </c>
      <c r="G203" s="68">
        <f t="shared" si="3"/>
        <v>1</v>
      </c>
    </row>
    <row r="204" spans="1:7" x14ac:dyDescent="0.25">
      <c r="A204">
        <v>1992</v>
      </c>
      <c r="B204">
        <v>2</v>
      </c>
      <c r="C204" t="s">
        <v>569</v>
      </c>
      <c r="D204">
        <v>4</v>
      </c>
      <c r="E204">
        <v>105845.4</v>
      </c>
      <c r="F204">
        <v>105845.4</v>
      </c>
      <c r="G204" s="68">
        <f t="shared" si="3"/>
        <v>1</v>
      </c>
    </row>
    <row r="205" spans="1:7" x14ac:dyDescent="0.25">
      <c r="A205">
        <v>1992</v>
      </c>
      <c r="B205">
        <v>2</v>
      </c>
      <c r="C205" t="s">
        <v>569</v>
      </c>
      <c r="D205">
        <v>5</v>
      </c>
      <c r="E205">
        <v>28370.84</v>
      </c>
      <c r="F205">
        <v>28370.84</v>
      </c>
      <c r="G205" s="68">
        <f t="shared" si="3"/>
        <v>1</v>
      </c>
    </row>
    <row r="206" spans="1:7" x14ac:dyDescent="0.25">
      <c r="A206">
        <v>1993</v>
      </c>
      <c r="B206">
        <v>2</v>
      </c>
      <c r="C206" t="s">
        <v>569</v>
      </c>
      <c r="D206">
        <v>2</v>
      </c>
      <c r="E206">
        <v>17821.45</v>
      </c>
      <c r="F206">
        <v>17821.45</v>
      </c>
      <c r="G206" s="68">
        <f t="shared" si="3"/>
        <v>1</v>
      </c>
    </row>
    <row r="207" spans="1:7" x14ac:dyDescent="0.25">
      <c r="A207">
        <v>1993</v>
      </c>
      <c r="B207">
        <v>2</v>
      </c>
      <c r="C207" t="s">
        <v>569</v>
      </c>
      <c r="D207">
        <v>3</v>
      </c>
      <c r="E207">
        <v>31651.51</v>
      </c>
      <c r="F207">
        <v>31651.51</v>
      </c>
      <c r="G207" s="68">
        <f t="shared" si="3"/>
        <v>1</v>
      </c>
    </row>
    <row r="208" spans="1:7" x14ac:dyDescent="0.25">
      <c r="A208">
        <v>1993</v>
      </c>
      <c r="B208">
        <v>2</v>
      </c>
      <c r="C208" t="s">
        <v>569</v>
      </c>
      <c r="D208">
        <v>4</v>
      </c>
      <c r="E208">
        <v>108089.82</v>
      </c>
      <c r="F208">
        <v>108089.82</v>
      </c>
      <c r="G208" s="68">
        <f t="shared" si="3"/>
        <v>1</v>
      </c>
    </row>
    <row r="209" spans="1:7" x14ac:dyDescent="0.25">
      <c r="A209">
        <v>1993</v>
      </c>
      <c r="B209">
        <v>2</v>
      </c>
      <c r="C209" t="s">
        <v>569</v>
      </c>
      <c r="D209">
        <v>5</v>
      </c>
      <c r="E209">
        <v>34057.339999999997</v>
      </c>
      <c r="F209">
        <v>34057.339999999997</v>
      </c>
      <c r="G209" s="68">
        <f t="shared" si="3"/>
        <v>1</v>
      </c>
    </row>
    <row r="210" spans="1:7" x14ac:dyDescent="0.25">
      <c r="A210">
        <v>1994</v>
      </c>
      <c r="B210">
        <v>2</v>
      </c>
      <c r="C210" t="s">
        <v>569</v>
      </c>
      <c r="D210">
        <v>2</v>
      </c>
      <c r="E210">
        <v>23312.58</v>
      </c>
      <c r="F210">
        <v>23312.58</v>
      </c>
      <c r="G210" s="68">
        <f t="shared" si="3"/>
        <v>1</v>
      </c>
    </row>
    <row r="211" spans="1:7" x14ac:dyDescent="0.25">
      <c r="A211">
        <v>1994</v>
      </c>
      <c r="B211">
        <v>2</v>
      </c>
      <c r="C211" t="s">
        <v>569</v>
      </c>
      <c r="D211">
        <v>3</v>
      </c>
      <c r="E211">
        <v>28499.86</v>
      </c>
      <c r="F211">
        <v>28499.86</v>
      </c>
      <c r="G211" s="68">
        <f t="shared" si="3"/>
        <v>1</v>
      </c>
    </row>
    <row r="212" spans="1:7" x14ac:dyDescent="0.25">
      <c r="A212">
        <v>1994</v>
      </c>
      <c r="B212">
        <v>2</v>
      </c>
      <c r="C212" t="s">
        <v>569</v>
      </c>
      <c r="D212">
        <v>4</v>
      </c>
      <c r="E212">
        <v>86146.99</v>
      </c>
      <c r="F212">
        <v>86146.99</v>
      </c>
      <c r="G212" s="68">
        <f t="shared" si="3"/>
        <v>1</v>
      </c>
    </row>
    <row r="213" spans="1:7" x14ac:dyDescent="0.25">
      <c r="A213">
        <v>1994</v>
      </c>
      <c r="B213">
        <v>2</v>
      </c>
      <c r="C213" t="s">
        <v>569</v>
      </c>
      <c r="D213">
        <v>5</v>
      </c>
      <c r="E213">
        <v>32766.93</v>
      </c>
      <c r="F213">
        <v>32766.93</v>
      </c>
      <c r="G213" s="68">
        <f t="shared" si="3"/>
        <v>1</v>
      </c>
    </row>
    <row r="214" spans="1:7" x14ac:dyDescent="0.25">
      <c r="A214">
        <v>1995</v>
      </c>
      <c r="B214">
        <v>2</v>
      </c>
      <c r="C214" t="s">
        <v>569</v>
      </c>
      <c r="D214">
        <v>2</v>
      </c>
      <c r="E214">
        <v>20871.919999999998</v>
      </c>
      <c r="F214">
        <v>20871.919999999998</v>
      </c>
      <c r="G214" s="68">
        <f t="shared" si="3"/>
        <v>1</v>
      </c>
    </row>
    <row r="215" spans="1:7" x14ac:dyDescent="0.25">
      <c r="A215">
        <v>1995</v>
      </c>
      <c r="B215">
        <v>2</v>
      </c>
      <c r="C215" t="s">
        <v>569</v>
      </c>
      <c r="D215">
        <v>3</v>
      </c>
      <c r="E215">
        <v>38130.629999999997</v>
      </c>
      <c r="F215">
        <v>38130.629999999997</v>
      </c>
      <c r="G215" s="68">
        <f t="shared" si="3"/>
        <v>1</v>
      </c>
    </row>
    <row r="216" spans="1:7" x14ac:dyDescent="0.25">
      <c r="A216">
        <v>1995</v>
      </c>
      <c r="B216">
        <v>2</v>
      </c>
      <c r="C216" t="s">
        <v>569</v>
      </c>
      <c r="D216">
        <v>4</v>
      </c>
      <c r="E216">
        <v>81430.070000000007</v>
      </c>
      <c r="F216">
        <v>81430.070000000007</v>
      </c>
      <c r="G216" s="68">
        <f t="shared" si="3"/>
        <v>1</v>
      </c>
    </row>
    <row r="217" spans="1:7" x14ac:dyDescent="0.25">
      <c r="A217">
        <v>1995</v>
      </c>
      <c r="B217">
        <v>2</v>
      </c>
      <c r="C217" t="s">
        <v>569</v>
      </c>
      <c r="D217">
        <v>5</v>
      </c>
      <c r="E217">
        <v>28450.93</v>
      </c>
      <c r="F217">
        <v>28450.93</v>
      </c>
      <c r="G217" s="68">
        <f t="shared" si="3"/>
        <v>1</v>
      </c>
    </row>
    <row r="218" spans="1:7" x14ac:dyDescent="0.25">
      <c r="A218">
        <v>1996</v>
      </c>
      <c r="B218">
        <v>2</v>
      </c>
      <c r="C218" t="s">
        <v>569</v>
      </c>
      <c r="D218">
        <v>2</v>
      </c>
      <c r="E218">
        <v>19538.22</v>
      </c>
      <c r="F218">
        <v>19538.22</v>
      </c>
      <c r="G218" s="68">
        <f t="shared" si="3"/>
        <v>1</v>
      </c>
    </row>
    <row r="219" spans="1:7" x14ac:dyDescent="0.25">
      <c r="A219">
        <v>1996</v>
      </c>
      <c r="B219">
        <v>2</v>
      </c>
      <c r="C219" t="s">
        <v>569</v>
      </c>
      <c r="D219">
        <v>3</v>
      </c>
      <c r="E219">
        <v>34766.519999999997</v>
      </c>
      <c r="F219">
        <v>34766.519999999997</v>
      </c>
      <c r="G219" s="68">
        <f t="shared" si="3"/>
        <v>1</v>
      </c>
    </row>
    <row r="220" spans="1:7" x14ac:dyDescent="0.25">
      <c r="A220">
        <v>1996</v>
      </c>
      <c r="B220">
        <v>2</v>
      </c>
      <c r="C220" t="s">
        <v>569</v>
      </c>
      <c r="D220">
        <v>4</v>
      </c>
      <c r="E220">
        <v>113432.75</v>
      </c>
      <c r="F220">
        <v>113432.75</v>
      </c>
      <c r="G220" s="68">
        <f t="shared" si="3"/>
        <v>1</v>
      </c>
    </row>
    <row r="221" spans="1:7" x14ac:dyDescent="0.25">
      <c r="A221">
        <v>1996</v>
      </c>
      <c r="B221">
        <v>2</v>
      </c>
      <c r="C221" t="s">
        <v>569</v>
      </c>
      <c r="D221">
        <v>5</v>
      </c>
      <c r="E221">
        <v>26867.73</v>
      </c>
      <c r="F221">
        <v>26867.73</v>
      </c>
      <c r="G221" s="68">
        <f t="shared" si="3"/>
        <v>1</v>
      </c>
    </row>
    <row r="222" spans="1:7" x14ac:dyDescent="0.25">
      <c r="A222">
        <v>1997</v>
      </c>
      <c r="B222">
        <v>2</v>
      </c>
      <c r="C222" t="s">
        <v>569</v>
      </c>
      <c r="D222">
        <v>2</v>
      </c>
      <c r="E222">
        <v>19759.34</v>
      </c>
      <c r="F222">
        <v>19759.34</v>
      </c>
      <c r="G222" s="68">
        <f t="shared" si="3"/>
        <v>1</v>
      </c>
    </row>
    <row r="223" spans="1:7" x14ac:dyDescent="0.25">
      <c r="A223">
        <v>1997</v>
      </c>
      <c r="B223">
        <v>2</v>
      </c>
      <c r="C223" t="s">
        <v>569</v>
      </c>
      <c r="D223">
        <v>3</v>
      </c>
      <c r="E223">
        <v>30961.97</v>
      </c>
      <c r="F223">
        <v>30961.97</v>
      </c>
      <c r="G223" s="68">
        <f t="shared" si="3"/>
        <v>1</v>
      </c>
    </row>
    <row r="224" spans="1:7" x14ac:dyDescent="0.25">
      <c r="A224">
        <v>1997</v>
      </c>
      <c r="B224">
        <v>2</v>
      </c>
      <c r="C224" t="s">
        <v>569</v>
      </c>
      <c r="D224">
        <v>4</v>
      </c>
      <c r="E224">
        <v>97886.49</v>
      </c>
      <c r="F224">
        <v>97886.49</v>
      </c>
      <c r="G224" s="68">
        <f t="shared" si="3"/>
        <v>1</v>
      </c>
    </row>
    <row r="225" spans="1:7" x14ac:dyDescent="0.25">
      <c r="A225">
        <v>1997</v>
      </c>
      <c r="B225">
        <v>2</v>
      </c>
      <c r="C225" t="s">
        <v>569</v>
      </c>
      <c r="D225">
        <v>5</v>
      </c>
      <c r="E225">
        <v>32303.86</v>
      </c>
      <c r="F225">
        <v>32303.86</v>
      </c>
      <c r="G225" s="68">
        <f t="shared" si="3"/>
        <v>1</v>
      </c>
    </row>
    <row r="226" spans="1:7" x14ac:dyDescent="0.25">
      <c r="A226">
        <v>1998</v>
      </c>
      <c r="B226">
        <v>2</v>
      </c>
      <c r="C226" t="s">
        <v>569</v>
      </c>
      <c r="D226">
        <v>2</v>
      </c>
      <c r="E226">
        <v>22876.03</v>
      </c>
      <c r="F226">
        <v>22876.03</v>
      </c>
      <c r="G226" s="68">
        <f t="shared" si="3"/>
        <v>1</v>
      </c>
    </row>
    <row r="227" spans="1:7" x14ac:dyDescent="0.25">
      <c r="A227">
        <v>1998</v>
      </c>
      <c r="B227">
        <v>2</v>
      </c>
      <c r="C227" t="s">
        <v>569</v>
      </c>
      <c r="D227">
        <v>3</v>
      </c>
      <c r="E227">
        <v>32062.82</v>
      </c>
      <c r="F227">
        <v>32062.82</v>
      </c>
      <c r="G227" s="68">
        <f t="shared" si="3"/>
        <v>1</v>
      </c>
    </row>
    <row r="228" spans="1:7" x14ac:dyDescent="0.25">
      <c r="A228">
        <v>1998</v>
      </c>
      <c r="B228">
        <v>2</v>
      </c>
      <c r="C228" t="s">
        <v>569</v>
      </c>
      <c r="D228">
        <v>4</v>
      </c>
      <c r="E228">
        <v>87369.77</v>
      </c>
      <c r="F228">
        <v>87369.77</v>
      </c>
      <c r="G228" s="68">
        <f t="shared" si="3"/>
        <v>1</v>
      </c>
    </row>
    <row r="229" spans="1:7" x14ac:dyDescent="0.25">
      <c r="A229">
        <v>1998</v>
      </c>
      <c r="B229">
        <v>2</v>
      </c>
      <c r="C229" t="s">
        <v>569</v>
      </c>
      <c r="D229">
        <v>5</v>
      </c>
      <c r="E229">
        <v>30006.560000000001</v>
      </c>
      <c r="F229">
        <v>30006.560000000001</v>
      </c>
      <c r="G229" s="68">
        <f t="shared" si="3"/>
        <v>1</v>
      </c>
    </row>
    <row r="230" spans="1:7" x14ac:dyDescent="0.25">
      <c r="A230">
        <v>1999</v>
      </c>
      <c r="B230">
        <v>2</v>
      </c>
      <c r="C230" t="s">
        <v>569</v>
      </c>
      <c r="D230">
        <v>2</v>
      </c>
      <c r="E230">
        <v>24689.279999999999</v>
      </c>
      <c r="F230">
        <v>24689.279999999999</v>
      </c>
      <c r="G230" s="68">
        <f t="shared" si="3"/>
        <v>1</v>
      </c>
    </row>
    <row r="231" spans="1:7" x14ac:dyDescent="0.25">
      <c r="A231">
        <v>1999</v>
      </c>
      <c r="B231">
        <v>2</v>
      </c>
      <c r="C231" t="s">
        <v>569</v>
      </c>
      <c r="D231">
        <v>3</v>
      </c>
      <c r="E231">
        <v>37599.89</v>
      </c>
      <c r="F231">
        <v>37599.89</v>
      </c>
      <c r="G231" s="68">
        <f t="shared" si="3"/>
        <v>1</v>
      </c>
    </row>
    <row r="232" spans="1:7" x14ac:dyDescent="0.25">
      <c r="A232">
        <v>1999</v>
      </c>
      <c r="B232">
        <v>2</v>
      </c>
      <c r="C232" t="s">
        <v>569</v>
      </c>
      <c r="D232">
        <v>4</v>
      </c>
      <c r="E232">
        <v>92990.28</v>
      </c>
      <c r="F232">
        <v>92990.28</v>
      </c>
      <c r="G232" s="68">
        <f t="shared" si="3"/>
        <v>1</v>
      </c>
    </row>
    <row r="233" spans="1:7" x14ac:dyDescent="0.25">
      <c r="A233">
        <v>1999</v>
      </c>
      <c r="B233">
        <v>2</v>
      </c>
      <c r="C233" t="s">
        <v>569</v>
      </c>
      <c r="D233">
        <v>5</v>
      </c>
      <c r="E233">
        <v>27685.86</v>
      </c>
      <c r="F233">
        <v>27685.86</v>
      </c>
      <c r="G233" s="68">
        <f t="shared" si="3"/>
        <v>1</v>
      </c>
    </row>
    <row r="234" spans="1:7" x14ac:dyDescent="0.25">
      <c r="A234">
        <v>2000</v>
      </c>
      <c r="B234">
        <v>2</v>
      </c>
      <c r="C234" t="s">
        <v>569</v>
      </c>
      <c r="D234">
        <v>2</v>
      </c>
      <c r="E234">
        <v>21092.39</v>
      </c>
      <c r="F234">
        <v>21092.39</v>
      </c>
      <c r="G234" s="68">
        <f t="shared" si="3"/>
        <v>1</v>
      </c>
    </row>
    <row r="235" spans="1:7" x14ac:dyDescent="0.25">
      <c r="A235">
        <v>2000</v>
      </c>
      <c r="B235">
        <v>2</v>
      </c>
      <c r="C235" t="s">
        <v>569</v>
      </c>
      <c r="D235">
        <v>3</v>
      </c>
      <c r="E235">
        <v>41167.33</v>
      </c>
      <c r="F235">
        <v>41167.33</v>
      </c>
      <c r="G235" s="68">
        <f t="shared" si="3"/>
        <v>1</v>
      </c>
    </row>
    <row r="236" spans="1:7" x14ac:dyDescent="0.25">
      <c r="A236">
        <v>2000</v>
      </c>
      <c r="B236">
        <v>2</v>
      </c>
      <c r="C236" t="s">
        <v>569</v>
      </c>
      <c r="D236">
        <v>4</v>
      </c>
      <c r="E236">
        <v>110658.16</v>
      </c>
      <c r="F236">
        <v>110658.16</v>
      </c>
      <c r="G236" s="68">
        <f t="shared" si="3"/>
        <v>1</v>
      </c>
    </row>
    <row r="237" spans="1:7" x14ac:dyDescent="0.25">
      <c r="A237">
        <v>2000</v>
      </c>
      <c r="B237">
        <v>2</v>
      </c>
      <c r="C237" t="s">
        <v>569</v>
      </c>
      <c r="D237">
        <v>5</v>
      </c>
      <c r="E237">
        <v>31842.61</v>
      </c>
      <c r="F237">
        <v>31842.61</v>
      </c>
      <c r="G237" s="68">
        <f t="shared" si="3"/>
        <v>1</v>
      </c>
    </row>
    <row r="238" spans="1:7" x14ac:dyDescent="0.25">
      <c r="A238">
        <v>2001</v>
      </c>
      <c r="B238">
        <v>2</v>
      </c>
      <c r="C238" t="s">
        <v>569</v>
      </c>
      <c r="D238">
        <v>2</v>
      </c>
      <c r="E238">
        <v>21740.95</v>
      </c>
      <c r="F238">
        <v>21740.95</v>
      </c>
      <c r="G238" s="68">
        <f t="shared" si="3"/>
        <v>1</v>
      </c>
    </row>
    <row r="239" spans="1:7" x14ac:dyDescent="0.25">
      <c r="A239">
        <v>2001</v>
      </c>
      <c r="B239">
        <v>2</v>
      </c>
      <c r="C239" t="s">
        <v>569</v>
      </c>
      <c r="D239">
        <v>3</v>
      </c>
      <c r="E239">
        <v>35277.83</v>
      </c>
      <c r="F239">
        <v>35277.83</v>
      </c>
      <c r="G239" s="68">
        <f t="shared" si="3"/>
        <v>1</v>
      </c>
    </row>
    <row r="240" spans="1:7" x14ac:dyDescent="0.25">
      <c r="A240">
        <v>2001</v>
      </c>
      <c r="B240">
        <v>2</v>
      </c>
      <c r="C240" t="s">
        <v>569</v>
      </c>
      <c r="D240">
        <v>4</v>
      </c>
      <c r="E240">
        <v>119424.83</v>
      </c>
      <c r="F240">
        <v>119424.83</v>
      </c>
      <c r="G240" s="68">
        <f t="shared" si="3"/>
        <v>1</v>
      </c>
    </row>
    <row r="241" spans="1:7" x14ac:dyDescent="0.25">
      <c r="A241">
        <v>2001</v>
      </c>
      <c r="B241">
        <v>2</v>
      </c>
      <c r="C241" t="s">
        <v>569</v>
      </c>
      <c r="D241">
        <v>5</v>
      </c>
      <c r="E241">
        <v>36445.129999999997</v>
      </c>
      <c r="F241">
        <v>36445.129999999997</v>
      </c>
      <c r="G241" s="68">
        <f t="shared" si="3"/>
        <v>1</v>
      </c>
    </row>
    <row r="242" spans="1:7" x14ac:dyDescent="0.25">
      <c r="A242">
        <v>2002</v>
      </c>
      <c r="B242">
        <v>2</v>
      </c>
      <c r="C242" t="s">
        <v>569</v>
      </c>
      <c r="D242">
        <v>2</v>
      </c>
      <c r="E242">
        <v>21328.87</v>
      </c>
      <c r="F242">
        <v>21328.87</v>
      </c>
      <c r="G242" s="68">
        <f t="shared" si="3"/>
        <v>1</v>
      </c>
    </row>
    <row r="243" spans="1:7" x14ac:dyDescent="0.25">
      <c r="A243">
        <v>2002</v>
      </c>
      <c r="B243">
        <v>2</v>
      </c>
      <c r="C243" t="s">
        <v>569</v>
      </c>
      <c r="D243">
        <v>3</v>
      </c>
      <c r="E243">
        <v>35389.379999999997</v>
      </c>
      <c r="F243">
        <v>35389.379999999997</v>
      </c>
      <c r="G243" s="68">
        <f t="shared" si="3"/>
        <v>1</v>
      </c>
    </row>
    <row r="244" spans="1:7" x14ac:dyDescent="0.25">
      <c r="A244">
        <v>2002</v>
      </c>
      <c r="B244">
        <v>2</v>
      </c>
      <c r="C244" t="s">
        <v>569</v>
      </c>
      <c r="D244">
        <v>4</v>
      </c>
      <c r="E244">
        <v>101407.22</v>
      </c>
      <c r="F244">
        <v>101407.22</v>
      </c>
      <c r="G244" s="68">
        <f t="shared" si="3"/>
        <v>1</v>
      </c>
    </row>
    <row r="245" spans="1:7" x14ac:dyDescent="0.25">
      <c r="A245">
        <v>2002</v>
      </c>
      <c r="B245">
        <v>2</v>
      </c>
      <c r="C245" t="s">
        <v>569</v>
      </c>
      <c r="D245">
        <v>5</v>
      </c>
      <c r="E245">
        <v>38532.019999999997</v>
      </c>
      <c r="F245">
        <v>38532.019999999997</v>
      </c>
      <c r="G245" s="68">
        <f t="shared" si="3"/>
        <v>1</v>
      </c>
    </row>
    <row r="246" spans="1:7" x14ac:dyDescent="0.25">
      <c r="A246">
        <v>2003</v>
      </c>
      <c r="B246">
        <v>2</v>
      </c>
      <c r="C246" t="s">
        <v>569</v>
      </c>
      <c r="D246">
        <v>2</v>
      </c>
      <c r="E246">
        <v>20652.2</v>
      </c>
      <c r="F246">
        <v>20652.2</v>
      </c>
      <c r="G246" s="68">
        <f t="shared" si="3"/>
        <v>1</v>
      </c>
    </row>
    <row r="247" spans="1:7" x14ac:dyDescent="0.25">
      <c r="A247">
        <v>2003</v>
      </c>
      <c r="B247">
        <v>2</v>
      </c>
      <c r="C247" t="s">
        <v>569</v>
      </c>
      <c r="D247">
        <v>3</v>
      </c>
      <c r="E247">
        <v>35084.800000000003</v>
      </c>
      <c r="F247">
        <v>35084.800000000003</v>
      </c>
      <c r="G247" s="68">
        <f t="shared" si="3"/>
        <v>1</v>
      </c>
    </row>
    <row r="248" spans="1:7" x14ac:dyDescent="0.25">
      <c r="A248">
        <v>2003</v>
      </c>
      <c r="B248">
        <v>2</v>
      </c>
      <c r="C248" t="s">
        <v>569</v>
      </c>
      <c r="D248">
        <v>4</v>
      </c>
      <c r="E248">
        <v>100985.43</v>
      </c>
      <c r="F248">
        <v>100985.43</v>
      </c>
      <c r="G248" s="68">
        <f t="shared" si="3"/>
        <v>1</v>
      </c>
    </row>
    <row r="249" spans="1:7" x14ac:dyDescent="0.25">
      <c r="A249">
        <v>2003</v>
      </c>
      <c r="B249">
        <v>2</v>
      </c>
      <c r="C249" t="s">
        <v>569</v>
      </c>
      <c r="D249">
        <v>5</v>
      </c>
      <c r="E249">
        <v>31605.07</v>
      </c>
      <c r="F249">
        <v>31605.07</v>
      </c>
      <c r="G249" s="68">
        <f t="shared" si="3"/>
        <v>1</v>
      </c>
    </row>
    <row r="250" spans="1:7" x14ac:dyDescent="0.25">
      <c r="A250">
        <v>2004</v>
      </c>
      <c r="B250">
        <v>2</v>
      </c>
      <c r="C250" t="s">
        <v>569</v>
      </c>
      <c r="D250">
        <v>2</v>
      </c>
      <c r="E250">
        <v>21785.24</v>
      </c>
      <c r="F250">
        <v>21785.24</v>
      </c>
      <c r="G250" s="68">
        <f t="shared" si="3"/>
        <v>1</v>
      </c>
    </row>
    <row r="251" spans="1:7" x14ac:dyDescent="0.25">
      <c r="A251">
        <v>2004</v>
      </c>
      <c r="B251">
        <v>2</v>
      </c>
      <c r="C251" t="s">
        <v>569</v>
      </c>
      <c r="D251">
        <v>3</v>
      </c>
      <c r="E251">
        <v>32880.589999999997</v>
      </c>
      <c r="F251">
        <v>32880.589999999997</v>
      </c>
      <c r="G251" s="68">
        <f t="shared" si="3"/>
        <v>1</v>
      </c>
    </row>
    <row r="252" spans="1:7" x14ac:dyDescent="0.25">
      <c r="A252">
        <v>2004</v>
      </c>
      <c r="B252">
        <v>2</v>
      </c>
      <c r="C252" t="s">
        <v>569</v>
      </c>
      <c r="D252">
        <v>4</v>
      </c>
      <c r="E252">
        <v>95683.18</v>
      </c>
      <c r="F252">
        <v>95683.18</v>
      </c>
      <c r="G252" s="68">
        <f t="shared" si="3"/>
        <v>1</v>
      </c>
    </row>
    <row r="253" spans="1:7" x14ac:dyDescent="0.25">
      <c r="A253">
        <v>2004</v>
      </c>
      <c r="B253">
        <v>2</v>
      </c>
      <c r="C253" t="s">
        <v>569</v>
      </c>
      <c r="D253">
        <v>5</v>
      </c>
      <c r="E253">
        <v>28148.91</v>
      </c>
      <c r="F253">
        <v>28148.91</v>
      </c>
      <c r="G253" s="68">
        <f t="shared" si="3"/>
        <v>1</v>
      </c>
    </row>
    <row r="254" spans="1:7" x14ac:dyDescent="0.25">
      <c r="A254">
        <v>2005</v>
      </c>
      <c r="B254">
        <v>2</v>
      </c>
      <c r="C254" t="s">
        <v>569</v>
      </c>
      <c r="D254">
        <v>2</v>
      </c>
      <c r="E254">
        <v>19447.45</v>
      </c>
      <c r="F254">
        <v>19447.45</v>
      </c>
      <c r="G254" s="68">
        <f t="shared" si="3"/>
        <v>1</v>
      </c>
    </row>
    <row r="255" spans="1:7" x14ac:dyDescent="0.25">
      <c r="A255">
        <v>2005</v>
      </c>
      <c r="B255">
        <v>2</v>
      </c>
      <c r="C255" t="s">
        <v>569</v>
      </c>
      <c r="D255">
        <v>3</v>
      </c>
      <c r="E255">
        <v>34770.47</v>
      </c>
      <c r="F255">
        <v>34770.47</v>
      </c>
      <c r="G255" s="68">
        <f t="shared" si="3"/>
        <v>1</v>
      </c>
    </row>
    <row r="256" spans="1:7" x14ac:dyDescent="0.25">
      <c r="A256">
        <v>2005</v>
      </c>
      <c r="B256">
        <v>2</v>
      </c>
      <c r="C256" t="s">
        <v>569</v>
      </c>
      <c r="D256">
        <v>4</v>
      </c>
      <c r="E256">
        <v>91129.54</v>
      </c>
      <c r="F256">
        <v>91129.54</v>
      </c>
      <c r="G256" s="68">
        <f t="shared" si="3"/>
        <v>1</v>
      </c>
    </row>
    <row r="257" spans="1:7" x14ac:dyDescent="0.25">
      <c r="A257">
        <v>2005</v>
      </c>
      <c r="B257">
        <v>2</v>
      </c>
      <c r="C257" t="s">
        <v>569</v>
      </c>
      <c r="D257">
        <v>5</v>
      </c>
      <c r="E257">
        <v>28093.63</v>
      </c>
      <c r="F257">
        <v>28093.63</v>
      </c>
      <c r="G257" s="68">
        <f t="shared" si="3"/>
        <v>1</v>
      </c>
    </row>
    <row r="258" spans="1:7" x14ac:dyDescent="0.25">
      <c r="A258">
        <v>2006</v>
      </c>
      <c r="B258">
        <v>2</v>
      </c>
      <c r="C258" t="s">
        <v>569</v>
      </c>
      <c r="D258">
        <v>2</v>
      </c>
      <c r="E258">
        <v>16687.509999999998</v>
      </c>
      <c r="F258">
        <v>16687.509999999998</v>
      </c>
      <c r="G258" s="68">
        <f t="shared" si="3"/>
        <v>1</v>
      </c>
    </row>
    <row r="259" spans="1:7" x14ac:dyDescent="0.25">
      <c r="A259">
        <v>2006</v>
      </c>
      <c r="B259">
        <v>2</v>
      </c>
      <c r="C259" t="s">
        <v>569</v>
      </c>
      <c r="D259">
        <v>3</v>
      </c>
      <c r="E259">
        <v>30537.27</v>
      </c>
      <c r="F259">
        <v>30537.27</v>
      </c>
      <c r="G259" s="68">
        <f t="shared" ref="G259:G322" si="4">E259/F259</f>
        <v>1</v>
      </c>
    </row>
    <row r="260" spans="1:7" x14ac:dyDescent="0.25">
      <c r="A260">
        <v>2006</v>
      </c>
      <c r="B260">
        <v>2</v>
      </c>
      <c r="C260" t="s">
        <v>569</v>
      </c>
      <c r="D260">
        <v>4</v>
      </c>
      <c r="E260">
        <v>93754.44</v>
      </c>
      <c r="F260">
        <v>93754.44</v>
      </c>
      <c r="G260" s="68">
        <f t="shared" si="4"/>
        <v>1</v>
      </c>
    </row>
    <row r="261" spans="1:7" x14ac:dyDescent="0.25">
      <c r="A261">
        <v>2006</v>
      </c>
      <c r="B261">
        <v>2</v>
      </c>
      <c r="C261" t="s">
        <v>569</v>
      </c>
      <c r="D261">
        <v>5</v>
      </c>
      <c r="E261">
        <v>22967.97</v>
      </c>
      <c r="F261">
        <v>22967.97</v>
      </c>
      <c r="G261" s="68">
        <f t="shared" si="4"/>
        <v>1</v>
      </c>
    </row>
    <row r="262" spans="1:7" x14ac:dyDescent="0.25">
      <c r="A262">
        <v>2007</v>
      </c>
      <c r="B262">
        <v>2</v>
      </c>
      <c r="C262" t="s">
        <v>569</v>
      </c>
      <c r="D262">
        <v>2</v>
      </c>
      <c r="E262">
        <v>16421.34</v>
      </c>
      <c r="F262">
        <v>16421.34</v>
      </c>
      <c r="G262" s="68">
        <f t="shared" si="4"/>
        <v>1</v>
      </c>
    </row>
    <row r="263" spans="1:7" x14ac:dyDescent="0.25">
      <c r="A263">
        <v>2007</v>
      </c>
      <c r="B263">
        <v>2</v>
      </c>
      <c r="C263" t="s">
        <v>569</v>
      </c>
      <c r="D263">
        <v>3</v>
      </c>
      <c r="E263">
        <v>25709.62</v>
      </c>
      <c r="F263">
        <v>25709.62</v>
      </c>
      <c r="G263" s="68">
        <f t="shared" si="4"/>
        <v>1</v>
      </c>
    </row>
    <row r="264" spans="1:7" x14ac:dyDescent="0.25">
      <c r="A264">
        <v>2007</v>
      </c>
      <c r="B264">
        <v>2</v>
      </c>
      <c r="C264" t="s">
        <v>569</v>
      </c>
      <c r="D264">
        <v>4</v>
      </c>
      <c r="E264">
        <v>80080.69</v>
      </c>
      <c r="F264">
        <v>80080.69</v>
      </c>
      <c r="G264" s="68">
        <f t="shared" si="4"/>
        <v>1</v>
      </c>
    </row>
    <row r="265" spans="1:7" x14ac:dyDescent="0.25">
      <c r="A265">
        <v>2007</v>
      </c>
      <c r="B265">
        <v>2</v>
      </c>
      <c r="C265" t="s">
        <v>569</v>
      </c>
      <c r="D265">
        <v>5</v>
      </c>
      <c r="E265">
        <v>20830.96</v>
      </c>
      <c r="F265">
        <v>20830.96</v>
      </c>
      <c r="G265" s="68">
        <f t="shared" si="4"/>
        <v>1</v>
      </c>
    </row>
    <row r="266" spans="1:7" x14ac:dyDescent="0.25">
      <c r="A266">
        <v>2008</v>
      </c>
      <c r="B266">
        <v>2</v>
      </c>
      <c r="C266" t="s">
        <v>569</v>
      </c>
      <c r="D266">
        <v>2</v>
      </c>
      <c r="E266">
        <v>15909.85</v>
      </c>
      <c r="F266">
        <v>15909.85</v>
      </c>
      <c r="G266" s="68">
        <f t="shared" si="4"/>
        <v>1</v>
      </c>
    </row>
    <row r="267" spans="1:7" x14ac:dyDescent="0.25">
      <c r="A267">
        <v>2008</v>
      </c>
      <c r="B267">
        <v>2</v>
      </c>
      <c r="C267" t="s">
        <v>569</v>
      </c>
      <c r="D267">
        <v>3</v>
      </c>
      <c r="E267">
        <v>26805.279999999999</v>
      </c>
      <c r="F267">
        <v>26805.279999999999</v>
      </c>
      <c r="G267" s="68">
        <f t="shared" si="4"/>
        <v>1</v>
      </c>
    </row>
    <row r="268" spans="1:7" x14ac:dyDescent="0.25">
      <c r="A268">
        <v>2008</v>
      </c>
      <c r="B268">
        <v>2</v>
      </c>
      <c r="C268" t="s">
        <v>569</v>
      </c>
      <c r="D268">
        <v>4</v>
      </c>
      <c r="E268">
        <v>72509.759999999995</v>
      </c>
      <c r="F268">
        <v>72509.759999999995</v>
      </c>
      <c r="G268" s="68">
        <f t="shared" si="4"/>
        <v>1</v>
      </c>
    </row>
    <row r="269" spans="1:7" x14ac:dyDescent="0.25">
      <c r="A269">
        <v>2008</v>
      </c>
      <c r="B269">
        <v>2</v>
      </c>
      <c r="C269" t="s">
        <v>569</v>
      </c>
      <c r="D269">
        <v>5</v>
      </c>
      <c r="E269">
        <v>21323.63</v>
      </c>
      <c r="F269">
        <v>21323.63</v>
      </c>
      <c r="G269" s="68">
        <f t="shared" si="4"/>
        <v>1</v>
      </c>
    </row>
    <row r="270" spans="1:7" x14ac:dyDescent="0.25">
      <c r="A270">
        <v>2009</v>
      </c>
      <c r="B270">
        <v>2</v>
      </c>
      <c r="C270" t="s">
        <v>569</v>
      </c>
      <c r="D270">
        <v>2</v>
      </c>
      <c r="E270">
        <v>13493.49</v>
      </c>
      <c r="F270">
        <v>13493.49</v>
      </c>
      <c r="G270" s="68">
        <f t="shared" si="4"/>
        <v>1</v>
      </c>
    </row>
    <row r="271" spans="1:7" x14ac:dyDescent="0.25">
      <c r="A271">
        <v>2009</v>
      </c>
      <c r="B271">
        <v>2</v>
      </c>
      <c r="C271" t="s">
        <v>569</v>
      </c>
      <c r="D271">
        <v>3</v>
      </c>
      <c r="E271">
        <v>25618.41</v>
      </c>
      <c r="F271">
        <v>25618.41</v>
      </c>
      <c r="G271" s="68">
        <f t="shared" si="4"/>
        <v>1</v>
      </c>
    </row>
    <row r="272" spans="1:7" x14ac:dyDescent="0.25">
      <c r="A272">
        <v>2009</v>
      </c>
      <c r="B272">
        <v>2</v>
      </c>
      <c r="C272" t="s">
        <v>569</v>
      </c>
      <c r="D272">
        <v>4</v>
      </c>
      <c r="E272">
        <v>75328.3</v>
      </c>
      <c r="F272">
        <v>75328.3</v>
      </c>
      <c r="G272" s="68">
        <f t="shared" si="4"/>
        <v>1</v>
      </c>
    </row>
    <row r="273" spans="1:7" x14ac:dyDescent="0.25">
      <c r="A273">
        <v>2009</v>
      </c>
      <c r="B273">
        <v>2</v>
      </c>
      <c r="C273" t="s">
        <v>569</v>
      </c>
      <c r="D273">
        <v>5</v>
      </c>
      <c r="E273">
        <v>20879.53</v>
      </c>
      <c r="F273">
        <v>20879.53</v>
      </c>
      <c r="G273" s="68">
        <f t="shared" si="4"/>
        <v>1</v>
      </c>
    </row>
    <row r="274" spans="1:7" x14ac:dyDescent="0.25">
      <c r="A274">
        <v>2010</v>
      </c>
      <c r="B274">
        <v>2</v>
      </c>
      <c r="C274" t="s">
        <v>569</v>
      </c>
      <c r="D274">
        <v>2</v>
      </c>
      <c r="E274">
        <v>11819.07</v>
      </c>
      <c r="F274">
        <v>11819.07</v>
      </c>
      <c r="G274" s="68">
        <f t="shared" si="4"/>
        <v>1</v>
      </c>
    </row>
    <row r="275" spans="1:7" x14ac:dyDescent="0.25">
      <c r="A275">
        <v>2010</v>
      </c>
      <c r="B275">
        <v>2</v>
      </c>
      <c r="C275" t="s">
        <v>569</v>
      </c>
      <c r="D275">
        <v>3</v>
      </c>
      <c r="E275">
        <v>21650.639999999999</v>
      </c>
      <c r="F275">
        <v>21650.639999999999</v>
      </c>
      <c r="G275" s="68">
        <f t="shared" si="4"/>
        <v>1</v>
      </c>
    </row>
    <row r="276" spans="1:7" x14ac:dyDescent="0.25">
      <c r="A276">
        <v>2010</v>
      </c>
      <c r="B276">
        <v>2</v>
      </c>
      <c r="C276" t="s">
        <v>569</v>
      </c>
      <c r="D276">
        <v>4</v>
      </c>
      <c r="E276">
        <v>70484.31</v>
      </c>
      <c r="F276">
        <v>70484.31</v>
      </c>
      <c r="G276" s="68">
        <f t="shared" si="4"/>
        <v>1</v>
      </c>
    </row>
    <row r="277" spans="1:7" x14ac:dyDescent="0.25">
      <c r="A277">
        <v>2010</v>
      </c>
      <c r="B277">
        <v>2</v>
      </c>
      <c r="C277" t="s">
        <v>569</v>
      </c>
      <c r="D277">
        <v>5</v>
      </c>
      <c r="E277">
        <v>20477.93</v>
      </c>
      <c r="F277">
        <v>20477.93</v>
      </c>
      <c r="G277" s="68">
        <f t="shared" si="4"/>
        <v>1</v>
      </c>
    </row>
    <row r="278" spans="1:7" x14ac:dyDescent="0.25">
      <c r="A278">
        <v>2011</v>
      </c>
      <c r="B278">
        <v>2</v>
      </c>
      <c r="C278" t="s">
        <v>569</v>
      </c>
      <c r="D278">
        <v>2</v>
      </c>
      <c r="E278">
        <v>12896.29</v>
      </c>
      <c r="F278">
        <v>12896.29</v>
      </c>
      <c r="G278" s="68">
        <f t="shared" si="4"/>
        <v>1</v>
      </c>
    </row>
    <row r="279" spans="1:7" x14ac:dyDescent="0.25">
      <c r="A279">
        <v>2011</v>
      </c>
      <c r="B279">
        <v>2</v>
      </c>
      <c r="C279" t="s">
        <v>569</v>
      </c>
      <c r="D279">
        <v>3</v>
      </c>
      <c r="E279">
        <v>18815.39</v>
      </c>
      <c r="F279">
        <v>18815.39</v>
      </c>
      <c r="G279" s="68">
        <f t="shared" si="4"/>
        <v>1</v>
      </c>
    </row>
    <row r="280" spans="1:7" x14ac:dyDescent="0.25">
      <c r="A280">
        <v>2011</v>
      </c>
      <c r="B280">
        <v>2</v>
      </c>
      <c r="C280" t="s">
        <v>569</v>
      </c>
      <c r="D280">
        <v>4</v>
      </c>
      <c r="E280">
        <v>58990.31</v>
      </c>
      <c r="F280">
        <v>58990.31</v>
      </c>
      <c r="G280" s="68">
        <f t="shared" si="4"/>
        <v>1</v>
      </c>
    </row>
    <row r="281" spans="1:7" x14ac:dyDescent="0.25">
      <c r="A281">
        <v>2011</v>
      </c>
      <c r="B281">
        <v>2</v>
      </c>
      <c r="C281" t="s">
        <v>569</v>
      </c>
      <c r="D281">
        <v>5</v>
      </c>
      <c r="E281">
        <v>18947.57</v>
      </c>
      <c r="F281">
        <v>18947.57</v>
      </c>
      <c r="G281" s="68">
        <f t="shared" si="4"/>
        <v>1</v>
      </c>
    </row>
    <row r="282" spans="1:7" x14ac:dyDescent="0.25">
      <c r="A282">
        <v>2012</v>
      </c>
      <c r="B282">
        <v>2</v>
      </c>
      <c r="C282" t="s">
        <v>569</v>
      </c>
      <c r="D282">
        <v>2</v>
      </c>
      <c r="E282">
        <v>13541.44</v>
      </c>
      <c r="F282">
        <v>13541.44</v>
      </c>
      <c r="G282" s="68">
        <f t="shared" si="4"/>
        <v>1</v>
      </c>
    </row>
    <row r="283" spans="1:7" x14ac:dyDescent="0.25">
      <c r="A283">
        <v>2012</v>
      </c>
      <c r="B283">
        <v>2</v>
      </c>
      <c r="C283" t="s">
        <v>569</v>
      </c>
      <c r="D283">
        <v>3</v>
      </c>
      <c r="E283">
        <v>21008.77</v>
      </c>
      <c r="F283">
        <v>21008.77</v>
      </c>
      <c r="G283" s="68">
        <f t="shared" si="4"/>
        <v>1</v>
      </c>
    </row>
    <row r="284" spans="1:7" x14ac:dyDescent="0.25">
      <c r="A284">
        <v>2012</v>
      </c>
      <c r="B284">
        <v>2</v>
      </c>
      <c r="C284" t="s">
        <v>569</v>
      </c>
      <c r="D284">
        <v>4</v>
      </c>
      <c r="E284">
        <v>52125.37</v>
      </c>
      <c r="F284">
        <v>52125.37</v>
      </c>
      <c r="G284" s="68">
        <f t="shared" si="4"/>
        <v>1</v>
      </c>
    </row>
    <row r="285" spans="1:7" x14ac:dyDescent="0.25">
      <c r="A285">
        <v>2012</v>
      </c>
      <c r="B285">
        <v>2</v>
      </c>
      <c r="C285" t="s">
        <v>569</v>
      </c>
      <c r="D285">
        <v>5</v>
      </c>
      <c r="E285">
        <v>17307.810000000001</v>
      </c>
      <c r="F285">
        <v>17307.810000000001</v>
      </c>
      <c r="G285" s="68">
        <f t="shared" si="4"/>
        <v>1</v>
      </c>
    </row>
    <row r="286" spans="1:7" x14ac:dyDescent="0.25">
      <c r="A286">
        <v>2013</v>
      </c>
      <c r="B286">
        <v>2</v>
      </c>
      <c r="C286" t="s">
        <v>569</v>
      </c>
      <c r="D286">
        <v>2</v>
      </c>
      <c r="E286">
        <v>10253.23</v>
      </c>
      <c r="F286">
        <v>10253.23</v>
      </c>
      <c r="G286" s="68">
        <f t="shared" si="4"/>
        <v>1</v>
      </c>
    </row>
    <row r="287" spans="1:7" x14ac:dyDescent="0.25">
      <c r="A287">
        <v>2013</v>
      </c>
      <c r="B287">
        <v>2</v>
      </c>
      <c r="C287" t="s">
        <v>569</v>
      </c>
      <c r="D287">
        <v>3</v>
      </c>
      <c r="E287">
        <v>22552.07</v>
      </c>
      <c r="F287">
        <v>22552.07</v>
      </c>
      <c r="G287" s="68">
        <f t="shared" si="4"/>
        <v>1</v>
      </c>
    </row>
    <row r="288" spans="1:7" x14ac:dyDescent="0.25">
      <c r="A288">
        <v>2013</v>
      </c>
      <c r="B288">
        <v>2</v>
      </c>
      <c r="C288" t="s">
        <v>569</v>
      </c>
      <c r="D288">
        <v>4</v>
      </c>
      <c r="E288">
        <v>59188.7</v>
      </c>
      <c r="F288">
        <v>59188.7</v>
      </c>
      <c r="G288" s="68">
        <f t="shared" si="4"/>
        <v>1</v>
      </c>
    </row>
    <row r="289" spans="1:7" x14ac:dyDescent="0.25">
      <c r="A289">
        <v>2013</v>
      </c>
      <c r="B289">
        <v>2</v>
      </c>
      <c r="C289" t="s">
        <v>569</v>
      </c>
      <c r="D289">
        <v>5</v>
      </c>
      <c r="E289">
        <v>15708.3</v>
      </c>
      <c r="F289">
        <v>15708.3</v>
      </c>
      <c r="G289" s="68">
        <f t="shared" si="4"/>
        <v>1</v>
      </c>
    </row>
    <row r="290" spans="1:7" x14ac:dyDescent="0.25">
      <c r="A290">
        <v>2014</v>
      </c>
      <c r="B290">
        <v>2</v>
      </c>
      <c r="C290" t="s">
        <v>569</v>
      </c>
      <c r="D290">
        <v>2</v>
      </c>
      <c r="E290">
        <v>17197.689999999999</v>
      </c>
      <c r="F290">
        <v>17197.689999999999</v>
      </c>
      <c r="G290" s="68">
        <f t="shared" si="4"/>
        <v>1</v>
      </c>
    </row>
    <row r="291" spans="1:7" x14ac:dyDescent="0.25">
      <c r="A291">
        <v>2014</v>
      </c>
      <c r="B291">
        <v>2</v>
      </c>
      <c r="C291" t="s">
        <v>569</v>
      </c>
      <c r="D291">
        <v>3</v>
      </c>
      <c r="E291">
        <v>16663.939999999999</v>
      </c>
      <c r="F291">
        <v>16663.939999999999</v>
      </c>
      <c r="G291" s="68">
        <f t="shared" si="4"/>
        <v>1</v>
      </c>
    </row>
    <row r="292" spans="1:7" x14ac:dyDescent="0.25">
      <c r="A292">
        <v>2014</v>
      </c>
      <c r="B292">
        <v>2</v>
      </c>
      <c r="C292" t="s">
        <v>569</v>
      </c>
      <c r="D292">
        <v>4</v>
      </c>
      <c r="E292">
        <v>62561.29</v>
      </c>
      <c r="F292">
        <v>62561.29</v>
      </c>
      <c r="G292" s="68">
        <f t="shared" si="4"/>
        <v>1</v>
      </c>
    </row>
    <row r="293" spans="1:7" x14ac:dyDescent="0.25">
      <c r="A293">
        <v>2014</v>
      </c>
      <c r="B293">
        <v>2</v>
      </c>
      <c r="C293" t="s">
        <v>569</v>
      </c>
      <c r="D293">
        <v>5</v>
      </c>
      <c r="E293">
        <v>17980.099999999999</v>
      </c>
      <c r="F293">
        <v>17980.099999999999</v>
      </c>
      <c r="G293" s="68">
        <f t="shared" si="4"/>
        <v>1</v>
      </c>
    </row>
    <row r="294" spans="1:7" x14ac:dyDescent="0.25">
      <c r="A294">
        <v>2015</v>
      </c>
      <c r="B294">
        <v>2</v>
      </c>
      <c r="C294" t="s">
        <v>569</v>
      </c>
      <c r="D294">
        <v>2</v>
      </c>
      <c r="E294">
        <v>16665.330000000002</v>
      </c>
      <c r="F294">
        <v>16665.330000000002</v>
      </c>
      <c r="G294" s="68">
        <f t="shared" si="4"/>
        <v>1</v>
      </c>
    </row>
    <row r="295" spans="1:7" x14ac:dyDescent="0.25">
      <c r="A295">
        <v>2015</v>
      </c>
      <c r="B295">
        <v>2</v>
      </c>
      <c r="C295" t="s">
        <v>569</v>
      </c>
      <c r="D295">
        <v>3</v>
      </c>
      <c r="E295">
        <v>27995.51</v>
      </c>
      <c r="F295">
        <v>27995.51</v>
      </c>
      <c r="G295" s="68">
        <f t="shared" si="4"/>
        <v>1</v>
      </c>
    </row>
    <row r="296" spans="1:7" x14ac:dyDescent="0.25">
      <c r="A296">
        <v>2015</v>
      </c>
      <c r="B296">
        <v>2</v>
      </c>
      <c r="C296" t="s">
        <v>569</v>
      </c>
      <c r="D296">
        <v>4</v>
      </c>
      <c r="E296">
        <v>46236.42</v>
      </c>
      <c r="F296">
        <v>46236.42</v>
      </c>
      <c r="G296" s="68">
        <f t="shared" si="4"/>
        <v>1</v>
      </c>
    </row>
    <row r="297" spans="1:7" x14ac:dyDescent="0.25">
      <c r="A297">
        <v>2015</v>
      </c>
      <c r="B297">
        <v>2</v>
      </c>
      <c r="C297" t="s">
        <v>569</v>
      </c>
      <c r="D297">
        <v>5</v>
      </c>
      <c r="E297">
        <v>19894.84</v>
      </c>
      <c r="F297">
        <v>19894.84</v>
      </c>
      <c r="G297" s="68">
        <f t="shared" si="4"/>
        <v>1</v>
      </c>
    </row>
    <row r="298" spans="1:7" x14ac:dyDescent="0.25">
      <c r="A298">
        <v>1979</v>
      </c>
      <c r="B298">
        <v>3</v>
      </c>
      <c r="C298" t="s">
        <v>450</v>
      </c>
      <c r="D298">
        <v>2</v>
      </c>
      <c r="E298">
        <v>3977.11</v>
      </c>
      <c r="F298">
        <v>3829.15</v>
      </c>
      <c r="G298" s="68">
        <f t="shared" si="4"/>
        <v>1.0386404293381037</v>
      </c>
    </row>
    <row r="299" spans="1:7" x14ac:dyDescent="0.25">
      <c r="A299">
        <v>1979</v>
      </c>
      <c r="B299">
        <v>3</v>
      </c>
      <c r="C299" t="s">
        <v>450</v>
      </c>
      <c r="D299">
        <v>3</v>
      </c>
      <c r="E299">
        <v>16543.59</v>
      </c>
      <c r="F299">
        <v>16339.52</v>
      </c>
      <c r="G299" s="68">
        <f t="shared" si="4"/>
        <v>1.0124893509723665</v>
      </c>
    </row>
    <row r="300" spans="1:7" x14ac:dyDescent="0.25">
      <c r="A300">
        <v>1979</v>
      </c>
      <c r="B300">
        <v>3</v>
      </c>
      <c r="C300" t="s">
        <v>450</v>
      </c>
      <c r="D300">
        <v>4</v>
      </c>
      <c r="E300">
        <v>49027.88</v>
      </c>
      <c r="F300">
        <v>17133.689999999999</v>
      </c>
      <c r="G300" s="68">
        <f t="shared" si="4"/>
        <v>2.8614898483630791</v>
      </c>
    </row>
    <row r="301" spans="1:7" x14ac:dyDescent="0.25">
      <c r="A301">
        <v>1979</v>
      </c>
      <c r="B301">
        <v>3</v>
      </c>
      <c r="C301" t="s">
        <v>450</v>
      </c>
      <c r="D301">
        <v>5</v>
      </c>
      <c r="E301">
        <v>15956.15</v>
      </c>
      <c r="F301">
        <v>9418.66</v>
      </c>
      <c r="G301" s="68">
        <f t="shared" si="4"/>
        <v>1.694099797635757</v>
      </c>
    </row>
    <row r="302" spans="1:7" x14ac:dyDescent="0.25">
      <c r="A302">
        <v>1980</v>
      </c>
      <c r="B302">
        <v>3</v>
      </c>
      <c r="C302" t="s">
        <v>450</v>
      </c>
      <c r="D302">
        <v>2</v>
      </c>
      <c r="E302">
        <v>3738.4</v>
      </c>
      <c r="F302">
        <v>3575.27</v>
      </c>
      <c r="G302" s="68">
        <f t="shared" si="4"/>
        <v>1.0456273232511111</v>
      </c>
    </row>
    <row r="303" spans="1:7" x14ac:dyDescent="0.25">
      <c r="A303">
        <v>1980</v>
      </c>
      <c r="B303">
        <v>3</v>
      </c>
      <c r="C303" t="s">
        <v>450</v>
      </c>
      <c r="D303">
        <v>3</v>
      </c>
      <c r="E303">
        <v>13862.35</v>
      </c>
      <c r="F303">
        <v>13661.78</v>
      </c>
      <c r="G303" s="68">
        <f t="shared" si="4"/>
        <v>1.0146811030480654</v>
      </c>
    </row>
    <row r="304" spans="1:7" x14ac:dyDescent="0.25">
      <c r="A304">
        <v>1980</v>
      </c>
      <c r="B304">
        <v>3</v>
      </c>
      <c r="C304" t="s">
        <v>450</v>
      </c>
      <c r="D304">
        <v>4</v>
      </c>
      <c r="E304">
        <v>36531.01</v>
      </c>
      <c r="F304">
        <v>12761.79</v>
      </c>
      <c r="G304" s="68">
        <f t="shared" si="4"/>
        <v>2.8625302563355142</v>
      </c>
    </row>
    <row r="305" spans="1:7" x14ac:dyDescent="0.25">
      <c r="A305">
        <v>1980</v>
      </c>
      <c r="B305">
        <v>3</v>
      </c>
      <c r="C305" t="s">
        <v>450</v>
      </c>
      <c r="D305">
        <v>5</v>
      </c>
      <c r="E305">
        <v>15252.78</v>
      </c>
      <c r="F305">
        <v>8997.1</v>
      </c>
      <c r="G305" s="68">
        <f t="shared" si="4"/>
        <v>1.6952995965366617</v>
      </c>
    </row>
    <row r="306" spans="1:7" x14ac:dyDescent="0.25">
      <c r="A306">
        <v>1981</v>
      </c>
      <c r="B306">
        <v>3</v>
      </c>
      <c r="C306" t="s">
        <v>450</v>
      </c>
      <c r="D306">
        <v>2</v>
      </c>
      <c r="E306">
        <v>4258.54</v>
      </c>
      <c r="F306">
        <v>4068.78</v>
      </c>
      <c r="G306" s="68">
        <f t="shared" si="4"/>
        <v>1.0466380585826709</v>
      </c>
    </row>
    <row r="307" spans="1:7" x14ac:dyDescent="0.25">
      <c r="A307">
        <v>1981</v>
      </c>
      <c r="B307">
        <v>3</v>
      </c>
      <c r="C307" t="s">
        <v>450</v>
      </c>
      <c r="D307">
        <v>3</v>
      </c>
      <c r="E307">
        <v>13034.58</v>
      </c>
      <c r="F307">
        <v>12841.99</v>
      </c>
      <c r="G307" s="68">
        <f t="shared" si="4"/>
        <v>1.014996896898378</v>
      </c>
    </row>
    <row r="308" spans="1:7" x14ac:dyDescent="0.25">
      <c r="A308">
        <v>1981</v>
      </c>
      <c r="B308">
        <v>3</v>
      </c>
      <c r="C308" t="s">
        <v>450</v>
      </c>
      <c r="D308">
        <v>4</v>
      </c>
      <c r="E308">
        <v>30547.01</v>
      </c>
      <c r="F308">
        <v>10666.95</v>
      </c>
      <c r="G308" s="68">
        <f t="shared" si="4"/>
        <v>2.8637061203061789</v>
      </c>
    </row>
    <row r="309" spans="1:7" x14ac:dyDescent="0.25">
      <c r="A309">
        <v>1981</v>
      </c>
      <c r="B309">
        <v>3</v>
      </c>
      <c r="C309" t="s">
        <v>450</v>
      </c>
      <c r="D309">
        <v>5</v>
      </c>
      <c r="E309">
        <v>11340.11</v>
      </c>
      <c r="F309">
        <v>6687.98</v>
      </c>
      <c r="G309" s="68">
        <f t="shared" si="4"/>
        <v>1.6955956806090928</v>
      </c>
    </row>
    <row r="310" spans="1:7" x14ac:dyDescent="0.25">
      <c r="A310">
        <v>1982</v>
      </c>
      <c r="B310">
        <v>3</v>
      </c>
      <c r="C310" t="s">
        <v>450</v>
      </c>
      <c r="D310">
        <v>2</v>
      </c>
      <c r="E310">
        <v>5387.95</v>
      </c>
      <c r="F310">
        <v>5182.84</v>
      </c>
      <c r="G310" s="68">
        <f t="shared" si="4"/>
        <v>1.0395748277006429</v>
      </c>
    </row>
    <row r="311" spans="1:7" x14ac:dyDescent="0.25">
      <c r="A311">
        <v>1982</v>
      </c>
      <c r="B311">
        <v>3</v>
      </c>
      <c r="C311" t="s">
        <v>450</v>
      </c>
      <c r="D311">
        <v>3</v>
      </c>
      <c r="E311">
        <v>14862.34</v>
      </c>
      <c r="F311">
        <v>14674.74</v>
      </c>
      <c r="G311" s="68">
        <f t="shared" si="4"/>
        <v>1.0127838721503755</v>
      </c>
    </row>
    <row r="312" spans="1:7" x14ac:dyDescent="0.25">
      <c r="A312">
        <v>1982</v>
      </c>
      <c r="B312">
        <v>3</v>
      </c>
      <c r="C312" t="s">
        <v>450</v>
      </c>
      <c r="D312">
        <v>4</v>
      </c>
      <c r="E312">
        <v>29999.14</v>
      </c>
      <c r="F312">
        <v>10481.9</v>
      </c>
      <c r="G312" s="68">
        <f t="shared" si="4"/>
        <v>2.8619944857325486</v>
      </c>
    </row>
    <row r="313" spans="1:7" x14ac:dyDescent="0.25">
      <c r="A313">
        <v>1982</v>
      </c>
      <c r="B313">
        <v>3</v>
      </c>
      <c r="C313" t="s">
        <v>450</v>
      </c>
      <c r="D313">
        <v>5</v>
      </c>
      <c r="E313">
        <v>9975.34</v>
      </c>
      <c r="F313">
        <v>5887.67</v>
      </c>
      <c r="G313" s="68">
        <f t="shared" si="4"/>
        <v>1.6942763436130082</v>
      </c>
    </row>
    <row r="314" spans="1:7" x14ac:dyDescent="0.25">
      <c r="A314">
        <v>1983</v>
      </c>
      <c r="B314">
        <v>3</v>
      </c>
      <c r="C314" t="s">
        <v>450</v>
      </c>
      <c r="D314">
        <v>2</v>
      </c>
      <c r="E314">
        <v>7283.34</v>
      </c>
      <c r="F314">
        <v>6988.9</v>
      </c>
      <c r="G314" s="68">
        <f t="shared" si="4"/>
        <v>1.0421296627509338</v>
      </c>
    </row>
    <row r="315" spans="1:7" x14ac:dyDescent="0.25">
      <c r="A315">
        <v>1983</v>
      </c>
      <c r="B315">
        <v>3</v>
      </c>
      <c r="C315" t="s">
        <v>450</v>
      </c>
      <c r="D315">
        <v>3</v>
      </c>
      <c r="E315">
        <v>19000.79</v>
      </c>
      <c r="F315">
        <v>18746.080000000002</v>
      </c>
      <c r="G315" s="68">
        <f t="shared" si="4"/>
        <v>1.0135873740003243</v>
      </c>
    </row>
    <row r="316" spans="1:7" x14ac:dyDescent="0.25">
      <c r="A316">
        <v>1983</v>
      </c>
      <c r="B316">
        <v>3</v>
      </c>
      <c r="C316" t="s">
        <v>450</v>
      </c>
      <c r="D316">
        <v>4</v>
      </c>
      <c r="E316">
        <v>33856.58</v>
      </c>
      <c r="F316">
        <v>26783.41</v>
      </c>
      <c r="G316" s="68">
        <f t="shared" si="4"/>
        <v>1.2640877319206181</v>
      </c>
    </row>
    <row r="317" spans="1:7" x14ac:dyDescent="0.25">
      <c r="A317">
        <v>1983</v>
      </c>
      <c r="B317">
        <v>3</v>
      </c>
      <c r="C317" t="s">
        <v>450</v>
      </c>
      <c r="D317">
        <v>5</v>
      </c>
      <c r="E317">
        <v>10105.700000000001</v>
      </c>
      <c r="F317">
        <v>8771.0400000000009</v>
      </c>
      <c r="G317" s="68">
        <f t="shared" si="4"/>
        <v>1.1521666757875919</v>
      </c>
    </row>
    <row r="318" spans="1:7" x14ac:dyDescent="0.25">
      <c r="A318">
        <v>1984</v>
      </c>
      <c r="B318">
        <v>3</v>
      </c>
      <c r="C318" t="s">
        <v>450</v>
      </c>
      <c r="D318">
        <v>2</v>
      </c>
      <c r="E318">
        <v>7867.41</v>
      </c>
      <c r="F318">
        <v>7598.23</v>
      </c>
      <c r="G318" s="68">
        <f t="shared" si="4"/>
        <v>1.0354266717380232</v>
      </c>
    </row>
    <row r="319" spans="1:7" x14ac:dyDescent="0.25">
      <c r="A319">
        <v>1984</v>
      </c>
      <c r="B319">
        <v>3</v>
      </c>
      <c r="C319" t="s">
        <v>450</v>
      </c>
      <c r="D319">
        <v>3</v>
      </c>
      <c r="E319">
        <v>25636.11</v>
      </c>
      <c r="F319">
        <v>25345.27</v>
      </c>
      <c r="G319" s="68">
        <f t="shared" si="4"/>
        <v>1.0114751194207046</v>
      </c>
    </row>
    <row r="320" spans="1:7" x14ac:dyDescent="0.25">
      <c r="A320">
        <v>1984</v>
      </c>
      <c r="B320">
        <v>3</v>
      </c>
      <c r="C320" t="s">
        <v>450</v>
      </c>
      <c r="D320">
        <v>4</v>
      </c>
      <c r="E320">
        <v>45276.4</v>
      </c>
      <c r="F320">
        <v>29609.93</v>
      </c>
      <c r="G320" s="68">
        <f t="shared" si="4"/>
        <v>1.5290951380161992</v>
      </c>
    </row>
    <row r="321" spans="1:7" x14ac:dyDescent="0.25">
      <c r="A321">
        <v>1984</v>
      </c>
      <c r="B321">
        <v>3</v>
      </c>
      <c r="C321" t="s">
        <v>450</v>
      </c>
      <c r="D321">
        <v>5</v>
      </c>
      <c r="E321">
        <v>11088.77</v>
      </c>
      <c r="F321">
        <v>8628.1299999999992</v>
      </c>
      <c r="G321" s="68">
        <f t="shared" si="4"/>
        <v>1.2851880998547776</v>
      </c>
    </row>
    <row r="322" spans="1:7" x14ac:dyDescent="0.25">
      <c r="A322">
        <v>1985</v>
      </c>
      <c r="B322">
        <v>3</v>
      </c>
      <c r="C322" t="s">
        <v>450</v>
      </c>
      <c r="D322">
        <v>2</v>
      </c>
      <c r="E322">
        <v>7370.56</v>
      </c>
      <c r="F322">
        <v>7207.43</v>
      </c>
      <c r="G322" s="68">
        <f t="shared" si="4"/>
        <v>1.0226335878392159</v>
      </c>
    </row>
    <row r="323" spans="1:7" x14ac:dyDescent="0.25">
      <c r="A323">
        <v>1985</v>
      </c>
      <c r="B323">
        <v>3</v>
      </c>
      <c r="C323" t="s">
        <v>450</v>
      </c>
      <c r="D323">
        <v>3</v>
      </c>
      <c r="E323">
        <v>27813.24</v>
      </c>
      <c r="F323">
        <v>27609.119999999999</v>
      </c>
      <c r="G323" s="68">
        <f t="shared" ref="G323:G386" si="5">E323/F323</f>
        <v>1.0073932092004383</v>
      </c>
    </row>
    <row r="324" spans="1:7" x14ac:dyDescent="0.25">
      <c r="A324">
        <v>1985</v>
      </c>
      <c r="B324">
        <v>3</v>
      </c>
      <c r="C324" t="s">
        <v>450</v>
      </c>
      <c r="D324">
        <v>4</v>
      </c>
      <c r="E324">
        <v>60122.73</v>
      </c>
      <c r="F324">
        <v>34878.949999999997</v>
      </c>
      <c r="G324" s="68">
        <f t="shared" si="5"/>
        <v>1.7237540120903871</v>
      </c>
    </row>
    <row r="325" spans="1:7" x14ac:dyDescent="0.25">
      <c r="A325">
        <v>1985</v>
      </c>
      <c r="B325">
        <v>3</v>
      </c>
      <c r="C325" t="s">
        <v>450</v>
      </c>
      <c r="D325">
        <v>5</v>
      </c>
      <c r="E325">
        <v>14616.76</v>
      </c>
      <c r="F325">
        <v>10611.87</v>
      </c>
      <c r="G325" s="68">
        <f t="shared" si="5"/>
        <v>1.3773971976663868</v>
      </c>
    </row>
    <row r="326" spans="1:7" x14ac:dyDescent="0.25">
      <c r="A326">
        <v>1986</v>
      </c>
      <c r="B326">
        <v>3</v>
      </c>
      <c r="C326" t="s">
        <v>450</v>
      </c>
      <c r="D326">
        <v>2</v>
      </c>
      <c r="E326">
        <v>7021.45</v>
      </c>
      <c r="F326">
        <v>6884.64</v>
      </c>
      <c r="G326" s="68">
        <f t="shared" si="5"/>
        <v>1.019871772525506</v>
      </c>
    </row>
    <row r="327" spans="1:7" x14ac:dyDescent="0.25">
      <c r="A327">
        <v>1986</v>
      </c>
      <c r="B327">
        <v>3</v>
      </c>
      <c r="C327" t="s">
        <v>450</v>
      </c>
      <c r="D327">
        <v>3</v>
      </c>
      <c r="E327">
        <v>26211.24</v>
      </c>
      <c r="F327">
        <v>26041.9</v>
      </c>
      <c r="G327" s="68">
        <f t="shared" si="5"/>
        <v>1.0065025977367243</v>
      </c>
    </row>
    <row r="328" spans="1:7" x14ac:dyDescent="0.25">
      <c r="A328">
        <v>1986</v>
      </c>
      <c r="B328">
        <v>3</v>
      </c>
      <c r="C328" t="s">
        <v>450</v>
      </c>
      <c r="D328">
        <v>4</v>
      </c>
      <c r="E328">
        <v>68898.009999999995</v>
      </c>
      <c r="F328">
        <v>50480.13</v>
      </c>
      <c r="G328" s="68">
        <f t="shared" si="5"/>
        <v>1.3648540524756969</v>
      </c>
    </row>
    <row r="329" spans="1:7" x14ac:dyDescent="0.25">
      <c r="A329">
        <v>1986</v>
      </c>
      <c r="B329">
        <v>3</v>
      </c>
      <c r="C329" t="s">
        <v>450</v>
      </c>
      <c r="D329">
        <v>5</v>
      </c>
      <c r="E329">
        <v>20493.12</v>
      </c>
      <c r="F329">
        <v>16689.38</v>
      </c>
      <c r="G329" s="68">
        <f t="shared" si="5"/>
        <v>1.2279137990746209</v>
      </c>
    </row>
    <row r="330" spans="1:7" x14ac:dyDescent="0.25">
      <c r="A330">
        <v>1987</v>
      </c>
      <c r="B330">
        <v>3</v>
      </c>
      <c r="C330" t="s">
        <v>450</v>
      </c>
      <c r="D330">
        <v>2</v>
      </c>
      <c r="E330">
        <v>6740.5</v>
      </c>
      <c r="F330">
        <v>6645.62</v>
      </c>
      <c r="G330" s="68">
        <f t="shared" si="5"/>
        <v>1.0142770727185726</v>
      </c>
    </row>
    <row r="331" spans="1:7" x14ac:dyDescent="0.25">
      <c r="A331">
        <v>1987</v>
      </c>
      <c r="B331">
        <v>3</v>
      </c>
      <c r="C331" t="s">
        <v>450</v>
      </c>
      <c r="D331">
        <v>3</v>
      </c>
      <c r="E331">
        <v>24696.77</v>
      </c>
      <c r="F331">
        <v>24581.51</v>
      </c>
      <c r="G331" s="68">
        <f t="shared" si="5"/>
        <v>1.0046888901454794</v>
      </c>
    </row>
    <row r="332" spans="1:7" x14ac:dyDescent="0.25">
      <c r="A332">
        <v>1987</v>
      </c>
      <c r="B332">
        <v>3</v>
      </c>
      <c r="C332" t="s">
        <v>450</v>
      </c>
      <c r="D332">
        <v>4</v>
      </c>
      <c r="E332">
        <v>65596.31</v>
      </c>
      <c r="F332">
        <v>54631.88</v>
      </c>
      <c r="G332" s="68">
        <f t="shared" si="5"/>
        <v>1.200696553001654</v>
      </c>
    </row>
    <row r="333" spans="1:7" x14ac:dyDescent="0.25">
      <c r="A333">
        <v>1987</v>
      </c>
      <c r="B333">
        <v>3</v>
      </c>
      <c r="C333" t="s">
        <v>450</v>
      </c>
      <c r="D333">
        <v>5</v>
      </c>
      <c r="E333">
        <v>24342.87</v>
      </c>
      <c r="F333">
        <v>21774.85</v>
      </c>
      <c r="G333" s="68">
        <f t="shared" si="5"/>
        <v>1.1179351407702005</v>
      </c>
    </row>
    <row r="334" spans="1:7" x14ac:dyDescent="0.25">
      <c r="A334">
        <v>1988</v>
      </c>
      <c r="B334">
        <v>3</v>
      </c>
      <c r="C334" t="s">
        <v>450</v>
      </c>
      <c r="D334">
        <v>2</v>
      </c>
      <c r="E334">
        <v>6844.65</v>
      </c>
      <c r="F334">
        <v>6656.85</v>
      </c>
      <c r="G334" s="68">
        <f t="shared" si="5"/>
        <v>1.0282115414948512</v>
      </c>
    </row>
    <row r="335" spans="1:7" x14ac:dyDescent="0.25">
      <c r="A335">
        <v>1988</v>
      </c>
      <c r="B335">
        <v>3</v>
      </c>
      <c r="C335" t="s">
        <v>450</v>
      </c>
      <c r="D335">
        <v>3</v>
      </c>
      <c r="E335">
        <v>23949.93</v>
      </c>
      <c r="F335">
        <v>23732.04</v>
      </c>
      <c r="G335" s="68">
        <f t="shared" si="5"/>
        <v>1.0091812587539883</v>
      </c>
    </row>
    <row r="336" spans="1:7" x14ac:dyDescent="0.25">
      <c r="A336">
        <v>1988</v>
      </c>
      <c r="B336">
        <v>3</v>
      </c>
      <c r="C336" t="s">
        <v>450</v>
      </c>
      <c r="D336">
        <v>4</v>
      </c>
      <c r="E336">
        <v>65164.19</v>
      </c>
      <c r="F336">
        <v>57560.19</v>
      </c>
      <c r="G336" s="68">
        <f t="shared" si="5"/>
        <v>1.1321051928424837</v>
      </c>
    </row>
    <row r="337" spans="1:7" x14ac:dyDescent="0.25">
      <c r="A337">
        <v>1988</v>
      </c>
      <c r="B337">
        <v>3</v>
      </c>
      <c r="C337" t="s">
        <v>450</v>
      </c>
      <c r="D337">
        <v>5</v>
      </c>
      <c r="E337">
        <v>23435.8</v>
      </c>
      <c r="F337">
        <v>21642.42</v>
      </c>
      <c r="G337" s="68">
        <f t="shared" si="5"/>
        <v>1.082864115935279</v>
      </c>
    </row>
    <row r="338" spans="1:7" x14ac:dyDescent="0.25">
      <c r="A338">
        <v>1989</v>
      </c>
      <c r="B338">
        <v>3</v>
      </c>
      <c r="C338" t="s">
        <v>450</v>
      </c>
      <c r="D338">
        <v>2</v>
      </c>
      <c r="E338">
        <v>6417.02</v>
      </c>
      <c r="F338">
        <v>6215.53</v>
      </c>
      <c r="G338" s="68">
        <f t="shared" si="5"/>
        <v>1.0324171872712384</v>
      </c>
    </row>
    <row r="339" spans="1:7" x14ac:dyDescent="0.25">
      <c r="A339">
        <v>1989</v>
      </c>
      <c r="B339">
        <v>3</v>
      </c>
      <c r="C339" t="s">
        <v>450</v>
      </c>
      <c r="D339">
        <v>3</v>
      </c>
      <c r="E339">
        <v>24236.78</v>
      </c>
      <c r="F339">
        <v>23984.45</v>
      </c>
      <c r="G339" s="68">
        <f t="shared" si="5"/>
        <v>1.0105205664503458</v>
      </c>
    </row>
    <row r="340" spans="1:7" x14ac:dyDescent="0.25">
      <c r="A340">
        <v>1989</v>
      </c>
      <c r="B340">
        <v>3</v>
      </c>
      <c r="C340" t="s">
        <v>450</v>
      </c>
      <c r="D340">
        <v>4</v>
      </c>
      <c r="E340">
        <v>58940.33</v>
      </c>
      <c r="F340">
        <v>31486.7</v>
      </c>
      <c r="G340" s="68">
        <f t="shared" si="5"/>
        <v>1.8719119501249735</v>
      </c>
    </row>
    <row r="341" spans="1:7" x14ac:dyDescent="0.25">
      <c r="A341">
        <v>1989</v>
      </c>
      <c r="B341">
        <v>3</v>
      </c>
      <c r="C341" t="s">
        <v>450</v>
      </c>
      <c r="D341">
        <v>5</v>
      </c>
      <c r="E341">
        <v>19676.97</v>
      </c>
      <c r="F341">
        <v>13520.08</v>
      </c>
      <c r="G341" s="68">
        <f t="shared" si="5"/>
        <v>1.4553885775823812</v>
      </c>
    </row>
    <row r="342" spans="1:7" x14ac:dyDescent="0.25">
      <c r="A342">
        <v>1990</v>
      </c>
      <c r="B342">
        <v>3</v>
      </c>
      <c r="C342" t="s">
        <v>450</v>
      </c>
      <c r="D342">
        <v>2</v>
      </c>
      <c r="E342">
        <v>6272.3</v>
      </c>
      <c r="F342">
        <v>6211.44</v>
      </c>
      <c r="G342" s="68">
        <f t="shared" si="5"/>
        <v>1.009798050049586</v>
      </c>
    </row>
    <row r="343" spans="1:7" x14ac:dyDescent="0.25">
      <c r="A343">
        <v>1990</v>
      </c>
      <c r="B343">
        <v>3</v>
      </c>
      <c r="C343" t="s">
        <v>450</v>
      </c>
      <c r="D343">
        <v>3</v>
      </c>
      <c r="E343">
        <v>22755.58</v>
      </c>
      <c r="F343">
        <v>22682.37</v>
      </c>
      <c r="G343" s="68">
        <f t="shared" si="5"/>
        <v>1.003227616867197</v>
      </c>
    </row>
    <row r="344" spans="1:7" x14ac:dyDescent="0.25">
      <c r="A344">
        <v>1990</v>
      </c>
      <c r="B344">
        <v>3</v>
      </c>
      <c r="C344" t="s">
        <v>450</v>
      </c>
      <c r="D344">
        <v>4</v>
      </c>
      <c r="E344">
        <v>63018.98</v>
      </c>
      <c r="F344">
        <v>48871.16</v>
      </c>
      <c r="G344" s="68">
        <f t="shared" si="5"/>
        <v>1.2894922076742192</v>
      </c>
    </row>
    <row r="345" spans="1:7" x14ac:dyDescent="0.25">
      <c r="A345">
        <v>1990</v>
      </c>
      <c r="B345">
        <v>3</v>
      </c>
      <c r="C345" t="s">
        <v>450</v>
      </c>
      <c r="D345">
        <v>5</v>
      </c>
      <c r="E345">
        <v>21172.44</v>
      </c>
      <c r="F345">
        <v>18036.349999999999</v>
      </c>
      <c r="G345" s="68">
        <f t="shared" si="5"/>
        <v>1.1738760891200271</v>
      </c>
    </row>
    <row r="346" spans="1:7" x14ac:dyDescent="0.25">
      <c r="A346">
        <v>1991</v>
      </c>
      <c r="B346">
        <v>3</v>
      </c>
      <c r="C346" t="s">
        <v>450</v>
      </c>
      <c r="D346">
        <v>2</v>
      </c>
      <c r="E346">
        <v>6309.92</v>
      </c>
      <c r="F346">
        <v>6189.58</v>
      </c>
      <c r="G346" s="68">
        <f t="shared" si="5"/>
        <v>1.0194423531160435</v>
      </c>
    </row>
    <row r="347" spans="1:7" x14ac:dyDescent="0.25">
      <c r="A347">
        <v>1991</v>
      </c>
      <c r="B347">
        <v>3</v>
      </c>
      <c r="C347" t="s">
        <v>450</v>
      </c>
      <c r="D347">
        <v>3</v>
      </c>
      <c r="E347">
        <v>22231.89</v>
      </c>
      <c r="F347">
        <v>22091.31</v>
      </c>
      <c r="G347" s="68">
        <f t="shared" si="5"/>
        <v>1.006363588216362</v>
      </c>
    </row>
    <row r="348" spans="1:7" x14ac:dyDescent="0.25">
      <c r="A348">
        <v>1991</v>
      </c>
      <c r="B348">
        <v>3</v>
      </c>
      <c r="C348" t="s">
        <v>450</v>
      </c>
      <c r="D348">
        <v>4</v>
      </c>
      <c r="E348">
        <v>58648.33</v>
      </c>
      <c r="F348">
        <v>42937.03</v>
      </c>
      <c r="G348" s="68">
        <f t="shared" si="5"/>
        <v>1.3659149223875058</v>
      </c>
    </row>
    <row r="349" spans="1:7" x14ac:dyDescent="0.25">
      <c r="A349">
        <v>1991</v>
      </c>
      <c r="B349">
        <v>3</v>
      </c>
      <c r="C349" t="s">
        <v>450</v>
      </c>
      <c r="D349">
        <v>5</v>
      </c>
      <c r="E349">
        <v>20644.89</v>
      </c>
      <c r="F349">
        <v>17034.07</v>
      </c>
      <c r="G349" s="68">
        <f t="shared" si="5"/>
        <v>1.2119763509249404</v>
      </c>
    </row>
    <row r="350" spans="1:7" x14ac:dyDescent="0.25">
      <c r="A350">
        <v>1992</v>
      </c>
      <c r="B350">
        <v>3</v>
      </c>
      <c r="C350" t="s">
        <v>450</v>
      </c>
      <c r="D350">
        <v>2</v>
      </c>
      <c r="E350">
        <v>7149.31</v>
      </c>
      <c r="F350">
        <v>7090.04</v>
      </c>
      <c r="G350" s="68">
        <f t="shared" si="5"/>
        <v>1.0083596143322182</v>
      </c>
    </row>
    <row r="351" spans="1:7" x14ac:dyDescent="0.25">
      <c r="A351">
        <v>1992</v>
      </c>
      <c r="B351">
        <v>3</v>
      </c>
      <c r="C351" t="s">
        <v>450</v>
      </c>
      <c r="D351">
        <v>3</v>
      </c>
      <c r="E351">
        <v>22326.89</v>
      </c>
      <c r="F351">
        <v>22265.53</v>
      </c>
      <c r="G351" s="68">
        <f t="shared" si="5"/>
        <v>1.0027558293020646</v>
      </c>
    </row>
    <row r="352" spans="1:7" x14ac:dyDescent="0.25">
      <c r="A352">
        <v>1992</v>
      </c>
      <c r="B352">
        <v>3</v>
      </c>
      <c r="C352" t="s">
        <v>450</v>
      </c>
      <c r="D352">
        <v>4</v>
      </c>
      <c r="E352">
        <v>54010.41</v>
      </c>
      <c r="F352">
        <v>47450.52</v>
      </c>
      <c r="G352" s="68">
        <f t="shared" si="5"/>
        <v>1.1382469570407239</v>
      </c>
    </row>
    <row r="353" spans="1:7" x14ac:dyDescent="0.25">
      <c r="A353">
        <v>1992</v>
      </c>
      <c r="B353">
        <v>3</v>
      </c>
      <c r="C353" t="s">
        <v>450</v>
      </c>
      <c r="D353">
        <v>5</v>
      </c>
      <c r="E353">
        <v>19529.84</v>
      </c>
      <c r="F353">
        <v>18041.490000000002</v>
      </c>
      <c r="G353" s="68">
        <f t="shared" si="5"/>
        <v>1.0824959579280868</v>
      </c>
    </row>
    <row r="354" spans="1:7" x14ac:dyDescent="0.25">
      <c r="A354">
        <v>1993</v>
      </c>
      <c r="B354">
        <v>3</v>
      </c>
      <c r="C354" t="s">
        <v>450</v>
      </c>
      <c r="D354">
        <v>2</v>
      </c>
      <c r="E354">
        <v>7019.96</v>
      </c>
      <c r="F354">
        <v>6909.11</v>
      </c>
      <c r="G354" s="68">
        <f t="shared" si="5"/>
        <v>1.0160440346151676</v>
      </c>
    </row>
    <row r="355" spans="1:7" x14ac:dyDescent="0.25">
      <c r="A355">
        <v>1993</v>
      </c>
      <c r="B355">
        <v>3</v>
      </c>
      <c r="C355" t="s">
        <v>450</v>
      </c>
      <c r="D355">
        <v>3</v>
      </c>
      <c r="E355">
        <v>24922.3</v>
      </c>
      <c r="F355">
        <v>24791.81</v>
      </c>
      <c r="G355" s="68">
        <f t="shared" si="5"/>
        <v>1.0052634317542768</v>
      </c>
    </row>
    <row r="356" spans="1:7" x14ac:dyDescent="0.25">
      <c r="A356">
        <v>1993</v>
      </c>
      <c r="B356">
        <v>3</v>
      </c>
      <c r="C356" t="s">
        <v>450</v>
      </c>
      <c r="D356">
        <v>4</v>
      </c>
      <c r="E356">
        <v>55040.32</v>
      </c>
      <c r="F356">
        <v>38918.82</v>
      </c>
      <c r="G356" s="68">
        <f t="shared" si="5"/>
        <v>1.4142340389559602</v>
      </c>
    </row>
    <row r="357" spans="1:7" x14ac:dyDescent="0.25">
      <c r="A357">
        <v>1993</v>
      </c>
      <c r="B357">
        <v>3</v>
      </c>
      <c r="C357" t="s">
        <v>450</v>
      </c>
      <c r="D357">
        <v>5</v>
      </c>
      <c r="E357">
        <v>19278.75</v>
      </c>
      <c r="F357">
        <v>15782.98</v>
      </c>
      <c r="G357" s="68">
        <f t="shared" si="5"/>
        <v>1.2214898580622924</v>
      </c>
    </row>
    <row r="358" spans="1:7" x14ac:dyDescent="0.25">
      <c r="A358">
        <v>1994</v>
      </c>
      <c r="B358">
        <v>3</v>
      </c>
      <c r="C358" t="s">
        <v>450</v>
      </c>
      <c r="D358">
        <v>2</v>
      </c>
      <c r="E358">
        <v>8366.69</v>
      </c>
      <c r="F358">
        <v>8267.09</v>
      </c>
      <c r="G358" s="68">
        <f t="shared" si="5"/>
        <v>1.012047770134352</v>
      </c>
    </row>
    <row r="359" spans="1:7" x14ac:dyDescent="0.25">
      <c r="A359">
        <v>1994</v>
      </c>
      <c r="B359">
        <v>3</v>
      </c>
      <c r="C359" t="s">
        <v>450</v>
      </c>
      <c r="D359">
        <v>3</v>
      </c>
      <c r="E359">
        <v>24837.42</v>
      </c>
      <c r="F359">
        <v>24739.38</v>
      </c>
      <c r="G359" s="68">
        <f t="shared" si="5"/>
        <v>1.0039629125709697</v>
      </c>
    </row>
    <row r="360" spans="1:7" x14ac:dyDescent="0.25">
      <c r="A360">
        <v>1994</v>
      </c>
      <c r="B360">
        <v>3</v>
      </c>
      <c r="C360" t="s">
        <v>450</v>
      </c>
      <c r="D360">
        <v>4</v>
      </c>
      <c r="E360">
        <v>61653.01</v>
      </c>
      <c r="F360">
        <v>48733.46</v>
      </c>
      <c r="G360" s="68">
        <f t="shared" si="5"/>
        <v>1.2651063560847107</v>
      </c>
    </row>
    <row r="361" spans="1:7" x14ac:dyDescent="0.25">
      <c r="A361">
        <v>1994</v>
      </c>
      <c r="B361">
        <v>3</v>
      </c>
      <c r="C361" t="s">
        <v>450</v>
      </c>
      <c r="D361">
        <v>5</v>
      </c>
      <c r="E361">
        <v>17389.849999999999</v>
      </c>
      <c r="F361">
        <v>14956.66</v>
      </c>
      <c r="G361" s="68">
        <f t="shared" si="5"/>
        <v>1.1626827112470297</v>
      </c>
    </row>
    <row r="362" spans="1:7" x14ac:dyDescent="0.25">
      <c r="A362">
        <v>1995</v>
      </c>
      <c r="B362">
        <v>3</v>
      </c>
      <c r="C362" t="s">
        <v>450</v>
      </c>
      <c r="D362">
        <v>2</v>
      </c>
      <c r="E362">
        <v>9838.91</v>
      </c>
      <c r="F362">
        <v>9676.8799999999992</v>
      </c>
      <c r="G362" s="68">
        <f t="shared" si="5"/>
        <v>1.0167440332007838</v>
      </c>
    </row>
    <row r="363" spans="1:7" x14ac:dyDescent="0.25">
      <c r="A363">
        <v>1995</v>
      </c>
      <c r="B363">
        <v>3</v>
      </c>
      <c r="C363" t="s">
        <v>450</v>
      </c>
      <c r="D363">
        <v>3</v>
      </c>
      <c r="E363">
        <v>29984.44</v>
      </c>
      <c r="F363">
        <v>29820.7</v>
      </c>
      <c r="G363" s="68">
        <f t="shared" si="5"/>
        <v>1.0054908167816314</v>
      </c>
    </row>
    <row r="364" spans="1:7" x14ac:dyDescent="0.25">
      <c r="A364">
        <v>1995</v>
      </c>
      <c r="B364">
        <v>3</v>
      </c>
      <c r="C364" t="s">
        <v>450</v>
      </c>
      <c r="D364">
        <v>4</v>
      </c>
      <c r="E364">
        <v>67178.009999999995</v>
      </c>
      <c r="F364">
        <v>60458.55</v>
      </c>
      <c r="G364" s="68">
        <f t="shared" si="5"/>
        <v>1.1111416003195576</v>
      </c>
    </row>
    <row r="365" spans="1:7" x14ac:dyDescent="0.25">
      <c r="A365">
        <v>1995</v>
      </c>
      <c r="B365">
        <v>3</v>
      </c>
      <c r="C365" t="s">
        <v>450</v>
      </c>
      <c r="D365">
        <v>5</v>
      </c>
      <c r="E365">
        <v>23940.98</v>
      </c>
      <c r="F365">
        <v>22408.89</v>
      </c>
      <c r="G365" s="68">
        <f t="shared" si="5"/>
        <v>1.0683697407591362</v>
      </c>
    </row>
    <row r="366" spans="1:7" x14ac:dyDescent="0.25">
      <c r="A366">
        <v>1996</v>
      </c>
      <c r="B366">
        <v>3</v>
      </c>
      <c r="C366" t="s">
        <v>450</v>
      </c>
      <c r="D366">
        <v>2</v>
      </c>
      <c r="E366">
        <v>8295.7199999999993</v>
      </c>
      <c r="F366">
        <v>8111.72</v>
      </c>
      <c r="G366" s="68">
        <f t="shared" si="5"/>
        <v>1.0226832287110501</v>
      </c>
    </row>
    <row r="367" spans="1:7" x14ac:dyDescent="0.25">
      <c r="A367">
        <v>1996</v>
      </c>
      <c r="B367">
        <v>3</v>
      </c>
      <c r="C367" t="s">
        <v>450</v>
      </c>
      <c r="D367">
        <v>3</v>
      </c>
      <c r="E367">
        <v>35453.35</v>
      </c>
      <c r="F367">
        <v>35192.61</v>
      </c>
      <c r="G367" s="68">
        <f t="shared" si="5"/>
        <v>1.0074089418204559</v>
      </c>
    </row>
    <row r="368" spans="1:7" x14ac:dyDescent="0.25">
      <c r="A368">
        <v>1996</v>
      </c>
      <c r="B368">
        <v>3</v>
      </c>
      <c r="C368" t="s">
        <v>450</v>
      </c>
      <c r="D368">
        <v>4</v>
      </c>
      <c r="E368">
        <v>87839.72</v>
      </c>
      <c r="F368">
        <v>79257.39</v>
      </c>
      <c r="G368" s="68">
        <f t="shared" si="5"/>
        <v>1.1082842874336387</v>
      </c>
    </row>
    <row r="369" spans="1:7" x14ac:dyDescent="0.25">
      <c r="A369">
        <v>1996</v>
      </c>
      <c r="B369">
        <v>3</v>
      </c>
      <c r="C369" t="s">
        <v>450</v>
      </c>
      <c r="D369">
        <v>5</v>
      </c>
      <c r="E369">
        <v>26734.959999999999</v>
      </c>
      <c r="F369">
        <v>24990.98</v>
      </c>
      <c r="G369" s="68">
        <f t="shared" si="5"/>
        <v>1.0697843782036558</v>
      </c>
    </row>
    <row r="370" spans="1:7" x14ac:dyDescent="0.25">
      <c r="A370">
        <v>1997</v>
      </c>
      <c r="B370">
        <v>3</v>
      </c>
      <c r="C370" t="s">
        <v>450</v>
      </c>
      <c r="D370">
        <v>2</v>
      </c>
      <c r="E370">
        <v>6326.63</v>
      </c>
      <c r="F370">
        <v>6111.67</v>
      </c>
      <c r="G370" s="68">
        <f t="shared" si="5"/>
        <v>1.035172056082871</v>
      </c>
    </row>
    <row r="371" spans="1:7" x14ac:dyDescent="0.25">
      <c r="A371">
        <v>1997</v>
      </c>
      <c r="B371">
        <v>3</v>
      </c>
      <c r="C371" t="s">
        <v>450</v>
      </c>
      <c r="D371">
        <v>3</v>
      </c>
      <c r="E371">
        <v>29800.43</v>
      </c>
      <c r="F371">
        <v>29464.7</v>
      </c>
      <c r="G371" s="68">
        <f t="shared" si="5"/>
        <v>1.0113943125163332</v>
      </c>
    </row>
    <row r="372" spans="1:7" x14ac:dyDescent="0.25">
      <c r="A372">
        <v>1997</v>
      </c>
      <c r="B372">
        <v>3</v>
      </c>
      <c r="C372" t="s">
        <v>450</v>
      </c>
      <c r="D372">
        <v>4</v>
      </c>
      <c r="E372">
        <v>92498.52</v>
      </c>
      <c r="F372">
        <v>62794.5</v>
      </c>
      <c r="G372" s="68">
        <f t="shared" si="5"/>
        <v>1.4730353773021523</v>
      </c>
    </row>
    <row r="373" spans="1:7" x14ac:dyDescent="0.25">
      <c r="A373">
        <v>1997</v>
      </c>
      <c r="B373">
        <v>3</v>
      </c>
      <c r="C373" t="s">
        <v>450</v>
      </c>
      <c r="D373">
        <v>5</v>
      </c>
      <c r="E373">
        <v>31053.25</v>
      </c>
      <c r="F373">
        <v>24921.79</v>
      </c>
      <c r="G373" s="68">
        <f t="shared" si="5"/>
        <v>1.246028074227413</v>
      </c>
    </row>
    <row r="374" spans="1:7" x14ac:dyDescent="0.25">
      <c r="A374">
        <v>1998</v>
      </c>
      <c r="B374">
        <v>3</v>
      </c>
      <c r="C374" t="s">
        <v>450</v>
      </c>
      <c r="D374">
        <v>2</v>
      </c>
      <c r="E374">
        <v>6607.15</v>
      </c>
      <c r="F374">
        <v>6578.55</v>
      </c>
      <c r="G374" s="68">
        <f t="shared" si="5"/>
        <v>1.0043474625867401</v>
      </c>
    </row>
    <row r="375" spans="1:7" x14ac:dyDescent="0.25">
      <c r="A375">
        <v>1998</v>
      </c>
      <c r="B375">
        <v>3</v>
      </c>
      <c r="C375" t="s">
        <v>450</v>
      </c>
      <c r="D375">
        <v>3</v>
      </c>
      <c r="E375">
        <v>23050.87</v>
      </c>
      <c r="F375">
        <v>23017.78</v>
      </c>
      <c r="G375" s="68">
        <f t="shared" si="5"/>
        <v>1.0014375843369778</v>
      </c>
    </row>
    <row r="376" spans="1:7" x14ac:dyDescent="0.25">
      <c r="A376">
        <v>1998</v>
      </c>
      <c r="B376">
        <v>3</v>
      </c>
      <c r="C376" t="s">
        <v>450</v>
      </c>
      <c r="D376">
        <v>4</v>
      </c>
      <c r="E376">
        <v>84641.12</v>
      </c>
      <c r="F376">
        <v>77054.02</v>
      </c>
      <c r="G376" s="68">
        <f t="shared" si="5"/>
        <v>1.0984646875010544</v>
      </c>
    </row>
    <row r="377" spans="1:7" x14ac:dyDescent="0.25">
      <c r="A377">
        <v>1998</v>
      </c>
      <c r="B377">
        <v>3</v>
      </c>
      <c r="C377" t="s">
        <v>450</v>
      </c>
      <c r="D377">
        <v>5</v>
      </c>
      <c r="E377">
        <v>34919.019999999997</v>
      </c>
      <c r="F377">
        <v>32858.25</v>
      </c>
      <c r="G377" s="68">
        <f t="shared" si="5"/>
        <v>1.0627169736671915</v>
      </c>
    </row>
    <row r="378" spans="1:7" x14ac:dyDescent="0.25">
      <c r="A378">
        <v>1999</v>
      </c>
      <c r="B378">
        <v>3</v>
      </c>
      <c r="C378" t="s">
        <v>450</v>
      </c>
      <c r="D378">
        <v>2</v>
      </c>
      <c r="E378">
        <v>8265.31</v>
      </c>
      <c r="F378">
        <v>8195.6200000000008</v>
      </c>
      <c r="G378" s="68">
        <f t="shared" si="5"/>
        <v>1.0085033225064117</v>
      </c>
    </row>
    <row r="379" spans="1:7" x14ac:dyDescent="0.25">
      <c r="A379">
        <v>1999</v>
      </c>
      <c r="B379">
        <v>3</v>
      </c>
      <c r="C379" t="s">
        <v>450</v>
      </c>
      <c r="D379">
        <v>3</v>
      </c>
      <c r="E379">
        <v>24062.22</v>
      </c>
      <c r="F379">
        <v>23994.94</v>
      </c>
      <c r="G379" s="68">
        <f t="shared" si="5"/>
        <v>1.002803924494081</v>
      </c>
    </row>
    <row r="380" spans="1:7" x14ac:dyDescent="0.25">
      <c r="A380">
        <v>1999</v>
      </c>
      <c r="B380">
        <v>3</v>
      </c>
      <c r="C380" t="s">
        <v>450</v>
      </c>
      <c r="D380">
        <v>4</v>
      </c>
      <c r="E380">
        <v>68334.98</v>
      </c>
      <c r="F380">
        <v>65243.199999999997</v>
      </c>
      <c r="G380" s="68">
        <f t="shared" si="5"/>
        <v>1.0473885401083944</v>
      </c>
    </row>
    <row r="381" spans="1:7" x14ac:dyDescent="0.25">
      <c r="A381">
        <v>1999</v>
      </c>
      <c r="B381">
        <v>3</v>
      </c>
      <c r="C381" t="s">
        <v>450</v>
      </c>
      <c r="D381">
        <v>5</v>
      </c>
      <c r="E381">
        <v>31618.9</v>
      </c>
      <c r="F381">
        <v>30655.38</v>
      </c>
      <c r="G381" s="68">
        <f t="shared" si="5"/>
        <v>1.0314306982983086</v>
      </c>
    </row>
    <row r="382" spans="1:7" x14ac:dyDescent="0.25">
      <c r="A382">
        <v>2000</v>
      </c>
      <c r="B382">
        <v>3</v>
      </c>
      <c r="C382" t="s">
        <v>450</v>
      </c>
      <c r="D382">
        <v>2</v>
      </c>
      <c r="E382">
        <v>10030.64</v>
      </c>
      <c r="F382">
        <v>9951.59</v>
      </c>
      <c r="G382" s="68">
        <f t="shared" si="5"/>
        <v>1.0079434542620826</v>
      </c>
    </row>
    <row r="383" spans="1:7" x14ac:dyDescent="0.25">
      <c r="A383">
        <v>2000</v>
      </c>
      <c r="B383">
        <v>3</v>
      </c>
      <c r="C383" t="s">
        <v>450</v>
      </c>
      <c r="D383">
        <v>3</v>
      </c>
      <c r="E383">
        <v>30253.919999999998</v>
      </c>
      <c r="F383">
        <v>30174.86</v>
      </c>
      <c r="G383" s="68">
        <f t="shared" si="5"/>
        <v>1.0026200618660699</v>
      </c>
    </row>
    <row r="384" spans="1:7" x14ac:dyDescent="0.25">
      <c r="A384">
        <v>2000</v>
      </c>
      <c r="B384">
        <v>3</v>
      </c>
      <c r="C384" t="s">
        <v>450</v>
      </c>
      <c r="D384">
        <v>4</v>
      </c>
      <c r="E384">
        <v>70322.94</v>
      </c>
      <c r="F384">
        <v>65806.83</v>
      </c>
      <c r="G384" s="68">
        <f t="shared" si="5"/>
        <v>1.0686267671607947</v>
      </c>
    </row>
    <row r="385" spans="1:7" x14ac:dyDescent="0.25">
      <c r="A385">
        <v>2000</v>
      </c>
      <c r="B385">
        <v>3</v>
      </c>
      <c r="C385" t="s">
        <v>450</v>
      </c>
      <c r="D385">
        <v>5</v>
      </c>
      <c r="E385">
        <v>25869.65</v>
      </c>
      <c r="F385">
        <v>24764.84</v>
      </c>
      <c r="G385" s="68">
        <f t="shared" si="5"/>
        <v>1.0446120386806457</v>
      </c>
    </row>
    <row r="386" spans="1:7" x14ac:dyDescent="0.25">
      <c r="A386">
        <v>2001</v>
      </c>
      <c r="B386">
        <v>3</v>
      </c>
      <c r="C386" t="s">
        <v>450</v>
      </c>
      <c r="D386">
        <v>2</v>
      </c>
      <c r="E386">
        <v>10079.83</v>
      </c>
      <c r="F386">
        <v>10032.27</v>
      </c>
      <c r="G386" s="68">
        <f t="shared" si="5"/>
        <v>1.0047407017554351</v>
      </c>
    </row>
    <row r="387" spans="1:7" x14ac:dyDescent="0.25">
      <c r="A387">
        <v>2001</v>
      </c>
      <c r="B387">
        <v>3</v>
      </c>
      <c r="C387" t="s">
        <v>450</v>
      </c>
      <c r="D387">
        <v>3</v>
      </c>
      <c r="E387">
        <v>36743.949999999997</v>
      </c>
      <c r="F387">
        <v>36686.47</v>
      </c>
      <c r="G387" s="68">
        <f t="shared" ref="G387:G450" si="6">E387/F387</f>
        <v>1.0015667901545173</v>
      </c>
    </row>
    <row r="388" spans="1:7" x14ac:dyDescent="0.25">
      <c r="A388">
        <v>2001</v>
      </c>
      <c r="B388">
        <v>3</v>
      </c>
      <c r="C388" t="s">
        <v>450</v>
      </c>
      <c r="D388">
        <v>4</v>
      </c>
      <c r="E388">
        <v>88911.84</v>
      </c>
      <c r="F388">
        <v>84361.73</v>
      </c>
      <c r="G388" s="68">
        <f t="shared" si="6"/>
        <v>1.0539357123188442</v>
      </c>
    </row>
    <row r="389" spans="1:7" x14ac:dyDescent="0.25">
      <c r="A389">
        <v>2001</v>
      </c>
      <c r="B389">
        <v>3</v>
      </c>
      <c r="C389" t="s">
        <v>450</v>
      </c>
      <c r="D389">
        <v>5</v>
      </c>
      <c r="E389">
        <v>25938.73</v>
      </c>
      <c r="F389">
        <v>25025.15</v>
      </c>
      <c r="G389" s="68">
        <f t="shared" si="6"/>
        <v>1.0365064744866663</v>
      </c>
    </row>
    <row r="390" spans="1:7" x14ac:dyDescent="0.25">
      <c r="A390">
        <v>2002</v>
      </c>
      <c r="B390">
        <v>3</v>
      </c>
      <c r="C390" t="s">
        <v>450</v>
      </c>
      <c r="D390">
        <v>2</v>
      </c>
      <c r="E390">
        <v>8639.42</v>
      </c>
      <c r="F390">
        <v>8568.11</v>
      </c>
      <c r="G390" s="68">
        <f t="shared" si="6"/>
        <v>1.008322722280643</v>
      </c>
    </row>
    <row r="391" spans="1:7" x14ac:dyDescent="0.25">
      <c r="A391">
        <v>2002</v>
      </c>
      <c r="B391">
        <v>3</v>
      </c>
      <c r="C391" t="s">
        <v>450</v>
      </c>
      <c r="D391">
        <v>3</v>
      </c>
      <c r="E391">
        <v>36574.17</v>
      </c>
      <c r="F391">
        <v>36474.07</v>
      </c>
      <c r="G391" s="68">
        <f t="shared" si="6"/>
        <v>1.0027444154162122</v>
      </c>
    </row>
    <row r="392" spans="1:7" x14ac:dyDescent="0.25">
      <c r="A392">
        <v>2002</v>
      </c>
      <c r="B392">
        <v>3</v>
      </c>
      <c r="C392" t="s">
        <v>450</v>
      </c>
      <c r="D392">
        <v>4</v>
      </c>
      <c r="E392">
        <v>104057.94</v>
      </c>
      <c r="F392">
        <v>95158.57</v>
      </c>
      <c r="G392" s="68">
        <f t="shared" si="6"/>
        <v>1.0935214768359802</v>
      </c>
    </row>
    <row r="393" spans="1:7" x14ac:dyDescent="0.25">
      <c r="A393">
        <v>2002</v>
      </c>
      <c r="B393">
        <v>3</v>
      </c>
      <c r="C393" t="s">
        <v>450</v>
      </c>
      <c r="D393">
        <v>5</v>
      </c>
      <c r="E393">
        <v>31773.89</v>
      </c>
      <c r="F393">
        <v>29964.25</v>
      </c>
      <c r="G393" s="68">
        <f t="shared" si="6"/>
        <v>1.0603933020182383</v>
      </c>
    </row>
    <row r="394" spans="1:7" x14ac:dyDescent="0.25">
      <c r="A394">
        <v>2003</v>
      </c>
      <c r="B394">
        <v>3</v>
      </c>
      <c r="C394" t="s">
        <v>450</v>
      </c>
      <c r="D394">
        <v>2</v>
      </c>
      <c r="E394">
        <v>8574.2800000000007</v>
      </c>
      <c r="F394">
        <v>8524.83</v>
      </c>
      <c r="G394" s="68">
        <f t="shared" si="6"/>
        <v>1.0058007021840905</v>
      </c>
    </row>
    <row r="395" spans="1:7" x14ac:dyDescent="0.25">
      <c r="A395">
        <v>2003</v>
      </c>
      <c r="B395">
        <v>3</v>
      </c>
      <c r="C395" t="s">
        <v>450</v>
      </c>
      <c r="D395">
        <v>3</v>
      </c>
      <c r="E395">
        <v>31530.7</v>
      </c>
      <c r="F395">
        <v>31470.400000000001</v>
      </c>
      <c r="G395" s="68">
        <f t="shared" si="6"/>
        <v>1.0019160862270577</v>
      </c>
    </row>
    <row r="396" spans="1:7" x14ac:dyDescent="0.25">
      <c r="A396">
        <v>2003</v>
      </c>
      <c r="B396">
        <v>3</v>
      </c>
      <c r="C396" t="s">
        <v>450</v>
      </c>
      <c r="D396">
        <v>4</v>
      </c>
      <c r="E396">
        <v>105935.92</v>
      </c>
      <c r="F396">
        <v>93681.48</v>
      </c>
      <c r="G396" s="68">
        <f t="shared" si="6"/>
        <v>1.1308096328110957</v>
      </c>
    </row>
    <row r="397" spans="1:7" x14ac:dyDescent="0.25">
      <c r="A397">
        <v>2003</v>
      </c>
      <c r="B397">
        <v>3</v>
      </c>
      <c r="C397" t="s">
        <v>450</v>
      </c>
      <c r="D397">
        <v>5</v>
      </c>
      <c r="E397">
        <v>38714.35</v>
      </c>
      <c r="F397">
        <v>35767.24</v>
      </c>
      <c r="G397" s="68">
        <f t="shared" si="6"/>
        <v>1.0823969084558942</v>
      </c>
    </row>
    <row r="398" spans="1:7" x14ac:dyDescent="0.25">
      <c r="A398">
        <v>2004</v>
      </c>
      <c r="B398">
        <v>3</v>
      </c>
      <c r="C398" t="s">
        <v>450</v>
      </c>
      <c r="D398">
        <v>2</v>
      </c>
      <c r="E398">
        <v>9997.6200000000008</v>
      </c>
      <c r="F398">
        <v>9867.2999999999993</v>
      </c>
      <c r="G398" s="68">
        <f t="shared" si="6"/>
        <v>1.0132072603447753</v>
      </c>
    </row>
    <row r="399" spans="1:7" x14ac:dyDescent="0.25">
      <c r="A399">
        <v>2004</v>
      </c>
      <c r="B399">
        <v>3</v>
      </c>
      <c r="C399" t="s">
        <v>450</v>
      </c>
      <c r="D399">
        <v>3</v>
      </c>
      <c r="E399">
        <v>31105.67</v>
      </c>
      <c r="F399">
        <v>30971.24</v>
      </c>
      <c r="G399" s="68">
        <f t="shared" si="6"/>
        <v>1.0043404784567875</v>
      </c>
    </row>
    <row r="400" spans="1:7" x14ac:dyDescent="0.25">
      <c r="A400">
        <v>2004</v>
      </c>
      <c r="B400">
        <v>3</v>
      </c>
      <c r="C400" t="s">
        <v>450</v>
      </c>
      <c r="D400">
        <v>4</v>
      </c>
      <c r="E400">
        <v>88064.54</v>
      </c>
      <c r="F400">
        <v>72346.539999999994</v>
      </c>
      <c r="G400" s="68">
        <f t="shared" si="6"/>
        <v>1.2172598717229601</v>
      </c>
    </row>
    <row r="401" spans="1:7" x14ac:dyDescent="0.25">
      <c r="A401">
        <v>2004</v>
      </c>
      <c r="B401">
        <v>3</v>
      </c>
      <c r="C401" t="s">
        <v>450</v>
      </c>
      <c r="D401">
        <v>5</v>
      </c>
      <c r="E401">
        <v>37038.76</v>
      </c>
      <c r="F401">
        <v>32727.29</v>
      </c>
      <c r="G401" s="68">
        <f t="shared" si="6"/>
        <v>1.1317392915820406</v>
      </c>
    </row>
    <row r="402" spans="1:7" x14ac:dyDescent="0.25">
      <c r="A402">
        <v>2005</v>
      </c>
      <c r="B402">
        <v>3</v>
      </c>
      <c r="C402" t="s">
        <v>450</v>
      </c>
      <c r="D402">
        <v>2</v>
      </c>
      <c r="E402">
        <v>8006.14</v>
      </c>
      <c r="F402">
        <v>7886.6</v>
      </c>
      <c r="G402" s="68">
        <f t="shared" si="6"/>
        <v>1.0151573555144169</v>
      </c>
    </row>
    <row r="403" spans="1:7" x14ac:dyDescent="0.25">
      <c r="A403">
        <v>2005</v>
      </c>
      <c r="B403">
        <v>3</v>
      </c>
      <c r="C403" t="s">
        <v>450</v>
      </c>
      <c r="D403">
        <v>3</v>
      </c>
      <c r="E403">
        <v>36214.75</v>
      </c>
      <c r="F403">
        <v>36035.46</v>
      </c>
      <c r="G403" s="68">
        <f t="shared" si="6"/>
        <v>1.0049753770314018</v>
      </c>
    </row>
    <row r="404" spans="1:7" x14ac:dyDescent="0.25">
      <c r="A404">
        <v>2005</v>
      </c>
      <c r="B404">
        <v>3</v>
      </c>
      <c r="C404" t="s">
        <v>450</v>
      </c>
      <c r="D404">
        <v>4</v>
      </c>
      <c r="E404">
        <v>87207.27</v>
      </c>
      <c r="F404">
        <v>84166.69</v>
      </c>
      <c r="G404" s="68">
        <f t="shared" si="6"/>
        <v>1.0361256929552534</v>
      </c>
    </row>
    <row r="405" spans="1:7" x14ac:dyDescent="0.25">
      <c r="A405">
        <v>2005</v>
      </c>
      <c r="B405">
        <v>3</v>
      </c>
      <c r="C405" t="s">
        <v>450</v>
      </c>
      <c r="D405">
        <v>5</v>
      </c>
      <c r="E405">
        <v>31131</v>
      </c>
      <c r="F405">
        <v>30395.25</v>
      </c>
      <c r="G405" s="68">
        <f t="shared" si="6"/>
        <v>1.024206084832334</v>
      </c>
    </row>
    <row r="406" spans="1:7" x14ac:dyDescent="0.25">
      <c r="A406">
        <v>2006</v>
      </c>
      <c r="B406">
        <v>3</v>
      </c>
      <c r="C406" t="s">
        <v>450</v>
      </c>
      <c r="D406">
        <v>2</v>
      </c>
      <c r="E406">
        <v>7694.35</v>
      </c>
      <c r="F406">
        <v>7543.3</v>
      </c>
      <c r="G406" s="68">
        <f t="shared" si="6"/>
        <v>1.0200243925072581</v>
      </c>
    </row>
    <row r="407" spans="1:7" x14ac:dyDescent="0.25">
      <c r="A407">
        <v>2006</v>
      </c>
      <c r="B407">
        <v>3</v>
      </c>
      <c r="C407" t="s">
        <v>450</v>
      </c>
      <c r="D407">
        <v>3</v>
      </c>
      <c r="E407">
        <v>28963.06</v>
      </c>
      <c r="F407">
        <v>28774.54</v>
      </c>
      <c r="G407" s="68">
        <f t="shared" si="6"/>
        <v>1.0065516251519573</v>
      </c>
    </row>
    <row r="408" spans="1:7" x14ac:dyDescent="0.25">
      <c r="A408">
        <v>2006</v>
      </c>
      <c r="B408">
        <v>3</v>
      </c>
      <c r="C408" t="s">
        <v>450</v>
      </c>
      <c r="D408">
        <v>4</v>
      </c>
      <c r="E408">
        <v>99690.84</v>
      </c>
      <c r="F408">
        <v>95203.94</v>
      </c>
      <c r="G408" s="68">
        <f t="shared" si="6"/>
        <v>1.0471293519995075</v>
      </c>
    </row>
    <row r="409" spans="1:7" x14ac:dyDescent="0.25">
      <c r="A409">
        <v>2006</v>
      </c>
      <c r="B409">
        <v>3</v>
      </c>
      <c r="C409" t="s">
        <v>450</v>
      </c>
      <c r="D409">
        <v>5</v>
      </c>
      <c r="E409">
        <v>29949.38</v>
      </c>
      <c r="F409">
        <v>29049.81</v>
      </c>
      <c r="G409" s="68">
        <f t="shared" si="6"/>
        <v>1.0309664675947967</v>
      </c>
    </row>
    <row r="410" spans="1:7" x14ac:dyDescent="0.25">
      <c r="A410">
        <v>2007</v>
      </c>
      <c r="B410">
        <v>3</v>
      </c>
      <c r="C410" t="s">
        <v>450</v>
      </c>
      <c r="D410">
        <v>2</v>
      </c>
      <c r="E410">
        <v>8461</v>
      </c>
      <c r="F410">
        <v>8394.35</v>
      </c>
      <c r="G410" s="68">
        <f t="shared" si="6"/>
        <v>1.0079398643134965</v>
      </c>
    </row>
    <row r="411" spans="1:7" x14ac:dyDescent="0.25">
      <c r="A411">
        <v>2007</v>
      </c>
      <c r="B411">
        <v>3</v>
      </c>
      <c r="C411" t="s">
        <v>450</v>
      </c>
      <c r="D411">
        <v>3</v>
      </c>
      <c r="E411">
        <v>27937.17</v>
      </c>
      <c r="F411">
        <v>27864.21</v>
      </c>
      <c r="G411" s="68">
        <f t="shared" si="6"/>
        <v>1.0026184126519286</v>
      </c>
    </row>
    <row r="412" spans="1:7" x14ac:dyDescent="0.25">
      <c r="A412">
        <v>2007</v>
      </c>
      <c r="B412">
        <v>3</v>
      </c>
      <c r="C412" t="s">
        <v>450</v>
      </c>
      <c r="D412">
        <v>4</v>
      </c>
      <c r="E412">
        <v>79782.89</v>
      </c>
      <c r="F412">
        <v>77633.7</v>
      </c>
      <c r="G412" s="68">
        <f t="shared" si="6"/>
        <v>1.0276837249802599</v>
      </c>
    </row>
    <row r="413" spans="1:7" x14ac:dyDescent="0.25">
      <c r="A413">
        <v>2007</v>
      </c>
      <c r="B413">
        <v>3</v>
      </c>
      <c r="C413" t="s">
        <v>450</v>
      </c>
      <c r="D413">
        <v>5</v>
      </c>
      <c r="E413">
        <v>35675.78</v>
      </c>
      <c r="F413">
        <v>35042.71</v>
      </c>
      <c r="G413" s="68">
        <f t="shared" si="6"/>
        <v>1.0180656690079048</v>
      </c>
    </row>
    <row r="414" spans="1:7" x14ac:dyDescent="0.25">
      <c r="A414">
        <v>2008</v>
      </c>
      <c r="B414">
        <v>3</v>
      </c>
      <c r="C414" t="s">
        <v>450</v>
      </c>
      <c r="D414">
        <v>2</v>
      </c>
      <c r="E414">
        <v>10241.02</v>
      </c>
      <c r="F414">
        <v>10086.34</v>
      </c>
      <c r="G414" s="68">
        <f t="shared" si="6"/>
        <v>1.0153355924944034</v>
      </c>
    </row>
    <row r="415" spans="1:7" x14ac:dyDescent="0.25">
      <c r="A415">
        <v>2008</v>
      </c>
      <c r="B415">
        <v>3</v>
      </c>
      <c r="C415" t="s">
        <v>450</v>
      </c>
      <c r="D415">
        <v>3</v>
      </c>
      <c r="E415">
        <v>30925.18</v>
      </c>
      <c r="F415">
        <v>30770.3</v>
      </c>
      <c r="G415" s="68">
        <f t="shared" si="6"/>
        <v>1.0050334250884783</v>
      </c>
    </row>
    <row r="416" spans="1:7" x14ac:dyDescent="0.25">
      <c r="A416">
        <v>2008</v>
      </c>
      <c r="B416">
        <v>3</v>
      </c>
      <c r="C416" t="s">
        <v>450</v>
      </c>
      <c r="D416">
        <v>4</v>
      </c>
      <c r="E416">
        <v>80518.710000000006</v>
      </c>
      <c r="F416">
        <v>77246.11</v>
      </c>
      <c r="G416" s="68">
        <f t="shared" si="6"/>
        <v>1.0423658874213861</v>
      </c>
    </row>
    <row r="417" spans="1:7" x14ac:dyDescent="0.25">
      <c r="A417">
        <v>2008</v>
      </c>
      <c r="B417">
        <v>3</v>
      </c>
      <c r="C417" t="s">
        <v>450</v>
      </c>
      <c r="D417">
        <v>5</v>
      </c>
      <c r="E417">
        <v>29910.86</v>
      </c>
      <c r="F417">
        <v>29092.36</v>
      </c>
      <c r="G417" s="68">
        <f t="shared" si="6"/>
        <v>1.0281345342901023</v>
      </c>
    </row>
    <row r="418" spans="1:7" x14ac:dyDescent="0.25">
      <c r="A418">
        <v>2009</v>
      </c>
      <c r="B418">
        <v>3</v>
      </c>
      <c r="C418" t="s">
        <v>450</v>
      </c>
      <c r="D418">
        <v>2</v>
      </c>
      <c r="E418">
        <v>8984.92</v>
      </c>
      <c r="F418">
        <v>8882.11</v>
      </c>
      <c r="G418" s="68">
        <f t="shared" si="6"/>
        <v>1.0115749523480344</v>
      </c>
    </row>
    <row r="419" spans="1:7" x14ac:dyDescent="0.25">
      <c r="A419">
        <v>2009</v>
      </c>
      <c r="B419">
        <v>3</v>
      </c>
      <c r="C419" t="s">
        <v>450</v>
      </c>
      <c r="D419">
        <v>3</v>
      </c>
      <c r="E419">
        <v>37280.26</v>
      </c>
      <c r="F419">
        <v>37138.81</v>
      </c>
      <c r="G419" s="68">
        <f t="shared" si="6"/>
        <v>1.0038086842308627</v>
      </c>
    </row>
    <row r="420" spans="1:7" x14ac:dyDescent="0.25">
      <c r="A420">
        <v>2009</v>
      </c>
      <c r="B420">
        <v>3</v>
      </c>
      <c r="C420" t="s">
        <v>450</v>
      </c>
      <c r="D420">
        <v>4</v>
      </c>
      <c r="E420">
        <v>87131.65</v>
      </c>
      <c r="F420">
        <v>84140.06</v>
      </c>
      <c r="G420" s="68">
        <f t="shared" si="6"/>
        <v>1.0355548831317687</v>
      </c>
    </row>
    <row r="421" spans="1:7" x14ac:dyDescent="0.25">
      <c r="A421">
        <v>2009</v>
      </c>
      <c r="B421">
        <v>3</v>
      </c>
      <c r="C421" t="s">
        <v>450</v>
      </c>
      <c r="D421">
        <v>5</v>
      </c>
      <c r="E421">
        <v>28999.21</v>
      </c>
      <c r="F421">
        <v>28335.84</v>
      </c>
      <c r="G421" s="68">
        <f t="shared" si="6"/>
        <v>1.0234109876396817</v>
      </c>
    </row>
    <row r="422" spans="1:7" x14ac:dyDescent="0.25">
      <c r="A422">
        <v>2010</v>
      </c>
      <c r="B422">
        <v>3</v>
      </c>
      <c r="C422" t="s">
        <v>450</v>
      </c>
      <c r="D422">
        <v>2</v>
      </c>
      <c r="E422">
        <v>6317.3</v>
      </c>
      <c r="F422">
        <v>6160.7</v>
      </c>
      <c r="G422" s="68">
        <f t="shared" si="6"/>
        <v>1.0254191893778306</v>
      </c>
    </row>
    <row r="423" spans="1:7" x14ac:dyDescent="0.25">
      <c r="A423">
        <v>2010</v>
      </c>
      <c r="B423">
        <v>3</v>
      </c>
      <c r="C423" t="s">
        <v>450</v>
      </c>
      <c r="D423">
        <v>3</v>
      </c>
      <c r="E423">
        <v>32743.73</v>
      </c>
      <c r="F423">
        <v>32474.58</v>
      </c>
      <c r="G423" s="68">
        <f t="shared" si="6"/>
        <v>1.0082880209690164</v>
      </c>
    </row>
    <row r="424" spans="1:7" x14ac:dyDescent="0.25">
      <c r="A424">
        <v>2010</v>
      </c>
      <c r="B424">
        <v>3</v>
      </c>
      <c r="C424" t="s">
        <v>450</v>
      </c>
      <c r="D424">
        <v>4</v>
      </c>
      <c r="E424">
        <v>105637.7</v>
      </c>
      <c r="F424">
        <v>101261.12</v>
      </c>
      <c r="G424" s="68">
        <f t="shared" si="6"/>
        <v>1.0432207346709181</v>
      </c>
    </row>
    <row r="425" spans="1:7" x14ac:dyDescent="0.25">
      <c r="A425">
        <v>2010</v>
      </c>
      <c r="B425">
        <v>3</v>
      </c>
      <c r="C425" t="s">
        <v>450</v>
      </c>
      <c r="D425">
        <v>5</v>
      </c>
      <c r="E425">
        <v>31911.360000000001</v>
      </c>
      <c r="F425">
        <v>31011.599999999999</v>
      </c>
      <c r="G425" s="68">
        <f t="shared" si="6"/>
        <v>1.029013659404868</v>
      </c>
    </row>
    <row r="426" spans="1:7" x14ac:dyDescent="0.25">
      <c r="A426">
        <v>2011</v>
      </c>
      <c r="B426">
        <v>3</v>
      </c>
      <c r="C426" t="s">
        <v>450</v>
      </c>
      <c r="D426">
        <v>2</v>
      </c>
      <c r="E426">
        <v>7995.04</v>
      </c>
      <c r="F426">
        <v>7850.01</v>
      </c>
      <c r="G426" s="68">
        <f t="shared" si="6"/>
        <v>1.018475135700464</v>
      </c>
    </row>
    <row r="427" spans="1:7" x14ac:dyDescent="0.25">
      <c r="A427">
        <v>2011</v>
      </c>
      <c r="B427">
        <v>3</v>
      </c>
      <c r="C427" t="s">
        <v>450</v>
      </c>
      <c r="D427">
        <v>3</v>
      </c>
      <c r="E427">
        <v>23023.46</v>
      </c>
      <c r="F427">
        <v>22884.99</v>
      </c>
      <c r="G427" s="68">
        <f t="shared" si="6"/>
        <v>1.0060506908676821</v>
      </c>
    </row>
    <row r="428" spans="1:7" x14ac:dyDescent="0.25">
      <c r="A428">
        <v>2011</v>
      </c>
      <c r="B428">
        <v>3</v>
      </c>
      <c r="C428" t="s">
        <v>450</v>
      </c>
      <c r="D428">
        <v>4</v>
      </c>
      <c r="E428">
        <v>92992.18</v>
      </c>
      <c r="F428">
        <v>86741.24</v>
      </c>
      <c r="G428" s="68">
        <f t="shared" si="6"/>
        <v>1.0720642222776615</v>
      </c>
    </row>
    <row r="429" spans="1:7" x14ac:dyDescent="0.25">
      <c r="A429">
        <v>2011</v>
      </c>
      <c r="B429">
        <v>3</v>
      </c>
      <c r="C429" t="s">
        <v>450</v>
      </c>
      <c r="D429">
        <v>5</v>
      </c>
      <c r="E429">
        <v>38851.839999999997</v>
      </c>
      <c r="F429">
        <v>37121.78</v>
      </c>
      <c r="G429" s="68">
        <f t="shared" si="6"/>
        <v>1.0466049849980255</v>
      </c>
    </row>
    <row r="430" spans="1:7" x14ac:dyDescent="0.25">
      <c r="A430">
        <v>2012</v>
      </c>
      <c r="B430">
        <v>3</v>
      </c>
      <c r="C430" t="s">
        <v>450</v>
      </c>
      <c r="D430">
        <v>2</v>
      </c>
      <c r="E430">
        <v>10280.84</v>
      </c>
      <c r="F430">
        <v>10201.49</v>
      </c>
      <c r="G430" s="68">
        <f t="shared" si="6"/>
        <v>1.0077782755264182</v>
      </c>
    </row>
    <row r="431" spans="1:7" x14ac:dyDescent="0.25">
      <c r="A431">
        <v>2012</v>
      </c>
      <c r="B431">
        <v>3</v>
      </c>
      <c r="C431" t="s">
        <v>450</v>
      </c>
      <c r="D431">
        <v>3</v>
      </c>
      <c r="E431">
        <v>29236.6</v>
      </c>
      <c r="F431">
        <v>29161.78</v>
      </c>
      <c r="G431" s="68">
        <f t="shared" si="6"/>
        <v>1.0025656870053885</v>
      </c>
    </row>
    <row r="432" spans="1:7" x14ac:dyDescent="0.25">
      <c r="A432">
        <v>2012</v>
      </c>
      <c r="B432">
        <v>3</v>
      </c>
      <c r="C432" t="s">
        <v>450</v>
      </c>
      <c r="D432">
        <v>4</v>
      </c>
      <c r="E432">
        <v>65536.929999999993</v>
      </c>
      <c r="F432">
        <v>63385.25</v>
      </c>
      <c r="G432" s="68">
        <f t="shared" si="6"/>
        <v>1.0339460678943444</v>
      </c>
    </row>
    <row r="433" spans="1:7" x14ac:dyDescent="0.25">
      <c r="A433">
        <v>2012</v>
      </c>
      <c r="B433">
        <v>3</v>
      </c>
      <c r="C433" t="s">
        <v>450</v>
      </c>
      <c r="D433">
        <v>5</v>
      </c>
      <c r="E433">
        <v>33397.589999999997</v>
      </c>
      <c r="F433">
        <v>32661.45</v>
      </c>
      <c r="G433" s="68">
        <f t="shared" si="6"/>
        <v>1.0225384972191986</v>
      </c>
    </row>
    <row r="434" spans="1:7" x14ac:dyDescent="0.25">
      <c r="A434">
        <v>2013</v>
      </c>
      <c r="B434">
        <v>3</v>
      </c>
      <c r="C434" t="s">
        <v>450</v>
      </c>
      <c r="D434">
        <v>2</v>
      </c>
      <c r="E434">
        <v>10238.16</v>
      </c>
      <c r="F434">
        <v>9833.9500000000007</v>
      </c>
      <c r="G434" s="68">
        <f t="shared" si="6"/>
        <v>1.0411035240162905</v>
      </c>
    </row>
    <row r="435" spans="1:7" x14ac:dyDescent="0.25">
      <c r="A435">
        <v>2013</v>
      </c>
      <c r="B435">
        <v>3</v>
      </c>
      <c r="C435" t="s">
        <v>450</v>
      </c>
      <c r="D435">
        <v>3</v>
      </c>
      <c r="E435">
        <v>37752.26</v>
      </c>
      <c r="F435">
        <v>37258.050000000003</v>
      </c>
      <c r="G435" s="68">
        <f t="shared" si="6"/>
        <v>1.013264515990504</v>
      </c>
    </row>
    <row r="436" spans="1:7" x14ac:dyDescent="0.25">
      <c r="A436">
        <v>2013</v>
      </c>
      <c r="B436">
        <v>3</v>
      </c>
      <c r="C436" t="s">
        <v>450</v>
      </c>
      <c r="D436">
        <v>4</v>
      </c>
      <c r="E436">
        <v>87178.28</v>
      </c>
      <c r="F436">
        <v>82683.3</v>
      </c>
      <c r="G436" s="68">
        <f t="shared" si="6"/>
        <v>1.0543638195379235</v>
      </c>
    </row>
    <row r="437" spans="1:7" x14ac:dyDescent="0.25">
      <c r="A437">
        <v>2013</v>
      </c>
      <c r="B437">
        <v>3</v>
      </c>
      <c r="C437" t="s">
        <v>450</v>
      </c>
      <c r="D437">
        <v>5</v>
      </c>
      <c r="E437">
        <v>25025.82</v>
      </c>
      <c r="F437">
        <v>24131.97</v>
      </c>
      <c r="G437" s="68">
        <f t="shared" si="6"/>
        <v>1.0370400758827398</v>
      </c>
    </row>
    <row r="438" spans="1:7" x14ac:dyDescent="0.25">
      <c r="A438">
        <v>2014</v>
      </c>
      <c r="B438">
        <v>3</v>
      </c>
      <c r="C438" t="s">
        <v>450</v>
      </c>
      <c r="D438">
        <v>2</v>
      </c>
      <c r="E438">
        <v>9709.66</v>
      </c>
      <c r="F438">
        <v>9560.85</v>
      </c>
      <c r="G438" s="68">
        <f t="shared" si="6"/>
        <v>1.0155645157072855</v>
      </c>
    </row>
    <row r="439" spans="1:7" x14ac:dyDescent="0.25">
      <c r="A439">
        <v>2014</v>
      </c>
      <c r="B439">
        <v>3</v>
      </c>
      <c r="C439" t="s">
        <v>450</v>
      </c>
      <c r="D439">
        <v>3</v>
      </c>
      <c r="E439">
        <v>36495.5</v>
      </c>
      <c r="F439">
        <v>36310.04</v>
      </c>
      <c r="G439" s="68">
        <f t="shared" si="6"/>
        <v>1.005107678206909</v>
      </c>
    </row>
    <row r="440" spans="1:7" x14ac:dyDescent="0.25">
      <c r="A440">
        <v>2014</v>
      </c>
      <c r="B440">
        <v>3</v>
      </c>
      <c r="C440" t="s">
        <v>450</v>
      </c>
      <c r="D440">
        <v>4</v>
      </c>
      <c r="E440">
        <v>91115.87</v>
      </c>
      <c r="F440">
        <v>87362.92</v>
      </c>
      <c r="G440" s="68">
        <f t="shared" si="6"/>
        <v>1.0429581566183914</v>
      </c>
    </row>
    <row r="441" spans="1:7" x14ac:dyDescent="0.25">
      <c r="A441">
        <v>2014</v>
      </c>
      <c r="B441">
        <v>3</v>
      </c>
      <c r="C441" t="s">
        <v>450</v>
      </c>
      <c r="D441">
        <v>5</v>
      </c>
      <c r="E441">
        <v>27604.55</v>
      </c>
      <c r="F441">
        <v>26868.68</v>
      </c>
      <c r="G441" s="68">
        <f t="shared" si="6"/>
        <v>1.0273876498584968</v>
      </c>
    </row>
    <row r="442" spans="1:7" x14ac:dyDescent="0.25">
      <c r="A442">
        <v>2015</v>
      </c>
      <c r="B442">
        <v>3</v>
      </c>
      <c r="C442" t="s">
        <v>450</v>
      </c>
      <c r="D442">
        <v>2</v>
      </c>
      <c r="E442">
        <v>9992.7999999999993</v>
      </c>
      <c r="F442">
        <v>9826.49</v>
      </c>
      <c r="G442" s="68">
        <f t="shared" si="6"/>
        <v>1.0169246597716988</v>
      </c>
    </row>
    <row r="443" spans="1:7" x14ac:dyDescent="0.25">
      <c r="A443">
        <v>2015</v>
      </c>
      <c r="B443">
        <v>3</v>
      </c>
      <c r="C443" t="s">
        <v>450</v>
      </c>
      <c r="D443">
        <v>3</v>
      </c>
      <c r="E443">
        <v>34665.1</v>
      </c>
      <c r="F443">
        <v>34473.81</v>
      </c>
      <c r="G443" s="68">
        <f t="shared" si="6"/>
        <v>1.0055488499820588</v>
      </c>
    </row>
    <row r="444" spans="1:7" x14ac:dyDescent="0.25">
      <c r="A444">
        <v>2015</v>
      </c>
      <c r="B444">
        <v>3</v>
      </c>
      <c r="C444" t="s">
        <v>450</v>
      </c>
      <c r="D444">
        <v>4</v>
      </c>
      <c r="E444">
        <v>88098</v>
      </c>
      <c r="F444">
        <v>84467.12</v>
      </c>
      <c r="G444" s="68">
        <f t="shared" si="6"/>
        <v>1.0429857203607749</v>
      </c>
    </row>
    <row r="445" spans="1:7" x14ac:dyDescent="0.25">
      <c r="A445">
        <v>2015</v>
      </c>
      <c r="B445">
        <v>3</v>
      </c>
      <c r="C445" t="s">
        <v>450</v>
      </c>
      <c r="D445">
        <v>5</v>
      </c>
      <c r="E445">
        <v>33003.29</v>
      </c>
      <c r="F445">
        <v>32120.62</v>
      </c>
      <c r="G445" s="68">
        <f t="shared" si="6"/>
        <v>1.0274798556192253</v>
      </c>
    </row>
    <row r="446" spans="1:7" x14ac:dyDescent="0.25">
      <c r="A446">
        <v>1979</v>
      </c>
      <c r="B446">
        <v>4</v>
      </c>
      <c r="C446" t="s">
        <v>449</v>
      </c>
      <c r="D446">
        <v>2</v>
      </c>
      <c r="E446">
        <v>51412.83</v>
      </c>
      <c r="F446">
        <v>28965.01</v>
      </c>
      <c r="G446" s="68">
        <f t="shared" si="6"/>
        <v>1.7749978335930146</v>
      </c>
    </row>
    <row r="447" spans="1:7" x14ac:dyDescent="0.25">
      <c r="A447">
        <v>1979</v>
      </c>
      <c r="B447">
        <v>4</v>
      </c>
      <c r="C447" t="s">
        <v>449</v>
      </c>
      <c r="D447">
        <v>3</v>
      </c>
      <c r="E447">
        <v>35689.919999999998</v>
      </c>
      <c r="F447">
        <v>23591.64</v>
      </c>
      <c r="G447" s="68">
        <f t="shared" si="6"/>
        <v>1.5128206432448104</v>
      </c>
    </row>
    <row r="448" spans="1:7" x14ac:dyDescent="0.25">
      <c r="A448">
        <v>1979</v>
      </c>
      <c r="B448">
        <v>4</v>
      </c>
      <c r="C448" t="s">
        <v>449</v>
      </c>
      <c r="D448">
        <v>4</v>
      </c>
      <c r="E448">
        <v>98599.21</v>
      </c>
      <c r="F448">
        <v>96554.92</v>
      </c>
      <c r="G448" s="68">
        <f t="shared" si="6"/>
        <v>1.0211723027682069</v>
      </c>
    </row>
    <row r="449" spans="1:7" x14ac:dyDescent="0.25">
      <c r="A449">
        <v>1979</v>
      </c>
      <c r="B449">
        <v>4</v>
      </c>
      <c r="C449" t="s">
        <v>449</v>
      </c>
      <c r="D449">
        <v>5</v>
      </c>
      <c r="E449">
        <v>30530.01</v>
      </c>
      <c r="F449">
        <v>30321.32</v>
      </c>
      <c r="G449" s="68">
        <f t="shared" si="6"/>
        <v>1.0068826159283302</v>
      </c>
    </row>
    <row r="450" spans="1:7" x14ac:dyDescent="0.25">
      <c r="A450">
        <v>1980</v>
      </c>
      <c r="B450">
        <v>4</v>
      </c>
      <c r="C450" t="s">
        <v>449</v>
      </c>
      <c r="D450">
        <v>2</v>
      </c>
      <c r="E450">
        <v>80765.009999999995</v>
      </c>
      <c r="F450">
        <v>44981.8</v>
      </c>
      <c r="G450" s="68">
        <f t="shared" si="6"/>
        <v>1.7955041816912616</v>
      </c>
    </row>
    <row r="451" spans="1:7" x14ac:dyDescent="0.25">
      <c r="A451">
        <v>1980</v>
      </c>
      <c r="B451">
        <v>4</v>
      </c>
      <c r="C451" t="s">
        <v>449</v>
      </c>
      <c r="D451">
        <v>3</v>
      </c>
      <c r="E451">
        <v>27380.1</v>
      </c>
      <c r="F451">
        <v>18040.3</v>
      </c>
      <c r="G451" s="68">
        <f t="shared" ref="G451:G514" si="7">E451/F451</f>
        <v>1.5177186632151349</v>
      </c>
    </row>
    <row r="452" spans="1:7" x14ac:dyDescent="0.25">
      <c r="A452">
        <v>1980</v>
      </c>
      <c r="B452">
        <v>4</v>
      </c>
      <c r="C452" t="s">
        <v>449</v>
      </c>
      <c r="D452">
        <v>4</v>
      </c>
      <c r="E452">
        <v>71388.759999999995</v>
      </c>
      <c r="F452">
        <v>69901.22</v>
      </c>
      <c r="G452" s="68">
        <f t="shared" si="7"/>
        <v>1.0212806013972286</v>
      </c>
    </row>
    <row r="453" spans="1:7" x14ac:dyDescent="0.25">
      <c r="A453">
        <v>1980</v>
      </c>
      <c r="B453">
        <v>4</v>
      </c>
      <c r="C453" t="s">
        <v>449</v>
      </c>
      <c r="D453">
        <v>5</v>
      </c>
      <c r="E453">
        <v>15372.4</v>
      </c>
      <c r="F453">
        <v>15261.41</v>
      </c>
      <c r="G453" s="68">
        <f t="shared" si="7"/>
        <v>1.0072725914578011</v>
      </c>
    </row>
    <row r="454" spans="1:7" x14ac:dyDescent="0.25">
      <c r="A454">
        <v>1981</v>
      </c>
      <c r="B454">
        <v>4</v>
      </c>
      <c r="C454" t="s">
        <v>449</v>
      </c>
      <c r="D454">
        <v>2</v>
      </c>
      <c r="E454">
        <v>62259.85</v>
      </c>
      <c r="F454">
        <v>34617.93</v>
      </c>
      <c r="G454" s="68">
        <f t="shared" si="7"/>
        <v>1.7984856402448095</v>
      </c>
    </row>
    <row r="455" spans="1:7" x14ac:dyDescent="0.25">
      <c r="A455">
        <v>1981</v>
      </c>
      <c r="B455">
        <v>4</v>
      </c>
      <c r="C455" t="s">
        <v>449</v>
      </c>
      <c r="D455">
        <v>3</v>
      </c>
      <c r="E455">
        <v>43029.65</v>
      </c>
      <c r="F455">
        <v>28338.35</v>
      </c>
      <c r="G455" s="68">
        <f t="shared" si="7"/>
        <v>1.5184246789244964</v>
      </c>
    </row>
    <row r="456" spans="1:7" x14ac:dyDescent="0.25">
      <c r="A456">
        <v>1981</v>
      </c>
      <c r="B456">
        <v>4</v>
      </c>
      <c r="C456" t="s">
        <v>449</v>
      </c>
      <c r="D456">
        <v>4</v>
      </c>
      <c r="E456">
        <v>54752.1</v>
      </c>
      <c r="F456">
        <v>53610.21</v>
      </c>
      <c r="G456" s="68">
        <f t="shared" si="7"/>
        <v>1.0212998606049108</v>
      </c>
    </row>
    <row r="457" spans="1:7" x14ac:dyDescent="0.25">
      <c r="A457">
        <v>1981</v>
      </c>
      <c r="B457">
        <v>4</v>
      </c>
      <c r="C457" t="s">
        <v>449</v>
      </c>
      <c r="D457">
        <v>5</v>
      </c>
      <c r="E457">
        <v>11129.07</v>
      </c>
      <c r="F457">
        <v>11048.09</v>
      </c>
      <c r="G457" s="68">
        <f t="shared" si="7"/>
        <v>1.0073297737436968</v>
      </c>
    </row>
    <row r="458" spans="1:7" x14ac:dyDescent="0.25">
      <c r="A458">
        <v>1982</v>
      </c>
      <c r="B458">
        <v>4</v>
      </c>
      <c r="C458" t="s">
        <v>449</v>
      </c>
      <c r="D458">
        <v>2</v>
      </c>
      <c r="E458">
        <v>58388.66</v>
      </c>
      <c r="F458">
        <v>32844.54</v>
      </c>
      <c r="G458" s="68">
        <f t="shared" si="7"/>
        <v>1.7777280485584515</v>
      </c>
    </row>
    <row r="459" spans="1:7" x14ac:dyDescent="0.25">
      <c r="A459">
        <v>1982</v>
      </c>
      <c r="B459">
        <v>4</v>
      </c>
      <c r="C459" t="s">
        <v>449</v>
      </c>
      <c r="D459">
        <v>3</v>
      </c>
      <c r="E459">
        <v>33103.4</v>
      </c>
      <c r="F459">
        <v>21872.42</v>
      </c>
      <c r="G459" s="68">
        <f t="shared" si="7"/>
        <v>1.5134767894910579</v>
      </c>
    </row>
    <row r="460" spans="1:7" x14ac:dyDescent="0.25">
      <c r="A460">
        <v>1982</v>
      </c>
      <c r="B460">
        <v>4</v>
      </c>
      <c r="C460" t="s">
        <v>449</v>
      </c>
      <c r="D460">
        <v>4</v>
      </c>
      <c r="E460">
        <v>86255.05</v>
      </c>
      <c r="F460">
        <v>84465.4</v>
      </c>
      <c r="G460" s="68">
        <f t="shared" si="7"/>
        <v>1.021187965723243</v>
      </c>
    </row>
    <row r="461" spans="1:7" x14ac:dyDescent="0.25">
      <c r="A461">
        <v>1982</v>
      </c>
      <c r="B461">
        <v>4</v>
      </c>
      <c r="C461" t="s">
        <v>449</v>
      </c>
      <c r="D461">
        <v>5</v>
      </c>
      <c r="E461">
        <v>8537.32</v>
      </c>
      <c r="F461">
        <v>8478.52</v>
      </c>
      <c r="G461" s="68">
        <f t="shared" si="7"/>
        <v>1.0069351726480564</v>
      </c>
    </row>
    <row r="462" spans="1:7" x14ac:dyDescent="0.25">
      <c r="A462">
        <v>1983</v>
      </c>
      <c r="B462">
        <v>4</v>
      </c>
      <c r="C462" t="s">
        <v>449</v>
      </c>
      <c r="D462">
        <v>2</v>
      </c>
      <c r="E462">
        <v>173677.66</v>
      </c>
      <c r="F462">
        <v>97286.52</v>
      </c>
      <c r="G462" s="68">
        <f t="shared" si="7"/>
        <v>1.7852181371067646</v>
      </c>
    </row>
    <row r="463" spans="1:7" x14ac:dyDescent="0.25">
      <c r="A463">
        <v>1983</v>
      </c>
      <c r="B463">
        <v>4</v>
      </c>
      <c r="C463" t="s">
        <v>449</v>
      </c>
      <c r="D463">
        <v>3</v>
      </c>
      <c r="E463">
        <v>32900.25</v>
      </c>
      <c r="F463">
        <v>21712.44</v>
      </c>
      <c r="G463" s="68">
        <f t="shared" si="7"/>
        <v>1.5152718902159317</v>
      </c>
    </row>
    <row r="464" spans="1:7" x14ac:dyDescent="0.25">
      <c r="A464">
        <v>1983</v>
      </c>
      <c r="B464">
        <v>4</v>
      </c>
      <c r="C464" t="s">
        <v>449</v>
      </c>
      <c r="D464">
        <v>4</v>
      </c>
      <c r="E464">
        <v>77977.19</v>
      </c>
      <c r="F464">
        <v>76351.08</v>
      </c>
      <c r="G464" s="68">
        <f t="shared" si="7"/>
        <v>1.0212977995858081</v>
      </c>
    </row>
    <row r="465" spans="1:7" x14ac:dyDescent="0.25">
      <c r="A465">
        <v>1983</v>
      </c>
      <c r="B465">
        <v>4</v>
      </c>
      <c r="C465" t="s">
        <v>449</v>
      </c>
      <c r="D465">
        <v>5</v>
      </c>
      <c r="E465">
        <v>13546.64</v>
      </c>
      <c r="F465">
        <v>13451.29</v>
      </c>
      <c r="G465" s="68">
        <f t="shared" si="7"/>
        <v>1.0070885394635012</v>
      </c>
    </row>
    <row r="466" spans="1:7" x14ac:dyDescent="0.25">
      <c r="A466">
        <v>1984</v>
      </c>
      <c r="B466">
        <v>4</v>
      </c>
      <c r="C466" t="s">
        <v>449</v>
      </c>
      <c r="D466">
        <v>2</v>
      </c>
      <c r="E466">
        <v>62814.27</v>
      </c>
      <c r="F466">
        <v>35575.99</v>
      </c>
      <c r="G466" s="68">
        <f t="shared" si="7"/>
        <v>1.7656365992907015</v>
      </c>
    </row>
    <row r="467" spans="1:7" x14ac:dyDescent="0.25">
      <c r="A467">
        <v>1984</v>
      </c>
      <c r="B467">
        <v>4</v>
      </c>
      <c r="C467" t="s">
        <v>449</v>
      </c>
      <c r="D467">
        <v>3</v>
      </c>
      <c r="E467">
        <v>39602.9</v>
      </c>
      <c r="F467">
        <v>26217.41</v>
      </c>
      <c r="G467" s="68">
        <f t="shared" si="7"/>
        <v>1.5105572976125408</v>
      </c>
    </row>
    <row r="468" spans="1:7" x14ac:dyDescent="0.25">
      <c r="A468">
        <v>1984</v>
      </c>
      <c r="B468">
        <v>4</v>
      </c>
      <c r="C468" t="s">
        <v>449</v>
      </c>
      <c r="D468">
        <v>4</v>
      </c>
      <c r="E468">
        <v>61034.42</v>
      </c>
      <c r="F468">
        <v>59775.41</v>
      </c>
      <c r="G468" s="68">
        <f t="shared" si="7"/>
        <v>1.0210623398484426</v>
      </c>
    </row>
    <row r="469" spans="1:7" x14ac:dyDescent="0.25">
      <c r="A469">
        <v>1984</v>
      </c>
      <c r="B469">
        <v>4</v>
      </c>
      <c r="C469" t="s">
        <v>449</v>
      </c>
      <c r="D469">
        <v>5</v>
      </c>
      <c r="E469">
        <v>12352.19</v>
      </c>
      <c r="F469">
        <v>12270.03</v>
      </c>
      <c r="G469" s="68">
        <f t="shared" si="7"/>
        <v>1.0066959901483534</v>
      </c>
    </row>
    <row r="470" spans="1:7" x14ac:dyDescent="0.25">
      <c r="A470">
        <v>1985</v>
      </c>
      <c r="B470">
        <v>4</v>
      </c>
      <c r="C470" t="s">
        <v>449</v>
      </c>
      <c r="D470">
        <v>2</v>
      </c>
      <c r="E470">
        <v>6761.27</v>
      </c>
      <c r="F470">
        <v>4780.6400000000003</v>
      </c>
      <c r="G470" s="68">
        <f t="shared" si="7"/>
        <v>1.4143022691522473</v>
      </c>
    </row>
    <row r="471" spans="1:7" x14ac:dyDescent="0.25">
      <c r="A471">
        <v>1985</v>
      </c>
      <c r="B471">
        <v>4</v>
      </c>
      <c r="C471" t="s">
        <v>449</v>
      </c>
      <c r="D471">
        <v>3</v>
      </c>
      <c r="E471">
        <v>58390.32</v>
      </c>
      <c r="F471">
        <v>45030.26</v>
      </c>
      <c r="G471" s="68">
        <f t="shared" si="7"/>
        <v>1.2966907141997404</v>
      </c>
    </row>
    <row r="472" spans="1:7" x14ac:dyDescent="0.25">
      <c r="A472">
        <v>1985</v>
      </c>
      <c r="B472">
        <v>4</v>
      </c>
      <c r="C472" t="s">
        <v>449</v>
      </c>
      <c r="D472">
        <v>4</v>
      </c>
      <c r="E472">
        <v>122076.79</v>
      </c>
      <c r="F472">
        <v>120361</v>
      </c>
      <c r="G472" s="68">
        <f t="shared" si="7"/>
        <v>1.0142553651099608</v>
      </c>
    </row>
    <row r="473" spans="1:7" x14ac:dyDescent="0.25">
      <c r="A473">
        <v>1985</v>
      </c>
      <c r="B473">
        <v>4</v>
      </c>
      <c r="C473" t="s">
        <v>449</v>
      </c>
      <c r="D473">
        <v>5</v>
      </c>
      <c r="E473">
        <v>9671.07</v>
      </c>
      <c r="F473">
        <v>9628.01</v>
      </c>
      <c r="G473" s="68">
        <f t="shared" si="7"/>
        <v>1.0044723676024432</v>
      </c>
    </row>
    <row r="474" spans="1:7" x14ac:dyDescent="0.25">
      <c r="A474">
        <v>1986</v>
      </c>
      <c r="B474">
        <v>4</v>
      </c>
      <c r="C474" t="s">
        <v>449</v>
      </c>
      <c r="D474">
        <v>2</v>
      </c>
      <c r="E474">
        <v>6783.8</v>
      </c>
      <c r="F474">
        <v>1961.36</v>
      </c>
      <c r="G474" s="68">
        <f t="shared" si="7"/>
        <v>3.4587225190684019</v>
      </c>
    </row>
    <row r="475" spans="1:7" x14ac:dyDescent="0.25">
      <c r="A475">
        <v>1986</v>
      </c>
      <c r="B475">
        <v>4</v>
      </c>
      <c r="C475" t="s">
        <v>449</v>
      </c>
      <c r="D475">
        <v>3</v>
      </c>
      <c r="E475">
        <v>21341.72</v>
      </c>
      <c r="F475">
        <v>9136.65</v>
      </c>
      <c r="G475" s="68">
        <f t="shared" si="7"/>
        <v>2.335836438957386</v>
      </c>
    </row>
    <row r="476" spans="1:7" x14ac:dyDescent="0.25">
      <c r="A476">
        <v>1986</v>
      </c>
      <c r="B476">
        <v>4</v>
      </c>
      <c r="C476" t="s">
        <v>449</v>
      </c>
      <c r="D476">
        <v>4</v>
      </c>
      <c r="E476">
        <v>176653.49</v>
      </c>
      <c r="F476">
        <v>170460.72</v>
      </c>
      <c r="G476" s="68">
        <f t="shared" si="7"/>
        <v>1.0363296013298546</v>
      </c>
    </row>
    <row r="477" spans="1:7" x14ac:dyDescent="0.25">
      <c r="A477">
        <v>1986</v>
      </c>
      <c r="B477">
        <v>4</v>
      </c>
      <c r="C477" t="s">
        <v>449</v>
      </c>
      <c r="D477">
        <v>5</v>
      </c>
      <c r="E477">
        <v>19465.48</v>
      </c>
      <c r="F477">
        <v>19287.61</v>
      </c>
      <c r="G477" s="68">
        <f t="shared" si="7"/>
        <v>1.0092219824021742</v>
      </c>
    </row>
    <row r="478" spans="1:7" x14ac:dyDescent="0.25">
      <c r="A478">
        <v>1987</v>
      </c>
      <c r="B478">
        <v>4</v>
      </c>
      <c r="C478" t="s">
        <v>449</v>
      </c>
      <c r="D478">
        <v>2</v>
      </c>
      <c r="E478">
        <v>13279.88</v>
      </c>
      <c r="F478">
        <v>9390.6200000000008</v>
      </c>
      <c r="G478" s="68">
        <f t="shared" si="7"/>
        <v>1.4141643469760248</v>
      </c>
    </row>
    <row r="479" spans="1:7" x14ac:dyDescent="0.25">
      <c r="A479">
        <v>1987</v>
      </c>
      <c r="B479">
        <v>4</v>
      </c>
      <c r="C479" t="s">
        <v>449</v>
      </c>
      <c r="D479">
        <v>3</v>
      </c>
      <c r="E479">
        <v>19036.259999999998</v>
      </c>
      <c r="F479">
        <v>14607.15</v>
      </c>
      <c r="G479" s="68">
        <f t="shared" si="7"/>
        <v>1.3032152062517328</v>
      </c>
    </row>
    <row r="480" spans="1:7" x14ac:dyDescent="0.25">
      <c r="A480">
        <v>1987</v>
      </c>
      <c r="B480">
        <v>4</v>
      </c>
      <c r="C480" t="s">
        <v>449</v>
      </c>
      <c r="D480">
        <v>4</v>
      </c>
      <c r="E480">
        <v>60555.16</v>
      </c>
      <c r="F480">
        <v>59694.94</v>
      </c>
      <c r="G480" s="68">
        <f t="shared" si="7"/>
        <v>1.0144102665988106</v>
      </c>
    </row>
    <row r="481" spans="1:7" x14ac:dyDescent="0.25">
      <c r="A481">
        <v>1987</v>
      </c>
      <c r="B481">
        <v>4</v>
      </c>
      <c r="C481" t="s">
        <v>449</v>
      </c>
      <c r="D481">
        <v>5</v>
      </c>
      <c r="E481">
        <v>27827.01</v>
      </c>
      <c r="F481">
        <v>27714.13</v>
      </c>
      <c r="G481" s="68">
        <f t="shared" si="7"/>
        <v>1.0040730125751736</v>
      </c>
    </row>
    <row r="482" spans="1:7" x14ac:dyDescent="0.25">
      <c r="A482">
        <v>1988</v>
      </c>
      <c r="B482">
        <v>4</v>
      </c>
      <c r="C482" t="s">
        <v>449</v>
      </c>
      <c r="D482">
        <v>2</v>
      </c>
      <c r="E482">
        <v>77012.539999999994</v>
      </c>
      <c r="F482">
        <v>42447.6</v>
      </c>
      <c r="G482" s="68">
        <f t="shared" si="7"/>
        <v>1.8142966857961345</v>
      </c>
    </row>
    <row r="483" spans="1:7" x14ac:dyDescent="0.25">
      <c r="A483">
        <v>1988</v>
      </c>
      <c r="B483">
        <v>4</v>
      </c>
      <c r="C483" t="s">
        <v>449</v>
      </c>
      <c r="D483">
        <v>3</v>
      </c>
      <c r="E483">
        <v>3638.55</v>
      </c>
      <c r="F483">
        <v>2351.56</v>
      </c>
      <c r="G483" s="68">
        <f t="shared" si="7"/>
        <v>1.5472920104101109</v>
      </c>
    </row>
    <row r="484" spans="1:7" x14ac:dyDescent="0.25">
      <c r="A484">
        <v>1988</v>
      </c>
      <c r="B484">
        <v>4</v>
      </c>
      <c r="C484" t="s">
        <v>449</v>
      </c>
      <c r="D484">
        <v>4</v>
      </c>
      <c r="E484">
        <v>46288.87</v>
      </c>
      <c r="F484">
        <v>45294.96</v>
      </c>
      <c r="G484" s="68">
        <f t="shared" si="7"/>
        <v>1.0219430594485568</v>
      </c>
    </row>
    <row r="485" spans="1:7" x14ac:dyDescent="0.25">
      <c r="A485">
        <v>1988</v>
      </c>
      <c r="B485">
        <v>4</v>
      </c>
      <c r="C485" t="s">
        <v>449</v>
      </c>
      <c r="D485">
        <v>5</v>
      </c>
      <c r="E485">
        <v>9564.94</v>
      </c>
      <c r="F485">
        <v>9502.83</v>
      </c>
      <c r="G485" s="68">
        <f t="shared" si="7"/>
        <v>1.0065359477124183</v>
      </c>
    </row>
    <row r="486" spans="1:7" x14ac:dyDescent="0.25">
      <c r="A486">
        <v>1989</v>
      </c>
      <c r="B486">
        <v>4</v>
      </c>
      <c r="C486" t="s">
        <v>449</v>
      </c>
      <c r="D486">
        <v>2</v>
      </c>
      <c r="E486">
        <v>11693.82</v>
      </c>
      <c r="F486">
        <v>9336.92</v>
      </c>
      <c r="G486" s="68">
        <f t="shared" si="7"/>
        <v>1.2524279955274329</v>
      </c>
    </row>
    <row r="487" spans="1:7" x14ac:dyDescent="0.25">
      <c r="A487">
        <v>1989</v>
      </c>
      <c r="B487">
        <v>4</v>
      </c>
      <c r="C487" t="s">
        <v>449</v>
      </c>
      <c r="D487">
        <v>3</v>
      </c>
      <c r="E487">
        <v>57672.43</v>
      </c>
      <c r="F487">
        <v>49046.75</v>
      </c>
      <c r="G487" s="68">
        <f t="shared" si="7"/>
        <v>1.1758664947218724</v>
      </c>
    </row>
    <row r="488" spans="1:7" x14ac:dyDescent="0.25">
      <c r="A488">
        <v>1989</v>
      </c>
      <c r="B488">
        <v>4</v>
      </c>
      <c r="C488" t="s">
        <v>449</v>
      </c>
      <c r="D488">
        <v>4</v>
      </c>
      <c r="E488">
        <v>18580.830000000002</v>
      </c>
      <c r="F488">
        <v>18412.25</v>
      </c>
      <c r="G488" s="68">
        <f t="shared" si="7"/>
        <v>1.0091558609078197</v>
      </c>
    </row>
    <row r="489" spans="1:7" x14ac:dyDescent="0.25">
      <c r="A489">
        <v>1989</v>
      </c>
      <c r="B489">
        <v>4</v>
      </c>
      <c r="C489" t="s">
        <v>449</v>
      </c>
      <c r="D489">
        <v>5</v>
      </c>
      <c r="E489">
        <v>12160.23</v>
      </c>
      <c r="F489">
        <v>12113.52</v>
      </c>
      <c r="G489" s="68">
        <f t="shared" si="7"/>
        <v>1.0038560220315811</v>
      </c>
    </row>
    <row r="490" spans="1:7" x14ac:dyDescent="0.25">
      <c r="A490">
        <v>1990</v>
      </c>
      <c r="B490">
        <v>4</v>
      </c>
      <c r="C490" t="s">
        <v>449</v>
      </c>
      <c r="D490">
        <v>2</v>
      </c>
      <c r="E490">
        <v>27607.3</v>
      </c>
      <c r="F490">
        <v>24946.62</v>
      </c>
      <c r="G490" s="68">
        <f t="shared" si="7"/>
        <v>1.106654929605694</v>
      </c>
    </row>
    <row r="491" spans="1:7" x14ac:dyDescent="0.25">
      <c r="A491">
        <v>1990</v>
      </c>
      <c r="B491">
        <v>4</v>
      </c>
      <c r="C491" t="s">
        <v>449</v>
      </c>
      <c r="D491">
        <v>3</v>
      </c>
      <c r="E491">
        <v>8215.99</v>
      </c>
      <c r="F491">
        <v>7607.19</v>
      </c>
      <c r="G491" s="68">
        <f t="shared" si="7"/>
        <v>1.080029550990576</v>
      </c>
    </row>
    <row r="492" spans="1:7" x14ac:dyDescent="0.25">
      <c r="A492">
        <v>1990</v>
      </c>
      <c r="B492">
        <v>4</v>
      </c>
      <c r="C492" t="s">
        <v>449</v>
      </c>
      <c r="D492">
        <v>4</v>
      </c>
      <c r="E492">
        <v>176364.47</v>
      </c>
      <c r="F492">
        <v>175573.61</v>
      </c>
      <c r="G492" s="68">
        <f t="shared" si="7"/>
        <v>1.004504435490049</v>
      </c>
    </row>
    <row r="493" spans="1:7" x14ac:dyDescent="0.25">
      <c r="A493">
        <v>1990</v>
      </c>
      <c r="B493">
        <v>4</v>
      </c>
      <c r="C493" t="s">
        <v>449</v>
      </c>
      <c r="D493">
        <v>5</v>
      </c>
      <c r="E493">
        <v>6305.97</v>
      </c>
      <c r="F493">
        <v>6296.01</v>
      </c>
      <c r="G493" s="68">
        <f t="shared" si="7"/>
        <v>1.001581954285333</v>
      </c>
    </row>
    <row r="494" spans="1:7" x14ac:dyDescent="0.25">
      <c r="A494">
        <v>1991</v>
      </c>
      <c r="B494">
        <v>4</v>
      </c>
      <c r="C494" t="s">
        <v>449</v>
      </c>
      <c r="D494">
        <v>2</v>
      </c>
      <c r="E494">
        <v>21049.59</v>
      </c>
      <c r="F494">
        <v>17133.8</v>
      </c>
      <c r="G494" s="68">
        <f t="shared" si="7"/>
        <v>1.2285418295999719</v>
      </c>
    </row>
    <row r="495" spans="1:7" x14ac:dyDescent="0.25">
      <c r="A495">
        <v>1991</v>
      </c>
      <c r="B495">
        <v>4</v>
      </c>
      <c r="C495" t="s">
        <v>449</v>
      </c>
      <c r="D495">
        <v>3</v>
      </c>
      <c r="E495">
        <v>49096.32</v>
      </c>
      <c r="F495">
        <v>42082.32</v>
      </c>
      <c r="G495" s="68">
        <f t="shared" si="7"/>
        <v>1.1666733202922273</v>
      </c>
    </row>
    <row r="496" spans="1:7" x14ac:dyDescent="0.25">
      <c r="A496">
        <v>1991</v>
      </c>
      <c r="B496">
        <v>4</v>
      </c>
      <c r="C496" t="s">
        <v>449</v>
      </c>
      <c r="D496">
        <v>4</v>
      </c>
      <c r="E496">
        <v>44954.1</v>
      </c>
      <c r="F496">
        <v>44565.4</v>
      </c>
      <c r="G496" s="68">
        <f t="shared" si="7"/>
        <v>1.0087220130415075</v>
      </c>
    </row>
    <row r="497" spans="1:7" x14ac:dyDescent="0.25">
      <c r="A497">
        <v>1991</v>
      </c>
      <c r="B497">
        <v>4</v>
      </c>
      <c r="C497" t="s">
        <v>449</v>
      </c>
      <c r="D497">
        <v>5</v>
      </c>
      <c r="E497">
        <v>19420.12</v>
      </c>
      <c r="F497">
        <v>19360.62</v>
      </c>
      <c r="G497" s="68">
        <f t="shared" si="7"/>
        <v>1.0030732486872838</v>
      </c>
    </row>
    <row r="498" spans="1:7" x14ac:dyDescent="0.25">
      <c r="A498">
        <v>1992</v>
      </c>
      <c r="B498">
        <v>4</v>
      </c>
      <c r="C498" t="s">
        <v>449</v>
      </c>
      <c r="D498">
        <v>2</v>
      </c>
      <c r="E498">
        <v>11567.3</v>
      </c>
      <c r="F498">
        <v>10002.200000000001</v>
      </c>
      <c r="G498" s="68">
        <f t="shared" si="7"/>
        <v>1.1564755753734177</v>
      </c>
    </row>
    <row r="499" spans="1:7" x14ac:dyDescent="0.25">
      <c r="A499">
        <v>1992</v>
      </c>
      <c r="B499">
        <v>4</v>
      </c>
      <c r="C499" t="s">
        <v>449</v>
      </c>
      <c r="D499">
        <v>3</v>
      </c>
      <c r="E499">
        <v>59370.57</v>
      </c>
      <c r="F499">
        <v>53040.33</v>
      </c>
      <c r="G499" s="68">
        <f t="shared" si="7"/>
        <v>1.1193476737418488</v>
      </c>
    </row>
    <row r="500" spans="1:7" x14ac:dyDescent="0.25">
      <c r="A500">
        <v>1992</v>
      </c>
      <c r="B500">
        <v>4</v>
      </c>
      <c r="C500" t="s">
        <v>449</v>
      </c>
      <c r="D500">
        <v>4</v>
      </c>
      <c r="E500">
        <v>120800.03</v>
      </c>
      <c r="F500">
        <v>120017.95</v>
      </c>
      <c r="G500" s="68">
        <f t="shared" si="7"/>
        <v>1.0065163585946935</v>
      </c>
    </row>
    <row r="501" spans="1:7" x14ac:dyDescent="0.25">
      <c r="A501">
        <v>1992</v>
      </c>
      <c r="B501">
        <v>4</v>
      </c>
      <c r="C501" t="s">
        <v>449</v>
      </c>
      <c r="D501">
        <v>5</v>
      </c>
      <c r="E501">
        <v>5223.26</v>
      </c>
      <c r="F501">
        <v>5213.03</v>
      </c>
      <c r="G501" s="68">
        <f t="shared" si="7"/>
        <v>1.0019623903948376</v>
      </c>
    </row>
    <row r="502" spans="1:7" x14ac:dyDescent="0.25">
      <c r="A502">
        <v>1993</v>
      </c>
      <c r="B502">
        <v>4</v>
      </c>
      <c r="C502" t="s">
        <v>449</v>
      </c>
      <c r="D502">
        <v>2</v>
      </c>
      <c r="E502">
        <v>5297.88</v>
      </c>
      <c r="F502">
        <v>4630.2</v>
      </c>
      <c r="G502" s="68">
        <f t="shared" si="7"/>
        <v>1.1442011144227031</v>
      </c>
    </row>
    <row r="503" spans="1:7" x14ac:dyDescent="0.25">
      <c r="A503">
        <v>1993</v>
      </c>
      <c r="B503">
        <v>4</v>
      </c>
      <c r="C503" t="s">
        <v>449</v>
      </c>
      <c r="D503">
        <v>3</v>
      </c>
      <c r="E503">
        <v>55283.73</v>
      </c>
      <c r="F503">
        <v>50010.2</v>
      </c>
      <c r="G503" s="68">
        <f t="shared" si="7"/>
        <v>1.1054490883859693</v>
      </c>
    </row>
    <row r="504" spans="1:7" x14ac:dyDescent="0.25">
      <c r="A504">
        <v>1993</v>
      </c>
      <c r="B504">
        <v>4</v>
      </c>
      <c r="C504" t="s">
        <v>449</v>
      </c>
      <c r="D504">
        <v>4</v>
      </c>
      <c r="E504">
        <v>67832.39</v>
      </c>
      <c r="F504">
        <v>67440.42</v>
      </c>
      <c r="G504" s="68">
        <f t="shared" si="7"/>
        <v>1.0058120931038093</v>
      </c>
    </row>
    <row r="505" spans="1:7" x14ac:dyDescent="0.25">
      <c r="A505">
        <v>1993</v>
      </c>
      <c r="B505">
        <v>4</v>
      </c>
      <c r="C505" t="s">
        <v>449</v>
      </c>
      <c r="D505">
        <v>5</v>
      </c>
      <c r="E505">
        <v>12316.71</v>
      </c>
      <c r="F505">
        <v>12289.41</v>
      </c>
      <c r="G505" s="68">
        <f t="shared" si="7"/>
        <v>1.0022214247876831</v>
      </c>
    </row>
    <row r="506" spans="1:7" x14ac:dyDescent="0.25">
      <c r="A506">
        <v>1994</v>
      </c>
      <c r="B506">
        <v>4</v>
      </c>
      <c r="C506" t="s">
        <v>449</v>
      </c>
      <c r="D506">
        <v>2</v>
      </c>
      <c r="E506">
        <v>13052.66</v>
      </c>
      <c r="F506">
        <v>11208.12</v>
      </c>
      <c r="G506" s="68">
        <f t="shared" si="7"/>
        <v>1.1645717569048153</v>
      </c>
    </row>
    <row r="507" spans="1:7" x14ac:dyDescent="0.25">
      <c r="A507">
        <v>1994</v>
      </c>
      <c r="B507">
        <v>4</v>
      </c>
      <c r="C507" t="s">
        <v>449</v>
      </c>
      <c r="D507">
        <v>3</v>
      </c>
      <c r="E507">
        <v>8386.64</v>
      </c>
      <c r="F507">
        <v>7465.95</v>
      </c>
      <c r="G507" s="68">
        <f t="shared" si="7"/>
        <v>1.1233185328056041</v>
      </c>
    </row>
    <row r="508" spans="1:7" x14ac:dyDescent="0.25">
      <c r="A508">
        <v>1994</v>
      </c>
      <c r="B508">
        <v>4</v>
      </c>
      <c r="C508" t="s">
        <v>449</v>
      </c>
      <c r="D508">
        <v>4</v>
      </c>
      <c r="E508">
        <v>94685.42</v>
      </c>
      <c r="F508">
        <v>94053.21</v>
      </c>
      <c r="G508" s="68">
        <f t="shared" si="7"/>
        <v>1.0067218333111649</v>
      </c>
    </row>
    <row r="509" spans="1:7" x14ac:dyDescent="0.25">
      <c r="A509">
        <v>1994</v>
      </c>
      <c r="B509">
        <v>4</v>
      </c>
      <c r="C509" t="s">
        <v>449</v>
      </c>
      <c r="D509">
        <v>5</v>
      </c>
      <c r="E509">
        <v>4514.32</v>
      </c>
      <c r="F509">
        <v>4504.38</v>
      </c>
      <c r="G509" s="68">
        <f t="shared" si="7"/>
        <v>1.0022067409943209</v>
      </c>
    </row>
    <row r="510" spans="1:7" x14ac:dyDescent="0.25">
      <c r="A510">
        <v>1995</v>
      </c>
      <c r="B510">
        <v>4</v>
      </c>
      <c r="C510" t="s">
        <v>449</v>
      </c>
      <c r="D510">
        <v>2</v>
      </c>
      <c r="E510">
        <v>23090.45</v>
      </c>
      <c r="F510">
        <v>16355.74</v>
      </c>
      <c r="G510" s="68">
        <f t="shared" si="7"/>
        <v>1.4117643102666098</v>
      </c>
    </row>
    <row r="511" spans="1:7" x14ac:dyDescent="0.25">
      <c r="A511">
        <v>1995</v>
      </c>
      <c r="B511">
        <v>4</v>
      </c>
      <c r="C511" t="s">
        <v>449</v>
      </c>
      <c r="D511">
        <v>3</v>
      </c>
      <c r="E511">
        <v>35322.870000000003</v>
      </c>
      <c r="F511">
        <v>27180.21</v>
      </c>
      <c r="G511" s="68">
        <f t="shared" si="7"/>
        <v>1.2995804668175854</v>
      </c>
    </row>
    <row r="512" spans="1:7" x14ac:dyDescent="0.25">
      <c r="A512">
        <v>1995</v>
      </c>
      <c r="B512">
        <v>4</v>
      </c>
      <c r="C512" t="s">
        <v>449</v>
      </c>
      <c r="D512">
        <v>4</v>
      </c>
      <c r="E512">
        <v>18019.88</v>
      </c>
      <c r="F512">
        <v>17768.900000000001</v>
      </c>
      <c r="G512" s="68">
        <f t="shared" si="7"/>
        <v>1.0141246785113316</v>
      </c>
    </row>
    <row r="513" spans="1:7" x14ac:dyDescent="0.25">
      <c r="A513">
        <v>1995</v>
      </c>
      <c r="B513">
        <v>4</v>
      </c>
      <c r="C513" t="s">
        <v>449</v>
      </c>
      <c r="D513">
        <v>5</v>
      </c>
      <c r="E513">
        <v>9154.0300000000007</v>
      </c>
      <c r="F513">
        <v>9116.0300000000007</v>
      </c>
      <c r="G513" s="68">
        <f t="shared" si="7"/>
        <v>1.0041684812358012</v>
      </c>
    </row>
    <row r="514" spans="1:7" x14ac:dyDescent="0.25">
      <c r="A514">
        <v>1996</v>
      </c>
      <c r="B514">
        <v>4</v>
      </c>
      <c r="C514" t="s">
        <v>449</v>
      </c>
      <c r="D514">
        <v>2</v>
      </c>
      <c r="E514">
        <v>34376.269999999997</v>
      </c>
      <c r="F514">
        <v>18977.13</v>
      </c>
      <c r="G514" s="68">
        <f t="shared" si="7"/>
        <v>1.8114577915627914</v>
      </c>
    </row>
    <row r="515" spans="1:7" x14ac:dyDescent="0.25">
      <c r="A515">
        <v>1996</v>
      </c>
      <c r="B515">
        <v>4</v>
      </c>
      <c r="C515" t="s">
        <v>449</v>
      </c>
      <c r="D515">
        <v>3</v>
      </c>
      <c r="E515">
        <v>38505.94</v>
      </c>
      <c r="F515">
        <v>24814.74</v>
      </c>
      <c r="G515" s="68">
        <f t="shared" ref="G515:G578" si="8">E515/F515</f>
        <v>1.5517365888177752</v>
      </c>
    </row>
    <row r="516" spans="1:7" x14ac:dyDescent="0.25">
      <c r="A516">
        <v>1996</v>
      </c>
      <c r="B516">
        <v>4</v>
      </c>
      <c r="C516" t="s">
        <v>449</v>
      </c>
      <c r="D516">
        <v>4</v>
      </c>
      <c r="E516">
        <v>48009.59</v>
      </c>
      <c r="F516">
        <v>46980.480000000003</v>
      </c>
      <c r="G516" s="68">
        <f t="shared" si="8"/>
        <v>1.0219050550356232</v>
      </c>
    </row>
    <row r="517" spans="1:7" x14ac:dyDescent="0.25">
      <c r="A517">
        <v>1996</v>
      </c>
      <c r="B517">
        <v>4</v>
      </c>
      <c r="C517" t="s">
        <v>449</v>
      </c>
      <c r="D517">
        <v>5</v>
      </c>
      <c r="E517">
        <v>1622.21</v>
      </c>
      <c r="F517">
        <v>1612.11</v>
      </c>
      <c r="G517" s="68">
        <f t="shared" si="8"/>
        <v>1.006265081166918</v>
      </c>
    </row>
    <row r="518" spans="1:7" x14ac:dyDescent="0.25">
      <c r="A518">
        <v>1997</v>
      </c>
      <c r="B518">
        <v>4</v>
      </c>
      <c r="C518" t="s">
        <v>449</v>
      </c>
      <c r="D518">
        <v>2</v>
      </c>
      <c r="E518">
        <v>3888.58</v>
      </c>
      <c r="F518">
        <v>2198.63</v>
      </c>
      <c r="G518" s="68">
        <f t="shared" si="8"/>
        <v>1.7686377425942517</v>
      </c>
    </row>
    <row r="519" spans="1:7" x14ac:dyDescent="0.25">
      <c r="A519">
        <v>1997</v>
      </c>
      <c r="B519">
        <v>4</v>
      </c>
      <c r="C519" t="s">
        <v>449</v>
      </c>
      <c r="D519">
        <v>3</v>
      </c>
      <c r="E519">
        <v>102089.39</v>
      </c>
      <c r="F519">
        <v>67491.95</v>
      </c>
      <c r="G519" s="68">
        <f t="shared" si="8"/>
        <v>1.5126158008473605</v>
      </c>
    </row>
    <row r="520" spans="1:7" x14ac:dyDescent="0.25">
      <c r="A520">
        <v>1997</v>
      </c>
      <c r="B520">
        <v>4</v>
      </c>
      <c r="C520" t="s">
        <v>449</v>
      </c>
      <c r="D520">
        <v>4</v>
      </c>
      <c r="E520">
        <v>53437.65</v>
      </c>
      <c r="F520">
        <v>52337.71</v>
      </c>
      <c r="G520" s="68">
        <f t="shared" si="8"/>
        <v>1.0210162041862358</v>
      </c>
    </row>
    <row r="521" spans="1:7" x14ac:dyDescent="0.25">
      <c r="A521">
        <v>1997</v>
      </c>
      <c r="B521">
        <v>4</v>
      </c>
      <c r="C521" t="s">
        <v>449</v>
      </c>
      <c r="D521">
        <v>5</v>
      </c>
      <c r="E521">
        <v>4899.18</v>
      </c>
      <c r="F521">
        <v>4866.66</v>
      </c>
      <c r="G521" s="68">
        <f t="shared" si="8"/>
        <v>1.006682200934522</v>
      </c>
    </row>
    <row r="522" spans="1:7" x14ac:dyDescent="0.25">
      <c r="A522">
        <v>1998</v>
      </c>
      <c r="B522">
        <v>4</v>
      </c>
      <c r="C522" t="s">
        <v>449</v>
      </c>
      <c r="D522">
        <v>2</v>
      </c>
      <c r="E522">
        <v>39005.769999999997</v>
      </c>
      <c r="F522">
        <v>36784.730000000003</v>
      </c>
      <c r="G522" s="68">
        <f t="shared" si="8"/>
        <v>1.0603794019964261</v>
      </c>
    </row>
    <row r="523" spans="1:7" x14ac:dyDescent="0.25">
      <c r="A523">
        <v>1998</v>
      </c>
      <c r="B523">
        <v>4</v>
      </c>
      <c r="C523" t="s">
        <v>449</v>
      </c>
      <c r="D523">
        <v>3</v>
      </c>
      <c r="E523">
        <v>23939</v>
      </c>
      <c r="F523">
        <v>22874.62</v>
      </c>
      <c r="G523" s="68">
        <f t="shared" si="8"/>
        <v>1.0465310461988002</v>
      </c>
    </row>
    <row r="524" spans="1:7" x14ac:dyDescent="0.25">
      <c r="A524">
        <v>1998</v>
      </c>
      <c r="B524">
        <v>4</v>
      </c>
      <c r="C524" t="s">
        <v>449</v>
      </c>
      <c r="D524">
        <v>4</v>
      </c>
      <c r="E524">
        <v>275343.03000000003</v>
      </c>
      <c r="F524">
        <v>274607.94</v>
      </c>
      <c r="G524" s="68">
        <f t="shared" si="8"/>
        <v>1.0026768708872731</v>
      </c>
    </row>
    <row r="525" spans="1:7" x14ac:dyDescent="0.25">
      <c r="A525">
        <v>1998</v>
      </c>
      <c r="B525">
        <v>4</v>
      </c>
      <c r="C525" t="s">
        <v>449</v>
      </c>
      <c r="D525">
        <v>5</v>
      </c>
      <c r="E525">
        <v>6390.91</v>
      </c>
      <c r="F525">
        <v>6385.39</v>
      </c>
      <c r="G525" s="68">
        <f t="shared" si="8"/>
        <v>1.0008644734307535</v>
      </c>
    </row>
    <row r="526" spans="1:7" x14ac:dyDescent="0.25">
      <c r="A526">
        <v>1999</v>
      </c>
      <c r="B526">
        <v>4</v>
      </c>
      <c r="C526" t="s">
        <v>449</v>
      </c>
      <c r="D526">
        <v>2</v>
      </c>
      <c r="E526">
        <v>6419.94</v>
      </c>
      <c r="F526">
        <v>5588.85</v>
      </c>
      <c r="G526" s="68">
        <f t="shared" si="8"/>
        <v>1.1487050108698569</v>
      </c>
    </row>
    <row r="527" spans="1:7" x14ac:dyDescent="0.25">
      <c r="A527">
        <v>1999</v>
      </c>
      <c r="B527">
        <v>4</v>
      </c>
      <c r="C527" t="s">
        <v>449</v>
      </c>
      <c r="D527">
        <v>3</v>
      </c>
      <c r="E527">
        <v>131317.5</v>
      </c>
      <c r="F527">
        <v>117953.32</v>
      </c>
      <c r="G527" s="68">
        <f t="shared" si="8"/>
        <v>1.1133005836546186</v>
      </c>
    </row>
    <row r="528" spans="1:7" x14ac:dyDescent="0.25">
      <c r="A528">
        <v>1999</v>
      </c>
      <c r="B528">
        <v>4</v>
      </c>
      <c r="C528" t="s">
        <v>449</v>
      </c>
      <c r="D528">
        <v>4</v>
      </c>
      <c r="E528">
        <v>40687.19</v>
      </c>
      <c r="F528">
        <v>40438.559999999998</v>
      </c>
      <c r="G528" s="68">
        <f t="shared" si="8"/>
        <v>1.0061483396045756</v>
      </c>
    </row>
    <row r="529" spans="1:7" x14ac:dyDescent="0.25">
      <c r="A529">
        <v>1999</v>
      </c>
      <c r="B529">
        <v>4</v>
      </c>
      <c r="C529" t="s">
        <v>449</v>
      </c>
      <c r="D529">
        <v>5</v>
      </c>
      <c r="E529">
        <v>30144.36</v>
      </c>
      <c r="F529">
        <v>30087.200000000001</v>
      </c>
      <c r="G529" s="68">
        <f t="shared" si="8"/>
        <v>1.0018998112154005</v>
      </c>
    </row>
    <row r="530" spans="1:7" x14ac:dyDescent="0.25">
      <c r="A530">
        <v>2000</v>
      </c>
      <c r="B530">
        <v>4</v>
      </c>
      <c r="C530" t="s">
        <v>449</v>
      </c>
      <c r="D530">
        <v>2</v>
      </c>
      <c r="E530">
        <v>53743.7</v>
      </c>
      <c r="F530">
        <v>46447.39</v>
      </c>
      <c r="G530" s="68">
        <f t="shared" si="8"/>
        <v>1.1570876210697738</v>
      </c>
    </row>
    <row r="531" spans="1:7" x14ac:dyDescent="0.25">
      <c r="A531">
        <v>2000</v>
      </c>
      <c r="B531">
        <v>4</v>
      </c>
      <c r="C531" t="s">
        <v>449</v>
      </c>
      <c r="D531">
        <v>3</v>
      </c>
      <c r="E531">
        <v>26046.400000000001</v>
      </c>
      <c r="F531">
        <v>23254.37</v>
      </c>
      <c r="G531" s="68">
        <f t="shared" si="8"/>
        <v>1.1200647448200061</v>
      </c>
    </row>
    <row r="532" spans="1:7" x14ac:dyDescent="0.25">
      <c r="A532">
        <v>2000</v>
      </c>
      <c r="B532">
        <v>4</v>
      </c>
      <c r="C532" t="s">
        <v>449</v>
      </c>
      <c r="D532">
        <v>4</v>
      </c>
      <c r="E532">
        <v>105101.66</v>
      </c>
      <c r="F532">
        <v>104424.14</v>
      </c>
      <c r="G532" s="68">
        <f t="shared" si="8"/>
        <v>1.0064881549419511</v>
      </c>
    </row>
    <row r="533" spans="1:7" x14ac:dyDescent="0.25">
      <c r="A533">
        <v>2000</v>
      </c>
      <c r="B533">
        <v>4</v>
      </c>
      <c r="C533" t="s">
        <v>449</v>
      </c>
      <c r="D533">
        <v>5</v>
      </c>
      <c r="E533">
        <v>4948.93</v>
      </c>
      <c r="F533">
        <v>4939.32</v>
      </c>
      <c r="G533" s="68">
        <f t="shared" si="8"/>
        <v>1.0019456119465839</v>
      </c>
    </row>
    <row r="534" spans="1:7" x14ac:dyDescent="0.25">
      <c r="A534">
        <v>2001</v>
      </c>
      <c r="B534">
        <v>4</v>
      </c>
      <c r="C534" t="s">
        <v>449</v>
      </c>
      <c r="D534">
        <v>2</v>
      </c>
      <c r="E534">
        <v>67272.259999999995</v>
      </c>
      <c r="F534">
        <v>63999.18</v>
      </c>
      <c r="G534" s="68">
        <f t="shared" si="8"/>
        <v>1.051142530263669</v>
      </c>
    </row>
    <row r="535" spans="1:7" x14ac:dyDescent="0.25">
      <c r="A535">
        <v>2001</v>
      </c>
      <c r="B535">
        <v>4</v>
      </c>
      <c r="C535" t="s">
        <v>449</v>
      </c>
      <c r="D535">
        <v>3</v>
      </c>
      <c r="E535">
        <v>98640.65</v>
      </c>
      <c r="F535">
        <v>94942.04</v>
      </c>
      <c r="G535" s="68">
        <f t="shared" si="8"/>
        <v>1.0389565044104803</v>
      </c>
    </row>
    <row r="536" spans="1:7" x14ac:dyDescent="0.25">
      <c r="A536">
        <v>2001</v>
      </c>
      <c r="B536">
        <v>4</v>
      </c>
      <c r="C536" t="s">
        <v>449</v>
      </c>
      <c r="D536">
        <v>4</v>
      </c>
      <c r="E536">
        <v>65792.509999999995</v>
      </c>
      <c r="F536">
        <v>65643.8</v>
      </c>
      <c r="G536" s="68">
        <f t="shared" si="8"/>
        <v>1.0022654081573583</v>
      </c>
    </row>
    <row r="537" spans="1:7" x14ac:dyDescent="0.25">
      <c r="A537">
        <v>2001</v>
      </c>
      <c r="B537">
        <v>4</v>
      </c>
      <c r="C537" t="s">
        <v>449</v>
      </c>
      <c r="D537">
        <v>5</v>
      </c>
      <c r="E537">
        <v>17877.509999999998</v>
      </c>
      <c r="F537">
        <v>17863.43</v>
      </c>
      <c r="G537" s="68">
        <f t="shared" si="8"/>
        <v>1.0007882024896673</v>
      </c>
    </row>
    <row r="538" spans="1:7" x14ac:dyDescent="0.25">
      <c r="A538">
        <v>2002</v>
      </c>
      <c r="B538">
        <v>4</v>
      </c>
      <c r="C538" t="s">
        <v>449</v>
      </c>
      <c r="D538">
        <v>2</v>
      </c>
      <c r="E538">
        <v>37576.14</v>
      </c>
      <c r="F538">
        <v>33618.9</v>
      </c>
      <c r="G538" s="68">
        <f t="shared" si="8"/>
        <v>1.1177087888062964</v>
      </c>
    </row>
    <row r="539" spans="1:7" x14ac:dyDescent="0.25">
      <c r="A539">
        <v>2002</v>
      </c>
      <c r="B539">
        <v>4</v>
      </c>
      <c r="C539" t="s">
        <v>449</v>
      </c>
      <c r="D539">
        <v>3</v>
      </c>
      <c r="E539">
        <v>76381.75</v>
      </c>
      <c r="F539">
        <v>70109.87</v>
      </c>
      <c r="G539" s="68">
        <f t="shared" si="8"/>
        <v>1.089457875189328</v>
      </c>
    </row>
    <row r="540" spans="1:7" x14ac:dyDescent="0.25">
      <c r="A540">
        <v>2002</v>
      </c>
      <c r="B540">
        <v>4</v>
      </c>
      <c r="C540" t="s">
        <v>449</v>
      </c>
      <c r="D540">
        <v>4</v>
      </c>
      <c r="E540">
        <v>99013.440000000002</v>
      </c>
      <c r="F540">
        <v>98523.64</v>
      </c>
      <c r="G540" s="68">
        <f t="shared" si="8"/>
        <v>1.0049713956975199</v>
      </c>
    </row>
    <row r="541" spans="1:7" x14ac:dyDescent="0.25">
      <c r="A541">
        <v>2002</v>
      </c>
      <c r="B541">
        <v>4</v>
      </c>
      <c r="C541" t="s">
        <v>449</v>
      </c>
      <c r="D541">
        <v>5</v>
      </c>
      <c r="E541">
        <v>5560.28</v>
      </c>
      <c r="F541">
        <v>5551.32</v>
      </c>
      <c r="G541" s="68">
        <f t="shared" si="8"/>
        <v>1.0016140305368813</v>
      </c>
    </row>
    <row r="542" spans="1:7" x14ac:dyDescent="0.25">
      <c r="A542">
        <v>2003</v>
      </c>
      <c r="B542">
        <v>4</v>
      </c>
      <c r="C542" t="s">
        <v>449</v>
      </c>
      <c r="D542">
        <v>2</v>
      </c>
      <c r="E542">
        <v>20397.240000000002</v>
      </c>
      <c r="F542">
        <v>19350.849999999999</v>
      </c>
      <c r="G542" s="68">
        <f t="shared" si="8"/>
        <v>1.0540746272127584</v>
      </c>
    </row>
    <row r="543" spans="1:7" x14ac:dyDescent="0.25">
      <c r="A543">
        <v>2003</v>
      </c>
      <c r="B543">
        <v>4</v>
      </c>
      <c r="C543" t="s">
        <v>449</v>
      </c>
      <c r="D543">
        <v>3</v>
      </c>
      <c r="E543">
        <v>36486.47</v>
      </c>
      <c r="F543">
        <v>35058.03</v>
      </c>
      <c r="G543" s="68">
        <f t="shared" si="8"/>
        <v>1.0407450161917255</v>
      </c>
    </row>
    <row r="544" spans="1:7" x14ac:dyDescent="0.25">
      <c r="A544">
        <v>2003</v>
      </c>
      <c r="B544">
        <v>4</v>
      </c>
      <c r="C544" t="s">
        <v>449</v>
      </c>
      <c r="D544">
        <v>4</v>
      </c>
      <c r="E544">
        <v>226067.66</v>
      </c>
      <c r="F544">
        <v>225537.96</v>
      </c>
      <c r="G544" s="68">
        <f t="shared" si="8"/>
        <v>1.0023486068597942</v>
      </c>
    </row>
    <row r="545" spans="1:7" x14ac:dyDescent="0.25">
      <c r="A545">
        <v>2003</v>
      </c>
      <c r="B545">
        <v>4</v>
      </c>
      <c r="C545" t="s">
        <v>449</v>
      </c>
      <c r="D545">
        <v>5</v>
      </c>
      <c r="E545">
        <v>18793.330000000002</v>
      </c>
      <c r="F545">
        <v>18777.009999999998</v>
      </c>
      <c r="G545" s="68">
        <f t="shared" si="8"/>
        <v>1.0008691479633873</v>
      </c>
    </row>
    <row r="546" spans="1:7" x14ac:dyDescent="0.25">
      <c r="A546">
        <v>2004</v>
      </c>
      <c r="B546">
        <v>4</v>
      </c>
      <c r="C546" t="s">
        <v>449</v>
      </c>
      <c r="D546">
        <v>2</v>
      </c>
      <c r="E546">
        <v>38262.730000000003</v>
      </c>
      <c r="F546">
        <v>32078.799999999999</v>
      </c>
      <c r="G546" s="68">
        <f t="shared" si="8"/>
        <v>1.1927731087197777</v>
      </c>
    </row>
    <row r="547" spans="1:7" x14ac:dyDescent="0.25">
      <c r="A547">
        <v>2004</v>
      </c>
      <c r="B547">
        <v>4</v>
      </c>
      <c r="C547" t="s">
        <v>449</v>
      </c>
      <c r="D547">
        <v>3</v>
      </c>
      <c r="E547">
        <v>61692.59</v>
      </c>
      <c r="F547">
        <v>53929.51</v>
      </c>
      <c r="G547" s="68">
        <f t="shared" si="8"/>
        <v>1.1439486470394409</v>
      </c>
    </row>
    <row r="548" spans="1:7" x14ac:dyDescent="0.25">
      <c r="A548">
        <v>2004</v>
      </c>
      <c r="B548">
        <v>4</v>
      </c>
      <c r="C548" t="s">
        <v>449</v>
      </c>
      <c r="D548">
        <v>4</v>
      </c>
      <c r="E548">
        <v>115937.23</v>
      </c>
      <c r="F548">
        <v>115060.81</v>
      </c>
      <c r="G548" s="68">
        <f t="shared" si="8"/>
        <v>1.0076170157328113</v>
      </c>
    </row>
    <row r="549" spans="1:7" x14ac:dyDescent="0.25">
      <c r="A549">
        <v>2004</v>
      </c>
      <c r="B549">
        <v>4</v>
      </c>
      <c r="C549" t="s">
        <v>449</v>
      </c>
      <c r="D549">
        <v>5</v>
      </c>
      <c r="E549">
        <v>30586.16</v>
      </c>
      <c r="F549">
        <v>30510.06</v>
      </c>
      <c r="G549" s="68">
        <f t="shared" si="8"/>
        <v>1.0024942592705488</v>
      </c>
    </row>
    <row r="550" spans="1:7" x14ac:dyDescent="0.25">
      <c r="A550">
        <v>2005</v>
      </c>
      <c r="B550">
        <v>4</v>
      </c>
      <c r="C550" t="s">
        <v>449</v>
      </c>
      <c r="D550">
        <v>2</v>
      </c>
      <c r="E550">
        <v>65539.67</v>
      </c>
      <c r="F550">
        <v>45791.73</v>
      </c>
      <c r="G550" s="68">
        <f t="shared" si="8"/>
        <v>1.4312556000832464</v>
      </c>
    </row>
    <row r="551" spans="1:7" x14ac:dyDescent="0.25">
      <c r="A551">
        <v>2005</v>
      </c>
      <c r="B551">
        <v>4</v>
      </c>
      <c r="C551" t="s">
        <v>449</v>
      </c>
      <c r="D551">
        <v>3</v>
      </c>
      <c r="E551">
        <v>48790.18</v>
      </c>
      <c r="F551">
        <v>37121.67</v>
      </c>
      <c r="G551" s="68">
        <f t="shared" si="8"/>
        <v>1.314331494245814</v>
      </c>
    </row>
    <row r="552" spans="1:7" x14ac:dyDescent="0.25">
      <c r="A552">
        <v>2005</v>
      </c>
      <c r="B552">
        <v>4</v>
      </c>
      <c r="C552" t="s">
        <v>449</v>
      </c>
      <c r="D552">
        <v>4</v>
      </c>
      <c r="E552">
        <v>74436</v>
      </c>
      <c r="F552">
        <v>73364.3</v>
      </c>
      <c r="G552" s="68">
        <f t="shared" si="8"/>
        <v>1.0146079223818669</v>
      </c>
    </row>
    <row r="553" spans="1:7" x14ac:dyDescent="0.25">
      <c r="A553">
        <v>2005</v>
      </c>
      <c r="B553">
        <v>4</v>
      </c>
      <c r="C553" t="s">
        <v>449</v>
      </c>
      <c r="D553">
        <v>5</v>
      </c>
      <c r="E553">
        <v>26043.94</v>
      </c>
      <c r="F553">
        <v>25934.880000000001</v>
      </c>
      <c r="G553" s="68">
        <f t="shared" si="8"/>
        <v>1.0042051476621445</v>
      </c>
    </row>
    <row r="554" spans="1:7" x14ac:dyDescent="0.25">
      <c r="A554">
        <v>2006</v>
      </c>
      <c r="B554">
        <v>4</v>
      </c>
      <c r="C554" t="s">
        <v>449</v>
      </c>
      <c r="D554">
        <v>2</v>
      </c>
      <c r="E554">
        <v>60471.5</v>
      </c>
      <c r="F554">
        <v>40782.949999999997</v>
      </c>
      <c r="G554" s="68">
        <f t="shared" si="8"/>
        <v>1.4827642433909269</v>
      </c>
    </row>
    <row r="555" spans="1:7" x14ac:dyDescent="0.25">
      <c r="A555">
        <v>2006</v>
      </c>
      <c r="B555">
        <v>4</v>
      </c>
      <c r="C555" t="s">
        <v>449</v>
      </c>
      <c r="D555">
        <v>3</v>
      </c>
      <c r="E555">
        <v>97908.03</v>
      </c>
      <c r="F555">
        <v>72772.98</v>
      </c>
      <c r="G555" s="68">
        <f t="shared" si="8"/>
        <v>1.3453898686023302</v>
      </c>
    </row>
    <row r="556" spans="1:7" x14ac:dyDescent="0.25">
      <c r="A556">
        <v>2006</v>
      </c>
      <c r="B556">
        <v>4</v>
      </c>
      <c r="C556" t="s">
        <v>449</v>
      </c>
      <c r="D556">
        <v>4</v>
      </c>
      <c r="E556">
        <v>72847.100000000006</v>
      </c>
      <c r="F556">
        <v>71719.47</v>
      </c>
      <c r="G556" s="68">
        <f t="shared" si="8"/>
        <v>1.0157227876893122</v>
      </c>
    </row>
    <row r="557" spans="1:7" x14ac:dyDescent="0.25">
      <c r="A557">
        <v>2006</v>
      </c>
      <c r="B557">
        <v>4</v>
      </c>
      <c r="C557" t="s">
        <v>449</v>
      </c>
      <c r="D557">
        <v>5</v>
      </c>
      <c r="E557">
        <v>4345.6000000000004</v>
      </c>
      <c r="F557">
        <v>4325.1899999999996</v>
      </c>
      <c r="G557" s="68">
        <f t="shared" si="8"/>
        <v>1.0047188678416441</v>
      </c>
    </row>
    <row r="558" spans="1:7" x14ac:dyDescent="0.25">
      <c r="A558">
        <v>2007</v>
      </c>
      <c r="B558">
        <v>4</v>
      </c>
      <c r="C558" t="s">
        <v>449</v>
      </c>
      <c r="D558">
        <v>2</v>
      </c>
      <c r="E558">
        <v>68869.240000000005</v>
      </c>
      <c r="F558">
        <v>59029.25</v>
      </c>
      <c r="G558" s="68">
        <f t="shared" si="8"/>
        <v>1.1666968494432846</v>
      </c>
    </row>
    <row r="559" spans="1:7" x14ac:dyDescent="0.25">
      <c r="A559">
        <v>2007</v>
      </c>
      <c r="B559">
        <v>4</v>
      </c>
      <c r="C559" t="s">
        <v>449</v>
      </c>
      <c r="D559">
        <v>3</v>
      </c>
      <c r="E559">
        <v>21133.27</v>
      </c>
      <c r="F559">
        <v>18744.82</v>
      </c>
      <c r="G559" s="68">
        <f t="shared" si="8"/>
        <v>1.127419201678117</v>
      </c>
    </row>
    <row r="560" spans="1:7" x14ac:dyDescent="0.25">
      <c r="A560">
        <v>2007</v>
      </c>
      <c r="B560">
        <v>4</v>
      </c>
      <c r="C560" t="s">
        <v>449</v>
      </c>
      <c r="D560">
        <v>4</v>
      </c>
      <c r="E560">
        <v>55086.35</v>
      </c>
      <c r="F560">
        <v>54711.75</v>
      </c>
      <c r="G560" s="68">
        <f t="shared" si="8"/>
        <v>1.0068467925080078</v>
      </c>
    </row>
    <row r="561" spans="1:7" x14ac:dyDescent="0.25">
      <c r="A561">
        <v>2007</v>
      </c>
      <c r="B561">
        <v>4</v>
      </c>
      <c r="C561" t="s">
        <v>449</v>
      </c>
      <c r="D561">
        <v>5</v>
      </c>
      <c r="E561">
        <v>3515.77</v>
      </c>
      <c r="F561">
        <v>3508.65</v>
      </c>
      <c r="G561" s="68">
        <f t="shared" si="8"/>
        <v>1.0020292705171505</v>
      </c>
    </row>
    <row r="562" spans="1:7" x14ac:dyDescent="0.25">
      <c r="A562">
        <v>2008</v>
      </c>
      <c r="B562">
        <v>4</v>
      </c>
      <c r="C562" t="s">
        <v>449</v>
      </c>
      <c r="D562">
        <v>2</v>
      </c>
      <c r="E562">
        <v>9148.36</v>
      </c>
      <c r="F562">
        <v>6839.71</v>
      </c>
      <c r="G562" s="68">
        <f t="shared" si="8"/>
        <v>1.3375362405716034</v>
      </c>
    </row>
    <row r="563" spans="1:7" x14ac:dyDescent="0.25">
      <c r="A563">
        <v>2008</v>
      </c>
      <c r="B563">
        <v>4</v>
      </c>
      <c r="C563" t="s">
        <v>449</v>
      </c>
      <c r="D563">
        <v>3</v>
      </c>
      <c r="E563">
        <v>106087.4</v>
      </c>
      <c r="F563">
        <v>84972.11</v>
      </c>
      <c r="G563" s="68">
        <f t="shared" si="8"/>
        <v>1.2484967126272373</v>
      </c>
    </row>
    <row r="564" spans="1:7" x14ac:dyDescent="0.25">
      <c r="A564">
        <v>2008</v>
      </c>
      <c r="B564">
        <v>4</v>
      </c>
      <c r="C564" t="s">
        <v>449</v>
      </c>
      <c r="D564">
        <v>4</v>
      </c>
      <c r="E564">
        <v>14779.36</v>
      </c>
      <c r="F564">
        <v>14602.4</v>
      </c>
      <c r="G564" s="68">
        <f t="shared" si="8"/>
        <v>1.0121185558538324</v>
      </c>
    </row>
    <row r="565" spans="1:7" x14ac:dyDescent="0.25">
      <c r="A565">
        <v>2008</v>
      </c>
      <c r="B565">
        <v>4</v>
      </c>
      <c r="C565" t="s">
        <v>449</v>
      </c>
      <c r="D565">
        <v>5</v>
      </c>
      <c r="E565">
        <v>2619.41</v>
      </c>
      <c r="F565">
        <v>2609.9</v>
      </c>
      <c r="G565" s="68">
        <f t="shared" si="8"/>
        <v>1.0036438177707958</v>
      </c>
    </row>
    <row r="566" spans="1:7" x14ac:dyDescent="0.25">
      <c r="A566">
        <v>2009</v>
      </c>
      <c r="B566">
        <v>4</v>
      </c>
      <c r="C566" t="s">
        <v>449</v>
      </c>
      <c r="D566">
        <v>2</v>
      </c>
      <c r="E566">
        <v>132634.64000000001</v>
      </c>
      <c r="F566">
        <v>110283.13</v>
      </c>
      <c r="G566" s="68">
        <f t="shared" si="8"/>
        <v>1.2026738813089546</v>
      </c>
    </row>
    <row r="567" spans="1:7" x14ac:dyDescent="0.25">
      <c r="A567">
        <v>2009</v>
      </c>
      <c r="B567">
        <v>4</v>
      </c>
      <c r="C567" t="s">
        <v>449</v>
      </c>
      <c r="D567">
        <v>3</v>
      </c>
      <c r="E567">
        <v>8241.17</v>
      </c>
      <c r="F567">
        <v>7151.24</v>
      </c>
      <c r="G567" s="68">
        <f t="shared" si="8"/>
        <v>1.1524113300630381</v>
      </c>
    </row>
    <row r="568" spans="1:7" x14ac:dyDescent="0.25">
      <c r="A568">
        <v>2009</v>
      </c>
      <c r="B568">
        <v>4</v>
      </c>
      <c r="C568" t="s">
        <v>449</v>
      </c>
      <c r="D568">
        <v>4</v>
      </c>
      <c r="E568">
        <v>70884.350000000006</v>
      </c>
      <c r="F568">
        <v>70320.08</v>
      </c>
      <c r="G568" s="68">
        <f t="shared" si="8"/>
        <v>1.0080243082772375</v>
      </c>
    </row>
    <row r="569" spans="1:7" x14ac:dyDescent="0.25">
      <c r="A569">
        <v>2009</v>
      </c>
      <c r="B569">
        <v>4</v>
      </c>
      <c r="C569" t="s">
        <v>449</v>
      </c>
      <c r="D569">
        <v>5</v>
      </c>
      <c r="E569">
        <v>1522.44</v>
      </c>
      <c r="F569">
        <v>1518.64</v>
      </c>
      <c r="G569" s="68">
        <f t="shared" si="8"/>
        <v>1.0025022388452827</v>
      </c>
    </row>
    <row r="570" spans="1:7" x14ac:dyDescent="0.25">
      <c r="A570">
        <v>2010</v>
      </c>
      <c r="B570">
        <v>4</v>
      </c>
      <c r="C570" t="s">
        <v>449</v>
      </c>
      <c r="D570">
        <v>2</v>
      </c>
      <c r="E570">
        <v>28101.69</v>
      </c>
      <c r="F570">
        <v>18352.98</v>
      </c>
      <c r="G570" s="68">
        <f t="shared" si="8"/>
        <v>1.5311785878914486</v>
      </c>
    </row>
    <row r="571" spans="1:7" x14ac:dyDescent="0.25">
      <c r="A571">
        <v>2010</v>
      </c>
      <c r="B571">
        <v>4</v>
      </c>
      <c r="C571" t="s">
        <v>449</v>
      </c>
      <c r="D571">
        <v>3</v>
      </c>
      <c r="E571">
        <v>207509.07</v>
      </c>
      <c r="F571">
        <v>151138.84</v>
      </c>
      <c r="G571" s="68">
        <f t="shared" si="8"/>
        <v>1.3729698467978186</v>
      </c>
    </row>
    <row r="572" spans="1:7" x14ac:dyDescent="0.25">
      <c r="A572">
        <v>2010</v>
      </c>
      <c r="B572">
        <v>4</v>
      </c>
      <c r="C572" t="s">
        <v>449</v>
      </c>
      <c r="D572">
        <v>4</v>
      </c>
      <c r="E572">
        <v>23170.45</v>
      </c>
      <c r="F572">
        <v>22791.57</v>
      </c>
      <c r="G572" s="68">
        <f t="shared" si="8"/>
        <v>1.0166236902503865</v>
      </c>
    </row>
    <row r="573" spans="1:7" x14ac:dyDescent="0.25">
      <c r="A573">
        <v>2010</v>
      </c>
      <c r="B573">
        <v>4</v>
      </c>
      <c r="C573" t="s">
        <v>449</v>
      </c>
      <c r="D573">
        <v>5</v>
      </c>
      <c r="E573">
        <v>11924.82</v>
      </c>
      <c r="F573">
        <v>11862.94</v>
      </c>
      <c r="G573" s="68">
        <f t="shared" si="8"/>
        <v>1.0052162448769022</v>
      </c>
    </row>
    <row r="574" spans="1:7" x14ac:dyDescent="0.25">
      <c r="A574">
        <v>2011</v>
      </c>
      <c r="B574">
        <v>4</v>
      </c>
      <c r="C574" t="s">
        <v>449</v>
      </c>
      <c r="D574">
        <v>2</v>
      </c>
      <c r="E574">
        <v>37926.239999999998</v>
      </c>
      <c r="F574">
        <v>21265.33</v>
      </c>
      <c r="G574" s="68">
        <f t="shared" si="8"/>
        <v>1.7834776135616044</v>
      </c>
    </row>
    <row r="575" spans="1:7" x14ac:dyDescent="0.25">
      <c r="A575">
        <v>2011</v>
      </c>
      <c r="B575">
        <v>4</v>
      </c>
      <c r="C575" t="s">
        <v>449</v>
      </c>
      <c r="D575">
        <v>3</v>
      </c>
      <c r="E575">
        <v>57108.98</v>
      </c>
      <c r="F575">
        <v>37095.550000000003</v>
      </c>
      <c r="G575" s="68">
        <f t="shared" si="8"/>
        <v>1.5395102647083005</v>
      </c>
    </row>
    <row r="576" spans="1:7" x14ac:dyDescent="0.25">
      <c r="A576">
        <v>2011</v>
      </c>
      <c r="B576">
        <v>4</v>
      </c>
      <c r="C576" t="s">
        <v>449</v>
      </c>
      <c r="D576">
        <v>4</v>
      </c>
      <c r="E576">
        <v>156867.6</v>
      </c>
      <c r="F576">
        <v>153550.59</v>
      </c>
      <c r="G576" s="68">
        <f t="shared" si="8"/>
        <v>1.0216020661333831</v>
      </c>
    </row>
    <row r="577" spans="1:7" x14ac:dyDescent="0.25">
      <c r="A577">
        <v>2011</v>
      </c>
      <c r="B577">
        <v>4</v>
      </c>
      <c r="C577" t="s">
        <v>449</v>
      </c>
      <c r="D577">
        <v>5</v>
      </c>
      <c r="E577">
        <v>857.26</v>
      </c>
      <c r="F577">
        <v>852.18</v>
      </c>
      <c r="G577" s="68">
        <f t="shared" si="8"/>
        <v>1.0059611819099252</v>
      </c>
    </row>
    <row r="578" spans="1:7" x14ac:dyDescent="0.25">
      <c r="A578">
        <v>2012</v>
      </c>
      <c r="B578">
        <v>4</v>
      </c>
      <c r="C578" t="s">
        <v>449</v>
      </c>
      <c r="D578">
        <v>2</v>
      </c>
      <c r="E578">
        <v>77060.850000000006</v>
      </c>
      <c r="F578">
        <v>68586.539999999994</v>
      </c>
      <c r="G578" s="68">
        <f t="shared" si="8"/>
        <v>1.1235564587454041</v>
      </c>
    </row>
    <row r="579" spans="1:7" x14ac:dyDescent="0.25">
      <c r="A579">
        <v>2012</v>
      </c>
      <c r="B579">
        <v>4</v>
      </c>
      <c r="C579" t="s">
        <v>449</v>
      </c>
      <c r="D579">
        <v>3</v>
      </c>
      <c r="E579">
        <v>37470.769999999997</v>
      </c>
      <c r="F579">
        <v>34241.5</v>
      </c>
      <c r="G579" s="68">
        <f t="shared" ref="G579:G642" si="9">E579/F579</f>
        <v>1.0943086605434924</v>
      </c>
    </row>
    <row r="580" spans="1:7" x14ac:dyDescent="0.25">
      <c r="A580">
        <v>2012</v>
      </c>
      <c r="B580">
        <v>4</v>
      </c>
      <c r="C580" t="s">
        <v>449</v>
      </c>
      <c r="D580">
        <v>4</v>
      </c>
      <c r="E580">
        <v>39890.639999999999</v>
      </c>
      <c r="F580">
        <v>39684.42</v>
      </c>
      <c r="G580" s="68">
        <f t="shared" si="9"/>
        <v>1.0051964977691497</v>
      </c>
    </row>
    <row r="581" spans="1:7" x14ac:dyDescent="0.25">
      <c r="A581">
        <v>2012</v>
      </c>
      <c r="B581">
        <v>4</v>
      </c>
      <c r="C581" t="s">
        <v>449</v>
      </c>
      <c r="D581">
        <v>5</v>
      </c>
      <c r="E581">
        <v>6101.81</v>
      </c>
      <c r="F581">
        <v>6091.82</v>
      </c>
      <c r="G581" s="68">
        <f t="shared" si="9"/>
        <v>1.0016399040024164</v>
      </c>
    </row>
    <row r="582" spans="1:7" x14ac:dyDescent="0.25">
      <c r="A582">
        <v>2013</v>
      </c>
      <c r="B582">
        <v>4</v>
      </c>
      <c r="C582" t="s">
        <v>449</v>
      </c>
      <c r="D582">
        <v>2</v>
      </c>
      <c r="E582">
        <v>66304.479999999996</v>
      </c>
      <c r="F582">
        <v>27533.85</v>
      </c>
      <c r="G582" s="68">
        <f t="shared" si="9"/>
        <v>2.4081078381701069</v>
      </c>
    </row>
    <row r="583" spans="1:7" x14ac:dyDescent="0.25">
      <c r="A583">
        <v>2013</v>
      </c>
      <c r="B583">
        <v>4</v>
      </c>
      <c r="C583" t="s">
        <v>449</v>
      </c>
      <c r="D583">
        <v>3</v>
      </c>
      <c r="E583">
        <v>82532.81</v>
      </c>
      <c r="F583">
        <v>44649.67</v>
      </c>
      <c r="G583" s="68">
        <f t="shared" si="9"/>
        <v>1.8484528553066575</v>
      </c>
    </row>
    <row r="584" spans="1:7" x14ac:dyDescent="0.25">
      <c r="A584">
        <v>2013</v>
      </c>
      <c r="B584">
        <v>4</v>
      </c>
      <c r="C584" t="s">
        <v>449</v>
      </c>
      <c r="D584">
        <v>4</v>
      </c>
      <c r="E584">
        <v>36549.89</v>
      </c>
      <c r="F584">
        <v>35542.19</v>
      </c>
      <c r="G584" s="68">
        <f t="shared" si="9"/>
        <v>1.0283522202768034</v>
      </c>
    </row>
    <row r="585" spans="1:7" x14ac:dyDescent="0.25">
      <c r="A585">
        <v>2013</v>
      </c>
      <c r="B585">
        <v>4</v>
      </c>
      <c r="C585" t="s">
        <v>449</v>
      </c>
      <c r="D585">
        <v>5</v>
      </c>
      <c r="E585">
        <v>1671.34</v>
      </c>
      <c r="F585">
        <v>1656.91</v>
      </c>
      <c r="G585" s="68">
        <f t="shared" si="9"/>
        <v>1.0087089823828692</v>
      </c>
    </row>
    <row r="586" spans="1:7" x14ac:dyDescent="0.25">
      <c r="A586">
        <v>2014</v>
      </c>
      <c r="B586">
        <v>4</v>
      </c>
      <c r="C586" t="s">
        <v>449</v>
      </c>
      <c r="D586">
        <v>2</v>
      </c>
      <c r="E586">
        <v>88398.96</v>
      </c>
      <c r="F586">
        <v>66989.179999999993</v>
      </c>
      <c r="G586" s="68">
        <f t="shared" si="9"/>
        <v>1.3196005683305874</v>
      </c>
    </row>
    <row r="587" spans="1:7" x14ac:dyDescent="0.25">
      <c r="A587">
        <v>2014</v>
      </c>
      <c r="B587">
        <v>4</v>
      </c>
      <c r="C587" t="s">
        <v>449</v>
      </c>
      <c r="D587">
        <v>3</v>
      </c>
      <c r="E587">
        <v>45862.34</v>
      </c>
      <c r="F587">
        <v>37120.17</v>
      </c>
      <c r="G587" s="68">
        <f t="shared" si="9"/>
        <v>1.2355099666838809</v>
      </c>
    </row>
    <row r="588" spans="1:7" x14ac:dyDescent="0.25">
      <c r="A588">
        <v>2014</v>
      </c>
      <c r="B588">
        <v>4</v>
      </c>
      <c r="C588" t="s">
        <v>449</v>
      </c>
      <c r="D588">
        <v>4</v>
      </c>
      <c r="E588">
        <v>36814.97</v>
      </c>
      <c r="F588">
        <v>36385.089999999997</v>
      </c>
      <c r="G588" s="68">
        <f t="shared" si="9"/>
        <v>1.0118147296049014</v>
      </c>
    </row>
    <row r="589" spans="1:7" x14ac:dyDescent="0.25">
      <c r="A589">
        <v>2014</v>
      </c>
      <c r="B589">
        <v>4</v>
      </c>
      <c r="C589" t="s">
        <v>449</v>
      </c>
      <c r="D589">
        <v>5</v>
      </c>
      <c r="E589">
        <v>2675.35</v>
      </c>
      <c r="F589">
        <v>2665.89</v>
      </c>
      <c r="G589" s="68">
        <f t="shared" si="9"/>
        <v>1.0035485335103849</v>
      </c>
    </row>
    <row r="590" spans="1:7" x14ac:dyDescent="0.25">
      <c r="A590">
        <v>2015</v>
      </c>
      <c r="B590">
        <v>4</v>
      </c>
      <c r="C590" t="s">
        <v>449</v>
      </c>
      <c r="D590">
        <v>2</v>
      </c>
      <c r="E590">
        <v>88773.55</v>
      </c>
      <c r="F590">
        <v>67156.22</v>
      </c>
      <c r="G590" s="68">
        <f t="shared" si="9"/>
        <v>1.3218961698558973</v>
      </c>
    </row>
    <row r="591" spans="1:7" x14ac:dyDescent="0.25">
      <c r="A591">
        <v>2015</v>
      </c>
      <c r="B591">
        <v>4</v>
      </c>
      <c r="C591" t="s">
        <v>449</v>
      </c>
      <c r="D591">
        <v>3</v>
      </c>
      <c r="E591">
        <v>61297.36</v>
      </c>
      <c r="F591">
        <v>49586.25</v>
      </c>
      <c r="G591" s="68">
        <f t="shared" si="9"/>
        <v>1.2361765610426279</v>
      </c>
    </row>
    <row r="592" spans="1:7" x14ac:dyDescent="0.25">
      <c r="A592">
        <v>2015</v>
      </c>
      <c r="B592">
        <v>4</v>
      </c>
      <c r="C592" t="s">
        <v>449</v>
      </c>
      <c r="D592">
        <v>4</v>
      </c>
      <c r="E592">
        <v>20465.8</v>
      </c>
      <c r="F592">
        <v>20226.39</v>
      </c>
      <c r="G592" s="68">
        <f t="shared" si="9"/>
        <v>1.011836516550902</v>
      </c>
    </row>
    <row r="593" spans="1:7" x14ac:dyDescent="0.25">
      <c r="A593">
        <v>2015</v>
      </c>
      <c r="B593">
        <v>4</v>
      </c>
      <c r="C593" t="s">
        <v>449</v>
      </c>
      <c r="D593">
        <v>5</v>
      </c>
      <c r="E593">
        <v>2747.09</v>
      </c>
      <c r="F593">
        <v>2737.16</v>
      </c>
      <c r="G593" s="68">
        <f t="shared" si="9"/>
        <v>1.0036278478422891</v>
      </c>
    </row>
    <row r="594" spans="1:7" x14ac:dyDescent="0.25">
      <c r="A594">
        <v>1979</v>
      </c>
      <c r="B594">
        <v>5</v>
      </c>
      <c r="C594" t="s">
        <v>570</v>
      </c>
      <c r="D594">
        <v>2</v>
      </c>
      <c r="E594">
        <v>11692.48</v>
      </c>
      <c r="F594">
        <v>11299.44</v>
      </c>
      <c r="G594" s="68">
        <f t="shared" si="9"/>
        <v>1.0347840246950291</v>
      </c>
    </row>
    <row r="595" spans="1:7" x14ac:dyDescent="0.25">
      <c r="A595">
        <v>1979</v>
      </c>
      <c r="B595">
        <v>5</v>
      </c>
      <c r="C595" t="s">
        <v>570</v>
      </c>
      <c r="D595">
        <v>3</v>
      </c>
      <c r="E595">
        <v>22202.799999999999</v>
      </c>
      <c r="F595">
        <v>19894.599999999999</v>
      </c>
      <c r="G595" s="68">
        <f t="shared" si="9"/>
        <v>1.1160214329516553</v>
      </c>
    </row>
    <row r="596" spans="1:7" x14ac:dyDescent="0.25">
      <c r="A596">
        <v>1979</v>
      </c>
      <c r="B596">
        <v>5</v>
      </c>
      <c r="C596" t="s">
        <v>570</v>
      </c>
      <c r="D596">
        <v>4</v>
      </c>
      <c r="E596">
        <v>6244.72</v>
      </c>
      <c r="F596">
        <v>5065.41</v>
      </c>
      <c r="G596" s="68">
        <f t="shared" si="9"/>
        <v>1.2328162972000294</v>
      </c>
    </row>
    <row r="597" spans="1:7" x14ac:dyDescent="0.25">
      <c r="A597">
        <v>1979</v>
      </c>
      <c r="B597">
        <v>5</v>
      </c>
      <c r="C597" t="s">
        <v>570</v>
      </c>
      <c r="D597">
        <v>5</v>
      </c>
      <c r="E597">
        <v>2657.05</v>
      </c>
      <c r="F597">
        <v>1803.38</v>
      </c>
      <c r="G597" s="68">
        <f t="shared" si="9"/>
        <v>1.4733722232696382</v>
      </c>
    </row>
    <row r="598" spans="1:7" x14ac:dyDescent="0.25">
      <c r="A598">
        <v>1980</v>
      </c>
      <c r="B598">
        <v>5</v>
      </c>
      <c r="C598" t="s">
        <v>570</v>
      </c>
      <c r="D598">
        <v>2</v>
      </c>
      <c r="E598">
        <v>10411.790000000001</v>
      </c>
      <c r="F598">
        <v>10032.24</v>
      </c>
      <c r="G598" s="68">
        <f t="shared" si="9"/>
        <v>1.0378330263231343</v>
      </c>
    </row>
    <row r="599" spans="1:7" x14ac:dyDescent="0.25">
      <c r="A599">
        <v>1980</v>
      </c>
      <c r="B599">
        <v>5</v>
      </c>
      <c r="C599" t="s">
        <v>570</v>
      </c>
      <c r="D599">
        <v>3</v>
      </c>
      <c r="E599">
        <v>11547.57</v>
      </c>
      <c r="F599">
        <v>10346.07</v>
      </c>
      <c r="G599" s="68">
        <f t="shared" si="9"/>
        <v>1.1161310526605754</v>
      </c>
    </row>
    <row r="600" spans="1:7" x14ac:dyDescent="0.25">
      <c r="A600">
        <v>1980</v>
      </c>
      <c r="B600">
        <v>5</v>
      </c>
      <c r="C600" t="s">
        <v>570</v>
      </c>
      <c r="D600">
        <v>4</v>
      </c>
      <c r="E600">
        <v>36263.56</v>
      </c>
      <c r="F600">
        <v>29417.8</v>
      </c>
      <c r="G600" s="68">
        <f t="shared" si="9"/>
        <v>1.2327080883002808</v>
      </c>
    </row>
    <row r="601" spans="1:7" x14ac:dyDescent="0.25">
      <c r="A601">
        <v>1980</v>
      </c>
      <c r="B601">
        <v>5</v>
      </c>
      <c r="C601" t="s">
        <v>570</v>
      </c>
      <c r="D601">
        <v>5</v>
      </c>
      <c r="E601">
        <v>1654.94</v>
      </c>
      <c r="F601">
        <v>1123.21</v>
      </c>
      <c r="G601" s="68">
        <f t="shared" si="9"/>
        <v>1.4734021242688367</v>
      </c>
    </row>
    <row r="602" spans="1:7" x14ac:dyDescent="0.25">
      <c r="A602">
        <v>1981</v>
      </c>
      <c r="B602">
        <v>5</v>
      </c>
      <c r="C602" t="s">
        <v>570</v>
      </c>
      <c r="D602">
        <v>2</v>
      </c>
      <c r="E602">
        <v>10408.33</v>
      </c>
      <c r="F602">
        <v>10006.34</v>
      </c>
      <c r="G602" s="68">
        <f t="shared" si="9"/>
        <v>1.0401735299819914</v>
      </c>
    </row>
    <row r="603" spans="1:7" x14ac:dyDescent="0.25">
      <c r="A603">
        <v>1981</v>
      </c>
      <c r="B603">
        <v>5</v>
      </c>
      <c r="C603" t="s">
        <v>570</v>
      </c>
      <c r="D603">
        <v>3</v>
      </c>
      <c r="E603">
        <v>17134.75</v>
      </c>
      <c r="F603">
        <v>15352.47</v>
      </c>
      <c r="G603" s="68">
        <f t="shared" si="9"/>
        <v>1.1160907658507069</v>
      </c>
    </row>
    <row r="604" spans="1:7" x14ac:dyDescent="0.25">
      <c r="A604">
        <v>1981</v>
      </c>
      <c r="B604">
        <v>5</v>
      </c>
      <c r="C604" t="s">
        <v>570</v>
      </c>
      <c r="D604">
        <v>4</v>
      </c>
      <c r="E604">
        <v>7885.69</v>
      </c>
      <c r="F604">
        <v>6395.58</v>
      </c>
      <c r="G604" s="68">
        <f t="shared" si="9"/>
        <v>1.2329905966307981</v>
      </c>
    </row>
    <row r="605" spans="1:7" x14ac:dyDescent="0.25">
      <c r="A605">
        <v>1981</v>
      </c>
      <c r="B605">
        <v>5</v>
      </c>
      <c r="C605" t="s">
        <v>570</v>
      </c>
      <c r="D605">
        <v>5</v>
      </c>
      <c r="E605">
        <v>6241.53</v>
      </c>
      <c r="F605">
        <v>4235.59</v>
      </c>
      <c r="G605" s="68">
        <f t="shared" si="9"/>
        <v>1.4735916365842774</v>
      </c>
    </row>
    <row r="606" spans="1:7" x14ac:dyDescent="0.25">
      <c r="A606">
        <v>1982</v>
      </c>
      <c r="B606">
        <v>5</v>
      </c>
      <c r="C606" t="s">
        <v>570</v>
      </c>
      <c r="D606">
        <v>2</v>
      </c>
      <c r="E606">
        <v>7722.59</v>
      </c>
      <c r="F606">
        <v>7441.6</v>
      </c>
      <c r="G606" s="68">
        <f t="shared" si="9"/>
        <v>1.037759352827349</v>
      </c>
    </row>
    <row r="607" spans="1:7" x14ac:dyDescent="0.25">
      <c r="A607">
        <v>1982</v>
      </c>
      <c r="B607">
        <v>5</v>
      </c>
      <c r="C607" t="s">
        <v>570</v>
      </c>
      <c r="D607">
        <v>3</v>
      </c>
      <c r="E607">
        <v>37605.599999999999</v>
      </c>
      <c r="F607">
        <v>33691.24</v>
      </c>
      <c r="G607" s="68">
        <f t="shared" si="9"/>
        <v>1.116183316494139</v>
      </c>
    </row>
    <row r="608" spans="1:7" x14ac:dyDescent="0.25">
      <c r="A608">
        <v>1982</v>
      </c>
      <c r="B608">
        <v>5</v>
      </c>
      <c r="C608" t="s">
        <v>570</v>
      </c>
      <c r="D608">
        <v>4</v>
      </c>
      <c r="E608">
        <v>34093.58</v>
      </c>
      <c r="F608">
        <v>27655.040000000001</v>
      </c>
      <c r="G608" s="68">
        <f t="shared" si="9"/>
        <v>1.2328161521371872</v>
      </c>
    </row>
    <row r="609" spans="1:7" x14ac:dyDescent="0.25">
      <c r="A609">
        <v>1982</v>
      </c>
      <c r="B609">
        <v>5</v>
      </c>
      <c r="C609" t="s">
        <v>570</v>
      </c>
      <c r="D609">
        <v>5</v>
      </c>
      <c r="E609">
        <v>5965.94</v>
      </c>
      <c r="F609">
        <v>4048.6</v>
      </c>
      <c r="G609" s="68">
        <f t="shared" si="9"/>
        <v>1.4735809909598379</v>
      </c>
    </row>
    <row r="610" spans="1:7" x14ac:dyDescent="0.25">
      <c r="A610">
        <v>1983</v>
      </c>
      <c r="B610">
        <v>5</v>
      </c>
      <c r="C610" t="s">
        <v>570</v>
      </c>
      <c r="D610">
        <v>2</v>
      </c>
      <c r="E610">
        <v>5190.79</v>
      </c>
      <c r="F610">
        <v>4950.3999999999996</v>
      </c>
      <c r="G610" s="68">
        <f t="shared" si="9"/>
        <v>1.0485597123464772</v>
      </c>
    </row>
    <row r="611" spans="1:7" x14ac:dyDescent="0.25">
      <c r="A611">
        <v>1983</v>
      </c>
      <c r="B611">
        <v>5</v>
      </c>
      <c r="C611" t="s">
        <v>570</v>
      </c>
      <c r="D611">
        <v>3</v>
      </c>
      <c r="E611">
        <v>14417.16</v>
      </c>
      <c r="F611">
        <v>12879.18</v>
      </c>
      <c r="G611" s="68">
        <f t="shared" si="9"/>
        <v>1.1194159876638108</v>
      </c>
    </row>
    <row r="612" spans="1:7" x14ac:dyDescent="0.25">
      <c r="A612">
        <v>1983</v>
      </c>
      <c r="B612">
        <v>5</v>
      </c>
      <c r="C612" t="s">
        <v>570</v>
      </c>
      <c r="D612">
        <v>4</v>
      </c>
      <c r="E612">
        <v>52620.03</v>
      </c>
      <c r="F612">
        <v>42810.85</v>
      </c>
      <c r="G612" s="68">
        <f t="shared" si="9"/>
        <v>1.2291283634872936</v>
      </c>
    </row>
    <row r="613" spans="1:7" x14ac:dyDescent="0.25">
      <c r="A613">
        <v>1983</v>
      </c>
      <c r="B613">
        <v>5</v>
      </c>
      <c r="C613" t="s">
        <v>570</v>
      </c>
      <c r="D613">
        <v>5</v>
      </c>
      <c r="E613">
        <v>18900.45</v>
      </c>
      <c r="F613">
        <v>12800.05</v>
      </c>
      <c r="G613" s="68">
        <f t="shared" si="9"/>
        <v>1.4765918883129365</v>
      </c>
    </row>
    <row r="614" spans="1:7" x14ac:dyDescent="0.25">
      <c r="A614">
        <v>1984</v>
      </c>
      <c r="B614">
        <v>5</v>
      </c>
      <c r="C614" t="s">
        <v>570</v>
      </c>
      <c r="D614">
        <v>2</v>
      </c>
      <c r="E614">
        <v>2942.48</v>
      </c>
      <c r="F614">
        <v>2792.74</v>
      </c>
      <c r="G614" s="68">
        <f t="shared" si="9"/>
        <v>1.0536175941906516</v>
      </c>
    </row>
    <row r="615" spans="1:7" x14ac:dyDescent="0.25">
      <c r="A615">
        <v>1984</v>
      </c>
      <c r="B615">
        <v>5</v>
      </c>
      <c r="C615" t="s">
        <v>570</v>
      </c>
      <c r="D615">
        <v>3</v>
      </c>
      <c r="E615">
        <v>13889.45</v>
      </c>
      <c r="F615">
        <v>12310.71</v>
      </c>
      <c r="G615" s="68">
        <f t="shared" si="9"/>
        <v>1.1282411818652216</v>
      </c>
    </row>
    <row r="616" spans="1:7" x14ac:dyDescent="0.25">
      <c r="A616">
        <v>1984</v>
      </c>
      <c r="B616">
        <v>5</v>
      </c>
      <c r="C616" t="s">
        <v>570</v>
      </c>
      <c r="D616">
        <v>4</v>
      </c>
      <c r="E616">
        <v>77467.09</v>
      </c>
      <c r="F616">
        <v>61759.81</v>
      </c>
      <c r="G616" s="68">
        <f t="shared" si="9"/>
        <v>1.2543285026297846</v>
      </c>
    </row>
    <row r="617" spans="1:7" x14ac:dyDescent="0.25">
      <c r="A617">
        <v>1984</v>
      </c>
      <c r="B617">
        <v>5</v>
      </c>
      <c r="C617" t="s">
        <v>570</v>
      </c>
      <c r="D617">
        <v>5</v>
      </c>
      <c r="E617">
        <v>43580.12</v>
      </c>
      <c r="F617">
        <v>28580.38</v>
      </c>
      <c r="G617" s="68">
        <f t="shared" si="9"/>
        <v>1.5248264718663642</v>
      </c>
    </row>
    <row r="618" spans="1:7" x14ac:dyDescent="0.25">
      <c r="A618">
        <v>1985</v>
      </c>
      <c r="B618">
        <v>5</v>
      </c>
      <c r="C618" t="s">
        <v>570</v>
      </c>
      <c r="D618">
        <v>2</v>
      </c>
      <c r="E618">
        <v>5855.67</v>
      </c>
      <c r="F618">
        <v>5694.12</v>
      </c>
      <c r="G618" s="68">
        <f t="shared" si="9"/>
        <v>1.0283713725738131</v>
      </c>
    </row>
    <row r="619" spans="1:7" x14ac:dyDescent="0.25">
      <c r="A619">
        <v>1985</v>
      </c>
      <c r="B619">
        <v>5</v>
      </c>
      <c r="C619" t="s">
        <v>570</v>
      </c>
      <c r="D619">
        <v>3</v>
      </c>
      <c r="E619">
        <v>29048.65</v>
      </c>
      <c r="F619">
        <v>27132.49</v>
      </c>
      <c r="G619" s="68">
        <f t="shared" si="9"/>
        <v>1.070622342438899</v>
      </c>
    </row>
    <row r="620" spans="1:7" x14ac:dyDescent="0.25">
      <c r="A620">
        <v>1985</v>
      </c>
      <c r="B620">
        <v>5</v>
      </c>
      <c r="C620" t="s">
        <v>570</v>
      </c>
      <c r="D620">
        <v>4</v>
      </c>
      <c r="E620">
        <v>47793.25</v>
      </c>
      <c r="F620">
        <v>42557.04</v>
      </c>
      <c r="G620" s="68">
        <f t="shared" si="9"/>
        <v>1.1230398072798295</v>
      </c>
    </row>
    <row r="621" spans="1:7" x14ac:dyDescent="0.25">
      <c r="A621">
        <v>1985</v>
      </c>
      <c r="B621">
        <v>5</v>
      </c>
      <c r="C621" t="s">
        <v>570</v>
      </c>
      <c r="D621">
        <v>5</v>
      </c>
      <c r="E621">
        <v>16384.29</v>
      </c>
      <c r="F621">
        <v>13488.77</v>
      </c>
      <c r="G621" s="68">
        <f t="shared" si="9"/>
        <v>1.2146615295538437</v>
      </c>
    </row>
    <row r="622" spans="1:7" x14ac:dyDescent="0.25">
      <c r="A622">
        <v>1986</v>
      </c>
      <c r="B622">
        <v>5</v>
      </c>
      <c r="C622" t="s">
        <v>570</v>
      </c>
      <c r="D622">
        <v>2</v>
      </c>
      <c r="E622">
        <v>6785.81</v>
      </c>
      <c r="F622">
        <v>6606.22</v>
      </c>
      <c r="G622" s="68">
        <f t="shared" si="9"/>
        <v>1.0271849862705147</v>
      </c>
    </row>
    <row r="623" spans="1:7" x14ac:dyDescent="0.25">
      <c r="A623">
        <v>1986</v>
      </c>
      <c r="B623">
        <v>5</v>
      </c>
      <c r="C623" t="s">
        <v>570</v>
      </c>
      <c r="D623">
        <v>3</v>
      </c>
      <c r="E623">
        <v>3618.82</v>
      </c>
      <c r="F623">
        <v>3397.26</v>
      </c>
      <c r="G623" s="68">
        <f t="shared" si="9"/>
        <v>1.0652172633239729</v>
      </c>
    </row>
    <row r="624" spans="1:7" x14ac:dyDescent="0.25">
      <c r="A624">
        <v>1986</v>
      </c>
      <c r="B624">
        <v>5</v>
      </c>
      <c r="C624" t="s">
        <v>570</v>
      </c>
      <c r="D624">
        <v>4</v>
      </c>
      <c r="E624">
        <v>59269.68</v>
      </c>
      <c r="F624">
        <v>53545.23</v>
      </c>
      <c r="G624" s="68">
        <f t="shared" si="9"/>
        <v>1.1069086826221495</v>
      </c>
    </row>
    <row r="625" spans="1:7" x14ac:dyDescent="0.25">
      <c r="A625">
        <v>1986</v>
      </c>
      <c r="B625">
        <v>5</v>
      </c>
      <c r="C625" t="s">
        <v>570</v>
      </c>
      <c r="D625">
        <v>5</v>
      </c>
      <c r="E625">
        <v>10817.54</v>
      </c>
      <c r="F625">
        <v>9185.33</v>
      </c>
      <c r="G625" s="68">
        <f t="shared" si="9"/>
        <v>1.1776974806566558</v>
      </c>
    </row>
    <row r="626" spans="1:7" x14ac:dyDescent="0.25">
      <c r="A626">
        <v>1987</v>
      </c>
      <c r="B626">
        <v>5</v>
      </c>
      <c r="C626" t="s">
        <v>570</v>
      </c>
      <c r="D626">
        <v>2</v>
      </c>
      <c r="E626">
        <v>6868.42</v>
      </c>
      <c r="F626">
        <v>6694.17</v>
      </c>
      <c r="G626" s="68">
        <f t="shared" si="9"/>
        <v>1.0260301127697684</v>
      </c>
    </row>
    <row r="627" spans="1:7" x14ac:dyDescent="0.25">
      <c r="A627">
        <v>1987</v>
      </c>
      <c r="B627">
        <v>5</v>
      </c>
      <c r="C627" t="s">
        <v>570</v>
      </c>
      <c r="D627">
        <v>3</v>
      </c>
      <c r="E627">
        <v>56703.83</v>
      </c>
      <c r="F627">
        <v>53470.39</v>
      </c>
      <c r="G627" s="68">
        <f t="shared" si="9"/>
        <v>1.0604715993281515</v>
      </c>
    </row>
    <row r="628" spans="1:7" x14ac:dyDescent="0.25">
      <c r="A628">
        <v>1987</v>
      </c>
      <c r="B628">
        <v>5</v>
      </c>
      <c r="C628" t="s">
        <v>570</v>
      </c>
      <c r="D628">
        <v>4</v>
      </c>
      <c r="E628">
        <v>12247.82</v>
      </c>
      <c r="F628">
        <v>11213.77</v>
      </c>
      <c r="G628" s="68">
        <f t="shared" si="9"/>
        <v>1.0922125208560547</v>
      </c>
    </row>
    <row r="629" spans="1:7" x14ac:dyDescent="0.25">
      <c r="A629">
        <v>1987</v>
      </c>
      <c r="B629">
        <v>5</v>
      </c>
      <c r="C629" t="s">
        <v>570</v>
      </c>
      <c r="D629">
        <v>5</v>
      </c>
      <c r="E629">
        <v>12037.87</v>
      </c>
      <c r="F629">
        <v>10462.41</v>
      </c>
      <c r="G629" s="68">
        <f t="shared" si="9"/>
        <v>1.1505828962925368</v>
      </c>
    </row>
    <row r="630" spans="1:7" x14ac:dyDescent="0.25">
      <c r="A630">
        <v>1988</v>
      </c>
      <c r="B630">
        <v>5</v>
      </c>
      <c r="C630" t="s">
        <v>570</v>
      </c>
      <c r="D630">
        <v>2</v>
      </c>
      <c r="E630">
        <v>8924.89</v>
      </c>
      <c r="F630">
        <v>8184.94</v>
      </c>
      <c r="G630" s="68">
        <f t="shared" si="9"/>
        <v>1.0904038392462254</v>
      </c>
    </row>
    <row r="631" spans="1:7" x14ac:dyDescent="0.25">
      <c r="A631">
        <v>1988</v>
      </c>
      <c r="B631">
        <v>5</v>
      </c>
      <c r="C631" t="s">
        <v>570</v>
      </c>
      <c r="D631">
        <v>3</v>
      </c>
      <c r="E631">
        <v>27559.95</v>
      </c>
      <c r="F631">
        <v>25916.12</v>
      </c>
      <c r="G631" s="68">
        <f t="shared" si="9"/>
        <v>1.0634288620364469</v>
      </c>
    </row>
    <row r="632" spans="1:7" x14ac:dyDescent="0.25">
      <c r="A632">
        <v>1988</v>
      </c>
      <c r="B632">
        <v>5</v>
      </c>
      <c r="C632" t="s">
        <v>570</v>
      </c>
      <c r="D632">
        <v>4</v>
      </c>
      <c r="E632">
        <v>80064.03</v>
      </c>
      <c r="F632">
        <v>69646.33</v>
      </c>
      <c r="G632" s="68">
        <f t="shared" si="9"/>
        <v>1.1495800281220847</v>
      </c>
    </row>
    <row r="633" spans="1:7" x14ac:dyDescent="0.25">
      <c r="A633">
        <v>1988</v>
      </c>
      <c r="B633">
        <v>5</v>
      </c>
      <c r="C633" t="s">
        <v>570</v>
      </c>
      <c r="D633">
        <v>5</v>
      </c>
      <c r="E633">
        <v>3271.15</v>
      </c>
      <c r="F633">
        <v>2572.42</v>
      </c>
      <c r="G633" s="68">
        <f t="shared" si="9"/>
        <v>1.2716236073425025</v>
      </c>
    </row>
    <row r="634" spans="1:7" x14ac:dyDescent="0.25">
      <c r="A634">
        <v>1989</v>
      </c>
      <c r="B634">
        <v>5</v>
      </c>
      <c r="C634" t="s">
        <v>570</v>
      </c>
      <c r="D634">
        <v>2</v>
      </c>
      <c r="E634">
        <v>24259.31</v>
      </c>
      <c r="F634">
        <v>21896.51</v>
      </c>
      <c r="G634" s="68">
        <f t="shared" si="9"/>
        <v>1.1079076071940233</v>
      </c>
    </row>
    <row r="635" spans="1:7" x14ac:dyDescent="0.25">
      <c r="A635">
        <v>1989</v>
      </c>
      <c r="B635">
        <v>5</v>
      </c>
      <c r="C635" t="s">
        <v>570</v>
      </c>
      <c r="D635">
        <v>3</v>
      </c>
      <c r="E635">
        <v>53527.39</v>
      </c>
      <c r="F635">
        <v>48414.99</v>
      </c>
      <c r="G635" s="68">
        <f t="shared" si="9"/>
        <v>1.1055953951451813</v>
      </c>
    </row>
    <row r="636" spans="1:7" x14ac:dyDescent="0.25">
      <c r="A636">
        <v>1989</v>
      </c>
      <c r="B636">
        <v>5</v>
      </c>
      <c r="C636" t="s">
        <v>570</v>
      </c>
      <c r="D636">
        <v>4</v>
      </c>
      <c r="E636">
        <v>57171.18</v>
      </c>
      <c r="F636">
        <v>45613.440000000002</v>
      </c>
      <c r="G636" s="68">
        <f t="shared" si="9"/>
        <v>1.2533845287704677</v>
      </c>
    </row>
    <row r="637" spans="1:7" x14ac:dyDescent="0.25">
      <c r="A637">
        <v>1989</v>
      </c>
      <c r="B637">
        <v>5</v>
      </c>
      <c r="C637" t="s">
        <v>570</v>
      </c>
      <c r="D637">
        <v>5</v>
      </c>
      <c r="E637">
        <v>29812.17</v>
      </c>
      <c r="F637">
        <v>19507.080000000002</v>
      </c>
      <c r="G637" s="68">
        <f t="shared" si="9"/>
        <v>1.5282743496207529</v>
      </c>
    </row>
    <row r="638" spans="1:7" x14ac:dyDescent="0.25">
      <c r="A638">
        <v>1990</v>
      </c>
      <c r="B638">
        <v>5</v>
      </c>
      <c r="C638" t="s">
        <v>570</v>
      </c>
      <c r="D638">
        <v>2</v>
      </c>
      <c r="E638">
        <v>19046.95</v>
      </c>
      <c r="F638">
        <v>17274.900000000001</v>
      </c>
      <c r="G638" s="68">
        <f t="shared" si="9"/>
        <v>1.1025794650041389</v>
      </c>
    </row>
    <row r="639" spans="1:7" x14ac:dyDescent="0.25">
      <c r="A639">
        <v>1990</v>
      </c>
      <c r="B639">
        <v>5</v>
      </c>
      <c r="C639" t="s">
        <v>570</v>
      </c>
      <c r="D639">
        <v>3</v>
      </c>
      <c r="E639">
        <v>56198.87</v>
      </c>
      <c r="F639">
        <v>51843.07</v>
      </c>
      <c r="G639" s="68">
        <f t="shared" si="9"/>
        <v>1.0840189440941672</v>
      </c>
    </row>
    <row r="640" spans="1:7" x14ac:dyDescent="0.25">
      <c r="A640">
        <v>1990</v>
      </c>
      <c r="B640">
        <v>5</v>
      </c>
      <c r="C640" t="s">
        <v>570</v>
      </c>
      <c r="D640">
        <v>4</v>
      </c>
      <c r="E640">
        <v>95582.78</v>
      </c>
      <c r="F640">
        <v>80417.13</v>
      </c>
      <c r="G640" s="68">
        <f t="shared" si="9"/>
        <v>1.1885873072068103</v>
      </c>
    </row>
    <row r="641" spans="1:7" x14ac:dyDescent="0.25">
      <c r="A641">
        <v>1990</v>
      </c>
      <c r="B641">
        <v>5</v>
      </c>
      <c r="C641" t="s">
        <v>570</v>
      </c>
      <c r="D641">
        <v>5</v>
      </c>
      <c r="E641">
        <v>24134.45</v>
      </c>
      <c r="F641">
        <v>17737.43</v>
      </c>
      <c r="G641" s="68">
        <f t="shared" si="9"/>
        <v>1.3606508947463076</v>
      </c>
    </row>
    <row r="642" spans="1:7" x14ac:dyDescent="0.25">
      <c r="A642">
        <v>1991</v>
      </c>
      <c r="B642">
        <v>5</v>
      </c>
      <c r="C642" t="s">
        <v>570</v>
      </c>
      <c r="D642">
        <v>2</v>
      </c>
      <c r="E642">
        <v>19294.740000000002</v>
      </c>
      <c r="F642">
        <v>17260.939999999999</v>
      </c>
      <c r="G642" s="68">
        <f t="shared" si="9"/>
        <v>1.1178267232259658</v>
      </c>
    </row>
    <row r="643" spans="1:7" x14ac:dyDescent="0.25">
      <c r="A643">
        <v>1991</v>
      </c>
      <c r="B643">
        <v>5</v>
      </c>
      <c r="C643" t="s">
        <v>570</v>
      </c>
      <c r="D643">
        <v>3</v>
      </c>
      <c r="E643">
        <v>69286.95</v>
      </c>
      <c r="F643">
        <v>62391.73</v>
      </c>
      <c r="G643" s="68">
        <f t="shared" ref="G643:G706" si="10">E643/F643</f>
        <v>1.1105149672881325</v>
      </c>
    </row>
    <row r="644" spans="1:7" x14ac:dyDescent="0.25">
      <c r="A644">
        <v>1991</v>
      </c>
      <c r="B644">
        <v>5</v>
      </c>
      <c r="C644" t="s">
        <v>570</v>
      </c>
      <c r="D644">
        <v>4</v>
      </c>
      <c r="E644">
        <v>122803.75</v>
      </c>
      <c r="F644">
        <v>98415.43</v>
      </c>
      <c r="G644" s="68">
        <f t="shared" si="10"/>
        <v>1.2478099216759</v>
      </c>
    </row>
    <row r="645" spans="1:7" x14ac:dyDescent="0.25">
      <c r="A645">
        <v>1991</v>
      </c>
      <c r="B645">
        <v>5</v>
      </c>
      <c r="C645" t="s">
        <v>570</v>
      </c>
      <c r="D645">
        <v>5</v>
      </c>
      <c r="E645">
        <v>66953.7</v>
      </c>
      <c r="F645">
        <v>44544.6</v>
      </c>
      <c r="G645" s="68">
        <f t="shared" si="10"/>
        <v>1.5030710793227462</v>
      </c>
    </row>
    <row r="646" spans="1:7" x14ac:dyDescent="0.25">
      <c r="A646">
        <v>1992</v>
      </c>
      <c r="B646">
        <v>5</v>
      </c>
      <c r="C646" t="s">
        <v>570</v>
      </c>
      <c r="D646">
        <v>2</v>
      </c>
      <c r="E646">
        <v>3477.11</v>
      </c>
      <c r="F646">
        <v>3179.94</v>
      </c>
      <c r="G646" s="68">
        <f t="shared" si="10"/>
        <v>1.0934514487694738</v>
      </c>
    </row>
    <row r="647" spans="1:7" x14ac:dyDescent="0.25">
      <c r="A647">
        <v>1992</v>
      </c>
      <c r="B647">
        <v>5</v>
      </c>
      <c r="C647" t="s">
        <v>570</v>
      </c>
      <c r="D647">
        <v>3</v>
      </c>
      <c r="E647">
        <v>43379.32</v>
      </c>
      <c r="F647">
        <v>41258.03</v>
      </c>
      <c r="G647" s="68">
        <f t="shared" si="10"/>
        <v>1.0514152032949706</v>
      </c>
    </row>
    <row r="648" spans="1:7" x14ac:dyDescent="0.25">
      <c r="A648">
        <v>1992</v>
      </c>
      <c r="B648">
        <v>5</v>
      </c>
      <c r="C648" t="s">
        <v>570</v>
      </c>
      <c r="D648">
        <v>4</v>
      </c>
      <c r="E648">
        <v>105461.22</v>
      </c>
      <c r="F648">
        <v>94133.42</v>
      </c>
      <c r="G648" s="68">
        <f t="shared" si="10"/>
        <v>1.1203377079043766</v>
      </c>
    </row>
    <row r="649" spans="1:7" x14ac:dyDescent="0.25">
      <c r="A649">
        <v>1992</v>
      </c>
      <c r="B649">
        <v>5</v>
      </c>
      <c r="C649" t="s">
        <v>570</v>
      </c>
      <c r="D649">
        <v>5</v>
      </c>
      <c r="E649">
        <v>67115.56</v>
      </c>
      <c r="F649">
        <v>55977.63</v>
      </c>
      <c r="G649" s="68">
        <f t="shared" si="10"/>
        <v>1.1989710889867971</v>
      </c>
    </row>
    <row r="650" spans="1:7" x14ac:dyDescent="0.25">
      <c r="A650">
        <v>1993</v>
      </c>
      <c r="B650">
        <v>5</v>
      </c>
      <c r="C650" t="s">
        <v>570</v>
      </c>
      <c r="D650">
        <v>2</v>
      </c>
      <c r="E650">
        <v>3544.21</v>
      </c>
      <c r="F650">
        <v>3209.3</v>
      </c>
      <c r="G650" s="68">
        <f t="shared" si="10"/>
        <v>1.1043560901131086</v>
      </c>
    </row>
    <row r="651" spans="1:7" x14ac:dyDescent="0.25">
      <c r="A651">
        <v>1993</v>
      </c>
      <c r="B651">
        <v>5</v>
      </c>
      <c r="C651" t="s">
        <v>570</v>
      </c>
      <c r="D651">
        <v>3</v>
      </c>
      <c r="E651">
        <v>36802.769999999997</v>
      </c>
      <c r="F651">
        <v>34156.76</v>
      </c>
      <c r="G651" s="68">
        <f t="shared" si="10"/>
        <v>1.0774666566735251</v>
      </c>
    </row>
    <row r="652" spans="1:7" x14ac:dyDescent="0.25">
      <c r="A652">
        <v>1993</v>
      </c>
      <c r="B652">
        <v>5</v>
      </c>
      <c r="C652" t="s">
        <v>570</v>
      </c>
      <c r="D652">
        <v>4</v>
      </c>
      <c r="E652">
        <v>126254.01</v>
      </c>
      <c r="F652">
        <v>108153.37</v>
      </c>
      <c r="G652" s="68">
        <f t="shared" si="10"/>
        <v>1.1673608506142712</v>
      </c>
    </row>
    <row r="653" spans="1:7" x14ac:dyDescent="0.25">
      <c r="A653">
        <v>1993</v>
      </c>
      <c r="B653">
        <v>5</v>
      </c>
      <c r="C653" t="s">
        <v>570</v>
      </c>
      <c r="D653">
        <v>5</v>
      </c>
      <c r="E653">
        <v>52944.22</v>
      </c>
      <c r="F653">
        <v>40187.61</v>
      </c>
      <c r="G653" s="68">
        <f t="shared" si="10"/>
        <v>1.3174264406368033</v>
      </c>
    </row>
    <row r="654" spans="1:7" x14ac:dyDescent="0.25">
      <c r="A654">
        <v>1994</v>
      </c>
      <c r="B654">
        <v>5</v>
      </c>
      <c r="C654" t="s">
        <v>570</v>
      </c>
      <c r="D654">
        <v>2</v>
      </c>
      <c r="E654">
        <v>1536.2</v>
      </c>
      <c r="F654">
        <v>1415.17</v>
      </c>
      <c r="G654" s="68">
        <f t="shared" si="10"/>
        <v>1.0855232940212129</v>
      </c>
    </row>
    <row r="655" spans="1:7" x14ac:dyDescent="0.25">
      <c r="A655">
        <v>1994</v>
      </c>
      <c r="B655">
        <v>5</v>
      </c>
      <c r="C655" t="s">
        <v>570</v>
      </c>
      <c r="D655">
        <v>3</v>
      </c>
      <c r="E655">
        <v>7463.19</v>
      </c>
      <c r="F655">
        <v>7170.13</v>
      </c>
      <c r="G655" s="68">
        <f t="shared" si="10"/>
        <v>1.040872341226728</v>
      </c>
    </row>
    <row r="656" spans="1:7" x14ac:dyDescent="0.25">
      <c r="A656">
        <v>1994</v>
      </c>
      <c r="B656">
        <v>5</v>
      </c>
      <c r="C656" t="s">
        <v>570</v>
      </c>
      <c r="D656">
        <v>4</v>
      </c>
      <c r="E656">
        <v>85087.8</v>
      </c>
      <c r="F656">
        <v>77612.31</v>
      </c>
      <c r="G656" s="68">
        <f t="shared" si="10"/>
        <v>1.0963183546527606</v>
      </c>
    </row>
    <row r="657" spans="1:7" x14ac:dyDescent="0.25">
      <c r="A657">
        <v>1994</v>
      </c>
      <c r="B657">
        <v>5</v>
      </c>
      <c r="C657" t="s">
        <v>570</v>
      </c>
      <c r="D657">
        <v>5</v>
      </c>
      <c r="E657">
        <v>62962.2</v>
      </c>
      <c r="F657">
        <v>54248.84</v>
      </c>
      <c r="G657" s="68">
        <f t="shared" si="10"/>
        <v>1.1606183652959217</v>
      </c>
    </row>
    <row r="658" spans="1:7" x14ac:dyDescent="0.25">
      <c r="A658">
        <v>1995</v>
      </c>
      <c r="B658">
        <v>5</v>
      </c>
      <c r="C658" t="s">
        <v>570</v>
      </c>
      <c r="D658">
        <v>2</v>
      </c>
      <c r="E658">
        <v>4145.26</v>
      </c>
      <c r="F658">
        <v>3798.18</v>
      </c>
      <c r="G658" s="68">
        <f t="shared" si="10"/>
        <v>1.0913806086072804</v>
      </c>
    </row>
    <row r="659" spans="1:7" x14ac:dyDescent="0.25">
      <c r="A659">
        <v>1995</v>
      </c>
      <c r="B659">
        <v>5</v>
      </c>
      <c r="C659" t="s">
        <v>570</v>
      </c>
      <c r="D659">
        <v>3</v>
      </c>
      <c r="E659">
        <v>6156.84</v>
      </c>
      <c r="F659">
        <v>5897.28</v>
      </c>
      <c r="G659" s="68">
        <f t="shared" si="10"/>
        <v>1.0440135113136904</v>
      </c>
    </row>
    <row r="660" spans="1:7" x14ac:dyDescent="0.25">
      <c r="A660">
        <v>1995</v>
      </c>
      <c r="B660">
        <v>5</v>
      </c>
      <c r="C660" t="s">
        <v>570</v>
      </c>
      <c r="D660">
        <v>4</v>
      </c>
      <c r="E660">
        <v>25517.13</v>
      </c>
      <c r="F660">
        <v>23407.66</v>
      </c>
      <c r="G660" s="68">
        <f t="shared" si="10"/>
        <v>1.090118790173815</v>
      </c>
    </row>
    <row r="661" spans="1:7" x14ac:dyDescent="0.25">
      <c r="A661">
        <v>1995</v>
      </c>
      <c r="B661">
        <v>5</v>
      </c>
      <c r="C661" t="s">
        <v>570</v>
      </c>
      <c r="D661">
        <v>5</v>
      </c>
      <c r="E661">
        <v>59600.41</v>
      </c>
      <c r="F661">
        <v>51898.28</v>
      </c>
      <c r="G661" s="68">
        <f t="shared" si="10"/>
        <v>1.1484081938746333</v>
      </c>
    </row>
    <row r="662" spans="1:7" x14ac:dyDescent="0.25">
      <c r="A662">
        <v>1996</v>
      </c>
      <c r="B662">
        <v>5</v>
      </c>
      <c r="C662" t="s">
        <v>570</v>
      </c>
      <c r="D662">
        <v>2</v>
      </c>
      <c r="E662">
        <v>1771.77</v>
      </c>
      <c r="F662">
        <v>1639.11</v>
      </c>
      <c r="G662" s="68">
        <f t="shared" si="10"/>
        <v>1.0809341654922489</v>
      </c>
    </row>
    <row r="663" spans="1:7" x14ac:dyDescent="0.25">
      <c r="A663">
        <v>1996</v>
      </c>
      <c r="B663">
        <v>5</v>
      </c>
      <c r="C663" t="s">
        <v>570</v>
      </c>
      <c r="D663">
        <v>3</v>
      </c>
      <c r="E663">
        <v>60430.39</v>
      </c>
      <c r="F663">
        <v>58380.959999999999</v>
      </c>
      <c r="G663" s="68">
        <f t="shared" si="10"/>
        <v>1.0351044244561927</v>
      </c>
    </row>
    <row r="664" spans="1:7" x14ac:dyDescent="0.25">
      <c r="A664">
        <v>1996</v>
      </c>
      <c r="B664">
        <v>5</v>
      </c>
      <c r="C664" t="s">
        <v>570</v>
      </c>
      <c r="D664">
        <v>4</v>
      </c>
      <c r="E664">
        <v>14064.41</v>
      </c>
      <c r="F664">
        <v>12973.72</v>
      </c>
      <c r="G664" s="68">
        <f t="shared" si="10"/>
        <v>1.0840691798497271</v>
      </c>
    </row>
    <row r="665" spans="1:7" x14ac:dyDescent="0.25">
      <c r="A665">
        <v>1996</v>
      </c>
      <c r="B665">
        <v>5</v>
      </c>
      <c r="C665" t="s">
        <v>570</v>
      </c>
      <c r="D665">
        <v>5</v>
      </c>
      <c r="E665">
        <v>7577.95</v>
      </c>
      <c r="F665">
        <v>6651.62</v>
      </c>
      <c r="G665" s="68">
        <f t="shared" si="10"/>
        <v>1.1392638184382151</v>
      </c>
    </row>
    <row r="666" spans="1:7" x14ac:dyDescent="0.25">
      <c r="A666">
        <v>1997</v>
      </c>
      <c r="B666">
        <v>5</v>
      </c>
      <c r="C666" t="s">
        <v>570</v>
      </c>
      <c r="D666">
        <v>2</v>
      </c>
      <c r="E666">
        <v>1946.08</v>
      </c>
      <c r="F666">
        <v>1801.03</v>
      </c>
      <c r="G666" s="68">
        <f t="shared" si="10"/>
        <v>1.0805372481302367</v>
      </c>
    </row>
    <row r="667" spans="1:7" x14ac:dyDescent="0.25">
      <c r="A667">
        <v>1997</v>
      </c>
      <c r="B667">
        <v>5</v>
      </c>
      <c r="C667" t="s">
        <v>570</v>
      </c>
      <c r="D667">
        <v>3</v>
      </c>
      <c r="E667">
        <v>49808.39</v>
      </c>
      <c r="F667">
        <v>48119.28</v>
      </c>
      <c r="G667" s="68">
        <f t="shared" si="10"/>
        <v>1.0351025618005922</v>
      </c>
    </row>
    <row r="668" spans="1:7" x14ac:dyDescent="0.25">
      <c r="A668">
        <v>1997</v>
      </c>
      <c r="B668">
        <v>5</v>
      </c>
      <c r="C668" t="s">
        <v>570</v>
      </c>
      <c r="D668">
        <v>4</v>
      </c>
      <c r="E668">
        <v>65086.51</v>
      </c>
      <c r="F668">
        <v>60015.27</v>
      </c>
      <c r="G668" s="68">
        <f t="shared" si="10"/>
        <v>1.0844991616300319</v>
      </c>
    </row>
    <row r="669" spans="1:7" x14ac:dyDescent="0.25">
      <c r="A669">
        <v>1997</v>
      </c>
      <c r="B669">
        <v>5</v>
      </c>
      <c r="C669" t="s">
        <v>570</v>
      </c>
      <c r="D669">
        <v>5</v>
      </c>
      <c r="E669">
        <v>5244.76</v>
      </c>
      <c r="F669">
        <v>4605.55</v>
      </c>
      <c r="G669" s="68">
        <f t="shared" si="10"/>
        <v>1.1387912410027032</v>
      </c>
    </row>
    <row r="670" spans="1:7" x14ac:dyDescent="0.25">
      <c r="A670">
        <v>1998</v>
      </c>
      <c r="B670">
        <v>5</v>
      </c>
      <c r="C670" t="s">
        <v>570</v>
      </c>
      <c r="D670">
        <v>2</v>
      </c>
      <c r="E670">
        <v>0</v>
      </c>
      <c r="F670">
        <v>0</v>
      </c>
      <c r="G670" s="68" t="e">
        <f t="shared" si="10"/>
        <v>#DIV/0!</v>
      </c>
    </row>
    <row r="671" spans="1:7" x14ac:dyDescent="0.25">
      <c r="A671">
        <v>1998</v>
      </c>
      <c r="B671">
        <v>5</v>
      </c>
      <c r="C671" t="s">
        <v>570</v>
      </c>
      <c r="D671">
        <v>3</v>
      </c>
      <c r="E671">
        <v>8569.18</v>
      </c>
      <c r="F671">
        <v>8269.0300000000007</v>
      </c>
      <c r="G671" s="68">
        <f t="shared" si="10"/>
        <v>1.0362980905861994</v>
      </c>
    </row>
    <row r="672" spans="1:7" x14ac:dyDescent="0.25">
      <c r="A672">
        <v>1998</v>
      </c>
      <c r="B672">
        <v>5</v>
      </c>
      <c r="C672" t="s">
        <v>570</v>
      </c>
      <c r="D672">
        <v>4</v>
      </c>
      <c r="E672">
        <v>113704.79</v>
      </c>
      <c r="F672">
        <v>104881.52</v>
      </c>
      <c r="G672" s="68">
        <f t="shared" si="10"/>
        <v>1.0841260691111265</v>
      </c>
    </row>
    <row r="673" spans="1:7" x14ac:dyDescent="0.25">
      <c r="A673">
        <v>1998</v>
      </c>
      <c r="B673">
        <v>5</v>
      </c>
      <c r="C673" t="s">
        <v>570</v>
      </c>
      <c r="D673">
        <v>5</v>
      </c>
      <c r="E673">
        <v>17458.68</v>
      </c>
      <c r="F673">
        <v>15339.87</v>
      </c>
      <c r="G673" s="68">
        <f t="shared" si="10"/>
        <v>1.1381243778467482</v>
      </c>
    </row>
    <row r="674" spans="1:7" x14ac:dyDescent="0.25">
      <c r="A674">
        <v>1999</v>
      </c>
      <c r="B674">
        <v>5</v>
      </c>
      <c r="C674" t="s">
        <v>570</v>
      </c>
      <c r="D674">
        <v>2</v>
      </c>
      <c r="E674">
        <v>1396.21</v>
      </c>
      <c r="F674">
        <v>1290.8900000000001</v>
      </c>
      <c r="G674" s="68">
        <f t="shared" si="10"/>
        <v>1.0815871220630726</v>
      </c>
    </row>
    <row r="675" spans="1:7" x14ac:dyDescent="0.25">
      <c r="A675">
        <v>1999</v>
      </c>
      <c r="B675">
        <v>5</v>
      </c>
      <c r="C675" t="s">
        <v>570</v>
      </c>
      <c r="D675">
        <v>3</v>
      </c>
      <c r="E675">
        <v>9707.7800000000007</v>
      </c>
      <c r="F675">
        <v>9372.4699999999993</v>
      </c>
      <c r="G675" s="68">
        <f t="shared" si="10"/>
        <v>1.035776054764646</v>
      </c>
    </row>
    <row r="676" spans="1:7" x14ac:dyDescent="0.25">
      <c r="A676">
        <v>1999</v>
      </c>
      <c r="B676">
        <v>5</v>
      </c>
      <c r="C676" t="s">
        <v>570</v>
      </c>
      <c r="D676">
        <v>4</v>
      </c>
      <c r="E676">
        <v>28198.560000000001</v>
      </c>
      <c r="F676">
        <v>26033.56</v>
      </c>
      <c r="G676" s="68">
        <f t="shared" si="10"/>
        <v>1.0831618879630753</v>
      </c>
    </row>
    <row r="677" spans="1:7" x14ac:dyDescent="0.25">
      <c r="A677">
        <v>1999</v>
      </c>
      <c r="B677">
        <v>5</v>
      </c>
      <c r="C677" t="s">
        <v>570</v>
      </c>
      <c r="D677">
        <v>5</v>
      </c>
      <c r="E677">
        <v>53327.89</v>
      </c>
      <c r="F677">
        <v>46908.13</v>
      </c>
      <c r="G677" s="68">
        <f t="shared" si="10"/>
        <v>1.1368581523074999</v>
      </c>
    </row>
    <row r="678" spans="1:7" x14ac:dyDescent="0.25">
      <c r="A678">
        <v>2000</v>
      </c>
      <c r="B678">
        <v>5</v>
      </c>
      <c r="C678" t="s">
        <v>570</v>
      </c>
      <c r="D678">
        <v>2</v>
      </c>
      <c r="E678">
        <v>4864.83</v>
      </c>
      <c r="F678">
        <v>4495.2299999999996</v>
      </c>
      <c r="G678" s="68">
        <f t="shared" si="10"/>
        <v>1.0822204870496059</v>
      </c>
    </row>
    <row r="679" spans="1:7" x14ac:dyDescent="0.25">
      <c r="A679">
        <v>2000</v>
      </c>
      <c r="B679">
        <v>5</v>
      </c>
      <c r="C679" t="s">
        <v>570</v>
      </c>
      <c r="D679">
        <v>3</v>
      </c>
      <c r="E679">
        <v>5849.42</v>
      </c>
      <c r="F679">
        <v>5645.42</v>
      </c>
      <c r="G679" s="68">
        <f t="shared" si="10"/>
        <v>1.0361354868194042</v>
      </c>
    </row>
    <row r="680" spans="1:7" x14ac:dyDescent="0.25">
      <c r="A680">
        <v>2000</v>
      </c>
      <c r="B680">
        <v>5</v>
      </c>
      <c r="C680" t="s">
        <v>570</v>
      </c>
      <c r="D680">
        <v>4</v>
      </c>
      <c r="E680">
        <v>18643.560000000001</v>
      </c>
      <c r="F680">
        <v>17209.84</v>
      </c>
      <c r="G680" s="68">
        <f t="shared" si="10"/>
        <v>1.083308153939839</v>
      </c>
    </row>
    <row r="681" spans="1:7" x14ac:dyDescent="0.25">
      <c r="A681">
        <v>2000</v>
      </c>
      <c r="B681">
        <v>5</v>
      </c>
      <c r="C681" t="s">
        <v>570</v>
      </c>
      <c r="D681">
        <v>5</v>
      </c>
      <c r="E681">
        <v>9995.4</v>
      </c>
      <c r="F681">
        <v>8786.66</v>
      </c>
      <c r="G681" s="68">
        <f t="shared" si="10"/>
        <v>1.1375653547536835</v>
      </c>
    </row>
    <row r="682" spans="1:7" x14ac:dyDescent="0.25">
      <c r="A682">
        <v>2001</v>
      </c>
      <c r="B682">
        <v>5</v>
      </c>
      <c r="C682" t="s">
        <v>570</v>
      </c>
      <c r="D682">
        <v>2</v>
      </c>
      <c r="E682">
        <v>5993.57</v>
      </c>
      <c r="F682">
        <v>5545.65</v>
      </c>
      <c r="G682" s="68">
        <f t="shared" si="10"/>
        <v>1.0807696122185857</v>
      </c>
    </row>
    <row r="683" spans="1:7" x14ac:dyDescent="0.25">
      <c r="A683">
        <v>2001</v>
      </c>
      <c r="B683">
        <v>5</v>
      </c>
      <c r="C683" t="s">
        <v>570</v>
      </c>
      <c r="D683">
        <v>3</v>
      </c>
      <c r="E683">
        <v>58764.29</v>
      </c>
      <c r="F683">
        <v>56779.44</v>
      </c>
      <c r="G683" s="68">
        <f t="shared" si="10"/>
        <v>1.0349571957736814</v>
      </c>
    </row>
    <row r="684" spans="1:7" x14ac:dyDescent="0.25">
      <c r="A684">
        <v>2001</v>
      </c>
      <c r="B684">
        <v>5</v>
      </c>
      <c r="C684" t="s">
        <v>570</v>
      </c>
      <c r="D684">
        <v>4</v>
      </c>
      <c r="E684">
        <v>13681.92</v>
      </c>
      <c r="F684">
        <v>12618.59</v>
      </c>
      <c r="G684" s="68">
        <f t="shared" si="10"/>
        <v>1.084266942661581</v>
      </c>
    </row>
    <row r="685" spans="1:7" x14ac:dyDescent="0.25">
      <c r="A685">
        <v>2001</v>
      </c>
      <c r="B685">
        <v>5</v>
      </c>
      <c r="C685" t="s">
        <v>570</v>
      </c>
      <c r="D685">
        <v>5</v>
      </c>
      <c r="E685">
        <v>5875.68</v>
      </c>
      <c r="F685">
        <v>5157.8900000000003</v>
      </c>
      <c r="G685" s="68">
        <f t="shared" si="10"/>
        <v>1.1391634951501486</v>
      </c>
    </row>
    <row r="686" spans="1:7" x14ac:dyDescent="0.25">
      <c r="A686">
        <v>2002</v>
      </c>
      <c r="B686">
        <v>5</v>
      </c>
      <c r="C686" t="s">
        <v>570</v>
      </c>
      <c r="D686">
        <v>2</v>
      </c>
      <c r="E686">
        <v>1830.31</v>
      </c>
      <c r="F686">
        <v>1692.22</v>
      </c>
      <c r="G686" s="68">
        <f t="shared" si="10"/>
        <v>1.0816028648757254</v>
      </c>
    </row>
    <row r="687" spans="1:7" x14ac:dyDescent="0.25">
      <c r="A687">
        <v>2002</v>
      </c>
      <c r="B687">
        <v>5</v>
      </c>
      <c r="C687" t="s">
        <v>570</v>
      </c>
      <c r="D687">
        <v>3</v>
      </c>
      <c r="E687">
        <v>34829.230000000003</v>
      </c>
      <c r="F687">
        <v>33616.019999999997</v>
      </c>
      <c r="G687" s="68">
        <f t="shared" si="10"/>
        <v>1.0360902331685906</v>
      </c>
    </row>
    <row r="688" spans="1:7" x14ac:dyDescent="0.25">
      <c r="A688">
        <v>2002</v>
      </c>
      <c r="B688">
        <v>5</v>
      </c>
      <c r="C688" t="s">
        <v>570</v>
      </c>
      <c r="D688">
        <v>4</v>
      </c>
      <c r="E688">
        <v>103653.68</v>
      </c>
      <c r="F688">
        <v>95609.34</v>
      </c>
      <c r="G688" s="68">
        <f t="shared" si="10"/>
        <v>1.0841375957620876</v>
      </c>
    </row>
    <row r="689" spans="1:7" x14ac:dyDescent="0.25">
      <c r="A689">
        <v>2002</v>
      </c>
      <c r="B689">
        <v>5</v>
      </c>
      <c r="C689" t="s">
        <v>570</v>
      </c>
      <c r="D689">
        <v>5</v>
      </c>
      <c r="E689">
        <v>5638.24</v>
      </c>
      <c r="F689">
        <v>4946.84</v>
      </c>
      <c r="G689" s="68">
        <f t="shared" si="10"/>
        <v>1.1397659920272334</v>
      </c>
    </row>
    <row r="690" spans="1:7" x14ac:dyDescent="0.25">
      <c r="A690">
        <v>2003</v>
      </c>
      <c r="B690">
        <v>5</v>
      </c>
      <c r="C690" t="s">
        <v>570</v>
      </c>
      <c r="D690">
        <v>2</v>
      </c>
      <c r="E690">
        <v>8138.2</v>
      </c>
      <c r="F690">
        <v>7506.02</v>
      </c>
      <c r="G690" s="68">
        <f t="shared" si="10"/>
        <v>1.0842230636209336</v>
      </c>
    </row>
    <row r="691" spans="1:7" x14ac:dyDescent="0.25">
      <c r="A691">
        <v>2003</v>
      </c>
      <c r="B691">
        <v>5</v>
      </c>
      <c r="C691" t="s">
        <v>570</v>
      </c>
      <c r="D691">
        <v>3</v>
      </c>
      <c r="E691">
        <v>40672.199999999997</v>
      </c>
      <c r="F691">
        <v>38822.620000000003</v>
      </c>
      <c r="G691" s="68">
        <f t="shared" si="10"/>
        <v>1.0476418129430727</v>
      </c>
    </row>
    <row r="692" spans="1:7" x14ac:dyDescent="0.25">
      <c r="A692">
        <v>2003</v>
      </c>
      <c r="B692">
        <v>5</v>
      </c>
      <c r="C692" t="s">
        <v>570</v>
      </c>
      <c r="D692">
        <v>4</v>
      </c>
      <c r="E692">
        <v>101002.86</v>
      </c>
      <c r="F692">
        <v>90795.03</v>
      </c>
      <c r="G692" s="68">
        <f t="shared" si="10"/>
        <v>1.1124271890212494</v>
      </c>
    </row>
    <row r="693" spans="1:7" x14ac:dyDescent="0.25">
      <c r="A693">
        <v>2003</v>
      </c>
      <c r="B693">
        <v>5</v>
      </c>
      <c r="C693" t="s">
        <v>570</v>
      </c>
      <c r="D693">
        <v>5</v>
      </c>
      <c r="E693">
        <v>25199.21</v>
      </c>
      <c r="F693">
        <v>21095.65</v>
      </c>
      <c r="G693" s="68">
        <f t="shared" si="10"/>
        <v>1.1945216193859871</v>
      </c>
    </row>
    <row r="694" spans="1:7" x14ac:dyDescent="0.25">
      <c r="A694">
        <v>2004</v>
      </c>
      <c r="B694">
        <v>5</v>
      </c>
      <c r="C694" t="s">
        <v>570</v>
      </c>
      <c r="D694">
        <v>2</v>
      </c>
      <c r="E694">
        <v>3490.25</v>
      </c>
      <c r="F694">
        <v>3210.84</v>
      </c>
      <c r="G694" s="68">
        <f t="shared" si="10"/>
        <v>1.0870208418980702</v>
      </c>
    </row>
    <row r="695" spans="1:7" x14ac:dyDescent="0.25">
      <c r="A695">
        <v>2004</v>
      </c>
      <c r="B695">
        <v>5</v>
      </c>
      <c r="C695" t="s">
        <v>570</v>
      </c>
      <c r="D695">
        <v>3</v>
      </c>
      <c r="E695">
        <v>92981.47</v>
      </c>
      <c r="F695">
        <v>88645.27</v>
      </c>
      <c r="G695" s="68">
        <f t="shared" si="10"/>
        <v>1.0489163155575023</v>
      </c>
    </row>
    <row r="696" spans="1:7" x14ac:dyDescent="0.25">
      <c r="A696">
        <v>2004</v>
      </c>
      <c r="B696">
        <v>5</v>
      </c>
      <c r="C696" t="s">
        <v>570</v>
      </c>
      <c r="D696">
        <v>4</v>
      </c>
      <c r="E696">
        <v>77651.210000000006</v>
      </c>
      <c r="F696">
        <v>69734.929999999993</v>
      </c>
      <c r="G696" s="68">
        <f t="shared" si="10"/>
        <v>1.1135195805029132</v>
      </c>
    </row>
    <row r="697" spans="1:7" x14ac:dyDescent="0.25">
      <c r="A697">
        <v>2004</v>
      </c>
      <c r="B697">
        <v>5</v>
      </c>
      <c r="C697" t="s">
        <v>570</v>
      </c>
      <c r="D697">
        <v>5</v>
      </c>
      <c r="E697">
        <v>90986.83</v>
      </c>
      <c r="F697">
        <v>75978.210000000006</v>
      </c>
      <c r="G697" s="68">
        <f t="shared" si="10"/>
        <v>1.1975384784663918</v>
      </c>
    </row>
    <row r="698" spans="1:7" x14ac:dyDescent="0.25">
      <c r="A698">
        <v>2005</v>
      </c>
      <c r="B698">
        <v>5</v>
      </c>
      <c r="C698" t="s">
        <v>570</v>
      </c>
      <c r="D698">
        <v>2</v>
      </c>
      <c r="E698">
        <v>2418.91</v>
      </c>
      <c r="F698">
        <v>2207.7199999999998</v>
      </c>
      <c r="G698" s="68">
        <f t="shared" si="10"/>
        <v>1.0956597756961934</v>
      </c>
    </row>
    <row r="699" spans="1:7" x14ac:dyDescent="0.25">
      <c r="A699">
        <v>2005</v>
      </c>
      <c r="B699">
        <v>5</v>
      </c>
      <c r="C699" t="s">
        <v>570</v>
      </c>
      <c r="D699">
        <v>3</v>
      </c>
      <c r="E699">
        <v>21813.42</v>
      </c>
      <c r="F699">
        <v>20193.13</v>
      </c>
      <c r="G699" s="68">
        <f t="shared" si="10"/>
        <v>1.0802396656684723</v>
      </c>
    </row>
    <row r="700" spans="1:7" x14ac:dyDescent="0.25">
      <c r="A700">
        <v>2005</v>
      </c>
      <c r="B700">
        <v>5</v>
      </c>
      <c r="C700" t="s">
        <v>570</v>
      </c>
      <c r="D700">
        <v>4</v>
      </c>
      <c r="E700">
        <v>110618.38</v>
      </c>
      <c r="F700">
        <v>93343.12</v>
      </c>
      <c r="G700" s="68">
        <f t="shared" si="10"/>
        <v>1.1850726652376737</v>
      </c>
    </row>
    <row r="701" spans="1:7" x14ac:dyDescent="0.25">
      <c r="A701">
        <v>2005</v>
      </c>
      <c r="B701">
        <v>5</v>
      </c>
      <c r="C701" t="s">
        <v>570</v>
      </c>
      <c r="D701">
        <v>5</v>
      </c>
      <c r="E701">
        <v>24715.42</v>
      </c>
      <c r="F701">
        <v>18357.54</v>
      </c>
      <c r="G701" s="68">
        <f t="shared" si="10"/>
        <v>1.3463361648674059</v>
      </c>
    </row>
    <row r="702" spans="1:7" x14ac:dyDescent="0.25">
      <c r="A702">
        <v>2006</v>
      </c>
      <c r="B702">
        <v>5</v>
      </c>
      <c r="C702" t="s">
        <v>570</v>
      </c>
      <c r="D702">
        <v>2</v>
      </c>
      <c r="E702">
        <v>1561.23</v>
      </c>
      <c r="F702">
        <v>1427.77</v>
      </c>
      <c r="G702" s="68">
        <f t="shared" si="10"/>
        <v>1.093474439160369</v>
      </c>
    </row>
    <row r="703" spans="1:7" x14ac:dyDescent="0.25">
      <c r="A703">
        <v>2006</v>
      </c>
      <c r="B703">
        <v>5</v>
      </c>
      <c r="C703" t="s">
        <v>570</v>
      </c>
      <c r="D703">
        <v>3</v>
      </c>
      <c r="E703">
        <v>60925.1</v>
      </c>
      <c r="F703">
        <v>56781.56</v>
      </c>
      <c r="G703" s="68">
        <f t="shared" si="10"/>
        <v>1.072973338527508</v>
      </c>
    </row>
    <row r="704" spans="1:7" x14ac:dyDescent="0.25">
      <c r="A704">
        <v>2006</v>
      </c>
      <c r="B704">
        <v>5</v>
      </c>
      <c r="C704" t="s">
        <v>570</v>
      </c>
      <c r="D704">
        <v>4</v>
      </c>
      <c r="E704">
        <v>80321.179999999993</v>
      </c>
      <c r="F704">
        <v>68651.86</v>
      </c>
      <c r="G704" s="68">
        <f t="shared" si="10"/>
        <v>1.1699782059801438</v>
      </c>
    </row>
    <row r="705" spans="1:7" x14ac:dyDescent="0.25">
      <c r="A705">
        <v>2006</v>
      </c>
      <c r="B705">
        <v>5</v>
      </c>
      <c r="C705" t="s">
        <v>570</v>
      </c>
      <c r="D705">
        <v>5</v>
      </c>
      <c r="E705">
        <v>26737</v>
      </c>
      <c r="F705">
        <v>20305.48</v>
      </c>
      <c r="G705" s="68">
        <f t="shared" si="10"/>
        <v>1.3167381416248225</v>
      </c>
    </row>
    <row r="706" spans="1:7" x14ac:dyDescent="0.25">
      <c r="A706">
        <v>2007</v>
      </c>
      <c r="B706">
        <v>5</v>
      </c>
      <c r="C706" t="s">
        <v>570</v>
      </c>
      <c r="D706">
        <v>2</v>
      </c>
      <c r="E706">
        <v>4102.29</v>
      </c>
      <c r="F706">
        <v>3722.45</v>
      </c>
      <c r="G706" s="68">
        <f t="shared" si="10"/>
        <v>1.1020403229056133</v>
      </c>
    </row>
    <row r="707" spans="1:7" x14ac:dyDescent="0.25">
      <c r="A707">
        <v>2007</v>
      </c>
      <c r="B707">
        <v>5</v>
      </c>
      <c r="C707" t="s">
        <v>570</v>
      </c>
      <c r="D707">
        <v>3</v>
      </c>
      <c r="E707">
        <v>8203.89</v>
      </c>
      <c r="F707">
        <v>7456.23</v>
      </c>
      <c r="G707" s="68">
        <f t="shared" ref="G707:G770" si="11">E707/F707</f>
        <v>1.1002731943622983</v>
      </c>
    </row>
    <row r="708" spans="1:7" x14ac:dyDescent="0.25">
      <c r="A708">
        <v>2007</v>
      </c>
      <c r="B708">
        <v>5</v>
      </c>
      <c r="C708" t="s">
        <v>570</v>
      </c>
      <c r="D708">
        <v>4</v>
      </c>
      <c r="E708">
        <v>89880.21</v>
      </c>
      <c r="F708">
        <v>72227.89</v>
      </c>
      <c r="G708" s="68">
        <f t="shared" si="11"/>
        <v>1.2443975588931091</v>
      </c>
    </row>
    <row r="709" spans="1:7" x14ac:dyDescent="0.25">
      <c r="A709">
        <v>2007</v>
      </c>
      <c r="B709">
        <v>5</v>
      </c>
      <c r="C709" t="s">
        <v>570</v>
      </c>
      <c r="D709">
        <v>5</v>
      </c>
      <c r="E709">
        <v>15918.61</v>
      </c>
      <c r="F709">
        <v>10729.71</v>
      </c>
      <c r="G709" s="68">
        <f t="shared" si="11"/>
        <v>1.4836011411305619</v>
      </c>
    </row>
    <row r="710" spans="1:7" x14ac:dyDescent="0.25">
      <c r="A710">
        <v>2008</v>
      </c>
      <c r="B710">
        <v>5</v>
      </c>
      <c r="C710" t="s">
        <v>570</v>
      </c>
      <c r="D710">
        <v>2</v>
      </c>
      <c r="E710">
        <v>3939.7</v>
      </c>
      <c r="F710">
        <v>3627.45</v>
      </c>
      <c r="G710" s="68">
        <f t="shared" si="11"/>
        <v>1.0860797529945279</v>
      </c>
    </row>
    <row r="711" spans="1:7" x14ac:dyDescent="0.25">
      <c r="A711">
        <v>2008</v>
      </c>
      <c r="B711">
        <v>5</v>
      </c>
      <c r="C711" t="s">
        <v>570</v>
      </c>
      <c r="D711">
        <v>3</v>
      </c>
      <c r="E711">
        <v>37057.93</v>
      </c>
      <c r="F711">
        <v>35138.730000000003</v>
      </c>
      <c r="G711" s="68">
        <f t="shared" si="11"/>
        <v>1.0546177963745416</v>
      </c>
    </row>
    <row r="712" spans="1:7" x14ac:dyDescent="0.25">
      <c r="A712">
        <v>2008</v>
      </c>
      <c r="B712">
        <v>5</v>
      </c>
      <c r="C712" t="s">
        <v>570</v>
      </c>
      <c r="D712">
        <v>4</v>
      </c>
      <c r="E712">
        <v>22291.43</v>
      </c>
      <c r="F712">
        <v>19761.080000000002</v>
      </c>
      <c r="G712" s="68">
        <f t="shared" si="11"/>
        <v>1.1280471512690602</v>
      </c>
    </row>
    <row r="713" spans="1:7" x14ac:dyDescent="0.25">
      <c r="A713">
        <v>2008</v>
      </c>
      <c r="B713">
        <v>5</v>
      </c>
      <c r="C713" t="s">
        <v>570</v>
      </c>
      <c r="D713">
        <v>5</v>
      </c>
      <c r="E713">
        <v>35556.269999999997</v>
      </c>
      <c r="F713">
        <v>29015.23</v>
      </c>
      <c r="G713" s="68">
        <f t="shared" si="11"/>
        <v>1.2254347113567599</v>
      </c>
    </row>
    <row r="714" spans="1:7" x14ac:dyDescent="0.25">
      <c r="A714">
        <v>2009</v>
      </c>
      <c r="B714">
        <v>5</v>
      </c>
      <c r="C714" t="s">
        <v>570</v>
      </c>
      <c r="D714">
        <v>2</v>
      </c>
      <c r="E714">
        <v>4449.05</v>
      </c>
      <c r="F714">
        <v>4095.61</v>
      </c>
      <c r="G714" s="68">
        <f t="shared" si="11"/>
        <v>1.086297279281963</v>
      </c>
    </row>
    <row r="715" spans="1:7" x14ac:dyDescent="0.25">
      <c r="A715">
        <v>2009</v>
      </c>
      <c r="B715">
        <v>5</v>
      </c>
      <c r="C715" t="s">
        <v>570</v>
      </c>
      <c r="D715">
        <v>3</v>
      </c>
      <c r="E715">
        <v>11063.73</v>
      </c>
      <c r="F715">
        <v>10436.959999999999</v>
      </c>
      <c r="G715" s="68">
        <f t="shared" si="11"/>
        <v>1.0600529272891723</v>
      </c>
    </row>
    <row r="716" spans="1:7" x14ac:dyDescent="0.25">
      <c r="A716">
        <v>2009</v>
      </c>
      <c r="B716">
        <v>5</v>
      </c>
      <c r="C716" t="s">
        <v>570</v>
      </c>
      <c r="D716">
        <v>4</v>
      </c>
      <c r="E716">
        <v>48835.41</v>
      </c>
      <c r="F716">
        <v>42658.69</v>
      </c>
      <c r="G716" s="68">
        <f t="shared" si="11"/>
        <v>1.1447939446804392</v>
      </c>
    </row>
    <row r="717" spans="1:7" x14ac:dyDescent="0.25">
      <c r="A717">
        <v>2009</v>
      </c>
      <c r="B717">
        <v>5</v>
      </c>
      <c r="C717" t="s">
        <v>570</v>
      </c>
      <c r="D717">
        <v>5</v>
      </c>
      <c r="E717">
        <v>9350.5499999999993</v>
      </c>
      <c r="F717">
        <v>7382.31</v>
      </c>
      <c r="G717" s="68">
        <f t="shared" si="11"/>
        <v>1.266615734099489</v>
      </c>
    </row>
    <row r="718" spans="1:7" x14ac:dyDescent="0.25">
      <c r="A718">
        <v>2010</v>
      </c>
      <c r="B718">
        <v>5</v>
      </c>
      <c r="C718" t="s">
        <v>570</v>
      </c>
      <c r="D718">
        <v>2</v>
      </c>
      <c r="E718">
        <v>3936.55</v>
      </c>
      <c r="F718">
        <v>3634.1</v>
      </c>
      <c r="G718" s="68">
        <f t="shared" si="11"/>
        <v>1.0832255579097989</v>
      </c>
    </row>
    <row r="719" spans="1:7" x14ac:dyDescent="0.25">
      <c r="A719">
        <v>2010</v>
      </c>
      <c r="B719">
        <v>5</v>
      </c>
      <c r="C719" t="s">
        <v>570</v>
      </c>
      <c r="D719">
        <v>3</v>
      </c>
      <c r="E719">
        <v>48618.68</v>
      </c>
      <c r="F719">
        <v>46800.04</v>
      </c>
      <c r="G719" s="68">
        <f t="shared" si="11"/>
        <v>1.0388597958463284</v>
      </c>
    </row>
    <row r="720" spans="1:7" x14ac:dyDescent="0.25">
      <c r="A720">
        <v>2010</v>
      </c>
      <c r="B720">
        <v>5</v>
      </c>
      <c r="C720" t="s">
        <v>570</v>
      </c>
      <c r="D720">
        <v>4</v>
      </c>
      <c r="E720">
        <v>33885.910000000003</v>
      </c>
      <c r="F720">
        <v>31158.6</v>
      </c>
      <c r="G720" s="68">
        <f t="shared" si="11"/>
        <v>1.0875299275320458</v>
      </c>
    </row>
    <row r="721" spans="1:7" x14ac:dyDescent="0.25">
      <c r="A721">
        <v>2010</v>
      </c>
      <c r="B721">
        <v>5</v>
      </c>
      <c r="C721" t="s">
        <v>570</v>
      </c>
      <c r="D721">
        <v>5</v>
      </c>
      <c r="E721">
        <v>5293.4</v>
      </c>
      <c r="F721">
        <v>4621.17</v>
      </c>
      <c r="G721" s="68">
        <f t="shared" si="11"/>
        <v>1.1454674898348254</v>
      </c>
    </row>
    <row r="722" spans="1:7" x14ac:dyDescent="0.25">
      <c r="A722">
        <v>2011</v>
      </c>
      <c r="B722">
        <v>5</v>
      </c>
      <c r="C722" t="s">
        <v>570</v>
      </c>
      <c r="D722">
        <v>2</v>
      </c>
      <c r="E722">
        <v>4661.25</v>
      </c>
      <c r="F722">
        <v>4243.29</v>
      </c>
      <c r="G722" s="68">
        <f t="shared" si="11"/>
        <v>1.0984990420169256</v>
      </c>
    </row>
    <row r="723" spans="1:7" x14ac:dyDescent="0.25">
      <c r="A723">
        <v>2011</v>
      </c>
      <c r="B723">
        <v>5</v>
      </c>
      <c r="C723" t="s">
        <v>570</v>
      </c>
      <c r="D723">
        <v>3</v>
      </c>
      <c r="E723">
        <v>16978.53</v>
      </c>
      <c r="F723">
        <v>15650.04</v>
      </c>
      <c r="G723" s="68">
        <f t="shared" si="11"/>
        <v>1.0848873229716984</v>
      </c>
    </row>
    <row r="724" spans="1:7" x14ac:dyDescent="0.25">
      <c r="A724">
        <v>2011</v>
      </c>
      <c r="B724">
        <v>5</v>
      </c>
      <c r="C724" t="s">
        <v>570</v>
      </c>
      <c r="D724">
        <v>4</v>
      </c>
      <c r="E724">
        <v>104532.71</v>
      </c>
      <c r="F724">
        <v>87660.03</v>
      </c>
      <c r="G724" s="68">
        <f t="shared" si="11"/>
        <v>1.1924786017070723</v>
      </c>
    </row>
    <row r="725" spans="1:7" x14ac:dyDescent="0.25">
      <c r="A725">
        <v>2011</v>
      </c>
      <c r="B725">
        <v>5</v>
      </c>
      <c r="C725" t="s">
        <v>570</v>
      </c>
      <c r="D725">
        <v>5</v>
      </c>
      <c r="E725">
        <v>8395.64</v>
      </c>
      <c r="F725">
        <v>6151.24</v>
      </c>
      <c r="G725" s="68">
        <f t="shared" si="11"/>
        <v>1.3648695222426697</v>
      </c>
    </row>
    <row r="726" spans="1:7" x14ac:dyDescent="0.25">
      <c r="A726">
        <v>2012</v>
      </c>
      <c r="B726">
        <v>5</v>
      </c>
      <c r="C726" t="s">
        <v>570</v>
      </c>
      <c r="D726">
        <v>2</v>
      </c>
      <c r="E726">
        <v>12733.45</v>
      </c>
      <c r="F726">
        <v>11650.23</v>
      </c>
      <c r="G726" s="68">
        <f t="shared" si="11"/>
        <v>1.0929784218852332</v>
      </c>
    </row>
    <row r="727" spans="1:7" x14ac:dyDescent="0.25">
      <c r="A727">
        <v>2012</v>
      </c>
      <c r="B727">
        <v>5</v>
      </c>
      <c r="C727" t="s">
        <v>570</v>
      </c>
      <c r="D727">
        <v>3</v>
      </c>
      <c r="E727">
        <v>26284.78</v>
      </c>
      <c r="F727">
        <v>24809.32</v>
      </c>
      <c r="G727" s="68">
        <f t="shared" si="11"/>
        <v>1.059472004875587</v>
      </c>
    </row>
    <row r="728" spans="1:7" x14ac:dyDescent="0.25">
      <c r="A728">
        <v>2012</v>
      </c>
      <c r="B728">
        <v>5</v>
      </c>
      <c r="C728" t="s">
        <v>570</v>
      </c>
      <c r="D728">
        <v>4</v>
      </c>
      <c r="E728">
        <v>40126</v>
      </c>
      <c r="F728">
        <v>35592.97</v>
      </c>
      <c r="G728" s="68">
        <f t="shared" si="11"/>
        <v>1.1273574528902757</v>
      </c>
    </row>
    <row r="729" spans="1:7" x14ac:dyDescent="0.25">
      <c r="A729">
        <v>2012</v>
      </c>
      <c r="B729">
        <v>5</v>
      </c>
      <c r="C729" t="s">
        <v>570</v>
      </c>
      <c r="D729">
        <v>5</v>
      </c>
      <c r="E729">
        <v>47819.15</v>
      </c>
      <c r="F729">
        <v>39140.86</v>
      </c>
      <c r="G729" s="68">
        <f t="shared" si="11"/>
        <v>1.2217194512333147</v>
      </c>
    </row>
    <row r="730" spans="1:7" x14ac:dyDescent="0.25">
      <c r="A730">
        <v>2013</v>
      </c>
      <c r="B730">
        <v>5</v>
      </c>
      <c r="C730" t="s">
        <v>570</v>
      </c>
      <c r="D730">
        <v>2</v>
      </c>
      <c r="E730">
        <v>1969.29</v>
      </c>
      <c r="F730">
        <v>1822.42</v>
      </c>
      <c r="G730" s="68">
        <f t="shared" si="11"/>
        <v>1.0805906432106758</v>
      </c>
    </row>
    <row r="731" spans="1:7" x14ac:dyDescent="0.25">
      <c r="A731">
        <v>2013</v>
      </c>
      <c r="B731">
        <v>5</v>
      </c>
      <c r="C731" t="s">
        <v>570</v>
      </c>
      <c r="D731">
        <v>3</v>
      </c>
      <c r="E731">
        <v>72681</v>
      </c>
      <c r="F731">
        <v>70059.429999999993</v>
      </c>
      <c r="G731" s="68">
        <f t="shared" si="11"/>
        <v>1.0374192310728192</v>
      </c>
    </row>
    <row r="732" spans="1:7" x14ac:dyDescent="0.25">
      <c r="A732">
        <v>2013</v>
      </c>
      <c r="B732">
        <v>5</v>
      </c>
      <c r="C732" t="s">
        <v>570</v>
      </c>
      <c r="D732">
        <v>4</v>
      </c>
      <c r="E732">
        <v>61756.53</v>
      </c>
      <c r="F732">
        <v>56628.81</v>
      </c>
      <c r="G732" s="68">
        <f t="shared" si="11"/>
        <v>1.0905496689759153</v>
      </c>
    </row>
    <row r="733" spans="1:7" x14ac:dyDescent="0.25">
      <c r="A733">
        <v>2013</v>
      </c>
      <c r="B733">
        <v>5</v>
      </c>
      <c r="C733" t="s">
        <v>570</v>
      </c>
      <c r="D733">
        <v>5</v>
      </c>
      <c r="E733">
        <v>11120.13</v>
      </c>
      <c r="F733">
        <v>9663.8799999999992</v>
      </c>
      <c r="G733" s="68">
        <f t="shared" si="11"/>
        <v>1.1506899920114901</v>
      </c>
    </row>
    <row r="734" spans="1:7" x14ac:dyDescent="0.25">
      <c r="A734">
        <v>2014</v>
      </c>
      <c r="B734">
        <v>5</v>
      </c>
      <c r="C734" t="s">
        <v>570</v>
      </c>
      <c r="D734">
        <v>2</v>
      </c>
      <c r="E734">
        <v>1937.99</v>
      </c>
      <c r="F734">
        <v>1776.14</v>
      </c>
      <c r="G734" s="68">
        <f t="shared" si="11"/>
        <v>1.091124573513349</v>
      </c>
    </row>
    <row r="735" spans="1:7" x14ac:dyDescent="0.25">
      <c r="A735">
        <v>2014</v>
      </c>
      <c r="B735">
        <v>5</v>
      </c>
      <c r="C735" t="s">
        <v>570</v>
      </c>
      <c r="D735">
        <v>3</v>
      </c>
      <c r="E735">
        <v>10606.71</v>
      </c>
      <c r="F735">
        <v>9868.43</v>
      </c>
      <c r="G735" s="68">
        <f t="shared" si="11"/>
        <v>1.0748123055035095</v>
      </c>
    </row>
    <row r="736" spans="1:7" x14ac:dyDescent="0.25">
      <c r="A736">
        <v>2014</v>
      </c>
      <c r="B736">
        <v>5</v>
      </c>
      <c r="C736" t="s">
        <v>570</v>
      </c>
      <c r="D736">
        <v>4</v>
      </c>
      <c r="E736">
        <v>143241.57999999999</v>
      </c>
      <c r="F736">
        <v>119639.11</v>
      </c>
      <c r="G736" s="68">
        <f t="shared" si="11"/>
        <v>1.1972805548286007</v>
      </c>
    </row>
    <row r="737" spans="1:7" x14ac:dyDescent="0.25">
      <c r="A737">
        <v>2014</v>
      </c>
      <c r="B737">
        <v>5</v>
      </c>
      <c r="C737" t="s">
        <v>570</v>
      </c>
      <c r="D737">
        <v>5</v>
      </c>
      <c r="E737">
        <v>15452.41</v>
      </c>
      <c r="F737">
        <v>11048.79</v>
      </c>
      <c r="G737" s="68">
        <f t="shared" si="11"/>
        <v>1.398561290421847</v>
      </c>
    </row>
    <row r="738" spans="1:7" x14ac:dyDescent="0.25">
      <c r="A738">
        <v>2015</v>
      </c>
      <c r="B738">
        <v>5</v>
      </c>
      <c r="C738" t="s">
        <v>570</v>
      </c>
      <c r="D738">
        <v>2</v>
      </c>
      <c r="E738">
        <v>1939.31</v>
      </c>
      <c r="F738">
        <v>1776.61</v>
      </c>
      <c r="G738" s="68">
        <f t="shared" si="11"/>
        <v>1.091578905893809</v>
      </c>
    </row>
    <row r="739" spans="1:7" x14ac:dyDescent="0.25">
      <c r="A739">
        <v>2015</v>
      </c>
      <c r="B739">
        <v>5</v>
      </c>
      <c r="C739" t="s">
        <v>570</v>
      </c>
      <c r="D739">
        <v>3</v>
      </c>
      <c r="E739">
        <v>10454.290000000001</v>
      </c>
      <c r="F739">
        <v>9712.4699999999993</v>
      </c>
      <c r="G739" s="68">
        <f t="shared" si="11"/>
        <v>1.0763780994947734</v>
      </c>
    </row>
    <row r="740" spans="1:7" x14ac:dyDescent="0.25">
      <c r="A740">
        <v>2015</v>
      </c>
      <c r="B740">
        <v>5</v>
      </c>
      <c r="C740" t="s">
        <v>570</v>
      </c>
      <c r="D740">
        <v>4</v>
      </c>
      <c r="E740">
        <v>20896.7</v>
      </c>
      <c r="F740">
        <v>17447.669999999998</v>
      </c>
      <c r="G740" s="68">
        <f t="shared" si="11"/>
        <v>1.1976785438972655</v>
      </c>
    </row>
    <row r="741" spans="1:7" x14ac:dyDescent="0.25">
      <c r="A741">
        <v>2015</v>
      </c>
      <c r="B741">
        <v>5</v>
      </c>
      <c r="C741" t="s">
        <v>570</v>
      </c>
      <c r="D741">
        <v>5</v>
      </c>
      <c r="E741">
        <v>38356.120000000003</v>
      </c>
      <c r="F741">
        <v>27421.83</v>
      </c>
      <c r="G741" s="68">
        <f t="shared" si="11"/>
        <v>1.3987439933804564</v>
      </c>
    </row>
    <row r="742" spans="1:7" x14ac:dyDescent="0.25">
      <c r="A742">
        <v>1979</v>
      </c>
      <c r="B742">
        <v>6</v>
      </c>
      <c r="C742" t="s">
        <v>571</v>
      </c>
      <c r="D742">
        <v>2</v>
      </c>
      <c r="E742">
        <v>16348.98</v>
      </c>
      <c r="F742">
        <v>15799.42</v>
      </c>
      <c r="G742" s="68">
        <f t="shared" si="11"/>
        <v>1.0347835553457025</v>
      </c>
    </row>
    <row r="743" spans="1:7" x14ac:dyDescent="0.25">
      <c r="A743">
        <v>1979</v>
      </c>
      <c r="B743">
        <v>6</v>
      </c>
      <c r="C743" t="s">
        <v>571</v>
      </c>
      <c r="D743">
        <v>3</v>
      </c>
      <c r="E743">
        <v>31085.03</v>
      </c>
      <c r="F743">
        <v>27853.43</v>
      </c>
      <c r="G743" s="68">
        <f t="shared" si="11"/>
        <v>1.1160216174453199</v>
      </c>
    </row>
    <row r="744" spans="1:7" x14ac:dyDescent="0.25">
      <c r="A744">
        <v>1979</v>
      </c>
      <c r="B744">
        <v>6</v>
      </c>
      <c r="C744" t="s">
        <v>571</v>
      </c>
      <c r="D744">
        <v>4</v>
      </c>
      <c r="E744">
        <v>8762.5</v>
      </c>
      <c r="F744">
        <v>7107.71</v>
      </c>
      <c r="G744" s="68">
        <f t="shared" si="11"/>
        <v>1.2328161953709422</v>
      </c>
    </row>
    <row r="745" spans="1:7" x14ac:dyDescent="0.25">
      <c r="A745">
        <v>1979</v>
      </c>
      <c r="B745">
        <v>6</v>
      </c>
      <c r="C745" t="s">
        <v>571</v>
      </c>
      <c r="D745">
        <v>5</v>
      </c>
      <c r="E745">
        <v>3736.57</v>
      </c>
      <c r="F745">
        <v>2536.0700000000002</v>
      </c>
      <c r="G745" s="68">
        <f t="shared" si="11"/>
        <v>1.4733702145445511</v>
      </c>
    </row>
    <row r="746" spans="1:7" x14ac:dyDescent="0.25">
      <c r="A746">
        <v>1980</v>
      </c>
      <c r="B746">
        <v>6</v>
      </c>
      <c r="C746" t="s">
        <v>571</v>
      </c>
      <c r="D746">
        <v>2</v>
      </c>
      <c r="E746">
        <v>14478.19</v>
      </c>
      <c r="F746">
        <v>13950.4</v>
      </c>
      <c r="G746" s="68">
        <f t="shared" si="11"/>
        <v>1.0378333237756625</v>
      </c>
    </row>
    <row r="747" spans="1:7" x14ac:dyDescent="0.25">
      <c r="A747">
        <v>1980</v>
      </c>
      <c r="B747">
        <v>6</v>
      </c>
      <c r="C747" t="s">
        <v>571</v>
      </c>
      <c r="D747">
        <v>3</v>
      </c>
      <c r="E747">
        <v>16146.36</v>
      </c>
      <c r="F747">
        <v>14466.36</v>
      </c>
      <c r="G747" s="68">
        <f t="shared" si="11"/>
        <v>1.1161314940316707</v>
      </c>
    </row>
    <row r="748" spans="1:7" x14ac:dyDescent="0.25">
      <c r="A748">
        <v>1980</v>
      </c>
      <c r="B748">
        <v>6</v>
      </c>
      <c r="C748" t="s">
        <v>571</v>
      </c>
      <c r="D748">
        <v>4</v>
      </c>
      <c r="E748">
        <v>50770.8</v>
      </c>
      <c r="F748">
        <v>41186.39</v>
      </c>
      <c r="G748" s="68">
        <f t="shared" si="11"/>
        <v>1.2327081834557485</v>
      </c>
    </row>
    <row r="749" spans="1:7" x14ac:dyDescent="0.25">
      <c r="A749">
        <v>1980</v>
      </c>
      <c r="B749">
        <v>6</v>
      </c>
      <c r="C749" t="s">
        <v>571</v>
      </c>
      <c r="D749">
        <v>5</v>
      </c>
      <c r="E749">
        <v>2322.1999999999998</v>
      </c>
      <c r="F749">
        <v>1576.07</v>
      </c>
      <c r="G749" s="68">
        <f t="shared" si="11"/>
        <v>1.4734117139467156</v>
      </c>
    </row>
    <row r="750" spans="1:7" x14ac:dyDescent="0.25">
      <c r="A750">
        <v>1981</v>
      </c>
      <c r="B750">
        <v>6</v>
      </c>
      <c r="C750" t="s">
        <v>571</v>
      </c>
      <c r="D750">
        <v>2</v>
      </c>
      <c r="E750">
        <v>3240.53</v>
      </c>
      <c r="F750">
        <v>3115.37</v>
      </c>
      <c r="G750" s="68">
        <f t="shared" si="11"/>
        <v>1.0401750032901389</v>
      </c>
    </row>
    <row r="751" spans="1:7" x14ac:dyDescent="0.25">
      <c r="A751">
        <v>1981</v>
      </c>
      <c r="B751">
        <v>6</v>
      </c>
      <c r="C751" t="s">
        <v>571</v>
      </c>
      <c r="D751">
        <v>3</v>
      </c>
      <c r="E751">
        <v>23826.85</v>
      </c>
      <c r="F751">
        <v>21348.48</v>
      </c>
      <c r="G751" s="68">
        <f t="shared" si="11"/>
        <v>1.1160911690199957</v>
      </c>
    </row>
    <row r="752" spans="1:7" x14ac:dyDescent="0.25">
      <c r="A752">
        <v>1981</v>
      </c>
      <c r="B752">
        <v>6</v>
      </c>
      <c r="C752" t="s">
        <v>571</v>
      </c>
      <c r="D752">
        <v>4</v>
      </c>
      <c r="E752">
        <v>11026.15</v>
      </c>
      <c r="F752">
        <v>8942.6</v>
      </c>
      <c r="G752" s="68">
        <f t="shared" si="11"/>
        <v>1.2329915237179343</v>
      </c>
    </row>
    <row r="753" spans="1:7" x14ac:dyDescent="0.25">
      <c r="A753">
        <v>1981</v>
      </c>
      <c r="B753">
        <v>6</v>
      </c>
      <c r="C753" t="s">
        <v>571</v>
      </c>
      <c r="D753">
        <v>5</v>
      </c>
      <c r="E753">
        <v>8738.4599999999991</v>
      </c>
      <c r="F753">
        <v>5930.03</v>
      </c>
      <c r="G753" s="68">
        <f t="shared" si="11"/>
        <v>1.4735945686615413</v>
      </c>
    </row>
    <row r="754" spans="1:7" x14ac:dyDescent="0.25">
      <c r="A754">
        <v>1982</v>
      </c>
      <c r="B754">
        <v>6</v>
      </c>
      <c r="C754" t="s">
        <v>571</v>
      </c>
      <c r="D754">
        <v>2</v>
      </c>
      <c r="E754">
        <v>2933.26</v>
      </c>
      <c r="F754">
        <v>2826.53</v>
      </c>
      <c r="G754" s="68">
        <f t="shared" si="11"/>
        <v>1.0377600803812448</v>
      </c>
    </row>
    <row r="755" spans="1:7" x14ac:dyDescent="0.25">
      <c r="A755">
        <v>1982</v>
      </c>
      <c r="B755">
        <v>6</v>
      </c>
      <c r="C755" t="s">
        <v>571</v>
      </c>
      <c r="D755">
        <v>3</v>
      </c>
      <c r="E755">
        <v>11708.12</v>
      </c>
      <c r="F755">
        <v>10489.42</v>
      </c>
      <c r="G755" s="68">
        <f t="shared" si="11"/>
        <v>1.1161837356116926</v>
      </c>
    </row>
    <row r="756" spans="1:7" x14ac:dyDescent="0.25">
      <c r="A756">
        <v>1982</v>
      </c>
      <c r="B756">
        <v>6</v>
      </c>
      <c r="C756" t="s">
        <v>571</v>
      </c>
      <c r="D756">
        <v>4</v>
      </c>
      <c r="E756">
        <v>47409.06</v>
      </c>
      <c r="F756">
        <v>38455.910000000003</v>
      </c>
      <c r="G756" s="68">
        <f t="shared" si="11"/>
        <v>1.232815970289092</v>
      </c>
    </row>
    <row r="757" spans="1:7" x14ac:dyDescent="0.25">
      <c r="A757">
        <v>1982</v>
      </c>
      <c r="B757">
        <v>6</v>
      </c>
      <c r="C757" t="s">
        <v>571</v>
      </c>
      <c r="D757">
        <v>5</v>
      </c>
      <c r="E757">
        <v>8341.8700000000008</v>
      </c>
      <c r="F757">
        <v>5660.95</v>
      </c>
      <c r="G757" s="68">
        <f t="shared" si="11"/>
        <v>1.4735812893595599</v>
      </c>
    </row>
    <row r="758" spans="1:7" x14ac:dyDescent="0.25">
      <c r="A758">
        <v>1983</v>
      </c>
      <c r="B758">
        <v>6</v>
      </c>
      <c r="C758" t="s">
        <v>571</v>
      </c>
      <c r="D758">
        <v>2</v>
      </c>
      <c r="E758">
        <v>1759.52</v>
      </c>
      <c r="F758">
        <v>1678.04</v>
      </c>
      <c r="G758" s="68">
        <f t="shared" si="11"/>
        <v>1.0485566494243284</v>
      </c>
    </row>
    <row r="759" spans="1:7" x14ac:dyDescent="0.25">
      <c r="A759">
        <v>1983</v>
      </c>
      <c r="B759">
        <v>6</v>
      </c>
      <c r="C759" t="s">
        <v>571</v>
      </c>
      <c r="D759">
        <v>3</v>
      </c>
      <c r="E759">
        <v>5476.04</v>
      </c>
      <c r="F759">
        <v>4891.88</v>
      </c>
      <c r="G759" s="68">
        <f t="shared" si="11"/>
        <v>1.1194142129406282</v>
      </c>
    </row>
    <row r="760" spans="1:7" x14ac:dyDescent="0.25">
      <c r="A760">
        <v>1983</v>
      </c>
      <c r="B760">
        <v>6</v>
      </c>
      <c r="C760" t="s">
        <v>571</v>
      </c>
      <c r="D760">
        <v>4</v>
      </c>
      <c r="E760">
        <v>16382.7</v>
      </c>
      <c r="F760">
        <v>13328.72</v>
      </c>
      <c r="G760" s="68">
        <f t="shared" si="11"/>
        <v>1.2291277782112613</v>
      </c>
    </row>
    <row r="761" spans="1:7" x14ac:dyDescent="0.25">
      <c r="A761">
        <v>1983</v>
      </c>
      <c r="B761">
        <v>6</v>
      </c>
      <c r="C761" t="s">
        <v>571</v>
      </c>
      <c r="D761">
        <v>5</v>
      </c>
      <c r="E761">
        <v>26282.15</v>
      </c>
      <c r="F761">
        <v>17799.2</v>
      </c>
      <c r="G761" s="68">
        <f t="shared" si="11"/>
        <v>1.4765916445682952</v>
      </c>
    </row>
    <row r="762" spans="1:7" x14ac:dyDescent="0.25">
      <c r="A762">
        <v>1984</v>
      </c>
      <c r="B762">
        <v>6</v>
      </c>
      <c r="C762" t="s">
        <v>571</v>
      </c>
      <c r="D762">
        <v>2</v>
      </c>
      <c r="E762">
        <v>1026.98</v>
      </c>
      <c r="F762">
        <v>974.72</v>
      </c>
      <c r="G762" s="68">
        <f t="shared" si="11"/>
        <v>1.053615397242285</v>
      </c>
    </row>
    <row r="763" spans="1:7" x14ac:dyDescent="0.25">
      <c r="A763">
        <v>1984</v>
      </c>
      <c r="B763">
        <v>6</v>
      </c>
      <c r="C763" t="s">
        <v>571</v>
      </c>
      <c r="D763">
        <v>3</v>
      </c>
      <c r="E763">
        <v>4708.1099999999997</v>
      </c>
      <c r="F763">
        <v>4172.96</v>
      </c>
      <c r="G763" s="68">
        <f t="shared" si="11"/>
        <v>1.1282423028258117</v>
      </c>
    </row>
    <row r="764" spans="1:7" x14ac:dyDescent="0.25">
      <c r="A764">
        <v>1984</v>
      </c>
      <c r="B764">
        <v>6</v>
      </c>
      <c r="C764" t="s">
        <v>571</v>
      </c>
      <c r="D764">
        <v>4</v>
      </c>
      <c r="E764">
        <v>29424.18</v>
      </c>
      <c r="F764">
        <v>23458.11</v>
      </c>
      <c r="G764" s="68">
        <f t="shared" si="11"/>
        <v>1.254328673537638</v>
      </c>
    </row>
    <row r="765" spans="1:7" x14ac:dyDescent="0.25">
      <c r="A765">
        <v>1984</v>
      </c>
      <c r="B765">
        <v>6</v>
      </c>
      <c r="C765" t="s">
        <v>571</v>
      </c>
      <c r="D765">
        <v>5</v>
      </c>
      <c r="E765">
        <v>13568.22</v>
      </c>
      <c r="F765">
        <v>8898.2099999999991</v>
      </c>
      <c r="G765" s="68">
        <f t="shared" si="11"/>
        <v>1.5248257795669018</v>
      </c>
    </row>
    <row r="766" spans="1:7" x14ac:dyDescent="0.25">
      <c r="A766">
        <v>1985</v>
      </c>
      <c r="B766">
        <v>6</v>
      </c>
      <c r="C766" t="s">
        <v>571</v>
      </c>
      <c r="D766">
        <v>2</v>
      </c>
      <c r="E766">
        <v>1674.64</v>
      </c>
      <c r="F766">
        <v>1628.44</v>
      </c>
      <c r="G766" s="68">
        <f t="shared" si="11"/>
        <v>1.0283707106187516</v>
      </c>
    </row>
    <row r="767" spans="1:7" x14ac:dyDescent="0.25">
      <c r="A767">
        <v>1985</v>
      </c>
      <c r="B767">
        <v>6</v>
      </c>
      <c r="C767" t="s">
        <v>571</v>
      </c>
      <c r="D767">
        <v>3</v>
      </c>
      <c r="E767">
        <v>10138.549999999999</v>
      </c>
      <c r="F767">
        <v>9469.77</v>
      </c>
      <c r="G767" s="68">
        <f t="shared" si="11"/>
        <v>1.0706226233583285</v>
      </c>
    </row>
    <row r="768" spans="1:7" x14ac:dyDescent="0.25">
      <c r="A768">
        <v>1985</v>
      </c>
      <c r="B768">
        <v>6</v>
      </c>
      <c r="C768" t="s">
        <v>571</v>
      </c>
      <c r="D768">
        <v>4</v>
      </c>
      <c r="E768">
        <v>16200.48</v>
      </c>
      <c r="F768">
        <v>14425.56</v>
      </c>
      <c r="G768" s="68">
        <f t="shared" si="11"/>
        <v>1.1230399374443696</v>
      </c>
    </row>
    <row r="769" spans="1:7" x14ac:dyDescent="0.25">
      <c r="A769">
        <v>1985</v>
      </c>
      <c r="B769">
        <v>6</v>
      </c>
      <c r="C769" t="s">
        <v>571</v>
      </c>
      <c r="D769">
        <v>5</v>
      </c>
      <c r="E769">
        <v>6223.22</v>
      </c>
      <c r="F769">
        <v>5123.41</v>
      </c>
      <c r="G769" s="68">
        <f t="shared" si="11"/>
        <v>1.2146636712658172</v>
      </c>
    </row>
    <row r="770" spans="1:7" x14ac:dyDescent="0.25">
      <c r="A770">
        <v>1986</v>
      </c>
      <c r="B770">
        <v>6</v>
      </c>
      <c r="C770" t="s">
        <v>571</v>
      </c>
      <c r="D770">
        <v>2</v>
      </c>
      <c r="E770">
        <v>2067</v>
      </c>
      <c r="F770">
        <v>2012.3</v>
      </c>
      <c r="G770" s="68">
        <f t="shared" si="11"/>
        <v>1.027182825622422</v>
      </c>
    </row>
    <row r="771" spans="1:7" x14ac:dyDescent="0.25">
      <c r="A771">
        <v>1986</v>
      </c>
      <c r="B771">
        <v>6</v>
      </c>
      <c r="C771" t="s">
        <v>571</v>
      </c>
      <c r="D771">
        <v>3</v>
      </c>
      <c r="E771">
        <v>1034.93</v>
      </c>
      <c r="F771">
        <v>971.57</v>
      </c>
      <c r="G771" s="68">
        <f t="shared" ref="G771:G834" si="12">E771/F771</f>
        <v>1.0652140350154904</v>
      </c>
    </row>
    <row r="772" spans="1:7" x14ac:dyDescent="0.25">
      <c r="A772">
        <v>1986</v>
      </c>
      <c r="B772">
        <v>6</v>
      </c>
      <c r="C772" t="s">
        <v>571</v>
      </c>
      <c r="D772">
        <v>4</v>
      </c>
      <c r="E772">
        <v>20686.28</v>
      </c>
      <c r="F772">
        <v>18688.34</v>
      </c>
      <c r="G772" s="68">
        <f t="shared" si="12"/>
        <v>1.1069083717440928</v>
      </c>
    </row>
    <row r="773" spans="1:7" x14ac:dyDescent="0.25">
      <c r="A773">
        <v>1986</v>
      </c>
      <c r="B773">
        <v>6</v>
      </c>
      <c r="C773" t="s">
        <v>571</v>
      </c>
      <c r="D773">
        <v>5</v>
      </c>
      <c r="E773">
        <v>3666.82</v>
      </c>
      <c r="F773">
        <v>3113.55</v>
      </c>
      <c r="G773" s="68">
        <f t="shared" si="12"/>
        <v>1.1776974835798366</v>
      </c>
    </row>
    <row r="774" spans="1:7" x14ac:dyDescent="0.25">
      <c r="A774">
        <v>1987</v>
      </c>
      <c r="B774">
        <v>6</v>
      </c>
      <c r="C774" t="s">
        <v>571</v>
      </c>
      <c r="D774">
        <v>2</v>
      </c>
      <c r="E774">
        <v>1563.15</v>
      </c>
      <c r="F774">
        <v>1523.49</v>
      </c>
      <c r="G774" s="68">
        <f t="shared" si="12"/>
        <v>1.0260323336549633</v>
      </c>
    </row>
    <row r="775" spans="1:7" x14ac:dyDescent="0.25">
      <c r="A775">
        <v>1987</v>
      </c>
      <c r="B775">
        <v>6</v>
      </c>
      <c r="C775" t="s">
        <v>571</v>
      </c>
      <c r="D775">
        <v>3</v>
      </c>
      <c r="E775">
        <v>17272.37</v>
      </c>
      <c r="F775">
        <v>16287.44</v>
      </c>
      <c r="G775" s="68">
        <f t="shared" si="12"/>
        <v>1.0604717500110514</v>
      </c>
    </row>
    <row r="776" spans="1:7" x14ac:dyDescent="0.25">
      <c r="A776">
        <v>1987</v>
      </c>
      <c r="B776">
        <v>6</v>
      </c>
      <c r="C776" t="s">
        <v>571</v>
      </c>
      <c r="D776">
        <v>4</v>
      </c>
      <c r="E776">
        <v>3502.71</v>
      </c>
      <c r="F776">
        <v>3206.98</v>
      </c>
      <c r="G776" s="68">
        <f t="shared" si="12"/>
        <v>1.0922144821607869</v>
      </c>
    </row>
    <row r="777" spans="1:7" x14ac:dyDescent="0.25">
      <c r="A777">
        <v>1987</v>
      </c>
      <c r="B777">
        <v>6</v>
      </c>
      <c r="C777" t="s">
        <v>571</v>
      </c>
      <c r="D777">
        <v>5</v>
      </c>
      <c r="E777">
        <v>4201.45</v>
      </c>
      <c r="F777">
        <v>3651.59</v>
      </c>
      <c r="G777" s="68">
        <f t="shared" si="12"/>
        <v>1.1505809797923643</v>
      </c>
    </row>
    <row r="778" spans="1:7" x14ac:dyDescent="0.25">
      <c r="A778">
        <v>1988</v>
      </c>
      <c r="B778">
        <v>6</v>
      </c>
      <c r="C778" t="s">
        <v>571</v>
      </c>
      <c r="D778">
        <v>2</v>
      </c>
      <c r="E778">
        <v>2009.08</v>
      </c>
      <c r="F778">
        <v>1842.51</v>
      </c>
      <c r="G778" s="68">
        <f t="shared" si="12"/>
        <v>1.0904038512681071</v>
      </c>
    </row>
    <row r="779" spans="1:7" x14ac:dyDescent="0.25">
      <c r="A779">
        <v>1988</v>
      </c>
      <c r="B779">
        <v>6</v>
      </c>
      <c r="C779" t="s">
        <v>571</v>
      </c>
      <c r="D779">
        <v>3</v>
      </c>
      <c r="E779">
        <v>6272.22</v>
      </c>
      <c r="F779">
        <v>5898.11</v>
      </c>
      <c r="G779" s="68">
        <f t="shared" si="12"/>
        <v>1.0634287932914104</v>
      </c>
    </row>
    <row r="780" spans="1:7" x14ac:dyDescent="0.25">
      <c r="A780">
        <v>1988</v>
      </c>
      <c r="B780">
        <v>6</v>
      </c>
      <c r="C780" t="s">
        <v>571</v>
      </c>
      <c r="D780">
        <v>4</v>
      </c>
      <c r="E780">
        <v>24388.04</v>
      </c>
      <c r="F780">
        <v>21214.74</v>
      </c>
      <c r="G780" s="68">
        <f t="shared" si="12"/>
        <v>1.1495799618567091</v>
      </c>
    </row>
    <row r="781" spans="1:7" x14ac:dyDescent="0.25">
      <c r="A781">
        <v>1988</v>
      </c>
      <c r="B781">
        <v>6</v>
      </c>
      <c r="C781" t="s">
        <v>571</v>
      </c>
      <c r="D781">
        <v>5</v>
      </c>
      <c r="E781">
        <v>935.5</v>
      </c>
      <c r="F781">
        <v>735.67</v>
      </c>
      <c r="G781" s="68">
        <f t="shared" si="12"/>
        <v>1.2716299427732545</v>
      </c>
    </row>
    <row r="782" spans="1:7" x14ac:dyDescent="0.25">
      <c r="A782">
        <v>1989</v>
      </c>
      <c r="B782">
        <v>6</v>
      </c>
      <c r="C782" t="s">
        <v>571</v>
      </c>
      <c r="D782">
        <v>2</v>
      </c>
      <c r="E782">
        <v>5317.5</v>
      </c>
      <c r="F782">
        <v>4799.59</v>
      </c>
      <c r="G782" s="68">
        <f t="shared" si="12"/>
        <v>1.1079071337343398</v>
      </c>
    </row>
    <row r="783" spans="1:7" x14ac:dyDescent="0.25">
      <c r="A783">
        <v>1989</v>
      </c>
      <c r="B783">
        <v>6</v>
      </c>
      <c r="C783" t="s">
        <v>571</v>
      </c>
      <c r="D783">
        <v>3</v>
      </c>
      <c r="E783">
        <v>12049.54</v>
      </c>
      <c r="F783">
        <v>10898.69</v>
      </c>
      <c r="G783" s="68">
        <f t="shared" si="12"/>
        <v>1.1055952596137701</v>
      </c>
    </row>
    <row r="784" spans="1:7" x14ac:dyDescent="0.25">
      <c r="A784">
        <v>1989</v>
      </c>
      <c r="B784">
        <v>6</v>
      </c>
      <c r="C784" t="s">
        <v>571</v>
      </c>
      <c r="D784">
        <v>4</v>
      </c>
      <c r="E784">
        <v>13011.28</v>
      </c>
      <c r="F784">
        <v>10380.92</v>
      </c>
      <c r="G784" s="68">
        <f t="shared" si="12"/>
        <v>1.2533840931246942</v>
      </c>
    </row>
    <row r="785" spans="1:7" x14ac:dyDescent="0.25">
      <c r="A785">
        <v>1989</v>
      </c>
      <c r="B785">
        <v>6</v>
      </c>
      <c r="C785" t="s">
        <v>571</v>
      </c>
      <c r="D785">
        <v>5</v>
      </c>
      <c r="E785">
        <v>9080.99</v>
      </c>
      <c r="F785">
        <v>5941.99</v>
      </c>
      <c r="G785" s="68">
        <f t="shared" si="12"/>
        <v>1.5282741977014436</v>
      </c>
    </row>
    <row r="786" spans="1:7" x14ac:dyDescent="0.25">
      <c r="A786">
        <v>1990</v>
      </c>
      <c r="B786">
        <v>6</v>
      </c>
      <c r="C786" t="s">
        <v>571</v>
      </c>
      <c r="D786">
        <v>2</v>
      </c>
      <c r="E786">
        <v>4528.6400000000003</v>
      </c>
      <c r="F786">
        <v>4107.32</v>
      </c>
      <c r="G786" s="68">
        <f t="shared" si="12"/>
        <v>1.102577836642872</v>
      </c>
    </row>
    <row r="787" spans="1:7" x14ac:dyDescent="0.25">
      <c r="A787">
        <v>1990</v>
      </c>
      <c r="B787">
        <v>6</v>
      </c>
      <c r="C787" t="s">
        <v>571</v>
      </c>
      <c r="D787">
        <v>3</v>
      </c>
      <c r="E787">
        <v>12318.47</v>
      </c>
      <c r="F787">
        <v>11363.71</v>
      </c>
      <c r="G787" s="68">
        <f t="shared" si="12"/>
        <v>1.0840183355611857</v>
      </c>
    </row>
    <row r="788" spans="1:7" x14ac:dyDescent="0.25">
      <c r="A788">
        <v>1990</v>
      </c>
      <c r="B788">
        <v>6</v>
      </c>
      <c r="C788" t="s">
        <v>571</v>
      </c>
      <c r="D788">
        <v>4</v>
      </c>
      <c r="E788">
        <v>21516.63</v>
      </c>
      <c r="F788">
        <v>18102.689999999999</v>
      </c>
      <c r="G788" s="68">
        <f t="shared" si="12"/>
        <v>1.1885874419768556</v>
      </c>
    </row>
    <row r="789" spans="1:7" x14ac:dyDescent="0.25">
      <c r="A789">
        <v>1990</v>
      </c>
      <c r="B789">
        <v>6</v>
      </c>
      <c r="C789" t="s">
        <v>571</v>
      </c>
      <c r="D789">
        <v>5</v>
      </c>
      <c r="E789">
        <v>5492.63</v>
      </c>
      <c r="F789">
        <v>4036.76</v>
      </c>
      <c r="G789" s="68">
        <f t="shared" si="12"/>
        <v>1.3606530980291125</v>
      </c>
    </row>
    <row r="790" spans="1:7" x14ac:dyDescent="0.25">
      <c r="A790">
        <v>1991</v>
      </c>
      <c r="B790">
        <v>6</v>
      </c>
      <c r="C790" t="s">
        <v>571</v>
      </c>
      <c r="D790">
        <v>2</v>
      </c>
      <c r="E790">
        <v>4678.63</v>
      </c>
      <c r="F790">
        <v>4185.47</v>
      </c>
      <c r="G790" s="68">
        <f t="shared" si="12"/>
        <v>1.1178266717955212</v>
      </c>
    </row>
    <row r="791" spans="1:7" x14ac:dyDescent="0.25">
      <c r="A791">
        <v>1991</v>
      </c>
      <c r="B791">
        <v>6</v>
      </c>
      <c r="C791" t="s">
        <v>571</v>
      </c>
      <c r="D791">
        <v>3</v>
      </c>
      <c r="E791">
        <v>16473.810000000001</v>
      </c>
      <c r="F791">
        <v>14834.39</v>
      </c>
      <c r="G791" s="68">
        <f t="shared" si="12"/>
        <v>1.1105148240001781</v>
      </c>
    </row>
    <row r="792" spans="1:7" x14ac:dyDescent="0.25">
      <c r="A792">
        <v>1991</v>
      </c>
      <c r="B792">
        <v>6</v>
      </c>
      <c r="C792" t="s">
        <v>571</v>
      </c>
      <c r="D792">
        <v>4</v>
      </c>
      <c r="E792">
        <v>26917.89</v>
      </c>
      <c r="F792">
        <v>21572.1</v>
      </c>
      <c r="G792" s="68">
        <f t="shared" si="12"/>
        <v>1.2478103661674107</v>
      </c>
    </row>
    <row r="793" spans="1:7" x14ac:dyDescent="0.25">
      <c r="A793">
        <v>1991</v>
      </c>
      <c r="B793">
        <v>6</v>
      </c>
      <c r="C793" t="s">
        <v>571</v>
      </c>
      <c r="D793">
        <v>5</v>
      </c>
      <c r="E793">
        <v>15071.94</v>
      </c>
      <c r="F793">
        <v>10027.43</v>
      </c>
      <c r="G793" s="68">
        <f t="shared" si="12"/>
        <v>1.5030710760384267</v>
      </c>
    </row>
    <row r="794" spans="1:7" x14ac:dyDescent="0.25">
      <c r="A794">
        <v>1992</v>
      </c>
      <c r="B794">
        <v>6</v>
      </c>
      <c r="C794" t="s">
        <v>571</v>
      </c>
      <c r="D794">
        <v>2</v>
      </c>
      <c r="E794">
        <v>811.8</v>
      </c>
      <c r="F794">
        <v>742.42</v>
      </c>
      <c r="G794" s="68">
        <f t="shared" si="12"/>
        <v>1.093451146251448</v>
      </c>
    </row>
    <row r="795" spans="1:7" x14ac:dyDescent="0.25">
      <c r="A795">
        <v>1992</v>
      </c>
      <c r="B795">
        <v>6</v>
      </c>
      <c r="C795" t="s">
        <v>571</v>
      </c>
      <c r="D795">
        <v>3</v>
      </c>
      <c r="E795">
        <v>10518.7</v>
      </c>
      <c r="F795">
        <v>10004.33</v>
      </c>
      <c r="G795" s="68">
        <f t="shared" si="12"/>
        <v>1.0514147374186977</v>
      </c>
    </row>
    <row r="796" spans="1:7" x14ac:dyDescent="0.25">
      <c r="A796">
        <v>1992</v>
      </c>
      <c r="B796">
        <v>6</v>
      </c>
      <c r="C796" t="s">
        <v>571</v>
      </c>
      <c r="D796">
        <v>4</v>
      </c>
      <c r="E796">
        <v>25074.68</v>
      </c>
      <c r="F796">
        <v>22381.360000000001</v>
      </c>
      <c r="G796" s="68">
        <f t="shared" si="12"/>
        <v>1.1203376381059953</v>
      </c>
    </row>
    <row r="797" spans="1:7" x14ac:dyDescent="0.25">
      <c r="A797">
        <v>1992</v>
      </c>
      <c r="B797">
        <v>6</v>
      </c>
      <c r="C797" t="s">
        <v>571</v>
      </c>
      <c r="D797">
        <v>5</v>
      </c>
      <c r="E797">
        <v>14711.35</v>
      </c>
      <c r="F797">
        <v>12269.98</v>
      </c>
      <c r="G797" s="68">
        <f t="shared" si="12"/>
        <v>1.1989709844677825</v>
      </c>
    </row>
    <row r="798" spans="1:7" x14ac:dyDescent="0.25">
      <c r="A798">
        <v>1993</v>
      </c>
      <c r="B798">
        <v>6</v>
      </c>
      <c r="C798" t="s">
        <v>571</v>
      </c>
      <c r="D798">
        <v>2</v>
      </c>
      <c r="E798">
        <v>1044.69</v>
      </c>
      <c r="F798">
        <v>945.97</v>
      </c>
      <c r="G798" s="68">
        <f t="shared" si="12"/>
        <v>1.1043584891698468</v>
      </c>
    </row>
    <row r="799" spans="1:7" x14ac:dyDescent="0.25">
      <c r="A799">
        <v>1993</v>
      </c>
      <c r="B799">
        <v>6</v>
      </c>
      <c r="C799" t="s">
        <v>571</v>
      </c>
      <c r="D799">
        <v>3</v>
      </c>
      <c r="E799">
        <v>8592.33</v>
      </c>
      <c r="F799">
        <v>7974.57</v>
      </c>
      <c r="G799" s="68">
        <f t="shared" si="12"/>
        <v>1.0774662458289288</v>
      </c>
    </row>
    <row r="800" spans="1:7" x14ac:dyDescent="0.25">
      <c r="A800">
        <v>1993</v>
      </c>
      <c r="B800">
        <v>6</v>
      </c>
      <c r="C800" t="s">
        <v>571</v>
      </c>
      <c r="D800">
        <v>4</v>
      </c>
      <c r="E800">
        <v>30614.32</v>
      </c>
      <c r="F800">
        <v>26225.24</v>
      </c>
      <c r="G800" s="68">
        <f t="shared" si="12"/>
        <v>1.167360908803885</v>
      </c>
    </row>
    <row r="801" spans="1:7" x14ac:dyDescent="0.25">
      <c r="A801">
        <v>1993</v>
      </c>
      <c r="B801">
        <v>6</v>
      </c>
      <c r="C801" t="s">
        <v>571</v>
      </c>
      <c r="D801">
        <v>5</v>
      </c>
      <c r="E801">
        <v>12588.13</v>
      </c>
      <c r="F801">
        <v>9555.09</v>
      </c>
      <c r="G801" s="68">
        <f t="shared" si="12"/>
        <v>1.3174266281112998</v>
      </c>
    </row>
    <row r="802" spans="1:7" x14ac:dyDescent="0.25">
      <c r="A802">
        <v>1994</v>
      </c>
      <c r="B802">
        <v>6</v>
      </c>
      <c r="C802" t="s">
        <v>571</v>
      </c>
      <c r="D802">
        <v>2</v>
      </c>
      <c r="E802">
        <v>408.78</v>
      </c>
      <c r="F802">
        <v>376.57</v>
      </c>
      <c r="G802" s="68">
        <f t="shared" si="12"/>
        <v>1.0855352258544229</v>
      </c>
    </row>
    <row r="803" spans="1:7" x14ac:dyDescent="0.25">
      <c r="A803">
        <v>1994</v>
      </c>
      <c r="B803">
        <v>6</v>
      </c>
      <c r="C803" t="s">
        <v>571</v>
      </c>
      <c r="D803">
        <v>3</v>
      </c>
      <c r="E803">
        <v>2199.85</v>
      </c>
      <c r="F803">
        <v>2113.46</v>
      </c>
      <c r="G803" s="68">
        <f t="shared" si="12"/>
        <v>1.0408760989088981</v>
      </c>
    </row>
    <row r="804" spans="1:7" x14ac:dyDescent="0.25">
      <c r="A804">
        <v>1994</v>
      </c>
      <c r="B804">
        <v>6</v>
      </c>
      <c r="C804" t="s">
        <v>571</v>
      </c>
      <c r="D804">
        <v>4</v>
      </c>
      <c r="E804">
        <v>19865.419999999998</v>
      </c>
      <c r="F804">
        <v>18120.12</v>
      </c>
      <c r="G804" s="68">
        <f t="shared" si="12"/>
        <v>1.0963183466776159</v>
      </c>
    </row>
    <row r="805" spans="1:7" x14ac:dyDescent="0.25">
      <c r="A805">
        <v>1994</v>
      </c>
      <c r="B805">
        <v>6</v>
      </c>
      <c r="C805" t="s">
        <v>571</v>
      </c>
      <c r="D805">
        <v>5</v>
      </c>
      <c r="E805">
        <v>15267.2</v>
      </c>
      <c r="F805">
        <v>13154.36</v>
      </c>
      <c r="G805" s="68">
        <f t="shared" si="12"/>
        <v>1.1606189886851204</v>
      </c>
    </row>
    <row r="806" spans="1:7" x14ac:dyDescent="0.25">
      <c r="A806">
        <v>1995</v>
      </c>
      <c r="B806">
        <v>6</v>
      </c>
      <c r="C806" t="s">
        <v>571</v>
      </c>
      <c r="D806">
        <v>2</v>
      </c>
      <c r="E806">
        <v>1142.29</v>
      </c>
      <c r="F806">
        <v>1046.6500000000001</v>
      </c>
      <c r="G806" s="68">
        <f t="shared" si="12"/>
        <v>1.091377251230115</v>
      </c>
    </row>
    <row r="807" spans="1:7" x14ac:dyDescent="0.25">
      <c r="A807">
        <v>1995</v>
      </c>
      <c r="B807">
        <v>6</v>
      </c>
      <c r="C807" t="s">
        <v>571</v>
      </c>
      <c r="D807">
        <v>3</v>
      </c>
      <c r="E807">
        <v>1638.33</v>
      </c>
      <c r="F807">
        <v>1569.26</v>
      </c>
      <c r="G807" s="68">
        <f t="shared" si="12"/>
        <v>1.0440143762027962</v>
      </c>
    </row>
    <row r="808" spans="1:7" x14ac:dyDescent="0.25">
      <c r="A808">
        <v>1995</v>
      </c>
      <c r="B808">
        <v>6</v>
      </c>
      <c r="C808" t="s">
        <v>571</v>
      </c>
      <c r="D808">
        <v>4</v>
      </c>
      <c r="E808">
        <v>7521.42</v>
      </c>
      <c r="F808">
        <v>6899.63</v>
      </c>
      <c r="G808" s="68">
        <f t="shared" si="12"/>
        <v>1.0901193252391794</v>
      </c>
    </row>
    <row r="809" spans="1:7" x14ac:dyDescent="0.25">
      <c r="A809">
        <v>1995</v>
      </c>
      <c r="B809">
        <v>6</v>
      </c>
      <c r="C809" t="s">
        <v>571</v>
      </c>
      <c r="D809">
        <v>5</v>
      </c>
      <c r="E809">
        <v>13914.89</v>
      </c>
      <c r="F809">
        <v>12116.68</v>
      </c>
      <c r="G809" s="68">
        <f t="shared" si="12"/>
        <v>1.1484078146819094</v>
      </c>
    </row>
    <row r="810" spans="1:7" x14ac:dyDescent="0.25">
      <c r="A810">
        <v>1996</v>
      </c>
      <c r="B810">
        <v>6</v>
      </c>
      <c r="C810" t="s">
        <v>571</v>
      </c>
      <c r="D810">
        <v>2</v>
      </c>
      <c r="E810">
        <v>416.87</v>
      </c>
      <c r="F810">
        <v>385.66</v>
      </c>
      <c r="G810" s="68">
        <f t="shared" si="12"/>
        <v>1.0809262044287713</v>
      </c>
    </row>
    <row r="811" spans="1:7" x14ac:dyDescent="0.25">
      <c r="A811">
        <v>1996</v>
      </c>
      <c r="B811">
        <v>6</v>
      </c>
      <c r="C811" t="s">
        <v>571</v>
      </c>
      <c r="D811">
        <v>3</v>
      </c>
      <c r="E811">
        <v>16652.490000000002</v>
      </c>
      <c r="F811">
        <v>16087.74</v>
      </c>
      <c r="G811" s="68">
        <f t="shared" si="12"/>
        <v>1.0351043714033172</v>
      </c>
    </row>
    <row r="812" spans="1:7" x14ac:dyDescent="0.25">
      <c r="A812">
        <v>1996</v>
      </c>
      <c r="B812">
        <v>6</v>
      </c>
      <c r="C812" t="s">
        <v>571</v>
      </c>
      <c r="D812">
        <v>4</v>
      </c>
      <c r="E812">
        <v>3742.53</v>
      </c>
      <c r="F812">
        <v>3452.3</v>
      </c>
      <c r="G812" s="68">
        <f t="shared" si="12"/>
        <v>1.0840685919531907</v>
      </c>
    </row>
    <row r="813" spans="1:7" x14ac:dyDescent="0.25">
      <c r="A813">
        <v>1996</v>
      </c>
      <c r="B813">
        <v>6</v>
      </c>
      <c r="C813" t="s">
        <v>571</v>
      </c>
      <c r="D813">
        <v>5</v>
      </c>
      <c r="E813">
        <v>2233.67</v>
      </c>
      <c r="F813">
        <v>1960.63</v>
      </c>
      <c r="G813" s="68">
        <f t="shared" si="12"/>
        <v>1.1392613598690218</v>
      </c>
    </row>
    <row r="814" spans="1:7" x14ac:dyDescent="0.25">
      <c r="A814">
        <v>1997</v>
      </c>
      <c r="B814">
        <v>6</v>
      </c>
      <c r="C814" t="s">
        <v>571</v>
      </c>
      <c r="D814">
        <v>2</v>
      </c>
      <c r="E814">
        <v>346.79</v>
      </c>
      <c r="F814">
        <v>320.95</v>
      </c>
      <c r="G814" s="68">
        <f t="shared" si="12"/>
        <v>1.0805109830191619</v>
      </c>
    </row>
    <row r="815" spans="1:7" x14ac:dyDescent="0.25">
      <c r="A815">
        <v>1997</v>
      </c>
      <c r="B815">
        <v>6</v>
      </c>
      <c r="C815" t="s">
        <v>571</v>
      </c>
      <c r="D815">
        <v>3</v>
      </c>
      <c r="E815">
        <v>11719.26</v>
      </c>
      <c r="F815">
        <v>11321.83</v>
      </c>
      <c r="G815" s="68">
        <f t="shared" si="12"/>
        <v>1.0351029824683819</v>
      </c>
    </row>
    <row r="816" spans="1:7" x14ac:dyDescent="0.25">
      <c r="A816">
        <v>1997</v>
      </c>
      <c r="B816">
        <v>6</v>
      </c>
      <c r="C816" t="s">
        <v>571</v>
      </c>
      <c r="D816">
        <v>4</v>
      </c>
      <c r="E816">
        <v>17935.55</v>
      </c>
      <c r="F816">
        <v>16538.09</v>
      </c>
      <c r="G816" s="68">
        <f t="shared" si="12"/>
        <v>1.0844994796859855</v>
      </c>
    </row>
    <row r="817" spans="1:7" x14ac:dyDescent="0.25">
      <c r="A817">
        <v>1997</v>
      </c>
      <c r="B817">
        <v>6</v>
      </c>
      <c r="C817" t="s">
        <v>571</v>
      </c>
      <c r="D817">
        <v>5</v>
      </c>
      <c r="E817">
        <v>1395.63</v>
      </c>
      <c r="F817">
        <v>1225.53</v>
      </c>
      <c r="G817" s="68">
        <f t="shared" si="12"/>
        <v>1.1387970918704562</v>
      </c>
    </row>
    <row r="818" spans="1:7" x14ac:dyDescent="0.25">
      <c r="A818">
        <v>1998</v>
      </c>
      <c r="B818">
        <v>6</v>
      </c>
      <c r="C818" t="s">
        <v>571</v>
      </c>
      <c r="D818">
        <v>2</v>
      </c>
      <c r="E818">
        <v>0</v>
      </c>
      <c r="F818">
        <v>0</v>
      </c>
      <c r="G818" s="68" t="e">
        <f t="shared" si="12"/>
        <v>#DIV/0!</v>
      </c>
    </row>
    <row r="819" spans="1:7" x14ac:dyDescent="0.25">
      <c r="A819">
        <v>1998</v>
      </c>
      <c r="B819">
        <v>6</v>
      </c>
      <c r="C819" t="s">
        <v>571</v>
      </c>
      <c r="D819">
        <v>3</v>
      </c>
      <c r="E819">
        <v>1527.04</v>
      </c>
      <c r="F819">
        <v>1473.55</v>
      </c>
      <c r="G819" s="68">
        <f t="shared" si="12"/>
        <v>1.0363000916154863</v>
      </c>
    </row>
    <row r="820" spans="1:7" x14ac:dyDescent="0.25">
      <c r="A820">
        <v>1998</v>
      </c>
      <c r="B820">
        <v>6</v>
      </c>
      <c r="C820" t="s">
        <v>571</v>
      </c>
      <c r="D820">
        <v>4</v>
      </c>
      <c r="E820">
        <v>26753.24</v>
      </c>
      <c r="F820">
        <v>24677.24</v>
      </c>
      <c r="G820" s="68">
        <f t="shared" si="12"/>
        <v>1.0841261016223855</v>
      </c>
    </row>
    <row r="821" spans="1:7" x14ac:dyDescent="0.25">
      <c r="A821">
        <v>1998</v>
      </c>
      <c r="B821">
        <v>6</v>
      </c>
      <c r="C821" t="s">
        <v>571</v>
      </c>
      <c r="D821">
        <v>5</v>
      </c>
      <c r="E821">
        <v>4811</v>
      </c>
      <c r="F821">
        <v>4227.13</v>
      </c>
      <c r="G821" s="68">
        <f t="shared" si="12"/>
        <v>1.138124448502885</v>
      </c>
    </row>
    <row r="822" spans="1:7" x14ac:dyDescent="0.25">
      <c r="A822">
        <v>1999</v>
      </c>
      <c r="B822">
        <v>6</v>
      </c>
      <c r="C822" t="s">
        <v>571</v>
      </c>
      <c r="D822">
        <v>2</v>
      </c>
      <c r="E822">
        <v>196.11</v>
      </c>
      <c r="F822">
        <v>181.32</v>
      </c>
      <c r="G822" s="68">
        <f t="shared" si="12"/>
        <v>1.0815684976836533</v>
      </c>
    </row>
    <row r="823" spans="1:7" x14ac:dyDescent="0.25">
      <c r="A823">
        <v>1999</v>
      </c>
      <c r="B823">
        <v>6</v>
      </c>
      <c r="C823" t="s">
        <v>571</v>
      </c>
      <c r="D823">
        <v>3</v>
      </c>
      <c r="E823">
        <v>1523.72</v>
      </c>
      <c r="F823">
        <v>1471.09</v>
      </c>
      <c r="G823" s="68">
        <f t="shared" si="12"/>
        <v>1.0357761931628928</v>
      </c>
    </row>
    <row r="824" spans="1:7" x14ac:dyDescent="0.25">
      <c r="A824">
        <v>1999</v>
      </c>
      <c r="B824">
        <v>6</v>
      </c>
      <c r="C824" t="s">
        <v>571</v>
      </c>
      <c r="D824">
        <v>4</v>
      </c>
      <c r="E824">
        <v>5025.0200000000004</v>
      </c>
      <c r="F824">
        <v>4639.22</v>
      </c>
      <c r="G824" s="68">
        <f t="shared" si="12"/>
        <v>1.0831605312962094</v>
      </c>
    </row>
    <row r="825" spans="1:7" x14ac:dyDescent="0.25">
      <c r="A825">
        <v>1999</v>
      </c>
      <c r="B825">
        <v>6</v>
      </c>
      <c r="C825" t="s">
        <v>571</v>
      </c>
      <c r="D825">
        <v>5</v>
      </c>
      <c r="E825">
        <v>12547.35</v>
      </c>
      <c r="F825">
        <v>11036.87</v>
      </c>
      <c r="G825" s="68">
        <f t="shared" si="12"/>
        <v>1.1368576417045775</v>
      </c>
    </row>
    <row r="826" spans="1:7" x14ac:dyDescent="0.25">
      <c r="A826">
        <v>2000</v>
      </c>
      <c r="B826">
        <v>6</v>
      </c>
      <c r="C826" t="s">
        <v>571</v>
      </c>
      <c r="D826">
        <v>2</v>
      </c>
      <c r="E826">
        <v>624.54</v>
      </c>
      <c r="F826">
        <v>577.09</v>
      </c>
      <c r="G826" s="68">
        <f t="shared" si="12"/>
        <v>1.0822228768476319</v>
      </c>
    </row>
    <row r="827" spans="1:7" x14ac:dyDescent="0.25">
      <c r="A827">
        <v>2000</v>
      </c>
      <c r="B827">
        <v>6</v>
      </c>
      <c r="C827" t="s">
        <v>571</v>
      </c>
      <c r="D827">
        <v>3</v>
      </c>
      <c r="E827">
        <v>821.6</v>
      </c>
      <c r="F827">
        <v>792.95</v>
      </c>
      <c r="G827" s="68">
        <f t="shared" si="12"/>
        <v>1.0361309035878681</v>
      </c>
    </row>
    <row r="828" spans="1:7" x14ac:dyDescent="0.25">
      <c r="A828">
        <v>2000</v>
      </c>
      <c r="B828">
        <v>6</v>
      </c>
      <c r="C828" t="s">
        <v>571</v>
      </c>
      <c r="D828">
        <v>4</v>
      </c>
      <c r="E828">
        <v>2926.26</v>
      </c>
      <c r="F828">
        <v>2701.23</v>
      </c>
      <c r="G828" s="68">
        <f t="shared" si="12"/>
        <v>1.0833064937084218</v>
      </c>
    </row>
    <row r="829" spans="1:7" x14ac:dyDescent="0.25">
      <c r="A829">
        <v>2000</v>
      </c>
      <c r="B829">
        <v>6</v>
      </c>
      <c r="C829" t="s">
        <v>571</v>
      </c>
      <c r="D829">
        <v>5</v>
      </c>
      <c r="E829">
        <v>1781.19</v>
      </c>
      <c r="F829">
        <v>1565.8</v>
      </c>
      <c r="G829" s="68">
        <f t="shared" si="12"/>
        <v>1.1375590752331077</v>
      </c>
    </row>
    <row r="830" spans="1:7" x14ac:dyDescent="0.25">
      <c r="A830">
        <v>2001</v>
      </c>
      <c r="B830">
        <v>6</v>
      </c>
      <c r="C830" t="s">
        <v>571</v>
      </c>
      <c r="D830">
        <v>2</v>
      </c>
      <c r="E830">
        <v>696.29</v>
      </c>
      <c r="F830">
        <v>644.25</v>
      </c>
      <c r="G830" s="68">
        <f t="shared" si="12"/>
        <v>1.0807760962359332</v>
      </c>
    </row>
    <row r="831" spans="1:7" x14ac:dyDescent="0.25">
      <c r="A831">
        <v>2001</v>
      </c>
      <c r="B831">
        <v>6</v>
      </c>
      <c r="C831" t="s">
        <v>571</v>
      </c>
      <c r="D831">
        <v>3</v>
      </c>
      <c r="E831">
        <v>7544.08</v>
      </c>
      <c r="F831">
        <v>7289.26</v>
      </c>
      <c r="G831" s="68">
        <f t="shared" si="12"/>
        <v>1.0349582810875178</v>
      </c>
    </row>
    <row r="832" spans="1:7" x14ac:dyDescent="0.25">
      <c r="A832">
        <v>2001</v>
      </c>
      <c r="B832">
        <v>6</v>
      </c>
      <c r="C832" t="s">
        <v>571</v>
      </c>
      <c r="D832">
        <v>4</v>
      </c>
      <c r="E832">
        <v>1921.74</v>
      </c>
      <c r="F832">
        <v>1772.39</v>
      </c>
      <c r="G832" s="68">
        <f t="shared" si="12"/>
        <v>1.0842647498575368</v>
      </c>
    </row>
    <row r="833" spans="1:7" x14ac:dyDescent="0.25">
      <c r="A833">
        <v>2001</v>
      </c>
      <c r="B833">
        <v>6</v>
      </c>
      <c r="C833" t="s">
        <v>571</v>
      </c>
      <c r="D833">
        <v>5</v>
      </c>
      <c r="E833">
        <v>922.24</v>
      </c>
      <c r="F833">
        <v>809.57</v>
      </c>
      <c r="G833" s="68">
        <f t="shared" si="12"/>
        <v>1.139172647207777</v>
      </c>
    </row>
    <row r="834" spans="1:7" x14ac:dyDescent="0.25">
      <c r="A834">
        <v>2002</v>
      </c>
      <c r="B834">
        <v>6</v>
      </c>
      <c r="C834" t="s">
        <v>571</v>
      </c>
      <c r="D834">
        <v>2</v>
      </c>
      <c r="E834">
        <v>79.989999999999995</v>
      </c>
      <c r="F834">
        <v>73.959999999999994</v>
      </c>
      <c r="G834" s="68">
        <f t="shared" si="12"/>
        <v>1.081530557057869</v>
      </c>
    </row>
    <row r="835" spans="1:7" x14ac:dyDescent="0.25">
      <c r="A835">
        <v>2002</v>
      </c>
      <c r="B835">
        <v>6</v>
      </c>
      <c r="C835" t="s">
        <v>571</v>
      </c>
      <c r="D835">
        <v>3</v>
      </c>
      <c r="E835">
        <v>4046.21</v>
      </c>
      <c r="F835">
        <v>3905.86</v>
      </c>
      <c r="G835" s="68">
        <f t="shared" ref="G835:G898" si="13">E835/F835</f>
        <v>1.0359331875694469</v>
      </c>
    </row>
    <row r="836" spans="1:7" x14ac:dyDescent="0.25">
      <c r="A836">
        <v>2002</v>
      </c>
      <c r="B836">
        <v>6</v>
      </c>
      <c r="C836" t="s">
        <v>571</v>
      </c>
      <c r="D836">
        <v>4</v>
      </c>
      <c r="E836">
        <v>13306.91</v>
      </c>
      <c r="F836">
        <v>12278.09</v>
      </c>
      <c r="G836" s="68">
        <f t="shared" si="13"/>
        <v>1.0837931632688798</v>
      </c>
    </row>
    <row r="837" spans="1:7" x14ac:dyDescent="0.25">
      <c r="A837">
        <v>2002</v>
      </c>
      <c r="B837">
        <v>6</v>
      </c>
      <c r="C837" t="s">
        <v>571</v>
      </c>
      <c r="D837">
        <v>5</v>
      </c>
      <c r="E837">
        <v>791.94</v>
      </c>
      <c r="F837">
        <v>695.23</v>
      </c>
      <c r="G837" s="68">
        <f t="shared" si="13"/>
        <v>1.1391050443738044</v>
      </c>
    </row>
    <row r="838" spans="1:7" x14ac:dyDescent="0.25">
      <c r="A838">
        <v>2003</v>
      </c>
      <c r="B838">
        <v>6</v>
      </c>
      <c r="C838" t="s">
        <v>571</v>
      </c>
      <c r="D838">
        <v>2</v>
      </c>
      <c r="E838">
        <v>630.14</v>
      </c>
      <c r="F838">
        <v>581.89</v>
      </c>
      <c r="G838" s="68">
        <f t="shared" si="13"/>
        <v>1.0829194521301277</v>
      </c>
    </row>
    <row r="839" spans="1:7" x14ac:dyDescent="0.25">
      <c r="A839">
        <v>2003</v>
      </c>
      <c r="B839">
        <v>6</v>
      </c>
      <c r="C839" t="s">
        <v>571</v>
      </c>
      <c r="D839">
        <v>3</v>
      </c>
      <c r="E839">
        <v>1777.51</v>
      </c>
      <c r="F839">
        <v>1705.84</v>
      </c>
      <c r="G839" s="68">
        <f t="shared" si="13"/>
        <v>1.042014491394269</v>
      </c>
    </row>
    <row r="840" spans="1:7" x14ac:dyDescent="0.25">
      <c r="A840">
        <v>2003</v>
      </c>
      <c r="B840">
        <v>6</v>
      </c>
      <c r="C840" t="s">
        <v>571</v>
      </c>
      <c r="D840">
        <v>4</v>
      </c>
      <c r="E840">
        <v>11733.79</v>
      </c>
      <c r="F840">
        <v>10668.96</v>
      </c>
      <c r="G840" s="68">
        <f t="shared" si="13"/>
        <v>1.0998063541338614</v>
      </c>
    </row>
    <row r="841" spans="1:7" x14ac:dyDescent="0.25">
      <c r="A841">
        <v>2003</v>
      </c>
      <c r="B841">
        <v>6</v>
      </c>
      <c r="C841" t="s">
        <v>571</v>
      </c>
      <c r="D841">
        <v>5</v>
      </c>
      <c r="E841">
        <v>3235.04</v>
      </c>
      <c r="F841">
        <v>2765.92</v>
      </c>
      <c r="G841" s="68">
        <f t="shared" si="13"/>
        <v>1.169607219297738</v>
      </c>
    </row>
    <row r="842" spans="1:7" x14ac:dyDescent="0.25">
      <c r="A842">
        <v>2004</v>
      </c>
      <c r="B842">
        <v>6</v>
      </c>
      <c r="C842" t="s">
        <v>571</v>
      </c>
      <c r="D842">
        <v>2</v>
      </c>
      <c r="E842">
        <v>488.86</v>
      </c>
      <c r="F842">
        <v>450.16</v>
      </c>
      <c r="G842" s="68">
        <f t="shared" si="13"/>
        <v>1.0859694330904568</v>
      </c>
    </row>
    <row r="843" spans="1:7" x14ac:dyDescent="0.25">
      <c r="A843">
        <v>2004</v>
      </c>
      <c r="B843">
        <v>6</v>
      </c>
      <c r="C843" t="s">
        <v>571</v>
      </c>
      <c r="D843">
        <v>3</v>
      </c>
      <c r="E843">
        <v>7199.56</v>
      </c>
      <c r="F843">
        <v>6893.35</v>
      </c>
      <c r="G843" s="68">
        <f t="shared" si="13"/>
        <v>1.0444210724829002</v>
      </c>
    </row>
    <row r="844" spans="1:7" x14ac:dyDescent="0.25">
      <c r="A844">
        <v>2004</v>
      </c>
      <c r="B844">
        <v>6</v>
      </c>
      <c r="C844" t="s">
        <v>571</v>
      </c>
      <c r="D844">
        <v>4</v>
      </c>
      <c r="E844">
        <v>3393.61</v>
      </c>
      <c r="F844">
        <v>3076.04</v>
      </c>
      <c r="G844" s="68">
        <f t="shared" si="13"/>
        <v>1.1032398798455156</v>
      </c>
    </row>
    <row r="845" spans="1:7" x14ac:dyDescent="0.25">
      <c r="A845">
        <v>2004</v>
      </c>
      <c r="B845">
        <v>6</v>
      </c>
      <c r="C845" t="s">
        <v>571</v>
      </c>
      <c r="D845">
        <v>5</v>
      </c>
      <c r="E845">
        <v>10570.2</v>
      </c>
      <c r="F845">
        <v>8980.59</v>
      </c>
      <c r="G845" s="68">
        <f t="shared" si="13"/>
        <v>1.1770050742768572</v>
      </c>
    </row>
    <row r="846" spans="1:7" x14ac:dyDescent="0.25">
      <c r="A846">
        <v>2005</v>
      </c>
      <c r="B846">
        <v>6</v>
      </c>
      <c r="C846" t="s">
        <v>571</v>
      </c>
      <c r="D846">
        <v>2</v>
      </c>
      <c r="E846">
        <v>299.26</v>
      </c>
      <c r="F846">
        <v>274.39</v>
      </c>
      <c r="G846" s="68">
        <f t="shared" si="13"/>
        <v>1.0906374138999235</v>
      </c>
    </row>
    <row r="847" spans="1:7" x14ac:dyDescent="0.25">
      <c r="A847">
        <v>2005</v>
      </c>
      <c r="B847">
        <v>6</v>
      </c>
      <c r="C847" t="s">
        <v>571</v>
      </c>
      <c r="D847">
        <v>3</v>
      </c>
      <c r="E847">
        <v>3055.31</v>
      </c>
      <c r="F847">
        <v>2887.91</v>
      </c>
      <c r="G847" s="68">
        <f t="shared" si="13"/>
        <v>1.0579657953329571</v>
      </c>
    </row>
    <row r="848" spans="1:7" x14ac:dyDescent="0.25">
      <c r="A848">
        <v>2005</v>
      </c>
      <c r="B848">
        <v>6</v>
      </c>
      <c r="C848" t="s">
        <v>571</v>
      </c>
      <c r="D848">
        <v>4</v>
      </c>
      <c r="E848">
        <v>8565.19</v>
      </c>
      <c r="F848">
        <v>7560.36</v>
      </c>
      <c r="G848" s="68">
        <f t="shared" si="13"/>
        <v>1.1329076922262962</v>
      </c>
    </row>
    <row r="849" spans="1:7" x14ac:dyDescent="0.25">
      <c r="A849">
        <v>2005</v>
      </c>
      <c r="B849">
        <v>6</v>
      </c>
      <c r="C849" t="s">
        <v>571</v>
      </c>
      <c r="D849">
        <v>5</v>
      </c>
      <c r="E849">
        <v>1080.1400000000001</v>
      </c>
      <c r="F849">
        <v>874.61</v>
      </c>
      <c r="G849" s="68">
        <f t="shared" si="13"/>
        <v>1.2349961697213616</v>
      </c>
    </row>
    <row r="850" spans="1:7" x14ac:dyDescent="0.25">
      <c r="A850">
        <v>2006</v>
      </c>
      <c r="B850">
        <v>6</v>
      </c>
      <c r="C850" t="s">
        <v>571</v>
      </c>
      <c r="D850">
        <v>2</v>
      </c>
      <c r="E850">
        <v>251.97</v>
      </c>
      <c r="F850">
        <v>231.32</v>
      </c>
      <c r="G850" s="68">
        <f t="shared" si="13"/>
        <v>1.0892702749438008</v>
      </c>
    </row>
    <row r="851" spans="1:7" x14ac:dyDescent="0.25">
      <c r="A851">
        <v>2006</v>
      </c>
      <c r="B851">
        <v>6</v>
      </c>
      <c r="C851" t="s">
        <v>571</v>
      </c>
      <c r="D851">
        <v>3</v>
      </c>
      <c r="E851">
        <v>7537.43</v>
      </c>
      <c r="F851">
        <v>7148.41</v>
      </c>
      <c r="G851" s="68">
        <f t="shared" si="13"/>
        <v>1.0544204935083468</v>
      </c>
    </row>
    <row r="852" spans="1:7" x14ac:dyDescent="0.25">
      <c r="A852">
        <v>2006</v>
      </c>
      <c r="B852">
        <v>6</v>
      </c>
      <c r="C852" t="s">
        <v>571</v>
      </c>
      <c r="D852">
        <v>4</v>
      </c>
      <c r="E852">
        <v>11250.24</v>
      </c>
      <c r="F852">
        <v>9989.15</v>
      </c>
      <c r="G852" s="68">
        <f t="shared" si="13"/>
        <v>1.1262459768849202</v>
      </c>
    </row>
    <row r="853" spans="1:7" x14ac:dyDescent="0.25">
      <c r="A853">
        <v>2006</v>
      </c>
      <c r="B853">
        <v>6</v>
      </c>
      <c r="C853" t="s">
        <v>571</v>
      </c>
      <c r="D853">
        <v>5</v>
      </c>
      <c r="E853">
        <v>2070.25</v>
      </c>
      <c r="F853">
        <v>1691.82</v>
      </c>
      <c r="G853" s="68">
        <f t="shared" si="13"/>
        <v>1.2236821884124789</v>
      </c>
    </row>
    <row r="854" spans="1:7" x14ac:dyDescent="0.25">
      <c r="A854">
        <v>2007</v>
      </c>
      <c r="B854">
        <v>6</v>
      </c>
      <c r="C854" t="s">
        <v>571</v>
      </c>
      <c r="D854">
        <v>2</v>
      </c>
      <c r="E854">
        <v>485.29</v>
      </c>
      <c r="F854">
        <v>442.4</v>
      </c>
      <c r="G854" s="68">
        <f t="shared" si="13"/>
        <v>1.0969484629294757</v>
      </c>
    </row>
    <row r="855" spans="1:7" x14ac:dyDescent="0.25">
      <c r="A855">
        <v>2007</v>
      </c>
      <c r="B855">
        <v>6</v>
      </c>
      <c r="C855" t="s">
        <v>571</v>
      </c>
      <c r="D855">
        <v>3</v>
      </c>
      <c r="E855">
        <v>1324.06</v>
      </c>
      <c r="F855">
        <v>1229.25</v>
      </c>
      <c r="G855" s="68">
        <f t="shared" si="13"/>
        <v>1.0771283302826926</v>
      </c>
    </row>
    <row r="856" spans="1:7" x14ac:dyDescent="0.25">
      <c r="A856">
        <v>2007</v>
      </c>
      <c r="B856">
        <v>6</v>
      </c>
      <c r="C856" t="s">
        <v>571</v>
      </c>
      <c r="D856">
        <v>4</v>
      </c>
      <c r="E856">
        <v>11119.66</v>
      </c>
      <c r="F856">
        <v>9388.2999999999993</v>
      </c>
      <c r="G856" s="68">
        <f t="shared" si="13"/>
        <v>1.184416774069853</v>
      </c>
    </row>
    <row r="857" spans="1:7" x14ac:dyDescent="0.25">
      <c r="A857">
        <v>2007</v>
      </c>
      <c r="B857">
        <v>6</v>
      </c>
      <c r="C857" t="s">
        <v>571</v>
      </c>
      <c r="D857">
        <v>5</v>
      </c>
      <c r="E857">
        <v>2229.65</v>
      </c>
      <c r="F857">
        <v>1659.28</v>
      </c>
      <c r="G857" s="68">
        <f t="shared" si="13"/>
        <v>1.3437454799672148</v>
      </c>
    </row>
    <row r="858" spans="1:7" x14ac:dyDescent="0.25">
      <c r="A858">
        <v>2008</v>
      </c>
      <c r="B858">
        <v>6</v>
      </c>
      <c r="C858" t="s">
        <v>571</v>
      </c>
      <c r="D858">
        <v>2</v>
      </c>
      <c r="E858">
        <v>625.70000000000005</v>
      </c>
      <c r="F858">
        <v>577.44000000000005</v>
      </c>
      <c r="G858" s="68">
        <f t="shared" si="13"/>
        <v>1.083575782765309</v>
      </c>
    </row>
    <row r="859" spans="1:7" x14ac:dyDescent="0.25">
      <c r="A859">
        <v>2008</v>
      </c>
      <c r="B859">
        <v>6</v>
      </c>
      <c r="C859" t="s">
        <v>571</v>
      </c>
      <c r="D859">
        <v>3</v>
      </c>
      <c r="E859">
        <v>4383.8900000000003</v>
      </c>
      <c r="F859">
        <v>4200.1400000000003</v>
      </c>
      <c r="G859" s="68">
        <f t="shared" si="13"/>
        <v>1.0437485417152761</v>
      </c>
    </row>
    <row r="860" spans="1:7" x14ac:dyDescent="0.25">
      <c r="A860">
        <v>2008</v>
      </c>
      <c r="B860">
        <v>6</v>
      </c>
      <c r="C860" t="s">
        <v>571</v>
      </c>
      <c r="D860">
        <v>4</v>
      </c>
      <c r="E860">
        <v>3597.72</v>
      </c>
      <c r="F860">
        <v>3260.25</v>
      </c>
      <c r="G860" s="68">
        <f t="shared" si="13"/>
        <v>1.1035104669887279</v>
      </c>
    </row>
    <row r="861" spans="1:7" x14ac:dyDescent="0.25">
      <c r="A861">
        <v>2008</v>
      </c>
      <c r="B861">
        <v>6</v>
      </c>
      <c r="C861" t="s">
        <v>571</v>
      </c>
      <c r="D861">
        <v>5</v>
      </c>
      <c r="E861">
        <v>4398.8900000000003</v>
      </c>
      <c r="F861">
        <v>3739.19</v>
      </c>
      <c r="G861" s="68">
        <f t="shared" si="13"/>
        <v>1.1764285848004514</v>
      </c>
    </row>
    <row r="862" spans="1:7" x14ac:dyDescent="0.25">
      <c r="A862">
        <v>2009</v>
      </c>
      <c r="B862">
        <v>6</v>
      </c>
      <c r="C862" t="s">
        <v>571</v>
      </c>
      <c r="D862">
        <v>2</v>
      </c>
      <c r="E862">
        <v>588.69000000000005</v>
      </c>
      <c r="F862">
        <v>543.25</v>
      </c>
      <c r="G862" s="68">
        <f t="shared" si="13"/>
        <v>1.0836447307869306</v>
      </c>
    </row>
    <row r="863" spans="1:7" x14ac:dyDescent="0.25">
      <c r="A863">
        <v>2009</v>
      </c>
      <c r="B863">
        <v>6</v>
      </c>
      <c r="C863" t="s">
        <v>571</v>
      </c>
      <c r="D863">
        <v>3</v>
      </c>
      <c r="E863">
        <v>1757.13</v>
      </c>
      <c r="F863">
        <v>1676.02</v>
      </c>
      <c r="G863" s="68">
        <f t="shared" si="13"/>
        <v>1.0483944105678931</v>
      </c>
    </row>
    <row r="864" spans="1:7" x14ac:dyDescent="0.25">
      <c r="A864">
        <v>2009</v>
      </c>
      <c r="B864">
        <v>6</v>
      </c>
      <c r="C864" t="s">
        <v>571</v>
      </c>
      <c r="D864">
        <v>4</v>
      </c>
      <c r="E864">
        <v>5777.14</v>
      </c>
      <c r="F864">
        <v>5168.71</v>
      </c>
      <c r="G864" s="68">
        <f t="shared" si="13"/>
        <v>1.1177140911368602</v>
      </c>
    </row>
    <row r="865" spans="1:7" x14ac:dyDescent="0.25">
      <c r="A865">
        <v>2009</v>
      </c>
      <c r="B865">
        <v>6</v>
      </c>
      <c r="C865" t="s">
        <v>571</v>
      </c>
      <c r="D865">
        <v>5</v>
      </c>
      <c r="E865">
        <v>1509.13</v>
      </c>
      <c r="F865">
        <v>1247.6400000000001</v>
      </c>
      <c r="G865" s="68">
        <f t="shared" si="13"/>
        <v>1.209587701580584</v>
      </c>
    </row>
    <row r="866" spans="1:7" x14ac:dyDescent="0.25">
      <c r="A866">
        <v>2010</v>
      </c>
      <c r="B866">
        <v>6</v>
      </c>
      <c r="C866" t="s">
        <v>571</v>
      </c>
      <c r="D866">
        <v>2</v>
      </c>
      <c r="E866">
        <v>458.47</v>
      </c>
      <c r="F866">
        <v>423.36</v>
      </c>
      <c r="G866" s="68">
        <f t="shared" si="13"/>
        <v>1.0829317838246411</v>
      </c>
    </row>
    <row r="867" spans="1:7" x14ac:dyDescent="0.25">
      <c r="A867">
        <v>2010</v>
      </c>
      <c r="B867">
        <v>6</v>
      </c>
      <c r="C867" t="s">
        <v>571</v>
      </c>
      <c r="D867">
        <v>3</v>
      </c>
      <c r="E867">
        <v>6433.15</v>
      </c>
      <c r="F867">
        <v>6199.7</v>
      </c>
      <c r="G867" s="68">
        <f t="shared" si="13"/>
        <v>1.0376550478248947</v>
      </c>
    </row>
    <row r="868" spans="1:7" x14ac:dyDescent="0.25">
      <c r="A868">
        <v>2010</v>
      </c>
      <c r="B868">
        <v>6</v>
      </c>
      <c r="C868" t="s">
        <v>571</v>
      </c>
      <c r="D868">
        <v>4</v>
      </c>
      <c r="E868">
        <v>5381.72</v>
      </c>
      <c r="F868">
        <v>4960.47</v>
      </c>
      <c r="G868" s="68">
        <f t="shared" si="13"/>
        <v>1.0849213884974609</v>
      </c>
    </row>
    <row r="869" spans="1:7" x14ac:dyDescent="0.25">
      <c r="A869">
        <v>2010</v>
      </c>
      <c r="B869">
        <v>6</v>
      </c>
      <c r="C869" t="s">
        <v>571</v>
      </c>
      <c r="D869">
        <v>5</v>
      </c>
      <c r="E869">
        <v>626.20000000000005</v>
      </c>
      <c r="F869">
        <v>549.07000000000005</v>
      </c>
      <c r="G869" s="68">
        <f t="shared" si="13"/>
        <v>1.14047389221775</v>
      </c>
    </row>
    <row r="870" spans="1:7" x14ac:dyDescent="0.25">
      <c r="A870">
        <v>2011</v>
      </c>
      <c r="B870">
        <v>6</v>
      </c>
      <c r="C870" t="s">
        <v>571</v>
      </c>
      <c r="D870">
        <v>2</v>
      </c>
      <c r="E870">
        <v>425.13</v>
      </c>
      <c r="F870">
        <v>388.02</v>
      </c>
      <c r="G870" s="68">
        <f t="shared" si="13"/>
        <v>1.0956394000309262</v>
      </c>
    </row>
    <row r="871" spans="1:7" x14ac:dyDescent="0.25">
      <c r="A871">
        <v>2011</v>
      </c>
      <c r="B871">
        <v>6</v>
      </c>
      <c r="C871" t="s">
        <v>571</v>
      </c>
      <c r="D871">
        <v>3</v>
      </c>
      <c r="E871">
        <v>1977.41</v>
      </c>
      <c r="F871">
        <v>1844.54</v>
      </c>
      <c r="G871" s="68">
        <f t="shared" si="13"/>
        <v>1.0720342199139081</v>
      </c>
    </row>
    <row r="872" spans="1:7" x14ac:dyDescent="0.25">
      <c r="A872">
        <v>2011</v>
      </c>
      <c r="B872">
        <v>6</v>
      </c>
      <c r="C872" t="s">
        <v>571</v>
      </c>
      <c r="D872">
        <v>4</v>
      </c>
      <c r="E872">
        <v>13831.62</v>
      </c>
      <c r="F872">
        <v>11904.57</v>
      </c>
      <c r="G872" s="68">
        <f t="shared" si="13"/>
        <v>1.161874809421928</v>
      </c>
    </row>
    <row r="873" spans="1:7" x14ac:dyDescent="0.25">
      <c r="A873">
        <v>2011</v>
      </c>
      <c r="B873">
        <v>6</v>
      </c>
      <c r="C873" t="s">
        <v>571</v>
      </c>
      <c r="D873">
        <v>5</v>
      </c>
      <c r="E873">
        <v>1333.38</v>
      </c>
      <c r="F873">
        <v>1027.95</v>
      </c>
      <c r="G873" s="68">
        <f t="shared" si="13"/>
        <v>1.2971253465635488</v>
      </c>
    </row>
    <row r="874" spans="1:7" x14ac:dyDescent="0.25">
      <c r="A874">
        <v>2012</v>
      </c>
      <c r="B874">
        <v>6</v>
      </c>
      <c r="C874" t="s">
        <v>571</v>
      </c>
      <c r="D874">
        <v>2</v>
      </c>
      <c r="E874">
        <v>1591.45</v>
      </c>
      <c r="F874">
        <v>1457.8</v>
      </c>
      <c r="G874" s="68">
        <f t="shared" si="13"/>
        <v>1.0916792426944713</v>
      </c>
    </row>
    <row r="875" spans="1:7" x14ac:dyDescent="0.25">
      <c r="A875">
        <v>2012</v>
      </c>
      <c r="B875">
        <v>6</v>
      </c>
      <c r="C875" t="s">
        <v>571</v>
      </c>
      <c r="D875">
        <v>3</v>
      </c>
      <c r="E875">
        <v>2397.29</v>
      </c>
      <c r="F875">
        <v>2274.88</v>
      </c>
      <c r="G875" s="68">
        <f t="shared" si="13"/>
        <v>1.0538094317062878</v>
      </c>
    </row>
    <row r="876" spans="1:7" x14ac:dyDescent="0.25">
      <c r="A876">
        <v>2012</v>
      </c>
      <c r="B876">
        <v>6</v>
      </c>
      <c r="C876" t="s">
        <v>571</v>
      </c>
      <c r="D876">
        <v>4</v>
      </c>
      <c r="E876">
        <v>4673.3</v>
      </c>
      <c r="F876">
        <v>4192.71</v>
      </c>
      <c r="G876" s="68">
        <f t="shared" si="13"/>
        <v>1.114625146981308</v>
      </c>
    </row>
    <row r="877" spans="1:7" x14ac:dyDescent="0.25">
      <c r="A877">
        <v>2012</v>
      </c>
      <c r="B877">
        <v>6</v>
      </c>
      <c r="C877" t="s">
        <v>571</v>
      </c>
      <c r="D877">
        <v>5</v>
      </c>
      <c r="E877">
        <v>6327.36</v>
      </c>
      <c r="F877">
        <v>5289.22</v>
      </c>
      <c r="G877" s="68">
        <f t="shared" si="13"/>
        <v>1.196274687004889</v>
      </c>
    </row>
    <row r="878" spans="1:7" x14ac:dyDescent="0.25">
      <c r="A878">
        <v>2013</v>
      </c>
      <c r="B878">
        <v>6</v>
      </c>
      <c r="C878" t="s">
        <v>571</v>
      </c>
      <c r="D878">
        <v>2</v>
      </c>
      <c r="E878">
        <v>301.41000000000003</v>
      </c>
      <c r="F878">
        <v>278.95</v>
      </c>
      <c r="G878" s="68">
        <f t="shared" si="13"/>
        <v>1.0805162215450799</v>
      </c>
    </row>
    <row r="879" spans="1:7" x14ac:dyDescent="0.25">
      <c r="A879">
        <v>2013</v>
      </c>
      <c r="B879">
        <v>6</v>
      </c>
      <c r="C879" t="s">
        <v>571</v>
      </c>
      <c r="D879">
        <v>3</v>
      </c>
      <c r="E879">
        <v>9083.81</v>
      </c>
      <c r="F879">
        <v>8759.86</v>
      </c>
      <c r="G879" s="68">
        <f t="shared" si="13"/>
        <v>1.0369811846308046</v>
      </c>
    </row>
    <row r="880" spans="1:7" x14ac:dyDescent="0.25">
      <c r="A880">
        <v>2013</v>
      </c>
      <c r="B880">
        <v>6</v>
      </c>
      <c r="C880" t="s">
        <v>571</v>
      </c>
      <c r="D880">
        <v>4</v>
      </c>
      <c r="E880">
        <v>5632.47</v>
      </c>
      <c r="F880">
        <v>5169.38</v>
      </c>
      <c r="G880" s="68">
        <f t="shared" si="13"/>
        <v>1.0895832769113512</v>
      </c>
    </row>
    <row r="881" spans="1:7" x14ac:dyDescent="0.25">
      <c r="A881">
        <v>2013</v>
      </c>
      <c r="B881">
        <v>6</v>
      </c>
      <c r="C881" t="s">
        <v>571</v>
      </c>
      <c r="D881">
        <v>5</v>
      </c>
      <c r="E881">
        <v>1295.1099999999999</v>
      </c>
      <c r="F881">
        <v>1127.32</v>
      </c>
      <c r="G881" s="68">
        <f t="shared" si="13"/>
        <v>1.1488397260760033</v>
      </c>
    </row>
    <row r="882" spans="1:7" x14ac:dyDescent="0.25">
      <c r="A882">
        <v>2014</v>
      </c>
      <c r="B882">
        <v>6</v>
      </c>
      <c r="C882" t="s">
        <v>571</v>
      </c>
      <c r="D882">
        <v>2</v>
      </c>
      <c r="E882">
        <v>242.44</v>
      </c>
      <c r="F882">
        <v>222.85</v>
      </c>
      <c r="G882" s="68">
        <f t="shared" si="13"/>
        <v>1.0879066636751178</v>
      </c>
    </row>
    <row r="883" spans="1:7" x14ac:dyDescent="0.25">
      <c r="A883">
        <v>2014</v>
      </c>
      <c r="B883">
        <v>6</v>
      </c>
      <c r="C883" t="s">
        <v>571</v>
      </c>
      <c r="D883">
        <v>3</v>
      </c>
      <c r="E883">
        <v>1623.4</v>
      </c>
      <c r="F883">
        <v>1530.89</v>
      </c>
      <c r="G883" s="68">
        <f t="shared" si="13"/>
        <v>1.0604289008354617</v>
      </c>
    </row>
    <row r="884" spans="1:7" x14ac:dyDescent="0.25">
      <c r="A884">
        <v>2014</v>
      </c>
      <c r="B884">
        <v>6</v>
      </c>
      <c r="C884" t="s">
        <v>571</v>
      </c>
      <c r="D884">
        <v>4</v>
      </c>
      <c r="E884">
        <v>17902.599999999999</v>
      </c>
      <c r="F884">
        <v>15435.31</v>
      </c>
      <c r="G884" s="68">
        <f t="shared" si="13"/>
        <v>1.1598471297304687</v>
      </c>
    </row>
    <row r="885" spans="1:7" x14ac:dyDescent="0.25">
      <c r="A885">
        <v>2014</v>
      </c>
      <c r="B885">
        <v>6</v>
      </c>
      <c r="C885" t="s">
        <v>571</v>
      </c>
      <c r="D885">
        <v>5</v>
      </c>
      <c r="E885">
        <v>1409.33</v>
      </c>
      <c r="F885">
        <v>1076.31</v>
      </c>
      <c r="G885" s="68">
        <f t="shared" si="13"/>
        <v>1.3094089992660107</v>
      </c>
    </row>
    <row r="886" spans="1:7" x14ac:dyDescent="0.25">
      <c r="A886">
        <v>2015</v>
      </c>
      <c r="B886">
        <v>6</v>
      </c>
      <c r="C886" t="s">
        <v>571</v>
      </c>
      <c r="D886">
        <v>2</v>
      </c>
      <c r="E886">
        <v>298.11</v>
      </c>
      <c r="F886">
        <v>273.91000000000003</v>
      </c>
      <c r="G886" s="68">
        <f t="shared" si="13"/>
        <v>1.088350188017962</v>
      </c>
    </row>
    <row r="887" spans="1:7" x14ac:dyDescent="0.25">
      <c r="A887">
        <v>2015</v>
      </c>
      <c r="B887">
        <v>6</v>
      </c>
      <c r="C887" t="s">
        <v>571</v>
      </c>
      <c r="D887">
        <v>3</v>
      </c>
      <c r="E887">
        <v>1307.83</v>
      </c>
      <c r="F887">
        <v>1231.54</v>
      </c>
      <c r="G887" s="68">
        <f t="shared" si="13"/>
        <v>1.0619468307972133</v>
      </c>
    </row>
    <row r="888" spans="1:7" x14ac:dyDescent="0.25">
      <c r="A888">
        <v>2015</v>
      </c>
      <c r="B888">
        <v>6</v>
      </c>
      <c r="C888" t="s">
        <v>571</v>
      </c>
      <c r="D888">
        <v>4</v>
      </c>
      <c r="E888">
        <v>3198.33</v>
      </c>
      <c r="F888">
        <v>2756.7</v>
      </c>
      <c r="G888" s="68">
        <f t="shared" si="13"/>
        <v>1.1602024159320927</v>
      </c>
    </row>
    <row r="889" spans="1:7" x14ac:dyDescent="0.25">
      <c r="A889">
        <v>2015</v>
      </c>
      <c r="B889">
        <v>6</v>
      </c>
      <c r="C889" t="s">
        <v>571</v>
      </c>
      <c r="D889">
        <v>5</v>
      </c>
      <c r="E889">
        <v>4793.82</v>
      </c>
      <c r="F889">
        <v>3660.66</v>
      </c>
      <c r="G889" s="68">
        <f t="shared" si="13"/>
        <v>1.3095507367523889</v>
      </c>
    </row>
    <row r="890" spans="1:7" x14ac:dyDescent="0.25">
      <c r="A890">
        <v>1979</v>
      </c>
      <c r="B890">
        <v>7</v>
      </c>
      <c r="C890" t="s">
        <v>572</v>
      </c>
      <c r="D890">
        <v>2</v>
      </c>
      <c r="E890">
        <v>36.89</v>
      </c>
      <c r="F890">
        <v>36.89</v>
      </c>
      <c r="G890" s="68">
        <f t="shared" si="13"/>
        <v>1</v>
      </c>
    </row>
    <row r="891" spans="1:7" x14ac:dyDescent="0.25">
      <c r="A891">
        <v>1979</v>
      </c>
      <c r="B891">
        <v>7</v>
      </c>
      <c r="C891" t="s">
        <v>572</v>
      </c>
      <c r="D891">
        <v>3</v>
      </c>
      <c r="E891">
        <v>710.19</v>
      </c>
      <c r="F891">
        <v>710.19</v>
      </c>
      <c r="G891" s="68">
        <f t="shared" si="13"/>
        <v>1</v>
      </c>
    </row>
    <row r="892" spans="1:7" x14ac:dyDescent="0.25">
      <c r="A892">
        <v>1979</v>
      </c>
      <c r="B892">
        <v>7</v>
      </c>
      <c r="C892" t="s">
        <v>572</v>
      </c>
      <c r="D892">
        <v>4</v>
      </c>
      <c r="E892">
        <v>3020.96</v>
      </c>
      <c r="F892">
        <v>3020.96</v>
      </c>
      <c r="G892" s="68">
        <f t="shared" si="13"/>
        <v>1</v>
      </c>
    </row>
    <row r="893" spans="1:7" x14ac:dyDescent="0.25">
      <c r="A893">
        <v>1979</v>
      </c>
      <c r="B893">
        <v>7</v>
      </c>
      <c r="C893" t="s">
        <v>572</v>
      </c>
      <c r="D893">
        <v>5</v>
      </c>
      <c r="E893">
        <v>8340.2199999999993</v>
      </c>
      <c r="F893">
        <v>8340.2199999999993</v>
      </c>
      <c r="G893" s="68">
        <f t="shared" si="13"/>
        <v>1</v>
      </c>
    </row>
    <row r="894" spans="1:7" x14ac:dyDescent="0.25">
      <c r="A894">
        <v>1980</v>
      </c>
      <c r="B894">
        <v>7</v>
      </c>
      <c r="C894" t="s">
        <v>572</v>
      </c>
      <c r="D894">
        <v>2</v>
      </c>
      <c r="E894">
        <v>53.54</v>
      </c>
      <c r="F894">
        <v>53.54</v>
      </c>
      <c r="G894" s="68">
        <f t="shared" si="13"/>
        <v>1</v>
      </c>
    </row>
    <row r="895" spans="1:7" x14ac:dyDescent="0.25">
      <c r="A895">
        <v>1980</v>
      </c>
      <c r="B895">
        <v>7</v>
      </c>
      <c r="C895" t="s">
        <v>572</v>
      </c>
      <c r="D895">
        <v>3</v>
      </c>
      <c r="E895">
        <v>446.23</v>
      </c>
      <c r="F895">
        <v>446.23</v>
      </c>
      <c r="G895" s="68">
        <f t="shared" si="13"/>
        <v>1</v>
      </c>
    </row>
    <row r="896" spans="1:7" x14ac:dyDescent="0.25">
      <c r="A896">
        <v>1980</v>
      </c>
      <c r="B896">
        <v>7</v>
      </c>
      <c r="C896" t="s">
        <v>572</v>
      </c>
      <c r="D896">
        <v>4</v>
      </c>
      <c r="E896">
        <v>5126.9399999999996</v>
      </c>
      <c r="F896">
        <v>5126.9399999999996</v>
      </c>
      <c r="G896" s="68">
        <f t="shared" si="13"/>
        <v>1</v>
      </c>
    </row>
    <row r="897" spans="1:7" x14ac:dyDescent="0.25">
      <c r="A897">
        <v>1980</v>
      </c>
      <c r="B897">
        <v>7</v>
      </c>
      <c r="C897" t="s">
        <v>572</v>
      </c>
      <c r="D897">
        <v>5</v>
      </c>
      <c r="E897">
        <v>5013.6000000000004</v>
      </c>
      <c r="F897">
        <v>5013.6000000000004</v>
      </c>
      <c r="G897" s="68">
        <f t="shared" si="13"/>
        <v>1</v>
      </c>
    </row>
    <row r="898" spans="1:7" x14ac:dyDescent="0.25">
      <c r="A898">
        <v>1981</v>
      </c>
      <c r="B898">
        <v>7</v>
      </c>
      <c r="C898" t="s">
        <v>572</v>
      </c>
      <c r="D898">
        <v>2</v>
      </c>
      <c r="E898">
        <v>25.68</v>
      </c>
      <c r="F898">
        <v>25.68</v>
      </c>
      <c r="G898" s="68">
        <f t="shared" si="13"/>
        <v>1</v>
      </c>
    </row>
    <row r="899" spans="1:7" x14ac:dyDescent="0.25">
      <c r="A899">
        <v>1981</v>
      </c>
      <c r="B899">
        <v>7</v>
      </c>
      <c r="C899" t="s">
        <v>572</v>
      </c>
      <c r="D899">
        <v>3</v>
      </c>
      <c r="E899">
        <v>647.84</v>
      </c>
      <c r="F899">
        <v>647.84</v>
      </c>
      <c r="G899" s="68">
        <f t="shared" ref="G899:G962" si="14">E899/F899</f>
        <v>1</v>
      </c>
    </row>
    <row r="900" spans="1:7" x14ac:dyDescent="0.25">
      <c r="A900">
        <v>1981</v>
      </c>
      <c r="B900">
        <v>7</v>
      </c>
      <c r="C900" t="s">
        <v>572</v>
      </c>
      <c r="D900">
        <v>4</v>
      </c>
      <c r="E900">
        <v>3212.42</v>
      </c>
      <c r="F900">
        <v>3212.42</v>
      </c>
      <c r="G900" s="68">
        <f t="shared" si="14"/>
        <v>1</v>
      </c>
    </row>
    <row r="901" spans="1:7" x14ac:dyDescent="0.25">
      <c r="A901">
        <v>1981</v>
      </c>
      <c r="B901">
        <v>7</v>
      </c>
      <c r="C901" t="s">
        <v>572</v>
      </c>
      <c r="D901">
        <v>5</v>
      </c>
      <c r="E901">
        <v>8463.3799999999992</v>
      </c>
      <c r="F901">
        <v>8463.3799999999992</v>
      </c>
      <c r="G901" s="68">
        <f t="shared" si="14"/>
        <v>1</v>
      </c>
    </row>
    <row r="902" spans="1:7" x14ac:dyDescent="0.25">
      <c r="A902">
        <v>1982</v>
      </c>
      <c r="B902">
        <v>7</v>
      </c>
      <c r="C902" t="s">
        <v>572</v>
      </c>
      <c r="D902">
        <v>2</v>
      </c>
      <c r="E902">
        <v>27.55</v>
      </c>
      <c r="F902">
        <v>27.55</v>
      </c>
      <c r="G902" s="68">
        <f t="shared" si="14"/>
        <v>1</v>
      </c>
    </row>
    <row r="903" spans="1:7" x14ac:dyDescent="0.25">
      <c r="A903">
        <v>1982</v>
      </c>
      <c r="B903">
        <v>7</v>
      </c>
      <c r="C903" t="s">
        <v>572</v>
      </c>
      <c r="D903">
        <v>3</v>
      </c>
      <c r="E903">
        <v>311.12</v>
      </c>
      <c r="F903">
        <v>311.12</v>
      </c>
      <c r="G903" s="68">
        <f t="shared" si="14"/>
        <v>1</v>
      </c>
    </row>
    <row r="904" spans="1:7" x14ac:dyDescent="0.25">
      <c r="A904">
        <v>1982</v>
      </c>
      <c r="B904">
        <v>7</v>
      </c>
      <c r="C904" t="s">
        <v>572</v>
      </c>
      <c r="D904">
        <v>4</v>
      </c>
      <c r="E904">
        <v>4653.6499999999996</v>
      </c>
      <c r="F904">
        <v>4653.6499999999996</v>
      </c>
      <c r="G904" s="68">
        <f t="shared" si="14"/>
        <v>1</v>
      </c>
    </row>
    <row r="905" spans="1:7" x14ac:dyDescent="0.25">
      <c r="A905">
        <v>1982</v>
      </c>
      <c r="B905">
        <v>7</v>
      </c>
      <c r="C905" t="s">
        <v>572</v>
      </c>
      <c r="D905">
        <v>5</v>
      </c>
      <c r="E905">
        <v>5468.09</v>
      </c>
      <c r="F905">
        <v>5468.09</v>
      </c>
      <c r="G905" s="68">
        <f t="shared" si="14"/>
        <v>1</v>
      </c>
    </row>
    <row r="906" spans="1:7" x14ac:dyDescent="0.25">
      <c r="A906">
        <v>1983</v>
      </c>
      <c r="B906">
        <v>7</v>
      </c>
      <c r="C906" t="s">
        <v>572</v>
      </c>
      <c r="D906">
        <v>2</v>
      </c>
      <c r="E906">
        <v>56.44</v>
      </c>
      <c r="F906">
        <v>56.44</v>
      </c>
      <c r="G906" s="68">
        <f t="shared" si="14"/>
        <v>1</v>
      </c>
    </row>
    <row r="907" spans="1:7" x14ac:dyDescent="0.25">
      <c r="A907">
        <v>1983</v>
      </c>
      <c r="B907">
        <v>7</v>
      </c>
      <c r="C907" t="s">
        <v>572</v>
      </c>
      <c r="D907">
        <v>3</v>
      </c>
      <c r="E907">
        <v>353.43</v>
      </c>
      <c r="F907">
        <v>353.43</v>
      </c>
      <c r="G907" s="68">
        <f t="shared" si="14"/>
        <v>1</v>
      </c>
    </row>
    <row r="908" spans="1:7" x14ac:dyDescent="0.25">
      <c r="A908">
        <v>1983</v>
      </c>
      <c r="B908">
        <v>7</v>
      </c>
      <c r="C908" t="s">
        <v>572</v>
      </c>
      <c r="D908">
        <v>4</v>
      </c>
      <c r="E908">
        <v>2566.86</v>
      </c>
      <c r="F908">
        <v>2566.86</v>
      </c>
      <c r="G908" s="68">
        <f t="shared" si="14"/>
        <v>1</v>
      </c>
    </row>
    <row r="909" spans="1:7" x14ac:dyDescent="0.25">
      <c r="A909">
        <v>1983</v>
      </c>
      <c r="B909">
        <v>7</v>
      </c>
      <c r="C909" t="s">
        <v>572</v>
      </c>
      <c r="D909">
        <v>5</v>
      </c>
      <c r="E909">
        <v>8928.43</v>
      </c>
      <c r="F909">
        <v>8928.43</v>
      </c>
      <c r="G909" s="68">
        <f t="shared" si="14"/>
        <v>1</v>
      </c>
    </row>
    <row r="910" spans="1:7" x14ac:dyDescent="0.25">
      <c r="A910">
        <v>1984</v>
      </c>
      <c r="B910">
        <v>7</v>
      </c>
      <c r="C910" t="s">
        <v>572</v>
      </c>
      <c r="D910">
        <v>2</v>
      </c>
      <c r="E910">
        <v>56</v>
      </c>
      <c r="F910">
        <v>56</v>
      </c>
      <c r="G910" s="68">
        <f t="shared" si="14"/>
        <v>1</v>
      </c>
    </row>
    <row r="911" spans="1:7" x14ac:dyDescent="0.25">
      <c r="A911">
        <v>1984</v>
      </c>
      <c r="B911">
        <v>7</v>
      </c>
      <c r="C911" t="s">
        <v>572</v>
      </c>
      <c r="D911">
        <v>3</v>
      </c>
      <c r="E911">
        <v>697.58</v>
      </c>
      <c r="F911">
        <v>697.58</v>
      </c>
      <c r="G911" s="68">
        <f t="shared" si="14"/>
        <v>1</v>
      </c>
    </row>
    <row r="912" spans="1:7" x14ac:dyDescent="0.25">
      <c r="A912">
        <v>1984</v>
      </c>
      <c r="B912">
        <v>7</v>
      </c>
      <c r="C912" t="s">
        <v>572</v>
      </c>
      <c r="D912">
        <v>4</v>
      </c>
      <c r="E912">
        <v>3627.19</v>
      </c>
      <c r="F912">
        <v>3627.19</v>
      </c>
      <c r="G912" s="68">
        <f t="shared" si="14"/>
        <v>1</v>
      </c>
    </row>
    <row r="913" spans="1:7" x14ac:dyDescent="0.25">
      <c r="A913">
        <v>1984</v>
      </c>
      <c r="B913">
        <v>7</v>
      </c>
      <c r="C913" t="s">
        <v>572</v>
      </c>
      <c r="D913">
        <v>5</v>
      </c>
      <c r="E913">
        <v>5233.8999999999996</v>
      </c>
      <c r="F913">
        <v>5233.8999999999996</v>
      </c>
      <c r="G913" s="68">
        <f t="shared" si="14"/>
        <v>1</v>
      </c>
    </row>
    <row r="914" spans="1:7" x14ac:dyDescent="0.25">
      <c r="A914">
        <v>1985</v>
      </c>
      <c r="B914">
        <v>7</v>
      </c>
      <c r="C914" t="s">
        <v>572</v>
      </c>
      <c r="D914">
        <v>2</v>
      </c>
      <c r="E914">
        <v>25.62</v>
      </c>
      <c r="F914">
        <v>25.62</v>
      </c>
      <c r="G914" s="68">
        <f t="shared" si="14"/>
        <v>1</v>
      </c>
    </row>
    <row r="915" spans="1:7" x14ac:dyDescent="0.25">
      <c r="A915">
        <v>1985</v>
      </c>
      <c r="B915">
        <v>7</v>
      </c>
      <c r="C915" t="s">
        <v>572</v>
      </c>
      <c r="D915">
        <v>3</v>
      </c>
      <c r="E915">
        <v>702.71</v>
      </c>
      <c r="F915">
        <v>702.71</v>
      </c>
      <c r="G915" s="68">
        <f t="shared" si="14"/>
        <v>1</v>
      </c>
    </row>
    <row r="916" spans="1:7" x14ac:dyDescent="0.25">
      <c r="A916">
        <v>1985</v>
      </c>
      <c r="B916">
        <v>7</v>
      </c>
      <c r="C916" t="s">
        <v>572</v>
      </c>
      <c r="D916">
        <v>4</v>
      </c>
      <c r="E916">
        <v>5642.11</v>
      </c>
      <c r="F916">
        <v>5642.11</v>
      </c>
      <c r="G916" s="68">
        <f t="shared" si="14"/>
        <v>1</v>
      </c>
    </row>
    <row r="917" spans="1:7" x14ac:dyDescent="0.25">
      <c r="A917">
        <v>1985</v>
      </c>
      <c r="B917">
        <v>7</v>
      </c>
      <c r="C917" t="s">
        <v>572</v>
      </c>
      <c r="D917">
        <v>5</v>
      </c>
      <c r="E917">
        <v>6000.06</v>
      </c>
      <c r="F917">
        <v>6000.06</v>
      </c>
      <c r="G917" s="68">
        <f t="shared" si="14"/>
        <v>1</v>
      </c>
    </row>
    <row r="918" spans="1:7" x14ac:dyDescent="0.25">
      <c r="A918">
        <v>1986</v>
      </c>
      <c r="B918">
        <v>7</v>
      </c>
      <c r="C918" t="s">
        <v>572</v>
      </c>
      <c r="D918">
        <v>2</v>
      </c>
      <c r="E918">
        <v>69.56</v>
      </c>
      <c r="F918">
        <v>69.56</v>
      </c>
      <c r="G918" s="68">
        <f t="shared" si="14"/>
        <v>1</v>
      </c>
    </row>
    <row r="919" spans="1:7" x14ac:dyDescent="0.25">
      <c r="A919">
        <v>1986</v>
      </c>
      <c r="B919">
        <v>7</v>
      </c>
      <c r="C919" t="s">
        <v>572</v>
      </c>
      <c r="D919">
        <v>3</v>
      </c>
      <c r="E919">
        <v>328.43</v>
      </c>
      <c r="F919">
        <v>328.43</v>
      </c>
      <c r="G919" s="68">
        <f t="shared" si="14"/>
        <v>1</v>
      </c>
    </row>
    <row r="920" spans="1:7" x14ac:dyDescent="0.25">
      <c r="A920">
        <v>1986</v>
      </c>
      <c r="B920">
        <v>7</v>
      </c>
      <c r="C920" t="s">
        <v>572</v>
      </c>
      <c r="D920">
        <v>4</v>
      </c>
      <c r="E920">
        <v>6850.15</v>
      </c>
      <c r="F920">
        <v>6850.15</v>
      </c>
      <c r="G920" s="68">
        <f t="shared" si="14"/>
        <v>1</v>
      </c>
    </row>
    <row r="921" spans="1:7" x14ac:dyDescent="0.25">
      <c r="A921">
        <v>1986</v>
      </c>
      <c r="B921">
        <v>7</v>
      </c>
      <c r="C921" t="s">
        <v>572</v>
      </c>
      <c r="D921">
        <v>5</v>
      </c>
      <c r="E921">
        <v>15210.97</v>
      </c>
      <c r="F921">
        <v>15210.97</v>
      </c>
      <c r="G921" s="68">
        <f t="shared" si="14"/>
        <v>1</v>
      </c>
    </row>
    <row r="922" spans="1:7" x14ac:dyDescent="0.25">
      <c r="A922">
        <v>1987</v>
      </c>
      <c r="B922">
        <v>7</v>
      </c>
      <c r="C922" t="s">
        <v>572</v>
      </c>
      <c r="D922">
        <v>2</v>
      </c>
      <c r="E922">
        <v>21.48</v>
      </c>
      <c r="F922">
        <v>21.48</v>
      </c>
      <c r="G922" s="68">
        <f t="shared" si="14"/>
        <v>1</v>
      </c>
    </row>
    <row r="923" spans="1:7" x14ac:dyDescent="0.25">
      <c r="A923">
        <v>1987</v>
      </c>
      <c r="B923">
        <v>7</v>
      </c>
      <c r="C923" t="s">
        <v>572</v>
      </c>
      <c r="D923">
        <v>3</v>
      </c>
      <c r="E923">
        <v>925.56</v>
      </c>
      <c r="F923">
        <v>925.56</v>
      </c>
      <c r="G923" s="68">
        <f t="shared" si="14"/>
        <v>1</v>
      </c>
    </row>
    <row r="924" spans="1:7" x14ac:dyDescent="0.25">
      <c r="A924">
        <v>1987</v>
      </c>
      <c r="B924">
        <v>7</v>
      </c>
      <c r="C924" t="s">
        <v>572</v>
      </c>
      <c r="D924">
        <v>4</v>
      </c>
      <c r="E924">
        <v>3792.19</v>
      </c>
      <c r="F924">
        <v>3792.19</v>
      </c>
      <c r="G924" s="68">
        <f t="shared" si="14"/>
        <v>1</v>
      </c>
    </row>
    <row r="925" spans="1:7" x14ac:dyDescent="0.25">
      <c r="A925">
        <v>1987</v>
      </c>
      <c r="B925">
        <v>7</v>
      </c>
      <c r="C925" t="s">
        <v>572</v>
      </c>
      <c r="D925">
        <v>5</v>
      </c>
      <c r="E925">
        <v>16179.34</v>
      </c>
      <c r="F925">
        <v>16179.34</v>
      </c>
      <c r="G925" s="68">
        <f t="shared" si="14"/>
        <v>1</v>
      </c>
    </row>
    <row r="926" spans="1:7" x14ac:dyDescent="0.25">
      <c r="A926">
        <v>1988</v>
      </c>
      <c r="B926">
        <v>7</v>
      </c>
      <c r="C926" t="s">
        <v>572</v>
      </c>
      <c r="D926">
        <v>2</v>
      </c>
      <c r="E926">
        <v>51.49</v>
      </c>
      <c r="F926">
        <v>51.49</v>
      </c>
      <c r="G926" s="68">
        <f t="shared" si="14"/>
        <v>1</v>
      </c>
    </row>
    <row r="927" spans="1:7" x14ac:dyDescent="0.25">
      <c r="A927">
        <v>1988</v>
      </c>
      <c r="B927">
        <v>7</v>
      </c>
      <c r="C927" t="s">
        <v>572</v>
      </c>
      <c r="D927">
        <v>3</v>
      </c>
      <c r="E927">
        <v>292.3</v>
      </c>
      <c r="F927">
        <v>292.3</v>
      </c>
      <c r="G927" s="68">
        <f t="shared" si="14"/>
        <v>1</v>
      </c>
    </row>
    <row r="928" spans="1:7" x14ac:dyDescent="0.25">
      <c r="A928">
        <v>1988</v>
      </c>
      <c r="B928">
        <v>7</v>
      </c>
      <c r="C928" t="s">
        <v>572</v>
      </c>
      <c r="D928">
        <v>4</v>
      </c>
      <c r="E928">
        <v>11952.85</v>
      </c>
      <c r="F928">
        <v>11952.85</v>
      </c>
      <c r="G928" s="68">
        <f t="shared" si="14"/>
        <v>1</v>
      </c>
    </row>
    <row r="929" spans="1:7" x14ac:dyDescent="0.25">
      <c r="A929">
        <v>1988</v>
      </c>
      <c r="B929">
        <v>7</v>
      </c>
      <c r="C929" t="s">
        <v>572</v>
      </c>
      <c r="D929">
        <v>5</v>
      </c>
      <c r="E929">
        <v>8261.16</v>
      </c>
      <c r="F929">
        <v>8261.16</v>
      </c>
      <c r="G929" s="68">
        <f t="shared" si="14"/>
        <v>1</v>
      </c>
    </row>
    <row r="930" spans="1:7" x14ac:dyDescent="0.25">
      <c r="A930">
        <v>1989</v>
      </c>
      <c r="B930">
        <v>7</v>
      </c>
      <c r="C930" t="s">
        <v>572</v>
      </c>
      <c r="D930">
        <v>2</v>
      </c>
      <c r="E930">
        <v>30.23</v>
      </c>
      <c r="F930">
        <v>30.23</v>
      </c>
      <c r="G930" s="68">
        <f t="shared" si="14"/>
        <v>1</v>
      </c>
    </row>
    <row r="931" spans="1:7" x14ac:dyDescent="0.25">
      <c r="A931">
        <v>1989</v>
      </c>
      <c r="B931">
        <v>7</v>
      </c>
      <c r="C931" t="s">
        <v>572</v>
      </c>
      <c r="D931">
        <v>3</v>
      </c>
      <c r="E931">
        <v>681.32</v>
      </c>
      <c r="F931">
        <v>681.32</v>
      </c>
      <c r="G931" s="68">
        <f t="shared" si="14"/>
        <v>1</v>
      </c>
    </row>
    <row r="932" spans="1:7" x14ac:dyDescent="0.25">
      <c r="A932">
        <v>1989</v>
      </c>
      <c r="B932">
        <v>7</v>
      </c>
      <c r="C932" t="s">
        <v>572</v>
      </c>
      <c r="D932">
        <v>4</v>
      </c>
      <c r="E932">
        <v>2938.76</v>
      </c>
      <c r="F932">
        <v>2938.76</v>
      </c>
      <c r="G932" s="68">
        <f t="shared" si="14"/>
        <v>1</v>
      </c>
    </row>
    <row r="933" spans="1:7" x14ac:dyDescent="0.25">
      <c r="A933">
        <v>1989</v>
      </c>
      <c r="B933">
        <v>7</v>
      </c>
      <c r="C933" t="s">
        <v>572</v>
      </c>
      <c r="D933">
        <v>5</v>
      </c>
      <c r="E933">
        <v>18318.75</v>
      </c>
      <c r="F933">
        <v>18318.75</v>
      </c>
      <c r="G933" s="68">
        <f t="shared" si="14"/>
        <v>1</v>
      </c>
    </row>
    <row r="934" spans="1:7" x14ac:dyDescent="0.25">
      <c r="A934">
        <v>1990</v>
      </c>
      <c r="B934">
        <v>7</v>
      </c>
      <c r="C934" t="s">
        <v>572</v>
      </c>
      <c r="D934">
        <v>2</v>
      </c>
      <c r="E934">
        <v>34.5</v>
      </c>
      <c r="F934">
        <v>34.5</v>
      </c>
      <c r="G934" s="68">
        <f t="shared" si="14"/>
        <v>1</v>
      </c>
    </row>
    <row r="935" spans="1:7" x14ac:dyDescent="0.25">
      <c r="A935">
        <v>1990</v>
      </c>
      <c r="B935">
        <v>7</v>
      </c>
      <c r="C935" t="s">
        <v>572</v>
      </c>
      <c r="D935">
        <v>3</v>
      </c>
      <c r="E935">
        <v>399.55</v>
      </c>
      <c r="F935">
        <v>399.55</v>
      </c>
      <c r="G935" s="68">
        <f t="shared" si="14"/>
        <v>1</v>
      </c>
    </row>
    <row r="936" spans="1:7" x14ac:dyDescent="0.25">
      <c r="A936">
        <v>1990</v>
      </c>
      <c r="B936">
        <v>7</v>
      </c>
      <c r="C936" t="s">
        <v>572</v>
      </c>
      <c r="D936">
        <v>4</v>
      </c>
      <c r="E936">
        <v>7376.48</v>
      </c>
      <c r="F936">
        <v>7376.48</v>
      </c>
      <c r="G936" s="68">
        <f t="shared" si="14"/>
        <v>1</v>
      </c>
    </row>
    <row r="937" spans="1:7" x14ac:dyDescent="0.25">
      <c r="A937">
        <v>1990</v>
      </c>
      <c r="B937">
        <v>7</v>
      </c>
      <c r="C937" t="s">
        <v>572</v>
      </c>
      <c r="D937">
        <v>5</v>
      </c>
      <c r="E937">
        <v>6103.66</v>
      </c>
      <c r="F937">
        <v>6103.66</v>
      </c>
      <c r="G937" s="68">
        <f t="shared" si="14"/>
        <v>1</v>
      </c>
    </row>
    <row r="938" spans="1:7" x14ac:dyDescent="0.25">
      <c r="A938">
        <v>1991</v>
      </c>
      <c r="B938">
        <v>7</v>
      </c>
      <c r="C938" t="s">
        <v>572</v>
      </c>
      <c r="D938">
        <v>2</v>
      </c>
      <c r="E938">
        <v>7.73</v>
      </c>
      <c r="F938">
        <v>7.73</v>
      </c>
      <c r="G938" s="68">
        <f t="shared" si="14"/>
        <v>1</v>
      </c>
    </row>
    <row r="939" spans="1:7" x14ac:dyDescent="0.25">
      <c r="A939">
        <v>1991</v>
      </c>
      <c r="B939">
        <v>7</v>
      </c>
      <c r="C939" t="s">
        <v>572</v>
      </c>
      <c r="D939">
        <v>3</v>
      </c>
      <c r="E939">
        <v>452.67</v>
      </c>
      <c r="F939">
        <v>452.67</v>
      </c>
      <c r="G939" s="68">
        <f t="shared" si="14"/>
        <v>1</v>
      </c>
    </row>
    <row r="940" spans="1:7" x14ac:dyDescent="0.25">
      <c r="A940">
        <v>1991</v>
      </c>
      <c r="B940">
        <v>7</v>
      </c>
      <c r="C940" t="s">
        <v>572</v>
      </c>
      <c r="D940">
        <v>4</v>
      </c>
      <c r="E940">
        <v>4410.71</v>
      </c>
      <c r="F940">
        <v>4410.71</v>
      </c>
      <c r="G940" s="68">
        <f t="shared" si="14"/>
        <v>1</v>
      </c>
    </row>
    <row r="941" spans="1:7" x14ac:dyDescent="0.25">
      <c r="A941">
        <v>1991</v>
      </c>
      <c r="B941">
        <v>7</v>
      </c>
      <c r="C941" t="s">
        <v>572</v>
      </c>
      <c r="D941">
        <v>5</v>
      </c>
      <c r="E941">
        <v>13617.76</v>
      </c>
      <c r="F941">
        <v>13617.76</v>
      </c>
      <c r="G941" s="68">
        <f t="shared" si="14"/>
        <v>1</v>
      </c>
    </row>
    <row r="942" spans="1:7" x14ac:dyDescent="0.25">
      <c r="A942">
        <v>1992</v>
      </c>
      <c r="B942">
        <v>7</v>
      </c>
      <c r="C942" t="s">
        <v>572</v>
      </c>
      <c r="D942">
        <v>2</v>
      </c>
      <c r="E942">
        <v>16.420000000000002</v>
      </c>
      <c r="F942">
        <v>16.420000000000002</v>
      </c>
      <c r="G942" s="68">
        <f t="shared" si="14"/>
        <v>1</v>
      </c>
    </row>
    <row r="943" spans="1:7" x14ac:dyDescent="0.25">
      <c r="A943">
        <v>1992</v>
      </c>
      <c r="B943">
        <v>7</v>
      </c>
      <c r="C943" t="s">
        <v>572</v>
      </c>
      <c r="D943">
        <v>3</v>
      </c>
      <c r="E943">
        <v>100.55</v>
      </c>
      <c r="F943">
        <v>100.55</v>
      </c>
      <c r="G943" s="68">
        <f t="shared" si="14"/>
        <v>1</v>
      </c>
    </row>
    <row r="944" spans="1:7" x14ac:dyDescent="0.25">
      <c r="A944">
        <v>1992</v>
      </c>
      <c r="B944">
        <v>7</v>
      </c>
      <c r="C944" t="s">
        <v>572</v>
      </c>
      <c r="D944">
        <v>4</v>
      </c>
      <c r="E944">
        <v>4366.24</v>
      </c>
      <c r="F944">
        <v>4366.24</v>
      </c>
      <c r="G944" s="68">
        <f t="shared" si="14"/>
        <v>1</v>
      </c>
    </row>
    <row r="945" spans="1:7" x14ac:dyDescent="0.25">
      <c r="A945">
        <v>1992</v>
      </c>
      <c r="B945">
        <v>7</v>
      </c>
      <c r="C945" t="s">
        <v>572</v>
      </c>
      <c r="D945">
        <v>5</v>
      </c>
      <c r="E945">
        <v>7996.01</v>
      </c>
      <c r="F945">
        <v>7996.01</v>
      </c>
      <c r="G945" s="68">
        <f t="shared" si="14"/>
        <v>1</v>
      </c>
    </row>
    <row r="946" spans="1:7" x14ac:dyDescent="0.25">
      <c r="A946">
        <v>1993</v>
      </c>
      <c r="B946">
        <v>7</v>
      </c>
      <c r="C946" t="s">
        <v>572</v>
      </c>
      <c r="D946">
        <v>2</v>
      </c>
      <c r="E946">
        <v>11.13</v>
      </c>
      <c r="F946">
        <v>11.13</v>
      </c>
      <c r="G946" s="68">
        <f t="shared" si="14"/>
        <v>1</v>
      </c>
    </row>
    <row r="947" spans="1:7" x14ac:dyDescent="0.25">
      <c r="A947">
        <v>1993</v>
      </c>
      <c r="B947">
        <v>7</v>
      </c>
      <c r="C947" t="s">
        <v>572</v>
      </c>
      <c r="D947">
        <v>3</v>
      </c>
      <c r="E947">
        <v>212.8</v>
      </c>
      <c r="F947">
        <v>212.8</v>
      </c>
      <c r="G947" s="68">
        <f t="shared" si="14"/>
        <v>1</v>
      </c>
    </row>
    <row r="948" spans="1:7" x14ac:dyDescent="0.25">
      <c r="A948">
        <v>1993</v>
      </c>
      <c r="B948">
        <v>7</v>
      </c>
      <c r="C948" t="s">
        <v>572</v>
      </c>
      <c r="D948">
        <v>4</v>
      </c>
      <c r="E948">
        <v>1042.54</v>
      </c>
      <c r="F948">
        <v>1042.54</v>
      </c>
      <c r="G948" s="68">
        <f t="shared" si="14"/>
        <v>1</v>
      </c>
    </row>
    <row r="949" spans="1:7" x14ac:dyDescent="0.25">
      <c r="A949">
        <v>1993</v>
      </c>
      <c r="B949">
        <v>7</v>
      </c>
      <c r="C949" t="s">
        <v>572</v>
      </c>
      <c r="D949">
        <v>5</v>
      </c>
      <c r="E949">
        <v>7998.98</v>
      </c>
      <c r="F949">
        <v>7998.98</v>
      </c>
      <c r="G949" s="68">
        <f t="shared" si="14"/>
        <v>1</v>
      </c>
    </row>
    <row r="950" spans="1:7" x14ac:dyDescent="0.25">
      <c r="A950">
        <v>1994</v>
      </c>
      <c r="B950">
        <v>7</v>
      </c>
      <c r="C950" t="s">
        <v>572</v>
      </c>
      <c r="D950">
        <v>2</v>
      </c>
      <c r="E950">
        <v>13.51</v>
      </c>
      <c r="F950">
        <v>13.51</v>
      </c>
      <c r="G950" s="68">
        <f t="shared" si="14"/>
        <v>1</v>
      </c>
    </row>
    <row r="951" spans="1:7" x14ac:dyDescent="0.25">
      <c r="A951">
        <v>1994</v>
      </c>
      <c r="B951">
        <v>7</v>
      </c>
      <c r="C951" t="s">
        <v>572</v>
      </c>
      <c r="D951">
        <v>3</v>
      </c>
      <c r="E951">
        <v>146.16999999999999</v>
      </c>
      <c r="F951">
        <v>146.16999999999999</v>
      </c>
      <c r="G951" s="68">
        <f t="shared" si="14"/>
        <v>1</v>
      </c>
    </row>
    <row r="952" spans="1:7" x14ac:dyDescent="0.25">
      <c r="A952">
        <v>1994</v>
      </c>
      <c r="B952">
        <v>7</v>
      </c>
      <c r="C952" t="s">
        <v>572</v>
      </c>
      <c r="D952">
        <v>4</v>
      </c>
      <c r="E952">
        <v>2259.66</v>
      </c>
      <c r="F952">
        <v>2259.66</v>
      </c>
      <c r="G952" s="68">
        <f t="shared" si="14"/>
        <v>1</v>
      </c>
    </row>
    <row r="953" spans="1:7" x14ac:dyDescent="0.25">
      <c r="A953">
        <v>1994</v>
      </c>
      <c r="B953">
        <v>7</v>
      </c>
      <c r="C953" t="s">
        <v>572</v>
      </c>
      <c r="D953">
        <v>5</v>
      </c>
      <c r="E953">
        <v>1934</v>
      </c>
      <c r="F953">
        <v>1934</v>
      </c>
      <c r="G953" s="68">
        <f t="shared" si="14"/>
        <v>1</v>
      </c>
    </row>
    <row r="954" spans="1:7" x14ac:dyDescent="0.25">
      <c r="A954">
        <v>1995</v>
      </c>
      <c r="B954">
        <v>7</v>
      </c>
      <c r="C954" t="s">
        <v>572</v>
      </c>
      <c r="D954">
        <v>2</v>
      </c>
      <c r="E954">
        <v>25.73</v>
      </c>
      <c r="F954">
        <v>25.73</v>
      </c>
      <c r="G954" s="68">
        <f t="shared" si="14"/>
        <v>1</v>
      </c>
    </row>
    <row r="955" spans="1:7" x14ac:dyDescent="0.25">
      <c r="A955">
        <v>1995</v>
      </c>
      <c r="B955">
        <v>7</v>
      </c>
      <c r="C955" t="s">
        <v>572</v>
      </c>
      <c r="D955">
        <v>3</v>
      </c>
      <c r="E955">
        <v>185</v>
      </c>
      <c r="F955">
        <v>185</v>
      </c>
      <c r="G955" s="68">
        <f t="shared" si="14"/>
        <v>1</v>
      </c>
    </row>
    <row r="956" spans="1:7" x14ac:dyDescent="0.25">
      <c r="A956">
        <v>1995</v>
      </c>
      <c r="B956">
        <v>7</v>
      </c>
      <c r="C956" t="s">
        <v>572</v>
      </c>
      <c r="D956">
        <v>4</v>
      </c>
      <c r="E956">
        <v>1895.66</v>
      </c>
      <c r="F956">
        <v>1895.66</v>
      </c>
      <c r="G956" s="68">
        <f t="shared" si="14"/>
        <v>1</v>
      </c>
    </row>
    <row r="957" spans="1:7" x14ac:dyDescent="0.25">
      <c r="A957">
        <v>1995</v>
      </c>
      <c r="B957">
        <v>7</v>
      </c>
      <c r="C957" t="s">
        <v>572</v>
      </c>
      <c r="D957">
        <v>5</v>
      </c>
      <c r="E957">
        <v>5143.8599999999997</v>
      </c>
      <c r="F957">
        <v>5143.8599999999997</v>
      </c>
      <c r="G957" s="68">
        <f t="shared" si="14"/>
        <v>1</v>
      </c>
    </row>
    <row r="958" spans="1:7" x14ac:dyDescent="0.25">
      <c r="A958">
        <v>1996</v>
      </c>
      <c r="B958">
        <v>7</v>
      </c>
      <c r="C958" t="s">
        <v>572</v>
      </c>
      <c r="D958">
        <v>2</v>
      </c>
      <c r="E958">
        <v>28.83</v>
      </c>
      <c r="F958">
        <v>28.83</v>
      </c>
      <c r="G958" s="68">
        <f t="shared" si="14"/>
        <v>1</v>
      </c>
    </row>
    <row r="959" spans="1:7" x14ac:dyDescent="0.25">
      <c r="A959">
        <v>1996</v>
      </c>
      <c r="B959">
        <v>7</v>
      </c>
      <c r="C959" t="s">
        <v>572</v>
      </c>
      <c r="D959">
        <v>3</v>
      </c>
      <c r="E959">
        <v>362.23</v>
      </c>
      <c r="F959">
        <v>362.23</v>
      </c>
      <c r="G959" s="68">
        <f t="shared" si="14"/>
        <v>1</v>
      </c>
    </row>
    <row r="960" spans="1:7" x14ac:dyDescent="0.25">
      <c r="A960">
        <v>1996</v>
      </c>
      <c r="B960">
        <v>7</v>
      </c>
      <c r="C960" t="s">
        <v>572</v>
      </c>
      <c r="D960">
        <v>4</v>
      </c>
      <c r="E960">
        <v>2706.78</v>
      </c>
      <c r="F960">
        <v>2706.78</v>
      </c>
      <c r="G960" s="68">
        <f t="shared" si="14"/>
        <v>1</v>
      </c>
    </row>
    <row r="961" spans="1:7" x14ac:dyDescent="0.25">
      <c r="A961">
        <v>1996</v>
      </c>
      <c r="B961">
        <v>7</v>
      </c>
      <c r="C961" t="s">
        <v>572</v>
      </c>
      <c r="D961">
        <v>5</v>
      </c>
      <c r="E961">
        <v>4224.6899999999996</v>
      </c>
      <c r="F961">
        <v>4224.6899999999996</v>
      </c>
      <c r="G961" s="68">
        <f t="shared" si="14"/>
        <v>1</v>
      </c>
    </row>
    <row r="962" spans="1:7" x14ac:dyDescent="0.25">
      <c r="A962">
        <v>1997</v>
      </c>
      <c r="B962">
        <v>7</v>
      </c>
      <c r="C962" t="s">
        <v>572</v>
      </c>
      <c r="D962">
        <v>2</v>
      </c>
      <c r="E962">
        <v>34.020000000000003</v>
      </c>
      <c r="F962">
        <v>34.020000000000003</v>
      </c>
      <c r="G962" s="68">
        <f t="shared" si="14"/>
        <v>1</v>
      </c>
    </row>
    <row r="963" spans="1:7" x14ac:dyDescent="0.25">
      <c r="A963">
        <v>1997</v>
      </c>
      <c r="B963">
        <v>7</v>
      </c>
      <c r="C963" t="s">
        <v>572</v>
      </c>
      <c r="D963">
        <v>3</v>
      </c>
      <c r="E963">
        <v>396.15</v>
      </c>
      <c r="F963">
        <v>396.15</v>
      </c>
      <c r="G963" s="68">
        <f t="shared" ref="G963:G1026" si="15">E963/F963</f>
        <v>1</v>
      </c>
    </row>
    <row r="964" spans="1:7" x14ac:dyDescent="0.25">
      <c r="A964">
        <v>1997</v>
      </c>
      <c r="B964">
        <v>7</v>
      </c>
      <c r="C964" t="s">
        <v>572</v>
      </c>
      <c r="D964">
        <v>4</v>
      </c>
      <c r="E964">
        <v>4944.1000000000004</v>
      </c>
      <c r="F964">
        <v>4944.1000000000004</v>
      </c>
      <c r="G964" s="68">
        <f t="shared" si="15"/>
        <v>1</v>
      </c>
    </row>
    <row r="965" spans="1:7" x14ac:dyDescent="0.25">
      <c r="A965">
        <v>1997</v>
      </c>
      <c r="B965">
        <v>7</v>
      </c>
      <c r="C965" t="s">
        <v>572</v>
      </c>
      <c r="D965">
        <v>5</v>
      </c>
      <c r="E965">
        <v>4515.17</v>
      </c>
      <c r="F965">
        <v>4515.17</v>
      </c>
      <c r="G965" s="68">
        <f t="shared" si="15"/>
        <v>1</v>
      </c>
    </row>
    <row r="966" spans="1:7" x14ac:dyDescent="0.25">
      <c r="A966">
        <v>1998</v>
      </c>
      <c r="B966">
        <v>7</v>
      </c>
      <c r="C966" t="s">
        <v>572</v>
      </c>
      <c r="D966">
        <v>2</v>
      </c>
      <c r="E966">
        <v>43.54</v>
      </c>
      <c r="F966">
        <v>43.54</v>
      </c>
      <c r="G966" s="68">
        <f t="shared" si="15"/>
        <v>1</v>
      </c>
    </row>
    <row r="967" spans="1:7" x14ac:dyDescent="0.25">
      <c r="A967">
        <v>1998</v>
      </c>
      <c r="B967">
        <v>7</v>
      </c>
      <c r="C967" t="s">
        <v>572</v>
      </c>
      <c r="D967">
        <v>3</v>
      </c>
      <c r="E967">
        <v>471.37</v>
      </c>
      <c r="F967">
        <v>471.37</v>
      </c>
      <c r="G967" s="68">
        <f t="shared" si="15"/>
        <v>1</v>
      </c>
    </row>
    <row r="968" spans="1:7" x14ac:dyDescent="0.25">
      <c r="A968">
        <v>1998</v>
      </c>
      <c r="B968">
        <v>7</v>
      </c>
      <c r="C968" t="s">
        <v>572</v>
      </c>
      <c r="D968">
        <v>4</v>
      </c>
      <c r="E968">
        <v>5683.21</v>
      </c>
      <c r="F968">
        <v>5683.21</v>
      </c>
      <c r="G968" s="68">
        <f t="shared" si="15"/>
        <v>1</v>
      </c>
    </row>
    <row r="969" spans="1:7" x14ac:dyDescent="0.25">
      <c r="A969">
        <v>1998</v>
      </c>
      <c r="B969">
        <v>7</v>
      </c>
      <c r="C969" t="s">
        <v>572</v>
      </c>
      <c r="D969">
        <v>5</v>
      </c>
      <c r="E969">
        <v>8783.5499999999993</v>
      </c>
      <c r="F969">
        <v>8783.5499999999993</v>
      </c>
      <c r="G969" s="68">
        <f t="shared" si="15"/>
        <v>1</v>
      </c>
    </row>
    <row r="970" spans="1:7" x14ac:dyDescent="0.25">
      <c r="A970">
        <v>1999</v>
      </c>
      <c r="B970">
        <v>7</v>
      </c>
      <c r="C970" t="s">
        <v>572</v>
      </c>
      <c r="D970">
        <v>2</v>
      </c>
      <c r="E970">
        <v>52.82</v>
      </c>
      <c r="F970">
        <v>52.82</v>
      </c>
      <c r="G970" s="68">
        <f t="shared" si="15"/>
        <v>1</v>
      </c>
    </row>
    <row r="971" spans="1:7" x14ac:dyDescent="0.25">
      <c r="A971">
        <v>1999</v>
      </c>
      <c r="B971">
        <v>7</v>
      </c>
      <c r="C971" t="s">
        <v>572</v>
      </c>
      <c r="D971">
        <v>3</v>
      </c>
      <c r="E971">
        <v>617.34</v>
      </c>
      <c r="F971">
        <v>617.34</v>
      </c>
      <c r="G971" s="68">
        <f t="shared" si="15"/>
        <v>1</v>
      </c>
    </row>
    <row r="972" spans="1:7" x14ac:dyDescent="0.25">
      <c r="A972">
        <v>1999</v>
      </c>
      <c r="B972">
        <v>7</v>
      </c>
      <c r="C972" t="s">
        <v>572</v>
      </c>
      <c r="D972">
        <v>4</v>
      </c>
      <c r="E972">
        <v>6781.76</v>
      </c>
      <c r="F972">
        <v>6781.76</v>
      </c>
      <c r="G972" s="68">
        <f t="shared" si="15"/>
        <v>1</v>
      </c>
    </row>
    <row r="973" spans="1:7" x14ac:dyDescent="0.25">
      <c r="A973">
        <v>1999</v>
      </c>
      <c r="B973">
        <v>7</v>
      </c>
      <c r="C973" t="s">
        <v>572</v>
      </c>
      <c r="D973">
        <v>5</v>
      </c>
      <c r="E973">
        <v>10285.89</v>
      </c>
      <c r="F973">
        <v>10285.89</v>
      </c>
      <c r="G973" s="68">
        <f t="shared" si="15"/>
        <v>1</v>
      </c>
    </row>
    <row r="974" spans="1:7" x14ac:dyDescent="0.25">
      <c r="A974">
        <v>2000</v>
      </c>
      <c r="B974">
        <v>7</v>
      </c>
      <c r="C974" t="s">
        <v>572</v>
      </c>
      <c r="D974">
        <v>2</v>
      </c>
      <c r="E974">
        <v>56.95</v>
      </c>
      <c r="F974">
        <v>56.95</v>
      </c>
      <c r="G974" s="68">
        <f t="shared" si="15"/>
        <v>1</v>
      </c>
    </row>
    <row r="975" spans="1:7" x14ac:dyDescent="0.25">
      <c r="A975">
        <v>2000</v>
      </c>
      <c r="B975">
        <v>7</v>
      </c>
      <c r="C975" t="s">
        <v>572</v>
      </c>
      <c r="D975">
        <v>3</v>
      </c>
      <c r="E975">
        <v>757.67</v>
      </c>
      <c r="F975">
        <v>757.67</v>
      </c>
      <c r="G975" s="68">
        <f t="shared" si="15"/>
        <v>1</v>
      </c>
    </row>
    <row r="976" spans="1:7" x14ac:dyDescent="0.25">
      <c r="A976">
        <v>2000</v>
      </c>
      <c r="B976">
        <v>7</v>
      </c>
      <c r="C976" t="s">
        <v>572</v>
      </c>
      <c r="D976">
        <v>4</v>
      </c>
      <c r="E976">
        <v>9407.25</v>
      </c>
      <c r="F976">
        <v>9407.25</v>
      </c>
      <c r="G976" s="68">
        <f t="shared" si="15"/>
        <v>1</v>
      </c>
    </row>
    <row r="977" spans="1:7" x14ac:dyDescent="0.25">
      <c r="A977">
        <v>2000</v>
      </c>
      <c r="B977">
        <v>7</v>
      </c>
      <c r="C977" t="s">
        <v>572</v>
      </c>
      <c r="D977">
        <v>5</v>
      </c>
      <c r="E977">
        <v>13354.47</v>
      </c>
      <c r="F977">
        <v>13354.47</v>
      </c>
      <c r="G977" s="68">
        <f t="shared" si="15"/>
        <v>1</v>
      </c>
    </row>
    <row r="978" spans="1:7" x14ac:dyDescent="0.25">
      <c r="A978">
        <v>2001</v>
      </c>
      <c r="B978">
        <v>7</v>
      </c>
      <c r="C978" t="s">
        <v>572</v>
      </c>
      <c r="D978">
        <v>2</v>
      </c>
      <c r="E978">
        <v>57.4</v>
      </c>
      <c r="F978">
        <v>57.4</v>
      </c>
      <c r="G978" s="68">
        <f t="shared" si="15"/>
        <v>1</v>
      </c>
    </row>
    <row r="979" spans="1:7" x14ac:dyDescent="0.25">
      <c r="A979">
        <v>2001</v>
      </c>
      <c r="B979">
        <v>7</v>
      </c>
      <c r="C979" t="s">
        <v>572</v>
      </c>
      <c r="D979">
        <v>3</v>
      </c>
      <c r="E979">
        <v>805.13</v>
      </c>
      <c r="F979">
        <v>805.13</v>
      </c>
      <c r="G979" s="68">
        <f t="shared" si="15"/>
        <v>1</v>
      </c>
    </row>
    <row r="980" spans="1:7" x14ac:dyDescent="0.25">
      <c r="A980">
        <v>2001</v>
      </c>
      <c r="B980">
        <v>7</v>
      </c>
      <c r="C980" t="s">
        <v>572</v>
      </c>
      <c r="D980">
        <v>4</v>
      </c>
      <c r="E980">
        <v>11295.9</v>
      </c>
      <c r="F980">
        <v>11295.9</v>
      </c>
      <c r="G980" s="68">
        <f t="shared" si="15"/>
        <v>1</v>
      </c>
    </row>
    <row r="981" spans="1:7" x14ac:dyDescent="0.25">
      <c r="A981">
        <v>2001</v>
      </c>
      <c r="B981">
        <v>7</v>
      </c>
      <c r="C981" t="s">
        <v>572</v>
      </c>
      <c r="D981">
        <v>5</v>
      </c>
      <c r="E981">
        <v>17768.04</v>
      </c>
      <c r="F981">
        <v>17768.04</v>
      </c>
      <c r="G981" s="68">
        <f t="shared" si="15"/>
        <v>1</v>
      </c>
    </row>
    <row r="982" spans="1:7" x14ac:dyDescent="0.25">
      <c r="A982">
        <v>2002</v>
      </c>
      <c r="B982">
        <v>7</v>
      </c>
      <c r="C982" t="s">
        <v>572</v>
      </c>
      <c r="D982">
        <v>2</v>
      </c>
      <c r="E982">
        <v>57.3</v>
      </c>
      <c r="F982">
        <v>57.3</v>
      </c>
      <c r="G982" s="68">
        <f t="shared" si="15"/>
        <v>1</v>
      </c>
    </row>
    <row r="983" spans="1:7" x14ac:dyDescent="0.25">
      <c r="A983">
        <v>2002</v>
      </c>
      <c r="B983">
        <v>7</v>
      </c>
      <c r="C983" t="s">
        <v>572</v>
      </c>
      <c r="D983">
        <v>3</v>
      </c>
      <c r="E983">
        <v>802</v>
      </c>
      <c r="F983">
        <v>802</v>
      </c>
      <c r="G983" s="68">
        <f t="shared" si="15"/>
        <v>1</v>
      </c>
    </row>
    <row r="984" spans="1:7" x14ac:dyDescent="0.25">
      <c r="A984">
        <v>2002</v>
      </c>
      <c r="B984">
        <v>7</v>
      </c>
      <c r="C984" t="s">
        <v>572</v>
      </c>
      <c r="D984">
        <v>4</v>
      </c>
      <c r="E984">
        <v>11027.66</v>
      </c>
      <c r="F984">
        <v>11027.66</v>
      </c>
      <c r="G984" s="68">
        <f t="shared" si="15"/>
        <v>1</v>
      </c>
    </row>
    <row r="985" spans="1:7" x14ac:dyDescent="0.25">
      <c r="A985">
        <v>2002</v>
      </c>
      <c r="B985">
        <v>7</v>
      </c>
      <c r="C985" t="s">
        <v>572</v>
      </c>
      <c r="D985">
        <v>5</v>
      </c>
      <c r="E985">
        <v>19314.740000000002</v>
      </c>
      <c r="F985">
        <v>19314.740000000002</v>
      </c>
      <c r="G985" s="68">
        <f t="shared" si="15"/>
        <v>1</v>
      </c>
    </row>
    <row r="986" spans="1:7" x14ac:dyDescent="0.25">
      <c r="A986">
        <v>2003</v>
      </c>
      <c r="B986">
        <v>7</v>
      </c>
      <c r="C986" t="s">
        <v>572</v>
      </c>
      <c r="D986">
        <v>2</v>
      </c>
      <c r="E986">
        <v>65.040000000000006</v>
      </c>
      <c r="F986">
        <v>65.040000000000006</v>
      </c>
      <c r="G986" s="68">
        <f t="shared" si="15"/>
        <v>1</v>
      </c>
    </row>
    <row r="987" spans="1:7" x14ac:dyDescent="0.25">
      <c r="A987">
        <v>2003</v>
      </c>
      <c r="B987">
        <v>7</v>
      </c>
      <c r="C987" t="s">
        <v>572</v>
      </c>
      <c r="D987">
        <v>3</v>
      </c>
      <c r="E987">
        <v>803.93</v>
      </c>
      <c r="F987">
        <v>803.93</v>
      </c>
      <c r="G987" s="68">
        <f t="shared" si="15"/>
        <v>1</v>
      </c>
    </row>
    <row r="988" spans="1:7" x14ac:dyDescent="0.25">
      <c r="A988">
        <v>2003</v>
      </c>
      <c r="B988">
        <v>7</v>
      </c>
      <c r="C988" t="s">
        <v>572</v>
      </c>
      <c r="D988">
        <v>4</v>
      </c>
      <c r="E988">
        <v>11888.18</v>
      </c>
      <c r="F988">
        <v>11888.18</v>
      </c>
      <c r="G988" s="68">
        <f t="shared" si="15"/>
        <v>1</v>
      </c>
    </row>
    <row r="989" spans="1:7" x14ac:dyDescent="0.25">
      <c r="A989">
        <v>2003</v>
      </c>
      <c r="B989">
        <v>7</v>
      </c>
      <c r="C989" t="s">
        <v>572</v>
      </c>
      <c r="D989">
        <v>5</v>
      </c>
      <c r="E989">
        <v>19828.150000000001</v>
      </c>
      <c r="F989">
        <v>19828.150000000001</v>
      </c>
      <c r="G989" s="68">
        <f t="shared" si="15"/>
        <v>1</v>
      </c>
    </row>
    <row r="990" spans="1:7" x14ac:dyDescent="0.25">
      <c r="A990">
        <v>2004</v>
      </c>
      <c r="B990">
        <v>7</v>
      </c>
      <c r="C990" t="s">
        <v>572</v>
      </c>
      <c r="D990">
        <v>2</v>
      </c>
      <c r="E990">
        <v>61.66</v>
      </c>
      <c r="F990">
        <v>61.66</v>
      </c>
      <c r="G990" s="68">
        <f t="shared" si="15"/>
        <v>1</v>
      </c>
    </row>
    <row r="991" spans="1:7" x14ac:dyDescent="0.25">
      <c r="A991">
        <v>2004</v>
      </c>
      <c r="B991">
        <v>7</v>
      </c>
      <c r="C991" t="s">
        <v>572</v>
      </c>
      <c r="D991">
        <v>3</v>
      </c>
      <c r="E991">
        <v>881.48</v>
      </c>
      <c r="F991">
        <v>881.48</v>
      </c>
      <c r="G991" s="68">
        <f t="shared" si="15"/>
        <v>1</v>
      </c>
    </row>
    <row r="992" spans="1:7" x14ac:dyDescent="0.25">
      <c r="A992">
        <v>2004</v>
      </c>
      <c r="B992">
        <v>7</v>
      </c>
      <c r="C992" t="s">
        <v>572</v>
      </c>
      <c r="D992">
        <v>4</v>
      </c>
      <c r="E992">
        <v>10393.280000000001</v>
      </c>
      <c r="F992">
        <v>10393.280000000001</v>
      </c>
      <c r="G992" s="68">
        <f t="shared" si="15"/>
        <v>1</v>
      </c>
    </row>
    <row r="993" spans="1:7" x14ac:dyDescent="0.25">
      <c r="A993">
        <v>2004</v>
      </c>
      <c r="B993">
        <v>7</v>
      </c>
      <c r="C993" t="s">
        <v>572</v>
      </c>
      <c r="D993">
        <v>5</v>
      </c>
      <c r="E993">
        <v>16391.349999999999</v>
      </c>
      <c r="F993">
        <v>16391.349999999999</v>
      </c>
      <c r="G993" s="68">
        <f t="shared" si="15"/>
        <v>1</v>
      </c>
    </row>
    <row r="994" spans="1:7" x14ac:dyDescent="0.25">
      <c r="A994">
        <v>2005</v>
      </c>
      <c r="B994">
        <v>7</v>
      </c>
      <c r="C994" t="s">
        <v>572</v>
      </c>
      <c r="D994">
        <v>2</v>
      </c>
      <c r="E994">
        <v>43.36</v>
      </c>
      <c r="F994">
        <v>43.36</v>
      </c>
      <c r="G994" s="68">
        <f t="shared" si="15"/>
        <v>1</v>
      </c>
    </row>
    <row r="995" spans="1:7" x14ac:dyDescent="0.25">
      <c r="A995">
        <v>2005</v>
      </c>
      <c r="B995">
        <v>7</v>
      </c>
      <c r="C995" t="s">
        <v>572</v>
      </c>
      <c r="D995">
        <v>3</v>
      </c>
      <c r="E995">
        <v>844.35</v>
      </c>
      <c r="F995">
        <v>844.35</v>
      </c>
      <c r="G995" s="68">
        <f t="shared" si="15"/>
        <v>1</v>
      </c>
    </row>
    <row r="996" spans="1:7" x14ac:dyDescent="0.25">
      <c r="A996">
        <v>2005</v>
      </c>
      <c r="B996">
        <v>7</v>
      </c>
      <c r="C996" t="s">
        <v>572</v>
      </c>
      <c r="D996">
        <v>4</v>
      </c>
      <c r="E996">
        <v>12470.93</v>
      </c>
      <c r="F996">
        <v>12470.93</v>
      </c>
      <c r="G996" s="68">
        <f t="shared" si="15"/>
        <v>1</v>
      </c>
    </row>
    <row r="997" spans="1:7" x14ac:dyDescent="0.25">
      <c r="A997">
        <v>2005</v>
      </c>
      <c r="B997">
        <v>7</v>
      </c>
      <c r="C997" t="s">
        <v>572</v>
      </c>
      <c r="D997">
        <v>5</v>
      </c>
      <c r="E997">
        <v>16254.42</v>
      </c>
      <c r="F997">
        <v>16254.42</v>
      </c>
      <c r="G997" s="68">
        <f t="shared" si="15"/>
        <v>1</v>
      </c>
    </row>
    <row r="998" spans="1:7" x14ac:dyDescent="0.25">
      <c r="A998">
        <v>2006</v>
      </c>
      <c r="B998">
        <v>7</v>
      </c>
      <c r="C998" t="s">
        <v>572</v>
      </c>
      <c r="D998">
        <v>2</v>
      </c>
      <c r="E998">
        <v>40.9</v>
      </c>
      <c r="F998">
        <v>40.9</v>
      </c>
      <c r="G998" s="68">
        <f t="shared" si="15"/>
        <v>1</v>
      </c>
    </row>
    <row r="999" spans="1:7" x14ac:dyDescent="0.25">
      <c r="A999">
        <v>2006</v>
      </c>
      <c r="B999">
        <v>7</v>
      </c>
      <c r="C999" t="s">
        <v>572</v>
      </c>
      <c r="D999">
        <v>3</v>
      </c>
      <c r="E999">
        <v>583.61</v>
      </c>
      <c r="F999">
        <v>583.61</v>
      </c>
      <c r="G999" s="68">
        <f t="shared" si="15"/>
        <v>1</v>
      </c>
    </row>
    <row r="1000" spans="1:7" x14ac:dyDescent="0.25">
      <c r="A1000">
        <v>2006</v>
      </c>
      <c r="B1000">
        <v>7</v>
      </c>
      <c r="C1000" t="s">
        <v>572</v>
      </c>
      <c r="D1000">
        <v>4</v>
      </c>
      <c r="E1000">
        <v>10798.65</v>
      </c>
      <c r="F1000">
        <v>10798.65</v>
      </c>
      <c r="G1000" s="68">
        <f t="shared" si="15"/>
        <v>1</v>
      </c>
    </row>
    <row r="1001" spans="1:7" x14ac:dyDescent="0.25">
      <c r="A1001">
        <v>2006</v>
      </c>
      <c r="B1001">
        <v>7</v>
      </c>
      <c r="C1001" t="s">
        <v>572</v>
      </c>
      <c r="D1001">
        <v>5</v>
      </c>
      <c r="E1001">
        <v>16750.37</v>
      </c>
      <c r="F1001">
        <v>16750.37</v>
      </c>
      <c r="G1001" s="68">
        <f t="shared" si="15"/>
        <v>1</v>
      </c>
    </row>
    <row r="1002" spans="1:7" x14ac:dyDescent="0.25">
      <c r="A1002">
        <v>2007</v>
      </c>
      <c r="B1002">
        <v>7</v>
      </c>
      <c r="C1002" t="s">
        <v>572</v>
      </c>
      <c r="D1002">
        <v>2</v>
      </c>
      <c r="E1002">
        <v>41.78</v>
      </c>
      <c r="F1002">
        <v>41.78</v>
      </c>
      <c r="G1002" s="68">
        <f t="shared" si="15"/>
        <v>1</v>
      </c>
    </row>
    <row r="1003" spans="1:7" x14ac:dyDescent="0.25">
      <c r="A1003">
        <v>2007</v>
      </c>
      <c r="B1003">
        <v>7</v>
      </c>
      <c r="C1003" t="s">
        <v>572</v>
      </c>
      <c r="D1003">
        <v>3</v>
      </c>
      <c r="E1003">
        <v>549.41999999999996</v>
      </c>
      <c r="F1003">
        <v>549.41999999999996</v>
      </c>
      <c r="G1003" s="68">
        <f t="shared" si="15"/>
        <v>1</v>
      </c>
    </row>
    <row r="1004" spans="1:7" x14ac:dyDescent="0.25">
      <c r="A1004">
        <v>2007</v>
      </c>
      <c r="B1004">
        <v>7</v>
      </c>
      <c r="C1004" t="s">
        <v>572</v>
      </c>
      <c r="D1004">
        <v>4</v>
      </c>
      <c r="E1004">
        <v>6815.58</v>
      </c>
      <c r="F1004">
        <v>6815.58</v>
      </c>
      <c r="G1004" s="68">
        <f t="shared" si="15"/>
        <v>1</v>
      </c>
    </row>
    <row r="1005" spans="1:7" x14ac:dyDescent="0.25">
      <c r="A1005">
        <v>2007</v>
      </c>
      <c r="B1005">
        <v>7</v>
      </c>
      <c r="C1005" t="s">
        <v>572</v>
      </c>
      <c r="D1005">
        <v>5</v>
      </c>
      <c r="E1005">
        <v>14729.88</v>
      </c>
      <c r="F1005">
        <v>14729.88</v>
      </c>
      <c r="G1005" s="68">
        <f t="shared" si="15"/>
        <v>1</v>
      </c>
    </row>
    <row r="1006" spans="1:7" x14ac:dyDescent="0.25">
      <c r="A1006">
        <v>2008</v>
      </c>
      <c r="B1006">
        <v>7</v>
      </c>
      <c r="C1006" t="s">
        <v>572</v>
      </c>
      <c r="D1006">
        <v>2</v>
      </c>
      <c r="E1006">
        <v>40.880000000000003</v>
      </c>
      <c r="F1006">
        <v>40.880000000000003</v>
      </c>
      <c r="G1006" s="68">
        <f t="shared" si="15"/>
        <v>1</v>
      </c>
    </row>
    <row r="1007" spans="1:7" x14ac:dyDescent="0.25">
      <c r="A1007">
        <v>2008</v>
      </c>
      <c r="B1007">
        <v>7</v>
      </c>
      <c r="C1007" t="s">
        <v>572</v>
      </c>
      <c r="D1007">
        <v>3</v>
      </c>
      <c r="E1007">
        <v>587.19000000000005</v>
      </c>
      <c r="F1007">
        <v>587.19000000000005</v>
      </c>
      <c r="G1007" s="68">
        <f t="shared" si="15"/>
        <v>1</v>
      </c>
    </row>
    <row r="1008" spans="1:7" x14ac:dyDescent="0.25">
      <c r="A1008">
        <v>2008</v>
      </c>
      <c r="B1008">
        <v>7</v>
      </c>
      <c r="C1008" t="s">
        <v>572</v>
      </c>
      <c r="D1008">
        <v>4</v>
      </c>
      <c r="E1008">
        <v>8246.61</v>
      </c>
      <c r="F1008">
        <v>8246.61</v>
      </c>
      <c r="G1008" s="68">
        <f t="shared" si="15"/>
        <v>1</v>
      </c>
    </row>
    <row r="1009" spans="1:7" x14ac:dyDescent="0.25">
      <c r="A1009">
        <v>2008</v>
      </c>
      <c r="B1009">
        <v>7</v>
      </c>
      <c r="C1009" t="s">
        <v>572</v>
      </c>
      <c r="D1009">
        <v>5</v>
      </c>
      <c r="E1009">
        <v>13156.09</v>
      </c>
      <c r="F1009">
        <v>13156.09</v>
      </c>
      <c r="G1009" s="68">
        <f t="shared" si="15"/>
        <v>1</v>
      </c>
    </row>
    <row r="1010" spans="1:7" x14ac:dyDescent="0.25">
      <c r="A1010">
        <v>2009</v>
      </c>
      <c r="B1010">
        <v>7</v>
      </c>
      <c r="C1010" t="s">
        <v>572</v>
      </c>
      <c r="D1010">
        <v>2</v>
      </c>
      <c r="E1010">
        <v>49.98</v>
      </c>
      <c r="F1010">
        <v>49.98</v>
      </c>
      <c r="G1010" s="68">
        <f t="shared" si="15"/>
        <v>1</v>
      </c>
    </row>
    <row r="1011" spans="1:7" x14ac:dyDescent="0.25">
      <c r="A1011">
        <v>2009</v>
      </c>
      <c r="B1011">
        <v>7</v>
      </c>
      <c r="C1011" t="s">
        <v>572</v>
      </c>
      <c r="D1011">
        <v>3</v>
      </c>
      <c r="E1011">
        <v>568.86</v>
      </c>
      <c r="F1011">
        <v>568.86</v>
      </c>
      <c r="G1011" s="68">
        <f t="shared" si="15"/>
        <v>1</v>
      </c>
    </row>
    <row r="1012" spans="1:7" x14ac:dyDescent="0.25">
      <c r="A1012">
        <v>2009</v>
      </c>
      <c r="B1012">
        <v>7</v>
      </c>
      <c r="C1012" t="s">
        <v>572</v>
      </c>
      <c r="D1012">
        <v>4</v>
      </c>
      <c r="E1012">
        <v>7267.04</v>
      </c>
      <c r="F1012">
        <v>7267.04</v>
      </c>
      <c r="G1012" s="68">
        <f t="shared" si="15"/>
        <v>1</v>
      </c>
    </row>
    <row r="1013" spans="1:7" x14ac:dyDescent="0.25">
      <c r="A1013">
        <v>2009</v>
      </c>
      <c r="B1013">
        <v>7</v>
      </c>
      <c r="C1013" t="s">
        <v>572</v>
      </c>
      <c r="D1013">
        <v>5</v>
      </c>
      <c r="E1013">
        <v>11694.7</v>
      </c>
      <c r="F1013">
        <v>11694.7</v>
      </c>
      <c r="G1013" s="68">
        <f t="shared" si="15"/>
        <v>1</v>
      </c>
    </row>
    <row r="1014" spans="1:7" x14ac:dyDescent="0.25">
      <c r="A1014">
        <v>2010</v>
      </c>
      <c r="B1014">
        <v>7</v>
      </c>
      <c r="C1014" t="s">
        <v>572</v>
      </c>
      <c r="D1014">
        <v>2</v>
      </c>
      <c r="E1014">
        <v>45.37</v>
      </c>
      <c r="F1014">
        <v>45.37</v>
      </c>
      <c r="G1014" s="68">
        <f t="shared" si="15"/>
        <v>1</v>
      </c>
    </row>
    <row r="1015" spans="1:7" x14ac:dyDescent="0.25">
      <c r="A1015">
        <v>2010</v>
      </c>
      <c r="B1015">
        <v>7</v>
      </c>
      <c r="C1015" t="s">
        <v>572</v>
      </c>
      <c r="D1015">
        <v>3</v>
      </c>
      <c r="E1015">
        <v>694.28</v>
      </c>
      <c r="F1015">
        <v>694.28</v>
      </c>
      <c r="G1015" s="68">
        <f t="shared" si="15"/>
        <v>1</v>
      </c>
    </row>
    <row r="1016" spans="1:7" x14ac:dyDescent="0.25">
      <c r="A1016">
        <v>2010</v>
      </c>
      <c r="B1016">
        <v>7</v>
      </c>
      <c r="C1016" t="s">
        <v>572</v>
      </c>
      <c r="D1016">
        <v>4</v>
      </c>
      <c r="E1016">
        <v>8167.57</v>
      </c>
      <c r="F1016">
        <v>8167.57</v>
      </c>
      <c r="G1016" s="68">
        <f t="shared" si="15"/>
        <v>1</v>
      </c>
    </row>
    <row r="1017" spans="1:7" x14ac:dyDescent="0.25">
      <c r="A1017">
        <v>2010</v>
      </c>
      <c r="B1017">
        <v>7</v>
      </c>
      <c r="C1017" t="s">
        <v>572</v>
      </c>
      <c r="D1017">
        <v>5</v>
      </c>
      <c r="E1017">
        <v>11984.5</v>
      </c>
      <c r="F1017">
        <v>11984.5</v>
      </c>
      <c r="G1017" s="68">
        <f t="shared" si="15"/>
        <v>1</v>
      </c>
    </row>
    <row r="1018" spans="1:7" x14ac:dyDescent="0.25">
      <c r="A1018">
        <v>2011</v>
      </c>
      <c r="B1018">
        <v>7</v>
      </c>
      <c r="C1018" t="s">
        <v>572</v>
      </c>
      <c r="D1018">
        <v>2</v>
      </c>
      <c r="E1018">
        <v>40.25</v>
      </c>
      <c r="F1018">
        <v>40.25</v>
      </c>
      <c r="G1018" s="68">
        <f t="shared" si="15"/>
        <v>1</v>
      </c>
    </row>
    <row r="1019" spans="1:7" x14ac:dyDescent="0.25">
      <c r="A1019">
        <v>2011</v>
      </c>
      <c r="B1019">
        <v>7</v>
      </c>
      <c r="C1019" t="s">
        <v>572</v>
      </c>
      <c r="D1019">
        <v>3</v>
      </c>
      <c r="E1019">
        <v>625.07000000000005</v>
      </c>
      <c r="F1019">
        <v>625.07000000000005</v>
      </c>
      <c r="G1019" s="68">
        <f t="shared" si="15"/>
        <v>1</v>
      </c>
    </row>
    <row r="1020" spans="1:7" x14ac:dyDescent="0.25">
      <c r="A1020">
        <v>2011</v>
      </c>
      <c r="B1020">
        <v>7</v>
      </c>
      <c r="C1020" t="s">
        <v>572</v>
      </c>
      <c r="D1020">
        <v>4</v>
      </c>
      <c r="E1020">
        <v>9196.4699999999993</v>
      </c>
      <c r="F1020">
        <v>9196.4699999999993</v>
      </c>
      <c r="G1020" s="68">
        <f t="shared" si="15"/>
        <v>1</v>
      </c>
    </row>
    <row r="1021" spans="1:7" x14ac:dyDescent="0.25">
      <c r="A1021">
        <v>2011</v>
      </c>
      <c r="B1021">
        <v>7</v>
      </c>
      <c r="C1021" t="s">
        <v>572</v>
      </c>
      <c r="D1021">
        <v>5</v>
      </c>
      <c r="E1021">
        <v>10768.91</v>
      </c>
      <c r="F1021">
        <v>10768.91</v>
      </c>
      <c r="G1021" s="68">
        <f t="shared" si="15"/>
        <v>1</v>
      </c>
    </row>
    <row r="1022" spans="1:7" x14ac:dyDescent="0.25">
      <c r="A1022">
        <v>2012</v>
      </c>
      <c r="B1022">
        <v>7</v>
      </c>
      <c r="C1022" t="s">
        <v>572</v>
      </c>
      <c r="D1022">
        <v>2</v>
      </c>
      <c r="E1022">
        <v>78.819999999999993</v>
      </c>
      <c r="F1022">
        <v>78.819999999999993</v>
      </c>
      <c r="G1022" s="68">
        <f t="shared" si="15"/>
        <v>1</v>
      </c>
    </row>
    <row r="1023" spans="1:7" x14ac:dyDescent="0.25">
      <c r="A1023">
        <v>2012</v>
      </c>
      <c r="B1023">
        <v>7</v>
      </c>
      <c r="C1023" t="s">
        <v>572</v>
      </c>
      <c r="D1023">
        <v>3</v>
      </c>
      <c r="E1023">
        <v>564.57000000000005</v>
      </c>
      <c r="F1023">
        <v>564.57000000000005</v>
      </c>
      <c r="G1023" s="68">
        <f t="shared" si="15"/>
        <v>1</v>
      </c>
    </row>
    <row r="1024" spans="1:7" x14ac:dyDescent="0.25">
      <c r="A1024">
        <v>2012</v>
      </c>
      <c r="B1024">
        <v>7</v>
      </c>
      <c r="C1024" t="s">
        <v>572</v>
      </c>
      <c r="D1024">
        <v>4</v>
      </c>
      <c r="E1024">
        <v>9175.66</v>
      </c>
      <c r="F1024">
        <v>9175.66</v>
      </c>
      <c r="G1024" s="68">
        <f t="shared" si="15"/>
        <v>1</v>
      </c>
    </row>
    <row r="1025" spans="1:7" x14ac:dyDescent="0.25">
      <c r="A1025">
        <v>2012</v>
      </c>
      <c r="B1025">
        <v>7</v>
      </c>
      <c r="C1025" t="s">
        <v>572</v>
      </c>
      <c r="D1025">
        <v>5</v>
      </c>
      <c r="E1025">
        <v>14838.73</v>
      </c>
      <c r="F1025">
        <v>14838.73</v>
      </c>
      <c r="G1025" s="68">
        <f t="shared" si="15"/>
        <v>1</v>
      </c>
    </row>
    <row r="1026" spans="1:7" x14ac:dyDescent="0.25">
      <c r="A1026">
        <v>2013</v>
      </c>
      <c r="B1026">
        <v>7</v>
      </c>
      <c r="C1026" t="s">
        <v>572</v>
      </c>
      <c r="D1026">
        <v>2</v>
      </c>
      <c r="E1026">
        <v>77.5</v>
      </c>
      <c r="F1026">
        <v>77.5</v>
      </c>
      <c r="G1026" s="68">
        <f t="shared" si="15"/>
        <v>1</v>
      </c>
    </row>
    <row r="1027" spans="1:7" x14ac:dyDescent="0.25">
      <c r="A1027">
        <v>2013</v>
      </c>
      <c r="B1027">
        <v>7</v>
      </c>
      <c r="C1027" t="s">
        <v>572</v>
      </c>
      <c r="D1027">
        <v>3</v>
      </c>
      <c r="E1027">
        <v>1101.8699999999999</v>
      </c>
      <c r="F1027">
        <v>1101.8699999999999</v>
      </c>
      <c r="G1027" s="68">
        <f t="shared" ref="G1027:G1090" si="16">E1027/F1027</f>
        <v>1</v>
      </c>
    </row>
    <row r="1028" spans="1:7" x14ac:dyDescent="0.25">
      <c r="A1028">
        <v>2013</v>
      </c>
      <c r="B1028">
        <v>7</v>
      </c>
      <c r="C1028" t="s">
        <v>572</v>
      </c>
      <c r="D1028">
        <v>4</v>
      </c>
      <c r="E1028">
        <v>8902.1200000000008</v>
      </c>
      <c r="F1028">
        <v>8902.1200000000008</v>
      </c>
      <c r="G1028" s="68">
        <f t="shared" si="16"/>
        <v>1</v>
      </c>
    </row>
    <row r="1029" spans="1:7" x14ac:dyDescent="0.25">
      <c r="A1029">
        <v>2013</v>
      </c>
      <c r="B1029">
        <v>7</v>
      </c>
      <c r="C1029" t="s">
        <v>572</v>
      </c>
      <c r="D1029">
        <v>5</v>
      </c>
      <c r="E1029">
        <v>14807.46</v>
      </c>
      <c r="F1029">
        <v>14807.46</v>
      </c>
      <c r="G1029" s="68">
        <f t="shared" si="16"/>
        <v>1</v>
      </c>
    </row>
    <row r="1030" spans="1:7" x14ac:dyDescent="0.25">
      <c r="A1030">
        <v>2014</v>
      </c>
      <c r="B1030">
        <v>7</v>
      </c>
      <c r="C1030" t="s">
        <v>572</v>
      </c>
      <c r="D1030">
        <v>2</v>
      </c>
      <c r="E1030">
        <v>79.25</v>
      </c>
      <c r="F1030">
        <v>79.25</v>
      </c>
      <c r="G1030" s="68">
        <f t="shared" si="16"/>
        <v>1</v>
      </c>
    </row>
    <row r="1031" spans="1:7" x14ac:dyDescent="0.25">
      <c r="A1031">
        <v>2014</v>
      </c>
      <c r="B1031">
        <v>7</v>
      </c>
      <c r="C1031" t="s">
        <v>572</v>
      </c>
      <c r="D1031">
        <v>3</v>
      </c>
      <c r="E1031">
        <v>998.81</v>
      </c>
      <c r="F1031">
        <v>998.81</v>
      </c>
      <c r="G1031" s="68">
        <f t="shared" si="16"/>
        <v>1</v>
      </c>
    </row>
    <row r="1032" spans="1:7" x14ac:dyDescent="0.25">
      <c r="A1032">
        <v>2014</v>
      </c>
      <c r="B1032">
        <v>7</v>
      </c>
      <c r="C1032" t="s">
        <v>572</v>
      </c>
      <c r="D1032">
        <v>4</v>
      </c>
      <c r="E1032">
        <v>8842.16</v>
      </c>
      <c r="F1032">
        <v>8842.16</v>
      </c>
      <c r="G1032" s="68">
        <f t="shared" si="16"/>
        <v>1</v>
      </c>
    </row>
    <row r="1033" spans="1:7" x14ac:dyDescent="0.25">
      <c r="A1033">
        <v>2014</v>
      </c>
      <c r="B1033">
        <v>7</v>
      </c>
      <c r="C1033" t="s">
        <v>572</v>
      </c>
      <c r="D1033">
        <v>5</v>
      </c>
      <c r="E1033">
        <v>10177.629999999999</v>
      </c>
      <c r="F1033">
        <v>10177.629999999999</v>
      </c>
      <c r="G1033" s="68">
        <f t="shared" si="16"/>
        <v>1</v>
      </c>
    </row>
    <row r="1034" spans="1:7" x14ac:dyDescent="0.25">
      <c r="A1034">
        <v>2015</v>
      </c>
      <c r="B1034">
        <v>7</v>
      </c>
      <c r="C1034" t="s">
        <v>572</v>
      </c>
      <c r="D1034">
        <v>2</v>
      </c>
      <c r="E1034">
        <v>79.52</v>
      </c>
      <c r="F1034">
        <v>79.52</v>
      </c>
      <c r="G1034" s="68">
        <f t="shared" si="16"/>
        <v>1</v>
      </c>
    </row>
    <row r="1035" spans="1:7" x14ac:dyDescent="0.25">
      <c r="A1035">
        <v>2015</v>
      </c>
      <c r="B1035">
        <v>7</v>
      </c>
      <c r="C1035" t="s">
        <v>572</v>
      </c>
      <c r="D1035">
        <v>3</v>
      </c>
      <c r="E1035">
        <v>1023.16</v>
      </c>
      <c r="F1035">
        <v>1023.16</v>
      </c>
      <c r="G1035" s="68">
        <f t="shared" si="16"/>
        <v>1</v>
      </c>
    </row>
    <row r="1036" spans="1:7" x14ac:dyDescent="0.25">
      <c r="A1036">
        <v>2015</v>
      </c>
      <c r="B1036">
        <v>7</v>
      </c>
      <c r="C1036" t="s">
        <v>572</v>
      </c>
      <c r="D1036">
        <v>4</v>
      </c>
      <c r="E1036">
        <v>8017.16</v>
      </c>
      <c r="F1036">
        <v>8017.16</v>
      </c>
      <c r="G1036" s="68">
        <f t="shared" si="16"/>
        <v>1</v>
      </c>
    </row>
    <row r="1037" spans="1:7" x14ac:dyDescent="0.25">
      <c r="A1037">
        <v>2015</v>
      </c>
      <c r="B1037">
        <v>7</v>
      </c>
      <c r="C1037" t="s">
        <v>572</v>
      </c>
      <c r="D1037">
        <v>5</v>
      </c>
      <c r="E1037">
        <v>17832.82</v>
      </c>
      <c r="F1037">
        <v>17832.82</v>
      </c>
      <c r="G1037" s="68">
        <f t="shared" si="16"/>
        <v>1</v>
      </c>
    </row>
    <row r="1038" spans="1:7" x14ac:dyDescent="0.25">
      <c r="A1038">
        <v>1979</v>
      </c>
      <c r="B1038">
        <v>8</v>
      </c>
      <c r="C1038" t="s">
        <v>573</v>
      </c>
      <c r="D1038">
        <v>2</v>
      </c>
      <c r="E1038">
        <v>6217.71</v>
      </c>
      <c r="F1038">
        <v>6217.71</v>
      </c>
      <c r="G1038" s="68">
        <f t="shared" si="16"/>
        <v>1</v>
      </c>
    </row>
    <row r="1039" spans="1:7" x14ac:dyDescent="0.25">
      <c r="A1039">
        <v>1979</v>
      </c>
      <c r="B1039">
        <v>8</v>
      </c>
      <c r="C1039" t="s">
        <v>573</v>
      </c>
      <c r="D1039">
        <v>3</v>
      </c>
      <c r="E1039">
        <v>7263.01</v>
      </c>
      <c r="F1039">
        <v>7263.01</v>
      </c>
      <c r="G1039" s="68">
        <f t="shared" si="16"/>
        <v>1</v>
      </c>
    </row>
    <row r="1040" spans="1:7" x14ac:dyDescent="0.25">
      <c r="A1040">
        <v>1979</v>
      </c>
      <c r="B1040">
        <v>8</v>
      </c>
      <c r="C1040" t="s">
        <v>573</v>
      </c>
      <c r="D1040">
        <v>4</v>
      </c>
      <c r="E1040">
        <v>3403.75</v>
      </c>
      <c r="F1040">
        <v>3403.75</v>
      </c>
      <c r="G1040" s="68">
        <f t="shared" si="16"/>
        <v>1</v>
      </c>
    </row>
    <row r="1041" spans="1:7" x14ac:dyDescent="0.25">
      <c r="A1041">
        <v>1979</v>
      </c>
      <c r="B1041">
        <v>8</v>
      </c>
      <c r="C1041" t="s">
        <v>573</v>
      </c>
      <c r="D1041">
        <v>5</v>
      </c>
      <c r="E1041">
        <v>102.88</v>
      </c>
      <c r="F1041">
        <v>102.88</v>
      </c>
      <c r="G1041" s="68">
        <f t="shared" si="16"/>
        <v>1</v>
      </c>
    </row>
    <row r="1042" spans="1:7" x14ac:dyDescent="0.25">
      <c r="A1042">
        <v>1980</v>
      </c>
      <c r="B1042">
        <v>8</v>
      </c>
      <c r="C1042" t="s">
        <v>573</v>
      </c>
      <c r="D1042">
        <v>2</v>
      </c>
      <c r="E1042">
        <v>3617.46</v>
      </c>
      <c r="F1042">
        <v>3617.46</v>
      </c>
      <c r="G1042" s="68">
        <f t="shared" si="16"/>
        <v>1</v>
      </c>
    </row>
    <row r="1043" spans="1:7" x14ac:dyDescent="0.25">
      <c r="A1043">
        <v>1980</v>
      </c>
      <c r="B1043">
        <v>8</v>
      </c>
      <c r="C1043" t="s">
        <v>573</v>
      </c>
      <c r="D1043">
        <v>3</v>
      </c>
      <c r="E1043">
        <v>5836.13</v>
      </c>
      <c r="F1043">
        <v>5836.13</v>
      </c>
      <c r="G1043" s="68">
        <f t="shared" si="16"/>
        <v>1</v>
      </c>
    </row>
    <row r="1044" spans="1:7" x14ac:dyDescent="0.25">
      <c r="A1044">
        <v>1980</v>
      </c>
      <c r="B1044">
        <v>8</v>
      </c>
      <c r="C1044" t="s">
        <v>573</v>
      </c>
      <c r="D1044">
        <v>4</v>
      </c>
      <c r="E1044">
        <v>6140.36</v>
      </c>
      <c r="F1044">
        <v>6140.36</v>
      </c>
      <c r="G1044" s="68">
        <f t="shared" si="16"/>
        <v>1</v>
      </c>
    </row>
    <row r="1045" spans="1:7" x14ac:dyDescent="0.25">
      <c r="A1045">
        <v>1980</v>
      </c>
      <c r="B1045">
        <v>8</v>
      </c>
      <c r="C1045" t="s">
        <v>573</v>
      </c>
      <c r="D1045">
        <v>5</v>
      </c>
      <c r="E1045">
        <v>106.55</v>
      </c>
      <c r="F1045">
        <v>106.55</v>
      </c>
      <c r="G1045" s="68">
        <f t="shared" si="16"/>
        <v>1</v>
      </c>
    </row>
    <row r="1046" spans="1:7" x14ac:dyDescent="0.25">
      <c r="A1046">
        <v>1981</v>
      </c>
      <c r="B1046">
        <v>8</v>
      </c>
      <c r="C1046" t="s">
        <v>573</v>
      </c>
      <c r="D1046">
        <v>2</v>
      </c>
      <c r="E1046">
        <v>2990.62</v>
      </c>
      <c r="F1046">
        <v>2990.62</v>
      </c>
      <c r="G1046" s="68">
        <f t="shared" si="16"/>
        <v>1</v>
      </c>
    </row>
    <row r="1047" spans="1:7" x14ac:dyDescent="0.25">
      <c r="A1047">
        <v>1981</v>
      </c>
      <c r="B1047">
        <v>8</v>
      </c>
      <c r="C1047" t="s">
        <v>573</v>
      </c>
      <c r="D1047">
        <v>3</v>
      </c>
      <c r="E1047">
        <v>3400.35</v>
      </c>
      <c r="F1047">
        <v>3400.35</v>
      </c>
      <c r="G1047" s="68">
        <f t="shared" si="16"/>
        <v>1</v>
      </c>
    </row>
    <row r="1048" spans="1:7" x14ac:dyDescent="0.25">
      <c r="A1048">
        <v>1981</v>
      </c>
      <c r="B1048">
        <v>8</v>
      </c>
      <c r="C1048" t="s">
        <v>573</v>
      </c>
      <c r="D1048">
        <v>4</v>
      </c>
      <c r="E1048">
        <v>4928.7700000000004</v>
      </c>
      <c r="F1048">
        <v>4928.7700000000004</v>
      </c>
      <c r="G1048" s="68">
        <f t="shared" si="16"/>
        <v>1</v>
      </c>
    </row>
    <row r="1049" spans="1:7" x14ac:dyDescent="0.25">
      <c r="A1049">
        <v>1981</v>
      </c>
      <c r="B1049">
        <v>8</v>
      </c>
      <c r="C1049" t="s">
        <v>573</v>
      </c>
      <c r="D1049">
        <v>5</v>
      </c>
      <c r="E1049">
        <v>191.71</v>
      </c>
      <c r="F1049">
        <v>191.71</v>
      </c>
      <c r="G1049" s="68">
        <f t="shared" si="16"/>
        <v>1</v>
      </c>
    </row>
    <row r="1050" spans="1:7" x14ac:dyDescent="0.25">
      <c r="A1050">
        <v>1982</v>
      </c>
      <c r="B1050">
        <v>8</v>
      </c>
      <c r="C1050" t="s">
        <v>573</v>
      </c>
      <c r="D1050">
        <v>2</v>
      </c>
      <c r="E1050">
        <v>2040.7</v>
      </c>
      <c r="F1050">
        <v>2040.7</v>
      </c>
      <c r="G1050" s="68">
        <f t="shared" si="16"/>
        <v>1</v>
      </c>
    </row>
    <row r="1051" spans="1:7" x14ac:dyDescent="0.25">
      <c r="A1051">
        <v>1982</v>
      </c>
      <c r="B1051">
        <v>8</v>
      </c>
      <c r="C1051" t="s">
        <v>573</v>
      </c>
      <c r="D1051">
        <v>3</v>
      </c>
      <c r="E1051">
        <v>2801.76</v>
      </c>
      <c r="F1051">
        <v>2801.76</v>
      </c>
      <c r="G1051" s="68">
        <f t="shared" si="16"/>
        <v>1</v>
      </c>
    </row>
    <row r="1052" spans="1:7" x14ac:dyDescent="0.25">
      <c r="A1052">
        <v>1982</v>
      </c>
      <c r="B1052">
        <v>8</v>
      </c>
      <c r="C1052" t="s">
        <v>573</v>
      </c>
      <c r="D1052">
        <v>4</v>
      </c>
      <c r="E1052">
        <v>2880.95</v>
      </c>
      <c r="F1052">
        <v>2880.95</v>
      </c>
      <c r="G1052" s="68">
        <f t="shared" si="16"/>
        <v>1</v>
      </c>
    </row>
    <row r="1053" spans="1:7" x14ac:dyDescent="0.25">
      <c r="A1053">
        <v>1982</v>
      </c>
      <c r="B1053">
        <v>8</v>
      </c>
      <c r="C1053" t="s">
        <v>573</v>
      </c>
      <c r="D1053">
        <v>5</v>
      </c>
      <c r="E1053">
        <v>151.94</v>
      </c>
      <c r="F1053">
        <v>151.94</v>
      </c>
      <c r="G1053" s="68">
        <f t="shared" si="16"/>
        <v>1</v>
      </c>
    </row>
    <row r="1054" spans="1:7" x14ac:dyDescent="0.25">
      <c r="A1054">
        <v>1983</v>
      </c>
      <c r="B1054">
        <v>8</v>
      </c>
      <c r="C1054" t="s">
        <v>573</v>
      </c>
      <c r="D1054">
        <v>2</v>
      </c>
      <c r="E1054">
        <v>3795.67</v>
      </c>
      <c r="F1054">
        <v>3795.67</v>
      </c>
      <c r="G1054" s="68">
        <f t="shared" si="16"/>
        <v>1</v>
      </c>
    </row>
    <row r="1055" spans="1:7" x14ac:dyDescent="0.25">
      <c r="A1055">
        <v>1983</v>
      </c>
      <c r="B1055">
        <v>8</v>
      </c>
      <c r="C1055" t="s">
        <v>573</v>
      </c>
      <c r="D1055">
        <v>3</v>
      </c>
      <c r="E1055">
        <v>2985.79</v>
      </c>
      <c r="F1055">
        <v>2985.79</v>
      </c>
      <c r="G1055" s="68">
        <f t="shared" si="16"/>
        <v>1</v>
      </c>
    </row>
    <row r="1056" spans="1:7" x14ac:dyDescent="0.25">
      <c r="A1056">
        <v>1983</v>
      </c>
      <c r="B1056">
        <v>8</v>
      </c>
      <c r="C1056" t="s">
        <v>573</v>
      </c>
      <c r="D1056">
        <v>4</v>
      </c>
      <c r="E1056">
        <v>2737.42</v>
      </c>
      <c r="F1056">
        <v>2737.42</v>
      </c>
      <c r="G1056" s="68">
        <f t="shared" si="16"/>
        <v>1</v>
      </c>
    </row>
    <row r="1057" spans="1:7" x14ac:dyDescent="0.25">
      <c r="A1057">
        <v>1983</v>
      </c>
      <c r="B1057">
        <v>8</v>
      </c>
      <c r="C1057" t="s">
        <v>573</v>
      </c>
      <c r="D1057">
        <v>5</v>
      </c>
      <c r="E1057">
        <v>124.24</v>
      </c>
      <c r="F1057">
        <v>124.24</v>
      </c>
      <c r="G1057" s="68">
        <f t="shared" si="16"/>
        <v>1</v>
      </c>
    </row>
    <row r="1058" spans="1:7" x14ac:dyDescent="0.25">
      <c r="A1058">
        <v>1984</v>
      </c>
      <c r="B1058">
        <v>8</v>
      </c>
      <c r="C1058" t="s">
        <v>573</v>
      </c>
      <c r="D1058">
        <v>2</v>
      </c>
      <c r="E1058">
        <v>1698.55</v>
      </c>
      <c r="F1058">
        <v>1698.55</v>
      </c>
      <c r="G1058" s="68">
        <f t="shared" si="16"/>
        <v>1</v>
      </c>
    </row>
    <row r="1059" spans="1:7" x14ac:dyDescent="0.25">
      <c r="A1059">
        <v>1984</v>
      </c>
      <c r="B1059">
        <v>8</v>
      </c>
      <c r="C1059" t="s">
        <v>573</v>
      </c>
      <c r="D1059">
        <v>3</v>
      </c>
      <c r="E1059">
        <v>3896.68</v>
      </c>
      <c r="F1059">
        <v>3896.68</v>
      </c>
      <c r="G1059" s="68">
        <f t="shared" si="16"/>
        <v>1</v>
      </c>
    </row>
    <row r="1060" spans="1:7" x14ac:dyDescent="0.25">
      <c r="A1060">
        <v>1984</v>
      </c>
      <c r="B1060">
        <v>8</v>
      </c>
      <c r="C1060" t="s">
        <v>573</v>
      </c>
      <c r="D1060">
        <v>4</v>
      </c>
      <c r="E1060">
        <v>2766.32</v>
      </c>
      <c r="F1060">
        <v>2766.32</v>
      </c>
      <c r="G1060" s="68">
        <f t="shared" si="16"/>
        <v>1</v>
      </c>
    </row>
    <row r="1061" spans="1:7" x14ac:dyDescent="0.25">
      <c r="A1061">
        <v>1984</v>
      </c>
      <c r="B1061">
        <v>8</v>
      </c>
      <c r="C1061" t="s">
        <v>573</v>
      </c>
      <c r="D1061">
        <v>5</v>
      </c>
      <c r="E1061">
        <v>120.12</v>
      </c>
      <c r="F1061">
        <v>120.12</v>
      </c>
      <c r="G1061" s="68">
        <f t="shared" si="16"/>
        <v>1</v>
      </c>
    </row>
    <row r="1062" spans="1:7" x14ac:dyDescent="0.25">
      <c r="A1062">
        <v>1985</v>
      </c>
      <c r="B1062">
        <v>8</v>
      </c>
      <c r="C1062" t="s">
        <v>573</v>
      </c>
      <c r="D1062">
        <v>2</v>
      </c>
      <c r="E1062">
        <v>1096.0899999999999</v>
      </c>
      <c r="F1062">
        <v>1096.0899999999999</v>
      </c>
      <c r="G1062" s="68">
        <f t="shared" si="16"/>
        <v>1</v>
      </c>
    </row>
    <row r="1063" spans="1:7" x14ac:dyDescent="0.25">
      <c r="A1063">
        <v>1985</v>
      </c>
      <c r="B1063">
        <v>8</v>
      </c>
      <c r="C1063" t="s">
        <v>573</v>
      </c>
      <c r="D1063">
        <v>3</v>
      </c>
      <c r="E1063">
        <v>2825.9</v>
      </c>
      <c r="F1063">
        <v>2825.9</v>
      </c>
      <c r="G1063" s="68">
        <f t="shared" si="16"/>
        <v>1</v>
      </c>
    </row>
    <row r="1064" spans="1:7" x14ac:dyDescent="0.25">
      <c r="A1064">
        <v>1985</v>
      </c>
      <c r="B1064">
        <v>8</v>
      </c>
      <c r="C1064" t="s">
        <v>573</v>
      </c>
      <c r="D1064">
        <v>4</v>
      </c>
      <c r="E1064">
        <v>3989.15</v>
      </c>
      <c r="F1064">
        <v>3989.15</v>
      </c>
      <c r="G1064" s="68">
        <f t="shared" si="16"/>
        <v>1</v>
      </c>
    </row>
    <row r="1065" spans="1:7" x14ac:dyDescent="0.25">
      <c r="A1065">
        <v>1985</v>
      </c>
      <c r="B1065">
        <v>8</v>
      </c>
      <c r="C1065" t="s">
        <v>573</v>
      </c>
      <c r="D1065">
        <v>5</v>
      </c>
      <c r="E1065">
        <v>114.43</v>
      </c>
      <c r="F1065">
        <v>114.43</v>
      </c>
      <c r="G1065" s="68">
        <f t="shared" si="16"/>
        <v>1</v>
      </c>
    </row>
    <row r="1066" spans="1:7" x14ac:dyDescent="0.25">
      <c r="A1066">
        <v>1986</v>
      </c>
      <c r="B1066">
        <v>8</v>
      </c>
      <c r="C1066" t="s">
        <v>573</v>
      </c>
      <c r="D1066">
        <v>2</v>
      </c>
      <c r="E1066">
        <v>1817.14</v>
      </c>
      <c r="F1066">
        <v>1817.14</v>
      </c>
      <c r="G1066" s="68">
        <f t="shared" si="16"/>
        <v>1</v>
      </c>
    </row>
    <row r="1067" spans="1:7" x14ac:dyDescent="0.25">
      <c r="A1067">
        <v>1986</v>
      </c>
      <c r="B1067">
        <v>8</v>
      </c>
      <c r="C1067" t="s">
        <v>573</v>
      </c>
      <c r="D1067">
        <v>3</v>
      </c>
      <c r="E1067">
        <v>1946.45</v>
      </c>
      <c r="F1067">
        <v>1946.45</v>
      </c>
      <c r="G1067" s="68">
        <f t="shared" si="16"/>
        <v>1</v>
      </c>
    </row>
    <row r="1068" spans="1:7" x14ac:dyDescent="0.25">
      <c r="A1068">
        <v>1986</v>
      </c>
      <c r="B1068">
        <v>8</v>
      </c>
      <c r="C1068" t="s">
        <v>573</v>
      </c>
      <c r="D1068">
        <v>4</v>
      </c>
      <c r="E1068">
        <v>3256.08</v>
      </c>
      <c r="F1068">
        <v>3256.08</v>
      </c>
      <c r="G1068" s="68">
        <f t="shared" si="16"/>
        <v>1</v>
      </c>
    </row>
    <row r="1069" spans="1:7" x14ac:dyDescent="0.25">
      <c r="A1069">
        <v>1986</v>
      </c>
      <c r="B1069">
        <v>8</v>
      </c>
      <c r="C1069" t="s">
        <v>573</v>
      </c>
      <c r="D1069">
        <v>5</v>
      </c>
      <c r="E1069">
        <v>205.91</v>
      </c>
      <c r="F1069">
        <v>205.91</v>
      </c>
      <c r="G1069" s="68">
        <f t="shared" si="16"/>
        <v>1</v>
      </c>
    </row>
    <row r="1070" spans="1:7" x14ac:dyDescent="0.25">
      <c r="A1070">
        <v>1987</v>
      </c>
      <c r="B1070">
        <v>8</v>
      </c>
      <c r="C1070" t="s">
        <v>573</v>
      </c>
      <c r="D1070">
        <v>2</v>
      </c>
      <c r="E1070">
        <v>795.42</v>
      </c>
      <c r="F1070">
        <v>795.42</v>
      </c>
      <c r="G1070" s="68">
        <f t="shared" si="16"/>
        <v>1</v>
      </c>
    </row>
    <row r="1071" spans="1:7" x14ac:dyDescent="0.25">
      <c r="A1071">
        <v>1987</v>
      </c>
      <c r="B1071">
        <v>8</v>
      </c>
      <c r="C1071" t="s">
        <v>573</v>
      </c>
      <c r="D1071">
        <v>3</v>
      </c>
      <c r="E1071">
        <v>3324.39</v>
      </c>
      <c r="F1071">
        <v>3324.39</v>
      </c>
      <c r="G1071" s="68">
        <f t="shared" si="16"/>
        <v>1</v>
      </c>
    </row>
    <row r="1072" spans="1:7" x14ac:dyDescent="0.25">
      <c r="A1072">
        <v>1987</v>
      </c>
      <c r="B1072">
        <v>8</v>
      </c>
      <c r="C1072" t="s">
        <v>573</v>
      </c>
      <c r="D1072">
        <v>4</v>
      </c>
      <c r="E1072">
        <v>2371.21</v>
      </c>
      <c r="F1072">
        <v>2371.21</v>
      </c>
      <c r="G1072" s="68">
        <f t="shared" si="16"/>
        <v>1</v>
      </c>
    </row>
    <row r="1073" spans="1:7" x14ac:dyDescent="0.25">
      <c r="A1073">
        <v>1987</v>
      </c>
      <c r="B1073">
        <v>8</v>
      </c>
      <c r="C1073" t="s">
        <v>573</v>
      </c>
      <c r="D1073">
        <v>5</v>
      </c>
      <c r="E1073">
        <v>157.66999999999999</v>
      </c>
      <c r="F1073">
        <v>157.66999999999999</v>
      </c>
      <c r="G1073" s="68">
        <f t="shared" si="16"/>
        <v>1</v>
      </c>
    </row>
    <row r="1074" spans="1:7" x14ac:dyDescent="0.25">
      <c r="A1074">
        <v>1988</v>
      </c>
      <c r="B1074">
        <v>8</v>
      </c>
      <c r="C1074" t="s">
        <v>573</v>
      </c>
      <c r="D1074">
        <v>2</v>
      </c>
      <c r="E1074">
        <v>1810.5</v>
      </c>
      <c r="F1074">
        <v>1810.5</v>
      </c>
      <c r="G1074" s="68">
        <f t="shared" si="16"/>
        <v>1</v>
      </c>
    </row>
    <row r="1075" spans="1:7" x14ac:dyDescent="0.25">
      <c r="A1075">
        <v>1988</v>
      </c>
      <c r="B1075">
        <v>8</v>
      </c>
      <c r="C1075" t="s">
        <v>573</v>
      </c>
      <c r="D1075">
        <v>3</v>
      </c>
      <c r="E1075">
        <v>2152.4699999999998</v>
      </c>
      <c r="F1075">
        <v>2152.4699999999998</v>
      </c>
      <c r="G1075" s="68">
        <f t="shared" si="16"/>
        <v>1</v>
      </c>
    </row>
    <row r="1076" spans="1:7" x14ac:dyDescent="0.25">
      <c r="A1076">
        <v>1988</v>
      </c>
      <c r="B1076">
        <v>8</v>
      </c>
      <c r="C1076" t="s">
        <v>573</v>
      </c>
      <c r="D1076">
        <v>4</v>
      </c>
      <c r="E1076">
        <v>3904.65</v>
      </c>
      <c r="F1076">
        <v>3904.65</v>
      </c>
      <c r="G1076" s="68">
        <f t="shared" si="16"/>
        <v>1</v>
      </c>
    </row>
    <row r="1077" spans="1:7" x14ac:dyDescent="0.25">
      <c r="A1077">
        <v>1988</v>
      </c>
      <c r="B1077">
        <v>8</v>
      </c>
      <c r="C1077" t="s">
        <v>573</v>
      </c>
      <c r="D1077">
        <v>5</v>
      </c>
      <c r="E1077">
        <v>125.3</v>
      </c>
      <c r="F1077">
        <v>125.3</v>
      </c>
      <c r="G1077" s="68">
        <f t="shared" si="16"/>
        <v>1</v>
      </c>
    </row>
    <row r="1078" spans="1:7" x14ac:dyDescent="0.25">
      <c r="A1078">
        <v>1989</v>
      </c>
      <c r="B1078">
        <v>8</v>
      </c>
      <c r="C1078" t="s">
        <v>573</v>
      </c>
      <c r="D1078">
        <v>2</v>
      </c>
      <c r="E1078">
        <v>1080.6400000000001</v>
      </c>
      <c r="F1078">
        <v>1080.6400000000001</v>
      </c>
      <c r="G1078" s="68">
        <f t="shared" si="16"/>
        <v>1</v>
      </c>
    </row>
    <row r="1079" spans="1:7" x14ac:dyDescent="0.25">
      <c r="A1079">
        <v>1989</v>
      </c>
      <c r="B1079">
        <v>8</v>
      </c>
      <c r="C1079" t="s">
        <v>573</v>
      </c>
      <c r="D1079">
        <v>3</v>
      </c>
      <c r="E1079">
        <v>4695.97</v>
      </c>
      <c r="F1079">
        <v>4695.97</v>
      </c>
      <c r="G1079" s="68">
        <f t="shared" si="16"/>
        <v>1</v>
      </c>
    </row>
    <row r="1080" spans="1:7" x14ac:dyDescent="0.25">
      <c r="A1080">
        <v>1989</v>
      </c>
      <c r="B1080">
        <v>8</v>
      </c>
      <c r="C1080" t="s">
        <v>573</v>
      </c>
      <c r="D1080">
        <v>4</v>
      </c>
      <c r="E1080">
        <v>2064.4299999999998</v>
      </c>
      <c r="F1080">
        <v>2064.4299999999998</v>
      </c>
      <c r="G1080" s="68">
        <f t="shared" si="16"/>
        <v>1</v>
      </c>
    </row>
    <row r="1081" spans="1:7" x14ac:dyDescent="0.25">
      <c r="A1081">
        <v>1989</v>
      </c>
      <c r="B1081">
        <v>8</v>
      </c>
      <c r="C1081" t="s">
        <v>573</v>
      </c>
      <c r="D1081">
        <v>5</v>
      </c>
      <c r="E1081">
        <v>161.80000000000001</v>
      </c>
      <c r="F1081">
        <v>161.80000000000001</v>
      </c>
      <c r="G1081" s="68">
        <f t="shared" si="16"/>
        <v>1</v>
      </c>
    </row>
    <row r="1082" spans="1:7" x14ac:dyDescent="0.25">
      <c r="A1082">
        <v>1990</v>
      </c>
      <c r="B1082">
        <v>8</v>
      </c>
      <c r="C1082" t="s">
        <v>573</v>
      </c>
      <c r="D1082">
        <v>2</v>
      </c>
      <c r="E1082">
        <v>2366.4299999999998</v>
      </c>
      <c r="F1082">
        <v>2366.4299999999998</v>
      </c>
      <c r="G1082" s="68">
        <f t="shared" si="16"/>
        <v>1</v>
      </c>
    </row>
    <row r="1083" spans="1:7" x14ac:dyDescent="0.25">
      <c r="A1083">
        <v>1990</v>
      </c>
      <c r="B1083">
        <v>8</v>
      </c>
      <c r="C1083" t="s">
        <v>573</v>
      </c>
      <c r="D1083">
        <v>3</v>
      </c>
      <c r="E1083">
        <v>3045.89</v>
      </c>
      <c r="F1083">
        <v>3045.89</v>
      </c>
      <c r="G1083" s="68">
        <f t="shared" si="16"/>
        <v>1</v>
      </c>
    </row>
    <row r="1084" spans="1:7" x14ac:dyDescent="0.25">
      <c r="A1084">
        <v>1990</v>
      </c>
      <c r="B1084">
        <v>8</v>
      </c>
      <c r="C1084" t="s">
        <v>573</v>
      </c>
      <c r="D1084">
        <v>4</v>
      </c>
      <c r="E1084">
        <v>5801.91</v>
      </c>
      <c r="F1084">
        <v>5801.91</v>
      </c>
      <c r="G1084" s="68">
        <f t="shared" si="16"/>
        <v>1</v>
      </c>
    </row>
    <row r="1085" spans="1:7" x14ac:dyDescent="0.25">
      <c r="A1085">
        <v>1990</v>
      </c>
      <c r="B1085">
        <v>8</v>
      </c>
      <c r="C1085" t="s">
        <v>573</v>
      </c>
      <c r="D1085">
        <v>5</v>
      </c>
      <c r="E1085">
        <v>106.29</v>
      </c>
      <c r="F1085">
        <v>106.29</v>
      </c>
      <c r="G1085" s="68">
        <f t="shared" si="16"/>
        <v>1</v>
      </c>
    </row>
    <row r="1086" spans="1:7" x14ac:dyDescent="0.25">
      <c r="A1086">
        <v>1991</v>
      </c>
      <c r="B1086">
        <v>8</v>
      </c>
      <c r="C1086" t="s">
        <v>573</v>
      </c>
      <c r="D1086">
        <v>2</v>
      </c>
      <c r="E1086">
        <v>1384.09</v>
      </c>
      <c r="F1086">
        <v>1384.09</v>
      </c>
      <c r="G1086" s="68">
        <f t="shared" si="16"/>
        <v>1</v>
      </c>
    </row>
    <row r="1087" spans="1:7" x14ac:dyDescent="0.25">
      <c r="A1087">
        <v>1991</v>
      </c>
      <c r="B1087">
        <v>8</v>
      </c>
      <c r="C1087" t="s">
        <v>573</v>
      </c>
      <c r="D1087">
        <v>3</v>
      </c>
      <c r="E1087">
        <v>6198.77</v>
      </c>
      <c r="F1087">
        <v>6198.77</v>
      </c>
      <c r="G1087" s="68">
        <f t="shared" si="16"/>
        <v>1</v>
      </c>
    </row>
    <row r="1088" spans="1:7" x14ac:dyDescent="0.25">
      <c r="A1088">
        <v>1991</v>
      </c>
      <c r="B1088">
        <v>8</v>
      </c>
      <c r="C1088" t="s">
        <v>573</v>
      </c>
      <c r="D1088">
        <v>4</v>
      </c>
      <c r="E1088">
        <v>3269.24</v>
      </c>
      <c r="F1088">
        <v>3269.24</v>
      </c>
      <c r="G1088" s="68">
        <f t="shared" si="16"/>
        <v>1</v>
      </c>
    </row>
    <row r="1089" spans="1:7" x14ac:dyDescent="0.25">
      <c r="A1089">
        <v>1991</v>
      </c>
      <c r="B1089">
        <v>8</v>
      </c>
      <c r="C1089" t="s">
        <v>573</v>
      </c>
      <c r="D1089">
        <v>5</v>
      </c>
      <c r="E1089">
        <v>261.06</v>
      </c>
      <c r="F1089">
        <v>261.06</v>
      </c>
      <c r="G1089" s="68">
        <f t="shared" si="16"/>
        <v>1</v>
      </c>
    </row>
    <row r="1090" spans="1:7" x14ac:dyDescent="0.25">
      <c r="A1090">
        <v>1992</v>
      </c>
      <c r="B1090">
        <v>8</v>
      </c>
      <c r="C1090" t="s">
        <v>573</v>
      </c>
      <c r="D1090">
        <v>2</v>
      </c>
      <c r="E1090">
        <v>1238.46</v>
      </c>
      <c r="F1090">
        <v>1238.46</v>
      </c>
      <c r="G1090" s="68">
        <f t="shared" si="16"/>
        <v>1</v>
      </c>
    </row>
    <row r="1091" spans="1:7" x14ac:dyDescent="0.25">
      <c r="A1091">
        <v>1992</v>
      </c>
      <c r="B1091">
        <v>8</v>
      </c>
      <c r="C1091" t="s">
        <v>573</v>
      </c>
      <c r="D1091">
        <v>3</v>
      </c>
      <c r="E1091">
        <v>3664.31</v>
      </c>
      <c r="F1091">
        <v>3664.31</v>
      </c>
      <c r="G1091" s="68">
        <f t="shared" ref="G1091:G1154" si="17">E1091/F1091</f>
        <v>1</v>
      </c>
    </row>
    <row r="1092" spans="1:7" x14ac:dyDescent="0.25">
      <c r="A1092">
        <v>1992</v>
      </c>
      <c r="B1092">
        <v>8</v>
      </c>
      <c r="C1092" t="s">
        <v>573</v>
      </c>
      <c r="D1092">
        <v>4</v>
      </c>
      <c r="E1092">
        <v>6284.85</v>
      </c>
      <c r="F1092">
        <v>6284.85</v>
      </c>
      <c r="G1092" s="68">
        <f t="shared" si="17"/>
        <v>1</v>
      </c>
    </row>
    <row r="1093" spans="1:7" x14ac:dyDescent="0.25">
      <c r="A1093">
        <v>1992</v>
      </c>
      <c r="B1093">
        <v>8</v>
      </c>
      <c r="C1093" t="s">
        <v>573</v>
      </c>
      <c r="D1093">
        <v>5</v>
      </c>
      <c r="E1093">
        <v>144.47999999999999</v>
      </c>
      <c r="F1093">
        <v>144.47999999999999</v>
      </c>
      <c r="G1093" s="68">
        <f t="shared" si="17"/>
        <v>1</v>
      </c>
    </row>
    <row r="1094" spans="1:7" x14ac:dyDescent="0.25">
      <c r="A1094">
        <v>1993</v>
      </c>
      <c r="B1094">
        <v>8</v>
      </c>
      <c r="C1094" t="s">
        <v>573</v>
      </c>
      <c r="D1094">
        <v>2</v>
      </c>
      <c r="E1094">
        <v>1569.02</v>
      </c>
      <c r="F1094">
        <v>1569.02</v>
      </c>
      <c r="G1094" s="68">
        <f t="shared" si="17"/>
        <v>1</v>
      </c>
    </row>
    <row r="1095" spans="1:7" x14ac:dyDescent="0.25">
      <c r="A1095">
        <v>1993</v>
      </c>
      <c r="B1095">
        <v>8</v>
      </c>
      <c r="C1095" t="s">
        <v>573</v>
      </c>
      <c r="D1095">
        <v>3</v>
      </c>
      <c r="E1095">
        <v>2934.94</v>
      </c>
      <c r="F1095">
        <v>2934.94</v>
      </c>
      <c r="G1095" s="68">
        <f t="shared" si="17"/>
        <v>1</v>
      </c>
    </row>
    <row r="1096" spans="1:7" x14ac:dyDescent="0.25">
      <c r="A1096">
        <v>1993</v>
      </c>
      <c r="B1096">
        <v>8</v>
      </c>
      <c r="C1096" t="s">
        <v>573</v>
      </c>
      <c r="D1096">
        <v>4</v>
      </c>
      <c r="E1096">
        <v>3112.33</v>
      </c>
      <c r="F1096">
        <v>3112.33</v>
      </c>
      <c r="G1096" s="68">
        <f t="shared" si="17"/>
        <v>1</v>
      </c>
    </row>
    <row r="1097" spans="1:7" x14ac:dyDescent="0.25">
      <c r="A1097">
        <v>1993</v>
      </c>
      <c r="B1097">
        <v>8</v>
      </c>
      <c r="C1097" t="s">
        <v>573</v>
      </c>
      <c r="D1097">
        <v>5</v>
      </c>
      <c r="E1097">
        <v>309.18</v>
      </c>
      <c r="F1097">
        <v>309.18</v>
      </c>
      <c r="G1097" s="68">
        <f t="shared" si="17"/>
        <v>1</v>
      </c>
    </row>
    <row r="1098" spans="1:7" x14ac:dyDescent="0.25">
      <c r="A1098">
        <v>1994</v>
      </c>
      <c r="B1098">
        <v>8</v>
      </c>
      <c r="C1098" t="s">
        <v>573</v>
      </c>
      <c r="D1098">
        <v>2</v>
      </c>
      <c r="E1098">
        <v>3058.26</v>
      </c>
      <c r="F1098">
        <v>3058.26</v>
      </c>
      <c r="G1098" s="68">
        <f t="shared" si="17"/>
        <v>1</v>
      </c>
    </row>
    <row r="1099" spans="1:7" x14ac:dyDescent="0.25">
      <c r="A1099">
        <v>1994</v>
      </c>
      <c r="B1099">
        <v>8</v>
      </c>
      <c r="C1099" t="s">
        <v>573</v>
      </c>
      <c r="D1099">
        <v>3</v>
      </c>
      <c r="E1099">
        <v>4325.6899999999996</v>
      </c>
      <c r="F1099">
        <v>4325.6899999999996</v>
      </c>
      <c r="G1099" s="68">
        <f t="shared" si="17"/>
        <v>1</v>
      </c>
    </row>
    <row r="1100" spans="1:7" x14ac:dyDescent="0.25">
      <c r="A1100">
        <v>1994</v>
      </c>
      <c r="B1100">
        <v>8</v>
      </c>
      <c r="C1100" t="s">
        <v>573</v>
      </c>
      <c r="D1100">
        <v>4</v>
      </c>
      <c r="E1100">
        <v>3384.87</v>
      </c>
      <c r="F1100">
        <v>3384.87</v>
      </c>
      <c r="G1100" s="68">
        <f t="shared" si="17"/>
        <v>1</v>
      </c>
    </row>
    <row r="1101" spans="1:7" x14ac:dyDescent="0.25">
      <c r="A1101">
        <v>1994</v>
      </c>
      <c r="B1101">
        <v>8</v>
      </c>
      <c r="C1101" t="s">
        <v>573</v>
      </c>
      <c r="D1101">
        <v>5</v>
      </c>
      <c r="E1101">
        <v>152.74</v>
      </c>
      <c r="F1101">
        <v>152.74</v>
      </c>
      <c r="G1101" s="68">
        <f t="shared" si="17"/>
        <v>1</v>
      </c>
    </row>
    <row r="1102" spans="1:7" x14ac:dyDescent="0.25">
      <c r="A1102">
        <v>1995</v>
      </c>
      <c r="B1102">
        <v>8</v>
      </c>
      <c r="C1102" t="s">
        <v>573</v>
      </c>
      <c r="D1102">
        <v>2</v>
      </c>
      <c r="E1102">
        <v>1529.68</v>
      </c>
      <c r="F1102">
        <v>1529.68</v>
      </c>
      <c r="G1102" s="68">
        <f t="shared" si="17"/>
        <v>1</v>
      </c>
    </row>
    <row r="1103" spans="1:7" x14ac:dyDescent="0.25">
      <c r="A1103">
        <v>1995</v>
      </c>
      <c r="B1103">
        <v>8</v>
      </c>
      <c r="C1103" t="s">
        <v>573</v>
      </c>
      <c r="D1103">
        <v>3</v>
      </c>
      <c r="E1103">
        <v>9019.9599999999991</v>
      </c>
      <c r="F1103">
        <v>9019.9599999999991</v>
      </c>
      <c r="G1103" s="68">
        <f t="shared" si="17"/>
        <v>1</v>
      </c>
    </row>
    <row r="1104" spans="1:7" x14ac:dyDescent="0.25">
      <c r="A1104">
        <v>1995</v>
      </c>
      <c r="B1104">
        <v>8</v>
      </c>
      <c r="C1104" t="s">
        <v>573</v>
      </c>
      <c r="D1104">
        <v>4</v>
      </c>
      <c r="E1104">
        <v>5800.62</v>
      </c>
      <c r="F1104">
        <v>5800.62</v>
      </c>
      <c r="G1104" s="68">
        <f t="shared" si="17"/>
        <v>1</v>
      </c>
    </row>
    <row r="1105" spans="1:7" x14ac:dyDescent="0.25">
      <c r="A1105">
        <v>1995</v>
      </c>
      <c r="B1105">
        <v>8</v>
      </c>
      <c r="C1105" t="s">
        <v>573</v>
      </c>
      <c r="D1105">
        <v>5</v>
      </c>
      <c r="E1105">
        <v>211.92</v>
      </c>
      <c r="F1105">
        <v>211.92</v>
      </c>
      <c r="G1105" s="68">
        <f t="shared" si="17"/>
        <v>1</v>
      </c>
    </row>
    <row r="1106" spans="1:7" x14ac:dyDescent="0.25">
      <c r="A1106">
        <v>1996</v>
      </c>
      <c r="B1106">
        <v>8</v>
      </c>
      <c r="C1106" t="s">
        <v>573</v>
      </c>
      <c r="D1106">
        <v>2</v>
      </c>
      <c r="E1106">
        <v>1265.3900000000001</v>
      </c>
      <c r="F1106">
        <v>1265.3900000000001</v>
      </c>
      <c r="G1106" s="68">
        <f t="shared" si="17"/>
        <v>1</v>
      </c>
    </row>
    <row r="1107" spans="1:7" x14ac:dyDescent="0.25">
      <c r="A1107">
        <v>1996</v>
      </c>
      <c r="B1107">
        <v>8</v>
      </c>
      <c r="C1107" t="s">
        <v>573</v>
      </c>
      <c r="D1107">
        <v>3</v>
      </c>
      <c r="E1107">
        <v>4532.87</v>
      </c>
      <c r="F1107">
        <v>4532.87</v>
      </c>
      <c r="G1107" s="68">
        <f t="shared" si="17"/>
        <v>1</v>
      </c>
    </row>
    <row r="1108" spans="1:7" x14ac:dyDescent="0.25">
      <c r="A1108">
        <v>1996</v>
      </c>
      <c r="B1108">
        <v>8</v>
      </c>
      <c r="C1108" t="s">
        <v>573</v>
      </c>
      <c r="D1108">
        <v>4</v>
      </c>
      <c r="E1108">
        <v>12587.21</v>
      </c>
      <c r="F1108">
        <v>12587.21</v>
      </c>
      <c r="G1108" s="68">
        <f t="shared" si="17"/>
        <v>1</v>
      </c>
    </row>
    <row r="1109" spans="1:7" x14ac:dyDescent="0.25">
      <c r="A1109">
        <v>1996</v>
      </c>
      <c r="B1109">
        <v>8</v>
      </c>
      <c r="C1109" t="s">
        <v>573</v>
      </c>
      <c r="D1109">
        <v>5</v>
      </c>
      <c r="E1109">
        <v>366.96</v>
      </c>
      <c r="F1109">
        <v>366.96</v>
      </c>
      <c r="G1109" s="68">
        <f t="shared" si="17"/>
        <v>1</v>
      </c>
    </row>
    <row r="1110" spans="1:7" x14ac:dyDescent="0.25">
      <c r="A1110">
        <v>1997</v>
      </c>
      <c r="B1110">
        <v>8</v>
      </c>
      <c r="C1110" t="s">
        <v>573</v>
      </c>
      <c r="D1110">
        <v>2</v>
      </c>
      <c r="E1110">
        <v>774.86</v>
      </c>
      <c r="F1110">
        <v>774.86</v>
      </c>
      <c r="G1110" s="68">
        <f t="shared" si="17"/>
        <v>1</v>
      </c>
    </row>
    <row r="1111" spans="1:7" x14ac:dyDescent="0.25">
      <c r="A1111">
        <v>1997</v>
      </c>
      <c r="B1111">
        <v>8</v>
      </c>
      <c r="C1111" t="s">
        <v>573</v>
      </c>
      <c r="D1111">
        <v>3</v>
      </c>
      <c r="E1111">
        <v>4002.14</v>
      </c>
      <c r="F1111">
        <v>4002.14</v>
      </c>
      <c r="G1111" s="68">
        <f t="shared" si="17"/>
        <v>1</v>
      </c>
    </row>
    <row r="1112" spans="1:7" x14ac:dyDescent="0.25">
      <c r="A1112">
        <v>1997</v>
      </c>
      <c r="B1112">
        <v>8</v>
      </c>
      <c r="C1112" t="s">
        <v>573</v>
      </c>
      <c r="D1112">
        <v>4</v>
      </c>
      <c r="E1112">
        <v>7174.24</v>
      </c>
      <c r="F1112">
        <v>7174.24</v>
      </c>
      <c r="G1112" s="68">
        <f t="shared" si="17"/>
        <v>1</v>
      </c>
    </row>
    <row r="1113" spans="1:7" x14ac:dyDescent="0.25">
      <c r="A1113">
        <v>1997</v>
      </c>
      <c r="B1113">
        <v>8</v>
      </c>
      <c r="C1113" t="s">
        <v>573</v>
      </c>
      <c r="D1113">
        <v>5</v>
      </c>
      <c r="E1113">
        <v>678.56</v>
      </c>
      <c r="F1113">
        <v>678.56</v>
      </c>
      <c r="G1113" s="68">
        <f t="shared" si="17"/>
        <v>1</v>
      </c>
    </row>
    <row r="1114" spans="1:7" x14ac:dyDescent="0.25">
      <c r="A1114">
        <v>1998</v>
      </c>
      <c r="B1114">
        <v>8</v>
      </c>
      <c r="C1114" t="s">
        <v>573</v>
      </c>
      <c r="D1114">
        <v>2</v>
      </c>
      <c r="E1114">
        <v>1041.98</v>
      </c>
      <c r="F1114">
        <v>1041.98</v>
      </c>
      <c r="G1114" s="68">
        <f t="shared" si="17"/>
        <v>1</v>
      </c>
    </row>
    <row r="1115" spans="1:7" x14ac:dyDescent="0.25">
      <c r="A1115">
        <v>1998</v>
      </c>
      <c r="B1115">
        <v>8</v>
      </c>
      <c r="C1115" t="s">
        <v>573</v>
      </c>
      <c r="D1115">
        <v>3</v>
      </c>
      <c r="E1115">
        <v>2683.77</v>
      </c>
      <c r="F1115">
        <v>2683.77</v>
      </c>
      <c r="G1115" s="68">
        <f t="shared" si="17"/>
        <v>1</v>
      </c>
    </row>
    <row r="1116" spans="1:7" x14ac:dyDescent="0.25">
      <c r="A1116">
        <v>1998</v>
      </c>
      <c r="B1116">
        <v>8</v>
      </c>
      <c r="C1116" t="s">
        <v>573</v>
      </c>
      <c r="D1116">
        <v>4</v>
      </c>
      <c r="E1116">
        <v>7763.77</v>
      </c>
      <c r="F1116">
        <v>7763.77</v>
      </c>
      <c r="G1116" s="68">
        <f t="shared" si="17"/>
        <v>1</v>
      </c>
    </row>
    <row r="1117" spans="1:7" x14ac:dyDescent="0.25">
      <c r="A1117">
        <v>1998</v>
      </c>
      <c r="B1117">
        <v>8</v>
      </c>
      <c r="C1117" t="s">
        <v>573</v>
      </c>
      <c r="D1117">
        <v>5</v>
      </c>
      <c r="E1117">
        <v>390.1</v>
      </c>
      <c r="F1117">
        <v>390.1</v>
      </c>
      <c r="G1117" s="68">
        <f t="shared" si="17"/>
        <v>1</v>
      </c>
    </row>
    <row r="1118" spans="1:7" x14ac:dyDescent="0.25">
      <c r="A1118">
        <v>1999</v>
      </c>
      <c r="B1118">
        <v>8</v>
      </c>
      <c r="C1118" t="s">
        <v>573</v>
      </c>
      <c r="D1118">
        <v>2</v>
      </c>
      <c r="E1118">
        <v>697.44</v>
      </c>
      <c r="F1118">
        <v>697.44</v>
      </c>
      <c r="G1118" s="68">
        <f t="shared" si="17"/>
        <v>1</v>
      </c>
    </row>
    <row r="1119" spans="1:7" x14ac:dyDescent="0.25">
      <c r="A1119">
        <v>1999</v>
      </c>
      <c r="B1119">
        <v>8</v>
      </c>
      <c r="C1119" t="s">
        <v>573</v>
      </c>
      <c r="D1119">
        <v>3</v>
      </c>
      <c r="E1119">
        <v>3391.68</v>
      </c>
      <c r="F1119">
        <v>3391.68</v>
      </c>
      <c r="G1119" s="68">
        <f t="shared" si="17"/>
        <v>1</v>
      </c>
    </row>
    <row r="1120" spans="1:7" x14ac:dyDescent="0.25">
      <c r="A1120">
        <v>1999</v>
      </c>
      <c r="B1120">
        <v>8</v>
      </c>
      <c r="C1120" t="s">
        <v>573</v>
      </c>
      <c r="D1120">
        <v>4</v>
      </c>
      <c r="E1120">
        <v>4550.07</v>
      </c>
      <c r="F1120">
        <v>4550.07</v>
      </c>
      <c r="G1120" s="68">
        <f t="shared" si="17"/>
        <v>1</v>
      </c>
    </row>
    <row r="1121" spans="1:7" x14ac:dyDescent="0.25">
      <c r="A1121">
        <v>1999</v>
      </c>
      <c r="B1121">
        <v>8</v>
      </c>
      <c r="C1121" t="s">
        <v>573</v>
      </c>
      <c r="D1121">
        <v>5</v>
      </c>
      <c r="E1121">
        <v>451.31</v>
      </c>
      <c r="F1121">
        <v>451.31</v>
      </c>
      <c r="G1121" s="68">
        <f t="shared" si="17"/>
        <v>1</v>
      </c>
    </row>
    <row r="1122" spans="1:7" x14ac:dyDescent="0.25">
      <c r="A1122">
        <v>2000</v>
      </c>
      <c r="B1122">
        <v>8</v>
      </c>
      <c r="C1122" t="s">
        <v>573</v>
      </c>
      <c r="D1122">
        <v>2</v>
      </c>
      <c r="E1122">
        <v>899.16</v>
      </c>
      <c r="F1122">
        <v>899.16</v>
      </c>
      <c r="G1122" s="68">
        <f t="shared" si="17"/>
        <v>1</v>
      </c>
    </row>
    <row r="1123" spans="1:7" x14ac:dyDescent="0.25">
      <c r="A1123">
        <v>2000</v>
      </c>
      <c r="B1123">
        <v>8</v>
      </c>
      <c r="C1123" t="s">
        <v>573</v>
      </c>
      <c r="D1123">
        <v>3</v>
      </c>
      <c r="E1123">
        <v>2361.56</v>
      </c>
      <c r="F1123">
        <v>2361.56</v>
      </c>
      <c r="G1123" s="68">
        <f t="shared" si="17"/>
        <v>1</v>
      </c>
    </row>
    <row r="1124" spans="1:7" x14ac:dyDescent="0.25">
      <c r="A1124">
        <v>2000</v>
      </c>
      <c r="B1124">
        <v>8</v>
      </c>
      <c r="C1124" t="s">
        <v>573</v>
      </c>
      <c r="D1124">
        <v>4</v>
      </c>
      <c r="E1124">
        <v>6273.56</v>
      </c>
      <c r="F1124">
        <v>6273.56</v>
      </c>
      <c r="G1124" s="68">
        <f t="shared" si="17"/>
        <v>1</v>
      </c>
    </row>
    <row r="1125" spans="1:7" x14ac:dyDescent="0.25">
      <c r="A1125">
        <v>2000</v>
      </c>
      <c r="B1125">
        <v>8</v>
      </c>
      <c r="C1125" t="s">
        <v>573</v>
      </c>
      <c r="D1125">
        <v>5</v>
      </c>
      <c r="E1125">
        <v>286.10000000000002</v>
      </c>
      <c r="F1125">
        <v>286.10000000000002</v>
      </c>
      <c r="G1125" s="68">
        <f t="shared" si="17"/>
        <v>1</v>
      </c>
    </row>
    <row r="1126" spans="1:7" x14ac:dyDescent="0.25">
      <c r="A1126">
        <v>2001</v>
      </c>
      <c r="B1126">
        <v>8</v>
      </c>
      <c r="C1126" t="s">
        <v>573</v>
      </c>
      <c r="D1126">
        <v>2</v>
      </c>
      <c r="E1126">
        <v>724.73</v>
      </c>
      <c r="F1126">
        <v>724.73</v>
      </c>
      <c r="G1126" s="68">
        <f t="shared" si="17"/>
        <v>1</v>
      </c>
    </row>
    <row r="1127" spans="1:7" x14ac:dyDescent="0.25">
      <c r="A1127">
        <v>2001</v>
      </c>
      <c r="B1127">
        <v>8</v>
      </c>
      <c r="C1127" t="s">
        <v>573</v>
      </c>
      <c r="D1127">
        <v>3</v>
      </c>
      <c r="E1127">
        <v>2984.42</v>
      </c>
      <c r="F1127">
        <v>2984.42</v>
      </c>
      <c r="G1127" s="68">
        <f t="shared" si="17"/>
        <v>1</v>
      </c>
    </row>
    <row r="1128" spans="1:7" x14ac:dyDescent="0.25">
      <c r="A1128">
        <v>2001</v>
      </c>
      <c r="B1128">
        <v>8</v>
      </c>
      <c r="C1128" t="s">
        <v>573</v>
      </c>
      <c r="D1128">
        <v>4</v>
      </c>
      <c r="E1128">
        <v>4116.68</v>
      </c>
      <c r="F1128">
        <v>4116.68</v>
      </c>
      <c r="G1128" s="68">
        <f t="shared" si="17"/>
        <v>1</v>
      </c>
    </row>
    <row r="1129" spans="1:7" x14ac:dyDescent="0.25">
      <c r="A1129">
        <v>2001</v>
      </c>
      <c r="B1129">
        <v>8</v>
      </c>
      <c r="C1129" t="s">
        <v>573</v>
      </c>
      <c r="D1129">
        <v>5</v>
      </c>
      <c r="E1129">
        <v>387.93</v>
      </c>
      <c r="F1129">
        <v>387.93</v>
      </c>
      <c r="G1129" s="68">
        <f t="shared" si="17"/>
        <v>1</v>
      </c>
    </row>
    <row r="1130" spans="1:7" x14ac:dyDescent="0.25">
      <c r="A1130">
        <v>2002</v>
      </c>
      <c r="B1130">
        <v>8</v>
      </c>
      <c r="C1130" t="s">
        <v>573</v>
      </c>
      <c r="D1130">
        <v>2</v>
      </c>
      <c r="E1130">
        <v>677.39</v>
      </c>
      <c r="F1130">
        <v>677.39</v>
      </c>
      <c r="G1130" s="68">
        <f t="shared" si="17"/>
        <v>1</v>
      </c>
    </row>
    <row r="1131" spans="1:7" x14ac:dyDescent="0.25">
      <c r="A1131">
        <v>2002</v>
      </c>
      <c r="B1131">
        <v>8</v>
      </c>
      <c r="C1131" t="s">
        <v>573</v>
      </c>
      <c r="D1131">
        <v>3</v>
      </c>
      <c r="E1131">
        <v>2316.11</v>
      </c>
      <c r="F1131">
        <v>2316.11</v>
      </c>
      <c r="G1131" s="68">
        <f t="shared" si="17"/>
        <v>1</v>
      </c>
    </row>
    <row r="1132" spans="1:7" x14ac:dyDescent="0.25">
      <c r="A1132">
        <v>2002</v>
      </c>
      <c r="B1132">
        <v>8</v>
      </c>
      <c r="C1132" t="s">
        <v>573</v>
      </c>
      <c r="D1132">
        <v>4</v>
      </c>
      <c r="E1132">
        <v>4842.2</v>
      </c>
      <c r="F1132">
        <v>4842.2</v>
      </c>
      <c r="G1132" s="68">
        <f t="shared" si="17"/>
        <v>1</v>
      </c>
    </row>
    <row r="1133" spans="1:7" x14ac:dyDescent="0.25">
      <c r="A1133">
        <v>2002</v>
      </c>
      <c r="B1133">
        <v>8</v>
      </c>
      <c r="C1133" t="s">
        <v>573</v>
      </c>
      <c r="D1133">
        <v>5</v>
      </c>
      <c r="E1133">
        <v>235.69</v>
      </c>
      <c r="F1133">
        <v>235.69</v>
      </c>
      <c r="G1133" s="68">
        <f t="shared" si="17"/>
        <v>1</v>
      </c>
    </row>
    <row r="1134" spans="1:7" x14ac:dyDescent="0.25">
      <c r="A1134">
        <v>2003</v>
      </c>
      <c r="B1134">
        <v>8</v>
      </c>
      <c r="C1134" t="s">
        <v>573</v>
      </c>
      <c r="D1134">
        <v>2</v>
      </c>
      <c r="E1134">
        <v>562.98</v>
      </c>
      <c r="F1134">
        <v>562.98</v>
      </c>
      <c r="G1134" s="68">
        <f t="shared" si="17"/>
        <v>1</v>
      </c>
    </row>
    <row r="1135" spans="1:7" x14ac:dyDescent="0.25">
      <c r="A1135">
        <v>2003</v>
      </c>
      <c r="B1135">
        <v>8</v>
      </c>
      <c r="C1135" t="s">
        <v>573</v>
      </c>
      <c r="D1135">
        <v>3</v>
      </c>
      <c r="E1135">
        <v>2259.3200000000002</v>
      </c>
      <c r="F1135">
        <v>2259.3200000000002</v>
      </c>
      <c r="G1135" s="68">
        <f t="shared" si="17"/>
        <v>1</v>
      </c>
    </row>
    <row r="1136" spans="1:7" x14ac:dyDescent="0.25">
      <c r="A1136">
        <v>2003</v>
      </c>
      <c r="B1136">
        <v>8</v>
      </c>
      <c r="C1136" t="s">
        <v>573</v>
      </c>
      <c r="D1136">
        <v>4</v>
      </c>
      <c r="E1136">
        <v>4166.17</v>
      </c>
      <c r="F1136">
        <v>4166.17</v>
      </c>
      <c r="G1136" s="68">
        <f t="shared" si="17"/>
        <v>1</v>
      </c>
    </row>
    <row r="1137" spans="1:7" x14ac:dyDescent="0.25">
      <c r="A1137">
        <v>2003</v>
      </c>
      <c r="B1137">
        <v>8</v>
      </c>
      <c r="C1137" t="s">
        <v>573</v>
      </c>
      <c r="D1137">
        <v>5</v>
      </c>
      <c r="E1137">
        <v>291.68</v>
      </c>
      <c r="F1137">
        <v>291.68</v>
      </c>
      <c r="G1137" s="68">
        <f t="shared" si="17"/>
        <v>1</v>
      </c>
    </row>
    <row r="1138" spans="1:7" x14ac:dyDescent="0.25">
      <c r="A1138">
        <v>2004</v>
      </c>
      <c r="B1138">
        <v>8</v>
      </c>
      <c r="C1138" t="s">
        <v>573</v>
      </c>
      <c r="D1138">
        <v>2</v>
      </c>
      <c r="E1138">
        <v>443.2</v>
      </c>
      <c r="F1138">
        <v>443.2</v>
      </c>
      <c r="G1138" s="68">
        <f t="shared" si="17"/>
        <v>1</v>
      </c>
    </row>
    <row r="1139" spans="1:7" x14ac:dyDescent="0.25">
      <c r="A1139">
        <v>2004</v>
      </c>
      <c r="B1139">
        <v>8</v>
      </c>
      <c r="C1139" t="s">
        <v>573</v>
      </c>
      <c r="D1139">
        <v>3</v>
      </c>
      <c r="E1139">
        <v>1769.65</v>
      </c>
      <c r="F1139">
        <v>1769.65</v>
      </c>
      <c r="G1139" s="68">
        <f t="shared" si="17"/>
        <v>1</v>
      </c>
    </row>
    <row r="1140" spans="1:7" x14ac:dyDescent="0.25">
      <c r="A1140">
        <v>2004</v>
      </c>
      <c r="B1140">
        <v>8</v>
      </c>
      <c r="C1140" t="s">
        <v>573</v>
      </c>
      <c r="D1140">
        <v>4</v>
      </c>
      <c r="E1140">
        <v>3509.52</v>
      </c>
      <c r="F1140">
        <v>3509.52</v>
      </c>
      <c r="G1140" s="68">
        <f t="shared" si="17"/>
        <v>1</v>
      </c>
    </row>
    <row r="1141" spans="1:7" x14ac:dyDescent="0.25">
      <c r="A1141">
        <v>2004</v>
      </c>
      <c r="B1141">
        <v>8</v>
      </c>
      <c r="C1141" t="s">
        <v>573</v>
      </c>
      <c r="D1141">
        <v>5</v>
      </c>
      <c r="E1141">
        <v>219.6</v>
      </c>
      <c r="F1141">
        <v>219.6</v>
      </c>
      <c r="G1141" s="68">
        <f t="shared" si="17"/>
        <v>1</v>
      </c>
    </row>
    <row r="1142" spans="1:7" x14ac:dyDescent="0.25">
      <c r="A1142">
        <v>2005</v>
      </c>
      <c r="B1142">
        <v>8</v>
      </c>
      <c r="C1142" t="s">
        <v>573</v>
      </c>
      <c r="D1142">
        <v>2</v>
      </c>
      <c r="E1142">
        <v>556.76</v>
      </c>
      <c r="F1142">
        <v>556.76</v>
      </c>
      <c r="G1142" s="68">
        <f t="shared" si="17"/>
        <v>1</v>
      </c>
    </row>
    <row r="1143" spans="1:7" x14ac:dyDescent="0.25">
      <c r="A1143">
        <v>2005</v>
      </c>
      <c r="B1143">
        <v>8</v>
      </c>
      <c r="C1143" t="s">
        <v>573</v>
      </c>
      <c r="D1143">
        <v>3</v>
      </c>
      <c r="E1143">
        <v>1408.2</v>
      </c>
      <c r="F1143">
        <v>1408.2</v>
      </c>
      <c r="G1143" s="68">
        <f t="shared" si="17"/>
        <v>1</v>
      </c>
    </row>
    <row r="1144" spans="1:7" x14ac:dyDescent="0.25">
      <c r="A1144">
        <v>2005</v>
      </c>
      <c r="B1144">
        <v>8</v>
      </c>
      <c r="C1144" t="s">
        <v>573</v>
      </c>
      <c r="D1144">
        <v>4</v>
      </c>
      <c r="E1144">
        <v>2894.13</v>
      </c>
      <c r="F1144">
        <v>2894.13</v>
      </c>
      <c r="G1144" s="68">
        <f t="shared" si="17"/>
        <v>1</v>
      </c>
    </row>
    <row r="1145" spans="1:7" x14ac:dyDescent="0.25">
      <c r="A1145">
        <v>2005</v>
      </c>
      <c r="B1145">
        <v>8</v>
      </c>
      <c r="C1145" t="s">
        <v>573</v>
      </c>
      <c r="D1145">
        <v>5</v>
      </c>
      <c r="E1145">
        <v>197.4</v>
      </c>
      <c r="F1145">
        <v>197.4</v>
      </c>
      <c r="G1145" s="68">
        <f t="shared" si="17"/>
        <v>1</v>
      </c>
    </row>
    <row r="1146" spans="1:7" x14ac:dyDescent="0.25">
      <c r="A1146">
        <v>2006</v>
      </c>
      <c r="B1146">
        <v>8</v>
      </c>
      <c r="C1146" t="s">
        <v>573</v>
      </c>
      <c r="D1146">
        <v>2</v>
      </c>
      <c r="E1146">
        <v>623.52</v>
      </c>
      <c r="F1146">
        <v>623.52</v>
      </c>
      <c r="G1146" s="68">
        <f t="shared" si="17"/>
        <v>1</v>
      </c>
    </row>
    <row r="1147" spans="1:7" x14ac:dyDescent="0.25">
      <c r="A1147">
        <v>2006</v>
      </c>
      <c r="B1147">
        <v>8</v>
      </c>
      <c r="C1147" t="s">
        <v>573</v>
      </c>
      <c r="D1147">
        <v>3</v>
      </c>
      <c r="E1147">
        <v>1787.93</v>
      </c>
      <c r="F1147">
        <v>1787.93</v>
      </c>
      <c r="G1147" s="68">
        <f t="shared" si="17"/>
        <v>1</v>
      </c>
    </row>
    <row r="1148" spans="1:7" x14ac:dyDescent="0.25">
      <c r="A1148">
        <v>2006</v>
      </c>
      <c r="B1148">
        <v>8</v>
      </c>
      <c r="C1148" t="s">
        <v>573</v>
      </c>
      <c r="D1148">
        <v>4</v>
      </c>
      <c r="E1148">
        <v>2297.52</v>
      </c>
      <c r="F1148">
        <v>2297.52</v>
      </c>
      <c r="G1148" s="68">
        <f t="shared" si="17"/>
        <v>1</v>
      </c>
    </row>
    <row r="1149" spans="1:7" x14ac:dyDescent="0.25">
      <c r="A1149">
        <v>2006</v>
      </c>
      <c r="B1149">
        <v>8</v>
      </c>
      <c r="C1149" t="s">
        <v>573</v>
      </c>
      <c r="D1149">
        <v>5</v>
      </c>
      <c r="E1149">
        <v>144.61000000000001</v>
      </c>
      <c r="F1149">
        <v>144.61000000000001</v>
      </c>
      <c r="G1149" s="68">
        <f t="shared" si="17"/>
        <v>1</v>
      </c>
    </row>
    <row r="1150" spans="1:7" x14ac:dyDescent="0.25">
      <c r="A1150">
        <v>2007</v>
      </c>
      <c r="B1150">
        <v>8</v>
      </c>
      <c r="C1150" t="s">
        <v>573</v>
      </c>
      <c r="D1150">
        <v>2</v>
      </c>
      <c r="E1150">
        <v>576</v>
      </c>
      <c r="F1150">
        <v>576</v>
      </c>
      <c r="G1150" s="68">
        <f t="shared" si="17"/>
        <v>1</v>
      </c>
    </row>
    <row r="1151" spans="1:7" x14ac:dyDescent="0.25">
      <c r="A1151">
        <v>2007</v>
      </c>
      <c r="B1151">
        <v>8</v>
      </c>
      <c r="C1151" t="s">
        <v>573</v>
      </c>
      <c r="D1151">
        <v>3</v>
      </c>
      <c r="E1151">
        <v>1979.15</v>
      </c>
      <c r="F1151">
        <v>1979.15</v>
      </c>
      <c r="G1151" s="68">
        <f t="shared" si="17"/>
        <v>1</v>
      </c>
    </row>
    <row r="1152" spans="1:7" x14ac:dyDescent="0.25">
      <c r="A1152">
        <v>2007</v>
      </c>
      <c r="B1152">
        <v>8</v>
      </c>
      <c r="C1152" t="s">
        <v>573</v>
      </c>
      <c r="D1152">
        <v>4</v>
      </c>
      <c r="E1152">
        <v>2778.48</v>
      </c>
      <c r="F1152">
        <v>2778.48</v>
      </c>
      <c r="G1152" s="68">
        <f t="shared" si="17"/>
        <v>1</v>
      </c>
    </row>
    <row r="1153" spans="1:7" x14ac:dyDescent="0.25">
      <c r="A1153">
        <v>2007</v>
      </c>
      <c r="B1153">
        <v>8</v>
      </c>
      <c r="C1153" t="s">
        <v>573</v>
      </c>
      <c r="D1153">
        <v>5</v>
      </c>
      <c r="E1153">
        <v>119.79</v>
      </c>
      <c r="F1153">
        <v>119.79</v>
      </c>
      <c r="G1153" s="68">
        <f t="shared" si="17"/>
        <v>1</v>
      </c>
    </row>
    <row r="1154" spans="1:7" x14ac:dyDescent="0.25">
      <c r="A1154">
        <v>2008</v>
      </c>
      <c r="B1154">
        <v>8</v>
      </c>
      <c r="C1154" t="s">
        <v>573</v>
      </c>
      <c r="D1154">
        <v>2</v>
      </c>
      <c r="E1154">
        <v>213.11</v>
      </c>
      <c r="F1154">
        <v>213.11</v>
      </c>
      <c r="G1154" s="68">
        <f t="shared" si="17"/>
        <v>1</v>
      </c>
    </row>
    <row r="1155" spans="1:7" x14ac:dyDescent="0.25">
      <c r="A1155">
        <v>2008</v>
      </c>
      <c r="B1155">
        <v>8</v>
      </c>
      <c r="C1155" t="s">
        <v>573</v>
      </c>
      <c r="D1155">
        <v>3</v>
      </c>
      <c r="E1155">
        <v>1884.1</v>
      </c>
      <c r="F1155">
        <v>1884.1</v>
      </c>
      <c r="G1155" s="68">
        <f t="shared" ref="G1155:G1218" si="18">E1155/F1155</f>
        <v>1</v>
      </c>
    </row>
    <row r="1156" spans="1:7" x14ac:dyDescent="0.25">
      <c r="A1156">
        <v>2008</v>
      </c>
      <c r="B1156">
        <v>8</v>
      </c>
      <c r="C1156" t="s">
        <v>573</v>
      </c>
      <c r="D1156">
        <v>4</v>
      </c>
      <c r="E1156">
        <v>3441.72</v>
      </c>
      <c r="F1156">
        <v>3441.72</v>
      </c>
      <c r="G1156" s="68">
        <f t="shared" si="18"/>
        <v>1</v>
      </c>
    </row>
    <row r="1157" spans="1:7" x14ac:dyDescent="0.25">
      <c r="A1157">
        <v>2008</v>
      </c>
      <c r="B1157">
        <v>8</v>
      </c>
      <c r="C1157" t="s">
        <v>573</v>
      </c>
      <c r="D1157">
        <v>5</v>
      </c>
      <c r="E1157">
        <v>163.19</v>
      </c>
      <c r="F1157">
        <v>163.19</v>
      </c>
      <c r="G1157" s="68">
        <f t="shared" si="18"/>
        <v>1</v>
      </c>
    </row>
    <row r="1158" spans="1:7" x14ac:dyDescent="0.25">
      <c r="A1158">
        <v>2009</v>
      </c>
      <c r="B1158">
        <v>8</v>
      </c>
      <c r="C1158" t="s">
        <v>573</v>
      </c>
      <c r="D1158">
        <v>2</v>
      </c>
      <c r="E1158">
        <v>810.59</v>
      </c>
      <c r="F1158">
        <v>810.59</v>
      </c>
      <c r="G1158" s="68">
        <f t="shared" si="18"/>
        <v>1</v>
      </c>
    </row>
    <row r="1159" spans="1:7" x14ac:dyDescent="0.25">
      <c r="A1159">
        <v>2009</v>
      </c>
      <c r="B1159">
        <v>8</v>
      </c>
      <c r="C1159" t="s">
        <v>573</v>
      </c>
      <c r="D1159">
        <v>3</v>
      </c>
      <c r="E1159">
        <v>678.69</v>
      </c>
      <c r="F1159">
        <v>678.69</v>
      </c>
      <c r="G1159" s="68">
        <f t="shared" si="18"/>
        <v>1</v>
      </c>
    </row>
    <row r="1160" spans="1:7" x14ac:dyDescent="0.25">
      <c r="A1160">
        <v>2009</v>
      </c>
      <c r="B1160">
        <v>8</v>
      </c>
      <c r="C1160" t="s">
        <v>573</v>
      </c>
      <c r="D1160">
        <v>4</v>
      </c>
      <c r="E1160">
        <v>2909.24</v>
      </c>
      <c r="F1160">
        <v>2909.24</v>
      </c>
      <c r="G1160" s="68">
        <f t="shared" si="18"/>
        <v>1</v>
      </c>
    </row>
    <row r="1161" spans="1:7" x14ac:dyDescent="0.25">
      <c r="A1161">
        <v>2009</v>
      </c>
      <c r="B1161">
        <v>8</v>
      </c>
      <c r="C1161" t="s">
        <v>573</v>
      </c>
      <c r="D1161">
        <v>5</v>
      </c>
      <c r="E1161">
        <v>180.22</v>
      </c>
      <c r="F1161">
        <v>180.22</v>
      </c>
      <c r="G1161" s="68">
        <f t="shared" si="18"/>
        <v>1</v>
      </c>
    </row>
    <row r="1162" spans="1:7" x14ac:dyDescent="0.25">
      <c r="A1162">
        <v>2010</v>
      </c>
      <c r="B1162">
        <v>8</v>
      </c>
      <c r="C1162" t="s">
        <v>573</v>
      </c>
      <c r="D1162">
        <v>2</v>
      </c>
      <c r="E1162">
        <v>990.47</v>
      </c>
      <c r="F1162">
        <v>990.47</v>
      </c>
      <c r="G1162" s="68">
        <f t="shared" si="18"/>
        <v>1</v>
      </c>
    </row>
    <row r="1163" spans="1:7" x14ac:dyDescent="0.25">
      <c r="A1163">
        <v>2010</v>
      </c>
      <c r="B1163">
        <v>8</v>
      </c>
      <c r="C1163" t="s">
        <v>573</v>
      </c>
      <c r="D1163">
        <v>3</v>
      </c>
      <c r="E1163">
        <v>2688.58</v>
      </c>
      <c r="F1163">
        <v>2688.58</v>
      </c>
      <c r="G1163" s="68">
        <f t="shared" si="18"/>
        <v>1</v>
      </c>
    </row>
    <row r="1164" spans="1:7" x14ac:dyDescent="0.25">
      <c r="A1164">
        <v>2010</v>
      </c>
      <c r="B1164">
        <v>8</v>
      </c>
      <c r="C1164" t="s">
        <v>573</v>
      </c>
      <c r="D1164">
        <v>4</v>
      </c>
      <c r="E1164">
        <v>1191.49</v>
      </c>
      <c r="F1164">
        <v>1191.49</v>
      </c>
      <c r="G1164" s="68">
        <f t="shared" si="18"/>
        <v>1</v>
      </c>
    </row>
    <row r="1165" spans="1:7" x14ac:dyDescent="0.25">
      <c r="A1165">
        <v>2010</v>
      </c>
      <c r="B1165">
        <v>8</v>
      </c>
      <c r="C1165" t="s">
        <v>573</v>
      </c>
      <c r="D1165">
        <v>5</v>
      </c>
      <c r="E1165">
        <v>179.42</v>
      </c>
      <c r="F1165">
        <v>179.42</v>
      </c>
      <c r="G1165" s="68">
        <f t="shared" si="18"/>
        <v>1</v>
      </c>
    </row>
    <row r="1166" spans="1:7" x14ac:dyDescent="0.25">
      <c r="A1166">
        <v>2011</v>
      </c>
      <c r="B1166">
        <v>8</v>
      </c>
      <c r="C1166" t="s">
        <v>573</v>
      </c>
      <c r="D1166">
        <v>2</v>
      </c>
      <c r="E1166">
        <v>540.88</v>
      </c>
      <c r="F1166">
        <v>540.88</v>
      </c>
      <c r="G1166" s="68">
        <f t="shared" si="18"/>
        <v>1</v>
      </c>
    </row>
    <row r="1167" spans="1:7" x14ac:dyDescent="0.25">
      <c r="A1167">
        <v>2011</v>
      </c>
      <c r="B1167">
        <v>8</v>
      </c>
      <c r="C1167" t="s">
        <v>573</v>
      </c>
      <c r="D1167">
        <v>3</v>
      </c>
      <c r="E1167">
        <v>3200.89</v>
      </c>
      <c r="F1167">
        <v>3200.89</v>
      </c>
      <c r="G1167" s="68">
        <f t="shared" si="18"/>
        <v>1</v>
      </c>
    </row>
    <row r="1168" spans="1:7" x14ac:dyDescent="0.25">
      <c r="A1168">
        <v>2011</v>
      </c>
      <c r="B1168">
        <v>8</v>
      </c>
      <c r="C1168" t="s">
        <v>573</v>
      </c>
      <c r="D1168">
        <v>4</v>
      </c>
      <c r="E1168">
        <v>4411.78</v>
      </c>
      <c r="F1168">
        <v>4411.78</v>
      </c>
      <c r="G1168" s="68">
        <f t="shared" si="18"/>
        <v>1</v>
      </c>
    </row>
    <row r="1169" spans="1:7" x14ac:dyDescent="0.25">
      <c r="A1169">
        <v>2011</v>
      </c>
      <c r="B1169">
        <v>8</v>
      </c>
      <c r="C1169" t="s">
        <v>573</v>
      </c>
      <c r="D1169">
        <v>5</v>
      </c>
      <c r="E1169">
        <v>67.069999999999993</v>
      </c>
      <c r="F1169">
        <v>67.069999999999993</v>
      </c>
      <c r="G1169" s="68">
        <f t="shared" si="18"/>
        <v>1</v>
      </c>
    </row>
    <row r="1170" spans="1:7" x14ac:dyDescent="0.25">
      <c r="A1170">
        <v>2012</v>
      </c>
      <c r="B1170">
        <v>8</v>
      </c>
      <c r="C1170" t="s">
        <v>573</v>
      </c>
      <c r="D1170">
        <v>2</v>
      </c>
      <c r="E1170">
        <v>1082.96</v>
      </c>
      <c r="F1170">
        <v>1082.96</v>
      </c>
      <c r="G1170" s="68">
        <f t="shared" si="18"/>
        <v>1</v>
      </c>
    </row>
    <row r="1171" spans="1:7" x14ac:dyDescent="0.25">
      <c r="A1171">
        <v>2012</v>
      </c>
      <c r="B1171">
        <v>8</v>
      </c>
      <c r="C1171" t="s">
        <v>573</v>
      </c>
      <c r="D1171">
        <v>3</v>
      </c>
      <c r="E1171">
        <v>1741.48</v>
      </c>
      <c r="F1171">
        <v>1741.48</v>
      </c>
      <c r="G1171" s="68">
        <f t="shared" si="18"/>
        <v>1</v>
      </c>
    </row>
    <row r="1172" spans="1:7" x14ac:dyDescent="0.25">
      <c r="A1172">
        <v>2012</v>
      </c>
      <c r="B1172">
        <v>8</v>
      </c>
      <c r="C1172" t="s">
        <v>573</v>
      </c>
      <c r="D1172">
        <v>4</v>
      </c>
      <c r="E1172">
        <v>5254.12</v>
      </c>
      <c r="F1172">
        <v>5254.12</v>
      </c>
      <c r="G1172" s="68">
        <f t="shared" si="18"/>
        <v>1</v>
      </c>
    </row>
    <row r="1173" spans="1:7" x14ac:dyDescent="0.25">
      <c r="A1173">
        <v>2012</v>
      </c>
      <c r="B1173">
        <v>8</v>
      </c>
      <c r="C1173" t="s">
        <v>573</v>
      </c>
      <c r="D1173">
        <v>5</v>
      </c>
      <c r="E1173">
        <v>260.44</v>
      </c>
      <c r="F1173">
        <v>260.44</v>
      </c>
      <c r="G1173" s="68">
        <f t="shared" si="18"/>
        <v>1</v>
      </c>
    </row>
    <row r="1174" spans="1:7" x14ac:dyDescent="0.25">
      <c r="A1174">
        <v>2013</v>
      </c>
      <c r="B1174">
        <v>8</v>
      </c>
      <c r="C1174" t="s">
        <v>573</v>
      </c>
      <c r="D1174">
        <v>2</v>
      </c>
      <c r="E1174">
        <v>1736.26</v>
      </c>
      <c r="F1174">
        <v>1736.26</v>
      </c>
      <c r="G1174" s="68">
        <f t="shared" si="18"/>
        <v>1</v>
      </c>
    </row>
    <row r="1175" spans="1:7" x14ac:dyDescent="0.25">
      <c r="A1175">
        <v>2013</v>
      </c>
      <c r="B1175">
        <v>8</v>
      </c>
      <c r="C1175" t="s">
        <v>573</v>
      </c>
      <c r="D1175">
        <v>3</v>
      </c>
      <c r="E1175">
        <v>3617.11</v>
      </c>
      <c r="F1175">
        <v>3617.11</v>
      </c>
      <c r="G1175" s="68">
        <f t="shared" si="18"/>
        <v>1</v>
      </c>
    </row>
    <row r="1176" spans="1:7" x14ac:dyDescent="0.25">
      <c r="A1176">
        <v>2013</v>
      </c>
      <c r="B1176">
        <v>8</v>
      </c>
      <c r="C1176" t="s">
        <v>573</v>
      </c>
      <c r="D1176">
        <v>4</v>
      </c>
      <c r="E1176">
        <v>3084.04</v>
      </c>
      <c r="F1176">
        <v>3084.04</v>
      </c>
      <c r="G1176" s="68">
        <f t="shared" si="18"/>
        <v>1</v>
      </c>
    </row>
    <row r="1177" spans="1:7" x14ac:dyDescent="0.25">
      <c r="A1177">
        <v>2013</v>
      </c>
      <c r="B1177">
        <v>8</v>
      </c>
      <c r="C1177" t="s">
        <v>573</v>
      </c>
      <c r="D1177">
        <v>5</v>
      </c>
      <c r="E1177">
        <v>315.95999999999998</v>
      </c>
      <c r="F1177">
        <v>315.95999999999998</v>
      </c>
      <c r="G1177" s="68">
        <f t="shared" si="18"/>
        <v>1</v>
      </c>
    </row>
    <row r="1178" spans="1:7" x14ac:dyDescent="0.25">
      <c r="A1178">
        <v>2014</v>
      </c>
      <c r="B1178">
        <v>8</v>
      </c>
      <c r="C1178" t="s">
        <v>573</v>
      </c>
      <c r="D1178">
        <v>2</v>
      </c>
      <c r="E1178">
        <v>1474.78</v>
      </c>
      <c r="F1178">
        <v>1474.78</v>
      </c>
      <c r="G1178" s="68">
        <f t="shared" si="18"/>
        <v>1</v>
      </c>
    </row>
    <row r="1179" spans="1:7" x14ac:dyDescent="0.25">
      <c r="A1179">
        <v>2014</v>
      </c>
      <c r="B1179">
        <v>8</v>
      </c>
      <c r="C1179" t="s">
        <v>573</v>
      </c>
      <c r="D1179">
        <v>3</v>
      </c>
      <c r="E1179">
        <v>4216.54</v>
      </c>
      <c r="F1179">
        <v>4216.54</v>
      </c>
      <c r="G1179" s="68">
        <f t="shared" si="18"/>
        <v>1</v>
      </c>
    </row>
    <row r="1180" spans="1:7" x14ac:dyDescent="0.25">
      <c r="A1180">
        <v>2014</v>
      </c>
      <c r="B1180">
        <v>8</v>
      </c>
      <c r="C1180" t="s">
        <v>573</v>
      </c>
      <c r="D1180">
        <v>4</v>
      </c>
      <c r="E1180">
        <v>3423.26</v>
      </c>
      <c r="F1180">
        <v>3423.26</v>
      </c>
      <c r="G1180" s="68">
        <f t="shared" si="18"/>
        <v>1</v>
      </c>
    </row>
    <row r="1181" spans="1:7" x14ac:dyDescent="0.25">
      <c r="A1181">
        <v>2014</v>
      </c>
      <c r="B1181">
        <v>8</v>
      </c>
      <c r="C1181" t="s">
        <v>573</v>
      </c>
      <c r="D1181">
        <v>5</v>
      </c>
      <c r="E1181">
        <v>98.77</v>
      </c>
      <c r="F1181">
        <v>98.77</v>
      </c>
      <c r="G1181" s="68">
        <f t="shared" si="18"/>
        <v>1</v>
      </c>
    </row>
    <row r="1182" spans="1:7" x14ac:dyDescent="0.25">
      <c r="A1182">
        <v>2015</v>
      </c>
      <c r="B1182">
        <v>8</v>
      </c>
      <c r="C1182" t="s">
        <v>573</v>
      </c>
      <c r="D1182">
        <v>2</v>
      </c>
      <c r="E1182">
        <v>1441.92</v>
      </c>
      <c r="F1182">
        <v>1441.92</v>
      </c>
      <c r="G1182" s="68">
        <f t="shared" si="18"/>
        <v>1</v>
      </c>
    </row>
    <row r="1183" spans="1:7" x14ac:dyDescent="0.25">
      <c r="A1183">
        <v>2015</v>
      </c>
      <c r="B1183">
        <v>8</v>
      </c>
      <c r="C1183" t="s">
        <v>573</v>
      </c>
      <c r="D1183">
        <v>3</v>
      </c>
      <c r="E1183">
        <v>3590.08</v>
      </c>
      <c r="F1183">
        <v>3590.08</v>
      </c>
      <c r="G1183" s="68">
        <f t="shared" si="18"/>
        <v>1</v>
      </c>
    </row>
    <row r="1184" spans="1:7" x14ac:dyDescent="0.25">
      <c r="A1184">
        <v>2015</v>
      </c>
      <c r="B1184">
        <v>8</v>
      </c>
      <c r="C1184" t="s">
        <v>573</v>
      </c>
      <c r="D1184">
        <v>4</v>
      </c>
      <c r="E1184">
        <v>3991.77</v>
      </c>
      <c r="F1184">
        <v>3991.77</v>
      </c>
      <c r="G1184" s="68">
        <f t="shared" si="18"/>
        <v>1</v>
      </c>
    </row>
    <row r="1185" spans="1:7" x14ac:dyDescent="0.25">
      <c r="A1185">
        <v>2015</v>
      </c>
      <c r="B1185">
        <v>8</v>
      </c>
      <c r="C1185" t="s">
        <v>573</v>
      </c>
      <c r="D1185">
        <v>5</v>
      </c>
      <c r="E1185">
        <v>145.25</v>
      </c>
      <c r="F1185">
        <v>145.25</v>
      </c>
      <c r="G1185" s="68">
        <f t="shared" si="18"/>
        <v>1</v>
      </c>
    </row>
    <row r="1186" spans="1:7" x14ac:dyDescent="0.25">
      <c r="A1186">
        <v>1979</v>
      </c>
      <c r="B1186">
        <v>9</v>
      </c>
      <c r="C1186" t="s">
        <v>574</v>
      </c>
      <c r="D1186">
        <v>2</v>
      </c>
      <c r="E1186">
        <v>10040.06</v>
      </c>
      <c r="F1186">
        <v>10040.06</v>
      </c>
      <c r="G1186" s="68">
        <f t="shared" si="18"/>
        <v>1</v>
      </c>
    </row>
    <row r="1187" spans="1:7" x14ac:dyDescent="0.25">
      <c r="A1187">
        <v>1979</v>
      </c>
      <c r="B1187">
        <v>9</v>
      </c>
      <c r="C1187" t="s">
        <v>574</v>
      </c>
      <c r="D1187">
        <v>3</v>
      </c>
      <c r="E1187">
        <v>11291.5</v>
      </c>
      <c r="F1187">
        <v>11291.5</v>
      </c>
      <c r="G1187" s="68">
        <f t="shared" si="18"/>
        <v>1</v>
      </c>
    </row>
    <row r="1188" spans="1:7" x14ac:dyDescent="0.25">
      <c r="A1188">
        <v>1979</v>
      </c>
      <c r="B1188">
        <v>9</v>
      </c>
      <c r="C1188" t="s">
        <v>574</v>
      </c>
      <c r="D1188">
        <v>4</v>
      </c>
      <c r="E1188">
        <v>4096.88</v>
      </c>
      <c r="F1188">
        <v>4096.88</v>
      </c>
      <c r="G1188" s="68">
        <f t="shared" si="18"/>
        <v>1</v>
      </c>
    </row>
    <row r="1189" spans="1:7" x14ac:dyDescent="0.25">
      <c r="A1189">
        <v>1979</v>
      </c>
      <c r="B1189">
        <v>9</v>
      </c>
      <c r="C1189" t="s">
        <v>574</v>
      </c>
      <c r="D1189">
        <v>5</v>
      </c>
      <c r="E1189">
        <v>121.85</v>
      </c>
      <c r="F1189">
        <v>121.85</v>
      </c>
      <c r="G1189" s="68">
        <f t="shared" si="18"/>
        <v>1</v>
      </c>
    </row>
    <row r="1190" spans="1:7" x14ac:dyDescent="0.25">
      <c r="A1190">
        <v>1980</v>
      </c>
      <c r="B1190">
        <v>9</v>
      </c>
      <c r="C1190" t="s">
        <v>574</v>
      </c>
      <c r="D1190">
        <v>2</v>
      </c>
      <c r="E1190">
        <v>4441.57</v>
      </c>
      <c r="F1190">
        <v>4441.57</v>
      </c>
      <c r="G1190" s="68">
        <f t="shared" si="18"/>
        <v>1</v>
      </c>
    </row>
    <row r="1191" spans="1:7" x14ac:dyDescent="0.25">
      <c r="A1191">
        <v>1980</v>
      </c>
      <c r="B1191">
        <v>9</v>
      </c>
      <c r="C1191" t="s">
        <v>574</v>
      </c>
      <c r="D1191">
        <v>3</v>
      </c>
      <c r="E1191">
        <v>8316.6</v>
      </c>
      <c r="F1191">
        <v>8316.6</v>
      </c>
      <c r="G1191" s="68">
        <f t="shared" si="18"/>
        <v>1</v>
      </c>
    </row>
    <row r="1192" spans="1:7" x14ac:dyDescent="0.25">
      <c r="A1192">
        <v>1980</v>
      </c>
      <c r="B1192">
        <v>9</v>
      </c>
      <c r="C1192" t="s">
        <v>574</v>
      </c>
      <c r="D1192">
        <v>4</v>
      </c>
      <c r="E1192">
        <v>5086.3500000000004</v>
      </c>
      <c r="F1192">
        <v>5086.3500000000004</v>
      </c>
      <c r="G1192" s="68">
        <f t="shared" si="18"/>
        <v>1</v>
      </c>
    </row>
    <row r="1193" spans="1:7" x14ac:dyDescent="0.25">
      <c r="A1193">
        <v>1980</v>
      </c>
      <c r="B1193">
        <v>9</v>
      </c>
      <c r="C1193" t="s">
        <v>574</v>
      </c>
      <c r="D1193">
        <v>5</v>
      </c>
      <c r="E1193">
        <v>74.209999999999994</v>
      </c>
      <c r="F1193">
        <v>74.209999999999994</v>
      </c>
      <c r="G1193" s="68">
        <f t="shared" si="18"/>
        <v>1</v>
      </c>
    </row>
    <row r="1194" spans="1:7" x14ac:dyDescent="0.25">
      <c r="A1194">
        <v>1981</v>
      </c>
      <c r="B1194">
        <v>9</v>
      </c>
      <c r="C1194" t="s">
        <v>574</v>
      </c>
      <c r="D1194">
        <v>2</v>
      </c>
      <c r="E1194">
        <v>4729.7299999999996</v>
      </c>
      <c r="F1194">
        <v>4729.7299999999996</v>
      </c>
      <c r="G1194" s="68">
        <f t="shared" si="18"/>
        <v>1</v>
      </c>
    </row>
    <row r="1195" spans="1:7" x14ac:dyDescent="0.25">
      <c r="A1195">
        <v>1981</v>
      </c>
      <c r="B1195">
        <v>9</v>
      </c>
      <c r="C1195" t="s">
        <v>574</v>
      </c>
      <c r="D1195">
        <v>3</v>
      </c>
      <c r="E1195">
        <v>2783.64</v>
      </c>
      <c r="F1195">
        <v>2783.64</v>
      </c>
      <c r="G1195" s="68">
        <f t="shared" si="18"/>
        <v>1</v>
      </c>
    </row>
    <row r="1196" spans="1:7" x14ac:dyDescent="0.25">
      <c r="A1196">
        <v>1981</v>
      </c>
      <c r="B1196">
        <v>9</v>
      </c>
      <c r="C1196" t="s">
        <v>574</v>
      </c>
      <c r="D1196">
        <v>4</v>
      </c>
      <c r="E1196">
        <v>6591.95</v>
      </c>
      <c r="F1196">
        <v>6591.95</v>
      </c>
      <c r="G1196" s="68">
        <f t="shared" si="18"/>
        <v>1</v>
      </c>
    </row>
    <row r="1197" spans="1:7" x14ac:dyDescent="0.25">
      <c r="A1197">
        <v>1981</v>
      </c>
      <c r="B1197">
        <v>9</v>
      </c>
      <c r="C1197" t="s">
        <v>574</v>
      </c>
      <c r="D1197">
        <v>5</v>
      </c>
      <c r="E1197">
        <v>93.11</v>
      </c>
      <c r="F1197">
        <v>93.11</v>
      </c>
      <c r="G1197" s="68">
        <f t="shared" si="18"/>
        <v>1</v>
      </c>
    </row>
    <row r="1198" spans="1:7" x14ac:dyDescent="0.25">
      <c r="A1198">
        <v>1982</v>
      </c>
      <c r="B1198">
        <v>9</v>
      </c>
      <c r="C1198" t="s">
        <v>574</v>
      </c>
      <c r="D1198">
        <v>2</v>
      </c>
      <c r="E1198">
        <v>3900.43</v>
      </c>
      <c r="F1198">
        <v>3900.43</v>
      </c>
      <c r="G1198" s="68">
        <f t="shared" si="18"/>
        <v>1</v>
      </c>
    </row>
    <row r="1199" spans="1:7" x14ac:dyDescent="0.25">
      <c r="A1199">
        <v>1982</v>
      </c>
      <c r="B1199">
        <v>9</v>
      </c>
      <c r="C1199" t="s">
        <v>574</v>
      </c>
      <c r="D1199">
        <v>3</v>
      </c>
      <c r="E1199">
        <v>3162.25</v>
      </c>
      <c r="F1199">
        <v>3162.25</v>
      </c>
      <c r="G1199" s="68">
        <f t="shared" si="18"/>
        <v>1</v>
      </c>
    </row>
    <row r="1200" spans="1:7" x14ac:dyDescent="0.25">
      <c r="A1200">
        <v>1982</v>
      </c>
      <c r="B1200">
        <v>9</v>
      </c>
      <c r="C1200" t="s">
        <v>574</v>
      </c>
      <c r="D1200">
        <v>4</v>
      </c>
      <c r="E1200">
        <v>6006.27</v>
      </c>
      <c r="F1200">
        <v>6006.27</v>
      </c>
      <c r="G1200" s="68">
        <f t="shared" si="18"/>
        <v>1</v>
      </c>
    </row>
    <row r="1201" spans="1:7" x14ac:dyDescent="0.25">
      <c r="A1201">
        <v>1982</v>
      </c>
      <c r="B1201">
        <v>9</v>
      </c>
      <c r="C1201" t="s">
        <v>574</v>
      </c>
      <c r="D1201">
        <v>5</v>
      </c>
      <c r="E1201">
        <v>273.99</v>
      </c>
      <c r="F1201">
        <v>273.99</v>
      </c>
      <c r="G1201" s="68">
        <f t="shared" si="18"/>
        <v>1</v>
      </c>
    </row>
    <row r="1202" spans="1:7" x14ac:dyDescent="0.25">
      <c r="A1202">
        <v>1983</v>
      </c>
      <c r="B1202">
        <v>9</v>
      </c>
      <c r="C1202" t="s">
        <v>574</v>
      </c>
      <c r="D1202">
        <v>2</v>
      </c>
      <c r="E1202">
        <v>12932.17</v>
      </c>
      <c r="F1202">
        <v>12932.17</v>
      </c>
      <c r="G1202" s="68">
        <f t="shared" si="18"/>
        <v>1</v>
      </c>
    </row>
    <row r="1203" spans="1:7" x14ac:dyDescent="0.25">
      <c r="A1203">
        <v>1983</v>
      </c>
      <c r="B1203">
        <v>9</v>
      </c>
      <c r="C1203" t="s">
        <v>574</v>
      </c>
      <c r="D1203">
        <v>3</v>
      </c>
      <c r="E1203">
        <v>5831.79</v>
      </c>
      <c r="F1203">
        <v>5831.79</v>
      </c>
      <c r="G1203" s="68">
        <f t="shared" si="18"/>
        <v>1</v>
      </c>
    </row>
    <row r="1204" spans="1:7" x14ac:dyDescent="0.25">
      <c r="A1204">
        <v>1983</v>
      </c>
      <c r="B1204">
        <v>9</v>
      </c>
      <c r="C1204" t="s">
        <v>574</v>
      </c>
      <c r="D1204">
        <v>4</v>
      </c>
      <c r="E1204">
        <v>5372.78</v>
      </c>
      <c r="F1204">
        <v>5372.78</v>
      </c>
      <c r="G1204" s="68">
        <f t="shared" si="18"/>
        <v>1</v>
      </c>
    </row>
    <row r="1205" spans="1:7" x14ac:dyDescent="0.25">
      <c r="A1205">
        <v>1983</v>
      </c>
      <c r="B1205">
        <v>9</v>
      </c>
      <c r="C1205" t="s">
        <v>574</v>
      </c>
      <c r="D1205">
        <v>5</v>
      </c>
      <c r="E1205">
        <v>368.86</v>
      </c>
      <c r="F1205">
        <v>368.86</v>
      </c>
      <c r="G1205" s="68">
        <f t="shared" si="18"/>
        <v>1</v>
      </c>
    </row>
    <row r="1206" spans="1:7" x14ac:dyDescent="0.25">
      <c r="A1206">
        <v>1984</v>
      </c>
      <c r="B1206">
        <v>9</v>
      </c>
      <c r="C1206" t="s">
        <v>574</v>
      </c>
      <c r="D1206">
        <v>2</v>
      </c>
      <c r="E1206">
        <v>6798.84</v>
      </c>
      <c r="F1206">
        <v>6798.84</v>
      </c>
      <c r="G1206" s="68">
        <f t="shared" si="18"/>
        <v>1</v>
      </c>
    </row>
    <row r="1207" spans="1:7" x14ac:dyDescent="0.25">
      <c r="A1207">
        <v>1984</v>
      </c>
      <c r="B1207">
        <v>9</v>
      </c>
      <c r="C1207" t="s">
        <v>574</v>
      </c>
      <c r="D1207">
        <v>3</v>
      </c>
      <c r="E1207">
        <v>6563.51</v>
      </c>
      <c r="F1207">
        <v>6563.51</v>
      </c>
      <c r="G1207" s="68">
        <f t="shared" si="18"/>
        <v>1</v>
      </c>
    </row>
    <row r="1208" spans="1:7" x14ac:dyDescent="0.25">
      <c r="A1208">
        <v>1984</v>
      </c>
      <c r="B1208">
        <v>9</v>
      </c>
      <c r="C1208" t="s">
        <v>574</v>
      </c>
      <c r="D1208">
        <v>4</v>
      </c>
      <c r="E1208">
        <v>3633.06</v>
      </c>
      <c r="F1208">
        <v>3633.06</v>
      </c>
      <c r="G1208" s="68">
        <f t="shared" si="18"/>
        <v>1</v>
      </c>
    </row>
    <row r="1209" spans="1:7" x14ac:dyDescent="0.25">
      <c r="A1209">
        <v>1984</v>
      </c>
      <c r="B1209">
        <v>9</v>
      </c>
      <c r="C1209" t="s">
        <v>574</v>
      </c>
      <c r="D1209">
        <v>5</v>
      </c>
      <c r="E1209">
        <v>163.26</v>
      </c>
      <c r="F1209">
        <v>163.26</v>
      </c>
      <c r="G1209" s="68">
        <f t="shared" si="18"/>
        <v>1</v>
      </c>
    </row>
    <row r="1210" spans="1:7" x14ac:dyDescent="0.25">
      <c r="A1210">
        <v>1985</v>
      </c>
      <c r="B1210">
        <v>9</v>
      </c>
      <c r="C1210" t="s">
        <v>574</v>
      </c>
      <c r="D1210">
        <v>2</v>
      </c>
      <c r="E1210">
        <v>3271.79</v>
      </c>
      <c r="F1210">
        <v>3271.79</v>
      </c>
      <c r="G1210" s="68">
        <f t="shared" si="18"/>
        <v>1</v>
      </c>
    </row>
    <row r="1211" spans="1:7" x14ac:dyDescent="0.25">
      <c r="A1211">
        <v>1985</v>
      </c>
      <c r="B1211">
        <v>9</v>
      </c>
      <c r="C1211" t="s">
        <v>574</v>
      </c>
      <c r="D1211">
        <v>3</v>
      </c>
      <c r="E1211">
        <v>9109.16</v>
      </c>
      <c r="F1211">
        <v>9109.16</v>
      </c>
      <c r="G1211" s="68">
        <f t="shared" si="18"/>
        <v>1</v>
      </c>
    </row>
    <row r="1212" spans="1:7" x14ac:dyDescent="0.25">
      <c r="A1212">
        <v>1985</v>
      </c>
      <c r="B1212">
        <v>9</v>
      </c>
      <c r="C1212" t="s">
        <v>574</v>
      </c>
      <c r="D1212">
        <v>4</v>
      </c>
      <c r="E1212">
        <v>9623.5499999999993</v>
      </c>
      <c r="F1212">
        <v>9623.5499999999993</v>
      </c>
      <c r="G1212" s="68">
        <f t="shared" si="18"/>
        <v>1</v>
      </c>
    </row>
    <row r="1213" spans="1:7" x14ac:dyDescent="0.25">
      <c r="A1213">
        <v>1985</v>
      </c>
      <c r="B1213">
        <v>9</v>
      </c>
      <c r="C1213" t="s">
        <v>574</v>
      </c>
      <c r="D1213">
        <v>5</v>
      </c>
      <c r="E1213">
        <v>99.95</v>
      </c>
      <c r="F1213">
        <v>99.95</v>
      </c>
      <c r="G1213" s="68">
        <f t="shared" si="18"/>
        <v>1</v>
      </c>
    </row>
    <row r="1214" spans="1:7" x14ac:dyDescent="0.25">
      <c r="A1214">
        <v>1986</v>
      </c>
      <c r="B1214">
        <v>9</v>
      </c>
      <c r="C1214" t="s">
        <v>574</v>
      </c>
      <c r="D1214">
        <v>2</v>
      </c>
      <c r="E1214">
        <v>1195.78</v>
      </c>
      <c r="F1214">
        <v>1195.78</v>
      </c>
      <c r="G1214" s="68">
        <f t="shared" si="18"/>
        <v>1</v>
      </c>
    </row>
    <row r="1215" spans="1:7" x14ac:dyDescent="0.25">
      <c r="A1215">
        <v>1986</v>
      </c>
      <c r="B1215">
        <v>9</v>
      </c>
      <c r="C1215" t="s">
        <v>574</v>
      </c>
      <c r="D1215">
        <v>3</v>
      </c>
      <c r="E1215">
        <v>5391.93</v>
      </c>
      <c r="F1215">
        <v>5391.93</v>
      </c>
      <c r="G1215" s="68">
        <f t="shared" si="18"/>
        <v>1</v>
      </c>
    </row>
    <row r="1216" spans="1:7" x14ac:dyDescent="0.25">
      <c r="A1216">
        <v>1986</v>
      </c>
      <c r="B1216">
        <v>9</v>
      </c>
      <c r="C1216" t="s">
        <v>574</v>
      </c>
      <c r="D1216">
        <v>4</v>
      </c>
      <c r="E1216">
        <v>9876.49</v>
      </c>
      <c r="F1216">
        <v>9876.49</v>
      </c>
      <c r="G1216" s="68">
        <f t="shared" si="18"/>
        <v>1</v>
      </c>
    </row>
    <row r="1217" spans="1:7" x14ac:dyDescent="0.25">
      <c r="A1217">
        <v>1986</v>
      </c>
      <c r="B1217">
        <v>9</v>
      </c>
      <c r="C1217" t="s">
        <v>574</v>
      </c>
      <c r="D1217">
        <v>5</v>
      </c>
      <c r="E1217">
        <v>781.73</v>
      </c>
      <c r="F1217">
        <v>781.73</v>
      </c>
      <c r="G1217" s="68">
        <f t="shared" si="18"/>
        <v>1</v>
      </c>
    </row>
    <row r="1218" spans="1:7" x14ac:dyDescent="0.25">
      <c r="A1218">
        <v>1987</v>
      </c>
      <c r="B1218">
        <v>9</v>
      </c>
      <c r="C1218" t="s">
        <v>574</v>
      </c>
      <c r="D1218">
        <v>2</v>
      </c>
      <c r="E1218">
        <v>547.46</v>
      </c>
      <c r="F1218">
        <v>547.46</v>
      </c>
      <c r="G1218" s="68">
        <f t="shared" si="18"/>
        <v>1</v>
      </c>
    </row>
    <row r="1219" spans="1:7" x14ac:dyDescent="0.25">
      <c r="A1219">
        <v>1987</v>
      </c>
      <c r="B1219">
        <v>9</v>
      </c>
      <c r="C1219" t="s">
        <v>574</v>
      </c>
      <c r="D1219">
        <v>3</v>
      </c>
      <c r="E1219">
        <v>2740.26</v>
      </c>
      <c r="F1219">
        <v>2740.26</v>
      </c>
      <c r="G1219" s="68">
        <f t="shared" ref="G1219:G1282" si="19">E1219/F1219</f>
        <v>1</v>
      </c>
    </row>
    <row r="1220" spans="1:7" x14ac:dyDescent="0.25">
      <c r="A1220">
        <v>1987</v>
      </c>
      <c r="B1220">
        <v>9</v>
      </c>
      <c r="C1220" t="s">
        <v>574</v>
      </c>
      <c r="D1220">
        <v>4</v>
      </c>
      <c r="E1220">
        <v>7662.86</v>
      </c>
      <c r="F1220">
        <v>7662.86</v>
      </c>
      <c r="G1220" s="68">
        <f t="shared" si="19"/>
        <v>1</v>
      </c>
    </row>
    <row r="1221" spans="1:7" x14ac:dyDescent="0.25">
      <c r="A1221">
        <v>1987</v>
      </c>
      <c r="B1221">
        <v>9</v>
      </c>
      <c r="C1221" t="s">
        <v>574</v>
      </c>
      <c r="D1221">
        <v>5</v>
      </c>
      <c r="E1221">
        <v>1487.26</v>
      </c>
      <c r="F1221">
        <v>1487.26</v>
      </c>
      <c r="G1221" s="68">
        <f t="shared" si="19"/>
        <v>1</v>
      </c>
    </row>
    <row r="1222" spans="1:7" x14ac:dyDescent="0.25">
      <c r="A1222">
        <v>1988</v>
      </c>
      <c r="B1222">
        <v>9</v>
      </c>
      <c r="C1222" t="s">
        <v>574</v>
      </c>
      <c r="D1222">
        <v>2</v>
      </c>
      <c r="E1222">
        <v>2460.5500000000002</v>
      </c>
      <c r="F1222">
        <v>2460.5500000000002</v>
      </c>
      <c r="G1222" s="68">
        <f t="shared" si="19"/>
        <v>1</v>
      </c>
    </row>
    <row r="1223" spans="1:7" x14ac:dyDescent="0.25">
      <c r="A1223">
        <v>1988</v>
      </c>
      <c r="B1223">
        <v>9</v>
      </c>
      <c r="C1223" t="s">
        <v>574</v>
      </c>
      <c r="D1223">
        <v>3</v>
      </c>
      <c r="E1223">
        <v>2713.95</v>
      </c>
      <c r="F1223">
        <v>2713.95</v>
      </c>
      <c r="G1223" s="68">
        <f t="shared" si="19"/>
        <v>1</v>
      </c>
    </row>
    <row r="1224" spans="1:7" x14ac:dyDescent="0.25">
      <c r="A1224">
        <v>1988</v>
      </c>
      <c r="B1224">
        <v>9</v>
      </c>
      <c r="C1224" t="s">
        <v>574</v>
      </c>
      <c r="D1224">
        <v>4</v>
      </c>
      <c r="E1224">
        <v>4446.53</v>
      </c>
      <c r="F1224">
        <v>4446.53</v>
      </c>
      <c r="G1224" s="68">
        <f t="shared" si="19"/>
        <v>1</v>
      </c>
    </row>
    <row r="1225" spans="1:7" x14ac:dyDescent="0.25">
      <c r="A1225">
        <v>1988</v>
      </c>
      <c r="B1225">
        <v>9</v>
      </c>
      <c r="C1225" t="s">
        <v>574</v>
      </c>
      <c r="D1225">
        <v>5</v>
      </c>
      <c r="E1225">
        <v>275.64999999999998</v>
      </c>
      <c r="F1225">
        <v>275.64999999999998</v>
      </c>
      <c r="G1225" s="68">
        <f t="shared" si="19"/>
        <v>1</v>
      </c>
    </row>
    <row r="1226" spans="1:7" x14ac:dyDescent="0.25">
      <c r="A1226">
        <v>1989</v>
      </c>
      <c r="B1226">
        <v>9</v>
      </c>
      <c r="C1226" t="s">
        <v>574</v>
      </c>
      <c r="D1226">
        <v>2</v>
      </c>
      <c r="E1226">
        <v>1481.87</v>
      </c>
      <c r="F1226">
        <v>1481.87</v>
      </c>
      <c r="G1226" s="68">
        <f t="shared" si="19"/>
        <v>1</v>
      </c>
    </row>
    <row r="1227" spans="1:7" x14ac:dyDescent="0.25">
      <c r="A1227">
        <v>1989</v>
      </c>
      <c r="B1227">
        <v>9</v>
      </c>
      <c r="C1227" t="s">
        <v>574</v>
      </c>
      <c r="D1227">
        <v>3</v>
      </c>
      <c r="E1227">
        <v>10192.93</v>
      </c>
      <c r="F1227">
        <v>10192.93</v>
      </c>
      <c r="G1227" s="68">
        <f t="shared" si="19"/>
        <v>1</v>
      </c>
    </row>
    <row r="1228" spans="1:7" x14ac:dyDescent="0.25">
      <c r="A1228">
        <v>1989</v>
      </c>
      <c r="B1228">
        <v>9</v>
      </c>
      <c r="C1228" t="s">
        <v>574</v>
      </c>
      <c r="D1228">
        <v>4</v>
      </c>
      <c r="E1228">
        <v>2797.09</v>
      </c>
      <c r="F1228">
        <v>2797.09</v>
      </c>
      <c r="G1228" s="68">
        <f t="shared" si="19"/>
        <v>1</v>
      </c>
    </row>
    <row r="1229" spans="1:7" x14ac:dyDescent="0.25">
      <c r="A1229">
        <v>1989</v>
      </c>
      <c r="B1229">
        <v>9</v>
      </c>
      <c r="C1229" t="s">
        <v>574</v>
      </c>
      <c r="D1229">
        <v>5</v>
      </c>
      <c r="E1229">
        <v>301.63</v>
      </c>
      <c r="F1229">
        <v>301.63</v>
      </c>
      <c r="G1229" s="68">
        <f t="shared" si="19"/>
        <v>1</v>
      </c>
    </row>
    <row r="1230" spans="1:7" x14ac:dyDescent="0.25">
      <c r="A1230">
        <v>1990</v>
      </c>
      <c r="B1230">
        <v>9</v>
      </c>
      <c r="C1230" t="s">
        <v>574</v>
      </c>
      <c r="D1230">
        <v>2</v>
      </c>
      <c r="E1230">
        <v>3983.97</v>
      </c>
      <c r="F1230">
        <v>3983.97</v>
      </c>
      <c r="G1230" s="68">
        <f t="shared" si="19"/>
        <v>1</v>
      </c>
    </row>
    <row r="1231" spans="1:7" x14ac:dyDescent="0.25">
      <c r="A1231">
        <v>1990</v>
      </c>
      <c r="B1231">
        <v>9</v>
      </c>
      <c r="C1231" t="s">
        <v>574</v>
      </c>
      <c r="D1231">
        <v>3</v>
      </c>
      <c r="E1231">
        <v>6150.01</v>
      </c>
      <c r="F1231">
        <v>6150.01</v>
      </c>
      <c r="G1231" s="68">
        <f t="shared" si="19"/>
        <v>1</v>
      </c>
    </row>
    <row r="1232" spans="1:7" x14ac:dyDescent="0.25">
      <c r="A1232">
        <v>1990</v>
      </c>
      <c r="B1232">
        <v>9</v>
      </c>
      <c r="C1232" t="s">
        <v>574</v>
      </c>
      <c r="D1232">
        <v>4</v>
      </c>
      <c r="E1232">
        <v>6950.83</v>
      </c>
      <c r="F1232">
        <v>6950.83</v>
      </c>
      <c r="G1232" s="68">
        <f t="shared" si="19"/>
        <v>1</v>
      </c>
    </row>
    <row r="1233" spans="1:7" x14ac:dyDescent="0.25">
      <c r="A1233">
        <v>1990</v>
      </c>
      <c r="B1233">
        <v>9</v>
      </c>
      <c r="C1233" t="s">
        <v>574</v>
      </c>
      <c r="D1233">
        <v>5</v>
      </c>
      <c r="E1233">
        <v>259.35000000000002</v>
      </c>
      <c r="F1233">
        <v>259.35000000000002</v>
      </c>
      <c r="G1233" s="68">
        <f t="shared" si="19"/>
        <v>1</v>
      </c>
    </row>
    <row r="1234" spans="1:7" x14ac:dyDescent="0.25">
      <c r="A1234">
        <v>1991</v>
      </c>
      <c r="B1234">
        <v>9</v>
      </c>
      <c r="C1234" t="s">
        <v>574</v>
      </c>
      <c r="D1234">
        <v>2</v>
      </c>
      <c r="E1234">
        <v>1492.23</v>
      </c>
      <c r="F1234">
        <v>1492.23</v>
      </c>
      <c r="G1234" s="68">
        <f t="shared" si="19"/>
        <v>1</v>
      </c>
    </row>
    <row r="1235" spans="1:7" x14ac:dyDescent="0.25">
      <c r="A1235">
        <v>1991</v>
      </c>
      <c r="B1235">
        <v>9</v>
      </c>
      <c r="C1235" t="s">
        <v>574</v>
      </c>
      <c r="D1235">
        <v>3</v>
      </c>
      <c r="E1235">
        <v>12641.99</v>
      </c>
      <c r="F1235">
        <v>12641.99</v>
      </c>
      <c r="G1235" s="68">
        <f t="shared" si="19"/>
        <v>1</v>
      </c>
    </row>
    <row r="1236" spans="1:7" x14ac:dyDescent="0.25">
      <c r="A1236">
        <v>1991</v>
      </c>
      <c r="B1236">
        <v>9</v>
      </c>
      <c r="C1236" t="s">
        <v>574</v>
      </c>
      <c r="D1236">
        <v>4</v>
      </c>
      <c r="E1236">
        <v>4624.3100000000004</v>
      </c>
      <c r="F1236">
        <v>4624.3100000000004</v>
      </c>
      <c r="G1236" s="68">
        <f t="shared" si="19"/>
        <v>1</v>
      </c>
    </row>
    <row r="1237" spans="1:7" x14ac:dyDescent="0.25">
      <c r="A1237">
        <v>1991</v>
      </c>
      <c r="B1237">
        <v>9</v>
      </c>
      <c r="C1237" t="s">
        <v>574</v>
      </c>
      <c r="D1237">
        <v>5</v>
      </c>
      <c r="E1237">
        <v>776.83</v>
      </c>
      <c r="F1237">
        <v>776.83</v>
      </c>
      <c r="G1237" s="68">
        <f t="shared" si="19"/>
        <v>1</v>
      </c>
    </row>
    <row r="1238" spans="1:7" x14ac:dyDescent="0.25">
      <c r="A1238">
        <v>1992</v>
      </c>
      <c r="B1238">
        <v>9</v>
      </c>
      <c r="C1238" t="s">
        <v>574</v>
      </c>
      <c r="D1238">
        <v>2</v>
      </c>
      <c r="E1238">
        <v>1723.95</v>
      </c>
      <c r="F1238">
        <v>1723.95</v>
      </c>
      <c r="G1238" s="68">
        <f t="shared" si="19"/>
        <v>1</v>
      </c>
    </row>
    <row r="1239" spans="1:7" x14ac:dyDescent="0.25">
      <c r="A1239">
        <v>1992</v>
      </c>
      <c r="B1239">
        <v>9</v>
      </c>
      <c r="C1239" t="s">
        <v>574</v>
      </c>
      <c r="D1239">
        <v>3</v>
      </c>
      <c r="E1239">
        <v>8019.47</v>
      </c>
      <c r="F1239">
        <v>8019.47</v>
      </c>
      <c r="G1239" s="68">
        <f t="shared" si="19"/>
        <v>1</v>
      </c>
    </row>
    <row r="1240" spans="1:7" x14ac:dyDescent="0.25">
      <c r="A1240">
        <v>1992</v>
      </c>
      <c r="B1240">
        <v>9</v>
      </c>
      <c r="C1240" t="s">
        <v>574</v>
      </c>
      <c r="D1240">
        <v>4</v>
      </c>
      <c r="E1240">
        <v>5536.43</v>
      </c>
      <c r="F1240">
        <v>5536.43</v>
      </c>
      <c r="G1240" s="68">
        <f t="shared" si="19"/>
        <v>1</v>
      </c>
    </row>
    <row r="1241" spans="1:7" x14ac:dyDescent="0.25">
      <c r="A1241">
        <v>1992</v>
      </c>
      <c r="B1241">
        <v>9</v>
      </c>
      <c r="C1241" t="s">
        <v>574</v>
      </c>
      <c r="D1241">
        <v>5</v>
      </c>
      <c r="E1241">
        <v>123.24</v>
      </c>
      <c r="F1241">
        <v>123.24</v>
      </c>
      <c r="G1241" s="68">
        <f t="shared" si="19"/>
        <v>1</v>
      </c>
    </row>
    <row r="1242" spans="1:7" x14ac:dyDescent="0.25">
      <c r="A1242">
        <v>1993</v>
      </c>
      <c r="B1242">
        <v>9</v>
      </c>
      <c r="C1242" t="s">
        <v>574</v>
      </c>
      <c r="D1242">
        <v>2</v>
      </c>
      <c r="E1242">
        <v>3530.01</v>
      </c>
      <c r="F1242">
        <v>3530.01</v>
      </c>
      <c r="G1242" s="68">
        <f t="shared" si="19"/>
        <v>1</v>
      </c>
    </row>
    <row r="1243" spans="1:7" x14ac:dyDescent="0.25">
      <c r="A1243">
        <v>1993</v>
      </c>
      <c r="B1243">
        <v>9</v>
      </c>
      <c r="C1243" t="s">
        <v>574</v>
      </c>
      <c r="D1243">
        <v>3</v>
      </c>
      <c r="E1243">
        <v>6233.97</v>
      </c>
      <c r="F1243">
        <v>6233.97</v>
      </c>
      <c r="G1243" s="68">
        <f t="shared" si="19"/>
        <v>1</v>
      </c>
    </row>
    <row r="1244" spans="1:7" x14ac:dyDescent="0.25">
      <c r="A1244">
        <v>1993</v>
      </c>
      <c r="B1244">
        <v>9</v>
      </c>
      <c r="C1244" t="s">
        <v>574</v>
      </c>
      <c r="D1244">
        <v>4</v>
      </c>
      <c r="E1244">
        <v>3017.2</v>
      </c>
      <c r="F1244">
        <v>3017.2</v>
      </c>
      <c r="G1244" s="68">
        <f t="shared" si="19"/>
        <v>1</v>
      </c>
    </row>
    <row r="1245" spans="1:7" x14ac:dyDescent="0.25">
      <c r="A1245">
        <v>1993</v>
      </c>
      <c r="B1245">
        <v>9</v>
      </c>
      <c r="C1245" t="s">
        <v>574</v>
      </c>
      <c r="D1245">
        <v>5</v>
      </c>
      <c r="E1245">
        <v>446.68</v>
      </c>
      <c r="F1245">
        <v>446.68</v>
      </c>
      <c r="G1245" s="68">
        <f t="shared" si="19"/>
        <v>1</v>
      </c>
    </row>
    <row r="1246" spans="1:7" x14ac:dyDescent="0.25">
      <c r="A1246">
        <v>1994</v>
      </c>
      <c r="B1246">
        <v>9</v>
      </c>
      <c r="C1246" t="s">
        <v>574</v>
      </c>
      <c r="D1246">
        <v>2</v>
      </c>
      <c r="E1246">
        <v>2786.65</v>
      </c>
      <c r="F1246">
        <v>2786.65</v>
      </c>
      <c r="G1246" s="68">
        <f t="shared" si="19"/>
        <v>1</v>
      </c>
    </row>
    <row r="1247" spans="1:7" x14ac:dyDescent="0.25">
      <c r="A1247">
        <v>1994</v>
      </c>
      <c r="B1247">
        <v>9</v>
      </c>
      <c r="C1247" t="s">
        <v>574</v>
      </c>
      <c r="D1247">
        <v>3</v>
      </c>
      <c r="E1247">
        <v>7149</v>
      </c>
      <c r="F1247">
        <v>7149</v>
      </c>
      <c r="G1247" s="68">
        <f t="shared" si="19"/>
        <v>1</v>
      </c>
    </row>
    <row r="1248" spans="1:7" x14ac:dyDescent="0.25">
      <c r="A1248">
        <v>1994</v>
      </c>
      <c r="B1248">
        <v>9</v>
      </c>
      <c r="C1248" t="s">
        <v>574</v>
      </c>
      <c r="D1248">
        <v>4</v>
      </c>
      <c r="E1248">
        <v>4087.86</v>
      </c>
      <c r="F1248">
        <v>4087.86</v>
      </c>
      <c r="G1248" s="68">
        <f t="shared" si="19"/>
        <v>1</v>
      </c>
    </row>
    <row r="1249" spans="1:7" x14ac:dyDescent="0.25">
      <c r="A1249">
        <v>1994</v>
      </c>
      <c r="B1249">
        <v>9</v>
      </c>
      <c r="C1249" t="s">
        <v>574</v>
      </c>
      <c r="D1249">
        <v>5</v>
      </c>
      <c r="E1249">
        <v>132.38999999999999</v>
      </c>
      <c r="F1249">
        <v>132.38999999999999</v>
      </c>
      <c r="G1249" s="68">
        <f t="shared" si="19"/>
        <v>1</v>
      </c>
    </row>
    <row r="1250" spans="1:7" x14ac:dyDescent="0.25">
      <c r="A1250">
        <v>1995</v>
      </c>
      <c r="B1250">
        <v>9</v>
      </c>
      <c r="C1250" t="s">
        <v>574</v>
      </c>
      <c r="D1250">
        <v>2</v>
      </c>
      <c r="E1250">
        <v>5514.58</v>
      </c>
      <c r="F1250">
        <v>5514.58</v>
      </c>
      <c r="G1250" s="68">
        <f t="shared" si="19"/>
        <v>1</v>
      </c>
    </row>
    <row r="1251" spans="1:7" x14ac:dyDescent="0.25">
      <c r="A1251">
        <v>1995</v>
      </c>
      <c r="B1251">
        <v>9</v>
      </c>
      <c r="C1251" t="s">
        <v>574</v>
      </c>
      <c r="D1251">
        <v>3</v>
      </c>
      <c r="E1251">
        <v>8635.43</v>
      </c>
      <c r="F1251">
        <v>8635.43</v>
      </c>
      <c r="G1251" s="68">
        <f t="shared" si="19"/>
        <v>1</v>
      </c>
    </row>
    <row r="1252" spans="1:7" x14ac:dyDescent="0.25">
      <c r="A1252">
        <v>1995</v>
      </c>
      <c r="B1252">
        <v>9</v>
      </c>
      <c r="C1252" t="s">
        <v>574</v>
      </c>
      <c r="D1252">
        <v>4</v>
      </c>
      <c r="E1252">
        <v>3633.95</v>
      </c>
      <c r="F1252">
        <v>3633.95</v>
      </c>
      <c r="G1252" s="68">
        <f t="shared" si="19"/>
        <v>1</v>
      </c>
    </row>
    <row r="1253" spans="1:7" x14ac:dyDescent="0.25">
      <c r="A1253">
        <v>1995</v>
      </c>
      <c r="B1253">
        <v>9</v>
      </c>
      <c r="C1253" t="s">
        <v>574</v>
      </c>
      <c r="D1253">
        <v>5</v>
      </c>
      <c r="E1253">
        <v>908.66</v>
      </c>
      <c r="F1253">
        <v>908.66</v>
      </c>
      <c r="G1253" s="68">
        <f t="shared" si="19"/>
        <v>1</v>
      </c>
    </row>
    <row r="1254" spans="1:7" x14ac:dyDescent="0.25">
      <c r="A1254">
        <v>1996</v>
      </c>
      <c r="B1254">
        <v>9</v>
      </c>
      <c r="C1254" t="s">
        <v>574</v>
      </c>
      <c r="D1254">
        <v>2</v>
      </c>
      <c r="E1254">
        <v>2939.96</v>
      </c>
      <c r="F1254">
        <v>2939.96</v>
      </c>
      <c r="G1254" s="68">
        <f t="shared" si="19"/>
        <v>1</v>
      </c>
    </row>
    <row r="1255" spans="1:7" x14ac:dyDescent="0.25">
      <c r="A1255">
        <v>1996</v>
      </c>
      <c r="B1255">
        <v>9</v>
      </c>
      <c r="C1255" t="s">
        <v>574</v>
      </c>
      <c r="D1255">
        <v>3</v>
      </c>
      <c r="E1255">
        <v>13351.14</v>
      </c>
      <c r="F1255">
        <v>13351.14</v>
      </c>
      <c r="G1255" s="68">
        <f t="shared" si="19"/>
        <v>1</v>
      </c>
    </row>
    <row r="1256" spans="1:7" x14ac:dyDescent="0.25">
      <c r="A1256">
        <v>1996</v>
      </c>
      <c r="B1256">
        <v>9</v>
      </c>
      <c r="C1256" t="s">
        <v>574</v>
      </c>
      <c r="D1256">
        <v>4</v>
      </c>
      <c r="E1256">
        <v>7482.99</v>
      </c>
      <c r="F1256">
        <v>7482.99</v>
      </c>
      <c r="G1256" s="68">
        <f t="shared" si="19"/>
        <v>1</v>
      </c>
    </row>
    <row r="1257" spans="1:7" x14ac:dyDescent="0.25">
      <c r="A1257">
        <v>1996</v>
      </c>
      <c r="B1257">
        <v>9</v>
      </c>
      <c r="C1257" t="s">
        <v>574</v>
      </c>
      <c r="D1257">
        <v>5</v>
      </c>
      <c r="E1257">
        <v>296.70999999999998</v>
      </c>
      <c r="F1257">
        <v>296.70999999999998</v>
      </c>
      <c r="G1257" s="68">
        <f t="shared" si="19"/>
        <v>1</v>
      </c>
    </row>
    <row r="1258" spans="1:7" x14ac:dyDescent="0.25">
      <c r="A1258">
        <v>1997</v>
      </c>
      <c r="B1258">
        <v>9</v>
      </c>
      <c r="C1258" t="s">
        <v>574</v>
      </c>
      <c r="D1258">
        <v>2</v>
      </c>
      <c r="E1258">
        <v>1302.5</v>
      </c>
      <c r="F1258">
        <v>1302.5</v>
      </c>
      <c r="G1258" s="68">
        <f t="shared" si="19"/>
        <v>1</v>
      </c>
    </row>
    <row r="1259" spans="1:7" x14ac:dyDescent="0.25">
      <c r="A1259">
        <v>1997</v>
      </c>
      <c r="B1259">
        <v>9</v>
      </c>
      <c r="C1259" t="s">
        <v>574</v>
      </c>
      <c r="D1259">
        <v>3</v>
      </c>
      <c r="E1259">
        <v>15918.79</v>
      </c>
      <c r="F1259">
        <v>15918.79</v>
      </c>
      <c r="G1259" s="68">
        <f t="shared" si="19"/>
        <v>1</v>
      </c>
    </row>
    <row r="1260" spans="1:7" x14ac:dyDescent="0.25">
      <c r="A1260">
        <v>1997</v>
      </c>
      <c r="B1260">
        <v>9</v>
      </c>
      <c r="C1260" t="s">
        <v>574</v>
      </c>
      <c r="D1260">
        <v>4</v>
      </c>
      <c r="E1260">
        <v>5745.16</v>
      </c>
      <c r="F1260">
        <v>5745.16</v>
      </c>
      <c r="G1260" s="68">
        <f t="shared" si="19"/>
        <v>1</v>
      </c>
    </row>
    <row r="1261" spans="1:7" x14ac:dyDescent="0.25">
      <c r="A1261">
        <v>1997</v>
      </c>
      <c r="B1261">
        <v>9</v>
      </c>
      <c r="C1261" t="s">
        <v>574</v>
      </c>
      <c r="D1261">
        <v>5</v>
      </c>
      <c r="E1261">
        <v>717.12</v>
      </c>
      <c r="F1261">
        <v>717.12</v>
      </c>
      <c r="G1261" s="68">
        <f t="shared" si="19"/>
        <v>1</v>
      </c>
    </row>
    <row r="1262" spans="1:7" x14ac:dyDescent="0.25">
      <c r="A1262">
        <v>1998</v>
      </c>
      <c r="B1262">
        <v>9</v>
      </c>
      <c r="C1262" t="s">
        <v>574</v>
      </c>
      <c r="D1262">
        <v>2</v>
      </c>
      <c r="E1262">
        <v>4361.66</v>
      </c>
      <c r="F1262">
        <v>4361.66</v>
      </c>
      <c r="G1262" s="68">
        <f t="shared" si="19"/>
        <v>1</v>
      </c>
    </row>
    <row r="1263" spans="1:7" x14ac:dyDescent="0.25">
      <c r="A1263">
        <v>1998</v>
      </c>
      <c r="B1263">
        <v>9</v>
      </c>
      <c r="C1263" t="s">
        <v>574</v>
      </c>
      <c r="D1263">
        <v>3</v>
      </c>
      <c r="E1263">
        <v>7485.81</v>
      </c>
      <c r="F1263">
        <v>7485.81</v>
      </c>
      <c r="G1263" s="68">
        <f t="shared" si="19"/>
        <v>1</v>
      </c>
    </row>
    <row r="1264" spans="1:7" x14ac:dyDescent="0.25">
      <c r="A1264">
        <v>1998</v>
      </c>
      <c r="B1264">
        <v>9</v>
      </c>
      <c r="C1264" t="s">
        <v>574</v>
      </c>
      <c r="D1264">
        <v>4</v>
      </c>
      <c r="E1264">
        <v>12126.69</v>
      </c>
      <c r="F1264">
        <v>12126.69</v>
      </c>
      <c r="G1264" s="68">
        <f t="shared" si="19"/>
        <v>1</v>
      </c>
    </row>
    <row r="1265" spans="1:7" x14ac:dyDescent="0.25">
      <c r="A1265">
        <v>1998</v>
      </c>
      <c r="B1265">
        <v>9</v>
      </c>
      <c r="C1265" t="s">
        <v>574</v>
      </c>
      <c r="D1265">
        <v>5</v>
      </c>
      <c r="E1265">
        <v>388.45</v>
      </c>
      <c r="F1265">
        <v>388.45</v>
      </c>
      <c r="G1265" s="68">
        <f t="shared" si="19"/>
        <v>1</v>
      </c>
    </row>
    <row r="1266" spans="1:7" x14ac:dyDescent="0.25">
      <c r="A1266">
        <v>1999</v>
      </c>
      <c r="B1266">
        <v>9</v>
      </c>
      <c r="C1266" t="s">
        <v>574</v>
      </c>
      <c r="D1266">
        <v>2</v>
      </c>
      <c r="E1266">
        <v>3178.99</v>
      </c>
      <c r="F1266">
        <v>3178.99</v>
      </c>
      <c r="G1266" s="68">
        <f t="shared" si="19"/>
        <v>1</v>
      </c>
    </row>
    <row r="1267" spans="1:7" x14ac:dyDescent="0.25">
      <c r="A1267">
        <v>1999</v>
      </c>
      <c r="B1267">
        <v>9</v>
      </c>
      <c r="C1267" t="s">
        <v>574</v>
      </c>
      <c r="D1267">
        <v>3</v>
      </c>
      <c r="E1267">
        <v>14011.79</v>
      </c>
      <c r="F1267">
        <v>14011.79</v>
      </c>
      <c r="G1267" s="68">
        <f t="shared" si="19"/>
        <v>1</v>
      </c>
    </row>
    <row r="1268" spans="1:7" x14ac:dyDescent="0.25">
      <c r="A1268">
        <v>1999</v>
      </c>
      <c r="B1268">
        <v>9</v>
      </c>
      <c r="C1268" t="s">
        <v>574</v>
      </c>
      <c r="D1268">
        <v>4</v>
      </c>
      <c r="E1268">
        <v>8874.25</v>
      </c>
      <c r="F1268">
        <v>8874.25</v>
      </c>
      <c r="G1268" s="68">
        <f t="shared" si="19"/>
        <v>1</v>
      </c>
    </row>
    <row r="1269" spans="1:7" x14ac:dyDescent="0.25">
      <c r="A1269">
        <v>1999</v>
      </c>
      <c r="B1269">
        <v>9</v>
      </c>
      <c r="C1269" t="s">
        <v>574</v>
      </c>
      <c r="D1269">
        <v>5</v>
      </c>
      <c r="E1269">
        <v>2318.84</v>
      </c>
      <c r="F1269">
        <v>2318.84</v>
      </c>
      <c r="G1269" s="68">
        <f t="shared" si="19"/>
        <v>1</v>
      </c>
    </row>
    <row r="1270" spans="1:7" x14ac:dyDescent="0.25">
      <c r="A1270">
        <v>2000</v>
      </c>
      <c r="B1270">
        <v>9</v>
      </c>
      <c r="C1270" t="s">
        <v>574</v>
      </c>
      <c r="D1270">
        <v>2</v>
      </c>
      <c r="E1270">
        <v>2763.1</v>
      </c>
      <c r="F1270">
        <v>2763.1</v>
      </c>
      <c r="G1270" s="68">
        <f t="shared" si="19"/>
        <v>1</v>
      </c>
    </row>
    <row r="1271" spans="1:7" x14ac:dyDescent="0.25">
      <c r="A1271">
        <v>2000</v>
      </c>
      <c r="B1271">
        <v>9</v>
      </c>
      <c r="C1271" t="s">
        <v>574</v>
      </c>
      <c r="D1271">
        <v>3</v>
      </c>
      <c r="E1271">
        <v>7583.65</v>
      </c>
      <c r="F1271">
        <v>7583.65</v>
      </c>
      <c r="G1271" s="68">
        <f t="shared" si="19"/>
        <v>1</v>
      </c>
    </row>
    <row r="1272" spans="1:7" x14ac:dyDescent="0.25">
      <c r="A1272">
        <v>2000</v>
      </c>
      <c r="B1272">
        <v>9</v>
      </c>
      <c r="C1272" t="s">
        <v>574</v>
      </c>
      <c r="D1272">
        <v>4</v>
      </c>
      <c r="E1272">
        <v>8441.02</v>
      </c>
      <c r="F1272">
        <v>8441.02</v>
      </c>
      <c r="G1272" s="68">
        <f t="shared" si="19"/>
        <v>1</v>
      </c>
    </row>
    <row r="1273" spans="1:7" x14ac:dyDescent="0.25">
      <c r="A1273">
        <v>2000</v>
      </c>
      <c r="B1273">
        <v>9</v>
      </c>
      <c r="C1273" t="s">
        <v>574</v>
      </c>
      <c r="D1273">
        <v>5</v>
      </c>
      <c r="E1273">
        <v>2133.04</v>
      </c>
      <c r="F1273">
        <v>2133.04</v>
      </c>
      <c r="G1273" s="68">
        <f t="shared" si="19"/>
        <v>1</v>
      </c>
    </row>
    <row r="1274" spans="1:7" x14ac:dyDescent="0.25">
      <c r="A1274">
        <v>2001</v>
      </c>
      <c r="B1274">
        <v>9</v>
      </c>
      <c r="C1274" t="s">
        <v>574</v>
      </c>
      <c r="D1274">
        <v>2</v>
      </c>
      <c r="E1274">
        <v>4106.2299999999996</v>
      </c>
      <c r="F1274">
        <v>4106.2299999999996</v>
      </c>
      <c r="G1274" s="68">
        <f t="shared" si="19"/>
        <v>1</v>
      </c>
    </row>
    <row r="1275" spans="1:7" x14ac:dyDescent="0.25">
      <c r="A1275">
        <v>2001</v>
      </c>
      <c r="B1275">
        <v>9</v>
      </c>
      <c r="C1275" t="s">
        <v>574</v>
      </c>
      <c r="D1275">
        <v>3</v>
      </c>
      <c r="E1275">
        <v>14978.6</v>
      </c>
      <c r="F1275">
        <v>14978.6</v>
      </c>
      <c r="G1275" s="68">
        <f t="shared" si="19"/>
        <v>1</v>
      </c>
    </row>
    <row r="1276" spans="1:7" x14ac:dyDescent="0.25">
      <c r="A1276">
        <v>2001</v>
      </c>
      <c r="B1276">
        <v>9</v>
      </c>
      <c r="C1276" t="s">
        <v>574</v>
      </c>
      <c r="D1276">
        <v>4</v>
      </c>
      <c r="E1276">
        <v>14002.11</v>
      </c>
      <c r="F1276">
        <v>14002.11</v>
      </c>
      <c r="G1276" s="68">
        <f t="shared" si="19"/>
        <v>1</v>
      </c>
    </row>
    <row r="1277" spans="1:7" x14ac:dyDescent="0.25">
      <c r="A1277">
        <v>2001</v>
      </c>
      <c r="B1277">
        <v>9</v>
      </c>
      <c r="C1277" t="s">
        <v>574</v>
      </c>
      <c r="D1277">
        <v>5</v>
      </c>
      <c r="E1277">
        <v>3814.23</v>
      </c>
      <c r="F1277">
        <v>3814.23</v>
      </c>
      <c r="G1277" s="68">
        <f t="shared" si="19"/>
        <v>1</v>
      </c>
    </row>
    <row r="1278" spans="1:7" x14ac:dyDescent="0.25">
      <c r="A1278">
        <v>2002</v>
      </c>
      <c r="B1278">
        <v>9</v>
      </c>
      <c r="C1278" t="s">
        <v>574</v>
      </c>
      <c r="D1278">
        <v>2</v>
      </c>
      <c r="E1278">
        <v>2470.66</v>
      </c>
      <c r="F1278">
        <v>2470.66</v>
      </c>
      <c r="G1278" s="68">
        <f t="shared" si="19"/>
        <v>1</v>
      </c>
    </row>
    <row r="1279" spans="1:7" x14ac:dyDescent="0.25">
      <c r="A1279">
        <v>2002</v>
      </c>
      <c r="B1279">
        <v>9</v>
      </c>
      <c r="C1279" t="s">
        <v>574</v>
      </c>
      <c r="D1279">
        <v>3</v>
      </c>
      <c r="E1279">
        <v>14203.72</v>
      </c>
      <c r="F1279">
        <v>14203.72</v>
      </c>
      <c r="G1279" s="68">
        <f t="shared" si="19"/>
        <v>1</v>
      </c>
    </row>
    <row r="1280" spans="1:7" x14ac:dyDescent="0.25">
      <c r="A1280">
        <v>2002</v>
      </c>
      <c r="B1280">
        <v>9</v>
      </c>
      <c r="C1280" t="s">
        <v>574</v>
      </c>
      <c r="D1280">
        <v>4</v>
      </c>
      <c r="E1280">
        <v>10872.43</v>
      </c>
      <c r="F1280">
        <v>10872.43</v>
      </c>
      <c r="G1280" s="68">
        <f t="shared" si="19"/>
        <v>1</v>
      </c>
    </row>
    <row r="1281" spans="1:7" x14ac:dyDescent="0.25">
      <c r="A1281">
        <v>2002</v>
      </c>
      <c r="B1281">
        <v>9</v>
      </c>
      <c r="C1281" t="s">
        <v>574</v>
      </c>
      <c r="D1281">
        <v>5</v>
      </c>
      <c r="E1281">
        <v>1620.62</v>
      </c>
      <c r="F1281">
        <v>1620.62</v>
      </c>
      <c r="G1281" s="68">
        <f t="shared" si="19"/>
        <v>1</v>
      </c>
    </row>
    <row r="1282" spans="1:7" x14ac:dyDescent="0.25">
      <c r="A1282">
        <v>2003</v>
      </c>
      <c r="B1282">
        <v>9</v>
      </c>
      <c r="C1282" t="s">
        <v>574</v>
      </c>
      <c r="D1282">
        <v>2</v>
      </c>
      <c r="E1282">
        <v>1950.67</v>
      </c>
      <c r="F1282">
        <v>1950.67</v>
      </c>
      <c r="G1282" s="68">
        <f t="shared" si="19"/>
        <v>1</v>
      </c>
    </row>
    <row r="1283" spans="1:7" x14ac:dyDescent="0.25">
      <c r="A1283">
        <v>2003</v>
      </c>
      <c r="B1283">
        <v>9</v>
      </c>
      <c r="C1283" t="s">
        <v>574</v>
      </c>
      <c r="D1283">
        <v>3</v>
      </c>
      <c r="E1283">
        <v>6860.62</v>
      </c>
      <c r="F1283">
        <v>6860.62</v>
      </c>
      <c r="G1283" s="68">
        <f t="shared" ref="G1283:G1346" si="20">E1283/F1283</f>
        <v>1</v>
      </c>
    </row>
    <row r="1284" spans="1:7" x14ac:dyDescent="0.25">
      <c r="A1284">
        <v>2003</v>
      </c>
      <c r="B1284">
        <v>9</v>
      </c>
      <c r="C1284" t="s">
        <v>574</v>
      </c>
      <c r="D1284">
        <v>4</v>
      </c>
      <c r="E1284">
        <v>11616.08</v>
      </c>
      <c r="F1284">
        <v>11616.08</v>
      </c>
      <c r="G1284" s="68">
        <f t="shared" si="20"/>
        <v>1</v>
      </c>
    </row>
    <row r="1285" spans="1:7" x14ac:dyDescent="0.25">
      <c r="A1285">
        <v>2003</v>
      </c>
      <c r="B1285">
        <v>9</v>
      </c>
      <c r="C1285" t="s">
        <v>574</v>
      </c>
      <c r="D1285">
        <v>5</v>
      </c>
      <c r="E1285">
        <v>967.33</v>
      </c>
      <c r="F1285">
        <v>967.33</v>
      </c>
      <c r="G1285" s="68">
        <f t="shared" si="20"/>
        <v>1</v>
      </c>
    </row>
    <row r="1286" spans="1:7" x14ac:dyDescent="0.25">
      <c r="A1286">
        <v>2004</v>
      </c>
      <c r="B1286">
        <v>9</v>
      </c>
      <c r="C1286" t="s">
        <v>574</v>
      </c>
      <c r="D1286">
        <v>2</v>
      </c>
      <c r="E1286">
        <v>6723.3</v>
      </c>
      <c r="F1286">
        <v>6723.3</v>
      </c>
      <c r="G1286" s="68">
        <f t="shared" si="20"/>
        <v>1</v>
      </c>
    </row>
    <row r="1287" spans="1:7" x14ac:dyDescent="0.25">
      <c r="A1287">
        <v>2004</v>
      </c>
      <c r="B1287">
        <v>9</v>
      </c>
      <c r="C1287" t="s">
        <v>574</v>
      </c>
      <c r="D1287">
        <v>3</v>
      </c>
      <c r="E1287">
        <v>11637.59</v>
      </c>
      <c r="F1287">
        <v>11637.59</v>
      </c>
      <c r="G1287" s="68">
        <f t="shared" si="20"/>
        <v>1</v>
      </c>
    </row>
    <row r="1288" spans="1:7" x14ac:dyDescent="0.25">
      <c r="A1288">
        <v>2004</v>
      </c>
      <c r="B1288">
        <v>9</v>
      </c>
      <c r="C1288" t="s">
        <v>574</v>
      </c>
      <c r="D1288">
        <v>4</v>
      </c>
      <c r="E1288">
        <v>6038.22</v>
      </c>
      <c r="F1288">
        <v>6038.22</v>
      </c>
      <c r="G1288" s="68">
        <f t="shared" si="20"/>
        <v>1</v>
      </c>
    </row>
    <row r="1289" spans="1:7" x14ac:dyDescent="0.25">
      <c r="A1289">
        <v>2004</v>
      </c>
      <c r="B1289">
        <v>9</v>
      </c>
      <c r="C1289" t="s">
        <v>574</v>
      </c>
      <c r="D1289">
        <v>5</v>
      </c>
      <c r="E1289">
        <v>3278.79</v>
      </c>
      <c r="F1289">
        <v>3278.79</v>
      </c>
      <c r="G1289" s="68">
        <f t="shared" si="20"/>
        <v>1</v>
      </c>
    </row>
    <row r="1290" spans="1:7" x14ac:dyDescent="0.25">
      <c r="A1290">
        <v>2005</v>
      </c>
      <c r="B1290">
        <v>9</v>
      </c>
      <c r="C1290" t="s">
        <v>574</v>
      </c>
      <c r="D1290">
        <v>2</v>
      </c>
      <c r="E1290">
        <v>3622.99</v>
      </c>
      <c r="F1290">
        <v>3622.99</v>
      </c>
      <c r="G1290" s="68">
        <f t="shared" si="20"/>
        <v>1</v>
      </c>
    </row>
    <row r="1291" spans="1:7" x14ac:dyDescent="0.25">
      <c r="A1291">
        <v>2005</v>
      </c>
      <c r="B1291">
        <v>9</v>
      </c>
      <c r="C1291" t="s">
        <v>574</v>
      </c>
      <c r="D1291">
        <v>3</v>
      </c>
      <c r="E1291">
        <v>10302.74</v>
      </c>
      <c r="F1291">
        <v>10302.74</v>
      </c>
      <c r="G1291" s="68">
        <f t="shared" si="20"/>
        <v>1</v>
      </c>
    </row>
    <row r="1292" spans="1:7" x14ac:dyDescent="0.25">
      <c r="A1292">
        <v>2005</v>
      </c>
      <c r="B1292">
        <v>9</v>
      </c>
      <c r="C1292" t="s">
        <v>574</v>
      </c>
      <c r="D1292">
        <v>4</v>
      </c>
      <c r="E1292">
        <v>11927.52</v>
      </c>
      <c r="F1292">
        <v>11927.52</v>
      </c>
      <c r="G1292" s="68">
        <f t="shared" si="20"/>
        <v>1</v>
      </c>
    </row>
    <row r="1293" spans="1:7" x14ac:dyDescent="0.25">
      <c r="A1293">
        <v>2005</v>
      </c>
      <c r="B1293">
        <v>9</v>
      </c>
      <c r="C1293" t="s">
        <v>574</v>
      </c>
      <c r="D1293">
        <v>5</v>
      </c>
      <c r="E1293">
        <v>952.44</v>
      </c>
      <c r="F1293">
        <v>952.44</v>
      </c>
      <c r="G1293" s="68">
        <f t="shared" si="20"/>
        <v>1</v>
      </c>
    </row>
    <row r="1294" spans="1:7" x14ac:dyDescent="0.25">
      <c r="A1294">
        <v>2006</v>
      </c>
      <c r="B1294">
        <v>9</v>
      </c>
      <c r="C1294" t="s">
        <v>574</v>
      </c>
      <c r="D1294">
        <v>2</v>
      </c>
      <c r="E1294">
        <v>101.48</v>
      </c>
      <c r="F1294">
        <v>101.48</v>
      </c>
      <c r="G1294" s="68">
        <f t="shared" si="20"/>
        <v>1</v>
      </c>
    </row>
    <row r="1295" spans="1:7" x14ac:dyDescent="0.25">
      <c r="A1295">
        <v>2006</v>
      </c>
      <c r="B1295">
        <v>9</v>
      </c>
      <c r="C1295" t="s">
        <v>574</v>
      </c>
      <c r="D1295">
        <v>3</v>
      </c>
      <c r="E1295">
        <v>15011.77</v>
      </c>
      <c r="F1295">
        <v>15011.77</v>
      </c>
      <c r="G1295" s="68">
        <f t="shared" si="20"/>
        <v>1</v>
      </c>
    </row>
    <row r="1296" spans="1:7" x14ac:dyDescent="0.25">
      <c r="A1296">
        <v>2006</v>
      </c>
      <c r="B1296">
        <v>9</v>
      </c>
      <c r="C1296" t="s">
        <v>574</v>
      </c>
      <c r="D1296">
        <v>4</v>
      </c>
      <c r="E1296">
        <v>8224.32</v>
      </c>
      <c r="F1296">
        <v>8224.32</v>
      </c>
      <c r="G1296" s="68">
        <f t="shared" si="20"/>
        <v>1</v>
      </c>
    </row>
    <row r="1297" spans="1:7" x14ac:dyDescent="0.25">
      <c r="A1297">
        <v>2006</v>
      </c>
      <c r="B1297">
        <v>9</v>
      </c>
      <c r="C1297" t="s">
        <v>574</v>
      </c>
      <c r="D1297">
        <v>5</v>
      </c>
      <c r="E1297">
        <v>2722.01</v>
      </c>
      <c r="F1297">
        <v>2722.01</v>
      </c>
      <c r="G1297" s="68">
        <f t="shared" si="20"/>
        <v>1</v>
      </c>
    </row>
    <row r="1298" spans="1:7" x14ac:dyDescent="0.25">
      <c r="A1298">
        <v>2007</v>
      </c>
      <c r="B1298">
        <v>9</v>
      </c>
      <c r="C1298" t="s">
        <v>574</v>
      </c>
      <c r="D1298">
        <v>2</v>
      </c>
      <c r="E1298">
        <v>7579.91</v>
      </c>
      <c r="F1298">
        <v>7579.91</v>
      </c>
      <c r="G1298" s="68">
        <f t="shared" si="20"/>
        <v>1</v>
      </c>
    </row>
    <row r="1299" spans="1:7" x14ac:dyDescent="0.25">
      <c r="A1299">
        <v>2007</v>
      </c>
      <c r="B1299">
        <v>9</v>
      </c>
      <c r="C1299" t="s">
        <v>574</v>
      </c>
      <c r="D1299">
        <v>3</v>
      </c>
      <c r="E1299">
        <v>2845.58</v>
      </c>
      <c r="F1299">
        <v>2845.58</v>
      </c>
      <c r="G1299" s="68">
        <f t="shared" si="20"/>
        <v>1</v>
      </c>
    </row>
    <row r="1300" spans="1:7" x14ac:dyDescent="0.25">
      <c r="A1300">
        <v>2007</v>
      </c>
      <c r="B1300">
        <v>9</v>
      </c>
      <c r="C1300" t="s">
        <v>574</v>
      </c>
      <c r="D1300">
        <v>4</v>
      </c>
      <c r="E1300">
        <v>8941.56</v>
      </c>
      <c r="F1300">
        <v>8941.56</v>
      </c>
      <c r="G1300" s="68">
        <f t="shared" si="20"/>
        <v>1</v>
      </c>
    </row>
    <row r="1301" spans="1:7" x14ac:dyDescent="0.25">
      <c r="A1301">
        <v>2007</v>
      </c>
      <c r="B1301">
        <v>9</v>
      </c>
      <c r="C1301" t="s">
        <v>574</v>
      </c>
      <c r="D1301">
        <v>5</v>
      </c>
      <c r="E1301">
        <v>204.53</v>
      </c>
      <c r="F1301">
        <v>204.53</v>
      </c>
      <c r="G1301" s="68">
        <f t="shared" si="20"/>
        <v>1</v>
      </c>
    </row>
    <row r="1302" spans="1:7" x14ac:dyDescent="0.25">
      <c r="A1302">
        <v>2008</v>
      </c>
      <c r="B1302">
        <v>9</v>
      </c>
      <c r="C1302" t="s">
        <v>574</v>
      </c>
      <c r="D1302">
        <v>2</v>
      </c>
      <c r="E1302">
        <v>1232.03</v>
      </c>
      <c r="F1302">
        <v>1232.03</v>
      </c>
      <c r="G1302" s="68">
        <f t="shared" si="20"/>
        <v>1</v>
      </c>
    </row>
    <row r="1303" spans="1:7" x14ac:dyDescent="0.25">
      <c r="A1303">
        <v>2008</v>
      </c>
      <c r="B1303">
        <v>9</v>
      </c>
      <c r="C1303" t="s">
        <v>574</v>
      </c>
      <c r="D1303">
        <v>3</v>
      </c>
      <c r="E1303">
        <v>11564.08</v>
      </c>
      <c r="F1303">
        <v>11564.08</v>
      </c>
      <c r="G1303" s="68">
        <f t="shared" si="20"/>
        <v>1</v>
      </c>
    </row>
    <row r="1304" spans="1:7" x14ac:dyDescent="0.25">
      <c r="A1304">
        <v>2008</v>
      </c>
      <c r="B1304">
        <v>9</v>
      </c>
      <c r="C1304" t="s">
        <v>574</v>
      </c>
      <c r="D1304">
        <v>4</v>
      </c>
      <c r="E1304">
        <v>1306.96</v>
      </c>
      <c r="F1304">
        <v>1306.96</v>
      </c>
      <c r="G1304" s="68">
        <f t="shared" si="20"/>
        <v>1</v>
      </c>
    </row>
    <row r="1305" spans="1:7" x14ac:dyDescent="0.25">
      <c r="A1305">
        <v>2008</v>
      </c>
      <c r="B1305">
        <v>9</v>
      </c>
      <c r="C1305" t="s">
        <v>574</v>
      </c>
      <c r="D1305">
        <v>5</v>
      </c>
      <c r="E1305">
        <v>1599.05</v>
      </c>
      <c r="F1305">
        <v>1599.05</v>
      </c>
      <c r="G1305" s="68">
        <f t="shared" si="20"/>
        <v>1</v>
      </c>
    </row>
    <row r="1306" spans="1:7" x14ac:dyDescent="0.25">
      <c r="A1306">
        <v>2009</v>
      </c>
      <c r="B1306">
        <v>9</v>
      </c>
      <c r="C1306" t="s">
        <v>574</v>
      </c>
      <c r="D1306">
        <v>2</v>
      </c>
      <c r="E1306">
        <v>2205.14</v>
      </c>
      <c r="F1306">
        <v>2205.14</v>
      </c>
      <c r="G1306" s="68">
        <f t="shared" si="20"/>
        <v>1</v>
      </c>
    </row>
    <row r="1307" spans="1:7" x14ac:dyDescent="0.25">
      <c r="A1307">
        <v>2009</v>
      </c>
      <c r="B1307">
        <v>9</v>
      </c>
      <c r="C1307" t="s">
        <v>574</v>
      </c>
      <c r="D1307">
        <v>3</v>
      </c>
      <c r="E1307">
        <v>4705.51</v>
      </c>
      <c r="F1307">
        <v>4705.51</v>
      </c>
      <c r="G1307" s="68">
        <f t="shared" si="20"/>
        <v>1</v>
      </c>
    </row>
    <row r="1308" spans="1:7" x14ac:dyDescent="0.25">
      <c r="A1308">
        <v>2009</v>
      </c>
      <c r="B1308">
        <v>9</v>
      </c>
      <c r="C1308" t="s">
        <v>574</v>
      </c>
      <c r="D1308">
        <v>4</v>
      </c>
      <c r="E1308">
        <v>8138.69</v>
      </c>
      <c r="F1308">
        <v>8138.69</v>
      </c>
      <c r="G1308" s="68">
        <f t="shared" si="20"/>
        <v>1</v>
      </c>
    </row>
    <row r="1309" spans="1:7" x14ac:dyDescent="0.25">
      <c r="A1309">
        <v>2009</v>
      </c>
      <c r="B1309">
        <v>9</v>
      </c>
      <c r="C1309" t="s">
        <v>574</v>
      </c>
      <c r="D1309">
        <v>5</v>
      </c>
      <c r="E1309">
        <v>42.15</v>
      </c>
      <c r="F1309">
        <v>42.15</v>
      </c>
      <c r="G1309" s="68">
        <f t="shared" si="20"/>
        <v>1</v>
      </c>
    </row>
    <row r="1310" spans="1:7" x14ac:dyDescent="0.25">
      <c r="A1310">
        <v>2010</v>
      </c>
      <c r="B1310">
        <v>9</v>
      </c>
      <c r="C1310" t="s">
        <v>574</v>
      </c>
      <c r="D1310">
        <v>2</v>
      </c>
      <c r="E1310">
        <v>1163.4100000000001</v>
      </c>
      <c r="F1310">
        <v>1163.4100000000001</v>
      </c>
      <c r="G1310" s="68">
        <f t="shared" si="20"/>
        <v>1</v>
      </c>
    </row>
    <row r="1311" spans="1:7" x14ac:dyDescent="0.25">
      <c r="A1311">
        <v>2010</v>
      </c>
      <c r="B1311">
        <v>9</v>
      </c>
      <c r="C1311" t="s">
        <v>574</v>
      </c>
      <c r="D1311">
        <v>3</v>
      </c>
      <c r="E1311">
        <v>6290.92</v>
      </c>
      <c r="F1311">
        <v>6290.92</v>
      </c>
      <c r="G1311" s="68">
        <f t="shared" si="20"/>
        <v>1</v>
      </c>
    </row>
    <row r="1312" spans="1:7" x14ac:dyDescent="0.25">
      <c r="A1312">
        <v>2010</v>
      </c>
      <c r="B1312">
        <v>9</v>
      </c>
      <c r="C1312" t="s">
        <v>574</v>
      </c>
      <c r="D1312">
        <v>4</v>
      </c>
      <c r="E1312">
        <v>3342.4</v>
      </c>
      <c r="F1312">
        <v>3342.4</v>
      </c>
      <c r="G1312" s="68">
        <f t="shared" si="20"/>
        <v>1</v>
      </c>
    </row>
    <row r="1313" spans="1:7" x14ac:dyDescent="0.25">
      <c r="A1313">
        <v>2010</v>
      </c>
      <c r="B1313">
        <v>9</v>
      </c>
      <c r="C1313" t="s">
        <v>574</v>
      </c>
      <c r="D1313">
        <v>5</v>
      </c>
      <c r="E1313">
        <v>424.53</v>
      </c>
      <c r="F1313">
        <v>424.53</v>
      </c>
      <c r="G1313" s="68">
        <f t="shared" si="20"/>
        <v>1</v>
      </c>
    </row>
    <row r="1314" spans="1:7" x14ac:dyDescent="0.25">
      <c r="A1314">
        <v>2011</v>
      </c>
      <c r="B1314">
        <v>9</v>
      </c>
      <c r="C1314" t="s">
        <v>574</v>
      </c>
      <c r="D1314">
        <v>2</v>
      </c>
      <c r="E1314">
        <v>1209.46</v>
      </c>
      <c r="F1314">
        <v>1209.46</v>
      </c>
      <c r="G1314" s="68">
        <f t="shared" si="20"/>
        <v>1</v>
      </c>
    </row>
    <row r="1315" spans="1:7" x14ac:dyDescent="0.25">
      <c r="A1315">
        <v>2011</v>
      </c>
      <c r="B1315">
        <v>9</v>
      </c>
      <c r="C1315" t="s">
        <v>574</v>
      </c>
      <c r="D1315">
        <v>3</v>
      </c>
      <c r="E1315">
        <v>5913.97</v>
      </c>
      <c r="F1315">
        <v>5913.97</v>
      </c>
      <c r="G1315" s="68">
        <f t="shared" si="20"/>
        <v>1</v>
      </c>
    </row>
    <row r="1316" spans="1:7" x14ac:dyDescent="0.25">
      <c r="A1316">
        <v>2011</v>
      </c>
      <c r="B1316">
        <v>9</v>
      </c>
      <c r="C1316" t="s">
        <v>574</v>
      </c>
      <c r="D1316">
        <v>4</v>
      </c>
      <c r="E1316">
        <v>3871.41</v>
      </c>
      <c r="F1316">
        <v>3871.41</v>
      </c>
      <c r="G1316" s="68">
        <f t="shared" si="20"/>
        <v>1</v>
      </c>
    </row>
    <row r="1317" spans="1:7" x14ac:dyDescent="0.25">
      <c r="A1317">
        <v>2011</v>
      </c>
      <c r="B1317">
        <v>9</v>
      </c>
      <c r="C1317" t="s">
        <v>574</v>
      </c>
      <c r="D1317">
        <v>5</v>
      </c>
      <c r="E1317">
        <v>292.70999999999998</v>
      </c>
      <c r="F1317">
        <v>292.70999999999998</v>
      </c>
      <c r="G1317" s="68">
        <f t="shared" si="20"/>
        <v>1</v>
      </c>
    </row>
    <row r="1318" spans="1:7" x14ac:dyDescent="0.25">
      <c r="A1318">
        <v>2012</v>
      </c>
      <c r="B1318">
        <v>9</v>
      </c>
      <c r="C1318" t="s">
        <v>574</v>
      </c>
      <c r="D1318">
        <v>2</v>
      </c>
      <c r="E1318">
        <v>1008.9</v>
      </c>
      <c r="F1318">
        <v>1008.9</v>
      </c>
      <c r="G1318" s="68">
        <f t="shared" si="20"/>
        <v>1</v>
      </c>
    </row>
    <row r="1319" spans="1:7" x14ac:dyDescent="0.25">
      <c r="A1319">
        <v>2012</v>
      </c>
      <c r="B1319">
        <v>9</v>
      </c>
      <c r="C1319" t="s">
        <v>574</v>
      </c>
      <c r="D1319">
        <v>3</v>
      </c>
      <c r="E1319">
        <v>4350.3900000000003</v>
      </c>
      <c r="F1319">
        <v>4350.3900000000003</v>
      </c>
      <c r="G1319" s="68">
        <f t="shared" si="20"/>
        <v>1</v>
      </c>
    </row>
    <row r="1320" spans="1:7" x14ac:dyDescent="0.25">
      <c r="A1320">
        <v>2012</v>
      </c>
      <c r="B1320">
        <v>9</v>
      </c>
      <c r="C1320" t="s">
        <v>574</v>
      </c>
      <c r="D1320">
        <v>4</v>
      </c>
      <c r="E1320">
        <v>3168.87</v>
      </c>
      <c r="F1320">
        <v>3168.87</v>
      </c>
      <c r="G1320" s="68">
        <f t="shared" si="20"/>
        <v>1</v>
      </c>
    </row>
    <row r="1321" spans="1:7" x14ac:dyDescent="0.25">
      <c r="A1321">
        <v>2012</v>
      </c>
      <c r="B1321">
        <v>9</v>
      </c>
      <c r="C1321" t="s">
        <v>574</v>
      </c>
      <c r="D1321">
        <v>5</v>
      </c>
      <c r="E1321">
        <v>0</v>
      </c>
      <c r="F1321">
        <v>0</v>
      </c>
      <c r="G1321" s="68" t="e">
        <f t="shared" si="20"/>
        <v>#DIV/0!</v>
      </c>
    </row>
    <row r="1322" spans="1:7" x14ac:dyDescent="0.25">
      <c r="A1322">
        <v>2013</v>
      </c>
      <c r="B1322">
        <v>9</v>
      </c>
      <c r="C1322" t="s">
        <v>574</v>
      </c>
      <c r="D1322">
        <v>2</v>
      </c>
      <c r="E1322">
        <v>1018.87</v>
      </c>
      <c r="F1322">
        <v>1018.87</v>
      </c>
      <c r="G1322" s="68">
        <f t="shared" si="20"/>
        <v>1</v>
      </c>
    </row>
    <row r="1323" spans="1:7" x14ac:dyDescent="0.25">
      <c r="A1323">
        <v>2013</v>
      </c>
      <c r="B1323">
        <v>9</v>
      </c>
      <c r="C1323" t="s">
        <v>574</v>
      </c>
      <c r="D1323">
        <v>3</v>
      </c>
      <c r="E1323">
        <v>3764.59</v>
      </c>
      <c r="F1323">
        <v>3764.59</v>
      </c>
      <c r="G1323" s="68">
        <f t="shared" si="20"/>
        <v>1</v>
      </c>
    </row>
    <row r="1324" spans="1:7" x14ac:dyDescent="0.25">
      <c r="A1324">
        <v>2013</v>
      </c>
      <c r="B1324">
        <v>9</v>
      </c>
      <c r="C1324" t="s">
        <v>574</v>
      </c>
      <c r="D1324">
        <v>4</v>
      </c>
      <c r="E1324">
        <v>2765.43</v>
      </c>
      <c r="F1324">
        <v>2765.43</v>
      </c>
      <c r="G1324" s="68">
        <f t="shared" si="20"/>
        <v>1</v>
      </c>
    </row>
    <row r="1325" spans="1:7" x14ac:dyDescent="0.25">
      <c r="A1325">
        <v>2013</v>
      </c>
      <c r="B1325">
        <v>9</v>
      </c>
      <c r="C1325" t="s">
        <v>574</v>
      </c>
      <c r="D1325">
        <v>5</v>
      </c>
      <c r="E1325">
        <v>371.27</v>
      </c>
      <c r="F1325">
        <v>371.27</v>
      </c>
      <c r="G1325" s="68">
        <f t="shared" si="20"/>
        <v>1</v>
      </c>
    </row>
    <row r="1326" spans="1:7" x14ac:dyDescent="0.25">
      <c r="A1326">
        <v>2014</v>
      </c>
      <c r="B1326">
        <v>9</v>
      </c>
      <c r="C1326" t="s">
        <v>574</v>
      </c>
      <c r="D1326">
        <v>2</v>
      </c>
      <c r="E1326">
        <v>780.71</v>
      </c>
      <c r="F1326">
        <v>780.71</v>
      </c>
      <c r="G1326" s="68">
        <f t="shared" si="20"/>
        <v>1</v>
      </c>
    </row>
    <row r="1327" spans="1:7" x14ac:dyDescent="0.25">
      <c r="A1327">
        <v>2014</v>
      </c>
      <c r="B1327">
        <v>9</v>
      </c>
      <c r="C1327" t="s">
        <v>574</v>
      </c>
      <c r="D1327">
        <v>3</v>
      </c>
      <c r="E1327">
        <v>2764.26</v>
      </c>
      <c r="F1327">
        <v>2764.26</v>
      </c>
      <c r="G1327" s="68">
        <f t="shared" si="20"/>
        <v>1</v>
      </c>
    </row>
    <row r="1328" spans="1:7" x14ac:dyDescent="0.25">
      <c r="A1328">
        <v>2014</v>
      </c>
      <c r="B1328">
        <v>9</v>
      </c>
      <c r="C1328" t="s">
        <v>574</v>
      </c>
      <c r="D1328">
        <v>4</v>
      </c>
      <c r="E1328">
        <v>1278.8800000000001</v>
      </c>
      <c r="F1328">
        <v>1278.8800000000001</v>
      </c>
      <c r="G1328" s="68">
        <f t="shared" si="20"/>
        <v>1</v>
      </c>
    </row>
    <row r="1329" spans="1:7" x14ac:dyDescent="0.25">
      <c r="A1329">
        <v>2014</v>
      </c>
      <c r="B1329">
        <v>9</v>
      </c>
      <c r="C1329" t="s">
        <v>574</v>
      </c>
      <c r="D1329">
        <v>5</v>
      </c>
      <c r="E1329">
        <v>84.59</v>
      </c>
      <c r="F1329">
        <v>84.59</v>
      </c>
      <c r="G1329" s="68">
        <f t="shared" si="20"/>
        <v>1</v>
      </c>
    </row>
    <row r="1330" spans="1:7" x14ac:dyDescent="0.25">
      <c r="A1330">
        <v>2015</v>
      </c>
      <c r="B1330">
        <v>9</v>
      </c>
      <c r="C1330" t="s">
        <v>574</v>
      </c>
      <c r="D1330">
        <v>2</v>
      </c>
      <c r="E1330">
        <v>766.54</v>
      </c>
      <c r="F1330">
        <v>766.54</v>
      </c>
      <c r="G1330" s="68">
        <f t="shared" si="20"/>
        <v>1</v>
      </c>
    </row>
    <row r="1331" spans="1:7" x14ac:dyDescent="0.25">
      <c r="A1331">
        <v>2015</v>
      </c>
      <c r="B1331">
        <v>9</v>
      </c>
      <c r="C1331" t="s">
        <v>574</v>
      </c>
      <c r="D1331">
        <v>3</v>
      </c>
      <c r="E1331">
        <v>2123.16</v>
      </c>
      <c r="F1331">
        <v>2123.16</v>
      </c>
      <c r="G1331" s="68">
        <f t="shared" si="20"/>
        <v>1</v>
      </c>
    </row>
    <row r="1332" spans="1:7" x14ac:dyDescent="0.25">
      <c r="A1332">
        <v>2015</v>
      </c>
      <c r="B1332">
        <v>9</v>
      </c>
      <c r="C1332" t="s">
        <v>574</v>
      </c>
      <c r="D1332">
        <v>4</v>
      </c>
      <c r="E1332">
        <v>939.34</v>
      </c>
      <c r="F1332">
        <v>939.34</v>
      </c>
      <c r="G1332" s="68">
        <f t="shared" si="20"/>
        <v>1</v>
      </c>
    </row>
    <row r="1333" spans="1:7" x14ac:dyDescent="0.25">
      <c r="A1333">
        <v>2015</v>
      </c>
      <c r="B1333">
        <v>9</v>
      </c>
      <c r="C1333" t="s">
        <v>574</v>
      </c>
      <c r="D1333">
        <v>5</v>
      </c>
      <c r="E1333">
        <v>51.83</v>
      </c>
      <c r="F1333">
        <v>51.83</v>
      </c>
      <c r="G1333" s="68">
        <f t="shared" si="20"/>
        <v>1</v>
      </c>
    </row>
    <row r="1334" spans="1:7" x14ac:dyDescent="0.25">
      <c r="A1334">
        <v>1979</v>
      </c>
      <c r="B1334">
        <v>10</v>
      </c>
      <c r="C1334" t="s">
        <v>575</v>
      </c>
      <c r="D1334">
        <v>2</v>
      </c>
      <c r="E1334">
        <v>1841.93</v>
      </c>
      <c r="F1334">
        <v>208.39</v>
      </c>
      <c r="G1334" s="68">
        <f t="shared" si="20"/>
        <v>8.8388598301262071</v>
      </c>
    </row>
    <row r="1335" spans="1:7" x14ac:dyDescent="0.25">
      <c r="A1335">
        <v>1979</v>
      </c>
      <c r="B1335">
        <v>10</v>
      </c>
      <c r="C1335" t="s">
        <v>575</v>
      </c>
      <c r="D1335">
        <v>3</v>
      </c>
      <c r="E1335">
        <v>26886.95</v>
      </c>
      <c r="F1335">
        <v>2191.5500000000002</v>
      </c>
      <c r="G1335" s="68">
        <f t="shared" si="20"/>
        <v>12.268462960005476</v>
      </c>
    </row>
    <row r="1336" spans="1:7" x14ac:dyDescent="0.25">
      <c r="A1336">
        <v>1979</v>
      </c>
      <c r="B1336">
        <v>10</v>
      </c>
      <c r="C1336" t="s">
        <v>575</v>
      </c>
      <c r="D1336">
        <v>4</v>
      </c>
      <c r="E1336">
        <v>53938.62</v>
      </c>
      <c r="F1336">
        <v>9674.9500000000007</v>
      </c>
      <c r="G1336" s="68">
        <f t="shared" si="20"/>
        <v>5.5750799745735122</v>
      </c>
    </row>
    <row r="1337" spans="1:7" x14ac:dyDescent="0.25">
      <c r="A1337">
        <v>1979</v>
      </c>
      <c r="B1337">
        <v>10</v>
      </c>
      <c r="C1337" t="s">
        <v>575</v>
      </c>
      <c r="D1337">
        <v>5</v>
      </c>
      <c r="E1337">
        <v>5178.57</v>
      </c>
      <c r="F1337">
        <v>150</v>
      </c>
      <c r="G1337" s="68">
        <f t="shared" si="20"/>
        <v>34.523800000000001</v>
      </c>
    </row>
    <row r="1338" spans="1:7" x14ac:dyDescent="0.25">
      <c r="A1338">
        <v>1980</v>
      </c>
      <c r="B1338">
        <v>10</v>
      </c>
      <c r="C1338" t="s">
        <v>575</v>
      </c>
      <c r="D1338">
        <v>2</v>
      </c>
      <c r="E1338">
        <v>1973.97</v>
      </c>
      <c r="F1338">
        <v>255.03</v>
      </c>
      <c r="G1338" s="68">
        <f t="shared" si="20"/>
        <v>7.7401482178567225</v>
      </c>
    </row>
    <row r="1339" spans="1:7" x14ac:dyDescent="0.25">
      <c r="A1339">
        <v>1980</v>
      </c>
      <c r="B1339">
        <v>10</v>
      </c>
      <c r="C1339" t="s">
        <v>575</v>
      </c>
      <c r="D1339">
        <v>3</v>
      </c>
      <c r="E1339">
        <v>24777.73</v>
      </c>
      <c r="F1339">
        <v>2081.23</v>
      </c>
      <c r="G1339" s="68">
        <f t="shared" si="20"/>
        <v>11.905330021189393</v>
      </c>
    </row>
    <row r="1340" spans="1:7" x14ac:dyDescent="0.25">
      <c r="A1340">
        <v>1980</v>
      </c>
      <c r="B1340">
        <v>10</v>
      </c>
      <c r="C1340" t="s">
        <v>575</v>
      </c>
      <c r="D1340">
        <v>4</v>
      </c>
      <c r="E1340">
        <v>64600.55</v>
      </c>
      <c r="F1340">
        <v>11616.01</v>
      </c>
      <c r="G1340" s="68">
        <f t="shared" si="20"/>
        <v>5.5613373266724118</v>
      </c>
    </row>
    <row r="1341" spans="1:7" x14ac:dyDescent="0.25">
      <c r="A1341">
        <v>1980</v>
      </c>
      <c r="B1341">
        <v>10</v>
      </c>
      <c r="C1341" t="s">
        <v>575</v>
      </c>
      <c r="D1341">
        <v>5</v>
      </c>
      <c r="E1341">
        <v>5278.14</v>
      </c>
      <c r="F1341">
        <v>153.36000000000001</v>
      </c>
      <c r="G1341" s="68">
        <f t="shared" si="20"/>
        <v>34.416666666666664</v>
      </c>
    </row>
    <row r="1342" spans="1:7" x14ac:dyDescent="0.25">
      <c r="A1342">
        <v>1981</v>
      </c>
      <c r="B1342">
        <v>10</v>
      </c>
      <c r="C1342" t="s">
        <v>575</v>
      </c>
      <c r="D1342">
        <v>2</v>
      </c>
      <c r="E1342">
        <v>1923.65</v>
      </c>
      <c r="F1342">
        <v>185.47</v>
      </c>
      <c r="G1342" s="68">
        <f t="shared" si="20"/>
        <v>10.371758235833289</v>
      </c>
    </row>
    <row r="1343" spans="1:7" x14ac:dyDescent="0.25">
      <c r="A1343">
        <v>1981</v>
      </c>
      <c r="B1343">
        <v>10</v>
      </c>
      <c r="C1343" t="s">
        <v>575</v>
      </c>
      <c r="D1343">
        <v>3</v>
      </c>
      <c r="E1343">
        <v>26556.53</v>
      </c>
      <c r="F1343">
        <v>2095.85</v>
      </c>
      <c r="G1343" s="68">
        <f t="shared" si="20"/>
        <v>12.671006990004056</v>
      </c>
    </row>
    <row r="1344" spans="1:7" x14ac:dyDescent="0.25">
      <c r="A1344">
        <v>1981</v>
      </c>
      <c r="B1344">
        <v>10</v>
      </c>
      <c r="C1344" t="s">
        <v>575</v>
      </c>
      <c r="D1344">
        <v>4</v>
      </c>
      <c r="E1344">
        <v>59530.96</v>
      </c>
      <c r="F1344">
        <v>10648.77</v>
      </c>
      <c r="G1344" s="68">
        <f t="shared" si="20"/>
        <v>5.5904071550047565</v>
      </c>
    </row>
    <row r="1345" spans="1:7" x14ac:dyDescent="0.25">
      <c r="A1345">
        <v>1981</v>
      </c>
      <c r="B1345">
        <v>10</v>
      </c>
      <c r="C1345" t="s">
        <v>575</v>
      </c>
      <c r="D1345">
        <v>5</v>
      </c>
      <c r="E1345">
        <v>6321.55</v>
      </c>
      <c r="F1345">
        <v>181.75</v>
      </c>
      <c r="G1345" s="68">
        <f t="shared" si="20"/>
        <v>34.781568088033012</v>
      </c>
    </row>
    <row r="1346" spans="1:7" x14ac:dyDescent="0.25">
      <c r="A1346">
        <v>1982</v>
      </c>
      <c r="B1346">
        <v>10</v>
      </c>
      <c r="C1346" t="s">
        <v>575</v>
      </c>
      <c r="D1346">
        <v>2</v>
      </c>
      <c r="E1346">
        <v>2634.99</v>
      </c>
      <c r="F1346">
        <v>313.16000000000003</v>
      </c>
      <c r="G1346" s="68">
        <f t="shared" si="20"/>
        <v>8.4141972154809022</v>
      </c>
    </row>
    <row r="1347" spans="1:7" x14ac:dyDescent="0.25">
      <c r="A1347">
        <v>1982</v>
      </c>
      <c r="B1347">
        <v>10</v>
      </c>
      <c r="C1347" t="s">
        <v>575</v>
      </c>
      <c r="D1347">
        <v>3</v>
      </c>
      <c r="E1347">
        <v>25839.3</v>
      </c>
      <c r="F1347">
        <v>2128.98</v>
      </c>
      <c r="G1347" s="68">
        <f t="shared" ref="G1347:G1410" si="21">E1347/F1347</f>
        <v>12.136938815770932</v>
      </c>
    </row>
    <row r="1348" spans="1:7" x14ac:dyDescent="0.25">
      <c r="A1348">
        <v>1982</v>
      </c>
      <c r="B1348">
        <v>10</v>
      </c>
      <c r="C1348" t="s">
        <v>575</v>
      </c>
      <c r="D1348">
        <v>4</v>
      </c>
      <c r="E1348">
        <v>63780.78</v>
      </c>
      <c r="F1348">
        <v>11448.92</v>
      </c>
      <c r="G1348" s="68">
        <f t="shared" si="21"/>
        <v>5.5708992638606958</v>
      </c>
    </row>
    <row r="1349" spans="1:7" x14ac:dyDescent="0.25">
      <c r="A1349">
        <v>1982</v>
      </c>
      <c r="B1349">
        <v>10</v>
      </c>
      <c r="C1349" t="s">
        <v>575</v>
      </c>
      <c r="D1349">
        <v>5</v>
      </c>
      <c r="E1349">
        <v>5824.91</v>
      </c>
      <c r="F1349">
        <v>168.41</v>
      </c>
      <c r="G1349" s="68">
        <f t="shared" si="21"/>
        <v>34.587672941036757</v>
      </c>
    </row>
    <row r="1350" spans="1:7" x14ac:dyDescent="0.25">
      <c r="A1350">
        <v>1983</v>
      </c>
      <c r="B1350">
        <v>10</v>
      </c>
      <c r="C1350" t="s">
        <v>575</v>
      </c>
      <c r="D1350">
        <v>2</v>
      </c>
      <c r="E1350">
        <v>2164.08</v>
      </c>
      <c r="F1350">
        <v>484.1</v>
      </c>
      <c r="G1350" s="68">
        <f t="shared" si="21"/>
        <v>4.4703160504028085</v>
      </c>
    </row>
    <row r="1351" spans="1:7" x14ac:dyDescent="0.25">
      <c r="A1351">
        <v>1983</v>
      </c>
      <c r="B1351">
        <v>10</v>
      </c>
      <c r="C1351" t="s">
        <v>575</v>
      </c>
      <c r="D1351">
        <v>3</v>
      </c>
      <c r="E1351">
        <v>35647.449999999997</v>
      </c>
      <c r="F1351">
        <v>7966.96</v>
      </c>
      <c r="G1351" s="68">
        <f t="shared" si="21"/>
        <v>4.4744105656360764</v>
      </c>
    </row>
    <row r="1352" spans="1:7" x14ac:dyDescent="0.25">
      <c r="A1352">
        <v>1983</v>
      </c>
      <c r="B1352">
        <v>10</v>
      </c>
      <c r="C1352" t="s">
        <v>575</v>
      </c>
      <c r="D1352">
        <v>4</v>
      </c>
      <c r="E1352">
        <v>56199.34</v>
      </c>
      <c r="F1352">
        <v>19671.82</v>
      </c>
      <c r="G1352" s="68">
        <f t="shared" si="21"/>
        <v>2.8568449690979278</v>
      </c>
    </row>
    <row r="1353" spans="1:7" x14ac:dyDescent="0.25">
      <c r="A1353">
        <v>1983</v>
      </c>
      <c r="B1353">
        <v>10</v>
      </c>
      <c r="C1353" t="s">
        <v>575</v>
      </c>
      <c r="D1353">
        <v>5</v>
      </c>
      <c r="E1353">
        <v>5502.69</v>
      </c>
      <c r="F1353">
        <v>1301.45</v>
      </c>
      <c r="G1353" s="68">
        <f t="shared" si="21"/>
        <v>4.2281224787736749</v>
      </c>
    </row>
    <row r="1354" spans="1:7" x14ac:dyDescent="0.25">
      <c r="A1354">
        <v>1984</v>
      </c>
      <c r="B1354">
        <v>10</v>
      </c>
      <c r="C1354" t="s">
        <v>575</v>
      </c>
      <c r="D1354">
        <v>2</v>
      </c>
      <c r="E1354">
        <v>1846.49</v>
      </c>
      <c r="F1354">
        <v>664.19</v>
      </c>
      <c r="G1354" s="68">
        <f t="shared" si="21"/>
        <v>2.7800629337990634</v>
      </c>
    </row>
    <row r="1355" spans="1:7" x14ac:dyDescent="0.25">
      <c r="A1355">
        <v>1984</v>
      </c>
      <c r="B1355">
        <v>10</v>
      </c>
      <c r="C1355" t="s">
        <v>575</v>
      </c>
      <c r="D1355">
        <v>3</v>
      </c>
      <c r="E1355">
        <v>27752.41</v>
      </c>
      <c r="F1355">
        <v>8082.96</v>
      </c>
      <c r="G1355" s="68">
        <f t="shared" si="21"/>
        <v>3.4334464107208249</v>
      </c>
    </row>
    <row r="1356" spans="1:7" x14ac:dyDescent="0.25">
      <c r="A1356">
        <v>1984</v>
      </c>
      <c r="B1356">
        <v>10</v>
      </c>
      <c r="C1356" t="s">
        <v>575</v>
      </c>
      <c r="D1356">
        <v>4</v>
      </c>
      <c r="E1356">
        <v>69247.070000000007</v>
      </c>
      <c r="F1356">
        <v>18466.98</v>
      </c>
      <c r="G1356" s="68">
        <f t="shared" si="21"/>
        <v>3.7497777113529125</v>
      </c>
    </row>
    <row r="1357" spans="1:7" x14ac:dyDescent="0.25">
      <c r="A1357">
        <v>1984</v>
      </c>
      <c r="B1357">
        <v>10</v>
      </c>
      <c r="C1357" t="s">
        <v>575</v>
      </c>
      <c r="D1357">
        <v>5</v>
      </c>
      <c r="E1357">
        <v>4976.21</v>
      </c>
      <c r="F1357">
        <v>585.21</v>
      </c>
      <c r="G1357" s="68">
        <f t="shared" si="21"/>
        <v>8.5032894174740683</v>
      </c>
    </row>
    <row r="1358" spans="1:7" x14ac:dyDescent="0.25">
      <c r="A1358">
        <v>1985</v>
      </c>
      <c r="B1358">
        <v>10</v>
      </c>
      <c r="C1358" t="s">
        <v>575</v>
      </c>
      <c r="D1358">
        <v>2</v>
      </c>
      <c r="E1358">
        <v>1261.17</v>
      </c>
      <c r="F1358">
        <v>363.75</v>
      </c>
      <c r="G1358" s="68">
        <f t="shared" si="21"/>
        <v>3.4671340206185568</v>
      </c>
    </row>
    <row r="1359" spans="1:7" x14ac:dyDescent="0.25">
      <c r="A1359">
        <v>1985</v>
      </c>
      <c r="B1359">
        <v>10</v>
      </c>
      <c r="C1359" t="s">
        <v>575</v>
      </c>
      <c r="D1359">
        <v>3</v>
      </c>
      <c r="E1359">
        <v>26187.31</v>
      </c>
      <c r="F1359">
        <v>5919</v>
      </c>
      <c r="G1359" s="68">
        <f t="shared" si="21"/>
        <v>4.424279439094442</v>
      </c>
    </row>
    <row r="1360" spans="1:7" x14ac:dyDescent="0.25">
      <c r="A1360">
        <v>1985</v>
      </c>
      <c r="B1360">
        <v>10</v>
      </c>
      <c r="C1360" t="s">
        <v>575</v>
      </c>
      <c r="D1360">
        <v>4</v>
      </c>
      <c r="E1360">
        <v>74621.490000000005</v>
      </c>
      <c r="F1360">
        <v>16119.33</v>
      </c>
      <c r="G1360" s="68">
        <f t="shared" si="21"/>
        <v>4.6293170994079782</v>
      </c>
    </row>
    <row r="1361" spans="1:7" x14ac:dyDescent="0.25">
      <c r="A1361">
        <v>1985</v>
      </c>
      <c r="B1361">
        <v>10</v>
      </c>
      <c r="C1361" t="s">
        <v>575</v>
      </c>
      <c r="D1361">
        <v>5</v>
      </c>
      <c r="E1361">
        <v>7098.64</v>
      </c>
      <c r="F1361">
        <v>440.53</v>
      </c>
      <c r="G1361" s="68">
        <f t="shared" si="21"/>
        <v>16.113862847025175</v>
      </c>
    </row>
    <row r="1362" spans="1:7" x14ac:dyDescent="0.25">
      <c r="A1362">
        <v>1986</v>
      </c>
      <c r="B1362">
        <v>10</v>
      </c>
      <c r="C1362" t="s">
        <v>575</v>
      </c>
      <c r="D1362">
        <v>2</v>
      </c>
      <c r="E1362">
        <v>954.74</v>
      </c>
      <c r="F1362">
        <v>333.08</v>
      </c>
      <c r="G1362" s="68">
        <f t="shared" si="21"/>
        <v>2.8663984628317523</v>
      </c>
    </row>
    <row r="1363" spans="1:7" x14ac:dyDescent="0.25">
      <c r="A1363">
        <v>1986</v>
      </c>
      <c r="B1363">
        <v>10</v>
      </c>
      <c r="C1363" t="s">
        <v>575</v>
      </c>
      <c r="D1363">
        <v>3</v>
      </c>
      <c r="E1363">
        <v>17875.25</v>
      </c>
      <c r="F1363">
        <v>4598.17</v>
      </c>
      <c r="G1363" s="68">
        <f t="shared" si="21"/>
        <v>3.8874704502008406</v>
      </c>
    </row>
    <row r="1364" spans="1:7" x14ac:dyDescent="0.25">
      <c r="A1364">
        <v>1986</v>
      </c>
      <c r="B1364">
        <v>10</v>
      </c>
      <c r="C1364" t="s">
        <v>575</v>
      </c>
      <c r="D1364">
        <v>4</v>
      </c>
      <c r="E1364">
        <v>66800.09</v>
      </c>
      <c r="F1364">
        <v>14353.61</v>
      </c>
      <c r="G1364" s="68">
        <f t="shared" si="21"/>
        <v>4.6538877676068946</v>
      </c>
    </row>
    <row r="1365" spans="1:7" x14ac:dyDescent="0.25">
      <c r="A1365">
        <v>1986</v>
      </c>
      <c r="B1365">
        <v>10</v>
      </c>
      <c r="C1365" t="s">
        <v>575</v>
      </c>
      <c r="D1365">
        <v>5</v>
      </c>
      <c r="E1365">
        <v>7166.45</v>
      </c>
      <c r="F1365">
        <v>363.47</v>
      </c>
      <c r="G1365" s="68">
        <f t="shared" si="21"/>
        <v>19.716757916746911</v>
      </c>
    </row>
    <row r="1366" spans="1:7" x14ac:dyDescent="0.25">
      <c r="A1366">
        <v>1987</v>
      </c>
      <c r="B1366">
        <v>10</v>
      </c>
      <c r="C1366" t="s">
        <v>575</v>
      </c>
      <c r="D1366">
        <v>2</v>
      </c>
      <c r="E1366">
        <v>1180.57</v>
      </c>
      <c r="F1366">
        <v>404.28</v>
      </c>
      <c r="G1366" s="68">
        <f t="shared" si="21"/>
        <v>2.9201790838033048</v>
      </c>
    </row>
    <row r="1367" spans="1:7" x14ac:dyDescent="0.25">
      <c r="A1367">
        <v>1987</v>
      </c>
      <c r="B1367">
        <v>10</v>
      </c>
      <c r="C1367" t="s">
        <v>575</v>
      </c>
      <c r="D1367">
        <v>3</v>
      </c>
      <c r="E1367">
        <v>13964.52</v>
      </c>
      <c r="F1367">
        <v>3358.4</v>
      </c>
      <c r="G1367" s="68">
        <f t="shared" si="21"/>
        <v>4.1580871843735112</v>
      </c>
    </row>
    <row r="1368" spans="1:7" x14ac:dyDescent="0.25">
      <c r="A1368">
        <v>1987</v>
      </c>
      <c r="B1368">
        <v>10</v>
      </c>
      <c r="C1368" t="s">
        <v>575</v>
      </c>
      <c r="D1368">
        <v>4</v>
      </c>
      <c r="E1368">
        <v>48175.64</v>
      </c>
      <c r="F1368">
        <v>9711.61</v>
      </c>
      <c r="G1368" s="68">
        <f t="shared" si="21"/>
        <v>4.9606234187740235</v>
      </c>
    </row>
    <row r="1369" spans="1:7" x14ac:dyDescent="0.25">
      <c r="A1369">
        <v>1987</v>
      </c>
      <c r="B1369">
        <v>10</v>
      </c>
      <c r="C1369" t="s">
        <v>575</v>
      </c>
      <c r="D1369">
        <v>5</v>
      </c>
      <c r="E1369">
        <v>6728.45</v>
      </c>
      <c r="F1369">
        <v>221.75</v>
      </c>
      <c r="G1369" s="68">
        <f t="shared" si="21"/>
        <v>30.34250281848929</v>
      </c>
    </row>
    <row r="1370" spans="1:7" x14ac:dyDescent="0.25">
      <c r="A1370">
        <v>1988</v>
      </c>
      <c r="B1370">
        <v>10</v>
      </c>
      <c r="C1370" t="s">
        <v>575</v>
      </c>
      <c r="D1370">
        <v>2</v>
      </c>
      <c r="E1370">
        <v>1629.87</v>
      </c>
      <c r="F1370">
        <v>675.19</v>
      </c>
      <c r="G1370" s="68">
        <f t="shared" si="21"/>
        <v>2.41394274204298</v>
      </c>
    </row>
    <row r="1371" spans="1:7" x14ac:dyDescent="0.25">
      <c r="A1371">
        <v>1988</v>
      </c>
      <c r="B1371">
        <v>10</v>
      </c>
      <c r="C1371" t="s">
        <v>575</v>
      </c>
      <c r="D1371">
        <v>3</v>
      </c>
      <c r="E1371">
        <v>17720.73</v>
      </c>
      <c r="F1371">
        <v>5206.95</v>
      </c>
      <c r="G1371" s="68">
        <f t="shared" si="21"/>
        <v>3.4032840722495896</v>
      </c>
    </row>
    <row r="1372" spans="1:7" x14ac:dyDescent="0.25">
      <c r="A1372">
        <v>1988</v>
      </c>
      <c r="B1372">
        <v>10</v>
      </c>
      <c r="C1372" t="s">
        <v>575</v>
      </c>
      <c r="D1372">
        <v>4</v>
      </c>
      <c r="E1372">
        <v>33241.599999999999</v>
      </c>
      <c r="F1372">
        <v>8080.38</v>
      </c>
      <c r="G1372" s="68">
        <f t="shared" si="21"/>
        <v>4.1138659320477498</v>
      </c>
    </row>
    <row r="1373" spans="1:7" x14ac:dyDescent="0.25">
      <c r="A1373">
        <v>1988</v>
      </c>
      <c r="B1373">
        <v>10</v>
      </c>
      <c r="C1373" t="s">
        <v>575</v>
      </c>
      <c r="D1373">
        <v>5</v>
      </c>
      <c r="E1373">
        <v>4616.74</v>
      </c>
      <c r="F1373">
        <v>367.02</v>
      </c>
      <c r="G1373" s="68">
        <f t="shared" si="21"/>
        <v>12.578987521116016</v>
      </c>
    </row>
    <row r="1374" spans="1:7" x14ac:dyDescent="0.25">
      <c r="A1374">
        <v>1989</v>
      </c>
      <c r="B1374">
        <v>10</v>
      </c>
      <c r="C1374" t="s">
        <v>575</v>
      </c>
      <c r="D1374">
        <v>2</v>
      </c>
      <c r="E1374">
        <v>1003.61</v>
      </c>
      <c r="F1374">
        <v>560.64</v>
      </c>
      <c r="G1374" s="68">
        <f t="shared" si="21"/>
        <v>1.7901148687214612</v>
      </c>
    </row>
    <row r="1375" spans="1:7" x14ac:dyDescent="0.25">
      <c r="A1375">
        <v>1989</v>
      </c>
      <c r="B1375">
        <v>10</v>
      </c>
      <c r="C1375" t="s">
        <v>575</v>
      </c>
      <c r="D1375">
        <v>3</v>
      </c>
      <c r="E1375">
        <v>24202.03</v>
      </c>
      <c r="F1375">
        <v>11198.64</v>
      </c>
      <c r="G1375" s="68">
        <f t="shared" si="21"/>
        <v>2.1611579620382475</v>
      </c>
    </row>
    <row r="1376" spans="1:7" x14ac:dyDescent="0.25">
      <c r="A1376">
        <v>1989</v>
      </c>
      <c r="B1376">
        <v>10</v>
      </c>
      <c r="C1376" t="s">
        <v>575</v>
      </c>
      <c r="D1376">
        <v>4</v>
      </c>
      <c r="E1376">
        <v>44266.69</v>
      </c>
      <c r="F1376">
        <v>14887.03</v>
      </c>
      <c r="G1376" s="68">
        <f t="shared" si="21"/>
        <v>2.9735071401078659</v>
      </c>
    </row>
    <row r="1377" spans="1:7" x14ac:dyDescent="0.25">
      <c r="A1377">
        <v>1989</v>
      </c>
      <c r="B1377">
        <v>10</v>
      </c>
      <c r="C1377" t="s">
        <v>575</v>
      </c>
      <c r="D1377">
        <v>5</v>
      </c>
      <c r="E1377">
        <v>3268.56</v>
      </c>
      <c r="F1377">
        <v>632.57000000000005</v>
      </c>
      <c r="G1377" s="68">
        <f t="shared" si="21"/>
        <v>5.1671119401805328</v>
      </c>
    </row>
    <row r="1378" spans="1:7" x14ac:dyDescent="0.25">
      <c r="A1378">
        <v>1990</v>
      </c>
      <c r="B1378">
        <v>10</v>
      </c>
      <c r="C1378" t="s">
        <v>575</v>
      </c>
      <c r="D1378">
        <v>2</v>
      </c>
      <c r="E1378">
        <v>575.39</v>
      </c>
      <c r="F1378">
        <v>349.95</v>
      </c>
      <c r="G1378" s="68">
        <f t="shared" si="21"/>
        <v>1.6442063151878841</v>
      </c>
    </row>
    <row r="1379" spans="1:7" x14ac:dyDescent="0.25">
      <c r="A1379">
        <v>1990</v>
      </c>
      <c r="B1379">
        <v>10</v>
      </c>
      <c r="C1379" t="s">
        <v>575</v>
      </c>
      <c r="D1379">
        <v>3</v>
      </c>
      <c r="E1379">
        <v>14994.9</v>
      </c>
      <c r="F1379">
        <v>7349.26</v>
      </c>
      <c r="G1379" s="68">
        <f t="shared" si="21"/>
        <v>2.0403278697447087</v>
      </c>
    </row>
    <row r="1380" spans="1:7" x14ac:dyDescent="0.25">
      <c r="A1380">
        <v>1990</v>
      </c>
      <c r="B1380">
        <v>10</v>
      </c>
      <c r="C1380" t="s">
        <v>575</v>
      </c>
      <c r="D1380">
        <v>4</v>
      </c>
      <c r="E1380">
        <v>59848.88</v>
      </c>
      <c r="F1380">
        <v>17380.599999999999</v>
      </c>
      <c r="G1380" s="68">
        <f t="shared" si="21"/>
        <v>3.4434300311841941</v>
      </c>
    </row>
    <row r="1381" spans="1:7" x14ac:dyDescent="0.25">
      <c r="A1381">
        <v>1990</v>
      </c>
      <c r="B1381">
        <v>10</v>
      </c>
      <c r="C1381" t="s">
        <v>575</v>
      </c>
      <c r="D1381">
        <v>5</v>
      </c>
      <c r="E1381">
        <v>4249.6899999999996</v>
      </c>
      <c r="F1381">
        <v>553.99</v>
      </c>
      <c r="G1381" s="68">
        <f t="shared" si="21"/>
        <v>7.6710590443870821</v>
      </c>
    </row>
    <row r="1382" spans="1:7" x14ac:dyDescent="0.25">
      <c r="A1382">
        <v>1991</v>
      </c>
      <c r="B1382">
        <v>10</v>
      </c>
      <c r="C1382" t="s">
        <v>575</v>
      </c>
      <c r="D1382">
        <v>2</v>
      </c>
      <c r="E1382">
        <v>658.33</v>
      </c>
      <c r="F1382">
        <v>405.25</v>
      </c>
      <c r="G1382" s="68">
        <f t="shared" si="21"/>
        <v>1.6245033929673043</v>
      </c>
    </row>
    <row r="1383" spans="1:7" x14ac:dyDescent="0.25">
      <c r="A1383">
        <v>1991</v>
      </c>
      <c r="B1383">
        <v>10</v>
      </c>
      <c r="C1383" t="s">
        <v>575</v>
      </c>
      <c r="D1383">
        <v>3</v>
      </c>
      <c r="E1383">
        <v>8571.48</v>
      </c>
      <c r="F1383">
        <v>4224.55</v>
      </c>
      <c r="G1383" s="68">
        <f t="shared" si="21"/>
        <v>2.0289687659040605</v>
      </c>
    </row>
    <row r="1384" spans="1:7" x14ac:dyDescent="0.25">
      <c r="A1384">
        <v>1991</v>
      </c>
      <c r="B1384">
        <v>10</v>
      </c>
      <c r="C1384" t="s">
        <v>575</v>
      </c>
      <c r="D1384">
        <v>4</v>
      </c>
      <c r="E1384">
        <v>37297.699999999997</v>
      </c>
      <c r="F1384">
        <v>12011.48</v>
      </c>
      <c r="G1384" s="68">
        <f t="shared" si="21"/>
        <v>3.1051710530259382</v>
      </c>
    </row>
    <row r="1385" spans="1:7" x14ac:dyDescent="0.25">
      <c r="A1385">
        <v>1991</v>
      </c>
      <c r="B1385">
        <v>10</v>
      </c>
      <c r="C1385" t="s">
        <v>575</v>
      </c>
      <c r="D1385">
        <v>5</v>
      </c>
      <c r="E1385">
        <v>5850.61</v>
      </c>
      <c r="F1385">
        <v>992.43</v>
      </c>
      <c r="G1385" s="68">
        <f t="shared" si="21"/>
        <v>5.8952369436635328</v>
      </c>
    </row>
    <row r="1386" spans="1:7" x14ac:dyDescent="0.25">
      <c r="A1386">
        <v>1992</v>
      </c>
      <c r="B1386">
        <v>10</v>
      </c>
      <c r="C1386" t="s">
        <v>575</v>
      </c>
      <c r="D1386">
        <v>2</v>
      </c>
      <c r="E1386">
        <v>494.35</v>
      </c>
      <c r="F1386">
        <v>327.23</v>
      </c>
      <c r="G1386" s="68">
        <f t="shared" si="21"/>
        <v>1.5107111206185251</v>
      </c>
    </row>
    <row r="1387" spans="1:7" x14ac:dyDescent="0.25">
      <c r="A1387">
        <v>1992</v>
      </c>
      <c r="B1387">
        <v>10</v>
      </c>
      <c r="C1387" t="s">
        <v>575</v>
      </c>
      <c r="D1387">
        <v>3</v>
      </c>
      <c r="E1387">
        <v>9664.36</v>
      </c>
      <c r="F1387">
        <v>5270.53</v>
      </c>
      <c r="G1387" s="68">
        <f t="shared" si="21"/>
        <v>1.8336599924485775</v>
      </c>
    </row>
    <row r="1388" spans="1:7" x14ac:dyDescent="0.25">
      <c r="A1388">
        <v>1992</v>
      </c>
      <c r="B1388">
        <v>10</v>
      </c>
      <c r="C1388" t="s">
        <v>575</v>
      </c>
      <c r="D1388">
        <v>4</v>
      </c>
      <c r="E1388">
        <v>20612.96</v>
      </c>
      <c r="F1388">
        <v>8116.92</v>
      </c>
      <c r="G1388" s="68">
        <f t="shared" si="21"/>
        <v>2.5395051324886779</v>
      </c>
    </row>
    <row r="1389" spans="1:7" x14ac:dyDescent="0.25">
      <c r="A1389">
        <v>1992</v>
      </c>
      <c r="B1389">
        <v>10</v>
      </c>
      <c r="C1389" t="s">
        <v>575</v>
      </c>
      <c r="D1389">
        <v>5</v>
      </c>
      <c r="E1389">
        <v>3506.97</v>
      </c>
      <c r="F1389">
        <v>892.26</v>
      </c>
      <c r="G1389" s="68">
        <f t="shared" si="21"/>
        <v>3.9304350749781451</v>
      </c>
    </row>
    <row r="1390" spans="1:7" x14ac:dyDescent="0.25">
      <c r="A1390">
        <v>1993</v>
      </c>
      <c r="B1390">
        <v>10</v>
      </c>
      <c r="C1390" t="s">
        <v>575</v>
      </c>
      <c r="D1390">
        <v>2</v>
      </c>
      <c r="E1390">
        <v>386.52</v>
      </c>
      <c r="F1390">
        <v>251.18</v>
      </c>
      <c r="G1390" s="68">
        <f t="shared" si="21"/>
        <v>1.5388167847758578</v>
      </c>
    </row>
    <row r="1391" spans="1:7" x14ac:dyDescent="0.25">
      <c r="A1391">
        <v>1993</v>
      </c>
      <c r="B1391">
        <v>10</v>
      </c>
      <c r="C1391" t="s">
        <v>575</v>
      </c>
      <c r="D1391">
        <v>3</v>
      </c>
      <c r="E1391">
        <v>7088.91</v>
      </c>
      <c r="F1391">
        <v>3818.31</v>
      </c>
      <c r="G1391" s="68">
        <f t="shared" si="21"/>
        <v>1.8565569584449664</v>
      </c>
    </row>
    <row r="1392" spans="1:7" x14ac:dyDescent="0.25">
      <c r="A1392">
        <v>1993</v>
      </c>
      <c r="B1392">
        <v>10</v>
      </c>
      <c r="C1392" t="s">
        <v>575</v>
      </c>
      <c r="D1392">
        <v>4</v>
      </c>
      <c r="E1392">
        <v>20602.89</v>
      </c>
      <c r="F1392">
        <v>8494.65</v>
      </c>
      <c r="G1392" s="68">
        <f t="shared" si="21"/>
        <v>2.4253959845314403</v>
      </c>
    </row>
    <row r="1393" spans="1:7" x14ac:dyDescent="0.25">
      <c r="A1393">
        <v>1993</v>
      </c>
      <c r="B1393">
        <v>10</v>
      </c>
      <c r="C1393" t="s">
        <v>575</v>
      </c>
      <c r="D1393">
        <v>5</v>
      </c>
      <c r="E1393">
        <v>1848.73</v>
      </c>
      <c r="F1393">
        <v>522.65</v>
      </c>
      <c r="G1393" s="68">
        <f t="shared" si="21"/>
        <v>3.5372237635128672</v>
      </c>
    </row>
    <row r="1394" spans="1:7" x14ac:dyDescent="0.25">
      <c r="A1394">
        <v>1994</v>
      </c>
      <c r="B1394">
        <v>10</v>
      </c>
      <c r="C1394" t="s">
        <v>575</v>
      </c>
      <c r="D1394">
        <v>2</v>
      </c>
      <c r="E1394">
        <v>416.49</v>
      </c>
      <c r="F1394">
        <v>224.27</v>
      </c>
      <c r="G1394" s="68">
        <f t="shared" si="21"/>
        <v>1.8570918981584696</v>
      </c>
    </row>
    <row r="1395" spans="1:7" x14ac:dyDescent="0.25">
      <c r="A1395">
        <v>1994</v>
      </c>
      <c r="B1395">
        <v>10</v>
      </c>
      <c r="C1395" t="s">
        <v>575</v>
      </c>
      <c r="D1395">
        <v>3</v>
      </c>
      <c r="E1395">
        <v>5969.12</v>
      </c>
      <c r="F1395">
        <v>2459.25</v>
      </c>
      <c r="G1395" s="68">
        <f t="shared" si="21"/>
        <v>2.4272115482362508</v>
      </c>
    </row>
    <row r="1396" spans="1:7" x14ac:dyDescent="0.25">
      <c r="A1396">
        <v>1994</v>
      </c>
      <c r="B1396">
        <v>10</v>
      </c>
      <c r="C1396" t="s">
        <v>575</v>
      </c>
      <c r="D1396">
        <v>4</v>
      </c>
      <c r="E1396">
        <v>20692.7</v>
      </c>
      <c r="F1396">
        <v>6464.87</v>
      </c>
      <c r="G1396" s="68">
        <f t="shared" si="21"/>
        <v>3.2007913538864665</v>
      </c>
    </row>
    <row r="1397" spans="1:7" x14ac:dyDescent="0.25">
      <c r="A1397">
        <v>1994</v>
      </c>
      <c r="B1397">
        <v>10</v>
      </c>
      <c r="C1397" t="s">
        <v>575</v>
      </c>
      <c r="D1397">
        <v>5</v>
      </c>
      <c r="E1397">
        <v>2275.9699999999998</v>
      </c>
      <c r="F1397">
        <v>362.62</v>
      </c>
      <c r="G1397" s="68">
        <f t="shared" si="21"/>
        <v>6.2764602062765427</v>
      </c>
    </row>
    <row r="1398" spans="1:7" x14ac:dyDescent="0.25">
      <c r="A1398">
        <v>1995</v>
      </c>
      <c r="B1398">
        <v>10</v>
      </c>
      <c r="C1398" t="s">
        <v>575</v>
      </c>
      <c r="D1398">
        <v>2</v>
      </c>
      <c r="E1398">
        <v>520.28</v>
      </c>
      <c r="F1398">
        <v>339.41</v>
      </c>
      <c r="G1398" s="68">
        <f t="shared" si="21"/>
        <v>1.5328953183465424</v>
      </c>
    </row>
    <row r="1399" spans="1:7" x14ac:dyDescent="0.25">
      <c r="A1399">
        <v>1995</v>
      </c>
      <c r="B1399">
        <v>10</v>
      </c>
      <c r="C1399" t="s">
        <v>575</v>
      </c>
      <c r="D1399">
        <v>3</v>
      </c>
      <c r="E1399">
        <v>6569.26</v>
      </c>
      <c r="F1399">
        <v>3650.36</v>
      </c>
      <c r="G1399" s="68">
        <f t="shared" si="21"/>
        <v>1.7996197635301723</v>
      </c>
    </row>
    <row r="1400" spans="1:7" x14ac:dyDescent="0.25">
      <c r="A1400">
        <v>1995</v>
      </c>
      <c r="B1400">
        <v>10</v>
      </c>
      <c r="C1400" t="s">
        <v>575</v>
      </c>
      <c r="D1400">
        <v>4</v>
      </c>
      <c r="E1400">
        <v>17714.919999999998</v>
      </c>
      <c r="F1400">
        <v>7502.1</v>
      </c>
      <c r="G1400" s="68">
        <f t="shared" si="21"/>
        <v>2.3613281614481276</v>
      </c>
    </row>
    <row r="1401" spans="1:7" x14ac:dyDescent="0.25">
      <c r="A1401">
        <v>1995</v>
      </c>
      <c r="B1401">
        <v>10</v>
      </c>
      <c r="C1401" t="s">
        <v>575</v>
      </c>
      <c r="D1401">
        <v>5</v>
      </c>
      <c r="E1401">
        <v>2265.23</v>
      </c>
      <c r="F1401">
        <v>654.11</v>
      </c>
      <c r="G1401" s="68">
        <f t="shared" si="21"/>
        <v>3.4630719603736373</v>
      </c>
    </row>
    <row r="1402" spans="1:7" x14ac:dyDescent="0.25">
      <c r="A1402">
        <v>1996</v>
      </c>
      <c r="B1402">
        <v>10</v>
      </c>
      <c r="C1402" t="s">
        <v>575</v>
      </c>
      <c r="D1402">
        <v>2</v>
      </c>
      <c r="E1402">
        <v>475.42</v>
      </c>
      <c r="F1402">
        <v>322.49</v>
      </c>
      <c r="G1402" s="68">
        <f t="shared" si="21"/>
        <v>1.4742162547675897</v>
      </c>
    </row>
    <row r="1403" spans="1:7" x14ac:dyDescent="0.25">
      <c r="A1403">
        <v>1996</v>
      </c>
      <c r="B1403">
        <v>10</v>
      </c>
      <c r="C1403" t="s">
        <v>575</v>
      </c>
      <c r="D1403">
        <v>3</v>
      </c>
      <c r="E1403">
        <v>8336.77</v>
      </c>
      <c r="F1403">
        <v>4810.42</v>
      </c>
      <c r="G1403" s="68">
        <f t="shared" si="21"/>
        <v>1.7330648883049713</v>
      </c>
    </row>
    <row r="1404" spans="1:7" x14ac:dyDescent="0.25">
      <c r="A1404">
        <v>1996</v>
      </c>
      <c r="B1404">
        <v>10</v>
      </c>
      <c r="C1404" t="s">
        <v>575</v>
      </c>
      <c r="D1404">
        <v>4</v>
      </c>
      <c r="E1404">
        <v>20571.78</v>
      </c>
      <c r="F1404">
        <v>8018.74</v>
      </c>
      <c r="G1404" s="68">
        <f t="shared" si="21"/>
        <v>2.5654629031493723</v>
      </c>
    </row>
    <row r="1405" spans="1:7" x14ac:dyDescent="0.25">
      <c r="A1405">
        <v>1996</v>
      </c>
      <c r="B1405">
        <v>10</v>
      </c>
      <c r="C1405" t="s">
        <v>575</v>
      </c>
      <c r="D1405">
        <v>5</v>
      </c>
      <c r="E1405">
        <v>2013.05</v>
      </c>
      <c r="F1405">
        <v>490.75</v>
      </c>
      <c r="G1405" s="68">
        <f t="shared" si="21"/>
        <v>4.1019867549668874</v>
      </c>
    </row>
    <row r="1406" spans="1:7" x14ac:dyDescent="0.25">
      <c r="A1406">
        <v>1997</v>
      </c>
      <c r="B1406">
        <v>10</v>
      </c>
      <c r="C1406" t="s">
        <v>575</v>
      </c>
      <c r="D1406">
        <v>2</v>
      </c>
      <c r="E1406">
        <v>492.37</v>
      </c>
      <c r="F1406">
        <v>312.19</v>
      </c>
      <c r="G1406" s="68">
        <f t="shared" si="21"/>
        <v>1.5771485313430924</v>
      </c>
    </row>
    <row r="1407" spans="1:7" x14ac:dyDescent="0.25">
      <c r="A1407">
        <v>1997</v>
      </c>
      <c r="B1407">
        <v>10</v>
      </c>
      <c r="C1407" t="s">
        <v>575</v>
      </c>
      <c r="D1407">
        <v>3</v>
      </c>
      <c r="E1407">
        <v>7734.64</v>
      </c>
      <c r="F1407">
        <v>4282.3100000000004</v>
      </c>
      <c r="G1407" s="68">
        <f t="shared" si="21"/>
        <v>1.8061840455268301</v>
      </c>
    </row>
    <row r="1408" spans="1:7" x14ac:dyDescent="0.25">
      <c r="A1408">
        <v>1997</v>
      </c>
      <c r="B1408">
        <v>10</v>
      </c>
      <c r="C1408" t="s">
        <v>575</v>
      </c>
      <c r="D1408">
        <v>4</v>
      </c>
      <c r="E1408">
        <v>27816.2</v>
      </c>
      <c r="F1408">
        <v>13709.3</v>
      </c>
      <c r="G1408" s="68">
        <f t="shared" si="21"/>
        <v>2.0290022101784921</v>
      </c>
    </row>
    <row r="1409" spans="1:7" x14ac:dyDescent="0.25">
      <c r="A1409">
        <v>1997</v>
      </c>
      <c r="B1409">
        <v>10</v>
      </c>
      <c r="C1409" t="s">
        <v>575</v>
      </c>
      <c r="D1409">
        <v>5</v>
      </c>
      <c r="E1409">
        <v>2355.8200000000002</v>
      </c>
      <c r="F1409">
        <v>890.84</v>
      </c>
      <c r="G1409" s="68">
        <f t="shared" si="21"/>
        <v>2.6444928382201072</v>
      </c>
    </row>
    <row r="1410" spans="1:7" x14ac:dyDescent="0.25">
      <c r="A1410">
        <v>1998</v>
      </c>
      <c r="B1410">
        <v>10</v>
      </c>
      <c r="C1410" t="s">
        <v>575</v>
      </c>
      <c r="D1410">
        <v>2</v>
      </c>
      <c r="E1410">
        <v>473.36</v>
      </c>
      <c r="F1410">
        <v>338.61</v>
      </c>
      <c r="G1410" s="68">
        <f t="shared" si="21"/>
        <v>1.3979504444641329</v>
      </c>
    </row>
    <row r="1411" spans="1:7" x14ac:dyDescent="0.25">
      <c r="A1411">
        <v>1998</v>
      </c>
      <c r="B1411">
        <v>10</v>
      </c>
      <c r="C1411" t="s">
        <v>575</v>
      </c>
      <c r="D1411">
        <v>3</v>
      </c>
      <c r="E1411">
        <v>8459.4</v>
      </c>
      <c r="F1411">
        <v>5004.22</v>
      </c>
      <c r="G1411" s="68">
        <f t="shared" ref="G1411:G1474" si="22">E1411/F1411</f>
        <v>1.6904532574507114</v>
      </c>
    </row>
    <row r="1412" spans="1:7" x14ac:dyDescent="0.25">
      <c r="A1412">
        <v>1998</v>
      </c>
      <c r="B1412">
        <v>10</v>
      </c>
      <c r="C1412" t="s">
        <v>575</v>
      </c>
      <c r="D1412">
        <v>4</v>
      </c>
      <c r="E1412">
        <v>30584.67</v>
      </c>
      <c r="F1412">
        <v>12413.74</v>
      </c>
      <c r="G1412" s="68">
        <f t="shared" si="22"/>
        <v>2.4637756228179422</v>
      </c>
    </row>
    <row r="1413" spans="1:7" x14ac:dyDescent="0.25">
      <c r="A1413">
        <v>1998</v>
      </c>
      <c r="B1413">
        <v>10</v>
      </c>
      <c r="C1413" t="s">
        <v>575</v>
      </c>
      <c r="D1413">
        <v>5</v>
      </c>
      <c r="E1413">
        <v>3624.35</v>
      </c>
      <c r="F1413">
        <v>948.27</v>
      </c>
      <c r="G1413" s="68">
        <f t="shared" si="22"/>
        <v>3.8220654454954812</v>
      </c>
    </row>
    <row r="1414" spans="1:7" x14ac:dyDescent="0.25">
      <c r="A1414">
        <v>1999</v>
      </c>
      <c r="B1414">
        <v>10</v>
      </c>
      <c r="C1414" t="s">
        <v>575</v>
      </c>
      <c r="D1414">
        <v>2</v>
      </c>
      <c r="E1414">
        <v>733.69</v>
      </c>
      <c r="F1414">
        <v>480.95</v>
      </c>
      <c r="G1414" s="68">
        <f t="shared" si="22"/>
        <v>1.525501611394116</v>
      </c>
    </row>
    <row r="1415" spans="1:7" x14ac:dyDescent="0.25">
      <c r="A1415">
        <v>1999</v>
      </c>
      <c r="B1415">
        <v>10</v>
      </c>
      <c r="C1415" t="s">
        <v>575</v>
      </c>
      <c r="D1415">
        <v>3</v>
      </c>
      <c r="E1415">
        <v>7939.56</v>
      </c>
      <c r="F1415">
        <v>4009.16</v>
      </c>
      <c r="G1415" s="68">
        <f t="shared" si="22"/>
        <v>1.980354987079588</v>
      </c>
    </row>
    <row r="1416" spans="1:7" x14ac:dyDescent="0.25">
      <c r="A1416">
        <v>1999</v>
      </c>
      <c r="B1416">
        <v>10</v>
      </c>
      <c r="C1416" t="s">
        <v>575</v>
      </c>
      <c r="D1416">
        <v>4</v>
      </c>
      <c r="E1416">
        <v>30473.96</v>
      </c>
      <c r="F1416">
        <v>8339.3700000000008</v>
      </c>
      <c r="G1416" s="68">
        <f t="shared" si="22"/>
        <v>3.6542280771808895</v>
      </c>
    </row>
    <row r="1417" spans="1:7" x14ac:dyDescent="0.25">
      <c r="A1417">
        <v>1999</v>
      </c>
      <c r="B1417">
        <v>10</v>
      </c>
      <c r="C1417" t="s">
        <v>575</v>
      </c>
      <c r="D1417">
        <v>5</v>
      </c>
      <c r="E1417">
        <v>3827.93</v>
      </c>
      <c r="F1417">
        <v>371.6</v>
      </c>
      <c r="G1417" s="68">
        <f t="shared" si="22"/>
        <v>10.3012109795479</v>
      </c>
    </row>
    <row r="1418" spans="1:7" x14ac:dyDescent="0.25">
      <c r="A1418">
        <v>2000</v>
      </c>
      <c r="B1418">
        <v>10</v>
      </c>
      <c r="C1418" t="s">
        <v>575</v>
      </c>
      <c r="D1418">
        <v>2</v>
      </c>
      <c r="E1418">
        <v>753.47</v>
      </c>
      <c r="F1418">
        <v>456.27</v>
      </c>
      <c r="G1418" s="68">
        <f t="shared" si="22"/>
        <v>1.6513687071251673</v>
      </c>
    </row>
    <row r="1419" spans="1:7" x14ac:dyDescent="0.25">
      <c r="A1419">
        <v>2000</v>
      </c>
      <c r="B1419">
        <v>10</v>
      </c>
      <c r="C1419" t="s">
        <v>575</v>
      </c>
      <c r="D1419">
        <v>3</v>
      </c>
      <c r="E1419">
        <v>12332.6</v>
      </c>
      <c r="F1419">
        <v>5686.4</v>
      </c>
      <c r="G1419" s="68">
        <f t="shared" si="22"/>
        <v>2.1687886888013508</v>
      </c>
    </row>
    <row r="1420" spans="1:7" x14ac:dyDescent="0.25">
      <c r="A1420">
        <v>2000</v>
      </c>
      <c r="B1420">
        <v>10</v>
      </c>
      <c r="C1420" t="s">
        <v>575</v>
      </c>
      <c r="D1420">
        <v>4</v>
      </c>
      <c r="E1420">
        <v>28694.43</v>
      </c>
      <c r="F1420">
        <v>6156.4</v>
      </c>
      <c r="G1420" s="68">
        <f t="shared" si="22"/>
        <v>4.6609105971022027</v>
      </c>
    </row>
    <row r="1421" spans="1:7" x14ac:dyDescent="0.25">
      <c r="A1421">
        <v>2000</v>
      </c>
      <c r="B1421">
        <v>10</v>
      </c>
      <c r="C1421" t="s">
        <v>575</v>
      </c>
      <c r="D1421">
        <v>5</v>
      </c>
      <c r="E1421">
        <v>3781.48</v>
      </c>
      <c r="F1421">
        <v>93.77</v>
      </c>
      <c r="G1421" s="68">
        <f t="shared" si="22"/>
        <v>40.327183534179376</v>
      </c>
    </row>
    <row r="1422" spans="1:7" x14ac:dyDescent="0.25">
      <c r="A1422">
        <v>2001</v>
      </c>
      <c r="B1422">
        <v>10</v>
      </c>
      <c r="C1422" t="s">
        <v>575</v>
      </c>
      <c r="D1422">
        <v>2</v>
      </c>
      <c r="E1422">
        <v>470.33</v>
      </c>
      <c r="F1422">
        <v>308.16000000000003</v>
      </c>
      <c r="G1422" s="68">
        <f t="shared" si="22"/>
        <v>1.5262525960539977</v>
      </c>
    </row>
    <row r="1423" spans="1:7" x14ac:dyDescent="0.25">
      <c r="A1423">
        <v>2001</v>
      </c>
      <c r="B1423">
        <v>10</v>
      </c>
      <c r="C1423" t="s">
        <v>575</v>
      </c>
      <c r="D1423">
        <v>3</v>
      </c>
      <c r="E1423">
        <v>12568.59</v>
      </c>
      <c r="F1423">
        <v>6728.98</v>
      </c>
      <c r="G1423" s="68">
        <f t="shared" si="22"/>
        <v>1.8678298939809601</v>
      </c>
    </row>
    <row r="1424" spans="1:7" x14ac:dyDescent="0.25">
      <c r="A1424">
        <v>2001</v>
      </c>
      <c r="B1424">
        <v>10</v>
      </c>
      <c r="C1424" t="s">
        <v>575</v>
      </c>
      <c r="D1424">
        <v>4</v>
      </c>
      <c r="E1424">
        <v>43730.65</v>
      </c>
      <c r="F1424">
        <v>13971.69</v>
      </c>
      <c r="G1424" s="68">
        <f t="shared" si="22"/>
        <v>3.1299470572278656</v>
      </c>
    </row>
    <row r="1425" spans="1:7" x14ac:dyDescent="0.25">
      <c r="A1425">
        <v>2001</v>
      </c>
      <c r="B1425">
        <v>10</v>
      </c>
      <c r="C1425" t="s">
        <v>575</v>
      </c>
      <c r="D1425">
        <v>5</v>
      </c>
      <c r="E1425">
        <v>3516.67</v>
      </c>
      <c r="F1425">
        <v>561.97</v>
      </c>
      <c r="G1425" s="68">
        <f t="shared" si="22"/>
        <v>6.2577539726319911</v>
      </c>
    </row>
    <row r="1426" spans="1:7" x14ac:dyDescent="0.25">
      <c r="A1426">
        <v>2002</v>
      </c>
      <c r="B1426">
        <v>10</v>
      </c>
      <c r="C1426" t="s">
        <v>575</v>
      </c>
      <c r="D1426">
        <v>2</v>
      </c>
      <c r="E1426">
        <v>274.2</v>
      </c>
      <c r="F1426">
        <v>224.15</v>
      </c>
      <c r="G1426" s="68">
        <f t="shared" si="22"/>
        <v>1.223287976801249</v>
      </c>
    </row>
    <row r="1427" spans="1:7" x14ac:dyDescent="0.25">
      <c r="A1427">
        <v>2002</v>
      </c>
      <c r="B1427">
        <v>10</v>
      </c>
      <c r="C1427" t="s">
        <v>575</v>
      </c>
      <c r="D1427">
        <v>3</v>
      </c>
      <c r="E1427">
        <v>7825.23</v>
      </c>
      <c r="F1427">
        <v>6008.03</v>
      </c>
      <c r="G1427" s="68">
        <f t="shared" si="22"/>
        <v>1.302461871861492</v>
      </c>
    </row>
    <row r="1428" spans="1:7" x14ac:dyDescent="0.25">
      <c r="A1428">
        <v>2002</v>
      </c>
      <c r="B1428">
        <v>10</v>
      </c>
      <c r="C1428" t="s">
        <v>575</v>
      </c>
      <c r="D1428">
        <v>4</v>
      </c>
      <c r="E1428">
        <v>44733.760000000002</v>
      </c>
      <c r="F1428">
        <v>29641.47</v>
      </c>
      <c r="G1428" s="68">
        <f t="shared" si="22"/>
        <v>1.5091613202719028</v>
      </c>
    </row>
    <row r="1429" spans="1:7" x14ac:dyDescent="0.25">
      <c r="A1429">
        <v>2002</v>
      </c>
      <c r="B1429">
        <v>10</v>
      </c>
      <c r="C1429" t="s">
        <v>575</v>
      </c>
      <c r="D1429">
        <v>5</v>
      </c>
      <c r="E1429">
        <v>5469.03</v>
      </c>
      <c r="F1429">
        <v>3187.84</v>
      </c>
      <c r="G1429" s="68">
        <f t="shared" si="22"/>
        <v>1.7155911212607908</v>
      </c>
    </row>
    <row r="1430" spans="1:7" x14ac:dyDescent="0.25">
      <c r="A1430">
        <v>2003</v>
      </c>
      <c r="B1430">
        <v>10</v>
      </c>
      <c r="C1430" t="s">
        <v>575</v>
      </c>
      <c r="D1430">
        <v>2</v>
      </c>
      <c r="E1430">
        <v>268.58999999999997</v>
      </c>
      <c r="F1430">
        <v>195.39</v>
      </c>
      <c r="G1430" s="68">
        <f t="shared" si="22"/>
        <v>1.3746353446952249</v>
      </c>
    </row>
    <row r="1431" spans="1:7" x14ac:dyDescent="0.25">
      <c r="A1431">
        <v>2003</v>
      </c>
      <c r="B1431">
        <v>10</v>
      </c>
      <c r="C1431" t="s">
        <v>575</v>
      </c>
      <c r="D1431">
        <v>3</v>
      </c>
      <c r="E1431">
        <v>4592.53</v>
      </c>
      <c r="F1431">
        <v>2742.28</v>
      </c>
      <c r="G1431" s="68">
        <f t="shared" si="22"/>
        <v>1.6747122832095918</v>
      </c>
    </row>
    <row r="1432" spans="1:7" x14ac:dyDescent="0.25">
      <c r="A1432">
        <v>2003</v>
      </c>
      <c r="B1432">
        <v>10</v>
      </c>
      <c r="C1432" t="s">
        <v>575</v>
      </c>
      <c r="D1432">
        <v>4</v>
      </c>
      <c r="E1432">
        <v>28649.22</v>
      </c>
      <c r="F1432">
        <v>11836.57</v>
      </c>
      <c r="G1432" s="68">
        <f t="shared" si="22"/>
        <v>2.4203988148593725</v>
      </c>
    </row>
    <row r="1433" spans="1:7" x14ac:dyDescent="0.25">
      <c r="A1433">
        <v>2003</v>
      </c>
      <c r="B1433">
        <v>10</v>
      </c>
      <c r="C1433" t="s">
        <v>575</v>
      </c>
      <c r="D1433">
        <v>5</v>
      </c>
      <c r="E1433">
        <v>5629.49</v>
      </c>
      <c r="F1433">
        <v>1525.85</v>
      </c>
      <c r="G1433" s="68">
        <f t="shared" si="22"/>
        <v>3.6894124586296164</v>
      </c>
    </row>
    <row r="1434" spans="1:7" x14ac:dyDescent="0.25">
      <c r="A1434">
        <v>2004</v>
      </c>
      <c r="B1434">
        <v>10</v>
      </c>
      <c r="C1434" t="s">
        <v>575</v>
      </c>
      <c r="D1434">
        <v>2</v>
      </c>
      <c r="E1434">
        <v>418.51</v>
      </c>
      <c r="F1434">
        <v>307.45</v>
      </c>
      <c r="G1434" s="68">
        <f t="shared" si="22"/>
        <v>1.3612294682062125</v>
      </c>
    </row>
    <row r="1435" spans="1:7" x14ac:dyDescent="0.25">
      <c r="A1435">
        <v>2004</v>
      </c>
      <c r="B1435">
        <v>10</v>
      </c>
      <c r="C1435" t="s">
        <v>575</v>
      </c>
      <c r="D1435">
        <v>3</v>
      </c>
      <c r="E1435">
        <v>4380.74</v>
      </c>
      <c r="F1435">
        <v>2657.89</v>
      </c>
      <c r="G1435" s="68">
        <f t="shared" si="22"/>
        <v>1.648202145310754</v>
      </c>
    </row>
    <row r="1436" spans="1:7" x14ac:dyDescent="0.25">
      <c r="A1436">
        <v>2004</v>
      </c>
      <c r="B1436">
        <v>10</v>
      </c>
      <c r="C1436" t="s">
        <v>575</v>
      </c>
      <c r="D1436">
        <v>4</v>
      </c>
      <c r="E1436">
        <v>15764.49</v>
      </c>
      <c r="F1436">
        <v>6750.22</v>
      </c>
      <c r="G1436" s="68">
        <f t="shared" si="22"/>
        <v>2.335403883132698</v>
      </c>
    </row>
    <row r="1437" spans="1:7" x14ac:dyDescent="0.25">
      <c r="A1437">
        <v>2004</v>
      </c>
      <c r="B1437">
        <v>10</v>
      </c>
      <c r="C1437" t="s">
        <v>575</v>
      </c>
      <c r="D1437">
        <v>5</v>
      </c>
      <c r="E1437">
        <v>3486.69</v>
      </c>
      <c r="F1437">
        <v>1011.39</v>
      </c>
      <c r="G1437" s="68">
        <f t="shared" si="22"/>
        <v>3.4474238424346693</v>
      </c>
    </row>
    <row r="1438" spans="1:7" x14ac:dyDescent="0.25">
      <c r="A1438">
        <v>2005</v>
      </c>
      <c r="B1438">
        <v>10</v>
      </c>
      <c r="C1438" t="s">
        <v>575</v>
      </c>
      <c r="D1438">
        <v>2</v>
      </c>
      <c r="E1438">
        <v>446.88</v>
      </c>
      <c r="F1438">
        <v>299.08999999999997</v>
      </c>
      <c r="G1438" s="68">
        <f t="shared" si="22"/>
        <v>1.4941322010097295</v>
      </c>
    </row>
    <row r="1439" spans="1:7" x14ac:dyDescent="0.25">
      <c r="A1439">
        <v>2005</v>
      </c>
      <c r="B1439">
        <v>10</v>
      </c>
      <c r="C1439" t="s">
        <v>575</v>
      </c>
      <c r="D1439">
        <v>3</v>
      </c>
      <c r="E1439">
        <v>6823.66</v>
      </c>
      <c r="F1439">
        <v>3508.95</v>
      </c>
      <c r="G1439" s="68">
        <f t="shared" si="22"/>
        <v>1.9446444092962283</v>
      </c>
    </row>
    <row r="1440" spans="1:7" x14ac:dyDescent="0.25">
      <c r="A1440">
        <v>2005</v>
      </c>
      <c r="B1440">
        <v>10</v>
      </c>
      <c r="C1440" t="s">
        <v>575</v>
      </c>
      <c r="D1440">
        <v>4</v>
      </c>
      <c r="E1440">
        <v>15020.55</v>
      </c>
      <c r="F1440">
        <v>4319.6499999999996</v>
      </c>
      <c r="G1440" s="68">
        <f t="shared" si="22"/>
        <v>3.4772608891924115</v>
      </c>
    </row>
    <row r="1441" spans="1:7" x14ac:dyDescent="0.25">
      <c r="A1441">
        <v>2005</v>
      </c>
      <c r="B1441">
        <v>10</v>
      </c>
      <c r="C1441" t="s">
        <v>575</v>
      </c>
      <c r="D1441">
        <v>5</v>
      </c>
      <c r="E1441">
        <v>1926.75</v>
      </c>
      <c r="F1441">
        <v>222.9</v>
      </c>
      <c r="G1441" s="68">
        <f t="shared" si="22"/>
        <v>8.6440107671601609</v>
      </c>
    </row>
    <row r="1442" spans="1:7" x14ac:dyDescent="0.25">
      <c r="A1442">
        <v>2006</v>
      </c>
      <c r="B1442">
        <v>10</v>
      </c>
      <c r="C1442" t="s">
        <v>575</v>
      </c>
      <c r="D1442">
        <v>2</v>
      </c>
      <c r="E1442">
        <v>418.58</v>
      </c>
      <c r="F1442">
        <v>265.5</v>
      </c>
      <c r="G1442" s="68">
        <f t="shared" si="22"/>
        <v>1.5765725047080978</v>
      </c>
    </row>
    <row r="1443" spans="1:7" x14ac:dyDescent="0.25">
      <c r="A1443">
        <v>2006</v>
      </c>
      <c r="B1443">
        <v>10</v>
      </c>
      <c r="C1443" t="s">
        <v>575</v>
      </c>
      <c r="D1443">
        <v>3</v>
      </c>
      <c r="E1443">
        <v>7299.66</v>
      </c>
      <c r="F1443">
        <v>3573.78</v>
      </c>
      <c r="G1443" s="68">
        <f t="shared" si="22"/>
        <v>2.0425599785101487</v>
      </c>
    </row>
    <row r="1444" spans="1:7" x14ac:dyDescent="0.25">
      <c r="A1444">
        <v>2006</v>
      </c>
      <c r="B1444">
        <v>10</v>
      </c>
      <c r="C1444" t="s">
        <v>575</v>
      </c>
      <c r="D1444">
        <v>4</v>
      </c>
      <c r="E1444">
        <v>23847.47</v>
      </c>
      <c r="F1444">
        <v>6196.28</v>
      </c>
      <c r="G1444" s="68">
        <f t="shared" si="22"/>
        <v>3.848675334232798</v>
      </c>
    </row>
    <row r="1445" spans="1:7" x14ac:dyDescent="0.25">
      <c r="A1445">
        <v>2006</v>
      </c>
      <c r="B1445">
        <v>10</v>
      </c>
      <c r="C1445" t="s">
        <v>575</v>
      </c>
      <c r="D1445">
        <v>5</v>
      </c>
      <c r="E1445">
        <v>1843.64</v>
      </c>
      <c r="F1445">
        <v>154.38</v>
      </c>
      <c r="G1445" s="68">
        <f t="shared" si="22"/>
        <v>11.942220494882758</v>
      </c>
    </row>
    <row r="1446" spans="1:7" x14ac:dyDescent="0.25">
      <c r="A1446">
        <v>2007</v>
      </c>
      <c r="B1446">
        <v>10</v>
      </c>
      <c r="C1446" t="s">
        <v>575</v>
      </c>
      <c r="D1446">
        <v>2</v>
      </c>
      <c r="E1446">
        <v>407.24</v>
      </c>
      <c r="F1446">
        <v>265.57</v>
      </c>
      <c r="G1446" s="68">
        <f t="shared" si="22"/>
        <v>1.5334563391949392</v>
      </c>
    </row>
    <row r="1447" spans="1:7" x14ac:dyDescent="0.25">
      <c r="A1447">
        <v>2007</v>
      </c>
      <c r="B1447">
        <v>10</v>
      </c>
      <c r="C1447" t="s">
        <v>575</v>
      </c>
      <c r="D1447">
        <v>3</v>
      </c>
      <c r="E1447">
        <v>6719.95</v>
      </c>
      <c r="F1447">
        <v>3720.95</v>
      </c>
      <c r="G1447" s="68">
        <f t="shared" si="22"/>
        <v>1.8059769682473563</v>
      </c>
    </row>
    <row r="1448" spans="1:7" x14ac:dyDescent="0.25">
      <c r="A1448">
        <v>2007</v>
      </c>
      <c r="B1448">
        <v>10</v>
      </c>
      <c r="C1448" t="s">
        <v>575</v>
      </c>
      <c r="D1448">
        <v>4</v>
      </c>
      <c r="E1448">
        <v>24179.88</v>
      </c>
      <c r="F1448">
        <v>8517.93</v>
      </c>
      <c r="G1448" s="68">
        <f t="shared" si="22"/>
        <v>2.8387037695778199</v>
      </c>
    </row>
    <row r="1449" spans="1:7" x14ac:dyDescent="0.25">
      <c r="A1449">
        <v>2007</v>
      </c>
      <c r="B1449">
        <v>10</v>
      </c>
      <c r="C1449" t="s">
        <v>575</v>
      </c>
      <c r="D1449">
        <v>5</v>
      </c>
      <c r="E1449">
        <v>2831.04</v>
      </c>
      <c r="F1449">
        <v>560.57000000000005</v>
      </c>
      <c r="G1449" s="68">
        <f t="shared" si="22"/>
        <v>5.0502880996128932</v>
      </c>
    </row>
    <row r="1450" spans="1:7" x14ac:dyDescent="0.25">
      <c r="A1450">
        <v>2008</v>
      </c>
      <c r="B1450">
        <v>10</v>
      </c>
      <c r="C1450" t="s">
        <v>575</v>
      </c>
      <c r="D1450">
        <v>2</v>
      </c>
      <c r="E1450">
        <v>458.33</v>
      </c>
      <c r="F1450">
        <v>288.5</v>
      </c>
      <c r="G1450" s="68">
        <f t="shared" si="22"/>
        <v>1.5886655112651646</v>
      </c>
    </row>
    <row r="1451" spans="1:7" x14ac:dyDescent="0.25">
      <c r="A1451">
        <v>2008</v>
      </c>
      <c r="B1451">
        <v>10</v>
      </c>
      <c r="C1451" t="s">
        <v>575</v>
      </c>
      <c r="D1451">
        <v>3</v>
      </c>
      <c r="E1451">
        <v>6767.19</v>
      </c>
      <c r="F1451">
        <v>3713.98</v>
      </c>
      <c r="G1451" s="68">
        <f t="shared" si="22"/>
        <v>1.8220857409032896</v>
      </c>
    </row>
    <row r="1452" spans="1:7" x14ac:dyDescent="0.25">
      <c r="A1452">
        <v>2008</v>
      </c>
      <c r="B1452">
        <v>10</v>
      </c>
      <c r="C1452" t="s">
        <v>575</v>
      </c>
      <c r="D1452">
        <v>4</v>
      </c>
      <c r="E1452">
        <v>23877.38</v>
      </c>
      <c r="F1452">
        <v>8830.8799999999992</v>
      </c>
      <c r="G1452" s="68">
        <f t="shared" si="22"/>
        <v>2.7038505788777565</v>
      </c>
    </row>
    <row r="1453" spans="1:7" x14ac:dyDescent="0.25">
      <c r="A1453">
        <v>2008</v>
      </c>
      <c r="B1453">
        <v>10</v>
      </c>
      <c r="C1453" t="s">
        <v>575</v>
      </c>
      <c r="D1453">
        <v>5</v>
      </c>
      <c r="E1453">
        <v>2965.9</v>
      </c>
      <c r="F1453">
        <v>651.65</v>
      </c>
      <c r="G1453" s="68">
        <f t="shared" si="22"/>
        <v>4.5513696002455308</v>
      </c>
    </row>
    <row r="1454" spans="1:7" x14ac:dyDescent="0.25">
      <c r="A1454">
        <v>2009</v>
      </c>
      <c r="B1454">
        <v>10</v>
      </c>
      <c r="C1454" t="s">
        <v>575</v>
      </c>
      <c r="D1454">
        <v>2</v>
      </c>
      <c r="E1454">
        <v>501.37</v>
      </c>
      <c r="F1454">
        <v>352.29</v>
      </c>
      <c r="G1454" s="68">
        <f t="shared" si="22"/>
        <v>1.4231740895285134</v>
      </c>
    </row>
    <row r="1455" spans="1:7" x14ac:dyDescent="0.25">
      <c r="A1455">
        <v>2009</v>
      </c>
      <c r="B1455">
        <v>10</v>
      </c>
      <c r="C1455" t="s">
        <v>575</v>
      </c>
      <c r="D1455">
        <v>3</v>
      </c>
      <c r="E1455">
        <v>7551.97</v>
      </c>
      <c r="F1455">
        <v>4632.6099999999997</v>
      </c>
      <c r="G1455" s="68">
        <f t="shared" si="22"/>
        <v>1.6301760778481247</v>
      </c>
    </row>
    <row r="1456" spans="1:7" x14ac:dyDescent="0.25">
      <c r="A1456">
        <v>2009</v>
      </c>
      <c r="B1456">
        <v>10</v>
      </c>
      <c r="C1456" t="s">
        <v>575</v>
      </c>
      <c r="D1456">
        <v>4</v>
      </c>
      <c r="E1456">
        <v>23409.21</v>
      </c>
      <c r="F1456">
        <v>10212.67</v>
      </c>
      <c r="G1456" s="68">
        <f t="shared" si="22"/>
        <v>2.2921733493787619</v>
      </c>
    </row>
    <row r="1457" spans="1:7" x14ac:dyDescent="0.25">
      <c r="A1457">
        <v>2009</v>
      </c>
      <c r="B1457">
        <v>10</v>
      </c>
      <c r="C1457" t="s">
        <v>575</v>
      </c>
      <c r="D1457">
        <v>5</v>
      </c>
      <c r="E1457">
        <v>2860.47</v>
      </c>
      <c r="F1457">
        <v>867.82</v>
      </c>
      <c r="G1457" s="68">
        <f t="shared" si="22"/>
        <v>3.2961558848609154</v>
      </c>
    </row>
    <row r="1458" spans="1:7" x14ac:dyDescent="0.25">
      <c r="A1458">
        <v>2010</v>
      </c>
      <c r="B1458">
        <v>10</v>
      </c>
      <c r="C1458" t="s">
        <v>575</v>
      </c>
      <c r="D1458">
        <v>2</v>
      </c>
      <c r="E1458">
        <v>526.27</v>
      </c>
      <c r="F1458">
        <v>362</v>
      </c>
      <c r="G1458" s="68">
        <f t="shared" si="22"/>
        <v>1.4537845303867403</v>
      </c>
    </row>
    <row r="1459" spans="1:7" x14ac:dyDescent="0.25">
      <c r="A1459">
        <v>2010</v>
      </c>
      <c r="B1459">
        <v>10</v>
      </c>
      <c r="C1459" t="s">
        <v>575</v>
      </c>
      <c r="D1459">
        <v>3</v>
      </c>
      <c r="E1459">
        <v>8426.59</v>
      </c>
      <c r="F1459">
        <v>5230.43</v>
      </c>
      <c r="G1459" s="68">
        <f t="shared" si="22"/>
        <v>1.6110702179361927</v>
      </c>
    </row>
    <row r="1460" spans="1:7" x14ac:dyDescent="0.25">
      <c r="A1460">
        <v>2010</v>
      </c>
      <c r="B1460">
        <v>10</v>
      </c>
      <c r="C1460" t="s">
        <v>575</v>
      </c>
      <c r="D1460">
        <v>4</v>
      </c>
      <c r="E1460">
        <v>27863.52</v>
      </c>
      <c r="F1460">
        <v>13205.1</v>
      </c>
      <c r="G1460" s="68">
        <f t="shared" si="22"/>
        <v>2.1100574777926711</v>
      </c>
    </row>
    <row r="1461" spans="1:7" x14ac:dyDescent="0.25">
      <c r="A1461">
        <v>2010</v>
      </c>
      <c r="B1461">
        <v>10</v>
      </c>
      <c r="C1461" t="s">
        <v>575</v>
      </c>
      <c r="D1461">
        <v>5</v>
      </c>
      <c r="E1461">
        <v>2940.26</v>
      </c>
      <c r="F1461">
        <v>1026.99</v>
      </c>
      <c r="G1461" s="68">
        <f t="shared" si="22"/>
        <v>2.8629879550920654</v>
      </c>
    </row>
    <row r="1462" spans="1:7" x14ac:dyDescent="0.25">
      <c r="A1462">
        <v>2011</v>
      </c>
      <c r="B1462">
        <v>10</v>
      </c>
      <c r="C1462" t="s">
        <v>575</v>
      </c>
      <c r="D1462">
        <v>2</v>
      </c>
      <c r="E1462">
        <v>495.27</v>
      </c>
      <c r="F1462">
        <v>351.05</v>
      </c>
      <c r="G1462" s="68">
        <f t="shared" si="22"/>
        <v>1.410824668850591</v>
      </c>
    </row>
    <row r="1463" spans="1:7" x14ac:dyDescent="0.25">
      <c r="A1463">
        <v>2011</v>
      </c>
      <c r="B1463">
        <v>10</v>
      </c>
      <c r="C1463" t="s">
        <v>575</v>
      </c>
      <c r="D1463">
        <v>3</v>
      </c>
      <c r="E1463">
        <v>8629.07</v>
      </c>
      <c r="F1463">
        <v>5223.96</v>
      </c>
      <c r="G1463" s="68">
        <f t="shared" si="22"/>
        <v>1.651825435110529</v>
      </c>
    </row>
    <row r="1464" spans="1:7" x14ac:dyDescent="0.25">
      <c r="A1464">
        <v>2011</v>
      </c>
      <c r="B1464">
        <v>10</v>
      </c>
      <c r="C1464" t="s">
        <v>575</v>
      </c>
      <c r="D1464">
        <v>4</v>
      </c>
      <c r="E1464">
        <v>29029.85</v>
      </c>
      <c r="F1464">
        <v>12513.77</v>
      </c>
      <c r="G1464" s="68">
        <f t="shared" si="22"/>
        <v>2.3198324725482409</v>
      </c>
    </row>
    <row r="1465" spans="1:7" x14ac:dyDescent="0.25">
      <c r="A1465">
        <v>2011</v>
      </c>
      <c r="B1465">
        <v>10</v>
      </c>
      <c r="C1465" t="s">
        <v>575</v>
      </c>
      <c r="D1465">
        <v>5</v>
      </c>
      <c r="E1465">
        <v>3334.94</v>
      </c>
      <c r="F1465">
        <v>986.4</v>
      </c>
      <c r="G1465" s="68">
        <f t="shared" si="22"/>
        <v>3.3809205190592055</v>
      </c>
    </row>
    <row r="1466" spans="1:7" x14ac:dyDescent="0.25">
      <c r="A1466">
        <v>2012</v>
      </c>
      <c r="B1466">
        <v>10</v>
      </c>
      <c r="C1466" t="s">
        <v>575</v>
      </c>
      <c r="D1466">
        <v>2</v>
      </c>
      <c r="E1466">
        <v>537.12</v>
      </c>
      <c r="F1466">
        <v>369.61</v>
      </c>
      <c r="G1466" s="68">
        <f t="shared" si="22"/>
        <v>1.4532074348637753</v>
      </c>
    </row>
    <row r="1467" spans="1:7" x14ac:dyDescent="0.25">
      <c r="A1467">
        <v>2012</v>
      </c>
      <c r="B1467">
        <v>10</v>
      </c>
      <c r="C1467" t="s">
        <v>575</v>
      </c>
      <c r="D1467">
        <v>3</v>
      </c>
      <c r="E1467">
        <v>8151.76</v>
      </c>
      <c r="F1467">
        <v>4947.9399999999996</v>
      </c>
      <c r="G1467" s="68">
        <f t="shared" si="22"/>
        <v>1.647505830709346</v>
      </c>
    </row>
    <row r="1468" spans="1:7" x14ac:dyDescent="0.25">
      <c r="A1468">
        <v>2012</v>
      </c>
      <c r="B1468">
        <v>10</v>
      </c>
      <c r="C1468" t="s">
        <v>575</v>
      </c>
      <c r="D1468">
        <v>4</v>
      </c>
      <c r="E1468">
        <v>29058.03</v>
      </c>
      <c r="F1468">
        <v>12592.3</v>
      </c>
      <c r="G1468" s="68">
        <f t="shared" si="22"/>
        <v>2.3076030590122536</v>
      </c>
    </row>
    <row r="1469" spans="1:7" x14ac:dyDescent="0.25">
      <c r="A1469">
        <v>2012</v>
      </c>
      <c r="B1469">
        <v>10</v>
      </c>
      <c r="C1469" t="s">
        <v>575</v>
      </c>
      <c r="D1469">
        <v>5</v>
      </c>
      <c r="E1469">
        <v>3456.4</v>
      </c>
      <c r="F1469">
        <v>1026.17</v>
      </c>
      <c r="G1469" s="68">
        <f t="shared" si="22"/>
        <v>3.368252823606225</v>
      </c>
    </row>
    <row r="1470" spans="1:7" x14ac:dyDescent="0.25">
      <c r="A1470">
        <v>2013</v>
      </c>
      <c r="B1470">
        <v>10</v>
      </c>
      <c r="C1470" t="s">
        <v>575</v>
      </c>
      <c r="D1470">
        <v>2</v>
      </c>
      <c r="E1470">
        <v>699.01</v>
      </c>
      <c r="F1470">
        <v>498.71</v>
      </c>
      <c r="G1470" s="68">
        <f t="shared" si="22"/>
        <v>1.4016362214513445</v>
      </c>
    </row>
    <row r="1471" spans="1:7" x14ac:dyDescent="0.25">
      <c r="A1471">
        <v>2013</v>
      </c>
      <c r="B1471">
        <v>10</v>
      </c>
      <c r="C1471" t="s">
        <v>575</v>
      </c>
      <c r="D1471">
        <v>3</v>
      </c>
      <c r="E1471">
        <v>9058.5400000000009</v>
      </c>
      <c r="F1471">
        <v>5494.41</v>
      </c>
      <c r="G1471" s="68">
        <f t="shared" si="22"/>
        <v>1.6486829341093949</v>
      </c>
    </row>
    <row r="1472" spans="1:7" x14ac:dyDescent="0.25">
      <c r="A1472">
        <v>2013</v>
      </c>
      <c r="B1472">
        <v>10</v>
      </c>
      <c r="C1472" t="s">
        <v>575</v>
      </c>
      <c r="D1472">
        <v>4</v>
      </c>
      <c r="E1472">
        <v>30020.1</v>
      </c>
      <c r="F1472">
        <v>12978.01</v>
      </c>
      <c r="G1472" s="68">
        <f t="shared" si="22"/>
        <v>2.313151245838152</v>
      </c>
    </row>
    <row r="1473" spans="1:7" x14ac:dyDescent="0.25">
      <c r="A1473">
        <v>2013</v>
      </c>
      <c r="B1473">
        <v>10</v>
      </c>
      <c r="C1473" t="s">
        <v>575</v>
      </c>
      <c r="D1473">
        <v>5</v>
      </c>
      <c r="E1473">
        <v>3639.77</v>
      </c>
      <c r="F1473">
        <v>1077.55</v>
      </c>
      <c r="G1473" s="68">
        <f t="shared" si="22"/>
        <v>3.37782005475384</v>
      </c>
    </row>
    <row r="1474" spans="1:7" x14ac:dyDescent="0.25">
      <c r="A1474">
        <v>2014</v>
      </c>
      <c r="B1474">
        <v>10</v>
      </c>
      <c r="C1474" t="s">
        <v>575</v>
      </c>
      <c r="D1474">
        <v>2</v>
      </c>
      <c r="E1474">
        <v>684.6</v>
      </c>
      <c r="F1474">
        <v>482.65</v>
      </c>
      <c r="G1474" s="68">
        <f t="shared" si="22"/>
        <v>1.4184191443074694</v>
      </c>
    </row>
    <row r="1475" spans="1:7" x14ac:dyDescent="0.25">
      <c r="A1475">
        <v>2014</v>
      </c>
      <c r="B1475">
        <v>10</v>
      </c>
      <c r="C1475" t="s">
        <v>575</v>
      </c>
      <c r="D1475">
        <v>3</v>
      </c>
      <c r="E1475">
        <v>10496.23</v>
      </c>
      <c r="F1475">
        <v>6050.06</v>
      </c>
      <c r="G1475" s="68">
        <f t="shared" ref="G1475:G1538" si="23">E1475/F1475</f>
        <v>1.7348968439982411</v>
      </c>
    </row>
    <row r="1476" spans="1:7" x14ac:dyDescent="0.25">
      <c r="A1476">
        <v>2014</v>
      </c>
      <c r="B1476">
        <v>10</v>
      </c>
      <c r="C1476" t="s">
        <v>575</v>
      </c>
      <c r="D1476">
        <v>4</v>
      </c>
      <c r="E1476">
        <v>25030.82</v>
      </c>
      <c r="F1476">
        <v>10419.370000000001</v>
      </c>
      <c r="G1476" s="68">
        <f t="shared" si="23"/>
        <v>2.40233526595178</v>
      </c>
    </row>
    <row r="1477" spans="1:7" x14ac:dyDescent="0.25">
      <c r="A1477">
        <v>2014</v>
      </c>
      <c r="B1477">
        <v>10</v>
      </c>
      <c r="C1477" t="s">
        <v>575</v>
      </c>
      <c r="D1477">
        <v>5</v>
      </c>
      <c r="E1477">
        <v>3175.36</v>
      </c>
      <c r="F1477">
        <v>915.73</v>
      </c>
      <c r="G1477" s="68">
        <f t="shared" si="23"/>
        <v>3.467572319351774</v>
      </c>
    </row>
    <row r="1478" spans="1:7" x14ac:dyDescent="0.25">
      <c r="A1478">
        <v>2015</v>
      </c>
      <c r="B1478">
        <v>10</v>
      </c>
      <c r="C1478" t="s">
        <v>575</v>
      </c>
      <c r="D1478">
        <v>2</v>
      </c>
      <c r="E1478">
        <v>684.55</v>
      </c>
      <c r="F1478">
        <v>470.36</v>
      </c>
      <c r="G1478" s="68">
        <f t="shared" si="23"/>
        <v>1.4553746066842417</v>
      </c>
    </row>
    <row r="1479" spans="1:7" x14ac:dyDescent="0.25">
      <c r="A1479">
        <v>2015</v>
      </c>
      <c r="B1479">
        <v>10</v>
      </c>
      <c r="C1479" t="s">
        <v>575</v>
      </c>
      <c r="D1479">
        <v>3</v>
      </c>
      <c r="E1479">
        <v>10296.73</v>
      </c>
      <c r="F1479">
        <v>5906.52</v>
      </c>
      <c r="G1479" s="68">
        <f t="shared" si="23"/>
        <v>1.7432820002302538</v>
      </c>
    </row>
    <row r="1480" spans="1:7" x14ac:dyDescent="0.25">
      <c r="A1480">
        <v>2015</v>
      </c>
      <c r="B1480">
        <v>10</v>
      </c>
      <c r="C1480" t="s">
        <v>575</v>
      </c>
      <c r="D1480">
        <v>4</v>
      </c>
      <c r="E1480">
        <v>29011.279999999999</v>
      </c>
      <c r="F1480">
        <v>12061.85</v>
      </c>
      <c r="G1480" s="68">
        <f t="shared" si="23"/>
        <v>2.4052098144148699</v>
      </c>
    </row>
    <row r="1481" spans="1:7" x14ac:dyDescent="0.25">
      <c r="A1481">
        <v>2015</v>
      </c>
      <c r="B1481">
        <v>10</v>
      </c>
      <c r="C1481" t="s">
        <v>575</v>
      </c>
      <c r="D1481">
        <v>5</v>
      </c>
      <c r="E1481">
        <v>2688.25</v>
      </c>
      <c r="F1481">
        <v>774.86</v>
      </c>
      <c r="G1481" s="68">
        <f t="shared" si="23"/>
        <v>3.4693363962522263</v>
      </c>
    </row>
    <row r="1482" spans="1:7" x14ac:dyDescent="0.25">
      <c r="A1482">
        <v>1979</v>
      </c>
      <c r="B1482">
        <v>11</v>
      </c>
      <c r="C1482" t="s">
        <v>576</v>
      </c>
      <c r="D1482">
        <v>2</v>
      </c>
      <c r="E1482">
        <v>2575.2199999999998</v>
      </c>
      <c r="F1482">
        <v>539.29999999999995</v>
      </c>
      <c r="G1482" s="68">
        <f t="shared" si="23"/>
        <v>4.7751158909697757</v>
      </c>
    </row>
    <row r="1483" spans="1:7" x14ac:dyDescent="0.25">
      <c r="A1483">
        <v>1979</v>
      </c>
      <c r="B1483">
        <v>11</v>
      </c>
      <c r="C1483" t="s">
        <v>576</v>
      </c>
      <c r="D1483">
        <v>3</v>
      </c>
      <c r="E1483">
        <v>11165.9</v>
      </c>
      <c r="F1483">
        <v>4696.53</v>
      </c>
      <c r="G1483" s="68">
        <f t="shared" si="23"/>
        <v>2.3774786917149471</v>
      </c>
    </row>
    <row r="1484" spans="1:7" x14ac:dyDescent="0.25">
      <c r="A1484">
        <v>1979</v>
      </c>
      <c r="B1484">
        <v>11</v>
      </c>
      <c r="C1484" t="s">
        <v>576</v>
      </c>
      <c r="D1484">
        <v>4</v>
      </c>
      <c r="E1484">
        <v>26234.26</v>
      </c>
      <c r="F1484">
        <v>15562.04</v>
      </c>
      <c r="G1484" s="68">
        <f t="shared" si="23"/>
        <v>1.6857854111671733</v>
      </c>
    </row>
    <row r="1485" spans="1:7" x14ac:dyDescent="0.25">
      <c r="A1485">
        <v>1979</v>
      </c>
      <c r="B1485">
        <v>11</v>
      </c>
      <c r="C1485" t="s">
        <v>576</v>
      </c>
      <c r="D1485">
        <v>5</v>
      </c>
      <c r="E1485">
        <v>4276.84</v>
      </c>
      <c r="F1485">
        <v>2233.3000000000002</v>
      </c>
      <c r="G1485" s="68">
        <f t="shared" si="23"/>
        <v>1.9150315676353378</v>
      </c>
    </row>
    <row r="1486" spans="1:7" x14ac:dyDescent="0.25">
      <c r="A1486">
        <v>1980</v>
      </c>
      <c r="B1486">
        <v>11</v>
      </c>
      <c r="C1486" t="s">
        <v>576</v>
      </c>
      <c r="D1486">
        <v>2</v>
      </c>
      <c r="E1486">
        <v>2132.8000000000002</v>
      </c>
      <c r="F1486">
        <v>480.9</v>
      </c>
      <c r="G1486" s="68">
        <f t="shared" si="23"/>
        <v>4.4350176751923485</v>
      </c>
    </row>
    <row r="1487" spans="1:7" x14ac:dyDescent="0.25">
      <c r="A1487">
        <v>1980</v>
      </c>
      <c r="B1487">
        <v>11</v>
      </c>
      <c r="C1487" t="s">
        <v>576</v>
      </c>
      <c r="D1487">
        <v>3</v>
      </c>
      <c r="E1487">
        <v>11635.37</v>
      </c>
      <c r="F1487">
        <v>4922.92</v>
      </c>
      <c r="G1487" s="68">
        <f t="shared" si="23"/>
        <v>2.3635098681270468</v>
      </c>
    </row>
    <row r="1488" spans="1:7" x14ac:dyDescent="0.25">
      <c r="A1488">
        <v>1980</v>
      </c>
      <c r="B1488">
        <v>11</v>
      </c>
      <c r="C1488" t="s">
        <v>576</v>
      </c>
      <c r="D1488">
        <v>4</v>
      </c>
      <c r="E1488">
        <v>28674.639999999999</v>
      </c>
      <c r="F1488">
        <v>17022.439999999999</v>
      </c>
      <c r="G1488" s="68">
        <f t="shared" si="23"/>
        <v>1.684519963060525</v>
      </c>
    </row>
    <row r="1489" spans="1:7" x14ac:dyDescent="0.25">
      <c r="A1489">
        <v>1980</v>
      </c>
      <c r="B1489">
        <v>11</v>
      </c>
      <c r="C1489" t="s">
        <v>576</v>
      </c>
      <c r="D1489">
        <v>5</v>
      </c>
      <c r="E1489">
        <v>3562.31</v>
      </c>
      <c r="F1489">
        <v>1860.61</v>
      </c>
      <c r="G1489" s="68">
        <f t="shared" si="23"/>
        <v>1.9145925261070296</v>
      </c>
    </row>
    <row r="1490" spans="1:7" x14ac:dyDescent="0.25">
      <c r="A1490">
        <v>1981</v>
      </c>
      <c r="B1490">
        <v>11</v>
      </c>
      <c r="C1490" t="s">
        <v>576</v>
      </c>
      <c r="D1490">
        <v>2</v>
      </c>
      <c r="E1490">
        <v>2924.43</v>
      </c>
      <c r="F1490">
        <v>563.52</v>
      </c>
      <c r="G1490" s="68">
        <f t="shared" si="23"/>
        <v>5.1895762350936963</v>
      </c>
    </row>
    <row r="1491" spans="1:7" x14ac:dyDescent="0.25">
      <c r="A1491">
        <v>1981</v>
      </c>
      <c r="B1491">
        <v>11</v>
      </c>
      <c r="C1491" t="s">
        <v>576</v>
      </c>
      <c r="D1491">
        <v>3</v>
      </c>
      <c r="E1491">
        <v>9637.42</v>
      </c>
      <c r="F1491">
        <v>4028.67</v>
      </c>
      <c r="G1491" s="68">
        <f t="shared" si="23"/>
        <v>2.392208843116959</v>
      </c>
    </row>
    <row r="1492" spans="1:7" x14ac:dyDescent="0.25">
      <c r="A1492">
        <v>1981</v>
      </c>
      <c r="B1492">
        <v>11</v>
      </c>
      <c r="C1492" t="s">
        <v>576</v>
      </c>
      <c r="D1492">
        <v>4</v>
      </c>
      <c r="E1492">
        <v>29877.02</v>
      </c>
      <c r="F1492">
        <v>17708.62</v>
      </c>
      <c r="G1492" s="68">
        <f t="shared" si="23"/>
        <v>1.687145582207987</v>
      </c>
    </row>
    <row r="1493" spans="1:7" x14ac:dyDescent="0.25">
      <c r="A1493">
        <v>1981</v>
      </c>
      <c r="B1493">
        <v>11</v>
      </c>
      <c r="C1493" t="s">
        <v>576</v>
      </c>
      <c r="D1493">
        <v>5</v>
      </c>
      <c r="E1493">
        <v>3893.73</v>
      </c>
      <c r="F1493">
        <v>2032.52</v>
      </c>
      <c r="G1493" s="68">
        <f t="shared" si="23"/>
        <v>1.9157154665144747</v>
      </c>
    </row>
    <row r="1494" spans="1:7" x14ac:dyDescent="0.25">
      <c r="A1494">
        <v>1982</v>
      </c>
      <c r="B1494">
        <v>11</v>
      </c>
      <c r="C1494" t="s">
        <v>576</v>
      </c>
      <c r="D1494">
        <v>2</v>
      </c>
      <c r="E1494">
        <v>3612.83</v>
      </c>
      <c r="F1494">
        <v>777.21</v>
      </c>
      <c r="G1494" s="68">
        <f t="shared" si="23"/>
        <v>4.6484605190360391</v>
      </c>
    </row>
    <row r="1495" spans="1:7" x14ac:dyDescent="0.25">
      <c r="A1495">
        <v>1982</v>
      </c>
      <c r="B1495">
        <v>11</v>
      </c>
      <c r="C1495" t="s">
        <v>576</v>
      </c>
      <c r="D1495">
        <v>3</v>
      </c>
      <c r="E1495">
        <v>13194.69</v>
      </c>
      <c r="F1495">
        <v>5561.52</v>
      </c>
      <c r="G1495" s="68">
        <f t="shared" si="23"/>
        <v>2.3724970871272602</v>
      </c>
    </row>
    <row r="1496" spans="1:7" x14ac:dyDescent="0.25">
      <c r="A1496">
        <v>1982</v>
      </c>
      <c r="B1496">
        <v>11</v>
      </c>
      <c r="C1496" t="s">
        <v>576</v>
      </c>
      <c r="D1496">
        <v>4</v>
      </c>
      <c r="E1496">
        <v>24749.68</v>
      </c>
      <c r="F1496">
        <v>14685.07</v>
      </c>
      <c r="G1496" s="68">
        <f t="shared" si="23"/>
        <v>1.6853634337459746</v>
      </c>
    </row>
    <row r="1497" spans="1:7" x14ac:dyDescent="0.25">
      <c r="A1497">
        <v>1982</v>
      </c>
      <c r="B1497">
        <v>11</v>
      </c>
      <c r="C1497" t="s">
        <v>576</v>
      </c>
      <c r="D1497">
        <v>5</v>
      </c>
      <c r="E1497">
        <v>4056.62</v>
      </c>
      <c r="F1497">
        <v>2118.31</v>
      </c>
      <c r="G1497" s="68">
        <f t="shared" si="23"/>
        <v>1.9150266013945079</v>
      </c>
    </row>
    <row r="1498" spans="1:7" x14ac:dyDescent="0.25">
      <c r="A1498">
        <v>1983</v>
      </c>
      <c r="B1498">
        <v>11</v>
      </c>
      <c r="C1498" t="s">
        <v>576</v>
      </c>
      <c r="D1498">
        <v>2</v>
      </c>
      <c r="E1498">
        <v>2926.19</v>
      </c>
      <c r="F1498">
        <v>364.4</v>
      </c>
      <c r="G1498" s="68">
        <f t="shared" si="23"/>
        <v>8.0301591657519218</v>
      </c>
    </row>
    <row r="1499" spans="1:7" x14ac:dyDescent="0.25">
      <c r="A1499">
        <v>1983</v>
      </c>
      <c r="B1499">
        <v>11</v>
      </c>
      <c r="C1499" t="s">
        <v>576</v>
      </c>
      <c r="D1499">
        <v>3</v>
      </c>
      <c r="E1499">
        <v>15725.52</v>
      </c>
      <c r="F1499">
        <v>5905.2</v>
      </c>
      <c r="G1499" s="68">
        <f t="shared" si="23"/>
        <v>2.6629953261532209</v>
      </c>
    </row>
    <row r="1500" spans="1:7" x14ac:dyDescent="0.25">
      <c r="A1500">
        <v>1983</v>
      </c>
      <c r="B1500">
        <v>11</v>
      </c>
      <c r="C1500" t="s">
        <v>576</v>
      </c>
      <c r="D1500">
        <v>4</v>
      </c>
      <c r="E1500">
        <v>28874.28</v>
      </c>
      <c r="F1500">
        <v>15296.72</v>
      </c>
      <c r="G1500" s="68">
        <f t="shared" si="23"/>
        <v>1.8876125077794454</v>
      </c>
    </row>
    <row r="1501" spans="1:7" x14ac:dyDescent="0.25">
      <c r="A1501">
        <v>1983</v>
      </c>
      <c r="B1501">
        <v>11</v>
      </c>
      <c r="C1501" t="s">
        <v>576</v>
      </c>
      <c r="D1501">
        <v>5</v>
      </c>
      <c r="E1501">
        <v>2785.69</v>
      </c>
      <c r="F1501">
        <v>1221.43</v>
      </c>
      <c r="G1501" s="68">
        <f t="shared" si="23"/>
        <v>2.2806792038839721</v>
      </c>
    </row>
    <row r="1502" spans="1:7" x14ac:dyDescent="0.25">
      <c r="A1502">
        <v>1984</v>
      </c>
      <c r="B1502">
        <v>11</v>
      </c>
      <c r="C1502" t="s">
        <v>576</v>
      </c>
      <c r="D1502">
        <v>2</v>
      </c>
      <c r="E1502">
        <v>3109.57</v>
      </c>
      <c r="F1502">
        <v>440.51</v>
      </c>
      <c r="G1502" s="68">
        <f t="shared" si="23"/>
        <v>7.0590224966516093</v>
      </c>
    </row>
    <row r="1503" spans="1:7" x14ac:dyDescent="0.25">
      <c r="A1503">
        <v>1984</v>
      </c>
      <c r="B1503">
        <v>11</v>
      </c>
      <c r="C1503" t="s">
        <v>576</v>
      </c>
      <c r="D1503">
        <v>3</v>
      </c>
      <c r="E1503">
        <v>12624.66</v>
      </c>
      <c r="F1503">
        <v>5466.57</v>
      </c>
      <c r="G1503" s="68">
        <f t="shared" si="23"/>
        <v>2.3094298618695088</v>
      </c>
    </row>
    <row r="1504" spans="1:7" x14ac:dyDescent="0.25">
      <c r="A1504">
        <v>1984</v>
      </c>
      <c r="B1504">
        <v>11</v>
      </c>
      <c r="C1504" t="s">
        <v>576</v>
      </c>
      <c r="D1504">
        <v>4</v>
      </c>
      <c r="E1504">
        <v>35231.42</v>
      </c>
      <c r="F1504">
        <v>18674.22</v>
      </c>
      <c r="G1504" s="68">
        <f t="shared" si="23"/>
        <v>1.8866340869926559</v>
      </c>
    </row>
    <row r="1505" spans="1:7" x14ac:dyDescent="0.25">
      <c r="A1505">
        <v>1984</v>
      </c>
      <c r="B1505">
        <v>11</v>
      </c>
      <c r="C1505" t="s">
        <v>576</v>
      </c>
      <c r="D1505">
        <v>5</v>
      </c>
      <c r="E1505">
        <v>3377.01</v>
      </c>
      <c r="F1505">
        <v>1431.87</v>
      </c>
      <c r="G1505" s="68">
        <f t="shared" si="23"/>
        <v>2.3584613128286791</v>
      </c>
    </row>
    <row r="1506" spans="1:7" x14ac:dyDescent="0.25">
      <c r="A1506">
        <v>1985</v>
      </c>
      <c r="B1506">
        <v>11</v>
      </c>
      <c r="C1506" t="s">
        <v>576</v>
      </c>
      <c r="D1506">
        <v>2</v>
      </c>
      <c r="E1506">
        <v>3858.63</v>
      </c>
      <c r="F1506">
        <v>488.83</v>
      </c>
      <c r="G1506" s="68">
        <f t="shared" si="23"/>
        <v>7.8936030930998511</v>
      </c>
    </row>
    <row r="1507" spans="1:7" x14ac:dyDescent="0.25">
      <c r="A1507">
        <v>1985</v>
      </c>
      <c r="B1507">
        <v>11</v>
      </c>
      <c r="C1507" t="s">
        <v>576</v>
      </c>
      <c r="D1507">
        <v>3</v>
      </c>
      <c r="E1507">
        <v>14661.32</v>
      </c>
      <c r="F1507">
        <v>6435.87</v>
      </c>
      <c r="G1507" s="68">
        <f t="shared" si="23"/>
        <v>2.2780634164456397</v>
      </c>
    </row>
    <row r="1508" spans="1:7" x14ac:dyDescent="0.25">
      <c r="A1508">
        <v>1985</v>
      </c>
      <c r="B1508">
        <v>11</v>
      </c>
      <c r="C1508" t="s">
        <v>576</v>
      </c>
      <c r="D1508">
        <v>4</v>
      </c>
      <c r="E1508">
        <v>35700.839999999997</v>
      </c>
      <c r="F1508">
        <v>18881.77</v>
      </c>
      <c r="G1508" s="68">
        <f t="shared" si="23"/>
        <v>1.8907570635591895</v>
      </c>
    </row>
    <row r="1509" spans="1:7" x14ac:dyDescent="0.25">
      <c r="A1509">
        <v>1985</v>
      </c>
      <c r="B1509">
        <v>11</v>
      </c>
      <c r="C1509" t="s">
        <v>576</v>
      </c>
      <c r="D1509">
        <v>5</v>
      </c>
      <c r="E1509">
        <v>5156.3999999999996</v>
      </c>
      <c r="F1509">
        <v>2161.88</v>
      </c>
      <c r="G1509" s="68">
        <f t="shared" si="23"/>
        <v>2.3851462615871371</v>
      </c>
    </row>
    <row r="1510" spans="1:7" x14ac:dyDescent="0.25">
      <c r="A1510">
        <v>1986</v>
      </c>
      <c r="B1510">
        <v>11</v>
      </c>
      <c r="C1510" t="s">
        <v>576</v>
      </c>
      <c r="D1510">
        <v>2</v>
      </c>
      <c r="E1510">
        <v>4529.51</v>
      </c>
      <c r="F1510">
        <v>1016.21</v>
      </c>
      <c r="G1510" s="68">
        <f t="shared" si="23"/>
        <v>4.4572578502474887</v>
      </c>
    </row>
    <row r="1511" spans="1:7" x14ac:dyDescent="0.25">
      <c r="A1511">
        <v>1986</v>
      </c>
      <c r="B1511">
        <v>11</v>
      </c>
      <c r="C1511" t="s">
        <v>576</v>
      </c>
      <c r="D1511">
        <v>3</v>
      </c>
      <c r="E1511">
        <v>18145.73</v>
      </c>
      <c r="F1511">
        <v>8749.34</v>
      </c>
      <c r="G1511" s="68">
        <f t="shared" si="23"/>
        <v>2.0739541496844334</v>
      </c>
    </row>
    <row r="1512" spans="1:7" x14ac:dyDescent="0.25">
      <c r="A1512">
        <v>1986</v>
      </c>
      <c r="B1512">
        <v>11</v>
      </c>
      <c r="C1512" t="s">
        <v>576</v>
      </c>
      <c r="D1512">
        <v>4</v>
      </c>
      <c r="E1512">
        <v>39508.230000000003</v>
      </c>
      <c r="F1512">
        <v>22751.57</v>
      </c>
      <c r="G1512" s="68">
        <f t="shared" si="23"/>
        <v>1.7365056565327142</v>
      </c>
    </row>
    <row r="1513" spans="1:7" x14ac:dyDescent="0.25">
      <c r="A1513">
        <v>1986</v>
      </c>
      <c r="B1513">
        <v>11</v>
      </c>
      <c r="C1513" t="s">
        <v>576</v>
      </c>
      <c r="D1513">
        <v>5</v>
      </c>
      <c r="E1513">
        <v>4958.9799999999996</v>
      </c>
      <c r="F1513">
        <v>2372.83</v>
      </c>
      <c r="G1513" s="68">
        <f t="shared" si="23"/>
        <v>2.0899010885735598</v>
      </c>
    </row>
    <row r="1514" spans="1:7" x14ac:dyDescent="0.25">
      <c r="A1514">
        <v>1987</v>
      </c>
      <c r="B1514">
        <v>11</v>
      </c>
      <c r="C1514" t="s">
        <v>576</v>
      </c>
      <c r="D1514">
        <v>2</v>
      </c>
      <c r="E1514">
        <v>5181.41</v>
      </c>
      <c r="F1514">
        <v>998.55</v>
      </c>
      <c r="G1514" s="68">
        <f t="shared" si="23"/>
        <v>5.1889339542336392</v>
      </c>
    </row>
    <row r="1515" spans="1:7" x14ac:dyDescent="0.25">
      <c r="A1515">
        <v>1987</v>
      </c>
      <c r="B1515">
        <v>11</v>
      </c>
      <c r="C1515" t="s">
        <v>576</v>
      </c>
      <c r="D1515">
        <v>3</v>
      </c>
      <c r="E1515">
        <v>22690.12</v>
      </c>
      <c r="F1515">
        <v>10319.81</v>
      </c>
      <c r="G1515" s="68">
        <f t="shared" si="23"/>
        <v>2.1986955186190444</v>
      </c>
    </row>
    <row r="1516" spans="1:7" x14ac:dyDescent="0.25">
      <c r="A1516">
        <v>1987</v>
      </c>
      <c r="B1516">
        <v>11</v>
      </c>
      <c r="C1516" t="s">
        <v>576</v>
      </c>
      <c r="D1516">
        <v>4</v>
      </c>
      <c r="E1516">
        <v>52274.51</v>
      </c>
      <c r="F1516">
        <v>28906.799999999999</v>
      </c>
      <c r="G1516" s="68">
        <f t="shared" si="23"/>
        <v>1.8083810729655307</v>
      </c>
    </row>
    <row r="1517" spans="1:7" x14ac:dyDescent="0.25">
      <c r="A1517">
        <v>1987</v>
      </c>
      <c r="B1517">
        <v>11</v>
      </c>
      <c r="C1517" t="s">
        <v>576</v>
      </c>
      <c r="D1517">
        <v>5</v>
      </c>
      <c r="E1517">
        <v>5903.58</v>
      </c>
      <c r="F1517">
        <v>2679.67</v>
      </c>
      <c r="G1517" s="68">
        <f t="shared" si="23"/>
        <v>2.2030996354028667</v>
      </c>
    </row>
    <row r="1518" spans="1:7" x14ac:dyDescent="0.25">
      <c r="A1518">
        <v>1988</v>
      </c>
      <c r="B1518">
        <v>11</v>
      </c>
      <c r="C1518" t="s">
        <v>576</v>
      </c>
      <c r="D1518">
        <v>2</v>
      </c>
      <c r="E1518">
        <v>5463.36</v>
      </c>
      <c r="F1518">
        <v>962.99</v>
      </c>
      <c r="G1518" s="68">
        <f t="shared" si="23"/>
        <v>5.6733299411208833</v>
      </c>
    </row>
    <row r="1519" spans="1:7" x14ac:dyDescent="0.25">
      <c r="A1519">
        <v>1988</v>
      </c>
      <c r="B1519">
        <v>11</v>
      </c>
      <c r="C1519" t="s">
        <v>576</v>
      </c>
      <c r="D1519">
        <v>3</v>
      </c>
      <c r="E1519">
        <v>25716.11</v>
      </c>
      <c r="F1519">
        <v>11372.5</v>
      </c>
      <c r="G1519" s="68">
        <f t="shared" si="23"/>
        <v>2.2612539019564739</v>
      </c>
    </row>
    <row r="1520" spans="1:7" x14ac:dyDescent="0.25">
      <c r="A1520">
        <v>1988</v>
      </c>
      <c r="B1520">
        <v>11</v>
      </c>
      <c r="C1520" t="s">
        <v>576</v>
      </c>
      <c r="D1520">
        <v>4</v>
      </c>
      <c r="E1520">
        <v>61932.11</v>
      </c>
      <c r="F1520">
        <v>32511.55</v>
      </c>
      <c r="G1520" s="68">
        <f t="shared" si="23"/>
        <v>1.9049264030782906</v>
      </c>
    </row>
    <row r="1521" spans="1:7" x14ac:dyDescent="0.25">
      <c r="A1521">
        <v>1988</v>
      </c>
      <c r="B1521">
        <v>11</v>
      </c>
      <c r="C1521" t="s">
        <v>576</v>
      </c>
      <c r="D1521">
        <v>5</v>
      </c>
      <c r="E1521">
        <v>7298.86</v>
      </c>
      <c r="F1521">
        <v>3021.38</v>
      </c>
      <c r="G1521" s="68">
        <f t="shared" si="23"/>
        <v>2.4157371796993425</v>
      </c>
    </row>
    <row r="1522" spans="1:7" x14ac:dyDescent="0.25">
      <c r="A1522">
        <v>1989</v>
      </c>
      <c r="B1522">
        <v>11</v>
      </c>
      <c r="C1522" t="s">
        <v>576</v>
      </c>
      <c r="D1522">
        <v>2</v>
      </c>
      <c r="E1522">
        <v>3887.53</v>
      </c>
      <c r="F1522">
        <v>1059.72</v>
      </c>
      <c r="G1522" s="68">
        <f t="shared" si="23"/>
        <v>3.6684501566451515</v>
      </c>
    </row>
    <row r="1523" spans="1:7" x14ac:dyDescent="0.25">
      <c r="A1523">
        <v>1989</v>
      </c>
      <c r="B1523">
        <v>11</v>
      </c>
      <c r="C1523" t="s">
        <v>576</v>
      </c>
      <c r="D1523">
        <v>3</v>
      </c>
      <c r="E1523">
        <v>27049.46</v>
      </c>
      <c r="F1523">
        <v>15132.19</v>
      </c>
      <c r="G1523" s="68">
        <f t="shared" si="23"/>
        <v>1.7875443012544778</v>
      </c>
    </row>
    <row r="1524" spans="1:7" x14ac:dyDescent="0.25">
      <c r="A1524">
        <v>1989</v>
      </c>
      <c r="B1524">
        <v>11</v>
      </c>
      <c r="C1524" t="s">
        <v>576</v>
      </c>
      <c r="D1524">
        <v>4</v>
      </c>
      <c r="E1524">
        <v>73241.119999999995</v>
      </c>
      <c r="F1524">
        <v>43605.52</v>
      </c>
      <c r="G1524" s="68">
        <f t="shared" si="23"/>
        <v>1.6796295514879767</v>
      </c>
    </row>
    <row r="1525" spans="1:7" x14ac:dyDescent="0.25">
      <c r="A1525">
        <v>1989</v>
      </c>
      <c r="B1525">
        <v>11</v>
      </c>
      <c r="C1525" t="s">
        <v>576</v>
      </c>
      <c r="D1525">
        <v>5</v>
      </c>
      <c r="E1525">
        <v>9205.1</v>
      </c>
      <c r="F1525">
        <v>4525.3500000000004</v>
      </c>
      <c r="G1525" s="68">
        <f t="shared" si="23"/>
        <v>2.0341189079297735</v>
      </c>
    </row>
    <row r="1526" spans="1:7" x14ac:dyDescent="0.25">
      <c r="A1526">
        <v>1990</v>
      </c>
      <c r="B1526">
        <v>11</v>
      </c>
      <c r="C1526" t="s">
        <v>576</v>
      </c>
      <c r="D1526">
        <v>2</v>
      </c>
      <c r="E1526">
        <v>2883.34</v>
      </c>
      <c r="F1526">
        <v>742.69</v>
      </c>
      <c r="G1526" s="68">
        <f t="shared" si="23"/>
        <v>3.8822927466372241</v>
      </c>
    </row>
    <row r="1527" spans="1:7" x14ac:dyDescent="0.25">
      <c r="A1527">
        <v>1990</v>
      </c>
      <c r="B1527">
        <v>11</v>
      </c>
      <c r="C1527" t="s">
        <v>576</v>
      </c>
      <c r="D1527">
        <v>3</v>
      </c>
      <c r="E1527">
        <v>18790.900000000001</v>
      </c>
      <c r="F1527">
        <v>10904.16</v>
      </c>
      <c r="G1527" s="68">
        <f t="shared" si="23"/>
        <v>1.7232780883626067</v>
      </c>
    </row>
    <row r="1528" spans="1:7" x14ac:dyDescent="0.25">
      <c r="A1528">
        <v>1990</v>
      </c>
      <c r="B1528">
        <v>11</v>
      </c>
      <c r="C1528" t="s">
        <v>576</v>
      </c>
      <c r="D1528">
        <v>4</v>
      </c>
      <c r="E1528">
        <v>70670.77</v>
      </c>
      <c r="F1528">
        <v>41737.519999999997</v>
      </c>
      <c r="G1528" s="68">
        <f t="shared" si="23"/>
        <v>1.6932191946239261</v>
      </c>
    </row>
    <row r="1529" spans="1:7" x14ac:dyDescent="0.25">
      <c r="A1529">
        <v>1990</v>
      </c>
      <c r="B1529">
        <v>11</v>
      </c>
      <c r="C1529" t="s">
        <v>576</v>
      </c>
      <c r="D1529">
        <v>5</v>
      </c>
      <c r="E1529">
        <v>9769.7999999999993</v>
      </c>
      <c r="F1529">
        <v>4702.9399999999996</v>
      </c>
      <c r="G1529" s="68">
        <f t="shared" si="23"/>
        <v>2.0773813827095391</v>
      </c>
    </row>
    <row r="1530" spans="1:7" x14ac:dyDescent="0.25">
      <c r="A1530">
        <v>1991</v>
      </c>
      <c r="B1530">
        <v>11</v>
      </c>
      <c r="C1530" t="s">
        <v>576</v>
      </c>
      <c r="D1530">
        <v>2</v>
      </c>
      <c r="E1530">
        <v>2968.54</v>
      </c>
      <c r="F1530">
        <v>795.02</v>
      </c>
      <c r="G1530" s="68">
        <f t="shared" si="23"/>
        <v>3.7339186435561369</v>
      </c>
    </row>
    <row r="1531" spans="1:7" x14ac:dyDescent="0.25">
      <c r="A1531">
        <v>1991</v>
      </c>
      <c r="B1531">
        <v>11</v>
      </c>
      <c r="C1531" t="s">
        <v>576</v>
      </c>
      <c r="D1531">
        <v>3</v>
      </c>
      <c r="E1531">
        <v>14216.68</v>
      </c>
      <c r="F1531">
        <v>8064.35</v>
      </c>
      <c r="G1531" s="68">
        <f t="shared" si="23"/>
        <v>1.7629046358354981</v>
      </c>
    </row>
    <row r="1532" spans="1:7" x14ac:dyDescent="0.25">
      <c r="A1532">
        <v>1991</v>
      </c>
      <c r="B1532">
        <v>11</v>
      </c>
      <c r="C1532" t="s">
        <v>576</v>
      </c>
      <c r="D1532">
        <v>4</v>
      </c>
      <c r="E1532">
        <v>52693.5</v>
      </c>
      <c r="F1532">
        <v>30802.85</v>
      </c>
      <c r="G1532" s="68">
        <f t="shared" si="23"/>
        <v>1.7106696295959627</v>
      </c>
    </row>
    <row r="1533" spans="1:7" x14ac:dyDescent="0.25">
      <c r="A1533">
        <v>1991</v>
      </c>
      <c r="B1533">
        <v>11</v>
      </c>
      <c r="C1533" t="s">
        <v>576</v>
      </c>
      <c r="D1533">
        <v>5</v>
      </c>
      <c r="E1533">
        <v>10294.36</v>
      </c>
      <c r="F1533">
        <v>4892.68</v>
      </c>
      <c r="G1533" s="68">
        <f t="shared" si="23"/>
        <v>2.1040329635291903</v>
      </c>
    </row>
    <row r="1534" spans="1:7" x14ac:dyDescent="0.25">
      <c r="A1534">
        <v>1992</v>
      </c>
      <c r="B1534">
        <v>11</v>
      </c>
      <c r="C1534" t="s">
        <v>576</v>
      </c>
      <c r="D1534">
        <v>2</v>
      </c>
      <c r="E1534">
        <v>3246.4</v>
      </c>
      <c r="F1534">
        <v>1019.67</v>
      </c>
      <c r="G1534" s="68">
        <f t="shared" si="23"/>
        <v>3.1837751429384018</v>
      </c>
    </row>
    <row r="1535" spans="1:7" x14ac:dyDescent="0.25">
      <c r="A1535">
        <v>1992</v>
      </c>
      <c r="B1535">
        <v>11</v>
      </c>
      <c r="C1535" t="s">
        <v>576</v>
      </c>
      <c r="D1535">
        <v>3</v>
      </c>
      <c r="E1535">
        <v>14081.79</v>
      </c>
      <c r="F1535">
        <v>8318.2900000000009</v>
      </c>
      <c r="G1535" s="68">
        <f t="shared" si="23"/>
        <v>1.6928707703145718</v>
      </c>
    </row>
    <row r="1536" spans="1:7" x14ac:dyDescent="0.25">
      <c r="A1536">
        <v>1992</v>
      </c>
      <c r="B1536">
        <v>11</v>
      </c>
      <c r="C1536" t="s">
        <v>576</v>
      </c>
      <c r="D1536">
        <v>4</v>
      </c>
      <c r="E1536">
        <v>37308.6</v>
      </c>
      <c r="F1536">
        <v>22551.26</v>
      </c>
      <c r="G1536" s="68">
        <f t="shared" si="23"/>
        <v>1.6543909298194426</v>
      </c>
    </row>
    <row r="1537" spans="1:7" x14ac:dyDescent="0.25">
      <c r="A1537">
        <v>1992</v>
      </c>
      <c r="B1537">
        <v>11</v>
      </c>
      <c r="C1537" t="s">
        <v>576</v>
      </c>
      <c r="D1537">
        <v>5</v>
      </c>
      <c r="E1537">
        <v>7069.49</v>
      </c>
      <c r="F1537">
        <v>3524.9</v>
      </c>
      <c r="G1537" s="68">
        <f t="shared" si="23"/>
        <v>2.0055859740701862</v>
      </c>
    </row>
    <row r="1538" spans="1:7" x14ac:dyDescent="0.25">
      <c r="A1538">
        <v>1993</v>
      </c>
      <c r="B1538">
        <v>11</v>
      </c>
      <c r="C1538" t="s">
        <v>576</v>
      </c>
      <c r="D1538">
        <v>2</v>
      </c>
      <c r="E1538">
        <v>4029.86</v>
      </c>
      <c r="F1538">
        <v>1511.2</v>
      </c>
      <c r="G1538" s="68">
        <f t="shared" si="23"/>
        <v>2.6666622551614609</v>
      </c>
    </row>
    <row r="1539" spans="1:7" x14ac:dyDescent="0.25">
      <c r="A1539">
        <v>1993</v>
      </c>
      <c r="B1539">
        <v>11</v>
      </c>
      <c r="C1539" t="s">
        <v>576</v>
      </c>
      <c r="D1539">
        <v>3</v>
      </c>
      <c r="E1539">
        <v>15481.94</v>
      </c>
      <c r="F1539">
        <v>9514.35</v>
      </c>
      <c r="G1539" s="68">
        <f t="shared" ref="G1539:G1602" si="24">E1539/F1539</f>
        <v>1.6272199362016322</v>
      </c>
    </row>
    <row r="1540" spans="1:7" x14ac:dyDescent="0.25">
      <c r="A1540">
        <v>1993</v>
      </c>
      <c r="B1540">
        <v>11</v>
      </c>
      <c r="C1540" t="s">
        <v>576</v>
      </c>
      <c r="D1540">
        <v>4</v>
      </c>
      <c r="E1540">
        <v>36664.82</v>
      </c>
      <c r="F1540">
        <v>23440.71</v>
      </c>
      <c r="G1540" s="68">
        <f t="shared" si="24"/>
        <v>1.5641514271538703</v>
      </c>
    </row>
    <row r="1541" spans="1:7" x14ac:dyDescent="0.25">
      <c r="A1541">
        <v>1993</v>
      </c>
      <c r="B1541">
        <v>11</v>
      </c>
      <c r="C1541" t="s">
        <v>576</v>
      </c>
      <c r="D1541">
        <v>5</v>
      </c>
      <c r="E1541">
        <v>5029.95</v>
      </c>
      <c r="F1541">
        <v>2756.84</v>
      </c>
      <c r="G1541" s="68">
        <f t="shared" si="24"/>
        <v>1.8245346120921053</v>
      </c>
    </row>
    <row r="1542" spans="1:7" x14ac:dyDescent="0.25">
      <c r="A1542">
        <v>1994</v>
      </c>
      <c r="B1542">
        <v>11</v>
      </c>
      <c r="C1542" t="s">
        <v>576</v>
      </c>
      <c r="D1542">
        <v>2</v>
      </c>
      <c r="E1542">
        <v>3837.72</v>
      </c>
      <c r="F1542">
        <v>1510.56</v>
      </c>
      <c r="G1542" s="68">
        <f t="shared" si="24"/>
        <v>2.5405942167143309</v>
      </c>
    </row>
    <row r="1543" spans="1:7" x14ac:dyDescent="0.25">
      <c r="A1543">
        <v>1994</v>
      </c>
      <c r="B1543">
        <v>11</v>
      </c>
      <c r="C1543" t="s">
        <v>576</v>
      </c>
      <c r="D1543">
        <v>3</v>
      </c>
      <c r="E1543">
        <v>20592.099999999999</v>
      </c>
      <c r="F1543">
        <v>12370.76</v>
      </c>
      <c r="G1543" s="68">
        <f t="shared" si="24"/>
        <v>1.6645784090872346</v>
      </c>
    </row>
    <row r="1544" spans="1:7" x14ac:dyDescent="0.25">
      <c r="A1544">
        <v>1994</v>
      </c>
      <c r="B1544">
        <v>11</v>
      </c>
      <c r="C1544" t="s">
        <v>576</v>
      </c>
      <c r="D1544">
        <v>4</v>
      </c>
      <c r="E1544">
        <v>48286.47</v>
      </c>
      <c r="F1544">
        <v>31492.05</v>
      </c>
      <c r="G1544" s="68">
        <f t="shared" si="24"/>
        <v>1.5332907829118778</v>
      </c>
    </row>
    <row r="1545" spans="1:7" x14ac:dyDescent="0.25">
      <c r="A1545">
        <v>1994</v>
      </c>
      <c r="B1545">
        <v>11</v>
      </c>
      <c r="C1545" t="s">
        <v>576</v>
      </c>
      <c r="D1545">
        <v>5</v>
      </c>
      <c r="E1545">
        <v>5909.58</v>
      </c>
      <c r="F1545">
        <v>3350.45</v>
      </c>
      <c r="G1545" s="68">
        <f t="shared" si="24"/>
        <v>1.7638168007282604</v>
      </c>
    </row>
    <row r="1546" spans="1:7" x14ac:dyDescent="0.25">
      <c r="A1546">
        <v>1995</v>
      </c>
      <c r="B1546">
        <v>11</v>
      </c>
      <c r="C1546" t="s">
        <v>576</v>
      </c>
      <c r="D1546">
        <v>2</v>
      </c>
      <c r="E1546">
        <v>3152.3</v>
      </c>
      <c r="F1546">
        <v>1329.37</v>
      </c>
      <c r="G1546" s="68">
        <f t="shared" si="24"/>
        <v>2.3712736108081276</v>
      </c>
    </row>
    <row r="1547" spans="1:7" x14ac:dyDescent="0.25">
      <c r="A1547">
        <v>1995</v>
      </c>
      <c r="B1547">
        <v>11</v>
      </c>
      <c r="C1547" t="s">
        <v>576</v>
      </c>
      <c r="D1547">
        <v>3</v>
      </c>
      <c r="E1547">
        <v>19552.849999999999</v>
      </c>
      <c r="F1547">
        <v>12887.29</v>
      </c>
      <c r="G1547" s="68">
        <f t="shared" si="24"/>
        <v>1.5172196792343462</v>
      </c>
    </row>
    <row r="1548" spans="1:7" x14ac:dyDescent="0.25">
      <c r="A1548">
        <v>1995</v>
      </c>
      <c r="B1548">
        <v>11</v>
      </c>
      <c r="C1548" t="s">
        <v>576</v>
      </c>
      <c r="D1548">
        <v>4</v>
      </c>
      <c r="E1548">
        <v>65544.929999999993</v>
      </c>
      <c r="F1548">
        <v>44662.69</v>
      </c>
      <c r="G1548" s="68">
        <f t="shared" si="24"/>
        <v>1.4675544621248739</v>
      </c>
    </row>
    <row r="1549" spans="1:7" x14ac:dyDescent="0.25">
      <c r="A1549">
        <v>1995</v>
      </c>
      <c r="B1549">
        <v>11</v>
      </c>
      <c r="C1549" t="s">
        <v>576</v>
      </c>
      <c r="D1549">
        <v>5</v>
      </c>
      <c r="E1549">
        <v>7977.42</v>
      </c>
      <c r="F1549">
        <v>4784.33</v>
      </c>
      <c r="G1549" s="68">
        <f t="shared" si="24"/>
        <v>1.6674058854635865</v>
      </c>
    </row>
    <row r="1550" spans="1:7" x14ac:dyDescent="0.25">
      <c r="A1550">
        <v>1996</v>
      </c>
      <c r="B1550">
        <v>11</v>
      </c>
      <c r="C1550" t="s">
        <v>576</v>
      </c>
      <c r="D1550">
        <v>2</v>
      </c>
      <c r="E1550">
        <v>3018.58</v>
      </c>
      <c r="F1550">
        <v>1251.31</v>
      </c>
      <c r="G1550" s="68">
        <f t="shared" si="24"/>
        <v>2.4123358720061376</v>
      </c>
    </row>
    <row r="1551" spans="1:7" x14ac:dyDescent="0.25">
      <c r="A1551">
        <v>1996</v>
      </c>
      <c r="B1551">
        <v>11</v>
      </c>
      <c r="C1551" t="s">
        <v>576</v>
      </c>
      <c r="D1551">
        <v>3</v>
      </c>
      <c r="E1551">
        <v>16371.17</v>
      </c>
      <c r="F1551">
        <v>11198.77</v>
      </c>
      <c r="G1551" s="68">
        <f t="shared" si="24"/>
        <v>1.4618721520309819</v>
      </c>
    </row>
    <row r="1552" spans="1:7" x14ac:dyDescent="0.25">
      <c r="A1552">
        <v>1996</v>
      </c>
      <c r="B1552">
        <v>11</v>
      </c>
      <c r="C1552" t="s">
        <v>576</v>
      </c>
      <c r="D1552">
        <v>4</v>
      </c>
      <c r="E1552">
        <v>67130.09</v>
      </c>
      <c r="F1552">
        <v>46151.81</v>
      </c>
      <c r="G1552" s="68">
        <f t="shared" si="24"/>
        <v>1.4545494532067107</v>
      </c>
    </row>
    <row r="1553" spans="1:7" x14ac:dyDescent="0.25">
      <c r="A1553">
        <v>1996</v>
      </c>
      <c r="B1553">
        <v>11</v>
      </c>
      <c r="C1553" t="s">
        <v>576</v>
      </c>
      <c r="D1553">
        <v>5</v>
      </c>
      <c r="E1553">
        <v>11841.35</v>
      </c>
      <c r="F1553">
        <v>7143.2</v>
      </c>
      <c r="G1553" s="68">
        <f t="shared" si="24"/>
        <v>1.6577094299473627</v>
      </c>
    </row>
    <row r="1554" spans="1:7" x14ac:dyDescent="0.25">
      <c r="A1554">
        <v>1997</v>
      </c>
      <c r="B1554">
        <v>11</v>
      </c>
      <c r="C1554" t="s">
        <v>576</v>
      </c>
      <c r="D1554">
        <v>2</v>
      </c>
      <c r="E1554">
        <v>3611.38</v>
      </c>
      <c r="F1554">
        <v>1990.73</v>
      </c>
      <c r="G1554" s="68">
        <f t="shared" si="24"/>
        <v>1.8140983458329356</v>
      </c>
    </row>
    <row r="1555" spans="1:7" x14ac:dyDescent="0.25">
      <c r="A1555">
        <v>1997</v>
      </c>
      <c r="B1555">
        <v>11</v>
      </c>
      <c r="C1555" t="s">
        <v>576</v>
      </c>
      <c r="D1555">
        <v>3</v>
      </c>
      <c r="E1555">
        <v>16119.63</v>
      </c>
      <c r="F1555">
        <v>11389.92</v>
      </c>
      <c r="G1555" s="68">
        <f t="shared" si="24"/>
        <v>1.4152540140756036</v>
      </c>
    </row>
    <row r="1556" spans="1:7" x14ac:dyDescent="0.25">
      <c r="A1556">
        <v>1997</v>
      </c>
      <c r="B1556">
        <v>11</v>
      </c>
      <c r="C1556" t="s">
        <v>576</v>
      </c>
      <c r="D1556">
        <v>4</v>
      </c>
      <c r="E1556">
        <v>55288.42</v>
      </c>
      <c r="F1556">
        <v>41605.71</v>
      </c>
      <c r="G1556" s="68">
        <f t="shared" si="24"/>
        <v>1.3288661580345582</v>
      </c>
    </row>
    <row r="1557" spans="1:7" x14ac:dyDescent="0.25">
      <c r="A1557">
        <v>1997</v>
      </c>
      <c r="B1557">
        <v>11</v>
      </c>
      <c r="C1557" t="s">
        <v>576</v>
      </c>
      <c r="D1557">
        <v>5</v>
      </c>
      <c r="E1557">
        <v>11799.51</v>
      </c>
      <c r="F1557">
        <v>8207.6200000000008</v>
      </c>
      <c r="G1557" s="68">
        <f t="shared" si="24"/>
        <v>1.4376286913867844</v>
      </c>
    </row>
    <row r="1558" spans="1:7" x14ac:dyDescent="0.25">
      <c r="A1558">
        <v>1998</v>
      </c>
      <c r="B1558">
        <v>11</v>
      </c>
      <c r="C1558" t="s">
        <v>576</v>
      </c>
      <c r="D1558">
        <v>2</v>
      </c>
      <c r="E1558">
        <v>3405.78</v>
      </c>
      <c r="F1558">
        <v>1949.55</v>
      </c>
      <c r="G1558" s="68">
        <f t="shared" si="24"/>
        <v>1.7469569900746327</v>
      </c>
    </row>
    <row r="1559" spans="1:7" x14ac:dyDescent="0.25">
      <c r="A1559">
        <v>1998</v>
      </c>
      <c r="B1559">
        <v>11</v>
      </c>
      <c r="C1559" t="s">
        <v>576</v>
      </c>
      <c r="D1559">
        <v>3</v>
      </c>
      <c r="E1559">
        <v>20806.23</v>
      </c>
      <c r="F1559">
        <v>15933.1</v>
      </c>
      <c r="G1559" s="68">
        <f t="shared" si="24"/>
        <v>1.3058494580464566</v>
      </c>
    </row>
    <row r="1560" spans="1:7" x14ac:dyDescent="0.25">
      <c r="A1560">
        <v>1998</v>
      </c>
      <c r="B1560">
        <v>11</v>
      </c>
      <c r="C1560" t="s">
        <v>576</v>
      </c>
      <c r="D1560">
        <v>4</v>
      </c>
      <c r="E1560">
        <v>61283.56</v>
      </c>
      <c r="F1560">
        <v>47049.48</v>
      </c>
      <c r="G1560" s="68">
        <f t="shared" si="24"/>
        <v>1.3025342681789467</v>
      </c>
    </row>
    <row r="1561" spans="1:7" x14ac:dyDescent="0.25">
      <c r="A1561">
        <v>1998</v>
      </c>
      <c r="B1561">
        <v>11</v>
      </c>
      <c r="C1561" t="s">
        <v>576</v>
      </c>
      <c r="D1561">
        <v>5</v>
      </c>
      <c r="E1561">
        <v>11093.76</v>
      </c>
      <c r="F1561">
        <v>7821.1</v>
      </c>
      <c r="G1561" s="68">
        <f t="shared" si="24"/>
        <v>1.4184398614005702</v>
      </c>
    </row>
    <row r="1562" spans="1:7" x14ac:dyDescent="0.25">
      <c r="A1562">
        <v>1999</v>
      </c>
      <c r="B1562">
        <v>11</v>
      </c>
      <c r="C1562" t="s">
        <v>576</v>
      </c>
      <c r="D1562">
        <v>2</v>
      </c>
      <c r="E1562">
        <v>3916.19</v>
      </c>
      <c r="F1562">
        <v>1713.76</v>
      </c>
      <c r="G1562" s="68">
        <f t="shared" si="24"/>
        <v>2.2851449444496312</v>
      </c>
    </row>
    <row r="1563" spans="1:7" x14ac:dyDescent="0.25">
      <c r="A1563">
        <v>1999</v>
      </c>
      <c r="B1563">
        <v>11</v>
      </c>
      <c r="C1563" t="s">
        <v>576</v>
      </c>
      <c r="D1563">
        <v>3</v>
      </c>
      <c r="E1563">
        <v>19238.38</v>
      </c>
      <c r="F1563">
        <v>13324.18</v>
      </c>
      <c r="G1563" s="68">
        <f t="shared" si="24"/>
        <v>1.4438697165604188</v>
      </c>
    </row>
    <row r="1564" spans="1:7" x14ac:dyDescent="0.25">
      <c r="A1564">
        <v>1999</v>
      </c>
      <c r="B1564">
        <v>11</v>
      </c>
      <c r="C1564" t="s">
        <v>576</v>
      </c>
      <c r="D1564">
        <v>4</v>
      </c>
      <c r="E1564">
        <v>76869.91</v>
      </c>
      <c r="F1564">
        <v>53217.69</v>
      </c>
      <c r="G1564" s="68">
        <f t="shared" si="24"/>
        <v>1.4444428159132801</v>
      </c>
    </row>
    <row r="1565" spans="1:7" x14ac:dyDescent="0.25">
      <c r="A1565">
        <v>1999</v>
      </c>
      <c r="B1565">
        <v>11</v>
      </c>
      <c r="C1565" t="s">
        <v>576</v>
      </c>
      <c r="D1565">
        <v>5</v>
      </c>
      <c r="E1565">
        <v>12030.35</v>
      </c>
      <c r="F1565">
        <v>7320.35</v>
      </c>
      <c r="G1565" s="68">
        <f t="shared" si="24"/>
        <v>1.6434118587226021</v>
      </c>
    </row>
    <row r="1566" spans="1:7" x14ac:dyDescent="0.25">
      <c r="A1566">
        <v>2000</v>
      </c>
      <c r="B1566">
        <v>11</v>
      </c>
      <c r="C1566" t="s">
        <v>576</v>
      </c>
      <c r="D1566">
        <v>2</v>
      </c>
      <c r="E1566">
        <v>4142.22</v>
      </c>
      <c r="F1566">
        <v>1350.89</v>
      </c>
      <c r="G1566" s="68">
        <f t="shared" si="24"/>
        <v>3.0662896312801191</v>
      </c>
    </row>
    <row r="1567" spans="1:7" x14ac:dyDescent="0.25">
      <c r="A1567">
        <v>2000</v>
      </c>
      <c r="B1567">
        <v>11</v>
      </c>
      <c r="C1567" t="s">
        <v>576</v>
      </c>
      <c r="D1567">
        <v>3</v>
      </c>
      <c r="E1567">
        <v>22171.91</v>
      </c>
      <c r="F1567">
        <v>14117.71</v>
      </c>
      <c r="G1567" s="68">
        <f t="shared" si="24"/>
        <v>1.5705032898394995</v>
      </c>
    </row>
    <row r="1568" spans="1:7" x14ac:dyDescent="0.25">
      <c r="A1568">
        <v>2000</v>
      </c>
      <c r="B1568">
        <v>11</v>
      </c>
      <c r="C1568" t="s">
        <v>576</v>
      </c>
      <c r="D1568">
        <v>4</v>
      </c>
      <c r="E1568">
        <v>69786.02</v>
      </c>
      <c r="F1568">
        <v>44575.27</v>
      </c>
      <c r="G1568" s="68">
        <f t="shared" si="24"/>
        <v>1.5655770565158664</v>
      </c>
    </row>
    <row r="1569" spans="1:7" x14ac:dyDescent="0.25">
      <c r="A1569">
        <v>2000</v>
      </c>
      <c r="B1569">
        <v>11</v>
      </c>
      <c r="C1569" t="s">
        <v>576</v>
      </c>
      <c r="D1569">
        <v>5</v>
      </c>
      <c r="E1569">
        <v>14619.92</v>
      </c>
      <c r="F1569">
        <v>7909.26</v>
      </c>
      <c r="G1569" s="68">
        <f t="shared" si="24"/>
        <v>1.8484561134669995</v>
      </c>
    </row>
    <row r="1570" spans="1:7" x14ac:dyDescent="0.25">
      <c r="A1570">
        <v>2001</v>
      </c>
      <c r="B1570">
        <v>11</v>
      </c>
      <c r="C1570" t="s">
        <v>576</v>
      </c>
      <c r="D1570">
        <v>2</v>
      </c>
      <c r="E1570">
        <v>3917.39</v>
      </c>
      <c r="F1570">
        <v>1616.82</v>
      </c>
      <c r="G1570" s="68">
        <f t="shared" si="24"/>
        <v>2.4228980344132309</v>
      </c>
    </row>
    <row r="1571" spans="1:7" x14ac:dyDescent="0.25">
      <c r="A1571">
        <v>2001</v>
      </c>
      <c r="B1571">
        <v>11</v>
      </c>
      <c r="C1571" t="s">
        <v>576</v>
      </c>
      <c r="D1571">
        <v>3</v>
      </c>
      <c r="E1571">
        <v>23074.74</v>
      </c>
      <c r="F1571">
        <v>15822.4</v>
      </c>
      <c r="G1571" s="68">
        <f t="shared" si="24"/>
        <v>1.4583590352917384</v>
      </c>
    </row>
    <row r="1572" spans="1:7" x14ac:dyDescent="0.25">
      <c r="A1572">
        <v>2001</v>
      </c>
      <c r="B1572">
        <v>11</v>
      </c>
      <c r="C1572" t="s">
        <v>576</v>
      </c>
      <c r="D1572">
        <v>4</v>
      </c>
      <c r="E1572">
        <v>79570.490000000005</v>
      </c>
      <c r="F1572">
        <v>54675.05</v>
      </c>
      <c r="G1572" s="68">
        <f t="shared" si="24"/>
        <v>1.4553345630228047</v>
      </c>
    </row>
    <row r="1573" spans="1:7" x14ac:dyDescent="0.25">
      <c r="A1573">
        <v>2001</v>
      </c>
      <c r="B1573">
        <v>11</v>
      </c>
      <c r="C1573" t="s">
        <v>576</v>
      </c>
      <c r="D1573">
        <v>5</v>
      </c>
      <c r="E1573">
        <v>13092.69</v>
      </c>
      <c r="F1573">
        <v>7872.03</v>
      </c>
      <c r="G1573" s="68">
        <f t="shared" si="24"/>
        <v>1.6631910701559827</v>
      </c>
    </row>
    <row r="1574" spans="1:7" x14ac:dyDescent="0.25">
      <c r="A1574">
        <v>2002</v>
      </c>
      <c r="B1574">
        <v>11</v>
      </c>
      <c r="C1574" t="s">
        <v>576</v>
      </c>
      <c r="D1574">
        <v>2</v>
      </c>
      <c r="E1574">
        <v>3883.87</v>
      </c>
      <c r="F1574">
        <v>1612.02</v>
      </c>
      <c r="G1574" s="68">
        <f t="shared" si="24"/>
        <v>2.4093187429436358</v>
      </c>
    </row>
    <row r="1575" spans="1:7" x14ac:dyDescent="0.25">
      <c r="A1575">
        <v>2002</v>
      </c>
      <c r="B1575">
        <v>11</v>
      </c>
      <c r="C1575" t="s">
        <v>576</v>
      </c>
      <c r="D1575">
        <v>3</v>
      </c>
      <c r="E1575">
        <v>22208.98</v>
      </c>
      <c r="F1575">
        <v>14889.87</v>
      </c>
      <c r="G1575" s="68">
        <f t="shared" si="24"/>
        <v>1.4915496240061195</v>
      </c>
    </row>
    <row r="1576" spans="1:7" x14ac:dyDescent="0.25">
      <c r="A1576">
        <v>2002</v>
      </c>
      <c r="B1576">
        <v>11</v>
      </c>
      <c r="C1576" t="s">
        <v>576</v>
      </c>
      <c r="D1576">
        <v>4</v>
      </c>
      <c r="E1576">
        <v>85037.81</v>
      </c>
      <c r="F1576">
        <v>56762.71</v>
      </c>
      <c r="G1576" s="68">
        <f t="shared" si="24"/>
        <v>1.4981280844413525</v>
      </c>
    </row>
    <row r="1577" spans="1:7" x14ac:dyDescent="0.25">
      <c r="A1577">
        <v>2002</v>
      </c>
      <c r="B1577">
        <v>11</v>
      </c>
      <c r="C1577" t="s">
        <v>576</v>
      </c>
      <c r="D1577">
        <v>5</v>
      </c>
      <c r="E1577">
        <v>15608.4</v>
      </c>
      <c r="F1577">
        <v>8998.2000000000007</v>
      </c>
      <c r="G1577" s="68">
        <f t="shared" si="24"/>
        <v>1.7346135893845434</v>
      </c>
    </row>
    <row r="1578" spans="1:7" x14ac:dyDescent="0.25">
      <c r="A1578">
        <v>2003</v>
      </c>
      <c r="B1578">
        <v>11</v>
      </c>
      <c r="C1578" t="s">
        <v>576</v>
      </c>
      <c r="D1578">
        <v>2</v>
      </c>
      <c r="E1578">
        <v>4356.01</v>
      </c>
      <c r="F1578">
        <v>1263.27</v>
      </c>
      <c r="G1578" s="68">
        <f t="shared" si="24"/>
        <v>3.4482018887490402</v>
      </c>
    </row>
    <row r="1579" spans="1:7" x14ac:dyDescent="0.25">
      <c r="A1579">
        <v>2003</v>
      </c>
      <c r="B1579">
        <v>11</v>
      </c>
      <c r="C1579" t="s">
        <v>576</v>
      </c>
      <c r="D1579">
        <v>3</v>
      </c>
      <c r="E1579">
        <v>21954.99</v>
      </c>
      <c r="F1579">
        <v>12933.37</v>
      </c>
      <c r="G1579" s="68">
        <f t="shared" si="24"/>
        <v>1.6975459605655758</v>
      </c>
    </row>
    <row r="1580" spans="1:7" x14ac:dyDescent="0.25">
      <c r="A1580">
        <v>2003</v>
      </c>
      <c r="B1580">
        <v>11</v>
      </c>
      <c r="C1580" t="s">
        <v>576</v>
      </c>
      <c r="D1580">
        <v>4</v>
      </c>
      <c r="E1580">
        <v>80958.080000000002</v>
      </c>
      <c r="F1580">
        <v>47287.26</v>
      </c>
      <c r="G1580" s="68">
        <f t="shared" si="24"/>
        <v>1.7120484460296495</v>
      </c>
    </row>
    <row r="1581" spans="1:7" x14ac:dyDescent="0.25">
      <c r="A1581">
        <v>2003</v>
      </c>
      <c r="B1581">
        <v>11</v>
      </c>
      <c r="C1581" t="s">
        <v>576</v>
      </c>
      <c r="D1581">
        <v>5</v>
      </c>
      <c r="E1581">
        <v>16398.3</v>
      </c>
      <c r="F1581">
        <v>7707.65</v>
      </c>
      <c r="G1581" s="68">
        <f t="shared" si="24"/>
        <v>2.1275356301855948</v>
      </c>
    </row>
    <row r="1582" spans="1:7" x14ac:dyDescent="0.25">
      <c r="A1582">
        <v>2004</v>
      </c>
      <c r="B1582">
        <v>11</v>
      </c>
      <c r="C1582" t="s">
        <v>576</v>
      </c>
      <c r="D1582">
        <v>2</v>
      </c>
      <c r="E1582">
        <v>5242.09</v>
      </c>
      <c r="F1582">
        <v>2254.9</v>
      </c>
      <c r="G1582" s="68">
        <f t="shared" si="24"/>
        <v>2.3247549780478072</v>
      </c>
    </row>
    <row r="1583" spans="1:7" x14ac:dyDescent="0.25">
      <c r="A1583">
        <v>2004</v>
      </c>
      <c r="B1583">
        <v>11</v>
      </c>
      <c r="C1583" t="s">
        <v>576</v>
      </c>
      <c r="D1583">
        <v>3</v>
      </c>
      <c r="E1583">
        <v>24212.15</v>
      </c>
      <c r="F1583">
        <v>16281.62</v>
      </c>
      <c r="G1583" s="68">
        <f t="shared" si="24"/>
        <v>1.4870848232546885</v>
      </c>
    </row>
    <row r="1584" spans="1:7" x14ac:dyDescent="0.25">
      <c r="A1584">
        <v>2004</v>
      </c>
      <c r="B1584">
        <v>11</v>
      </c>
      <c r="C1584" t="s">
        <v>576</v>
      </c>
      <c r="D1584">
        <v>4</v>
      </c>
      <c r="E1584">
        <v>77862.97</v>
      </c>
      <c r="F1584">
        <v>52200.38</v>
      </c>
      <c r="G1584" s="68">
        <f t="shared" si="24"/>
        <v>1.4916169192638062</v>
      </c>
    </row>
    <row r="1585" spans="1:7" x14ac:dyDescent="0.25">
      <c r="A1585">
        <v>2004</v>
      </c>
      <c r="B1585">
        <v>11</v>
      </c>
      <c r="C1585" t="s">
        <v>576</v>
      </c>
      <c r="D1585">
        <v>5</v>
      </c>
      <c r="E1585">
        <v>15269.27</v>
      </c>
      <c r="F1585">
        <v>8863.0499999999993</v>
      </c>
      <c r="G1585" s="68">
        <f t="shared" si="24"/>
        <v>1.7228008416967073</v>
      </c>
    </row>
    <row r="1586" spans="1:7" x14ac:dyDescent="0.25">
      <c r="A1586">
        <v>2005</v>
      </c>
      <c r="B1586">
        <v>11</v>
      </c>
      <c r="C1586" t="s">
        <v>576</v>
      </c>
      <c r="D1586">
        <v>2</v>
      </c>
      <c r="E1586">
        <v>5899.77</v>
      </c>
      <c r="F1586">
        <v>1725.74</v>
      </c>
      <c r="G1586" s="68">
        <f t="shared" si="24"/>
        <v>3.4186899532953983</v>
      </c>
    </row>
    <row r="1587" spans="1:7" x14ac:dyDescent="0.25">
      <c r="A1587">
        <v>2005</v>
      </c>
      <c r="B1587">
        <v>11</v>
      </c>
      <c r="C1587" t="s">
        <v>576</v>
      </c>
      <c r="D1587">
        <v>3</v>
      </c>
      <c r="E1587">
        <v>29175.43</v>
      </c>
      <c r="F1587">
        <v>17460.189999999999</v>
      </c>
      <c r="G1587" s="68">
        <f t="shared" si="24"/>
        <v>1.6709686435256432</v>
      </c>
    </row>
    <row r="1588" spans="1:7" x14ac:dyDescent="0.25">
      <c r="A1588">
        <v>2005</v>
      </c>
      <c r="B1588">
        <v>11</v>
      </c>
      <c r="C1588" t="s">
        <v>576</v>
      </c>
      <c r="D1588">
        <v>4</v>
      </c>
      <c r="E1588">
        <v>85653.87</v>
      </c>
      <c r="F1588">
        <v>50920.45</v>
      </c>
      <c r="G1588" s="68">
        <f t="shared" si="24"/>
        <v>1.6821114110342701</v>
      </c>
    </row>
    <row r="1589" spans="1:7" x14ac:dyDescent="0.25">
      <c r="A1589">
        <v>2005</v>
      </c>
      <c r="B1589">
        <v>11</v>
      </c>
      <c r="C1589" t="s">
        <v>576</v>
      </c>
      <c r="D1589">
        <v>5</v>
      </c>
      <c r="E1589">
        <v>14684.77</v>
      </c>
      <c r="F1589">
        <v>7100.68</v>
      </c>
      <c r="G1589" s="68">
        <f t="shared" si="24"/>
        <v>2.0680793952128527</v>
      </c>
    </row>
    <row r="1590" spans="1:7" x14ac:dyDescent="0.25">
      <c r="A1590">
        <v>2006</v>
      </c>
      <c r="B1590">
        <v>11</v>
      </c>
      <c r="C1590" t="s">
        <v>576</v>
      </c>
      <c r="D1590">
        <v>2</v>
      </c>
      <c r="E1590">
        <v>4833.1000000000004</v>
      </c>
      <c r="F1590">
        <v>1350.13</v>
      </c>
      <c r="G1590" s="68">
        <f t="shared" si="24"/>
        <v>3.5797293593950212</v>
      </c>
    </row>
    <row r="1591" spans="1:7" x14ac:dyDescent="0.25">
      <c r="A1591">
        <v>2006</v>
      </c>
      <c r="B1591">
        <v>11</v>
      </c>
      <c r="C1591" t="s">
        <v>576</v>
      </c>
      <c r="D1591">
        <v>3</v>
      </c>
      <c r="E1591">
        <v>32779.24</v>
      </c>
      <c r="F1591">
        <v>19588.330000000002</v>
      </c>
      <c r="G1591" s="68">
        <f t="shared" si="24"/>
        <v>1.673406564010306</v>
      </c>
    </row>
    <row r="1592" spans="1:7" x14ac:dyDescent="0.25">
      <c r="A1592">
        <v>2006</v>
      </c>
      <c r="B1592">
        <v>11</v>
      </c>
      <c r="C1592" t="s">
        <v>576</v>
      </c>
      <c r="D1592">
        <v>4</v>
      </c>
      <c r="E1592">
        <v>102744.39</v>
      </c>
      <c r="F1592">
        <v>61453.31</v>
      </c>
      <c r="G1592" s="68">
        <f t="shared" si="24"/>
        <v>1.6719097799614049</v>
      </c>
    </row>
    <row r="1593" spans="1:7" x14ac:dyDescent="0.25">
      <c r="A1593">
        <v>2006</v>
      </c>
      <c r="B1593">
        <v>11</v>
      </c>
      <c r="C1593" t="s">
        <v>576</v>
      </c>
      <c r="D1593">
        <v>5</v>
      </c>
      <c r="E1593">
        <v>16038.71</v>
      </c>
      <c r="F1593">
        <v>7848.89</v>
      </c>
      <c r="G1593" s="68">
        <f t="shared" si="24"/>
        <v>2.0434367152552779</v>
      </c>
    </row>
    <row r="1594" spans="1:7" x14ac:dyDescent="0.25">
      <c r="A1594">
        <v>2007</v>
      </c>
      <c r="B1594">
        <v>11</v>
      </c>
      <c r="C1594" t="s">
        <v>576</v>
      </c>
      <c r="D1594">
        <v>2</v>
      </c>
      <c r="E1594">
        <v>3890.91</v>
      </c>
      <c r="F1594">
        <v>829.27</v>
      </c>
      <c r="G1594" s="68">
        <f t="shared" si="24"/>
        <v>4.6919700459440232</v>
      </c>
    </row>
    <row r="1595" spans="1:7" x14ac:dyDescent="0.25">
      <c r="A1595">
        <v>2007</v>
      </c>
      <c r="B1595">
        <v>11</v>
      </c>
      <c r="C1595" t="s">
        <v>576</v>
      </c>
      <c r="D1595">
        <v>3</v>
      </c>
      <c r="E1595">
        <v>25906.240000000002</v>
      </c>
      <c r="F1595">
        <v>14793.75</v>
      </c>
      <c r="G1595" s="68">
        <f t="shared" si="24"/>
        <v>1.7511611322348966</v>
      </c>
    </row>
    <row r="1596" spans="1:7" x14ac:dyDescent="0.25">
      <c r="A1596">
        <v>2007</v>
      </c>
      <c r="B1596">
        <v>11</v>
      </c>
      <c r="C1596" t="s">
        <v>576</v>
      </c>
      <c r="D1596">
        <v>4</v>
      </c>
      <c r="E1596">
        <v>109713.61</v>
      </c>
      <c r="F1596">
        <v>62661.33</v>
      </c>
      <c r="G1596" s="68">
        <f t="shared" si="24"/>
        <v>1.7508982014904566</v>
      </c>
    </row>
    <row r="1597" spans="1:7" x14ac:dyDescent="0.25">
      <c r="A1597">
        <v>2007</v>
      </c>
      <c r="B1597">
        <v>11</v>
      </c>
      <c r="C1597" t="s">
        <v>576</v>
      </c>
      <c r="D1597">
        <v>5</v>
      </c>
      <c r="E1597">
        <v>18259</v>
      </c>
      <c r="F1597">
        <v>8302.09</v>
      </c>
      <c r="G1597" s="68">
        <f t="shared" si="24"/>
        <v>2.1993257119592777</v>
      </c>
    </row>
    <row r="1598" spans="1:7" x14ac:dyDescent="0.25">
      <c r="A1598">
        <v>2008</v>
      </c>
      <c r="B1598">
        <v>11</v>
      </c>
      <c r="C1598" t="s">
        <v>576</v>
      </c>
      <c r="D1598">
        <v>2</v>
      </c>
      <c r="E1598">
        <v>3813.91</v>
      </c>
      <c r="F1598">
        <v>699.23</v>
      </c>
      <c r="G1598" s="68">
        <f t="shared" si="24"/>
        <v>5.454442744161434</v>
      </c>
    </row>
    <row r="1599" spans="1:7" x14ac:dyDescent="0.25">
      <c r="A1599">
        <v>2008</v>
      </c>
      <c r="B1599">
        <v>11</v>
      </c>
      <c r="C1599" t="s">
        <v>576</v>
      </c>
      <c r="D1599">
        <v>3</v>
      </c>
      <c r="E1599">
        <v>21868.78</v>
      </c>
      <c r="F1599">
        <v>12067.05</v>
      </c>
      <c r="G1599" s="68">
        <f t="shared" si="24"/>
        <v>1.8122722620690226</v>
      </c>
    </row>
    <row r="1600" spans="1:7" x14ac:dyDescent="0.25">
      <c r="A1600">
        <v>2008</v>
      </c>
      <c r="B1600">
        <v>11</v>
      </c>
      <c r="C1600" t="s">
        <v>576</v>
      </c>
      <c r="D1600">
        <v>4</v>
      </c>
      <c r="E1600">
        <v>92782.09</v>
      </c>
      <c r="F1600">
        <v>51924.33</v>
      </c>
      <c r="G1600" s="68">
        <f t="shared" si="24"/>
        <v>1.7868712027675657</v>
      </c>
    </row>
    <row r="1601" spans="1:7" x14ac:dyDescent="0.25">
      <c r="A1601">
        <v>2008</v>
      </c>
      <c r="B1601">
        <v>11</v>
      </c>
      <c r="C1601" t="s">
        <v>576</v>
      </c>
      <c r="D1601">
        <v>5</v>
      </c>
      <c r="E1601">
        <v>20669.900000000001</v>
      </c>
      <c r="F1601">
        <v>9131.11</v>
      </c>
      <c r="G1601" s="68">
        <f t="shared" si="24"/>
        <v>2.2636787860402516</v>
      </c>
    </row>
    <row r="1602" spans="1:7" x14ac:dyDescent="0.25">
      <c r="A1602">
        <v>2009</v>
      </c>
      <c r="B1602">
        <v>11</v>
      </c>
      <c r="C1602" t="s">
        <v>576</v>
      </c>
      <c r="D1602">
        <v>2</v>
      </c>
      <c r="E1602">
        <v>4139.17</v>
      </c>
      <c r="F1602">
        <v>761.11</v>
      </c>
      <c r="G1602" s="68">
        <f t="shared" si="24"/>
        <v>5.4383334866182285</v>
      </c>
    </row>
    <row r="1603" spans="1:7" x14ac:dyDescent="0.25">
      <c r="A1603">
        <v>2009</v>
      </c>
      <c r="B1603">
        <v>11</v>
      </c>
      <c r="C1603" t="s">
        <v>576</v>
      </c>
      <c r="D1603">
        <v>3</v>
      </c>
      <c r="E1603">
        <v>21352.61</v>
      </c>
      <c r="F1603">
        <v>11641.96</v>
      </c>
      <c r="G1603" s="68">
        <f t="shared" ref="G1603:G1666" si="25">E1603/F1603</f>
        <v>1.8341078306402017</v>
      </c>
    </row>
    <row r="1604" spans="1:7" x14ac:dyDescent="0.25">
      <c r="A1604">
        <v>2009</v>
      </c>
      <c r="B1604">
        <v>11</v>
      </c>
      <c r="C1604" t="s">
        <v>576</v>
      </c>
      <c r="D1604">
        <v>4</v>
      </c>
      <c r="E1604">
        <v>77167.740000000005</v>
      </c>
      <c r="F1604">
        <v>41763</v>
      </c>
      <c r="G1604" s="68">
        <f t="shared" si="25"/>
        <v>1.8477537533223189</v>
      </c>
    </row>
    <row r="1605" spans="1:7" x14ac:dyDescent="0.25">
      <c r="A1605">
        <v>2009</v>
      </c>
      <c r="B1605">
        <v>11</v>
      </c>
      <c r="C1605" t="s">
        <v>576</v>
      </c>
      <c r="D1605">
        <v>5</v>
      </c>
      <c r="E1605">
        <v>17238.72</v>
      </c>
      <c r="F1605">
        <v>7183.4</v>
      </c>
      <c r="G1605" s="68">
        <f t="shared" si="25"/>
        <v>2.399799537823315</v>
      </c>
    </row>
    <row r="1606" spans="1:7" x14ac:dyDescent="0.25">
      <c r="A1606">
        <v>2010</v>
      </c>
      <c r="B1606">
        <v>11</v>
      </c>
      <c r="C1606" t="s">
        <v>576</v>
      </c>
      <c r="D1606">
        <v>2</v>
      </c>
      <c r="E1606">
        <v>4810.42</v>
      </c>
      <c r="F1606">
        <v>1164.6099999999999</v>
      </c>
      <c r="G1606" s="68">
        <f t="shared" si="25"/>
        <v>4.1304986218562441</v>
      </c>
    </row>
    <row r="1607" spans="1:7" x14ac:dyDescent="0.25">
      <c r="A1607">
        <v>2010</v>
      </c>
      <c r="B1607">
        <v>11</v>
      </c>
      <c r="C1607" t="s">
        <v>576</v>
      </c>
      <c r="D1607">
        <v>3</v>
      </c>
      <c r="E1607">
        <v>23708.01</v>
      </c>
      <c r="F1607">
        <v>13699.42</v>
      </c>
      <c r="G1607" s="68">
        <f t="shared" si="25"/>
        <v>1.7305849444721015</v>
      </c>
    </row>
    <row r="1608" spans="1:7" x14ac:dyDescent="0.25">
      <c r="A1608">
        <v>2010</v>
      </c>
      <c r="B1608">
        <v>11</v>
      </c>
      <c r="C1608" t="s">
        <v>576</v>
      </c>
      <c r="D1608">
        <v>4</v>
      </c>
      <c r="E1608">
        <v>78112.429999999993</v>
      </c>
      <c r="F1608">
        <v>45623.97</v>
      </c>
      <c r="G1608" s="68">
        <f t="shared" si="25"/>
        <v>1.7120919113352036</v>
      </c>
    </row>
    <row r="1609" spans="1:7" x14ac:dyDescent="0.25">
      <c r="A1609">
        <v>2010</v>
      </c>
      <c r="B1609">
        <v>11</v>
      </c>
      <c r="C1609" t="s">
        <v>576</v>
      </c>
      <c r="D1609">
        <v>5</v>
      </c>
      <c r="E1609">
        <v>14933.96</v>
      </c>
      <c r="F1609">
        <v>7060.64</v>
      </c>
      <c r="G1609" s="68">
        <f t="shared" si="25"/>
        <v>2.1151000475877537</v>
      </c>
    </row>
    <row r="1610" spans="1:7" x14ac:dyDescent="0.25">
      <c r="A1610">
        <v>2011</v>
      </c>
      <c r="B1610">
        <v>11</v>
      </c>
      <c r="C1610" t="s">
        <v>576</v>
      </c>
      <c r="D1610">
        <v>2</v>
      </c>
      <c r="E1610">
        <v>4697.28</v>
      </c>
      <c r="F1610">
        <v>1097.47</v>
      </c>
      <c r="G1610" s="68">
        <f t="shared" si="25"/>
        <v>4.2800987726315975</v>
      </c>
    </row>
    <row r="1611" spans="1:7" x14ac:dyDescent="0.25">
      <c r="A1611">
        <v>2011</v>
      </c>
      <c r="B1611">
        <v>11</v>
      </c>
      <c r="C1611" t="s">
        <v>576</v>
      </c>
      <c r="D1611">
        <v>3</v>
      </c>
      <c r="E1611">
        <v>27376.05</v>
      </c>
      <c r="F1611">
        <v>15477.58</v>
      </c>
      <c r="G1611" s="68">
        <f t="shared" si="25"/>
        <v>1.7687551929952874</v>
      </c>
    </row>
    <row r="1612" spans="1:7" x14ac:dyDescent="0.25">
      <c r="A1612">
        <v>2011</v>
      </c>
      <c r="B1612">
        <v>11</v>
      </c>
      <c r="C1612" t="s">
        <v>576</v>
      </c>
      <c r="D1612">
        <v>4</v>
      </c>
      <c r="E1612">
        <v>85185.5</v>
      </c>
      <c r="F1612">
        <v>47972.59</v>
      </c>
      <c r="G1612" s="68">
        <f t="shared" si="25"/>
        <v>1.7757119221622182</v>
      </c>
    </row>
    <row r="1613" spans="1:7" x14ac:dyDescent="0.25">
      <c r="A1613">
        <v>2011</v>
      </c>
      <c r="B1613">
        <v>11</v>
      </c>
      <c r="C1613" t="s">
        <v>576</v>
      </c>
      <c r="D1613">
        <v>5</v>
      </c>
      <c r="E1613">
        <v>14838.78</v>
      </c>
      <c r="F1613">
        <v>6596.6</v>
      </c>
      <c r="G1613" s="68">
        <f t="shared" si="25"/>
        <v>2.2494588121153321</v>
      </c>
    </row>
    <row r="1614" spans="1:7" x14ac:dyDescent="0.25">
      <c r="A1614">
        <v>2012</v>
      </c>
      <c r="B1614">
        <v>11</v>
      </c>
      <c r="C1614" t="s">
        <v>576</v>
      </c>
      <c r="D1614">
        <v>2</v>
      </c>
      <c r="E1614">
        <v>4963.07</v>
      </c>
      <c r="F1614">
        <v>1029.98</v>
      </c>
      <c r="G1614" s="68">
        <f t="shared" si="25"/>
        <v>4.818608128313171</v>
      </c>
    </row>
    <row r="1615" spans="1:7" x14ac:dyDescent="0.25">
      <c r="A1615">
        <v>2012</v>
      </c>
      <c r="B1615">
        <v>11</v>
      </c>
      <c r="C1615" t="s">
        <v>576</v>
      </c>
      <c r="D1615">
        <v>3</v>
      </c>
      <c r="E1615">
        <v>26569.73</v>
      </c>
      <c r="F1615">
        <v>14986.72</v>
      </c>
      <c r="G1615" s="68">
        <f t="shared" si="25"/>
        <v>1.7728849274557743</v>
      </c>
    </row>
    <row r="1616" spans="1:7" x14ac:dyDescent="0.25">
      <c r="A1616">
        <v>2012</v>
      </c>
      <c r="B1616">
        <v>11</v>
      </c>
      <c r="C1616" t="s">
        <v>576</v>
      </c>
      <c r="D1616">
        <v>4</v>
      </c>
      <c r="E1616">
        <v>97477.16</v>
      </c>
      <c r="F1616">
        <v>54914.75</v>
      </c>
      <c r="G1616" s="68">
        <f t="shared" si="25"/>
        <v>1.775063348189694</v>
      </c>
    </row>
    <row r="1617" spans="1:7" x14ac:dyDescent="0.25">
      <c r="A1617">
        <v>2012</v>
      </c>
      <c r="B1617">
        <v>11</v>
      </c>
      <c r="C1617" t="s">
        <v>576</v>
      </c>
      <c r="D1617">
        <v>5</v>
      </c>
      <c r="E1617">
        <v>16101.42</v>
      </c>
      <c r="F1617">
        <v>7158.7</v>
      </c>
      <c r="G1617" s="68">
        <f t="shared" si="25"/>
        <v>2.2492100521044325</v>
      </c>
    </row>
    <row r="1618" spans="1:7" x14ac:dyDescent="0.25">
      <c r="A1618">
        <v>2013</v>
      </c>
      <c r="B1618">
        <v>11</v>
      </c>
      <c r="C1618" t="s">
        <v>576</v>
      </c>
      <c r="D1618">
        <v>2</v>
      </c>
      <c r="E1618">
        <v>6167.85</v>
      </c>
      <c r="F1618">
        <v>1466.64</v>
      </c>
      <c r="G1618" s="68">
        <f t="shared" si="25"/>
        <v>4.20542873506791</v>
      </c>
    </row>
    <row r="1619" spans="1:7" x14ac:dyDescent="0.25">
      <c r="A1619">
        <v>2013</v>
      </c>
      <c r="B1619">
        <v>11</v>
      </c>
      <c r="C1619" t="s">
        <v>576</v>
      </c>
      <c r="D1619">
        <v>3</v>
      </c>
      <c r="E1619">
        <v>28706.97</v>
      </c>
      <c r="F1619">
        <v>16255.05</v>
      </c>
      <c r="G1619" s="68">
        <f t="shared" si="25"/>
        <v>1.7660339402216543</v>
      </c>
    </row>
    <row r="1620" spans="1:7" x14ac:dyDescent="0.25">
      <c r="A1620">
        <v>2013</v>
      </c>
      <c r="B1620">
        <v>11</v>
      </c>
      <c r="C1620" t="s">
        <v>576</v>
      </c>
      <c r="D1620">
        <v>4</v>
      </c>
      <c r="E1620">
        <v>98630.6</v>
      </c>
      <c r="F1620">
        <v>55585.05</v>
      </c>
      <c r="G1620" s="68">
        <f t="shared" si="25"/>
        <v>1.7744087663859258</v>
      </c>
    </row>
    <row r="1621" spans="1:7" x14ac:dyDescent="0.25">
      <c r="A1621">
        <v>2013</v>
      </c>
      <c r="B1621">
        <v>11</v>
      </c>
      <c r="C1621" t="s">
        <v>576</v>
      </c>
      <c r="D1621">
        <v>5</v>
      </c>
      <c r="E1621">
        <v>19148.84</v>
      </c>
      <c r="F1621">
        <v>8515.56</v>
      </c>
      <c r="G1621" s="68">
        <f t="shared" si="25"/>
        <v>2.2486882835656141</v>
      </c>
    </row>
    <row r="1622" spans="1:7" x14ac:dyDescent="0.25">
      <c r="A1622">
        <v>2014</v>
      </c>
      <c r="B1622">
        <v>11</v>
      </c>
      <c r="C1622" t="s">
        <v>576</v>
      </c>
      <c r="D1622">
        <v>2</v>
      </c>
      <c r="E1622">
        <v>6023.04</v>
      </c>
      <c r="F1622">
        <v>1578.4</v>
      </c>
      <c r="G1622" s="68">
        <f t="shared" si="25"/>
        <v>3.8159148504815001</v>
      </c>
    </row>
    <row r="1623" spans="1:7" x14ac:dyDescent="0.25">
      <c r="A1623">
        <v>2014</v>
      </c>
      <c r="B1623">
        <v>11</v>
      </c>
      <c r="C1623" t="s">
        <v>576</v>
      </c>
      <c r="D1623">
        <v>3</v>
      </c>
      <c r="E1623">
        <v>30106.3</v>
      </c>
      <c r="F1623">
        <v>16669.240000000002</v>
      </c>
      <c r="G1623" s="68">
        <f t="shared" si="25"/>
        <v>1.8060991382930474</v>
      </c>
    </row>
    <row r="1624" spans="1:7" x14ac:dyDescent="0.25">
      <c r="A1624">
        <v>2014</v>
      </c>
      <c r="B1624">
        <v>11</v>
      </c>
      <c r="C1624" t="s">
        <v>576</v>
      </c>
      <c r="D1624">
        <v>4</v>
      </c>
      <c r="E1624">
        <v>85023.75</v>
      </c>
      <c r="F1624">
        <v>47423.35</v>
      </c>
      <c r="G1624" s="68">
        <f t="shared" si="25"/>
        <v>1.7928668050654373</v>
      </c>
    </row>
    <row r="1625" spans="1:7" x14ac:dyDescent="0.25">
      <c r="A1625">
        <v>2014</v>
      </c>
      <c r="B1625">
        <v>11</v>
      </c>
      <c r="C1625" t="s">
        <v>576</v>
      </c>
      <c r="D1625">
        <v>5</v>
      </c>
      <c r="E1625">
        <v>15938.17</v>
      </c>
      <c r="F1625">
        <v>6995.92</v>
      </c>
      <c r="G1625" s="68">
        <f t="shared" si="25"/>
        <v>2.2782092991343528</v>
      </c>
    </row>
    <row r="1626" spans="1:7" x14ac:dyDescent="0.25">
      <c r="A1626">
        <v>2015</v>
      </c>
      <c r="B1626">
        <v>11</v>
      </c>
      <c r="C1626" t="s">
        <v>576</v>
      </c>
      <c r="D1626">
        <v>2</v>
      </c>
      <c r="E1626">
        <v>6022.61</v>
      </c>
      <c r="F1626">
        <v>1470.45</v>
      </c>
      <c r="G1626" s="68">
        <f t="shared" si="25"/>
        <v>4.095759801421333</v>
      </c>
    </row>
    <row r="1627" spans="1:7" x14ac:dyDescent="0.25">
      <c r="A1627">
        <v>2015</v>
      </c>
      <c r="B1627">
        <v>11</v>
      </c>
      <c r="C1627" t="s">
        <v>576</v>
      </c>
      <c r="D1627">
        <v>3</v>
      </c>
      <c r="E1627">
        <v>29450.36</v>
      </c>
      <c r="F1627">
        <v>16224.42</v>
      </c>
      <c r="G1627" s="68">
        <f t="shared" si="25"/>
        <v>1.8151872301136189</v>
      </c>
    </row>
    <row r="1628" spans="1:7" x14ac:dyDescent="0.25">
      <c r="A1628">
        <v>2015</v>
      </c>
      <c r="B1628">
        <v>11</v>
      </c>
      <c r="C1628" t="s">
        <v>576</v>
      </c>
      <c r="D1628">
        <v>4</v>
      </c>
      <c r="E1628">
        <v>89188.97</v>
      </c>
      <c r="F1628">
        <v>49701.88</v>
      </c>
      <c r="G1628" s="68">
        <f t="shared" si="25"/>
        <v>1.794478800399502</v>
      </c>
    </row>
    <row r="1629" spans="1:7" x14ac:dyDescent="0.25">
      <c r="A1629">
        <v>2015</v>
      </c>
      <c r="B1629">
        <v>11</v>
      </c>
      <c r="C1629" t="s">
        <v>576</v>
      </c>
      <c r="D1629">
        <v>5</v>
      </c>
      <c r="E1629">
        <v>13832.56</v>
      </c>
      <c r="F1629">
        <v>6069.5</v>
      </c>
      <c r="G1629" s="68">
        <f t="shared" si="25"/>
        <v>2.279027926517835</v>
      </c>
    </row>
    <row r="1630" spans="1:7" x14ac:dyDescent="0.25">
      <c r="A1630">
        <v>1979</v>
      </c>
      <c r="B1630">
        <v>12</v>
      </c>
      <c r="C1630" t="s">
        <v>577</v>
      </c>
      <c r="D1630">
        <v>2</v>
      </c>
      <c r="E1630">
        <v>912.33</v>
      </c>
      <c r="F1630">
        <v>155.58000000000001</v>
      </c>
      <c r="G1630" s="68">
        <f t="shared" si="25"/>
        <v>5.864057076745083</v>
      </c>
    </row>
    <row r="1631" spans="1:7" x14ac:dyDescent="0.25">
      <c r="A1631">
        <v>1979</v>
      </c>
      <c r="B1631">
        <v>12</v>
      </c>
      <c r="C1631" t="s">
        <v>577</v>
      </c>
      <c r="D1631">
        <v>3</v>
      </c>
      <c r="E1631">
        <v>6157.01</v>
      </c>
      <c r="F1631">
        <v>2490.25</v>
      </c>
      <c r="G1631" s="68">
        <f t="shared" si="25"/>
        <v>2.4724465415118964</v>
      </c>
    </row>
    <row r="1632" spans="1:7" x14ac:dyDescent="0.25">
      <c r="A1632">
        <v>1979</v>
      </c>
      <c r="B1632">
        <v>12</v>
      </c>
      <c r="C1632" t="s">
        <v>577</v>
      </c>
      <c r="D1632">
        <v>4</v>
      </c>
      <c r="E1632">
        <v>17522.88</v>
      </c>
      <c r="F1632">
        <v>10729.89</v>
      </c>
      <c r="G1632" s="68">
        <f t="shared" si="25"/>
        <v>1.6330903671892258</v>
      </c>
    </row>
    <row r="1633" spans="1:7" x14ac:dyDescent="0.25">
      <c r="A1633">
        <v>1979</v>
      </c>
      <c r="B1633">
        <v>12</v>
      </c>
      <c r="C1633" t="s">
        <v>577</v>
      </c>
      <c r="D1633">
        <v>5</v>
      </c>
      <c r="E1633">
        <v>2539.85</v>
      </c>
      <c r="F1633">
        <v>1346.36</v>
      </c>
      <c r="G1633" s="68">
        <f t="shared" si="25"/>
        <v>1.8864568168988978</v>
      </c>
    </row>
    <row r="1634" spans="1:7" x14ac:dyDescent="0.25">
      <c r="A1634">
        <v>1980</v>
      </c>
      <c r="B1634">
        <v>12</v>
      </c>
      <c r="C1634" t="s">
        <v>577</v>
      </c>
      <c r="D1634">
        <v>2</v>
      </c>
      <c r="E1634">
        <v>904.04</v>
      </c>
      <c r="F1634">
        <v>168.68</v>
      </c>
      <c r="G1634" s="68">
        <f t="shared" si="25"/>
        <v>5.3594972729428498</v>
      </c>
    </row>
    <row r="1635" spans="1:7" x14ac:dyDescent="0.25">
      <c r="A1635">
        <v>1980</v>
      </c>
      <c r="B1635">
        <v>12</v>
      </c>
      <c r="C1635" t="s">
        <v>577</v>
      </c>
      <c r="D1635">
        <v>3</v>
      </c>
      <c r="E1635">
        <v>3895.75</v>
      </c>
      <c r="F1635">
        <v>1585.35</v>
      </c>
      <c r="G1635" s="68">
        <f t="shared" si="25"/>
        <v>2.4573438042072731</v>
      </c>
    </row>
    <row r="1636" spans="1:7" x14ac:dyDescent="0.25">
      <c r="A1636">
        <v>1980</v>
      </c>
      <c r="B1636">
        <v>12</v>
      </c>
      <c r="C1636" t="s">
        <v>577</v>
      </c>
      <c r="D1636">
        <v>4</v>
      </c>
      <c r="E1636">
        <v>14883.47</v>
      </c>
      <c r="F1636">
        <v>9120.32</v>
      </c>
      <c r="G1636" s="68">
        <f t="shared" si="25"/>
        <v>1.6319021700992948</v>
      </c>
    </row>
    <row r="1637" spans="1:7" x14ac:dyDescent="0.25">
      <c r="A1637">
        <v>1980</v>
      </c>
      <c r="B1637">
        <v>12</v>
      </c>
      <c r="C1637" t="s">
        <v>577</v>
      </c>
      <c r="D1637">
        <v>5</v>
      </c>
      <c r="E1637">
        <v>2409.9</v>
      </c>
      <c r="F1637">
        <v>1277.76</v>
      </c>
      <c r="G1637" s="68">
        <f t="shared" si="25"/>
        <v>1.886034936138242</v>
      </c>
    </row>
    <row r="1638" spans="1:7" x14ac:dyDescent="0.25">
      <c r="A1638">
        <v>1981</v>
      </c>
      <c r="B1638">
        <v>12</v>
      </c>
      <c r="C1638" t="s">
        <v>577</v>
      </c>
      <c r="D1638">
        <v>2</v>
      </c>
      <c r="E1638">
        <v>1586.7</v>
      </c>
      <c r="F1638">
        <v>244.04</v>
      </c>
      <c r="G1638" s="68">
        <f t="shared" si="25"/>
        <v>6.5018029831175221</v>
      </c>
    </row>
    <row r="1639" spans="1:7" x14ac:dyDescent="0.25">
      <c r="A1639">
        <v>1981</v>
      </c>
      <c r="B1639">
        <v>12</v>
      </c>
      <c r="C1639" t="s">
        <v>577</v>
      </c>
      <c r="D1639">
        <v>3</v>
      </c>
      <c r="E1639">
        <v>3860.75</v>
      </c>
      <c r="F1639">
        <v>1551.52</v>
      </c>
      <c r="G1639" s="68">
        <f t="shared" si="25"/>
        <v>2.4883662472929773</v>
      </c>
    </row>
    <row r="1640" spans="1:7" x14ac:dyDescent="0.25">
      <c r="A1640">
        <v>1981</v>
      </c>
      <c r="B1640">
        <v>12</v>
      </c>
      <c r="C1640" t="s">
        <v>577</v>
      </c>
      <c r="D1640">
        <v>4</v>
      </c>
      <c r="E1640">
        <v>9416.34</v>
      </c>
      <c r="F1640">
        <v>5761.46</v>
      </c>
      <c r="G1640" s="68">
        <f t="shared" si="25"/>
        <v>1.6343669833687988</v>
      </c>
    </row>
    <row r="1641" spans="1:7" x14ac:dyDescent="0.25">
      <c r="A1641">
        <v>1981</v>
      </c>
      <c r="B1641">
        <v>12</v>
      </c>
      <c r="C1641" t="s">
        <v>577</v>
      </c>
      <c r="D1641">
        <v>5</v>
      </c>
      <c r="E1641">
        <v>2046.93</v>
      </c>
      <c r="F1641">
        <v>1084.68</v>
      </c>
      <c r="G1641" s="68">
        <f t="shared" si="25"/>
        <v>1.8871280008850535</v>
      </c>
    </row>
    <row r="1642" spans="1:7" x14ac:dyDescent="0.25">
      <c r="A1642">
        <v>1982</v>
      </c>
      <c r="B1642">
        <v>12</v>
      </c>
      <c r="C1642" t="s">
        <v>577</v>
      </c>
      <c r="D1642">
        <v>2</v>
      </c>
      <c r="E1642">
        <v>1549.79</v>
      </c>
      <c r="F1642">
        <v>273.13</v>
      </c>
      <c r="G1642" s="68">
        <f t="shared" si="25"/>
        <v>5.6741844542891666</v>
      </c>
    </row>
    <row r="1643" spans="1:7" x14ac:dyDescent="0.25">
      <c r="A1643">
        <v>1982</v>
      </c>
      <c r="B1643">
        <v>12</v>
      </c>
      <c r="C1643" t="s">
        <v>577</v>
      </c>
      <c r="D1643">
        <v>3</v>
      </c>
      <c r="E1643">
        <v>6765.85</v>
      </c>
      <c r="F1643">
        <v>2742.48</v>
      </c>
      <c r="G1643" s="68">
        <f t="shared" si="25"/>
        <v>2.4670553659461509</v>
      </c>
    </row>
    <row r="1644" spans="1:7" x14ac:dyDescent="0.25">
      <c r="A1644">
        <v>1982</v>
      </c>
      <c r="B1644">
        <v>12</v>
      </c>
      <c r="C1644" t="s">
        <v>577</v>
      </c>
      <c r="D1644">
        <v>4</v>
      </c>
      <c r="E1644">
        <v>9332.6</v>
      </c>
      <c r="F1644">
        <v>5716.07</v>
      </c>
      <c r="G1644" s="68">
        <f t="shared" si="25"/>
        <v>1.6326951909266334</v>
      </c>
    </row>
    <row r="1645" spans="1:7" x14ac:dyDescent="0.25">
      <c r="A1645">
        <v>1982</v>
      </c>
      <c r="B1645">
        <v>12</v>
      </c>
      <c r="C1645" t="s">
        <v>577</v>
      </c>
      <c r="D1645">
        <v>5</v>
      </c>
      <c r="E1645">
        <v>1294.9100000000001</v>
      </c>
      <c r="F1645">
        <v>686.43</v>
      </c>
      <c r="G1645" s="68">
        <f t="shared" si="25"/>
        <v>1.8864414434101076</v>
      </c>
    </row>
    <row r="1646" spans="1:7" x14ac:dyDescent="0.25">
      <c r="A1646">
        <v>1983</v>
      </c>
      <c r="B1646">
        <v>12</v>
      </c>
      <c r="C1646" t="s">
        <v>577</v>
      </c>
      <c r="D1646">
        <v>2</v>
      </c>
      <c r="E1646">
        <v>1405.75</v>
      </c>
      <c r="F1646">
        <v>0</v>
      </c>
      <c r="G1646" s="68" t="e">
        <f t="shared" si="25"/>
        <v>#DIV/0!</v>
      </c>
    </row>
    <row r="1647" spans="1:7" x14ac:dyDescent="0.25">
      <c r="A1647">
        <v>1983</v>
      </c>
      <c r="B1647">
        <v>12</v>
      </c>
      <c r="C1647" t="s">
        <v>577</v>
      </c>
      <c r="D1647">
        <v>3</v>
      </c>
      <c r="E1647">
        <v>6365.15</v>
      </c>
      <c r="F1647">
        <v>1564.27</v>
      </c>
      <c r="G1647" s="68">
        <f t="shared" si="25"/>
        <v>4.0690865387688824</v>
      </c>
    </row>
    <row r="1648" spans="1:7" x14ac:dyDescent="0.25">
      <c r="A1648">
        <v>1983</v>
      </c>
      <c r="B1648">
        <v>12</v>
      </c>
      <c r="C1648" t="s">
        <v>577</v>
      </c>
      <c r="D1648">
        <v>4</v>
      </c>
      <c r="E1648">
        <v>13883.39</v>
      </c>
      <c r="F1648">
        <v>6212.06</v>
      </c>
      <c r="G1648" s="68">
        <f t="shared" si="25"/>
        <v>2.234909192763753</v>
      </c>
    </row>
    <row r="1649" spans="1:7" x14ac:dyDescent="0.25">
      <c r="A1649">
        <v>1983</v>
      </c>
      <c r="B1649">
        <v>12</v>
      </c>
      <c r="C1649" t="s">
        <v>577</v>
      </c>
      <c r="D1649">
        <v>5</v>
      </c>
      <c r="E1649">
        <v>1068.2</v>
      </c>
      <c r="F1649">
        <v>320.70999999999998</v>
      </c>
      <c r="G1649" s="68">
        <f t="shared" si="25"/>
        <v>3.3307349318699138</v>
      </c>
    </row>
    <row r="1650" spans="1:7" x14ac:dyDescent="0.25">
      <c r="A1650">
        <v>1984</v>
      </c>
      <c r="B1650">
        <v>12</v>
      </c>
      <c r="C1650" t="s">
        <v>577</v>
      </c>
      <c r="D1650">
        <v>2</v>
      </c>
      <c r="E1650">
        <v>1367.43</v>
      </c>
      <c r="F1650">
        <v>37.880000000000003</v>
      </c>
      <c r="G1650" s="68">
        <f t="shared" si="25"/>
        <v>36.098996832101371</v>
      </c>
    </row>
    <row r="1651" spans="1:7" x14ac:dyDescent="0.25">
      <c r="A1651">
        <v>1984</v>
      </c>
      <c r="B1651">
        <v>12</v>
      </c>
      <c r="C1651" t="s">
        <v>577</v>
      </c>
      <c r="D1651">
        <v>3</v>
      </c>
      <c r="E1651">
        <v>5744.79</v>
      </c>
      <c r="F1651">
        <v>2209.64</v>
      </c>
      <c r="G1651" s="68">
        <f t="shared" si="25"/>
        <v>2.5998759979001105</v>
      </c>
    </row>
    <row r="1652" spans="1:7" x14ac:dyDescent="0.25">
      <c r="A1652">
        <v>1984</v>
      </c>
      <c r="B1652">
        <v>12</v>
      </c>
      <c r="C1652" t="s">
        <v>577</v>
      </c>
      <c r="D1652">
        <v>4</v>
      </c>
      <c r="E1652">
        <v>13322.51</v>
      </c>
      <c r="F1652">
        <v>7004.79</v>
      </c>
      <c r="G1652" s="68">
        <f t="shared" si="25"/>
        <v>1.9019142615267552</v>
      </c>
    </row>
    <row r="1653" spans="1:7" x14ac:dyDescent="0.25">
      <c r="A1653">
        <v>1984</v>
      </c>
      <c r="B1653">
        <v>12</v>
      </c>
      <c r="C1653" t="s">
        <v>577</v>
      </c>
      <c r="D1653">
        <v>5</v>
      </c>
      <c r="E1653">
        <v>1630.56</v>
      </c>
      <c r="F1653">
        <v>630.76</v>
      </c>
      <c r="G1653" s="68">
        <f t="shared" si="25"/>
        <v>2.5850719766630732</v>
      </c>
    </row>
    <row r="1654" spans="1:7" x14ac:dyDescent="0.25">
      <c r="A1654">
        <v>1985</v>
      </c>
      <c r="B1654">
        <v>12</v>
      </c>
      <c r="C1654" t="s">
        <v>577</v>
      </c>
      <c r="D1654">
        <v>2</v>
      </c>
      <c r="E1654">
        <v>1680.41</v>
      </c>
      <c r="F1654">
        <v>0</v>
      </c>
      <c r="G1654" s="68" t="e">
        <f t="shared" si="25"/>
        <v>#DIV/0!</v>
      </c>
    </row>
    <row r="1655" spans="1:7" x14ac:dyDescent="0.25">
      <c r="A1655">
        <v>1985</v>
      </c>
      <c r="B1655">
        <v>12</v>
      </c>
      <c r="C1655" t="s">
        <v>577</v>
      </c>
      <c r="D1655">
        <v>3</v>
      </c>
      <c r="E1655">
        <v>6101.6</v>
      </c>
      <c r="F1655">
        <v>2326.4</v>
      </c>
      <c r="G1655" s="68">
        <f t="shared" si="25"/>
        <v>2.6227647867950483</v>
      </c>
    </row>
    <row r="1656" spans="1:7" x14ac:dyDescent="0.25">
      <c r="A1656">
        <v>1985</v>
      </c>
      <c r="B1656">
        <v>12</v>
      </c>
      <c r="C1656" t="s">
        <v>577</v>
      </c>
      <c r="D1656">
        <v>4</v>
      </c>
      <c r="E1656">
        <v>15284.67</v>
      </c>
      <c r="F1656">
        <v>7911.07</v>
      </c>
      <c r="G1656" s="68">
        <f t="shared" si="25"/>
        <v>1.9320610233508237</v>
      </c>
    </row>
    <row r="1657" spans="1:7" x14ac:dyDescent="0.25">
      <c r="A1657">
        <v>1985</v>
      </c>
      <c r="B1657">
        <v>12</v>
      </c>
      <c r="C1657" t="s">
        <v>577</v>
      </c>
      <c r="D1657">
        <v>5</v>
      </c>
      <c r="E1657">
        <v>1974.37</v>
      </c>
      <c r="F1657">
        <v>734.55</v>
      </c>
      <c r="G1657" s="68">
        <f t="shared" si="25"/>
        <v>2.6878633176774898</v>
      </c>
    </row>
    <row r="1658" spans="1:7" x14ac:dyDescent="0.25">
      <c r="A1658">
        <v>1986</v>
      </c>
      <c r="B1658">
        <v>12</v>
      </c>
      <c r="C1658" t="s">
        <v>577</v>
      </c>
      <c r="D1658">
        <v>2</v>
      </c>
      <c r="E1658">
        <v>1771.24</v>
      </c>
      <c r="F1658">
        <v>248</v>
      </c>
      <c r="G1658" s="68">
        <f t="shared" si="25"/>
        <v>7.1420967741935488</v>
      </c>
    </row>
    <row r="1659" spans="1:7" x14ac:dyDescent="0.25">
      <c r="A1659">
        <v>1986</v>
      </c>
      <c r="B1659">
        <v>12</v>
      </c>
      <c r="C1659" t="s">
        <v>577</v>
      </c>
      <c r="D1659">
        <v>3</v>
      </c>
      <c r="E1659">
        <v>7474.27</v>
      </c>
      <c r="F1659">
        <v>3341.1</v>
      </c>
      <c r="G1659" s="68">
        <f t="shared" si="25"/>
        <v>2.2370686300918861</v>
      </c>
    </row>
    <row r="1660" spans="1:7" x14ac:dyDescent="0.25">
      <c r="A1660">
        <v>1986</v>
      </c>
      <c r="B1660">
        <v>12</v>
      </c>
      <c r="C1660" t="s">
        <v>577</v>
      </c>
      <c r="D1660">
        <v>4</v>
      </c>
      <c r="E1660">
        <v>15471.64</v>
      </c>
      <c r="F1660">
        <v>8985.4599999999991</v>
      </c>
      <c r="G1660" s="68">
        <f t="shared" si="25"/>
        <v>1.7218528600650385</v>
      </c>
    </row>
    <row r="1661" spans="1:7" x14ac:dyDescent="0.25">
      <c r="A1661">
        <v>1986</v>
      </c>
      <c r="B1661">
        <v>12</v>
      </c>
      <c r="C1661" t="s">
        <v>577</v>
      </c>
      <c r="D1661">
        <v>5</v>
      </c>
      <c r="E1661">
        <v>2157.2399999999998</v>
      </c>
      <c r="F1661">
        <v>988.23</v>
      </c>
      <c r="G1661" s="68">
        <f t="shared" si="25"/>
        <v>2.1829331228560149</v>
      </c>
    </row>
    <row r="1662" spans="1:7" x14ac:dyDescent="0.25">
      <c r="A1662">
        <v>1987</v>
      </c>
      <c r="B1662">
        <v>12</v>
      </c>
      <c r="C1662" t="s">
        <v>577</v>
      </c>
      <c r="D1662">
        <v>2</v>
      </c>
      <c r="E1662">
        <v>1934.89</v>
      </c>
      <c r="F1662">
        <v>596.66</v>
      </c>
      <c r="G1662" s="68">
        <f t="shared" si="25"/>
        <v>3.2428686354037479</v>
      </c>
    </row>
    <row r="1663" spans="1:7" x14ac:dyDescent="0.25">
      <c r="A1663">
        <v>1987</v>
      </c>
      <c r="B1663">
        <v>12</v>
      </c>
      <c r="C1663" t="s">
        <v>577</v>
      </c>
      <c r="D1663">
        <v>3</v>
      </c>
      <c r="E1663">
        <v>8400.73</v>
      </c>
      <c r="F1663">
        <v>4504.26</v>
      </c>
      <c r="G1663" s="68">
        <f t="shared" si="25"/>
        <v>1.865063295635687</v>
      </c>
    </row>
    <row r="1664" spans="1:7" x14ac:dyDescent="0.25">
      <c r="A1664">
        <v>1987</v>
      </c>
      <c r="B1664">
        <v>12</v>
      </c>
      <c r="C1664" t="s">
        <v>577</v>
      </c>
      <c r="D1664">
        <v>4</v>
      </c>
      <c r="E1664">
        <v>20252.45</v>
      </c>
      <c r="F1664">
        <v>13547.03</v>
      </c>
      <c r="G1664" s="68">
        <f t="shared" si="25"/>
        <v>1.4949734369821281</v>
      </c>
    </row>
    <row r="1665" spans="1:7" x14ac:dyDescent="0.25">
      <c r="A1665">
        <v>1987</v>
      </c>
      <c r="B1665">
        <v>12</v>
      </c>
      <c r="C1665" t="s">
        <v>577</v>
      </c>
      <c r="D1665">
        <v>5</v>
      </c>
      <c r="E1665">
        <v>2330.38</v>
      </c>
      <c r="F1665">
        <v>1359.53</v>
      </c>
      <c r="G1665" s="68">
        <f t="shared" si="25"/>
        <v>1.7141070811236236</v>
      </c>
    </row>
    <row r="1666" spans="1:7" x14ac:dyDescent="0.25">
      <c r="A1666">
        <v>1988</v>
      </c>
      <c r="B1666">
        <v>12</v>
      </c>
      <c r="C1666" t="s">
        <v>577</v>
      </c>
      <c r="D1666">
        <v>2</v>
      </c>
      <c r="E1666">
        <v>1854.54</v>
      </c>
      <c r="F1666">
        <v>751.1</v>
      </c>
      <c r="G1666" s="68">
        <f t="shared" si="25"/>
        <v>2.4690986553055518</v>
      </c>
    </row>
    <row r="1667" spans="1:7" x14ac:dyDescent="0.25">
      <c r="A1667">
        <v>1988</v>
      </c>
      <c r="B1667">
        <v>12</v>
      </c>
      <c r="C1667" t="s">
        <v>577</v>
      </c>
      <c r="D1667">
        <v>3</v>
      </c>
      <c r="E1667">
        <v>9078.44</v>
      </c>
      <c r="F1667">
        <v>5364.09</v>
      </c>
      <c r="G1667" s="68">
        <f t="shared" ref="G1667:G1730" si="26">E1667/F1667</f>
        <v>1.6924473675870464</v>
      </c>
    </row>
    <row r="1668" spans="1:7" x14ac:dyDescent="0.25">
      <c r="A1668">
        <v>1988</v>
      </c>
      <c r="B1668">
        <v>12</v>
      </c>
      <c r="C1668" t="s">
        <v>577</v>
      </c>
      <c r="D1668">
        <v>4</v>
      </c>
      <c r="E1668">
        <v>21557.1</v>
      </c>
      <c r="F1668">
        <v>15240.73</v>
      </c>
      <c r="G1668" s="68">
        <f t="shared" si="26"/>
        <v>1.4144401219626619</v>
      </c>
    </row>
    <row r="1669" spans="1:7" x14ac:dyDescent="0.25">
      <c r="A1669">
        <v>1988</v>
      </c>
      <c r="B1669">
        <v>12</v>
      </c>
      <c r="C1669" t="s">
        <v>577</v>
      </c>
      <c r="D1669">
        <v>5</v>
      </c>
      <c r="E1669">
        <v>2857.01</v>
      </c>
      <c r="F1669">
        <v>1801.64</v>
      </c>
      <c r="G1669" s="68">
        <f t="shared" si="26"/>
        <v>1.5857829533092072</v>
      </c>
    </row>
    <row r="1670" spans="1:7" x14ac:dyDescent="0.25">
      <c r="A1670">
        <v>1989</v>
      </c>
      <c r="B1670">
        <v>12</v>
      </c>
      <c r="C1670" t="s">
        <v>577</v>
      </c>
      <c r="D1670">
        <v>2</v>
      </c>
      <c r="E1670">
        <v>1565.26</v>
      </c>
      <c r="F1670">
        <v>535.14</v>
      </c>
      <c r="G1670" s="68">
        <f t="shared" si="26"/>
        <v>2.9249542175879211</v>
      </c>
    </row>
    <row r="1671" spans="1:7" x14ac:dyDescent="0.25">
      <c r="A1671">
        <v>1989</v>
      </c>
      <c r="B1671">
        <v>12</v>
      </c>
      <c r="C1671" t="s">
        <v>577</v>
      </c>
      <c r="D1671">
        <v>3</v>
      </c>
      <c r="E1671">
        <v>8677.2999999999993</v>
      </c>
      <c r="F1671">
        <v>5341.73</v>
      </c>
      <c r="G1671" s="68">
        <f t="shared" si="26"/>
        <v>1.6244362781346118</v>
      </c>
    </row>
    <row r="1672" spans="1:7" x14ac:dyDescent="0.25">
      <c r="A1672">
        <v>1989</v>
      </c>
      <c r="B1672">
        <v>12</v>
      </c>
      <c r="C1672" t="s">
        <v>577</v>
      </c>
      <c r="D1672">
        <v>4</v>
      </c>
      <c r="E1672">
        <v>24406.33</v>
      </c>
      <c r="F1672">
        <v>16762.34</v>
      </c>
      <c r="G1672" s="68">
        <f t="shared" si="26"/>
        <v>1.4560216533013888</v>
      </c>
    </row>
    <row r="1673" spans="1:7" x14ac:dyDescent="0.25">
      <c r="A1673">
        <v>1989</v>
      </c>
      <c r="B1673">
        <v>12</v>
      </c>
      <c r="C1673" t="s">
        <v>577</v>
      </c>
      <c r="D1673">
        <v>5</v>
      </c>
      <c r="E1673">
        <v>3255.28</v>
      </c>
      <c r="F1673">
        <v>1908.27</v>
      </c>
      <c r="G1673" s="68">
        <f t="shared" si="26"/>
        <v>1.7058801951505815</v>
      </c>
    </row>
    <row r="1674" spans="1:7" x14ac:dyDescent="0.25">
      <c r="A1674">
        <v>1990</v>
      </c>
      <c r="B1674">
        <v>12</v>
      </c>
      <c r="C1674" t="s">
        <v>577</v>
      </c>
      <c r="D1674">
        <v>2</v>
      </c>
      <c r="E1674">
        <v>1255.27</v>
      </c>
      <c r="F1674">
        <v>207.82</v>
      </c>
      <c r="G1674" s="68">
        <f t="shared" si="26"/>
        <v>6.0401790010586085</v>
      </c>
    </row>
    <row r="1675" spans="1:7" x14ac:dyDescent="0.25">
      <c r="A1675">
        <v>1990</v>
      </c>
      <c r="B1675">
        <v>12</v>
      </c>
      <c r="C1675" t="s">
        <v>577</v>
      </c>
      <c r="D1675">
        <v>3</v>
      </c>
      <c r="E1675">
        <v>7139.81</v>
      </c>
      <c r="F1675">
        <v>3893.8</v>
      </c>
      <c r="G1675" s="68">
        <f t="shared" si="26"/>
        <v>1.8336355231393497</v>
      </c>
    </row>
    <row r="1676" spans="1:7" x14ac:dyDescent="0.25">
      <c r="A1676">
        <v>1990</v>
      </c>
      <c r="B1676">
        <v>12</v>
      </c>
      <c r="C1676" t="s">
        <v>577</v>
      </c>
      <c r="D1676">
        <v>4</v>
      </c>
      <c r="E1676">
        <v>21333.74</v>
      </c>
      <c r="F1676">
        <v>12764.9</v>
      </c>
      <c r="G1676" s="68">
        <f t="shared" si="26"/>
        <v>1.6712814044763376</v>
      </c>
    </row>
    <row r="1677" spans="1:7" x14ac:dyDescent="0.25">
      <c r="A1677">
        <v>1990</v>
      </c>
      <c r="B1677">
        <v>12</v>
      </c>
      <c r="C1677" t="s">
        <v>577</v>
      </c>
      <c r="D1677">
        <v>5</v>
      </c>
      <c r="E1677">
        <v>3309.24</v>
      </c>
      <c r="F1677">
        <v>1516.56</v>
      </c>
      <c r="G1677" s="68">
        <f t="shared" si="26"/>
        <v>2.1820699477765468</v>
      </c>
    </row>
    <row r="1678" spans="1:7" x14ac:dyDescent="0.25">
      <c r="A1678">
        <v>1991</v>
      </c>
      <c r="B1678">
        <v>12</v>
      </c>
      <c r="C1678" t="s">
        <v>577</v>
      </c>
      <c r="D1678">
        <v>2</v>
      </c>
      <c r="E1678">
        <v>1026.3499999999999</v>
      </c>
      <c r="F1678">
        <v>387.26</v>
      </c>
      <c r="G1678" s="68">
        <f t="shared" si="26"/>
        <v>2.6502866291380465</v>
      </c>
    </row>
    <row r="1679" spans="1:7" x14ac:dyDescent="0.25">
      <c r="A1679">
        <v>1991</v>
      </c>
      <c r="B1679">
        <v>12</v>
      </c>
      <c r="C1679" t="s">
        <v>577</v>
      </c>
      <c r="D1679">
        <v>3</v>
      </c>
      <c r="E1679">
        <v>5848.56</v>
      </c>
      <c r="F1679">
        <v>3791.83</v>
      </c>
      <c r="G1679" s="68">
        <f t="shared" si="26"/>
        <v>1.5424109203207952</v>
      </c>
    </row>
    <row r="1680" spans="1:7" x14ac:dyDescent="0.25">
      <c r="A1680">
        <v>1991</v>
      </c>
      <c r="B1680">
        <v>12</v>
      </c>
      <c r="C1680" t="s">
        <v>577</v>
      </c>
      <c r="D1680">
        <v>4</v>
      </c>
      <c r="E1680">
        <v>18858.84</v>
      </c>
      <c r="F1680">
        <v>13219.63</v>
      </c>
      <c r="G1680" s="68">
        <f t="shared" si="26"/>
        <v>1.4265785048446893</v>
      </c>
    </row>
    <row r="1681" spans="1:7" x14ac:dyDescent="0.25">
      <c r="A1681">
        <v>1991</v>
      </c>
      <c r="B1681">
        <v>12</v>
      </c>
      <c r="C1681" t="s">
        <v>577</v>
      </c>
      <c r="D1681">
        <v>5</v>
      </c>
      <c r="E1681">
        <v>3146.36</v>
      </c>
      <c r="F1681">
        <v>1891.05</v>
      </c>
      <c r="G1681" s="68">
        <f t="shared" si="26"/>
        <v>1.6638163982972425</v>
      </c>
    </row>
    <row r="1682" spans="1:7" x14ac:dyDescent="0.25">
      <c r="A1682">
        <v>1992</v>
      </c>
      <c r="B1682">
        <v>12</v>
      </c>
      <c r="C1682" t="s">
        <v>577</v>
      </c>
      <c r="D1682">
        <v>2</v>
      </c>
      <c r="E1682">
        <v>965.31</v>
      </c>
      <c r="F1682">
        <v>448.19</v>
      </c>
      <c r="G1682" s="68">
        <f t="shared" si="26"/>
        <v>2.1537963809991298</v>
      </c>
    </row>
    <row r="1683" spans="1:7" x14ac:dyDescent="0.25">
      <c r="A1683">
        <v>1992</v>
      </c>
      <c r="B1683">
        <v>12</v>
      </c>
      <c r="C1683" t="s">
        <v>577</v>
      </c>
      <c r="D1683">
        <v>3</v>
      </c>
      <c r="E1683">
        <v>4596.0600000000004</v>
      </c>
      <c r="F1683">
        <v>3192.3</v>
      </c>
      <c r="G1683" s="68">
        <f t="shared" si="26"/>
        <v>1.4397331077906212</v>
      </c>
    </row>
    <row r="1684" spans="1:7" x14ac:dyDescent="0.25">
      <c r="A1684">
        <v>1992</v>
      </c>
      <c r="B1684">
        <v>12</v>
      </c>
      <c r="C1684" t="s">
        <v>577</v>
      </c>
      <c r="D1684">
        <v>4</v>
      </c>
      <c r="E1684">
        <v>14448.88</v>
      </c>
      <c r="F1684">
        <v>10695.6</v>
      </c>
      <c r="G1684" s="68">
        <f t="shared" si="26"/>
        <v>1.3509181345600059</v>
      </c>
    </row>
    <row r="1685" spans="1:7" x14ac:dyDescent="0.25">
      <c r="A1685">
        <v>1992</v>
      </c>
      <c r="B1685">
        <v>12</v>
      </c>
      <c r="C1685" t="s">
        <v>577</v>
      </c>
      <c r="D1685">
        <v>5</v>
      </c>
      <c r="E1685">
        <v>2571.94</v>
      </c>
      <c r="F1685">
        <v>1678.66</v>
      </c>
      <c r="G1685" s="68">
        <f t="shared" si="26"/>
        <v>1.5321387297010711</v>
      </c>
    </row>
    <row r="1686" spans="1:7" x14ac:dyDescent="0.25">
      <c r="A1686">
        <v>1993</v>
      </c>
      <c r="B1686">
        <v>12</v>
      </c>
      <c r="C1686" t="s">
        <v>577</v>
      </c>
      <c r="D1686">
        <v>2</v>
      </c>
      <c r="E1686">
        <v>979.1</v>
      </c>
      <c r="F1686">
        <v>266.25</v>
      </c>
      <c r="G1686" s="68">
        <f t="shared" si="26"/>
        <v>3.6773708920187795</v>
      </c>
    </row>
    <row r="1687" spans="1:7" x14ac:dyDescent="0.25">
      <c r="A1687">
        <v>1993</v>
      </c>
      <c r="B1687">
        <v>12</v>
      </c>
      <c r="C1687" t="s">
        <v>577</v>
      </c>
      <c r="D1687">
        <v>3</v>
      </c>
      <c r="E1687">
        <v>4350.99</v>
      </c>
      <c r="F1687">
        <v>2479.48</v>
      </c>
      <c r="G1687" s="68">
        <f t="shared" si="26"/>
        <v>1.7547993934212012</v>
      </c>
    </row>
    <row r="1688" spans="1:7" x14ac:dyDescent="0.25">
      <c r="A1688">
        <v>1993</v>
      </c>
      <c r="B1688">
        <v>12</v>
      </c>
      <c r="C1688" t="s">
        <v>577</v>
      </c>
      <c r="D1688">
        <v>4</v>
      </c>
      <c r="E1688">
        <v>11259.03</v>
      </c>
      <c r="F1688">
        <v>7121.9</v>
      </c>
      <c r="G1688" s="68">
        <f t="shared" si="26"/>
        <v>1.580902568134908</v>
      </c>
    </row>
    <row r="1689" spans="1:7" x14ac:dyDescent="0.25">
      <c r="A1689">
        <v>1993</v>
      </c>
      <c r="B1689">
        <v>12</v>
      </c>
      <c r="C1689" t="s">
        <v>577</v>
      </c>
      <c r="D1689">
        <v>5</v>
      </c>
      <c r="E1689">
        <v>1971.44</v>
      </c>
      <c r="F1689">
        <v>1007.19</v>
      </c>
      <c r="G1689" s="68">
        <f t="shared" si="26"/>
        <v>1.9573665346161102</v>
      </c>
    </row>
    <row r="1690" spans="1:7" x14ac:dyDescent="0.25">
      <c r="A1690">
        <v>1994</v>
      </c>
      <c r="B1690">
        <v>12</v>
      </c>
      <c r="C1690" t="s">
        <v>577</v>
      </c>
      <c r="D1690">
        <v>2</v>
      </c>
      <c r="E1690">
        <v>818.79</v>
      </c>
      <c r="F1690">
        <v>194.6</v>
      </c>
      <c r="G1690" s="68">
        <f t="shared" si="26"/>
        <v>4.2075539568345324</v>
      </c>
    </row>
    <row r="1691" spans="1:7" x14ac:dyDescent="0.25">
      <c r="A1691">
        <v>1994</v>
      </c>
      <c r="B1691">
        <v>12</v>
      </c>
      <c r="C1691" t="s">
        <v>577</v>
      </c>
      <c r="D1691">
        <v>3</v>
      </c>
      <c r="E1691">
        <v>4737.09</v>
      </c>
      <c r="F1691">
        <v>2478.81</v>
      </c>
      <c r="G1691" s="68">
        <f t="shared" si="26"/>
        <v>1.9110339235358904</v>
      </c>
    </row>
    <row r="1692" spans="1:7" x14ac:dyDescent="0.25">
      <c r="A1692">
        <v>1994</v>
      </c>
      <c r="B1692">
        <v>12</v>
      </c>
      <c r="C1692" t="s">
        <v>577</v>
      </c>
      <c r="D1692">
        <v>4</v>
      </c>
      <c r="E1692">
        <v>12761.21</v>
      </c>
      <c r="F1692">
        <v>7808.29</v>
      </c>
      <c r="G1692" s="68">
        <f t="shared" si="26"/>
        <v>1.6343155799797393</v>
      </c>
    </row>
    <row r="1693" spans="1:7" x14ac:dyDescent="0.25">
      <c r="A1693">
        <v>1994</v>
      </c>
      <c r="B1693">
        <v>12</v>
      </c>
      <c r="C1693" t="s">
        <v>577</v>
      </c>
      <c r="D1693">
        <v>5</v>
      </c>
      <c r="E1693">
        <v>1821.93</v>
      </c>
      <c r="F1693">
        <v>887.57</v>
      </c>
      <c r="G1693" s="68">
        <f t="shared" si="26"/>
        <v>2.0527169688024607</v>
      </c>
    </row>
    <row r="1694" spans="1:7" x14ac:dyDescent="0.25">
      <c r="A1694">
        <v>1995</v>
      </c>
      <c r="B1694">
        <v>12</v>
      </c>
      <c r="C1694" t="s">
        <v>577</v>
      </c>
      <c r="D1694">
        <v>2</v>
      </c>
      <c r="E1694">
        <v>671.98</v>
      </c>
      <c r="F1694">
        <v>337.28</v>
      </c>
      <c r="G1694" s="68">
        <f t="shared" si="26"/>
        <v>1.9923505692599623</v>
      </c>
    </row>
    <row r="1695" spans="1:7" x14ac:dyDescent="0.25">
      <c r="A1695">
        <v>1995</v>
      </c>
      <c r="B1695">
        <v>12</v>
      </c>
      <c r="C1695" t="s">
        <v>577</v>
      </c>
      <c r="D1695">
        <v>3</v>
      </c>
      <c r="E1695">
        <v>3944.5</v>
      </c>
      <c r="F1695">
        <v>2835.47</v>
      </c>
      <c r="G1695" s="68">
        <f t="shared" si="26"/>
        <v>1.3911273968689495</v>
      </c>
    </row>
    <row r="1696" spans="1:7" x14ac:dyDescent="0.25">
      <c r="A1696">
        <v>1995</v>
      </c>
      <c r="B1696">
        <v>12</v>
      </c>
      <c r="C1696" t="s">
        <v>577</v>
      </c>
      <c r="D1696">
        <v>4</v>
      </c>
      <c r="E1696">
        <v>14190.17</v>
      </c>
      <c r="F1696">
        <v>10894.57</v>
      </c>
      <c r="G1696" s="68">
        <f t="shared" si="26"/>
        <v>1.302499318467824</v>
      </c>
    </row>
    <row r="1697" spans="1:7" x14ac:dyDescent="0.25">
      <c r="A1697">
        <v>1995</v>
      </c>
      <c r="B1697">
        <v>12</v>
      </c>
      <c r="C1697" t="s">
        <v>577</v>
      </c>
      <c r="D1697">
        <v>5</v>
      </c>
      <c r="E1697">
        <v>2127.7600000000002</v>
      </c>
      <c r="F1697">
        <v>1473.79</v>
      </c>
      <c r="G1697" s="68">
        <f t="shared" si="26"/>
        <v>1.4437335034163621</v>
      </c>
    </row>
    <row r="1698" spans="1:7" x14ac:dyDescent="0.25">
      <c r="A1698">
        <v>1996</v>
      </c>
      <c r="B1698">
        <v>12</v>
      </c>
      <c r="C1698" t="s">
        <v>577</v>
      </c>
      <c r="D1698">
        <v>2</v>
      </c>
      <c r="E1698">
        <v>703.26</v>
      </c>
      <c r="F1698">
        <v>290.81</v>
      </c>
      <c r="G1698" s="68">
        <f t="shared" si="26"/>
        <v>2.4182799766170353</v>
      </c>
    </row>
    <row r="1699" spans="1:7" x14ac:dyDescent="0.25">
      <c r="A1699">
        <v>1996</v>
      </c>
      <c r="B1699">
        <v>12</v>
      </c>
      <c r="C1699" t="s">
        <v>577</v>
      </c>
      <c r="D1699">
        <v>3</v>
      </c>
      <c r="E1699">
        <v>3299.22</v>
      </c>
      <c r="F1699">
        <v>2302.5300000000002</v>
      </c>
      <c r="G1699" s="68">
        <f t="shared" si="26"/>
        <v>1.4328673242042447</v>
      </c>
    </row>
    <row r="1700" spans="1:7" x14ac:dyDescent="0.25">
      <c r="A1700">
        <v>1996</v>
      </c>
      <c r="B1700">
        <v>12</v>
      </c>
      <c r="C1700" t="s">
        <v>577</v>
      </c>
      <c r="D1700">
        <v>4</v>
      </c>
      <c r="E1700">
        <v>12779.34</v>
      </c>
      <c r="F1700">
        <v>9348.23</v>
      </c>
      <c r="G1700" s="68">
        <f t="shared" si="26"/>
        <v>1.3670331174992485</v>
      </c>
    </row>
    <row r="1701" spans="1:7" x14ac:dyDescent="0.25">
      <c r="A1701">
        <v>1996</v>
      </c>
      <c r="B1701">
        <v>12</v>
      </c>
      <c r="C1701" t="s">
        <v>577</v>
      </c>
      <c r="D1701">
        <v>5</v>
      </c>
      <c r="E1701">
        <v>2598.79</v>
      </c>
      <c r="F1701">
        <v>1655.37</v>
      </c>
      <c r="G1701" s="68">
        <f t="shared" si="26"/>
        <v>1.5699148830774994</v>
      </c>
    </row>
    <row r="1702" spans="1:7" x14ac:dyDescent="0.25">
      <c r="A1702">
        <v>1997</v>
      </c>
      <c r="B1702">
        <v>12</v>
      </c>
      <c r="C1702" t="s">
        <v>577</v>
      </c>
      <c r="D1702">
        <v>2</v>
      </c>
      <c r="E1702">
        <v>714.86</v>
      </c>
      <c r="F1702">
        <v>540.09</v>
      </c>
      <c r="G1702" s="68">
        <f t="shared" si="26"/>
        <v>1.3235942157788516</v>
      </c>
    </row>
    <row r="1703" spans="1:7" x14ac:dyDescent="0.25">
      <c r="A1703">
        <v>1997</v>
      </c>
      <c r="B1703">
        <v>12</v>
      </c>
      <c r="C1703" t="s">
        <v>577</v>
      </c>
      <c r="D1703">
        <v>3</v>
      </c>
      <c r="E1703">
        <v>3549.27</v>
      </c>
      <c r="F1703">
        <v>2957.12</v>
      </c>
      <c r="G1703" s="68">
        <f t="shared" si="26"/>
        <v>1.2002455091440321</v>
      </c>
    </row>
    <row r="1704" spans="1:7" x14ac:dyDescent="0.25">
      <c r="A1704">
        <v>1997</v>
      </c>
      <c r="B1704">
        <v>12</v>
      </c>
      <c r="C1704" t="s">
        <v>577</v>
      </c>
      <c r="D1704">
        <v>4</v>
      </c>
      <c r="E1704">
        <v>10512.5</v>
      </c>
      <c r="F1704">
        <v>9385.59</v>
      </c>
      <c r="G1704" s="68">
        <f t="shared" si="26"/>
        <v>1.1200681044026002</v>
      </c>
    </row>
    <row r="1705" spans="1:7" x14ac:dyDescent="0.25">
      <c r="A1705">
        <v>1997</v>
      </c>
      <c r="B1705">
        <v>12</v>
      </c>
      <c r="C1705" t="s">
        <v>577</v>
      </c>
      <c r="D1705">
        <v>5</v>
      </c>
      <c r="E1705">
        <v>2274.42</v>
      </c>
      <c r="F1705">
        <v>1979.39</v>
      </c>
      <c r="G1705" s="68">
        <f t="shared" si="26"/>
        <v>1.1490509702484097</v>
      </c>
    </row>
    <row r="1706" spans="1:7" x14ac:dyDescent="0.25">
      <c r="A1706">
        <v>1998</v>
      </c>
      <c r="B1706">
        <v>12</v>
      </c>
      <c r="C1706" t="s">
        <v>577</v>
      </c>
      <c r="D1706">
        <v>2</v>
      </c>
      <c r="E1706">
        <v>625.25</v>
      </c>
      <c r="F1706">
        <v>392.56</v>
      </c>
      <c r="G1706" s="68">
        <f t="shared" si="26"/>
        <v>1.5927501528428776</v>
      </c>
    </row>
    <row r="1707" spans="1:7" x14ac:dyDescent="0.25">
      <c r="A1707">
        <v>1998</v>
      </c>
      <c r="B1707">
        <v>12</v>
      </c>
      <c r="C1707" t="s">
        <v>577</v>
      </c>
      <c r="D1707">
        <v>3</v>
      </c>
      <c r="E1707">
        <v>3895.29</v>
      </c>
      <c r="F1707">
        <v>3149.31</v>
      </c>
      <c r="G1707" s="68">
        <f t="shared" si="26"/>
        <v>1.2368709336330816</v>
      </c>
    </row>
    <row r="1708" spans="1:7" x14ac:dyDescent="0.25">
      <c r="A1708">
        <v>1998</v>
      </c>
      <c r="B1708">
        <v>12</v>
      </c>
      <c r="C1708" t="s">
        <v>577</v>
      </c>
      <c r="D1708">
        <v>4</v>
      </c>
      <c r="E1708">
        <v>12743.78</v>
      </c>
      <c r="F1708">
        <v>10584.84</v>
      </c>
      <c r="G1708" s="68">
        <f t="shared" si="26"/>
        <v>1.2039652937597545</v>
      </c>
    </row>
    <row r="1709" spans="1:7" x14ac:dyDescent="0.25">
      <c r="A1709">
        <v>1998</v>
      </c>
      <c r="B1709">
        <v>12</v>
      </c>
      <c r="C1709" t="s">
        <v>577</v>
      </c>
      <c r="D1709">
        <v>5</v>
      </c>
      <c r="E1709">
        <v>2129.25</v>
      </c>
      <c r="F1709">
        <v>1642.09</v>
      </c>
      <c r="G1709" s="68">
        <f t="shared" si="26"/>
        <v>1.2966707062341285</v>
      </c>
    </row>
    <row r="1710" spans="1:7" x14ac:dyDescent="0.25">
      <c r="A1710">
        <v>1999</v>
      </c>
      <c r="B1710">
        <v>12</v>
      </c>
      <c r="C1710" t="s">
        <v>577</v>
      </c>
      <c r="D1710">
        <v>2</v>
      </c>
      <c r="E1710">
        <v>758.51</v>
      </c>
      <c r="F1710">
        <v>512.21</v>
      </c>
      <c r="G1710" s="68">
        <f t="shared" si="26"/>
        <v>1.4808574608070908</v>
      </c>
    </row>
    <row r="1711" spans="1:7" x14ac:dyDescent="0.25">
      <c r="A1711">
        <v>1999</v>
      </c>
      <c r="B1711">
        <v>12</v>
      </c>
      <c r="C1711" t="s">
        <v>577</v>
      </c>
      <c r="D1711">
        <v>3</v>
      </c>
      <c r="E1711">
        <v>3341.52</v>
      </c>
      <c r="F1711">
        <v>2820.87</v>
      </c>
      <c r="G1711" s="68">
        <f t="shared" si="26"/>
        <v>1.1845707175445874</v>
      </c>
    </row>
    <row r="1712" spans="1:7" x14ac:dyDescent="0.25">
      <c r="A1712">
        <v>1999</v>
      </c>
      <c r="B1712">
        <v>12</v>
      </c>
      <c r="C1712" t="s">
        <v>577</v>
      </c>
      <c r="D1712">
        <v>4</v>
      </c>
      <c r="E1712">
        <v>13584.64</v>
      </c>
      <c r="F1712">
        <v>11737.57</v>
      </c>
      <c r="G1712" s="68">
        <f t="shared" si="26"/>
        <v>1.1573639177444734</v>
      </c>
    </row>
    <row r="1713" spans="1:7" x14ac:dyDescent="0.25">
      <c r="A1713">
        <v>1999</v>
      </c>
      <c r="B1713">
        <v>12</v>
      </c>
      <c r="C1713" t="s">
        <v>577</v>
      </c>
      <c r="D1713">
        <v>5</v>
      </c>
      <c r="E1713">
        <v>2524.9699999999998</v>
      </c>
      <c r="F1713">
        <v>2062.14</v>
      </c>
      <c r="G1713" s="68">
        <f t="shared" si="26"/>
        <v>1.2244415995034283</v>
      </c>
    </row>
    <row r="1714" spans="1:7" x14ac:dyDescent="0.25">
      <c r="A1714">
        <v>2000</v>
      </c>
      <c r="B1714">
        <v>12</v>
      </c>
      <c r="C1714" t="s">
        <v>577</v>
      </c>
      <c r="D1714">
        <v>2</v>
      </c>
      <c r="E1714">
        <v>803.39</v>
      </c>
      <c r="F1714">
        <v>365.32</v>
      </c>
      <c r="G1714" s="68">
        <f t="shared" si="26"/>
        <v>2.1991404795795466</v>
      </c>
    </row>
    <row r="1715" spans="1:7" x14ac:dyDescent="0.25">
      <c r="A1715">
        <v>2000</v>
      </c>
      <c r="B1715">
        <v>12</v>
      </c>
      <c r="C1715" t="s">
        <v>577</v>
      </c>
      <c r="D1715">
        <v>3</v>
      </c>
      <c r="E1715">
        <v>4064.68</v>
      </c>
      <c r="F1715">
        <v>2958.29</v>
      </c>
      <c r="G1715" s="68">
        <f t="shared" si="26"/>
        <v>1.3739964641735596</v>
      </c>
    </row>
    <row r="1716" spans="1:7" x14ac:dyDescent="0.25">
      <c r="A1716">
        <v>2000</v>
      </c>
      <c r="B1716">
        <v>12</v>
      </c>
      <c r="C1716" t="s">
        <v>577</v>
      </c>
      <c r="D1716">
        <v>4</v>
      </c>
      <c r="E1716">
        <v>11418.03</v>
      </c>
      <c r="F1716">
        <v>8671.64</v>
      </c>
      <c r="G1716" s="68">
        <f t="shared" si="26"/>
        <v>1.3167094113685534</v>
      </c>
    </row>
    <row r="1717" spans="1:7" x14ac:dyDescent="0.25">
      <c r="A1717">
        <v>2000</v>
      </c>
      <c r="B1717">
        <v>12</v>
      </c>
      <c r="C1717" t="s">
        <v>577</v>
      </c>
      <c r="D1717">
        <v>5</v>
      </c>
      <c r="E1717">
        <v>2599.14</v>
      </c>
      <c r="F1717">
        <v>1754.62</v>
      </c>
      <c r="G1717" s="68">
        <f t="shared" si="26"/>
        <v>1.4813121929534601</v>
      </c>
    </row>
    <row r="1718" spans="1:7" x14ac:dyDescent="0.25">
      <c r="A1718">
        <v>2001</v>
      </c>
      <c r="B1718">
        <v>12</v>
      </c>
      <c r="C1718" t="s">
        <v>577</v>
      </c>
      <c r="D1718">
        <v>2</v>
      </c>
      <c r="E1718">
        <v>676.89</v>
      </c>
      <c r="F1718">
        <v>307.11</v>
      </c>
      <c r="G1718" s="68">
        <f t="shared" si="26"/>
        <v>2.204063690534336</v>
      </c>
    </row>
    <row r="1719" spans="1:7" x14ac:dyDescent="0.25">
      <c r="A1719">
        <v>2001</v>
      </c>
      <c r="B1719">
        <v>12</v>
      </c>
      <c r="C1719" t="s">
        <v>577</v>
      </c>
      <c r="D1719">
        <v>3</v>
      </c>
      <c r="E1719">
        <v>4234.2299999999996</v>
      </c>
      <c r="F1719">
        <v>3065.17</v>
      </c>
      <c r="G1719" s="68">
        <f t="shared" si="26"/>
        <v>1.3814013578365962</v>
      </c>
    </row>
    <row r="1720" spans="1:7" x14ac:dyDescent="0.25">
      <c r="A1720">
        <v>2001</v>
      </c>
      <c r="B1720">
        <v>12</v>
      </c>
      <c r="C1720" t="s">
        <v>577</v>
      </c>
      <c r="D1720">
        <v>4</v>
      </c>
      <c r="E1720">
        <v>13751.88</v>
      </c>
      <c r="F1720">
        <v>10368.32</v>
      </c>
      <c r="G1720" s="68">
        <f t="shared" si="26"/>
        <v>1.3263363785068363</v>
      </c>
    </row>
    <row r="1721" spans="1:7" x14ac:dyDescent="0.25">
      <c r="A1721">
        <v>2001</v>
      </c>
      <c r="B1721">
        <v>12</v>
      </c>
      <c r="C1721" t="s">
        <v>577</v>
      </c>
      <c r="D1721">
        <v>5</v>
      </c>
      <c r="E1721">
        <v>2160.04</v>
      </c>
      <c r="F1721">
        <v>1438.88</v>
      </c>
      <c r="G1721" s="68">
        <f t="shared" si="26"/>
        <v>1.5011953741799176</v>
      </c>
    </row>
    <row r="1722" spans="1:7" x14ac:dyDescent="0.25">
      <c r="A1722">
        <v>2002</v>
      </c>
      <c r="B1722">
        <v>12</v>
      </c>
      <c r="C1722" t="s">
        <v>577</v>
      </c>
      <c r="D1722">
        <v>2</v>
      </c>
      <c r="E1722">
        <v>810.62</v>
      </c>
      <c r="F1722">
        <v>355.66</v>
      </c>
      <c r="G1722" s="68">
        <f t="shared" si="26"/>
        <v>2.2791992352246524</v>
      </c>
    </row>
    <row r="1723" spans="1:7" x14ac:dyDescent="0.25">
      <c r="A1723">
        <v>2002</v>
      </c>
      <c r="B1723">
        <v>12</v>
      </c>
      <c r="C1723" t="s">
        <v>577</v>
      </c>
      <c r="D1723">
        <v>3</v>
      </c>
      <c r="E1723">
        <v>3632.3</v>
      </c>
      <c r="F1723">
        <v>2541.1999999999998</v>
      </c>
      <c r="G1723" s="68">
        <f t="shared" si="26"/>
        <v>1.4293640799622227</v>
      </c>
    </row>
    <row r="1724" spans="1:7" x14ac:dyDescent="0.25">
      <c r="A1724">
        <v>2002</v>
      </c>
      <c r="B1724">
        <v>12</v>
      </c>
      <c r="C1724" t="s">
        <v>577</v>
      </c>
      <c r="D1724">
        <v>4</v>
      </c>
      <c r="E1724">
        <v>14723.59</v>
      </c>
      <c r="F1724">
        <v>10718.37</v>
      </c>
      <c r="G1724" s="68">
        <f t="shared" si="26"/>
        <v>1.3736780872464749</v>
      </c>
    </row>
    <row r="1725" spans="1:7" x14ac:dyDescent="0.25">
      <c r="A1725">
        <v>2002</v>
      </c>
      <c r="B1725">
        <v>12</v>
      </c>
      <c r="C1725" t="s">
        <v>577</v>
      </c>
      <c r="D1725">
        <v>5</v>
      </c>
      <c r="E1725">
        <v>2716.87</v>
      </c>
      <c r="F1725">
        <v>1713.66</v>
      </c>
      <c r="G1725" s="68">
        <f t="shared" si="26"/>
        <v>1.5854195114550143</v>
      </c>
    </row>
    <row r="1726" spans="1:7" x14ac:dyDescent="0.25">
      <c r="A1726">
        <v>2003</v>
      </c>
      <c r="B1726">
        <v>12</v>
      </c>
      <c r="C1726" t="s">
        <v>577</v>
      </c>
      <c r="D1726">
        <v>2</v>
      </c>
      <c r="E1726">
        <v>601.16</v>
      </c>
      <c r="F1726">
        <v>306.02999999999997</v>
      </c>
      <c r="G1726" s="68">
        <f t="shared" si="26"/>
        <v>1.9643825768715486</v>
      </c>
    </row>
    <row r="1727" spans="1:7" x14ac:dyDescent="0.25">
      <c r="A1727">
        <v>2003</v>
      </c>
      <c r="B1727">
        <v>12</v>
      </c>
      <c r="C1727" t="s">
        <v>577</v>
      </c>
      <c r="D1727">
        <v>3</v>
      </c>
      <c r="E1727">
        <v>4335.1899999999996</v>
      </c>
      <c r="F1727">
        <v>3186.13</v>
      </c>
      <c r="G1727" s="68">
        <f t="shared" si="26"/>
        <v>1.3606444181499184</v>
      </c>
    </row>
    <row r="1728" spans="1:7" x14ac:dyDescent="0.25">
      <c r="A1728">
        <v>2003</v>
      </c>
      <c r="B1728">
        <v>12</v>
      </c>
      <c r="C1728" t="s">
        <v>577</v>
      </c>
      <c r="D1728">
        <v>4</v>
      </c>
      <c r="E1728">
        <v>12490.73</v>
      </c>
      <c r="F1728">
        <v>9509.82</v>
      </c>
      <c r="G1728" s="68">
        <f t="shared" si="26"/>
        <v>1.3134559854970966</v>
      </c>
    </row>
    <row r="1729" spans="1:7" x14ac:dyDescent="0.25">
      <c r="A1729">
        <v>2003</v>
      </c>
      <c r="B1729">
        <v>12</v>
      </c>
      <c r="C1729" t="s">
        <v>577</v>
      </c>
      <c r="D1729">
        <v>5</v>
      </c>
      <c r="E1729">
        <v>2860.47</v>
      </c>
      <c r="F1729">
        <v>1935.39</v>
      </c>
      <c r="G1729" s="68">
        <f t="shared" si="26"/>
        <v>1.477981182087331</v>
      </c>
    </row>
    <row r="1730" spans="1:7" x14ac:dyDescent="0.25">
      <c r="A1730">
        <v>2004</v>
      </c>
      <c r="B1730">
        <v>12</v>
      </c>
      <c r="C1730" t="s">
        <v>577</v>
      </c>
      <c r="D1730">
        <v>2</v>
      </c>
      <c r="E1730">
        <v>668.74</v>
      </c>
      <c r="F1730">
        <v>302.18</v>
      </c>
      <c r="G1730" s="68">
        <f t="shared" si="26"/>
        <v>2.2130518234165066</v>
      </c>
    </row>
    <row r="1731" spans="1:7" x14ac:dyDescent="0.25">
      <c r="A1731">
        <v>2004</v>
      </c>
      <c r="B1731">
        <v>12</v>
      </c>
      <c r="C1731" t="s">
        <v>577</v>
      </c>
      <c r="D1731">
        <v>3</v>
      </c>
      <c r="E1731">
        <v>3163.15</v>
      </c>
      <c r="F1731">
        <v>2215.0500000000002</v>
      </c>
      <c r="G1731" s="68">
        <f t="shared" ref="G1731:G1794" si="27">E1731/F1731</f>
        <v>1.4280264553847541</v>
      </c>
    </row>
    <row r="1732" spans="1:7" x14ac:dyDescent="0.25">
      <c r="A1732">
        <v>2004</v>
      </c>
      <c r="B1732">
        <v>12</v>
      </c>
      <c r="C1732" t="s">
        <v>577</v>
      </c>
      <c r="D1732">
        <v>4</v>
      </c>
      <c r="E1732">
        <v>14494.49</v>
      </c>
      <c r="F1732">
        <v>10569.36</v>
      </c>
      <c r="G1732" s="68">
        <f t="shared" si="27"/>
        <v>1.3713687489119493</v>
      </c>
    </row>
    <row r="1733" spans="1:7" x14ac:dyDescent="0.25">
      <c r="A1733">
        <v>2004</v>
      </c>
      <c r="B1733">
        <v>12</v>
      </c>
      <c r="C1733" t="s">
        <v>577</v>
      </c>
      <c r="D1733">
        <v>5</v>
      </c>
      <c r="E1733">
        <v>2369.14</v>
      </c>
      <c r="F1733">
        <v>1499.25</v>
      </c>
      <c r="G1733" s="68">
        <f t="shared" si="27"/>
        <v>1.5802167750541938</v>
      </c>
    </row>
    <row r="1734" spans="1:7" x14ac:dyDescent="0.25">
      <c r="A1734">
        <v>2005</v>
      </c>
      <c r="B1734">
        <v>12</v>
      </c>
      <c r="C1734" t="s">
        <v>577</v>
      </c>
      <c r="D1734">
        <v>2</v>
      </c>
      <c r="E1734">
        <v>757.36</v>
      </c>
      <c r="F1734">
        <v>417.05</v>
      </c>
      <c r="G1734" s="68">
        <f t="shared" si="27"/>
        <v>1.8159932861767174</v>
      </c>
    </row>
    <row r="1735" spans="1:7" x14ac:dyDescent="0.25">
      <c r="A1735">
        <v>2005</v>
      </c>
      <c r="B1735">
        <v>12</v>
      </c>
      <c r="C1735" t="s">
        <v>577</v>
      </c>
      <c r="D1735">
        <v>3</v>
      </c>
      <c r="E1735">
        <v>3521.99</v>
      </c>
      <c r="F1735">
        <v>2699.31</v>
      </c>
      <c r="G1735" s="68">
        <f t="shared" si="27"/>
        <v>1.3047741830319599</v>
      </c>
    </row>
    <row r="1736" spans="1:7" x14ac:dyDescent="0.25">
      <c r="A1736">
        <v>2005</v>
      </c>
      <c r="B1736">
        <v>12</v>
      </c>
      <c r="C1736" t="s">
        <v>577</v>
      </c>
      <c r="D1736">
        <v>4</v>
      </c>
      <c r="E1736">
        <v>10549.38</v>
      </c>
      <c r="F1736">
        <v>8347.8700000000008</v>
      </c>
      <c r="G1736" s="68">
        <f t="shared" si="27"/>
        <v>1.2637211648001225</v>
      </c>
    </row>
    <row r="1737" spans="1:7" x14ac:dyDescent="0.25">
      <c r="A1737">
        <v>2005</v>
      </c>
      <c r="B1737">
        <v>12</v>
      </c>
      <c r="C1737" t="s">
        <v>577</v>
      </c>
      <c r="D1737">
        <v>5</v>
      </c>
      <c r="E1737">
        <v>2750.69</v>
      </c>
      <c r="F1737">
        <v>1973.92</v>
      </c>
      <c r="G1737" s="68">
        <f t="shared" si="27"/>
        <v>1.3935164545675609</v>
      </c>
    </row>
    <row r="1738" spans="1:7" x14ac:dyDescent="0.25">
      <c r="A1738">
        <v>2006</v>
      </c>
      <c r="B1738">
        <v>12</v>
      </c>
      <c r="C1738" t="s">
        <v>577</v>
      </c>
      <c r="D1738">
        <v>2</v>
      </c>
      <c r="E1738">
        <v>816.62</v>
      </c>
      <c r="F1738">
        <v>315.11</v>
      </c>
      <c r="G1738" s="68">
        <f t="shared" si="27"/>
        <v>2.5915394624099521</v>
      </c>
    </row>
    <row r="1739" spans="1:7" x14ac:dyDescent="0.25">
      <c r="A1739">
        <v>2006</v>
      </c>
      <c r="B1739">
        <v>12</v>
      </c>
      <c r="C1739" t="s">
        <v>577</v>
      </c>
      <c r="D1739">
        <v>3</v>
      </c>
      <c r="E1739">
        <v>3981.41</v>
      </c>
      <c r="F1739">
        <v>2697.91</v>
      </c>
      <c r="G1739" s="68">
        <f t="shared" si="27"/>
        <v>1.475738627307805</v>
      </c>
    </row>
    <row r="1740" spans="1:7" x14ac:dyDescent="0.25">
      <c r="A1740">
        <v>2006</v>
      </c>
      <c r="B1740">
        <v>12</v>
      </c>
      <c r="C1740" t="s">
        <v>577</v>
      </c>
      <c r="D1740">
        <v>4</v>
      </c>
      <c r="E1740">
        <v>11696.33</v>
      </c>
      <c r="F1740">
        <v>8336.4500000000007</v>
      </c>
      <c r="G1740" s="68">
        <f t="shared" si="27"/>
        <v>1.4030348649605047</v>
      </c>
    </row>
    <row r="1741" spans="1:7" x14ac:dyDescent="0.25">
      <c r="A1741">
        <v>2006</v>
      </c>
      <c r="B1741">
        <v>12</v>
      </c>
      <c r="C1741" t="s">
        <v>577</v>
      </c>
      <c r="D1741">
        <v>5</v>
      </c>
      <c r="E1741">
        <v>1988.91</v>
      </c>
      <c r="F1741">
        <v>1216.8</v>
      </c>
      <c r="G1741" s="68">
        <f t="shared" si="27"/>
        <v>1.6345414201183432</v>
      </c>
    </row>
    <row r="1742" spans="1:7" x14ac:dyDescent="0.25">
      <c r="A1742">
        <v>2007</v>
      </c>
      <c r="B1742">
        <v>12</v>
      </c>
      <c r="C1742" t="s">
        <v>577</v>
      </c>
      <c r="D1742">
        <v>2</v>
      </c>
      <c r="E1742">
        <v>449.12</v>
      </c>
      <c r="F1742">
        <v>150.97999999999999</v>
      </c>
      <c r="G1742" s="68">
        <f t="shared" si="27"/>
        <v>2.974698635580872</v>
      </c>
    </row>
    <row r="1743" spans="1:7" x14ac:dyDescent="0.25">
      <c r="A1743">
        <v>2007</v>
      </c>
      <c r="B1743">
        <v>12</v>
      </c>
      <c r="C1743" t="s">
        <v>577</v>
      </c>
      <c r="D1743">
        <v>3</v>
      </c>
      <c r="E1743">
        <v>4139.3100000000004</v>
      </c>
      <c r="F1743">
        <v>2740.6</v>
      </c>
      <c r="G1743" s="68">
        <f t="shared" si="27"/>
        <v>1.5103663431365397</v>
      </c>
    </row>
    <row r="1744" spans="1:7" x14ac:dyDescent="0.25">
      <c r="A1744">
        <v>2007</v>
      </c>
      <c r="B1744">
        <v>12</v>
      </c>
      <c r="C1744" t="s">
        <v>577</v>
      </c>
      <c r="D1744">
        <v>4</v>
      </c>
      <c r="E1744">
        <v>12558.36</v>
      </c>
      <c r="F1744">
        <v>8774.25</v>
      </c>
      <c r="G1744" s="68">
        <f t="shared" si="27"/>
        <v>1.4312744679032396</v>
      </c>
    </row>
    <row r="1745" spans="1:7" x14ac:dyDescent="0.25">
      <c r="A1745">
        <v>2007</v>
      </c>
      <c r="B1745">
        <v>12</v>
      </c>
      <c r="C1745" t="s">
        <v>577</v>
      </c>
      <c r="D1745">
        <v>5</v>
      </c>
      <c r="E1745">
        <v>2095.19</v>
      </c>
      <c r="F1745">
        <v>1240.96</v>
      </c>
      <c r="G1745" s="68">
        <f t="shared" si="27"/>
        <v>1.6883622356884993</v>
      </c>
    </row>
    <row r="1746" spans="1:7" x14ac:dyDescent="0.25">
      <c r="A1746">
        <v>2008</v>
      </c>
      <c r="B1746">
        <v>12</v>
      </c>
      <c r="C1746" t="s">
        <v>577</v>
      </c>
      <c r="D1746">
        <v>2</v>
      </c>
      <c r="E1746">
        <v>333.34</v>
      </c>
      <c r="F1746">
        <v>72.290000000000006</v>
      </c>
      <c r="G1746" s="68">
        <f t="shared" si="27"/>
        <v>4.6111495365887389</v>
      </c>
    </row>
    <row r="1747" spans="1:7" x14ac:dyDescent="0.25">
      <c r="A1747">
        <v>2008</v>
      </c>
      <c r="B1747">
        <v>12</v>
      </c>
      <c r="C1747" t="s">
        <v>577</v>
      </c>
      <c r="D1747">
        <v>3</v>
      </c>
      <c r="E1747">
        <v>2388.7399999999998</v>
      </c>
      <c r="F1747">
        <v>1428.58</v>
      </c>
      <c r="G1747" s="68">
        <f t="shared" si="27"/>
        <v>1.6721079673521959</v>
      </c>
    </row>
    <row r="1748" spans="1:7" x14ac:dyDescent="0.25">
      <c r="A1748">
        <v>2008</v>
      </c>
      <c r="B1748">
        <v>12</v>
      </c>
      <c r="C1748" t="s">
        <v>577</v>
      </c>
      <c r="D1748">
        <v>4</v>
      </c>
      <c r="E1748">
        <v>13971.54</v>
      </c>
      <c r="F1748">
        <v>8942.82</v>
      </c>
      <c r="G1748" s="68">
        <f t="shared" si="27"/>
        <v>1.5623192684186868</v>
      </c>
    </row>
    <row r="1749" spans="1:7" x14ac:dyDescent="0.25">
      <c r="A1749">
        <v>2008</v>
      </c>
      <c r="B1749">
        <v>12</v>
      </c>
      <c r="C1749" t="s">
        <v>577</v>
      </c>
      <c r="D1749">
        <v>5</v>
      </c>
      <c r="E1749">
        <v>2380.96</v>
      </c>
      <c r="F1749">
        <v>1220.24</v>
      </c>
      <c r="G1749" s="68">
        <f t="shared" si="27"/>
        <v>1.951222710286501</v>
      </c>
    </row>
    <row r="1750" spans="1:7" x14ac:dyDescent="0.25">
      <c r="A1750">
        <v>2009</v>
      </c>
      <c r="B1750">
        <v>12</v>
      </c>
      <c r="C1750" t="s">
        <v>577</v>
      </c>
      <c r="D1750">
        <v>2</v>
      </c>
      <c r="E1750">
        <v>409.44</v>
      </c>
      <c r="F1750">
        <v>149.04</v>
      </c>
      <c r="G1750" s="68">
        <f t="shared" si="27"/>
        <v>2.7471819645732691</v>
      </c>
    </row>
    <row r="1751" spans="1:7" x14ac:dyDescent="0.25">
      <c r="A1751">
        <v>2009</v>
      </c>
      <c r="B1751">
        <v>12</v>
      </c>
      <c r="C1751" t="s">
        <v>577</v>
      </c>
      <c r="D1751">
        <v>3</v>
      </c>
      <c r="E1751">
        <v>1766.16</v>
      </c>
      <c r="F1751">
        <v>1184.5</v>
      </c>
      <c r="G1751" s="68">
        <f t="shared" si="27"/>
        <v>1.4910595187842972</v>
      </c>
    </row>
    <row r="1752" spans="1:7" x14ac:dyDescent="0.25">
      <c r="A1752">
        <v>2009</v>
      </c>
      <c r="B1752">
        <v>12</v>
      </c>
      <c r="C1752" t="s">
        <v>577</v>
      </c>
      <c r="D1752">
        <v>4</v>
      </c>
      <c r="E1752">
        <v>7947.07</v>
      </c>
      <c r="F1752">
        <v>5594.72</v>
      </c>
      <c r="G1752" s="68">
        <f t="shared" si="27"/>
        <v>1.4204589327079817</v>
      </c>
    </row>
    <row r="1753" spans="1:7" x14ac:dyDescent="0.25">
      <c r="A1753">
        <v>2009</v>
      </c>
      <c r="B1753">
        <v>12</v>
      </c>
      <c r="C1753" t="s">
        <v>577</v>
      </c>
      <c r="D1753">
        <v>5</v>
      </c>
      <c r="E1753">
        <v>2613.73</v>
      </c>
      <c r="F1753">
        <v>1566.66</v>
      </c>
      <c r="G1753" s="68">
        <f t="shared" si="27"/>
        <v>1.6683453972144562</v>
      </c>
    </row>
    <row r="1754" spans="1:7" x14ac:dyDescent="0.25">
      <c r="A1754">
        <v>2010</v>
      </c>
      <c r="B1754">
        <v>12</v>
      </c>
      <c r="C1754" t="s">
        <v>577</v>
      </c>
      <c r="D1754">
        <v>2</v>
      </c>
      <c r="E1754">
        <v>520.39</v>
      </c>
      <c r="F1754">
        <v>249.8</v>
      </c>
      <c r="G1754" s="68">
        <f t="shared" si="27"/>
        <v>2.0832265812650119</v>
      </c>
    </row>
    <row r="1755" spans="1:7" x14ac:dyDescent="0.25">
      <c r="A1755">
        <v>2010</v>
      </c>
      <c r="B1755">
        <v>12</v>
      </c>
      <c r="C1755" t="s">
        <v>577</v>
      </c>
      <c r="D1755">
        <v>3</v>
      </c>
      <c r="E1755">
        <v>2218.66</v>
      </c>
      <c r="F1755">
        <v>1628.98</v>
      </c>
      <c r="G1755" s="68">
        <f t="shared" si="27"/>
        <v>1.3619933946395903</v>
      </c>
    </row>
    <row r="1756" spans="1:7" x14ac:dyDescent="0.25">
      <c r="A1756">
        <v>2010</v>
      </c>
      <c r="B1756">
        <v>12</v>
      </c>
      <c r="C1756" t="s">
        <v>577</v>
      </c>
      <c r="D1756">
        <v>4</v>
      </c>
      <c r="E1756">
        <v>6096.48</v>
      </c>
      <c r="F1756">
        <v>4699.13</v>
      </c>
      <c r="G1756" s="68">
        <f t="shared" si="27"/>
        <v>1.2973635545303066</v>
      </c>
    </row>
    <row r="1757" spans="1:7" x14ac:dyDescent="0.25">
      <c r="A1757">
        <v>2010</v>
      </c>
      <c r="B1757">
        <v>12</v>
      </c>
      <c r="C1757" t="s">
        <v>577</v>
      </c>
      <c r="D1757">
        <v>5</v>
      </c>
      <c r="E1757">
        <v>1549.24</v>
      </c>
      <c r="F1757">
        <v>1073.1199999999999</v>
      </c>
      <c r="G1757" s="68">
        <f t="shared" si="27"/>
        <v>1.4436782466080216</v>
      </c>
    </row>
    <row r="1758" spans="1:7" x14ac:dyDescent="0.25">
      <c r="A1758">
        <v>2011</v>
      </c>
      <c r="B1758">
        <v>12</v>
      </c>
      <c r="C1758" t="s">
        <v>577</v>
      </c>
      <c r="D1758">
        <v>2</v>
      </c>
      <c r="E1758">
        <v>381.25</v>
      </c>
      <c r="F1758">
        <v>132.61000000000001</v>
      </c>
      <c r="G1758" s="68">
        <f t="shared" si="27"/>
        <v>2.8749717215896236</v>
      </c>
    </row>
    <row r="1759" spans="1:7" x14ac:dyDescent="0.25">
      <c r="A1759">
        <v>2011</v>
      </c>
      <c r="B1759">
        <v>12</v>
      </c>
      <c r="C1759" t="s">
        <v>577</v>
      </c>
      <c r="D1759">
        <v>3</v>
      </c>
      <c r="E1759">
        <v>2801.95</v>
      </c>
      <c r="F1759">
        <v>1825.68</v>
      </c>
      <c r="G1759" s="68">
        <f t="shared" si="27"/>
        <v>1.5347432189649883</v>
      </c>
    </row>
    <row r="1760" spans="1:7" x14ac:dyDescent="0.25">
      <c r="A1760">
        <v>2011</v>
      </c>
      <c r="B1760">
        <v>12</v>
      </c>
      <c r="C1760" t="s">
        <v>577</v>
      </c>
      <c r="D1760">
        <v>4</v>
      </c>
      <c r="E1760">
        <v>7520.84</v>
      </c>
      <c r="F1760">
        <v>5167</v>
      </c>
      <c r="G1760" s="68">
        <f t="shared" si="27"/>
        <v>1.455552544997097</v>
      </c>
    </row>
    <row r="1761" spans="1:7" x14ac:dyDescent="0.25">
      <c r="A1761">
        <v>2011</v>
      </c>
      <c r="B1761">
        <v>12</v>
      </c>
      <c r="C1761" t="s">
        <v>577</v>
      </c>
      <c r="D1761">
        <v>5</v>
      </c>
      <c r="E1761">
        <v>1166.3699999999999</v>
      </c>
      <c r="F1761">
        <v>672.37</v>
      </c>
      <c r="G1761" s="68">
        <f t="shared" si="27"/>
        <v>1.7347145173044602</v>
      </c>
    </row>
    <row r="1762" spans="1:7" x14ac:dyDescent="0.25">
      <c r="A1762">
        <v>2012</v>
      </c>
      <c r="B1762">
        <v>12</v>
      </c>
      <c r="C1762" t="s">
        <v>577</v>
      </c>
      <c r="D1762">
        <v>2</v>
      </c>
      <c r="E1762">
        <v>316.26</v>
      </c>
      <c r="F1762">
        <v>101.71</v>
      </c>
      <c r="G1762" s="68">
        <f t="shared" si="27"/>
        <v>3.1094287680660702</v>
      </c>
    </row>
    <row r="1763" spans="1:7" x14ac:dyDescent="0.25">
      <c r="A1763">
        <v>2012</v>
      </c>
      <c r="B1763">
        <v>12</v>
      </c>
      <c r="C1763" t="s">
        <v>577</v>
      </c>
      <c r="D1763">
        <v>3</v>
      </c>
      <c r="E1763">
        <v>2039.26</v>
      </c>
      <c r="F1763">
        <v>1326.1</v>
      </c>
      <c r="G1763" s="68">
        <f t="shared" si="27"/>
        <v>1.537787497172159</v>
      </c>
    </row>
    <row r="1764" spans="1:7" x14ac:dyDescent="0.25">
      <c r="A1764">
        <v>2012</v>
      </c>
      <c r="B1764">
        <v>12</v>
      </c>
      <c r="C1764" t="s">
        <v>577</v>
      </c>
      <c r="D1764">
        <v>4</v>
      </c>
      <c r="E1764">
        <v>9418.2900000000009</v>
      </c>
      <c r="F1764">
        <v>6472.26</v>
      </c>
      <c r="G1764" s="68">
        <f t="shared" si="27"/>
        <v>1.4551779440257346</v>
      </c>
    </row>
    <row r="1765" spans="1:7" x14ac:dyDescent="0.25">
      <c r="A1765">
        <v>2012</v>
      </c>
      <c r="B1765">
        <v>12</v>
      </c>
      <c r="C1765" t="s">
        <v>577</v>
      </c>
      <c r="D1765">
        <v>5</v>
      </c>
      <c r="E1765">
        <v>1435.41</v>
      </c>
      <c r="F1765">
        <v>827.49</v>
      </c>
      <c r="G1765" s="68">
        <f t="shared" si="27"/>
        <v>1.7346554036906792</v>
      </c>
    </row>
    <row r="1766" spans="1:7" x14ac:dyDescent="0.25">
      <c r="A1766">
        <v>2013</v>
      </c>
      <c r="B1766">
        <v>12</v>
      </c>
      <c r="C1766" t="s">
        <v>577</v>
      </c>
      <c r="D1766">
        <v>2</v>
      </c>
      <c r="E1766">
        <v>393.58</v>
      </c>
      <c r="F1766">
        <v>138.65</v>
      </c>
      <c r="G1766" s="68">
        <f t="shared" si="27"/>
        <v>2.8386584926072844</v>
      </c>
    </row>
    <row r="1767" spans="1:7" x14ac:dyDescent="0.25">
      <c r="A1767">
        <v>2013</v>
      </c>
      <c r="B1767">
        <v>12</v>
      </c>
      <c r="C1767" t="s">
        <v>577</v>
      </c>
      <c r="D1767">
        <v>3</v>
      </c>
      <c r="E1767">
        <v>1730.47</v>
      </c>
      <c r="F1767">
        <v>1131.28</v>
      </c>
      <c r="G1767" s="68">
        <f t="shared" si="27"/>
        <v>1.5296566720882541</v>
      </c>
    </row>
    <row r="1768" spans="1:7" x14ac:dyDescent="0.25">
      <c r="A1768">
        <v>2013</v>
      </c>
      <c r="B1768">
        <v>12</v>
      </c>
      <c r="C1768" t="s">
        <v>577</v>
      </c>
      <c r="D1768">
        <v>4</v>
      </c>
      <c r="E1768">
        <v>7148.56</v>
      </c>
      <c r="F1768">
        <v>4915.84</v>
      </c>
      <c r="G1768" s="68">
        <f t="shared" si="27"/>
        <v>1.4541889076943106</v>
      </c>
    </row>
    <row r="1769" spans="1:7" x14ac:dyDescent="0.25">
      <c r="A1769">
        <v>2013</v>
      </c>
      <c r="B1769">
        <v>12</v>
      </c>
      <c r="C1769" t="s">
        <v>577</v>
      </c>
      <c r="D1769">
        <v>5</v>
      </c>
      <c r="E1769">
        <v>1865.62</v>
      </c>
      <c r="F1769">
        <v>1075.9100000000001</v>
      </c>
      <c r="G1769" s="68">
        <f t="shared" si="27"/>
        <v>1.7339926202005742</v>
      </c>
    </row>
    <row r="1770" spans="1:7" x14ac:dyDescent="0.25">
      <c r="A1770">
        <v>2014</v>
      </c>
      <c r="B1770">
        <v>12</v>
      </c>
      <c r="C1770" t="s">
        <v>577</v>
      </c>
      <c r="D1770">
        <v>2</v>
      </c>
      <c r="E1770">
        <v>414.28</v>
      </c>
      <c r="F1770">
        <v>156.87</v>
      </c>
      <c r="G1770" s="68">
        <f t="shared" si="27"/>
        <v>2.6409128577803274</v>
      </c>
    </row>
    <row r="1771" spans="1:7" x14ac:dyDescent="0.25">
      <c r="A1771">
        <v>2014</v>
      </c>
      <c r="B1771">
        <v>12</v>
      </c>
      <c r="C1771" t="s">
        <v>577</v>
      </c>
      <c r="D1771">
        <v>3</v>
      </c>
      <c r="E1771">
        <v>1812.14</v>
      </c>
      <c r="F1771">
        <v>1173.0899999999999</v>
      </c>
      <c r="G1771" s="68">
        <f t="shared" si="27"/>
        <v>1.5447578617156401</v>
      </c>
    </row>
    <row r="1772" spans="1:7" x14ac:dyDescent="0.25">
      <c r="A1772">
        <v>2014</v>
      </c>
      <c r="B1772">
        <v>12</v>
      </c>
      <c r="C1772" t="s">
        <v>577</v>
      </c>
      <c r="D1772">
        <v>4</v>
      </c>
      <c r="E1772">
        <v>4844.07</v>
      </c>
      <c r="F1772">
        <v>3312.4</v>
      </c>
      <c r="G1772" s="68">
        <f t="shared" si="27"/>
        <v>1.4624049027895181</v>
      </c>
    </row>
    <row r="1773" spans="1:7" x14ac:dyDescent="0.25">
      <c r="A1773">
        <v>2014</v>
      </c>
      <c r="B1773">
        <v>12</v>
      </c>
      <c r="C1773" t="s">
        <v>577</v>
      </c>
      <c r="D1773">
        <v>5</v>
      </c>
      <c r="E1773">
        <v>1176.1099999999999</v>
      </c>
      <c r="F1773">
        <v>673.57</v>
      </c>
      <c r="G1773" s="68">
        <f t="shared" si="27"/>
        <v>1.7460842971034931</v>
      </c>
    </row>
    <row r="1774" spans="1:7" x14ac:dyDescent="0.25">
      <c r="A1774">
        <v>2015</v>
      </c>
      <c r="B1774">
        <v>12</v>
      </c>
      <c r="C1774" t="s">
        <v>577</v>
      </c>
      <c r="D1774">
        <v>2</v>
      </c>
      <c r="E1774">
        <v>365.83</v>
      </c>
      <c r="F1774">
        <v>131.97999999999999</v>
      </c>
      <c r="G1774" s="68">
        <f t="shared" si="27"/>
        <v>2.7718593726322172</v>
      </c>
    </row>
    <row r="1775" spans="1:7" x14ac:dyDescent="0.25">
      <c r="A1775">
        <v>2015</v>
      </c>
      <c r="B1775">
        <v>12</v>
      </c>
      <c r="C1775" t="s">
        <v>577</v>
      </c>
      <c r="D1775">
        <v>3</v>
      </c>
      <c r="E1775">
        <v>1910.73</v>
      </c>
      <c r="F1775">
        <v>1231.6099999999999</v>
      </c>
      <c r="G1775" s="68">
        <f t="shared" si="27"/>
        <v>1.5514083191919521</v>
      </c>
    </row>
    <row r="1776" spans="1:7" x14ac:dyDescent="0.25">
      <c r="A1776">
        <v>2015</v>
      </c>
      <c r="B1776">
        <v>12</v>
      </c>
      <c r="C1776" t="s">
        <v>577</v>
      </c>
      <c r="D1776">
        <v>4</v>
      </c>
      <c r="E1776">
        <v>5073.88</v>
      </c>
      <c r="F1776">
        <v>3467</v>
      </c>
      <c r="G1776" s="68">
        <f t="shared" si="27"/>
        <v>1.4634785116815692</v>
      </c>
    </row>
    <row r="1777" spans="1:7" x14ac:dyDescent="0.25">
      <c r="A1777">
        <v>2015</v>
      </c>
      <c r="B1777">
        <v>12</v>
      </c>
      <c r="C1777" t="s">
        <v>577</v>
      </c>
      <c r="D1777">
        <v>5</v>
      </c>
      <c r="E1777">
        <v>802.11</v>
      </c>
      <c r="F1777">
        <v>459.25</v>
      </c>
      <c r="G1777" s="68">
        <f t="shared" si="27"/>
        <v>1.7465650517147524</v>
      </c>
    </row>
    <row r="1778" spans="1:7" x14ac:dyDescent="0.25">
      <c r="A1778">
        <v>1979</v>
      </c>
      <c r="B1778">
        <v>13</v>
      </c>
      <c r="C1778" t="s">
        <v>578</v>
      </c>
      <c r="D1778">
        <v>2</v>
      </c>
      <c r="E1778">
        <v>3623.89</v>
      </c>
      <c r="F1778">
        <v>2234.19</v>
      </c>
      <c r="G1778" s="68">
        <f t="shared" si="27"/>
        <v>1.6220151374771168</v>
      </c>
    </row>
    <row r="1779" spans="1:7" x14ac:dyDescent="0.25">
      <c r="A1779">
        <v>1979</v>
      </c>
      <c r="B1779">
        <v>13</v>
      </c>
      <c r="C1779" t="s">
        <v>578</v>
      </c>
      <c r="D1779">
        <v>3</v>
      </c>
      <c r="E1779">
        <v>6557.27</v>
      </c>
      <c r="F1779">
        <v>1910.06</v>
      </c>
      <c r="G1779" s="68">
        <f t="shared" si="27"/>
        <v>3.4330178109588183</v>
      </c>
    </row>
    <row r="1780" spans="1:7" x14ac:dyDescent="0.25">
      <c r="A1780">
        <v>1979</v>
      </c>
      <c r="B1780">
        <v>13</v>
      </c>
      <c r="C1780" t="s">
        <v>578</v>
      </c>
      <c r="D1780">
        <v>4</v>
      </c>
      <c r="E1780">
        <v>9347.08</v>
      </c>
      <c r="F1780">
        <v>4980.59</v>
      </c>
      <c r="G1780" s="68">
        <f t="shared" si="27"/>
        <v>1.8767013546587854</v>
      </c>
    </row>
    <row r="1781" spans="1:7" x14ac:dyDescent="0.25">
      <c r="A1781">
        <v>1979</v>
      </c>
      <c r="B1781">
        <v>13</v>
      </c>
      <c r="C1781" t="s">
        <v>578</v>
      </c>
      <c r="D1781">
        <v>5</v>
      </c>
      <c r="E1781">
        <v>3035.26</v>
      </c>
      <c r="F1781">
        <v>1724.01</v>
      </c>
      <c r="G1781" s="68">
        <f t="shared" si="27"/>
        <v>1.7605814351424878</v>
      </c>
    </row>
    <row r="1782" spans="1:7" x14ac:dyDescent="0.25">
      <c r="A1782">
        <v>1980</v>
      </c>
      <c r="B1782">
        <v>13</v>
      </c>
      <c r="C1782" t="s">
        <v>578</v>
      </c>
      <c r="D1782">
        <v>2</v>
      </c>
      <c r="E1782">
        <v>3001.05</v>
      </c>
      <c r="F1782">
        <v>1898.39</v>
      </c>
      <c r="G1782" s="68">
        <f t="shared" si="27"/>
        <v>1.5808395535164008</v>
      </c>
    </row>
    <row r="1783" spans="1:7" x14ac:dyDescent="0.25">
      <c r="A1783">
        <v>1980</v>
      </c>
      <c r="B1783">
        <v>13</v>
      </c>
      <c r="C1783" t="s">
        <v>578</v>
      </c>
      <c r="D1783">
        <v>3</v>
      </c>
      <c r="E1783">
        <v>6853.19</v>
      </c>
      <c r="F1783">
        <v>2013.3</v>
      </c>
      <c r="G1783" s="68">
        <f t="shared" si="27"/>
        <v>3.4039586748124968</v>
      </c>
    </row>
    <row r="1784" spans="1:7" x14ac:dyDescent="0.25">
      <c r="A1784">
        <v>1980</v>
      </c>
      <c r="B1784">
        <v>13</v>
      </c>
      <c r="C1784" t="s">
        <v>578</v>
      </c>
      <c r="D1784">
        <v>4</v>
      </c>
      <c r="E1784">
        <v>9624.4699999999993</v>
      </c>
      <c r="F1784">
        <v>5132.93</v>
      </c>
      <c r="G1784" s="68">
        <f t="shared" si="27"/>
        <v>1.8750440781386069</v>
      </c>
    </row>
    <row r="1785" spans="1:7" x14ac:dyDescent="0.25">
      <c r="A1785">
        <v>1980</v>
      </c>
      <c r="B1785">
        <v>13</v>
      </c>
      <c r="C1785" t="s">
        <v>578</v>
      </c>
      <c r="D1785">
        <v>5</v>
      </c>
      <c r="E1785">
        <v>2476.33</v>
      </c>
      <c r="F1785">
        <v>1406.85</v>
      </c>
      <c r="G1785" s="68">
        <f t="shared" si="27"/>
        <v>1.7601947613462701</v>
      </c>
    </row>
    <row r="1786" spans="1:7" x14ac:dyDescent="0.25">
      <c r="A1786">
        <v>1981</v>
      </c>
      <c r="B1786">
        <v>13</v>
      </c>
      <c r="C1786" t="s">
        <v>578</v>
      </c>
      <c r="D1786">
        <v>2</v>
      </c>
      <c r="E1786">
        <v>2096.9</v>
      </c>
      <c r="F1786">
        <v>1257.71</v>
      </c>
      <c r="G1786" s="68">
        <f t="shared" si="27"/>
        <v>1.6672364853583099</v>
      </c>
    </row>
    <row r="1787" spans="1:7" x14ac:dyDescent="0.25">
      <c r="A1787">
        <v>1981</v>
      </c>
      <c r="B1787">
        <v>13</v>
      </c>
      <c r="C1787" t="s">
        <v>578</v>
      </c>
      <c r="D1787">
        <v>3</v>
      </c>
      <c r="E1787">
        <v>5676.4</v>
      </c>
      <c r="F1787">
        <v>1638.78</v>
      </c>
      <c r="G1787" s="68">
        <f t="shared" si="27"/>
        <v>3.4637962386653482</v>
      </c>
    </row>
    <row r="1788" spans="1:7" x14ac:dyDescent="0.25">
      <c r="A1788">
        <v>1981</v>
      </c>
      <c r="B1788">
        <v>13</v>
      </c>
      <c r="C1788" t="s">
        <v>578</v>
      </c>
      <c r="D1788">
        <v>4</v>
      </c>
      <c r="E1788">
        <v>10057.61</v>
      </c>
      <c r="F1788">
        <v>5354.09</v>
      </c>
      <c r="G1788" s="68">
        <f t="shared" si="27"/>
        <v>1.8784910227508316</v>
      </c>
    </row>
    <row r="1789" spans="1:7" x14ac:dyDescent="0.25">
      <c r="A1789">
        <v>1981</v>
      </c>
      <c r="B1789">
        <v>13</v>
      </c>
      <c r="C1789" t="s">
        <v>578</v>
      </c>
      <c r="D1789">
        <v>5</v>
      </c>
      <c r="E1789">
        <v>2549.41</v>
      </c>
      <c r="F1789">
        <v>1447.56</v>
      </c>
      <c r="G1789" s="68">
        <f t="shared" si="27"/>
        <v>1.7611774296056812</v>
      </c>
    </row>
    <row r="1790" spans="1:7" x14ac:dyDescent="0.25">
      <c r="A1790">
        <v>1982</v>
      </c>
      <c r="B1790">
        <v>13</v>
      </c>
      <c r="C1790" t="s">
        <v>578</v>
      </c>
      <c r="D1790">
        <v>2</v>
      </c>
      <c r="E1790">
        <v>2429.91</v>
      </c>
      <c r="F1790">
        <v>1511.95</v>
      </c>
      <c r="G1790" s="68">
        <f t="shared" si="27"/>
        <v>1.6071364793809317</v>
      </c>
    </row>
    <row r="1791" spans="1:7" x14ac:dyDescent="0.25">
      <c r="A1791">
        <v>1982</v>
      </c>
      <c r="B1791">
        <v>13</v>
      </c>
      <c r="C1791" t="s">
        <v>578</v>
      </c>
      <c r="D1791">
        <v>3</v>
      </c>
      <c r="E1791">
        <v>3957.9</v>
      </c>
      <c r="F1791">
        <v>1156.3900000000001</v>
      </c>
      <c r="G1791" s="68">
        <f t="shared" si="27"/>
        <v>3.4226342323956449</v>
      </c>
    </row>
    <row r="1792" spans="1:7" x14ac:dyDescent="0.25">
      <c r="A1792">
        <v>1982</v>
      </c>
      <c r="B1792">
        <v>13</v>
      </c>
      <c r="C1792" t="s">
        <v>578</v>
      </c>
      <c r="D1792">
        <v>4</v>
      </c>
      <c r="E1792">
        <v>8318.92</v>
      </c>
      <c r="F1792">
        <v>4434.01</v>
      </c>
      <c r="G1792" s="68">
        <f t="shared" si="27"/>
        <v>1.8761617587691501</v>
      </c>
    </row>
    <row r="1793" spans="1:7" x14ac:dyDescent="0.25">
      <c r="A1793">
        <v>1982</v>
      </c>
      <c r="B1793">
        <v>13</v>
      </c>
      <c r="C1793" t="s">
        <v>578</v>
      </c>
      <c r="D1793">
        <v>5</v>
      </c>
      <c r="E1793">
        <v>2664.8</v>
      </c>
      <c r="F1793">
        <v>1513.6</v>
      </c>
      <c r="G1793" s="68">
        <f t="shared" si="27"/>
        <v>1.760570824524313</v>
      </c>
    </row>
    <row r="1794" spans="1:7" x14ac:dyDescent="0.25">
      <c r="A1794">
        <v>1983</v>
      </c>
      <c r="B1794">
        <v>13</v>
      </c>
      <c r="C1794" t="s">
        <v>578</v>
      </c>
      <c r="D1794">
        <v>2</v>
      </c>
      <c r="E1794">
        <v>1942.73</v>
      </c>
      <c r="F1794">
        <v>1170.57</v>
      </c>
      <c r="G1794" s="68">
        <f t="shared" si="27"/>
        <v>1.6596444467225371</v>
      </c>
    </row>
    <row r="1795" spans="1:7" x14ac:dyDescent="0.25">
      <c r="A1795">
        <v>1983</v>
      </c>
      <c r="B1795">
        <v>13</v>
      </c>
      <c r="C1795" t="s">
        <v>578</v>
      </c>
      <c r="D1795">
        <v>3</v>
      </c>
      <c r="E1795">
        <v>4933.58</v>
      </c>
      <c r="F1795">
        <v>1179.0999999999999</v>
      </c>
      <c r="G1795" s="68">
        <f t="shared" ref="G1795:G1858" si="28">E1795/F1795</f>
        <v>4.1841913323721487</v>
      </c>
    </row>
    <row r="1796" spans="1:7" x14ac:dyDescent="0.25">
      <c r="A1796">
        <v>1983</v>
      </c>
      <c r="B1796">
        <v>13</v>
      </c>
      <c r="C1796" t="s">
        <v>578</v>
      </c>
      <c r="D1796">
        <v>4</v>
      </c>
      <c r="E1796">
        <v>5056.1400000000003</v>
      </c>
      <c r="F1796">
        <v>2332.94</v>
      </c>
      <c r="G1796" s="68">
        <f t="shared" si="28"/>
        <v>2.1672824847617171</v>
      </c>
    </row>
    <row r="1797" spans="1:7" x14ac:dyDescent="0.25">
      <c r="A1797">
        <v>1983</v>
      </c>
      <c r="B1797">
        <v>13</v>
      </c>
      <c r="C1797" t="s">
        <v>578</v>
      </c>
      <c r="D1797">
        <v>5</v>
      </c>
      <c r="E1797">
        <v>1934.81</v>
      </c>
      <c r="F1797">
        <v>952.83</v>
      </c>
      <c r="G1797" s="68">
        <f t="shared" si="28"/>
        <v>2.0305930753649655</v>
      </c>
    </row>
    <row r="1798" spans="1:7" x14ac:dyDescent="0.25">
      <c r="A1798">
        <v>1984</v>
      </c>
      <c r="B1798">
        <v>13</v>
      </c>
      <c r="C1798" t="s">
        <v>578</v>
      </c>
      <c r="D1798">
        <v>2</v>
      </c>
      <c r="E1798">
        <v>1832.22</v>
      </c>
      <c r="F1798">
        <v>1156.79</v>
      </c>
      <c r="G1798" s="68">
        <f t="shared" si="28"/>
        <v>1.5838829865403401</v>
      </c>
    </row>
    <row r="1799" spans="1:7" x14ac:dyDescent="0.25">
      <c r="A1799">
        <v>1984</v>
      </c>
      <c r="B1799">
        <v>13</v>
      </c>
      <c r="C1799" t="s">
        <v>578</v>
      </c>
      <c r="D1799">
        <v>3</v>
      </c>
      <c r="E1799">
        <v>3950.85</v>
      </c>
      <c r="F1799">
        <v>1243.0899999999999</v>
      </c>
      <c r="G1799" s="68">
        <f t="shared" si="28"/>
        <v>3.1782493624757659</v>
      </c>
    </row>
    <row r="1800" spans="1:7" x14ac:dyDescent="0.25">
      <c r="A1800">
        <v>1984</v>
      </c>
      <c r="B1800">
        <v>13</v>
      </c>
      <c r="C1800" t="s">
        <v>578</v>
      </c>
      <c r="D1800">
        <v>4</v>
      </c>
      <c r="E1800">
        <v>5911.6</v>
      </c>
      <c r="F1800">
        <v>2769.38</v>
      </c>
      <c r="G1800" s="68">
        <f t="shared" si="28"/>
        <v>2.1346294116372619</v>
      </c>
    </row>
    <row r="1801" spans="1:7" x14ac:dyDescent="0.25">
      <c r="A1801">
        <v>1984</v>
      </c>
      <c r="B1801">
        <v>13</v>
      </c>
      <c r="C1801" t="s">
        <v>578</v>
      </c>
      <c r="D1801">
        <v>5</v>
      </c>
      <c r="E1801">
        <v>1280.3</v>
      </c>
      <c r="F1801">
        <v>626.87</v>
      </c>
      <c r="G1801" s="68">
        <f t="shared" si="28"/>
        <v>2.0423692312600696</v>
      </c>
    </row>
    <row r="1802" spans="1:7" x14ac:dyDescent="0.25">
      <c r="A1802">
        <v>1985</v>
      </c>
      <c r="B1802">
        <v>13</v>
      </c>
      <c r="C1802" t="s">
        <v>578</v>
      </c>
      <c r="D1802">
        <v>2</v>
      </c>
      <c r="E1802">
        <v>1438.11</v>
      </c>
      <c r="F1802">
        <v>885.79</v>
      </c>
      <c r="G1802" s="68">
        <f t="shared" si="28"/>
        <v>1.6235337946917441</v>
      </c>
    </row>
    <row r="1803" spans="1:7" x14ac:dyDescent="0.25">
      <c r="A1803">
        <v>1985</v>
      </c>
      <c r="B1803">
        <v>13</v>
      </c>
      <c r="C1803" t="s">
        <v>578</v>
      </c>
      <c r="D1803">
        <v>3</v>
      </c>
      <c r="E1803">
        <v>3952.97</v>
      </c>
      <c r="F1803">
        <v>1277.78</v>
      </c>
      <c r="G1803" s="68">
        <f t="shared" si="28"/>
        <v>3.0936233154377124</v>
      </c>
    </row>
    <row r="1804" spans="1:7" x14ac:dyDescent="0.25">
      <c r="A1804">
        <v>1985</v>
      </c>
      <c r="B1804">
        <v>13</v>
      </c>
      <c r="C1804" t="s">
        <v>578</v>
      </c>
      <c r="D1804">
        <v>4</v>
      </c>
      <c r="E1804">
        <v>7329.17</v>
      </c>
      <c r="F1804">
        <v>3431.37</v>
      </c>
      <c r="G1804" s="68">
        <f t="shared" si="28"/>
        <v>2.135931129548839</v>
      </c>
    </row>
    <row r="1805" spans="1:7" x14ac:dyDescent="0.25">
      <c r="A1805">
        <v>1985</v>
      </c>
      <c r="B1805">
        <v>13</v>
      </c>
      <c r="C1805" t="s">
        <v>578</v>
      </c>
      <c r="D1805">
        <v>5</v>
      </c>
      <c r="E1805">
        <v>1728.6</v>
      </c>
      <c r="F1805">
        <v>842.92</v>
      </c>
      <c r="G1805" s="68">
        <f t="shared" si="28"/>
        <v>2.0507284202534048</v>
      </c>
    </row>
    <row r="1806" spans="1:7" x14ac:dyDescent="0.25">
      <c r="A1806">
        <v>1986</v>
      </c>
      <c r="B1806">
        <v>13</v>
      </c>
      <c r="C1806" t="s">
        <v>578</v>
      </c>
      <c r="D1806">
        <v>2</v>
      </c>
      <c r="E1806">
        <v>1534.45</v>
      </c>
      <c r="F1806">
        <v>1017.91</v>
      </c>
      <c r="G1806" s="68">
        <f t="shared" si="28"/>
        <v>1.5074515428672477</v>
      </c>
    </row>
    <row r="1807" spans="1:7" x14ac:dyDescent="0.25">
      <c r="A1807">
        <v>1986</v>
      </c>
      <c r="B1807">
        <v>13</v>
      </c>
      <c r="C1807" t="s">
        <v>578</v>
      </c>
      <c r="D1807">
        <v>3</v>
      </c>
      <c r="E1807">
        <v>3117.84</v>
      </c>
      <c r="F1807">
        <v>1163.8800000000001</v>
      </c>
      <c r="G1807" s="68">
        <f t="shared" si="28"/>
        <v>2.6788328693679762</v>
      </c>
    </row>
    <row r="1808" spans="1:7" x14ac:dyDescent="0.25">
      <c r="A1808">
        <v>1986</v>
      </c>
      <c r="B1808">
        <v>13</v>
      </c>
      <c r="C1808" t="s">
        <v>578</v>
      </c>
      <c r="D1808">
        <v>4</v>
      </c>
      <c r="E1808">
        <v>7048.92</v>
      </c>
      <c r="F1808">
        <v>3727.41</v>
      </c>
      <c r="G1808" s="68">
        <f t="shared" si="28"/>
        <v>1.8911040105596111</v>
      </c>
    </row>
    <row r="1809" spans="1:7" x14ac:dyDescent="0.25">
      <c r="A1809">
        <v>1986</v>
      </c>
      <c r="B1809">
        <v>13</v>
      </c>
      <c r="C1809" t="s">
        <v>578</v>
      </c>
      <c r="D1809">
        <v>5</v>
      </c>
      <c r="E1809">
        <v>1952.35</v>
      </c>
      <c r="F1809">
        <v>1065.74</v>
      </c>
      <c r="G1809" s="68">
        <f t="shared" si="28"/>
        <v>1.8319196051569799</v>
      </c>
    </row>
    <row r="1810" spans="1:7" x14ac:dyDescent="0.25">
      <c r="A1810">
        <v>1987</v>
      </c>
      <c r="B1810">
        <v>13</v>
      </c>
      <c r="C1810" t="s">
        <v>578</v>
      </c>
      <c r="D1810">
        <v>2</v>
      </c>
      <c r="E1810">
        <v>1945.56</v>
      </c>
      <c r="F1810">
        <v>1282.01</v>
      </c>
      <c r="G1810" s="68">
        <f t="shared" si="28"/>
        <v>1.5175856662584535</v>
      </c>
    </row>
    <row r="1811" spans="1:7" x14ac:dyDescent="0.25">
      <c r="A1811">
        <v>1987</v>
      </c>
      <c r="B1811">
        <v>13</v>
      </c>
      <c r="C1811" t="s">
        <v>578</v>
      </c>
      <c r="D1811">
        <v>3</v>
      </c>
      <c r="E1811">
        <v>3929.39</v>
      </c>
      <c r="F1811">
        <v>1335.6</v>
      </c>
      <c r="G1811" s="68">
        <f t="shared" si="28"/>
        <v>2.9420410302485775</v>
      </c>
    </row>
    <row r="1812" spans="1:7" x14ac:dyDescent="0.25">
      <c r="A1812">
        <v>1987</v>
      </c>
      <c r="B1812">
        <v>13</v>
      </c>
      <c r="C1812" t="s">
        <v>578</v>
      </c>
      <c r="D1812">
        <v>4</v>
      </c>
      <c r="E1812">
        <v>6130.15</v>
      </c>
      <c r="F1812">
        <v>3094.72</v>
      </c>
      <c r="G1812" s="68">
        <f t="shared" si="28"/>
        <v>1.9808415624030606</v>
      </c>
    </row>
    <row r="1813" spans="1:7" x14ac:dyDescent="0.25">
      <c r="A1813">
        <v>1987</v>
      </c>
      <c r="B1813">
        <v>13</v>
      </c>
      <c r="C1813" t="s">
        <v>578</v>
      </c>
      <c r="D1813">
        <v>5</v>
      </c>
      <c r="E1813">
        <v>2172.71</v>
      </c>
      <c r="F1813">
        <v>1132.1400000000001</v>
      </c>
      <c r="G1813" s="68">
        <f t="shared" si="28"/>
        <v>1.9191177769533803</v>
      </c>
    </row>
    <row r="1814" spans="1:7" x14ac:dyDescent="0.25">
      <c r="A1814">
        <v>1988</v>
      </c>
      <c r="B1814">
        <v>13</v>
      </c>
      <c r="C1814" t="s">
        <v>578</v>
      </c>
      <c r="D1814">
        <v>2</v>
      </c>
      <c r="E1814">
        <v>1794.01</v>
      </c>
      <c r="F1814">
        <v>1212.92</v>
      </c>
      <c r="G1814" s="68">
        <f t="shared" si="28"/>
        <v>1.4790835339511261</v>
      </c>
    </row>
    <row r="1815" spans="1:7" x14ac:dyDescent="0.25">
      <c r="A1815">
        <v>1988</v>
      </c>
      <c r="B1815">
        <v>13</v>
      </c>
      <c r="C1815" t="s">
        <v>578</v>
      </c>
      <c r="D1815">
        <v>3</v>
      </c>
      <c r="E1815">
        <v>5000.54</v>
      </c>
      <c r="F1815">
        <v>1627.92</v>
      </c>
      <c r="G1815" s="68">
        <f t="shared" si="28"/>
        <v>3.0717357118285911</v>
      </c>
    </row>
    <row r="1816" spans="1:7" x14ac:dyDescent="0.25">
      <c r="A1816">
        <v>1988</v>
      </c>
      <c r="B1816">
        <v>13</v>
      </c>
      <c r="C1816" t="s">
        <v>578</v>
      </c>
      <c r="D1816">
        <v>4</v>
      </c>
      <c r="E1816">
        <v>7004.68</v>
      </c>
      <c r="F1816">
        <v>3311.71</v>
      </c>
      <c r="G1816" s="68">
        <f t="shared" si="28"/>
        <v>2.1151248146727823</v>
      </c>
    </row>
    <row r="1817" spans="1:7" x14ac:dyDescent="0.25">
      <c r="A1817">
        <v>1988</v>
      </c>
      <c r="B1817">
        <v>13</v>
      </c>
      <c r="C1817" t="s">
        <v>578</v>
      </c>
      <c r="D1817">
        <v>5</v>
      </c>
      <c r="E1817">
        <v>1697.4</v>
      </c>
      <c r="F1817">
        <v>827.39</v>
      </c>
      <c r="G1817" s="68">
        <f t="shared" si="28"/>
        <v>2.0515113791561417</v>
      </c>
    </row>
    <row r="1818" spans="1:7" x14ac:dyDescent="0.25">
      <c r="A1818">
        <v>1989</v>
      </c>
      <c r="B1818">
        <v>13</v>
      </c>
      <c r="C1818" t="s">
        <v>578</v>
      </c>
      <c r="D1818">
        <v>2</v>
      </c>
      <c r="E1818">
        <v>967.96</v>
      </c>
      <c r="F1818">
        <v>678.37</v>
      </c>
      <c r="G1818" s="68">
        <f t="shared" si="28"/>
        <v>1.4268909297286143</v>
      </c>
    </row>
    <row r="1819" spans="1:7" x14ac:dyDescent="0.25">
      <c r="A1819">
        <v>1989</v>
      </c>
      <c r="B1819">
        <v>13</v>
      </c>
      <c r="C1819" t="s">
        <v>578</v>
      </c>
      <c r="D1819">
        <v>3</v>
      </c>
      <c r="E1819">
        <v>4382.29</v>
      </c>
      <c r="F1819">
        <v>2070.79</v>
      </c>
      <c r="G1819" s="68">
        <f t="shared" si="28"/>
        <v>2.1162406617764233</v>
      </c>
    </row>
    <row r="1820" spans="1:7" x14ac:dyDescent="0.25">
      <c r="A1820">
        <v>1989</v>
      </c>
      <c r="B1820">
        <v>13</v>
      </c>
      <c r="C1820" t="s">
        <v>578</v>
      </c>
      <c r="D1820">
        <v>4</v>
      </c>
      <c r="E1820">
        <v>9396.0300000000007</v>
      </c>
      <c r="F1820">
        <v>5111.66</v>
      </c>
      <c r="G1820" s="68">
        <f t="shared" si="28"/>
        <v>1.8381562936502038</v>
      </c>
    </row>
    <row r="1821" spans="1:7" x14ac:dyDescent="0.25">
      <c r="A1821">
        <v>1989</v>
      </c>
      <c r="B1821">
        <v>13</v>
      </c>
      <c r="C1821" t="s">
        <v>578</v>
      </c>
      <c r="D1821">
        <v>5</v>
      </c>
      <c r="E1821">
        <v>1874.5</v>
      </c>
      <c r="F1821">
        <v>1037.48</v>
      </c>
      <c r="G1821" s="68">
        <f t="shared" si="28"/>
        <v>1.8067818174808188</v>
      </c>
    </row>
    <row r="1822" spans="1:7" x14ac:dyDescent="0.25">
      <c r="A1822">
        <v>1990</v>
      </c>
      <c r="B1822">
        <v>13</v>
      </c>
      <c r="C1822" t="s">
        <v>578</v>
      </c>
      <c r="D1822">
        <v>2</v>
      </c>
      <c r="E1822">
        <v>664.5</v>
      </c>
      <c r="F1822">
        <v>463.61</v>
      </c>
      <c r="G1822" s="68">
        <f t="shared" si="28"/>
        <v>1.433316796445288</v>
      </c>
    </row>
    <row r="1823" spans="1:7" x14ac:dyDescent="0.25">
      <c r="A1823">
        <v>1990</v>
      </c>
      <c r="B1823">
        <v>13</v>
      </c>
      <c r="C1823" t="s">
        <v>578</v>
      </c>
      <c r="D1823">
        <v>3</v>
      </c>
      <c r="E1823">
        <v>2353.04</v>
      </c>
      <c r="F1823">
        <v>1179.76</v>
      </c>
      <c r="G1823" s="68">
        <f t="shared" si="28"/>
        <v>1.9945073574286296</v>
      </c>
    </row>
    <row r="1824" spans="1:7" x14ac:dyDescent="0.25">
      <c r="A1824">
        <v>1990</v>
      </c>
      <c r="B1824">
        <v>13</v>
      </c>
      <c r="C1824" t="s">
        <v>578</v>
      </c>
      <c r="D1824">
        <v>4</v>
      </c>
      <c r="E1824">
        <v>7796.69</v>
      </c>
      <c r="F1824">
        <v>4193.26</v>
      </c>
      <c r="G1824" s="68">
        <f t="shared" si="28"/>
        <v>1.8593385575900372</v>
      </c>
    </row>
    <row r="1825" spans="1:7" x14ac:dyDescent="0.25">
      <c r="A1825">
        <v>1990</v>
      </c>
      <c r="B1825">
        <v>13</v>
      </c>
      <c r="C1825" t="s">
        <v>578</v>
      </c>
      <c r="D1825">
        <v>5</v>
      </c>
      <c r="E1825">
        <v>2575.15</v>
      </c>
      <c r="F1825">
        <v>1397.05</v>
      </c>
      <c r="G1825" s="68">
        <f t="shared" si="28"/>
        <v>1.8432769049067679</v>
      </c>
    </row>
    <row r="1826" spans="1:7" x14ac:dyDescent="0.25">
      <c r="A1826">
        <v>1991</v>
      </c>
      <c r="B1826">
        <v>13</v>
      </c>
      <c r="C1826" t="s">
        <v>578</v>
      </c>
      <c r="D1826">
        <v>2</v>
      </c>
      <c r="E1826">
        <v>721.06</v>
      </c>
      <c r="F1826">
        <v>514.62</v>
      </c>
      <c r="G1826" s="68">
        <f t="shared" si="28"/>
        <v>1.4011503633749174</v>
      </c>
    </row>
    <row r="1827" spans="1:7" x14ac:dyDescent="0.25">
      <c r="A1827">
        <v>1991</v>
      </c>
      <c r="B1827">
        <v>13</v>
      </c>
      <c r="C1827" t="s">
        <v>578</v>
      </c>
      <c r="D1827">
        <v>3</v>
      </c>
      <c r="E1827">
        <v>1655.71</v>
      </c>
      <c r="F1827">
        <v>801.16</v>
      </c>
      <c r="G1827" s="68">
        <f t="shared" si="28"/>
        <v>2.0666408707374306</v>
      </c>
    </row>
    <row r="1828" spans="1:7" x14ac:dyDescent="0.25">
      <c r="A1828">
        <v>1991</v>
      </c>
      <c r="B1828">
        <v>13</v>
      </c>
      <c r="C1828" t="s">
        <v>578</v>
      </c>
      <c r="D1828">
        <v>4</v>
      </c>
      <c r="E1828">
        <v>4226.41</v>
      </c>
      <c r="F1828">
        <v>2248.13</v>
      </c>
      <c r="G1828" s="68">
        <f t="shared" si="28"/>
        <v>1.8799669058283994</v>
      </c>
    </row>
    <row r="1829" spans="1:7" x14ac:dyDescent="0.25">
      <c r="A1829">
        <v>1991</v>
      </c>
      <c r="B1829">
        <v>13</v>
      </c>
      <c r="C1829" t="s">
        <v>578</v>
      </c>
      <c r="D1829">
        <v>5</v>
      </c>
      <c r="E1829">
        <v>2132.9899999999998</v>
      </c>
      <c r="F1829">
        <v>1147.77</v>
      </c>
      <c r="G1829" s="68">
        <f t="shared" si="28"/>
        <v>1.8583775495090478</v>
      </c>
    </row>
    <row r="1830" spans="1:7" x14ac:dyDescent="0.25">
      <c r="A1830">
        <v>1992</v>
      </c>
      <c r="B1830">
        <v>13</v>
      </c>
      <c r="C1830" t="s">
        <v>578</v>
      </c>
      <c r="D1830">
        <v>2</v>
      </c>
      <c r="E1830">
        <v>718.6</v>
      </c>
      <c r="F1830">
        <v>531.16999999999996</v>
      </c>
      <c r="G1830" s="68">
        <f t="shared" si="28"/>
        <v>1.3528625487132182</v>
      </c>
    </row>
    <row r="1831" spans="1:7" x14ac:dyDescent="0.25">
      <c r="A1831">
        <v>1992</v>
      </c>
      <c r="B1831">
        <v>13</v>
      </c>
      <c r="C1831" t="s">
        <v>578</v>
      </c>
      <c r="D1831">
        <v>3</v>
      </c>
      <c r="E1831">
        <v>1707.16</v>
      </c>
      <c r="F1831">
        <v>873.53</v>
      </c>
      <c r="G1831" s="68">
        <f t="shared" si="28"/>
        <v>1.9543232630819778</v>
      </c>
    </row>
    <row r="1832" spans="1:7" x14ac:dyDescent="0.25">
      <c r="A1832">
        <v>1992</v>
      </c>
      <c r="B1832">
        <v>13</v>
      </c>
      <c r="C1832" t="s">
        <v>578</v>
      </c>
      <c r="D1832">
        <v>4</v>
      </c>
      <c r="E1832">
        <v>2819.79</v>
      </c>
      <c r="F1832">
        <v>1583.74</v>
      </c>
      <c r="G1832" s="68">
        <f t="shared" si="28"/>
        <v>1.7804627022112216</v>
      </c>
    </row>
    <row r="1833" spans="1:7" x14ac:dyDescent="0.25">
      <c r="A1833">
        <v>1992</v>
      </c>
      <c r="B1833">
        <v>13</v>
      </c>
      <c r="C1833" t="s">
        <v>578</v>
      </c>
      <c r="D1833">
        <v>5</v>
      </c>
      <c r="E1833">
        <v>1086.52</v>
      </c>
      <c r="F1833">
        <v>613.75</v>
      </c>
      <c r="G1833" s="68">
        <f t="shared" si="28"/>
        <v>1.7702973523421588</v>
      </c>
    </row>
    <row r="1834" spans="1:7" x14ac:dyDescent="0.25">
      <c r="A1834">
        <v>1993</v>
      </c>
      <c r="B1834">
        <v>13</v>
      </c>
      <c r="C1834" t="s">
        <v>578</v>
      </c>
      <c r="D1834">
        <v>2</v>
      </c>
      <c r="E1834">
        <v>720.41</v>
      </c>
      <c r="F1834">
        <v>548.21</v>
      </c>
      <c r="G1834" s="68">
        <f t="shared" si="28"/>
        <v>1.3141132047937834</v>
      </c>
    </row>
    <row r="1835" spans="1:7" x14ac:dyDescent="0.25">
      <c r="A1835">
        <v>1993</v>
      </c>
      <c r="B1835">
        <v>13</v>
      </c>
      <c r="C1835" t="s">
        <v>578</v>
      </c>
      <c r="D1835">
        <v>3</v>
      </c>
      <c r="E1835">
        <v>1736.46</v>
      </c>
      <c r="F1835">
        <v>935</v>
      </c>
      <c r="G1835" s="68">
        <f t="shared" si="28"/>
        <v>1.8571764705882354</v>
      </c>
    </row>
    <row r="1836" spans="1:7" x14ac:dyDescent="0.25">
      <c r="A1836">
        <v>1993</v>
      </c>
      <c r="B1836">
        <v>13</v>
      </c>
      <c r="C1836" t="s">
        <v>578</v>
      </c>
      <c r="D1836">
        <v>4</v>
      </c>
      <c r="E1836">
        <v>2640.91</v>
      </c>
      <c r="F1836">
        <v>1569.61</v>
      </c>
      <c r="G1836" s="68">
        <f t="shared" si="28"/>
        <v>1.6825262326310357</v>
      </c>
    </row>
    <row r="1837" spans="1:7" x14ac:dyDescent="0.25">
      <c r="A1837">
        <v>1993</v>
      </c>
      <c r="B1837">
        <v>13</v>
      </c>
      <c r="C1837" t="s">
        <v>578</v>
      </c>
      <c r="D1837">
        <v>5</v>
      </c>
      <c r="E1837">
        <v>666.06</v>
      </c>
      <c r="F1837">
        <v>399.79</v>
      </c>
      <c r="G1837" s="68">
        <f t="shared" si="28"/>
        <v>1.6660246629480475</v>
      </c>
    </row>
    <row r="1838" spans="1:7" x14ac:dyDescent="0.25">
      <c r="A1838">
        <v>1994</v>
      </c>
      <c r="B1838">
        <v>13</v>
      </c>
      <c r="C1838" t="s">
        <v>578</v>
      </c>
      <c r="D1838">
        <v>2</v>
      </c>
      <c r="E1838">
        <v>655.76</v>
      </c>
      <c r="F1838">
        <v>498.02</v>
      </c>
      <c r="G1838" s="68">
        <f t="shared" si="28"/>
        <v>1.3167342677000924</v>
      </c>
    </row>
    <row r="1839" spans="1:7" x14ac:dyDescent="0.25">
      <c r="A1839">
        <v>1994</v>
      </c>
      <c r="B1839">
        <v>13</v>
      </c>
      <c r="C1839" t="s">
        <v>578</v>
      </c>
      <c r="D1839">
        <v>3</v>
      </c>
      <c r="E1839">
        <v>1873.75</v>
      </c>
      <c r="F1839">
        <v>971.39</v>
      </c>
      <c r="G1839" s="68">
        <f t="shared" si="28"/>
        <v>1.9289368842586396</v>
      </c>
    </row>
    <row r="1840" spans="1:7" x14ac:dyDescent="0.25">
      <c r="A1840">
        <v>1994</v>
      </c>
      <c r="B1840">
        <v>13</v>
      </c>
      <c r="C1840" t="s">
        <v>578</v>
      </c>
      <c r="D1840">
        <v>4</v>
      </c>
      <c r="E1840">
        <v>3659.7</v>
      </c>
      <c r="F1840">
        <v>2260.87</v>
      </c>
      <c r="G1840" s="68">
        <f t="shared" si="28"/>
        <v>1.6187131502474712</v>
      </c>
    </row>
    <row r="1841" spans="1:7" x14ac:dyDescent="0.25">
      <c r="A1841">
        <v>1994</v>
      </c>
      <c r="B1841">
        <v>13</v>
      </c>
      <c r="C1841" t="s">
        <v>578</v>
      </c>
      <c r="D1841">
        <v>5</v>
      </c>
      <c r="E1841">
        <v>903.48</v>
      </c>
      <c r="F1841">
        <v>565.78</v>
      </c>
      <c r="G1841" s="68">
        <f t="shared" si="28"/>
        <v>1.5968751104669661</v>
      </c>
    </row>
    <row r="1842" spans="1:7" x14ac:dyDescent="0.25">
      <c r="A1842">
        <v>1995</v>
      </c>
      <c r="B1842">
        <v>13</v>
      </c>
      <c r="C1842" t="s">
        <v>578</v>
      </c>
      <c r="D1842">
        <v>2</v>
      </c>
      <c r="E1842">
        <v>701.15</v>
      </c>
      <c r="F1842">
        <v>535.54</v>
      </c>
      <c r="G1842" s="68">
        <f t="shared" si="28"/>
        <v>1.3092392725099899</v>
      </c>
    </row>
    <row r="1843" spans="1:7" x14ac:dyDescent="0.25">
      <c r="A1843">
        <v>1995</v>
      </c>
      <c r="B1843">
        <v>13</v>
      </c>
      <c r="C1843" t="s">
        <v>578</v>
      </c>
      <c r="D1843">
        <v>3</v>
      </c>
      <c r="E1843">
        <v>1726.17</v>
      </c>
      <c r="F1843">
        <v>1023.8</v>
      </c>
      <c r="G1843" s="68">
        <f t="shared" si="28"/>
        <v>1.6860421957413558</v>
      </c>
    </row>
    <row r="1844" spans="1:7" x14ac:dyDescent="0.25">
      <c r="A1844">
        <v>1995</v>
      </c>
      <c r="B1844">
        <v>13</v>
      </c>
      <c r="C1844" t="s">
        <v>578</v>
      </c>
      <c r="D1844">
        <v>4</v>
      </c>
      <c r="E1844">
        <v>4058.13</v>
      </c>
      <c r="F1844">
        <v>2639.91</v>
      </c>
      <c r="G1844" s="68">
        <f t="shared" si="28"/>
        <v>1.5372228598702229</v>
      </c>
    </row>
    <row r="1845" spans="1:7" x14ac:dyDescent="0.25">
      <c r="A1845">
        <v>1995</v>
      </c>
      <c r="B1845">
        <v>13</v>
      </c>
      <c r="C1845" t="s">
        <v>578</v>
      </c>
      <c r="D1845">
        <v>5</v>
      </c>
      <c r="E1845">
        <v>1167.8900000000001</v>
      </c>
      <c r="F1845">
        <v>763.63</v>
      </c>
      <c r="G1845" s="68">
        <f t="shared" si="28"/>
        <v>1.5293925068423191</v>
      </c>
    </row>
    <row r="1846" spans="1:7" x14ac:dyDescent="0.25">
      <c r="A1846">
        <v>1996</v>
      </c>
      <c r="B1846">
        <v>13</v>
      </c>
      <c r="C1846" t="s">
        <v>578</v>
      </c>
      <c r="D1846">
        <v>2</v>
      </c>
      <c r="E1846">
        <v>511.76</v>
      </c>
      <c r="F1846">
        <v>385.54</v>
      </c>
      <c r="G1846" s="68">
        <f t="shared" si="28"/>
        <v>1.3273849665404367</v>
      </c>
    </row>
    <row r="1847" spans="1:7" x14ac:dyDescent="0.25">
      <c r="A1847">
        <v>1996</v>
      </c>
      <c r="B1847">
        <v>13</v>
      </c>
      <c r="C1847" t="s">
        <v>578</v>
      </c>
      <c r="D1847">
        <v>3</v>
      </c>
      <c r="E1847">
        <v>1838.84</v>
      </c>
      <c r="F1847">
        <v>1151.67</v>
      </c>
      <c r="G1847" s="68">
        <f t="shared" si="28"/>
        <v>1.5966726579662576</v>
      </c>
    </row>
    <row r="1848" spans="1:7" x14ac:dyDescent="0.25">
      <c r="A1848">
        <v>1996</v>
      </c>
      <c r="B1848">
        <v>13</v>
      </c>
      <c r="C1848" t="s">
        <v>578</v>
      </c>
      <c r="D1848">
        <v>4</v>
      </c>
      <c r="E1848">
        <v>4055.32</v>
      </c>
      <c r="F1848">
        <v>2662.24</v>
      </c>
      <c r="G1848" s="68">
        <f t="shared" si="28"/>
        <v>1.5232736342328266</v>
      </c>
    </row>
    <row r="1849" spans="1:7" x14ac:dyDescent="0.25">
      <c r="A1849">
        <v>1996</v>
      </c>
      <c r="B1849">
        <v>13</v>
      </c>
      <c r="C1849" t="s">
        <v>578</v>
      </c>
      <c r="D1849">
        <v>5</v>
      </c>
      <c r="E1849">
        <v>1265.8</v>
      </c>
      <c r="F1849">
        <v>831.86</v>
      </c>
      <c r="G1849" s="68">
        <f t="shared" si="28"/>
        <v>1.5216502776909575</v>
      </c>
    </row>
    <row r="1850" spans="1:7" x14ac:dyDescent="0.25">
      <c r="A1850">
        <v>1997</v>
      </c>
      <c r="B1850">
        <v>13</v>
      </c>
      <c r="C1850" t="s">
        <v>578</v>
      </c>
      <c r="D1850">
        <v>2</v>
      </c>
      <c r="E1850">
        <v>679.04</v>
      </c>
      <c r="F1850">
        <v>551.37</v>
      </c>
      <c r="G1850" s="68">
        <f t="shared" si="28"/>
        <v>1.2315505014781363</v>
      </c>
    </row>
    <row r="1851" spans="1:7" x14ac:dyDescent="0.25">
      <c r="A1851">
        <v>1997</v>
      </c>
      <c r="B1851">
        <v>13</v>
      </c>
      <c r="C1851" t="s">
        <v>578</v>
      </c>
      <c r="D1851">
        <v>3</v>
      </c>
      <c r="E1851">
        <v>1450.73</v>
      </c>
      <c r="F1851">
        <v>936.99</v>
      </c>
      <c r="G1851" s="68">
        <f t="shared" si="28"/>
        <v>1.5482876017887064</v>
      </c>
    </row>
    <row r="1852" spans="1:7" x14ac:dyDescent="0.25">
      <c r="A1852">
        <v>1997</v>
      </c>
      <c r="B1852">
        <v>13</v>
      </c>
      <c r="C1852" t="s">
        <v>578</v>
      </c>
      <c r="D1852">
        <v>4</v>
      </c>
      <c r="E1852">
        <v>4624.74</v>
      </c>
      <c r="F1852">
        <v>3373.13</v>
      </c>
      <c r="G1852" s="68">
        <f t="shared" si="28"/>
        <v>1.3710529982538473</v>
      </c>
    </row>
    <row r="1853" spans="1:7" x14ac:dyDescent="0.25">
      <c r="A1853">
        <v>1997</v>
      </c>
      <c r="B1853">
        <v>13</v>
      </c>
      <c r="C1853" t="s">
        <v>578</v>
      </c>
      <c r="D1853">
        <v>5</v>
      </c>
      <c r="E1853">
        <v>1388.29</v>
      </c>
      <c r="F1853">
        <v>1022.02</v>
      </c>
      <c r="G1853" s="68">
        <f t="shared" si="28"/>
        <v>1.3583785053130075</v>
      </c>
    </row>
    <row r="1854" spans="1:7" x14ac:dyDescent="0.25">
      <c r="A1854">
        <v>1998</v>
      </c>
      <c r="B1854">
        <v>13</v>
      </c>
      <c r="C1854" t="s">
        <v>578</v>
      </c>
      <c r="D1854">
        <v>2</v>
      </c>
      <c r="E1854">
        <v>785.24</v>
      </c>
      <c r="F1854">
        <v>647.39</v>
      </c>
      <c r="G1854" s="68">
        <f t="shared" si="28"/>
        <v>1.2129319266593552</v>
      </c>
    </row>
    <row r="1855" spans="1:7" x14ac:dyDescent="0.25">
      <c r="A1855">
        <v>1998</v>
      </c>
      <c r="B1855">
        <v>13</v>
      </c>
      <c r="C1855" t="s">
        <v>578</v>
      </c>
      <c r="D1855">
        <v>3</v>
      </c>
      <c r="E1855">
        <v>2167.84</v>
      </c>
      <c r="F1855">
        <v>1566.68</v>
      </c>
      <c r="G1855" s="68">
        <f t="shared" si="28"/>
        <v>1.3837158832690786</v>
      </c>
    </row>
    <row r="1856" spans="1:7" x14ac:dyDescent="0.25">
      <c r="A1856">
        <v>1998</v>
      </c>
      <c r="B1856">
        <v>13</v>
      </c>
      <c r="C1856" t="s">
        <v>578</v>
      </c>
      <c r="D1856">
        <v>4</v>
      </c>
      <c r="E1856">
        <v>4456.34</v>
      </c>
      <c r="F1856">
        <v>3322.86</v>
      </c>
      <c r="G1856" s="68">
        <f t="shared" si="28"/>
        <v>1.3411157857989804</v>
      </c>
    </row>
    <row r="1857" spans="1:7" x14ac:dyDescent="0.25">
      <c r="A1857">
        <v>1998</v>
      </c>
      <c r="B1857">
        <v>13</v>
      </c>
      <c r="C1857" t="s">
        <v>578</v>
      </c>
      <c r="D1857">
        <v>5</v>
      </c>
      <c r="E1857">
        <v>1971.09</v>
      </c>
      <c r="F1857">
        <v>1469.06</v>
      </c>
      <c r="G1857" s="68">
        <f t="shared" si="28"/>
        <v>1.3417355315644017</v>
      </c>
    </row>
    <row r="1858" spans="1:7" x14ac:dyDescent="0.25">
      <c r="A1858">
        <v>1999</v>
      </c>
      <c r="B1858">
        <v>13</v>
      </c>
      <c r="C1858" t="s">
        <v>578</v>
      </c>
      <c r="D1858">
        <v>2</v>
      </c>
      <c r="E1858">
        <v>1033.8499999999999</v>
      </c>
      <c r="F1858">
        <v>798.09</v>
      </c>
      <c r="G1858" s="68">
        <f t="shared" si="28"/>
        <v>1.2954052801062534</v>
      </c>
    </row>
    <row r="1859" spans="1:7" x14ac:dyDescent="0.25">
      <c r="A1859">
        <v>1999</v>
      </c>
      <c r="B1859">
        <v>13</v>
      </c>
      <c r="C1859" t="s">
        <v>578</v>
      </c>
      <c r="D1859">
        <v>3</v>
      </c>
      <c r="E1859">
        <v>2426.2800000000002</v>
      </c>
      <c r="F1859">
        <v>1543.68</v>
      </c>
      <c r="G1859" s="68">
        <f t="shared" ref="G1859:G1922" si="29">E1859/F1859</f>
        <v>1.5717506218905473</v>
      </c>
    </row>
    <row r="1860" spans="1:7" x14ac:dyDescent="0.25">
      <c r="A1860">
        <v>1999</v>
      </c>
      <c r="B1860">
        <v>13</v>
      </c>
      <c r="C1860" t="s">
        <v>578</v>
      </c>
      <c r="D1860">
        <v>4</v>
      </c>
      <c r="E1860">
        <v>6189.85</v>
      </c>
      <c r="F1860">
        <v>4104.57</v>
      </c>
      <c r="G1860" s="68">
        <f t="shared" si="29"/>
        <v>1.508038600876584</v>
      </c>
    </row>
    <row r="1861" spans="1:7" x14ac:dyDescent="0.25">
      <c r="A1861">
        <v>1999</v>
      </c>
      <c r="B1861">
        <v>13</v>
      </c>
      <c r="C1861" t="s">
        <v>578</v>
      </c>
      <c r="D1861">
        <v>5</v>
      </c>
      <c r="E1861">
        <v>1768.12</v>
      </c>
      <c r="F1861">
        <v>1170.95</v>
      </c>
      <c r="G1861" s="68">
        <f t="shared" si="29"/>
        <v>1.5099876168922668</v>
      </c>
    </row>
    <row r="1862" spans="1:7" x14ac:dyDescent="0.25">
      <c r="A1862">
        <v>2000</v>
      </c>
      <c r="B1862">
        <v>13</v>
      </c>
      <c r="C1862" t="s">
        <v>578</v>
      </c>
      <c r="D1862">
        <v>2</v>
      </c>
      <c r="E1862">
        <v>1305.83</v>
      </c>
      <c r="F1862">
        <v>937.92</v>
      </c>
      <c r="G1862" s="68">
        <f t="shared" si="29"/>
        <v>1.3922616001364723</v>
      </c>
    </row>
    <row r="1863" spans="1:7" x14ac:dyDescent="0.25">
      <c r="A1863">
        <v>2000</v>
      </c>
      <c r="B1863">
        <v>13</v>
      </c>
      <c r="C1863" t="s">
        <v>578</v>
      </c>
      <c r="D1863">
        <v>3</v>
      </c>
      <c r="E1863">
        <v>3304.85</v>
      </c>
      <c r="F1863">
        <v>1885.37</v>
      </c>
      <c r="G1863" s="68">
        <f t="shared" si="29"/>
        <v>1.7528920052827828</v>
      </c>
    </row>
    <row r="1864" spans="1:7" x14ac:dyDescent="0.25">
      <c r="A1864">
        <v>2000</v>
      </c>
      <c r="B1864">
        <v>13</v>
      </c>
      <c r="C1864" t="s">
        <v>578</v>
      </c>
      <c r="D1864">
        <v>4</v>
      </c>
      <c r="E1864">
        <v>6923.66</v>
      </c>
      <c r="F1864">
        <v>4182.79</v>
      </c>
      <c r="G1864" s="68">
        <f t="shared" si="29"/>
        <v>1.6552731549994142</v>
      </c>
    </row>
    <row r="1865" spans="1:7" x14ac:dyDescent="0.25">
      <c r="A1865">
        <v>2000</v>
      </c>
      <c r="B1865">
        <v>13</v>
      </c>
      <c r="C1865" t="s">
        <v>578</v>
      </c>
      <c r="D1865">
        <v>5</v>
      </c>
      <c r="E1865">
        <v>2554.5300000000002</v>
      </c>
      <c r="F1865">
        <v>1542.51</v>
      </c>
      <c r="G1865" s="68">
        <f t="shared" si="29"/>
        <v>1.6560865083532685</v>
      </c>
    </row>
    <row r="1866" spans="1:7" x14ac:dyDescent="0.25">
      <c r="A1866">
        <v>2001</v>
      </c>
      <c r="B1866">
        <v>13</v>
      </c>
      <c r="C1866" t="s">
        <v>578</v>
      </c>
      <c r="D1866">
        <v>2</v>
      </c>
      <c r="E1866">
        <v>1326.54</v>
      </c>
      <c r="F1866">
        <v>996.72</v>
      </c>
      <c r="G1866" s="68">
        <f t="shared" si="29"/>
        <v>1.3309053696123283</v>
      </c>
    </row>
    <row r="1867" spans="1:7" x14ac:dyDescent="0.25">
      <c r="A1867">
        <v>2001</v>
      </c>
      <c r="B1867">
        <v>13</v>
      </c>
      <c r="C1867" t="s">
        <v>578</v>
      </c>
      <c r="D1867">
        <v>3</v>
      </c>
      <c r="E1867">
        <v>3948.24</v>
      </c>
      <c r="F1867">
        <v>2481.7199999999998</v>
      </c>
      <c r="G1867" s="68">
        <f t="shared" si="29"/>
        <v>1.5909288719114163</v>
      </c>
    </row>
    <row r="1868" spans="1:7" x14ac:dyDescent="0.25">
      <c r="A1868">
        <v>2001</v>
      </c>
      <c r="B1868">
        <v>13</v>
      </c>
      <c r="C1868" t="s">
        <v>578</v>
      </c>
      <c r="D1868">
        <v>4</v>
      </c>
      <c r="E1868">
        <v>9118.82</v>
      </c>
      <c r="F1868">
        <v>5976.19</v>
      </c>
      <c r="G1868" s="68">
        <f t="shared" si="29"/>
        <v>1.5258584482755737</v>
      </c>
    </row>
    <row r="1869" spans="1:7" x14ac:dyDescent="0.25">
      <c r="A1869">
        <v>2001</v>
      </c>
      <c r="B1869">
        <v>13</v>
      </c>
      <c r="C1869" t="s">
        <v>578</v>
      </c>
      <c r="D1869">
        <v>5</v>
      </c>
      <c r="E1869">
        <v>2717.84</v>
      </c>
      <c r="F1869">
        <v>1786.15</v>
      </c>
      <c r="G1869" s="68">
        <f t="shared" si="29"/>
        <v>1.5216191249335163</v>
      </c>
    </row>
    <row r="1870" spans="1:7" x14ac:dyDescent="0.25">
      <c r="A1870">
        <v>2002</v>
      </c>
      <c r="B1870">
        <v>13</v>
      </c>
      <c r="C1870" t="s">
        <v>578</v>
      </c>
      <c r="D1870">
        <v>2</v>
      </c>
      <c r="E1870">
        <v>1464.52</v>
      </c>
      <c r="F1870">
        <v>1137.3499999999999</v>
      </c>
      <c r="G1870" s="68">
        <f t="shared" si="29"/>
        <v>1.287659911197081</v>
      </c>
    </row>
    <row r="1871" spans="1:7" x14ac:dyDescent="0.25">
      <c r="A1871">
        <v>2002</v>
      </c>
      <c r="B1871">
        <v>13</v>
      </c>
      <c r="C1871" t="s">
        <v>578</v>
      </c>
      <c r="D1871">
        <v>3</v>
      </c>
      <c r="E1871">
        <v>4157.37</v>
      </c>
      <c r="F1871">
        <v>2532.9899999999998</v>
      </c>
      <c r="G1871" s="68">
        <f t="shared" si="29"/>
        <v>1.6412895431880901</v>
      </c>
    </row>
    <row r="1872" spans="1:7" x14ac:dyDescent="0.25">
      <c r="A1872">
        <v>2002</v>
      </c>
      <c r="B1872">
        <v>13</v>
      </c>
      <c r="C1872" t="s">
        <v>578</v>
      </c>
      <c r="D1872">
        <v>4</v>
      </c>
      <c r="E1872">
        <v>11207.26</v>
      </c>
      <c r="F1872">
        <v>7105.48</v>
      </c>
      <c r="G1872" s="68">
        <f t="shared" si="29"/>
        <v>1.5772699381322586</v>
      </c>
    </row>
    <row r="1873" spans="1:7" x14ac:dyDescent="0.25">
      <c r="A1873">
        <v>2002</v>
      </c>
      <c r="B1873">
        <v>13</v>
      </c>
      <c r="C1873" t="s">
        <v>578</v>
      </c>
      <c r="D1873">
        <v>5</v>
      </c>
      <c r="E1873">
        <v>3703.4</v>
      </c>
      <c r="F1873">
        <v>2346.84</v>
      </c>
      <c r="G1873" s="68">
        <f t="shared" si="29"/>
        <v>1.5780368495508854</v>
      </c>
    </row>
    <row r="1874" spans="1:7" x14ac:dyDescent="0.25">
      <c r="A1874">
        <v>2003</v>
      </c>
      <c r="B1874">
        <v>13</v>
      </c>
      <c r="C1874" t="s">
        <v>578</v>
      </c>
      <c r="D1874">
        <v>2</v>
      </c>
      <c r="E1874">
        <v>1906.37</v>
      </c>
      <c r="F1874">
        <v>1416.73</v>
      </c>
      <c r="G1874" s="68">
        <f t="shared" si="29"/>
        <v>1.3456127843696399</v>
      </c>
    </row>
    <row r="1875" spans="1:7" x14ac:dyDescent="0.25">
      <c r="A1875">
        <v>2003</v>
      </c>
      <c r="B1875">
        <v>13</v>
      </c>
      <c r="C1875" t="s">
        <v>578</v>
      </c>
      <c r="D1875">
        <v>3</v>
      </c>
      <c r="E1875">
        <v>4627.07</v>
      </c>
      <c r="F1875">
        <v>2368.86</v>
      </c>
      <c r="G1875" s="68">
        <f t="shared" si="29"/>
        <v>1.9532897680740944</v>
      </c>
    </row>
    <row r="1876" spans="1:7" x14ac:dyDescent="0.25">
      <c r="A1876">
        <v>2003</v>
      </c>
      <c r="B1876">
        <v>13</v>
      </c>
      <c r="C1876" t="s">
        <v>578</v>
      </c>
      <c r="D1876">
        <v>4</v>
      </c>
      <c r="E1876">
        <v>11999.99</v>
      </c>
      <c r="F1876">
        <v>6512.9</v>
      </c>
      <c r="G1876" s="68">
        <f t="shared" si="29"/>
        <v>1.8424956624545135</v>
      </c>
    </row>
    <row r="1877" spans="1:7" x14ac:dyDescent="0.25">
      <c r="A1877">
        <v>2003</v>
      </c>
      <c r="B1877">
        <v>13</v>
      </c>
      <c r="C1877" t="s">
        <v>578</v>
      </c>
      <c r="D1877">
        <v>5</v>
      </c>
      <c r="E1877">
        <v>4660.59</v>
      </c>
      <c r="F1877">
        <v>2523.52</v>
      </c>
      <c r="G1877" s="68">
        <f t="shared" si="29"/>
        <v>1.8468607342125285</v>
      </c>
    </row>
    <row r="1878" spans="1:7" x14ac:dyDescent="0.25">
      <c r="A1878">
        <v>2004</v>
      </c>
      <c r="B1878">
        <v>13</v>
      </c>
      <c r="C1878" t="s">
        <v>578</v>
      </c>
      <c r="D1878">
        <v>2</v>
      </c>
      <c r="E1878">
        <v>2292.5300000000002</v>
      </c>
      <c r="F1878">
        <v>1808.42</v>
      </c>
      <c r="G1878" s="68">
        <f t="shared" si="29"/>
        <v>1.2676977693234979</v>
      </c>
    </row>
    <row r="1879" spans="1:7" x14ac:dyDescent="0.25">
      <c r="A1879">
        <v>2004</v>
      </c>
      <c r="B1879">
        <v>13</v>
      </c>
      <c r="C1879" t="s">
        <v>578</v>
      </c>
      <c r="D1879">
        <v>3</v>
      </c>
      <c r="E1879">
        <v>5927.15</v>
      </c>
      <c r="F1879">
        <v>3621.85</v>
      </c>
      <c r="G1879" s="68">
        <f t="shared" si="29"/>
        <v>1.6364979223325096</v>
      </c>
    </row>
    <row r="1880" spans="1:7" x14ac:dyDescent="0.25">
      <c r="A1880">
        <v>2004</v>
      </c>
      <c r="B1880">
        <v>13</v>
      </c>
      <c r="C1880" t="s">
        <v>578</v>
      </c>
      <c r="D1880">
        <v>4</v>
      </c>
      <c r="E1880">
        <v>12585.43</v>
      </c>
      <c r="F1880">
        <v>8019.86</v>
      </c>
      <c r="G1880" s="68">
        <f t="shared" si="29"/>
        <v>1.569283004940236</v>
      </c>
    </row>
    <row r="1881" spans="1:7" x14ac:dyDescent="0.25">
      <c r="A1881">
        <v>2004</v>
      </c>
      <c r="B1881">
        <v>13</v>
      </c>
      <c r="C1881" t="s">
        <v>578</v>
      </c>
      <c r="D1881">
        <v>5</v>
      </c>
      <c r="E1881">
        <v>4803.6899999999996</v>
      </c>
      <c r="F1881">
        <v>3058.65</v>
      </c>
      <c r="G1881" s="68">
        <f t="shared" si="29"/>
        <v>1.5705262125447499</v>
      </c>
    </row>
    <row r="1882" spans="1:7" x14ac:dyDescent="0.25">
      <c r="A1882">
        <v>2005</v>
      </c>
      <c r="B1882">
        <v>13</v>
      </c>
      <c r="C1882" t="s">
        <v>578</v>
      </c>
      <c r="D1882">
        <v>2</v>
      </c>
      <c r="E1882">
        <v>2581.0500000000002</v>
      </c>
      <c r="F1882">
        <v>1894.25</v>
      </c>
      <c r="G1882" s="68">
        <f t="shared" si="29"/>
        <v>1.362570938366108</v>
      </c>
    </row>
    <row r="1883" spans="1:7" x14ac:dyDescent="0.25">
      <c r="A1883">
        <v>2005</v>
      </c>
      <c r="B1883">
        <v>13</v>
      </c>
      <c r="C1883" t="s">
        <v>578</v>
      </c>
      <c r="D1883">
        <v>3</v>
      </c>
      <c r="E1883">
        <v>7150.22</v>
      </c>
      <c r="F1883">
        <v>3744.6</v>
      </c>
      <c r="G1883" s="68">
        <f t="shared" si="29"/>
        <v>1.9094749773006463</v>
      </c>
    </row>
    <row r="1884" spans="1:7" x14ac:dyDescent="0.25">
      <c r="A1884">
        <v>2005</v>
      </c>
      <c r="B1884">
        <v>13</v>
      </c>
      <c r="C1884" t="s">
        <v>578</v>
      </c>
      <c r="D1884">
        <v>4</v>
      </c>
      <c r="E1884">
        <v>16269.92</v>
      </c>
      <c r="F1884">
        <v>8975.15</v>
      </c>
      <c r="G1884" s="68">
        <f t="shared" si="29"/>
        <v>1.8127741597633467</v>
      </c>
    </row>
    <row r="1885" spans="1:7" x14ac:dyDescent="0.25">
      <c r="A1885">
        <v>2005</v>
      </c>
      <c r="B1885">
        <v>13</v>
      </c>
      <c r="C1885" t="s">
        <v>578</v>
      </c>
      <c r="D1885">
        <v>5</v>
      </c>
      <c r="E1885">
        <v>5083.6000000000004</v>
      </c>
      <c r="F1885">
        <v>2801.92</v>
      </c>
      <c r="G1885" s="68">
        <f t="shared" si="29"/>
        <v>1.8143273184102331</v>
      </c>
    </row>
    <row r="1886" spans="1:7" x14ac:dyDescent="0.25">
      <c r="A1886">
        <v>2006</v>
      </c>
      <c r="B1886">
        <v>13</v>
      </c>
      <c r="C1886" t="s">
        <v>578</v>
      </c>
      <c r="D1886">
        <v>2</v>
      </c>
      <c r="E1886">
        <v>2116.98</v>
      </c>
      <c r="F1886">
        <v>1514.83</v>
      </c>
      <c r="G1886" s="68">
        <f t="shared" si="29"/>
        <v>1.3975033502109149</v>
      </c>
    </row>
    <row r="1887" spans="1:7" x14ac:dyDescent="0.25">
      <c r="A1887">
        <v>2006</v>
      </c>
      <c r="B1887">
        <v>13</v>
      </c>
      <c r="C1887" t="s">
        <v>578</v>
      </c>
      <c r="D1887">
        <v>3</v>
      </c>
      <c r="E1887">
        <v>8056.16</v>
      </c>
      <c r="F1887">
        <v>4213.22</v>
      </c>
      <c r="G1887" s="68">
        <f t="shared" si="29"/>
        <v>1.9121147246049339</v>
      </c>
    </row>
    <row r="1888" spans="1:7" x14ac:dyDescent="0.25">
      <c r="A1888">
        <v>2006</v>
      </c>
      <c r="B1888">
        <v>13</v>
      </c>
      <c r="C1888" t="s">
        <v>578</v>
      </c>
      <c r="D1888">
        <v>4</v>
      </c>
      <c r="E1888">
        <v>19760.3</v>
      </c>
      <c r="F1888">
        <v>10949.09</v>
      </c>
      <c r="G1888" s="68">
        <f t="shared" si="29"/>
        <v>1.8047435905632339</v>
      </c>
    </row>
    <row r="1889" spans="1:7" x14ac:dyDescent="0.25">
      <c r="A1889">
        <v>2006</v>
      </c>
      <c r="B1889">
        <v>13</v>
      </c>
      <c r="C1889" t="s">
        <v>578</v>
      </c>
      <c r="D1889">
        <v>5</v>
      </c>
      <c r="E1889">
        <v>6625.85</v>
      </c>
      <c r="F1889">
        <v>3675.77</v>
      </c>
      <c r="G1889" s="68">
        <f t="shared" si="29"/>
        <v>1.8025746986345719</v>
      </c>
    </row>
    <row r="1890" spans="1:7" x14ac:dyDescent="0.25">
      <c r="A1890">
        <v>2007</v>
      </c>
      <c r="B1890">
        <v>13</v>
      </c>
      <c r="C1890" t="s">
        <v>578</v>
      </c>
      <c r="D1890">
        <v>2</v>
      </c>
      <c r="E1890">
        <v>1704.24</v>
      </c>
      <c r="F1890">
        <v>1156.9100000000001</v>
      </c>
      <c r="G1890" s="68">
        <f t="shared" si="29"/>
        <v>1.4730964379251625</v>
      </c>
    </row>
    <row r="1891" spans="1:7" x14ac:dyDescent="0.25">
      <c r="A1891">
        <v>2007</v>
      </c>
      <c r="B1891">
        <v>13</v>
      </c>
      <c r="C1891" t="s">
        <v>578</v>
      </c>
      <c r="D1891">
        <v>3</v>
      </c>
      <c r="E1891">
        <v>6285.01</v>
      </c>
      <c r="F1891">
        <v>3095.32</v>
      </c>
      <c r="G1891" s="68">
        <f t="shared" si="29"/>
        <v>2.0304879624723777</v>
      </c>
    </row>
    <row r="1892" spans="1:7" x14ac:dyDescent="0.25">
      <c r="A1892">
        <v>2007</v>
      </c>
      <c r="B1892">
        <v>13</v>
      </c>
      <c r="C1892" t="s">
        <v>578</v>
      </c>
      <c r="D1892">
        <v>4</v>
      </c>
      <c r="E1892">
        <v>20620.189999999999</v>
      </c>
      <c r="F1892">
        <v>10806.92</v>
      </c>
      <c r="G1892" s="68">
        <f t="shared" si="29"/>
        <v>1.9080542837367167</v>
      </c>
    </row>
    <row r="1893" spans="1:7" x14ac:dyDescent="0.25">
      <c r="A1893">
        <v>2007</v>
      </c>
      <c r="B1893">
        <v>13</v>
      </c>
      <c r="C1893" t="s">
        <v>578</v>
      </c>
      <c r="D1893">
        <v>5</v>
      </c>
      <c r="E1893">
        <v>7593.82</v>
      </c>
      <c r="F1893">
        <v>3987.81</v>
      </c>
      <c r="G1893" s="68">
        <f t="shared" si="29"/>
        <v>1.9042582269466197</v>
      </c>
    </row>
    <row r="1894" spans="1:7" x14ac:dyDescent="0.25">
      <c r="A1894">
        <v>2008</v>
      </c>
      <c r="B1894">
        <v>13</v>
      </c>
      <c r="C1894" t="s">
        <v>578</v>
      </c>
      <c r="D1894">
        <v>2</v>
      </c>
      <c r="E1894">
        <v>1668.98</v>
      </c>
      <c r="F1894">
        <v>1101.97</v>
      </c>
      <c r="G1894" s="68">
        <f t="shared" si="29"/>
        <v>1.5145421381707307</v>
      </c>
    </row>
    <row r="1895" spans="1:7" x14ac:dyDescent="0.25">
      <c r="A1895">
        <v>2008</v>
      </c>
      <c r="B1895">
        <v>13</v>
      </c>
      <c r="C1895" t="s">
        <v>578</v>
      </c>
      <c r="D1895">
        <v>3</v>
      </c>
      <c r="E1895">
        <v>5375.9</v>
      </c>
      <c r="F1895">
        <v>2521.37</v>
      </c>
      <c r="G1895" s="68">
        <f t="shared" si="29"/>
        <v>2.1321345141728503</v>
      </c>
    </row>
    <row r="1896" spans="1:7" x14ac:dyDescent="0.25">
      <c r="A1896">
        <v>2008</v>
      </c>
      <c r="B1896">
        <v>13</v>
      </c>
      <c r="C1896" t="s">
        <v>578</v>
      </c>
      <c r="D1896">
        <v>4</v>
      </c>
      <c r="E1896">
        <v>17562.810000000001</v>
      </c>
      <c r="F1896">
        <v>9061.68</v>
      </c>
      <c r="G1896" s="68">
        <f t="shared" si="29"/>
        <v>1.9381406096882698</v>
      </c>
    </row>
    <row r="1897" spans="1:7" x14ac:dyDescent="0.25">
      <c r="A1897">
        <v>2008</v>
      </c>
      <c r="B1897">
        <v>13</v>
      </c>
      <c r="C1897" t="s">
        <v>578</v>
      </c>
      <c r="D1897">
        <v>5</v>
      </c>
      <c r="E1897">
        <v>8418.07</v>
      </c>
      <c r="F1897">
        <v>4348.4399999999996</v>
      </c>
      <c r="G1897" s="68">
        <f t="shared" si="29"/>
        <v>1.9358827533552263</v>
      </c>
    </row>
    <row r="1898" spans="1:7" x14ac:dyDescent="0.25">
      <c r="A1898">
        <v>2009</v>
      </c>
      <c r="B1898">
        <v>13</v>
      </c>
      <c r="C1898" t="s">
        <v>578</v>
      </c>
      <c r="D1898">
        <v>2</v>
      </c>
      <c r="E1898">
        <v>1811.71</v>
      </c>
      <c r="F1898">
        <v>1236.46</v>
      </c>
      <c r="G1898" s="68">
        <f t="shared" si="29"/>
        <v>1.4652394739821748</v>
      </c>
    </row>
    <row r="1899" spans="1:7" x14ac:dyDescent="0.25">
      <c r="A1899">
        <v>2009</v>
      </c>
      <c r="B1899">
        <v>13</v>
      </c>
      <c r="C1899" t="s">
        <v>578</v>
      </c>
      <c r="D1899">
        <v>3</v>
      </c>
      <c r="E1899">
        <v>5208.51</v>
      </c>
      <c r="F1899">
        <v>2402.4</v>
      </c>
      <c r="G1899" s="68">
        <f t="shared" si="29"/>
        <v>2.1680444555444556</v>
      </c>
    </row>
    <row r="1900" spans="1:7" x14ac:dyDescent="0.25">
      <c r="A1900">
        <v>2009</v>
      </c>
      <c r="B1900">
        <v>13</v>
      </c>
      <c r="C1900" t="s">
        <v>578</v>
      </c>
      <c r="D1900">
        <v>4</v>
      </c>
      <c r="E1900">
        <v>14573.99</v>
      </c>
      <c r="F1900">
        <v>7152.77</v>
      </c>
      <c r="G1900" s="68">
        <f t="shared" si="29"/>
        <v>2.0375309145967226</v>
      </c>
    </row>
    <row r="1901" spans="1:7" x14ac:dyDescent="0.25">
      <c r="A1901">
        <v>2009</v>
      </c>
      <c r="B1901">
        <v>13</v>
      </c>
      <c r="C1901" t="s">
        <v>578</v>
      </c>
      <c r="D1901">
        <v>5</v>
      </c>
      <c r="E1901">
        <v>6792.21</v>
      </c>
      <c r="F1901">
        <v>3329.13</v>
      </c>
      <c r="G1901" s="68">
        <f t="shared" si="29"/>
        <v>2.0402357372646907</v>
      </c>
    </row>
    <row r="1902" spans="1:7" x14ac:dyDescent="0.25">
      <c r="A1902">
        <v>2010</v>
      </c>
      <c r="B1902">
        <v>13</v>
      </c>
      <c r="C1902" t="s">
        <v>578</v>
      </c>
      <c r="D1902">
        <v>2</v>
      </c>
      <c r="E1902">
        <v>2105.67</v>
      </c>
      <c r="F1902">
        <v>1458.65</v>
      </c>
      <c r="G1902" s="68">
        <f t="shared" si="29"/>
        <v>1.4435745381002982</v>
      </c>
    </row>
    <row r="1903" spans="1:7" x14ac:dyDescent="0.25">
      <c r="A1903">
        <v>2010</v>
      </c>
      <c r="B1903">
        <v>13</v>
      </c>
      <c r="C1903" t="s">
        <v>578</v>
      </c>
      <c r="D1903">
        <v>3</v>
      </c>
      <c r="E1903">
        <v>5836.96</v>
      </c>
      <c r="F1903">
        <v>2914.79</v>
      </c>
      <c r="G1903" s="68">
        <f t="shared" si="29"/>
        <v>2.0025319148206218</v>
      </c>
    </row>
    <row r="1904" spans="1:7" x14ac:dyDescent="0.25">
      <c r="A1904">
        <v>2010</v>
      </c>
      <c r="B1904">
        <v>13</v>
      </c>
      <c r="C1904" t="s">
        <v>578</v>
      </c>
      <c r="D1904">
        <v>4</v>
      </c>
      <c r="E1904">
        <v>15289.15</v>
      </c>
      <c r="F1904">
        <v>8303.84</v>
      </c>
      <c r="G1904" s="68">
        <f t="shared" si="29"/>
        <v>1.8412144260968419</v>
      </c>
    </row>
    <row r="1905" spans="1:7" x14ac:dyDescent="0.25">
      <c r="A1905">
        <v>2010</v>
      </c>
      <c r="B1905">
        <v>13</v>
      </c>
      <c r="C1905" t="s">
        <v>578</v>
      </c>
      <c r="D1905">
        <v>5</v>
      </c>
      <c r="E1905">
        <v>6121.93</v>
      </c>
      <c r="F1905">
        <v>3324.53</v>
      </c>
      <c r="G1905" s="68">
        <f t="shared" si="29"/>
        <v>1.841442248979555</v>
      </c>
    </row>
    <row r="1906" spans="1:7" x14ac:dyDescent="0.25">
      <c r="A1906">
        <v>2011</v>
      </c>
      <c r="B1906">
        <v>13</v>
      </c>
      <c r="C1906" t="s">
        <v>578</v>
      </c>
      <c r="D1906">
        <v>2</v>
      </c>
      <c r="E1906">
        <v>2056.2800000000002</v>
      </c>
      <c r="F1906">
        <v>1456.98</v>
      </c>
      <c r="G1906" s="68">
        <f t="shared" si="29"/>
        <v>1.4113302859339183</v>
      </c>
    </row>
    <row r="1907" spans="1:7" x14ac:dyDescent="0.25">
      <c r="A1907">
        <v>2011</v>
      </c>
      <c r="B1907">
        <v>13</v>
      </c>
      <c r="C1907" t="s">
        <v>578</v>
      </c>
      <c r="D1907">
        <v>3</v>
      </c>
      <c r="E1907">
        <v>6715.29</v>
      </c>
      <c r="F1907">
        <v>3252.64</v>
      </c>
      <c r="G1907" s="68">
        <f t="shared" si="29"/>
        <v>2.0645660140685722</v>
      </c>
    </row>
    <row r="1908" spans="1:7" x14ac:dyDescent="0.25">
      <c r="A1908">
        <v>2011</v>
      </c>
      <c r="B1908">
        <v>13</v>
      </c>
      <c r="C1908" t="s">
        <v>578</v>
      </c>
      <c r="D1908">
        <v>4</v>
      </c>
      <c r="E1908">
        <v>16508.41</v>
      </c>
      <c r="F1908">
        <v>8510.18</v>
      </c>
      <c r="G1908" s="68">
        <f t="shared" si="29"/>
        <v>1.9398426355259231</v>
      </c>
    </row>
    <row r="1909" spans="1:7" x14ac:dyDescent="0.25">
      <c r="A1909">
        <v>2011</v>
      </c>
      <c r="B1909">
        <v>13</v>
      </c>
      <c r="C1909" t="s">
        <v>578</v>
      </c>
      <c r="D1909">
        <v>5</v>
      </c>
      <c r="E1909">
        <v>6123</v>
      </c>
      <c r="F1909">
        <v>3156.13</v>
      </c>
      <c r="G1909" s="68">
        <f t="shared" si="29"/>
        <v>1.9400341557540406</v>
      </c>
    </row>
    <row r="1910" spans="1:7" x14ac:dyDescent="0.25">
      <c r="A1910">
        <v>2012</v>
      </c>
      <c r="B1910">
        <v>13</v>
      </c>
      <c r="C1910" t="s">
        <v>578</v>
      </c>
      <c r="D1910">
        <v>2</v>
      </c>
      <c r="E1910">
        <v>2168.9699999999998</v>
      </c>
      <c r="F1910">
        <v>1479.62</v>
      </c>
      <c r="G1910" s="68">
        <f t="shared" si="29"/>
        <v>1.4658966491396439</v>
      </c>
    </row>
    <row r="1911" spans="1:7" x14ac:dyDescent="0.25">
      <c r="A1911">
        <v>2012</v>
      </c>
      <c r="B1911">
        <v>13</v>
      </c>
      <c r="C1911" t="s">
        <v>578</v>
      </c>
      <c r="D1911">
        <v>3</v>
      </c>
      <c r="E1911">
        <v>6467.89</v>
      </c>
      <c r="F1911">
        <v>3129.89</v>
      </c>
      <c r="G1911" s="68">
        <f t="shared" si="29"/>
        <v>2.0664911546412177</v>
      </c>
    </row>
    <row r="1912" spans="1:7" x14ac:dyDescent="0.25">
      <c r="A1912">
        <v>2012</v>
      </c>
      <c r="B1912">
        <v>13</v>
      </c>
      <c r="C1912" t="s">
        <v>578</v>
      </c>
      <c r="D1912">
        <v>4</v>
      </c>
      <c r="E1912">
        <v>18762.95</v>
      </c>
      <c r="F1912">
        <v>9765.4699999999993</v>
      </c>
      <c r="G1912" s="68">
        <f t="shared" si="29"/>
        <v>1.9213565757715709</v>
      </c>
    </row>
    <row r="1913" spans="1:7" x14ac:dyDescent="0.25">
      <c r="A1913">
        <v>2012</v>
      </c>
      <c r="B1913">
        <v>13</v>
      </c>
      <c r="C1913" t="s">
        <v>578</v>
      </c>
      <c r="D1913">
        <v>5</v>
      </c>
      <c r="E1913">
        <v>6441.99</v>
      </c>
      <c r="F1913">
        <v>3346.54</v>
      </c>
      <c r="G1913" s="68">
        <f t="shared" si="29"/>
        <v>1.9249702677989804</v>
      </c>
    </row>
    <row r="1914" spans="1:7" x14ac:dyDescent="0.25">
      <c r="A1914">
        <v>2013</v>
      </c>
      <c r="B1914">
        <v>13</v>
      </c>
      <c r="C1914" t="s">
        <v>578</v>
      </c>
      <c r="D1914">
        <v>2</v>
      </c>
      <c r="E1914">
        <v>2699.62</v>
      </c>
      <c r="F1914">
        <v>1923.96</v>
      </c>
      <c r="G1914" s="68">
        <f t="shared" si="29"/>
        <v>1.4031580698143411</v>
      </c>
    </row>
    <row r="1915" spans="1:7" x14ac:dyDescent="0.25">
      <c r="A1915">
        <v>2013</v>
      </c>
      <c r="B1915">
        <v>13</v>
      </c>
      <c r="C1915" t="s">
        <v>578</v>
      </c>
      <c r="D1915">
        <v>3</v>
      </c>
      <c r="E1915">
        <v>6998.59</v>
      </c>
      <c r="F1915">
        <v>3396.47</v>
      </c>
      <c r="G1915" s="68">
        <f t="shared" si="29"/>
        <v>2.0605481573516036</v>
      </c>
    </row>
    <row r="1916" spans="1:7" x14ac:dyDescent="0.25">
      <c r="A1916">
        <v>2013</v>
      </c>
      <c r="B1916">
        <v>13</v>
      </c>
      <c r="C1916" t="s">
        <v>578</v>
      </c>
      <c r="D1916">
        <v>4</v>
      </c>
      <c r="E1916">
        <v>19175.97</v>
      </c>
      <c r="F1916">
        <v>9927.4599999999991</v>
      </c>
      <c r="G1916" s="68">
        <f t="shared" si="29"/>
        <v>1.9316088908945492</v>
      </c>
    </row>
    <row r="1917" spans="1:7" x14ac:dyDescent="0.25">
      <c r="A1917">
        <v>2013</v>
      </c>
      <c r="B1917">
        <v>13</v>
      </c>
      <c r="C1917" t="s">
        <v>578</v>
      </c>
      <c r="D1917">
        <v>5</v>
      </c>
      <c r="E1917">
        <v>7778.63</v>
      </c>
      <c r="F1917">
        <v>4024.4</v>
      </c>
      <c r="G1917" s="68">
        <f t="shared" si="29"/>
        <v>1.9328670112314879</v>
      </c>
    </row>
    <row r="1918" spans="1:7" x14ac:dyDescent="0.25">
      <c r="A1918">
        <v>2014</v>
      </c>
      <c r="B1918">
        <v>13</v>
      </c>
      <c r="C1918" t="s">
        <v>578</v>
      </c>
      <c r="D1918">
        <v>2</v>
      </c>
      <c r="E1918">
        <v>2645.11</v>
      </c>
      <c r="F1918">
        <v>1953.53</v>
      </c>
      <c r="G1918" s="68">
        <f t="shared" si="29"/>
        <v>1.3540155513352752</v>
      </c>
    </row>
    <row r="1919" spans="1:7" x14ac:dyDescent="0.25">
      <c r="A1919">
        <v>2014</v>
      </c>
      <c r="B1919">
        <v>13</v>
      </c>
      <c r="C1919" t="s">
        <v>578</v>
      </c>
      <c r="D1919">
        <v>3</v>
      </c>
      <c r="E1919">
        <v>6230.6</v>
      </c>
      <c r="F1919">
        <v>2913.21</v>
      </c>
      <c r="G1919" s="68">
        <f t="shared" si="29"/>
        <v>2.1387404272263244</v>
      </c>
    </row>
    <row r="1920" spans="1:7" x14ac:dyDescent="0.25">
      <c r="A1920">
        <v>2014</v>
      </c>
      <c r="B1920">
        <v>13</v>
      </c>
      <c r="C1920" t="s">
        <v>578</v>
      </c>
      <c r="D1920">
        <v>4</v>
      </c>
      <c r="E1920">
        <v>13154.92</v>
      </c>
      <c r="F1920">
        <v>6497.46</v>
      </c>
      <c r="G1920" s="68">
        <f t="shared" si="29"/>
        <v>2.024625007310549</v>
      </c>
    </row>
    <row r="1921" spans="1:7" x14ac:dyDescent="0.25">
      <c r="A1921">
        <v>2014</v>
      </c>
      <c r="B1921">
        <v>13</v>
      </c>
      <c r="C1921" t="s">
        <v>578</v>
      </c>
      <c r="D1921">
        <v>5</v>
      </c>
      <c r="E1921">
        <v>5326.73</v>
      </c>
      <c r="F1921">
        <v>2665.44</v>
      </c>
      <c r="G1921" s="68">
        <f t="shared" si="29"/>
        <v>1.9984430337955457</v>
      </c>
    </row>
    <row r="1922" spans="1:7" x14ac:dyDescent="0.25">
      <c r="A1922">
        <v>2015</v>
      </c>
      <c r="B1922">
        <v>13</v>
      </c>
      <c r="C1922" t="s">
        <v>578</v>
      </c>
      <c r="D1922">
        <v>2</v>
      </c>
      <c r="E1922">
        <v>2644.93</v>
      </c>
      <c r="F1922">
        <v>1906.04</v>
      </c>
      <c r="G1922" s="68">
        <f t="shared" si="29"/>
        <v>1.3876571320643847</v>
      </c>
    </row>
    <row r="1923" spans="1:7" x14ac:dyDescent="0.25">
      <c r="A1923">
        <v>2015</v>
      </c>
      <c r="B1923">
        <v>13</v>
      </c>
      <c r="C1923" t="s">
        <v>578</v>
      </c>
      <c r="D1923">
        <v>3</v>
      </c>
      <c r="E1923">
        <v>6117.95</v>
      </c>
      <c r="F1923">
        <v>2843.58</v>
      </c>
      <c r="G1923" s="68">
        <f t="shared" ref="G1923:G1986" si="30">E1923/F1923</f>
        <v>2.1514956498498372</v>
      </c>
    </row>
    <row r="1924" spans="1:7" x14ac:dyDescent="0.25">
      <c r="A1924">
        <v>2015</v>
      </c>
      <c r="B1924">
        <v>13</v>
      </c>
      <c r="C1924" t="s">
        <v>578</v>
      </c>
      <c r="D1924">
        <v>4</v>
      </c>
      <c r="E1924">
        <v>11714.94</v>
      </c>
      <c r="F1924">
        <v>5780.16</v>
      </c>
      <c r="G1924" s="68">
        <f t="shared" si="30"/>
        <v>2.026750124564026</v>
      </c>
    </row>
    <row r="1925" spans="1:7" x14ac:dyDescent="0.25">
      <c r="A1925">
        <v>2015</v>
      </c>
      <c r="B1925">
        <v>13</v>
      </c>
      <c r="C1925" t="s">
        <v>578</v>
      </c>
      <c r="D1925">
        <v>5</v>
      </c>
      <c r="E1925">
        <v>3810.8</v>
      </c>
      <c r="F1925">
        <v>1906.28</v>
      </c>
      <c r="G1925" s="68">
        <f t="shared" si="30"/>
        <v>1.9990767358415344</v>
      </c>
    </row>
    <row r="1926" spans="1:7" x14ac:dyDescent="0.25">
      <c r="A1926">
        <v>1979</v>
      </c>
      <c r="B1926">
        <v>14</v>
      </c>
      <c r="C1926" t="s">
        <v>579</v>
      </c>
      <c r="D1926">
        <v>2</v>
      </c>
      <c r="E1926">
        <v>382.67</v>
      </c>
      <c r="F1926">
        <v>80.34</v>
      </c>
      <c r="G1926" s="68">
        <f t="shared" si="30"/>
        <v>4.7631316903161567</v>
      </c>
    </row>
    <row r="1927" spans="1:7" x14ac:dyDescent="0.25">
      <c r="A1927">
        <v>1979</v>
      </c>
      <c r="B1927">
        <v>14</v>
      </c>
      <c r="C1927" t="s">
        <v>579</v>
      </c>
      <c r="D1927">
        <v>3</v>
      </c>
      <c r="E1927">
        <v>955.24</v>
      </c>
      <c r="F1927">
        <v>896.91</v>
      </c>
      <c r="G1927" s="68">
        <f t="shared" si="30"/>
        <v>1.0650343958702657</v>
      </c>
    </row>
    <row r="1928" spans="1:7" x14ac:dyDescent="0.25">
      <c r="A1928">
        <v>1979</v>
      </c>
      <c r="B1928">
        <v>14</v>
      </c>
      <c r="C1928" t="s">
        <v>579</v>
      </c>
      <c r="D1928">
        <v>4</v>
      </c>
      <c r="E1928">
        <v>70140.98</v>
      </c>
      <c r="F1928">
        <v>70091.210000000006</v>
      </c>
      <c r="G1928" s="68">
        <f t="shared" si="30"/>
        <v>1.0007100747725712</v>
      </c>
    </row>
    <row r="1929" spans="1:7" x14ac:dyDescent="0.25">
      <c r="A1929">
        <v>1979</v>
      </c>
      <c r="B1929">
        <v>14</v>
      </c>
      <c r="C1929" t="s">
        <v>579</v>
      </c>
      <c r="D1929">
        <v>5</v>
      </c>
      <c r="E1929">
        <v>0</v>
      </c>
      <c r="F1929">
        <v>0</v>
      </c>
      <c r="G1929" s="68" t="e">
        <f t="shared" si="30"/>
        <v>#DIV/0!</v>
      </c>
    </row>
    <row r="1930" spans="1:7" x14ac:dyDescent="0.25">
      <c r="A1930">
        <v>1980</v>
      </c>
      <c r="B1930">
        <v>14</v>
      </c>
      <c r="C1930" t="s">
        <v>579</v>
      </c>
      <c r="D1930">
        <v>2</v>
      </c>
      <c r="E1930">
        <v>223.85</v>
      </c>
      <c r="F1930">
        <v>46.95</v>
      </c>
      <c r="G1930" s="68">
        <f t="shared" si="30"/>
        <v>4.7678381256656017</v>
      </c>
    </row>
    <row r="1931" spans="1:7" x14ac:dyDescent="0.25">
      <c r="A1931">
        <v>1980</v>
      </c>
      <c r="B1931">
        <v>14</v>
      </c>
      <c r="C1931" t="s">
        <v>579</v>
      </c>
      <c r="D1931">
        <v>3</v>
      </c>
      <c r="E1931">
        <v>866.34</v>
      </c>
      <c r="F1931">
        <v>813.41</v>
      </c>
      <c r="G1931" s="68">
        <f t="shared" si="30"/>
        <v>1.0650717350413692</v>
      </c>
    </row>
    <row r="1932" spans="1:7" x14ac:dyDescent="0.25">
      <c r="A1932">
        <v>1980</v>
      </c>
      <c r="B1932">
        <v>14</v>
      </c>
      <c r="C1932" t="s">
        <v>579</v>
      </c>
      <c r="D1932">
        <v>4</v>
      </c>
      <c r="E1932">
        <v>924.25</v>
      </c>
      <c r="F1932">
        <v>923.59</v>
      </c>
      <c r="G1932" s="68">
        <f t="shared" si="30"/>
        <v>1.0007146027999436</v>
      </c>
    </row>
    <row r="1933" spans="1:7" x14ac:dyDescent="0.25">
      <c r="A1933">
        <v>1980</v>
      </c>
      <c r="B1933">
        <v>14</v>
      </c>
      <c r="C1933" t="s">
        <v>579</v>
      </c>
      <c r="D1933">
        <v>5</v>
      </c>
      <c r="E1933">
        <v>0</v>
      </c>
      <c r="F1933">
        <v>0</v>
      </c>
      <c r="G1933" s="68" t="e">
        <f t="shared" si="30"/>
        <v>#DIV/0!</v>
      </c>
    </row>
    <row r="1934" spans="1:7" x14ac:dyDescent="0.25">
      <c r="A1934">
        <v>1981</v>
      </c>
      <c r="B1934">
        <v>14</v>
      </c>
      <c r="C1934" t="s">
        <v>579</v>
      </c>
      <c r="D1934">
        <v>2</v>
      </c>
      <c r="E1934">
        <v>109.38</v>
      </c>
      <c r="F1934">
        <v>22.31</v>
      </c>
      <c r="G1934" s="68">
        <f t="shared" si="30"/>
        <v>4.9027341999103538</v>
      </c>
    </row>
    <row r="1935" spans="1:7" x14ac:dyDescent="0.25">
      <c r="A1935">
        <v>1981</v>
      </c>
      <c r="B1935">
        <v>14</v>
      </c>
      <c r="C1935" t="s">
        <v>579</v>
      </c>
      <c r="D1935">
        <v>3</v>
      </c>
      <c r="E1935">
        <v>507.24</v>
      </c>
      <c r="F1935">
        <v>475.8</v>
      </c>
      <c r="G1935" s="68">
        <f t="shared" si="30"/>
        <v>1.066078184110971</v>
      </c>
    </row>
    <row r="1936" spans="1:7" x14ac:dyDescent="0.25">
      <c r="A1936">
        <v>1981</v>
      </c>
      <c r="B1936">
        <v>14</v>
      </c>
      <c r="C1936" t="s">
        <v>579</v>
      </c>
      <c r="D1936">
        <v>4</v>
      </c>
      <c r="E1936">
        <v>838.3</v>
      </c>
      <c r="F1936">
        <v>837.56</v>
      </c>
      <c r="G1936" s="68">
        <f t="shared" si="30"/>
        <v>1.0008835187926834</v>
      </c>
    </row>
    <row r="1937" spans="1:7" x14ac:dyDescent="0.25">
      <c r="A1937">
        <v>1981</v>
      </c>
      <c r="B1937">
        <v>14</v>
      </c>
      <c r="C1937" t="s">
        <v>579</v>
      </c>
      <c r="D1937">
        <v>5</v>
      </c>
      <c r="E1937">
        <v>0</v>
      </c>
      <c r="F1937">
        <v>0</v>
      </c>
      <c r="G1937" s="68" t="e">
        <f t="shared" si="30"/>
        <v>#DIV/0!</v>
      </c>
    </row>
    <row r="1938" spans="1:7" x14ac:dyDescent="0.25">
      <c r="A1938">
        <v>1982</v>
      </c>
      <c r="B1938">
        <v>14</v>
      </c>
      <c r="C1938" t="s">
        <v>579</v>
      </c>
      <c r="D1938">
        <v>2</v>
      </c>
      <c r="E1938">
        <v>58.52</v>
      </c>
      <c r="F1938">
        <v>12.18</v>
      </c>
      <c r="G1938" s="68">
        <f t="shared" si="30"/>
        <v>4.8045977011494259</v>
      </c>
    </row>
    <row r="1939" spans="1:7" x14ac:dyDescent="0.25">
      <c r="A1939">
        <v>1982</v>
      </c>
      <c r="B1939">
        <v>14</v>
      </c>
      <c r="C1939" t="s">
        <v>579</v>
      </c>
      <c r="D1939">
        <v>3</v>
      </c>
      <c r="E1939">
        <v>247.29</v>
      </c>
      <c r="F1939">
        <v>232.11</v>
      </c>
      <c r="G1939" s="68">
        <f t="shared" si="30"/>
        <v>1.0654000258498124</v>
      </c>
    </row>
    <row r="1940" spans="1:7" x14ac:dyDescent="0.25">
      <c r="A1940">
        <v>1982</v>
      </c>
      <c r="B1940">
        <v>14</v>
      </c>
      <c r="C1940" t="s">
        <v>579</v>
      </c>
      <c r="D1940">
        <v>4</v>
      </c>
      <c r="E1940">
        <v>490.72</v>
      </c>
      <c r="F1940">
        <v>490.35</v>
      </c>
      <c r="G1940" s="68">
        <f t="shared" si="30"/>
        <v>1.000754563067197</v>
      </c>
    </row>
    <row r="1941" spans="1:7" x14ac:dyDescent="0.25">
      <c r="A1941">
        <v>1982</v>
      </c>
      <c r="B1941">
        <v>14</v>
      </c>
      <c r="C1941" t="s">
        <v>579</v>
      </c>
      <c r="D1941">
        <v>5</v>
      </c>
      <c r="E1941">
        <v>0</v>
      </c>
      <c r="F1941">
        <v>0</v>
      </c>
      <c r="G1941" s="68" t="e">
        <f t="shared" si="30"/>
        <v>#DIV/0!</v>
      </c>
    </row>
    <row r="1942" spans="1:7" x14ac:dyDescent="0.25">
      <c r="A1942">
        <v>1983</v>
      </c>
      <c r="B1942">
        <v>14</v>
      </c>
      <c r="C1942" t="s">
        <v>579</v>
      </c>
      <c r="D1942">
        <v>2</v>
      </c>
      <c r="E1942">
        <v>78.14</v>
      </c>
      <c r="F1942">
        <v>16.190000000000001</v>
      </c>
      <c r="G1942" s="68">
        <f t="shared" si="30"/>
        <v>4.8264360716491659</v>
      </c>
    </row>
    <row r="1943" spans="1:7" x14ac:dyDescent="0.25">
      <c r="A1943">
        <v>1983</v>
      </c>
      <c r="B1943">
        <v>14</v>
      </c>
      <c r="C1943" t="s">
        <v>579</v>
      </c>
      <c r="D1943">
        <v>3</v>
      </c>
      <c r="E1943">
        <v>197.51</v>
      </c>
      <c r="F1943">
        <v>185.36</v>
      </c>
      <c r="G1943" s="68">
        <f t="shared" si="30"/>
        <v>1.0655481225722916</v>
      </c>
    </row>
    <row r="1944" spans="1:7" x14ac:dyDescent="0.25">
      <c r="A1944">
        <v>1983</v>
      </c>
      <c r="B1944">
        <v>14</v>
      </c>
      <c r="C1944" t="s">
        <v>579</v>
      </c>
      <c r="D1944">
        <v>4</v>
      </c>
      <c r="E1944">
        <v>254.17</v>
      </c>
      <c r="F1944">
        <v>253.97</v>
      </c>
      <c r="G1944" s="68">
        <f t="shared" si="30"/>
        <v>1.0007874945859747</v>
      </c>
    </row>
    <row r="1945" spans="1:7" x14ac:dyDescent="0.25">
      <c r="A1945">
        <v>1983</v>
      </c>
      <c r="B1945">
        <v>14</v>
      </c>
      <c r="C1945" t="s">
        <v>579</v>
      </c>
      <c r="D1945">
        <v>5</v>
      </c>
      <c r="E1945">
        <v>17.440000000000001</v>
      </c>
      <c r="F1945">
        <v>17.440000000000001</v>
      </c>
      <c r="G1945" s="68">
        <f t="shared" si="30"/>
        <v>1</v>
      </c>
    </row>
    <row r="1946" spans="1:7" x14ac:dyDescent="0.25">
      <c r="A1946">
        <v>1984</v>
      </c>
      <c r="B1946">
        <v>14</v>
      </c>
      <c r="C1946" t="s">
        <v>579</v>
      </c>
      <c r="D1946">
        <v>2</v>
      </c>
      <c r="E1946">
        <v>49.53</v>
      </c>
      <c r="F1946">
        <v>10.8</v>
      </c>
      <c r="G1946" s="68">
        <f t="shared" si="30"/>
        <v>4.5861111111111112</v>
      </c>
    </row>
    <row r="1947" spans="1:7" x14ac:dyDescent="0.25">
      <c r="A1947">
        <v>1984</v>
      </c>
      <c r="B1947">
        <v>14</v>
      </c>
      <c r="C1947" t="s">
        <v>579</v>
      </c>
      <c r="D1947">
        <v>3</v>
      </c>
      <c r="E1947">
        <v>240.07</v>
      </c>
      <c r="F1947">
        <v>225.71</v>
      </c>
      <c r="G1947" s="68">
        <f t="shared" si="30"/>
        <v>1.0636214611669841</v>
      </c>
    </row>
    <row r="1948" spans="1:7" x14ac:dyDescent="0.25">
      <c r="A1948">
        <v>1984</v>
      </c>
      <c r="B1948">
        <v>14</v>
      </c>
      <c r="C1948" t="s">
        <v>579</v>
      </c>
      <c r="D1948">
        <v>4</v>
      </c>
      <c r="E1948">
        <v>179.39</v>
      </c>
      <c r="F1948">
        <v>179.31</v>
      </c>
      <c r="G1948" s="68">
        <f t="shared" si="30"/>
        <v>1.0004461547041437</v>
      </c>
    </row>
    <row r="1949" spans="1:7" x14ac:dyDescent="0.25">
      <c r="A1949">
        <v>1984</v>
      </c>
      <c r="B1949">
        <v>14</v>
      </c>
      <c r="C1949" t="s">
        <v>579</v>
      </c>
      <c r="D1949">
        <v>5</v>
      </c>
      <c r="E1949">
        <v>0</v>
      </c>
      <c r="F1949">
        <v>0</v>
      </c>
      <c r="G1949" s="68" t="e">
        <f t="shared" si="30"/>
        <v>#DIV/0!</v>
      </c>
    </row>
    <row r="1950" spans="1:7" x14ac:dyDescent="0.25">
      <c r="A1950">
        <v>1985</v>
      </c>
      <c r="B1950">
        <v>14</v>
      </c>
      <c r="C1950" t="s">
        <v>579</v>
      </c>
      <c r="D1950">
        <v>2</v>
      </c>
      <c r="E1950">
        <v>34.229999999999997</v>
      </c>
      <c r="F1950">
        <v>8.01</v>
      </c>
      <c r="G1950" s="68">
        <f t="shared" si="30"/>
        <v>4.2734082397003741</v>
      </c>
    </row>
    <row r="1951" spans="1:7" x14ac:dyDescent="0.25">
      <c r="A1951">
        <v>1985</v>
      </c>
      <c r="B1951">
        <v>14</v>
      </c>
      <c r="C1951" t="s">
        <v>579</v>
      </c>
      <c r="D1951">
        <v>3</v>
      </c>
      <c r="E1951">
        <v>276.64</v>
      </c>
      <c r="F1951">
        <v>260.39999999999998</v>
      </c>
      <c r="G1951" s="68">
        <f t="shared" si="30"/>
        <v>1.0623655913978496</v>
      </c>
    </row>
    <row r="1952" spans="1:7" x14ac:dyDescent="0.25">
      <c r="A1952">
        <v>1985</v>
      </c>
      <c r="B1952">
        <v>14</v>
      </c>
      <c r="C1952" t="s">
        <v>579</v>
      </c>
      <c r="D1952">
        <v>4</v>
      </c>
      <c r="E1952">
        <v>236.66</v>
      </c>
      <c r="F1952">
        <v>236.54</v>
      </c>
      <c r="G1952" s="68">
        <f t="shared" si="30"/>
        <v>1.0005073137735689</v>
      </c>
    </row>
    <row r="1953" spans="1:7" x14ac:dyDescent="0.25">
      <c r="A1953">
        <v>1985</v>
      </c>
      <c r="B1953">
        <v>14</v>
      </c>
      <c r="C1953" t="s">
        <v>579</v>
      </c>
      <c r="D1953">
        <v>5</v>
      </c>
      <c r="E1953">
        <v>1.1599999999999999</v>
      </c>
      <c r="F1953">
        <v>1.1499999999999999</v>
      </c>
      <c r="G1953" s="68">
        <f t="shared" si="30"/>
        <v>1.008695652173913</v>
      </c>
    </row>
    <row r="1954" spans="1:7" x14ac:dyDescent="0.25">
      <c r="A1954">
        <v>1986</v>
      </c>
      <c r="B1954">
        <v>14</v>
      </c>
      <c r="C1954" t="s">
        <v>579</v>
      </c>
      <c r="D1954">
        <v>2</v>
      </c>
      <c r="E1954">
        <v>48.52</v>
      </c>
      <c r="F1954">
        <v>16.41</v>
      </c>
      <c r="G1954" s="68">
        <f t="shared" si="30"/>
        <v>2.9567336989640465</v>
      </c>
    </row>
    <row r="1955" spans="1:7" x14ac:dyDescent="0.25">
      <c r="A1955">
        <v>1986</v>
      </c>
      <c r="B1955">
        <v>14</v>
      </c>
      <c r="C1955" t="s">
        <v>579</v>
      </c>
      <c r="D1955">
        <v>3</v>
      </c>
      <c r="E1955">
        <v>207.61</v>
      </c>
      <c r="F1955">
        <v>197.11</v>
      </c>
      <c r="G1955" s="68">
        <f t="shared" si="30"/>
        <v>1.0532697478565267</v>
      </c>
    </row>
    <row r="1956" spans="1:7" x14ac:dyDescent="0.25">
      <c r="A1956">
        <v>1986</v>
      </c>
      <c r="B1956">
        <v>14</v>
      </c>
      <c r="C1956" t="s">
        <v>579</v>
      </c>
      <c r="D1956">
        <v>4</v>
      </c>
      <c r="E1956">
        <v>269.10000000000002</v>
      </c>
      <c r="F1956">
        <v>269</v>
      </c>
      <c r="G1956" s="68">
        <f t="shared" si="30"/>
        <v>1.000371747211896</v>
      </c>
    </row>
    <row r="1957" spans="1:7" x14ac:dyDescent="0.25">
      <c r="A1957">
        <v>1986</v>
      </c>
      <c r="B1957">
        <v>14</v>
      </c>
      <c r="C1957" t="s">
        <v>579</v>
      </c>
      <c r="D1957">
        <v>5</v>
      </c>
      <c r="E1957">
        <v>1.85</v>
      </c>
      <c r="F1957">
        <v>1.85</v>
      </c>
      <c r="G1957" s="68">
        <f t="shared" si="30"/>
        <v>1</v>
      </c>
    </row>
    <row r="1958" spans="1:7" x14ac:dyDescent="0.25">
      <c r="A1958">
        <v>1987</v>
      </c>
      <c r="B1958">
        <v>14</v>
      </c>
      <c r="C1958" t="s">
        <v>579</v>
      </c>
      <c r="D1958">
        <v>2</v>
      </c>
      <c r="E1958">
        <v>63.96</v>
      </c>
      <c r="F1958">
        <v>16.39</v>
      </c>
      <c r="G1958" s="68">
        <f t="shared" si="30"/>
        <v>3.9023794996949359</v>
      </c>
    </row>
    <row r="1959" spans="1:7" x14ac:dyDescent="0.25">
      <c r="A1959">
        <v>1987</v>
      </c>
      <c r="B1959">
        <v>14</v>
      </c>
      <c r="C1959" t="s">
        <v>579</v>
      </c>
      <c r="D1959">
        <v>3</v>
      </c>
      <c r="E1959">
        <v>298.35000000000002</v>
      </c>
      <c r="F1959">
        <v>281.35000000000002</v>
      </c>
      <c r="G1959" s="68">
        <f t="shared" si="30"/>
        <v>1.0604229607250755</v>
      </c>
    </row>
    <row r="1960" spans="1:7" x14ac:dyDescent="0.25">
      <c r="A1960">
        <v>1987</v>
      </c>
      <c r="B1960">
        <v>14</v>
      </c>
      <c r="C1960" t="s">
        <v>579</v>
      </c>
      <c r="D1960">
        <v>4</v>
      </c>
      <c r="E1960">
        <v>208.58</v>
      </c>
      <c r="F1960">
        <v>208.48</v>
      </c>
      <c r="G1960" s="68">
        <f t="shared" si="30"/>
        <v>1.0004796623177283</v>
      </c>
    </row>
    <row r="1961" spans="1:7" x14ac:dyDescent="0.25">
      <c r="A1961">
        <v>1987</v>
      </c>
      <c r="B1961">
        <v>14</v>
      </c>
      <c r="C1961" t="s">
        <v>579</v>
      </c>
      <c r="D1961">
        <v>5</v>
      </c>
      <c r="E1961">
        <v>4.1500000000000004</v>
      </c>
      <c r="F1961">
        <v>4.1500000000000004</v>
      </c>
      <c r="G1961" s="68">
        <f t="shared" si="30"/>
        <v>1</v>
      </c>
    </row>
    <row r="1962" spans="1:7" x14ac:dyDescent="0.25">
      <c r="A1962">
        <v>1988</v>
      </c>
      <c r="B1962">
        <v>14</v>
      </c>
      <c r="C1962" t="s">
        <v>579</v>
      </c>
      <c r="D1962">
        <v>2</v>
      </c>
      <c r="E1962">
        <v>40.64</v>
      </c>
      <c r="F1962">
        <v>15.21</v>
      </c>
      <c r="G1962" s="68">
        <f t="shared" si="30"/>
        <v>2.6719263642340563</v>
      </c>
    </row>
    <row r="1963" spans="1:7" x14ac:dyDescent="0.25">
      <c r="A1963">
        <v>1988</v>
      </c>
      <c r="B1963">
        <v>14</v>
      </c>
      <c r="C1963" t="s">
        <v>579</v>
      </c>
      <c r="D1963">
        <v>3</v>
      </c>
      <c r="E1963">
        <v>423.01</v>
      </c>
      <c r="F1963">
        <v>402.79</v>
      </c>
      <c r="G1963" s="68">
        <f t="shared" si="30"/>
        <v>1.0501998560043695</v>
      </c>
    </row>
    <row r="1964" spans="1:7" x14ac:dyDescent="0.25">
      <c r="A1964">
        <v>1988</v>
      </c>
      <c r="B1964">
        <v>14</v>
      </c>
      <c r="C1964" t="s">
        <v>579</v>
      </c>
      <c r="D1964">
        <v>4</v>
      </c>
      <c r="E1964">
        <v>271.32</v>
      </c>
      <c r="F1964">
        <v>271.22000000000003</v>
      </c>
      <c r="G1964" s="68">
        <f t="shared" si="30"/>
        <v>1.0003687043728338</v>
      </c>
    </row>
    <row r="1965" spans="1:7" x14ac:dyDescent="0.25">
      <c r="A1965">
        <v>1988</v>
      </c>
      <c r="B1965">
        <v>14</v>
      </c>
      <c r="C1965" t="s">
        <v>579</v>
      </c>
      <c r="D1965">
        <v>5</v>
      </c>
      <c r="E1965">
        <v>0</v>
      </c>
      <c r="F1965">
        <v>0</v>
      </c>
      <c r="G1965" s="68" t="e">
        <f t="shared" si="30"/>
        <v>#DIV/0!</v>
      </c>
    </row>
    <row r="1966" spans="1:7" x14ac:dyDescent="0.25">
      <c r="A1966">
        <v>1989</v>
      </c>
      <c r="B1966">
        <v>14</v>
      </c>
      <c r="C1966" t="s">
        <v>579</v>
      </c>
      <c r="D1966">
        <v>2</v>
      </c>
      <c r="E1966">
        <v>24.76</v>
      </c>
      <c r="F1966">
        <v>8.36</v>
      </c>
      <c r="G1966" s="68">
        <f t="shared" si="30"/>
        <v>2.9617224880382778</v>
      </c>
    </row>
    <row r="1967" spans="1:7" x14ac:dyDescent="0.25">
      <c r="A1967">
        <v>1989</v>
      </c>
      <c r="B1967">
        <v>14</v>
      </c>
      <c r="C1967" t="s">
        <v>579</v>
      </c>
      <c r="D1967">
        <v>3</v>
      </c>
      <c r="E1967">
        <v>262.7</v>
      </c>
      <c r="F1967">
        <v>249.51</v>
      </c>
      <c r="G1967" s="68">
        <f t="shared" si="30"/>
        <v>1.0528636126808544</v>
      </c>
    </row>
    <row r="1968" spans="1:7" x14ac:dyDescent="0.25">
      <c r="A1968">
        <v>1989</v>
      </c>
      <c r="B1968">
        <v>14</v>
      </c>
      <c r="C1968" t="s">
        <v>579</v>
      </c>
      <c r="D1968">
        <v>4</v>
      </c>
      <c r="E1968">
        <v>377.77</v>
      </c>
      <c r="F1968">
        <v>377.67</v>
      </c>
      <c r="G1968" s="68">
        <f t="shared" si="30"/>
        <v>1.0002647814229353</v>
      </c>
    </row>
    <row r="1969" spans="1:7" x14ac:dyDescent="0.25">
      <c r="A1969">
        <v>1989</v>
      </c>
      <c r="B1969">
        <v>14</v>
      </c>
      <c r="C1969" t="s">
        <v>579</v>
      </c>
      <c r="D1969">
        <v>5</v>
      </c>
      <c r="E1969">
        <v>0</v>
      </c>
      <c r="F1969">
        <v>0</v>
      </c>
      <c r="G1969" s="68" t="e">
        <f t="shared" si="30"/>
        <v>#DIV/0!</v>
      </c>
    </row>
    <row r="1970" spans="1:7" x14ac:dyDescent="0.25">
      <c r="A1970">
        <v>1990</v>
      </c>
      <c r="B1970">
        <v>14</v>
      </c>
      <c r="C1970" t="s">
        <v>579</v>
      </c>
      <c r="D1970">
        <v>2</v>
      </c>
      <c r="E1970">
        <v>44.29</v>
      </c>
      <c r="F1970">
        <v>27.56</v>
      </c>
      <c r="G1970" s="68">
        <f t="shared" si="30"/>
        <v>1.6070391872278664</v>
      </c>
    </row>
    <row r="1971" spans="1:7" x14ac:dyDescent="0.25">
      <c r="A1971">
        <v>1990</v>
      </c>
      <c r="B1971">
        <v>14</v>
      </c>
      <c r="C1971" t="s">
        <v>579</v>
      </c>
      <c r="D1971">
        <v>3</v>
      </c>
      <c r="E1971">
        <v>164.52</v>
      </c>
      <c r="F1971">
        <v>159.83000000000001</v>
      </c>
      <c r="G1971" s="68">
        <f t="shared" si="30"/>
        <v>1.0293436776575111</v>
      </c>
    </row>
    <row r="1972" spans="1:7" x14ac:dyDescent="0.25">
      <c r="A1972">
        <v>1990</v>
      </c>
      <c r="B1972">
        <v>14</v>
      </c>
      <c r="C1972" t="s">
        <v>579</v>
      </c>
      <c r="D1972">
        <v>4</v>
      </c>
      <c r="E1972">
        <v>258.04000000000002</v>
      </c>
      <c r="F1972">
        <v>258.02</v>
      </c>
      <c r="G1972" s="68">
        <f t="shared" si="30"/>
        <v>1.0000775133710567</v>
      </c>
    </row>
    <row r="1973" spans="1:7" x14ac:dyDescent="0.25">
      <c r="A1973">
        <v>1990</v>
      </c>
      <c r="B1973">
        <v>14</v>
      </c>
      <c r="C1973" t="s">
        <v>579</v>
      </c>
      <c r="D1973">
        <v>5</v>
      </c>
      <c r="E1973">
        <v>1.74</v>
      </c>
      <c r="F1973">
        <v>1.74</v>
      </c>
      <c r="G1973" s="68">
        <f t="shared" si="30"/>
        <v>1</v>
      </c>
    </row>
    <row r="1974" spans="1:7" x14ac:dyDescent="0.25">
      <c r="A1974">
        <v>1991</v>
      </c>
      <c r="B1974">
        <v>14</v>
      </c>
      <c r="C1974" t="s">
        <v>579</v>
      </c>
      <c r="D1974">
        <v>2</v>
      </c>
      <c r="E1974">
        <v>52.83</v>
      </c>
      <c r="F1974">
        <v>28.92</v>
      </c>
      <c r="G1974" s="68">
        <f t="shared" si="30"/>
        <v>1.8267634854771782</v>
      </c>
    </row>
    <row r="1975" spans="1:7" x14ac:dyDescent="0.25">
      <c r="A1975">
        <v>1991</v>
      </c>
      <c r="B1975">
        <v>14</v>
      </c>
      <c r="C1975" t="s">
        <v>579</v>
      </c>
      <c r="D1975">
        <v>3</v>
      </c>
      <c r="E1975">
        <v>277.45</v>
      </c>
      <c r="F1975">
        <v>267.98</v>
      </c>
      <c r="G1975" s="68">
        <f t="shared" si="30"/>
        <v>1.0353384580938876</v>
      </c>
    </row>
    <row r="1976" spans="1:7" x14ac:dyDescent="0.25">
      <c r="A1976">
        <v>1991</v>
      </c>
      <c r="B1976">
        <v>14</v>
      </c>
      <c r="C1976" t="s">
        <v>579</v>
      </c>
      <c r="D1976">
        <v>4</v>
      </c>
      <c r="E1976">
        <v>149.63</v>
      </c>
      <c r="F1976">
        <v>149.61000000000001</v>
      </c>
      <c r="G1976" s="68">
        <f t="shared" si="30"/>
        <v>1.0001336809036827</v>
      </c>
    </row>
    <row r="1977" spans="1:7" x14ac:dyDescent="0.25">
      <c r="A1977">
        <v>1991</v>
      </c>
      <c r="B1977">
        <v>14</v>
      </c>
      <c r="C1977" t="s">
        <v>579</v>
      </c>
      <c r="D1977">
        <v>5</v>
      </c>
      <c r="E1977">
        <v>0</v>
      </c>
      <c r="F1977">
        <v>0</v>
      </c>
      <c r="G1977" s="68" t="e">
        <f t="shared" si="30"/>
        <v>#DIV/0!</v>
      </c>
    </row>
    <row r="1978" spans="1:7" x14ac:dyDescent="0.25">
      <c r="A1978">
        <v>1992</v>
      </c>
      <c r="B1978">
        <v>14</v>
      </c>
      <c r="C1978" t="s">
        <v>579</v>
      </c>
      <c r="D1978">
        <v>2</v>
      </c>
      <c r="E1978">
        <v>34.86</v>
      </c>
      <c r="F1978">
        <v>18.510000000000002</v>
      </c>
      <c r="G1978" s="68">
        <f t="shared" si="30"/>
        <v>1.8833063209076173</v>
      </c>
    </row>
    <row r="1979" spans="1:7" x14ac:dyDescent="0.25">
      <c r="A1979">
        <v>1992</v>
      </c>
      <c r="B1979">
        <v>14</v>
      </c>
      <c r="C1979" t="s">
        <v>579</v>
      </c>
      <c r="D1979">
        <v>3</v>
      </c>
      <c r="E1979">
        <v>347.52</v>
      </c>
      <c r="F1979">
        <v>335.22</v>
      </c>
      <c r="G1979" s="68">
        <f t="shared" si="30"/>
        <v>1.0366923214605333</v>
      </c>
    </row>
    <row r="1980" spans="1:7" x14ac:dyDescent="0.25">
      <c r="A1980">
        <v>1992</v>
      </c>
      <c r="B1980">
        <v>14</v>
      </c>
      <c r="C1980" t="s">
        <v>579</v>
      </c>
      <c r="D1980">
        <v>4</v>
      </c>
      <c r="E1980">
        <v>257.88</v>
      </c>
      <c r="F1980">
        <v>257.85000000000002</v>
      </c>
      <c r="G1980" s="68">
        <f t="shared" si="30"/>
        <v>1.0001163467132053</v>
      </c>
    </row>
    <row r="1981" spans="1:7" x14ac:dyDescent="0.25">
      <c r="A1981">
        <v>1992</v>
      </c>
      <c r="B1981">
        <v>14</v>
      </c>
      <c r="C1981" t="s">
        <v>579</v>
      </c>
      <c r="D1981">
        <v>5</v>
      </c>
      <c r="E1981">
        <v>0</v>
      </c>
      <c r="F1981">
        <v>0</v>
      </c>
      <c r="G1981" s="68" t="e">
        <f t="shared" si="30"/>
        <v>#DIV/0!</v>
      </c>
    </row>
    <row r="1982" spans="1:7" x14ac:dyDescent="0.25">
      <c r="A1982">
        <v>1993</v>
      </c>
      <c r="B1982">
        <v>14</v>
      </c>
      <c r="C1982" t="s">
        <v>579</v>
      </c>
      <c r="D1982">
        <v>2</v>
      </c>
      <c r="E1982">
        <v>24.04</v>
      </c>
      <c r="F1982">
        <v>9.41</v>
      </c>
      <c r="G1982" s="68">
        <f t="shared" si="30"/>
        <v>2.5547290116896919</v>
      </c>
    </row>
    <row r="1983" spans="1:7" x14ac:dyDescent="0.25">
      <c r="A1983">
        <v>1993</v>
      </c>
      <c r="B1983">
        <v>14</v>
      </c>
      <c r="C1983" t="s">
        <v>579</v>
      </c>
      <c r="D1983">
        <v>3</v>
      </c>
      <c r="E1983">
        <v>210.4</v>
      </c>
      <c r="F1983">
        <v>200.74</v>
      </c>
      <c r="G1983" s="68">
        <f t="shared" si="30"/>
        <v>1.0481219487894788</v>
      </c>
    </row>
    <row r="1984" spans="1:7" x14ac:dyDescent="0.25">
      <c r="A1984">
        <v>1993</v>
      </c>
      <c r="B1984">
        <v>14</v>
      </c>
      <c r="C1984" t="s">
        <v>579</v>
      </c>
      <c r="D1984">
        <v>4</v>
      </c>
      <c r="E1984">
        <v>289.97000000000003</v>
      </c>
      <c r="F1984">
        <v>289.92</v>
      </c>
      <c r="G1984" s="68">
        <f t="shared" si="30"/>
        <v>1.0001724613686536</v>
      </c>
    </row>
    <row r="1985" spans="1:7" x14ac:dyDescent="0.25">
      <c r="A1985">
        <v>1993</v>
      </c>
      <c r="B1985">
        <v>14</v>
      </c>
      <c r="C1985" t="s">
        <v>579</v>
      </c>
      <c r="D1985">
        <v>5</v>
      </c>
      <c r="E1985">
        <v>0</v>
      </c>
      <c r="F1985">
        <v>0</v>
      </c>
      <c r="G1985" s="68" t="e">
        <f t="shared" si="30"/>
        <v>#DIV/0!</v>
      </c>
    </row>
    <row r="1986" spans="1:7" x14ac:dyDescent="0.25">
      <c r="A1986">
        <v>1994</v>
      </c>
      <c r="B1986">
        <v>14</v>
      </c>
      <c r="C1986" t="s">
        <v>579</v>
      </c>
      <c r="D1986">
        <v>2</v>
      </c>
      <c r="E1986">
        <v>41.49</v>
      </c>
      <c r="F1986">
        <v>13.09</v>
      </c>
      <c r="G1986" s="68">
        <f t="shared" si="30"/>
        <v>3.1695951107715814</v>
      </c>
    </row>
    <row r="1987" spans="1:7" x14ac:dyDescent="0.25">
      <c r="A1987">
        <v>1994</v>
      </c>
      <c r="B1987">
        <v>14</v>
      </c>
      <c r="C1987" t="s">
        <v>579</v>
      </c>
      <c r="D1987">
        <v>3</v>
      </c>
      <c r="E1987">
        <v>177.32</v>
      </c>
      <c r="F1987">
        <v>168.13</v>
      </c>
      <c r="G1987" s="68">
        <f t="shared" ref="G1987:G2050" si="31">E1987/F1987</f>
        <v>1.0546600844584548</v>
      </c>
    </row>
    <row r="1988" spans="1:7" x14ac:dyDescent="0.25">
      <c r="A1988">
        <v>1994</v>
      </c>
      <c r="B1988">
        <v>14</v>
      </c>
      <c r="C1988" t="s">
        <v>579</v>
      </c>
      <c r="D1988">
        <v>4</v>
      </c>
      <c r="E1988">
        <v>204.04</v>
      </c>
      <c r="F1988">
        <v>203.99</v>
      </c>
      <c r="G1988" s="68">
        <f t="shared" si="31"/>
        <v>1.0002451100544143</v>
      </c>
    </row>
    <row r="1989" spans="1:7" x14ac:dyDescent="0.25">
      <c r="A1989">
        <v>1994</v>
      </c>
      <c r="B1989">
        <v>14</v>
      </c>
      <c r="C1989" t="s">
        <v>579</v>
      </c>
      <c r="D1989">
        <v>5</v>
      </c>
      <c r="E1989">
        <v>0</v>
      </c>
      <c r="F1989">
        <v>0</v>
      </c>
      <c r="G1989" s="68" t="e">
        <f t="shared" si="31"/>
        <v>#DIV/0!</v>
      </c>
    </row>
    <row r="1990" spans="1:7" x14ac:dyDescent="0.25">
      <c r="A1990">
        <v>1995</v>
      </c>
      <c r="B1990">
        <v>14</v>
      </c>
      <c r="C1990" t="s">
        <v>579</v>
      </c>
      <c r="D1990">
        <v>2</v>
      </c>
      <c r="E1990">
        <v>44.77</v>
      </c>
      <c r="F1990">
        <v>27.95</v>
      </c>
      <c r="G1990" s="68">
        <f t="shared" si="31"/>
        <v>1.6017889087656532</v>
      </c>
    </row>
    <row r="1991" spans="1:7" x14ac:dyDescent="0.25">
      <c r="A1991">
        <v>1995</v>
      </c>
      <c r="B1991">
        <v>14</v>
      </c>
      <c r="C1991" t="s">
        <v>579</v>
      </c>
      <c r="D1991">
        <v>3</v>
      </c>
      <c r="E1991">
        <v>322.83999999999997</v>
      </c>
      <c r="F1991">
        <v>313.66000000000003</v>
      </c>
      <c r="G1991" s="68">
        <f t="shared" si="31"/>
        <v>1.0292673595613082</v>
      </c>
    </row>
    <row r="1992" spans="1:7" x14ac:dyDescent="0.25">
      <c r="A1992">
        <v>1995</v>
      </c>
      <c r="B1992">
        <v>14</v>
      </c>
      <c r="C1992" t="s">
        <v>579</v>
      </c>
      <c r="D1992">
        <v>4</v>
      </c>
      <c r="E1992">
        <v>168.56</v>
      </c>
      <c r="F1992">
        <v>168.54</v>
      </c>
      <c r="G1992" s="68">
        <f t="shared" si="31"/>
        <v>1.0001186661920021</v>
      </c>
    </row>
    <row r="1993" spans="1:7" x14ac:dyDescent="0.25">
      <c r="A1993">
        <v>1995</v>
      </c>
      <c r="B1993">
        <v>14</v>
      </c>
      <c r="C1993" t="s">
        <v>579</v>
      </c>
      <c r="D1993">
        <v>5</v>
      </c>
      <c r="E1993">
        <v>0</v>
      </c>
      <c r="F1993">
        <v>0</v>
      </c>
      <c r="G1993" s="68" t="e">
        <f t="shared" si="31"/>
        <v>#DIV/0!</v>
      </c>
    </row>
    <row r="1994" spans="1:7" x14ac:dyDescent="0.25">
      <c r="A1994">
        <v>1996</v>
      </c>
      <c r="B1994">
        <v>14</v>
      </c>
      <c r="C1994" t="s">
        <v>579</v>
      </c>
      <c r="D1994">
        <v>2</v>
      </c>
      <c r="E1994">
        <v>37.11</v>
      </c>
      <c r="F1994">
        <v>31.89</v>
      </c>
      <c r="G1994" s="68">
        <f t="shared" si="31"/>
        <v>1.1636876763875823</v>
      </c>
    </row>
    <row r="1995" spans="1:7" x14ac:dyDescent="0.25">
      <c r="A1995">
        <v>1996</v>
      </c>
      <c r="B1995">
        <v>14</v>
      </c>
      <c r="C1995" t="s">
        <v>579</v>
      </c>
      <c r="D1995">
        <v>3</v>
      </c>
      <c r="E1995">
        <v>356.07</v>
      </c>
      <c r="F1995">
        <v>352.28</v>
      </c>
      <c r="G1995" s="68">
        <f t="shared" si="31"/>
        <v>1.0107584875667084</v>
      </c>
    </row>
    <row r="1996" spans="1:7" x14ac:dyDescent="0.25">
      <c r="A1996">
        <v>1996</v>
      </c>
      <c r="B1996">
        <v>14</v>
      </c>
      <c r="C1996" t="s">
        <v>579</v>
      </c>
      <c r="D1996">
        <v>4</v>
      </c>
      <c r="E1996">
        <v>295.31</v>
      </c>
      <c r="F1996">
        <v>295.29000000000002</v>
      </c>
      <c r="G1996" s="68">
        <f t="shared" si="31"/>
        <v>1.000067730028108</v>
      </c>
    </row>
    <row r="1997" spans="1:7" x14ac:dyDescent="0.25">
      <c r="A1997">
        <v>1996</v>
      </c>
      <c r="B1997">
        <v>14</v>
      </c>
      <c r="C1997" t="s">
        <v>579</v>
      </c>
      <c r="D1997">
        <v>5</v>
      </c>
      <c r="E1997">
        <v>0</v>
      </c>
      <c r="F1997">
        <v>0</v>
      </c>
      <c r="G1997" s="68" t="e">
        <f t="shared" si="31"/>
        <v>#DIV/0!</v>
      </c>
    </row>
    <row r="1998" spans="1:7" x14ac:dyDescent="0.25">
      <c r="A1998">
        <v>1997</v>
      </c>
      <c r="B1998">
        <v>14</v>
      </c>
      <c r="C1998" t="s">
        <v>579</v>
      </c>
      <c r="D1998">
        <v>2</v>
      </c>
      <c r="E1998">
        <v>40.14</v>
      </c>
      <c r="F1998">
        <v>0</v>
      </c>
      <c r="G1998" s="68" t="e">
        <f t="shared" si="31"/>
        <v>#DIV/0!</v>
      </c>
    </row>
    <row r="1999" spans="1:7" x14ac:dyDescent="0.25">
      <c r="A1999">
        <v>1997</v>
      </c>
      <c r="B1999">
        <v>14</v>
      </c>
      <c r="C1999" t="s">
        <v>579</v>
      </c>
      <c r="D1999">
        <v>3</v>
      </c>
      <c r="E1999">
        <v>304.64</v>
      </c>
      <c r="F1999">
        <v>280.54000000000002</v>
      </c>
      <c r="G1999" s="68">
        <f t="shared" si="31"/>
        <v>1.0859057531902758</v>
      </c>
    </row>
    <row r="2000" spans="1:7" x14ac:dyDescent="0.25">
      <c r="A2000">
        <v>1997</v>
      </c>
      <c r="B2000">
        <v>14</v>
      </c>
      <c r="C2000" t="s">
        <v>579</v>
      </c>
      <c r="D2000">
        <v>4</v>
      </c>
      <c r="E2000">
        <v>369.91</v>
      </c>
      <c r="F2000">
        <v>369.77</v>
      </c>
      <c r="G2000" s="68">
        <f t="shared" si="31"/>
        <v>1.0003786137328612</v>
      </c>
    </row>
    <row r="2001" spans="1:7" x14ac:dyDescent="0.25">
      <c r="A2001">
        <v>1997</v>
      </c>
      <c r="B2001">
        <v>14</v>
      </c>
      <c r="C2001" t="s">
        <v>579</v>
      </c>
      <c r="D2001">
        <v>5</v>
      </c>
      <c r="E2001">
        <v>5.82</v>
      </c>
      <c r="F2001">
        <v>5.82</v>
      </c>
      <c r="G2001" s="68">
        <f t="shared" si="31"/>
        <v>1</v>
      </c>
    </row>
    <row r="2002" spans="1:7" x14ac:dyDescent="0.25">
      <c r="A2002">
        <v>1998</v>
      </c>
      <c r="B2002">
        <v>14</v>
      </c>
      <c r="C2002" t="s">
        <v>579</v>
      </c>
      <c r="D2002">
        <v>2</v>
      </c>
      <c r="E2002">
        <v>67.239999999999995</v>
      </c>
      <c r="F2002">
        <v>57.8</v>
      </c>
      <c r="G2002" s="68">
        <f t="shared" si="31"/>
        <v>1.1633217993079585</v>
      </c>
    </row>
    <row r="2003" spans="1:7" x14ac:dyDescent="0.25">
      <c r="A2003">
        <v>1998</v>
      </c>
      <c r="B2003">
        <v>14</v>
      </c>
      <c r="C2003" t="s">
        <v>579</v>
      </c>
      <c r="D2003">
        <v>3</v>
      </c>
      <c r="E2003">
        <v>354.49</v>
      </c>
      <c r="F2003">
        <v>350.74</v>
      </c>
      <c r="G2003" s="68">
        <f t="shared" si="31"/>
        <v>1.0106916804470547</v>
      </c>
    </row>
    <row r="2004" spans="1:7" x14ac:dyDescent="0.25">
      <c r="A2004">
        <v>1998</v>
      </c>
      <c r="B2004">
        <v>14</v>
      </c>
      <c r="C2004" t="s">
        <v>579</v>
      </c>
      <c r="D2004">
        <v>4</v>
      </c>
      <c r="E2004">
        <v>354.8</v>
      </c>
      <c r="F2004">
        <v>354.79</v>
      </c>
      <c r="G2004" s="68">
        <f t="shared" si="31"/>
        <v>1.0000281856873079</v>
      </c>
    </row>
    <row r="2005" spans="1:7" x14ac:dyDescent="0.25">
      <c r="A2005">
        <v>1998</v>
      </c>
      <c r="B2005">
        <v>14</v>
      </c>
      <c r="C2005" t="s">
        <v>579</v>
      </c>
      <c r="D2005">
        <v>5</v>
      </c>
      <c r="E2005">
        <v>25.71</v>
      </c>
      <c r="F2005">
        <v>25.71</v>
      </c>
      <c r="G2005" s="68">
        <f t="shared" si="31"/>
        <v>1</v>
      </c>
    </row>
    <row r="2006" spans="1:7" x14ac:dyDescent="0.25">
      <c r="A2006">
        <v>1999</v>
      </c>
      <c r="B2006">
        <v>14</v>
      </c>
      <c r="C2006" t="s">
        <v>579</v>
      </c>
      <c r="D2006">
        <v>2</v>
      </c>
      <c r="E2006">
        <v>110.51</v>
      </c>
      <c r="F2006">
        <v>107.11</v>
      </c>
      <c r="G2006" s="68">
        <f t="shared" si="31"/>
        <v>1.0317430678741482</v>
      </c>
    </row>
    <row r="2007" spans="1:7" x14ac:dyDescent="0.25">
      <c r="A2007">
        <v>1999</v>
      </c>
      <c r="B2007">
        <v>14</v>
      </c>
      <c r="C2007" t="s">
        <v>579</v>
      </c>
      <c r="D2007">
        <v>3</v>
      </c>
      <c r="E2007">
        <v>571.77</v>
      </c>
      <c r="F2007">
        <v>570.45000000000005</v>
      </c>
      <c r="G2007" s="68">
        <f t="shared" si="31"/>
        <v>1.0023139626610569</v>
      </c>
    </row>
    <row r="2008" spans="1:7" x14ac:dyDescent="0.25">
      <c r="A2008">
        <v>1999</v>
      </c>
      <c r="B2008">
        <v>14</v>
      </c>
      <c r="C2008" t="s">
        <v>579</v>
      </c>
      <c r="D2008">
        <v>4</v>
      </c>
      <c r="E2008">
        <v>377.48</v>
      </c>
      <c r="F2008">
        <v>377.48</v>
      </c>
      <c r="G2008" s="68">
        <f t="shared" si="31"/>
        <v>1</v>
      </c>
    </row>
    <row r="2009" spans="1:7" x14ac:dyDescent="0.25">
      <c r="A2009">
        <v>1999</v>
      </c>
      <c r="B2009">
        <v>14</v>
      </c>
      <c r="C2009" t="s">
        <v>579</v>
      </c>
      <c r="D2009">
        <v>5</v>
      </c>
      <c r="E2009">
        <v>6.54</v>
      </c>
      <c r="F2009">
        <v>6.54</v>
      </c>
      <c r="G2009" s="68">
        <f t="shared" si="31"/>
        <v>1</v>
      </c>
    </row>
    <row r="2010" spans="1:7" x14ac:dyDescent="0.25">
      <c r="A2010">
        <v>2000</v>
      </c>
      <c r="B2010">
        <v>14</v>
      </c>
      <c r="C2010" t="s">
        <v>579</v>
      </c>
      <c r="D2010">
        <v>2</v>
      </c>
      <c r="E2010">
        <v>180.6</v>
      </c>
      <c r="F2010">
        <v>169.42</v>
      </c>
      <c r="G2010" s="68">
        <f t="shared" si="31"/>
        <v>1.0659898477157361</v>
      </c>
    </row>
    <row r="2011" spans="1:7" x14ac:dyDescent="0.25">
      <c r="A2011">
        <v>2000</v>
      </c>
      <c r="B2011">
        <v>14</v>
      </c>
      <c r="C2011" t="s">
        <v>579</v>
      </c>
      <c r="D2011">
        <v>3</v>
      </c>
      <c r="E2011">
        <v>927.22</v>
      </c>
      <c r="F2011">
        <v>922.89</v>
      </c>
      <c r="G2011" s="68">
        <f t="shared" si="31"/>
        <v>1.0046917834194757</v>
      </c>
    </row>
    <row r="2012" spans="1:7" x14ac:dyDescent="0.25">
      <c r="A2012">
        <v>2000</v>
      </c>
      <c r="B2012">
        <v>14</v>
      </c>
      <c r="C2012" t="s">
        <v>579</v>
      </c>
      <c r="D2012">
        <v>4</v>
      </c>
      <c r="E2012">
        <v>644.46</v>
      </c>
      <c r="F2012">
        <v>644.45000000000005</v>
      </c>
      <c r="G2012" s="68">
        <f t="shared" si="31"/>
        <v>1.0000155171076111</v>
      </c>
    </row>
    <row r="2013" spans="1:7" x14ac:dyDescent="0.25">
      <c r="A2013">
        <v>2000</v>
      </c>
      <c r="B2013">
        <v>14</v>
      </c>
      <c r="C2013" t="s">
        <v>579</v>
      </c>
      <c r="D2013">
        <v>5</v>
      </c>
      <c r="E2013">
        <v>16.489999999999998</v>
      </c>
      <c r="F2013">
        <v>16.489999999999998</v>
      </c>
      <c r="G2013" s="68">
        <f t="shared" si="31"/>
        <v>1</v>
      </c>
    </row>
    <row r="2014" spans="1:7" x14ac:dyDescent="0.25">
      <c r="A2014">
        <v>2001</v>
      </c>
      <c r="B2014">
        <v>14</v>
      </c>
      <c r="C2014" t="s">
        <v>579</v>
      </c>
      <c r="D2014">
        <v>2</v>
      </c>
      <c r="E2014">
        <v>191.22</v>
      </c>
      <c r="F2014">
        <v>183.46</v>
      </c>
      <c r="G2014" s="68">
        <f t="shared" si="31"/>
        <v>1.0422980486209528</v>
      </c>
    </row>
    <row r="2015" spans="1:7" x14ac:dyDescent="0.25">
      <c r="A2015">
        <v>2001</v>
      </c>
      <c r="B2015">
        <v>14</v>
      </c>
      <c r="C2015" t="s">
        <v>579</v>
      </c>
      <c r="D2015">
        <v>3</v>
      </c>
      <c r="E2015">
        <v>1507.12</v>
      </c>
      <c r="F2015">
        <v>1502.51</v>
      </c>
      <c r="G2015" s="68">
        <f t="shared" si="31"/>
        <v>1.0030681992133164</v>
      </c>
    </row>
    <row r="2016" spans="1:7" x14ac:dyDescent="0.25">
      <c r="A2016">
        <v>2001</v>
      </c>
      <c r="B2016">
        <v>14</v>
      </c>
      <c r="C2016" t="s">
        <v>579</v>
      </c>
      <c r="D2016">
        <v>4</v>
      </c>
      <c r="E2016">
        <v>1016.73</v>
      </c>
      <c r="F2016">
        <v>1016.72</v>
      </c>
      <c r="G2016" s="68">
        <f t="shared" si="31"/>
        <v>1.0000098355496105</v>
      </c>
    </row>
    <row r="2017" spans="1:7" x14ac:dyDescent="0.25">
      <c r="A2017">
        <v>2001</v>
      </c>
      <c r="B2017">
        <v>14</v>
      </c>
      <c r="C2017" t="s">
        <v>579</v>
      </c>
      <c r="D2017">
        <v>5</v>
      </c>
      <c r="E2017">
        <v>20.68</v>
      </c>
      <c r="F2017">
        <v>20.68</v>
      </c>
      <c r="G2017" s="68">
        <f t="shared" si="31"/>
        <v>1</v>
      </c>
    </row>
    <row r="2018" spans="1:7" x14ac:dyDescent="0.25">
      <c r="A2018">
        <v>2002</v>
      </c>
      <c r="B2018">
        <v>14</v>
      </c>
      <c r="C2018" t="s">
        <v>579</v>
      </c>
      <c r="D2018">
        <v>2</v>
      </c>
      <c r="E2018">
        <v>137.18</v>
      </c>
      <c r="F2018">
        <v>125.36</v>
      </c>
      <c r="G2018" s="68">
        <f t="shared" si="31"/>
        <v>1.0942884492661136</v>
      </c>
    </row>
    <row r="2019" spans="1:7" x14ac:dyDescent="0.25">
      <c r="A2019">
        <v>2002</v>
      </c>
      <c r="B2019">
        <v>14</v>
      </c>
      <c r="C2019" t="s">
        <v>579</v>
      </c>
      <c r="D2019">
        <v>3</v>
      </c>
      <c r="E2019">
        <v>1608.91</v>
      </c>
      <c r="F2019">
        <v>1598.46</v>
      </c>
      <c r="G2019" s="68">
        <f t="shared" si="31"/>
        <v>1.0065375423845451</v>
      </c>
    </row>
    <row r="2020" spans="1:7" x14ac:dyDescent="0.25">
      <c r="A2020">
        <v>2002</v>
      </c>
      <c r="B2020">
        <v>14</v>
      </c>
      <c r="C2020" t="s">
        <v>579</v>
      </c>
      <c r="D2020">
        <v>4</v>
      </c>
      <c r="E2020">
        <v>1609.4</v>
      </c>
      <c r="F2020">
        <v>1609.37</v>
      </c>
      <c r="G2020" s="68">
        <f t="shared" si="31"/>
        <v>1.0000186408346123</v>
      </c>
    </row>
    <row r="2021" spans="1:7" x14ac:dyDescent="0.25">
      <c r="A2021">
        <v>2002</v>
      </c>
      <c r="B2021">
        <v>14</v>
      </c>
      <c r="C2021" t="s">
        <v>579</v>
      </c>
      <c r="D2021">
        <v>5</v>
      </c>
      <c r="E2021">
        <v>21.63</v>
      </c>
      <c r="F2021">
        <v>21.63</v>
      </c>
      <c r="G2021" s="68">
        <f t="shared" si="31"/>
        <v>1</v>
      </c>
    </row>
    <row r="2022" spans="1:7" x14ac:dyDescent="0.25">
      <c r="A2022">
        <v>2003</v>
      </c>
      <c r="B2022">
        <v>14</v>
      </c>
      <c r="C2022" t="s">
        <v>579</v>
      </c>
      <c r="D2022">
        <v>2</v>
      </c>
      <c r="E2022">
        <v>116.47</v>
      </c>
      <c r="F2022">
        <v>99.01</v>
      </c>
      <c r="G2022" s="68">
        <f t="shared" si="31"/>
        <v>1.1763458236541762</v>
      </c>
    </row>
    <row r="2023" spans="1:7" x14ac:dyDescent="0.25">
      <c r="A2023">
        <v>2003</v>
      </c>
      <c r="B2023">
        <v>14</v>
      </c>
      <c r="C2023" t="s">
        <v>579</v>
      </c>
      <c r="D2023">
        <v>3</v>
      </c>
      <c r="E2023">
        <v>1148.19</v>
      </c>
      <c r="F2023">
        <v>1135.22</v>
      </c>
      <c r="G2023" s="68">
        <f t="shared" si="31"/>
        <v>1.0114250982188475</v>
      </c>
    </row>
    <row r="2024" spans="1:7" x14ac:dyDescent="0.25">
      <c r="A2024">
        <v>2003</v>
      </c>
      <c r="B2024">
        <v>14</v>
      </c>
      <c r="C2024" t="s">
        <v>579</v>
      </c>
      <c r="D2024">
        <v>4</v>
      </c>
      <c r="E2024">
        <v>1810.6</v>
      </c>
      <c r="F2024">
        <v>1810.55</v>
      </c>
      <c r="G2024" s="68">
        <f t="shared" si="31"/>
        <v>1.000027615917815</v>
      </c>
    </row>
    <row r="2025" spans="1:7" x14ac:dyDescent="0.25">
      <c r="A2025">
        <v>2003</v>
      </c>
      <c r="B2025">
        <v>14</v>
      </c>
      <c r="C2025" t="s">
        <v>579</v>
      </c>
      <c r="D2025">
        <v>5</v>
      </c>
      <c r="E2025">
        <v>75.510000000000005</v>
      </c>
      <c r="F2025">
        <v>75.510000000000005</v>
      </c>
      <c r="G2025" s="68">
        <f t="shared" si="31"/>
        <v>1</v>
      </c>
    </row>
    <row r="2026" spans="1:7" x14ac:dyDescent="0.25">
      <c r="A2026">
        <v>2004</v>
      </c>
      <c r="B2026">
        <v>14</v>
      </c>
      <c r="C2026" t="s">
        <v>579</v>
      </c>
      <c r="D2026">
        <v>2</v>
      </c>
      <c r="E2026">
        <v>107.49</v>
      </c>
      <c r="F2026">
        <v>87.53</v>
      </c>
      <c r="G2026" s="68">
        <f t="shared" si="31"/>
        <v>1.2280361019079171</v>
      </c>
    </row>
    <row r="2027" spans="1:7" x14ac:dyDescent="0.25">
      <c r="A2027">
        <v>2004</v>
      </c>
      <c r="B2027">
        <v>14</v>
      </c>
      <c r="C2027" t="s">
        <v>579</v>
      </c>
      <c r="D2027">
        <v>3</v>
      </c>
      <c r="E2027">
        <v>938.98</v>
      </c>
      <c r="F2027">
        <v>925.86</v>
      </c>
      <c r="G2027" s="68">
        <f t="shared" si="31"/>
        <v>1.014170608947357</v>
      </c>
    </row>
    <row r="2028" spans="1:7" x14ac:dyDescent="0.25">
      <c r="A2028">
        <v>2004</v>
      </c>
      <c r="B2028">
        <v>14</v>
      </c>
      <c r="C2028" t="s">
        <v>579</v>
      </c>
      <c r="D2028">
        <v>4</v>
      </c>
      <c r="E2028">
        <v>1220.78</v>
      </c>
      <c r="F2028">
        <v>1220.74</v>
      </c>
      <c r="G2028" s="68">
        <f t="shared" si="31"/>
        <v>1.0000327670101741</v>
      </c>
    </row>
    <row r="2029" spans="1:7" x14ac:dyDescent="0.25">
      <c r="A2029">
        <v>2004</v>
      </c>
      <c r="B2029">
        <v>14</v>
      </c>
      <c r="C2029" t="s">
        <v>579</v>
      </c>
      <c r="D2029">
        <v>5</v>
      </c>
      <c r="E2029">
        <v>38.79</v>
      </c>
      <c r="F2029">
        <v>38.79</v>
      </c>
      <c r="G2029" s="68">
        <f t="shared" si="31"/>
        <v>1</v>
      </c>
    </row>
    <row r="2030" spans="1:7" x14ac:dyDescent="0.25">
      <c r="A2030">
        <v>2005</v>
      </c>
      <c r="B2030">
        <v>14</v>
      </c>
      <c r="C2030" t="s">
        <v>579</v>
      </c>
      <c r="D2030">
        <v>2</v>
      </c>
      <c r="E2030">
        <v>92.68</v>
      </c>
      <c r="F2030">
        <v>77.5</v>
      </c>
      <c r="G2030" s="68">
        <f t="shared" si="31"/>
        <v>1.1958709677419355</v>
      </c>
    </row>
    <row r="2031" spans="1:7" x14ac:dyDescent="0.25">
      <c r="A2031">
        <v>2005</v>
      </c>
      <c r="B2031">
        <v>14</v>
      </c>
      <c r="C2031" t="s">
        <v>579</v>
      </c>
      <c r="D2031">
        <v>3</v>
      </c>
      <c r="E2031">
        <v>858.17</v>
      </c>
      <c r="F2031">
        <v>847.59</v>
      </c>
      <c r="G2031" s="68">
        <f t="shared" si="31"/>
        <v>1.0124824502412721</v>
      </c>
    </row>
    <row r="2032" spans="1:7" x14ac:dyDescent="0.25">
      <c r="A2032">
        <v>2005</v>
      </c>
      <c r="B2032">
        <v>14</v>
      </c>
      <c r="C2032" t="s">
        <v>579</v>
      </c>
      <c r="D2032">
        <v>4</v>
      </c>
      <c r="E2032">
        <v>1009.79</v>
      </c>
      <c r="F2032">
        <v>1009.76</v>
      </c>
      <c r="G2032" s="68">
        <f t="shared" si="31"/>
        <v>1.0000297100301061</v>
      </c>
    </row>
    <row r="2033" spans="1:7" x14ac:dyDescent="0.25">
      <c r="A2033">
        <v>2005</v>
      </c>
      <c r="B2033">
        <v>14</v>
      </c>
      <c r="C2033" t="s">
        <v>579</v>
      </c>
      <c r="D2033">
        <v>5</v>
      </c>
      <c r="E2033">
        <v>31.69</v>
      </c>
      <c r="F2033">
        <v>31.69</v>
      </c>
      <c r="G2033" s="68">
        <f t="shared" si="31"/>
        <v>1</v>
      </c>
    </row>
    <row r="2034" spans="1:7" x14ac:dyDescent="0.25">
      <c r="A2034">
        <v>2006</v>
      </c>
      <c r="B2034">
        <v>14</v>
      </c>
      <c r="C2034" t="s">
        <v>579</v>
      </c>
      <c r="D2034">
        <v>2</v>
      </c>
      <c r="E2034">
        <v>95.53</v>
      </c>
      <c r="F2034">
        <v>71.209999999999994</v>
      </c>
      <c r="G2034" s="68">
        <f t="shared" si="31"/>
        <v>1.3415250667041148</v>
      </c>
    </row>
    <row r="2035" spans="1:7" x14ac:dyDescent="0.25">
      <c r="A2035">
        <v>2006</v>
      </c>
      <c r="B2035">
        <v>14</v>
      </c>
      <c r="C2035" t="s">
        <v>579</v>
      </c>
      <c r="D2035">
        <v>3</v>
      </c>
      <c r="E2035">
        <v>745.16</v>
      </c>
      <c r="F2035">
        <v>730.86</v>
      </c>
      <c r="G2035" s="68">
        <f t="shared" si="31"/>
        <v>1.0195659907506225</v>
      </c>
    </row>
    <row r="2036" spans="1:7" x14ac:dyDescent="0.25">
      <c r="A2036">
        <v>2006</v>
      </c>
      <c r="B2036">
        <v>14</v>
      </c>
      <c r="C2036" t="s">
        <v>579</v>
      </c>
      <c r="D2036">
        <v>4</v>
      </c>
      <c r="E2036">
        <v>947</v>
      </c>
      <c r="F2036">
        <v>946.94</v>
      </c>
      <c r="G2036" s="68">
        <f t="shared" si="31"/>
        <v>1.0000633619870318</v>
      </c>
    </row>
    <row r="2037" spans="1:7" x14ac:dyDescent="0.25">
      <c r="A2037">
        <v>2006</v>
      </c>
      <c r="B2037">
        <v>14</v>
      </c>
      <c r="C2037" t="s">
        <v>579</v>
      </c>
      <c r="D2037">
        <v>5</v>
      </c>
      <c r="E2037">
        <v>42.1</v>
      </c>
      <c r="F2037">
        <v>42.1</v>
      </c>
      <c r="G2037" s="68">
        <f t="shared" si="31"/>
        <v>1</v>
      </c>
    </row>
    <row r="2038" spans="1:7" x14ac:dyDescent="0.25">
      <c r="A2038">
        <v>2007</v>
      </c>
      <c r="B2038">
        <v>14</v>
      </c>
      <c r="C2038" t="s">
        <v>579</v>
      </c>
      <c r="D2038">
        <v>2</v>
      </c>
      <c r="E2038">
        <v>107.61</v>
      </c>
      <c r="F2038">
        <v>95.41</v>
      </c>
      <c r="G2038" s="68">
        <f t="shared" si="31"/>
        <v>1.1278691961010376</v>
      </c>
    </row>
    <row r="2039" spans="1:7" x14ac:dyDescent="0.25">
      <c r="A2039">
        <v>2007</v>
      </c>
      <c r="B2039">
        <v>14</v>
      </c>
      <c r="C2039" t="s">
        <v>579</v>
      </c>
      <c r="D2039">
        <v>3</v>
      </c>
      <c r="E2039">
        <v>745.43</v>
      </c>
      <c r="F2039">
        <v>739.07</v>
      </c>
      <c r="G2039" s="68">
        <f t="shared" si="31"/>
        <v>1.0086054095011296</v>
      </c>
    </row>
    <row r="2040" spans="1:7" x14ac:dyDescent="0.25">
      <c r="A2040">
        <v>2007</v>
      </c>
      <c r="B2040">
        <v>14</v>
      </c>
      <c r="C2040" t="s">
        <v>579</v>
      </c>
      <c r="D2040">
        <v>4</v>
      </c>
      <c r="E2040">
        <v>804.74</v>
      </c>
      <c r="F2040">
        <v>804.72</v>
      </c>
      <c r="G2040" s="68">
        <f t="shared" si="31"/>
        <v>1.0000248533651457</v>
      </c>
    </row>
    <row r="2041" spans="1:7" x14ac:dyDescent="0.25">
      <c r="A2041">
        <v>2007</v>
      </c>
      <c r="B2041">
        <v>14</v>
      </c>
      <c r="C2041" t="s">
        <v>579</v>
      </c>
      <c r="D2041">
        <v>5</v>
      </c>
      <c r="E2041">
        <v>29.04</v>
      </c>
      <c r="F2041">
        <v>29.04</v>
      </c>
      <c r="G2041" s="68">
        <f t="shared" si="31"/>
        <v>1</v>
      </c>
    </row>
    <row r="2042" spans="1:7" x14ac:dyDescent="0.25">
      <c r="A2042">
        <v>2008</v>
      </c>
      <c r="B2042">
        <v>14</v>
      </c>
      <c r="C2042" t="s">
        <v>579</v>
      </c>
      <c r="D2042">
        <v>2</v>
      </c>
      <c r="E2042">
        <v>129.75</v>
      </c>
      <c r="F2042">
        <v>107.31</v>
      </c>
      <c r="G2042" s="68">
        <f t="shared" si="31"/>
        <v>1.209113782499301</v>
      </c>
    </row>
    <row r="2043" spans="1:7" x14ac:dyDescent="0.25">
      <c r="A2043">
        <v>2008</v>
      </c>
      <c r="B2043">
        <v>14</v>
      </c>
      <c r="C2043" t="s">
        <v>579</v>
      </c>
      <c r="D2043">
        <v>3</v>
      </c>
      <c r="E2043">
        <v>883.21</v>
      </c>
      <c r="F2043">
        <v>871.66</v>
      </c>
      <c r="G2043" s="68">
        <f t="shared" si="31"/>
        <v>1.0132505793543354</v>
      </c>
    </row>
    <row r="2044" spans="1:7" x14ac:dyDescent="0.25">
      <c r="A2044">
        <v>2008</v>
      </c>
      <c r="B2044">
        <v>14</v>
      </c>
      <c r="C2044" t="s">
        <v>579</v>
      </c>
      <c r="D2044">
        <v>4</v>
      </c>
      <c r="E2044">
        <v>823.33</v>
      </c>
      <c r="F2044">
        <v>823.28</v>
      </c>
      <c r="G2044" s="68">
        <f t="shared" si="31"/>
        <v>1.0000607326790401</v>
      </c>
    </row>
    <row r="2045" spans="1:7" x14ac:dyDescent="0.25">
      <c r="A2045">
        <v>2008</v>
      </c>
      <c r="B2045">
        <v>14</v>
      </c>
      <c r="C2045" t="s">
        <v>579</v>
      </c>
      <c r="D2045">
        <v>5</v>
      </c>
      <c r="E2045">
        <v>32.049999999999997</v>
      </c>
      <c r="F2045">
        <v>32.049999999999997</v>
      </c>
      <c r="G2045" s="68">
        <f t="shared" si="31"/>
        <v>1</v>
      </c>
    </row>
    <row r="2046" spans="1:7" x14ac:dyDescent="0.25">
      <c r="A2046">
        <v>2009</v>
      </c>
      <c r="B2046">
        <v>14</v>
      </c>
      <c r="C2046" t="s">
        <v>579</v>
      </c>
      <c r="D2046">
        <v>2</v>
      </c>
      <c r="E2046">
        <v>100.2</v>
      </c>
      <c r="F2046">
        <v>96.69</v>
      </c>
      <c r="G2046" s="68">
        <f t="shared" si="31"/>
        <v>1.0363015823766677</v>
      </c>
    </row>
    <row r="2047" spans="1:7" x14ac:dyDescent="0.25">
      <c r="A2047">
        <v>2009</v>
      </c>
      <c r="B2047">
        <v>14</v>
      </c>
      <c r="C2047" t="s">
        <v>579</v>
      </c>
      <c r="D2047">
        <v>3</v>
      </c>
      <c r="E2047">
        <v>1050.8599999999999</v>
      </c>
      <c r="F2047">
        <v>1048.0899999999999</v>
      </c>
      <c r="G2047" s="68">
        <f t="shared" si="31"/>
        <v>1.0026429028041486</v>
      </c>
    </row>
    <row r="2048" spans="1:7" x14ac:dyDescent="0.25">
      <c r="A2048">
        <v>2009</v>
      </c>
      <c r="B2048">
        <v>14</v>
      </c>
      <c r="C2048" t="s">
        <v>579</v>
      </c>
      <c r="D2048">
        <v>4</v>
      </c>
      <c r="E2048">
        <v>956.64</v>
      </c>
      <c r="F2048">
        <v>956.63</v>
      </c>
      <c r="G2048" s="68">
        <f t="shared" si="31"/>
        <v>1.000010453362324</v>
      </c>
    </row>
    <row r="2049" spans="1:7" x14ac:dyDescent="0.25">
      <c r="A2049">
        <v>2009</v>
      </c>
      <c r="B2049">
        <v>14</v>
      </c>
      <c r="C2049" t="s">
        <v>579</v>
      </c>
      <c r="D2049">
        <v>5</v>
      </c>
      <c r="E2049">
        <v>26.92</v>
      </c>
      <c r="F2049">
        <v>26.92</v>
      </c>
      <c r="G2049" s="68">
        <f t="shared" si="31"/>
        <v>1</v>
      </c>
    </row>
    <row r="2050" spans="1:7" x14ac:dyDescent="0.25">
      <c r="A2050">
        <v>2010</v>
      </c>
      <c r="B2050">
        <v>14</v>
      </c>
      <c r="C2050" t="s">
        <v>579</v>
      </c>
      <c r="D2050">
        <v>2</v>
      </c>
      <c r="E2050">
        <v>71.53</v>
      </c>
      <c r="F2050">
        <v>55.26</v>
      </c>
      <c r="G2050" s="68">
        <f t="shared" si="31"/>
        <v>1.2944263481722766</v>
      </c>
    </row>
    <row r="2051" spans="1:7" x14ac:dyDescent="0.25">
      <c r="A2051">
        <v>2010</v>
      </c>
      <c r="B2051">
        <v>14</v>
      </c>
      <c r="C2051" t="s">
        <v>579</v>
      </c>
      <c r="D2051">
        <v>3</v>
      </c>
      <c r="E2051">
        <v>851.87</v>
      </c>
      <c r="F2051">
        <v>837.21</v>
      </c>
      <c r="G2051" s="68">
        <f t="shared" ref="G2051:G2114" si="32">E2051/F2051</f>
        <v>1.017510540963438</v>
      </c>
    </row>
    <row r="2052" spans="1:7" x14ac:dyDescent="0.25">
      <c r="A2052">
        <v>2010</v>
      </c>
      <c r="B2052">
        <v>14</v>
      </c>
      <c r="C2052" t="s">
        <v>579</v>
      </c>
      <c r="D2052">
        <v>4</v>
      </c>
      <c r="E2052">
        <v>1190.58</v>
      </c>
      <c r="F2052">
        <v>1190.49</v>
      </c>
      <c r="G2052" s="68">
        <f t="shared" si="32"/>
        <v>1.0000755991230501</v>
      </c>
    </row>
    <row r="2053" spans="1:7" x14ac:dyDescent="0.25">
      <c r="A2053">
        <v>2010</v>
      </c>
      <c r="B2053">
        <v>14</v>
      </c>
      <c r="C2053" t="s">
        <v>579</v>
      </c>
      <c r="D2053">
        <v>5</v>
      </c>
      <c r="E2053">
        <v>51.11</v>
      </c>
      <c r="F2053">
        <v>51.11</v>
      </c>
      <c r="G2053" s="68">
        <f t="shared" si="32"/>
        <v>1</v>
      </c>
    </row>
    <row r="2054" spans="1:7" x14ac:dyDescent="0.25">
      <c r="A2054">
        <v>2011</v>
      </c>
      <c r="B2054">
        <v>14</v>
      </c>
      <c r="C2054" t="s">
        <v>579</v>
      </c>
      <c r="D2054">
        <v>2</v>
      </c>
      <c r="E2054">
        <v>74.83</v>
      </c>
      <c r="F2054">
        <v>59.7</v>
      </c>
      <c r="G2054" s="68">
        <f t="shared" si="32"/>
        <v>1.2534338358458961</v>
      </c>
    </row>
    <row r="2055" spans="1:7" x14ac:dyDescent="0.25">
      <c r="A2055">
        <v>2011</v>
      </c>
      <c r="B2055">
        <v>14</v>
      </c>
      <c r="C2055" t="s">
        <v>579</v>
      </c>
      <c r="D2055">
        <v>3</v>
      </c>
      <c r="E2055">
        <v>584.38</v>
      </c>
      <c r="F2055">
        <v>575.47</v>
      </c>
      <c r="G2055" s="68">
        <f t="shared" si="32"/>
        <v>1.0154829965072028</v>
      </c>
    </row>
    <row r="2056" spans="1:7" x14ac:dyDescent="0.25">
      <c r="A2056">
        <v>2011</v>
      </c>
      <c r="B2056">
        <v>14</v>
      </c>
      <c r="C2056" t="s">
        <v>579</v>
      </c>
      <c r="D2056">
        <v>4</v>
      </c>
      <c r="E2056">
        <v>941.42</v>
      </c>
      <c r="F2056">
        <v>941.37</v>
      </c>
      <c r="G2056" s="68">
        <f t="shared" si="32"/>
        <v>1.0000531140784177</v>
      </c>
    </row>
    <row r="2057" spans="1:7" x14ac:dyDescent="0.25">
      <c r="A2057">
        <v>2011</v>
      </c>
      <c r="B2057">
        <v>14</v>
      </c>
      <c r="C2057" t="s">
        <v>579</v>
      </c>
      <c r="D2057">
        <v>5</v>
      </c>
      <c r="E2057">
        <v>50.03</v>
      </c>
      <c r="F2057">
        <v>50.03</v>
      </c>
      <c r="G2057" s="68">
        <f t="shared" si="32"/>
        <v>1</v>
      </c>
    </row>
    <row r="2058" spans="1:7" x14ac:dyDescent="0.25">
      <c r="A2058">
        <v>2012</v>
      </c>
      <c r="B2058">
        <v>14</v>
      </c>
      <c r="C2058" t="s">
        <v>579</v>
      </c>
      <c r="D2058">
        <v>2</v>
      </c>
      <c r="E2058">
        <v>76.34</v>
      </c>
      <c r="F2058">
        <v>73.400000000000006</v>
      </c>
      <c r="G2058" s="68">
        <f t="shared" si="32"/>
        <v>1.0400544959128064</v>
      </c>
    </row>
    <row r="2059" spans="1:7" x14ac:dyDescent="0.25">
      <c r="A2059">
        <v>2012</v>
      </c>
      <c r="B2059">
        <v>14</v>
      </c>
      <c r="C2059" t="s">
        <v>579</v>
      </c>
      <c r="D2059">
        <v>3</v>
      </c>
      <c r="E2059">
        <v>619.70000000000005</v>
      </c>
      <c r="F2059">
        <v>617.9</v>
      </c>
      <c r="G2059" s="68">
        <f t="shared" si="32"/>
        <v>1.0029130927334522</v>
      </c>
    </row>
    <row r="2060" spans="1:7" x14ac:dyDescent="0.25">
      <c r="A2060">
        <v>2012</v>
      </c>
      <c r="B2060">
        <v>14</v>
      </c>
      <c r="C2060" t="s">
        <v>579</v>
      </c>
      <c r="D2060">
        <v>4</v>
      </c>
      <c r="E2060">
        <v>619.84</v>
      </c>
      <c r="F2060">
        <v>619.83000000000004</v>
      </c>
      <c r="G2060" s="68">
        <f t="shared" si="32"/>
        <v>1.0000161334559476</v>
      </c>
    </row>
    <row r="2061" spans="1:7" x14ac:dyDescent="0.25">
      <c r="A2061">
        <v>2012</v>
      </c>
      <c r="B2061">
        <v>14</v>
      </c>
      <c r="C2061" t="s">
        <v>579</v>
      </c>
      <c r="D2061">
        <v>5</v>
      </c>
      <c r="E2061">
        <v>21.46</v>
      </c>
      <c r="F2061">
        <v>21.46</v>
      </c>
      <c r="G2061" s="68">
        <f t="shared" si="32"/>
        <v>1</v>
      </c>
    </row>
    <row r="2062" spans="1:7" x14ac:dyDescent="0.25">
      <c r="A2062">
        <v>2013</v>
      </c>
      <c r="B2062">
        <v>14</v>
      </c>
      <c r="C2062" t="s">
        <v>579</v>
      </c>
      <c r="D2062">
        <v>2</v>
      </c>
      <c r="E2062">
        <v>76.739999999999995</v>
      </c>
      <c r="F2062">
        <v>66.87</v>
      </c>
      <c r="G2062" s="68">
        <f t="shared" si="32"/>
        <v>1.1475998205473306</v>
      </c>
    </row>
    <row r="2063" spans="1:7" x14ac:dyDescent="0.25">
      <c r="A2063">
        <v>2013</v>
      </c>
      <c r="B2063">
        <v>14</v>
      </c>
      <c r="C2063" t="s">
        <v>579</v>
      </c>
      <c r="D2063">
        <v>3</v>
      </c>
      <c r="E2063">
        <v>639.16</v>
      </c>
      <c r="F2063">
        <v>632.95000000000005</v>
      </c>
      <c r="G2063" s="68">
        <f t="shared" si="32"/>
        <v>1.0098112015167073</v>
      </c>
    </row>
    <row r="2064" spans="1:7" x14ac:dyDescent="0.25">
      <c r="A2064">
        <v>2013</v>
      </c>
      <c r="B2064">
        <v>14</v>
      </c>
      <c r="C2064" t="s">
        <v>579</v>
      </c>
      <c r="D2064">
        <v>4</v>
      </c>
      <c r="E2064">
        <v>695.7</v>
      </c>
      <c r="F2064">
        <v>695.68</v>
      </c>
      <c r="G2064" s="68">
        <f t="shared" si="32"/>
        <v>1.0000287488500461</v>
      </c>
    </row>
    <row r="2065" spans="1:7" x14ac:dyDescent="0.25">
      <c r="A2065">
        <v>2013</v>
      </c>
      <c r="B2065">
        <v>14</v>
      </c>
      <c r="C2065" t="s">
        <v>579</v>
      </c>
      <c r="D2065">
        <v>5</v>
      </c>
      <c r="E2065">
        <v>28.33</v>
      </c>
      <c r="F2065">
        <v>28.33</v>
      </c>
      <c r="G2065" s="68">
        <f t="shared" si="32"/>
        <v>1</v>
      </c>
    </row>
    <row r="2066" spans="1:7" x14ac:dyDescent="0.25">
      <c r="A2066">
        <v>2014</v>
      </c>
      <c r="B2066">
        <v>14</v>
      </c>
      <c r="C2066" t="s">
        <v>579</v>
      </c>
      <c r="D2066">
        <v>2</v>
      </c>
      <c r="E2066">
        <v>59.1</v>
      </c>
      <c r="F2066">
        <v>13.48</v>
      </c>
      <c r="G2066" s="68">
        <f t="shared" si="32"/>
        <v>4.3842729970326406</v>
      </c>
    </row>
    <row r="2067" spans="1:7" x14ac:dyDescent="0.25">
      <c r="A2067">
        <v>2014</v>
      </c>
      <c r="B2067">
        <v>14</v>
      </c>
      <c r="C2067" t="s">
        <v>579</v>
      </c>
      <c r="D2067">
        <v>3</v>
      </c>
      <c r="E2067">
        <v>437.64</v>
      </c>
      <c r="F2067">
        <v>412.14</v>
      </c>
      <c r="G2067" s="68">
        <f t="shared" si="32"/>
        <v>1.0618721793565293</v>
      </c>
    </row>
    <row r="2068" spans="1:7" x14ac:dyDescent="0.25">
      <c r="A2068">
        <v>2014</v>
      </c>
      <c r="B2068">
        <v>14</v>
      </c>
      <c r="C2068" t="s">
        <v>579</v>
      </c>
      <c r="D2068">
        <v>4</v>
      </c>
      <c r="E2068">
        <v>639.72</v>
      </c>
      <c r="F2068">
        <v>639.6</v>
      </c>
      <c r="G2068" s="68">
        <f t="shared" si="32"/>
        <v>1.000187617260788</v>
      </c>
    </row>
    <row r="2069" spans="1:7" x14ac:dyDescent="0.25">
      <c r="A2069">
        <v>2014</v>
      </c>
      <c r="B2069">
        <v>14</v>
      </c>
      <c r="C2069" t="s">
        <v>579</v>
      </c>
      <c r="D2069">
        <v>5</v>
      </c>
      <c r="E2069">
        <v>1.98</v>
      </c>
      <c r="F2069">
        <v>1.98</v>
      </c>
      <c r="G2069" s="68">
        <f t="shared" si="32"/>
        <v>1</v>
      </c>
    </row>
    <row r="2070" spans="1:7" x14ac:dyDescent="0.25">
      <c r="A2070">
        <v>2015</v>
      </c>
      <c r="B2070">
        <v>14</v>
      </c>
      <c r="C2070" t="s">
        <v>579</v>
      </c>
      <c r="D2070">
        <v>2</v>
      </c>
      <c r="E2070">
        <v>50.19</v>
      </c>
      <c r="F2070">
        <v>11.42</v>
      </c>
      <c r="G2070" s="68">
        <f t="shared" si="32"/>
        <v>4.3949211908931698</v>
      </c>
    </row>
    <row r="2071" spans="1:7" x14ac:dyDescent="0.25">
      <c r="A2071">
        <v>2015</v>
      </c>
      <c r="B2071">
        <v>14</v>
      </c>
      <c r="C2071" t="s">
        <v>579</v>
      </c>
      <c r="D2071">
        <v>3</v>
      </c>
      <c r="E2071">
        <v>337.44</v>
      </c>
      <c r="F2071">
        <v>317.75</v>
      </c>
      <c r="G2071" s="68">
        <f t="shared" si="32"/>
        <v>1.0619669551534225</v>
      </c>
    </row>
    <row r="2072" spans="1:7" x14ac:dyDescent="0.25">
      <c r="A2072">
        <v>2015</v>
      </c>
      <c r="B2072">
        <v>14</v>
      </c>
      <c r="C2072" t="s">
        <v>579</v>
      </c>
      <c r="D2072">
        <v>4</v>
      </c>
      <c r="E2072">
        <v>438.1</v>
      </c>
      <c r="F2072">
        <v>438</v>
      </c>
      <c r="G2072" s="68">
        <f t="shared" si="32"/>
        <v>1.0002283105022831</v>
      </c>
    </row>
    <row r="2073" spans="1:7" x14ac:dyDescent="0.25">
      <c r="A2073">
        <v>2015</v>
      </c>
      <c r="B2073">
        <v>14</v>
      </c>
      <c r="C2073" t="s">
        <v>579</v>
      </c>
      <c r="D2073">
        <v>5</v>
      </c>
      <c r="E2073">
        <v>1.82</v>
      </c>
      <c r="F2073">
        <v>1.82</v>
      </c>
      <c r="G2073" s="68">
        <f t="shared" si="32"/>
        <v>1</v>
      </c>
    </row>
    <row r="2074" spans="1:7" x14ac:dyDescent="0.25">
      <c r="A2074">
        <v>1979</v>
      </c>
      <c r="B2074">
        <v>15</v>
      </c>
      <c r="C2074" t="s">
        <v>580</v>
      </c>
      <c r="D2074">
        <v>2</v>
      </c>
      <c r="E2074">
        <v>834.64</v>
      </c>
      <c r="F2074">
        <v>608.6</v>
      </c>
      <c r="G2074" s="68">
        <f t="shared" si="32"/>
        <v>1.3714097929674662</v>
      </c>
    </row>
    <row r="2075" spans="1:7" x14ac:dyDescent="0.25">
      <c r="A2075">
        <v>1979</v>
      </c>
      <c r="B2075">
        <v>15</v>
      </c>
      <c r="C2075" t="s">
        <v>580</v>
      </c>
      <c r="D2075">
        <v>3</v>
      </c>
      <c r="E2075">
        <v>9857.0400000000009</v>
      </c>
      <c r="F2075">
        <v>8210.5300000000007</v>
      </c>
      <c r="G2075" s="68">
        <f t="shared" si="32"/>
        <v>1.2005363843746992</v>
      </c>
    </row>
    <row r="2076" spans="1:7" x14ac:dyDescent="0.25">
      <c r="A2076">
        <v>1979</v>
      </c>
      <c r="B2076">
        <v>15</v>
      </c>
      <c r="C2076" t="s">
        <v>580</v>
      </c>
      <c r="D2076">
        <v>4</v>
      </c>
      <c r="E2076">
        <v>13913.92</v>
      </c>
      <c r="F2076">
        <v>10674.41</v>
      </c>
      <c r="G2076" s="68">
        <f t="shared" si="32"/>
        <v>1.3034837522635911</v>
      </c>
    </row>
    <row r="2077" spans="1:7" x14ac:dyDescent="0.25">
      <c r="A2077">
        <v>1979</v>
      </c>
      <c r="B2077">
        <v>15</v>
      </c>
      <c r="C2077" t="s">
        <v>580</v>
      </c>
      <c r="D2077">
        <v>5</v>
      </c>
      <c r="E2077">
        <v>2444.34</v>
      </c>
      <c r="F2077">
        <v>1233.08</v>
      </c>
      <c r="G2077" s="68">
        <f t="shared" si="32"/>
        <v>1.9823044733512831</v>
      </c>
    </row>
    <row r="2078" spans="1:7" x14ac:dyDescent="0.25">
      <c r="A2078">
        <v>1980</v>
      </c>
      <c r="B2078">
        <v>15</v>
      </c>
      <c r="C2078" t="s">
        <v>580</v>
      </c>
      <c r="D2078">
        <v>2</v>
      </c>
      <c r="E2078">
        <v>936.68</v>
      </c>
      <c r="F2078">
        <v>698.05</v>
      </c>
      <c r="G2078" s="68">
        <f t="shared" si="32"/>
        <v>1.3418523028436358</v>
      </c>
    </row>
    <row r="2079" spans="1:7" x14ac:dyDescent="0.25">
      <c r="A2079">
        <v>1980</v>
      </c>
      <c r="B2079">
        <v>15</v>
      </c>
      <c r="C2079" t="s">
        <v>580</v>
      </c>
      <c r="D2079">
        <v>3</v>
      </c>
      <c r="E2079">
        <v>6298.92</v>
      </c>
      <c r="F2079">
        <v>5262.42</v>
      </c>
      <c r="G2079" s="68">
        <f t="shared" si="32"/>
        <v>1.196962614158505</v>
      </c>
    </row>
    <row r="2080" spans="1:7" x14ac:dyDescent="0.25">
      <c r="A2080">
        <v>1980</v>
      </c>
      <c r="B2080">
        <v>15</v>
      </c>
      <c r="C2080" t="s">
        <v>580</v>
      </c>
      <c r="D2080">
        <v>4</v>
      </c>
      <c r="E2080">
        <v>21128.47</v>
      </c>
      <c r="F2080">
        <v>16218.69</v>
      </c>
      <c r="G2080" s="68">
        <f t="shared" si="32"/>
        <v>1.3027235861835944</v>
      </c>
    </row>
    <row r="2081" spans="1:7" x14ac:dyDescent="0.25">
      <c r="A2081">
        <v>1980</v>
      </c>
      <c r="B2081">
        <v>15</v>
      </c>
      <c r="C2081" t="s">
        <v>580</v>
      </c>
      <c r="D2081">
        <v>5</v>
      </c>
      <c r="E2081">
        <v>2156.0100000000002</v>
      </c>
      <c r="F2081">
        <v>1087.8900000000001</v>
      </c>
      <c r="G2081" s="68">
        <f t="shared" si="32"/>
        <v>1.9818272067948046</v>
      </c>
    </row>
    <row r="2082" spans="1:7" x14ac:dyDescent="0.25">
      <c r="A2082">
        <v>1981</v>
      </c>
      <c r="B2082">
        <v>15</v>
      </c>
      <c r="C2082" t="s">
        <v>580</v>
      </c>
      <c r="D2082">
        <v>2</v>
      </c>
      <c r="E2082">
        <v>578.44000000000005</v>
      </c>
      <c r="F2082">
        <v>412.11</v>
      </c>
      <c r="G2082" s="68">
        <f t="shared" si="32"/>
        <v>1.4036058333939969</v>
      </c>
    </row>
    <row r="2083" spans="1:7" x14ac:dyDescent="0.25">
      <c r="A2083">
        <v>1981</v>
      </c>
      <c r="B2083">
        <v>15</v>
      </c>
      <c r="C2083" t="s">
        <v>580</v>
      </c>
      <c r="D2083">
        <v>3</v>
      </c>
      <c r="E2083">
        <v>7071.26</v>
      </c>
      <c r="F2083">
        <v>5871.78</v>
      </c>
      <c r="G2083" s="68">
        <f t="shared" si="32"/>
        <v>1.2042787706623888</v>
      </c>
    </row>
    <row r="2084" spans="1:7" x14ac:dyDescent="0.25">
      <c r="A2084">
        <v>1981</v>
      </c>
      <c r="B2084">
        <v>15</v>
      </c>
      <c r="C2084" t="s">
        <v>580</v>
      </c>
      <c r="D2084">
        <v>4</v>
      </c>
      <c r="E2084">
        <v>13498.49</v>
      </c>
      <c r="F2084">
        <v>10349.290000000001</v>
      </c>
      <c r="G2084" s="68">
        <f t="shared" si="32"/>
        <v>1.3042914054973818</v>
      </c>
    </row>
    <row r="2085" spans="1:7" x14ac:dyDescent="0.25">
      <c r="A2085">
        <v>1981</v>
      </c>
      <c r="B2085">
        <v>15</v>
      </c>
      <c r="C2085" t="s">
        <v>580</v>
      </c>
      <c r="D2085">
        <v>5</v>
      </c>
      <c r="E2085">
        <v>3273.51</v>
      </c>
      <c r="F2085">
        <v>1650.73</v>
      </c>
      <c r="G2085" s="68">
        <f t="shared" si="32"/>
        <v>1.9830680971448997</v>
      </c>
    </row>
    <row r="2086" spans="1:7" x14ac:dyDescent="0.25">
      <c r="A2086">
        <v>1982</v>
      </c>
      <c r="B2086">
        <v>15</v>
      </c>
      <c r="C2086" t="s">
        <v>580</v>
      </c>
      <c r="D2086">
        <v>2</v>
      </c>
      <c r="E2086">
        <v>458.96</v>
      </c>
      <c r="F2086">
        <v>337.29</v>
      </c>
      <c r="G2086" s="68">
        <f t="shared" si="32"/>
        <v>1.3607281567790328</v>
      </c>
    </row>
    <row r="2087" spans="1:7" x14ac:dyDescent="0.25">
      <c r="A2087">
        <v>1982</v>
      </c>
      <c r="B2087">
        <v>15</v>
      </c>
      <c r="C2087" t="s">
        <v>580</v>
      </c>
      <c r="D2087">
        <v>3</v>
      </c>
      <c r="E2087">
        <v>4363.4799999999996</v>
      </c>
      <c r="F2087">
        <v>3638.47</v>
      </c>
      <c r="G2087" s="68">
        <f t="shared" si="32"/>
        <v>1.1992623272969132</v>
      </c>
    </row>
    <row r="2088" spans="1:7" x14ac:dyDescent="0.25">
      <c r="A2088">
        <v>1982</v>
      </c>
      <c r="B2088">
        <v>15</v>
      </c>
      <c r="C2088" t="s">
        <v>580</v>
      </c>
      <c r="D2088">
        <v>4</v>
      </c>
      <c r="E2088">
        <v>15140.69</v>
      </c>
      <c r="F2088">
        <v>11617.87</v>
      </c>
      <c r="G2088" s="68">
        <f t="shared" si="32"/>
        <v>1.3032242571142558</v>
      </c>
    </row>
    <row r="2089" spans="1:7" x14ac:dyDescent="0.25">
      <c r="A2089">
        <v>1982</v>
      </c>
      <c r="B2089">
        <v>15</v>
      </c>
      <c r="C2089" t="s">
        <v>580</v>
      </c>
      <c r="D2089">
        <v>5</v>
      </c>
      <c r="E2089">
        <v>2087.23</v>
      </c>
      <c r="F2089">
        <v>1052.93</v>
      </c>
      <c r="G2089" s="68">
        <f t="shared" si="32"/>
        <v>1.9823065161026847</v>
      </c>
    </row>
    <row r="2090" spans="1:7" x14ac:dyDescent="0.25">
      <c r="A2090">
        <v>1983</v>
      </c>
      <c r="B2090">
        <v>15</v>
      </c>
      <c r="C2090" t="s">
        <v>580</v>
      </c>
      <c r="D2090">
        <v>2</v>
      </c>
      <c r="E2090">
        <v>1293.1400000000001</v>
      </c>
      <c r="F2090">
        <v>1003.73</v>
      </c>
      <c r="G2090" s="68">
        <f t="shared" si="32"/>
        <v>1.2883345122692358</v>
      </c>
    </row>
    <row r="2091" spans="1:7" x14ac:dyDescent="0.25">
      <c r="A2091">
        <v>1983</v>
      </c>
      <c r="B2091">
        <v>15</v>
      </c>
      <c r="C2091" t="s">
        <v>580</v>
      </c>
      <c r="D2091">
        <v>3</v>
      </c>
      <c r="E2091">
        <v>3440.26</v>
      </c>
      <c r="F2091">
        <v>2917.19</v>
      </c>
      <c r="G2091" s="68">
        <f t="shared" si="32"/>
        <v>1.1793061130745683</v>
      </c>
    </row>
    <row r="2092" spans="1:7" x14ac:dyDescent="0.25">
      <c r="A2092">
        <v>1983</v>
      </c>
      <c r="B2092">
        <v>15</v>
      </c>
      <c r="C2092" t="s">
        <v>580</v>
      </c>
      <c r="D2092">
        <v>4</v>
      </c>
      <c r="E2092">
        <v>9275.26</v>
      </c>
      <c r="F2092">
        <v>7233.27</v>
      </c>
      <c r="G2092" s="68">
        <f t="shared" si="32"/>
        <v>1.2823052367739625</v>
      </c>
    </row>
    <row r="2093" spans="1:7" x14ac:dyDescent="0.25">
      <c r="A2093">
        <v>1983</v>
      </c>
      <c r="B2093">
        <v>15</v>
      </c>
      <c r="C2093" t="s">
        <v>580</v>
      </c>
      <c r="D2093">
        <v>5</v>
      </c>
      <c r="E2093">
        <v>2066.58</v>
      </c>
      <c r="F2093">
        <v>1047.48</v>
      </c>
      <c r="G2093" s="68">
        <f t="shared" si="32"/>
        <v>1.9729064039408866</v>
      </c>
    </row>
    <row r="2094" spans="1:7" x14ac:dyDescent="0.25">
      <c r="A2094">
        <v>1984</v>
      </c>
      <c r="B2094">
        <v>15</v>
      </c>
      <c r="C2094" t="s">
        <v>580</v>
      </c>
      <c r="D2094">
        <v>2</v>
      </c>
      <c r="E2094">
        <v>704.7</v>
      </c>
      <c r="F2094">
        <v>569.70000000000005</v>
      </c>
      <c r="G2094" s="68">
        <f t="shared" si="32"/>
        <v>1.2369668246445498</v>
      </c>
    </row>
    <row r="2095" spans="1:7" x14ac:dyDescent="0.25">
      <c r="A2095">
        <v>1984</v>
      </c>
      <c r="B2095">
        <v>15</v>
      </c>
      <c r="C2095" t="s">
        <v>580</v>
      </c>
      <c r="D2095">
        <v>3</v>
      </c>
      <c r="E2095">
        <v>9228.5300000000007</v>
      </c>
      <c r="F2095">
        <v>8523.89</v>
      </c>
      <c r="G2095" s="68">
        <f t="shared" si="32"/>
        <v>1.0826664820874039</v>
      </c>
    </row>
    <row r="2096" spans="1:7" x14ac:dyDescent="0.25">
      <c r="A2096">
        <v>1984</v>
      </c>
      <c r="B2096">
        <v>15</v>
      </c>
      <c r="C2096" t="s">
        <v>580</v>
      </c>
      <c r="D2096">
        <v>4</v>
      </c>
      <c r="E2096">
        <v>7160.6</v>
      </c>
      <c r="F2096">
        <v>6538.48</v>
      </c>
      <c r="G2096" s="68">
        <f t="shared" si="32"/>
        <v>1.095147496054129</v>
      </c>
    </row>
    <row r="2097" spans="1:7" x14ac:dyDescent="0.25">
      <c r="A2097">
        <v>1984</v>
      </c>
      <c r="B2097">
        <v>15</v>
      </c>
      <c r="C2097" t="s">
        <v>580</v>
      </c>
      <c r="D2097">
        <v>5</v>
      </c>
      <c r="E2097">
        <v>1315.13</v>
      </c>
      <c r="F2097">
        <v>1099.07</v>
      </c>
      <c r="G2097" s="68">
        <f t="shared" si="32"/>
        <v>1.1965843849800288</v>
      </c>
    </row>
    <row r="2098" spans="1:7" x14ac:dyDescent="0.25">
      <c r="A2098">
        <v>1985</v>
      </c>
      <c r="B2098">
        <v>15</v>
      </c>
      <c r="C2098" t="s">
        <v>580</v>
      </c>
      <c r="D2098">
        <v>2</v>
      </c>
      <c r="E2098">
        <v>323.45999999999998</v>
      </c>
      <c r="F2098">
        <v>264.88</v>
      </c>
      <c r="G2098" s="68">
        <f t="shared" si="32"/>
        <v>1.2211567502265177</v>
      </c>
    </row>
    <row r="2099" spans="1:7" x14ac:dyDescent="0.25">
      <c r="A2099">
        <v>1985</v>
      </c>
      <c r="B2099">
        <v>15</v>
      </c>
      <c r="C2099" t="s">
        <v>580</v>
      </c>
      <c r="D2099">
        <v>3</v>
      </c>
      <c r="E2099">
        <v>5726.89</v>
      </c>
      <c r="F2099">
        <v>4964.63</v>
      </c>
      <c r="G2099" s="68">
        <f t="shared" si="32"/>
        <v>1.1535381287225837</v>
      </c>
    </row>
    <row r="2100" spans="1:7" x14ac:dyDescent="0.25">
      <c r="A2100">
        <v>1985</v>
      </c>
      <c r="B2100">
        <v>15</v>
      </c>
      <c r="C2100" t="s">
        <v>580</v>
      </c>
      <c r="D2100">
        <v>4</v>
      </c>
      <c r="E2100">
        <v>21481.040000000001</v>
      </c>
      <c r="F2100">
        <v>17211.28</v>
      </c>
      <c r="G2100" s="68">
        <f t="shared" si="32"/>
        <v>1.248079166686034</v>
      </c>
    </row>
    <row r="2101" spans="1:7" x14ac:dyDescent="0.25">
      <c r="A2101">
        <v>1985</v>
      </c>
      <c r="B2101">
        <v>15</v>
      </c>
      <c r="C2101" t="s">
        <v>580</v>
      </c>
      <c r="D2101">
        <v>5</v>
      </c>
      <c r="E2101">
        <v>1164.3699999999999</v>
      </c>
      <c r="F2101">
        <v>635.13</v>
      </c>
      <c r="G2101" s="68">
        <f t="shared" si="32"/>
        <v>1.83327822650481</v>
      </c>
    </row>
    <row r="2102" spans="1:7" x14ac:dyDescent="0.25">
      <c r="A2102">
        <v>1986</v>
      </c>
      <c r="B2102">
        <v>15</v>
      </c>
      <c r="C2102" t="s">
        <v>580</v>
      </c>
      <c r="D2102">
        <v>2</v>
      </c>
      <c r="E2102">
        <v>568.09</v>
      </c>
      <c r="F2102">
        <v>478.51</v>
      </c>
      <c r="G2102" s="68">
        <f t="shared" si="32"/>
        <v>1.1872061189943786</v>
      </c>
    </row>
    <row r="2103" spans="1:7" x14ac:dyDescent="0.25">
      <c r="A2103">
        <v>1986</v>
      </c>
      <c r="B2103">
        <v>15</v>
      </c>
      <c r="C2103" t="s">
        <v>580</v>
      </c>
      <c r="D2103">
        <v>3</v>
      </c>
      <c r="E2103">
        <v>2602.0500000000002</v>
      </c>
      <c r="F2103">
        <v>2395.7399999999998</v>
      </c>
      <c r="G2103" s="68">
        <f t="shared" si="32"/>
        <v>1.0861153547546898</v>
      </c>
    </row>
    <row r="2104" spans="1:7" x14ac:dyDescent="0.25">
      <c r="A2104">
        <v>1986</v>
      </c>
      <c r="B2104">
        <v>15</v>
      </c>
      <c r="C2104" t="s">
        <v>580</v>
      </c>
      <c r="D2104">
        <v>4</v>
      </c>
      <c r="E2104">
        <v>13259.26</v>
      </c>
      <c r="F2104">
        <v>11885.83</v>
      </c>
      <c r="G2104" s="68">
        <f t="shared" si="32"/>
        <v>1.1155518798434776</v>
      </c>
    </row>
    <row r="2105" spans="1:7" x14ac:dyDescent="0.25">
      <c r="A2105">
        <v>1986</v>
      </c>
      <c r="B2105">
        <v>15</v>
      </c>
      <c r="C2105" t="s">
        <v>580</v>
      </c>
      <c r="D2105">
        <v>5</v>
      </c>
      <c r="E2105">
        <v>3476.62</v>
      </c>
      <c r="F2105">
        <v>2719.58</v>
      </c>
      <c r="G2105" s="68">
        <f t="shared" si="32"/>
        <v>1.2783665124761912</v>
      </c>
    </row>
    <row r="2106" spans="1:7" x14ac:dyDescent="0.25">
      <c r="A2106">
        <v>1987</v>
      </c>
      <c r="B2106">
        <v>15</v>
      </c>
      <c r="C2106" t="s">
        <v>580</v>
      </c>
      <c r="D2106">
        <v>2</v>
      </c>
      <c r="E2106">
        <v>325.5</v>
      </c>
      <c r="F2106">
        <v>276.5</v>
      </c>
      <c r="G2106" s="68">
        <f t="shared" si="32"/>
        <v>1.1772151898734178</v>
      </c>
    </row>
    <row r="2107" spans="1:7" x14ac:dyDescent="0.25">
      <c r="A2107">
        <v>1987</v>
      </c>
      <c r="B2107">
        <v>15</v>
      </c>
      <c r="C2107" t="s">
        <v>580</v>
      </c>
      <c r="D2107">
        <v>3</v>
      </c>
      <c r="E2107">
        <v>4861.51</v>
      </c>
      <c r="F2107">
        <v>4367.6099999999997</v>
      </c>
      <c r="G2107" s="68">
        <f t="shared" si="32"/>
        <v>1.1130824409688596</v>
      </c>
    </row>
    <row r="2108" spans="1:7" x14ac:dyDescent="0.25">
      <c r="A2108">
        <v>1987</v>
      </c>
      <c r="B2108">
        <v>15</v>
      </c>
      <c r="C2108" t="s">
        <v>580</v>
      </c>
      <c r="D2108">
        <v>4</v>
      </c>
      <c r="E2108">
        <v>5972.59</v>
      </c>
      <c r="F2108">
        <v>5094.8100000000004</v>
      </c>
      <c r="G2108" s="68">
        <f t="shared" si="32"/>
        <v>1.1722890549402234</v>
      </c>
    </row>
    <row r="2109" spans="1:7" x14ac:dyDescent="0.25">
      <c r="A2109">
        <v>1987</v>
      </c>
      <c r="B2109">
        <v>15</v>
      </c>
      <c r="C2109" t="s">
        <v>580</v>
      </c>
      <c r="D2109">
        <v>5</v>
      </c>
      <c r="E2109">
        <v>2182.56</v>
      </c>
      <c r="F2109">
        <v>1481.88</v>
      </c>
      <c r="G2109" s="68">
        <f t="shared" si="32"/>
        <v>1.4728318082435823</v>
      </c>
    </row>
    <row r="2110" spans="1:7" x14ac:dyDescent="0.25">
      <c r="A2110">
        <v>1988</v>
      </c>
      <c r="B2110">
        <v>15</v>
      </c>
      <c r="C2110" t="s">
        <v>580</v>
      </c>
      <c r="D2110">
        <v>2</v>
      </c>
      <c r="E2110">
        <v>441.75</v>
      </c>
      <c r="F2110">
        <v>390.66</v>
      </c>
      <c r="G2110" s="68">
        <f t="shared" si="32"/>
        <v>1.1307786822300721</v>
      </c>
    </row>
    <row r="2111" spans="1:7" x14ac:dyDescent="0.25">
      <c r="A2111">
        <v>1988</v>
      </c>
      <c r="B2111">
        <v>15</v>
      </c>
      <c r="C2111" t="s">
        <v>580</v>
      </c>
      <c r="D2111">
        <v>3</v>
      </c>
      <c r="E2111">
        <v>2877.62</v>
      </c>
      <c r="F2111">
        <v>2644.72</v>
      </c>
      <c r="G2111" s="68">
        <f t="shared" si="32"/>
        <v>1.0880622523367314</v>
      </c>
    </row>
    <row r="2112" spans="1:7" x14ac:dyDescent="0.25">
      <c r="A2112">
        <v>1988</v>
      </c>
      <c r="B2112">
        <v>15</v>
      </c>
      <c r="C2112" t="s">
        <v>580</v>
      </c>
      <c r="D2112">
        <v>4</v>
      </c>
      <c r="E2112">
        <v>11134.31</v>
      </c>
      <c r="F2112">
        <v>9823.64</v>
      </c>
      <c r="G2112" s="68">
        <f t="shared" si="32"/>
        <v>1.1334199950323913</v>
      </c>
    </row>
    <row r="2113" spans="1:7" x14ac:dyDescent="0.25">
      <c r="A2113">
        <v>1988</v>
      </c>
      <c r="B2113">
        <v>15</v>
      </c>
      <c r="C2113" t="s">
        <v>580</v>
      </c>
      <c r="D2113">
        <v>5</v>
      </c>
      <c r="E2113">
        <v>975.75</v>
      </c>
      <c r="F2113">
        <v>727.84</v>
      </c>
      <c r="G2113" s="68">
        <f t="shared" si="32"/>
        <v>1.3406105737524729</v>
      </c>
    </row>
    <row r="2114" spans="1:7" x14ac:dyDescent="0.25">
      <c r="A2114">
        <v>1989</v>
      </c>
      <c r="B2114">
        <v>15</v>
      </c>
      <c r="C2114" t="s">
        <v>580</v>
      </c>
      <c r="D2114">
        <v>2</v>
      </c>
      <c r="E2114">
        <v>188.24</v>
      </c>
      <c r="F2114">
        <v>167.03</v>
      </c>
      <c r="G2114" s="68">
        <f t="shared" si="32"/>
        <v>1.1269831766748488</v>
      </c>
    </row>
    <row r="2115" spans="1:7" x14ac:dyDescent="0.25">
      <c r="A2115">
        <v>1989</v>
      </c>
      <c r="B2115">
        <v>15</v>
      </c>
      <c r="C2115" t="s">
        <v>580</v>
      </c>
      <c r="D2115">
        <v>3</v>
      </c>
      <c r="E2115">
        <v>3891.16</v>
      </c>
      <c r="F2115">
        <v>3292.17</v>
      </c>
      <c r="G2115" s="68">
        <f t="shared" ref="G2115:G2178" si="33">E2115/F2115</f>
        <v>1.1819438242861091</v>
      </c>
    </row>
    <row r="2116" spans="1:7" x14ac:dyDescent="0.25">
      <c r="A2116">
        <v>1989</v>
      </c>
      <c r="B2116">
        <v>15</v>
      </c>
      <c r="C2116" t="s">
        <v>580</v>
      </c>
      <c r="D2116">
        <v>4</v>
      </c>
      <c r="E2116">
        <v>6664.63</v>
      </c>
      <c r="F2116">
        <v>4948.88</v>
      </c>
      <c r="G2116" s="68">
        <f t="shared" si="33"/>
        <v>1.3466946056481466</v>
      </c>
    </row>
    <row r="2117" spans="1:7" x14ac:dyDescent="0.25">
      <c r="A2117">
        <v>1989</v>
      </c>
      <c r="B2117">
        <v>15</v>
      </c>
      <c r="C2117" t="s">
        <v>580</v>
      </c>
      <c r="D2117">
        <v>5</v>
      </c>
      <c r="E2117">
        <v>1861.16</v>
      </c>
      <c r="F2117">
        <v>722.04</v>
      </c>
      <c r="G2117" s="68">
        <f t="shared" si="33"/>
        <v>2.577641127915351</v>
      </c>
    </row>
    <row r="2118" spans="1:7" x14ac:dyDescent="0.25">
      <c r="A2118">
        <v>1990</v>
      </c>
      <c r="B2118">
        <v>15</v>
      </c>
      <c r="C2118" t="s">
        <v>580</v>
      </c>
      <c r="D2118">
        <v>2</v>
      </c>
      <c r="E2118">
        <v>143.99</v>
      </c>
      <c r="F2118">
        <v>128.96</v>
      </c>
      <c r="G2118" s="68">
        <f t="shared" si="33"/>
        <v>1.1165477667493797</v>
      </c>
    </row>
    <row r="2119" spans="1:7" x14ac:dyDescent="0.25">
      <c r="A2119">
        <v>1990</v>
      </c>
      <c r="B2119">
        <v>15</v>
      </c>
      <c r="C2119" t="s">
        <v>580</v>
      </c>
      <c r="D2119">
        <v>3</v>
      </c>
      <c r="E2119">
        <v>1631.07</v>
      </c>
      <c r="F2119">
        <v>1549.5</v>
      </c>
      <c r="G2119" s="68">
        <f t="shared" si="33"/>
        <v>1.0526427879961278</v>
      </c>
    </row>
    <row r="2120" spans="1:7" x14ac:dyDescent="0.25">
      <c r="A2120">
        <v>1990</v>
      </c>
      <c r="B2120">
        <v>15</v>
      </c>
      <c r="C2120" t="s">
        <v>580</v>
      </c>
      <c r="D2120">
        <v>4</v>
      </c>
      <c r="E2120">
        <v>8914.14</v>
      </c>
      <c r="F2120">
        <v>8327.31</v>
      </c>
      <c r="G2120" s="68">
        <f t="shared" si="33"/>
        <v>1.0704705361034956</v>
      </c>
    </row>
    <row r="2121" spans="1:7" x14ac:dyDescent="0.25">
      <c r="A2121">
        <v>1990</v>
      </c>
      <c r="B2121">
        <v>15</v>
      </c>
      <c r="C2121" t="s">
        <v>580</v>
      </c>
      <c r="D2121">
        <v>5</v>
      </c>
      <c r="E2121">
        <v>1051.43</v>
      </c>
      <c r="F2121">
        <v>893.92</v>
      </c>
      <c r="G2121" s="68">
        <f t="shared" si="33"/>
        <v>1.1762014497941651</v>
      </c>
    </row>
    <row r="2122" spans="1:7" x14ac:dyDescent="0.25">
      <c r="A2122">
        <v>1991</v>
      </c>
      <c r="B2122">
        <v>15</v>
      </c>
      <c r="C2122" t="s">
        <v>580</v>
      </c>
      <c r="D2122">
        <v>2</v>
      </c>
      <c r="E2122">
        <v>110.64</v>
      </c>
      <c r="F2122">
        <v>100.92</v>
      </c>
      <c r="G2122" s="68">
        <f t="shared" si="33"/>
        <v>1.0963139120095124</v>
      </c>
    </row>
    <row r="2123" spans="1:7" x14ac:dyDescent="0.25">
      <c r="A2123">
        <v>1991</v>
      </c>
      <c r="B2123">
        <v>15</v>
      </c>
      <c r="C2123" t="s">
        <v>580</v>
      </c>
      <c r="D2123">
        <v>3</v>
      </c>
      <c r="E2123">
        <v>1255.56</v>
      </c>
      <c r="F2123">
        <v>1128.3699999999999</v>
      </c>
      <c r="G2123" s="68">
        <f t="shared" si="33"/>
        <v>1.1127201184008793</v>
      </c>
    </row>
    <row r="2124" spans="1:7" x14ac:dyDescent="0.25">
      <c r="A2124">
        <v>1991</v>
      </c>
      <c r="B2124">
        <v>15</v>
      </c>
      <c r="C2124" t="s">
        <v>580</v>
      </c>
      <c r="D2124">
        <v>4</v>
      </c>
      <c r="E2124">
        <v>3713.25</v>
      </c>
      <c r="F2124">
        <v>3097.79</v>
      </c>
      <c r="G2124" s="68">
        <f t="shared" si="33"/>
        <v>1.1986771214317304</v>
      </c>
    </row>
    <row r="2125" spans="1:7" x14ac:dyDescent="0.25">
      <c r="A2125">
        <v>1991</v>
      </c>
      <c r="B2125">
        <v>15</v>
      </c>
      <c r="C2125" t="s">
        <v>580</v>
      </c>
      <c r="D2125">
        <v>5</v>
      </c>
      <c r="E2125">
        <v>1466.8</v>
      </c>
      <c r="F2125">
        <v>895.99</v>
      </c>
      <c r="G2125" s="68">
        <f t="shared" si="33"/>
        <v>1.6370718423196686</v>
      </c>
    </row>
    <row r="2126" spans="1:7" x14ac:dyDescent="0.25">
      <c r="A2126">
        <v>1992</v>
      </c>
      <c r="B2126">
        <v>15</v>
      </c>
      <c r="C2126" t="s">
        <v>580</v>
      </c>
      <c r="D2126">
        <v>2</v>
      </c>
      <c r="E2126">
        <v>80.84</v>
      </c>
      <c r="F2126">
        <v>75.069999999999993</v>
      </c>
      <c r="G2126" s="68">
        <f t="shared" si="33"/>
        <v>1.0768615958438792</v>
      </c>
    </row>
    <row r="2127" spans="1:7" x14ac:dyDescent="0.25">
      <c r="A2127">
        <v>1992</v>
      </c>
      <c r="B2127">
        <v>15</v>
      </c>
      <c r="C2127" t="s">
        <v>580</v>
      </c>
      <c r="D2127">
        <v>3</v>
      </c>
      <c r="E2127">
        <v>951.81</v>
      </c>
      <c r="F2127">
        <v>893.84</v>
      </c>
      <c r="G2127" s="68">
        <f t="shared" si="33"/>
        <v>1.0648550076076255</v>
      </c>
    </row>
    <row r="2128" spans="1:7" x14ac:dyDescent="0.25">
      <c r="A2128">
        <v>1992</v>
      </c>
      <c r="B2128">
        <v>15</v>
      </c>
      <c r="C2128" t="s">
        <v>580</v>
      </c>
      <c r="D2128">
        <v>4</v>
      </c>
      <c r="E2128">
        <v>2829.06</v>
      </c>
      <c r="F2128">
        <v>2561.92</v>
      </c>
      <c r="G2128" s="68">
        <f t="shared" si="33"/>
        <v>1.1042733574818886</v>
      </c>
    </row>
    <row r="2129" spans="1:7" x14ac:dyDescent="0.25">
      <c r="A2129">
        <v>1992</v>
      </c>
      <c r="B2129">
        <v>15</v>
      </c>
      <c r="C2129" t="s">
        <v>580</v>
      </c>
      <c r="D2129">
        <v>5</v>
      </c>
      <c r="E2129">
        <v>596.4</v>
      </c>
      <c r="F2129">
        <v>467.39</v>
      </c>
      <c r="G2129" s="68">
        <f t="shared" si="33"/>
        <v>1.2760221656432529</v>
      </c>
    </row>
    <row r="2130" spans="1:7" x14ac:dyDescent="0.25">
      <c r="A2130">
        <v>1993</v>
      </c>
      <c r="B2130">
        <v>15</v>
      </c>
      <c r="C2130" t="s">
        <v>580</v>
      </c>
      <c r="D2130">
        <v>2</v>
      </c>
      <c r="E2130">
        <v>111.72</v>
      </c>
      <c r="F2130">
        <v>103.94</v>
      </c>
      <c r="G2130" s="68">
        <f t="shared" si="33"/>
        <v>1.0748508755050992</v>
      </c>
    </row>
    <row r="2131" spans="1:7" x14ac:dyDescent="0.25">
      <c r="A2131">
        <v>1993</v>
      </c>
      <c r="B2131">
        <v>15</v>
      </c>
      <c r="C2131" t="s">
        <v>580</v>
      </c>
      <c r="D2131">
        <v>3</v>
      </c>
      <c r="E2131">
        <v>680.31</v>
      </c>
      <c r="F2131">
        <v>639.62</v>
      </c>
      <c r="G2131" s="68">
        <f t="shared" si="33"/>
        <v>1.0636158969388074</v>
      </c>
    </row>
    <row r="2132" spans="1:7" x14ac:dyDescent="0.25">
      <c r="A2132">
        <v>1993</v>
      </c>
      <c r="B2132">
        <v>15</v>
      </c>
      <c r="C2132" t="s">
        <v>580</v>
      </c>
      <c r="D2132">
        <v>4</v>
      </c>
      <c r="E2132">
        <v>2105.44</v>
      </c>
      <c r="F2132">
        <v>1910.39</v>
      </c>
      <c r="G2132" s="68">
        <f t="shared" si="33"/>
        <v>1.1020995712917256</v>
      </c>
    </row>
    <row r="2133" spans="1:7" x14ac:dyDescent="0.25">
      <c r="A2133">
        <v>1993</v>
      </c>
      <c r="B2133">
        <v>15</v>
      </c>
      <c r="C2133" t="s">
        <v>580</v>
      </c>
      <c r="D2133">
        <v>5</v>
      </c>
      <c r="E2133">
        <v>442.97</v>
      </c>
      <c r="F2133">
        <v>348.44</v>
      </c>
      <c r="G2133" s="68">
        <f t="shared" si="33"/>
        <v>1.27129491447595</v>
      </c>
    </row>
    <row r="2134" spans="1:7" x14ac:dyDescent="0.25">
      <c r="A2134">
        <v>1994</v>
      </c>
      <c r="B2134">
        <v>15</v>
      </c>
      <c r="C2134" t="s">
        <v>580</v>
      </c>
      <c r="D2134">
        <v>2</v>
      </c>
      <c r="E2134">
        <v>222.22</v>
      </c>
      <c r="F2134">
        <v>203.05</v>
      </c>
      <c r="G2134" s="68">
        <f t="shared" si="33"/>
        <v>1.0944102437823195</v>
      </c>
    </row>
    <row r="2135" spans="1:7" x14ac:dyDescent="0.25">
      <c r="A2135">
        <v>1994</v>
      </c>
      <c r="B2135">
        <v>15</v>
      </c>
      <c r="C2135" t="s">
        <v>580</v>
      </c>
      <c r="D2135">
        <v>3</v>
      </c>
      <c r="E2135">
        <v>995.96</v>
      </c>
      <c r="F2135">
        <v>968.83</v>
      </c>
      <c r="G2135" s="68">
        <f t="shared" si="33"/>
        <v>1.0280028487970025</v>
      </c>
    </row>
    <row r="2136" spans="1:7" x14ac:dyDescent="0.25">
      <c r="A2136">
        <v>1994</v>
      </c>
      <c r="B2136">
        <v>15</v>
      </c>
      <c r="C2136" t="s">
        <v>580</v>
      </c>
      <c r="D2136">
        <v>4</v>
      </c>
      <c r="E2136">
        <v>1549.78</v>
      </c>
      <c r="F2136">
        <v>1509.1</v>
      </c>
      <c r="G2136" s="68">
        <f t="shared" si="33"/>
        <v>1.026956464117686</v>
      </c>
    </row>
    <row r="2137" spans="1:7" x14ac:dyDescent="0.25">
      <c r="A2137">
        <v>1994</v>
      </c>
      <c r="B2137">
        <v>15</v>
      </c>
      <c r="C2137" t="s">
        <v>580</v>
      </c>
      <c r="D2137">
        <v>5</v>
      </c>
      <c r="E2137">
        <v>369.72</v>
      </c>
      <c r="F2137">
        <v>353.02</v>
      </c>
      <c r="G2137" s="68">
        <f t="shared" si="33"/>
        <v>1.0473061016373011</v>
      </c>
    </row>
    <row r="2138" spans="1:7" x14ac:dyDescent="0.25">
      <c r="A2138">
        <v>1995</v>
      </c>
      <c r="B2138">
        <v>15</v>
      </c>
      <c r="C2138" t="s">
        <v>580</v>
      </c>
      <c r="D2138">
        <v>2</v>
      </c>
      <c r="E2138">
        <v>251</v>
      </c>
      <c r="F2138">
        <v>229.61</v>
      </c>
      <c r="G2138" s="68">
        <f t="shared" si="33"/>
        <v>1.0931579635033317</v>
      </c>
    </row>
    <row r="2139" spans="1:7" x14ac:dyDescent="0.25">
      <c r="A2139">
        <v>1995</v>
      </c>
      <c r="B2139">
        <v>15</v>
      </c>
      <c r="C2139" t="s">
        <v>580</v>
      </c>
      <c r="D2139">
        <v>3</v>
      </c>
      <c r="E2139">
        <v>2082.0700000000002</v>
      </c>
      <c r="F2139">
        <v>1913.68</v>
      </c>
      <c r="G2139" s="68">
        <f t="shared" si="33"/>
        <v>1.0879927678608754</v>
      </c>
    </row>
    <row r="2140" spans="1:7" x14ac:dyDescent="0.25">
      <c r="A2140">
        <v>1995</v>
      </c>
      <c r="B2140">
        <v>15</v>
      </c>
      <c r="C2140" t="s">
        <v>580</v>
      </c>
      <c r="D2140">
        <v>4</v>
      </c>
      <c r="E2140">
        <v>2373.12</v>
      </c>
      <c r="F2140">
        <v>2069.79</v>
      </c>
      <c r="G2140" s="68">
        <f t="shared" si="33"/>
        <v>1.1465510993868944</v>
      </c>
    </row>
    <row r="2141" spans="1:7" x14ac:dyDescent="0.25">
      <c r="A2141">
        <v>1995</v>
      </c>
      <c r="B2141">
        <v>15</v>
      </c>
      <c r="C2141" t="s">
        <v>580</v>
      </c>
      <c r="D2141">
        <v>5</v>
      </c>
      <c r="E2141">
        <v>280.31</v>
      </c>
      <c r="F2141">
        <v>198.69</v>
      </c>
      <c r="G2141" s="68">
        <f t="shared" si="33"/>
        <v>1.4107906789471036</v>
      </c>
    </row>
    <row r="2142" spans="1:7" x14ac:dyDescent="0.25">
      <c r="A2142">
        <v>1996</v>
      </c>
      <c r="B2142">
        <v>15</v>
      </c>
      <c r="C2142" t="s">
        <v>580</v>
      </c>
      <c r="D2142">
        <v>2</v>
      </c>
      <c r="E2142">
        <v>365.11</v>
      </c>
      <c r="F2142">
        <v>331.35</v>
      </c>
      <c r="G2142" s="68">
        <f t="shared" si="33"/>
        <v>1.1018862230270108</v>
      </c>
    </row>
    <row r="2143" spans="1:7" x14ac:dyDescent="0.25">
      <c r="A2143">
        <v>1996</v>
      </c>
      <c r="B2143">
        <v>15</v>
      </c>
      <c r="C2143" t="s">
        <v>580</v>
      </c>
      <c r="D2143">
        <v>3</v>
      </c>
      <c r="E2143">
        <v>2434.14</v>
      </c>
      <c r="F2143">
        <v>2387.96</v>
      </c>
      <c r="G2143" s="68">
        <f t="shared" si="33"/>
        <v>1.0193386823899897</v>
      </c>
    </row>
    <row r="2144" spans="1:7" x14ac:dyDescent="0.25">
      <c r="A2144">
        <v>1996</v>
      </c>
      <c r="B2144">
        <v>15</v>
      </c>
      <c r="C2144" t="s">
        <v>580</v>
      </c>
      <c r="D2144">
        <v>4</v>
      </c>
      <c r="E2144">
        <v>5216.47</v>
      </c>
      <c r="F2144">
        <v>5158.0200000000004</v>
      </c>
      <c r="G2144" s="68">
        <f t="shared" si="33"/>
        <v>1.0113318676546426</v>
      </c>
    </row>
    <row r="2145" spans="1:7" x14ac:dyDescent="0.25">
      <c r="A2145">
        <v>1996</v>
      </c>
      <c r="B2145">
        <v>15</v>
      </c>
      <c r="C2145" t="s">
        <v>580</v>
      </c>
      <c r="D2145">
        <v>5</v>
      </c>
      <c r="E2145">
        <v>459.33</v>
      </c>
      <c r="F2145">
        <v>449.83</v>
      </c>
      <c r="G2145" s="68">
        <f t="shared" si="33"/>
        <v>1.021119089433786</v>
      </c>
    </row>
    <row r="2146" spans="1:7" x14ac:dyDescent="0.25">
      <c r="A2146">
        <v>1997</v>
      </c>
      <c r="B2146">
        <v>15</v>
      </c>
      <c r="C2146" t="s">
        <v>580</v>
      </c>
      <c r="D2146">
        <v>2</v>
      </c>
      <c r="E2146">
        <v>87.11</v>
      </c>
      <c r="F2146">
        <v>80.2</v>
      </c>
      <c r="G2146" s="68">
        <f t="shared" si="33"/>
        <v>1.0861596009975061</v>
      </c>
    </row>
    <row r="2147" spans="1:7" x14ac:dyDescent="0.25">
      <c r="A2147">
        <v>1997</v>
      </c>
      <c r="B2147">
        <v>15</v>
      </c>
      <c r="C2147" t="s">
        <v>580</v>
      </c>
      <c r="D2147">
        <v>3</v>
      </c>
      <c r="E2147">
        <v>3538.31</v>
      </c>
      <c r="F2147">
        <v>3298.87</v>
      </c>
      <c r="G2147" s="68">
        <f t="shared" si="33"/>
        <v>1.0725824297410931</v>
      </c>
    </row>
    <row r="2148" spans="1:7" x14ac:dyDescent="0.25">
      <c r="A2148">
        <v>1997</v>
      </c>
      <c r="B2148">
        <v>15</v>
      </c>
      <c r="C2148" t="s">
        <v>580</v>
      </c>
      <c r="D2148">
        <v>4</v>
      </c>
      <c r="E2148">
        <v>5922.72</v>
      </c>
      <c r="F2148">
        <v>5307.85</v>
      </c>
      <c r="G2148" s="68">
        <f t="shared" si="33"/>
        <v>1.1158416307921286</v>
      </c>
    </row>
    <row r="2149" spans="1:7" x14ac:dyDescent="0.25">
      <c r="A2149">
        <v>1997</v>
      </c>
      <c r="B2149">
        <v>15</v>
      </c>
      <c r="C2149" t="s">
        <v>580</v>
      </c>
      <c r="D2149">
        <v>5</v>
      </c>
      <c r="E2149">
        <v>980.45</v>
      </c>
      <c r="F2149">
        <v>755.17</v>
      </c>
      <c r="G2149" s="68">
        <f t="shared" si="33"/>
        <v>1.2983169352596104</v>
      </c>
    </row>
    <row r="2150" spans="1:7" x14ac:dyDescent="0.25">
      <c r="A2150">
        <v>1998</v>
      </c>
      <c r="B2150">
        <v>15</v>
      </c>
      <c r="C2150" t="s">
        <v>580</v>
      </c>
      <c r="D2150">
        <v>2</v>
      </c>
      <c r="E2150">
        <v>438.01</v>
      </c>
      <c r="F2150">
        <v>411.32</v>
      </c>
      <c r="G2150" s="68">
        <f t="shared" si="33"/>
        <v>1.064888651171837</v>
      </c>
    </row>
    <row r="2151" spans="1:7" x14ac:dyDescent="0.25">
      <c r="A2151">
        <v>1998</v>
      </c>
      <c r="B2151">
        <v>15</v>
      </c>
      <c r="C2151" t="s">
        <v>580</v>
      </c>
      <c r="D2151">
        <v>3</v>
      </c>
      <c r="E2151">
        <v>889.48</v>
      </c>
      <c r="F2151">
        <v>875.71</v>
      </c>
      <c r="G2151" s="68">
        <f t="shared" si="33"/>
        <v>1.0157243836429868</v>
      </c>
    </row>
    <row r="2152" spans="1:7" x14ac:dyDescent="0.25">
      <c r="A2152">
        <v>1998</v>
      </c>
      <c r="B2152">
        <v>15</v>
      </c>
      <c r="C2152" t="s">
        <v>580</v>
      </c>
      <c r="D2152">
        <v>4</v>
      </c>
      <c r="E2152">
        <v>8924.8700000000008</v>
      </c>
      <c r="F2152">
        <v>8809.57</v>
      </c>
      <c r="G2152" s="68">
        <f t="shared" si="33"/>
        <v>1.0130880394843336</v>
      </c>
    </row>
    <row r="2153" spans="1:7" x14ac:dyDescent="0.25">
      <c r="A2153">
        <v>1998</v>
      </c>
      <c r="B2153">
        <v>15</v>
      </c>
      <c r="C2153" t="s">
        <v>580</v>
      </c>
      <c r="D2153">
        <v>5</v>
      </c>
      <c r="E2153">
        <v>1206.77</v>
      </c>
      <c r="F2153">
        <v>1174.75</v>
      </c>
      <c r="G2153" s="68">
        <f t="shared" si="33"/>
        <v>1.0272568631623749</v>
      </c>
    </row>
    <row r="2154" spans="1:7" x14ac:dyDescent="0.25">
      <c r="A2154">
        <v>1999</v>
      </c>
      <c r="B2154">
        <v>15</v>
      </c>
      <c r="C2154" t="s">
        <v>580</v>
      </c>
      <c r="D2154">
        <v>2</v>
      </c>
      <c r="E2154">
        <v>408.86</v>
      </c>
      <c r="F2154">
        <v>378</v>
      </c>
      <c r="G2154" s="68">
        <f t="shared" si="33"/>
        <v>1.0816402116402117</v>
      </c>
    </row>
    <row r="2155" spans="1:7" x14ac:dyDescent="0.25">
      <c r="A2155">
        <v>1999</v>
      </c>
      <c r="B2155">
        <v>15</v>
      </c>
      <c r="C2155" t="s">
        <v>580</v>
      </c>
      <c r="D2155">
        <v>3</v>
      </c>
      <c r="E2155">
        <v>4405.3900000000003</v>
      </c>
      <c r="F2155">
        <v>4273.2</v>
      </c>
      <c r="G2155" s="68">
        <f t="shared" si="33"/>
        <v>1.0309346625479736</v>
      </c>
    </row>
    <row r="2156" spans="1:7" x14ac:dyDescent="0.25">
      <c r="A2156">
        <v>1999</v>
      </c>
      <c r="B2156">
        <v>15</v>
      </c>
      <c r="C2156" t="s">
        <v>580</v>
      </c>
      <c r="D2156">
        <v>4</v>
      </c>
      <c r="E2156">
        <v>2239.02</v>
      </c>
      <c r="F2156">
        <v>2157.79</v>
      </c>
      <c r="G2156" s="68">
        <f t="shared" si="33"/>
        <v>1.0376449978913611</v>
      </c>
    </row>
    <row r="2157" spans="1:7" x14ac:dyDescent="0.25">
      <c r="A2157">
        <v>1999</v>
      </c>
      <c r="B2157">
        <v>15</v>
      </c>
      <c r="C2157" t="s">
        <v>580</v>
      </c>
      <c r="D2157">
        <v>5</v>
      </c>
      <c r="E2157">
        <v>1802.44</v>
      </c>
      <c r="F2157">
        <v>1656.46</v>
      </c>
      <c r="G2157" s="68">
        <f t="shared" si="33"/>
        <v>1.088127693998044</v>
      </c>
    </row>
    <row r="2158" spans="1:7" x14ac:dyDescent="0.25">
      <c r="A2158">
        <v>2000</v>
      </c>
      <c r="B2158">
        <v>15</v>
      </c>
      <c r="C2158" t="s">
        <v>580</v>
      </c>
      <c r="D2158">
        <v>2</v>
      </c>
      <c r="E2158">
        <v>347.57</v>
      </c>
      <c r="F2158">
        <v>311.79000000000002</v>
      </c>
      <c r="G2158" s="68">
        <f t="shared" si="33"/>
        <v>1.1147567272843901</v>
      </c>
    </row>
    <row r="2159" spans="1:7" x14ac:dyDescent="0.25">
      <c r="A2159">
        <v>2000</v>
      </c>
      <c r="B2159">
        <v>15</v>
      </c>
      <c r="C2159" t="s">
        <v>580</v>
      </c>
      <c r="D2159">
        <v>3</v>
      </c>
      <c r="E2159">
        <v>4077.84</v>
      </c>
      <c r="F2159">
        <v>3993.79</v>
      </c>
      <c r="G2159" s="68">
        <f t="shared" si="33"/>
        <v>1.021045172630509</v>
      </c>
    </row>
    <row r="2160" spans="1:7" x14ac:dyDescent="0.25">
      <c r="A2160">
        <v>2000</v>
      </c>
      <c r="B2160">
        <v>15</v>
      </c>
      <c r="C2160" t="s">
        <v>580</v>
      </c>
      <c r="D2160">
        <v>4</v>
      </c>
      <c r="E2160">
        <v>11120.9</v>
      </c>
      <c r="F2160">
        <v>10992.14</v>
      </c>
      <c r="G2160" s="68">
        <f t="shared" si="33"/>
        <v>1.0117138246055819</v>
      </c>
    </row>
    <row r="2161" spans="1:7" x14ac:dyDescent="0.25">
      <c r="A2161">
        <v>2000</v>
      </c>
      <c r="B2161">
        <v>15</v>
      </c>
      <c r="C2161" t="s">
        <v>580</v>
      </c>
      <c r="D2161">
        <v>5</v>
      </c>
      <c r="E2161">
        <v>437.85</v>
      </c>
      <c r="F2161">
        <v>428.53</v>
      </c>
      <c r="G2161" s="68">
        <f t="shared" si="33"/>
        <v>1.0217487690476748</v>
      </c>
    </row>
    <row r="2162" spans="1:7" x14ac:dyDescent="0.25">
      <c r="A2162">
        <v>2001</v>
      </c>
      <c r="B2162">
        <v>15</v>
      </c>
      <c r="C2162" t="s">
        <v>580</v>
      </c>
      <c r="D2162">
        <v>2</v>
      </c>
      <c r="E2162">
        <v>344.83</v>
      </c>
      <c r="F2162">
        <v>312.36</v>
      </c>
      <c r="G2162" s="68">
        <f t="shared" si="33"/>
        <v>1.1039505698552952</v>
      </c>
    </row>
    <row r="2163" spans="1:7" x14ac:dyDescent="0.25">
      <c r="A2163">
        <v>2001</v>
      </c>
      <c r="B2163">
        <v>15</v>
      </c>
      <c r="C2163" t="s">
        <v>580</v>
      </c>
      <c r="D2163">
        <v>3</v>
      </c>
      <c r="E2163">
        <v>3439.84</v>
      </c>
      <c r="F2163">
        <v>3374.8</v>
      </c>
      <c r="G2163" s="68">
        <f t="shared" si="33"/>
        <v>1.0192722531705583</v>
      </c>
    </row>
    <row r="2164" spans="1:7" x14ac:dyDescent="0.25">
      <c r="A2164">
        <v>2001</v>
      </c>
      <c r="B2164">
        <v>15</v>
      </c>
      <c r="C2164" t="s">
        <v>580</v>
      </c>
      <c r="D2164">
        <v>4</v>
      </c>
      <c r="E2164">
        <v>10244.57</v>
      </c>
      <c r="F2164">
        <v>10134.91</v>
      </c>
      <c r="G2164" s="68">
        <f t="shared" si="33"/>
        <v>1.0108200270155334</v>
      </c>
    </row>
    <row r="2165" spans="1:7" x14ac:dyDescent="0.25">
      <c r="A2165">
        <v>2001</v>
      </c>
      <c r="B2165">
        <v>15</v>
      </c>
      <c r="C2165" t="s">
        <v>580</v>
      </c>
      <c r="D2165">
        <v>5</v>
      </c>
      <c r="E2165">
        <v>2172.96</v>
      </c>
      <c r="F2165">
        <v>2129.9299999999998</v>
      </c>
      <c r="G2165" s="68">
        <f t="shared" si="33"/>
        <v>1.0202025418675733</v>
      </c>
    </row>
    <row r="2166" spans="1:7" x14ac:dyDescent="0.25">
      <c r="A2166">
        <v>2002</v>
      </c>
      <c r="B2166">
        <v>15</v>
      </c>
      <c r="C2166" t="s">
        <v>580</v>
      </c>
      <c r="D2166">
        <v>2</v>
      </c>
      <c r="E2166">
        <v>628.53</v>
      </c>
      <c r="F2166">
        <v>591.89</v>
      </c>
      <c r="G2166" s="68">
        <f t="shared" si="33"/>
        <v>1.0619033942117624</v>
      </c>
    </row>
    <row r="2167" spans="1:7" x14ac:dyDescent="0.25">
      <c r="A2167">
        <v>2002</v>
      </c>
      <c r="B2167">
        <v>15</v>
      </c>
      <c r="C2167" t="s">
        <v>580</v>
      </c>
      <c r="D2167">
        <v>3</v>
      </c>
      <c r="E2167">
        <v>3405.61</v>
      </c>
      <c r="F2167">
        <v>3362.75</v>
      </c>
      <c r="G2167" s="68">
        <f t="shared" si="33"/>
        <v>1.0127455207791243</v>
      </c>
    </row>
    <row r="2168" spans="1:7" x14ac:dyDescent="0.25">
      <c r="A2168">
        <v>2002</v>
      </c>
      <c r="B2168">
        <v>15</v>
      </c>
      <c r="C2168" t="s">
        <v>580</v>
      </c>
      <c r="D2168">
        <v>4</v>
      </c>
      <c r="E2168">
        <v>8562.35</v>
      </c>
      <c r="F2168">
        <v>8491.49</v>
      </c>
      <c r="G2168" s="68">
        <f t="shared" si="33"/>
        <v>1.0083448252309077</v>
      </c>
    </row>
    <row r="2169" spans="1:7" x14ac:dyDescent="0.25">
      <c r="A2169">
        <v>2002</v>
      </c>
      <c r="B2169">
        <v>15</v>
      </c>
      <c r="C2169" t="s">
        <v>580</v>
      </c>
      <c r="D2169">
        <v>5</v>
      </c>
      <c r="E2169">
        <v>2040.2</v>
      </c>
      <c r="F2169">
        <v>2007.09</v>
      </c>
      <c r="G2169" s="68">
        <f t="shared" si="33"/>
        <v>1.0164965198371774</v>
      </c>
    </row>
    <row r="2170" spans="1:7" x14ac:dyDescent="0.25">
      <c r="A2170">
        <v>2003</v>
      </c>
      <c r="B2170">
        <v>15</v>
      </c>
      <c r="C2170" t="s">
        <v>580</v>
      </c>
      <c r="D2170">
        <v>2</v>
      </c>
      <c r="E2170">
        <v>543.89</v>
      </c>
      <c r="F2170">
        <v>516.39</v>
      </c>
      <c r="G2170" s="68">
        <f t="shared" si="33"/>
        <v>1.0532543232827902</v>
      </c>
    </row>
    <row r="2171" spans="1:7" x14ac:dyDescent="0.25">
      <c r="A2171">
        <v>2003</v>
      </c>
      <c r="B2171">
        <v>15</v>
      </c>
      <c r="C2171" t="s">
        <v>580</v>
      </c>
      <c r="D2171">
        <v>3</v>
      </c>
      <c r="E2171">
        <v>6231.26</v>
      </c>
      <c r="F2171">
        <v>6137.9</v>
      </c>
      <c r="G2171" s="68">
        <f t="shared" si="33"/>
        <v>1.0152104139852394</v>
      </c>
    </row>
    <row r="2172" spans="1:7" x14ac:dyDescent="0.25">
      <c r="A2172">
        <v>2003</v>
      </c>
      <c r="B2172">
        <v>15</v>
      </c>
      <c r="C2172" t="s">
        <v>580</v>
      </c>
      <c r="D2172">
        <v>4</v>
      </c>
      <c r="E2172">
        <v>8439.31</v>
      </c>
      <c r="F2172">
        <v>8315.41</v>
      </c>
      <c r="G2172" s="68">
        <f t="shared" si="33"/>
        <v>1.0149000470211329</v>
      </c>
    </row>
    <row r="2173" spans="1:7" x14ac:dyDescent="0.25">
      <c r="A2173">
        <v>2003</v>
      </c>
      <c r="B2173">
        <v>15</v>
      </c>
      <c r="C2173" t="s">
        <v>580</v>
      </c>
      <c r="D2173">
        <v>5</v>
      </c>
      <c r="E2173">
        <v>1692.68</v>
      </c>
      <c r="F2173">
        <v>1639.79</v>
      </c>
      <c r="G2173" s="68">
        <f t="shared" si="33"/>
        <v>1.0322541301020254</v>
      </c>
    </row>
    <row r="2174" spans="1:7" x14ac:dyDescent="0.25">
      <c r="A2174">
        <v>2004</v>
      </c>
      <c r="B2174">
        <v>15</v>
      </c>
      <c r="C2174" t="s">
        <v>580</v>
      </c>
      <c r="D2174">
        <v>2</v>
      </c>
      <c r="E2174">
        <v>568.35</v>
      </c>
      <c r="F2174">
        <v>541.01</v>
      </c>
      <c r="G2174" s="68">
        <f t="shared" si="33"/>
        <v>1.0505351102567422</v>
      </c>
    </row>
    <row r="2175" spans="1:7" x14ac:dyDescent="0.25">
      <c r="A2175">
        <v>2004</v>
      </c>
      <c r="B2175">
        <v>15</v>
      </c>
      <c r="C2175" t="s">
        <v>580</v>
      </c>
      <c r="D2175">
        <v>3</v>
      </c>
      <c r="E2175">
        <v>5181.07</v>
      </c>
      <c r="F2175">
        <v>5114.16</v>
      </c>
      <c r="G2175" s="68">
        <f t="shared" si="33"/>
        <v>1.0130832824940947</v>
      </c>
    </row>
    <row r="2176" spans="1:7" x14ac:dyDescent="0.25">
      <c r="A2176">
        <v>2004</v>
      </c>
      <c r="B2176">
        <v>15</v>
      </c>
      <c r="C2176" t="s">
        <v>580</v>
      </c>
      <c r="D2176">
        <v>4</v>
      </c>
      <c r="E2176">
        <v>14901.59</v>
      </c>
      <c r="F2176">
        <v>14731.07</v>
      </c>
      <c r="G2176" s="68">
        <f t="shared" si="33"/>
        <v>1.011575533888577</v>
      </c>
    </row>
    <row r="2177" spans="1:7" x14ac:dyDescent="0.25">
      <c r="A2177">
        <v>2004</v>
      </c>
      <c r="B2177">
        <v>15</v>
      </c>
      <c r="C2177" t="s">
        <v>580</v>
      </c>
      <c r="D2177">
        <v>5</v>
      </c>
      <c r="E2177">
        <v>1638.29</v>
      </c>
      <c r="F2177">
        <v>1599.54</v>
      </c>
      <c r="G2177" s="68">
        <f t="shared" si="33"/>
        <v>1.0242257148930318</v>
      </c>
    </row>
    <row r="2178" spans="1:7" x14ac:dyDescent="0.25">
      <c r="A2178">
        <v>2005</v>
      </c>
      <c r="B2178">
        <v>15</v>
      </c>
      <c r="C2178" t="s">
        <v>580</v>
      </c>
      <c r="D2178">
        <v>2</v>
      </c>
      <c r="E2178">
        <v>244.87</v>
      </c>
      <c r="F2178">
        <v>228.98</v>
      </c>
      <c r="G2178" s="68">
        <f t="shared" si="33"/>
        <v>1.0693947069613068</v>
      </c>
    </row>
    <row r="2179" spans="1:7" x14ac:dyDescent="0.25">
      <c r="A2179">
        <v>2005</v>
      </c>
      <c r="B2179">
        <v>15</v>
      </c>
      <c r="C2179" t="s">
        <v>580</v>
      </c>
      <c r="D2179">
        <v>3</v>
      </c>
      <c r="E2179">
        <v>5426.88</v>
      </c>
      <c r="F2179">
        <v>5204.74</v>
      </c>
      <c r="G2179" s="68">
        <f t="shared" ref="G2179:G2242" si="34">E2179/F2179</f>
        <v>1.0426803260105213</v>
      </c>
    </row>
    <row r="2180" spans="1:7" x14ac:dyDescent="0.25">
      <c r="A2180">
        <v>2005</v>
      </c>
      <c r="B2180">
        <v>15</v>
      </c>
      <c r="C2180" t="s">
        <v>580</v>
      </c>
      <c r="D2180">
        <v>4</v>
      </c>
      <c r="E2180">
        <v>12479.26</v>
      </c>
      <c r="F2180">
        <v>11737.85</v>
      </c>
      <c r="G2180" s="68">
        <f t="shared" si="34"/>
        <v>1.0631640377070759</v>
      </c>
    </row>
    <row r="2181" spans="1:7" x14ac:dyDescent="0.25">
      <c r="A2181">
        <v>2005</v>
      </c>
      <c r="B2181">
        <v>15</v>
      </c>
      <c r="C2181" t="s">
        <v>580</v>
      </c>
      <c r="D2181">
        <v>5</v>
      </c>
      <c r="E2181">
        <v>2895.31</v>
      </c>
      <c r="F2181">
        <v>2500.1999999999998</v>
      </c>
      <c r="G2181" s="68">
        <f t="shared" si="34"/>
        <v>1.1580313574914007</v>
      </c>
    </row>
    <row r="2182" spans="1:7" x14ac:dyDescent="0.25">
      <c r="A2182">
        <v>2006</v>
      </c>
      <c r="B2182">
        <v>15</v>
      </c>
      <c r="C2182" t="s">
        <v>580</v>
      </c>
      <c r="D2182">
        <v>2</v>
      </c>
      <c r="E2182">
        <v>421.78</v>
      </c>
      <c r="F2182">
        <v>385.46</v>
      </c>
      <c r="G2182" s="68">
        <f t="shared" si="34"/>
        <v>1.0942250817205417</v>
      </c>
    </row>
    <row r="2183" spans="1:7" x14ac:dyDescent="0.25">
      <c r="A2183">
        <v>2006</v>
      </c>
      <c r="B2183">
        <v>15</v>
      </c>
      <c r="C2183" t="s">
        <v>580</v>
      </c>
      <c r="D2183">
        <v>3</v>
      </c>
      <c r="E2183">
        <v>2341.87</v>
      </c>
      <c r="F2183">
        <v>2261.2199999999998</v>
      </c>
      <c r="G2183" s="68">
        <f t="shared" si="34"/>
        <v>1.0356665870636206</v>
      </c>
    </row>
    <row r="2184" spans="1:7" x14ac:dyDescent="0.25">
      <c r="A2184">
        <v>2006</v>
      </c>
      <c r="B2184">
        <v>15</v>
      </c>
      <c r="C2184" t="s">
        <v>580</v>
      </c>
      <c r="D2184">
        <v>4</v>
      </c>
      <c r="E2184">
        <v>13013.35</v>
      </c>
      <c r="F2184">
        <v>12470.45</v>
      </c>
      <c r="G2184" s="68">
        <f t="shared" si="34"/>
        <v>1.043534916542707</v>
      </c>
    </row>
    <row r="2185" spans="1:7" x14ac:dyDescent="0.25">
      <c r="A2185">
        <v>2006</v>
      </c>
      <c r="B2185">
        <v>15</v>
      </c>
      <c r="C2185" t="s">
        <v>580</v>
      </c>
      <c r="D2185">
        <v>5</v>
      </c>
      <c r="E2185">
        <v>2394.64</v>
      </c>
      <c r="F2185">
        <v>2170.96</v>
      </c>
      <c r="G2185" s="68">
        <f t="shared" si="34"/>
        <v>1.1030327597007774</v>
      </c>
    </row>
    <row r="2186" spans="1:7" x14ac:dyDescent="0.25">
      <c r="A2186">
        <v>2007</v>
      </c>
      <c r="B2186">
        <v>15</v>
      </c>
      <c r="C2186" t="s">
        <v>580</v>
      </c>
      <c r="D2186">
        <v>2</v>
      </c>
      <c r="E2186">
        <v>306.58</v>
      </c>
      <c r="F2186">
        <v>273.26</v>
      </c>
      <c r="G2186" s="68">
        <f t="shared" si="34"/>
        <v>1.1219351533338213</v>
      </c>
    </row>
    <row r="2187" spans="1:7" x14ac:dyDescent="0.25">
      <c r="A2187">
        <v>2007</v>
      </c>
      <c r="B2187">
        <v>15</v>
      </c>
      <c r="C2187" t="s">
        <v>580</v>
      </c>
      <c r="D2187">
        <v>3</v>
      </c>
      <c r="E2187">
        <v>3947.3</v>
      </c>
      <c r="F2187">
        <v>3733.7</v>
      </c>
      <c r="G2187" s="68">
        <f t="shared" si="34"/>
        <v>1.0572086670059191</v>
      </c>
    </row>
    <row r="2188" spans="1:7" x14ac:dyDescent="0.25">
      <c r="A2188">
        <v>2007</v>
      </c>
      <c r="B2188">
        <v>15</v>
      </c>
      <c r="C2188" t="s">
        <v>580</v>
      </c>
      <c r="D2188">
        <v>4</v>
      </c>
      <c r="E2188">
        <v>5638.88</v>
      </c>
      <c r="F2188">
        <v>5229.3100000000004</v>
      </c>
      <c r="G2188" s="68">
        <f t="shared" si="34"/>
        <v>1.0783219965922846</v>
      </c>
    </row>
    <row r="2189" spans="1:7" x14ac:dyDescent="0.25">
      <c r="A2189">
        <v>2007</v>
      </c>
      <c r="B2189">
        <v>15</v>
      </c>
      <c r="C2189" t="s">
        <v>580</v>
      </c>
      <c r="D2189">
        <v>5</v>
      </c>
      <c r="E2189">
        <v>2430</v>
      </c>
      <c r="F2189">
        <v>2027.83</v>
      </c>
      <c r="G2189" s="68">
        <f t="shared" si="34"/>
        <v>1.1983253034031454</v>
      </c>
    </row>
    <row r="2190" spans="1:7" x14ac:dyDescent="0.25">
      <c r="A2190">
        <v>2008</v>
      </c>
      <c r="B2190">
        <v>15</v>
      </c>
      <c r="C2190" t="s">
        <v>580</v>
      </c>
      <c r="D2190">
        <v>2</v>
      </c>
      <c r="E2190">
        <v>171.27</v>
      </c>
      <c r="F2190">
        <v>150.1</v>
      </c>
      <c r="G2190" s="68">
        <f t="shared" si="34"/>
        <v>1.1410393071285811</v>
      </c>
    </row>
    <row r="2191" spans="1:7" x14ac:dyDescent="0.25">
      <c r="A2191">
        <v>2008</v>
      </c>
      <c r="B2191">
        <v>15</v>
      </c>
      <c r="C2191" t="s">
        <v>580</v>
      </c>
      <c r="D2191">
        <v>3</v>
      </c>
      <c r="E2191">
        <v>3019.94</v>
      </c>
      <c r="F2191">
        <v>2783.17</v>
      </c>
      <c r="G2191" s="68">
        <f t="shared" si="34"/>
        <v>1.085072058120776</v>
      </c>
    </row>
    <row r="2192" spans="1:7" x14ac:dyDescent="0.25">
      <c r="A2192">
        <v>2008</v>
      </c>
      <c r="B2192">
        <v>15</v>
      </c>
      <c r="C2192" t="s">
        <v>580</v>
      </c>
      <c r="D2192">
        <v>4</v>
      </c>
      <c r="E2192">
        <v>9799.39</v>
      </c>
      <c r="F2192">
        <v>8684.43</v>
      </c>
      <c r="G2192" s="68">
        <f t="shared" si="34"/>
        <v>1.1283860886667287</v>
      </c>
    </row>
    <row r="2193" spans="1:7" x14ac:dyDescent="0.25">
      <c r="A2193">
        <v>2008</v>
      </c>
      <c r="B2193">
        <v>15</v>
      </c>
      <c r="C2193" t="s">
        <v>580</v>
      </c>
      <c r="D2193">
        <v>5</v>
      </c>
      <c r="E2193">
        <v>1087.7</v>
      </c>
      <c r="F2193">
        <v>804.98</v>
      </c>
      <c r="G2193" s="68">
        <f t="shared" si="34"/>
        <v>1.35121369475018</v>
      </c>
    </row>
    <row r="2194" spans="1:7" x14ac:dyDescent="0.25">
      <c r="A2194">
        <v>2009</v>
      </c>
      <c r="B2194">
        <v>15</v>
      </c>
      <c r="C2194" t="s">
        <v>580</v>
      </c>
      <c r="D2194">
        <v>2</v>
      </c>
      <c r="E2194">
        <v>216</v>
      </c>
      <c r="F2194">
        <v>196.56</v>
      </c>
      <c r="G2194" s="68">
        <f t="shared" si="34"/>
        <v>1.098901098901099</v>
      </c>
    </row>
    <row r="2195" spans="1:7" x14ac:dyDescent="0.25">
      <c r="A2195">
        <v>2009</v>
      </c>
      <c r="B2195">
        <v>15</v>
      </c>
      <c r="C2195" t="s">
        <v>580</v>
      </c>
      <c r="D2195">
        <v>3</v>
      </c>
      <c r="E2195">
        <v>1680.29</v>
      </c>
      <c r="F2195">
        <v>1452.03</v>
      </c>
      <c r="G2195" s="68">
        <f t="shared" si="34"/>
        <v>1.1572006088028484</v>
      </c>
    </row>
    <row r="2196" spans="1:7" x14ac:dyDescent="0.25">
      <c r="A2196">
        <v>2009</v>
      </c>
      <c r="B2196">
        <v>15</v>
      </c>
      <c r="C2196" t="s">
        <v>580</v>
      </c>
      <c r="D2196">
        <v>4</v>
      </c>
      <c r="E2196">
        <v>7473.26</v>
      </c>
      <c r="F2196">
        <v>5751.64</v>
      </c>
      <c r="G2196" s="68">
        <f t="shared" si="34"/>
        <v>1.2993268007037992</v>
      </c>
    </row>
    <row r="2197" spans="1:7" x14ac:dyDescent="0.25">
      <c r="A2197">
        <v>2009</v>
      </c>
      <c r="B2197">
        <v>15</v>
      </c>
      <c r="C2197" t="s">
        <v>580</v>
      </c>
      <c r="D2197">
        <v>5</v>
      </c>
      <c r="E2197">
        <v>1862.21</v>
      </c>
      <c r="F2197">
        <v>847.73</v>
      </c>
      <c r="G2197" s="68">
        <f t="shared" si="34"/>
        <v>2.1967017800478925</v>
      </c>
    </row>
    <row r="2198" spans="1:7" x14ac:dyDescent="0.25">
      <c r="A2198">
        <v>2010</v>
      </c>
      <c r="B2198">
        <v>15</v>
      </c>
      <c r="C2198" t="s">
        <v>580</v>
      </c>
      <c r="D2198">
        <v>2</v>
      </c>
      <c r="E2198">
        <v>418.99</v>
      </c>
      <c r="F2198">
        <v>375.76</v>
      </c>
      <c r="G2198" s="68">
        <f t="shared" si="34"/>
        <v>1.1150468384074943</v>
      </c>
    </row>
    <row r="2199" spans="1:7" x14ac:dyDescent="0.25">
      <c r="A2199">
        <v>2010</v>
      </c>
      <c r="B2199">
        <v>15</v>
      </c>
      <c r="C2199" t="s">
        <v>580</v>
      </c>
      <c r="D2199">
        <v>3</v>
      </c>
      <c r="E2199">
        <v>2175.6799999999998</v>
      </c>
      <c r="F2199">
        <v>2027.17</v>
      </c>
      <c r="G2199" s="68">
        <f t="shared" si="34"/>
        <v>1.0732597660778325</v>
      </c>
    </row>
    <row r="2200" spans="1:7" x14ac:dyDescent="0.25">
      <c r="A2200">
        <v>2010</v>
      </c>
      <c r="B2200">
        <v>15</v>
      </c>
      <c r="C2200" t="s">
        <v>580</v>
      </c>
      <c r="D2200">
        <v>4</v>
      </c>
      <c r="E2200">
        <v>4186.1400000000003</v>
      </c>
      <c r="F2200">
        <v>3766.63</v>
      </c>
      <c r="G2200" s="68">
        <f t="shared" si="34"/>
        <v>1.111375420468695</v>
      </c>
    </row>
    <row r="2201" spans="1:7" x14ac:dyDescent="0.25">
      <c r="A2201">
        <v>2010</v>
      </c>
      <c r="B2201">
        <v>15</v>
      </c>
      <c r="C2201" t="s">
        <v>580</v>
      </c>
      <c r="D2201">
        <v>5</v>
      </c>
      <c r="E2201">
        <v>1477.97</v>
      </c>
      <c r="F2201">
        <v>1138.6600000000001</v>
      </c>
      <c r="G2201" s="68">
        <f t="shared" si="34"/>
        <v>1.2979906205539844</v>
      </c>
    </row>
    <row r="2202" spans="1:7" x14ac:dyDescent="0.25">
      <c r="A2202">
        <v>2011</v>
      </c>
      <c r="B2202">
        <v>15</v>
      </c>
      <c r="C2202" t="s">
        <v>580</v>
      </c>
      <c r="D2202">
        <v>2</v>
      </c>
      <c r="E2202">
        <v>393.13</v>
      </c>
      <c r="F2202">
        <v>363.45</v>
      </c>
      <c r="G2202" s="68">
        <f t="shared" si="34"/>
        <v>1.0816618516989958</v>
      </c>
    </row>
    <row r="2203" spans="1:7" x14ac:dyDescent="0.25">
      <c r="A2203">
        <v>2011</v>
      </c>
      <c r="B2203">
        <v>15</v>
      </c>
      <c r="C2203" t="s">
        <v>580</v>
      </c>
      <c r="D2203">
        <v>3</v>
      </c>
      <c r="E2203">
        <v>4138.8</v>
      </c>
      <c r="F2203">
        <v>3767.26</v>
      </c>
      <c r="G2203" s="68">
        <f t="shared" si="34"/>
        <v>1.0986234026852406</v>
      </c>
    </row>
    <row r="2204" spans="1:7" x14ac:dyDescent="0.25">
      <c r="A2204">
        <v>2011</v>
      </c>
      <c r="B2204">
        <v>15</v>
      </c>
      <c r="C2204" t="s">
        <v>580</v>
      </c>
      <c r="D2204">
        <v>4</v>
      </c>
      <c r="E2204">
        <v>5377.64</v>
      </c>
      <c r="F2204">
        <v>4582.74</v>
      </c>
      <c r="G2204" s="68">
        <f t="shared" si="34"/>
        <v>1.1734551818344485</v>
      </c>
    </row>
    <row r="2205" spans="1:7" x14ac:dyDescent="0.25">
      <c r="A2205">
        <v>2011</v>
      </c>
      <c r="B2205">
        <v>15</v>
      </c>
      <c r="C2205" t="s">
        <v>580</v>
      </c>
      <c r="D2205">
        <v>5</v>
      </c>
      <c r="E2205">
        <v>812.55</v>
      </c>
      <c r="F2205">
        <v>531.46</v>
      </c>
      <c r="G2205" s="68">
        <f t="shared" si="34"/>
        <v>1.5289015165769764</v>
      </c>
    </row>
    <row r="2206" spans="1:7" x14ac:dyDescent="0.25">
      <c r="A2206">
        <v>2012</v>
      </c>
      <c r="B2206">
        <v>15</v>
      </c>
      <c r="C2206" t="s">
        <v>580</v>
      </c>
      <c r="D2206">
        <v>2</v>
      </c>
      <c r="E2206">
        <v>369.44</v>
      </c>
      <c r="F2206">
        <v>332</v>
      </c>
      <c r="G2206" s="68">
        <f t="shared" si="34"/>
        <v>1.1127710843373493</v>
      </c>
    </row>
    <row r="2207" spans="1:7" x14ac:dyDescent="0.25">
      <c r="A2207">
        <v>2012</v>
      </c>
      <c r="B2207">
        <v>15</v>
      </c>
      <c r="C2207" t="s">
        <v>580</v>
      </c>
      <c r="D2207">
        <v>3</v>
      </c>
      <c r="E2207">
        <v>3943.59</v>
      </c>
      <c r="F2207">
        <v>3574.5</v>
      </c>
      <c r="G2207" s="68">
        <f t="shared" si="34"/>
        <v>1.1032563994964331</v>
      </c>
    </row>
    <row r="2208" spans="1:7" x14ac:dyDescent="0.25">
      <c r="A2208">
        <v>2012</v>
      </c>
      <c r="B2208">
        <v>15</v>
      </c>
      <c r="C2208" t="s">
        <v>580</v>
      </c>
      <c r="D2208">
        <v>4</v>
      </c>
      <c r="E2208">
        <v>10328.67</v>
      </c>
      <c r="F2208">
        <v>8798.5</v>
      </c>
      <c r="G2208" s="68">
        <f t="shared" si="34"/>
        <v>1.1739125987384214</v>
      </c>
    </row>
    <row r="2209" spans="1:7" x14ac:dyDescent="0.25">
      <c r="A2209">
        <v>2012</v>
      </c>
      <c r="B2209">
        <v>15</v>
      </c>
      <c r="C2209" t="s">
        <v>580</v>
      </c>
      <c r="D2209">
        <v>5</v>
      </c>
      <c r="E2209">
        <v>1061.0999999999999</v>
      </c>
      <c r="F2209">
        <v>696.9</v>
      </c>
      <c r="G2209" s="68">
        <f t="shared" si="34"/>
        <v>1.522600086095566</v>
      </c>
    </row>
    <row r="2210" spans="1:7" x14ac:dyDescent="0.25">
      <c r="A2210">
        <v>2013</v>
      </c>
      <c r="B2210">
        <v>15</v>
      </c>
      <c r="C2210" t="s">
        <v>580</v>
      </c>
      <c r="D2210">
        <v>2</v>
      </c>
      <c r="E2210">
        <v>427.73</v>
      </c>
      <c r="F2210">
        <v>397.27</v>
      </c>
      <c r="G2210" s="68">
        <f t="shared" si="34"/>
        <v>1.0766732952400131</v>
      </c>
    </row>
    <row r="2211" spans="1:7" x14ac:dyDescent="0.25">
      <c r="A2211">
        <v>2013</v>
      </c>
      <c r="B2211">
        <v>15</v>
      </c>
      <c r="C2211" t="s">
        <v>580</v>
      </c>
      <c r="D2211">
        <v>3</v>
      </c>
      <c r="E2211">
        <v>3733</v>
      </c>
      <c r="F2211">
        <v>3400.51</v>
      </c>
      <c r="G2211" s="68">
        <f t="shared" si="34"/>
        <v>1.097776509994089</v>
      </c>
    </row>
    <row r="2212" spans="1:7" x14ac:dyDescent="0.25">
      <c r="A2212">
        <v>2013</v>
      </c>
      <c r="B2212">
        <v>15</v>
      </c>
      <c r="C2212" t="s">
        <v>580</v>
      </c>
      <c r="D2212">
        <v>4</v>
      </c>
      <c r="E2212">
        <v>9867.32</v>
      </c>
      <c r="F2212">
        <v>8411.49</v>
      </c>
      <c r="G2212" s="68">
        <f t="shared" si="34"/>
        <v>1.1730763515144167</v>
      </c>
    </row>
    <row r="2213" spans="1:7" x14ac:dyDescent="0.25">
      <c r="A2213">
        <v>2013</v>
      </c>
      <c r="B2213">
        <v>15</v>
      </c>
      <c r="C2213" t="s">
        <v>580</v>
      </c>
      <c r="D2213">
        <v>5</v>
      </c>
      <c r="E2213">
        <v>2068.4</v>
      </c>
      <c r="F2213">
        <v>1356.5</v>
      </c>
      <c r="G2213" s="68">
        <f t="shared" si="34"/>
        <v>1.5248064872834501</v>
      </c>
    </row>
    <row r="2214" spans="1:7" x14ac:dyDescent="0.25">
      <c r="A2214">
        <v>2014</v>
      </c>
      <c r="B2214">
        <v>15</v>
      </c>
      <c r="C2214" t="s">
        <v>580</v>
      </c>
      <c r="D2214">
        <v>2</v>
      </c>
      <c r="E2214">
        <v>426.15</v>
      </c>
      <c r="F2214">
        <v>405.86</v>
      </c>
      <c r="G2214" s="68">
        <f t="shared" si="34"/>
        <v>1.0499926082885722</v>
      </c>
    </row>
    <row r="2215" spans="1:7" x14ac:dyDescent="0.25">
      <c r="A2215">
        <v>2014</v>
      </c>
      <c r="B2215">
        <v>15</v>
      </c>
      <c r="C2215" t="s">
        <v>580</v>
      </c>
      <c r="D2215">
        <v>3</v>
      </c>
      <c r="E2215">
        <v>3713.94</v>
      </c>
      <c r="F2215">
        <v>3393.32</v>
      </c>
      <c r="G2215" s="68">
        <f t="shared" si="34"/>
        <v>1.0944856364858015</v>
      </c>
    </row>
    <row r="2216" spans="1:7" x14ac:dyDescent="0.25">
      <c r="A2216">
        <v>2014</v>
      </c>
      <c r="B2216">
        <v>15</v>
      </c>
      <c r="C2216" t="s">
        <v>580</v>
      </c>
      <c r="D2216">
        <v>4</v>
      </c>
      <c r="E2216">
        <v>8752.1</v>
      </c>
      <c r="F2216">
        <v>7449.5</v>
      </c>
      <c r="G2216" s="68">
        <f t="shared" si="34"/>
        <v>1.1748573729780523</v>
      </c>
    </row>
    <row r="2217" spans="1:7" x14ac:dyDescent="0.25">
      <c r="A2217">
        <v>2014</v>
      </c>
      <c r="B2217">
        <v>15</v>
      </c>
      <c r="C2217" t="s">
        <v>580</v>
      </c>
      <c r="D2217">
        <v>5</v>
      </c>
      <c r="E2217">
        <v>1738.45</v>
      </c>
      <c r="F2217">
        <v>1120.4100000000001</v>
      </c>
      <c r="G2217" s="68">
        <f t="shared" si="34"/>
        <v>1.5516194964343408</v>
      </c>
    </row>
    <row r="2218" spans="1:7" x14ac:dyDescent="0.25">
      <c r="A2218">
        <v>2015</v>
      </c>
      <c r="B2218">
        <v>15</v>
      </c>
      <c r="C2218" t="s">
        <v>580</v>
      </c>
      <c r="D2218">
        <v>2</v>
      </c>
      <c r="E2218">
        <v>425.94</v>
      </c>
      <c r="F2218">
        <v>398.03</v>
      </c>
      <c r="G2218" s="68">
        <f t="shared" si="34"/>
        <v>1.0701203426877373</v>
      </c>
    </row>
    <row r="2219" spans="1:7" x14ac:dyDescent="0.25">
      <c r="A2219">
        <v>2015</v>
      </c>
      <c r="B2219">
        <v>15</v>
      </c>
      <c r="C2219" t="s">
        <v>580</v>
      </c>
      <c r="D2219">
        <v>3</v>
      </c>
      <c r="E2219">
        <v>3703.97</v>
      </c>
      <c r="F2219">
        <v>3373.94</v>
      </c>
      <c r="G2219" s="68">
        <f t="shared" si="34"/>
        <v>1.0978173885724107</v>
      </c>
    </row>
    <row r="2220" spans="1:7" x14ac:dyDescent="0.25">
      <c r="A2220">
        <v>2015</v>
      </c>
      <c r="B2220">
        <v>15</v>
      </c>
      <c r="C2220" t="s">
        <v>580</v>
      </c>
      <c r="D2220">
        <v>4</v>
      </c>
      <c r="E2220">
        <v>8708.94</v>
      </c>
      <c r="F2220">
        <v>7408.37</v>
      </c>
      <c r="G2220" s="68">
        <f t="shared" si="34"/>
        <v>1.1755541367399307</v>
      </c>
    </row>
    <row r="2221" spans="1:7" x14ac:dyDescent="0.25">
      <c r="A2221">
        <v>2015</v>
      </c>
      <c r="B2221">
        <v>15</v>
      </c>
      <c r="C2221" t="s">
        <v>580</v>
      </c>
      <c r="D2221">
        <v>5</v>
      </c>
      <c r="E2221">
        <v>1549.8</v>
      </c>
      <c r="F2221">
        <v>998.57</v>
      </c>
      <c r="G2221" s="68">
        <f t="shared" si="34"/>
        <v>1.5520193877244459</v>
      </c>
    </row>
    <row r="2222" spans="1:7" x14ac:dyDescent="0.25">
      <c r="A2222">
        <v>1979</v>
      </c>
      <c r="B2222">
        <v>16</v>
      </c>
      <c r="C2222" t="s">
        <v>581</v>
      </c>
      <c r="D2222">
        <v>2</v>
      </c>
      <c r="E2222">
        <v>39.24</v>
      </c>
      <c r="F2222">
        <v>23.59</v>
      </c>
      <c r="G2222" s="68">
        <f t="shared" si="34"/>
        <v>1.6634167019923698</v>
      </c>
    </row>
    <row r="2223" spans="1:7" x14ac:dyDescent="0.25">
      <c r="A2223">
        <v>1979</v>
      </c>
      <c r="B2223">
        <v>16</v>
      </c>
      <c r="C2223" t="s">
        <v>581</v>
      </c>
      <c r="D2223">
        <v>3</v>
      </c>
      <c r="E2223">
        <v>391.71</v>
      </c>
      <c r="F2223">
        <v>289.85000000000002</v>
      </c>
      <c r="G2223" s="68">
        <f t="shared" si="34"/>
        <v>1.3514231499051232</v>
      </c>
    </row>
    <row r="2224" spans="1:7" x14ac:dyDescent="0.25">
      <c r="A2224">
        <v>1979</v>
      </c>
      <c r="B2224">
        <v>16</v>
      </c>
      <c r="C2224" t="s">
        <v>581</v>
      </c>
      <c r="D2224">
        <v>4</v>
      </c>
      <c r="E2224">
        <v>807.74</v>
      </c>
      <c r="F2224">
        <v>614.16999999999996</v>
      </c>
      <c r="G2224" s="68">
        <f t="shared" si="34"/>
        <v>1.3151733233469562</v>
      </c>
    </row>
    <row r="2225" spans="1:7" x14ac:dyDescent="0.25">
      <c r="A2225">
        <v>1979</v>
      </c>
      <c r="B2225">
        <v>16</v>
      </c>
      <c r="C2225" t="s">
        <v>581</v>
      </c>
      <c r="D2225">
        <v>5</v>
      </c>
      <c r="E2225">
        <v>71.790000000000006</v>
      </c>
      <c r="F2225">
        <v>71.680000000000007</v>
      </c>
      <c r="G2225" s="68">
        <f t="shared" si="34"/>
        <v>1.0015345982142858</v>
      </c>
    </row>
    <row r="2226" spans="1:7" x14ac:dyDescent="0.25">
      <c r="A2226">
        <v>1980</v>
      </c>
      <c r="B2226">
        <v>16</v>
      </c>
      <c r="C2226" t="s">
        <v>581</v>
      </c>
      <c r="D2226">
        <v>2</v>
      </c>
      <c r="E2226">
        <v>39.299999999999997</v>
      </c>
      <c r="F2226">
        <v>24.26</v>
      </c>
      <c r="G2226" s="68">
        <f t="shared" si="34"/>
        <v>1.6199505358615003</v>
      </c>
    </row>
    <row r="2227" spans="1:7" x14ac:dyDescent="0.25">
      <c r="A2227">
        <v>1980</v>
      </c>
      <c r="B2227">
        <v>16</v>
      </c>
      <c r="C2227" t="s">
        <v>581</v>
      </c>
      <c r="D2227">
        <v>3</v>
      </c>
      <c r="E2227">
        <v>311.67</v>
      </c>
      <c r="F2227">
        <v>231.39</v>
      </c>
      <c r="G2227" s="68">
        <f t="shared" si="34"/>
        <v>1.3469467133411126</v>
      </c>
    </row>
    <row r="2228" spans="1:7" x14ac:dyDescent="0.25">
      <c r="A2228">
        <v>1980</v>
      </c>
      <c r="B2228">
        <v>16</v>
      </c>
      <c r="C2228" t="s">
        <v>581</v>
      </c>
      <c r="D2228">
        <v>4</v>
      </c>
      <c r="E2228">
        <v>694.95</v>
      </c>
      <c r="F2228">
        <v>528.72</v>
      </c>
      <c r="G2228" s="68">
        <f t="shared" si="34"/>
        <v>1.3144008170676351</v>
      </c>
    </row>
    <row r="2229" spans="1:7" x14ac:dyDescent="0.25">
      <c r="A2229">
        <v>1980</v>
      </c>
      <c r="B2229">
        <v>16</v>
      </c>
      <c r="C2229" t="s">
        <v>581</v>
      </c>
      <c r="D2229">
        <v>5</v>
      </c>
      <c r="E2229">
        <v>67.78</v>
      </c>
      <c r="F2229">
        <v>67.680000000000007</v>
      </c>
      <c r="G2229" s="68">
        <f t="shared" si="34"/>
        <v>1.0014775413711583</v>
      </c>
    </row>
    <row r="2230" spans="1:7" x14ac:dyDescent="0.25">
      <c r="A2230">
        <v>1981</v>
      </c>
      <c r="B2230">
        <v>16</v>
      </c>
      <c r="C2230" t="s">
        <v>581</v>
      </c>
      <c r="D2230">
        <v>2</v>
      </c>
      <c r="E2230">
        <v>27.76</v>
      </c>
      <c r="F2230">
        <v>16.23</v>
      </c>
      <c r="G2230" s="68">
        <f t="shared" si="34"/>
        <v>1.7104128157732594</v>
      </c>
    </row>
    <row r="2231" spans="1:7" x14ac:dyDescent="0.25">
      <c r="A2231">
        <v>1981</v>
      </c>
      <c r="B2231">
        <v>16</v>
      </c>
      <c r="C2231" t="s">
        <v>581</v>
      </c>
      <c r="D2231">
        <v>3</v>
      </c>
      <c r="E2231">
        <v>312.26</v>
      </c>
      <c r="F2231">
        <v>230.24</v>
      </c>
      <c r="G2231" s="68">
        <f t="shared" si="34"/>
        <v>1.3562369701181376</v>
      </c>
    </row>
    <row r="2232" spans="1:7" x14ac:dyDescent="0.25">
      <c r="A2232">
        <v>1981</v>
      </c>
      <c r="B2232">
        <v>16</v>
      </c>
      <c r="C2232" t="s">
        <v>581</v>
      </c>
      <c r="D2232">
        <v>4</v>
      </c>
      <c r="E2232">
        <v>552.17999999999995</v>
      </c>
      <c r="F2232">
        <v>419.6</v>
      </c>
      <c r="G2232" s="68">
        <f t="shared" si="34"/>
        <v>1.3159675881792181</v>
      </c>
    </row>
    <row r="2233" spans="1:7" x14ac:dyDescent="0.25">
      <c r="A2233">
        <v>1981</v>
      </c>
      <c r="B2233">
        <v>16</v>
      </c>
      <c r="C2233" t="s">
        <v>581</v>
      </c>
      <c r="D2233">
        <v>5</v>
      </c>
      <c r="E2233">
        <v>58.32</v>
      </c>
      <c r="F2233">
        <v>58.22</v>
      </c>
      <c r="G2233" s="68">
        <f t="shared" si="34"/>
        <v>1.0017176228100308</v>
      </c>
    </row>
    <row r="2234" spans="1:7" x14ac:dyDescent="0.25">
      <c r="A2234">
        <v>1982</v>
      </c>
      <c r="B2234">
        <v>16</v>
      </c>
      <c r="C2234" t="s">
        <v>581</v>
      </c>
      <c r="D2234">
        <v>2</v>
      </c>
      <c r="E2234">
        <v>27</v>
      </c>
      <c r="F2234">
        <v>16.38</v>
      </c>
      <c r="G2234" s="68">
        <f t="shared" si="34"/>
        <v>1.6483516483516485</v>
      </c>
    </row>
    <row r="2235" spans="1:7" x14ac:dyDescent="0.25">
      <c r="A2235">
        <v>1982</v>
      </c>
      <c r="B2235">
        <v>16</v>
      </c>
      <c r="C2235" t="s">
        <v>581</v>
      </c>
      <c r="D2235">
        <v>3</v>
      </c>
      <c r="E2235">
        <v>220.18</v>
      </c>
      <c r="F2235">
        <v>163.12</v>
      </c>
      <c r="G2235" s="68">
        <f t="shared" si="34"/>
        <v>1.3498038254046101</v>
      </c>
    </row>
    <row r="2236" spans="1:7" x14ac:dyDescent="0.25">
      <c r="A2236">
        <v>1982</v>
      </c>
      <c r="B2236">
        <v>16</v>
      </c>
      <c r="C2236" t="s">
        <v>581</v>
      </c>
      <c r="D2236">
        <v>4</v>
      </c>
      <c r="E2236">
        <v>549.29</v>
      </c>
      <c r="F2236">
        <v>417.74</v>
      </c>
      <c r="G2236" s="68">
        <f t="shared" si="34"/>
        <v>1.3149087949442235</v>
      </c>
    </row>
    <row r="2237" spans="1:7" x14ac:dyDescent="0.25">
      <c r="A2237">
        <v>1982</v>
      </c>
      <c r="B2237">
        <v>16</v>
      </c>
      <c r="C2237" t="s">
        <v>581</v>
      </c>
      <c r="D2237">
        <v>5</v>
      </c>
      <c r="E2237">
        <v>46.33</v>
      </c>
      <c r="F2237">
        <v>46.26</v>
      </c>
      <c r="G2237" s="68">
        <f t="shared" si="34"/>
        <v>1.0015131863380891</v>
      </c>
    </row>
    <row r="2238" spans="1:7" x14ac:dyDescent="0.25">
      <c r="A2238">
        <v>1983</v>
      </c>
      <c r="B2238">
        <v>16</v>
      </c>
      <c r="C2238" t="s">
        <v>581</v>
      </c>
      <c r="D2238">
        <v>2</v>
      </c>
      <c r="E2238">
        <v>57.68</v>
      </c>
      <c r="F2238">
        <v>36.74</v>
      </c>
      <c r="G2238" s="68">
        <f t="shared" si="34"/>
        <v>1.5699510070767555</v>
      </c>
    </row>
    <row r="2239" spans="1:7" x14ac:dyDescent="0.25">
      <c r="A2239">
        <v>1983</v>
      </c>
      <c r="B2239">
        <v>16</v>
      </c>
      <c r="C2239" t="s">
        <v>581</v>
      </c>
      <c r="D2239">
        <v>3</v>
      </c>
      <c r="E2239">
        <v>200.27</v>
      </c>
      <c r="F2239">
        <v>152.11000000000001</v>
      </c>
      <c r="G2239" s="68">
        <f t="shared" si="34"/>
        <v>1.3166129774505291</v>
      </c>
    </row>
    <row r="2240" spans="1:7" x14ac:dyDescent="0.25">
      <c r="A2240">
        <v>1983</v>
      </c>
      <c r="B2240">
        <v>16</v>
      </c>
      <c r="C2240" t="s">
        <v>581</v>
      </c>
      <c r="D2240">
        <v>4</v>
      </c>
      <c r="E2240">
        <v>399.02</v>
      </c>
      <c r="F2240">
        <v>310.5</v>
      </c>
      <c r="G2240" s="68">
        <f t="shared" si="34"/>
        <v>1.2850885668276972</v>
      </c>
    </row>
    <row r="2241" spans="1:7" x14ac:dyDescent="0.25">
      <c r="A2241">
        <v>1983</v>
      </c>
      <c r="B2241">
        <v>16</v>
      </c>
      <c r="C2241" t="s">
        <v>581</v>
      </c>
      <c r="D2241">
        <v>5</v>
      </c>
      <c r="E2241">
        <v>45.95</v>
      </c>
      <c r="F2241">
        <v>45.88</v>
      </c>
      <c r="G2241" s="68">
        <f t="shared" si="34"/>
        <v>1.0015257192676548</v>
      </c>
    </row>
    <row r="2242" spans="1:7" x14ac:dyDescent="0.25">
      <c r="A2242">
        <v>1984</v>
      </c>
      <c r="B2242">
        <v>16</v>
      </c>
      <c r="C2242" t="s">
        <v>581</v>
      </c>
      <c r="D2242">
        <v>2</v>
      </c>
      <c r="E2242">
        <v>56.9</v>
      </c>
      <c r="F2242">
        <v>40.57</v>
      </c>
      <c r="G2242" s="68">
        <f t="shared" si="34"/>
        <v>1.4025141730342616</v>
      </c>
    </row>
    <row r="2243" spans="1:7" x14ac:dyDescent="0.25">
      <c r="A2243">
        <v>1984</v>
      </c>
      <c r="B2243">
        <v>16</v>
      </c>
      <c r="C2243" t="s">
        <v>581</v>
      </c>
      <c r="D2243">
        <v>3</v>
      </c>
      <c r="E2243">
        <v>404.54</v>
      </c>
      <c r="F2243">
        <v>316.67</v>
      </c>
      <c r="G2243" s="68">
        <f t="shared" ref="G2243:G2306" si="35">E2243/F2243</f>
        <v>1.2774812896706351</v>
      </c>
    </row>
    <row r="2244" spans="1:7" x14ac:dyDescent="0.25">
      <c r="A2244">
        <v>1984</v>
      </c>
      <c r="B2244">
        <v>16</v>
      </c>
      <c r="C2244" t="s">
        <v>581</v>
      </c>
      <c r="D2244">
        <v>4</v>
      </c>
      <c r="E2244">
        <v>329.71</v>
      </c>
      <c r="F2244">
        <v>263.95999999999998</v>
      </c>
      <c r="G2244" s="68">
        <f t="shared" si="35"/>
        <v>1.2490907713289892</v>
      </c>
    </row>
    <row r="2245" spans="1:7" x14ac:dyDescent="0.25">
      <c r="A2245">
        <v>1984</v>
      </c>
      <c r="B2245">
        <v>16</v>
      </c>
      <c r="C2245" t="s">
        <v>581</v>
      </c>
      <c r="D2245">
        <v>5</v>
      </c>
      <c r="E2245">
        <v>35.57</v>
      </c>
      <c r="F2245">
        <v>35.520000000000003</v>
      </c>
      <c r="G2245" s="68">
        <f t="shared" si="35"/>
        <v>1.0014076576576576</v>
      </c>
    </row>
    <row r="2246" spans="1:7" x14ac:dyDescent="0.25">
      <c r="A2246">
        <v>1985</v>
      </c>
      <c r="B2246">
        <v>16</v>
      </c>
      <c r="C2246" t="s">
        <v>581</v>
      </c>
      <c r="D2246">
        <v>2</v>
      </c>
      <c r="E2246">
        <v>51.55</v>
      </c>
      <c r="F2246">
        <v>37.08</v>
      </c>
      <c r="G2246" s="68">
        <f t="shared" si="35"/>
        <v>1.3902373247033442</v>
      </c>
    </row>
    <row r="2247" spans="1:7" x14ac:dyDescent="0.25">
      <c r="A2247">
        <v>1985</v>
      </c>
      <c r="B2247">
        <v>16</v>
      </c>
      <c r="C2247" t="s">
        <v>581</v>
      </c>
      <c r="D2247">
        <v>3</v>
      </c>
      <c r="E2247">
        <v>489.48</v>
      </c>
      <c r="F2247">
        <v>403.6</v>
      </c>
      <c r="G2247" s="68">
        <f t="shared" si="35"/>
        <v>1.212784935579782</v>
      </c>
    </row>
    <row r="2248" spans="1:7" x14ac:dyDescent="0.25">
      <c r="A2248">
        <v>1985</v>
      </c>
      <c r="B2248">
        <v>16</v>
      </c>
      <c r="C2248" t="s">
        <v>581</v>
      </c>
      <c r="D2248">
        <v>4</v>
      </c>
      <c r="E2248">
        <v>780.59</v>
      </c>
      <c r="F2248">
        <v>658.26</v>
      </c>
      <c r="G2248" s="68">
        <f t="shared" si="35"/>
        <v>1.1858384225078238</v>
      </c>
    </row>
    <row r="2249" spans="1:7" x14ac:dyDescent="0.25">
      <c r="A2249">
        <v>1985</v>
      </c>
      <c r="B2249">
        <v>16</v>
      </c>
      <c r="C2249" t="s">
        <v>581</v>
      </c>
      <c r="D2249">
        <v>5</v>
      </c>
      <c r="E2249">
        <v>28.99</v>
      </c>
      <c r="F2249">
        <v>28.95</v>
      </c>
      <c r="G2249" s="68">
        <f t="shared" si="35"/>
        <v>1.0013816925734025</v>
      </c>
    </row>
    <row r="2250" spans="1:7" x14ac:dyDescent="0.25">
      <c r="A2250">
        <v>1986</v>
      </c>
      <c r="B2250">
        <v>16</v>
      </c>
      <c r="C2250" t="s">
        <v>581</v>
      </c>
      <c r="D2250">
        <v>2</v>
      </c>
      <c r="E2250">
        <v>37.869999999999997</v>
      </c>
      <c r="F2250">
        <v>28.05</v>
      </c>
      <c r="G2250" s="68">
        <f t="shared" si="35"/>
        <v>1.3500891265597146</v>
      </c>
    </row>
    <row r="2251" spans="1:7" x14ac:dyDescent="0.25">
      <c r="A2251">
        <v>1986</v>
      </c>
      <c r="B2251">
        <v>16</v>
      </c>
      <c r="C2251" t="s">
        <v>581</v>
      </c>
      <c r="D2251">
        <v>3</v>
      </c>
      <c r="E2251">
        <v>452.18</v>
      </c>
      <c r="F2251">
        <v>374.06</v>
      </c>
      <c r="G2251" s="68">
        <f t="shared" si="35"/>
        <v>1.2088435010426135</v>
      </c>
    </row>
    <row r="2252" spans="1:7" x14ac:dyDescent="0.25">
      <c r="A2252">
        <v>1986</v>
      </c>
      <c r="B2252">
        <v>16</v>
      </c>
      <c r="C2252" t="s">
        <v>581</v>
      </c>
      <c r="D2252">
        <v>4</v>
      </c>
      <c r="E2252">
        <v>959.29</v>
      </c>
      <c r="F2252">
        <v>808.28</v>
      </c>
      <c r="G2252" s="68">
        <f t="shared" si="35"/>
        <v>1.1868288216954521</v>
      </c>
    </row>
    <row r="2253" spans="1:7" x14ac:dyDescent="0.25">
      <c r="A2253">
        <v>1986</v>
      </c>
      <c r="B2253">
        <v>16</v>
      </c>
      <c r="C2253" t="s">
        <v>581</v>
      </c>
      <c r="D2253">
        <v>5</v>
      </c>
      <c r="E2253">
        <v>69.25</v>
      </c>
      <c r="F2253">
        <v>69.17</v>
      </c>
      <c r="G2253" s="68">
        <f t="shared" si="35"/>
        <v>1.0011565707676737</v>
      </c>
    </row>
    <row r="2254" spans="1:7" x14ac:dyDescent="0.25">
      <c r="A2254">
        <v>1987</v>
      </c>
      <c r="B2254">
        <v>16</v>
      </c>
      <c r="C2254" t="s">
        <v>581</v>
      </c>
      <c r="D2254">
        <v>2</v>
      </c>
      <c r="E2254">
        <v>30.99</v>
      </c>
      <c r="F2254">
        <v>23.67</v>
      </c>
      <c r="G2254" s="68">
        <f t="shared" si="35"/>
        <v>1.3092522179974651</v>
      </c>
    </row>
    <row r="2255" spans="1:7" x14ac:dyDescent="0.25">
      <c r="A2255">
        <v>1987</v>
      </c>
      <c r="B2255">
        <v>16</v>
      </c>
      <c r="C2255" t="s">
        <v>581</v>
      </c>
      <c r="D2255">
        <v>3</v>
      </c>
      <c r="E2255">
        <v>352.78</v>
      </c>
      <c r="F2255">
        <v>306.87</v>
      </c>
      <c r="G2255" s="68">
        <f t="shared" si="35"/>
        <v>1.149607325577606</v>
      </c>
    </row>
    <row r="2256" spans="1:7" x14ac:dyDescent="0.25">
      <c r="A2256">
        <v>1987</v>
      </c>
      <c r="B2256">
        <v>16</v>
      </c>
      <c r="C2256" t="s">
        <v>581</v>
      </c>
      <c r="D2256">
        <v>4</v>
      </c>
      <c r="E2256">
        <v>895.07</v>
      </c>
      <c r="F2256">
        <v>789.88</v>
      </c>
      <c r="G2256" s="68">
        <f t="shared" si="35"/>
        <v>1.1331721274117588</v>
      </c>
    </row>
    <row r="2257" spans="1:7" x14ac:dyDescent="0.25">
      <c r="A2257">
        <v>1987</v>
      </c>
      <c r="B2257">
        <v>16</v>
      </c>
      <c r="C2257" t="s">
        <v>581</v>
      </c>
      <c r="D2257">
        <v>5</v>
      </c>
      <c r="E2257">
        <v>93.91</v>
      </c>
      <c r="F2257">
        <v>93.81</v>
      </c>
      <c r="G2257" s="68">
        <f t="shared" si="35"/>
        <v>1.0010659844366272</v>
      </c>
    </row>
    <row r="2258" spans="1:7" x14ac:dyDescent="0.25">
      <c r="A2258">
        <v>1988</v>
      </c>
      <c r="B2258">
        <v>16</v>
      </c>
      <c r="C2258" t="s">
        <v>581</v>
      </c>
      <c r="D2258">
        <v>2</v>
      </c>
      <c r="E2258">
        <v>34.92</v>
      </c>
      <c r="F2258">
        <v>27.76</v>
      </c>
      <c r="G2258" s="68">
        <f t="shared" si="35"/>
        <v>1.2579250720461095</v>
      </c>
    </row>
    <row r="2259" spans="1:7" x14ac:dyDescent="0.25">
      <c r="A2259">
        <v>1988</v>
      </c>
      <c r="B2259">
        <v>16</v>
      </c>
      <c r="C2259" t="s">
        <v>581</v>
      </c>
      <c r="D2259">
        <v>3</v>
      </c>
      <c r="E2259">
        <v>295.56</v>
      </c>
      <c r="F2259">
        <v>253.23</v>
      </c>
      <c r="G2259" s="68">
        <f t="shared" si="35"/>
        <v>1.1671602890652766</v>
      </c>
    </row>
    <row r="2260" spans="1:7" x14ac:dyDescent="0.25">
      <c r="A2260">
        <v>1988</v>
      </c>
      <c r="B2260">
        <v>16</v>
      </c>
      <c r="C2260" t="s">
        <v>581</v>
      </c>
      <c r="D2260">
        <v>4</v>
      </c>
      <c r="E2260">
        <v>623.58000000000004</v>
      </c>
      <c r="F2260">
        <v>540.45000000000005</v>
      </c>
      <c r="G2260" s="68">
        <f t="shared" si="35"/>
        <v>1.1538162642242575</v>
      </c>
    </row>
    <row r="2261" spans="1:7" x14ac:dyDescent="0.25">
      <c r="A2261">
        <v>1988</v>
      </c>
      <c r="B2261">
        <v>16</v>
      </c>
      <c r="C2261" t="s">
        <v>581</v>
      </c>
      <c r="D2261">
        <v>5</v>
      </c>
      <c r="E2261">
        <v>84.02</v>
      </c>
      <c r="F2261">
        <v>83.96</v>
      </c>
      <c r="G2261" s="68">
        <f t="shared" si="35"/>
        <v>1.0007146260123869</v>
      </c>
    </row>
    <row r="2262" spans="1:7" x14ac:dyDescent="0.25">
      <c r="A2262">
        <v>1989</v>
      </c>
      <c r="B2262">
        <v>16</v>
      </c>
      <c r="C2262" t="s">
        <v>581</v>
      </c>
      <c r="D2262">
        <v>2</v>
      </c>
      <c r="E2262">
        <v>52.94</v>
      </c>
      <c r="F2262">
        <v>42.76</v>
      </c>
      <c r="G2262" s="68">
        <f t="shared" si="35"/>
        <v>1.2380729653882132</v>
      </c>
    </row>
    <row r="2263" spans="1:7" x14ac:dyDescent="0.25">
      <c r="A2263">
        <v>1989</v>
      </c>
      <c r="B2263">
        <v>16</v>
      </c>
      <c r="C2263" t="s">
        <v>581</v>
      </c>
      <c r="D2263">
        <v>3</v>
      </c>
      <c r="E2263">
        <v>328.82</v>
      </c>
      <c r="F2263">
        <v>274.27999999999997</v>
      </c>
      <c r="G2263" s="68">
        <f t="shared" si="35"/>
        <v>1.1988478926644306</v>
      </c>
    </row>
    <row r="2264" spans="1:7" x14ac:dyDescent="0.25">
      <c r="A2264">
        <v>1989</v>
      </c>
      <c r="B2264">
        <v>16</v>
      </c>
      <c r="C2264" t="s">
        <v>581</v>
      </c>
      <c r="D2264">
        <v>4</v>
      </c>
      <c r="E2264">
        <v>532.03</v>
      </c>
      <c r="F2264">
        <v>451.89</v>
      </c>
      <c r="G2264" s="68">
        <f t="shared" si="35"/>
        <v>1.17734404390449</v>
      </c>
    </row>
    <row r="2265" spans="1:7" x14ac:dyDescent="0.25">
      <c r="A2265">
        <v>1989</v>
      </c>
      <c r="B2265">
        <v>16</v>
      </c>
      <c r="C2265" t="s">
        <v>581</v>
      </c>
      <c r="D2265">
        <v>5</v>
      </c>
      <c r="E2265">
        <v>58.68</v>
      </c>
      <c r="F2265">
        <v>58.63</v>
      </c>
      <c r="G2265" s="68">
        <f t="shared" si="35"/>
        <v>1.0008528057308546</v>
      </c>
    </row>
    <row r="2266" spans="1:7" x14ac:dyDescent="0.25">
      <c r="A2266">
        <v>1990</v>
      </c>
      <c r="B2266">
        <v>16</v>
      </c>
      <c r="C2266" t="s">
        <v>581</v>
      </c>
      <c r="D2266">
        <v>2</v>
      </c>
      <c r="E2266">
        <v>38.57</v>
      </c>
      <c r="F2266">
        <v>31.96</v>
      </c>
      <c r="G2266" s="68">
        <f t="shared" si="35"/>
        <v>1.2068210262828536</v>
      </c>
    </row>
    <row r="2267" spans="1:7" x14ac:dyDescent="0.25">
      <c r="A2267">
        <v>1990</v>
      </c>
      <c r="B2267">
        <v>16</v>
      </c>
      <c r="C2267" t="s">
        <v>581</v>
      </c>
      <c r="D2267">
        <v>3</v>
      </c>
      <c r="E2267">
        <v>492.35</v>
      </c>
      <c r="F2267">
        <v>413.03</v>
      </c>
      <c r="G2267" s="68">
        <f t="shared" si="35"/>
        <v>1.1920441614410577</v>
      </c>
    </row>
    <row r="2268" spans="1:7" x14ac:dyDescent="0.25">
      <c r="A2268">
        <v>1990</v>
      </c>
      <c r="B2268">
        <v>16</v>
      </c>
      <c r="C2268" t="s">
        <v>581</v>
      </c>
      <c r="D2268">
        <v>4</v>
      </c>
      <c r="E2268">
        <v>614.63</v>
      </c>
      <c r="F2268">
        <v>525.95000000000005</v>
      </c>
      <c r="G2268" s="68">
        <f t="shared" si="35"/>
        <v>1.1686091833824508</v>
      </c>
    </row>
    <row r="2269" spans="1:7" x14ac:dyDescent="0.25">
      <c r="A2269">
        <v>1990</v>
      </c>
      <c r="B2269">
        <v>16</v>
      </c>
      <c r="C2269" t="s">
        <v>581</v>
      </c>
      <c r="D2269">
        <v>5</v>
      </c>
      <c r="E2269">
        <v>47.83</v>
      </c>
      <c r="F2269">
        <v>47.79</v>
      </c>
      <c r="G2269" s="68">
        <f t="shared" si="35"/>
        <v>1.0008369951872778</v>
      </c>
    </row>
    <row r="2270" spans="1:7" x14ac:dyDescent="0.25">
      <c r="A2270">
        <v>1991</v>
      </c>
      <c r="B2270">
        <v>16</v>
      </c>
      <c r="C2270" t="s">
        <v>581</v>
      </c>
      <c r="D2270">
        <v>2</v>
      </c>
      <c r="E2270">
        <v>29.79</v>
      </c>
      <c r="F2270">
        <v>25.29</v>
      </c>
      <c r="G2270" s="68">
        <f t="shared" si="35"/>
        <v>1.1779359430604983</v>
      </c>
    </row>
    <row r="2271" spans="1:7" x14ac:dyDescent="0.25">
      <c r="A2271">
        <v>1991</v>
      </c>
      <c r="B2271">
        <v>16</v>
      </c>
      <c r="C2271" t="s">
        <v>581</v>
      </c>
      <c r="D2271">
        <v>3</v>
      </c>
      <c r="E2271">
        <v>357.49</v>
      </c>
      <c r="F2271">
        <v>307.05</v>
      </c>
      <c r="G2271" s="68">
        <f t="shared" si="35"/>
        <v>1.1642729197199153</v>
      </c>
    </row>
    <row r="2272" spans="1:7" x14ac:dyDescent="0.25">
      <c r="A2272">
        <v>1991</v>
      </c>
      <c r="B2272">
        <v>16</v>
      </c>
      <c r="C2272" t="s">
        <v>581</v>
      </c>
      <c r="D2272">
        <v>4</v>
      </c>
      <c r="E2272">
        <v>846.1</v>
      </c>
      <c r="F2272">
        <v>737.88</v>
      </c>
      <c r="G2272" s="68">
        <f t="shared" si="35"/>
        <v>1.1466634141052745</v>
      </c>
    </row>
    <row r="2273" spans="1:7" x14ac:dyDescent="0.25">
      <c r="A2273">
        <v>1991</v>
      </c>
      <c r="B2273">
        <v>16</v>
      </c>
      <c r="C2273" t="s">
        <v>581</v>
      </c>
      <c r="D2273">
        <v>5</v>
      </c>
      <c r="E2273">
        <v>57.16</v>
      </c>
      <c r="F2273">
        <v>57.12</v>
      </c>
      <c r="G2273" s="68">
        <f t="shared" si="35"/>
        <v>1.0007002801120448</v>
      </c>
    </row>
    <row r="2274" spans="1:7" x14ac:dyDescent="0.25">
      <c r="A2274">
        <v>1992</v>
      </c>
      <c r="B2274">
        <v>16</v>
      </c>
      <c r="C2274" t="s">
        <v>581</v>
      </c>
      <c r="D2274">
        <v>2</v>
      </c>
      <c r="E2274">
        <v>31.42</v>
      </c>
      <c r="F2274">
        <v>27.47</v>
      </c>
      <c r="G2274" s="68">
        <f t="shared" si="35"/>
        <v>1.143793228977066</v>
      </c>
    </row>
    <row r="2275" spans="1:7" x14ac:dyDescent="0.25">
      <c r="A2275">
        <v>1992</v>
      </c>
      <c r="B2275">
        <v>16</v>
      </c>
      <c r="C2275" t="s">
        <v>581</v>
      </c>
      <c r="D2275">
        <v>3</v>
      </c>
      <c r="E2275">
        <v>270.97000000000003</v>
      </c>
      <c r="F2275">
        <v>238.69</v>
      </c>
      <c r="G2275" s="68">
        <f t="shared" si="35"/>
        <v>1.1352381750387532</v>
      </c>
    </row>
    <row r="2276" spans="1:7" x14ac:dyDescent="0.25">
      <c r="A2276">
        <v>1992</v>
      </c>
      <c r="B2276">
        <v>16</v>
      </c>
      <c r="C2276" t="s">
        <v>581</v>
      </c>
      <c r="D2276">
        <v>4</v>
      </c>
      <c r="E2276">
        <v>625.25</v>
      </c>
      <c r="F2276">
        <v>557.42999999999995</v>
      </c>
      <c r="G2276" s="68">
        <f t="shared" si="35"/>
        <v>1.1216655006009724</v>
      </c>
    </row>
    <row r="2277" spans="1:7" x14ac:dyDescent="0.25">
      <c r="A2277">
        <v>1992</v>
      </c>
      <c r="B2277">
        <v>16</v>
      </c>
      <c r="C2277" t="s">
        <v>581</v>
      </c>
      <c r="D2277">
        <v>5</v>
      </c>
      <c r="E2277">
        <v>74.02</v>
      </c>
      <c r="F2277">
        <v>73.98</v>
      </c>
      <c r="G2277" s="68">
        <f t="shared" si="35"/>
        <v>1.0005406866720734</v>
      </c>
    </row>
    <row r="2278" spans="1:7" x14ac:dyDescent="0.25">
      <c r="A2278">
        <v>1993</v>
      </c>
      <c r="B2278">
        <v>16</v>
      </c>
      <c r="C2278" t="s">
        <v>581</v>
      </c>
      <c r="D2278">
        <v>2</v>
      </c>
      <c r="E2278">
        <v>31.49</v>
      </c>
      <c r="F2278">
        <v>27.76</v>
      </c>
      <c r="G2278" s="68">
        <f t="shared" si="35"/>
        <v>1.1343659942363111</v>
      </c>
    </row>
    <row r="2279" spans="1:7" x14ac:dyDescent="0.25">
      <c r="A2279">
        <v>1993</v>
      </c>
      <c r="B2279">
        <v>16</v>
      </c>
      <c r="C2279" t="s">
        <v>581</v>
      </c>
      <c r="D2279">
        <v>3</v>
      </c>
      <c r="E2279">
        <v>279.11</v>
      </c>
      <c r="F2279">
        <v>252.24</v>
      </c>
      <c r="G2279" s="68">
        <f t="shared" si="35"/>
        <v>1.1065255312400888</v>
      </c>
    </row>
    <row r="2280" spans="1:7" x14ac:dyDescent="0.25">
      <c r="A2280">
        <v>1993</v>
      </c>
      <c r="B2280">
        <v>16</v>
      </c>
      <c r="C2280" t="s">
        <v>581</v>
      </c>
      <c r="D2280">
        <v>4</v>
      </c>
      <c r="E2280">
        <v>440.46</v>
      </c>
      <c r="F2280">
        <v>401.87</v>
      </c>
      <c r="G2280" s="68">
        <f t="shared" si="35"/>
        <v>1.0960260780849529</v>
      </c>
    </row>
    <row r="2281" spans="1:7" x14ac:dyDescent="0.25">
      <c r="A2281">
        <v>1993</v>
      </c>
      <c r="B2281">
        <v>16</v>
      </c>
      <c r="C2281" t="s">
        <v>581</v>
      </c>
      <c r="D2281">
        <v>5</v>
      </c>
      <c r="E2281">
        <v>57.93</v>
      </c>
      <c r="F2281">
        <v>57.9</v>
      </c>
      <c r="G2281" s="68">
        <f t="shared" si="35"/>
        <v>1.0005181347150258</v>
      </c>
    </row>
    <row r="2282" spans="1:7" x14ac:dyDescent="0.25">
      <c r="A2282">
        <v>1994</v>
      </c>
      <c r="B2282">
        <v>16</v>
      </c>
      <c r="C2282" t="s">
        <v>581</v>
      </c>
      <c r="D2282">
        <v>2</v>
      </c>
      <c r="E2282">
        <v>41.1</v>
      </c>
      <c r="F2282">
        <v>35.119999999999997</v>
      </c>
      <c r="G2282" s="68">
        <f t="shared" si="35"/>
        <v>1.1702733485193624</v>
      </c>
    </row>
    <row r="2283" spans="1:7" x14ac:dyDescent="0.25">
      <c r="A2283">
        <v>1994</v>
      </c>
      <c r="B2283">
        <v>16</v>
      </c>
      <c r="C2283" t="s">
        <v>581</v>
      </c>
      <c r="D2283">
        <v>3</v>
      </c>
      <c r="E2283">
        <v>299.57</v>
      </c>
      <c r="F2283">
        <v>270.02999999999997</v>
      </c>
      <c r="G2283" s="68">
        <f t="shared" si="35"/>
        <v>1.1093952523793653</v>
      </c>
    </row>
    <row r="2284" spans="1:7" x14ac:dyDescent="0.25">
      <c r="A2284">
        <v>1994</v>
      </c>
      <c r="B2284">
        <v>16</v>
      </c>
      <c r="C2284" t="s">
        <v>581</v>
      </c>
      <c r="D2284">
        <v>4</v>
      </c>
      <c r="E2284">
        <v>488.98</v>
      </c>
      <c r="F2284">
        <v>444.7</v>
      </c>
      <c r="G2284" s="68">
        <f t="shared" si="35"/>
        <v>1.0995727456712392</v>
      </c>
    </row>
    <row r="2285" spans="1:7" x14ac:dyDescent="0.25">
      <c r="A2285">
        <v>1994</v>
      </c>
      <c r="B2285">
        <v>16</v>
      </c>
      <c r="C2285" t="s">
        <v>581</v>
      </c>
      <c r="D2285">
        <v>5</v>
      </c>
      <c r="E2285">
        <v>40.99</v>
      </c>
      <c r="F2285">
        <v>40.97</v>
      </c>
      <c r="G2285" s="68">
        <f t="shared" si="35"/>
        <v>1.0004881620698072</v>
      </c>
    </row>
    <row r="2286" spans="1:7" x14ac:dyDescent="0.25">
      <c r="A2286">
        <v>1995</v>
      </c>
      <c r="B2286">
        <v>16</v>
      </c>
      <c r="C2286" t="s">
        <v>581</v>
      </c>
      <c r="D2286">
        <v>2</v>
      </c>
      <c r="E2286">
        <v>39.369999999999997</v>
      </c>
      <c r="F2286">
        <v>33.65</v>
      </c>
      <c r="G2286" s="68">
        <f t="shared" si="35"/>
        <v>1.1699851411589897</v>
      </c>
    </row>
    <row r="2287" spans="1:7" x14ac:dyDescent="0.25">
      <c r="A2287">
        <v>1995</v>
      </c>
      <c r="B2287">
        <v>16</v>
      </c>
      <c r="C2287" t="s">
        <v>581</v>
      </c>
      <c r="D2287">
        <v>3</v>
      </c>
      <c r="E2287">
        <v>403.51</v>
      </c>
      <c r="F2287">
        <v>349.94</v>
      </c>
      <c r="G2287" s="68">
        <f t="shared" si="35"/>
        <v>1.1530833857232667</v>
      </c>
    </row>
    <row r="2288" spans="1:7" x14ac:dyDescent="0.25">
      <c r="A2288">
        <v>1995</v>
      </c>
      <c r="B2288">
        <v>16</v>
      </c>
      <c r="C2288" t="s">
        <v>581</v>
      </c>
      <c r="D2288">
        <v>4</v>
      </c>
      <c r="E2288">
        <v>536.04</v>
      </c>
      <c r="F2288">
        <v>471.6</v>
      </c>
      <c r="G2288" s="68">
        <f t="shared" si="35"/>
        <v>1.1366412213740458</v>
      </c>
    </row>
    <row r="2289" spans="1:7" x14ac:dyDescent="0.25">
      <c r="A2289">
        <v>1995</v>
      </c>
      <c r="B2289">
        <v>16</v>
      </c>
      <c r="C2289" t="s">
        <v>581</v>
      </c>
      <c r="D2289">
        <v>5</v>
      </c>
      <c r="E2289">
        <v>42.54</v>
      </c>
      <c r="F2289">
        <v>42.51</v>
      </c>
      <c r="G2289" s="68">
        <f t="shared" si="35"/>
        <v>1.0007057163020465</v>
      </c>
    </row>
    <row r="2290" spans="1:7" x14ac:dyDescent="0.25">
      <c r="A2290">
        <v>1996</v>
      </c>
      <c r="B2290">
        <v>16</v>
      </c>
      <c r="C2290" t="s">
        <v>581</v>
      </c>
      <c r="D2290">
        <v>2</v>
      </c>
      <c r="E2290">
        <v>43.08</v>
      </c>
      <c r="F2290">
        <v>37.07</v>
      </c>
      <c r="G2290" s="68">
        <f t="shared" si="35"/>
        <v>1.1621257081197733</v>
      </c>
    </row>
    <row r="2291" spans="1:7" x14ac:dyDescent="0.25">
      <c r="A2291">
        <v>1996</v>
      </c>
      <c r="B2291">
        <v>16</v>
      </c>
      <c r="C2291" t="s">
        <v>581</v>
      </c>
      <c r="D2291">
        <v>3</v>
      </c>
      <c r="E2291">
        <v>407.41</v>
      </c>
      <c r="F2291">
        <v>357.17</v>
      </c>
      <c r="G2291" s="68">
        <f t="shared" si="35"/>
        <v>1.1406613097404597</v>
      </c>
    </row>
    <row r="2292" spans="1:7" x14ac:dyDescent="0.25">
      <c r="A2292">
        <v>1996</v>
      </c>
      <c r="B2292">
        <v>16</v>
      </c>
      <c r="C2292" t="s">
        <v>581</v>
      </c>
      <c r="D2292">
        <v>4</v>
      </c>
      <c r="E2292">
        <v>714.17</v>
      </c>
      <c r="F2292">
        <v>636.98</v>
      </c>
      <c r="G2292" s="68">
        <f t="shared" si="35"/>
        <v>1.1211811987817513</v>
      </c>
    </row>
    <row r="2293" spans="1:7" x14ac:dyDescent="0.25">
      <c r="A2293">
        <v>1996</v>
      </c>
      <c r="B2293">
        <v>16</v>
      </c>
      <c r="C2293" t="s">
        <v>581</v>
      </c>
      <c r="D2293">
        <v>5</v>
      </c>
      <c r="E2293">
        <v>45.94</v>
      </c>
      <c r="F2293">
        <v>45.9</v>
      </c>
      <c r="G2293" s="68">
        <f t="shared" si="35"/>
        <v>1.000871459694989</v>
      </c>
    </row>
    <row r="2294" spans="1:7" x14ac:dyDescent="0.25">
      <c r="A2294">
        <v>1997</v>
      </c>
      <c r="B2294">
        <v>16</v>
      </c>
      <c r="C2294" t="s">
        <v>581</v>
      </c>
      <c r="D2294">
        <v>2</v>
      </c>
      <c r="E2294">
        <v>42.69</v>
      </c>
      <c r="F2294">
        <v>36.93</v>
      </c>
      <c r="G2294" s="68">
        <f t="shared" si="35"/>
        <v>1.1559707554833467</v>
      </c>
    </row>
    <row r="2295" spans="1:7" x14ac:dyDescent="0.25">
      <c r="A2295">
        <v>1997</v>
      </c>
      <c r="B2295">
        <v>16</v>
      </c>
      <c r="C2295" t="s">
        <v>581</v>
      </c>
      <c r="D2295">
        <v>3</v>
      </c>
      <c r="E2295">
        <v>444.59</v>
      </c>
      <c r="F2295">
        <v>400.48</v>
      </c>
      <c r="G2295" s="68">
        <f t="shared" si="35"/>
        <v>1.1101428286056731</v>
      </c>
    </row>
    <row r="2296" spans="1:7" x14ac:dyDescent="0.25">
      <c r="A2296">
        <v>1997</v>
      </c>
      <c r="B2296">
        <v>16</v>
      </c>
      <c r="C2296" t="s">
        <v>581</v>
      </c>
      <c r="D2296">
        <v>4</v>
      </c>
      <c r="E2296">
        <v>775.5</v>
      </c>
      <c r="F2296">
        <v>705.03</v>
      </c>
      <c r="G2296" s="68">
        <f t="shared" si="35"/>
        <v>1.0999531934811284</v>
      </c>
    </row>
    <row r="2297" spans="1:7" x14ac:dyDescent="0.25">
      <c r="A2297">
        <v>1997</v>
      </c>
      <c r="B2297">
        <v>16</v>
      </c>
      <c r="C2297" t="s">
        <v>581</v>
      </c>
      <c r="D2297">
        <v>5</v>
      </c>
      <c r="E2297">
        <v>66.33</v>
      </c>
      <c r="F2297">
        <v>66.290000000000006</v>
      </c>
      <c r="G2297" s="68">
        <f t="shared" si="35"/>
        <v>1.0006034092623322</v>
      </c>
    </row>
    <row r="2298" spans="1:7" x14ac:dyDescent="0.25">
      <c r="A2298">
        <v>1998</v>
      </c>
      <c r="B2298">
        <v>16</v>
      </c>
      <c r="C2298" t="s">
        <v>581</v>
      </c>
      <c r="D2298">
        <v>2</v>
      </c>
      <c r="E2298">
        <v>46.45</v>
      </c>
      <c r="F2298">
        <v>41.89</v>
      </c>
      <c r="G2298" s="68">
        <f t="shared" si="35"/>
        <v>1.1088565290045358</v>
      </c>
    </row>
    <row r="2299" spans="1:7" x14ac:dyDescent="0.25">
      <c r="A2299">
        <v>1998</v>
      </c>
      <c r="B2299">
        <v>16</v>
      </c>
      <c r="C2299" t="s">
        <v>581</v>
      </c>
      <c r="D2299">
        <v>3</v>
      </c>
      <c r="E2299">
        <v>474.2</v>
      </c>
      <c r="F2299">
        <v>429.02</v>
      </c>
      <c r="G2299" s="68">
        <f t="shared" si="35"/>
        <v>1.1053097757680295</v>
      </c>
    </row>
    <row r="2300" spans="1:7" x14ac:dyDescent="0.25">
      <c r="A2300">
        <v>1998</v>
      </c>
      <c r="B2300">
        <v>16</v>
      </c>
      <c r="C2300" t="s">
        <v>581</v>
      </c>
      <c r="D2300">
        <v>4</v>
      </c>
      <c r="E2300">
        <v>924.82</v>
      </c>
      <c r="F2300">
        <v>846.39</v>
      </c>
      <c r="G2300" s="68">
        <f t="shared" si="35"/>
        <v>1.0926641382814071</v>
      </c>
    </row>
    <row r="2301" spans="1:7" x14ac:dyDescent="0.25">
      <c r="A2301">
        <v>1998</v>
      </c>
      <c r="B2301">
        <v>16</v>
      </c>
      <c r="C2301" t="s">
        <v>581</v>
      </c>
      <c r="D2301">
        <v>5</v>
      </c>
      <c r="E2301">
        <v>78.760000000000005</v>
      </c>
      <c r="F2301">
        <v>78.709999999999994</v>
      </c>
      <c r="G2301" s="68">
        <f t="shared" si="35"/>
        <v>1.0006352432981833</v>
      </c>
    </row>
    <row r="2302" spans="1:7" x14ac:dyDescent="0.25">
      <c r="A2302">
        <v>1999</v>
      </c>
      <c r="B2302">
        <v>16</v>
      </c>
      <c r="C2302" t="s">
        <v>581</v>
      </c>
      <c r="D2302">
        <v>2</v>
      </c>
      <c r="E2302">
        <v>45.69</v>
      </c>
      <c r="F2302">
        <v>39.840000000000003</v>
      </c>
      <c r="G2302" s="68">
        <f t="shared" si="35"/>
        <v>1.1468373493975903</v>
      </c>
    </row>
    <row r="2303" spans="1:7" x14ac:dyDescent="0.25">
      <c r="A2303">
        <v>1999</v>
      </c>
      <c r="B2303">
        <v>16</v>
      </c>
      <c r="C2303" t="s">
        <v>581</v>
      </c>
      <c r="D2303">
        <v>3</v>
      </c>
      <c r="E2303">
        <v>509.57</v>
      </c>
      <c r="F2303">
        <v>440.65</v>
      </c>
      <c r="G2303" s="68">
        <f t="shared" si="35"/>
        <v>1.1564053103370022</v>
      </c>
    </row>
    <row r="2304" spans="1:7" x14ac:dyDescent="0.25">
      <c r="A2304">
        <v>1999</v>
      </c>
      <c r="B2304">
        <v>16</v>
      </c>
      <c r="C2304" t="s">
        <v>581</v>
      </c>
      <c r="D2304">
        <v>4</v>
      </c>
      <c r="E2304">
        <v>903.22</v>
      </c>
      <c r="F2304">
        <v>793.48</v>
      </c>
      <c r="G2304" s="68">
        <f t="shared" si="35"/>
        <v>1.1383021626253971</v>
      </c>
    </row>
    <row r="2305" spans="1:7" x14ac:dyDescent="0.25">
      <c r="A2305">
        <v>1999</v>
      </c>
      <c r="B2305">
        <v>16</v>
      </c>
      <c r="C2305" t="s">
        <v>581</v>
      </c>
      <c r="D2305">
        <v>5</v>
      </c>
      <c r="E2305">
        <v>93.04</v>
      </c>
      <c r="F2305">
        <v>92.98</v>
      </c>
      <c r="G2305" s="68">
        <f t="shared" si="35"/>
        <v>1.0006453000645301</v>
      </c>
    </row>
    <row r="2306" spans="1:7" x14ac:dyDescent="0.25">
      <c r="A2306">
        <v>2000</v>
      </c>
      <c r="B2306">
        <v>16</v>
      </c>
      <c r="C2306" t="s">
        <v>581</v>
      </c>
      <c r="D2306">
        <v>2</v>
      </c>
      <c r="E2306">
        <v>43.16</v>
      </c>
      <c r="F2306">
        <v>36.51</v>
      </c>
      <c r="G2306" s="68">
        <f t="shared" si="35"/>
        <v>1.1821418789372775</v>
      </c>
    </row>
    <row r="2307" spans="1:7" x14ac:dyDescent="0.25">
      <c r="A2307">
        <v>2000</v>
      </c>
      <c r="B2307">
        <v>16</v>
      </c>
      <c r="C2307" t="s">
        <v>581</v>
      </c>
      <c r="D2307">
        <v>3</v>
      </c>
      <c r="E2307">
        <v>493.08</v>
      </c>
      <c r="F2307">
        <v>426.29</v>
      </c>
      <c r="G2307" s="68">
        <f t="shared" ref="G2307:G2370" si="36">E2307/F2307</f>
        <v>1.156677379248868</v>
      </c>
    </row>
    <row r="2308" spans="1:7" x14ac:dyDescent="0.25">
      <c r="A2308">
        <v>2000</v>
      </c>
      <c r="B2308">
        <v>16</v>
      </c>
      <c r="C2308" t="s">
        <v>581</v>
      </c>
      <c r="D2308">
        <v>4</v>
      </c>
      <c r="E2308">
        <v>1013.24</v>
      </c>
      <c r="F2308">
        <v>893.27</v>
      </c>
      <c r="G2308" s="68">
        <f t="shared" si="36"/>
        <v>1.1343042976927469</v>
      </c>
    </row>
    <row r="2309" spans="1:7" x14ac:dyDescent="0.25">
      <c r="A2309">
        <v>2000</v>
      </c>
      <c r="B2309">
        <v>16</v>
      </c>
      <c r="C2309" t="s">
        <v>581</v>
      </c>
      <c r="D2309">
        <v>5</v>
      </c>
      <c r="E2309">
        <v>93.89</v>
      </c>
      <c r="F2309">
        <v>93.8</v>
      </c>
      <c r="G2309" s="68">
        <f t="shared" si="36"/>
        <v>1.0009594882729211</v>
      </c>
    </row>
    <row r="2310" spans="1:7" x14ac:dyDescent="0.25">
      <c r="A2310">
        <v>2001</v>
      </c>
      <c r="B2310">
        <v>16</v>
      </c>
      <c r="C2310" t="s">
        <v>581</v>
      </c>
      <c r="D2310">
        <v>2</v>
      </c>
      <c r="E2310">
        <v>35.33</v>
      </c>
      <c r="F2310">
        <v>30.82</v>
      </c>
      <c r="G2310" s="68">
        <f t="shared" si="36"/>
        <v>1.1463335496430889</v>
      </c>
    </row>
    <row r="2311" spans="1:7" x14ac:dyDescent="0.25">
      <c r="A2311">
        <v>2001</v>
      </c>
      <c r="B2311">
        <v>16</v>
      </c>
      <c r="C2311" t="s">
        <v>581</v>
      </c>
      <c r="D2311">
        <v>3</v>
      </c>
      <c r="E2311">
        <v>456.73</v>
      </c>
      <c r="F2311">
        <v>414.26</v>
      </c>
      <c r="G2311" s="68">
        <f t="shared" si="36"/>
        <v>1.1025201564235023</v>
      </c>
    </row>
    <row r="2312" spans="1:7" x14ac:dyDescent="0.25">
      <c r="A2312">
        <v>2001</v>
      </c>
      <c r="B2312">
        <v>16</v>
      </c>
      <c r="C2312" t="s">
        <v>581</v>
      </c>
      <c r="D2312">
        <v>4</v>
      </c>
      <c r="E2312">
        <v>982.08</v>
      </c>
      <c r="F2312">
        <v>905.08</v>
      </c>
      <c r="G2312" s="68">
        <f t="shared" si="36"/>
        <v>1.0850753524550316</v>
      </c>
    </row>
    <row r="2313" spans="1:7" x14ac:dyDescent="0.25">
      <c r="A2313">
        <v>2001</v>
      </c>
      <c r="B2313">
        <v>16</v>
      </c>
      <c r="C2313" t="s">
        <v>581</v>
      </c>
      <c r="D2313">
        <v>5</v>
      </c>
      <c r="E2313">
        <v>100.95</v>
      </c>
      <c r="F2313">
        <v>100.86</v>
      </c>
      <c r="G2313" s="68">
        <f t="shared" si="36"/>
        <v>1.0008923259964306</v>
      </c>
    </row>
    <row r="2314" spans="1:7" x14ac:dyDescent="0.25">
      <c r="A2314">
        <v>2002</v>
      </c>
      <c r="B2314">
        <v>16</v>
      </c>
      <c r="C2314" t="s">
        <v>581</v>
      </c>
      <c r="D2314">
        <v>2</v>
      </c>
      <c r="E2314">
        <v>41.14</v>
      </c>
      <c r="F2314">
        <v>38.729999999999997</v>
      </c>
      <c r="G2314" s="68">
        <f t="shared" si="36"/>
        <v>1.0622256648592823</v>
      </c>
    </row>
    <row r="2315" spans="1:7" x14ac:dyDescent="0.25">
      <c r="A2315">
        <v>2002</v>
      </c>
      <c r="B2315">
        <v>16</v>
      </c>
      <c r="C2315" t="s">
        <v>581</v>
      </c>
      <c r="D2315">
        <v>3</v>
      </c>
      <c r="E2315">
        <v>379.09</v>
      </c>
      <c r="F2315">
        <v>375.51</v>
      </c>
      <c r="G2315" s="68">
        <f t="shared" si="36"/>
        <v>1.009533700833533</v>
      </c>
    </row>
    <row r="2316" spans="1:7" x14ac:dyDescent="0.25">
      <c r="A2316">
        <v>2002</v>
      </c>
      <c r="B2316">
        <v>16</v>
      </c>
      <c r="C2316" t="s">
        <v>581</v>
      </c>
      <c r="D2316">
        <v>4</v>
      </c>
      <c r="E2316">
        <v>930.83</v>
      </c>
      <c r="F2316">
        <v>928.93</v>
      </c>
      <c r="G2316" s="68">
        <f t="shared" si="36"/>
        <v>1.0020453640209706</v>
      </c>
    </row>
    <row r="2317" spans="1:7" x14ac:dyDescent="0.25">
      <c r="A2317">
        <v>2002</v>
      </c>
      <c r="B2317">
        <v>16</v>
      </c>
      <c r="C2317" t="s">
        <v>581</v>
      </c>
      <c r="D2317">
        <v>5</v>
      </c>
      <c r="E2317">
        <v>102.29</v>
      </c>
      <c r="F2317">
        <v>102.24</v>
      </c>
      <c r="G2317" s="68">
        <f t="shared" si="36"/>
        <v>1.0004890453834117</v>
      </c>
    </row>
    <row r="2318" spans="1:7" x14ac:dyDescent="0.25">
      <c r="A2318">
        <v>2003</v>
      </c>
      <c r="B2318">
        <v>16</v>
      </c>
      <c r="C2318" t="s">
        <v>581</v>
      </c>
      <c r="D2318">
        <v>2</v>
      </c>
      <c r="E2318">
        <v>40.25</v>
      </c>
      <c r="F2318">
        <v>37.42</v>
      </c>
      <c r="G2318" s="68">
        <f t="shared" si="36"/>
        <v>1.0756280064136825</v>
      </c>
    </row>
    <row r="2319" spans="1:7" x14ac:dyDescent="0.25">
      <c r="A2319">
        <v>2003</v>
      </c>
      <c r="B2319">
        <v>16</v>
      </c>
      <c r="C2319" t="s">
        <v>581</v>
      </c>
      <c r="D2319">
        <v>3</v>
      </c>
      <c r="E2319">
        <v>436.49</v>
      </c>
      <c r="F2319">
        <v>413.79</v>
      </c>
      <c r="G2319" s="68">
        <f t="shared" si="36"/>
        <v>1.0548587447739191</v>
      </c>
    </row>
    <row r="2320" spans="1:7" x14ac:dyDescent="0.25">
      <c r="A2320">
        <v>2003</v>
      </c>
      <c r="B2320">
        <v>16</v>
      </c>
      <c r="C2320" t="s">
        <v>581</v>
      </c>
      <c r="D2320">
        <v>4</v>
      </c>
      <c r="E2320">
        <v>781.49</v>
      </c>
      <c r="F2320">
        <v>746.86</v>
      </c>
      <c r="G2320" s="68">
        <f t="shared" si="36"/>
        <v>1.0463674584259433</v>
      </c>
    </row>
    <row r="2321" spans="1:7" x14ac:dyDescent="0.25">
      <c r="A2321">
        <v>2003</v>
      </c>
      <c r="B2321">
        <v>16</v>
      </c>
      <c r="C2321" t="s">
        <v>581</v>
      </c>
      <c r="D2321">
        <v>5</v>
      </c>
      <c r="E2321">
        <v>96.41</v>
      </c>
      <c r="F2321">
        <v>96.37</v>
      </c>
      <c r="G2321" s="68">
        <f t="shared" si="36"/>
        <v>1.0004150669295424</v>
      </c>
    </row>
    <row r="2322" spans="1:7" x14ac:dyDescent="0.25">
      <c r="A2322">
        <v>2004</v>
      </c>
      <c r="B2322">
        <v>16</v>
      </c>
      <c r="C2322" t="s">
        <v>581</v>
      </c>
      <c r="D2322">
        <v>2</v>
      </c>
      <c r="E2322">
        <v>37.79</v>
      </c>
      <c r="F2322">
        <v>35.19</v>
      </c>
      <c r="G2322" s="68">
        <f t="shared" si="36"/>
        <v>1.0738846263142938</v>
      </c>
    </row>
    <row r="2323" spans="1:7" x14ac:dyDescent="0.25">
      <c r="A2323">
        <v>2004</v>
      </c>
      <c r="B2323">
        <v>16</v>
      </c>
      <c r="C2323" t="s">
        <v>581</v>
      </c>
      <c r="D2323">
        <v>3</v>
      </c>
      <c r="E2323">
        <v>405.65</v>
      </c>
      <c r="F2323">
        <v>383.78</v>
      </c>
      <c r="G2323" s="68">
        <f t="shared" si="36"/>
        <v>1.0569857730991714</v>
      </c>
    </row>
    <row r="2324" spans="1:7" x14ac:dyDescent="0.25">
      <c r="A2324">
        <v>2004</v>
      </c>
      <c r="B2324">
        <v>16</v>
      </c>
      <c r="C2324" t="s">
        <v>581</v>
      </c>
      <c r="D2324">
        <v>4</v>
      </c>
      <c r="E2324">
        <v>832.07</v>
      </c>
      <c r="F2324">
        <v>793.38</v>
      </c>
      <c r="G2324" s="68">
        <f t="shared" si="36"/>
        <v>1.0487660389724975</v>
      </c>
    </row>
    <row r="2325" spans="1:7" x14ac:dyDescent="0.25">
      <c r="A2325">
        <v>2004</v>
      </c>
      <c r="B2325">
        <v>16</v>
      </c>
      <c r="C2325" t="s">
        <v>581</v>
      </c>
      <c r="D2325">
        <v>5</v>
      </c>
      <c r="E2325">
        <v>82.21</v>
      </c>
      <c r="F2325">
        <v>82.18</v>
      </c>
      <c r="G2325" s="68">
        <f t="shared" si="36"/>
        <v>1.0003650523241663</v>
      </c>
    </row>
    <row r="2326" spans="1:7" x14ac:dyDescent="0.25">
      <c r="A2326">
        <v>2005</v>
      </c>
      <c r="B2326">
        <v>16</v>
      </c>
      <c r="C2326" t="s">
        <v>581</v>
      </c>
      <c r="D2326">
        <v>2</v>
      </c>
      <c r="E2326">
        <v>30.83</v>
      </c>
      <c r="F2326">
        <v>28.03</v>
      </c>
      <c r="G2326" s="68">
        <f t="shared" si="36"/>
        <v>1.0998929718159114</v>
      </c>
    </row>
    <row r="2327" spans="1:7" x14ac:dyDescent="0.25">
      <c r="A2327">
        <v>2005</v>
      </c>
      <c r="B2327">
        <v>16</v>
      </c>
      <c r="C2327" t="s">
        <v>581</v>
      </c>
      <c r="D2327">
        <v>3</v>
      </c>
      <c r="E2327">
        <v>384.71</v>
      </c>
      <c r="F2327">
        <v>357.76</v>
      </c>
      <c r="G2327" s="68">
        <f t="shared" si="36"/>
        <v>1.0753298300536673</v>
      </c>
    </row>
    <row r="2328" spans="1:7" x14ac:dyDescent="0.25">
      <c r="A2328">
        <v>2005</v>
      </c>
      <c r="B2328">
        <v>16</v>
      </c>
      <c r="C2328" t="s">
        <v>581</v>
      </c>
      <c r="D2328">
        <v>4</v>
      </c>
      <c r="E2328">
        <v>780.74</v>
      </c>
      <c r="F2328">
        <v>733.98</v>
      </c>
      <c r="G2328" s="68">
        <f t="shared" si="36"/>
        <v>1.0637074579688819</v>
      </c>
    </row>
    <row r="2329" spans="1:7" x14ac:dyDescent="0.25">
      <c r="A2329">
        <v>2005</v>
      </c>
      <c r="B2329">
        <v>16</v>
      </c>
      <c r="C2329" t="s">
        <v>581</v>
      </c>
      <c r="D2329">
        <v>5</v>
      </c>
      <c r="E2329">
        <v>88.42</v>
      </c>
      <c r="F2329">
        <v>88.36</v>
      </c>
      <c r="G2329" s="68">
        <f t="shared" si="36"/>
        <v>1.0006790402897239</v>
      </c>
    </row>
    <row r="2330" spans="1:7" x14ac:dyDescent="0.25">
      <c r="A2330">
        <v>2006</v>
      </c>
      <c r="B2330">
        <v>16</v>
      </c>
      <c r="C2330" t="s">
        <v>581</v>
      </c>
      <c r="D2330">
        <v>2</v>
      </c>
      <c r="E2330">
        <v>41.64</v>
      </c>
      <c r="F2330">
        <v>37.51</v>
      </c>
      <c r="G2330" s="68">
        <f t="shared" si="36"/>
        <v>1.1101039722740604</v>
      </c>
    </row>
    <row r="2331" spans="1:7" x14ac:dyDescent="0.25">
      <c r="A2331">
        <v>2006</v>
      </c>
      <c r="B2331">
        <v>16</v>
      </c>
      <c r="C2331" t="s">
        <v>581</v>
      </c>
      <c r="D2331">
        <v>3</v>
      </c>
      <c r="E2331">
        <v>311.58999999999997</v>
      </c>
      <c r="F2331">
        <v>298.67</v>
      </c>
      <c r="G2331" s="68">
        <f t="shared" si="36"/>
        <v>1.0432584457762746</v>
      </c>
    </row>
    <row r="2332" spans="1:7" x14ac:dyDescent="0.25">
      <c r="A2332">
        <v>2006</v>
      </c>
      <c r="B2332">
        <v>16</v>
      </c>
      <c r="C2332" t="s">
        <v>581</v>
      </c>
      <c r="D2332">
        <v>4</v>
      </c>
      <c r="E2332">
        <v>723.59</v>
      </c>
      <c r="F2332">
        <v>701.95</v>
      </c>
      <c r="G2332" s="68">
        <f t="shared" si="36"/>
        <v>1.0308284065816653</v>
      </c>
    </row>
    <row r="2333" spans="1:7" x14ac:dyDescent="0.25">
      <c r="A2333">
        <v>2006</v>
      </c>
      <c r="B2333">
        <v>16</v>
      </c>
      <c r="C2333" t="s">
        <v>581</v>
      </c>
      <c r="D2333">
        <v>5</v>
      </c>
      <c r="E2333">
        <v>82.91</v>
      </c>
      <c r="F2333">
        <v>82.85</v>
      </c>
      <c r="G2333" s="68">
        <f t="shared" si="36"/>
        <v>1.0007242003621002</v>
      </c>
    </row>
    <row r="2334" spans="1:7" x14ac:dyDescent="0.25">
      <c r="A2334">
        <v>2007</v>
      </c>
      <c r="B2334">
        <v>16</v>
      </c>
      <c r="C2334" t="s">
        <v>581</v>
      </c>
      <c r="D2334">
        <v>2</v>
      </c>
      <c r="E2334">
        <v>37.43</v>
      </c>
      <c r="F2334">
        <v>32.869999999999997</v>
      </c>
      <c r="G2334" s="68">
        <f t="shared" si="36"/>
        <v>1.1387283236994221</v>
      </c>
    </row>
    <row r="2335" spans="1:7" x14ac:dyDescent="0.25">
      <c r="A2335">
        <v>2007</v>
      </c>
      <c r="B2335">
        <v>16</v>
      </c>
      <c r="C2335" t="s">
        <v>581</v>
      </c>
      <c r="D2335">
        <v>3</v>
      </c>
      <c r="E2335">
        <v>405.14</v>
      </c>
      <c r="F2335">
        <v>386.19</v>
      </c>
      <c r="G2335" s="68">
        <f t="shared" si="36"/>
        <v>1.0490691110593231</v>
      </c>
    </row>
    <row r="2336" spans="1:7" x14ac:dyDescent="0.25">
      <c r="A2336">
        <v>2007</v>
      </c>
      <c r="B2336">
        <v>16</v>
      </c>
      <c r="C2336" t="s">
        <v>581</v>
      </c>
      <c r="D2336">
        <v>4</v>
      </c>
      <c r="E2336">
        <v>552.28</v>
      </c>
      <c r="F2336">
        <v>534.59</v>
      </c>
      <c r="G2336" s="68">
        <f t="shared" si="36"/>
        <v>1.0330907798499784</v>
      </c>
    </row>
    <row r="2337" spans="1:7" x14ac:dyDescent="0.25">
      <c r="A2337">
        <v>2007</v>
      </c>
      <c r="B2337">
        <v>16</v>
      </c>
      <c r="C2337" t="s">
        <v>581</v>
      </c>
      <c r="D2337">
        <v>5</v>
      </c>
      <c r="E2337">
        <v>72.91</v>
      </c>
      <c r="F2337">
        <v>72.84</v>
      </c>
      <c r="G2337" s="68">
        <f t="shared" si="36"/>
        <v>1.0009610104338276</v>
      </c>
    </row>
    <row r="2338" spans="1:7" x14ac:dyDescent="0.25">
      <c r="A2338">
        <v>2008</v>
      </c>
      <c r="B2338">
        <v>16</v>
      </c>
      <c r="C2338" t="s">
        <v>581</v>
      </c>
      <c r="D2338">
        <v>2</v>
      </c>
      <c r="E2338">
        <v>27.24</v>
      </c>
      <c r="F2338">
        <v>23.71</v>
      </c>
      <c r="G2338" s="68">
        <f t="shared" si="36"/>
        <v>1.1488823281315899</v>
      </c>
    </row>
    <row r="2339" spans="1:7" x14ac:dyDescent="0.25">
      <c r="A2339">
        <v>2008</v>
      </c>
      <c r="B2339">
        <v>16</v>
      </c>
      <c r="C2339" t="s">
        <v>581</v>
      </c>
      <c r="D2339">
        <v>3</v>
      </c>
      <c r="E2339">
        <v>392.42</v>
      </c>
      <c r="F2339">
        <v>381.97</v>
      </c>
      <c r="G2339" s="68">
        <f t="shared" si="36"/>
        <v>1.0273581694897505</v>
      </c>
    </row>
    <row r="2340" spans="1:7" x14ac:dyDescent="0.25">
      <c r="A2340">
        <v>2008</v>
      </c>
      <c r="B2340">
        <v>16</v>
      </c>
      <c r="C2340" t="s">
        <v>581</v>
      </c>
      <c r="D2340">
        <v>4</v>
      </c>
      <c r="E2340">
        <v>808.68</v>
      </c>
      <c r="F2340">
        <v>799.46</v>
      </c>
      <c r="G2340" s="68">
        <f t="shared" si="36"/>
        <v>1.0115327846296249</v>
      </c>
    </row>
    <row r="2341" spans="1:7" x14ac:dyDescent="0.25">
      <c r="A2341">
        <v>2008</v>
      </c>
      <c r="B2341">
        <v>16</v>
      </c>
      <c r="C2341" t="s">
        <v>581</v>
      </c>
      <c r="D2341">
        <v>5</v>
      </c>
      <c r="E2341">
        <v>57.66</v>
      </c>
      <c r="F2341">
        <v>57.59</v>
      </c>
      <c r="G2341" s="68">
        <f t="shared" si="36"/>
        <v>1.0012154888001388</v>
      </c>
    </row>
    <row r="2342" spans="1:7" x14ac:dyDescent="0.25">
      <c r="A2342">
        <v>2009</v>
      </c>
      <c r="B2342">
        <v>16</v>
      </c>
      <c r="C2342" t="s">
        <v>581</v>
      </c>
      <c r="D2342">
        <v>2</v>
      </c>
      <c r="E2342">
        <v>30.16</v>
      </c>
      <c r="F2342">
        <v>27.25</v>
      </c>
      <c r="G2342" s="68">
        <f t="shared" si="36"/>
        <v>1.106788990825688</v>
      </c>
    </row>
    <row r="2343" spans="1:7" x14ac:dyDescent="0.25">
      <c r="A2343">
        <v>2009</v>
      </c>
      <c r="B2343">
        <v>16</v>
      </c>
      <c r="C2343" t="s">
        <v>581</v>
      </c>
      <c r="D2343">
        <v>3</v>
      </c>
      <c r="E2343">
        <v>284.3</v>
      </c>
      <c r="F2343">
        <v>275.91000000000003</v>
      </c>
      <c r="G2343" s="68">
        <f t="shared" si="36"/>
        <v>1.0304084665289406</v>
      </c>
    </row>
    <row r="2344" spans="1:7" x14ac:dyDescent="0.25">
      <c r="A2344">
        <v>2009</v>
      </c>
      <c r="B2344">
        <v>16</v>
      </c>
      <c r="C2344" t="s">
        <v>581</v>
      </c>
      <c r="D2344">
        <v>4</v>
      </c>
      <c r="E2344">
        <v>756.3</v>
      </c>
      <c r="F2344">
        <v>743</v>
      </c>
      <c r="G2344" s="68">
        <f t="shared" si="36"/>
        <v>1.017900403768506</v>
      </c>
    </row>
    <row r="2345" spans="1:7" x14ac:dyDescent="0.25">
      <c r="A2345">
        <v>2009</v>
      </c>
      <c r="B2345">
        <v>16</v>
      </c>
      <c r="C2345" t="s">
        <v>581</v>
      </c>
      <c r="D2345">
        <v>5</v>
      </c>
      <c r="E2345">
        <v>85.05</v>
      </c>
      <c r="F2345">
        <v>84.98</v>
      </c>
      <c r="G2345" s="68">
        <f t="shared" si="36"/>
        <v>1.0008237232289949</v>
      </c>
    </row>
    <row r="2346" spans="1:7" x14ac:dyDescent="0.25">
      <c r="A2346">
        <v>2010</v>
      </c>
      <c r="B2346">
        <v>16</v>
      </c>
      <c r="C2346" t="s">
        <v>581</v>
      </c>
      <c r="D2346">
        <v>2</v>
      </c>
      <c r="E2346">
        <v>42.86</v>
      </c>
      <c r="F2346">
        <v>37.880000000000003</v>
      </c>
      <c r="G2346" s="68">
        <f t="shared" si="36"/>
        <v>1.1314677930306229</v>
      </c>
    </row>
    <row r="2347" spans="1:7" x14ac:dyDescent="0.25">
      <c r="A2347">
        <v>2010</v>
      </c>
      <c r="B2347">
        <v>16</v>
      </c>
      <c r="C2347" t="s">
        <v>581</v>
      </c>
      <c r="D2347">
        <v>3</v>
      </c>
      <c r="E2347">
        <v>321.55</v>
      </c>
      <c r="F2347">
        <v>308.74</v>
      </c>
      <c r="G2347" s="68">
        <f t="shared" si="36"/>
        <v>1.0414912223877697</v>
      </c>
    </row>
    <row r="2348" spans="1:7" x14ac:dyDescent="0.25">
      <c r="A2348">
        <v>2010</v>
      </c>
      <c r="B2348">
        <v>16</v>
      </c>
      <c r="C2348" t="s">
        <v>581</v>
      </c>
      <c r="D2348">
        <v>4</v>
      </c>
      <c r="E2348">
        <v>549.83000000000004</v>
      </c>
      <c r="F2348">
        <v>535.16999999999996</v>
      </c>
      <c r="G2348" s="68">
        <f t="shared" si="36"/>
        <v>1.0273931647887589</v>
      </c>
    </row>
    <row r="2349" spans="1:7" x14ac:dyDescent="0.25">
      <c r="A2349">
        <v>2010</v>
      </c>
      <c r="B2349">
        <v>16</v>
      </c>
      <c r="C2349" t="s">
        <v>581</v>
      </c>
      <c r="D2349">
        <v>5</v>
      </c>
      <c r="E2349">
        <v>80.59</v>
      </c>
      <c r="F2349">
        <v>80.510000000000005</v>
      </c>
      <c r="G2349" s="68">
        <f t="shared" si="36"/>
        <v>1.0009936653831821</v>
      </c>
    </row>
    <row r="2350" spans="1:7" x14ac:dyDescent="0.25">
      <c r="A2350">
        <v>2011</v>
      </c>
      <c r="B2350">
        <v>16</v>
      </c>
      <c r="C2350" t="s">
        <v>581</v>
      </c>
      <c r="D2350">
        <v>2</v>
      </c>
      <c r="E2350">
        <v>38.79</v>
      </c>
      <c r="F2350">
        <v>35.6</v>
      </c>
      <c r="G2350" s="68">
        <f t="shared" si="36"/>
        <v>1.0896067415730337</v>
      </c>
    </row>
    <row r="2351" spans="1:7" x14ac:dyDescent="0.25">
      <c r="A2351">
        <v>2011</v>
      </c>
      <c r="B2351">
        <v>16</v>
      </c>
      <c r="C2351" t="s">
        <v>581</v>
      </c>
      <c r="D2351">
        <v>3</v>
      </c>
      <c r="E2351">
        <v>447.87</v>
      </c>
      <c r="F2351">
        <v>436.65</v>
      </c>
      <c r="G2351" s="68">
        <f t="shared" si="36"/>
        <v>1.0256956372380626</v>
      </c>
    </row>
    <row r="2352" spans="1:7" x14ac:dyDescent="0.25">
      <c r="A2352">
        <v>2011</v>
      </c>
      <c r="B2352">
        <v>16</v>
      </c>
      <c r="C2352" t="s">
        <v>581</v>
      </c>
      <c r="D2352">
        <v>4</v>
      </c>
      <c r="E2352">
        <v>612.26</v>
      </c>
      <c r="F2352">
        <v>602.87</v>
      </c>
      <c r="G2352" s="68">
        <f t="shared" si="36"/>
        <v>1.0155754972050359</v>
      </c>
    </row>
    <row r="2353" spans="1:7" x14ac:dyDescent="0.25">
      <c r="A2353">
        <v>2011</v>
      </c>
      <c r="B2353">
        <v>16</v>
      </c>
      <c r="C2353" t="s">
        <v>581</v>
      </c>
      <c r="D2353">
        <v>5</v>
      </c>
      <c r="E2353">
        <v>59.44</v>
      </c>
      <c r="F2353">
        <v>59.4</v>
      </c>
      <c r="G2353" s="68">
        <f t="shared" si="36"/>
        <v>1.0006734006734006</v>
      </c>
    </row>
    <row r="2354" spans="1:7" x14ac:dyDescent="0.25">
      <c r="A2354">
        <v>2012</v>
      </c>
      <c r="B2354">
        <v>16</v>
      </c>
      <c r="C2354" t="s">
        <v>581</v>
      </c>
      <c r="D2354">
        <v>2</v>
      </c>
      <c r="E2354">
        <v>31.36</v>
      </c>
      <c r="F2354">
        <v>28</v>
      </c>
      <c r="G2354" s="68">
        <f t="shared" si="36"/>
        <v>1.1199999999999999</v>
      </c>
    </row>
    <row r="2355" spans="1:7" x14ac:dyDescent="0.25">
      <c r="A2355">
        <v>2012</v>
      </c>
      <c r="B2355">
        <v>16</v>
      </c>
      <c r="C2355" t="s">
        <v>581</v>
      </c>
      <c r="D2355">
        <v>3</v>
      </c>
      <c r="E2355">
        <v>415.64</v>
      </c>
      <c r="F2355">
        <v>403.79</v>
      </c>
      <c r="G2355" s="68">
        <f t="shared" si="36"/>
        <v>1.0293469377646796</v>
      </c>
    </row>
    <row r="2356" spans="1:7" x14ac:dyDescent="0.25">
      <c r="A2356">
        <v>2012</v>
      </c>
      <c r="B2356">
        <v>16</v>
      </c>
      <c r="C2356" t="s">
        <v>581</v>
      </c>
      <c r="D2356">
        <v>4</v>
      </c>
      <c r="E2356">
        <v>836.58</v>
      </c>
      <c r="F2356">
        <v>823.8</v>
      </c>
      <c r="G2356" s="68">
        <f t="shared" si="36"/>
        <v>1.0155134741442098</v>
      </c>
    </row>
    <row r="2357" spans="1:7" x14ac:dyDescent="0.25">
      <c r="A2357">
        <v>2012</v>
      </c>
      <c r="B2357">
        <v>16</v>
      </c>
      <c r="C2357" t="s">
        <v>581</v>
      </c>
      <c r="D2357">
        <v>5</v>
      </c>
      <c r="E2357">
        <v>64.22</v>
      </c>
      <c r="F2357">
        <v>64.16</v>
      </c>
      <c r="G2357" s="68">
        <f t="shared" si="36"/>
        <v>1.0009351620947631</v>
      </c>
    </row>
    <row r="2358" spans="1:7" x14ac:dyDescent="0.25">
      <c r="A2358">
        <v>2013</v>
      </c>
      <c r="B2358">
        <v>16</v>
      </c>
      <c r="C2358" t="s">
        <v>581</v>
      </c>
      <c r="D2358">
        <v>2</v>
      </c>
      <c r="E2358">
        <v>27.8</v>
      </c>
      <c r="F2358">
        <v>25.63</v>
      </c>
      <c r="G2358" s="68">
        <f t="shared" si="36"/>
        <v>1.0846664065548186</v>
      </c>
    </row>
    <row r="2359" spans="1:7" x14ac:dyDescent="0.25">
      <c r="A2359">
        <v>2013</v>
      </c>
      <c r="B2359">
        <v>16</v>
      </c>
      <c r="C2359" t="s">
        <v>581</v>
      </c>
      <c r="D2359">
        <v>3</v>
      </c>
      <c r="E2359">
        <v>334.43</v>
      </c>
      <c r="F2359">
        <v>326.27999999999997</v>
      </c>
      <c r="G2359" s="68">
        <f t="shared" si="36"/>
        <v>1.0249785460340812</v>
      </c>
    </row>
    <row r="2360" spans="1:7" x14ac:dyDescent="0.25">
      <c r="A2360">
        <v>2013</v>
      </c>
      <c r="B2360">
        <v>16</v>
      </c>
      <c r="C2360" t="s">
        <v>581</v>
      </c>
      <c r="D2360">
        <v>4</v>
      </c>
      <c r="E2360">
        <v>880.54</v>
      </c>
      <c r="F2360">
        <v>867.21</v>
      </c>
      <c r="G2360" s="68">
        <f t="shared" si="36"/>
        <v>1.0153711327129529</v>
      </c>
    </row>
    <row r="2361" spans="1:7" x14ac:dyDescent="0.25">
      <c r="A2361">
        <v>2013</v>
      </c>
      <c r="B2361">
        <v>16</v>
      </c>
      <c r="C2361" t="s">
        <v>581</v>
      </c>
      <c r="D2361">
        <v>5</v>
      </c>
      <c r="E2361">
        <v>89.53</v>
      </c>
      <c r="F2361">
        <v>89.47</v>
      </c>
      <c r="G2361" s="68">
        <f t="shared" si="36"/>
        <v>1.0006706158488878</v>
      </c>
    </row>
    <row r="2362" spans="1:7" x14ac:dyDescent="0.25">
      <c r="A2362">
        <v>2014</v>
      </c>
      <c r="B2362">
        <v>16</v>
      </c>
      <c r="C2362" t="s">
        <v>581</v>
      </c>
      <c r="D2362">
        <v>2</v>
      </c>
      <c r="E2362">
        <v>29.33</v>
      </c>
      <c r="F2362">
        <v>27.55</v>
      </c>
      <c r="G2362" s="68">
        <f t="shared" si="36"/>
        <v>1.0646098003629763</v>
      </c>
    </row>
    <row r="2363" spans="1:7" x14ac:dyDescent="0.25">
      <c r="A2363">
        <v>2014</v>
      </c>
      <c r="B2363">
        <v>16</v>
      </c>
      <c r="C2363" t="s">
        <v>581</v>
      </c>
      <c r="D2363">
        <v>3</v>
      </c>
      <c r="E2363">
        <v>248.75</v>
      </c>
      <c r="F2363">
        <v>242.77</v>
      </c>
      <c r="G2363" s="68">
        <f t="shared" si="36"/>
        <v>1.0246323680850187</v>
      </c>
    </row>
    <row r="2364" spans="1:7" x14ac:dyDescent="0.25">
      <c r="A2364">
        <v>2014</v>
      </c>
      <c r="B2364">
        <v>16</v>
      </c>
      <c r="C2364" t="s">
        <v>581</v>
      </c>
      <c r="D2364">
        <v>4</v>
      </c>
      <c r="E2364">
        <v>621.05999999999995</v>
      </c>
      <c r="F2364">
        <v>609.23</v>
      </c>
      <c r="G2364" s="68">
        <f t="shared" si="36"/>
        <v>1.0194179538105477</v>
      </c>
    </row>
    <row r="2365" spans="1:7" x14ac:dyDescent="0.25">
      <c r="A2365">
        <v>2014</v>
      </c>
      <c r="B2365">
        <v>16</v>
      </c>
      <c r="C2365" t="s">
        <v>581</v>
      </c>
      <c r="D2365">
        <v>5</v>
      </c>
      <c r="E2365">
        <v>74.22</v>
      </c>
      <c r="F2365">
        <v>74.19</v>
      </c>
      <c r="G2365" s="68">
        <f t="shared" si="36"/>
        <v>1.0004043671653862</v>
      </c>
    </row>
    <row r="2366" spans="1:7" x14ac:dyDescent="0.25">
      <c r="A2366">
        <v>2015</v>
      </c>
      <c r="B2366">
        <v>16</v>
      </c>
      <c r="C2366" t="s">
        <v>581</v>
      </c>
      <c r="D2366">
        <v>2</v>
      </c>
      <c r="E2366">
        <v>29.21</v>
      </c>
      <c r="F2366">
        <v>26.9</v>
      </c>
      <c r="G2366" s="68">
        <f t="shared" si="36"/>
        <v>1.0858736059479555</v>
      </c>
    </row>
    <row r="2367" spans="1:7" x14ac:dyDescent="0.25">
      <c r="A2367">
        <v>2015</v>
      </c>
      <c r="B2367">
        <v>16</v>
      </c>
      <c r="C2367" t="s">
        <v>581</v>
      </c>
      <c r="D2367">
        <v>3</v>
      </c>
      <c r="E2367">
        <v>262.95999999999998</v>
      </c>
      <c r="F2367">
        <v>255.91</v>
      </c>
      <c r="G2367" s="68">
        <f t="shared" si="36"/>
        <v>1.0275487476065803</v>
      </c>
    </row>
    <row r="2368" spans="1:7" x14ac:dyDescent="0.25">
      <c r="A2368">
        <v>2015</v>
      </c>
      <c r="B2368">
        <v>16</v>
      </c>
      <c r="C2368" t="s">
        <v>581</v>
      </c>
      <c r="D2368">
        <v>4</v>
      </c>
      <c r="E2368">
        <v>462.04</v>
      </c>
      <c r="F2368">
        <v>453.01</v>
      </c>
      <c r="G2368" s="68">
        <f t="shared" si="36"/>
        <v>1.0199333348049713</v>
      </c>
    </row>
    <row r="2369" spans="1:7" x14ac:dyDescent="0.25">
      <c r="A2369">
        <v>2015</v>
      </c>
      <c r="B2369">
        <v>16</v>
      </c>
      <c r="C2369" t="s">
        <v>581</v>
      </c>
      <c r="D2369">
        <v>5</v>
      </c>
      <c r="E2369">
        <v>52.35</v>
      </c>
      <c r="F2369">
        <v>52.32</v>
      </c>
      <c r="G2369" s="68">
        <f t="shared" si="36"/>
        <v>1.0005733944954129</v>
      </c>
    </row>
    <row r="2370" spans="1:7" x14ac:dyDescent="0.25">
      <c r="A2370">
        <v>1979</v>
      </c>
      <c r="B2370">
        <v>17</v>
      </c>
      <c r="C2370" t="s">
        <v>582</v>
      </c>
      <c r="D2370">
        <v>2</v>
      </c>
      <c r="E2370">
        <v>239.7</v>
      </c>
      <c r="F2370">
        <v>155.47999999999999</v>
      </c>
      <c r="G2370" s="68">
        <f t="shared" si="36"/>
        <v>1.5416773861589916</v>
      </c>
    </row>
    <row r="2371" spans="1:7" x14ac:dyDescent="0.25">
      <c r="A2371">
        <v>1979</v>
      </c>
      <c r="B2371">
        <v>17</v>
      </c>
      <c r="C2371" t="s">
        <v>582</v>
      </c>
      <c r="D2371">
        <v>3</v>
      </c>
      <c r="E2371">
        <v>3447.01</v>
      </c>
      <c r="F2371">
        <v>1873.6</v>
      </c>
      <c r="G2371" s="68">
        <f t="shared" ref="G2371:G2434" si="37">E2371/F2371</f>
        <v>1.8397790350128098</v>
      </c>
    </row>
    <row r="2372" spans="1:7" x14ac:dyDescent="0.25">
      <c r="A2372">
        <v>1979</v>
      </c>
      <c r="B2372">
        <v>17</v>
      </c>
      <c r="C2372" t="s">
        <v>582</v>
      </c>
      <c r="D2372">
        <v>4</v>
      </c>
      <c r="E2372">
        <v>8806.92</v>
      </c>
      <c r="F2372">
        <v>3495.54</v>
      </c>
      <c r="G2372" s="68">
        <f t="shared" si="37"/>
        <v>2.5194733860862701</v>
      </c>
    </row>
    <row r="2373" spans="1:7" x14ac:dyDescent="0.25">
      <c r="A2373">
        <v>1979</v>
      </c>
      <c r="B2373">
        <v>17</v>
      </c>
      <c r="C2373" t="s">
        <v>582</v>
      </c>
      <c r="D2373">
        <v>5</v>
      </c>
      <c r="E2373">
        <v>2208.77</v>
      </c>
      <c r="F2373">
        <v>353.23</v>
      </c>
      <c r="G2373" s="68">
        <f t="shared" si="37"/>
        <v>6.2530645754890575</v>
      </c>
    </row>
    <row r="2374" spans="1:7" x14ac:dyDescent="0.25">
      <c r="A2374">
        <v>1980</v>
      </c>
      <c r="B2374">
        <v>17</v>
      </c>
      <c r="C2374" t="s">
        <v>582</v>
      </c>
      <c r="D2374">
        <v>2</v>
      </c>
      <c r="E2374">
        <v>203.54</v>
      </c>
      <c r="F2374">
        <v>135.30000000000001</v>
      </c>
      <c r="G2374" s="68">
        <f t="shared" si="37"/>
        <v>1.5043606799704359</v>
      </c>
    </row>
    <row r="2375" spans="1:7" x14ac:dyDescent="0.25">
      <c r="A2375">
        <v>1980</v>
      </c>
      <c r="B2375">
        <v>17</v>
      </c>
      <c r="C2375" t="s">
        <v>582</v>
      </c>
      <c r="D2375">
        <v>3</v>
      </c>
      <c r="E2375">
        <v>2524.64</v>
      </c>
      <c r="F2375">
        <v>1378.53</v>
      </c>
      <c r="G2375" s="68">
        <f t="shared" si="37"/>
        <v>1.8314001146148433</v>
      </c>
    </row>
    <row r="2376" spans="1:7" x14ac:dyDescent="0.25">
      <c r="A2376">
        <v>1980</v>
      </c>
      <c r="B2376">
        <v>17</v>
      </c>
      <c r="C2376" t="s">
        <v>582</v>
      </c>
      <c r="D2376">
        <v>4</v>
      </c>
      <c r="E2376">
        <v>9390.7900000000009</v>
      </c>
      <c r="F2376">
        <v>3731.42</v>
      </c>
      <c r="G2376" s="68">
        <f t="shared" si="37"/>
        <v>2.5166799770596717</v>
      </c>
    </row>
    <row r="2377" spans="1:7" x14ac:dyDescent="0.25">
      <c r="A2377">
        <v>1980</v>
      </c>
      <c r="B2377">
        <v>17</v>
      </c>
      <c r="C2377" t="s">
        <v>582</v>
      </c>
      <c r="D2377">
        <v>5</v>
      </c>
      <c r="E2377">
        <v>2293.56</v>
      </c>
      <c r="F2377">
        <v>367.02</v>
      </c>
      <c r="G2377" s="68">
        <f t="shared" si="37"/>
        <v>6.2491417361451695</v>
      </c>
    </row>
    <row r="2378" spans="1:7" x14ac:dyDescent="0.25">
      <c r="A2378">
        <v>1981</v>
      </c>
      <c r="B2378">
        <v>17</v>
      </c>
      <c r="C2378" t="s">
        <v>582</v>
      </c>
      <c r="D2378">
        <v>2</v>
      </c>
      <c r="E2378">
        <v>222.65</v>
      </c>
      <c r="F2378">
        <v>140.69999999999999</v>
      </c>
      <c r="G2378" s="68">
        <f t="shared" si="37"/>
        <v>1.582444918265814</v>
      </c>
    </row>
    <row r="2379" spans="1:7" x14ac:dyDescent="0.25">
      <c r="A2379">
        <v>1981</v>
      </c>
      <c r="B2379">
        <v>17</v>
      </c>
      <c r="C2379" t="s">
        <v>582</v>
      </c>
      <c r="D2379">
        <v>3</v>
      </c>
      <c r="E2379">
        <v>2144.52</v>
      </c>
      <c r="F2379">
        <v>1160.0899999999999</v>
      </c>
      <c r="G2379" s="68">
        <f t="shared" si="37"/>
        <v>1.8485807135653269</v>
      </c>
    </row>
    <row r="2380" spans="1:7" x14ac:dyDescent="0.25">
      <c r="A2380">
        <v>1981</v>
      </c>
      <c r="B2380">
        <v>17</v>
      </c>
      <c r="C2380" t="s">
        <v>582</v>
      </c>
      <c r="D2380">
        <v>4</v>
      </c>
      <c r="E2380">
        <v>6876.49</v>
      </c>
      <c r="F2380">
        <v>2726.03</v>
      </c>
      <c r="G2380" s="68">
        <f t="shared" si="37"/>
        <v>2.5225290990928197</v>
      </c>
    </row>
    <row r="2381" spans="1:7" x14ac:dyDescent="0.25">
      <c r="A2381">
        <v>1981</v>
      </c>
      <c r="B2381">
        <v>17</v>
      </c>
      <c r="C2381" t="s">
        <v>582</v>
      </c>
      <c r="D2381">
        <v>5</v>
      </c>
      <c r="E2381">
        <v>2445.4699999999998</v>
      </c>
      <c r="F2381">
        <v>390.56</v>
      </c>
      <c r="G2381" s="68">
        <f t="shared" si="37"/>
        <v>6.2614451044653823</v>
      </c>
    </row>
    <row r="2382" spans="1:7" x14ac:dyDescent="0.25">
      <c r="A2382">
        <v>1982</v>
      </c>
      <c r="B2382">
        <v>17</v>
      </c>
      <c r="C2382" t="s">
        <v>582</v>
      </c>
      <c r="D2382">
        <v>2</v>
      </c>
      <c r="E2382">
        <v>212.23</v>
      </c>
      <c r="F2382">
        <v>138.87</v>
      </c>
      <c r="G2382" s="68">
        <f t="shared" si="37"/>
        <v>1.528263843882768</v>
      </c>
    </row>
    <row r="2383" spans="1:7" x14ac:dyDescent="0.25">
      <c r="A2383">
        <v>1982</v>
      </c>
      <c r="B2383">
        <v>17</v>
      </c>
      <c r="C2383" t="s">
        <v>582</v>
      </c>
      <c r="D2383">
        <v>3</v>
      </c>
      <c r="E2383">
        <v>2360.11</v>
      </c>
      <c r="F2383">
        <v>1284.9100000000001</v>
      </c>
      <c r="G2383" s="68">
        <f t="shared" si="37"/>
        <v>1.8367901253784311</v>
      </c>
    </row>
    <row r="2384" spans="1:7" x14ac:dyDescent="0.25">
      <c r="A2384">
        <v>1982</v>
      </c>
      <c r="B2384">
        <v>17</v>
      </c>
      <c r="C2384" t="s">
        <v>582</v>
      </c>
      <c r="D2384">
        <v>4</v>
      </c>
      <c r="E2384">
        <v>5831.52</v>
      </c>
      <c r="F2384">
        <v>2315.4</v>
      </c>
      <c r="G2384" s="68">
        <f t="shared" si="37"/>
        <v>2.5185799429904123</v>
      </c>
    </row>
    <row r="2385" spans="1:7" x14ac:dyDescent="0.25">
      <c r="A2385">
        <v>1982</v>
      </c>
      <c r="B2385">
        <v>17</v>
      </c>
      <c r="C2385" t="s">
        <v>582</v>
      </c>
      <c r="D2385">
        <v>5</v>
      </c>
      <c r="E2385">
        <v>1802.98</v>
      </c>
      <c r="F2385">
        <v>288.26</v>
      </c>
      <c r="G2385" s="68">
        <f t="shared" si="37"/>
        <v>6.2547006174980924</v>
      </c>
    </row>
    <row r="2386" spans="1:7" x14ac:dyDescent="0.25">
      <c r="A2386">
        <v>1983</v>
      </c>
      <c r="B2386">
        <v>17</v>
      </c>
      <c r="C2386" t="s">
        <v>582</v>
      </c>
      <c r="D2386">
        <v>2</v>
      </c>
      <c r="E2386">
        <v>186.96</v>
      </c>
      <c r="F2386">
        <v>127.5</v>
      </c>
      <c r="G2386" s="68">
        <f t="shared" si="37"/>
        <v>1.4663529411764706</v>
      </c>
    </row>
    <row r="2387" spans="1:7" x14ac:dyDescent="0.25">
      <c r="A2387">
        <v>1983</v>
      </c>
      <c r="B2387">
        <v>17</v>
      </c>
      <c r="C2387" t="s">
        <v>582</v>
      </c>
      <c r="D2387">
        <v>3</v>
      </c>
      <c r="E2387">
        <v>2240.4899999999998</v>
      </c>
      <c r="F2387">
        <v>1184.54</v>
      </c>
      <c r="G2387" s="68">
        <f t="shared" si="37"/>
        <v>1.8914430918331164</v>
      </c>
    </row>
    <row r="2388" spans="1:7" x14ac:dyDescent="0.25">
      <c r="A2388">
        <v>1983</v>
      </c>
      <c r="B2388">
        <v>17</v>
      </c>
      <c r="C2388" t="s">
        <v>582</v>
      </c>
      <c r="D2388">
        <v>4</v>
      </c>
      <c r="E2388">
        <v>6374.66</v>
      </c>
      <c r="F2388">
        <v>2343.25</v>
      </c>
      <c r="G2388" s="68">
        <f t="shared" si="37"/>
        <v>2.7204352928624771</v>
      </c>
    </row>
    <row r="2389" spans="1:7" x14ac:dyDescent="0.25">
      <c r="A2389">
        <v>1983</v>
      </c>
      <c r="B2389">
        <v>17</v>
      </c>
      <c r="C2389" t="s">
        <v>582</v>
      </c>
      <c r="D2389">
        <v>5</v>
      </c>
      <c r="E2389">
        <v>1416.71</v>
      </c>
      <c r="F2389">
        <v>147.19999999999999</v>
      </c>
      <c r="G2389" s="68">
        <f t="shared" si="37"/>
        <v>9.6243885869565222</v>
      </c>
    </row>
    <row r="2390" spans="1:7" x14ac:dyDescent="0.25">
      <c r="A2390">
        <v>1984</v>
      </c>
      <c r="B2390">
        <v>17</v>
      </c>
      <c r="C2390" t="s">
        <v>582</v>
      </c>
      <c r="D2390">
        <v>2</v>
      </c>
      <c r="E2390">
        <v>136.74</v>
      </c>
      <c r="F2390">
        <v>104.9</v>
      </c>
      <c r="G2390" s="68">
        <f t="shared" si="37"/>
        <v>1.3035271687321259</v>
      </c>
    </row>
    <row r="2391" spans="1:7" x14ac:dyDescent="0.25">
      <c r="A2391">
        <v>1984</v>
      </c>
      <c r="B2391">
        <v>17</v>
      </c>
      <c r="C2391" t="s">
        <v>582</v>
      </c>
      <c r="D2391">
        <v>3</v>
      </c>
      <c r="E2391">
        <v>1874.66</v>
      </c>
      <c r="F2391">
        <v>983.95</v>
      </c>
      <c r="G2391" s="68">
        <f t="shared" si="37"/>
        <v>1.9052390873519995</v>
      </c>
    </row>
    <row r="2392" spans="1:7" x14ac:dyDescent="0.25">
      <c r="A2392">
        <v>1984</v>
      </c>
      <c r="B2392">
        <v>17</v>
      </c>
      <c r="C2392" t="s">
        <v>582</v>
      </c>
      <c r="D2392">
        <v>4</v>
      </c>
      <c r="E2392">
        <v>5978.94</v>
      </c>
      <c r="F2392">
        <v>2075.02</v>
      </c>
      <c r="G2392" s="68">
        <f t="shared" si="37"/>
        <v>2.8813890950448671</v>
      </c>
    </row>
    <row r="2393" spans="1:7" x14ac:dyDescent="0.25">
      <c r="A2393">
        <v>1984</v>
      </c>
      <c r="B2393">
        <v>17</v>
      </c>
      <c r="C2393" t="s">
        <v>582</v>
      </c>
      <c r="D2393">
        <v>5</v>
      </c>
      <c r="E2393">
        <v>1587.35</v>
      </c>
      <c r="F2393">
        <v>114.26</v>
      </c>
      <c r="G2393" s="68">
        <f t="shared" si="37"/>
        <v>13.892438298617188</v>
      </c>
    </row>
    <row r="2394" spans="1:7" x14ac:dyDescent="0.25">
      <c r="A2394">
        <v>1985</v>
      </c>
      <c r="B2394">
        <v>17</v>
      </c>
      <c r="C2394" t="s">
        <v>582</v>
      </c>
      <c r="D2394">
        <v>2</v>
      </c>
      <c r="E2394">
        <v>127.71</v>
      </c>
      <c r="F2394">
        <v>96.57</v>
      </c>
      <c r="G2394" s="68">
        <f t="shared" si="37"/>
        <v>1.3224603914259088</v>
      </c>
    </row>
    <row r="2395" spans="1:7" x14ac:dyDescent="0.25">
      <c r="A2395">
        <v>1985</v>
      </c>
      <c r="B2395">
        <v>17</v>
      </c>
      <c r="C2395" t="s">
        <v>582</v>
      </c>
      <c r="D2395">
        <v>3</v>
      </c>
      <c r="E2395">
        <v>1558.49</v>
      </c>
      <c r="F2395">
        <v>962.96</v>
      </c>
      <c r="G2395" s="68">
        <f t="shared" si="37"/>
        <v>1.6184369028827781</v>
      </c>
    </row>
    <row r="2396" spans="1:7" x14ac:dyDescent="0.25">
      <c r="A2396">
        <v>1985</v>
      </c>
      <c r="B2396">
        <v>17</v>
      </c>
      <c r="C2396" t="s">
        <v>582</v>
      </c>
      <c r="D2396">
        <v>4</v>
      </c>
      <c r="E2396">
        <v>5533.68</v>
      </c>
      <c r="F2396">
        <v>2685.2</v>
      </c>
      <c r="G2396" s="68">
        <f t="shared" si="37"/>
        <v>2.0608073886488905</v>
      </c>
    </row>
    <row r="2397" spans="1:7" x14ac:dyDescent="0.25">
      <c r="A2397">
        <v>1985</v>
      </c>
      <c r="B2397">
        <v>17</v>
      </c>
      <c r="C2397" t="s">
        <v>582</v>
      </c>
      <c r="D2397">
        <v>5</v>
      </c>
      <c r="E2397">
        <v>1610.53</v>
      </c>
      <c r="F2397">
        <v>436.62</v>
      </c>
      <c r="G2397" s="68">
        <f t="shared" si="37"/>
        <v>3.6886308460446156</v>
      </c>
    </row>
    <row r="2398" spans="1:7" x14ac:dyDescent="0.25">
      <c r="A2398">
        <v>1986</v>
      </c>
      <c r="B2398">
        <v>17</v>
      </c>
      <c r="C2398" t="s">
        <v>582</v>
      </c>
      <c r="D2398">
        <v>2</v>
      </c>
      <c r="E2398">
        <v>120.71</v>
      </c>
      <c r="F2398">
        <v>93.74</v>
      </c>
      <c r="G2398" s="68">
        <f t="shared" si="37"/>
        <v>1.2877106891401751</v>
      </c>
    </row>
    <row r="2399" spans="1:7" x14ac:dyDescent="0.25">
      <c r="A2399">
        <v>1986</v>
      </c>
      <c r="B2399">
        <v>17</v>
      </c>
      <c r="C2399" t="s">
        <v>582</v>
      </c>
      <c r="D2399">
        <v>3</v>
      </c>
      <c r="E2399">
        <v>1441.94</v>
      </c>
      <c r="F2399">
        <v>903.92</v>
      </c>
      <c r="G2399" s="68">
        <f t="shared" si="37"/>
        <v>1.595207540490309</v>
      </c>
    </row>
    <row r="2400" spans="1:7" x14ac:dyDescent="0.25">
      <c r="A2400">
        <v>1986</v>
      </c>
      <c r="B2400">
        <v>17</v>
      </c>
      <c r="C2400" t="s">
        <v>582</v>
      </c>
      <c r="D2400">
        <v>4</v>
      </c>
      <c r="E2400">
        <v>4572.76</v>
      </c>
      <c r="F2400">
        <v>2265.58</v>
      </c>
      <c r="G2400" s="68">
        <f t="shared" si="37"/>
        <v>2.0183617440125707</v>
      </c>
    </row>
    <row r="2401" spans="1:7" x14ac:dyDescent="0.25">
      <c r="A2401">
        <v>1986</v>
      </c>
      <c r="B2401">
        <v>17</v>
      </c>
      <c r="C2401" t="s">
        <v>582</v>
      </c>
      <c r="D2401">
        <v>5</v>
      </c>
      <c r="E2401">
        <v>1484.5</v>
      </c>
      <c r="F2401">
        <v>437.32</v>
      </c>
      <c r="G2401" s="68">
        <f t="shared" si="37"/>
        <v>3.3945394676666973</v>
      </c>
    </row>
    <row r="2402" spans="1:7" x14ac:dyDescent="0.25">
      <c r="A2402">
        <v>1987</v>
      </c>
      <c r="B2402">
        <v>17</v>
      </c>
      <c r="C2402" t="s">
        <v>582</v>
      </c>
      <c r="D2402">
        <v>2</v>
      </c>
      <c r="E2402">
        <v>104.08</v>
      </c>
      <c r="F2402">
        <v>81.290000000000006</v>
      </c>
      <c r="G2402" s="68">
        <f t="shared" si="37"/>
        <v>1.280354287120187</v>
      </c>
    </row>
    <row r="2403" spans="1:7" x14ac:dyDescent="0.25">
      <c r="A2403">
        <v>1987</v>
      </c>
      <c r="B2403">
        <v>17</v>
      </c>
      <c r="C2403" t="s">
        <v>582</v>
      </c>
      <c r="D2403">
        <v>3</v>
      </c>
      <c r="E2403">
        <v>1446.32</v>
      </c>
      <c r="F2403">
        <v>1067.6300000000001</v>
      </c>
      <c r="G2403" s="68">
        <f t="shared" si="37"/>
        <v>1.3547015351760439</v>
      </c>
    </row>
    <row r="2404" spans="1:7" x14ac:dyDescent="0.25">
      <c r="A2404">
        <v>1987</v>
      </c>
      <c r="B2404">
        <v>17</v>
      </c>
      <c r="C2404" t="s">
        <v>582</v>
      </c>
      <c r="D2404">
        <v>4</v>
      </c>
      <c r="E2404">
        <v>4191.21</v>
      </c>
      <c r="F2404">
        <v>2760.34</v>
      </c>
      <c r="G2404" s="68">
        <f t="shared" si="37"/>
        <v>1.5183673025786677</v>
      </c>
    </row>
    <row r="2405" spans="1:7" x14ac:dyDescent="0.25">
      <c r="A2405">
        <v>1987</v>
      </c>
      <c r="B2405">
        <v>17</v>
      </c>
      <c r="C2405" t="s">
        <v>582</v>
      </c>
      <c r="D2405">
        <v>5</v>
      </c>
      <c r="E2405">
        <v>1238.4000000000001</v>
      </c>
      <c r="F2405">
        <v>658.12</v>
      </c>
      <c r="G2405" s="68">
        <f t="shared" si="37"/>
        <v>1.8817236978058713</v>
      </c>
    </row>
    <row r="2406" spans="1:7" x14ac:dyDescent="0.25">
      <c r="A2406">
        <v>1988</v>
      </c>
      <c r="B2406">
        <v>17</v>
      </c>
      <c r="C2406" t="s">
        <v>582</v>
      </c>
      <c r="D2406">
        <v>2</v>
      </c>
      <c r="E2406">
        <v>97.72</v>
      </c>
      <c r="F2406">
        <v>80.430000000000007</v>
      </c>
      <c r="G2406" s="68">
        <f t="shared" si="37"/>
        <v>1.2149695387293298</v>
      </c>
    </row>
    <row r="2407" spans="1:7" x14ac:dyDescent="0.25">
      <c r="A2407">
        <v>1988</v>
      </c>
      <c r="B2407">
        <v>17</v>
      </c>
      <c r="C2407" t="s">
        <v>582</v>
      </c>
      <c r="D2407">
        <v>3</v>
      </c>
      <c r="E2407">
        <v>1285.67</v>
      </c>
      <c r="F2407">
        <v>876.29</v>
      </c>
      <c r="G2407" s="68">
        <f t="shared" si="37"/>
        <v>1.4671741090278334</v>
      </c>
    </row>
    <row r="2408" spans="1:7" x14ac:dyDescent="0.25">
      <c r="A2408">
        <v>1988</v>
      </c>
      <c r="B2408">
        <v>17</v>
      </c>
      <c r="C2408" t="s">
        <v>582</v>
      </c>
      <c r="D2408">
        <v>4</v>
      </c>
      <c r="E2408">
        <v>4166.08</v>
      </c>
      <c r="F2408">
        <v>2363.84</v>
      </c>
      <c r="G2408" s="68">
        <f t="shared" si="37"/>
        <v>1.7624204683904154</v>
      </c>
    </row>
    <row r="2409" spans="1:7" x14ac:dyDescent="0.25">
      <c r="A2409">
        <v>1988</v>
      </c>
      <c r="B2409">
        <v>17</v>
      </c>
      <c r="C2409" t="s">
        <v>582</v>
      </c>
      <c r="D2409">
        <v>5</v>
      </c>
      <c r="E2409">
        <v>1128</v>
      </c>
      <c r="F2409">
        <v>448.64</v>
      </c>
      <c r="G2409" s="68">
        <f t="shared" si="37"/>
        <v>2.5142653352353781</v>
      </c>
    </row>
    <row r="2410" spans="1:7" x14ac:dyDescent="0.25">
      <c r="A2410">
        <v>1989</v>
      </c>
      <c r="B2410">
        <v>17</v>
      </c>
      <c r="C2410" t="s">
        <v>582</v>
      </c>
      <c r="D2410">
        <v>2</v>
      </c>
      <c r="E2410">
        <v>75.709999999999994</v>
      </c>
      <c r="F2410">
        <v>65.069999999999993</v>
      </c>
      <c r="G2410" s="68">
        <f t="shared" si="37"/>
        <v>1.1635162133087444</v>
      </c>
    </row>
    <row r="2411" spans="1:7" x14ac:dyDescent="0.25">
      <c r="A2411">
        <v>1989</v>
      </c>
      <c r="B2411">
        <v>17</v>
      </c>
      <c r="C2411" t="s">
        <v>582</v>
      </c>
      <c r="D2411">
        <v>3</v>
      </c>
      <c r="E2411">
        <v>1203.6500000000001</v>
      </c>
      <c r="F2411">
        <v>740.1</v>
      </c>
      <c r="G2411" s="68">
        <f t="shared" si="37"/>
        <v>1.6263342791514661</v>
      </c>
    </row>
    <row r="2412" spans="1:7" x14ac:dyDescent="0.25">
      <c r="A2412">
        <v>1989</v>
      </c>
      <c r="B2412">
        <v>17</v>
      </c>
      <c r="C2412" t="s">
        <v>582</v>
      </c>
      <c r="D2412">
        <v>4</v>
      </c>
      <c r="E2412">
        <v>3750.23</v>
      </c>
      <c r="F2412">
        <v>1727.66</v>
      </c>
      <c r="G2412" s="68">
        <f t="shared" si="37"/>
        <v>2.1706990958869219</v>
      </c>
    </row>
    <row r="2413" spans="1:7" x14ac:dyDescent="0.25">
      <c r="A2413">
        <v>1989</v>
      </c>
      <c r="B2413">
        <v>17</v>
      </c>
      <c r="C2413" t="s">
        <v>582</v>
      </c>
      <c r="D2413">
        <v>5</v>
      </c>
      <c r="E2413">
        <v>1139.5</v>
      </c>
      <c r="F2413">
        <v>253.8</v>
      </c>
      <c r="G2413" s="68">
        <f t="shared" si="37"/>
        <v>4.4897557131599681</v>
      </c>
    </row>
    <row r="2414" spans="1:7" x14ac:dyDescent="0.25">
      <c r="A2414">
        <v>1990</v>
      </c>
      <c r="B2414">
        <v>17</v>
      </c>
      <c r="C2414" t="s">
        <v>582</v>
      </c>
      <c r="D2414">
        <v>2</v>
      </c>
      <c r="E2414">
        <v>62.88</v>
      </c>
      <c r="F2414">
        <v>55.74</v>
      </c>
      <c r="G2414" s="68">
        <f t="shared" si="37"/>
        <v>1.1280947255113025</v>
      </c>
    </row>
    <row r="2415" spans="1:7" x14ac:dyDescent="0.25">
      <c r="A2415">
        <v>1990</v>
      </c>
      <c r="B2415">
        <v>17</v>
      </c>
      <c r="C2415" t="s">
        <v>582</v>
      </c>
      <c r="D2415">
        <v>3</v>
      </c>
      <c r="E2415">
        <v>919.07</v>
      </c>
      <c r="F2415">
        <v>565.02</v>
      </c>
      <c r="G2415" s="68">
        <f t="shared" si="37"/>
        <v>1.6266149870801034</v>
      </c>
    </row>
    <row r="2416" spans="1:7" x14ac:dyDescent="0.25">
      <c r="A2416">
        <v>1990</v>
      </c>
      <c r="B2416">
        <v>17</v>
      </c>
      <c r="C2416" t="s">
        <v>582</v>
      </c>
      <c r="D2416">
        <v>4</v>
      </c>
      <c r="E2416">
        <v>3498.1</v>
      </c>
      <c r="F2416">
        <v>1593.31</v>
      </c>
      <c r="G2416" s="68">
        <f t="shared" si="37"/>
        <v>2.1954924026084064</v>
      </c>
    </row>
    <row r="2417" spans="1:7" x14ac:dyDescent="0.25">
      <c r="A2417">
        <v>1990</v>
      </c>
      <c r="B2417">
        <v>17</v>
      </c>
      <c r="C2417" t="s">
        <v>582</v>
      </c>
      <c r="D2417">
        <v>5</v>
      </c>
      <c r="E2417">
        <v>990.96</v>
      </c>
      <c r="F2417">
        <v>212.02</v>
      </c>
      <c r="G2417" s="68">
        <f t="shared" si="37"/>
        <v>4.673898688802943</v>
      </c>
    </row>
    <row r="2418" spans="1:7" x14ac:dyDescent="0.25">
      <c r="A2418">
        <v>1991</v>
      </c>
      <c r="B2418">
        <v>17</v>
      </c>
      <c r="C2418" t="s">
        <v>582</v>
      </c>
      <c r="D2418">
        <v>2</v>
      </c>
      <c r="E2418">
        <v>71.37</v>
      </c>
      <c r="F2418">
        <v>63.99</v>
      </c>
      <c r="G2418" s="68">
        <f t="shared" si="37"/>
        <v>1.1153305203938115</v>
      </c>
    </row>
    <row r="2419" spans="1:7" x14ac:dyDescent="0.25">
      <c r="A2419">
        <v>1991</v>
      </c>
      <c r="B2419">
        <v>17</v>
      </c>
      <c r="C2419" t="s">
        <v>582</v>
      </c>
      <c r="D2419">
        <v>3</v>
      </c>
      <c r="E2419">
        <v>766.52</v>
      </c>
      <c r="F2419">
        <v>499.16</v>
      </c>
      <c r="G2419" s="68">
        <f t="shared" si="37"/>
        <v>1.5356198413334401</v>
      </c>
    </row>
    <row r="2420" spans="1:7" x14ac:dyDescent="0.25">
      <c r="A2420">
        <v>1991</v>
      </c>
      <c r="B2420">
        <v>17</v>
      </c>
      <c r="C2420" t="s">
        <v>582</v>
      </c>
      <c r="D2420">
        <v>4</v>
      </c>
      <c r="E2420">
        <v>2637.66</v>
      </c>
      <c r="F2420">
        <v>1338.41</v>
      </c>
      <c r="G2420" s="68">
        <f t="shared" si="37"/>
        <v>1.9707414021114604</v>
      </c>
    </row>
    <row r="2421" spans="1:7" x14ac:dyDescent="0.25">
      <c r="A2421">
        <v>1991</v>
      </c>
      <c r="B2421">
        <v>17</v>
      </c>
      <c r="C2421" t="s">
        <v>582</v>
      </c>
      <c r="D2421">
        <v>5</v>
      </c>
      <c r="E2421">
        <v>948.94</v>
      </c>
      <c r="F2421">
        <v>276.49</v>
      </c>
      <c r="G2421" s="68">
        <f t="shared" si="37"/>
        <v>3.432095193316214</v>
      </c>
    </row>
    <row r="2422" spans="1:7" x14ac:dyDescent="0.25">
      <c r="A2422">
        <v>1992</v>
      </c>
      <c r="B2422">
        <v>17</v>
      </c>
      <c r="C2422" t="s">
        <v>582</v>
      </c>
      <c r="D2422">
        <v>2</v>
      </c>
      <c r="E2422">
        <v>69.650000000000006</v>
      </c>
      <c r="F2422">
        <v>63.7</v>
      </c>
      <c r="G2422" s="68">
        <f t="shared" si="37"/>
        <v>1.0934065934065935</v>
      </c>
    </row>
    <row r="2423" spans="1:7" x14ac:dyDescent="0.25">
      <c r="A2423">
        <v>1992</v>
      </c>
      <c r="B2423">
        <v>17</v>
      </c>
      <c r="C2423" t="s">
        <v>582</v>
      </c>
      <c r="D2423">
        <v>3</v>
      </c>
      <c r="E2423">
        <v>857.29</v>
      </c>
      <c r="F2423">
        <v>604.05999999999995</v>
      </c>
      <c r="G2423" s="68">
        <f t="shared" si="37"/>
        <v>1.4192133231798167</v>
      </c>
    </row>
    <row r="2424" spans="1:7" x14ac:dyDescent="0.25">
      <c r="A2424">
        <v>1992</v>
      </c>
      <c r="B2424">
        <v>17</v>
      </c>
      <c r="C2424" t="s">
        <v>582</v>
      </c>
      <c r="D2424">
        <v>4</v>
      </c>
      <c r="E2424">
        <v>2174.85</v>
      </c>
      <c r="F2424">
        <v>1267.74</v>
      </c>
      <c r="G2424" s="68">
        <f t="shared" si="37"/>
        <v>1.7155331534857303</v>
      </c>
    </row>
    <row r="2425" spans="1:7" x14ac:dyDescent="0.25">
      <c r="A2425">
        <v>1992</v>
      </c>
      <c r="B2425">
        <v>17</v>
      </c>
      <c r="C2425" t="s">
        <v>582</v>
      </c>
      <c r="D2425">
        <v>5</v>
      </c>
      <c r="E2425">
        <v>704.06</v>
      </c>
      <c r="F2425">
        <v>284.49</v>
      </c>
      <c r="G2425" s="68">
        <f t="shared" si="37"/>
        <v>2.4748145804773451</v>
      </c>
    </row>
    <row r="2426" spans="1:7" x14ac:dyDescent="0.25">
      <c r="A2426">
        <v>1993</v>
      </c>
      <c r="B2426">
        <v>17</v>
      </c>
      <c r="C2426" t="s">
        <v>582</v>
      </c>
      <c r="D2426">
        <v>2</v>
      </c>
      <c r="E2426">
        <v>63.49</v>
      </c>
      <c r="F2426">
        <v>57.74</v>
      </c>
      <c r="G2426" s="68">
        <f t="shared" si="37"/>
        <v>1.0995843436092829</v>
      </c>
    </row>
    <row r="2427" spans="1:7" x14ac:dyDescent="0.25">
      <c r="A2427">
        <v>1993</v>
      </c>
      <c r="B2427">
        <v>17</v>
      </c>
      <c r="C2427" t="s">
        <v>582</v>
      </c>
      <c r="D2427">
        <v>3</v>
      </c>
      <c r="E2427">
        <v>820.31</v>
      </c>
      <c r="F2427">
        <v>627.57000000000005</v>
      </c>
      <c r="G2427" s="68">
        <f t="shared" si="37"/>
        <v>1.3071211179629363</v>
      </c>
    </row>
    <row r="2428" spans="1:7" x14ac:dyDescent="0.25">
      <c r="A2428">
        <v>1993</v>
      </c>
      <c r="B2428">
        <v>17</v>
      </c>
      <c r="C2428" t="s">
        <v>582</v>
      </c>
      <c r="D2428">
        <v>4</v>
      </c>
      <c r="E2428">
        <v>2397.96</v>
      </c>
      <c r="F2428">
        <v>1611.72</v>
      </c>
      <c r="G2428" s="68">
        <f t="shared" si="37"/>
        <v>1.4878266696448514</v>
      </c>
    </row>
    <row r="2429" spans="1:7" x14ac:dyDescent="0.25">
      <c r="A2429">
        <v>1993</v>
      </c>
      <c r="B2429">
        <v>17</v>
      </c>
      <c r="C2429" t="s">
        <v>582</v>
      </c>
      <c r="D2429">
        <v>5</v>
      </c>
      <c r="E2429">
        <v>570.58000000000004</v>
      </c>
      <c r="F2429">
        <v>302.8</v>
      </c>
      <c r="G2429" s="68">
        <f t="shared" si="37"/>
        <v>1.8843461030383091</v>
      </c>
    </row>
    <row r="2430" spans="1:7" x14ac:dyDescent="0.25">
      <c r="A2430">
        <v>1994</v>
      </c>
      <c r="B2430">
        <v>17</v>
      </c>
      <c r="C2430" t="s">
        <v>582</v>
      </c>
      <c r="D2430">
        <v>2</v>
      </c>
      <c r="E2430">
        <v>71.27</v>
      </c>
      <c r="F2430">
        <v>62.34</v>
      </c>
      <c r="G2430" s="68">
        <f t="shared" si="37"/>
        <v>1.1432467115816489</v>
      </c>
    </row>
    <row r="2431" spans="1:7" x14ac:dyDescent="0.25">
      <c r="A2431">
        <v>1994</v>
      </c>
      <c r="B2431">
        <v>17</v>
      </c>
      <c r="C2431" t="s">
        <v>582</v>
      </c>
      <c r="D2431">
        <v>3</v>
      </c>
      <c r="E2431">
        <v>791.75</v>
      </c>
      <c r="F2431">
        <v>622.44000000000005</v>
      </c>
      <c r="G2431" s="68">
        <f t="shared" si="37"/>
        <v>1.2720101535891009</v>
      </c>
    </row>
    <row r="2432" spans="1:7" x14ac:dyDescent="0.25">
      <c r="A2432">
        <v>1994</v>
      </c>
      <c r="B2432">
        <v>17</v>
      </c>
      <c r="C2432" t="s">
        <v>582</v>
      </c>
      <c r="D2432">
        <v>4</v>
      </c>
      <c r="E2432">
        <v>2353.1999999999998</v>
      </c>
      <c r="F2432">
        <v>1672.5</v>
      </c>
      <c r="G2432" s="68">
        <f t="shared" si="37"/>
        <v>1.4069955156950671</v>
      </c>
    </row>
    <row r="2433" spans="1:7" x14ac:dyDescent="0.25">
      <c r="A2433">
        <v>1994</v>
      </c>
      <c r="B2433">
        <v>17</v>
      </c>
      <c r="C2433" t="s">
        <v>582</v>
      </c>
      <c r="D2433">
        <v>5</v>
      </c>
      <c r="E2433">
        <v>675.81</v>
      </c>
      <c r="F2433">
        <v>403.38</v>
      </c>
      <c r="G2433" s="68">
        <f t="shared" si="37"/>
        <v>1.6753681392235609</v>
      </c>
    </row>
    <row r="2434" spans="1:7" x14ac:dyDescent="0.25">
      <c r="A2434">
        <v>1995</v>
      </c>
      <c r="B2434">
        <v>17</v>
      </c>
      <c r="C2434" t="s">
        <v>582</v>
      </c>
      <c r="D2434">
        <v>2</v>
      </c>
      <c r="E2434">
        <v>72.5</v>
      </c>
      <c r="F2434">
        <v>65.180000000000007</v>
      </c>
      <c r="G2434" s="68">
        <f t="shared" si="37"/>
        <v>1.1123043878490333</v>
      </c>
    </row>
    <row r="2435" spans="1:7" x14ac:dyDescent="0.25">
      <c r="A2435">
        <v>1995</v>
      </c>
      <c r="B2435">
        <v>17</v>
      </c>
      <c r="C2435" t="s">
        <v>582</v>
      </c>
      <c r="D2435">
        <v>3</v>
      </c>
      <c r="E2435">
        <v>932.9</v>
      </c>
      <c r="F2435">
        <v>670.45</v>
      </c>
      <c r="G2435" s="68">
        <f t="shared" ref="G2435:G2498" si="38">E2435/F2435</f>
        <v>1.3914535013796703</v>
      </c>
    </row>
    <row r="2436" spans="1:7" x14ac:dyDescent="0.25">
      <c r="A2436">
        <v>1995</v>
      </c>
      <c r="B2436">
        <v>17</v>
      </c>
      <c r="C2436" t="s">
        <v>582</v>
      </c>
      <c r="D2436">
        <v>4</v>
      </c>
      <c r="E2436">
        <v>2381.75</v>
      </c>
      <c r="F2436">
        <v>1446.7</v>
      </c>
      <c r="G2436" s="68">
        <f t="shared" si="38"/>
        <v>1.6463330338010644</v>
      </c>
    </row>
    <row r="2437" spans="1:7" x14ac:dyDescent="0.25">
      <c r="A2437">
        <v>1995</v>
      </c>
      <c r="B2437">
        <v>17</v>
      </c>
      <c r="C2437" t="s">
        <v>582</v>
      </c>
      <c r="D2437">
        <v>5</v>
      </c>
      <c r="E2437">
        <v>674.7</v>
      </c>
      <c r="F2437">
        <v>299.51</v>
      </c>
      <c r="G2437" s="68">
        <f t="shared" si="38"/>
        <v>2.2526793763146475</v>
      </c>
    </row>
    <row r="2438" spans="1:7" x14ac:dyDescent="0.25">
      <c r="A2438">
        <v>1996</v>
      </c>
      <c r="B2438">
        <v>17</v>
      </c>
      <c r="C2438" t="s">
        <v>582</v>
      </c>
      <c r="D2438">
        <v>2</v>
      </c>
      <c r="E2438">
        <v>83.5</v>
      </c>
      <c r="F2438">
        <v>75.67</v>
      </c>
      <c r="G2438" s="68">
        <f t="shared" si="38"/>
        <v>1.1034756178141931</v>
      </c>
    </row>
    <row r="2439" spans="1:7" x14ac:dyDescent="0.25">
      <c r="A2439">
        <v>1996</v>
      </c>
      <c r="B2439">
        <v>17</v>
      </c>
      <c r="C2439" t="s">
        <v>582</v>
      </c>
      <c r="D2439">
        <v>3</v>
      </c>
      <c r="E2439">
        <v>981.54</v>
      </c>
      <c r="F2439">
        <v>686.14</v>
      </c>
      <c r="G2439" s="68">
        <f t="shared" si="38"/>
        <v>1.4305243827790246</v>
      </c>
    </row>
    <row r="2440" spans="1:7" x14ac:dyDescent="0.25">
      <c r="A2440">
        <v>1996</v>
      </c>
      <c r="B2440">
        <v>17</v>
      </c>
      <c r="C2440" t="s">
        <v>582</v>
      </c>
      <c r="D2440">
        <v>4</v>
      </c>
      <c r="E2440">
        <v>2937.96</v>
      </c>
      <c r="F2440">
        <v>1695.9</v>
      </c>
      <c r="G2440" s="68">
        <f t="shared" si="38"/>
        <v>1.7323898814788607</v>
      </c>
    </row>
    <row r="2441" spans="1:7" x14ac:dyDescent="0.25">
      <c r="A2441">
        <v>1996</v>
      </c>
      <c r="B2441">
        <v>17</v>
      </c>
      <c r="C2441" t="s">
        <v>582</v>
      </c>
      <c r="D2441">
        <v>5</v>
      </c>
      <c r="E2441">
        <v>713.97</v>
      </c>
      <c r="F2441">
        <v>283.45</v>
      </c>
      <c r="G2441" s="68">
        <f t="shared" si="38"/>
        <v>2.5188569412594815</v>
      </c>
    </row>
    <row r="2442" spans="1:7" x14ac:dyDescent="0.25">
      <c r="A2442">
        <v>1997</v>
      </c>
      <c r="B2442">
        <v>17</v>
      </c>
      <c r="C2442" t="s">
        <v>582</v>
      </c>
      <c r="D2442">
        <v>2</v>
      </c>
      <c r="E2442">
        <v>76.25</v>
      </c>
      <c r="F2442">
        <v>67.78</v>
      </c>
      <c r="G2442" s="68">
        <f t="shared" si="38"/>
        <v>1.124963115963411</v>
      </c>
    </row>
    <row r="2443" spans="1:7" x14ac:dyDescent="0.25">
      <c r="A2443">
        <v>1997</v>
      </c>
      <c r="B2443">
        <v>17</v>
      </c>
      <c r="C2443" t="s">
        <v>582</v>
      </c>
      <c r="D2443">
        <v>3</v>
      </c>
      <c r="E2443">
        <v>1132.6099999999999</v>
      </c>
      <c r="F2443">
        <v>887.32</v>
      </c>
      <c r="G2443" s="68">
        <f t="shared" si="38"/>
        <v>1.2764391651264479</v>
      </c>
    </row>
    <row r="2444" spans="1:7" x14ac:dyDescent="0.25">
      <c r="A2444">
        <v>1997</v>
      </c>
      <c r="B2444">
        <v>17</v>
      </c>
      <c r="C2444" t="s">
        <v>582</v>
      </c>
      <c r="D2444">
        <v>4</v>
      </c>
      <c r="E2444">
        <v>3014.15</v>
      </c>
      <c r="F2444">
        <v>2123.3200000000002</v>
      </c>
      <c r="G2444" s="68">
        <f t="shared" si="38"/>
        <v>1.4195458056251531</v>
      </c>
    </row>
    <row r="2445" spans="1:7" x14ac:dyDescent="0.25">
      <c r="A2445">
        <v>1997</v>
      </c>
      <c r="B2445">
        <v>17</v>
      </c>
      <c r="C2445" t="s">
        <v>582</v>
      </c>
      <c r="D2445">
        <v>5</v>
      </c>
      <c r="E2445">
        <v>864.42</v>
      </c>
      <c r="F2445">
        <v>508.33</v>
      </c>
      <c r="G2445" s="68">
        <f t="shared" si="38"/>
        <v>1.7005095115377806</v>
      </c>
    </row>
    <row r="2446" spans="1:7" x14ac:dyDescent="0.25">
      <c r="A2446">
        <v>1998</v>
      </c>
      <c r="B2446">
        <v>17</v>
      </c>
      <c r="C2446" t="s">
        <v>582</v>
      </c>
      <c r="D2446">
        <v>2</v>
      </c>
      <c r="E2446">
        <v>90.84</v>
      </c>
      <c r="F2446">
        <v>85.19</v>
      </c>
      <c r="G2446" s="68">
        <f t="shared" si="38"/>
        <v>1.0663223383026177</v>
      </c>
    </row>
    <row r="2447" spans="1:7" x14ac:dyDescent="0.25">
      <c r="A2447">
        <v>1998</v>
      </c>
      <c r="B2447">
        <v>17</v>
      </c>
      <c r="C2447" t="s">
        <v>582</v>
      </c>
      <c r="D2447">
        <v>3</v>
      </c>
      <c r="E2447">
        <v>1087.43</v>
      </c>
      <c r="F2447">
        <v>832.14</v>
      </c>
      <c r="G2447" s="68">
        <f t="shared" si="38"/>
        <v>1.3067873194414403</v>
      </c>
    </row>
    <row r="2448" spans="1:7" x14ac:dyDescent="0.25">
      <c r="A2448">
        <v>1998</v>
      </c>
      <c r="B2448">
        <v>17</v>
      </c>
      <c r="C2448" t="s">
        <v>582</v>
      </c>
      <c r="D2448">
        <v>4</v>
      </c>
      <c r="E2448">
        <v>3575.74</v>
      </c>
      <c r="F2448">
        <v>2388.85</v>
      </c>
      <c r="G2448" s="68">
        <f t="shared" si="38"/>
        <v>1.4968457626054377</v>
      </c>
    </row>
    <row r="2449" spans="1:7" x14ac:dyDescent="0.25">
      <c r="A2449">
        <v>1998</v>
      </c>
      <c r="B2449">
        <v>17</v>
      </c>
      <c r="C2449" t="s">
        <v>582</v>
      </c>
      <c r="D2449">
        <v>5</v>
      </c>
      <c r="E2449">
        <v>933.44</v>
      </c>
      <c r="F2449">
        <v>491.2</v>
      </c>
      <c r="G2449" s="68">
        <f t="shared" si="38"/>
        <v>1.9003257328990228</v>
      </c>
    </row>
    <row r="2450" spans="1:7" x14ac:dyDescent="0.25">
      <c r="A2450">
        <v>1999</v>
      </c>
      <c r="B2450">
        <v>17</v>
      </c>
      <c r="C2450" t="s">
        <v>582</v>
      </c>
      <c r="D2450">
        <v>2</v>
      </c>
      <c r="E2450">
        <v>112.04</v>
      </c>
      <c r="F2450">
        <v>103.57</v>
      </c>
      <c r="G2450" s="68">
        <f t="shared" si="38"/>
        <v>1.081780438350874</v>
      </c>
    </row>
    <row r="2451" spans="1:7" x14ac:dyDescent="0.25">
      <c r="A2451">
        <v>1999</v>
      </c>
      <c r="B2451">
        <v>17</v>
      </c>
      <c r="C2451" t="s">
        <v>582</v>
      </c>
      <c r="D2451">
        <v>3</v>
      </c>
      <c r="E2451">
        <v>1276.53</v>
      </c>
      <c r="F2451">
        <v>849.11</v>
      </c>
      <c r="G2451" s="68">
        <f t="shared" si="38"/>
        <v>1.5033741211386038</v>
      </c>
    </row>
    <row r="2452" spans="1:7" x14ac:dyDescent="0.25">
      <c r="A2452">
        <v>1999</v>
      </c>
      <c r="B2452">
        <v>17</v>
      </c>
      <c r="C2452" t="s">
        <v>582</v>
      </c>
      <c r="D2452">
        <v>4</v>
      </c>
      <c r="E2452">
        <v>3429.83</v>
      </c>
      <c r="F2452">
        <v>1797.16</v>
      </c>
      <c r="G2452" s="68">
        <f t="shared" si="38"/>
        <v>1.9084722562264906</v>
      </c>
    </row>
    <row r="2453" spans="1:7" x14ac:dyDescent="0.25">
      <c r="A2453">
        <v>1999</v>
      </c>
      <c r="B2453">
        <v>17</v>
      </c>
      <c r="C2453" t="s">
        <v>582</v>
      </c>
      <c r="D2453">
        <v>5</v>
      </c>
      <c r="E2453">
        <v>1101.42</v>
      </c>
      <c r="F2453">
        <v>352.04</v>
      </c>
      <c r="G2453" s="68">
        <f t="shared" si="38"/>
        <v>3.12867855925463</v>
      </c>
    </row>
    <row r="2454" spans="1:7" x14ac:dyDescent="0.25">
      <c r="A2454">
        <v>2000</v>
      </c>
      <c r="B2454">
        <v>17</v>
      </c>
      <c r="C2454" t="s">
        <v>582</v>
      </c>
      <c r="D2454">
        <v>2</v>
      </c>
      <c r="E2454">
        <v>105.24</v>
      </c>
      <c r="F2454">
        <v>94.36</v>
      </c>
      <c r="G2454" s="68">
        <f t="shared" si="38"/>
        <v>1.1153030945315812</v>
      </c>
    </row>
    <row r="2455" spans="1:7" x14ac:dyDescent="0.25">
      <c r="A2455">
        <v>2000</v>
      </c>
      <c r="B2455">
        <v>17</v>
      </c>
      <c r="C2455" t="s">
        <v>582</v>
      </c>
      <c r="D2455">
        <v>3</v>
      </c>
      <c r="E2455">
        <v>1561</v>
      </c>
      <c r="F2455">
        <v>1044.8699999999999</v>
      </c>
      <c r="G2455" s="68">
        <f t="shared" si="38"/>
        <v>1.4939657565055942</v>
      </c>
    </row>
    <row r="2456" spans="1:7" x14ac:dyDescent="0.25">
      <c r="A2456">
        <v>2000</v>
      </c>
      <c r="B2456">
        <v>17</v>
      </c>
      <c r="C2456" t="s">
        <v>582</v>
      </c>
      <c r="D2456">
        <v>4</v>
      </c>
      <c r="E2456">
        <v>4035.46</v>
      </c>
      <c r="F2456">
        <v>2161.63</v>
      </c>
      <c r="G2456" s="68">
        <f t="shared" si="38"/>
        <v>1.8668597308512558</v>
      </c>
    </row>
    <row r="2457" spans="1:7" x14ac:dyDescent="0.25">
      <c r="A2457">
        <v>2000</v>
      </c>
      <c r="B2457">
        <v>17</v>
      </c>
      <c r="C2457" t="s">
        <v>582</v>
      </c>
      <c r="D2457">
        <v>5</v>
      </c>
      <c r="E2457">
        <v>1033.4100000000001</v>
      </c>
      <c r="F2457">
        <v>348.35</v>
      </c>
      <c r="G2457" s="68">
        <f t="shared" si="38"/>
        <v>2.966585330845414</v>
      </c>
    </row>
    <row r="2458" spans="1:7" x14ac:dyDescent="0.25">
      <c r="A2458">
        <v>2001</v>
      </c>
      <c r="B2458">
        <v>17</v>
      </c>
      <c r="C2458" t="s">
        <v>582</v>
      </c>
      <c r="D2458">
        <v>2</v>
      </c>
      <c r="E2458">
        <v>100.04</v>
      </c>
      <c r="F2458">
        <v>90.6</v>
      </c>
      <c r="G2458" s="68">
        <f t="shared" si="38"/>
        <v>1.1041942604856514</v>
      </c>
    </row>
    <row r="2459" spans="1:7" x14ac:dyDescent="0.25">
      <c r="A2459">
        <v>2001</v>
      </c>
      <c r="B2459">
        <v>17</v>
      </c>
      <c r="C2459" t="s">
        <v>582</v>
      </c>
      <c r="D2459">
        <v>3</v>
      </c>
      <c r="E2459">
        <v>1454.11</v>
      </c>
      <c r="F2459">
        <v>1128.8</v>
      </c>
      <c r="G2459" s="68">
        <f t="shared" si="38"/>
        <v>1.2881909992912828</v>
      </c>
    </row>
    <row r="2460" spans="1:7" x14ac:dyDescent="0.25">
      <c r="A2460">
        <v>2001</v>
      </c>
      <c r="B2460">
        <v>17</v>
      </c>
      <c r="C2460" t="s">
        <v>582</v>
      </c>
      <c r="D2460">
        <v>4</v>
      </c>
      <c r="E2460">
        <v>4913.25</v>
      </c>
      <c r="F2460">
        <v>3393.16</v>
      </c>
      <c r="G2460" s="68">
        <f t="shared" si="38"/>
        <v>1.447986537622747</v>
      </c>
    </row>
    <row r="2461" spans="1:7" x14ac:dyDescent="0.25">
      <c r="A2461">
        <v>2001</v>
      </c>
      <c r="B2461">
        <v>17</v>
      </c>
      <c r="C2461" t="s">
        <v>582</v>
      </c>
      <c r="D2461">
        <v>5</v>
      </c>
      <c r="E2461">
        <v>1215.74</v>
      </c>
      <c r="F2461">
        <v>679.33</v>
      </c>
      <c r="G2461" s="68">
        <f t="shared" si="38"/>
        <v>1.7896162395301252</v>
      </c>
    </row>
    <row r="2462" spans="1:7" x14ac:dyDescent="0.25">
      <c r="A2462">
        <v>2002</v>
      </c>
      <c r="B2462">
        <v>17</v>
      </c>
      <c r="C2462" t="s">
        <v>582</v>
      </c>
      <c r="D2462">
        <v>2</v>
      </c>
      <c r="E2462">
        <v>129.94999999999999</v>
      </c>
      <c r="F2462">
        <v>122.27</v>
      </c>
      <c r="G2462" s="68">
        <f t="shared" si="38"/>
        <v>1.0628118099288459</v>
      </c>
    </row>
    <row r="2463" spans="1:7" x14ac:dyDescent="0.25">
      <c r="A2463">
        <v>2002</v>
      </c>
      <c r="B2463">
        <v>17</v>
      </c>
      <c r="C2463" t="s">
        <v>582</v>
      </c>
      <c r="D2463">
        <v>3</v>
      </c>
      <c r="E2463">
        <v>1384.78</v>
      </c>
      <c r="F2463">
        <v>1144.79</v>
      </c>
      <c r="G2463" s="68">
        <f t="shared" si="38"/>
        <v>1.2096367019278644</v>
      </c>
    </row>
    <row r="2464" spans="1:7" x14ac:dyDescent="0.25">
      <c r="A2464">
        <v>2002</v>
      </c>
      <c r="B2464">
        <v>17</v>
      </c>
      <c r="C2464" t="s">
        <v>582</v>
      </c>
      <c r="D2464">
        <v>4</v>
      </c>
      <c r="E2464">
        <v>4560.0200000000004</v>
      </c>
      <c r="F2464">
        <v>3453.86</v>
      </c>
      <c r="G2464" s="68">
        <f t="shared" si="38"/>
        <v>1.3202677583920599</v>
      </c>
    </row>
    <row r="2465" spans="1:7" x14ac:dyDescent="0.25">
      <c r="A2465">
        <v>2002</v>
      </c>
      <c r="B2465">
        <v>17</v>
      </c>
      <c r="C2465" t="s">
        <v>582</v>
      </c>
      <c r="D2465">
        <v>5</v>
      </c>
      <c r="E2465">
        <v>1498.93</v>
      </c>
      <c r="F2465">
        <v>978.74</v>
      </c>
      <c r="G2465" s="68">
        <f t="shared" si="38"/>
        <v>1.5314894660481844</v>
      </c>
    </row>
    <row r="2466" spans="1:7" x14ac:dyDescent="0.25">
      <c r="A2466">
        <v>2003</v>
      </c>
      <c r="B2466">
        <v>17</v>
      </c>
      <c r="C2466" t="s">
        <v>582</v>
      </c>
      <c r="D2466">
        <v>2</v>
      </c>
      <c r="E2466">
        <v>105.45</v>
      </c>
      <c r="F2466">
        <v>99.95</v>
      </c>
      <c r="G2466" s="68">
        <f t="shared" si="38"/>
        <v>1.0550275137568785</v>
      </c>
    </row>
    <row r="2467" spans="1:7" x14ac:dyDescent="0.25">
      <c r="A2467">
        <v>2003</v>
      </c>
      <c r="B2467">
        <v>17</v>
      </c>
      <c r="C2467" t="s">
        <v>582</v>
      </c>
      <c r="D2467">
        <v>3</v>
      </c>
      <c r="E2467">
        <v>1801.26</v>
      </c>
      <c r="F2467">
        <v>1585.15</v>
      </c>
      <c r="G2467" s="68">
        <f t="shared" si="38"/>
        <v>1.1363341008737342</v>
      </c>
    </row>
    <row r="2468" spans="1:7" x14ac:dyDescent="0.25">
      <c r="A2468">
        <v>2003</v>
      </c>
      <c r="B2468">
        <v>17</v>
      </c>
      <c r="C2468" t="s">
        <v>582</v>
      </c>
      <c r="D2468">
        <v>4</v>
      </c>
      <c r="E2468">
        <v>4302.7</v>
      </c>
      <c r="F2468">
        <v>3590.13</v>
      </c>
      <c r="G2468" s="68">
        <f t="shared" si="38"/>
        <v>1.198480277872946</v>
      </c>
    </row>
    <row r="2469" spans="1:7" x14ac:dyDescent="0.25">
      <c r="A2469">
        <v>2003</v>
      </c>
      <c r="B2469">
        <v>17</v>
      </c>
      <c r="C2469" t="s">
        <v>582</v>
      </c>
      <c r="D2469">
        <v>5</v>
      </c>
      <c r="E2469">
        <v>1384.9</v>
      </c>
      <c r="F2469">
        <v>1058.24</v>
      </c>
      <c r="G2469" s="68">
        <f t="shared" si="38"/>
        <v>1.30868234048987</v>
      </c>
    </row>
    <row r="2470" spans="1:7" x14ac:dyDescent="0.25">
      <c r="A2470">
        <v>2004</v>
      </c>
      <c r="B2470">
        <v>17</v>
      </c>
      <c r="C2470" t="s">
        <v>582</v>
      </c>
      <c r="D2470">
        <v>2</v>
      </c>
      <c r="E2470">
        <v>110.02</v>
      </c>
      <c r="F2470">
        <v>104.52</v>
      </c>
      <c r="G2470" s="68">
        <f t="shared" si="38"/>
        <v>1.0526215078453884</v>
      </c>
    </row>
    <row r="2471" spans="1:7" x14ac:dyDescent="0.25">
      <c r="A2471">
        <v>2004</v>
      </c>
      <c r="B2471">
        <v>17</v>
      </c>
      <c r="C2471" t="s">
        <v>582</v>
      </c>
      <c r="D2471">
        <v>3</v>
      </c>
      <c r="E2471">
        <v>1405.83</v>
      </c>
      <c r="F2471">
        <v>1225.03</v>
      </c>
      <c r="G2471" s="68">
        <f t="shared" si="38"/>
        <v>1.1475882223292491</v>
      </c>
    </row>
    <row r="2472" spans="1:7" x14ac:dyDescent="0.25">
      <c r="A2472">
        <v>2004</v>
      </c>
      <c r="B2472">
        <v>17</v>
      </c>
      <c r="C2472" t="s">
        <v>582</v>
      </c>
      <c r="D2472">
        <v>4</v>
      </c>
      <c r="E2472">
        <v>5408.12</v>
      </c>
      <c r="F2472">
        <v>4441.63</v>
      </c>
      <c r="G2472" s="68">
        <f t="shared" si="38"/>
        <v>1.2175980439613385</v>
      </c>
    </row>
    <row r="2473" spans="1:7" x14ac:dyDescent="0.25">
      <c r="A2473">
        <v>2004</v>
      </c>
      <c r="B2473">
        <v>17</v>
      </c>
      <c r="C2473" t="s">
        <v>582</v>
      </c>
      <c r="D2473">
        <v>5</v>
      </c>
      <c r="E2473">
        <v>1291.75</v>
      </c>
      <c r="F2473">
        <v>962.78</v>
      </c>
      <c r="G2473" s="68">
        <f t="shared" si="38"/>
        <v>1.3416876129541537</v>
      </c>
    </row>
    <row r="2474" spans="1:7" x14ac:dyDescent="0.25">
      <c r="A2474">
        <v>2005</v>
      </c>
      <c r="B2474">
        <v>17</v>
      </c>
      <c r="C2474" t="s">
        <v>582</v>
      </c>
      <c r="D2474">
        <v>2</v>
      </c>
      <c r="E2474">
        <v>91.5</v>
      </c>
      <c r="F2474">
        <v>85.49</v>
      </c>
      <c r="G2474" s="68">
        <f t="shared" si="38"/>
        <v>1.0703006199555505</v>
      </c>
    </row>
    <row r="2475" spans="1:7" x14ac:dyDescent="0.25">
      <c r="A2475">
        <v>2005</v>
      </c>
      <c r="B2475">
        <v>17</v>
      </c>
      <c r="C2475" t="s">
        <v>582</v>
      </c>
      <c r="D2475">
        <v>3</v>
      </c>
      <c r="E2475">
        <v>1469.19</v>
      </c>
      <c r="F2475">
        <v>1223.8499999999999</v>
      </c>
      <c r="G2475" s="68">
        <f t="shared" si="38"/>
        <v>1.2004657433509009</v>
      </c>
    </row>
    <row r="2476" spans="1:7" x14ac:dyDescent="0.25">
      <c r="A2476">
        <v>2005</v>
      </c>
      <c r="B2476">
        <v>17</v>
      </c>
      <c r="C2476" t="s">
        <v>582</v>
      </c>
      <c r="D2476">
        <v>4</v>
      </c>
      <c r="E2476">
        <v>4253.75</v>
      </c>
      <c r="F2476">
        <v>3267.11</v>
      </c>
      <c r="G2476" s="68">
        <f t="shared" si="38"/>
        <v>1.3019916684776454</v>
      </c>
    </row>
    <row r="2477" spans="1:7" x14ac:dyDescent="0.25">
      <c r="A2477">
        <v>2005</v>
      </c>
      <c r="B2477">
        <v>17</v>
      </c>
      <c r="C2477" t="s">
        <v>582</v>
      </c>
      <c r="D2477">
        <v>5</v>
      </c>
      <c r="E2477">
        <v>1624.12</v>
      </c>
      <c r="F2477">
        <v>1085.8499999999999</v>
      </c>
      <c r="G2477" s="68">
        <f t="shared" si="38"/>
        <v>1.4957130358705162</v>
      </c>
    </row>
    <row r="2478" spans="1:7" x14ac:dyDescent="0.25">
      <c r="A2478">
        <v>2006</v>
      </c>
      <c r="B2478">
        <v>17</v>
      </c>
      <c r="C2478" t="s">
        <v>582</v>
      </c>
      <c r="D2478">
        <v>2</v>
      </c>
      <c r="E2478">
        <v>99.5</v>
      </c>
      <c r="F2478">
        <v>90.71</v>
      </c>
      <c r="G2478" s="68">
        <f t="shared" si="38"/>
        <v>1.0969022158527175</v>
      </c>
    </row>
    <row r="2479" spans="1:7" x14ac:dyDescent="0.25">
      <c r="A2479">
        <v>2006</v>
      </c>
      <c r="B2479">
        <v>17</v>
      </c>
      <c r="C2479" t="s">
        <v>582</v>
      </c>
      <c r="D2479">
        <v>3</v>
      </c>
      <c r="E2479">
        <v>1217.5999999999999</v>
      </c>
      <c r="F2479">
        <v>1112.31</v>
      </c>
      <c r="G2479" s="68">
        <f t="shared" si="38"/>
        <v>1.0946588630867293</v>
      </c>
    </row>
    <row r="2480" spans="1:7" x14ac:dyDescent="0.25">
      <c r="A2480">
        <v>2006</v>
      </c>
      <c r="B2480">
        <v>17</v>
      </c>
      <c r="C2480" t="s">
        <v>582</v>
      </c>
      <c r="D2480">
        <v>4</v>
      </c>
      <c r="E2480">
        <v>4417.8</v>
      </c>
      <c r="F2480">
        <v>3934.59</v>
      </c>
      <c r="G2480" s="68">
        <f t="shared" si="38"/>
        <v>1.1228107630019901</v>
      </c>
    </row>
    <row r="2481" spans="1:7" x14ac:dyDescent="0.25">
      <c r="A2481">
        <v>2006</v>
      </c>
      <c r="B2481">
        <v>17</v>
      </c>
      <c r="C2481" t="s">
        <v>582</v>
      </c>
      <c r="D2481">
        <v>5</v>
      </c>
      <c r="E2481">
        <v>1269.83</v>
      </c>
      <c r="F2481">
        <v>1073.8</v>
      </c>
      <c r="G2481" s="68">
        <f t="shared" si="38"/>
        <v>1.1825572732352394</v>
      </c>
    </row>
    <row r="2482" spans="1:7" x14ac:dyDescent="0.25">
      <c r="A2482">
        <v>2007</v>
      </c>
      <c r="B2482">
        <v>17</v>
      </c>
      <c r="C2482" t="s">
        <v>582</v>
      </c>
      <c r="D2482">
        <v>2</v>
      </c>
      <c r="E2482">
        <v>57.54</v>
      </c>
      <c r="F2482">
        <v>51.27</v>
      </c>
      <c r="G2482" s="68">
        <f t="shared" si="38"/>
        <v>1.1222937390286716</v>
      </c>
    </row>
    <row r="2483" spans="1:7" x14ac:dyDescent="0.25">
      <c r="A2483">
        <v>2007</v>
      </c>
      <c r="B2483">
        <v>17</v>
      </c>
      <c r="C2483" t="s">
        <v>582</v>
      </c>
      <c r="D2483">
        <v>3</v>
      </c>
      <c r="E2483">
        <v>1296.01</v>
      </c>
      <c r="F2483">
        <v>1172.54</v>
      </c>
      <c r="G2483" s="68">
        <f t="shared" si="38"/>
        <v>1.1053013116823307</v>
      </c>
    </row>
    <row r="2484" spans="1:7" x14ac:dyDescent="0.25">
      <c r="A2484">
        <v>2007</v>
      </c>
      <c r="B2484">
        <v>17</v>
      </c>
      <c r="C2484" t="s">
        <v>582</v>
      </c>
      <c r="D2484">
        <v>4</v>
      </c>
      <c r="E2484">
        <v>3613.92</v>
      </c>
      <c r="F2484">
        <v>3187.11</v>
      </c>
      <c r="G2484" s="68">
        <f t="shared" si="38"/>
        <v>1.1339175616781347</v>
      </c>
    </row>
    <row r="2485" spans="1:7" x14ac:dyDescent="0.25">
      <c r="A2485">
        <v>2007</v>
      </c>
      <c r="B2485">
        <v>17</v>
      </c>
      <c r="C2485" t="s">
        <v>582</v>
      </c>
      <c r="D2485">
        <v>5</v>
      </c>
      <c r="E2485">
        <v>1298.67</v>
      </c>
      <c r="F2485">
        <v>1082.45</v>
      </c>
      <c r="G2485" s="68">
        <f t="shared" si="38"/>
        <v>1.1997505658459975</v>
      </c>
    </row>
    <row r="2486" spans="1:7" x14ac:dyDescent="0.25">
      <c r="A2486">
        <v>2008</v>
      </c>
      <c r="B2486">
        <v>17</v>
      </c>
      <c r="C2486" t="s">
        <v>582</v>
      </c>
      <c r="D2486">
        <v>2</v>
      </c>
      <c r="E2486">
        <v>51.71</v>
      </c>
      <c r="F2486">
        <v>45.08</v>
      </c>
      <c r="G2486" s="68">
        <f t="shared" si="38"/>
        <v>1.1470718722271518</v>
      </c>
    </row>
    <row r="2487" spans="1:7" x14ac:dyDescent="0.25">
      <c r="A2487">
        <v>2008</v>
      </c>
      <c r="B2487">
        <v>17</v>
      </c>
      <c r="C2487" t="s">
        <v>582</v>
      </c>
      <c r="D2487">
        <v>3</v>
      </c>
      <c r="E2487">
        <v>788.4</v>
      </c>
      <c r="F2487">
        <v>759.46</v>
      </c>
      <c r="G2487" s="68">
        <f t="shared" si="38"/>
        <v>1.0381060227003396</v>
      </c>
    </row>
    <row r="2488" spans="1:7" x14ac:dyDescent="0.25">
      <c r="A2488">
        <v>2008</v>
      </c>
      <c r="B2488">
        <v>17</v>
      </c>
      <c r="C2488" t="s">
        <v>582</v>
      </c>
      <c r="D2488">
        <v>4</v>
      </c>
      <c r="E2488">
        <v>3988.61</v>
      </c>
      <c r="F2488">
        <v>3875.63</v>
      </c>
      <c r="G2488" s="68">
        <f t="shared" si="38"/>
        <v>1.0291513895805326</v>
      </c>
    </row>
    <row r="2489" spans="1:7" x14ac:dyDescent="0.25">
      <c r="A2489">
        <v>2008</v>
      </c>
      <c r="B2489">
        <v>17</v>
      </c>
      <c r="C2489" t="s">
        <v>582</v>
      </c>
      <c r="D2489">
        <v>5</v>
      </c>
      <c r="E2489">
        <v>1083.1600000000001</v>
      </c>
      <c r="F2489">
        <v>1044.76</v>
      </c>
      <c r="G2489" s="68">
        <f t="shared" si="38"/>
        <v>1.0367548527891575</v>
      </c>
    </row>
    <row r="2490" spans="1:7" x14ac:dyDescent="0.25">
      <c r="A2490">
        <v>2009</v>
      </c>
      <c r="B2490">
        <v>17</v>
      </c>
      <c r="C2490" t="s">
        <v>582</v>
      </c>
      <c r="D2490">
        <v>2</v>
      </c>
      <c r="E2490">
        <v>40.619999999999997</v>
      </c>
      <c r="F2490">
        <v>36.96</v>
      </c>
      <c r="G2490" s="68">
        <f t="shared" si="38"/>
        <v>1.099025974025974</v>
      </c>
    </row>
    <row r="2491" spans="1:7" x14ac:dyDescent="0.25">
      <c r="A2491">
        <v>2009</v>
      </c>
      <c r="B2491">
        <v>17</v>
      </c>
      <c r="C2491" t="s">
        <v>582</v>
      </c>
      <c r="D2491">
        <v>3</v>
      </c>
      <c r="E2491">
        <v>700.89</v>
      </c>
      <c r="F2491">
        <v>660.12</v>
      </c>
      <c r="G2491" s="68">
        <f t="shared" si="38"/>
        <v>1.0617614979094709</v>
      </c>
    </row>
    <row r="2492" spans="1:7" x14ac:dyDescent="0.25">
      <c r="A2492">
        <v>2009</v>
      </c>
      <c r="B2492">
        <v>17</v>
      </c>
      <c r="C2492" t="s">
        <v>582</v>
      </c>
      <c r="D2492">
        <v>4</v>
      </c>
      <c r="E2492">
        <v>2417.5100000000002</v>
      </c>
      <c r="F2492">
        <v>2254.29</v>
      </c>
      <c r="G2492" s="68">
        <f t="shared" si="38"/>
        <v>1.0724041716017017</v>
      </c>
    </row>
    <row r="2493" spans="1:7" x14ac:dyDescent="0.25">
      <c r="A2493">
        <v>2009</v>
      </c>
      <c r="B2493">
        <v>17</v>
      </c>
      <c r="C2493" t="s">
        <v>582</v>
      </c>
      <c r="D2493">
        <v>5</v>
      </c>
      <c r="E2493">
        <v>1178.26</v>
      </c>
      <c r="F2493">
        <v>1066.52</v>
      </c>
      <c r="G2493" s="68">
        <f t="shared" si="38"/>
        <v>1.1047706559651953</v>
      </c>
    </row>
    <row r="2494" spans="1:7" x14ac:dyDescent="0.25">
      <c r="A2494">
        <v>2010</v>
      </c>
      <c r="B2494">
        <v>17</v>
      </c>
      <c r="C2494" t="s">
        <v>582</v>
      </c>
      <c r="D2494">
        <v>2</v>
      </c>
      <c r="E2494">
        <v>48.4</v>
      </c>
      <c r="F2494">
        <v>43.16</v>
      </c>
      <c r="G2494" s="68">
        <f t="shared" si="38"/>
        <v>1.1214087117701577</v>
      </c>
    </row>
    <row r="2495" spans="1:7" x14ac:dyDescent="0.25">
      <c r="A2495">
        <v>2010</v>
      </c>
      <c r="B2495">
        <v>17</v>
      </c>
      <c r="C2495" t="s">
        <v>582</v>
      </c>
      <c r="D2495">
        <v>3</v>
      </c>
      <c r="E2495">
        <v>564.26</v>
      </c>
      <c r="F2495">
        <v>518.15</v>
      </c>
      <c r="G2495" s="68">
        <f t="shared" si="38"/>
        <v>1.0889896748045933</v>
      </c>
    </row>
    <row r="2496" spans="1:7" x14ac:dyDescent="0.25">
      <c r="A2496">
        <v>2010</v>
      </c>
      <c r="B2496">
        <v>17</v>
      </c>
      <c r="C2496" t="s">
        <v>582</v>
      </c>
      <c r="D2496">
        <v>4</v>
      </c>
      <c r="E2496">
        <v>2141.5100000000002</v>
      </c>
      <c r="F2496">
        <v>1930.78</v>
      </c>
      <c r="G2496" s="68">
        <f t="shared" si="38"/>
        <v>1.1091424191259491</v>
      </c>
    </row>
    <row r="2497" spans="1:7" x14ac:dyDescent="0.25">
      <c r="A2497">
        <v>2010</v>
      </c>
      <c r="B2497">
        <v>17</v>
      </c>
      <c r="C2497" t="s">
        <v>582</v>
      </c>
      <c r="D2497">
        <v>5</v>
      </c>
      <c r="E2497">
        <v>733.11</v>
      </c>
      <c r="F2497">
        <v>632.74</v>
      </c>
      <c r="G2497" s="68">
        <f t="shared" si="38"/>
        <v>1.1586275563422574</v>
      </c>
    </row>
    <row r="2498" spans="1:7" x14ac:dyDescent="0.25">
      <c r="A2498">
        <v>2011</v>
      </c>
      <c r="B2498">
        <v>17</v>
      </c>
      <c r="C2498" t="s">
        <v>582</v>
      </c>
      <c r="D2498">
        <v>2</v>
      </c>
      <c r="E2498">
        <v>47.71</v>
      </c>
      <c r="F2498">
        <v>44.02</v>
      </c>
      <c r="G2498" s="68">
        <f t="shared" si="38"/>
        <v>1.0838255338482508</v>
      </c>
    </row>
    <row r="2499" spans="1:7" x14ac:dyDescent="0.25">
      <c r="A2499">
        <v>2011</v>
      </c>
      <c r="B2499">
        <v>17</v>
      </c>
      <c r="C2499" t="s">
        <v>582</v>
      </c>
      <c r="D2499">
        <v>3</v>
      </c>
      <c r="E2499">
        <v>659.55</v>
      </c>
      <c r="F2499">
        <v>628.47</v>
      </c>
      <c r="G2499" s="68">
        <f t="shared" ref="G2499:G2562" si="39">E2499/F2499</f>
        <v>1.049453434531481</v>
      </c>
    </row>
    <row r="2500" spans="1:7" x14ac:dyDescent="0.25">
      <c r="A2500">
        <v>2011</v>
      </c>
      <c r="B2500">
        <v>17</v>
      </c>
      <c r="C2500" t="s">
        <v>582</v>
      </c>
      <c r="D2500">
        <v>4</v>
      </c>
      <c r="E2500">
        <v>1712.62</v>
      </c>
      <c r="F2500">
        <v>1620.51</v>
      </c>
      <c r="G2500" s="68">
        <f t="shared" si="39"/>
        <v>1.0568401305761765</v>
      </c>
    </row>
    <row r="2501" spans="1:7" x14ac:dyDescent="0.25">
      <c r="A2501">
        <v>2011</v>
      </c>
      <c r="B2501">
        <v>17</v>
      </c>
      <c r="C2501" t="s">
        <v>582</v>
      </c>
      <c r="D2501">
        <v>5</v>
      </c>
      <c r="E2501">
        <v>641.32000000000005</v>
      </c>
      <c r="F2501">
        <v>593.46</v>
      </c>
      <c r="G2501" s="68">
        <f t="shared" si="39"/>
        <v>1.0806457048495266</v>
      </c>
    </row>
    <row r="2502" spans="1:7" x14ac:dyDescent="0.25">
      <c r="A2502">
        <v>2012</v>
      </c>
      <c r="B2502">
        <v>17</v>
      </c>
      <c r="C2502" t="s">
        <v>582</v>
      </c>
      <c r="D2502">
        <v>2</v>
      </c>
      <c r="E2502">
        <v>48.25</v>
      </c>
      <c r="F2502">
        <v>43.33</v>
      </c>
      <c r="G2502" s="68">
        <f t="shared" si="39"/>
        <v>1.1135471959381491</v>
      </c>
    </row>
    <row r="2503" spans="1:7" x14ac:dyDescent="0.25">
      <c r="A2503">
        <v>2012</v>
      </c>
      <c r="B2503">
        <v>17</v>
      </c>
      <c r="C2503" t="s">
        <v>582</v>
      </c>
      <c r="D2503">
        <v>3</v>
      </c>
      <c r="E2503">
        <v>661.94</v>
      </c>
      <c r="F2503">
        <v>628.34</v>
      </c>
      <c r="G2503" s="68">
        <f t="shared" si="39"/>
        <v>1.0534742336951333</v>
      </c>
    </row>
    <row r="2504" spans="1:7" x14ac:dyDescent="0.25">
      <c r="A2504">
        <v>2012</v>
      </c>
      <c r="B2504">
        <v>17</v>
      </c>
      <c r="C2504" t="s">
        <v>582</v>
      </c>
      <c r="D2504">
        <v>4</v>
      </c>
      <c r="E2504">
        <v>2017.67</v>
      </c>
      <c r="F2504">
        <v>1908.4</v>
      </c>
      <c r="G2504" s="68">
        <f t="shared" si="39"/>
        <v>1.0572573883881786</v>
      </c>
    </row>
    <row r="2505" spans="1:7" x14ac:dyDescent="0.25">
      <c r="A2505">
        <v>2012</v>
      </c>
      <c r="B2505">
        <v>17</v>
      </c>
      <c r="C2505" t="s">
        <v>582</v>
      </c>
      <c r="D2505">
        <v>5</v>
      </c>
      <c r="E2505">
        <v>518.37</v>
      </c>
      <c r="F2505">
        <v>479.76</v>
      </c>
      <c r="G2505" s="68">
        <f t="shared" si="39"/>
        <v>1.0804777388694347</v>
      </c>
    </row>
    <row r="2506" spans="1:7" x14ac:dyDescent="0.25">
      <c r="A2506">
        <v>2013</v>
      </c>
      <c r="B2506">
        <v>17</v>
      </c>
      <c r="C2506" t="s">
        <v>582</v>
      </c>
      <c r="D2506">
        <v>2</v>
      </c>
      <c r="E2506">
        <v>54.12</v>
      </c>
      <c r="F2506">
        <v>50.16</v>
      </c>
      <c r="G2506" s="68">
        <f t="shared" si="39"/>
        <v>1.0789473684210527</v>
      </c>
    </row>
    <row r="2507" spans="1:7" x14ac:dyDescent="0.25">
      <c r="A2507">
        <v>2013</v>
      </c>
      <c r="B2507">
        <v>17</v>
      </c>
      <c r="C2507" t="s">
        <v>582</v>
      </c>
      <c r="D2507">
        <v>3</v>
      </c>
      <c r="E2507">
        <v>675.04</v>
      </c>
      <c r="F2507">
        <v>643.66999999999996</v>
      </c>
      <c r="G2507" s="68">
        <f t="shared" si="39"/>
        <v>1.0487361536190904</v>
      </c>
    </row>
    <row r="2508" spans="1:7" x14ac:dyDescent="0.25">
      <c r="A2508">
        <v>2013</v>
      </c>
      <c r="B2508">
        <v>17</v>
      </c>
      <c r="C2508" t="s">
        <v>582</v>
      </c>
      <c r="D2508">
        <v>4</v>
      </c>
      <c r="E2508">
        <v>2052.9299999999998</v>
      </c>
      <c r="F2508">
        <v>1942.86</v>
      </c>
      <c r="G2508" s="68">
        <f t="shared" si="39"/>
        <v>1.0566535931564807</v>
      </c>
    </row>
    <row r="2509" spans="1:7" x14ac:dyDescent="0.25">
      <c r="A2509">
        <v>2013</v>
      </c>
      <c r="B2509">
        <v>17</v>
      </c>
      <c r="C2509" t="s">
        <v>582</v>
      </c>
      <c r="D2509">
        <v>5</v>
      </c>
      <c r="E2509">
        <v>616.55999999999995</v>
      </c>
      <c r="F2509">
        <v>570.72</v>
      </c>
      <c r="G2509" s="68">
        <f t="shared" si="39"/>
        <v>1.0803195962994112</v>
      </c>
    </row>
    <row r="2510" spans="1:7" x14ac:dyDescent="0.25">
      <c r="A2510">
        <v>2014</v>
      </c>
      <c r="B2510">
        <v>17</v>
      </c>
      <c r="C2510" t="s">
        <v>582</v>
      </c>
      <c r="D2510">
        <v>2</v>
      </c>
      <c r="E2510">
        <v>53.02</v>
      </c>
      <c r="F2510">
        <v>49.88</v>
      </c>
      <c r="G2510" s="68">
        <f t="shared" si="39"/>
        <v>1.0629510825982358</v>
      </c>
    </row>
    <row r="2511" spans="1:7" x14ac:dyDescent="0.25">
      <c r="A2511">
        <v>2014</v>
      </c>
      <c r="B2511">
        <v>17</v>
      </c>
      <c r="C2511" t="s">
        <v>582</v>
      </c>
      <c r="D2511">
        <v>3</v>
      </c>
      <c r="E2511">
        <v>648.36</v>
      </c>
      <c r="F2511">
        <v>618.86</v>
      </c>
      <c r="G2511" s="68">
        <f t="shared" si="39"/>
        <v>1.047668293313512</v>
      </c>
    </row>
    <row r="2512" spans="1:7" x14ac:dyDescent="0.25">
      <c r="A2512">
        <v>2014</v>
      </c>
      <c r="B2512">
        <v>17</v>
      </c>
      <c r="C2512" t="s">
        <v>582</v>
      </c>
      <c r="D2512">
        <v>4</v>
      </c>
      <c r="E2512">
        <v>1953.37</v>
      </c>
      <c r="F2512">
        <v>1845.5</v>
      </c>
      <c r="G2512" s="68">
        <f t="shared" si="39"/>
        <v>1.0584502844757517</v>
      </c>
    </row>
    <row r="2513" spans="1:7" x14ac:dyDescent="0.25">
      <c r="A2513">
        <v>2014</v>
      </c>
      <c r="B2513">
        <v>17</v>
      </c>
      <c r="C2513" t="s">
        <v>582</v>
      </c>
      <c r="D2513">
        <v>5</v>
      </c>
      <c r="E2513">
        <v>578.04</v>
      </c>
      <c r="F2513">
        <v>534.35</v>
      </c>
      <c r="G2513" s="68">
        <f t="shared" si="39"/>
        <v>1.081762889491906</v>
      </c>
    </row>
    <row r="2514" spans="1:7" x14ac:dyDescent="0.25">
      <c r="A2514">
        <v>2015</v>
      </c>
      <c r="B2514">
        <v>17</v>
      </c>
      <c r="C2514" t="s">
        <v>582</v>
      </c>
      <c r="D2514">
        <v>2</v>
      </c>
      <c r="E2514">
        <v>54.32</v>
      </c>
      <c r="F2514">
        <v>50.13</v>
      </c>
      <c r="G2514" s="68">
        <f t="shared" si="39"/>
        <v>1.0835826850189507</v>
      </c>
    </row>
    <row r="2515" spans="1:7" x14ac:dyDescent="0.25">
      <c r="A2515">
        <v>2015</v>
      </c>
      <c r="B2515">
        <v>17</v>
      </c>
      <c r="C2515" t="s">
        <v>582</v>
      </c>
      <c r="D2515">
        <v>3</v>
      </c>
      <c r="E2515">
        <v>636.32000000000005</v>
      </c>
      <c r="F2515">
        <v>605.61</v>
      </c>
      <c r="G2515" s="68">
        <f t="shared" si="39"/>
        <v>1.050709202291904</v>
      </c>
    </row>
    <row r="2516" spans="1:7" x14ac:dyDescent="0.25">
      <c r="A2516">
        <v>2015</v>
      </c>
      <c r="B2516">
        <v>17</v>
      </c>
      <c r="C2516" t="s">
        <v>582</v>
      </c>
      <c r="D2516">
        <v>4</v>
      </c>
      <c r="E2516">
        <v>1876.55</v>
      </c>
      <c r="F2516">
        <v>1771.98</v>
      </c>
      <c r="G2516" s="68">
        <f t="shared" si="39"/>
        <v>1.059013081411754</v>
      </c>
    </row>
    <row r="2517" spans="1:7" x14ac:dyDescent="0.25">
      <c r="A2517">
        <v>2015</v>
      </c>
      <c r="B2517">
        <v>17</v>
      </c>
      <c r="C2517" t="s">
        <v>582</v>
      </c>
      <c r="D2517">
        <v>5</v>
      </c>
      <c r="E2517">
        <v>552.82000000000005</v>
      </c>
      <c r="F2517">
        <v>510.93</v>
      </c>
      <c r="G2517" s="68">
        <f t="shared" si="39"/>
        <v>1.0819877478323843</v>
      </c>
    </row>
    <row r="2518" spans="1:7" x14ac:dyDescent="0.25">
      <c r="A2518">
        <v>1979</v>
      </c>
      <c r="B2518">
        <v>18</v>
      </c>
      <c r="C2518" t="s">
        <v>583</v>
      </c>
      <c r="D2518">
        <v>2</v>
      </c>
      <c r="E2518">
        <v>6085.67</v>
      </c>
      <c r="F2518">
        <v>4099.45</v>
      </c>
      <c r="G2518" s="68">
        <f t="shared" si="39"/>
        <v>1.4845088975350353</v>
      </c>
    </row>
    <row r="2519" spans="1:7" x14ac:dyDescent="0.25">
      <c r="A2519">
        <v>1979</v>
      </c>
      <c r="B2519">
        <v>18</v>
      </c>
      <c r="C2519" t="s">
        <v>583</v>
      </c>
      <c r="D2519">
        <v>3</v>
      </c>
      <c r="E2519">
        <v>9390</v>
      </c>
      <c r="F2519">
        <v>4331.74</v>
      </c>
      <c r="G2519" s="68">
        <f t="shared" si="39"/>
        <v>2.1677201309404537</v>
      </c>
    </row>
    <row r="2520" spans="1:7" x14ac:dyDescent="0.25">
      <c r="A2520">
        <v>1979</v>
      </c>
      <c r="B2520">
        <v>18</v>
      </c>
      <c r="C2520" t="s">
        <v>583</v>
      </c>
      <c r="D2520">
        <v>4</v>
      </c>
      <c r="E2520">
        <v>12494.5</v>
      </c>
      <c r="F2520">
        <v>2129.73</v>
      </c>
      <c r="G2520" s="68">
        <f t="shared" si="39"/>
        <v>5.866706108286027</v>
      </c>
    </row>
    <row r="2521" spans="1:7" x14ac:dyDescent="0.25">
      <c r="A2521">
        <v>1979</v>
      </c>
      <c r="B2521">
        <v>18</v>
      </c>
      <c r="C2521" t="s">
        <v>583</v>
      </c>
      <c r="D2521">
        <v>5</v>
      </c>
      <c r="E2521">
        <v>4635.9799999999996</v>
      </c>
      <c r="F2521">
        <v>1871.91</v>
      </c>
      <c r="G2521" s="68">
        <f t="shared" si="39"/>
        <v>2.4766041102403422</v>
      </c>
    </row>
    <row r="2522" spans="1:7" x14ac:dyDescent="0.25">
      <c r="A2522">
        <v>1980</v>
      </c>
      <c r="B2522">
        <v>18</v>
      </c>
      <c r="C2522" t="s">
        <v>583</v>
      </c>
      <c r="D2522">
        <v>2</v>
      </c>
      <c r="E2522">
        <v>4813.76</v>
      </c>
      <c r="F2522">
        <v>3228.27</v>
      </c>
      <c r="G2522" s="68">
        <f t="shared" si="39"/>
        <v>1.4911268264426458</v>
      </c>
    </row>
    <row r="2523" spans="1:7" x14ac:dyDescent="0.25">
      <c r="A2523">
        <v>1980</v>
      </c>
      <c r="B2523">
        <v>18</v>
      </c>
      <c r="C2523" t="s">
        <v>583</v>
      </c>
      <c r="D2523">
        <v>3</v>
      </c>
      <c r="E2523">
        <v>8369.75</v>
      </c>
      <c r="F2523">
        <v>3857.21</v>
      </c>
      <c r="G2523" s="68">
        <f t="shared" si="39"/>
        <v>2.1698974128968866</v>
      </c>
    </row>
    <row r="2524" spans="1:7" x14ac:dyDescent="0.25">
      <c r="A2524">
        <v>1980</v>
      </c>
      <c r="B2524">
        <v>18</v>
      </c>
      <c r="C2524" t="s">
        <v>583</v>
      </c>
      <c r="D2524">
        <v>4</v>
      </c>
      <c r="E2524">
        <v>12738.92</v>
      </c>
      <c r="F2524">
        <v>2170.14</v>
      </c>
      <c r="G2524" s="68">
        <f t="shared" si="39"/>
        <v>5.8700913305132394</v>
      </c>
    </row>
    <row r="2525" spans="1:7" x14ac:dyDescent="0.25">
      <c r="A2525">
        <v>1980</v>
      </c>
      <c r="B2525">
        <v>18</v>
      </c>
      <c r="C2525" t="s">
        <v>583</v>
      </c>
      <c r="D2525">
        <v>5</v>
      </c>
      <c r="E2525">
        <v>5041.8500000000004</v>
      </c>
      <c r="F2525">
        <v>2035.66</v>
      </c>
      <c r="G2525" s="68">
        <f t="shared" si="39"/>
        <v>2.4767642926618394</v>
      </c>
    </row>
    <row r="2526" spans="1:7" x14ac:dyDescent="0.25">
      <c r="A2526">
        <v>1981</v>
      </c>
      <c r="B2526">
        <v>18</v>
      </c>
      <c r="C2526" t="s">
        <v>583</v>
      </c>
      <c r="D2526">
        <v>2</v>
      </c>
      <c r="E2526">
        <v>4157.9399999999996</v>
      </c>
      <c r="F2526">
        <v>2785.5</v>
      </c>
      <c r="G2526" s="68">
        <f t="shared" si="39"/>
        <v>1.4927086698976844</v>
      </c>
    </row>
    <row r="2527" spans="1:7" x14ac:dyDescent="0.25">
      <c r="A2527">
        <v>1981</v>
      </c>
      <c r="B2527">
        <v>18</v>
      </c>
      <c r="C2527" t="s">
        <v>583</v>
      </c>
      <c r="D2527">
        <v>3</v>
      </c>
      <c r="E2527">
        <v>6619.18</v>
      </c>
      <c r="F2527">
        <v>3049.73</v>
      </c>
      <c r="G2527" s="68">
        <f t="shared" si="39"/>
        <v>2.1704150859256393</v>
      </c>
    </row>
    <row r="2528" spans="1:7" x14ac:dyDescent="0.25">
      <c r="A2528">
        <v>1981</v>
      </c>
      <c r="B2528">
        <v>18</v>
      </c>
      <c r="C2528" t="s">
        <v>583</v>
      </c>
      <c r="D2528">
        <v>4</v>
      </c>
      <c r="E2528">
        <v>11326.47</v>
      </c>
      <c r="F2528">
        <v>1927.66</v>
      </c>
      <c r="G2528" s="68">
        <f t="shared" si="39"/>
        <v>5.8757612857039101</v>
      </c>
    </row>
    <row r="2529" spans="1:7" x14ac:dyDescent="0.25">
      <c r="A2529">
        <v>1981</v>
      </c>
      <c r="B2529">
        <v>18</v>
      </c>
      <c r="C2529" t="s">
        <v>583</v>
      </c>
      <c r="D2529">
        <v>5</v>
      </c>
      <c r="E2529">
        <v>5113.25</v>
      </c>
      <c r="F2529">
        <v>2064.17</v>
      </c>
      <c r="G2529" s="68">
        <f t="shared" si="39"/>
        <v>2.477145777721796</v>
      </c>
    </row>
    <row r="2530" spans="1:7" x14ac:dyDescent="0.25">
      <c r="A2530">
        <v>1982</v>
      </c>
      <c r="B2530">
        <v>18</v>
      </c>
      <c r="C2530" t="s">
        <v>583</v>
      </c>
      <c r="D2530">
        <v>2</v>
      </c>
      <c r="E2530">
        <v>4775.12</v>
      </c>
      <c r="F2530">
        <v>3246.65</v>
      </c>
      <c r="G2530" s="68">
        <f t="shared" si="39"/>
        <v>1.4707837309226433</v>
      </c>
    </row>
    <row r="2531" spans="1:7" x14ac:dyDescent="0.25">
      <c r="A2531">
        <v>1982</v>
      </c>
      <c r="B2531">
        <v>18</v>
      </c>
      <c r="C2531" t="s">
        <v>583</v>
      </c>
      <c r="D2531">
        <v>3</v>
      </c>
      <c r="E2531">
        <v>5777.07</v>
      </c>
      <c r="F2531">
        <v>2670.66</v>
      </c>
      <c r="G2531" s="68">
        <f t="shared" si="39"/>
        <v>2.1631619150322394</v>
      </c>
    </row>
    <row r="2532" spans="1:7" x14ac:dyDescent="0.25">
      <c r="A2532">
        <v>1982</v>
      </c>
      <c r="B2532">
        <v>18</v>
      </c>
      <c r="C2532" t="s">
        <v>583</v>
      </c>
      <c r="D2532">
        <v>4</v>
      </c>
      <c r="E2532">
        <v>9052.33</v>
      </c>
      <c r="F2532">
        <v>1544.19</v>
      </c>
      <c r="G2532" s="68">
        <f t="shared" si="39"/>
        <v>5.8621866480161113</v>
      </c>
    </row>
    <row r="2533" spans="1:7" x14ac:dyDescent="0.25">
      <c r="A2533">
        <v>1982</v>
      </c>
      <c r="B2533">
        <v>18</v>
      </c>
      <c r="C2533" t="s">
        <v>583</v>
      </c>
      <c r="D2533">
        <v>5</v>
      </c>
      <c r="E2533">
        <v>5202.21</v>
      </c>
      <c r="F2533">
        <v>2100.79</v>
      </c>
      <c r="G2533" s="68">
        <f t="shared" si="39"/>
        <v>2.4763112924185666</v>
      </c>
    </row>
    <row r="2534" spans="1:7" x14ac:dyDescent="0.25">
      <c r="A2534">
        <v>1983</v>
      </c>
      <c r="B2534">
        <v>18</v>
      </c>
      <c r="C2534" t="s">
        <v>583</v>
      </c>
      <c r="D2534">
        <v>2</v>
      </c>
      <c r="E2534">
        <v>5165.6899999999996</v>
      </c>
      <c r="F2534">
        <v>4017.43</v>
      </c>
      <c r="G2534" s="68">
        <f t="shared" si="39"/>
        <v>1.2858195413485736</v>
      </c>
    </row>
    <row r="2535" spans="1:7" x14ac:dyDescent="0.25">
      <c r="A2535">
        <v>1983</v>
      </c>
      <c r="B2535">
        <v>18</v>
      </c>
      <c r="C2535" t="s">
        <v>583</v>
      </c>
      <c r="D2535">
        <v>3</v>
      </c>
      <c r="E2535">
        <v>6393.42</v>
      </c>
      <c r="F2535">
        <v>4703.3999999999996</v>
      </c>
      <c r="G2535" s="68">
        <f t="shared" si="39"/>
        <v>1.3593187906620743</v>
      </c>
    </row>
    <row r="2536" spans="1:7" x14ac:dyDescent="0.25">
      <c r="A2536">
        <v>1983</v>
      </c>
      <c r="B2536">
        <v>18</v>
      </c>
      <c r="C2536" t="s">
        <v>583</v>
      </c>
      <c r="D2536">
        <v>4</v>
      </c>
      <c r="E2536">
        <v>8221.17</v>
      </c>
      <c r="F2536">
        <v>5038.63</v>
      </c>
      <c r="G2536" s="68">
        <f t="shared" si="39"/>
        <v>1.6316280417494438</v>
      </c>
    </row>
    <row r="2537" spans="1:7" x14ac:dyDescent="0.25">
      <c r="A2537">
        <v>1983</v>
      </c>
      <c r="B2537">
        <v>18</v>
      </c>
      <c r="C2537" t="s">
        <v>583</v>
      </c>
      <c r="D2537">
        <v>5</v>
      </c>
      <c r="E2537">
        <v>4057.99</v>
      </c>
      <c r="F2537">
        <v>2918.45</v>
      </c>
      <c r="G2537" s="68">
        <f t="shared" si="39"/>
        <v>1.3904606897496958</v>
      </c>
    </row>
    <row r="2538" spans="1:7" x14ac:dyDescent="0.25">
      <c r="A2538">
        <v>1984</v>
      </c>
      <c r="B2538">
        <v>18</v>
      </c>
      <c r="C2538" t="s">
        <v>583</v>
      </c>
      <c r="D2538">
        <v>2</v>
      </c>
      <c r="E2538">
        <v>5673.9</v>
      </c>
      <c r="F2538">
        <v>4943.78</v>
      </c>
      <c r="G2538" s="68">
        <f t="shared" si="39"/>
        <v>1.14768456525169</v>
      </c>
    </row>
    <row r="2539" spans="1:7" x14ac:dyDescent="0.25">
      <c r="A2539">
        <v>1984</v>
      </c>
      <c r="B2539">
        <v>18</v>
      </c>
      <c r="C2539" t="s">
        <v>583</v>
      </c>
      <c r="D2539">
        <v>3</v>
      </c>
      <c r="E2539">
        <v>6631.83</v>
      </c>
      <c r="F2539">
        <v>5062.3100000000004</v>
      </c>
      <c r="G2539" s="68">
        <f t="shared" si="39"/>
        <v>1.3100402780548799</v>
      </c>
    </row>
    <row r="2540" spans="1:7" x14ac:dyDescent="0.25">
      <c r="A2540">
        <v>1984</v>
      </c>
      <c r="B2540">
        <v>18</v>
      </c>
      <c r="C2540" t="s">
        <v>583</v>
      </c>
      <c r="D2540">
        <v>4</v>
      </c>
      <c r="E2540">
        <v>8781.35</v>
      </c>
      <c r="F2540">
        <v>5567.99</v>
      </c>
      <c r="G2540" s="68">
        <f t="shared" si="39"/>
        <v>1.5771131054473877</v>
      </c>
    </row>
    <row r="2541" spans="1:7" x14ac:dyDescent="0.25">
      <c r="A2541">
        <v>1984</v>
      </c>
      <c r="B2541">
        <v>18</v>
      </c>
      <c r="C2541" t="s">
        <v>583</v>
      </c>
      <c r="D2541">
        <v>5</v>
      </c>
      <c r="E2541">
        <v>3869.75</v>
      </c>
      <c r="F2541">
        <v>2853.43</v>
      </c>
      <c r="G2541" s="68">
        <f t="shared" si="39"/>
        <v>1.3561748492165571</v>
      </c>
    </row>
    <row r="2542" spans="1:7" x14ac:dyDescent="0.25">
      <c r="A2542">
        <v>1985</v>
      </c>
      <c r="B2542">
        <v>18</v>
      </c>
      <c r="C2542" t="s">
        <v>583</v>
      </c>
      <c r="D2542">
        <v>2</v>
      </c>
      <c r="E2542">
        <v>9412.68</v>
      </c>
      <c r="F2542">
        <v>6934.84</v>
      </c>
      <c r="G2542" s="68">
        <f t="shared" si="39"/>
        <v>1.3573031245133269</v>
      </c>
    </row>
    <row r="2543" spans="1:7" x14ac:dyDescent="0.25">
      <c r="A2543">
        <v>1985</v>
      </c>
      <c r="B2543">
        <v>18</v>
      </c>
      <c r="C2543" t="s">
        <v>583</v>
      </c>
      <c r="D2543">
        <v>3</v>
      </c>
      <c r="E2543">
        <v>7952.83</v>
      </c>
      <c r="F2543">
        <v>4581.16</v>
      </c>
      <c r="G2543" s="68">
        <f t="shared" si="39"/>
        <v>1.7359860821276707</v>
      </c>
    </row>
    <row r="2544" spans="1:7" x14ac:dyDescent="0.25">
      <c r="A2544">
        <v>1985</v>
      </c>
      <c r="B2544">
        <v>18</v>
      </c>
      <c r="C2544" t="s">
        <v>583</v>
      </c>
      <c r="D2544">
        <v>4</v>
      </c>
      <c r="E2544">
        <v>10057.129999999999</v>
      </c>
      <c r="F2544">
        <v>3358.78</v>
      </c>
      <c r="G2544" s="68">
        <f t="shared" si="39"/>
        <v>2.9942806614306381</v>
      </c>
    </row>
    <row r="2545" spans="1:7" x14ac:dyDescent="0.25">
      <c r="A2545">
        <v>1985</v>
      </c>
      <c r="B2545">
        <v>18</v>
      </c>
      <c r="C2545" t="s">
        <v>583</v>
      </c>
      <c r="D2545">
        <v>5</v>
      </c>
      <c r="E2545">
        <v>4355.6499999999996</v>
      </c>
      <c r="F2545">
        <v>2311.2399999999998</v>
      </c>
      <c r="G2545" s="68">
        <f t="shared" si="39"/>
        <v>1.8845511500320176</v>
      </c>
    </row>
    <row r="2546" spans="1:7" x14ac:dyDescent="0.25">
      <c r="A2546">
        <v>1986</v>
      </c>
      <c r="B2546">
        <v>18</v>
      </c>
      <c r="C2546" t="s">
        <v>583</v>
      </c>
      <c r="D2546">
        <v>2</v>
      </c>
      <c r="E2546">
        <v>13531.11</v>
      </c>
      <c r="F2546">
        <v>10640.92</v>
      </c>
      <c r="G2546" s="68">
        <f t="shared" si="39"/>
        <v>1.2716109133420794</v>
      </c>
    </row>
    <row r="2547" spans="1:7" x14ac:dyDescent="0.25">
      <c r="A2547">
        <v>1986</v>
      </c>
      <c r="B2547">
        <v>18</v>
      </c>
      <c r="C2547" t="s">
        <v>583</v>
      </c>
      <c r="D2547">
        <v>3</v>
      </c>
      <c r="E2547">
        <v>13129.99</v>
      </c>
      <c r="F2547">
        <v>8491.17</v>
      </c>
      <c r="G2547" s="68">
        <f t="shared" si="39"/>
        <v>1.5463110501850745</v>
      </c>
    </row>
    <row r="2548" spans="1:7" x14ac:dyDescent="0.25">
      <c r="A2548">
        <v>1986</v>
      </c>
      <c r="B2548">
        <v>18</v>
      </c>
      <c r="C2548" t="s">
        <v>583</v>
      </c>
      <c r="D2548">
        <v>4</v>
      </c>
      <c r="E2548">
        <v>12341.51</v>
      </c>
      <c r="F2548">
        <v>5605.72</v>
      </c>
      <c r="G2548" s="68">
        <f t="shared" si="39"/>
        <v>2.2015923021485198</v>
      </c>
    </row>
    <row r="2549" spans="1:7" x14ac:dyDescent="0.25">
      <c r="A2549">
        <v>1986</v>
      </c>
      <c r="B2549">
        <v>18</v>
      </c>
      <c r="C2549" t="s">
        <v>583</v>
      </c>
      <c r="D2549">
        <v>5</v>
      </c>
      <c r="E2549">
        <v>5025.8999999999996</v>
      </c>
      <c r="F2549">
        <v>3082.94</v>
      </c>
      <c r="G2549" s="68">
        <f t="shared" si="39"/>
        <v>1.6302295860444898</v>
      </c>
    </row>
    <row r="2550" spans="1:7" x14ac:dyDescent="0.25">
      <c r="A2550">
        <v>1987</v>
      </c>
      <c r="B2550">
        <v>18</v>
      </c>
      <c r="C2550" t="s">
        <v>583</v>
      </c>
      <c r="D2550">
        <v>2</v>
      </c>
      <c r="E2550">
        <v>14574</v>
      </c>
      <c r="F2550">
        <v>11279.58</v>
      </c>
      <c r="G2550" s="68">
        <f t="shared" si="39"/>
        <v>1.2920693855622283</v>
      </c>
    </row>
    <row r="2551" spans="1:7" x14ac:dyDescent="0.25">
      <c r="A2551">
        <v>1987</v>
      </c>
      <c r="B2551">
        <v>18</v>
      </c>
      <c r="C2551" t="s">
        <v>583</v>
      </c>
      <c r="D2551">
        <v>3</v>
      </c>
      <c r="E2551">
        <v>19415.77</v>
      </c>
      <c r="F2551">
        <v>14452.24</v>
      </c>
      <c r="G2551" s="68">
        <f t="shared" si="39"/>
        <v>1.3434436461060708</v>
      </c>
    </row>
    <row r="2552" spans="1:7" x14ac:dyDescent="0.25">
      <c r="A2552">
        <v>1987</v>
      </c>
      <c r="B2552">
        <v>18</v>
      </c>
      <c r="C2552" t="s">
        <v>583</v>
      </c>
      <c r="D2552">
        <v>4</v>
      </c>
      <c r="E2552">
        <v>20303.25</v>
      </c>
      <c r="F2552">
        <v>12747.55</v>
      </c>
      <c r="G2552" s="68">
        <f t="shared" si="39"/>
        <v>1.5927178163647133</v>
      </c>
    </row>
    <row r="2553" spans="1:7" x14ac:dyDescent="0.25">
      <c r="A2553">
        <v>1987</v>
      </c>
      <c r="B2553">
        <v>18</v>
      </c>
      <c r="C2553" t="s">
        <v>583</v>
      </c>
      <c r="D2553">
        <v>5</v>
      </c>
      <c r="E2553">
        <v>6105.03</v>
      </c>
      <c r="F2553">
        <v>4480.37</v>
      </c>
      <c r="G2553" s="68">
        <f t="shared" si="39"/>
        <v>1.3626173731187379</v>
      </c>
    </row>
    <row r="2554" spans="1:7" x14ac:dyDescent="0.25">
      <c r="A2554">
        <v>1988</v>
      </c>
      <c r="B2554">
        <v>18</v>
      </c>
      <c r="C2554" t="s">
        <v>583</v>
      </c>
      <c r="D2554">
        <v>2</v>
      </c>
      <c r="E2554">
        <v>11976.64</v>
      </c>
      <c r="F2554">
        <v>8904.94</v>
      </c>
      <c r="G2554" s="68">
        <f t="shared" si="39"/>
        <v>1.3449433685123087</v>
      </c>
    </row>
    <row r="2555" spans="1:7" x14ac:dyDescent="0.25">
      <c r="A2555">
        <v>1988</v>
      </c>
      <c r="B2555">
        <v>18</v>
      </c>
      <c r="C2555" t="s">
        <v>583</v>
      </c>
      <c r="D2555">
        <v>3</v>
      </c>
      <c r="E2555">
        <v>21069.58</v>
      </c>
      <c r="F2555">
        <v>12426.45</v>
      </c>
      <c r="G2555" s="68">
        <f t="shared" si="39"/>
        <v>1.6955429748641004</v>
      </c>
    </row>
    <row r="2556" spans="1:7" x14ac:dyDescent="0.25">
      <c r="A2556">
        <v>1988</v>
      </c>
      <c r="B2556">
        <v>18</v>
      </c>
      <c r="C2556" t="s">
        <v>583</v>
      </c>
      <c r="D2556">
        <v>4</v>
      </c>
      <c r="E2556">
        <v>31738.54</v>
      </c>
      <c r="F2556">
        <v>12002.87</v>
      </c>
      <c r="G2556" s="68">
        <f t="shared" si="39"/>
        <v>2.6442459178513138</v>
      </c>
    </row>
    <row r="2557" spans="1:7" x14ac:dyDescent="0.25">
      <c r="A2557">
        <v>1988</v>
      </c>
      <c r="B2557">
        <v>18</v>
      </c>
      <c r="C2557" t="s">
        <v>583</v>
      </c>
      <c r="D2557">
        <v>5</v>
      </c>
      <c r="E2557">
        <v>10572.71</v>
      </c>
      <c r="F2557">
        <v>5899.54</v>
      </c>
      <c r="G2557" s="68">
        <f t="shared" si="39"/>
        <v>1.7921244707214459</v>
      </c>
    </row>
    <row r="2558" spans="1:7" x14ac:dyDescent="0.25">
      <c r="A2558">
        <v>1989</v>
      </c>
      <c r="B2558">
        <v>18</v>
      </c>
      <c r="C2558" t="s">
        <v>583</v>
      </c>
      <c r="D2558">
        <v>2</v>
      </c>
      <c r="E2558">
        <v>11069.31</v>
      </c>
      <c r="F2558">
        <v>7920.57</v>
      </c>
      <c r="G2558" s="68">
        <f t="shared" si="39"/>
        <v>1.3975395710157223</v>
      </c>
    </row>
    <row r="2559" spans="1:7" x14ac:dyDescent="0.25">
      <c r="A2559">
        <v>1989</v>
      </c>
      <c r="B2559">
        <v>18</v>
      </c>
      <c r="C2559" t="s">
        <v>583</v>
      </c>
      <c r="D2559">
        <v>3</v>
      </c>
      <c r="E2559">
        <v>17144.830000000002</v>
      </c>
      <c r="F2559">
        <v>11560.64</v>
      </c>
      <c r="G2559" s="68">
        <f t="shared" si="39"/>
        <v>1.4830346762808981</v>
      </c>
    </row>
    <row r="2560" spans="1:7" x14ac:dyDescent="0.25">
      <c r="A2560">
        <v>1989</v>
      </c>
      <c r="B2560">
        <v>18</v>
      </c>
      <c r="C2560" t="s">
        <v>583</v>
      </c>
      <c r="D2560">
        <v>4</v>
      </c>
      <c r="E2560">
        <v>32962.43</v>
      </c>
      <c r="F2560">
        <v>16986.2</v>
      </c>
      <c r="G2560" s="68">
        <f t="shared" si="39"/>
        <v>1.9405417338780893</v>
      </c>
    </row>
    <row r="2561" spans="1:7" x14ac:dyDescent="0.25">
      <c r="A2561">
        <v>1989</v>
      </c>
      <c r="B2561">
        <v>18</v>
      </c>
      <c r="C2561" t="s">
        <v>583</v>
      </c>
      <c r="D2561">
        <v>5</v>
      </c>
      <c r="E2561">
        <v>15648.27</v>
      </c>
      <c r="F2561">
        <v>10278.64</v>
      </c>
      <c r="G2561" s="68">
        <f t="shared" si="39"/>
        <v>1.5224066608033748</v>
      </c>
    </row>
    <row r="2562" spans="1:7" x14ac:dyDescent="0.25">
      <c r="A2562">
        <v>1990</v>
      </c>
      <c r="B2562">
        <v>18</v>
      </c>
      <c r="C2562" t="s">
        <v>583</v>
      </c>
      <c r="D2562">
        <v>2</v>
      </c>
      <c r="E2562">
        <v>13244.54</v>
      </c>
      <c r="F2562">
        <v>9485.08</v>
      </c>
      <c r="G2562" s="68">
        <f t="shared" si="39"/>
        <v>1.3963551177217273</v>
      </c>
    </row>
    <row r="2563" spans="1:7" x14ac:dyDescent="0.25">
      <c r="A2563">
        <v>1990</v>
      </c>
      <c r="B2563">
        <v>18</v>
      </c>
      <c r="C2563" t="s">
        <v>583</v>
      </c>
      <c r="D2563">
        <v>3</v>
      </c>
      <c r="E2563">
        <v>15779.15</v>
      </c>
      <c r="F2563">
        <v>9724.64</v>
      </c>
      <c r="G2563" s="68">
        <f t="shared" ref="G2563:G2626" si="40">E2563/F2563</f>
        <v>1.6225947695750178</v>
      </c>
    </row>
    <row r="2564" spans="1:7" x14ac:dyDescent="0.25">
      <c r="A2564">
        <v>1990</v>
      </c>
      <c r="B2564">
        <v>18</v>
      </c>
      <c r="C2564" t="s">
        <v>583</v>
      </c>
      <c r="D2564">
        <v>4</v>
      </c>
      <c r="E2564">
        <v>27109.279999999999</v>
      </c>
      <c r="F2564">
        <v>11695.54</v>
      </c>
      <c r="G2564" s="68">
        <f t="shared" si="40"/>
        <v>2.3179160603101692</v>
      </c>
    </row>
    <row r="2565" spans="1:7" x14ac:dyDescent="0.25">
      <c r="A2565">
        <v>1990</v>
      </c>
      <c r="B2565">
        <v>18</v>
      </c>
      <c r="C2565" t="s">
        <v>583</v>
      </c>
      <c r="D2565">
        <v>5</v>
      </c>
      <c r="E2565">
        <v>16839.97</v>
      </c>
      <c r="F2565">
        <v>9945.99</v>
      </c>
      <c r="G2565" s="68">
        <f t="shared" si="40"/>
        <v>1.6931416580953733</v>
      </c>
    </row>
    <row r="2566" spans="1:7" x14ac:dyDescent="0.25">
      <c r="A2566">
        <v>1991</v>
      </c>
      <c r="B2566">
        <v>18</v>
      </c>
      <c r="C2566" t="s">
        <v>583</v>
      </c>
      <c r="D2566">
        <v>2</v>
      </c>
      <c r="E2566">
        <v>12745.51</v>
      </c>
      <c r="F2566">
        <v>8694.19</v>
      </c>
      <c r="G2566" s="68">
        <f t="shared" si="40"/>
        <v>1.4659801545629898</v>
      </c>
    </row>
    <row r="2567" spans="1:7" x14ac:dyDescent="0.25">
      <c r="A2567">
        <v>1991</v>
      </c>
      <c r="B2567">
        <v>18</v>
      </c>
      <c r="C2567" t="s">
        <v>583</v>
      </c>
      <c r="D2567">
        <v>3</v>
      </c>
      <c r="E2567">
        <v>18975.14</v>
      </c>
      <c r="F2567">
        <v>9945.6200000000008</v>
      </c>
      <c r="G2567" s="68">
        <f t="shared" si="40"/>
        <v>1.9078891009308618</v>
      </c>
    </row>
    <row r="2568" spans="1:7" x14ac:dyDescent="0.25">
      <c r="A2568">
        <v>1991</v>
      </c>
      <c r="B2568">
        <v>18</v>
      </c>
      <c r="C2568" t="s">
        <v>583</v>
      </c>
      <c r="D2568">
        <v>4</v>
      </c>
      <c r="E2568">
        <v>24501.38</v>
      </c>
      <c r="F2568">
        <v>6899.45</v>
      </c>
      <c r="G2568" s="68">
        <f t="shared" si="40"/>
        <v>3.5512077049619899</v>
      </c>
    </row>
    <row r="2569" spans="1:7" x14ac:dyDescent="0.25">
      <c r="A2569">
        <v>1991</v>
      </c>
      <c r="B2569">
        <v>18</v>
      </c>
      <c r="C2569" t="s">
        <v>583</v>
      </c>
      <c r="D2569">
        <v>5</v>
      </c>
      <c r="E2569">
        <v>13416.1</v>
      </c>
      <c r="F2569">
        <v>6502.95</v>
      </c>
      <c r="G2569" s="68">
        <f t="shared" si="40"/>
        <v>2.0630790641170549</v>
      </c>
    </row>
    <row r="2570" spans="1:7" x14ac:dyDescent="0.25">
      <c r="A2570">
        <v>1992</v>
      </c>
      <c r="B2570">
        <v>18</v>
      </c>
      <c r="C2570" t="s">
        <v>583</v>
      </c>
      <c r="D2570">
        <v>2</v>
      </c>
      <c r="E2570">
        <v>11081.72</v>
      </c>
      <c r="F2570">
        <v>7583.42</v>
      </c>
      <c r="G2570" s="68">
        <f t="shared" si="40"/>
        <v>1.461309013611273</v>
      </c>
    </row>
    <row r="2571" spans="1:7" x14ac:dyDescent="0.25">
      <c r="A2571">
        <v>1992</v>
      </c>
      <c r="B2571">
        <v>18</v>
      </c>
      <c r="C2571" t="s">
        <v>583</v>
      </c>
      <c r="D2571">
        <v>3</v>
      </c>
      <c r="E2571">
        <v>18172.59</v>
      </c>
      <c r="F2571">
        <v>9123.0400000000009</v>
      </c>
      <c r="G2571" s="68">
        <f t="shared" si="40"/>
        <v>1.991944571107876</v>
      </c>
    </row>
    <row r="2572" spans="1:7" x14ac:dyDescent="0.25">
      <c r="A2572">
        <v>1992</v>
      </c>
      <c r="B2572">
        <v>18</v>
      </c>
      <c r="C2572" t="s">
        <v>583</v>
      </c>
      <c r="D2572">
        <v>4</v>
      </c>
      <c r="E2572">
        <v>27781.42</v>
      </c>
      <c r="F2572">
        <v>5057.32</v>
      </c>
      <c r="G2572" s="68">
        <f t="shared" si="40"/>
        <v>5.4933087089604768</v>
      </c>
    </row>
    <row r="2573" spans="1:7" x14ac:dyDescent="0.25">
      <c r="A2573">
        <v>1992</v>
      </c>
      <c r="B2573">
        <v>18</v>
      </c>
      <c r="C2573" t="s">
        <v>583</v>
      </c>
      <c r="D2573">
        <v>5</v>
      </c>
      <c r="E2573">
        <v>12661.06</v>
      </c>
      <c r="F2573">
        <v>5724.83</v>
      </c>
      <c r="G2573" s="68">
        <f t="shared" si="40"/>
        <v>2.2116045367286015</v>
      </c>
    </row>
    <row r="2574" spans="1:7" x14ac:dyDescent="0.25">
      <c r="A2574">
        <v>1993</v>
      </c>
      <c r="B2574">
        <v>18</v>
      </c>
      <c r="C2574" t="s">
        <v>583</v>
      </c>
      <c r="D2574">
        <v>2</v>
      </c>
      <c r="E2574">
        <v>9686.7099999999991</v>
      </c>
      <c r="F2574">
        <v>6349.94</v>
      </c>
      <c r="G2574" s="68">
        <f t="shared" si="40"/>
        <v>1.5254805557217863</v>
      </c>
    </row>
    <row r="2575" spans="1:7" x14ac:dyDescent="0.25">
      <c r="A2575">
        <v>1993</v>
      </c>
      <c r="B2575">
        <v>18</v>
      </c>
      <c r="C2575" t="s">
        <v>583</v>
      </c>
      <c r="D2575">
        <v>3</v>
      </c>
      <c r="E2575">
        <v>15478.53</v>
      </c>
      <c r="F2575">
        <v>7739.35</v>
      </c>
      <c r="G2575" s="68">
        <f t="shared" si="40"/>
        <v>1.9999780343310485</v>
      </c>
    </row>
    <row r="2576" spans="1:7" x14ac:dyDescent="0.25">
      <c r="A2576">
        <v>1993</v>
      </c>
      <c r="B2576">
        <v>18</v>
      </c>
      <c r="C2576" t="s">
        <v>583</v>
      </c>
      <c r="D2576">
        <v>4</v>
      </c>
      <c r="E2576">
        <v>28531.11</v>
      </c>
      <c r="F2576">
        <v>7071.91</v>
      </c>
      <c r="G2576" s="68">
        <f t="shared" si="40"/>
        <v>4.0344277571405742</v>
      </c>
    </row>
    <row r="2577" spans="1:7" x14ac:dyDescent="0.25">
      <c r="A2577">
        <v>1993</v>
      </c>
      <c r="B2577">
        <v>18</v>
      </c>
      <c r="C2577" t="s">
        <v>583</v>
      </c>
      <c r="D2577">
        <v>5</v>
      </c>
      <c r="E2577">
        <v>14351.76</v>
      </c>
      <c r="F2577">
        <v>6593.44</v>
      </c>
      <c r="G2577" s="68">
        <f t="shared" si="40"/>
        <v>2.1766725715256379</v>
      </c>
    </row>
    <row r="2578" spans="1:7" x14ac:dyDescent="0.25">
      <c r="A2578">
        <v>1994</v>
      </c>
      <c r="B2578">
        <v>18</v>
      </c>
      <c r="C2578" t="s">
        <v>583</v>
      </c>
      <c r="D2578">
        <v>2</v>
      </c>
      <c r="E2578">
        <v>9050.35</v>
      </c>
      <c r="F2578">
        <v>6274.4</v>
      </c>
      <c r="G2578" s="68">
        <f t="shared" si="40"/>
        <v>1.4424247736835396</v>
      </c>
    </row>
    <row r="2579" spans="1:7" x14ac:dyDescent="0.25">
      <c r="A2579">
        <v>1994</v>
      </c>
      <c r="B2579">
        <v>18</v>
      </c>
      <c r="C2579" t="s">
        <v>583</v>
      </c>
      <c r="D2579">
        <v>3</v>
      </c>
      <c r="E2579">
        <v>14173.46</v>
      </c>
      <c r="F2579">
        <v>7522.5</v>
      </c>
      <c r="G2579" s="68">
        <f t="shared" si="40"/>
        <v>1.8841422399468262</v>
      </c>
    </row>
    <row r="2580" spans="1:7" x14ac:dyDescent="0.25">
      <c r="A2580">
        <v>1994</v>
      </c>
      <c r="B2580">
        <v>18</v>
      </c>
      <c r="C2580" t="s">
        <v>583</v>
      </c>
      <c r="D2580">
        <v>4</v>
      </c>
      <c r="E2580">
        <v>23575.08</v>
      </c>
      <c r="F2580">
        <v>6324.89</v>
      </c>
      <c r="G2580" s="68">
        <f t="shared" si="40"/>
        <v>3.7273501989757927</v>
      </c>
    </row>
    <row r="2581" spans="1:7" x14ac:dyDescent="0.25">
      <c r="A2581">
        <v>1994</v>
      </c>
      <c r="B2581">
        <v>18</v>
      </c>
      <c r="C2581" t="s">
        <v>583</v>
      </c>
      <c r="D2581">
        <v>5</v>
      </c>
      <c r="E2581">
        <v>13656.44</v>
      </c>
      <c r="F2581">
        <v>6720.44</v>
      </c>
      <c r="G2581" s="68">
        <f t="shared" si="40"/>
        <v>2.032075280785187</v>
      </c>
    </row>
    <row r="2582" spans="1:7" x14ac:dyDescent="0.25">
      <c r="A2582">
        <v>1995</v>
      </c>
      <c r="B2582">
        <v>18</v>
      </c>
      <c r="C2582" t="s">
        <v>583</v>
      </c>
      <c r="D2582">
        <v>2</v>
      </c>
      <c r="E2582">
        <v>6739.59</v>
      </c>
      <c r="F2582">
        <v>4694.3500000000004</v>
      </c>
      <c r="G2582" s="68">
        <f t="shared" si="40"/>
        <v>1.4356811912192315</v>
      </c>
    </row>
    <row r="2583" spans="1:7" x14ac:dyDescent="0.25">
      <c r="A2583">
        <v>1995</v>
      </c>
      <c r="B2583">
        <v>18</v>
      </c>
      <c r="C2583" t="s">
        <v>583</v>
      </c>
      <c r="D2583">
        <v>3</v>
      </c>
      <c r="E2583">
        <v>13671.94</v>
      </c>
      <c r="F2583">
        <v>7503.48</v>
      </c>
      <c r="G2583" s="68">
        <f t="shared" si="40"/>
        <v>1.8220798882651785</v>
      </c>
    </row>
    <row r="2584" spans="1:7" x14ac:dyDescent="0.25">
      <c r="A2584">
        <v>1995</v>
      </c>
      <c r="B2584">
        <v>18</v>
      </c>
      <c r="C2584" t="s">
        <v>583</v>
      </c>
      <c r="D2584">
        <v>4</v>
      </c>
      <c r="E2584">
        <v>23664.57</v>
      </c>
      <c r="F2584">
        <v>7380.36</v>
      </c>
      <c r="G2584" s="68">
        <f t="shared" si="40"/>
        <v>3.2064248898427721</v>
      </c>
    </row>
    <row r="2585" spans="1:7" x14ac:dyDescent="0.25">
      <c r="A2585">
        <v>1995</v>
      </c>
      <c r="B2585">
        <v>18</v>
      </c>
      <c r="C2585" t="s">
        <v>583</v>
      </c>
      <c r="D2585">
        <v>5</v>
      </c>
      <c r="E2585">
        <v>12849.88</v>
      </c>
      <c r="F2585">
        <v>6625.88</v>
      </c>
      <c r="G2585" s="68">
        <f t="shared" si="40"/>
        <v>1.9393469244839929</v>
      </c>
    </row>
    <row r="2586" spans="1:7" x14ac:dyDescent="0.25">
      <c r="A2586">
        <v>1996</v>
      </c>
      <c r="B2586">
        <v>18</v>
      </c>
      <c r="C2586" t="s">
        <v>583</v>
      </c>
      <c r="D2586">
        <v>2</v>
      </c>
      <c r="E2586">
        <v>4121.3100000000004</v>
      </c>
      <c r="F2586">
        <v>2872.97</v>
      </c>
      <c r="G2586" s="68">
        <f t="shared" si="40"/>
        <v>1.4345120206615456</v>
      </c>
    </row>
    <row r="2587" spans="1:7" x14ac:dyDescent="0.25">
      <c r="A2587">
        <v>1996</v>
      </c>
      <c r="B2587">
        <v>18</v>
      </c>
      <c r="C2587" t="s">
        <v>583</v>
      </c>
      <c r="D2587">
        <v>3</v>
      </c>
      <c r="E2587">
        <v>10563.94</v>
      </c>
      <c r="F2587">
        <v>4720.8900000000003</v>
      </c>
      <c r="G2587" s="68">
        <f t="shared" si="40"/>
        <v>2.2377009419833973</v>
      </c>
    </row>
    <row r="2588" spans="1:7" x14ac:dyDescent="0.25">
      <c r="A2588">
        <v>1996</v>
      </c>
      <c r="B2588">
        <v>18</v>
      </c>
      <c r="C2588" t="s">
        <v>583</v>
      </c>
      <c r="D2588">
        <v>4</v>
      </c>
      <c r="E2588">
        <v>24775.99</v>
      </c>
      <c r="F2588">
        <v>4165.6499999999996</v>
      </c>
      <c r="G2588" s="68">
        <f t="shared" si="40"/>
        <v>5.9476888360760034</v>
      </c>
    </row>
    <row r="2589" spans="1:7" x14ac:dyDescent="0.25">
      <c r="A2589">
        <v>1996</v>
      </c>
      <c r="B2589">
        <v>18</v>
      </c>
      <c r="C2589" t="s">
        <v>583</v>
      </c>
      <c r="D2589">
        <v>5</v>
      </c>
      <c r="E2589">
        <v>13992.26</v>
      </c>
      <c r="F2589">
        <v>5513.35</v>
      </c>
      <c r="G2589" s="68">
        <f t="shared" si="40"/>
        <v>2.5378871285153308</v>
      </c>
    </row>
    <row r="2590" spans="1:7" x14ac:dyDescent="0.25">
      <c r="A2590">
        <v>1997</v>
      </c>
      <c r="B2590">
        <v>18</v>
      </c>
      <c r="C2590" t="s">
        <v>583</v>
      </c>
      <c r="D2590">
        <v>2</v>
      </c>
      <c r="E2590">
        <v>3351.04</v>
      </c>
      <c r="F2590">
        <v>2533.4299999999998</v>
      </c>
      <c r="G2590" s="68">
        <f t="shared" si="40"/>
        <v>1.3227284748345129</v>
      </c>
    </row>
    <row r="2591" spans="1:7" x14ac:dyDescent="0.25">
      <c r="A2591">
        <v>1997</v>
      </c>
      <c r="B2591">
        <v>18</v>
      </c>
      <c r="C2591" t="s">
        <v>583</v>
      </c>
      <c r="D2591">
        <v>3</v>
      </c>
      <c r="E2591">
        <v>6278.53</v>
      </c>
      <c r="F2591">
        <v>4184.03</v>
      </c>
      <c r="G2591" s="68">
        <f t="shared" si="40"/>
        <v>1.5005939249957576</v>
      </c>
    </row>
    <row r="2592" spans="1:7" x14ac:dyDescent="0.25">
      <c r="A2592">
        <v>1997</v>
      </c>
      <c r="B2592">
        <v>18</v>
      </c>
      <c r="C2592" t="s">
        <v>583</v>
      </c>
      <c r="D2592">
        <v>4</v>
      </c>
      <c r="E2592">
        <v>17277.91</v>
      </c>
      <c r="F2592">
        <v>8636.59</v>
      </c>
      <c r="G2592" s="68">
        <f t="shared" si="40"/>
        <v>2.0005476698558109</v>
      </c>
    </row>
    <row r="2593" spans="1:7" x14ac:dyDescent="0.25">
      <c r="A2593">
        <v>1997</v>
      </c>
      <c r="B2593">
        <v>18</v>
      </c>
      <c r="C2593" t="s">
        <v>583</v>
      </c>
      <c r="D2593">
        <v>5</v>
      </c>
      <c r="E2593">
        <v>12197.55</v>
      </c>
      <c r="F2593">
        <v>7902.33</v>
      </c>
      <c r="G2593" s="68">
        <f t="shared" si="40"/>
        <v>1.5435384247430821</v>
      </c>
    </row>
    <row r="2594" spans="1:7" x14ac:dyDescent="0.25">
      <c r="A2594">
        <v>1998</v>
      </c>
      <c r="B2594">
        <v>18</v>
      </c>
      <c r="C2594" t="s">
        <v>583</v>
      </c>
      <c r="D2594">
        <v>2</v>
      </c>
      <c r="E2594">
        <v>3357.01</v>
      </c>
      <c r="F2594">
        <v>2720.05</v>
      </c>
      <c r="G2594" s="68">
        <f t="shared" si="40"/>
        <v>1.2341721659528317</v>
      </c>
    </row>
    <row r="2595" spans="1:7" x14ac:dyDescent="0.25">
      <c r="A2595">
        <v>1998</v>
      </c>
      <c r="B2595">
        <v>18</v>
      </c>
      <c r="C2595" t="s">
        <v>583</v>
      </c>
      <c r="D2595">
        <v>3</v>
      </c>
      <c r="E2595">
        <v>5207.43</v>
      </c>
      <c r="F2595">
        <v>3580.07</v>
      </c>
      <c r="G2595" s="68">
        <f t="shared" si="40"/>
        <v>1.4545609443390772</v>
      </c>
    </row>
    <row r="2596" spans="1:7" x14ac:dyDescent="0.25">
      <c r="A2596">
        <v>1998</v>
      </c>
      <c r="B2596">
        <v>18</v>
      </c>
      <c r="C2596" t="s">
        <v>583</v>
      </c>
      <c r="D2596">
        <v>4</v>
      </c>
      <c r="E2596">
        <v>10692.45</v>
      </c>
      <c r="F2596">
        <v>5718.98</v>
      </c>
      <c r="G2596" s="68">
        <f t="shared" si="40"/>
        <v>1.869642838408248</v>
      </c>
    </row>
    <row r="2597" spans="1:7" x14ac:dyDescent="0.25">
      <c r="A2597">
        <v>1998</v>
      </c>
      <c r="B2597">
        <v>18</v>
      </c>
      <c r="C2597" t="s">
        <v>583</v>
      </c>
      <c r="D2597">
        <v>5</v>
      </c>
      <c r="E2597">
        <v>8464.65</v>
      </c>
      <c r="F2597">
        <v>5626.9</v>
      </c>
      <c r="G2597" s="68">
        <f t="shared" si="40"/>
        <v>1.5043185412927189</v>
      </c>
    </row>
    <row r="2598" spans="1:7" x14ac:dyDescent="0.25">
      <c r="A2598">
        <v>1999</v>
      </c>
      <c r="B2598">
        <v>18</v>
      </c>
      <c r="C2598" t="s">
        <v>583</v>
      </c>
      <c r="D2598">
        <v>2</v>
      </c>
      <c r="E2598">
        <v>4321.42</v>
      </c>
      <c r="F2598">
        <v>3707.86</v>
      </c>
      <c r="G2598" s="68">
        <f t="shared" si="40"/>
        <v>1.1654755033900956</v>
      </c>
    </row>
    <row r="2599" spans="1:7" x14ac:dyDescent="0.25">
      <c r="A2599">
        <v>1999</v>
      </c>
      <c r="B2599">
        <v>18</v>
      </c>
      <c r="C2599" t="s">
        <v>583</v>
      </c>
      <c r="D2599">
        <v>3</v>
      </c>
      <c r="E2599">
        <v>5270.4</v>
      </c>
      <c r="F2599">
        <v>4326.1099999999997</v>
      </c>
      <c r="G2599" s="68">
        <f t="shared" si="40"/>
        <v>1.2182769277711385</v>
      </c>
    </row>
    <row r="2600" spans="1:7" x14ac:dyDescent="0.25">
      <c r="A2600">
        <v>1999</v>
      </c>
      <c r="B2600">
        <v>18</v>
      </c>
      <c r="C2600" t="s">
        <v>583</v>
      </c>
      <c r="D2600">
        <v>4</v>
      </c>
      <c r="E2600">
        <v>9284.27</v>
      </c>
      <c r="F2600">
        <v>6889.26</v>
      </c>
      <c r="G2600" s="68">
        <f t="shared" si="40"/>
        <v>1.3476440140160191</v>
      </c>
    </row>
    <row r="2601" spans="1:7" x14ac:dyDescent="0.25">
      <c r="A2601">
        <v>1999</v>
      </c>
      <c r="B2601">
        <v>18</v>
      </c>
      <c r="C2601" t="s">
        <v>583</v>
      </c>
      <c r="D2601">
        <v>5</v>
      </c>
      <c r="E2601">
        <v>5829.79</v>
      </c>
      <c r="F2601">
        <v>4742.28</v>
      </c>
      <c r="G2601" s="68">
        <f t="shared" si="40"/>
        <v>1.2293221825788441</v>
      </c>
    </row>
    <row r="2602" spans="1:7" x14ac:dyDescent="0.25">
      <c r="A2602">
        <v>2000</v>
      </c>
      <c r="B2602">
        <v>18</v>
      </c>
      <c r="C2602" t="s">
        <v>583</v>
      </c>
      <c r="D2602">
        <v>2</v>
      </c>
      <c r="E2602">
        <v>5605.84</v>
      </c>
      <c r="F2602">
        <v>4590</v>
      </c>
      <c r="G2602" s="68">
        <f t="shared" si="40"/>
        <v>1.2213159041394335</v>
      </c>
    </row>
    <row r="2603" spans="1:7" x14ac:dyDescent="0.25">
      <c r="A2603">
        <v>2000</v>
      </c>
      <c r="B2603">
        <v>18</v>
      </c>
      <c r="C2603" t="s">
        <v>583</v>
      </c>
      <c r="D2603">
        <v>3</v>
      </c>
      <c r="E2603">
        <v>6764.9</v>
      </c>
      <c r="F2603">
        <v>4811.66</v>
      </c>
      <c r="G2603" s="68">
        <f t="shared" si="40"/>
        <v>1.4059389067390464</v>
      </c>
    </row>
    <row r="2604" spans="1:7" x14ac:dyDescent="0.25">
      <c r="A2604">
        <v>2000</v>
      </c>
      <c r="B2604">
        <v>18</v>
      </c>
      <c r="C2604" t="s">
        <v>583</v>
      </c>
      <c r="D2604">
        <v>4</v>
      </c>
      <c r="E2604">
        <v>9509.3700000000008</v>
      </c>
      <c r="F2604">
        <v>5446.52</v>
      </c>
      <c r="G2604" s="68">
        <f t="shared" si="40"/>
        <v>1.7459533794055655</v>
      </c>
    </row>
    <row r="2605" spans="1:7" x14ac:dyDescent="0.25">
      <c r="A2605">
        <v>2000</v>
      </c>
      <c r="B2605">
        <v>18</v>
      </c>
      <c r="C2605" t="s">
        <v>583</v>
      </c>
      <c r="D2605">
        <v>5</v>
      </c>
      <c r="E2605">
        <v>4954.9399999999996</v>
      </c>
      <c r="F2605">
        <v>3417.7</v>
      </c>
      <c r="G2605" s="68">
        <f t="shared" si="40"/>
        <v>1.449787869034731</v>
      </c>
    </row>
    <row r="2606" spans="1:7" x14ac:dyDescent="0.25">
      <c r="A2606">
        <v>2001</v>
      </c>
      <c r="B2606">
        <v>18</v>
      </c>
      <c r="C2606" t="s">
        <v>583</v>
      </c>
      <c r="D2606">
        <v>2</v>
      </c>
      <c r="E2606">
        <v>7069.72</v>
      </c>
      <c r="F2606">
        <v>5555.02</v>
      </c>
      <c r="G2606" s="68">
        <f t="shared" si="40"/>
        <v>1.2726722856083326</v>
      </c>
    </row>
    <row r="2607" spans="1:7" x14ac:dyDescent="0.25">
      <c r="A2607">
        <v>2001</v>
      </c>
      <c r="B2607">
        <v>18</v>
      </c>
      <c r="C2607" t="s">
        <v>583</v>
      </c>
      <c r="D2607">
        <v>3</v>
      </c>
      <c r="E2607">
        <v>8809.92</v>
      </c>
      <c r="F2607">
        <v>6281.36</v>
      </c>
      <c r="G2607" s="68">
        <f t="shared" si="40"/>
        <v>1.40254976629265</v>
      </c>
    </row>
    <row r="2608" spans="1:7" x14ac:dyDescent="0.25">
      <c r="A2608">
        <v>2001</v>
      </c>
      <c r="B2608">
        <v>18</v>
      </c>
      <c r="C2608" t="s">
        <v>583</v>
      </c>
      <c r="D2608">
        <v>4</v>
      </c>
      <c r="E2608">
        <v>12224.65</v>
      </c>
      <c r="F2608">
        <v>7095.04</v>
      </c>
      <c r="G2608" s="68">
        <f t="shared" si="40"/>
        <v>1.7229853531481147</v>
      </c>
    </row>
    <row r="2609" spans="1:7" x14ac:dyDescent="0.25">
      <c r="A2609">
        <v>2001</v>
      </c>
      <c r="B2609">
        <v>18</v>
      </c>
      <c r="C2609" t="s">
        <v>583</v>
      </c>
      <c r="D2609">
        <v>5</v>
      </c>
      <c r="E2609">
        <v>5296.07</v>
      </c>
      <c r="F2609">
        <v>3686.57</v>
      </c>
      <c r="G2609" s="68">
        <f t="shared" si="40"/>
        <v>1.4365846844085421</v>
      </c>
    </row>
    <row r="2610" spans="1:7" x14ac:dyDescent="0.25">
      <c r="A2610">
        <v>2002</v>
      </c>
      <c r="B2610">
        <v>18</v>
      </c>
      <c r="C2610" t="s">
        <v>583</v>
      </c>
      <c r="D2610">
        <v>2</v>
      </c>
      <c r="E2610">
        <v>7706.67</v>
      </c>
      <c r="F2610">
        <v>6118.42</v>
      </c>
      <c r="G2610" s="68">
        <f t="shared" si="40"/>
        <v>1.2595849908963426</v>
      </c>
    </row>
    <row r="2611" spans="1:7" x14ac:dyDescent="0.25">
      <c r="A2611">
        <v>2002</v>
      </c>
      <c r="B2611">
        <v>18</v>
      </c>
      <c r="C2611" t="s">
        <v>583</v>
      </c>
      <c r="D2611">
        <v>3</v>
      </c>
      <c r="E2611">
        <v>10832.67</v>
      </c>
      <c r="F2611">
        <v>7356.52</v>
      </c>
      <c r="G2611" s="68">
        <f t="shared" si="40"/>
        <v>1.4725264119447781</v>
      </c>
    </row>
    <row r="2612" spans="1:7" x14ac:dyDescent="0.25">
      <c r="A2612">
        <v>2002</v>
      </c>
      <c r="B2612">
        <v>18</v>
      </c>
      <c r="C2612" t="s">
        <v>583</v>
      </c>
      <c r="D2612">
        <v>4</v>
      </c>
      <c r="E2612">
        <v>15315.56</v>
      </c>
      <c r="F2612">
        <v>8065.83</v>
      </c>
      <c r="G2612" s="68">
        <f t="shared" si="40"/>
        <v>1.898820084231877</v>
      </c>
    </row>
    <row r="2613" spans="1:7" x14ac:dyDescent="0.25">
      <c r="A2613">
        <v>2002</v>
      </c>
      <c r="B2613">
        <v>18</v>
      </c>
      <c r="C2613" t="s">
        <v>583</v>
      </c>
      <c r="D2613">
        <v>5</v>
      </c>
      <c r="E2613">
        <v>6196.49</v>
      </c>
      <c r="F2613">
        <v>4063.99</v>
      </c>
      <c r="G2613" s="68">
        <f t="shared" si="40"/>
        <v>1.5247306218765302</v>
      </c>
    </row>
    <row r="2614" spans="1:7" x14ac:dyDescent="0.25">
      <c r="A2614">
        <v>2003</v>
      </c>
      <c r="B2614">
        <v>18</v>
      </c>
      <c r="C2614" t="s">
        <v>583</v>
      </c>
      <c r="D2614">
        <v>2</v>
      </c>
      <c r="E2614">
        <v>8299.36</v>
      </c>
      <c r="F2614">
        <v>7084.04</v>
      </c>
      <c r="G2614" s="68">
        <f t="shared" si="40"/>
        <v>1.1715574728544729</v>
      </c>
    </row>
    <row r="2615" spans="1:7" x14ac:dyDescent="0.25">
      <c r="A2615">
        <v>2003</v>
      </c>
      <c r="B2615">
        <v>18</v>
      </c>
      <c r="C2615" t="s">
        <v>583</v>
      </c>
      <c r="D2615">
        <v>3</v>
      </c>
      <c r="E2615">
        <v>11819.16</v>
      </c>
      <c r="F2615">
        <v>8689.48</v>
      </c>
      <c r="G2615" s="68">
        <f t="shared" si="40"/>
        <v>1.3601688478482028</v>
      </c>
    </row>
    <row r="2616" spans="1:7" x14ac:dyDescent="0.25">
      <c r="A2616">
        <v>2003</v>
      </c>
      <c r="B2616">
        <v>18</v>
      </c>
      <c r="C2616" t="s">
        <v>583</v>
      </c>
      <c r="D2616">
        <v>4</v>
      </c>
      <c r="E2616">
        <v>18935.490000000002</v>
      </c>
      <c r="F2616">
        <v>11416.54</v>
      </c>
      <c r="G2616" s="68">
        <f t="shared" si="40"/>
        <v>1.658601467695116</v>
      </c>
    </row>
    <row r="2617" spans="1:7" x14ac:dyDescent="0.25">
      <c r="A2617">
        <v>2003</v>
      </c>
      <c r="B2617">
        <v>18</v>
      </c>
      <c r="C2617" t="s">
        <v>583</v>
      </c>
      <c r="D2617">
        <v>5</v>
      </c>
      <c r="E2617">
        <v>8044.68</v>
      </c>
      <c r="F2617">
        <v>5739.89</v>
      </c>
      <c r="G2617" s="68">
        <f t="shared" si="40"/>
        <v>1.4015390538843078</v>
      </c>
    </row>
    <row r="2618" spans="1:7" x14ac:dyDescent="0.25">
      <c r="A2618">
        <v>2004</v>
      </c>
      <c r="B2618">
        <v>18</v>
      </c>
      <c r="C2618" t="s">
        <v>583</v>
      </c>
      <c r="D2618">
        <v>2</v>
      </c>
      <c r="E2618">
        <v>8529.4699999999993</v>
      </c>
      <c r="F2618">
        <v>7476.79</v>
      </c>
      <c r="G2618" s="68">
        <f t="shared" si="40"/>
        <v>1.140793040863793</v>
      </c>
    </row>
    <row r="2619" spans="1:7" x14ac:dyDescent="0.25">
      <c r="A2619">
        <v>2004</v>
      </c>
      <c r="B2619">
        <v>18</v>
      </c>
      <c r="C2619" t="s">
        <v>583</v>
      </c>
      <c r="D2619">
        <v>3</v>
      </c>
      <c r="E2619">
        <v>12445.07</v>
      </c>
      <c r="F2619">
        <v>9935.18</v>
      </c>
      <c r="G2619" s="68">
        <f t="shared" si="40"/>
        <v>1.252626525135931</v>
      </c>
    </row>
    <row r="2620" spans="1:7" x14ac:dyDescent="0.25">
      <c r="A2620">
        <v>2004</v>
      </c>
      <c r="B2620">
        <v>18</v>
      </c>
      <c r="C2620" t="s">
        <v>583</v>
      </c>
      <c r="D2620">
        <v>4</v>
      </c>
      <c r="E2620">
        <v>19764.73</v>
      </c>
      <c r="F2620">
        <v>13773.62</v>
      </c>
      <c r="G2620" s="68">
        <f t="shared" si="40"/>
        <v>1.4349698917205498</v>
      </c>
    </row>
    <row r="2621" spans="1:7" x14ac:dyDescent="0.25">
      <c r="A2621">
        <v>2004</v>
      </c>
      <c r="B2621">
        <v>18</v>
      </c>
      <c r="C2621" t="s">
        <v>583</v>
      </c>
      <c r="D2621">
        <v>5</v>
      </c>
      <c r="E2621">
        <v>9424.92</v>
      </c>
      <c r="F2621">
        <v>7384.33</v>
      </c>
      <c r="G2621" s="68">
        <f t="shared" si="40"/>
        <v>1.2763405752451475</v>
      </c>
    </row>
    <row r="2622" spans="1:7" x14ac:dyDescent="0.25">
      <c r="A2622">
        <v>2005</v>
      </c>
      <c r="B2622">
        <v>18</v>
      </c>
      <c r="C2622" t="s">
        <v>583</v>
      </c>
      <c r="D2622">
        <v>2</v>
      </c>
      <c r="E2622">
        <v>6744</v>
      </c>
      <c r="F2622">
        <v>5730.56</v>
      </c>
      <c r="G2622" s="68">
        <f t="shared" si="40"/>
        <v>1.176848335939245</v>
      </c>
    </row>
    <row r="2623" spans="1:7" x14ac:dyDescent="0.25">
      <c r="A2623">
        <v>2005</v>
      </c>
      <c r="B2623">
        <v>18</v>
      </c>
      <c r="C2623" t="s">
        <v>583</v>
      </c>
      <c r="D2623">
        <v>3</v>
      </c>
      <c r="E2623">
        <v>12704.15</v>
      </c>
      <c r="F2623">
        <v>9816.31</v>
      </c>
      <c r="G2623" s="68">
        <f t="shared" si="40"/>
        <v>1.2941879382374843</v>
      </c>
    </row>
    <row r="2624" spans="1:7" x14ac:dyDescent="0.25">
      <c r="A2624">
        <v>2005</v>
      </c>
      <c r="B2624">
        <v>18</v>
      </c>
      <c r="C2624" t="s">
        <v>583</v>
      </c>
      <c r="D2624">
        <v>4</v>
      </c>
      <c r="E2624">
        <v>21095.96</v>
      </c>
      <c r="F2624">
        <v>14035.13</v>
      </c>
      <c r="G2624" s="68">
        <f t="shared" si="40"/>
        <v>1.5030826219636013</v>
      </c>
    </row>
    <row r="2625" spans="1:7" x14ac:dyDescent="0.25">
      <c r="A2625">
        <v>2005</v>
      </c>
      <c r="B2625">
        <v>18</v>
      </c>
      <c r="C2625" t="s">
        <v>583</v>
      </c>
      <c r="D2625">
        <v>5</v>
      </c>
      <c r="E2625">
        <v>9655.14</v>
      </c>
      <c r="F2625">
        <v>7326.25</v>
      </c>
      <c r="G2625" s="68">
        <f t="shared" si="40"/>
        <v>1.3178829551271114</v>
      </c>
    </row>
    <row r="2626" spans="1:7" x14ac:dyDescent="0.25">
      <c r="A2626">
        <v>2006</v>
      </c>
      <c r="B2626">
        <v>18</v>
      </c>
      <c r="C2626" t="s">
        <v>583</v>
      </c>
      <c r="D2626">
        <v>2</v>
      </c>
      <c r="E2626">
        <v>5510.16</v>
      </c>
      <c r="F2626">
        <v>4509.62</v>
      </c>
      <c r="G2626" s="68">
        <f t="shared" si="40"/>
        <v>1.2218679179176959</v>
      </c>
    </row>
    <row r="2627" spans="1:7" x14ac:dyDescent="0.25">
      <c r="A2627">
        <v>2006</v>
      </c>
      <c r="B2627">
        <v>18</v>
      </c>
      <c r="C2627" t="s">
        <v>583</v>
      </c>
      <c r="D2627">
        <v>3</v>
      </c>
      <c r="E2627">
        <v>9978.36</v>
      </c>
      <c r="F2627">
        <v>7335.41</v>
      </c>
      <c r="G2627" s="68">
        <f t="shared" ref="G2627:G2690" si="41">E2627/F2627</f>
        <v>1.3603002422495813</v>
      </c>
    </row>
    <row r="2628" spans="1:7" x14ac:dyDescent="0.25">
      <c r="A2628">
        <v>2006</v>
      </c>
      <c r="B2628">
        <v>18</v>
      </c>
      <c r="C2628" t="s">
        <v>583</v>
      </c>
      <c r="D2628">
        <v>4</v>
      </c>
      <c r="E2628">
        <v>20755.560000000001</v>
      </c>
      <c r="F2628">
        <v>12619.05</v>
      </c>
      <c r="G2628" s="68">
        <f t="shared" si="41"/>
        <v>1.6447799160792613</v>
      </c>
    </row>
    <row r="2629" spans="1:7" x14ac:dyDescent="0.25">
      <c r="A2629">
        <v>2006</v>
      </c>
      <c r="B2629">
        <v>18</v>
      </c>
      <c r="C2629" t="s">
        <v>583</v>
      </c>
      <c r="D2629">
        <v>5</v>
      </c>
      <c r="E2629">
        <v>10177.24</v>
      </c>
      <c r="F2629">
        <v>7315.69</v>
      </c>
      <c r="G2629" s="68">
        <f t="shared" si="41"/>
        <v>1.3911524408497353</v>
      </c>
    </row>
    <row r="2630" spans="1:7" x14ac:dyDescent="0.25">
      <c r="A2630">
        <v>2007</v>
      </c>
      <c r="B2630">
        <v>18</v>
      </c>
      <c r="C2630" t="s">
        <v>583</v>
      </c>
      <c r="D2630">
        <v>2</v>
      </c>
      <c r="E2630">
        <v>6616.81</v>
      </c>
      <c r="F2630">
        <v>5724.45</v>
      </c>
      <c r="G2630" s="68">
        <f t="shared" si="41"/>
        <v>1.155885718278612</v>
      </c>
    </row>
    <row r="2631" spans="1:7" x14ac:dyDescent="0.25">
      <c r="A2631">
        <v>2007</v>
      </c>
      <c r="B2631">
        <v>18</v>
      </c>
      <c r="C2631" t="s">
        <v>583</v>
      </c>
      <c r="D2631">
        <v>3</v>
      </c>
      <c r="E2631">
        <v>8128.43</v>
      </c>
      <c r="F2631">
        <v>6641.35</v>
      </c>
      <c r="G2631" s="68">
        <f t="shared" si="41"/>
        <v>1.2239123069857785</v>
      </c>
    </row>
    <row r="2632" spans="1:7" x14ac:dyDescent="0.25">
      <c r="A2632">
        <v>2007</v>
      </c>
      <c r="B2632">
        <v>18</v>
      </c>
      <c r="C2632" t="s">
        <v>583</v>
      </c>
      <c r="D2632">
        <v>4</v>
      </c>
      <c r="E2632">
        <v>15758.73</v>
      </c>
      <c r="F2632">
        <v>11450.87</v>
      </c>
      <c r="G2632" s="68">
        <f t="shared" si="41"/>
        <v>1.3762037294982825</v>
      </c>
    </row>
    <row r="2633" spans="1:7" x14ac:dyDescent="0.25">
      <c r="A2633">
        <v>2007</v>
      </c>
      <c r="B2633">
        <v>18</v>
      </c>
      <c r="C2633" t="s">
        <v>583</v>
      </c>
      <c r="D2633">
        <v>5</v>
      </c>
      <c r="E2633">
        <v>10479.040000000001</v>
      </c>
      <c r="F2633">
        <v>8452.74</v>
      </c>
      <c r="G2633" s="68">
        <f t="shared" si="41"/>
        <v>1.2397210845240716</v>
      </c>
    </row>
    <row r="2634" spans="1:7" x14ac:dyDescent="0.25">
      <c r="A2634">
        <v>2008</v>
      </c>
      <c r="B2634">
        <v>18</v>
      </c>
      <c r="C2634" t="s">
        <v>583</v>
      </c>
      <c r="D2634">
        <v>2</v>
      </c>
      <c r="E2634">
        <v>7344.75</v>
      </c>
      <c r="F2634">
        <v>6390.18</v>
      </c>
      <c r="G2634" s="68">
        <f t="shared" si="41"/>
        <v>1.1493807686168465</v>
      </c>
    </row>
    <row r="2635" spans="1:7" x14ac:dyDescent="0.25">
      <c r="A2635">
        <v>2008</v>
      </c>
      <c r="B2635">
        <v>18</v>
      </c>
      <c r="C2635" t="s">
        <v>583</v>
      </c>
      <c r="D2635">
        <v>3</v>
      </c>
      <c r="E2635">
        <v>9981</v>
      </c>
      <c r="F2635">
        <v>8260.01</v>
      </c>
      <c r="G2635" s="68">
        <f t="shared" si="41"/>
        <v>1.2083520479999419</v>
      </c>
    </row>
    <row r="2636" spans="1:7" x14ac:dyDescent="0.25">
      <c r="A2636">
        <v>2008</v>
      </c>
      <c r="B2636">
        <v>18</v>
      </c>
      <c r="C2636" t="s">
        <v>583</v>
      </c>
      <c r="D2636">
        <v>4</v>
      </c>
      <c r="E2636">
        <v>13617.8</v>
      </c>
      <c r="F2636">
        <v>10205.16</v>
      </c>
      <c r="G2636" s="68">
        <f t="shared" si="41"/>
        <v>1.3344033802507751</v>
      </c>
    </row>
    <row r="2637" spans="1:7" x14ac:dyDescent="0.25">
      <c r="A2637">
        <v>2008</v>
      </c>
      <c r="B2637">
        <v>18</v>
      </c>
      <c r="C2637" t="s">
        <v>583</v>
      </c>
      <c r="D2637">
        <v>5</v>
      </c>
      <c r="E2637">
        <v>8654.5499999999993</v>
      </c>
      <c r="F2637">
        <v>7093.86</v>
      </c>
      <c r="G2637" s="68">
        <f t="shared" si="41"/>
        <v>1.2200057514526645</v>
      </c>
    </row>
    <row r="2638" spans="1:7" x14ac:dyDescent="0.25">
      <c r="A2638">
        <v>2009</v>
      </c>
      <c r="B2638">
        <v>18</v>
      </c>
      <c r="C2638" t="s">
        <v>583</v>
      </c>
      <c r="D2638">
        <v>2</v>
      </c>
      <c r="E2638">
        <v>7479.83</v>
      </c>
      <c r="F2638">
        <v>6056.36</v>
      </c>
      <c r="G2638" s="68">
        <f t="shared" si="41"/>
        <v>1.2350372170742823</v>
      </c>
    </row>
    <row r="2639" spans="1:7" x14ac:dyDescent="0.25">
      <c r="A2639">
        <v>2009</v>
      </c>
      <c r="B2639">
        <v>18</v>
      </c>
      <c r="C2639" t="s">
        <v>583</v>
      </c>
      <c r="D2639">
        <v>3</v>
      </c>
      <c r="E2639">
        <v>11015.93</v>
      </c>
      <c r="F2639">
        <v>8567.24</v>
      </c>
      <c r="G2639" s="68">
        <f t="shared" si="41"/>
        <v>1.2858201707901262</v>
      </c>
    </row>
    <row r="2640" spans="1:7" x14ac:dyDescent="0.25">
      <c r="A2640">
        <v>2009</v>
      </c>
      <c r="B2640">
        <v>18</v>
      </c>
      <c r="C2640" t="s">
        <v>583</v>
      </c>
      <c r="D2640">
        <v>4</v>
      </c>
      <c r="E2640">
        <v>16882.240000000002</v>
      </c>
      <c r="F2640">
        <v>11511.81</v>
      </c>
      <c r="G2640" s="68">
        <f t="shared" si="41"/>
        <v>1.4665148226039173</v>
      </c>
    </row>
    <row r="2641" spans="1:7" x14ac:dyDescent="0.25">
      <c r="A2641">
        <v>2009</v>
      </c>
      <c r="B2641">
        <v>18</v>
      </c>
      <c r="C2641" t="s">
        <v>583</v>
      </c>
      <c r="D2641">
        <v>5</v>
      </c>
      <c r="E2641">
        <v>6963.12</v>
      </c>
      <c r="F2641">
        <v>5364.17</v>
      </c>
      <c r="G2641" s="68">
        <f t="shared" si="41"/>
        <v>1.2980796656332667</v>
      </c>
    </row>
    <row r="2642" spans="1:7" x14ac:dyDescent="0.25">
      <c r="A2642">
        <v>2010</v>
      </c>
      <c r="B2642">
        <v>18</v>
      </c>
      <c r="C2642" t="s">
        <v>583</v>
      </c>
      <c r="D2642">
        <v>2</v>
      </c>
      <c r="E2642">
        <v>6987.55</v>
      </c>
      <c r="F2642">
        <v>5932.73</v>
      </c>
      <c r="G2642" s="68">
        <f t="shared" si="41"/>
        <v>1.1777967310159068</v>
      </c>
    </row>
    <row r="2643" spans="1:7" x14ac:dyDescent="0.25">
      <c r="A2643">
        <v>2010</v>
      </c>
      <c r="B2643">
        <v>18</v>
      </c>
      <c r="C2643" t="s">
        <v>583</v>
      </c>
      <c r="D2643">
        <v>3</v>
      </c>
      <c r="E2643">
        <v>11378.14</v>
      </c>
      <c r="F2643">
        <v>9218.19</v>
      </c>
      <c r="G2643" s="68">
        <f t="shared" si="41"/>
        <v>1.23431389459319</v>
      </c>
    </row>
    <row r="2644" spans="1:7" x14ac:dyDescent="0.25">
      <c r="A2644">
        <v>2010</v>
      </c>
      <c r="B2644">
        <v>18</v>
      </c>
      <c r="C2644" t="s">
        <v>583</v>
      </c>
      <c r="D2644">
        <v>4</v>
      </c>
      <c r="E2644">
        <v>18785.3</v>
      </c>
      <c r="F2644">
        <v>13654.29</v>
      </c>
      <c r="G2644" s="68">
        <f t="shared" si="41"/>
        <v>1.3757800661916511</v>
      </c>
    </row>
    <row r="2645" spans="1:7" x14ac:dyDescent="0.25">
      <c r="A2645">
        <v>2010</v>
      </c>
      <c r="B2645">
        <v>18</v>
      </c>
      <c r="C2645" t="s">
        <v>583</v>
      </c>
      <c r="D2645">
        <v>5</v>
      </c>
      <c r="E2645">
        <v>8538.1299999999992</v>
      </c>
      <c r="F2645">
        <v>6853.05</v>
      </c>
      <c r="G2645" s="68">
        <f t="shared" si="41"/>
        <v>1.245887597493087</v>
      </c>
    </row>
    <row r="2646" spans="1:7" x14ac:dyDescent="0.25">
      <c r="A2646">
        <v>2011</v>
      </c>
      <c r="B2646">
        <v>18</v>
      </c>
      <c r="C2646" t="s">
        <v>583</v>
      </c>
      <c r="D2646">
        <v>2</v>
      </c>
      <c r="E2646">
        <v>6191.78</v>
      </c>
      <c r="F2646">
        <v>4860.79</v>
      </c>
      <c r="G2646" s="68">
        <f t="shared" si="41"/>
        <v>1.2738217450249856</v>
      </c>
    </row>
    <row r="2647" spans="1:7" x14ac:dyDescent="0.25">
      <c r="A2647">
        <v>2011</v>
      </c>
      <c r="B2647">
        <v>18</v>
      </c>
      <c r="C2647" t="s">
        <v>583</v>
      </c>
      <c r="D2647">
        <v>3</v>
      </c>
      <c r="E2647">
        <v>10464.379999999999</v>
      </c>
      <c r="F2647">
        <v>7475.15</v>
      </c>
      <c r="G2647" s="68">
        <f t="shared" si="41"/>
        <v>1.3998889654388207</v>
      </c>
    </row>
    <row r="2648" spans="1:7" x14ac:dyDescent="0.25">
      <c r="A2648">
        <v>2011</v>
      </c>
      <c r="B2648">
        <v>18</v>
      </c>
      <c r="C2648" t="s">
        <v>583</v>
      </c>
      <c r="D2648">
        <v>4</v>
      </c>
      <c r="E2648">
        <v>19257.14</v>
      </c>
      <c r="F2648">
        <v>11254.56</v>
      </c>
      <c r="G2648" s="68">
        <f t="shared" si="41"/>
        <v>1.7110522312733683</v>
      </c>
    </row>
    <row r="2649" spans="1:7" x14ac:dyDescent="0.25">
      <c r="A2649">
        <v>2011</v>
      </c>
      <c r="B2649">
        <v>18</v>
      </c>
      <c r="C2649" t="s">
        <v>583</v>
      </c>
      <c r="D2649">
        <v>5</v>
      </c>
      <c r="E2649">
        <v>9732.86</v>
      </c>
      <c r="F2649">
        <v>6820.9</v>
      </c>
      <c r="G2649" s="68">
        <f t="shared" si="41"/>
        <v>1.4269172689820993</v>
      </c>
    </row>
    <row r="2650" spans="1:7" x14ac:dyDescent="0.25">
      <c r="A2650">
        <v>2012</v>
      </c>
      <c r="B2650">
        <v>18</v>
      </c>
      <c r="C2650" t="s">
        <v>583</v>
      </c>
      <c r="D2650">
        <v>2</v>
      </c>
      <c r="E2650">
        <v>6829.66</v>
      </c>
      <c r="F2650">
        <v>5469.16</v>
      </c>
      <c r="G2650" s="68">
        <f t="shared" si="41"/>
        <v>1.2487584930775475</v>
      </c>
    </row>
    <row r="2651" spans="1:7" x14ac:dyDescent="0.25">
      <c r="A2651">
        <v>2012</v>
      </c>
      <c r="B2651">
        <v>18</v>
      </c>
      <c r="C2651" t="s">
        <v>583</v>
      </c>
      <c r="D2651">
        <v>3</v>
      </c>
      <c r="E2651">
        <v>9315.5300000000007</v>
      </c>
      <c r="F2651">
        <v>7350.22</v>
      </c>
      <c r="G2651" s="68">
        <f t="shared" si="41"/>
        <v>1.2673811124020777</v>
      </c>
    </row>
    <row r="2652" spans="1:7" x14ac:dyDescent="0.25">
      <c r="A2652">
        <v>2012</v>
      </c>
      <c r="B2652">
        <v>18</v>
      </c>
      <c r="C2652" t="s">
        <v>583</v>
      </c>
      <c r="D2652">
        <v>4</v>
      </c>
      <c r="E2652">
        <v>17955.63</v>
      </c>
      <c r="F2652">
        <v>12614.29</v>
      </c>
      <c r="G2652" s="68">
        <f t="shared" si="41"/>
        <v>1.4234356432268482</v>
      </c>
    </row>
    <row r="2653" spans="1:7" x14ac:dyDescent="0.25">
      <c r="A2653">
        <v>2012</v>
      </c>
      <c r="B2653">
        <v>18</v>
      </c>
      <c r="C2653" t="s">
        <v>583</v>
      </c>
      <c r="D2653">
        <v>5</v>
      </c>
      <c r="E2653">
        <v>9544.9699999999993</v>
      </c>
      <c r="F2653">
        <v>7505.59</v>
      </c>
      <c r="G2653" s="68">
        <f t="shared" si="41"/>
        <v>1.271714815224386</v>
      </c>
    </row>
    <row r="2654" spans="1:7" x14ac:dyDescent="0.25">
      <c r="A2654">
        <v>2013</v>
      </c>
      <c r="B2654">
        <v>18</v>
      </c>
      <c r="C2654" t="s">
        <v>583</v>
      </c>
      <c r="D2654">
        <v>2</v>
      </c>
      <c r="E2654">
        <v>9457.07</v>
      </c>
      <c r="F2654">
        <v>7813.49</v>
      </c>
      <c r="G2654" s="68">
        <f t="shared" si="41"/>
        <v>1.2103515842472441</v>
      </c>
    </row>
    <row r="2655" spans="1:7" x14ac:dyDescent="0.25">
      <c r="A2655">
        <v>2013</v>
      </c>
      <c r="B2655">
        <v>18</v>
      </c>
      <c r="C2655" t="s">
        <v>583</v>
      </c>
      <c r="D2655">
        <v>3</v>
      </c>
      <c r="E2655">
        <v>10674.58</v>
      </c>
      <c r="F2655">
        <v>8344.7000000000007</v>
      </c>
      <c r="G2655" s="68">
        <f t="shared" si="41"/>
        <v>1.2792047647009477</v>
      </c>
    </row>
    <row r="2656" spans="1:7" x14ac:dyDescent="0.25">
      <c r="A2656">
        <v>2013</v>
      </c>
      <c r="B2656">
        <v>18</v>
      </c>
      <c r="C2656" t="s">
        <v>583</v>
      </c>
      <c r="D2656">
        <v>4</v>
      </c>
      <c r="E2656">
        <v>16857.39</v>
      </c>
      <c r="F2656">
        <v>11538.67</v>
      </c>
      <c r="G2656" s="68">
        <f t="shared" si="41"/>
        <v>1.4609474055502063</v>
      </c>
    </row>
    <row r="2657" spans="1:7" x14ac:dyDescent="0.25">
      <c r="A2657">
        <v>2013</v>
      </c>
      <c r="B2657">
        <v>18</v>
      </c>
      <c r="C2657" t="s">
        <v>583</v>
      </c>
      <c r="D2657">
        <v>5</v>
      </c>
      <c r="E2657">
        <v>10077.94</v>
      </c>
      <c r="F2657">
        <v>7794.54</v>
      </c>
      <c r="G2657" s="68">
        <f t="shared" si="41"/>
        <v>1.2929486538012507</v>
      </c>
    </row>
    <row r="2658" spans="1:7" x14ac:dyDescent="0.25">
      <c r="A2658">
        <v>2014</v>
      </c>
      <c r="B2658">
        <v>18</v>
      </c>
      <c r="C2658" t="s">
        <v>583</v>
      </c>
      <c r="D2658">
        <v>2</v>
      </c>
      <c r="E2658">
        <v>9254.44</v>
      </c>
      <c r="F2658">
        <v>7614.68</v>
      </c>
      <c r="G2658" s="68">
        <f t="shared" si="41"/>
        <v>1.2153419447698393</v>
      </c>
    </row>
    <row r="2659" spans="1:7" x14ac:dyDescent="0.25">
      <c r="A2659">
        <v>2014</v>
      </c>
      <c r="B2659">
        <v>18</v>
      </c>
      <c r="C2659" t="s">
        <v>583</v>
      </c>
      <c r="D2659">
        <v>3</v>
      </c>
      <c r="E2659">
        <v>13168.09</v>
      </c>
      <c r="F2659">
        <v>10287.049999999999</v>
      </c>
      <c r="G2659" s="68">
        <f t="shared" si="41"/>
        <v>1.280064741592585</v>
      </c>
    </row>
    <row r="2660" spans="1:7" x14ac:dyDescent="0.25">
      <c r="A2660">
        <v>2014</v>
      </c>
      <c r="B2660">
        <v>18</v>
      </c>
      <c r="C2660" t="s">
        <v>583</v>
      </c>
      <c r="D2660">
        <v>4</v>
      </c>
      <c r="E2660">
        <v>16325.8</v>
      </c>
      <c r="F2660">
        <v>10997.68</v>
      </c>
      <c r="G2660" s="68">
        <f t="shared" si="41"/>
        <v>1.4844767260003926</v>
      </c>
    </row>
    <row r="2661" spans="1:7" x14ac:dyDescent="0.25">
      <c r="A2661">
        <v>2014</v>
      </c>
      <c r="B2661">
        <v>18</v>
      </c>
      <c r="C2661" t="s">
        <v>583</v>
      </c>
      <c r="D2661">
        <v>5</v>
      </c>
      <c r="E2661">
        <v>8365.25</v>
      </c>
      <c r="F2661">
        <v>6406.53</v>
      </c>
      <c r="G2661" s="68">
        <f t="shared" si="41"/>
        <v>1.3057380516441819</v>
      </c>
    </row>
    <row r="2662" spans="1:7" x14ac:dyDescent="0.25">
      <c r="A2662">
        <v>2015</v>
      </c>
      <c r="B2662">
        <v>18</v>
      </c>
      <c r="C2662" t="s">
        <v>583</v>
      </c>
      <c r="D2662">
        <v>2</v>
      </c>
      <c r="E2662">
        <v>9260.08</v>
      </c>
      <c r="F2662">
        <v>7593.24</v>
      </c>
      <c r="G2662" s="68">
        <f t="shared" si="41"/>
        <v>1.2195163066095633</v>
      </c>
    </row>
    <row r="2663" spans="1:7" x14ac:dyDescent="0.25">
      <c r="A2663">
        <v>2015</v>
      </c>
      <c r="B2663">
        <v>18</v>
      </c>
      <c r="C2663" t="s">
        <v>583</v>
      </c>
      <c r="D2663">
        <v>3</v>
      </c>
      <c r="E2663">
        <v>12906.96</v>
      </c>
      <c r="F2663">
        <v>10077.42</v>
      </c>
      <c r="G2663" s="68">
        <f t="shared" si="41"/>
        <v>1.2807801996939692</v>
      </c>
    </row>
    <row r="2664" spans="1:7" x14ac:dyDescent="0.25">
      <c r="A2664">
        <v>2015</v>
      </c>
      <c r="B2664">
        <v>18</v>
      </c>
      <c r="C2664" t="s">
        <v>583</v>
      </c>
      <c r="D2664">
        <v>4</v>
      </c>
      <c r="E2664">
        <v>20142.93</v>
      </c>
      <c r="F2664">
        <v>13567.26</v>
      </c>
      <c r="G2664" s="68">
        <f t="shared" si="41"/>
        <v>1.4846719234392205</v>
      </c>
    </row>
    <row r="2665" spans="1:7" x14ac:dyDescent="0.25">
      <c r="A2665">
        <v>2015</v>
      </c>
      <c r="B2665">
        <v>18</v>
      </c>
      <c r="C2665" t="s">
        <v>583</v>
      </c>
      <c r="D2665">
        <v>5</v>
      </c>
      <c r="E2665">
        <v>8377.31</v>
      </c>
      <c r="F2665">
        <v>6415.46</v>
      </c>
      <c r="G2665" s="68">
        <f t="shared" si="41"/>
        <v>1.3058003634969277</v>
      </c>
    </row>
    <row r="2666" spans="1:7" x14ac:dyDescent="0.25">
      <c r="A2666">
        <v>1979</v>
      </c>
      <c r="B2666">
        <v>19</v>
      </c>
      <c r="C2666" t="s">
        <v>584</v>
      </c>
      <c r="D2666">
        <v>2</v>
      </c>
      <c r="E2666">
        <v>12904.95</v>
      </c>
      <c r="F2666">
        <v>6464.96</v>
      </c>
      <c r="G2666" s="68">
        <f t="shared" si="41"/>
        <v>1.9961376404494382</v>
      </c>
    </row>
    <row r="2667" spans="1:7" x14ac:dyDescent="0.25">
      <c r="A2667">
        <v>1979</v>
      </c>
      <c r="B2667">
        <v>19</v>
      </c>
      <c r="C2667" t="s">
        <v>584</v>
      </c>
      <c r="D2667">
        <v>3</v>
      </c>
      <c r="E2667">
        <v>7193.91</v>
      </c>
      <c r="F2667">
        <v>2640.52</v>
      </c>
      <c r="G2667" s="68">
        <f t="shared" si="41"/>
        <v>2.7244292790813929</v>
      </c>
    </row>
    <row r="2668" spans="1:7" x14ac:dyDescent="0.25">
      <c r="A2668">
        <v>1979</v>
      </c>
      <c r="B2668">
        <v>19</v>
      </c>
      <c r="C2668" t="s">
        <v>584</v>
      </c>
      <c r="D2668">
        <v>4</v>
      </c>
      <c r="E2668">
        <v>65268.28</v>
      </c>
      <c r="F2668">
        <v>26217.33</v>
      </c>
      <c r="G2668" s="68">
        <f t="shared" si="41"/>
        <v>2.4895090384871379</v>
      </c>
    </row>
    <row r="2669" spans="1:7" x14ac:dyDescent="0.25">
      <c r="A2669">
        <v>1979</v>
      </c>
      <c r="B2669">
        <v>19</v>
      </c>
      <c r="C2669" t="s">
        <v>584</v>
      </c>
      <c r="D2669">
        <v>5</v>
      </c>
      <c r="E2669">
        <v>15289.36</v>
      </c>
      <c r="F2669">
        <v>7881</v>
      </c>
      <c r="G2669" s="68">
        <f t="shared" si="41"/>
        <v>1.9400279152391828</v>
      </c>
    </row>
    <row r="2670" spans="1:7" x14ac:dyDescent="0.25">
      <c r="A2670">
        <v>1980</v>
      </c>
      <c r="B2670">
        <v>19</v>
      </c>
      <c r="C2670" t="s">
        <v>584</v>
      </c>
      <c r="D2670">
        <v>2</v>
      </c>
      <c r="E2670">
        <v>4041.71</v>
      </c>
      <c r="F2670">
        <v>1824.69</v>
      </c>
      <c r="G2670" s="68">
        <f t="shared" si="41"/>
        <v>2.2150118650291284</v>
      </c>
    </row>
    <row r="2671" spans="1:7" x14ac:dyDescent="0.25">
      <c r="A2671">
        <v>1980</v>
      </c>
      <c r="B2671">
        <v>19</v>
      </c>
      <c r="C2671" t="s">
        <v>584</v>
      </c>
      <c r="D2671">
        <v>3</v>
      </c>
      <c r="E2671">
        <v>24406.16</v>
      </c>
      <c r="F2671">
        <v>8085.4</v>
      </c>
      <c r="G2671" s="68">
        <f t="shared" si="41"/>
        <v>3.0185470106611918</v>
      </c>
    </row>
    <row r="2672" spans="1:7" x14ac:dyDescent="0.25">
      <c r="A2672">
        <v>1980</v>
      </c>
      <c r="B2672">
        <v>19</v>
      </c>
      <c r="C2672" t="s">
        <v>584</v>
      </c>
      <c r="D2672">
        <v>4</v>
      </c>
      <c r="E2672">
        <v>22757.26</v>
      </c>
      <c r="F2672">
        <v>8246.27</v>
      </c>
      <c r="G2672" s="68">
        <f t="shared" si="41"/>
        <v>2.7597034780573515</v>
      </c>
    </row>
    <row r="2673" spans="1:7" x14ac:dyDescent="0.25">
      <c r="A2673">
        <v>1980</v>
      </c>
      <c r="B2673">
        <v>19</v>
      </c>
      <c r="C2673" t="s">
        <v>584</v>
      </c>
      <c r="D2673">
        <v>5</v>
      </c>
      <c r="E2673">
        <v>34751.47</v>
      </c>
      <c r="F2673">
        <v>16154.4</v>
      </c>
      <c r="G2673" s="68">
        <f t="shared" si="41"/>
        <v>2.1512077204972022</v>
      </c>
    </row>
    <row r="2674" spans="1:7" x14ac:dyDescent="0.25">
      <c r="A2674">
        <v>1981</v>
      </c>
      <c r="B2674">
        <v>19</v>
      </c>
      <c r="C2674" t="s">
        <v>584</v>
      </c>
      <c r="D2674">
        <v>2</v>
      </c>
      <c r="E2674">
        <v>13179.85</v>
      </c>
      <c r="F2674">
        <v>3872.25</v>
      </c>
      <c r="G2674" s="68">
        <f t="shared" si="41"/>
        <v>3.4036671186002971</v>
      </c>
    </row>
    <row r="2675" spans="1:7" x14ac:dyDescent="0.25">
      <c r="A2675">
        <v>1981</v>
      </c>
      <c r="B2675">
        <v>19</v>
      </c>
      <c r="C2675" t="s">
        <v>584</v>
      </c>
      <c r="D2675">
        <v>3</v>
      </c>
      <c r="E2675">
        <v>16240.31</v>
      </c>
      <c r="F2675">
        <v>3513.65</v>
      </c>
      <c r="G2675" s="68">
        <f t="shared" si="41"/>
        <v>4.6220625275710443</v>
      </c>
    </row>
    <row r="2676" spans="1:7" x14ac:dyDescent="0.25">
      <c r="A2676">
        <v>1981</v>
      </c>
      <c r="B2676">
        <v>19</v>
      </c>
      <c r="C2676" t="s">
        <v>584</v>
      </c>
      <c r="D2676">
        <v>4</v>
      </c>
      <c r="E2676">
        <v>39658.910000000003</v>
      </c>
      <c r="F2676">
        <v>9363.32</v>
      </c>
      <c r="G2676" s="68">
        <f t="shared" si="41"/>
        <v>4.2355606771956964</v>
      </c>
    </row>
    <row r="2677" spans="1:7" x14ac:dyDescent="0.25">
      <c r="A2677">
        <v>1981</v>
      </c>
      <c r="B2677">
        <v>19</v>
      </c>
      <c r="C2677" t="s">
        <v>584</v>
      </c>
      <c r="D2677">
        <v>5</v>
      </c>
      <c r="E2677">
        <v>21774.85</v>
      </c>
      <c r="F2677">
        <v>6594.96</v>
      </c>
      <c r="G2677" s="68">
        <f t="shared" si="41"/>
        <v>3.3017410264808276</v>
      </c>
    </row>
    <row r="2678" spans="1:7" x14ac:dyDescent="0.25">
      <c r="A2678">
        <v>1982</v>
      </c>
      <c r="B2678">
        <v>19</v>
      </c>
      <c r="C2678" t="s">
        <v>584</v>
      </c>
      <c r="D2678">
        <v>2</v>
      </c>
      <c r="E2678">
        <v>24229.97</v>
      </c>
      <c r="F2678">
        <v>11219.78</v>
      </c>
      <c r="G2678" s="68">
        <f t="shared" si="41"/>
        <v>2.1595762127243137</v>
      </c>
    </row>
    <row r="2679" spans="1:7" x14ac:dyDescent="0.25">
      <c r="A2679">
        <v>1982</v>
      </c>
      <c r="B2679">
        <v>19</v>
      </c>
      <c r="C2679" t="s">
        <v>584</v>
      </c>
      <c r="D2679">
        <v>3</v>
      </c>
      <c r="E2679">
        <v>56555.9</v>
      </c>
      <c r="F2679">
        <v>19194.150000000001</v>
      </c>
      <c r="G2679" s="68">
        <f t="shared" si="41"/>
        <v>2.9465175587353438</v>
      </c>
    </row>
    <row r="2680" spans="1:7" x14ac:dyDescent="0.25">
      <c r="A2680">
        <v>1982</v>
      </c>
      <c r="B2680">
        <v>19</v>
      </c>
      <c r="C2680" t="s">
        <v>584</v>
      </c>
      <c r="D2680">
        <v>4</v>
      </c>
      <c r="E2680">
        <v>26812.43</v>
      </c>
      <c r="F2680">
        <v>9978.33</v>
      </c>
      <c r="G2680" s="68">
        <f t="shared" si="41"/>
        <v>2.6870658717440694</v>
      </c>
    </row>
    <row r="2681" spans="1:7" x14ac:dyDescent="0.25">
      <c r="A2681">
        <v>1982</v>
      </c>
      <c r="B2681">
        <v>19</v>
      </c>
      <c r="C2681" t="s">
        <v>584</v>
      </c>
      <c r="D2681">
        <v>5</v>
      </c>
      <c r="E2681">
        <v>7468.42</v>
      </c>
      <c r="F2681">
        <v>3567.46</v>
      </c>
      <c r="G2681" s="68">
        <f t="shared" si="41"/>
        <v>2.0934838792866635</v>
      </c>
    </row>
    <row r="2682" spans="1:7" x14ac:dyDescent="0.25">
      <c r="A2682">
        <v>1983</v>
      </c>
      <c r="B2682">
        <v>19</v>
      </c>
      <c r="C2682" t="s">
        <v>584</v>
      </c>
      <c r="D2682">
        <v>2</v>
      </c>
      <c r="E2682">
        <v>7499.2</v>
      </c>
      <c r="F2682">
        <v>5021.74</v>
      </c>
      <c r="G2682" s="68">
        <f t="shared" si="41"/>
        <v>1.4933469275589737</v>
      </c>
    </row>
    <row r="2683" spans="1:7" x14ac:dyDescent="0.25">
      <c r="A2683">
        <v>1983</v>
      </c>
      <c r="B2683">
        <v>19</v>
      </c>
      <c r="C2683" t="s">
        <v>584</v>
      </c>
      <c r="D2683">
        <v>3</v>
      </c>
      <c r="E2683">
        <v>32547.63</v>
      </c>
      <c r="F2683">
        <v>16104.17</v>
      </c>
      <c r="G2683" s="68">
        <f t="shared" si="41"/>
        <v>2.021068456182467</v>
      </c>
    </row>
    <row r="2684" spans="1:7" x14ac:dyDescent="0.25">
      <c r="A2684">
        <v>1983</v>
      </c>
      <c r="B2684">
        <v>19</v>
      </c>
      <c r="C2684" t="s">
        <v>584</v>
      </c>
      <c r="D2684">
        <v>4</v>
      </c>
      <c r="E2684">
        <v>31235.17</v>
      </c>
      <c r="F2684">
        <v>16917.419999999998</v>
      </c>
      <c r="G2684" s="68">
        <f t="shared" si="41"/>
        <v>1.8463317692650536</v>
      </c>
    </row>
    <row r="2685" spans="1:7" x14ac:dyDescent="0.25">
      <c r="A2685">
        <v>1983</v>
      </c>
      <c r="B2685">
        <v>19</v>
      </c>
      <c r="C2685" t="s">
        <v>584</v>
      </c>
      <c r="D2685">
        <v>5</v>
      </c>
      <c r="E2685">
        <v>3180.03</v>
      </c>
      <c r="F2685">
        <v>2184.3200000000002</v>
      </c>
      <c r="G2685" s="68">
        <f t="shared" si="41"/>
        <v>1.455844381775564</v>
      </c>
    </row>
    <row r="2686" spans="1:7" x14ac:dyDescent="0.25">
      <c r="A2686">
        <v>1984</v>
      </c>
      <c r="B2686">
        <v>19</v>
      </c>
      <c r="C2686" t="s">
        <v>584</v>
      </c>
      <c r="D2686">
        <v>2</v>
      </c>
      <c r="E2686">
        <v>49553</v>
      </c>
      <c r="F2686">
        <v>33348.97</v>
      </c>
      <c r="G2686" s="68">
        <f t="shared" si="41"/>
        <v>1.4858929676088946</v>
      </c>
    </row>
    <row r="2687" spans="1:7" x14ac:dyDescent="0.25">
      <c r="A2687">
        <v>1984</v>
      </c>
      <c r="B2687">
        <v>19</v>
      </c>
      <c r="C2687" t="s">
        <v>584</v>
      </c>
      <c r="D2687">
        <v>3</v>
      </c>
      <c r="E2687">
        <v>47274.57</v>
      </c>
      <c r="F2687">
        <v>16052.59</v>
      </c>
      <c r="G2687" s="68">
        <f t="shared" si="41"/>
        <v>2.9449808410979164</v>
      </c>
    </row>
    <row r="2688" spans="1:7" x14ac:dyDescent="0.25">
      <c r="A2688">
        <v>1984</v>
      </c>
      <c r="B2688">
        <v>19</v>
      </c>
      <c r="C2688" t="s">
        <v>584</v>
      </c>
      <c r="D2688">
        <v>4</v>
      </c>
      <c r="E2688">
        <v>67222.36</v>
      </c>
      <c r="F2688">
        <v>28968.62</v>
      </c>
      <c r="G2688" s="68">
        <f t="shared" si="41"/>
        <v>2.3205233801264957</v>
      </c>
    </row>
    <row r="2689" spans="1:7" x14ac:dyDescent="0.25">
      <c r="A2689">
        <v>1984</v>
      </c>
      <c r="B2689">
        <v>19</v>
      </c>
      <c r="C2689" t="s">
        <v>584</v>
      </c>
      <c r="D2689">
        <v>5</v>
      </c>
      <c r="E2689">
        <v>12934.8</v>
      </c>
      <c r="F2689">
        <v>8828.84</v>
      </c>
      <c r="G2689" s="68">
        <f t="shared" si="41"/>
        <v>1.4650622278804462</v>
      </c>
    </row>
    <row r="2690" spans="1:7" x14ac:dyDescent="0.25">
      <c r="A2690">
        <v>1985</v>
      </c>
      <c r="B2690">
        <v>19</v>
      </c>
      <c r="C2690" t="s">
        <v>584</v>
      </c>
      <c r="D2690">
        <v>2</v>
      </c>
      <c r="E2690">
        <v>93924.36</v>
      </c>
      <c r="F2690">
        <v>74965.03</v>
      </c>
      <c r="G2690" s="68">
        <f t="shared" si="41"/>
        <v>1.2529089896982633</v>
      </c>
    </row>
    <row r="2691" spans="1:7" x14ac:dyDescent="0.25">
      <c r="A2691">
        <v>1985</v>
      </c>
      <c r="B2691">
        <v>19</v>
      </c>
      <c r="C2691" t="s">
        <v>584</v>
      </c>
      <c r="D2691">
        <v>3</v>
      </c>
      <c r="E2691">
        <v>94491.91</v>
      </c>
      <c r="F2691">
        <v>36310.81</v>
      </c>
      <c r="G2691" s="68">
        <f t="shared" ref="G2691:G2754" si="42">E2691/F2691</f>
        <v>2.6023079628353103</v>
      </c>
    </row>
    <row r="2692" spans="1:7" x14ac:dyDescent="0.25">
      <c r="A2692">
        <v>1985</v>
      </c>
      <c r="B2692">
        <v>19</v>
      </c>
      <c r="C2692" t="s">
        <v>584</v>
      </c>
      <c r="D2692">
        <v>4</v>
      </c>
      <c r="E2692">
        <v>77644.2</v>
      </c>
      <c r="F2692">
        <v>37626.53</v>
      </c>
      <c r="G2692" s="68">
        <f t="shared" si="42"/>
        <v>2.0635493094898734</v>
      </c>
    </row>
    <row r="2693" spans="1:7" x14ac:dyDescent="0.25">
      <c r="A2693">
        <v>1985</v>
      </c>
      <c r="B2693">
        <v>19</v>
      </c>
      <c r="C2693" t="s">
        <v>584</v>
      </c>
      <c r="D2693">
        <v>5</v>
      </c>
      <c r="E2693">
        <v>55226.54</v>
      </c>
      <c r="F2693">
        <v>43984.15</v>
      </c>
      <c r="G2693" s="68">
        <f t="shared" si="42"/>
        <v>1.2556009380651894</v>
      </c>
    </row>
    <row r="2694" spans="1:7" x14ac:dyDescent="0.25">
      <c r="A2694">
        <v>1986</v>
      </c>
      <c r="B2694">
        <v>19</v>
      </c>
      <c r="C2694" t="s">
        <v>584</v>
      </c>
      <c r="D2694">
        <v>2</v>
      </c>
      <c r="E2694">
        <v>108467.81</v>
      </c>
      <c r="F2694">
        <v>89750.61</v>
      </c>
      <c r="G2694" s="68">
        <f t="shared" si="42"/>
        <v>1.2085467719940846</v>
      </c>
    </row>
    <row r="2695" spans="1:7" x14ac:dyDescent="0.25">
      <c r="A2695">
        <v>1986</v>
      </c>
      <c r="B2695">
        <v>19</v>
      </c>
      <c r="C2695" t="s">
        <v>584</v>
      </c>
      <c r="D2695">
        <v>3</v>
      </c>
      <c r="E2695">
        <v>111192.78</v>
      </c>
      <c r="F2695">
        <v>38549.99</v>
      </c>
      <c r="G2695" s="68">
        <f t="shared" si="42"/>
        <v>2.8843789583343602</v>
      </c>
    </row>
    <row r="2696" spans="1:7" x14ac:dyDescent="0.25">
      <c r="A2696">
        <v>1986</v>
      </c>
      <c r="B2696">
        <v>19</v>
      </c>
      <c r="C2696" t="s">
        <v>584</v>
      </c>
      <c r="D2696">
        <v>4</v>
      </c>
      <c r="E2696">
        <v>148770.54999999999</v>
      </c>
      <c r="F2696">
        <v>71193.88</v>
      </c>
      <c r="G2696" s="68">
        <f t="shared" si="42"/>
        <v>2.089653633149366</v>
      </c>
    </row>
    <row r="2697" spans="1:7" x14ac:dyDescent="0.25">
      <c r="A2697">
        <v>1986</v>
      </c>
      <c r="B2697">
        <v>19</v>
      </c>
      <c r="C2697" t="s">
        <v>584</v>
      </c>
      <c r="D2697">
        <v>5</v>
      </c>
      <c r="E2697">
        <v>30637.69</v>
      </c>
      <c r="F2697">
        <v>25616.58</v>
      </c>
      <c r="G2697" s="68">
        <f t="shared" si="42"/>
        <v>1.1960101621684081</v>
      </c>
    </row>
    <row r="2698" spans="1:7" x14ac:dyDescent="0.25">
      <c r="A2698">
        <v>1987</v>
      </c>
      <c r="B2698">
        <v>19</v>
      </c>
      <c r="C2698" t="s">
        <v>584</v>
      </c>
      <c r="D2698">
        <v>2</v>
      </c>
      <c r="E2698">
        <v>5939.88</v>
      </c>
      <c r="F2698">
        <v>4555.0600000000004</v>
      </c>
      <c r="G2698" s="68">
        <f t="shared" si="42"/>
        <v>1.3040179492696033</v>
      </c>
    </row>
    <row r="2699" spans="1:7" x14ac:dyDescent="0.25">
      <c r="A2699">
        <v>1987</v>
      </c>
      <c r="B2699">
        <v>19</v>
      </c>
      <c r="C2699" t="s">
        <v>584</v>
      </c>
      <c r="D2699">
        <v>3</v>
      </c>
      <c r="E2699">
        <v>121413.59</v>
      </c>
      <c r="F2699">
        <v>39297.69</v>
      </c>
      <c r="G2699" s="68">
        <f t="shared" si="42"/>
        <v>3.0895859273153201</v>
      </c>
    </row>
    <row r="2700" spans="1:7" x14ac:dyDescent="0.25">
      <c r="A2700">
        <v>1987</v>
      </c>
      <c r="B2700">
        <v>19</v>
      </c>
      <c r="C2700" t="s">
        <v>584</v>
      </c>
      <c r="D2700">
        <v>4</v>
      </c>
      <c r="E2700">
        <v>199323.68</v>
      </c>
      <c r="F2700">
        <v>91286.56</v>
      </c>
      <c r="G2700" s="68">
        <f t="shared" si="42"/>
        <v>2.1834942624631708</v>
      </c>
    </row>
    <row r="2701" spans="1:7" x14ac:dyDescent="0.25">
      <c r="A2701">
        <v>1987</v>
      </c>
      <c r="B2701">
        <v>19</v>
      </c>
      <c r="C2701" t="s">
        <v>584</v>
      </c>
      <c r="D2701">
        <v>5</v>
      </c>
      <c r="E2701">
        <v>68386.02</v>
      </c>
      <c r="F2701">
        <v>53110.29</v>
      </c>
      <c r="G2701" s="68">
        <f t="shared" si="42"/>
        <v>1.2876227940009366</v>
      </c>
    </row>
    <row r="2702" spans="1:7" x14ac:dyDescent="0.25">
      <c r="A2702">
        <v>1988</v>
      </c>
      <c r="B2702">
        <v>19</v>
      </c>
      <c r="C2702" t="s">
        <v>584</v>
      </c>
      <c r="D2702">
        <v>2</v>
      </c>
      <c r="E2702">
        <v>48797.07</v>
      </c>
      <c r="F2702">
        <v>35505.269999999997</v>
      </c>
      <c r="G2702" s="68">
        <f t="shared" si="42"/>
        <v>1.3743613272057924</v>
      </c>
    </row>
    <row r="2703" spans="1:7" x14ac:dyDescent="0.25">
      <c r="A2703">
        <v>1988</v>
      </c>
      <c r="B2703">
        <v>19</v>
      </c>
      <c r="C2703" t="s">
        <v>584</v>
      </c>
      <c r="D2703">
        <v>3</v>
      </c>
      <c r="E2703">
        <v>35267.769999999997</v>
      </c>
      <c r="F2703">
        <v>10518.25</v>
      </c>
      <c r="G2703" s="68">
        <f t="shared" si="42"/>
        <v>3.3530073919140539</v>
      </c>
    </row>
    <row r="2704" spans="1:7" x14ac:dyDescent="0.25">
      <c r="A2704">
        <v>1988</v>
      </c>
      <c r="B2704">
        <v>19</v>
      </c>
      <c r="C2704" t="s">
        <v>584</v>
      </c>
      <c r="D2704">
        <v>4</v>
      </c>
      <c r="E2704">
        <v>230686.85</v>
      </c>
      <c r="F2704">
        <v>101133.28</v>
      </c>
      <c r="G2704" s="68">
        <f t="shared" si="42"/>
        <v>2.2810181772014118</v>
      </c>
    </row>
    <row r="2705" spans="1:7" x14ac:dyDescent="0.25">
      <c r="A2705">
        <v>1988</v>
      </c>
      <c r="B2705">
        <v>19</v>
      </c>
      <c r="C2705" t="s">
        <v>584</v>
      </c>
      <c r="D2705">
        <v>5</v>
      </c>
      <c r="E2705">
        <v>107629.31</v>
      </c>
      <c r="F2705">
        <v>87300.19</v>
      </c>
      <c r="G2705" s="68">
        <f t="shared" si="42"/>
        <v>1.2328645561939784</v>
      </c>
    </row>
    <row r="2706" spans="1:7" x14ac:dyDescent="0.25">
      <c r="A2706">
        <v>1989</v>
      </c>
      <c r="B2706">
        <v>19</v>
      </c>
      <c r="C2706" t="s">
        <v>584</v>
      </c>
      <c r="D2706">
        <v>2</v>
      </c>
      <c r="E2706">
        <v>23875.49</v>
      </c>
      <c r="F2706">
        <v>17286.240000000002</v>
      </c>
      <c r="G2706" s="68">
        <f t="shared" si="42"/>
        <v>1.3811846879367635</v>
      </c>
    </row>
    <row r="2707" spans="1:7" x14ac:dyDescent="0.25">
      <c r="A2707">
        <v>1989</v>
      </c>
      <c r="B2707">
        <v>19</v>
      </c>
      <c r="C2707" t="s">
        <v>584</v>
      </c>
      <c r="D2707">
        <v>3</v>
      </c>
      <c r="E2707">
        <v>44978.55</v>
      </c>
      <c r="F2707">
        <v>16074.89</v>
      </c>
      <c r="G2707" s="68">
        <f t="shared" si="42"/>
        <v>2.7980626928084735</v>
      </c>
    </row>
    <row r="2708" spans="1:7" x14ac:dyDescent="0.25">
      <c r="A2708">
        <v>1989</v>
      </c>
      <c r="B2708">
        <v>19</v>
      </c>
      <c r="C2708" t="s">
        <v>584</v>
      </c>
      <c r="D2708">
        <v>4</v>
      </c>
      <c r="E2708">
        <v>66606.39</v>
      </c>
      <c r="F2708">
        <v>30991.94</v>
      </c>
      <c r="G2708" s="68">
        <f t="shared" si="42"/>
        <v>2.1491520053278368</v>
      </c>
    </row>
    <row r="2709" spans="1:7" x14ac:dyDescent="0.25">
      <c r="A2709">
        <v>1989</v>
      </c>
      <c r="B2709">
        <v>19</v>
      </c>
      <c r="C2709" t="s">
        <v>584</v>
      </c>
      <c r="D2709">
        <v>5</v>
      </c>
      <c r="E2709">
        <v>103690.24000000001</v>
      </c>
      <c r="F2709">
        <v>83188.92</v>
      </c>
      <c r="G2709" s="68">
        <f t="shared" si="42"/>
        <v>1.2464429157152179</v>
      </c>
    </row>
    <row r="2710" spans="1:7" x14ac:dyDescent="0.25">
      <c r="A2710">
        <v>1990</v>
      </c>
      <c r="B2710">
        <v>19</v>
      </c>
      <c r="C2710" t="s">
        <v>584</v>
      </c>
      <c r="D2710">
        <v>2</v>
      </c>
      <c r="E2710">
        <v>5816.51</v>
      </c>
      <c r="F2710">
        <v>4167.46</v>
      </c>
      <c r="G2710" s="68">
        <f t="shared" si="42"/>
        <v>1.3956966593560587</v>
      </c>
    </row>
    <row r="2711" spans="1:7" x14ac:dyDescent="0.25">
      <c r="A2711">
        <v>1990</v>
      </c>
      <c r="B2711">
        <v>19</v>
      </c>
      <c r="C2711" t="s">
        <v>584</v>
      </c>
      <c r="D2711">
        <v>3</v>
      </c>
      <c r="E2711">
        <v>13427.56</v>
      </c>
      <c r="F2711">
        <v>4864.8599999999997</v>
      </c>
      <c r="G2711" s="68">
        <f t="shared" si="42"/>
        <v>2.7601123156678713</v>
      </c>
    </row>
    <row r="2712" spans="1:7" x14ac:dyDescent="0.25">
      <c r="A2712">
        <v>1990</v>
      </c>
      <c r="B2712">
        <v>19</v>
      </c>
      <c r="C2712" t="s">
        <v>584</v>
      </c>
      <c r="D2712">
        <v>4</v>
      </c>
      <c r="E2712">
        <v>76083.42</v>
      </c>
      <c r="F2712">
        <v>35459.57</v>
      </c>
      <c r="G2712" s="68">
        <f t="shared" si="42"/>
        <v>2.1456385398920519</v>
      </c>
    </row>
    <row r="2713" spans="1:7" x14ac:dyDescent="0.25">
      <c r="A2713">
        <v>1990</v>
      </c>
      <c r="B2713">
        <v>19</v>
      </c>
      <c r="C2713" t="s">
        <v>584</v>
      </c>
      <c r="D2713">
        <v>5</v>
      </c>
      <c r="E2713">
        <v>71928.75</v>
      </c>
      <c r="F2713">
        <v>55378.75</v>
      </c>
      <c r="G2713" s="68">
        <f t="shared" si="42"/>
        <v>1.2988510936053992</v>
      </c>
    </row>
    <row r="2714" spans="1:7" x14ac:dyDescent="0.25">
      <c r="A2714">
        <v>1991</v>
      </c>
      <c r="B2714">
        <v>19</v>
      </c>
      <c r="C2714" t="s">
        <v>584</v>
      </c>
      <c r="D2714">
        <v>2</v>
      </c>
      <c r="E2714">
        <v>17195.64</v>
      </c>
      <c r="F2714">
        <v>11706.93</v>
      </c>
      <c r="G2714" s="68">
        <f t="shared" si="42"/>
        <v>1.4688428136155252</v>
      </c>
    </row>
    <row r="2715" spans="1:7" x14ac:dyDescent="0.25">
      <c r="A2715">
        <v>1991</v>
      </c>
      <c r="B2715">
        <v>19</v>
      </c>
      <c r="C2715" t="s">
        <v>584</v>
      </c>
      <c r="D2715">
        <v>3</v>
      </c>
      <c r="E2715">
        <v>16418.5</v>
      </c>
      <c r="F2715">
        <v>7893.17</v>
      </c>
      <c r="G2715" s="68">
        <f t="shared" si="42"/>
        <v>2.0800894950951263</v>
      </c>
    </row>
    <row r="2716" spans="1:7" x14ac:dyDescent="0.25">
      <c r="A2716">
        <v>1991</v>
      </c>
      <c r="B2716">
        <v>19</v>
      </c>
      <c r="C2716" t="s">
        <v>584</v>
      </c>
      <c r="D2716">
        <v>4</v>
      </c>
      <c r="E2716">
        <v>38118.47</v>
      </c>
      <c r="F2716">
        <v>21572.16</v>
      </c>
      <c r="G2716" s="68">
        <f t="shared" si="42"/>
        <v>1.7670214758281044</v>
      </c>
    </row>
    <row r="2717" spans="1:7" x14ac:dyDescent="0.25">
      <c r="A2717">
        <v>1991</v>
      </c>
      <c r="B2717">
        <v>19</v>
      </c>
      <c r="C2717" t="s">
        <v>584</v>
      </c>
      <c r="D2717">
        <v>5</v>
      </c>
      <c r="E2717">
        <v>46238.8</v>
      </c>
      <c r="F2717">
        <v>35843.1</v>
      </c>
      <c r="G2717" s="68">
        <f t="shared" si="42"/>
        <v>1.2900335071464244</v>
      </c>
    </row>
    <row r="2718" spans="1:7" x14ac:dyDescent="0.25">
      <c r="A2718">
        <v>1992</v>
      </c>
      <c r="B2718">
        <v>19</v>
      </c>
      <c r="C2718" t="s">
        <v>584</v>
      </c>
      <c r="D2718">
        <v>2</v>
      </c>
      <c r="E2718">
        <v>8404.65</v>
      </c>
      <c r="F2718">
        <v>6400.32</v>
      </c>
      <c r="G2718" s="68">
        <f t="shared" si="42"/>
        <v>1.3131609044547772</v>
      </c>
    </row>
    <row r="2719" spans="1:7" x14ac:dyDescent="0.25">
      <c r="A2719">
        <v>1992</v>
      </c>
      <c r="B2719">
        <v>19</v>
      </c>
      <c r="C2719" t="s">
        <v>584</v>
      </c>
      <c r="D2719">
        <v>3</v>
      </c>
      <c r="E2719">
        <v>34877.339999999997</v>
      </c>
      <c r="F2719">
        <v>22444.720000000001</v>
      </c>
      <c r="G2719" s="68">
        <f t="shared" si="42"/>
        <v>1.5539218132371442</v>
      </c>
    </row>
    <row r="2720" spans="1:7" x14ac:dyDescent="0.25">
      <c r="A2720">
        <v>1992</v>
      </c>
      <c r="B2720">
        <v>19</v>
      </c>
      <c r="C2720" t="s">
        <v>584</v>
      </c>
      <c r="D2720">
        <v>4</v>
      </c>
      <c r="E2720">
        <v>31774.98</v>
      </c>
      <c r="F2720">
        <v>22078.62</v>
      </c>
      <c r="G2720" s="68">
        <f t="shared" si="42"/>
        <v>1.4391741875171546</v>
      </c>
    </row>
    <row r="2721" spans="1:7" x14ac:dyDescent="0.25">
      <c r="A2721">
        <v>1992</v>
      </c>
      <c r="B2721">
        <v>19</v>
      </c>
      <c r="C2721" t="s">
        <v>584</v>
      </c>
      <c r="D2721">
        <v>5</v>
      </c>
      <c r="E2721">
        <v>8905.7199999999993</v>
      </c>
      <c r="F2721">
        <v>7528.65</v>
      </c>
      <c r="G2721" s="68">
        <f t="shared" si="42"/>
        <v>1.1829106147848552</v>
      </c>
    </row>
    <row r="2722" spans="1:7" x14ac:dyDescent="0.25">
      <c r="A2722">
        <v>1993</v>
      </c>
      <c r="B2722">
        <v>19</v>
      </c>
      <c r="C2722" t="s">
        <v>584</v>
      </c>
      <c r="D2722">
        <v>2</v>
      </c>
      <c r="E2722">
        <v>4810.9799999999996</v>
      </c>
      <c r="F2722">
        <v>3425.29</v>
      </c>
      <c r="G2722" s="68">
        <f t="shared" si="42"/>
        <v>1.4045467683028297</v>
      </c>
    </row>
    <row r="2723" spans="1:7" x14ac:dyDescent="0.25">
      <c r="A2723">
        <v>1993</v>
      </c>
      <c r="B2723">
        <v>19</v>
      </c>
      <c r="C2723" t="s">
        <v>584</v>
      </c>
      <c r="D2723">
        <v>3</v>
      </c>
      <c r="E2723">
        <v>20217.64</v>
      </c>
      <c r="F2723">
        <v>12082.19</v>
      </c>
      <c r="G2723" s="68">
        <f t="shared" si="42"/>
        <v>1.6733423328055592</v>
      </c>
    </row>
    <row r="2724" spans="1:7" x14ac:dyDescent="0.25">
      <c r="A2724">
        <v>1993</v>
      </c>
      <c r="B2724">
        <v>19</v>
      </c>
      <c r="C2724" t="s">
        <v>584</v>
      </c>
      <c r="D2724">
        <v>4</v>
      </c>
      <c r="E2724">
        <v>46483.28</v>
      </c>
      <c r="F2724">
        <v>30633.14</v>
      </c>
      <c r="G2724" s="68">
        <f t="shared" si="42"/>
        <v>1.5174180642271735</v>
      </c>
    </row>
    <row r="2725" spans="1:7" x14ac:dyDescent="0.25">
      <c r="A2725">
        <v>1993</v>
      </c>
      <c r="B2725">
        <v>19</v>
      </c>
      <c r="C2725" t="s">
        <v>584</v>
      </c>
      <c r="D2725">
        <v>5</v>
      </c>
      <c r="E2725">
        <v>26027.54</v>
      </c>
      <c r="F2725">
        <v>20626.97</v>
      </c>
      <c r="G2725" s="68">
        <f t="shared" si="42"/>
        <v>1.26182081032745</v>
      </c>
    </row>
    <row r="2726" spans="1:7" x14ac:dyDescent="0.25">
      <c r="A2726">
        <v>1994</v>
      </c>
      <c r="B2726">
        <v>19</v>
      </c>
      <c r="C2726" t="s">
        <v>584</v>
      </c>
      <c r="D2726">
        <v>2</v>
      </c>
      <c r="E2726">
        <v>8866.35</v>
      </c>
      <c r="F2726">
        <v>6836.08</v>
      </c>
      <c r="G2726" s="68">
        <f t="shared" si="42"/>
        <v>1.2969933061052534</v>
      </c>
    </row>
    <row r="2727" spans="1:7" x14ac:dyDescent="0.25">
      <c r="A2727">
        <v>1994</v>
      </c>
      <c r="B2727">
        <v>19</v>
      </c>
      <c r="C2727" t="s">
        <v>584</v>
      </c>
      <c r="D2727">
        <v>3</v>
      </c>
      <c r="E2727">
        <v>3479.14</v>
      </c>
      <c r="F2727">
        <v>2387.5</v>
      </c>
      <c r="G2727" s="68">
        <f t="shared" si="42"/>
        <v>1.4572314136125655</v>
      </c>
    </row>
    <row r="2728" spans="1:7" x14ac:dyDescent="0.25">
      <c r="A2728">
        <v>1994</v>
      </c>
      <c r="B2728">
        <v>19</v>
      </c>
      <c r="C2728" t="s">
        <v>584</v>
      </c>
      <c r="D2728">
        <v>4</v>
      </c>
      <c r="E2728">
        <v>70448.509999999995</v>
      </c>
      <c r="F2728">
        <v>51519.41</v>
      </c>
      <c r="G2728" s="68">
        <f t="shared" si="42"/>
        <v>1.3674168628872108</v>
      </c>
    </row>
    <row r="2729" spans="1:7" x14ac:dyDescent="0.25">
      <c r="A2729">
        <v>1994</v>
      </c>
      <c r="B2729">
        <v>19</v>
      </c>
      <c r="C2729" t="s">
        <v>584</v>
      </c>
      <c r="D2729">
        <v>5</v>
      </c>
      <c r="E2729">
        <v>54415.63</v>
      </c>
      <c r="F2729">
        <v>45218.8</v>
      </c>
      <c r="G2729" s="68">
        <f t="shared" si="42"/>
        <v>1.2033850964643023</v>
      </c>
    </row>
    <row r="2730" spans="1:7" x14ac:dyDescent="0.25">
      <c r="A2730">
        <v>1995</v>
      </c>
      <c r="B2730">
        <v>19</v>
      </c>
      <c r="C2730" t="s">
        <v>584</v>
      </c>
      <c r="D2730">
        <v>2</v>
      </c>
      <c r="E2730">
        <v>20247.55</v>
      </c>
      <c r="F2730">
        <v>15248.39</v>
      </c>
      <c r="G2730" s="68">
        <f t="shared" si="42"/>
        <v>1.3278483826817127</v>
      </c>
    </row>
    <row r="2731" spans="1:7" x14ac:dyDescent="0.25">
      <c r="A2731">
        <v>1995</v>
      </c>
      <c r="B2731">
        <v>19</v>
      </c>
      <c r="C2731" t="s">
        <v>584</v>
      </c>
      <c r="D2731">
        <v>3</v>
      </c>
      <c r="E2731">
        <v>41452.21</v>
      </c>
      <c r="F2731">
        <v>28692.79</v>
      </c>
      <c r="G2731" s="68">
        <f t="shared" si="42"/>
        <v>1.444690809084791</v>
      </c>
    </row>
    <row r="2732" spans="1:7" x14ac:dyDescent="0.25">
      <c r="A2732">
        <v>1995</v>
      </c>
      <c r="B2732">
        <v>19</v>
      </c>
      <c r="C2732" t="s">
        <v>584</v>
      </c>
      <c r="D2732">
        <v>4</v>
      </c>
      <c r="E2732">
        <v>20453</v>
      </c>
      <c r="F2732">
        <v>15264.93</v>
      </c>
      <c r="G2732" s="68">
        <f t="shared" si="42"/>
        <v>1.3398685745692904</v>
      </c>
    </row>
    <row r="2733" spans="1:7" x14ac:dyDescent="0.25">
      <c r="A2733">
        <v>1995</v>
      </c>
      <c r="B2733">
        <v>19</v>
      </c>
      <c r="C2733" t="s">
        <v>584</v>
      </c>
      <c r="D2733">
        <v>5</v>
      </c>
      <c r="E2733">
        <v>49030.95</v>
      </c>
      <c r="F2733">
        <v>41229.35</v>
      </c>
      <c r="G2733" s="68">
        <f t="shared" si="42"/>
        <v>1.1892244238630976</v>
      </c>
    </row>
    <row r="2734" spans="1:7" x14ac:dyDescent="0.25">
      <c r="A2734">
        <v>1996</v>
      </c>
      <c r="B2734">
        <v>19</v>
      </c>
      <c r="C2734" t="s">
        <v>584</v>
      </c>
      <c r="D2734">
        <v>2</v>
      </c>
      <c r="E2734">
        <v>4348.75</v>
      </c>
      <c r="F2734">
        <v>2845.82</v>
      </c>
      <c r="G2734" s="68">
        <f t="shared" si="42"/>
        <v>1.5281184333513713</v>
      </c>
    </row>
    <row r="2735" spans="1:7" x14ac:dyDescent="0.25">
      <c r="A2735">
        <v>1996</v>
      </c>
      <c r="B2735">
        <v>19</v>
      </c>
      <c r="C2735" t="s">
        <v>584</v>
      </c>
      <c r="D2735">
        <v>3</v>
      </c>
      <c r="E2735">
        <v>86397.85</v>
      </c>
      <c r="F2735">
        <v>49474.36</v>
      </c>
      <c r="G2735" s="68">
        <f t="shared" si="42"/>
        <v>1.7463156673476929</v>
      </c>
    </row>
    <row r="2736" spans="1:7" x14ac:dyDescent="0.25">
      <c r="A2736">
        <v>1996</v>
      </c>
      <c r="B2736">
        <v>19</v>
      </c>
      <c r="C2736" t="s">
        <v>584</v>
      </c>
      <c r="D2736">
        <v>4</v>
      </c>
      <c r="E2736">
        <v>62853.91</v>
      </c>
      <c r="F2736">
        <v>39608.06</v>
      </c>
      <c r="G2736" s="68">
        <f t="shared" si="42"/>
        <v>1.5868969598612002</v>
      </c>
    </row>
    <row r="2737" spans="1:7" x14ac:dyDescent="0.25">
      <c r="A2737">
        <v>1996</v>
      </c>
      <c r="B2737">
        <v>19</v>
      </c>
      <c r="C2737" t="s">
        <v>584</v>
      </c>
      <c r="D2737">
        <v>5</v>
      </c>
      <c r="E2737">
        <v>26836.47</v>
      </c>
      <c r="F2737">
        <v>19983.32</v>
      </c>
      <c r="G2737" s="68">
        <f t="shared" si="42"/>
        <v>1.3429435148914195</v>
      </c>
    </row>
    <row r="2738" spans="1:7" x14ac:dyDescent="0.25">
      <c r="A2738">
        <v>1997</v>
      </c>
      <c r="B2738">
        <v>19</v>
      </c>
      <c r="C2738" t="s">
        <v>584</v>
      </c>
      <c r="D2738">
        <v>2</v>
      </c>
      <c r="E2738">
        <v>6993.79</v>
      </c>
      <c r="F2738">
        <v>4475.84</v>
      </c>
      <c r="G2738" s="68">
        <f t="shared" si="42"/>
        <v>1.5625647923071422</v>
      </c>
    </row>
    <row r="2739" spans="1:7" x14ac:dyDescent="0.25">
      <c r="A2739">
        <v>1997</v>
      </c>
      <c r="B2739">
        <v>19</v>
      </c>
      <c r="C2739" t="s">
        <v>584</v>
      </c>
      <c r="D2739">
        <v>3</v>
      </c>
      <c r="E2739">
        <v>20491.43</v>
      </c>
      <c r="F2739">
        <v>11083.3</v>
      </c>
      <c r="G2739" s="68">
        <f t="shared" si="42"/>
        <v>1.8488563875380077</v>
      </c>
    </row>
    <row r="2740" spans="1:7" x14ac:dyDescent="0.25">
      <c r="A2740">
        <v>1997</v>
      </c>
      <c r="B2740">
        <v>19</v>
      </c>
      <c r="C2740" t="s">
        <v>584</v>
      </c>
      <c r="D2740">
        <v>4</v>
      </c>
      <c r="E2740">
        <v>116828.84</v>
      </c>
      <c r="F2740">
        <v>70773.83</v>
      </c>
      <c r="G2740" s="68">
        <f t="shared" si="42"/>
        <v>1.6507350245140047</v>
      </c>
    </row>
    <row r="2741" spans="1:7" x14ac:dyDescent="0.25">
      <c r="A2741">
        <v>1997</v>
      </c>
      <c r="B2741">
        <v>19</v>
      </c>
      <c r="C2741" t="s">
        <v>584</v>
      </c>
      <c r="D2741">
        <v>5</v>
      </c>
      <c r="E2741">
        <v>20358.91</v>
      </c>
      <c r="F2741">
        <v>14952.15</v>
      </c>
      <c r="G2741" s="68">
        <f t="shared" si="42"/>
        <v>1.3616041840136703</v>
      </c>
    </row>
    <row r="2742" spans="1:7" x14ac:dyDescent="0.25">
      <c r="A2742">
        <v>1998</v>
      </c>
      <c r="B2742">
        <v>19</v>
      </c>
      <c r="C2742" t="s">
        <v>584</v>
      </c>
      <c r="D2742">
        <v>2</v>
      </c>
      <c r="E2742">
        <v>11524.26</v>
      </c>
      <c r="F2742">
        <v>7403.35</v>
      </c>
      <c r="G2742" s="68">
        <f t="shared" si="42"/>
        <v>1.5566277428461439</v>
      </c>
    </row>
    <row r="2743" spans="1:7" x14ac:dyDescent="0.25">
      <c r="A2743">
        <v>1998</v>
      </c>
      <c r="B2743">
        <v>19</v>
      </c>
      <c r="C2743" t="s">
        <v>584</v>
      </c>
      <c r="D2743">
        <v>3</v>
      </c>
      <c r="E2743">
        <v>50043.199999999997</v>
      </c>
      <c r="F2743">
        <v>27632.44</v>
      </c>
      <c r="G2743" s="68">
        <f t="shared" si="42"/>
        <v>1.8110308029258364</v>
      </c>
    </row>
    <row r="2744" spans="1:7" x14ac:dyDescent="0.25">
      <c r="A2744">
        <v>1998</v>
      </c>
      <c r="B2744">
        <v>19</v>
      </c>
      <c r="C2744" t="s">
        <v>584</v>
      </c>
      <c r="D2744">
        <v>4</v>
      </c>
      <c r="E2744">
        <v>28616.799999999999</v>
      </c>
      <c r="F2744">
        <v>17509.060000000001</v>
      </c>
      <c r="G2744" s="68">
        <f t="shared" si="42"/>
        <v>1.6343995622837546</v>
      </c>
    </row>
    <row r="2745" spans="1:7" x14ac:dyDescent="0.25">
      <c r="A2745">
        <v>1998</v>
      </c>
      <c r="B2745">
        <v>19</v>
      </c>
      <c r="C2745" t="s">
        <v>584</v>
      </c>
      <c r="D2745">
        <v>5</v>
      </c>
      <c r="E2745">
        <v>33636.239999999998</v>
      </c>
      <c r="F2745">
        <v>24285.5</v>
      </c>
      <c r="G2745" s="68">
        <f t="shared" si="42"/>
        <v>1.3850338679458936</v>
      </c>
    </row>
    <row r="2746" spans="1:7" x14ac:dyDescent="0.25">
      <c r="A2746">
        <v>1999</v>
      </c>
      <c r="B2746">
        <v>19</v>
      </c>
      <c r="C2746" t="s">
        <v>584</v>
      </c>
      <c r="D2746">
        <v>2</v>
      </c>
      <c r="E2746">
        <v>7945.45</v>
      </c>
      <c r="F2746">
        <v>4529.72</v>
      </c>
      <c r="G2746" s="68">
        <f t="shared" si="42"/>
        <v>1.7540708917990515</v>
      </c>
    </row>
    <row r="2747" spans="1:7" x14ac:dyDescent="0.25">
      <c r="A2747">
        <v>1999</v>
      </c>
      <c r="B2747">
        <v>19</v>
      </c>
      <c r="C2747" t="s">
        <v>584</v>
      </c>
      <c r="D2747">
        <v>3</v>
      </c>
      <c r="E2747">
        <v>47671.41</v>
      </c>
      <c r="F2747">
        <v>24759.5</v>
      </c>
      <c r="G2747" s="68">
        <f t="shared" si="42"/>
        <v>1.9253785415699025</v>
      </c>
    </row>
    <row r="2748" spans="1:7" x14ac:dyDescent="0.25">
      <c r="A2748">
        <v>1999</v>
      </c>
      <c r="B2748">
        <v>19</v>
      </c>
      <c r="C2748" t="s">
        <v>584</v>
      </c>
      <c r="D2748">
        <v>4</v>
      </c>
      <c r="E2748">
        <v>121491.39</v>
      </c>
      <c r="F2748">
        <v>71151.429999999993</v>
      </c>
      <c r="G2748" s="68">
        <f t="shared" si="42"/>
        <v>1.7075045434786063</v>
      </c>
    </row>
    <row r="2749" spans="1:7" x14ac:dyDescent="0.25">
      <c r="A2749">
        <v>1999</v>
      </c>
      <c r="B2749">
        <v>19</v>
      </c>
      <c r="C2749" t="s">
        <v>584</v>
      </c>
      <c r="D2749">
        <v>5</v>
      </c>
      <c r="E2749">
        <v>16516.22</v>
      </c>
      <c r="F2749">
        <v>11396.54</v>
      </c>
      <c r="G2749" s="68">
        <f t="shared" si="42"/>
        <v>1.4492310824162422</v>
      </c>
    </row>
    <row r="2750" spans="1:7" x14ac:dyDescent="0.25">
      <c r="A2750">
        <v>2000</v>
      </c>
      <c r="B2750">
        <v>19</v>
      </c>
      <c r="C2750" t="s">
        <v>584</v>
      </c>
      <c r="D2750">
        <v>2</v>
      </c>
      <c r="E2750">
        <v>3167.46</v>
      </c>
      <c r="F2750">
        <v>1775.82</v>
      </c>
      <c r="G2750" s="68">
        <f t="shared" si="42"/>
        <v>1.7836605061323785</v>
      </c>
    </row>
    <row r="2751" spans="1:7" x14ac:dyDescent="0.25">
      <c r="A2751">
        <v>2000</v>
      </c>
      <c r="B2751">
        <v>19</v>
      </c>
      <c r="C2751" t="s">
        <v>584</v>
      </c>
      <c r="D2751">
        <v>3</v>
      </c>
      <c r="E2751">
        <v>17721.61</v>
      </c>
      <c r="F2751">
        <v>8605.32</v>
      </c>
      <c r="G2751" s="68">
        <f t="shared" si="42"/>
        <v>2.0593783845342184</v>
      </c>
    </row>
    <row r="2752" spans="1:7" x14ac:dyDescent="0.25">
      <c r="A2752">
        <v>2000</v>
      </c>
      <c r="B2752">
        <v>19</v>
      </c>
      <c r="C2752" t="s">
        <v>584</v>
      </c>
      <c r="D2752">
        <v>4</v>
      </c>
      <c r="E2752">
        <v>69496.039999999994</v>
      </c>
      <c r="F2752">
        <v>37296.870000000003</v>
      </c>
      <c r="G2752" s="68">
        <f t="shared" si="42"/>
        <v>1.8633209703656095</v>
      </c>
    </row>
    <row r="2753" spans="1:7" x14ac:dyDescent="0.25">
      <c r="A2753">
        <v>2000</v>
      </c>
      <c r="B2753">
        <v>19</v>
      </c>
      <c r="C2753" t="s">
        <v>584</v>
      </c>
      <c r="D2753">
        <v>5</v>
      </c>
      <c r="E2753">
        <v>66282.16</v>
      </c>
      <c r="F2753">
        <v>42214.74</v>
      </c>
      <c r="G2753" s="68">
        <f t="shared" si="42"/>
        <v>1.5701188731708404</v>
      </c>
    </row>
    <row r="2754" spans="1:7" x14ac:dyDescent="0.25">
      <c r="A2754">
        <v>2001</v>
      </c>
      <c r="B2754">
        <v>19</v>
      </c>
      <c r="C2754" t="s">
        <v>584</v>
      </c>
      <c r="D2754">
        <v>2</v>
      </c>
      <c r="E2754">
        <v>24827.71</v>
      </c>
      <c r="F2754">
        <v>14348.35</v>
      </c>
      <c r="G2754" s="68">
        <f t="shared" si="42"/>
        <v>1.7303529674143716</v>
      </c>
    </row>
    <row r="2755" spans="1:7" x14ac:dyDescent="0.25">
      <c r="A2755">
        <v>2001</v>
      </c>
      <c r="B2755">
        <v>19</v>
      </c>
      <c r="C2755" t="s">
        <v>584</v>
      </c>
      <c r="D2755">
        <v>3</v>
      </c>
      <c r="E2755">
        <v>106830.99</v>
      </c>
      <c r="F2755">
        <v>56048.42</v>
      </c>
      <c r="G2755" s="68">
        <f t="shared" ref="G2755:G2818" si="43">E2755/F2755</f>
        <v>1.9060481990393308</v>
      </c>
    </row>
    <row r="2756" spans="1:7" x14ac:dyDescent="0.25">
      <c r="A2756">
        <v>2001</v>
      </c>
      <c r="B2756">
        <v>19</v>
      </c>
      <c r="C2756" t="s">
        <v>584</v>
      </c>
      <c r="D2756">
        <v>4</v>
      </c>
      <c r="E2756">
        <v>134536.46</v>
      </c>
      <c r="F2756">
        <v>76155.740000000005</v>
      </c>
      <c r="G2756" s="68">
        <f t="shared" si="43"/>
        <v>1.7665964509044227</v>
      </c>
    </row>
    <row r="2757" spans="1:7" x14ac:dyDescent="0.25">
      <c r="A2757">
        <v>2001</v>
      </c>
      <c r="B2757">
        <v>19</v>
      </c>
      <c r="C2757" t="s">
        <v>584</v>
      </c>
      <c r="D2757">
        <v>5</v>
      </c>
      <c r="E2757">
        <v>16739.240000000002</v>
      </c>
      <c r="F2757">
        <v>10769.08</v>
      </c>
      <c r="G2757" s="68">
        <f t="shared" si="43"/>
        <v>1.5543797613166586</v>
      </c>
    </row>
    <row r="2758" spans="1:7" x14ac:dyDescent="0.25">
      <c r="A2758">
        <v>2002</v>
      </c>
      <c r="B2758">
        <v>19</v>
      </c>
      <c r="C2758" t="s">
        <v>584</v>
      </c>
      <c r="D2758">
        <v>2</v>
      </c>
      <c r="E2758">
        <v>14988.84</v>
      </c>
      <c r="F2758">
        <v>9137</v>
      </c>
      <c r="G2758" s="68">
        <f t="shared" si="43"/>
        <v>1.6404552916712269</v>
      </c>
    </row>
    <row r="2759" spans="1:7" x14ac:dyDescent="0.25">
      <c r="A2759">
        <v>2002</v>
      </c>
      <c r="B2759">
        <v>19</v>
      </c>
      <c r="C2759" t="s">
        <v>584</v>
      </c>
      <c r="D2759">
        <v>3</v>
      </c>
      <c r="E2759">
        <v>102991.01</v>
      </c>
      <c r="F2759">
        <v>56988.21</v>
      </c>
      <c r="G2759" s="68">
        <f t="shared" si="43"/>
        <v>1.8072336365714943</v>
      </c>
    </row>
    <row r="2760" spans="1:7" x14ac:dyDescent="0.25">
      <c r="A2760">
        <v>2002</v>
      </c>
      <c r="B2760">
        <v>19</v>
      </c>
      <c r="C2760" t="s">
        <v>584</v>
      </c>
      <c r="D2760">
        <v>4</v>
      </c>
      <c r="E2760">
        <v>150326.54</v>
      </c>
      <c r="F2760">
        <v>92544.94</v>
      </c>
      <c r="G2760" s="68">
        <f t="shared" si="43"/>
        <v>1.6243626069669503</v>
      </c>
    </row>
    <row r="2761" spans="1:7" x14ac:dyDescent="0.25">
      <c r="A2761">
        <v>2002</v>
      </c>
      <c r="B2761">
        <v>19</v>
      </c>
      <c r="C2761" t="s">
        <v>584</v>
      </c>
      <c r="D2761">
        <v>5</v>
      </c>
      <c r="E2761">
        <v>30096.06</v>
      </c>
      <c r="F2761">
        <v>21711.22</v>
      </c>
      <c r="G2761" s="68">
        <f t="shared" si="43"/>
        <v>1.3861984724948666</v>
      </c>
    </row>
    <row r="2762" spans="1:7" x14ac:dyDescent="0.25">
      <c r="A2762">
        <v>2003</v>
      </c>
      <c r="B2762">
        <v>19</v>
      </c>
      <c r="C2762" t="s">
        <v>584</v>
      </c>
      <c r="D2762">
        <v>2</v>
      </c>
      <c r="E2762">
        <v>11122.48</v>
      </c>
      <c r="F2762">
        <v>6237.66</v>
      </c>
      <c r="G2762" s="68">
        <f t="shared" si="43"/>
        <v>1.7831173869688313</v>
      </c>
    </row>
    <row r="2763" spans="1:7" x14ac:dyDescent="0.25">
      <c r="A2763">
        <v>2003</v>
      </c>
      <c r="B2763">
        <v>19</v>
      </c>
      <c r="C2763" t="s">
        <v>584</v>
      </c>
      <c r="D2763">
        <v>3</v>
      </c>
      <c r="E2763">
        <v>49317.38</v>
      </c>
      <c r="F2763">
        <v>26131.45</v>
      </c>
      <c r="G2763" s="68">
        <f t="shared" si="43"/>
        <v>1.887280652240882</v>
      </c>
    </row>
    <row r="2764" spans="1:7" x14ac:dyDescent="0.25">
      <c r="A2764">
        <v>2003</v>
      </c>
      <c r="B2764">
        <v>19</v>
      </c>
      <c r="C2764" t="s">
        <v>584</v>
      </c>
      <c r="D2764">
        <v>4</v>
      </c>
      <c r="E2764">
        <v>222440.18</v>
      </c>
      <c r="F2764">
        <v>127268.28</v>
      </c>
      <c r="G2764" s="68">
        <f t="shared" si="43"/>
        <v>1.7478053447410462</v>
      </c>
    </row>
    <row r="2765" spans="1:7" x14ac:dyDescent="0.25">
      <c r="A2765">
        <v>2003</v>
      </c>
      <c r="B2765">
        <v>19</v>
      </c>
      <c r="C2765" t="s">
        <v>584</v>
      </c>
      <c r="D2765">
        <v>5</v>
      </c>
      <c r="E2765">
        <v>97323.71</v>
      </c>
      <c r="F2765">
        <v>61988.56</v>
      </c>
      <c r="G2765" s="68">
        <f t="shared" si="43"/>
        <v>1.5700269533604267</v>
      </c>
    </row>
    <row r="2766" spans="1:7" x14ac:dyDescent="0.25">
      <c r="A2766">
        <v>2004</v>
      </c>
      <c r="B2766">
        <v>19</v>
      </c>
      <c r="C2766" t="s">
        <v>584</v>
      </c>
      <c r="D2766">
        <v>2</v>
      </c>
      <c r="E2766">
        <v>17227.240000000002</v>
      </c>
      <c r="F2766">
        <v>9248.5400000000009</v>
      </c>
      <c r="G2766" s="68">
        <f t="shared" si="43"/>
        <v>1.8626983286010548</v>
      </c>
    </row>
    <row r="2767" spans="1:7" x14ac:dyDescent="0.25">
      <c r="A2767">
        <v>2004</v>
      </c>
      <c r="B2767">
        <v>19</v>
      </c>
      <c r="C2767" t="s">
        <v>584</v>
      </c>
      <c r="D2767">
        <v>3</v>
      </c>
      <c r="E2767">
        <v>133558.76999999999</v>
      </c>
      <c r="F2767">
        <v>67082.509999999995</v>
      </c>
      <c r="G2767" s="68">
        <f t="shared" si="43"/>
        <v>1.9909626220008763</v>
      </c>
    </row>
    <row r="2768" spans="1:7" x14ac:dyDescent="0.25">
      <c r="A2768">
        <v>2004</v>
      </c>
      <c r="B2768">
        <v>19</v>
      </c>
      <c r="C2768" t="s">
        <v>584</v>
      </c>
      <c r="D2768">
        <v>4</v>
      </c>
      <c r="E2768">
        <v>91431.26</v>
      </c>
      <c r="F2768">
        <v>49579.32</v>
      </c>
      <c r="G2768" s="68">
        <f t="shared" si="43"/>
        <v>1.8441410652667281</v>
      </c>
    </row>
    <row r="2769" spans="1:7" x14ac:dyDescent="0.25">
      <c r="A2769">
        <v>2004</v>
      </c>
      <c r="B2769">
        <v>19</v>
      </c>
      <c r="C2769" t="s">
        <v>584</v>
      </c>
      <c r="D2769">
        <v>5</v>
      </c>
      <c r="E2769">
        <v>114321.35</v>
      </c>
      <c r="F2769">
        <v>69103.710000000006</v>
      </c>
      <c r="G2769" s="68">
        <f t="shared" si="43"/>
        <v>1.65434460754712</v>
      </c>
    </row>
    <row r="2770" spans="1:7" x14ac:dyDescent="0.25">
      <c r="A2770">
        <v>2005</v>
      </c>
      <c r="B2770">
        <v>19</v>
      </c>
      <c r="C2770" t="s">
        <v>584</v>
      </c>
      <c r="D2770">
        <v>2</v>
      </c>
      <c r="E2770">
        <v>9159.1299999999992</v>
      </c>
      <c r="F2770">
        <v>5125.25</v>
      </c>
      <c r="G2770" s="68">
        <f t="shared" si="43"/>
        <v>1.7870601434076385</v>
      </c>
    </row>
    <row r="2771" spans="1:7" x14ac:dyDescent="0.25">
      <c r="A2771">
        <v>2005</v>
      </c>
      <c r="B2771">
        <v>19</v>
      </c>
      <c r="C2771" t="s">
        <v>584</v>
      </c>
      <c r="D2771">
        <v>3</v>
      </c>
      <c r="E2771">
        <v>59130.14</v>
      </c>
      <c r="F2771">
        <v>31718.41</v>
      </c>
      <c r="G2771" s="68">
        <f t="shared" si="43"/>
        <v>1.8642214411125904</v>
      </c>
    </row>
    <row r="2772" spans="1:7" x14ac:dyDescent="0.25">
      <c r="A2772">
        <v>2005</v>
      </c>
      <c r="B2772">
        <v>19</v>
      </c>
      <c r="C2772" t="s">
        <v>584</v>
      </c>
      <c r="D2772">
        <v>4</v>
      </c>
      <c r="E2772">
        <v>151526.22</v>
      </c>
      <c r="F2772">
        <v>89799.28</v>
      </c>
      <c r="G2772" s="68">
        <f t="shared" si="43"/>
        <v>1.6873879166959913</v>
      </c>
    </row>
    <row r="2773" spans="1:7" x14ac:dyDescent="0.25">
      <c r="A2773">
        <v>2005</v>
      </c>
      <c r="B2773">
        <v>19</v>
      </c>
      <c r="C2773" t="s">
        <v>584</v>
      </c>
      <c r="D2773">
        <v>5</v>
      </c>
      <c r="E2773">
        <v>63905.61</v>
      </c>
      <c r="F2773">
        <v>42847.91</v>
      </c>
      <c r="G2773" s="68">
        <f t="shared" si="43"/>
        <v>1.4914522085207889</v>
      </c>
    </row>
    <row r="2774" spans="1:7" x14ac:dyDescent="0.25">
      <c r="A2774">
        <v>2006</v>
      </c>
      <c r="B2774">
        <v>19</v>
      </c>
      <c r="C2774" t="s">
        <v>584</v>
      </c>
      <c r="D2774">
        <v>2</v>
      </c>
      <c r="E2774">
        <v>21469.59</v>
      </c>
      <c r="F2774">
        <v>11262.74</v>
      </c>
      <c r="G2774" s="68">
        <f t="shared" si="43"/>
        <v>1.9062492785947291</v>
      </c>
    </row>
    <row r="2775" spans="1:7" x14ac:dyDescent="0.25">
      <c r="A2775">
        <v>2006</v>
      </c>
      <c r="B2775">
        <v>19</v>
      </c>
      <c r="C2775" t="s">
        <v>584</v>
      </c>
      <c r="D2775">
        <v>3</v>
      </c>
      <c r="E2775">
        <v>52552.47</v>
      </c>
      <c r="F2775">
        <v>24217.02</v>
      </c>
      <c r="G2775" s="68">
        <f t="shared" si="43"/>
        <v>2.1700634512421431</v>
      </c>
    </row>
    <row r="2776" spans="1:7" x14ac:dyDescent="0.25">
      <c r="A2776">
        <v>2006</v>
      </c>
      <c r="B2776">
        <v>19</v>
      </c>
      <c r="C2776" t="s">
        <v>584</v>
      </c>
      <c r="D2776">
        <v>4</v>
      </c>
      <c r="E2776">
        <v>106321.35</v>
      </c>
      <c r="F2776">
        <v>53978.720000000001</v>
      </c>
      <c r="G2776" s="68">
        <f t="shared" si="43"/>
        <v>1.969690092688378</v>
      </c>
    </row>
    <row r="2777" spans="1:7" x14ac:dyDescent="0.25">
      <c r="A2777">
        <v>2006</v>
      </c>
      <c r="B2777">
        <v>19</v>
      </c>
      <c r="C2777" t="s">
        <v>584</v>
      </c>
      <c r="D2777">
        <v>5</v>
      </c>
      <c r="E2777">
        <v>77248.490000000005</v>
      </c>
      <c r="F2777">
        <v>45842.61</v>
      </c>
      <c r="G2777" s="68">
        <f t="shared" si="43"/>
        <v>1.6850805396987651</v>
      </c>
    </row>
    <row r="2778" spans="1:7" x14ac:dyDescent="0.25">
      <c r="A2778">
        <v>2007</v>
      </c>
      <c r="B2778">
        <v>19</v>
      </c>
      <c r="C2778" t="s">
        <v>584</v>
      </c>
      <c r="D2778">
        <v>2</v>
      </c>
      <c r="E2778">
        <v>49272.07</v>
      </c>
      <c r="F2778">
        <v>29807.24</v>
      </c>
      <c r="G2778" s="68">
        <f t="shared" si="43"/>
        <v>1.6530235607188051</v>
      </c>
    </row>
    <row r="2779" spans="1:7" x14ac:dyDescent="0.25">
      <c r="A2779">
        <v>2007</v>
      </c>
      <c r="B2779">
        <v>19</v>
      </c>
      <c r="C2779" t="s">
        <v>584</v>
      </c>
      <c r="D2779">
        <v>3</v>
      </c>
      <c r="E2779">
        <v>30798.16</v>
      </c>
      <c r="F2779">
        <v>17696.84</v>
      </c>
      <c r="G2779" s="68">
        <f t="shared" si="43"/>
        <v>1.7403197406994695</v>
      </c>
    </row>
    <row r="2780" spans="1:7" x14ac:dyDescent="0.25">
      <c r="A2780">
        <v>2007</v>
      </c>
      <c r="B2780">
        <v>19</v>
      </c>
      <c r="C2780" t="s">
        <v>584</v>
      </c>
      <c r="D2780">
        <v>4</v>
      </c>
      <c r="E2780">
        <v>61218.96</v>
      </c>
      <c r="F2780">
        <v>38249.01</v>
      </c>
      <c r="G2780" s="68">
        <f t="shared" si="43"/>
        <v>1.6005371119409364</v>
      </c>
    </row>
    <row r="2781" spans="1:7" x14ac:dyDescent="0.25">
      <c r="A2781">
        <v>2007</v>
      </c>
      <c r="B2781">
        <v>19</v>
      </c>
      <c r="C2781" t="s">
        <v>584</v>
      </c>
      <c r="D2781">
        <v>5</v>
      </c>
      <c r="E2781">
        <v>16254.87</v>
      </c>
      <c r="F2781">
        <v>11499.38</v>
      </c>
      <c r="G2781" s="68">
        <f t="shared" si="43"/>
        <v>1.413543164935849</v>
      </c>
    </row>
    <row r="2782" spans="1:7" x14ac:dyDescent="0.25">
      <c r="A2782">
        <v>2008</v>
      </c>
      <c r="B2782">
        <v>19</v>
      </c>
      <c r="C2782" t="s">
        <v>584</v>
      </c>
      <c r="D2782">
        <v>2</v>
      </c>
      <c r="E2782">
        <v>58163.14</v>
      </c>
      <c r="F2782">
        <v>35820.839999999997</v>
      </c>
      <c r="G2782" s="68">
        <f t="shared" si="43"/>
        <v>1.623723508438105</v>
      </c>
    </row>
    <row r="2783" spans="1:7" x14ac:dyDescent="0.25">
      <c r="A2783">
        <v>2008</v>
      </c>
      <c r="B2783">
        <v>19</v>
      </c>
      <c r="C2783" t="s">
        <v>584</v>
      </c>
      <c r="D2783">
        <v>3</v>
      </c>
      <c r="E2783">
        <v>125813.88</v>
      </c>
      <c r="F2783">
        <v>68705.48</v>
      </c>
      <c r="G2783" s="68">
        <f t="shared" si="43"/>
        <v>1.8312058950756187</v>
      </c>
    </row>
    <row r="2784" spans="1:7" x14ac:dyDescent="0.25">
      <c r="A2784">
        <v>2008</v>
      </c>
      <c r="B2784">
        <v>19</v>
      </c>
      <c r="C2784" t="s">
        <v>584</v>
      </c>
      <c r="D2784">
        <v>4</v>
      </c>
      <c r="E2784">
        <v>66272.14</v>
      </c>
      <c r="F2784">
        <v>40395.9</v>
      </c>
      <c r="G2784" s="68">
        <f t="shared" si="43"/>
        <v>1.640565998034454</v>
      </c>
    </row>
    <row r="2785" spans="1:7" x14ac:dyDescent="0.25">
      <c r="A2785">
        <v>2008</v>
      </c>
      <c r="B2785">
        <v>19</v>
      </c>
      <c r="C2785" t="s">
        <v>584</v>
      </c>
      <c r="D2785">
        <v>5</v>
      </c>
      <c r="E2785">
        <v>16023.4</v>
      </c>
      <c r="F2785">
        <v>11456.93</v>
      </c>
      <c r="G2785" s="68">
        <f t="shared" si="43"/>
        <v>1.3985771057342586</v>
      </c>
    </row>
    <row r="2786" spans="1:7" x14ac:dyDescent="0.25">
      <c r="A2786">
        <v>2009</v>
      </c>
      <c r="B2786">
        <v>19</v>
      </c>
      <c r="C2786" t="s">
        <v>584</v>
      </c>
      <c r="D2786">
        <v>2</v>
      </c>
      <c r="E2786">
        <v>37775.5</v>
      </c>
      <c r="F2786">
        <v>24479.57</v>
      </c>
      <c r="G2786" s="68">
        <f t="shared" si="43"/>
        <v>1.5431439359433192</v>
      </c>
    </row>
    <row r="2787" spans="1:7" x14ac:dyDescent="0.25">
      <c r="A2787">
        <v>2009</v>
      </c>
      <c r="B2787">
        <v>19</v>
      </c>
      <c r="C2787" t="s">
        <v>584</v>
      </c>
      <c r="D2787">
        <v>3</v>
      </c>
      <c r="E2787">
        <v>47450.82</v>
      </c>
      <c r="F2787">
        <v>24398.36</v>
      </c>
      <c r="G2787" s="68">
        <f t="shared" si="43"/>
        <v>1.9448364562208278</v>
      </c>
    </row>
    <row r="2788" spans="1:7" x14ac:dyDescent="0.25">
      <c r="A2788">
        <v>2009</v>
      </c>
      <c r="B2788">
        <v>19</v>
      </c>
      <c r="C2788" t="s">
        <v>584</v>
      </c>
      <c r="D2788">
        <v>4</v>
      </c>
      <c r="E2788">
        <v>149519.06</v>
      </c>
      <c r="F2788">
        <v>89881.02</v>
      </c>
      <c r="G2788" s="68">
        <f t="shared" si="43"/>
        <v>1.6635220650588967</v>
      </c>
    </row>
    <row r="2789" spans="1:7" x14ac:dyDescent="0.25">
      <c r="A2789">
        <v>2009</v>
      </c>
      <c r="B2789">
        <v>19</v>
      </c>
      <c r="C2789" t="s">
        <v>584</v>
      </c>
      <c r="D2789">
        <v>5</v>
      </c>
      <c r="E2789">
        <v>15691.67</v>
      </c>
      <c r="F2789">
        <v>12028.89</v>
      </c>
      <c r="G2789" s="68">
        <f t="shared" si="43"/>
        <v>1.3044985863201011</v>
      </c>
    </row>
    <row r="2790" spans="1:7" x14ac:dyDescent="0.25">
      <c r="A2790">
        <v>2010</v>
      </c>
      <c r="B2790">
        <v>19</v>
      </c>
      <c r="C2790" t="s">
        <v>584</v>
      </c>
      <c r="D2790">
        <v>2</v>
      </c>
      <c r="E2790">
        <v>39999.21</v>
      </c>
      <c r="F2790">
        <v>27061.96</v>
      </c>
      <c r="G2790" s="68">
        <f t="shared" si="43"/>
        <v>1.4780603474397271</v>
      </c>
    </row>
    <row r="2791" spans="1:7" x14ac:dyDescent="0.25">
      <c r="A2791">
        <v>2010</v>
      </c>
      <c r="B2791">
        <v>19</v>
      </c>
      <c r="C2791" t="s">
        <v>584</v>
      </c>
      <c r="D2791">
        <v>3</v>
      </c>
      <c r="E2791">
        <v>153501.97</v>
      </c>
      <c r="F2791">
        <v>94564.47</v>
      </c>
      <c r="G2791" s="68">
        <f t="shared" si="43"/>
        <v>1.6232520522771396</v>
      </c>
    </row>
    <row r="2792" spans="1:7" x14ac:dyDescent="0.25">
      <c r="A2792">
        <v>2010</v>
      </c>
      <c r="B2792">
        <v>19</v>
      </c>
      <c r="C2792" t="s">
        <v>584</v>
      </c>
      <c r="D2792">
        <v>4</v>
      </c>
      <c r="E2792">
        <v>101053.5</v>
      </c>
      <c r="F2792">
        <v>69384.33</v>
      </c>
      <c r="G2792" s="68">
        <f t="shared" si="43"/>
        <v>1.4564311567179506</v>
      </c>
    </row>
    <row r="2793" spans="1:7" x14ac:dyDescent="0.25">
      <c r="A2793">
        <v>2010</v>
      </c>
      <c r="B2793">
        <v>19</v>
      </c>
      <c r="C2793" t="s">
        <v>584</v>
      </c>
      <c r="D2793">
        <v>5</v>
      </c>
      <c r="E2793">
        <v>30025.81</v>
      </c>
      <c r="F2793">
        <v>23829.01</v>
      </c>
      <c r="G2793" s="68">
        <f t="shared" si="43"/>
        <v>1.2600527676139295</v>
      </c>
    </row>
    <row r="2794" spans="1:7" x14ac:dyDescent="0.25">
      <c r="A2794">
        <v>2011</v>
      </c>
      <c r="B2794">
        <v>19</v>
      </c>
      <c r="C2794" t="s">
        <v>584</v>
      </c>
      <c r="D2794">
        <v>2</v>
      </c>
      <c r="E2794">
        <v>115370.21</v>
      </c>
      <c r="F2794">
        <v>67796.149999999994</v>
      </c>
      <c r="G2794" s="68">
        <f t="shared" si="43"/>
        <v>1.7017221479390794</v>
      </c>
    </row>
    <row r="2795" spans="1:7" x14ac:dyDescent="0.25">
      <c r="A2795">
        <v>2011</v>
      </c>
      <c r="B2795">
        <v>19</v>
      </c>
      <c r="C2795" t="s">
        <v>584</v>
      </c>
      <c r="D2795">
        <v>3</v>
      </c>
      <c r="E2795">
        <v>100081.88</v>
      </c>
      <c r="F2795">
        <v>49791.98</v>
      </c>
      <c r="G2795" s="68">
        <f t="shared" si="43"/>
        <v>2.0100000040167112</v>
      </c>
    </row>
    <row r="2796" spans="1:7" x14ac:dyDescent="0.25">
      <c r="A2796">
        <v>2011</v>
      </c>
      <c r="B2796">
        <v>19</v>
      </c>
      <c r="C2796" t="s">
        <v>584</v>
      </c>
      <c r="D2796">
        <v>4</v>
      </c>
      <c r="E2796">
        <v>205581.12</v>
      </c>
      <c r="F2796">
        <v>120236.9</v>
      </c>
      <c r="G2796" s="68">
        <f t="shared" si="43"/>
        <v>1.7098005687106039</v>
      </c>
    </row>
    <row r="2797" spans="1:7" x14ac:dyDescent="0.25">
      <c r="A2797">
        <v>2011</v>
      </c>
      <c r="B2797">
        <v>19</v>
      </c>
      <c r="C2797" t="s">
        <v>584</v>
      </c>
      <c r="D2797">
        <v>5</v>
      </c>
      <c r="E2797">
        <v>42905.440000000002</v>
      </c>
      <c r="F2797">
        <v>31427.97</v>
      </c>
      <c r="G2797" s="68">
        <f t="shared" si="43"/>
        <v>1.3651992158577217</v>
      </c>
    </row>
    <row r="2798" spans="1:7" x14ac:dyDescent="0.25">
      <c r="A2798">
        <v>2012</v>
      </c>
      <c r="B2798">
        <v>19</v>
      </c>
      <c r="C2798" t="s">
        <v>584</v>
      </c>
      <c r="D2798">
        <v>2</v>
      </c>
      <c r="E2798">
        <v>230867.08</v>
      </c>
      <c r="F2798">
        <v>172417.07</v>
      </c>
      <c r="G2798" s="68">
        <f t="shared" si="43"/>
        <v>1.339003614897295</v>
      </c>
    </row>
    <row r="2799" spans="1:7" x14ac:dyDescent="0.25">
      <c r="A2799">
        <v>2012</v>
      </c>
      <c r="B2799">
        <v>19</v>
      </c>
      <c r="C2799" t="s">
        <v>584</v>
      </c>
      <c r="D2799">
        <v>3</v>
      </c>
      <c r="E2799">
        <v>226689.14</v>
      </c>
      <c r="F2799">
        <v>148731.56</v>
      </c>
      <c r="G2799" s="68">
        <f t="shared" si="43"/>
        <v>1.5241495483540952</v>
      </c>
    </row>
    <row r="2800" spans="1:7" x14ac:dyDescent="0.25">
      <c r="A2800">
        <v>2012</v>
      </c>
      <c r="B2800">
        <v>19</v>
      </c>
      <c r="C2800" t="s">
        <v>584</v>
      </c>
      <c r="D2800">
        <v>4</v>
      </c>
      <c r="E2800">
        <v>76080.89</v>
      </c>
      <c r="F2800">
        <v>56560.160000000003</v>
      </c>
      <c r="G2800" s="68">
        <f t="shared" si="43"/>
        <v>1.3451321566275625</v>
      </c>
    </row>
    <row r="2801" spans="1:7" x14ac:dyDescent="0.25">
      <c r="A2801">
        <v>2012</v>
      </c>
      <c r="B2801">
        <v>19</v>
      </c>
      <c r="C2801" t="s">
        <v>584</v>
      </c>
      <c r="D2801">
        <v>5</v>
      </c>
      <c r="E2801">
        <v>35026.15</v>
      </c>
      <c r="F2801">
        <v>31071.72</v>
      </c>
      <c r="G2801" s="68">
        <f t="shared" si="43"/>
        <v>1.1272678178098927</v>
      </c>
    </row>
    <row r="2802" spans="1:7" x14ac:dyDescent="0.25">
      <c r="A2802">
        <v>2013</v>
      </c>
      <c r="B2802">
        <v>19</v>
      </c>
      <c r="C2802" t="s">
        <v>584</v>
      </c>
      <c r="D2802">
        <v>2</v>
      </c>
      <c r="E2802">
        <v>83791.25</v>
      </c>
      <c r="F2802">
        <v>62671.6</v>
      </c>
      <c r="G2802" s="68">
        <f t="shared" si="43"/>
        <v>1.3369891625552883</v>
      </c>
    </row>
    <row r="2803" spans="1:7" x14ac:dyDescent="0.25">
      <c r="A2803">
        <v>2013</v>
      </c>
      <c r="B2803">
        <v>19</v>
      </c>
      <c r="C2803" t="s">
        <v>584</v>
      </c>
      <c r="D2803">
        <v>3</v>
      </c>
      <c r="E2803">
        <v>465564.27</v>
      </c>
      <c r="F2803">
        <v>306167.90000000002</v>
      </c>
      <c r="G2803" s="68">
        <f t="shared" si="43"/>
        <v>1.5206175108494391</v>
      </c>
    </row>
    <row r="2804" spans="1:7" x14ac:dyDescent="0.25">
      <c r="A2804">
        <v>2013</v>
      </c>
      <c r="B2804">
        <v>19</v>
      </c>
      <c r="C2804" t="s">
        <v>584</v>
      </c>
      <c r="D2804">
        <v>4</v>
      </c>
      <c r="E2804">
        <v>329076.47999999998</v>
      </c>
      <c r="F2804">
        <v>244772.1</v>
      </c>
      <c r="G2804" s="68">
        <f t="shared" si="43"/>
        <v>1.3444198909924783</v>
      </c>
    </row>
    <row r="2805" spans="1:7" x14ac:dyDescent="0.25">
      <c r="A2805">
        <v>2013</v>
      </c>
      <c r="B2805">
        <v>19</v>
      </c>
      <c r="C2805" t="s">
        <v>584</v>
      </c>
      <c r="D2805">
        <v>5</v>
      </c>
      <c r="E2805">
        <v>21134.73</v>
      </c>
      <c r="F2805">
        <v>18750.68</v>
      </c>
      <c r="G2805" s="68">
        <f t="shared" si="43"/>
        <v>1.1271447222180742</v>
      </c>
    </row>
    <row r="2806" spans="1:7" x14ac:dyDescent="0.25">
      <c r="A2806">
        <v>2014</v>
      </c>
      <c r="B2806">
        <v>19</v>
      </c>
      <c r="C2806" t="s">
        <v>584</v>
      </c>
      <c r="D2806">
        <v>2</v>
      </c>
      <c r="E2806">
        <v>83941.5</v>
      </c>
      <c r="F2806">
        <v>63246.74</v>
      </c>
      <c r="G2806" s="68">
        <f t="shared" si="43"/>
        <v>1.3272067461500783</v>
      </c>
    </row>
    <row r="2807" spans="1:7" x14ac:dyDescent="0.25">
      <c r="A2807">
        <v>2014</v>
      </c>
      <c r="B2807">
        <v>19</v>
      </c>
      <c r="C2807" t="s">
        <v>584</v>
      </c>
      <c r="D2807">
        <v>3</v>
      </c>
      <c r="E2807">
        <v>158044.03</v>
      </c>
      <c r="F2807">
        <v>104653.48</v>
      </c>
      <c r="G2807" s="68">
        <f t="shared" si="43"/>
        <v>1.5101650704783061</v>
      </c>
    </row>
    <row r="2808" spans="1:7" x14ac:dyDescent="0.25">
      <c r="A2808">
        <v>2014</v>
      </c>
      <c r="B2808">
        <v>19</v>
      </c>
      <c r="C2808" t="s">
        <v>584</v>
      </c>
      <c r="D2808">
        <v>4</v>
      </c>
      <c r="E2808">
        <v>576648.04</v>
      </c>
      <c r="F2808">
        <v>420582.5</v>
      </c>
      <c r="G2808" s="68">
        <f t="shared" si="43"/>
        <v>1.3710699803249067</v>
      </c>
    </row>
    <row r="2809" spans="1:7" x14ac:dyDescent="0.25">
      <c r="A2809">
        <v>2014</v>
      </c>
      <c r="B2809">
        <v>19</v>
      </c>
      <c r="C2809" t="s">
        <v>584</v>
      </c>
      <c r="D2809">
        <v>5</v>
      </c>
      <c r="E2809">
        <v>80667.45</v>
      </c>
      <c r="F2809">
        <v>71564.98</v>
      </c>
      <c r="G2809" s="68">
        <f t="shared" si="43"/>
        <v>1.1271916795058141</v>
      </c>
    </row>
    <row r="2810" spans="1:7" x14ac:dyDescent="0.25">
      <c r="A2810">
        <v>2015</v>
      </c>
      <c r="B2810">
        <v>19</v>
      </c>
      <c r="C2810" t="s">
        <v>584</v>
      </c>
      <c r="D2810">
        <v>2</v>
      </c>
      <c r="E2810">
        <v>83944.46</v>
      </c>
      <c r="F2810">
        <v>63329.03</v>
      </c>
      <c r="G2810" s="68">
        <f t="shared" si="43"/>
        <v>1.3255289083063488</v>
      </c>
    </row>
    <row r="2811" spans="1:7" x14ac:dyDescent="0.25">
      <c r="A2811">
        <v>2015</v>
      </c>
      <c r="B2811">
        <v>19</v>
      </c>
      <c r="C2811" t="s">
        <v>584</v>
      </c>
      <c r="D2811">
        <v>3</v>
      </c>
      <c r="E2811">
        <v>158566.38</v>
      </c>
      <c r="F2811">
        <v>105089.35</v>
      </c>
      <c r="G2811" s="68">
        <f t="shared" si="43"/>
        <v>1.5088720217605305</v>
      </c>
    </row>
    <row r="2812" spans="1:7" x14ac:dyDescent="0.25">
      <c r="A2812">
        <v>2015</v>
      </c>
      <c r="B2812">
        <v>19</v>
      </c>
      <c r="C2812" t="s">
        <v>584</v>
      </c>
      <c r="D2812">
        <v>4</v>
      </c>
      <c r="E2812">
        <v>195691.27</v>
      </c>
      <c r="F2812">
        <v>142738.75</v>
      </c>
      <c r="G2812" s="68">
        <f t="shared" si="43"/>
        <v>1.3709750856021927</v>
      </c>
    </row>
    <row r="2813" spans="1:7" x14ac:dyDescent="0.25">
      <c r="A2813">
        <v>2015</v>
      </c>
      <c r="B2813">
        <v>19</v>
      </c>
      <c r="C2813" t="s">
        <v>584</v>
      </c>
      <c r="D2813">
        <v>5</v>
      </c>
      <c r="E2813">
        <v>149854.57</v>
      </c>
      <c r="F2813">
        <v>132948.63</v>
      </c>
      <c r="G2813" s="68">
        <f t="shared" si="43"/>
        <v>1.1271614457403585</v>
      </c>
    </row>
    <row r="2814" spans="1:7" x14ac:dyDescent="0.25">
      <c r="A2814">
        <v>1979</v>
      </c>
      <c r="B2814">
        <v>20</v>
      </c>
      <c r="C2814" t="s">
        <v>585</v>
      </c>
      <c r="D2814">
        <v>2</v>
      </c>
      <c r="E2814">
        <v>12699.5</v>
      </c>
      <c r="F2814">
        <v>2817.88</v>
      </c>
      <c r="G2814" s="68">
        <f t="shared" si="43"/>
        <v>4.5067568526693824</v>
      </c>
    </row>
    <row r="2815" spans="1:7" x14ac:dyDescent="0.25">
      <c r="A2815">
        <v>1979</v>
      </c>
      <c r="B2815">
        <v>20</v>
      </c>
      <c r="C2815" t="s">
        <v>585</v>
      </c>
      <c r="D2815">
        <v>3</v>
      </c>
      <c r="E2815">
        <v>68480.36</v>
      </c>
      <c r="F2815">
        <v>11484.86</v>
      </c>
      <c r="G2815" s="68">
        <f t="shared" si="43"/>
        <v>5.9626638896773665</v>
      </c>
    </row>
    <row r="2816" spans="1:7" x14ac:dyDescent="0.25">
      <c r="A2816">
        <v>1979</v>
      </c>
      <c r="B2816">
        <v>20</v>
      </c>
      <c r="C2816" t="s">
        <v>585</v>
      </c>
      <c r="D2816">
        <v>4</v>
      </c>
      <c r="E2816">
        <v>27407.99</v>
      </c>
      <c r="F2816">
        <v>5378.08</v>
      </c>
      <c r="G2816" s="68">
        <f t="shared" si="43"/>
        <v>5.0962406658138226</v>
      </c>
    </row>
    <row r="2817" spans="1:7" x14ac:dyDescent="0.25">
      <c r="A2817">
        <v>1979</v>
      </c>
      <c r="B2817">
        <v>20</v>
      </c>
      <c r="C2817" t="s">
        <v>585</v>
      </c>
      <c r="D2817">
        <v>5</v>
      </c>
      <c r="E2817">
        <v>699.45</v>
      </c>
      <c r="F2817">
        <v>200.49</v>
      </c>
      <c r="G2817" s="68">
        <f t="shared" si="43"/>
        <v>3.4887026784378272</v>
      </c>
    </row>
    <row r="2818" spans="1:7" x14ac:dyDescent="0.25">
      <c r="A2818">
        <v>1980</v>
      </c>
      <c r="B2818">
        <v>20</v>
      </c>
      <c r="C2818" t="s">
        <v>585</v>
      </c>
      <c r="D2818">
        <v>2</v>
      </c>
      <c r="E2818">
        <v>8688.74</v>
      </c>
      <c r="F2818">
        <v>3505.2</v>
      </c>
      <c r="G2818" s="68">
        <f t="shared" si="43"/>
        <v>2.4788143329909849</v>
      </c>
    </row>
    <row r="2819" spans="1:7" x14ac:dyDescent="0.25">
      <c r="A2819">
        <v>1980</v>
      </c>
      <c r="B2819">
        <v>20</v>
      </c>
      <c r="C2819" t="s">
        <v>585</v>
      </c>
      <c r="D2819">
        <v>3</v>
      </c>
      <c r="E2819">
        <v>67165.78</v>
      </c>
      <c r="F2819">
        <v>20538.3</v>
      </c>
      <c r="G2819" s="68">
        <f t="shared" ref="G2819:G2882" si="44">E2819/F2819</f>
        <v>3.270269691259744</v>
      </c>
    </row>
    <row r="2820" spans="1:7" x14ac:dyDescent="0.25">
      <c r="A2820">
        <v>1980</v>
      </c>
      <c r="B2820">
        <v>20</v>
      </c>
      <c r="C2820" t="s">
        <v>585</v>
      </c>
      <c r="D2820">
        <v>4</v>
      </c>
      <c r="E2820">
        <v>37594.620000000003</v>
      </c>
      <c r="F2820">
        <v>13440.83</v>
      </c>
      <c r="G2820" s="68">
        <f t="shared" si="44"/>
        <v>2.7970460157594434</v>
      </c>
    </row>
    <row r="2821" spans="1:7" x14ac:dyDescent="0.25">
      <c r="A2821">
        <v>1980</v>
      </c>
      <c r="B2821">
        <v>20</v>
      </c>
      <c r="C2821" t="s">
        <v>585</v>
      </c>
      <c r="D2821">
        <v>5</v>
      </c>
      <c r="E2821">
        <v>733.29</v>
      </c>
      <c r="F2821">
        <v>382.69</v>
      </c>
      <c r="G2821" s="68">
        <f t="shared" si="44"/>
        <v>1.9161462280174553</v>
      </c>
    </row>
    <row r="2822" spans="1:7" x14ac:dyDescent="0.25">
      <c r="A2822">
        <v>1981</v>
      </c>
      <c r="B2822">
        <v>20</v>
      </c>
      <c r="C2822" t="s">
        <v>585</v>
      </c>
      <c r="D2822">
        <v>2</v>
      </c>
      <c r="E2822">
        <v>29715.87</v>
      </c>
      <c r="F2822">
        <v>8751.93</v>
      </c>
      <c r="G2822" s="68">
        <f t="shared" si="44"/>
        <v>3.3953505112586595</v>
      </c>
    </row>
    <row r="2823" spans="1:7" x14ac:dyDescent="0.25">
      <c r="A2823">
        <v>1981</v>
      </c>
      <c r="B2823">
        <v>20</v>
      </c>
      <c r="C2823" t="s">
        <v>585</v>
      </c>
      <c r="D2823">
        <v>3</v>
      </c>
      <c r="E2823">
        <v>62477.88</v>
      </c>
      <c r="F2823">
        <v>14039.32</v>
      </c>
      <c r="G2823" s="68">
        <f t="shared" si="44"/>
        <v>4.4502069900821404</v>
      </c>
    </row>
    <row r="2824" spans="1:7" x14ac:dyDescent="0.25">
      <c r="A2824">
        <v>1981</v>
      </c>
      <c r="B2824">
        <v>20</v>
      </c>
      <c r="C2824" t="s">
        <v>585</v>
      </c>
      <c r="D2824">
        <v>4</v>
      </c>
      <c r="E2824">
        <v>14148.17</v>
      </c>
      <c r="F2824">
        <v>3698.31</v>
      </c>
      <c r="G2824" s="68">
        <f t="shared" si="44"/>
        <v>3.8255770879131279</v>
      </c>
    </row>
    <row r="2825" spans="1:7" x14ac:dyDescent="0.25">
      <c r="A2825">
        <v>1981</v>
      </c>
      <c r="B2825">
        <v>20</v>
      </c>
      <c r="C2825" t="s">
        <v>585</v>
      </c>
      <c r="D2825">
        <v>5</v>
      </c>
      <c r="E2825">
        <v>1190.55</v>
      </c>
      <c r="F2825">
        <v>454.53</v>
      </c>
      <c r="G2825" s="68">
        <f t="shared" si="44"/>
        <v>2.6192990561679097</v>
      </c>
    </row>
    <row r="2826" spans="1:7" x14ac:dyDescent="0.25">
      <c r="A2826">
        <v>1982</v>
      </c>
      <c r="B2826">
        <v>20</v>
      </c>
      <c r="C2826" t="s">
        <v>585</v>
      </c>
      <c r="D2826">
        <v>2</v>
      </c>
      <c r="E2826">
        <v>1407.39</v>
      </c>
      <c r="F2826">
        <v>659.72</v>
      </c>
      <c r="G2826" s="68">
        <f t="shared" si="44"/>
        <v>2.1333141332686596</v>
      </c>
    </row>
    <row r="2827" spans="1:7" x14ac:dyDescent="0.25">
      <c r="A2827">
        <v>1982</v>
      </c>
      <c r="B2827">
        <v>20</v>
      </c>
      <c r="C2827" t="s">
        <v>585</v>
      </c>
      <c r="D2827">
        <v>3</v>
      </c>
      <c r="E2827">
        <v>99961.82</v>
      </c>
      <c r="F2827">
        <v>35443.47</v>
      </c>
      <c r="G2827" s="68">
        <f t="shared" si="44"/>
        <v>2.8203169723506192</v>
      </c>
    </row>
    <row r="2828" spans="1:7" x14ac:dyDescent="0.25">
      <c r="A2828">
        <v>1982</v>
      </c>
      <c r="B2828">
        <v>20</v>
      </c>
      <c r="C2828" t="s">
        <v>585</v>
      </c>
      <c r="D2828">
        <v>4</v>
      </c>
      <c r="E2828">
        <v>22068.68</v>
      </c>
      <c r="F2828">
        <v>9190.5499999999993</v>
      </c>
      <c r="G2828" s="68">
        <f t="shared" si="44"/>
        <v>2.4012360522493217</v>
      </c>
    </row>
    <row r="2829" spans="1:7" x14ac:dyDescent="0.25">
      <c r="A2829">
        <v>1982</v>
      </c>
      <c r="B2829">
        <v>20</v>
      </c>
      <c r="C2829" t="s">
        <v>585</v>
      </c>
      <c r="D2829">
        <v>5</v>
      </c>
      <c r="E2829">
        <v>516.27</v>
      </c>
      <c r="F2829">
        <v>314.18</v>
      </c>
      <c r="G2829" s="68">
        <f t="shared" si="44"/>
        <v>1.6432299955439555</v>
      </c>
    </row>
    <row r="2830" spans="1:7" x14ac:dyDescent="0.25">
      <c r="A2830">
        <v>1983</v>
      </c>
      <c r="B2830">
        <v>20</v>
      </c>
      <c r="C2830" t="s">
        <v>585</v>
      </c>
      <c r="D2830">
        <v>2</v>
      </c>
      <c r="E2830">
        <v>6779.08</v>
      </c>
      <c r="F2830">
        <v>2761.5</v>
      </c>
      <c r="G2830" s="68">
        <f t="shared" si="44"/>
        <v>2.454854245880862</v>
      </c>
    </row>
    <row r="2831" spans="1:7" x14ac:dyDescent="0.25">
      <c r="A2831">
        <v>1983</v>
      </c>
      <c r="B2831">
        <v>20</v>
      </c>
      <c r="C2831" t="s">
        <v>585</v>
      </c>
      <c r="D2831">
        <v>3</v>
      </c>
      <c r="E2831">
        <v>16993.61</v>
      </c>
      <c r="F2831">
        <v>6129.05</v>
      </c>
      <c r="G2831" s="68">
        <f t="shared" si="44"/>
        <v>2.7726336055342999</v>
      </c>
    </row>
    <row r="2832" spans="1:7" x14ac:dyDescent="0.25">
      <c r="A2832">
        <v>1983</v>
      </c>
      <c r="B2832">
        <v>20</v>
      </c>
      <c r="C2832" t="s">
        <v>585</v>
      </c>
      <c r="D2832">
        <v>4</v>
      </c>
      <c r="E2832">
        <v>7602.51</v>
      </c>
      <c r="F2832">
        <v>2952.28</v>
      </c>
      <c r="G2832" s="68">
        <f t="shared" si="44"/>
        <v>2.5751317625699457</v>
      </c>
    </row>
    <row r="2833" spans="1:7" x14ac:dyDescent="0.25">
      <c r="A2833">
        <v>1983</v>
      </c>
      <c r="B2833">
        <v>20</v>
      </c>
      <c r="C2833" t="s">
        <v>585</v>
      </c>
      <c r="D2833">
        <v>5</v>
      </c>
      <c r="E2833">
        <v>702.5</v>
      </c>
      <c r="F2833">
        <v>337.12</v>
      </c>
      <c r="G2833" s="68">
        <f t="shared" si="44"/>
        <v>2.083827717133365</v>
      </c>
    </row>
    <row r="2834" spans="1:7" x14ac:dyDescent="0.25">
      <c r="A2834">
        <v>1984</v>
      </c>
      <c r="B2834">
        <v>20</v>
      </c>
      <c r="C2834" t="s">
        <v>585</v>
      </c>
      <c r="D2834">
        <v>2</v>
      </c>
      <c r="E2834">
        <v>4461.47</v>
      </c>
      <c r="F2834">
        <v>1189.92</v>
      </c>
      <c r="G2834" s="68">
        <f t="shared" si="44"/>
        <v>3.7493865133790507</v>
      </c>
    </row>
    <row r="2835" spans="1:7" x14ac:dyDescent="0.25">
      <c r="A2835">
        <v>1984</v>
      </c>
      <c r="B2835">
        <v>20</v>
      </c>
      <c r="C2835" t="s">
        <v>585</v>
      </c>
      <c r="D2835">
        <v>3</v>
      </c>
      <c r="E2835">
        <v>39182.26</v>
      </c>
      <c r="F2835">
        <v>8342.61</v>
      </c>
      <c r="G2835" s="68">
        <f t="shared" si="44"/>
        <v>4.6966428971269183</v>
      </c>
    </row>
    <row r="2836" spans="1:7" x14ac:dyDescent="0.25">
      <c r="A2836">
        <v>1984</v>
      </c>
      <c r="B2836">
        <v>20</v>
      </c>
      <c r="C2836" t="s">
        <v>585</v>
      </c>
      <c r="D2836">
        <v>4</v>
      </c>
      <c r="E2836">
        <v>5892.3</v>
      </c>
      <c r="F2836">
        <v>1441.26</v>
      </c>
      <c r="G2836" s="68">
        <f t="shared" si="44"/>
        <v>4.0882977394779569</v>
      </c>
    </row>
    <row r="2837" spans="1:7" x14ac:dyDescent="0.25">
      <c r="A2837">
        <v>1984</v>
      </c>
      <c r="B2837">
        <v>20</v>
      </c>
      <c r="C2837" t="s">
        <v>585</v>
      </c>
      <c r="D2837">
        <v>5</v>
      </c>
      <c r="E2837">
        <v>0</v>
      </c>
      <c r="F2837">
        <v>0</v>
      </c>
      <c r="G2837" s="68" t="e">
        <f t="shared" si="44"/>
        <v>#DIV/0!</v>
      </c>
    </row>
    <row r="2838" spans="1:7" x14ac:dyDescent="0.25">
      <c r="A2838">
        <v>1985</v>
      </c>
      <c r="B2838">
        <v>20</v>
      </c>
      <c r="C2838" t="s">
        <v>585</v>
      </c>
      <c r="D2838">
        <v>2</v>
      </c>
      <c r="E2838">
        <v>3573.66</v>
      </c>
      <c r="F2838">
        <v>802.12</v>
      </c>
      <c r="G2838" s="68">
        <f t="shared" si="44"/>
        <v>4.4552685383733106</v>
      </c>
    </row>
    <row r="2839" spans="1:7" x14ac:dyDescent="0.25">
      <c r="A2839">
        <v>1985</v>
      </c>
      <c r="B2839">
        <v>20</v>
      </c>
      <c r="C2839" t="s">
        <v>585</v>
      </c>
      <c r="D2839">
        <v>3</v>
      </c>
      <c r="E2839">
        <v>26049.57</v>
      </c>
      <c r="F2839">
        <v>5041.8599999999997</v>
      </c>
      <c r="G2839" s="68">
        <f t="shared" si="44"/>
        <v>5.1666587330865994</v>
      </c>
    </row>
    <row r="2840" spans="1:7" x14ac:dyDescent="0.25">
      <c r="A2840">
        <v>1985</v>
      </c>
      <c r="B2840">
        <v>20</v>
      </c>
      <c r="C2840" t="s">
        <v>585</v>
      </c>
      <c r="D2840">
        <v>4</v>
      </c>
      <c r="E2840">
        <v>7675.94</v>
      </c>
      <c r="F2840">
        <v>1628.1</v>
      </c>
      <c r="G2840" s="68">
        <f t="shared" si="44"/>
        <v>4.7146612615932684</v>
      </c>
    </row>
    <row r="2841" spans="1:7" x14ac:dyDescent="0.25">
      <c r="A2841">
        <v>1985</v>
      </c>
      <c r="B2841">
        <v>20</v>
      </c>
      <c r="C2841" t="s">
        <v>585</v>
      </c>
      <c r="D2841">
        <v>5</v>
      </c>
      <c r="E2841">
        <v>309.92</v>
      </c>
      <c r="F2841">
        <v>83.58</v>
      </c>
      <c r="G2841" s="68">
        <f t="shared" si="44"/>
        <v>3.7080641301746833</v>
      </c>
    </row>
    <row r="2842" spans="1:7" x14ac:dyDescent="0.25">
      <c r="A2842">
        <v>1986</v>
      </c>
      <c r="B2842">
        <v>20</v>
      </c>
      <c r="C2842" t="s">
        <v>585</v>
      </c>
      <c r="D2842">
        <v>2</v>
      </c>
      <c r="E2842">
        <v>2427.62</v>
      </c>
      <c r="F2842">
        <v>782.58</v>
      </c>
      <c r="G2842" s="68">
        <f t="shared" si="44"/>
        <v>3.1020726315520455</v>
      </c>
    </row>
    <row r="2843" spans="1:7" x14ac:dyDescent="0.25">
      <c r="A2843">
        <v>1986</v>
      </c>
      <c r="B2843">
        <v>20</v>
      </c>
      <c r="C2843" t="s">
        <v>585</v>
      </c>
      <c r="D2843">
        <v>3</v>
      </c>
      <c r="E2843">
        <v>12770.89</v>
      </c>
      <c r="F2843">
        <v>2216.33</v>
      </c>
      <c r="G2843" s="68">
        <f t="shared" si="44"/>
        <v>5.7621789173994848</v>
      </c>
    </row>
    <row r="2844" spans="1:7" x14ac:dyDescent="0.25">
      <c r="A2844">
        <v>1986</v>
      </c>
      <c r="B2844">
        <v>20</v>
      </c>
      <c r="C2844" t="s">
        <v>585</v>
      </c>
      <c r="D2844">
        <v>4</v>
      </c>
      <c r="E2844">
        <v>4731.97</v>
      </c>
      <c r="F2844">
        <v>1182.33</v>
      </c>
      <c r="G2844" s="68">
        <f t="shared" si="44"/>
        <v>4.0022413370209673</v>
      </c>
    </row>
    <row r="2845" spans="1:7" x14ac:dyDescent="0.25">
      <c r="A2845">
        <v>1986</v>
      </c>
      <c r="B2845">
        <v>20</v>
      </c>
      <c r="C2845" t="s">
        <v>585</v>
      </c>
      <c r="D2845">
        <v>5</v>
      </c>
      <c r="E2845">
        <v>328.21</v>
      </c>
      <c r="F2845">
        <v>163.26</v>
      </c>
      <c r="G2845" s="68">
        <f t="shared" si="44"/>
        <v>2.0103515864265589</v>
      </c>
    </row>
    <row r="2846" spans="1:7" x14ac:dyDescent="0.25">
      <c r="A2846">
        <v>1987</v>
      </c>
      <c r="B2846">
        <v>20</v>
      </c>
      <c r="C2846" t="s">
        <v>585</v>
      </c>
      <c r="D2846">
        <v>2</v>
      </c>
      <c r="E2846">
        <v>1783.51</v>
      </c>
      <c r="F2846">
        <v>911.48</v>
      </c>
      <c r="G2846" s="68">
        <f t="shared" si="44"/>
        <v>1.9567187431430202</v>
      </c>
    </row>
    <row r="2847" spans="1:7" x14ac:dyDescent="0.25">
      <c r="A2847">
        <v>1987</v>
      </c>
      <c r="B2847">
        <v>20</v>
      </c>
      <c r="C2847" t="s">
        <v>585</v>
      </c>
      <c r="D2847">
        <v>3</v>
      </c>
      <c r="E2847">
        <v>8165.93</v>
      </c>
      <c r="F2847">
        <v>3417.42</v>
      </c>
      <c r="G2847" s="68">
        <f t="shared" si="44"/>
        <v>2.3895014367563836</v>
      </c>
    </row>
    <row r="2848" spans="1:7" x14ac:dyDescent="0.25">
      <c r="A2848">
        <v>1987</v>
      </c>
      <c r="B2848">
        <v>20</v>
      </c>
      <c r="C2848" t="s">
        <v>585</v>
      </c>
      <c r="D2848">
        <v>4</v>
      </c>
      <c r="E2848">
        <v>507.46</v>
      </c>
      <c r="F2848">
        <v>244.44</v>
      </c>
      <c r="G2848" s="68">
        <f t="shared" si="44"/>
        <v>2.0760104729176891</v>
      </c>
    </row>
    <row r="2849" spans="1:7" x14ac:dyDescent="0.25">
      <c r="A2849">
        <v>1987</v>
      </c>
      <c r="B2849">
        <v>20</v>
      </c>
      <c r="C2849" t="s">
        <v>585</v>
      </c>
      <c r="D2849">
        <v>5</v>
      </c>
      <c r="E2849">
        <v>35.56</v>
      </c>
      <c r="F2849">
        <v>23.19</v>
      </c>
      <c r="G2849" s="68">
        <f t="shared" si="44"/>
        <v>1.5334195774040535</v>
      </c>
    </row>
    <row r="2850" spans="1:7" x14ac:dyDescent="0.25">
      <c r="A2850">
        <v>1988</v>
      </c>
      <c r="B2850">
        <v>20</v>
      </c>
      <c r="C2850" t="s">
        <v>585</v>
      </c>
      <c r="D2850">
        <v>2</v>
      </c>
      <c r="E2850">
        <v>4442.05</v>
      </c>
      <c r="F2850">
        <v>1607.42</v>
      </c>
      <c r="G2850" s="68">
        <f t="shared" si="44"/>
        <v>2.7634656779186524</v>
      </c>
    </row>
    <row r="2851" spans="1:7" x14ac:dyDescent="0.25">
      <c r="A2851">
        <v>1988</v>
      </c>
      <c r="B2851">
        <v>20</v>
      </c>
      <c r="C2851" t="s">
        <v>585</v>
      </c>
      <c r="D2851">
        <v>3</v>
      </c>
      <c r="E2851">
        <v>11114.39</v>
      </c>
      <c r="F2851">
        <v>2219.81</v>
      </c>
      <c r="G2851" s="68">
        <f t="shared" si="44"/>
        <v>5.0069105013492141</v>
      </c>
    </row>
    <row r="2852" spans="1:7" x14ac:dyDescent="0.25">
      <c r="A2852">
        <v>1988</v>
      </c>
      <c r="B2852">
        <v>20</v>
      </c>
      <c r="C2852" t="s">
        <v>585</v>
      </c>
      <c r="D2852">
        <v>4</v>
      </c>
      <c r="E2852">
        <v>2530.13</v>
      </c>
      <c r="F2852">
        <v>721.58</v>
      </c>
      <c r="G2852" s="68">
        <f t="shared" si="44"/>
        <v>3.50637489952604</v>
      </c>
    </row>
    <row r="2853" spans="1:7" x14ac:dyDescent="0.25">
      <c r="A2853">
        <v>1988</v>
      </c>
      <c r="B2853">
        <v>20</v>
      </c>
      <c r="C2853" t="s">
        <v>585</v>
      </c>
      <c r="D2853">
        <v>5</v>
      </c>
      <c r="E2853">
        <v>0</v>
      </c>
      <c r="F2853">
        <v>0</v>
      </c>
      <c r="G2853" s="68" t="e">
        <f t="shared" si="44"/>
        <v>#DIV/0!</v>
      </c>
    </row>
    <row r="2854" spans="1:7" x14ac:dyDescent="0.25">
      <c r="A2854">
        <v>1989</v>
      </c>
      <c r="B2854">
        <v>20</v>
      </c>
      <c r="C2854" t="s">
        <v>585</v>
      </c>
      <c r="D2854">
        <v>2</v>
      </c>
      <c r="E2854">
        <v>5331.32</v>
      </c>
      <c r="F2854">
        <v>1798.85</v>
      </c>
      <c r="G2854" s="68">
        <f t="shared" si="44"/>
        <v>2.9637379436862439</v>
      </c>
    </row>
    <row r="2855" spans="1:7" x14ac:dyDescent="0.25">
      <c r="A2855">
        <v>1989</v>
      </c>
      <c r="B2855">
        <v>20</v>
      </c>
      <c r="C2855" t="s">
        <v>585</v>
      </c>
      <c r="D2855">
        <v>3</v>
      </c>
      <c r="E2855">
        <v>18462.88</v>
      </c>
      <c r="F2855">
        <v>3221.89</v>
      </c>
      <c r="G2855" s="68">
        <f t="shared" si="44"/>
        <v>5.7304501395143852</v>
      </c>
    </row>
    <row r="2856" spans="1:7" x14ac:dyDescent="0.25">
      <c r="A2856">
        <v>1989</v>
      </c>
      <c r="B2856">
        <v>20</v>
      </c>
      <c r="C2856" t="s">
        <v>585</v>
      </c>
      <c r="D2856">
        <v>4</v>
      </c>
      <c r="E2856">
        <v>6120.31</v>
      </c>
      <c r="F2856">
        <v>1547.93</v>
      </c>
      <c r="G2856" s="68">
        <f t="shared" si="44"/>
        <v>3.953867422945482</v>
      </c>
    </row>
    <row r="2857" spans="1:7" x14ac:dyDescent="0.25">
      <c r="A2857">
        <v>1989</v>
      </c>
      <c r="B2857">
        <v>20</v>
      </c>
      <c r="C2857" t="s">
        <v>585</v>
      </c>
      <c r="D2857">
        <v>5</v>
      </c>
      <c r="E2857">
        <v>0</v>
      </c>
      <c r="F2857">
        <v>0</v>
      </c>
      <c r="G2857" s="68" t="e">
        <f t="shared" si="44"/>
        <v>#DIV/0!</v>
      </c>
    </row>
    <row r="2858" spans="1:7" x14ac:dyDescent="0.25">
      <c r="A2858">
        <v>1990</v>
      </c>
      <c r="B2858">
        <v>20</v>
      </c>
      <c r="C2858" t="s">
        <v>585</v>
      </c>
      <c r="D2858">
        <v>2</v>
      </c>
      <c r="E2858">
        <v>14788.09</v>
      </c>
      <c r="F2858">
        <v>6112.06</v>
      </c>
      <c r="G2858" s="68">
        <f t="shared" si="44"/>
        <v>2.4194935913587234</v>
      </c>
    </row>
    <row r="2859" spans="1:7" x14ac:dyDescent="0.25">
      <c r="A2859">
        <v>1990</v>
      </c>
      <c r="B2859">
        <v>20</v>
      </c>
      <c r="C2859" t="s">
        <v>585</v>
      </c>
      <c r="D2859">
        <v>3</v>
      </c>
      <c r="E2859">
        <v>12713.87</v>
      </c>
      <c r="F2859">
        <v>3363.33</v>
      </c>
      <c r="G2859" s="68">
        <f t="shared" si="44"/>
        <v>3.7801434887447858</v>
      </c>
    </row>
    <row r="2860" spans="1:7" x14ac:dyDescent="0.25">
      <c r="A2860">
        <v>1990</v>
      </c>
      <c r="B2860">
        <v>20</v>
      </c>
      <c r="C2860" t="s">
        <v>585</v>
      </c>
      <c r="D2860">
        <v>4</v>
      </c>
      <c r="E2860">
        <v>5496.19</v>
      </c>
      <c r="F2860">
        <v>1878.68</v>
      </c>
      <c r="G2860" s="68">
        <f t="shared" si="44"/>
        <v>2.925559435348223</v>
      </c>
    </row>
    <row r="2861" spans="1:7" x14ac:dyDescent="0.25">
      <c r="A2861">
        <v>1990</v>
      </c>
      <c r="B2861">
        <v>20</v>
      </c>
      <c r="C2861" t="s">
        <v>585</v>
      </c>
      <c r="D2861">
        <v>5</v>
      </c>
      <c r="E2861">
        <v>1436.81</v>
      </c>
      <c r="F2861">
        <v>797.95</v>
      </c>
      <c r="G2861" s="68">
        <f t="shared" si="44"/>
        <v>1.8006266056770472</v>
      </c>
    </row>
    <row r="2862" spans="1:7" x14ac:dyDescent="0.25">
      <c r="A2862">
        <v>1991</v>
      </c>
      <c r="B2862">
        <v>20</v>
      </c>
      <c r="C2862" t="s">
        <v>585</v>
      </c>
      <c r="D2862">
        <v>2</v>
      </c>
      <c r="E2862">
        <v>3411.83</v>
      </c>
      <c r="F2862">
        <v>1781.19</v>
      </c>
      <c r="G2862" s="68">
        <f t="shared" si="44"/>
        <v>1.9154778546926492</v>
      </c>
    </row>
    <row r="2863" spans="1:7" x14ac:dyDescent="0.25">
      <c r="A2863">
        <v>1991</v>
      </c>
      <c r="B2863">
        <v>20</v>
      </c>
      <c r="C2863" t="s">
        <v>585</v>
      </c>
      <c r="D2863">
        <v>3</v>
      </c>
      <c r="E2863">
        <v>44378.25</v>
      </c>
      <c r="F2863">
        <v>17971.18</v>
      </c>
      <c r="G2863" s="68">
        <f t="shared" si="44"/>
        <v>2.469412136543065</v>
      </c>
    </row>
    <row r="2864" spans="1:7" x14ac:dyDescent="0.25">
      <c r="A2864">
        <v>1991</v>
      </c>
      <c r="B2864">
        <v>20</v>
      </c>
      <c r="C2864" t="s">
        <v>585</v>
      </c>
      <c r="D2864">
        <v>4</v>
      </c>
      <c r="E2864">
        <v>6544.25</v>
      </c>
      <c r="F2864">
        <v>3108.04</v>
      </c>
      <c r="G2864" s="68">
        <f t="shared" si="44"/>
        <v>2.1055874441770377</v>
      </c>
    </row>
    <row r="2865" spans="1:7" x14ac:dyDescent="0.25">
      <c r="A2865">
        <v>1991</v>
      </c>
      <c r="B2865">
        <v>20</v>
      </c>
      <c r="C2865" t="s">
        <v>585</v>
      </c>
      <c r="D2865">
        <v>5</v>
      </c>
      <c r="E2865">
        <v>109.71</v>
      </c>
      <c r="F2865">
        <v>70.87</v>
      </c>
      <c r="G2865" s="68">
        <f t="shared" si="44"/>
        <v>1.5480457175109352</v>
      </c>
    </row>
    <row r="2866" spans="1:7" x14ac:dyDescent="0.25">
      <c r="A2866">
        <v>1992</v>
      </c>
      <c r="B2866">
        <v>20</v>
      </c>
      <c r="C2866" t="s">
        <v>585</v>
      </c>
      <c r="D2866">
        <v>2</v>
      </c>
      <c r="E2866">
        <v>2739.26</v>
      </c>
      <c r="F2866">
        <v>1180.44</v>
      </c>
      <c r="G2866" s="68">
        <f t="shared" si="44"/>
        <v>2.3205414930026094</v>
      </c>
    </row>
    <row r="2867" spans="1:7" x14ac:dyDescent="0.25">
      <c r="A2867">
        <v>1992</v>
      </c>
      <c r="B2867">
        <v>20</v>
      </c>
      <c r="C2867" t="s">
        <v>585</v>
      </c>
      <c r="D2867">
        <v>3</v>
      </c>
      <c r="E2867">
        <v>20966.849999999999</v>
      </c>
      <c r="F2867">
        <v>7810.64</v>
      </c>
      <c r="G2867" s="68">
        <f t="shared" si="44"/>
        <v>2.6843959009761043</v>
      </c>
    </row>
    <row r="2868" spans="1:7" x14ac:dyDescent="0.25">
      <c r="A2868">
        <v>1992</v>
      </c>
      <c r="B2868">
        <v>20</v>
      </c>
      <c r="C2868" t="s">
        <v>585</v>
      </c>
      <c r="D2868">
        <v>4</v>
      </c>
      <c r="E2868">
        <v>7633.03</v>
      </c>
      <c r="F2868">
        <v>3114.64</v>
      </c>
      <c r="G2868" s="68">
        <f t="shared" si="44"/>
        <v>2.4506941412169625</v>
      </c>
    </row>
    <row r="2869" spans="1:7" x14ac:dyDescent="0.25">
      <c r="A2869">
        <v>1992</v>
      </c>
      <c r="B2869">
        <v>20</v>
      </c>
      <c r="C2869" t="s">
        <v>585</v>
      </c>
      <c r="D2869">
        <v>5</v>
      </c>
      <c r="E2869">
        <v>27.33</v>
      </c>
      <c r="F2869">
        <v>13.48</v>
      </c>
      <c r="G2869" s="68">
        <f t="shared" si="44"/>
        <v>2.0274480712166172</v>
      </c>
    </row>
    <row r="2870" spans="1:7" x14ac:dyDescent="0.25">
      <c r="A2870">
        <v>1993</v>
      </c>
      <c r="B2870">
        <v>20</v>
      </c>
      <c r="C2870" t="s">
        <v>585</v>
      </c>
      <c r="D2870">
        <v>2</v>
      </c>
      <c r="E2870">
        <v>1917.18</v>
      </c>
      <c r="F2870">
        <v>1144.24</v>
      </c>
      <c r="G2870" s="68">
        <f t="shared" si="44"/>
        <v>1.6755051387820736</v>
      </c>
    </row>
    <row r="2871" spans="1:7" x14ac:dyDescent="0.25">
      <c r="A2871">
        <v>1993</v>
      </c>
      <c r="B2871">
        <v>20</v>
      </c>
      <c r="C2871" t="s">
        <v>585</v>
      </c>
      <c r="D2871">
        <v>3</v>
      </c>
      <c r="E2871">
        <v>9418.8700000000008</v>
      </c>
      <c r="F2871">
        <v>4686.33</v>
      </c>
      <c r="G2871" s="68">
        <f t="shared" si="44"/>
        <v>2.0098605945377304</v>
      </c>
    </row>
    <row r="2872" spans="1:7" x14ac:dyDescent="0.25">
      <c r="A2872">
        <v>1993</v>
      </c>
      <c r="B2872">
        <v>20</v>
      </c>
      <c r="C2872" t="s">
        <v>585</v>
      </c>
      <c r="D2872">
        <v>4</v>
      </c>
      <c r="E2872">
        <v>6607.54</v>
      </c>
      <c r="F2872">
        <v>3660.68</v>
      </c>
      <c r="G2872" s="68">
        <f t="shared" si="44"/>
        <v>1.8050034419834566</v>
      </c>
    </row>
    <row r="2873" spans="1:7" x14ac:dyDescent="0.25">
      <c r="A2873">
        <v>1993</v>
      </c>
      <c r="B2873">
        <v>20</v>
      </c>
      <c r="C2873" t="s">
        <v>585</v>
      </c>
      <c r="D2873">
        <v>5</v>
      </c>
      <c r="E2873">
        <v>46.65</v>
      </c>
      <c r="F2873">
        <v>32.47</v>
      </c>
      <c r="G2873" s="68">
        <f t="shared" si="44"/>
        <v>1.4367108099784416</v>
      </c>
    </row>
    <row r="2874" spans="1:7" x14ac:dyDescent="0.25">
      <c r="A2874">
        <v>1994</v>
      </c>
      <c r="B2874">
        <v>20</v>
      </c>
      <c r="C2874" t="s">
        <v>585</v>
      </c>
      <c r="D2874">
        <v>2</v>
      </c>
      <c r="E2874">
        <v>6195.82</v>
      </c>
      <c r="F2874">
        <v>3857.81</v>
      </c>
      <c r="G2874" s="68">
        <f t="shared" si="44"/>
        <v>1.6060459172432027</v>
      </c>
    </row>
    <row r="2875" spans="1:7" x14ac:dyDescent="0.25">
      <c r="A2875">
        <v>1994</v>
      </c>
      <c r="B2875">
        <v>20</v>
      </c>
      <c r="C2875" t="s">
        <v>585</v>
      </c>
      <c r="D2875">
        <v>3</v>
      </c>
      <c r="E2875">
        <v>15122.9</v>
      </c>
      <c r="F2875">
        <v>8116.66</v>
      </c>
      <c r="G2875" s="68">
        <f t="shared" si="44"/>
        <v>1.8631924954353145</v>
      </c>
    </row>
    <row r="2876" spans="1:7" x14ac:dyDescent="0.25">
      <c r="A2876">
        <v>1994</v>
      </c>
      <c r="B2876">
        <v>20</v>
      </c>
      <c r="C2876" t="s">
        <v>585</v>
      </c>
      <c r="D2876">
        <v>4</v>
      </c>
      <c r="E2876">
        <v>3223.78</v>
      </c>
      <c r="F2876">
        <v>1875.2</v>
      </c>
      <c r="G2876" s="68">
        <f t="shared" si="44"/>
        <v>1.7191659556313994</v>
      </c>
    </row>
    <row r="2877" spans="1:7" x14ac:dyDescent="0.25">
      <c r="A2877">
        <v>1994</v>
      </c>
      <c r="B2877">
        <v>20</v>
      </c>
      <c r="C2877" t="s">
        <v>585</v>
      </c>
      <c r="D2877">
        <v>5</v>
      </c>
      <c r="E2877">
        <v>49.08</v>
      </c>
      <c r="F2877">
        <v>34.6</v>
      </c>
      <c r="G2877" s="68">
        <f t="shared" si="44"/>
        <v>1.4184971098265895</v>
      </c>
    </row>
    <row r="2878" spans="1:7" x14ac:dyDescent="0.25">
      <c r="A2878">
        <v>1995</v>
      </c>
      <c r="B2878">
        <v>20</v>
      </c>
      <c r="C2878" t="s">
        <v>585</v>
      </c>
      <c r="D2878">
        <v>2</v>
      </c>
      <c r="E2878">
        <v>5543.19</v>
      </c>
      <c r="F2878">
        <v>1995.13</v>
      </c>
      <c r="G2878" s="68">
        <f t="shared" si="44"/>
        <v>2.7783603073483931</v>
      </c>
    </row>
    <row r="2879" spans="1:7" x14ac:dyDescent="0.25">
      <c r="A2879">
        <v>1995</v>
      </c>
      <c r="B2879">
        <v>20</v>
      </c>
      <c r="C2879" t="s">
        <v>585</v>
      </c>
      <c r="D2879">
        <v>3</v>
      </c>
      <c r="E2879">
        <v>28481.89</v>
      </c>
      <c r="F2879">
        <v>8156.79</v>
      </c>
      <c r="G2879" s="68">
        <f t="shared" si="44"/>
        <v>3.4918013090934057</v>
      </c>
    </row>
    <row r="2880" spans="1:7" x14ac:dyDescent="0.25">
      <c r="A2880">
        <v>1995</v>
      </c>
      <c r="B2880">
        <v>20</v>
      </c>
      <c r="C2880" t="s">
        <v>585</v>
      </c>
      <c r="D2880">
        <v>4</v>
      </c>
      <c r="E2880">
        <v>4514.53</v>
      </c>
      <c r="F2880">
        <v>1473.86</v>
      </c>
      <c r="G2880" s="68">
        <f t="shared" si="44"/>
        <v>3.0630656914496628</v>
      </c>
    </row>
    <row r="2881" spans="1:7" x14ac:dyDescent="0.25">
      <c r="A2881">
        <v>1995</v>
      </c>
      <c r="B2881">
        <v>20</v>
      </c>
      <c r="C2881" t="s">
        <v>585</v>
      </c>
      <c r="D2881">
        <v>5</v>
      </c>
      <c r="E2881">
        <v>98.94</v>
      </c>
      <c r="F2881">
        <v>42.64</v>
      </c>
      <c r="G2881" s="68">
        <f t="shared" si="44"/>
        <v>2.3203564727954973</v>
      </c>
    </row>
    <row r="2882" spans="1:7" x14ac:dyDescent="0.25">
      <c r="A2882">
        <v>1996</v>
      </c>
      <c r="B2882">
        <v>20</v>
      </c>
      <c r="C2882" t="s">
        <v>585</v>
      </c>
      <c r="D2882">
        <v>2</v>
      </c>
      <c r="E2882">
        <v>5114.68</v>
      </c>
      <c r="F2882">
        <v>1869.45</v>
      </c>
      <c r="G2882" s="68">
        <f t="shared" si="44"/>
        <v>2.7359276792639546</v>
      </c>
    </row>
    <row r="2883" spans="1:7" x14ac:dyDescent="0.25">
      <c r="A2883">
        <v>1996</v>
      </c>
      <c r="B2883">
        <v>20</v>
      </c>
      <c r="C2883" t="s">
        <v>585</v>
      </c>
      <c r="D2883">
        <v>3</v>
      </c>
      <c r="E2883">
        <v>33572.699999999997</v>
      </c>
      <c r="F2883">
        <v>6749.34</v>
      </c>
      <c r="G2883" s="68">
        <f t="shared" ref="G2883:G2946" si="45">E2883/F2883</f>
        <v>4.9742197014819221</v>
      </c>
    </row>
    <row r="2884" spans="1:7" x14ac:dyDescent="0.25">
      <c r="A2884">
        <v>1996</v>
      </c>
      <c r="B2884">
        <v>20</v>
      </c>
      <c r="C2884" t="s">
        <v>585</v>
      </c>
      <c r="D2884">
        <v>4</v>
      </c>
      <c r="E2884">
        <v>3158.03</v>
      </c>
      <c r="F2884">
        <v>878.1</v>
      </c>
      <c r="G2884" s="68">
        <f t="shared" si="45"/>
        <v>3.5964354857077785</v>
      </c>
    </row>
    <row r="2885" spans="1:7" x14ac:dyDescent="0.25">
      <c r="A2885">
        <v>1996</v>
      </c>
      <c r="B2885">
        <v>20</v>
      </c>
      <c r="C2885" t="s">
        <v>585</v>
      </c>
      <c r="D2885">
        <v>5</v>
      </c>
      <c r="E2885">
        <v>29.95</v>
      </c>
      <c r="F2885">
        <v>15.24</v>
      </c>
      <c r="G2885" s="68">
        <f t="shared" si="45"/>
        <v>1.9652230971128608</v>
      </c>
    </row>
    <row r="2886" spans="1:7" x14ac:dyDescent="0.25">
      <c r="A2886">
        <v>1997</v>
      </c>
      <c r="B2886">
        <v>20</v>
      </c>
      <c r="C2886" t="s">
        <v>585</v>
      </c>
      <c r="D2886">
        <v>2</v>
      </c>
      <c r="E2886">
        <v>2476.96</v>
      </c>
      <c r="F2886">
        <v>1468.02</v>
      </c>
      <c r="G2886" s="68">
        <f t="shared" si="45"/>
        <v>1.687279464857427</v>
      </c>
    </row>
    <row r="2887" spans="1:7" x14ac:dyDescent="0.25">
      <c r="A2887">
        <v>1997</v>
      </c>
      <c r="B2887">
        <v>20</v>
      </c>
      <c r="C2887" t="s">
        <v>585</v>
      </c>
      <c r="D2887">
        <v>3</v>
      </c>
      <c r="E2887">
        <v>16646.21</v>
      </c>
      <c r="F2887">
        <v>8507.93</v>
      </c>
      <c r="G2887" s="68">
        <f t="shared" si="45"/>
        <v>1.956552298855303</v>
      </c>
    </row>
    <row r="2888" spans="1:7" x14ac:dyDescent="0.25">
      <c r="A2888">
        <v>1997</v>
      </c>
      <c r="B2888">
        <v>20</v>
      </c>
      <c r="C2888" t="s">
        <v>585</v>
      </c>
      <c r="D2888">
        <v>4</v>
      </c>
      <c r="E2888">
        <v>9555.15</v>
      </c>
      <c r="F2888">
        <v>5305.11</v>
      </c>
      <c r="G2888" s="68">
        <f t="shared" si="45"/>
        <v>1.8011219371511618</v>
      </c>
    </row>
    <row r="2889" spans="1:7" x14ac:dyDescent="0.25">
      <c r="A2889">
        <v>1997</v>
      </c>
      <c r="B2889">
        <v>20</v>
      </c>
      <c r="C2889" t="s">
        <v>585</v>
      </c>
      <c r="D2889">
        <v>5</v>
      </c>
      <c r="E2889">
        <v>0</v>
      </c>
      <c r="F2889">
        <v>0</v>
      </c>
      <c r="G2889" s="68" t="e">
        <f t="shared" si="45"/>
        <v>#DIV/0!</v>
      </c>
    </row>
    <row r="2890" spans="1:7" x14ac:dyDescent="0.25">
      <c r="A2890">
        <v>1998</v>
      </c>
      <c r="B2890">
        <v>20</v>
      </c>
      <c r="C2890" t="s">
        <v>585</v>
      </c>
      <c r="D2890">
        <v>2</v>
      </c>
      <c r="E2890">
        <v>20782.95</v>
      </c>
      <c r="F2890">
        <v>7939.13</v>
      </c>
      <c r="G2890" s="68">
        <f t="shared" si="45"/>
        <v>2.6177868355852594</v>
      </c>
    </row>
    <row r="2891" spans="1:7" x14ac:dyDescent="0.25">
      <c r="A2891">
        <v>1998</v>
      </c>
      <c r="B2891">
        <v>20</v>
      </c>
      <c r="C2891" t="s">
        <v>585</v>
      </c>
      <c r="D2891">
        <v>3</v>
      </c>
      <c r="E2891">
        <v>18947.650000000001</v>
      </c>
      <c r="F2891">
        <v>6152.35</v>
      </c>
      <c r="G2891" s="68">
        <f t="shared" si="45"/>
        <v>3.0797418872463367</v>
      </c>
    </row>
    <row r="2892" spans="1:7" x14ac:dyDescent="0.25">
      <c r="A2892">
        <v>1998</v>
      </c>
      <c r="B2892">
        <v>20</v>
      </c>
      <c r="C2892" t="s">
        <v>585</v>
      </c>
      <c r="D2892">
        <v>4</v>
      </c>
      <c r="E2892">
        <v>5348.61</v>
      </c>
      <c r="F2892">
        <v>1910.62</v>
      </c>
      <c r="G2892" s="68">
        <f t="shared" si="45"/>
        <v>2.7994106625074582</v>
      </c>
    </row>
    <row r="2893" spans="1:7" x14ac:dyDescent="0.25">
      <c r="A2893">
        <v>1998</v>
      </c>
      <c r="B2893">
        <v>20</v>
      </c>
      <c r="C2893" t="s">
        <v>585</v>
      </c>
      <c r="D2893">
        <v>5</v>
      </c>
      <c r="E2893">
        <v>86.92</v>
      </c>
      <c r="F2893">
        <v>38.21</v>
      </c>
      <c r="G2893" s="68">
        <f t="shared" si="45"/>
        <v>2.2747971735147865</v>
      </c>
    </row>
    <row r="2894" spans="1:7" x14ac:dyDescent="0.25">
      <c r="A2894">
        <v>1999</v>
      </c>
      <c r="B2894">
        <v>20</v>
      </c>
      <c r="C2894" t="s">
        <v>585</v>
      </c>
      <c r="D2894">
        <v>2</v>
      </c>
      <c r="E2894">
        <v>1601.83</v>
      </c>
      <c r="F2894">
        <v>752.28</v>
      </c>
      <c r="G2894" s="68">
        <f t="shared" si="45"/>
        <v>2.1293002605412878</v>
      </c>
    </row>
    <row r="2895" spans="1:7" x14ac:dyDescent="0.25">
      <c r="A2895">
        <v>1999</v>
      </c>
      <c r="B2895">
        <v>20</v>
      </c>
      <c r="C2895" t="s">
        <v>585</v>
      </c>
      <c r="D2895">
        <v>3</v>
      </c>
      <c r="E2895">
        <v>38699.79</v>
      </c>
      <c r="F2895">
        <v>13278.56</v>
      </c>
      <c r="G2895" s="68">
        <f t="shared" si="45"/>
        <v>2.9144568386933525</v>
      </c>
    </row>
    <row r="2896" spans="1:7" x14ac:dyDescent="0.25">
      <c r="A2896">
        <v>1999</v>
      </c>
      <c r="B2896">
        <v>20</v>
      </c>
      <c r="C2896" t="s">
        <v>585</v>
      </c>
      <c r="D2896">
        <v>4</v>
      </c>
      <c r="E2896">
        <v>7473.54</v>
      </c>
      <c r="F2896">
        <v>3050.57</v>
      </c>
      <c r="G2896" s="68">
        <f t="shared" si="45"/>
        <v>2.4498831365941447</v>
      </c>
    </row>
    <row r="2897" spans="1:7" x14ac:dyDescent="0.25">
      <c r="A2897">
        <v>1999</v>
      </c>
      <c r="B2897">
        <v>20</v>
      </c>
      <c r="C2897" t="s">
        <v>585</v>
      </c>
      <c r="D2897">
        <v>5</v>
      </c>
      <c r="E2897">
        <v>0</v>
      </c>
      <c r="F2897">
        <v>0</v>
      </c>
      <c r="G2897" s="68" t="e">
        <f t="shared" si="45"/>
        <v>#DIV/0!</v>
      </c>
    </row>
    <row r="2898" spans="1:7" x14ac:dyDescent="0.25">
      <c r="A2898">
        <v>2000</v>
      </c>
      <c r="B2898">
        <v>20</v>
      </c>
      <c r="C2898" t="s">
        <v>585</v>
      </c>
      <c r="D2898">
        <v>2</v>
      </c>
      <c r="E2898">
        <v>15825.28</v>
      </c>
      <c r="F2898">
        <v>8595.49</v>
      </c>
      <c r="G2898" s="68">
        <f t="shared" si="45"/>
        <v>1.8411143518286917</v>
      </c>
    </row>
    <row r="2899" spans="1:7" x14ac:dyDescent="0.25">
      <c r="A2899">
        <v>2000</v>
      </c>
      <c r="B2899">
        <v>20</v>
      </c>
      <c r="C2899" t="s">
        <v>585</v>
      </c>
      <c r="D2899">
        <v>3</v>
      </c>
      <c r="E2899">
        <v>11662.88</v>
      </c>
      <c r="F2899">
        <v>5198.51</v>
      </c>
      <c r="G2899" s="68">
        <f t="shared" si="45"/>
        <v>2.2435043887575477</v>
      </c>
    </row>
    <row r="2900" spans="1:7" x14ac:dyDescent="0.25">
      <c r="A2900">
        <v>2000</v>
      </c>
      <c r="B2900">
        <v>20</v>
      </c>
      <c r="C2900" t="s">
        <v>585</v>
      </c>
      <c r="D2900">
        <v>4</v>
      </c>
      <c r="E2900">
        <v>4832.18</v>
      </c>
      <c r="F2900">
        <v>2390.25</v>
      </c>
      <c r="G2900" s="68">
        <f t="shared" si="45"/>
        <v>2.021621169333752</v>
      </c>
    </row>
    <row r="2901" spans="1:7" x14ac:dyDescent="0.25">
      <c r="A2901">
        <v>2000</v>
      </c>
      <c r="B2901">
        <v>20</v>
      </c>
      <c r="C2901" t="s">
        <v>585</v>
      </c>
      <c r="D2901">
        <v>5</v>
      </c>
      <c r="E2901">
        <v>180.15</v>
      </c>
      <c r="F2901">
        <v>113.84</v>
      </c>
      <c r="G2901" s="68">
        <f t="shared" si="45"/>
        <v>1.5824841883345047</v>
      </c>
    </row>
    <row r="2902" spans="1:7" x14ac:dyDescent="0.25">
      <c r="A2902">
        <v>2001</v>
      </c>
      <c r="B2902">
        <v>20</v>
      </c>
      <c r="C2902" t="s">
        <v>585</v>
      </c>
      <c r="D2902">
        <v>2</v>
      </c>
      <c r="E2902">
        <v>36167.760000000002</v>
      </c>
      <c r="F2902">
        <v>13107.28</v>
      </c>
      <c r="G2902" s="68">
        <f t="shared" si="45"/>
        <v>2.7593642616927387</v>
      </c>
    </row>
    <row r="2903" spans="1:7" x14ac:dyDescent="0.25">
      <c r="A2903">
        <v>2001</v>
      </c>
      <c r="B2903">
        <v>20</v>
      </c>
      <c r="C2903" t="s">
        <v>585</v>
      </c>
      <c r="D2903">
        <v>3</v>
      </c>
      <c r="E2903">
        <v>125654.54</v>
      </c>
      <c r="F2903">
        <v>37151.72</v>
      </c>
      <c r="G2903" s="68">
        <f t="shared" si="45"/>
        <v>3.3821998012474253</v>
      </c>
    </row>
    <row r="2904" spans="1:7" x14ac:dyDescent="0.25">
      <c r="A2904">
        <v>2001</v>
      </c>
      <c r="B2904">
        <v>20</v>
      </c>
      <c r="C2904" t="s">
        <v>585</v>
      </c>
      <c r="D2904">
        <v>4</v>
      </c>
      <c r="E2904">
        <v>14819.23</v>
      </c>
      <c r="F2904">
        <v>4904.76</v>
      </c>
      <c r="G2904" s="68">
        <f t="shared" si="45"/>
        <v>3.021397581125274</v>
      </c>
    </row>
    <row r="2905" spans="1:7" x14ac:dyDescent="0.25">
      <c r="A2905">
        <v>2001</v>
      </c>
      <c r="B2905">
        <v>20</v>
      </c>
      <c r="C2905" t="s">
        <v>585</v>
      </c>
      <c r="D2905">
        <v>5</v>
      </c>
      <c r="E2905">
        <v>140.22</v>
      </c>
      <c r="F2905">
        <v>59.84</v>
      </c>
      <c r="G2905" s="68">
        <f t="shared" si="45"/>
        <v>2.3432486631016043</v>
      </c>
    </row>
    <row r="2906" spans="1:7" x14ac:dyDescent="0.25">
      <c r="A2906">
        <v>2002</v>
      </c>
      <c r="B2906">
        <v>20</v>
      </c>
      <c r="C2906" t="s">
        <v>585</v>
      </c>
      <c r="D2906">
        <v>2</v>
      </c>
      <c r="E2906">
        <v>6965.1</v>
      </c>
      <c r="F2906">
        <v>3505.06</v>
      </c>
      <c r="G2906" s="68">
        <f t="shared" si="45"/>
        <v>1.9871557120277543</v>
      </c>
    </row>
    <row r="2907" spans="1:7" x14ac:dyDescent="0.25">
      <c r="A2907">
        <v>2002</v>
      </c>
      <c r="B2907">
        <v>20</v>
      </c>
      <c r="C2907" t="s">
        <v>585</v>
      </c>
      <c r="D2907">
        <v>3</v>
      </c>
      <c r="E2907">
        <v>123091.91</v>
      </c>
      <c r="F2907">
        <v>53511.22</v>
      </c>
      <c r="G2907" s="68">
        <f t="shared" si="45"/>
        <v>2.3003009462314634</v>
      </c>
    </row>
    <row r="2908" spans="1:7" x14ac:dyDescent="0.25">
      <c r="A2908">
        <v>2002</v>
      </c>
      <c r="B2908">
        <v>20</v>
      </c>
      <c r="C2908" t="s">
        <v>585</v>
      </c>
      <c r="D2908">
        <v>4</v>
      </c>
      <c r="E2908">
        <v>19249.38</v>
      </c>
      <c r="F2908">
        <v>9120.85</v>
      </c>
      <c r="G2908" s="68">
        <f t="shared" si="45"/>
        <v>2.110480931053575</v>
      </c>
    </row>
    <row r="2909" spans="1:7" x14ac:dyDescent="0.25">
      <c r="A2909">
        <v>2002</v>
      </c>
      <c r="B2909">
        <v>20</v>
      </c>
      <c r="C2909" t="s">
        <v>585</v>
      </c>
      <c r="D2909">
        <v>5</v>
      </c>
      <c r="E2909">
        <v>237</v>
      </c>
      <c r="F2909">
        <v>135.63999999999999</v>
      </c>
      <c r="G2909" s="68">
        <f t="shared" si="45"/>
        <v>1.7472721910940727</v>
      </c>
    </row>
    <row r="2910" spans="1:7" x14ac:dyDescent="0.25">
      <c r="A2910">
        <v>2003</v>
      </c>
      <c r="B2910">
        <v>20</v>
      </c>
      <c r="C2910" t="s">
        <v>585</v>
      </c>
      <c r="D2910">
        <v>2</v>
      </c>
      <c r="E2910">
        <v>21830.51</v>
      </c>
      <c r="F2910">
        <v>11062.76</v>
      </c>
      <c r="G2910" s="68">
        <f t="shared" si="45"/>
        <v>1.9733330561270424</v>
      </c>
    </row>
    <row r="2911" spans="1:7" x14ac:dyDescent="0.25">
      <c r="A2911">
        <v>2003</v>
      </c>
      <c r="B2911">
        <v>20</v>
      </c>
      <c r="C2911" t="s">
        <v>585</v>
      </c>
      <c r="D2911">
        <v>3</v>
      </c>
      <c r="E2911">
        <v>78145.259999999995</v>
      </c>
      <c r="F2911">
        <v>35250.879999999997</v>
      </c>
      <c r="G2911" s="68">
        <f t="shared" si="45"/>
        <v>2.2168314663350248</v>
      </c>
    </row>
    <row r="2912" spans="1:7" x14ac:dyDescent="0.25">
      <c r="A2912">
        <v>2003</v>
      </c>
      <c r="B2912">
        <v>20</v>
      </c>
      <c r="C2912" t="s">
        <v>585</v>
      </c>
      <c r="D2912">
        <v>4</v>
      </c>
      <c r="E2912">
        <v>102897.16</v>
      </c>
      <c r="F2912">
        <v>49640.3</v>
      </c>
      <c r="G2912" s="68">
        <f t="shared" si="45"/>
        <v>2.0728553211805729</v>
      </c>
    </row>
    <row r="2913" spans="1:7" x14ac:dyDescent="0.25">
      <c r="A2913">
        <v>2003</v>
      </c>
      <c r="B2913">
        <v>20</v>
      </c>
      <c r="C2913" t="s">
        <v>585</v>
      </c>
      <c r="D2913">
        <v>5</v>
      </c>
      <c r="E2913">
        <v>76.78</v>
      </c>
      <c r="F2913">
        <v>43.15</v>
      </c>
      <c r="G2913" s="68">
        <f t="shared" si="45"/>
        <v>1.7793742757821553</v>
      </c>
    </row>
    <row r="2914" spans="1:7" x14ac:dyDescent="0.25">
      <c r="A2914">
        <v>2004</v>
      </c>
      <c r="B2914">
        <v>20</v>
      </c>
      <c r="C2914" t="s">
        <v>585</v>
      </c>
      <c r="D2914">
        <v>2</v>
      </c>
      <c r="E2914">
        <v>19712.509999999998</v>
      </c>
      <c r="F2914">
        <v>10053.84</v>
      </c>
      <c r="G2914" s="68">
        <f t="shared" si="45"/>
        <v>1.9606946201650313</v>
      </c>
    </row>
    <row r="2915" spans="1:7" x14ac:dyDescent="0.25">
      <c r="A2915">
        <v>2004</v>
      </c>
      <c r="B2915">
        <v>20</v>
      </c>
      <c r="C2915" t="s">
        <v>585</v>
      </c>
      <c r="D2915">
        <v>3</v>
      </c>
      <c r="E2915">
        <v>121250.35</v>
      </c>
      <c r="F2915">
        <v>53712.54</v>
      </c>
      <c r="G2915" s="68">
        <f t="shared" si="45"/>
        <v>2.2573937110402897</v>
      </c>
    </row>
    <row r="2916" spans="1:7" x14ac:dyDescent="0.25">
      <c r="A2916">
        <v>2004</v>
      </c>
      <c r="B2916">
        <v>20</v>
      </c>
      <c r="C2916" t="s">
        <v>585</v>
      </c>
      <c r="D2916">
        <v>4</v>
      </c>
      <c r="E2916">
        <v>47466.9</v>
      </c>
      <c r="F2916">
        <v>22839.81</v>
      </c>
      <c r="G2916" s="68">
        <f t="shared" si="45"/>
        <v>2.0782528401068134</v>
      </c>
    </row>
    <row r="2917" spans="1:7" x14ac:dyDescent="0.25">
      <c r="A2917">
        <v>2004</v>
      </c>
      <c r="B2917">
        <v>20</v>
      </c>
      <c r="C2917" t="s">
        <v>585</v>
      </c>
      <c r="D2917">
        <v>5</v>
      </c>
      <c r="E2917">
        <v>3042.5</v>
      </c>
      <c r="F2917">
        <v>1756.11</v>
      </c>
      <c r="G2917" s="68">
        <f t="shared" si="45"/>
        <v>1.7325224501882002</v>
      </c>
    </row>
    <row r="2918" spans="1:7" x14ac:dyDescent="0.25">
      <c r="A2918">
        <v>2005</v>
      </c>
      <c r="B2918">
        <v>20</v>
      </c>
      <c r="C2918" t="s">
        <v>585</v>
      </c>
      <c r="D2918">
        <v>2</v>
      </c>
      <c r="E2918">
        <v>6007.09</v>
      </c>
      <c r="F2918">
        <v>2155.02</v>
      </c>
      <c r="G2918" s="68">
        <f t="shared" si="45"/>
        <v>2.7874868910729367</v>
      </c>
    </row>
    <row r="2919" spans="1:7" x14ac:dyDescent="0.25">
      <c r="A2919">
        <v>2005</v>
      </c>
      <c r="B2919">
        <v>20</v>
      </c>
      <c r="C2919" t="s">
        <v>585</v>
      </c>
      <c r="D2919">
        <v>3</v>
      </c>
      <c r="E2919">
        <v>50034.25</v>
      </c>
      <c r="F2919">
        <v>12691.19</v>
      </c>
      <c r="G2919" s="68">
        <f t="shared" si="45"/>
        <v>3.9424395978627693</v>
      </c>
    </row>
    <row r="2920" spans="1:7" x14ac:dyDescent="0.25">
      <c r="A2920">
        <v>2005</v>
      </c>
      <c r="B2920">
        <v>20</v>
      </c>
      <c r="C2920" t="s">
        <v>585</v>
      </c>
      <c r="D2920">
        <v>4</v>
      </c>
      <c r="E2920">
        <v>47792.61</v>
      </c>
      <c r="F2920">
        <v>14576.86</v>
      </c>
      <c r="G2920" s="68">
        <f t="shared" si="45"/>
        <v>3.2786628944779603</v>
      </c>
    </row>
    <row r="2921" spans="1:7" x14ac:dyDescent="0.25">
      <c r="A2921">
        <v>2005</v>
      </c>
      <c r="B2921">
        <v>20</v>
      </c>
      <c r="C2921" t="s">
        <v>585</v>
      </c>
      <c r="D2921">
        <v>5</v>
      </c>
      <c r="E2921">
        <v>1245.4100000000001</v>
      </c>
      <c r="F2921">
        <v>563.85</v>
      </c>
      <c r="G2921" s="68">
        <f t="shared" si="45"/>
        <v>2.2087611953533743</v>
      </c>
    </row>
    <row r="2922" spans="1:7" x14ac:dyDescent="0.25">
      <c r="A2922">
        <v>2006</v>
      </c>
      <c r="B2922">
        <v>20</v>
      </c>
      <c r="C2922" t="s">
        <v>585</v>
      </c>
      <c r="D2922">
        <v>2</v>
      </c>
      <c r="E2922">
        <v>2928.98</v>
      </c>
      <c r="F2922">
        <v>1382.94</v>
      </c>
      <c r="G2922" s="68">
        <f t="shared" si="45"/>
        <v>2.117937148394001</v>
      </c>
    </row>
    <row r="2923" spans="1:7" x14ac:dyDescent="0.25">
      <c r="A2923">
        <v>2006</v>
      </c>
      <c r="B2923">
        <v>20</v>
      </c>
      <c r="C2923" t="s">
        <v>585</v>
      </c>
      <c r="D2923">
        <v>3</v>
      </c>
      <c r="E2923">
        <v>18738.740000000002</v>
      </c>
      <c r="F2923">
        <v>6528.31</v>
      </c>
      <c r="G2923" s="68">
        <f t="shared" si="45"/>
        <v>2.8703814616646577</v>
      </c>
    </row>
    <row r="2924" spans="1:7" x14ac:dyDescent="0.25">
      <c r="A2924">
        <v>2006</v>
      </c>
      <c r="B2924">
        <v>20</v>
      </c>
      <c r="C2924" t="s">
        <v>585</v>
      </c>
      <c r="D2924">
        <v>4</v>
      </c>
      <c r="E2924">
        <v>8400.6200000000008</v>
      </c>
      <c r="F2924">
        <v>3418.75</v>
      </c>
      <c r="G2924" s="68">
        <f t="shared" si="45"/>
        <v>2.4572197440585013</v>
      </c>
    </row>
    <row r="2925" spans="1:7" x14ac:dyDescent="0.25">
      <c r="A2925">
        <v>2006</v>
      </c>
      <c r="B2925">
        <v>20</v>
      </c>
      <c r="C2925" t="s">
        <v>585</v>
      </c>
      <c r="D2925">
        <v>5</v>
      </c>
      <c r="E2925">
        <v>1559.9</v>
      </c>
      <c r="F2925">
        <v>905.06</v>
      </c>
      <c r="G2925" s="68">
        <f t="shared" si="45"/>
        <v>1.7235321415154798</v>
      </c>
    </row>
    <row r="2926" spans="1:7" x14ac:dyDescent="0.25">
      <c r="A2926">
        <v>2007</v>
      </c>
      <c r="B2926">
        <v>20</v>
      </c>
      <c r="C2926" t="s">
        <v>585</v>
      </c>
      <c r="D2926">
        <v>2</v>
      </c>
      <c r="E2926">
        <v>34632.9</v>
      </c>
      <c r="F2926">
        <v>21638.84</v>
      </c>
      <c r="G2926" s="68">
        <f t="shared" si="45"/>
        <v>1.6004970691589753</v>
      </c>
    </row>
    <row r="2927" spans="1:7" x14ac:dyDescent="0.25">
      <c r="A2927">
        <v>2007</v>
      </c>
      <c r="B2927">
        <v>20</v>
      </c>
      <c r="C2927" t="s">
        <v>585</v>
      </c>
      <c r="D2927">
        <v>3</v>
      </c>
      <c r="E2927">
        <v>10446.73</v>
      </c>
      <c r="F2927">
        <v>5614.5</v>
      </c>
      <c r="G2927" s="68">
        <f t="shared" si="45"/>
        <v>1.8606696945409207</v>
      </c>
    </row>
    <row r="2928" spans="1:7" x14ac:dyDescent="0.25">
      <c r="A2928">
        <v>2007</v>
      </c>
      <c r="B2928">
        <v>20</v>
      </c>
      <c r="C2928" t="s">
        <v>585</v>
      </c>
      <c r="D2928">
        <v>4</v>
      </c>
      <c r="E2928">
        <v>4828.6099999999997</v>
      </c>
      <c r="F2928">
        <v>2823.85</v>
      </c>
      <c r="G2928" s="68">
        <f t="shared" si="45"/>
        <v>1.70993855905944</v>
      </c>
    </row>
    <row r="2929" spans="1:7" x14ac:dyDescent="0.25">
      <c r="A2929">
        <v>2007</v>
      </c>
      <c r="B2929">
        <v>20</v>
      </c>
      <c r="C2929" t="s">
        <v>585</v>
      </c>
      <c r="D2929">
        <v>5</v>
      </c>
      <c r="E2929">
        <v>0</v>
      </c>
      <c r="F2929">
        <v>0</v>
      </c>
      <c r="G2929" s="68" t="e">
        <f t="shared" si="45"/>
        <v>#DIV/0!</v>
      </c>
    </row>
    <row r="2930" spans="1:7" x14ac:dyDescent="0.25">
      <c r="A2930">
        <v>2008</v>
      </c>
      <c r="B2930">
        <v>20</v>
      </c>
      <c r="C2930" t="s">
        <v>585</v>
      </c>
      <c r="D2930">
        <v>2</v>
      </c>
      <c r="E2930">
        <v>1392.43</v>
      </c>
      <c r="F2930">
        <v>688.06</v>
      </c>
      <c r="G2930" s="68">
        <f t="shared" si="45"/>
        <v>2.0237043281109206</v>
      </c>
    </row>
    <row r="2931" spans="1:7" x14ac:dyDescent="0.25">
      <c r="A2931">
        <v>2008</v>
      </c>
      <c r="B2931">
        <v>20</v>
      </c>
      <c r="C2931" t="s">
        <v>585</v>
      </c>
      <c r="D2931">
        <v>3</v>
      </c>
      <c r="E2931">
        <v>77133.64</v>
      </c>
      <c r="F2931">
        <v>28112.61</v>
      </c>
      <c r="G2931" s="68">
        <f t="shared" si="45"/>
        <v>2.7437381303265687</v>
      </c>
    </row>
    <row r="2932" spans="1:7" x14ac:dyDescent="0.25">
      <c r="A2932">
        <v>2008</v>
      </c>
      <c r="B2932">
        <v>20</v>
      </c>
      <c r="C2932" t="s">
        <v>585</v>
      </c>
      <c r="D2932">
        <v>4</v>
      </c>
      <c r="E2932">
        <v>210.61</v>
      </c>
      <c r="F2932">
        <v>90.51</v>
      </c>
      <c r="G2932" s="68">
        <f t="shared" si="45"/>
        <v>2.3269252016351785</v>
      </c>
    </row>
    <row r="2933" spans="1:7" x14ac:dyDescent="0.25">
      <c r="A2933">
        <v>2008</v>
      </c>
      <c r="B2933">
        <v>20</v>
      </c>
      <c r="C2933" t="s">
        <v>585</v>
      </c>
      <c r="D2933">
        <v>5</v>
      </c>
      <c r="E2933">
        <v>0</v>
      </c>
      <c r="F2933">
        <v>0</v>
      </c>
      <c r="G2933" s="68" t="e">
        <f t="shared" si="45"/>
        <v>#DIV/0!</v>
      </c>
    </row>
    <row r="2934" spans="1:7" x14ac:dyDescent="0.25">
      <c r="A2934">
        <v>2009</v>
      </c>
      <c r="B2934">
        <v>20</v>
      </c>
      <c r="C2934" t="s">
        <v>585</v>
      </c>
      <c r="D2934">
        <v>2</v>
      </c>
      <c r="E2934">
        <v>79050.97</v>
      </c>
      <c r="F2934">
        <v>32133.95</v>
      </c>
      <c r="G2934" s="68">
        <f t="shared" si="45"/>
        <v>2.4600452169745703</v>
      </c>
    </row>
    <row r="2935" spans="1:7" x14ac:dyDescent="0.25">
      <c r="A2935">
        <v>2009</v>
      </c>
      <c r="B2935">
        <v>20</v>
      </c>
      <c r="C2935" t="s">
        <v>585</v>
      </c>
      <c r="D2935">
        <v>3</v>
      </c>
      <c r="E2935">
        <v>31750.38</v>
      </c>
      <c r="F2935">
        <v>9454.77</v>
      </c>
      <c r="G2935" s="68">
        <f t="shared" si="45"/>
        <v>3.3581335135598223</v>
      </c>
    </row>
    <row r="2936" spans="1:7" x14ac:dyDescent="0.25">
      <c r="A2936">
        <v>2009</v>
      </c>
      <c r="B2936">
        <v>20</v>
      </c>
      <c r="C2936" t="s">
        <v>585</v>
      </c>
      <c r="D2936">
        <v>4</v>
      </c>
      <c r="E2936">
        <v>18377.939999999999</v>
      </c>
      <c r="F2936">
        <v>6502.01</v>
      </c>
      <c r="G2936" s="68">
        <f t="shared" si="45"/>
        <v>2.8265013434307233</v>
      </c>
    </row>
    <row r="2937" spans="1:7" x14ac:dyDescent="0.25">
      <c r="A2937">
        <v>2009</v>
      </c>
      <c r="B2937">
        <v>20</v>
      </c>
      <c r="C2937" t="s">
        <v>585</v>
      </c>
      <c r="D2937">
        <v>5</v>
      </c>
      <c r="E2937">
        <v>0</v>
      </c>
      <c r="F2937">
        <v>0</v>
      </c>
      <c r="G2937" s="68" t="e">
        <f t="shared" si="45"/>
        <v>#DIV/0!</v>
      </c>
    </row>
    <row r="2938" spans="1:7" x14ac:dyDescent="0.25">
      <c r="A2938">
        <v>2010</v>
      </c>
      <c r="B2938">
        <v>20</v>
      </c>
      <c r="C2938" t="s">
        <v>585</v>
      </c>
      <c r="D2938">
        <v>2</v>
      </c>
      <c r="E2938">
        <v>17250.189999999999</v>
      </c>
      <c r="F2938">
        <v>7416.72</v>
      </c>
      <c r="G2938" s="68">
        <f t="shared" si="45"/>
        <v>2.3258515893818288</v>
      </c>
    </row>
    <row r="2939" spans="1:7" x14ac:dyDescent="0.25">
      <c r="A2939">
        <v>2010</v>
      </c>
      <c r="B2939">
        <v>20</v>
      </c>
      <c r="C2939" t="s">
        <v>585</v>
      </c>
      <c r="D2939">
        <v>3</v>
      </c>
      <c r="E2939">
        <v>132661.64000000001</v>
      </c>
      <c r="F2939">
        <v>42459.5</v>
      </c>
      <c r="G2939" s="68">
        <f t="shared" si="45"/>
        <v>3.1244277487959118</v>
      </c>
    </row>
    <row r="2940" spans="1:7" x14ac:dyDescent="0.25">
      <c r="A2940">
        <v>2010</v>
      </c>
      <c r="B2940">
        <v>20</v>
      </c>
      <c r="C2940" t="s">
        <v>585</v>
      </c>
      <c r="D2940">
        <v>4</v>
      </c>
      <c r="E2940">
        <v>4927.1899999999996</v>
      </c>
      <c r="F2940">
        <v>1862.18</v>
      </c>
      <c r="G2940" s="68">
        <f t="shared" si="45"/>
        <v>2.6459257429464387</v>
      </c>
    </row>
    <row r="2941" spans="1:7" x14ac:dyDescent="0.25">
      <c r="A2941">
        <v>2010</v>
      </c>
      <c r="B2941">
        <v>20</v>
      </c>
      <c r="C2941" t="s">
        <v>585</v>
      </c>
      <c r="D2941">
        <v>5</v>
      </c>
      <c r="E2941">
        <v>198.89</v>
      </c>
      <c r="F2941">
        <v>106.41</v>
      </c>
      <c r="G2941" s="68">
        <f t="shared" si="45"/>
        <v>1.869091250822291</v>
      </c>
    </row>
    <row r="2942" spans="1:7" x14ac:dyDescent="0.25">
      <c r="A2942">
        <v>2011</v>
      </c>
      <c r="B2942">
        <v>20</v>
      </c>
      <c r="C2942" t="s">
        <v>585</v>
      </c>
      <c r="D2942">
        <v>2</v>
      </c>
      <c r="E2942">
        <v>20688.52</v>
      </c>
      <c r="F2942">
        <v>9263.76</v>
      </c>
      <c r="G2942" s="68">
        <f t="shared" si="45"/>
        <v>2.2332746098776308</v>
      </c>
    </row>
    <row r="2943" spans="1:7" x14ac:dyDescent="0.25">
      <c r="A2943">
        <v>2011</v>
      </c>
      <c r="B2943">
        <v>20</v>
      </c>
      <c r="C2943" t="s">
        <v>585</v>
      </c>
      <c r="D2943">
        <v>3</v>
      </c>
      <c r="E2943">
        <v>59510.3</v>
      </c>
      <c r="F2943">
        <v>18676.3</v>
      </c>
      <c r="G2943" s="68">
        <f t="shared" si="45"/>
        <v>3.186407371909854</v>
      </c>
    </row>
    <row r="2944" spans="1:7" x14ac:dyDescent="0.25">
      <c r="A2944">
        <v>2011</v>
      </c>
      <c r="B2944">
        <v>20</v>
      </c>
      <c r="C2944" t="s">
        <v>585</v>
      </c>
      <c r="D2944">
        <v>4</v>
      </c>
      <c r="E2944">
        <v>7992.55</v>
      </c>
      <c r="F2944">
        <v>3054.14</v>
      </c>
      <c r="G2944" s="68">
        <f t="shared" si="45"/>
        <v>2.616956000707237</v>
      </c>
    </row>
    <row r="2945" spans="1:7" x14ac:dyDescent="0.25">
      <c r="A2945">
        <v>2011</v>
      </c>
      <c r="B2945">
        <v>20</v>
      </c>
      <c r="C2945" t="s">
        <v>585</v>
      </c>
      <c r="D2945">
        <v>5</v>
      </c>
      <c r="E2945">
        <v>0</v>
      </c>
      <c r="F2945">
        <v>0</v>
      </c>
      <c r="G2945" s="68" t="e">
        <f t="shared" si="45"/>
        <v>#DIV/0!</v>
      </c>
    </row>
    <row r="2946" spans="1:7" x14ac:dyDescent="0.25">
      <c r="A2946">
        <v>2012</v>
      </c>
      <c r="B2946">
        <v>20</v>
      </c>
      <c r="C2946" t="s">
        <v>585</v>
      </c>
      <c r="D2946">
        <v>2</v>
      </c>
      <c r="E2946">
        <v>25549.46</v>
      </c>
      <c r="F2946">
        <v>13089.36</v>
      </c>
      <c r="G2946" s="68">
        <f t="shared" si="45"/>
        <v>1.9519258390020595</v>
      </c>
    </row>
    <row r="2947" spans="1:7" x14ac:dyDescent="0.25">
      <c r="A2947">
        <v>2012</v>
      </c>
      <c r="B2947">
        <v>20</v>
      </c>
      <c r="C2947" t="s">
        <v>585</v>
      </c>
      <c r="D2947">
        <v>3</v>
      </c>
      <c r="E2947">
        <v>53603.54</v>
      </c>
      <c r="F2947">
        <v>20897.09</v>
      </c>
      <c r="G2947" s="68">
        <f t="shared" ref="G2947:G3010" si="46">E2947/F2947</f>
        <v>2.5651198324742825</v>
      </c>
    </row>
    <row r="2948" spans="1:7" x14ac:dyDescent="0.25">
      <c r="A2948">
        <v>2012</v>
      </c>
      <c r="B2948">
        <v>20</v>
      </c>
      <c r="C2948" t="s">
        <v>585</v>
      </c>
      <c r="D2948">
        <v>4</v>
      </c>
      <c r="E2948">
        <v>9823.57</v>
      </c>
      <c r="F2948">
        <v>4468.8999999999996</v>
      </c>
      <c r="G2948" s="68">
        <f t="shared" si="46"/>
        <v>2.1982076126116046</v>
      </c>
    </row>
    <row r="2949" spans="1:7" x14ac:dyDescent="0.25">
      <c r="A2949">
        <v>2012</v>
      </c>
      <c r="B2949">
        <v>20</v>
      </c>
      <c r="C2949" t="s">
        <v>585</v>
      </c>
      <c r="D2949">
        <v>5</v>
      </c>
      <c r="E2949">
        <v>0</v>
      </c>
      <c r="F2949">
        <v>0</v>
      </c>
      <c r="G2949" s="68" t="e">
        <f t="shared" si="46"/>
        <v>#DIV/0!</v>
      </c>
    </row>
    <row r="2950" spans="1:7" x14ac:dyDescent="0.25">
      <c r="A2950">
        <v>2013</v>
      </c>
      <c r="B2950">
        <v>20</v>
      </c>
      <c r="C2950" t="s">
        <v>585</v>
      </c>
      <c r="D2950">
        <v>2</v>
      </c>
      <c r="E2950">
        <v>39358.94</v>
      </c>
      <c r="F2950">
        <v>20208.080000000002</v>
      </c>
      <c r="G2950" s="68">
        <f t="shared" si="46"/>
        <v>1.9476833029164571</v>
      </c>
    </row>
    <row r="2951" spans="1:7" x14ac:dyDescent="0.25">
      <c r="A2951">
        <v>2013</v>
      </c>
      <c r="B2951">
        <v>20</v>
      </c>
      <c r="C2951" t="s">
        <v>585</v>
      </c>
      <c r="D2951">
        <v>3</v>
      </c>
      <c r="E2951">
        <v>81067.789999999994</v>
      </c>
      <c r="F2951">
        <v>31726.46</v>
      </c>
      <c r="G2951" s="68">
        <f t="shared" si="46"/>
        <v>2.5552106979473912</v>
      </c>
    </row>
    <row r="2952" spans="1:7" x14ac:dyDescent="0.25">
      <c r="A2952">
        <v>2013</v>
      </c>
      <c r="B2952">
        <v>20</v>
      </c>
      <c r="C2952" t="s">
        <v>585</v>
      </c>
      <c r="D2952">
        <v>4</v>
      </c>
      <c r="E2952">
        <v>6642.67</v>
      </c>
      <c r="F2952">
        <v>3024.39</v>
      </c>
      <c r="G2952" s="68">
        <f t="shared" si="46"/>
        <v>2.1963668706747477</v>
      </c>
    </row>
    <row r="2953" spans="1:7" x14ac:dyDescent="0.25">
      <c r="A2953">
        <v>2013</v>
      </c>
      <c r="B2953">
        <v>20</v>
      </c>
      <c r="C2953" t="s">
        <v>585</v>
      </c>
      <c r="D2953">
        <v>5</v>
      </c>
      <c r="E2953">
        <v>21.28</v>
      </c>
      <c r="F2953">
        <v>13.39</v>
      </c>
      <c r="G2953" s="68">
        <f t="shared" si="46"/>
        <v>1.5892457057505602</v>
      </c>
    </row>
    <row r="2954" spans="1:7" x14ac:dyDescent="0.25">
      <c r="A2954">
        <v>2014</v>
      </c>
      <c r="B2954">
        <v>20</v>
      </c>
      <c r="C2954" t="s">
        <v>585</v>
      </c>
      <c r="D2954">
        <v>2</v>
      </c>
      <c r="E2954">
        <v>37567.129999999997</v>
      </c>
      <c r="F2954">
        <v>19493.55</v>
      </c>
      <c r="G2954" s="68">
        <f t="shared" si="46"/>
        <v>1.9271569313952563</v>
      </c>
    </row>
    <row r="2955" spans="1:7" x14ac:dyDescent="0.25">
      <c r="A2955">
        <v>2014</v>
      </c>
      <c r="B2955">
        <v>20</v>
      </c>
      <c r="C2955" t="s">
        <v>585</v>
      </c>
      <c r="D2955">
        <v>3</v>
      </c>
      <c r="E2955">
        <v>71415.520000000004</v>
      </c>
      <c r="F2955">
        <v>28271.42</v>
      </c>
      <c r="G2955" s="68">
        <f t="shared" si="46"/>
        <v>2.526067668337848</v>
      </c>
    </row>
    <row r="2956" spans="1:7" x14ac:dyDescent="0.25">
      <c r="A2956">
        <v>2014</v>
      </c>
      <c r="B2956">
        <v>20</v>
      </c>
      <c r="C2956" t="s">
        <v>585</v>
      </c>
      <c r="D2956">
        <v>4</v>
      </c>
      <c r="E2956">
        <v>8506.6200000000008</v>
      </c>
      <c r="F2956">
        <v>3869.31</v>
      </c>
      <c r="G2956" s="68">
        <f t="shared" si="46"/>
        <v>2.1984850012017647</v>
      </c>
    </row>
    <row r="2957" spans="1:7" x14ac:dyDescent="0.25">
      <c r="A2957">
        <v>2014</v>
      </c>
      <c r="B2957">
        <v>20</v>
      </c>
      <c r="C2957" t="s">
        <v>585</v>
      </c>
      <c r="D2957">
        <v>5</v>
      </c>
      <c r="E2957">
        <v>16.399999999999999</v>
      </c>
      <c r="F2957">
        <v>10.33</v>
      </c>
      <c r="G2957" s="68">
        <f t="shared" si="46"/>
        <v>1.5876089060987413</v>
      </c>
    </row>
    <row r="2958" spans="1:7" x14ac:dyDescent="0.25">
      <c r="A2958">
        <v>2015</v>
      </c>
      <c r="B2958">
        <v>20</v>
      </c>
      <c r="C2958" t="s">
        <v>585</v>
      </c>
      <c r="D2958">
        <v>2</v>
      </c>
      <c r="E2958">
        <v>37543.919999999998</v>
      </c>
      <c r="F2958">
        <v>19517.03</v>
      </c>
      <c r="G2958" s="68">
        <f t="shared" si="46"/>
        <v>1.9236492437630111</v>
      </c>
    </row>
    <row r="2959" spans="1:7" x14ac:dyDescent="0.25">
      <c r="A2959">
        <v>2015</v>
      </c>
      <c r="B2959">
        <v>20</v>
      </c>
      <c r="C2959" t="s">
        <v>585</v>
      </c>
      <c r="D2959">
        <v>3</v>
      </c>
      <c r="E2959">
        <v>68289.679999999993</v>
      </c>
      <c r="F2959">
        <v>27072.43</v>
      </c>
      <c r="G2959" s="68">
        <f t="shared" si="46"/>
        <v>2.5224806195823573</v>
      </c>
    </row>
    <row r="2960" spans="1:7" x14ac:dyDescent="0.25">
      <c r="A2960">
        <v>2015</v>
      </c>
      <c r="B2960">
        <v>20</v>
      </c>
      <c r="C2960" t="s">
        <v>585</v>
      </c>
      <c r="D2960">
        <v>4</v>
      </c>
      <c r="E2960">
        <v>7491.33</v>
      </c>
      <c r="F2960">
        <v>3406.79</v>
      </c>
      <c r="G2960" s="68">
        <f t="shared" si="46"/>
        <v>2.1989409385374503</v>
      </c>
    </row>
    <row r="2961" spans="1:7" x14ac:dyDescent="0.25">
      <c r="A2961">
        <v>2015</v>
      </c>
      <c r="B2961">
        <v>20</v>
      </c>
      <c r="C2961" t="s">
        <v>585</v>
      </c>
      <c r="D2961">
        <v>5</v>
      </c>
      <c r="E2961">
        <v>21.05</v>
      </c>
      <c r="F2961">
        <v>13.25</v>
      </c>
      <c r="G2961" s="68">
        <f t="shared" si="46"/>
        <v>1.588679245283019</v>
      </c>
    </row>
    <row r="2962" spans="1:7" x14ac:dyDescent="0.25">
      <c r="A2962">
        <v>1979</v>
      </c>
      <c r="B2962">
        <v>21</v>
      </c>
      <c r="C2962" t="s">
        <v>586</v>
      </c>
      <c r="D2962">
        <v>2</v>
      </c>
      <c r="E2962">
        <v>1533.16</v>
      </c>
      <c r="F2962">
        <v>1121.49</v>
      </c>
      <c r="G2962" s="68">
        <f t="shared" si="46"/>
        <v>1.367074160268928</v>
      </c>
    </row>
    <row r="2963" spans="1:7" x14ac:dyDescent="0.25">
      <c r="A2963">
        <v>1979</v>
      </c>
      <c r="B2963">
        <v>21</v>
      </c>
      <c r="C2963" t="s">
        <v>586</v>
      </c>
      <c r="D2963">
        <v>3</v>
      </c>
      <c r="E2963">
        <v>24460.47</v>
      </c>
      <c r="F2963">
        <v>14342.25</v>
      </c>
      <c r="G2963" s="68">
        <f t="shared" si="46"/>
        <v>1.7054834492495947</v>
      </c>
    </row>
    <row r="2964" spans="1:7" x14ac:dyDescent="0.25">
      <c r="A2964">
        <v>1979</v>
      </c>
      <c r="B2964">
        <v>21</v>
      </c>
      <c r="C2964" t="s">
        <v>586</v>
      </c>
      <c r="D2964">
        <v>4</v>
      </c>
      <c r="E2964">
        <v>28862.880000000001</v>
      </c>
      <c r="F2964">
        <v>18557.330000000002</v>
      </c>
      <c r="G2964" s="68">
        <f t="shared" si="46"/>
        <v>1.5553358160899222</v>
      </c>
    </row>
    <row r="2965" spans="1:7" x14ac:dyDescent="0.25">
      <c r="A2965">
        <v>1979</v>
      </c>
      <c r="B2965">
        <v>21</v>
      </c>
      <c r="C2965" t="s">
        <v>586</v>
      </c>
      <c r="D2965">
        <v>5</v>
      </c>
      <c r="E2965">
        <v>4752.58</v>
      </c>
      <c r="F2965">
        <v>4746.54</v>
      </c>
      <c r="G2965" s="68">
        <f t="shared" si="46"/>
        <v>1.0012725058674319</v>
      </c>
    </row>
    <row r="2966" spans="1:7" x14ac:dyDescent="0.25">
      <c r="A2966">
        <v>1980</v>
      </c>
      <c r="B2966">
        <v>21</v>
      </c>
      <c r="C2966" t="s">
        <v>586</v>
      </c>
      <c r="D2966">
        <v>2</v>
      </c>
      <c r="E2966">
        <v>1300.27</v>
      </c>
      <c r="F2966">
        <v>950.37</v>
      </c>
      <c r="G2966" s="68">
        <f t="shared" si="46"/>
        <v>1.3681723960141838</v>
      </c>
    </row>
    <row r="2967" spans="1:7" x14ac:dyDescent="0.25">
      <c r="A2967">
        <v>1980</v>
      </c>
      <c r="B2967">
        <v>21</v>
      </c>
      <c r="C2967" t="s">
        <v>586</v>
      </c>
      <c r="D2967">
        <v>3</v>
      </c>
      <c r="E2967">
        <v>23357.46</v>
      </c>
      <c r="F2967">
        <v>13708.73</v>
      </c>
      <c r="G2967" s="68">
        <f t="shared" si="46"/>
        <v>1.7038383570177544</v>
      </c>
    </row>
    <row r="2968" spans="1:7" x14ac:dyDescent="0.25">
      <c r="A2968">
        <v>1980</v>
      </c>
      <c r="B2968">
        <v>21</v>
      </c>
      <c r="C2968" t="s">
        <v>586</v>
      </c>
      <c r="D2968">
        <v>4</v>
      </c>
      <c r="E2968">
        <v>26811.03</v>
      </c>
      <c r="F2968">
        <v>17240.82</v>
      </c>
      <c r="G2968" s="68">
        <f t="shared" si="46"/>
        <v>1.5550901871256704</v>
      </c>
    </row>
    <row r="2969" spans="1:7" x14ac:dyDescent="0.25">
      <c r="A2969">
        <v>1980</v>
      </c>
      <c r="B2969">
        <v>21</v>
      </c>
      <c r="C2969" t="s">
        <v>586</v>
      </c>
      <c r="D2969">
        <v>5</v>
      </c>
      <c r="E2969">
        <v>322.85000000000002</v>
      </c>
      <c r="F2969">
        <v>322.45</v>
      </c>
      <c r="G2969" s="68">
        <f t="shared" si="46"/>
        <v>1.0012405024034736</v>
      </c>
    </row>
    <row r="2970" spans="1:7" x14ac:dyDescent="0.25">
      <c r="A2970">
        <v>1981</v>
      </c>
      <c r="B2970">
        <v>21</v>
      </c>
      <c r="C2970" t="s">
        <v>586</v>
      </c>
      <c r="D2970">
        <v>2</v>
      </c>
      <c r="E2970">
        <v>603.66</v>
      </c>
      <c r="F2970">
        <v>440.62</v>
      </c>
      <c r="G2970" s="68">
        <f t="shared" si="46"/>
        <v>1.3700240570105759</v>
      </c>
    </row>
    <row r="2971" spans="1:7" x14ac:dyDescent="0.25">
      <c r="A2971">
        <v>1981</v>
      </c>
      <c r="B2971">
        <v>21</v>
      </c>
      <c r="C2971" t="s">
        <v>586</v>
      </c>
      <c r="D2971">
        <v>3</v>
      </c>
      <c r="E2971">
        <v>25474.86</v>
      </c>
      <c r="F2971">
        <v>14992.18</v>
      </c>
      <c r="G2971" s="68">
        <f t="shared" si="46"/>
        <v>1.6992098547376031</v>
      </c>
    </row>
    <row r="2972" spans="1:7" x14ac:dyDescent="0.25">
      <c r="A2972">
        <v>1981</v>
      </c>
      <c r="B2972">
        <v>21</v>
      </c>
      <c r="C2972" t="s">
        <v>586</v>
      </c>
      <c r="D2972">
        <v>4</v>
      </c>
      <c r="E2972">
        <v>14434.45</v>
      </c>
      <c r="F2972">
        <v>9286.2199999999993</v>
      </c>
      <c r="G2972" s="68">
        <f t="shared" si="46"/>
        <v>1.554394576049243</v>
      </c>
    </row>
    <row r="2973" spans="1:7" x14ac:dyDescent="0.25">
      <c r="A2973">
        <v>1981</v>
      </c>
      <c r="B2973">
        <v>21</v>
      </c>
      <c r="C2973" t="s">
        <v>586</v>
      </c>
      <c r="D2973">
        <v>5</v>
      </c>
      <c r="E2973">
        <v>2819.24</v>
      </c>
      <c r="F2973">
        <v>2816.02</v>
      </c>
      <c r="G2973" s="68">
        <f t="shared" si="46"/>
        <v>1.0011434577879417</v>
      </c>
    </row>
    <row r="2974" spans="1:7" x14ac:dyDescent="0.25">
      <c r="A2974">
        <v>1982</v>
      </c>
      <c r="B2974">
        <v>21</v>
      </c>
      <c r="C2974" t="s">
        <v>586</v>
      </c>
      <c r="D2974">
        <v>2</v>
      </c>
      <c r="E2974">
        <v>4997</v>
      </c>
      <c r="F2974">
        <v>3643.38</v>
      </c>
      <c r="G2974" s="68">
        <f t="shared" si="46"/>
        <v>1.3715286354978069</v>
      </c>
    </row>
    <row r="2975" spans="1:7" x14ac:dyDescent="0.25">
      <c r="A2975">
        <v>1982</v>
      </c>
      <c r="B2975">
        <v>21</v>
      </c>
      <c r="C2975" t="s">
        <v>586</v>
      </c>
      <c r="D2975">
        <v>3</v>
      </c>
      <c r="E2975">
        <v>47747.49</v>
      </c>
      <c r="F2975">
        <v>27923.59</v>
      </c>
      <c r="G2975" s="68">
        <f t="shared" si="46"/>
        <v>1.7099337871670512</v>
      </c>
    </row>
    <row r="2976" spans="1:7" x14ac:dyDescent="0.25">
      <c r="A2976">
        <v>1982</v>
      </c>
      <c r="B2976">
        <v>21</v>
      </c>
      <c r="C2976" t="s">
        <v>586</v>
      </c>
      <c r="D2976">
        <v>4</v>
      </c>
      <c r="E2976">
        <v>17734.07</v>
      </c>
      <c r="F2976">
        <v>11397.18</v>
      </c>
      <c r="G2976" s="68">
        <f t="shared" si="46"/>
        <v>1.5560050819588704</v>
      </c>
    </row>
    <row r="2977" spans="1:7" x14ac:dyDescent="0.25">
      <c r="A2977">
        <v>1982</v>
      </c>
      <c r="B2977">
        <v>21</v>
      </c>
      <c r="C2977" t="s">
        <v>586</v>
      </c>
      <c r="D2977">
        <v>5</v>
      </c>
      <c r="E2977">
        <v>161.44999999999999</v>
      </c>
      <c r="F2977">
        <v>161.22999999999999</v>
      </c>
      <c r="G2977" s="68">
        <f t="shared" si="46"/>
        <v>1.0013645103268622</v>
      </c>
    </row>
    <row r="2978" spans="1:7" x14ac:dyDescent="0.25">
      <c r="A2978">
        <v>1983</v>
      </c>
      <c r="B2978">
        <v>21</v>
      </c>
      <c r="C2978" t="s">
        <v>586</v>
      </c>
      <c r="D2978">
        <v>2</v>
      </c>
      <c r="E2978">
        <v>2180.0100000000002</v>
      </c>
      <c r="F2978">
        <v>1857.72</v>
      </c>
      <c r="G2978" s="68">
        <f t="shared" si="46"/>
        <v>1.1734868548543376</v>
      </c>
    </row>
    <row r="2979" spans="1:7" x14ac:dyDescent="0.25">
      <c r="A2979">
        <v>1983</v>
      </c>
      <c r="B2979">
        <v>21</v>
      </c>
      <c r="C2979" t="s">
        <v>586</v>
      </c>
      <c r="D2979">
        <v>3</v>
      </c>
      <c r="E2979">
        <v>34804.03</v>
      </c>
      <c r="F2979">
        <v>27884.22</v>
      </c>
      <c r="G2979" s="68">
        <f t="shared" si="46"/>
        <v>1.2481622222174404</v>
      </c>
    </row>
    <row r="2980" spans="1:7" x14ac:dyDescent="0.25">
      <c r="A2980">
        <v>1983</v>
      </c>
      <c r="B2980">
        <v>21</v>
      </c>
      <c r="C2980" t="s">
        <v>586</v>
      </c>
      <c r="D2980">
        <v>4</v>
      </c>
      <c r="E2980">
        <v>10196.700000000001</v>
      </c>
      <c r="F2980">
        <v>8475.85</v>
      </c>
      <c r="G2980" s="68">
        <f t="shared" si="46"/>
        <v>1.2030297846233711</v>
      </c>
    </row>
    <row r="2981" spans="1:7" x14ac:dyDescent="0.25">
      <c r="A2981">
        <v>1983</v>
      </c>
      <c r="B2981">
        <v>21</v>
      </c>
      <c r="C2981" t="s">
        <v>586</v>
      </c>
      <c r="D2981">
        <v>5</v>
      </c>
      <c r="E2981">
        <v>986.87</v>
      </c>
      <c r="F2981">
        <v>986.14</v>
      </c>
      <c r="G2981" s="68">
        <f t="shared" si="46"/>
        <v>1.0007402600036506</v>
      </c>
    </row>
    <row r="2982" spans="1:7" x14ac:dyDescent="0.25">
      <c r="A2982">
        <v>1984</v>
      </c>
      <c r="B2982">
        <v>21</v>
      </c>
      <c r="C2982" t="s">
        <v>586</v>
      </c>
      <c r="D2982">
        <v>2</v>
      </c>
      <c r="E2982">
        <v>3161.83</v>
      </c>
      <c r="F2982">
        <v>2479.12</v>
      </c>
      <c r="G2982" s="68">
        <f t="shared" si="46"/>
        <v>1.2753840072283713</v>
      </c>
    </row>
    <row r="2983" spans="1:7" x14ac:dyDescent="0.25">
      <c r="A2983">
        <v>1984</v>
      </c>
      <c r="B2983">
        <v>21</v>
      </c>
      <c r="C2983" t="s">
        <v>586</v>
      </c>
      <c r="D2983">
        <v>3</v>
      </c>
      <c r="E2983">
        <v>33895.839999999997</v>
      </c>
      <c r="F2983">
        <v>22530.65</v>
      </c>
      <c r="G2983" s="68">
        <f t="shared" si="46"/>
        <v>1.5044324065217822</v>
      </c>
    </row>
    <row r="2984" spans="1:7" x14ac:dyDescent="0.25">
      <c r="A2984">
        <v>1984</v>
      </c>
      <c r="B2984">
        <v>21</v>
      </c>
      <c r="C2984" t="s">
        <v>586</v>
      </c>
      <c r="D2984">
        <v>4</v>
      </c>
      <c r="E2984">
        <v>9865.8799999999992</v>
      </c>
      <c r="F2984">
        <v>7296.38</v>
      </c>
      <c r="G2984" s="68">
        <f t="shared" si="46"/>
        <v>1.3521609346004455</v>
      </c>
    </row>
    <row r="2985" spans="1:7" x14ac:dyDescent="0.25">
      <c r="A2985">
        <v>1984</v>
      </c>
      <c r="B2985">
        <v>21</v>
      </c>
      <c r="C2985" t="s">
        <v>586</v>
      </c>
      <c r="D2985">
        <v>5</v>
      </c>
      <c r="E2985">
        <v>251.43</v>
      </c>
      <c r="F2985">
        <v>251.13</v>
      </c>
      <c r="G2985" s="68">
        <f t="shared" si="46"/>
        <v>1.0011946004061643</v>
      </c>
    </row>
    <row r="2986" spans="1:7" x14ac:dyDescent="0.25">
      <c r="A2986">
        <v>1985</v>
      </c>
      <c r="B2986">
        <v>21</v>
      </c>
      <c r="C2986" t="s">
        <v>586</v>
      </c>
      <c r="D2986">
        <v>2</v>
      </c>
      <c r="E2986">
        <v>7350.26</v>
      </c>
      <c r="F2986">
        <v>6317.58</v>
      </c>
      <c r="G2986" s="68">
        <f t="shared" si="46"/>
        <v>1.1634613253809212</v>
      </c>
    </row>
    <row r="2987" spans="1:7" x14ac:dyDescent="0.25">
      <c r="A2987">
        <v>1985</v>
      </c>
      <c r="B2987">
        <v>21</v>
      </c>
      <c r="C2987" t="s">
        <v>586</v>
      </c>
      <c r="D2987">
        <v>3</v>
      </c>
      <c r="E2987">
        <v>39380.32</v>
      </c>
      <c r="F2987">
        <v>31484.959999999999</v>
      </c>
      <c r="G2987" s="68">
        <f t="shared" si="46"/>
        <v>1.2507660800585423</v>
      </c>
    </row>
    <row r="2988" spans="1:7" x14ac:dyDescent="0.25">
      <c r="A2988">
        <v>1985</v>
      </c>
      <c r="B2988">
        <v>21</v>
      </c>
      <c r="C2988" t="s">
        <v>586</v>
      </c>
      <c r="D2988">
        <v>4</v>
      </c>
      <c r="E2988">
        <v>12565.42</v>
      </c>
      <c r="F2988">
        <v>10651.61</v>
      </c>
      <c r="G2988" s="68">
        <f t="shared" si="46"/>
        <v>1.1796733076032637</v>
      </c>
    </row>
    <row r="2989" spans="1:7" x14ac:dyDescent="0.25">
      <c r="A2989">
        <v>1985</v>
      </c>
      <c r="B2989">
        <v>21</v>
      </c>
      <c r="C2989" t="s">
        <v>586</v>
      </c>
      <c r="D2989">
        <v>5</v>
      </c>
      <c r="E2989">
        <v>366.77</v>
      </c>
      <c r="F2989">
        <v>366.36</v>
      </c>
      <c r="G2989" s="68">
        <f t="shared" si="46"/>
        <v>1.0011191178076209</v>
      </c>
    </row>
    <row r="2990" spans="1:7" x14ac:dyDescent="0.25">
      <c r="A2990">
        <v>1986</v>
      </c>
      <c r="B2990">
        <v>21</v>
      </c>
      <c r="C2990" t="s">
        <v>586</v>
      </c>
      <c r="D2990">
        <v>2</v>
      </c>
      <c r="E2990">
        <v>28432.38</v>
      </c>
      <c r="F2990">
        <v>18555.560000000001</v>
      </c>
      <c r="G2990" s="68">
        <f t="shared" si="46"/>
        <v>1.532283585081776</v>
      </c>
    </row>
    <row r="2991" spans="1:7" x14ac:dyDescent="0.25">
      <c r="A2991">
        <v>1986</v>
      </c>
      <c r="B2991">
        <v>21</v>
      </c>
      <c r="C2991" t="s">
        <v>586</v>
      </c>
      <c r="D2991">
        <v>3</v>
      </c>
      <c r="E2991">
        <v>63351.75</v>
      </c>
      <c r="F2991">
        <v>28366.51</v>
      </c>
      <c r="G2991" s="68">
        <f t="shared" si="46"/>
        <v>2.2333290207360723</v>
      </c>
    </row>
    <row r="2992" spans="1:7" x14ac:dyDescent="0.25">
      <c r="A2992">
        <v>1986</v>
      </c>
      <c r="B2992">
        <v>21</v>
      </c>
      <c r="C2992" t="s">
        <v>586</v>
      </c>
      <c r="D2992">
        <v>4</v>
      </c>
      <c r="E2992">
        <v>14372.55</v>
      </c>
      <c r="F2992">
        <v>7682.96</v>
      </c>
      <c r="G2992" s="68">
        <f t="shared" si="46"/>
        <v>1.8707047804492019</v>
      </c>
    </row>
    <row r="2993" spans="1:7" x14ac:dyDescent="0.25">
      <c r="A2993">
        <v>1986</v>
      </c>
      <c r="B2993">
        <v>21</v>
      </c>
      <c r="C2993" t="s">
        <v>586</v>
      </c>
      <c r="D2993">
        <v>5</v>
      </c>
      <c r="E2993">
        <v>838.8</v>
      </c>
      <c r="F2993">
        <v>837.47</v>
      </c>
      <c r="G2993" s="68">
        <f t="shared" si="46"/>
        <v>1.0015881165892508</v>
      </c>
    </row>
    <row r="2994" spans="1:7" x14ac:dyDescent="0.25">
      <c r="A2994">
        <v>1987</v>
      </c>
      <c r="B2994">
        <v>21</v>
      </c>
      <c r="C2994" t="s">
        <v>586</v>
      </c>
      <c r="D2994">
        <v>2</v>
      </c>
      <c r="E2994">
        <v>3202.9</v>
      </c>
      <c r="F2994">
        <v>2017.26</v>
      </c>
      <c r="G2994" s="68">
        <f t="shared" si="46"/>
        <v>1.5877477370294359</v>
      </c>
    </row>
    <row r="2995" spans="1:7" x14ac:dyDescent="0.25">
      <c r="A2995">
        <v>1987</v>
      </c>
      <c r="B2995">
        <v>21</v>
      </c>
      <c r="C2995" t="s">
        <v>586</v>
      </c>
      <c r="D2995">
        <v>3</v>
      </c>
      <c r="E2995">
        <v>147528.38</v>
      </c>
      <c r="F2995">
        <v>59031.24</v>
      </c>
      <c r="G2995" s="68">
        <f t="shared" si="46"/>
        <v>2.4991577341082452</v>
      </c>
    </row>
    <row r="2996" spans="1:7" x14ac:dyDescent="0.25">
      <c r="A2996">
        <v>1987</v>
      </c>
      <c r="B2996">
        <v>21</v>
      </c>
      <c r="C2996" t="s">
        <v>586</v>
      </c>
      <c r="D2996">
        <v>4</v>
      </c>
      <c r="E2996">
        <v>25119.77</v>
      </c>
      <c r="F2996">
        <v>12629.2</v>
      </c>
      <c r="G2996" s="68">
        <f t="shared" si="46"/>
        <v>1.9890230576758623</v>
      </c>
    </row>
    <row r="2997" spans="1:7" x14ac:dyDescent="0.25">
      <c r="A2997">
        <v>1987</v>
      </c>
      <c r="B2997">
        <v>21</v>
      </c>
      <c r="C2997" t="s">
        <v>586</v>
      </c>
      <c r="D2997">
        <v>5</v>
      </c>
      <c r="E2997">
        <v>528.20000000000005</v>
      </c>
      <c r="F2997">
        <v>527.29</v>
      </c>
      <c r="G2997" s="68">
        <f t="shared" si="46"/>
        <v>1.0017258055339568</v>
      </c>
    </row>
    <row r="2998" spans="1:7" x14ac:dyDescent="0.25">
      <c r="A2998">
        <v>1988</v>
      </c>
      <c r="B2998">
        <v>21</v>
      </c>
      <c r="C2998" t="s">
        <v>586</v>
      </c>
      <c r="D2998">
        <v>2</v>
      </c>
      <c r="E2998">
        <v>2248.52</v>
      </c>
      <c r="F2998">
        <v>1372.45</v>
      </c>
      <c r="G2998" s="68">
        <f t="shared" si="46"/>
        <v>1.6383256220627345</v>
      </c>
    </row>
    <row r="2999" spans="1:7" x14ac:dyDescent="0.25">
      <c r="A2999">
        <v>1988</v>
      </c>
      <c r="B2999">
        <v>21</v>
      </c>
      <c r="C2999" t="s">
        <v>586</v>
      </c>
      <c r="D2999">
        <v>3</v>
      </c>
      <c r="E2999">
        <v>17359.490000000002</v>
      </c>
      <c r="F2999">
        <v>6328.94</v>
      </c>
      <c r="G2999" s="68">
        <f t="shared" si="46"/>
        <v>2.742874794199345</v>
      </c>
    </row>
    <row r="3000" spans="1:7" x14ac:dyDescent="0.25">
      <c r="A3000">
        <v>1988</v>
      </c>
      <c r="B3000">
        <v>21</v>
      </c>
      <c r="C3000" t="s">
        <v>586</v>
      </c>
      <c r="D3000">
        <v>4</v>
      </c>
      <c r="E3000">
        <v>54287.08</v>
      </c>
      <c r="F3000">
        <v>24308.18</v>
      </c>
      <c r="G3000" s="68">
        <f t="shared" si="46"/>
        <v>2.2332844334705437</v>
      </c>
    </row>
    <row r="3001" spans="1:7" x14ac:dyDescent="0.25">
      <c r="A3001">
        <v>1988</v>
      </c>
      <c r="B3001">
        <v>21</v>
      </c>
      <c r="C3001" t="s">
        <v>586</v>
      </c>
      <c r="D3001">
        <v>5</v>
      </c>
      <c r="E3001">
        <v>932.61</v>
      </c>
      <c r="F3001">
        <v>930.64</v>
      </c>
      <c r="G3001" s="68">
        <f t="shared" si="46"/>
        <v>1.0021168228315998</v>
      </c>
    </row>
    <row r="3002" spans="1:7" x14ac:dyDescent="0.25">
      <c r="A3002">
        <v>1989</v>
      </c>
      <c r="B3002">
        <v>21</v>
      </c>
      <c r="C3002" t="s">
        <v>586</v>
      </c>
      <c r="D3002">
        <v>2</v>
      </c>
      <c r="E3002">
        <v>670.3</v>
      </c>
      <c r="F3002">
        <v>550.16</v>
      </c>
      <c r="G3002" s="68">
        <f t="shared" si="46"/>
        <v>1.2183728369928748</v>
      </c>
    </row>
    <row r="3003" spans="1:7" x14ac:dyDescent="0.25">
      <c r="A3003">
        <v>1989</v>
      </c>
      <c r="B3003">
        <v>21</v>
      </c>
      <c r="C3003" t="s">
        <v>586</v>
      </c>
      <c r="D3003">
        <v>3</v>
      </c>
      <c r="E3003">
        <v>18152.37</v>
      </c>
      <c r="F3003">
        <v>12843.66</v>
      </c>
      <c r="G3003" s="68">
        <f t="shared" si="46"/>
        <v>1.4133331153269395</v>
      </c>
    </row>
    <row r="3004" spans="1:7" x14ac:dyDescent="0.25">
      <c r="A3004">
        <v>1989</v>
      </c>
      <c r="B3004">
        <v>21</v>
      </c>
      <c r="C3004" t="s">
        <v>586</v>
      </c>
      <c r="D3004">
        <v>4</v>
      </c>
      <c r="E3004">
        <v>13841.37</v>
      </c>
      <c r="F3004">
        <v>10699.99</v>
      </c>
      <c r="G3004" s="68">
        <f t="shared" si="46"/>
        <v>1.2935871902684022</v>
      </c>
    </row>
    <row r="3005" spans="1:7" x14ac:dyDescent="0.25">
      <c r="A3005">
        <v>1989</v>
      </c>
      <c r="B3005">
        <v>21</v>
      </c>
      <c r="C3005" t="s">
        <v>586</v>
      </c>
      <c r="D3005">
        <v>5</v>
      </c>
      <c r="E3005">
        <v>2894.17</v>
      </c>
      <c r="F3005">
        <v>2888.9</v>
      </c>
      <c r="G3005" s="68">
        <f t="shared" si="46"/>
        <v>1.0018242237529855</v>
      </c>
    </row>
    <row r="3006" spans="1:7" x14ac:dyDescent="0.25">
      <c r="A3006">
        <v>1990</v>
      </c>
      <c r="B3006">
        <v>21</v>
      </c>
      <c r="C3006" t="s">
        <v>586</v>
      </c>
      <c r="D3006">
        <v>2</v>
      </c>
      <c r="E3006">
        <v>3146.51</v>
      </c>
      <c r="F3006">
        <v>2877.29</v>
      </c>
      <c r="G3006" s="68">
        <f t="shared" si="46"/>
        <v>1.0935672108129526</v>
      </c>
    </row>
    <row r="3007" spans="1:7" x14ac:dyDescent="0.25">
      <c r="A3007">
        <v>1990</v>
      </c>
      <c r="B3007">
        <v>21</v>
      </c>
      <c r="C3007" t="s">
        <v>586</v>
      </c>
      <c r="D3007">
        <v>3</v>
      </c>
      <c r="E3007">
        <v>7823.88</v>
      </c>
      <c r="F3007">
        <v>6803.07</v>
      </c>
      <c r="G3007" s="68">
        <f t="shared" si="46"/>
        <v>1.1500513738650344</v>
      </c>
    </row>
    <row r="3008" spans="1:7" x14ac:dyDescent="0.25">
      <c r="A3008">
        <v>1990</v>
      </c>
      <c r="B3008">
        <v>21</v>
      </c>
      <c r="C3008" t="s">
        <v>586</v>
      </c>
      <c r="D3008">
        <v>4</v>
      </c>
      <c r="E3008">
        <v>6625.61</v>
      </c>
      <c r="F3008">
        <v>6116.7</v>
      </c>
      <c r="G3008" s="68">
        <f t="shared" si="46"/>
        <v>1.0832000915526345</v>
      </c>
    </row>
    <row r="3009" spans="1:7" x14ac:dyDescent="0.25">
      <c r="A3009">
        <v>1990</v>
      </c>
      <c r="B3009">
        <v>21</v>
      </c>
      <c r="C3009" t="s">
        <v>586</v>
      </c>
      <c r="D3009">
        <v>5</v>
      </c>
      <c r="E3009">
        <v>231.83</v>
      </c>
      <c r="F3009">
        <v>231.4</v>
      </c>
      <c r="G3009" s="68">
        <f t="shared" si="46"/>
        <v>1.001858254105445</v>
      </c>
    </row>
    <row r="3010" spans="1:7" x14ac:dyDescent="0.25">
      <c r="A3010">
        <v>1991</v>
      </c>
      <c r="B3010">
        <v>21</v>
      </c>
      <c r="C3010" t="s">
        <v>586</v>
      </c>
      <c r="D3010">
        <v>2</v>
      </c>
      <c r="E3010">
        <v>9388.02</v>
      </c>
      <c r="F3010">
        <v>8331.16</v>
      </c>
      <c r="G3010" s="68">
        <f t="shared" si="46"/>
        <v>1.1268562841188983</v>
      </c>
    </row>
    <row r="3011" spans="1:7" x14ac:dyDescent="0.25">
      <c r="A3011">
        <v>1991</v>
      </c>
      <c r="B3011">
        <v>21</v>
      </c>
      <c r="C3011" t="s">
        <v>586</v>
      </c>
      <c r="D3011">
        <v>3</v>
      </c>
      <c r="E3011">
        <v>27653.43</v>
      </c>
      <c r="F3011">
        <v>22694.02</v>
      </c>
      <c r="G3011" s="68">
        <f t="shared" ref="G3011:G3074" si="47">E3011/F3011</f>
        <v>1.2185337811458701</v>
      </c>
    </row>
    <row r="3012" spans="1:7" x14ac:dyDescent="0.25">
      <c r="A3012">
        <v>1991</v>
      </c>
      <c r="B3012">
        <v>21</v>
      </c>
      <c r="C3012" t="s">
        <v>586</v>
      </c>
      <c r="D3012">
        <v>4</v>
      </c>
      <c r="E3012">
        <v>3144.15</v>
      </c>
      <c r="F3012">
        <v>2780.48</v>
      </c>
      <c r="G3012" s="68">
        <f t="shared" si="47"/>
        <v>1.1307939636321787</v>
      </c>
    </row>
    <row r="3013" spans="1:7" x14ac:dyDescent="0.25">
      <c r="A3013">
        <v>1991</v>
      </c>
      <c r="B3013">
        <v>21</v>
      </c>
      <c r="C3013" t="s">
        <v>586</v>
      </c>
      <c r="D3013">
        <v>5</v>
      </c>
      <c r="E3013">
        <v>246.19</v>
      </c>
      <c r="F3013">
        <v>245.7</v>
      </c>
      <c r="G3013" s="68">
        <f t="shared" si="47"/>
        <v>1.0019943019943021</v>
      </c>
    </row>
    <row r="3014" spans="1:7" x14ac:dyDescent="0.25">
      <c r="A3014">
        <v>1992</v>
      </c>
      <c r="B3014">
        <v>21</v>
      </c>
      <c r="C3014" t="s">
        <v>586</v>
      </c>
      <c r="D3014">
        <v>2</v>
      </c>
      <c r="E3014">
        <v>1557.41</v>
      </c>
      <c r="F3014">
        <v>1462.67</v>
      </c>
      <c r="G3014" s="68">
        <f t="shared" si="47"/>
        <v>1.0647719581313626</v>
      </c>
    </row>
    <row r="3015" spans="1:7" x14ac:dyDescent="0.25">
      <c r="A3015">
        <v>1992</v>
      </c>
      <c r="B3015">
        <v>21</v>
      </c>
      <c r="C3015" t="s">
        <v>586</v>
      </c>
      <c r="D3015">
        <v>3</v>
      </c>
      <c r="E3015">
        <v>28713.51</v>
      </c>
      <c r="F3015">
        <v>25804.25</v>
      </c>
      <c r="G3015" s="68">
        <f t="shared" si="47"/>
        <v>1.1127434434250172</v>
      </c>
    </row>
    <row r="3016" spans="1:7" x14ac:dyDescent="0.25">
      <c r="A3016">
        <v>1992</v>
      </c>
      <c r="B3016">
        <v>21</v>
      </c>
      <c r="C3016" t="s">
        <v>586</v>
      </c>
      <c r="D3016">
        <v>4</v>
      </c>
      <c r="E3016">
        <v>10378.129999999999</v>
      </c>
      <c r="F3016">
        <v>9878.32</v>
      </c>
      <c r="G3016" s="68">
        <f t="shared" si="47"/>
        <v>1.050596660160837</v>
      </c>
    </row>
    <row r="3017" spans="1:7" x14ac:dyDescent="0.25">
      <c r="A3017">
        <v>1992</v>
      </c>
      <c r="B3017">
        <v>21</v>
      </c>
      <c r="C3017" t="s">
        <v>586</v>
      </c>
      <c r="D3017">
        <v>5</v>
      </c>
      <c r="E3017">
        <v>0</v>
      </c>
      <c r="F3017">
        <v>0</v>
      </c>
      <c r="G3017" s="68" t="e">
        <f t="shared" si="47"/>
        <v>#DIV/0!</v>
      </c>
    </row>
    <row r="3018" spans="1:7" x14ac:dyDescent="0.25">
      <c r="A3018">
        <v>1993</v>
      </c>
      <c r="B3018">
        <v>21</v>
      </c>
      <c r="C3018" t="s">
        <v>586</v>
      </c>
      <c r="D3018">
        <v>2</v>
      </c>
      <c r="E3018">
        <v>1125.05</v>
      </c>
      <c r="F3018">
        <v>1034.93</v>
      </c>
      <c r="G3018" s="68">
        <f t="shared" si="47"/>
        <v>1.0870783531253321</v>
      </c>
    </row>
    <row r="3019" spans="1:7" x14ac:dyDescent="0.25">
      <c r="A3019">
        <v>1993</v>
      </c>
      <c r="B3019">
        <v>21</v>
      </c>
      <c r="C3019" t="s">
        <v>586</v>
      </c>
      <c r="D3019">
        <v>3</v>
      </c>
      <c r="E3019">
        <v>12438.38</v>
      </c>
      <c r="F3019">
        <v>10807.88</v>
      </c>
      <c r="G3019" s="68">
        <f t="shared" si="47"/>
        <v>1.1508621487285202</v>
      </c>
    </row>
    <row r="3020" spans="1:7" x14ac:dyDescent="0.25">
      <c r="A3020">
        <v>1993</v>
      </c>
      <c r="B3020">
        <v>21</v>
      </c>
      <c r="C3020" t="s">
        <v>586</v>
      </c>
      <c r="D3020">
        <v>4</v>
      </c>
      <c r="E3020">
        <v>8432.7999999999993</v>
      </c>
      <c r="F3020">
        <v>7751.5</v>
      </c>
      <c r="G3020" s="68">
        <f t="shared" si="47"/>
        <v>1.0878926659356252</v>
      </c>
    </row>
    <row r="3021" spans="1:7" x14ac:dyDescent="0.25">
      <c r="A3021">
        <v>1993</v>
      </c>
      <c r="B3021">
        <v>21</v>
      </c>
      <c r="C3021" t="s">
        <v>586</v>
      </c>
      <c r="D3021">
        <v>5</v>
      </c>
      <c r="E3021">
        <v>385.39</v>
      </c>
      <c r="F3021">
        <v>384.83</v>
      </c>
      <c r="G3021" s="68">
        <f t="shared" si="47"/>
        <v>1.0014551880050933</v>
      </c>
    </row>
    <row r="3022" spans="1:7" x14ac:dyDescent="0.25">
      <c r="A3022">
        <v>1994</v>
      </c>
      <c r="B3022">
        <v>21</v>
      </c>
      <c r="C3022" t="s">
        <v>586</v>
      </c>
      <c r="D3022">
        <v>2</v>
      </c>
      <c r="E3022">
        <v>643.63</v>
      </c>
      <c r="F3022">
        <v>627.38</v>
      </c>
      <c r="G3022" s="68">
        <f t="shared" si="47"/>
        <v>1.0259013675922088</v>
      </c>
    </row>
    <row r="3023" spans="1:7" x14ac:dyDescent="0.25">
      <c r="A3023">
        <v>1994</v>
      </c>
      <c r="B3023">
        <v>21</v>
      </c>
      <c r="C3023" t="s">
        <v>586</v>
      </c>
      <c r="D3023">
        <v>3</v>
      </c>
      <c r="E3023">
        <v>12480.77</v>
      </c>
      <c r="F3023">
        <v>12200.91</v>
      </c>
      <c r="G3023" s="68">
        <f t="shared" si="47"/>
        <v>1.0229376333404641</v>
      </c>
    </row>
    <row r="3024" spans="1:7" x14ac:dyDescent="0.25">
      <c r="A3024">
        <v>1994</v>
      </c>
      <c r="B3024">
        <v>21</v>
      </c>
      <c r="C3024" t="s">
        <v>586</v>
      </c>
      <c r="D3024">
        <v>4</v>
      </c>
      <c r="E3024">
        <v>5892.72</v>
      </c>
      <c r="F3024">
        <v>5870.06</v>
      </c>
      <c r="G3024" s="68">
        <f t="shared" si="47"/>
        <v>1.0038602671863661</v>
      </c>
    </row>
    <row r="3025" spans="1:7" x14ac:dyDescent="0.25">
      <c r="A3025">
        <v>1994</v>
      </c>
      <c r="B3025">
        <v>21</v>
      </c>
      <c r="C3025" t="s">
        <v>586</v>
      </c>
      <c r="D3025">
        <v>5</v>
      </c>
      <c r="E3025">
        <v>64.23</v>
      </c>
      <c r="F3025">
        <v>64.16</v>
      </c>
      <c r="G3025" s="68">
        <f t="shared" si="47"/>
        <v>1.0010910224438905</v>
      </c>
    </row>
    <row r="3026" spans="1:7" x14ac:dyDescent="0.25">
      <c r="A3026">
        <v>1995</v>
      </c>
      <c r="B3026">
        <v>21</v>
      </c>
      <c r="C3026" t="s">
        <v>586</v>
      </c>
      <c r="D3026">
        <v>2</v>
      </c>
      <c r="E3026">
        <v>1327.52</v>
      </c>
      <c r="F3026">
        <v>1278.18</v>
      </c>
      <c r="G3026" s="68">
        <f t="shared" si="47"/>
        <v>1.0386017618801733</v>
      </c>
    </row>
    <row r="3027" spans="1:7" x14ac:dyDescent="0.25">
      <c r="A3027">
        <v>1995</v>
      </c>
      <c r="B3027">
        <v>21</v>
      </c>
      <c r="C3027" t="s">
        <v>586</v>
      </c>
      <c r="D3027">
        <v>3</v>
      </c>
      <c r="E3027">
        <v>7316.87</v>
      </c>
      <c r="F3027">
        <v>7003.21</v>
      </c>
      <c r="G3027" s="68">
        <f t="shared" si="47"/>
        <v>1.0447880329163342</v>
      </c>
    </row>
    <row r="3028" spans="1:7" x14ac:dyDescent="0.25">
      <c r="A3028">
        <v>1995</v>
      </c>
      <c r="B3028">
        <v>21</v>
      </c>
      <c r="C3028" t="s">
        <v>586</v>
      </c>
      <c r="D3028">
        <v>4</v>
      </c>
      <c r="E3028">
        <v>6396.04</v>
      </c>
      <c r="F3028">
        <v>6321.39</v>
      </c>
      <c r="G3028" s="68">
        <f t="shared" si="47"/>
        <v>1.0118091116036187</v>
      </c>
    </row>
    <row r="3029" spans="1:7" x14ac:dyDescent="0.25">
      <c r="A3029">
        <v>1995</v>
      </c>
      <c r="B3029">
        <v>21</v>
      </c>
      <c r="C3029" t="s">
        <v>586</v>
      </c>
      <c r="D3029">
        <v>5</v>
      </c>
      <c r="E3029">
        <v>219.03</v>
      </c>
      <c r="F3029">
        <v>218.7</v>
      </c>
      <c r="G3029" s="68">
        <f t="shared" si="47"/>
        <v>1.0015089163237312</v>
      </c>
    </row>
    <row r="3030" spans="1:7" x14ac:dyDescent="0.25">
      <c r="A3030">
        <v>1996</v>
      </c>
      <c r="B3030">
        <v>21</v>
      </c>
      <c r="C3030" t="s">
        <v>586</v>
      </c>
      <c r="D3030">
        <v>2</v>
      </c>
      <c r="E3030">
        <v>909.33</v>
      </c>
      <c r="F3030">
        <v>849.97</v>
      </c>
      <c r="G3030" s="68">
        <f t="shared" si="47"/>
        <v>1.0698377589797288</v>
      </c>
    </row>
    <row r="3031" spans="1:7" x14ac:dyDescent="0.25">
      <c r="A3031">
        <v>1996</v>
      </c>
      <c r="B3031">
        <v>21</v>
      </c>
      <c r="C3031" t="s">
        <v>586</v>
      </c>
      <c r="D3031">
        <v>3</v>
      </c>
      <c r="E3031">
        <v>16164.3</v>
      </c>
      <c r="F3031">
        <v>14634.23</v>
      </c>
      <c r="G3031" s="68">
        <f t="shared" si="47"/>
        <v>1.1045541856319054</v>
      </c>
    </row>
    <row r="3032" spans="1:7" x14ac:dyDescent="0.25">
      <c r="A3032">
        <v>1996</v>
      </c>
      <c r="B3032">
        <v>21</v>
      </c>
      <c r="C3032" t="s">
        <v>586</v>
      </c>
      <c r="D3032">
        <v>4</v>
      </c>
      <c r="E3032">
        <v>4306.45</v>
      </c>
      <c r="F3032">
        <v>4059.76</v>
      </c>
      <c r="G3032" s="68">
        <f t="shared" si="47"/>
        <v>1.0607646757443789</v>
      </c>
    </row>
    <row r="3033" spans="1:7" x14ac:dyDescent="0.25">
      <c r="A3033">
        <v>1996</v>
      </c>
      <c r="B3033">
        <v>21</v>
      </c>
      <c r="C3033" t="s">
        <v>586</v>
      </c>
      <c r="D3033">
        <v>5</v>
      </c>
      <c r="E3033">
        <v>237.74</v>
      </c>
      <c r="F3033">
        <v>237.39</v>
      </c>
      <c r="G3033" s="68">
        <f t="shared" si="47"/>
        <v>1.001474367075277</v>
      </c>
    </row>
    <row r="3034" spans="1:7" x14ac:dyDescent="0.25">
      <c r="A3034">
        <v>1997</v>
      </c>
      <c r="B3034">
        <v>21</v>
      </c>
      <c r="C3034" t="s">
        <v>586</v>
      </c>
      <c r="D3034">
        <v>2</v>
      </c>
      <c r="E3034">
        <v>901.36</v>
      </c>
      <c r="F3034">
        <v>856.2</v>
      </c>
      <c r="G3034" s="68">
        <f t="shared" si="47"/>
        <v>1.0527446858210698</v>
      </c>
    </row>
    <row r="3035" spans="1:7" x14ac:dyDescent="0.25">
      <c r="A3035">
        <v>1997</v>
      </c>
      <c r="B3035">
        <v>21</v>
      </c>
      <c r="C3035" t="s">
        <v>586</v>
      </c>
      <c r="D3035">
        <v>3</v>
      </c>
      <c r="E3035">
        <v>10851.96</v>
      </c>
      <c r="F3035">
        <v>9885.74</v>
      </c>
      <c r="G3035" s="68">
        <f t="shared" si="47"/>
        <v>1.0977387631072635</v>
      </c>
    </row>
    <row r="3036" spans="1:7" x14ac:dyDescent="0.25">
      <c r="A3036">
        <v>1997</v>
      </c>
      <c r="B3036">
        <v>21</v>
      </c>
      <c r="C3036" t="s">
        <v>586</v>
      </c>
      <c r="D3036">
        <v>4</v>
      </c>
      <c r="E3036">
        <v>9038.99</v>
      </c>
      <c r="F3036">
        <v>8659.6200000000008</v>
      </c>
      <c r="G3036" s="68">
        <f t="shared" si="47"/>
        <v>1.0438090816918062</v>
      </c>
    </row>
    <row r="3037" spans="1:7" x14ac:dyDescent="0.25">
      <c r="A3037">
        <v>1997</v>
      </c>
      <c r="B3037">
        <v>21</v>
      </c>
      <c r="C3037" t="s">
        <v>586</v>
      </c>
      <c r="D3037">
        <v>5</v>
      </c>
      <c r="E3037">
        <v>160.13</v>
      </c>
      <c r="F3037">
        <v>159.94</v>
      </c>
      <c r="G3037" s="68">
        <f t="shared" si="47"/>
        <v>1.0011879454795549</v>
      </c>
    </row>
    <row r="3038" spans="1:7" x14ac:dyDescent="0.25">
      <c r="A3038">
        <v>1998</v>
      </c>
      <c r="B3038">
        <v>21</v>
      </c>
      <c r="C3038" t="s">
        <v>586</v>
      </c>
      <c r="D3038">
        <v>2</v>
      </c>
      <c r="E3038">
        <v>603.4</v>
      </c>
      <c r="F3038">
        <v>578.29</v>
      </c>
      <c r="G3038" s="68">
        <f t="shared" si="47"/>
        <v>1.0434211208909026</v>
      </c>
    </row>
    <row r="3039" spans="1:7" x14ac:dyDescent="0.25">
      <c r="A3039">
        <v>1998</v>
      </c>
      <c r="B3039">
        <v>21</v>
      </c>
      <c r="C3039" t="s">
        <v>586</v>
      </c>
      <c r="D3039">
        <v>3</v>
      </c>
      <c r="E3039">
        <v>9704.15</v>
      </c>
      <c r="F3039">
        <v>9084.85</v>
      </c>
      <c r="G3039" s="68">
        <f t="shared" si="47"/>
        <v>1.0681684342614353</v>
      </c>
    </row>
    <row r="3040" spans="1:7" x14ac:dyDescent="0.25">
      <c r="A3040">
        <v>1998</v>
      </c>
      <c r="B3040">
        <v>21</v>
      </c>
      <c r="C3040" t="s">
        <v>586</v>
      </c>
      <c r="D3040">
        <v>4</v>
      </c>
      <c r="E3040">
        <v>6864.28</v>
      </c>
      <c r="F3040">
        <v>6707.68</v>
      </c>
      <c r="G3040" s="68">
        <f t="shared" si="47"/>
        <v>1.0233463731126111</v>
      </c>
    </row>
    <row r="3041" spans="1:7" x14ac:dyDescent="0.25">
      <c r="A3041">
        <v>1998</v>
      </c>
      <c r="B3041">
        <v>21</v>
      </c>
      <c r="C3041" t="s">
        <v>586</v>
      </c>
      <c r="D3041">
        <v>5</v>
      </c>
      <c r="E3041">
        <v>336.27</v>
      </c>
      <c r="F3041">
        <v>335.81</v>
      </c>
      <c r="G3041" s="68">
        <f t="shared" si="47"/>
        <v>1.0013698222208987</v>
      </c>
    </row>
    <row r="3042" spans="1:7" x14ac:dyDescent="0.25">
      <c r="A3042">
        <v>1999</v>
      </c>
      <c r="B3042">
        <v>21</v>
      </c>
      <c r="C3042" t="s">
        <v>586</v>
      </c>
      <c r="D3042">
        <v>2</v>
      </c>
      <c r="E3042">
        <v>408.02</v>
      </c>
      <c r="F3042">
        <v>381.4</v>
      </c>
      <c r="G3042" s="68">
        <f t="shared" si="47"/>
        <v>1.0697954902988989</v>
      </c>
    </row>
    <row r="3043" spans="1:7" x14ac:dyDescent="0.25">
      <c r="A3043">
        <v>1999</v>
      </c>
      <c r="B3043">
        <v>21</v>
      </c>
      <c r="C3043" t="s">
        <v>586</v>
      </c>
      <c r="D3043">
        <v>3</v>
      </c>
      <c r="E3043">
        <v>6627.38</v>
      </c>
      <c r="F3043">
        <v>5894.84</v>
      </c>
      <c r="G3043" s="68">
        <f t="shared" si="47"/>
        <v>1.1242680038813606</v>
      </c>
    </row>
    <row r="3044" spans="1:7" x14ac:dyDescent="0.25">
      <c r="A3044">
        <v>1999</v>
      </c>
      <c r="B3044">
        <v>21</v>
      </c>
      <c r="C3044" t="s">
        <v>586</v>
      </c>
      <c r="D3044">
        <v>4</v>
      </c>
      <c r="E3044">
        <v>5172.5</v>
      </c>
      <c r="F3044">
        <v>4883.95</v>
      </c>
      <c r="G3044" s="68">
        <f t="shared" si="47"/>
        <v>1.0590812764258439</v>
      </c>
    </row>
    <row r="3045" spans="1:7" x14ac:dyDescent="0.25">
      <c r="A3045">
        <v>1999</v>
      </c>
      <c r="B3045">
        <v>21</v>
      </c>
      <c r="C3045" t="s">
        <v>586</v>
      </c>
      <c r="D3045">
        <v>5</v>
      </c>
      <c r="E3045">
        <v>255.35</v>
      </c>
      <c r="F3045">
        <v>254.96</v>
      </c>
      <c r="G3045" s="68">
        <f t="shared" si="47"/>
        <v>1.001529651710072</v>
      </c>
    </row>
    <row r="3046" spans="1:7" x14ac:dyDescent="0.25">
      <c r="A3046">
        <v>2000</v>
      </c>
      <c r="B3046">
        <v>21</v>
      </c>
      <c r="C3046" t="s">
        <v>586</v>
      </c>
      <c r="D3046">
        <v>2</v>
      </c>
      <c r="E3046">
        <v>2727.68</v>
      </c>
      <c r="F3046">
        <v>2611.16</v>
      </c>
      <c r="G3046" s="68">
        <f t="shared" si="47"/>
        <v>1.0446238453407681</v>
      </c>
    </row>
    <row r="3047" spans="1:7" x14ac:dyDescent="0.25">
      <c r="A3047">
        <v>2000</v>
      </c>
      <c r="B3047">
        <v>21</v>
      </c>
      <c r="C3047" t="s">
        <v>586</v>
      </c>
      <c r="D3047">
        <v>3</v>
      </c>
      <c r="E3047">
        <v>9822.52</v>
      </c>
      <c r="F3047">
        <v>9094.15</v>
      </c>
      <c r="G3047" s="68">
        <f t="shared" si="47"/>
        <v>1.0800921471495413</v>
      </c>
    </row>
    <row r="3048" spans="1:7" x14ac:dyDescent="0.25">
      <c r="A3048">
        <v>2000</v>
      </c>
      <c r="B3048">
        <v>21</v>
      </c>
      <c r="C3048" t="s">
        <v>586</v>
      </c>
      <c r="D3048">
        <v>4</v>
      </c>
      <c r="E3048">
        <v>3909.07</v>
      </c>
      <c r="F3048">
        <v>3784.47</v>
      </c>
      <c r="G3048" s="68">
        <f t="shared" si="47"/>
        <v>1.0329240289921708</v>
      </c>
    </row>
    <row r="3049" spans="1:7" x14ac:dyDescent="0.25">
      <c r="A3049">
        <v>2000</v>
      </c>
      <c r="B3049">
        <v>21</v>
      </c>
      <c r="C3049" t="s">
        <v>586</v>
      </c>
      <c r="D3049">
        <v>5</v>
      </c>
      <c r="E3049">
        <v>0</v>
      </c>
      <c r="F3049">
        <v>0</v>
      </c>
      <c r="G3049" s="68" t="e">
        <f t="shared" si="47"/>
        <v>#DIV/0!</v>
      </c>
    </row>
    <row r="3050" spans="1:7" x14ac:dyDescent="0.25">
      <c r="A3050">
        <v>2001</v>
      </c>
      <c r="B3050">
        <v>21</v>
      </c>
      <c r="C3050" t="s">
        <v>586</v>
      </c>
      <c r="D3050">
        <v>2</v>
      </c>
      <c r="E3050">
        <v>3294.87</v>
      </c>
      <c r="F3050">
        <v>3105.66</v>
      </c>
      <c r="G3050" s="68">
        <f t="shared" si="47"/>
        <v>1.0609242479859353</v>
      </c>
    </row>
    <row r="3051" spans="1:7" x14ac:dyDescent="0.25">
      <c r="A3051">
        <v>2001</v>
      </c>
      <c r="B3051">
        <v>21</v>
      </c>
      <c r="C3051" t="s">
        <v>586</v>
      </c>
      <c r="D3051">
        <v>3</v>
      </c>
      <c r="E3051">
        <v>43903.4</v>
      </c>
      <c r="F3051">
        <v>40103.65</v>
      </c>
      <c r="G3051" s="68">
        <f t="shared" si="47"/>
        <v>1.0947482336395815</v>
      </c>
    </row>
    <row r="3052" spans="1:7" x14ac:dyDescent="0.25">
      <c r="A3052">
        <v>2001</v>
      </c>
      <c r="B3052">
        <v>21</v>
      </c>
      <c r="C3052" t="s">
        <v>586</v>
      </c>
      <c r="D3052">
        <v>4</v>
      </c>
      <c r="E3052">
        <v>8422.1299999999992</v>
      </c>
      <c r="F3052">
        <v>8019.4</v>
      </c>
      <c r="G3052" s="68">
        <f t="shared" si="47"/>
        <v>1.0502194677906078</v>
      </c>
    </row>
    <row r="3053" spans="1:7" x14ac:dyDescent="0.25">
      <c r="A3053">
        <v>2001</v>
      </c>
      <c r="B3053">
        <v>21</v>
      </c>
      <c r="C3053" t="s">
        <v>586</v>
      </c>
      <c r="D3053">
        <v>5</v>
      </c>
      <c r="E3053">
        <v>145.41999999999999</v>
      </c>
      <c r="F3053">
        <v>145.22</v>
      </c>
      <c r="G3053" s="68">
        <f t="shared" si="47"/>
        <v>1.001377220768489</v>
      </c>
    </row>
    <row r="3054" spans="1:7" x14ac:dyDescent="0.25">
      <c r="A3054">
        <v>2002</v>
      </c>
      <c r="B3054">
        <v>21</v>
      </c>
      <c r="C3054" t="s">
        <v>586</v>
      </c>
      <c r="D3054">
        <v>2</v>
      </c>
      <c r="E3054">
        <v>410.15</v>
      </c>
      <c r="F3054">
        <v>382.74</v>
      </c>
      <c r="G3054" s="68">
        <f t="shared" si="47"/>
        <v>1.0716151956942048</v>
      </c>
    </row>
    <row r="3055" spans="1:7" x14ac:dyDescent="0.25">
      <c r="A3055">
        <v>2002</v>
      </c>
      <c r="B3055">
        <v>21</v>
      </c>
      <c r="C3055" t="s">
        <v>586</v>
      </c>
      <c r="D3055">
        <v>3</v>
      </c>
      <c r="E3055">
        <v>35741.370000000003</v>
      </c>
      <c r="F3055">
        <v>31918.7</v>
      </c>
      <c r="G3055" s="68">
        <f t="shared" si="47"/>
        <v>1.1197627096341645</v>
      </c>
    </row>
    <row r="3056" spans="1:7" x14ac:dyDescent="0.25">
      <c r="A3056">
        <v>2002</v>
      </c>
      <c r="B3056">
        <v>21</v>
      </c>
      <c r="C3056" t="s">
        <v>586</v>
      </c>
      <c r="D3056">
        <v>4</v>
      </c>
      <c r="E3056">
        <v>26439.74</v>
      </c>
      <c r="F3056">
        <v>24723.81</v>
      </c>
      <c r="G3056" s="68">
        <f t="shared" si="47"/>
        <v>1.0694039470453784</v>
      </c>
    </row>
    <row r="3057" spans="1:7" x14ac:dyDescent="0.25">
      <c r="A3057">
        <v>2002</v>
      </c>
      <c r="B3057">
        <v>21</v>
      </c>
      <c r="C3057" t="s">
        <v>586</v>
      </c>
      <c r="D3057">
        <v>5</v>
      </c>
      <c r="E3057">
        <v>295.26</v>
      </c>
      <c r="F3057">
        <v>294.88</v>
      </c>
      <c r="G3057" s="68">
        <f t="shared" si="47"/>
        <v>1.0012886597938144</v>
      </c>
    </row>
    <row r="3058" spans="1:7" x14ac:dyDescent="0.25">
      <c r="A3058">
        <v>2003</v>
      </c>
      <c r="B3058">
        <v>21</v>
      </c>
      <c r="C3058" t="s">
        <v>586</v>
      </c>
      <c r="D3058">
        <v>2</v>
      </c>
      <c r="E3058">
        <v>141.74</v>
      </c>
      <c r="F3058">
        <v>133.44999999999999</v>
      </c>
      <c r="G3058" s="68">
        <f t="shared" si="47"/>
        <v>1.0621206444361186</v>
      </c>
    </row>
    <row r="3059" spans="1:7" x14ac:dyDescent="0.25">
      <c r="A3059">
        <v>2003</v>
      </c>
      <c r="B3059">
        <v>21</v>
      </c>
      <c r="C3059" t="s">
        <v>586</v>
      </c>
      <c r="D3059">
        <v>3</v>
      </c>
      <c r="E3059">
        <v>12052.99</v>
      </c>
      <c r="F3059">
        <v>10888.56</v>
      </c>
      <c r="G3059" s="68">
        <f t="shared" si="47"/>
        <v>1.106940679024591</v>
      </c>
    </row>
    <row r="3060" spans="1:7" x14ac:dyDescent="0.25">
      <c r="A3060">
        <v>2003</v>
      </c>
      <c r="B3060">
        <v>21</v>
      </c>
      <c r="C3060" t="s">
        <v>586</v>
      </c>
      <c r="D3060">
        <v>4</v>
      </c>
      <c r="E3060">
        <v>31413.41</v>
      </c>
      <c r="F3060">
        <v>29569.06</v>
      </c>
      <c r="G3060" s="68">
        <f t="shared" si="47"/>
        <v>1.0623743196435733</v>
      </c>
    </row>
    <row r="3061" spans="1:7" x14ac:dyDescent="0.25">
      <c r="A3061">
        <v>2003</v>
      </c>
      <c r="B3061">
        <v>21</v>
      </c>
      <c r="C3061" t="s">
        <v>586</v>
      </c>
      <c r="D3061">
        <v>5</v>
      </c>
      <c r="E3061">
        <v>394.23</v>
      </c>
      <c r="F3061">
        <v>393.81</v>
      </c>
      <c r="G3061" s="68">
        <f t="shared" si="47"/>
        <v>1.0010665041517484</v>
      </c>
    </row>
    <row r="3062" spans="1:7" x14ac:dyDescent="0.25">
      <c r="A3062">
        <v>2004</v>
      </c>
      <c r="B3062">
        <v>21</v>
      </c>
      <c r="C3062" t="s">
        <v>586</v>
      </c>
      <c r="D3062">
        <v>2</v>
      </c>
      <c r="E3062">
        <v>519.47</v>
      </c>
      <c r="F3062">
        <v>467.13</v>
      </c>
      <c r="G3062" s="68">
        <f t="shared" si="47"/>
        <v>1.112045897287693</v>
      </c>
    </row>
    <row r="3063" spans="1:7" x14ac:dyDescent="0.25">
      <c r="A3063">
        <v>2004</v>
      </c>
      <c r="B3063">
        <v>21</v>
      </c>
      <c r="C3063" t="s">
        <v>586</v>
      </c>
      <c r="D3063">
        <v>3</v>
      </c>
      <c r="E3063">
        <v>4660.96</v>
      </c>
      <c r="F3063">
        <v>3875.15</v>
      </c>
      <c r="G3063" s="68">
        <f t="shared" si="47"/>
        <v>1.2027818278002143</v>
      </c>
    </row>
    <row r="3064" spans="1:7" x14ac:dyDescent="0.25">
      <c r="A3064">
        <v>2004</v>
      </c>
      <c r="B3064">
        <v>21</v>
      </c>
      <c r="C3064" t="s">
        <v>586</v>
      </c>
      <c r="D3064">
        <v>4</v>
      </c>
      <c r="E3064">
        <v>19658.36</v>
      </c>
      <c r="F3064">
        <v>17291.77</v>
      </c>
      <c r="G3064" s="68">
        <f t="shared" si="47"/>
        <v>1.1368622182691535</v>
      </c>
    </row>
    <row r="3065" spans="1:7" x14ac:dyDescent="0.25">
      <c r="A3065">
        <v>2004</v>
      </c>
      <c r="B3065">
        <v>21</v>
      </c>
      <c r="C3065" t="s">
        <v>586</v>
      </c>
      <c r="D3065">
        <v>5</v>
      </c>
      <c r="E3065">
        <v>262.47000000000003</v>
      </c>
      <c r="F3065">
        <v>262.14</v>
      </c>
      <c r="G3065" s="68">
        <f t="shared" si="47"/>
        <v>1.0012588693064777</v>
      </c>
    </row>
    <row r="3066" spans="1:7" x14ac:dyDescent="0.25">
      <c r="A3066">
        <v>2005</v>
      </c>
      <c r="B3066">
        <v>21</v>
      </c>
      <c r="C3066" t="s">
        <v>586</v>
      </c>
      <c r="D3066">
        <v>2</v>
      </c>
      <c r="E3066">
        <v>354.83</v>
      </c>
      <c r="F3066">
        <v>319.05</v>
      </c>
      <c r="G3066" s="68">
        <f t="shared" si="47"/>
        <v>1.1121454317505093</v>
      </c>
    </row>
    <row r="3067" spans="1:7" x14ac:dyDescent="0.25">
      <c r="A3067">
        <v>2005</v>
      </c>
      <c r="B3067">
        <v>21</v>
      </c>
      <c r="C3067" t="s">
        <v>586</v>
      </c>
      <c r="D3067">
        <v>3</v>
      </c>
      <c r="E3067">
        <v>6050.34</v>
      </c>
      <c r="F3067">
        <v>5018.8999999999996</v>
      </c>
      <c r="G3067" s="68">
        <f t="shared" si="47"/>
        <v>1.2055111677857699</v>
      </c>
    </row>
    <row r="3068" spans="1:7" x14ac:dyDescent="0.25">
      <c r="A3068">
        <v>2005</v>
      </c>
      <c r="B3068">
        <v>21</v>
      </c>
      <c r="C3068" t="s">
        <v>586</v>
      </c>
      <c r="D3068">
        <v>4</v>
      </c>
      <c r="E3068">
        <v>9952.9</v>
      </c>
      <c r="F3068">
        <v>8786.0499999999993</v>
      </c>
      <c r="G3068" s="68">
        <f t="shared" si="47"/>
        <v>1.132807120378327</v>
      </c>
    </row>
    <row r="3069" spans="1:7" x14ac:dyDescent="0.25">
      <c r="A3069">
        <v>2005</v>
      </c>
      <c r="B3069">
        <v>21</v>
      </c>
      <c r="C3069" t="s">
        <v>586</v>
      </c>
      <c r="D3069">
        <v>5</v>
      </c>
      <c r="E3069">
        <v>2255.75</v>
      </c>
      <c r="F3069">
        <v>2252.6999999999998</v>
      </c>
      <c r="G3069" s="68">
        <f t="shared" si="47"/>
        <v>1.0013539308385493</v>
      </c>
    </row>
    <row r="3070" spans="1:7" x14ac:dyDescent="0.25">
      <c r="A3070">
        <v>2006</v>
      </c>
      <c r="B3070">
        <v>21</v>
      </c>
      <c r="C3070" t="s">
        <v>586</v>
      </c>
      <c r="D3070">
        <v>2</v>
      </c>
      <c r="E3070">
        <v>1022.5</v>
      </c>
      <c r="F3070">
        <v>931.58</v>
      </c>
      <c r="G3070" s="68">
        <f t="shared" si="47"/>
        <v>1.0975976298331866</v>
      </c>
    </row>
    <row r="3071" spans="1:7" x14ac:dyDescent="0.25">
      <c r="A3071">
        <v>2006</v>
      </c>
      <c r="B3071">
        <v>21</v>
      </c>
      <c r="C3071" t="s">
        <v>586</v>
      </c>
      <c r="D3071">
        <v>3</v>
      </c>
      <c r="E3071">
        <v>2491.86</v>
      </c>
      <c r="F3071">
        <v>2093.1999999999998</v>
      </c>
      <c r="G3071" s="68">
        <f t="shared" si="47"/>
        <v>1.1904548060386013</v>
      </c>
    </row>
    <row r="3072" spans="1:7" x14ac:dyDescent="0.25">
      <c r="A3072">
        <v>2006</v>
      </c>
      <c r="B3072">
        <v>21</v>
      </c>
      <c r="C3072" t="s">
        <v>586</v>
      </c>
      <c r="D3072">
        <v>4</v>
      </c>
      <c r="E3072">
        <v>1999.65</v>
      </c>
      <c r="F3072">
        <v>1792.09</v>
      </c>
      <c r="G3072" s="68">
        <f t="shared" si="47"/>
        <v>1.1158200760006474</v>
      </c>
    </row>
    <row r="3073" spans="1:7" x14ac:dyDescent="0.25">
      <c r="A3073">
        <v>2006</v>
      </c>
      <c r="B3073">
        <v>21</v>
      </c>
      <c r="C3073" t="s">
        <v>586</v>
      </c>
      <c r="D3073">
        <v>5</v>
      </c>
      <c r="E3073">
        <v>318.10000000000002</v>
      </c>
      <c r="F3073">
        <v>317.73</v>
      </c>
      <c r="G3073" s="68">
        <f t="shared" si="47"/>
        <v>1.0011645107481195</v>
      </c>
    </row>
    <row r="3074" spans="1:7" x14ac:dyDescent="0.25">
      <c r="A3074">
        <v>2007</v>
      </c>
      <c r="B3074">
        <v>21</v>
      </c>
      <c r="C3074" t="s">
        <v>586</v>
      </c>
      <c r="D3074">
        <v>2</v>
      </c>
      <c r="E3074">
        <v>2232.3000000000002</v>
      </c>
      <c r="F3074">
        <v>2121.81</v>
      </c>
      <c r="G3074" s="68">
        <f t="shared" si="47"/>
        <v>1.0520734655789161</v>
      </c>
    </row>
    <row r="3075" spans="1:7" x14ac:dyDescent="0.25">
      <c r="A3075">
        <v>2007</v>
      </c>
      <c r="B3075">
        <v>21</v>
      </c>
      <c r="C3075" t="s">
        <v>586</v>
      </c>
      <c r="D3075">
        <v>3</v>
      </c>
      <c r="E3075">
        <v>8109.47</v>
      </c>
      <c r="F3075">
        <v>7318</v>
      </c>
      <c r="G3075" s="68">
        <f t="shared" ref="G3075:G3138" si="48">E3075/F3075</f>
        <v>1.1081538671768243</v>
      </c>
    </row>
    <row r="3076" spans="1:7" x14ac:dyDescent="0.25">
      <c r="A3076">
        <v>2007</v>
      </c>
      <c r="B3076">
        <v>21</v>
      </c>
      <c r="C3076" t="s">
        <v>586</v>
      </c>
      <c r="D3076">
        <v>4</v>
      </c>
      <c r="E3076">
        <v>1626.75</v>
      </c>
      <c r="F3076">
        <v>1560.41</v>
      </c>
      <c r="G3076" s="68">
        <f t="shared" si="48"/>
        <v>1.0425144673515294</v>
      </c>
    </row>
    <row r="3077" spans="1:7" x14ac:dyDescent="0.25">
      <c r="A3077">
        <v>2007</v>
      </c>
      <c r="B3077">
        <v>21</v>
      </c>
      <c r="C3077" t="s">
        <v>586</v>
      </c>
      <c r="D3077">
        <v>5</v>
      </c>
      <c r="E3077">
        <v>553.03</v>
      </c>
      <c r="F3077">
        <v>552.37</v>
      </c>
      <c r="G3077" s="68">
        <f t="shared" si="48"/>
        <v>1.0011948512772235</v>
      </c>
    </row>
    <row r="3078" spans="1:7" x14ac:dyDescent="0.25">
      <c r="A3078">
        <v>2008</v>
      </c>
      <c r="B3078">
        <v>21</v>
      </c>
      <c r="C3078" t="s">
        <v>586</v>
      </c>
      <c r="D3078">
        <v>2</v>
      </c>
      <c r="E3078">
        <v>334.23</v>
      </c>
      <c r="F3078">
        <v>312.12</v>
      </c>
      <c r="G3078" s="68">
        <f t="shared" si="48"/>
        <v>1.0708381391772395</v>
      </c>
    </row>
    <row r="3079" spans="1:7" x14ac:dyDescent="0.25">
      <c r="A3079">
        <v>2008</v>
      </c>
      <c r="B3079">
        <v>21</v>
      </c>
      <c r="C3079" t="s">
        <v>586</v>
      </c>
      <c r="D3079">
        <v>3</v>
      </c>
      <c r="E3079">
        <v>13000.93</v>
      </c>
      <c r="F3079">
        <v>11639.48</v>
      </c>
      <c r="G3079" s="68">
        <f t="shared" si="48"/>
        <v>1.1169682838064932</v>
      </c>
    </row>
    <row r="3080" spans="1:7" x14ac:dyDescent="0.25">
      <c r="A3080">
        <v>2008</v>
      </c>
      <c r="B3080">
        <v>21</v>
      </c>
      <c r="C3080" t="s">
        <v>586</v>
      </c>
      <c r="D3080">
        <v>4</v>
      </c>
      <c r="E3080">
        <v>856.38</v>
      </c>
      <c r="F3080">
        <v>806</v>
      </c>
      <c r="G3080" s="68">
        <f t="shared" si="48"/>
        <v>1.0625062034739454</v>
      </c>
    </row>
    <row r="3081" spans="1:7" x14ac:dyDescent="0.25">
      <c r="A3081">
        <v>2008</v>
      </c>
      <c r="B3081">
        <v>21</v>
      </c>
      <c r="C3081" t="s">
        <v>586</v>
      </c>
      <c r="D3081">
        <v>5</v>
      </c>
      <c r="E3081">
        <v>0</v>
      </c>
      <c r="F3081">
        <v>0</v>
      </c>
      <c r="G3081" s="68" t="e">
        <f t="shared" si="48"/>
        <v>#DIV/0!</v>
      </c>
    </row>
    <row r="3082" spans="1:7" x14ac:dyDescent="0.25">
      <c r="A3082">
        <v>2009</v>
      </c>
      <c r="B3082">
        <v>21</v>
      </c>
      <c r="C3082" t="s">
        <v>586</v>
      </c>
      <c r="D3082">
        <v>2</v>
      </c>
      <c r="E3082">
        <v>999.76</v>
      </c>
      <c r="F3082">
        <v>888.01</v>
      </c>
      <c r="G3082" s="68">
        <f t="shared" si="48"/>
        <v>1.1258431774416955</v>
      </c>
    </row>
    <row r="3083" spans="1:7" x14ac:dyDescent="0.25">
      <c r="A3083">
        <v>2009</v>
      </c>
      <c r="B3083">
        <v>21</v>
      </c>
      <c r="C3083" t="s">
        <v>586</v>
      </c>
      <c r="D3083">
        <v>3</v>
      </c>
      <c r="E3083">
        <v>4562.03</v>
      </c>
      <c r="F3083">
        <v>3701.59</v>
      </c>
      <c r="G3083" s="68">
        <f t="shared" si="48"/>
        <v>1.2324514600482495</v>
      </c>
    </row>
    <row r="3084" spans="1:7" x14ac:dyDescent="0.25">
      <c r="A3084">
        <v>2009</v>
      </c>
      <c r="B3084">
        <v>21</v>
      </c>
      <c r="C3084" t="s">
        <v>586</v>
      </c>
      <c r="D3084">
        <v>4</v>
      </c>
      <c r="E3084">
        <v>6068.3</v>
      </c>
      <c r="F3084">
        <v>5285.26</v>
      </c>
      <c r="G3084" s="68">
        <f t="shared" si="48"/>
        <v>1.148155436061802</v>
      </c>
    </row>
    <row r="3085" spans="1:7" x14ac:dyDescent="0.25">
      <c r="A3085">
        <v>2009</v>
      </c>
      <c r="B3085">
        <v>21</v>
      </c>
      <c r="C3085" t="s">
        <v>586</v>
      </c>
      <c r="D3085">
        <v>5</v>
      </c>
      <c r="E3085">
        <v>0</v>
      </c>
      <c r="F3085">
        <v>0</v>
      </c>
      <c r="G3085" s="68" t="e">
        <f t="shared" si="48"/>
        <v>#DIV/0!</v>
      </c>
    </row>
    <row r="3086" spans="1:7" x14ac:dyDescent="0.25">
      <c r="A3086">
        <v>2010</v>
      </c>
      <c r="B3086">
        <v>21</v>
      </c>
      <c r="C3086" t="s">
        <v>586</v>
      </c>
      <c r="D3086">
        <v>2</v>
      </c>
      <c r="E3086">
        <v>3135.27</v>
      </c>
      <c r="F3086">
        <v>2757.8</v>
      </c>
      <c r="G3086" s="68">
        <f t="shared" si="48"/>
        <v>1.136873594894481</v>
      </c>
    </row>
    <row r="3087" spans="1:7" x14ac:dyDescent="0.25">
      <c r="A3087">
        <v>2010</v>
      </c>
      <c r="B3087">
        <v>21</v>
      </c>
      <c r="C3087" t="s">
        <v>586</v>
      </c>
      <c r="D3087">
        <v>3</v>
      </c>
      <c r="E3087">
        <v>21076.33</v>
      </c>
      <c r="F3087">
        <v>16891.689999999999</v>
      </c>
      <c r="G3087" s="68">
        <f t="shared" si="48"/>
        <v>1.2477336489125721</v>
      </c>
    </row>
    <row r="3088" spans="1:7" x14ac:dyDescent="0.25">
      <c r="A3088">
        <v>2010</v>
      </c>
      <c r="B3088">
        <v>21</v>
      </c>
      <c r="C3088" t="s">
        <v>586</v>
      </c>
      <c r="D3088">
        <v>4</v>
      </c>
      <c r="E3088">
        <v>964.48</v>
      </c>
      <c r="F3088">
        <v>828.67</v>
      </c>
      <c r="G3088" s="68">
        <f t="shared" si="48"/>
        <v>1.1638891235353037</v>
      </c>
    </row>
    <row r="3089" spans="1:7" x14ac:dyDescent="0.25">
      <c r="A3089">
        <v>2010</v>
      </c>
      <c r="B3089">
        <v>21</v>
      </c>
      <c r="C3089" t="s">
        <v>586</v>
      </c>
      <c r="D3089">
        <v>5</v>
      </c>
      <c r="E3089">
        <v>227.53</v>
      </c>
      <c r="F3089">
        <v>227.17</v>
      </c>
      <c r="G3089" s="68">
        <f t="shared" si="48"/>
        <v>1.0015847162917639</v>
      </c>
    </row>
    <row r="3090" spans="1:7" x14ac:dyDescent="0.25">
      <c r="A3090">
        <v>2011</v>
      </c>
      <c r="B3090">
        <v>21</v>
      </c>
      <c r="C3090" t="s">
        <v>586</v>
      </c>
      <c r="D3090">
        <v>2</v>
      </c>
      <c r="E3090">
        <v>3275.82</v>
      </c>
      <c r="F3090">
        <v>2884.31</v>
      </c>
      <c r="G3090" s="68">
        <f t="shared" si="48"/>
        <v>1.135737836778987</v>
      </c>
    </row>
    <row r="3091" spans="1:7" x14ac:dyDescent="0.25">
      <c r="A3091">
        <v>2011</v>
      </c>
      <c r="B3091">
        <v>21</v>
      </c>
      <c r="C3091" t="s">
        <v>586</v>
      </c>
      <c r="D3091">
        <v>3</v>
      </c>
      <c r="E3091">
        <v>15691.3</v>
      </c>
      <c r="F3091">
        <v>12489.54</v>
      </c>
      <c r="G3091" s="68">
        <f t="shared" si="48"/>
        <v>1.2563553181302112</v>
      </c>
    </row>
    <row r="3092" spans="1:7" x14ac:dyDescent="0.25">
      <c r="A3092">
        <v>2011</v>
      </c>
      <c r="B3092">
        <v>21</v>
      </c>
      <c r="C3092" t="s">
        <v>586</v>
      </c>
      <c r="D3092">
        <v>4</v>
      </c>
      <c r="E3092">
        <v>4129.72</v>
      </c>
      <c r="F3092">
        <v>3548.39</v>
      </c>
      <c r="G3092" s="68">
        <f t="shared" si="48"/>
        <v>1.1638292295942667</v>
      </c>
    </row>
    <row r="3093" spans="1:7" x14ac:dyDescent="0.25">
      <c r="A3093">
        <v>2011</v>
      </c>
      <c r="B3093">
        <v>21</v>
      </c>
      <c r="C3093" t="s">
        <v>586</v>
      </c>
      <c r="D3093">
        <v>5</v>
      </c>
      <c r="E3093">
        <v>0</v>
      </c>
      <c r="F3093">
        <v>0</v>
      </c>
      <c r="G3093" s="68" t="e">
        <f t="shared" si="48"/>
        <v>#DIV/0!</v>
      </c>
    </row>
    <row r="3094" spans="1:7" x14ac:dyDescent="0.25">
      <c r="A3094">
        <v>2012</v>
      </c>
      <c r="B3094">
        <v>21</v>
      </c>
      <c r="C3094" t="s">
        <v>586</v>
      </c>
      <c r="D3094">
        <v>2</v>
      </c>
      <c r="E3094">
        <v>1098.6400000000001</v>
      </c>
      <c r="F3094">
        <v>994.12</v>
      </c>
      <c r="G3094" s="68">
        <f t="shared" si="48"/>
        <v>1.1051382126906208</v>
      </c>
    </row>
    <row r="3095" spans="1:7" x14ac:dyDescent="0.25">
      <c r="A3095">
        <v>2012</v>
      </c>
      <c r="B3095">
        <v>21</v>
      </c>
      <c r="C3095" t="s">
        <v>586</v>
      </c>
      <c r="D3095">
        <v>3</v>
      </c>
      <c r="E3095">
        <v>24894.74</v>
      </c>
      <c r="F3095">
        <v>20900.36</v>
      </c>
      <c r="G3095" s="68">
        <f t="shared" si="48"/>
        <v>1.1911153683477222</v>
      </c>
    </row>
    <row r="3096" spans="1:7" x14ac:dyDescent="0.25">
      <c r="A3096">
        <v>2012</v>
      </c>
      <c r="B3096">
        <v>21</v>
      </c>
      <c r="C3096" t="s">
        <v>586</v>
      </c>
      <c r="D3096">
        <v>4</v>
      </c>
      <c r="E3096">
        <v>3194.42</v>
      </c>
      <c r="F3096">
        <v>2868.12</v>
      </c>
      <c r="G3096" s="68">
        <f t="shared" si="48"/>
        <v>1.1137679037139312</v>
      </c>
    </row>
    <row r="3097" spans="1:7" x14ac:dyDescent="0.25">
      <c r="A3097">
        <v>2012</v>
      </c>
      <c r="B3097">
        <v>21</v>
      </c>
      <c r="C3097" t="s">
        <v>586</v>
      </c>
      <c r="D3097">
        <v>5</v>
      </c>
      <c r="E3097">
        <v>0</v>
      </c>
      <c r="F3097">
        <v>0</v>
      </c>
      <c r="G3097" s="68" t="e">
        <f t="shared" si="48"/>
        <v>#DIV/0!</v>
      </c>
    </row>
    <row r="3098" spans="1:7" x14ac:dyDescent="0.25">
      <c r="A3098">
        <v>2013</v>
      </c>
      <c r="B3098">
        <v>21</v>
      </c>
      <c r="C3098" t="s">
        <v>586</v>
      </c>
      <c r="D3098">
        <v>2</v>
      </c>
      <c r="E3098">
        <v>2223.61</v>
      </c>
      <c r="F3098">
        <v>2014.58</v>
      </c>
      <c r="G3098" s="68">
        <f t="shared" si="48"/>
        <v>1.1037585998074042</v>
      </c>
    </row>
    <row r="3099" spans="1:7" x14ac:dyDescent="0.25">
      <c r="A3099">
        <v>2013</v>
      </c>
      <c r="B3099">
        <v>21</v>
      </c>
      <c r="C3099" t="s">
        <v>586</v>
      </c>
      <c r="D3099">
        <v>3</v>
      </c>
      <c r="E3099">
        <v>9667.0300000000007</v>
      </c>
      <c r="F3099">
        <v>8130.74</v>
      </c>
      <c r="G3099" s="68">
        <f t="shared" si="48"/>
        <v>1.1889483614037593</v>
      </c>
    </row>
    <row r="3100" spans="1:7" x14ac:dyDescent="0.25">
      <c r="A3100">
        <v>2013</v>
      </c>
      <c r="B3100">
        <v>21</v>
      </c>
      <c r="C3100" t="s">
        <v>586</v>
      </c>
      <c r="D3100">
        <v>4</v>
      </c>
      <c r="E3100">
        <v>5784.36</v>
      </c>
      <c r="F3100">
        <v>5193.4799999999996</v>
      </c>
      <c r="G3100" s="68">
        <f t="shared" si="48"/>
        <v>1.1137734236003605</v>
      </c>
    </row>
    <row r="3101" spans="1:7" x14ac:dyDescent="0.25">
      <c r="A3101">
        <v>2013</v>
      </c>
      <c r="B3101">
        <v>21</v>
      </c>
      <c r="C3101" t="s">
        <v>586</v>
      </c>
      <c r="D3101">
        <v>5</v>
      </c>
      <c r="E3101">
        <v>23.18</v>
      </c>
      <c r="F3101">
        <v>23.15</v>
      </c>
      <c r="G3101" s="68">
        <f t="shared" si="48"/>
        <v>1.0012958963282939</v>
      </c>
    </row>
    <row r="3102" spans="1:7" x14ac:dyDescent="0.25">
      <c r="A3102">
        <v>2014</v>
      </c>
      <c r="B3102">
        <v>21</v>
      </c>
      <c r="C3102" t="s">
        <v>586</v>
      </c>
      <c r="D3102">
        <v>2</v>
      </c>
      <c r="E3102">
        <v>3067.49</v>
      </c>
      <c r="F3102">
        <v>2796.12</v>
      </c>
      <c r="G3102" s="68">
        <f t="shared" si="48"/>
        <v>1.0970523439623479</v>
      </c>
    </row>
    <row r="3103" spans="1:7" x14ac:dyDescent="0.25">
      <c r="A3103">
        <v>2014</v>
      </c>
      <c r="B3103">
        <v>21</v>
      </c>
      <c r="C3103" t="s">
        <v>586</v>
      </c>
      <c r="D3103">
        <v>3</v>
      </c>
      <c r="E3103">
        <v>13095.08</v>
      </c>
      <c r="F3103">
        <v>11073.84</v>
      </c>
      <c r="G3103" s="68">
        <f t="shared" si="48"/>
        <v>1.1825238580293738</v>
      </c>
    </row>
    <row r="3104" spans="1:7" x14ac:dyDescent="0.25">
      <c r="A3104">
        <v>2014</v>
      </c>
      <c r="B3104">
        <v>21</v>
      </c>
      <c r="C3104" t="s">
        <v>586</v>
      </c>
      <c r="D3104">
        <v>4</v>
      </c>
      <c r="E3104">
        <v>1712.03</v>
      </c>
      <c r="F3104">
        <v>1538.35</v>
      </c>
      <c r="G3104" s="68">
        <f t="shared" si="48"/>
        <v>1.1129001852634317</v>
      </c>
    </row>
    <row r="3105" spans="1:7" x14ac:dyDescent="0.25">
      <c r="A3105">
        <v>2014</v>
      </c>
      <c r="B3105">
        <v>21</v>
      </c>
      <c r="C3105" t="s">
        <v>586</v>
      </c>
      <c r="D3105">
        <v>5</v>
      </c>
      <c r="E3105">
        <v>50.44</v>
      </c>
      <c r="F3105">
        <v>50.38</v>
      </c>
      <c r="G3105" s="68">
        <f t="shared" si="48"/>
        <v>1.0011909487892019</v>
      </c>
    </row>
    <row r="3106" spans="1:7" x14ac:dyDescent="0.25">
      <c r="A3106">
        <v>2015</v>
      </c>
      <c r="B3106">
        <v>21</v>
      </c>
      <c r="C3106" t="s">
        <v>586</v>
      </c>
      <c r="D3106">
        <v>2</v>
      </c>
      <c r="E3106">
        <v>1806.69</v>
      </c>
      <c r="F3106">
        <v>1648.59</v>
      </c>
      <c r="G3106" s="68">
        <f t="shared" si="48"/>
        <v>1.0959001328407914</v>
      </c>
    </row>
    <row r="3107" spans="1:7" x14ac:dyDescent="0.25">
      <c r="A3107">
        <v>2015</v>
      </c>
      <c r="B3107">
        <v>21</v>
      </c>
      <c r="C3107" t="s">
        <v>586</v>
      </c>
      <c r="D3107">
        <v>3</v>
      </c>
      <c r="E3107">
        <v>18063.97</v>
      </c>
      <c r="F3107">
        <v>15286.07</v>
      </c>
      <c r="G3107" s="68">
        <f t="shared" si="48"/>
        <v>1.1817275467141</v>
      </c>
    </row>
    <row r="3108" spans="1:7" x14ac:dyDescent="0.25">
      <c r="A3108">
        <v>2015</v>
      </c>
      <c r="B3108">
        <v>21</v>
      </c>
      <c r="C3108" t="s">
        <v>586</v>
      </c>
      <c r="D3108">
        <v>4</v>
      </c>
      <c r="E3108">
        <v>2319.1799999999998</v>
      </c>
      <c r="F3108">
        <v>2084.3200000000002</v>
      </c>
      <c r="G3108" s="68">
        <f t="shared" si="48"/>
        <v>1.1126794350195746</v>
      </c>
    </row>
    <row r="3109" spans="1:7" x14ac:dyDescent="0.25">
      <c r="A3109">
        <v>2015</v>
      </c>
      <c r="B3109">
        <v>21</v>
      </c>
      <c r="C3109" t="s">
        <v>586</v>
      </c>
      <c r="D3109">
        <v>5</v>
      </c>
      <c r="E3109">
        <v>14.93</v>
      </c>
      <c r="F3109">
        <v>14.91</v>
      </c>
      <c r="G3109" s="68">
        <f t="shared" si="48"/>
        <v>1.0013413816230716</v>
      </c>
    </row>
    <row r="3110" spans="1:7" x14ac:dyDescent="0.25">
      <c r="A3110">
        <v>1979</v>
      </c>
      <c r="B3110">
        <v>22</v>
      </c>
      <c r="C3110" t="s">
        <v>587</v>
      </c>
      <c r="D3110">
        <v>2</v>
      </c>
      <c r="E3110">
        <v>248.6</v>
      </c>
      <c r="F3110">
        <v>165.32</v>
      </c>
      <c r="G3110" s="68">
        <f t="shared" si="48"/>
        <v>1.5037503024437455</v>
      </c>
    </row>
    <row r="3111" spans="1:7" x14ac:dyDescent="0.25">
      <c r="A3111">
        <v>1979</v>
      </c>
      <c r="B3111">
        <v>22</v>
      </c>
      <c r="C3111" t="s">
        <v>587</v>
      </c>
      <c r="D3111">
        <v>3</v>
      </c>
      <c r="E3111">
        <v>19167.36</v>
      </c>
      <c r="F3111">
        <v>10845.06</v>
      </c>
      <c r="G3111" s="68">
        <f t="shared" si="48"/>
        <v>1.7673816465745695</v>
      </c>
    </row>
    <row r="3112" spans="1:7" x14ac:dyDescent="0.25">
      <c r="A3112">
        <v>1979</v>
      </c>
      <c r="B3112">
        <v>22</v>
      </c>
      <c r="C3112" t="s">
        <v>587</v>
      </c>
      <c r="D3112">
        <v>4</v>
      </c>
      <c r="E3112">
        <v>31479.4</v>
      </c>
      <c r="F3112">
        <v>23678.07</v>
      </c>
      <c r="G3112" s="68">
        <f t="shared" si="48"/>
        <v>1.3294749107507495</v>
      </c>
    </row>
    <row r="3113" spans="1:7" x14ac:dyDescent="0.25">
      <c r="A3113">
        <v>1979</v>
      </c>
      <c r="B3113">
        <v>22</v>
      </c>
      <c r="C3113" t="s">
        <v>587</v>
      </c>
      <c r="D3113">
        <v>5</v>
      </c>
      <c r="E3113">
        <v>5638.08</v>
      </c>
      <c r="F3113">
        <v>5630.51</v>
      </c>
      <c r="G3113" s="68">
        <f t="shared" si="48"/>
        <v>1.0013444608037283</v>
      </c>
    </row>
    <row r="3114" spans="1:7" x14ac:dyDescent="0.25">
      <c r="A3114">
        <v>1980</v>
      </c>
      <c r="B3114">
        <v>22</v>
      </c>
      <c r="C3114" t="s">
        <v>587</v>
      </c>
      <c r="D3114">
        <v>2</v>
      </c>
      <c r="E3114">
        <v>9192.44</v>
      </c>
      <c r="F3114">
        <v>6107.55</v>
      </c>
      <c r="G3114" s="68">
        <f t="shared" si="48"/>
        <v>1.5050945141668919</v>
      </c>
    </row>
    <row r="3115" spans="1:7" x14ac:dyDescent="0.25">
      <c r="A3115">
        <v>1980</v>
      </c>
      <c r="B3115">
        <v>22</v>
      </c>
      <c r="C3115" t="s">
        <v>587</v>
      </c>
      <c r="D3115">
        <v>3</v>
      </c>
      <c r="E3115">
        <v>13459.85</v>
      </c>
      <c r="F3115">
        <v>7623.32</v>
      </c>
      <c r="G3115" s="68">
        <f t="shared" si="48"/>
        <v>1.7656152437520662</v>
      </c>
    </row>
    <row r="3116" spans="1:7" x14ac:dyDescent="0.25">
      <c r="A3116">
        <v>1980</v>
      </c>
      <c r="B3116">
        <v>22</v>
      </c>
      <c r="C3116" t="s">
        <v>587</v>
      </c>
      <c r="D3116">
        <v>4</v>
      </c>
      <c r="E3116">
        <v>40975.19</v>
      </c>
      <c r="F3116">
        <v>30824.880000000001</v>
      </c>
      <c r="G3116" s="68">
        <f t="shared" si="48"/>
        <v>1.329289521970564</v>
      </c>
    </row>
    <row r="3117" spans="1:7" x14ac:dyDescent="0.25">
      <c r="A3117">
        <v>1980</v>
      </c>
      <c r="B3117">
        <v>22</v>
      </c>
      <c r="C3117" t="s">
        <v>587</v>
      </c>
      <c r="D3117">
        <v>5</v>
      </c>
      <c r="E3117">
        <v>3181.39</v>
      </c>
      <c r="F3117">
        <v>3177.23</v>
      </c>
      <c r="G3117" s="68">
        <f t="shared" si="48"/>
        <v>1.0013093166059743</v>
      </c>
    </row>
    <row r="3118" spans="1:7" x14ac:dyDescent="0.25">
      <c r="A3118">
        <v>1981</v>
      </c>
      <c r="B3118">
        <v>22</v>
      </c>
      <c r="C3118" t="s">
        <v>587</v>
      </c>
      <c r="D3118">
        <v>2</v>
      </c>
      <c r="E3118">
        <v>4768.43</v>
      </c>
      <c r="F3118">
        <v>3163.53</v>
      </c>
      <c r="G3118" s="68">
        <f t="shared" si="48"/>
        <v>1.5073130332255424</v>
      </c>
    </row>
    <row r="3119" spans="1:7" x14ac:dyDescent="0.25">
      <c r="A3119">
        <v>1981</v>
      </c>
      <c r="B3119">
        <v>22</v>
      </c>
      <c r="C3119" t="s">
        <v>587</v>
      </c>
      <c r="D3119">
        <v>3</v>
      </c>
      <c r="E3119">
        <v>12060.99</v>
      </c>
      <c r="F3119">
        <v>6850.32</v>
      </c>
      <c r="G3119" s="68">
        <f t="shared" si="48"/>
        <v>1.7606462179868969</v>
      </c>
    </row>
    <row r="3120" spans="1:7" x14ac:dyDescent="0.25">
      <c r="A3120">
        <v>1981</v>
      </c>
      <c r="B3120">
        <v>22</v>
      </c>
      <c r="C3120" t="s">
        <v>587</v>
      </c>
      <c r="D3120">
        <v>4</v>
      </c>
      <c r="E3120">
        <v>27910.7</v>
      </c>
      <c r="F3120">
        <v>21003.85</v>
      </c>
      <c r="G3120" s="68">
        <f t="shared" si="48"/>
        <v>1.328837332203382</v>
      </c>
    </row>
    <row r="3121" spans="1:7" x14ac:dyDescent="0.25">
      <c r="A3121">
        <v>1981</v>
      </c>
      <c r="B3121">
        <v>22</v>
      </c>
      <c r="C3121" t="s">
        <v>587</v>
      </c>
      <c r="D3121">
        <v>5</v>
      </c>
      <c r="E3121">
        <v>4130.3</v>
      </c>
      <c r="F3121">
        <v>4125.32</v>
      </c>
      <c r="G3121" s="68">
        <f t="shared" si="48"/>
        <v>1.0012071790794412</v>
      </c>
    </row>
    <row r="3122" spans="1:7" x14ac:dyDescent="0.25">
      <c r="A3122">
        <v>1982</v>
      </c>
      <c r="B3122">
        <v>22</v>
      </c>
      <c r="C3122" t="s">
        <v>587</v>
      </c>
      <c r="D3122">
        <v>2</v>
      </c>
      <c r="E3122">
        <v>4402.67</v>
      </c>
      <c r="F3122">
        <v>2917.32</v>
      </c>
      <c r="G3122" s="68">
        <f t="shared" si="48"/>
        <v>1.5091488078099076</v>
      </c>
    </row>
    <row r="3123" spans="1:7" x14ac:dyDescent="0.25">
      <c r="A3123">
        <v>1982</v>
      </c>
      <c r="B3123">
        <v>22</v>
      </c>
      <c r="C3123" t="s">
        <v>587</v>
      </c>
      <c r="D3123">
        <v>3</v>
      </c>
      <c r="E3123">
        <v>21688.95</v>
      </c>
      <c r="F3123">
        <v>12238.7</v>
      </c>
      <c r="G3123" s="68">
        <f t="shared" si="48"/>
        <v>1.7721612589572422</v>
      </c>
    </row>
    <row r="3124" spans="1:7" x14ac:dyDescent="0.25">
      <c r="A3124">
        <v>1982</v>
      </c>
      <c r="B3124">
        <v>22</v>
      </c>
      <c r="C3124" t="s">
        <v>587</v>
      </c>
      <c r="D3124">
        <v>4</v>
      </c>
      <c r="E3124">
        <v>37579.35</v>
      </c>
      <c r="F3124">
        <v>28255.01</v>
      </c>
      <c r="G3124" s="68">
        <f t="shared" si="48"/>
        <v>1.3300066076777182</v>
      </c>
    </row>
    <row r="3125" spans="1:7" x14ac:dyDescent="0.25">
      <c r="A3125">
        <v>1982</v>
      </c>
      <c r="B3125">
        <v>22</v>
      </c>
      <c r="C3125" t="s">
        <v>587</v>
      </c>
      <c r="D3125">
        <v>5</v>
      </c>
      <c r="E3125">
        <v>3701.37</v>
      </c>
      <c r="F3125">
        <v>3696.05</v>
      </c>
      <c r="G3125" s="68">
        <f t="shared" si="48"/>
        <v>1.0014393744673367</v>
      </c>
    </row>
    <row r="3126" spans="1:7" x14ac:dyDescent="0.25">
      <c r="A3126">
        <v>1983</v>
      </c>
      <c r="B3126">
        <v>22</v>
      </c>
      <c r="C3126" t="s">
        <v>587</v>
      </c>
      <c r="D3126">
        <v>2</v>
      </c>
      <c r="E3126">
        <v>2846.63</v>
      </c>
      <c r="F3126">
        <v>2336.4899999999998</v>
      </c>
      <c r="G3126" s="68">
        <f t="shared" si="48"/>
        <v>1.2183360510851748</v>
      </c>
    </row>
    <row r="3127" spans="1:7" x14ac:dyDescent="0.25">
      <c r="A3127">
        <v>1983</v>
      </c>
      <c r="B3127">
        <v>22</v>
      </c>
      <c r="C3127" t="s">
        <v>587</v>
      </c>
      <c r="D3127">
        <v>3</v>
      </c>
      <c r="E3127">
        <v>14708.12</v>
      </c>
      <c r="F3127">
        <v>11563.86</v>
      </c>
      <c r="G3127" s="68">
        <f t="shared" si="48"/>
        <v>1.2719040182084529</v>
      </c>
    </row>
    <row r="3128" spans="1:7" x14ac:dyDescent="0.25">
      <c r="A3128">
        <v>1983</v>
      </c>
      <c r="B3128">
        <v>22</v>
      </c>
      <c r="C3128" t="s">
        <v>587</v>
      </c>
      <c r="D3128">
        <v>4</v>
      </c>
      <c r="E3128">
        <v>44677.3</v>
      </c>
      <c r="F3128">
        <v>39379.19</v>
      </c>
      <c r="G3128" s="68">
        <f t="shared" si="48"/>
        <v>1.1345408577474549</v>
      </c>
    </row>
    <row r="3129" spans="1:7" x14ac:dyDescent="0.25">
      <c r="A3129">
        <v>1983</v>
      </c>
      <c r="B3129">
        <v>22</v>
      </c>
      <c r="C3129" t="s">
        <v>587</v>
      </c>
      <c r="D3129">
        <v>5</v>
      </c>
      <c r="E3129">
        <v>2844.05</v>
      </c>
      <c r="F3129">
        <v>2841.75</v>
      </c>
      <c r="G3129" s="68">
        <f t="shared" si="48"/>
        <v>1.0008093604293129</v>
      </c>
    </row>
    <row r="3130" spans="1:7" x14ac:dyDescent="0.25">
      <c r="A3130">
        <v>1984</v>
      </c>
      <c r="B3130">
        <v>22</v>
      </c>
      <c r="C3130" t="s">
        <v>587</v>
      </c>
      <c r="D3130">
        <v>2</v>
      </c>
      <c r="E3130">
        <v>8751.39</v>
      </c>
      <c r="F3130">
        <v>6433.8</v>
      </c>
      <c r="G3130" s="68">
        <f t="shared" si="48"/>
        <v>1.3602210202368739</v>
      </c>
    </row>
    <row r="3131" spans="1:7" x14ac:dyDescent="0.25">
      <c r="A3131">
        <v>1984</v>
      </c>
      <c r="B3131">
        <v>22</v>
      </c>
      <c r="C3131" t="s">
        <v>587</v>
      </c>
      <c r="D3131">
        <v>3</v>
      </c>
      <c r="E3131">
        <v>9044.34</v>
      </c>
      <c r="F3131">
        <v>4844.87</v>
      </c>
      <c r="G3131" s="68">
        <f t="shared" si="48"/>
        <v>1.8667869313314909</v>
      </c>
    </row>
    <row r="3132" spans="1:7" x14ac:dyDescent="0.25">
      <c r="A3132">
        <v>1984</v>
      </c>
      <c r="B3132">
        <v>22</v>
      </c>
      <c r="C3132" t="s">
        <v>587</v>
      </c>
      <c r="D3132">
        <v>4</v>
      </c>
      <c r="E3132">
        <v>32715.01</v>
      </c>
      <c r="F3132">
        <v>25992.7</v>
      </c>
      <c r="G3132" s="68">
        <f t="shared" si="48"/>
        <v>1.258622997995591</v>
      </c>
    </row>
    <row r="3133" spans="1:7" x14ac:dyDescent="0.25">
      <c r="A3133">
        <v>1984</v>
      </c>
      <c r="B3133">
        <v>22</v>
      </c>
      <c r="C3133" t="s">
        <v>587</v>
      </c>
      <c r="D3133">
        <v>5</v>
      </c>
      <c r="E3133">
        <v>2758.69</v>
      </c>
      <c r="F3133">
        <v>2755.24</v>
      </c>
      <c r="G3133" s="68">
        <f t="shared" si="48"/>
        <v>1.0012521595214936</v>
      </c>
    </row>
    <row r="3134" spans="1:7" x14ac:dyDescent="0.25">
      <c r="A3134">
        <v>1985</v>
      </c>
      <c r="B3134">
        <v>22</v>
      </c>
      <c r="C3134" t="s">
        <v>587</v>
      </c>
      <c r="D3134">
        <v>2</v>
      </c>
      <c r="E3134">
        <v>15173.69</v>
      </c>
      <c r="F3134">
        <v>12611.81</v>
      </c>
      <c r="G3134" s="68">
        <f t="shared" si="48"/>
        <v>1.2031334122540698</v>
      </c>
    </row>
    <row r="3135" spans="1:7" x14ac:dyDescent="0.25">
      <c r="A3135">
        <v>1985</v>
      </c>
      <c r="B3135">
        <v>22</v>
      </c>
      <c r="C3135" t="s">
        <v>587</v>
      </c>
      <c r="D3135">
        <v>3</v>
      </c>
      <c r="E3135">
        <v>16384.509999999998</v>
      </c>
      <c r="F3135">
        <v>11934.82</v>
      </c>
      <c r="G3135" s="68">
        <f t="shared" si="48"/>
        <v>1.3728326024188047</v>
      </c>
    </row>
    <row r="3136" spans="1:7" x14ac:dyDescent="0.25">
      <c r="A3136">
        <v>1985</v>
      </c>
      <c r="B3136">
        <v>22</v>
      </c>
      <c r="C3136" t="s">
        <v>587</v>
      </c>
      <c r="D3136">
        <v>4</v>
      </c>
      <c r="E3136">
        <v>38385.910000000003</v>
      </c>
      <c r="F3136">
        <v>33761.089999999997</v>
      </c>
      <c r="G3136" s="68">
        <f t="shared" si="48"/>
        <v>1.1369866908917932</v>
      </c>
    </row>
    <row r="3137" spans="1:7" x14ac:dyDescent="0.25">
      <c r="A3137">
        <v>1985</v>
      </c>
      <c r="B3137">
        <v>22</v>
      </c>
      <c r="C3137" t="s">
        <v>587</v>
      </c>
      <c r="D3137">
        <v>5</v>
      </c>
      <c r="E3137">
        <v>6042.49</v>
      </c>
      <c r="F3137">
        <v>6035.28</v>
      </c>
      <c r="G3137" s="68">
        <f t="shared" si="48"/>
        <v>1.001194642170703</v>
      </c>
    </row>
    <row r="3138" spans="1:7" x14ac:dyDescent="0.25">
      <c r="A3138">
        <v>1986</v>
      </c>
      <c r="B3138">
        <v>22</v>
      </c>
      <c r="C3138" t="s">
        <v>587</v>
      </c>
      <c r="D3138">
        <v>2</v>
      </c>
      <c r="E3138">
        <v>31313.1</v>
      </c>
      <c r="F3138">
        <v>17711.939999999999</v>
      </c>
      <c r="G3138" s="68">
        <f t="shared" si="48"/>
        <v>1.7679091053831484</v>
      </c>
    </row>
    <row r="3139" spans="1:7" x14ac:dyDescent="0.25">
      <c r="A3139">
        <v>1986</v>
      </c>
      <c r="B3139">
        <v>22</v>
      </c>
      <c r="C3139" t="s">
        <v>587</v>
      </c>
      <c r="D3139">
        <v>3</v>
      </c>
      <c r="E3139">
        <v>70441.05</v>
      </c>
      <c r="F3139">
        <v>25884.1</v>
      </c>
      <c r="G3139" s="68">
        <f t="shared" ref="G3139:G3202" si="49">E3139/F3139</f>
        <v>2.7214023280701283</v>
      </c>
    </row>
    <row r="3140" spans="1:7" x14ac:dyDescent="0.25">
      <c r="A3140">
        <v>1986</v>
      </c>
      <c r="B3140">
        <v>22</v>
      </c>
      <c r="C3140" t="s">
        <v>587</v>
      </c>
      <c r="D3140">
        <v>4</v>
      </c>
      <c r="E3140">
        <v>38315.120000000003</v>
      </c>
      <c r="F3140">
        <v>25633.32</v>
      </c>
      <c r="G3140" s="68">
        <f t="shared" si="49"/>
        <v>1.4947388789278955</v>
      </c>
    </row>
    <row r="3141" spans="1:7" x14ac:dyDescent="0.25">
      <c r="A3141">
        <v>1986</v>
      </c>
      <c r="B3141">
        <v>22</v>
      </c>
      <c r="C3141" t="s">
        <v>587</v>
      </c>
      <c r="D3141">
        <v>5</v>
      </c>
      <c r="E3141">
        <v>8698.99</v>
      </c>
      <c r="F3141">
        <v>8684.69</v>
      </c>
      <c r="G3141" s="68">
        <f t="shared" si="49"/>
        <v>1.0016465757557265</v>
      </c>
    </row>
    <row r="3142" spans="1:7" x14ac:dyDescent="0.25">
      <c r="A3142">
        <v>1987</v>
      </c>
      <c r="B3142">
        <v>22</v>
      </c>
      <c r="C3142" t="s">
        <v>587</v>
      </c>
      <c r="D3142">
        <v>2</v>
      </c>
      <c r="E3142">
        <v>6753.83</v>
      </c>
      <c r="F3142">
        <v>3625.01</v>
      </c>
      <c r="G3142" s="68">
        <f t="shared" si="49"/>
        <v>1.8631203775989582</v>
      </c>
    </row>
    <row r="3143" spans="1:7" x14ac:dyDescent="0.25">
      <c r="A3143">
        <v>1987</v>
      </c>
      <c r="B3143">
        <v>22</v>
      </c>
      <c r="C3143" t="s">
        <v>587</v>
      </c>
      <c r="D3143">
        <v>3</v>
      </c>
      <c r="E3143">
        <v>110015.48</v>
      </c>
      <c r="F3143">
        <v>30549.37</v>
      </c>
      <c r="G3143" s="68">
        <f t="shared" si="49"/>
        <v>3.6012356392292215</v>
      </c>
    </row>
    <row r="3144" spans="1:7" x14ac:dyDescent="0.25">
      <c r="A3144">
        <v>1987</v>
      </c>
      <c r="B3144">
        <v>22</v>
      </c>
      <c r="C3144" t="s">
        <v>587</v>
      </c>
      <c r="D3144">
        <v>4</v>
      </c>
      <c r="E3144">
        <v>40579.82</v>
      </c>
      <c r="F3144">
        <v>25885.67</v>
      </c>
      <c r="G3144" s="68">
        <f t="shared" si="49"/>
        <v>1.5676557724795226</v>
      </c>
    </row>
    <row r="3145" spans="1:7" x14ac:dyDescent="0.25">
      <c r="A3145">
        <v>1987</v>
      </c>
      <c r="B3145">
        <v>22</v>
      </c>
      <c r="C3145" t="s">
        <v>587</v>
      </c>
      <c r="D3145">
        <v>5</v>
      </c>
      <c r="E3145">
        <v>9702.0300000000007</v>
      </c>
      <c r="F3145">
        <v>9684.74</v>
      </c>
      <c r="G3145" s="68">
        <f t="shared" si="49"/>
        <v>1.0017852828263847</v>
      </c>
    </row>
    <row r="3146" spans="1:7" x14ac:dyDescent="0.25">
      <c r="A3146">
        <v>1988</v>
      </c>
      <c r="B3146">
        <v>22</v>
      </c>
      <c r="C3146" t="s">
        <v>587</v>
      </c>
      <c r="D3146">
        <v>2</v>
      </c>
      <c r="E3146">
        <v>6361.11</v>
      </c>
      <c r="F3146">
        <v>3098.06</v>
      </c>
      <c r="G3146" s="68">
        <f t="shared" si="49"/>
        <v>2.0532559085363098</v>
      </c>
    </row>
    <row r="3147" spans="1:7" x14ac:dyDescent="0.25">
      <c r="A3147">
        <v>1988</v>
      </c>
      <c r="B3147">
        <v>22</v>
      </c>
      <c r="C3147" t="s">
        <v>587</v>
      </c>
      <c r="D3147">
        <v>3</v>
      </c>
      <c r="E3147">
        <v>17241.599999999999</v>
      </c>
      <c r="F3147">
        <v>6265.67</v>
      </c>
      <c r="G3147" s="68">
        <f t="shared" si="49"/>
        <v>2.7517567953626663</v>
      </c>
    </row>
    <row r="3148" spans="1:7" x14ac:dyDescent="0.25">
      <c r="A3148">
        <v>1988</v>
      </c>
      <c r="B3148">
        <v>22</v>
      </c>
      <c r="C3148" t="s">
        <v>587</v>
      </c>
      <c r="D3148">
        <v>4</v>
      </c>
      <c r="E3148">
        <v>201305.51</v>
      </c>
      <c r="F3148">
        <v>124120.57</v>
      </c>
      <c r="G3148" s="68">
        <f t="shared" si="49"/>
        <v>1.6218545403070579</v>
      </c>
    </row>
    <row r="3149" spans="1:7" x14ac:dyDescent="0.25">
      <c r="A3149">
        <v>1988</v>
      </c>
      <c r="B3149">
        <v>22</v>
      </c>
      <c r="C3149" t="s">
        <v>587</v>
      </c>
      <c r="D3149">
        <v>5</v>
      </c>
      <c r="E3149">
        <v>6092.36</v>
      </c>
      <c r="F3149">
        <v>6079.27</v>
      </c>
      <c r="G3149" s="68">
        <f t="shared" si="49"/>
        <v>1.0021532190542612</v>
      </c>
    </row>
    <row r="3150" spans="1:7" x14ac:dyDescent="0.25">
      <c r="A3150">
        <v>1989</v>
      </c>
      <c r="B3150">
        <v>22</v>
      </c>
      <c r="C3150" t="s">
        <v>587</v>
      </c>
      <c r="D3150">
        <v>2</v>
      </c>
      <c r="E3150">
        <v>6444.77</v>
      </c>
      <c r="F3150">
        <v>4799.57</v>
      </c>
      <c r="G3150" s="68">
        <f t="shared" si="49"/>
        <v>1.3427807074383749</v>
      </c>
    </row>
    <row r="3151" spans="1:7" x14ac:dyDescent="0.25">
      <c r="A3151">
        <v>1989</v>
      </c>
      <c r="B3151">
        <v>22</v>
      </c>
      <c r="C3151" t="s">
        <v>587</v>
      </c>
      <c r="D3151">
        <v>3</v>
      </c>
      <c r="E3151">
        <v>16180</v>
      </c>
      <c r="F3151">
        <v>10396.65</v>
      </c>
      <c r="G3151" s="68">
        <f t="shared" si="49"/>
        <v>1.5562705294493899</v>
      </c>
    </row>
    <row r="3152" spans="1:7" x14ac:dyDescent="0.25">
      <c r="A3152">
        <v>1989</v>
      </c>
      <c r="B3152">
        <v>22</v>
      </c>
      <c r="C3152" t="s">
        <v>587</v>
      </c>
      <c r="D3152">
        <v>4</v>
      </c>
      <c r="E3152">
        <v>34826.68</v>
      </c>
      <c r="F3152">
        <v>28134.11</v>
      </c>
      <c r="G3152" s="68">
        <f t="shared" si="49"/>
        <v>1.2378809921479657</v>
      </c>
    </row>
    <row r="3153" spans="1:7" x14ac:dyDescent="0.25">
      <c r="A3153">
        <v>1989</v>
      </c>
      <c r="B3153">
        <v>22</v>
      </c>
      <c r="C3153" t="s">
        <v>587</v>
      </c>
      <c r="D3153">
        <v>5</v>
      </c>
      <c r="E3153">
        <v>37055.47</v>
      </c>
      <c r="F3153">
        <v>36984.199999999997</v>
      </c>
      <c r="G3153" s="68">
        <f t="shared" si="49"/>
        <v>1.0019270391140001</v>
      </c>
    </row>
    <row r="3154" spans="1:7" x14ac:dyDescent="0.25">
      <c r="A3154">
        <v>1990</v>
      </c>
      <c r="B3154">
        <v>22</v>
      </c>
      <c r="C3154" t="s">
        <v>587</v>
      </c>
      <c r="D3154">
        <v>2</v>
      </c>
      <c r="E3154">
        <v>3016.68</v>
      </c>
      <c r="F3154">
        <v>2622.91</v>
      </c>
      <c r="G3154" s="68">
        <f t="shared" si="49"/>
        <v>1.1501271488537541</v>
      </c>
    </row>
    <row r="3155" spans="1:7" x14ac:dyDescent="0.25">
      <c r="A3155">
        <v>1990</v>
      </c>
      <c r="B3155">
        <v>22</v>
      </c>
      <c r="C3155" t="s">
        <v>587</v>
      </c>
      <c r="D3155">
        <v>3</v>
      </c>
      <c r="E3155">
        <v>10601.23</v>
      </c>
      <c r="F3155">
        <v>8457.42</v>
      </c>
      <c r="G3155" s="68">
        <f t="shared" si="49"/>
        <v>1.2534827405993789</v>
      </c>
    </row>
    <row r="3156" spans="1:7" x14ac:dyDescent="0.25">
      <c r="A3156">
        <v>1990</v>
      </c>
      <c r="B3156">
        <v>22</v>
      </c>
      <c r="C3156" t="s">
        <v>587</v>
      </c>
      <c r="D3156">
        <v>4</v>
      </c>
      <c r="E3156">
        <v>18101.32</v>
      </c>
      <c r="F3156">
        <v>16475.32</v>
      </c>
      <c r="G3156" s="68">
        <f t="shared" si="49"/>
        <v>1.0986930754607498</v>
      </c>
    </row>
    <row r="3157" spans="1:7" x14ac:dyDescent="0.25">
      <c r="A3157">
        <v>1990</v>
      </c>
      <c r="B3157">
        <v>22</v>
      </c>
      <c r="C3157" t="s">
        <v>587</v>
      </c>
      <c r="D3157">
        <v>5</v>
      </c>
      <c r="E3157">
        <v>9096.93</v>
      </c>
      <c r="F3157">
        <v>9079.35</v>
      </c>
      <c r="G3157" s="68">
        <f t="shared" si="49"/>
        <v>1.0019362619570784</v>
      </c>
    </row>
    <row r="3158" spans="1:7" x14ac:dyDescent="0.25">
      <c r="A3158">
        <v>1991</v>
      </c>
      <c r="B3158">
        <v>22</v>
      </c>
      <c r="C3158" t="s">
        <v>587</v>
      </c>
      <c r="D3158">
        <v>2</v>
      </c>
      <c r="E3158">
        <v>3554.13</v>
      </c>
      <c r="F3158">
        <v>2940.83</v>
      </c>
      <c r="G3158" s="68">
        <f t="shared" si="49"/>
        <v>1.2085465667855675</v>
      </c>
    </row>
    <row r="3159" spans="1:7" x14ac:dyDescent="0.25">
      <c r="A3159">
        <v>1991</v>
      </c>
      <c r="B3159">
        <v>22</v>
      </c>
      <c r="C3159" t="s">
        <v>587</v>
      </c>
      <c r="D3159">
        <v>3</v>
      </c>
      <c r="E3159">
        <v>9590.56</v>
      </c>
      <c r="F3159">
        <v>7031.23</v>
      </c>
      <c r="G3159" s="68">
        <f t="shared" si="49"/>
        <v>1.3639946353625183</v>
      </c>
    </row>
    <row r="3160" spans="1:7" x14ac:dyDescent="0.25">
      <c r="A3160">
        <v>1991</v>
      </c>
      <c r="B3160">
        <v>22</v>
      </c>
      <c r="C3160" t="s">
        <v>587</v>
      </c>
      <c r="D3160">
        <v>4</v>
      </c>
      <c r="E3160">
        <v>11237.53</v>
      </c>
      <c r="F3160">
        <v>9835.56</v>
      </c>
      <c r="G3160" s="68">
        <f t="shared" si="49"/>
        <v>1.1425409432711509</v>
      </c>
    </row>
    <row r="3161" spans="1:7" x14ac:dyDescent="0.25">
      <c r="A3161">
        <v>1991</v>
      </c>
      <c r="B3161">
        <v>22</v>
      </c>
      <c r="C3161" t="s">
        <v>587</v>
      </c>
      <c r="D3161">
        <v>5</v>
      </c>
      <c r="E3161">
        <v>2867.05</v>
      </c>
      <c r="F3161">
        <v>2861.18</v>
      </c>
      <c r="G3161" s="68">
        <f t="shared" si="49"/>
        <v>1.0020516010876632</v>
      </c>
    </row>
    <row r="3162" spans="1:7" x14ac:dyDescent="0.25">
      <c r="A3162">
        <v>1992</v>
      </c>
      <c r="B3162">
        <v>22</v>
      </c>
      <c r="C3162" t="s">
        <v>587</v>
      </c>
      <c r="D3162">
        <v>2</v>
      </c>
      <c r="E3162">
        <v>1849.37</v>
      </c>
      <c r="F3162">
        <v>1646.34</v>
      </c>
      <c r="G3162" s="68">
        <f t="shared" si="49"/>
        <v>1.1233220355455131</v>
      </c>
    </row>
    <row r="3163" spans="1:7" x14ac:dyDescent="0.25">
      <c r="A3163">
        <v>1992</v>
      </c>
      <c r="B3163">
        <v>22</v>
      </c>
      <c r="C3163" t="s">
        <v>587</v>
      </c>
      <c r="D3163">
        <v>3</v>
      </c>
      <c r="E3163">
        <v>6807.55</v>
      </c>
      <c r="F3163">
        <v>5456.87</v>
      </c>
      <c r="G3163" s="68">
        <f t="shared" si="49"/>
        <v>1.2475191822418346</v>
      </c>
    </row>
    <row r="3164" spans="1:7" x14ac:dyDescent="0.25">
      <c r="A3164">
        <v>1992</v>
      </c>
      <c r="B3164">
        <v>22</v>
      </c>
      <c r="C3164" t="s">
        <v>587</v>
      </c>
      <c r="D3164">
        <v>4</v>
      </c>
      <c r="E3164">
        <v>19235.87</v>
      </c>
      <c r="F3164">
        <v>17657</v>
      </c>
      <c r="G3164" s="68">
        <f t="shared" si="49"/>
        <v>1.0894189273375998</v>
      </c>
    </row>
    <row r="3165" spans="1:7" x14ac:dyDescent="0.25">
      <c r="A3165">
        <v>1992</v>
      </c>
      <c r="B3165">
        <v>22</v>
      </c>
      <c r="C3165" t="s">
        <v>587</v>
      </c>
      <c r="D3165">
        <v>5</v>
      </c>
      <c r="E3165">
        <v>5216.8999999999996</v>
      </c>
      <c r="F3165">
        <v>5208.78</v>
      </c>
      <c r="G3165" s="68">
        <f t="shared" si="49"/>
        <v>1.0015589063081949</v>
      </c>
    </row>
    <row r="3166" spans="1:7" x14ac:dyDescent="0.25">
      <c r="A3166">
        <v>1993</v>
      </c>
      <c r="B3166">
        <v>22</v>
      </c>
      <c r="C3166" t="s">
        <v>587</v>
      </c>
      <c r="D3166">
        <v>2</v>
      </c>
      <c r="E3166">
        <v>9002.36</v>
      </c>
      <c r="F3166">
        <v>7845.9</v>
      </c>
      <c r="G3166" s="68">
        <f t="shared" si="49"/>
        <v>1.1473967295020331</v>
      </c>
    </row>
    <row r="3167" spans="1:7" x14ac:dyDescent="0.25">
      <c r="A3167">
        <v>1993</v>
      </c>
      <c r="B3167">
        <v>22</v>
      </c>
      <c r="C3167" t="s">
        <v>587</v>
      </c>
      <c r="D3167">
        <v>3</v>
      </c>
      <c r="E3167">
        <v>14746.47</v>
      </c>
      <c r="F3167">
        <v>11674.37</v>
      </c>
      <c r="G3167" s="68">
        <f t="shared" si="49"/>
        <v>1.2631491035490565</v>
      </c>
    </row>
    <row r="3168" spans="1:7" x14ac:dyDescent="0.25">
      <c r="A3168">
        <v>1993</v>
      </c>
      <c r="B3168">
        <v>22</v>
      </c>
      <c r="C3168" t="s">
        <v>587</v>
      </c>
      <c r="D3168">
        <v>4</v>
      </c>
      <c r="E3168">
        <v>14670.5</v>
      </c>
      <c r="F3168">
        <v>13267.45</v>
      </c>
      <c r="G3168" s="68">
        <f t="shared" si="49"/>
        <v>1.1057512935793992</v>
      </c>
    </row>
    <row r="3169" spans="1:7" x14ac:dyDescent="0.25">
      <c r="A3169">
        <v>1993</v>
      </c>
      <c r="B3169">
        <v>22</v>
      </c>
      <c r="C3169" t="s">
        <v>587</v>
      </c>
      <c r="D3169">
        <v>5</v>
      </c>
      <c r="E3169">
        <v>5895.7</v>
      </c>
      <c r="F3169">
        <v>5886.68</v>
      </c>
      <c r="G3169" s="68">
        <f t="shared" si="49"/>
        <v>1.0015322728600839</v>
      </c>
    </row>
    <row r="3170" spans="1:7" x14ac:dyDescent="0.25">
      <c r="A3170">
        <v>1994</v>
      </c>
      <c r="B3170">
        <v>22</v>
      </c>
      <c r="C3170" t="s">
        <v>587</v>
      </c>
      <c r="D3170">
        <v>2</v>
      </c>
      <c r="E3170">
        <v>851.85</v>
      </c>
      <c r="F3170">
        <v>829.13</v>
      </c>
      <c r="G3170" s="68">
        <f t="shared" si="49"/>
        <v>1.0274022167814456</v>
      </c>
    </row>
    <row r="3171" spans="1:7" x14ac:dyDescent="0.25">
      <c r="A3171">
        <v>1994</v>
      </c>
      <c r="B3171">
        <v>22</v>
      </c>
      <c r="C3171" t="s">
        <v>587</v>
      </c>
      <c r="D3171">
        <v>3</v>
      </c>
      <c r="E3171">
        <v>9529.6200000000008</v>
      </c>
      <c r="F3171">
        <v>9286.33</v>
      </c>
      <c r="G3171" s="68">
        <f t="shared" si="49"/>
        <v>1.0261987243615078</v>
      </c>
    </row>
    <row r="3172" spans="1:7" x14ac:dyDescent="0.25">
      <c r="A3172">
        <v>1994</v>
      </c>
      <c r="B3172">
        <v>22</v>
      </c>
      <c r="C3172" t="s">
        <v>587</v>
      </c>
      <c r="D3172">
        <v>4</v>
      </c>
      <c r="E3172">
        <v>13240.73</v>
      </c>
      <c r="F3172">
        <v>13171.8</v>
      </c>
      <c r="G3172" s="68">
        <f t="shared" si="49"/>
        <v>1.0052331496074949</v>
      </c>
    </row>
    <row r="3173" spans="1:7" x14ac:dyDescent="0.25">
      <c r="A3173">
        <v>1994</v>
      </c>
      <c r="B3173">
        <v>22</v>
      </c>
      <c r="C3173" t="s">
        <v>587</v>
      </c>
      <c r="D3173">
        <v>5</v>
      </c>
      <c r="E3173">
        <v>3253.64</v>
      </c>
      <c r="F3173">
        <v>3249.84</v>
      </c>
      <c r="G3173" s="68">
        <f t="shared" si="49"/>
        <v>1.0011692883341949</v>
      </c>
    </row>
    <row r="3174" spans="1:7" x14ac:dyDescent="0.25">
      <c r="A3174">
        <v>1995</v>
      </c>
      <c r="B3174">
        <v>22</v>
      </c>
      <c r="C3174" t="s">
        <v>587</v>
      </c>
      <c r="D3174">
        <v>2</v>
      </c>
      <c r="E3174">
        <v>2020.07</v>
      </c>
      <c r="F3174">
        <v>1919.11</v>
      </c>
      <c r="G3174" s="68">
        <f t="shared" si="49"/>
        <v>1.0526077192031724</v>
      </c>
    </row>
    <row r="3175" spans="1:7" x14ac:dyDescent="0.25">
      <c r="A3175">
        <v>1995</v>
      </c>
      <c r="B3175">
        <v>22</v>
      </c>
      <c r="C3175" t="s">
        <v>587</v>
      </c>
      <c r="D3175">
        <v>3</v>
      </c>
      <c r="E3175">
        <v>12280.36</v>
      </c>
      <c r="F3175">
        <v>11415.49</v>
      </c>
      <c r="G3175" s="68">
        <f t="shared" si="49"/>
        <v>1.0757628450465115</v>
      </c>
    </row>
    <row r="3176" spans="1:7" x14ac:dyDescent="0.25">
      <c r="A3176">
        <v>1995</v>
      </c>
      <c r="B3176">
        <v>22</v>
      </c>
      <c r="C3176" t="s">
        <v>587</v>
      </c>
      <c r="D3176">
        <v>4</v>
      </c>
      <c r="E3176">
        <v>12732.59</v>
      </c>
      <c r="F3176">
        <v>12443.17</v>
      </c>
      <c r="G3176" s="68">
        <f t="shared" si="49"/>
        <v>1.0232593462919819</v>
      </c>
    </row>
    <row r="3177" spans="1:7" x14ac:dyDescent="0.25">
      <c r="A3177">
        <v>1995</v>
      </c>
      <c r="B3177">
        <v>22</v>
      </c>
      <c r="C3177" t="s">
        <v>587</v>
      </c>
      <c r="D3177">
        <v>5</v>
      </c>
      <c r="E3177">
        <v>3000.72</v>
      </c>
      <c r="F3177">
        <v>2996.25</v>
      </c>
      <c r="G3177" s="68">
        <f t="shared" si="49"/>
        <v>1.0014918648310387</v>
      </c>
    </row>
    <row r="3178" spans="1:7" x14ac:dyDescent="0.25">
      <c r="A3178">
        <v>1996</v>
      </c>
      <c r="B3178">
        <v>22</v>
      </c>
      <c r="C3178" t="s">
        <v>587</v>
      </c>
      <c r="D3178">
        <v>2</v>
      </c>
      <c r="E3178">
        <v>910.36</v>
      </c>
      <c r="F3178">
        <v>825.33</v>
      </c>
      <c r="G3178" s="68">
        <f t="shared" si="49"/>
        <v>1.1030254564840729</v>
      </c>
    </row>
    <row r="3179" spans="1:7" x14ac:dyDescent="0.25">
      <c r="A3179">
        <v>1996</v>
      </c>
      <c r="B3179">
        <v>22</v>
      </c>
      <c r="C3179" t="s">
        <v>587</v>
      </c>
      <c r="D3179">
        <v>3</v>
      </c>
      <c r="E3179">
        <v>29144.87</v>
      </c>
      <c r="F3179">
        <v>25214.16</v>
      </c>
      <c r="G3179" s="68">
        <f t="shared" si="49"/>
        <v>1.1558929585597935</v>
      </c>
    </row>
    <row r="3180" spans="1:7" x14ac:dyDescent="0.25">
      <c r="A3180">
        <v>1996</v>
      </c>
      <c r="B3180">
        <v>22</v>
      </c>
      <c r="C3180" t="s">
        <v>587</v>
      </c>
      <c r="D3180">
        <v>4</v>
      </c>
      <c r="E3180">
        <v>35158.04</v>
      </c>
      <c r="F3180">
        <v>33047.53</v>
      </c>
      <c r="G3180" s="68">
        <f t="shared" si="49"/>
        <v>1.0638628666045542</v>
      </c>
    </row>
    <row r="3181" spans="1:7" x14ac:dyDescent="0.25">
      <c r="A3181">
        <v>1996</v>
      </c>
      <c r="B3181">
        <v>22</v>
      </c>
      <c r="C3181" t="s">
        <v>587</v>
      </c>
      <c r="D3181">
        <v>5</v>
      </c>
      <c r="E3181">
        <v>1963</v>
      </c>
      <c r="F3181">
        <v>1960.12</v>
      </c>
      <c r="G3181" s="68">
        <f t="shared" si="49"/>
        <v>1.0014692977980941</v>
      </c>
    </row>
    <row r="3182" spans="1:7" x14ac:dyDescent="0.25">
      <c r="A3182">
        <v>1997</v>
      </c>
      <c r="B3182">
        <v>22</v>
      </c>
      <c r="C3182" t="s">
        <v>587</v>
      </c>
      <c r="D3182">
        <v>2</v>
      </c>
      <c r="E3182">
        <v>1574.43</v>
      </c>
      <c r="F3182">
        <v>1420.1</v>
      </c>
      <c r="G3182" s="68">
        <f t="shared" si="49"/>
        <v>1.1086754453911698</v>
      </c>
    </row>
    <row r="3183" spans="1:7" x14ac:dyDescent="0.25">
      <c r="A3183">
        <v>1997</v>
      </c>
      <c r="B3183">
        <v>22</v>
      </c>
      <c r="C3183" t="s">
        <v>587</v>
      </c>
      <c r="D3183">
        <v>3</v>
      </c>
      <c r="E3183">
        <v>3514.65</v>
      </c>
      <c r="F3183">
        <v>2859.01</v>
      </c>
      <c r="G3183" s="68">
        <f t="shared" si="49"/>
        <v>1.2293241366766818</v>
      </c>
    </row>
    <row r="3184" spans="1:7" x14ac:dyDescent="0.25">
      <c r="A3184">
        <v>1997</v>
      </c>
      <c r="B3184">
        <v>22</v>
      </c>
      <c r="C3184" t="s">
        <v>587</v>
      </c>
      <c r="D3184">
        <v>4</v>
      </c>
      <c r="E3184">
        <v>26375.98</v>
      </c>
      <c r="F3184">
        <v>24311.01</v>
      </c>
      <c r="G3184" s="68">
        <f t="shared" si="49"/>
        <v>1.0849397042739073</v>
      </c>
    </row>
    <row r="3185" spans="1:7" x14ac:dyDescent="0.25">
      <c r="A3185">
        <v>1997</v>
      </c>
      <c r="B3185">
        <v>22</v>
      </c>
      <c r="C3185" t="s">
        <v>587</v>
      </c>
      <c r="D3185">
        <v>5</v>
      </c>
      <c r="E3185">
        <v>5773.7</v>
      </c>
      <c r="F3185">
        <v>5766.85</v>
      </c>
      <c r="G3185" s="68">
        <f t="shared" si="49"/>
        <v>1.001187823508501</v>
      </c>
    </row>
    <row r="3186" spans="1:7" x14ac:dyDescent="0.25">
      <c r="A3186">
        <v>1998</v>
      </c>
      <c r="B3186">
        <v>22</v>
      </c>
      <c r="C3186" t="s">
        <v>587</v>
      </c>
      <c r="D3186">
        <v>2</v>
      </c>
      <c r="E3186">
        <v>396.73</v>
      </c>
      <c r="F3186">
        <v>367.12</v>
      </c>
      <c r="G3186" s="68">
        <f t="shared" si="49"/>
        <v>1.0806548267596428</v>
      </c>
    </row>
    <row r="3187" spans="1:7" x14ac:dyDescent="0.25">
      <c r="A3187">
        <v>1998</v>
      </c>
      <c r="B3187">
        <v>22</v>
      </c>
      <c r="C3187" t="s">
        <v>587</v>
      </c>
      <c r="D3187">
        <v>3</v>
      </c>
      <c r="E3187">
        <v>10311.35</v>
      </c>
      <c r="F3187">
        <v>8916.3700000000008</v>
      </c>
      <c r="G3187" s="68">
        <f t="shared" si="49"/>
        <v>1.156451560444441</v>
      </c>
    </row>
    <row r="3188" spans="1:7" x14ac:dyDescent="0.25">
      <c r="A3188">
        <v>1998</v>
      </c>
      <c r="B3188">
        <v>22</v>
      </c>
      <c r="C3188" t="s">
        <v>587</v>
      </c>
      <c r="D3188">
        <v>4</v>
      </c>
      <c r="E3188">
        <v>6040.92</v>
      </c>
      <c r="F3188">
        <v>5731.67</v>
      </c>
      <c r="G3188" s="68">
        <f t="shared" si="49"/>
        <v>1.0539546065980769</v>
      </c>
    </row>
    <row r="3189" spans="1:7" x14ac:dyDescent="0.25">
      <c r="A3189">
        <v>1998</v>
      </c>
      <c r="B3189">
        <v>22</v>
      </c>
      <c r="C3189" t="s">
        <v>587</v>
      </c>
      <c r="D3189">
        <v>5</v>
      </c>
      <c r="E3189">
        <v>4278.1400000000003</v>
      </c>
      <c r="F3189">
        <v>4272.3</v>
      </c>
      <c r="G3189" s="68">
        <f t="shared" si="49"/>
        <v>1.0013669452051588</v>
      </c>
    </row>
    <row r="3190" spans="1:7" x14ac:dyDescent="0.25">
      <c r="A3190">
        <v>1999</v>
      </c>
      <c r="B3190">
        <v>22</v>
      </c>
      <c r="C3190" t="s">
        <v>587</v>
      </c>
      <c r="D3190">
        <v>2</v>
      </c>
      <c r="E3190">
        <v>2035.37</v>
      </c>
      <c r="F3190">
        <v>1793.35</v>
      </c>
      <c r="G3190" s="68">
        <f t="shared" si="49"/>
        <v>1.1349541361139766</v>
      </c>
    </row>
    <row r="3191" spans="1:7" x14ac:dyDescent="0.25">
      <c r="A3191">
        <v>1999</v>
      </c>
      <c r="B3191">
        <v>22</v>
      </c>
      <c r="C3191" t="s">
        <v>587</v>
      </c>
      <c r="D3191">
        <v>3</v>
      </c>
      <c r="E3191">
        <v>10612.21</v>
      </c>
      <c r="F3191">
        <v>8328.89</v>
      </c>
      <c r="G3191" s="68">
        <f t="shared" si="49"/>
        <v>1.2741445738867965</v>
      </c>
    </row>
    <row r="3192" spans="1:7" x14ac:dyDescent="0.25">
      <c r="A3192">
        <v>1999</v>
      </c>
      <c r="B3192">
        <v>22</v>
      </c>
      <c r="C3192" t="s">
        <v>587</v>
      </c>
      <c r="D3192">
        <v>4</v>
      </c>
      <c r="E3192">
        <v>16755.77</v>
      </c>
      <c r="F3192">
        <v>15255.06</v>
      </c>
      <c r="G3192" s="68">
        <f t="shared" si="49"/>
        <v>1.0983745721091887</v>
      </c>
    </row>
    <row r="3193" spans="1:7" x14ac:dyDescent="0.25">
      <c r="A3193">
        <v>1999</v>
      </c>
      <c r="B3193">
        <v>22</v>
      </c>
      <c r="C3193" t="s">
        <v>587</v>
      </c>
      <c r="D3193">
        <v>5</v>
      </c>
      <c r="E3193">
        <v>1444.57</v>
      </c>
      <c r="F3193">
        <v>1442.38</v>
      </c>
      <c r="G3193" s="68">
        <f t="shared" si="49"/>
        <v>1.0015183238813625</v>
      </c>
    </row>
    <row r="3194" spans="1:7" x14ac:dyDescent="0.25">
      <c r="A3194">
        <v>2000</v>
      </c>
      <c r="B3194">
        <v>22</v>
      </c>
      <c r="C3194" t="s">
        <v>587</v>
      </c>
      <c r="D3194">
        <v>2</v>
      </c>
      <c r="E3194">
        <v>3955.34</v>
      </c>
      <c r="F3194">
        <v>3625.82</v>
      </c>
      <c r="G3194" s="68">
        <f t="shared" si="49"/>
        <v>1.0908815109409733</v>
      </c>
    </row>
    <row r="3195" spans="1:7" x14ac:dyDescent="0.25">
      <c r="A3195">
        <v>2000</v>
      </c>
      <c r="B3195">
        <v>22</v>
      </c>
      <c r="C3195" t="s">
        <v>587</v>
      </c>
      <c r="D3195">
        <v>3</v>
      </c>
      <c r="E3195">
        <v>7773.46</v>
      </c>
      <c r="F3195">
        <v>6537.63</v>
      </c>
      <c r="G3195" s="68">
        <f t="shared" si="49"/>
        <v>1.1890333347099791</v>
      </c>
    </row>
    <row r="3196" spans="1:7" x14ac:dyDescent="0.25">
      <c r="A3196">
        <v>2000</v>
      </c>
      <c r="B3196">
        <v>22</v>
      </c>
      <c r="C3196" t="s">
        <v>587</v>
      </c>
      <c r="D3196">
        <v>4</v>
      </c>
      <c r="E3196">
        <v>12304.67</v>
      </c>
      <c r="F3196">
        <v>11521.5</v>
      </c>
      <c r="G3196" s="68">
        <f t="shared" si="49"/>
        <v>1.0679746560777676</v>
      </c>
    </row>
    <row r="3197" spans="1:7" x14ac:dyDescent="0.25">
      <c r="A3197">
        <v>2000</v>
      </c>
      <c r="B3197">
        <v>22</v>
      </c>
      <c r="C3197" t="s">
        <v>587</v>
      </c>
      <c r="D3197">
        <v>5</v>
      </c>
      <c r="E3197">
        <v>2178.7199999999998</v>
      </c>
      <c r="F3197">
        <v>2176.25</v>
      </c>
      <c r="G3197" s="68">
        <f t="shared" si="49"/>
        <v>1.0011349798966112</v>
      </c>
    </row>
    <row r="3198" spans="1:7" x14ac:dyDescent="0.25">
      <c r="A3198">
        <v>2001</v>
      </c>
      <c r="B3198">
        <v>22</v>
      </c>
      <c r="C3198" t="s">
        <v>587</v>
      </c>
      <c r="D3198">
        <v>2</v>
      </c>
      <c r="E3198">
        <v>14006.05</v>
      </c>
      <c r="F3198">
        <v>12759.76</v>
      </c>
      <c r="G3198" s="68">
        <f t="shared" si="49"/>
        <v>1.0976734672125494</v>
      </c>
    </row>
    <row r="3199" spans="1:7" x14ac:dyDescent="0.25">
      <c r="A3199">
        <v>2001</v>
      </c>
      <c r="B3199">
        <v>22</v>
      </c>
      <c r="C3199" t="s">
        <v>587</v>
      </c>
      <c r="D3199">
        <v>3</v>
      </c>
      <c r="E3199">
        <v>42744.76</v>
      </c>
      <c r="F3199">
        <v>36742.620000000003</v>
      </c>
      <c r="G3199" s="68">
        <f t="shared" si="49"/>
        <v>1.1633563420354891</v>
      </c>
    </row>
    <row r="3200" spans="1:7" x14ac:dyDescent="0.25">
      <c r="A3200">
        <v>2001</v>
      </c>
      <c r="B3200">
        <v>22</v>
      </c>
      <c r="C3200" t="s">
        <v>587</v>
      </c>
      <c r="D3200">
        <v>4</v>
      </c>
      <c r="E3200">
        <v>12902.8</v>
      </c>
      <c r="F3200">
        <v>12126.36</v>
      </c>
      <c r="G3200" s="68">
        <f t="shared" si="49"/>
        <v>1.0640291068383256</v>
      </c>
    </row>
    <row r="3201" spans="1:7" x14ac:dyDescent="0.25">
      <c r="A3201">
        <v>2001</v>
      </c>
      <c r="B3201">
        <v>22</v>
      </c>
      <c r="C3201" t="s">
        <v>587</v>
      </c>
      <c r="D3201">
        <v>5</v>
      </c>
      <c r="E3201">
        <v>4696.08</v>
      </c>
      <c r="F3201">
        <v>4689.6400000000003</v>
      </c>
      <c r="G3201" s="68">
        <f t="shared" si="49"/>
        <v>1.0013732397369519</v>
      </c>
    </row>
    <row r="3202" spans="1:7" x14ac:dyDescent="0.25">
      <c r="A3202">
        <v>2002</v>
      </c>
      <c r="B3202">
        <v>22</v>
      </c>
      <c r="C3202" t="s">
        <v>587</v>
      </c>
      <c r="D3202">
        <v>2</v>
      </c>
      <c r="E3202">
        <v>3226.44</v>
      </c>
      <c r="F3202">
        <v>2883.84</v>
      </c>
      <c r="G3202" s="68">
        <f t="shared" si="49"/>
        <v>1.1187999334221039</v>
      </c>
    </row>
    <row r="3203" spans="1:7" x14ac:dyDescent="0.25">
      <c r="A3203">
        <v>2002</v>
      </c>
      <c r="B3203">
        <v>22</v>
      </c>
      <c r="C3203" t="s">
        <v>587</v>
      </c>
      <c r="D3203">
        <v>3</v>
      </c>
      <c r="E3203">
        <v>21147.759999999998</v>
      </c>
      <c r="F3203">
        <v>17541.650000000001</v>
      </c>
      <c r="G3203" s="68">
        <f t="shared" ref="G3203:G3266" si="50">E3203/F3203</f>
        <v>1.2055741620657119</v>
      </c>
    </row>
    <row r="3204" spans="1:7" x14ac:dyDescent="0.25">
      <c r="A3204">
        <v>2002</v>
      </c>
      <c r="B3204">
        <v>22</v>
      </c>
      <c r="C3204" t="s">
        <v>587</v>
      </c>
      <c r="D3204">
        <v>4</v>
      </c>
      <c r="E3204">
        <v>40984.86</v>
      </c>
      <c r="F3204">
        <v>37858.800000000003</v>
      </c>
      <c r="G3204" s="68">
        <f t="shared" si="50"/>
        <v>1.0825715553583315</v>
      </c>
    </row>
    <row r="3205" spans="1:7" x14ac:dyDescent="0.25">
      <c r="A3205">
        <v>2002</v>
      </c>
      <c r="B3205">
        <v>22</v>
      </c>
      <c r="C3205" t="s">
        <v>587</v>
      </c>
      <c r="D3205">
        <v>5</v>
      </c>
      <c r="E3205">
        <v>3026.08</v>
      </c>
      <c r="F3205">
        <v>3022.1</v>
      </c>
      <c r="G3205" s="68">
        <f t="shared" si="50"/>
        <v>1.0013169650243208</v>
      </c>
    </row>
    <row r="3206" spans="1:7" x14ac:dyDescent="0.25">
      <c r="A3206">
        <v>2003</v>
      </c>
      <c r="B3206">
        <v>22</v>
      </c>
      <c r="C3206" t="s">
        <v>587</v>
      </c>
      <c r="D3206">
        <v>2</v>
      </c>
      <c r="E3206">
        <v>451.1</v>
      </c>
      <c r="F3206">
        <v>407.78</v>
      </c>
      <c r="G3206" s="68">
        <f t="shared" si="50"/>
        <v>1.1062337534945315</v>
      </c>
    </row>
    <row r="3207" spans="1:7" x14ac:dyDescent="0.25">
      <c r="A3207">
        <v>2003</v>
      </c>
      <c r="B3207">
        <v>22</v>
      </c>
      <c r="C3207" t="s">
        <v>587</v>
      </c>
      <c r="D3207">
        <v>3</v>
      </c>
      <c r="E3207">
        <v>32202.57</v>
      </c>
      <c r="F3207">
        <v>27088.84</v>
      </c>
      <c r="G3207" s="68">
        <f t="shared" si="50"/>
        <v>1.1887762635830843</v>
      </c>
    </row>
    <row r="3208" spans="1:7" x14ac:dyDescent="0.25">
      <c r="A3208">
        <v>2003</v>
      </c>
      <c r="B3208">
        <v>22</v>
      </c>
      <c r="C3208" t="s">
        <v>587</v>
      </c>
      <c r="D3208">
        <v>4</v>
      </c>
      <c r="E3208">
        <v>80591.899999999994</v>
      </c>
      <c r="F3208">
        <v>74880.41</v>
      </c>
      <c r="G3208" s="68">
        <f t="shared" si="50"/>
        <v>1.0762748227473646</v>
      </c>
    </row>
    <row r="3209" spans="1:7" x14ac:dyDescent="0.25">
      <c r="A3209">
        <v>2003</v>
      </c>
      <c r="B3209">
        <v>22</v>
      </c>
      <c r="C3209" t="s">
        <v>587</v>
      </c>
      <c r="D3209">
        <v>5</v>
      </c>
      <c r="E3209">
        <v>8430.25</v>
      </c>
      <c r="F3209">
        <v>8421.17</v>
      </c>
      <c r="G3209" s="68">
        <f t="shared" si="50"/>
        <v>1.0010782349721001</v>
      </c>
    </row>
    <row r="3210" spans="1:7" x14ac:dyDescent="0.25">
      <c r="A3210">
        <v>2004</v>
      </c>
      <c r="B3210">
        <v>22</v>
      </c>
      <c r="C3210" t="s">
        <v>587</v>
      </c>
      <c r="D3210">
        <v>2</v>
      </c>
      <c r="E3210">
        <v>1826.7</v>
      </c>
      <c r="F3210">
        <v>1543.79</v>
      </c>
      <c r="G3210" s="68">
        <f t="shared" si="50"/>
        <v>1.1832567901074629</v>
      </c>
    </row>
    <row r="3211" spans="1:7" x14ac:dyDescent="0.25">
      <c r="A3211">
        <v>2004</v>
      </c>
      <c r="B3211">
        <v>22</v>
      </c>
      <c r="C3211" t="s">
        <v>587</v>
      </c>
      <c r="D3211">
        <v>3</v>
      </c>
      <c r="E3211">
        <v>16602.07</v>
      </c>
      <c r="F3211">
        <v>12655.04</v>
      </c>
      <c r="G3211" s="68">
        <f t="shared" si="50"/>
        <v>1.3118939173641488</v>
      </c>
    </row>
    <row r="3212" spans="1:7" x14ac:dyDescent="0.25">
      <c r="A3212">
        <v>2004</v>
      </c>
      <c r="B3212">
        <v>22</v>
      </c>
      <c r="C3212" t="s">
        <v>587</v>
      </c>
      <c r="D3212">
        <v>4</v>
      </c>
      <c r="E3212">
        <v>24365.21</v>
      </c>
      <c r="F3212">
        <v>21527.040000000001</v>
      </c>
      <c r="G3212" s="68">
        <f t="shared" si="50"/>
        <v>1.1318420925496491</v>
      </c>
    </row>
    <row r="3213" spans="1:7" x14ac:dyDescent="0.25">
      <c r="A3213">
        <v>2004</v>
      </c>
      <c r="B3213">
        <v>22</v>
      </c>
      <c r="C3213" t="s">
        <v>587</v>
      </c>
      <c r="D3213">
        <v>5</v>
      </c>
      <c r="E3213">
        <v>24533.01</v>
      </c>
      <c r="F3213">
        <v>24502.33</v>
      </c>
      <c r="G3213" s="68">
        <f t="shared" si="50"/>
        <v>1.0012521258182383</v>
      </c>
    </row>
    <row r="3214" spans="1:7" x14ac:dyDescent="0.25">
      <c r="A3214">
        <v>2005</v>
      </c>
      <c r="B3214">
        <v>22</v>
      </c>
      <c r="C3214" t="s">
        <v>587</v>
      </c>
      <c r="D3214">
        <v>2</v>
      </c>
      <c r="E3214">
        <v>1974.27</v>
      </c>
      <c r="F3214">
        <v>1657.6</v>
      </c>
      <c r="G3214" s="68">
        <f t="shared" si="50"/>
        <v>1.1910412644787645</v>
      </c>
    </row>
    <row r="3215" spans="1:7" x14ac:dyDescent="0.25">
      <c r="A3215">
        <v>2005</v>
      </c>
      <c r="B3215">
        <v>22</v>
      </c>
      <c r="C3215" t="s">
        <v>587</v>
      </c>
      <c r="D3215">
        <v>3</v>
      </c>
      <c r="E3215">
        <v>17591.29</v>
      </c>
      <c r="F3215">
        <v>13103.76</v>
      </c>
      <c r="G3215" s="68">
        <f t="shared" si="50"/>
        <v>1.3424612477640006</v>
      </c>
    </row>
    <row r="3216" spans="1:7" x14ac:dyDescent="0.25">
      <c r="A3216">
        <v>2005</v>
      </c>
      <c r="B3216">
        <v>22</v>
      </c>
      <c r="C3216" t="s">
        <v>587</v>
      </c>
      <c r="D3216">
        <v>4</v>
      </c>
      <c r="E3216">
        <v>44049.120000000003</v>
      </c>
      <c r="F3216">
        <v>38690.93</v>
      </c>
      <c r="G3216" s="68">
        <f t="shared" si="50"/>
        <v>1.1384869787311911</v>
      </c>
    </row>
    <row r="3217" spans="1:7" x14ac:dyDescent="0.25">
      <c r="A3217">
        <v>2005</v>
      </c>
      <c r="B3217">
        <v>22</v>
      </c>
      <c r="C3217" t="s">
        <v>587</v>
      </c>
      <c r="D3217">
        <v>5</v>
      </c>
      <c r="E3217">
        <v>13874.13</v>
      </c>
      <c r="F3217">
        <v>13855.33</v>
      </c>
      <c r="G3217" s="68">
        <f t="shared" si="50"/>
        <v>1.0013568785442135</v>
      </c>
    </row>
    <row r="3218" spans="1:7" x14ac:dyDescent="0.25">
      <c r="A3218">
        <v>2006</v>
      </c>
      <c r="B3218">
        <v>22</v>
      </c>
      <c r="C3218" t="s">
        <v>587</v>
      </c>
      <c r="D3218">
        <v>2</v>
      </c>
      <c r="E3218">
        <v>11693.07</v>
      </c>
      <c r="F3218">
        <v>9873.23</v>
      </c>
      <c r="G3218" s="68">
        <f t="shared" si="50"/>
        <v>1.1843206326602338</v>
      </c>
    </row>
    <row r="3219" spans="1:7" x14ac:dyDescent="0.25">
      <c r="A3219">
        <v>2006</v>
      </c>
      <c r="B3219">
        <v>22</v>
      </c>
      <c r="C3219" t="s">
        <v>587</v>
      </c>
      <c r="D3219">
        <v>3</v>
      </c>
      <c r="E3219">
        <v>11660.92</v>
      </c>
      <c r="F3219">
        <v>8516.8700000000008</v>
      </c>
      <c r="G3219" s="68">
        <f t="shared" si="50"/>
        <v>1.3691555700627107</v>
      </c>
    </row>
    <row r="3220" spans="1:7" x14ac:dyDescent="0.25">
      <c r="A3220">
        <v>2006</v>
      </c>
      <c r="B3220">
        <v>22</v>
      </c>
      <c r="C3220" t="s">
        <v>587</v>
      </c>
      <c r="D3220">
        <v>4</v>
      </c>
      <c r="E3220">
        <v>23703.47</v>
      </c>
      <c r="F3220">
        <v>20740.62</v>
      </c>
      <c r="G3220" s="68">
        <f t="shared" si="50"/>
        <v>1.1428525280343598</v>
      </c>
    </row>
    <row r="3221" spans="1:7" x14ac:dyDescent="0.25">
      <c r="A3221">
        <v>2006</v>
      </c>
      <c r="B3221">
        <v>22</v>
      </c>
      <c r="C3221" t="s">
        <v>587</v>
      </c>
      <c r="D3221">
        <v>5</v>
      </c>
      <c r="E3221">
        <v>6767.92</v>
      </c>
      <c r="F3221">
        <v>6759.88</v>
      </c>
      <c r="G3221" s="68">
        <f t="shared" si="50"/>
        <v>1.001189370225507</v>
      </c>
    </row>
    <row r="3222" spans="1:7" x14ac:dyDescent="0.25">
      <c r="A3222">
        <v>2007</v>
      </c>
      <c r="B3222">
        <v>22</v>
      </c>
      <c r="C3222" t="s">
        <v>587</v>
      </c>
      <c r="D3222">
        <v>2</v>
      </c>
      <c r="E3222">
        <v>9984.31</v>
      </c>
      <c r="F3222">
        <v>8867.4</v>
      </c>
      <c r="G3222" s="68">
        <f t="shared" si="50"/>
        <v>1.1259568757471186</v>
      </c>
    </row>
    <row r="3223" spans="1:7" x14ac:dyDescent="0.25">
      <c r="A3223">
        <v>2007</v>
      </c>
      <c r="B3223">
        <v>22</v>
      </c>
      <c r="C3223" t="s">
        <v>587</v>
      </c>
      <c r="D3223">
        <v>3</v>
      </c>
      <c r="E3223">
        <v>18406.2</v>
      </c>
      <c r="F3223">
        <v>14141.29</v>
      </c>
      <c r="G3223" s="68">
        <f t="shared" si="50"/>
        <v>1.3015927118388775</v>
      </c>
    </row>
    <row r="3224" spans="1:7" x14ac:dyDescent="0.25">
      <c r="A3224">
        <v>2007</v>
      </c>
      <c r="B3224">
        <v>22</v>
      </c>
      <c r="C3224" t="s">
        <v>587</v>
      </c>
      <c r="D3224">
        <v>4</v>
      </c>
      <c r="E3224">
        <v>10471.5</v>
      </c>
      <c r="F3224">
        <v>9491.9</v>
      </c>
      <c r="G3224" s="68">
        <f t="shared" si="50"/>
        <v>1.1032037842792275</v>
      </c>
    </row>
    <row r="3225" spans="1:7" x14ac:dyDescent="0.25">
      <c r="A3225">
        <v>2007</v>
      </c>
      <c r="B3225">
        <v>22</v>
      </c>
      <c r="C3225" t="s">
        <v>587</v>
      </c>
      <c r="D3225">
        <v>5</v>
      </c>
      <c r="E3225">
        <v>4956.72</v>
      </c>
      <c r="F3225">
        <v>4950.82</v>
      </c>
      <c r="G3225" s="68">
        <f t="shared" si="50"/>
        <v>1.0011917217753827</v>
      </c>
    </row>
    <row r="3226" spans="1:7" x14ac:dyDescent="0.25">
      <c r="A3226">
        <v>2008</v>
      </c>
      <c r="B3226">
        <v>22</v>
      </c>
      <c r="C3226" t="s">
        <v>587</v>
      </c>
      <c r="D3226">
        <v>2</v>
      </c>
      <c r="E3226">
        <v>10780.63</v>
      </c>
      <c r="F3226">
        <v>9618.4599999999991</v>
      </c>
      <c r="G3226" s="68">
        <f t="shared" si="50"/>
        <v>1.1208270346812277</v>
      </c>
    </row>
    <row r="3227" spans="1:7" x14ac:dyDescent="0.25">
      <c r="A3227">
        <v>2008</v>
      </c>
      <c r="B3227">
        <v>22</v>
      </c>
      <c r="C3227" t="s">
        <v>587</v>
      </c>
      <c r="D3227">
        <v>3</v>
      </c>
      <c r="E3227">
        <v>26177.63</v>
      </c>
      <c r="F3227">
        <v>21525.63</v>
      </c>
      <c r="G3227" s="68">
        <f t="shared" si="50"/>
        <v>1.2161144644779269</v>
      </c>
    </row>
    <row r="3228" spans="1:7" x14ac:dyDescent="0.25">
      <c r="A3228">
        <v>2008</v>
      </c>
      <c r="B3228">
        <v>22</v>
      </c>
      <c r="C3228" t="s">
        <v>587</v>
      </c>
      <c r="D3228">
        <v>4</v>
      </c>
      <c r="E3228">
        <v>11433.27</v>
      </c>
      <c r="F3228">
        <v>10558.37</v>
      </c>
      <c r="G3228" s="68">
        <f t="shared" si="50"/>
        <v>1.0828631692202488</v>
      </c>
    </row>
    <row r="3229" spans="1:7" x14ac:dyDescent="0.25">
      <c r="A3229">
        <v>2008</v>
      </c>
      <c r="B3229">
        <v>22</v>
      </c>
      <c r="C3229" t="s">
        <v>587</v>
      </c>
      <c r="D3229">
        <v>5</v>
      </c>
      <c r="E3229">
        <v>698.62</v>
      </c>
      <c r="F3229">
        <v>697.6</v>
      </c>
      <c r="G3229" s="68">
        <f t="shared" si="50"/>
        <v>1.0014621559633028</v>
      </c>
    </row>
    <row r="3230" spans="1:7" x14ac:dyDescent="0.25">
      <c r="A3230">
        <v>2009</v>
      </c>
      <c r="B3230">
        <v>22</v>
      </c>
      <c r="C3230" t="s">
        <v>587</v>
      </c>
      <c r="D3230">
        <v>2</v>
      </c>
      <c r="E3230">
        <v>10024.219999999999</v>
      </c>
      <c r="F3230">
        <v>8233.61</v>
      </c>
      <c r="G3230" s="68">
        <f t="shared" si="50"/>
        <v>1.2174756880639233</v>
      </c>
    </row>
    <row r="3231" spans="1:7" x14ac:dyDescent="0.25">
      <c r="A3231">
        <v>2009</v>
      </c>
      <c r="B3231">
        <v>22</v>
      </c>
      <c r="C3231" t="s">
        <v>587</v>
      </c>
      <c r="D3231">
        <v>3</v>
      </c>
      <c r="E3231">
        <v>26694.65</v>
      </c>
      <c r="F3231">
        <v>19083.8</v>
      </c>
      <c r="G3231" s="68">
        <f t="shared" si="50"/>
        <v>1.3988120814512834</v>
      </c>
    </row>
    <row r="3232" spans="1:7" x14ac:dyDescent="0.25">
      <c r="A3232">
        <v>2009</v>
      </c>
      <c r="B3232">
        <v>22</v>
      </c>
      <c r="C3232" t="s">
        <v>587</v>
      </c>
      <c r="D3232">
        <v>4</v>
      </c>
      <c r="E3232">
        <v>39360.99</v>
      </c>
      <c r="F3232">
        <v>34015.75</v>
      </c>
      <c r="G3232" s="68">
        <f t="shared" si="50"/>
        <v>1.1571401483136488</v>
      </c>
    </row>
    <row r="3233" spans="1:7" x14ac:dyDescent="0.25">
      <c r="A3233">
        <v>2009</v>
      </c>
      <c r="B3233">
        <v>22</v>
      </c>
      <c r="C3233" t="s">
        <v>587</v>
      </c>
      <c r="D3233">
        <v>5</v>
      </c>
      <c r="E3233">
        <v>0</v>
      </c>
      <c r="F3233">
        <v>0</v>
      </c>
      <c r="G3233" s="68" t="e">
        <f t="shared" si="50"/>
        <v>#DIV/0!</v>
      </c>
    </row>
    <row r="3234" spans="1:7" x14ac:dyDescent="0.25">
      <c r="A3234">
        <v>2010</v>
      </c>
      <c r="B3234">
        <v>22</v>
      </c>
      <c r="C3234" t="s">
        <v>587</v>
      </c>
      <c r="D3234">
        <v>2</v>
      </c>
      <c r="E3234">
        <v>6922.27</v>
      </c>
      <c r="F3234">
        <v>5652.77</v>
      </c>
      <c r="G3234" s="68">
        <f t="shared" si="50"/>
        <v>1.2245801615844976</v>
      </c>
    </row>
    <row r="3235" spans="1:7" x14ac:dyDescent="0.25">
      <c r="A3235">
        <v>2010</v>
      </c>
      <c r="B3235">
        <v>22</v>
      </c>
      <c r="C3235" t="s">
        <v>587</v>
      </c>
      <c r="D3235">
        <v>3</v>
      </c>
      <c r="E3235">
        <v>27514.54</v>
      </c>
      <c r="F3235">
        <v>19839.72</v>
      </c>
      <c r="G3235" s="68">
        <f t="shared" si="50"/>
        <v>1.3868411449355131</v>
      </c>
    </row>
    <row r="3236" spans="1:7" x14ac:dyDescent="0.25">
      <c r="A3236">
        <v>2010</v>
      </c>
      <c r="B3236">
        <v>22</v>
      </c>
      <c r="C3236" t="s">
        <v>587</v>
      </c>
      <c r="D3236">
        <v>4</v>
      </c>
      <c r="E3236">
        <v>20652.46</v>
      </c>
      <c r="F3236">
        <v>17839.25</v>
      </c>
      <c r="G3236" s="68">
        <f t="shared" si="50"/>
        <v>1.157697773168715</v>
      </c>
    </row>
    <row r="3237" spans="1:7" x14ac:dyDescent="0.25">
      <c r="A3237">
        <v>2010</v>
      </c>
      <c r="B3237">
        <v>22</v>
      </c>
      <c r="C3237" t="s">
        <v>587</v>
      </c>
      <c r="D3237">
        <v>5</v>
      </c>
      <c r="E3237">
        <v>3288.96</v>
      </c>
      <c r="F3237">
        <v>3283.68</v>
      </c>
      <c r="G3237" s="68">
        <f t="shared" si="50"/>
        <v>1.0016079520537933</v>
      </c>
    </row>
    <row r="3238" spans="1:7" x14ac:dyDescent="0.25">
      <c r="A3238">
        <v>2011</v>
      </c>
      <c r="B3238">
        <v>22</v>
      </c>
      <c r="C3238" t="s">
        <v>587</v>
      </c>
      <c r="D3238">
        <v>2</v>
      </c>
      <c r="E3238">
        <v>13663.39</v>
      </c>
      <c r="F3238">
        <v>11042.31</v>
      </c>
      <c r="G3238" s="68">
        <f t="shared" si="50"/>
        <v>1.2373670002019506</v>
      </c>
    </row>
    <row r="3239" spans="1:7" x14ac:dyDescent="0.25">
      <c r="A3239">
        <v>2011</v>
      </c>
      <c r="B3239">
        <v>22</v>
      </c>
      <c r="C3239" t="s">
        <v>587</v>
      </c>
      <c r="D3239">
        <v>3</v>
      </c>
      <c r="E3239">
        <v>37379.699999999997</v>
      </c>
      <c r="F3239">
        <v>25883.83</v>
      </c>
      <c r="G3239" s="68">
        <f t="shared" si="50"/>
        <v>1.4441332677582874</v>
      </c>
    </row>
    <row r="3240" spans="1:7" x14ac:dyDescent="0.25">
      <c r="A3240">
        <v>2011</v>
      </c>
      <c r="B3240">
        <v>22</v>
      </c>
      <c r="C3240" t="s">
        <v>587</v>
      </c>
      <c r="D3240">
        <v>4</v>
      </c>
      <c r="E3240">
        <v>81847.62</v>
      </c>
      <c r="F3240">
        <v>69796.58</v>
      </c>
      <c r="G3240" s="68">
        <f t="shared" si="50"/>
        <v>1.1726594626842748</v>
      </c>
    </row>
    <row r="3241" spans="1:7" x14ac:dyDescent="0.25">
      <c r="A3241">
        <v>2011</v>
      </c>
      <c r="B3241">
        <v>22</v>
      </c>
      <c r="C3241" t="s">
        <v>587</v>
      </c>
      <c r="D3241">
        <v>5</v>
      </c>
      <c r="E3241">
        <v>6295.94</v>
      </c>
      <c r="F3241">
        <v>6286.11</v>
      </c>
      <c r="G3241" s="68">
        <f t="shared" si="50"/>
        <v>1.0015637651902369</v>
      </c>
    </row>
    <row r="3242" spans="1:7" x14ac:dyDescent="0.25">
      <c r="A3242">
        <v>2012</v>
      </c>
      <c r="B3242">
        <v>22</v>
      </c>
      <c r="C3242" t="s">
        <v>587</v>
      </c>
      <c r="D3242">
        <v>2</v>
      </c>
      <c r="E3242">
        <v>19122.439999999999</v>
      </c>
      <c r="F3242">
        <v>16132.34</v>
      </c>
      <c r="G3242" s="68">
        <f t="shared" si="50"/>
        <v>1.1853481887934421</v>
      </c>
    </row>
    <row r="3243" spans="1:7" x14ac:dyDescent="0.25">
      <c r="A3243">
        <v>2012</v>
      </c>
      <c r="B3243">
        <v>22</v>
      </c>
      <c r="C3243" t="s">
        <v>587</v>
      </c>
      <c r="D3243">
        <v>3</v>
      </c>
      <c r="E3243">
        <v>33026.620000000003</v>
      </c>
      <c r="F3243">
        <v>24507.37</v>
      </c>
      <c r="G3243" s="68">
        <f t="shared" si="50"/>
        <v>1.3476199200485406</v>
      </c>
    </row>
    <row r="3244" spans="1:7" x14ac:dyDescent="0.25">
      <c r="A3244">
        <v>2012</v>
      </c>
      <c r="B3244">
        <v>22</v>
      </c>
      <c r="C3244" t="s">
        <v>587</v>
      </c>
      <c r="D3244">
        <v>4</v>
      </c>
      <c r="E3244">
        <v>23340.32</v>
      </c>
      <c r="F3244">
        <v>20600.32</v>
      </c>
      <c r="G3244" s="68">
        <f t="shared" si="50"/>
        <v>1.1330076425997266</v>
      </c>
    </row>
    <row r="3245" spans="1:7" x14ac:dyDescent="0.25">
      <c r="A3245">
        <v>2012</v>
      </c>
      <c r="B3245">
        <v>22</v>
      </c>
      <c r="C3245" t="s">
        <v>587</v>
      </c>
      <c r="D3245">
        <v>5</v>
      </c>
      <c r="E3245">
        <v>5350.98</v>
      </c>
      <c r="F3245">
        <v>5342.74</v>
      </c>
      <c r="G3245" s="68">
        <f t="shared" si="50"/>
        <v>1.0015422798039957</v>
      </c>
    </row>
    <row r="3246" spans="1:7" x14ac:dyDescent="0.25">
      <c r="A3246">
        <v>2013</v>
      </c>
      <c r="B3246">
        <v>22</v>
      </c>
      <c r="C3246" t="s">
        <v>587</v>
      </c>
      <c r="D3246">
        <v>2</v>
      </c>
      <c r="E3246">
        <v>12407.84</v>
      </c>
      <c r="F3246">
        <v>10481.700000000001</v>
      </c>
      <c r="G3246" s="68">
        <f t="shared" si="50"/>
        <v>1.1837621759829036</v>
      </c>
    </row>
    <row r="3247" spans="1:7" x14ac:dyDescent="0.25">
      <c r="A3247">
        <v>2013</v>
      </c>
      <c r="B3247">
        <v>22</v>
      </c>
      <c r="C3247" t="s">
        <v>587</v>
      </c>
      <c r="D3247">
        <v>3</v>
      </c>
      <c r="E3247">
        <v>49591.39</v>
      </c>
      <c r="F3247">
        <v>36875.129999999997</v>
      </c>
      <c r="G3247" s="68">
        <f t="shared" si="50"/>
        <v>1.3448465130834795</v>
      </c>
    </row>
    <row r="3248" spans="1:7" x14ac:dyDescent="0.25">
      <c r="A3248">
        <v>2013</v>
      </c>
      <c r="B3248">
        <v>22</v>
      </c>
      <c r="C3248" t="s">
        <v>587</v>
      </c>
      <c r="D3248">
        <v>4</v>
      </c>
      <c r="E3248">
        <v>34144.92</v>
      </c>
      <c r="F3248">
        <v>30128.87</v>
      </c>
      <c r="G3248" s="68">
        <f t="shared" si="50"/>
        <v>1.1332957392693452</v>
      </c>
    </row>
    <row r="3249" spans="1:7" x14ac:dyDescent="0.25">
      <c r="A3249">
        <v>2013</v>
      </c>
      <c r="B3249">
        <v>22</v>
      </c>
      <c r="C3249" t="s">
        <v>587</v>
      </c>
      <c r="D3249">
        <v>5</v>
      </c>
      <c r="E3249">
        <v>2340.6</v>
      </c>
      <c r="F3249">
        <v>2337.12</v>
      </c>
      <c r="G3249" s="68">
        <f t="shared" si="50"/>
        <v>1.001489012117478</v>
      </c>
    </row>
    <row r="3250" spans="1:7" x14ac:dyDescent="0.25">
      <c r="A3250">
        <v>2014</v>
      </c>
      <c r="B3250">
        <v>22</v>
      </c>
      <c r="C3250" t="s">
        <v>587</v>
      </c>
      <c r="D3250">
        <v>2</v>
      </c>
      <c r="E3250">
        <v>12221.89</v>
      </c>
      <c r="F3250">
        <v>10392.26</v>
      </c>
      <c r="G3250" s="68">
        <f t="shared" si="50"/>
        <v>1.1760569885664907</v>
      </c>
    </row>
    <row r="3251" spans="1:7" x14ac:dyDescent="0.25">
      <c r="A3251">
        <v>2014</v>
      </c>
      <c r="B3251">
        <v>22</v>
      </c>
      <c r="C3251" t="s">
        <v>587</v>
      </c>
      <c r="D3251">
        <v>3</v>
      </c>
      <c r="E3251">
        <v>26543.25</v>
      </c>
      <c r="F3251">
        <v>19858.310000000001</v>
      </c>
      <c r="G3251" s="68">
        <f t="shared" si="50"/>
        <v>1.3366318684721912</v>
      </c>
    </row>
    <row r="3252" spans="1:7" x14ac:dyDescent="0.25">
      <c r="A3252">
        <v>2014</v>
      </c>
      <c r="B3252">
        <v>22</v>
      </c>
      <c r="C3252" t="s">
        <v>587</v>
      </c>
      <c r="D3252">
        <v>4</v>
      </c>
      <c r="E3252">
        <v>41792.620000000003</v>
      </c>
      <c r="F3252">
        <v>36731.300000000003</v>
      </c>
      <c r="G3252" s="68">
        <f t="shared" si="50"/>
        <v>1.1377931083299528</v>
      </c>
    </row>
    <row r="3253" spans="1:7" x14ac:dyDescent="0.25">
      <c r="A3253">
        <v>2014</v>
      </c>
      <c r="B3253">
        <v>22</v>
      </c>
      <c r="C3253" t="s">
        <v>587</v>
      </c>
      <c r="D3253">
        <v>5</v>
      </c>
      <c r="E3253">
        <v>3140.76</v>
      </c>
      <c r="F3253">
        <v>3136.67</v>
      </c>
      <c r="G3253" s="68">
        <f t="shared" si="50"/>
        <v>1.0013039306015616</v>
      </c>
    </row>
    <row r="3254" spans="1:7" x14ac:dyDescent="0.25">
      <c r="A3254">
        <v>2015</v>
      </c>
      <c r="B3254">
        <v>22</v>
      </c>
      <c r="C3254" t="s">
        <v>587</v>
      </c>
      <c r="D3254">
        <v>2</v>
      </c>
      <c r="E3254">
        <v>12223.36</v>
      </c>
      <c r="F3254">
        <v>10405.219999999999</v>
      </c>
      <c r="G3254" s="68">
        <f t="shared" si="50"/>
        <v>1.1747334510947391</v>
      </c>
    </row>
    <row r="3255" spans="1:7" x14ac:dyDescent="0.25">
      <c r="A3255">
        <v>2015</v>
      </c>
      <c r="B3255">
        <v>22</v>
      </c>
      <c r="C3255" t="s">
        <v>587</v>
      </c>
      <c r="D3255">
        <v>3</v>
      </c>
      <c r="E3255">
        <v>26181.360000000001</v>
      </c>
      <c r="F3255">
        <v>19602.48</v>
      </c>
      <c r="G3255" s="68">
        <f t="shared" si="50"/>
        <v>1.3356146773265425</v>
      </c>
    </row>
    <row r="3256" spans="1:7" x14ac:dyDescent="0.25">
      <c r="A3256">
        <v>2015</v>
      </c>
      <c r="B3256">
        <v>22</v>
      </c>
      <c r="C3256" t="s">
        <v>587</v>
      </c>
      <c r="D3256">
        <v>4</v>
      </c>
      <c r="E3256">
        <v>22373.91</v>
      </c>
      <c r="F3256">
        <v>19668.400000000001</v>
      </c>
      <c r="G3256" s="68">
        <f t="shared" si="50"/>
        <v>1.1375561814890891</v>
      </c>
    </row>
    <row r="3257" spans="1:7" x14ac:dyDescent="0.25">
      <c r="A3257">
        <v>2015</v>
      </c>
      <c r="B3257">
        <v>22</v>
      </c>
      <c r="C3257" t="s">
        <v>587</v>
      </c>
      <c r="D3257">
        <v>5</v>
      </c>
      <c r="E3257">
        <v>3982.08</v>
      </c>
      <c r="F3257">
        <v>3977.07</v>
      </c>
      <c r="G3257" s="68">
        <f t="shared" si="50"/>
        <v>1.001259721352654</v>
      </c>
    </row>
    <row r="3258" spans="1:7" x14ac:dyDescent="0.25">
      <c r="A3258">
        <v>1979</v>
      </c>
      <c r="B3258">
        <v>23</v>
      </c>
      <c r="C3258" t="s">
        <v>588</v>
      </c>
      <c r="D3258">
        <v>2</v>
      </c>
      <c r="E3258">
        <v>4791.55</v>
      </c>
      <c r="F3258">
        <v>4061.87</v>
      </c>
      <c r="G3258" s="68">
        <f t="shared" si="50"/>
        <v>1.1796413966965955</v>
      </c>
    </row>
    <row r="3259" spans="1:7" x14ac:dyDescent="0.25">
      <c r="A3259">
        <v>1979</v>
      </c>
      <c r="B3259">
        <v>23</v>
      </c>
      <c r="C3259" t="s">
        <v>588</v>
      </c>
      <c r="D3259">
        <v>3</v>
      </c>
      <c r="E3259">
        <v>7455.16</v>
      </c>
      <c r="F3259">
        <v>4774.08</v>
      </c>
      <c r="G3259" s="68">
        <f t="shared" si="50"/>
        <v>1.5615909243246866</v>
      </c>
    </row>
    <row r="3260" spans="1:7" x14ac:dyDescent="0.25">
      <c r="A3260">
        <v>1979</v>
      </c>
      <c r="B3260">
        <v>23</v>
      </c>
      <c r="C3260" t="s">
        <v>588</v>
      </c>
      <c r="D3260">
        <v>4</v>
      </c>
      <c r="E3260">
        <v>17648.689999999999</v>
      </c>
      <c r="F3260">
        <v>14945.74</v>
      </c>
      <c r="G3260" s="68">
        <f t="shared" si="50"/>
        <v>1.1808508645272833</v>
      </c>
    </row>
    <row r="3261" spans="1:7" x14ac:dyDescent="0.25">
      <c r="A3261">
        <v>1979</v>
      </c>
      <c r="B3261">
        <v>23</v>
      </c>
      <c r="C3261" t="s">
        <v>588</v>
      </c>
      <c r="D3261">
        <v>5</v>
      </c>
      <c r="E3261">
        <v>4397.8500000000004</v>
      </c>
      <c r="F3261">
        <v>3382.21</v>
      </c>
      <c r="G3261" s="68">
        <f t="shared" si="50"/>
        <v>1.3002888643815731</v>
      </c>
    </row>
    <row r="3262" spans="1:7" x14ac:dyDescent="0.25">
      <c r="A3262">
        <v>1980</v>
      </c>
      <c r="B3262">
        <v>23</v>
      </c>
      <c r="C3262" t="s">
        <v>588</v>
      </c>
      <c r="D3262">
        <v>2</v>
      </c>
      <c r="E3262">
        <v>1151.17</v>
      </c>
      <c r="F3262">
        <v>975.18</v>
      </c>
      <c r="G3262" s="68">
        <f t="shared" si="50"/>
        <v>1.180469246703173</v>
      </c>
    </row>
    <row r="3263" spans="1:7" x14ac:dyDescent="0.25">
      <c r="A3263">
        <v>1980</v>
      </c>
      <c r="B3263">
        <v>23</v>
      </c>
      <c r="C3263" t="s">
        <v>588</v>
      </c>
      <c r="D3263">
        <v>3</v>
      </c>
      <c r="E3263">
        <v>4278.04</v>
      </c>
      <c r="F3263">
        <v>2741.96</v>
      </c>
      <c r="G3263" s="68">
        <f t="shared" si="50"/>
        <v>1.5602124028067514</v>
      </c>
    </row>
    <row r="3264" spans="1:7" x14ac:dyDescent="0.25">
      <c r="A3264">
        <v>1980</v>
      </c>
      <c r="B3264">
        <v>23</v>
      </c>
      <c r="C3264" t="s">
        <v>588</v>
      </c>
      <c r="D3264">
        <v>4</v>
      </c>
      <c r="E3264">
        <v>22780.27</v>
      </c>
      <c r="F3264">
        <v>19293.8</v>
      </c>
      <c r="G3264" s="68">
        <f t="shared" si="50"/>
        <v>1.1807041640319689</v>
      </c>
    </row>
    <row r="3265" spans="1:7" x14ac:dyDescent="0.25">
      <c r="A3265">
        <v>1980</v>
      </c>
      <c r="B3265">
        <v>23</v>
      </c>
      <c r="C3265" t="s">
        <v>588</v>
      </c>
      <c r="D3265">
        <v>5</v>
      </c>
      <c r="E3265">
        <v>6515.38</v>
      </c>
      <c r="F3265">
        <v>5010.9399999999996</v>
      </c>
      <c r="G3265" s="68">
        <f t="shared" si="50"/>
        <v>1.3002310943655284</v>
      </c>
    </row>
    <row r="3266" spans="1:7" x14ac:dyDescent="0.25">
      <c r="A3266">
        <v>1981</v>
      </c>
      <c r="B3266">
        <v>23</v>
      </c>
      <c r="C3266" t="s">
        <v>588</v>
      </c>
      <c r="D3266">
        <v>2</v>
      </c>
      <c r="E3266">
        <v>4503.5</v>
      </c>
      <c r="F3266">
        <v>3810.6</v>
      </c>
      <c r="G3266" s="68">
        <f t="shared" si="50"/>
        <v>1.181834881645935</v>
      </c>
    </row>
    <row r="3267" spans="1:7" x14ac:dyDescent="0.25">
      <c r="A3267">
        <v>1981</v>
      </c>
      <c r="B3267">
        <v>23</v>
      </c>
      <c r="C3267" t="s">
        <v>588</v>
      </c>
      <c r="D3267">
        <v>3</v>
      </c>
      <c r="E3267">
        <v>2672.86</v>
      </c>
      <c r="F3267">
        <v>1717.41</v>
      </c>
      <c r="G3267" s="68">
        <f t="shared" ref="G3267:G3330" si="51">E3267/F3267</f>
        <v>1.5563319184120274</v>
      </c>
    </row>
    <row r="3268" spans="1:7" x14ac:dyDescent="0.25">
      <c r="A3268">
        <v>1981</v>
      </c>
      <c r="B3268">
        <v>23</v>
      </c>
      <c r="C3268" t="s">
        <v>588</v>
      </c>
      <c r="D3268">
        <v>4</v>
      </c>
      <c r="E3268">
        <v>18615.48</v>
      </c>
      <c r="F3268">
        <v>15771.99</v>
      </c>
      <c r="G3268" s="68">
        <f t="shared" si="51"/>
        <v>1.1802873321629039</v>
      </c>
    </row>
    <row r="3269" spans="1:7" x14ac:dyDescent="0.25">
      <c r="A3269">
        <v>1981</v>
      </c>
      <c r="B3269">
        <v>23</v>
      </c>
      <c r="C3269" t="s">
        <v>588</v>
      </c>
      <c r="D3269">
        <v>5</v>
      </c>
      <c r="E3269">
        <v>8383.58</v>
      </c>
      <c r="F3269">
        <v>6448.56</v>
      </c>
      <c r="G3269" s="68">
        <f t="shared" si="51"/>
        <v>1.3000700931680871</v>
      </c>
    </row>
    <row r="3270" spans="1:7" x14ac:dyDescent="0.25">
      <c r="A3270">
        <v>1982</v>
      </c>
      <c r="B3270">
        <v>23</v>
      </c>
      <c r="C3270" t="s">
        <v>588</v>
      </c>
      <c r="D3270">
        <v>2</v>
      </c>
      <c r="E3270">
        <v>2129.11</v>
      </c>
      <c r="F3270">
        <v>1799.8</v>
      </c>
      <c r="G3270" s="68">
        <f t="shared" si="51"/>
        <v>1.1829703300366707</v>
      </c>
    </row>
    <row r="3271" spans="1:7" x14ac:dyDescent="0.25">
      <c r="A3271">
        <v>1982</v>
      </c>
      <c r="B3271">
        <v>23</v>
      </c>
      <c r="C3271" t="s">
        <v>588</v>
      </c>
      <c r="D3271">
        <v>3</v>
      </c>
      <c r="E3271">
        <v>4166.88</v>
      </c>
      <c r="F3271">
        <v>2662</v>
      </c>
      <c r="G3271" s="68">
        <f t="shared" si="51"/>
        <v>1.5653193087903832</v>
      </c>
    </row>
    <row r="3272" spans="1:7" x14ac:dyDescent="0.25">
      <c r="A3272">
        <v>1982</v>
      </c>
      <c r="B3272">
        <v>23</v>
      </c>
      <c r="C3272" t="s">
        <v>588</v>
      </c>
      <c r="D3272">
        <v>4</v>
      </c>
      <c r="E3272">
        <v>5948.27</v>
      </c>
      <c r="F3272">
        <v>5035.5600000000004</v>
      </c>
      <c r="G3272" s="68">
        <f t="shared" si="51"/>
        <v>1.1812529291677589</v>
      </c>
    </row>
    <row r="3273" spans="1:7" x14ac:dyDescent="0.25">
      <c r="A3273">
        <v>1982</v>
      </c>
      <c r="B3273">
        <v>23</v>
      </c>
      <c r="C3273" t="s">
        <v>588</v>
      </c>
      <c r="D3273">
        <v>5</v>
      </c>
      <c r="E3273">
        <v>5769.08</v>
      </c>
      <c r="F3273">
        <v>4436.25</v>
      </c>
      <c r="G3273" s="68">
        <f t="shared" si="51"/>
        <v>1.3004406875176107</v>
      </c>
    </row>
    <row r="3274" spans="1:7" x14ac:dyDescent="0.25">
      <c r="A3274">
        <v>1983</v>
      </c>
      <c r="B3274">
        <v>23</v>
      </c>
      <c r="C3274" t="s">
        <v>588</v>
      </c>
      <c r="D3274">
        <v>2</v>
      </c>
      <c r="E3274">
        <v>1670.04</v>
      </c>
      <c r="F3274">
        <v>1553.91</v>
      </c>
      <c r="G3274" s="68">
        <f t="shared" si="51"/>
        <v>1.0747340579570244</v>
      </c>
    </row>
    <row r="3275" spans="1:7" x14ac:dyDescent="0.25">
      <c r="A3275">
        <v>1983</v>
      </c>
      <c r="B3275">
        <v>23</v>
      </c>
      <c r="C3275" t="s">
        <v>588</v>
      </c>
      <c r="D3275">
        <v>3</v>
      </c>
      <c r="E3275">
        <v>1961.32</v>
      </c>
      <c r="F3275">
        <v>1127.32</v>
      </c>
      <c r="G3275" s="68">
        <f t="shared" si="51"/>
        <v>1.7398076854841571</v>
      </c>
    </row>
    <row r="3276" spans="1:7" x14ac:dyDescent="0.25">
      <c r="A3276">
        <v>1983</v>
      </c>
      <c r="B3276">
        <v>23</v>
      </c>
      <c r="C3276" t="s">
        <v>588</v>
      </c>
      <c r="D3276">
        <v>4</v>
      </c>
      <c r="E3276">
        <v>10758.71</v>
      </c>
      <c r="F3276">
        <v>8751.99</v>
      </c>
      <c r="G3276" s="68">
        <f t="shared" si="51"/>
        <v>1.2292872820924154</v>
      </c>
    </row>
    <row r="3277" spans="1:7" x14ac:dyDescent="0.25">
      <c r="A3277">
        <v>1983</v>
      </c>
      <c r="B3277">
        <v>23</v>
      </c>
      <c r="C3277" t="s">
        <v>588</v>
      </c>
      <c r="D3277">
        <v>5</v>
      </c>
      <c r="E3277">
        <v>3538.06</v>
      </c>
      <c r="F3277">
        <v>2482.96</v>
      </c>
      <c r="G3277" s="68">
        <f t="shared" si="51"/>
        <v>1.4249363662725134</v>
      </c>
    </row>
    <row r="3278" spans="1:7" x14ac:dyDescent="0.25">
      <c r="A3278">
        <v>1984</v>
      </c>
      <c r="B3278">
        <v>23</v>
      </c>
      <c r="C3278" t="s">
        <v>588</v>
      </c>
      <c r="D3278">
        <v>2</v>
      </c>
      <c r="E3278">
        <v>2418.1799999999998</v>
      </c>
      <c r="F3278">
        <v>2043.73</v>
      </c>
      <c r="G3278" s="68">
        <f t="shared" si="51"/>
        <v>1.1832189183502713</v>
      </c>
    </row>
    <row r="3279" spans="1:7" x14ac:dyDescent="0.25">
      <c r="A3279">
        <v>1984</v>
      </c>
      <c r="B3279">
        <v>23</v>
      </c>
      <c r="C3279" t="s">
        <v>588</v>
      </c>
      <c r="D3279">
        <v>3</v>
      </c>
      <c r="E3279">
        <v>1543.75</v>
      </c>
      <c r="F3279">
        <v>490.61</v>
      </c>
      <c r="G3279" s="68">
        <f t="shared" si="51"/>
        <v>3.1465930168565661</v>
      </c>
    </row>
    <row r="3280" spans="1:7" x14ac:dyDescent="0.25">
      <c r="A3280">
        <v>1984</v>
      </c>
      <c r="B3280">
        <v>23</v>
      </c>
      <c r="C3280" t="s">
        <v>588</v>
      </c>
      <c r="D3280">
        <v>4</v>
      </c>
      <c r="E3280">
        <v>4948.3999999999996</v>
      </c>
      <c r="F3280">
        <v>3466.99</v>
      </c>
      <c r="G3280" s="68">
        <f t="shared" si="51"/>
        <v>1.4272899546869187</v>
      </c>
    </row>
    <row r="3281" spans="1:7" x14ac:dyDescent="0.25">
      <c r="A3281">
        <v>1984</v>
      </c>
      <c r="B3281">
        <v>23</v>
      </c>
      <c r="C3281" t="s">
        <v>588</v>
      </c>
      <c r="D3281">
        <v>5</v>
      </c>
      <c r="E3281">
        <v>4761.34</v>
      </c>
      <c r="F3281">
        <v>2530.1999999999998</v>
      </c>
      <c r="G3281" s="68">
        <f t="shared" si="51"/>
        <v>1.8818038099754961</v>
      </c>
    </row>
    <row r="3282" spans="1:7" x14ac:dyDescent="0.25">
      <c r="A3282">
        <v>1985</v>
      </c>
      <c r="B3282">
        <v>23</v>
      </c>
      <c r="C3282" t="s">
        <v>588</v>
      </c>
      <c r="D3282">
        <v>2</v>
      </c>
      <c r="E3282">
        <v>7910.15</v>
      </c>
      <c r="F3282">
        <v>6603.08</v>
      </c>
      <c r="G3282" s="68">
        <f t="shared" si="51"/>
        <v>1.1979485331087916</v>
      </c>
    </row>
    <row r="3283" spans="1:7" x14ac:dyDescent="0.25">
      <c r="A3283">
        <v>1985</v>
      </c>
      <c r="B3283">
        <v>23</v>
      </c>
      <c r="C3283" t="s">
        <v>588</v>
      </c>
      <c r="D3283">
        <v>3</v>
      </c>
      <c r="E3283">
        <v>4799.8999999999996</v>
      </c>
      <c r="F3283">
        <v>2131.16</v>
      </c>
      <c r="G3283" s="68">
        <f t="shared" si="51"/>
        <v>2.252247602244787</v>
      </c>
    </row>
    <row r="3284" spans="1:7" x14ac:dyDescent="0.25">
      <c r="A3284">
        <v>1985</v>
      </c>
      <c r="B3284">
        <v>23</v>
      </c>
      <c r="C3284" t="s">
        <v>588</v>
      </c>
      <c r="D3284">
        <v>4</v>
      </c>
      <c r="E3284">
        <v>4155.24</v>
      </c>
      <c r="F3284">
        <v>3113.84</v>
      </c>
      <c r="G3284" s="68">
        <f t="shared" si="51"/>
        <v>1.3344423605580247</v>
      </c>
    </row>
    <row r="3285" spans="1:7" x14ac:dyDescent="0.25">
      <c r="A3285">
        <v>1985</v>
      </c>
      <c r="B3285">
        <v>23</v>
      </c>
      <c r="C3285" t="s">
        <v>588</v>
      </c>
      <c r="D3285">
        <v>5</v>
      </c>
      <c r="E3285">
        <v>6064.49</v>
      </c>
      <c r="F3285">
        <v>3794.47</v>
      </c>
      <c r="G3285" s="68">
        <f t="shared" si="51"/>
        <v>1.5982442870809361</v>
      </c>
    </row>
    <row r="3286" spans="1:7" x14ac:dyDescent="0.25">
      <c r="A3286">
        <v>1986</v>
      </c>
      <c r="B3286">
        <v>23</v>
      </c>
      <c r="C3286" t="s">
        <v>588</v>
      </c>
      <c r="D3286">
        <v>2</v>
      </c>
      <c r="E3286">
        <v>9933.35</v>
      </c>
      <c r="F3286">
        <v>7661.75</v>
      </c>
      <c r="G3286" s="68">
        <f t="shared" si="51"/>
        <v>1.2964857897999804</v>
      </c>
    </row>
    <row r="3287" spans="1:7" x14ac:dyDescent="0.25">
      <c r="A3287">
        <v>1986</v>
      </c>
      <c r="B3287">
        <v>23</v>
      </c>
      <c r="C3287" t="s">
        <v>588</v>
      </c>
      <c r="D3287">
        <v>3</v>
      </c>
      <c r="E3287">
        <v>5809.09</v>
      </c>
      <c r="F3287">
        <v>2609.0700000000002</v>
      </c>
      <c r="G3287" s="68">
        <f t="shared" si="51"/>
        <v>2.2264983308228601</v>
      </c>
    </row>
    <row r="3288" spans="1:7" x14ac:dyDescent="0.25">
      <c r="A3288">
        <v>1986</v>
      </c>
      <c r="B3288">
        <v>23</v>
      </c>
      <c r="C3288" t="s">
        <v>588</v>
      </c>
      <c r="D3288">
        <v>4</v>
      </c>
      <c r="E3288">
        <v>9537.99</v>
      </c>
      <c r="F3288">
        <v>7250.71</v>
      </c>
      <c r="G3288" s="68">
        <f t="shared" si="51"/>
        <v>1.315456003618956</v>
      </c>
    </row>
    <row r="3289" spans="1:7" x14ac:dyDescent="0.25">
      <c r="A3289">
        <v>1986</v>
      </c>
      <c r="B3289">
        <v>23</v>
      </c>
      <c r="C3289" t="s">
        <v>588</v>
      </c>
      <c r="D3289">
        <v>5</v>
      </c>
      <c r="E3289">
        <v>5210.4799999999996</v>
      </c>
      <c r="F3289">
        <v>3347.56</v>
      </c>
      <c r="G3289" s="68">
        <f t="shared" si="51"/>
        <v>1.5565008543536187</v>
      </c>
    </row>
    <row r="3290" spans="1:7" x14ac:dyDescent="0.25">
      <c r="A3290">
        <v>1987</v>
      </c>
      <c r="B3290">
        <v>23</v>
      </c>
      <c r="C3290" t="s">
        <v>588</v>
      </c>
      <c r="D3290">
        <v>2</v>
      </c>
      <c r="E3290">
        <v>7671</v>
      </c>
      <c r="F3290">
        <v>5817.97</v>
      </c>
      <c r="G3290" s="68">
        <f t="shared" si="51"/>
        <v>1.3185011266816431</v>
      </c>
    </row>
    <row r="3291" spans="1:7" x14ac:dyDescent="0.25">
      <c r="A3291">
        <v>1987</v>
      </c>
      <c r="B3291">
        <v>23</v>
      </c>
      <c r="C3291" t="s">
        <v>588</v>
      </c>
      <c r="D3291">
        <v>3</v>
      </c>
      <c r="E3291">
        <v>13833.33</v>
      </c>
      <c r="F3291">
        <v>5370.48</v>
      </c>
      <c r="G3291" s="68">
        <f t="shared" si="51"/>
        <v>2.5758088662465926</v>
      </c>
    </row>
    <row r="3292" spans="1:7" x14ac:dyDescent="0.25">
      <c r="A3292">
        <v>1987</v>
      </c>
      <c r="B3292">
        <v>23</v>
      </c>
      <c r="C3292" t="s">
        <v>588</v>
      </c>
      <c r="D3292">
        <v>4</v>
      </c>
      <c r="E3292">
        <v>16316.02</v>
      </c>
      <c r="F3292">
        <v>12103.5</v>
      </c>
      <c r="G3292" s="68">
        <f t="shared" si="51"/>
        <v>1.3480414756062296</v>
      </c>
    </row>
    <row r="3293" spans="1:7" x14ac:dyDescent="0.25">
      <c r="A3293">
        <v>1987</v>
      </c>
      <c r="B3293">
        <v>23</v>
      </c>
      <c r="C3293" t="s">
        <v>588</v>
      </c>
      <c r="D3293">
        <v>5</v>
      </c>
      <c r="E3293">
        <v>8775.83</v>
      </c>
      <c r="F3293">
        <v>5281.77</v>
      </c>
      <c r="G3293" s="68">
        <f t="shared" si="51"/>
        <v>1.6615320243024592</v>
      </c>
    </row>
    <row r="3294" spans="1:7" x14ac:dyDescent="0.25">
      <c r="A3294">
        <v>1988</v>
      </c>
      <c r="B3294">
        <v>23</v>
      </c>
      <c r="C3294" t="s">
        <v>588</v>
      </c>
      <c r="D3294">
        <v>2</v>
      </c>
      <c r="E3294">
        <v>4651.91</v>
      </c>
      <c r="F3294">
        <v>2123.09</v>
      </c>
      <c r="G3294" s="68">
        <f t="shared" si="51"/>
        <v>2.1911035330579485</v>
      </c>
    </row>
    <row r="3295" spans="1:7" x14ac:dyDescent="0.25">
      <c r="A3295">
        <v>1988</v>
      </c>
      <c r="B3295">
        <v>23</v>
      </c>
      <c r="C3295" t="s">
        <v>588</v>
      </c>
      <c r="D3295">
        <v>3</v>
      </c>
      <c r="E3295">
        <v>4219.7700000000004</v>
      </c>
      <c r="F3295">
        <v>2692.46</v>
      </c>
      <c r="G3295" s="68">
        <f t="shared" si="51"/>
        <v>1.567254481032216</v>
      </c>
    </row>
    <row r="3296" spans="1:7" x14ac:dyDescent="0.25">
      <c r="A3296">
        <v>1988</v>
      </c>
      <c r="B3296">
        <v>23</v>
      </c>
      <c r="C3296" t="s">
        <v>588</v>
      </c>
      <c r="D3296">
        <v>4</v>
      </c>
      <c r="E3296">
        <v>13987.48</v>
      </c>
      <c r="F3296">
        <v>10818.32</v>
      </c>
      <c r="G3296" s="68">
        <f t="shared" si="51"/>
        <v>1.2929438212217794</v>
      </c>
    </row>
    <row r="3297" spans="1:7" x14ac:dyDescent="0.25">
      <c r="A3297">
        <v>1988</v>
      </c>
      <c r="B3297">
        <v>23</v>
      </c>
      <c r="C3297" t="s">
        <v>588</v>
      </c>
      <c r="D3297">
        <v>5</v>
      </c>
      <c r="E3297">
        <v>16998.810000000001</v>
      </c>
      <c r="F3297">
        <v>10985.74</v>
      </c>
      <c r="G3297" s="68">
        <f t="shared" si="51"/>
        <v>1.5473522948840954</v>
      </c>
    </row>
    <row r="3298" spans="1:7" x14ac:dyDescent="0.25">
      <c r="A3298">
        <v>1989</v>
      </c>
      <c r="B3298">
        <v>23</v>
      </c>
      <c r="C3298" t="s">
        <v>588</v>
      </c>
      <c r="D3298">
        <v>2</v>
      </c>
      <c r="E3298">
        <v>3850.6</v>
      </c>
      <c r="F3298">
        <v>1525.98</v>
      </c>
      <c r="G3298" s="68">
        <f t="shared" si="51"/>
        <v>2.5233620361996878</v>
      </c>
    </row>
    <row r="3299" spans="1:7" x14ac:dyDescent="0.25">
      <c r="A3299">
        <v>1989</v>
      </c>
      <c r="B3299">
        <v>23</v>
      </c>
      <c r="C3299" t="s">
        <v>588</v>
      </c>
      <c r="D3299">
        <v>3</v>
      </c>
      <c r="E3299">
        <v>5265.88</v>
      </c>
      <c r="F3299">
        <v>3519.62</v>
      </c>
      <c r="G3299" s="68">
        <f t="shared" si="51"/>
        <v>1.4961501525732892</v>
      </c>
    </row>
    <row r="3300" spans="1:7" x14ac:dyDescent="0.25">
      <c r="A3300">
        <v>1989</v>
      </c>
      <c r="B3300">
        <v>23</v>
      </c>
      <c r="C3300" t="s">
        <v>588</v>
      </c>
      <c r="D3300">
        <v>4</v>
      </c>
      <c r="E3300">
        <v>8921.52</v>
      </c>
      <c r="F3300">
        <v>6484.6</v>
      </c>
      <c r="G3300" s="68">
        <f t="shared" si="51"/>
        <v>1.375801128828301</v>
      </c>
    </row>
    <row r="3301" spans="1:7" x14ac:dyDescent="0.25">
      <c r="A3301">
        <v>1989</v>
      </c>
      <c r="B3301">
        <v>23</v>
      </c>
      <c r="C3301" t="s">
        <v>588</v>
      </c>
      <c r="D3301">
        <v>5</v>
      </c>
      <c r="E3301">
        <v>32711.68</v>
      </c>
      <c r="F3301">
        <v>18460.11</v>
      </c>
      <c r="G3301" s="68">
        <f t="shared" si="51"/>
        <v>1.7720197766968886</v>
      </c>
    </row>
    <row r="3302" spans="1:7" x14ac:dyDescent="0.25">
      <c r="A3302">
        <v>1990</v>
      </c>
      <c r="B3302">
        <v>23</v>
      </c>
      <c r="C3302" t="s">
        <v>588</v>
      </c>
      <c r="D3302">
        <v>2</v>
      </c>
      <c r="E3302">
        <v>3511.12</v>
      </c>
      <c r="F3302">
        <v>1712.04</v>
      </c>
      <c r="G3302" s="68">
        <f t="shared" si="51"/>
        <v>2.0508399336464103</v>
      </c>
    </row>
    <row r="3303" spans="1:7" x14ac:dyDescent="0.25">
      <c r="A3303">
        <v>1990</v>
      </c>
      <c r="B3303">
        <v>23</v>
      </c>
      <c r="C3303" t="s">
        <v>588</v>
      </c>
      <c r="D3303">
        <v>3</v>
      </c>
      <c r="E3303">
        <v>2357.2399999999998</v>
      </c>
      <c r="F3303">
        <v>1736.06</v>
      </c>
      <c r="G3303" s="68">
        <f t="shared" si="51"/>
        <v>1.3578102139326982</v>
      </c>
    </row>
    <row r="3304" spans="1:7" x14ac:dyDescent="0.25">
      <c r="A3304">
        <v>1990</v>
      </c>
      <c r="B3304">
        <v>23</v>
      </c>
      <c r="C3304" t="s">
        <v>588</v>
      </c>
      <c r="D3304">
        <v>4</v>
      </c>
      <c r="E3304">
        <v>5991.91</v>
      </c>
      <c r="F3304">
        <v>4632.1499999999996</v>
      </c>
      <c r="G3304" s="68">
        <f t="shared" si="51"/>
        <v>1.2935483522770204</v>
      </c>
    </row>
    <row r="3305" spans="1:7" x14ac:dyDescent="0.25">
      <c r="A3305">
        <v>1990</v>
      </c>
      <c r="B3305">
        <v>23</v>
      </c>
      <c r="C3305" t="s">
        <v>588</v>
      </c>
      <c r="D3305">
        <v>5</v>
      </c>
      <c r="E3305">
        <v>13465.82</v>
      </c>
      <c r="F3305">
        <v>8433.16</v>
      </c>
      <c r="G3305" s="68">
        <f t="shared" si="51"/>
        <v>1.5967703684028289</v>
      </c>
    </row>
    <row r="3306" spans="1:7" x14ac:dyDescent="0.25">
      <c r="A3306">
        <v>1991</v>
      </c>
      <c r="B3306">
        <v>23</v>
      </c>
      <c r="C3306" t="s">
        <v>588</v>
      </c>
      <c r="D3306">
        <v>2</v>
      </c>
      <c r="E3306">
        <v>5963.77</v>
      </c>
      <c r="F3306">
        <v>2448.91</v>
      </c>
      <c r="G3306" s="68">
        <f t="shared" si="51"/>
        <v>2.4352752857393702</v>
      </c>
    </row>
    <row r="3307" spans="1:7" x14ac:dyDescent="0.25">
      <c r="A3307">
        <v>1991</v>
      </c>
      <c r="B3307">
        <v>23</v>
      </c>
      <c r="C3307" t="s">
        <v>588</v>
      </c>
      <c r="D3307">
        <v>3</v>
      </c>
      <c r="E3307">
        <v>3149.01</v>
      </c>
      <c r="F3307">
        <v>2023.27</v>
      </c>
      <c r="G3307" s="68">
        <f t="shared" si="51"/>
        <v>1.5563963287153966</v>
      </c>
    </row>
    <row r="3308" spans="1:7" x14ac:dyDescent="0.25">
      <c r="A3308">
        <v>1991</v>
      </c>
      <c r="B3308">
        <v>23</v>
      </c>
      <c r="C3308" t="s">
        <v>588</v>
      </c>
      <c r="D3308">
        <v>4</v>
      </c>
      <c r="E3308">
        <v>4824.16</v>
      </c>
      <c r="F3308">
        <v>3595.42</v>
      </c>
      <c r="G3308" s="68">
        <f t="shared" si="51"/>
        <v>1.3417514504564139</v>
      </c>
    </row>
    <row r="3309" spans="1:7" x14ac:dyDescent="0.25">
      <c r="A3309">
        <v>1991</v>
      </c>
      <c r="B3309">
        <v>23</v>
      </c>
      <c r="C3309" t="s">
        <v>588</v>
      </c>
      <c r="D3309">
        <v>5</v>
      </c>
      <c r="E3309">
        <v>8752.68</v>
      </c>
      <c r="F3309">
        <v>5203.04</v>
      </c>
      <c r="G3309" s="68">
        <f t="shared" si="51"/>
        <v>1.6822242381377042</v>
      </c>
    </row>
    <row r="3310" spans="1:7" x14ac:dyDescent="0.25">
      <c r="A3310">
        <v>1992</v>
      </c>
      <c r="B3310">
        <v>23</v>
      </c>
      <c r="C3310" t="s">
        <v>588</v>
      </c>
      <c r="D3310">
        <v>2</v>
      </c>
      <c r="E3310">
        <v>7440.09</v>
      </c>
      <c r="F3310">
        <v>1397.34</v>
      </c>
      <c r="G3310" s="68">
        <f t="shared" si="51"/>
        <v>5.3244664863240159</v>
      </c>
    </row>
    <row r="3311" spans="1:7" x14ac:dyDescent="0.25">
      <c r="A3311">
        <v>1992</v>
      </c>
      <c r="B3311">
        <v>23</v>
      </c>
      <c r="C3311" t="s">
        <v>588</v>
      </c>
      <c r="D3311">
        <v>3</v>
      </c>
      <c r="E3311">
        <v>1147.44</v>
      </c>
      <c r="F3311">
        <v>654.52</v>
      </c>
      <c r="G3311" s="68">
        <f t="shared" si="51"/>
        <v>1.7531015095031475</v>
      </c>
    </row>
    <row r="3312" spans="1:7" x14ac:dyDescent="0.25">
      <c r="A3312">
        <v>1992</v>
      </c>
      <c r="B3312">
        <v>23</v>
      </c>
      <c r="C3312" t="s">
        <v>588</v>
      </c>
      <c r="D3312">
        <v>4</v>
      </c>
      <c r="E3312">
        <v>5441.92</v>
      </c>
      <c r="F3312">
        <v>3256.44</v>
      </c>
      <c r="G3312" s="68">
        <f t="shared" si="51"/>
        <v>1.6711255235778948</v>
      </c>
    </row>
    <row r="3313" spans="1:7" x14ac:dyDescent="0.25">
      <c r="A3313">
        <v>1992</v>
      </c>
      <c r="B3313">
        <v>23</v>
      </c>
      <c r="C3313" t="s">
        <v>588</v>
      </c>
      <c r="D3313">
        <v>5</v>
      </c>
      <c r="E3313">
        <v>4563.72</v>
      </c>
      <c r="F3313">
        <v>1759.25</v>
      </c>
      <c r="G3313" s="68">
        <f t="shared" si="51"/>
        <v>2.5941281796219982</v>
      </c>
    </row>
    <row r="3314" spans="1:7" x14ac:dyDescent="0.25">
      <c r="A3314">
        <v>1993</v>
      </c>
      <c r="B3314">
        <v>23</v>
      </c>
      <c r="C3314" t="s">
        <v>588</v>
      </c>
      <c r="D3314">
        <v>2</v>
      </c>
      <c r="E3314">
        <v>1428.77</v>
      </c>
      <c r="F3314">
        <v>133.63999999999999</v>
      </c>
      <c r="G3314" s="68">
        <f t="shared" si="51"/>
        <v>10.691185273870099</v>
      </c>
    </row>
    <row r="3315" spans="1:7" x14ac:dyDescent="0.25">
      <c r="A3315">
        <v>1993</v>
      </c>
      <c r="B3315">
        <v>23</v>
      </c>
      <c r="C3315" t="s">
        <v>588</v>
      </c>
      <c r="D3315">
        <v>3</v>
      </c>
      <c r="E3315">
        <v>2350.5</v>
      </c>
      <c r="F3315">
        <v>1271.1099999999999</v>
      </c>
      <c r="G3315" s="68">
        <f t="shared" si="51"/>
        <v>1.8491711968279694</v>
      </c>
    </row>
    <row r="3316" spans="1:7" x14ac:dyDescent="0.25">
      <c r="A3316">
        <v>1993</v>
      </c>
      <c r="B3316">
        <v>23</v>
      </c>
      <c r="C3316" t="s">
        <v>588</v>
      </c>
      <c r="D3316">
        <v>4</v>
      </c>
      <c r="E3316">
        <v>1739.42</v>
      </c>
      <c r="F3316">
        <v>1022.62</v>
      </c>
      <c r="G3316" s="68">
        <f t="shared" si="51"/>
        <v>1.7009446324147779</v>
      </c>
    </row>
    <row r="3317" spans="1:7" x14ac:dyDescent="0.25">
      <c r="A3317">
        <v>1993</v>
      </c>
      <c r="B3317">
        <v>23</v>
      </c>
      <c r="C3317" t="s">
        <v>588</v>
      </c>
      <c r="D3317">
        <v>5</v>
      </c>
      <c r="E3317">
        <v>9873.24</v>
      </c>
      <c r="F3317">
        <v>3081.65</v>
      </c>
      <c r="G3317" s="68">
        <f t="shared" si="51"/>
        <v>3.2038810377557474</v>
      </c>
    </row>
    <row r="3318" spans="1:7" x14ac:dyDescent="0.25">
      <c r="A3318">
        <v>1994</v>
      </c>
      <c r="B3318">
        <v>23</v>
      </c>
      <c r="C3318" t="s">
        <v>588</v>
      </c>
      <c r="D3318">
        <v>2</v>
      </c>
      <c r="E3318">
        <v>1069.18</v>
      </c>
      <c r="F3318">
        <v>716.25</v>
      </c>
      <c r="G3318" s="68">
        <f t="shared" si="51"/>
        <v>1.4927469458987785</v>
      </c>
    </row>
    <row r="3319" spans="1:7" x14ac:dyDescent="0.25">
      <c r="A3319">
        <v>1994</v>
      </c>
      <c r="B3319">
        <v>23</v>
      </c>
      <c r="C3319" t="s">
        <v>588</v>
      </c>
      <c r="D3319">
        <v>3</v>
      </c>
      <c r="E3319">
        <v>1124.95</v>
      </c>
      <c r="F3319">
        <v>935.5</v>
      </c>
      <c r="G3319" s="68">
        <f t="shared" si="51"/>
        <v>1.2025120256547301</v>
      </c>
    </row>
    <row r="3320" spans="1:7" x14ac:dyDescent="0.25">
      <c r="A3320">
        <v>1994</v>
      </c>
      <c r="B3320">
        <v>23</v>
      </c>
      <c r="C3320" t="s">
        <v>588</v>
      </c>
      <c r="D3320">
        <v>4</v>
      </c>
      <c r="E3320">
        <v>7001.97</v>
      </c>
      <c r="F3320">
        <v>5934.97</v>
      </c>
      <c r="G3320" s="68">
        <f t="shared" si="51"/>
        <v>1.1797818691585635</v>
      </c>
    </row>
    <row r="3321" spans="1:7" x14ac:dyDescent="0.25">
      <c r="A3321">
        <v>1994</v>
      </c>
      <c r="B3321">
        <v>23</v>
      </c>
      <c r="C3321" t="s">
        <v>588</v>
      </c>
      <c r="D3321">
        <v>5</v>
      </c>
      <c r="E3321">
        <v>3363.13</v>
      </c>
      <c r="F3321">
        <v>2543.84</v>
      </c>
      <c r="G3321" s="68">
        <f t="shared" si="51"/>
        <v>1.3220682118372225</v>
      </c>
    </row>
    <row r="3322" spans="1:7" x14ac:dyDescent="0.25">
      <c r="A3322">
        <v>1995</v>
      </c>
      <c r="B3322">
        <v>23</v>
      </c>
      <c r="C3322" t="s">
        <v>588</v>
      </c>
      <c r="D3322">
        <v>2</v>
      </c>
      <c r="E3322">
        <v>2251.4899999999998</v>
      </c>
      <c r="F3322">
        <v>0</v>
      </c>
      <c r="G3322" s="68" t="e">
        <f t="shared" si="51"/>
        <v>#DIV/0!</v>
      </c>
    </row>
    <row r="3323" spans="1:7" x14ac:dyDescent="0.25">
      <c r="A3323">
        <v>1995</v>
      </c>
      <c r="B3323">
        <v>23</v>
      </c>
      <c r="C3323" t="s">
        <v>588</v>
      </c>
      <c r="D3323">
        <v>3</v>
      </c>
      <c r="E3323">
        <v>2168.29</v>
      </c>
      <c r="F3323">
        <v>1106.25</v>
      </c>
      <c r="G3323" s="68">
        <f t="shared" si="51"/>
        <v>1.9600361581920904</v>
      </c>
    </row>
    <row r="3324" spans="1:7" x14ac:dyDescent="0.25">
      <c r="A3324">
        <v>1995</v>
      </c>
      <c r="B3324">
        <v>23</v>
      </c>
      <c r="C3324" t="s">
        <v>588</v>
      </c>
      <c r="D3324">
        <v>4</v>
      </c>
      <c r="E3324">
        <v>4287.4799999999996</v>
      </c>
      <c r="F3324">
        <v>2234.33</v>
      </c>
      <c r="G3324" s="68">
        <f t="shared" si="51"/>
        <v>1.918910814427591</v>
      </c>
    </row>
    <row r="3325" spans="1:7" x14ac:dyDescent="0.25">
      <c r="A3325">
        <v>1995</v>
      </c>
      <c r="B3325">
        <v>23</v>
      </c>
      <c r="C3325" t="s">
        <v>588</v>
      </c>
      <c r="D3325">
        <v>5</v>
      </c>
      <c r="E3325">
        <v>13631.92</v>
      </c>
      <c r="F3325">
        <v>2846.9</v>
      </c>
      <c r="G3325" s="68">
        <f t="shared" si="51"/>
        <v>4.7883381924198245</v>
      </c>
    </row>
    <row r="3326" spans="1:7" x14ac:dyDescent="0.25">
      <c r="A3326">
        <v>1996</v>
      </c>
      <c r="B3326">
        <v>23</v>
      </c>
      <c r="C3326" t="s">
        <v>588</v>
      </c>
      <c r="D3326">
        <v>2</v>
      </c>
      <c r="E3326">
        <v>187.43</v>
      </c>
      <c r="F3326">
        <v>168.07</v>
      </c>
      <c r="G3326" s="68">
        <f t="shared" si="51"/>
        <v>1.1151900993633606</v>
      </c>
    </row>
    <row r="3327" spans="1:7" x14ac:dyDescent="0.25">
      <c r="A3327">
        <v>1996</v>
      </c>
      <c r="B3327">
        <v>23</v>
      </c>
      <c r="C3327" t="s">
        <v>588</v>
      </c>
      <c r="D3327">
        <v>3</v>
      </c>
      <c r="E3327">
        <v>2107.0300000000002</v>
      </c>
      <c r="F3327">
        <v>1972.7</v>
      </c>
      <c r="G3327" s="68">
        <f t="shared" si="51"/>
        <v>1.0680944897855731</v>
      </c>
    </row>
    <row r="3328" spans="1:7" x14ac:dyDescent="0.25">
      <c r="A3328">
        <v>1996</v>
      </c>
      <c r="B3328">
        <v>23</v>
      </c>
      <c r="C3328" t="s">
        <v>588</v>
      </c>
      <c r="D3328">
        <v>4</v>
      </c>
      <c r="E3328">
        <v>4707.37</v>
      </c>
      <c r="F3328">
        <v>4534.04</v>
      </c>
      <c r="G3328" s="68">
        <f t="shared" si="51"/>
        <v>1.0382285996594649</v>
      </c>
    </row>
    <row r="3329" spans="1:7" x14ac:dyDescent="0.25">
      <c r="A3329">
        <v>1996</v>
      </c>
      <c r="B3329">
        <v>23</v>
      </c>
      <c r="C3329" t="s">
        <v>588</v>
      </c>
      <c r="D3329">
        <v>5</v>
      </c>
      <c r="E3329">
        <v>6554.11</v>
      </c>
      <c r="F3329">
        <v>6185.58</v>
      </c>
      <c r="G3329" s="68">
        <f t="shared" si="51"/>
        <v>1.0595788915509943</v>
      </c>
    </row>
    <row r="3330" spans="1:7" x14ac:dyDescent="0.25">
      <c r="A3330">
        <v>1997</v>
      </c>
      <c r="B3330">
        <v>23</v>
      </c>
      <c r="C3330" t="s">
        <v>588</v>
      </c>
      <c r="D3330">
        <v>2</v>
      </c>
      <c r="E3330">
        <v>418.1</v>
      </c>
      <c r="F3330">
        <v>191.98</v>
      </c>
      <c r="G3330" s="68">
        <f t="shared" si="51"/>
        <v>2.1778310240650072</v>
      </c>
    </row>
    <row r="3331" spans="1:7" x14ac:dyDescent="0.25">
      <c r="A3331">
        <v>1997</v>
      </c>
      <c r="B3331">
        <v>23</v>
      </c>
      <c r="C3331" t="s">
        <v>588</v>
      </c>
      <c r="D3331">
        <v>3</v>
      </c>
      <c r="E3331">
        <v>822.19</v>
      </c>
      <c r="F3331">
        <v>604.08000000000004</v>
      </c>
      <c r="G3331" s="68">
        <f t="shared" ref="G3331:G3394" si="52">E3331/F3331</f>
        <v>1.3610614488147266</v>
      </c>
    </row>
    <row r="3332" spans="1:7" x14ac:dyDescent="0.25">
      <c r="A3332">
        <v>1997</v>
      </c>
      <c r="B3332">
        <v>23</v>
      </c>
      <c r="C3332" t="s">
        <v>588</v>
      </c>
      <c r="D3332">
        <v>4</v>
      </c>
      <c r="E3332">
        <v>5123.74</v>
      </c>
      <c r="F3332">
        <v>3881.02</v>
      </c>
      <c r="G3332" s="68">
        <f t="shared" si="52"/>
        <v>1.3202044823268109</v>
      </c>
    </row>
    <row r="3333" spans="1:7" x14ac:dyDescent="0.25">
      <c r="A3333">
        <v>1997</v>
      </c>
      <c r="B3333">
        <v>23</v>
      </c>
      <c r="C3333" t="s">
        <v>588</v>
      </c>
      <c r="D3333">
        <v>5</v>
      </c>
      <c r="E3333">
        <v>7851.77</v>
      </c>
      <c r="F3333">
        <v>4633.1000000000004</v>
      </c>
      <c r="G3333" s="68">
        <f t="shared" si="52"/>
        <v>1.6947119639118515</v>
      </c>
    </row>
    <row r="3334" spans="1:7" x14ac:dyDescent="0.25">
      <c r="A3334">
        <v>1998</v>
      </c>
      <c r="B3334">
        <v>23</v>
      </c>
      <c r="C3334" t="s">
        <v>588</v>
      </c>
      <c r="D3334">
        <v>2</v>
      </c>
      <c r="E3334">
        <v>1349.39</v>
      </c>
      <c r="F3334">
        <v>846.88</v>
      </c>
      <c r="G3334" s="68">
        <f t="shared" si="52"/>
        <v>1.5933662384281126</v>
      </c>
    </row>
    <row r="3335" spans="1:7" x14ac:dyDescent="0.25">
      <c r="A3335">
        <v>1998</v>
      </c>
      <c r="B3335">
        <v>23</v>
      </c>
      <c r="C3335" t="s">
        <v>588</v>
      </c>
      <c r="D3335">
        <v>3</v>
      </c>
      <c r="E3335">
        <v>414.63</v>
      </c>
      <c r="F3335">
        <v>340.24</v>
      </c>
      <c r="G3335" s="68">
        <f t="shared" si="52"/>
        <v>1.2186397836821068</v>
      </c>
    </row>
    <row r="3336" spans="1:7" x14ac:dyDescent="0.25">
      <c r="A3336">
        <v>1998</v>
      </c>
      <c r="B3336">
        <v>23</v>
      </c>
      <c r="C3336" t="s">
        <v>588</v>
      </c>
      <c r="D3336">
        <v>4</v>
      </c>
      <c r="E3336">
        <v>1041.42</v>
      </c>
      <c r="F3336">
        <v>865.43</v>
      </c>
      <c r="G3336" s="68">
        <f t="shared" si="52"/>
        <v>1.2033555573529924</v>
      </c>
    </row>
    <row r="3337" spans="1:7" x14ac:dyDescent="0.25">
      <c r="A3337">
        <v>1998</v>
      </c>
      <c r="B3337">
        <v>23</v>
      </c>
      <c r="C3337" t="s">
        <v>588</v>
      </c>
      <c r="D3337">
        <v>5</v>
      </c>
      <c r="E3337">
        <v>5447.17</v>
      </c>
      <c r="F3337">
        <v>3882.32</v>
      </c>
      <c r="G3337" s="68">
        <f t="shared" si="52"/>
        <v>1.4030708442374662</v>
      </c>
    </row>
    <row r="3338" spans="1:7" x14ac:dyDescent="0.25">
      <c r="A3338">
        <v>1999</v>
      </c>
      <c r="B3338">
        <v>23</v>
      </c>
      <c r="C3338" t="s">
        <v>588</v>
      </c>
      <c r="D3338">
        <v>2</v>
      </c>
      <c r="E3338">
        <v>2441.88</v>
      </c>
      <c r="F3338">
        <v>2388.0500000000002</v>
      </c>
      <c r="G3338" s="68">
        <f t="shared" si="52"/>
        <v>1.022541404074454</v>
      </c>
    </row>
    <row r="3339" spans="1:7" x14ac:dyDescent="0.25">
      <c r="A3339">
        <v>1999</v>
      </c>
      <c r="B3339">
        <v>23</v>
      </c>
      <c r="C3339" t="s">
        <v>588</v>
      </c>
      <c r="D3339">
        <v>3</v>
      </c>
      <c r="E3339">
        <v>1328.92</v>
      </c>
      <c r="F3339">
        <v>1305.75</v>
      </c>
      <c r="G3339" s="68">
        <f t="shared" si="52"/>
        <v>1.0177445912310934</v>
      </c>
    </row>
    <row r="3340" spans="1:7" x14ac:dyDescent="0.25">
      <c r="A3340">
        <v>1999</v>
      </c>
      <c r="B3340">
        <v>23</v>
      </c>
      <c r="C3340" t="s">
        <v>588</v>
      </c>
      <c r="D3340">
        <v>4</v>
      </c>
      <c r="E3340">
        <v>1282.3</v>
      </c>
      <c r="F3340">
        <v>1277.72</v>
      </c>
      <c r="G3340" s="68">
        <f t="shared" si="52"/>
        <v>1.0035845099082741</v>
      </c>
    </row>
    <row r="3341" spans="1:7" x14ac:dyDescent="0.25">
      <c r="A3341">
        <v>1999</v>
      </c>
      <c r="B3341">
        <v>23</v>
      </c>
      <c r="C3341" t="s">
        <v>588</v>
      </c>
      <c r="D3341">
        <v>5</v>
      </c>
      <c r="E3341">
        <v>1698.9</v>
      </c>
      <c r="F3341">
        <v>1695.66</v>
      </c>
      <c r="G3341" s="68">
        <f t="shared" si="52"/>
        <v>1.0019107604118751</v>
      </c>
    </row>
    <row r="3342" spans="1:7" x14ac:dyDescent="0.25">
      <c r="A3342">
        <v>2000</v>
      </c>
      <c r="B3342">
        <v>23</v>
      </c>
      <c r="C3342" t="s">
        <v>588</v>
      </c>
      <c r="D3342">
        <v>2</v>
      </c>
      <c r="E3342">
        <v>1144.25</v>
      </c>
      <c r="F3342">
        <v>1107.71</v>
      </c>
      <c r="G3342" s="68">
        <f t="shared" si="52"/>
        <v>1.0329869731247348</v>
      </c>
    </row>
    <row r="3343" spans="1:7" x14ac:dyDescent="0.25">
      <c r="A3343">
        <v>2000</v>
      </c>
      <c r="B3343">
        <v>23</v>
      </c>
      <c r="C3343" t="s">
        <v>588</v>
      </c>
      <c r="D3343">
        <v>3</v>
      </c>
      <c r="E3343">
        <v>2422.69</v>
      </c>
      <c r="F3343">
        <v>2352.71</v>
      </c>
      <c r="G3343" s="68">
        <f t="shared" si="52"/>
        <v>1.0297444223894998</v>
      </c>
    </row>
    <row r="3344" spans="1:7" x14ac:dyDescent="0.25">
      <c r="A3344">
        <v>2000</v>
      </c>
      <c r="B3344">
        <v>23</v>
      </c>
      <c r="C3344" t="s">
        <v>588</v>
      </c>
      <c r="D3344">
        <v>4</v>
      </c>
      <c r="E3344">
        <v>4172.79</v>
      </c>
      <c r="F3344">
        <v>4132.91</v>
      </c>
      <c r="G3344" s="68">
        <f t="shared" si="52"/>
        <v>1.0096493753795752</v>
      </c>
    </row>
    <row r="3345" spans="1:7" x14ac:dyDescent="0.25">
      <c r="A3345">
        <v>2000</v>
      </c>
      <c r="B3345">
        <v>23</v>
      </c>
      <c r="C3345" t="s">
        <v>588</v>
      </c>
      <c r="D3345">
        <v>5</v>
      </c>
      <c r="E3345">
        <v>1555.34</v>
      </c>
      <c r="F3345">
        <v>1537.08</v>
      </c>
      <c r="G3345" s="68">
        <f t="shared" si="52"/>
        <v>1.0118796679418118</v>
      </c>
    </row>
    <row r="3346" spans="1:7" x14ac:dyDescent="0.25">
      <c r="A3346">
        <v>2001</v>
      </c>
      <c r="B3346">
        <v>23</v>
      </c>
      <c r="C3346" t="s">
        <v>588</v>
      </c>
      <c r="D3346">
        <v>2</v>
      </c>
      <c r="E3346">
        <v>342.37</v>
      </c>
      <c r="F3346">
        <v>258.45</v>
      </c>
      <c r="G3346" s="68">
        <f t="shared" si="52"/>
        <v>1.3247049719481525</v>
      </c>
    </row>
    <row r="3347" spans="1:7" x14ac:dyDescent="0.25">
      <c r="A3347">
        <v>2001</v>
      </c>
      <c r="B3347">
        <v>23</v>
      </c>
      <c r="C3347" t="s">
        <v>588</v>
      </c>
      <c r="D3347">
        <v>3</v>
      </c>
      <c r="E3347">
        <v>942.35</v>
      </c>
      <c r="F3347">
        <v>808.2</v>
      </c>
      <c r="G3347" s="68">
        <f t="shared" si="52"/>
        <v>1.1659861420440485</v>
      </c>
    </row>
    <row r="3348" spans="1:7" x14ac:dyDescent="0.25">
      <c r="A3348">
        <v>2001</v>
      </c>
      <c r="B3348">
        <v>23</v>
      </c>
      <c r="C3348" t="s">
        <v>588</v>
      </c>
      <c r="D3348">
        <v>4</v>
      </c>
      <c r="E3348">
        <v>7545.67</v>
      </c>
      <c r="F3348">
        <v>6771.59</v>
      </c>
      <c r="G3348" s="68">
        <f t="shared" si="52"/>
        <v>1.1143128866337153</v>
      </c>
    </row>
    <row r="3349" spans="1:7" x14ac:dyDescent="0.25">
      <c r="A3349">
        <v>2001</v>
      </c>
      <c r="B3349">
        <v>23</v>
      </c>
      <c r="C3349" t="s">
        <v>588</v>
      </c>
      <c r="D3349">
        <v>5</v>
      </c>
      <c r="E3349">
        <v>5160.5</v>
      </c>
      <c r="F3349">
        <v>4311.8999999999996</v>
      </c>
      <c r="G3349" s="68">
        <f t="shared" si="52"/>
        <v>1.1968041930471487</v>
      </c>
    </row>
    <row r="3350" spans="1:7" x14ac:dyDescent="0.25">
      <c r="A3350">
        <v>2002</v>
      </c>
      <c r="B3350">
        <v>23</v>
      </c>
      <c r="C3350" t="s">
        <v>588</v>
      </c>
      <c r="D3350">
        <v>2</v>
      </c>
      <c r="E3350">
        <v>608.13</v>
      </c>
      <c r="F3350">
        <v>265.93</v>
      </c>
      <c r="G3350" s="68">
        <f t="shared" si="52"/>
        <v>2.2868047982551798</v>
      </c>
    </row>
    <row r="3351" spans="1:7" x14ac:dyDescent="0.25">
      <c r="A3351">
        <v>2002</v>
      </c>
      <c r="B3351">
        <v>23</v>
      </c>
      <c r="C3351" t="s">
        <v>588</v>
      </c>
      <c r="D3351">
        <v>3</v>
      </c>
      <c r="E3351">
        <v>688.07</v>
      </c>
      <c r="F3351">
        <v>489.54</v>
      </c>
      <c r="G3351" s="68">
        <f t="shared" si="52"/>
        <v>1.4055439800629161</v>
      </c>
    </row>
    <row r="3352" spans="1:7" x14ac:dyDescent="0.25">
      <c r="A3352">
        <v>2002</v>
      </c>
      <c r="B3352">
        <v>23</v>
      </c>
      <c r="C3352" t="s">
        <v>588</v>
      </c>
      <c r="D3352">
        <v>4</v>
      </c>
      <c r="E3352">
        <v>10736.82</v>
      </c>
      <c r="F3352">
        <v>8055.26</v>
      </c>
      <c r="G3352" s="68">
        <f t="shared" si="52"/>
        <v>1.3328955241668177</v>
      </c>
    </row>
    <row r="3353" spans="1:7" x14ac:dyDescent="0.25">
      <c r="A3353">
        <v>2002</v>
      </c>
      <c r="B3353">
        <v>23</v>
      </c>
      <c r="C3353" t="s">
        <v>588</v>
      </c>
      <c r="D3353">
        <v>5</v>
      </c>
      <c r="E3353">
        <v>9173.92</v>
      </c>
      <c r="F3353">
        <v>5326.33</v>
      </c>
      <c r="G3353" s="68">
        <f t="shared" si="52"/>
        <v>1.7223716893245444</v>
      </c>
    </row>
    <row r="3354" spans="1:7" x14ac:dyDescent="0.25">
      <c r="A3354">
        <v>2003</v>
      </c>
      <c r="B3354">
        <v>23</v>
      </c>
      <c r="C3354" t="s">
        <v>588</v>
      </c>
      <c r="D3354">
        <v>2</v>
      </c>
      <c r="E3354">
        <v>492.36</v>
      </c>
      <c r="F3354">
        <v>88.79</v>
      </c>
      <c r="G3354" s="68">
        <f t="shared" si="52"/>
        <v>5.5452190562000219</v>
      </c>
    </row>
    <row r="3355" spans="1:7" x14ac:dyDescent="0.25">
      <c r="A3355">
        <v>2003</v>
      </c>
      <c r="B3355">
        <v>23</v>
      </c>
      <c r="C3355" t="s">
        <v>588</v>
      </c>
      <c r="D3355">
        <v>3</v>
      </c>
      <c r="E3355">
        <v>500.63</v>
      </c>
      <c r="F3355">
        <v>291.67</v>
      </c>
      <c r="G3355" s="68">
        <f t="shared" si="52"/>
        <v>1.7164260979874515</v>
      </c>
    </row>
    <row r="3356" spans="1:7" x14ac:dyDescent="0.25">
      <c r="A3356">
        <v>2003</v>
      </c>
      <c r="B3356">
        <v>23</v>
      </c>
      <c r="C3356" t="s">
        <v>588</v>
      </c>
      <c r="D3356">
        <v>4</v>
      </c>
      <c r="E3356">
        <v>3427.14</v>
      </c>
      <c r="F3356">
        <v>2159.77</v>
      </c>
      <c r="G3356" s="68">
        <f t="shared" si="52"/>
        <v>1.5868078545400668</v>
      </c>
    </row>
    <row r="3357" spans="1:7" x14ac:dyDescent="0.25">
      <c r="A3357">
        <v>2003</v>
      </c>
      <c r="B3357">
        <v>23</v>
      </c>
      <c r="C3357" t="s">
        <v>588</v>
      </c>
      <c r="D3357">
        <v>5</v>
      </c>
      <c r="E3357">
        <v>16550.87</v>
      </c>
      <c r="F3357">
        <v>6243.27</v>
      </c>
      <c r="G3357" s="68">
        <f t="shared" si="52"/>
        <v>2.6509937901131937</v>
      </c>
    </row>
    <row r="3358" spans="1:7" x14ac:dyDescent="0.25">
      <c r="A3358">
        <v>2004</v>
      </c>
      <c r="B3358">
        <v>23</v>
      </c>
      <c r="C3358" t="s">
        <v>588</v>
      </c>
      <c r="D3358">
        <v>2</v>
      </c>
      <c r="E3358">
        <v>995.33</v>
      </c>
      <c r="F3358">
        <v>293.56</v>
      </c>
      <c r="G3358" s="68">
        <f t="shared" si="52"/>
        <v>3.3905504837171279</v>
      </c>
    </row>
    <row r="3359" spans="1:7" x14ac:dyDescent="0.25">
      <c r="A3359">
        <v>2004</v>
      </c>
      <c r="B3359">
        <v>23</v>
      </c>
      <c r="C3359" t="s">
        <v>588</v>
      </c>
      <c r="D3359">
        <v>3</v>
      </c>
      <c r="E3359">
        <v>5791.75</v>
      </c>
      <c r="F3359">
        <v>3705.81</v>
      </c>
      <c r="G3359" s="68">
        <f t="shared" si="52"/>
        <v>1.5628836880466079</v>
      </c>
    </row>
    <row r="3360" spans="1:7" x14ac:dyDescent="0.25">
      <c r="A3360">
        <v>2004</v>
      </c>
      <c r="B3360">
        <v>23</v>
      </c>
      <c r="C3360" t="s">
        <v>588</v>
      </c>
      <c r="D3360">
        <v>4</v>
      </c>
      <c r="E3360">
        <v>8032.87</v>
      </c>
      <c r="F3360">
        <v>5463.3</v>
      </c>
      <c r="G3360" s="68">
        <f t="shared" si="52"/>
        <v>1.4703329489502681</v>
      </c>
    </row>
    <row r="3361" spans="1:7" x14ac:dyDescent="0.25">
      <c r="A3361">
        <v>2004</v>
      </c>
      <c r="B3361">
        <v>23</v>
      </c>
      <c r="C3361" t="s">
        <v>588</v>
      </c>
      <c r="D3361">
        <v>5</v>
      </c>
      <c r="E3361">
        <v>22399.27</v>
      </c>
      <c r="F3361">
        <v>10503.42</v>
      </c>
      <c r="G3361" s="68">
        <f t="shared" si="52"/>
        <v>2.1325692012696815</v>
      </c>
    </row>
    <row r="3362" spans="1:7" x14ac:dyDescent="0.25">
      <c r="A3362">
        <v>2005</v>
      </c>
      <c r="B3362">
        <v>23</v>
      </c>
      <c r="C3362" t="s">
        <v>588</v>
      </c>
      <c r="D3362">
        <v>2</v>
      </c>
      <c r="E3362">
        <v>597.71</v>
      </c>
      <c r="F3362">
        <v>182.24</v>
      </c>
      <c r="G3362" s="68">
        <f t="shared" si="52"/>
        <v>3.2797958735733101</v>
      </c>
    </row>
    <row r="3363" spans="1:7" x14ac:dyDescent="0.25">
      <c r="A3363">
        <v>2005</v>
      </c>
      <c r="B3363">
        <v>23</v>
      </c>
      <c r="C3363" t="s">
        <v>588</v>
      </c>
      <c r="D3363">
        <v>3</v>
      </c>
      <c r="E3363">
        <v>478.36</v>
      </c>
      <c r="F3363">
        <v>305.31</v>
      </c>
      <c r="G3363" s="68">
        <f t="shared" si="52"/>
        <v>1.5668009564049654</v>
      </c>
    </row>
    <row r="3364" spans="1:7" x14ac:dyDescent="0.25">
      <c r="A3364">
        <v>2005</v>
      </c>
      <c r="B3364">
        <v>23</v>
      </c>
      <c r="C3364" t="s">
        <v>588</v>
      </c>
      <c r="D3364">
        <v>4</v>
      </c>
      <c r="E3364">
        <v>5563.27</v>
      </c>
      <c r="F3364">
        <v>3844.57</v>
      </c>
      <c r="G3364" s="68">
        <f t="shared" si="52"/>
        <v>1.447046093581337</v>
      </c>
    </row>
    <row r="3365" spans="1:7" x14ac:dyDescent="0.25">
      <c r="A3365">
        <v>2005</v>
      </c>
      <c r="B3365">
        <v>23</v>
      </c>
      <c r="C3365" t="s">
        <v>588</v>
      </c>
      <c r="D3365">
        <v>5</v>
      </c>
      <c r="E3365">
        <v>4209.45</v>
      </c>
      <c r="F3365">
        <v>2026.41</v>
      </c>
      <c r="G3365" s="68">
        <f t="shared" si="52"/>
        <v>2.0772943283935628</v>
      </c>
    </row>
    <row r="3366" spans="1:7" x14ac:dyDescent="0.25">
      <c r="A3366">
        <v>2006</v>
      </c>
      <c r="B3366">
        <v>23</v>
      </c>
      <c r="C3366" t="s">
        <v>588</v>
      </c>
      <c r="D3366">
        <v>2</v>
      </c>
      <c r="E3366">
        <v>168.28</v>
      </c>
      <c r="F3366">
        <v>52.99</v>
      </c>
      <c r="G3366" s="68">
        <f t="shared" si="52"/>
        <v>3.1756935270805813</v>
      </c>
    </row>
    <row r="3367" spans="1:7" x14ac:dyDescent="0.25">
      <c r="A3367">
        <v>2006</v>
      </c>
      <c r="B3367">
        <v>23</v>
      </c>
      <c r="C3367" t="s">
        <v>588</v>
      </c>
      <c r="D3367">
        <v>3</v>
      </c>
      <c r="E3367">
        <v>453.83</v>
      </c>
      <c r="F3367">
        <v>291.66000000000003</v>
      </c>
      <c r="G3367" s="68">
        <f t="shared" si="52"/>
        <v>1.5560241376945756</v>
      </c>
    </row>
    <row r="3368" spans="1:7" x14ac:dyDescent="0.25">
      <c r="A3368">
        <v>2006</v>
      </c>
      <c r="B3368">
        <v>23</v>
      </c>
      <c r="C3368" t="s">
        <v>588</v>
      </c>
      <c r="D3368">
        <v>4</v>
      </c>
      <c r="E3368">
        <v>4367.66</v>
      </c>
      <c r="F3368">
        <v>3024.19</v>
      </c>
      <c r="G3368" s="68">
        <f t="shared" si="52"/>
        <v>1.4442412679097543</v>
      </c>
    </row>
    <row r="3369" spans="1:7" x14ac:dyDescent="0.25">
      <c r="A3369">
        <v>2006</v>
      </c>
      <c r="B3369">
        <v>23</v>
      </c>
      <c r="C3369" t="s">
        <v>588</v>
      </c>
      <c r="D3369">
        <v>5</v>
      </c>
      <c r="E3369">
        <v>17267.52</v>
      </c>
      <c r="F3369">
        <v>8410.51</v>
      </c>
      <c r="G3369" s="68">
        <f t="shared" si="52"/>
        <v>2.0530883382815075</v>
      </c>
    </row>
    <row r="3370" spans="1:7" x14ac:dyDescent="0.25">
      <c r="A3370">
        <v>2007</v>
      </c>
      <c r="B3370">
        <v>23</v>
      </c>
      <c r="C3370" t="s">
        <v>588</v>
      </c>
      <c r="D3370">
        <v>2</v>
      </c>
      <c r="E3370">
        <v>0</v>
      </c>
      <c r="F3370">
        <v>0</v>
      </c>
      <c r="G3370" s="68" t="e">
        <f t="shared" si="52"/>
        <v>#DIV/0!</v>
      </c>
    </row>
    <row r="3371" spans="1:7" x14ac:dyDescent="0.25">
      <c r="A3371">
        <v>2007</v>
      </c>
      <c r="B3371">
        <v>23</v>
      </c>
      <c r="C3371" t="s">
        <v>588</v>
      </c>
      <c r="D3371">
        <v>3</v>
      </c>
      <c r="E3371">
        <v>458.15</v>
      </c>
      <c r="F3371">
        <v>410.82</v>
      </c>
      <c r="G3371" s="68">
        <f t="shared" si="52"/>
        <v>1.115208607175892</v>
      </c>
    </row>
    <row r="3372" spans="1:7" x14ac:dyDescent="0.25">
      <c r="A3372">
        <v>2007</v>
      </c>
      <c r="B3372">
        <v>23</v>
      </c>
      <c r="C3372" t="s">
        <v>588</v>
      </c>
      <c r="D3372">
        <v>4</v>
      </c>
      <c r="E3372">
        <v>1036.1600000000001</v>
      </c>
      <c r="F3372">
        <v>960.39</v>
      </c>
      <c r="G3372" s="68">
        <f t="shared" si="52"/>
        <v>1.0788950322264914</v>
      </c>
    </row>
    <row r="3373" spans="1:7" x14ac:dyDescent="0.25">
      <c r="A3373">
        <v>2007</v>
      </c>
      <c r="B3373">
        <v>23</v>
      </c>
      <c r="C3373" t="s">
        <v>588</v>
      </c>
      <c r="D3373">
        <v>5</v>
      </c>
      <c r="E3373">
        <v>4102.5600000000004</v>
      </c>
      <c r="F3373">
        <v>3631.13</v>
      </c>
      <c r="G3373" s="68">
        <f t="shared" si="52"/>
        <v>1.1298301079829145</v>
      </c>
    </row>
    <row r="3374" spans="1:7" x14ac:dyDescent="0.25">
      <c r="A3374">
        <v>2008</v>
      </c>
      <c r="B3374">
        <v>23</v>
      </c>
      <c r="C3374" t="s">
        <v>588</v>
      </c>
      <c r="D3374">
        <v>2</v>
      </c>
      <c r="E3374">
        <v>458.8</v>
      </c>
      <c r="F3374">
        <v>217.58</v>
      </c>
      <c r="G3374" s="68">
        <f t="shared" si="52"/>
        <v>2.1086496920672855</v>
      </c>
    </row>
    <row r="3375" spans="1:7" x14ac:dyDescent="0.25">
      <c r="A3375">
        <v>2008</v>
      </c>
      <c r="B3375">
        <v>23</v>
      </c>
      <c r="C3375" t="s">
        <v>588</v>
      </c>
      <c r="D3375">
        <v>3</v>
      </c>
      <c r="E3375">
        <v>670.39</v>
      </c>
      <c r="F3375">
        <v>502.5</v>
      </c>
      <c r="G3375" s="68">
        <f t="shared" si="52"/>
        <v>1.3341094527363184</v>
      </c>
    </row>
    <row r="3376" spans="1:7" x14ac:dyDescent="0.25">
      <c r="A3376">
        <v>2008</v>
      </c>
      <c r="B3376">
        <v>23</v>
      </c>
      <c r="C3376" t="s">
        <v>588</v>
      </c>
      <c r="D3376">
        <v>4</v>
      </c>
      <c r="E3376">
        <v>3304.83</v>
      </c>
      <c r="F3376">
        <v>2510.13</v>
      </c>
      <c r="G3376" s="68">
        <f t="shared" si="52"/>
        <v>1.316597148354866</v>
      </c>
    </row>
    <row r="3377" spans="1:7" x14ac:dyDescent="0.25">
      <c r="A3377">
        <v>2008</v>
      </c>
      <c r="B3377">
        <v>23</v>
      </c>
      <c r="C3377" t="s">
        <v>588</v>
      </c>
      <c r="D3377">
        <v>5</v>
      </c>
      <c r="E3377">
        <v>2448.44</v>
      </c>
      <c r="F3377">
        <v>1443.57</v>
      </c>
      <c r="G3377" s="68">
        <f t="shared" si="52"/>
        <v>1.6961006393870752</v>
      </c>
    </row>
    <row r="3378" spans="1:7" x14ac:dyDescent="0.25">
      <c r="A3378">
        <v>2009</v>
      </c>
      <c r="B3378">
        <v>23</v>
      </c>
      <c r="C3378" t="s">
        <v>588</v>
      </c>
      <c r="D3378">
        <v>2</v>
      </c>
      <c r="E3378">
        <v>0</v>
      </c>
      <c r="F3378">
        <v>0</v>
      </c>
      <c r="G3378" s="68" t="e">
        <f t="shared" si="52"/>
        <v>#DIV/0!</v>
      </c>
    </row>
    <row r="3379" spans="1:7" x14ac:dyDescent="0.25">
      <c r="A3379">
        <v>2009</v>
      </c>
      <c r="B3379">
        <v>23</v>
      </c>
      <c r="C3379" t="s">
        <v>588</v>
      </c>
      <c r="D3379">
        <v>3</v>
      </c>
      <c r="E3379">
        <v>665.26</v>
      </c>
      <c r="F3379">
        <v>581.54</v>
      </c>
      <c r="G3379" s="68">
        <f t="shared" si="52"/>
        <v>1.1439625821095711</v>
      </c>
    </row>
    <row r="3380" spans="1:7" x14ac:dyDescent="0.25">
      <c r="A3380">
        <v>2009</v>
      </c>
      <c r="B3380">
        <v>23</v>
      </c>
      <c r="C3380" t="s">
        <v>588</v>
      </c>
      <c r="D3380">
        <v>4</v>
      </c>
      <c r="E3380">
        <v>3951.71</v>
      </c>
      <c r="F3380">
        <v>3578.12</v>
      </c>
      <c r="G3380" s="68">
        <f t="shared" si="52"/>
        <v>1.1044095782142578</v>
      </c>
    </row>
    <row r="3381" spans="1:7" x14ac:dyDescent="0.25">
      <c r="A3381">
        <v>2009</v>
      </c>
      <c r="B3381">
        <v>23</v>
      </c>
      <c r="C3381" t="s">
        <v>588</v>
      </c>
      <c r="D3381">
        <v>5</v>
      </c>
      <c r="E3381">
        <v>1620.68</v>
      </c>
      <c r="F3381">
        <v>1372.31</v>
      </c>
      <c r="G3381" s="68">
        <f t="shared" si="52"/>
        <v>1.1809868032733131</v>
      </c>
    </row>
    <row r="3382" spans="1:7" x14ac:dyDescent="0.25">
      <c r="A3382">
        <v>2010</v>
      </c>
      <c r="B3382">
        <v>23</v>
      </c>
      <c r="C3382" t="s">
        <v>588</v>
      </c>
      <c r="D3382">
        <v>2</v>
      </c>
      <c r="E3382">
        <v>660.98</v>
      </c>
      <c r="F3382">
        <v>595.95000000000005</v>
      </c>
      <c r="G3382" s="68">
        <f t="shared" si="52"/>
        <v>1.1091198926084402</v>
      </c>
    </row>
    <row r="3383" spans="1:7" x14ac:dyDescent="0.25">
      <c r="A3383">
        <v>2010</v>
      </c>
      <c r="B3383">
        <v>23</v>
      </c>
      <c r="C3383" t="s">
        <v>588</v>
      </c>
      <c r="D3383">
        <v>3</v>
      </c>
      <c r="E3383">
        <v>1081.2</v>
      </c>
      <c r="F3383">
        <v>1025.5</v>
      </c>
      <c r="G3383" s="68">
        <f t="shared" si="52"/>
        <v>1.0543149683081423</v>
      </c>
    </row>
    <row r="3384" spans="1:7" x14ac:dyDescent="0.25">
      <c r="A3384">
        <v>2010</v>
      </c>
      <c r="B3384">
        <v>23</v>
      </c>
      <c r="C3384" t="s">
        <v>588</v>
      </c>
      <c r="D3384">
        <v>4</v>
      </c>
      <c r="E3384">
        <v>4104.37</v>
      </c>
      <c r="F3384">
        <v>3936.93</v>
      </c>
      <c r="G3384" s="68">
        <f t="shared" si="52"/>
        <v>1.0425306012552928</v>
      </c>
    </row>
    <row r="3385" spans="1:7" x14ac:dyDescent="0.25">
      <c r="A3385">
        <v>2010</v>
      </c>
      <c r="B3385">
        <v>23</v>
      </c>
      <c r="C3385" t="s">
        <v>588</v>
      </c>
      <c r="D3385">
        <v>5</v>
      </c>
      <c r="E3385">
        <v>6023.74</v>
      </c>
      <c r="F3385">
        <v>5612.03</v>
      </c>
      <c r="G3385" s="68">
        <f t="shared" si="52"/>
        <v>1.0733620454630499</v>
      </c>
    </row>
    <row r="3386" spans="1:7" x14ac:dyDescent="0.25">
      <c r="A3386">
        <v>2011</v>
      </c>
      <c r="B3386">
        <v>23</v>
      </c>
      <c r="C3386" t="s">
        <v>588</v>
      </c>
      <c r="D3386">
        <v>2</v>
      </c>
      <c r="E3386">
        <v>644.9</v>
      </c>
      <c r="F3386">
        <v>7.95</v>
      </c>
      <c r="G3386" s="68">
        <f t="shared" si="52"/>
        <v>81.119496855345901</v>
      </c>
    </row>
    <row r="3387" spans="1:7" x14ac:dyDescent="0.25">
      <c r="A3387">
        <v>2011</v>
      </c>
      <c r="B3387">
        <v>23</v>
      </c>
      <c r="C3387" t="s">
        <v>588</v>
      </c>
      <c r="D3387">
        <v>3</v>
      </c>
      <c r="E3387">
        <v>517.82000000000005</v>
      </c>
      <c r="F3387">
        <v>267.99</v>
      </c>
      <c r="G3387" s="68">
        <f t="shared" si="52"/>
        <v>1.9322362774730402</v>
      </c>
    </row>
    <row r="3388" spans="1:7" x14ac:dyDescent="0.25">
      <c r="A3388">
        <v>2011</v>
      </c>
      <c r="B3388">
        <v>23</v>
      </c>
      <c r="C3388" t="s">
        <v>588</v>
      </c>
      <c r="D3388">
        <v>4</v>
      </c>
      <c r="E3388">
        <v>7785.93</v>
      </c>
      <c r="F3388">
        <v>4311</v>
      </c>
      <c r="G3388" s="68">
        <f t="shared" si="52"/>
        <v>1.806061238691719</v>
      </c>
    </row>
    <row r="3389" spans="1:7" x14ac:dyDescent="0.25">
      <c r="A3389">
        <v>2011</v>
      </c>
      <c r="B3389">
        <v>23</v>
      </c>
      <c r="C3389" t="s">
        <v>588</v>
      </c>
      <c r="D3389">
        <v>5</v>
      </c>
      <c r="E3389">
        <v>3915.94</v>
      </c>
      <c r="F3389">
        <v>951.21</v>
      </c>
      <c r="G3389" s="68">
        <f t="shared" si="52"/>
        <v>4.116798603883475</v>
      </c>
    </row>
    <row r="3390" spans="1:7" x14ac:dyDescent="0.25">
      <c r="A3390">
        <v>2012</v>
      </c>
      <c r="B3390">
        <v>23</v>
      </c>
      <c r="C3390" t="s">
        <v>588</v>
      </c>
      <c r="D3390">
        <v>2</v>
      </c>
      <c r="E3390">
        <v>1574.32</v>
      </c>
      <c r="F3390">
        <v>923.75</v>
      </c>
      <c r="G3390" s="68">
        <f t="shared" si="52"/>
        <v>1.7042706359945872</v>
      </c>
    </row>
    <row r="3391" spans="1:7" x14ac:dyDescent="0.25">
      <c r="A3391">
        <v>2012</v>
      </c>
      <c r="B3391">
        <v>23</v>
      </c>
      <c r="C3391" t="s">
        <v>588</v>
      </c>
      <c r="D3391">
        <v>3</v>
      </c>
      <c r="E3391">
        <v>1485.33</v>
      </c>
      <c r="F3391">
        <v>1171.95</v>
      </c>
      <c r="G3391" s="68">
        <f t="shared" si="52"/>
        <v>1.2674004863688724</v>
      </c>
    </row>
    <row r="3392" spans="1:7" x14ac:dyDescent="0.25">
      <c r="A3392">
        <v>2012</v>
      </c>
      <c r="B3392">
        <v>23</v>
      </c>
      <c r="C3392" t="s">
        <v>588</v>
      </c>
      <c r="D3392">
        <v>4</v>
      </c>
      <c r="E3392">
        <v>5140.34</v>
      </c>
      <c r="F3392">
        <v>4212.84</v>
      </c>
      <c r="G3392" s="68">
        <f t="shared" si="52"/>
        <v>1.2201602719305742</v>
      </c>
    </row>
    <row r="3393" spans="1:7" x14ac:dyDescent="0.25">
      <c r="A3393">
        <v>2012</v>
      </c>
      <c r="B3393">
        <v>23</v>
      </c>
      <c r="C3393" t="s">
        <v>588</v>
      </c>
      <c r="D3393">
        <v>5</v>
      </c>
      <c r="E3393">
        <v>9909.19</v>
      </c>
      <c r="F3393">
        <v>6921.65</v>
      </c>
      <c r="G3393" s="68">
        <f t="shared" si="52"/>
        <v>1.4316225177522701</v>
      </c>
    </row>
    <row r="3394" spans="1:7" x14ac:dyDescent="0.25">
      <c r="A3394">
        <v>2013</v>
      </c>
      <c r="B3394">
        <v>23</v>
      </c>
      <c r="C3394" t="s">
        <v>588</v>
      </c>
      <c r="D3394">
        <v>2</v>
      </c>
      <c r="E3394">
        <v>2333.75</v>
      </c>
      <c r="F3394">
        <v>1372</v>
      </c>
      <c r="G3394" s="68">
        <f t="shared" si="52"/>
        <v>1.7009839650145773</v>
      </c>
    </row>
    <row r="3395" spans="1:7" x14ac:dyDescent="0.25">
      <c r="A3395">
        <v>2013</v>
      </c>
      <c r="B3395">
        <v>23</v>
      </c>
      <c r="C3395" t="s">
        <v>588</v>
      </c>
      <c r="D3395">
        <v>3</v>
      </c>
      <c r="E3395">
        <v>3688.27</v>
      </c>
      <c r="F3395">
        <v>2915.75</v>
      </c>
      <c r="G3395" s="68">
        <f t="shared" ref="G3395:G3458" si="53">E3395/F3395</f>
        <v>1.2649472691417303</v>
      </c>
    </row>
    <row r="3396" spans="1:7" x14ac:dyDescent="0.25">
      <c r="A3396">
        <v>2013</v>
      </c>
      <c r="B3396">
        <v>23</v>
      </c>
      <c r="C3396" t="s">
        <v>588</v>
      </c>
      <c r="D3396">
        <v>4</v>
      </c>
      <c r="E3396">
        <v>10962.73</v>
      </c>
      <c r="F3396">
        <v>8986.3799999999992</v>
      </c>
      <c r="G3396" s="68">
        <f t="shared" si="53"/>
        <v>1.2199272677095783</v>
      </c>
    </row>
    <row r="3397" spans="1:7" x14ac:dyDescent="0.25">
      <c r="A3397">
        <v>2013</v>
      </c>
      <c r="B3397">
        <v>23</v>
      </c>
      <c r="C3397" t="s">
        <v>588</v>
      </c>
      <c r="D3397">
        <v>5</v>
      </c>
      <c r="E3397">
        <v>6152.66</v>
      </c>
      <c r="F3397">
        <v>4298.1400000000003</v>
      </c>
      <c r="G3397" s="68">
        <f t="shared" si="53"/>
        <v>1.4314703569450971</v>
      </c>
    </row>
    <row r="3398" spans="1:7" x14ac:dyDescent="0.25">
      <c r="A3398">
        <v>2014</v>
      </c>
      <c r="B3398">
        <v>23</v>
      </c>
      <c r="C3398" t="s">
        <v>588</v>
      </c>
      <c r="D3398">
        <v>2</v>
      </c>
      <c r="E3398">
        <v>2058.94</v>
      </c>
      <c r="F3398">
        <v>1221.83</v>
      </c>
      <c r="G3398" s="68">
        <f t="shared" si="53"/>
        <v>1.6851280456364635</v>
      </c>
    </row>
    <row r="3399" spans="1:7" x14ac:dyDescent="0.25">
      <c r="A3399">
        <v>2014</v>
      </c>
      <c r="B3399">
        <v>23</v>
      </c>
      <c r="C3399" t="s">
        <v>588</v>
      </c>
      <c r="D3399">
        <v>3</v>
      </c>
      <c r="E3399">
        <v>5160.96</v>
      </c>
      <c r="F3399">
        <v>4103.5600000000004</v>
      </c>
      <c r="G3399" s="68">
        <f t="shared" si="53"/>
        <v>1.2576786984959401</v>
      </c>
    </row>
    <row r="3400" spans="1:7" x14ac:dyDescent="0.25">
      <c r="A3400">
        <v>2014</v>
      </c>
      <c r="B3400">
        <v>23</v>
      </c>
      <c r="C3400" t="s">
        <v>588</v>
      </c>
      <c r="D3400">
        <v>4</v>
      </c>
      <c r="E3400">
        <v>25002.02</v>
      </c>
      <c r="F3400">
        <v>20414.240000000002</v>
      </c>
      <c r="G3400" s="68">
        <f t="shared" si="53"/>
        <v>1.2247343031139046</v>
      </c>
    </row>
    <row r="3401" spans="1:7" x14ac:dyDescent="0.25">
      <c r="A3401">
        <v>2014</v>
      </c>
      <c r="B3401">
        <v>23</v>
      </c>
      <c r="C3401" t="s">
        <v>588</v>
      </c>
      <c r="D3401">
        <v>5</v>
      </c>
      <c r="E3401">
        <v>10512.29</v>
      </c>
      <c r="F3401">
        <v>7349.62</v>
      </c>
      <c r="G3401" s="68">
        <f t="shared" si="53"/>
        <v>1.4303174858019871</v>
      </c>
    </row>
    <row r="3402" spans="1:7" x14ac:dyDescent="0.25">
      <c r="A3402">
        <v>2015</v>
      </c>
      <c r="B3402">
        <v>23</v>
      </c>
      <c r="C3402" t="s">
        <v>588</v>
      </c>
      <c r="D3402">
        <v>2</v>
      </c>
      <c r="E3402">
        <v>1622.79</v>
      </c>
      <c r="F3402">
        <v>964.56</v>
      </c>
      <c r="G3402" s="68">
        <f t="shared" si="53"/>
        <v>1.6824147797959692</v>
      </c>
    </row>
    <row r="3403" spans="1:7" x14ac:dyDescent="0.25">
      <c r="A3403">
        <v>2015</v>
      </c>
      <c r="B3403">
        <v>23</v>
      </c>
      <c r="C3403" t="s">
        <v>588</v>
      </c>
      <c r="D3403">
        <v>3</v>
      </c>
      <c r="E3403">
        <v>4560.9799999999996</v>
      </c>
      <c r="F3403">
        <v>3629.11</v>
      </c>
      <c r="G3403" s="68">
        <f t="shared" si="53"/>
        <v>1.2567764548332785</v>
      </c>
    </row>
    <row r="3404" spans="1:7" x14ac:dyDescent="0.25">
      <c r="A3404">
        <v>2015</v>
      </c>
      <c r="B3404">
        <v>23</v>
      </c>
      <c r="C3404" t="s">
        <v>588</v>
      </c>
      <c r="D3404">
        <v>4</v>
      </c>
      <c r="E3404">
        <v>34992.730000000003</v>
      </c>
      <c r="F3404">
        <v>28578.13</v>
      </c>
      <c r="G3404" s="68">
        <f t="shared" si="53"/>
        <v>1.2244583532932352</v>
      </c>
    </row>
    <row r="3405" spans="1:7" x14ac:dyDescent="0.25">
      <c r="A3405">
        <v>2015</v>
      </c>
      <c r="B3405">
        <v>23</v>
      </c>
      <c r="C3405" t="s">
        <v>588</v>
      </c>
      <c r="D3405">
        <v>5</v>
      </c>
      <c r="E3405">
        <v>24500.19</v>
      </c>
      <c r="F3405">
        <v>17130.21</v>
      </c>
      <c r="G3405" s="68">
        <f t="shared" si="53"/>
        <v>1.4302329043251658</v>
      </c>
    </row>
    <row r="3406" spans="1:7" x14ac:dyDescent="0.25">
      <c r="A3406">
        <v>1979</v>
      </c>
      <c r="B3406">
        <v>24</v>
      </c>
      <c r="C3406" t="s">
        <v>589</v>
      </c>
      <c r="D3406">
        <v>2</v>
      </c>
      <c r="E3406">
        <v>1352.94</v>
      </c>
      <c r="F3406">
        <v>1282.67</v>
      </c>
      <c r="G3406" s="68">
        <f t="shared" si="53"/>
        <v>1.0547841611638222</v>
      </c>
    </row>
    <row r="3407" spans="1:7" x14ac:dyDescent="0.25">
      <c r="A3407">
        <v>1979</v>
      </c>
      <c r="B3407">
        <v>24</v>
      </c>
      <c r="C3407" t="s">
        <v>589</v>
      </c>
      <c r="D3407">
        <v>3</v>
      </c>
      <c r="E3407">
        <v>16920.849999999999</v>
      </c>
      <c r="F3407">
        <v>8376.57</v>
      </c>
      <c r="G3407" s="68">
        <f t="shared" si="53"/>
        <v>2.0200213213761717</v>
      </c>
    </row>
    <row r="3408" spans="1:7" x14ac:dyDescent="0.25">
      <c r="A3408">
        <v>1979</v>
      </c>
      <c r="B3408">
        <v>24</v>
      </c>
      <c r="C3408" t="s">
        <v>589</v>
      </c>
      <c r="D3408">
        <v>4</v>
      </c>
      <c r="E3408">
        <v>27526.45</v>
      </c>
      <c r="F3408">
        <v>12420.57</v>
      </c>
      <c r="G3408" s="68">
        <f t="shared" si="53"/>
        <v>2.2161986124630353</v>
      </c>
    </row>
    <row r="3409" spans="1:7" x14ac:dyDescent="0.25">
      <c r="A3409">
        <v>1979</v>
      </c>
      <c r="B3409">
        <v>24</v>
      </c>
      <c r="C3409" t="s">
        <v>589</v>
      </c>
      <c r="D3409">
        <v>5</v>
      </c>
      <c r="E3409">
        <v>387.88</v>
      </c>
      <c r="F3409">
        <v>79.81</v>
      </c>
      <c r="G3409" s="68">
        <f t="shared" si="53"/>
        <v>4.8600426011777973</v>
      </c>
    </row>
    <row r="3410" spans="1:7" x14ac:dyDescent="0.25">
      <c r="A3410">
        <v>1980</v>
      </c>
      <c r="B3410">
        <v>24</v>
      </c>
      <c r="C3410" t="s">
        <v>589</v>
      </c>
      <c r="D3410">
        <v>2</v>
      </c>
      <c r="E3410">
        <v>296.67</v>
      </c>
      <c r="F3410">
        <v>281.08999999999997</v>
      </c>
      <c r="G3410" s="68">
        <f t="shared" si="53"/>
        <v>1.0554270874097267</v>
      </c>
    </row>
    <row r="3411" spans="1:7" x14ac:dyDescent="0.25">
      <c r="A3411">
        <v>1980</v>
      </c>
      <c r="B3411">
        <v>24</v>
      </c>
      <c r="C3411" t="s">
        <v>589</v>
      </c>
      <c r="D3411">
        <v>3</v>
      </c>
      <c r="E3411">
        <v>33733.879999999997</v>
      </c>
      <c r="F3411">
        <v>16718.86</v>
      </c>
      <c r="G3411" s="68">
        <f t="shared" si="53"/>
        <v>2.0177141264416352</v>
      </c>
    </row>
    <row r="3412" spans="1:7" x14ac:dyDescent="0.25">
      <c r="A3412">
        <v>1980</v>
      </c>
      <c r="B3412">
        <v>24</v>
      </c>
      <c r="C3412" t="s">
        <v>589</v>
      </c>
      <c r="D3412">
        <v>4</v>
      </c>
      <c r="E3412">
        <v>23814.400000000001</v>
      </c>
      <c r="F3412">
        <v>10748.03</v>
      </c>
      <c r="G3412" s="68">
        <f t="shared" si="53"/>
        <v>2.2156990629910784</v>
      </c>
    </row>
    <row r="3413" spans="1:7" x14ac:dyDescent="0.25">
      <c r="A3413">
        <v>1980</v>
      </c>
      <c r="B3413">
        <v>24</v>
      </c>
      <c r="C3413" t="s">
        <v>589</v>
      </c>
      <c r="D3413">
        <v>5</v>
      </c>
      <c r="E3413">
        <v>1724.13</v>
      </c>
      <c r="F3413">
        <v>354.81</v>
      </c>
      <c r="G3413" s="68">
        <f t="shared" si="53"/>
        <v>4.8593049801302106</v>
      </c>
    </row>
    <row r="3414" spans="1:7" x14ac:dyDescent="0.25">
      <c r="A3414">
        <v>1981</v>
      </c>
      <c r="B3414">
        <v>24</v>
      </c>
      <c r="C3414" t="s">
        <v>589</v>
      </c>
      <c r="D3414">
        <v>2</v>
      </c>
      <c r="E3414">
        <v>7893.9</v>
      </c>
      <c r="F3414">
        <v>7471.49</v>
      </c>
      <c r="G3414" s="68">
        <f t="shared" si="53"/>
        <v>1.0565362464515109</v>
      </c>
    </row>
    <row r="3415" spans="1:7" x14ac:dyDescent="0.25">
      <c r="A3415">
        <v>1981</v>
      </c>
      <c r="B3415">
        <v>24</v>
      </c>
      <c r="C3415" t="s">
        <v>589</v>
      </c>
      <c r="D3415">
        <v>3</v>
      </c>
      <c r="E3415">
        <v>46269.85</v>
      </c>
      <c r="F3415">
        <v>23005.78</v>
      </c>
      <c r="G3415" s="68">
        <f t="shared" si="53"/>
        <v>2.0112271785612137</v>
      </c>
    </row>
    <row r="3416" spans="1:7" x14ac:dyDescent="0.25">
      <c r="A3416">
        <v>1981</v>
      </c>
      <c r="B3416">
        <v>24</v>
      </c>
      <c r="C3416" t="s">
        <v>589</v>
      </c>
      <c r="D3416">
        <v>4</v>
      </c>
      <c r="E3416">
        <v>20999.919999999998</v>
      </c>
      <c r="F3416">
        <v>9483.83</v>
      </c>
      <c r="G3416" s="68">
        <f t="shared" si="53"/>
        <v>2.2142868440282037</v>
      </c>
    </row>
    <row r="3417" spans="1:7" x14ac:dyDescent="0.25">
      <c r="A3417">
        <v>1981</v>
      </c>
      <c r="B3417">
        <v>24</v>
      </c>
      <c r="C3417" t="s">
        <v>589</v>
      </c>
      <c r="D3417">
        <v>5</v>
      </c>
      <c r="E3417">
        <v>286.07</v>
      </c>
      <c r="F3417">
        <v>58.9</v>
      </c>
      <c r="G3417" s="68">
        <f t="shared" si="53"/>
        <v>4.856876061120543</v>
      </c>
    </row>
    <row r="3418" spans="1:7" x14ac:dyDescent="0.25">
      <c r="A3418">
        <v>1982</v>
      </c>
      <c r="B3418">
        <v>24</v>
      </c>
      <c r="C3418" t="s">
        <v>589</v>
      </c>
      <c r="D3418">
        <v>2</v>
      </c>
      <c r="E3418">
        <v>4231.8100000000004</v>
      </c>
      <c r="F3418">
        <v>4001.95</v>
      </c>
      <c r="G3418" s="68">
        <f t="shared" si="53"/>
        <v>1.0574369994627622</v>
      </c>
    </row>
    <row r="3419" spans="1:7" x14ac:dyDescent="0.25">
      <c r="A3419">
        <v>1982</v>
      </c>
      <c r="B3419">
        <v>24</v>
      </c>
      <c r="C3419" t="s">
        <v>589</v>
      </c>
      <c r="D3419">
        <v>3</v>
      </c>
      <c r="E3419">
        <v>49924.51</v>
      </c>
      <c r="F3419">
        <v>24638.65</v>
      </c>
      <c r="G3419" s="68">
        <f t="shared" si="53"/>
        <v>2.0262680788111362</v>
      </c>
    </row>
    <row r="3420" spans="1:7" x14ac:dyDescent="0.25">
      <c r="A3420">
        <v>1982</v>
      </c>
      <c r="B3420">
        <v>24</v>
      </c>
      <c r="C3420" t="s">
        <v>589</v>
      </c>
      <c r="D3420">
        <v>4</v>
      </c>
      <c r="E3420">
        <v>14603.02</v>
      </c>
      <c r="F3420">
        <v>6585.19</v>
      </c>
      <c r="G3420" s="68">
        <f t="shared" si="53"/>
        <v>2.2175548465571988</v>
      </c>
    </row>
    <row r="3421" spans="1:7" x14ac:dyDescent="0.25">
      <c r="A3421">
        <v>1982</v>
      </c>
      <c r="B3421">
        <v>24</v>
      </c>
      <c r="C3421" t="s">
        <v>589</v>
      </c>
      <c r="D3421">
        <v>5</v>
      </c>
      <c r="E3421">
        <v>90.95</v>
      </c>
      <c r="F3421">
        <v>18.71</v>
      </c>
      <c r="G3421" s="68">
        <f t="shared" si="53"/>
        <v>4.861036878674506</v>
      </c>
    </row>
    <row r="3422" spans="1:7" x14ac:dyDescent="0.25">
      <c r="A3422">
        <v>1983</v>
      </c>
      <c r="B3422">
        <v>24</v>
      </c>
      <c r="C3422" t="s">
        <v>589</v>
      </c>
      <c r="D3422">
        <v>2</v>
      </c>
      <c r="E3422">
        <v>1502.88</v>
      </c>
      <c r="F3422">
        <v>1428.72</v>
      </c>
      <c r="G3422" s="68">
        <f t="shared" si="53"/>
        <v>1.0519066017134218</v>
      </c>
    </row>
    <row r="3423" spans="1:7" x14ac:dyDescent="0.25">
      <c r="A3423">
        <v>1983</v>
      </c>
      <c r="B3423">
        <v>24</v>
      </c>
      <c r="C3423" t="s">
        <v>589</v>
      </c>
      <c r="D3423">
        <v>3</v>
      </c>
      <c r="E3423">
        <v>33551.660000000003</v>
      </c>
      <c r="F3423">
        <v>15013.86</v>
      </c>
      <c r="G3423" s="68">
        <f t="shared" si="53"/>
        <v>2.234712459021198</v>
      </c>
    </row>
    <row r="3424" spans="1:7" x14ac:dyDescent="0.25">
      <c r="A3424">
        <v>1983</v>
      </c>
      <c r="B3424">
        <v>24</v>
      </c>
      <c r="C3424" t="s">
        <v>589</v>
      </c>
      <c r="D3424">
        <v>4</v>
      </c>
      <c r="E3424">
        <v>21796.79</v>
      </c>
      <c r="F3424">
        <v>6950.26</v>
      </c>
      <c r="G3424" s="68">
        <f t="shared" si="53"/>
        <v>3.1361114548232729</v>
      </c>
    </row>
    <row r="3425" spans="1:7" x14ac:dyDescent="0.25">
      <c r="A3425">
        <v>1983</v>
      </c>
      <c r="B3425">
        <v>24</v>
      </c>
      <c r="C3425" t="s">
        <v>589</v>
      </c>
      <c r="D3425">
        <v>5</v>
      </c>
      <c r="E3425">
        <v>307.60000000000002</v>
      </c>
      <c r="F3425">
        <v>33.25</v>
      </c>
      <c r="G3425" s="68">
        <f t="shared" si="53"/>
        <v>9.2511278195488735</v>
      </c>
    </row>
    <row r="3426" spans="1:7" x14ac:dyDescent="0.25">
      <c r="A3426">
        <v>1984</v>
      </c>
      <c r="B3426">
        <v>24</v>
      </c>
      <c r="C3426" t="s">
        <v>589</v>
      </c>
      <c r="D3426">
        <v>2</v>
      </c>
      <c r="E3426">
        <v>951.28</v>
      </c>
      <c r="F3426">
        <v>893.96</v>
      </c>
      <c r="G3426" s="68">
        <f t="shared" si="53"/>
        <v>1.0641191999642041</v>
      </c>
    </row>
    <row r="3427" spans="1:7" x14ac:dyDescent="0.25">
      <c r="A3427">
        <v>1984</v>
      </c>
      <c r="B3427">
        <v>24</v>
      </c>
      <c r="C3427" t="s">
        <v>589</v>
      </c>
      <c r="D3427">
        <v>3</v>
      </c>
      <c r="E3427">
        <v>44604.7</v>
      </c>
      <c r="F3427">
        <v>20881.36</v>
      </c>
      <c r="G3427" s="68">
        <f t="shared" si="53"/>
        <v>2.1361012884218269</v>
      </c>
    </row>
    <row r="3428" spans="1:7" x14ac:dyDescent="0.25">
      <c r="A3428">
        <v>1984</v>
      </c>
      <c r="B3428">
        <v>24</v>
      </c>
      <c r="C3428" t="s">
        <v>589</v>
      </c>
      <c r="D3428">
        <v>4</v>
      </c>
      <c r="E3428">
        <v>42553</v>
      </c>
      <c r="F3428">
        <v>12879.94</v>
      </c>
      <c r="G3428" s="68">
        <f t="shared" si="53"/>
        <v>3.3038197382907062</v>
      </c>
    </row>
    <row r="3429" spans="1:7" x14ac:dyDescent="0.25">
      <c r="A3429">
        <v>1984</v>
      </c>
      <c r="B3429">
        <v>24</v>
      </c>
      <c r="C3429" t="s">
        <v>589</v>
      </c>
      <c r="D3429">
        <v>5</v>
      </c>
      <c r="E3429">
        <v>635.05999999999995</v>
      </c>
      <c r="F3429">
        <v>95.62</v>
      </c>
      <c r="G3429" s="68">
        <f t="shared" si="53"/>
        <v>6.6414975946454708</v>
      </c>
    </row>
    <row r="3430" spans="1:7" x14ac:dyDescent="0.25">
      <c r="A3430">
        <v>1985</v>
      </c>
      <c r="B3430">
        <v>24</v>
      </c>
      <c r="C3430" t="s">
        <v>589</v>
      </c>
      <c r="D3430">
        <v>2</v>
      </c>
      <c r="E3430">
        <v>2961.39</v>
      </c>
      <c r="F3430">
        <v>2806.26</v>
      </c>
      <c r="G3430" s="68">
        <f t="shared" si="53"/>
        <v>1.0552799811849221</v>
      </c>
    </row>
    <row r="3431" spans="1:7" x14ac:dyDescent="0.25">
      <c r="A3431">
        <v>1985</v>
      </c>
      <c r="B3431">
        <v>24</v>
      </c>
      <c r="C3431" t="s">
        <v>589</v>
      </c>
      <c r="D3431">
        <v>3</v>
      </c>
      <c r="E3431">
        <v>38819.18</v>
      </c>
      <c r="F3431">
        <v>18859.82</v>
      </c>
      <c r="G3431" s="68">
        <f t="shared" si="53"/>
        <v>2.0583006624665559</v>
      </c>
    </row>
    <row r="3432" spans="1:7" x14ac:dyDescent="0.25">
      <c r="A3432">
        <v>1985</v>
      </c>
      <c r="B3432">
        <v>24</v>
      </c>
      <c r="C3432" t="s">
        <v>589</v>
      </c>
      <c r="D3432">
        <v>4</v>
      </c>
      <c r="E3432">
        <v>31872.94</v>
      </c>
      <c r="F3432">
        <v>5223.29</v>
      </c>
      <c r="G3432" s="68">
        <f t="shared" si="53"/>
        <v>6.1020812553007779</v>
      </c>
    </row>
    <row r="3433" spans="1:7" x14ac:dyDescent="0.25">
      <c r="A3433">
        <v>1985</v>
      </c>
      <c r="B3433">
        <v>24</v>
      </c>
      <c r="C3433" t="s">
        <v>589</v>
      </c>
      <c r="D3433">
        <v>5</v>
      </c>
      <c r="E3433">
        <v>1937.57</v>
      </c>
      <c r="F3433">
        <v>319.06</v>
      </c>
      <c r="G3433" s="68">
        <f t="shared" si="53"/>
        <v>6.0727449382561272</v>
      </c>
    </row>
    <row r="3434" spans="1:7" x14ac:dyDescent="0.25">
      <c r="A3434">
        <v>1986</v>
      </c>
      <c r="B3434">
        <v>24</v>
      </c>
      <c r="C3434" t="s">
        <v>589</v>
      </c>
      <c r="D3434">
        <v>2</v>
      </c>
      <c r="E3434">
        <v>2420.96</v>
      </c>
      <c r="F3434">
        <v>2267.52</v>
      </c>
      <c r="G3434" s="68">
        <f t="shared" si="53"/>
        <v>1.0676686423934518</v>
      </c>
    </row>
    <row r="3435" spans="1:7" x14ac:dyDescent="0.25">
      <c r="A3435">
        <v>1986</v>
      </c>
      <c r="B3435">
        <v>24</v>
      </c>
      <c r="C3435" t="s">
        <v>589</v>
      </c>
      <c r="D3435">
        <v>3</v>
      </c>
      <c r="E3435">
        <v>48546.17</v>
      </c>
      <c r="F3435">
        <v>22658.06</v>
      </c>
      <c r="G3435" s="68">
        <f t="shared" si="53"/>
        <v>2.1425563353614563</v>
      </c>
    </row>
    <row r="3436" spans="1:7" x14ac:dyDescent="0.25">
      <c r="A3436">
        <v>1986</v>
      </c>
      <c r="B3436">
        <v>24</v>
      </c>
      <c r="C3436" t="s">
        <v>589</v>
      </c>
      <c r="D3436">
        <v>4</v>
      </c>
      <c r="E3436">
        <v>22313.87</v>
      </c>
      <c r="F3436">
        <v>6631.82</v>
      </c>
      <c r="G3436" s="68">
        <f t="shared" si="53"/>
        <v>3.3646676176373904</v>
      </c>
    </row>
    <row r="3437" spans="1:7" x14ac:dyDescent="0.25">
      <c r="A3437">
        <v>1986</v>
      </c>
      <c r="B3437">
        <v>24</v>
      </c>
      <c r="C3437" t="s">
        <v>589</v>
      </c>
      <c r="D3437">
        <v>5</v>
      </c>
      <c r="E3437">
        <v>567.02</v>
      </c>
      <c r="F3437">
        <v>89.36</v>
      </c>
      <c r="G3437" s="68">
        <f t="shared" si="53"/>
        <v>6.345344673231871</v>
      </c>
    </row>
    <row r="3438" spans="1:7" x14ac:dyDescent="0.25">
      <c r="A3438">
        <v>1987</v>
      </c>
      <c r="B3438">
        <v>24</v>
      </c>
      <c r="C3438" t="s">
        <v>589</v>
      </c>
      <c r="D3438">
        <v>2</v>
      </c>
      <c r="E3438">
        <v>1748.61</v>
      </c>
      <c r="F3438">
        <v>1632.77</v>
      </c>
      <c r="G3438" s="68">
        <f t="shared" si="53"/>
        <v>1.0709469184269675</v>
      </c>
    </row>
    <row r="3439" spans="1:7" x14ac:dyDescent="0.25">
      <c r="A3439">
        <v>1987</v>
      </c>
      <c r="B3439">
        <v>24</v>
      </c>
      <c r="C3439" t="s">
        <v>589</v>
      </c>
      <c r="D3439">
        <v>3</v>
      </c>
      <c r="E3439">
        <v>57430.75</v>
      </c>
      <c r="F3439">
        <v>27629.85</v>
      </c>
      <c r="G3439" s="68">
        <f t="shared" si="53"/>
        <v>2.0785762499615452</v>
      </c>
    </row>
    <row r="3440" spans="1:7" x14ac:dyDescent="0.25">
      <c r="A3440">
        <v>1987</v>
      </c>
      <c r="B3440">
        <v>24</v>
      </c>
      <c r="C3440" t="s">
        <v>589</v>
      </c>
      <c r="D3440">
        <v>4</v>
      </c>
      <c r="E3440">
        <v>35636.14</v>
      </c>
      <c r="F3440">
        <v>12022.83</v>
      </c>
      <c r="G3440" s="68">
        <f t="shared" si="53"/>
        <v>2.9640392486627523</v>
      </c>
    </row>
    <row r="3441" spans="1:7" x14ac:dyDescent="0.25">
      <c r="A3441">
        <v>1987</v>
      </c>
      <c r="B3441">
        <v>24</v>
      </c>
      <c r="C3441" t="s">
        <v>589</v>
      </c>
      <c r="D3441">
        <v>5</v>
      </c>
      <c r="E3441">
        <v>1247.53</v>
      </c>
      <c r="F3441">
        <v>232.54</v>
      </c>
      <c r="G3441" s="68">
        <f t="shared" si="53"/>
        <v>5.3647974542014278</v>
      </c>
    </row>
    <row r="3442" spans="1:7" x14ac:dyDescent="0.25">
      <c r="A3442">
        <v>1988</v>
      </c>
      <c r="B3442">
        <v>24</v>
      </c>
      <c r="C3442" t="s">
        <v>589</v>
      </c>
      <c r="D3442">
        <v>2</v>
      </c>
      <c r="E3442">
        <v>1900.06</v>
      </c>
      <c r="F3442">
        <v>1448.15</v>
      </c>
      <c r="G3442" s="68">
        <f t="shared" si="53"/>
        <v>1.3120602147567586</v>
      </c>
    </row>
    <row r="3443" spans="1:7" x14ac:dyDescent="0.25">
      <c r="A3443">
        <v>1988</v>
      </c>
      <c r="B3443">
        <v>24</v>
      </c>
      <c r="C3443" t="s">
        <v>589</v>
      </c>
      <c r="D3443">
        <v>3</v>
      </c>
      <c r="E3443">
        <v>67307.19</v>
      </c>
      <c r="F3443">
        <v>49829.14</v>
      </c>
      <c r="G3443" s="68">
        <f t="shared" si="53"/>
        <v>1.3507596157589716</v>
      </c>
    </row>
    <row r="3444" spans="1:7" x14ac:dyDescent="0.25">
      <c r="A3444">
        <v>1988</v>
      </c>
      <c r="B3444">
        <v>24</v>
      </c>
      <c r="C3444" t="s">
        <v>589</v>
      </c>
      <c r="D3444">
        <v>4</v>
      </c>
      <c r="E3444">
        <v>55939.45</v>
      </c>
      <c r="F3444">
        <v>13695.46</v>
      </c>
      <c r="G3444" s="68">
        <f t="shared" si="53"/>
        <v>4.0845250907965118</v>
      </c>
    </row>
    <row r="3445" spans="1:7" x14ac:dyDescent="0.25">
      <c r="A3445">
        <v>1988</v>
      </c>
      <c r="B3445">
        <v>24</v>
      </c>
      <c r="C3445" t="s">
        <v>589</v>
      </c>
      <c r="D3445">
        <v>5</v>
      </c>
      <c r="E3445">
        <v>874.4</v>
      </c>
      <c r="F3445">
        <v>157.66</v>
      </c>
      <c r="G3445" s="68">
        <f t="shared" si="53"/>
        <v>5.5461118863376884</v>
      </c>
    </row>
    <row r="3446" spans="1:7" x14ac:dyDescent="0.25">
      <c r="A3446">
        <v>1989</v>
      </c>
      <c r="B3446">
        <v>24</v>
      </c>
      <c r="C3446" t="s">
        <v>589</v>
      </c>
      <c r="D3446">
        <v>2</v>
      </c>
      <c r="E3446">
        <v>980.11</v>
      </c>
      <c r="F3446">
        <v>751.38</v>
      </c>
      <c r="G3446" s="68">
        <f t="shared" si="53"/>
        <v>1.3044132130213741</v>
      </c>
    </row>
    <row r="3447" spans="1:7" x14ac:dyDescent="0.25">
      <c r="A3447">
        <v>1989</v>
      </c>
      <c r="B3447">
        <v>24</v>
      </c>
      <c r="C3447" t="s">
        <v>589</v>
      </c>
      <c r="D3447">
        <v>3</v>
      </c>
      <c r="E3447">
        <v>51088.15</v>
      </c>
      <c r="F3447">
        <v>38045.47</v>
      </c>
      <c r="G3447" s="68">
        <f t="shared" si="53"/>
        <v>1.3428182119973811</v>
      </c>
    </row>
    <row r="3448" spans="1:7" x14ac:dyDescent="0.25">
      <c r="A3448">
        <v>1989</v>
      </c>
      <c r="B3448">
        <v>24</v>
      </c>
      <c r="C3448" t="s">
        <v>589</v>
      </c>
      <c r="D3448">
        <v>4</v>
      </c>
      <c r="E3448">
        <v>65924.23</v>
      </c>
      <c r="F3448">
        <v>17945.27</v>
      </c>
      <c r="G3448" s="68">
        <f t="shared" si="53"/>
        <v>3.673627089478174</v>
      </c>
    </row>
    <row r="3449" spans="1:7" x14ac:dyDescent="0.25">
      <c r="A3449">
        <v>1989</v>
      </c>
      <c r="B3449">
        <v>24</v>
      </c>
      <c r="C3449" t="s">
        <v>589</v>
      </c>
      <c r="D3449">
        <v>5</v>
      </c>
      <c r="E3449">
        <v>400.22</v>
      </c>
      <c r="F3449">
        <v>71.44</v>
      </c>
      <c r="G3449" s="68">
        <f t="shared" si="53"/>
        <v>5.6021836506159017</v>
      </c>
    </row>
    <row r="3450" spans="1:7" x14ac:dyDescent="0.25">
      <c r="A3450">
        <v>1990</v>
      </c>
      <c r="B3450">
        <v>24</v>
      </c>
      <c r="C3450" t="s">
        <v>589</v>
      </c>
      <c r="D3450">
        <v>2</v>
      </c>
      <c r="E3450">
        <v>2978.99</v>
      </c>
      <c r="F3450">
        <v>2219.39</v>
      </c>
      <c r="G3450" s="68">
        <f t="shared" si="53"/>
        <v>1.3422562055339531</v>
      </c>
    </row>
    <row r="3451" spans="1:7" x14ac:dyDescent="0.25">
      <c r="A3451">
        <v>1990</v>
      </c>
      <c r="B3451">
        <v>24</v>
      </c>
      <c r="C3451" t="s">
        <v>589</v>
      </c>
      <c r="D3451">
        <v>3</v>
      </c>
      <c r="E3451">
        <v>49434.83</v>
      </c>
      <c r="F3451">
        <v>35603.86</v>
      </c>
      <c r="G3451" s="68">
        <f t="shared" si="53"/>
        <v>1.3884682728221041</v>
      </c>
    </row>
    <row r="3452" spans="1:7" x14ac:dyDescent="0.25">
      <c r="A3452">
        <v>1990</v>
      </c>
      <c r="B3452">
        <v>24</v>
      </c>
      <c r="C3452" t="s">
        <v>589</v>
      </c>
      <c r="D3452">
        <v>4</v>
      </c>
      <c r="E3452">
        <v>58745.55</v>
      </c>
      <c r="F3452">
        <v>11612.79</v>
      </c>
      <c r="G3452" s="68">
        <f t="shared" si="53"/>
        <v>5.0586939055989131</v>
      </c>
    </row>
    <row r="3453" spans="1:7" x14ac:dyDescent="0.25">
      <c r="A3453">
        <v>1990</v>
      </c>
      <c r="B3453">
        <v>24</v>
      </c>
      <c r="C3453" t="s">
        <v>589</v>
      </c>
      <c r="D3453">
        <v>5</v>
      </c>
      <c r="E3453">
        <v>4157.6099999999997</v>
      </c>
      <c r="F3453">
        <v>379.21</v>
      </c>
      <c r="G3453" s="68">
        <f t="shared" si="53"/>
        <v>10.963872260752616</v>
      </c>
    </row>
    <row r="3454" spans="1:7" x14ac:dyDescent="0.25">
      <c r="A3454">
        <v>1991</v>
      </c>
      <c r="B3454">
        <v>24</v>
      </c>
      <c r="C3454" t="s">
        <v>589</v>
      </c>
      <c r="D3454">
        <v>2</v>
      </c>
      <c r="E3454">
        <v>2790.41</v>
      </c>
      <c r="F3454">
        <v>1979.92</v>
      </c>
      <c r="G3454" s="68">
        <f t="shared" si="53"/>
        <v>1.4093549234312497</v>
      </c>
    </row>
    <row r="3455" spans="1:7" x14ac:dyDescent="0.25">
      <c r="A3455">
        <v>1991</v>
      </c>
      <c r="B3455">
        <v>24</v>
      </c>
      <c r="C3455" t="s">
        <v>589</v>
      </c>
      <c r="D3455">
        <v>3</v>
      </c>
      <c r="E3455">
        <v>51466.95</v>
      </c>
      <c r="F3455">
        <v>35214.660000000003</v>
      </c>
      <c r="G3455" s="68">
        <f t="shared" si="53"/>
        <v>1.461520571262082</v>
      </c>
    </row>
    <row r="3456" spans="1:7" x14ac:dyDescent="0.25">
      <c r="A3456">
        <v>1991</v>
      </c>
      <c r="B3456">
        <v>24</v>
      </c>
      <c r="C3456" t="s">
        <v>589</v>
      </c>
      <c r="D3456">
        <v>4</v>
      </c>
      <c r="E3456">
        <v>84314.99</v>
      </c>
      <c r="F3456">
        <v>11992.28</v>
      </c>
      <c r="G3456" s="68">
        <f t="shared" si="53"/>
        <v>7.0307722968443036</v>
      </c>
    </row>
    <row r="3457" spans="1:7" x14ac:dyDescent="0.25">
      <c r="A3457">
        <v>1991</v>
      </c>
      <c r="B3457">
        <v>24</v>
      </c>
      <c r="C3457" t="s">
        <v>589</v>
      </c>
      <c r="D3457">
        <v>5</v>
      </c>
      <c r="E3457">
        <v>3730.1</v>
      </c>
      <c r="F3457">
        <v>0</v>
      </c>
      <c r="G3457" s="68" t="e">
        <f t="shared" si="53"/>
        <v>#DIV/0!</v>
      </c>
    </row>
    <row r="3458" spans="1:7" x14ac:dyDescent="0.25">
      <c r="A3458">
        <v>1992</v>
      </c>
      <c r="B3458">
        <v>24</v>
      </c>
      <c r="C3458" t="s">
        <v>589</v>
      </c>
      <c r="D3458">
        <v>2</v>
      </c>
      <c r="E3458">
        <v>1032.01</v>
      </c>
      <c r="F3458">
        <v>789.05</v>
      </c>
      <c r="G3458" s="68">
        <f t="shared" si="53"/>
        <v>1.3079145808250427</v>
      </c>
    </row>
    <row r="3459" spans="1:7" x14ac:dyDescent="0.25">
      <c r="A3459">
        <v>1992</v>
      </c>
      <c r="B3459">
        <v>24</v>
      </c>
      <c r="C3459" t="s">
        <v>589</v>
      </c>
      <c r="D3459">
        <v>3</v>
      </c>
      <c r="E3459">
        <v>29947.53</v>
      </c>
      <c r="F3459">
        <v>22431.83</v>
      </c>
      <c r="G3459" s="68">
        <f t="shared" ref="G3459:G3522" si="54">E3459/F3459</f>
        <v>1.3350462267233658</v>
      </c>
    </row>
    <row r="3460" spans="1:7" x14ac:dyDescent="0.25">
      <c r="A3460">
        <v>1992</v>
      </c>
      <c r="B3460">
        <v>24</v>
      </c>
      <c r="C3460" t="s">
        <v>589</v>
      </c>
      <c r="D3460">
        <v>4</v>
      </c>
      <c r="E3460">
        <v>45893.49</v>
      </c>
      <c r="F3460">
        <v>18048.8</v>
      </c>
      <c r="G3460" s="68">
        <f t="shared" si="54"/>
        <v>2.5427446700057623</v>
      </c>
    </row>
    <row r="3461" spans="1:7" x14ac:dyDescent="0.25">
      <c r="A3461">
        <v>1992</v>
      </c>
      <c r="B3461">
        <v>24</v>
      </c>
      <c r="C3461" t="s">
        <v>589</v>
      </c>
      <c r="D3461">
        <v>5</v>
      </c>
      <c r="E3461">
        <v>3385.65</v>
      </c>
      <c r="F3461">
        <v>573.11</v>
      </c>
      <c r="G3461" s="68">
        <f t="shared" si="54"/>
        <v>5.9075046675158349</v>
      </c>
    </row>
    <row r="3462" spans="1:7" x14ac:dyDescent="0.25">
      <c r="A3462">
        <v>1993</v>
      </c>
      <c r="B3462">
        <v>24</v>
      </c>
      <c r="C3462" t="s">
        <v>589</v>
      </c>
      <c r="D3462">
        <v>2</v>
      </c>
      <c r="E3462">
        <v>3295.21</v>
      </c>
      <c r="F3462">
        <v>2259.6999999999998</v>
      </c>
      <c r="G3462" s="68">
        <f t="shared" si="54"/>
        <v>1.4582510952781345</v>
      </c>
    </row>
    <row r="3463" spans="1:7" x14ac:dyDescent="0.25">
      <c r="A3463">
        <v>1993</v>
      </c>
      <c r="B3463">
        <v>24</v>
      </c>
      <c r="C3463" t="s">
        <v>589</v>
      </c>
      <c r="D3463">
        <v>3</v>
      </c>
      <c r="E3463">
        <v>28284.69</v>
      </c>
      <c r="F3463">
        <v>19120.03</v>
      </c>
      <c r="G3463" s="68">
        <f t="shared" si="54"/>
        <v>1.4793224696823175</v>
      </c>
    </row>
    <row r="3464" spans="1:7" x14ac:dyDescent="0.25">
      <c r="A3464">
        <v>1993</v>
      </c>
      <c r="B3464">
        <v>24</v>
      </c>
      <c r="C3464" t="s">
        <v>589</v>
      </c>
      <c r="D3464">
        <v>4</v>
      </c>
      <c r="E3464">
        <v>38060.5</v>
      </c>
      <c r="F3464">
        <v>14762.02</v>
      </c>
      <c r="G3464" s="68">
        <f t="shared" si="54"/>
        <v>2.5782718083297542</v>
      </c>
    </row>
    <row r="3465" spans="1:7" x14ac:dyDescent="0.25">
      <c r="A3465">
        <v>1993</v>
      </c>
      <c r="B3465">
        <v>24</v>
      </c>
      <c r="C3465" t="s">
        <v>589</v>
      </c>
      <c r="D3465">
        <v>5</v>
      </c>
      <c r="E3465">
        <v>2178.11</v>
      </c>
      <c r="F3465">
        <v>0</v>
      </c>
      <c r="G3465" s="68" t="e">
        <f t="shared" si="54"/>
        <v>#DIV/0!</v>
      </c>
    </row>
    <row r="3466" spans="1:7" x14ac:dyDescent="0.25">
      <c r="A3466">
        <v>1994</v>
      </c>
      <c r="B3466">
        <v>24</v>
      </c>
      <c r="C3466" t="s">
        <v>589</v>
      </c>
      <c r="D3466">
        <v>2</v>
      </c>
      <c r="E3466">
        <v>355.85</v>
      </c>
      <c r="F3466">
        <v>269.08</v>
      </c>
      <c r="G3466" s="68">
        <f t="shared" si="54"/>
        <v>1.3224691541548983</v>
      </c>
    </row>
    <row r="3467" spans="1:7" x14ac:dyDescent="0.25">
      <c r="A3467">
        <v>1994</v>
      </c>
      <c r="B3467">
        <v>24</v>
      </c>
      <c r="C3467" t="s">
        <v>589</v>
      </c>
      <c r="D3467">
        <v>3</v>
      </c>
      <c r="E3467">
        <v>26453.34</v>
      </c>
      <c r="F3467">
        <v>19524.13</v>
      </c>
      <c r="G3467" s="68">
        <f t="shared" si="54"/>
        <v>1.3549049304629706</v>
      </c>
    </row>
    <row r="3468" spans="1:7" x14ac:dyDescent="0.25">
      <c r="A3468">
        <v>1994</v>
      </c>
      <c r="B3468">
        <v>24</v>
      </c>
      <c r="C3468" t="s">
        <v>589</v>
      </c>
      <c r="D3468">
        <v>4</v>
      </c>
      <c r="E3468">
        <v>25923.54</v>
      </c>
      <c r="F3468">
        <v>9166.23</v>
      </c>
      <c r="G3468" s="68">
        <f t="shared" si="54"/>
        <v>2.8281572685826126</v>
      </c>
    </row>
    <row r="3469" spans="1:7" x14ac:dyDescent="0.25">
      <c r="A3469">
        <v>1994</v>
      </c>
      <c r="B3469">
        <v>24</v>
      </c>
      <c r="C3469" t="s">
        <v>589</v>
      </c>
      <c r="D3469">
        <v>5</v>
      </c>
      <c r="E3469">
        <v>733.82</v>
      </c>
      <c r="F3469">
        <v>75.27</v>
      </c>
      <c r="G3469" s="68">
        <f t="shared" si="54"/>
        <v>9.7491696559054084</v>
      </c>
    </row>
    <row r="3470" spans="1:7" x14ac:dyDescent="0.25">
      <c r="A3470">
        <v>1995</v>
      </c>
      <c r="B3470">
        <v>24</v>
      </c>
      <c r="C3470" t="s">
        <v>589</v>
      </c>
      <c r="D3470">
        <v>2</v>
      </c>
      <c r="E3470">
        <v>709.9</v>
      </c>
      <c r="F3470">
        <v>496.23</v>
      </c>
      <c r="G3470" s="68">
        <f t="shared" si="54"/>
        <v>1.4305866231384639</v>
      </c>
    </row>
    <row r="3471" spans="1:7" x14ac:dyDescent="0.25">
      <c r="A3471">
        <v>1995</v>
      </c>
      <c r="B3471">
        <v>24</v>
      </c>
      <c r="C3471" t="s">
        <v>589</v>
      </c>
      <c r="D3471">
        <v>3</v>
      </c>
      <c r="E3471">
        <v>20492.22</v>
      </c>
      <c r="F3471">
        <v>14110.06</v>
      </c>
      <c r="G3471" s="68">
        <f t="shared" si="54"/>
        <v>1.4523127470754909</v>
      </c>
    </row>
    <row r="3472" spans="1:7" x14ac:dyDescent="0.25">
      <c r="A3472">
        <v>1995</v>
      </c>
      <c r="B3472">
        <v>24</v>
      </c>
      <c r="C3472" t="s">
        <v>589</v>
      </c>
      <c r="D3472">
        <v>4</v>
      </c>
      <c r="E3472">
        <v>25291</v>
      </c>
      <c r="F3472">
        <v>9962.59</v>
      </c>
      <c r="G3472" s="68">
        <f t="shared" si="54"/>
        <v>2.5385968909691154</v>
      </c>
    </row>
    <row r="3473" spans="1:7" x14ac:dyDescent="0.25">
      <c r="A3473">
        <v>1995</v>
      </c>
      <c r="B3473">
        <v>24</v>
      </c>
      <c r="C3473" t="s">
        <v>589</v>
      </c>
      <c r="D3473">
        <v>5</v>
      </c>
      <c r="E3473">
        <v>822.71</v>
      </c>
      <c r="F3473">
        <v>0</v>
      </c>
      <c r="G3473" s="68" t="e">
        <f t="shared" si="54"/>
        <v>#DIV/0!</v>
      </c>
    </row>
    <row r="3474" spans="1:7" x14ac:dyDescent="0.25">
      <c r="A3474">
        <v>1996</v>
      </c>
      <c r="B3474">
        <v>24</v>
      </c>
      <c r="C3474" t="s">
        <v>589</v>
      </c>
      <c r="D3474">
        <v>2</v>
      </c>
      <c r="E3474">
        <v>1152.8599999999999</v>
      </c>
      <c r="F3474">
        <v>868.76</v>
      </c>
      <c r="G3474" s="68">
        <f t="shared" si="54"/>
        <v>1.3270178184999308</v>
      </c>
    </row>
    <row r="3475" spans="1:7" x14ac:dyDescent="0.25">
      <c r="A3475">
        <v>1996</v>
      </c>
      <c r="B3475">
        <v>24</v>
      </c>
      <c r="C3475" t="s">
        <v>589</v>
      </c>
      <c r="D3475">
        <v>3</v>
      </c>
      <c r="E3475">
        <v>17565.240000000002</v>
      </c>
      <c r="F3475">
        <v>12813.98</v>
      </c>
      <c r="G3475" s="68">
        <f t="shared" si="54"/>
        <v>1.370787218334975</v>
      </c>
    </row>
    <row r="3476" spans="1:7" x14ac:dyDescent="0.25">
      <c r="A3476">
        <v>1996</v>
      </c>
      <c r="B3476">
        <v>24</v>
      </c>
      <c r="C3476" t="s">
        <v>589</v>
      </c>
      <c r="D3476">
        <v>4</v>
      </c>
      <c r="E3476">
        <v>19252.759999999998</v>
      </c>
      <c r="F3476">
        <v>4463.41</v>
      </c>
      <c r="G3476" s="68">
        <f t="shared" si="54"/>
        <v>4.3134643691706565</v>
      </c>
    </row>
    <row r="3477" spans="1:7" x14ac:dyDescent="0.25">
      <c r="A3477">
        <v>1996</v>
      </c>
      <c r="B3477">
        <v>24</v>
      </c>
      <c r="C3477" t="s">
        <v>589</v>
      </c>
      <c r="D3477">
        <v>5</v>
      </c>
      <c r="E3477">
        <v>456.94</v>
      </c>
      <c r="F3477">
        <v>44.33</v>
      </c>
      <c r="G3477" s="68">
        <f t="shared" si="54"/>
        <v>10.307692307692308</v>
      </c>
    </row>
    <row r="3478" spans="1:7" x14ac:dyDescent="0.25">
      <c r="A3478">
        <v>1997</v>
      </c>
      <c r="B3478">
        <v>24</v>
      </c>
      <c r="C3478" t="s">
        <v>589</v>
      </c>
      <c r="D3478">
        <v>2</v>
      </c>
      <c r="E3478">
        <v>1617.05</v>
      </c>
      <c r="F3478">
        <v>1367.15</v>
      </c>
      <c r="G3478" s="68">
        <f t="shared" si="54"/>
        <v>1.1827890136415169</v>
      </c>
    </row>
    <row r="3479" spans="1:7" x14ac:dyDescent="0.25">
      <c r="A3479">
        <v>1997</v>
      </c>
      <c r="B3479">
        <v>24</v>
      </c>
      <c r="C3479" t="s">
        <v>589</v>
      </c>
      <c r="D3479">
        <v>3</v>
      </c>
      <c r="E3479">
        <v>23725.31</v>
      </c>
      <c r="F3479">
        <v>19972.96</v>
      </c>
      <c r="G3479" s="68">
        <f t="shared" si="54"/>
        <v>1.1878715022710706</v>
      </c>
    </row>
    <row r="3480" spans="1:7" x14ac:dyDescent="0.25">
      <c r="A3480">
        <v>1997</v>
      </c>
      <c r="B3480">
        <v>24</v>
      </c>
      <c r="C3480" t="s">
        <v>589</v>
      </c>
      <c r="D3480">
        <v>4</v>
      </c>
      <c r="E3480">
        <v>17059.830000000002</v>
      </c>
      <c r="F3480">
        <v>11873.89</v>
      </c>
      <c r="G3480" s="68">
        <f t="shared" si="54"/>
        <v>1.4367515616196547</v>
      </c>
    </row>
    <row r="3481" spans="1:7" x14ac:dyDescent="0.25">
      <c r="A3481">
        <v>1997</v>
      </c>
      <c r="B3481">
        <v>24</v>
      </c>
      <c r="C3481" t="s">
        <v>589</v>
      </c>
      <c r="D3481">
        <v>5</v>
      </c>
      <c r="E3481">
        <v>176.65</v>
      </c>
      <c r="F3481">
        <v>85.78</v>
      </c>
      <c r="G3481" s="68">
        <f t="shared" si="54"/>
        <v>2.0593378409885754</v>
      </c>
    </row>
    <row r="3482" spans="1:7" x14ac:dyDescent="0.25">
      <c r="A3482">
        <v>1998</v>
      </c>
      <c r="B3482">
        <v>24</v>
      </c>
      <c r="C3482" t="s">
        <v>589</v>
      </c>
      <c r="D3482">
        <v>2</v>
      </c>
      <c r="E3482">
        <v>449.4</v>
      </c>
      <c r="F3482">
        <v>376.09</v>
      </c>
      <c r="G3482" s="68">
        <f t="shared" si="54"/>
        <v>1.1949267462575448</v>
      </c>
    </row>
    <row r="3483" spans="1:7" x14ac:dyDescent="0.25">
      <c r="A3483">
        <v>1998</v>
      </c>
      <c r="B3483">
        <v>24</v>
      </c>
      <c r="C3483" t="s">
        <v>589</v>
      </c>
      <c r="D3483">
        <v>3</v>
      </c>
      <c r="E3483">
        <v>28173.06</v>
      </c>
      <c r="F3483">
        <v>22718.97</v>
      </c>
      <c r="G3483" s="68">
        <f t="shared" si="54"/>
        <v>1.2400676615181059</v>
      </c>
    </row>
    <row r="3484" spans="1:7" x14ac:dyDescent="0.25">
      <c r="A3484">
        <v>1998</v>
      </c>
      <c r="B3484">
        <v>24</v>
      </c>
      <c r="C3484" t="s">
        <v>589</v>
      </c>
      <c r="D3484">
        <v>4</v>
      </c>
      <c r="E3484">
        <v>24583.43</v>
      </c>
      <c r="F3484">
        <v>5998.52</v>
      </c>
      <c r="G3484" s="68">
        <f t="shared" si="54"/>
        <v>4.0982492348112531</v>
      </c>
    </row>
    <row r="3485" spans="1:7" x14ac:dyDescent="0.25">
      <c r="A3485">
        <v>1998</v>
      </c>
      <c r="B3485">
        <v>24</v>
      </c>
      <c r="C3485" t="s">
        <v>589</v>
      </c>
      <c r="D3485">
        <v>5</v>
      </c>
      <c r="E3485">
        <v>453.53</v>
      </c>
      <c r="F3485">
        <v>176.57</v>
      </c>
      <c r="G3485" s="68">
        <f t="shared" si="54"/>
        <v>2.5685563799059863</v>
      </c>
    </row>
    <row r="3486" spans="1:7" x14ac:dyDescent="0.25">
      <c r="A3486">
        <v>1999</v>
      </c>
      <c r="B3486">
        <v>24</v>
      </c>
      <c r="C3486" t="s">
        <v>589</v>
      </c>
      <c r="D3486">
        <v>2</v>
      </c>
      <c r="E3486">
        <v>485.68</v>
      </c>
      <c r="F3486">
        <v>395.56</v>
      </c>
      <c r="G3486" s="68">
        <f t="shared" si="54"/>
        <v>1.2278289007988674</v>
      </c>
    </row>
    <row r="3487" spans="1:7" x14ac:dyDescent="0.25">
      <c r="A3487">
        <v>1999</v>
      </c>
      <c r="B3487">
        <v>24</v>
      </c>
      <c r="C3487" t="s">
        <v>589</v>
      </c>
      <c r="D3487">
        <v>3</v>
      </c>
      <c r="E3487">
        <v>29573.54</v>
      </c>
      <c r="F3487">
        <v>23308.77</v>
      </c>
      <c r="G3487" s="68">
        <f t="shared" si="54"/>
        <v>1.2687730841224141</v>
      </c>
    </row>
    <row r="3488" spans="1:7" x14ac:dyDescent="0.25">
      <c r="A3488">
        <v>1999</v>
      </c>
      <c r="B3488">
        <v>24</v>
      </c>
      <c r="C3488" t="s">
        <v>589</v>
      </c>
      <c r="D3488">
        <v>4</v>
      </c>
      <c r="E3488">
        <v>21059.63</v>
      </c>
      <c r="F3488">
        <v>5769.43</v>
      </c>
      <c r="G3488" s="68">
        <f t="shared" si="54"/>
        <v>3.6502098127544662</v>
      </c>
    </row>
    <row r="3489" spans="1:7" x14ac:dyDescent="0.25">
      <c r="A3489">
        <v>1999</v>
      </c>
      <c r="B3489">
        <v>24</v>
      </c>
      <c r="C3489" t="s">
        <v>589</v>
      </c>
      <c r="D3489">
        <v>5</v>
      </c>
      <c r="E3489">
        <v>525.32000000000005</v>
      </c>
      <c r="F3489">
        <v>171.05</v>
      </c>
      <c r="G3489" s="68">
        <f t="shared" si="54"/>
        <v>3.0711487869044141</v>
      </c>
    </row>
    <row r="3490" spans="1:7" x14ac:dyDescent="0.25">
      <c r="A3490">
        <v>2000</v>
      </c>
      <c r="B3490">
        <v>24</v>
      </c>
      <c r="C3490" t="s">
        <v>589</v>
      </c>
      <c r="D3490">
        <v>2</v>
      </c>
      <c r="E3490">
        <v>953.39</v>
      </c>
      <c r="F3490">
        <v>777.35</v>
      </c>
      <c r="G3490" s="68">
        <f t="shared" si="54"/>
        <v>1.2264616967903774</v>
      </c>
    </row>
    <row r="3491" spans="1:7" x14ac:dyDescent="0.25">
      <c r="A3491">
        <v>2000</v>
      </c>
      <c r="B3491">
        <v>24</v>
      </c>
      <c r="C3491" t="s">
        <v>589</v>
      </c>
      <c r="D3491">
        <v>3</v>
      </c>
      <c r="E3491">
        <v>28373.16</v>
      </c>
      <c r="F3491">
        <v>23008.92</v>
      </c>
      <c r="G3491" s="68">
        <f t="shared" si="54"/>
        <v>1.2331374093177778</v>
      </c>
    </row>
    <row r="3492" spans="1:7" x14ac:dyDescent="0.25">
      <c r="A3492">
        <v>2000</v>
      </c>
      <c r="B3492">
        <v>24</v>
      </c>
      <c r="C3492" t="s">
        <v>589</v>
      </c>
      <c r="D3492">
        <v>4</v>
      </c>
      <c r="E3492">
        <v>25751.13</v>
      </c>
      <c r="F3492">
        <v>16727.18</v>
      </c>
      <c r="G3492" s="68">
        <f t="shared" si="54"/>
        <v>1.5394782623251499</v>
      </c>
    </row>
    <row r="3493" spans="1:7" x14ac:dyDescent="0.25">
      <c r="A3493">
        <v>2000</v>
      </c>
      <c r="B3493">
        <v>24</v>
      </c>
      <c r="C3493" t="s">
        <v>589</v>
      </c>
      <c r="D3493">
        <v>5</v>
      </c>
      <c r="E3493">
        <v>517.83000000000004</v>
      </c>
      <c r="F3493">
        <v>189.31</v>
      </c>
      <c r="G3493" s="68">
        <f t="shared" si="54"/>
        <v>2.7353547092071206</v>
      </c>
    </row>
    <row r="3494" spans="1:7" x14ac:dyDescent="0.25">
      <c r="A3494">
        <v>2001</v>
      </c>
      <c r="B3494">
        <v>24</v>
      </c>
      <c r="C3494" t="s">
        <v>589</v>
      </c>
      <c r="D3494">
        <v>2</v>
      </c>
      <c r="E3494">
        <v>3313.93</v>
      </c>
      <c r="F3494">
        <v>2774.51</v>
      </c>
      <c r="G3494" s="68">
        <f t="shared" si="54"/>
        <v>1.1944199155886983</v>
      </c>
    </row>
    <row r="3495" spans="1:7" x14ac:dyDescent="0.25">
      <c r="A3495">
        <v>2001</v>
      </c>
      <c r="B3495">
        <v>24</v>
      </c>
      <c r="C3495" t="s">
        <v>589</v>
      </c>
      <c r="D3495">
        <v>3</v>
      </c>
      <c r="E3495">
        <v>53194.77</v>
      </c>
      <c r="F3495">
        <v>44170.58</v>
      </c>
      <c r="G3495" s="68">
        <f t="shared" si="54"/>
        <v>1.2043031809860771</v>
      </c>
    </row>
    <row r="3496" spans="1:7" x14ac:dyDescent="0.25">
      <c r="A3496">
        <v>2001</v>
      </c>
      <c r="B3496">
        <v>24</v>
      </c>
      <c r="C3496" t="s">
        <v>589</v>
      </c>
      <c r="D3496">
        <v>4</v>
      </c>
      <c r="E3496">
        <v>46040.26</v>
      </c>
      <c r="F3496">
        <v>28702.31</v>
      </c>
      <c r="G3496" s="68">
        <f t="shared" si="54"/>
        <v>1.6040611365426685</v>
      </c>
    </row>
    <row r="3497" spans="1:7" x14ac:dyDescent="0.25">
      <c r="A3497">
        <v>2001</v>
      </c>
      <c r="B3497">
        <v>24</v>
      </c>
      <c r="C3497" t="s">
        <v>589</v>
      </c>
      <c r="D3497">
        <v>5</v>
      </c>
      <c r="E3497">
        <v>925.28</v>
      </c>
      <c r="F3497">
        <v>423.36</v>
      </c>
      <c r="G3497" s="68">
        <f t="shared" si="54"/>
        <v>2.1855631141345424</v>
      </c>
    </row>
    <row r="3498" spans="1:7" x14ac:dyDescent="0.25">
      <c r="A3498">
        <v>2002</v>
      </c>
      <c r="B3498">
        <v>24</v>
      </c>
      <c r="C3498" t="s">
        <v>589</v>
      </c>
      <c r="D3498">
        <v>2</v>
      </c>
      <c r="E3498">
        <v>3875.62</v>
      </c>
      <c r="F3498">
        <v>3182.82</v>
      </c>
      <c r="G3498" s="68">
        <f t="shared" si="54"/>
        <v>1.2176686083410309</v>
      </c>
    </row>
    <row r="3499" spans="1:7" x14ac:dyDescent="0.25">
      <c r="A3499">
        <v>2002</v>
      </c>
      <c r="B3499">
        <v>24</v>
      </c>
      <c r="C3499" t="s">
        <v>589</v>
      </c>
      <c r="D3499">
        <v>3</v>
      </c>
      <c r="E3499">
        <v>103729.85</v>
      </c>
      <c r="F3499">
        <v>84019.03</v>
      </c>
      <c r="G3499" s="68">
        <f t="shared" si="54"/>
        <v>1.2345994710960124</v>
      </c>
    </row>
    <row r="3500" spans="1:7" x14ac:dyDescent="0.25">
      <c r="A3500">
        <v>2002</v>
      </c>
      <c r="B3500">
        <v>24</v>
      </c>
      <c r="C3500" t="s">
        <v>589</v>
      </c>
      <c r="D3500">
        <v>4</v>
      </c>
      <c r="E3500">
        <v>25606.85</v>
      </c>
      <c r="F3500">
        <v>13734.05</v>
      </c>
      <c r="G3500" s="68">
        <f t="shared" si="54"/>
        <v>1.8644791594613388</v>
      </c>
    </row>
    <row r="3501" spans="1:7" x14ac:dyDescent="0.25">
      <c r="A3501">
        <v>2002</v>
      </c>
      <c r="B3501">
        <v>24</v>
      </c>
      <c r="C3501" t="s">
        <v>589</v>
      </c>
      <c r="D3501">
        <v>5</v>
      </c>
      <c r="E3501">
        <v>371.96</v>
      </c>
      <c r="F3501">
        <v>141.29</v>
      </c>
      <c r="G3501" s="68">
        <f t="shared" si="54"/>
        <v>2.6325996178073465</v>
      </c>
    </row>
    <row r="3502" spans="1:7" x14ac:dyDescent="0.25">
      <c r="A3502">
        <v>2003</v>
      </c>
      <c r="B3502">
        <v>24</v>
      </c>
      <c r="C3502" t="s">
        <v>589</v>
      </c>
      <c r="D3502">
        <v>2</v>
      </c>
      <c r="E3502">
        <v>4382.25</v>
      </c>
      <c r="F3502">
        <v>3609.37</v>
      </c>
      <c r="G3502" s="68">
        <f t="shared" si="54"/>
        <v>1.2141315520437086</v>
      </c>
    </row>
    <row r="3503" spans="1:7" x14ac:dyDescent="0.25">
      <c r="A3503">
        <v>2003</v>
      </c>
      <c r="B3503">
        <v>24</v>
      </c>
      <c r="C3503" t="s">
        <v>589</v>
      </c>
      <c r="D3503">
        <v>3</v>
      </c>
      <c r="E3503">
        <v>54729.99</v>
      </c>
      <c r="F3503">
        <v>44893.86</v>
      </c>
      <c r="G3503" s="68">
        <f t="shared" si="54"/>
        <v>1.2190974445057743</v>
      </c>
    </row>
    <row r="3504" spans="1:7" x14ac:dyDescent="0.25">
      <c r="A3504">
        <v>2003</v>
      </c>
      <c r="B3504">
        <v>24</v>
      </c>
      <c r="C3504" t="s">
        <v>589</v>
      </c>
      <c r="D3504">
        <v>4</v>
      </c>
      <c r="E3504">
        <v>72850.06</v>
      </c>
      <c r="F3504">
        <v>49297.760000000002</v>
      </c>
      <c r="G3504" s="68">
        <f t="shared" si="54"/>
        <v>1.4777559872902946</v>
      </c>
    </row>
    <row r="3505" spans="1:7" x14ac:dyDescent="0.25">
      <c r="A3505">
        <v>2003</v>
      </c>
      <c r="B3505">
        <v>24</v>
      </c>
      <c r="C3505" t="s">
        <v>589</v>
      </c>
      <c r="D3505">
        <v>5</v>
      </c>
      <c r="E3505">
        <v>176.44</v>
      </c>
      <c r="F3505">
        <v>69.83</v>
      </c>
      <c r="G3505" s="68">
        <f t="shared" si="54"/>
        <v>2.5267077187455249</v>
      </c>
    </row>
    <row r="3506" spans="1:7" x14ac:dyDescent="0.25">
      <c r="A3506">
        <v>2004</v>
      </c>
      <c r="B3506">
        <v>24</v>
      </c>
      <c r="C3506" t="s">
        <v>589</v>
      </c>
      <c r="D3506">
        <v>2</v>
      </c>
      <c r="E3506">
        <v>1968.6</v>
      </c>
      <c r="F3506">
        <v>1643.34</v>
      </c>
      <c r="G3506" s="68">
        <f t="shared" si="54"/>
        <v>1.1979261747416847</v>
      </c>
    </row>
    <row r="3507" spans="1:7" x14ac:dyDescent="0.25">
      <c r="A3507">
        <v>2004</v>
      </c>
      <c r="B3507">
        <v>24</v>
      </c>
      <c r="C3507" t="s">
        <v>589</v>
      </c>
      <c r="D3507">
        <v>3</v>
      </c>
      <c r="E3507">
        <v>92126.03</v>
      </c>
      <c r="F3507">
        <v>76094.47</v>
      </c>
      <c r="G3507" s="68">
        <f t="shared" si="54"/>
        <v>1.2106796985378832</v>
      </c>
    </row>
    <row r="3508" spans="1:7" x14ac:dyDescent="0.25">
      <c r="A3508">
        <v>2004</v>
      </c>
      <c r="B3508">
        <v>24</v>
      </c>
      <c r="C3508" t="s">
        <v>589</v>
      </c>
      <c r="D3508">
        <v>4</v>
      </c>
      <c r="E3508">
        <v>60153.599999999999</v>
      </c>
      <c r="F3508">
        <v>35958.81</v>
      </c>
      <c r="G3508" s="68">
        <f t="shared" si="54"/>
        <v>1.6728473495090634</v>
      </c>
    </row>
    <row r="3509" spans="1:7" x14ac:dyDescent="0.25">
      <c r="A3509">
        <v>2004</v>
      </c>
      <c r="B3509">
        <v>24</v>
      </c>
      <c r="C3509" t="s">
        <v>589</v>
      </c>
      <c r="D3509">
        <v>5</v>
      </c>
      <c r="E3509">
        <v>1255.74</v>
      </c>
      <c r="F3509">
        <v>546.39</v>
      </c>
      <c r="G3509" s="68">
        <f t="shared" si="54"/>
        <v>2.2982485038159557</v>
      </c>
    </row>
    <row r="3510" spans="1:7" x14ac:dyDescent="0.25">
      <c r="A3510">
        <v>2005</v>
      </c>
      <c r="B3510">
        <v>24</v>
      </c>
      <c r="C3510" t="s">
        <v>589</v>
      </c>
      <c r="D3510">
        <v>2</v>
      </c>
      <c r="E3510">
        <v>5801</v>
      </c>
      <c r="F3510">
        <v>4825.08</v>
      </c>
      <c r="G3510" s="68">
        <f t="shared" si="54"/>
        <v>1.2022598589038938</v>
      </c>
    </row>
    <row r="3511" spans="1:7" x14ac:dyDescent="0.25">
      <c r="A3511">
        <v>2005</v>
      </c>
      <c r="B3511">
        <v>24</v>
      </c>
      <c r="C3511" t="s">
        <v>589</v>
      </c>
      <c r="D3511">
        <v>3</v>
      </c>
      <c r="E3511">
        <v>23951.25</v>
      </c>
      <c r="F3511">
        <v>19786.09</v>
      </c>
      <c r="G3511" s="68">
        <f t="shared" si="54"/>
        <v>1.2105095044043568</v>
      </c>
    </row>
    <row r="3512" spans="1:7" x14ac:dyDescent="0.25">
      <c r="A3512">
        <v>2005</v>
      </c>
      <c r="B3512">
        <v>24</v>
      </c>
      <c r="C3512" t="s">
        <v>589</v>
      </c>
      <c r="D3512">
        <v>4</v>
      </c>
      <c r="E3512">
        <v>41721.730000000003</v>
      </c>
      <c r="F3512">
        <v>26572.54</v>
      </c>
      <c r="G3512" s="68">
        <f t="shared" si="54"/>
        <v>1.5701069600422091</v>
      </c>
    </row>
    <row r="3513" spans="1:7" x14ac:dyDescent="0.25">
      <c r="A3513">
        <v>2005</v>
      </c>
      <c r="B3513">
        <v>24</v>
      </c>
      <c r="C3513" t="s">
        <v>589</v>
      </c>
      <c r="D3513">
        <v>5</v>
      </c>
      <c r="E3513">
        <v>1501.66</v>
      </c>
      <c r="F3513">
        <v>659.76</v>
      </c>
      <c r="G3513" s="68">
        <f t="shared" si="54"/>
        <v>2.2760700860919125</v>
      </c>
    </row>
    <row r="3514" spans="1:7" x14ac:dyDescent="0.25">
      <c r="A3514">
        <v>2006</v>
      </c>
      <c r="B3514">
        <v>24</v>
      </c>
      <c r="C3514" t="s">
        <v>589</v>
      </c>
      <c r="D3514">
        <v>2</v>
      </c>
      <c r="E3514">
        <v>459.45</v>
      </c>
      <c r="F3514">
        <v>379.41</v>
      </c>
      <c r="G3514" s="68">
        <f t="shared" si="54"/>
        <v>1.2109591207400963</v>
      </c>
    </row>
    <row r="3515" spans="1:7" x14ac:dyDescent="0.25">
      <c r="A3515">
        <v>2006</v>
      </c>
      <c r="B3515">
        <v>24</v>
      </c>
      <c r="C3515" t="s">
        <v>589</v>
      </c>
      <c r="D3515">
        <v>3</v>
      </c>
      <c r="E3515">
        <v>52328.69</v>
      </c>
      <c r="F3515">
        <v>42761.61</v>
      </c>
      <c r="G3515" s="68">
        <f t="shared" si="54"/>
        <v>1.2237305845126039</v>
      </c>
    </row>
    <row r="3516" spans="1:7" x14ac:dyDescent="0.25">
      <c r="A3516">
        <v>2006</v>
      </c>
      <c r="B3516">
        <v>24</v>
      </c>
      <c r="C3516" t="s">
        <v>589</v>
      </c>
      <c r="D3516">
        <v>4</v>
      </c>
      <c r="E3516">
        <v>17821.72</v>
      </c>
      <c r="F3516">
        <v>10545.14</v>
      </c>
      <c r="G3516" s="68">
        <f t="shared" si="54"/>
        <v>1.6900410995017612</v>
      </c>
    </row>
    <row r="3517" spans="1:7" x14ac:dyDescent="0.25">
      <c r="A3517">
        <v>2006</v>
      </c>
      <c r="B3517">
        <v>24</v>
      </c>
      <c r="C3517" t="s">
        <v>589</v>
      </c>
      <c r="D3517">
        <v>5</v>
      </c>
      <c r="E3517">
        <v>1224.76</v>
      </c>
      <c r="F3517">
        <v>485.58</v>
      </c>
      <c r="G3517" s="68">
        <f t="shared" si="54"/>
        <v>2.5222620371514477</v>
      </c>
    </row>
    <row r="3518" spans="1:7" x14ac:dyDescent="0.25">
      <c r="A3518">
        <v>2007</v>
      </c>
      <c r="B3518">
        <v>24</v>
      </c>
      <c r="C3518" t="s">
        <v>589</v>
      </c>
      <c r="D3518">
        <v>2</v>
      </c>
      <c r="E3518">
        <v>750.17</v>
      </c>
      <c r="F3518">
        <v>629.37</v>
      </c>
      <c r="G3518" s="68">
        <f t="shared" si="54"/>
        <v>1.1919379697157475</v>
      </c>
    </row>
    <row r="3519" spans="1:7" x14ac:dyDescent="0.25">
      <c r="A3519">
        <v>2007</v>
      </c>
      <c r="B3519">
        <v>24</v>
      </c>
      <c r="C3519" t="s">
        <v>589</v>
      </c>
      <c r="D3519">
        <v>3</v>
      </c>
      <c r="E3519">
        <v>13524.61</v>
      </c>
      <c r="F3519">
        <v>11268.46</v>
      </c>
      <c r="G3519" s="68">
        <f t="shared" si="54"/>
        <v>1.20021813096022</v>
      </c>
    </row>
    <row r="3520" spans="1:7" x14ac:dyDescent="0.25">
      <c r="A3520">
        <v>2007</v>
      </c>
      <c r="B3520">
        <v>24</v>
      </c>
      <c r="C3520" t="s">
        <v>589</v>
      </c>
      <c r="D3520">
        <v>4</v>
      </c>
      <c r="E3520">
        <v>19356.64</v>
      </c>
      <c r="F3520">
        <v>12684.01</v>
      </c>
      <c r="G3520" s="68">
        <f t="shared" si="54"/>
        <v>1.5260662834545227</v>
      </c>
    </row>
    <row r="3521" spans="1:7" x14ac:dyDescent="0.25">
      <c r="A3521">
        <v>2007</v>
      </c>
      <c r="B3521">
        <v>24</v>
      </c>
      <c r="C3521" t="s">
        <v>589</v>
      </c>
      <c r="D3521">
        <v>5</v>
      </c>
      <c r="E3521">
        <v>958.34</v>
      </c>
      <c r="F3521">
        <v>436.63</v>
      </c>
      <c r="G3521" s="68">
        <f t="shared" si="54"/>
        <v>2.1948560566154409</v>
      </c>
    </row>
    <row r="3522" spans="1:7" x14ac:dyDescent="0.25">
      <c r="A3522">
        <v>2008</v>
      </c>
      <c r="B3522">
        <v>24</v>
      </c>
      <c r="C3522" t="s">
        <v>589</v>
      </c>
      <c r="D3522">
        <v>2</v>
      </c>
      <c r="E3522">
        <v>1953.28</v>
      </c>
      <c r="F3522">
        <v>1654.7</v>
      </c>
      <c r="G3522" s="68">
        <f t="shared" si="54"/>
        <v>1.1804435849398682</v>
      </c>
    </row>
    <row r="3523" spans="1:7" x14ac:dyDescent="0.25">
      <c r="A3523">
        <v>2008</v>
      </c>
      <c r="B3523">
        <v>24</v>
      </c>
      <c r="C3523" t="s">
        <v>589</v>
      </c>
      <c r="D3523">
        <v>3</v>
      </c>
      <c r="E3523">
        <v>24182.11</v>
      </c>
      <c r="F3523">
        <v>20525.22</v>
      </c>
      <c r="G3523" s="68">
        <f t="shared" ref="G3523:G3586" si="55">E3523/F3523</f>
        <v>1.1781656907940572</v>
      </c>
    </row>
    <row r="3524" spans="1:7" x14ac:dyDescent="0.25">
      <c r="A3524">
        <v>2008</v>
      </c>
      <c r="B3524">
        <v>24</v>
      </c>
      <c r="C3524" t="s">
        <v>589</v>
      </c>
      <c r="D3524">
        <v>4</v>
      </c>
      <c r="E3524">
        <v>7448.53</v>
      </c>
      <c r="F3524">
        <v>5715.62</v>
      </c>
      <c r="G3524" s="68">
        <f t="shared" si="55"/>
        <v>1.3031884554956417</v>
      </c>
    </row>
    <row r="3525" spans="1:7" x14ac:dyDescent="0.25">
      <c r="A3525">
        <v>2008</v>
      </c>
      <c r="B3525">
        <v>24</v>
      </c>
      <c r="C3525" t="s">
        <v>589</v>
      </c>
      <c r="D3525">
        <v>5</v>
      </c>
      <c r="E3525">
        <v>516.45000000000005</v>
      </c>
      <c r="F3525">
        <v>271.31</v>
      </c>
      <c r="G3525" s="68">
        <f t="shared" si="55"/>
        <v>1.9035420736426967</v>
      </c>
    </row>
    <row r="3526" spans="1:7" x14ac:dyDescent="0.25">
      <c r="A3526">
        <v>2009</v>
      </c>
      <c r="B3526">
        <v>24</v>
      </c>
      <c r="C3526" t="s">
        <v>589</v>
      </c>
      <c r="D3526">
        <v>2</v>
      </c>
      <c r="E3526">
        <v>10277.950000000001</v>
      </c>
      <c r="F3526">
        <v>8553.14</v>
      </c>
      <c r="G3526" s="68">
        <f t="shared" si="55"/>
        <v>1.2016581045089876</v>
      </c>
    </row>
    <row r="3527" spans="1:7" x14ac:dyDescent="0.25">
      <c r="A3527">
        <v>2009</v>
      </c>
      <c r="B3527">
        <v>24</v>
      </c>
      <c r="C3527" t="s">
        <v>589</v>
      </c>
      <c r="D3527">
        <v>3</v>
      </c>
      <c r="E3527">
        <v>36040.57</v>
      </c>
      <c r="F3527">
        <v>30026.38</v>
      </c>
      <c r="G3527" s="68">
        <f t="shared" si="55"/>
        <v>1.2002968722836385</v>
      </c>
    </row>
    <row r="3528" spans="1:7" x14ac:dyDescent="0.25">
      <c r="A3528">
        <v>2009</v>
      </c>
      <c r="B3528">
        <v>24</v>
      </c>
      <c r="C3528" t="s">
        <v>589</v>
      </c>
      <c r="D3528">
        <v>4</v>
      </c>
      <c r="E3528">
        <v>11562.81</v>
      </c>
      <c r="F3528">
        <v>8446.75</v>
      </c>
      <c r="G3528" s="68">
        <f t="shared" si="55"/>
        <v>1.3689063841122324</v>
      </c>
    </row>
    <row r="3529" spans="1:7" x14ac:dyDescent="0.25">
      <c r="A3529">
        <v>2009</v>
      </c>
      <c r="B3529">
        <v>24</v>
      </c>
      <c r="C3529" t="s">
        <v>589</v>
      </c>
      <c r="D3529">
        <v>5</v>
      </c>
      <c r="E3529">
        <v>0</v>
      </c>
      <c r="F3529">
        <v>0</v>
      </c>
      <c r="G3529" s="68" t="e">
        <f t="shared" si="55"/>
        <v>#DIV/0!</v>
      </c>
    </row>
    <row r="3530" spans="1:7" x14ac:dyDescent="0.25">
      <c r="A3530">
        <v>2010</v>
      </c>
      <c r="B3530">
        <v>24</v>
      </c>
      <c r="C3530" t="s">
        <v>589</v>
      </c>
      <c r="D3530">
        <v>2</v>
      </c>
      <c r="E3530">
        <v>8182.51</v>
      </c>
      <c r="F3530">
        <v>6357.62</v>
      </c>
      <c r="G3530" s="68">
        <f t="shared" si="55"/>
        <v>1.2870398042034599</v>
      </c>
    </row>
    <row r="3531" spans="1:7" x14ac:dyDescent="0.25">
      <c r="A3531">
        <v>2010</v>
      </c>
      <c r="B3531">
        <v>24</v>
      </c>
      <c r="C3531" t="s">
        <v>589</v>
      </c>
      <c r="D3531">
        <v>3</v>
      </c>
      <c r="E3531">
        <v>99579</v>
      </c>
      <c r="F3531">
        <v>76907.08</v>
      </c>
      <c r="G3531" s="68">
        <f t="shared" si="55"/>
        <v>1.2947962658314423</v>
      </c>
    </row>
    <row r="3532" spans="1:7" x14ac:dyDescent="0.25">
      <c r="A3532">
        <v>2010</v>
      </c>
      <c r="B3532">
        <v>24</v>
      </c>
      <c r="C3532" t="s">
        <v>589</v>
      </c>
      <c r="D3532">
        <v>4</v>
      </c>
      <c r="E3532">
        <v>17005.189999999999</v>
      </c>
      <c r="F3532">
        <v>9709.06</v>
      </c>
      <c r="G3532" s="68">
        <f t="shared" si="55"/>
        <v>1.7514764560111895</v>
      </c>
    </row>
    <row r="3533" spans="1:7" x14ac:dyDescent="0.25">
      <c r="A3533">
        <v>2010</v>
      </c>
      <c r="B3533">
        <v>24</v>
      </c>
      <c r="C3533" t="s">
        <v>589</v>
      </c>
      <c r="D3533">
        <v>5</v>
      </c>
      <c r="E3533">
        <v>64.900000000000006</v>
      </c>
      <c r="F3533">
        <v>16.239999999999998</v>
      </c>
      <c r="G3533" s="68">
        <f t="shared" si="55"/>
        <v>3.9963054187192126</v>
      </c>
    </row>
    <row r="3534" spans="1:7" x14ac:dyDescent="0.25">
      <c r="A3534">
        <v>2011</v>
      </c>
      <c r="B3534">
        <v>24</v>
      </c>
      <c r="C3534" t="s">
        <v>589</v>
      </c>
      <c r="D3534">
        <v>2</v>
      </c>
      <c r="E3534">
        <v>3197.12</v>
      </c>
      <c r="F3534">
        <v>2624.15</v>
      </c>
      <c r="G3534" s="68">
        <f t="shared" si="55"/>
        <v>1.2183449879008439</v>
      </c>
    </row>
    <row r="3535" spans="1:7" x14ac:dyDescent="0.25">
      <c r="A3535">
        <v>2011</v>
      </c>
      <c r="B3535">
        <v>24</v>
      </c>
      <c r="C3535" t="s">
        <v>589</v>
      </c>
      <c r="D3535">
        <v>3</v>
      </c>
      <c r="E3535">
        <v>63033.21</v>
      </c>
      <c r="F3535">
        <v>51510.51</v>
      </c>
      <c r="G3535" s="68">
        <f t="shared" si="55"/>
        <v>1.2236960961947376</v>
      </c>
    </row>
    <row r="3536" spans="1:7" x14ac:dyDescent="0.25">
      <c r="A3536">
        <v>2011</v>
      </c>
      <c r="B3536">
        <v>24</v>
      </c>
      <c r="C3536" t="s">
        <v>589</v>
      </c>
      <c r="D3536">
        <v>4</v>
      </c>
      <c r="E3536">
        <v>21514.81</v>
      </c>
      <c r="F3536">
        <v>13962.95</v>
      </c>
      <c r="G3536" s="68">
        <f t="shared" si="55"/>
        <v>1.5408498920357088</v>
      </c>
    </row>
    <row r="3537" spans="1:7" x14ac:dyDescent="0.25">
      <c r="A3537">
        <v>2011</v>
      </c>
      <c r="B3537">
        <v>24</v>
      </c>
      <c r="C3537" t="s">
        <v>589</v>
      </c>
      <c r="D3537">
        <v>5</v>
      </c>
      <c r="E3537">
        <v>242.46</v>
      </c>
      <c r="F3537">
        <v>101.14</v>
      </c>
      <c r="G3537" s="68">
        <f t="shared" si="55"/>
        <v>2.3972711093533716</v>
      </c>
    </row>
    <row r="3538" spans="1:7" x14ac:dyDescent="0.25">
      <c r="A3538">
        <v>2012</v>
      </c>
      <c r="B3538">
        <v>24</v>
      </c>
      <c r="C3538" t="s">
        <v>589</v>
      </c>
      <c r="D3538">
        <v>2</v>
      </c>
      <c r="E3538">
        <v>3104.94</v>
      </c>
      <c r="F3538">
        <v>2550.8200000000002</v>
      </c>
      <c r="G3538" s="68">
        <f t="shared" si="55"/>
        <v>1.2172321057542279</v>
      </c>
    </row>
    <row r="3539" spans="1:7" x14ac:dyDescent="0.25">
      <c r="A3539">
        <v>2012</v>
      </c>
      <c r="B3539">
        <v>24</v>
      </c>
      <c r="C3539" t="s">
        <v>589</v>
      </c>
      <c r="D3539">
        <v>3</v>
      </c>
      <c r="E3539">
        <v>44171.12</v>
      </c>
      <c r="F3539">
        <v>36183</v>
      </c>
      <c r="G3539" s="68">
        <f t="shared" si="55"/>
        <v>1.2207699748500678</v>
      </c>
    </row>
    <row r="3540" spans="1:7" x14ac:dyDescent="0.25">
      <c r="A3540">
        <v>2012</v>
      </c>
      <c r="B3540">
        <v>24</v>
      </c>
      <c r="C3540" t="s">
        <v>589</v>
      </c>
      <c r="D3540">
        <v>4</v>
      </c>
      <c r="E3540">
        <v>22325.200000000001</v>
      </c>
      <c r="F3540">
        <v>15058.02</v>
      </c>
      <c r="G3540" s="68">
        <f t="shared" si="55"/>
        <v>1.4826119237456186</v>
      </c>
    </row>
    <row r="3541" spans="1:7" x14ac:dyDescent="0.25">
      <c r="A3541">
        <v>2012</v>
      </c>
      <c r="B3541">
        <v>24</v>
      </c>
      <c r="C3541" t="s">
        <v>589</v>
      </c>
      <c r="D3541">
        <v>5</v>
      </c>
      <c r="E3541">
        <v>99.23</v>
      </c>
      <c r="F3541">
        <v>42.05</v>
      </c>
      <c r="G3541" s="68">
        <f t="shared" si="55"/>
        <v>2.3598097502972655</v>
      </c>
    </row>
    <row r="3542" spans="1:7" x14ac:dyDescent="0.25">
      <c r="A3542">
        <v>2013</v>
      </c>
      <c r="B3542">
        <v>24</v>
      </c>
      <c r="C3542" t="s">
        <v>589</v>
      </c>
      <c r="D3542">
        <v>2</v>
      </c>
      <c r="E3542">
        <v>2968.53</v>
      </c>
      <c r="F3542">
        <v>2442.1</v>
      </c>
      <c r="G3542" s="68">
        <f t="shared" si="55"/>
        <v>1.2155644731992958</v>
      </c>
    </row>
    <row r="3543" spans="1:7" x14ac:dyDescent="0.25">
      <c r="A3543">
        <v>2013</v>
      </c>
      <c r="B3543">
        <v>24</v>
      </c>
      <c r="C3543" t="s">
        <v>589</v>
      </c>
      <c r="D3543">
        <v>3</v>
      </c>
      <c r="E3543">
        <v>44841.55</v>
      </c>
      <c r="F3543">
        <v>36800.79</v>
      </c>
      <c r="G3543" s="68">
        <f t="shared" si="55"/>
        <v>1.2184942225425053</v>
      </c>
    </row>
    <row r="3544" spans="1:7" x14ac:dyDescent="0.25">
      <c r="A3544">
        <v>2013</v>
      </c>
      <c r="B3544">
        <v>24</v>
      </c>
      <c r="C3544" t="s">
        <v>589</v>
      </c>
      <c r="D3544">
        <v>4</v>
      </c>
      <c r="E3544">
        <v>17809.93</v>
      </c>
      <c r="F3544">
        <v>12012.41</v>
      </c>
      <c r="G3544" s="68">
        <f t="shared" si="55"/>
        <v>1.4826275493427215</v>
      </c>
    </row>
    <row r="3545" spans="1:7" x14ac:dyDescent="0.25">
      <c r="A3545">
        <v>2013</v>
      </c>
      <c r="B3545">
        <v>24</v>
      </c>
      <c r="C3545" t="s">
        <v>589</v>
      </c>
      <c r="D3545">
        <v>5</v>
      </c>
      <c r="E3545">
        <v>225.49</v>
      </c>
      <c r="F3545">
        <v>95.57</v>
      </c>
      <c r="G3545" s="68">
        <f t="shared" si="55"/>
        <v>2.359422412891075</v>
      </c>
    </row>
    <row r="3546" spans="1:7" x14ac:dyDescent="0.25">
      <c r="A3546">
        <v>2014</v>
      </c>
      <c r="B3546">
        <v>24</v>
      </c>
      <c r="C3546" t="s">
        <v>589</v>
      </c>
      <c r="D3546">
        <v>2</v>
      </c>
      <c r="E3546">
        <v>2867.63</v>
      </c>
      <c r="F3546">
        <v>2374.9699999999998</v>
      </c>
      <c r="G3546" s="68">
        <f t="shared" si="55"/>
        <v>1.2074384097483337</v>
      </c>
    </row>
    <row r="3547" spans="1:7" x14ac:dyDescent="0.25">
      <c r="A3547">
        <v>2014</v>
      </c>
      <c r="B3547">
        <v>24</v>
      </c>
      <c r="C3547" t="s">
        <v>589</v>
      </c>
      <c r="D3547">
        <v>3</v>
      </c>
      <c r="E3547">
        <v>40637.47</v>
      </c>
      <c r="F3547">
        <v>33536.28</v>
      </c>
      <c r="G3547" s="68">
        <f t="shared" si="55"/>
        <v>1.2117465025936092</v>
      </c>
    </row>
    <row r="3548" spans="1:7" x14ac:dyDescent="0.25">
      <c r="A3548">
        <v>2014</v>
      </c>
      <c r="B3548">
        <v>24</v>
      </c>
      <c r="C3548" t="s">
        <v>589</v>
      </c>
      <c r="D3548">
        <v>4</v>
      </c>
      <c r="E3548">
        <v>17758.7</v>
      </c>
      <c r="F3548">
        <v>11990.36</v>
      </c>
      <c r="G3548" s="68">
        <f t="shared" si="55"/>
        <v>1.4810814687799199</v>
      </c>
    </row>
    <row r="3549" spans="1:7" x14ac:dyDescent="0.25">
      <c r="A3549">
        <v>2014</v>
      </c>
      <c r="B3549">
        <v>24</v>
      </c>
      <c r="C3549" t="s">
        <v>589</v>
      </c>
      <c r="D3549">
        <v>5</v>
      </c>
      <c r="E3549">
        <v>122.69</v>
      </c>
      <c r="F3549">
        <v>52.03</v>
      </c>
      <c r="G3549" s="68">
        <f t="shared" si="55"/>
        <v>2.3580626561599076</v>
      </c>
    </row>
    <row r="3550" spans="1:7" x14ac:dyDescent="0.25">
      <c r="A3550">
        <v>2015</v>
      </c>
      <c r="B3550">
        <v>24</v>
      </c>
      <c r="C3550" t="s">
        <v>589</v>
      </c>
      <c r="D3550">
        <v>2</v>
      </c>
      <c r="E3550">
        <v>2869.08</v>
      </c>
      <c r="F3550">
        <v>2378.91</v>
      </c>
      <c r="G3550" s="68">
        <f t="shared" si="55"/>
        <v>1.2060481481014416</v>
      </c>
    </row>
    <row r="3551" spans="1:7" x14ac:dyDescent="0.25">
      <c r="A3551">
        <v>2015</v>
      </c>
      <c r="B3551">
        <v>24</v>
      </c>
      <c r="C3551" t="s">
        <v>589</v>
      </c>
      <c r="D3551">
        <v>3</v>
      </c>
      <c r="E3551">
        <v>39316.29</v>
      </c>
      <c r="F3551">
        <v>32468.37</v>
      </c>
      <c r="G3551" s="68">
        <f t="shared" si="55"/>
        <v>1.210910495352862</v>
      </c>
    </row>
    <row r="3552" spans="1:7" x14ac:dyDescent="0.25">
      <c r="A3552">
        <v>2015</v>
      </c>
      <c r="B3552">
        <v>24</v>
      </c>
      <c r="C3552" t="s">
        <v>589</v>
      </c>
      <c r="D3552">
        <v>4</v>
      </c>
      <c r="E3552">
        <v>16096.39</v>
      </c>
      <c r="F3552">
        <v>10870.85</v>
      </c>
      <c r="G3552" s="68">
        <f t="shared" si="55"/>
        <v>1.4806928621036992</v>
      </c>
    </row>
    <row r="3553" spans="1:7" x14ac:dyDescent="0.25">
      <c r="A3553">
        <v>2015</v>
      </c>
      <c r="B3553">
        <v>24</v>
      </c>
      <c r="C3553" t="s">
        <v>589</v>
      </c>
      <c r="D3553">
        <v>5</v>
      </c>
      <c r="E3553">
        <v>122.34</v>
      </c>
      <c r="F3553">
        <v>51.89</v>
      </c>
      <c r="G3553" s="68">
        <f t="shared" si="55"/>
        <v>2.3576797070726538</v>
      </c>
    </row>
    <row r="3554" spans="1:7" x14ac:dyDescent="0.25">
      <c r="A3554">
        <v>1979</v>
      </c>
      <c r="B3554">
        <v>25</v>
      </c>
      <c r="C3554" t="s">
        <v>590</v>
      </c>
      <c r="D3554">
        <v>2</v>
      </c>
      <c r="E3554">
        <v>5356.38</v>
      </c>
      <c r="F3554">
        <v>5081.47</v>
      </c>
      <c r="G3554" s="68">
        <f t="shared" si="55"/>
        <v>1.0541004866701957</v>
      </c>
    </row>
    <row r="3555" spans="1:7" x14ac:dyDescent="0.25">
      <c r="A3555">
        <v>1979</v>
      </c>
      <c r="B3555">
        <v>25</v>
      </c>
      <c r="C3555" t="s">
        <v>590</v>
      </c>
      <c r="D3555">
        <v>3</v>
      </c>
      <c r="E3555">
        <v>17305.689999999999</v>
      </c>
      <c r="F3555">
        <v>8778.44</v>
      </c>
      <c r="G3555" s="68">
        <f t="shared" si="55"/>
        <v>1.971385576480559</v>
      </c>
    </row>
    <row r="3556" spans="1:7" x14ac:dyDescent="0.25">
      <c r="A3556">
        <v>1979</v>
      </c>
      <c r="B3556">
        <v>25</v>
      </c>
      <c r="C3556" t="s">
        <v>590</v>
      </c>
      <c r="D3556">
        <v>4</v>
      </c>
      <c r="E3556">
        <v>5561.11</v>
      </c>
      <c r="F3556">
        <v>3077.32</v>
      </c>
      <c r="G3556" s="68">
        <f t="shared" si="55"/>
        <v>1.8071276305356607</v>
      </c>
    </row>
    <row r="3557" spans="1:7" x14ac:dyDescent="0.25">
      <c r="A3557">
        <v>1979</v>
      </c>
      <c r="B3557">
        <v>25</v>
      </c>
      <c r="C3557" t="s">
        <v>590</v>
      </c>
      <c r="D3557">
        <v>5</v>
      </c>
      <c r="E3557">
        <v>47.92</v>
      </c>
      <c r="F3557">
        <v>47.86</v>
      </c>
      <c r="G3557" s="68">
        <f t="shared" si="55"/>
        <v>1.0012536564981196</v>
      </c>
    </row>
    <row r="3558" spans="1:7" x14ac:dyDescent="0.25">
      <c r="A3558">
        <v>1980</v>
      </c>
      <c r="B3558">
        <v>25</v>
      </c>
      <c r="C3558" t="s">
        <v>590</v>
      </c>
      <c r="D3558">
        <v>2</v>
      </c>
      <c r="E3558">
        <v>7021.24</v>
      </c>
      <c r="F3558">
        <v>6656.72</v>
      </c>
      <c r="G3558" s="68">
        <f t="shared" si="55"/>
        <v>1.0547597014746</v>
      </c>
    </row>
    <row r="3559" spans="1:7" x14ac:dyDescent="0.25">
      <c r="A3559">
        <v>1980</v>
      </c>
      <c r="B3559">
        <v>25</v>
      </c>
      <c r="C3559" t="s">
        <v>590</v>
      </c>
      <c r="D3559">
        <v>3</v>
      </c>
      <c r="E3559">
        <v>20691.62</v>
      </c>
      <c r="F3559">
        <v>10507.69</v>
      </c>
      <c r="G3559" s="68">
        <f t="shared" si="55"/>
        <v>1.9691882802024039</v>
      </c>
    </row>
    <row r="3560" spans="1:7" x14ac:dyDescent="0.25">
      <c r="A3560">
        <v>1980</v>
      </c>
      <c r="B3560">
        <v>25</v>
      </c>
      <c r="C3560" t="s">
        <v>590</v>
      </c>
      <c r="D3560">
        <v>4</v>
      </c>
      <c r="E3560">
        <v>6565.68</v>
      </c>
      <c r="F3560">
        <v>3633.89</v>
      </c>
      <c r="G3560" s="68">
        <f t="shared" si="55"/>
        <v>1.8067910696251126</v>
      </c>
    </row>
    <row r="3561" spans="1:7" x14ac:dyDescent="0.25">
      <c r="A3561">
        <v>1980</v>
      </c>
      <c r="B3561">
        <v>25</v>
      </c>
      <c r="C3561" t="s">
        <v>590</v>
      </c>
      <c r="D3561">
        <v>5</v>
      </c>
      <c r="E3561">
        <v>48.65</v>
      </c>
      <c r="F3561">
        <v>48.58</v>
      </c>
      <c r="G3561" s="68">
        <f t="shared" si="55"/>
        <v>1.0014409221902016</v>
      </c>
    </row>
    <row r="3562" spans="1:7" x14ac:dyDescent="0.25">
      <c r="A3562">
        <v>1981</v>
      </c>
      <c r="B3562">
        <v>25</v>
      </c>
      <c r="C3562" t="s">
        <v>590</v>
      </c>
      <c r="D3562">
        <v>2</v>
      </c>
      <c r="E3562">
        <v>4500.45</v>
      </c>
      <c r="F3562">
        <v>4262.3900000000003</v>
      </c>
      <c r="G3562" s="68">
        <f t="shared" si="55"/>
        <v>1.055851294696168</v>
      </c>
    </row>
    <row r="3563" spans="1:7" x14ac:dyDescent="0.25">
      <c r="A3563">
        <v>1981</v>
      </c>
      <c r="B3563">
        <v>25</v>
      </c>
      <c r="C3563" t="s">
        <v>590</v>
      </c>
      <c r="D3563">
        <v>3</v>
      </c>
      <c r="E3563">
        <v>27113.32</v>
      </c>
      <c r="F3563">
        <v>13812.12</v>
      </c>
      <c r="G3563" s="68">
        <f t="shared" si="55"/>
        <v>1.9630092990793591</v>
      </c>
    </row>
    <row r="3564" spans="1:7" x14ac:dyDescent="0.25">
      <c r="A3564">
        <v>1981</v>
      </c>
      <c r="B3564">
        <v>25</v>
      </c>
      <c r="C3564" t="s">
        <v>590</v>
      </c>
      <c r="D3564">
        <v>4</v>
      </c>
      <c r="E3564">
        <v>7849.17</v>
      </c>
      <c r="F3564">
        <v>4346.51</v>
      </c>
      <c r="G3564" s="68">
        <f t="shared" si="55"/>
        <v>1.8058557325302369</v>
      </c>
    </row>
    <row r="3565" spans="1:7" x14ac:dyDescent="0.25">
      <c r="A3565">
        <v>1981</v>
      </c>
      <c r="B3565">
        <v>25</v>
      </c>
      <c r="C3565" t="s">
        <v>590</v>
      </c>
      <c r="D3565">
        <v>5</v>
      </c>
      <c r="E3565">
        <v>57.43</v>
      </c>
      <c r="F3565">
        <v>57.37</v>
      </c>
      <c r="G3565" s="68">
        <f t="shared" si="55"/>
        <v>1.0010458427749696</v>
      </c>
    </row>
    <row r="3566" spans="1:7" x14ac:dyDescent="0.25">
      <c r="A3566">
        <v>1982</v>
      </c>
      <c r="B3566">
        <v>25</v>
      </c>
      <c r="C3566" t="s">
        <v>590</v>
      </c>
      <c r="D3566">
        <v>2</v>
      </c>
      <c r="E3566">
        <v>5086.96</v>
      </c>
      <c r="F3566">
        <v>4813.76</v>
      </c>
      <c r="G3566" s="68">
        <f t="shared" si="55"/>
        <v>1.0567539719470851</v>
      </c>
    </row>
    <row r="3567" spans="1:7" x14ac:dyDescent="0.25">
      <c r="A3567">
        <v>1982</v>
      </c>
      <c r="B3567">
        <v>25</v>
      </c>
      <c r="C3567" t="s">
        <v>590</v>
      </c>
      <c r="D3567">
        <v>3</v>
      </c>
      <c r="E3567">
        <v>17295.759999999998</v>
      </c>
      <c r="F3567">
        <v>8747.01</v>
      </c>
      <c r="G3567" s="68">
        <f t="shared" si="55"/>
        <v>1.9773339689791138</v>
      </c>
    </row>
    <row r="3568" spans="1:7" x14ac:dyDescent="0.25">
      <c r="A3568">
        <v>1982</v>
      </c>
      <c r="B3568">
        <v>25</v>
      </c>
      <c r="C3568" t="s">
        <v>590</v>
      </c>
      <c r="D3568">
        <v>4</v>
      </c>
      <c r="E3568">
        <v>10318.68</v>
      </c>
      <c r="F3568">
        <v>5707.15</v>
      </c>
      <c r="G3568" s="68">
        <f t="shared" si="55"/>
        <v>1.8080267734333251</v>
      </c>
    </row>
    <row r="3569" spans="1:7" x14ac:dyDescent="0.25">
      <c r="A3569">
        <v>1982</v>
      </c>
      <c r="B3569">
        <v>25</v>
      </c>
      <c r="C3569" t="s">
        <v>590</v>
      </c>
      <c r="D3569">
        <v>5</v>
      </c>
      <c r="E3569">
        <v>68.66</v>
      </c>
      <c r="F3569">
        <v>68.56</v>
      </c>
      <c r="G3569" s="68">
        <f t="shared" si="55"/>
        <v>1.0014585764294048</v>
      </c>
    </row>
    <row r="3570" spans="1:7" x14ac:dyDescent="0.25">
      <c r="A3570">
        <v>1983</v>
      </c>
      <c r="B3570">
        <v>25</v>
      </c>
      <c r="C3570" t="s">
        <v>590</v>
      </c>
      <c r="D3570">
        <v>2</v>
      </c>
      <c r="E3570">
        <v>4604.8599999999997</v>
      </c>
      <c r="F3570">
        <v>4363.6099999999997</v>
      </c>
      <c r="G3570" s="68">
        <f t="shared" si="55"/>
        <v>1.0552867923577038</v>
      </c>
    </row>
    <row r="3571" spans="1:7" x14ac:dyDescent="0.25">
      <c r="A3571">
        <v>1983</v>
      </c>
      <c r="B3571">
        <v>25</v>
      </c>
      <c r="C3571" t="s">
        <v>590</v>
      </c>
      <c r="D3571">
        <v>3</v>
      </c>
      <c r="E3571">
        <v>20873.400000000001</v>
      </c>
      <c r="F3571">
        <v>2485.41</v>
      </c>
      <c r="G3571" s="68">
        <f t="shared" si="55"/>
        <v>8.3983729042693174</v>
      </c>
    </row>
    <row r="3572" spans="1:7" x14ac:dyDescent="0.25">
      <c r="A3572">
        <v>1983</v>
      </c>
      <c r="B3572">
        <v>25</v>
      </c>
      <c r="C3572" t="s">
        <v>590</v>
      </c>
      <c r="D3572">
        <v>4</v>
      </c>
      <c r="E3572">
        <v>6606.37</v>
      </c>
      <c r="F3572">
        <v>1263.68</v>
      </c>
      <c r="G3572" s="68">
        <f t="shared" si="55"/>
        <v>5.2278820587490502</v>
      </c>
    </row>
    <row r="3573" spans="1:7" x14ac:dyDescent="0.25">
      <c r="A3573">
        <v>1983</v>
      </c>
      <c r="B3573">
        <v>25</v>
      </c>
      <c r="C3573" t="s">
        <v>590</v>
      </c>
      <c r="D3573">
        <v>5</v>
      </c>
      <c r="E3573">
        <v>90.34</v>
      </c>
      <c r="F3573">
        <v>90.27</v>
      </c>
      <c r="G3573" s="68">
        <f t="shared" si="55"/>
        <v>1.0007754514235074</v>
      </c>
    </row>
    <row r="3574" spans="1:7" x14ac:dyDescent="0.25">
      <c r="A3574">
        <v>1984</v>
      </c>
      <c r="B3574">
        <v>25</v>
      </c>
      <c r="C3574" t="s">
        <v>590</v>
      </c>
      <c r="D3574">
        <v>2</v>
      </c>
      <c r="E3574">
        <v>2436.7199999999998</v>
      </c>
      <c r="F3574">
        <v>2281.87</v>
      </c>
      <c r="G3574" s="68">
        <f t="shared" si="55"/>
        <v>1.0678610087340645</v>
      </c>
    </row>
    <row r="3575" spans="1:7" x14ac:dyDescent="0.25">
      <c r="A3575">
        <v>1984</v>
      </c>
      <c r="B3575">
        <v>25</v>
      </c>
      <c r="C3575" t="s">
        <v>590</v>
      </c>
      <c r="D3575">
        <v>3</v>
      </c>
      <c r="E3575">
        <v>19250.75</v>
      </c>
      <c r="F3575">
        <v>2412.5</v>
      </c>
      <c r="G3575" s="68">
        <f t="shared" si="55"/>
        <v>7.9795854922279794</v>
      </c>
    </row>
    <row r="3576" spans="1:7" x14ac:dyDescent="0.25">
      <c r="A3576">
        <v>1984</v>
      </c>
      <c r="B3576">
        <v>25</v>
      </c>
      <c r="C3576" t="s">
        <v>590</v>
      </c>
      <c r="D3576">
        <v>4</v>
      </c>
      <c r="E3576">
        <v>7895.96</v>
      </c>
      <c r="F3576">
        <v>1713.42</v>
      </c>
      <c r="G3576" s="68">
        <f t="shared" si="55"/>
        <v>4.6083038601160249</v>
      </c>
    </row>
    <row r="3577" spans="1:7" x14ac:dyDescent="0.25">
      <c r="A3577">
        <v>1984</v>
      </c>
      <c r="B3577">
        <v>25</v>
      </c>
      <c r="C3577" t="s">
        <v>590</v>
      </c>
      <c r="D3577">
        <v>5</v>
      </c>
      <c r="E3577">
        <v>57.84</v>
      </c>
      <c r="F3577">
        <v>57.77</v>
      </c>
      <c r="G3577" s="68">
        <f t="shared" si="55"/>
        <v>1.001211701575212</v>
      </c>
    </row>
    <row r="3578" spans="1:7" x14ac:dyDescent="0.25">
      <c r="A3578">
        <v>1985</v>
      </c>
      <c r="B3578">
        <v>25</v>
      </c>
      <c r="C3578" t="s">
        <v>590</v>
      </c>
      <c r="D3578">
        <v>2</v>
      </c>
      <c r="E3578">
        <v>3598.04</v>
      </c>
      <c r="F3578">
        <v>3396.33</v>
      </c>
      <c r="G3578" s="68">
        <f t="shared" si="55"/>
        <v>1.059390577476276</v>
      </c>
    </row>
    <row r="3579" spans="1:7" x14ac:dyDescent="0.25">
      <c r="A3579">
        <v>1985</v>
      </c>
      <c r="B3579">
        <v>25</v>
      </c>
      <c r="C3579" t="s">
        <v>590</v>
      </c>
      <c r="D3579">
        <v>3</v>
      </c>
      <c r="E3579">
        <v>10486.73</v>
      </c>
      <c r="F3579">
        <v>1185.93</v>
      </c>
      <c r="G3579" s="68">
        <f t="shared" si="55"/>
        <v>8.8426214026122949</v>
      </c>
    </row>
    <row r="3580" spans="1:7" x14ac:dyDescent="0.25">
      <c r="A3580">
        <v>1985</v>
      </c>
      <c r="B3580">
        <v>25</v>
      </c>
      <c r="C3580" t="s">
        <v>590</v>
      </c>
      <c r="D3580">
        <v>4</v>
      </c>
      <c r="E3580">
        <v>7490.92</v>
      </c>
      <c r="F3580">
        <v>1247.6500000000001</v>
      </c>
      <c r="G3580" s="68">
        <f t="shared" si="55"/>
        <v>6.0040235643008852</v>
      </c>
    </row>
    <row r="3581" spans="1:7" x14ac:dyDescent="0.25">
      <c r="A3581">
        <v>1985</v>
      </c>
      <c r="B3581">
        <v>25</v>
      </c>
      <c r="C3581" t="s">
        <v>590</v>
      </c>
      <c r="D3581">
        <v>5</v>
      </c>
      <c r="E3581">
        <v>69.16</v>
      </c>
      <c r="F3581">
        <v>69.08</v>
      </c>
      <c r="G3581" s="68">
        <f t="shared" si="55"/>
        <v>1.0011580775911986</v>
      </c>
    </row>
    <row r="3582" spans="1:7" x14ac:dyDescent="0.25">
      <c r="A3582">
        <v>1986</v>
      </c>
      <c r="B3582">
        <v>25</v>
      </c>
      <c r="C3582" t="s">
        <v>590</v>
      </c>
      <c r="D3582">
        <v>2</v>
      </c>
      <c r="E3582">
        <v>6645.19</v>
      </c>
      <c r="F3582">
        <v>6182.9</v>
      </c>
      <c r="G3582" s="68">
        <f t="shared" si="55"/>
        <v>1.0747691212861279</v>
      </c>
    </row>
    <row r="3583" spans="1:7" x14ac:dyDescent="0.25">
      <c r="A3583">
        <v>1986</v>
      </c>
      <c r="B3583">
        <v>25</v>
      </c>
      <c r="C3583" t="s">
        <v>590</v>
      </c>
      <c r="D3583">
        <v>3</v>
      </c>
      <c r="E3583">
        <v>15402.61</v>
      </c>
      <c r="F3583">
        <v>0</v>
      </c>
      <c r="G3583" s="68" t="e">
        <f t="shared" si="55"/>
        <v>#DIV/0!</v>
      </c>
    </row>
    <row r="3584" spans="1:7" x14ac:dyDescent="0.25">
      <c r="A3584">
        <v>1986</v>
      </c>
      <c r="B3584">
        <v>25</v>
      </c>
      <c r="C3584" t="s">
        <v>590</v>
      </c>
      <c r="D3584">
        <v>4</v>
      </c>
      <c r="E3584">
        <v>4076.32</v>
      </c>
      <c r="F3584">
        <v>0</v>
      </c>
      <c r="G3584" s="68" t="e">
        <f t="shared" si="55"/>
        <v>#DIV/0!</v>
      </c>
    </row>
    <row r="3585" spans="1:7" x14ac:dyDescent="0.25">
      <c r="A3585">
        <v>1986</v>
      </c>
      <c r="B3585">
        <v>25</v>
      </c>
      <c r="C3585" t="s">
        <v>590</v>
      </c>
      <c r="D3585">
        <v>5</v>
      </c>
      <c r="E3585">
        <v>65.62</v>
      </c>
      <c r="F3585">
        <v>65.510000000000005</v>
      </c>
      <c r="G3585" s="68">
        <f t="shared" si="55"/>
        <v>1.0016791329568004</v>
      </c>
    </row>
    <row r="3586" spans="1:7" x14ac:dyDescent="0.25">
      <c r="A3586">
        <v>1987</v>
      </c>
      <c r="B3586">
        <v>25</v>
      </c>
      <c r="C3586" t="s">
        <v>590</v>
      </c>
      <c r="D3586">
        <v>2</v>
      </c>
      <c r="E3586">
        <v>4685.63</v>
      </c>
      <c r="F3586">
        <v>4362.04</v>
      </c>
      <c r="G3586" s="68">
        <f t="shared" si="55"/>
        <v>1.0741831803468103</v>
      </c>
    </row>
    <row r="3587" spans="1:7" x14ac:dyDescent="0.25">
      <c r="A3587">
        <v>1987</v>
      </c>
      <c r="B3587">
        <v>25</v>
      </c>
      <c r="C3587" t="s">
        <v>590</v>
      </c>
      <c r="D3587">
        <v>3</v>
      </c>
      <c r="E3587">
        <v>28858.21</v>
      </c>
      <c r="F3587">
        <v>5248.03</v>
      </c>
      <c r="G3587" s="68">
        <f t="shared" ref="G3587:G3650" si="56">E3587/F3587</f>
        <v>5.4988652884987319</v>
      </c>
    </row>
    <row r="3588" spans="1:7" x14ac:dyDescent="0.25">
      <c r="A3588">
        <v>1987</v>
      </c>
      <c r="B3588">
        <v>25</v>
      </c>
      <c r="C3588" t="s">
        <v>590</v>
      </c>
      <c r="D3588">
        <v>4</v>
      </c>
      <c r="E3588">
        <v>5959.78</v>
      </c>
      <c r="F3588">
        <v>1577.44</v>
      </c>
      <c r="G3588" s="68">
        <f t="shared" si="56"/>
        <v>3.778134192108733</v>
      </c>
    </row>
    <row r="3589" spans="1:7" x14ac:dyDescent="0.25">
      <c r="A3589">
        <v>1987</v>
      </c>
      <c r="B3589">
        <v>25</v>
      </c>
      <c r="C3589" t="s">
        <v>590</v>
      </c>
      <c r="D3589">
        <v>5</v>
      </c>
      <c r="E3589">
        <v>35.659999999999997</v>
      </c>
      <c r="F3589">
        <v>35.6</v>
      </c>
      <c r="G3589" s="68">
        <f t="shared" si="56"/>
        <v>1.0016853932584269</v>
      </c>
    </row>
    <row r="3590" spans="1:7" x14ac:dyDescent="0.25">
      <c r="A3590">
        <v>1988</v>
      </c>
      <c r="B3590">
        <v>25</v>
      </c>
      <c r="C3590" t="s">
        <v>590</v>
      </c>
      <c r="D3590">
        <v>2</v>
      </c>
      <c r="E3590">
        <v>3469.33</v>
      </c>
      <c r="F3590">
        <v>2445.4</v>
      </c>
      <c r="G3590" s="68">
        <f t="shared" si="56"/>
        <v>1.4187167743518443</v>
      </c>
    </row>
    <row r="3591" spans="1:7" x14ac:dyDescent="0.25">
      <c r="A3591">
        <v>1988</v>
      </c>
      <c r="B3591">
        <v>25</v>
      </c>
      <c r="C3591" t="s">
        <v>590</v>
      </c>
      <c r="D3591">
        <v>3</v>
      </c>
      <c r="E3591">
        <v>18904.990000000002</v>
      </c>
      <c r="F3591">
        <v>12680.31</v>
      </c>
      <c r="G3591" s="68">
        <f t="shared" si="56"/>
        <v>1.4908933614399018</v>
      </c>
    </row>
    <row r="3592" spans="1:7" x14ac:dyDescent="0.25">
      <c r="A3592">
        <v>1988</v>
      </c>
      <c r="B3592">
        <v>25</v>
      </c>
      <c r="C3592" t="s">
        <v>590</v>
      </c>
      <c r="D3592">
        <v>4</v>
      </c>
      <c r="E3592">
        <v>11046.63</v>
      </c>
      <c r="F3592">
        <v>4180.26</v>
      </c>
      <c r="G3592" s="68">
        <f t="shared" si="56"/>
        <v>2.6425700793730531</v>
      </c>
    </row>
    <row r="3593" spans="1:7" x14ac:dyDescent="0.25">
      <c r="A3593">
        <v>1988</v>
      </c>
      <c r="B3593">
        <v>25</v>
      </c>
      <c r="C3593" t="s">
        <v>590</v>
      </c>
      <c r="D3593">
        <v>5</v>
      </c>
      <c r="E3593">
        <v>52.13</v>
      </c>
      <c r="F3593">
        <v>52.02</v>
      </c>
      <c r="G3593" s="68">
        <f t="shared" si="56"/>
        <v>1.0021145713187236</v>
      </c>
    </row>
    <row r="3594" spans="1:7" x14ac:dyDescent="0.25">
      <c r="A3594">
        <v>1989</v>
      </c>
      <c r="B3594">
        <v>25</v>
      </c>
      <c r="C3594" t="s">
        <v>590</v>
      </c>
      <c r="D3594">
        <v>2</v>
      </c>
      <c r="E3594">
        <v>3407.69</v>
      </c>
      <c r="F3594">
        <v>2105.5700000000002</v>
      </c>
      <c r="G3594" s="68">
        <f t="shared" si="56"/>
        <v>1.6184168657418181</v>
      </c>
    </row>
    <row r="3595" spans="1:7" x14ac:dyDescent="0.25">
      <c r="A3595">
        <v>1989</v>
      </c>
      <c r="B3595">
        <v>25</v>
      </c>
      <c r="C3595" t="s">
        <v>590</v>
      </c>
      <c r="D3595">
        <v>3</v>
      </c>
      <c r="E3595">
        <v>13443.36</v>
      </c>
      <c r="F3595">
        <v>7653.74</v>
      </c>
      <c r="G3595" s="68">
        <f t="shared" si="56"/>
        <v>1.7564432551928861</v>
      </c>
    </row>
    <row r="3596" spans="1:7" x14ac:dyDescent="0.25">
      <c r="A3596">
        <v>1989</v>
      </c>
      <c r="B3596">
        <v>25</v>
      </c>
      <c r="C3596" t="s">
        <v>590</v>
      </c>
      <c r="D3596">
        <v>4</v>
      </c>
      <c r="E3596">
        <v>7260.95</v>
      </c>
      <c r="F3596">
        <v>1246.8699999999999</v>
      </c>
      <c r="G3596" s="68">
        <f t="shared" si="56"/>
        <v>5.8233416474853037</v>
      </c>
    </row>
    <row r="3597" spans="1:7" x14ac:dyDescent="0.25">
      <c r="A3597">
        <v>1989</v>
      </c>
      <c r="B3597">
        <v>25</v>
      </c>
      <c r="C3597" t="s">
        <v>590</v>
      </c>
      <c r="D3597">
        <v>5</v>
      </c>
      <c r="E3597">
        <v>96.68</v>
      </c>
      <c r="F3597">
        <v>96.5</v>
      </c>
      <c r="G3597" s="68">
        <f t="shared" si="56"/>
        <v>1.0018652849740934</v>
      </c>
    </row>
    <row r="3598" spans="1:7" x14ac:dyDescent="0.25">
      <c r="A3598">
        <v>1990</v>
      </c>
      <c r="B3598">
        <v>25</v>
      </c>
      <c r="C3598" t="s">
        <v>590</v>
      </c>
      <c r="D3598">
        <v>2</v>
      </c>
      <c r="E3598">
        <v>2852.4</v>
      </c>
      <c r="F3598">
        <v>1584.24</v>
      </c>
      <c r="G3598" s="68">
        <f t="shared" si="56"/>
        <v>1.8004847750340858</v>
      </c>
    </row>
    <row r="3599" spans="1:7" x14ac:dyDescent="0.25">
      <c r="A3599">
        <v>1990</v>
      </c>
      <c r="B3599">
        <v>25</v>
      </c>
      <c r="C3599" t="s">
        <v>590</v>
      </c>
      <c r="D3599">
        <v>3</v>
      </c>
      <c r="E3599">
        <v>12446.55</v>
      </c>
      <c r="F3599">
        <v>6240.01</v>
      </c>
      <c r="G3599" s="68">
        <f t="shared" si="56"/>
        <v>1.9946362265445086</v>
      </c>
    </row>
    <row r="3600" spans="1:7" x14ac:dyDescent="0.25">
      <c r="A3600">
        <v>1990</v>
      </c>
      <c r="B3600">
        <v>25</v>
      </c>
      <c r="C3600" t="s">
        <v>590</v>
      </c>
      <c r="D3600">
        <v>4</v>
      </c>
      <c r="E3600">
        <v>5111.25</v>
      </c>
      <c r="F3600">
        <v>264.11</v>
      </c>
      <c r="G3600" s="68">
        <f t="shared" si="56"/>
        <v>19.352731816288667</v>
      </c>
    </row>
    <row r="3601" spans="1:7" x14ac:dyDescent="0.25">
      <c r="A3601">
        <v>1990</v>
      </c>
      <c r="B3601">
        <v>25</v>
      </c>
      <c r="C3601" t="s">
        <v>590</v>
      </c>
      <c r="D3601">
        <v>5</v>
      </c>
      <c r="E3601">
        <v>63.54</v>
      </c>
      <c r="F3601">
        <v>63.42</v>
      </c>
      <c r="G3601" s="68">
        <f t="shared" si="56"/>
        <v>1.0018921475875118</v>
      </c>
    </row>
    <row r="3602" spans="1:7" x14ac:dyDescent="0.25">
      <c r="A3602">
        <v>1991</v>
      </c>
      <c r="B3602">
        <v>25</v>
      </c>
      <c r="C3602" t="s">
        <v>590</v>
      </c>
      <c r="D3602">
        <v>2</v>
      </c>
      <c r="E3602">
        <v>4451.21</v>
      </c>
      <c r="F3602">
        <v>2453.15</v>
      </c>
      <c r="G3602" s="68">
        <f t="shared" si="56"/>
        <v>1.8144874956688339</v>
      </c>
    </row>
    <row r="3603" spans="1:7" x14ac:dyDescent="0.25">
      <c r="A3603">
        <v>1991</v>
      </c>
      <c r="B3603">
        <v>25</v>
      </c>
      <c r="C3603" t="s">
        <v>590</v>
      </c>
      <c r="D3603">
        <v>3</v>
      </c>
      <c r="E3603">
        <v>11736.12</v>
      </c>
      <c r="F3603">
        <v>5847.3</v>
      </c>
      <c r="G3603" s="68">
        <f t="shared" si="56"/>
        <v>2.0071007131496588</v>
      </c>
    </row>
    <row r="3604" spans="1:7" x14ac:dyDescent="0.25">
      <c r="A3604">
        <v>1991</v>
      </c>
      <c r="B3604">
        <v>25</v>
      </c>
      <c r="C3604" t="s">
        <v>590</v>
      </c>
      <c r="D3604">
        <v>4</v>
      </c>
      <c r="E3604">
        <v>4798.18</v>
      </c>
      <c r="F3604">
        <v>264.64999999999998</v>
      </c>
      <c r="G3604" s="68">
        <f t="shared" si="56"/>
        <v>18.130285282448519</v>
      </c>
    </row>
    <row r="3605" spans="1:7" x14ac:dyDescent="0.25">
      <c r="A3605">
        <v>1991</v>
      </c>
      <c r="B3605">
        <v>25</v>
      </c>
      <c r="C3605" t="s">
        <v>590</v>
      </c>
      <c r="D3605">
        <v>5</v>
      </c>
      <c r="E3605">
        <v>44.74</v>
      </c>
      <c r="F3605">
        <v>44.65</v>
      </c>
      <c r="G3605" s="68">
        <f t="shared" si="56"/>
        <v>1.0020156774916014</v>
      </c>
    </row>
    <row r="3606" spans="1:7" x14ac:dyDescent="0.25">
      <c r="A3606">
        <v>1992</v>
      </c>
      <c r="B3606">
        <v>25</v>
      </c>
      <c r="C3606" t="s">
        <v>590</v>
      </c>
      <c r="D3606">
        <v>2</v>
      </c>
      <c r="E3606">
        <v>2684.39</v>
      </c>
      <c r="F3606">
        <v>1776.18</v>
      </c>
      <c r="G3606" s="68">
        <f t="shared" si="56"/>
        <v>1.5113276807530767</v>
      </c>
    </row>
    <row r="3607" spans="1:7" x14ac:dyDescent="0.25">
      <c r="A3607">
        <v>1992</v>
      </c>
      <c r="B3607">
        <v>25</v>
      </c>
      <c r="C3607" t="s">
        <v>590</v>
      </c>
      <c r="D3607">
        <v>3</v>
      </c>
      <c r="E3607">
        <v>17498.12</v>
      </c>
      <c r="F3607">
        <v>10838.98</v>
      </c>
      <c r="G3607" s="68">
        <f t="shared" si="56"/>
        <v>1.6143696178053655</v>
      </c>
    </row>
    <row r="3608" spans="1:7" x14ac:dyDescent="0.25">
      <c r="A3608">
        <v>1992</v>
      </c>
      <c r="B3608">
        <v>25</v>
      </c>
      <c r="C3608" t="s">
        <v>590</v>
      </c>
      <c r="D3608">
        <v>4</v>
      </c>
      <c r="E3608">
        <v>4502.0600000000004</v>
      </c>
      <c r="F3608">
        <v>1237.77</v>
      </c>
      <c r="G3608" s="68">
        <f t="shared" si="56"/>
        <v>3.6372347043473345</v>
      </c>
    </row>
    <row r="3609" spans="1:7" x14ac:dyDescent="0.25">
      <c r="A3609">
        <v>1992</v>
      </c>
      <c r="B3609">
        <v>25</v>
      </c>
      <c r="C3609" t="s">
        <v>590</v>
      </c>
      <c r="D3609">
        <v>5</v>
      </c>
      <c r="E3609">
        <v>41.97</v>
      </c>
      <c r="F3609">
        <v>41.91</v>
      </c>
      <c r="G3609" s="68">
        <f t="shared" si="56"/>
        <v>1.0014316392269149</v>
      </c>
    </row>
    <row r="3610" spans="1:7" x14ac:dyDescent="0.25">
      <c r="A3610">
        <v>1993</v>
      </c>
      <c r="B3610">
        <v>25</v>
      </c>
      <c r="C3610" t="s">
        <v>590</v>
      </c>
      <c r="D3610">
        <v>2</v>
      </c>
      <c r="E3610">
        <v>1201.04</v>
      </c>
      <c r="F3610">
        <v>717.25</v>
      </c>
      <c r="G3610" s="68">
        <f t="shared" si="56"/>
        <v>1.6745067967933078</v>
      </c>
    </row>
    <row r="3611" spans="1:7" x14ac:dyDescent="0.25">
      <c r="A3611">
        <v>1993</v>
      </c>
      <c r="B3611">
        <v>25</v>
      </c>
      <c r="C3611" t="s">
        <v>590</v>
      </c>
      <c r="D3611">
        <v>3</v>
      </c>
      <c r="E3611">
        <v>10671.62</v>
      </c>
      <c r="F3611">
        <v>5842.89</v>
      </c>
      <c r="G3611" s="68">
        <f t="shared" si="56"/>
        <v>1.8264283599383182</v>
      </c>
    </row>
    <row r="3612" spans="1:7" x14ac:dyDescent="0.25">
      <c r="A3612">
        <v>1993</v>
      </c>
      <c r="B3612">
        <v>25</v>
      </c>
      <c r="C3612" t="s">
        <v>590</v>
      </c>
      <c r="D3612">
        <v>4</v>
      </c>
      <c r="E3612">
        <v>6682.89</v>
      </c>
      <c r="F3612">
        <v>934.85</v>
      </c>
      <c r="G3612" s="68">
        <f t="shared" si="56"/>
        <v>7.1486227737070118</v>
      </c>
    </row>
    <row r="3613" spans="1:7" x14ac:dyDescent="0.25">
      <c r="A3613">
        <v>1993</v>
      </c>
      <c r="B3613">
        <v>25</v>
      </c>
      <c r="C3613" t="s">
        <v>590</v>
      </c>
      <c r="D3613">
        <v>5</v>
      </c>
      <c r="E3613">
        <v>39.380000000000003</v>
      </c>
      <c r="F3613">
        <v>39.32</v>
      </c>
      <c r="G3613" s="68">
        <f t="shared" si="56"/>
        <v>1.0015259409969481</v>
      </c>
    </row>
    <row r="3614" spans="1:7" x14ac:dyDescent="0.25">
      <c r="A3614">
        <v>1994</v>
      </c>
      <c r="B3614">
        <v>25</v>
      </c>
      <c r="C3614" t="s">
        <v>590</v>
      </c>
      <c r="D3614">
        <v>2</v>
      </c>
      <c r="E3614">
        <v>389.6</v>
      </c>
      <c r="F3614">
        <v>248.11</v>
      </c>
      <c r="G3614" s="68">
        <f t="shared" si="56"/>
        <v>1.5702712506549514</v>
      </c>
    </row>
    <row r="3615" spans="1:7" x14ac:dyDescent="0.25">
      <c r="A3615">
        <v>1994</v>
      </c>
      <c r="B3615">
        <v>25</v>
      </c>
      <c r="C3615" t="s">
        <v>590</v>
      </c>
      <c r="D3615">
        <v>3</v>
      </c>
      <c r="E3615">
        <v>5625.57</v>
      </c>
      <c r="F3615">
        <v>3310.29</v>
      </c>
      <c r="G3615" s="68">
        <f t="shared" si="56"/>
        <v>1.6994190841285808</v>
      </c>
    </row>
    <row r="3616" spans="1:7" x14ac:dyDescent="0.25">
      <c r="A3616">
        <v>1994</v>
      </c>
      <c r="B3616">
        <v>25</v>
      </c>
      <c r="C3616" t="s">
        <v>590</v>
      </c>
      <c r="D3616">
        <v>4</v>
      </c>
      <c r="E3616">
        <v>4172.55</v>
      </c>
      <c r="F3616">
        <v>836.14</v>
      </c>
      <c r="G3616" s="68">
        <f t="shared" si="56"/>
        <v>4.9902528284737011</v>
      </c>
    </row>
    <row r="3617" spans="1:7" x14ac:dyDescent="0.25">
      <c r="A3617">
        <v>1994</v>
      </c>
      <c r="B3617">
        <v>25</v>
      </c>
      <c r="C3617" t="s">
        <v>590</v>
      </c>
      <c r="D3617">
        <v>5</v>
      </c>
      <c r="E3617">
        <v>58.51</v>
      </c>
      <c r="F3617">
        <v>58.44</v>
      </c>
      <c r="G3617" s="68">
        <f t="shared" si="56"/>
        <v>1.0011978097193703</v>
      </c>
    </row>
    <row r="3618" spans="1:7" x14ac:dyDescent="0.25">
      <c r="A3618">
        <v>1995</v>
      </c>
      <c r="B3618">
        <v>25</v>
      </c>
      <c r="C3618" t="s">
        <v>590</v>
      </c>
      <c r="D3618">
        <v>2</v>
      </c>
      <c r="E3618">
        <v>813.59</v>
      </c>
      <c r="F3618">
        <v>582.67999999999995</v>
      </c>
      <c r="G3618" s="68">
        <f t="shared" si="56"/>
        <v>1.3962895585913369</v>
      </c>
    </row>
    <row r="3619" spans="1:7" x14ac:dyDescent="0.25">
      <c r="A3619">
        <v>1995</v>
      </c>
      <c r="B3619">
        <v>25</v>
      </c>
      <c r="C3619" t="s">
        <v>590</v>
      </c>
      <c r="D3619">
        <v>3</v>
      </c>
      <c r="E3619">
        <v>1862.77</v>
      </c>
      <c r="F3619">
        <v>1268.68</v>
      </c>
      <c r="G3619" s="68">
        <f t="shared" si="56"/>
        <v>1.4682741116751268</v>
      </c>
    </row>
    <row r="3620" spans="1:7" x14ac:dyDescent="0.25">
      <c r="A3620">
        <v>1995</v>
      </c>
      <c r="B3620">
        <v>25</v>
      </c>
      <c r="C3620" t="s">
        <v>590</v>
      </c>
      <c r="D3620">
        <v>4</v>
      </c>
      <c r="E3620">
        <v>2233.42</v>
      </c>
      <c r="F3620">
        <v>889.36</v>
      </c>
      <c r="G3620" s="68">
        <f t="shared" si="56"/>
        <v>2.511266528739768</v>
      </c>
    </row>
    <row r="3621" spans="1:7" x14ac:dyDescent="0.25">
      <c r="A3621">
        <v>1995</v>
      </c>
      <c r="B3621">
        <v>25</v>
      </c>
      <c r="C3621" t="s">
        <v>590</v>
      </c>
      <c r="D3621">
        <v>5</v>
      </c>
      <c r="E3621">
        <v>36.54</v>
      </c>
      <c r="F3621">
        <v>36.5</v>
      </c>
      <c r="G3621" s="68">
        <f t="shared" si="56"/>
        <v>1.0010958904109588</v>
      </c>
    </row>
    <row r="3622" spans="1:7" x14ac:dyDescent="0.25">
      <c r="A3622">
        <v>1996</v>
      </c>
      <c r="B3622">
        <v>25</v>
      </c>
      <c r="C3622" t="s">
        <v>590</v>
      </c>
      <c r="D3622">
        <v>2</v>
      </c>
      <c r="E3622">
        <v>567.91</v>
      </c>
      <c r="F3622">
        <v>495.6</v>
      </c>
      <c r="G3622" s="68">
        <f t="shared" si="56"/>
        <v>1.1459039548022598</v>
      </c>
    </row>
    <row r="3623" spans="1:7" x14ac:dyDescent="0.25">
      <c r="A3623">
        <v>1996</v>
      </c>
      <c r="B3623">
        <v>25</v>
      </c>
      <c r="C3623" t="s">
        <v>590</v>
      </c>
      <c r="D3623">
        <v>3</v>
      </c>
      <c r="E3623">
        <v>3958.09</v>
      </c>
      <c r="F3623">
        <v>3420.63</v>
      </c>
      <c r="G3623" s="68">
        <f t="shared" si="56"/>
        <v>1.1571231030541158</v>
      </c>
    </row>
    <row r="3624" spans="1:7" x14ac:dyDescent="0.25">
      <c r="A3624">
        <v>1996</v>
      </c>
      <c r="B3624">
        <v>25</v>
      </c>
      <c r="C3624" t="s">
        <v>590</v>
      </c>
      <c r="D3624">
        <v>4</v>
      </c>
      <c r="E3624">
        <v>755.7</v>
      </c>
      <c r="F3624">
        <v>584.71</v>
      </c>
      <c r="G3624" s="68">
        <f t="shared" si="56"/>
        <v>1.2924355663491303</v>
      </c>
    </row>
    <row r="3625" spans="1:7" x14ac:dyDescent="0.25">
      <c r="A3625">
        <v>1996</v>
      </c>
      <c r="B3625">
        <v>25</v>
      </c>
      <c r="C3625" t="s">
        <v>590</v>
      </c>
      <c r="D3625">
        <v>5</v>
      </c>
      <c r="E3625">
        <v>19.559999999999999</v>
      </c>
      <c r="F3625">
        <v>19.53</v>
      </c>
      <c r="G3625" s="68">
        <f t="shared" si="56"/>
        <v>1.0015360983102917</v>
      </c>
    </row>
    <row r="3626" spans="1:7" x14ac:dyDescent="0.25">
      <c r="A3626">
        <v>1997</v>
      </c>
      <c r="B3626">
        <v>25</v>
      </c>
      <c r="C3626" t="s">
        <v>590</v>
      </c>
      <c r="D3626">
        <v>2</v>
      </c>
      <c r="E3626">
        <v>586.5</v>
      </c>
      <c r="F3626">
        <v>496.98</v>
      </c>
      <c r="G3626" s="68">
        <f t="shared" si="56"/>
        <v>1.1801279729566583</v>
      </c>
    </row>
    <row r="3627" spans="1:7" x14ac:dyDescent="0.25">
      <c r="A3627">
        <v>1997</v>
      </c>
      <c r="B3627">
        <v>25</v>
      </c>
      <c r="C3627" t="s">
        <v>590</v>
      </c>
      <c r="D3627">
        <v>3</v>
      </c>
      <c r="E3627">
        <v>2702.9</v>
      </c>
      <c r="F3627">
        <v>2239.64</v>
      </c>
      <c r="G3627" s="68">
        <f t="shared" si="56"/>
        <v>1.2068457430658499</v>
      </c>
    </row>
    <row r="3628" spans="1:7" x14ac:dyDescent="0.25">
      <c r="A3628">
        <v>1997</v>
      </c>
      <c r="B3628">
        <v>25</v>
      </c>
      <c r="C3628" t="s">
        <v>590</v>
      </c>
      <c r="D3628">
        <v>4</v>
      </c>
      <c r="E3628">
        <v>1579.11</v>
      </c>
      <c r="F3628">
        <v>1069.6500000000001</v>
      </c>
      <c r="G3628" s="68">
        <f t="shared" si="56"/>
        <v>1.4762866358154534</v>
      </c>
    </row>
    <row r="3629" spans="1:7" x14ac:dyDescent="0.25">
      <c r="A3629">
        <v>1997</v>
      </c>
      <c r="B3629">
        <v>25</v>
      </c>
      <c r="C3629" t="s">
        <v>590</v>
      </c>
      <c r="D3629">
        <v>5</v>
      </c>
      <c r="E3629">
        <v>6.62</v>
      </c>
      <c r="F3629">
        <v>6.62</v>
      </c>
      <c r="G3629" s="68">
        <f t="shared" si="56"/>
        <v>1</v>
      </c>
    </row>
    <row r="3630" spans="1:7" x14ac:dyDescent="0.25">
      <c r="A3630">
        <v>1998</v>
      </c>
      <c r="B3630">
        <v>25</v>
      </c>
      <c r="C3630" t="s">
        <v>590</v>
      </c>
      <c r="D3630">
        <v>2</v>
      </c>
      <c r="E3630">
        <v>696.61</v>
      </c>
      <c r="F3630">
        <v>651.87</v>
      </c>
      <c r="G3630" s="68">
        <f t="shared" si="56"/>
        <v>1.0686333164588031</v>
      </c>
    </row>
    <row r="3631" spans="1:7" x14ac:dyDescent="0.25">
      <c r="A3631">
        <v>1998</v>
      </c>
      <c r="B3631">
        <v>25</v>
      </c>
      <c r="C3631" t="s">
        <v>590</v>
      </c>
      <c r="D3631">
        <v>3</v>
      </c>
      <c r="E3631">
        <v>2761.54</v>
      </c>
      <c r="F3631">
        <v>2568.04</v>
      </c>
      <c r="G3631" s="68">
        <f t="shared" si="56"/>
        <v>1.07534929362471</v>
      </c>
    </row>
    <row r="3632" spans="1:7" x14ac:dyDescent="0.25">
      <c r="A3632">
        <v>1998</v>
      </c>
      <c r="B3632">
        <v>25</v>
      </c>
      <c r="C3632" t="s">
        <v>590</v>
      </c>
      <c r="D3632">
        <v>4</v>
      </c>
      <c r="E3632">
        <v>1082.6400000000001</v>
      </c>
      <c r="F3632">
        <v>954.03</v>
      </c>
      <c r="G3632" s="68">
        <f t="shared" si="56"/>
        <v>1.1348070815383164</v>
      </c>
    </row>
    <row r="3633" spans="1:7" x14ac:dyDescent="0.25">
      <c r="A3633">
        <v>1998</v>
      </c>
      <c r="B3633">
        <v>25</v>
      </c>
      <c r="C3633" t="s">
        <v>590</v>
      </c>
      <c r="D3633">
        <v>5</v>
      </c>
      <c r="E3633">
        <v>13.84</v>
      </c>
      <c r="F3633">
        <v>13.83</v>
      </c>
      <c r="G3633" s="68">
        <f t="shared" si="56"/>
        <v>1.0007230657989876</v>
      </c>
    </row>
    <row r="3634" spans="1:7" x14ac:dyDescent="0.25">
      <c r="A3634">
        <v>1999</v>
      </c>
      <c r="B3634">
        <v>25</v>
      </c>
      <c r="C3634" t="s">
        <v>590</v>
      </c>
      <c r="D3634">
        <v>2</v>
      </c>
      <c r="E3634">
        <v>1276.02</v>
      </c>
      <c r="F3634">
        <v>1014.29</v>
      </c>
      <c r="G3634" s="68">
        <f t="shared" si="56"/>
        <v>1.2580425716511057</v>
      </c>
    </row>
    <row r="3635" spans="1:7" x14ac:dyDescent="0.25">
      <c r="A3635">
        <v>1999</v>
      </c>
      <c r="B3635">
        <v>25</v>
      </c>
      <c r="C3635" t="s">
        <v>590</v>
      </c>
      <c r="D3635">
        <v>3</v>
      </c>
      <c r="E3635">
        <v>3091.87</v>
      </c>
      <c r="F3635">
        <v>2398.2600000000002</v>
      </c>
      <c r="G3635" s="68">
        <f t="shared" si="56"/>
        <v>1.2892138467055281</v>
      </c>
    </row>
    <row r="3636" spans="1:7" x14ac:dyDescent="0.25">
      <c r="A3636">
        <v>1999</v>
      </c>
      <c r="B3636">
        <v>25</v>
      </c>
      <c r="C3636" t="s">
        <v>590</v>
      </c>
      <c r="D3636">
        <v>4</v>
      </c>
      <c r="E3636">
        <v>1109.05</v>
      </c>
      <c r="F3636">
        <v>664.28</v>
      </c>
      <c r="G3636" s="68">
        <f t="shared" si="56"/>
        <v>1.6695519961462033</v>
      </c>
    </row>
    <row r="3637" spans="1:7" x14ac:dyDescent="0.25">
      <c r="A3637">
        <v>1999</v>
      </c>
      <c r="B3637">
        <v>25</v>
      </c>
      <c r="C3637" t="s">
        <v>590</v>
      </c>
      <c r="D3637">
        <v>5</v>
      </c>
      <c r="E3637">
        <v>9.49</v>
      </c>
      <c r="F3637">
        <v>9.4700000000000006</v>
      </c>
      <c r="G3637" s="68">
        <f t="shared" si="56"/>
        <v>1.0021119324181627</v>
      </c>
    </row>
    <row r="3638" spans="1:7" x14ac:dyDescent="0.25">
      <c r="A3638">
        <v>2000</v>
      </c>
      <c r="B3638">
        <v>25</v>
      </c>
      <c r="C3638" t="s">
        <v>590</v>
      </c>
      <c r="D3638">
        <v>2</v>
      </c>
      <c r="E3638">
        <v>744</v>
      </c>
      <c r="F3638">
        <v>536.58000000000004</v>
      </c>
      <c r="G3638" s="68">
        <f t="shared" si="56"/>
        <v>1.3865593201386559</v>
      </c>
    </row>
    <row r="3639" spans="1:7" x14ac:dyDescent="0.25">
      <c r="A3639">
        <v>2000</v>
      </c>
      <c r="B3639">
        <v>25</v>
      </c>
      <c r="C3639" t="s">
        <v>590</v>
      </c>
      <c r="D3639">
        <v>3</v>
      </c>
      <c r="E3639">
        <v>6066.25</v>
      </c>
      <c r="F3639">
        <v>4176.32</v>
      </c>
      <c r="G3639" s="68">
        <f t="shared" si="56"/>
        <v>1.4525347674507703</v>
      </c>
    </row>
    <row r="3640" spans="1:7" x14ac:dyDescent="0.25">
      <c r="A3640">
        <v>2000</v>
      </c>
      <c r="B3640">
        <v>25</v>
      </c>
      <c r="C3640" t="s">
        <v>590</v>
      </c>
      <c r="D3640">
        <v>4</v>
      </c>
      <c r="E3640">
        <v>1245.28</v>
      </c>
      <c r="F3640">
        <v>515.58000000000004</v>
      </c>
      <c r="G3640" s="68">
        <f t="shared" si="56"/>
        <v>2.4152992746033592</v>
      </c>
    </row>
    <row r="3641" spans="1:7" x14ac:dyDescent="0.25">
      <c r="A3641">
        <v>2000</v>
      </c>
      <c r="B3641">
        <v>25</v>
      </c>
      <c r="C3641" t="s">
        <v>590</v>
      </c>
      <c r="D3641">
        <v>5</v>
      </c>
      <c r="E3641">
        <v>9.7200000000000006</v>
      </c>
      <c r="F3641">
        <v>9.7100000000000009</v>
      </c>
      <c r="G3641" s="68">
        <f t="shared" si="56"/>
        <v>1.0010298661174046</v>
      </c>
    </row>
    <row r="3642" spans="1:7" x14ac:dyDescent="0.25">
      <c r="A3642">
        <v>2001</v>
      </c>
      <c r="B3642">
        <v>25</v>
      </c>
      <c r="C3642" t="s">
        <v>590</v>
      </c>
      <c r="D3642">
        <v>2</v>
      </c>
      <c r="E3642">
        <v>3573.65</v>
      </c>
      <c r="F3642">
        <v>2437.4299999999998</v>
      </c>
      <c r="G3642" s="68">
        <f t="shared" si="56"/>
        <v>1.466154925474783</v>
      </c>
    </row>
    <row r="3643" spans="1:7" x14ac:dyDescent="0.25">
      <c r="A3643">
        <v>2001</v>
      </c>
      <c r="B3643">
        <v>25</v>
      </c>
      <c r="C3643" t="s">
        <v>590</v>
      </c>
      <c r="D3643">
        <v>3</v>
      </c>
      <c r="E3643">
        <v>3531.57</v>
      </c>
      <c r="F3643">
        <v>2249.8200000000002</v>
      </c>
      <c r="G3643" s="68">
        <f t="shared" si="56"/>
        <v>1.5697122436461584</v>
      </c>
    </row>
    <row r="3644" spans="1:7" x14ac:dyDescent="0.25">
      <c r="A3644">
        <v>2001</v>
      </c>
      <c r="B3644">
        <v>25</v>
      </c>
      <c r="C3644" t="s">
        <v>590</v>
      </c>
      <c r="D3644">
        <v>4</v>
      </c>
      <c r="E3644">
        <v>2451.13</v>
      </c>
      <c r="F3644">
        <v>688.58</v>
      </c>
      <c r="G3644" s="68">
        <f t="shared" si="56"/>
        <v>3.5596880536756803</v>
      </c>
    </row>
    <row r="3645" spans="1:7" x14ac:dyDescent="0.25">
      <c r="A3645">
        <v>2001</v>
      </c>
      <c r="B3645">
        <v>25</v>
      </c>
      <c r="C3645" t="s">
        <v>590</v>
      </c>
      <c r="D3645">
        <v>5</v>
      </c>
      <c r="E3645">
        <v>10.91</v>
      </c>
      <c r="F3645">
        <v>10.9</v>
      </c>
      <c r="G3645" s="68">
        <f t="shared" si="56"/>
        <v>1.0009174311926605</v>
      </c>
    </row>
    <row r="3646" spans="1:7" x14ac:dyDescent="0.25">
      <c r="A3646">
        <v>2002</v>
      </c>
      <c r="B3646">
        <v>25</v>
      </c>
      <c r="C3646" t="s">
        <v>590</v>
      </c>
      <c r="D3646">
        <v>2</v>
      </c>
      <c r="E3646">
        <v>4013.9</v>
      </c>
      <c r="F3646">
        <v>2903.14</v>
      </c>
      <c r="G3646" s="68">
        <f t="shared" si="56"/>
        <v>1.3826064192563914</v>
      </c>
    </row>
    <row r="3647" spans="1:7" x14ac:dyDescent="0.25">
      <c r="A3647">
        <v>2002</v>
      </c>
      <c r="B3647">
        <v>25</v>
      </c>
      <c r="C3647" t="s">
        <v>590</v>
      </c>
      <c r="D3647">
        <v>3</v>
      </c>
      <c r="E3647">
        <v>16257.87</v>
      </c>
      <c r="F3647">
        <v>11182.4</v>
      </c>
      <c r="G3647" s="68">
        <f t="shared" si="56"/>
        <v>1.4538802046072401</v>
      </c>
    </row>
    <row r="3648" spans="1:7" x14ac:dyDescent="0.25">
      <c r="A3648">
        <v>2002</v>
      </c>
      <c r="B3648">
        <v>25</v>
      </c>
      <c r="C3648" t="s">
        <v>590</v>
      </c>
      <c r="D3648">
        <v>4</v>
      </c>
      <c r="E3648">
        <v>1414.67</v>
      </c>
      <c r="F3648">
        <v>563.91</v>
      </c>
      <c r="G3648" s="68">
        <f t="shared" si="56"/>
        <v>2.5086804631944815</v>
      </c>
    </row>
    <row r="3649" spans="1:7" x14ac:dyDescent="0.25">
      <c r="A3649">
        <v>2002</v>
      </c>
      <c r="B3649">
        <v>25</v>
      </c>
      <c r="C3649" t="s">
        <v>590</v>
      </c>
      <c r="D3649">
        <v>5</v>
      </c>
      <c r="E3649">
        <v>21.48</v>
      </c>
      <c r="F3649">
        <v>21.45</v>
      </c>
      <c r="G3649" s="68">
        <f t="shared" si="56"/>
        <v>1.0013986013986014</v>
      </c>
    </row>
    <row r="3650" spans="1:7" x14ac:dyDescent="0.25">
      <c r="A3650">
        <v>2003</v>
      </c>
      <c r="B3650">
        <v>25</v>
      </c>
      <c r="C3650" t="s">
        <v>590</v>
      </c>
      <c r="D3650">
        <v>2</v>
      </c>
      <c r="E3650">
        <v>4025.09</v>
      </c>
      <c r="F3650">
        <v>3191.38</v>
      </c>
      <c r="G3650" s="68">
        <f t="shared" si="56"/>
        <v>1.2612380850917158</v>
      </c>
    </row>
    <row r="3651" spans="1:7" x14ac:dyDescent="0.25">
      <c r="A3651">
        <v>2003</v>
      </c>
      <c r="B3651">
        <v>25</v>
      </c>
      <c r="C3651" t="s">
        <v>590</v>
      </c>
      <c r="D3651">
        <v>3</v>
      </c>
      <c r="E3651">
        <v>17849.099999999999</v>
      </c>
      <c r="F3651">
        <v>13750.47</v>
      </c>
      <c r="G3651" s="68">
        <f t="shared" ref="G3651:G3714" si="57">E3651/F3651</f>
        <v>1.298071993175506</v>
      </c>
    </row>
    <row r="3652" spans="1:7" x14ac:dyDescent="0.25">
      <c r="A3652">
        <v>2003</v>
      </c>
      <c r="B3652">
        <v>25</v>
      </c>
      <c r="C3652" t="s">
        <v>590</v>
      </c>
      <c r="D3652">
        <v>4</v>
      </c>
      <c r="E3652">
        <v>6499.04</v>
      </c>
      <c r="F3652">
        <v>3744.66</v>
      </c>
      <c r="G3652" s="68">
        <f t="shared" si="57"/>
        <v>1.7355487547601118</v>
      </c>
    </row>
    <row r="3653" spans="1:7" x14ac:dyDescent="0.25">
      <c r="A3653">
        <v>2003</v>
      </c>
      <c r="B3653">
        <v>25</v>
      </c>
      <c r="C3653" t="s">
        <v>590</v>
      </c>
      <c r="D3653">
        <v>5</v>
      </c>
      <c r="E3653">
        <v>12.4</v>
      </c>
      <c r="F3653">
        <v>12.38</v>
      </c>
      <c r="G3653" s="68">
        <f t="shared" si="57"/>
        <v>1.0016155088852989</v>
      </c>
    </row>
    <row r="3654" spans="1:7" x14ac:dyDescent="0.25">
      <c r="A3654">
        <v>2004</v>
      </c>
      <c r="B3654">
        <v>25</v>
      </c>
      <c r="C3654" t="s">
        <v>590</v>
      </c>
      <c r="D3654">
        <v>2</v>
      </c>
      <c r="E3654">
        <v>2765.85</v>
      </c>
      <c r="F3654">
        <v>2184.5300000000002</v>
      </c>
      <c r="G3654" s="68">
        <f t="shared" si="57"/>
        <v>1.2661075837823237</v>
      </c>
    </row>
    <row r="3655" spans="1:7" x14ac:dyDescent="0.25">
      <c r="A3655">
        <v>2004</v>
      </c>
      <c r="B3655">
        <v>25</v>
      </c>
      <c r="C3655" t="s">
        <v>590</v>
      </c>
      <c r="D3655">
        <v>3</v>
      </c>
      <c r="E3655">
        <v>17725.13</v>
      </c>
      <c r="F3655">
        <v>13557.78</v>
      </c>
      <c r="G3655" s="68">
        <f t="shared" si="57"/>
        <v>1.3073770189514802</v>
      </c>
    </row>
    <row r="3656" spans="1:7" x14ac:dyDescent="0.25">
      <c r="A3656">
        <v>2004</v>
      </c>
      <c r="B3656">
        <v>25</v>
      </c>
      <c r="C3656" t="s">
        <v>590</v>
      </c>
      <c r="D3656">
        <v>4</v>
      </c>
      <c r="E3656">
        <v>7092.45</v>
      </c>
      <c r="F3656">
        <v>3952.91</v>
      </c>
      <c r="G3656" s="68">
        <f t="shared" si="57"/>
        <v>1.7942351331044724</v>
      </c>
    </row>
    <row r="3657" spans="1:7" x14ac:dyDescent="0.25">
      <c r="A3657">
        <v>2004</v>
      </c>
      <c r="B3657">
        <v>25</v>
      </c>
      <c r="C3657" t="s">
        <v>590</v>
      </c>
      <c r="D3657">
        <v>5</v>
      </c>
      <c r="E3657">
        <v>56.95</v>
      </c>
      <c r="F3657">
        <v>56.88</v>
      </c>
      <c r="G3657" s="68">
        <f t="shared" si="57"/>
        <v>1.0012306610407877</v>
      </c>
    </row>
    <row r="3658" spans="1:7" x14ac:dyDescent="0.25">
      <c r="A3658">
        <v>2005</v>
      </c>
      <c r="B3658">
        <v>25</v>
      </c>
      <c r="C3658" t="s">
        <v>590</v>
      </c>
      <c r="D3658">
        <v>2</v>
      </c>
      <c r="E3658">
        <v>4840.38</v>
      </c>
      <c r="F3658">
        <v>3558.96</v>
      </c>
      <c r="G3658" s="68">
        <f t="shared" si="57"/>
        <v>1.360054622698766</v>
      </c>
    </row>
    <row r="3659" spans="1:7" x14ac:dyDescent="0.25">
      <c r="A3659">
        <v>2005</v>
      </c>
      <c r="B3659">
        <v>25</v>
      </c>
      <c r="C3659" t="s">
        <v>590</v>
      </c>
      <c r="D3659">
        <v>3</v>
      </c>
      <c r="E3659">
        <v>11042.97</v>
      </c>
      <c r="F3659">
        <v>7753.22</v>
      </c>
      <c r="G3659" s="68">
        <f t="shared" si="57"/>
        <v>1.4243075780127481</v>
      </c>
    </row>
    <row r="3660" spans="1:7" x14ac:dyDescent="0.25">
      <c r="A3660">
        <v>2005</v>
      </c>
      <c r="B3660">
        <v>25</v>
      </c>
      <c r="C3660" t="s">
        <v>590</v>
      </c>
      <c r="D3660">
        <v>4</v>
      </c>
      <c r="E3660">
        <v>6969.77</v>
      </c>
      <c r="F3660">
        <v>2990.85</v>
      </c>
      <c r="G3660" s="68">
        <f t="shared" si="57"/>
        <v>2.3303642777136937</v>
      </c>
    </row>
    <row r="3661" spans="1:7" x14ac:dyDescent="0.25">
      <c r="A3661">
        <v>2005</v>
      </c>
      <c r="B3661">
        <v>25</v>
      </c>
      <c r="C3661" t="s">
        <v>590</v>
      </c>
      <c r="D3661">
        <v>5</v>
      </c>
      <c r="E3661">
        <v>62.15</v>
      </c>
      <c r="F3661">
        <v>62.07</v>
      </c>
      <c r="G3661" s="68">
        <f t="shared" si="57"/>
        <v>1.0012888674077653</v>
      </c>
    </row>
    <row r="3662" spans="1:7" x14ac:dyDescent="0.25">
      <c r="A3662">
        <v>2006</v>
      </c>
      <c r="B3662">
        <v>25</v>
      </c>
      <c r="C3662" t="s">
        <v>590</v>
      </c>
      <c r="D3662">
        <v>2</v>
      </c>
      <c r="E3662">
        <v>1393.76</v>
      </c>
      <c r="F3662">
        <v>1070.6400000000001</v>
      </c>
      <c r="G3662" s="68">
        <f t="shared" si="57"/>
        <v>1.3018007920496151</v>
      </c>
    </row>
    <row r="3663" spans="1:7" x14ac:dyDescent="0.25">
      <c r="A3663">
        <v>2006</v>
      </c>
      <c r="B3663">
        <v>25</v>
      </c>
      <c r="C3663" t="s">
        <v>590</v>
      </c>
      <c r="D3663">
        <v>3</v>
      </c>
      <c r="E3663">
        <v>19461.89</v>
      </c>
      <c r="F3663">
        <v>14436.13</v>
      </c>
      <c r="G3663" s="68">
        <f t="shared" si="57"/>
        <v>1.3481376241416503</v>
      </c>
    </row>
    <row r="3664" spans="1:7" x14ac:dyDescent="0.25">
      <c r="A3664">
        <v>2006</v>
      </c>
      <c r="B3664">
        <v>25</v>
      </c>
      <c r="C3664" t="s">
        <v>590</v>
      </c>
      <c r="D3664">
        <v>4</v>
      </c>
      <c r="E3664">
        <v>4347.43</v>
      </c>
      <c r="F3664">
        <v>2252.58</v>
      </c>
      <c r="G3664" s="68">
        <f t="shared" si="57"/>
        <v>1.9299780695913133</v>
      </c>
    </row>
    <row r="3665" spans="1:7" x14ac:dyDescent="0.25">
      <c r="A3665">
        <v>2006</v>
      </c>
      <c r="B3665">
        <v>25</v>
      </c>
      <c r="C3665" t="s">
        <v>590</v>
      </c>
      <c r="D3665">
        <v>5</v>
      </c>
      <c r="E3665">
        <v>61.08</v>
      </c>
      <c r="F3665">
        <v>61</v>
      </c>
      <c r="G3665" s="68">
        <f t="shared" si="57"/>
        <v>1.001311475409836</v>
      </c>
    </row>
    <row r="3666" spans="1:7" x14ac:dyDescent="0.25">
      <c r="A3666">
        <v>2007</v>
      </c>
      <c r="B3666">
        <v>25</v>
      </c>
      <c r="C3666" t="s">
        <v>590</v>
      </c>
      <c r="D3666">
        <v>2</v>
      </c>
      <c r="E3666">
        <v>742.4</v>
      </c>
      <c r="F3666">
        <v>530.65</v>
      </c>
      <c r="G3666" s="68">
        <f t="shared" si="57"/>
        <v>1.3990389145387732</v>
      </c>
    </row>
    <row r="3667" spans="1:7" x14ac:dyDescent="0.25">
      <c r="A3667">
        <v>2007</v>
      </c>
      <c r="B3667">
        <v>25</v>
      </c>
      <c r="C3667" t="s">
        <v>590</v>
      </c>
      <c r="D3667">
        <v>3</v>
      </c>
      <c r="E3667">
        <v>5425.13</v>
      </c>
      <c r="F3667">
        <v>3684.68</v>
      </c>
      <c r="G3667" s="68">
        <f t="shared" si="57"/>
        <v>1.4723476665544906</v>
      </c>
    </row>
    <row r="3668" spans="1:7" x14ac:dyDescent="0.25">
      <c r="A3668">
        <v>2007</v>
      </c>
      <c r="B3668">
        <v>25</v>
      </c>
      <c r="C3668" t="s">
        <v>590</v>
      </c>
      <c r="D3668">
        <v>4</v>
      </c>
      <c r="E3668">
        <v>7650.48</v>
      </c>
      <c r="F3668">
        <v>2961.75</v>
      </c>
      <c r="G3668" s="68">
        <f t="shared" si="57"/>
        <v>2.5830944542922256</v>
      </c>
    </row>
    <row r="3669" spans="1:7" x14ac:dyDescent="0.25">
      <c r="A3669">
        <v>2007</v>
      </c>
      <c r="B3669">
        <v>25</v>
      </c>
      <c r="C3669" t="s">
        <v>590</v>
      </c>
      <c r="D3669">
        <v>5</v>
      </c>
      <c r="E3669">
        <v>38.1</v>
      </c>
      <c r="F3669">
        <v>38.049999999999997</v>
      </c>
      <c r="G3669" s="68">
        <f t="shared" si="57"/>
        <v>1.0013140604467807</v>
      </c>
    </row>
    <row r="3670" spans="1:7" x14ac:dyDescent="0.25">
      <c r="A3670">
        <v>2008</v>
      </c>
      <c r="B3670">
        <v>25</v>
      </c>
      <c r="C3670" t="s">
        <v>590</v>
      </c>
      <c r="D3670">
        <v>2</v>
      </c>
      <c r="E3670">
        <v>1229.05</v>
      </c>
      <c r="F3670">
        <v>916.54</v>
      </c>
      <c r="G3670" s="68">
        <f t="shared" si="57"/>
        <v>1.3409671154559539</v>
      </c>
    </row>
    <row r="3671" spans="1:7" x14ac:dyDescent="0.25">
      <c r="A3671">
        <v>2008</v>
      </c>
      <c r="B3671">
        <v>25</v>
      </c>
      <c r="C3671" t="s">
        <v>590</v>
      </c>
      <c r="D3671">
        <v>3</v>
      </c>
      <c r="E3671">
        <v>3419.67</v>
      </c>
      <c r="F3671">
        <v>2461.52</v>
      </c>
      <c r="G3671" s="68">
        <f t="shared" si="57"/>
        <v>1.3892513568851768</v>
      </c>
    </row>
    <row r="3672" spans="1:7" x14ac:dyDescent="0.25">
      <c r="A3672">
        <v>2008</v>
      </c>
      <c r="B3672">
        <v>25</v>
      </c>
      <c r="C3672" t="s">
        <v>590</v>
      </c>
      <c r="D3672">
        <v>4</v>
      </c>
      <c r="E3672">
        <v>2175.29</v>
      </c>
      <c r="F3672">
        <v>1061.8699999999999</v>
      </c>
      <c r="G3672" s="68">
        <f t="shared" si="57"/>
        <v>2.048546432237468</v>
      </c>
    </row>
    <row r="3673" spans="1:7" x14ac:dyDescent="0.25">
      <c r="A3673">
        <v>2008</v>
      </c>
      <c r="B3673">
        <v>25</v>
      </c>
      <c r="C3673" t="s">
        <v>590</v>
      </c>
      <c r="D3673">
        <v>5</v>
      </c>
      <c r="E3673">
        <v>67.05</v>
      </c>
      <c r="F3673">
        <v>66.95</v>
      </c>
      <c r="G3673" s="68">
        <f t="shared" si="57"/>
        <v>1.0014936519790887</v>
      </c>
    </row>
    <row r="3674" spans="1:7" x14ac:dyDescent="0.25">
      <c r="A3674">
        <v>2009</v>
      </c>
      <c r="B3674">
        <v>25</v>
      </c>
      <c r="C3674" t="s">
        <v>590</v>
      </c>
      <c r="D3674">
        <v>2</v>
      </c>
      <c r="E3674">
        <v>2059.2800000000002</v>
      </c>
      <c r="F3674">
        <v>1457.87</v>
      </c>
      <c r="G3674" s="68">
        <f t="shared" si="57"/>
        <v>1.4125264941318501</v>
      </c>
    </row>
    <row r="3675" spans="1:7" x14ac:dyDescent="0.25">
      <c r="A3675">
        <v>2009</v>
      </c>
      <c r="B3675">
        <v>25</v>
      </c>
      <c r="C3675" t="s">
        <v>590</v>
      </c>
      <c r="D3675">
        <v>3</v>
      </c>
      <c r="E3675">
        <v>5667.65</v>
      </c>
      <c r="F3675">
        <v>3839.63</v>
      </c>
      <c r="G3675" s="68">
        <f t="shared" si="57"/>
        <v>1.4760927485200395</v>
      </c>
    </row>
    <row r="3676" spans="1:7" x14ac:dyDescent="0.25">
      <c r="A3676">
        <v>2009</v>
      </c>
      <c r="B3676">
        <v>25</v>
      </c>
      <c r="C3676" t="s">
        <v>590</v>
      </c>
      <c r="D3676">
        <v>4</v>
      </c>
      <c r="E3676">
        <v>1368.56</v>
      </c>
      <c r="F3676">
        <v>555.83000000000004</v>
      </c>
      <c r="G3676" s="68">
        <f t="shared" si="57"/>
        <v>2.4621916773114081</v>
      </c>
    </row>
    <row r="3677" spans="1:7" x14ac:dyDescent="0.25">
      <c r="A3677">
        <v>2009</v>
      </c>
      <c r="B3677">
        <v>25</v>
      </c>
      <c r="C3677" t="s">
        <v>590</v>
      </c>
      <c r="D3677">
        <v>5</v>
      </c>
      <c r="E3677">
        <v>19.059999999999999</v>
      </c>
      <c r="F3677">
        <v>19.04</v>
      </c>
      <c r="G3677" s="68">
        <f t="shared" si="57"/>
        <v>1.0010504201680672</v>
      </c>
    </row>
    <row r="3678" spans="1:7" x14ac:dyDescent="0.25">
      <c r="A3678">
        <v>2010</v>
      </c>
      <c r="B3678">
        <v>25</v>
      </c>
      <c r="C3678" t="s">
        <v>590</v>
      </c>
      <c r="D3678">
        <v>2</v>
      </c>
      <c r="E3678">
        <v>914.57</v>
      </c>
      <c r="F3678">
        <v>670.11</v>
      </c>
      <c r="G3678" s="68">
        <f t="shared" si="57"/>
        <v>1.3648057781558252</v>
      </c>
    </row>
    <row r="3679" spans="1:7" x14ac:dyDescent="0.25">
      <c r="A3679">
        <v>2010</v>
      </c>
      <c r="B3679">
        <v>25</v>
      </c>
      <c r="C3679" t="s">
        <v>590</v>
      </c>
      <c r="D3679">
        <v>3</v>
      </c>
      <c r="E3679">
        <v>9045.7099999999991</v>
      </c>
      <c r="F3679">
        <v>6379.85</v>
      </c>
      <c r="G3679" s="68">
        <f t="shared" si="57"/>
        <v>1.4178562191901061</v>
      </c>
    </row>
    <row r="3680" spans="1:7" x14ac:dyDescent="0.25">
      <c r="A3680">
        <v>2010</v>
      </c>
      <c r="B3680">
        <v>25</v>
      </c>
      <c r="C3680" t="s">
        <v>590</v>
      </c>
      <c r="D3680">
        <v>4</v>
      </c>
      <c r="E3680">
        <v>2265.7800000000002</v>
      </c>
      <c r="F3680">
        <v>1046.3499999999999</v>
      </c>
      <c r="G3680" s="68">
        <f t="shared" si="57"/>
        <v>2.1654131026903047</v>
      </c>
    </row>
    <row r="3681" spans="1:7" x14ac:dyDescent="0.25">
      <c r="A3681">
        <v>2010</v>
      </c>
      <c r="B3681">
        <v>25</v>
      </c>
      <c r="C3681" t="s">
        <v>590</v>
      </c>
      <c r="D3681">
        <v>5</v>
      </c>
      <c r="E3681">
        <v>11.99</v>
      </c>
      <c r="F3681">
        <v>11.97</v>
      </c>
      <c r="G3681" s="68">
        <f t="shared" si="57"/>
        <v>1.0016708437761068</v>
      </c>
    </row>
    <row r="3682" spans="1:7" x14ac:dyDescent="0.25">
      <c r="A3682">
        <v>2011</v>
      </c>
      <c r="B3682">
        <v>25</v>
      </c>
      <c r="C3682" t="s">
        <v>590</v>
      </c>
      <c r="D3682">
        <v>2</v>
      </c>
      <c r="E3682">
        <v>2260.13</v>
      </c>
      <c r="F3682">
        <v>1783.2</v>
      </c>
      <c r="G3682" s="68">
        <f t="shared" si="57"/>
        <v>1.2674573799910274</v>
      </c>
    </row>
    <row r="3683" spans="1:7" x14ac:dyDescent="0.25">
      <c r="A3683">
        <v>2011</v>
      </c>
      <c r="B3683">
        <v>25</v>
      </c>
      <c r="C3683" t="s">
        <v>590</v>
      </c>
      <c r="D3683">
        <v>3</v>
      </c>
      <c r="E3683">
        <v>3936.52</v>
      </c>
      <c r="F3683">
        <v>3025.95</v>
      </c>
      <c r="G3683" s="68">
        <f t="shared" si="57"/>
        <v>1.3009203721145426</v>
      </c>
    </row>
    <row r="3684" spans="1:7" x14ac:dyDescent="0.25">
      <c r="A3684">
        <v>2011</v>
      </c>
      <c r="B3684">
        <v>25</v>
      </c>
      <c r="C3684" t="s">
        <v>590</v>
      </c>
      <c r="D3684">
        <v>4</v>
      </c>
      <c r="E3684">
        <v>3599.48</v>
      </c>
      <c r="F3684">
        <v>2105.25</v>
      </c>
      <c r="G3684" s="68">
        <f t="shared" si="57"/>
        <v>1.7097636860230376</v>
      </c>
    </row>
    <row r="3685" spans="1:7" x14ac:dyDescent="0.25">
      <c r="A3685">
        <v>2011</v>
      </c>
      <c r="B3685">
        <v>25</v>
      </c>
      <c r="C3685" t="s">
        <v>590</v>
      </c>
      <c r="D3685">
        <v>5</v>
      </c>
      <c r="E3685">
        <v>19.86</v>
      </c>
      <c r="F3685">
        <v>19.829999999999998</v>
      </c>
      <c r="G3685" s="68">
        <f t="shared" si="57"/>
        <v>1.0015128593040847</v>
      </c>
    </row>
    <row r="3686" spans="1:7" x14ac:dyDescent="0.25">
      <c r="A3686">
        <v>2012</v>
      </c>
      <c r="B3686">
        <v>25</v>
      </c>
      <c r="C3686" t="s">
        <v>590</v>
      </c>
      <c r="D3686">
        <v>2</v>
      </c>
      <c r="E3686">
        <v>1267.3800000000001</v>
      </c>
      <c r="F3686">
        <v>933.25</v>
      </c>
      <c r="G3686" s="68">
        <f t="shared" si="57"/>
        <v>1.3580283953924459</v>
      </c>
    </row>
    <row r="3687" spans="1:7" x14ac:dyDescent="0.25">
      <c r="A3687">
        <v>2012</v>
      </c>
      <c r="B3687">
        <v>25</v>
      </c>
      <c r="C3687" t="s">
        <v>590</v>
      </c>
      <c r="D3687">
        <v>3</v>
      </c>
      <c r="E3687">
        <v>9058.82</v>
      </c>
      <c r="F3687">
        <v>6416.67</v>
      </c>
      <c r="G3687" s="68">
        <f t="shared" si="57"/>
        <v>1.4117634224605597</v>
      </c>
    </row>
    <row r="3688" spans="1:7" x14ac:dyDescent="0.25">
      <c r="A3688">
        <v>2012</v>
      </c>
      <c r="B3688">
        <v>25</v>
      </c>
      <c r="C3688" t="s">
        <v>590</v>
      </c>
      <c r="D3688">
        <v>4</v>
      </c>
      <c r="E3688">
        <v>1560.93</v>
      </c>
      <c r="F3688">
        <v>726.64</v>
      </c>
      <c r="G3688" s="68">
        <f t="shared" si="57"/>
        <v>2.1481476384454479</v>
      </c>
    </row>
    <row r="3689" spans="1:7" x14ac:dyDescent="0.25">
      <c r="A3689">
        <v>2012</v>
      </c>
      <c r="B3689">
        <v>25</v>
      </c>
      <c r="C3689" t="s">
        <v>590</v>
      </c>
      <c r="D3689">
        <v>5</v>
      </c>
      <c r="E3689">
        <v>31.55</v>
      </c>
      <c r="F3689">
        <v>31.5</v>
      </c>
      <c r="G3689" s="68">
        <f t="shared" si="57"/>
        <v>1.0015873015873016</v>
      </c>
    </row>
    <row r="3690" spans="1:7" x14ac:dyDescent="0.25">
      <c r="A3690">
        <v>2013</v>
      </c>
      <c r="B3690">
        <v>25</v>
      </c>
      <c r="C3690" t="s">
        <v>590</v>
      </c>
      <c r="D3690">
        <v>2</v>
      </c>
      <c r="E3690">
        <v>1726.02</v>
      </c>
      <c r="F3690">
        <v>1272.93</v>
      </c>
      <c r="G3690" s="68">
        <f t="shared" si="57"/>
        <v>1.355942589144729</v>
      </c>
    </row>
    <row r="3691" spans="1:7" x14ac:dyDescent="0.25">
      <c r="A3691">
        <v>2013</v>
      </c>
      <c r="B3691">
        <v>25</v>
      </c>
      <c r="C3691" t="s">
        <v>590</v>
      </c>
      <c r="D3691">
        <v>3</v>
      </c>
      <c r="E3691">
        <v>5559.75</v>
      </c>
      <c r="F3691">
        <v>3946.67</v>
      </c>
      <c r="G3691" s="68">
        <f t="shared" si="57"/>
        <v>1.4087192493925258</v>
      </c>
    </row>
    <row r="3692" spans="1:7" x14ac:dyDescent="0.25">
      <c r="A3692">
        <v>2013</v>
      </c>
      <c r="B3692">
        <v>25</v>
      </c>
      <c r="C3692" t="s">
        <v>590</v>
      </c>
      <c r="D3692">
        <v>4</v>
      </c>
      <c r="E3692">
        <v>3637.32</v>
      </c>
      <c r="F3692">
        <v>1693.22</v>
      </c>
      <c r="G3692" s="68">
        <f t="shared" si="57"/>
        <v>2.1481673970305102</v>
      </c>
    </row>
    <row r="3693" spans="1:7" x14ac:dyDescent="0.25">
      <c r="A3693">
        <v>2013</v>
      </c>
      <c r="B3693">
        <v>25</v>
      </c>
      <c r="C3693" t="s">
        <v>590</v>
      </c>
      <c r="D3693">
        <v>5</v>
      </c>
      <c r="E3693">
        <v>13.68</v>
      </c>
      <c r="F3693">
        <v>13.66</v>
      </c>
      <c r="G3693" s="68">
        <f t="shared" si="57"/>
        <v>1.0014641288433381</v>
      </c>
    </row>
    <row r="3694" spans="1:7" x14ac:dyDescent="0.25">
      <c r="A3694">
        <v>2014</v>
      </c>
      <c r="B3694">
        <v>25</v>
      </c>
      <c r="C3694" t="s">
        <v>590</v>
      </c>
      <c r="D3694">
        <v>2</v>
      </c>
      <c r="E3694">
        <v>1568.35</v>
      </c>
      <c r="F3694">
        <v>1165.32</v>
      </c>
      <c r="G3694" s="68">
        <f t="shared" si="57"/>
        <v>1.3458534994679574</v>
      </c>
    </row>
    <row r="3695" spans="1:7" x14ac:dyDescent="0.25">
      <c r="A3695">
        <v>2014</v>
      </c>
      <c r="B3695">
        <v>25</v>
      </c>
      <c r="C3695" t="s">
        <v>590</v>
      </c>
      <c r="D3695">
        <v>3</v>
      </c>
      <c r="E3695">
        <v>6179.5</v>
      </c>
      <c r="F3695">
        <v>4414.8500000000004</v>
      </c>
      <c r="G3695" s="68">
        <f t="shared" si="57"/>
        <v>1.3997078043421634</v>
      </c>
    </row>
    <row r="3696" spans="1:7" x14ac:dyDescent="0.25">
      <c r="A3696">
        <v>2014</v>
      </c>
      <c r="B3696">
        <v>25</v>
      </c>
      <c r="C3696" t="s">
        <v>590</v>
      </c>
      <c r="D3696">
        <v>4</v>
      </c>
      <c r="E3696">
        <v>2188.9299999999998</v>
      </c>
      <c r="F3696">
        <v>1020.52</v>
      </c>
      <c r="G3696" s="68">
        <f t="shared" si="57"/>
        <v>2.1449163171716377</v>
      </c>
    </row>
    <row r="3697" spans="1:7" x14ac:dyDescent="0.25">
      <c r="A3697">
        <v>2014</v>
      </c>
      <c r="B3697">
        <v>25</v>
      </c>
      <c r="C3697" t="s">
        <v>590</v>
      </c>
      <c r="D3697">
        <v>5</v>
      </c>
      <c r="E3697">
        <v>31.87</v>
      </c>
      <c r="F3697">
        <v>31.83</v>
      </c>
      <c r="G3697" s="68">
        <f t="shared" si="57"/>
        <v>1.0012566760917374</v>
      </c>
    </row>
    <row r="3698" spans="1:7" x14ac:dyDescent="0.25">
      <c r="A3698">
        <v>2015</v>
      </c>
      <c r="B3698">
        <v>25</v>
      </c>
      <c r="C3698" t="s">
        <v>590</v>
      </c>
      <c r="D3698">
        <v>2</v>
      </c>
      <c r="E3698">
        <v>1570.09</v>
      </c>
      <c r="F3698">
        <v>1168.1300000000001</v>
      </c>
      <c r="G3698" s="68">
        <f t="shared" si="57"/>
        <v>1.3441055361988818</v>
      </c>
    </row>
    <row r="3699" spans="1:7" x14ac:dyDescent="0.25">
      <c r="A3699">
        <v>2015</v>
      </c>
      <c r="B3699">
        <v>25</v>
      </c>
      <c r="C3699" t="s">
        <v>590</v>
      </c>
      <c r="D3699">
        <v>3</v>
      </c>
      <c r="E3699">
        <v>5626.77</v>
      </c>
      <c r="F3699">
        <v>4023.17</v>
      </c>
      <c r="G3699" s="68">
        <f t="shared" si="57"/>
        <v>1.3985911607016359</v>
      </c>
    </row>
    <row r="3700" spans="1:7" x14ac:dyDescent="0.25">
      <c r="A3700">
        <v>2015</v>
      </c>
      <c r="B3700">
        <v>25</v>
      </c>
      <c r="C3700" t="s">
        <v>590</v>
      </c>
      <c r="D3700">
        <v>4</v>
      </c>
      <c r="E3700">
        <v>2433.34</v>
      </c>
      <c r="F3700">
        <v>1134.9000000000001</v>
      </c>
      <c r="G3700" s="68">
        <f t="shared" si="57"/>
        <v>2.1441008018327605</v>
      </c>
    </row>
    <row r="3701" spans="1:7" x14ac:dyDescent="0.25">
      <c r="A3701">
        <v>2015</v>
      </c>
      <c r="B3701">
        <v>25</v>
      </c>
      <c r="C3701" t="s">
        <v>590</v>
      </c>
      <c r="D3701">
        <v>5</v>
      </c>
      <c r="E3701">
        <v>19.18</v>
      </c>
      <c r="F3701">
        <v>19.16</v>
      </c>
      <c r="G3701" s="68">
        <f t="shared" si="57"/>
        <v>1.0010438413361169</v>
      </c>
    </row>
    <row r="3702" spans="1:7" x14ac:dyDescent="0.25">
      <c r="A3702">
        <v>1979</v>
      </c>
      <c r="B3702">
        <v>26</v>
      </c>
      <c r="C3702" t="s">
        <v>591</v>
      </c>
      <c r="D3702">
        <v>2</v>
      </c>
      <c r="E3702">
        <v>1917.63</v>
      </c>
      <c r="F3702">
        <v>1301.82</v>
      </c>
      <c r="G3702" s="68">
        <f t="shared" si="57"/>
        <v>1.4730377471539846</v>
      </c>
    </row>
    <row r="3703" spans="1:7" x14ac:dyDescent="0.25">
      <c r="A3703">
        <v>1979</v>
      </c>
      <c r="B3703">
        <v>26</v>
      </c>
      <c r="C3703" t="s">
        <v>591</v>
      </c>
      <c r="D3703">
        <v>3</v>
      </c>
      <c r="E3703">
        <v>1265.02</v>
      </c>
      <c r="F3703">
        <v>833.9</v>
      </c>
      <c r="G3703" s="68">
        <f t="shared" si="57"/>
        <v>1.5169924451373067</v>
      </c>
    </row>
    <row r="3704" spans="1:7" x14ac:dyDescent="0.25">
      <c r="A3704">
        <v>1979</v>
      </c>
      <c r="B3704">
        <v>26</v>
      </c>
      <c r="C3704" t="s">
        <v>591</v>
      </c>
      <c r="D3704">
        <v>4</v>
      </c>
      <c r="E3704">
        <v>12331.93</v>
      </c>
      <c r="F3704">
        <v>10639.86</v>
      </c>
      <c r="G3704" s="68">
        <f t="shared" si="57"/>
        <v>1.1590312278545019</v>
      </c>
    </row>
    <row r="3705" spans="1:7" x14ac:dyDescent="0.25">
      <c r="A3705">
        <v>1979</v>
      </c>
      <c r="B3705">
        <v>26</v>
      </c>
      <c r="C3705" t="s">
        <v>591</v>
      </c>
      <c r="D3705">
        <v>5</v>
      </c>
      <c r="E3705">
        <v>8745.49</v>
      </c>
      <c r="F3705">
        <v>7738.22</v>
      </c>
      <c r="G3705" s="68">
        <f t="shared" si="57"/>
        <v>1.1301681782115267</v>
      </c>
    </row>
    <row r="3706" spans="1:7" x14ac:dyDescent="0.25">
      <c r="A3706">
        <v>1980</v>
      </c>
      <c r="B3706">
        <v>26</v>
      </c>
      <c r="C3706" t="s">
        <v>591</v>
      </c>
      <c r="D3706">
        <v>2</v>
      </c>
      <c r="E3706">
        <v>1467.5</v>
      </c>
      <c r="F3706">
        <v>780.87</v>
      </c>
      <c r="G3706" s="68">
        <f t="shared" si="57"/>
        <v>1.8793140983774508</v>
      </c>
    </row>
    <row r="3707" spans="1:7" x14ac:dyDescent="0.25">
      <c r="A3707">
        <v>1980</v>
      </c>
      <c r="B3707">
        <v>26</v>
      </c>
      <c r="C3707" t="s">
        <v>591</v>
      </c>
      <c r="D3707">
        <v>3</v>
      </c>
      <c r="E3707">
        <v>1043.1099999999999</v>
      </c>
      <c r="F3707">
        <v>539.79</v>
      </c>
      <c r="G3707" s="68">
        <f t="shared" si="57"/>
        <v>1.9324366883417625</v>
      </c>
    </row>
    <row r="3708" spans="1:7" x14ac:dyDescent="0.25">
      <c r="A3708">
        <v>1980</v>
      </c>
      <c r="B3708">
        <v>26</v>
      </c>
      <c r="C3708" t="s">
        <v>591</v>
      </c>
      <c r="D3708">
        <v>4</v>
      </c>
      <c r="E3708">
        <v>11549.06</v>
      </c>
      <c r="F3708">
        <v>7817.15</v>
      </c>
      <c r="G3708" s="68">
        <f t="shared" si="57"/>
        <v>1.4774003313227966</v>
      </c>
    </row>
    <row r="3709" spans="1:7" x14ac:dyDescent="0.25">
      <c r="A3709">
        <v>1980</v>
      </c>
      <c r="B3709">
        <v>26</v>
      </c>
      <c r="C3709" t="s">
        <v>591</v>
      </c>
      <c r="D3709">
        <v>5</v>
      </c>
      <c r="E3709">
        <v>8631.64</v>
      </c>
      <c r="F3709">
        <v>5991.24</v>
      </c>
      <c r="G3709" s="68">
        <f t="shared" si="57"/>
        <v>1.4407101034176564</v>
      </c>
    </row>
    <row r="3710" spans="1:7" x14ac:dyDescent="0.25">
      <c r="A3710">
        <v>1981</v>
      </c>
      <c r="B3710">
        <v>26</v>
      </c>
      <c r="C3710" t="s">
        <v>591</v>
      </c>
      <c r="D3710">
        <v>2</v>
      </c>
      <c r="E3710">
        <v>1616.24</v>
      </c>
      <c r="F3710">
        <v>674.77</v>
      </c>
      <c r="G3710" s="68">
        <f t="shared" si="57"/>
        <v>2.3952457874535029</v>
      </c>
    </row>
    <row r="3711" spans="1:7" x14ac:dyDescent="0.25">
      <c r="A3711">
        <v>1981</v>
      </c>
      <c r="B3711">
        <v>26</v>
      </c>
      <c r="C3711" t="s">
        <v>591</v>
      </c>
      <c r="D3711">
        <v>3</v>
      </c>
      <c r="E3711">
        <v>798.35</v>
      </c>
      <c r="F3711">
        <v>325.26</v>
      </c>
      <c r="G3711" s="68">
        <f t="shared" si="57"/>
        <v>2.4544979401094511</v>
      </c>
    </row>
    <row r="3712" spans="1:7" x14ac:dyDescent="0.25">
      <c r="A3712">
        <v>1981</v>
      </c>
      <c r="B3712">
        <v>26</v>
      </c>
      <c r="C3712" t="s">
        <v>591</v>
      </c>
      <c r="D3712">
        <v>4</v>
      </c>
      <c r="E3712">
        <v>9477.5300000000007</v>
      </c>
      <c r="F3712">
        <v>5041.2</v>
      </c>
      <c r="G3712" s="68">
        <f t="shared" si="57"/>
        <v>1.8800146790446721</v>
      </c>
    </row>
    <row r="3713" spans="1:7" x14ac:dyDescent="0.25">
      <c r="A3713">
        <v>1981</v>
      </c>
      <c r="B3713">
        <v>26</v>
      </c>
      <c r="C3713" t="s">
        <v>591</v>
      </c>
      <c r="D3713">
        <v>5</v>
      </c>
      <c r="E3713">
        <v>8066.48</v>
      </c>
      <c r="F3713">
        <v>4399.05</v>
      </c>
      <c r="G3713" s="68">
        <f t="shared" si="57"/>
        <v>1.8336868187449562</v>
      </c>
    </row>
    <row r="3714" spans="1:7" x14ac:dyDescent="0.25">
      <c r="A3714">
        <v>1982</v>
      </c>
      <c r="B3714">
        <v>26</v>
      </c>
      <c r="C3714" t="s">
        <v>591</v>
      </c>
      <c r="D3714">
        <v>2</v>
      </c>
      <c r="E3714">
        <v>1903.86</v>
      </c>
      <c r="F3714">
        <v>814.37</v>
      </c>
      <c r="G3714" s="68">
        <f t="shared" si="57"/>
        <v>2.3378316981224749</v>
      </c>
    </row>
    <row r="3715" spans="1:7" x14ac:dyDescent="0.25">
      <c r="A3715">
        <v>1982</v>
      </c>
      <c r="B3715">
        <v>26</v>
      </c>
      <c r="C3715" t="s">
        <v>591</v>
      </c>
      <c r="D3715">
        <v>3</v>
      </c>
      <c r="E3715">
        <v>878.17</v>
      </c>
      <c r="F3715">
        <v>365.14</v>
      </c>
      <c r="G3715" s="68">
        <f t="shared" ref="G3715:G3778" si="58">E3715/F3715</f>
        <v>2.4050227310072847</v>
      </c>
    </row>
    <row r="3716" spans="1:7" x14ac:dyDescent="0.25">
      <c r="A3716">
        <v>1982</v>
      </c>
      <c r="B3716">
        <v>26</v>
      </c>
      <c r="C3716" t="s">
        <v>591</v>
      </c>
      <c r="D3716">
        <v>4</v>
      </c>
      <c r="E3716">
        <v>7743.32</v>
      </c>
      <c r="F3716">
        <v>4221.43</v>
      </c>
      <c r="G3716" s="68">
        <f t="shared" si="58"/>
        <v>1.8342883809514783</v>
      </c>
    </row>
    <row r="3717" spans="1:7" x14ac:dyDescent="0.25">
      <c r="A3717">
        <v>1982</v>
      </c>
      <c r="B3717">
        <v>26</v>
      </c>
      <c r="C3717" t="s">
        <v>591</v>
      </c>
      <c r="D3717">
        <v>5</v>
      </c>
      <c r="E3717">
        <v>6539.96</v>
      </c>
      <c r="F3717">
        <v>3657.17</v>
      </c>
      <c r="G3717" s="68">
        <f t="shared" si="58"/>
        <v>1.7882570402797791</v>
      </c>
    </row>
    <row r="3718" spans="1:7" x14ac:dyDescent="0.25">
      <c r="A3718">
        <v>1983</v>
      </c>
      <c r="B3718">
        <v>26</v>
      </c>
      <c r="C3718" t="s">
        <v>591</v>
      </c>
      <c r="D3718">
        <v>2</v>
      </c>
      <c r="E3718">
        <v>1559.89</v>
      </c>
      <c r="F3718">
        <v>795.7</v>
      </c>
      <c r="G3718" s="68">
        <f t="shared" si="58"/>
        <v>1.9603996481085837</v>
      </c>
    </row>
    <row r="3719" spans="1:7" x14ac:dyDescent="0.25">
      <c r="A3719">
        <v>1983</v>
      </c>
      <c r="B3719">
        <v>26</v>
      </c>
      <c r="C3719" t="s">
        <v>591</v>
      </c>
      <c r="D3719">
        <v>3</v>
      </c>
      <c r="E3719">
        <v>1023.56</v>
      </c>
      <c r="F3719">
        <v>501.72</v>
      </c>
      <c r="G3719" s="68">
        <f t="shared" si="58"/>
        <v>2.0401020489516064</v>
      </c>
    </row>
    <row r="3720" spans="1:7" x14ac:dyDescent="0.25">
      <c r="A3720">
        <v>1983</v>
      </c>
      <c r="B3720">
        <v>26</v>
      </c>
      <c r="C3720" t="s">
        <v>591</v>
      </c>
      <c r="D3720">
        <v>4</v>
      </c>
      <c r="E3720">
        <v>8268.43</v>
      </c>
      <c r="F3720">
        <v>4799.58</v>
      </c>
      <c r="G3720" s="68">
        <f t="shared" si="58"/>
        <v>1.7227403231116056</v>
      </c>
    </row>
    <row r="3721" spans="1:7" x14ac:dyDescent="0.25">
      <c r="A3721">
        <v>1983</v>
      </c>
      <c r="B3721">
        <v>26</v>
      </c>
      <c r="C3721" t="s">
        <v>591</v>
      </c>
      <c r="D3721">
        <v>5</v>
      </c>
      <c r="E3721">
        <v>5466.58</v>
      </c>
      <c r="F3721">
        <v>3228.23</v>
      </c>
      <c r="G3721" s="68">
        <f t="shared" si="58"/>
        <v>1.6933675729424482</v>
      </c>
    </row>
    <row r="3722" spans="1:7" x14ac:dyDescent="0.25">
      <c r="A3722">
        <v>1984</v>
      </c>
      <c r="B3722">
        <v>26</v>
      </c>
      <c r="C3722" t="s">
        <v>591</v>
      </c>
      <c r="D3722">
        <v>2</v>
      </c>
      <c r="E3722">
        <v>1642.99</v>
      </c>
      <c r="F3722">
        <v>1051.49</v>
      </c>
      <c r="G3722" s="68">
        <f t="shared" si="58"/>
        <v>1.562535069282637</v>
      </c>
    </row>
    <row r="3723" spans="1:7" x14ac:dyDescent="0.25">
      <c r="A3723">
        <v>1984</v>
      </c>
      <c r="B3723">
        <v>26</v>
      </c>
      <c r="C3723" t="s">
        <v>591</v>
      </c>
      <c r="D3723">
        <v>3</v>
      </c>
      <c r="E3723">
        <v>827.37</v>
      </c>
      <c r="F3723">
        <v>509.53</v>
      </c>
      <c r="G3723" s="68">
        <f t="shared" si="58"/>
        <v>1.6237905520774047</v>
      </c>
    </row>
    <row r="3724" spans="1:7" x14ac:dyDescent="0.25">
      <c r="A3724">
        <v>1984</v>
      </c>
      <c r="B3724">
        <v>26</v>
      </c>
      <c r="C3724" t="s">
        <v>591</v>
      </c>
      <c r="D3724">
        <v>4</v>
      </c>
      <c r="E3724">
        <v>9624.49</v>
      </c>
      <c r="F3724">
        <v>6991.79</v>
      </c>
      <c r="G3724" s="68">
        <f t="shared" si="58"/>
        <v>1.3765416295397888</v>
      </c>
    </row>
    <row r="3725" spans="1:7" x14ac:dyDescent="0.25">
      <c r="A3725">
        <v>1984</v>
      </c>
      <c r="B3725">
        <v>26</v>
      </c>
      <c r="C3725" t="s">
        <v>591</v>
      </c>
      <c r="D3725">
        <v>5</v>
      </c>
      <c r="E3725">
        <v>6155.68</v>
      </c>
      <c r="F3725">
        <v>4549.5200000000004</v>
      </c>
      <c r="G3725" s="68">
        <f t="shared" si="58"/>
        <v>1.3530394415235014</v>
      </c>
    </row>
    <row r="3726" spans="1:7" x14ac:dyDescent="0.25">
      <c r="A3726">
        <v>1985</v>
      </c>
      <c r="B3726">
        <v>26</v>
      </c>
      <c r="C3726" t="s">
        <v>591</v>
      </c>
      <c r="D3726">
        <v>2</v>
      </c>
      <c r="E3726">
        <v>1869.38</v>
      </c>
      <c r="F3726">
        <v>952.12</v>
      </c>
      <c r="G3726" s="68">
        <f t="shared" si="58"/>
        <v>1.9633869680292402</v>
      </c>
    </row>
    <row r="3727" spans="1:7" x14ac:dyDescent="0.25">
      <c r="A3727">
        <v>1985</v>
      </c>
      <c r="B3727">
        <v>26</v>
      </c>
      <c r="C3727" t="s">
        <v>591</v>
      </c>
      <c r="D3727">
        <v>3</v>
      </c>
      <c r="E3727">
        <v>917.01</v>
      </c>
      <c r="F3727">
        <v>462.57</v>
      </c>
      <c r="G3727" s="68">
        <f t="shared" si="58"/>
        <v>1.9824242817303328</v>
      </c>
    </row>
    <row r="3728" spans="1:7" x14ac:dyDescent="0.25">
      <c r="A3728">
        <v>1985</v>
      </c>
      <c r="B3728">
        <v>26</v>
      </c>
      <c r="C3728" t="s">
        <v>591</v>
      </c>
      <c r="D3728">
        <v>4</v>
      </c>
      <c r="E3728">
        <v>9771.17</v>
      </c>
      <c r="F3728">
        <v>6908.81</v>
      </c>
      <c r="G3728" s="68">
        <f t="shared" si="58"/>
        <v>1.414305792169708</v>
      </c>
    </row>
    <row r="3729" spans="1:7" x14ac:dyDescent="0.25">
      <c r="A3729">
        <v>1985</v>
      </c>
      <c r="B3729">
        <v>26</v>
      </c>
      <c r="C3729" t="s">
        <v>591</v>
      </c>
      <c r="D3729">
        <v>5</v>
      </c>
      <c r="E3729">
        <v>7545.64</v>
      </c>
      <c r="F3729">
        <v>5494.42</v>
      </c>
      <c r="G3729" s="68">
        <f t="shared" si="58"/>
        <v>1.3733278489813301</v>
      </c>
    </row>
    <row r="3730" spans="1:7" x14ac:dyDescent="0.25">
      <c r="A3730">
        <v>1986</v>
      </c>
      <c r="B3730">
        <v>26</v>
      </c>
      <c r="C3730" t="s">
        <v>591</v>
      </c>
      <c r="D3730">
        <v>2</v>
      </c>
      <c r="E3730">
        <v>1814.7</v>
      </c>
      <c r="F3730">
        <v>1013.23</v>
      </c>
      <c r="G3730" s="68">
        <f t="shared" si="58"/>
        <v>1.7910050037997296</v>
      </c>
    </row>
    <row r="3731" spans="1:7" x14ac:dyDescent="0.25">
      <c r="A3731">
        <v>1986</v>
      </c>
      <c r="B3731">
        <v>26</v>
      </c>
      <c r="C3731" t="s">
        <v>591</v>
      </c>
      <c r="D3731">
        <v>3</v>
      </c>
      <c r="E3731">
        <v>1042.6199999999999</v>
      </c>
      <c r="F3731">
        <v>572.11</v>
      </c>
      <c r="G3731" s="68">
        <f t="shared" si="58"/>
        <v>1.8224117739595529</v>
      </c>
    </row>
    <row r="3732" spans="1:7" x14ac:dyDescent="0.25">
      <c r="A3732">
        <v>1986</v>
      </c>
      <c r="B3732">
        <v>26</v>
      </c>
      <c r="C3732" t="s">
        <v>591</v>
      </c>
      <c r="D3732">
        <v>4</v>
      </c>
      <c r="E3732">
        <v>10697.37</v>
      </c>
      <c r="F3732">
        <v>7888.24</v>
      </c>
      <c r="G3732" s="68">
        <f t="shared" si="58"/>
        <v>1.3561161932192733</v>
      </c>
    </row>
    <row r="3733" spans="1:7" x14ac:dyDescent="0.25">
      <c r="A3733">
        <v>1986</v>
      </c>
      <c r="B3733">
        <v>26</v>
      </c>
      <c r="C3733" t="s">
        <v>591</v>
      </c>
      <c r="D3733">
        <v>5</v>
      </c>
      <c r="E3733">
        <v>7818.14</v>
      </c>
      <c r="F3733">
        <v>5924.38</v>
      </c>
      <c r="G3733" s="68">
        <f t="shared" si="58"/>
        <v>1.3196553900998924</v>
      </c>
    </row>
    <row r="3734" spans="1:7" x14ac:dyDescent="0.25">
      <c r="A3734">
        <v>1987</v>
      </c>
      <c r="B3734">
        <v>26</v>
      </c>
      <c r="C3734" t="s">
        <v>591</v>
      </c>
      <c r="D3734">
        <v>2</v>
      </c>
      <c r="E3734">
        <v>1588.46</v>
      </c>
      <c r="F3734">
        <v>727.92</v>
      </c>
      <c r="G3734" s="68">
        <f t="shared" si="58"/>
        <v>2.1821903505879767</v>
      </c>
    </row>
    <row r="3735" spans="1:7" x14ac:dyDescent="0.25">
      <c r="A3735">
        <v>1987</v>
      </c>
      <c r="B3735">
        <v>26</v>
      </c>
      <c r="C3735" t="s">
        <v>591</v>
      </c>
      <c r="D3735">
        <v>3</v>
      </c>
      <c r="E3735">
        <v>1012.06</v>
      </c>
      <c r="F3735">
        <v>461.68</v>
      </c>
      <c r="G3735" s="68">
        <f t="shared" si="58"/>
        <v>2.1921244151793449</v>
      </c>
    </row>
    <row r="3736" spans="1:7" x14ac:dyDescent="0.25">
      <c r="A3736">
        <v>1987</v>
      </c>
      <c r="B3736">
        <v>26</v>
      </c>
      <c r="C3736" t="s">
        <v>591</v>
      </c>
      <c r="D3736">
        <v>4</v>
      </c>
      <c r="E3736">
        <v>11931.7</v>
      </c>
      <c r="F3736">
        <v>7727.71</v>
      </c>
      <c r="G3736" s="68">
        <f t="shared" si="58"/>
        <v>1.5440149798581988</v>
      </c>
    </row>
    <row r="3737" spans="1:7" x14ac:dyDescent="0.25">
      <c r="A3737">
        <v>1987</v>
      </c>
      <c r="B3737">
        <v>26</v>
      </c>
      <c r="C3737" t="s">
        <v>591</v>
      </c>
      <c r="D3737">
        <v>5</v>
      </c>
      <c r="E3737">
        <v>8443.41</v>
      </c>
      <c r="F3737">
        <v>5638.76</v>
      </c>
      <c r="G3737" s="68">
        <f t="shared" si="58"/>
        <v>1.4973877235420552</v>
      </c>
    </row>
    <row r="3738" spans="1:7" x14ac:dyDescent="0.25">
      <c r="A3738">
        <v>1988</v>
      </c>
      <c r="B3738">
        <v>26</v>
      </c>
      <c r="C3738" t="s">
        <v>591</v>
      </c>
      <c r="D3738">
        <v>2</v>
      </c>
      <c r="E3738">
        <v>1473.11</v>
      </c>
      <c r="F3738">
        <v>591.54999999999995</v>
      </c>
      <c r="G3738" s="68">
        <f t="shared" si="58"/>
        <v>2.4902544163637899</v>
      </c>
    </row>
    <row r="3739" spans="1:7" x14ac:dyDescent="0.25">
      <c r="A3739">
        <v>1988</v>
      </c>
      <c r="B3739">
        <v>26</v>
      </c>
      <c r="C3739" t="s">
        <v>591</v>
      </c>
      <c r="D3739">
        <v>3</v>
      </c>
      <c r="E3739">
        <v>893.75</v>
      </c>
      <c r="F3739">
        <v>366.59</v>
      </c>
      <c r="G3739" s="68">
        <f t="shared" si="58"/>
        <v>2.4380097656782782</v>
      </c>
    </row>
    <row r="3740" spans="1:7" x14ac:dyDescent="0.25">
      <c r="A3740">
        <v>1988</v>
      </c>
      <c r="B3740">
        <v>26</v>
      </c>
      <c r="C3740" t="s">
        <v>591</v>
      </c>
      <c r="D3740">
        <v>4</v>
      </c>
      <c r="E3740">
        <v>12203.32</v>
      </c>
      <c r="F3740">
        <v>6477.05</v>
      </c>
      <c r="G3740" s="68">
        <f t="shared" si="58"/>
        <v>1.8840861194525285</v>
      </c>
    </row>
    <row r="3741" spans="1:7" x14ac:dyDescent="0.25">
      <c r="A3741">
        <v>1988</v>
      </c>
      <c r="B3741">
        <v>26</v>
      </c>
      <c r="C3741" t="s">
        <v>591</v>
      </c>
      <c r="D3741">
        <v>5</v>
      </c>
      <c r="E3741">
        <v>9277.7800000000007</v>
      </c>
      <c r="F3741">
        <v>5064.03</v>
      </c>
      <c r="G3741" s="68">
        <f t="shared" si="58"/>
        <v>1.8320942016536239</v>
      </c>
    </row>
    <row r="3742" spans="1:7" x14ac:dyDescent="0.25">
      <c r="A3742">
        <v>1989</v>
      </c>
      <c r="B3742">
        <v>26</v>
      </c>
      <c r="C3742" t="s">
        <v>591</v>
      </c>
      <c r="D3742">
        <v>2</v>
      </c>
      <c r="E3742">
        <v>1022.21</v>
      </c>
      <c r="F3742">
        <v>742.68</v>
      </c>
      <c r="G3742" s="68">
        <f t="shared" si="58"/>
        <v>1.3763801368018529</v>
      </c>
    </row>
    <row r="3743" spans="1:7" x14ac:dyDescent="0.25">
      <c r="A3743">
        <v>1989</v>
      </c>
      <c r="B3743">
        <v>26</v>
      </c>
      <c r="C3743" t="s">
        <v>591</v>
      </c>
      <c r="D3743">
        <v>3</v>
      </c>
      <c r="E3743">
        <v>832.14</v>
      </c>
      <c r="F3743">
        <v>589.41</v>
      </c>
      <c r="G3743" s="68">
        <f t="shared" si="58"/>
        <v>1.4118185982592764</v>
      </c>
    </row>
    <row r="3744" spans="1:7" x14ac:dyDescent="0.25">
      <c r="A3744">
        <v>1989</v>
      </c>
      <c r="B3744">
        <v>26</v>
      </c>
      <c r="C3744" t="s">
        <v>591</v>
      </c>
      <c r="D3744">
        <v>4</v>
      </c>
      <c r="E3744">
        <v>11046.07</v>
      </c>
      <c r="F3744">
        <v>8370.34</v>
      </c>
      <c r="G3744" s="68">
        <f t="shared" si="58"/>
        <v>1.3196680182644911</v>
      </c>
    </row>
    <row r="3745" spans="1:7" x14ac:dyDescent="0.25">
      <c r="A3745">
        <v>1989</v>
      </c>
      <c r="B3745">
        <v>26</v>
      </c>
      <c r="C3745" t="s">
        <v>591</v>
      </c>
      <c r="D3745">
        <v>5</v>
      </c>
      <c r="E3745">
        <v>9066.69</v>
      </c>
      <c r="F3745">
        <v>6959.1</v>
      </c>
      <c r="G3745" s="68">
        <f t="shared" si="58"/>
        <v>1.3028538173039617</v>
      </c>
    </row>
    <row r="3746" spans="1:7" x14ac:dyDescent="0.25">
      <c r="A3746">
        <v>1990</v>
      </c>
      <c r="B3746">
        <v>26</v>
      </c>
      <c r="C3746" t="s">
        <v>591</v>
      </c>
      <c r="D3746">
        <v>2</v>
      </c>
      <c r="E3746">
        <v>939.21</v>
      </c>
      <c r="F3746">
        <v>647.69000000000005</v>
      </c>
      <c r="G3746" s="68">
        <f t="shared" si="58"/>
        <v>1.4500918649353858</v>
      </c>
    </row>
    <row r="3747" spans="1:7" x14ac:dyDescent="0.25">
      <c r="A3747">
        <v>1990</v>
      </c>
      <c r="B3747">
        <v>26</v>
      </c>
      <c r="C3747" t="s">
        <v>591</v>
      </c>
      <c r="D3747">
        <v>3</v>
      </c>
      <c r="E3747">
        <v>572.5</v>
      </c>
      <c r="F3747">
        <v>385.29</v>
      </c>
      <c r="G3747" s="68">
        <f t="shared" si="58"/>
        <v>1.4858937423758727</v>
      </c>
    </row>
    <row r="3748" spans="1:7" x14ac:dyDescent="0.25">
      <c r="A3748">
        <v>1990</v>
      </c>
      <c r="B3748">
        <v>26</v>
      </c>
      <c r="C3748" t="s">
        <v>591</v>
      </c>
      <c r="D3748">
        <v>4</v>
      </c>
      <c r="E3748">
        <v>9314.51</v>
      </c>
      <c r="F3748">
        <v>6742.03</v>
      </c>
      <c r="G3748" s="68">
        <f t="shared" si="58"/>
        <v>1.3815586700148175</v>
      </c>
    </row>
    <row r="3749" spans="1:7" x14ac:dyDescent="0.25">
      <c r="A3749">
        <v>1990</v>
      </c>
      <c r="B3749">
        <v>26</v>
      </c>
      <c r="C3749" t="s">
        <v>591</v>
      </c>
      <c r="D3749">
        <v>5</v>
      </c>
      <c r="E3749">
        <v>8725.19</v>
      </c>
      <c r="F3749">
        <v>6400.76</v>
      </c>
      <c r="G3749" s="68">
        <f t="shared" si="58"/>
        <v>1.3631490635487036</v>
      </c>
    </row>
    <row r="3750" spans="1:7" x14ac:dyDescent="0.25">
      <c r="A3750">
        <v>1991</v>
      </c>
      <c r="B3750">
        <v>26</v>
      </c>
      <c r="C3750" t="s">
        <v>591</v>
      </c>
      <c r="D3750">
        <v>2</v>
      </c>
      <c r="E3750">
        <v>1213.4100000000001</v>
      </c>
      <c r="F3750">
        <v>570.78</v>
      </c>
      <c r="G3750" s="68">
        <f t="shared" si="58"/>
        <v>2.1258803742247454</v>
      </c>
    </row>
    <row r="3751" spans="1:7" x14ac:dyDescent="0.25">
      <c r="A3751">
        <v>1991</v>
      </c>
      <c r="B3751">
        <v>26</v>
      </c>
      <c r="C3751" t="s">
        <v>591</v>
      </c>
      <c r="D3751">
        <v>3</v>
      </c>
      <c r="E3751">
        <v>526.54</v>
      </c>
      <c r="F3751">
        <v>242.56</v>
      </c>
      <c r="G3751" s="68">
        <f t="shared" si="58"/>
        <v>2.1707618733509233</v>
      </c>
    </row>
    <row r="3752" spans="1:7" x14ac:dyDescent="0.25">
      <c r="A3752">
        <v>1991</v>
      </c>
      <c r="B3752">
        <v>26</v>
      </c>
      <c r="C3752" t="s">
        <v>591</v>
      </c>
      <c r="D3752">
        <v>4</v>
      </c>
      <c r="E3752">
        <v>6795.58</v>
      </c>
      <c r="F3752">
        <v>3427.92</v>
      </c>
      <c r="G3752" s="68">
        <f t="shared" si="58"/>
        <v>1.9824208266237251</v>
      </c>
    </row>
    <row r="3753" spans="1:7" x14ac:dyDescent="0.25">
      <c r="A3753">
        <v>1991</v>
      </c>
      <c r="B3753">
        <v>26</v>
      </c>
      <c r="C3753" t="s">
        <v>591</v>
      </c>
      <c r="D3753">
        <v>5</v>
      </c>
      <c r="E3753">
        <v>6909.93</v>
      </c>
      <c r="F3753">
        <v>3537.56</v>
      </c>
      <c r="G3753" s="68">
        <f t="shared" si="58"/>
        <v>1.9533039722294463</v>
      </c>
    </row>
    <row r="3754" spans="1:7" x14ac:dyDescent="0.25">
      <c r="A3754">
        <v>1992</v>
      </c>
      <c r="B3754">
        <v>26</v>
      </c>
      <c r="C3754" t="s">
        <v>591</v>
      </c>
      <c r="D3754">
        <v>2</v>
      </c>
      <c r="E3754">
        <v>1066.19</v>
      </c>
      <c r="F3754">
        <v>874.56</v>
      </c>
      <c r="G3754" s="68">
        <f t="shared" si="58"/>
        <v>1.2191158982802783</v>
      </c>
    </row>
    <row r="3755" spans="1:7" x14ac:dyDescent="0.25">
      <c r="A3755">
        <v>1992</v>
      </c>
      <c r="B3755">
        <v>26</v>
      </c>
      <c r="C3755" t="s">
        <v>591</v>
      </c>
      <c r="D3755">
        <v>3</v>
      </c>
      <c r="E3755">
        <v>678.29</v>
      </c>
      <c r="F3755">
        <v>542.58000000000004</v>
      </c>
      <c r="G3755" s="68">
        <f t="shared" si="58"/>
        <v>1.2501197980021377</v>
      </c>
    </row>
    <row r="3756" spans="1:7" x14ac:dyDescent="0.25">
      <c r="A3756">
        <v>1992</v>
      </c>
      <c r="B3756">
        <v>26</v>
      </c>
      <c r="C3756" t="s">
        <v>591</v>
      </c>
      <c r="D3756">
        <v>4</v>
      </c>
      <c r="E3756">
        <v>6168.88</v>
      </c>
      <c r="F3756">
        <v>5307.39</v>
      </c>
      <c r="G3756" s="68">
        <f t="shared" si="58"/>
        <v>1.162318955268032</v>
      </c>
    </row>
    <row r="3757" spans="1:7" x14ac:dyDescent="0.25">
      <c r="A3757">
        <v>1992</v>
      </c>
      <c r="B3757">
        <v>26</v>
      </c>
      <c r="C3757" t="s">
        <v>591</v>
      </c>
      <c r="D3757">
        <v>5</v>
      </c>
      <c r="E3757">
        <v>5160.5200000000004</v>
      </c>
      <c r="F3757">
        <v>4498.18</v>
      </c>
      <c r="G3757" s="68">
        <f t="shared" si="58"/>
        <v>1.1472462195821422</v>
      </c>
    </row>
    <row r="3758" spans="1:7" x14ac:dyDescent="0.25">
      <c r="A3758">
        <v>1993</v>
      </c>
      <c r="B3758">
        <v>26</v>
      </c>
      <c r="C3758" t="s">
        <v>591</v>
      </c>
      <c r="D3758">
        <v>2</v>
      </c>
      <c r="E3758">
        <v>881.35</v>
      </c>
      <c r="F3758">
        <v>388.34</v>
      </c>
      <c r="G3758" s="68">
        <f t="shared" si="58"/>
        <v>2.2695318535304119</v>
      </c>
    </row>
    <row r="3759" spans="1:7" x14ac:dyDescent="0.25">
      <c r="A3759">
        <v>1993</v>
      </c>
      <c r="B3759">
        <v>26</v>
      </c>
      <c r="C3759" t="s">
        <v>591</v>
      </c>
      <c r="D3759">
        <v>3</v>
      </c>
      <c r="E3759">
        <v>590.02</v>
      </c>
      <c r="F3759">
        <v>256.49</v>
      </c>
      <c r="G3759" s="68">
        <f t="shared" si="58"/>
        <v>2.3003625872353695</v>
      </c>
    </row>
    <row r="3760" spans="1:7" x14ac:dyDescent="0.25">
      <c r="A3760">
        <v>1993</v>
      </c>
      <c r="B3760">
        <v>26</v>
      </c>
      <c r="C3760" t="s">
        <v>591</v>
      </c>
      <c r="D3760">
        <v>4</v>
      </c>
      <c r="E3760">
        <v>7567.38</v>
      </c>
      <c r="F3760">
        <v>3735.25</v>
      </c>
      <c r="G3760" s="68">
        <f t="shared" si="58"/>
        <v>2.0259366842915467</v>
      </c>
    </row>
    <row r="3761" spans="1:7" x14ac:dyDescent="0.25">
      <c r="A3761">
        <v>1993</v>
      </c>
      <c r="B3761">
        <v>26</v>
      </c>
      <c r="C3761" t="s">
        <v>591</v>
      </c>
      <c r="D3761">
        <v>5</v>
      </c>
      <c r="E3761">
        <v>4709.8500000000004</v>
      </c>
      <c r="F3761">
        <v>2365.5</v>
      </c>
      <c r="G3761" s="68">
        <f t="shared" si="58"/>
        <v>1.9910589727330377</v>
      </c>
    </row>
    <row r="3762" spans="1:7" x14ac:dyDescent="0.25">
      <c r="A3762">
        <v>1994</v>
      </c>
      <c r="B3762">
        <v>26</v>
      </c>
      <c r="C3762" t="s">
        <v>591</v>
      </c>
      <c r="D3762">
        <v>2</v>
      </c>
      <c r="E3762">
        <v>919.56</v>
      </c>
      <c r="F3762">
        <v>854.08</v>
      </c>
      <c r="G3762" s="68">
        <f t="shared" si="58"/>
        <v>1.0766672911202697</v>
      </c>
    </row>
    <row r="3763" spans="1:7" x14ac:dyDescent="0.25">
      <c r="A3763">
        <v>1994</v>
      </c>
      <c r="B3763">
        <v>26</v>
      </c>
      <c r="C3763" t="s">
        <v>591</v>
      </c>
      <c r="D3763">
        <v>3</v>
      </c>
      <c r="E3763">
        <v>495.57</v>
      </c>
      <c r="F3763">
        <v>449.41</v>
      </c>
      <c r="G3763" s="68">
        <f t="shared" si="58"/>
        <v>1.1027124452059367</v>
      </c>
    </row>
    <row r="3764" spans="1:7" x14ac:dyDescent="0.25">
      <c r="A3764">
        <v>1994</v>
      </c>
      <c r="B3764">
        <v>26</v>
      </c>
      <c r="C3764" t="s">
        <v>591</v>
      </c>
      <c r="D3764">
        <v>4</v>
      </c>
      <c r="E3764">
        <v>7063.09</v>
      </c>
      <c r="F3764">
        <v>6926.61</v>
      </c>
      <c r="G3764" s="68">
        <f t="shared" si="58"/>
        <v>1.0197037223114915</v>
      </c>
    </row>
    <row r="3765" spans="1:7" x14ac:dyDescent="0.25">
      <c r="A3765">
        <v>1994</v>
      </c>
      <c r="B3765">
        <v>26</v>
      </c>
      <c r="C3765" t="s">
        <v>591</v>
      </c>
      <c r="D3765">
        <v>5</v>
      </c>
      <c r="E3765">
        <v>5645.34</v>
      </c>
      <c r="F3765">
        <v>5610.63</v>
      </c>
      <c r="G3765" s="68">
        <f t="shared" si="58"/>
        <v>1.0061864710380117</v>
      </c>
    </row>
    <row r="3766" spans="1:7" x14ac:dyDescent="0.25">
      <c r="A3766">
        <v>1995</v>
      </c>
      <c r="B3766">
        <v>26</v>
      </c>
      <c r="C3766" t="s">
        <v>591</v>
      </c>
      <c r="D3766">
        <v>2</v>
      </c>
      <c r="E3766">
        <v>1196.7</v>
      </c>
      <c r="F3766">
        <v>879.56</v>
      </c>
      <c r="G3766" s="68">
        <f t="shared" si="58"/>
        <v>1.3605666469598436</v>
      </c>
    </row>
    <row r="3767" spans="1:7" x14ac:dyDescent="0.25">
      <c r="A3767">
        <v>1995</v>
      </c>
      <c r="B3767">
        <v>26</v>
      </c>
      <c r="C3767" t="s">
        <v>591</v>
      </c>
      <c r="D3767">
        <v>3</v>
      </c>
      <c r="E3767">
        <v>531.16</v>
      </c>
      <c r="F3767">
        <v>386.25</v>
      </c>
      <c r="G3767" s="68">
        <f t="shared" si="58"/>
        <v>1.3751715210355986</v>
      </c>
    </row>
    <row r="3768" spans="1:7" x14ac:dyDescent="0.25">
      <c r="A3768">
        <v>1995</v>
      </c>
      <c r="B3768">
        <v>26</v>
      </c>
      <c r="C3768" t="s">
        <v>591</v>
      </c>
      <c r="D3768">
        <v>4</v>
      </c>
      <c r="E3768">
        <v>6334.8</v>
      </c>
      <c r="F3768">
        <v>5297.44</v>
      </c>
      <c r="G3768" s="68">
        <f t="shared" si="58"/>
        <v>1.1958228880364856</v>
      </c>
    </row>
    <row r="3769" spans="1:7" x14ac:dyDescent="0.25">
      <c r="A3769">
        <v>1995</v>
      </c>
      <c r="B3769">
        <v>26</v>
      </c>
      <c r="C3769" t="s">
        <v>591</v>
      </c>
      <c r="D3769">
        <v>5</v>
      </c>
      <c r="E3769">
        <v>5963.36</v>
      </c>
      <c r="F3769">
        <v>5079.16</v>
      </c>
      <c r="G3769" s="68">
        <f t="shared" si="58"/>
        <v>1.1740839036376094</v>
      </c>
    </row>
    <row r="3770" spans="1:7" x14ac:dyDescent="0.25">
      <c r="A3770">
        <v>1996</v>
      </c>
      <c r="B3770">
        <v>26</v>
      </c>
      <c r="C3770" t="s">
        <v>591</v>
      </c>
      <c r="D3770">
        <v>2</v>
      </c>
      <c r="E3770">
        <v>1224.29</v>
      </c>
      <c r="F3770">
        <v>845.21</v>
      </c>
      <c r="G3770" s="68">
        <f t="shared" si="58"/>
        <v>1.4485039221021994</v>
      </c>
    </row>
    <row r="3771" spans="1:7" x14ac:dyDescent="0.25">
      <c r="A3771">
        <v>1996</v>
      </c>
      <c r="B3771">
        <v>26</v>
      </c>
      <c r="C3771" t="s">
        <v>591</v>
      </c>
      <c r="D3771">
        <v>3</v>
      </c>
      <c r="E3771">
        <v>706.53</v>
      </c>
      <c r="F3771">
        <v>482.64</v>
      </c>
      <c r="G3771" s="68">
        <f t="shared" si="58"/>
        <v>1.4638861263053207</v>
      </c>
    </row>
    <row r="3772" spans="1:7" x14ac:dyDescent="0.25">
      <c r="A3772">
        <v>1996</v>
      </c>
      <c r="B3772">
        <v>26</v>
      </c>
      <c r="C3772" t="s">
        <v>591</v>
      </c>
      <c r="D3772">
        <v>4</v>
      </c>
      <c r="E3772">
        <v>7544.37</v>
      </c>
      <c r="F3772">
        <v>5895.26</v>
      </c>
      <c r="G3772" s="68">
        <f t="shared" si="58"/>
        <v>1.2797349056699789</v>
      </c>
    </row>
    <row r="3773" spans="1:7" x14ac:dyDescent="0.25">
      <c r="A3773">
        <v>1996</v>
      </c>
      <c r="B3773">
        <v>26</v>
      </c>
      <c r="C3773" t="s">
        <v>591</v>
      </c>
      <c r="D3773">
        <v>5</v>
      </c>
      <c r="E3773">
        <v>5443.5</v>
      </c>
      <c r="F3773">
        <v>4332.1099999999997</v>
      </c>
      <c r="G3773" s="68">
        <f t="shared" si="58"/>
        <v>1.2565470405876122</v>
      </c>
    </row>
    <row r="3774" spans="1:7" x14ac:dyDescent="0.25">
      <c r="A3774">
        <v>1997</v>
      </c>
      <c r="B3774">
        <v>26</v>
      </c>
      <c r="C3774" t="s">
        <v>591</v>
      </c>
      <c r="D3774">
        <v>2</v>
      </c>
      <c r="E3774">
        <v>1414.07</v>
      </c>
      <c r="F3774">
        <v>754.62</v>
      </c>
      <c r="G3774" s="68">
        <f t="shared" si="58"/>
        <v>1.8738835440354085</v>
      </c>
    </row>
    <row r="3775" spans="1:7" x14ac:dyDescent="0.25">
      <c r="A3775">
        <v>1997</v>
      </c>
      <c r="B3775">
        <v>26</v>
      </c>
      <c r="C3775" t="s">
        <v>591</v>
      </c>
      <c r="D3775">
        <v>3</v>
      </c>
      <c r="E3775">
        <v>712.18</v>
      </c>
      <c r="F3775">
        <v>371.8</v>
      </c>
      <c r="G3775" s="68">
        <f t="shared" si="58"/>
        <v>1.9154922001075845</v>
      </c>
    </row>
    <row r="3776" spans="1:7" x14ac:dyDescent="0.25">
      <c r="A3776">
        <v>1997</v>
      </c>
      <c r="B3776">
        <v>26</v>
      </c>
      <c r="C3776" t="s">
        <v>591</v>
      </c>
      <c r="D3776">
        <v>4</v>
      </c>
      <c r="E3776">
        <v>8808.2800000000007</v>
      </c>
      <c r="F3776">
        <v>5005.63</v>
      </c>
      <c r="G3776" s="68">
        <f t="shared" si="58"/>
        <v>1.7596746063932014</v>
      </c>
    </row>
    <row r="3777" spans="1:7" x14ac:dyDescent="0.25">
      <c r="A3777">
        <v>1997</v>
      </c>
      <c r="B3777">
        <v>26</v>
      </c>
      <c r="C3777" t="s">
        <v>591</v>
      </c>
      <c r="D3777">
        <v>5</v>
      </c>
      <c r="E3777">
        <v>6101.65</v>
      </c>
      <c r="F3777">
        <v>3516.45</v>
      </c>
      <c r="G3777" s="68">
        <f t="shared" si="58"/>
        <v>1.7351732571201068</v>
      </c>
    </row>
    <row r="3778" spans="1:7" x14ac:dyDescent="0.25">
      <c r="A3778">
        <v>1998</v>
      </c>
      <c r="B3778">
        <v>26</v>
      </c>
      <c r="C3778" t="s">
        <v>591</v>
      </c>
      <c r="D3778">
        <v>2</v>
      </c>
      <c r="E3778">
        <v>2278.87</v>
      </c>
      <c r="F3778">
        <v>1442.82</v>
      </c>
      <c r="G3778" s="68">
        <f t="shared" si="58"/>
        <v>1.5794555107359198</v>
      </c>
    </row>
    <row r="3779" spans="1:7" x14ac:dyDescent="0.25">
      <c r="A3779">
        <v>1998</v>
      </c>
      <c r="B3779">
        <v>26</v>
      </c>
      <c r="C3779" t="s">
        <v>591</v>
      </c>
      <c r="D3779">
        <v>3</v>
      </c>
      <c r="E3779">
        <v>830.11</v>
      </c>
      <c r="F3779">
        <v>516.35</v>
      </c>
      <c r="G3779" s="68">
        <f t="shared" ref="G3779:G3842" si="59">E3779/F3779</f>
        <v>1.6076498499080081</v>
      </c>
    </row>
    <row r="3780" spans="1:7" x14ac:dyDescent="0.25">
      <c r="A3780">
        <v>1998</v>
      </c>
      <c r="B3780">
        <v>26</v>
      </c>
      <c r="C3780" t="s">
        <v>591</v>
      </c>
      <c r="D3780">
        <v>4</v>
      </c>
      <c r="E3780">
        <v>9567.42</v>
      </c>
      <c r="F3780">
        <v>6602.69</v>
      </c>
      <c r="G3780" s="68">
        <f t="shared" si="59"/>
        <v>1.4490185060937286</v>
      </c>
    </row>
    <row r="3781" spans="1:7" x14ac:dyDescent="0.25">
      <c r="A3781">
        <v>1998</v>
      </c>
      <c r="B3781">
        <v>26</v>
      </c>
      <c r="C3781" t="s">
        <v>591</v>
      </c>
      <c r="D3781">
        <v>5</v>
      </c>
      <c r="E3781">
        <v>6856.21</v>
      </c>
      <c r="F3781">
        <v>4806.49</v>
      </c>
      <c r="G3781" s="68">
        <f t="shared" si="59"/>
        <v>1.426448406217427</v>
      </c>
    </row>
    <row r="3782" spans="1:7" x14ac:dyDescent="0.25">
      <c r="A3782">
        <v>1999</v>
      </c>
      <c r="B3782">
        <v>26</v>
      </c>
      <c r="C3782" t="s">
        <v>591</v>
      </c>
      <c r="D3782">
        <v>2</v>
      </c>
      <c r="E3782">
        <v>4285.3500000000004</v>
      </c>
      <c r="F3782">
        <v>2943.75</v>
      </c>
      <c r="G3782" s="68">
        <f t="shared" si="59"/>
        <v>1.4557452229299364</v>
      </c>
    </row>
    <row r="3783" spans="1:7" x14ac:dyDescent="0.25">
      <c r="A3783">
        <v>1999</v>
      </c>
      <c r="B3783">
        <v>26</v>
      </c>
      <c r="C3783" t="s">
        <v>591</v>
      </c>
      <c r="D3783">
        <v>3</v>
      </c>
      <c r="E3783">
        <v>1344.46</v>
      </c>
      <c r="F3783">
        <v>906.17</v>
      </c>
      <c r="G3783" s="68">
        <f t="shared" si="59"/>
        <v>1.4836730414822827</v>
      </c>
    </row>
    <row r="3784" spans="1:7" x14ac:dyDescent="0.25">
      <c r="A3784">
        <v>1999</v>
      </c>
      <c r="B3784">
        <v>26</v>
      </c>
      <c r="C3784" t="s">
        <v>591</v>
      </c>
      <c r="D3784">
        <v>4</v>
      </c>
      <c r="E3784">
        <v>11324.44</v>
      </c>
      <c r="F3784">
        <v>8408.02</v>
      </c>
      <c r="G3784" s="68">
        <f t="shared" si="59"/>
        <v>1.3468616868180618</v>
      </c>
    </row>
    <row r="3785" spans="1:7" x14ac:dyDescent="0.25">
      <c r="A3785">
        <v>1999</v>
      </c>
      <c r="B3785">
        <v>26</v>
      </c>
      <c r="C3785" t="s">
        <v>591</v>
      </c>
      <c r="D3785">
        <v>5</v>
      </c>
      <c r="E3785">
        <v>7792.6</v>
      </c>
      <c r="F3785">
        <v>5874.53</v>
      </c>
      <c r="G3785" s="68">
        <f t="shared" si="59"/>
        <v>1.3265061204896393</v>
      </c>
    </row>
    <row r="3786" spans="1:7" x14ac:dyDescent="0.25">
      <c r="A3786">
        <v>2000</v>
      </c>
      <c r="B3786">
        <v>26</v>
      </c>
      <c r="C3786" t="s">
        <v>591</v>
      </c>
      <c r="D3786">
        <v>2</v>
      </c>
      <c r="E3786">
        <v>5843.26</v>
      </c>
      <c r="F3786">
        <v>4179.33</v>
      </c>
      <c r="G3786" s="68">
        <f t="shared" si="59"/>
        <v>1.398133193598017</v>
      </c>
    </row>
    <row r="3787" spans="1:7" x14ac:dyDescent="0.25">
      <c r="A3787">
        <v>2000</v>
      </c>
      <c r="B3787">
        <v>26</v>
      </c>
      <c r="C3787" t="s">
        <v>591</v>
      </c>
      <c r="D3787">
        <v>3</v>
      </c>
      <c r="E3787">
        <v>2537.6999999999998</v>
      </c>
      <c r="F3787">
        <v>1768.65</v>
      </c>
      <c r="G3787" s="68">
        <f t="shared" si="59"/>
        <v>1.4348231702145702</v>
      </c>
    </row>
    <row r="3788" spans="1:7" x14ac:dyDescent="0.25">
      <c r="A3788">
        <v>2000</v>
      </c>
      <c r="B3788">
        <v>26</v>
      </c>
      <c r="C3788" t="s">
        <v>591</v>
      </c>
      <c r="D3788">
        <v>4</v>
      </c>
      <c r="E3788">
        <v>17943.39</v>
      </c>
      <c r="F3788">
        <v>13381.95</v>
      </c>
      <c r="G3788" s="68">
        <f t="shared" si="59"/>
        <v>1.3408651205541793</v>
      </c>
    </row>
    <row r="3789" spans="1:7" x14ac:dyDescent="0.25">
      <c r="A3789">
        <v>2000</v>
      </c>
      <c r="B3789">
        <v>26</v>
      </c>
      <c r="C3789" t="s">
        <v>591</v>
      </c>
      <c r="D3789">
        <v>5</v>
      </c>
      <c r="E3789">
        <v>9505.39</v>
      </c>
      <c r="F3789">
        <v>7177.94</v>
      </c>
      <c r="G3789" s="68">
        <f t="shared" si="59"/>
        <v>1.3242504116780023</v>
      </c>
    </row>
    <row r="3790" spans="1:7" x14ac:dyDescent="0.25">
      <c r="A3790">
        <v>2001</v>
      </c>
      <c r="B3790">
        <v>26</v>
      </c>
      <c r="C3790" t="s">
        <v>591</v>
      </c>
      <c r="D3790">
        <v>2</v>
      </c>
      <c r="E3790">
        <v>5449.53</v>
      </c>
      <c r="F3790">
        <v>3836.57</v>
      </c>
      <c r="G3790" s="68">
        <f t="shared" si="59"/>
        <v>1.4204171955679159</v>
      </c>
    </row>
    <row r="3791" spans="1:7" x14ac:dyDescent="0.25">
      <c r="A3791">
        <v>2001</v>
      </c>
      <c r="B3791">
        <v>26</v>
      </c>
      <c r="C3791" t="s">
        <v>591</v>
      </c>
      <c r="D3791">
        <v>3</v>
      </c>
      <c r="E3791">
        <v>3469.93</v>
      </c>
      <c r="F3791">
        <v>2388.5500000000002</v>
      </c>
      <c r="G3791" s="68">
        <f t="shared" si="59"/>
        <v>1.4527349228611499</v>
      </c>
    </row>
    <row r="3792" spans="1:7" x14ac:dyDescent="0.25">
      <c r="A3792">
        <v>2001</v>
      </c>
      <c r="B3792">
        <v>26</v>
      </c>
      <c r="C3792" t="s">
        <v>591</v>
      </c>
      <c r="D3792">
        <v>4</v>
      </c>
      <c r="E3792">
        <v>34441.42</v>
      </c>
      <c r="F3792">
        <v>25712.2</v>
      </c>
      <c r="G3792" s="68">
        <f t="shared" si="59"/>
        <v>1.3394972036620747</v>
      </c>
    </row>
    <row r="3793" spans="1:7" x14ac:dyDescent="0.25">
      <c r="A3793">
        <v>2001</v>
      </c>
      <c r="B3793">
        <v>26</v>
      </c>
      <c r="C3793" t="s">
        <v>591</v>
      </c>
      <c r="D3793">
        <v>5</v>
      </c>
      <c r="E3793">
        <v>15086.32</v>
      </c>
      <c r="F3793">
        <v>11419.75</v>
      </c>
      <c r="G3793" s="68">
        <f t="shared" si="59"/>
        <v>1.3210727029926224</v>
      </c>
    </row>
    <row r="3794" spans="1:7" x14ac:dyDescent="0.25">
      <c r="A3794">
        <v>2002</v>
      </c>
      <c r="B3794">
        <v>26</v>
      </c>
      <c r="C3794" t="s">
        <v>591</v>
      </c>
      <c r="D3794">
        <v>2</v>
      </c>
      <c r="E3794">
        <v>4827.3</v>
      </c>
      <c r="F3794">
        <v>2954.48</v>
      </c>
      <c r="G3794" s="68">
        <f t="shared" si="59"/>
        <v>1.6338915815981154</v>
      </c>
    </row>
    <row r="3795" spans="1:7" x14ac:dyDescent="0.25">
      <c r="A3795">
        <v>2002</v>
      </c>
      <c r="B3795">
        <v>26</v>
      </c>
      <c r="C3795" t="s">
        <v>591</v>
      </c>
      <c r="D3795">
        <v>3</v>
      </c>
      <c r="E3795">
        <v>3191.82</v>
      </c>
      <c r="F3795">
        <v>1920.81</v>
      </c>
      <c r="G3795" s="68">
        <f t="shared" si="59"/>
        <v>1.6617052181111096</v>
      </c>
    </row>
    <row r="3796" spans="1:7" x14ac:dyDescent="0.25">
      <c r="A3796">
        <v>2002</v>
      </c>
      <c r="B3796">
        <v>26</v>
      </c>
      <c r="C3796" t="s">
        <v>591</v>
      </c>
      <c r="D3796">
        <v>4</v>
      </c>
      <c r="E3796">
        <v>45028.89</v>
      </c>
      <c r="F3796">
        <v>30184.09</v>
      </c>
      <c r="G3796" s="68">
        <f t="shared" si="59"/>
        <v>1.4918087641535656</v>
      </c>
    </row>
    <row r="3797" spans="1:7" x14ac:dyDescent="0.25">
      <c r="A3797">
        <v>2002</v>
      </c>
      <c r="B3797">
        <v>26</v>
      </c>
      <c r="C3797" t="s">
        <v>591</v>
      </c>
      <c r="D3797">
        <v>5</v>
      </c>
      <c r="E3797">
        <v>28350.91</v>
      </c>
      <c r="F3797">
        <v>19310.07</v>
      </c>
      <c r="G3797" s="68">
        <f t="shared" si="59"/>
        <v>1.4681930205328102</v>
      </c>
    </row>
    <row r="3798" spans="1:7" x14ac:dyDescent="0.25">
      <c r="A3798">
        <v>2003</v>
      </c>
      <c r="B3798">
        <v>26</v>
      </c>
      <c r="C3798" t="s">
        <v>591</v>
      </c>
      <c r="D3798">
        <v>2</v>
      </c>
      <c r="E3798">
        <v>5503.26</v>
      </c>
      <c r="F3798">
        <v>2563.08</v>
      </c>
      <c r="G3798" s="68">
        <f t="shared" si="59"/>
        <v>2.1471276745165975</v>
      </c>
    </row>
    <row r="3799" spans="1:7" x14ac:dyDescent="0.25">
      <c r="A3799">
        <v>2003</v>
      </c>
      <c r="B3799">
        <v>26</v>
      </c>
      <c r="C3799" t="s">
        <v>591</v>
      </c>
      <c r="D3799">
        <v>3</v>
      </c>
      <c r="E3799">
        <v>2831.45</v>
      </c>
      <c r="F3799">
        <v>1319.91</v>
      </c>
      <c r="G3799" s="68">
        <f t="shared" si="59"/>
        <v>2.1451841413429702</v>
      </c>
    </row>
    <row r="3800" spans="1:7" x14ac:dyDescent="0.25">
      <c r="A3800">
        <v>2003</v>
      </c>
      <c r="B3800">
        <v>26</v>
      </c>
      <c r="C3800" t="s">
        <v>591</v>
      </c>
      <c r="D3800">
        <v>4</v>
      </c>
      <c r="E3800">
        <v>41366.9</v>
      </c>
      <c r="F3800">
        <v>23206.71</v>
      </c>
      <c r="G3800" s="68">
        <f t="shared" si="59"/>
        <v>1.7825404807488869</v>
      </c>
    </row>
    <row r="3801" spans="1:7" x14ac:dyDescent="0.25">
      <c r="A3801">
        <v>2003</v>
      </c>
      <c r="B3801">
        <v>26</v>
      </c>
      <c r="C3801" t="s">
        <v>591</v>
      </c>
      <c r="D3801">
        <v>5</v>
      </c>
      <c r="E3801">
        <v>36193.51</v>
      </c>
      <c r="F3801">
        <v>20752.599999999999</v>
      </c>
      <c r="G3801" s="68">
        <f t="shared" si="59"/>
        <v>1.7440470109769382</v>
      </c>
    </row>
    <row r="3802" spans="1:7" x14ac:dyDescent="0.25">
      <c r="A3802">
        <v>2004</v>
      </c>
      <c r="B3802">
        <v>26</v>
      </c>
      <c r="C3802" t="s">
        <v>591</v>
      </c>
      <c r="D3802">
        <v>2</v>
      </c>
      <c r="E3802">
        <v>4900.7299999999996</v>
      </c>
      <c r="F3802">
        <v>1236.76</v>
      </c>
      <c r="G3802" s="68">
        <f t="shared" si="59"/>
        <v>3.9625553866554544</v>
      </c>
    </row>
    <row r="3803" spans="1:7" x14ac:dyDescent="0.25">
      <c r="A3803">
        <v>2004</v>
      </c>
      <c r="B3803">
        <v>26</v>
      </c>
      <c r="C3803" t="s">
        <v>591</v>
      </c>
      <c r="D3803">
        <v>3</v>
      </c>
      <c r="E3803">
        <v>3191.07</v>
      </c>
      <c r="F3803">
        <v>873.86</v>
      </c>
      <c r="G3803" s="68">
        <f t="shared" si="59"/>
        <v>3.6516947794841279</v>
      </c>
    </row>
    <row r="3804" spans="1:7" x14ac:dyDescent="0.25">
      <c r="A3804">
        <v>2004</v>
      </c>
      <c r="B3804">
        <v>26</v>
      </c>
      <c r="C3804" t="s">
        <v>591</v>
      </c>
      <c r="D3804">
        <v>4</v>
      </c>
      <c r="E3804">
        <v>34536.5</v>
      </c>
      <c r="F3804">
        <v>15015.67</v>
      </c>
      <c r="G3804" s="68">
        <f t="shared" si="59"/>
        <v>2.3000305680665596</v>
      </c>
    </row>
    <row r="3805" spans="1:7" x14ac:dyDescent="0.25">
      <c r="A3805">
        <v>2004</v>
      </c>
      <c r="B3805">
        <v>26</v>
      </c>
      <c r="C3805" t="s">
        <v>591</v>
      </c>
      <c r="D3805">
        <v>5</v>
      </c>
      <c r="E3805">
        <v>31952.79</v>
      </c>
      <c r="F3805">
        <v>14456.44</v>
      </c>
      <c r="G3805" s="68">
        <f t="shared" si="59"/>
        <v>2.2102806776772153</v>
      </c>
    </row>
    <row r="3806" spans="1:7" x14ac:dyDescent="0.25">
      <c r="A3806">
        <v>2005</v>
      </c>
      <c r="B3806">
        <v>26</v>
      </c>
      <c r="C3806" t="s">
        <v>591</v>
      </c>
      <c r="D3806">
        <v>2</v>
      </c>
      <c r="E3806">
        <v>3837.89</v>
      </c>
      <c r="F3806">
        <v>861.34</v>
      </c>
      <c r="G3806" s="68">
        <f t="shared" si="59"/>
        <v>4.4557201569647287</v>
      </c>
    </row>
    <row r="3807" spans="1:7" x14ac:dyDescent="0.25">
      <c r="A3807">
        <v>2005</v>
      </c>
      <c r="B3807">
        <v>26</v>
      </c>
      <c r="C3807" t="s">
        <v>591</v>
      </c>
      <c r="D3807">
        <v>3</v>
      </c>
      <c r="E3807">
        <v>2818.03</v>
      </c>
      <c r="F3807">
        <v>740.69</v>
      </c>
      <c r="G3807" s="68">
        <f t="shared" si="59"/>
        <v>3.8046011151763897</v>
      </c>
    </row>
    <row r="3808" spans="1:7" x14ac:dyDescent="0.25">
      <c r="A3808">
        <v>2005</v>
      </c>
      <c r="B3808">
        <v>26</v>
      </c>
      <c r="C3808" t="s">
        <v>591</v>
      </c>
      <c r="D3808">
        <v>4</v>
      </c>
      <c r="E3808">
        <v>36898.22</v>
      </c>
      <c r="F3808">
        <v>18620.7</v>
      </c>
      <c r="G3808" s="68">
        <f t="shared" si="59"/>
        <v>1.9815699732018668</v>
      </c>
    </row>
    <row r="3809" spans="1:7" x14ac:dyDescent="0.25">
      <c r="A3809">
        <v>2005</v>
      </c>
      <c r="B3809">
        <v>26</v>
      </c>
      <c r="C3809" t="s">
        <v>591</v>
      </c>
      <c r="D3809">
        <v>5</v>
      </c>
      <c r="E3809">
        <v>27259.51</v>
      </c>
      <c r="F3809">
        <v>14455.02</v>
      </c>
      <c r="G3809" s="68">
        <f t="shared" si="59"/>
        <v>1.8858161386148202</v>
      </c>
    </row>
    <row r="3810" spans="1:7" x14ac:dyDescent="0.25">
      <c r="A3810">
        <v>2006</v>
      </c>
      <c r="B3810">
        <v>26</v>
      </c>
      <c r="C3810" t="s">
        <v>591</v>
      </c>
      <c r="D3810">
        <v>2</v>
      </c>
      <c r="E3810">
        <v>3942.56</v>
      </c>
      <c r="F3810">
        <v>355.52</v>
      </c>
      <c r="G3810" s="68">
        <f t="shared" si="59"/>
        <v>11.08955895589559</v>
      </c>
    </row>
    <row r="3811" spans="1:7" x14ac:dyDescent="0.25">
      <c r="A3811">
        <v>2006</v>
      </c>
      <c r="B3811">
        <v>26</v>
      </c>
      <c r="C3811" t="s">
        <v>591</v>
      </c>
      <c r="D3811">
        <v>3</v>
      </c>
      <c r="E3811">
        <v>2210.31</v>
      </c>
      <c r="F3811">
        <v>431.24</v>
      </c>
      <c r="G3811" s="68">
        <f t="shared" si="59"/>
        <v>5.12547537334199</v>
      </c>
    </row>
    <row r="3812" spans="1:7" x14ac:dyDescent="0.25">
      <c r="A3812">
        <v>2006</v>
      </c>
      <c r="B3812">
        <v>26</v>
      </c>
      <c r="C3812" t="s">
        <v>591</v>
      </c>
      <c r="D3812">
        <v>4</v>
      </c>
      <c r="E3812">
        <v>33213.07</v>
      </c>
      <c r="F3812">
        <v>25033.69</v>
      </c>
      <c r="G3812" s="68">
        <f t="shared" si="59"/>
        <v>1.3267348920594608</v>
      </c>
    </row>
    <row r="3813" spans="1:7" x14ac:dyDescent="0.25">
      <c r="A3813">
        <v>2006</v>
      </c>
      <c r="B3813">
        <v>26</v>
      </c>
      <c r="C3813" t="s">
        <v>591</v>
      </c>
      <c r="D3813">
        <v>5</v>
      </c>
      <c r="E3813">
        <v>27756.75</v>
      </c>
      <c r="F3813">
        <v>22483.85</v>
      </c>
      <c r="G3813" s="68">
        <f t="shared" si="59"/>
        <v>1.23451944395644</v>
      </c>
    </row>
    <row r="3814" spans="1:7" x14ac:dyDescent="0.25">
      <c r="A3814">
        <v>2007</v>
      </c>
      <c r="B3814">
        <v>26</v>
      </c>
      <c r="C3814" t="s">
        <v>591</v>
      </c>
      <c r="D3814">
        <v>2</v>
      </c>
      <c r="E3814">
        <v>4563.8999999999996</v>
      </c>
      <c r="F3814">
        <v>884.61</v>
      </c>
      <c r="G3814" s="68">
        <f t="shared" si="59"/>
        <v>5.1592227083121367</v>
      </c>
    </row>
    <row r="3815" spans="1:7" x14ac:dyDescent="0.25">
      <c r="A3815">
        <v>2007</v>
      </c>
      <c r="B3815">
        <v>26</v>
      </c>
      <c r="C3815" t="s">
        <v>591</v>
      </c>
      <c r="D3815">
        <v>3</v>
      </c>
      <c r="E3815">
        <v>2270.04</v>
      </c>
      <c r="F3815">
        <v>516.51</v>
      </c>
      <c r="G3815" s="68">
        <f t="shared" si="59"/>
        <v>4.3949584712783878</v>
      </c>
    </row>
    <row r="3816" spans="1:7" x14ac:dyDescent="0.25">
      <c r="A3816">
        <v>2007</v>
      </c>
      <c r="B3816">
        <v>26</v>
      </c>
      <c r="C3816" t="s">
        <v>591</v>
      </c>
      <c r="D3816">
        <v>4</v>
      </c>
      <c r="E3816">
        <v>24826.62</v>
      </c>
      <c r="F3816">
        <v>10923.59</v>
      </c>
      <c r="G3816" s="68">
        <f t="shared" si="59"/>
        <v>2.2727528221033562</v>
      </c>
    </row>
    <row r="3817" spans="1:7" x14ac:dyDescent="0.25">
      <c r="A3817">
        <v>2007</v>
      </c>
      <c r="B3817">
        <v>26</v>
      </c>
      <c r="C3817" t="s">
        <v>591</v>
      </c>
      <c r="D3817">
        <v>5</v>
      </c>
      <c r="E3817">
        <v>24936.2</v>
      </c>
      <c r="F3817">
        <v>11531.59</v>
      </c>
      <c r="G3817" s="68">
        <f t="shared" si="59"/>
        <v>2.162425129578835</v>
      </c>
    </row>
    <row r="3818" spans="1:7" x14ac:dyDescent="0.25">
      <c r="A3818">
        <v>2008</v>
      </c>
      <c r="B3818">
        <v>26</v>
      </c>
      <c r="C3818" t="s">
        <v>591</v>
      </c>
      <c r="D3818">
        <v>2</v>
      </c>
      <c r="E3818">
        <v>5546.68</v>
      </c>
      <c r="F3818">
        <v>1776.38</v>
      </c>
      <c r="G3818" s="68">
        <f t="shared" si="59"/>
        <v>3.122462536169063</v>
      </c>
    </row>
    <row r="3819" spans="1:7" x14ac:dyDescent="0.25">
      <c r="A3819">
        <v>2008</v>
      </c>
      <c r="B3819">
        <v>26</v>
      </c>
      <c r="C3819" t="s">
        <v>591</v>
      </c>
      <c r="D3819">
        <v>3</v>
      </c>
      <c r="E3819">
        <v>2676.17</v>
      </c>
      <c r="F3819">
        <v>1045.7</v>
      </c>
      <c r="G3819" s="68">
        <f t="shared" si="59"/>
        <v>2.5592139236874822</v>
      </c>
    </row>
    <row r="3820" spans="1:7" x14ac:dyDescent="0.25">
      <c r="A3820">
        <v>2008</v>
      </c>
      <c r="B3820">
        <v>26</v>
      </c>
      <c r="C3820" t="s">
        <v>591</v>
      </c>
      <c r="D3820">
        <v>4</v>
      </c>
      <c r="E3820">
        <v>28771.07</v>
      </c>
      <c r="F3820">
        <v>23455</v>
      </c>
      <c r="G3820" s="68">
        <f t="shared" si="59"/>
        <v>1.2266497548497122</v>
      </c>
    </row>
    <row r="3821" spans="1:7" x14ac:dyDescent="0.25">
      <c r="A3821">
        <v>2008</v>
      </c>
      <c r="B3821">
        <v>26</v>
      </c>
      <c r="C3821" t="s">
        <v>591</v>
      </c>
      <c r="D3821">
        <v>5</v>
      </c>
      <c r="E3821">
        <v>19831.150000000001</v>
      </c>
      <c r="F3821">
        <v>17049.55</v>
      </c>
      <c r="G3821" s="68">
        <f t="shared" si="59"/>
        <v>1.1631480009736328</v>
      </c>
    </row>
    <row r="3822" spans="1:7" x14ac:dyDescent="0.25">
      <c r="A3822">
        <v>2009</v>
      </c>
      <c r="B3822">
        <v>26</v>
      </c>
      <c r="C3822" t="s">
        <v>591</v>
      </c>
      <c r="D3822">
        <v>2</v>
      </c>
      <c r="E3822">
        <v>5556.36</v>
      </c>
      <c r="F3822">
        <v>494.42</v>
      </c>
      <c r="G3822" s="68">
        <f t="shared" si="59"/>
        <v>11.23813761579224</v>
      </c>
    </row>
    <row r="3823" spans="1:7" x14ac:dyDescent="0.25">
      <c r="A3823">
        <v>2009</v>
      </c>
      <c r="B3823">
        <v>26</v>
      </c>
      <c r="C3823" t="s">
        <v>591</v>
      </c>
      <c r="D3823">
        <v>3</v>
      </c>
      <c r="E3823">
        <v>3254.61</v>
      </c>
      <c r="F3823">
        <v>565.38</v>
      </c>
      <c r="G3823" s="68">
        <f t="shared" si="59"/>
        <v>5.7565000530616581</v>
      </c>
    </row>
    <row r="3824" spans="1:7" x14ac:dyDescent="0.25">
      <c r="A3824">
        <v>2009</v>
      </c>
      <c r="B3824">
        <v>26</v>
      </c>
      <c r="C3824" t="s">
        <v>591</v>
      </c>
      <c r="D3824">
        <v>4</v>
      </c>
      <c r="E3824">
        <v>33480.61</v>
      </c>
      <c r="F3824">
        <v>20930.72</v>
      </c>
      <c r="G3824" s="68">
        <f t="shared" si="59"/>
        <v>1.5995918917266103</v>
      </c>
    </row>
    <row r="3825" spans="1:7" x14ac:dyDescent="0.25">
      <c r="A3825">
        <v>2009</v>
      </c>
      <c r="B3825">
        <v>26</v>
      </c>
      <c r="C3825" t="s">
        <v>591</v>
      </c>
      <c r="D3825">
        <v>5</v>
      </c>
      <c r="E3825">
        <v>22876.82</v>
      </c>
      <c r="F3825">
        <v>15349.31</v>
      </c>
      <c r="G3825" s="68">
        <f t="shared" si="59"/>
        <v>1.4904135755939518</v>
      </c>
    </row>
    <row r="3826" spans="1:7" x14ac:dyDescent="0.25">
      <c r="A3826">
        <v>2010</v>
      </c>
      <c r="B3826">
        <v>26</v>
      </c>
      <c r="C3826" t="s">
        <v>591</v>
      </c>
      <c r="D3826">
        <v>2</v>
      </c>
      <c r="E3826">
        <v>4542.03</v>
      </c>
      <c r="F3826">
        <v>232.92</v>
      </c>
      <c r="G3826" s="68">
        <f t="shared" si="59"/>
        <v>19.500386398763524</v>
      </c>
    </row>
    <row r="3827" spans="1:7" x14ac:dyDescent="0.25">
      <c r="A3827">
        <v>2010</v>
      </c>
      <c r="B3827">
        <v>26</v>
      </c>
      <c r="C3827" t="s">
        <v>591</v>
      </c>
      <c r="D3827">
        <v>3</v>
      </c>
      <c r="E3827">
        <v>3259.96</v>
      </c>
      <c r="F3827">
        <v>464.32</v>
      </c>
      <c r="G3827" s="68">
        <f t="shared" si="59"/>
        <v>7.0209338387319091</v>
      </c>
    </row>
    <row r="3828" spans="1:7" x14ac:dyDescent="0.25">
      <c r="A3828">
        <v>2010</v>
      </c>
      <c r="B3828">
        <v>26</v>
      </c>
      <c r="C3828" t="s">
        <v>591</v>
      </c>
      <c r="D3828">
        <v>4</v>
      </c>
      <c r="E3828">
        <v>40420.589999999997</v>
      </c>
      <c r="F3828">
        <v>25093.13</v>
      </c>
      <c r="G3828" s="68">
        <f t="shared" si="59"/>
        <v>1.6108229623008368</v>
      </c>
    </row>
    <row r="3829" spans="1:7" x14ac:dyDescent="0.25">
      <c r="A3829">
        <v>2010</v>
      </c>
      <c r="B3829">
        <v>26</v>
      </c>
      <c r="C3829" t="s">
        <v>591</v>
      </c>
      <c r="D3829">
        <v>5</v>
      </c>
      <c r="E3829">
        <v>25140.78</v>
      </c>
      <c r="F3829">
        <v>16817.330000000002</v>
      </c>
      <c r="G3829" s="68">
        <f t="shared" si="59"/>
        <v>1.4949329055206739</v>
      </c>
    </row>
    <row r="3830" spans="1:7" x14ac:dyDescent="0.25">
      <c r="A3830">
        <v>2011</v>
      </c>
      <c r="B3830">
        <v>26</v>
      </c>
      <c r="C3830" t="s">
        <v>591</v>
      </c>
      <c r="D3830">
        <v>2</v>
      </c>
      <c r="E3830">
        <v>4788.6499999999996</v>
      </c>
      <c r="F3830">
        <v>0</v>
      </c>
      <c r="G3830" s="68" t="e">
        <f t="shared" si="59"/>
        <v>#DIV/0!</v>
      </c>
    </row>
    <row r="3831" spans="1:7" x14ac:dyDescent="0.25">
      <c r="A3831">
        <v>2011</v>
      </c>
      <c r="B3831">
        <v>26</v>
      </c>
      <c r="C3831" t="s">
        <v>591</v>
      </c>
      <c r="D3831">
        <v>3</v>
      </c>
      <c r="E3831">
        <v>2645.72</v>
      </c>
      <c r="F3831">
        <v>225.36</v>
      </c>
      <c r="G3831" s="68">
        <f t="shared" si="59"/>
        <v>11.739971600993963</v>
      </c>
    </row>
    <row r="3832" spans="1:7" x14ac:dyDescent="0.25">
      <c r="A3832">
        <v>2011</v>
      </c>
      <c r="B3832">
        <v>26</v>
      </c>
      <c r="C3832" t="s">
        <v>591</v>
      </c>
      <c r="D3832">
        <v>4</v>
      </c>
      <c r="E3832">
        <v>38847.82</v>
      </c>
      <c r="F3832">
        <v>26188.6</v>
      </c>
      <c r="G3832" s="68">
        <f t="shared" si="59"/>
        <v>1.4833866644265064</v>
      </c>
    </row>
    <row r="3833" spans="1:7" x14ac:dyDescent="0.25">
      <c r="A3833">
        <v>2011</v>
      </c>
      <c r="B3833">
        <v>26</v>
      </c>
      <c r="C3833" t="s">
        <v>591</v>
      </c>
      <c r="D3833">
        <v>5</v>
      </c>
      <c r="E3833">
        <v>30515.35</v>
      </c>
      <c r="F3833">
        <v>22363.17</v>
      </c>
      <c r="G3833" s="68">
        <f t="shared" si="59"/>
        <v>1.3645359758925055</v>
      </c>
    </row>
    <row r="3834" spans="1:7" x14ac:dyDescent="0.25">
      <c r="A3834">
        <v>2012</v>
      </c>
      <c r="B3834">
        <v>26</v>
      </c>
      <c r="C3834" t="s">
        <v>591</v>
      </c>
      <c r="D3834">
        <v>2</v>
      </c>
      <c r="E3834">
        <v>5188.8599999999997</v>
      </c>
      <c r="F3834">
        <v>723.33</v>
      </c>
      <c r="G3834" s="68">
        <f t="shared" si="59"/>
        <v>7.1735722284434482</v>
      </c>
    </row>
    <row r="3835" spans="1:7" x14ac:dyDescent="0.25">
      <c r="A3835">
        <v>2012</v>
      </c>
      <c r="B3835">
        <v>26</v>
      </c>
      <c r="C3835" t="s">
        <v>591</v>
      </c>
      <c r="D3835">
        <v>3</v>
      </c>
      <c r="E3835">
        <v>2816.12</v>
      </c>
      <c r="F3835">
        <v>629.86</v>
      </c>
      <c r="G3835" s="68">
        <f t="shared" si="59"/>
        <v>4.4710253072111259</v>
      </c>
    </row>
    <row r="3836" spans="1:7" x14ac:dyDescent="0.25">
      <c r="A3836">
        <v>2012</v>
      </c>
      <c r="B3836">
        <v>26</v>
      </c>
      <c r="C3836" t="s">
        <v>591</v>
      </c>
      <c r="D3836">
        <v>4</v>
      </c>
      <c r="E3836">
        <v>33051.019999999997</v>
      </c>
      <c r="F3836">
        <v>22669.17</v>
      </c>
      <c r="G3836" s="68">
        <f t="shared" si="59"/>
        <v>1.4579722151274175</v>
      </c>
    </row>
    <row r="3837" spans="1:7" x14ac:dyDescent="0.25">
      <c r="A3837">
        <v>2012</v>
      </c>
      <c r="B3837">
        <v>26</v>
      </c>
      <c r="C3837" t="s">
        <v>591</v>
      </c>
      <c r="D3837">
        <v>5</v>
      </c>
      <c r="E3837">
        <v>29377.96</v>
      </c>
      <c r="F3837">
        <v>21530.080000000002</v>
      </c>
      <c r="G3837" s="68">
        <f t="shared" si="59"/>
        <v>1.3645077027117407</v>
      </c>
    </row>
    <row r="3838" spans="1:7" x14ac:dyDescent="0.25">
      <c r="A3838">
        <v>2013</v>
      </c>
      <c r="B3838">
        <v>26</v>
      </c>
      <c r="C3838" t="s">
        <v>591</v>
      </c>
      <c r="D3838">
        <v>2</v>
      </c>
      <c r="E3838">
        <v>6681.07</v>
      </c>
      <c r="F3838">
        <v>936.88</v>
      </c>
      <c r="G3838" s="68">
        <f t="shared" si="59"/>
        <v>7.1311907608231575</v>
      </c>
    </row>
    <row r="3839" spans="1:7" x14ac:dyDescent="0.25">
      <c r="A3839">
        <v>2013</v>
      </c>
      <c r="B3839">
        <v>26</v>
      </c>
      <c r="C3839" t="s">
        <v>591</v>
      </c>
      <c r="D3839">
        <v>3</v>
      </c>
      <c r="E3839">
        <v>3078.98</v>
      </c>
      <c r="F3839">
        <v>692.11</v>
      </c>
      <c r="G3839" s="68">
        <f t="shared" si="59"/>
        <v>4.4486859025299443</v>
      </c>
    </row>
    <row r="3840" spans="1:7" x14ac:dyDescent="0.25">
      <c r="A3840">
        <v>2013</v>
      </c>
      <c r="B3840">
        <v>26</v>
      </c>
      <c r="C3840" t="s">
        <v>591</v>
      </c>
      <c r="D3840">
        <v>4</v>
      </c>
      <c r="E3840">
        <v>36503.15</v>
      </c>
      <c r="F3840">
        <v>25035.72</v>
      </c>
      <c r="G3840" s="68">
        <f t="shared" si="59"/>
        <v>1.4580427485209133</v>
      </c>
    </row>
    <row r="3841" spans="1:7" x14ac:dyDescent="0.25">
      <c r="A3841">
        <v>2013</v>
      </c>
      <c r="B3841">
        <v>26</v>
      </c>
      <c r="C3841" t="s">
        <v>591</v>
      </c>
      <c r="D3841">
        <v>5</v>
      </c>
      <c r="E3841">
        <v>27064.91</v>
      </c>
      <c r="F3841">
        <v>19835.79</v>
      </c>
      <c r="G3841" s="68">
        <f t="shared" si="59"/>
        <v>1.3644483027900578</v>
      </c>
    </row>
    <row r="3842" spans="1:7" x14ac:dyDescent="0.25">
      <c r="A3842">
        <v>2014</v>
      </c>
      <c r="B3842">
        <v>26</v>
      </c>
      <c r="C3842" t="s">
        <v>591</v>
      </c>
      <c r="D3842">
        <v>2</v>
      </c>
      <c r="E3842">
        <v>7084.47</v>
      </c>
      <c r="F3842">
        <v>1022.24</v>
      </c>
      <c r="G3842" s="68">
        <f t="shared" si="59"/>
        <v>6.9303392549694793</v>
      </c>
    </row>
    <row r="3843" spans="1:7" x14ac:dyDescent="0.25">
      <c r="A3843">
        <v>2014</v>
      </c>
      <c r="B3843">
        <v>26</v>
      </c>
      <c r="C3843" t="s">
        <v>591</v>
      </c>
      <c r="D3843">
        <v>3</v>
      </c>
      <c r="E3843">
        <v>3781.52</v>
      </c>
      <c r="F3843">
        <v>862.72</v>
      </c>
      <c r="G3843" s="68">
        <f t="shared" ref="G3843:G3906" si="60">E3843/F3843</f>
        <v>4.3832529673590503</v>
      </c>
    </row>
    <row r="3844" spans="1:7" x14ac:dyDescent="0.25">
      <c r="A3844">
        <v>2014</v>
      </c>
      <c r="B3844">
        <v>26</v>
      </c>
      <c r="C3844" t="s">
        <v>591</v>
      </c>
      <c r="D3844">
        <v>4</v>
      </c>
      <c r="E3844">
        <v>37949.53</v>
      </c>
      <c r="F3844">
        <v>26018.240000000002</v>
      </c>
      <c r="G3844" s="68">
        <f t="shared" si="60"/>
        <v>1.45857406188889</v>
      </c>
    </row>
    <row r="3845" spans="1:7" x14ac:dyDescent="0.25">
      <c r="A3845">
        <v>2014</v>
      </c>
      <c r="B3845">
        <v>26</v>
      </c>
      <c r="C3845" t="s">
        <v>591</v>
      </c>
      <c r="D3845">
        <v>5</v>
      </c>
      <c r="E3845">
        <v>26139.72</v>
      </c>
      <c r="F3845">
        <v>19161.98</v>
      </c>
      <c r="G3845" s="68">
        <f t="shared" si="60"/>
        <v>1.3641450413788139</v>
      </c>
    </row>
    <row r="3846" spans="1:7" x14ac:dyDescent="0.25">
      <c r="A3846">
        <v>2015</v>
      </c>
      <c r="B3846">
        <v>26</v>
      </c>
      <c r="C3846" t="s">
        <v>591</v>
      </c>
      <c r="D3846">
        <v>2</v>
      </c>
      <c r="E3846">
        <v>6978.43</v>
      </c>
      <c r="F3846">
        <v>1011.84</v>
      </c>
      <c r="G3846" s="68">
        <f t="shared" si="60"/>
        <v>6.8967722169512964</v>
      </c>
    </row>
    <row r="3847" spans="1:7" x14ac:dyDescent="0.25">
      <c r="A3847">
        <v>2015</v>
      </c>
      <c r="B3847">
        <v>26</v>
      </c>
      <c r="C3847" t="s">
        <v>591</v>
      </c>
      <c r="D3847">
        <v>3</v>
      </c>
      <c r="E3847">
        <v>4016.08</v>
      </c>
      <c r="F3847">
        <v>917.91</v>
      </c>
      <c r="G3847" s="68">
        <f t="shared" si="60"/>
        <v>4.3752437602815091</v>
      </c>
    </row>
    <row r="3848" spans="1:7" x14ac:dyDescent="0.25">
      <c r="A3848">
        <v>2015</v>
      </c>
      <c r="B3848">
        <v>26</v>
      </c>
      <c r="C3848" t="s">
        <v>591</v>
      </c>
      <c r="D3848">
        <v>4</v>
      </c>
      <c r="E3848">
        <v>46618.41</v>
      </c>
      <c r="F3848">
        <v>31967.8</v>
      </c>
      <c r="G3848" s="68">
        <f t="shared" si="60"/>
        <v>1.4582927195490463</v>
      </c>
    </row>
    <row r="3849" spans="1:7" x14ac:dyDescent="0.25">
      <c r="A3849">
        <v>2015</v>
      </c>
      <c r="B3849">
        <v>26</v>
      </c>
      <c r="C3849" t="s">
        <v>591</v>
      </c>
      <c r="D3849">
        <v>5</v>
      </c>
      <c r="E3849">
        <v>27614.52</v>
      </c>
      <c r="F3849">
        <v>20244.03</v>
      </c>
      <c r="G3849" s="68">
        <f t="shared" si="60"/>
        <v>1.3640821516269241</v>
      </c>
    </row>
    <row r="3850" spans="1:7" x14ac:dyDescent="0.25">
      <c r="A3850">
        <v>1979</v>
      </c>
      <c r="B3850">
        <v>27</v>
      </c>
      <c r="C3850" t="s">
        <v>592</v>
      </c>
      <c r="D3850">
        <v>2</v>
      </c>
      <c r="E3850">
        <v>61835.23</v>
      </c>
      <c r="F3850">
        <v>60534.52</v>
      </c>
      <c r="G3850" s="68">
        <f t="shared" si="60"/>
        <v>1.0214870787775308</v>
      </c>
    </row>
    <row r="3851" spans="1:7" x14ac:dyDescent="0.25">
      <c r="A3851">
        <v>1979</v>
      </c>
      <c r="B3851">
        <v>27</v>
      </c>
      <c r="C3851" t="s">
        <v>592</v>
      </c>
      <c r="D3851">
        <v>3</v>
      </c>
      <c r="E3851">
        <v>29881.52</v>
      </c>
      <c r="F3851">
        <v>23592.75</v>
      </c>
      <c r="G3851" s="68">
        <f t="shared" si="60"/>
        <v>1.2665551917432263</v>
      </c>
    </row>
    <row r="3852" spans="1:7" x14ac:dyDescent="0.25">
      <c r="A3852">
        <v>1979</v>
      </c>
      <c r="B3852">
        <v>27</v>
      </c>
      <c r="C3852" t="s">
        <v>592</v>
      </c>
      <c r="D3852">
        <v>4</v>
      </c>
      <c r="E3852">
        <v>45857.07</v>
      </c>
      <c r="F3852">
        <v>36174.589999999997</v>
      </c>
      <c r="G3852" s="68">
        <f t="shared" si="60"/>
        <v>1.2676597025702296</v>
      </c>
    </row>
    <row r="3853" spans="1:7" x14ac:dyDescent="0.25">
      <c r="A3853">
        <v>1979</v>
      </c>
      <c r="B3853">
        <v>27</v>
      </c>
      <c r="C3853" t="s">
        <v>592</v>
      </c>
      <c r="D3853">
        <v>5</v>
      </c>
      <c r="E3853">
        <v>36749.480000000003</v>
      </c>
      <c r="F3853">
        <v>28964.05</v>
      </c>
      <c r="G3853" s="68">
        <f t="shared" si="60"/>
        <v>1.2687963181944515</v>
      </c>
    </row>
    <row r="3854" spans="1:7" x14ac:dyDescent="0.25">
      <c r="A3854">
        <v>1980</v>
      </c>
      <c r="B3854">
        <v>27</v>
      </c>
      <c r="C3854" t="s">
        <v>592</v>
      </c>
      <c r="D3854">
        <v>2</v>
      </c>
      <c r="E3854">
        <v>29568.37</v>
      </c>
      <c r="F3854">
        <v>28906.959999999999</v>
      </c>
      <c r="G3854" s="68">
        <f t="shared" si="60"/>
        <v>1.0228806488126043</v>
      </c>
    </row>
    <row r="3855" spans="1:7" x14ac:dyDescent="0.25">
      <c r="A3855">
        <v>1980</v>
      </c>
      <c r="B3855">
        <v>27</v>
      </c>
      <c r="C3855" t="s">
        <v>592</v>
      </c>
      <c r="D3855">
        <v>3</v>
      </c>
      <c r="E3855">
        <v>35539.43</v>
      </c>
      <c r="F3855">
        <v>28059.67</v>
      </c>
      <c r="G3855" s="68">
        <f t="shared" si="60"/>
        <v>1.2665662140716551</v>
      </c>
    </row>
    <row r="3856" spans="1:7" x14ac:dyDescent="0.25">
      <c r="A3856">
        <v>1980</v>
      </c>
      <c r="B3856">
        <v>27</v>
      </c>
      <c r="C3856" t="s">
        <v>592</v>
      </c>
      <c r="D3856">
        <v>4</v>
      </c>
      <c r="E3856">
        <v>35637.57</v>
      </c>
      <c r="F3856">
        <v>28112.74</v>
      </c>
      <c r="G3856" s="68">
        <f t="shared" si="60"/>
        <v>1.2676661897773038</v>
      </c>
    </row>
    <row r="3857" spans="1:7" x14ac:dyDescent="0.25">
      <c r="A3857">
        <v>1980</v>
      </c>
      <c r="B3857">
        <v>27</v>
      </c>
      <c r="C3857" t="s">
        <v>592</v>
      </c>
      <c r="D3857">
        <v>5</v>
      </c>
      <c r="E3857">
        <v>24441.39</v>
      </c>
      <c r="F3857">
        <v>19263.419999999998</v>
      </c>
      <c r="G3857" s="68">
        <f t="shared" si="60"/>
        <v>1.2687980638951963</v>
      </c>
    </row>
    <row r="3858" spans="1:7" x14ac:dyDescent="0.25">
      <c r="A3858">
        <v>1981</v>
      </c>
      <c r="B3858">
        <v>27</v>
      </c>
      <c r="C3858" t="s">
        <v>592</v>
      </c>
      <c r="D3858">
        <v>2</v>
      </c>
      <c r="E3858">
        <v>15037.35</v>
      </c>
      <c r="F3858">
        <v>14654.92</v>
      </c>
      <c r="G3858" s="68">
        <f t="shared" si="60"/>
        <v>1.0260956729890029</v>
      </c>
    </row>
    <row r="3859" spans="1:7" x14ac:dyDescent="0.25">
      <c r="A3859">
        <v>1981</v>
      </c>
      <c r="B3859">
        <v>27</v>
      </c>
      <c r="C3859" t="s">
        <v>592</v>
      </c>
      <c r="D3859">
        <v>3</v>
      </c>
      <c r="E3859">
        <v>16534.080000000002</v>
      </c>
      <c r="F3859">
        <v>13054</v>
      </c>
      <c r="G3859" s="68">
        <f t="shared" si="60"/>
        <v>1.2665910831928913</v>
      </c>
    </row>
    <row r="3860" spans="1:7" x14ac:dyDescent="0.25">
      <c r="A3860">
        <v>1981</v>
      </c>
      <c r="B3860">
        <v>27</v>
      </c>
      <c r="C3860" t="s">
        <v>592</v>
      </c>
      <c r="D3860">
        <v>4</v>
      </c>
      <c r="E3860">
        <v>25175.67</v>
      </c>
      <c r="F3860">
        <v>19859.740000000002</v>
      </c>
      <c r="G3860" s="68">
        <f t="shared" si="60"/>
        <v>1.267673695627435</v>
      </c>
    </row>
    <row r="3861" spans="1:7" x14ac:dyDescent="0.25">
      <c r="A3861">
        <v>1981</v>
      </c>
      <c r="B3861">
        <v>27</v>
      </c>
      <c r="C3861" t="s">
        <v>592</v>
      </c>
      <c r="D3861">
        <v>5</v>
      </c>
      <c r="E3861">
        <v>18834.060000000001</v>
      </c>
      <c r="F3861">
        <v>14844.01</v>
      </c>
      <c r="G3861" s="68">
        <f t="shared" si="60"/>
        <v>1.2687986602003098</v>
      </c>
    </row>
    <row r="3862" spans="1:7" x14ac:dyDescent="0.25">
      <c r="A3862">
        <v>1982</v>
      </c>
      <c r="B3862">
        <v>27</v>
      </c>
      <c r="C3862" t="s">
        <v>592</v>
      </c>
      <c r="D3862">
        <v>2</v>
      </c>
      <c r="E3862">
        <v>32922.51</v>
      </c>
      <c r="F3862">
        <v>32216.400000000001</v>
      </c>
      <c r="G3862" s="68">
        <f t="shared" si="60"/>
        <v>1.0219177189257644</v>
      </c>
    </row>
    <row r="3863" spans="1:7" x14ac:dyDescent="0.25">
      <c r="A3863">
        <v>1982</v>
      </c>
      <c r="B3863">
        <v>27</v>
      </c>
      <c r="C3863" t="s">
        <v>592</v>
      </c>
      <c r="D3863">
        <v>3</v>
      </c>
      <c r="E3863">
        <v>21992.86</v>
      </c>
      <c r="F3863">
        <v>17364.27</v>
      </c>
      <c r="G3863" s="68">
        <f t="shared" si="60"/>
        <v>1.2665582831872575</v>
      </c>
    </row>
    <row r="3864" spans="1:7" x14ac:dyDescent="0.25">
      <c r="A3864">
        <v>1982</v>
      </c>
      <c r="B3864">
        <v>27</v>
      </c>
      <c r="C3864" t="s">
        <v>592</v>
      </c>
      <c r="D3864">
        <v>4</v>
      </c>
      <c r="E3864">
        <v>35177.21</v>
      </c>
      <c r="F3864">
        <v>27749.59</v>
      </c>
      <c r="G3864" s="68">
        <f t="shared" si="60"/>
        <v>1.2676659366859113</v>
      </c>
    </row>
    <row r="3865" spans="1:7" x14ac:dyDescent="0.25">
      <c r="A3865">
        <v>1982</v>
      </c>
      <c r="B3865">
        <v>27</v>
      </c>
      <c r="C3865" t="s">
        <v>592</v>
      </c>
      <c r="D3865">
        <v>5</v>
      </c>
      <c r="E3865">
        <v>28531.61</v>
      </c>
      <c r="F3865">
        <v>22487.09</v>
      </c>
      <c r="G3865" s="68">
        <f t="shared" si="60"/>
        <v>1.2687995645501486</v>
      </c>
    </row>
    <row r="3866" spans="1:7" x14ac:dyDescent="0.25">
      <c r="A3866">
        <v>1983</v>
      </c>
      <c r="B3866">
        <v>27</v>
      </c>
      <c r="C3866" t="s">
        <v>592</v>
      </c>
      <c r="D3866">
        <v>2</v>
      </c>
      <c r="E3866">
        <v>23842.39</v>
      </c>
      <c r="F3866">
        <v>23141.63</v>
      </c>
      <c r="G3866" s="68">
        <f t="shared" si="60"/>
        <v>1.030281358746121</v>
      </c>
    </row>
    <row r="3867" spans="1:7" x14ac:dyDescent="0.25">
      <c r="A3867">
        <v>1983</v>
      </c>
      <c r="B3867">
        <v>27</v>
      </c>
      <c r="C3867" t="s">
        <v>592</v>
      </c>
      <c r="D3867">
        <v>3</v>
      </c>
      <c r="E3867">
        <v>22882.55</v>
      </c>
      <c r="F3867">
        <v>18065.78</v>
      </c>
      <c r="G3867" s="68">
        <f t="shared" si="60"/>
        <v>1.2666239708443257</v>
      </c>
    </row>
    <row r="3868" spans="1:7" x14ac:dyDescent="0.25">
      <c r="A3868">
        <v>1983</v>
      </c>
      <c r="B3868">
        <v>27</v>
      </c>
      <c r="C3868" t="s">
        <v>592</v>
      </c>
      <c r="D3868">
        <v>4</v>
      </c>
      <c r="E3868">
        <v>26422.79</v>
      </c>
      <c r="F3868">
        <v>20943.63</v>
      </c>
      <c r="G3868" s="68">
        <f t="shared" si="60"/>
        <v>1.2616146293646326</v>
      </c>
    </row>
    <row r="3869" spans="1:7" x14ac:dyDescent="0.25">
      <c r="A3869">
        <v>1983</v>
      </c>
      <c r="B3869">
        <v>27</v>
      </c>
      <c r="C3869" t="s">
        <v>592</v>
      </c>
      <c r="D3869">
        <v>5</v>
      </c>
      <c r="E3869">
        <v>25360.66</v>
      </c>
      <c r="F3869">
        <v>20073.98</v>
      </c>
      <c r="G3869" s="68">
        <f t="shared" si="60"/>
        <v>1.2633598319815005</v>
      </c>
    </row>
    <row r="3870" spans="1:7" x14ac:dyDescent="0.25">
      <c r="A3870">
        <v>1984</v>
      </c>
      <c r="B3870">
        <v>27</v>
      </c>
      <c r="C3870" t="s">
        <v>592</v>
      </c>
      <c r="D3870">
        <v>2</v>
      </c>
      <c r="E3870">
        <v>45253.54</v>
      </c>
      <c r="F3870">
        <v>43867.99</v>
      </c>
      <c r="G3870" s="68">
        <f t="shared" si="60"/>
        <v>1.0315845335060942</v>
      </c>
    </row>
    <row r="3871" spans="1:7" x14ac:dyDescent="0.25">
      <c r="A3871">
        <v>1984</v>
      </c>
      <c r="B3871">
        <v>27</v>
      </c>
      <c r="C3871" t="s">
        <v>592</v>
      </c>
      <c r="D3871">
        <v>3</v>
      </c>
      <c r="E3871">
        <v>42026.32</v>
      </c>
      <c r="F3871">
        <v>33179.519999999997</v>
      </c>
      <c r="G3871" s="68">
        <f t="shared" si="60"/>
        <v>1.2666343575796155</v>
      </c>
    </row>
    <row r="3872" spans="1:7" x14ac:dyDescent="0.25">
      <c r="A3872">
        <v>1984</v>
      </c>
      <c r="B3872">
        <v>27</v>
      </c>
      <c r="C3872" t="s">
        <v>592</v>
      </c>
      <c r="D3872">
        <v>4</v>
      </c>
      <c r="E3872">
        <v>62472.06</v>
      </c>
      <c r="F3872">
        <v>49392.800000000003</v>
      </c>
      <c r="G3872" s="68">
        <f t="shared" si="60"/>
        <v>1.2648009426475113</v>
      </c>
    </row>
    <row r="3873" spans="1:7" x14ac:dyDescent="0.25">
      <c r="A3873">
        <v>1984</v>
      </c>
      <c r="B3873">
        <v>27</v>
      </c>
      <c r="C3873" t="s">
        <v>592</v>
      </c>
      <c r="D3873">
        <v>5</v>
      </c>
      <c r="E3873">
        <v>55973</v>
      </c>
      <c r="F3873">
        <v>44171.76</v>
      </c>
      <c r="G3873" s="68">
        <f t="shared" si="60"/>
        <v>1.267167076883511</v>
      </c>
    </row>
    <row r="3874" spans="1:7" x14ac:dyDescent="0.25">
      <c r="A3874">
        <v>1985</v>
      </c>
      <c r="B3874">
        <v>27</v>
      </c>
      <c r="C3874" t="s">
        <v>592</v>
      </c>
      <c r="D3874">
        <v>2</v>
      </c>
      <c r="E3874">
        <v>16428.66</v>
      </c>
      <c r="F3874">
        <v>16017.94</v>
      </c>
      <c r="G3874" s="68">
        <f t="shared" si="60"/>
        <v>1.0256412497487193</v>
      </c>
    </row>
    <row r="3875" spans="1:7" x14ac:dyDescent="0.25">
      <c r="A3875">
        <v>1985</v>
      </c>
      <c r="B3875">
        <v>27</v>
      </c>
      <c r="C3875" t="s">
        <v>592</v>
      </c>
      <c r="D3875">
        <v>3</v>
      </c>
      <c r="E3875">
        <v>2142.98</v>
      </c>
      <c r="F3875">
        <v>1691.93</v>
      </c>
      <c r="G3875" s="68">
        <f t="shared" si="60"/>
        <v>1.2665890432819324</v>
      </c>
    </row>
    <row r="3876" spans="1:7" x14ac:dyDescent="0.25">
      <c r="A3876">
        <v>1985</v>
      </c>
      <c r="B3876">
        <v>27</v>
      </c>
      <c r="C3876" t="s">
        <v>592</v>
      </c>
      <c r="D3876">
        <v>4</v>
      </c>
      <c r="E3876">
        <v>72270.13</v>
      </c>
      <c r="F3876">
        <v>56692.4</v>
      </c>
      <c r="G3876" s="68">
        <f t="shared" si="60"/>
        <v>1.274776336863495</v>
      </c>
    </row>
    <row r="3877" spans="1:7" x14ac:dyDescent="0.25">
      <c r="A3877">
        <v>1985</v>
      </c>
      <c r="B3877">
        <v>27</v>
      </c>
      <c r="C3877" t="s">
        <v>592</v>
      </c>
      <c r="D3877">
        <v>5</v>
      </c>
      <c r="E3877">
        <v>53891.01</v>
      </c>
      <c r="F3877">
        <v>42490.81</v>
      </c>
      <c r="G3877" s="68">
        <f t="shared" si="60"/>
        <v>1.268298015500293</v>
      </c>
    </row>
    <row r="3878" spans="1:7" x14ac:dyDescent="0.25">
      <c r="A3878">
        <v>1986</v>
      </c>
      <c r="B3878">
        <v>27</v>
      </c>
      <c r="C3878" t="s">
        <v>592</v>
      </c>
      <c r="D3878">
        <v>2</v>
      </c>
      <c r="E3878">
        <v>24066.44</v>
      </c>
      <c r="F3878">
        <v>23452.639999999999</v>
      </c>
      <c r="G3878" s="68">
        <f t="shared" si="60"/>
        <v>1.0261718936546163</v>
      </c>
    </row>
    <row r="3879" spans="1:7" x14ac:dyDescent="0.25">
      <c r="A3879">
        <v>1986</v>
      </c>
      <c r="B3879">
        <v>27</v>
      </c>
      <c r="C3879" t="s">
        <v>592</v>
      </c>
      <c r="D3879">
        <v>3</v>
      </c>
      <c r="E3879">
        <v>36887.910000000003</v>
      </c>
      <c r="F3879">
        <v>29123.75</v>
      </c>
      <c r="G3879" s="68">
        <f t="shared" si="60"/>
        <v>1.2665920425769348</v>
      </c>
    </row>
    <row r="3880" spans="1:7" x14ac:dyDescent="0.25">
      <c r="A3880">
        <v>1986</v>
      </c>
      <c r="B3880">
        <v>27</v>
      </c>
      <c r="C3880" t="s">
        <v>592</v>
      </c>
      <c r="D3880">
        <v>4</v>
      </c>
      <c r="E3880">
        <v>43546.75</v>
      </c>
      <c r="F3880">
        <v>34300.92</v>
      </c>
      <c r="G3880" s="68">
        <f t="shared" si="60"/>
        <v>1.269550496021681</v>
      </c>
    </row>
    <row r="3881" spans="1:7" x14ac:dyDescent="0.25">
      <c r="A3881">
        <v>1986</v>
      </c>
      <c r="B3881">
        <v>27</v>
      </c>
      <c r="C3881" t="s">
        <v>592</v>
      </c>
      <c r="D3881">
        <v>5</v>
      </c>
      <c r="E3881">
        <v>60958.7</v>
      </c>
      <c r="F3881">
        <v>48198.1</v>
      </c>
      <c r="G3881" s="68">
        <f t="shared" si="60"/>
        <v>1.2647531749176835</v>
      </c>
    </row>
    <row r="3882" spans="1:7" x14ac:dyDescent="0.25">
      <c r="A3882">
        <v>1987</v>
      </c>
      <c r="B3882">
        <v>27</v>
      </c>
      <c r="C3882" t="s">
        <v>592</v>
      </c>
      <c r="D3882">
        <v>2</v>
      </c>
      <c r="E3882">
        <v>16194.85</v>
      </c>
      <c r="F3882">
        <v>15779.06</v>
      </c>
      <c r="G3882" s="68">
        <f t="shared" si="60"/>
        <v>1.0263507458619208</v>
      </c>
    </row>
    <row r="3883" spans="1:7" x14ac:dyDescent="0.25">
      <c r="A3883">
        <v>1987</v>
      </c>
      <c r="B3883">
        <v>27</v>
      </c>
      <c r="C3883" t="s">
        <v>592</v>
      </c>
      <c r="D3883">
        <v>3</v>
      </c>
      <c r="E3883">
        <v>38967.33</v>
      </c>
      <c r="F3883">
        <v>30765.45</v>
      </c>
      <c r="G3883" s="68">
        <f t="shared" si="60"/>
        <v>1.2665938577202673</v>
      </c>
    </row>
    <row r="3884" spans="1:7" x14ac:dyDescent="0.25">
      <c r="A3884">
        <v>1987</v>
      </c>
      <c r="B3884">
        <v>27</v>
      </c>
      <c r="C3884" t="s">
        <v>592</v>
      </c>
      <c r="D3884">
        <v>4</v>
      </c>
      <c r="E3884">
        <v>55210.61</v>
      </c>
      <c r="F3884">
        <v>43727.4</v>
      </c>
      <c r="G3884" s="68">
        <f t="shared" si="60"/>
        <v>1.2626090277491915</v>
      </c>
    </row>
    <row r="3885" spans="1:7" x14ac:dyDescent="0.25">
      <c r="A3885">
        <v>1987</v>
      </c>
      <c r="B3885">
        <v>27</v>
      </c>
      <c r="C3885" t="s">
        <v>592</v>
      </c>
      <c r="D3885">
        <v>5</v>
      </c>
      <c r="E3885">
        <v>93525.98</v>
      </c>
      <c r="F3885">
        <v>74037.460000000006</v>
      </c>
      <c r="G3885" s="68">
        <f t="shared" si="60"/>
        <v>1.2632251295492847</v>
      </c>
    </row>
    <row r="3886" spans="1:7" x14ac:dyDescent="0.25">
      <c r="A3886">
        <v>1988</v>
      </c>
      <c r="B3886">
        <v>27</v>
      </c>
      <c r="C3886" t="s">
        <v>592</v>
      </c>
      <c r="D3886">
        <v>2</v>
      </c>
      <c r="E3886">
        <v>20417.11</v>
      </c>
      <c r="F3886">
        <v>18545.09</v>
      </c>
      <c r="G3886" s="68">
        <f t="shared" si="60"/>
        <v>1.1009442391490147</v>
      </c>
    </row>
    <row r="3887" spans="1:7" x14ac:dyDescent="0.25">
      <c r="A3887">
        <v>1988</v>
      </c>
      <c r="B3887">
        <v>27</v>
      </c>
      <c r="C3887" t="s">
        <v>592</v>
      </c>
      <c r="D3887">
        <v>3</v>
      </c>
      <c r="E3887">
        <v>16439.330000000002</v>
      </c>
      <c r="F3887">
        <v>14825.94</v>
      </c>
      <c r="G3887" s="68">
        <f t="shared" si="60"/>
        <v>1.1088221050402201</v>
      </c>
    </row>
    <row r="3888" spans="1:7" x14ac:dyDescent="0.25">
      <c r="A3888">
        <v>1988</v>
      </c>
      <c r="B3888">
        <v>27</v>
      </c>
      <c r="C3888" t="s">
        <v>592</v>
      </c>
      <c r="D3888">
        <v>4</v>
      </c>
      <c r="E3888">
        <v>100513.39</v>
      </c>
      <c r="F3888">
        <v>80943.09</v>
      </c>
      <c r="G3888" s="68">
        <f t="shared" si="60"/>
        <v>1.2417785137681303</v>
      </c>
    </row>
    <row r="3889" spans="1:7" x14ac:dyDescent="0.25">
      <c r="A3889">
        <v>1988</v>
      </c>
      <c r="B3889">
        <v>27</v>
      </c>
      <c r="C3889" t="s">
        <v>592</v>
      </c>
      <c r="D3889">
        <v>5</v>
      </c>
      <c r="E3889">
        <v>90069.31</v>
      </c>
      <c r="F3889">
        <v>71899.59</v>
      </c>
      <c r="G3889" s="68">
        <f t="shared" si="60"/>
        <v>1.2527096468839392</v>
      </c>
    </row>
    <row r="3890" spans="1:7" x14ac:dyDescent="0.25">
      <c r="A3890">
        <v>1989</v>
      </c>
      <c r="B3890">
        <v>27</v>
      </c>
      <c r="C3890" t="s">
        <v>592</v>
      </c>
      <c r="D3890">
        <v>2</v>
      </c>
      <c r="E3890">
        <v>23834.45</v>
      </c>
      <c r="F3890">
        <v>21548.94</v>
      </c>
      <c r="G3890" s="68">
        <f t="shared" si="60"/>
        <v>1.106061365431432</v>
      </c>
    </row>
    <row r="3891" spans="1:7" x14ac:dyDescent="0.25">
      <c r="A3891">
        <v>1989</v>
      </c>
      <c r="B3891">
        <v>27</v>
      </c>
      <c r="C3891" t="s">
        <v>592</v>
      </c>
      <c r="D3891">
        <v>3</v>
      </c>
      <c r="E3891">
        <v>14166.58</v>
      </c>
      <c r="F3891">
        <v>12723.81</v>
      </c>
      <c r="G3891" s="68">
        <f t="shared" si="60"/>
        <v>1.113391350546731</v>
      </c>
    </row>
    <row r="3892" spans="1:7" x14ac:dyDescent="0.25">
      <c r="A3892">
        <v>1989</v>
      </c>
      <c r="B3892">
        <v>27</v>
      </c>
      <c r="C3892" t="s">
        <v>592</v>
      </c>
      <c r="D3892">
        <v>4</v>
      </c>
      <c r="E3892">
        <v>30294.86</v>
      </c>
      <c r="F3892">
        <v>24276.82</v>
      </c>
      <c r="G3892" s="68">
        <f t="shared" si="60"/>
        <v>1.2478924340173054</v>
      </c>
    </row>
    <row r="3893" spans="1:7" x14ac:dyDescent="0.25">
      <c r="A3893">
        <v>1989</v>
      </c>
      <c r="B3893">
        <v>27</v>
      </c>
      <c r="C3893" t="s">
        <v>592</v>
      </c>
      <c r="D3893">
        <v>5</v>
      </c>
      <c r="E3893">
        <v>67443.710000000006</v>
      </c>
      <c r="F3893">
        <v>53674.96</v>
      </c>
      <c r="G3893" s="68">
        <f t="shared" si="60"/>
        <v>1.2565209177612802</v>
      </c>
    </row>
    <row r="3894" spans="1:7" x14ac:dyDescent="0.25">
      <c r="A3894">
        <v>1990</v>
      </c>
      <c r="B3894">
        <v>27</v>
      </c>
      <c r="C3894" t="s">
        <v>592</v>
      </c>
      <c r="D3894">
        <v>2</v>
      </c>
      <c r="E3894">
        <v>18060.87</v>
      </c>
      <c r="F3894">
        <v>16306.8</v>
      </c>
      <c r="G3894" s="68">
        <f t="shared" si="60"/>
        <v>1.1075667819559938</v>
      </c>
    </row>
    <row r="3895" spans="1:7" x14ac:dyDescent="0.25">
      <c r="A3895">
        <v>1990</v>
      </c>
      <c r="B3895">
        <v>27</v>
      </c>
      <c r="C3895" t="s">
        <v>592</v>
      </c>
      <c r="D3895">
        <v>3</v>
      </c>
      <c r="E3895">
        <v>17745.71</v>
      </c>
      <c r="F3895">
        <v>15919.21</v>
      </c>
      <c r="G3895" s="68">
        <f t="shared" si="60"/>
        <v>1.1147355930350815</v>
      </c>
    </row>
    <row r="3896" spans="1:7" x14ac:dyDescent="0.25">
      <c r="A3896">
        <v>1990</v>
      </c>
      <c r="B3896">
        <v>27</v>
      </c>
      <c r="C3896" t="s">
        <v>592</v>
      </c>
      <c r="D3896">
        <v>4</v>
      </c>
      <c r="E3896">
        <v>38656.25</v>
      </c>
      <c r="F3896">
        <v>31083.05</v>
      </c>
      <c r="G3896" s="68">
        <f t="shared" si="60"/>
        <v>1.2436440439403469</v>
      </c>
    </row>
    <row r="3897" spans="1:7" x14ac:dyDescent="0.25">
      <c r="A3897">
        <v>1990</v>
      </c>
      <c r="B3897">
        <v>27</v>
      </c>
      <c r="C3897" t="s">
        <v>592</v>
      </c>
      <c r="D3897">
        <v>5</v>
      </c>
      <c r="E3897">
        <v>71363.039999999994</v>
      </c>
      <c r="F3897">
        <v>56886.09</v>
      </c>
      <c r="G3897" s="68">
        <f t="shared" si="60"/>
        <v>1.2544901574356753</v>
      </c>
    </row>
    <row r="3898" spans="1:7" x14ac:dyDescent="0.25">
      <c r="A3898">
        <v>1991</v>
      </c>
      <c r="B3898">
        <v>27</v>
      </c>
      <c r="C3898" t="s">
        <v>592</v>
      </c>
      <c r="D3898">
        <v>2</v>
      </c>
      <c r="E3898">
        <v>9510.8700000000008</v>
      </c>
      <c r="F3898">
        <v>8553.25</v>
      </c>
      <c r="G3898" s="68">
        <f t="shared" si="60"/>
        <v>1.1119597813696549</v>
      </c>
    </row>
    <row r="3899" spans="1:7" x14ac:dyDescent="0.25">
      <c r="A3899">
        <v>1991</v>
      </c>
      <c r="B3899">
        <v>27</v>
      </c>
      <c r="C3899" t="s">
        <v>592</v>
      </c>
      <c r="D3899">
        <v>3</v>
      </c>
      <c r="E3899">
        <v>14580.43</v>
      </c>
      <c r="F3899">
        <v>13033.9</v>
      </c>
      <c r="G3899" s="68">
        <f t="shared" si="60"/>
        <v>1.1186544319044953</v>
      </c>
    </row>
    <row r="3900" spans="1:7" x14ac:dyDescent="0.25">
      <c r="A3900">
        <v>1991</v>
      </c>
      <c r="B3900">
        <v>27</v>
      </c>
      <c r="C3900" t="s">
        <v>592</v>
      </c>
      <c r="D3900">
        <v>4</v>
      </c>
      <c r="E3900">
        <v>38003.15</v>
      </c>
      <c r="F3900">
        <v>30506.01</v>
      </c>
      <c r="G3900" s="68">
        <f t="shared" si="60"/>
        <v>1.2457594421558245</v>
      </c>
    </row>
    <row r="3901" spans="1:7" x14ac:dyDescent="0.25">
      <c r="A3901">
        <v>1991</v>
      </c>
      <c r="B3901">
        <v>27</v>
      </c>
      <c r="C3901" t="s">
        <v>592</v>
      </c>
      <c r="D3901">
        <v>5</v>
      </c>
      <c r="E3901">
        <v>74584.25</v>
      </c>
      <c r="F3901">
        <v>59337.37</v>
      </c>
      <c r="G3901" s="68">
        <f t="shared" si="60"/>
        <v>1.2569524062155097</v>
      </c>
    </row>
    <row r="3902" spans="1:7" x14ac:dyDescent="0.25">
      <c r="A3902">
        <v>1992</v>
      </c>
      <c r="B3902">
        <v>27</v>
      </c>
      <c r="C3902" t="s">
        <v>592</v>
      </c>
      <c r="D3902">
        <v>2</v>
      </c>
      <c r="E3902">
        <v>21787.360000000001</v>
      </c>
      <c r="F3902">
        <v>19641.93</v>
      </c>
      <c r="G3902" s="68">
        <f t="shared" si="60"/>
        <v>1.1092270464256822</v>
      </c>
    </row>
    <row r="3903" spans="1:7" x14ac:dyDescent="0.25">
      <c r="A3903">
        <v>1992</v>
      </c>
      <c r="B3903">
        <v>27</v>
      </c>
      <c r="C3903" t="s">
        <v>592</v>
      </c>
      <c r="D3903">
        <v>3</v>
      </c>
      <c r="E3903">
        <v>20277.72</v>
      </c>
      <c r="F3903">
        <v>18166.47</v>
      </c>
      <c r="G3903" s="68">
        <f t="shared" si="60"/>
        <v>1.1162168544576905</v>
      </c>
    </row>
    <row r="3904" spans="1:7" x14ac:dyDescent="0.25">
      <c r="A3904">
        <v>1992</v>
      </c>
      <c r="B3904">
        <v>27</v>
      </c>
      <c r="C3904" t="s">
        <v>592</v>
      </c>
      <c r="D3904">
        <v>4</v>
      </c>
      <c r="E3904">
        <v>55086.71</v>
      </c>
      <c r="F3904">
        <v>43356.66</v>
      </c>
      <c r="G3904" s="68">
        <f t="shared" si="60"/>
        <v>1.2705478235638998</v>
      </c>
    </row>
    <row r="3905" spans="1:7" x14ac:dyDescent="0.25">
      <c r="A3905">
        <v>1992</v>
      </c>
      <c r="B3905">
        <v>27</v>
      </c>
      <c r="C3905" t="s">
        <v>592</v>
      </c>
      <c r="D3905">
        <v>5</v>
      </c>
      <c r="E3905">
        <v>54597.81</v>
      </c>
      <c r="F3905">
        <v>43322.37</v>
      </c>
      <c r="G3905" s="68">
        <f t="shared" si="60"/>
        <v>1.2602683094207447</v>
      </c>
    </row>
    <row r="3906" spans="1:7" x14ac:dyDescent="0.25">
      <c r="A3906">
        <v>1993</v>
      </c>
      <c r="B3906">
        <v>27</v>
      </c>
      <c r="C3906" t="s">
        <v>592</v>
      </c>
      <c r="D3906">
        <v>2</v>
      </c>
      <c r="E3906">
        <v>4975.38</v>
      </c>
      <c r="F3906">
        <v>4482.51</v>
      </c>
      <c r="G3906" s="68">
        <f t="shared" si="60"/>
        <v>1.1099540212961041</v>
      </c>
    </row>
    <row r="3907" spans="1:7" x14ac:dyDescent="0.25">
      <c r="A3907">
        <v>1993</v>
      </c>
      <c r="B3907">
        <v>27</v>
      </c>
      <c r="C3907" t="s">
        <v>592</v>
      </c>
      <c r="D3907">
        <v>3</v>
      </c>
      <c r="E3907">
        <v>31688.57</v>
      </c>
      <c r="F3907">
        <v>28372.799999999999</v>
      </c>
      <c r="G3907" s="68">
        <f t="shared" ref="G3907:G3970" si="61">E3907/F3907</f>
        <v>1.1168643912479559</v>
      </c>
    </row>
    <row r="3908" spans="1:7" x14ac:dyDescent="0.25">
      <c r="A3908">
        <v>1993</v>
      </c>
      <c r="B3908">
        <v>27</v>
      </c>
      <c r="C3908" t="s">
        <v>592</v>
      </c>
      <c r="D3908">
        <v>4</v>
      </c>
      <c r="E3908">
        <v>23372.12</v>
      </c>
      <c r="F3908">
        <v>18790.759999999998</v>
      </c>
      <c r="G3908" s="68">
        <f t="shared" si="61"/>
        <v>1.2438091913259497</v>
      </c>
    </row>
    <row r="3909" spans="1:7" x14ac:dyDescent="0.25">
      <c r="A3909">
        <v>1993</v>
      </c>
      <c r="B3909">
        <v>27</v>
      </c>
      <c r="C3909" t="s">
        <v>592</v>
      </c>
      <c r="D3909">
        <v>5</v>
      </c>
      <c r="E3909">
        <v>55670.19</v>
      </c>
      <c r="F3909">
        <v>44337</v>
      </c>
      <c r="G3909" s="68">
        <f t="shared" si="61"/>
        <v>1.2556147235942892</v>
      </c>
    </row>
    <row r="3910" spans="1:7" x14ac:dyDescent="0.25">
      <c r="A3910">
        <v>1994</v>
      </c>
      <c r="B3910">
        <v>27</v>
      </c>
      <c r="C3910" t="s">
        <v>592</v>
      </c>
      <c r="D3910">
        <v>2</v>
      </c>
      <c r="E3910">
        <v>23350.91</v>
      </c>
      <c r="F3910">
        <v>21155.69</v>
      </c>
      <c r="G3910" s="68">
        <f t="shared" si="61"/>
        <v>1.1037649918296213</v>
      </c>
    </row>
    <row r="3911" spans="1:7" x14ac:dyDescent="0.25">
      <c r="A3911">
        <v>1994</v>
      </c>
      <c r="B3911">
        <v>27</v>
      </c>
      <c r="C3911" t="s">
        <v>592</v>
      </c>
      <c r="D3911">
        <v>3</v>
      </c>
      <c r="E3911">
        <v>12662.99</v>
      </c>
      <c r="F3911">
        <v>11394.33</v>
      </c>
      <c r="G3911" s="68">
        <f t="shared" si="61"/>
        <v>1.1113413425800376</v>
      </c>
    </row>
    <row r="3912" spans="1:7" x14ac:dyDescent="0.25">
      <c r="A3912">
        <v>1994</v>
      </c>
      <c r="B3912">
        <v>27</v>
      </c>
      <c r="C3912" t="s">
        <v>592</v>
      </c>
      <c r="D3912">
        <v>4</v>
      </c>
      <c r="E3912">
        <v>71041.98</v>
      </c>
      <c r="F3912">
        <v>56770.42</v>
      </c>
      <c r="G3912" s="68">
        <f t="shared" si="61"/>
        <v>1.251390777098355</v>
      </c>
    </row>
    <row r="3913" spans="1:7" x14ac:dyDescent="0.25">
      <c r="A3913">
        <v>1994</v>
      </c>
      <c r="B3913">
        <v>27</v>
      </c>
      <c r="C3913" t="s">
        <v>592</v>
      </c>
      <c r="D3913">
        <v>5</v>
      </c>
      <c r="E3913">
        <v>49702.33</v>
      </c>
      <c r="F3913">
        <v>39603.14</v>
      </c>
      <c r="G3913" s="68">
        <f t="shared" si="61"/>
        <v>1.2550098300286292</v>
      </c>
    </row>
    <row r="3914" spans="1:7" x14ac:dyDescent="0.25">
      <c r="A3914">
        <v>1995</v>
      </c>
      <c r="B3914">
        <v>27</v>
      </c>
      <c r="C3914" t="s">
        <v>592</v>
      </c>
      <c r="D3914">
        <v>2</v>
      </c>
      <c r="E3914">
        <v>15828.85</v>
      </c>
      <c r="F3914">
        <v>14248.84</v>
      </c>
      <c r="G3914" s="68">
        <f t="shared" si="61"/>
        <v>1.1108869213213146</v>
      </c>
    </row>
    <row r="3915" spans="1:7" x14ac:dyDescent="0.25">
      <c r="A3915">
        <v>1995</v>
      </c>
      <c r="B3915">
        <v>27</v>
      </c>
      <c r="C3915" t="s">
        <v>592</v>
      </c>
      <c r="D3915">
        <v>3</v>
      </c>
      <c r="E3915">
        <v>71201.09</v>
      </c>
      <c r="F3915">
        <v>63703.360000000001</v>
      </c>
      <c r="G3915" s="68">
        <f t="shared" si="61"/>
        <v>1.117697559437995</v>
      </c>
    </row>
    <row r="3916" spans="1:7" x14ac:dyDescent="0.25">
      <c r="A3916">
        <v>1995</v>
      </c>
      <c r="B3916">
        <v>27</v>
      </c>
      <c r="C3916" t="s">
        <v>592</v>
      </c>
      <c r="D3916">
        <v>4</v>
      </c>
      <c r="E3916">
        <v>25744.080000000002</v>
      </c>
      <c r="F3916">
        <v>20606.16</v>
      </c>
      <c r="G3916" s="68">
        <f t="shared" si="61"/>
        <v>1.2493390325999605</v>
      </c>
    </row>
    <row r="3917" spans="1:7" x14ac:dyDescent="0.25">
      <c r="A3917">
        <v>1995</v>
      </c>
      <c r="B3917">
        <v>27</v>
      </c>
      <c r="C3917" t="s">
        <v>592</v>
      </c>
      <c r="D3917">
        <v>5</v>
      </c>
      <c r="E3917">
        <v>74258.740000000005</v>
      </c>
      <c r="F3917">
        <v>59104.46</v>
      </c>
      <c r="G3917" s="68">
        <f t="shared" si="61"/>
        <v>1.25639824811867</v>
      </c>
    </row>
    <row r="3918" spans="1:7" x14ac:dyDescent="0.25">
      <c r="A3918">
        <v>1996</v>
      </c>
      <c r="B3918">
        <v>27</v>
      </c>
      <c r="C3918" t="s">
        <v>592</v>
      </c>
      <c r="D3918">
        <v>2</v>
      </c>
      <c r="E3918">
        <v>2374.81</v>
      </c>
      <c r="F3918">
        <v>2158.2600000000002</v>
      </c>
      <c r="G3918" s="68">
        <f t="shared" si="61"/>
        <v>1.1003354554131568</v>
      </c>
    </row>
    <row r="3919" spans="1:7" x14ac:dyDescent="0.25">
      <c r="A3919">
        <v>1996</v>
      </c>
      <c r="B3919">
        <v>27</v>
      </c>
      <c r="C3919" t="s">
        <v>592</v>
      </c>
      <c r="D3919">
        <v>3</v>
      </c>
      <c r="E3919">
        <v>17081.7</v>
      </c>
      <c r="F3919">
        <v>15412.8</v>
      </c>
      <c r="G3919" s="68">
        <f t="shared" si="61"/>
        <v>1.1082801308003738</v>
      </c>
    </row>
    <row r="3920" spans="1:7" x14ac:dyDescent="0.25">
      <c r="A3920">
        <v>1996</v>
      </c>
      <c r="B3920">
        <v>27</v>
      </c>
      <c r="C3920" t="s">
        <v>592</v>
      </c>
      <c r="D3920">
        <v>4</v>
      </c>
      <c r="E3920">
        <v>56553.08</v>
      </c>
      <c r="F3920">
        <v>45600.6</v>
      </c>
      <c r="G3920" s="68">
        <f t="shared" si="61"/>
        <v>1.2401828046122201</v>
      </c>
    </row>
    <row r="3921" spans="1:7" x14ac:dyDescent="0.25">
      <c r="A3921">
        <v>1996</v>
      </c>
      <c r="B3921">
        <v>27</v>
      </c>
      <c r="C3921" t="s">
        <v>592</v>
      </c>
      <c r="D3921">
        <v>5</v>
      </c>
      <c r="E3921">
        <v>26781.49</v>
      </c>
      <c r="F3921">
        <v>21310.82</v>
      </c>
      <c r="G3921" s="68">
        <f t="shared" si="61"/>
        <v>1.2567085640064533</v>
      </c>
    </row>
    <row r="3922" spans="1:7" x14ac:dyDescent="0.25">
      <c r="A3922">
        <v>1997</v>
      </c>
      <c r="B3922">
        <v>27</v>
      </c>
      <c r="C3922" t="s">
        <v>592</v>
      </c>
      <c r="D3922">
        <v>2</v>
      </c>
      <c r="E3922">
        <v>4805.2299999999996</v>
      </c>
      <c r="F3922">
        <v>4369.26</v>
      </c>
      <c r="G3922" s="68">
        <f t="shared" si="61"/>
        <v>1.0997811986469104</v>
      </c>
    </row>
    <row r="3923" spans="1:7" x14ac:dyDescent="0.25">
      <c r="A3923">
        <v>1997</v>
      </c>
      <c r="B3923">
        <v>27</v>
      </c>
      <c r="C3923" t="s">
        <v>592</v>
      </c>
      <c r="D3923">
        <v>3</v>
      </c>
      <c r="E3923">
        <v>15628.9</v>
      </c>
      <c r="F3923">
        <v>14108.25</v>
      </c>
      <c r="G3923" s="68">
        <f t="shared" si="61"/>
        <v>1.1077844523594351</v>
      </c>
    </row>
    <row r="3924" spans="1:7" x14ac:dyDescent="0.25">
      <c r="A3924">
        <v>1997</v>
      </c>
      <c r="B3924">
        <v>27</v>
      </c>
      <c r="C3924" t="s">
        <v>592</v>
      </c>
      <c r="D3924">
        <v>4</v>
      </c>
      <c r="E3924">
        <v>44475.51</v>
      </c>
      <c r="F3924">
        <v>35890.26</v>
      </c>
      <c r="G3924" s="68">
        <f t="shared" si="61"/>
        <v>1.2392083534641432</v>
      </c>
    </row>
    <row r="3925" spans="1:7" x14ac:dyDescent="0.25">
      <c r="A3925">
        <v>1997</v>
      </c>
      <c r="B3925">
        <v>27</v>
      </c>
      <c r="C3925" t="s">
        <v>592</v>
      </c>
      <c r="D3925">
        <v>5</v>
      </c>
      <c r="E3925">
        <v>54060.65</v>
      </c>
      <c r="F3925">
        <v>43148.33</v>
      </c>
      <c r="G3925" s="68">
        <f t="shared" si="61"/>
        <v>1.2529024877671975</v>
      </c>
    </row>
    <row r="3926" spans="1:7" x14ac:dyDescent="0.25">
      <c r="A3926">
        <v>1998</v>
      </c>
      <c r="B3926">
        <v>27</v>
      </c>
      <c r="C3926" t="s">
        <v>592</v>
      </c>
      <c r="D3926">
        <v>2</v>
      </c>
      <c r="E3926">
        <v>6834.66</v>
      </c>
      <c r="F3926">
        <v>6206.82</v>
      </c>
      <c r="G3926" s="68">
        <f t="shared" si="61"/>
        <v>1.1011532475567198</v>
      </c>
    </row>
    <row r="3927" spans="1:7" x14ac:dyDescent="0.25">
      <c r="A3927">
        <v>1998</v>
      </c>
      <c r="B3927">
        <v>27</v>
      </c>
      <c r="C3927" t="s">
        <v>592</v>
      </c>
      <c r="D3927">
        <v>3</v>
      </c>
      <c r="E3927">
        <v>20922.919999999998</v>
      </c>
      <c r="F3927">
        <v>18866.34</v>
      </c>
      <c r="G3927" s="68">
        <f t="shared" si="61"/>
        <v>1.1090078944829787</v>
      </c>
    </row>
    <row r="3928" spans="1:7" x14ac:dyDescent="0.25">
      <c r="A3928">
        <v>1998</v>
      </c>
      <c r="B3928">
        <v>27</v>
      </c>
      <c r="C3928" t="s">
        <v>592</v>
      </c>
      <c r="D3928">
        <v>4</v>
      </c>
      <c r="E3928">
        <v>42773.64</v>
      </c>
      <c r="F3928">
        <v>34510.129999999997</v>
      </c>
      <c r="G3928" s="68">
        <f t="shared" si="61"/>
        <v>1.2394517204078919</v>
      </c>
    </row>
    <row r="3929" spans="1:7" x14ac:dyDescent="0.25">
      <c r="A3929">
        <v>1998</v>
      </c>
      <c r="B3929">
        <v>27</v>
      </c>
      <c r="C3929" t="s">
        <v>592</v>
      </c>
      <c r="D3929">
        <v>5</v>
      </c>
      <c r="E3929">
        <v>29614.93</v>
      </c>
      <c r="F3929">
        <v>23669.62</v>
      </c>
      <c r="G3929" s="68">
        <f t="shared" si="61"/>
        <v>1.2511789373889399</v>
      </c>
    </row>
    <row r="3930" spans="1:7" x14ac:dyDescent="0.25">
      <c r="A3930">
        <v>1999</v>
      </c>
      <c r="B3930">
        <v>27</v>
      </c>
      <c r="C3930" t="s">
        <v>592</v>
      </c>
      <c r="D3930">
        <v>2</v>
      </c>
      <c r="E3930">
        <v>9956.9500000000007</v>
      </c>
      <c r="F3930">
        <v>9043.98</v>
      </c>
      <c r="G3930" s="68">
        <f t="shared" si="61"/>
        <v>1.1009478127992323</v>
      </c>
    </row>
    <row r="3931" spans="1:7" x14ac:dyDescent="0.25">
      <c r="A3931">
        <v>1999</v>
      </c>
      <c r="B3931">
        <v>27</v>
      </c>
      <c r="C3931" t="s">
        <v>592</v>
      </c>
      <c r="D3931">
        <v>3</v>
      </c>
      <c r="E3931">
        <v>17570.099999999999</v>
      </c>
      <c r="F3931">
        <v>15845.7</v>
      </c>
      <c r="G3931" s="68">
        <f t="shared" si="61"/>
        <v>1.1088244760408186</v>
      </c>
    </row>
    <row r="3932" spans="1:7" x14ac:dyDescent="0.25">
      <c r="A3932">
        <v>1999</v>
      </c>
      <c r="B3932">
        <v>27</v>
      </c>
      <c r="C3932" t="s">
        <v>592</v>
      </c>
      <c r="D3932">
        <v>4</v>
      </c>
      <c r="E3932">
        <v>41657.57</v>
      </c>
      <c r="F3932">
        <v>33626.019999999997</v>
      </c>
      <c r="G3932" s="68">
        <f t="shared" si="61"/>
        <v>1.2388492601860108</v>
      </c>
    </row>
    <row r="3933" spans="1:7" x14ac:dyDescent="0.25">
      <c r="A3933">
        <v>1999</v>
      </c>
      <c r="B3933">
        <v>27</v>
      </c>
      <c r="C3933" t="s">
        <v>592</v>
      </c>
      <c r="D3933">
        <v>5</v>
      </c>
      <c r="E3933">
        <v>32174.03</v>
      </c>
      <c r="F3933">
        <v>25709.82</v>
      </c>
      <c r="G3933" s="68">
        <f t="shared" si="61"/>
        <v>1.251429609386608</v>
      </c>
    </row>
    <row r="3934" spans="1:7" x14ac:dyDescent="0.25">
      <c r="A3934">
        <v>2000</v>
      </c>
      <c r="B3934">
        <v>27</v>
      </c>
      <c r="C3934" t="s">
        <v>592</v>
      </c>
      <c r="D3934">
        <v>2</v>
      </c>
      <c r="E3934">
        <v>10727.09</v>
      </c>
      <c r="F3934">
        <v>9737.1200000000008</v>
      </c>
      <c r="G3934" s="68">
        <f t="shared" si="61"/>
        <v>1.101669692886603</v>
      </c>
    </row>
    <row r="3935" spans="1:7" x14ac:dyDescent="0.25">
      <c r="A3935">
        <v>2000</v>
      </c>
      <c r="B3935">
        <v>27</v>
      </c>
      <c r="C3935" t="s">
        <v>592</v>
      </c>
      <c r="D3935">
        <v>3</v>
      </c>
      <c r="E3935">
        <v>50920.63</v>
      </c>
      <c r="F3935">
        <v>45896.32</v>
      </c>
      <c r="G3935" s="68">
        <f t="shared" si="61"/>
        <v>1.109470868252618</v>
      </c>
    </row>
    <row r="3936" spans="1:7" x14ac:dyDescent="0.25">
      <c r="A3936">
        <v>2000</v>
      </c>
      <c r="B3936">
        <v>27</v>
      </c>
      <c r="C3936" t="s">
        <v>592</v>
      </c>
      <c r="D3936">
        <v>4</v>
      </c>
      <c r="E3936">
        <v>36607.03</v>
      </c>
      <c r="F3936">
        <v>29535.53</v>
      </c>
      <c r="G3936" s="68">
        <f t="shared" si="61"/>
        <v>1.2394235011188219</v>
      </c>
    </row>
    <row r="3937" spans="1:7" x14ac:dyDescent="0.25">
      <c r="A3937">
        <v>2000</v>
      </c>
      <c r="B3937">
        <v>27</v>
      </c>
      <c r="C3937" t="s">
        <v>592</v>
      </c>
      <c r="D3937">
        <v>5</v>
      </c>
      <c r="E3937">
        <v>33059.11</v>
      </c>
      <c r="F3937">
        <v>26373.119999999999</v>
      </c>
      <c r="G3937" s="68">
        <f t="shared" si="61"/>
        <v>1.2535153216608426</v>
      </c>
    </row>
    <row r="3938" spans="1:7" x14ac:dyDescent="0.25">
      <c r="A3938">
        <v>2001</v>
      </c>
      <c r="B3938">
        <v>27</v>
      </c>
      <c r="C3938" t="s">
        <v>592</v>
      </c>
      <c r="D3938">
        <v>2</v>
      </c>
      <c r="E3938">
        <v>11822.52</v>
      </c>
      <c r="F3938">
        <v>10746.54</v>
      </c>
      <c r="G3938" s="68">
        <f t="shared" si="61"/>
        <v>1.1001233885511057</v>
      </c>
    </row>
    <row r="3939" spans="1:7" x14ac:dyDescent="0.25">
      <c r="A3939">
        <v>2001</v>
      </c>
      <c r="B3939">
        <v>27</v>
      </c>
      <c r="C3939" t="s">
        <v>592</v>
      </c>
      <c r="D3939">
        <v>3</v>
      </c>
      <c r="E3939">
        <v>39191.26</v>
      </c>
      <c r="F3939">
        <v>35368.35</v>
      </c>
      <c r="G3939" s="68">
        <f t="shared" si="61"/>
        <v>1.1080884463086349</v>
      </c>
    </row>
    <row r="3940" spans="1:7" x14ac:dyDescent="0.25">
      <c r="A3940">
        <v>2001</v>
      </c>
      <c r="B3940">
        <v>27</v>
      </c>
      <c r="C3940" t="s">
        <v>592</v>
      </c>
      <c r="D3940">
        <v>4</v>
      </c>
      <c r="E3940">
        <v>101572.73</v>
      </c>
      <c r="F3940">
        <v>81826.31</v>
      </c>
      <c r="G3940" s="68">
        <f t="shared" si="61"/>
        <v>1.2413211594168183</v>
      </c>
    </row>
    <row r="3941" spans="1:7" x14ac:dyDescent="0.25">
      <c r="A3941">
        <v>2001</v>
      </c>
      <c r="B3941">
        <v>27</v>
      </c>
      <c r="C3941" t="s">
        <v>592</v>
      </c>
      <c r="D3941">
        <v>5</v>
      </c>
      <c r="E3941">
        <v>11638.43</v>
      </c>
      <c r="F3941">
        <v>9269.9699999999993</v>
      </c>
      <c r="G3941" s="68">
        <f t="shared" si="61"/>
        <v>1.2554981299831609</v>
      </c>
    </row>
    <row r="3942" spans="1:7" x14ac:dyDescent="0.25">
      <c r="A3942">
        <v>2002</v>
      </c>
      <c r="B3942">
        <v>27</v>
      </c>
      <c r="C3942" t="s">
        <v>592</v>
      </c>
      <c r="D3942">
        <v>2</v>
      </c>
      <c r="E3942">
        <v>10487.99</v>
      </c>
      <c r="F3942">
        <v>9527.24</v>
      </c>
      <c r="G3942" s="68">
        <f t="shared" si="61"/>
        <v>1.1008424265579537</v>
      </c>
    </row>
    <row r="3943" spans="1:7" x14ac:dyDescent="0.25">
      <c r="A3943">
        <v>2002</v>
      </c>
      <c r="B3943">
        <v>27</v>
      </c>
      <c r="C3943" t="s">
        <v>592</v>
      </c>
      <c r="D3943">
        <v>3</v>
      </c>
      <c r="E3943">
        <v>85406.54</v>
      </c>
      <c r="F3943">
        <v>77030.880000000005</v>
      </c>
      <c r="G3943" s="68">
        <f t="shared" si="61"/>
        <v>1.1087311997474258</v>
      </c>
    </row>
    <row r="3944" spans="1:7" x14ac:dyDescent="0.25">
      <c r="A3944">
        <v>2002</v>
      </c>
      <c r="B3944">
        <v>27</v>
      </c>
      <c r="C3944" t="s">
        <v>592</v>
      </c>
      <c r="D3944">
        <v>4</v>
      </c>
      <c r="E3944">
        <v>76784.62</v>
      </c>
      <c r="F3944">
        <v>61983.51</v>
      </c>
      <c r="G3944" s="68">
        <f t="shared" si="61"/>
        <v>1.2387910913725277</v>
      </c>
    </row>
    <row r="3945" spans="1:7" x14ac:dyDescent="0.25">
      <c r="A3945">
        <v>2002</v>
      </c>
      <c r="B3945">
        <v>27</v>
      </c>
      <c r="C3945" t="s">
        <v>592</v>
      </c>
      <c r="D3945">
        <v>5</v>
      </c>
      <c r="E3945">
        <v>39678.620000000003</v>
      </c>
      <c r="F3945">
        <v>31682.35</v>
      </c>
      <c r="G3945" s="68">
        <f t="shared" si="61"/>
        <v>1.2523887906042324</v>
      </c>
    </row>
    <row r="3946" spans="1:7" x14ac:dyDescent="0.25">
      <c r="A3946">
        <v>2003</v>
      </c>
      <c r="B3946">
        <v>27</v>
      </c>
      <c r="C3946" t="s">
        <v>592</v>
      </c>
      <c r="D3946">
        <v>2</v>
      </c>
      <c r="E3946">
        <v>797.72</v>
      </c>
      <c r="F3946">
        <v>725.76</v>
      </c>
      <c r="G3946" s="68">
        <f t="shared" si="61"/>
        <v>1.0991512345679013</v>
      </c>
    </row>
    <row r="3947" spans="1:7" x14ac:dyDescent="0.25">
      <c r="A3947">
        <v>2003</v>
      </c>
      <c r="B3947">
        <v>27</v>
      </c>
      <c r="C3947" t="s">
        <v>592</v>
      </c>
      <c r="D3947">
        <v>3</v>
      </c>
      <c r="E3947">
        <v>37983.79</v>
      </c>
      <c r="F3947">
        <v>34305.599999999999</v>
      </c>
      <c r="G3947" s="68">
        <f t="shared" si="61"/>
        <v>1.1072183550207546</v>
      </c>
    </row>
    <row r="3948" spans="1:7" x14ac:dyDescent="0.25">
      <c r="A3948">
        <v>2003</v>
      </c>
      <c r="B3948">
        <v>27</v>
      </c>
      <c r="C3948" t="s">
        <v>592</v>
      </c>
      <c r="D3948">
        <v>4</v>
      </c>
      <c r="E3948">
        <v>121701.87</v>
      </c>
      <c r="F3948">
        <v>98240.73</v>
      </c>
      <c r="G3948" s="68">
        <f t="shared" si="61"/>
        <v>1.2388127612651088</v>
      </c>
    </row>
    <row r="3949" spans="1:7" x14ac:dyDescent="0.25">
      <c r="A3949">
        <v>2003</v>
      </c>
      <c r="B3949">
        <v>27</v>
      </c>
      <c r="C3949" t="s">
        <v>592</v>
      </c>
      <c r="D3949">
        <v>5</v>
      </c>
      <c r="E3949">
        <v>52862.43</v>
      </c>
      <c r="F3949">
        <v>42254.720000000001</v>
      </c>
      <c r="G3949" s="68">
        <f t="shared" si="61"/>
        <v>1.2510420137679292</v>
      </c>
    </row>
    <row r="3950" spans="1:7" x14ac:dyDescent="0.25">
      <c r="A3950">
        <v>2004</v>
      </c>
      <c r="B3950">
        <v>27</v>
      </c>
      <c r="C3950" t="s">
        <v>592</v>
      </c>
      <c r="D3950">
        <v>2</v>
      </c>
      <c r="E3950">
        <v>7892.35</v>
      </c>
      <c r="F3950">
        <v>7164.14</v>
      </c>
      <c r="G3950" s="68">
        <f t="shared" si="61"/>
        <v>1.1016465339873314</v>
      </c>
    </row>
    <row r="3951" spans="1:7" x14ac:dyDescent="0.25">
      <c r="A3951">
        <v>2004</v>
      </c>
      <c r="B3951">
        <v>27</v>
      </c>
      <c r="C3951" t="s">
        <v>592</v>
      </c>
      <c r="D3951">
        <v>3</v>
      </c>
      <c r="E3951">
        <v>32815.08</v>
      </c>
      <c r="F3951">
        <v>29577.81</v>
      </c>
      <c r="G3951" s="68">
        <f t="shared" si="61"/>
        <v>1.1094492797134068</v>
      </c>
    </row>
    <row r="3952" spans="1:7" x14ac:dyDescent="0.25">
      <c r="A3952">
        <v>2004</v>
      </c>
      <c r="B3952">
        <v>27</v>
      </c>
      <c r="C3952" t="s">
        <v>592</v>
      </c>
      <c r="D3952">
        <v>4</v>
      </c>
      <c r="E3952">
        <v>79424.14</v>
      </c>
      <c r="F3952">
        <v>63935.53</v>
      </c>
      <c r="G3952" s="68">
        <f t="shared" si="61"/>
        <v>1.2422535638634731</v>
      </c>
    </row>
    <row r="3953" spans="1:7" x14ac:dyDescent="0.25">
      <c r="A3953">
        <v>2004</v>
      </c>
      <c r="B3953">
        <v>27</v>
      </c>
      <c r="C3953" t="s">
        <v>592</v>
      </c>
      <c r="D3953">
        <v>5</v>
      </c>
      <c r="E3953">
        <v>85291.94</v>
      </c>
      <c r="F3953">
        <v>68126.41</v>
      </c>
      <c r="G3953" s="68">
        <f t="shared" si="61"/>
        <v>1.2519658675688328</v>
      </c>
    </row>
    <row r="3954" spans="1:7" x14ac:dyDescent="0.25">
      <c r="A3954">
        <v>2005</v>
      </c>
      <c r="B3954">
        <v>27</v>
      </c>
      <c r="C3954" t="s">
        <v>592</v>
      </c>
      <c r="D3954">
        <v>2</v>
      </c>
      <c r="E3954">
        <v>6676.33</v>
      </c>
      <c r="F3954">
        <v>6066.9</v>
      </c>
      <c r="G3954" s="68">
        <f t="shared" si="61"/>
        <v>1.100451630981226</v>
      </c>
    </row>
    <row r="3955" spans="1:7" x14ac:dyDescent="0.25">
      <c r="A3955">
        <v>2005</v>
      </c>
      <c r="B3955">
        <v>27</v>
      </c>
      <c r="C3955" t="s">
        <v>592</v>
      </c>
      <c r="D3955">
        <v>3</v>
      </c>
      <c r="E3955">
        <v>28917.89</v>
      </c>
      <c r="F3955">
        <v>26090.18</v>
      </c>
      <c r="G3955" s="68">
        <f t="shared" si="61"/>
        <v>1.1083821575780619</v>
      </c>
    </row>
    <row r="3956" spans="1:7" x14ac:dyDescent="0.25">
      <c r="A3956">
        <v>2005</v>
      </c>
      <c r="B3956">
        <v>27</v>
      </c>
      <c r="C3956" t="s">
        <v>592</v>
      </c>
      <c r="D3956">
        <v>4</v>
      </c>
      <c r="E3956">
        <v>78860.11</v>
      </c>
      <c r="F3956">
        <v>63682.79</v>
      </c>
      <c r="G3956" s="68">
        <f t="shared" si="61"/>
        <v>1.2383268697869549</v>
      </c>
    </row>
    <row r="3957" spans="1:7" x14ac:dyDescent="0.25">
      <c r="A3957">
        <v>2005</v>
      </c>
      <c r="B3957">
        <v>27</v>
      </c>
      <c r="C3957" t="s">
        <v>592</v>
      </c>
      <c r="D3957">
        <v>5</v>
      </c>
      <c r="E3957">
        <v>82424.929999999993</v>
      </c>
      <c r="F3957">
        <v>65926.039999999994</v>
      </c>
      <c r="G3957" s="68">
        <f t="shared" si="61"/>
        <v>1.2502636287573166</v>
      </c>
    </row>
    <row r="3958" spans="1:7" x14ac:dyDescent="0.25">
      <c r="A3958">
        <v>2006</v>
      </c>
      <c r="B3958">
        <v>27</v>
      </c>
      <c r="C3958" t="s">
        <v>592</v>
      </c>
      <c r="D3958">
        <v>2</v>
      </c>
      <c r="E3958">
        <v>208.29</v>
      </c>
      <c r="F3958">
        <v>189.19</v>
      </c>
      <c r="G3958" s="68">
        <f t="shared" si="61"/>
        <v>1.1009567101855278</v>
      </c>
    </row>
    <row r="3959" spans="1:7" x14ac:dyDescent="0.25">
      <c r="A3959">
        <v>2006</v>
      </c>
      <c r="B3959">
        <v>27</v>
      </c>
      <c r="C3959" t="s">
        <v>592</v>
      </c>
      <c r="D3959">
        <v>3</v>
      </c>
      <c r="E3959">
        <v>11103.54</v>
      </c>
      <c r="F3959">
        <v>10013.91</v>
      </c>
      <c r="G3959" s="68">
        <f t="shared" si="61"/>
        <v>1.1088116430045807</v>
      </c>
    </row>
    <row r="3960" spans="1:7" x14ac:dyDescent="0.25">
      <c r="A3960">
        <v>2006</v>
      </c>
      <c r="B3960">
        <v>27</v>
      </c>
      <c r="C3960" t="s">
        <v>592</v>
      </c>
      <c r="D3960">
        <v>4</v>
      </c>
      <c r="E3960">
        <v>43500.92</v>
      </c>
      <c r="F3960">
        <v>35072.6</v>
      </c>
      <c r="G3960" s="68">
        <f t="shared" si="61"/>
        <v>1.240310669867646</v>
      </c>
    </row>
    <row r="3961" spans="1:7" x14ac:dyDescent="0.25">
      <c r="A3961">
        <v>2006</v>
      </c>
      <c r="B3961">
        <v>27</v>
      </c>
      <c r="C3961" t="s">
        <v>592</v>
      </c>
      <c r="D3961">
        <v>5</v>
      </c>
      <c r="E3961">
        <v>40051.42</v>
      </c>
      <c r="F3961">
        <v>32007.37</v>
      </c>
      <c r="G3961" s="68">
        <f t="shared" si="61"/>
        <v>1.251318680666359</v>
      </c>
    </row>
    <row r="3962" spans="1:7" x14ac:dyDescent="0.25">
      <c r="A3962">
        <v>2007</v>
      </c>
      <c r="B3962">
        <v>27</v>
      </c>
      <c r="C3962" t="s">
        <v>592</v>
      </c>
      <c r="D3962">
        <v>2</v>
      </c>
      <c r="E3962">
        <v>1764.45</v>
      </c>
      <c r="F3962">
        <v>1601.39</v>
      </c>
      <c r="G3962" s="68">
        <f t="shared" si="61"/>
        <v>1.1018240403649329</v>
      </c>
    </row>
    <row r="3963" spans="1:7" x14ac:dyDescent="0.25">
      <c r="A3963">
        <v>2007</v>
      </c>
      <c r="B3963">
        <v>27</v>
      </c>
      <c r="C3963" t="s">
        <v>592</v>
      </c>
      <c r="D3963">
        <v>3</v>
      </c>
      <c r="E3963">
        <v>2688.28</v>
      </c>
      <c r="F3963">
        <v>2422.73</v>
      </c>
      <c r="G3963" s="68">
        <f t="shared" si="61"/>
        <v>1.1096077565391109</v>
      </c>
    </row>
    <row r="3964" spans="1:7" x14ac:dyDescent="0.25">
      <c r="A3964">
        <v>2007</v>
      </c>
      <c r="B3964">
        <v>27</v>
      </c>
      <c r="C3964" t="s">
        <v>592</v>
      </c>
      <c r="D3964">
        <v>4</v>
      </c>
      <c r="E3964">
        <v>23057.69</v>
      </c>
      <c r="F3964">
        <v>18489.2</v>
      </c>
      <c r="G3964" s="68">
        <f t="shared" si="61"/>
        <v>1.2470896523375807</v>
      </c>
    </row>
    <row r="3965" spans="1:7" x14ac:dyDescent="0.25">
      <c r="A3965">
        <v>2007</v>
      </c>
      <c r="B3965">
        <v>27</v>
      </c>
      <c r="C3965" t="s">
        <v>592</v>
      </c>
      <c r="D3965">
        <v>5</v>
      </c>
      <c r="E3965">
        <v>36640.550000000003</v>
      </c>
      <c r="F3965">
        <v>29221.77</v>
      </c>
      <c r="G3965" s="68">
        <f t="shared" si="61"/>
        <v>1.2538785296031008</v>
      </c>
    </row>
    <row r="3966" spans="1:7" x14ac:dyDescent="0.25">
      <c r="A3966">
        <v>2008</v>
      </c>
      <c r="B3966">
        <v>27</v>
      </c>
      <c r="C3966" t="s">
        <v>592</v>
      </c>
      <c r="D3966">
        <v>2</v>
      </c>
      <c r="E3966">
        <v>2553.75</v>
      </c>
      <c r="F3966">
        <v>2323.44</v>
      </c>
      <c r="G3966" s="68">
        <f t="shared" si="61"/>
        <v>1.0991245739076541</v>
      </c>
    </row>
    <row r="3967" spans="1:7" x14ac:dyDescent="0.25">
      <c r="A3967">
        <v>2008</v>
      </c>
      <c r="B3967">
        <v>27</v>
      </c>
      <c r="C3967" t="s">
        <v>592</v>
      </c>
      <c r="D3967">
        <v>3</v>
      </c>
      <c r="E3967">
        <v>12735.78</v>
      </c>
      <c r="F3967">
        <v>11502.74</v>
      </c>
      <c r="G3967" s="68">
        <f t="shared" si="61"/>
        <v>1.1071953291128898</v>
      </c>
    </row>
    <row r="3968" spans="1:7" x14ac:dyDescent="0.25">
      <c r="A3968">
        <v>2008</v>
      </c>
      <c r="B3968">
        <v>27</v>
      </c>
      <c r="C3968" t="s">
        <v>592</v>
      </c>
      <c r="D3968">
        <v>4</v>
      </c>
      <c r="E3968">
        <v>13236.85</v>
      </c>
      <c r="F3968">
        <v>10689.94</v>
      </c>
      <c r="G3968" s="68">
        <f t="shared" si="61"/>
        <v>1.2382529742917172</v>
      </c>
    </row>
    <row r="3969" spans="1:7" x14ac:dyDescent="0.25">
      <c r="A3969">
        <v>2008</v>
      </c>
      <c r="B3969">
        <v>27</v>
      </c>
      <c r="C3969" t="s">
        <v>592</v>
      </c>
      <c r="D3969">
        <v>5</v>
      </c>
      <c r="E3969">
        <v>9780.57</v>
      </c>
      <c r="F3969">
        <v>7821.85</v>
      </c>
      <c r="G3969" s="68">
        <f t="shared" si="61"/>
        <v>1.2504164615787825</v>
      </c>
    </row>
    <row r="3970" spans="1:7" x14ac:dyDescent="0.25">
      <c r="A3970">
        <v>2009</v>
      </c>
      <c r="B3970">
        <v>27</v>
      </c>
      <c r="C3970" t="s">
        <v>592</v>
      </c>
      <c r="D3970">
        <v>2</v>
      </c>
      <c r="E3970">
        <v>3939.04</v>
      </c>
      <c r="F3970">
        <v>3588.55</v>
      </c>
      <c r="G3970" s="68">
        <f t="shared" si="61"/>
        <v>1.0976689749341655</v>
      </c>
    </row>
    <row r="3971" spans="1:7" x14ac:dyDescent="0.25">
      <c r="A3971">
        <v>2009</v>
      </c>
      <c r="B3971">
        <v>27</v>
      </c>
      <c r="C3971" t="s">
        <v>592</v>
      </c>
      <c r="D3971">
        <v>3</v>
      </c>
      <c r="E3971">
        <v>13616.07</v>
      </c>
      <c r="F3971">
        <v>12312.26</v>
      </c>
      <c r="G3971" s="68">
        <f t="shared" ref="G3971:G4034" si="62">E3971/F3971</f>
        <v>1.1058952621208453</v>
      </c>
    </row>
    <row r="3972" spans="1:7" x14ac:dyDescent="0.25">
      <c r="A3972">
        <v>2009</v>
      </c>
      <c r="B3972">
        <v>27</v>
      </c>
      <c r="C3972" t="s">
        <v>592</v>
      </c>
      <c r="D3972">
        <v>4</v>
      </c>
      <c r="E3972">
        <v>22744.39</v>
      </c>
      <c r="F3972">
        <v>18351.740000000002</v>
      </c>
      <c r="G3972" s="68">
        <f t="shared" si="62"/>
        <v>1.2393587746992927</v>
      </c>
    </row>
    <row r="3973" spans="1:7" x14ac:dyDescent="0.25">
      <c r="A3973">
        <v>2009</v>
      </c>
      <c r="B3973">
        <v>27</v>
      </c>
      <c r="C3973" t="s">
        <v>592</v>
      </c>
      <c r="D3973">
        <v>5</v>
      </c>
      <c r="E3973">
        <v>11361.58</v>
      </c>
      <c r="F3973">
        <v>9090.51</v>
      </c>
      <c r="G3973" s="68">
        <f t="shared" si="62"/>
        <v>1.2498286674785022</v>
      </c>
    </row>
    <row r="3974" spans="1:7" x14ac:dyDescent="0.25">
      <c r="A3974">
        <v>2010</v>
      </c>
      <c r="B3974">
        <v>27</v>
      </c>
      <c r="C3974" t="s">
        <v>592</v>
      </c>
      <c r="D3974">
        <v>2</v>
      </c>
      <c r="E3974">
        <v>6443.31</v>
      </c>
      <c r="F3974">
        <v>5847.56</v>
      </c>
      <c r="G3974" s="68">
        <f t="shared" si="62"/>
        <v>1.1018801004179521</v>
      </c>
    </row>
    <row r="3975" spans="1:7" x14ac:dyDescent="0.25">
      <c r="A3975">
        <v>2010</v>
      </c>
      <c r="B3975">
        <v>27</v>
      </c>
      <c r="C3975" t="s">
        <v>592</v>
      </c>
      <c r="D3975">
        <v>3</v>
      </c>
      <c r="E3975">
        <v>47970.8</v>
      </c>
      <c r="F3975">
        <v>43230.239999999998</v>
      </c>
      <c r="G3975" s="68">
        <f t="shared" si="62"/>
        <v>1.1096584242881835</v>
      </c>
    </row>
    <row r="3976" spans="1:7" x14ac:dyDescent="0.25">
      <c r="A3976">
        <v>2010</v>
      </c>
      <c r="B3976">
        <v>27</v>
      </c>
      <c r="C3976" t="s">
        <v>592</v>
      </c>
      <c r="D3976">
        <v>4</v>
      </c>
      <c r="E3976">
        <v>44141.21</v>
      </c>
      <c r="F3976">
        <v>35681.33</v>
      </c>
      <c r="G3976" s="68">
        <f t="shared" si="62"/>
        <v>1.2370954221717632</v>
      </c>
    </row>
    <row r="3977" spans="1:7" x14ac:dyDescent="0.25">
      <c r="A3977">
        <v>2010</v>
      </c>
      <c r="B3977">
        <v>27</v>
      </c>
      <c r="C3977" t="s">
        <v>592</v>
      </c>
      <c r="D3977">
        <v>5</v>
      </c>
      <c r="E3977">
        <v>11905.87</v>
      </c>
      <c r="F3977">
        <v>9524.8700000000008</v>
      </c>
      <c r="G3977" s="68">
        <f t="shared" si="62"/>
        <v>1.2499771650426725</v>
      </c>
    </row>
    <row r="3978" spans="1:7" x14ac:dyDescent="0.25">
      <c r="A3978">
        <v>2011</v>
      </c>
      <c r="B3978">
        <v>27</v>
      </c>
      <c r="C3978" t="s">
        <v>592</v>
      </c>
      <c r="D3978">
        <v>2</v>
      </c>
      <c r="E3978">
        <v>4962.62</v>
      </c>
      <c r="F3978">
        <v>4500.2700000000004</v>
      </c>
      <c r="G3978" s="68">
        <f t="shared" si="62"/>
        <v>1.1027382801476355</v>
      </c>
    </row>
    <row r="3979" spans="1:7" x14ac:dyDescent="0.25">
      <c r="A3979">
        <v>2011</v>
      </c>
      <c r="B3979">
        <v>27</v>
      </c>
      <c r="C3979" t="s">
        <v>592</v>
      </c>
      <c r="D3979">
        <v>3</v>
      </c>
      <c r="E3979">
        <v>41968.08</v>
      </c>
      <c r="F3979">
        <v>37794.61</v>
      </c>
      <c r="G3979" s="68">
        <f t="shared" si="62"/>
        <v>1.1104250050470159</v>
      </c>
    </row>
    <row r="3980" spans="1:7" x14ac:dyDescent="0.25">
      <c r="A3980">
        <v>2011</v>
      </c>
      <c r="B3980">
        <v>27</v>
      </c>
      <c r="C3980" t="s">
        <v>592</v>
      </c>
      <c r="D3980">
        <v>4</v>
      </c>
      <c r="E3980">
        <v>51251.63</v>
      </c>
      <c r="F3980">
        <v>41369.730000000003</v>
      </c>
      <c r="G3980" s="68">
        <f t="shared" si="62"/>
        <v>1.238867887220922</v>
      </c>
    </row>
    <row r="3981" spans="1:7" x14ac:dyDescent="0.25">
      <c r="A3981">
        <v>2011</v>
      </c>
      <c r="B3981">
        <v>27</v>
      </c>
      <c r="C3981" t="s">
        <v>592</v>
      </c>
      <c r="D3981">
        <v>5</v>
      </c>
      <c r="E3981">
        <v>19501.12</v>
      </c>
      <c r="F3981">
        <v>15598.2</v>
      </c>
      <c r="G3981" s="68">
        <f t="shared" si="62"/>
        <v>1.2502160505699373</v>
      </c>
    </row>
    <row r="3982" spans="1:7" x14ac:dyDescent="0.25">
      <c r="A3982">
        <v>2012</v>
      </c>
      <c r="B3982">
        <v>27</v>
      </c>
      <c r="C3982" t="s">
        <v>592</v>
      </c>
      <c r="D3982">
        <v>2</v>
      </c>
      <c r="E3982">
        <v>3831.27</v>
      </c>
      <c r="F3982">
        <v>3464.14</v>
      </c>
      <c r="G3982" s="68">
        <f t="shared" si="62"/>
        <v>1.1059801278239332</v>
      </c>
    </row>
    <row r="3983" spans="1:7" x14ac:dyDescent="0.25">
      <c r="A3983">
        <v>2012</v>
      </c>
      <c r="B3983">
        <v>27</v>
      </c>
      <c r="C3983" t="s">
        <v>592</v>
      </c>
      <c r="D3983">
        <v>3</v>
      </c>
      <c r="E3983">
        <v>39146.379999999997</v>
      </c>
      <c r="F3983">
        <v>35161.81</v>
      </c>
      <c r="G3983" s="68">
        <f t="shared" si="62"/>
        <v>1.113320958164554</v>
      </c>
    </row>
    <row r="3984" spans="1:7" x14ac:dyDescent="0.25">
      <c r="A3984">
        <v>2012</v>
      </c>
      <c r="B3984">
        <v>27</v>
      </c>
      <c r="C3984" t="s">
        <v>592</v>
      </c>
      <c r="D3984">
        <v>4</v>
      </c>
      <c r="E3984">
        <v>31363.86</v>
      </c>
      <c r="F3984">
        <v>25289.59</v>
      </c>
      <c r="G3984" s="68">
        <f t="shared" si="62"/>
        <v>1.2401885518903233</v>
      </c>
    </row>
    <row r="3985" spans="1:7" x14ac:dyDescent="0.25">
      <c r="A3985">
        <v>2012</v>
      </c>
      <c r="B3985">
        <v>27</v>
      </c>
      <c r="C3985" t="s">
        <v>592</v>
      </c>
      <c r="D3985">
        <v>5</v>
      </c>
      <c r="E3985">
        <v>17937.97</v>
      </c>
      <c r="F3985">
        <v>14342.09</v>
      </c>
      <c r="G3985" s="68">
        <f t="shared" si="62"/>
        <v>1.25072217508048</v>
      </c>
    </row>
    <row r="3986" spans="1:7" x14ac:dyDescent="0.25">
      <c r="A3986">
        <v>2013</v>
      </c>
      <c r="B3986">
        <v>27</v>
      </c>
      <c r="C3986" t="s">
        <v>592</v>
      </c>
      <c r="D3986">
        <v>2</v>
      </c>
      <c r="E3986">
        <v>1990.2</v>
      </c>
      <c r="F3986">
        <v>1811.73</v>
      </c>
      <c r="G3986" s="68">
        <f t="shared" si="62"/>
        <v>1.0985080558361346</v>
      </c>
    </row>
    <row r="3987" spans="1:7" x14ac:dyDescent="0.25">
      <c r="A3987">
        <v>2013</v>
      </c>
      <c r="B3987">
        <v>27</v>
      </c>
      <c r="C3987" t="s">
        <v>592</v>
      </c>
      <c r="D3987">
        <v>3</v>
      </c>
      <c r="E3987">
        <v>31166.01</v>
      </c>
      <c r="F3987">
        <v>28162.68</v>
      </c>
      <c r="G3987" s="68">
        <f t="shared" si="62"/>
        <v>1.1066421945638696</v>
      </c>
    </row>
    <row r="3988" spans="1:7" x14ac:dyDescent="0.25">
      <c r="A3988">
        <v>2013</v>
      </c>
      <c r="B3988">
        <v>27</v>
      </c>
      <c r="C3988" t="s">
        <v>592</v>
      </c>
      <c r="D3988">
        <v>4</v>
      </c>
      <c r="E3988">
        <v>68358.240000000005</v>
      </c>
      <c r="F3988">
        <v>55176.65</v>
      </c>
      <c r="G3988" s="68">
        <f t="shared" si="62"/>
        <v>1.2388979758647907</v>
      </c>
    </row>
    <row r="3989" spans="1:7" x14ac:dyDescent="0.25">
      <c r="A3989">
        <v>2013</v>
      </c>
      <c r="B3989">
        <v>27</v>
      </c>
      <c r="C3989" t="s">
        <v>592</v>
      </c>
      <c r="D3989">
        <v>5</v>
      </c>
      <c r="E3989">
        <v>21882.57</v>
      </c>
      <c r="F3989">
        <v>17504.509999999998</v>
      </c>
      <c r="G3989" s="68">
        <f t="shared" si="62"/>
        <v>1.2501104001197407</v>
      </c>
    </row>
    <row r="3990" spans="1:7" x14ac:dyDescent="0.25">
      <c r="A3990">
        <v>2014</v>
      </c>
      <c r="B3990">
        <v>27</v>
      </c>
      <c r="C3990" t="s">
        <v>592</v>
      </c>
      <c r="D3990">
        <v>2</v>
      </c>
      <c r="E3990">
        <v>2008.07</v>
      </c>
      <c r="F3990">
        <v>1833.35</v>
      </c>
      <c r="G3990" s="68">
        <f t="shared" si="62"/>
        <v>1.0953009518095291</v>
      </c>
    </row>
    <row r="3991" spans="1:7" x14ac:dyDescent="0.25">
      <c r="A3991">
        <v>2014</v>
      </c>
      <c r="B3991">
        <v>27</v>
      </c>
      <c r="C3991" t="s">
        <v>592</v>
      </c>
      <c r="D3991">
        <v>3</v>
      </c>
      <c r="E3991">
        <v>15382.59</v>
      </c>
      <c r="F3991">
        <v>13936.3</v>
      </c>
      <c r="G3991" s="68">
        <f t="shared" si="62"/>
        <v>1.103778621298336</v>
      </c>
    </row>
    <row r="3992" spans="1:7" x14ac:dyDescent="0.25">
      <c r="A3992">
        <v>2014</v>
      </c>
      <c r="B3992">
        <v>27</v>
      </c>
      <c r="C3992" t="s">
        <v>592</v>
      </c>
      <c r="D3992">
        <v>4</v>
      </c>
      <c r="E3992">
        <v>48832.4</v>
      </c>
      <c r="F3992">
        <v>39246.839999999997</v>
      </c>
      <c r="G3992" s="68">
        <f t="shared" si="62"/>
        <v>1.2442377526445443</v>
      </c>
    </row>
    <row r="3993" spans="1:7" x14ac:dyDescent="0.25">
      <c r="A3993">
        <v>2014</v>
      </c>
      <c r="B3993">
        <v>27</v>
      </c>
      <c r="C3993" t="s">
        <v>592</v>
      </c>
      <c r="D3993">
        <v>5</v>
      </c>
      <c r="E3993">
        <v>36262.39</v>
      </c>
      <c r="F3993">
        <v>28801.34</v>
      </c>
      <c r="G3993" s="68">
        <f t="shared" si="62"/>
        <v>1.2590521829887082</v>
      </c>
    </row>
    <row r="3994" spans="1:7" x14ac:dyDescent="0.25">
      <c r="A3994">
        <v>2015</v>
      </c>
      <c r="B3994">
        <v>27</v>
      </c>
      <c r="C3994" t="s">
        <v>592</v>
      </c>
      <c r="D3994">
        <v>2</v>
      </c>
      <c r="E3994">
        <v>2036.28</v>
      </c>
      <c r="F3994">
        <v>1855.82</v>
      </c>
      <c r="G3994" s="68">
        <f t="shared" si="62"/>
        <v>1.097240034055027</v>
      </c>
    </row>
    <row r="3995" spans="1:7" x14ac:dyDescent="0.25">
      <c r="A3995">
        <v>2015</v>
      </c>
      <c r="B3995">
        <v>27</v>
      </c>
      <c r="C3995" t="s">
        <v>592</v>
      </c>
      <c r="D3995">
        <v>3</v>
      </c>
      <c r="E3995">
        <v>15547.46</v>
      </c>
      <c r="F3995">
        <v>14063.58</v>
      </c>
      <c r="G3995" s="68">
        <f t="shared" si="62"/>
        <v>1.1055122522145855</v>
      </c>
    </row>
    <row r="3996" spans="1:7" x14ac:dyDescent="0.25">
      <c r="A3996">
        <v>2015</v>
      </c>
      <c r="B3996">
        <v>27</v>
      </c>
      <c r="C3996" t="s">
        <v>592</v>
      </c>
      <c r="D3996">
        <v>4</v>
      </c>
      <c r="E3996">
        <v>24107.64</v>
      </c>
      <c r="F3996">
        <v>19370.89</v>
      </c>
      <c r="G3996" s="68">
        <f t="shared" si="62"/>
        <v>1.2445292911167221</v>
      </c>
    </row>
    <row r="3997" spans="1:7" x14ac:dyDescent="0.25">
      <c r="A3997">
        <v>2015</v>
      </c>
      <c r="B3997">
        <v>27</v>
      </c>
      <c r="C3997" t="s">
        <v>592</v>
      </c>
      <c r="D3997">
        <v>5</v>
      </c>
      <c r="E3997">
        <v>26412.68</v>
      </c>
      <c r="F3997">
        <v>20976.21</v>
      </c>
      <c r="G3997" s="68">
        <f t="shared" si="62"/>
        <v>1.2591731299410143</v>
      </c>
    </row>
    <row r="3998" spans="1:7" x14ac:dyDescent="0.25">
      <c r="A3998">
        <v>1979</v>
      </c>
      <c r="B3998">
        <v>28</v>
      </c>
      <c r="C3998" t="s">
        <v>593</v>
      </c>
      <c r="D3998">
        <v>2</v>
      </c>
      <c r="E3998">
        <v>12986.43</v>
      </c>
      <c r="F3998">
        <v>9301.32</v>
      </c>
      <c r="G3998" s="68">
        <f t="shared" si="62"/>
        <v>1.3961921533717796</v>
      </c>
    </row>
    <row r="3999" spans="1:7" x14ac:dyDescent="0.25">
      <c r="A3999">
        <v>1979</v>
      </c>
      <c r="B3999">
        <v>28</v>
      </c>
      <c r="C3999" t="s">
        <v>593</v>
      </c>
      <c r="D3999">
        <v>3</v>
      </c>
      <c r="E3999">
        <v>12953.37</v>
      </c>
      <c r="F3999">
        <v>8386.7199999999993</v>
      </c>
      <c r="G3999" s="68">
        <f t="shared" si="62"/>
        <v>1.5445096533567357</v>
      </c>
    </row>
    <row r="4000" spans="1:7" x14ac:dyDescent="0.25">
      <c r="A4000">
        <v>1979</v>
      </c>
      <c r="B4000">
        <v>28</v>
      </c>
      <c r="C4000" t="s">
        <v>593</v>
      </c>
      <c r="D4000">
        <v>4</v>
      </c>
      <c r="E4000">
        <v>12674.8</v>
      </c>
      <c r="F4000">
        <v>3986.88</v>
      </c>
      <c r="G4000" s="68">
        <f t="shared" si="62"/>
        <v>3.1791275383257083</v>
      </c>
    </row>
    <row r="4001" spans="1:7" x14ac:dyDescent="0.25">
      <c r="A4001">
        <v>1979</v>
      </c>
      <c r="B4001">
        <v>28</v>
      </c>
      <c r="C4001" t="s">
        <v>593</v>
      </c>
      <c r="D4001">
        <v>5</v>
      </c>
      <c r="E4001">
        <v>5280.35</v>
      </c>
      <c r="F4001">
        <v>3139.52</v>
      </c>
      <c r="G4001" s="68">
        <f t="shared" si="62"/>
        <v>1.6818972326979922</v>
      </c>
    </row>
    <row r="4002" spans="1:7" x14ac:dyDescent="0.25">
      <c r="A4002">
        <v>1980</v>
      </c>
      <c r="B4002">
        <v>28</v>
      </c>
      <c r="C4002" t="s">
        <v>593</v>
      </c>
      <c r="D4002">
        <v>2</v>
      </c>
      <c r="E4002">
        <v>11529.36</v>
      </c>
      <c r="F4002">
        <v>8223.27</v>
      </c>
      <c r="G4002" s="68">
        <f t="shared" si="62"/>
        <v>1.4020407939907118</v>
      </c>
    </row>
    <row r="4003" spans="1:7" x14ac:dyDescent="0.25">
      <c r="A4003">
        <v>1980</v>
      </c>
      <c r="B4003">
        <v>28</v>
      </c>
      <c r="C4003" t="s">
        <v>593</v>
      </c>
      <c r="D4003">
        <v>3</v>
      </c>
      <c r="E4003">
        <v>13668.83</v>
      </c>
      <c r="F4003">
        <v>8843.6299999999992</v>
      </c>
      <c r="G4003" s="68">
        <f t="shared" si="62"/>
        <v>1.5456130570817641</v>
      </c>
    </row>
    <row r="4004" spans="1:7" x14ac:dyDescent="0.25">
      <c r="A4004">
        <v>1980</v>
      </c>
      <c r="B4004">
        <v>28</v>
      </c>
      <c r="C4004" t="s">
        <v>593</v>
      </c>
      <c r="D4004">
        <v>4</v>
      </c>
      <c r="E4004">
        <v>13367.65</v>
      </c>
      <c r="F4004">
        <v>4203.51</v>
      </c>
      <c r="G4004" s="68">
        <f t="shared" si="62"/>
        <v>3.180116141034516</v>
      </c>
    </row>
    <row r="4005" spans="1:7" x14ac:dyDescent="0.25">
      <c r="A4005">
        <v>1980</v>
      </c>
      <c r="B4005">
        <v>28</v>
      </c>
      <c r="C4005" t="s">
        <v>593</v>
      </c>
      <c r="D4005">
        <v>5</v>
      </c>
      <c r="E4005">
        <v>6300.28</v>
      </c>
      <c r="F4005">
        <v>3745.77</v>
      </c>
      <c r="G4005" s="68">
        <f t="shared" si="62"/>
        <v>1.68197193100484</v>
      </c>
    </row>
    <row r="4006" spans="1:7" x14ac:dyDescent="0.25">
      <c r="A4006">
        <v>1981</v>
      </c>
      <c r="B4006">
        <v>28</v>
      </c>
      <c r="C4006" t="s">
        <v>593</v>
      </c>
      <c r="D4006">
        <v>2</v>
      </c>
      <c r="E4006">
        <v>10819.73</v>
      </c>
      <c r="F4006">
        <v>7709.43</v>
      </c>
      <c r="G4006" s="68">
        <f t="shared" si="62"/>
        <v>1.4034409807210131</v>
      </c>
    </row>
    <row r="4007" spans="1:7" x14ac:dyDescent="0.25">
      <c r="A4007">
        <v>1981</v>
      </c>
      <c r="B4007">
        <v>28</v>
      </c>
      <c r="C4007" t="s">
        <v>593</v>
      </c>
      <c r="D4007">
        <v>3</v>
      </c>
      <c r="E4007">
        <v>12132.59</v>
      </c>
      <c r="F4007">
        <v>7848.35</v>
      </c>
      <c r="G4007" s="68">
        <f t="shared" si="62"/>
        <v>1.5458777959698535</v>
      </c>
    </row>
    <row r="4008" spans="1:7" x14ac:dyDescent="0.25">
      <c r="A4008">
        <v>1981</v>
      </c>
      <c r="B4008">
        <v>28</v>
      </c>
      <c r="C4008" t="s">
        <v>593</v>
      </c>
      <c r="D4008">
        <v>4</v>
      </c>
      <c r="E4008">
        <v>14065.97</v>
      </c>
      <c r="F4008">
        <v>4421.1099999999997</v>
      </c>
      <c r="G4008" s="68">
        <f t="shared" si="62"/>
        <v>3.1815471680188914</v>
      </c>
    </row>
    <row r="4009" spans="1:7" x14ac:dyDescent="0.25">
      <c r="A4009">
        <v>1981</v>
      </c>
      <c r="B4009">
        <v>28</v>
      </c>
      <c r="C4009" t="s">
        <v>593</v>
      </c>
      <c r="D4009">
        <v>5</v>
      </c>
      <c r="E4009">
        <v>6608.26</v>
      </c>
      <c r="F4009">
        <v>3928.58</v>
      </c>
      <c r="G4009" s="68">
        <f t="shared" si="62"/>
        <v>1.6820988754206356</v>
      </c>
    </row>
    <row r="4010" spans="1:7" x14ac:dyDescent="0.25">
      <c r="A4010">
        <v>1982</v>
      </c>
      <c r="B4010">
        <v>28</v>
      </c>
      <c r="C4010" t="s">
        <v>593</v>
      </c>
      <c r="D4010">
        <v>2</v>
      </c>
      <c r="E4010">
        <v>11858.03</v>
      </c>
      <c r="F4010">
        <v>8567.68</v>
      </c>
      <c r="G4010" s="68">
        <f t="shared" si="62"/>
        <v>1.3840421210876224</v>
      </c>
    </row>
    <row r="4011" spans="1:7" x14ac:dyDescent="0.25">
      <c r="A4011">
        <v>1982</v>
      </c>
      <c r="B4011">
        <v>28</v>
      </c>
      <c r="C4011" t="s">
        <v>593</v>
      </c>
      <c r="D4011">
        <v>3</v>
      </c>
      <c r="E4011">
        <v>11513.88</v>
      </c>
      <c r="F4011">
        <v>7465.93</v>
      </c>
      <c r="G4011" s="68">
        <f t="shared" si="62"/>
        <v>1.5421896535327815</v>
      </c>
    </row>
    <row r="4012" spans="1:7" x14ac:dyDescent="0.25">
      <c r="A4012">
        <v>1982</v>
      </c>
      <c r="B4012">
        <v>28</v>
      </c>
      <c r="C4012" t="s">
        <v>593</v>
      </c>
      <c r="D4012">
        <v>4</v>
      </c>
      <c r="E4012">
        <v>12636.81</v>
      </c>
      <c r="F4012">
        <v>3976.73</v>
      </c>
      <c r="G4012" s="68">
        <f t="shared" si="62"/>
        <v>3.1776887040357278</v>
      </c>
    </row>
    <row r="4013" spans="1:7" x14ac:dyDescent="0.25">
      <c r="A4013">
        <v>1982</v>
      </c>
      <c r="B4013">
        <v>28</v>
      </c>
      <c r="C4013" t="s">
        <v>593</v>
      </c>
      <c r="D4013">
        <v>5</v>
      </c>
      <c r="E4013">
        <v>7992.21</v>
      </c>
      <c r="F4013">
        <v>4752.32</v>
      </c>
      <c r="G4013" s="68">
        <f t="shared" si="62"/>
        <v>1.6817491246380716</v>
      </c>
    </row>
    <row r="4014" spans="1:7" x14ac:dyDescent="0.25">
      <c r="A4014">
        <v>1983</v>
      </c>
      <c r="B4014">
        <v>28</v>
      </c>
      <c r="C4014" t="s">
        <v>593</v>
      </c>
      <c r="D4014">
        <v>2</v>
      </c>
      <c r="E4014">
        <v>14069.87</v>
      </c>
      <c r="F4014">
        <v>10892.05</v>
      </c>
      <c r="G4014" s="68">
        <f t="shared" si="62"/>
        <v>1.2917559137168855</v>
      </c>
    </row>
    <row r="4015" spans="1:7" x14ac:dyDescent="0.25">
      <c r="A4015">
        <v>1983</v>
      </c>
      <c r="B4015">
        <v>28</v>
      </c>
      <c r="C4015" t="s">
        <v>593</v>
      </c>
      <c r="D4015">
        <v>3</v>
      </c>
      <c r="E4015">
        <v>12120.43</v>
      </c>
      <c r="F4015">
        <v>7727.93</v>
      </c>
      <c r="G4015" s="68">
        <f t="shared" si="62"/>
        <v>1.5683928296451961</v>
      </c>
    </row>
    <row r="4016" spans="1:7" x14ac:dyDescent="0.25">
      <c r="A4016">
        <v>1983</v>
      </c>
      <c r="B4016">
        <v>28</v>
      </c>
      <c r="C4016" t="s">
        <v>593</v>
      </c>
      <c r="D4016">
        <v>4</v>
      </c>
      <c r="E4016">
        <v>12567.6</v>
      </c>
      <c r="F4016">
        <v>3622.1</v>
      </c>
      <c r="G4016" s="68">
        <f t="shared" si="62"/>
        <v>3.4696998978493143</v>
      </c>
    </row>
    <row r="4017" spans="1:7" x14ac:dyDescent="0.25">
      <c r="A4017">
        <v>1983</v>
      </c>
      <c r="B4017">
        <v>28</v>
      </c>
      <c r="C4017" t="s">
        <v>593</v>
      </c>
      <c r="D4017">
        <v>5</v>
      </c>
      <c r="E4017">
        <v>7002.59</v>
      </c>
      <c r="F4017">
        <v>4002.68</v>
      </c>
      <c r="G4017" s="68">
        <f t="shared" si="62"/>
        <v>1.7494753515144854</v>
      </c>
    </row>
    <row r="4018" spans="1:7" x14ac:dyDescent="0.25">
      <c r="A4018">
        <v>1984</v>
      </c>
      <c r="B4018">
        <v>28</v>
      </c>
      <c r="C4018" t="s">
        <v>593</v>
      </c>
      <c r="D4018">
        <v>2</v>
      </c>
      <c r="E4018">
        <v>15292.59</v>
      </c>
      <c r="F4018">
        <v>13659.39</v>
      </c>
      <c r="G4018" s="68">
        <f t="shared" si="62"/>
        <v>1.1195661006823878</v>
      </c>
    </row>
    <row r="4019" spans="1:7" x14ac:dyDescent="0.25">
      <c r="A4019">
        <v>1984</v>
      </c>
      <c r="B4019">
        <v>28</v>
      </c>
      <c r="C4019" t="s">
        <v>593</v>
      </c>
      <c r="D4019">
        <v>3</v>
      </c>
      <c r="E4019">
        <v>13746.56</v>
      </c>
      <c r="F4019">
        <v>11949.6</v>
      </c>
      <c r="G4019" s="68">
        <f t="shared" si="62"/>
        <v>1.1503782553390907</v>
      </c>
    </row>
    <row r="4020" spans="1:7" x14ac:dyDescent="0.25">
      <c r="A4020">
        <v>1984</v>
      </c>
      <c r="B4020">
        <v>28</v>
      </c>
      <c r="C4020" t="s">
        <v>593</v>
      </c>
      <c r="D4020">
        <v>4</v>
      </c>
      <c r="E4020">
        <v>12687.67</v>
      </c>
      <c r="F4020">
        <v>9490.2900000000009</v>
      </c>
      <c r="G4020" s="68">
        <f t="shared" si="62"/>
        <v>1.3369106739625447</v>
      </c>
    </row>
    <row r="4021" spans="1:7" x14ac:dyDescent="0.25">
      <c r="A4021">
        <v>1984</v>
      </c>
      <c r="B4021">
        <v>28</v>
      </c>
      <c r="C4021" t="s">
        <v>593</v>
      </c>
      <c r="D4021">
        <v>5</v>
      </c>
      <c r="E4021">
        <v>7297.89</v>
      </c>
      <c r="F4021">
        <v>6211.31</v>
      </c>
      <c r="G4021" s="68">
        <f t="shared" si="62"/>
        <v>1.1749357220940511</v>
      </c>
    </row>
    <row r="4022" spans="1:7" x14ac:dyDescent="0.25">
      <c r="A4022">
        <v>1985</v>
      </c>
      <c r="B4022">
        <v>28</v>
      </c>
      <c r="C4022" t="s">
        <v>593</v>
      </c>
      <c r="D4022">
        <v>2</v>
      </c>
      <c r="E4022">
        <v>20514.509999999998</v>
      </c>
      <c r="F4022">
        <v>15658.96</v>
      </c>
      <c r="G4022" s="68">
        <f t="shared" si="62"/>
        <v>1.3100812569928015</v>
      </c>
    </row>
    <row r="4023" spans="1:7" x14ac:dyDescent="0.25">
      <c r="A4023">
        <v>1985</v>
      </c>
      <c r="B4023">
        <v>28</v>
      </c>
      <c r="C4023" t="s">
        <v>593</v>
      </c>
      <c r="D4023">
        <v>3</v>
      </c>
      <c r="E4023">
        <v>16412.650000000001</v>
      </c>
      <c r="F4023">
        <v>10963.88</v>
      </c>
      <c r="G4023" s="68">
        <f t="shared" si="62"/>
        <v>1.4969746111777951</v>
      </c>
    </row>
    <row r="4024" spans="1:7" x14ac:dyDescent="0.25">
      <c r="A4024">
        <v>1985</v>
      </c>
      <c r="B4024">
        <v>28</v>
      </c>
      <c r="C4024" t="s">
        <v>593</v>
      </c>
      <c r="D4024">
        <v>4</v>
      </c>
      <c r="E4024">
        <v>16131.24</v>
      </c>
      <c r="F4024">
        <v>5323.22</v>
      </c>
      <c r="G4024" s="68">
        <f t="shared" si="62"/>
        <v>3.0303538084091959</v>
      </c>
    </row>
    <row r="4025" spans="1:7" x14ac:dyDescent="0.25">
      <c r="A4025">
        <v>1985</v>
      </c>
      <c r="B4025">
        <v>28</v>
      </c>
      <c r="C4025" t="s">
        <v>593</v>
      </c>
      <c r="D4025">
        <v>5</v>
      </c>
      <c r="E4025">
        <v>7793.14</v>
      </c>
      <c r="F4025">
        <v>4763.51</v>
      </c>
      <c r="G4025" s="68">
        <f t="shared" si="62"/>
        <v>1.6360079017363247</v>
      </c>
    </row>
    <row r="4026" spans="1:7" x14ac:dyDescent="0.25">
      <c r="A4026">
        <v>1986</v>
      </c>
      <c r="B4026">
        <v>28</v>
      </c>
      <c r="C4026" t="s">
        <v>593</v>
      </c>
      <c r="D4026">
        <v>2</v>
      </c>
      <c r="E4026">
        <v>23392.83</v>
      </c>
      <c r="F4026">
        <v>18956.36</v>
      </c>
      <c r="G4026" s="68">
        <f t="shared" si="62"/>
        <v>1.2340359647105246</v>
      </c>
    </row>
    <row r="4027" spans="1:7" x14ac:dyDescent="0.25">
      <c r="A4027">
        <v>1986</v>
      </c>
      <c r="B4027">
        <v>28</v>
      </c>
      <c r="C4027" t="s">
        <v>593</v>
      </c>
      <c r="D4027">
        <v>3</v>
      </c>
      <c r="E4027">
        <v>21900.49</v>
      </c>
      <c r="F4027">
        <v>16147.84</v>
      </c>
      <c r="G4027" s="68">
        <f t="shared" si="62"/>
        <v>1.3562488852998296</v>
      </c>
    </row>
    <row r="4028" spans="1:7" x14ac:dyDescent="0.25">
      <c r="A4028">
        <v>1986</v>
      </c>
      <c r="B4028">
        <v>28</v>
      </c>
      <c r="C4028" t="s">
        <v>593</v>
      </c>
      <c r="D4028">
        <v>4</v>
      </c>
      <c r="E4028">
        <v>19775.150000000001</v>
      </c>
      <c r="F4028">
        <v>9536.36</v>
      </c>
      <c r="G4028" s="68">
        <f t="shared" si="62"/>
        <v>2.0736580833777247</v>
      </c>
    </row>
    <row r="4029" spans="1:7" x14ac:dyDescent="0.25">
      <c r="A4029">
        <v>1986</v>
      </c>
      <c r="B4029">
        <v>28</v>
      </c>
      <c r="C4029" t="s">
        <v>593</v>
      </c>
      <c r="D4029">
        <v>5</v>
      </c>
      <c r="E4029">
        <v>9998.23</v>
      </c>
      <c r="F4029">
        <v>6973.13</v>
      </c>
      <c r="G4029" s="68">
        <f t="shared" si="62"/>
        <v>1.4338224011311993</v>
      </c>
    </row>
    <row r="4030" spans="1:7" x14ac:dyDescent="0.25">
      <c r="A4030">
        <v>1987</v>
      </c>
      <c r="B4030">
        <v>28</v>
      </c>
      <c r="C4030" t="s">
        <v>593</v>
      </c>
      <c r="D4030">
        <v>2</v>
      </c>
      <c r="E4030">
        <v>25192.46</v>
      </c>
      <c r="F4030">
        <v>19288.349999999999</v>
      </c>
      <c r="G4030" s="68">
        <f t="shared" si="62"/>
        <v>1.3060972037525242</v>
      </c>
    </row>
    <row r="4031" spans="1:7" x14ac:dyDescent="0.25">
      <c r="A4031">
        <v>1987</v>
      </c>
      <c r="B4031">
        <v>28</v>
      </c>
      <c r="C4031" t="s">
        <v>593</v>
      </c>
      <c r="D4031">
        <v>3</v>
      </c>
      <c r="E4031">
        <v>25763.62</v>
      </c>
      <c r="F4031">
        <v>15764.73</v>
      </c>
      <c r="G4031" s="68">
        <f t="shared" si="62"/>
        <v>1.6342569774426838</v>
      </c>
    </row>
    <row r="4032" spans="1:7" x14ac:dyDescent="0.25">
      <c r="A4032">
        <v>1987</v>
      </c>
      <c r="B4032">
        <v>28</v>
      </c>
      <c r="C4032" t="s">
        <v>593</v>
      </c>
      <c r="D4032">
        <v>4</v>
      </c>
      <c r="E4032">
        <v>26296.63</v>
      </c>
      <c r="F4032">
        <v>6188</v>
      </c>
      <c r="G4032" s="68">
        <f t="shared" si="62"/>
        <v>4.2496170006464125</v>
      </c>
    </row>
    <row r="4033" spans="1:7" x14ac:dyDescent="0.25">
      <c r="A4033">
        <v>1987</v>
      </c>
      <c r="B4033">
        <v>28</v>
      </c>
      <c r="C4033" t="s">
        <v>593</v>
      </c>
      <c r="D4033">
        <v>5</v>
      </c>
      <c r="E4033">
        <v>12100.19</v>
      </c>
      <c r="F4033">
        <v>6606.22</v>
      </c>
      <c r="G4033" s="68">
        <f t="shared" si="62"/>
        <v>1.8316359430960518</v>
      </c>
    </row>
    <row r="4034" spans="1:7" x14ac:dyDescent="0.25">
      <c r="A4034">
        <v>1988</v>
      </c>
      <c r="B4034">
        <v>28</v>
      </c>
      <c r="C4034" t="s">
        <v>593</v>
      </c>
      <c r="D4034">
        <v>2</v>
      </c>
      <c r="E4034">
        <v>23299.48</v>
      </c>
      <c r="F4034">
        <v>18054.900000000001</v>
      </c>
      <c r="G4034" s="68">
        <f t="shared" si="62"/>
        <v>1.290479592797523</v>
      </c>
    </row>
    <row r="4035" spans="1:7" x14ac:dyDescent="0.25">
      <c r="A4035">
        <v>1988</v>
      </c>
      <c r="B4035">
        <v>28</v>
      </c>
      <c r="C4035" t="s">
        <v>593</v>
      </c>
      <c r="D4035">
        <v>3</v>
      </c>
      <c r="E4035">
        <v>27968.18</v>
      </c>
      <c r="F4035">
        <v>20235.18</v>
      </c>
      <c r="G4035" s="68">
        <f t="shared" ref="G4035:G4098" si="63">E4035/F4035</f>
        <v>1.3821562249508035</v>
      </c>
    </row>
    <row r="4036" spans="1:7" x14ac:dyDescent="0.25">
      <c r="A4036">
        <v>1988</v>
      </c>
      <c r="B4036">
        <v>28</v>
      </c>
      <c r="C4036" t="s">
        <v>593</v>
      </c>
      <c r="D4036">
        <v>4</v>
      </c>
      <c r="E4036">
        <v>32931.629999999997</v>
      </c>
      <c r="F4036">
        <v>15557.61</v>
      </c>
      <c r="G4036" s="68">
        <f t="shared" si="63"/>
        <v>2.1167537944452905</v>
      </c>
    </row>
    <row r="4037" spans="1:7" x14ac:dyDescent="0.25">
      <c r="A4037">
        <v>1988</v>
      </c>
      <c r="B4037">
        <v>28</v>
      </c>
      <c r="C4037" t="s">
        <v>593</v>
      </c>
      <c r="D4037">
        <v>5</v>
      </c>
      <c r="E4037">
        <v>16935.7</v>
      </c>
      <c r="F4037">
        <v>11689.64</v>
      </c>
      <c r="G4037" s="68">
        <f t="shared" si="63"/>
        <v>1.4487785765857633</v>
      </c>
    </row>
    <row r="4038" spans="1:7" x14ac:dyDescent="0.25">
      <c r="A4038">
        <v>1989</v>
      </c>
      <c r="B4038">
        <v>28</v>
      </c>
      <c r="C4038" t="s">
        <v>593</v>
      </c>
      <c r="D4038">
        <v>2</v>
      </c>
      <c r="E4038">
        <v>18607.650000000001</v>
      </c>
      <c r="F4038">
        <v>13222.47</v>
      </c>
      <c r="G4038" s="68">
        <f t="shared" si="63"/>
        <v>1.4072748888823345</v>
      </c>
    </row>
    <row r="4039" spans="1:7" x14ac:dyDescent="0.25">
      <c r="A4039">
        <v>1989</v>
      </c>
      <c r="B4039">
        <v>28</v>
      </c>
      <c r="C4039" t="s">
        <v>593</v>
      </c>
      <c r="D4039">
        <v>3</v>
      </c>
      <c r="E4039">
        <v>25597.79</v>
      </c>
      <c r="F4039">
        <v>14070.55</v>
      </c>
      <c r="G4039" s="68">
        <f t="shared" si="63"/>
        <v>1.8192458716965578</v>
      </c>
    </row>
    <row r="4040" spans="1:7" x14ac:dyDescent="0.25">
      <c r="A4040">
        <v>1989</v>
      </c>
      <c r="B4040">
        <v>28</v>
      </c>
      <c r="C4040" t="s">
        <v>593</v>
      </c>
      <c r="D4040">
        <v>4</v>
      </c>
      <c r="E4040">
        <v>34043.4</v>
      </c>
      <c r="F4040">
        <v>3343.84</v>
      </c>
      <c r="G4040" s="68">
        <f t="shared" si="63"/>
        <v>10.180929709555482</v>
      </c>
    </row>
    <row r="4041" spans="1:7" x14ac:dyDescent="0.25">
      <c r="A4041">
        <v>1989</v>
      </c>
      <c r="B4041">
        <v>28</v>
      </c>
      <c r="C4041" t="s">
        <v>593</v>
      </c>
      <c r="D4041">
        <v>5</v>
      </c>
      <c r="E4041">
        <v>20050.59</v>
      </c>
      <c r="F4041">
        <v>9443.8700000000008</v>
      </c>
      <c r="G4041" s="68">
        <f t="shared" si="63"/>
        <v>2.1231327834881251</v>
      </c>
    </row>
    <row r="4042" spans="1:7" x14ac:dyDescent="0.25">
      <c r="A4042">
        <v>1990</v>
      </c>
      <c r="B4042">
        <v>28</v>
      </c>
      <c r="C4042" t="s">
        <v>593</v>
      </c>
      <c r="D4042">
        <v>2</v>
      </c>
      <c r="E4042">
        <v>16684.16</v>
      </c>
      <c r="F4042">
        <v>12163.01</v>
      </c>
      <c r="G4042" s="68">
        <f t="shared" si="63"/>
        <v>1.371713087467658</v>
      </c>
    </row>
    <row r="4043" spans="1:7" x14ac:dyDescent="0.25">
      <c r="A4043">
        <v>1990</v>
      </c>
      <c r="B4043">
        <v>28</v>
      </c>
      <c r="C4043" t="s">
        <v>593</v>
      </c>
      <c r="D4043">
        <v>3</v>
      </c>
      <c r="E4043">
        <v>20351.84</v>
      </c>
      <c r="F4043">
        <v>12494.88</v>
      </c>
      <c r="G4043" s="68">
        <f t="shared" si="63"/>
        <v>1.628814362362824</v>
      </c>
    </row>
    <row r="4044" spans="1:7" x14ac:dyDescent="0.25">
      <c r="A4044">
        <v>1990</v>
      </c>
      <c r="B4044">
        <v>28</v>
      </c>
      <c r="C4044" t="s">
        <v>593</v>
      </c>
      <c r="D4044">
        <v>4</v>
      </c>
      <c r="E4044">
        <v>31572.01</v>
      </c>
      <c r="F4044">
        <v>8082.47</v>
      </c>
      <c r="G4044" s="68">
        <f t="shared" si="63"/>
        <v>3.9062328718819863</v>
      </c>
    </row>
    <row r="4045" spans="1:7" x14ac:dyDescent="0.25">
      <c r="A4045">
        <v>1990</v>
      </c>
      <c r="B4045">
        <v>28</v>
      </c>
      <c r="C4045" t="s">
        <v>593</v>
      </c>
      <c r="D4045">
        <v>5</v>
      </c>
      <c r="E4045">
        <v>21526.32</v>
      </c>
      <c r="F4045">
        <v>11953.69</v>
      </c>
      <c r="G4045" s="68">
        <f t="shared" si="63"/>
        <v>1.8008096244757894</v>
      </c>
    </row>
    <row r="4046" spans="1:7" x14ac:dyDescent="0.25">
      <c r="A4046">
        <v>1991</v>
      </c>
      <c r="B4046">
        <v>28</v>
      </c>
      <c r="C4046" t="s">
        <v>593</v>
      </c>
      <c r="D4046">
        <v>2</v>
      </c>
      <c r="E4046">
        <v>15949.37</v>
      </c>
      <c r="F4046">
        <v>11320.89</v>
      </c>
      <c r="G4046" s="68">
        <f t="shared" si="63"/>
        <v>1.408844180978704</v>
      </c>
    </row>
    <row r="4047" spans="1:7" x14ac:dyDescent="0.25">
      <c r="A4047">
        <v>1991</v>
      </c>
      <c r="B4047">
        <v>28</v>
      </c>
      <c r="C4047" t="s">
        <v>593</v>
      </c>
      <c r="D4047">
        <v>3</v>
      </c>
      <c r="E4047">
        <v>18345.27</v>
      </c>
      <c r="F4047">
        <v>11219.71</v>
      </c>
      <c r="G4047" s="68">
        <f t="shared" si="63"/>
        <v>1.6350930639027215</v>
      </c>
    </row>
    <row r="4048" spans="1:7" x14ac:dyDescent="0.25">
      <c r="A4048">
        <v>1991</v>
      </c>
      <c r="B4048">
        <v>28</v>
      </c>
      <c r="C4048" t="s">
        <v>593</v>
      </c>
      <c r="D4048">
        <v>4</v>
      </c>
      <c r="E4048">
        <v>24576.92</v>
      </c>
      <c r="F4048">
        <v>6139.3</v>
      </c>
      <c r="G4048" s="68">
        <f t="shared" si="63"/>
        <v>4.003212092583845</v>
      </c>
    </row>
    <row r="4049" spans="1:7" x14ac:dyDescent="0.25">
      <c r="A4049">
        <v>1991</v>
      </c>
      <c r="B4049">
        <v>28</v>
      </c>
      <c r="C4049" t="s">
        <v>593</v>
      </c>
      <c r="D4049">
        <v>5</v>
      </c>
      <c r="E4049">
        <v>19252.330000000002</v>
      </c>
      <c r="F4049">
        <v>10675.79</v>
      </c>
      <c r="G4049" s="68">
        <f t="shared" si="63"/>
        <v>1.8033634981579818</v>
      </c>
    </row>
    <row r="4050" spans="1:7" x14ac:dyDescent="0.25">
      <c r="A4050">
        <v>1992</v>
      </c>
      <c r="B4050">
        <v>28</v>
      </c>
      <c r="C4050" t="s">
        <v>593</v>
      </c>
      <c r="D4050">
        <v>2</v>
      </c>
      <c r="E4050">
        <v>15247.77</v>
      </c>
      <c r="F4050">
        <v>11024.74</v>
      </c>
      <c r="G4050" s="68">
        <f t="shared" si="63"/>
        <v>1.3830503032271058</v>
      </c>
    </row>
    <row r="4051" spans="1:7" x14ac:dyDescent="0.25">
      <c r="A4051">
        <v>1992</v>
      </c>
      <c r="B4051">
        <v>28</v>
      </c>
      <c r="C4051" t="s">
        <v>593</v>
      </c>
      <c r="D4051">
        <v>3</v>
      </c>
      <c r="E4051">
        <v>17458.5</v>
      </c>
      <c r="F4051">
        <v>11688.36</v>
      </c>
      <c r="G4051" s="68">
        <f t="shared" si="63"/>
        <v>1.4936654928492961</v>
      </c>
    </row>
    <row r="4052" spans="1:7" x14ac:dyDescent="0.25">
      <c r="A4052">
        <v>1992</v>
      </c>
      <c r="B4052">
        <v>28</v>
      </c>
      <c r="C4052" t="s">
        <v>593</v>
      </c>
      <c r="D4052">
        <v>4</v>
      </c>
      <c r="E4052">
        <v>20838.080000000002</v>
      </c>
      <c r="F4052">
        <v>6572.08</v>
      </c>
      <c r="G4052" s="68">
        <f t="shared" si="63"/>
        <v>3.1706978612554932</v>
      </c>
    </row>
    <row r="4053" spans="1:7" x14ac:dyDescent="0.25">
      <c r="A4053">
        <v>1992</v>
      </c>
      <c r="B4053">
        <v>28</v>
      </c>
      <c r="C4053" t="s">
        <v>593</v>
      </c>
      <c r="D4053">
        <v>5</v>
      </c>
      <c r="E4053">
        <v>15696.74</v>
      </c>
      <c r="F4053">
        <v>9776.75</v>
      </c>
      <c r="G4053" s="68">
        <f t="shared" si="63"/>
        <v>1.6055171708389802</v>
      </c>
    </row>
    <row r="4054" spans="1:7" x14ac:dyDescent="0.25">
      <c r="A4054">
        <v>1993</v>
      </c>
      <c r="B4054">
        <v>28</v>
      </c>
      <c r="C4054" t="s">
        <v>593</v>
      </c>
      <c r="D4054">
        <v>2</v>
      </c>
      <c r="E4054">
        <v>13414.95</v>
      </c>
      <c r="F4054">
        <v>9162.1200000000008</v>
      </c>
      <c r="G4054" s="68">
        <f t="shared" si="63"/>
        <v>1.4641753218687377</v>
      </c>
    </row>
    <row r="4055" spans="1:7" x14ac:dyDescent="0.25">
      <c r="A4055">
        <v>1993</v>
      </c>
      <c r="B4055">
        <v>28</v>
      </c>
      <c r="C4055" t="s">
        <v>593</v>
      </c>
      <c r="D4055">
        <v>3</v>
      </c>
      <c r="E4055">
        <v>16327.47</v>
      </c>
      <c r="F4055">
        <v>9464.35</v>
      </c>
      <c r="G4055" s="68">
        <f t="shared" si="63"/>
        <v>1.7251549234759913</v>
      </c>
    </row>
    <row r="4056" spans="1:7" x14ac:dyDescent="0.25">
      <c r="A4056">
        <v>1993</v>
      </c>
      <c r="B4056">
        <v>28</v>
      </c>
      <c r="C4056" t="s">
        <v>593</v>
      </c>
      <c r="D4056">
        <v>4</v>
      </c>
      <c r="E4056">
        <v>21340.58</v>
      </c>
      <c r="F4056">
        <v>4033</v>
      </c>
      <c r="G4056" s="68">
        <f t="shared" si="63"/>
        <v>5.2914902058021331</v>
      </c>
    </row>
    <row r="4057" spans="1:7" x14ac:dyDescent="0.25">
      <c r="A4057">
        <v>1993</v>
      </c>
      <c r="B4057">
        <v>28</v>
      </c>
      <c r="C4057" t="s">
        <v>593</v>
      </c>
      <c r="D4057">
        <v>5</v>
      </c>
      <c r="E4057">
        <v>13337.18</v>
      </c>
      <c r="F4057">
        <v>6902.26</v>
      </c>
      <c r="G4057" s="68">
        <f t="shared" si="63"/>
        <v>1.9322917421250432</v>
      </c>
    </row>
    <row r="4058" spans="1:7" x14ac:dyDescent="0.25">
      <c r="A4058">
        <v>1994</v>
      </c>
      <c r="B4058">
        <v>28</v>
      </c>
      <c r="C4058" t="s">
        <v>593</v>
      </c>
      <c r="D4058">
        <v>2</v>
      </c>
      <c r="E4058">
        <v>12761.96</v>
      </c>
      <c r="F4058">
        <v>9261.67</v>
      </c>
      <c r="G4058" s="68">
        <f t="shared" si="63"/>
        <v>1.3779329213845881</v>
      </c>
    </row>
    <row r="4059" spans="1:7" x14ac:dyDescent="0.25">
      <c r="A4059">
        <v>1994</v>
      </c>
      <c r="B4059">
        <v>28</v>
      </c>
      <c r="C4059" t="s">
        <v>593</v>
      </c>
      <c r="D4059">
        <v>3</v>
      </c>
      <c r="E4059">
        <v>15088.9</v>
      </c>
      <c r="F4059">
        <v>9917.2800000000007</v>
      </c>
      <c r="G4059" s="68">
        <f t="shared" si="63"/>
        <v>1.5214756465482471</v>
      </c>
    </row>
    <row r="4060" spans="1:7" x14ac:dyDescent="0.25">
      <c r="A4060">
        <v>1994</v>
      </c>
      <c r="B4060">
        <v>28</v>
      </c>
      <c r="C4060" t="s">
        <v>593</v>
      </c>
      <c r="D4060">
        <v>4</v>
      </c>
      <c r="E4060">
        <v>19298.78</v>
      </c>
      <c r="F4060">
        <v>6197.05</v>
      </c>
      <c r="G4060" s="68">
        <f t="shared" si="63"/>
        <v>3.114188202451166</v>
      </c>
    </row>
    <row r="4061" spans="1:7" x14ac:dyDescent="0.25">
      <c r="A4061">
        <v>1994</v>
      </c>
      <c r="B4061">
        <v>28</v>
      </c>
      <c r="C4061" t="s">
        <v>593</v>
      </c>
      <c r="D4061">
        <v>5</v>
      </c>
      <c r="E4061">
        <v>12599.74</v>
      </c>
      <c r="F4061">
        <v>7705.46</v>
      </c>
      <c r="G4061" s="68">
        <f t="shared" si="63"/>
        <v>1.6351703856745736</v>
      </c>
    </row>
    <row r="4062" spans="1:7" x14ac:dyDescent="0.25">
      <c r="A4062">
        <v>1995</v>
      </c>
      <c r="B4062">
        <v>28</v>
      </c>
      <c r="C4062" t="s">
        <v>593</v>
      </c>
      <c r="D4062">
        <v>2</v>
      </c>
      <c r="E4062">
        <v>12492.53</v>
      </c>
      <c r="F4062">
        <v>9052.11</v>
      </c>
      <c r="G4062" s="68">
        <f t="shared" si="63"/>
        <v>1.3800682934696993</v>
      </c>
    </row>
    <row r="4063" spans="1:7" x14ac:dyDescent="0.25">
      <c r="A4063">
        <v>1995</v>
      </c>
      <c r="B4063">
        <v>28</v>
      </c>
      <c r="C4063" t="s">
        <v>593</v>
      </c>
      <c r="D4063">
        <v>3</v>
      </c>
      <c r="E4063">
        <v>14840.84</v>
      </c>
      <c r="F4063">
        <v>9591.36</v>
      </c>
      <c r="G4063" s="68">
        <f t="shared" si="63"/>
        <v>1.5473134154071997</v>
      </c>
    </row>
    <row r="4064" spans="1:7" x14ac:dyDescent="0.25">
      <c r="A4064">
        <v>1995</v>
      </c>
      <c r="B4064">
        <v>28</v>
      </c>
      <c r="C4064" t="s">
        <v>593</v>
      </c>
      <c r="D4064">
        <v>4</v>
      </c>
      <c r="E4064">
        <v>19750.939999999999</v>
      </c>
      <c r="F4064">
        <v>6150.11</v>
      </c>
      <c r="G4064" s="68">
        <f t="shared" si="63"/>
        <v>3.2114775182882909</v>
      </c>
    </row>
    <row r="4065" spans="1:7" x14ac:dyDescent="0.25">
      <c r="A4065">
        <v>1995</v>
      </c>
      <c r="B4065">
        <v>28</v>
      </c>
      <c r="C4065" t="s">
        <v>593</v>
      </c>
      <c r="D4065">
        <v>5</v>
      </c>
      <c r="E4065">
        <v>13049.12</v>
      </c>
      <c r="F4065">
        <v>7825.78</v>
      </c>
      <c r="G4065" s="68">
        <f t="shared" si="63"/>
        <v>1.6674529567659711</v>
      </c>
    </row>
    <row r="4066" spans="1:7" x14ac:dyDescent="0.25">
      <c r="A4066">
        <v>1996</v>
      </c>
      <c r="B4066">
        <v>28</v>
      </c>
      <c r="C4066" t="s">
        <v>593</v>
      </c>
      <c r="D4066">
        <v>2</v>
      </c>
      <c r="E4066">
        <v>9946.27</v>
      </c>
      <c r="F4066">
        <v>7576.76</v>
      </c>
      <c r="G4066" s="68">
        <f t="shared" si="63"/>
        <v>1.3127339390451855</v>
      </c>
    </row>
    <row r="4067" spans="1:7" x14ac:dyDescent="0.25">
      <c r="A4067">
        <v>1996</v>
      </c>
      <c r="B4067">
        <v>28</v>
      </c>
      <c r="C4067" t="s">
        <v>593</v>
      </c>
      <c r="D4067">
        <v>3</v>
      </c>
      <c r="E4067">
        <v>15101.94</v>
      </c>
      <c r="F4067">
        <v>12093.43</v>
      </c>
      <c r="G4067" s="68">
        <f t="shared" si="63"/>
        <v>1.2487722672558572</v>
      </c>
    </row>
    <row r="4068" spans="1:7" x14ac:dyDescent="0.25">
      <c r="A4068">
        <v>1996</v>
      </c>
      <c r="B4068">
        <v>28</v>
      </c>
      <c r="C4068" t="s">
        <v>593</v>
      </c>
      <c r="D4068">
        <v>4</v>
      </c>
      <c r="E4068">
        <v>21314.67</v>
      </c>
      <c r="F4068">
        <v>13884</v>
      </c>
      <c r="G4068" s="68">
        <f t="shared" si="63"/>
        <v>1.5351966292134831</v>
      </c>
    </row>
    <row r="4069" spans="1:7" x14ac:dyDescent="0.25">
      <c r="A4069">
        <v>1996</v>
      </c>
      <c r="B4069">
        <v>28</v>
      </c>
      <c r="C4069" t="s">
        <v>593</v>
      </c>
      <c r="D4069">
        <v>5</v>
      </c>
      <c r="E4069">
        <v>14501.43</v>
      </c>
      <c r="F4069">
        <v>11458.85</v>
      </c>
      <c r="G4069" s="68">
        <f t="shared" si="63"/>
        <v>1.2655222819043797</v>
      </c>
    </row>
    <row r="4070" spans="1:7" x14ac:dyDescent="0.25">
      <c r="A4070">
        <v>1997</v>
      </c>
      <c r="B4070">
        <v>28</v>
      </c>
      <c r="C4070" t="s">
        <v>593</v>
      </c>
      <c r="D4070">
        <v>2</v>
      </c>
      <c r="E4070">
        <v>7509.04</v>
      </c>
      <c r="F4070">
        <v>5788.07</v>
      </c>
      <c r="G4070" s="68">
        <f t="shared" si="63"/>
        <v>1.297330543687274</v>
      </c>
    </row>
    <row r="4071" spans="1:7" x14ac:dyDescent="0.25">
      <c r="A4071">
        <v>1997</v>
      </c>
      <c r="B4071">
        <v>28</v>
      </c>
      <c r="C4071" t="s">
        <v>593</v>
      </c>
      <c r="D4071">
        <v>3</v>
      </c>
      <c r="E4071">
        <v>11668.43</v>
      </c>
      <c r="F4071">
        <v>8081.9</v>
      </c>
      <c r="G4071" s="68">
        <f t="shared" si="63"/>
        <v>1.4437731226568011</v>
      </c>
    </row>
    <row r="4072" spans="1:7" x14ac:dyDescent="0.25">
      <c r="A4072">
        <v>1997</v>
      </c>
      <c r="B4072">
        <v>28</v>
      </c>
      <c r="C4072" t="s">
        <v>593</v>
      </c>
      <c r="D4072">
        <v>4</v>
      </c>
      <c r="E4072">
        <v>19280.13</v>
      </c>
      <c r="F4072">
        <v>7768.59</v>
      </c>
      <c r="G4072" s="68">
        <f t="shared" si="63"/>
        <v>2.481805578618514</v>
      </c>
    </row>
    <row r="4073" spans="1:7" x14ac:dyDescent="0.25">
      <c r="A4073">
        <v>1997</v>
      </c>
      <c r="B4073">
        <v>28</v>
      </c>
      <c r="C4073" t="s">
        <v>593</v>
      </c>
      <c r="D4073">
        <v>5</v>
      </c>
      <c r="E4073">
        <v>12910.06</v>
      </c>
      <c r="F4073">
        <v>8428.18</v>
      </c>
      <c r="G4073" s="68">
        <f t="shared" si="63"/>
        <v>1.5317731704828326</v>
      </c>
    </row>
    <row r="4074" spans="1:7" x14ac:dyDescent="0.25">
      <c r="A4074">
        <v>1998</v>
      </c>
      <c r="B4074">
        <v>28</v>
      </c>
      <c r="C4074" t="s">
        <v>593</v>
      </c>
      <c r="D4074">
        <v>2</v>
      </c>
      <c r="E4074">
        <v>6562.77</v>
      </c>
      <c r="F4074">
        <v>5490.54</v>
      </c>
      <c r="G4074" s="68">
        <f t="shared" si="63"/>
        <v>1.1952868023910217</v>
      </c>
    </row>
    <row r="4075" spans="1:7" x14ac:dyDescent="0.25">
      <c r="A4075">
        <v>1998</v>
      </c>
      <c r="B4075">
        <v>28</v>
      </c>
      <c r="C4075" t="s">
        <v>593</v>
      </c>
      <c r="D4075">
        <v>3</v>
      </c>
      <c r="E4075">
        <v>8993.2099999999991</v>
      </c>
      <c r="F4075">
        <v>7269.78</v>
      </c>
      <c r="G4075" s="68">
        <f t="shared" si="63"/>
        <v>1.2370676966840812</v>
      </c>
    </row>
    <row r="4076" spans="1:7" x14ac:dyDescent="0.25">
      <c r="A4076">
        <v>1998</v>
      </c>
      <c r="B4076">
        <v>28</v>
      </c>
      <c r="C4076" t="s">
        <v>593</v>
      </c>
      <c r="D4076">
        <v>4</v>
      </c>
      <c r="E4076">
        <v>15652.23</v>
      </c>
      <c r="F4076">
        <v>10112.59</v>
      </c>
      <c r="G4076" s="68">
        <f t="shared" si="63"/>
        <v>1.547796360774045</v>
      </c>
    </row>
    <row r="4077" spans="1:7" x14ac:dyDescent="0.25">
      <c r="A4077">
        <v>1998</v>
      </c>
      <c r="B4077">
        <v>28</v>
      </c>
      <c r="C4077" t="s">
        <v>593</v>
      </c>
      <c r="D4077">
        <v>5</v>
      </c>
      <c r="E4077">
        <v>11683.31</v>
      </c>
      <c r="F4077">
        <v>9209.8700000000008</v>
      </c>
      <c r="G4077" s="68">
        <f t="shared" si="63"/>
        <v>1.2685640513926906</v>
      </c>
    </row>
    <row r="4078" spans="1:7" x14ac:dyDescent="0.25">
      <c r="A4078">
        <v>1999</v>
      </c>
      <c r="B4078">
        <v>28</v>
      </c>
      <c r="C4078" t="s">
        <v>593</v>
      </c>
      <c r="D4078">
        <v>2</v>
      </c>
      <c r="E4078">
        <v>7900.75</v>
      </c>
      <c r="F4078">
        <v>6798.42</v>
      </c>
      <c r="G4078" s="68">
        <f t="shared" si="63"/>
        <v>1.1621450278152865</v>
      </c>
    </row>
    <row r="4079" spans="1:7" x14ac:dyDescent="0.25">
      <c r="A4079">
        <v>1999</v>
      </c>
      <c r="B4079">
        <v>28</v>
      </c>
      <c r="C4079" t="s">
        <v>593</v>
      </c>
      <c r="D4079">
        <v>3</v>
      </c>
      <c r="E4079">
        <v>7944.99</v>
      </c>
      <c r="F4079">
        <v>6294.86</v>
      </c>
      <c r="G4079" s="68">
        <f t="shared" si="63"/>
        <v>1.2621392691815227</v>
      </c>
    </row>
    <row r="4080" spans="1:7" x14ac:dyDescent="0.25">
      <c r="A4080">
        <v>1999</v>
      </c>
      <c r="B4080">
        <v>28</v>
      </c>
      <c r="C4080" t="s">
        <v>593</v>
      </c>
      <c r="D4080">
        <v>4</v>
      </c>
      <c r="E4080">
        <v>12697.92</v>
      </c>
      <c r="F4080">
        <v>7714.91</v>
      </c>
      <c r="G4080" s="68">
        <f t="shared" si="63"/>
        <v>1.6458934712135334</v>
      </c>
    </row>
    <row r="4081" spans="1:7" x14ac:dyDescent="0.25">
      <c r="A4081">
        <v>1999</v>
      </c>
      <c r="B4081">
        <v>28</v>
      </c>
      <c r="C4081" t="s">
        <v>593</v>
      </c>
      <c r="D4081">
        <v>5</v>
      </c>
      <c r="E4081">
        <v>10515.53</v>
      </c>
      <c r="F4081">
        <v>8027.97</v>
      </c>
      <c r="G4081" s="68">
        <f t="shared" si="63"/>
        <v>1.3098616462194055</v>
      </c>
    </row>
    <row r="4082" spans="1:7" x14ac:dyDescent="0.25">
      <c r="A4082">
        <v>2000</v>
      </c>
      <c r="B4082">
        <v>28</v>
      </c>
      <c r="C4082" t="s">
        <v>593</v>
      </c>
      <c r="D4082">
        <v>2</v>
      </c>
      <c r="E4082">
        <v>9179.15</v>
      </c>
      <c r="F4082">
        <v>7698.91</v>
      </c>
      <c r="G4082" s="68">
        <f t="shared" si="63"/>
        <v>1.1922661779394745</v>
      </c>
    </row>
    <row r="4083" spans="1:7" x14ac:dyDescent="0.25">
      <c r="A4083">
        <v>2000</v>
      </c>
      <c r="B4083">
        <v>28</v>
      </c>
      <c r="C4083" t="s">
        <v>593</v>
      </c>
      <c r="D4083">
        <v>3</v>
      </c>
      <c r="E4083">
        <v>9532.4</v>
      </c>
      <c r="F4083">
        <v>7517.55</v>
      </c>
      <c r="G4083" s="68">
        <f t="shared" si="63"/>
        <v>1.2680195010342465</v>
      </c>
    </row>
    <row r="4084" spans="1:7" x14ac:dyDescent="0.25">
      <c r="A4084">
        <v>2000</v>
      </c>
      <c r="B4084">
        <v>28</v>
      </c>
      <c r="C4084" t="s">
        <v>593</v>
      </c>
      <c r="D4084">
        <v>4</v>
      </c>
      <c r="E4084">
        <v>11360.5</v>
      </c>
      <c r="F4084">
        <v>6873.88</v>
      </c>
      <c r="G4084" s="68">
        <f t="shared" si="63"/>
        <v>1.6527056044039174</v>
      </c>
    </row>
    <row r="4085" spans="1:7" x14ac:dyDescent="0.25">
      <c r="A4085">
        <v>2000</v>
      </c>
      <c r="B4085">
        <v>28</v>
      </c>
      <c r="C4085" t="s">
        <v>593</v>
      </c>
      <c r="D4085">
        <v>5</v>
      </c>
      <c r="E4085">
        <v>8340.36</v>
      </c>
      <c r="F4085">
        <v>6353.22</v>
      </c>
      <c r="G4085" s="68">
        <f t="shared" si="63"/>
        <v>1.3127768281280989</v>
      </c>
    </row>
    <row r="4086" spans="1:7" x14ac:dyDescent="0.25">
      <c r="A4086">
        <v>2001</v>
      </c>
      <c r="B4086">
        <v>28</v>
      </c>
      <c r="C4086" t="s">
        <v>593</v>
      </c>
      <c r="D4086">
        <v>2</v>
      </c>
      <c r="E4086">
        <v>11135.26</v>
      </c>
      <c r="F4086">
        <v>8825.32</v>
      </c>
      <c r="G4086" s="68">
        <f t="shared" si="63"/>
        <v>1.2617400842122439</v>
      </c>
    </row>
    <row r="4087" spans="1:7" x14ac:dyDescent="0.25">
      <c r="A4087">
        <v>2001</v>
      </c>
      <c r="B4087">
        <v>28</v>
      </c>
      <c r="C4087" t="s">
        <v>593</v>
      </c>
      <c r="D4087">
        <v>3</v>
      </c>
      <c r="E4087">
        <v>11120.14</v>
      </c>
      <c r="F4087">
        <v>7664.08</v>
      </c>
      <c r="G4087" s="68">
        <f t="shared" si="63"/>
        <v>1.4509425788874855</v>
      </c>
    </row>
    <row r="4088" spans="1:7" x14ac:dyDescent="0.25">
      <c r="A4088">
        <v>2001</v>
      </c>
      <c r="B4088">
        <v>28</v>
      </c>
      <c r="C4088" t="s">
        <v>593</v>
      </c>
      <c r="D4088">
        <v>4</v>
      </c>
      <c r="E4088">
        <v>13657.72</v>
      </c>
      <c r="F4088">
        <v>5555.86</v>
      </c>
      <c r="G4088" s="68">
        <f t="shared" si="63"/>
        <v>2.4582548876321577</v>
      </c>
    </row>
    <row r="4089" spans="1:7" x14ac:dyDescent="0.25">
      <c r="A4089">
        <v>2001</v>
      </c>
      <c r="B4089">
        <v>28</v>
      </c>
      <c r="C4089" t="s">
        <v>593</v>
      </c>
      <c r="D4089">
        <v>5</v>
      </c>
      <c r="E4089">
        <v>7801.14</v>
      </c>
      <c r="F4089">
        <v>5011.09</v>
      </c>
      <c r="G4089" s="68">
        <f t="shared" si="63"/>
        <v>1.5567750728883336</v>
      </c>
    </row>
    <row r="4090" spans="1:7" x14ac:dyDescent="0.25">
      <c r="A4090">
        <v>2002</v>
      </c>
      <c r="B4090">
        <v>28</v>
      </c>
      <c r="C4090" t="s">
        <v>593</v>
      </c>
      <c r="D4090">
        <v>2</v>
      </c>
      <c r="E4090">
        <v>13176.41</v>
      </c>
      <c r="F4090">
        <v>10738.9</v>
      </c>
      <c r="G4090" s="68">
        <f t="shared" si="63"/>
        <v>1.2269794857946346</v>
      </c>
    </row>
    <row r="4091" spans="1:7" x14ac:dyDescent="0.25">
      <c r="A4091">
        <v>2002</v>
      </c>
      <c r="B4091">
        <v>28</v>
      </c>
      <c r="C4091" t="s">
        <v>593</v>
      </c>
      <c r="D4091">
        <v>3</v>
      </c>
      <c r="E4091">
        <v>13137.27</v>
      </c>
      <c r="F4091">
        <v>9943.26</v>
      </c>
      <c r="G4091" s="68">
        <f t="shared" si="63"/>
        <v>1.3212236228359713</v>
      </c>
    </row>
    <row r="4092" spans="1:7" x14ac:dyDescent="0.25">
      <c r="A4092">
        <v>2002</v>
      </c>
      <c r="B4092">
        <v>28</v>
      </c>
      <c r="C4092" t="s">
        <v>593</v>
      </c>
      <c r="D4092">
        <v>4</v>
      </c>
      <c r="E4092">
        <v>15265.82</v>
      </c>
      <c r="F4092">
        <v>8340.2099999999991</v>
      </c>
      <c r="G4092" s="68">
        <f t="shared" si="63"/>
        <v>1.8303879638522293</v>
      </c>
    </row>
    <row r="4093" spans="1:7" x14ac:dyDescent="0.25">
      <c r="A4093">
        <v>2002</v>
      </c>
      <c r="B4093">
        <v>28</v>
      </c>
      <c r="C4093" t="s">
        <v>593</v>
      </c>
      <c r="D4093">
        <v>5</v>
      </c>
      <c r="E4093">
        <v>8516.7099999999991</v>
      </c>
      <c r="F4093">
        <v>6180.78</v>
      </c>
      <c r="G4093" s="68">
        <f t="shared" si="63"/>
        <v>1.377934500176353</v>
      </c>
    </row>
    <row r="4094" spans="1:7" x14ac:dyDescent="0.25">
      <c r="A4094">
        <v>2003</v>
      </c>
      <c r="B4094">
        <v>28</v>
      </c>
      <c r="C4094" t="s">
        <v>593</v>
      </c>
      <c r="D4094">
        <v>2</v>
      </c>
      <c r="E4094">
        <v>13152.7</v>
      </c>
      <c r="F4094">
        <v>11594.79</v>
      </c>
      <c r="G4094" s="68">
        <f t="shared" si="63"/>
        <v>1.134362933696945</v>
      </c>
    </row>
    <row r="4095" spans="1:7" x14ac:dyDescent="0.25">
      <c r="A4095">
        <v>2003</v>
      </c>
      <c r="B4095">
        <v>28</v>
      </c>
      <c r="C4095" t="s">
        <v>593</v>
      </c>
      <c r="D4095">
        <v>3</v>
      </c>
      <c r="E4095">
        <v>15558.59</v>
      </c>
      <c r="F4095">
        <v>13712.76</v>
      </c>
      <c r="G4095" s="68">
        <f t="shared" si="63"/>
        <v>1.1346067458338074</v>
      </c>
    </row>
    <row r="4096" spans="1:7" x14ac:dyDescent="0.25">
      <c r="A4096">
        <v>2003</v>
      </c>
      <c r="B4096">
        <v>28</v>
      </c>
      <c r="C4096" t="s">
        <v>593</v>
      </c>
      <c r="D4096">
        <v>4</v>
      </c>
      <c r="E4096">
        <v>18129.82</v>
      </c>
      <c r="F4096">
        <v>14250.4</v>
      </c>
      <c r="G4096" s="68">
        <f t="shared" si="63"/>
        <v>1.27223235838994</v>
      </c>
    </row>
    <row r="4097" spans="1:7" x14ac:dyDescent="0.25">
      <c r="A4097">
        <v>2003</v>
      </c>
      <c r="B4097">
        <v>28</v>
      </c>
      <c r="C4097" t="s">
        <v>593</v>
      </c>
      <c r="D4097">
        <v>5</v>
      </c>
      <c r="E4097">
        <v>9865.9599999999991</v>
      </c>
      <c r="F4097">
        <v>8604.91</v>
      </c>
      <c r="G4097" s="68">
        <f t="shared" si="63"/>
        <v>1.1465500510754905</v>
      </c>
    </row>
    <row r="4098" spans="1:7" x14ac:dyDescent="0.25">
      <c r="A4098">
        <v>2004</v>
      </c>
      <c r="B4098">
        <v>28</v>
      </c>
      <c r="C4098" t="s">
        <v>593</v>
      </c>
      <c r="D4098">
        <v>2</v>
      </c>
      <c r="E4098">
        <v>10423</v>
      </c>
      <c r="F4098">
        <v>9315.27</v>
      </c>
      <c r="G4098" s="68">
        <f t="shared" si="63"/>
        <v>1.1189155011073215</v>
      </c>
    </row>
    <row r="4099" spans="1:7" x14ac:dyDescent="0.25">
      <c r="A4099">
        <v>2004</v>
      </c>
      <c r="B4099">
        <v>28</v>
      </c>
      <c r="C4099" t="s">
        <v>593</v>
      </c>
      <c r="D4099">
        <v>3</v>
      </c>
      <c r="E4099">
        <v>15167.53</v>
      </c>
      <c r="F4099">
        <v>13307.74</v>
      </c>
      <c r="G4099" s="68">
        <f t="shared" ref="G4099:G4162" si="64">E4099/F4099</f>
        <v>1.1397525049332193</v>
      </c>
    </row>
    <row r="4100" spans="1:7" x14ac:dyDescent="0.25">
      <c r="A4100">
        <v>2004</v>
      </c>
      <c r="B4100">
        <v>28</v>
      </c>
      <c r="C4100" t="s">
        <v>593</v>
      </c>
      <c r="D4100">
        <v>4</v>
      </c>
      <c r="E4100">
        <v>20402.259999999998</v>
      </c>
      <c r="F4100">
        <v>15727.56</v>
      </c>
      <c r="G4100" s="68">
        <f t="shared" si="64"/>
        <v>1.2972298309464405</v>
      </c>
    </row>
    <row r="4101" spans="1:7" x14ac:dyDescent="0.25">
      <c r="A4101">
        <v>2004</v>
      </c>
      <c r="B4101">
        <v>28</v>
      </c>
      <c r="C4101" t="s">
        <v>593</v>
      </c>
      <c r="D4101">
        <v>5</v>
      </c>
      <c r="E4101">
        <v>11098.92</v>
      </c>
      <c r="F4101">
        <v>9596.7199999999993</v>
      </c>
      <c r="G4101" s="68">
        <f t="shared" si="64"/>
        <v>1.1565326486549572</v>
      </c>
    </row>
    <row r="4102" spans="1:7" x14ac:dyDescent="0.25">
      <c r="A4102">
        <v>2005</v>
      </c>
      <c r="B4102">
        <v>28</v>
      </c>
      <c r="C4102" t="s">
        <v>593</v>
      </c>
      <c r="D4102">
        <v>2</v>
      </c>
      <c r="E4102">
        <v>8854.7999999999993</v>
      </c>
      <c r="F4102">
        <v>7663.78</v>
      </c>
      <c r="G4102" s="68">
        <f t="shared" si="64"/>
        <v>1.1554089496305999</v>
      </c>
    </row>
    <row r="4103" spans="1:7" x14ac:dyDescent="0.25">
      <c r="A4103">
        <v>2005</v>
      </c>
      <c r="B4103">
        <v>28</v>
      </c>
      <c r="C4103" t="s">
        <v>593</v>
      </c>
      <c r="D4103">
        <v>3</v>
      </c>
      <c r="E4103">
        <v>11934.14</v>
      </c>
      <c r="F4103">
        <v>9958.2900000000009</v>
      </c>
      <c r="G4103" s="68">
        <f t="shared" si="64"/>
        <v>1.1984125788664519</v>
      </c>
    </row>
    <row r="4104" spans="1:7" x14ac:dyDescent="0.25">
      <c r="A4104">
        <v>2005</v>
      </c>
      <c r="B4104">
        <v>28</v>
      </c>
      <c r="C4104" t="s">
        <v>593</v>
      </c>
      <c r="D4104">
        <v>4</v>
      </c>
      <c r="E4104">
        <v>20230.14</v>
      </c>
      <c r="F4104">
        <v>14020.04</v>
      </c>
      <c r="G4104" s="68">
        <f t="shared" si="64"/>
        <v>1.442944527975669</v>
      </c>
    </row>
    <row r="4105" spans="1:7" x14ac:dyDescent="0.25">
      <c r="A4105">
        <v>2005</v>
      </c>
      <c r="B4105">
        <v>28</v>
      </c>
      <c r="C4105" t="s">
        <v>593</v>
      </c>
      <c r="D4105">
        <v>5</v>
      </c>
      <c r="E4105">
        <v>12283.86</v>
      </c>
      <c r="F4105">
        <v>10026.92</v>
      </c>
      <c r="G4105" s="68">
        <f t="shared" si="64"/>
        <v>1.2250880629345802</v>
      </c>
    </row>
    <row r="4106" spans="1:7" x14ac:dyDescent="0.25">
      <c r="A4106">
        <v>2006</v>
      </c>
      <c r="B4106">
        <v>28</v>
      </c>
      <c r="C4106" t="s">
        <v>593</v>
      </c>
      <c r="D4106">
        <v>2</v>
      </c>
      <c r="E4106">
        <v>7713.09</v>
      </c>
      <c r="F4106">
        <v>6433.92</v>
      </c>
      <c r="G4106" s="68">
        <f t="shared" si="64"/>
        <v>1.1988165846016114</v>
      </c>
    </row>
    <row r="4107" spans="1:7" x14ac:dyDescent="0.25">
      <c r="A4107">
        <v>2006</v>
      </c>
      <c r="B4107">
        <v>28</v>
      </c>
      <c r="C4107" t="s">
        <v>593</v>
      </c>
      <c r="D4107">
        <v>3</v>
      </c>
      <c r="E4107">
        <v>10068.65</v>
      </c>
      <c r="F4107">
        <v>7920.89</v>
      </c>
      <c r="G4107" s="68">
        <f t="shared" si="64"/>
        <v>1.2711513478914616</v>
      </c>
    </row>
    <row r="4108" spans="1:7" x14ac:dyDescent="0.25">
      <c r="A4108">
        <v>2006</v>
      </c>
      <c r="B4108">
        <v>28</v>
      </c>
      <c r="C4108" t="s">
        <v>593</v>
      </c>
      <c r="D4108">
        <v>4</v>
      </c>
      <c r="E4108">
        <v>15253.95</v>
      </c>
      <c r="F4108">
        <v>9119.07</v>
      </c>
      <c r="G4108" s="68">
        <f t="shared" si="64"/>
        <v>1.6727528136092826</v>
      </c>
    </row>
    <row r="4109" spans="1:7" x14ac:dyDescent="0.25">
      <c r="A4109">
        <v>2006</v>
      </c>
      <c r="B4109">
        <v>28</v>
      </c>
      <c r="C4109" t="s">
        <v>593</v>
      </c>
      <c r="D4109">
        <v>5</v>
      </c>
      <c r="E4109">
        <v>11988.53</v>
      </c>
      <c r="F4109">
        <v>9120.94</v>
      </c>
      <c r="G4109" s="68">
        <f t="shared" si="64"/>
        <v>1.3143963231859874</v>
      </c>
    </row>
    <row r="4110" spans="1:7" x14ac:dyDescent="0.25">
      <c r="A4110">
        <v>2007</v>
      </c>
      <c r="B4110">
        <v>28</v>
      </c>
      <c r="C4110" t="s">
        <v>593</v>
      </c>
      <c r="D4110">
        <v>2</v>
      </c>
      <c r="E4110">
        <v>8243.14</v>
      </c>
      <c r="F4110">
        <v>7177.36</v>
      </c>
      <c r="G4110" s="68">
        <f t="shared" si="64"/>
        <v>1.1484919246073766</v>
      </c>
    </row>
    <row r="4111" spans="1:7" x14ac:dyDescent="0.25">
      <c r="A4111">
        <v>2007</v>
      </c>
      <c r="B4111">
        <v>28</v>
      </c>
      <c r="C4111" t="s">
        <v>593</v>
      </c>
      <c r="D4111">
        <v>3</v>
      </c>
      <c r="E4111">
        <v>8741.94</v>
      </c>
      <c r="F4111">
        <v>7093.91</v>
      </c>
      <c r="G4111" s="68">
        <f t="shared" si="64"/>
        <v>1.2323161697850693</v>
      </c>
    </row>
    <row r="4112" spans="1:7" x14ac:dyDescent="0.25">
      <c r="A4112">
        <v>2007</v>
      </c>
      <c r="B4112">
        <v>28</v>
      </c>
      <c r="C4112" t="s">
        <v>593</v>
      </c>
      <c r="D4112">
        <v>4</v>
      </c>
      <c r="E4112">
        <v>12399.57</v>
      </c>
      <c r="F4112">
        <v>7844.41</v>
      </c>
      <c r="G4112" s="68">
        <f t="shared" si="64"/>
        <v>1.5806886687462791</v>
      </c>
    </row>
    <row r="4113" spans="1:7" x14ac:dyDescent="0.25">
      <c r="A4113">
        <v>2007</v>
      </c>
      <c r="B4113">
        <v>28</v>
      </c>
      <c r="C4113" t="s">
        <v>593</v>
      </c>
      <c r="D4113">
        <v>5</v>
      </c>
      <c r="E4113">
        <v>9493.07</v>
      </c>
      <c r="F4113">
        <v>7447.18</v>
      </c>
      <c r="G4113" s="68">
        <f t="shared" si="64"/>
        <v>1.2747200953918127</v>
      </c>
    </row>
    <row r="4114" spans="1:7" x14ac:dyDescent="0.25">
      <c r="A4114">
        <v>2008</v>
      </c>
      <c r="B4114">
        <v>28</v>
      </c>
      <c r="C4114" t="s">
        <v>593</v>
      </c>
      <c r="D4114">
        <v>2</v>
      </c>
      <c r="E4114">
        <v>9460.4699999999993</v>
      </c>
      <c r="F4114">
        <v>8256.99</v>
      </c>
      <c r="G4114" s="68">
        <f t="shared" si="64"/>
        <v>1.1457528712036711</v>
      </c>
    </row>
    <row r="4115" spans="1:7" x14ac:dyDescent="0.25">
      <c r="A4115">
        <v>2008</v>
      </c>
      <c r="B4115">
        <v>28</v>
      </c>
      <c r="C4115" t="s">
        <v>593</v>
      </c>
      <c r="D4115">
        <v>3</v>
      </c>
      <c r="E4115">
        <v>9562.7800000000007</v>
      </c>
      <c r="F4115">
        <v>7677.51</v>
      </c>
      <c r="G4115" s="68">
        <f t="shared" si="64"/>
        <v>1.2455574789222026</v>
      </c>
    </row>
    <row r="4116" spans="1:7" x14ac:dyDescent="0.25">
      <c r="A4116">
        <v>2008</v>
      </c>
      <c r="B4116">
        <v>28</v>
      </c>
      <c r="C4116" t="s">
        <v>593</v>
      </c>
      <c r="D4116">
        <v>4</v>
      </c>
      <c r="E4116">
        <v>11505.44</v>
      </c>
      <c r="F4116">
        <v>7182.08</v>
      </c>
      <c r="G4116" s="68">
        <f t="shared" si="64"/>
        <v>1.6019648903938692</v>
      </c>
    </row>
    <row r="4117" spans="1:7" x14ac:dyDescent="0.25">
      <c r="A4117">
        <v>2008</v>
      </c>
      <c r="B4117">
        <v>28</v>
      </c>
      <c r="C4117" t="s">
        <v>593</v>
      </c>
      <c r="D4117">
        <v>5</v>
      </c>
      <c r="E4117">
        <v>8418.7000000000007</v>
      </c>
      <c r="F4117">
        <v>6523.86</v>
      </c>
      <c r="G4117" s="68">
        <f t="shared" si="64"/>
        <v>1.2904476797478794</v>
      </c>
    </row>
    <row r="4118" spans="1:7" x14ac:dyDescent="0.25">
      <c r="A4118">
        <v>2009</v>
      </c>
      <c r="B4118">
        <v>28</v>
      </c>
      <c r="C4118" t="s">
        <v>593</v>
      </c>
      <c r="D4118">
        <v>2</v>
      </c>
      <c r="E4118">
        <v>10514.12</v>
      </c>
      <c r="F4118">
        <v>8446.19</v>
      </c>
      <c r="G4118" s="68">
        <f t="shared" si="64"/>
        <v>1.2448358372236477</v>
      </c>
    </row>
    <row r="4119" spans="1:7" x14ac:dyDescent="0.25">
      <c r="A4119">
        <v>2009</v>
      </c>
      <c r="B4119">
        <v>28</v>
      </c>
      <c r="C4119" t="s">
        <v>593</v>
      </c>
      <c r="D4119">
        <v>3</v>
      </c>
      <c r="E4119">
        <v>10908.47</v>
      </c>
      <c r="F4119">
        <v>7297.35</v>
      </c>
      <c r="G4119" s="68">
        <f t="shared" si="64"/>
        <v>1.4948536112424371</v>
      </c>
    </row>
    <row r="4120" spans="1:7" x14ac:dyDescent="0.25">
      <c r="A4120">
        <v>2009</v>
      </c>
      <c r="B4120">
        <v>28</v>
      </c>
      <c r="C4120" t="s">
        <v>593</v>
      </c>
      <c r="D4120">
        <v>4</v>
      </c>
      <c r="E4120">
        <v>12720.25</v>
      </c>
      <c r="F4120">
        <v>4626.59</v>
      </c>
      <c r="G4120" s="68">
        <f t="shared" si="64"/>
        <v>2.7493791323631442</v>
      </c>
    </row>
    <row r="4121" spans="1:7" x14ac:dyDescent="0.25">
      <c r="A4121">
        <v>2009</v>
      </c>
      <c r="B4121">
        <v>28</v>
      </c>
      <c r="C4121" t="s">
        <v>593</v>
      </c>
      <c r="D4121">
        <v>5</v>
      </c>
      <c r="E4121">
        <v>7239.9</v>
      </c>
      <c r="F4121">
        <v>4467.3</v>
      </c>
      <c r="G4121" s="68">
        <f t="shared" si="64"/>
        <v>1.6206433416157409</v>
      </c>
    </row>
    <row r="4122" spans="1:7" x14ac:dyDescent="0.25">
      <c r="A4122">
        <v>2010</v>
      </c>
      <c r="B4122">
        <v>28</v>
      </c>
      <c r="C4122" t="s">
        <v>593</v>
      </c>
      <c r="D4122">
        <v>2</v>
      </c>
      <c r="E4122">
        <v>9285.61</v>
      </c>
      <c r="F4122">
        <v>7892.65</v>
      </c>
      <c r="G4122" s="68">
        <f t="shared" si="64"/>
        <v>1.1764882517278736</v>
      </c>
    </row>
    <row r="4123" spans="1:7" x14ac:dyDescent="0.25">
      <c r="A4123">
        <v>2010</v>
      </c>
      <c r="B4123">
        <v>28</v>
      </c>
      <c r="C4123" t="s">
        <v>593</v>
      </c>
      <c r="D4123">
        <v>3</v>
      </c>
      <c r="E4123">
        <v>12308.26</v>
      </c>
      <c r="F4123">
        <v>9439.44</v>
      </c>
      <c r="G4123" s="68">
        <f t="shared" si="64"/>
        <v>1.3039184527895722</v>
      </c>
    </row>
    <row r="4124" spans="1:7" x14ac:dyDescent="0.25">
      <c r="A4124">
        <v>2010</v>
      </c>
      <c r="B4124">
        <v>28</v>
      </c>
      <c r="C4124" t="s">
        <v>593</v>
      </c>
      <c r="D4124">
        <v>4</v>
      </c>
      <c r="E4124">
        <v>14652.15</v>
      </c>
      <c r="F4124">
        <v>8171.12</v>
      </c>
      <c r="G4124" s="68">
        <f t="shared" si="64"/>
        <v>1.7931629935675892</v>
      </c>
    </row>
    <row r="4125" spans="1:7" x14ac:dyDescent="0.25">
      <c r="A4125">
        <v>2010</v>
      </c>
      <c r="B4125">
        <v>28</v>
      </c>
      <c r="C4125" t="s">
        <v>593</v>
      </c>
      <c r="D4125">
        <v>5</v>
      </c>
      <c r="E4125">
        <v>7915.78</v>
      </c>
      <c r="F4125">
        <v>5806.8</v>
      </c>
      <c r="G4125" s="68">
        <f t="shared" si="64"/>
        <v>1.3631914307363779</v>
      </c>
    </row>
    <row r="4126" spans="1:7" x14ac:dyDescent="0.25">
      <c r="A4126">
        <v>2011</v>
      </c>
      <c r="B4126">
        <v>28</v>
      </c>
      <c r="C4126" t="s">
        <v>593</v>
      </c>
      <c r="D4126">
        <v>2</v>
      </c>
      <c r="E4126">
        <v>8893.6299999999992</v>
      </c>
      <c r="F4126">
        <v>7055.88</v>
      </c>
      <c r="G4126" s="68">
        <f t="shared" si="64"/>
        <v>1.2604565270384416</v>
      </c>
    </row>
    <row r="4127" spans="1:7" x14ac:dyDescent="0.25">
      <c r="A4127">
        <v>2011</v>
      </c>
      <c r="B4127">
        <v>28</v>
      </c>
      <c r="C4127" t="s">
        <v>593</v>
      </c>
      <c r="D4127">
        <v>3</v>
      </c>
      <c r="E4127">
        <v>10690.08</v>
      </c>
      <c r="F4127">
        <v>7514.17</v>
      </c>
      <c r="G4127" s="68">
        <f t="shared" si="64"/>
        <v>1.4226561283548282</v>
      </c>
    </row>
    <row r="4128" spans="1:7" x14ac:dyDescent="0.25">
      <c r="A4128">
        <v>2011</v>
      </c>
      <c r="B4128">
        <v>28</v>
      </c>
      <c r="C4128" t="s">
        <v>593</v>
      </c>
      <c r="D4128">
        <v>4</v>
      </c>
      <c r="E4128">
        <v>16384.689999999999</v>
      </c>
      <c r="F4128">
        <v>7171.13</v>
      </c>
      <c r="G4128" s="68">
        <f t="shared" si="64"/>
        <v>2.2848128537622383</v>
      </c>
    </row>
    <row r="4129" spans="1:7" x14ac:dyDescent="0.25">
      <c r="A4129">
        <v>2011</v>
      </c>
      <c r="B4129">
        <v>28</v>
      </c>
      <c r="C4129" t="s">
        <v>593</v>
      </c>
      <c r="D4129">
        <v>5</v>
      </c>
      <c r="E4129">
        <v>9338.24</v>
      </c>
      <c r="F4129">
        <v>6192.86</v>
      </c>
      <c r="G4129" s="68">
        <f t="shared" si="64"/>
        <v>1.5079042639426694</v>
      </c>
    </row>
    <row r="4130" spans="1:7" x14ac:dyDescent="0.25">
      <c r="A4130">
        <v>2012</v>
      </c>
      <c r="B4130">
        <v>28</v>
      </c>
      <c r="C4130" t="s">
        <v>593</v>
      </c>
      <c r="D4130">
        <v>2</v>
      </c>
      <c r="E4130">
        <v>11419.5</v>
      </c>
      <c r="F4130">
        <v>8995.19</v>
      </c>
      <c r="G4130" s="68">
        <f t="shared" si="64"/>
        <v>1.2695118168710164</v>
      </c>
    </row>
    <row r="4131" spans="1:7" x14ac:dyDescent="0.25">
      <c r="A4131">
        <v>2012</v>
      </c>
      <c r="B4131">
        <v>28</v>
      </c>
      <c r="C4131" t="s">
        <v>593</v>
      </c>
      <c r="D4131">
        <v>3</v>
      </c>
      <c r="E4131">
        <v>10287.09</v>
      </c>
      <c r="F4131">
        <v>6494.89</v>
      </c>
      <c r="G4131" s="68">
        <f t="shared" si="64"/>
        <v>1.5838743997203955</v>
      </c>
    </row>
    <row r="4132" spans="1:7" x14ac:dyDescent="0.25">
      <c r="A4132">
        <v>2012</v>
      </c>
      <c r="B4132">
        <v>28</v>
      </c>
      <c r="C4132" t="s">
        <v>593</v>
      </c>
      <c r="D4132">
        <v>4</v>
      </c>
      <c r="E4132">
        <v>14467.81</v>
      </c>
      <c r="F4132">
        <v>4212.62</v>
      </c>
      <c r="G4132" s="68">
        <f t="shared" si="64"/>
        <v>3.4343971210315671</v>
      </c>
    </row>
    <row r="4133" spans="1:7" x14ac:dyDescent="0.25">
      <c r="A4133">
        <v>2012</v>
      </c>
      <c r="B4133">
        <v>28</v>
      </c>
      <c r="C4133" t="s">
        <v>593</v>
      </c>
      <c r="D4133">
        <v>5</v>
      </c>
      <c r="E4133">
        <v>9987.2000000000007</v>
      </c>
      <c r="F4133">
        <v>5737.39</v>
      </c>
      <c r="G4133" s="68">
        <f t="shared" si="64"/>
        <v>1.7407218264751045</v>
      </c>
    </row>
    <row r="4134" spans="1:7" x14ac:dyDescent="0.25">
      <c r="A4134">
        <v>2013</v>
      </c>
      <c r="B4134">
        <v>28</v>
      </c>
      <c r="C4134" t="s">
        <v>593</v>
      </c>
      <c r="D4134">
        <v>2</v>
      </c>
      <c r="E4134">
        <v>15100.12</v>
      </c>
      <c r="F4134">
        <v>12459.95</v>
      </c>
      <c r="G4134" s="68">
        <f t="shared" si="64"/>
        <v>1.2118925035814749</v>
      </c>
    </row>
    <row r="4135" spans="1:7" x14ac:dyDescent="0.25">
      <c r="A4135">
        <v>2013</v>
      </c>
      <c r="B4135">
        <v>28</v>
      </c>
      <c r="C4135" t="s">
        <v>593</v>
      </c>
      <c r="D4135">
        <v>3</v>
      </c>
      <c r="E4135">
        <v>13754.3</v>
      </c>
      <c r="F4135">
        <v>9837.6299999999992</v>
      </c>
      <c r="G4135" s="68">
        <f t="shared" si="64"/>
        <v>1.398131460524537</v>
      </c>
    </row>
    <row r="4136" spans="1:7" x14ac:dyDescent="0.25">
      <c r="A4136">
        <v>2013</v>
      </c>
      <c r="B4136">
        <v>28</v>
      </c>
      <c r="C4136" t="s">
        <v>593</v>
      </c>
      <c r="D4136">
        <v>4</v>
      </c>
      <c r="E4136">
        <v>14767.15</v>
      </c>
      <c r="F4136">
        <v>6709.78</v>
      </c>
      <c r="G4136" s="68">
        <f t="shared" si="64"/>
        <v>2.2008396698550476</v>
      </c>
    </row>
    <row r="4137" spans="1:7" x14ac:dyDescent="0.25">
      <c r="A4137">
        <v>2013</v>
      </c>
      <c r="B4137">
        <v>28</v>
      </c>
      <c r="C4137" t="s">
        <v>593</v>
      </c>
      <c r="D4137">
        <v>5</v>
      </c>
      <c r="E4137">
        <v>10006.17</v>
      </c>
      <c r="F4137">
        <v>6738.11</v>
      </c>
      <c r="G4137" s="68">
        <f t="shared" si="64"/>
        <v>1.4850113755934529</v>
      </c>
    </row>
    <row r="4138" spans="1:7" x14ac:dyDescent="0.25">
      <c r="A4138">
        <v>2014</v>
      </c>
      <c r="B4138">
        <v>28</v>
      </c>
      <c r="C4138" t="s">
        <v>593</v>
      </c>
      <c r="D4138">
        <v>2</v>
      </c>
      <c r="E4138">
        <v>13229.41</v>
      </c>
      <c r="F4138">
        <v>10871.45</v>
      </c>
      <c r="G4138" s="68">
        <f t="shared" si="64"/>
        <v>1.2168947104572065</v>
      </c>
    </row>
    <row r="4139" spans="1:7" x14ac:dyDescent="0.25">
      <c r="A4139">
        <v>2014</v>
      </c>
      <c r="B4139">
        <v>28</v>
      </c>
      <c r="C4139" t="s">
        <v>593</v>
      </c>
      <c r="D4139">
        <v>3</v>
      </c>
      <c r="E4139">
        <v>16089.13</v>
      </c>
      <c r="F4139">
        <v>11499.14</v>
      </c>
      <c r="G4139" s="68">
        <f t="shared" si="64"/>
        <v>1.3991594153997604</v>
      </c>
    </row>
    <row r="4140" spans="1:7" x14ac:dyDescent="0.25">
      <c r="A4140">
        <v>2014</v>
      </c>
      <c r="B4140">
        <v>28</v>
      </c>
      <c r="C4140" t="s">
        <v>593</v>
      </c>
      <c r="D4140">
        <v>4</v>
      </c>
      <c r="E4140">
        <v>16257.91</v>
      </c>
      <c r="F4140">
        <v>6990.41</v>
      </c>
      <c r="G4140" s="68">
        <f t="shared" si="64"/>
        <v>2.3257448418619222</v>
      </c>
    </row>
    <row r="4141" spans="1:7" x14ac:dyDescent="0.25">
      <c r="A4141">
        <v>2014</v>
      </c>
      <c r="B4141">
        <v>28</v>
      </c>
      <c r="C4141" t="s">
        <v>593</v>
      </c>
      <c r="D4141">
        <v>5</v>
      </c>
      <c r="E4141">
        <v>9002.0400000000009</v>
      </c>
      <c r="F4141">
        <v>5960.08</v>
      </c>
      <c r="G4141" s="68">
        <f t="shared" si="64"/>
        <v>1.5103891222936607</v>
      </c>
    </row>
    <row r="4142" spans="1:7" x14ac:dyDescent="0.25">
      <c r="A4142">
        <v>2015</v>
      </c>
      <c r="B4142">
        <v>28</v>
      </c>
      <c r="C4142" t="s">
        <v>593</v>
      </c>
      <c r="D4142">
        <v>2</v>
      </c>
      <c r="E4142">
        <v>15379.07</v>
      </c>
      <c r="F4142">
        <v>12594.65</v>
      </c>
      <c r="G4142" s="68">
        <f t="shared" si="64"/>
        <v>1.2210795853795064</v>
      </c>
    </row>
    <row r="4143" spans="1:7" x14ac:dyDescent="0.25">
      <c r="A4143">
        <v>2015</v>
      </c>
      <c r="B4143">
        <v>28</v>
      </c>
      <c r="C4143" t="s">
        <v>593</v>
      </c>
      <c r="D4143">
        <v>3</v>
      </c>
      <c r="E4143">
        <v>14119.14</v>
      </c>
      <c r="F4143">
        <v>10085</v>
      </c>
      <c r="G4143" s="68">
        <f t="shared" si="64"/>
        <v>1.4000138820029746</v>
      </c>
    </row>
    <row r="4144" spans="1:7" x14ac:dyDescent="0.25">
      <c r="A4144">
        <v>2015</v>
      </c>
      <c r="B4144">
        <v>28</v>
      </c>
      <c r="C4144" t="s">
        <v>593</v>
      </c>
      <c r="D4144">
        <v>4</v>
      </c>
      <c r="E4144">
        <v>19021.169999999998</v>
      </c>
      <c r="F4144">
        <v>8176.72</v>
      </c>
      <c r="G4144" s="68">
        <f t="shared" si="64"/>
        <v>2.3262591846119225</v>
      </c>
    </row>
    <row r="4145" spans="1:7" x14ac:dyDescent="0.25">
      <c r="A4145">
        <v>2015</v>
      </c>
      <c r="B4145">
        <v>28</v>
      </c>
      <c r="C4145" t="s">
        <v>593</v>
      </c>
      <c r="D4145">
        <v>5</v>
      </c>
      <c r="E4145">
        <v>10352.040000000001</v>
      </c>
      <c r="F4145">
        <v>6853.47</v>
      </c>
      <c r="G4145" s="68">
        <f t="shared" si="64"/>
        <v>1.5104815516811192</v>
      </c>
    </row>
    <row r="4146" spans="1:7" x14ac:dyDescent="0.25">
      <c r="A4146">
        <v>1979</v>
      </c>
      <c r="B4146">
        <v>29</v>
      </c>
      <c r="C4146" t="s">
        <v>594</v>
      </c>
      <c r="D4146">
        <v>2</v>
      </c>
      <c r="E4146">
        <v>461.25</v>
      </c>
      <c r="F4146">
        <v>190.57</v>
      </c>
      <c r="G4146" s="68">
        <f t="shared" si="64"/>
        <v>2.4203704675447342</v>
      </c>
    </row>
    <row r="4147" spans="1:7" x14ac:dyDescent="0.25">
      <c r="A4147">
        <v>1979</v>
      </c>
      <c r="B4147">
        <v>29</v>
      </c>
      <c r="C4147" t="s">
        <v>594</v>
      </c>
      <c r="D4147">
        <v>3</v>
      </c>
      <c r="E4147">
        <v>638</v>
      </c>
      <c r="F4147">
        <v>248.47</v>
      </c>
      <c r="G4147" s="68">
        <f t="shared" si="64"/>
        <v>2.5677144122026805</v>
      </c>
    </row>
    <row r="4148" spans="1:7" x14ac:dyDescent="0.25">
      <c r="A4148">
        <v>1979</v>
      </c>
      <c r="B4148">
        <v>29</v>
      </c>
      <c r="C4148" t="s">
        <v>594</v>
      </c>
      <c r="D4148">
        <v>4</v>
      </c>
      <c r="E4148">
        <v>684.03</v>
      </c>
      <c r="F4148">
        <v>199.47</v>
      </c>
      <c r="G4148" s="68">
        <f t="shared" si="64"/>
        <v>3.4292374793201983</v>
      </c>
    </row>
    <row r="4149" spans="1:7" x14ac:dyDescent="0.25">
      <c r="A4149">
        <v>1979</v>
      </c>
      <c r="B4149">
        <v>29</v>
      </c>
      <c r="C4149" t="s">
        <v>594</v>
      </c>
      <c r="D4149">
        <v>5</v>
      </c>
      <c r="E4149">
        <v>188.82</v>
      </c>
      <c r="F4149">
        <v>63.48</v>
      </c>
      <c r="G4149" s="68">
        <f t="shared" si="64"/>
        <v>2.9744801512287333</v>
      </c>
    </row>
    <row r="4150" spans="1:7" x14ac:dyDescent="0.25">
      <c r="A4150">
        <v>1980</v>
      </c>
      <c r="B4150">
        <v>29</v>
      </c>
      <c r="C4150" t="s">
        <v>594</v>
      </c>
      <c r="D4150">
        <v>2</v>
      </c>
      <c r="E4150">
        <v>486.66</v>
      </c>
      <c r="F4150">
        <v>174.84</v>
      </c>
      <c r="G4150" s="68">
        <f t="shared" si="64"/>
        <v>2.7834591626630063</v>
      </c>
    </row>
    <row r="4151" spans="1:7" x14ac:dyDescent="0.25">
      <c r="A4151">
        <v>1980</v>
      </c>
      <c r="B4151">
        <v>29</v>
      </c>
      <c r="C4151" t="s">
        <v>594</v>
      </c>
      <c r="D4151">
        <v>3</v>
      </c>
      <c r="E4151">
        <v>740.35</v>
      </c>
      <c r="F4151">
        <v>251.05</v>
      </c>
      <c r="G4151" s="68">
        <f t="shared" si="64"/>
        <v>2.9490141406094401</v>
      </c>
    </row>
    <row r="4152" spans="1:7" x14ac:dyDescent="0.25">
      <c r="A4152">
        <v>1980</v>
      </c>
      <c r="B4152">
        <v>29</v>
      </c>
      <c r="C4152" t="s">
        <v>594</v>
      </c>
      <c r="D4152">
        <v>4</v>
      </c>
      <c r="E4152">
        <v>699.53</v>
      </c>
      <c r="F4152">
        <v>177.53</v>
      </c>
      <c r="G4152" s="68">
        <f t="shared" si="64"/>
        <v>3.9403481101785611</v>
      </c>
    </row>
    <row r="4153" spans="1:7" x14ac:dyDescent="0.25">
      <c r="A4153">
        <v>1980</v>
      </c>
      <c r="B4153">
        <v>29</v>
      </c>
      <c r="C4153" t="s">
        <v>594</v>
      </c>
      <c r="D4153">
        <v>5</v>
      </c>
      <c r="E4153">
        <v>187.28</v>
      </c>
      <c r="F4153">
        <v>54.79</v>
      </c>
      <c r="G4153" s="68">
        <f t="shared" si="64"/>
        <v>3.4181419967147288</v>
      </c>
    </row>
    <row r="4154" spans="1:7" x14ac:dyDescent="0.25">
      <c r="A4154">
        <v>1981</v>
      </c>
      <c r="B4154">
        <v>29</v>
      </c>
      <c r="C4154" t="s">
        <v>594</v>
      </c>
      <c r="D4154">
        <v>2</v>
      </c>
      <c r="E4154">
        <v>363.76</v>
      </c>
      <c r="F4154">
        <v>73.72</v>
      </c>
      <c r="G4154" s="68">
        <f t="shared" si="64"/>
        <v>4.934346174715138</v>
      </c>
    </row>
    <row r="4155" spans="1:7" x14ac:dyDescent="0.25">
      <c r="A4155">
        <v>1981</v>
      </c>
      <c r="B4155">
        <v>29</v>
      </c>
      <c r="C4155" t="s">
        <v>594</v>
      </c>
      <c r="D4155">
        <v>3</v>
      </c>
      <c r="E4155">
        <v>781.21</v>
      </c>
      <c r="F4155">
        <v>149.87</v>
      </c>
      <c r="G4155" s="68">
        <f t="shared" si="64"/>
        <v>5.2125842396743849</v>
      </c>
    </row>
    <row r="4156" spans="1:7" x14ac:dyDescent="0.25">
      <c r="A4156">
        <v>1981</v>
      </c>
      <c r="B4156">
        <v>29</v>
      </c>
      <c r="C4156" t="s">
        <v>594</v>
      </c>
      <c r="D4156">
        <v>4</v>
      </c>
      <c r="E4156">
        <v>810.17</v>
      </c>
      <c r="F4156">
        <v>116.16</v>
      </c>
      <c r="G4156" s="68">
        <f t="shared" si="64"/>
        <v>6.9746039944903577</v>
      </c>
    </row>
    <row r="4157" spans="1:7" x14ac:dyDescent="0.25">
      <c r="A4157">
        <v>1981</v>
      </c>
      <c r="B4157">
        <v>29</v>
      </c>
      <c r="C4157" t="s">
        <v>594</v>
      </c>
      <c r="D4157">
        <v>5</v>
      </c>
      <c r="E4157">
        <v>190.99</v>
      </c>
      <c r="F4157">
        <v>31.56</v>
      </c>
      <c r="G4157" s="68">
        <f t="shared" si="64"/>
        <v>6.0516476552598233</v>
      </c>
    </row>
    <row r="4158" spans="1:7" x14ac:dyDescent="0.25">
      <c r="A4158">
        <v>1982</v>
      </c>
      <c r="B4158">
        <v>29</v>
      </c>
      <c r="C4158" t="s">
        <v>594</v>
      </c>
      <c r="D4158">
        <v>2</v>
      </c>
      <c r="E4158">
        <v>232.1</v>
      </c>
      <c r="F4158">
        <v>86.33</v>
      </c>
      <c r="G4158" s="68">
        <f t="shared" si="64"/>
        <v>2.6885207923085832</v>
      </c>
    </row>
    <row r="4159" spans="1:7" x14ac:dyDescent="0.25">
      <c r="A4159">
        <v>1982</v>
      </c>
      <c r="B4159">
        <v>29</v>
      </c>
      <c r="C4159" t="s">
        <v>594</v>
      </c>
      <c r="D4159">
        <v>3</v>
      </c>
      <c r="E4159">
        <v>582.66999999999996</v>
      </c>
      <c r="F4159">
        <v>204.45</v>
      </c>
      <c r="G4159" s="68">
        <f t="shared" si="64"/>
        <v>2.8499388603570557</v>
      </c>
    </row>
    <row r="4160" spans="1:7" x14ac:dyDescent="0.25">
      <c r="A4160">
        <v>1982</v>
      </c>
      <c r="B4160">
        <v>29</v>
      </c>
      <c r="C4160" t="s">
        <v>594</v>
      </c>
      <c r="D4160">
        <v>4</v>
      </c>
      <c r="E4160">
        <v>885.74</v>
      </c>
      <c r="F4160">
        <v>233.03</v>
      </c>
      <c r="G4160" s="68">
        <f t="shared" si="64"/>
        <v>3.8009698322104448</v>
      </c>
    </row>
    <row r="4161" spans="1:7" x14ac:dyDescent="0.25">
      <c r="A4161">
        <v>1982</v>
      </c>
      <c r="B4161">
        <v>29</v>
      </c>
      <c r="C4161" t="s">
        <v>594</v>
      </c>
      <c r="D4161">
        <v>5</v>
      </c>
      <c r="E4161">
        <v>229.65</v>
      </c>
      <c r="F4161">
        <v>69.680000000000007</v>
      </c>
      <c r="G4161" s="68">
        <f t="shared" si="64"/>
        <v>3.2957807118254876</v>
      </c>
    </row>
    <row r="4162" spans="1:7" x14ac:dyDescent="0.25">
      <c r="A4162">
        <v>1983</v>
      </c>
      <c r="B4162">
        <v>29</v>
      </c>
      <c r="C4162" t="s">
        <v>594</v>
      </c>
      <c r="D4162">
        <v>2</v>
      </c>
      <c r="E4162">
        <v>208.68</v>
      </c>
      <c r="F4162">
        <v>126.78</v>
      </c>
      <c r="G4162" s="68">
        <f t="shared" si="64"/>
        <v>1.6460009465215335</v>
      </c>
    </row>
    <row r="4163" spans="1:7" x14ac:dyDescent="0.25">
      <c r="A4163">
        <v>1983</v>
      </c>
      <c r="B4163">
        <v>29</v>
      </c>
      <c r="C4163" t="s">
        <v>594</v>
      </c>
      <c r="D4163">
        <v>3</v>
      </c>
      <c r="E4163">
        <v>367.33</v>
      </c>
      <c r="F4163">
        <v>212.5</v>
      </c>
      <c r="G4163" s="68">
        <f t="shared" ref="G4163:G4226" si="65">E4163/F4163</f>
        <v>1.7286117647058823</v>
      </c>
    </row>
    <row r="4164" spans="1:7" x14ac:dyDescent="0.25">
      <c r="A4164">
        <v>1983</v>
      </c>
      <c r="B4164">
        <v>29</v>
      </c>
      <c r="C4164" t="s">
        <v>594</v>
      </c>
      <c r="D4164">
        <v>4</v>
      </c>
      <c r="E4164">
        <v>633.37</v>
      </c>
      <c r="F4164">
        <v>273.52</v>
      </c>
      <c r="G4164" s="68">
        <f t="shared" si="65"/>
        <v>2.3156259140099444</v>
      </c>
    </row>
    <row r="4165" spans="1:7" x14ac:dyDescent="0.25">
      <c r="A4165">
        <v>1983</v>
      </c>
      <c r="B4165">
        <v>29</v>
      </c>
      <c r="C4165" t="s">
        <v>594</v>
      </c>
      <c r="D4165">
        <v>5</v>
      </c>
      <c r="E4165">
        <v>231.22</v>
      </c>
      <c r="F4165">
        <v>114.08</v>
      </c>
      <c r="G4165" s="68">
        <f t="shared" si="65"/>
        <v>2.0268232819074332</v>
      </c>
    </row>
    <row r="4166" spans="1:7" x14ac:dyDescent="0.25">
      <c r="A4166">
        <v>1984</v>
      </c>
      <c r="B4166">
        <v>29</v>
      </c>
      <c r="C4166" t="s">
        <v>594</v>
      </c>
      <c r="D4166">
        <v>2</v>
      </c>
      <c r="E4166">
        <v>248.49</v>
      </c>
      <c r="F4166">
        <v>155.16</v>
      </c>
      <c r="G4166" s="68">
        <f t="shared" si="65"/>
        <v>1.601508120649652</v>
      </c>
    </row>
    <row r="4167" spans="1:7" x14ac:dyDescent="0.25">
      <c r="A4167">
        <v>1984</v>
      </c>
      <c r="B4167">
        <v>29</v>
      </c>
      <c r="C4167" t="s">
        <v>594</v>
      </c>
      <c r="D4167">
        <v>3</v>
      </c>
      <c r="E4167">
        <v>331.3</v>
      </c>
      <c r="F4167">
        <v>183.13</v>
      </c>
      <c r="G4167" s="68">
        <f t="shared" si="65"/>
        <v>1.8090973625293509</v>
      </c>
    </row>
    <row r="4168" spans="1:7" x14ac:dyDescent="0.25">
      <c r="A4168">
        <v>1984</v>
      </c>
      <c r="B4168">
        <v>29</v>
      </c>
      <c r="C4168" t="s">
        <v>594</v>
      </c>
      <c r="D4168">
        <v>4</v>
      </c>
      <c r="E4168">
        <v>376.91</v>
      </c>
      <c r="F4168">
        <v>107.42</v>
      </c>
      <c r="G4168" s="68">
        <f t="shared" si="65"/>
        <v>3.5087506981940049</v>
      </c>
    </row>
    <row r="4169" spans="1:7" x14ac:dyDescent="0.25">
      <c r="A4169">
        <v>1984</v>
      </c>
      <c r="B4169">
        <v>29</v>
      </c>
      <c r="C4169" t="s">
        <v>594</v>
      </c>
      <c r="D4169">
        <v>5</v>
      </c>
      <c r="E4169">
        <v>171.35</v>
      </c>
      <c r="F4169">
        <v>70.08</v>
      </c>
      <c r="G4169" s="68">
        <f t="shared" si="65"/>
        <v>2.4450627853881279</v>
      </c>
    </row>
    <row r="4170" spans="1:7" x14ac:dyDescent="0.25">
      <c r="A4170">
        <v>1985</v>
      </c>
      <c r="B4170">
        <v>29</v>
      </c>
      <c r="C4170" t="s">
        <v>594</v>
      </c>
      <c r="D4170">
        <v>2</v>
      </c>
      <c r="E4170">
        <v>350.56</v>
      </c>
      <c r="F4170">
        <v>273.99</v>
      </c>
      <c r="G4170" s="68">
        <f t="shared" si="65"/>
        <v>1.2794627541151136</v>
      </c>
    </row>
    <row r="4171" spans="1:7" x14ac:dyDescent="0.25">
      <c r="A4171">
        <v>1985</v>
      </c>
      <c r="B4171">
        <v>29</v>
      </c>
      <c r="C4171" t="s">
        <v>594</v>
      </c>
      <c r="D4171">
        <v>3</v>
      </c>
      <c r="E4171">
        <v>419.55</v>
      </c>
      <c r="F4171">
        <v>290.83</v>
      </c>
      <c r="G4171" s="68">
        <f t="shared" si="65"/>
        <v>1.4425953306055086</v>
      </c>
    </row>
    <row r="4172" spans="1:7" x14ac:dyDescent="0.25">
      <c r="A4172">
        <v>1985</v>
      </c>
      <c r="B4172">
        <v>29</v>
      </c>
      <c r="C4172" t="s">
        <v>594</v>
      </c>
      <c r="D4172">
        <v>4</v>
      </c>
      <c r="E4172">
        <v>452.13</v>
      </c>
      <c r="F4172">
        <v>163.12</v>
      </c>
      <c r="G4172" s="68">
        <f t="shared" si="65"/>
        <v>2.7717631191760668</v>
      </c>
    </row>
    <row r="4173" spans="1:7" x14ac:dyDescent="0.25">
      <c r="A4173">
        <v>1985</v>
      </c>
      <c r="B4173">
        <v>29</v>
      </c>
      <c r="C4173" t="s">
        <v>594</v>
      </c>
      <c r="D4173">
        <v>5</v>
      </c>
      <c r="E4173">
        <v>125.63</v>
      </c>
      <c r="F4173">
        <v>63.36</v>
      </c>
      <c r="G4173" s="68">
        <f t="shared" si="65"/>
        <v>1.9827967171717171</v>
      </c>
    </row>
    <row r="4174" spans="1:7" x14ac:dyDescent="0.25">
      <c r="A4174">
        <v>1986</v>
      </c>
      <c r="B4174">
        <v>29</v>
      </c>
      <c r="C4174" t="s">
        <v>594</v>
      </c>
      <c r="D4174">
        <v>2</v>
      </c>
      <c r="E4174">
        <v>310.44</v>
      </c>
      <c r="F4174">
        <v>119.14</v>
      </c>
      <c r="G4174" s="68">
        <f t="shared" si="65"/>
        <v>2.6056739969783447</v>
      </c>
    </row>
    <row r="4175" spans="1:7" x14ac:dyDescent="0.25">
      <c r="A4175">
        <v>1986</v>
      </c>
      <c r="B4175">
        <v>29</v>
      </c>
      <c r="C4175" t="s">
        <v>594</v>
      </c>
      <c r="D4175">
        <v>3</v>
      </c>
      <c r="E4175">
        <v>589.53</v>
      </c>
      <c r="F4175">
        <v>193.2</v>
      </c>
      <c r="G4175" s="68">
        <f t="shared" si="65"/>
        <v>3.0513975155279502</v>
      </c>
    </row>
    <row r="4176" spans="1:7" x14ac:dyDescent="0.25">
      <c r="A4176">
        <v>1986</v>
      </c>
      <c r="B4176">
        <v>29</v>
      </c>
      <c r="C4176" t="s">
        <v>594</v>
      </c>
      <c r="D4176">
        <v>4</v>
      </c>
      <c r="E4176">
        <v>566.08000000000004</v>
      </c>
      <c r="F4176">
        <v>77.86</v>
      </c>
      <c r="G4176" s="68">
        <f t="shared" si="65"/>
        <v>7.2704854867711282</v>
      </c>
    </row>
    <row r="4177" spans="1:7" x14ac:dyDescent="0.25">
      <c r="A4177">
        <v>1986</v>
      </c>
      <c r="B4177">
        <v>29</v>
      </c>
      <c r="C4177" t="s">
        <v>594</v>
      </c>
      <c r="D4177">
        <v>5</v>
      </c>
      <c r="E4177">
        <v>144.78</v>
      </c>
      <c r="F4177">
        <v>33.299999999999997</v>
      </c>
      <c r="G4177" s="68">
        <f t="shared" si="65"/>
        <v>4.3477477477477482</v>
      </c>
    </row>
    <row r="4178" spans="1:7" x14ac:dyDescent="0.25">
      <c r="A4178">
        <v>1987</v>
      </c>
      <c r="B4178">
        <v>29</v>
      </c>
      <c r="C4178" t="s">
        <v>594</v>
      </c>
      <c r="D4178">
        <v>2</v>
      </c>
      <c r="E4178">
        <v>285.19</v>
      </c>
      <c r="F4178">
        <v>113.3</v>
      </c>
      <c r="G4178" s="68">
        <f t="shared" si="65"/>
        <v>2.5171226831421007</v>
      </c>
    </row>
    <row r="4179" spans="1:7" x14ac:dyDescent="0.25">
      <c r="A4179">
        <v>1987</v>
      </c>
      <c r="B4179">
        <v>29</v>
      </c>
      <c r="C4179" t="s">
        <v>594</v>
      </c>
      <c r="D4179">
        <v>3</v>
      </c>
      <c r="E4179">
        <v>527.70000000000005</v>
      </c>
      <c r="F4179">
        <v>178.79</v>
      </c>
      <c r="G4179" s="68">
        <f t="shared" si="65"/>
        <v>2.9515073549974833</v>
      </c>
    </row>
    <row r="4180" spans="1:7" x14ac:dyDescent="0.25">
      <c r="A4180">
        <v>1987</v>
      </c>
      <c r="B4180">
        <v>29</v>
      </c>
      <c r="C4180" t="s">
        <v>594</v>
      </c>
      <c r="D4180">
        <v>4</v>
      </c>
      <c r="E4180">
        <v>784.02</v>
      </c>
      <c r="F4180">
        <v>114.06</v>
      </c>
      <c r="G4180" s="68">
        <f t="shared" si="65"/>
        <v>6.8737506575486584</v>
      </c>
    </row>
    <row r="4181" spans="1:7" x14ac:dyDescent="0.25">
      <c r="A4181">
        <v>1987</v>
      </c>
      <c r="B4181">
        <v>29</v>
      </c>
      <c r="C4181" t="s">
        <v>594</v>
      </c>
      <c r="D4181">
        <v>5</v>
      </c>
      <c r="E4181">
        <v>182.74</v>
      </c>
      <c r="F4181">
        <v>44.24</v>
      </c>
      <c r="G4181" s="68">
        <f t="shared" si="65"/>
        <v>4.1306509945750456</v>
      </c>
    </row>
    <row r="4182" spans="1:7" x14ac:dyDescent="0.25">
      <c r="A4182">
        <v>1988</v>
      </c>
      <c r="B4182">
        <v>29</v>
      </c>
      <c r="C4182" t="s">
        <v>594</v>
      </c>
      <c r="D4182">
        <v>2</v>
      </c>
      <c r="E4182">
        <v>184.69</v>
      </c>
      <c r="F4182">
        <v>68.650000000000006</v>
      </c>
      <c r="G4182" s="68">
        <f t="shared" si="65"/>
        <v>2.6903131828113618</v>
      </c>
    </row>
    <row r="4183" spans="1:7" x14ac:dyDescent="0.25">
      <c r="A4183">
        <v>1988</v>
      </c>
      <c r="B4183">
        <v>29</v>
      </c>
      <c r="C4183" t="s">
        <v>594</v>
      </c>
      <c r="D4183">
        <v>3</v>
      </c>
      <c r="E4183">
        <v>472.29</v>
      </c>
      <c r="F4183">
        <v>145.44999999999999</v>
      </c>
      <c r="G4183" s="68">
        <f t="shared" si="65"/>
        <v>3.2470952217256794</v>
      </c>
    </row>
    <row r="4184" spans="1:7" x14ac:dyDescent="0.25">
      <c r="A4184">
        <v>1988</v>
      </c>
      <c r="B4184">
        <v>29</v>
      </c>
      <c r="C4184" t="s">
        <v>594</v>
      </c>
      <c r="D4184">
        <v>4</v>
      </c>
      <c r="E4184">
        <v>652.91</v>
      </c>
      <c r="F4184">
        <v>66.91</v>
      </c>
      <c r="G4184" s="68">
        <f t="shared" si="65"/>
        <v>9.7580331788970263</v>
      </c>
    </row>
    <row r="4185" spans="1:7" x14ac:dyDescent="0.25">
      <c r="A4185">
        <v>1988</v>
      </c>
      <c r="B4185">
        <v>29</v>
      </c>
      <c r="C4185" t="s">
        <v>594</v>
      </c>
      <c r="D4185">
        <v>5</v>
      </c>
      <c r="E4185">
        <v>242.68</v>
      </c>
      <c r="F4185">
        <v>48.77</v>
      </c>
      <c r="G4185" s="68">
        <f t="shared" si="65"/>
        <v>4.9760098421160546</v>
      </c>
    </row>
    <row r="4186" spans="1:7" x14ac:dyDescent="0.25">
      <c r="A4186">
        <v>1989</v>
      </c>
      <c r="B4186">
        <v>29</v>
      </c>
      <c r="C4186" t="s">
        <v>594</v>
      </c>
      <c r="D4186">
        <v>2</v>
      </c>
      <c r="E4186">
        <v>167.31</v>
      </c>
      <c r="F4186">
        <v>73.58</v>
      </c>
      <c r="G4186" s="68">
        <f t="shared" si="65"/>
        <v>2.2738515901060072</v>
      </c>
    </row>
    <row r="4187" spans="1:7" x14ac:dyDescent="0.25">
      <c r="A4187">
        <v>1989</v>
      </c>
      <c r="B4187">
        <v>29</v>
      </c>
      <c r="C4187" t="s">
        <v>594</v>
      </c>
      <c r="D4187">
        <v>3</v>
      </c>
      <c r="E4187">
        <v>305.05</v>
      </c>
      <c r="F4187">
        <v>113.81</v>
      </c>
      <c r="G4187" s="68">
        <f t="shared" si="65"/>
        <v>2.6803444337052982</v>
      </c>
    </row>
    <row r="4188" spans="1:7" x14ac:dyDescent="0.25">
      <c r="A4188">
        <v>1989</v>
      </c>
      <c r="B4188">
        <v>29</v>
      </c>
      <c r="C4188" t="s">
        <v>594</v>
      </c>
      <c r="D4188">
        <v>4</v>
      </c>
      <c r="E4188">
        <v>624.54</v>
      </c>
      <c r="F4188">
        <v>98.8</v>
      </c>
      <c r="G4188" s="68">
        <f t="shared" si="65"/>
        <v>6.3212550607287445</v>
      </c>
    </row>
    <row r="4189" spans="1:7" x14ac:dyDescent="0.25">
      <c r="A4189">
        <v>1989</v>
      </c>
      <c r="B4189">
        <v>29</v>
      </c>
      <c r="C4189" t="s">
        <v>594</v>
      </c>
      <c r="D4189">
        <v>5</v>
      </c>
      <c r="E4189">
        <v>201.13</v>
      </c>
      <c r="F4189">
        <v>52.6</v>
      </c>
      <c r="G4189" s="68">
        <f t="shared" si="65"/>
        <v>3.823764258555133</v>
      </c>
    </row>
    <row r="4190" spans="1:7" x14ac:dyDescent="0.25">
      <c r="A4190">
        <v>1990</v>
      </c>
      <c r="B4190">
        <v>29</v>
      </c>
      <c r="C4190" t="s">
        <v>594</v>
      </c>
      <c r="D4190">
        <v>2</v>
      </c>
      <c r="E4190">
        <v>253.12</v>
      </c>
      <c r="F4190">
        <v>116.48</v>
      </c>
      <c r="G4190" s="68">
        <f t="shared" si="65"/>
        <v>2.1730769230769229</v>
      </c>
    </row>
    <row r="4191" spans="1:7" x14ac:dyDescent="0.25">
      <c r="A4191">
        <v>1990</v>
      </c>
      <c r="B4191">
        <v>29</v>
      </c>
      <c r="C4191" t="s">
        <v>594</v>
      </c>
      <c r="D4191">
        <v>3</v>
      </c>
      <c r="E4191">
        <v>265.44</v>
      </c>
      <c r="F4191">
        <v>105.6</v>
      </c>
      <c r="G4191" s="68">
        <f t="shared" si="65"/>
        <v>2.5136363636363637</v>
      </c>
    </row>
    <row r="4192" spans="1:7" x14ac:dyDescent="0.25">
      <c r="A4192">
        <v>1990</v>
      </c>
      <c r="B4192">
        <v>29</v>
      </c>
      <c r="C4192" t="s">
        <v>594</v>
      </c>
      <c r="D4192">
        <v>4</v>
      </c>
      <c r="E4192">
        <v>345.98</v>
      </c>
      <c r="F4192">
        <v>68.27</v>
      </c>
      <c r="G4192" s="68">
        <f t="shared" si="65"/>
        <v>5.0678189541526297</v>
      </c>
    </row>
    <row r="4193" spans="1:7" x14ac:dyDescent="0.25">
      <c r="A4193">
        <v>1990</v>
      </c>
      <c r="B4193">
        <v>29</v>
      </c>
      <c r="C4193" t="s">
        <v>594</v>
      </c>
      <c r="D4193">
        <v>5</v>
      </c>
      <c r="E4193">
        <v>184.78</v>
      </c>
      <c r="F4193">
        <v>52.2</v>
      </c>
      <c r="G4193" s="68">
        <f t="shared" si="65"/>
        <v>3.5398467432950191</v>
      </c>
    </row>
    <row r="4194" spans="1:7" x14ac:dyDescent="0.25">
      <c r="A4194">
        <v>1991</v>
      </c>
      <c r="B4194">
        <v>29</v>
      </c>
      <c r="C4194" t="s">
        <v>594</v>
      </c>
      <c r="D4194">
        <v>2</v>
      </c>
      <c r="E4194">
        <v>271.56</v>
      </c>
      <c r="F4194">
        <v>90.78</v>
      </c>
      <c r="G4194" s="68">
        <f t="shared" si="65"/>
        <v>2.9914077990746861</v>
      </c>
    </row>
    <row r="4195" spans="1:7" x14ac:dyDescent="0.25">
      <c r="A4195">
        <v>1991</v>
      </c>
      <c r="B4195">
        <v>29</v>
      </c>
      <c r="C4195" t="s">
        <v>594</v>
      </c>
      <c r="D4195">
        <v>3</v>
      </c>
      <c r="E4195">
        <v>425.97</v>
      </c>
      <c r="F4195">
        <v>127.95</v>
      </c>
      <c r="G4195" s="68">
        <f t="shared" si="65"/>
        <v>3.3291910902696369</v>
      </c>
    </row>
    <row r="4196" spans="1:7" x14ac:dyDescent="0.25">
      <c r="A4196">
        <v>1991</v>
      </c>
      <c r="B4196">
        <v>29</v>
      </c>
      <c r="C4196" t="s">
        <v>594</v>
      </c>
      <c r="D4196">
        <v>4</v>
      </c>
      <c r="E4196">
        <v>353.76</v>
      </c>
      <c r="F4196">
        <v>68.260000000000005</v>
      </c>
      <c r="G4196" s="68">
        <f t="shared" si="65"/>
        <v>5.1825373571637847</v>
      </c>
    </row>
    <row r="4197" spans="1:7" x14ac:dyDescent="0.25">
      <c r="A4197">
        <v>1991</v>
      </c>
      <c r="B4197">
        <v>29</v>
      </c>
      <c r="C4197" t="s">
        <v>594</v>
      </c>
      <c r="D4197">
        <v>5</v>
      </c>
      <c r="E4197">
        <v>104.53</v>
      </c>
      <c r="F4197">
        <v>26.08</v>
      </c>
      <c r="G4197" s="68">
        <f t="shared" si="65"/>
        <v>4.0080521472392645</v>
      </c>
    </row>
    <row r="4198" spans="1:7" x14ac:dyDescent="0.25">
      <c r="A4198">
        <v>1992</v>
      </c>
      <c r="B4198">
        <v>29</v>
      </c>
      <c r="C4198" t="s">
        <v>594</v>
      </c>
      <c r="D4198">
        <v>2</v>
      </c>
      <c r="E4198">
        <v>219.8</v>
      </c>
      <c r="F4198">
        <v>131.22</v>
      </c>
      <c r="G4198" s="68">
        <f t="shared" si="65"/>
        <v>1.6750495351318397</v>
      </c>
    </row>
    <row r="4199" spans="1:7" x14ac:dyDescent="0.25">
      <c r="A4199">
        <v>1992</v>
      </c>
      <c r="B4199">
        <v>29</v>
      </c>
      <c r="C4199" t="s">
        <v>594</v>
      </c>
      <c r="D4199">
        <v>3</v>
      </c>
      <c r="E4199">
        <v>441.7</v>
      </c>
      <c r="F4199">
        <v>246.84</v>
      </c>
      <c r="G4199" s="68">
        <f t="shared" si="65"/>
        <v>1.7894182466374979</v>
      </c>
    </row>
    <row r="4200" spans="1:7" x14ac:dyDescent="0.25">
      <c r="A4200">
        <v>1992</v>
      </c>
      <c r="B4200">
        <v>29</v>
      </c>
      <c r="C4200" t="s">
        <v>594</v>
      </c>
      <c r="D4200">
        <v>4</v>
      </c>
      <c r="E4200">
        <v>540.61</v>
      </c>
      <c r="F4200">
        <v>237.52</v>
      </c>
      <c r="G4200" s="68">
        <f t="shared" si="65"/>
        <v>2.2760609632873021</v>
      </c>
    </row>
    <row r="4201" spans="1:7" x14ac:dyDescent="0.25">
      <c r="A4201">
        <v>1992</v>
      </c>
      <c r="B4201">
        <v>29</v>
      </c>
      <c r="C4201" t="s">
        <v>594</v>
      </c>
      <c r="D4201">
        <v>5</v>
      </c>
      <c r="E4201">
        <v>106.95</v>
      </c>
      <c r="F4201">
        <v>54.13</v>
      </c>
      <c r="G4201" s="68">
        <f t="shared" si="65"/>
        <v>1.9757990024016256</v>
      </c>
    </row>
    <row r="4202" spans="1:7" x14ac:dyDescent="0.25">
      <c r="A4202">
        <v>1993</v>
      </c>
      <c r="B4202">
        <v>29</v>
      </c>
      <c r="C4202" t="s">
        <v>594</v>
      </c>
      <c r="D4202">
        <v>2</v>
      </c>
      <c r="E4202">
        <v>164.29</v>
      </c>
      <c r="F4202">
        <v>109.69</v>
      </c>
      <c r="G4202" s="68">
        <f t="shared" si="65"/>
        <v>1.4977664326738991</v>
      </c>
    </row>
    <row r="4203" spans="1:7" x14ac:dyDescent="0.25">
      <c r="A4203">
        <v>1993</v>
      </c>
      <c r="B4203">
        <v>29</v>
      </c>
      <c r="C4203" t="s">
        <v>594</v>
      </c>
      <c r="D4203">
        <v>3</v>
      </c>
      <c r="E4203">
        <v>359.08</v>
      </c>
      <c r="F4203">
        <v>223.1</v>
      </c>
      <c r="G4203" s="68">
        <f t="shared" si="65"/>
        <v>1.6095024652622143</v>
      </c>
    </row>
    <row r="4204" spans="1:7" x14ac:dyDescent="0.25">
      <c r="A4204">
        <v>1993</v>
      </c>
      <c r="B4204">
        <v>29</v>
      </c>
      <c r="C4204" t="s">
        <v>594</v>
      </c>
      <c r="D4204">
        <v>4</v>
      </c>
      <c r="E4204">
        <v>539.08000000000004</v>
      </c>
      <c r="F4204">
        <v>257.08999999999997</v>
      </c>
      <c r="G4204" s="68">
        <f t="shared" si="65"/>
        <v>2.0968532420553117</v>
      </c>
    </row>
    <row r="4205" spans="1:7" x14ac:dyDescent="0.25">
      <c r="A4205">
        <v>1993</v>
      </c>
      <c r="B4205">
        <v>29</v>
      </c>
      <c r="C4205" t="s">
        <v>594</v>
      </c>
      <c r="D4205">
        <v>5</v>
      </c>
      <c r="E4205">
        <v>154.76</v>
      </c>
      <c r="F4205">
        <v>86.86</v>
      </c>
      <c r="G4205" s="68">
        <f t="shared" si="65"/>
        <v>1.7817177066543863</v>
      </c>
    </row>
    <row r="4206" spans="1:7" x14ac:dyDescent="0.25">
      <c r="A4206">
        <v>1994</v>
      </c>
      <c r="B4206">
        <v>29</v>
      </c>
      <c r="C4206" t="s">
        <v>594</v>
      </c>
      <c r="D4206">
        <v>2</v>
      </c>
      <c r="E4206">
        <v>186.65</v>
      </c>
      <c r="F4206">
        <v>105.36</v>
      </c>
      <c r="G4206" s="68">
        <f t="shared" si="65"/>
        <v>1.7715451784358391</v>
      </c>
    </row>
    <row r="4207" spans="1:7" x14ac:dyDescent="0.25">
      <c r="A4207">
        <v>1994</v>
      </c>
      <c r="B4207">
        <v>29</v>
      </c>
      <c r="C4207" t="s">
        <v>594</v>
      </c>
      <c r="D4207">
        <v>3</v>
      </c>
      <c r="E4207">
        <v>288.63</v>
      </c>
      <c r="F4207">
        <v>156.36000000000001</v>
      </c>
      <c r="G4207" s="68">
        <f t="shared" si="65"/>
        <v>1.8459324635456638</v>
      </c>
    </row>
    <row r="4208" spans="1:7" x14ac:dyDescent="0.25">
      <c r="A4208">
        <v>1994</v>
      </c>
      <c r="B4208">
        <v>29</v>
      </c>
      <c r="C4208" t="s">
        <v>594</v>
      </c>
      <c r="D4208">
        <v>4</v>
      </c>
      <c r="E4208">
        <v>528.6</v>
      </c>
      <c r="F4208">
        <v>248.57</v>
      </c>
      <c r="G4208" s="68">
        <f t="shared" si="65"/>
        <v>2.1265639457698033</v>
      </c>
    </row>
    <row r="4209" spans="1:7" x14ac:dyDescent="0.25">
      <c r="A4209">
        <v>1994</v>
      </c>
      <c r="B4209">
        <v>29</v>
      </c>
      <c r="C4209" t="s">
        <v>594</v>
      </c>
      <c r="D4209">
        <v>5</v>
      </c>
      <c r="E4209">
        <v>175.99</v>
      </c>
      <c r="F4209">
        <v>88.36</v>
      </c>
      <c r="G4209" s="68">
        <f t="shared" si="65"/>
        <v>1.9917383431416933</v>
      </c>
    </row>
    <row r="4210" spans="1:7" x14ac:dyDescent="0.25">
      <c r="A4210">
        <v>1995</v>
      </c>
      <c r="B4210">
        <v>29</v>
      </c>
      <c r="C4210" t="s">
        <v>594</v>
      </c>
      <c r="D4210">
        <v>2</v>
      </c>
      <c r="E4210">
        <v>210.5</v>
      </c>
      <c r="F4210">
        <v>86.77</v>
      </c>
      <c r="G4210" s="68">
        <f t="shared" si="65"/>
        <v>2.4259536706234877</v>
      </c>
    </row>
    <row r="4211" spans="1:7" x14ac:dyDescent="0.25">
      <c r="A4211">
        <v>1995</v>
      </c>
      <c r="B4211">
        <v>29</v>
      </c>
      <c r="C4211" t="s">
        <v>594</v>
      </c>
      <c r="D4211">
        <v>3</v>
      </c>
      <c r="E4211">
        <v>338.36</v>
      </c>
      <c r="F4211">
        <v>133.34</v>
      </c>
      <c r="G4211" s="68">
        <f t="shared" si="65"/>
        <v>2.5375731213439328</v>
      </c>
    </row>
    <row r="4212" spans="1:7" x14ac:dyDescent="0.25">
      <c r="A4212">
        <v>1995</v>
      </c>
      <c r="B4212">
        <v>29</v>
      </c>
      <c r="C4212" t="s">
        <v>594</v>
      </c>
      <c r="D4212">
        <v>4</v>
      </c>
      <c r="E4212">
        <v>466.61</v>
      </c>
      <c r="F4212">
        <v>157.94999999999999</v>
      </c>
      <c r="G4212" s="68">
        <f t="shared" si="65"/>
        <v>2.9541627097182657</v>
      </c>
    </row>
    <row r="4213" spans="1:7" x14ac:dyDescent="0.25">
      <c r="A4213">
        <v>1995</v>
      </c>
      <c r="B4213">
        <v>29</v>
      </c>
      <c r="C4213" t="s">
        <v>594</v>
      </c>
      <c r="D4213">
        <v>5</v>
      </c>
      <c r="E4213">
        <v>197.33</v>
      </c>
      <c r="F4213">
        <v>73.209999999999994</v>
      </c>
      <c r="G4213" s="68">
        <f t="shared" si="65"/>
        <v>2.6953968037153397</v>
      </c>
    </row>
    <row r="4214" spans="1:7" x14ac:dyDescent="0.25">
      <c r="A4214">
        <v>1996</v>
      </c>
      <c r="B4214">
        <v>29</v>
      </c>
      <c r="C4214" t="s">
        <v>594</v>
      </c>
      <c r="D4214">
        <v>2</v>
      </c>
      <c r="E4214">
        <v>178.49</v>
      </c>
      <c r="F4214">
        <v>93.75</v>
      </c>
      <c r="G4214" s="68">
        <f t="shared" si="65"/>
        <v>1.9038933333333334</v>
      </c>
    </row>
    <row r="4215" spans="1:7" x14ac:dyDescent="0.25">
      <c r="A4215">
        <v>1996</v>
      </c>
      <c r="B4215">
        <v>29</v>
      </c>
      <c r="C4215" t="s">
        <v>594</v>
      </c>
      <c r="D4215">
        <v>3</v>
      </c>
      <c r="E4215">
        <v>394.83</v>
      </c>
      <c r="F4215">
        <v>193.85</v>
      </c>
      <c r="G4215" s="68">
        <f t="shared" si="65"/>
        <v>2.0367810162496776</v>
      </c>
    </row>
    <row r="4216" spans="1:7" x14ac:dyDescent="0.25">
      <c r="A4216">
        <v>1996</v>
      </c>
      <c r="B4216">
        <v>29</v>
      </c>
      <c r="C4216" t="s">
        <v>594</v>
      </c>
      <c r="D4216">
        <v>4</v>
      </c>
      <c r="E4216">
        <v>629.98</v>
      </c>
      <c r="F4216">
        <v>241.02</v>
      </c>
      <c r="G4216" s="68">
        <f t="shared" si="65"/>
        <v>2.6138079827400214</v>
      </c>
    </row>
    <row r="4217" spans="1:7" x14ac:dyDescent="0.25">
      <c r="A4217">
        <v>1996</v>
      </c>
      <c r="B4217">
        <v>29</v>
      </c>
      <c r="C4217" t="s">
        <v>594</v>
      </c>
      <c r="D4217">
        <v>5</v>
      </c>
      <c r="E4217">
        <v>196.82</v>
      </c>
      <c r="F4217">
        <v>88.17</v>
      </c>
      <c r="G4217" s="68">
        <f t="shared" si="65"/>
        <v>2.2322785527957354</v>
      </c>
    </row>
    <row r="4218" spans="1:7" x14ac:dyDescent="0.25">
      <c r="A4218">
        <v>1997</v>
      </c>
      <c r="B4218">
        <v>29</v>
      </c>
      <c r="C4218" t="s">
        <v>594</v>
      </c>
      <c r="D4218">
        <v>2</v>
      </c>
      <c r="E4218">
        <v>210.79</v>
      </c>
      <c r="F4218">
        <v>149.11000000000001</v>
      </c>
      <c r="G4218" s="68">
        <f t="shared" si="65"/>
        <v>1.4136543491382199</v>
      </c>
    </row>
    <row r="4219" spans="1:7" x14ac:dyDescent="0.25">
      <c r="A4219">
        <v>1997</v>
      </c>
      <c r="B4219">
        <v>29</v>
      </c>
      <c r="C4219" t="s">
        <v>594</v>
      </c>
      <c r="D4219">
        <v>3</v>
      </c>
      <c r="E4219">
        <v>328.01</v>
      </c>
      <c r="F4219">
        <v>212.23</v>
      </c>
      <c r="G4219" s="68">
        <f t="shared" si="65"/>
        <v>1.5455402158036093</v>
      </c>
    </row>
    <row r="4220" spans="1:7" x14ac:dyDescent="0.25">
      <c r="A4220">
        <v>1997</v>
      </c>
      <c r="B4220">
        <v>29</v>
      </c>
      <c r="C4220" t="s">
        <v>594</v>
      </c>
      <c r="D4220">
        <v>4</v>
      </c>
      <c r="E4220">
        <v>667.34</v>
      </c>
      <c r="F4220">
        <v>304.95999999999998</v>
      </c>
      <c r="G4220" s="68">
        <f t="shared" si="65"/>
        <v>2.1882869884575027</v>
      </c>
    </row>
    <row r="4221" spans="1:7" x14ac:dyDescent="0.25">
      <c r="A4221">
        <v>1997</v>
      </c>
      <c r="B4221">
        <v>29</v>
      </c>
      <c r="C4221" t="s">
        <v>594</v>
      </c>
      <c r="D4221">
        <v>5</v>
      </c>
      <c r="E4221">
        <v>230.29</v>
      </c>
      <c r="F4221">
        <v>133.22</v>
      </c>
      <c r="G4221" s="68">
        <f t="shared" si="65"/>
        <v>1.7286443476955411</v>
      </c>
    </row>
    <row r="4222" spans="1:7" x14ac:dyDescent="0.25">
      <c r="A4222">
        <v>1998</v>
      </c>
      <c r="B4222">
        <v>29</v>
      </c>
      <c r="C4222" t="s">
        <v>594</v>
      </c>
      <c r="D4222">
        <v>2</v>
      </c>
      <c r="E4222">
        <v>541.86</v>
      </c>
      <c r="F4222">
        <v>365.84</v>
      </c>
      <c r="G4222" s="68">
        <f t="shared" si="65"/>
        <v>1.4811392958670457</v>
      </c>
    </row>
    <row r="4223" spans="1:7" x14ac:dyDescent="0.25">
      <c r="A4223">
        <v>1998</v>
      </c>
      <c r="B4223">
        <v>29</v>
      </c>
      <c r="C4223" t="s">
        <v>594</v>
      </c>
      <c r="D4223">
        <v>3</v>
      </c>
      <c r="E4223">
        <v>390.84</v>
      </c>
      <c r="F4223">
        <v>245.7</v>
      </c>
      <c r="G4223" s="68">
        <f t="shared" si="65"/>
        <v>1.5907203907203906</v>
      </c>
    </row>
    <row r="4224" spans="1:7" x14ac:dyDescent="0.25">
      <c r="A4224">
        <v>1998</v>
      </c>
      <c r="B4224">
        <v>29</v>
      </c>
      <c r="C4224" t="s">
        <v>594</v>
      </c>
      <c r="D4224">
        <v>4</v>
      </c>
      <c r="E4224">
        <v>587.5</v>
      </c>
      <c r="F4224">
        <v>283.37</v>
      </c>
      <c r="G4224" s="68">
        <f t="shared" si="65"/>
        <v>2.0732611073861031</v>
      </c>
    </row>
    <row r="4225" spans="1:7" x14ac:dyDescent="0.25">
      <c r="A4225">
        <v>1998</v>
      </c>
      <c r="B4225">
        <v>29</v>
      </c>
      <c r="C4225" t="s">
        <v>594</v>
      </c>
      <c r="D4225">
        <v>5</v>
      </c>
      <c r="E4225">
        <v>251.69</v>
      </c>
      <c r="F4225">
        <v>143.91</v>
      </c>
      <c r="G4225" s="68">
        <f t="shared" si="65"/>
        <v>1.7489403099159198</v>
      </c>
    </row>
    <row r="4226" spans="1:7" x14ac:dyDescent="0.25">
      <c r="A4226">
        <v>1999</v>
      </c>
      <c r="B4226">
        <v>29</v>
      </c>
      <c r="C4226" t="s">
        <v>594</v>
      </c>
      <c r="D4226">
        <v>2</v>
      </c>
      <c r="E4226">
        <v>914.51</v>
      </c>
      <c r="F4226">
        <v>490.14</v>
      </c>
      <c r="G4226" s="68">
        <f t="shared" si="65"/>
        <v>1.8658138491043377</v>
      </c>
    </row>
    <row r="4227" spans="1:7" x14ac:dyDescent="0.25">
      <c r="A4227">
        <v>1999</v>
      </c>
      <c r="B4227">
        <v>29</v>
      </c>
      <c r="C4227" t="s">
        <v>594</v>
      </c>
      <c r="D4227">
        <v>3</v>
      </c>
      <c r="E4227">
        <v>975.58</v>
      </c>
      <c r="F4227">
        <v>479.57</v>
      </c>
      <c r="G4227" s="68">
        <f t="shared" ref="G4227:G4290" si="66">E4227/F4227</f>
        <v>2.0342807098025317</v>
      </c>
    </row>
    <row r="4228" spans="1:7" x14ac:dyDescent="0.25">
      <c r="A4228">
        <v>1999</v>
      </c>
      <c r="B4228">
        <v>29</v>
      </c>
      <c r="C4228" t="s">
        <v>594</v>
      </c>
      <c r="D4228">
        <v>4</v>
      </c>
      <c r="E4228">
        <v>686.75</v>
      </c>
      <c r="F4228">
        <v>242.15</v>
      </c>
      <c r="G4228" s="68">
        <f t="shared" si="66"/>
        <v>2.8360520338633077</v>
      </c>
    </row>
    <row r="4229" spans="1:7" x14ac:dyDescent="0.25">
      <c r="A4229">
        <v>1999</v>
      </c>
      <c r="B4229">
        <v>29</v>
      </c>
      <c r="C4229" t="s">
        <v>594</v>
      </c>
      <c r="D4229">
        <v>5</v>
      </c>
      <c r="E4229">
        <v>234.15</v>
      </c>
      <c r="F4229">
        <v>105.9</v>
      </c>
      <c r="G4229" s="68">
        <f t="shared" si="66"/>
        <v>2.2110481586402266</v>
      </c>
    </row>
    <row r="4230" spans="1:7" x14ac:dyDescent="0.25">
      <c r="A4230">
        <v>2000</v>
      </c>
      <c r="B4230">
        <v>29</v>
      </c>
      <c r="C4230" t="s">
        <v>594</v>
      </c>
      <c r="D4230">
        <v>2</v>
      </c>
      <c r="E4230">
        <v>1240.6300000000001</v>
      </c>
      <c r="F4230">
        <v>781.34</v>
      </c>
      <c r="G4230" s="68">
        <f t="shared" si="66"/>
        <v>1.587823482734789</v>
      </c>
    </row>
    <row r="4231" spans="1:7" x14ac:dyDescent="0.25">
      <c r="A4231">
        <v>2000</v>
      </c>
      <c r="B4231">
        <v>29</v>
      </c>
      <c r="C4231" t="s">
        <v>594</v>
      </c>
      <c r="D4231">
        <v>3</v>
      </c>
      <c r="E4231">
        <v>1674.88</v>
      </c>
      <c r="F4231">
        <v>974.52</v>
      </c>
      <c r="G4231" s="68">
        <f t="shared" si="66"/>
        <v>1.7186717563518452</v>
      </c>
    </row>
    <row r="4232" spans="1:7" x14ac:dyDescent="0.25">
      <c r="A4232">
        <v>2000</v>
      </c>
      <c r="B4232">
        <v>29</v>
      </c>
      <c r="C4232" t="s">
        <v>594</v>
      </c>
      <c r="D4232">
        <v>4</v>
      </c>
      <c r="E4232">
        <v>1697.01</v>
      </c>
      <c r="F4232">
        <v>732.37</v>
      </c>
      <c r="G4232" s="68">
        <f t="shared" si="66"/>
        <v>2.3171484358998868</v>
      </c>
    </row>
    <row r="4233" spans="1:7" x14ac:dyDescent="0.25">
      <c r="A4233">
        <v>2000</v>
      </c>
      <c r="B4233">
        <v>29</v>
      </c>
      <c r="C4233" t="s">
        <v>594</v>
      </c>
      <c r="D4233">
        <v>5</v>
      </c>
      <c r="E4233">
        <v>277.23</v>
      </c>
      <c r="F4233">
        <v>146.16999999999999</v>
      </c>
      <c r="G4233" s="68">
        <f t="shared" si="66"/>
        <v>1.896627214886776</v>
      </c>
    </row>
    <row r="4234" spans="1:7" x14ac:dyDescent="0.25">
      <c r="A4234">
        <v>2001</v>
      </c>
      <c r="B4234">
        <v>29</v>
      </c>
      <c r="C4234" t="s">
        <v>594</v>
      </c>
      <c r="D4234">
        <v>2</v>
      </c>
      <c r="E4234">
        <v>974.34</v>
      </c>
      <c r="F4234">
        <v>461.78</v>
      </c>
      <c r="G4234" s="68">
        <f t="shared" si="66"/>
        <v>2.1099657845727404</v>
      </c>
    </row>
    <row r="4235" spans="1:7" x14ac:dyDescent="0.25">
      <c r="A4235">
        <v>2001</v>
      </c>
      <c r="B4235">
        <v>29</v>
      </c>
      <c r="C4235" t="s">
        <v>594</v>
      </c>
      <c r="D4235">
        <v>3</v>
      </c>
      <c r="E4235">
        <v>2281</v>
      </c>
      <c r="F4235">
        <v>1024.51</v>
      </c>
      <c r="G4235" s="68">
        <f t="shared" si="66"/>
        <v>2.2264301958985273</v>
      </c>
    </row>
    <row r="4236" spans="1:7" x14ac:dyDescent="0.25">
      <c r="A4236">
        <v>2001</v>
      </c>
      <c r="B4236">
        <v>29</v>
      </c>
      <c r="C4236" t="s">
        <v>594</v>
      </c>
      <c r="D4236">
        <v>4</v>
      </c>
      <c r="E4236">
        <v>2971.67</v>
      </c>
      <c r="F4236">
        <v>1100.82</v>
      </c>
      <c r="G4236" s="68">
        <f t="shared" si="66"/>
        <v>2.6995058229319966</v>
      </c>
    </row>
    <row r="4237" spans="1:7" x14ac:dyDescent="0.25">
      <c r="A4237">
        <v>2001</v>
      </c>
      <c r="B4237">
        <v>29</v>
      </c>
      <c r="C4237" t="s">
        <v>594</v>
      </c>
      <c r="D4237">
        <v>5</v>
      </c>
      <c r="E4237">
        <v>699.73</v>
      </c>
      <c r="F4237">
        <v>294.69</v>
      </c>
      <c r="G4237" s="68">
        <f t="shared" si="66"/>
        <v>2.3744612983134821</v>
      </c>
    </row>
    <row r="4238" spans="1:7" x14ac:dyDescent="0.25">
      <c r="A4238">
        <v>2002</v>
      </c>
      <c r="B4238">
        <v>29</v>
      </c>
      <c r="C4238" t="s">
        <v>594</v>
      </c>
      <c r="D4238">
        <v>2</v>
      </c>
      <c r="E4238">
        <v>1415.8</v>
      </c>
      <c r="F4238">
        <v>1029.92</v>
      </c>
      <c r="G4238" s="68">
        <f t="shared" si="66"/>
        <v>1.3746698772720209</v>
      </c>
    </row>
    <row r="4239" spans="1:7" x14ac:dyDescent="0.25">
      <c r="A4239">
        <v>2002</v>
      </c>
      <c r="B4239">
        <v>29</v>
      </c>
      <c r="C4239" t="s">
        <v>594</v>
      </c>
      <c r="D4239">
        <v>3</v>
      </c>
      <c r="E4239">
        <v>1748.22</v>
      </c>
      <c r="F4239">
        <v>1171.43</v>
      </c>
      <c r="G4239" s="68">
        <f t="shared" si="66"/>
        <v>1.4923811068523087</v>
      </c>
    </row>
    <row r="4240" spans="1:7" x14ac:dyDescent="0.25">
      <c r="A4240">
        <v>2002</v>
      </c>
      <c r="B4240">
        <v>29</v>
      </c>
      <c r="C4240" t="s">
        <v>594</v>
      </c>
      <c r="D4240">
        <v>4</v>
      </c>
      <c r="E4240">
        <v>3870.07</v>
      </c>
      <c r="F4240">
        <v>1896.13</v>
      </c>
      <c r="G4240" s="68">
        <f t="shared" si="66"/>
        <v>2.0410362158712747</v>
      </c>
    </row>
    <row r="4241" spans="1:7" x14ac:dyDescent="0.25">
      <c r="A4241">
        <v>2002</v>
      </c>
      <c r="B4241">
        <v>29</v>
      </c>
      <c r="C4241" t="s">
        <v>594</v>
      </c>
      <c r="D4241">
        <v>5</v>
      </c>
      <c r="E4241">
        <v>1169.3</v>
      </c>
      <c r="F4241">
        <v>721.22</v>
      </c>
      <c r="G4241" s="68">
        <f t="shared" si="66"/>
        <v>1.6212806078589057</v>
      </c>
    </row>
    <row r="4242" spans="1:7" x14ac:dyDescent="0.25">
      <c r="A4242">
        <v>2003</v>
      </c>
      <c r="B4242">
        <v>29</v>
      </c>
      <c r="C4242" t="s">
        <v>594</v>
      </c>
      <c r="D4242">
        <v>2</v>
      </c>
      <c r="E4242">
        <v>1691.8</v>
      </c>
      <c r="F4242">
        <v>1054.8399999999999</v>
      </c>
      <c r="G4242" s="68">
        <f t="shared" si="66"/>
        <v>1.6038451329111525</v>
      </c>
    </row>
    <row r="4243" spans="1:7" x14ac:dyDescent="0.25">
      <c r="A4243">
        <v>2003</v>
      </c>
      <c r="B4243">
        <v>29</v>
      </c>
      <c r="C4243" t="s">
        <v>594</v>
      </c>
      <c r="D4243">
        <v>3</v>
      </c>
      <c r="E4243">
        <v>2523.5100000000002</v>
      </c>
      <c r="F4243">
        <v>1480.23</v>
      </c>
      <c r="G4243" s="68">
        <f t="shared" si="66"/>
        <v>1.7048093877302852</v>
      </c>
    </row>
    <row r="4244" spans="1:7" x14ac:dyDescent="0.25">
      <c r="A4244">
        <v>2003</v>
      </c>
      <c r="B4244">
        <v>29</v>
      </c>
      <c r="C4244" t="s">
        <v>594</v>
      </c>
      <c r="D4244">
        <v>4</v>
      </c>
      <c r="E4244">
        <v>2958.24</v>
      </c>
      <c r="F4244">
        <v>1395.84</v>
      </c>
      <c r="G4244" s="68">
        <f t="shared" si="66"/>
        <v>2.1193259972489682</v>
      </c>
    </row>
    <row r="4245" spans="1:7" x14ac:dyDescent="0.25">
      <c r="A4245">
        <v>2003</v>
      </c>
      <c r="B4245">
        <v>29</v>
      </c>
      <c r="C4245" t="s">
        <v>594</v>
      </c>
      <c r="D4245">
        <v>5</v>
      </c>
      <c r="E4245">
        <v>1511.82</v>
      </c>
      <c r="F4245">
        <v>842.23</v>
      </c>
      <c r="G4245" s="68">
        <f t="shared" si="66"/>
        <v>1.7950203626087884</v>
      </c>
    </row>
    <row r="4246" spans="1:7" x14ac:dyDescent="0.25">
      <c r="A4246">
        <v>2004</v>
      </c>
      <c r="B4246">
        <v>29</v>
      </c>
      <c r="C4246" t="s">
        <v>594</v>
      </c>
      <c r="D4246">
        <v>2</v>
      </c>
      <c r="E4246">
        <v>2033.79</v>
      </c>
      <c r="F4246">
        <v>1019.28</v>
      </c>
      <c r="G4246" s="68">
        <f t="shared" si="66"/>
        <v>1.9953202260419121</v>
      </c>
    </row>
    <row r="4247" spans="1:7" x14ac:dyDescent="0.25">
      <c r="A4247">
        <v>2004</v>
      </c>
      <c r="B4247">
        <v>29</v>
      </c>
      <c r="C4247" t="s">
        <v>594</v>
      </c>
      <c r="D4247">
        <v>3</v>
      </c>
      <c r="E4247">
        <v>2978.48</v>
      </c>
      <c r="F4247">
        <v>1412.27</v>
      </c>
      <c r="G4247" s="68">
        <f t="shared" si="66"/>
        <v>2.1090018197653424</v>
      </c>
    </row>
    <row r="4248" spans="1:7" x14ac:dyDescent="0.25">
      <c r="A4248">
        <v>2004</v>
      </c>
      <c r="B4248">
        <v>29</v>
      </c>
      <c r="C4248" t="s">
        <v>594</v>
      </c>
      <c r="D4248">
        <v>4</v>
      </c>
      <c r="E4248">
        <v>4127.08</v>
      </c>
      <c r="F4248">
        <v>1611.08</v>
      </c>
      <c r="G4248" s="68">
        <f t="shared" si="66"/>
        <v>2.5616853290960102</v>
      </c>
    </row>
    <row r="4249" spans="1:7" x14ac:dyDescent="0.25">
      <c r="A4249">
        <v>2004</v>
      </c>
      <c r="B4249">
        <v>29</v>
      </c>
      <c r="C4249" t="s">
        <v>594</v>
      </c>
      <c r="D4249">
        <v>5</v>
      </c>
      <c r="E4249">
        <v>1083.9100000000001</v>
      </c>
      <c r="F4249">
        <v>488.08</v>
      </c>
      <c r="G4249" s="68">
        <f t="shared" si="66"/>
        <v>2.2207629896738244</v>
      </c>
    </row>
    <row r="4250" spans="1:7" x14ac:dyDescent="0.25">
      <c r="A4250">
        <v>2005</v>
      </c>
      <c r="B4250">
        <v>29</v>
      </c>
      <c r="C4250" t="s">
        <v>594</v>
      </c>
      <c r="D4250">
        <v>2</v>
      </c>
      <c r="E4250">
        <v>1846.31</v>
      </c>
      <c r="F4250">
        <v>1229.8</v>
      </c>
      <c r="G4250" s="68">
        <f t="shared" si="66"/>
        <v>1.5013091559603187</v>
      </c>
    </row>
    <row r="4251" spans="1:7" x14ac:dyDescent="0.25">
      <c r="A4251">
        <v>2005</v>
      </c>
      <c r="B4251">
        <v>29</v>
      </c>
      <c r="C4251" t="s">
        <v>594</v>
      </c>
      <c r="D4251">
        <v>3</v>
      </c>
      <c r="E4251">
        <v>3394.59</v>
      </c>
      <c r="F4251">
        <v>2102.79</v>
      </c>
      <c r="G4251" s="68">
        <f t="shared" si="66"/>
        <v>1.6143266802676446</v>
      </c>
    </row>
    <row r="4252" spans="1:7" x14ac:dyDescent="0.25">
      <c r="A4252">
        <v>2005</v>
      </c>
      <c r="B4252">
        <v>29</v>
      </c>
      <c r="C4252" t="s">
        <v>594</v>
      </c>
      <c r="D4252">
        <v>4</v>
      </c>
      <c r="E4252">
        <v>4448.33</v>
      </c>
      <c r="F4252">
        <v>2110.23</v>
      </c>
      <c r="G4252" s="68">
        <f t="shared" si="66"/>
        <v>2.1079834899513323</v>
      </c>
    </row>
    <row r="4253" spans="1:7" x14ac:dyDescent="0.25">
      <c r="A4253">
        <v>2005</v>
      </c>
      <c r="B4253">
        <v>29</v>
      </c>
      <c r="C4253" t="s">
        <v>594</v>
      </c>
      <c r="D4253">
        <v>5</v>
      </c>
      <c r="E4253">
        <v>1466.52</v>
      </c>
      <c r="F4253">
        <v>857.21</v>
      </c>
      <c r="G4253" s="68">
        <f t="shared" si="66"/>
        <v>1.7108059868643621</v>
      </c>
    </row>
    <row r="4254" spans="1:7" x14ac:dyDescent="0.25">
      <c r="A4254">
        <v>2006</v>
      </c>
      <c r="B4254">
        <v>29</v>
      </c>
      <c r="C4254" t="s">
        <v>594</v>
      </c>
      <c r="D4254">
        <v>2</v>
      </c>
      <c r="E4254">
        <v>1623.42</v>
      </c>
      <c r="F4254">
        <v>812.19</v>
      </c>
      <c r="G4254" s="68">
        <f t="shared" si="66"/>
        <v>1.9988180105640305</v>
      </c>
    </row>
    <row r="4255" spans="1:7" x14ac:dyDescent="0.25">
      <c r="A4255">
        <v>2006</v>
      </c>
      <c r="B4255">
        <v>29</v>
      </c>
      <c r="C4255" t="s">
        <v>594</v>
      </c>
      <c r="D4255">
        <v>3</v>
      </c>
      <c r="E4255">
        <v>3133.19</v>
      </c>
      <c r="F4255">
        <v>1455.64</v>
      </c>
      <c r="G4255" s="68">
        <f t="shared" si="66"/>
        <v>2.152448407573301</v>
      </c>
    </row>
    <row r="4256" spans="1:7" x14ac:dyDescent="0.25">
      <c r="A4256">
        <v>2006</v>
      </c>
      <c r="B4256">
        <v>29</v>
      </c>
      <c r="C4256" t="s">
        <v>594</v>
      </c>
      <c r="D4256">
        <v>4</v>
      </c>
      <c r="E4256">
        <v>5254.53</v>
      </c>
      <c r="F4256">
        <v>1853.67</v>
      </c>
      <c r="G4256" s="68">
        <f t="shared" si="66"/>
        <v>2.8346631277411833</v>
      </c>
    </row>
    <row r="4257" spans="1:7" x14ac:dyDescent="0.25">
      <c r="A4257">
        <v>2006</v>
      </c>
      <c r="B4257">
        <v>29</v>
      </c>
      <c r="C4257" t="s">
        <v>594</v>
      </c>
      <c r="D4257">
        <v>5</v>
      </c>
      <c r="E4257">
        <v>1547.87</v>
      </c>
      <c r="F4257">
        <v>658.76</v>
      </c>
      <c r="G4257" s="68">
        <f t="shared" si="66"/>
        <v>2.3496721112392978</v>
      </c>
    </row>
    <row r="4258" spans="1:7" x14ac:dyDescent="0.25">
      <c r="A4258">
        <v>2007</v>
      </c>
      <c r="B4258">
        <v>29</v>
      </c>
      <c r="C4258" t="s">
        <v>594</v>
      </c>
      <c r="D4258">
        <v>2</v>
      </c>
      <c r="E4258">
        <v>1780.39</v>
      </c>
      <c r="F4258">
        <v>911.22</v>
      </c>
      <c r="G4258" s="68">
        <f t="shared" si="66"/>
        <v>1.9538530760957837</v>
      </c>
    </row>
    <row r="4259" spans="1:7" x14ac:dyDescent="0.25">
      <c r="A4259">
        <v>2007</v>
      </c>
      <c r="B4259">
        <v>29</v>
      </c>
      <c r="C4259" t="s">
        <v>594</v>
      </c>
      <c r="D4259">
        <v>3</v>
      </c>
      <c r="E4259">
        <v>2697.79</v>
      </c>
      <c r="F4259">
        <v>1301.1199999999999</v>
      </c>
      <c r="G4259" s="68">
        <f t="shared" si="66"/>
        <v>2.0734367314313822</v>
      </c>
    </row>
    <row r="4260" spans="1:7" x14ac:dyDescent="0.25">
      <c r="A4260">
        <v>2007</v>
      </c>
      <c r="B4260">
        <v>29</v>
      </c>
      <c r="C4260" t="s">
        <v>594</v>
      </c>
      <c r="D4260">
        <v>4</v>
      </c>
      <c r="E4260">
        <v>4633.03</v>
      </c>
      <c r="F4260">
        <v>1808.33</v>
      </c>
      <c r="G4260" s="68">
        <f t="shared" si="66"/>
        <v>2.5620489623022347</v>
      </c>
    </row>
    <row r="4261" spans="1:7" x14ac:dyDescent="0.25">
      <c r="A4261">
        <v>2007</v>
      </c>
      <c r="B4261">
        <v>29</v>
      </c>
      <c r="C4261" t="s">
        <v>594</v>
      </c>
      <c r="D4261">
        <v>5</v>
      </c>
      <c r="E4261">
        <v>1793.53</v>
      </c>
      <c r="F4261">
        <v>808.73</v>
      </c>
      <c r="G4261" s="68">
        <f t="shared" si="66"/>
        <v>2.2177117208462649</v>
      </c>
    </row>
    <row r="4262" spans="1:7" x14ac:dyDescent="0.25">
      <c r="A4262">
        <v>2008</v>
      </c>
      <c r="B4262">
        <v>29</v>
      </c>
      <c r="C4262" t="s">
        <v>594</v>
      </c>
      <c r="D4262">
        <v>2</v>
      </c>
      <c r="E4262">
        <v>2048.67</v>
      </c>
      <c r="F4262">
        <v>1223.98</v>
      </c>
      <c r="G4262" s="68">
        <f t="shared" si="66"/>
        <v>1.6737773493030932</v>
      </c>
    </row>
    <row r="4263" spans="1:7" x14ac:dyDescent="0.25">
      <c r="A4263">
        <v>2008</v>
      </c>
      <c r="B4263">
        <v>29</v>
      </c>
      <c r="C4263" t="s">
        <v>594</v>
      </c>
      <c r="D4263">
        <v>3</v>
      </c>
      <c r="E4263">
        <v>3229.37</v>
      </c>
      <c r="F4263">
        <v>1792.04</v>
      </c>
      <c r="G4263" s="68">
        <f t="shared" si="66"/>
        <v>1.8020635700095979</v>
      </c>
    </row>
    <row r="4264" spans="1:7" x14ac:dyDescent="0.25">
      <c r="A4264">
        <v>2008</v>
      </c>
      <c r="B4264">
        <v>29</v>
      </c>
      <c r="C4264" t="s">
        <v>594</v>
      </c>
      <c r="D4264">
        <v>4</v>
      </c>
      <c r="E4264">
        <v>4629.9799999999996</v>
      </c>
      <c r="F4264">
        <v>1948.59</v>
      </c>
      <c r="G4264" s="68">
        <f t="shared" si="66"/>
        <v>2.3760667970173301</v>
      </c>
    </row>
    <row r="4265" spans="1:7" x14ac:dyDescent="0.25">
      <c r="A4265">
        <v>2008</v>
      </c>
      <c r="B4265">
        <v>29</v>
      </c>
      <c r="C4265" t="s">
        <v>594</v>
      </c>
      <c r="D4265">
        <v>5</v>
      </c>
      <c r="E4265">
        <v>1816.75</v>
      </c>
      <c r="F4265">
        <v>922.7</v>
      </c>
      <c r="G4265" s="68">
        <f t="shared" si="66"/>
        <v>1.9689498211769805</v>
      </c>
    </row>
    <row r="4266" spans="1:7" x14ac:dyDescent="0.25">
      <c r="A4266">
        <v>2009</v>
      </c>
      <c r="B4266">
        <v>29</v>
      </c>
      <c r="C4266" t="s">
        <v>594</v>
      </c>
      <c r="D4266">
        <v>2</v>
      </c>
      <c r="E4266">
        <v>2725.88</v>
      </c>
      <c r="F4266">
        <v>1416.51</v>
      </c>
      <c r="G4266" s="68">
        <f t="shared" si="66"/>
        <v>1.9243634001877856</v>
      </c>
    </row>
    <row r="4267" spans="1:7" x14ac:dyDescent="0.25">
      <c r="A4267">
        <v>2009</v>
      </c>
      <c r="B4267">
        <v>29</v>
      </c>
      <c r="C4267" t="s">
        <v>594</v>
      </c>
      <c r="D4267">
        <v>3</v>
      </c>
      <c r="E4267">
        <v>3714.05</v>
      </c>
      <c r="F4267">
        <v>1739.23</v>
      </c>
      <c r="G4267" s="68">
        <f t="shared" si="66"/>
        <v>2.1354564951156547</v>
      </c>
    </row>
    <row r="4268" spans="1:7" x14ac:dyDescent="0.25">
      <c r="A4268">
        <v>2009</v>
      </c>
      <c r="B4268">
        <v>29</v>
      </c>
      <c r="C4268" t="s">
        <v>594</v>
      </c>
      <c r="D4268">
        <v>4</v>
      </c>
      <c r="E4268">
        <v>5496.36</v>
      </c>
      <c r="F4268">
        <v>1677.06</v>
      </c>
      <c r="G4268" s="68">
        <f t="shared" si="66"/>
        <v>3.277378269113806</v>
      </c>
    </row>
    <row r="4269" spans="1:7" x14ac:dyDescent="0.25">
      <c r="A4269">
        <v>2009</v>
      </c>
      <c r="B4269">
        <v>29</v>
      </c>
      <c r="C4269" t="s">
        <v>594</v>
      </c>
      <c r="D4269">
        <v>5</v>
      </c>
      <c r="E4269">
        <v>1744.89</v>
      </c>
      <c r="F4269">
        <v>704.25</v>
      </c>
      <c r="G4269" s="68">
        <f t="shared" si="66"/>
        <v>2.4776570820021302</v>
      </c>
    </row>
    <row r="4270" spans="1:7" x14ac:dyDescent="0.25">
      <c r="A4270">
        <v>2010</v>
      </c>
      <c r="B4270">
        <v>29</v>
      </c>
      <c r="C4270" t="s">
        <v>594</v>
      </c>
      <c r="D4270">
        <v>2</v>
      </c>
      <c r="E4270">
        <v>3206.83</v>
      </c>
      <c r="F4270">
        <v>2539.7399999999998</v>
      </c>
      <c r="G4270" s="68">
        <f t="shared" si="66"/>
        <v>1.262660744800649</v>
      </c>
    </row>
    <row r="4271" spans="1:7" x14ac:dyDescent="0.25">
      <c r="A4271">
        <v>2010</v>
      </c>
      <c r="B4271">
        <v>29</v>
      </c>
      <c r="C4271" t="s">
        <v>594</v>
      </c>
      <c r="D4271">
        <v>3</v>
      </c>
      <c r="E4271">
        <v>4864.59</v>
      </c>
      <c r="F4271">
        <v>3596.04</v>
      </c>
      <c r="G4271" s="68">
        <f t="shared" si="66"/>
        <v>1.3527630393432777</v>
      </c>
    </row>
    <row r="4272" spans="1:7" x14ac:dyDescent="0.25">
      <c r="A4272">
        <v>2010</v>
      </c>
      <c r="B4272">
        <v>29</v>
      </c>
      <c r="C4272" t="s">
        <v>594</v>
      </c>
      <c r="D4272">
        <v>4</v>
      </c>
      <c r="E4272">
        <v>6317.61</v>
      </c>
      <c r="F4272">
        <v>3626.65</v>
      </c>
      <c r="G4272" s="68">
        <f t="shared" si="66"/>
        <v>1.7419960569671735</v>
      </c>
    </row>
    <row r="4273" spans="1:7" x14ac:dyDescent="0.25">
      <c r="A4273">
        <v>2010</v>
      </c>
      <c r="B4273">
        <v>29</v>
      </c>
      <c r="C4273" t="s">
        <v>594</v>
      </c>
      <c r="D4273">
        <v>5</v>
      </c>
      <c r="E4273">
        <v>2029.19</v>
      </c>
      <c r="F4273">
        <v>1390.91</v>
      </c>
      <c r="G4273" s="68">
        <f t="shared" si="66"/>
        <v>1.458893817716459</v>
      </c>
    </row>
    <row r="4274" spans="1:7" x14ac:dyDescent="0.25">
      <c r="A4274">
        <v>2011</v>
      </c>
      <c r="B4274">
        <v>29</v>
      </c>
      <c r="C4274" t="s">
        <v>594</v>
      </c>
      <c r="D4274">
        <v>2</v>
      </c>
      <c r="E4274">
        <v>4456.9799999999996</v>
      </c>
      <c r="F4274">
        <v>3198.51</v>
      </c>
      <c r="G4274" s="68">
        <f t="shared" si="66"/>
        <v>1.3934550775204702</v>
      </c>
    </row>
    <row r="4275" spans="1:7" x14ac:dyDescent="0.25">
      <c r="A4275">
        <v>2011</v>
      </c>
      <c r="B4275">
        <v>29</v>
      </c>
      <c r="C4275" t="s">
        <v>594</v>
      </c>
      <c r="D4275">
        <v>3</v>
      </c>
      <c r="E4275">
        <v>5590.49</v>
      </c>
      <c r="F4275">
        <v>3588.71</v>
      </c>
      <c r="G4275" s="68">
        <f t="shared" si="66"/>
        <v>1.557799320647252</v>
      </c>
    </row>
    <row r="4276" spans="1:7" x14ac:dyDescent="0.25">
      <c r="A4276">
        <v>2011</v>
      </c>
      <c r="B4276">
        <v>29</v>
      </c>
      <c r="C4276" t="s">
        <v>594</v>
      </c>
      <c r="D4276">
        <v>4</v>
      </c>
      <c r="E4276">
        <v>7853.27</v>
      </c>
      <c r="F4276">
        <v>3175.64</v>
      </c>
      <c r="G4276" s="68">
        <f t="shared" si="66"/>
        <v>2.4729723772215997</v>
      </c>
    </row>
    <row r="4277" spans="1:7" x14ac:dyDescent="0.25">
      <c r="A4277">
        <v>2011</v>
      </c>
      <c r="B4277">
        <v>29</v>
      </c>
      <c r="C4277" t="s">
        <v>594</v>
      </c>
      <c r="D4277">
        <v>5</v>
      </c>
      <c r="E4277">
        <v>2266.9499999999998</v>
      </c>
      <c r="F4277">
        <v>1280.1400000000001</v>
      </c>
      <c r="G4277" s="68">
        <f t="shared" si="66"/>
        <v>1.7708609995781708</v>
      </c>
    </row>
    <row r="4278" spans="1:7" x14ac:dyDescent="0.25">
      <c r="A4278">
        <v>2012</v>
      </c>
      <c r="B4278">
        <v>29</v>
      </c>
      <c r="C4278" t="s">
        <v>594</v>
      </c>
      <c r="D4278">
        <v>2</v>
      </c>
      <c r="E4278">
        <v>6830.91</v>
      </c>
      <c r="F4278">
        <v>6246.29</v>
      </c>
      <c r="G4278" s="68">
        <f t="shared" si="66"/>
        <v>1.0935947578482588</v>
      </c>
    </row>
    <row r="4279" spans="1:7" x14ac:dyDescent="0.25">
      <c r="A4279">
        <v>2012</v>
      </c>
      <c r="B4279">
        <v>29</v>
      </c>
      <c r="C4279" t="s">
        <v>594</v>
      </c>
      <c r="D4279">
        <v>3</v>
      </c>
      <c r="E4279">
        <v>7687.64</v>
      </c>
      <c r="F4279">
        <v>6467.67</v>
      </c>
      <c r="G4279" s="68">
        <f t="shared" si="66"/>
        <v>1.1886258884575125</v>
      </c>
    </row>
    <row r="4280" spans="1:7" x14ac:dyDescent="0.25">
      <c r="A4280">
        <v>2012</v>
      </c>
      <c r="B4280">
        <v>29</v>
      </c>
      <c r="C4280" t="s">
        <v>594</v>
      </c>
      <c r="D4280">
        <v>4</v>
      </c>
      <c r="E4280">
        <v>9007.64</v>
      </c>
      <c r="F4280">
        <v>5524.69</v>
      </c>
      <c r="G4280" s="68">
        <f t="shared" si="66"/>
        <v>1.6304335627881383</v>
      </c>
    </row>
    <row r="4281" spans="1:7" x14ac:dyDescent="0.25">
      <c r="A4281">
        <v>2012</v>
      </c>
      <c r="B4281">
        <v>29</v>
      </c>
      <c r="C4281" t="s">
        <v>594</v>
      </c>
      <c r="D4281">
        <v>5</v>
      </c>
      <c r="E4281">
        <v>2807.33</v>
      </c>
      <c r="F4281">
        <v>2141.31</v>
      </c>
      <c r="G4281" s="68">
        <f t="shared" si="66"/>
        <v>1.3110338998089954</v>
      </c>
    </row>
    <row r="4282" spans="1:7" x14ac:dyDescent="0.25">
      <c r="A4282">
        <v>2013</v>
      </c>
      <c r="B4282">
        <v>29</v>
      </c>
      <c r="C4282" t="s">
        <v>594</v>
      </c>
      <c r="D4282">
        <v>2</v>
      </c>
      <c r="E4282">
        <v>10256.91</v>
      </c>
      <c r="F4282">
        <v>9390.65</v>
      </c>
      <c r="G4282" s="68">
        <f t="shared" si="66"/>
        <v>1.0922470755485509</v>
      </c>
    </row>
    <row r="4283" spans="1:7" x14ac:dyDescent="0.25">
      <c r="A4283">
        <v>2013</v>
      </c>
      <c r="B4283">
        <v>29</v>
      </c>
      <c r="C4283" t="s">
        <v>594</v>
      </c>
      <c r="D4283">
        <v>3</v>
      </c>
      <c r="E4283">
        <v>12310.4</v>
      </c>
      <c r="F4283">
        <v>10375.66</v>
      </c>
      <c r="G4283" s="68">
        <f t="shared" si="66"/>
        <v>1.1864691017246132</v>
      </c>
    </row>
    <row r="4284" spans="1:7" x14ac:dyDescent="0.25">
      <c r="A4284">
        <v>2013</v>
      </c>
      <c r="B4284">
        <v>29</v>
      </c>
      <c r="C4284" t="s">
        <v>594</v>
      </c>
      <c r="D4284">
        <v>4</v>
      </c>
      <c r="E4284">
        <v>13505.9</v>
      </c>
      <c r="F4284">
        <v>8283.89</v>
      </c>
      <c r="G4284" s="68">
        <f t="shared" si="66"/>
        <v>1.6303813787966766</v>
      </c>
    </row>
    <row r="4285" spans="1:7" x14ac:dyDescent="0.25">
      <c r="A4285">
        <v>2013</v>
      </c>
      <c r="B4285">
        <v>29</v>
      </c>
      <c r="C4285" t="s">
        <v>594</v>
      </c>
      <c r="D4285">
        <v>5</v>
      </c>
      <c r="E4285">
        <v>3686.03</v>
      </c>
      <c r="F4285">
        <v>2811.83</v>
      </c>
      <c r="G4285" s="68">
        <f t="shared" si="66"/>
        <v>1.3109007301294888</v>
      </c>
    </row>
    <row r="4286" spans="1:7" x14ac:dyDescent="0.25">
      <c r="A4286">
        <v>2014</v>
      </c>
      <c r="B4286">
        <v>29</v>
      </c>
      <c r="C4286" t="s">
        <v>594</v>
      </c>
      <c r="D4286">
        <v>2</v>
      </c>
      <c r="E4286">
        <v>9960.67</v>
      </c>
      <c r="F4286">
        <v>9174.57</v>
      </c>
      <c r="G4286" s="68">
        <f t="shared" si="66"/>
        <v>1.0856824897515633</v>
      </c>
    </row>
    <row r="4287" spans="1:7" x14ac:dyDescent="0.25">
      <c r="A4287">
        <v>2014</v>
      </c>
      <c r="B4287">
        <v>29</v>
      </c>
      <c r="C4287" t="s">
        <v>594</v>
      </c>
      <c r="D4287">
        <v>3</v>
      </c>
      <c r="E4287">
        <v>16364.95</v>
      </c>
      <c r="F4287">
        <v>13867.78</v>
      </c>
      <c r="G4287" s="68">
        <f t="shared" si="66"/>
        <v>1.1800699174633575</v>
      </c>
    </row>
    <row r="4288" spans="1:7" x14ac:dyDescent="0.25">
      <c r="A4288">
        <v>2014</v>
      </c>
      <c r="B4288">
        <v>29</v>
      </c>
      <c r="C4288" t="s">
        <v>594</v>
      </c>
      <c r="D4288">
        <v>4</v>
      </c>
      <c r="E4288">
        <v>18318.150000000001</v>
      </c>
      <c r="F4288">
        <v>11212.23</v>
      </c>
      <c r="G4288" s="68">
        <f t="shared" si="66"/>
        <v>1.633765094008953</v>
      </c>
    </row>
    <row r="4289" spans="1:7" x14ac:dyDescent="0.25">
      <c r="A4289">
        <v>2014</v>
      </c>
      <c r="B4289">
        <v>29</v>
      </c>
      <c r="C4289" t="s">
        <v>594</v>
      </c>
      <c r="D4289">
        <v>5</v>
      </c>
      <c r="E4289">
        <v>4733.57</v>
      </c>
      <c r="F4289">
        <v>3603.95</v>
      </c>
      <c r="G4289" s="68">
        <f t="shared" si="66"/>
        <v>1.3134394206356914</v>
      </c>
    </row>
    <row r="4290" spans="1:7" x14ac:dyDescent="0.25">
      <c r="A4290">
        <v>2015</v>
      </c>
      <c r="B4290">
        <v>29</v>
      </c>
      <c r="C4290" t="s">
        <v>594</v>
      </c>
      <c r="D4290">
        <v>2</v>
      </c>
      <c r="E4290">
        <v>9960.64</v>
      </c>
      <c r="F4290">
        <v>9184.08</v>
      </c>
      <c r="G4290" s="68">
        <f t="shared" si="66"/>
        <v>1.0845550125869983</v>
      </c>
    </row>
    <row r="4291" spans="1:7" x14ac:dyDescent="0.25">
      <c r="A4291">
        <v>2015</v>
      </c>
      <c r="B4291">
        <v>29</v>
      </c>
      <c r="C4291" t="s">
        <v>594</v>
      </c>
      <c r="D4291">
        <v>3</v>
      </c>
      <c r="E4291">
        <v>15918.4</v>
      </c>
      <c r="F4291">
        <v>13498.44</v>
      </c>
      <c r="G4291" s="68">
        <f t="shared" ref="G4291:G4354" si="67">E4291/F4291</f>
        <v>1.179277012751103</v>
      </c>
    </row>
    <row r="4292" spans="1:7" x14ac:dyDescent="0.25">
      <c r="A4292">
        <v>2015</v>
      </c>
      <c r="B4292">
        <v>29</v>
      </c>
      <c r="C4292" t="s">
        <v>594</v>
      </c>
      <c r="D4292">
        <v>4</v>
      </c>
      <c r="E4292">
        <v>24356.77</v>
      </c>
      <c r="F4292">
        <v>14912.78</v>
      </c>
      <c r="G4292" s="68">
        <f t="shared" si="67"/>
        <v>1.6332816550636433</v>
      </c>
    </row>
    <row r="4293" spans="1:7" x14ac:dyDescent="0.25">
      <c r="A4293">
        <v>2015</v>
      </c>
      <c r="B4293">
        <v>29</v>
      </c>
      <c r="C4293" t="s">
        <v>594</v>
      </c>
      <c r="D4293">
        <v>5</v>
      </c>
      <c r="E4293">
        <v>6453.05</v>
      </c>
      <c r="F4293">
        <v>4913.3599999999997</v>
      </c>
      <c r="G4293" s="68">
        <f t="shared" si="67"/>
        <v>1.3133680414217563</v>
      </c>
    </row>
    <row r="4294" spans="1:7" x14ac:dyDescent="0.25">
      <c r="A4294">
        <v>1979</v>
      </c>
      <c r="B4294">
        <v>30</v>
      </c>
      <c r="C4294" t="s">
        <v>595</v>
      </c>
      <c r="D4294">
        <v>2</v>
      </c>
      <c r="E4294">
        <v>729.92</v>
      </c>
      <c r="F4294">
        <v>652.97</v>
      </c>
      <c r="G4294" s="68">
        <f t="shared" si="67"/>
        <v>1.1178461491339571</v>
      </c>
    </row>
    <row r="4295" spans="1:7" x14ac:dyDescent="0.25">
      <c r="A4295">
        <v>1979</v>
      </c>
      <c r="B4295">
        <v>30</v>
      </c>
      <c r="C4295" t="s">
        <v>595</v>
      </c>
      <c r="D4295">
        <v>3</v>
      </c>
      <c r="E4295">
        <v>91.31</v>
      </c>
      <c r="F4295">
        <v>59.85</v>
      </c>
      <c r="G4295" s="68">
        <f t="shared" si="67"/>
        <v>1.5256474519632415</v>
      </c>
    </row>
    <row r="4296" spans="1:7" x14ac:dyDescent="0.25">
      <c r="A4296">
        <v>1979</v>
      </c>
      <c r="B4296">
        <v>30</v>
      </c>
      <c r="C4296" t="s">
        <v>595</v>
      </c>
      <c r="D4296">
        <v>4</v>
      </c>
      <c r="E4296">
        <v>29.19</v>
      </c>
      <c r="F4296">
        <v>20.94</v>
      </c>
      <c r="G4296" s="68">
        <f t="shared" si="67"/>
        <v>1.3939828080229226</v>
      </c>
    </row>
    <row r="4297" spans="1:7" x14ac:dyDescent="0.25">
      <c r="A4297">
        <v>1979</v>
      </c>
      <c r="B4297">
        <v>30</v>
      </c>
      <c r="C4297" t="s">
        <v>595</v>
      </c>
      <c r="D4297">
        <v>5</v>
      </c>
      <c r="E4297">
        <v>14.74</v>
      </c>
      <c r="F4297">
        <v>13.57</v>
      </c>
      <c r="G4297" s="68">
        <f t="shared" si="67"/>
        <v>1.086219602063375</v>
      </c>
    </row>
    <row r="4298" spans="1:7" x14ac:dyDescent="0.25">
      <c r="A4298">
        <v>1980</v>
      </c>
      <c r="B4298">
        <v>30</v>
      </c>
      <c r="C4298" t="s">
        <v>595</v>
      </c>
      <c r="D4298">
        <v>2</v>
      </c>
      <c r="E4298">
        <v>554.28</v>
      </c>
      <c r="F4298">
        <v>495.52</v>
      </c>
      <c r="G4298" s="68">
        <f t="shared" si="67"/>
        <v>1.1185824991927671</v>
      </c>
    </row>
    <row r="4299" spans="1:7" x14ac:dyDescent="0.25">
      <c r="A4299">
        <v>1980</v>
      </c>
      <c r="B4299">
        <v>30</v>
      </c>
      <c r="C4299" t="s">
        <v>595</v>
      </c>
      <c r="D4299">
        <v>3</v>
      </c>
      <c r="E4299">
        <v>1810.6</v>
      </c>
      <c r="F4299">
        <v>1187.77</v>
      </c>
      <c r="G4299" s="68">
        <f t="shared" si="67"/>
        <v>1.5243691960564756</v>
      </c>
    </row>
    <row r="4300" spans="1:7" x14ac:dyDescent="0.25">
      <c r="A4300">
        <v>1980</v>
      </c>
      <c r="B4300">
        <v>30</v>
      </c>
      <c r="C4300" t="s">
        <v>595</v>
      </c>
      <c r="D4300">
        <v>4</v>
      </c>
      <c r="E4300">
        <v>196.77</v>
      </c>
      <c r="F4300">
        <v>141.19</v>
      </c>
      <c r="G4300" s="68">
        <f t="shared" si="67"/>
        <v>1.3936539414972733</v>
      </c>
    </row>
    <row r="4301" spans="1:7" x14ac:dyDescent="0.25">
      <c r="A4301">
        <v>1980</v>
      </c>
      <c r="B4301">
        <v>30</v>
      </c>
      <c r="C4301" t="s">
        <v>595</v>
      </c>
      <c r="D4301">
        <v>5</v>
      </c>
      <c r="E4301">
        <v>14.85</v>
      </c>
      <c r="F4301">
        <v>13.67</v>
      </c>
      <c r="G4301" s="68">
        <f t="shared" si="67"/>
        <v>1.0863204096561814</v>
      </c>
    </row>
    <row r="4302" spans="1:7" x14ac:dyDescent="0.25">
      <c r="A4302">
        <v>1981</v>
      </c>
      <c r="B4302">
        <v>30</v>
      </c>
      <c r="C4302" t="s">
        <v>595</v>
      </c>
      <c r="D4302">
        <v>2</v>
      </c>
      <c r="E4302">
        <v>1492.8</v>
      </c>
      <c r="F4302">
        <v>1333.08</v>
      </c>
      <c r="G4302" s="68">
        <f t="shared" si="67"/>
        <v>1.1198127644252409</v>
      </c>
    </row>
    <row r="4303" spans="1:7" x14ac:dyDescent="0.25">
      <c r="A4303">
        <v>1981</v>
      </c>
      <c r="B4303">
        <v>30</v>
      </c>
      <c r="C4303" t="s">
        <v>595</v>
      </c>
      <c r="D4303">
        <v>3</v>
      </c>
      <c r="E4303">
        <v>1374.72</v>
      </c>
      <c r="F4303">
        <v>904.03</v>
      </c>
      <c r="G4303" s="68">
        <f t="shared" si="67"/>
        <v>1.5206575003041936</v>
      </c>
    </row>
    <row r="4304" spans="1:7" x14ac:dyDescent="0.25">
      <c r="A4304">
        <v>1981</v>
      </c>
      <c r="B4304">
        <v>30</v>
      </c>
      <c r="C4304" t="s">
        <v>595</v>
      </c>
      <c r="D4304">
        <v>4</v>
      </c>
      <c r="E4304">
        <v>3883.38</v>
      </c>
      <c r="F4304">
        <v>2786.79</v>
      </c>
      <c r="G4304" s="68">
        <f t="shared" si="67"/>
        <v>1.3934957424133143</v>
      </c>
    </row>
    <row r="4305" spans="1:7" x14ac:dyDescent="0.25">
      <c r="A4305">
        <v>1981</v>
      </c>
      <c r="B4305">
        <v>30</v>
      </c>
      <c r="C4305" t="s">
        <v>595</v>
      </c>
      <c r="D4305">
        <v>5</v>
      </c>
      <c r="E4305">
        <v>99.42</v>
      </c>
      <c r="F4305">
        <v>91.52</v>
      </c>
      <c r="G4305" s="68">
        <f t="shared" si="67"/>
        <v>1.0863199300699302</v>
      </c>
    </row>
    <row r="4306" spans="1:7" x14ac:dyDescent="0.25">
      <c r="A4306">
        <v>1982</v>
      </c>
      <c r="B4306">
        <v>30</v>
      </c>
      <c r="C4306" t="s">
        <v>595</v>
      </c>
      <c r="D4306">
        <v>2</v>
      </c>
      <c r="E4306">
        <v>962.19</v>
      </c>
      <c r="F4306">
        <v>858.47</v>
      </c>
      <c r="G4306" s="68">
        <f t="shared" si="67"/>
        <v>1.1208195976562956</v>
      </c>
    </row>
    <row r="4307" spans="1:7" x14ac:dyDescent="0.25">
      <c r="A4307">
        <v>1982</v>
      </c>
      <c r="B4307">
        <v>30</v>
      </c>
      <c r="C4307" t="s">
        <v>595</v>
      </c>
      <c r="D4307">
        <v>3</v>
      </c>
      <c r="E4307">
        <v>3724.38</v>
      </c>
      <c r="F4307">
        <v>2435.44</v>
      </c>
      <c r="G4307" s="68">
        <f t="shared" si="67"/>
        <v>1.5292431757711131</v>
      </c>
    </row>
    <row r="4308" spans="1:7" x14ac:dyDescent="0.25">
      <c r="A4308">
        <v>1982</v>
      </c>
      <c r="B4308">
        <v>30</v>
      </c>
      <c r="C4308" t="s">
        <v>595</v>
      </c>
      <c r="D4308">
        <v>4</v>
      </c>
      <c r="E4308">
        <v>3102.98</v>
      </c>
      <c r="F4308">
        <v>2225.02</v>
      </c>
      <c r="G4308" s="68">
        <f t="shared" si="67"/>
        <v>1.3945852172115307</v>
      </c>
    </row>
    <row r="4309" spans="1:7" x14ac:dyDescent="0.25">
      <c r="A4309">
        <v>1982</v>
      </c>
      <c r="B4309">
        <v>30</v>
      </c>
      <c r="C4309" t="s">
        <v>595</v>
      </c>
      <c r="D4309">
        <v>5</v>
      </c>
      <c r="E4309">
        <v>2057.54</v>
      </c>
      <c r="F4309">
        <v>1893.71</v>
      </c>
      <c r="G4309" s="68">
        <f t="shared" si="67"/>
        <v>1.086512718420455</v>
      </c>
    </row>
    <row r="4310" spans="1:7" x14ac:dyDescent="0.25">
      <c r="A4310">
        <v>1983</v>
      </c>
      <c r="B4310">
        <v>30</v>
      </c>
      <c r="C4310" t="s">
        <v>595</v>
      </c>
      <c r="D4310">
        <v>2</v>
      </c>
      <c r="E4310">
        <v>324.89999999999998</v>
      </c>
      <c r="F4310">
        <v>301.19</v>
      </c>
      <c r="G4310" s="68">
        <f t="shared" si="67"/>
        <v>1.0787210730767953</v>
      </c>
    </row>
    <row r="4311" spans="1:7" x14ac:dyDescent="0.25">
      <c r="A4311">
        <v>1983</v>
      </c>
      <c r="B4311">
        <v>30</v>
      </c>
      <c r="C4311" t="s">
        <v>595</v>
      </c>
      <c r="D4311">
        <v>3</v>
      </c>
      <c r="E4311">
        <v>2354.44</v>
      </c>
      <c r="F4311">
        <v>1943.61</v>
      </c>
      <c r="G4311" s="68">
        <f t="shared" si="67"/>
        <v>1.2113747099469545</v>
      </c>
    </row>
    <row r="4312" spans="1:7" x14ac:dyDescent="0.25">
      <c r="A4312">
        <v>1983</v>
      </c>
      <c r="B4312">
        <v>30</v>
      </c>
      <c r="C4312" t="s">
        <v>595</v>
      </c>
      <c r="D4312">
        <v>4</v>
      </c>
      <c r="E4312">
        <v>8657.64</v>
      </c>
      <c r="F4312">
        <v>7452.21</v>
      </c>
      <c r="G4312" s="68">
        <f t="shared" si="67"/>
        <v>1.161754700954482</v>
      </c>
    </row>
    <row r="4313" spans="1:7" x14ac:dyDescent="0.25">
      <c r="A4313">
        <v>1983</v>
      </c>
      <c r="B4313">
        <v>30</v>
      </c>
      <c r="C4313" t="s">
        <v>595</v>
      </c>
      <c r="D4313">
        <v>5</v>
      </c>
      <c r="E4313">
        <v>1668.2</v>
      </c>
      <c r="F4313">
        <v>1602.39</v>
      </c>
      <c r="G4313" s="68">
        <f t="shared" si="67"/>
        <v>1.0410699018341352</v>
      </c>
    </row>
    <row r="4314" spans="1:7" x14ac:dyDescent="0.25">
      <c r="A4314">
        <v>1984</v>
      </c>
      <c r="B4314">
        <v>30</v>
      </c>
      <c r="C4314" t="s">
        <v>595</v>
      </c>
      <c r="D4314">
        <v>2</v>
      </c>
      <c r="E4314">
        <v>1202.93</v>
      </c>
      <c r="F4314">
        <v>1084.5899999999999</v>
      </c>
      <c r="G4314" s="68">
        <f t="shared" si="67"/>
        <v>1.1091103550650478</v>
      </c>
    </row>
    <row r="4315" spans="1:7" x14ac:dyDescent="0.25">
      <c r="A4315">
        <v>1984</v>
      </c>
      <c r="B4315">
        <v>30</v>
      </c>
      <c r="C4315" t="s">
        <v>595</v>
      </c>
      <c r="D4315">
        <v>3</v>
      </c>
      <c r="E4315">
        <v>788.64</v>
      </c>
      <c r="F4315">
        <v>580.75</v>
      </c>
      <c r="G4315" s="68">
        <f t="shared" si="67"/>
        <v>1.3579681446405509</v>
      </c>
    </row>
    <row r="4316" spans="1:7" x14ac:dyDescent="0.25">
      <c r="A4316">
        <v>1984</v>
      </c>
      <c r="B4316">
        <v>30</v>
      </c>
      <c r="C4316" t="s">
        <v>595</v>
      </c>
      <c r="D4316">
        <v>4</v>
      </c>
      <c r="E4316">
        <v>5364.95</v>
      </c>
      <c r="F4316">
        <v>4252.55</v>
      </c>
      <c r="G4316" s="68">
        <f t="shared" si="67"/>
        <v>1.2615842259350272</v>
      </c>
    </row>
    <row r="4317" spans="1:7" x14ac:dyDescent="0.25">
      <c r="A4317">
        <v>1984</v>
      </c>
      <c r="B4317">
        <v>30</v>
      </c>
      <c r="C4317" t="s">
        <v>595</v>
      </c>
      <c r="D4317">
        <v>5</v>
      </c>
      <c r="E4317">
        <v>4822.55</v>
      </c>
      <c r="F4317">
        <v>4528.3599999999997</v>
      </c>
      <c r="G4317" s="68">
        <f t="shared" si="67"/>
        <v>1.0649661246014011</v>
      </c>
    </row>
    <row r="4318" spans="1:7" x14ac:dyDescent="0.25">
      <c r="A4318">
        <v>1985</v>
      </c>
      <c r="B4318">
        <v>30</v>
      </c>
      <c r="C4318" t="s">
        <v>595</v>
      </c>
      <c r="D4318">
        <v>2</v>
      </c>
      <c r="E4318">
        <v>4188.04</v>
      </c>
      <c r="F4318">
        <v>3761.39</v>
      </c>
      <c r="G4318" s="68">
        <f t="shared" si="67"/>
        <v>1.1134288122210141</v>
      </c>
    </row>
    <row r="4319" spans="1:7" x14ac:dyDescent="0.25">
      <c r="A4319">
        <v>1985</v>
      </c>
      <c r="B4319">
        <v>30</v>
      </c>
      <c r="C4319" t="s">
        <v>595</v>
      </c>
      <c r="D4319">
        <v>3</v>
      </c>
      <c r="E4319">
        <v>3061.2</v>
      </c>
      <c r="F4319">
        <v>2075.36</v>
      </c>
      <c r="G4319" s="68">
        <f t="shared" si="67"/>
        <v>1.4750212011410067</v>
      </c>
    </row>
    <row r="4320" spans="1:7" x14ac:dyDescent="0.25">
      <c r="A4320">
        <v>1985</v>
      </c>
      <c r="B4320">
        <v>30</v>
      </c>
      <c r="C4320" t="s">
        <v>595</v>
      </c>
      <c r="D4320">
        <v>4</v>
      </c>
      <c r="E4320">
        <v>1975.84</v>
      </c>
      <c r="F4320">
        <v>1446.66</v>
      </c>
      <c r="G4320" s="68">
        <f t="shared" si="67"/>
        <v>1.3657943124161862</v>
      </c>
    </row>
    <row r="4321" spans="1:7" x14ac:dyDescent="0.25">
      <c r="A4321">
        <v>1985</v>
      </c>
      <c r="B4321">
        <v>30</v>
      </c>
      <c r="C4321" t="s">
        <v>595</v>
      </c>
      <c r="D4321">
        <v>5</v>
      </c>
      <c r="E4321">
        <v>3315.59</v>
      </c>
      <c r="F4321">
        <v>3065.69</v>
      </c>
      <c r="G4321" s="68">
        <f t="shared" si="67"/>
        <v>1.0815150912192688</v>
      </c>
    </row>
    <row r="4322" spans="1:7" x14ac:dyDescent="0.25">
      <c r="A4322">
        <v>1986</v>
      </c>
      <c r="B4322">
        <v>30</v>
      </c>
      <c r="C4322" t="s">
        <v>595</v>
      </c>
      <c r="D4322">
        <v>2</v>
      </c>
      <c r="E4322">
        <v>8640.83</v>
      </c>
      <c r="F4322">
        <v>7483.34</v>
      </c>
      <c r="G4322" s="68">
        <f t="shared" si="67"/>
        <v>1.1546755860351126</v>
      </c>
    </row>
    <row r="4323" spans="1:7" x14ac:dyDescent="0.25">
      <c r="A4323">
        <v>1986</v>
      </c>
      <c r="B4323">
        <v>30</v>
      </c>
      <c r="C4323" t="s">
        <v>595</v>
      </c>
      <c r="D4323">
        <v>3</v>
      </c>
      <c r="E4323">
        <v>10639.49</v>
      </c>
      <c r="F4323">
        <v>5902.47</v>
      </c>
      <c r="G4323" s="68">
        <f t="shared" si="67"/>
        <v>1.8025487634837618</v>
      </c>
    </row>
    <row r="4324" spans="1:7" x14ac:dyDescent="0.25">
      <c r="A4324">
        <v>1986</v>
      </c>
      <c r="B4324">
        <v>30</v>
      </c>
      <c r="C4324" t="s">
        <v>595</v>
      </c>
      <c r="D4324">
        <v>4</v>
      </c>
      <c r="E4324">
        <v>7959.09</v>
      </c>
      <c r="F4324">
        <v>5101.1099999999997</v>
      </c>
      <c r="G4324" s="68">
        <f t="shared" si="67"/>
        <v>1.5602662949828567</v>
      </c>
    </row>
    <row r="4325" spans="1:7" x14ac:dyDescent="0.25">
      <c r="A4325">
        <v>1986</v>
      </c>
      <c r="B4325">
        <v>30</v>
      </c>
      <c r="C4325" t="s">
        <v>595</v>
      </c>
      <c r="D4325">
        <v>5</v>
      </c>
      <c r="E4325">
        <v>1269.71</v>
      </c>
      <c r="F4325">
        <v>1138.3800000000001</v>
      </c>
      <c r="G4325" s="68">
        <f t="shared" si="67"/>
        <v>1.1153656951105957</v>
      </c>
    </row>
    <row r="4326" spans="1:7" x14ac:dyDescent="0.25">
      <c r="A4326">
        <v>1987</v>
      </c>
      <c r="B4326">
        <v>30</v>
      </c>
      <c r="C4326" t="s">
        <v>595</v>
      </c>
      <c r="D4326">
        <v>2</v>
      </c>
      <c r="E4326">
        <v>4889.43</v>
      </c>
      <c r="F4326">
        <v>4223.72</v>
      </c>
      <c r="G4326" s="68">
        <f t="shared" si="67"/>
        <v>1.1576122470239505</v>
      </c>
    </row>
    <row r="4327" spans="1:7" x14ac:dyDescent="0.25">
      <c r="A4327">
        <v>1987</v>
      </c>
      <c r="B4327">
        <v>30</v>
      </c>
      <c r="C4327" t="s">
        <v>595</v>
      </c>
      <c r="D4327">
        <v>3</v>
      </c>
      <c r="E4327">
        <v>22255.49</v>
      </c>
      <c r="F4327">
        <v>12381.92</v>
      </c>
      <c r="G4327" s="68">
        <f t="shared" si="67"/>
        <v>1.7974183325364728</v>
      </c>
    </row>
    <row r="4328" spans="1:7" x14ac:dyDescent="0.25">
      <c r="A4328">
        <v>1987</v>
      </c>
      <c r="B4328">
        <v>30</v>
      </c>
      <c r="C4328" t="s">
        <v>595</v>
      </c>
      <c r="D4328">
        <v>4</v>
      </c>
      <c r="E4328">
        <v>27900.81</v>
      </c>
      <c r="F4328">
        <v>18149.259999999998</v>
      </c>
      <c r="G4328" s="68">
        <f t="shared" si="67"/>
        <v>1.537297388433468</v>
      </c>
    </row>
    <row r="4329" spans="1:7" x14ac:dyDescent="0.25">
      <c r="A4329">
        <v>1987</v>
      </c>
      <c r="B4329">
        <v>30</v>
      </c>
      <c r="C4329" t="s">
        <v>595</v>
      </c>
      <c r="D4329">
        <v>5</v>
      </c>
      <c r="E4329">
        <v>4921.25</v>
      </c>
      <c r="F4329">
        <v>4416.3900000000003</v>
      </c>
      <c r="G4329" s="68">
        <f t="shared" si="67"/>
        <v>1.1143150853978021</v>
      </c>
    </row>
    <row r="4330" spans="1:7" x14ac:dyDescent="0.25">
      <c r="A4330">
        <v>1988</v>
      </c>
      <c r="B4330">
        <v>30</v>
      </c>
      <c r="C4330" t="s">
        <v>595</v>
      </c>
      <c r="D4330">
        <v>2</v>
      </c>
      <c r="E4330">
        <v>3904.59</v>
      </c>
      <c r="F4330">
        <v>3264.31</v>
      </c>
      <c r="G4330" s="68">
        <f t="shared" si="67"/>
        <v>1.1961455866630315</v>
      </c>
    </row>
    <row r="4331" spans="1:7" x14ac:dyDescent="0.25">
      <c r="A4331">
        <v>1988</v>
      </c>
      <c r="B4331">
        <v>30</v>
      </c>
      <c r="C4331" t="s">
        <v>595</v>
      </c>
      <c r="D4331">
        <v>3</v>
      </c>
      <c r="E4331">
        <v>12687.84</v>
      </c>
      <c r="F4331">
        <v>6600.37</v>
      </c>
      <c r="G4331" s="68">
        <f t="shared" si="67"/>
        <v>1.9222922351322729</v>
      </c>
    </row>
    <row r="4332" spans="1:7" x14ac:dyDescent="0.25">
      <c r="A4332">
        <v>1988</v>
      </c>
      <c r="B4332">
        <v>30</v>
      </c>
      <c r="C4332" t="s">
        <v>595</v>
      </c>
      <c r="D4332">
        <v>4</v>
      </c>
      <c r="E4332">
        <v>61714.17</v>
      </c>
      <c r="F4332">
        <v>38501.660000000003</v>
      </c>
      <c r="G4332" s="68">
        <f t="shared" si="67"/>
        <v>1.6028963426511997</v>
      </c>
    </row>
    <row r="4333" spans="1:7" x14ac:dyDescent="0.25">
      <c r="A4333">
        <v>1988</v>
      </c>
      <c r="B4333">
        <v>30</v>
      </c>
      <c r="C4333" t="s">
        <v>595</v>
      </c>
      <c r="D4333">
        <v>5</v>
      </c>
      <c r="E4333">
        <v>17242.64</v>
      </c>
      <c r="F4333">
        <v>15280.59</v>
      </c>
      <c r="G4333" s="68">
        <f t="shared" si="67"/>
        <v>1.1284014557029538</v>
      </c>
    </row>
    <row r="4334" spans="1:7" x14ac:dyDescent="0.25">
      <c r="A4334">
        <v>1989</v>
      </c>
      <c r="B4334">
        <v>30</v>
      </c>
      <c r="C4334" t="s">
        <v>595</v>
      </c>
      <c r="D4334">
        <v>2</v>
      </c>
      <c r="E4334">
        <v>1828.38</v>
      </c>
      <c r="F4334">
        <v>1541.8</v>
      </c>
      <c r="G4334" s="68">
        <f t="shared" si="67"/>
        <v>1.1858736541704502</v>
      </c>
    </row>
    <row r="4335" spans="1:7" x14ac:dyDescent="0.25">
      <c r="A4335">
        <v>1989</v>
      </c>
      <c r="B4335">
        <v>30</v>
      </c>
      <c r="C4335" t="s">
        <v>595</v>
      </c>
      <c r="D4335">
        <v>3</v>
      </c>
      <c r="E4335">
        <v>10161.040000000001</v>
      </c>
      <c r="F4335">
        <v>5538.5</v>
      </c>
      <c r="G4335" s="68">
        <f t="shared" si="67"/>
        <v>1.8346194818091544</v>
      </c>
    </row>
    <row r="4336" spans="1:7" x14ac:dyDescent="0.25">
      <c r="A4336">
        <v>1989</v>
      </c>
      <c r="B4336">
        <v>30</v>
      </c>
      <c r="C4336" t="s">
        <v>595</v>
      </c>
      <c r="D4336">
        <v>4</v>
      </c>
      <c r="E4336">
        <v>33448.449999999997</v>
      </c>
      <c r="F4336">
        <v>21107.74</v>
      </c>
      <c r="G4336" s="68">
        <f t="shared" si="67"/>
        <v>1.5846533072702238</v>
      </c>
    </row>
    <row r="4337" spans="1:7" x14ac:dyDescent="0.25">
      <c r="A4337">
        <v>1989</v>
      </c>
      <c r="B4337">
        <v>30</v>
      </c>
      <c r="C4337" t="s">
        <v>595</v>
      </c>
      <c r="D4337">
        <v>5</v>
      </c>
      <c r="E4337">
        <v>36306.370000000003</v>
      </c>
      <c r="F4337">
        <v>32316.77</v>
      </c>
      <c r="G4337" s="68">
        <f t="shared" si="67"/>
        <v>1.1234529317131632</v>
      </c>
    </row>
    <row r="4338" spans="1:7" x14ac:dyDescent="0.25">
      <c r="A4338">
        <v>1990</v>
      </c>
      <c r="B4338">
        <v>30</v>
      </c>
      <c r="C4338" t="s">
        <v>595</v>
      </c>
      <c r="D4338">
        <v>2</v>
      </c>
      <c r="E4338">
        <v>2312.21</v>
      </c>
      <c r="F4338">
        <v>1959.24</v>
      </c>
      <c r="G4338" s="68">
        <f t="shared" si="67"/>
        <v>1.1801565913313325</v>
      </c>
    </row>
    <row r="4339" spans="1:7" x14ac:dyDescent="0.25">
      <c r="A4339">
        <v>1990</v>
      </c>
      <c r="B4339">
        <v>30</v>
      </c>
      <c r="C4339" t="s">
        <v>595</v>
      </c>
      <c r="D4339">
        <v>3</v>
      </c>
      <c r="E4339">
        <v>4666.4799999999996</v>
      </c>
      <c r="F4339">
        <v>2973.67</v>
      </c>
      <c r="G4339" s="68">
        <f t="shared" si="67"/>
        <v>1.5692662602104468</v>
      </c>
    </row>
    <row r="4340" spans="1:7" x14ac:dyDescent="0.25">
      <c r="A4340">
        <v>1990</v>
      </c>
      <c r="B4340">
        <v>30</v>
      </c>
      <c r="C4340" t="s">
        <v>595</v>
      </c>
      <c r="D4340">
        <v>4</v>
      </c>
      <c r="E4340">
        <v>26203.58</v>
      </c>
      <c r="F4340">
        <v>18779.82</v>
      </c>
      <c r="G4340" s="68">
        <f t="shared" si="67"/>
        <v>1.3953051733190203</v>
      </c>
    </row>
    <row r="4341" spans="1:7" x14ac:dyDescent="0.25">
      <c r="A4341">
        <v>1990</v>
      </c>
      <c r="B4341">
        <v>30</v>
      </c>
      <c r="C4341" t="s">
        <v>595</v>
      </c>
      <c r="D4341">
        <v>5</v>
      </c>
      <c r="E4341">
        <v>20584.53</v>
      </c>
      <c r="F4341">
        <v>18724.04</v>
      </c>
      <c r="G4341" s="68">
        <f t="shared" si="67"/>
        <v>1.0993637056959928</v>
      </c>
    </row>
    <row r="4342" spans="1:7" x14ac:dyDescent="0.25">
      <c r="A4342">
        <v>1991</v>
      </c>
      <c r="B4342">
        <v>30</v>
      </c>
      <c r="C4342" t="s">
        <v>595</v>
      </c>
      <c r="D4342">
        <v>2</v>
      </c>
      <c r="E4342">
        <v>2509.02</v>
      </c>
      <c r="F4342">
        <v>2209.8000000000002</v>
      </c>
      <c r="G4342" s="68">
        <f t="shared" si="67"/>
        <v>1.1354059190877002</v>
      </c>
    </row>
    <row r="4343" spans="1:7" x14ac:dyDescent="0.25">
      <c r="A4343">
        <v>1991</v>
      </c>
      <c r="B4343">
        <v>30</v>
      </c>
      <c r="C4343" t="s">
        <v>595</v>
      </c>
      <c r="D4343">
        <v>3</v>
      </c>
      <c r="E4343">
        <v>5984.66</v>
      </c>
      <c r="F4343">
        <v>4304.05</v>
      </c>
      <c r="G4343" s="68">
        <f t="shared" si="67"/>
        <v>1.3904717649655556</v>
      </c>
    </row>
    <row r="4344" spans="1:7" x14ac:dyDescent="0.25">
      <c r="A4344">
        <v>1991</v>
      </c>
      <c r="B4344">
        <v>30</v>
      </c>
      <c r="C4344" t="s">
        <v>595</v>
      </c>
      <c r="D4344">
        <v>4</v>
      </c>
      <c r="E4344">
        <v>12122.05</v>
      </c>
      <c r="F4344">
        <v>9520.61</v>
      </c>
      <c r="G4344" s="68">
        <f t="shared" si="67"/>
        <v>1.2732429959845009</v>
      </c>
    </row>
    <row r="4345" spans="1:7" x14ac:dyDescent="0.25">
      <c r="A4345">
        <v>1991</v>
      </c>
      <c r="B4345">
        <v>30</v>
      </c>
      <c r="C4345" t="s">
        <v>595</v>
      </c>
      <c r="D4345">
        <v>5</v>
      </c>
      <c r="E4345">
        <v>15325.4</v>
      </c>
      <c r="F4345">
        <v>14309.67</v>
      </c>
      <c r="G4345" s="68">
        <f t="shared" si="67"/>
        <v>1.0709820701665378</v>
      </c>
    </row>
    <row r="4346" spans="1:7" x14ac:dyDescent="0.25">
      <c r="A4346">
        <v>1992</v>
      </c>
      <c r="B4346">
        <v>30</v>
      </c>
      <c r="C4346" t="s">
        <v>595</v>
      </c>
      <c r="D4346">
        <v>2</v>
      </c>
      <c r="E4346">
        <v>2883.79</v>
      </c>
      <c r="F4346">
        <v>2511.17</v>
      </c>
      <c r="G4346" s="68">
        <f t="shared" si="67"/>
        <v>1.1483850157496307</v>
      </c>
    </row>
    <row r="4347" spans="1:7" x14ac:dyDescent="0.25">
      <c r="A4347">
        <v>1992</v>
      </c>
      <c r="B4347">
        <v>30</v>
      </c>
      <c r="C4347" t="s">
        <v>595</v>
      </c>
      <c r="D4347">
        <v>3</v>
      </c>
      <c r="E4347">
        <v>6402.09</v>
      </c>
      <c r="F4347">
        <v>4804.96</v>
      </c>
      <c r="G4347" s="68">
        <f t="shared" si="67"/>
        <v>1.3323919449901769</v>
      </c>
    </row>
    <row r="4348" spans="1:7" x14ac:dyDescent="0.25">
      <c r="A4348">
        <v>1992</v>
      </c>
      <c r="B4348">
        <v>30</v>
      </c>
      <c r="C4348" t="s">
        <v>595</v>
      </c>
      <c r="D4348">
        <v>4</v>
      </c>
      <c r="E4348">
        <v>15060.11</v>
      </c>
      <c r="F4348">
        <v>12015.19</v>
      </c>
      <c r="G4348" s="68">
        <f t="shared" si="67"/>
        <v>1.2534225426314523</v>
      </c>
    </row>
    <row r="4349" spans="1:7" x14ac:dyDescent="0.25">
      <c r="A4349">
        <v>1992</v>
      </c>
      <c r="B4349">
        <v>30</v>
      </c>
      <c r="C4349" t="s">
        <v>595</v>
      </c>
      <c r="D4349">
        <v>5</v>
      </c>
      <c r="E4349">
        <v>7273.14</v>
      </c>
      <c r="F4349">
        <v>6788.24</v>
      </c>
      <c r="G4349" s="68">
        <f t="shared" si="67"/>
        <v>1.0714323594922985</v>
      </c>
    </row>
    <row r="4350" spans="1:7" x14ac:dyDescent="0.25">
      <c r="A4350">
        <v>1993</v>
      </c>
      <c r="B4350">
        <v>30</v>
      </c>
      <c r="C4350" t="s">
        <v>595</v>
      </c>
      <c r="D4350">
        <v>2</v>
      </c>
      <c r="E4350">
        <v>1502.03</v>
      </c>
      <c r="F4350">
        <v>1310.49</v>
      </c>
      <c r="G4350" s="68">
        <f t="shared" si="67"/>
        <v>1.1461590702714253</v>
      </c>
    </row>
    <row r="4351" spans="1:7" x14ac:dyDescent="0.25">
      <c r="A4351">
        <v>1993</v>
      </c>
      <c r="B4351">
        <v>30</v>
      </c>
      <c r="C4351" t="s">
        <v>595</v>
      </c>
      <c r="D4351">
        <v>3</v>
      </c>
      <c r="E4351">
        <v>7313.84</v>
      </c>
      <c r="F4351">
        <v>5284.04</v>
      </c>
      <c r="G4351" s="68">
        <f t="shared" si="67"/>
        <v>1.3841378944898222</v>
      </c>
    </row>
    <row r="4352" spans="1:7" x14ac:dyDescent="0.25">
      <c r="A4352">
        <v>1993</v>
      </c>
      <c r="B4352">
        <v>30</v>
      </c>
      <c r="C4352" t="s">
        <v>595</v>
      </c>
      <c r="D4352">
        <v>4</v>
      </c>
      <c r="E4352">
        <v>16429.16</v>
      </c>
      <c r="F4352">
        <v>12889.16</v>
      </c>
      <c r="G4352" s="68">
        <f t="shared" si="67"/>
        <v>1.2746493953058229</v>
      </c>
    </row>
    <row r="4353" spans="1:7" x14ac:dyDescent="0.25">
      <c r="A4353">
        <v>1993</v>
      </c>
      <c r="B4353">
        <v>30</v>
      </c>
      <c r="C4353" t="s">
        <v>595</v>
      </c>
      <c r="D4353">
        <v>5</v>
      </c>
      <c r="E4353">
        <v>9498.18</v>
      </c>
      <c r="F4353">
        <v>8822.85</v>
      </c>
      <c r="G4353" s="68">
        <f t="shared" si="67"/>
        <v>1.0765432938336252</v>
      </c>
    </row>
    <row r="4354" spans="1:7" x14ac:dyDescent="0.25">
      <c r="A4354">
        <v>1994</v>
      </c>
      <c r="B4354">
        <v>30</v>
      </c>
      <c r="C4354" t="s">
        <v>595</v>
      </c>
      <c r="D4354">
        <v>2</v>
      </c>
      <c r="E4354">
        <v>2761.6</v>
      </c>
      <c r="F4354">
        <v>2567.71</v>
      </c>
      <c r="G4354" s="68">
        <f t="shared" si="67"/>
        <v>1.075510863765768</v>
      </c>
    </row>
    <row r="4355" spans="1:7" x14ac:dyDescent="0.25">
      <c r="A4355">
        <v>1994</v>
      </c>
      <c r="B4355">
        <v>30</v>
      </c>
      <c r="C4355" t="s">
        <v>595</v>
      </c>
      <c r="D4355">
        <v>3</v>
      </c>
      <c r="E4355">
        <v>3903.02</v>
      </c>
      <c r="F4355">
        <v>3432.01</v>
      </c>
      <c r="G4355" s="68">
        <f t="shared" ref="G4355:G4418" si="68">E4355/F4355</f>
        <v>1.1372402761064215</v>
      </c>
    </row>
    <row r="4356" spans="1:7" x14ac:dyDescent="0.25">
      <c r="A4356">
        <v>1994</v>
      </c>
      <c r="B4356">
        <v>30</v>
      </c>
      <c r="C4356" t="s">
        <v>595</v>
      </c>
      <c r="D4356">
        <v>4</v>
      </c>
      <c r="E4356">
        <v>19276.98</v>
      </c>
      <c r="F4356">
        <v>17588.22</v>
      </c>
      <c r="G4356" s="68">
        <f t="shared" si="68"/>
        <v>1.0960165383421403</v>
      </c>
    </row>
    <row r="4357" spans="1:7" x14ac:dyDescent="0.25">
      <c r="A4357">
        <v>1994</v>
      </c>
      <c r="B4357">
        <v>30</v>
      </c>
      <c r="C4357" t="s">
        <v>595</v>
      </c>
      <c r="D4357">
        <v>5</v>
      </c>
      <c r="E4357">
        <v>9775.14</v>
      </c>
      <c r="F4357">
        <v>9475.92</v>
      </c>
      <c r="G4357" s="68">
        <f t="shared" si="68"/>
        <v>1.0315768811893726</v>
      </c>
    </row>
    <row r="4358" spans="1:7" x14ac:dyDescent="0.25">
      <c r="A4358">
        <v>1995</v>
      </c>
      <c r="B4358">
        <v>30</v>
      </c>
      <c r="C4358" t="s">
        <v>595</v>
      </c>
      <c r="D4358">
        <v>2</v>
      </c>
      <c r="E4358">
        <v>5420.01</v>
      </c>
      <c r="F4358">
        <v>4683.51</v>
      </c>
      <c r="G4358" s="68">
        <f t="shared" si="68"/>
        <v>1.1572538544809341</v>
      </c>
    </row>
    <row r="4359" spans="1:7" x14ac:dyDescent="0.25">
      <c r="A4359">
        <v>1995</v>
      </c>
      <c r="B4359">
        <v>30</v>
      </c>
      <c r="C4359" t="s">
        <v>595</v>
      </c>
      <c r="D4359">
        <v>3</v>
      </c>
      <c r="E4359">
        <v>7371.02</v>
      </c>
      <c r="F4359">
        <v>6264.14</v>
      </c>
      <c r="G4359" s="68">
        <f t="shared" si="68"/>
        <v>1.1767010315861395</v>
      </c>
    </row>
    <row r="4360" spans="1:7" x14ac:dyDescent="0.25">
      <c r="A4360">
        <v>1995</v>
      </c>
      <c r="B4360">
        <v>30</v>
      </c>
      <c r="C4360" t="s">
        <v>595</v>
      </c>
      <c r="D4360">
        <v>4</v>
      </c>
      <c r="E4360">
        <v>10999.11</v>
      </c>
      <c r="F4360">
        <v>9855.7900000000009</v>
      </c>
      <c r="G4360" s="68">
        <f t="shared" si="68"/>
        <v>1.1160049067603917</v>
      </c>
    </row>
    <row r="4361" spans="1:7" x14ac:dyDescent="0.25">
      <c r="A4361">
        <v>1995</v>
      </c>
      <c r="B4361">
        <v>30</v>
      </c>
      <c r="C4361" t="s">
        <v>595</v>
      </c>
      <c r="D4361">
        <v>5</v>
      </c>
      <c r="E4361">
        <v>12838.96</v>
      </c>
      <c r="F4361">
        <v>12222.95</v>
      </c>
      <c r="G4361" s="68">
        <f t="shared" si="68"/>
        <v>1.0503978172208834</v>
      </c>
    </row>
    <row r="4362" spans="1:7" x14ac:dyDescent="0.25">
      <c r="A4362">
        <v>1996</v>
      </c>
      <c r="B4362">
        <v>30</v>
      </c>
      <c r="C4362" t="s">
        <v>595</v>
      </c>
      <c r="D4362">
        <v>2</v>
      </c>
      <c r="E4362">
        <v>1732.09</v>
      </c>
      <c r="F4362">
        <v>1524.49</v>
      </c>
      <c r="G4362" s="68">
        <f t="shared" si="68"/>
        <v>1.1361766885974982</v>
      </c>
    </row>
    <row r="4363" spans="1:7" x14ac:dyDescent="0.25">
      <c r="A4363">
        <v>1996</v>
      </c>
      <c r="B4363">
        <v>30</v>
      </c>
      <c r="C4363" t="s">
        <v>595</v>
      </c>
      <c r="D4363">
        <v>3</v>
      </c>
      <c r="E4363">
        <v>14886.25</v>
      </c>
      <c r="F4363">
        <v>11873.75</v>
      </c>
      <c r="G4363" s="68">
        <f t="shared" si="68"/>
        <v>1.2537109169386251</v>
      </c>
    </row>
    <row r="4364" spans="1:7" x14ac:dyDescent="0.25">
      <c r="A4364">
        <v>1996</v>
      </c>
      <c r="B4364">
        <v>30</v>
      </c>
      <c r="C4364" t="s">
        <v>595</v>
      </c>
      <c r="D4364">
        <v>4</v>
      </c>
      <c r="E4364">
        <v>22158.85</v>
      </c>
      <c r="F4364">
        <v>18811.419999999998</v>
      </c>
      <c r="G4364" s="68">
        <f t="shared" si="68"/>
        <v>1.1779466940826371</v>
      </c>
    </row>
    <row r="4365" spans="1:7" x14ac:dyDescent="0.25">
      <c r="A4365">
        <v>1996</v>
      </c>
      <c r="B4365">
        <v>30</v>
      </c>
      <c r="C4365" t="s">
        <v>595</v>
      </c>
      <c r="D4365">
        <v>5</v>
      </c>
      <c r="E4365">
        <v>7559.68</v>
      </c>
      <c r="F4365">
        <v>7145.16</v>
      </c>
      <c r="G4365" s="68">
        <f t="shared" si="68"/>
        <v>1.0580140962553672</v>
      </c>
    </row>
    <row r="4366" spans="1:7" x14ac:dyDescent="0.25">
      <c r="A4366">
        <v>1997</v>
      </c>
      <c r="B4366">
        <v>30</v>
      </c>
      <c r="C4366" t="s">
        <v>595</v>
      </c>
      <c r="D4366">
        <v>2</v>
      </c>
      <c r="E4366">
        <v>3753.32</v>
      </c>
      <c r="F4366">
        <v>3138.22</v>
      </c>
      <c r="G4366" s="68">
        <f t="shared" si="68"/>
        <v>1.1960028296295353</v>
      </c>
    </row>
    <row r="4367" spans="1:7" x14ac:dyDescent="0.25">
      <c r="A4367">
        <v>1997</v>
      </c>
      <c r="B4367">
        <v>30</v>
      </c>
      <c r="C4367" t="s">
        <v>595</v>
      </c>
      <c r="D4367">
        <v>3</v>
      </c>
      <c r="E4367">
        <v>4667.7700000000004</v>
      </c>
      <c r="F4367">
        <v>3793.22</v>
      </c>
      <c r="G4367" s="68">
        <f t="shared" si="68"/>
        <v>1.2305560974580965</v>
      </c>
    </row>
    <row r="4368" spans="1:7" x14ac:dyDescent="0.25">
      <c r="A4368">
        <v>1997</v>
      </c>
      <c r="B4368">
        <v>30</v>
      </c>
      <c r="C4368" t="s">
        <v>595</v>
      </c>
      <c r="D4368">
        <v>4</v>
      </c>
      <c r="E4368">
        <v>41410.1</v>
      </c>
      <c r="F4368">
        <v>35805.589999999997</v>
      </c>
      <c r="G4368" s="68">
        <f t="shared" si="68"/>
        <v>1.1565261178491963</v>
      </c>
    </row>
    <row r="4369" spans="1:7" x14ac:dyDescent="0.25">
      <c r="A4369">
        <v>1997</v>
      </c>
      <c r="B4369">
        <v>30</v>
      </c>
      <c r="C4369" t="s">
        <v>595</v>
      </c>
      <c r="D4369">
        <v>5</v>
      </c>
      <c r="E4369">
        <v>13748.64</v>
      </c>
      <c r="F4369">
        <v>12878.05</v>
      </c>
      <c r="G4369" s="68">
        <f t="shared" si="68"/>
        <v>1.0676026261739937</v>
      </c>
    </row>
    <row r="4370" spans="1:7" x14ac:dyDescent="0.25">
      <c r="A4370">
        <v>1998</v>
      </c>
      <c r="B4370">
        <v>30</v>
      </c>
      <c r="C4370" t="s">
        <v>595</v>
      </c>
      <c r="D4370">
        <v>2</v>
      </c>
      <c r="E4370">
        <v>1766.58</v>
      </c>
      <c r="F4370">
        <v>1406.24</v>
      </c>
      <c r="G4370" s="68">
        <f t="shared" si="68"/>
        <v>1.2562435999544885</v>
      </c>
    </row>
    <row r="4371" spans="1:7" x14ac:dyDescent="0.25">
      <c r="A4371">
        <v>1998</v>
      </c>
      <c r="B4371">
        <v>30</v>
      </c>
      <c r="C4371" t="s">
        <v>595</v>
      </c>
      <c r="D4371">
        <v>3</v>
      </c>
      <c r="E4371">
        <v>10310.969999999999</v>
      </c>
      <c r="F4371">
        <v>8728.61</v>
      </c>
      <c r="G4371" s="68">
        <f t="shared" si="68"/>
        <v>1.1812843052903037</v>
      </c>
    </row>
    <row r="4372" spans="1:7" x14ac:dyDescent="0.25">
      <c r="A4372">
        <v>1998</v>
      </c>
      <c r="B4372">
        <v>30</v>
      </c>
      <c r="C4372" t="s">
        <v>595</v>
      </c>
      <c r="D4372">
        <v>4</v>
      </c>
      <c r="E4372">
        <v>13504.82</v>
      </c>
      <c r="F4372">
        <v>12135.67</v>
      </c>
      <c r="G4372" s="68">
        <f t="shared" si="68"/>
        <v>1.1128203057597974</v>
      </c>
    </row>
    <row r="4373" spans="1:7" x14ac:dyDescent="0.25">
      <c r="A4373">
        <v>1998</v>
      </c>
      <c r="B4373">
        <v>30</v>
      </c>
      <c r="C4373" t="s">
        <v>595</v>
      </c>
      <c r="D4373">
        <v>5</v>
      </c>
      <c r="E4373">
        <v>25201.14</v>
      </c>
      <c r="F4373">
        <v>23584.71</v>
      </c>
      <c r="G4373" s="68">
        <f t="shared" si="68"/>
        <v>1.0685372005846161</v>
      </c>
    </row>
    <row r="4374" spans="1:7" x14ac:dyDescent="0.25">
      <c r="A4374">
        <v>1999</v>
      </c>
      <c r="B4374">
        <v>30</v>
      </c>
      <c r="C4374" t="s">
        <v>595</v>
      </c>
      <c r="D4374">
        <v>2</v>
      </c>
      <c r="E4374">
        <v>3436.37</v>
      </c>
      <c r="F4374">
        <v>2814.45</v>
      </c>
      <c r="G4374" s="68">
        <f t="shared" si="68"/>
        <v>1.2209739025386843</v>
      </c>
    </row>
    <row r="4375" spans="1:7" x14ac:dyDescent="0.25">
      <c r="A4375">
        <v>1999</v>
      </c>
      <c r="B4375">
        <v>30</v>
      </c>
      <c r="C4375" t="s">
        <v>595</v>
      </c>
      <c r="D4375">
        <v>3</v>
      </c>
      <c r="E4375">
        <v>4865.6000000000004</v>
      </c>
      <c r="F4375">
        <v>3925.02</v>
      </c>
      <c r="G4375" s="68">
        <f t="shared" si="68"/>
        <v>1.2396369954802779</v>
      </c>
    </row>
    <row r="4376" spans="1:7" x14ac:dyDescent="0.25">
      <c r="A4376">
        <v>1999</v>
      </c>
      <c r="B4376">
        <v>30</v>
      </c>
      <c r="C4376" t="s">
        <v>595</v>
      </c>
      <c r="D4376">
        <v>4</v>
      </c>
      <c r="E4376">
        <v>31006.78</v>
      </c>
      <c r="F4376">
        <v>26819.51</v>
      </c>
      <c r="G4376" s="68">
        <f t="shared" si="68"/>
        <v>1.1561277592319921</v>
      </c>
    </row>
    <row r="4377" spans="1:7" x14ac:dyDescent="0.25">
      <c r="A4377">
        <v>1999</v>
      </c>
      <c r="B4377">
        <v>30</v>
      </c>
      <c r="C4377" t="s">
        <v>595</v>
      </c>
      <c r="D4377">
        <v>5</v>
      </c>
      <c r="E4377">
        <v>8617.7800000000007</v>
      </c>
      <c r="F4377">
        <v>8050</v>
      </c>
      <c r="G4377" s="68">
        <f t="shared" si="68"/>
        <v>1.0705316770186337</v>
      </c>
    </row>
    <row r="4378" spans="1:7" x14ac:dyDescent="0.25">
      <c r="A4378">
        <v>2000</v>
      </c>
      <c r="B4378">
        <v>30</v>
      </c>
      <c r="C4378" t="s">
        <v>595</v>
      </c>
      <c r="D4378">
        <v>2</v>
      </c>
      <c r="E4378">
        <v>8877.11</v>
      </c>
      <c r="F4378">
        <v>7546.95</v>
      </c>
      <c r="G4378" s="68">
        <f t="shared" si="68"/>
        <v>1.176251333320083</v>
      </c>
    </row>
    <row r="4379" spans="1:7" x14ac:dyDescent="0.25">
      <c r="A4379">
        <v>2000</v>
      </c>
      <c r="B4379">
        <v>30</v>
      </c>
      <c r="C4379" t="s">
        <v>595</v>
      </c>
      <c r="D4379">
        <v>3</v>
      </c>
      <c r="E4379">
        <v>9433.43</v>
      </c>
      <c r="F4379">
        <v>7577.86</v>
      </c>
      <c r="G4379" s="68">
        <f t="shared" si="68"/>
        <v>1.2448672844312247</v>
      </c>
    </row>
    <row r="4380" spans="1:7" x14ac:dyDescent="0.25">
      <c r="A4380">
        <v>2000</v>
      </c>
      <c r="B4380">
        <v>30</v>
      </c>
      <c r="C4380" t="s">
        <v>595</v>
      </c>
      <c r="D4380">
        <v>4</v>
      </c>
      <c r="E4380">
        <v>14549.95</v>
      </c>
      <c r="F4380">
        <v>12441.28</v>
      </c>
      <c r="G4380" s="68">
        <f t="shared" si="68"/>
        <v>1.1694897952622239</v>
      </c>
    </row>
    <row r="4381" spans="1:7" x14ac:dyDescent="0.25">
      <c r="A4381">
        <v>2000</v>
      </c>
      <c r="B4381">
        <v>30</v>
      </c>
      <c r="C4381" t="s">
        <v>595</v>
      </c>
      <c r="D4381">
        <v>5</v>
      </c>
      <c r="E4381">
        <v>20017.349999999999</v>
      </c>
      <c r="F4381">
        <v>18766.88</v>
      </c>
      <c r="G4381" s="68">
        <f t="shared" si="68"/>
        <v>1.0666317469925741</v>
      </c>
    </row>
    <row r="4382" spans="1:7" x14ac:dyDescent="0.25">
      <c r="A4382">
        <v>2001</v>
      </c>
      <c r="B4382">
        <v>30</v>
      </c>
      <c r="C4382" t="s">
        <v>595</v>
      </c>
      <c r="D4382">
        <v>2</v>
      </c>
      <c r="E4382">
        <v>12120.22</v>
      </c>
      <c r="F4382">
        <v>9852.92</v>
      </c>
      <c r="G4382" s="68">
        <f t="shared" si="68"/>
        <v>1.2301145244252465</v>
      </c>
    </row>
    <row r="4383" spans="1:7" x14ac:dyDescent="0.25">
      <c r="A4383">
        <v>2001</v>
      </c>
      <c r="B4383">
        <v>30</v>
      </c>
      <c r="C4383" t="s">
        <v>595</v>
      </c>
      <c r="D4383">
        <v>3</v>
      </c>
      <c r="E4383">
        <v>24468.83</v>
      </c>
      <c r="F4383">
        <v>18860.64</v>
      </c>
      <c r="G4383" s="68">
        <f t="shared" si="68"/>
        <v>1.2973488704519043</v>
      </c>
    </row>
    <row r="4384" spans="1:7" x14ac:dyDescent="0.25">
      <c r="A4384">
        <v>2001</v>
      </c>
      <c r="B4384">
        <v>30</v>
      </c>
      <c r="C4384" t="s">
        <v>595</v>
      </c>
      <c r="D4384">
        <v>4</v>
      </c>
      <c r="E4384">
        <v>28368.33</v>
      </c>
      <c r="F4384">
        <v>23529.919999999998</v>
      </c>
      <c r="G4384" s="68">
        <f t="shared" si="68"/>
        <v>1.2056279834355579</v>
      </c>
    </row>
    <row r="4385" spans="1:7" x14ac:dyDescent="0.25">
      <c r="A4385">
        <v>2001</v>
      </c>
      <c r="B4385">
        <v>30</v>
      </c>
      <c r="C4385" t="s">
        <v>595</v>
      </c>
      <c r="D4385">
        <v>5</v>
      </c>
      <c r="E4385">
        <v>9712.26</v>
      </c>
      <c r="F4385">
        <v>8981.35</v>
      </c>
      <c r="G4385" s="68">
        <f t="shared" si="68"/>
        <v>1.0813808614517861</v>
      </c>
    </row>
    <row r="4386" spans="1:7" x14ac:dyDescent="0.25">
      <c r="A4386">
        <v>2002</v>
      </c>
      <c r="B4386">
        <v>30</v>
      </c>
      <c r="C4386" t="s">
        <v>595</v>
      </c>
      <c r="D4386">
        <v>2</v>
      </c>
      <c r="E4386">
        <v>5033.67</v>
      </c>
      <c r="F4386">
        <v>4121.72</v>
      </c>
      <c r="G4386" s="68">
        <f t="shared" si="68"/>
        <v>1.2212547189037586</v>
      </c>
    </row>
    <row r="4387" spans="1:7" x14ac:dyDescent="0.25">
      <c r="A4387">
        <v>2002</v>
      </c>
      <c r="B4387">
        <v>30</v>
      </c>
      <c r="C4387" t="s">
        <v>595</v>
      </c>
      <c r="D4387">
        <v>3</v>
      </c>
      <c r="E4387">
        <v>32925.24</v>
      </c>
      <c r="F4387">
        <v>25411.46</v>
      </c>
      <c r="G4387" s="68">
        <f t="shared" si="68"/>
        <v>1.2956847028860208</v>
      </c>
    </row>
    <row r="4388" spans="1:7" x14ac:dyDescent="0.25">
      <c r="A4388">
        <v>2002</v>
      </c>
      <c r="B4388">
        <v>30</v>
      </c>
      <c r="C4388" t="s">
        <v>595</v>
      </c>
      <c r="D4388">
        <v>4</v>
      </c>
      <c r="E4388">
        <v>71008.02</v>
      </c>
      <c r="F4388">
        <v>59104.25</v>
      </c>
      <c r="G4388" s="68">
        <f t="shared" si="68"/>
        <v>1.2014029447966941</v>
      </c>
    </row>
    <row r="4389" spans="1:7" x14ac:dyDescent="0.25">
      <c r="A4389">
        <v>2002</v>
      </c>
      <c r="B4389">
        <v>30</v>
      </c>
      <c r="C4389" t="s">
        <v>595</v>
      </c>
      <c r="D4389">
        <v>5</v>
      </c>
      <c r="E4389">
        <v>18356.29</v>
      </c>
      <c r="F4389">
        <v>16995.16</v>
      </c>
      <c r="G4389" s="68">
        <f t="shared" si="68"/>
        <v>1.0800892724752225</v>
      </c>
    </row>
    <row r="4390" spans="1:7" x14ac:dyDescent="0.25">
      <c r="A4390">
        <v>2003</v>
      </c>
      <c r="B4390">
        <v>30</v>
      </c>
      <c r="C4390" t="s">
        <v>595</v>
      </c>
      <c r="D4390">
        <v>2</v>
      </c>
      <c r="E4390">
        <v>6955.65</v>
      </c>
      <c r="F4390">
        <v>5955.69</v>
      </c>
      <c r="G4390" s="68">
        <f t="shared" si="68"/>
        <v>1.1678999410647632</v>
      </c>
    </row>
    <row r="4391" spans="1:7" x14ac:dyDescent="0.25">
      <c r="A4391">
        <v>2003</v>
      </c>
      <c r="B4391">
        <v>30</v>
      </c>
      <c r="C4391" t="s">
        <v>595</v>
      </c>
      <c r="D4391">
        <v>3</v>
      </c>
      <c r="E4391">
        <v>13742.96</v>
      </c>
      <c r="F4391">
        <v>10705.9</v>
      </c>
      <c r="G4391" s="68">
        <f t="shared" si="68"/>
        <v>1.2836809609654489</v>
      </c>
    </row>
    <row r="4392" spans="1:7" x14ac:dyDescent="0.25">
      <c r="A4392">
        <v>2003</v>
      </c>
      <c r="B4392">
        <v>30</v>
      </c>
      <c r="C4392" t="s">
        <v>595</v>
      </c>
      <c r="D4392">
        <v>4</v>
      </c>
      <c r="E4392">
        <v>98157.25</v>
      </c>
      <c r="F4392">
        <v>81998.97</v>
      </c>
      <c r="G4392" s="68">
        <f t="shared" si="68"/>
        <v>1.1970546703208589</v>
      </c>
    </row>
    <row r="4393" spans="1:7" x14ac:dyDescent="0.25">
      <c r="A4393">
        <v>2003</v>
      </c>
      <c r="B4393">
        <v>30</v>
      </c>
      <c r="C4393" t="s">
        <v>595</v>
      </c>
      <c r="D4393">
        <v>5</v>
      </c>
      <c r="E4393">
        <v>45099.29</v>
      </c>
      <c r="F4393">
        <v>42112.23</v>
      </c>
      <c r="G4393" s="68">
        <f t="shared" si="68"/>
        <v>1.0709309385895736</v>
      </c>
    </row>
    <row r="4394" spans="1:7" x14ac:dyDescent="0.25">
      <c r="A4394">
        <v>2004</v>
      </c>
      <c r="B4394">
        <v>30</v>
      </c>
      <c r="C4394" t="s">
        <v>595</v>
      </c>
      <c r="D4394">
        <v>2</v>
      </c>
      <c r="E4394">
        <v>5056.58</v>
      </c>
      <c r="F4394">
        <v>4302.84</v>
      </c>
      <c r="G4394" s="68">
        <f t="shared" si="68"/>
        <v>1.1751726766507702</v>
      </c>
    </row>
    <row r="4395" spans="1:7" x14ac:dyDescent="0.25">
      <c r="A4395">
        <v>2004</v>
      </c>
      <c r="B4395">
        <v>30</v>
      </c>
      <c r="C4395" t="s">
        <v>595</v>
      </c>
      <c r="D4395">
        <v>3</v>
      </c>
      <c r="E4395">
        <v>18703.2</v>
      </c>
      <c r="F4395">
        <v>15137.64</v>
      </c>
      <c r="G4395" s="68">
        <f t="shared" si="68"/>
        <v>1.2355426605468225</v>
      </c>
    </row>
    <row r="4396" spans="1:7" x14ac:dyDescent="0.25">
      <c r="A4396">
        <v>2004</v>
      </c>
      <c r="B4396">
        <v>30</v>
      </c>
      <c r="C4396" t="s">
        <v>595</v>
      </c>
      <c r="D4396">
        <v>4</v>
      </c>
      <c r="E4396">
        <v>39115.81</v>
      </c>
      <c r="F4396">
        <v>33735.68</v>
      </c>
      <c r="G4396" s="68">
        <f t="shared" si="68"/>
        <v>1.1594789255767186</v>
      </c>
    </row>
    <row r="4397" spans="1:7" x14ac:dyDescent="0.25">
      <c r="A4397">
        <v>2004</v>
      </c>
      <c r="B4397">
        <v>30</v>
      </c>
      <c r="C4397" t="s">
        <v>595</v>
      </c>
      <c r="D4397">
        <v>5</v>
      </c>
      <c r="E4397">
        <v>58487.92</v>
      </c>
      <c r="F4397">
        <v>54962.01</v>
      </c>
      <c r="G4397" s="68">
        <f t="shared" si="68"/>
        <v>1.0641517659197688</v>
      </c>
    </row>
    <row r="4398" spans="1:7" x14ac:dyDescent="0.25">
      <c r="A4398">
        <v>2005</v>
      </c>
      <c r="B4398">
        <v>30</v>
      </c>
      <c r="C4398" t="s">
        <v>595</v>
      </c>
      <c r="D4398">
        <v>2</v>
      </c>
      <c r="E4398">
        <v>3726.37</v>
      </c>
      <c r="F4398">
        <v>3104.5</v>
      </c>
      <c r="G4398" s="68">
        <f t="shared" si="68"/>
        <v>1.2003124496698341</v>
      </c>
    </row>
    <row r="4399" spans="1:7" x14ac:dyDescent="0.25">
      <c r="A4399">
        <v>2005</v>
      </c>
      <c r="B4399">
        <v>30</v>
      </c>
      <c r="C4399" t="s">
        <v>595</v>
      </c>
      <c r="D4399">
        <v>3</v>
      </c>
      <c r="E4399">
        <v>13410.93</v>
      </c>
      <c r="F4399">
        <v>10852.81</v>
      </c>
      <c r="G4399" s="68">
        <f t="shared" si="68"/>
        <v>1.2357103828409417</v>
      </c>
    </row>
    <row r="4400" spans="1:7" x14ac:dyDescent="0.25">
      <c r="A4400">
        <v>2005</v>
      </c>
      <c r="B4400">
        <v>30</v>
      </c>
      <c r="C4400" t="s">
        <v>595</v>
      </c>
      <c r="D4400">
        <v>4</v>
      </c>
      <c r="E4400">
        <v>52082.05</v>
      </c>
      <c r="F4400">
        <v>45078.96</v>
      </c>
      <c r="G4400" s="68">
        <f t="shared" si="68"/>
        <v>1.1553516318921289</v>
      </c>
    </row>
    <row r="4401" spans="1:7" x14ac:dyDescent="0.25">
      <c r="A4401">
        <v>2005</v>
      </c>
      <c r="B4401">
        <v>30</v>
      </c>
      <c r="C4401" t="s">
        <v>595</v>
      </c>
      <c r="D4401">
        <v>5</v>
      </c>
      <c r="E4401">
        <v>23271.87</v>
      </c>
      <c r="F4401">
        <v>21796.95</v>
      </c>
      <c r="G4401" s="68">
        <f t="shared" si="68"/>
        <v>1.067666347814717</v>
      </c>
    </row>
    <row r="4402" spans="1:7" x14ac:dyDescent="0.25">
      <c r="A4402">
        <v>2006</v>
      </c>
      <c r="B4402">
        <v>30</v>
      </c>
      <c r="C4402" t="s">
        <v>595</v>
      </c>
      <c r="D4402">
        <v>2</v>
      </c>
      <c r="E4402">
        <v>4362.53</v>
      </c>
      <c r="F4402">
        <v>3927.4</v>
      </c>
      <c r="G4402" s="68">
        <f t="shared" si="68"/>
        <v>1.110793400213882</v>
      </c>
    </row>
    <row r="4403" spans="1:7" x14ac:dyDescent="0.25">
      <c r="A4403">
        <v>2006</v>
      </c>
      <c r="B4403">
        <v>30</v>
      </c>
      <c r="C4403" t="s">
        <v>595</v>
      </c>
      <c r="D4403">
        <v>3</v>
      </c>
      <c r="E4403">
        <v>9935.2000000000007</v>
      </c>
      <c r="F4403">
        <v>7881.68</v>
      </c>
      <c r="G4403" s="68">
        <f t="shared" si="68"/>
        <v>1.2605434374397337</v>
      </c>
    </row>
    <row r="4404" spans="1:7" x14ac:dyDescent="0.25">
      <c r="A4404">
        <v>2006</v>
      </c>
      <c r="B4404">
        <v>30</v>
      </c>
      <c r="C4404" t="s">
        <v>595</v>
      </c>
      <c r="D4404">
        <v>4</v>
      </c>
      <c r="E4404">
        <v>36755.65</v>
      </c>
      <c r="F4404">
        <v>31062.33</v>
      </c>
      <c r="G4404" s="68">
        <f t="shared" si="68"/>
        <v>1.1832869588340604</v>
      </c>
    </row>
    <row r="4405" spans="1:7" x14ac:dyDescent="0.25">
      <c r="A4405">
        <v>2006</v>
      </c>
      <c r="B4405">
        <v>30</v>
      </c>
      <c r="C4405" t="s">
        <v>595</v>
      </c>
      <c r="D4405">
        <v>5</v>
      </c>
      <c r="E4405">
        <v>29605.119999999999</v>
      </c>
      <c r="F4405">
        <v>28029.14</v>
      </c>
      <c r="G4405" s="68">
        <f t="shared" si="68"/>
        <v>1.0562264842945592</v>
      </c>
    </row>
    <row r="4406" spans="1:7" x14ac:dyDescent="0.25">
      <c r="A4406">
        <v>2007</v>
      </c>
      <c r="B4406">
        <v>30</v>
      </c>
      <c r="C4406" t="s">
        <v>595</v>
      </c>
      <c r="D4406">
        <v>2</v>
      </c>
      <c r="E4406">
        <v>5807.94</v>
      </c>
      <c r="F4406">
        <v>5107.43</v>
      </c>
      <c r="G4406" s="68">
        <f t="shared" si="68"/>
        <v>1.1371550858259436</v>
      </c>
    </row>
    <row r="4407" spans="1:7" x14ac:dyDescent="0.25">
      <c r="A4407">
        <v>2007</v>
      </c>
      <c r="B4407">
        <v>30</v>
      </c>
      <c r="C4407" t="s">
        <v>595</v>
      </c>
      <c r="D4407">
        <v>3</v>
      </c>
      <c r="E4407">
        <v>11520.36</v>
      </c>
      <c r="F4407">
        <v>8355.66</v>
      </c>
      <c r="G4407" s="68">
        <f t="shared" si="68"/>
        <v>1.3787492549960148</v>
      </c>
    </row>
    <row r="4408" spans="1:7" x14ac:dyDescent="0.25">
      <c r="A4408">
        <v>2007</v>
      </c>
      <c r="B4408">
        <v>30</v>
      </c>
      <c r="C4408" t="s">
        <v>595</v>
      </c>
      <c r="D4408">
        <v>4</v>
      </c>
      <c r="E4408">
        <v>26074.94</v>
      </c>
      <c r="F4408">
        <v>20468.14</v>
      </c>
      <c r="G4408" s="68">
        <f t="shared" si="68"/>
        <v>1.2739281634774826</v>
      </c>
    </row>
    <row r="4409" spans="1:7" x14ac:dyDescent="0.25">
      <c r="A4409">
        <v>2007</v>
      </c>
      <c r="B4409">
        <v>30</v>
      </c>
      <c r="C4409" t="s">
        <v>595</v>
      </c>
      <c r="D4409">
        <v>5</v>
      </c>
      <c r="E4409">
        <v>20329.93</v>
      </c>
      <c r="F4409">
        <v>18882.97</v>
      </c>
      <c r="G4409" s="68">
        <f t="shared" si="68"/>
        <v>1.0766277762449445</v>
      </c>
    </row>
    <row r="4410" spans="1:7" x14ac:dyDescent="0.25">
      <c r="A4410">
        <v>2008</v>
      </c>
      <c r="B4410">
        <v>30</v>
      </c>
      <c r="C4410" t="s">
        <v>595</v>
      </c>
      <c r="D4410">
        <v>2</v>
      </c>
      <c r="E4410">
        <v>3119.55</v>
      </c>
      <c r="F4410">
        <v>2754.09</v>
      </c>
      <c r="G4410" s="68">
        <f t="shared" si="68"/>
        <v>1.1326971885450368</v>
      </c>
    </row>
    <row r="4411" spans="1:7" x14ac:dyDescent="0.25">
      <c r="A4411">
        <v>2008</v>
      </c>
      <c r="B4411">
        <v>30</v>
      </c>
      <c r="C4411" t="s">
        <v>595</v>
      </c>
      <c r="D4411">
        <v>3</v>
      </c>
      <c r="E4411">
        <v>15911.19</v>
      </c>
      <c r="F4411">
        <v>11523.43</v>
      </c>
      <c r="G4411" s="68">
        <f t="shared" si="68"/>
        <v>1.3807685732459867</v>
      </c>
    </row>
    <row r="4412" spans="1:7" x14ac:dyDescent="0.25">
      <c r="A4412">
        <v>2008</v>
      </c>
      <c r="B4412">
        <v>30</v>
      </c>
      <c r="C4412" t="s">
        <v>595</v>
      </c>
      <c r="D4412">
        <v>4</v>
      </c>
      <c r="E4412">
        <v>33597.64</v>
      </c>
      <c r="F4412">
        <v>26599.47</v>
      </c>
      <c r="G4412" s="68">
        <f t="shared" si="68"/>
        <v>1.2630943398496286</v>
      </c>
    </row>
    <row r="4413" spans="1:7" x14ac:dyDescent="0.25">
      <c r="A4413">
        <v>2008</v>
      </c>
      <c r="B4413">
        <v>30</v>
      </c>
      <c r="C4413" t="s">
        <v>595</v>
      </c>
      <c r="D4413">
        <v>5</v>
      </c>
      <c r="E4413">
        <v>16408.34</v>
      </c>
      <c r="F4413">
        <v>15284.79</v>
      </c>
      <c r="G4413" s="68">
        <f t="shared" si="68"/>
        <v>1.0735077158403876</v>
      </c>
    </row>
    <row r="4414" spans="1:7" x14ac:dyDescent="0.25">
      <c r="A4414">
        <v>2009</v>
      </c>
      <c r="B4414">
        <v>30</v>
      </c>
      <c r="C4414" t="s">
        <v>595</v>
      </c>
      <c r="D4414">
        <v>2</v>
      </c>
      <c r="E4414">
        <v>7333.61</v>
      </c>
      <c r="F4414">
        <v>6017.47</v>
      </c>
      <c r="G4414" s="68">
        <f t="shared" si="68"/>
        <v>1.2187198274357827</v>
      </c>
    </row>
    <row r="4415" spans="1:7" x14ac:dyDescent="0.25">
      <c r="A4415">
        <v>2009</v>
      </c>
      <c r="B4415">
        <v>30</v>
      </c>
      <c r="C4415" t="s">
        <v>595</v>
      </c>
      <c r="D4415">
        <v>3</v>
      </c>
      <c r="E4415">
        <v>8500.1299999999992</v>
      </c>
      <c r="F4415">
        <v>6113.32</v>
      </c>
      <c r="G4415" s="68">
        <f t="shared" si="68"/>
        <v>1.3904277871925566</v>
      </c>
    </row>
    <row r="4416" spans="1:7" x14ac:dyDescent="0.25">
      <c r="A4416">
        <v>2009</v>
      </c>
      <c r="B4416">
        <v>30</v>
      </c>
      <c r="C4416" t="s">
        <v>595</v>
      </c>
      <c r="D4416">
        <v>4</v>
      </c>
      <c r="E4416">
        <v>45991.23</v>
      </c>
      <c r="F4416">
        <v>36414.54</v>
      </c>
      <c r="G4416" s="68">
        <f t="shared" si="68"/>
        <v>1.2629908272904176</v>
      </c>
    </row>
    <row r="4417" spans="1:7" x14ac:dyDescent="0.25">
      <c r="A4417">
        <v>2009</v>
      </c>
      <c r="B4417">
        <v>30</v>
      </c>
      <c r="C4417" t="s">
        <v>595</v>
      </c>
      <c r="D4417">
        <v>5</v>
      </c>
      <c r="E4417">
        <v>20504.54</v>
      </c>
      <c r="F4417">
        <v>18814.009999999998</v>
      </c>
      <c r="G4417" s="68">
        <f t="shared" si="68"/>
        <v>1.0898548475311751</v>
      </c>
    </row>
    <row r="4418" spans="1:7" x14ac:dyDescent="0.25">
      <c r="A4418">
        <v>2010</v>
      </c>
      <c r="B4418">
        <v>30</v>
      </c>
      <c r="C4418" t="s">
        <v>595</v>
      </c>
      <c r="D4418">
        <v>2</v>
      </c>
      <c r="E4418">
        <v>3519.34</v>
      </c>
      <c r="F4418">
        <v>3007.92</v>
      </c>
      <c r="G4418" s="68">
        <f t="shared" si="68"/>
        <v>1.1700244687358707</v>
      </c>
    </row>
    <row r="4419" spans="1:7" x14ac:dyDescent="0.25">
      <c r="A4419">
        <v>2010</v>
      </c>
      <c r="B4419">
        <v>30</v>
      </c>
      <c r="C4419" t="s">
        <v>595</v>
      </c>
      <c r="D4419">
        <v>3</v>
      </c>
      <c r="E4419">
        <v>20077.919999999998</v>
      </c>
      <c r="F4419">
        <v>15455.37</v>
      </c>
      <c r="G4419" s="68">
        <f t="shared" ref="G4419:G4441" si="69">E4419/F4419</f>
        <v>1.2990902191277205</v>
      </c>
    </row>
    <row r="4420" spans="1:7" x14ac:dyDescent="0.25">
      <c r="A4420">
        <v>2010</v>
      </c>
      <c r="B4420">
        <v>30</v>
      </c>
      <c r="C4420" t="s">
        <v>595</v>
      </c>
      <c r="D4420">
        <v>4</v>
      </c>
      <c r="E4420">
        <v>24585.63</v>
      </c>
      <c r="F4420">
        <v>20494.939999999999</v>
      </c>
      <c r="G4420" s="68">
        <f t="shared" si="69"/>
        <v>1.1995951195758565</v>
      </c>
    </row>
    <row r="4421" spans="1:7" x14ac:dyDescent="0.25">
      <c r="A4421">
        <v>2010</v>
      </c>
      <c r="B4421">
        <v>30</v>
      </c>
      <c r="C4421" t="s">
        <v>595</v>
      </c>
      <c r="D4421">
        <v>5</v>
      </c>
      <c r="E4421">
        <v>26673</v>
      </c>
      <c r="F4421">
        <v>24946.83</v>
      </c>
      <c r="G4421" s="68">
        <f t="shared" si="69"/>
        <v>1.0691939617177812</v>
      </c>
    </row>
    <row r="4422" spans="1:7" x14ac:dyDescent="0.25">
      <c r="A4422">
        <v>2011</v>
      </c>
      <c r="B4422">
        <v>30</v>
      </c>
      <c r="C4422" t="s">
        <v>595</v>
      </c>
      <c r="D4422">
        <v>2</v>
      </c>
      <c r="E4422">
        <v>12420.96</v>
      </c>
      <c r="F4422">
        <v>10548.83</v>
      </c>
      <c r="G4422" s="68">
        <f t="shared" si="69"/>
        <v>1.1774727623821788</v>
      </c>
    </row>
    <row r="4423" spans="1:7" x14ac:dyDescent="0.25">
      <c r="A4423">
        <v>2011</v>
      </c>
      <c r="B4423">
        <v>30</v>
      </c>
      <c r="C4423" t="s">
        <v>595</v>
      </c>
      <c r="D4423">
        <v>3</v>
      </c>
      <c r="E4423">
        <v>9503.44</v>
      </c>
      <c r="F4423">
        <v>7466.4</v>
      </c>
      <c r="G4423" s="68">
        <f t="shared" si="69"/>
        <v>1.2728276009857495</v>
      </c>
    </row>
    <row r="4424" spans="1:7" x14ac:dyDescent="0.25">
      <c r="A4424">
        <v>2011</v>
      </c>
      <c r="B4424">
        <v>30</v>
      </c>
      <c r="C4424" t="s">
        <v>595</v>
      </c>
      <c r="D4424">
        <v>4</v>
      </c>
      <c r="E4424">
        <v>57668.99</v>
      </c>
      <c r="F4424">
        <v>48825.41</v>
      </c>
      <c r="G4424" s="68">
        <f t="shared" si="69"/>
        <v>1.1811265896179877</v>
      </c>
    </row>
    <row r="4425" spans="1:7" x14ac:dyDescent="0.25">
      <c r="A4425">
        <v>2011</v>
      </c>
      <c r="B4425">
        <v>30</v>
      </c>
      <c r="C4425" t="s">
        <v>595</v>
      </c>
      <c r="D4425">
        <v>5</v>
      </c>
      <c r="E4425">
        <v>14325.76</v>
      </c>
      <c r="F4425">
        <v>13421.77</v>
      </c>
      <c r="G4425" s="68">
        <f t="shared" si="69"/>
        <v>1.0673525175889618</v>
      </c>
    </row>
    <row r="4426" spans="1:7" x14ac:dyDescent="0.25">
      <c r="A4426">
        <v>2012</v>
      </c>
      <c r="B4426">
        <v>30</v>
      </c>
      <c r="C4426" t="s">
        <v>595</v>
      </c>
      <c r="D4426">
        <v>2</v>
      </c>
      <c r="E4426">
        <v>34854.57</v>
      </c>
      <c r="F4426">
        <v>29824.18</v>
      </c>
      <c r="G4426" s="68">
        <f t="shared" si="69"/>
        <v>1.1686681746153624</v>
      </c>
    </row>
    <row r="4427" spans="1:7" x14ac:dyDescent="0.25">
      <c r="A4427">
        <v>2012</v>
      </c>
      <c r="B4427">
        <v>30</v>
      </c>
      <c r="C4427" t="s">
        <v>595</v>
      </c>
      <c r="D4427">
        <v>3</v>
      </c>
      <c r="E4427">
        <v>33943.230000000003</v>
      </c>
      <c r="F4427">
        <v>25222.17</v>
      </c>
      <c r="G4427" s="68">
        <f t="shared" si="69"/>
        <v>1.3457696145890701</v>
      </c>
    </row>
    <row r="4428" spans="1:7" x14ac:dyDescent="0.25">
      <c r="A4428">
        <v>2012</v>
      </c>
      <c r="B4428">
        <v>30</v>
      </c>
      <c r="C4428" t="s">
        <v>595</v>
      </c>
      <c r="D4428">
        <v>4</v>
      </c>
      <c r="E4428">
        <v>27298.89</v>
      </c>
      <c r="F4428">
        <v>22123.47</v>
      </c>
      <c r="G4428" s="68">
        <f t="shared" si="69"/>
        <v>1.2339334652294598</v>
      </c>
    </row>
    <row r="4429" spans="1:7" x14ac:dyDescent="0.25">
      <c r="A4429">
        <v>2012</v>
      </c>
      <c r="B4429">
        <v>30</v>
      </c>
      <c r="C4429" t="s">
        <v>595</v>
      </c>
      <c r="D4429">
        <v>5</v>
      </c>
      <c r="E4429">
        <v>33144.910000000003</v>
      </c>
      <c r="F4429">
        <v>30823.03</v>
      </c>
      <c r="G4429" s="68">
        <f t="shared" si="69"/>
        <v>1.0753293884475343</v>
      </c>
    </row>
    <row r="4430" spans="1:7" x14ac:dyDescent="0.25">
      <c r="A4430">
        <v>2013</v>
      </c>
      <c r="B4430">
        <v>30</v>
      </c>
      <c r="C4430" t="s">
        <v>595</v>
      </c>
      <c r="D4430">
        <v>2</v>
      </c>
      <c r="E4430">
        <v>17980.87</v>
      </c>
      <c r="F4430">
        <v>15406.09</v>
      </c>
      <c r="G4430" s="68">
        <f t="shared" si="69"/>
        <v>1.1671274151974964</v>
      </c>
    </row>
    <row r="4431" spans="1:7" x14ac:dyDescent="0.25">
      <c r="A4431">
        <v>2013</v>
      </c>
      <c r="B4431">
        <v>30</v>
      </c>
      <c r="C4431" t="s">
        <v>595</v>
      </c>
      <c r="D4431">
        <v>3</v>
      </c>
      <c r="E4431">
        <v>96940.6</v>
      </c>
      <c r="F4431">
        <v>72181.899999999994</v>
      </c>
      <c r="G4431" s="68">
        <f t="shared" si="69"/>
        <v>1.343004271153849</v>
      </c>
    </row>
    <row r="4432" spans="1:7" x14ac:dyDescent="0.25">
      <c r="A4432">
        <v>2013</v>
      </c>
      <c r="B4432">
        <v>30</v>
      </c>
      <c r="C4432" t="s">
        <v>595</v>
      </c>
      <c r="D4432">
        <v>4</v>
      </c>
      <c r="E4432">
        <v>105181.52</v>
      </c>
      <c r="F4432">
        <v>85271.73</v>
      </c>
      <c r="G4432" s="68">
        <f t="shared" si="69"/>
        <v>1.233486408684332</v>
      </c>
    </row>
    <row r="4433" spans="1:7" x14ac:dyDescent="0.25">
      <c r="A4433">
        <v>2013</v>
      </c>
      <c r="B4433">
        <v>30</v>
      </c>
      <c r="C4433" t="s">
        <v>595</v>
      </c>
      <c r="D4433">
        <v>5</v>
      </c>
      <c r="E4433">
        <v>18016.18</v>
      </c>
      <c r="F4433">
        <v>16755.560000000001</v>
      </c>
      <c r="G4433" s="68">
        <f t="shared" si="69"/>
        <v>1.0752359216880845</v>
      </c>
    </row>
    <row r="4434" spans="1:7" x14ac:dyDescent="0.25">
      <c r="A4434">
        <v>2014</v>
      </c>
      <c r="B4434">
        <v>30</v>
      </c>
      <c r="C4434" t="s">
        <v>595</v>
      </c>
      <c r="D4434">
        <v>2</v>
      </c>
      <c r="E4434">
        <v>17484</v>
      </c>
      <c r="F4434">
        <v>15077.15</v>
      </c>
      <c r="G4434" s="68">
        <f t="shared" si="69"/>
        <v>1.1596356075252949</v>
      </c>
    </row>
    <row r="4435" spans="1:7" x14ac:dyDescent="0.25">
      <c r="A4435">
        <v>2014</v>
      </c>
      <c r="B4435">
        <v>30</v>
      </c>
      <c r="C4435" t="s">
        <v>595</v>
      </c>
      <c r="D4435">
        <v>3</v>
      </c>
      <c r="E4435">
        <v>46774.720000000001</v>
      </c>
      <c r="F4435">
        <v>35042.18</v>
      </c>
      <c r="G4435" s="68">
        <f t="shared" si="69"/>
        <v>1.3348119323626555</v>
      </c>
    </row>
    <row r="4436" spans="1:7" x14ac:dyDescent="0.25">
      <c r="A4436">
        <v>2014</v>
      </c>
      <c r="B4436">
        <v>30</v>
      </c>
      <c r="C4436" t="s">
        <v>595</v>
      </c>
      <c r="D4436">
        <v>4</v>
      </c>
      <c r="E4436">
        <v>260880.36</v>
      </c>
      <c r="F4436">
        <v>208716.94</v>
      </c>
      <c r="G4436" s="68">
        <f t="shared" si="69"/>
        <v>1.2499242275207751</v>
      </c>
    </row>
    <row r="4437" spans="1:7" x14ac:dyDescent="0.25">
      <c r="A4437">
        <v>2014</v>
      </c>
      <c r="B4437">
        <v>30</v>
      </c>
      <c r="C4437" t="s">
        <v>595</v>
      </c>
      <c r="D4437">
        <v>5</v>
      </c>
      <c r="E4437">
        <v>61759.42</v>
      </c>
      <c r="F4437">
        <v>57442.21</v>
      </c>
      <c r="G4437" s="68">
        <f t="shared" si="69"/>
        <v>1.0751574495479892</v>
      </c>
    </row>
    <row r="4438" spans="1:7" x14ac:dyDescent="0.25">
      <c r="A4438">
        <v>2015</v>
      </c>
      <c r="B4438">
        <v>30</v>
      </c>
      <c r="C4438" t="s">
        <v>595</v>
      </c>
      <c r="D4438">
        <v>2</v>
      </c>
      <c r="E4438">
        <v>17481.259999999998</v>
      </c>
      <c r="F4438">
        <v>15091.52</v>
      </c>
      <c r="G4438" s="68">
        <f t="shared" si="69"/>
        <v>1.1583498547528677</v>
      </c>
    </row>
    <row r="4439" spans="1:7" x14ac:dyDescent="0.25">
      <c r="A4439">
        <v>2015</v>
      </c>
      <c r="B4439">
        <v>30</v>
      </c>
      <c r="C4439" t="s">
        <v>595</v>
      </c>
      <c r="D4439">
        <v>3</v>
      </c>
      <c r="E4439">
        <v>45550.65</v>
      </c>
      <c r="F4439">
        <v>34151.1</v>
      </c>
      <c r="G4439" s="68">
        <f t="shared" si="69"/>
        <v>1.3337974472271759</v>
      </c>
    </row>
    <row r="4440" spans="1:7" x14ac:dyDescent="0.25">
      <c r="A4440">
        <v>2015</v>
      </c>
      <c r="B4440">
        <v>30</v>
      </c>
      <c r="C4440" t="s">
        <v>595</v>
      </c>
      <c r="D4440">
        <v>4</v>
      </c>
      <c r="E4440">
        <v>125836.2</v>
      </c>
      <c r="F4440">
        <v>100685.88</v>
      </c>
      <c r="G4440" s="68">
        <f t="shared" si="69"/>
        <v>1.249789940754354</v>
      </c>
    </row>
    <row r="4441" spans="1:7" x14ac:dyDescent="0.25">
      <c r="A4441">
        <v>2015</v>
      </c>
      <c r="B4441">
        <v>30</v>
      </c>
      <c r="C4441" t="s">
        <v>595</v>
      </c>
      <c r="D4441">
        <v>5</v>
      </c>
      <c r="E4441">
        <v>162391.18</v>
      </c>
      <c r="F4441">
        <v>151044.54</v>
      </c>
      <c r="G4441" s="68">
        <f t="shared" si="69"/>
        <v>1.0751211530055969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"/>
  <dimension ref="A1:G79"/>
  <sheetViews>
    <sheetView workbookViewId="0">
      <selection activeCell="E80" sqref="E80"/>
    </sheetView>
  </sheetViews>
  <sheetFormatPr defaultColWidth="9.140625" defaultRowHeight="15" x14ac:dyDescent="0.25"/>
  <cols>
    <col min="6" max="6" width="18.5703125" customWidth="1"/>
  </cols>
  <sheetData>
    <row r="1" spans="1:7" x14ac:dyDescent="0.25">
      <c r="A1" s="65" t="s">
        <v>276</v>
      </c>
      <c r="B1" s="65" t="s">
        <v>277</v>
      </c>
      <c r="C1" s="65" t="s">
        <v>278</v>
      </c>
      <c r="D1" s="65" t="s">
        <v>279</v>
      </c>
      <c r="E1" s="65" t="s">
        <v>280</v>
      </c>
      <c r="F1" s="65" t="s">
        <v>281</v>
      </c>
      <c r="G1" s="65" t="s">
        <v>282</v>
      </c>
    </row>
    <row r="2" spans="1:7" x14ac:dyDescent="0.25">
      <c r="A2" s="66" t="s">
        <v>283</v>
      </c>
      <c r="B2" s="67">
        <v>1</v>
      </c>
      <c r="C2" s="67">
        <v>1</v>
      </c>
      <c r="D2" s="67">
        <v>1</v>
      </c>
      <c r="E2" s="67">
        <v>1</v>
      </c>
      <c r="F2" s="66" t="s">
        <v>284</v>
      </c>
      <c r="G2" s="66" t="s">
        <v>285</v>
      </c>
    </row>
    <row r="3" spans="1:7" x14ac:dyDescent="0.25">
      <c r="A3" s="66" t="s">
        <v>283</v>
      </c>
      <c r="B3" s="67">
        <v>1</v>
      </c>
      <c r="C3" s="67">
        <v>2</v>
      </c>
      <c r="D3" s="67">
        <v>1</v>
      </c>
      <c r="E3" s="67">
        <v>2</v>
      </c>
      <c r="F3" s="66" t="s">
        <v>286</v>
      </c>
      <c r="G3" s="66" t="s">
        <v>287</v>
      </c>
    </row>
    <row r="4" spans="1:7" x14ac:dyDescent="0.25">
      <c r="A4" s="66" t="s">
        <v>283</v>
      </c>
      <c r="B4" s="67">
        <v>1</v>
      </c>
      <c r="C4" s="67">
        <v>3</v>
      </c>
      <c r="D4" s="67">
        <v>1</v>
      </c>
      <c r="E4" s="67">
        <v>3</v>
      </c>
      <c r="F4" s="66" t="s">
        <v>288</v>
      </c>
      <c r="G4" s="66" t="s">
        <v>289</v>
      </c>
    </row>
    <row r="5" spans="1:7" x14ac:dyDescent="0.25">
      <c r="A5" s="66" t="s">
        <v>283</v>
      </c>
      <c r="B5" s="67">
        <v>1</v>
      </c>
      <c r="C5" s="67">
        <v>4</v>
      </c>
      <c r="D5" s="67">
        <v>1</v>
      </c>
      <c r="E5" s="67">
        <v>4</v>
      </c>
      <c r="F5" s="66" t="s">
        <v>290</v>
      </c>
      <c r="G5" s="66" t="s">
        <v>291</v>
      </c>
    </row>
    <row r="6" spans="1:7" x14ac:dyDescent="0.25">
      <c r="A6" s="66" t="s">
        <v>283</v>
      </c>
      <c r="B6" s="67">
        <v>1</v>
      </c>
      <c r="C6" s="67">
        <v>5</v>
      </c>
      <c r="D6" s="67">
        <v>1</v>
      </c>
      <c r="E6" s="67">
        <v>5</v>
      </c>
      <c r="F6" s="66" t="s">
        <v>292</v>
      </c>
      <c r="G6" s="66" t="s">
        <v>293</v>
      </c>
    </row>
    <row r="7" spans="1:7" x14ac:dyDescent="0.25">
      <c r="A7" s="66" t="s">
        <v>283</v>
      </c>
      <c r="B7" s="67">
        <v>1</v>
      </c>
      <c r="C7" s="67">
        <v>6</v>
      </c>
      <c r="D7" s="67">
        <v>1</v>
      </c>
      <c r="E7" s="67">
        <v>6</v>
      </c>
      <c r="F7" s="66" t="s">
        <v>294</v>
      </c>
      <c r="G7" s="66" t="s">
        <v>295</v>
      </c>
    </row>
    <row r="8" spans="1:7" x14ac:dyDescent="0.25">
      <c r="A8" s="66" t="s">
        <v>283</v>
      </c>
      <c r="B8" s="67">
        <v>1</v>
      </c>
      <c r="C8" s="67">
        <v>7</v>
      </c>
      <c r="D8" s="67">
        <v>2</v>
      </c>
      <c r="E8" s="67">
        <v>1</v>
      </c>
      <c r="F8" s="66" t="s">
        <v>296</v>
      </c>
      <c r="G8" s="66" t="s">
        <v>297</v>
      </c>
    </row>
    <row r="9" spans="1:7" x14ac:dyDescent="0.25">
      <c r="A9" s="66" t="s">
        <v>283</v>
      </c>
      <c r="B9" s="67">
        <v>1</v>
      </c>
      <c r="C9" s="67">
        <v>8</v>
      </c>
      <c r="D9" s="67">
        <v>2</v>
      </c>
      <c r="E9" s="67">
        <v>2</v>
      </c>
      <c r="F9" s="66" t="s">
        <v>298</v>
      </c>
      <c r="G9" s="66" t="s">
        <v>299</v>
      </c>
    </row>
    <row r="10" spans="1:7" x14ac:dyDescent="0.25">
      <c r="A10" s="66" t="s">
        <v>283</v>
      </c>
      <c r="B10" s="67">
        <v>1</v>
      </c>
      <c r="C10" s="67">
        <v>9</v>
      </c>
      <c r="D10" s="67">
        <v>2</v>
      </c>
      <c r="E10" s="67">
        <v>3</v>
      </c>
      <c r="F10" s="66" t="s">
        <v>300</v>
      </c>
      <c r="G10" s="66" t="s">
        <v>301</v>
      </c>
    </row>
    <row r="11" spans="1:7" x14ac:dyDescent="0.25">
      <c r="A11" s="66" t="s">
        <v>283</v>
      </c>
      <c r="B11" s="67">
        <v>1</v>
      </c>
      <c r="C11" s="67">
        <v>10</v>
      </c>
      <c r="D11" s="67">
        <v>2</v>
      </c>
      <c r="E11" s="67">
        <v>4</v>
      </c>
      <c r="F11" s="66" t="s">
        <v>302</v>
      </c>
      <c r="G11" s="66" t="s">
        <v>303</v>
      </c>
    </row>
    <row r="12" spans="1:7" x14ac:dyDescent="0.25">
      <c r="A12" s="66" t="s">
        <v>283</v>
      </c>
      <c r="B12" s="67">
        <v>1</v>
      </c>
      <c r="C12" s="67">
        <v>11</v>
      </c>
      <c r="D12" s="67">
        <v>2</v>
      </c>
      <c r="E12" s="67">
        <v>5</v>
      </c>
      <c r="F12" s="66" t="s">
        <v>304</v>
      </c>
      <c r="G12" s="66" t="s">
        <v>305</v>
      </c>
    </row>
    <row r="13" spans="1:7" x14ac:dyDescent="0.25">
      <c r="A13" s="66" t="s">
        <v>283</v>
      </c>
      <c r="B13" s="67">
        <v>1</v>
      </c>
      <c r="C13" s="67">
        <v>12</v>
      </c>
      <c r="D13" s="67">
        <v>2</v>
      </c>
      <c r="E13" s="67">
        <v>6</v>
      </c>
      <c r="F13" s="66" t="s">
        <v>306</v>
      </c>
      <c r="G13" s="66" t="s">
        <v>307</v>
      </c>
    </row>
    <row r="14" spans="1:7" x14ac:dyDescent="0.25">
      <c r="A14" s="66" t="s">
        <v>283</v>
      </c>
      <c r="B14" s="67">
        <v>1</v>
      </c>
      <c r="C14" s="67">
        <v>13</v>
      </c>
      <c r="D14" s="67">
        <v>3</v>
      </c>
      <c r="E14" s="67">
        <v>1</v>
      </c>
      <c r="F14" s="66" t="s">
        <v>308</v>
      </c>
      <c r="G14" s="66" t="s">
        <v>309</v>
      </c>
    </row>
    <row r="15" spans="1:7" x14ac:dyDescent="0.25">
      <c r="A15" s="66" t="s">
        <v>283</v>
      </c>
      <c r="B15" s="67">
        <v>1</v>
      </c>
      <c r="C15" s="67">
        <v>14</v>
      </c>
      <c r="D15" s="67">
        <v>3</v>
      </c>
      <c r="E15" s="67">
        <v>2</v>
      </c>
      <c r="F15" s="66" t="s">
        <v>310</v>
      </c>
      <c r="G15" s="66" t="s">
        <v>311</v>
      </c>
    </row>
    <row r="16" spans="1:7" x14ac:dyDescent="0.25">
      <c r="A16" s="66" t="s">
        <v>283</v>
      </c>
      <c r="B16" s="67">
        <v>1</v>
      </c>
      <c r="C16" s="67">
        <v>15</v>
      </c>
      <c r="D16" s="67">
        <v>3</v>
      </c>
      <c r="E16" s="67">
        <v>3</v>
      </c>
      <c r="F16" s="66" t="s">
        <v>312</v>
      </c>
      <c r="G16" s="66" t="s">
        <v>313</v>
      </c>
    </row>
    <row r="17" spans="1:7" x14ac:dyDescent="0.25">
      <c r="A17" s="66" t="s">
        <v>283</v>
      </c>
      <c r="B17" s="67">
        <v>1</v>
      </c>
      <c r="C17" s="67">
        <v>16</v>
      </c>
      <c r="D17" s="67">
        <v>3</v>
      </c>
      <c r="E17" s="67">
        <v>4</v>
      </c>
      <c r="F17" s="66" t="s">
        <v>314</v>
      </c>
      <c r="G17" s="66" t="s">
        <v>315</v>
      </c>
    </row>
    <row r="18" spans="1:7" x14ac:dyDescent="0.25">
      <c r="A18" s="66" t="s">
        <v>283</v>
      </c>
      <c r="B18" s="67">
        <v>1</v>
      </c>
      <c r="C18" s="67">
        <v>17</v>
      </c>
      <c r="D18" s="67">
        <v>3</v>
      </c>
      <c r="E18" s="67">
        <v>5</v>
      </c>
      <c r="F18" s="66" t="s">
        <v>316</v>
      </c>
      <c r="G18" s="66" t="s">
        <v>317</v>
      </c>
    </row>
    <row r="19" spans="1:7" x14ac:dyDescent="0.25">
      <c r="A19" s="66" t="s">
        <v>283</v>
      </c>
      <c r="B19" s="67">
        <v>1</v>
      </c>
      <c r="C19" s="67">
        <v>18</v>
      </c>
      <c r="D19" s="67">
        <v>3</v>
      </c>
      <c r="E19" s="67">
        <v>6</v>
      </c>
      <c r="F19" s="66" t="s">
        <v>318</v>
      </c>
      <c r="G19" s="66" t="s">
        <v>319</v>
      </c>
    </row>
    <row r="20" spans="1:7" x14ac:dyDescent="0.25">
      <c r="A20" s="66" t="s">
        <v>283</v>
      </c>
      <c r="B20" s="67">
        <v>1</v>
      </c>
      <c r="C20" s="67">
        <v>19</v>
      </c>
      <c r="D20" s="67">
        <v>3</v>
      </c>
      <c r="E20" s="67">
        <v>7</v>
      </c>
      <c r="F20" s="66" t="s">
        <v>320</v>
      </c>
      <c r="G20" s="66" t="s">
        <v>321</v>
      </c>
    </row>
    <row r="21" spans="1:7" x14ac:dyDescent="0.25">
      <c r="A21" s="66" t="s">
        <v>283</v>
      </c>
      <c r="B21" s="67">
        <v>1</v>
      </c>
      <c r="C21" s="67">
        <v>20</v>
      </c>
      <c r="D21" s="67">
        <v>3</v>
      </c>
      <c r="E21" s="67">
        <v>8</v>
      </c>
      <c r="F21" s="66" t="s">
        <v>322</v>
      </c>
      <c r="G21" s="66" t="s">
        <v>323</v>
      </c>
    </row>
    <row r="22" spans="1:7" x14ac:dyDescent="0.25">
      <c r="A22" s="66" t="s">
        <v>283</v>
      </c>
      <c r="B22" s="67">
        <v>1</v>
      </c>
      <c r="C22" s="67">
        <v>21</v>
      </c>
      <c r="D22" s="67">
        <v>4</v>
      </c>
      <c r="E22" s="67">
        <v>1</v>
      </c>
      <c r="F22" s="66" t="s">
        <v>324</v>
      </c>
      <c r="G22" s="66" t="s">
        <v>325</v>
      </c>
    </row>
    <row r="23" spans="1:7" x14ac:dyDescent="0.25">
      <c r="A23" s="66" t="s">
        <v>283</v>
      </c>
      <c r="B23" s="67">
        <v>1</v>
      </c>
      <c r="C23" s="67">
        <v>22</v>
      </c>
      <c r="D23" s="67">
        <v>4</v>
      </c>
      <c r="E23" s="67">
        <v>2</v>
      </c>
      <c r="F23" s="66" t="s">
        <v>326</v>
      </c>
      <c r="G23" s="66" t="s">
        <v>327</v>
      </c>
    </row>
    <row r="24" spans="1:7" x14ac:dyDescent="0.25">
      <c r="A24" s="66" t="s">
        <v>283</v>
      </c>
      <c r="B24" s="67">
        <v>1</v>
      </c>
      <c r="C24" s="67">
        <v>23</v>
      </c>
      <c r="D24" s="67">
        <v>4</v>
      </c>
      <c r="E24" s="67">
        <v>3</v>
      </c>
      <c r="F24" s="66" t="s">
        <v>328</v>
      </c>
      <c r="G24" s="66" t="s">
        <v>329</v>
      </c>
    </row>
    <row r="25" spans="1:7" x14ac:dyDescent="0.25">
      <c r="A25" s="66" t="s">
        <v>283</v>
      </c>
      <c r="B25" s="67">
        <v>1</v>
      </c>
      <c r="C25" s="67">
        <v>24</v>
      </c>
      <c r="D25" s="67">
        <v>4</v>
      </c>
      <c r="E25" s="67">
        <v>4</v>
      </c>
      <c r="F25" s="66" t="s">
        <v>330</v>
      </c>
      <c r="G25" s="66" t="s">
        <v>331</v>
      </c>
    </row>
    <row r="26" spans="1:7" x14ac:dyDescent="0.25">
      <c r="A26" s="66" t="s">
        <v>283</v>
      </c>
      <c r="B26" s="67">
        <v>1</v>
      </c>
      <c r="C26" s="67">
        <v>25</v>
      </c>
      <c r="D26" s="67">
        <v>4</v>
      </c>
      <c r="E26" s="67">
        <v>5</v>
      </c>
      <c r="F26" s="66" t="s">
        <v>332</v>
      </c>
      <c r="G26" s="66" t="s">
        <v>333</v>
      </c>
    </row>
    <row r="27" spans="1:7" x14ac:dyDescent="0.25">
      <c r="A27" s="66" t="s">
        <v>283</v>
      </c>
      <c r="B27" s="67">
        <v>1</v>
      </c>
      <c r="C27" s="67">
        <v>26</v>
      </c>
      <c r="D27" s="67">
        <v>4</v>
      </c>
      <c r="E27" s="67">
        <v>6</v>
      </c>
      <c r="F27" s="66" t="s">
        <v>334</v>
      </c>
      <c r="G27" s="66" t="s">
        <v>335</v>
      </c>
    </row>
    <row r="28" spans="1:7" x14ac:dyDescent="0.25">
      <c r="A28" s="66" t="s">
        <v>283</v>
      </c>
      <c r="B28" s="67">
        <v>1</v>
      </c>
      <c r="C28" s="67">
        <v>27</v>
      </c>
      <c r="D28" s="67">
        <v>4</v>
      </c>
      <c r="E28" s="67">
        <v>7</v>
      </c>
      <c r="F28" s="66" t="s">
        <v>336</v>
      </c>
      <c r="G28" s="66" t="s">
        <v>337</v>
      </c>
    </row>
    <row r="29" spans="1:7" x14ac:dyDescent="0.25">
      <c r="A29" s="66" t="s">
        <v>283</v>
      </c>
      <c r="B29" s="67">
        <v>1</v>
      </c>
      <c r="C29" s="67">
        <v>28</v>
      </c>
      <c r="D29" s="67">
        <v>4</v>
      </c>
      <c r="E29" s="67">
        <v>8</v>
      </c>
      <c r="F29" s="66" t="s">
        <v>338</v>
      </c>
      <c r="G29" s="66" t="s">
        <v>339</v>
      </c>
    </row>
    <row r="30" spans="1:7" x14ac:dyDescent="0.25">
      <c r="A30" s="66" t="s">
        <v>283</v>
      </c>
      <c r="B30" s="67">
        <v>1</v>
      </c>
      <c r="C30" s="67">
        <v>29</v>
      </c>
      <c r="D30" s="67">
        <v>4</v>
      </c>
      <c r="E30" s="67">
        <v>9</v>
      </c>
      <c r="F30" s="66" t="s">
        <v>340</v>
      </c>
      <c r="G30" s="66" t="s">
        <v>341</v>
      </c>
    </row>
    <row r="31" spans="1:7" x14ac:dyDescent="0.25">
      <c r="A31" s="66" t="s">
        <v>283</v>
      </c>
      <c r="B31" s="67">
        <v>1</v>
      </c>
      <c r="C31" s="67">
        <v>30</v>
      </c>
      <c r="D31" s="67">
        <v>4</v>
      </c>
      <c r="E31" s="67">
        <v>10</v>
      </c>
      <c r="F31" s="66" t="s">
        <v>342</v>
      </c>
      <c r="G31" s="66" t="s">
        <v>343</v>
      </c>
    </row>
    <row r="32" spans="1:7" x14ac:dyDescent="0.25">
      <c r="A32" s="66" t="s">
        <v>283</v>
      </c>
      <c r="B32" s="67">
        <v>1</v>
      </c>
      <c r="C32" s="67">
        <v>31</v>
      </c>
      <c r="D32" s="67">
        <v>5</v>
      </c>
      <c r="E32" s="67">
        <v>1</v>
      </c>
      <c r="F32" s="66" t="s">
        <v>344</v>
      </c>
      <c r="G32" s="66" t="s">
        <v>345</v>
      </c>
    </row>
    <row r="33" spans="1:7" x14ac:dyDescent="0.25">
      <c r="A33" s="66" t="s">
        <v>283</v>
      </c>
      <c r="B33" s="67">
        <v>1</v>
      </c>
      <c r="C33" s="67">
        <v>32</v>
      </c>
      <c r="D33" s="67">
        <v>5</v>
      </c>
      <c r="E33" s="67">
        <v>2</v>
      </c>
      <c r="F33" s="66" t="s">
        <v>346</v>
      </c>
      <c r="G33" s="66" t="s">
        <v>347</v>
      </c>
    </row>
    <row r="34" spans="1:7" x14ac:dyDescent="0.25">
      <c r="A34" s="66" t="s">
        <v>283</v>
      </c>
      <c r="B34" s="67">
        <v>1</v>
      </c>
      <c r="C34" s="67">
        <v>33</v>
      </c>
      <c r="D34" s="67">
        <v>5</v>
      </c>
      <c r="E34" s="67">
        <v>3</v>
      </c>
      <c r="F34" s="66" t="s">
        <v>348</v>
      </c>
      <c r="G34" s="66" t="s">
        <v>349</v>
      </c>
    </row>
    <row r="35" spans="1:7" x14ac:dyDescent="0.25">
      <c r="A35" s="66" t="s">
        <v>283</v>
      </c>
      <c r="B35" s="67">
        <v>1</v>
      </c>
      <c r="C35" s="67">
        <v>34</v>
      </c>
      <c r="D35" s="67">
        <v>5</v>
      </c>
      <c r="E35" s="67">
        <v>4</v>
      </c>
      <c r="F35" s="66" t="s">
        <v>350</v>
      </c>
      <c r="G35" s="66" t="s">
        <v>351</v>
      </c>
    </row>
    <row r="36" spans="1:7" x14ac:dyDescent="0.25">
      <c r="A36" s="66" t="s">
        <v>283</v>
      </c>
      <c r="B36" s="67">
        <v>1</v>
      </c>
      <c r="C36" s="67">
        <v>35</v>
      </c>
      <c r="D36" s="67">
        <v>6</v>
      </c>
      <c r="E36" s="67">
        <v>1</v>
      </c>
      <c r="F36" s="66" t="s">
        <v>352</v>
      </c>
      <c r="G36" s="66" t="s">
        <v>353</v>
      </c>
    </row>
    <row r="37" spans="1:7" x14ac:dyDescent="0.25">
      <c r="A37" s="66" t="s">
        <v>283</v>
      </c>
      <c r="B37" s="67">
        <v>1</v>
      </c>
      <c r="C37" s="67">
        <v>36</v>
      </c>
      <c r="D37" s="67">
        <v>6</v>
      </c>
      <c r="E37" s="67">
        <v>2</v>
      </c>
      <c r="F37" s="66" t="s">
        <v>354</v>
      </c>
      <c r="G37" s="66" t="s">
        <v>355</v>
      </c>
    </row>
    <row r="38" spans="1:7" x14ac:dyDescent="0.25">
      <c r="A38" s="66" t="s">
        <v>283</v>
      </c>
      <c r="B38" s="67">
        <v>1</v>
      </c>
      <c r="C38" s="67">
        <v>37</v>
      </c>
      <c r="D38" s="67">
        <v>8</v>
      </c>
      <c r="E38" s="67">
        <v>1</v>
      </c>
      <c r="F38" s="66" t="s">
        <v>356</v>
      </c>
      <c r="G38" s="66" t="s">
        <v>357</v>
      </c>
    </row>
    <row r="39" spans="1:7" x14ac:dyDescent="0.25">
      <c r="A39" s="66" t="s">
        <v>283</v>
      </c>
      <c r="B39" s="67">
        <v>1</v>
      </c>
      <c r="C39" s="67">
        <v>38</v>
      </c>
      <c r="D39" s="67">
        <v>8</v>
      </c>
      <c r="E39" s="67">
        <v>2</v>
      </c>
      <c r="F39" s="66" t="s">
        <v>358</v>
      </c>
      <c r="G39" s="66" t="s">
        <v>359</v>
      </c>
    </row>
    <row r="40" spans="1:7" x14ac:dyDescent="0.25">
      <c r="A40" s="66" t="s">
        <v>283</v>
      </c>
      <c r="B40" s="67">
        <v>1</v>
      </c>
      <c r="C40" s="67">
        <v>39</v>
      </c>
      <c r="D40" s="67">
        <v>8</v>
      </c>
      <c r="E40" s="67">
        <v>3</v>
      </c>
      <c r="F40" s="66" t="s">
        <v>360</v>
      </c>
      <c r="G40" s="66" t="s">
        <v>361</v>
      </c>
    </row>
    <row r="41" spans="1:7" x14ac:dyDescent="0.25">
      <c r="A41" s="66" t="s">
        <v>283</v>
      </c>
      <c r="B41" s="67">
        <v>1</v>
      </c>
      <c r="C41" s="67">
        <v>40</v>
      </c>
      <c r="D41" s="67">
        <v>8</v>
      </c>
      <c r="E41" s="67">
        <v>4</v>
      </c>
      <c r="F41" s="66" t="s">
        <v>362</v>
      </c>
      <c r="G41" s="66" t="s">
        <v>363</v>
      </c>
    </row>
    <row r="42" spans="1:7" x14ac:dyDescent="0.25">
      <c r="A42" s="66" t="s">
        <v>283</v>
      </c>
      <c r="B42" s="67">
        <v>1</v>
      </c>
      <c r="C42" s="67">
        <v>41</v>
      </c>
      <c r="D42" s="67">
        <v>8</v>
      </c>
      <c r="E42" s="67">
        <v>5</v>
      </c>
      <c r="F42" s="66" t="s">
        <v>364</v>
      </c>
      <c r="G42" s="66" t="s">
        <v>365</v>
      </c>
    </row>
    <row r="43" spans="1:7" x14ac:dyDescent="0.25">
      <c r="A43" s="66" t="s">
        <v>283</v>
      </c>
      <c r="B43" s="67">
        <v>1</v>
      </c>
      <c r="C43" s="67">
        <v>42</v>
      </c>
      <c r="D43" s="67">
        <v>8</v>
      </c>
      <c r="E43" s="67">
        <v>6</v>
      </c>
      <c r="F43" s="66" t="s">
        <v>366</v>
      </c>
      <c r="G43" s="66" t="s">
        <v>367</v>
      </c>
    </row>
    <row r="44" spans="1:7" x14ac:dyDescent="0.25">
      <c r="A44" s="66" t="s">
        <v>283</v>
      </c>
      <c r="B44" s="67">
        <v>1</v>
      </c>
      <c r="C44" s="67">
        <v>43</v>
      </c>
      <c r="D44" s="67">
        <v>8</v>
      </c>
      <c r="E44" s="67">
        <v>7</v>
      </c>
      <c r="F44" s="66" t="s">
        <v>368</v>
      </c>
      <c r="G44" s="66" t="s">
        <v>369</v>
      </c>
    </row>
    <row r="45" spans="1:7" x14ac:dyDescent="0.25">
      <c r="A45" s="66" t="s">
        <v>283</v>
      </c>
      <c r="B45" s="67">
        <v>1</v>
      </c>
      <c r="C45" s="67">
        <v>44</v>
      </c>
      <c r="D45" s="67">
        <v>8</v>
      </c>
      <c r="E45" s="67">
        <v>8</v>
      </c>
      <c r="F45" s="66" t="s">
        <v>370</v>
      </c>
      <c r="G45" s="66" t="s">
        <v>371</v>
      </c>
    </row>
    <row r="46" spans="1:7" x14ac:dyDescent="0.25">
      <c r="A46" s="66" t="s">
        <v>283</v>
      </c>
      <c r="B46" s="67">
        <v>1</v>
      </c>
      <c r="C46" s="67">
        <v>45</v>
      </c>
      <c r="D46" s="67">
        <v>8</v>
      </c>
      <c r="E46" s="67">
        <v>9</v>
      </c>
      <c r="F46" s="66" t="s">
        <v>372</v>
      </c>
      <c r="G46" s="66" t="s">
        <v>373</v>
      </c>
    </row>
    <row r="47" spans="1:7" x14ac:dyDescent="0.25">
      <c r="A47" s="66" t="s">
        <v>283</v>
      </c>
      <c r="B47" s="67">
        <v>1</v>
      </c>
      <c r="C47" s="67">
        <v>46</v>
      </c>
      <c r="D47" s="67">
        <v>8</v>
      </c>
      <c r="E47" s="67">
        <v>10</v>
      </c>
      <c r="F47" s="66" t="s">
        <v>374</v>
      </c>
      <c r="G47" s="66" t="s">
        <v>375</v>
      </c>
    </row>
    <row r="48" spans="1:7" x14ac:dyDescent="0.25">
      <c r="A48" s="66" t="s">
        <v>283</v>
      </c>
      <c r="B48" s="67">
        <v>1</v>
      </c>
      <c r="C48" s="67">
        <v>47</v>
      </c>
      <c r="D48" s="67">
        <v>8</v>
      </c>
      <c r="E48" s="67">
        <v>11</v>
      </c>
      <c r="F48" s="66" t="s">
        <v>376</v>
      </c>
      <c r="G48" s="66" t="s">
        <v>377</v>
      </c>
    </row>
    <row r="49" spans="1:7" x14ac:dyDescent="0.25">
      <c r="A49" s="66" t="s">
        <v>283</v>
      </c>
      <c r="B49" s="67">
        <v>1</v>
      </c>
      <c r="C49" s="67">
        <v>48</v>
      </c>
      <c r="D49" s="67">
        <v>8</v>
      </c>
      <c r="E49" s="67">
        <v>12</v>
      </c>
      <c r="F49" s="66" t="s">
        <v>378</v>
      </c>
      <c r="G49" s="66" t="s">
        <v>379</v>
      </c>
    </row>
    <row r="50" spans="1:7" x14ac:dyDescent="0.25">
      <c r="A50" s="66" t="s">
        <v>283</v>
      </c>
      <c r="B50" s="67">
        <v>1</v>
      </c>
      <c r="C50" s="67">
        <v>49</v>
      </c>
      <c r="D50" s="67">
        <v>8</v>
      </c>
      <c r="E50" s="67">
        <v>13</v>
      </c>
      <c r="F50" s="66" t="s">
        <v>380</v>
      </c>
      <c r="G50" s="66" t="s">
        <v>381</v>
      </c>
    </row>
    <row r="51" spans="1:7" x14ac:dyDescent="0.25">
      <c r="A51" s="66" t="s">
        <v>283</v>
      </c>
      <c r="B51" s="67">
        <v>1</v>
      </c>
      <c r="C51" s="67">
        <v>50</v>
      </c>
      <c r="D51" s="67">
        <v>8</v>
      </c>
      <c r="E51" s="67">
        <v>14</v>
      </c>
      <c r="F51" s="66" t="s">
        <v>382</v>
      </c>
      <c r="G51" s="66" t="s">
        <v>383</v>
      </c>
    </row>
    <row r="52" spans="1:7" x14ac:dyDescent="0.25">
      <c r="A52" s="66" t="s">
        <v>283</v>
      </c>
      <c r="B52" s="67">
        <v>1</v>
      </c>
      <c r="C52" s="67">
        <v>51</v>
      </c>
      <c r="D52" s="67">
        <v>8</v>
      </c>
      <c r="E52" s="67">
        <v>15</v>
      </c>
      <c r="F52" s="66" t="s">
        <v>384</v>
      </c>
      <c r="G52" s="66" t="s">
        <v>385</v>
      </c>
    </row>
    <row r="53" spans="1:7" x14ac:dyDescent="0.25">
      <c r="A53" s="66" t="s">
        <v>283</v>
      </c>
      <c r="B53" s="67">
        <v>1</v>
      </c>
      <c r="C53" s="67">
        <v>52</v>
      </c>
      <c r="D53" s="67">
        <v>8</v>
      </c>
      <c r="E53" s="67">
        <v>16</v>
      </c>
      <c r="F53" s="66" t="s">
        <v>386</v>
      </c>
      <c r="G53" s="66" t="s">
        <v>387</v>
      </c>
    </row>
    <row r="54" spans="1:7" x14ac:dyDescent="0.25">
      <c r="A54" s="66" t="s">
        <v>283</v>
      </c>
      <c r="B54" s="67">
        <v>1</v>
      </c>
      <c r="C54" s="67">
        <v>53</v>
      </c>
      <c r="D54" s="67">
        <v>8</v>
      </c>
      <c r="E54" s="67">
        <v>17</v>
      </c>
      <c r="F54" s="66" t="s">
        <v>388</v>
      </c>
      <c r="G54" s="66" t="s">
        <v>389</v>
      </c>
    </row>
    <row r="55" spans="1:7" x14ac:dyDescent="0.25">
      <c r="A55" s="66" t="s">
        <v>283</v>
      </c>
      <c r="B55" s="67">
        <v>1</v>
      </c>
      <c r="C55" s="67">
        <v>54</v>
      </c>
      <c r="D55" s="67">
        <v>8</v>
      </c>
      <c r="E55" s="67">
        <v>8</v>
      </c>
      <c r="F55" s="66" t="s">
        <v>390</v>
      </c>
      <c r="G55" s="66" t="s">
        <v>391</v>
      </c>
    </row>
    <row r="56" spans="1:7" x14ac:dyDescent="0.25">
      <c r="A56" s="66" t="s">
        <v>283</v>
      </c>
      <c r="B56" s="67">
        <v>1</v>
      </c>
      <c r="C56" s="67">
        <v>55</v>
      </c>
      <c r="D56" s="67">
        <v>9</v>
      </c>
      <c r="E56" s="67">
        <v>1</v>
      </c>
      <c r="F56" s="66" t="s">
        <v>392</v>
      </c>
      <c r="G56" s="66" t="s">
        <v>393</v>
      </c>
    </row>
    <row r="57" spans="1:7" x14ac:dyDescent="0.25">
      <c r="A57" s="66" t="s">
        <v>283</v>
      </c>
      <c r="B57" s="67">
        <v>1</v>
      </c>
      <c r="C57" s="67">
        <v>56</v>
      </c>
      <c r="D57" s="67">
        <v>9</v>
      </c>
      <c r="E57" s="67">
        <v>2</v>
      </c>
      <c r="F57" s="66" t="s">
        <v>394</v>
      </c>
      <c r="G57" s="66" t="s">
        <v>395</v>
      </c>
    </row>
    <row r="58" spans="1:7" x14ac:dyDescent="0.25">
      <c r="A58" s="66" t="s">
        <v>283</v>
      </c>
      <c r="B58" s="67">
        <v>1</v>
      </c>
      <c r="C58" s="67">
        <v>57</v>
      </c>
      <c r="D58" s="67">
        <v>12</v>
      </c>
      <c r="E58" s="67">
        <v>1</v>
      </c>
      <c r="F58" s="66" t="s">
        <v>396</v>
      </c>
      <c r="G58" s="66" t="s">
        <v>397</v>
      </c>
    </row>
    <row r="59" spans="1:7" x14ac:dyDescent="0.25">
      <c r="A59" s="66" t="s">
        <v>283</v>
      </c>
      <c r="B59" s="67">
        <v>1</v>
      </c>
      <c r="C59" s="67">
        <v>58</v>
      </c>
      <c r="D59" s="67">
        <v>12</v>
      </c>
      <c r="E59" s="67">
        <v>2</v>
      </c>
      <c r="F59" s="66" t="s">
        <v>398</v>
      </c>
      <c r="G59" s="66" t="s">
        <v>399</v>
      </c>
    </row>
    <row r="60" spans="1:7" x14ac:dyDescent="0.25">
      <c r="A60" s="66" t="s">
        <v>283</v>
      </c>
      <c r="B60" s="67">
        <v>1</v>
      </c>
      <c r="C60" s="67">
        <v>59</v>
      </c>
      <c r="D60" s="67">
        <v>11</v>
      </c>
      <c r="E60" s="67">
        <v>1</v>
      </c>
      <c r="F60" s="66" t="s">
        <v>400</v>
      </c>
      <c r="G60" s="66" t="s">
        <v>401</v>
      </c>
    </row>
    <row r="61" spans="1:7" x14ac:dyDescent="0.25">
      <c r="A61" s="66" t="s">
        <v>283</v>
      </c>
      <c r="B61" s="67">
        <v>1</v>
      </c>
      <c r="C61" s="67">
        <v>60</v>
      </c>
      <c r="D61" s="67">
        <v>11</v>
      </c>
      <c r="E61" s="67">
        <v>2</v>
      </c>
      <c r="F61" s="66" t="s">
        <v>402</v>
      </c>
      <c r="G61" s="66" t="s">
        <v>403</v>
      </c>
    </row>
    <row r="62" spans="1:7" x14ac:dyDescent="0.25">
      <c r="A62" s="66" t="s">
        <v>283</v>
      </c>
      <c r="B62" s="67">
        <v>1</v>
      </c>
      <c r="C62" s="67">
        <v>61</v>
      </c>
      <c r="D62" s="67">
        <v>11</v>
      </c>
      <c r="E62" s="67">
        <v>3</v>
      </c>
      <c r="F62" s="66" t="s">
        <v>404</v>
      </c>
      <c r="G62" s="66" t="s">
        <v>405</v>
      </c>
    </row>
    <row r="63" spans="1:7" x14ac:dyDescent="0.25">
      <c r="A63" s="66" t="s">
        <v>283</v>
      </c>
      <c r="B63" s="67">
        <v>1</v>
      </c>
      <c r="C63" s="67">
        <v>62</v>
      </c>
      <c r="D63" s="67">
        <v>11</v>
      </c>
      <c r="E63" s="67">
        <v>4</v>
      </c>
      <c r="F63" s="66" t="s">
        <v>406</v>
      </c>
      <c r="G63" s="66" t="s">
        <v>407</v>
      </c>
    </row>
    <row r="64" spans="1:7" x14ac:dyDescent="0.25">
      <c r="A64" s="66" t="s">
        <v>283</v>
      </c>
      <c r="B64" s="67">
        <v>1</v>
      </c>
      <c r="C64" s="67">
        <v>63</v>
      </c>
      <c r="D64" s="67">
        <v>11</v>
      </c>
      <c r="E64" s="67">
        <v>5</v>
      </c>
      <c r="F64" s="66" t="s">
        <v>408</v>
      </c>
      <c r="G64" s="66" t="s">
        <v>409</v>
      </c>
    </row>
    <row r="65" spans="1:7" x14ac:dyDescent="0.25">
      <c r="A65" s="66" t="s">
        <v>283</v>
      </c>
      <c r="B65" s="67">
        <v>1</v>
      </c>
      <c r="C65" s="67">
        <v>64</v>
      </c>
      <c r="D65" s="67">
        <v>11</v>
      </c>
      <c r="E65" s="67">
        <v>6</v>
      </c>
      <c r="F65" s="66" t="s">
        <v>410</v>
      </c>
      <c r="G65" s="66" t="s">
        <v>411</v>
      </c>
    </row>
    <row r="66" spans="1:7" x14ac:dyDescent="0.25">
      <c r="A66" s="66" t="s">
        <v>283</v>
      </c>
      <c r="B66" s="67">
        <v>1</v>
      </c>
      <c r="C66" s="67">
        <v>65</v>
      </c>
      <c r="D66" s="67">
        <v>4</v>
      </c>
      <c r="E66" s="67">
        <v>11</v>
      </c>
      <c r="F66" s="66" t="s">
        <v>412</v>
      </c>
      <c r="G66" s="66" t="s">
        <v>413</v>
      </c>
    </row>
    <row r="67" spans="1:7" x14ac:dyDescent="0.25">
      <c r="A67" s="66" t="s">
        <v>283</v>
      </c>
      <c r="B67" s="67">
        <v>1</v>
      </c>
      <c r="C67" s="67">
        <v>66</v>
      </c>
      <c r="D67" s="67">
        <v>4</v>
      </c>
      <c r="E67" s="67">
        <v>12</v>
      </c>
      <c r="F67" s="66" t="s">
        <v>414</v>
      </c>
      <c r="G67" s="66" t="s">
        <v>415</v>
      </c>
    </row>
    <row r="68" spans="1:7" x14ac:dyDescent="0.25">
      <c r="A68" s="66" t="s">
        <v>283</v>
      </c>
      <c r="B68" s="67">
        <v>1</v>
      </c>
      <c r="C68" s="67">
        <v>67</v>
      </c>
      <c r="D68" s="67">
        <v>8</v>
      </c>
      <c r="E68" s="67">
        <v>19</v>
      </c>
      <c r="F68" s="66" t="s">
        <v>416</v>
      </c>
      <c r="G68" s="66" t="s">
        <v>417</v>
      </c>
    </row>
    <row r="69" spans="1:7" x14ac:dyDescent="0.25">
      <c r="A69" s="66" t="s">
        <v>283</v>
      </c>
      <c r="B69" s="67">
        <v>1</v>
      </c>
      <c r="C69" s="67">
        <v>68</v>
      </c>
      <c r="D69" s="67">
        <v>8</v>
      </c>
      <c r="E69" s="67">
        <v>20</v>
      </c>
      <c r="F69" s="66" t="s">
        <v>418</v>
      </c>
      <c r="G69" s="66" t="s">
        <v>419</v>
      </c>
    </row>
    <row r="70" spans="1:7" x14ac:dyDescent="0.25">
      <c r="A70" s="66" t="s">
        <v>283</v>
      </c>
      <c r="B70" s="67">
        <v>1</v>
      </c>
      <c r="C70" s="67">
        <v>69</v>
      </c>
      <c r="D70" s="67">
        <v>10</v>
      </c>
      <c r="E70" s="67">
        <v>1</v>
      </c>
      <c r="F70" s="66" t="s">
        <v>420</v>
      </c>
      <c r="G70" s="66" t="s">
        <v>421</v>
      </c>
    </row>
    <row r="71" spans="1:7" x14ac:dyDescent="0.25">
      <c r="A71" s="66" t="s">
        <v>283</v>
      </c>
      <c r="B71" s="67">
        <v>1</v>
      </c>
      <c r="C71" s="67">
        <v>70</v>
      </c>
      <c r="D71" s="67">
        <v>10</v>
      </c>
      <c r="E71" s="67">
        <v>2</v>
      </c>
      <c r="F71" s="66" t="s">
        <v>422</v>
      </c>
      <c r="G71" s="66" t="s">
        <v>423</v>
      </c>
    </row>
    <row r="72" spans="1:7" x14ac:dyDescent="0.25">
      <c r="A72" s="66" t="s">
        <v>283</v>
      </c>
      <c r="B72" s="67">
        <v>1</v>
      </c>
      <c r="C72" s="67">
        <v>71</v>
      </c>
      <c r="D72" s="67">
        <v>7</v>
      </c>
      <c r="E72" s="67">
        <v>1</v>
      </c>
      <c r="F72" s="66" t="s">
        <v>424</v>
      </c>
      <c r="G72" s="66" t="s">
        <v>425</v>
      </c>
    </row>
    <row r="73" spans="1:7" x14ac:dyDescent="0.25">
      <c r="A73" s="66" t="s">
        <v>283</v>
      </c>
      <c r="B73" s="67">
        <v>1</v>
      </c>
      <c r="C73" s="67">
        <v>72</v>
      </c>
      <c r="D73" s="67">
        <v>7</v>
      </c>
      <c r="E73" s="67">
        <v>2</v>
      </c>
      <c r="F73" s="66" t="s">
        <v>426</v>
      </c>
      <c r="G73" s="66" t="s">
        <v>427</v>
      </c>
    </row>
    <row r="74" spans="1:7" x14ac:dyDescent="0.25">
      <c r="A74" s="66" t="s">
        <v>283</v>
      </c>
      <c r="B74" s="67">
        <v>1</v>
      </c>
      <c r="C74" s="67">
        <v>73</v>
      </c>
      <c r="D74" s="67">
        <v>7</v>
      </c>
      <c r="E74" s="67">
        <v>3</v>
      </c>
      <c r="F74" s="66" t="s">
        <v>428</v>
      </c>
      <c r="G74" s="66" t="s">
        <v>429</v>
      </c>
    </row>
    <row r="75" spans="1:7" x14ac:dyDescent="0.25">
      <c r="A75" s="66" t="s">
        <v>283</v>
      </c>
      <c r="B75" s="67">
        <v>1</v>
      </c>
      <c r="C75" s="67">
        <v>74</v>
      </c>
      <c r="D75" s="67">
        <v>7</v>
      </c>
      <c r="E75" s="67">
        <v>4</v>
      </c>
      <c r="F75" s="66" t="s">
        <v>430</v>
      </c>
      <c r="G75" s="66" t="s">
        <v>431</v>
      </c>
    </row>
    <row r="76" spans="1:7" x14ac:dyDescent="0.25">
      <c r="A76" s="66" t="s">
        <v>283</v>
      </c>
      <c r="B76" s="67">
        <v>1</v>
      </c>
      <c r="C76" s="67">
        <v>75</v>
      </c>
      <c r="D76" s="67">
        <v>6</v>
      </c>
      <c r="E76" s="67">
        <v>3</v>
      </c>
      <c r="F76" s="66" t="s">
        <v>432</v>
      </c>
      <c r="G76" s="66" t="s">
        <v>433</v>
      </c>
    </row>
    <row r="77" spans="1:7" x14ac:dyDescent="0.25">
      <c r="A77" s="66" t="s">
        <v>283</v>
      </c>
      <c r="B77" s="67">
        <v>1</v>
      </c>
      <c r="C77" s="67">
        <v>76</v>
      </c>
      <c r="D77" s="67">
        <v>6</v>
      </c>
      <c r="E77" s="67">
        <v>4</v>
      </c>
      <c r="F77" s="66" t="s">
        <v>434</v>
      </c>
      <c r="G77" s="66" t="s">
        <v>435</v>
      </c>
    </row>
    <row r="78" spans="1:7" x14ac:dyDescent="0.25">
      <c r="A78" s="66" t="s">
        <v>283</v>
      </c>
      <c r="B78" s="67">
        <v>1</v>
      </c>
      <c r="C78" s="221">
        <v>77</v>
      </c>
      <c r="D78" s="221">
        <v>9</v>
      </c>
      <c r="E78" s="221">
        <v>1</v>
      </c>
      <c r="F78" s="222" t="s">
        <v>816</v>
      </c>
      <c r="G78" s="222" t="s">
        <v>814</v>
      </c>
    </row>
    <row r="79" spans="1:7" x14ac:dyDescent="0.25">
      <c r="A79" s="66" t="s">
        <v>283</v>
      </c>
      <c r="B79" s="67">
        <v>1</v>
      </c>
      <c r="C79" s="221">
        <v>78</v>
      </c>
      <c r="D79" s="221">
        <v>9</v>
      </c>
      <c r="E79" s="221">
        <v>2</v>
      </c>
      <c r="F79" s="222" t="s">
        <v>817</v>
      </c>
      <c r="G79" s="222" t="s">
        <v>815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0"/>
  <dimension ref="A1:AP58"/>
  <sheetViews>
    <sheetView zoomScale="80" zoomScaleNormal="80" workbookViewId="0">
      <pane ySplit="6" topLeftCell="A7" activePane="bottomLeft" state="frozen"/>
      <selection pane="bottomLeft" activeCell="A7" sqref="A7"/>
    </sheetView>
  </sheetViews>
  <sheetFormatPr defaultColWidth="9.140625" defaultRowHeight="12.75" x14ac:dyDescent="0.2"/>
  <cols>
    <col min="1" max="16384" width="9.140625" style="117"/>
  </cols>
  <sheetData>
    <row r="1" spans="1:42" x14ac:dyDescent="0.2">
      <c r="A1" s="116" t="s">
        <v>659</v>
      </c>
      <c r="Q1" s="117" t="s">
        <v>660</v>
      </c>
      <c r="AA1" s="117" t="s">
        <v>661</v>
      </c>
    </row>
    <row r="4" spans="1:42" ht="15.75" x14ac:dyDescent="0.25">
      <c r="A4" s="116"/>
      <c r="B4" s="116"/>
      <c r="C4" s="118"/>
      <c r="D4" s="118"/>
      <c r="E4" s="119" t="s">
        <v>274</v>
      </c>
      <c r="F4" s="118"/>
      <c r="G4" s="118"/>
      <c r="H4" s="116"/>
      <c r="I4" s="116"/>
      <c r="S4" s="117" t="s">
        <v>274</v>
      </c>
      <c r="AC4" s="117" t="s">
        <v>274</v>
      </c>
    </row>
    <row r="5" spans="1:42" ht="15.75" x14ac:dyDescent="0.25">
      <c r="A5" s="120" t="s">
        <v>662</v>
      </c>
      <c r="B5" s="116"/>
      <c r="C5" s="116"/>
      <c r="D5" s="116"/>
      <c r="E5" s="116"/>
      <c r="F5" s="116"/>
      <c r="G5" s="116"/>
      <c r="H5" s="116"/>
      <c r="I5" s="116"/>
      <c r="L5" s="117" t="s">
        <v>663</v>
      </c>
      <c r="N5" s="117" t="s">
        <v>662</v>
      </c>
      <c r="O5" s="117" t="s">
        <v>664</v>
      </c>
      <c r="Q5" s="117" t="s">
        <v>662</v>
      </c>
      <c r="AA5" s="117" t="s">
        <v>662</v>
      </c>
      <c r="AL5" s="1026" t="s">
        <v>665</v>
      </c>
      <c r="AM5" s="1026"/>
      <c r="AN5" s="1026"/>
      <c r="AO5" s="1026"/>
    </row>
    <row r="6" spans="1:42" ht="18" x14ac:dyDescent="0.25">
      <c r="A6" s="120" t="s">
        <v>219</v>
      </c>
      <c r="B6" s="116"/>
      <c r="C6" s="121" t="s">
        <v>666</v>
      </c>
      <c r="D6" s="121" t="s">
        <v>667</v>
      </c>
      <c r="E6" s="121" t="s">
        <v>668</v>
      </c>
      <c r="F6" s="121" t="s">
        <v>669</v>
      </c>
      <c r="G6" s="121" t="s">
        <v>670</v>
      </c>
      <c r="H6" s="121" t="s">
        <v>671</v>
      </c>
      <c r="I6" s="121" t="s">
        <v>622</v>
      </c>
      <c r="L6" s="117" t="s">
        <v>672</v>
      </c>
      <c r="N6" s="117" t="s">
        <v>219</v>
      </c>
      <c r="O6" s="117" t="s">
        <v>673</v>
      </c>
      <c r="Q6" s="117" t="s">
        <v>219</v>
      </c>
      <c r="S6" s="117" t="s">
        <v>666</v>
      </c>
      <c r="T6" s="117" t="s">
        <v>667</v>
      </c>
      <c r="U6" s="117" t="s">
        <v>668</v>
      </c>
      <c r="V6" s="117" t="s">
        <v>669</v>
      </c>
      <c r="W6" s="117" t="s">
        <v>670</v>
      </c>
      <c r="X6" s="117" t="s">
        <v>671</v>
      </c>
      <c r="Y6" s="117" t="s">
        <v>622</v>
      </c>
      <c r="AA6" s="117" t="s">
        <v>219</v>
      </c>
      <c r="AC6" s="117">
        <v>2</v>
      </c>
      <c r="AD6" s="117" t="s">
        <v>667</v>
      </c>
      <c r="AE6" s="117" t="s">
        <v>668</v>
      </c>
      <c r="AF6" s="117" t="s">
        <v>669</v>
      </c>
      <c r="AG6" s="117" t="s">
        <v>670</v>
      </c>
      <c r="AH6" s="117" t="s">
        <v>671</v>
      </c>
      <c r="AI6" s="117" t="s">
        <v>622</v>
      </c>
      <c r="AL6" s="117">
        <v>2</v>
      </c>
      <c r="AM6" s="117">
        <v>3</v>
      </c>
      <c r="AN6" s="117">
        <v>4</v>
      </c>
      <c r="AO6" s="117">
        <v>5</v>
      </c>
      <c r="AP6" s="117">
        <v>6</v>
      </c>
    </row>
    <row r="7" spans="1:42" ht="18" x14ac:dyDescent="0.25">
      <c r="A7" s="120"/>
      <c r="B7" s="116"/>
      <c r="C7" s="121"/>
      <c r="D7" s="121"/>
      <c r="E7" s="121"/>
      <c r="F7" s="121"/>
      <c r="G7" s="121"/>
      <c r="H7" s="121"/>
      <c r="I7" s="121"/>
    </row>
    <row r="8" spans="1:42" ht="18" x14ac:dyDescent="0.25">
      <c r="A8" s="120"/>
      <c r="B8" s="116"/>
      <c r="C8" s="121"/>
      <c r="D8" s="121"/>
      <c r="E8" s="121"/>
      <c r="F8" s="121"/>
      <c r="G8" s="121"/>
      <c r="H8" s="121"/>
      <c r="I8" s="121"/>
    </row>
    <row r="9" spans="1:42" ht="18" x14ac:dyDescent="0.25">
      <c r="A9" s="120"/>
      <c r="B9" s="116"/>
      <c r="C9" s="121"/>
      <c r="D9" s="121"/>
      <c r="E9" s="121"/>
      <c r="F9" s="121"/>
      <c r="G9" s="121"/>
      <c r="H9" s="121"/>
      <c r="I9" s="121"/>
    </row>
    <row r="10" spans="1:42" ht="18" x14ac:dyDescent="0.25">
      <c r="A10" s="120"/>
      <c r="B10" s="116"/>
      <c r="C10" s="121"/>
      <c r="D10" s="121"/>
      <c r="E10" s="121"/>
      <c r="F10" s="121"/>
      <c r="G10" s="121"/>
      <c r="H10" s="121"/>
      <c r="I10" s="121"/>
    </row>
    <row r="11" spans="1:42" ht="18" x14ac:dyDescent="0.25">
      <c r="A11" s="120"/>
      <c r="B11" s="116"/>
      <c r="C11" s="121"/>
      <c r="D11" s="121"/>
      <c r="E11" s="121"/>
      <c r="F11" s="121"/>
      <c r="G11" s="121"/>
      <c r="H11" s="121"/>
      <c r="I11" s="121"/>
    </row>
    <row r="12" spans="1:42" ht="18" x14ac:dyDescent="0.25">
      <c r="A12" s="120"/>
      <c r="B12" s="116"/>
      <c r="C12" s="121"/>
      <c r="D12" s="121"/>
      <c r="E12" s="121"/>
      <c r="F12" s="121"/>
      <c r="G12" s="121"/>
      <c r="H12" s="121"/>
      <c r="I12" s="121"/>
    </row>
    <row r="13" spans="1:42" x14ac:dyDescent="0.2">
      <c r="A13" s="117">
        <v>1980</v>
      </c>
      <c r="C13" s="122">
        <v>1048</v>
      </c>
      <c r="D13" s="122">
        <v>7710</v>
      </c>
      <c r="E13" s="122">
        <v>15404</v>
      </c>
      <c r="F13" s="122">
        <v>8197</v>
      </c>
      <c r="G13" s="122">
        <v>148</v>
      </c>
      <c r="H13" s="122">
        <v>32507</v>
      </c>
      <c r="I13" s="122">
        <v>23749</v>
      </c>
      <c r="N13" s="117">
        <v>1980</v>
      </c>
      <c r="O13" s="117">
        <v>0.66781759231967663</v>
      </c>
      <c r="Q13" s="117">
        <v>1980</v>
      </c>
      <c r="S13" s="117">
        <v>144</v>
      </c>
      <c r="T13" s="117">
        <v>162</v>
      </c>
      <c r="U13" s="117">
        <v>1510</v>
      </c>
      <c r="V13" s="117">
        <v>755</v>
      </c>
      <c r="W13" s="117">
        <v>0</v>
      </c>
      <c r="X13" s="117">
        <v>2571</v>
      </c>
      <c r="Y13" s="117">
        <v>2265</v>
      </c>
      <c r="AA13" s="117">
        <v>1980</v>
      </c>
      <c r="AC13" s="117">
        <v>0</v>
      </c>
      <c r="AD13" s="117">
        <v>344</v>
      </c>
      <c r="AE13" s="117">
        <v>1923</v>
      </c>
      <c r="AF13" s="117">
        <v>554</v>
      </c>
      <c r="AG13" s="117">
        <v>0</v>
      </c>
      <c r="AH13" s="117">
        <v>2821</v>
      </c>
      <c r="AI13" s="117">
        <v>2477</v>
      </c>
      <c r="AK13" s="117">
        <v>1980</v>
      </c>
      <c r="AL13" s="122">
        <f>C13+S13+AC13</f>
        <v>1192</v>
      </c>
      <c r="AM13" s="122">
        <f t="shared" ref="AM13:AP28" si="0">D13+T13+AD13</f>
        <v>8216</v>
      </c>
      <c r="AN13" s="122">
        <f t="shared" si="0"/>
        <v>18837</v>
      </c>
      <c r="AO13" s="122">
        <f>F13+V13+AF13+G13+W13+AG13</f>
        <v>9654</v>
      </c>
      <c r="AP13" s="122">
        <f t="shared" si="0"/>
        <v>148</v>
      </c>
    </row>
    <row r="14" spans="1:42" x14ac:dyDescent="0.2">
      <c r="A14" s="117">
        <v>1981</v>
      </c>
      <c r="C14" s="122">
        <v>3100</v>
      </c>
      <c r="D14" s="122">
        <v>2277</v>
      </c>
      <c r="E14" s="122">
        <v>19507</v>
      </c>
      <c r="F14" s="122">
        <v>8166</v>
      </c>
      <c r="G14" s="122">
        <v>248</v>
      </c>
      <c r="H14" s="122">
        <v>33298</v>
      </c>
      <c r="I14" s="122">
        <v>27921</v>
      </c>
      <c r="J14" s="122"/>
      <c r="N14" s="117">
        <v>1981</v>
      </c>
      <c r="O14" s="117">
        <v>0.77382615235843988</v>
      </c>
      <c r="Q14" s="117">
        <v>1981</v>
      </c>
      <c r="S14" s="117">
        <v>29</v>
      </c>
      <c r="T14" s="117">
        <v>119</v>
      </c>
      <c r="U14" s="117">
        <v>1984</v>
      </c>
      <c r="V14" s="117">
        <v>980</v>
      </c>
      <c r="W14" s="117">
        <v>0</v>
      </c>
      <c r="X14" s="117">
        <v>3112</v>
      </c>
      <c r="Y14" s="117">
        <v>2964</v>
      </c>
      <c r="AA14" s="117">
        <v>1981</v>
      </c>
      <c r="AC14" s="117">
        <v>0</v>
      </c>
      <c r="AD14" s="117">
        <v>562</v>
      </c>
      <c r="AE14" s="117">
        <v>2540</v>
      </c>
      <c r="AF14" s="117">
        <v>725</v>
      </c>
      <c r="AG14" s="117">
        <v>0</v>
      </c>
      <c r="AH14" s="117">
        <v>3827</v>
      </c>
      <c r="AI14" s="117">
        <v>3265</v>
      </c>
      <c r="AK14" s="117">
        <v>1981</v>
      </c>
      <c r="AL14" s="122">
        <f t="shared" ref="AL14:AO46" si="1">C14+S14+AC14</f>
        <v>3129</v>
      </c>
      <c r="AM14" s="122">
        <f t="shared" si="0"/>
        <v>2958</v>
      </c>
      <c r="AN14" s="122">
        <f t="shared" si="0"/>
        <v>24031</v>
      </c>
      <c r="AO14" s="122">
        <f t="shared" ref="AO14:AO29" si="2">F14+V14+AF14+G14+W14+AG14</f>
        <v>10119</v>
      </c>
      <c r="AP14" s="122">
        <f t="shared" si="0"/>
        <v>248</v>
      </c>
    </row>
    <row r="15" spans="1:42" x14ac:dyDescent="0.2">
      <c r="A15" s="117">
        <v>1982</v>
      </c>
      <c r="C15" s="122">
        <v>915</v>
      </c>
      <c r="D15" s="122">
        <v>5562</v>
      </c>
      <c r="E15" s="122">
        <v>9256</v>
      </c>
      <c r="F15" s="122">
        <v>9903</v>
      </c>
      <c r="G15" s="122">
        <v>178</v>
      </c>
      <c r="H15" s="122">
        <v>25814</v>
      </c>
      <c r="I15" s="122">
        <v>19337</v>
      </c>
      <c r="L15" s="117">
        <v>24721</v>
      </c>
      <c r="N15" s="117">
        <v>1982</v>
      </c>
      <c r="O15" s="117">
        <v>0.63277654237989345</v>
      </c>
      <c r="Q15" s="117">
        <v>1982</v>
      </c>
      <c r="S15" s="117">
        <v>75</v>
      </c>
      <c r="T15" s="117">
        <v>255</v>
      </c>
      <c r="U15" s="117">
        <v>1850</v>
      </c>
      <c r="V15" s="117">
        <v>2039</v>
      </c>
      <c r="W15" s="117">
        <v>0</v>
      </c>
      <c r="X15" s="117">
        <v>4219</v>
      </c>
      <c r="Y15" s="117">
        <v>3889</v>
      </c>
      <c r="AA15" s="117">
        <v>1982</v>
      </c>
      <c r="AC15" s="117">
        <v>0</v>
      </c>
      <c r="AD15" s="117">
        <v>683</v>
      </c>
      <c r="AE15" s="117">
        <v>6616</v>
      </c>
      <c r="AF15" s="117">
        <v>1804</v>
      </c>
      <c r="AG15" s="117">
        <v>0</v>
      </c>
      <c r="AH15" s="117">
        <v>9103</v>
      </c>
      <c r="AI15" s="117">
        <v>8420</v>
      </c>
      <c r="AK15" s="117">
        <v>1982</v>
      </c>
      <c r="AL15" s="122">
        <f t="shared" si="1"/>
        <v>990</v>
      </c>
      <c r="AM15" s="122">
        <f t="shared" si="0"/>
        <v>6500</v>
      </c>
      <c r="AN15" s="122">
        <f t="shared" si="0"/>
        <v>17722</v>
      </c>
      <c r="AO15" s="122">
        <f t="shared" si="2"/>
        <v>13924</v>
      </c>
      <c r="AP15" s="122">
        <f t="shared" si="0"/>
        <v>178</v>
      </c>
    </row>
    <row r="16" spans="1:42" x14ac:dyDescent="0.2">
      <c r="A16" s="117">
        <v>1983</v>
      </c>
      <c r="C16" s="122">
        <v>3138</v>
      </c>
      <c r="D16" s="122">
        <v>5128</v>
      </c>
      <c r="E16" s="122">
        <v>18285</v>
      </c>
      <c r="F16" s="122">
        <v>2984</v>
      </c>
      <c r="G16" s="122">
        <v>81</v>
      </c>
      <c r="H16" s="122">
        <v>29616</v>
      </c>
      <c r="I16" s="122">
        <v>21350</v>
      </c>
      <c r="L16" s="117">
        <v>26397</v>
      </c>
      <c r="N16" s="117">
        <v>1983</v>
      </c>
      <c r="O16" s="117">
        <v>0.62379391100702575</v>
      </c>
      <c r="Q16" s="117">
        <v>1983</v>
      </c>
      <c r="S16" s="117">
        <v>113</v>
      </c>
      <c r="T16" s="117">
        <v>227</v>
      </c>
      <c r="U16" s="117">
        <v>1835</v>
      </c>
      <c r="V16" s="117">
        <v>1834</v>
      </c>
      <c r="W16" s="117">
        <v>0</v>
      </c>
      <c r="X16" s="117">
        <v>4009</v>
      </c>
      <c r="Y16" s="117">
        <v>3669</v>
      </c>
      <c r="AA16" s="117">
        <v>1983</v>
      </c>
      <c r="AC16" s="117">
        <v>0</v>
      </c>
      <c r="AD16" s="117">
        <v>503</v>
      </c>
      <c r="AE16" s="117">
        <v>3237</v>
      </c>
      <c r="AF16" s="117">
        <v>1620</v>
      </c>
      <c r="AG16" s="117">
        <v>0</v>
      </c>
      <c r="AH16" s="117">
        <v>5360</v>
      </c>
      <c r="AI16" s="117">
        <v>4857</v>
      </c>
      <c r="AK16" s="117">
        <v>1983</v>
      </c>
      <c r="AL16" s="122">
        <f t="shared" si="1"/>
        <v>3251</v>
      </c>
      <c r="AM16" s="122">
        <f t="shared" si="0"/>
        <v>5858</v>
      </c>
      <c r="AN16" s="122">
        <f t="shared" si="0"/>
        <v>23357</v>
      </c>
      <c r="AO16" s="122">
        <f t="shared" si="2"/>
        <v>6519</v>
      </c>
      <c r="AP16" s="122">
        <f t="shared" si="0"/>
        <v>81</v>
      </c>
    </row>
    <row r="17" spans="1:42" x14ac:dyDescent="0.2">
      <c r="A17" s="117">
        <v>1984</v>
      </c>
      <c r="C17" s="122">
        <v>566</v>
      </c>
      <c r="D17" s="122">
        <v>1381</v>
      </c>
      <c r="E17" s="122">
        <v>16863</v>
      </c>
      <c r="F17" s="122">
        <v>4440</v>
      </c>
      <c r="G17" s="122">
        <v>24</v>
      </c>
      <c r="H17" s="122">
        <v>23274</v>
      </c>
      <c r="I17" s="122">
        <v>21327</v>
      </c>
      <c r="L17" s="117">
        <v>22684</v>
      </c>
      <c r="N17" s="117">
        <v>1984</v>
      </c>
      <c r="O17" s="117">
        <v>0.63979931542176582</v>
      </c>
      <c r="Q17" s="117">
        <v>1984</v>
      </c>
      <c r="S17" s="117">
        <v>57</v>
      </c>
      <c r="T17" s="117">
        <v>297</v>
      </c>
      <c r="U17" s="117">
        <v>5908</v>
      </c>
      <c r="V17" s="117">
        <v>473</v>
      </c>
      <c r="W17" s="117">
        <v>0</v>
      </c>
      <c r="X17" s="117">
        <v>6735</v>
      </c>
      <c r="Y17" s="117">
        <v>6381</v>
      </c>
      <c r="AA17" s="117">
        <v>1984</v>
      </c>
      <c r="AC17" s="117">
        <v>0</v>
      </c>
      <c r="AD17" s="117">
        <v>51</v>
      </c>
      <c r="AE17" s="117">
        <v>1075</v>
      </c>
      <c r="AF17" s="117">
        <v>732</v>
      </c>
      <c r="AG17" s="117">
        <v>0</v>
      </c>
      <c r="AH17" s="117">
        <v>1858</v>
      </c>
      <c r="AI17" s="117">
        <v>1807</v>
      </c>
      <c r="AK17" s="117">
        <v>1984</v>
      </c>
      <c r="AL17" s="122">
        <f t="shared" si="1"/>
        <v>623</v>
      </c>
      <c r="AM17" s="122">
        <f t="shared" si="0"/>
        <v>1729</v>
      </c>
      <c r="AN17" s="122">
        <f t="shared" si="0"/>
        <v>23846</v>
      </c>
      <c r="AO17" s="122">
        <f t="shared" si="2"/>
        <v>5669</v>
      </c>
      <c r="AP17" s="122">
        <f t="shared" si="0"/>
        <v>24</v>
      </c>
    </row>
    <row r="18" spans="1:42" x14ac:dyDescent="0.2">
      <c r="A18" s="117">
        <v>1985</v>
      </c>
      <c r="C18" s="122">
        <v>4646</v>
      </c>
      <c r="D18" s="122">
        <v>451</v>
      </c>
      <c r="E18" s="122">
        <v>7339</v>
      </c>
      <c r="F18" s="122">
        <v>2561</v>
      </c>
      <c r="G18" s="122">
        <v>11</v>
      </c>
      <c r="H18" s="122">
        <v>15008</v>
      </c>
      <c r="I18" s="122">
        <v>9911</v>
      </c>
      <c r="L18" s="117">
        <v>10351</v>
      </c>
      <c r="N18" s="117">
        <v>1985</v>
      </c>
      <c r="O18" s="117">
        <v>0.68943598022399355</v>
      </c>
      <c r="Q18" s="117">
        <v>1985</v>
      </c>
      <c r="S18" s="117">
        <v>50</v>
      </c>
      <c r="T18" s="117">
        <v>474</v>
      </c>
      <c r="U18" s="117">
        <v>3756</v>
      </c>
      <c r="V18" s="117">
        <v>360</v>
      </c>
      <c r="W18" s="117">
        <v>0</v>
      </c>
      <c r="X18" s="117">
        <v>4640</v>
      </c>
      <c r="Y18" s="117">
        <v>4116</v>
      </c>
      <c r="AA18" s="117">
        <v>1985</v>
      </c>
      <c r="AC18" s="117">
        <v>0</v>
      </c>
      <c r="AD18" s="117">
        <v>48</v>
      </c>
      <c r="AE18" s="117">
        <v>218</v>
      </c>
      <c r="AF18" s="117">
        <v>120</v>
      </c>
      <c r="AG18" s="117">
        <v>0</v>
      </c>
      <c r="AH18" s="117">
        <v>386</v>
      </c>
      <c r="AI18" s="117">
        <v>338</v>
      </c>
      <c r="AK18" s="117">
        <v>1985</v>
      </c>
      <c r="AL18" s="122">
        <f t="shared" si="1"/>
        <v>4696</v>
      </c>
      <c r="AM18" s="122">
        <f t="shared" si="0"/>
        <v>973</v>
      </c>
      <c r="AN18" s="122">
        <f t="shared" si="0"/>
        <v>11313</v>
      </c>
      <c r="AO18" s="122">
        <f t="shared" si="2"/>
        <v>3052</v>
      </c>
      <c r="AP18" s="122">
        <f t="shared" si="0"/>
        <v>11</v>
      </c>
    </row>
    <row r="19" spans="1:42" x14ac:dyDescent="0.2">
      <c r="A19" s="117">
        <v>1986</v>
      </c>
      <c r="C19" s="122">
        <v>2540</v>
      </c>
      <c r="D19" s="122">
        <v>3977</v>
      </c>
      <c r="E19" s="122">
        <v>4961</v>
      </c>
      <c r="F19" s="122">
        <v>2298</v>
      </c>
      <c r="G19" s="122">
        <v>66</v>
      </c>
      <c r="H19" s="122">
        <v>13842</v>
      </c>
      <c r="I19" s="122">
        <v>7325</v>
      </c>
      <c r="L19" s="117">
        <v>11236</v>
      </c>
      <c r="N19" s="117">
        <v>1986</v>
      </c>
      <c r="O19" s="117">
        <v>0.64409556313993177</v>
      </c>
      <c r="Q19" s="117">
        <v>1986</v>
      </c>
      <c r="S19" s="117">
        <v>0</v>
      </c>
      <c r="T19" s="117">
        <v>1125</v>
      </c>
      <c r="U19" s="117">
        <v>7430</v>
      </c>
      <c r="V19" s="117">
        <v>829</v>
      </c>
      <c r="W19" s="117">
        <v>0</v>
      </c>
      <c r="X19" s="117">
        <v>9384</v>
      </c>
      <c r="Y19" s="117">
        <v>8259</v>
      </c>
      <c r="AA19" s="117">
        <v>1986</v>
      </c>
      <c r="AC19" s="117">
        <v>0</v>
      </c>
      <c r="AD19" s="117">
        <v>135</v>
      </c>
      <c r="AE19" s="117">
        <v>888</v>
      </c>
      <c r="AF19" s="117">
        <v>189</v>
      </c>
      <c r="AG19" s="117">
        <v>0</v>
      </c>
      <c r="AH19" s="117">
        <v>1212</v>
      </c>
      <c r="AI19" s="117">
        <v>1077</v>
      </c>
      <c r="AK19" s="117">
        <v>1986</v>
      </c>
      <c r="AL19" s="122">
        <f t="shared" si="1"/>
        <v>2540</v>
      </c>
      <c r="AM19" s="122">
        <f t="shared" si="0"/>
        <v>5237</v>
      </c>
      <c r="AN19" s="122">
        <f t="shared" si="0"/>
        <v>13279</v>
      </c>
      <c r="AO19" s="122">
        <f t="shared" si="2"/>
        <v>3382</v>
      </c>
      <c r="AP19" s="122">
        <f t="shared" si="0"/>
        <v>66</v>
      </c>
    </row>
    <row r="20" spans="1:42" x14ac:dyDescent="0.2">
      <c r="A20" s="117">
        <v>1987</v>
      </c>
      <c r="C20" s="122">
        <v>2587</v>
      </c>
      <c r="D20" s="122">
        <v>2231</v>
      </c>
      <c r="E20" s="122">
        <v>16621</v>
      </c>
      <c r="F20" s="122">
        <v>1324</v>
      </c>
      <c r="G20" s="122">
        <v>38</v>
      </c>
      <c r="H20" s="122">
        <v>22801</v>
      </c>
      <c r="I20" s="122">
        <v>17983</v>
      </c>
      <c r="L20" s="117">
        <v>20176</v>
      </c>
      <c r="N20" s="117">
        <v>1987</v>
      </c>
      <c r="O20" s="117">
        <v>0.76066284824556529</v>
      </c>
      <c r="Q20" s="117">
        <v>1987</v>
      </c>
      <c r="S20" s="117">
        <v>116</v>
      </c>
      <c r="T20" s="117">
        <v>829</v>
      </c>
      <c r="U20" s="117">
        <v>10417</v>
      </c>
      <c r="V20" s="117">
        <v>6130</v>
      </c>
      <c r="W20" s="117">
        <v>0</v>
      </c>
      <c r="X20" s="117">
        <v>17492</v>
      </c>
      <c r="Y20" s="117">
        <v>16547</v>
      </c>
      <c r="AA20" s="117">
        <v>1987</v>
      </c>
      <c r="AC20" s="117">
        <v>0</v>
      </c>
      <c r="AD20" s="117">
        <v>272</v>
      </c>
      <c r="AE20" s="117">
        <v>1753</v>
      </c>
      <c r="AF20" s="117">
        <v>668</v>
      </c>
      <c r="AG20" s="117">
        <v>0</v>
      </c>
      <c r="AH20" s="117">
        <v>2693</v>
      </c>
      <c r="AI20" s="117">
        <v>2421</v>
      </c>
      <c r="AK20" s="117">
        <v>1987</v>
      </c>
      <c r="AL20" s="122">
        <f t="shared" si="1"/>
        <v>2703</v>
      </c>
      <c r="AM20" s="122">
        <f t="shared" si="0"/>
        <v>3332</v>
      </c>
      <c r="AN20" s="122">
        <f t="shared" si="0"/>
        <v>28791</v>
      </c>
      <c r="AO20" s="122">
        <f t="shared" si="2"/>
        <v>8160</v>
      </c>
      <c r="AP20" s="122">
        <f t="shared" si="0"/>
        <v>38</v>
      </c>
    </row>
    <row r="21" spans="1:42" x14ac:dyDescent="0.2">
      <c r="A21" s="117">
        <v>1988</v>
      </c>
      <c r="C21" s="122">
        <v>2273</v>
      </c>
      <c r="D21" s="122">
        <v>441</v>
      </c>
      <c r="E21" s="122">
        <v>7784</v>
      </c>
      <c r="F21" s="122">
        <v>4524</v>
      </c>
      <c r="G21" s="122">
        <v>29</v>
      </c>
      <c r="H21" s="122">
        <v>15051</v>
      </c>
      <c r="I21" s="122">
        <v>12337</v>
      </c>
      <c r="L21" s="117">
        <v>12749</v>
      </c>
      <c r="N21" s="117">
        <v>1988</v>
      </c>
      <c r="O21" s="117">
        <v>0.73599740617654208</v>
      </c>
      <c r="Q21" s="117">
        <v>1988</v>
      </c>
      <c r="S21" s="117">
        <v>617</v>
      </c>
      <c r="T21" s="117">
        <v>430</v>
      </c>
      <c r="U21" s="117">
        <v>4933</v>
      </c>
      <c r="V21" s="117">
        <v>5631</v>
      </c>
      <c r="W21" s="117">
        <v>54</v>
      </c>
      <c r="X21" s="117">
        <v>11665</v>
      </c>
      <c r="Y21" s="117">
        <v>10618</v>
      </c>
      <c r="AA21" s="117">
        <v>1988</v>
      </c>
      <c r="AC21" s="117">
        <v>0</v>
      </c>
      <c r="AD21" s="117">
        <v>125</v>
      </c>
      <c r="AE21" s="117">
        <v>1032</v>
      </c>
      <c r="AF21" s="117">
        <v>905</v>
      </c>
      <c r="AG21" s="117">
        <v>0</v>
      </c>
      <c r="AH21" s="117">
        <v>2062</v>
      </c>
      <c r="AI21" s="117">
        <v>1937</v>
      </c>
      <c r="AK21" s="117">
        <v>1988</v>
      </c>
      <c r="AL21" s="122">
        <f t="shared" si="1"/>
        <v>2890</v>
      </c>
      <c r="AM21" s="122">
        <f t="shared" si="0"/>
        <v>996</v>
      </c>
      <c r="AN21" s="122">
        <f t="shared" si="0"/>
        <v>13749</v>
      </c>
      <c r="AO21" s="122">
        <f t="shared" si="2"/>
        <v>11143</v>
      </c>
      <c r="AP21" s="122">
        <f t="shared" si="0"/>
        <v>83</v>
      </c>
    </row>
    <row r="22" spans="1:42" x14ac:dyDescent="0.2">
      <c r="A22" s="117">
        <v>1989</v>
      </c>
      <c r="C22" s="122">
        <v>1056</v>
      </c>
      <c r="D22" s="122">
        <v>806</v>
      </c>
      <c r="E22" s="122">
        <v>3853</v>
      </c>
      <c r="F22" s="122">
        <v>4331</v>
      </c>
      <c r="G22" s="122">
        <v>140</v>
      </c>
      <c r="H22" s="122">
        <v>10186</v>
      </c>
      <c r="I22" s="122">
        <v>8324</v>
      </c>
      <c r="L22" s="117">
        <v>8990</v>
      </c>
      <c r="N22" s="117">
        <v>1989</v>
      </c>
      <c r="O22" s="117">
        <v>0.68512734262373853</v>
      </c>
      <c r="Q22" s="117">
        <v>1989</v>
      </c>
      <c r="S22" s="117">
        <v>32</v>
      </c>
      <c r="T22" s="117">
        <v>475</v>
      </c>
      <c r="U22" s="117">
        <v>5300</v>
      </c>
      <c r="V22" s="117">
        <v>6558</v>
      </c>
      <c r="W22" s="117">
        <v>161</v>
      </c>
      <c r="X22" s="117">
        <v>12526</v>
      </c>
      <c r="Y22" s="117">
        <v>12019</v>
      </c>
      <c r="AA22" s="117">
        <v>1989</v>
      </c>
      <c r="AC22" s="117">
        <v>0</v>
      </c>
      <c r="AD22" s="117">
        <v>130</v>
      </c>
      <c r="AE22" s="117">
        <v>808</v>
      </c>
      <c r="AF22" s="117">
        <v>1143</v>
      </c>
      <c r="AG22" s="117">
        <v>35</v>
      </c>
      <c r="AH22" s="117">
        <v>2116</v>
      </c>
      <c r="AI22" s="117">
        <v>1986</v>
      </c>
      <c r="AK22" s="117">
        <v>1989</v>
      </c>
      <c r="AL22" s="122">
        <f t="shared" si="1"/>
        <v>1088</v>
      </c>
      <c r="AM22" s="122">
        <f t="shared" si="0"/>
        <v>1411</v>
      </c>
      <c r="AN22" s="122">
        <f t="shared" si="0"/>
        <v>9961</v>
      </c>
      <c r="AO22" s="122">
        <f t="shared" si="2"/>
        <v>12368</v>
      </c>
      <c r="AP22" s="122">
        <f t="shared" si="0"/>
        <v>336</v>
      </c>
    </row>
    <row r="23" spans="1:42" x14ac:dyDescent="0.2">
      <c r="A23" s="117">
        <v>1990</v>
      </c>
      <c r="C23" s="122">
        <v>12072</v>
      </c>
      <c r="D23" s="122">
        <v>1840</v>
      </c>
      <c r="E23" s="122">
        <v>4811</v>
      </c>
      <c r="F23" s="122">
        <v>2279</v>
      </c>
      <c r="G23" s="122">
        <v>465</v>
      </c>
      <c r="H23" s="122">
        <v>21467</v>
      </c>
      <c r="I23" s="122">
        <v>7555</v>
      </c>
      <c r="L23" s="117">
        <v>8930</v>
      </c>
      <c r="N23" s="117">
        <v>1990</v>
      </c>
      <c r="O23" s="117">
        <v>0.61429516876240897</v>
      </c>
      <c r="Q23" s="117">
        <v>1990</v>
      </c>
      <c r="S23" s="117">
        <v>37</v>
      </c>
      <c r="T23" s="117">
        <v>136</v>
      </c>
      <c r="U23" s="117">
        <v>4048</v>
      </c>
      <c r="V23" s="117">
        <v>5117</v>
      </c>
      <c r="W23" s="117">
        <v>134</v>
      </c>
      <c r="X23" s="117">
        <v>9472</v>
      </c>
      <c r="Y23" s="117">
        <v>9299</v>
      </c>
      <c r="AA23" s="117">
        <v>1990</v>
      </c>
      <c r="AC23" s="117">
        <v>0</v>
      </c>
      <c r="AD23" s="117">
        <v>463</v>
      </c>
      <c r="AE23" s="117">
        <v>1303</v>
      </c>
      <c r="AF23" s="117">
        <v>677</v>
      </c>
      <c r="AG23" s="117">
        <v>7</v>
      </c>
      <c r="AH23" s="117">
        <v>2450</v>
      </c>
      <c r="AI23" s="117">
        <v>1987</v>
      </c>
      <c r="AK23" s="117">
        <v>1990</v>
      </c>
      <c r="AL23" s="122">
        <f t="shared" si="1"/>
        <v>12109</v>
      </c>
      <c r="AM23" s="122">
        <f t="shared" si="0"/>
        <v>2439</v>
      </c>
      <c r="AN23" s="122">
        <f t="shared" si="0"/>
        <v>10162</v>
      </c>
      <c r="AO23" s="122">
        <f t="shared" si="2"/>
        <v>8679</v>
      </c>
      <c r="AP23" s="122">
        <f t="shared" si="0"/>
        <v>606</v>
      </c>
    </row>
    <row r="24" spans="1:42" x14ac:dyDescent="0.2">
      <c r="A24" s="117">
        <v>1991</v>
      </c>
      <c r="C24" s="122">
        <v>5658</v>
      </c>
      <c r="D24" s="122">
        <v>2440</v>
      </c>
      <c r="E24" s="122">
        <v>5939</v>
      </c>
      <c r="F24" s="122">
        <v>2917</v>
      </c>
      <c r="G24" s="122">
        <v>89</v>
      </c>
      <c r="H24" s="122">
        <v>17043</v>
      </c>
      <c r="I24" s="122">
        <v>8945</v>
      </c>
      <c r="N24" s="117">
        <v>1991</v>
      </c>
      <c r="O24" s="117">
        <v>0.6013415315818893</v>
      </c>
      <c r="Q24" s="117">
        <v>1991</v>
      </c>
      <c r="S24" s="117">
        <v>502</v>
      </c>
      <c r="T24" s="117">
        <v>774</v>
      </c>
      <c r="U24" s="117">
        <v>4153</v>
      </c>
      <c r="V24" s="117">
        <v>3630</v>
      </c>
      <c r="W24" s="117">
        <v>551</v>
      </c>
      <c r="X24" s="117">
        <v>9610</v>
      </c>
      <c r="Y24" s="117">
        <v>8334</v>
      </c>
      <c r="AA24" s="117">
        <v>1991</v>
      </c>
      <c r="AC24" s="117">
        <v>3</v>
      </c>
      <c r="AD24" s="117">
        <v>192</v>
      </c>
      <c r="AE24" s="117">
        <v>1968</v>
      </c>
      <c r="AF24" s="117">
        <v>624</v>
      </c>
      <c r="AG24" s="117">
        <v>21</v>
      </c>
      <c r="AH24" s="117">
        <v>2808</v>
      </c>
      <c r="AI24" s="117">
        <v>2613</v>
      </c>
      <c r="AK24" s="117">
        <v>1991</v>
      </c>
      <c r="AL24" s="122">
        <f t="shared" si="1"/>
        <v>6163</v>
      </c>
      <c r="AM24" s="122">
        <f t="shared" si="0"/>
        <v>3406</v>
      </c>
      <c r="AN24" s="122">
        <f t="shared" si="0"/>
        <v>12060</v>
      </c>
      <c r="AO24" s="122">
        <f t="shared" si="2"/>
        <v>7832</v>
      </c>
      <c r="AP24" s="122">
        <f t="shared" si="0"/>
        <v>661</v>
      </c>
    </row>
    <row r="25" spans="1:42" x14ac:dyDescent="0.2">
      <c r="A25" s="117">
        <v>1992</v>
      </c>
      <c r="C25" s="122">
        <v>5248</v>
      </c>
      <c r="D25" s="122">
        <v>1568</v>
      </c>
      <c r="E25" s="122">
        <v>9144</v>
      </c>
      <c r="F25" s="122">
        <v>1173</v>
      </c>
      <c r="G25" s="122">
        <v>36</v>
      </c>
      <c r="H25" s="122">
        <v>17169</v>
      </c>
      <c r="I25" s="122">
        <v>10353</v>
      </c>
      <c r="N25" s="117">
        <v>1992</v>
      </c>
      <c r="O25" s="117">
        <v>0.76818313532309479</v>
      </c>
      <c r="Q25" s="117">
        <v>1992</v>
      </c>
      <c r="R25" s="117" t="s">
        <v>674</v>
      </c>
      <c r="S25" s="117">
        <v>601</v>
      </c>
      <c r="T25" s="117">
        <v>444</v>
      </c>
      <c r="U25" s="117">
        <v>3913</v>
      </c>
      <c r="V25" s="117">
        <v>2001</v>
      </c>
      <c r="W25" s="117">
        <v>111</v>
      </c>
      <c r="X25" s="117">
        <v>7070</v>
      </c>
      <c r="Y25" s="117">
        <v>6025</v>
      </c>
      <c r="AA25" s="117">
        <v>1992</v>
      </c>
      <c r="AC25" s="117">
        <v>301</v>
      </c>
      <c r="AD25" s="117">
        <v>251</v>
      </c>
      <c r="AE25" s="117">
        <v>1391</v>
      </c>
      <c r="AF25" s="117">
        <v>1035</v>
      </c>
      <c r="AG25" s="117">
        <v>4</v>
      </c>
      <c r="AH25" s="117">
        <v>2982</v>
      </c>
      <c r="AI25" s="117">
        <v>2430</v>
      </c>
      <c r="AK25" s="117">
        <v>1992</v>
      </c>
      <c r="AL25" s="122">
        <f t="shared" si="1"/>
        <v>6150</v>
      </c>
      <c r="AM25" s="122">
        <f t="shared" si="0"/>
        <v>2263</v>
      </c>
      <c r="AN25" s="122">
        <f t="shared" si="0"/>
        <v>14448</v>
      </c>
      <c r="AO25" s="122">
        <f t="shared" si="2"/>
        <v>4360</v>
      </c>
      <c r="AP25" s="122">
        <f t="shared" si="0"/>
        <v>151</v>
      </c>
    </row>
    <row r="26" spans="1:42" x14ac:dyDescent="0.2">
      <c r="A26" s="117">
        <v>1993</v>
      </c>
      <c r="C26" s="122">
        <v>390</v>
      </c>
      <c r="D26" s="122">
        <v>430</v>
      </c>
      <c r="E26" s="122">
        <v>7057</v>
      </c>
      <c r="F26" s="122">
        <v>2395</v>
      </c>
      <c r="G26" s="122">
        <v>6</v>
      </c>
      <c r="H26" s="122">
        <v>10278</v>
      </c>
      <c r="I26" s="122">
        <v>9458</v>
      </c>
      <c r="N26" s="117">
        <v>1993</v>
      </c>
      <c r="O26" s="117">
        <v>0.67107210826813279</v>
      </c>
      <c r="Q26" s="117">
        <v>1993</v>
      </c>
      <c r="R26" s="117" t="s">
        <v>675</v>
      </c>
      <c r="S26" s="117">
        <v>13</v>
      </c>
      <c r="T26" s="117">
        <v>145</v>
      </c>
      <c r="U26" s="117">
        <v>2914</v>
      </c>
      <c r="V26" s="117">
        <v>5199</v>
      </c>
      <c r="W26" s="117">
        <v>82</v>
      </c>
      <c r="X26" s="117">
        <v>8353</v>
      </c>
      <c r="Y26" s="117">
        <v>8195</v>
      </c>
      <c r="AA26" s="117">
        <v>1993</v>
      </c>
      <c r="AC26" s="117">
        <v>0</v>
      </c>
      <c r="AD26" s="117">
        <v>86</v>
      </c>
      <c r="AE26" s="117">
        <v>786</v>
      </c>
      <c r="AF26" s="117">
        <v>2079</v>
      </c>
      <c r="AG26" s="117">
        <v>9</v>
      </c>
      <c r="AH26" s="117">
        <v>2960</v>
      </c>
      <c r="AI26" s="117">
        <v>2874</v>
      </c>
      <c r="AK26" s="117">
        <v>1993</v>
      </c>
      <c r="AL26" s="122">
        <f t="shared" si="1"/>
        <v>403</v>
      </c>
      <c r="AM26" s="122">
        <f t="shared" si="0"/>
        <v>661</v>
      </c>
      <c r="AN26" s="122">
        <f t="shared" si="0"/>
        <v>10757</v>
      </c>
      <c r="AO26" s="122">
        <f t="shared" si="2"/>
        <v>9770</v>
      </c>
      <c r="AP26" s="122">
        <f t="shared" si="0"/>
        <v>97</v>
      </c>
    </row>
    <row r="27" spans="1:42" x14ac:dyDescent="0.2">
      <c r="A27" s="117">
        <v>1994</v>
      </c>
      <c r="C27" s="122">
        <v>441</v>
      </c>
      <c r="D27" s="122">
        <v>229</v>
      </c>
      <c r="E27" s="122">
        <v>1515</v>
      </c>
      <c r="F27" s="122">
        <v>1621</v>
      </c>
      <c r="G27" s="122">
        <v>13</v>
      </c>
      <c r="H27" s="122">
        <v>3819</v>
      </c>
      <c r="I27" s="122">
        <v>3149</v>
      </c>
      <c r="Q27" s="117">
        <v>1994</v>
      </c>
      <c r="R27" s="117" t="s">
        <v>676</v>
      </c>
      <c r="S27" s="117">
        <v>60</v>
      </c>
      <c r="T27" s="117">
        <v>20</v>
      </c>
      <c r="U27" s="117">
        <v>1259</v>
      </c>
      <c r="V27" s="117">
        <v>1594</v>
      </c>
      <c r="W27" s="117">
        <v>215</v>
      </c>
      <c r="X27" s="117">
        <v>3148</v>
      </c>
      <c r="Y27" s="117">
        <v>3068</v>
      </c>
      <c r="AA27" s="117">
        <v>1994</v>
      </c>
      <c r="AC27" s="117">
        <v>0</v>
      </c>
      <c r="AD27" s="117">
        <v>20</v>
      </c>
      <c r="AE27" s="117">
        <v>432</v>
      </c>
      <c r="AF27" s="117">
        <v>796</v>
      </c>
      <c r="AG27" s="117">
        <v>37</v>
      </c>
      <c r="AH27" s="117">
        <v>1285</v>
      </c>
      <c r="AI27" s="117">
        <v>1265</v>
      </c>
      <c r="AK27" s="117">
        <v>1994</v>
      </c>
      <c r="AL27" s="122">
        <f t="shared" si="1"/>
        <v>501</v>
      </c>
      <c r="AM27" s="122">
        <f t="shared" si="0"/>
        <v>269</v>
      </c>
      <c r="AN27" s="122">
        <f t="shared" si="0"/>
        <v>3206</v>
      </c>
      <c r="AO27" s="122">
        <f t="shared" si="2"/>
        <v>4276</v>
      </c>
      <c r="AP27" s="122">
        <f t="shared" si="0"/>
        <v>265</v>
      </c>
    </row>
    <row r="28" spans="1:42" x14ac:dyDescent="0.2">
      <c r="A28" s="117">
        <v>1995</v>
      </c>
      <c r="C28" s="122">
        <v>323</v>
      </c>
      <c r="D28" s="122">
        <v>174</v>
      </c>
      <c r="E28" s="122">
        <v>1152</v>
      </c>
      <c r="F28" s="122">
        <v>887</v>
      </c>
      <c r="G28" s="122">
        <v>63</v>
      </c>
      <c r="H28" s="122">
        <v>2599</v>
      </c>
      <c r="I28" s="122">
        <v>2102</v>
      </c>
      <c r="Q28" s="117">
        <v>1995</v>
      </c>
      <c r="R28" s="117" t="s">
        <v>677</v>
      </c>
      <c r="S28" s="117">
        <v>158</v>
      </c>
      <c r="T28" s="117">
        <v>62</v>
      </c>
      <c r="U28" s="117">
        <v>424</v>
      </c>
      <c r="V28" s="117">
        <v>3168</v>
      </c>
      <c r="W28" s="117">
        <v>134</v>
      </c>
      <c r="X28" s="117">
        <v>3946</v>
      </c>
      <c r="Y28" s="117">
        <v>3726</v>
      </c>
      <c r="AA28" s="117">
        <v>1995</v>
      </c>
      <c r="AC28" s="117">
        <v>0</v>
      </c>
      <c r="AD28" s="117">
        <v>36</v>
      </c>
      <c r="AE28" s="117">
        <v>237</v>
      </c>
      <c r="AF28" s="117">
        <v>439</v>
      </c>
      <c r="AG28" s="117">
        <v>21</v>
      </c>
      <c r="AH28" s="117">
        <v>733</v>
      </c>
      <c r="AI28" s="117">
        <v>697</v>
      </c>
      <c r="AK28" s="117">
        <v>1995</v>
      </c>
      <c r="AL28" s="122">
        <f t="shared" si="1"/>
        <v>481</v>
      </c>
      <c r="AM28" s="122">
        <f t="shared" si="0"/>
        <v>272</v>
      </c>
      <c r="AN28" s="122">
        <f t="shared" si="0"/>
        <v>1813</v>
      </c>
      <c r="AO28" s="122">
        <f t="shared" si="2"/>
        <v>4712</v>
      </c>
      <c r="AP28" s="122">
        <f t="shared" si="0"/>
        <v>218</v>
      </c>
    </row>
    <row r="29" spans="1:42" x14ac:dyDescent="0.2">
      <c r="A29" s="117">
        <v>1996</v>
      </c>
      <c r="C29" s="122">
        <v>1004</v>
      </c>
      <c r="D29" s="122">
        <v>134</v>
      </c>
      <c r="E29" s="122">
        <v>1306</v>
      </c>
      <c r="F29" s="122">
        <v>456</v>
      </c>
      <c r="G29" s="122">
        <v>25</v>
      </c>
      <c r="H29" s="122">
        <v>2925</v>
      </c>
      <c r="I29" s="122">
        <v>1787</v>
      </c>
      <c r="Q29" s="117">
        <v>1996</v>
      </c>
      <c r="S29" s="117">
        <v>0</v>
      </c>
      <c r="T29" s="117">
        <v>69</v>
      </c>
      <c r="U29" s="117">
        <v>1344</v>
      </c>
      <c r="V29" s="117">
        <v>200</v>
      </c>
      <c r="W29" s="117">
        <v>186</v>
      </c>
      <c r="X29" s="117">
        <v>1799</v>
      </c>
      <c r="Y29" s="117">
        <v>1730</v>
      </c>
      <c r="AA29" s="117">
        <v>1996</v>
      </c>
      <c r="AC29" s="117">
        <v>0</v>
      </c>
      <c r="AD29" s="117">
        <v>43</v>
      </c>
      <c r="AE29" s="117">
        <v>464</v>
      </c>
      <c r="AF29" s="117">
        <v>150</v>
      </c>
      <c r="AG29" s="117">
        <v>13</v>
      </c>
      <c r="AH29" s="117">
        <v>670</v>
      </c>
      <c r="AI29" s="117">
        <v>627</v>
      </c>
      <c r="AK29" s="117">
        <v>1996</v>
      </c>
      <c r="AL29" s="122">
        <f t="shared" si="1"/>
        <v>1004</v>
      </c>
      <c r="AM29" s="122">
        <f t="shared" si="1"/>
        <v>246</v>
      </c>
      <c r="AN29" s="122">
        <f t="shared" si="1"/>
        <v>3114</v>
      </c>
      <c r="AO29" s="122">
        <f t="shared" si="2"/>
        <v>1030</v>
      </c>
      <c r="AP29" s="122">
        <f t="shared" ref="AP29:AP46" si="3">G29+W29+AG29</f>
        <v>224</v>
      </c>
    </row>
    <row r="30" spans="1:42" x14ac:dyDescent="0.2">
      <c r="A30" s="117">
        <v>1997</v>
      </c>
      <c r="C30" s="122">
        <v>413</v>
      </c>
      <c r="D30" s="122">
        <v>151</v>
      </c>
      <c r="E30" s="122">
        <v>1070</v>
      </c>
      <c r="F30" s="122">
        <v>802</v>
      </c>
      <c r="G30" s="122">
        <v>5</v>
      </c>
      <c r="H30" s="122">
        <v>2441</v>
      </c>
      <c r="I30" s="122">
        <v>1877</v>
      </c>
      <c r="Q30" s="117">
        <v>1997</v>
      </c>
      <c r="S30" s="117">
        <v>8</v>
      </c>
      <c r="T30" s="117">
        <v>41</v>
      </c>
      <c r="U30" s="117">
        <v>714</v>
      </c>
      <c r="V30" s="117">
        <v>1470</v>
      </c>
      <c r="W30" s="117">
        <v>12</v>
      </c>
      <c r="X30" s="117">
        <v>2245</v>
      </c>
      <c r="Y30" s="117">
        <v>2196</v>
      </c>
      <c r="AA30" s="117">
        <v>1997</v>
      </c>
      <c r="AC30" s="117">
        <v>85</v>
      </c>
      <c r="AD30" s="117">
        <v>24</v>
      </c>
      <c r="AE30" s="117">
        <v>378</v>
      </c>
      <c r="AF30" s="117">
        <v>127</v>
      </c>
      <c r="AG30" s="117">
        <v>0</v>
      </c>
      <c r="AH30" s="117">
        <v>614</v>
      </c>
      <c r="AI30" s="117">
        <v>505</v>
      </c>
      <c r="AK30" s="117">
        <v>1997</v>
      </c>
      <c r="AL30" s="122">
        <f t="shared" si="1"/>
        <v>506</v>
      </c>
      <c r="AM30" s="122">
        <f t="shared" si="1"/>
        <v>216</v>
      </c>
      <c r="AN30" s="122">
        <f t="shared" si="1"/>
        <v>2162</v>
      </c>
      <c r="AO30" s="122">
        <f t="shared" si="1"/>
        <v>2399</v>
      </c>
      <c r="AP30" s="122">
        <f t="shared" si="3"/>
        <v>17</v>
      </c>
    </row>
    <row r="31" spans="1:42" x14ac:dyDescent="0.2">
      <c r="A31" s="117">
        <v>1998</v>
      </c>
      <c r="C31" s="122">
        <v>1497</v>
      </c>
      <c r="D31" s="122">
        <v>387</v>
      </c>
      <c r="E31" s="122">
        <v>728</v>
      </c>
      <c r="F31" s="122">
        <v>327</v>
      </c>
      <c r="G31" s="122">
        <v>0</v>
      </c>
      <c r="H31" s="122">
        <v>2939</v>
      </c>
      <c r="I31" s="122">
        <v>1055</v>
      </c>
      <c r="Q31" s="117">
        <v>1998</v>
      </c>
      <c r="S31" s="117">
        <v>313</v>
      </c>
      <c r="T31" s="117">
        <v>21</v>
      </c>
      <c r="U31" s="117">
        <v>578</v>
      </c>
      <c r="V31" s="117">
        <v>983</v>
      </c>
      <c r="W31" s="117">
        <v>50</v>
      </c>
      <c r="X31" s="117">
        <v>1945</v>
      </c>
      <c r="Y31" s="117">
        <v>1611</v>
      </c>
      <c r="AA31" s="117">
        <v>1998</v>
      </c>
      <c r="AC31" s="117">
        <v>12</v>
      </c>
      <c r="AD31" s="117">
        <v>35</v>
      </c>
      <c r="AE31" s="117">
        <v>110</v>
      </c>
      <c r="AF31" s="117">
        <v>294</v>
      </c>
      <c r="AG31" s="117">
        <v>3</v>
      </c>
      <c r="AH31" s="117">
        <v>454</v>
      </c>
      <c r="AI31" s="117">
        <v>407</v>
      </c>
      <c r="AK31" s="117">
        <v>1998</v>
      </c>
      <c r="AL31" s="122">
        <f t="shared" si="1"/>
        <v>1822</v>
      </c>
      <c r="AM31" s="122">
        <f t="shared" si="1"/>
        <v>443</v>
      </c>
      <c r="AN31" s="122">
        <f t="shared" si="1"/>
        <v>1416</v>
      </c>
      <c r="AO31" s="122">
        <f t="shared" si="1"/>
        <v>1604</v>
      </c>
      <c r="AP31" s="122">
        <f t="shared" si="3"/>
        <v>53</v>
      </c>
    </row>
    <row r="32" spans="1:42" x14ac:dyDescent="0.2">
      <c r="A32" s="117">
        <v>1999</v>
      </c>
      <c r="C32" s="122">
        <v>166</v>
      </c>
      <c r="D32" s="122">
        <v>372</v>
      </c>
      <c r="E32" s="122">
        <v>991</v>
      </c>
      <c r="F32" s="122">
        <v>1078</v>
      </c>
      <c r="G32" s="122">
        <v>0</v>
      </c>
      <c r="H32" s="122">
        <v>2607</v>
      </c>
      <c r="I32" s="122">
        <v>2069</v>
      </c>
      <c r="Q32" s="117">
        <v>1999</v>
      </c>
      <c r="S32" s="117">
        <v>28</v>
      </c>
      <c r="T32" s="117">
        <v>162</v>
      </c>
      <c r="U32" s="117">
        <v>564</v>
      </c>
      <c r="V32" s="117">
        <v>1160</v>
      </c>
      <c r="W32" s="117">
        <v>29</v>
      </c>
      <c r="X32" s="117">
        <v>1943</v>
      </c>
      <c r="Y32" s="117">
        <v>1753</v>
      </c>
      <c r="AA32" s="117">
        <v>1999</v>
      </c>
      <c r="AC32" s="117">
        <v>14</v>
      </c>
      <c r="AD32" s="117">
        <v>32</v>
      </c>
      <c r="AE32" s="117">
        <v>810</v>
      </c>
      <c r="AF32" s="117">
        <v>163</v>
      </c>
      <c r="AG32" s="117">
        <v>4</v>
      </c>
      <c r="AH32" s="117">
        <v>1023</v>
      </c>
      <c r="AI32" s="117">
        <v>977</v>
      </c>
      <c r="AK32" s="117">
        <v>1999</v>
      </c>
      <c r="AL32" s="122">
        <f t="shared" si="1"/>
        <v>208</v>
      </c>
      <c r="AM32" s="122">
        <f t="shared" si="1"/>
        <v>566</v>
      </c>
      <c r="AN32" s="122">
        <f t="shared" si="1"/>
        <v>2365</v>
      </c>
      <c r="AO32" s="122">
        <f t="shared" si="1"/>
        <v>2401</v>
      </c>
      <c r="AP32" s="122">
        <f t="shared" si="3"/>
        <v>33</v>
      </c>
    </row>
    <row r="33" spans="1:42" x14ac:dyDescent="0.2">
      <c r="A33" s="117">
        <v>2000</v>
      </c>
      <c r="B33" s="123"/>
      <c r="C33" s="122">
        <v>3044</v>
      </c>
      <c r="D33" s="122">
        <v>123</v>
      </c>
      <c r="E33" s="122">
        <v>1749</v>
      </c>
      <c r="F33" s="122">
        <v>413</v>
      </c>
      <c r="G33" s="122">
        <v>37</v>
      </c>
      <c r="H33" s="122">
        <v>5366</v>
      </c>
      <c r="I33" s="122">
        <v>2199</v>
      </c>
      <c r="Q33" s="117">
        <v>2000</v>
      </c>
      <c r="R33" s="117" t="s">
        <v>678</v>
      </c>
      <c r="S33" s="117">
        <v>282</v>
      </c>
      <c r="T33" s="117">
        <v>115</v>
      </c>
      <c r="U33" s="117">
        <v>1880</v>
      </c>
      <c r="V33" s="117">
        <v>609</v>
      </c>
      <c r="W33" s="117">
        <v>26</v>
      </c>
      <c r="X33" s="117">
        <v>2912</v>
      </c>
      <c r="Y33" s="117">
        <v>2515</v>
      </c>
      <c r="AA33" s="117">
        <v>2000</v>
      </c>
      <c r="AC33" s="117">
        <v>251</v>
      </c>
      <c r="AD33" s="117">
        <v>179</v>
      </c>
      <c r="AE33" s="117">
        <v>535</v>
      </c>
      <c r="AF33" s="117">
        <v>883</v>
      </c>
      <c r="AG33" s="117">
        <v>0</v>
      </c>
      <c r="AH33" s="117">
        <v>1848</v>
      </c>
      <c r="AI33" s="117">
        <v>1418</v>
      </c>
      <c r="AK33" s="117">
        <v>2000</v>
      </c>
      <c r="AL33" s="122">
        <f t="shared" si="1"/>
        <v>3577</v>
      </c>
      <c r="AM33" s="122">
        <f t="shared" si="1"/>
        <v>417</v>
      </c>
      <c r="AN33" s="122">
        <f t="shared" si="1"/>
        <v>4164</v>
      </c>
      <c r="AO33" s="122">
        <f t="shared" si="1"/>
        <v>1905</v>
      </c>
      <c r="AP33" s="122">
        <f t="shared" si="3"/>
        <v>63</v>
      </c>
    </row>
    <row r="34" spans="1:42" x14ac:dyDescent="0.2">
      <c r="A34" s="117">
        <v>2001</v>
      </c>
      <c r="B34" s="123"/>
      <c r="C34" s="122">
        <v>7801</v>
      </c>
      <c r="D34" s="122">
        <v>593</v>
      </c>
      <c r="E34" s="122">
        <v>735</v>
      </c>
      <c r="F34" s="122">
        <v>868</v>
      </c>
      <c r="G34" s="122">
        <v>6</v>
      </c>
      <c r="H34" s="122">
        <v>10003</v>
      </c>
      <c r="I34" s="122">
        <v>1609</v>
      </c>
      <c r="Q34" s="117">
        <v>2001</v>
      </c>
      <c r="R34" s="117" t="s">
        <v>678</v>
      </c>
      <c r="S34" s="117">
        <v>228</v>
      </c>
      <c r="T34" s="117">
        <v>458</v>
      </c>
      <c r="U34" s="117">
        <v>1282</v>
      </c>
      <c r="V34" s="117">
        <v>2463</v>
      </c>
      <c r="W34" s="117">
        <v>32</v>
      </c>
      <c r="X34" s="117">
        <v>4463</v>
      </c>
      <c r="Y34" s="117">
        <v>3777</v>
      </c>
      <c r="AA34" s="117">
        <v>2001</v>
      </c>
      <c r="AC34" s="117">
        <v>52</v>
      </c>
      <c r="AD34" s="117">
        <v>106</v>
      </c>
      <c r="AE34" s="117">
        <v>754</v>
      </c>
      <c r="AF34" s="117">
        <v>982</v>
      </c>
      <c r="AG34" s="117">
        <v>60</v>
      </c>
      <c r="AH34" s="117">
        <v>1954</v>
      </c>
      <c r="AI34" s="117">
        <v>1796</v>
      </c>
      <c r="AK34" s="117">
        <v>2001</v>
      </c>
      <c r="AL34" s="122">
        <f t="shared" si="1"/>
        <v>8081</v>
      </c>
      <c r="AM34" s="122">
        <f t="shared" si="1"/>
        <v>1157</v>
      </c>
      <c r="AN34" s="122">
        <f t="shared" si="1"/>
        <v>2771</v>
      </c>
      <c r="AO34" s="122">
        <f t="shared" si="1"/>
        <v>4313</v>
      </c>
      <c r="AP34" s="122">
        <f t="shared" si="3"/>
        <v>98</v>
      </c>
    </row>
    <row r="35" spans="1:42" x14ac:dyDescent="0.2">
      <c r="A35" s="117">
        <v>2002</v>
      </c>
      <c r="B35" s="123"/>
      <c r="C35" s="122">
        <v>998</v>
      </c>
      <c r="D35" s="122">
        <v>732</v>
      </c>
      <c r="E35" s="122">
        <v>4906</v>
      </c>
      <c r="F35" s="122">
        <v>246</v>
      </c>
      <c r="G35" s="122">
        <v>0</v>
      </c>
      <c r="H35" s="122">
        <v>6882</v>
      </c>
      <c r="I35" s="122">
        <v>5152</v>
      </c>
      <c r="Q35" s="117">
        <v>2002</v>
      </c>
      <c r="S35" s="117">
        <v>0</v>
      </c>
      <c r="T35" s="117">
        <v>250</v>
      </c>
      <c r="U35" s="117">
        <v>2384</v>
      </c>
      <c r="V35" s="117">
        <v>1090</v>
      </c>
      <c r="W35" s="117">
        <v>40</v>
      </c>
      <c r="X35" s="117">
        <v>3764</v>
      </c>
      <c r="Y35" s="117">
        <v>3514</v>
      </c>
      <c r="AA35" s="117">
        <v>2002</v>
      </c>
      <c r="AC35" s="117">
        <v>1</v>
      </c>
      <c r="AD35" s="117">
        <v>39</v>
      </c>
      <c r="AE35" s="117">
        <v>2128</v>
      </c>
      <c r="AF35" s="117">
        <v>766</v>
      </c>
      <c r="AG35" s="117">
        <v>18</v>
      </c>
      <c r="AH35" s="117">
        <v>2952</v>
      </c>
      <c r="AI35" s="117">
        <v>2912</v>
      </c>
      <c r="AK35" s="117">
        <v>2002</v>
      </c>
      <c r="AL35" s="122">
        <f t="shared" si="1"/>
        <v>999</v>
      </c>
      <c r="AM35" s="122">
        <f t="shared" si="1"/>
        <v>1021</v>
      </c>
      <c r="AN35" s="122">
        <f t="shared" si="1"/>
        <v>9418</v>
      </c>
      <c r="AO35" s="122">
        <f t="shared" si="1"/>
        <v>2102</v>
      </c>
      <c r="AP35" s="122">
        <f t="shared" si="3"/>
        <v>58</v>
      </c>
    </row>
    <row r="36" spans="1:42" x14ac:dyDescent="0.2">
      <c r="A36" s="117">
        <v>2003</v>
      </c>
      <c r="B36" s="123"/>
      <c r="C36" s="122">
        <v>393</v>
      </c>
      <c r="D36" s="122">
        <v>1636</v>
      </c>
      <c r="E36" s="122">
        <v>10048</v>
      </c>
      <c r="F36" s="122">
        <v>5906</v>
      </c>
      <c r="G36" s="122">
        <v>0</v>
      </c>
      <c r="H36" s="122">
        <v>17983</v>
      </c>
      <c r="I36" s="122">
        <v>15954</v>
      </c>
      <c r="Q36" s="117">
        <v>2003</v>
      </c>
      <c r="S36" s="117">
        <v>48</v>
      </c>
      <c r="T36" s="117">
        <v>590</v>
      </c>
      <c r="U36" s="117">
        <v>1314</v>
      </c>
      <c r="V36" s="117">
        <v>3692</v>
      </c>
      <c r="W36" s="117">
        <v>34</v>
      </c>
      <c r="X36" s="117">
        <v>5678</v>
      </c>
      <c r="Y36" s="117">
        <v>5040</v>
      </c>
      <c r="AA36" s="117">
        <v>2003</v>
      </c>
      <c r="AC36" s="117">
        <v>0</v>
      </c>
      <c r="AD36" s="117">
        <v>166</v>
      </c>
      <c r="AE36" s="117">
        <v>1281</v>
      </c>
      <c r="AF36" s="117">
        <v>3220</v>
      </c>
      <c r="AG36" s="117">
        <v>55</v>
      </c>
      <c r="AH36" s="117">
        <v>4722</v>
      </c>
      <c r="AI36" s="117">
        <v>4556</v>
      </c>
      <c r="AK36" s="117">
        <v>2003</v>
      </c>
      <c r="AL36" s="122">
        <f t="shared" si="1"/>
        <v>441</v>
      </c>
      <c r="AM36" s="122">
        <f t="shared" si="1"/>
        <v>2392</v>
      </c>
      <c r="AN36" s="122">
        <f t="shared" si="1"/>
        <v>12643</v>
      </c>
      <c r="AO36" s="122">
        <f t="shared" si="1"/>
        <v>12818</v>
      </c>
      <c r="AP36" s="122">
        <f t="shared" si="3"/>
        <v>89</v>
      </c>
    </row>
    <row r="37" spans="1:42" x14ac:dyDescent="0.2">
      <c r="A37" s="117">
        <v>2004</v>
      </c>
      <c r="B37" s="123"/>
      <c r="C37" s="122">
        <v>2252</v>
      </c>
      <c r="D37" s="122">
        <v>989</v>
      </c>
      <c r="E37" s="122">
        <v>11505</v>
      </c>
      <c r="F37" s="122">
        <v>4977</v>
      </c>
      <c r="G37" s="122">
        <v>29</v>
      </c>
      <c r="H37" s="122">
        <v>19752</v>
      </c>
      <c r="I37" s="122">
        <v>16511</v>
      </c>
      <c r="Q37" s="117">
        <v>2004</v>
      </c>
      <c r="S37" s="117">
        <v>188</v>
      </c>
      <c r="T37" s="117">
        <v>463</v>
      </c>
      <c r="U37" s="117">
        <v>3023</v>
      </c>
      <c r="V37" s="117">
        <v>4136</v>
      </c>
      <c r="W37" s="117">
        <v>316</v>
      </c>
      <c r="X37" s="117">
        <v>8126</v>
      </c>
      <c r="Y37" s="117">
        <v>7475</v>
      </c>
      <c r="AA37" s="117">
        <v>2004</v>
      </c>
      <c r="AC37" s="117">
        <v>0</v>
      </c>
      <c r="AD37" s="117">
        <v>80</v>
      </c>
      <c r="AE37" s="117">
        <v>1974</v>
      </c>
      <c r="AF37" s="117">
        <v>2168</v>
      </c>
      <c r="AG37" s="117">
        <v>144</v>
      </c>
      <c r="AH37" s="117">
        <v>4366</v>
      </c>
      <c r="AI37" s="117">
        <v>4286</v>
      </c>
      <c r="AK37" s="117">
        <v>2004</v>
      </c>
      <c r="AL37" s="122">
        <f t="shared" si="1"/>
        <v>2440</v>
      </c>
      <c r="AM37" s="122">
        <f t="shared" si="1"/>
        <v>1532</v>
      </c>
      <c r="AN37" s="122">
        <f t="shared" si="1"/>
        <v>16502</v>
      </c>
      <c r="AO37" s="122">
        <f t="shared" si="1"/>
        <v>11281</v>
      </c>
      <c r="AP37" s="122">
        <f t="shared" si="3"/>
        <v>489</v>
      </c>
    </row>
    <row r="38" spans="1:42" x14ac:dyDescent="0.2">
      <c r="A38" s="117">
        <v>2005</v>
      </c>
      <c r="B38" s="123"/>
      <c r="C38" s="122">
        <v>224</v>
      </c>
      <c r="D38" s="122">
        <v>837</v>
      </c>
      <c r="E38" s="122">
        <v>5742</v>
      </c>
      <c r="F38" s="122">
        <v>3480</v>
      </c>
      <c r="G38" s="122">
        <v>157</v>
      </c>
      <c r="H38" s="122">
        <v>10440</v>
      </c>
      <c r="I38" s="122">
        <v>9379</v>
      </c>
      <c r="Q38" s="117">
        <v>2005</v>
      </c>
      <c r="S38" s="117">
        <v>61</v>
      </c>
      <c r="T38" s="117">
        <v>232</v>
      </c>
      <c r="U38" s="117">
        <v>1625</v>
      </c>
      <c r="V38" s="117">
        <v>1571</v>
      </c>
      <c r="W38" s="117">
        <v>316</v>
      </c>
      <c r="X38" s="117">
        <v>3805</v>
      </c>
      <c r="Y38" s="117">
        <v>3512</v>
      </c>
      <c r="AA38" s="117">
        <v>2005</v>
      </c>
      <c r="AC38" s="117">
        <v>0</v>
      </c>
      <c r="AD38" s="117">
        <v>122</v>
      </c>
      <c r="AE38" s="117">
        <v>877</v>
      </c>
      <c r="AF38" s="117">
        <v>2385</v>
      </c>
      <c r="AG38" s="117">
        <v>105</v>
      </c>
      <c r="AH38" s="117">
        <v>3489</v>
      </c>
      <c r="AI38" s="117">
        <v>3367</v>
      </c>
      <c r="AK38" s="117">
        <v>2005</v>
      </c>
      <c r="AL38" s="122">
        <f t="shared" si="1"/>
        <v>285</v>
      </c>
      <c r="AM38" s="122">
        <f t="shared" si="1"/>
        <v>1191</v>
      </c>
      <c r="AN38" s="122">
        <f t="shared" si="1"/>
        <v>8244</v>
      </c>
      <c r="AO38" s="122">
        <f t="shared" si="1"/>
        <v>7436</v>
      </c>
      <c r="AP38" s="122">
        <f t="shared" si="3"/>
        <v>578</v>
      </c>
    </row>
    <row r="39" spans="1:42" x14ac:dyDescent="0.2">
      <c r="A39" s="117">
        <v>2006</v>
      </c>
      <c r="B39" s="123"/>
      <c r="C39" s="122">
        <v>379</v>
      </c>
      <c r="D39" s="122">
        <v>490</v>
      </c>
      <c r="E39" s="122">
        <v>4392</v>
      </c>
      <c r="F39" s="122">
        <v>2300</v>
      </c>
      <c r="G39" s="122">
        <v>271</v>
      </c>
      <c r="H39" s="122">
        <v>7832</v>
      </c>
      <c r="I39" s="122">
        <v>6963</v>
      </c>
      <c r="Q39" s="117">
        <v>2006</v>
      </c>
      <c r="S39" s="117">
        <v>0</v>
      </c>
      <c r="T39" s="117">
        <v>61</v>
      </c>
      <c r="U39" s="117">
        <v>5036</v>
      </c>
      <c r="V39" s="117">
        <v>2141</v>
      </c>
      <c r="W39" s="117">
        <v>124</v>
      </c>
      <c r="X39" s="117">
        <v>7362</v>
      </c>
      <c r="Y39" s="117">
        <v>7301</v>
      </c>
      <c r="AA39" s="117">
        <v>2006</v>
      </c>
      <c r="AC39" s="117">
        <v>0</v>
      </c>
      <c r="AD39" s="117">
        <v>110</v>
      </c>
      <c r="AE39" s="117">
        <v>2720</v>
      </c>
      <c r="AF39" s="117">
        <v>2315</v>
      </c>
      <c r="AG39" s="117">
        <v>423</v>
      </c>
      <c r="AH39" s="117">
        <v>5568</v>
      </c>
      <c r="AI39" s="117">
        <v>5458</v>
      </c>
      <c r="AK39" s="117">
        <v>2006</v>
      </c>
      <c r="AL39" s="122">
        <f t="shared" si="1"/>
        <v>379</v>
      </c>
      <c r="AM39" s="122">
        <f t="shared" si="1"/>
        <v>661</v>
      </c>
      <c r="AN39" s="122">
        <f t="shared" si="1"/>
        <v>12148</v>
      </c>
      <c r="AO39" s="122">
        <f t="shared" si="1"/>
        <v>6756</v>
      </c>
      <c r="AP39" s="122">
        <f t="shared" si="3"/>
        <v>818</v>
      </c>
    </row>
    <row r="40" spans="1:42" x14ac:dyDescent="0.2">
      <c r="A40" s="117">
        <v>2007</v>
      </c>
      <c r="B40" s="123"/>
      <c r="C40" s="122">
        <v>1621</v>
      </c>
      <c r="D40" s="122">
        <v>781</v>
      </c>
      <c r="E40" s="122">
        <v>2059</v>
      </c>
      <c r="F40" s="122">
        <v>1830</v>
      </c>
      <c r="G40" s="122">
        <v>86</v>
      </c>
      <c r="H40" s="122">
        <v>6377</v>
      </c>
      <c r="I40" s="122">
        <v>3975</v>
      </c>
      <c r="K40" s="122">
        <f>AVERAGE(I36:I45)</f>
        <v>8902.5851999999995</v>
      </c>
      <c r="Q40" s="117">
        <v>2007</v>
      </c>
      <c r="S40" s="117">
        <v>0</v>
      </c>
      <c r="T40" s="117">
        <v>139</v>
      </c>
      <c r="U40" s="117">
        <v>1040</v>
      </c>
      <c r="V40" s="117">
        <v>6412</v>
      </c>
      <c r="W40" s="117">
        <v>144</v>
      </c>
      <c r="X40" s="117">
        <v>7735</v>
      </c>
      <c r="Y40" s="117">
        <v>7596</v>
      </c>
      <c r="AA40" s="117">
        <v>2007</v>
      </c>
      <c r="AC40" s="117">
        <v>0</v>
      </c>
      <c r="AD40" s="117">
        <v>68</v>
      </c>
      <c r="AE40" s="117">
        <v>1551</v>
      </c>
      <c r="AF40" s="117">
        <v>6281</v>
      </c>
      <c r="AG40" s="117">
        <v>198</v>
      </c>
      <c r="AH40" s="117">
        <v>8098</v>
      </c>
      <c r="AI40" s="117">
        <v>8030</v>
      </c>
      <c r="AK40" s="117">
        <v>2007</v>
      </c>
      <c r="AL40" s="122">
        <f t="shared" si="1"/>
        <v>1621</v>
      </c>
      <c r="AM40" s="122">
        <f t="shared" si="1"/>
        <v>988</v>
      </c>
      <c r="AN40" s="122">
        <f t="shared" si="1"/>
        <v>4650</v>
      </c>
      <c r="AO40" s="122">
        <f t="shared" si="1"/>
        <v>14523</v>
      </c>
      <c r="AP40" s="122">
        <f t="shared" si="3"/>
        <v>428</v>
      </c>
    </row>
    <row r="41" spans="1:42" x14ac:dyDescent="0.2">
      <c r="A41" s="117">
        <v>2008</v>
      </c>
      <c r="B41" s="123"/>
      <c r="C41" s="122">
        <v>770</v>
      </c>
      <c r="D41" s="122">
        <v>488</v>
      </c>
      <c r="E41" s="122">
        <v>2427</v>
      </c>
      <c r="F41" s="122">
        <v>545</v>
      </c>
      <c r="G41" s="122">
        <v>14</v>
      </c>
      <c r="H41" s="122">
        <v>4244</v>
      </c>
      <c r="I41" s="122">
        <v>2986</v>
      </c>
      <c r="N41" s="117" t="s">
        <v>679</v>
      </c>
      <c r="O41" s="117">
        <v>0.68100103997670625</v>
      </c>
      <c r="Q41" s="117">
        <v>2008</v>
      </c>
      <c r="S41" s="117">
        <v>0</v>
      </c>
      <c r="T41" s="117">
        <v>114</v>
      </c>
      <c r="U41" s="117">
        <v>748</v>
      </c>
      <c r="V41" s="117">
        <v>1344</v>
      </c>
      <c r="W41" s="117">
        <v>123</v>
      </c>
      <c r="X41" s="117">
        <v>2329</v>
      </c>
      <c r="Y41" s="117">
        <v>2215</v>
      </c>
      <c r="AA41" s="117">
        <v>2008</v>
      </c>
      <c r="AC41" s="117">
        <v>0</v>
      </c>
      <c r="AD41" s="117">
        <v>55</v>
      </c>
      <c r="AE41" s="117">
        <v>213</v>
      </c>
      <c r="AF41" s="117">
        <v>1015</v>
      </c>
      <c r="AG41" s="117">
        <v>395</v>
      </c>
      <c r="AH41" s="117">
        <v>1678</v>
      </c>
      <c r="AI41" s="117">
        <v>1623</v>
      </c>
      <c r="AK41" s="117">
        <v>2008</v>
      </c>
      <c r="AL41" s="122">
        <f t="shared" si="1"/>
        <v>770</v>
      </c>
      <c r="AM41" s="122">
        <f t="shared" si="1"/>
        <v>657</v>
      </c>
      <c r="AN41" s="122">
        <f t="shared" si="1"/>
        <v>3388</v>
      </c>
      <c r="AO41" s="122">
        <f t="shared" si="1"/>
        <v>2904</v>
      </c>
      <c r="AP41" s="122">
        <f t="shared" si="3"/>
        <v>532</v>
      </c>
    </row>
    <row r="42" spans="1:42" x14ac:dyDescent="0.2">
      <c r="A42" s="117">
        <v>2009</v>
      </c>
      <c r="B42" s="123"/>
      <c r="C42" s="122">
        <v>2066</v>
      </c>
      <c r="D42" s="122">
        <v>2282</v>
      </c>
      <c r="E42" s="122">
        <v>5309</v>
      </c>
      <c r="F42" s="122">
        <v>695</v>
      </c>
      <c r="G42" s="122">
        <v>0</v>
      </c>
      <c r="H42" s="122">
        <v>10286</v>
      </c>
      <c r="I42" s="122">
        <v>5977</v>
      </c>
      <c r="Q42" s="117">
        <v>2009</v>
      </c>
      <c r="S42" s="117">
        <v>0</v>
      </c>
      <c r="T42" s="117">
        <v>500</v>
      </c>
      <c r="U42" s="117">
        <v>858</v>
      </c>
      <c r="V42" s="117">
        <v>590</v>
      </c>
      <c r="W42" s="117">
        <v>45</v>
      </c>
      <c r="X42" s="117">
        <v>1993</v>
      </c>
      <c r="Y42" s="117">
        <v>1493</v>
      </c>
      <c r="AA42" s="117">
        <v>2009</v>
      </c>
      <c r="AC42" s="117">
        <v>1</v>
      </c>
      <c r="AD42" s="117">
        <v>119</v>
      </c>
      <c r="AE42" s="117">
        <v>307</v>
      </c>
      <c r="AF42" s="117">
        <v>73</v>
      </c>
      <c r="AG42" s="117">
        <v>24</v>
      </c>
      <c r="AH42" s="117">
        <v>524</v>
      </c>
      <c r="AI42" s="117">
        <v>404</v>
      </c>
      <c r="AK42" s="117">
        <v>2009</v>
      </c>
      <c r="AL42" s="122">
        <f t="shared" si="1"/>
        <v>2067</v>
      </c>
      <c r="AM42" s="122">
        <f t="shared" si="1"/>
        <v>2901</v>
      </c>
      <c r="AN42" s="122">
        <f t="shared" si="1"/>
        <v>6474</v>
      </c>
      <c r="AO42" s="122">
        <f t="shared" si="1"/>
        <v>1358</v>
      </c>
      <c r="AP42" s="122">
        <f t="shared" si="3"/>
        <v>69</v>
      </c>
    </row>
    <row r="43" spans="1:42" x14ac:dyDescent="0.2">
      <c r="A43" s="117">
        <v>2010</v>
      </c>
      <c r="C43" s="122">
        <v>1396.8531444950261</v>
      </c>
      <c r="D43" s="122">
        <v>786</v>
      </c>
      <c r="E43" s="122">
        <v>7694</v>
      </c>
      <c r="F43" s="122">
        <v>1136</v>
      </c>
      <c r="G43" s="122">
        <v>0</v>
      </c>
      <c r="H43" s="122">
        <v>11012.853144495026</v>
      </c>
      <c r="I43" s="122">
        <v>8830</v>
      </c>
      <c r="Q43" s="117">
        <v>2010</v>
      </c>
      <c r="R43" s="117" t="s">
        <v>678</v>
      </c>
      <c r="S43" s="117">
        <v>0</v>
      </c>
      <c r="T43" s="117">
        <v>182</v>
      </c>
      <c r="U43" s="117">
        <v>2079</v>
      </c>
      <c r="V43" s="117">
        <v>258</v>
      </c>
      <c r="W43" s="117">
        <v>0</v>
      </c>
      <c r="X43" s="117">
        <v>2519</v>
      </c>
      <c r="Y43" s="117">
        <v>2337</v>
      </c>
      <c r="AA43" s="117">
        <v>2010</v>
      </c>
      <c r="AB43" s="117" t="s">
        <v>674</v>
      </c>
      <c r="AC43" s="117">
        <v>0</v>
      </c>
      <c r="AD43" s="117">
        <v>28</v>
      </c>
      <c r="AE43" s="117">
        <v>754</v>
      </c>
      <c r="AF43" s="117">
        <v>164</v>
      </c>
      <c r="AG43" s="117">
        <v>0</v>
      </c>
      <c r="AH43" s="117">
        <v>946</v>
      </c>
      <c r="AI43" s="117">
        <v>918</v>
      </c>
      <c r="AK43" s="117">
        <v>2010</v>
      </c>
      <c r="AL43" s="122">
        <f t="shared" si="1"/>
        <v>1396.8531444950261</v>
      </c>
      <c r="AM43" s="122">
        <f t="shared" si="1"/>
        <v>996</v>
      </c>
      <c r="AN43" s="122">
        <f t="shared" si="1"/>
        <v>10527</v>
      </c>
      <c r="AO43" s="122">
        <f t="shared" si="1"/>
        <v>1558</v>
      </c>
      <c r="AP43" s="122">
        <f t="shared" si="3"/>
        <v>0</v>
      </c>
    </row>
    <row r="44" spans="1:42" x14ac:dyDescent="0.2">
      <c r="A44" s="117">
        <v>2011</v>
      </c>
      <c r="B44" s="123"/>
      <c r="C44" s="122">
        <v>598</v>
      </c>
      <c r="D44" s="122">
        <v>3081</v>
      </c>
      <c r="E44" s="122">
        <v>5193</v>
      </c>
      <c r="F44" s="122">
        <v>641</v>
      </c>
      <c r="G44" s="122">
        <v>0</v>
      </c>
      <c r="H44" s="122">
        <v>9513</v>
      </c>
      <c r="I44" s="122">
        <v>5834</v>
      </c>
      <c r="Q44" s="117">
        <v>2011</v>
      </c>
      <c r="S44" s="117">
        <v>216</v>
      </c>
      <c r="T44" s="117">
        <v>415</v>
      </c>
      <c r="U44" s="117">
        <v>525</v>
      </c>
      <c r="V44" s="117">
        <v>781</v>
      </c>
      <c r="W44" s="117">
        <v>5</v>
      </c>
      <c r="X44" s="117">
        <v>1942</v>
      </c>
      <c r="Y44" s="117">
        <v>1311</v>
      </c>
      <c r="AA44" s="117">
        <v>2011</v>
      </c>
      <c r="AB44" s="117" t="s">
        <v>674</v>
      </c>
      <c r="AC44" s="117">
        <v>0</v>
      </c>
      <c r="AD44" s="117">
        <v>81</v>
      </c>
      <c r="AE44" s="117">
        <v>505</v>
      </c>
      <c r="AF44" s="117">
        <v>272</v>
      </c>
      <c r="AG44" s="117">
        <v>1</v>
      </c>
      <c r="AH44" s="117">
        <v>859</v>
      </c>
      <c r="AI44" s="117">
        <v>778</v>
      </c>
      <c r="AK44" s="117">
        <v>2011</v>
      </c>
      <c r="AL44" s="122">
        <f t="shared" si="1"/>
        <v>814</v>
      </c>
      <c r="AM44" s="122">
        <f t="shared" si="1"/>
        <v>3577</v>
      </c>
      <c r="AN44" s="122">
        <f t="shared" si="1"/>
        <v>6223</v>
      </c>
      <c r="AO44" s="122">
        <f t="shared" si="1"/>
        <v>1694</v>
      </c>
      <c r="AP44" s="122">
        <f t="shared" si="3"/>
        <v>6</v>
      </c>
    </row>
    <row r="45" spans="1:42" x14ac:dyDescent="0.2">
      <c r="A45" s="117">
        <v>2012</v>
      </c>
      <c r="B45" s="123"/>
      <c r="C45" s="122">
        <v>514</v>
      </c>
      <c r="D45" s="122">
        <v>958</v>
      </c>
      <c r="E45" s="122">
        <v>11916.851999999999</v>
      </c>
      <c r="F45" s="122">
        <v>700</v>
      </c>
      <c r="G45" s="122">
        <v>0</v>
      </c>
      <c r="H45" s="122">
        <v>14088.851999999999</v>
      </c>
      <c r="I45" s="122">
        <v>12616.851999999999</v>
      </c>
      <c r="Q45" s="117">
        <v>2012</v>
      </c>
      <c r="S45" s="117">
        <v>128</v>
      </c>
      <c r="T45" s="117">
        <v>135</v>
      </c>
      <c r="U45" s="117">
        <v>1565</v>
      </c>
      <c r="V45" s="117">
        <v>329</v>
      </c>
      <c r="W45" s="117">
        <v>1</v>
      </c>
      <c r="X45" s="117">
        <v>2158</v>
      </c>
      <c r="Y45" s="117">
        <v>1895</v>
      </c>
      <c r="AA45" s="117">
        <v>2012</v>
      </c>
      <c r="AB45" s="117" t="s">
        <v>674</v>
      </c>
      <c r="AC45" s="117">
        <v>1</v>
      </c>
      <c r="AD45" s="117">
        <v>66.8</v>
      </c>
      <c r="AE45" s="117">
        <v>689.3732</v>
      </c>
      <c r="AF45" s="117">
        <v>172.65309999999999</v>
      </c>
      <c r="AG45" s="117">
        <v>0</v>
      </c>
      <c r="AH45" s="117">
        <v>929.82629999999995</v>
      </c>
      <c r="AI45" s="117">
        <v>862.02629999999999</v>
      </c>
      <c r="AK45" s="117">
        <v>2012</v>
      </c>
      <c r="AL45" s="122">
        <f t="shared" si="1"/>
        <v>643</v>
      </c>
      <c r="AM45" s="122">
        <f t="shared" si="1"/>
        <v>1159.8</v>
      </c>
      <c r="AN45" s="122">
        <f t="shared" si="1"/>
        <v>14171.225199999999</v>
      </c>
      <c r="AO45" s="122">
        <f t="shared" si="1"/>
        <v>1201.6531</v>
      </c>
      <c r="AP45" s="122">
        <f t="shared" si="3"/>
        <v>1</v>
      </c>
    </row>
    <row r="46" spans="1:42" x14ac:dyDescent="0.2">
      <c r="A46" s="117">
        <v>2013</v>
      </c>
      <c r="B46" s="123"/>
      <c r="C46" s="122">
        <v>3277</v>
      </c>
      <c r="D46" s="122">
        <v>1114</v>
      </c>
      <c r="E46" s="122">
        <v>7120</v>
      </c>
      <c r="F46" s="122">
        <v>2416</v>
      </c>
      <c r="G46" s="122">
        <v>0</v>
      </c>
      <c r="H46" s="122">
        <v>13927</v>
      </c>
      <c r="I46" s="122">
        <v>9536</v>
      </c>
      <c r="Q46" s="117">
        <v>2013</v>
      </c>
      <c r="S46" s="117">
        <v>0</v>
      </c>
      <c r="T46" s="117">
        <v>124</v>
      </c>
      <c r="U46" s="117">
        <v>513</v>
      </c>
      <c r="V46" s="117">
        <v>1079</v>
      </c>
      <c r="W46" s="117">
        <v>5</v>
      </c>
      <c r="X46" s="117">
        <v>1721</v>
      </c>
      <c r="Y46" s="117">
        <v>1597</v>
      </c>
      <c r="AA46" s="117">
        <v>2013</v>
      </c>
      <c r="AB46" s="117" t="s">
        <v>680</v>
      </c>
      <c r="AC46" s="117">
        <v>0</v>
      </c>
      <c r="AD46" s="117">
        <v>32</v>
      </c>
      <c r="AE46" s="117">
        <v>493</v>
      </c>
      <c r="AF46" s="117">
        <v>514</v>
      </c>
      <c r="AG46" s="117">
        <v>7</v>
      </c>
      <c r="AH46" s="117">
        <v>1046</v>
      </c>
      <c r="AI46" s="117">
        <v>1014</v>
      </c>
      <c r="AK46" s="117">
        <v>2013</v>
      </c>
      <c r="AL46" s="122">
        <f t="shared" si="1"/>
        <v>3277</v>
      </c>
      <c r="AM46" s="122">
        <f t="shared" si="1"/>
        <v>1270</v>
      </c>
      <c r="AN46" s="122">
        <f t="shared" si="1"/>
        <v>8126</v>
      </c>
      <c r="AO46" s="122">
        <f t="shared" si="1"/>
        <v>4009</v>
      </c>
      <c r="AP46" s="122">
        <f t="shared" si="3"/>
        <v>12</v>
      </c>
    </row>
    <row r="47" spans="1:42" x14ac:dyDescent="0.2">
      <c r="B47" s="123"/>
      <c r="C47" s="122"/>
      <c r="D47" s="122"/>
      <c r="E47" s="122"/>
      <c r="F47" s="122"/>
      <c r="G47" s="122"/>
      <c r="H47" s="122"/>
      <c r="I47" s="122"/>
    </row>
    <row r="48" spans="1:42" x14ac:dyDescent="0.2">
      <c r="A48" s="123" t="s">
        <v>681</v>
      </c>
      <c r="N48" s="117" t="s">
        <v>682</v>
      </c>
      <c r="O48" s="117">
        <v>0.66800385731185286</v>
      </c>
      <c r="AA48" s="117" t="s">
        <v>681</v>
      </c>
    </row>
    <row r="49" spans="17:27" x14ac:dyDescent="0.2">
      <c r="Q49" s="117" t="s">
        <v>683</v>
      </c>
      <c r="AA49" s="117" t="s">
        <v>684</v>
      </c>
    </row>
    <row r="50" spans="17:27" x14ac:dyDescent="0.2">
      <c r="Q50" s="117" t="s">
        <v>685</v>
      </c>
      <c r="AA50" s="117" t="s">
        <v>686</v>
      </c>
    </row>
    <row r="51" spans="17:27" x14ac:dyDescent="0.2">
      <c r="Q51" s="117" t="s">
        <v>687</v>
      </c>
    </row>
    <row r="52" spans="17:27" x14ac:dyDescent="0.2">
      <c r="Q52" s="117" t="s">
        <v>688</v>
      </c>
    </row>
    <row r="53" spans="17:27" x14ac:dyDescent="0.2">
      <c r="Q53" s="117" t="s">
        <v>689</v>
      </c>
    </row>
    <row r="54" spans="17:27" x14ac:dyDescent="0.2">
      <c r="Q54" s="117" t="s">
        <v>690</v>
      </c>
    </row>
    <row r="55" spans="17:27" x14ac:dyDescent="0.2">
      <c r="Q55" s="117" t="s">
        <v>691</v>
      </c>
    </row>
    <row r="56" spans="17:27" x14ac:dyDescent="0.2">
      <c r="Q56" s="117" t="s">
        <v>692</v>
      </c>
    </row>
    <row r="57" spans="17:27" x14ac:dyDescent="0.2">
      <c r="Q57" s="117" t="s">
        <v>693</v>
      </c>
    </row>
    <row r="58" spans="17:27" x14ac:dyDescent="0.2">
      <c r="Q58" s="117" t="s">
        <v>694</v>
      </c>
    </row>
  </sheetData>
  <mergeCells count="1">
    <mergeCell ref="AL5:AO5"/>
  </mergeCells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1"/>
  <dimension ref="A1:QC82"/>
  <sheetViews>
    <sheetView topLeftCell="BR1" workbookViewId="0">
      <selection activeCell="BR6" sqref="BR6"/>
    </sheetView>
  </sheetViews>
  <sheetFormatPr defaultRowHeight="15" x14ac:dyDescent="0.25"/>
  <cols>
    <col min="1" max="1" width="13.7109375" bestFit="1" customWidth="1"/>
    <col min="2" max="2" width="16.28515625" bestFit="1" customWidth="1"/>
    <col min="3" max="3" width="8" customWidth="1"/>
    <col min="4" max="4" width="7" customWidth="1"/>
    <col min="5" max="6" width="8" customWidth="1"/>
    <col min="7" max="7" width="7" customWidth="1"/>
    <col min="8" max="9" width="8" customWidth="1"/>
    <col min="10" max="10" width="7" customWidth="1"/>
    <col min="11" max="12" width="8" customWidth="1"/>
    <col min="13" max="13" width="7" customWidth="1"/>
    <col min="14" max="15" width="8" customWidth="1"/>
    <col min="16" max="16" width="7" customWidth="1"/>
    <col min="17" max="18" width="8" customWidth="1"/>
    <col min="19" max="19" width="7" customWidth="1"/>
    <col min="20" max="21" width="8" customWidth="1"/>
    <col min="22" max="22" width="7" customWidth="1"/>
    <col min="23" max="24" width="8" customWidth="1"/>
    <col min="25" max="25" width="7" customWidth="1"/>
    <col min="26" max="27" width="8" customWidth="1"/>
    <col min="28" max="28" width="7" customWidth="1"/>
    <col min="29" max="30" width="8" customWidth="1"/>
    <col min="31" max="31" width="7" customWidth="1"/>
    <col min="32" max="33" width="11.28515625" customWidth="1"/>
    <col min="34" max="34" width="13.7109375" bestFit="1" customWidth="1"/>
    <col min="35" max="35" width="13.7109375" customWidth="1"/>
    <col min="36" max="36" width="16.28515625" bestFit="1" customWidth="1"/>
    <col min="37" max="37" width="8" customWidth="1"/>
    <col min="38" max="38" width="7" customWidth="1"/>
    <col min="39" max="40" width="8" customWidth="1"/>
    <col min="41" max="41" width="7" customWidth="1"/>
    <col min="42" max="43" width="8" customWidth="1"/>
    <col min="44" max="44" width="7" customWidth="1"/>
    <col min="45" max="46" width="8" customWidth="1"/>
    <col min="47" max="47" width="7" customWidth="1"/>
    <col min="48" max="49" width="8" customWidth="1"/>
    <col min="50" max="50" width="7" customWidth="1"/>
    <col min="51" max="52" width="8" customWidth="1"/>
    <col min="53" max="53" width="7" customWidth="1"/>
    <col min="54" max="55" width="8" customWidth="1"/>
    <col min="56" max="56" width="7" customWidth="1"/>
    <col min="57" max="58" width="8" customWidth="1"/>
    <col min="59" max="59" width="7" customWidth="1"/>
    <col min="60" max="61" width="8" customWidth="1"/>
    <col min="62" max="62" width="7" customWidth="1"/>
    <col min="63" max="64" width="8" customWidth="1"/>
    <col min="65" max="65" width="7" customWidth="1"/>
    <col min="66" max="66" width="11.28515625" customWidth="1"/>
    <col min="67" max="67" width="7" customWidth="1"/>
    <col min="68" max="68" width="8" customWidth="1"/>
    <col min="69" max="69" width="13.7109375" customWidth="1"/>
    <col min="70" max="89" width="16.42578125" bestFit="1" customWidth="1"/>
    <col min="90" max="90" width="11.42578125" bestFit="1" customWidth="1"/>
    <col min="91" max="99" width="10.5703125" bestFit="1" customWidth="1"/>
  </cols>
  <sheetData>
    <row r="1" spans="1:102" x14ac:dyDescent="0.25">
      <c r="A1" t="s">
        <v>698</v>
      </c>
      <c r="B1" s="70">
        <v>1</v>
      </c>
      <c r="AH1" t="s">
        <v>698</v>
      </c>
      <c r="AJ1" s="70">
        <v>1</v>
      </c>
    </row>
    <row r="3" spans="1:102" x14ac:dyDescent="0.25">
      <c r="A3" t="s">
        <v>704</v>
      </c>
      <c r="B3" t="s">
        <v>597</v>
      </c>
      <c r="AH3" t="s">
        <v>704</v>
      </c>
      <c r="AJ3" t="s">
        <v>597</v>
      </c>
    </row>
    <row r="4" spans="1:102" x14ac:dyDescent="0.25">
      <c r="B4">
        <v>2003</v>
      </c>
      <c r="E4">
        <v>2004</v>
      </c>
      <c r="H4">
        <v>2005</v>
      </c>
      <c r="K4">
        <v>2006</v>
      </c>
      <c r="N4">
        <v>2007</v>
      </c>
      <c r="Q4">
        <v>2008</v>
      </c>
      <c r="T4">
        <v>2009</v>
      </c>
      <c r="W4">
        <v>2010</v>
      </c>
      <c r="Z4">
        <v>2011</v>
      </c>
      <c r="AC4">
        <v>2012</v>
      </c>
      <c r="AF4" t="s">
        <v>598</v>
      </c>
      <c r="AJ4">
        <v>2003</v>
      </c>
      <c r="AM4">
        <v>2004</v>
      </c>
      <c r="AP4">
        <v>2005</v>
      </c>
      <c r="AS4">
        <v>2006</v>
      </c>
      <c r="AV4">
        <v>2007</v>
      </c>
      <c r="AY4">
        <v>2008</v>
      </c>
      <c r="BB4">
        <v>2009</v>
      </c>
      <c r="BE4">
        <v>2010</v>
      </c>
      <c r="BH4">
        <v>2011</v>
      </c>
      <c r="BK4">
        <v>2012</v>
      </c>
      <c r="BN4" t="s">
        <v>598</v>
      </c>
      <c r="BR4">
        <v>2003</v>
      </c>
      <c r="BU4">
        <v>2004</v>
      </c>
      <c r="BX4">
        <v>2005</v>
      </c>
      <c r="CA4">
        <v>2006</v>
      </c>
      <c r="CD4">
        <v>2007</v>
      </c>
      <c r="CG4">
        <v>2008</v>
      </c>
      <c r="CJ4">
        <v>2009</v>
      </c>
      <c r="CM4">
        <v>2010</v>
      </c>
      <c r="CP4">
        <v>2011</v>
      </c>
      <c r="CS4">
        <v>2012</v>
      </c>
      <c r="CV4">
        <v>2013</v>
      </c>
    </row>
    <row r="5" spans="1:102" x14ac:dyDescent="0.25">
      <c r="A5" t="s">
        <v>599</v>
      </c>
      <c r="B5">
        <v>3</v>
      </c>
      <c r="C5">
        <v>4</v>
      </c>
      <c r="D5">
        <v>5</v>
      </c>
      <c r="E5">
        <v>3</v>
      </c>
      <c r="F5">
        <v>4</v>
      </c>
      <c r="G5">
        <v>5</v>
      </c>
      <c r="H5">
        <v>3</v>
      </c>
      <c r="I5">
        <v>4</v>
      </c>
      <c r="J5">
        <v>5</v>
      </c>
      <c r="K5">
        <v>3</v>
      </c>
      <c r="L5">
        <v>4</v>
      </c>
      <c r="M5">
        <v>5</v>
      </c>
      <c r="N5">
        <v>3</v>
      </c>
      <c r="O5">
        <v>4</v>
      </c>
      <c r="P5">
        <v>5</v>
      </c>
      <c r="Q5">
        <v>3</v>
      </c>
      <c r="R5">
        <v>4</v>
      </c>
      <c r="S5">
        <v>5</v>
      </c>
      <c r="T5">
        <v>3</v>
      </c>
      <c r="U5">
        <v>4</v>
      </c>
      <c r="V5">
        <v>5</v>
      </c>
      <c r="W5">
        <v>3</v>
      </c>
      <c r="X5">
        <v>4</v>
      </c>
      <c r="Y5">
        <v>5</v>
      </c>
      <c r="Z5">
        <v>3</v>
      </c>
      <c r="AA5">
        <v>4</v>
      </c>
      <c r="AB5">
        <v>5</v>
      </c>
      <c r="AC5">
        <v>3</v>
      </c>
      <c r="AD5">
        <v>4</v>
      </c>
      <c r="AE5">
        <v>5</v>
      </c>
      <c r="AH5" t="s">
        <v>599</v>
      </c>
      <c r="AJ5">
        <v>3</v>
      </c>
      <c r="AK5">
        <v>4</v>
      </c>
      <c r="AL5">
        <v>5</v>
      </c>
      <c r="AM5">
        <v>3</v>
      </c>
      <c r="AN5">
        <v>4</v>
      </c>
      <c r="AO5">
        <v>5</v>
      </c>
      <c r="AP5">
        <v>3</v>
      </c>
      <c r="AQ5">
        <v>4</v>
      </c>
      <c r="AR5">
        <v>5</v>
      </c>
      <c r="AS5">
        <v>3</v>
      </c>
      <c r="AT5">
        <v>4</v>
      </c>
      <c r="AU5">
        <v>5</v>
      </c>
      <c r="AV5">
        <v>3</v>
      </c>
      <c r="AW5">
        <v>4</v>
      </c>
      <c r="AX5">
        <v>5</v>
      </c>
      <c r="AY5">
        <v>3</v>
      </c>
      <c r="AZ5">
        <v>4</v>
      </c>
      <c r="BA5">
        <v>5</v>
      </c>
      <c r="BB5">
        <v>3</v>
      </c>
      <c r="BC5">
        <v>4</v>
      </c>
      <c r="BD5">
        <v>5</v>
      </c>
      <c r="BE5">
        <v>3</v>
      </c>
      <c r="BF5">
        <v>4</v>
      </c>
      <c r="BG5">
        <v>5</v>
      </c>
      <c r="BH5">
        <v>3</v>
      </c>
      <c r="BI5">
        <v>4</v>
      </c>
      <c r="BJ5">
        <v>5</v>
      </c>
      <c r="BK5">
        <v>3</v>
      </c>
      <c r="BL5">
        <v>4</v>
      </c>
      <c r="BM5">
        <v>5</v>
      </c>
      <c r="BR5">
        <v>3</v>
      </c>
      <c r="BS5">
        <v>4</v>
      </c>
      <c r="BT5">
        <v>5</v>
      </c>
      <c r="BU5">
        <v>3</v>
      </c>
      <c r="BV5">
        <v>4</v>
      </c>
      <c r="BW5">
        <v>5</v>
      </c>
      <c r="BX5">
        <v>3</v>
      </c>
      <c r="BY5">
        <v>4</v>
      </c>
      <c r="BZ5">
        <v>5</v>
      </c>
      <c r="CA5">
        <v>3</v>
      </c>
      <c r="CB5">
        <v>4</v>
      </c>
      <c r="CC5">
        <v>5</v>
      </c>
      <c r="CD5">
        <v>3</v>
      </c>
      <c r="CE5">
        <v>4</v>
      </c>
      <c r="CF5">
        <v>5</v>
      </c>
      <c r="CG5">
        <v>3</v>
      </c>
      <c r="CH5">
        <v>4</v>
      </c>
      <c r="CI5">
        <v>5</v>
      </c>
      <c r="CJ5">
        <v>3</v>
      </c>
      <c r="CK5">
        <v>4</v>
      </c>
      <c r="CL5">
        <v>5</v>
      </c>
      <c r="CM5">
        <v>3</v>
      </c>
      <c r="CN5">
        <v>4</v>
      </c>
      <c r="CO5">
        <v>5</v>
      </c>
      <c r="CP5">
        <v>3</v>
      </c>
      <c r="CQ5">
        <v>4</v>
      </c>
      <c r="CR5">
        <v>5</v>
      </c>
      <c r="CS5">
        <v>3</v>
      </c>
      <c r="CT5">
        <v>4</v>
      </c>
      <c r="CU5">
        <v>5</v>
      </c>
      <c r="CV5">
        <v>3</v>
      </c>
      <c r="CW5">
        <v>4</v>
      </c>
      <c r="CX5">
        <v>5</v>
      </c>
    </row>
    <row r="6" spans="1:102" x14ac:dyDescent="0.25">
      <c r="A6" s="70">
        <v>1</v>
      </c>
      <c r="B6" s="2">
        <v>50229.312438000001</v>
      </c>
      <c r="C6" s="2">
        <v>10722.717124000001</v>
      </c>
      <c r="D6" s="2">
        <v>1392.1570409999999</v>
      </c>
      <c r="E6" s="2">
        <v>12592.097258</v>
      </c>
      <c r="F6" s="2">
        <v>1285.507537</v>
      </c>
      <c r="G6" s="2">
        <v>174.73167900000001</v>
      </c>
      <c r="H6" s="2">
        <v>11743.109495000001</v>
      </c>
      <c r="I6" s="2">
        <v>1411.9060950000001</v>
      </c>
      <c r="J6" s="2">
        <v>46.485891000000002</v>
      </c>
      <c r="K6" s="2">
        <v>33334.485664</v>
      </c>
      <c r="L6" s="2">
        <v>1292.269335</v>
      </c>
      <c r="M6" s="2">
        <v>27.383890000000001</v>
      </c>
      <c r="N6" s="2">
        <v>21321.980866000002</v>
      </c>
      <c r="O6" s="2">
        <v>2792.9788840000001</v>
      </c>
      <c r="P6" s="2">
        <v>44.531306999999998</v>
      </c>
      <c r="Q6" s="2">
        <v>45586.815729000002</v>
      </c>
      <c r="R6" s="2">
        <v>590.38712099999998</v>
      </c>
      <c r="S6" s="2">
        <v>25.598752000000001</v>
      </c>
      <c r="T6" s="2">
        <v>9260.3032280000007</v>
      </c>
      <c r="U6" s="2">
        <v>1954.56186</v>
      </c>
      <c r="V6" s="2">
        <v>7.7897550000000004</v>
      </c>
      <c r="W6" s="2">
        <v>40429.545514999998</v>
      </c>
      <c r="X6" s="2">
        <v>243.068387</v>
      </c>
      <c r="Y6" s="2">
        <v>2.4782510000000002</v>
      </c>
      <c r="Z6" s="2">
        <v>13550.575999999999</v>
      </c>
      <c r="AA6" s="2">
        <v>1913.329524</v>
      </c>
      <c r="AB6" s="2">
        <v>2.6226449999999999</v>
      </c>
      <c r="AC6" s="2">
        <v>27733.458222000001</v>
      </c>
      <c r="AD6" s="2">
        <v>669.75642500000004</v>
      </c>
      <c r="AE6" s="2">
        <v>13.071581999999999</v>
      </c>
      <c r="AF6" s="2">
        <v>290395.01750000007</v>
      </c>
      <c r="AG6" s="2">
        <v>1</v>
      </c>
      <c r="AH6" s="70">
        <v>1</v>
      </c>
      <c r="AI6" s="70" t="s">
        <v>284</v>
      </c>
      <c r="AJ6" s="2">
        <v>50229.312438000001</v>
      </c>
      <c r="AK6" s="2">
        <v>10722.717124000001</v>
      </c>
      <c r="AL6" s="2">
        <v>1392.1570409999999</v>
      </c>
      <c r="AM6" s="2">
        <v>12592.097258</v>
      </c>
      <c r="AN6" s="2">
        <v>1285.507537</v>
      </c>
      <c r="AO6" s="2">
        <v>174.73167900000001</v>
      </c>
      <c r="AP6" s="2">
        <v>11743.109495000001</v>
      </c>
      <c r="AQ6" s="2">
        <v>1411.9060950000001</v>
      </c>
      <c r="AR6" s="2">
        <v>46.485891000000002</v>
      </c>
      <c r="AS6" s="2">
        <v>33334.485664</v>
      </c>
      <c r="AT6" s="2">
        <v>1292.269335</v>
      </c>
      <c r="AU6" s="2">
        <v>27.383890000000001</v>
      </c>
      <c r="AV6" s="2">
        <v>21321.980866000002</v>
      </c>
      <c r="AW6" s="2">
        <v>2792.9788840000001</v>
      </c>
      <c r="AX6" s="2">
        <v>44.531306999999998</v>
      </c>
      <c r="AY6" s="2">
        <v>45586.815729000002</v>
      </c>
      <c r="AZ6" s="2">
        <v>590.38712099999998</v>
      </c>
      <c r="BA6" s="2">
        <v>25.598752000000001</v>
      </c>
      <c r="BB6" s="2">
        <v>9260.3032280000007</v>
      </c>
      <c r="BC6" s="2">
        <v>1954.56186</v>
      </c>
      <c r="BD6" s="2">
        <v>7.7897550000000004</v>
      </c>
      <c r="BE6" s="2">
        <v>40429.545514999998</v>
      </c>
      <c r="BF6" s="2">
        <v>243.068387</v>
      </c>
      <c r="BG6" s="2">
        <v>2.4782510000000002</v>
      </c>
      <c r="BH6" s="2">
        <v>13550.575999999999</v>
      </c>
      <c r="BI6" s="2">
        <v>1913.329524</v>
      </c>
      <c r="BJ6" s="2">
        <v>2.6226449999999999</v>
      </c>
      <c r="BK6" s="2">
        <v>27733.458222000001</v>
      </c>
      <c r="BL6" s="2">
        <v>669.75642500000004</v>
      </c>
      <c r="BM6" s="2">
        <v>13.071581999999999</v>
      </c>
      <c r="BN6" s="2">
        <v>290395.01750000007</v>
      </c>
      <c r="BP6">
        <v>1</v>
      </c>
      <c r="BQ6" t="s">
        <v>284</v>
      </c>
      <c r="BR6" s="68">
        <f t="shared" ref="BR6:CU6" si="0">AJ6/(AJ6+AJ7)</f>
        <v>0.3478676382778314</v>
      </c>
      <c r="BS6" s="68">
        <f t="shared" si="0"/>
        <v>0.3456622246330503</v>
      </c>
      <c r="BT6" s="68">
        <f t="shared" si="0"/>
        <v>0.34329687110504031</v>
      </c>
      <c r="BU6" s="68">
        <f t="shared" si="0"/>
        <v>9.8956215263653058E-2</v>
      </c>
      <c r="BV6" s="68">
        <f t="shared" si="0"/>
        <v>9.8014093562807117E-2</v>
      </c>
      <c r="BW6" s="68">
        <f t="shared" si="0"/>
        <v>9.6846846624643379E-2</v>
      </c>
      <c r="BX6" s="68">
        <f t="shared" si="0"/>
        <v>7.8904991947907552E-2</v>
      </c>
      <c r="BY6" s="68">
        <f t="shared" si="0"/>
        <v>7.8501338090147033E-2</v>
      </c>
      <c r="BZ6" s="68">
        <f t="shared" si="0"/>
        <v>7.6923077559523781E-2</v>
      </c>
      <c r="CA6" s="68">
        <f t="shared" si="0"/>
        <v>7.8471371890274796E-2</v>
      </c>
      <c r="CB6" s="68">
        <f t="shared" si="0"/>
        <v>7.7821212536914069E-2</v>
      </c>
      <c r="CC6" s="68">
        <f t="shared" si="0"/>
        <v>7.8313252960364524E-2</v>
      </c>
      <c r="CD6" s="68">
        <f t="shared" si="0"/>
        <v>9.7621950155958717E-2</v>
      </c>
      <c r="CE6" s="68">
        <f t="shared" si="0"/>
        <v>9.6963001305548815E-2</v>
      </c>
      <c r="CF6" s="68">
        <f t="shared" si="0"/>
        <v>9.6809681348362014E-2</v>
      </c>
      <c r="CG6" s="68">
        <f t="shared" si="0"/>
        <v>9.9195765618442233E-2</v>
      </c>
      <c r="CH6" s="68">
        <f t="shared" si="0"/>
        <v>9.9223988875854097E-2</v>
      </c>
      <c r="CI6" s="68">
        <f t="shared" si="0"/>
        <v>9.751539980367975E-2</v>
      </c>
      <c r="CJ6" s="68">
        <f t="shared" si="0"/>
        <v>6.9325351513261746E-2</v>
      </c>
      <c r="CK6" s="68">
        <f t="shared" si="0"/>
        <v>6.8211918140179184E-2</v>
      </c>
      <c r="CL6" s="68">
        <f t="shared" si="0"/>
        <v>6.4155646064257166E-2</v>
      </c>
      <c r="CM6" s="68">
        <f t="shared" si="0"/>
        <v>6.8333741459893446E-2</v>
      </c>
      <c r="CN6" s="68">
        <f t="shared" si="0"/>
        <v>6.703767236300924E-2</v>
      </c>
      <c r="CO6" s="68">
        <f t="shared" si="0"/>
        <v>7.275341892492318E-2</v>
      </c>
      <c r="CP6" s="68">
        <f t="shared" si="0"/>
        <v>5.0428528469186329E-2</v>
      </c>
      <c r="CQ6" s="68">
        <f t="shared" si="0"/>
        <v>4.9269426832981085E-2</v>
      </c>
      <c r="CR6" s="68">
        <f t="shared" si="0"/>
        <v>6.9772366041271239E-2</v>
      </c>
      <c r="CS6" s="68">
        <f t="shared" si="0"/>
        <v>5.3183108210831997E-2</v>
      </c>
      <c r="CT6" s="68">
        <f t="shared" si="0"/>
        <v>4.9953521649421677E-2</v>
      </c>
      <c r="CU6" s="68">
        <f t="shared" si="0"/>
        <v>4.9156185582447894E-2</v>
      </c>
      <c r="CV6" s="68"/>
      <c r="CW6" s="68"/>
      <c r="CX6" s="68"/>
    </row>
    <row r="7" spans="1:102" x14ac:dyDescent="0.25">
      <c r="A7" s="70">
        <v>2</v>
      </c>
      <c r="B7" s="2">
        <v>94162.711743000007</v>
      </c>
      <c r="C7" s="2">
        <v>20298.078206999999</v>
      </c>
      <c r="D7" s="2">
        <v>2663.0999630000001</v>
      </c>
      <c r="E7" s="2">
        <v>114657.082841</v>
      </c>
      <c r="F7" s="2">
        <v>11830.030140000001</v>
      </c>
      <c r="G7" s="2">
        <v>1629.4744989999999</v>
      </c>
      <c r="H7" s="2">
        <v>137082.82920800001</v>
      </c>
      <c r="I7" s="2">
        <v>16573.852229</v>
      </c>
      <c r="J7" s="2">
        <v>557.83068700000001</v>
      </c>
      <c r="K7" s="2">
        <v>391463.56311500003</v>
      </c>
      <c r="L7" s="2">
        <v>15313.348759</v>
      </c>
      <c r="M7" s="2">
        <v>322.28732100000002</v>
      </c>
      <c r="N7" s="2">
        <v>197091.81676799999</v>
      </c>
      <c r="O7" s="2">
        <v>26011.604786</v>
      </c>
      <c r="P7" s="2">
        <v>415.45685099999997</v>
      </c>
      <c r="Q7" s="2">
        <v>413977.31430000003</v>
      </c>
      <c r="R7" s="2">
        <v>5359.6570940000001</v>
      </c>
      <c r="S7" s="2">
        <v>236.91108800000001</v>
      </c>
      <c r="T7" s="2">
        <v>124317.140317</v>
      </c>
      <c r="U7" s="2">
        <v>26699.695538</v>
      </c>
      <c r="V7" s="2">
        <v>113.62987800000001</v>
      </c>
      <c r="W7" s="2">
        <v>551218.80640100001</v>
      </c>
      <c r="X7" s="2">
        <v>3382.779266</v>
      </c>
      <c r="Y7" s="2">
        <v>31.585453999999999</v>
      </c>
      <c r="Z7" s="2">
        <v>255157.958858</v>
      </c>
      <c r="AA7" s="2">
        <v>36920.682701999998</v>
      </c>
      <c r="AB7" s="2">
        <v>34.965947</v>
      </c>
      <c r="AC7" s="2">
        <v>493737.72229000001</v>
      </c>
      <c r="AD7" s="2">
        <v>12737.83533</v>
      </c>
      <c r="AE7" s="2">
        <v>252.84779</v>
      </c>
      <c r="AF7" s="2">
        <v>2954252.5993699995</v>
      </c>
      <c r="AG7" s="2">
        <v>2</v>
      </c>
      <c r="AH7" s="70">
        <v>2</v>
      </c>
      <c r="AI7" s="70" t="s">
        <v>286</v>
      </c>
      <c r="AJ7" s="2">
        <v>94162.711743000007</v>
      </c>
      <c r="AK7" s="2">
        <v>20298.078206999999</v>
      </c>
      <c r="AL7" s="2">
        <v>2663.0999630000001</v>
      </c>
      <c r="AM7" s="2">
        <v>114657.082841</v>
      </c>
      <c r="AN7" s="2">
        <v>11830.030140000001</v>
      </c>
      <c r="AO7" s="2">
        <v>1629.4744989999999</v>
      </c>
      <c r="AP7" s="2">
        <v>137082.82920800001</v>
      </c>
      <c r="AQ7" s="2">
        <v>16573.852229</v>
      </c>
      <c r="AR7" s="2">
        <v>557.83068700000001</v>
      </c>
      <c r="AS7" s="2">
        <v>391463.56311500003</v>
      </c>
      <c r="AT7" s="2">
        <v>15313.348759</v>
      </c>
      <c r="AU7" s="2">
        <v>322.28732100000002</v>
      </c>
      <c r="AV7" s="2">
        <v>197091.81676799999</v>
      </c>
      <c r="AW7" s="2">
        <v>26011.604786</v>
      </c>
      <c r="AX7" s="2">
        <v>415.45685099999997</v>
      </c>
      <c r="AY7" s="2">
        <v>413977.31430000003</v>
      </c>
      <c r="AZ7" s="2">
        <v>5359.6570940000001</v>
      </c>
      <c r="BA7" s="2">
        <v>236.91108800000001</v>
      </c>
      <c r="BB7" s="2">
        <v>124317.140317</v>
      </c>
      <c r="BC7" s="2">
        <v>26699.695538</v>
      </c>
      <c r="BD7" s="2">
        <v>113.62987800000001</v>
      </c>
      <c r="BE7" s="2">
        <v>551218.80640100001</v>
      </c>
      <c r="BF7" s="2">
        <v>3382.779266</v>
      </c>
      <c r="BG7" s="2">
        <v>31.585453999999999</v>
      </c>
      <c r="BH7" s="2">
        <v>255157.958858</v>
      </c>
      <c r="BI7" s="2">
        <v>36920.682701999998</v>
      </c>
      <c r="BJ7" s="2">
        <v>34.965947</v>
      </c>
      <c r="BK7" s="2">
        <v>493737.72229000001</v>
      </c>
      <c r="BL7" s="2">
        <v>12737.83533</v>
      </c>
      <c r="BM7" s="2">
        <v>252.84779</v>
      </c>
      <c r="BN7" s="2">
        <v>2954252.5993699995</v>
      </c>
      <c r="BP7">
        <v>2</v>
      </c>
      <c r="BQ7" t="s">
        <v>286</v>
      </c>
      <c r="BR7" s="68">
        <f>1-BR6</f>
        <v>0.6521323617221686</v>
      </c>
      <c r="BS7" s="68">
        <f t="shared" ref="BS7:CU7" si="1">1-BS6</f>
        <v>0.6543377753669497</v>
      </c>
      <c r="BT7" s="68">
        <f t="shared" si="1"/>
        <v>0.65670312889495963</v>
      </c>
      <c r="BU7" s="68">
        <f t="shared" si="1"/>
        <v>0.90104378473634694</v>
      </c>
      <c r="BV7" s="68">
        <f t="shared" si="1"/>
        <v>0.9019859064371929</v>
      </c>
      <c r="BW7" s="68">
        <f t="shared" si="1"/>
        <v>0.90315315337535662</v>
      </c>
      <c r="BX7" s="68">
        <f t="shared" si="1"/>
        <v>0.92109500805209243</v>
      </c>
      <c r="BY7" s="68">
        <f t="shared" si="1"/>
        <v>0.92149866190985297</v>
      </c>
      <c r="BZ7" s="68">
        <f t="shared" si="1"/>
        <v>0.92307692244047623</v>
      </c>
      <c r="CA7" s="68">
        <f t="shared" si="1"/>
        <v>0.92152862810972525</v>
      </c>
      <c r="CB7" s="68">
        <f t="shared" si="1"/>
        <v>0.9221787874630859</v>
      </c>
      <c r="CC7" s="68">
        <f t="shared" si="1"/>
        <v>0.92168674703963549</v>
      </c>
      <c r="CD7" s="68">
        <f t="shared" si="1"/>
        <v>0.90237804984404124</v>
      </c>
      <c r="CE7" s="68">
        <f t="shared" si="1"/>
        <v>0.9030369986944512</v>
      </c>
      <c r="CF7" s="68">
        <f t="shared" si="1"/>
        <v>0.90319031865163801</v>
      </c>
      <c r="CG7" s="68">
        <f t="shared" si="1"/>
        <v>0.90080423438155777</v>
      </c>
      <c r="CH7" s="68">
        <f t="shared" si="1"/>
        <v>0.90077601112414585</v>
      </c>
      <c r="CI7" s="68">
        <f t="shared" si="1"/>
        <v>0.90248460019632026</v>
      </c>
      <c r="CJ7" s="68">
        <f t="shared" si="1"/>
        <v>0.93067464848673831</v>
      </c>
      <c r="CK7" s="68">
        <f t="shared" si="1"/>
        <v>0.93178808185982076</v>
      </c>
      <c r="CL7" s="68">
        <f t="shared" si="1"/>
        <v>0.93584435393574283</v>
      </c>
      <c r="CM7" s="68">
        <f t="shared" si="1"/>
        <v>0.93166625854010654</v>
      </c>
      <c r="CN7" s="68">
        <f t="shared" si="1"/>
        <v>0.93296232763699072</v>
      </c>
      <c r="CO7" s="68">
        <f t="shared" si="1"/>
        <v>0.92724658107507685</v>
      </c>
      <c r="CP7" s="68">
        <f t="shared" si="1"/>
        <v>0.94957147153081367</v>
      </c>
      <c r="CQ7" s="68">
        <f t="shared" si="1"/>
        <v>0.95073057316701892</v>
      </c>
      <c r="CR7" s="68">
        <f t="shared" si="1"/>
        <v>0.93022763395872876</v>
      </c>
      <c r="CS7" s="68">
        <f t="shared" si="1"/>
        <v>0.94681689178916795</v>
      </c>
      <c r="CT7" s="68">
        <f t="shared" si="1"/>
        <v>0.95004647835057832</v>
      </c>
      <c r="CU7" s="68">
        <f t="shared" si="1"/>
        <v>0.95084381441755206</v>
      </c>
      <c r="CV7" s="68"/>
      <c r="CW7" s="68"/>
      <c r="CX7" s="68"/>
    </row>
    <row r="8" spans="1:102" x14ac:dyDescent="0.25">
      <c r="A8" s="70">
        <v>3</v>
      </c>
      <c r="B8" s="2">
        <v>11827.321038</v>
      </c>
      <c r="C8" s="2">
        <v>6144.2318079999995</v>
      </c>
      <c r="D8" s="2">
        <v>844.066327</v>
      </c>
      <c r="E8" s="2">
        <v>6930.3863309999997</v>
      </c>
      <c r="F8" s="2">
        <v>6730.4557850000001</v>
      </c>
      <c r="G8" s="2">
        <v>777.39194099999997</v>
      </c>
      <c r="H8" s="2">
        <v>6741.6810169999999</v>
      </c>
      <c r="I8" s="2">
        <v>3738.9638220000002</v>
      </c>
      <c r="J8" s="2">
        <v>957.889906</v>
      </c>
      <c r="K8" s="2">
        <v>3077.95381</v>
      </c>
      <c r="L8" s="2">
        <v>1921.7534700000001</v>
      </c>
      <c r="M8" s="2">
        <v>242.170795</v>
      </c>
      <c r="N8" s="2">
        <v>2117.3367410000001</v>
      </c>
      <c r="O8" s="2">
        <v>1476.5480829999999</v>
      </c>
      <c r="P8" s="2">
        <v>213.66938200000001</v>
      </c>
      <c r="Q8" s="2">
        <v>1684.8150370000001</v>
      </c>
      <c r="R8" s="2">
        <v>1147.4190080000001</v>
      </c>
      <c r="S8" s="2">
        <v>193.96104299999999</v>
      </c>
      <c r="T8" s="2">
        <v>1397.5684799999999</v>
      </c>
      <c r="U8" s="2">
        <v>1247.9868240000001</v>
      </c>
      <c r="V8" s="2">
        <v>191.983407</v>
      </c>
      <c r="W8" s="2">
        <v>2061.0630729999998</v>
      </c>
      <c r="X8" s="2">
        <v>1036.7759269999999</v>
      </c>
      <c r="Y8" s="2">
        <v>196.499</v>
      </c>
      <c r="Z8" s="2">
        <v>2576.8161359999999</v>
      </c>
      <c r="AA8" s="2">
        <v>536.45543099999998</v>
      </c>
      <c r="AB8" s="2">
        <v>26.029005000000002</v>
      </c>
      <c r="AC8" s="2">
        <v>1240.633041</v>
      </c>
      <c r="AD8" s="2">
        <v>660.995634</v>
      </c>
      <c r="AE8" s="2">
        <v>165.16039599999999</v>
      </c>
      <c r="AF8" s="2">
        <v>68105.981698000018</v>
      </c>
      <c r="AG8" s="2">
        <v>3</v>
      </c>
      <c r="AH8" s="70">
        <v>3</v>
      </c>
      <c r="AI8" s="70" t="s">
        <v>288</v>
      </c>
      <c r="AJ8" s="2">
        <v>11827.321038</v>
      </c>
      <c r="AK8" s="2">
        <v>6144.2318079999995</v>
      </c>
      <c r="AL8" s="2">
        <v>844.066327</v>
      </c>
      <c r="AM8" s="2">
        <v>6930.3863309999997</v>
      </c>
      <c r="AN8" s="2">
        <v>6730.4557850000001</v>
      </c>
      <c r="AO8" s="2">
        <v>777.39194099999997</v>
      </c>
      <c r="AP8" s="2">
        <v>6741.6810169999999</v>
      </c>
      <c r="AQ8" s="2">
        <v>3738.9638220000002</v>
      </c>
      <c r="AR8" s="2">
        <v>957.889906</v>
      </c>
      <c r="AS8" s="2">
        <v>3077.95381</v>
      </c>
      <c r="AT8" s="2">
        <v>1921.7534700000001</v>
      </c>
      <c r="AU8" s="2">
        <v>242.170795</v>
      </c>
      <c r="AV8" s="2">
        <v>2117.3367410000001</v>
      </c>
      <c r="AW8" s="2">
        <v>1476.5480829999999</v>
      </c>
      <c r="AX8" s="2">
        <v>213.66938200000001</v>
      </c>
      <c r="AY8" s="2">
        <v>1684.8150370000001</v>
      </c>
      <c r="AZ8" s="2">
        <v>1147.4190080000001</v>
      </c>
      <c r="BA8" s="2">
        <v>193.96104299999999</v>
      </c>
      <c r="BB8" s="2">
        <v>1397.5684799999999</v>
      </c>
      <c r="BC8" s="2">
        <v>1247.9868240000001</v>
      </c>
      <c r="BD8" s="2">
        <v>191.983407</v>
      </c>
      <c r="BE8" s="2">
        <v>2061.0630729999998</v>
      </c>
      <c r="BF8" s="2">
        <v>1036.7759269999999</v>
      </c>
      <c r="BG8" s="2">
        <v>196.499</v>
      </c>
      <c r="BH8" s="2">
        <v>2576.8161359999999</v>
      </c>
      <c r="BI8" s="2">
        <v>536.45543099999998</v>
      </c>
      <c r="BJ8" s="2">
        <v>26.029005000000002</v>
      </c>
      <c r="BK8" s="2">
        <v>1240.633041</v>
      </c>
      <c r="BL8" s="2">
        <v>660.995634</v>
      </c>
      <c r="BM8" s="2">
        <v>165.16039599999999</v>
      </c>
      <c r="BN8" s="2">
        <v>68105.981698000018</v>
      </c>
      <c r="BP8">
        <v>3</v>
      </c>
      <c r="BQ8" t="s">
        <v>288</v>
      </c>
      <c r="BR8" s="68">
        <f t="shared" ref="BR8:CU8" si="2">AJ8/(AJ8+AJ9)</f>
        <v>0.74560748114394337</v>
      </c>
      <c r="BS8" s="68">
        <f t="shared" si="2"/>
        <v>0.74609950917660361</v>
      </c>
      <c r="BT8" s="68">
        <f t="shared" si="2"/>
        <v>0.74653884997757736</v>
      </c>
      <c r="BU8" s="68">
        <f t="shared" si="2"/>
        <v>0.88504415281090365</v>
      </c>
      <c r="BV8" s="68">
        <f t="shared" si="2"/>
        <v>0.88524259509091752</v>
      </c>
      <c r="BW8" s="68">
        <f t="shared" si="2"/>
        <v>0.8855166548597504</v>
      </c>
      <c r="BX8" s="68">
        <f t="shared" si="2"/>
        <v>0.83717790826849725</v>
      </c>
      <c r="BY8" s="68">
        <f t="shared" si="2"/>
        <v>0.8373442026114627</v>
      </c>
      <c r="BZ8" s="68">
        <f t="shared" si="2"/>
        <v>0.83715070386195012</v>
      </c>
      <c r="CA8" s="68">
        <f t="shared" si="2"/>
        <v>0.81251264932299694</v>
      </c>
      <c r="CB8" s="68">
        <f t="shared" si="2"/>
        <v>0.81335897922749134</v>
      </c>
      <c r="CC8" s="68">
        <f t="shared" si="2"/>
        <v>0.81176321655672146</v>
      </c>
      <c r="CD8" s="68">
        <f t="shared" si="2"/>
        <v>0.6422785472947945</v>
      </c>
      <c r="CE8" s="68">
        <f t="shared" si="2"/>
        <v>0.64241629631862585</v>
      </c>
      <c r="CF8" s="68">
        <f t="shared" si="2"/>
        <v>0.64179082017385514</v>
      </c>
      <c r="CG8" s="68">
        <f t="shared" si="2"/>
        <v>0.47026226281439409</v>
      </c>
      <c r="CH8" s="68">
        <f t="shared" si="2"/>
        <v>0.47097889564861573</v>
      </c>
      <c r="CI8" s="68">
        <f t="shared" si="2"/>
        <v>0.47109940094116631</v>
      </c>
      <c r="CJ8" s="68">
        <f t="shared" si="2"/>
        <v>0.40873755708031295</v>
      </c>
      <c r="CK8" s="68">
        <f t="shared" si="2"/>
        <v>0.4106108653243537</v>
      </c>
      <c r="CL8" s="68">
        <f t="shared" si="2"/>
        <v>0.41099372872120837</v>
      </c>
      <c r="CM8" s="68">
        <f t="shared" si="2"/>
        <v>0.37191052981360262</v>
      </c>
      <c r="CN8" s="68">
        <f t="shared" si="2"/>
        <v>0.37300275649788955</v>
      </c>
      <c r="CO8" s="68">
        <f t="shared" si="2"/>
        <v>0.3728818518883355</v>
      </c>
      <c r="CP8" s="68">
        <f t="shared" si="2"/>
        <v>0.27076064381856679</v>
      </c>
      <c r="CQ8" s="68">
        <f t="shared" si="2"/>
        <v>0.27136250588682359</v>
      </c>
      <c r="CR8" s="68">
        <f t="shared" si="2"/>
        <v>0.27156796902900882</v>
      </c>
      <c r="CS8" s="68">
        <f t="shared" si="2"/>
        <v>0.33556811290577065</v>
      </c>
      <c r="CT8" s="68">
        <f t="shared" si="2"/>
        <v>0.33612485342412374</v>
      </c>
      <c r="CU8" s="68">
        <f t="shared" si="2"/>
        <v>0.33564687896695433</v>
      </c>
    </row>
    <row r="9" spans="1:102" x14ac:dyDescent="0.25">
      <c r="A9" s="70">
        <v>4</v>
      </c>
      <c r="B9" s="2">
        <v>4035.343081</v>
      </c>
      <c r="C9" s="2">
        <v>2090.9053720000002</v>
      </c>
      <c r="D9" s="2">
        <v>286.573193</v>
      </c>
      <c r="E9" s="2">
        <v>900.16800799999999</v>
      </c>
      <c r="F9" s="2">
        <v>872.49488899999994</v>
      </c>
      <c r="G9" s="2">
        <v>100.504524</v>
      </c>
      <c r="H9" s="2">
        <v>1311.1843899999999</v>
      </c>
      <c r="I9" s="2">
        <v>726.30125099999998</v>
      </c>
      <c r="J9" s="2">
        <v>186.33645799999999</v>
      </c>
      <c r="K9" s="2">
        <v>710.23805700000003</v>
      </c>
      <c r="L9" s="2">
        <v>440.98367200000001</v>
      </c>
      <c r="M9" s="2">
        <v>56.156094000000003</v>
      </c>
      <c r="N9" s="2">
        <v>1179.265255</v>
      </c>
      <c r="O9" s="2">
        <v>821.88066400000002</v>
      </c>
      <c r="P9" s="2">
        <v>119.257446</v>
      </c>
      <c r="Q9" s="2">
        <v>1897.8986319999999</v>
      </c>
      <c r="R9" s="2">
        <v>1288.8239289999999</v>
      </c>
      <c r="S9" s="2">
        <v>217.75895199999999</v>
      </c>
      <c r="T9" s="2">
        <v>2021.6633859999999</v>
      </c>
      <c r="U9" s="2">
        <v>1791.355116</v>
      </c>
      <c r="V9" s="2">
        <v>275.13663300000002</v>
      </c>
      <c r="W9" s="2">
        <v>3480.7619300000001</v>
      </c>
      <c r="X9" s="2">
        <v>1742.7636580000001</v>
      </c>
      <c r="Y9" s="2">
        <v>330.47489000000002</v>
      </c>
      <c r="Z9" s="2">
        <v>6940.1361790000001</v>
      </c>
      <c r="AA9" s="2">
        <v>1440.44049</v>
      </c>
      <c r="AB9" s="2">
        <v>69.818105000000003</v>
      </c>
      <c r="AC9" s="2">
        <v>2456.4793880000002</v>
      </c>
      <c r="AD9" s="2">
        <v>1305.522543</v>
      </c>
      <c r="AE9" s="2">
        <v>326.90554100000003</v>
      </c>
      <c r="AF9" s="2">
        <v>39423.531726000001</v>
      </c>
      <c r="AG9" s="2">
        <v>4</v>
      </c>
      <c r="AH9" s="70">
        <v>4</v>
      </c>
      <c r="AI9" s="70" t="s">
        <v>290</v>
      </c>
      <c r="AJ9" s="2">
        <v>4035.343081</v>
      </c>
      <c r="AK9" s="2">
        <v>2090.9053720000002</v>
      </c>
      <c r="AL9" s="2">
        <v>286.573193</v>
      </c>
      <c r="AM9" s="2">
        <v>900.16800799999999</v>
      </c>
      <c r="AN9" s="2">
        <v>872.49488899999994</v>
      </c>
      <c r="AO9" s="2">
        <v>100.504524</v>
      </c>
      <c r="AP9" s="2">
        <v>1311.1843899999999</v>
      </c>
      <c r="AQ9" s="2">
        <v>726.30125099999998</v>
      </c>
      <c r="AR9" s="2">
        <v>186.33645799999999</v>
      </c>
      <c r="AS9" s="2">
        <v>710.23805700000003</v>
      </c>
      <c r="AT9" s="2">
        <v>440.98367200000001</v>
      </c>
      <c r="AU9" s="2">
        <v>56.156094000000003</v>
      </c>
      <c r="AV9" s="2">
        <v>1179.265255</v>
      </c>
      <c r="AW9" s="2">
        <v>821.88066400000002</v>
      </c>
      <c r="AX9" s="2">
        <v>119.257446</v>
      </c>
      <c r="AY9" s="2">
        <v>1897.8986319999999</v>
      </c>
      <c r="AZ9" s="2">
        <v>1288.8239289999999</v>
      </c>
      <c r="BA9" s="2">
        <v>217.75895199999999</v>
      </c>
      <c r="BB9" s="2">
        <v>2021.6633859999999</v>
      </c>
      <c r="BC9" s="2">
        <v>1791.355116</v>
      </c>
      <c r="BD9" s="2">
        <v>275.13663300000002</v>
      </c>
      <c r="BE9" s="2">
        <v>3480.7619300000001</v>
      </c>
      <c r="BF9" s="2">
        <v>1742.7636580000001</v>
      </c>
      <c r="BG9" s="2">
        <v>330.47489000000002</v>
      </c>
      <c r="BH9" s="2">
        <v>6940.1361790000001</v>
      </c>
      <c r="BI9" s="2">
        <v>1440.44049</v>
      </c>
      <c r="BJ9" s="2">
        <v>69.818105000000003</v>
      </c>
      <c r="BK9" s="2">
        <v>2456.4793880000002</v>
      </c>
      <c r="BL9" s="2">
        <v>1305.522543</v>
      </c>
      <c r="BM9" s="2">
        <v>326.90554100000003</v>
      </c>
      <c r="BN9" s="2">
        <v>39423.531726000001</v>
      </c>
      <c r="BP9">
        <v>4</v>
      </c>
      <c r="BQ9" t="s">
        <v>290</v>
      </c>
      <c r="BR9" s="68">
        <f>1-BR8</f>
        <v>0.25439251885605663</v>
      </c>
      <c r="BS9" s="68">
        <f t="shared" ref="BS9:CU9" si="3">1-BS8</f>
        <v>0.25390049082339639</v>
      </c>
      <c r="BT9" s="68">
        <f t="shared" si="3"/>
        <v>0.25346115002242264</v>
      </c>
      <c r="BU9" s="68">
        <f t="shared" si="3"/>
        <v>0.11495584718909635</v>
      </c>
      <c r="BV9" s="68">
        <f t="shared" si="3"/>
        <v>0.11475740490908248</v>
      </c>
      <c r="BW9" s="68">
        <f t="shared" si="3"/>
        <v>0.1144833451402496</v>
      </c>
      <c r="BX9" s="68">
        <f t="shared" si="3"/>
        <v>0.16282209173150275</v>
      </c>
      <c r="BY9" s="68">
        <f t="shared" si="3"/>
        <v>0.1626557973885373</v>
      </c>
      <c r="BZ9" s="68">
        <f t="shared" si="3"/>
        <v>0.16284929613804988</v>
      </c>
      <c r="CA9" s="68">
        <f t="shared" si="3"/>
        <v>0.18748735067700306</v>
      </c>
      <c r="CB9" s="68">
        <f t="shared" si="3"/>
        <v>0.18664102077250866</v>
      </c>
      <c r="CC9" s="68">
        <f t="shared" si="3"/>
        <v>0.18823678344327854</v>
      </c>
      <c r="CD9" s="68">
        <f t="shared" si="3"/>
        <v>0.3577214527052055</v>
      </c>
      <c r="CE9" s="68">
        <f t="shared" si="3"/>
        <v>0.35758370368137415</v>
      </c>
      <c r="CF9" s="68">
        <f t="shared" si="3"/>
        <v>0.35820917982614486</v>
      </c>
      <c r="CG9" s="68">
        <f t="shared" si="3"/>
        <v>0.52973773718560591</v>
      </c>
      <c r="CH9" s="68">
        <f t="shared" si="3"/>
        <v>0.52902110435138427</v>
      </c>
      <c r="CI9" s="68">
        <f t="shared" si="3"/>
        <v>0.52890059905883369</v>
      </c>
      <c r="CJ9" s="68">
        <f t="shared" si="3"/>
        <v>0.5912624429196871</v>
      </c>
      <c r="CK9" s="68">
        <f t="shared" si="3"/>
        <v>0.58938913467564635</v>
      </c>
      <c r="CL9" s="68">
        <f t="shared" si="3"/>
        <v>0.58900627127879157</v>
      </c>
      <c r="CM9" s="68">
        <f t="shared" si="3"/>
        <v>0.62808947018639738</v>
      </c>
      <c r="CN9" s="68">
        <f t="shared" si="3"/>
        <v>0.6269972435021105</v>
      </c>
      <c r="CO9" s="68">
        <f t="shared" si="3"/>
        <v>0.62711814811166455</v>
      </c>
      <c r="CP9" s="68">
        <f t="shared" si="3"/>
        <v>0.72923935618143321</v>
      </c>
      <c r="CQ9" s="68">
        <f t="shared" si="3"/>
        <v>0.72863749411317635</v>
      </c>
      <c r="CR9" s="68">
        <f t="shared" si="3"/>
        <v>0.72843203097099118</v>
      </c>
      <c r="CS9" s="68">
        <f t="shared" si="3"/>
        <v>0.6644318870942294</v>
      </c>
      <c r="CT9" s="68">
        <f t="shared" si="3"/>
        <v>0.66387514657587632</v>
      </c>
      <c r="CU9" s="68">
        <f t="shared" si="3"/>
        <v>0.66435312103304567</v>
      </c>
    </row>
    <row r="10" spans="1:102" x14ac:dyDescent="0.25">
      <c r="A10" s="70">
        <v>5</v>
      </c>
      <c r="B10" s="2">
        <v>174.33599699999999</v>
      </c>
      <c r="C10" s="2">
        <v>225.11649600000001</v>
      </c>
      <c r="D10" s="2">
        <v>43.346885999999998</v>
      </c>
      <c r="E10" s="2">
        <v>120.81830600000001</v>
      </c>
      <c r="F10" s="2">
        <v>145.185787</v>
      </c>
      <c r="G10" s="2">
        <v>36.326317000000003</v>
      </c>
      <c r="H10" s="2">
        <v>274.252095</v>
      </c>
      <c r="I10" s="2">
        <v>114.75944800000001</v>
      </c>
      <c r="J10" s="2">
        <v>32.026864000000003</v>
      </c>
      <c r="K10" s="2">
        <v>233.55149700000001</v>
      </c>
      <c r="L10" s="2">
        <v>407.26801699999999</v>
      </c>
      <c r="M10" s="2">
        <v>32.757092</v>
      </c>
      <c r="N10" s="2">
        <v>292.01674300000002</v>
      </c>
      <c r="O10" s="2">
        <v>172.946271</v>
      </c>
      <c r="P10" s="2">
        <v>59.629559</v>
      </c>
      <c r="Q10" s="2">
        <v>311.71903300000002</v>
      </c>
      <c r="R10" s="2">
        <v>328.589787</v>
      </c>
      <c r="S10" s="2">
        <v>40.458143999999997</v>
      </c>
      <c r="T10" s="2">
        <v>237.301267</v>
      </c>
      <c r="U10" s="2">
        <v>308.01992300000001</v>
      </c>
      <c r="V10" s="2">
        <v>62.363588999999997</v>
      </c>
      <c r="W10" s="2">
        <v>230.954781</v>
      </c>
      <c r="X10" s="2">
        <v>177.798227</v>
      </c>
      <c r="Y10" s="2">
        <v>42.426572</v>
      </c>
      <c r="Z10" s="2">
        <v>189.17596700000001</v>
      </c>
      <c r="AA10" s="2">
        <v>172.113271</v>
      </c>
      <c r="AB10" s="2">
        <v>33.127144999999999</v>
      </c>
      <c r="AC10" s="2">
        <v>185.63517899999999</v>
      </c>
      <c r="AD10" s="2">
        <v>177.84209100000001</v>
      </c>
      <c r="AE10" s="2">
        <v>31.183872999999998</v>
      </c>
      <c r="AF10" s="2">
        <v>4893.0462240000006</v>
      </c>
      <c r="AG10" s="2">
        <v>5</v>
      </c>
      <c r="AH10" s="70">
        <v>5</v>
      </c>
      <c r="AI10" s="70" t="s">
        <v>292</v>
      </c>
      <c r="AJ10" s="2">
        <v>174.33599699999999</v>
      </c>
      <c r="AK10" s="2">
        <v>225.11649600000001</v>
      </c>
      <c r="AL10" s="2">
        <v>43.346885999999998</v>
      </c>
      <c r="AM10" s="2">
        <v>120.81830600000001</v>
      </c>
      <c r="AN10" s="2">
        <v>145.185787</v>
      </c>
      <c r="AO10" s="2">
        <v>36.326317000000003</v>
      </c>
      <c r="AP10" s="2">
        <v>274.252095</v>
      </c>
      <c r="AQ10" s="2">
        <v>114.75944800000001</v>
      </c>
      <c r="AR10" s="2">
        <v>32.026864000000003</v>
      </c>
      <c r="AS10" s="2">
        <v>233.55149700000001</v>
      </c>
      <c r="AT10" s="2">
        <v>407.26801699999999</v>
      </c>
      <c r="AU10" s="2">
        <v>32.757092</v>
      </c>
      <c r="AV10" s="2">
        <v>292.01674300000002</v>
      </c>
      <c r="AW10" s="2">
        <v>172.946271</v>
      </c>
      <c r="AX10" s="2">
        <v>59.629559</v>
      </c>
      <c r="AY10" s="2">
        <v>311.71903300000002</v>
      </c>
      <c r="AZ10" s="2">
        <v>328.589787</v>
      </c>
      <c r="BA10" s="2">
        <v>40.458143999999997</v>
      </c>
      <c r="BB10" s="2">
        <v>237.301267</v>
      </c>
      <c r="BC10" s="2">
        <v>308.01992300000001</v>
      </c>
      <c r="BD10" s="2">
        <v>62.363588999999997</v>
      </c>
      <c r="BE10" s="2">
        <v>230.954781</v>
      </c>
      <c r="BF10" s="2">
        <v>177.798227</v>
      </c>
      <c r="BG10" s="2">
        <v>42.426572</v>
      </c>
      <c r="BH10" s="2">
        <v>189.17596700000001</v>
      </c>
      <c r="BI10" s="2">
        <v>172.113271</v>
      </c>
      <c r="BJ10" s="2">
        <v>33.127144999999999</v>
      </c>
      <c r="BK10" s="2">
        <v>185.63517899999999</v>
      </c>
      <c r="BL10" s="2">
        <v>177.84209100000001</v>
      </c>
      <c r="BM10" s="2">
        <v>31.183872999999998</v>
      </c>
      <c r="BN10" s="2">
        <v>4893.0462240000006</v>
      </c>
      <c r="BP10">
        <v>5</v>
      </c>
      <c r="BQ10" t="s">
        <v>292</v>
      </c>
      <c r="BR10" s="68">
        <f t="shared" ref="BR10:CU10" si="4">AJ10/(AJ10+AJ11)</f>
        <v>1</v>
      </c>
      <c r="BS10" s="68">
        <f t="shared" si="4"/>
        <v>1</v>
      </c>
      <c r="BT10" s="68">
        <f t="shared" si="4"/>
        <v>1</v>
      </c>
      <c r="BU10" s="68">
        <f t="shared" si="4"/>
        <v>1</v>
      </c>
      <c r="BV10" s="68">
        <f t="shared" si="4"/>
        <v>1</v>
      </c>
      <c r="BW10" s="68">
        <f t="shared" si="4"/>
        <v>1</v>
      </c>
      <c r="BX10" s="68">
        <f t="shared" si="4"/>
        <v>1</v>
      </c>
      <c r="BY10" s="68">
        <f t="shared" si="4"/>
        <v>1</v>
      </c>
      <c r="BZ10" s="68">
        <f t="shared" si="4"/>
        <v>1</v>
      </c>
      <c r="CA10" s="68">
        <f t="shared" si="4"/>
        <v>1</v>
      </c>
      <c r="CB10" s="68">
        <f t="shared" si="4"/>
        <v>1</v>
      </c>
      <c r="CC10" s="68">
        <f t="shared" si="4"/>
        <v>1</v>
      </c>
      <c r="CD10" s="68">
        <f t="shared" si="4"/>
        <v>1</v>
      </c>
      <c r="CE10" s="68">
        <f t="shared" si="4"/>
        <v>1</v>
      </c>
      <c r="CF10" s="68">
        <f t="shared" si="4"/>
        <v>1</v>
      </c>
      <c r="CG10" s="68">
        <f t="shared" si="4"/>
        <v>1</v>
      </c>
      <c r="CH10" s="68">
        <f t="shared" si="4"/>
        <v>1</v>
      </c>
      <c r="CI10" s="68">
        <f t="shared" si="4"/>
        <v>1</v>
      </c>
      <c r="CJ10" s="68">
        <f t="shared" si="4"/>
        <v>1</v>
      </c>
      <c r="CK10" s="68">
        <f t="shared" si="4"/>
        <v>1</v>
      </c>
      <c r="CL10" s="68">
        <f t="shared" si="4"/>
        <v>1</v>
      </c>
      <c r="CM10" s="68">
        <f t="shared" si="4"/>
        <v>1</v>
      </c>
      <c r="CN10" s="68">
        <f t="shared" si="4"/>
        <v>1</v>
      </c>
      <c r="CO10" s="68">
        <f t="shared" si="4"/>
        <v>1</v>
      </c>
      <c r="CP10" s="68">
        <f t="shared" si="4"/>
        <v>1</v>
      </c>
      <c r="CQ10" s="68">
        <f t="shared" si="4"/>
        <v>1</v>
      </c>
      <c r="CR10" s="68">
        <f t="shared" si="4"/>
        <v>1</v>
      </c>
      <c r="CS10" s="68">
        <f t="shared" si="4"/>
        <v>1</v>
      </c>
      <c r="CT10" s="68">
        <f t="shared" si="4"/>
        <v>1</v>
      </c>
      <c r="CU10" s="68">
        <f t="shared" si="4"/>
        <v>1</v>
      </c>
    </row>
    <row r="11" spans="1:102" x14ac:dyDescent="0.25">
      <c r="A11" s="70">
        <v>7</v>
      </c>
      <c r="B11" s="2">
        <v>40906.601085000002</v>
      </c>
      <c r="C11" s="2">
        <v>9458.5767390000001</v>
      </c>
      <c r="D11" s="2">
        <v>1990.2465589999999</v>
      </c>
      <c r="E11" s="2">
        <v>74849.715333999993</v>
      </c>
      <c r="F11" s="2">
        <v>20692.375090000001</v>
      </c>
      <c r="G11" s="2">
        <v>9544.4645560000008</v>
      </c>
      <c r="H11" s="2">
        <v>55755.140262000001</v>
      </c>
      <c r="I11" s="2">
        <v>28238.012630000001</v>
      </c>
      <c r="J11" s="2">
        <v>6662.4213799999998</v>
      </c>
      <c r="K11" s="2">
        <v>76384.527348999996</v>
      </c>
      <c r="L11" s="2">
        <v>18927.884858000001</v>
      </c>
      <c r="M11" s="2">
        <v>7315.1672449999996</v>
      </c>
      <c r="N11" s="2">
        <v>75440.564817000006</v>
      </c>
      <c r="O11" s="2">
        <v>12390.743627</v>
      </c>
      <c r="P11" s="2">
        <v>2509.6116870000001</v>
      </c>
      <c r="Q11" s="2">
        <v>45542.948525</v>
      </c>
      <c r="R11" s="2">
        <v>16959.762955999999</v>
      </c>
      <c r="S11" s="2">
        <v>1511.3403490000001</v>
      </c>
      <c r="T11" s="2">
        <v>56266.791666999998</v>
      </c>
      <c r="U11" s="2">
        <v>12395.274359999999</v>
      </c>
      <c r="V11" s="2">
        <v>1184.088387</v>
      </c>
      <c r="W11" s="2">
        <v>48898.559616999999</v>
      </c>
      <c r="X11" s="2">
        <v>6762.0244439999997</v>
      </c>
      <c r="Y11" s="2">
        <v>2051.7248610000001</v>
      </c>
      <c r="Z11" s="2">
        <v>47114.950081000003</v>
      </c>
      <c r="AA11" s="2">
        <v>4945.9531209999996</v>
      </c>
      <c r="AB11" s="2">
        <v>865.18550100000004</v>
      </c>
      <c r="AC11" s="2">
        <v>45882.496488999997</v>
      </c>
      <c r="AD11" s="2">
        <v>16405.137064999999</v>
      </c>
      <c r="AE11" s="2">
        <v>2353.6656029999999</v>
      </c>
      <c r="AF11" s="2">
        <v>750205.95624400012</v>
      </c>
      <c r="AG11" s="2">
        <v>6</v>
      </c>
      <c r="AH11" s="70"/>
      <c r="AI11" s="70" t="s">
        <v>294</v>
      </c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Q11" t="s">
        <v>294</v>
      </c>
      <c r="BR11" s="68">
        <f>1-BR10</f>
        <v>0</v>
      </c>
      <c r="BS11" s="68">
        <f t="shared" ref="BS11:CU11" si="5">1-BS10</f>
        <v>0</v>
      </c>
      <c r="BT11" s="68">
        <f t="shared" si="5"/>
        <v>0</v>
      </c>
      <c r="BU11" s="68">
        <f t="shared" si="5"/>
        <v>0</v>
      </c>
      <c r="BV11" s="68">
        <f t="shared" si="5"/>
        <v>0</v>
      </c>
      <c r="BW11" s="68">
        <f t="shared" si="5"/>
        <v>0</v>
      </c>
      <c r="BX11" s="68">
        <f t="shared" si="5"/>
        <v>0</v>
      </c>
      <c r="BY11" s="68">
        <f t="shared" si="5"/>
        <v>0</v>
      </c>
      <c r="BZ11" s="68">
        <f t="shared" si="5"/>
        <v>0</v>
      </c>
      <c r="CA11" s="68">
        <f t="shared" si="5"/>
        <v>0</v>
      </c>
      <c r="CB11" s="68">
        <f t="shared" si="5"/>
        <v>0</v>
      </c>
      <c r="CC11" s="68">
        <f t="shared" si="5"/>
        <v>0</v>
      </c>
      <c r="CD11" s="68">
        <f t="shared" si="5"/>
        <v>0</v>
      </c>
      <c r="CE11" s="68">
        <f t="shared" si="5"/>
        <v>0</v>
      </c>
      <c r="CF11" s="68">
        <f t="shared" si="5"/>
        <v>0</v>
      </c>
      <c r="CG11" s="68">
        <f t="shared" si="5"/>
        <v>0</v>
      </c>
      <c r="CH11" s="68">
        <f t="shared" si="5"/>
        <v>0</v>
      </c>
      <c r="CI11" s="68">
        <f t="shared" si="5"/>
        <v>0</v>
      </c>
      <c r="CJ11" s="68">
        <f t="shared" si="5"/>
        <v>0</v>
      </c>
      <c r="CK11" s="68">
        <f t="shared" si="5"/>
        <v>0</v>
      </c>
      <c r="CL11" s="68">
        <f t="shared" si="5"/>
        <v>0</v>
      </c>
      <c r="CM11" s="68">
        <f t="shared" si="5"/>
        <v>0</v>
      </c>
      <c r="CN11" s="68">
        <f t="shared" si="5"/>
        <v>0</v>
      </c>
      <c r="CO11" s="68">
        <f t="shared" si="5"/>
        <v>0</v>
      </c>
      <c r="CP11" s="68">
        <f t="shared" si="5"/>
        <v>0</v>
      </c>
      <c r="CQ11" s="68">
        <f t="shared" si="5"/>
        <v>0</v>
      </c>
      <c r="CR11" s="68">
        <f t="shared" si="5"/>
        <v>0</v>
      </c>
      <c r="CS11" s="68">
        <f t="shared" si="5"/>
        <v>0</v>
      </c>
      <c r="CT11" s="68">
        <f t="shared" si="5"/>
        <v>0</v>
      </c>
      <c r="CU11" s="68">
        <f t="shared" si="5"/>
        <v>0</v>
      </c>
    </row>
    <row r="12" spans="1:102" x14ac:dyDescent="0.25">
      <c r="A12" s="70">
        <v>8</v>
      </c>
      <c r="B12" s="2">
        <v>1237.309006</v>
      </c>
      <c r="C12" s="2">
        <v>285.50050199999998</v>
      </c>
      <c r="D12" s="2">
        <v>60.171388999999998</v>
      </c>
      <c r="E12" s="2">
        <v>719.77471500000001</v>
      </c>
      <c r="F12" s="2">
        <v>197.37047200000001</v>
      </c>
      <c r="G12" s="2">
        <v>91.650732000000005</v>
      </c>
      <c r="H12" s="2">
        <v>887.23426199999994</v>
      </c>
      <c r="I12" s="2">
        <v>447.900239</v>
      </c>
      <c r="J12" s="2">
        <v>106.078025</v>
      </c>
      <c r="K12" s="2">
        <v>1358.3783840000001</v>
      </c>
      <c r="L12" s="2">
        <v>333.89110299999999</v>
      </c>
      <c r="M12" s="2">
        <v>129.85212899999999</v>
      </c>
      <c r="N12" s="2">
        <v>2591.05105</v>
      </c>
      <c r="O12" s="2">
        <v>428.01669500000003</v>
      </c>
      <c r="P12" s="2">
        <v>84.927082999999996</v>
      </c>
      <c r="Q12" s="2">
        <v>669.22096399999998</v>
      </c>
      <c r="R12" s="2">
        <v>247.60786200000001</v>
      </c>
      <c r="S12" s="2">
        <v>22.461881999999999</v>
      </c>
      <c r="T12" s="2">
        <v>670.09938199999999</v>
      </c>
      <c r="U12" s="2">
        <v>149.340655</v>
      </c>
      <c r="V12" s="2">
        <v>14.592060999999999</v>
      </c>
      <c r="W12" s="2">
        <v>477.314008</v>
      </c>
      <c r="X12" s="2">
        <v>65.890615999999994</v>
      </c>
      <c r="Y12" s="2">
        <v>20.002431999999999</v>
      </c>
      <c r="Z12" s="2">
        <v>4798.1336369999999</v>
      </c>
      <c r="AA12" s="2">
        <v>504.71739200000002</v>
      </c>
      <c r="AB12" s="2">
        <v>87.387506999999999</v>
      </c>
      <c r="AC12" s="2">
        <v>1407.115362</v>
      </c>
      <c r="AD12" s="2">
        <v>505.71714600000001</v>
      </c>
      <c r="AE12" s="2">
        <v>71.974031999999994</v>
      </c>
      <c r="AF12" s="2">
        <v>18670.680723999994</v>
      </c>
      <c r="AG12" s="2">
        <v>7</v>
      </c>
      <c r="AH12" s="70">
        <v>7</v>
      </c>
      <c r="AI12" s="70" t="s">
        <v>296</v>
      </c>
      <c r="AJ12" s="2">
        <v>40906.601085000002</v>
      </c>
      <c r="AK12" s="2">
        <v>9458.5767390000001</v>
      </c>
      <c r="AL12" s="2">
        <v>1990.2465589999999</v>
      </c>
      <c r="AM12" s="2">
        <v>74849.715333999993</v>
      </c>
      <c r="AN12" s="2">
        <v>20692.375090000001</v>
      </c>
      <c r="AO12" s="2">
        <v>9544.4645560000008</v>
      </c>
      <c r="AP12" s="2">
        <v>55755.140262000001</v>
      </c>
      <c r="AQ12" s="2">
        <v>28238.012630000001</v>
      </c>
      <c r="AR12" s="2">
        <v>6662.4213799999998</v>
      </c>
      <c r="AS12" s="2">
        <v>76384.527348999996</v>
      </c>
      <c r="AT12" s="2">
        <v>18927.884858000001</v>
      </c>
      <c r="AU12" s="2">
        <v>7315.1672449999996</v>
      </c>
      <c r="AV12" s="2">
        <v>75440.564817000006</v>
      </c>
      <c r="AW12" s="2">
        <v>12390.743627</v>
      </c>
      <c r="AX12" s="2">
        <v>2509.6116870000001</v>
      </c>
      <c r="AY12" s="2">
        <v>45542.948525</v>
      </c>
      <c r="AZ12" s="2">
        <v>16959.762955999999</v>
      </c>
      <c r="BA12" s="2">
        <v>1511.3403490000001</v>
      </c>
      <c r="BB12" s="2">
        <v>56266.791666999998</v>
      </c>
      <c r="BC12" s="2">
        <v>12395.274359999999</v>
      </c>
      <c r="BD12" s="2">
        <v>1184.088387</v>
      </c>
      <c r="BE12" s="2">
        <v>48898.559616999999</v>
      </c>
      <c r="BF12" s="2">
        <v>6762.0244439999997</v>
      </c>
      <c r="BG12" s="2">
        <v>2051.7248610000001</v>
      </c>
      <c r="BH12" s="2">
        <v>47114.950081000003</v>
      </c>
      <c r="BI12" s="2">
        <v>4945.9531209999996</v>
      </c>
      <c r="BJ12" s="2">
        <v>865.18550100000004</v>
      </c>
      <c r="BK12" s="2">
        <v>45882.496488999997</v>
      </c>
      <c r="BL12" s="2">
        <v>16405.137064999999</v>
      </c>
      <c r="BM12" s="2">
        <v>2353.6656029999999</v>
      </c>
      <c r="BN12" s="2">
        <v>750205.95624400012</v>
      </c>
      <c r="BP12">
        <v>7</v>
      </c>
      <c r="BQ12" t="s">
        <v>296</v>
      </c>
      <c r="BR12" s="68">
        <f t="shared" ref="BR12:CU12" si="6">AJ12/(AJ12+AJ13)</f>
        <v>0.97064085882566853</v>
      </c>
      <c r="BS12" s="68">
        <f t="shared" si="6"/>
        <v>0.9707000986405665</v>
      </c>
      <c r="BT12" s="68">
        <f t="shared" si="6"/>
        <v>0.9706540858859084</v>
      </c>
      <c r="BU12" s="68">
        <f t="shared" si="6"/>
        <v>0.99047532655661297</v>
      </c>
      <c r="BV12" s="68">
        <f t="shared" si="6"/>
        <v>0.99055180105405261</v>
      </c>
      <c r="BW12" s="68">
        <f t="shared" si="6"/>
        <v>0.99048882985925524</v>
      </c>
      <c r="BX12" s="68">
        <f t="shared" si="6"/>
        <v>0.98433620995842841</v>
      </c>
      <c r="BY12" s="68">
        <f t="shared" si="6"/>
        <v>0.98438605593465245</v>
      </c>
      <c r="BZ12" s="68">
        <f t="shared" si="6"/>
        <v>0.98432768939572657</v>
      </c>
      <c r="CA12" s="68">
        <f t="shared" si="6"/>
        <v>0.98252730109336017</v>
      </c>
      <c r="CB12" s="68">
        <f t="shared" si="6"/>
        <v>0.98266561174441847</v>
      </c>
      <c r="CC12" s="68">
        <f t="shared" si="6"/>
        <v>0.98255852369525343</v>
      </c>
      <c r="CD12" s="68">
        <f t="shared" si="6"/>
        <v>0.96679485588999881</v>
      </c>
      <c r="CE12" s="68">
        <f t="shared" si="6"/>
        <v>0.96661013356608105</v>
      </c>
      <c r="CF12" s="68">
        <f t="shared" si="6"/>
        <v>0.967266982485677</v>
      </c>
      <c r="CG12" s="68">
        <f t="shared" si="6"/>
        <v>0.98551851230097953</v>
      </c>
      <c r="CH12" s="68">
        <f t="shared" si="6"/>
        <v>0.985610360547296</v>
      </c>
      <c r="CI12" s="68">
        <f t="shared" si="6"/>
        <v>0.98535542487419936</v>
      </c>
      <c r="CJ12" s="68">
        <f t="shared" si="6"/>
        <v>0.98823083997643446</v>
      </c>
      <c r="CK12" s="68">
        <f t="shared" si="6"/>
        <v>0.98809523809049316</v>
      </c>
      <c r="CL12" s="68">
        <f t="shared" si="6"/>
        <v>0.9878265629306402</v>
      </c>
      <c r="CM12" s="68">
        <f t="shared" si="6"/>
        <v>0.9903330518944311</v>
      </c>
      <c r="CN12" s="68">
        <f t="shared" si="6"/>
        <v>0.99034981902660058</v>
      </c>
      <c r="CO12" s="68">
        <f t="shared" si="6"/>
        <v>0.99034504586217287</v>
      </c>
      <c r="CP12" s="68">
        <f t="shared" si="6"/>
        <v>0.90757371180135993</v>
      </c>
      <c r="CQ12" s="68">
        <f t="shared" si="6"/>
        <v>0.90740269645794314</v>
      </c>
      <c r="CR12" s="68">
        <f t="shared" si="6"/>
        <v>0.90826161746544054</v>
      </c>
      <c r="CS12" s="68">
        <f t="shared" si="6"/>
        <v>0.97024472591499522</v>
      </c>
      <c r="CT12" s="68">
        <f t="shared" si="6"/>
        <v>0.97009511526206371</v>
      </c>
      <c r="CU12" s="68">
        <f t="shared" si="6"/>
        <v>0.97032781334808615</v>
      </c>
    </row>
    <row r="13" spans="1:102" x14ac:dyDescent="0.25">
      <c r="A13" s="70">
        <v>9</v>
      </c>
      <c r="B13" s="2">
        <v>9390.7433590000001</v>
      </c>
      <c r="C13" s="2">
        <v>671.38439800000003</v>
      </c>
      <c r="D13" s="2">
        <v>253.080478</v>
      </c>
      <c r="E13" s="2">
        <v>13416.003199000001</v>
      </c>
      <c r="F13" s="2">
        <v>2398.5283709999999</v>
      </c>
      <c r="G13" s="2">
        <v>250.12056000000001</v>
      </c>
      <c r="H13" s="2">
        <v>4037.2900690000001</v>
      </c>
      <c r="I13" s="2">
        <v>1299.6406480000001</v>
      </c>
      <c r="J13" s="2">
        <v>929.82123000000001</v>
      </c>
      <c r="K13" s="2">
        <v>1984.3324729999999</v>
      </c>
      <c r="L13" s="2">
        <v>1027.921347</v>
      </c>
      <c r="M13" s="2">
        <v>229.67035799999999</v>
      </c>
      <c r="N13" s="2">
        <v>6075.8540489999996</v>
      </c>
      <c r="O13" s="2">
        <v>64.082825</v>
      </c>
      <c r="P13" s="2">
        <v>287.12736999999998</v>
      </c>
      <c r="Q13" s="2">
        <v>543.39974299999994</v>
      </c>
      <c r="R13" s="2">
        <v>668.965146</v>
      </c>
      <c r="S13" s="2">
        <v>42.818534999999997</v>
      </c>
      <c r="T13" s="2">
        <v>8183.7129569999997</v>
      </c>
      <c r="U13" s="2">
        <v>649.98459100000002</v>
      </c>
      <c r="V13" s="2">
        <v>85.893163999999999</v>
      </c>
      <c r="W13" s="2">
        <v>4224.9908009999999</v>
      </c>
      <c r="X13" s="2">
        <v>1197.577918</v>
      </c>
      <c r="Y13" s="2">
        <v>174.74717699999999</v>
      </c>
      <c r="Z13" s="2">
        <v>15010.905939</v>
      </c>
      <c r="AA13" s="2">
        <v>1669.947705</v>
      </c>
      <c r="AB13" s="2">
        <v>586.88539600000001</v>
      </c>
      <c r="AC13" s="2">
        <v>612.48959100000002</v>
      </c>
      <c r="AD13" s="2">
        <v>896.01577599999996</v>
      </c>
      <c r="AE13" s="2">
        <v>114.221141</v>
      </c>
      <c r="AF13" s="2">
        <v>76978.156314000007</v>
      </c>
      <c r="AG13" s="2">
        <v>8</v>
      </c>
      <c r="AH13" s="70">
        <v>8</v>
      </c>
      <c r="AI13" s="70" t="s">
        <v>298</v>
      </c>
      <c r="AJ13" s="2">
        <v>1237.309006</v>
      </c>
      <c r="AK13" s="2">
        <v>285.50050199999998</v>
      </c>
      <c r="AL13" s="2">
        <v>60.171388999999998</v>
      </c>
      <c r="AM13" s="2">
        <v>719.77471500000001</v>
      </c>
      <c r="AN13" s="2">
        <v>197.37047200000001</v>
      </c>
      <c r="AO13" s="2">
        <v>91.650732000000005</v>
      </c>
      <c r="AP13" s="2">
        <v>887.23426199999994</v>
      </c>
      <c r="AQ13" s="2">
        <v>447.900239</v>
      </c>
      <c r="AR13" s="2">
        <v>106.078025</v>
      </c>
      <c r="AS13" s="2">
        <v>1358.3783840000001</v>
      </c>
      <c r="AT13" s="2">
        <v>333.89110299999999</v>
      </c>
      <c r="AU13" s="2">
        <v>129.85212899999999</v>
      </c>
      <c r="AV13" s="2">
        <v>2591.05105</v>
      </c>
      <c r="AW13" s="2">
        <v>428.01669500000003</v>
      </c>
      <c r="AX13" s="2">
        <v>84.927082999999996</v>
      </c>
      <c r="AY13" s="2">
        <v>669.22096399999998</v>
      </c>
      <c r="AZ13" s="2">
        <v>247.60786200000001</v>
      </c>
      <c r="BA13" s="2">
        <v>22.461881999999999</v>
      </c>
      <c r="BB13" s="2">
        <v>670.09938199999999</v>
      </c>
      <c r="BC13" s="2">
        <v>149.340655</v>
      </c>
      <c r="BD13" s="2">
        <v>14.592060999999999</v>
      </c>
      <c r="BE13" s="2">
        <v>477.314008</v>
      </c>
      <c r="BF13" s="2">
        <v>65.890615999999994</v>
      </c>
      <c r="BG13" s="2">
        <v>20.002431999999999</v>
      </c>
      <c r="BH13" s="2">
        <v>4798.1336369999999</v>
      </c>
      <c r="BI13" s="2">
        <v>504.71739200000002</v>
      </c>
      <c r="BJ13" s="2">
        <v>87.387506999999999</v>
      </c>
      <c r="BK13" s="2">
        <v>1407.115362</v>
      </c>
      <c r="BL13" s="2">
        <v>505.71714600000001</v>
      </c>
      <c r="BM13" s="2">
        <v>71.974031999999994</v>
      </c>
      <c r="BN13" s="2">
        <v>18670.680723999994</v>
      </c>
      <c r="BP13">
        <v>8</v>
      </c>
      <c r="BQ13" t="s">
        <v>298</v>
      </c>
      <c r="BR13" s="68">
        <f>1-BR12</f>
        <v>2.9359141174331471E-2</v>
      </c>
      <c r="BS13" s="68">
        <f t="shared" ref="BS13:CU13" si="7">1-BS12</f>
        <v>2.92999013594335E-2</v>
      </c>
      <c r="BT13" s="68">
        <f t="shared" si="7"/>
        <v>2.9345914114091598E-2</v>
      </c>
      <c r="BU13" s="68">
        <f t="shared" si="7"/>
        <v>9.5246734433870328E-3</v>
      </c>
      <c r="BV13" s="68">
        <f t="shared" si="7"/>
        <v>9.4481989459473947E-3</v>
      </c>
      <c r="BW13" s="68">
        <f t="shared" si="7"/>
        <v>9.5111701407447624E-3</v>
      </c>
      <c r="BX13" s="68">
        <f t="shared" si="7"/>
        <v>1.566379004157159E-2</v>
      </c>
      <c r="BY13" s="68">
        <f t="shared" si="7"/>
        <v>1.5613944065347551E-2</v>
      </c>
      <c r="BZ13" s="68">
        <f t="shared" si="7"/>
        <v>1.5672310604273432E-2</v>
      </c>
      <c r="CA13" s="68">
        <f t="shared" si="7"/>
        <v>1.7472698906639827E-2</v>
      </c>
      <c r="CB13" s="68">
        <f t="shared" si="7"/>
        <v>1.7334388255581534E-2</v>
      </c>
      <c r="CC13" s="68">
        <f t="shared" si="7"/>
        <v>1.7441476304746573E-2</v>
      </c>
      <c r="CD13" s="68">
        <f t="shared" si="7"/>
        <v>3.3205144110001195E-2</v>
      </c>
      <c r="CE13" s="68">
        <f t="shared" si="7"/>
        <v>3.3389866433918947E-2</v>
      </c>
      <c r="CF13" s="68">
        <f t="shared" si="7"/>
        <v>3.2733017514323004E-2</v>
      </c>
      <c r="CG13" s="68">
        <f t="shared" si="7"/>
        <v>1.4481487699020468E-2</v>
      </c>
      <c r="CH13" s="68">
        <f t="shared" si="7"/>
        <v>1.4389639452703995E-2</v>
      </c>
      <c r="CI13" s="68">
        <f t="shared" si="7"/>
        <v>1.4644575125800641E-2</v>
      </c>
      <c r="CJ13" s="68">
        <f t="shared" si="7"/>
        <v>1.1769160023565539E-2</v>
      </c>
      <c r="CK13" s="68">
        <f t="shared" si="7"/>
        <v>1.1904761909506845E-2</v>
      </c>
      <c r="CL13" s="68">
        <f t="shared" si="7"/>
        <v>1.2173437069359805E-2</v>
      </c>
      <c r="CM13" s="68">
        <f t="shared" si="7"/>
        <v>9.6669481055688955E-3</v>
      </c>
      <c r="CN13" s="68">
        <f t="shared" si="7"/>
        <v>9.6501809733994248E-3</v>
      </c>
      <c r="CO13" s="68">
        <f t="shared" si="7"/>
        <v>9.654954137827132E-3</v>
      </c>
      <c r="CP13" s="68">
        <f t="shared" si="7"/>
        <v>9.2426288198640072E-2</v>
      </c>
      <c r="CQ13" s="68">
        <f t="shared" si="7"/>
        <v>9.2597303542056864E-2</v>
      </c>
      <c r="CR13" s="68">
        <f t="shared" si="7"/>
        <v>9.1738382534559459E-2</v>
      </c>
      <c r="CS13" s="68">
        <f t="shared" si="7"/>
        <v>2.9755274085004779E-2</v>
      </c>
      <c r="CT13" s="68">
        <f t="shared" si="7"/>
        <v>2.9904884737936288E-2</v>
      </c>
      <c r="CU13" s="68">
        <f t="shared" si="7"/>
        <v>2.9672186651913846E-2</v>
      </c>
    </row>
    <row r="14" spans="1:102" x14ac:dyDescent="0.25">
      <c r="A14" s="70">
        <v>11</v>
      </c>
      <c r="B14" s="2">
        <v>3377.4076180000002</v>
      </c>
      <c r="C14" s="2">
        <v>2031.493993</v>
      </c>
      <c r="D14" s="2">
        <v>319.695944</v>
      </c>
      <c r="E14" s="2">
        <v>1229.234181</v>
      </c>
      <c r="F14" s="2">
        <v>3591.2886819999999</v>
      </c>
      <c r="G14" s="2">
        <v>1020.303165</v>
      </c>
      <c r="H14" s="2">
        <v>5117.0357990000002</v>
      </c>
      <c r="I14" s="2">
        <v>1968.6468890000001</v>
      </c>
      <c r="J14" s="2">
        <v>1057.3548020000001</v>
      </c>
      <c r="K14" s="2">
        <v>753.46741299999996</v>
      </c>
      <c r="L14" s="2">
        <v>3578.39741</v>
      </c>
      <c r="M14" s="2">
        <v>586.43743400000005</v>
      </c>
      <c r="N14" s="2">
        <v>2981.4615800000001</v>
      </c>
      <c r="O14" s="2">
        <v>1687.0927409999999</v>
      </c>
      <c r="P14" s="2">
        <v>257.33368100000001</v>
      </c>
      <c r="Q14" s="2">
        <v>11432.756423000001</v>
      </c>
      <c r="R14" s="2">
        <v>2230.261747</v>
      </c>
      <c r="S14" s="2">
        <v>186.63127600000001</v>
      </c>
      <c r="T14" s="2">
        <v>1071.2256070000001</v>
      </c>
      <c r="U14" s="2">
        <v>1838.964289</v>
      </c>
      <c r="V14" s="2">
        <v>234.885201</v>
      </c>
      <c r="W14" s="2">
        <v>5193.752023</v>
      </c>
      <c r="X14" s="2">
        <v>1459.145874</v>
      </c>
      <c r="Y14" s="2">
        <v>672.62465699999996</v>
      </c>
      <c r="Z14" s="2">
        <v>4915.9247800000003</v>
      </c>
      <c r="AA14" s="2">
        <v>1681.4557110000001</v>
      </c>
      <c r="AB14" s="2">
        <v>121.038473</v>
      </c>
      <c r="AC14" s="2">
        <v>7061.7507779999996</v>
      </c>
      <c r="AD14" s="2">
        <v>5161.6709360000004</v>
      </c>
      <c r="AE14" s="2">
        <v>487.11856999999998</v>
      </c>
      <c r="AF14" s="2">
        <v>73305.857677000007</v>
      </c>
      <c r="AG14" s="2">
        <v>9</v>
      </c>
      <c r="AH14" s="70">
        <v>9</v>
      </c>
      <c r="AI14" s="70" t="s">
        <v>300</v>
      </c>
      <c r="AJ14" s="2">
        <v>9390.7433590000001</v>
      </c>
      <c r="AK14" s="2">
        <v>671.38439800000003</v>
      </c>
      <c r="AL14" s="2">
        <v>253.080478</v>
      </c>
      <c r="AM14" s="2">
        <v>13416.003199000001</v>
      </c>
      <c r="AN14" s="2">
        <v>2398.5283709999999</v>
      </c>
      <c r="AO14" s="2">
        <v>250.12056000000001</v>
      </c>
      <c r="AP14" s="2">
        <v>4037.2900690000001</v>
      </c>
      <c r="AQ14" s="2">
        <v>1299.6406480000001</v>
      </c>
      <c r="AR14" s="2">
        <v>929.82123000000001</v>
      </c>
      <c r="AS14" s="2">
        <v>1984.3324729999999</v>
      </c>
      <c r="AT14" s="2">
        <v>1027.921347</v>
      </c>
      <c r="AU14" s="2">
        <v>229.67035799999999</v>
      </c>
      <c r="AV14" s="2">
        <v>6075.8540489999996</v>
      </c>
      <c r="AW14" s="2">
        <v>64.082825</v>
      </c>
      <c r="AX14" s="2">
        <v>287.12736999999998</v>
      </c>
      <c r="AY14" s="2">
        <v>543.39974299999994</v>
      </c>
      <c r="AZ14" s="2">
        <v>668.965146</v>
      </c>
      <c r="BA14" s="2">
        <v>42.818534999999997</v>
      </c>
      <c r="BB14" s="2">
        <v>8183.7129569999997</v>
      </c>
      <c r="BC14" s="2">
        <v>649.98459100000002</v>
      </c>
      <c r="BD14" s="2">
        <v>85.893163999999999</v>
      </c>
      <c r="BE14" s="2">
        <v>4224.9908009999999</v>
      </c>
      <c r="BF14" s="2">
        <v>1197.577918</v>
      </c>
      <c r="BG14" s="2">
        <v>174.74717699999999</v>
      </c>
      <c r="BH14" s="2">
        <v>15010.905939</v>
      </c>
      <c r="BI14" s="2">
        <v>1669.947705</v>
      </c>
      <c r="BJ14" s="2">
        <v>586.88539600000001</v>
      </c>
      <c r="BK14" s="2">
        <v>612.48959100000002</v>
      </c>
      <c r="BL14" s="2">
        <v>896.01577599999996</v>
      </c>
      <c r="BM14" s="2">
        <v>114.221141</v>
      </c>
      <c r="BN14" s="2">
        <v>76978.156314000007</v>
      </c>
      <c r="BP14">
        <v>9</v>
      </c>
      <c r="BQ14" t="s">
        <v>300</v>
      </c>
      <c r="BR14" s="68">
        <f t="shared" ref="BR14:CU14" si="8">AJ14/(AJ14+AJ15)</f>
        <v>1</v>
      </c>
      <c r="BS14" s="68">
        <f t="shared" si="8"/>
        <v>1</v>
      </c>
      <c r="BT14" s="68">
        <f t="shared" si="8"/>
        <v>1</v>
      </c>
      <c r="BU14" s="68">
        <f t="shared" si="8"/>
        <v>1</v>
      </c>
      <c r="BV14" s="68">
        <f t="shared" si="8"/>
        <v>1</v>
      </c>
      <c r="BW14" s="68">
        <f t="shared" si="8"/>
        <v>1</v>
      </c>
      <c r="BX14" s="68">
        <f t="shared" si="8"/>
        <v>1</v>
      </c>
      <c r="BY14" s="68">
        <f t="shared" si="8"/>
        <v>1</v>
      </c>
      <c r="BZ14" s="68">
        <f t="shared" si="8"/>
        <v>1</v>
      </c>
      <c r="CA14" s="68">
        <f t="shared" si="8"/>
        <v>1</v>
      </c>
      <c r="CB14" s="68">
        <f t="shared" si="8"/>
        <v>1</v>
      </c>
      <c r="CC14" s="68">
        <f t="shared" si="8"/>
        <v>1</v>
      </c>
      <c r="CD14" s="68">
        <f t="shared" si="8"/>
        <v>1</v>
      </c>
      <c r="CE14" s="68">
        <f t="shared" si="8"/>
        <v>1</v>
      </c>
      <c r="CF14" s="68">
        <f t="shared" si="8"/>
        <v>1</v>
      </c>
      <c r="CG14" s="68">
        <f t="shared" si="8"/>
        <v>1</v>
      </c>
      <c r="CH14" s="68">
        <f t="shared" si="8"/>
        <v>1</v>
      </c>
      <c r="CI14" s="68">
        <f t="shared" si="8"/>
        <v>1</v>
      </c>
      <c r="CJ14" s="68">
        <f t="shared" si="8"/>
        <v>1</v>
      </c>
      <c r="CK14" s="68">
        <f t="shared" si="8"/>
        <v>1</v>
      </c>
      <c r="CL14" s="68">
        <f t="shared" si="8"/>
        <v>1</v>
      </c>
      <c r="CM14" s="68">
        <f t="shared" si="8"/>
        <v>1</v>
      </c>
      <c r="CN14" s="68">
        <f t="shared" si="8"/>
        <v>1</v>
      </c>
      <c r="CO14" s="68">
        <f t="shared" si="8"/>
        <v>1</v>
      </c>
      <c r="CP14" s="68">
        <f t="shared" si="8"/>
        <v>1</v>
      </c>
      <c r="CQ14" s="68">
        <f t="shared" si="8"/>
        <v>1</v>
      </c>
      <c r="CR14" s="68">
        <f t="shared" si="8"/>
        <v>1</v>
      </c>
      <c r="CS14" s="68">
        <f t="shared" si="8"/>
        <v>1</v>
      </c>
      <c r="CT14" s="68">
        <f t="shared" si="8"/>
        <v>1</v>
      </c>
      <c r="CU14" s="68">
        <f t="shared" si="8"/>
        <v>1</v>
      </c>
    </row>
    <row r="15" spans="1:102" x14ac:dyDescent="0.25">
      <c r="A15" s="70">
        <v>12</v>
      </c>
      <c r="B15" s="2">
        <v>2337.2201439999999</v>
      </c>
      <c r="C15" s="2">
        <v>1401.2403469999999</v>
      </c>
      <c r="D15" s="2">
        <v>219.795389</v>
      </c>
      <c r="E15" s="2">
        <v>938.15609300000006</v>
      </c>
      <c r="F15" s="2">
        <v>2726.413732</v>
      </c>
      <c r="G15" s="2">
        <v>773.10436600000003</v>
      </c>
      <c r="H15" s="2">
        <v>4114.9102430000003</v>
      </c>
      <c r="I15" s="2">
        <v>1590.0980589999999</v>
      </c>
      <c r="J15" s="2">
        <v>851.36608100000001</v>
      </c>
      <c r="K15" s="2">
        <v>477.22611899999998</v>
      </c>
      <c r="L15" s="2">
        <v>2304.2231889999998</v>
      </c>
      <c r="M15" s="2">
        <v>376.62998099999999</v>
      </c>
      <c r="N15" s="2">
        <v>5716.7381299999997</v>
      </c>
      <c r="O15" s="2">
        <v>3166.117608</v>
      </c>
      <c r="P15" s="2">
        <v>480.001418</v>
      </c>
      <c r="Q15" s="2">
        <v>11158.041447</v>
      </c>
      <c r="R15" s="2">
        <v>2139.139001</v>
      </c>
      <c r="S15" s="2">
        <v>178.23929699999999</v>
      </c>
      <c r="T15" s="2">
        <v>1377.548188</v>
      </c>
      <c r="U15" s="2">
        <v>2358.7670210000001</v>
      </c>
      <c r="V15" s="2">
        <v>300.19539700000001</v>
      </c>
      <c r="W15" s="2">
        <v>6344.9151220000003</v>
      </c>
      <c r="X15" s="2">
        <v>1753.9812260000001</v>
      </c>
      <c r="Y15" s="2">
        <v>805.68466699999999</v>
      </c>
      <c r="Z15" s="2">
        <v>6128.3685640000003</v>
      </c>
      <c r="AA15" s="2">
        <v>2065.6701579999999</v>
      </c>
      <c r="AB15" s="2">
        <v>148.43369200000001</v>
      </c>
      <c r="AC15" s="2">
        <v>4332.4954669999997</v>
      </c>
      <c r="AD15" s="2">
        <v>3116.8052560000001</v>
      </c>
      <c r="AE15" s="2">
        <v>292.536742</v>
      </c>
      <c r="AF15" s="2">
        <v>69974.06214400001</v>
      </c>
      <c r="AG15" s="2">
        <v>10</v>
      </c>
      <c r="AH15" s="70"/>
      <c r="AI15" s="70" t="s">
        <v>302</v>
      </c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Q15" t="s">
        <v>302</v>
      </c>
      <c r="BR15" s="68">
        <f>1-BR14</f>
        <v>0</v>
      </c>
      <c r="BS15" s="68">
        <f t="shared" ref="BS15:CU15" si="9">1-BS14</f>
        <v>0</v>
      </c>
      <c r="BT15" s="68">
        <f t="shared" si="9"/>
        <v>0</v>
      </c>
      <c r="BU15" s="68">
        <f t="shared" si="9"/>
        <v>0</v>
      </c>
      <c r="BV15" s="68">
        <f t="shared" si="9"/>
        <v>0</v>
      </c>
      <c r="BW15" s="68">
        <f t="shared" si="9"/>
        <v>0</v>
      </c>
      <c r="BX15" s="68">
        <f t="shared" si="9"/>
        <v>0</v>
      </c>
      <c r="BY15" s="68">
        <f t="shared" si="9"/>
        <v>0</v>
      </c>
      <c r="BZ15" s="68">
        <f t="shared" si="9"/>
        <v>0</v>
      </c>
      <c r="CA15" s="68">
        <f t="shared" si="9"/>
        <v>0</v>
      </c>
      <c r="CB15" s="68">
        <f t="shared" si="9"/>
        <v>0</v>
      </c>
      <c r="CC15" s="68">
        <f t="shared" si="9"/>
        <v>0</v>
      </c>
      <c r="CD15" s="68">
        <f t="shared" si="9"/>
        <v>0</v>
      </c>
      <c r="CE15" s="68">
        <f t="shared" si="9"/>
        <v>0</v>
      </c>
      <c r="CF15" s="68">
        <f t="shared" si="9"/>
        <v>0</v>
      </c>
      <c r="CG15" s="68">
        <f t="shared" si="9"/>
        <v>0</v>
      </c>
      <c r="CH15" s="68">
        <f t="shared" si="9"/>
        <v>0</v>
      </c>
      <c r="CI15" s="68">
        <f t="shared" si="9"/>
        <v>0</v>
      </c>
      <c r="CJ15" s="68">
        <f t="shared" si="9"/>
        <v>0</v>
      </c>
      <c r="CK15" s="68">
        <f t="shared" si="9"/>
        <v>0</v>
      </c>
      <c r="CL15" s="68">
        <f t="shared" si="9"/>
        <v>0</v>
      </c>
      <c r="CM15" s="68">
        <f t="shared" si="9"/>
        <v>0</v>
      </c>
      <c r="CN15" s="68">
        <f t="shared" si="9"/>
        <v>0</v>
      </c>
      <c r="CO15" s="68">
        <f t="shared" si="9"/>
        <v>0</v>
      </c>
      <c r="CP15" s="68">
        <f t="shared" si="9"/>
        <v>0</v>
      </c>
      <c r="CQ15" s="68">
        <f t="shared" si="9"/>
        <v>0</v>
      </c>
      <c r="CR15" s="68">
        <f t="shared" si="9"/>
        <v>0</v>
      </c>
      <c r="CS15" s="68">
        <f t="shared" si="9"/>
        <v>0</v>
      </c>
      <c r="CT15" s="68">
        <f t="shared" si="9"/>
        <v>0</v>
      </c>
      <c r="CU15" s="68">
        <f t="shared" si="9"/>
        <v>0</v>
      </c>
    </row>
    <row r="16" spans="1:102" x14ac:dyDescent="0.25">
      <c r="A16" s="70">
        <v>13</v>
      </c>
      <c r="B16" s="2">
        <v>7922.5554549999997</v>
      </c>
      <c r="C16" s="2">
        <v>4085.5457529999999</v>
      </c>
      <c r="D16" s="2">
        <v>449.339787</v>
      </c>
      <c r="E16" s="2">
        <v>13632.558892999999</v>
      </c>
      <c r="F16" s="2">
        <v>6885.6075030000002</v>
      </c>
      <c r="G16" s="2">
        <v>117.039118</v>
      </c>
      <c r="H16" s="2">
        <v>5874.8462689999997</v>
      </c>
      <c r="I16" s="2">
        <v>2985.451012</v>
      </c>
      <c r="J16" s="2">
        <v>226.76385300000001</v>
      </c>
      <c r="K16" s="2">
        <v>10400.379867</v>
      </c>
      <c r="L16" s="2">
        <v>4891.4373429999996</v>
      </c>
      <c r="M16" s="2">
        <v>413.79704600000002</v>
      </c>
      <c r="N16" s="2">
        <v>5622.4150760000002</v>
      </c>
      <c r="O16" s="2">
        <v>3201.8697769999999</v>
      </c>
      <c r="P16" s="2">
        <v>235.12201999999999</v>
      </c>
      <c r="Q16" s="2">
        <v>10407.32224</v>
      </c>
      <c r="R16" s="2">
        <v>5067.9226140000001</v>
      </c>
      <c r="S16" s="2">
        <v>422.14109200000001</v>
      </c>
      <c r="T16" s="2">
        <v>2030.0304839999999</v>
      </c>
      <c r="U16" s="2">
        <v>2055.9617079999998</v>
      </c>
      <c r="V16" s="2">
        <v>134.79213300000001</v>
      </c>
      <c r="W16" s="2">
        <v>2226.7624470000001</v>
      </c>
      <c r="X16" s="2">
        <v>2417.834781</v>
      </c>
      <c r="Y16" s="2">
        <v>848.48972800000001</v>
      </c>
      <c r="Z16" s="2">
        <v>1085.36769</v>
      </c>
      <c r="AA16" s="2">
        <v>1942.0631310000001</v>
      </c>
      <c r="AB16" s="2">
        <v>49.111131999999998</v>
      </c>
      <c r="AC16" s="2">
        <v>5635.153996</v>
      </c>
      <c r="AD16" s="2">
        <v>4376.7477749999998</v>
      </c>
      <c r="AE16" s="2">
        <v>422.19498299999998</v>
      </c>
      <c r="AF16" s="2">
        <v>106066.62470599997</v>
      </c>
      <c r="AG16" s="2">
        <v>11</v>
      </c>
      <c r="AH16" s="70">
        <v>11</v>
      </c>
      <c r="AI16" s="70" t="s">
        <v>304</v>
      </c>
      <c r="AJ16" s="2">
        <v>3377.4076180000002</v>
      </c>
      <c r="AK16" s="2">
        <v>2031.493993</v>
      </c>
      <c r="AL16" s="2">
        <v>319.695944</v>
      </c>
      <c r="AM16" s="2">
        <v>1229.234181</v>
      </c>
      <c r="AN16" s="2">
        <v>3591.2886819999999</v>
      </c>
      <c r="AO16" s="2">
        <v>1020.303165</v>
      </c>
      <c r="AP16" s="2">
        <v>5117.0357990000002</v>
      </c>
      <c r="AQ16" s="2">
        <v>1968.6468890000001</v>
      </c>
      <c r="AR16" s="2">
        <v>1057.3548020000001</v>
      </c>
      <c r="AS16" s="2">
        <v>753.46741299999996</v>
      </c>
      <c r="AT16" s="2">
        <v>3578.39741</v>
      </c>
      <c r="AU16" s="2">
        <v>586.43743400000005</v>
      </c>
      <c r="AV16" s="2">
        <v>2981.4615800000001</v>
      </c>
      <c r="AW16" s="2">
        <v>1687.0927409999999</v>
      </c>
      <c r="AX16" s="2">
        <v>257.33368100000001</v>
      </c>
      <c r="AY16" s="2">
        <v>11432.756423000001</v>
      </c>
      <c r="AZ16" s="2">
        <v>2230.261747</v>
      </c>
      <c r="BA16" s="2">
        <v>186.63127600000001</v>
      </c>
      <c r="BB16" s="2">
        <v>1071.2256070000001</v>
      </c>
      <c r="BC16" s="2">
        <v>1838.964289</v>
      </c>
      <c r="BD16" s="2">
        <v>234.885201</v>
      </c>
      <c r="BE16" s="2">
        <v>5193.752023</v>
      </c>
      <c r="BF16" s="2">
        <v>1459.145874</v>
      </c>
      <c r="BG16" s="2">
        <v>672.62465699999996</v>
      </c>
      <c r="BH16" s="2">
        <v>4915.9247800000003</v>
      </c>
      <c r="BI16" s="2">
        <v>1681.4557110000001</v>
      </c>
      <c r="BJ16" s="2">
        <v>121.038473</v>
      </c>
      <c r="BK16" s="2">
        <v>7061.7507779999996</v>
      </c>
      <c r="BL16" s="2">
        <v>5161.6709360000004</v>
      </c>
      <c r="BM16" s="2">
        <v>487.11856999999998</v>
      </c>
      <c r="BN16" s="2">
        <v>73305.857677000007</v>
      </c>
      <c r="BP16">
        <v>11</v>
      </c>
      <c r="BQ16" t="s">
        <v>304</v>
      </c>
      <c r="BR16" s="68">
        <f t="shared" ref="BR16:CU16" si="10">AJ16/(AJ16+AJ17)</f>
        <v>0.59101095620932942</v>
      </c>
      <c r="BS16" s="68">
        <f t="shared" si="10"/>
        <v>0.5918005274477488</v>
      </c>
      <c r="BT16" s="68">
        <f t="shared" si="10"/>
        <v>0.59258772930092651</v>
      </c>
      <c r="BU16" s="68">
        <f t="shared" si="10"/>
        <v>0.56714944038731063</v>
      </c>
      <c r="BV16" s="68">
        <f t="shared" si="10"/>
        <v>0.56844853503098225</v>
      </c>
      <c r="BW16" s="68">
        <f t="shared" si="10"/>
        <v>0.56891874677869858</v>
      </c>
      <c r="BX16" s="68">
        <f t="shared" si="10"/>
        <v>0.55427488156023175</v>
      </c>
      <c r="BY16" s="68">
        <f t="shared" si="10"/>
        <v>0.55318572074303096</v>
      </c>
      <c r="BZ16" s="68">
        <f t="shared" si="10"/>
        <v>0.55395988560575726</v>
      </c>
      <c r="CA16" s="68">
        <f t="shared" si="10"/>
        <v>0.61222992841730473</v>
      </c>
      <c r="CB16" s="68">
        <f t="shared" si="10"/>
        <v>0.60829988094222842</v>
      </c>
      <c r="CC16" s="68">
        <f t="shared" si="10"/>
        <v>0.6089266699984861</v>
      </c>
      <c r="CD16" s="68">
        <f t="shared" si="10"/>
        <v>0.34276766220627508</v>
      </c>
      <c r="CE16" s="68">
        <f t="shared" si="10"/>
        <v>0.34762407142472695</v>
      </c>
      <c r="CF16" s="68">
        <f t="shared" si="10"/>
        <v>0.34900506072341475</v>
      </c>
      <c r="CG16" s="68">
        <f t="shared" si="10"/>
        <v>0.50608024067102153</v>
      </c>
      <c r="CH16" s="68">
        <f t="shared" si="10"/>
        <v>0.51042737336941568</v>
      </c>
      <c r="CI16" s="68">
        <f t="shared" si="10"/>
        <v>0.51149993945935457</v>
      </c>
      <c r="CJ16" s="68">
        <f t="shared" si="10"/>
        <v>0.43745388373040806</v>
      </c>
      <c r="CK16" s="68">
        <f t="shared" si="10"/>
        <v>0.43808527825950822</v>
      </c>
      <c r="CL16" s="68">
        <f t="shared" si="10"/>
        <v>0.43897162759768016</v>
      </c>
      <c r="CM16" s="68">
        <f t="shared" si="10"/>
        <v>0.45011715458406182</v>
      </c>
      <c r="CN16" s="68">
        <f t="shared" si="10"/>
        <v>0.4541201852861656</v>
      </c>
      <c r="CO16" s="68">
        <f t="shared" si="10"/>
        <v>0.45499588352728271</v>
      </c>
      <c r="CP16" s="68">
        <f t="shared" si="10"/>
        <v>0.44510994292547101</v>
      </c>
      <c r="CQ16" s="68">
        <f t="shared" si="10"/>
        <v>0.44873211356754666</v>
      </c>
      <c r="CR16" s="68">
        <f t="shared" si="10"/>
        <v>0.44916874067494128</v>
      </c>
      <c r="CS16" s="68">
        <f t="shared" si="10"/>
        <v>0.61976462735293469</v>
      </c>
      <c r="CT16" s="68">
        <f t="shared" si="10"/>
        <v>0.62350495626091673</v>
      </c>
      <c r="CU16" s="68">
        <f t="shared" si="10"/>
        <v>0.6247870853985793</v>
      </c>
    </row>
    <row r="17" spans="1:99" x14ac:dyDescent="0.25">
      <c r="A17" s="70">
        <v>14</v>
      </c>
      <c r="B17" s="2">
        <v>1796.617753</v>
      </c>
      <c r="C17" s="2">
        <v>922.753604</v>
      </c>
      <c r="D17" s="2">
        <v>101.370501</v>
      </c>
      <c r="E17" s="2">
        <v>3624.374836</v>
      </c>
      <c r="F17" s="2">
        <v>1820.2810890000001</v>
      </c>
      <c r="G17" s="2">
        <v>30.297691</v>
      </c>
      <c r="H17" s="2">
        <v>2127.3044140000002</v>
      </c>
      <c r="I17" s="2">
        <v>1079.3338490000001</v>
      </c>
      <c r="J17" s="2">
        <v>82.542043000000007</v>
      </c>
      <c r="K17" s="2">
        <v>2393.2009029999999</v>
      </c>
      <c r="L17" s="2">
        <v>1121.7640960000001</v>
      </c>
      <c r="M17" s="2">
        <v>95.090192000000002</v>
      </c>
      <c r="N17" s="2">
        <v>3197.8938410000001</v>
      </c>
      <c r="O17" s="2">
        <v>1802.6760979999999</v>
      </c>
      <c r="P17" s="2">
        <v>131.65791300000001</v>
      </c>
      <c r="Q17" s="2">
        <v>3494.5460509999998</v>
      </c>
      <c r="R17" s="2">
        <v>1688.7445889999999</v>
      </c>
      <c r="S17" s="2">
        <v>141.070909</v>
      </c>
      <c r="T17" s="2">
        <v>1179.2553250000001</v>
      </c>
      <c r="U17" s="2">
        <v>1181.822447</v>
      </c>
      <c r="V17" s="2">
        <v>77.317218999999994</v>
      </c>
      <c r="W17" s="2">
        <v>826.15253800000005</v>
      </c>
      <c r="X17" s="2">
        <v>884.61343599999998</v>
      </c>
      <c r="Y17" s="2">
        <v>310.34206</v>
      </c>
      <c r="Z17" s="2">
        <v>589.18851600000005</v>
      </c>
      <c r="AA17" s="2">
        <v>1051.3543589999999</v>
      </c>
      <c r="AB17" s="2">
        <v>26.145661</v>
      </c>
      <c r="AC17" s="2">
        <v>6030.1508889999996</v>
      </c>
      <c r="AD17" s="2">
        <v>4638.1004670000002</v>
      </c>
      <c r="AE17" s="2">
        <v>448.52669900000001</v>
      </c>
      <c r="AF17" s="2">
        <v>42894.489987999994</v>
      </c>
      <c r="AG17" s="2">
        <v>12</v>
      </c>
      <c r="AH17" s="70">
        <v>12</v>
      </c>
      <c r="AI17" s="70" t="s">
        <v>306</v>
      </c>
      <c r="AJ17" s="2">
        <v>2337.2201439999999</v>
      </c>
      <c r="AK17" s="2">
        <v>1401.2403469999999</v>
      </c>
      <c r="AL17" s="2">
        <v>219.795389</v>
      </c>
      <c r="AM17" s="2">
        <v>938.15609300000006</v>
      </c>
      <c r="AN17" s="2">
        <v>2726.413732</v>
      </c>
      <c r="AO17" s="2">
        <v>773.10436600000003</v>
      </c>
      <c r="AP17" s="2">
        <v>4114.9102430000003</v>
      </c>
      <c r="AQ17" s="2">
        <v>1590.0980589999999</v>
      </c>
      <c r="AR17" s="2">
        <v>851.36608100000001</v>
      </c>
      <c r="AS17" s="2">
        <v>477.22611899999998</v>
      </c>
      <c r="AT17" s="2">
        <v>2304.2231889999998</v>
      </c>
      <c r="AU17" s="2">
        <v>376.62998099999999</v>
      </c>
      <c r="AV17" s="2">
        <v>5716.7381299999997</v>
      </c>
      <c r="AW17" s="2">
        <v>3166.117608</v>
      </c>
      <c r="AX17" s="2">
        <v>480.001418</v>
      </c>
      <c r="AY17" s="2">
        <v>11158.041447</v>
      </c>
      <c r="AZ17" s="2">
        <v>2139.139001</v>
      </c>
      <c r="BA17" s="2">
        <v>178.23929699999999</v>
      </c>
      <c r="BB17" s="2">
        <v>1377.548188</v>
      </c>
      <c r="BC17" s="2">
        <v>2358.7670210000001</v>
      </c>
      <c r="BD17" s="2">
        <v>300.19539700000001</v>
      </c>
      <c r="BE17" s="2">
        <v>6344.9151220000003</v>
      </c>
      <c r="BF17" s="2">
        <v>1753.9812260000001</v>
      </c>
      <c r="BG17" s="2">
        <v>805.68466699999999</v>
      </c>
      <c r="BH17" s="2">
        <v>6128.3685640000003</v>
      </c>
      <c r="BI17" s="2">
        <v>2065.6701579999999</v>
      </c>
      <c r="BJ17" s="2">
        <v>148.43369200000001</v>
      </c>
      <c r="BK17" s="2">
        <v>4332.4954669999997</v>
      </c>
      <c r="BL17" s="2">
        <v>3116.8052560000001</v>
      </c>
      <c r="BM17" s="2">
        <v>292.536742</v>
      </c>
      <c r="BN17" s="2">
        <v>69974.06214400001</v>
      </c>
      <c r="BP17">
        <v>12</v>
      </c>
      <c r="BQ17" t="s">
        <v>306</v>
      </c>
      <c r="BR17" s="68">
        <f>1-BR16</f>
        <v>0.40898904379067058</v>
      </c>
      <c r="BS17" s="68">
        <f t="shared" ref="BS17:CU17" si="11">1-BS16</f>
        <v>0.4081994725522512</v>
      </c>
      <c r="BT17" s="68">
        <f t="shared" si="11"/>
        <v>0.40741227069907349</v>
      </c>
      <c r="BU17" s="68">
        <f t="shared" si="11"/>
        <v>0.43285055961268937</v>
      </c>
      <c r="BV17" s="68">
        <f t="shared" si="11"/>
        <v>0.43155146496901775</v>
      </c>
      <c r="BW17" s="68">
        <f t="shared" si="11"/>
        <v>0.43108125322130142</v>
      </c>
      <c r="BX17" s="68">
        <f t="shared" si="11"/>
        <v>0.44572511843976825</v>
      </c>
      <c r="BY17" s="68">
        <f t="shared" si="11"/>
        <v>0.44681427925696904</v>
      </c>
      <c r="BZ17" s="68">
        <f t="shared" si="11"/>
        <v>0.44604011439424274</v>
      </c>
      <c r="CA17" s="68">
        <f t="shared" si="11"/>
        <v>0.38777007158269527</v>
      </c>
      <c r="CB17" s="68">
        <f t="shared" si="11"/>
        <v>0.39170011905777158</v>
      </c>
      <c r="CC17" s="68">
        <f t="shared" si="11"/>
        <v>0.3910733300015139</v>
      </c>
      <c r="CD17" s="68">
        <f t="shared" si="11"/>
        <v>0.65723233779372492</v>
      </c>
      <c r="CE17" s="68">
        <f t="shared" si="11"/>
        <v>0.65237592857527305</v>
      </c>
      <c r="CF17" s="68">
        <f t="shared" si="11"/>
        <v>0.65099493927658525</v>
      </c>
      <c r="CG17" s="68">
        <f t="shared" si="11"/>
        <v>0.49391975932897847</v>
      </c>
      <c r="CH17" s="68">
        <f t="shared" si="11"/>
        <v>0.48957262663058432</v>
      </c>
      <c r="CI17" s="68">
        <f t="shared" si="11"/>
        <v>0.48850006054064543</v>
      </c>
      <c r="CJ17" s="68">
        <f t="shared" si="11"/>
        <v>0.56254611626959194</v>
      </c>
      <c r="CK17" s="68">
        <f t="shared" si="11"/>
        <v>0.56191472174049184</v>
      </c>
      <c r="CL17" s="68">
        <f t="shared" si="11"/>
        <v>0.56102837240231984</v>
      </c>
      <c r="CM17" s="68">
        <f t="shared" si="11"/>
        <v>0.54988284541593813</v>
      </c>
      <c r="CN17" s="68">
        <f t="shared" si="11"/>
        <v>0.5458798147138344</v>
      </c>
      <c r="CO17" s="68">
        <f t="shared" si="11"/>
        <v>0.54500411647271729</v>
      </c>
      <c r="CP17" s="68">
        <f t="shared" si="11"/>
        <v>0.55489005707452899</v>
      </c>
      <c r="CQ17" s="68">
        <f t="shared" si="11"/>
        <v>0.55126788643245339</v>
      </c>
      <c r="CR17" s="68">
        <f t="shared" si="11"/>
        <v>0.55083125932505872</v>
      </c>
      <c r="CS17" s="68">
        <f t="shared" si="11"/>
        <v>0.38023537264706531</v>
      </c>
      <c r="CT17" s="68">
        <f t="shared" si="11"/>
        <v>0.37649504373908327</v>
      </c>
      <c r="CU17" s="68">
        <f t="shared" si="11"/>
        <v>0.3752129146014207</v>
      </c>
    </row>
    <row r="18" spans="1:99" x14ac:dyDescent="0.25">
      <c r="A18" s="70">
        <v>15</v>
      </c>
      <c r="B18" s="2">
        <v>5377.0262540000003</v>
      </c>
      <c r="C18" s="2">
        <v>2354.8666010000002</v>
      </c>
      <c r="D18" s="2">
        <v>474.509905</v>
      </c>
      <c r="E18" s="2">
        <v>8764.5561429999998</v>
      </c>
      <c r="F18" s="2">
        <v>4492.612494</v>
      </c>
      <c r="G18" s="2">
        <v>904.24005499999998</v>
      </c>
      <c r="H18" s="2">
        <v>4670.8978699999998</v>
      </c>
      <c r="I18" s="2">
        <v>2032.505308</v>
      </c>
      <c r="J18" s="2">
        <v>386.32280100000003</v>
      </c>
      <c r="K18" s="2">
        <v>8646.4706630000001</v>
      </c>
      <c r="L18" s="2">
        <v>3495.2825819999998</v>
      </c>
      <c r="M18" s="2">
        <v>788.03468099999998</v>
      </c>
      <c r="N18" s="2">
        <v>7929.3196319999997</v>
      </c>
      <c r="O18" s="2">
        <v>1992.099933</v>
      </c>
      <c r="P18" s="2">
        <v>459.76487700000001</v>
      </c>
      <c r="Q18" s="2">
        <v>8451.2273679999998</v>
      </c>
      <c r="R18" s="2">
        <v>3399.776402</v>
      </c>
      <c r="S18" s="2">
        <v>675.13550799999996</v>
      </c>
      <c r="T18" s="2">
        <v>3713.7101590000002</v>
      </c>
      <c r="U18" s="2">
        <v>371.801917</v>
      </c>
      <c r="V18" s="2">
        <v>238.224412</v>
      </c>
      <c r="W18" s="2">
        <v>3599.1113169999999</v>
      </c>
      <c r="X18" s="2">
        <v>1075.905356</v>
      </c>
      <c r="Y18" s="2">
        <v>974.51468399999999</v>
      </c>
      <c r="Z18" s="2">
        <v>1290.772954</v>
      </c>
      <c r="AA18" s="2">
        <v>642.14226799999994</v>
      </c>
      <c r="AB18" s="2">
        <v>186.777986</v>
      </c>
      <c r="AC18" s="2">
        <v>4947.1303129999997</v>
      </c>
      <c r="AD18" s="2">
        <v>1833.9912670000001</v>
      </c>
      <c r="AE18" s="2">
        <v>491.813829</v>
      </c>
      <c r="AF18" s="2">
        <v>84660.545538999999</v>
      </c>
      <c r="AG18" s="2">
        <v>13</v>
      </c>
      <c r="AH18" s="70">
        <v>13</v>
      </c>
      <c r="AI18" s="70" t="s">
        <v>308</v>
      </c>
      <c r="AJ18" s="2">
        <v>7922.5554549999997</v>
      </c>
      <c r="AK18" s="2">
        <v>4085.5457529999999</v>
      </c>
      <c r="AL18" s="2">
        <v>449.339787</v>
      </c>
      <c r="AM18" s="2">
        <v>13632.558892999999</v>
      </c>
      <c r="AN18" s="2">
        <v>6885.6075030000002</v>
      </c>
      <c r="AO18" s="2">
        <v>117.039118</v>
      </c>
      <c r="AP18" s="2">
        <v>5874.8462689999997</v>
      </c>
      <c r="AQ18" s="2">
        <v>2985.451012</v>
      </c>
      <c r="AR18" s="2">
        <v>226.76385300000001</v>
      </c>
      <c r="AS18" s="2">
        <v>10400.379867</v>
      </c>
      <c r="AT18" s="2">
        <v>4891.4373429999996</v>
      </c>
      <c r="AU18" s="2">
        <v>413.79704600000002</v>
      </c>
      <c r="AV18" s="2">
        <v>5622.4150760000002</v>
      </c>
      <c r="AW18" s="2">
        <v>3201.8697769999999</v>
      </c>
      <c r="AX18" s="2">
        <v>235.12201999999999</v>
      </c>
      <c r="AY18" s="2">
        <v>10407.32224</v>
      </c>
      <c r="AZ18" s="2">
        <v>5067.9226140000001</v>
      </c>
      <c r="BA18" s="2">
        <v>422.14109200000001</v>
      </c>
      <c r="BB18" s="2">
        <v>2030.0304839999999</v>
      </c>
      <c r="BC18" s="2">
        <v>2055.9617079999998</v>
      </c>
      <c r="BD18" s="2">
        <v>134.79213300000001</v>
      </c>
      <c r="BE18" s="2">
        <v>2226.7624470000001</v>
      </c>
      <c r="BF18" s="2">
        <v>2417.834781</v>
      </c>
      <c r="BG18" s="2">
        <v>848.48972800000001</v>
      </c>
      <c r="BH18" s="2">
        <v>1085.36769</v>
      </c>
      <c r="BI18" s="2">
        <v>1942.0631310000001</v>
      </c>
      <c r="BJ18" s="2">
        <v>49.111131999999998</v>
      </c>
      <c r="BK18" s="2">
        <v>5635.153996</v>
      </c>
      <c r="BL18" s="2">
        <v>4376.7477749999998</v>
      </c>
      <c r="BM18" s="2">
        <v>422.19498299999998</v>
      </c>
      <c r="BN18" s="2">
        <v>106066.62470599997</v>
      </c>
      <c r="BP18">
        <v>13</v>
      </c>
      <c r="BQ18" t="s">
        <v>308</v>
      </c>
      <c r="BR18" s="68">
        <f t="shared" ref="BR18:CU18" si="12">AJ18/(AJ18+AJ19)</f>
        <v>0.81514705885463834</v>
      </c>
      <c r="BS18" s="68">
        <f t="shared" si="12"/>
        <v>0.81575510203672519</v>
      </c>
      <c r="BT18" s="68">
        <f t="shared" si="12"/>
        <v>0.81592771515465135</v>
      </c>
      <c r="BU18" s="68">
        <f t="shared" si="12"/>
        <v>0.78997573422274336</v>
      </c>
      <c r="BV18" s="68">
        <f t="shared" si="12"/>
        <v>0.79091380853728255</v>
      </c>
      <c r="BW18" s="68">
        <f t="shared" si="12"/>
        <v>0.79436441439423322</v>
      </c>
      <c r="BX18" s="68">
        <f t="shared" si="12"/>
        <v>0.73415841587195962</v>
      </c>
      <c r="BY18" s="68">
        <f t="shared" si="12"/>
        <v>0.73446716470635864</v>
      </c>
      <c r="BZ18" s="68">
        <f t="shared" si="12"/>
        <v>0.73313782870792732</v>
      </c>
      <c r="CA18" s="68">
        <f t="shared" si="12"/>
        <v>0.81293736710429976</v>
      </c>
      <c r="CB18" s="68">
        <f t="shared" si="12"/>
        <v>0.81344977257463202</v>
      </c>
      <c r="CC18" s="68">
        <f t="shared" si="12"/>
        <v>0.81314093791442266</v>
      </c>
      <c r="CD18" s="68">
        <f t="shared" si="12"/>
        <v>0.63743970068480538</v>
      </c>
      <c r="CE18" s="68">
        <f t="shared" si="12"/>
        <v>0.63979227226086721</v>
      </c>
      <c r="CF18" s="68">
        <f t="shared" si="12"/>
        <v>0.64104384903740075</v>
      </c>
      <c r="CG18" s="68">
        <f t="shared" si="12"/>
        <v>0.74862759610070895</v>
      </c>
      <c r="CH18" s="68">
        <f t="shared" si="12"/>
        <v>0.75006248816721544</v>
      </c>
      <c r="CI18" s="68">
        <f t="shared" si="12"/>
        <v>0.74952431988394375</v>
      </c>
      <c r="CJ18" s="68">
        <f t="shared" si="12"/>
        <v>0.63254898591676034</v>
      </c>
      <c r="CK18" s="68">
        <f t="shared" si="12"/>
        <v>0.63499035438327422</v>
      </c>
      <c r="CL18" s="68">
        <f t="shared" si="12"/>
        <v>0.63548415819025272</v>
      </c>
      <c r="CM18" s="68">
        <f t="shared" si="12"/>
        <v>0.72938894726542802</v>
      </c>
      <c r="CN18" s="68">
        <f t="shared" si="12"/>
        <v>0.73213404787203662</v>
      </c>
      <c r="CO18" s="68">
        <f t="shared" si="12"/>
        <v>0.73219403953734141</v>
      </c>
      <c r="CP18" s="68">
        <f t="shared" si="12"/>
        <v>0.64815243950073775</v>
      </c>
      <c r="CQ18" s="68">
        <f t="shared" si="12"/>
        <v>0.64877790601804775</v>
      </c>
      <c r="CR18" s="68">
        <f t="shared" si="12"/>
        <v>0.65258071786290439</v>
      </c>
      <c r="CS18" s="68">
        <f t="shared" si="12"/>
        <v>0.48306958554045543</v>
      </c>
      <c r="CT18" s="68">
        <f t="shared" si="12"/>
        <v>0.48550432103879665</v>
      </c>
      <c r="CU18" s="68">
        <f t="shared" si="12"/>
        <v>0.48487937274082948</v>
      </c>
    </row>
    <row r="19" spans="1:99" x14ac:dyDescent="0.25">
      <c r="A19" s="70">
        <v>16</v>
      </c>
      <c r="B19" s="2">
        <v>9367.7039669999995</v>
      </c>
      <c r="C19" s="2">
        <v>4121.714911</v>
      </c>
      <c r="D19" s="2">
        <v>841.71061599999996</v>
      </c>
      <c r="E19" s="2">
        <v>8815.1139449999991</v>
      </c>
      <c r="F19" s="2">
        <v>4511.0772310000002</v>
      </c>
      <c r="G19" s="2">
        <v>918.04731300000003</v>
      </c>
      <c r="H19" s="2">
        <v>6689.1870730000001</v>
      </c>
      <c r="I19" s="2">
        <v>2915.3106440000001</v>
      </c>
      <c r="J19" s="2">
        <v>556.05880100000002</v>
      </c>
      <c r="K19" s="2">
        <v>6885.5769120000004</v>
      </c>
      <c r="L19" s="2">
        <v>2782.0093689999999</v>
      </c>
      <c r="M19" s="2">
        <v>632.465551</v>
      </c>
      <c r="N19" s="2">
        <v>20488.016240000001</v>
      </c>
      <c r="O19" s="2">
        <v>5192.606554</v>
      </c>
      <c r="P19" s="2">
        <v>1232.3519590000001</v>
      </c>
      <c r="Q19" s="2">
        <v>10843.579039</v>
      </c>
      <c r="R19" s="2">
        <v>4394.1882539999997</v>
      </c>
      <c r="S19" s="2">
        <v>892.047281</v>
      </c>
      <c r="T19" s="2">
        <v>4893.663192</v>
      </c>
      <c r="U19" s="2">
        <v>492.35552300000001</v>
      </c>
      <c r="V19" s="2">
        <v>326.25304</v>
      </c>
      <c r="W19" s="2">
        <v>2783.9684090000001</v>
      </c>
      <c r="X19" s="2">
        <v>848.68865200000005</v>
      </c>
      <c r="Y19" s="2">
        <v>789.63684599999999</v>
      </c>
      <c r="Z19" s="2">
        <v>5122.4165370000001</v>
      </c>
      <c r="AA19" s="2">
        <v>2523.6993969999999</v>
      </c>
      <c r="AB19" s="2">
        <v>759.53334400000006</v>
      </c>
      <c r="AC19" s="2">
        <v>2783.2790879999998</v>
      </c>
      <c r="AD19" s="2">
        <v>1035.937907</v>
      </c>
      <c r="AE19" s="2">
        <v>284.797776</v>
      </c>
      <c r="AF19" s="2">
        <v>114722.995371</v>
      </c>
      <c r="AG19" s="2">
        <v>14</v>
      </c>
      <c r="AH19" s="70">
        <v>14</v>
      </c>
      <c r="AI19" s="70" t="s">
        <v>310</v>
      </c>
      <c r="AJ19" s="2">
        <v>1796.617753</v>
      </c>
      <c r="AK19" s="2">
        <v>922.753604</v>
      </c>
      <c r="AL19" s="2">
        <v>101.370501</v>
      </c>
      <c r="AM19" s="2">
        <v>3624.374836</v>
      </c>
      <c r="AN19" s="2">
        <v>1820.2810890000001</v>
      </c>
      <c r="AO19" s="2">
        <v>30.297691</v>
      </c>
      <c r="AP19" s="2">
        <v>2127.3044140000002</v>
      </c>
      <c r="AQ19" s="2">
        <v>1079.3338490000001</v>
      </c>
      <c r="AR19" s="2">
        <v>82.542043000000007</v>
      </c>
      <c r="AS19" s="2">
        <v>2393.2009029999999</v>
      </c>
      <c r="AT19" s="2">
        <v>1121.7640960000001</v>
      </c>
      <c r="AU19" s="2">
        <v>95.090192000000002</v>
      </c>
      <c r="AV19" s="2">
        <v>3197.8938410000001</v>
      </c>
      <c r="AW19" s="2">
        <v>1802.6760979999999</v>
      </c>
      <c r="AX19" s="2">
        <v>131.65791300000001</v>
      </c>
      <c r="AY19" s="2">
        <v>3494.5460509999998</v>
      </c>
      <c r="AZ19" s="2">
        <v>1688.7445889999999</v>
      </c>
      <c r="BA19" s="2">
        <v>141.070909</v>
      </c>
      <c r="BB19" s="2">
        <v>1179.2553250000001</v>
      </c>
      <c r="BC19" s="2">
        <v>1181.822447</v>
      </c>
      <c r="BD19" s="2">
        <v>77.317218999999994</v>
      </c>
      <c r="BE19" s="2">
        <v>826.15253800000005</v>
      </c>
      <c r="BF19" s="2">
        <v>884.61343599999998</v>
      </c>
      <c r="BG19" s="2">
        <v>310.34206</v>
      </c>
      <c r="BH19" s="2">
        <v>589.18851600000005</v>
      </c>
      <c r="BI19" s="2">
        <v>1051.3543589999999</v>
      </c>
      <c r="BJ19" s="2">
        <v>26.145661</v>
      </c>
      <c r="BK19" s="2">
        <v>6030.1508889999996</v>
      </c>
      <c r="BL19" s="2">
        <v>4638.1004670000002</v>
      </c>
      <c r="BM19" s="2">
        <v>448.52669900000001</v>
      </c>
      <c r="BN19" s="2">
        <v>42894.489987999994</v>
      </c>
      <c r="BP19">
        <v>14</v>
      </c>
      <c r="BQ19" t="s">
        <v>310</v>
      </c>
      <c r="BR19" s="68">
        <f>1-BR18</f>
        <v>0.18485294114536166</v>
      </c>
      <c r="BS19" s="68">
        <f t="shared" ref="BS19:CU19" si="13">1-BS18</f>
        <v>0.18424489796327481</v>
      </c>
      <c r="BT19" s="68">
        <f t="shared" si="13"/>
        <v>0.18407228484534865</v>
      </c>
      <c r="BU19" s="68">
        <f t="shared" si="13"/>
        <v>0.21002426577725664</v>
      </c>
      <c r="BV19" s="68">
        <f t="shared" si="13"/>
        <v>0.20908619146271745</v>
      </c>
      <c r="BW19" s="68">
        <f t="shared" si="13"/>
        <v>0.20563558560576678</v>
      </c>
      <c r="BX19" s="68">
        <f t="shared" si="13"/>
        <v>0.26584158412804038</v>
      </c>
      <c r="BY19" s="68">
        <f t="shared" si="13"/>
        <v>0.26553283529364136</v>
      </c>
      <c r="BZ19" s="68">
        <f t="shared" si="13"/>
        <v>0.26686217129207268</v>
      </c>
      <c r="CA19" s="68">
        <f t="shared" si="13"/>
        <v>0.18706263289570024</v>
      </c>
      <c r="CB19" s="68">
        <f t="shared" si="13"/>
        <v>0.18655022742536798</v>
      </c>
      <c r="CC19" s="68">
        <f t="shared" si="13"/>
        <v>0.18685906208557734</v>
      </c>
      <c r="CD19" s="68">
        <f t="shared" si="13"/>
        <v>0.36256029931519462</v>
      </c>
      <c r="CE19" s="68">
        <f t="shared" si="13"/>
        <v>0.36020772773913279</v>
      </c>
      <c r="CF19" s="68">
        <f t="shared" si="13"/>
        <v>0.35895615096259925</v>
      </c>
      <c r="CG19" s="68">
        <f t="shared" si="13"/>
        <v>0.25137240389929105</v>
      </c>
      <c r="CH19" s="68">
        <f t="shared" si="13"/>
        <v>0.24993751183278456</v>
      </c>
      <c r="CI19" s="68">
        <f t="shared" si="13"/>
        <v>0.25047568011605625</v>
      </c>
      <c r="CJ19" s="68">
        <f t="shared" si="13"/>
        <v>0.36745101408323966</v>
      </c>
      <c r="CK19" s="68">
        <f t="shared" si="13"/>
        <v>0.36500964561672578</v>
      </c>
      <c r="CL19" s="68">
        <f t="shared" si="13"/>
        <v>0.36451584180974728</v>
      </c>
      <c r="CM19" s="68">
        <f t="shared" si="13"/>
        <v>0.27061105273457198</v>
      </c>
      <c r="CN19" s="68">
        <f t="shared" si="13"/>
        <v>0.26786595212796338</v>
      </c>
      <c r="CO19" s="68">
        <f t="shared" si="13"/>
        <v>0.26780596046265859</v>
      </c>
      <c r="CP19" s="68">
        <f t="shared" si="13"/>
        <v>0.35184756049926225</v>
      </c>
      <c r="CQ19" s="68">
        <f t="shared" si="13"/>
        <v>0.35122209398195225</v>
      </c>
      <c r="CR19" s="68">
        <f t="shared" si="13"/>
        <v>0.34741928213709561</v>
      </c>
      <c r="CS19" s="68">
        <f t="shared" si="13"/>
        <v>0.51693041445954457</v>
      </c>
      <c r="CT19" s="68">
        <f t="shared" si="13"/>
        <v>0.51449567896120341</v>
      </c>
      <c r="CU19" s="68">
        <f t="shared" si="13"/>
        <v>0.51512062725917052</v>
      </c>
    </row>
    <row r="20" spans="1:99" x14ac:dyDescent="0.25">
      <c r="A20" s="70">
        <v>17</v>
      </c>
      <c r="B20" s="2">
        <v>1592.230847</v>
      </c>
      <c r="C20" s="2">
        <v>1012.080229</v>
      </c>
      <c r="D20" s="2">
        <v>63.743139999999997</v>
      </c>
      <c r="E20" s="2">
        <v>1983.9453840000001</v>
      </c>
      <c r="F20" s="2">
        <v>1318.785852</v>
      </c>
      <c r="G20" s="2">
        <v>227.80302499999999</v>
      </c>
      <c r="H20" s="2">
        <v>2772.4440450000002</v>
      </c>
      <c r="I20" s="2">
        <v>654.253557</v>
      </c>
      <c r="J20" s="2">
        <v>145.25083900000001</v>
      </c>
      <c r="K20" s="2">
        <v>1050.9719769999999</v>
      </c>
      <c r="L20" s="2">
        <v>1077.3320120000001</v>
      </c>
      <c r="M20" s="2">
        <v>150.47510299999999</v>
      </c>
      <c r="N20" s="2">
        <v>2361.8434670000001</v>
      </c>
      <c r="O20" s="2">
        <v>301.38825400000002</v>
      </c>
      <c r="P20" s="2">
        <v>44.933796000000001</v>
      </c>
      <c r="Q20" s="2">
        <v>3386.964246</v>
      </c>
      <c r="R20" s="2">
        <v>663.71189800000002</v>
      </c>
      <c r="S20" s="2">
        <v>17.764623</v>
      </c>
      <c r="T20" s="2">
        <v>496.71542699999998</v>
      </c>
      <c r="U20" s="2">
        <v>241.960104</v>
      </c>
      <c r="V20" s="2">
        <v>10.448444</v>
      </c>
      <c r="W20" s="2">
        <v>208.41001199999999</v>
      </c>
      <c r="X20" s="2">
        <v>174.51797300000001</v>
      </c>
      <c r="Y20" s="2">
        <v>31.347622000000001</v>
      </c>
      <c r="Z20" s="2">
        <v>1300.861218</v>
      </c>
      <c r="AA20" s="2">
        <v>367.83902599999999</v>
      </c>
      <c r="AB20" s="2">
        <v>64.793718999999996</v>
      </c>
      <c r="AC20" s="2">
        <v>2252.0260549999998</v>
      </c>
      <c r="AD20" s="2">
        <v>771.89457500000003</v>
      </c>
      <c r="AE20" s="2">
        <v>34.487265999999998</v>
      </c>
      <c r="AF20" s="2">
        <v>24781.223735000007</v>
      </c>
      <c r="AG20" s="2">
        <v>15</v>
      </c>
      <c r="AH20" s="70">
        <v>15</v>
      </c>
      <c r="AI20" s="70" t="s">
        <v>312</v>
      </c>
      <c r="AJ20" s="2">
        <v>5377.0262540000003</v>
      </c>
      <c r="AK20" s="2">
        <v>2354.8666010000002</v>
      </c>
      <c r="AL20" s="2">
        <v>474.509905</v>
      </c>
      <c r="AM20" s="2">
        <v>8764.5561429999998</v>
      </c>
      <c r="AN20" s="2">
        <v>4492.612494</v>
      </c>
      <c r="AO20" s="2">
        <v>904.24005499999998</v>
      </c>
      <c r="AP20" s="2">
        <v>4670.8978699999998</v>
      </c>
      <c r="AQ20" s="2">
        <v>2032.505308</v>
      </c>
      <c r="AR20" s="2">
        <v>386.32280100000003</v>
      </c>
      <c r="AS20" s="2">
        <v>8646.4706630000001</v>
      </c>
      <c r="AT20" s="2">
        <v>3495.2825819999998</v>
      </c>
      <c r="AU20" s="2">
        <v>788.03468099999998</v>
      </c>
      <c r="AV20" s="2">
        <v>7929.3196319999997</v>
      </c>
      <c r="AW20" s="2">
        <v>1992.099933</v>
      </c>
      <c r="AX20" s="2">
        <v>459.76487700000001</v>
      </c>
      <c r="AY20" s="2">
        <v>8451.2273679999998</v>
      </c>
      <c r="AZ20" s="2">
        <v>3399.776402</v>
      </c>
      <c r="BA20" s="2">
        <v>675.13550799999996</v>
      </c>
      <c r="BB20" s="2">
        <v>3713.7101590000002</v>
      </c>
      <c r="BC20" s="2">
        <v>371.801917</v>
      </c>
      <c r="BD20" s="2">
        <v>238.224412</v>
      </c>
      <c r="BE20" s="2">
        <v>3599.1113169999999</v>
      </c>
      <c r="BF20" s="2">
        <v>1075.905356</v>
      </c>
      <c r="BG20" s="2">
        <v>974.51468399999999</v>
      </c>
      <c r="BH20" s="2">
        <v>1290.772954</v>
      </c>
      <c r="BI20" s="2">
        <v>642.14226799999994</v>
      </c>
      <c r="BJ20" s="2">
        <v>186.777986</v>
      </c>
      <c r="BK20" s="2">
        <v>4947.1303129999997</v>
      </c>
      <c r="BL20" s="2">
        <v>1833.9912670000001</v>
      </c>
      <c r="BM20" s="2">
        <v>491.813829</v>
      </c>
      <c r="BN20" s="2">
        <v>84660.545538999999</v>
      </c>
      <c r="BP20">
        <v>15</v>
      </c>
      <c r="BQ20" t="s">
        <v>312</v>
      </c>
      <c r="BR20" s="68">
        <f t="shared" ref="BR20:CU20" si="14">AJ20/(AJ20+AJ21)</f>
        <v>0.36467444120081882</v>
      </c>
      <c r="BS20" s="68">
        <f t="shared" si="14"/>
        <v>0.36359715331874293</v>
      </c>
      <c r="BT20" s="68">
        <f t="shared" si="14"/>
        <v>0.36050942636837979</v>
      </c>
      <c r="BU20" s="68">
        <f t="shared" si="14"/>
        <v>0.49856203780426717</v>
      </c>
      <c r="BV20" s="68">
        <f t="shared" si="14"/>
        <v>0.49897460165976565</v>
      </c>
      <c r="BW20" s="68">
        <f t="shared" si="14"/>
        <v>0.49621155854930998</v>
      </c>
      <c r="BX20" s="68">
        <f t="shared" si="14"/>
        <v>0.41116751269348317</v>
      </c>
      <c r="BY20" s="68">
        <f t="shared" si="14"/>
        <v>0.41078838172596605</v>
      </c>
      <c r="BZ20" s="68">
        <f t="shared" si="14"/>
        <v>0.40994306359559002</v>
      </c>
      <c r="CA20" s="68">
        <f t="shared" si="14"/>
        <v>0.55668582144424705</v>
      </c>
      <c r="CB20" s="68">
        <f t="shared" si="14"/>
        <v>0.55681376766986068</v>
      </c>
      <c r="CC20" s="68">
        <f t="shared" si="14"/>
        <v>0.5547585725420705</v>
      </c>
      <c r="CD20" s="68">
        <f t="shared" si="14"/>
        <v>0.27903106989747306</v>
      </c>
      <c r="CE20" s="68">
        <f t="shared" si="14"/>
        <v>0.2772694941128776</v>
      </c>
      <c r="CF20" s="68">
        <f t="shared" si="14"/>
        <v>0.27170988859542317</v>
      </c>
      <c r="CG20" s="68">
        <f t="shared" si="14"/>
        <v>0.43800529477890809</v>
      </c>
      <c r="CH20" s="68">
        <f t="shared" si="14"/>
        <v>0.43620628936041711</v>
      </c>
      <c r="CI20" s="68">
        <f t="shared" si="14"/>
        <v>0.43079563707485302</v>
      </c>
      <c r="CJ20" s="68">
        <f t="shared" si="14"/>
        <v>0.43145684607355195</v>
      </c>
      <c r="CK20" s="68">
        <f t="shared" si="14"/>
        <v>0.43024789209706976</v>
      </c>
      <c r="CL20" s="68">
        <f t="shared" si="14"/>
        <v>0.4220264443795711</v>
      </c>
      <c r="CM20" s="68">
        <f t="shared" si="14"/>
        <v>0.56385185075158184</v>
      </c>
      <c r="CN20" s="68">
        <f t="shared" si="14"/>
        <v>0.55902977538523024</v>
      </c>
      <c r="CO20" s="68">
        <f t="shared" si="14"/>
        <v>0.55239851420246189</v>
      </c>
      <c r="CP20" s="68">
        <f t="shared" si="14"/>
        <v>0.20126848829453994</v>
      </c>
      <c r="CQ20" s="68">
        <f t="shared" si="14"/>
        <v>0.20283461270322248</v>
      </c>
      <c r="CR20" s="68">
        <f t="shared" si="14"/>
        <v>0.19737477517045052</v>
      </c>
      <c r="CS20" s="68">
        <f t="shared" si="14"/>
        <v>0.63995709106429</v>
      </c>
      <c r="CT20" s="68">
        <f t="shared" si="14"/>
        <v>0.63903711757591974</v>
      </c>
      <c r="CU20" s="68">
        <f t="shared" si="14"/>
        <v>0.63328158610248941</v>
      </c>
    </row>
    <row r="21" spans="1:99" x14ac:dyDescent="0.25">
      <c r="A21" s="70">
        <v>18</v>
      </c>
      <c r="B21" s="2"/>
      <c r="C21" s="2"/>
      <c r="D21" s="2"/>
      <c r="E21" s="2"/>
      <c r="F21" s="2"/>
      <c r="G21" s="2"/>
      <c r="H21" s="2"/>
      <c r="I21" s="2"/>
      <c r="J21" s="2"/>
      <c r="K21" s="2">
        <v>142.19858400000001</v>
      </c>
      <c r="L21" s="2">
        <v>146.98342600000001</v>
      </c>
      <c r="M21" s="2">
        <v>20.898803999999998</v>
      </c>
      <c r="N21" s="2">
        <v>529.25097500000004</v>
      </c>
      <c r="O21" s="2">
        <v>65.978646999999995</v>
      </c>
      <c r="P21" s="2">
        <v>9.4056759999999997</v>
      </c>
      <c r="Q21" s="2">
        <v>2094.2585949999998</v>
      </c>
      <c r="R21" s="2">
        <v>406.03868399999999</v>
      </c>
      <c r="S21" s="2">
        <v>10.449059999999999</v>
      </c>
      <c r="T21" s="2">
        <v>583.99444500000004</v>
      </c>
      <c r="U21" s="2">
        <v>937.79088300000001</v>
      </c>
      <c r="V21" s="2">
        <v>6.2692350000000001</v>
      </c>
      <c r="W21" s="2">
        <v>2586.9353839999999</v>
      </c>
      <c r="X21" s="2">
        <v>273.660887</v>
      </c>
      <c r="Y21" s="2">
        <v>76.280732</v>
      </c>
      <c r="Z21" s="2">
        <v>1699.6521729999999</v>
      </c>
      <c r="AA21" s="2">
        <v>515.36574199999995</v>
      </c>
      <c r="AB21" s="2">
        <v>41.826763</v>
      </c>
      <c r="AC21" s="2">
        <v>2360.2192</v>
      </c>
      <c r="AD21" s="2">
        <v>337.601338</v>
      </c>
      <c r="AE21" s="2">
        <v>59.593629</v>
      </c>
      <c r="AF21" s="2">
        <v>12904.652861999999</v>
      </c>
      <c r="AG21" s="2">
        <v>16</v>
      </c>
      <c r="AH21" s="70">
        <v>16</v>
      </c>
      <c r="AI21" s="70" t="s">
        <v>314</v>
      </c>
      <c r="AJ21" s="2">
        <v>9367.7039669999995</v>
      </c>
      <c r="AK21" s="2">
        <v>4121.714911</v>
      </c>
      <c r="AL21" s="2">
        <v>841.71061599999996</v>
      </c>
      <c r="AM21" s="2">
        <v>8815.1139449999991</v>
      </c>
      <c r="AN21" s="2">
        <v>4511.0772310000002</v>
      </c>
      <c r="AO21" s="2">
        <v>918.04731300000003</v>
      </c>
      <c r="AP21" s="2">
        <v>6689.1870730000001</v>
      </c>
      <c r="AQ21" s="2">
        <v>2915.3106440000001</v>
      </c>
      <c r="AR21" s="2">
        <v>556.05880100000002</v>
      </c>
      <c r="AS21" s="2">
        <v>6885.5769120000004</v>
      </c>
      <c r="AT21" s="2">
        <v>2782.0093689999999</v>
      </c>
      <c r="AU21" s="2">
        <v>632.465551</v>
      </c>
      <c r="AV21" s="2">
        <v>20488.016240000001</v>
      </c>
      <c r="AW21" s="2">
        <v>5192.606554</v>
      </c>
      <c r="AX21" s="2">
        <v>1232.3519590000001</v>
      </c>
      <c r="AY21" s="2">
        <v>10843.579039</v>
      </c>
      <c r="AZ21" s="2">
        <v>4394.1882539999997</v>
      </c>
      <c r="BA21" s="2">
        <v>892.047281</v>
      </c>
      <c r="BB21" s="2">
        <v>4893.663192</v>
      </c>
      <c r="BC21" s="2">
        <v>492.35552300000001</v>
      </c>
      <c r="BD21" s="2">
        <v>326.25304</v>
      </c>
      <c r="BE21" s="2">
        <v>2783.9684090000001</v>
      </c>
      <c r="BF21" s="2">
        <v>848.68865200000005</v>
      </c>
      <c r="BG21" s="2">
        <v>789.63684599999999</v>
      </c>
      <c r="BH21" s="2">
        <v>5122.4165370000001</v>
      </c>
      <c r="BI21" s="2">
        <v>2523.6993969999999</v>
      </c>
      <c r="BJ21" s="2">
        <v>759.53334400000006</v>
      </c>
      <c r="BK21" s="2">
        <v>2783.2790879999998</v>
      </c>
      <c r="BL21" s="2">
        <v>1035.937907</v>
      </c>
      <c r="BM21" s="2">
        <v>284.797776</v>
      </c>
      <c r="BN21" s="2">
        <v>114722.995371</v>
      </c>
      <c r="BP21">
        <v>16</v>
      </c>
      <c r="BQ21" t="s">
        <v>314</v>
      </c>
      <c r="BR21" s="68">
        <f>1-BR20</f>
        <v>0.63532555879918118</v>
      </c>
      <c r="BS21" s="68">
        <f t="shared" ref="BS21:CU21" si="15">1-BS20</f>
        <v>0.63640284668125702</v>
      </c>
      <c r="BT21" s="68">
        <f t="shared" si="15"/>
        <v>0.63949057363162021</v>
      </c>
      <c r="BU21" s="68">
        <f t="shared" si="15"/>
        <v>0.50143796219573278</v>
      </c>
      <c r="BV21" s="68">
        <f t="shared" si="15"/>
        <v>0.50102539834023441</v>
      </c>
      <c r="BW21" s="68">
        <f t="shared" si="15"/>
        <v>0.50378844145069002</v>
      </c>
      <c r="BX21" s="68">
        <f t="shared" si="15"/>
        <v>0.58883248730651683</v>
      </c>
      <c r="BY21" s="68">
        <f t="shared" si="15"/>
        <v>0.5892116182740339</v>
      </c>
      <c r="BZ21" s="68">
        <f t="shared" si="15"/>
        <v>0.59005693640440993</v>
      </c>
      <c r="CA21" s="68">
        <f t="shared" si="15"/>
        <v>0.44331417855575295</v>
      </c>
      <c r="CB21" s="68">
        <f t="shared" si="15"/>
        <v>0.44318623233013932</v>
      </c>
      <c r="CC21" s="68">
        <f t="shared" si="15"/>
        <v>0.4452414274579295</v>
      </c>
      <c r="CD21" s="68">
        <f t="shared" si="15"/>
        <v>0.72096893010252694</v>
      </c>
      <c r="CE21" s="68">
        <f t="shared" si="15"/>
        <v>0.7227305058871224</v>
      </c>
      <c r="CF21" s="68">
        <f t="shared" si="15"/>
        <v>0.72829011140457678</v>
      </c>
      <c r="CG21" s="68">
        <f t="shared" si="15"/>
        <v>0.56199470522109185</v>
      </c>
      <c r="CH21" s="68">
        <f t="shared" si="15"/>
        <v>0.56379371063958295</v>
      </c>
      <c r="CI21" s="68">
        <f t="shared" si="15"/>
        <v>0.56920436292514698</v>
      </c>
      <c r="CJ21" s="68">
        <f t="shared" si="15"/>
        <v>0.56854315392644805</v>
      </c>
      <c r="CK21" s="68">
        <f t="shared" si="15"/>
        <v>0.56975210790293018</v>
      </c>
      <c r="CL21" s="68">
        <f t="shared" si="15"/>
        <v>0.57797355562042885</v>
      </c>
      <c r="CM21" s="68">
        <f t="shared" si="15"/>
        <v>0.43614814924841816</v>
      </c>
      <c r="CN21" s="68">
        <f t="shared" si="15"/>
        <v>0.44097022461476976</v>
      </c>
      <c r="CO21" s="68">
        <f t="shared" si="15"/>
        <v>0.44760148579753811</v>
      </c>
      <c r="CP21" s="68">
        <f t="shared" si="15"/>
        <v>0.79873151170546008</v>
      </c>
      <c r="CQ21" s="68">
        <f t="shared" si="15"/>
        <v>0.79716538729677755</v>
      </c>
      <c r="CR21" s="68">
        <f t="shared" si="15"/>
        <v>0.80262522482954946</v>
      </c>
      <c r="CS21" s="68">
        <f t="shared" si="15"/>
        <v>0.36004290893571</v>
      </c>
      <c r="CT21" s="68">
        <f t="shared" si="15"/>
        <v>0.36096288242408026</v>
      </c>
      <c r="CU21" s="68">
        <f t="shared" si="15"/>
        <v>0.36671841389751059</v>
      </c>
    </row>
    <row r="22" spans="1:99" x14ac:dyDescent="0.25">
      <c r="A22" s="70">
        <v>19</v>
      </c>
      <c r="B22" s="2">
        <v>32823.582248999999</v>
      </c>
      <c r="C22" s="2">
        <v>6135.3250379999999</v>
      </c>
      <c r="D22" s="2">
        <v>855.74982499999999</v>
      </c>
      <c r="E22" s="2">
        <v>23113.324352</v>
      </c>
      <c r="F22" s="2">
        <v>4333.2237180000002</v>
      </c>
      <c r="G22" s="2">
        <v>608.084158</v>
      </c>
      <c r="H22" s="2">
        <v>28725.438629</v>
      </c>
      <c r="I22" s="2">
        <v>5582.8469809999997</v>
      </c>
      <c r="J22" s="2">
        <v>846.16484500000001</v>
      </c>
      <c r="K22" s="2">
        <v>19898.782304</v>
      </c>
      <c r="L22" s="2">
        <v>3707.5663260000001</v>
      </c>
      <c r="M22" s="2">
        <v>499.16481700000003</v>
      </c>
      <c r="N22" s="2">
        <v>10965.542493000001</v>
      </c>
      <c r="O22" s="2">
        <v>2048.5719159999999</v>
      </c>
      <c r="P22" s="2">
        <v>298.84259300000002</v>
      </c>
      <c r="Q22" s="2">
        <v>5974.5433659999999</v>
      </c>
      <c r="R22" s="2">
        <v>652.36181099999999</v>
      </c>
      <c r="S22" s="2">
        <v>10.53876</v>
      </c>
      <c r="T22" s="2">
        <v>314.66120799999999</v>
      </c>
      <c r="U22" s="2">
        <v>508.367841</v>
      </c>
      <c r="V22" s="2">
        <v>8.4545290000000008</v>
      </c>
      <c r="W22" s="2">
        <v>4797.2019979999995</v>
      </c>
      <c r="X22" s="2">
        <v>282.42222900000002</v>
      </c>
      <c r="Y22" s="2">
        <v>36.373995000000001</v>
      </c>
      <c r="Z22" s="2">
        <v>190.88704799999999</v>
      </c>
      <c r="AA22" s="2">
        <v>1591.092807</v>
      </c>
      <c r="AB22" s="2">
        <v>9.1573869999999999</v>
      </c>
      <c r="AC22" s="2">
        <v>319.657963</v>
      </c>
      <c r="AD22" s="2">
        <v>94.214298999999997</v>
      </c>
      <c r="AE22" s="2">
        <v>29.215494</v>
      </c>
      <c r="AF22" s="2">
        <v>155261.36097900005</v>
      </c>
      <c r="AG22" s="2">
        <v>17</v>
      </c>
      <c r="AH22" s="70">
        <v>17</v>
      </c>
      <c r="AI22" s="70" t="s">
        <v>316</v>
      </c>
      <c r="AJ22" s="2">
        <v>1592.230847</v>
      </c>
      <c r="AK22" s="2">
        <v>1012.080229</v>
      </c>
      <c r="AL22" s="2">
        <v>63.743139999999997</v>
      </c>
      <c r="AM22" s="2">
        <v>1983.9453840000001</v>
      </c>
      <c r="AN22" s="2">
        <v>1318.785852</v>
      </c>
      <c r="AO22" s="2">
        <v>227.80302499999999</v>
      </c>
      <c r="AP22" s="2">
        <v>2772.4440450000002</v>
      </c>
      <c r="AQ22" s="2">
        <v>654.253557</v>
      </c>
      <c r="AR22" s="2">
        <v>145.25083900000001</v>
      </c>
      <c r="AS22" s="2">
        <v>1050.9719769999999</v>
      </c>
      <c r="AT22" s="2">
        <v>1077.3320120000001</v>
      </c>
      <c r="AU22" s="2">
        <v>150.47510299999999</v>
      </c>
      <c r="AV22" s="2">
        <v>2361.8434670000001</v>
      </c>
      <c r="AW22" s="2">
        <v>301.38825400000002</v>
      </c>
      <c r="AX22" s="2">
        <v>44.933796000000001</v>
      </c>
      <c r="AY22" s="2">
        <v>3386.964246</v>
      </c>
      <c r="AZ22" s="2">
        <v>663.71189800000002</v>
      </c>
      <c r="BA22" s="2">
        <v>17.764623</v>
      </c>
      <c r="BB22" s="2">
        <v>496.71542699999998</v>
      </c>
      <c r="BC22" s="2">
        <v>241.960104</v>
      </c>
      <c r="BD22" s="2">
        <v>10.448444</v>
      </c>
      <c r="BE22" s="2">
        <v>208.41001199999999</v>
      </c>
      <c r="BF22" s="2">
        <v>174.51797300000001</v>
      </c>
      <c r="BG22" s="2">
        <v>31.347622000000001</v>
      </c>
      <c r="BH22" s="2">
        <v>1300.861218</v>
      </c>
      <c r="BI22" s="2">
        <v>367.83902599999999</v>
      </c>
      <c r="BJ22" s="2">
        <v>64.793718999999996</v>
      </c>
      <c r="BK22" s="2">
        <v>2252.0260549999998</v>
      </c>
      <c r="BL22" s="2">
        <v>771.89457500000003</v>
      </c>
      <c r="BM22" s="2">
        <v>34.487265999999998</v>
      </c>
      <c r="BN22" s="2">
        <v>24781.223735000007</v>
      </c>
      <c r="BP22">
        <v>17</v>
      </c>
      <c r="BQ22" t="s">
        <v>316</v>
      </c>
      <c r="BR22" s="68">
        <f t="shared" ref="BR22:CU22" si="16">AJ22/(AJ22+AJ23)</f>
        <v>1</v>
      </c>
      <c r="BS22" s="68">
        <f t="shared" si="16"/>
        <v>1</v>
      </c>
      <c r="BT22" s="68">
        <f t="shared" si="16"/>
        <v>1</v>
      </c>
      <c r="BU22" s="68">
        <f t="shared" si="16"/>
        <v>1</v>
      </c>
      <c r="BV22" s="68">
        <f t="shared" si="16"/>
        <v>1</v>
      </c>
      <c r="BW22" s="68">
        <f t="shared" si="16"/>
        <v>1</v>
      </c>
      <c r="BX22" s="68">
        <f t="shared" si="16"/>
        <v>1</v>
      </c>
      <c r="BY22" s="68">
        <f t="shared" si="16"/>
        <v>1</v>
      </c>
      <c r="BZ22" s="68">
        <f t="shared" si="16"/>
        <v>1</v>
      </c>
      <c r="CA22" s="68">
        <f t="shared" si="16"/>
        <v>0.88082291949876557</v>
      </c>
      <c r="CB22" s="68">
        <f t="shared" si="16"/>
        <v>0.87994644073090578</v>
      </c>
      <c r="CC22" s="68">
        <f t="shared" si="16"/>
        <v>0.87805142354605947</v>
      </c>
      <c r="CD22" s="68">
        <f t="shared" si="16"/>
        <v>0.81693750044572222</v>
      </c>
      <c r="CE22" s="68">
        <f t="shared" si="16"/>
        <v>0.82040122063146903</v>
      </c>
      <c r="CF22" s="68">
        <f t="shared" si="16"/>
        <v>0.82690895487538052</v>
      </c>
      <c r="CG22" s="68">
        <f t="shared" si="16"/>
        <v>0.61792128221192311</v>
      </c>
      <c r="CH22" s="68">
        <f t="shared" si="16"/>
        <v>0.62043611769682583</v>
      </c>
      <c r="CI22" s="68">
        <f t="shared" si="16"/>
        <v>0.62964565810142548</v>
      </c>
      <c r="CJ22" s="68">
        <f t="shared" si="16"/>
        <v>0.45961958881782106</v>
      </c>
      <c r="CK22" s="68">
        <f t="shared" si="16"/>
        <v>0.20509421620852605</v>
      </c>
      <c r="CL22" s="68">
        <f t="shared" si="16"/>
        <v>0.6249936967924794</v>
      </c>
      <c r="CM22" s="68">
        <f t="shared" si="16"/>
        <v>7.455608609162373E-2</v>
      </c>
      <c r="CN22" s="68">
        <f t="shared" si="16"/>
        <v>0.38939358496293203</v>
      </c>
      <c r="CO22" s="68">
        <f t="shared" si="16"/>
        <v>0.2912580266720422</v>
      </c>
      <c r="CP22" s="68">
        <f t="shared" si="16"/>
        <v>0.43354621309203817</v>
      </c>
      <c r="CQ22" s="68">
        <f t="shared" si="16"/>
        <v>0.41648215603836053</v>
      </c>
      <c r="CR22" s="68">
        <f t="shared" si="16"/>
        <v>0.60770424016653757</v>
      </c>
      <c r="CS22" s="68">
        <f t="shared" si="16"/>
        <v>0.48827109802078378</v>
      </c>
      <c r="CT22" s="68">
        <f t="shared" si="16"/>
        <v>0.69571646542874654</v>
      </c>
      <c r="CU22" s="68">
        <f t="shared" si="16"/>
        <v>0.36657034353255247</v>
      </c>
    </row>
    <row r="23" spans="1:99" x14ac:dyDescent="0.25">
      <c r="A23" s="70">
        <v>20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>
        <v>12387.981179</v>
      </c>
      <c r="O23" s="2">
        <v>2335.2518399999999</v>
      </c>
      <c r="P23" s="2">
        <v>362.87066499999997</v>
      </c>
      <c r="Q23" s="2">
        <v>12063.160345</v>
      </c>
      <c r="R23" s="2">
        <v>1325.0605800000001</v>
      </c>
      <c r="S23" s="2">
        <v>21.031141000000002</v>
      </c>
      <c r="T23" s="2">
        <v>1228.5314719999999</v>
      </c>
      <c r="U23" s="2">
        <v>1992.7008129999999</v>
      </c>
      <c r="V23" s="2">
        <v>38.480260999999999</v>
      </c>
      <c r="W23" s="2">
        <v>18570.257188</v>
      </c>
      <c r="X23" s="2">
        <v>1108.949038</v>
      </c>
      <c r="Y23" s="2">
        <v>152.547819</v>
      </c>
      <c r="Z23" s="2">
        <v>752.642338</v>
      </c>
      <c r="AA23" s="2">
        <v>6166.7848320000003</v>
      </c>
      <c r="AB23" s="2">
        <v>40.798627000000003</v>
      </c>
      <c r="AC23" s="2">
        <v>1200.891486</v>
      </c>
      <c r="AD23" s="2">
        <v>357.55395900000002</v>
      </c>
      <c r="AE23" s="2">
        <v>119.164023</v>
      </c>
      <c r="AF23" s="2">
        <v>60224.657605999986</v>
      </c>
      <c r="AG23" s="2">
        <v>18</v>
      </c>
      <c r="AH23" s="70">
        <v>18</v>
      </c>
      <c r="AI23" s="70" t="s">
        <v>318</v>
      </c>
      <c r="AJ23" s="2"/>
      <c r="AK23" s="2"/>
      <c r="AL23" s="2"/>
      <c r="AM23" s="2"/>
      <c r="AN23" s="2"/>
      <c r="AO23" s="2"/>
      <c r="AP23" s="2"/>
      <c r="AQ23" s="2"/>
      <c r="AR23" s="2"/>
      <c r="AS23" s="2">
        <v>142.19858400000001</v>
      </c>
      <c r="AT23" s="2">
        <v>146.98342600000001</v>
      </c>
      <c r="AU23" s="2">
        <v>20.898803999999998</v>
      </c>
      <c r="AV23" s="2">
        <v>529.25097500000004</v>
      </c>
      <c r="AW23" s="2">
        <v>65.978646999999995</v>
      </c>
      <c r="AX23" s="2">
        <v>9.4056759999999997</v>
      </c>
      <c r="AY23" s="2">
        <v>2094.2585949999998</v>
      </c>
      <c r="AZ23" s="2">
        <v>406.03868399999999</v>
      </c>
      <c r="BA23" s="2">
        <v>10.449059999999999</v>
      </c>
      <c r="BB23" s="2">
        <v>583.99444500000004</v>
      </c>
      <c r="BC23" s="2">
        <v>937.79088300000001</v>
      </c>
      <c r="BD23" s="2">
        <v>6.2692350000000001</v>
      </c>
      <c r="BE23" s="2">
        <v>2586.9353839999999</v>
      </c>
      <c r="BF23" s="2">
        <v>273.660887</v>
      </c>
      <c r="BG23" s="2">
        <v>76.280732</v>
      </c>
      <c r="BH23" s="2">
        <v>1699.6521729999999</v>
      </c>
      <c r="BI23" s="2">
        <v>515.36574199999995</v>
      </c>
      <c r="BJ23" s="2">
        <v>41.826763</v>
      </c>
      <c r="BK23" s="2">
        <v>2360.2192</v>
      </c>
      <c r="BL23" s="2">
        <v>337.601338</v>
      </c>
      <c r="BM23" s="2">
        <v>59.593629</v>
      </c>
      <c r="BN23" s="2">
        <v>12904.652861999999</v>
      </c>
      <c r="BP23">
        <v>18</v>
      </c>
      <c r="BQ23" t="s">
        <v>318</v>
      </c>
      <c r="BR23" s="68">
        <f>1-BR22</f>
        <v>0</v>
      </c>
      <c r="BS23" s="68">
        <f t="shared" ref="BS23:CU23" si="17">1-BS22</f>
        <v>0</v>
      </c>
      <c r="BT23" s="68">
        <f t="shared" si="17"/>
        <v>0</v>
      </c>
      <c r="BU23" s="68">
        <f t="shared" si="17"/>
        <v>0</v>
      </c>
      <c r="BV23" s="68">
        <f t="shared" si="17"/>
        <v>0</v>
      </c>
      <c r="BW23" s="68">
        <f t="shared" si="17"/>
        <v>0</v>
      </c>
      <c r="BX23" s="68">
        <f t="shared" si="17"/>
        <v>0</v>
      </c>
      <c r="BY23" s="68">
        <f t="shared" si="17"/>
        <v>0</v>
      </c>
      <c r="BZ23" s="68">
        <f t="shared" si="17"/>
        <v>0</v>
      </c>
      <c r="CA23" s="68">
        <f t="shared" si="17"/>
        <v>0.11917708050123443</v>
      </c>
      <c r="CB23" s="68">
        <f t="shared" si="17"/>
        <v>0.12005355926909422</v>
      </c>
      <c r="CC23" s="68">
        <f t="shared" si="17"/>
        <v>0.12194857645394053</v>
      </c>
      <c r="CD23" s="68">
        <f t="shared" si="17"/>
        <v>0.18306249955427778</v>
      </c>
      <c r="CE23" s="68">
        <f t="shared" si="17"/>
        <v>0.17959877936853097</v>
      </c>
      <c r="CF23" s="68">
        <f t="shared" si="17"/>
        <v>0.17309104512461948</v>
      </c>
      <c r="CG23" s="68">
        <f t="shared" si="17"/>
        <v>0.38207871778807689</v>
      </c>
      <c r="CH23" s="68">
        <f t="shared" si="17"/>
        <v>0.37956388230317417</v>
      </c>
      <c r="CI23" s="68">
        <f t="shared" si="17"/>
        <v>0.37035434189857452</v>
      </c>
      <c r="CJ23" s="68">
        <f t="shared" si="17"/>
        <v>0.54038041118217894</v>
      </c>
      <c r="CK23" s="68">
        <f t="shared" si="17"/>
        <v>0.79490578379147392</v>
      </c>
      <c r="CL23" s="68">
        <f t="shared" si="17"/>
        <v>0.3750063032075206</v>
      </c>
      <c r="CM23" s="68">
        <f t="shared" si="17"/>
        <v>0.92544391390837633</v>
      </c>
      <c r="CN23" s="68">
        <f t="shared" si="17"/>
        <v>0.61060641503706803</v>
      </c>
      <c r="CO23" s="68">
        <f t="shared" si="17"/>
        <v>0.70874197332795785</v>
      </c>
      <c r="CP23" s="68">
        <f t="shared" si="17"/>
        <v>0.56645378690796178</v>
      </c>
      <c r="CQ23" s="68">
        <f t="shared" si="17"/>
        <v>0.58351784396163953</v>
      </c>
      <c r="CR23" s="68">
        <f t="shared" si="17"/>
        <v>0.39229575983346243</v>
      </c>
      <c r="CS23" s="68">
        <f t="shared" si="17"/>
        <v>0.51172890197921617</v>
      </c>
      <c r="CT23" s="68">
        <f t="shared" si="17"/>
        <v>0.30428353457125346</v>
      </c>
      <c r="CU23" s="68">
        <f t="shared" si="17"/>
        <v>0.63342965646744753</v>
      </c>
    </row>
    <row r="24" spans="1:99" x14ac:dyDescent="0.25">
      <c r="A24" s="70">
        <v>21</v>
      </c>
      <c r="B24" s="2">
        <v>57921.855865999998</v>
      </c>
      <c r="C24" s="2">
        <v>24790.389805999999</v>
      </c>
      <c r="D24" s="2">
        <v>2946.5398270000001</v>
      </c>
      <c r="E24" s="2">
        <v>54809.132856999997</v>
      </c>
      <c r="F24" s="2">
        <v>20015.886268999999</v>
      </c>
      <c r="G24" s="2">
        <v>2232.7120110000001</v>
      </c>
      <c r="H24" s="2">
        <v>34574.638287000002</v>
      </c>
      <c r="I24" s="2">
        <v>6131.5230549999997</v>
      </c>
      <c r="J24" s="2">
        <v>886.35934599999996</v>
      </c>
      <c r="K24" s="2">
        <v>77837.919924000002</v>
      </c>
      <c r="L24" s="2">
        <v>13232.265546000001</v>
      </c>
      <c r="M24" s="2">
        <v>1955.8849299999999</v>
      </c>
      <c r="N24" s="2">
        <v>94880.152858000001</v>
      </c>
      <c r="O24" s="2">
        <v>16267.594972999999</v>
      </c>
      <c r="P24" s="2">
        <v>2445.8699320000001</v>
      </c>
      <c r="Q24" s="2">
        <v>79689.354846000002</v>
      </c>
      <c r="R24" s="2">
        <v>13465.460741999999</v>
      </c>
      <c r="S24" s="2">
        <v>2148.8940229999998</v>
      </c>
      <c r="T24" s="2">
        <v>50543.691162000003</v>
      </c>
      <c r="U24" s="2">
        <v>5218.6199630000001</v>
      </c>
      <c r="V24" s="2">
        <v>318.26429200000001</v>
      </c>
      <c r="W24" s="2">
        <v>32417.359898999999</v>
      </c>
      <c r="X24" s="2">
        <v>7123.0859540000001</v>
      </c>
      <c r="Y24" s="2">
        <v>360.77619299999998</v>
      </c>
      <c r="Z24" s="2">
        <v>25390.590265999999</v>
      </c>
      <c r="AA24" s="2">
        <v>8183.5984360000002</v>
      </c>
      <c r="AB24" s="2">
        <v>41.669347999999999</v>
      </c>
      <c r="AC24" s="2">
        <v>107771.468213</v>
      </c>
      <c r="AD24" s="2">
        <v>5442.3700470000003</v>
      </c>
      <c r="AE24" s="2">
        <v>871.46331599999996</v>
      </c>
      <c r="AF24" s="2">
        <v>749915.3921869999</v>
      </c>
      <c r="AG24" s="2">
        <v>19</v>
      </c>
      <c r="AH24" s="70">
        <v>19</v>
      </c>
      <c r="AI24" s="70" t="s">
        <v>320</v>
      </c>
      <c r="AJ24" s="2">
        <v>32823.582248999999</v>
      </c>
      <c r="AK24" s="2">
        <v>6135.3250379999999</v>
      </c>
      <c r="AL24" s="2">
        <v>855.74982499999999</v>
      </c>
      <c r="AM24" s="2">
        <v>23113.324352</v>
      </c>
      <c r="AN24" s="2">
        <v>4333.2237180000002</v>
      </c>
      <c r="AO24" s="2">
        <v>608.084158</v>
      </c>
      <c r="AP24" s="2">
        <v>28725.438629</v>
      </c>
      <c r="AQ24" s="2">
        <v>5582.8469809999997</v>
      </c>
      <c r="AR24" s="2">
        <v>846.16484500000001</v>
      </c>
      <c r="AS24" s="2">
        <v>19898.782304</v>
      </c>
      <c r="AT24" s="2">
        <v>3707.5663260000001</v>
      </c>
      <c r="AU24" s="2">
        <v>499.16481700000003</v>
      </c>
      <c r="AV24" s="2">
        <v>10965.542493000001</v>
      </c>
      <c r="AW24" s="2">
        <v>2048.5719159999999</v>
      </c>
      <c r="AX24" s="2">
        <v>298.84259300000002</v>
      </c>
      <c r="AY24" s="2">
        <v>5974.5433659999999</v>
      </c>
      <c r="AZ24" s="2">
        <v>652.36181099999999</v>
      </c>
      <c r="BA24" s="2">
        <v>10.53876</v>
      </c>
      <c r="BB24" s="2">
        <v>314.66120799999999</v>
      </c>
      <c r="BC24" s="2">
        <v>508.367841</v>
      </c>
      <c r="BD24" s="2">
        <v>8.4545290000000008</v>
      </c>
      <c r="BE24" s="2">
        <v>4797.2019979999995</v>
      </c>
      <c r="BF24" s="2">
        <v>282.42222900000002</v>
      </c>
      <c r="BG24" s="2">
        <v>36.373995000000001</v>
      </c>
      <c r="BH24" s="2">
        <v>190.88704799999999</v>
      </c>
      <c r="BI24" s="2">
        <v>1591.092807</v>
      </c>
      <c r="BJ24" s="2">
        <v>9.1573869999999999</v>
      </c>
      <c r="BK24" s="2">
        <v>319.657963</v>
      </c>
      <c r="BL24" s="2">
        <v>94.214298999999997</v>
      </c>
      <c r="BM24" s="2">
        <v>29.215494</v>
      </c>
      <c r="BN24" s="2">
        <v>155261.36097900005</v>
      </c>
      <c r="BP24">
        <v>19</v>
      </c>
      <c r="BQ24" t="s">
        <v>320</v>
      </c>
      <c r="BR24" s="68">
        <f t="shared" ref="BR24:CU24" si="18">AJ24/(AJ24+AJ25)</f>
        <v>1</v>
      </c>
      <c r="BS24" s="68">
        <f t="shared" si="18"/>
        <v>1</v>
      </c>
      <c r="BT24" s="68">
        <f t="shared" si="18"/>
        <v>1</v>
      </c>
      <c r="BU24" s="68">
        <f t="shared" si="18"/>
        <v>1</v>
      </c>
      <c r="BV24" s="68">
        <f t="shared" si="18"/>
        <v>1</v>
      </c>
      <c r="BW24" s="68">
        <f t="shared" si="18"/>
        <v>1</v>
      </c>
      <c r="BX24" s="68">
        <f t="shared" si="18"/>
        <v>1</v>
      </c>
      <c r="BY24" s="68">
        <f t="shared" si="18"/>
        <v>1</v>
      </c>
      <c r="BZ24" s="68">
        <f t="shared" si="18"/>
        <v>1</v>
      </c>
      <c r="CA24" s="68">
        <f t="shared" si="18"/>
        <v>1</v>
      </c>
      <c r="CB24" s="68">
        <f t="shared" si="18"/>
        <v>1</v>
      </c>
      <c r="CC24" s="68">
        <f t="shared" si="18"/>
        <v>1</v>
      </c>
      <c r="CD24" s="68">
        <f t="shared" si="18"/>
        <v>0.46954552327995258</v>
      </c>
      <c r="CE24" s="68">
        <f t="shared" si="18"/>
        <v>0.46730252629252828</v>
      </c>
      <c r="CF24" s="68">
        <f t="shared" si="18"/>
        <v>0.4516194732190178</v>
      </c>
      <c r="CG24" s="68">
        <f t="shared" si="18"/>
        <v>0.3312252746648966</v>
      </c>
      <c r="CH24" s="68">
        <f t="shared" si="18"/>
        <v>0.32990514013047806</v>
      </c>
      <c r="CI24" s="68">
        <f t="shared" si="18"/>
        <v>0.33382302972695416</v>
      </c>
      <c r="CJ24" s="68">
        <f t="shared" si="18"/>
        <v>0.20390273494558048</v>
      </c>
      <c r="CK24" s="68">
        <f t="shared" si="18"/>
        <v>0.20326025044812707</v>
      </c>
      <c r="CL24" s="68">
        <f t="shared" si="18"/>
        <v>0.18013352142408651</v>
      </c>
      <c r="CM24" s="68">
        <f t="shared" si="18"/>
        <v>0.20529412118858509</v>
      </c>
      <c r="CN24" s="68">
        <f t="shared" si="18"/>
        <v>0.20298121407159977</v>
      </c>
      <c r="CO24" s="68">
        <f t="shared" si="18"/>
        <v>0.19253464822225347</v>
      </c>
      <c r="CP24" s="68">
        <f t="shared" si="18"/>
        <v>0.20231171475140469</v>
      </c>
      <c r="CQ24" s="68">
        <f t="shared" si="18"/>
        <v>0.20509382604867865</v>
      </c>
      <c r="CR24" s="68">
        <f t="shared" si="18"/>
        <v>0.18330900059400254</v>
      </c>
      <c r="CS24" s="68">
        <f t="shared" si="18"/>
        <v>0.21022529928916503</v>
      </c>
      <c r="CT24" s="68">
        <f t="shared" si="18"/>
        <v>0.20854563668791443</v>
      </c>
      <c r="CU24" s="68">
        <f t="shared" si="18"/>
        <v>0.19689708249960136</v>
      </c>
    </row>
    <row r="25" spans="1:99" x14ac:dyDescent="0.25">
      <c r="A25" s="70">
        <v>22</v>
      </c>
      <c r="B25" s="2">
        <v>69616.930928000002</v>
      </c>
      <c r="C25" s="2">
        <v>30075.297589999998</v>
      </c>
      <c r="D25" s="2">
        <v>3565.6154590000001</v>
      </c>
      <c r="E25" s="2">
        <v>94153.579907000007</v>
      </c>
      <c r="F25" s="2">
        <v>34754.507140000002</v>
      </c>
      <c r="G25" s="2">
        <v>3864.4690540000001</v>
      </c>
      <c r="H25" s="2">
        <v>174519.97979400001</v>
      </c>
      <c r="I25" s="2">
        <v>31102.820314000001</v>
      </c>
      <c r="J25" s="2">
        <v>4494.3507980000004</v>
      </c>
      <c r="K25" s="2">
        <v>250944.21598800001</v>
      </c>
      <c r="L25" s="2">
        <v>42916.505512000003</v>
      </c>
      <c r="M25" s="2">
        <v>6334.1423400000003</v>
      </c>
      <c r="N25" s="2">
        <v>310596.16778600001</v>
      </c>
      <c r="O25" s="2">
        <v>54707.263316999997</v>
      </c>
      <c r="P25" s="2">
        <v>8339.6821409999993</v>
      </c>
      <c r="Q25" s="2">
        <v>150967.88034599999</v>
      </c>
      <c r="R25" s="2">
        <v>26107.847577</v>
      </c>
      <c r="S25" s="2">
        <v>4229.8169969999999</v>
      </c>
      <c r="T25" s="2">
        <v>210190.15181800001</v>
      </c>
      <c r="U25" s="2">
        <v>22356.732692000001</v>
      </c>
      <c r="V25" s="2">
        <v>1380.8486849999999</v>
      </c>
      <c r="W25" s="2">
        <v>117425.960326</v>
      </c>
      <c r="X25" s="2">
        <v>26868.347657999999</v>
      </c>
      <c r="Y25" s="2">
        <v>1413.7530589999999</v>
      </c>
      <c r="Z25" s="2">
        <v>106605.4852</v>
      </c>
      <c r="AA25" s="2">
        <v>35872.201461999997</v>
      </c>
      <c r="AB25" s="2">
        <v>190.24926400000001</v>
      </c>
      <c r="AC25" s="2">
        <v>313023.601043</v>
      </c>
      <c r="AD25" s="2">
        <v>16475.893624</v>
      </c>
      <c r="AE25" s="2">
        <v>2704.9886040000001</v>
      </c>
      <c r="AF25" s="2">
        <v>2155799.2864229996</v>
      </c>
      <c r="AG25" s="2">
        <v>20</v>
      </c>
      <c r="AH25" s="70">
        <v>20</v>
      </c>
      <c r="AI25" s="70" t="s">
        <v>322</v>
      </c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>
        <v>12387.981179</v>
      </c>
      <c r="AW25" s="2">
        <v>2335.2518399999999</v>
      </c>
      <c r="AX25" s="2">
        <v>362.87066499999997</v>
      </c>
      <c r="AY25" s="2">
        <v>12063.160345</v>
      </c>
      <c r="AZ25" s="2">
        <v>1325.0605800000001</v>
      </c>
      <c r="BA25" s="2">
        <v>21.031141000000002</v>
      </c>
      <c r="BB25" s="2">
        <v>1228.5314719999999</v>
      </c>
      <c r="BC25" s="2">
        <v>1992.7008129999999</v>
      </c>
      <c r="BD25" s="2">
        <v>38.480260999999999</v>
      </c>
      <c r="BE25" s="2">
        <v>18570.257188</v>
      </c>
      <c r="BF25" s="2">
        <v>1108.949038</v>
      </c>
      <c r="BG25" s="2">
        <v>152.547819</v>
      </c>
      <c r="BH25" s="2">
        <v>752.642338</v>
      </c>
      <c r="BI25" s="2">
        <v>6166.7848320000003</v>
      </c>
      <c r="BJ25" s="2">
        <v>40.798627000000003</v>
      </c>
      <c r="BK25" s="2">
        <v>1200.891486</v>
      </c>
      <c r="BL25" s="2">
        <v>357.55395900000002</v>
      </c>
      <c r="BM25" s="2">
        <v>119.164023</v>
      </c>
      <c r="BN25" s="2">
        <v>60224.657605999986</v>
      </c>
      <c r="BP25">
        <v>20</v>
      </c>
      <c r="BQ25" t="s">
        <v>322</v>
      </c>
      <c r="BR25" s="68">
        <f>1-BR24</f>
        <v>0</v>
      </c>
      <c r="BS25" s="68">
        <f t="shared" ref="BS25:CU25" si="19">1-BS24</f>
        <v>0</v>
      </c>
      <c r="BT25" s="68">
        <f t="shared" si="19"/>
        <v>0</v>
      </c>
      <c r="BU25" s="68">
        <f t="shared" si="19"/>
        <v>0</v>
      </c>
      <c r="BV25" s="68">
        <f t="shared" si="19"/>
        <v>0</v>
      </c>
      <c r="BW25" s="68">
        <f t="shared" si="19"/>
        <v>0</v>
      </c>
      <c r="BX25" s="68">
        <f t="shared" si="19"/>
        <v>0</v>
      </c>
      <c r="BY25" s="68">
        <f t="shared" si="19"/>
        <v>0</v>
      </c>
      <c r="BZ25" s="68">
        <f t="shared" si="19"/>
        <v>0</v>
      </c>
      <c r="CA25" s="68">
        <f t="shared" si="19"/>
        <v>0</v>
      </c>
      <c r="CB25" s="68">
        <f t="shared" si="19"/>
        <v>0</v>
      </c>
      <c r="CC25" s="68">
        <f t="shared" si="19"/>
        <v>0</v>
      </c>
      <c r="CD25" s="68">
        <f t="shared" si="19"/>
        <v>0.53045447672004742</v>
      </c>
      <c r="CE25" s="68">
        <f t="shared" si="19"/>
        <v>0.53269747370747167</v>
      </c>
      <c r="CF25" s="68">
        <f t="shared" si="19"/>
        <v>0.54838052678098226</v>
      </c>
      <c r="CG25" s="68">
        <f t="shared" si="19"/>
        <v>0.6687747253351034</v>
      </c>
      <c r="CH25" s="68">
        <f t="shared" si="19"/>
        <v>0.670094859869522</v>
      </c>
      <c r="CI25" s="68">
        <f t="shared" si="19"/>
        <v>0.66617697027304579</v>
      </c>
      <c r="CJ25" s="68">
        <f t="shared" si="19"/>
        <v>0.79609726505441958</v>
      </c>
      <c r="CK25" s="68">
        <f t="shared" si="19"/>
        <v>0.79673974955187288</v>
      </c>
      <c r="CL25" s="68">
        <f t="shared" si="19"/>
        <v>0.81986647857591355</v>
      </c>
      <c r="CM25" s="68">
        <f t="shared" si="19"/>
        <v>0.79470587881141497</v>
      </c>
      <c r="CN25" s="68">
        <f t="shared" si="19"/>
        <v>0.79701878592840025</v>
      </c>
      <c r="CO25" s="68">
        <f t="shared" si="19"/>
        <v>0.80746535177774659</v>
      </c>
      <c r="CP25" s="68">
        <f t="shared" si="19"/>
        <v>0.79768828524859536</v>
      </c>
      <c r="CQ25" s="68">
        <f t="shared" si="19"/>
        <v>0.79490617395132135</v>
      </c>
      <c r="CR25" s="68">
        <f t="shared" si="19"/>
        <v>0.81669099940599743</v>
      </c>
      <c r="CS25" s="68">
        <f t="shared" si="19"/>
        <v>0.789774700710835</v>
      </c>
      <c r="CT25" s="68">
        <f t="shared" si="19"/>
        <v>0.79145436331208563</v>
      </c>
      <c r="CU25" s="68">
        <f t="shared" si="19"/>
        <v>0.80310291750039864</v>
      </c>
    </row>
    <row r="26" spans="1:99" x14ac:dyDescent="0.25">
      <c r="A26" s="70">
        <v>24</v>
      </c>
      <c r="B26" s="2">
        <v>2593.8371809999999</v>
      </c>
      <c r="C26" s="2">
        <v>355.78862500000002</v>
      </c>
      <c r="D26" s="2">
        <v>8.4777450000000005</v>
      </c>
      <c r="E26" s="2">
        <v>4239.742945</v>
      </c>
      <c r="F26" s="2">
        <v>598.04365099999995</v>
      </c>
      <c r="G26" s="2">
        <v>12.785249</v>
      </c>
      <c r="H26" s="2">
        <v>4332.4717989999999</v>
      </c>
      <c r="I26" s="2">
        <v>586.02952000000005</v>
      </c>
      <c r="J26" s="2">
        <v>13.403845</v>
      </c>
      <c r="K26" s="2">
        <v>4460.7094079999997</v>
      </c>
      <c r="L26" s="2">
        <v>612.70287499999995</v>
      </c>
      <c r="M26" s="2">
        <v>13.906525999999999</v>
      </c>
      <c r="N26" s="2">
        <v>4653.0944339999996</v>
      </c>
      <c r="O26" s="2">
        <v>627.711139</v>
      </c>
      <c r="P26" s="2">
        <v>14.454704</v>
      </c>
      <c r="Q26" s="2">
        <v>2437.0418719999998</v>
      </c>
      <c r="R26" s="2">
        <v>322.165235</v>
      </c>
      <c r="S26" s="2">
        <v>7.610538</v>
      </c>
      <c r="T26" s="2">
        <v>2106.130936</v>
      </c>
      <c r="U26" s="2">
        <v>292.89399600000002</v>
      </c>
      <c r="V26" s="2">
        <v>7.2894189999999996</v>
      </c>
      <c r="W26" s="2">
        <v>3688.7099360000002</v>
      </c>
      <c r="X26" s="2">
        <v>471.501439</v>
      </c>
      <c r="Y26" s="2">
        <v>11.837815000000001</v>
      </c>
      <c r="Z26" s="2">
        <v>1792.0752890000001</v>
      </c>
      <c r="AA26" s="2">
        <v>233.13897700000001</v>
      </c>
      <c r="AB26" s="2">
        <v>7.0370759999999999</v>
      </c>
      <c r="AC26" s="2"/>
      <c r="AD26" s="2"/>
      <c r="AE26" s="2"/>
      <c r="AF26" s="2">
        <v>34500.592173999998</v>
      </c>
      <c r="AG26" s="2">
        <v>21</v>
      </c>
      <c r="AH26" s="70">
        <v>21</v>
      </c>
      <c r="AI26" s="70" t="s">
        <v>324</v>
      </c>
      <c r="AJ26" s="2">
        <v>57921.855865999998</v>
      </c>
      <c r="AK26" s="2">
        <v>24790.389805999999</v>
      </c>
      <c r="AL26" s="2">
        <v>2946.5398270000001</v>
      </c>
      <c r="AM26" s="2">
        <v>54809.132856999997</v>
      </c>
      <c r="AN26" s="2">
        <v>20015.886268999999</v>
      </c>
      <c r="AO26" s="2">
        <v>2232.7120110000001</v>
      </c>
      <c r="AP26" s="2">
        <v>34574.638287000002</v>
      </c>
      <c r="AQ26" s="2">
        <v>6131.5230549999997</v>
      </c>
      <c r="AR26" s="2">
        <v>886.35934599999996</v>
      </c>
      <c r="AS26" s="2">
        <v>77837.919924000002</v>
      </c>
      <c r="AT26" s="2">
        <v>13232.265546000001</v>
      </c>
      <c r="AU26" s="2">
        <v>1955.8849299999999</v>
      </c>
      <c r="AV26" s="2">
        <v>94880.152858000001</v>
      </c>
      <c r="AW26" s="2">
        <v>16267.594972999999</v>
      </c>
      <c r="AX26" s="2">
        <v>2445.8699320000001</v>
      </c>
      <c r="AY26" s="2">
        <v>79689.354846000002</v>
      </c>
      <c r="AZ26" s="2">
        <v>13465.460741999999</v>
      </c>
      <c r="BA26" s="2">
        <v>2148.8940229999998</v>
      </c>
      <c r="BB26" s="2">
        <v>50543.691162000003</v>
      </c>
      <c r="BC26" s="2">
        <v>5218.6199630000001</v>
      </c>
      <c r="BD26" s="2">
        <v>318.26429200000001</v>
      </c>
      <c r="BE26" s="2">
        <v>32417.359898999999</v>
      </c>
      <c r="BF26" s="2">
        <v>7123.0859540000001</v>
      </c>
      <c r="BG26" s="2">
        <v>360.77619299999998</v>
      </c>
      <c r="BH26" s="2">
        <v>25390.590265999999</v>
      </c>
      <c r="BI26" s="2">
        <v>8183.5984360000002</v>
      </c>
      <c r="BJ26" s="2">
        <v>41.669347999999999</v>
      </c>
      <c r="BK26" s="2">
        <v>107771.468213</v>
      </c>
      <c r="BL26" s="2">
        <v>5442.3700470000003</v>
      </c>
      <c r="BM26" s="2">
        <v>871.46331599999996</v>
      </c>
      <c r="BN26" s="2">
        <v>749915.3921869999</v>
      </c>
      <c r="BP26">
        <v>21</v>
      </c>
      <c r="BQ26" t="s">
        <v>324</v>
      </c>
      <c r="BR26" s="68">
        <f t="shared" ref="BR26:CU26" si="20">AJ26/(AJ26+AJ27)</f>
        <v>0.45415090830019489</v>
      </c>
      <c r="BS26" s="68">
        <f t="shared" si="20"/>
        <v>0.45183776933426978</v>
      </c>
      <c r="BT26" s="68">
        <f t="shared" si="20"/>
        <v>0.4524676850588234</v>
      </c>
      <c r="BU26" s="68">
        <f t="shared" si="20"/>
        <v>0.36793860584315158</v>
      </c>
      <c r="BV26" s="68">
        <f t="shared" si="20"/>
        <v>0.3654508398274704</v>
      </c>
      <c r="BW26" s="68">
        <f t="shared" si="20"/>
        <v>0.36618758524600248</v>
      </c>
      <c r="BX26" s="68">
        <f t="shared" si="20"/>
        <v>0.16535403256341261</v>
      </c>
      <c r="BY26" s="68">
        <f t="shared" si="20"/>
        <v>0.16467386021113209</v>
      </c>
      <c r="BZ26" s="68">
        <f t="shared" si="20"/>
        <v>0.16472906406013604</v>
      </c>
      <c r="CA26" s="68">
        <f t="shared" si="20"/>
        <v>0.23674619579949946</v>
      </c>
      <c r="CB26" s="68">
        <f t="shared" si="20"/>
        <v>0.23566438404023954</v>
      </c>
      <c r="CC26" s="68">
        <f t="shared" si="20"/>
        <v>0.23593226732534014</v>
      </c>
      <c r="CD26" s="68">
        <f t="shared" si="20"/>
        <v>0.23399677867083846</v>
      </c>
      <c r="CE26" s="68">
        <f t="shared" si="20"/>
        <v>0.22920221843249555</v>
      </c>
      <c r="CF26" s="68">
        <f t="shared" si="20"/>
        <v>0.22677280823879808</v>
      </c>
      <c r="CG26" s="68">
        <f t="shared" si="20"/>
        <v>0.34548820798821361</v>
      </c>
      <c r="CH26" s="68">
        <f t="shared" si="20"/>
        <v>0.34026623787566784</v>
      </c>
      <c r="CI26" s="68">
        <f t="shared" si="20"/>
        <v>0.33688530743316225</v>
      </c>
      <c r="CJ26" s="68">
        <f t="shared" si="20"/>
        <v>0.19385167105398371</v>
      </c>
      <c r="CK26" s="68">
        <f t="shared" si="20"/>
        <v>0.18924943692619475</v>
      </c>
      <c r="CL26" s="68">
        <f t="shared" si="20"/>
        <v>0.18731202474948788</v>
      </c>
      <c r="CM26" s="68">
        <f t="shared" si="20"/>
        <v>0.21634170846136561</v>
      </c>
      <c r="CN26" s="68">
        <f t="shared" si="20"/>
        <v>0.20955532606560426</v>
      </c>
      <c r="CO26" s="68">
        <f t="shared" si="20"/>
        <v>0.20330811261261755</v>
      </c>
      <c r="CP26" s="68">
        <f t="shared" si="20"/>
        <v>0.19235867563759645</v>
      </c>
      <c r="CQ26" s="68">
        <f t="shared" si="20"/>
        <v>0.18575530247883459</v>
      </c>
      <c r="CR26" s="68">
        <f t="shared" si="20"/>
        <v>0.17967228951853162</v>
      </c>
      <c r="CS26" s="68">
        <f t="shared" si="20"/>
        <v>0.25611390457485339</v>
      </c>
      <c r="CT26" s="68">
        <f t="shared" si="20"/>
        <v>0.24830297366122056</v>
      </c>
      <c r="CU26" s="68">
        <f t="shared" si="20"/>
        <v>0.24366700168025746</v>
      </c>
    </row>
    <row r="27" spans="1:99" x14ac:dyDescent="0.25">
      <c r="A27" s="70">
        <v>25</v>
      </c>
      <c r="B27" s="2">
        <v>39733.53254</v>
      </c>
      <c r="C27" s="2">
        <v>15032.76895</v>
      </c>
      <c r="D27" s="2">
        <v>676.47003299999994</v>
      </c>
      <c r="E27" s="2">
        <v>63972.356433000001</v>
      </c>
      <c r="F27" s="2">
        <v>14658.456835000001</v>
      </c>
      <c r="G27" s="2">
        <v>514.01479300000005</v>
      </c>
      <c r="H27" s="2">
        <v>31008.683876999999</v>
      </c>
      <c r="I27" s="2">
        <v>9446.7846150000005</v>
      </c>
      <c r="J27" s="2">
        <v>512.993019</v>
      </c>
      <c r="K27" s="2">
        <v>42901.121808000004</v>
      </c>
      <c r="L27" s="2">
        <v>12537.573280000001</v>
      </c>
      <c r="M27" s="2">
        <v>695.03475000000003</v>
      </c>
      <c r="N27" s="2">
        <v>42759.514926999997</v>
      </c>
      <c r="O27" s="2">
        <v>12936.435378</v>
      </c>
      <c r="P27" s="2">
        <v>756.61646399999995</v>
      </c>
      <c r="Q27" s="2">
        <v>49123.903417000001</v>
      </c>
      <c r="R27" s="2">
        <v>13526.888580000001</v>
      </c>
      <c r="S27" s="2">
        <v>801.98418800000002</v>
      </c>
      <c r="T27" s="2">
        <v>23683.350645999999</v>
      </c>
      <c r="U27" s="2">
        <v>6970.9628940000002</v>
      </c>
      <c r="V27" s="2">
        <v>410.14977199999998</v>
      </c>
      <c r="W27" s="2">
        <v>41334.402603000002</v>
      </c>
      <c r="X27" s="2">
        <v>9600.3653009999998</v>
      </c>
      <c r="Y27" s="2">
        <v>629.21490400000005</v>
      </c>
      <c r="Z27" s="2">
        <v>13296.871343000001</v>
      </c>
      <c r="AA27" s="2">
        <v>6039.6508649999996</v>
      </c>
      <c r="AB27" s="2">
        <v>101.677944</v>
      </c>
      <c r="AC27" s="2">
        <v>21557.276261999999</v>
      </c>
      <c r="AD27" s="2">
        <v>3691.0806889999999</v>
      </c>
      <c r="AE27" s="2">
        <v>57.250214</v>
      </c>
      <c r="AF27" s="2">
        <v>478967.38732400007</v>
      </c>
      <c r="AG27" s="2">
        <v>22</v>
      </c>
      <c r="AH27" s="70">
        <v>22</v>
      </c>
      <c r="AI27" s="70" t="s">
        <v>326</v>
      </c>
      <c r="AJ27" s="2">
        <v>69616.930928000002</v>
      </c>
      <c r="AK27" s="2">
        <v>30075.297589999998</v>
      </c>
      <c r="AL27" s="2">
        <v>3565.6154590000001</v>
      </c>
      <c r="AM27" s="2">
        <v>94153.579907000007</v>
      </c>
      <c r="AN27" s="2">
        <v>34754.507140000002</v>
      </c>
      <c r="AO27" s="2">
        <v>3864.4690540000001</v>
      </c>
      <c r="AP27" s="2">
        <v>174519.97979400001</v>
      </c>
      <c r="AQ27" s="2">
        <v>31102.820314000001</v>
      </c>
      <c r="AR27" s="2">
        <v>4494.3507980000004</v>
      </c>
      <c r="AS27" s="2">
        <v>250944.21598800001</v>
      </c>
      <c r="AT27" s="2">
        <v>42916.505512000003</v>
      </c>
      <c r="AU27" s="2">
        <v>6334.1423400000003</v>
      </c>
      <c r="AV27" s="2">
        <v>310596.16778600001</v>
      </c>
      <c r="AW27" s="2">
        <v>54707.263316999997</v>
      </c>
      <c r="AX27" s="2">
        <v>8339.6821409999993</v>
      </c>
      <c r="AY27" s="2">
        <v>150967.88034599999</v>
      </c>
      <c r="AZ27" s="2">
        <v>26107.847577</v>
      </c>
      <c r="BA27" s="2">
        <v>4229.8169969999999</v>
      </c>
      <c r="BB27" s="2">
        <v>210190.15181800001</v>
      </c>
      <c r="BC27" s="2">
        <v>22356.732692000001</v>
      </c>
      <c r="BD27" s="2">
        <v>1380.8486849999999</v>
      </c>
      <c r="BE27" s="2">
        <v>117425.960326</v>
      </c>
      <c r="BF27" s="2">
        <v>26868.347657999999</v>
      </c>
      <c r="BG27" s="2">
        <v>1413.7530589999999</v>
      </c>
      <c r="BH27" s="2">
        <v>106605.4852</v>
      </c>
      <c r="BI27" s="2">
        <v>35872.201461999997</v>
      </c>
      <c r="BJ27" s="2">
        <v>190.24926400000001</v>
      </c>
      <c r="BK27" s="2">
        <v>313023.601043</v>
      </c>
      <c r="BL27" s="2">
        <v>16475.893624</v>
      </c>
      <c r="BM27" s="2">
        <v>2704.9886040000001</v>
      </c>
      <c r="BN27" s="2">
        <v>2155799.2864229996</v>
      </c>
      <c r="BP27">
        <v>22</v>
      </c>
      <c r="BQ27" t="s">
        <v>326</v>
      </c>
      <c r="BR27" s="68">
        <f>1-BR26</f>
        <v>0.54584909169980511</v>
      </c>
      <c r="BS27" s="68">
        <f t="shared" ref="BS27:CU27" si="21">1-BS26</f>
        <v>0.54816223066573022</v>
      </c>
      <c r="BT27" s="68">
        <f t="shared" si="21"/>
        <v>0.5475323149411766</v>
      </c>
      <c r="BU27" s="68">
        <f t="shared" si="21"/>
        <v>0.63206139415684848</v>
      </c>
      <c r="BV27" s="68">
        <f t="shared" si="21"/>
        <v>0.6345491601725296</v>
      </c>
      <c r="BW27" s="68">
        <f t="shared" si="21"/>
        <v>0.63381241475399752</v>
      </c>
      <c r="BX27" s="68">
        <f t="shared" si="21"/>
        <v>0.83464596743658737</v>
      </c>
      <c r="BY27" s="68">
        <f t="shared" si="21"/>
        <v>0.83532613978886794</v>
      </c>
      <c r="BZ27" s="68">
        <f t="shared" si="21"/>
        <v>0.83527093593986401</v>
      </c>
      <c r="CA27" s="68">
        <f t="shared" si="21"/>
        <v>0.7632538042005006</v>
      </c>
      <c r="CB27" s="68">
        <f t="shared" si="21"/>
        <v>0.76433561595976052</v>
      </c>
      <c r="CC27" s="68">
        <f t="shared" si="21"/>
        <v>0.76406773267465988</v>
      </c>
      <c r="CD27" s="68">
        <f t="shared" si="21"/>
        <v>0.76600322132916154</v>
      </c>
      <c r="CE27" s="68">
        <f t="shared" si="21"/>
        <v>0.77079778156750445</v>
      </c>
      <c r="CF27" s="68">
        <f t="shared" si="21"/>
        <v>0.77322719176120192</v>
      </c>
      <c r="CG27" s="68">
        <f t="shared" si="21"/>
        <v>0.65451179201178644</v>
      </c>
      <c r="CH27" s="68">
        <f t="shared" si="21"/>
        <v>0.65973376212433221</v>
      </c>
      <c r="CI27" s="68">
        <f t="shared" si="21"/>
        <v>0.66311469256683775</v>
      </c>
      <c r="CJ27" s="68">
        <f t="shared" si="21"/>
        <v>0.80614832894601629</v>
      </c>
      <c r="CK27" s="68">
        <f t="shared" si="21"/>
        <v>0.81075056307380522</v>
      </c>
      <c r="CL27" s="68">
        <f t="shared" si="21"/>
        <v>0.81268797525051206</v>
      </c>
      <c r="CM27" s="68">
        <f t="shared" si="21"/>
        <v>0.78365829153863442</v>
      </c>
      <c r="CN27" s="68">
        <f t="shared" si="21"/>
        <v>0.79044467393439577</v>
      </c>
      <c r="CO27" s="68">
        <f t="shared" si="21"/>
        <v>0.7966918873873825</v>
      </c>
      <c r="CP27" s="68">
        <f t="shared" si="21"/>
        <v>0.80764132436240355</v>
      </c>
      <c r="CQ27" s="68">
        <f t="shared" si="21"/>
        <v>0.81424469752116546</v>
      </c>
      <c r="CR27" s="68">
        <f t="shared" si="21"/>
        <v>0.82032771048146835</v>
      </c>
      <c r="CS27" s="68">
        <f t="shared" si="21"/>
        <v>0.74388609542514661</v>
      </c>
      <c r="CT27" s="68">
        <f t="shared" si="21"/>
        <v>0.75169702633877944</v>
      </c>
      <c r="CU27" s="68">
        <f t="shared" si="21"/>
        <v>0.75633299831974254</v>
      </c>
    </row>
    <row r="28" spans="1:99" x14ac:dyDescent="0.25">
      <c r="A28" s="70">
        <v>26</v>
      </c>
      <c r="B28" s="2">
        <v>156977.27231999999</v>
      </c>
      <c r="C28" s="2">
        <v>61044.030440000002</v>
      </c>
      <c r="D28" s="2">
        <v>3052.506476</v>
      </c>
      <c r="E28" s="2">
        <v>236024.965777</v>
      </c>
      <c r="F28" s="2">
        <v>55820.546905000003</v>
      </c>
      <c r="G28" s="2">
        <v>2233.129942</v>
      </c>
      <c r="H28" s="2">
        <v>232057.78195599999</v>
      </c>
      <c r="I28" s="2">
        <v>71743.621989000007</v>
      </c>
      <c r="J28" s="2">
        <v>4101.1161869999996</v>
      </c>
      <c r="K28" s="2">
        <v>322633.55629899999</v>
      </c>
      <c r="L28" s="2">
        <v>95966.865795999998</v>
      </c>
      <c r="M28" s="2">
        <v>5688.4632760000004</v>
      </c>
      <c r="N28" s="2">
        <v>400202.25050999998</v>
      </c>
      <c r="O28" s="2">
        <v>123656.631983</v>
      </c>
      <c r="P28" s="2">
        <v>7499.020372</v>
      </c>
      <c r="Q28" s="2">
        <v>303636.06138099998</v>
      </c>
      <c r="R28" s="2">
        <v>84846.654223999998</v>
      </c>
      <c r="S28" s="2">
        <v>5190.3333560000001</v>
      </c>
      <c r="T28" s="2">
        <v>227814.74413899999</v>
      </c>
      <c r="U28" s="2">
        <v>69965.751422000001</v>
      </c>
      <c r="V28" s="2">
        <v>4972.5777120000002</v>
      </c>
      <c r="W28" s="2">
        <v>265275.409094</v>
      </c>
      <c r="X28" s="2">
        <v>62941.653941999997</v>
      </c>
      <c r="Y28" s="2">
        <v>4501.2087389999997</v>
      </c>
      <c r="Z28" s="2">
        <v>184987.71552299999</v>
      </c>
      <c r="AA28" s="2">
        <v>86206.153325000007</v>
      </c>
      <c r="AB28" s="2">
        <v>1628.8024479999999</v>
      </c>
      <c r="AC28" s="2">
        <v>290413.66757400002</v>
      </c>
      <c r="AD28" s="2">
        <v>51632.625007000002</v>
      </c>
      <c r="AE28" s="2">
        <v>895.41907300000003</v>
      </c>
      <c r="AF28" s="2">
        <v>3423610.5371869993</v>
      </c>
      <c r="AG28" s="2">
        <v>23</v>
      </c>
      <c r="AH28" s="70">
        <v>23</v>
      </c>
      <c r="AI28" s="70" t="s">
        <v>328</v>
      </c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Q28" t="s">
        <v>328</v>
      </c>
      <c r="BR28" s="68">
        <f t="shared" ref="BR28:CU28" si="22">AJ28/(AJ28+AJ29)</f>
        <v>0</v>
      </c>
      <c r="BS28" s="68">
        <f t="shared" si="22"/>
        <v>0</v>
      </c>
      <c r="BT28" s="68">
        <f t="shared" si="22"/>
        <v>0</v>
      </c>
      <c r="BU28" s="68">
        <f t="shared" si="22"/>
        <v>0</v>
      </c>
      <c r="BV28" s="68">
        <f t="shared" si="22"/>
        <v>0</v>
      </c>
      <c r="BW28" s="68">
        <f t="shared" si="22"/>
        <v>0</v>
      </c>
      <c r="BX28" s="68">
        <f t="shared" si="22"/>
        <v>0</v>
      </c>
      <c r="BY28" s="68">
        <f t="shared" si="22"/>
        <v>0</v>
      </c>
      <c r="BZ28" s="68">
        <f t="shared" si="22"/>
        <v>0</v>
      </c>
      <c r="CA28" s="68">
        <f t="shared" si="22"/>
        <v>0</v>
      </c>
      <c r="CB28" s="68">
        <f t="shared" si="22"/>
        <v>0</v>
      </c>
      <c r="CC28" s="68">
        <f t="shared" si="22"/>
        <v>0</v>
      </c>
      <c r="CD28" s="68">
        <f t="shared" si="22"/>
        <v>0</v>
      </c>
      <c r="CE28" s="68">
        <f t="shared" si="22"/>
        <v>0</v>
      </c>
      <c r="CF28" s="68">
        <f t="shared" si="22"/>
        <v>0</v>
      </c>
      <c r="CG28" s="68">
        <f t="shared" si="22"/>
        <v>0</v>
      </c>
      <c r="CH28" s="68">
        <f t="shared" si="22"/>
        <v>0</v>
      </c>
      <c r="CI28" s="68">
        <f t="shared" si="22"/>
        <v>0</v>
      </c>
      <c r="CJ28" s="68">
        <f t="shared" si="22"/>
        <v>0</v>
      </c>
      <c r="CK28" s="68">
        <f t="shared" si="22"/>
        <v>0</v>
      </c>
      <c r="CL28" s="68">
        <f t="shared" si="22"/>
        <v>0</v>
      </c>
      <c r="CM28" s="68">
        <f t="shared" si="22"/>
        <v>0</v>
      </c>
      <c r="CN28" s="68">
        <f t="shared" si="22"/>
        <v>0</v>
      </c>
      <c r="CO28" s="68">
        <f t="shared" si="22"/>
        <v>0</v>
      </c>
      <c r="CP28" s="68">
        <f t="shared" si="22"/>
        <v>0</v>
      </c>
      <c r="CQ28" s="68">
        <f t="shared" si="22"/>
        <v>0</v>
      </c>
      <c r="CR28" s="68">
        <f t="shared" si="22"/>
        <v>0</v>
      </c>
      <c r="CS28" s="68" t="e">
        <f t="shared" si="22"/>
        <v>#DIV/0!</v>
      </c>
      <c r="CT28" s="68" t="e">
        <f t="shared" si="22"/>
        <v>#DIV/0!</v>
      </c>
      <c r="CU28" s="68" t="e">
        <f t="shared" si="22"/>
        <v>#DIV/0!</v>
      </c>
    </row>
    <row r="29" spans="1:99" x14ac:dyDescent="0.25">
      <c r="A29" s="70">
        <v>27</v>
      </c>
      <c r="B29" s="2">
        <v>1631.491021</v>
      </c>
      <c r="C29" s="2">
        <v>38.147354999999997</v>
      </c>
      <c r="D29" s="2">
        <v>77.098844</v>
      </c>
      <c r="E29" s="2">
        <v>354.08372300000002</v>
      </c>
      <c r="F29" s="2">
        <v>84.459417999999999</v>
      </c>
      <c r="G29" s="2">
        <v>4.6911589999999999</v>
      </c>
      <c r="H29" s="2">
        <v>163.478002</v>
      </c>
      <c r="I29" s="2">
        <v>19.861236999999999</v>
      </c>
      <c r="J29" s="2">
        <v>2.447508</v>
      </c>
      <c r="K29" s="2">
        <v>66.419462999999993</v>
      </c>
      <c r="L29" s="2">
        <v>8.7391830000000006</v>
      </c>
      <c r="M29" s="2">
        <v>1.1218969999999999</v>
      </c>
      <c r="N29" s="2">
        <v>383.58442200000002</v>
      </c>
      <c r="O29" s="2">
        <v>68.307349000000002</v>
      </c>
      <c r="P29" s="2">
        <v>1.1199049999999999</v>
      </c>
      <c r="Q29" s="2">
        <v>49.659703</v>
      </c>
      <c r="R29" s="2">
        <v>7.6888800000000002</v>
      </c>
      <c r="S29" s="2">
        <v>76.558228999999997</v>
      </c>
      <c r="T29" s="2">
        <v>186.90790899999999</v>
      </c>
      <c r="U29" s="2">
        <v>26.927154000000002</v>
      </c>
      <c r="V29" s="2">
        <v>45.880600999999999</v>
      </c>
      <c r="W29" s="2"/>
      <c r="X29" s="2">
        <v>17.420793</v>
      </c>
      <c r="Y29" s="2">
        <v>7.1076750000000004</v>
      </c>
      <c r="Z29" s="2"/>
      <c r="AA29" s="2">
        <v>85.393236999999999</v>
      </c>
      <c r="AB29" s="2">
        <v>12.498450999999999</v>
      </c>
      <c r="AC29" s="2">
        <v>12.413207</v>
      </c>
      <c r="AD29" s="2">
        <v>39.132826999999999</v>
      </c>
      <c r="AE29" s="2">
        <v>11.858927</v>
      </c>
      <c r="AF29" s="2">
        <v>3484.4980790000004</v>
      </c>
      <c r="AG29" s="2">
        <v>24</v>
      </c>
      <c r="AH29" s="70">
        <v>24</v>
      </c>
      <c r="AI29" s="70" t="s">
        <v>330</v>
      </c>
      <c r="AJ29" s="2">
        <v>2593.8371809999999</v>
      </c>
      <c r="AK29" s="2">
        <v>355.78862500000002</v>
      </c>
      <c r="AL29" s="2">
        <v>8.4777450000000005</v>
      </c>
      <c r="AM29" s="2">
        <v>4239.742945</v>
      </c>
      <c r="AN29" s="2">
        <v>598.04365099999995</v>
      </c>
      <c r="AO29" s="2">
        <v>12.785249</v>
      </c>
      <c r="AP29" s="2">
        <v>4332.4717989999999</v>
      </c>
      <c r="AQ29" s="2">
        <v>586.02952000000005</v>
      </c>
      <c r="AR29" s="2">
        <v>13.403845</v>
      </c>
      <c r="AS29" s="2">
        <v>4460.7094079999997</v>
      </c>
      <c r="AT29" s="2">
        <v>612.70287499999995</v>
      </c>
      <c r="AU29" s="2">
        <v>13.906525999999999</v>
      </c>
      <c r="AV29" s="2">
        <v>4653.0944339999996</v>
      </c>
      <c r="AW29" s="2">
        <v>627.711139</v>
      </c>
      <c r="AX29" s="2">
        <v>14.454704</v>
      </c>
      <c r="AY29" s="2">
        <v>2437.0418719999998</v>
      </c>
      <c r="AZ29" s="2">
        <v>322.165235</v>
      </c>
      <c r="BA29" s="2">
        <v>7.610538</v>
      </c>
      <c r="BB29" s="2">
        <v>2106.130936</v>
      </c>
      <c r="BC29" s="2">
        <v>292.89399600000002</v>
      </c>
      <c r="BD29" s="2">
        <v>7.2894189999999996</v>
      </c>
      <c r="BE29" s="2">
        <v>3688.7099360000002</v>
      </c>
      <c r="BF29" s="2">
        <v>471.501439</v>
      </c>
      <c r="BG29" s="2">
        <v>11.837815000000001</v>
      </c>
      <c r="BH29" s="2">
        <v>1792.0752890000001</v>
      </c>
      <c r="BI29" s="2">
        <v>233.13897700000001</v>
      </c>
      <c r="BJ29" s="2">
        <v>7.0370759999999999</v>
      </c>
      <c r="BK29" s="2"/>
      <c r="BL29" s="2"/>
      <c r="BM29" s="2"/>
      <c r="BN29" s="2">
        <v>34500.592173999998</v>
      </c>
      <c r="BP29">
        <v>24</v>
      </c>
      <c r="BQ29" t="s">
        <v>330</v>
      </c>
      <c r="BR29">
        <f>1-BR28</f>
        <v>1</v>
      </c>
      <c r="BS29">
        <f t="shared" ref="BS29:CU29" si="23">1-BS28</f>
        <v>1</v>
      </c>
      <c r="BT29">
        <f t="shared" si="23"/>
        <v>1</v>
      </c>
      <c r="BU29">
        <f t="shared" si="23"/>
        <v>1</v>
      </c>
      <c r="BV29">
        <f t="shared" si="23"/>
        <v>1</v>
      </c>
      <c r="BW29">
        <f t="shared" si="23"/>
        <v>1</v>
      </c>
      <c r="BX29">
        <f t="shared" si="23"/>
        <v>1</v>
      </c>
      <c r="BY29">
        <f t="shared" si="23"/>
        <v>1</v>
      </c>
      <c r="BZ29">
        <f t="shared" si="23"/>
        <v>1</v>
      </c>
      <c r="CA29">
        <f t="shared" si="23"/>
        <v>1</v>
      </c>
      <c r="CB29">
        <f t="shared" si="23"/>
        <v>1</v>
      </c>
      <c r="CC29">
        <f t="shared" si="23"/>
        <v>1</v>
      </c>
      <c r="CD29">
        <f t="shared" si="23"/>
        <v>1</v>
      </c>
      <c r="CE29">
        <f t="shared" si="23"/>
        <v>1</v>
      </c>
      <c r="CF29">
        <f t="shared" si="23"/>
        <v>1</v>
      </c>
      <c r="CG29">
        <f t="shared" si="23"/>
        <v>1</v>
      </c>
      <c r="CH29">
        <f t="shared" si="23"/>
        <v>1</v>
      </c>
      <c r="CI29">
        <f t="shared" si="23"/>
        <v>1</v>
      </c>
      <c r="CJ29">
        <f t="shared" si="23"/>
        <v>1</v>
      </c>
      <c r="CK29">
        <f t="shared" si="23"/>
        <v>1</v>
      </c>
      <c r="CL29">
        <f t="shared" si="23"/>
        <v>1</v>
      </c>
      <c r="CM29">
        <f t="shared" si="23"/>
        <v>1</v>
      </c>
      <c r="CN29">
        <f t="shared" si="23"/>
        <v>1</v>
      </c>
      <c r="CO29">
        <f t="shared" si="23"/>
        <v>1</v>
      </c>
      <c r="CP29">
        <f t="shared" si="23"/>
        <v>1</v>
      </c>
      <c r="CQ29">
        <f t="shared" si="23"/>
        <v>1</v>
      </c>
      <c r="CR29">
        <f t="shared" si="23"/>
        <v>1</v>
      </c>
      <c r="CS29" t="e">
        <f t="shared" si="23"/>
        <v>#DIV/0!</v>
      </c>
      <c r="CT29" t="e">
        <f t="shared" si="23"/>
        <v>#DIV/0!</v>
      </c>
      <c r="CU29" t="e">
        <f t="shared" si="23"/>
        <v>#DIV/0!</v>
      </c>
    </row>
    <row r="30" spans="1:99" x14ac:dyDescent="0.25">
      <c r="A30" s="70">
        <v>28</v>
      </c>
      <c r="B30" s="2">
        <v>625.71668299999999</v>
      </c>
      <c r="C30" s="2">
        <v>606.95487100000003</v>
      </c>
      <c r="D30" s="2"/>
      <c r="E30" s="2">
        <v>485.62879400000003</v>
      </c>
      <c r="F30" s="2">
        <v>980.88920800000005</v>
      </c>
      <c r="G30" s="2">
        <v>7.0367389999999999</v>
      </c>
      <c r="H30" s="2">
        <v>108.98533500000001</v>
      </c>
      <c r="I30" s="2">
        <v>823.25721999999996</v>
      </c>
      <c r="J30" s="2">
        <v>144.562172</v>
      </c>
      <c r="K30" s="2">
        <v>3414.6543360000001</v>
      </c>
      <c r="L30" s="2">
        <v>41.875252000000003</v>
      </c>
      <c r="M30" s="2">
        <v>268.32751000000002</v>
      </c>
      <c r="N30" s="2">
        <v>25185.085448000002</v>
      </c>
      <c r="O30" s="2">
        <v>2919.060626</v>
      </c>
      <c r="P30" s="2">
        <v>325.36077799999998</v>
      </c>
      <c r="Q30" s="2">
        <v>1192.363192</v>
      </c>
      <c r="R30" s="2">
        <v>7239.0961230000003</v>
      </c>
      <c r="S30" s="2">
        <v>158.49600599999999</v>
      </c>
      <c r="T30" s="2">
        <v>8339.8158829999993</v>
      </c>
      <c r="U30" s="2">
        <v>5081.421824</v>
      </c>
      <c r="V30" s="2">
        <v>373.726428</v>
      </c>
      <c r="W30" s="2">
        <v>879.78653999999995</v>
      </c>
      <c r="X30" s="2">
        <v>1337.4665359999999</v>
      </c>
      <c r="Y30" s="2">
        <v>448.68814600000002</v>
      </c>
      <c r="Z30" s="2">
        <v>459.325805</v>
      </c>
      <c r="AA30" s="2">
        <v>3200.833517</v>
      </c>
      <c r="AB30" s="2">
        <v>1021.3561979999999</v>
      </c>
      <c r="AC30" s="2">
        <v>3964.4885749999999</v>
      </c>
      <c r="AD30" s="2">
        <v>4022.4663019999998</v>
      </c>
      <c r="AE30" s="2">
        <v>778.940742</v>
      </c>
      <c r="AF30" s="2">
        <v>74435.666788999995</v>
      </c>
      <c r="AG30" s="2">
        <v>25</v>
      </c>
      <c r="AH30" s="70">
        <v>25</v>
      </c>
      <c r="AI30" s="70" t="s">
        <v>332</v>
      </c>
      <c r="AJ30" s="2">
        <v>39733.53254</v>
      </c>
      <c r="AK30" s="2">
        <v>15032.76895</v>
      </c>
      <c r="AL30" s="2">
        <v>676.47003299999994</v>
      </c>
      <c r="AM30" s="2">
        <v>63972.356433000001</v>
      </c>
      <c r="AN30" s="2">
        <v>14658.456835000001</v>
      </c>
      <c r="AO30" s="2">
        <v>514.01479300000005</v>
      </c>
      <c r="AP30" s="2">
        <v>31008.683876999999</v>
      </c>
      <c r="AQ30" s="2">
        <v>9446.7846150000005</v>
      </c>
      <c r="AR30" s="2">
        <v>512.993019</v>
      </c>
      <c r="AS30" s="2">
        <v>42901.121808000004</v>
      </c>
      <c r="AT30" s="2">
        <v>12537.573280000001</v>
      </c>
      <c r="AU30" s="2">
        <v>695.03475000000003</v>
      </c>
      <c r="AV30" s="2">
        <v>42759.514926999997</v>
      </c>
      <c r="AW30" s="2">
        <v>12936.435378</v>
      </c>
      <c r="AX30" s="2">
        <v>756.61646399999995</v>
      </c>
      <c r="AY30" s="2">
        <v>49123.903417000001</v>
      </c>
      <c r="AZ30" s="2">
        <v>13526.888580000001</v>
      </c>
      <c r="BA30" s="2">
        <v>801.98418800000002</v>
      </c>
      <c r="BB30" s="2">
        <v>23683.350645999999</v>
      </c>
      <c r="BC30" s="2">
        <v>6970.9628940000002</v>
      </c>
      <c r="BD30" s="2">
        <v>410.14977199999998</v>
      </c>
      <c r="BE30" s="2">
        <v>41334.402603000002</v>
      </c>
      <c r="BF30" s="2">
        <v>9600.3653009999998</v>
      </c>
      <c r="BG30" s="2">
        <v>629.21490400000005</v>
      </c>
      <c r="BH30" s="2">
        <v>13296.871343000001</v>
      </c>
      <c r="BI30" s="2">
        <v>6039.6508649999996</v>
      </c>
      <c r="BJ30" s="2">
        <v>101.677944</v>
      </c>
      <c r="BK30" s="2">
        <v>21557.276261999999</v>
      </c>
      <c r="BL30" s="2">
        <v>3691.0806889999999</v>
      </c>
      <c r="BM30" s="2">
        <v>57.250214</v>
      </c>
      <c r="BN30" s="2">
        <v>478967.38732400007</v>
      </c>
      <c r="BP30">
        <v>25</v>
      </c>
      <c r="BQ30" t="s">
        <v>332</v>
      </c>
      <c r="BR30" s="68">
        <f t="shared" ref="BR30:CU30" si="24">AJ30/(AJ30+AJ31)</f>
        <v>0.20198957839798656</v>
      </c>
      <c r="BS30" s="68">
        <f t="shared" si="24"/>
        <v>0.19759991312116107</v>
      </c>
      <c r="BT30" s="68">
        <f t="shared" si="24"/>
        <v>0.1814090357950281</v>
      </c>
      <c r="BU30" s="68">
        <f t="shared" si="24"/>
        <v>0.21324309151072671</v>
      </c>
      <c r="BV30" s="68">
        <f t="shared" si="24"/>
        <v>0.20798331498946357</v>
      </c>
      <c r="BW30" s="68">
        <f t="shared" si="24"/>
        <v>0.18710874110533535</v>
      </c>
      <c r="BX30" s="68">
        <f t="shared" si="24"/>
        <v>0.11787395166012894</v>
      </c>
      <c r="BY30" s="68">
        <f t="shared" si="24"/>
        <v>0.11635345861828196</v>
      </c>
      <c r="BZ30" s="68">
        <f t="shared" si="24"/>
        <v>0.11117921056851555</v>
      </c>
      <c r="CA30" s="68">
        <f t="shared" si="24"/>
        <v>0.11736539479693882</v>
      </c>
      <c r="CB30" s="68">
        <f t="shared" si="24"/>
        <v>0.11554894331298539</v>
      </c>
      <c r="CC30" s="68">
        <f t="shared" si="24"/>
        <v>0.10887991931212669</v>
      </c>
      <c r="CD30" s="68">
        <f t="shared" si="24"/>
        <v>9.6530938476859243E-2</v>
      </c>
      <c r="CE30" s="68">
        <f t="shared" si="24"/>
        <v>9.470784738884637E-2</v>
      </c>
      <c r="CF30" s="68">
        <f t="shared" si="24"/>
        <v>9.1648467468997075E-2</v>
      </c>
      <c r="CG30" s="68">
        <f t="shared" si="24"/>
        <v>0.13925589159509552</v>
      </c>
      <c r="CH30" s="68">
        <f t="shared" si="24"/>
        <v>0.13750535148409823</v>
      </c>
      <c r="CI30" s="68">
        <f t="shared" si="24"/>
        <v>0.13383539542276299</v>
      </c>
      <c r="CJ30" s="68">
        <f t="shared" si="24"/>
        <v>9.4169105599970285E-2</v>
      </c>
      <c r="CK30" s="68">
        <f t="shared" si="24"/>
        <v>9.0606454356347482E-2</v>
      </c>
      <c r="CL30" s="68">
        <f t="shared" si="24"/>
        <v>7.6197387517602966E-2</v>
      </c>
      <c r="CM30" s="68">
        <f t="shared" si="24"/>
        <v>0.13481108896752386</v>
      </c>
      <c r="CN30" s="68">
        <f t="shared" si="24"/>
        <v>0.13234212944694662</v>
      </c>
      <c r="CO30" s="68">
        <f t="shared" si="24"/>
        <v>0.12264384927714633</v>
      </c>
      <c r="CP30" s="68">
        <f t="shared" si="24"/>
        <v>6.7059530713731053E-2</v>
      </c>
      <c r="CQ30" s="68">
        <f t="shared" si="24"/>
        <v>6.5473448012443411E-2</v>
      </c>
      <c r="CR30" s="68">
        <f t="shared" si="24"/>
        <v>5.8757062183458705E-2</v>
      </c>
      <c r="CS30" s="68">
        <f t="shared" si="24"/>
        <v>6.9100269393461339E-2</v>
      </c>
      <c r="CT30" s="68">
        <f t="shared" si="24"/>
        <v>6.671788598692642E-2</v>
      </c>
      <c r="CU30" s="68">
        <f t="shared" si="24"/>
        <v>6.0094530999612247E-2</v>
      </c>
    </row>
    <row r="31" spans="1:99" x14ac:dyDescent="0.25">
      <c r="A31" s="70">
        <v>29</v>
      </c>
      <c r="B31" s="2">
        <v>2273.4025799999999</v>
      </c>
      <c r="C31" s="2">
        <v>970.93490299999996</v>
      </c>
      <c r="D31" s="2">
        <v>20.913577</v>
      </c>
      <c r="E31" s="2">
        <v>859.60660199999995</v>
      </c>
      <c r="F31" s="2">
        <v>755.04199200000005</v>
      </c>
      <c r="G31" s="2">
        <v>99.342377999999997</v>
      </c>
      <c r="H31" s="2">
        <v>1801.2237150000001</v>
      </c>
      <c r="I31" s="2">
        <v>608.98343</v>
      </c>
      <c r="J31" s="2">
        <v>113.964844</v>
      </c>
      <c r="K31" s="2">
        <v>3073.5224370000001</v>
      </c>
      <c r="L31" s="2">
        <v>1203.3952870000001</v>
      </c>
      <c r="M31" s="2">
        <v>76.288409999999999</v>
      </c>
      <c r="N31" s="2">
        <v>10761.308438</v>
      </c>
      <c r="O31" s="2">
        <v>1434.486541</v>
      </c>
      <c r="P31" s="2">
        <v>41.798495000000003</v>
      </c>
      <c r="Q31" s="2">
        <v>2265.2958939999999</v>
      </c>
      <c r="R31" s="2">
        <v>2092.5880480000001</v>
      </c>
      <c r="S31" s="2">
        <v>36.576917999999999</v>
      </c>
      <c r="T31" s="2">
        <v>2163.4985499999998</v>
      </c>
      <c r="U31" s="2">
        <v>687.39579700000002</v>
      </c>
      <c r="V31" s="2">
        <v>17.764589999999998</v>
      </c>
      <c r="W31" s="2">
        <v>2993.006515</v>
      </c>
      <c r="X31" s="2">
        <v>788.89388399999996</v>
      </c>
      <c r="Y31" s="2">
        <v>63.751097000000001</v>
      </c>
      <c r="Z31" s="2">
        <v>4407.775095</v>
      </c>
      <c r="AA31" s="2">
        <v>2737.8178339999999</v>
      </c>
      <c r="AB31" s="2">
        <v>109.724081</v>
      </c>
      <c r="AC31" s="2">
        <v>10310.198331</v>
      </c>
      <c r="AD31" s="2">
        <v>1475.357589</v>
      </c>
      <c r="AE31" s="2">
        <v>73.326933999999994</v>
      </c>
      <c r="AF31" s="2">
        <v>54317.184785999983</v>
      </c>
      <c r="AG31" s="2">
        <v>26</v>
      </c>
      <c r="AH31" s="70">
        <v>26</v>
      </c>
      <c r="AI31" s="70" t="s">
        <v>334</v>
      </c>
      <c r="AJ31" s="2">
        <v>156977.27231999999</v>
      </c>
      <c r="AK31" s="2">
        <v>61044.030440000002</v>
      </c>
      <c r="AL31" s="2">
        <v>3052.506476</v>
      </c>
      <c r="AM31" s="2">
        <v>236024.965777</v>
      </c>
      <c r="AN31" s="2">
        <v>55820.546905000003</v>
      </c>
      <c r="AO31" s="2">
        <v>2233.129942</v>
      </c>
      <c r="AP31" s="2">
        <v>232057.78195599999</v>
      </c>
      <c r="AQ31" s="2">
        <v>71743.621989000007</v>
      </c>
      <c r="AR31" s="2">
        <v>4101.1161869999996</v>
      </c>
      <c r="AS31" s="2">
        <v>322633.55629899999</v>
      </c>
      <c r="AT31" s="2">
        <v>95966.865795999998</v>
      </c>
      <c r="AU31" s="2">
        <v>5688.4632760000004</v>
      </c>
      <c r="AV31" s="2">
        <v>400202.25050999998</v>
      </c>
      <c r="AW31" s="2">
        <v>123656.631983</v>
      </c>
      <c r="AX31" s="2">
        <v>7499.020372</v>
      </c>
      <c r="AY31" s="2">
        <v>303636.06138099998</v>
      </c>
      <c r="AZ31" s="2">
        <v>84846.654223999998</v>
      </c>
      <c r="BA31" s="2">
        <v>5190.3333560000001</v>
      </c>
      <c r="BB31" s="2">
        <v>227814.74413899999</v>
      </c>
      <c r="BC31" s="2">
        <v>69965.751422000001</v>
      </c>
      <c r="BD31" s="2">
        <v>4972.5777120000002</v>
      </c>
      <c r="BE31" s="2">
        <v>265275.409094</v>
      </c>
      <c r="BF31" s="2">
        <v>62941.653941999997</v>
      </c>
      <c r="BG31" s="2">
        <v>4501.2087389999997</v>
      </c>
      <c r="BH31" s="2">
        <v>184987.71552299999</v>
      </c>
      <c r="BI31" s="2">
        <v>86206.153325000007</v>
      </c>
      <c r="BJ31" s="2">
        <v>1628.8024479999999</v>
      </c>
      <c r="BK31" s="2">
        <v>290413.66757400002</v>
      </c>
      <c r="BL31" s="2">
        <v>51632.625007000002</v>
      </c>
      <c r="BM31" s="2">
        <v>895.41907300000003</v>
      </c>
      <c r="BN31" s="2">
        <v>3423610.5371869993</v>
      </c>
      <c r="BP31">
        <v>26</v>
      </c>
      <c r="BQ31" t="s">
        <v>334</v>
      </c>
      <c r="BR31" s="68">
        <f>1-BR30</f>
        <v>0.79801042160201341</v>
      </c>
      <c r="BS31" s="68">
        <f t="shared" ref="BS31:CU31" si="25">1-BS30</f>
        <v>0.8024000868788389</v>
      </c>
      <c r="BT31" s="68">
        <f t="shared" si="25"/>
        <v>0.8185909642049719</v>
      </c>
      <c r="BU31" s="68">
        <f t="shared" si="25"/>
        <v>0.78675690848927327</v>
      </c>
      <c r="BV31" s="68">
        <f t="shared" si="25"/>
        <v>0.79201668501053646</v>
      </c>
      <c r="BW31" s="68">
        <f t="shared" si="25"/>
        <v>0.81289125889466463</v>
      </c>
      <c r="BX31" s="68">
        <f t="shared" si="25"/>
        <v>0.88212604833987107</v>
      </c>
      <c r="BY31" s="68">
        <f t="shared" si="25"/>
        <v>0.88364654138171805</v>
      </c>
      <c r="BZ31" s="68">
        <f t="shared" si="25"/>
        <v>0.88882078943148446</v>
      </c>
      <c r="CA31" s="68">
        <f t="shared" si="25"/>
        <v>0.88263460520306114</v>
      </c>
      <c r="CB31" s="68">
        <f t="shared" si="25"/>
        <v>0.88445105668701463</v>
      </c>
      <c r="CC31" s="68">
        <f t="shared" si="25"/>
        <v>0.89112008068787329</v>
      </c>
      <c r="CD31" s="68">
        <f t="shared" si="25"/>
        <v>0.90346906152314077</v>
      </c>
      <c r="CE31" s="68">
        <f t="shared" si="25"/>
        <v>0.90529215261115359</v>
      </c>
      <c r="CF31" s="68">
        <f t="shared" si="25"/>
        <v>0.90835153253100298</v>
      </c>
      <c r="CG31" s="68">
        <f t="shared" si="25"/>
        <v>0.86074410840490445</v>
      </c>
      <c r="CH31" s="68">
        <f t="shared" si="25"/>
        <v>0.86249464851590174</v>
      </c>
      <c r="CI31" s="68">
        <f t="shared" si="25"/>
        <v>0.86616460457723699</v>
      </c>
      <c r="CJ31" s="68">
        <f t="shared" si="25"/>
        <v>0.90583089440002973</v>
      </c>
      <c r="CK31" s="68">
        <f t="shared" si="25"/>
        <v>0.90939354564365249</v>
      </c>
      <c r="CL31" s="68">
        <f t="shared" si="25"/>
        <v>0.92380261248239703</v>
      </c>
      <c r="CM31" s="68">
        <f t="shared" si="25"/>
        <v>0.86518891103247619</v>
      </c>
      <c r="CN31" s="68">
        <f t="shared" si="25"/>
        <v>0.86765787055305332</v>
      </c>
      <c r="CO31" s="68">
        <f t="shared" si="25"/>
        <v>0.87735615072285367</v>
      </c>
      <c r="CP31" s="68">
        <f t="shared" si="25"/>
        <v>0.93294046928626895</v>
      </c>
      <c r="CQ31" s="68">
        <f t="shared" si="25"/>
        <v>0.93452655198755663</v>
      </c>
      <c r="CR31" s="68">
        <f t="shared" si="25"/>
        <v>0.94124293781654134</v>
      </c>
      <c r="CS31" s="68">
        <f t="shared" si="25"/>
        <v>0.93089973060653863</v>
      </c>
      <c r="CT31" s="68">
        <f t="shared" si="25"/>
        <v>0.93328211401307359</v>
      </c>
      <c r="CU31" s="68">
        <f t="shared" si="25"/>
        <v>0.93990546900038774</v>
      </c>
    </row>
    <row r="32" spans="1:99" x14ac:dyDescent="0.25">
      <c r="A32" s="70">
        <v>31</v>
      </c>
      <c r="B32" s="2">
        <v>38689.224865999997</v>
      </c>
      <c r="C32" s="2">
        <v>52199.577695</v>
      </c>
      <c r="D32" s="2">
        <v>1935.599404</v>
      </c>
      <c r="E32" s="2">
        <v>95237.788604000001</v>
      </c>
      <c r="F32" s="2">
        <v>32445.733881</v>
      </c>
      <c r="G32" s="2">
        <v>4208.8344029999998</v>
      </c>
      <c r="H32" s="2">
        <v>241767.09891199999</v>
      </c>
      <c r="I32" s="2">
        <v>36554.233026000002</v>
      </c>
      <c r="J32" s="2">
        <v>2499.1992879999998</v>
      </c>
      <c r="K32" s="2">
        <v>105329.60075500001</v>
      </c>
      <c r="L32" s="2">
        <v>30253.743190000001</v>
      </c>
      <c r="M32" s="2">
        <v>191.68111400000001</v>
      </c>
      <c r="N32" s="2">
        <v>51424.931145000002</v>
      </c>
      <c r="O32" s="2">
        <v>43711.765788999997</v>
      </c>
      <c r="P32" s="2">
        <v>650.47406799999999</v>
      </c>
      <c r="Q32" s="2">
        <v>135289.52194999999</v>
      </c>
      <c r="R32" s="2">
        <v>8234.837082</v>
      </c>
      <c r="S32" s="2">
        <v>443.06126799999998</v>
      </c>
      <c r="T32" s="2">
        <v>39841.302810000001</v>
      </c>
      <c r="U32" s="2">
        <v>17287.049733</v>
      </c>
      <c r="V32" s="2">
        <v>29.465572000000002</v>
      </c>
      <c r="W32" s="2">
        <v>31500.720491</v>
      </c>
      <c r="X32" s="2">
        <v>5117.2666589999999</v>
      </c>
      <c r="Y32" s="2">
        <v>194.52198300000001</v>
      </c>
      <c r="Z32" s="2">
        <v>16130.224482</v>
      </c>
      <c r="AA32" s="2">
        <v>6099.8010279999999</v>
      </c>
      <c r="AB32" s="2">
        <v>46.424123999999999</v>
      </c>
      <c r="AC32" s="2">
        <v>38078.436324000002</v>
      </c>
      <c r="AD32" s="2">
        <v>1800.336337</v>
      </c>
      <c r="AE32" s="2">
        <v>318.36970600000001</v>
      </c>
      <c r="AF32" s="2">
        <v>1037510.8256889998</v>
      </c>
      <c r="AG32" s="2">
        <v>27</v>
      </c>
      <c r="AH32" s="70">
        <v>27</v>
      </c>
      <c r="AI32" s="70" t="s">
        <v>336</v>
      </c>
      <c r="AJ32" s="2">
        <v>1631.491021</v>
      </c>
      <c r="AK32" s="2">
        <v>38.147354999999997</v>
      </c>
      <c r="AL32" s="2">
        <v>77.098844</v>
      </c>
      <c r="AM32" s="2">
        <v>354.08372300000002</v>
      </c>
      <c r="AN32" s="2">
        <v>84.459417999999999</v>
      </c>
      <c r="AO32" s="2">
        <v>4.6911589999999999</v>
      </c>
      <c r="AP32" s="2">
        <v>163.478002</v>
      </c>
      <c r="AQ32" s="2">
        <v>19.861236999999999</v>
      </c>
      <c r="AR32" s="2">
        <v>2.447508</v>
      </c>
      <c r="AS32" s="2">
        <v>66.419462999999993</v>
      </c>
      <c r="AT32" s="2">
        <v>8.7391830000000006</v>
      </c>
      <c r="AU32" s="2">
        <v>1.1218969999999999</v>
      </c>
      <c r="AV32" s="2">
        <v>383.58442200000002</v>
      </c>
      <c r="AW32" s="2">
        <v>68.307349000000002</v>
      </c>
      <c r="AX32" s="2">
        <v>1.1199049999999999</v>
      </c>
      <c r="AY32" s="2">
        <v>49.659703</v>
      </c>
      <c r="AZ32" s="2">
        <v>7.6888800000000002</v>
      </c>
      <c r="BA32" s="2">
        <v>76.558228999999997</v>
      </c>
      <c r="BB32" s="2">
        <v>186.90790899999999</v>
      </c>
      <c r="BC32" s="2">
        <v>26.927154000000002</v>
      </c>
      <c r="BD32" s="2">
        <v>45.880600999999999</v>
      </c>
      <c r="BE32" s="2"/>
      <c r="BF32" s="2">
        <v>17.420793</v>
      </c>
      <c r="BG32" s="2">
        <v>7.1076750000000004</v>
      </c>
      <c r="BH32" s="2"/>
      <c r="BI32" s="2">
        <v>85.393236999999999</v>
      </c>
      <c r="BJ32" s="2">
        <v>12.498450999999999</v>
      </c>
      <c r="BK32" s="2">
        <v>12.413207</v>
      </c>
      <c r="BL32" s="2">
        <v>39.132826999999999</v>
      </c>
      <c r="BM32" s="2">
        <v>11.858927</v>
      </c>
      <c r="BN32" s="2">
        <v>3484.4980790000004</v>
      </c>
      <c r="BP32">
        <v>27</v>
      </c>
      <c r="BQ32" t="s">
        <v>336</v>
      </c>
      <c r="BR32" s="68">
        <f t="shared" ref="BR32:CU32" si="26">AJ32/(AJ32+AJ33)</f>
        <v>0.72279171212681637</v>
      </c>
      <c r="BS32" s="68">
        <f t="shared" si="26"/>
        <v>5.9133813932925411E-2</v>
      </c>
      <c r="BT32" s="68">
        <f t="shared" si="26"/>
        <v>1</v>
      </c>
      <c r="BU32" s="68">
        <f t="shared" si="26"/>
        <v>0.42167255558487765</v>
      </c>
      <c r="BV32" s="68">
        <f t="shared" si="26"/>
        <v>7.9278666099298095E-2</v>
      </c>
      <c r="BW32" s="68">
        <f t="shared" si="26"/>
        <v>0.39999998294664568</v>
      </c>
      <c r="BX32" s="68">
        <f t="shared" si="26"/>
        <v>0.59999999926595626</v>
      </c>
      <c r="BY32" s="68">
        <f t="shared" si="26"/>
        <v>2.3556876065399669E-2</v>
      </c>
      <c r="BZ32" s="68">
        <f t="shared" si="26"/>
        <v>1.6648617968558262E-2</v>
      </c>
      <c r="CA32" s="68">
        <f t="shared" si="26"/>
        <v>1.9080165154522193E-2</v>
      </c>
      <c r="CB32" s="68">
        <f t="shared" si="26"/>
        <v>0.17266187007718253</v>
      </c>
      <c r="CC32" s="68">
        <f t="shared" si="26"/>
        <v>4.1636647580374888E-3</v>
      </c>
      <c r="CD32" s="68">
        <f t="shared" si="26"/>
        <v>1.5002126585007216E-2</v>
      </c>
      <c r="CE32" s="68">
        <f t="shared" si="26"/>
        <v>2.2865395080765034E-2</v>
      </c>
      <c r="CF32" s="68">
        <f t="shared" si="26"/>
        <v>3.4302335737272393E-3</v>
      </c>
      <c r="CG32" s="68">
        <f t="shared" si="26"/>
        <v>3.9982920765723885E-2</v>
      </c>
      <c r="CH32" s="68">
        <f t="shared" si="26"/>
        <v>1.0610056731111773E-3</v>
      </c>
      <c r="CI32" s="68">
        <f t="shared" si="26"/>
        <v>0.32570452942487932</v>
      </c>
      <c r="CJ32" s="68">
        <f t="shared" si="26"/>
        <v>2.1920249038131386E-2</v>
      </c>
      <c r="CK32" s="68">
        <f t="shared" si="26"/>
        <v>5.2712048679458877E-3</v>
      </c>
      <c r="CL32" s="68">
        <f t="shared" si="26"/>
        <v>0.10934183135430746</v>
      </c>
      <c r="CM32" s="68">
        <f t="shared" si="26"/>
        <v>0</v>
      </c>
      <c r="CN32" s="68">
        <f t="shared" si="26"/>
        <v>1.2857742948159197E-2</v>
      </c>
      <c r="CO32" s="68">
        <f t="shared" si="26"/>
        <v>1.5593988958490252E-2</v>
      </c>
      <c r="CP32" s="68">
        <f t="shared" si="26"/>
        <v>0</v>
      </c>
      <c r="CQ32" s="68">
        <f t="shared" si="26"/>
        <v>2.5985193169052994E-2</v>
      </c>
      <c r="CR32" s="68">
        <f t="shared" si="26"/>
        <v>1.2089176183604897E-2</v>
      </c>
      <c r="CS32" s="68">
        <f t="shared" si="26"/>
        <v>3.1213260171985813E-3</v>
      </c>
      <c r="CT32" s="68">
        <f t="shared" si="26"/>
        <v>9.6348324285845596E-3</v>
      </c>
      <c r="CU32" s="68">
        <f t="shared" si="26"/>
        <v>1.4996120338537977E-2</v>
      </c>
    </row>
    <row r="33" spans="1:445" x14ac:dyDescent="0.25">
      <c r="A33" s="70">
        <v>32</v>
      </c>
      <c r="B33" s="2">
        <v>1079.6228289999999</v>
      </c>
      <c r="C33" s="2">
        <v>1451.5116860000001</v>
      </c>
      <c r="D33" s="2">
        <v>55.631697000000003</v>
      </c>
      <c r="E33" s="2">
        <v>3087.3808829999998</v>
      </c>
      <c r="F33" s="2">
        <v>1049.5858459999999</v>
      </c>
      <c r="G33" s="2">
        <v>140.95950400000001</v>
      </c>
      <c r="H33" s="2">
        <v>29041.256584999999</v>
      </c>
      <c r="I33" s="2">
        <v>4386.8694800000003</v>
      </c>
      <c r="J33" s="2">
        <v>304.63067799999999</v>
      </c>
      <c r="K33" s="2">
        <v>45782.318746999998</v>
      </c>
      <c r="L33" s="2">
        <v>13132.376394000001</v>
      </c>
      <c r="M33" s="2">
        <v>85.097820999999996</v>
      </c>
      <c r="N33" s="2">
        <v>12380.016552999999</v>
      </c>
      <c r="O33" s="2">
        <v>10564.627628</v>
      </c>
      <c r="P33" s="2">
        <v>156.53734800000001</v>
      </c>
      <c r="Q33" s="2">
        <v>81715.697876000006</v>
      </c>
      <c r="R33" s="2">
        <v>4988.6802090000001</v>
      </c>
      <c r="S33" s="2">
        <v>266.803608</v>
      </c>
      <c r="T33" s="2">
        <v>77751.692095000006</v>
      </c>
      <c r="U33" s="2">
        <v>33749.905983999997</v>
      </c>
      <c r="V33" s="2">
        <v>58.163812</v>
      </c>
      <c r="W33" s="2">
        <v>139799.437546</v>
      </c>
      <c r="X33" s="2">
        <v>22762.219730000001</v>
      </c>
      <c r="Y33" s="2">
        <v>871.627298</v>
      </c>
      <c r="Z33" s="2">
        <v>180810.27116599999</v>
      </c>
      <c r="AA33" s="2">
        <v>68367.128670000006</v>
      </c>
      <c r="AB33" s="2">
        <v>526.93298900000002</v>
      </c>
      <c r="AC33" s="2">
        <v>526156.34480199998</v>
      </c>
      <c r="AD33" s="2">
        <v>24990.709147000001</v>
      </c>
      <c r="AE33" s="2">
        <v>4484.9536280000002</v>
      </c>
      <c r="AF33" s="2">
        <v>1289998.992239</v>
      </c>
      <c r="AG33" s="2">
        <v>28</v>
      </c>
      <c r="AH33" s="70">
        <v>28</v>
      </c>
      <c r="AI33" s="70" t="s">
        <v>338</v>
      </c>
      <c r="AJ33" s="2">
        <v>625.71668299999999</v>
      </c>
      <c r="AK33" s="2">
        <v>606.95487100000003</v>
      </c>
      <c r="AL33" s="2"/>
      <c r="AM33" s="2">
        <v>485.62879400000003</v>
      </c>
      <c r="AN33" s="2">
        <v>980.88920800000005</v>
      </c>
      <c r="AO33" s="2">
        <v>7.0367389999999999</v>
      </c>
      <c r="AP33" s="2">
        <v>108.98533500000001</v>
      </c>
      <c r="AQ33" s="2">
        <v>823.25721999999996</v>
      </c>
      <c r="AR33" s="2">
        <v>144.562172</v>
      </c>
      <c r="AS33" s="2">
        <v>3414.6543360000001</v>
      </c>
      <c r="AT33" s="2">
        <v>41.875252000000003</v>
      </c>
      <c r="AU33" s="2">
        <v>268.32751000000002</v>
      </c>
      <c r="AV33" s="2">
        <v>25185.085448000002</v>
      </c>
      <c r="AW33" s="2">
        <v>2919.060626</v>
      </c>
      <c r="AX33" s="2">
        <v>325.36077799999998</v>
      </c>
      <c r="AY33" s="2">
        <v>1192.363192</v>
      </c>
      <c r="AZ33" s="2">
        <v>7239.0961230000003</v>
      </c>
      <c r="BA33" s="2">
        <v>158.49600599999999</v>
      </c>
      <c r="BB33" s="2">
        <v>8339.8158829999993</v>
      </c>
      <c r="BC33" s="2">
        <v>5081.421824</v>
      </c>
      <c r="BD33" s="2">
        <v>373.726428</v>
      </c>
      <c r="BE33" s="2">
        <v>879.78653999999995</v>
      </c>
      <c r="BF33" s="2">
        <v>1337.4665359999999</v>
      </c>
      <c r="BG33" s="2">
        <v>448.68814600000002</v>
      </c>
      <c r="BH33" s="2">
        <v>459.325805</v>
      </c>
      <c r="BI33" s="2">
        <v>3200.833517</v>
      </c>
      <c r="BJ33" s="2">
        <v>1021.3561979999999</v>
      </c>
      <c r="BK33" s="2">
        <v>3964.4885749999999</v>
      </c>
      <c r="BL33" s="2">
        <v>4022.4663019999998</v>
      </c>
      <c r="BM33" s="2">
        <v>778.940742</v>
      </c>
      <c r="BN33" s="2">
        <v>74435.666788999995</v>
      </c>
      <c r="BP33">
        <v>28</v>
      </c>
      <c r="BQ33" t="s">
        <v>338</v>
      </c>
      <c r="BR33" s="68">
        <f>1-BR32</f>
        <v>0.27720828787318363</v>
      </c>
      <c r="BS33" s="68">
        <f t="shared" ref="BS33:CU33" si="27">1-BS32</f>
        <v>0.94086618606707462</v>
      </c>
      <c r="BT33" s="68">
        <f t="shared" si="27"/>
        <v>0</v>
      </c>
      <c r="BU33" s="68">
        <f t="shared" si="27"/>
        <v>0.57832744441512229</v>
      </c>
      <c r="BV33" s="68">
        <f t="shared" si="27"/>
        <v>0.92072133390070188</v>
      </c>
      <c r="BW33" s="68">
        <f t="shared" si="27"/>
        <v>0.60000001705335437</v>
      </c>
      <c r="BX33" s="68">
        <f t="shared" si="27"/>
        <v>0.40000000073404374</v>
      </c>
      <c r="BY33" s="68">
        <f t="shared" si="27"/>
        <v>0.97644312393460031</v>
      </c>
      <c r="BZ33" s="68">
        <f t="shared" si="27"/>
        <v>0.98335138203144179</v>
      </c>
      <c r="CA33" s="68">
        <f t="shared" si="27"/>
        <v>0.98091983484547784</v>
      </c>
      <c r="CB33" s="68">
        <f t="shared" si="27"/>
        <v>0.82733812992281752</v>
      </c>
      <c r="CC33" s="68">
        <f t="shared" si="27"/>
        <v>0.99583633524196247</v>
      </c>
      <c r="CD33" s="68">
        <f t="shared" si="27"/>
        <v>0.98499787341499279</v>
      </c>
      <c r="CE33" s="68">
        <f t="shared" si="27"/>
        <v>0.97713460491923498</v>
      </c>
      <c r="CF33" s="68">
        <f t="shared" si="27"/>
        <v>0.99656976642627271</v>
      </c>
      <c r="CG33" s="68">
        <f t="shared" si="27"/>
        <v>0.96001707923427615</v>
      </c>
      <c r="CH33" s="68">
        <f t="shared" si="27"/>
        <v>0.99893899432688882</v>
      </c>
      <c r="CI33" s="68">
        <f t="shared" si="27"/>
        <v>0.67429547057512074</v>
      </c>
      <c r="CJ33" s="68">
        <f t="shared" si="27"/>
        <v>0.97807975096186861</v>
      </c>
      <c r="CK33" s="68">
        <f t="shared" si="27"/>
        <v>0.99472879513205414</v>
      </c>
      <c r="CL33" s="68">
        <f t="shared" si="27"/>
        <v>0.89065816864569258</v>
      </c>
      <c r="CM33" s="68">
        <f t="shared" si="27"/>
        <v>1</v>
      </c>
      <c r="CN33" s="68">
        <f t="shared" si="27"/>
        <v>0.98714225705184078</v>
      </c>
      <c r="CO33" s="68">
        <f t="shared" si="27"/>
        <v>0.98440601104150971</v>
      </c>
      <c r="CP33" s="68">
        <f t="shared" si="27"/>
        <v>1</v>
      </c>
      <c r="CQ33" s="68">
        <f t="shared" si="27"/>
        <v>0.97401480683094699</v>
      </c>
      <c r="CR33" s="68">
        <f t="shared" si="27"/>
        <v>0.98791082381639506</v>
      </c>
      <c r="CS33" s="68">
        <f t="shared" si="27"/>
        <v>0.99687867398280139</v>
      </c>
      <c r="CT33" s="68">
        <f t="shared" si="27"/>
        <v>0.99036516757141546</v>
      </c>
      <c r="CU33" s="68">
        <f t="shared" si="27"/>
        <v>0.98500387966146197</v>
      </c>
    </row>
    <row r="34" spans="1:445" x14ac:dyDescent="0.25">
      <c r="A34" s="70">
        <v>33</v>
      </c>
      <c r="B34" s="2">
        <v>1569.616728</v>
      </c>
      <c r="C34" s="2">
        <v>841.22310300000004</v>
      </c>
      <c r="D34" s="2">
        <v>73.447890999999998</v>
      </c>
      <c r="E34" s="2">
        <v>8971.6112730000004</v>
      </c>
      <c r="F34" s="2">
        <v>269.60748799999999</v>
      </c>
      <c r="G34" s="2">
        <v>77.383098000000004</v>
      </c>
      <c r="H34" s="2">
        <v>2561.7639829999998</v>
      </c>
      <c r="I34" s="2">
        <v>689.05783299999996</v>
      </c>
      <c r="J34" s="2">
        <v>687.11217699999997</v>
      </c>
      <c r="K34" s="2">
        <v>1722.1319020000001</v>
      </c>
      <c r="L34" s="2">
        <v>471.41718900000001</v>
      </c>
      <c r="M34" s="2">
        <v>334.695042</v>
      </c>
      <c r="N34" s="2">
        <v>565.07237199999997</v>
      </c>
      <c r="O34" s="2">
        <v>154.21754300000001</v>
      </c>
      <c r="P34" s="2">
        <v>157.548046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>
        <v>19145.905667999999</v>
      </c>
      <c r="AG34" s="2">
        <v>29</v>
      </c>
      <c r="AH34" s="70">
        <v>29</v>
      </c>
      <c r="AI34" s="70" t="s">
        <v>340</v>
      </c>
      <c r="AJ34" s="2">
        <v>2273.4025799999999</v>
      </c>
      <c r="AK34" s="2">
        <v>970.93490299999996</v>
      </c>
      <c r="AL34" s="2">
        <v>20.913577</v>
      </c>
      <c r="AM34" s="2">
        <v>859.60660199999995</v>
      </c>
      <c r="AN34" s="2">
        <v>755.04199200000005</v>
      </c>
      <c r="AO34" s="2">
        <v>99.342377999999997</v>
      </c>
      <c r="AP34" s="2">
        <v>1801.2237150000001</v>
      </c>
      <c r="AQ34" s="2">
        <v>608.98343</v>
      </c>
      <c r="AR34" s="2">
        <v>113.964844</v>
      </c>
      <c r="AS34" s="2">
        <v>3073.5224370000001</v>
      </c>
      <c r="AT34" s="2">
        <v>1203.3952870000001</v>
      </c>
      <c r="AU34" s="2">
        <v>76.288409999999999</v>
      </c>
      <c r="AV34" s="2">
        <v>10761.308438</v>
      </c>
      <c r="AW34" s="2">
        <v>1434.486541</v>
      </c>
      <c r="AX34" s="2">
        <v>41.798495000000003</v>
      </c>
      <c r="AY34" s="2">
        <v>2265.2958939999999</v>
      </c>
      <c r="AZ34" s="2">
        <v>2092.5880480000001</v>
      </c>
      <c r="BA34" s="2">
        <v>36.576917999999999</v>
      </c>
      <c r="BB34" s="2">
        <v>2163.4985499999998</v>
      </c>
      <c r="BC34" s="2">
        <v>687.39579700000002</v>
      </c>
      <c r="BD34" s="2">
        <v>17.764589999999998</v>
      </c>
      <c r="BE34" s="2">
        <v>2993.006515</v>
      </c>
      <c r="BF34" s="2">
        <v>788.89388399999996</v>
      </c>
      <c r="BG34" s="2">
        <v>63.751097000000001</v>
      </c>
      <c r="BH34" s="2">
        <v>4407.775095</v>
      </c>
      <c r="BI34" s="2">
        <v>2737.8178339999999</v>
      </c>
      <c r="BJ34" s="2">
        <v>109.724081</v>
      </c>
      <c r="BK34" s="2">
        <v>10310.198331</v>
      </c>
      <c r="BL34" s="2">
        <v>1475.357589</v>
      </c>
      <c r="BM34" s="2">
        <v>73.326933999999994</v>
      </c>
      <c r="BN34" s="2">
        <v>54317.184785999983</v>
      </c>
      <c r="BP34">
        <v>29</v>
      </c>
      <c r="BQ34" t="s">
        <v>340</v>
      </c>
      <c r="BR34" s="68">
        <f t="shared" ref="BR34:CU34" si="28">AJ34/(AJ34+AJ35)</f>
        <v>1</v>
      </c>
      <c r="BS34" s="68">
        <f t="shared" si="28"/>
        <v>1</v>
      </c>
      <c r="BT34" s="68">
        <f t="shared" si="28"/>
        <v>1</v>
      </c>
      <c r="BU34" s="68">
        <f t="shared" si="28"/>
        <v>1</v>
      </c>
      <c r="BV34" s="68">
        <f t="shared" si="28"/>
        <v>1</v>
      </c>
      <c r="BW34" s="68">
        <f t="shared" si="28"/>
        <v>1</v>
      </c>
      <c r="BX34" s="68">
        <f t="shared" si="28"/>
        <v>1</v>
      </c>
      <c r="BY34" s="68">
        <f t="shared" si="28"/>
        <v>1</v>
      </c>
      <c r="BZ34" s="68">
        <f t="shared" si="28"/>
        <v>1</v>
      </c>
      <c r="CA34" s="68">
        <f t="shared" si="28"/>
        <v>1</v>
      </c>
      <c r="CB34" s="68">
        <f t="shared" si="28"/>
        <v>1</v>
      </c>
      <c r="CC34" s="68">
        <f t="shared" si="28"/>
        <v>1</v>
      </c>
      <c r="CD34" s="68">
        <f t="shared" si="28"/>
        <v>1</v>
      </c>
      <c r="CE34" s="68">
        <f t="shared" si="28"/>
        <v>1</v>
      </c>
      <c r="CF34" s="68">
        <f t="shared" si="28"/>
        <v>1</v>
      </c>
      <c r="CG34" s="68">
        <f t="shared" si="28"/>
        <v>1</v>
      </c>
      <c r="CH34" s="68">
        <f t="shared" si="28"/>
        <v>1</v>
      </c>
      <c r="CI34" s="68">
        <f t="shared" si="28"/>
        <v>1</v>
      </c>
      <c r="CJ34" s="68">
        <f t="shared" si="28"/>
        <v>1</v>
      </c>
      <c r="CK34" s="68">
        <f t="shared" si="28"/>
        <v>1</v>
      </c>
      <c r="CL34" s="68">
        <f t="shared" si="28"/>
        <v>1</v>
      </c>
      <c r="CM34" s="68">
        <f t="shared" si="28"/>
        <v>1</v>
      </c>
      <c r="CN34" s="68">
        <f t="shared" si="28"/>
        <v>1</v>
      </c>
      <c r="CO34" s="68">
        <f t="shared" si="28"/>
        <v>1</v>
      </c>
      <c r="CP34" s="68">
        <f t="shared" si="28"/>
        <v>1</v>
      </c>
      <c r="CQ34" s="68">
        <f t="shared" si="28"/>
        <v>1</v>
      </c>
      <c r="CR34" s="68">
        <f t="shared" si="28"/>
        <v>1</v>
      </c>
      <c r="CS34" s="68">
        <f t="shared" si="28"/>
        <v>1</v>
      </c>
      <c r="CT34" s="68">
        <f t="shared" si="28"/>
        <v>1</v>
      </c>
      <c r="CU34" s="68">
        <f t="shared" si="28"/>
        <v>1</v>
      </c>
    </row>
    <row r="35" spans="1:445" x14ac:dyDescent="0.25">
      <c r="A35" s="70">
        <v>34</v>
      </c>
      <c r="B35" s="2">
        <v>48.544846999999997</v>
      </c>
      <c r="C35" s="2">
        <v>26.278721999999998</v>
      </c>
      <c r="D35" s="2">
        <v>2.4493070000000001</v>
      </c>
      <c r="E35" s="2">
        <v>339.462402</v>
      </c>
      <c r="F35" s="2">
        <v>9.9157469999999996</v>
      </c>
      <c r="G35" s="2">
        <v>2.3434550000000001</v>
      </c>
      <c r="H35" s="2">
        <v>96.671600999999995</v>
      </c>
      <c r="I35" s="2">
        <v>26.443591000000001</v>
      </c>
      <c r="J35" s="2">
        <v>24.395537999999998</v>
      </c>
      <c r="K35" s="2">
        <v>321.86318899999998</v>
      </c>
      <c r="L35" s="2">
        <v>85.245734999999996</v>
      </c>
      <c r="M35" s="2">
        <v>62.198762000000002</v>
      </c>
      <c r="N35" s="2">
        <v>1243.199026</v>
      </c>
      <c r="O35" s="2">
        <v>507.98142799999999</v>
      </c>
      <c r="P35" s="2">
        <v>344.90190899999999</v>
      </c>
      <c r="Q35" s="2">
        <v>2010.1725019999999</v>
      </c>
      <c r="R35" s="2">
        <v>719.03592900000001</v>
      </c>
      <c r="S35" s="2">
        <v>198.744731</v>
      </c>
      <c r="T35" s="2">
        <v>1046.6076049999999</v>
      </c>
      <c r="U35" s="2">
        <v>199.56382300000001</v>
      </c>
      <c r="V35" s="2">
        <v>28.491022000000001</v>
      </c>
      <c r="W35" s="2">
        <v>3221.7124669999998</v>
      </c>
      <c r="X35" s="2">
        <v>571.00073599999996</v>
      </c>
      <c r="Y35" s="2">
        <v>36.249063999999997</v>
      </c>
      <c r="Z35" s="2">
        <v>2549.7611240000001</v>
      </c>
      <c r="AA35" s="2">
        <v>758.54882599999996</v>
      </c>
      <c r="AB35" s="2">
        <v>309.87665500000003</v>
      </c>
      <c r="AC35" s="2">
        <v>3915.4842229999999</v>
      </c>
      <c r="AD35" s="2">
        <v>1354.983174</v>
      </c>
      <c r="AE35" s="2">
        <v>6635.6240900000003</v>
      </c>
      <c r="AF35" s="2">
        <v>26697.751230000002</v>
      </c>
      <c r="AG35" s="2">
        <v>30</v>
      </c>
      <c r="AH35" s="70">
        <v>30</v>
      </c>
      <c r="AI35" s="70" t="s">
        <v>342</v>
      </c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P35">
        <v>30</v>
      </c>
      <c r="BQ35" t="s">
        <v>342</v>
      </c>
      <c r="BR35" s="68">
        <f>1-BR34</f>
        <v>0</v>
      </c>
      <c r="BS35" s="68">
        <f t="shared" ref="BS35:CU35" si="29">1-BS34</f>
        <v>0</v>
      </c>
      <c r="BT35" s="68">
        <f t="shared" si="29"/>
        <v>0</v>
      </c>
      <c r="BU35" s="68">
        <f t="shared" si="29"/>
        <v>0</v>
      </c>
      <c r="BV35" s="68">
        <f t="shared" si="29"/>
        <v>0</v>
      </c>
      <c r="BW35" s="68">
        <f t="shared" si="29"/>
        <v>0</v>
      </c>
      <c r="BX35" s="68">
        <f t="shared" si="29"/>
        <v>0</v>
      </c>
      <c r="BY35" s="68">
        <f t="shared" si="29"/>
        <v>0</v>
      </c>
      <c r="BZ35" s="68">
        <f t="shared" si="29"/>
        <v>0</v>
      </c>
      <c r="CA35" s="68">
        <f t="shared" si="29"/>
        <v>0</v>
      </c>
      <c r="CB35" s="68">
        <f t="shared" si="29"/>
        <v>0</v>
      </c>
      <c r="CC35" s="68">
        <f t="shared" si="29"/>
        <v>0</v>
      </c>
      <c r="CD35" s="68">
        <f t="shared" si="29"/>
        <v>0</v>
      </c>
      <c r="CE35" s="68">
        <f t="shared" si="29"/>
        <v>0</v>
      </c>
      <c r="CF35" s="68">
        <f t="shared" si="29"/>
        <v>0</v>
      </c>
      <c r="CG35" s="68">
        <f t="shared" si="29"/>
        <v>0</v>
      </c>
      <c r="CH35" s="68">
        <f t="shared" si="29"/>
        <v>0</v>
      </c>
      <c r="CI35" s="68">
        <f t="shared" si="29"/>
        <v>0</v>
      </c>
      <c r="CJ35" s="68">
        <f t="shared" si="29"/>
        <v>0</v>
      </c>
      <c r="CK35" s="68">
        <f t="shared" si="29"/>
        <v>0</v>
      </c>
      <c r="CL35" s="68">
        <f t="shared" si="29"/>
        <v>0</v>
      </c>
      <c r="CM35" s="68">
        <f t="shared" si="29"/>
        <v>0</v>
      </c>
      <c r="CN35" s="68">
        <f t="shared" si="29"/>
        <v>0</v>
      </c>
      <c r="CO35" s="68">
        <f t="shared" si="29"/>
        <v>0</v>
      </c>
      <c r="CP35" s="68">
        <f t="shared" si="29"/>
        <v>0</v>
      </c>
      <c r="CQ35" s="68">
        <f t="shared" si="29"/>
        <v>0</v>
      </c>
      <c r="CR35" s="68">
        <f t="shared" si="29"/>
        <v>0</v>
      </c>
      <c r="CS35" s="68">
        <f t="shared" si="29"/>
        <v>0</v>
      </c>
      <c r="CT35" s="68">
        <f t="shared" si="29"/>
        <v>0</v>
      </c>
      <c r="CU35" s="68">
        <f t="shared" si="29"/>
        <v>0</v>
      </c>
    </row>
    <row r="36" spans="1:445" x14ac:dyDescent="0.25">
      <c r="A36" s="70">
        <v>35</v>
      </c>
      <c r="B36" s="2">
        <v>11285.988399</v>
      </c>
      <c r="C36" s="2">
        <v>2854.9777159999999</v>
      </c>
      <c r="D36" s="2">
        <v>938.593346</v>
      </c>
      <c r="E36" s="2">
        <v>17294.026754999999</v>
      </c>
      <c r="F36" s="2">
        <v>4422.3273980000004</v>
      </c>
      <c r="G36" s="2">
        <v>1446.63706</v>
      </c>
      <c r="H36" s="2">
        <v>12336.508182</v>
      </c>
      <c r="I36" s="2">
        <v>3145.8690539999998</v>
      </c>
      <c r="J36" s="2">
        <v>1038.032888</v>
      </c>
      <c r="K36" s="2">
        <v>13332.547326</v>
      </c>
      <c r="L36" s="2">
        <v>3329.4770149999999</v>
      </c>
      <c r="M36" s="2">
        <v>1096.5837349999999</v>
      </c>
      <c r="N36" s="2">
        <v>10549.993712</v>
      </c>
      <c r="O36" s="2">
        <v>1765.0550820000001</v>
      </c>
      <c r="P36" s="2">
        <v>489.802257</v>
      </c>
      <c r="Q36" s="2">
        <v>22459.558889</v>
      </c>
      <c r="R36" s="2">
        <v>1053.392979</v>
      </c>
      <c r="S36" s="2">
        <v>92.919652999999997</v>
      </c>
      <c r="T36" s="2">
        <v>4212.2682750000004</v>
      </c>
      <c r="U36" s="2">
        <v>4250.5606209999996</v>
      </c>
      <c r="V36" s="2">
        <v>47.070577</v>
      </c>
      <c r="W36" s="2">
        <v>15431.870508</v>
      </c>
      <c r="X36" s="2">
        <v>449.49670600000002</v>
      </c>
      <c r="Y36" s="2">
        <v>679.27059799999995</v>
      </c>
      <c r="Z36" s="2">
        <v>26697.403616</v>
      </c>
      <c r="AA36" s="2">
        <v>2125.6963409999998</v>
      </c>
      <c r="AB36" s="2">
        <v>62.996174000000003</v>
      </c>
      <c r="AC36" s="2">
        <v>28496.099821</v>
      </c>
      <c r="AD36" s="2">
        <v>2821.5759880000001</v>
      </c>
      <c r="AE36" s="2">
        <v>137.383433</v>
      </c>
      <c r="AF36" s="2">
        <v>194343.98410400003</v>
      </c>
      <c r="AG36" s="2">
        <v>31</v>
      </c>
      <c r="AH36" s="70">
        <v>31</v>
      </c>
      <c r="AI36" s="70" t="s">
        <v>344</v>
      </c>
      <c r="AJ36" s="2">
        <v>38689.224865999997</v>
      </c>
      <c r="AK36" s="2">
        <v>52199.577695</v>
      </c>
      <c r="AL36" s="2">
        <v>1935.599404</v>
      </c>
      <c r="AM36" s="2">
        <v>95237.788604000001</v>
      </c>
      <c r="AN36" s="2">
        <v>32445.733881</v>
      </c>
      <c r="AO36" s="2">
        <v>4208.8344029999998</v>
      </c>
      <c r="AP36" s="2">
        <v>241767.09891199999</v>
      </c>
      <c r="AQ36" s="2">
        <v>36554.233026000002</v>
      </c>
      <c r="AR36" s="2">
        <v>2499.1992879999998</v>
      </c>
      <c r="AS36" s="2">
        <v>105329.60075500001</v>
      </c>
      <c r="AT36" s="2">
        <v>30253.743190000001</v>
      </c>
      <c r="AU36" s="2">
        <v>191.68111400000001</v>
      </c>
      <c r="AV36" s="2">
        <v>51424.931145000002</v>
      </c>
      <c r="AW36" s="2">
        <v>43711.765788999997</v>
      </c>
      <c r="AX36" s="2">
        <v>650.47406799999999</v>
      </c>
      <c r="AY36" s="2">
        <v>135289.52194999999</v>
      </c>
      <c r="AZ36" s="2">
        <v>8234.837082</v>
      </c>
      <c r="BA36" s="2">
        <v>443.06126799999998</v>
      </c>
      <c r="BB36" s="2">
        <v>39841.302810000001</v>
      </c>
      <c r="BC36" s="2">
        <v>17287.049733</v>
      </c>
      <c r="BD36" s="2">
        <v>29.465572000000002</v>
      </c>
      <c r="BE36" s="2">
        <v>31500.720491</v>
      </c>
      <c r="BF36" s="2">
        <v>5117.2666589999999</v>
      </c>
      <c r="BG36" s="2">
        <v>194.52198300000001</v>
      </c>
      <c r="BH36" s="2">
        <v>16130.224482</v>
      </c>
      <c r="BI36" s="2">
        <v>6099.8010279999999</v>
      </c>
      <c r="BJ36" s="2">
        <v>46.424123999999999</v>
      </c>
      <c r="BK36" s="2">
        <v>38078.436324000002</v>
      </c>
      <c r="BL36" s="2">
        <v>1800.336337</v>
      </c>
      <c r="BM36" s="2">
        <v>318.36970600000001</v>
      </c>
      <c r="BN36" s="2">
        <v>1037510.8256889998</v>
      </c>
      <c r="BP36">
        <v>31</v>
      </c>
      <c r="BQ36" t="s">
        <v>344</v>
      </c>
      <c r="BR36" s="68">
        <f t="shared" ref="BR36:CU36" si="30">AJ36/(AJ36+AJ37)</f>
        <v>0.97285254938035992</v>
      </c>
      <c r="BS36" s="68">
        <f t="shared" si="30"/>
        <v>0.97294534551400857</v>
      </c>
      <c r="BT36" s="68">
        <f t="shared" si="30"/>
        <v>0.97206165724708615</v>
      </c>
      <c r="BU36" s="68">
        <f t="shared" si="30"/>
        <v>0.96860029940341774</v>
      </c>
      <c r="BV36" s="68">
        <f t="shared" si="30"/>
        <v>0.96866470138053495</v>
      </c>
      <c r="BW36" s="68">
        <f t="shared" si="30"/>
        <v>0.96759398099915528</v>
      </c>
      <c r="BX36" s="68">
        <f t="shared" si="30"/>
        <v>0.89276085469481858</v>
      </c>
      <c r="BY36" s="68">
        <f t="shared" si="30"/>
        <v>0.8928492587771153</v>
      </c>
      <c r="BZ36" s="68">
        <f t="shared" si="30"/>
        <v>0.89135194298725884</v>
      </c>
      <c r="CA36" s="68">
        <f t="shared" si="30"/>
        <v>0.6970303937778114</v>
      </c>
      <c r="CB36" s="68">
        <f t="shared" si="30"/>
        <v>0.69731387549941259</v>
      </c>
      <c r="CC36" s="68">
        <f t="shared" si="30"/>
        <v>0.6925422774677561</v>
      </c>
      <c r="CD36" s="68">
        <f t="shared" si="30"/>
        <v>0.80597090038225894</v>
      </c>
      <c r="CE36" s="68">
        <f t="shared" si="30"/>
        <v>0.80535501784665309</v>
      </c>
      <c r="CF36" s="68">
        <f t="shared" si="30"/>
        <v>0.8060283350440236</v>
      </c>
      <c r="CG36" s="68">
        <f t="shared" si="30"/>
        <v>0.62343902169025422</v>
      </c>
      <c r="CH36" s="68">
        <f t="shared" si="30"/>
        <v>0.62274180921627231</v>
      </c>
      <c r="CI36" s="68">
        <f t="shared" si="30"/>
        <v>0.62414874010472943</v>
      </c>
      <c r="CJ36" s="68">
        <f t="shared" si="30"/>
        <v>0.33880677026881273</v>
      </c>
      <c r="CK36" s="68">
        <f t="shared" si="30"/>
        <v>0.3387163182078633</v>
      </c>
      <c r="CL36" s="68">
        <f t="shared" si="30"/>
        <v>0.33625218682354313</v>
      </c>
      <c r="CM36" s="68">
        <f t="shared" si="30"/>
        <v>0.18389195230162017</v>
      </c>
      <c r="CN36" s="68">
        <f t="shared" si="30"/>
        <v>0.18354953127899246</v>
      </c>
      <c r="CO36" s="68">
        <f t="shared" si="30"/>
        <v>0.18245285765005362</v>
      </c>
      <c r="CP36" s="68">
        <f t="shared" si="30"/>
        <v>8.1904051418811435E-2</v>
      </c>
      <c r="CQ36" s="68">
        <f t="shared" si="30"/>
        <v>8.191288472262373E-2</v>
      </c>
      <c r="CR36" s="68">
        <f t="shared" si="30"/>
        <v>8.0968951020932045E-2</v>
      </c>
      <c r="CS36" s="68">
        <f t="shared" si="30"/>
        <v>6.7486864684253939E-2</v>
      </c>
      <c r="CT36" s="68">
        <f t="shared" si="30"/>
        <v>6.7199181833914864E-2</v>
      </c>
      <c r="CU36" s="68">
        <f t="shared" si="30"/>
        <v>6.6281131596209963E-2</v>
      </c>
    </row>
    <row r="37" spans="1:445" x14ac:dyDescent="0.25">
      <c r="A37" s="70">
        <v>36</v>
      </c>
      <c r="B37" s="2">
        <v>239.40186299999999</v>
      </c>
      <c r="C37" s="2">
        <v>59.106600999999998</v>
      </c>
      <c r="D37" s="2">
        <v>18.984300999999999</v>
      </c>
      <c r="E37" s="2">
        <v>557.33213999999998</v>
      </c>
      <c r="F37" s="2">
        <v>142.37244799999999</v>
      </c>
      <c r="G37" s="2">
        <v>45.351112000000001</v>
      </c>
      <c r="H37" s="2">
        <v>734.49356899999998</v>
      </c>
      <c r="I37" s="2">
        <v>191.838392</v>
      </c>
      <c r="J37" s="2">
        <v>62.339807</v>
      </c>
      <c r="K37" s="2">
        <v>580.04141700000002</v>
      </c>
      <c r="L37" s="2">
        <v>145.51304300000001</v>
      </c>
      <c r="M37" s="2">
        <v>47.845396999999998</v>
      </c>
      <c r="N37" s="2">
        <v>149.638057</v>
      </c>
      <c r="O37" s="2">
        <v>23.248971000000001</v>
      </c>
      <c r="P37" s="2">
        <v>6.7036309999999997</v>
      </c>
      <c r="Q37" s="2">
        <v>239.698778</v>
      </c>
      <c r="R37" s="2">
        <v>11.27126</v>
      </c>
      <c r="S37" s="2">
        <v>1.0818589999999999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>
        <v>3256.2626459999992</v>
      </c>
      <c r="AG37" s="2">
        <v>32</v>
      </c>
      <c r="AH37" s="70">
        <v>32</v>
      </c>
      <c r="AI37" s="70" t="s">
        <v>346</v>
      </c>
      <c r="AJ37" s="2">
        <v>1079.6228289999999</v>
      </c>
      <c r="AK37" s="2">
        <v>1451.5116860000001</v>
      </c>
      <c r="AL37" s="2">
        <v>55.631697000000003</v>
      </c>
      <c r="AM37" s="2">
        <v>3087.3808829999998</v>
      </c>
      <c r="AN37" s="2">
        <v>1049.5858459999999</v>
      </c>
      <c r="AO37" s="2">
        <v>140.95950400000001</v>
      </c>
      <c r="AP37" s="2">
        <v>29041.256584999999</v>
      </c>
      <c r="AQ37" s="2">
        <v>4386.8694800000003</v>
      </c>
      <c r="AR37" s="2">
        <v>304.63067799999999</v>
      </c>
      <c r="AS37" s="2">
        <v>45782.318746999998</v>
      </c>
      <c r="AT37" s="2">
        <v>13132.376394000001</v>
      </c>
      <c r="AU37" s="2">
        <v>85.097820999999996</v>
      </c>
      <c r="AV37" s="2">
        <v>12380.016552999999</v>
      </c>
      <c r="AW37" s="2">
        <v>10564.627628</v>
      </c>
      <c r="AX37" s="2">
        <v>156.53734800000001</v>
      </c>
      <c r="AY37" s="2">
        <v>81715.697876000006</v>
      </c>
      <c r="AZ37" s="2">
        <v>4988.6802090000001</v>
      </c>
      <c r="BA37" s="2">
        <v>266.803608</v>
      </c>
      <c r="BB37" s="2">
        <v>77751.692095000006</v>
      </c>
      <c r="BC37" s="2">
        <v>33749.905983999997</v>
      </c>
      <c r="BD37" s="2">
        <v>58.163812</v>
      </c>
      <c r="BE37" s="2">
        <v>139799.437546</v>
      </c>
      <c r="BF37" s="2">
        <v>22762.219730000001</v>
      </c>
      <c r="BG37" s="2">
        <v>871.627298</v>
      </c>
      <c r="BH37" s="2">
        <v>180810.27116599999</v>
      </c>
      <c r="BI37" s="2">
        <v>68367.128670000006</v>
      </c>
      <c r="BJ37" s="2">
        <v>526.93298900000002</v>
      </c>
      <c r="BK37" s="2">
        <v>526156.34480199998</v>
      </c>
      <c r="BL37" s="2">
        <v>24990.709147000001</v>
      </c>
      <c r="BM37" s="2">
        <v>4484.9536280000002</v>
      </c>
      <c r="BN37" s="2">
        <v>1289998.992239</v>
      </c>
      <c r="BP37">
        <v>32</v>
      </c>
      <c r="BQ37" t="s">
        <v>346</v>
      </c>
      <c r="BR37" s="127">
        <f>1-BR36</f>
        <v>2.7147450619640079E-2</v>
      </c>
      <c r="BS37" s="127">
        <f t="shared" ref="BS37:CU37" si="31">1-BS36</f>
        <v>2.7054654485991425E-2</v>
      </c>
      <c r="BT37" s="127">
        <f t="shared" si="31"/>
        <v>2.7938342752913847E-2</v>
      </c>
      <c r="BU37" s="127">
        <f t="shared" si="31"/>
        <v>3.1399700596582258E-2</v>
      </c>
      <c r="BV37" s="127">
        <f t="shared" si="31"/>
        <v>3.1335298619465046E-2</v>
      </c>
      <c r="BW37" s="127">
        <f t="shared" si="31"/>
        <v>3.2406019000844721E-2</v>
      </c>
      <c r="BX37" s="127">
        <f t="shared" si="31"/>
        <v>0.10723914530518142</v>
      </c>
      <c r="BY37" s="127">
        <f t="shared" si="31"/>
        <v>0.1071507412228847</v>
      </c>
      <c r="BZ37" s="127">
        <f t="shared" si="31"/>
        <v>0.10864805701274116</v>
      </c>
      <c r="CA37" s="127">
        <f t="shared" si="31"/>
        <v>0.3029696062221886</v>
      </c>
      <c r="CB37" s="127">
        <f t="shared" si="31"/>
        <v>0.30268612450058741</v>
      </c>
      <c r="CC37" s="127">
        <f t="shared" si="31"/>
        <v>0.3074577225322439</v>
      </c>
      <c r="CD37" s="127">
        <f t="shared" si="31"/>
        <v>0.19402909961774106</v>
      </c>
      <c r="CE37" s="127">
        <f t="shared" si="31"/>
        <v>0.19464498215334691</v>
      </c>
      <c r="CF37" s="127">
        <f t="shared" si="31"/>
        <v>0.1939716649559764</v>
      </c>
      <c r="CG37" s="127">
        <f t="shared" si="31"/>
        <v>0.37656097830974578</v>
      </c>
      <c r="CH37" s="127">
        <f t="shared" si="31"/>
        <v>0.37725819078372769</v>
      </c>
      <c r="CI37" s="127">
        <f t="shared" si="31"/>
        <v>0.37585125989527057</v>
      </c>
      <c r="CJ37" s="127">
        <f t="shared" si="31"/>
        <v>0.66119322973118733</v>
      </c>
      <c r="CK37" s="127">
        <f t="shared" si="31"/>
        <v>0.6612836817921367</v>
      </c>
      <c r="CL37" s="127">
        <f t="shared" si="31"/>
        <v>0.66374781317645692</v>
      </c>
      <c r="CM37" s="127">
        <f t="shared" si="31"/>
        <v>0.81610804769837986</v>
      </c>
      <c r="CN37" s="127">
        <f t="shared" si="31"/>
        <v>0.81645046872100757</v>
      </c>
      <c r="CO37" s="127">
        <f t="shared" si="31"/>
        <v>0.81754714234994641</v>
      </c>
      <c r="CP37" s="127">
        <f t="shared" si="31"/>
        <v>0.91809594858118859</v>
      </c>
      <c r="CQ37" s="127">
        <f t="shared" si="31"/>
        <v>0.9180871152773763</v>
      </c>
      <c r="CR37" s="127">
        <f t="shared" si="31"/>
        <v>0.91903104897906795</v>
      </c>
      <c r="CS37" s="127">
        <f t="shared" si="31"/>
        <v>0.93251313531574609</v>
      </c>
      <c r="CT37" s="127">
        <f t="shared" si="31"/>
        <v>0.93280081816608518</v>
      </c>
      <c r="CU37" s="127">
        <f t="shared" si="31"/>
        <v>0.93371886840379004</v>
      </c>
    </row>
    <row r="38" spans="1:445" x14ac:dyDescent="0.25">
      <c r="A38" s="70">
        <v>37</v>
      </c>
      <c r="B38" s="2">
        <v>63330.533575000001</v>
      </c>
      <c r="C38" s="2">
        <v>47135.562833000004</v>
      </c>
      <c r="D38" s="2">
        <v>703.30964300000005</v>
      </c>
      <c r="E38" s="2">
        <v>49610.101373999998</v>
      </c>
      <c r="F38" s="2">
        <v>28402.989824</v>
      </c>
      <c r="G38" s="2">
        <v>899.73951799999998</v>
      </c>
      <c r="H38" s="2">
        <v>36237.173024999996</v>
      </c>
      <c r="I38" s="2">
        <v>21225.933746999999</v>
      </c>
      <c r="J38" s="2">
        <v>669.91918799999996</v>
      </c>
      <c r="K38" s="2">
        <v>26083.316997999998</v>
      </c>
      <c r="L38" s="2">
        <v>13823.761718</v>
      </c>
      <c r="M38" s="2">
        <v>569.532782</v>
      </c>
      <c r="N38" s="2">
        <v>35141.216067000001</v>
      </c>
      <c r="O38" s="2">
        <v>5720.9392399999997</v>
      </c>
      <c r="P38" s="2">
        <v>175.56050500000001</v>
      </c>
      <c r="Q38" s="2">
        <v>21737.239664000001</v>
      </c>
      <c r="R38" s="2">
        <v>8652.6628259999998</v>
      </c>
      <c r="S38" s="2">
        <v>78.376587000000001</v>
      </c>
      <c r="T38" s="2">
        <v>52002.974455000003</v>
      </c>
      <c r="U38" s="2">
        <v>19769.091568</v>
      </c>
      <c r="V38" s="2">
        <v>89.857077000000004</v>
      </c>
      <c r="W38" s="2">
        <v>8501.7349300000005</v>
      </c>
      <c r="X38" s="2">
        <v>117.791382</v>
      </c>
      <c r="Y38" s="2">
        <v>199.59046799999999</v>
      </c>
      <c r="Z38" s="2">
        <v>791.34662400000002</v>
      </c>
      <c r="AA38" s="2">
        <v>199.34159</v>
      </c>
      <c r="AB38" s="2">
        <v>2.0914480000000002</v>
      </c>
      <c r="AC38" s="2">
        <v>1714.148371</v>
      </c>
      <c r="AD38" s="2">
        <v>26.286379</v>
      </c>
      <c r="AE38" s="2">
        <v>2.0914480000000002</v>
      </c>
      <c r="AF38" s="2">
        <v>443614.21485400002</v>
      </c>
      <c r="AG38" s="2">
        <v>33</v>
      </c>
      <c r="AH38" s="70">
        <v>33</v>
      </c>
      <c r="AI38" s="70" t="s">
        <v>348</v>
      </c>
      <c r="AJ38" s="2">
        <v>1569.616728</v>
      </c>
      <c r="AK38" s="2">
        <v>841.22310300000004</v>
      </c>
      <c r="AL38" s="2">
        <v>73.447890999999998</v>
      </c>
      <c r="AM38" s="2">
        <v>8971.6112730000004</v>
      </c>
      <c r="AN38" s="2">
        <v>269.60748799999999</v>
      </c>
      <c r="AO38" s="2">
        <v>77.383098000000004</v>
      </c>
      <c r="AP38" s="2">
        <v>2561.7639829999998</v>
      </c>
      <c r="AQ38" s="2">
        <v>689.05783299999996</v>
      </c>
      <c r="AR38" s="2">
        <v>687.11217699999997</v>
      </c>
      <c r="AS38" s="2">
        <v>1722.1319020000001</v>
      </c>
      <c r="AT38" s="2">
        <v>471.41718900000001</v>
      </c>
      <c r="AU38" s="2">
        <v>334.695042</v>
      </c>
      <c r="AV38" s="2">
        <v>565.07237199999997</v>
      </c>
      <c r="AW38" s="2">
        <v>154.21754300000001</v>
      </c>
      <c r="AX38" s="2">
        <v>157.548046</v>
      </c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>
        <v>19145.905667999999</v>
      </c>
      <c r="BP38">
        <v>33</v>
      </c>
      <c r="BQ38" t="s">
        <v>348</v>
      </c>
      <c r="BR38" s="68">
        <f t="shared" ref="BR38:CU38" si="32">AJ38/(AJ38+AJ39)</f>
        <v>0.97000000015449639</v>
      </c>
      <c r="BS38" s="68">
        <f t="shared" si="32"/>
        <v>0.96970758879959706</v>
      </c>
      <c r="BT38" s="68">
        <f t="shared" si="32"/>
        <v>0.96772862418451855</v>
      </c>
      <c r="BU38" s="68">
        <f t="shared" si="32"/>
        <v>0.96354207754671217</v>
      </c>
      <c r="BV38" s="68">
        <f t="shared" si="32"/>
        <v>0.96452621550405282</v>
      </c>
      <c r="BW38" s="68">
        <f t="shared" si="32"/>
        <v>0.97060634240639998</v>
      </c>
      <c r="BX38" s="68">
        <f t="shared" si="32"/>
        <v>0.96363590617661543</v>
      </c>
      <c r="BY38" s="68">
        <f t="shared" si="32"/>
        <v>0.96304187509206141</v>
      </c>
      <c r="BZ38" s="68">
        <f t="shared" si="32"/>
        <v>0.96571289743499134</v>
      </c>
      <c r="CA38" s="68">
        <f t="shared" si="32"/>
        <v>0.84253230821482439</v>
      </c>
      <c r="CB38" s="68">
        <f t="shared" si="32"/>
        <v>0.84686291950710202</v>
      </c>
      <c r="CC38" s="68">
        <f t="shared" si="32"/>
        <v>0.84328613504886063</v>
      </c>
      <c r="CD38" s="68">
        <f t="shared" si="32"/>
        <v>0.31249312057083151</v>
      </c>
      <c r="CE38" s="68">
        <f t="shared" si="32"/>
        <v>0.23288701697484215</v>
      </c>
      <c r="CF38" s="68">
        <f t="shared" si="32"/>
        <v>0.31355967779915517</v>
      </c>
      <c r="CG38" s="68">
        <f t="shared" si="32"/>
        <v>0</v>
      </c>
      <c r="CH38" s="68">
        <f t="shared" si="32"/>
        <v>0</v>
      </c>
      <c r="CI38" s="68">
        <f t="shared" si="32"/>
        <v>0</v>
      </c>
      <c r="CJ38" s="68">
        <f t="shared" si="32"/>
        <v>0</v>
      </c>
      <c r="CK38" s="68">
        <f t="shared" si="32"/>
        <v>0</v>
      </c>
      <c r="CL38" s="68">
        <f t="shared" si="32"/>
        <v>0</v>
      </c>
      <c r="CM38" s="68">
        <f t="shared" si="32"/>
        <v>0</v>
      </c>
      <c r="CN38" s="68">
        <f t="shared" si="32"/>
        <v>0</v>
      </c>
      <c r="CO38" s="68">
        <f t="shared" si="32"/>
        <v>0</v>
      </c>
      <c r="CP38" s="68">
        <f t="shared" si="32"/>
        <v>0</v>
      </c>
      <c r="CQ38" s="68">
        <f t="shared" si="32"/>
        <v>0</v>
      </c>
      <c r="CR38" s="68">
        <f t="shared" si="32"/>
        <v>0</v>
      </c>
      <c r="CS38" s="68">
        <f t="shared" si="32"/>
        <v>0</v>
      </c>
      <c r="CT38" s="68">
        <f t="shared" si="32"/>
        <v>0</v>
      </c>
      <c r="CU38" s="68">
        <f t="shared" si="32"/>
        <v>0</v>
      </c>
    </row>
    <row r="39" spans="1:445" x14ac:dyDescent="0.25">
      <c r="A39" s="70">
        <v>38</v>
      </c>
      <c r="B39" s="2">
        <v>2662.9359100000001</v>
      </c>
      <c r="C39" s="2">
        <v>1965.297245</v>
      </c>
      <c r="D39" s="2">
        <v>29.265072</v>
      </c>
      <c r="E39" s="2">
        <v>2084.3585200000002</v>
      </c>
      <c r="F39" s="2">
        <v>1184.8778400000001</v>
      </c>
      <c r="G39" s="2">
        <v>37.615786</v>
      </c>
      <c r="H39" s="2">
        <v>1517.176326</v>
      </c>
      <c r="I39" s="2">
        <v>884.625135</v>
      </c>
      <c r="J39" s="2">
        <v>28.211717</v>
      </c>
      <c r="K39" s="2">
        <v>1094.2385609999999</v>
      </c>
      <c r="L39" s="2">
        <v>577.31418699999995</v>
      </c>
      <c r="M39" s="2">
        <v>24.028950999999999</v>
      </c>
      <c r="N39" s="2">
        <v>360.00584900000001</v>
      </c>
      <c r="O39" s="2">
        <v>116.22675700000001</v>
      </c>
      <c r="P39" s="2">
        <v>3.1296349999999999</v>
      </c>
      <c r="Q39" s="2">
        <v>50923.192429000002</v>
      </c>
      <c r="R39" s="2">
        <v>460.02769599999999</v>
      </c>
      <c r="S39" s="2"/>
      <c r="T39" s="2">
        <v>5858.2546169999996</v>
      </c>
      <c r="U39" s="2">
        <v>810.72518400000001</v>
      </c>
      <c r="V39" s="2">
        <v>4.1828979999999998</v>
      </c>
      <c r="W39" s="2">
        <v>134737.99634000001</v>
      </c>
      <c r="X39" s="2">
        <v>11524.467376000001</v>
      </c>
      <c r="Y39" s="2">
        <v>8.3657970000000006</v>
      </c>
      <c r="Z39" s="2">
        <v>59675.586324999997</v>
      </c>
      <c r="AA39" s="2">
        <v>8427.0511100000003</v>
      </c>
      <c r="AB39" s="2">
        <v>94.039939000000004</v>
      </c>
      <c r="AC39" s="2">
        <v>99809.834533999994</v>
      </c>
      <c r="AD39" s="2">
        <v>1876.1566459999999</v>
      </c>
      <c r="AE39" s="2">
        <v>80.468074999999999</v>
      </c>
      <c r="AF39" s="2">
        <v>386859.65645699995</v>
      </c>
      <c r="AG39" s="2">
        <v>34</v>
      </c>
      <c r="AH39" s="70">
        <v>34</v>
      </c>
      <c r="AI39" s="70" t="s">
        <v>350</v>
      </c>
      <c r="AJ39" s="2">
        <v>48.544846999999997</v>
      </c>
      <c r="AK39" s="2">
        <v>26.278721999999998</v>
      </c>
      <c r="AL39" s="2">
        <v>2.4493070000000001</v>
      </c>
      <c r="AM39" s="2">
        <v>339.462402</v>
      </c>
      <c r="AN39" s="2">
        <v>9.9157469999999996</v>
      </c>
      <c r="AO39" s="2">
        <v>2.3434550000000001</v>
      </c>
      <c r="AP39" s="2">
        <v>96.671600999999995</v>
      </c>
      <c r="AQ39" s="2">
        <v>26.443591000000001</v>
      </c>
      <c r="AR39" s="2">
        <v>24.395537999999998</v>
      </c>
      <c r="AS39" s="2">
        <v>321.86318899999998</v>
      </c>
      <c r="AT39" s="2">
        <v>85.245734999999996</v>
      </c>
      <c r="AU39" s="2">
        <v>62.198762000000002</v>
      </c>
      <c r="AV39" s="2">
        <v>1243.199026</v>
      </c>
      <c r="AW39" s="2">
        <v>507.98142799999999</v>
      </c>
      <c r="AX39" s="2">
        <v>344.90190899999999</v>
      </c>
      <c r="AY39" s="2">
        <v>2010.1725019999999</v>
      </c>
      <c r="AZ39" s="2">
        <v>719.03592900000001</v>
      </c>
      <c r="BA39" s="2">
        <v>198.744731</v>
      </c>
      <c r="BB39" s="2">
        <v>1046.6076049999999</v>
      </c>
      <c r="BC39" s="2">
        <v>199.56382300000001</v>
      </c>
      <c r="BD39" s="2">
        <v>28.491022000000001</v>
      </c>
      <c r="BE39" s="2">
        <v>3221.7124669999998</v>
      </c>
      <c r="BF39" s="2">
        <v>571.00073599999996</v>
      </c>
      <c r="BG39" s="2">
        <v>36.249063999999997</v>
      </c>
      <c r="BH39" s="2">
        <v>2549.7611240000001</v>
      </c>
      <c r="BI39" s="2">
        <v>758.54882599999996</v>
      </c>
      <c r="BJ39" s="2">
        <v>309.87665500000003</v>
      </c>
      <c r="BK39" s="2">
        <v>3915.4842229999999</v>
      </c>
      <c r="BL39" s="2">
        <v>1354.983174</v>
      </c>
      <c r="BM39" s="2">
        <v>6635.6240900000003</v>
      </c>
      <c r="BN39" s="2">
        <v>26697.751230000002</v>
      </c>
      <c r="BP39">
        <v>34</v>
      </c>
      <c r="BQ39" t="s">
        <v>350</v>
      </c>
      <c r="BR39" s="68">
        <f>1-BR38</f>
        <v>2.9999999845503611E-2</v>
      </c>
      <c r="BS39" s="68">
        <f t="shared" ref="BS39:CU39" si="33">1-BS38</f>
        <v>3.0292411200402936E-2</v>
      </c>
      <c r="BT39" s="68">
        <f t="shared" si="33"/>
        <v>3.2271375815481451E-2</v>
      </c>
      <c r="BU39" s="68">
        <f t="shared" si="33"/>
        <v>3.6457922453287828E-2</v>
      </c>
      <c r="BV39" s="68">
        <f t="shared" si="33"/>
        <v>3.547378449594718E-2</v>
      </c>
      <c r="BW39" s="68">
        <f t="shared" si="33"/>
        <v>2.939365759360002E-2</v>
      </c>
      <c r="BX39" s="68">
        <f t="shared" si="33"/>
        <v>3.6364093823384569E-2</v>
      </c>
      <c r="BY39" s="68">
        <f t="shared" si="33"/>
        <v>3.6958124907938594E-2</v>
      </c>
      <c r="BZ39" s="68">
        <f t="shared" si="33"/>
        <v>3.4287102565008665E-2</v>
      </c>
      <c r="CA39" s="68">
        <f t="shared" si="33"/>
        <v>0.15746769178517561</v>
      </c>
      <c r="CB39" s="68">
        <f t="shared" si="33"/>
        <v>0.15313708049289798</v>
      </c>
      <c r="CC39" s="68">
        <f t="shared" si="33"/>
        <v>0.15671386495113937</v>
      </c>
      <c r="CD39" s="68">
        <f t="shared" si="33"/>
        <v>0.68750687942916855</v>
      </c>
      <c r="CE39" s="68">
        <f t="shared" si="33"/>
        <v>0.76711298302515785</v>
      </c>
      <c r="CF39" s="68">
        <f t="shared" si="33"/>
        <v>0.68644032220084483</v>
      </c>
      <c r="CG39" s="68">
        <f t="shared" si="33"/>
        <v>1</v>
      </c>
      <c r="CH39" s="68">
        <f t="shared" si="33"/>
        <v>1</v>
      </c>
      <c r="CI39" s="68">
        <f t="shared" si="33"/>
        <v>1</v>
      </c>
      <c r="CJ39" s="68">
        <f t="shared" si="33"/>
        <v>1</v>
      </c>
      <c r="CK39" s="68">
        <f t="shared" si="33"/>
        <v>1</v>
      </c>
      <c r="CL39" s="68">
        <f t="shared" si="33"/>
        <v>1</v>
      </c>
      <c r="CM39" s="68">
        <f t="shared" si="33"/>
        <v>1</v>
      </c>
      <c r="CN39" s="68">
        <f t="shared" si="33"/>
        <v>1</v>
      </c>
      <c r="CO39" s="68">
        <f t="shared" si="33"/>
        <v>1</v>
      </c>
      <c r="CP39" s="68">
        <f t="shared" si="33"/>
        <v>1</v>
      </c>
      <c r="CQ39" s="68">
        <f t="shared" si="33"/>
        <v>1</v>
      </c>
      <c r="CR39" s="68">
        <f t="shared" si="33"/>
        <v>1</v>
      </c>
      <c r="CS39" s="68">
        <f t="shared" si="33"/>
        <v>1</v>
      </c>
      <c r="CT39" s="68">
        <f t="shared" si="33"/>
        <v>1</v>
      </c>
      <c r="CU39" s="68">
        <f t="shared" si="33"/>
        <v>1</v>
      </c>
    </row>
    <row r="40" spans="1:445" x14ac:dyDescent="0.25">
      <c r="A40" s="70">
        <v>39</v>
      </c>
      <c r="B40" s="2">
        <v>141582.52168199999</v>
      </c>
      <c r="C40" s="2">
        <v>121982.684479</v>
      </c>
      <c r="D40" s="2">
        <v>18066.699747999999</v>
      </c>
      <c r="E40" s="2">
        <v>109208.66884</v>
      </c>
      <c r="F40" s="2">
        <v>77694.163895000005</v>
      </c>
      <c r="G40" s="2">
        <v>23135.680644</v>
      </c>
      <c r="H40" s="2">
        <v>78033.456017000004</v>
      </c>
      <c r="I40" s="2">
        <v>58547.843812999999</v>
      </c>
      <c r="J40" s="2">
        <v>17749.515200000002</v>
      </c>
      <c r="K40" s="2">
        <v>57577.174330000002</v>
      </c>
      <c r="L40" s="2">
        <v>34700.502361999999</v>
      </c>
      <c r="M40" s="2">
        <v>14167.359515</v>
      </c>
      <c r="N40" s="2">
        <v>74986.019128999993</v>
      </c>
      <c r="O40" s="2">
        <v>15019.968878</v>
      </c>
      <c r="P40" s="2">
        <v>4640.8336820000004</v>
      </c>
      <c r="Q40" s="2">
        <v>52810.164109999998</v>
      </c>
      <c r="R40" s="2">
        <v>20132.095332000001</v>
      </c>
      <c r="S40" s="2">
        <v>1851.9854350000001</v>
      </c>
      <c r="T40" s="2">
        <v>2696.2385960000001</v>
      </c>
      <c r="U40" s="2">
        <v>22844.910331999999</v>
      </c>
      <c r="V40" s="2">
        <v>2358.7272870000002</v>
      </c>
      <c r="W40" s="2">
        <v>3339.2074120000002</v>
      </c>
      <c r="X40" s="2">
        <v>838.55605500000001</v>
      </c>
      <c r="Y40" s="2">
        <v>2561.0396639999999</v>
      </c>
      <c r="Z40" s="2">
        <v>3669.8908590000001</v>
      </c>
      <c r="AA40" s="2">
        <v>1861.974522</v>
      </c>
      <c r="AB40" s="2">
        <v>60.818458</v>
      </c>
      <c r="AC40" s="2">
        <v>3084.3010319999999</v>
      </c>
      <c r="AD40" s="2">
        <v>656.88465399999995</v>
      </c>
      <c r="AE40" s="2">
        <v>191.14673500000001</v>
      </c>
      <c r="AF40" s="2">
        <v>966051.03269700031</v>
      </c>
      <c r="AG40" s="2">
        <v>35</v>
      </c>
      <c r="AH40" s="70">
        <v>35</v>
      </c>
      <c r="AI40" s="70" t="s">
        <v>352</v>
      </c>
      <c r="AJ40" s="2">
        <v>11285.988399</v>
      </c>
      <c r="AK40" s="2">
        <v>2854.9777159999999</v>
      </c>
      <c r="AL40" s="2">
        <v>938.593346</v>
      </c>
      <c r="AM40" s="2">
        <v>17294.026754999999</v>
      </c>
      <c r="AN40" s="2">
        <v>4422.3273980000004</v>
      </c>
      <c r="AO40" s="2">
        <v>1446.63706</v>
      </c>
      <c r="AP40" s="2">
        <v>12336.508182</v>
      </c>
      <c r="AQ40" s="2">
        <v>3145.8690539999998</v>
      </c>
      <c r="AR40" s="2">
        <v>1038.032888</v>
      </c>
      <c r="AS40" s="2">
        <v>13332.547326</v>
      </c>
      <c r="AT40" s="2">
        <v>3329.4770149999999</v>
      </c>
      <c r="AU40" s="2">
        <v>1096.5837349999999</v>
      </c>
      <c r="AV40" s="2">
        <v>10549.993712</v>
      </c>
      <c r="AW40" s="2">
        <v>1765.0550820000001</v>
      </c>
      <c r="AX40" s="2">
        <v>489.802257</v>
      </c>
      <c r="AY40" s="2">
        <v>22459.558889</v>
      </c>
      <c r="AZ40" s="2">
        <v>1053.392979</v>
      </c>
      <c r="BA40" s="2">
        <v>92.919652999999997</v>
      </c>
      <c r="BB40" s="2">
        <v>4212.2682750000004</v>
      </c>
      <c r="BC40" s="2">
        <v>4250.5606209999996</v>
      </c>
      <c r="BD40" s="2">
        <v>47.070577</v>
      </c>
      <c r="BE40" s="2">
        <v>15431.870508</v>
      </c>
      <c r="BF40" s="2">
        <v>449.49670600000002</v>
      </c>
      <c r="BG40" s="2">
        <v>679.27059799999995</v>
      </c>
      <c r="BH40" s="2">
        <v>26697.403616</v>
      </c>
      <c r="BI40" s="2">
        <v>2125.6963409999998</v>
      </c>
      <c r="BJ40" s="2">
        <v>62.996174000000003</v>
      </c>
      <c r="BK40" s="2">
        <v>28496.099821</v>
      </c>
      <c r="BL40" s="2">
        <v>2821.5759880000001</v>
      </c>
      <c r="BM40" s="2">
        <v>137.383433</v>
      </c>
      <c r="BN40" s="2">
        <v>194343.98410400003</v>
      </c>
      <c r="BP40">
        <v>35</v>
      </c>
      <c r="BQ40" t="s">
        <v>352</v>
      </c>
      <c r="BR40" s="68">
        <f t="shared" ref="BR40:CU40" si="34">AJ40/(AJ40+AJ41)</f>
        <v>0.97922830745355982</v>
      </c>
      <c r="BS40" s="68">
        <f t="shared" si="34"/>
        <v>0.97971692148535727</v>
      </c>
      <c r="BT40" s="68">
        <f t="shared" si="34"/>
        <v>0.98017466149144561</v>
      </c>
      <c r="BU40" s="68">
        <f t="shared" si="34"/>
        <v>0.96877928771259525</v>
      </c>
      <c r="BV40" s="68">
        <f t="shared" si="34"/>
        <v>0.96881011834222586</v>
      </c>
      <c r="BW40" s="68">
        <f t="shared" si="34"/>
        <v>0.96960357136128816</v>
      </c>
      <c r="BX40" s="68">
        <f t="shared" si="34"/>
        <v>0.94380740030550392</v>
      </c>
      <c r="BY40" s="68">
        <f t="shared" si="34"/>
        <v>0.94252390447523959</v>
      </c>
      <c r="BZ40" s="68">
        <f t="shared" si="34"/>
        <v>0.94334664311167771</v>
      </c>
      <c r="CA40" s="68">
        <f t="shared" si="34"/>
        <v>0.9583081604930036</v>
      </c>
      <c r="CB40" s="68">
        <f t="shared" si="34"/>
        <v>0.95812562321868955</v>
      </c>
      <c r="CC40" s="68">
        <f t="shared" si="34"/>
        <v>0.95819278305473965</v>
      </c>
      <c r="CD40" s="68">
        <f t="shared" si="34"/>
        <v>0.98601465356653251</v>
      </c>
      <c r="CE40" s="68">
        <f t="shared" si="34"/>
        <v>0.98699943057166462</v>
      </c>
      <c r="CF40" s="68">
        <f t="shared" si="34"/>
        <v>0.98649838569487425</v>
      </c>
      <c r="CG40" s="68">
        <f t="shared" si="34"/>
        <v>0.98944023714271179</v>
      </c>
      <c r="CH40" s="68">
        <f t="shared" si="34"/>
        <v>0.98941331962968282</v>
      </c>
      <c r="CI40" s="68">
        <f t="shared" si="34"/>
        <v>0.98849104682486388</v>
      </c>
      <c r="CJ40" s="68">
        <f t="shared" si="34"/>
        <v>1</v>
      </c>
      <c r="CK40" s="68">
        <f t="shared" si="34"/>
        <v>1</v>
      </c>
      <c r="CL40" s="68">
        <f t="shared" si="34"/>
        <v>1</v>
      </c>
      <c r="CM40" s="68">
        <f t="shared" si="34"/>
        <v>1</v>
      </c>
      <c r="CN40" s="68">
        <f t="shared" si="34"/>
        <v>1</v>
      </c>
      <c r="CO40" s="68">
        <f t="shared" si="34"/>
        <v>1</v>
      </c>
      <c r="CP40" s="68">
        <f t="shared" si="34"/>
        <v>1</v>
      </c>
      <c r="CQ40" s="68">
        <f t="shared" si="34"/>
        <v>1</v>
      </c>
      <c r="CR40" s="68">
        <f t="shared" si="34"/>
        <v>1</v>
      </c>
      <c r="CS40" s="68">
        <f t="shared" si="34"/>
        <v>1</v>
      </c>
      <c r="CT40" s="68">
        <f t="shared" si="34"/>
        <v>1</v>
      </c>
      <c r="CU40" s="68">
        <f t="shared" si="34"/>
        <v>1</v>
      </c>
    </row>
    <row r="41" spans="1:445" x14ac:dyDescent="0.25">
      <c r="A41" s="70">
        <v>40</v>
      </c>
      <c r="B41" s="2">
        <v>5901.7767350000004</v>
      </c>
      <c r="C41" s="2">
        <v>5076.5102779999997</v>
      </c>
      <c r="D41" s="2">
        <v>752.72231299999999</v>
      </c>
      <c r="E41" s="2">
        <v>4547.4397550000003</v>
      </c>
      <c r="F41" s="2">
        <v>3236.0366039999999</v>
      </c>
      <c r="G41" s="2">
        <v>964.00091699999996</v>
      </c>
      <c r="H41" s="2">
        <v>3255.5295820000001</v>
      </c>
      <c r="I41" s="2">
        <v>2442.320252</v>
      </c>
      <c r="J41" s="2">
        <v>739.22496999999998</v>
      </c>
      <c r="K41" s="2">
        <v>2399.4672479999999</v>
      </c>
      <c r="L41" s="2">
        <v>1446.2614329999999</v>
      </c>
      <c r="M41" s="2">
        <v>590.02045099999998</v>
      </c>
      <c r="N41" s="2">
        <v>758.13070800000003</v>
      </c>
      <c r="O41" s="2">
        <v>305.63890199999997</v>
      </c>
      <c r="P41" s="2">
        <v>46.683737000000001</v>
      </c>
      <c r="Q41" s="2">
        <v>123230.44409400001</v>
      </c>
      <c r="R41" s="2">
        <v>1058.0371270000001</v>
      </c>
      <c r="S41" s="2">
        <v>97.255100999999996</v>
      </c>
      <c r="T41" s="2">
        <v>132206.575641</v>
      </c>
      <c r="U41" s="2">
        <v>24746.202740000001</v>
      </c>
      <c r="V41" s="2">
        <v>97.978432999999995</v>
      </c>
      <c r="W41" s="2">
        <v>330885.09811999998</v>
      </c>
      <c r="X41" s="2">
        <v>27289.850548999999</v>
      </c>
      <c r="Y41" s="2">
        <v>2665.487196</v>
      </c>
      <c r="Z41" s="2">
        <v>271976.31923099997</v>
      </c>
      <c r="AA41" s="2">
        <v>79413.213378999993</v>
      </c>
      <c r="AB41" s="2">
        <v>3006.0214179999998</v>
      </c>
      <c r="AC41" s="2">
        <v>176998.42936000001</v>
      </c>
      <c r="AD41" s="2">
        <v>49467.336168000002</v>
      </c>
      <c r="AE41" s="2">
        <v>8103.1698150000002</v>
      </c>
      <c r="AF41" s="2">
        <v>1263703.1822569997</v>
      </c>
      <c r="AG41" s="2">
        <v>36</v>
      </c>
      <c r="AH41" s="70">
        <v>36</v>
      </c>
      <c r="AI41" s="70" t="s">
        <v>354</v>
      </c>
      <c r="AJ41" s="2">
        <v>239.40186299999999</v>
      </c>
      <c r="AK41" s="2">
        <v>59.106600999999998</v>
      </c>
      <c r="AL41" s="2">
        <v>18.984300999999999</v>
      </c>
      <c r="AM41" s="2">
        <v>557.33213999999998</v>
      </c>
      <c r="AN41" s="2">
        <v>142.37244799999999</v>
      </c>
      <c r="AO41" s="2">
        <v>45.351112000000001</v>
      </c>
      <c r="AP41" s="2">
        <v>734.49356899999998</v>
      </c>
      <c r="AQ41" s="2">
        <v>191.838392</v>
      </c>
      <c r="AR41" s="2">
        <v>62.339807</v>
      </c>
      <c r="AS41" s="2">
        <v>580.04141700000002</v>
      </c>
      <c r="AT41" s="2">
        <v>145.51304300000001</v>
      </c>
      <c r="AU41" s="2">
        <v>47.845396999999998</v>
      </c>
      <c r="AV41" s="2">
        <v>149.638057</v>
      </c>
      <c r="AW41" s="2">
        <v>23.248971000000001</v>
      </c>
      <c r="AX41" s="2">
        <v>6.7036309999999997</v>
      </c>
      <c r="AY41" s="2">
        <v>239.698778</v>
      </c>
      <c r="AZ41" s="2">
        <v>11.27126</v>
      </c>
      <c r="BA41" s="2">
        <v>1.0818589999999999</v>
      </c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>
        <v>3256.2626459999992</v>
      </c>
      <c r="BP41">
        <v>36</v>
      </c>
      <c r="BQ41" t="s">
        <v>354</v>
      </c>
      <c r="BR41" s="68">
        <f>1-BR40</f>
        <v>2.0771692546440179E-2</v>
      </c>
      <c r="BS41" s="68">
        <f t="shared" ref="BS41:CU41" si="35">1-BS40</f>
        <v>2.0283078514642727E-2</v>
      </c>
      <c r="BT41" s="68">
        <f t="shared" si="35"/>
        <v>1.9825338508554391E-2</v>
      </c>
      <c r="BU41" s="68">
        <f t="shared" si="35"/>
        <v>3.122071228740475E-2</v>
      </c>
      <c r="BV41" s="68">
        <f t="shared" si="35"/>
        <v>3.1189881657774143E-2</v>
      </c>
      <c r="BW41" s="68">
        <f t="shared" si="35"/>
        <v>3.0396428638711837E-2</v>
      </c>
      <c r="BX41" s="68">
        <f t="shared" si="35"/>
        <v>5.6192599694496081E-2</v>
      </c>
      <c r="BY41" s="68">
        <f t="shared" si="35"/>
        <v>5.7476095524760407E-2</v>
      </c>
      <c r="BZ41" s="68">
        <f t="shared" si="35"/>
        <v>5.6653356888322293E-2</v>
      </c>
      <c r="CA41" s="68">
        <f t="shared" si="35"/>
        <v>4.1691839506996398E-2</v>
      </c>
      <c r="CB41" s="68">
        <f t="shared" si="35"/>
        <v>4.1874376781310452E-2</v>
      </c>
      <c r="CC41" s="68">
        <f t="shared" si="35"/>
        <v>4.180721694526035E-2</v>
      </c>
      <c r="CD41" s="68">
        <f t="shared" si="35"/>
        <v>1.3985346433467494E-2</v>
      </c>
      <c r="CE41" s="68">
        <f t="shared" si="35"/>
        <v>1.3000569428335385E-2</v>
      </c>
      <c r="CF41" s="68">
        <f t="shared" si="35"/>
        <v>1.3501614305125753E-2</v>
      </c>
      <c r="CG41" s="68">
        <f t="shared" si="35"/>
        <v>1.0559762857288213E-2</v>
      </c>
      <c r="CH41" s="68">
        <f t="shared" si="35"/>
        <v>1.0586680370317181E-2</v>
      </c>
      <c r="CI41" s="68">
        <f t="shared" si="35"/>
        <v>1.1508953175136116E-2</v>
      </c>
      <c r="CJ41" s="68">
        <f t="shared" si="35"/>
        <v>0</v>
      </c>
      <c r="CK41" s="68">
        <f t="shared" si="35"/>
        <v>0</v>
      </c>
      <c r="CL41" s="68">
        <f t="shared" si="35"/>
        <v>0</v>
      </c>
      <c r="CM41" s="68">
        <f t="shared" si="35"/>
        <v>0</v>
      </c>
      <c r="CN41" s="68">
        <f t="shared" si="35"/>
        <v>0</v>
      </c>
      <c r="CO41" s="68">
        <f t="shared" si="35"/>
        <v>0</v>
      </c>
      <c r="CP41" s="68">
        <f t="shared" si="35"/>
        <v>0</v>
      </c>
      <c r="CQ41" s="68">
        <f t="shared" si="35"/>
        <v>0</v>
      </c>
      <c r="CR41" s="68">
        <f t="shared" si="35"/>
        <v>0</v>
      </c>
      <c r="CS41" s="68">
        <f t="shared" si="35"/>
        <v>0</v>
      </c>
      <c r="CT41" s="68">
        <f t="shared" si="35"/>
        <v>0</v>
      </c>
      <c r="CU41" s="68">
        <f t="shared" si="35"/>
        <v>0</v>
      </c>
    </row>
    <row r="42" spans="1:445" s="35" customFormat="1" x14ac:dyDescent="0.25">
      <c r="A42" s="70">
        <v>41</v>
      </c>
      <c r="B42" s="2">
        <v>29524.772992999999</v>
      </c>
      <c r="C42" s="2">
        <v>23462.637480000001</v>
      </c>
      <c r="D42" s="2">
        <v>11575.770339000001</v>
      </c>
      <c r="E42" s="2">
        <v>63466.518033</v>
      </c>
      <c r="F42" s="2">
        <v>10963.065672999999</v>
      </c>
      <c r="G42" s="2">
        <v>11882.037393000001</v>
      </c>
      <c r="H42" s="2">
        <v>27989.909947</v>
      </c>
      <c r="I42" s="2">
        <v>19918.811591000001</v>
      </c>
      <c r="J42" s="2">
        <v>4814.4134949999998</v>
      </c>
      <c r="K42" s="2">
        <v>6397.3428670000003</v>
      </c>
      <c r="L42" s="2">
        <v>8464.3117910000001</v>
      </c>
      <c r="M42" s="2">
        <v>14454.715437000001</v>
      </c>
      <c r="N42" s="2">
        <v>9834.7225130000006</v>
      </c>
      <c r="O42" s="2">
        <v>3352.839434</v>
      </c>
      <c r="P42" s="2">
        <v>2018.6407509999999</v>
      </c>
      <c r="Q42" s="2">
        <v>18013.889856999998</v>
      </c>
      <c r="R42" s="2">
        <v>6623.2062269999997</v>
      </c>
      <c r="S42" s="2">
        <v>1879.9180779999999</v>
      </c>
      <c r="T42" s="2">
        <v>12325.495811999999</v>
      </c>
      <c r="U42" s="2">
        <v>9335.7272959999991</v>
      </c>
      <c r="V42" s="2">
        <v>814.45508900000004</v>
      </c>
      <c r="W42" s="2">
        <v>22342.77952</v>
      </c>
      <c r="X42" s="2">
        <v>8759.4595040000004</v>
      </c>
      <c r="Y42" s="2">
        <v>3702.5175810000001</v>
      </c>
      <c r="Z42" s="2">
        <v>21304.445959000001</v>
      </c>
      <c r="AA42" s="2">
        <v>20052.692599999998</v>
      </c>
      <c r="AB42" s="2">
        <v>2464.523854</v>
      </c>
      <c r="AC42" s="2">
        <v>18968.224898</v>
      </c>
      <c r="AD42" s="2">
        <v>10440.243412</v>
      </c>
      <c r="AE42" s="2">
        <v>5194.7283459999999</v>
      </c>
      <c r="AF42" s="2">
        <v>410342.81777000002</v>
      </c>
      <c r="AG42" s="2">
        <v>37</v>
      </c>
      <c r="AH42" s="70">
        <v>37</v>
      </c>
      <c r="AI42" s="70" t="s">
        <v>356</v>
      </c>
      <c r="AJ42" s="2">
        <v>63330.533575000001</v>
      </c>
      <c r="AK42" s="2">
        <v>47135.562833000004</v>
      </c>
      <c r="AL42" s="2">
        <v>703.30964300000005</v>
      </c>
      <c r="AM42" s="2">
        <v>49610.101373999998</v>
      </c>
      <c r="AN42" s="2">
        <v>28402.989824</v>
      </c>
      <c r="AO42" s="2">
        <v>899.73951799999998</v>
      </c>
      <c r="AP42" s="2">
        <v>36237.173024999996</v>
      </c>
      <c r="AQ42" s="2">
        <v>21225.933746999999</v>
      </c>
      <c r="AR42" s="2">
        <v>669.91918799999996</v>
      </c>
      <c r="AS42" s="2">
        <v>26083.316997999998</v>
      </c>
      <c r="AT42" s="2">
        <v>13823.761718</v>
      </c>
      <c r="AU42" s="2">
        <v>569.532782</v>
      </c>
      <c r="AV42" s="2">
        <v>35141.216067000001</v>
      </c>
      <c r="AW42" s="2">
        <v>5720.9392399999997</v>
      </c>
      <c r="AX42" s="2">
        <v>175.56050500000001</v>
      </c>
      <c r="AY42" s="2">
        <v>21737.239664000001</v>
      </c>
      <c r="AZ42" s="2">
        <v>8652.6628259999998</v>
      </c>
      <c r="BA42" s="2">
        <v>78.376587000000001</v>
      </c>
      <c r="BB42" s="2">
        <v>52002.974455000003</v>
      </c>
      <c r="BC42" s="2">
        <v>19769.091568</v>
      </c>
      <c r="BD42" s="2">
        <v>89.857077000000004</v>
      </c>
      <c r="BE42" s="2">
        <v>8501.7349300000005</v>
      </c>
      <c r="BF42" s="2">
        <v>117.791382</v>
      </c>
      <c r="BG42" s="2">
        <v>199.59046799999999</v>
      </c>
      <c r="BH42" s="2">
        <v>791.34662400000002</v>
      </c>
      <c r="BI42" s="2">
        <v>199.34159</v>
      </c>
      <c r="BJ42" s="2">
        <v>2.0914480000000002</v>
      </c>
      <c r="BK42" s="2">
        <v>1714.148371</v>
      </c>
      <c r="BL42" s="2">
        <v>26.286379</v>
      </c>
      <c r="BM42" s="2">
        <v>2.0914480000000002</v>
      </c>
      <c r="BN42" s="2">
        <v>443614.21485400002</v>
      </c>
      <c r="BO42"/>
      <c r="BP42">
        <v>37</v>
      </c>
      <c r="BQ42" t="s">
        <v>356</v>
      </c>
      <c r="BR42" s="68">
        <f t="shared" ref="BR42:CU42" si="36">AJ42/(AJ42+AJ43)</f>
        <v>0.95964849354366377</v>
      </c>
      <c r="BS42" s="68">
        <f t="shared" si="36"/>
        <v>0.95997428065663215</v>
      </c>
      <c r="BT42" s="68">
        <f t="shared" si="36"/>
        <v>0.96005175799713471</v>
      </c>
      <c r="BU42" s="68">
        <f t="shared" si="36"/>
        <v>0.9596792669026043</v>
      </c>
      <c r="BV42" s="68">
        <f t="shared" si="36"/>
        <v>0.95995392931131496</v>
      </c>
      <c r="BW42" s="68">
        <f t="shared" si="36"/>
        <v>0.95987030121931227</v>
      </c>
      <c r="BX42" s="68">
        <f t="shared" si="36"/>
        <v>0.9598145286018599</v>
      </c>
      <c r="BY42" s="68">
        <f t="shared" si="36"/>
        <v>0.95999082882883779</v>
      </c>
      <c r="BZ42" s="68">
        <f t="shared" si="36"/>
        <v>0.95958964601345065</v>
      </c>
      <c r="CA42" s="68">
        <f t="shared" si="36"/>
        <v>0.95973741793574829</v>
      </c>
      <c r="CB42" s="68">
        <f t="shared" si="36"/>
        <v>0.95991173223387016</v>
      </c>
      <c r="CC42" s="68">
        <f t="shared" si="36"/>
        <v>0.95951735150015138</v>
      </c>
      <c r="CD42" s="68">
        <f t="shared" si="36"/>
        <v>0.98985933921227232</v>
      </c>
      <c r="CE42" s="68">
        <f t="shared" si="36"/>
        <v>0.98008849550282884</v>
      </c>
      <c r="CF42" s="68">
        <f t="shared" si="36"/>
        <v>0.98248568723489715</v>
      </c>
      <c r="CG42" s="68">
        <f t="shared" si="36"/>
        <v>0.29916199281856642</v>
      </c>
      <c r="CH42" s="68">
        <f t="shared" si="36"/>
        <v>0.94951790638676981</v>
      </c>
      <c r="CI42" s="68">
        <f t="shared" si="36"/>
        <v>1</v>
      </c>
      <c r="CJ42" s="68">
        <f t="shared" si="36"/>
        <v>0.89875336713448928</v>
      </c>
      <c r="CK42" s="68">
        <f t="shared" si="36"/>
        <v>0.96060581132622525</v>
      </c>
      <c r="CL42" s="68">
        <f t="shared" si="36"/>
        <v>0.95552000093577227</v>
      </c>
      <c r="CM42" s="68">
        <f t="shared" si="36"/>
        <v>5.93531896117191E-2</v>
      </c>
      <c r="CN42" s="68">
        <f t="shared" si="36"/>
        <v>1.0117571207482348E-2</v>
      </c>
      <c r="CO42" s="68">
        <f t="shared" si="36"/>
        <v>0.95977136346433234</v>
      </c>
      <c r="CP42" s="68">
        <f t="shared" si="36"/>
        <v>1.3087262498785088E-2</v>
      </c>
      <c r="CQ42" s="68">
        <f t="shared" si="36"/>
        <v>2.310833704568075E-2</v>
      </c>
      <c r="CR42" s="68">
        <f t="shared" si="36"/>
        <v>2.1756140894960769E-2</v>
      </c>
      <c r="CS42" s="68">
        <f t="shared" si="36"/>
        <v>1.6884171817845212E-2</v>
      </c>
      <c r="CT42" s="68">
        <f t="shared" si="36"/>
        <v>1.3817170162034157E-2</v>
      </c>
      <c r="CU42" s="68">
        <f t="shared" si="36"/>
        <v>2.5332607602396154E-2</v>
      </c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</row>
    <row r="43" spans="1:445" s="35" customFormat="1" x14ac:dyDescent="0.25">
      <c r="A43" s="70">
        <v>42</v>
      </c>
      <c r="B43" s="2">
        <v>1230.198875</v>
      </c>
      <c r="C43" s="2">
        <v>972.61359200000004</v>
      </c>
      <c r="D43" s="2">
        <v>482.32376399999998</v>
      </c>
      <c r="E43" s="2">
        <v>2646.901249</v>
      </c>
      <c r="F43" s="2">
        <v>456.96093400000001</v>
      </c>
      <c r="G43" s="2">
        <v>494.962424</v>
      </c>
      <c r="H43" s="2">
        <v>1165.881682</v>
      </c>
      <c r="I43" s="2">
        <v>829.61863600000004</v>
      </c>
      <c r="J43" s="2">
        <v>200.45360199999999</v>
      </c>
      <c r="K43" s="2">
        <v>267.103296</v>
      </c>
      <c r="L43" s="2">
        <v>352.62421399999999</v>
      </c>
      <c r="M43" s="2">
        <v>602.24306999999999</v>
      </c>
      <c r="N43" s="2">
        <v>98.500448000000006</v>
      </c>
      <c r="O43" s="2">
        <v>69.021238999999994</v>
      </c>
      <c r="P43" s="2">
        <v>20.280462</v>
      </c>
      <c r="Q43" s="2">
        <v>556.20707500000003</v>
      </c>
      <c r="R43" s="2">
        <v>134.59634399999999</v>
      </c>
      <c r="S43" s="2">
        <v>38.503638000000002</v>
      </c>
      <c r="T43" s="2">
        <v>1368.9836479999999</v>
      </c>
      <c r="U43" s="2">
        <v>1037.15491</v>
      </c>
      <c r="V43" s="2">
        <v>90.527668000000006</v>
      </c>
      <c r="W43" s="2">
        <v>2479.3044380000001</v>
      </c>
      <c r="X43" s="2">
        <v>972.97749499999998</v>
      </c>
      <c r="Y43" s="2">
        <v>194.28150500000001</v>
      </c>
      <c r="Z43" s="2">
        <v>440.18665600000003</v>
      </c>
      <c r="AA43" s="2">
        <v>408.50541700000002</v>
      </c>
      <c r="AB43" s="2">
        <v>50.554335000000002</v>
      </c>
      <c r="AC43" s="2">
        <v>385.31554199999999</v>
      </c>
      <c r="AD43" s="2">
        <v>211.95774</v>
      </c>
      <c r="AE43" s="2">
        <v>106.398759</v>
      </c>
      <c r="AF43" s="2">
        <v>18365.142657000004</v>
      </c>
      <c r="AG43" s="2">
        <v>38</v>
      </c>
      <c r="AH43" s="70">
        <v>38</v>
      </c>
      <c r="AI43" s="70" t="s">
        <v>358</v>
      </c>
      <c r="AJ43" s="2">
        <v>2662.9359100000001</v>
      </c>
      <c r="AK43" s="2">
        <v>1965.297245</v>
      </c>
      <c r="AL43" s="2">
        <v>29.265072</v>
      </c>
      <c r="AM43" s="2">
        <v>2084.3585200000002</v>
      </c>
      <c r="AN43" s="2">
        <v>1184.8778400000001</v>
      </c>
      <c r="AO43" s="2">
        <v>37.615786</v>
      </c>
      <c r="AP43" s="2">
        <v>1517.176326</v>
      </c>
      <c r="AQ43" s="2">
        <v>884.625135</v>
      </c>
      <c r="AR43" s="2">
        <v>28.211717</v>
      </c>
      <c r="AS43" s="2">
        <v>1094.2385609999999</v>
      </c>
      <c r="AT43" s="2">
        <v>577.31418699999995</v>
      </c>
      <c r="AU43" s="2">
        <v>24.028950999999999</v>
      </c>
      <c r="AV43" s="2">
        <v>360.00584900000001</v>
      </c>
      <c r="AW43" s="2">
        <v>116.22675700000001</v>
      </c>
      <c r="AX43" s="2">
        <v>3.1296349999999999</v>
      </c>
      <c r="AY43" s="2">
        <v>50923.192429000002</v>
      </c>
      <c r="AZ43" s="2">
        <v>460.02769599999999</v>
      </c>
      <c r="BA43" s="2"/>
      <c r="BB43" s="2">
        <v>5858.2546169999996</v>
      </c>
      <c r="BC43" s="2">
        <v>810.72518400000001</v>
      </c>
      <c r="BD43" s="2">
        <v>4.1828979999999998</v>
      </c>
      <c r="BE43" s="2">
        <v>134737.99634000001</v>
      </c>
      <c r="BF43" s="2">
        <v>11524.467376000001</v>
      </c>
      <c r="BG43" s="2">
        <v>8.3657970000000006</v>
      </c>
      <c r="BH43" s="2">
        <v>59675.586324999997</v>
      </c>
      <c r="BI43" s="2">
        <v>8427.0511100000003</v>
      </c>
      <c r="BJ43" s="2">
        <v>94.039939000000004</v>
      </c>
      <c r="BK43" s="2">
        <v>99809.834533999994</v>
      </c>
      <c r="BL43" s="2">
        <v>1876.1566459999999</v>
      </c>
      <c r="BM43" s="2">
        <v>80.468074999999999</v>
      </c>
      <c r="BN43" s="2">
        <v>386859.65645699995</v>
      </c>
      <c r="BO43"/>
      <c r="BP43" s="35">
        <v>38</v>
      </c>
      <c r="BQ43" s="35" t="s">
        <v>358</v>
      </c>
      <c r="BR43" s="126">
        <f>1-BR42</f>
        <v>4.0351506456336228E-2</v>
      </c>
      <c r="BS43" s="126">
        <f t="shared" ref="BS43:CU43" si="37">1-BS42</f>
        <v>4.0025719343367849E-2</v>
      </c>
      <c r="BT43" s="126">
        <f t="shared" si="37"/>
        <v>3.9948242002865286E-2</v>
      </c>
      <c r="BU43" s="126">
        <f t="shared" si="37"/>
        <v>4.03207330973957E-2</v>
      </c>
      <c r="BV43" s="126">
        <f t="shared" si="37"/>
        <v>4.0046070688685043E-2</v>
      </c>
      <c r="BW43" s="126">
        <f t="shared" si="37"/>
        <v>4.0129698780687728E-2</v>
      </c>
      <c r="BX43" s="126">
        <f t="shared" si="37"/>
        <v>4.0185471398140105E-2</v>
      </c>
      <c r="BY43" s="126">
        <f t="shared" si="37"/>
        <v>4.0009171171162206E-2</v>
      </c>
      <c r="BZ43" s="126">
        <f t="shared" si="37"/>
        <v>4.0410353986549352E-2</v>
      </c>
      <c r="CA43" s="126">
        <f t="shared" si="37"/>
        <v>4.0262582064251706E-2</v>
      </c>
      <c r="CB43" s="126">
        <f t="shared" si="37"/>
        <v>4.0088267766129837E-2</v>
      </c>
      <c r="CC43" s="126">
        <f t="shared" si="37"/>
        <v>4.0482648499848617E-2</v>
      </c>
      <c r="CD43" s="126">
        <f t="shared" si="37"/>
        <v>1.0140660787727684E-2</v>
      </c>
      <c r="CE43" s="126">
        <f t="shared" si="37"/>
        <v>1.9911504497171162E-2</v>
      </c>
      <c r="CF43" s="126">
        <f t="shared" si="37"/>
        <v>1.7514312765102846E-2</v>
      </c>
      <c r="CG43" s="126">
        <f t="shared" si="37"/>
        <v>0.70083800718143352</v>
      </c>
      <c r="CH43" s="126">
        <f t="shared" si="37"/>
        <v>5.0482093613230195E-2</v>
      </c>
      <c r="CI43" s="126">
        <f t="shared" si="37"/>
        <v>0</v>
      </c>
      <c r="CJ43" s="126">
        <f t="shared" si="37"/>
        <v>0.10124663286551072</v>
      </c>
      <c r="CK43" s="126">
        <f t="shared" si="37"/>
        <v>3.9394188673774755E-2</v>
      </c>
      <c r="CL43" s="126">
        <f t="shared" si="37"/>
        <v>4.4479999064227727E-2</v>
      </c>
      <c r="CM43" s="126">
        <f t="shared" si="37"/>
        <v>0.94064681038828091</v>
      </c>
      <c r="CN43" s="126">
        <f t="shared" si="37"/>
        <v>0.98988242879251764</v>
      </c>
      <c r="CO43" s="126">
        <f t="shared" si="37"/>
        <v>4.0228636535667661E-2</v>
      </c>
      <c r="CP43" s="126">
        <f t="shared" si="37"/>
        <v>0.98691273750121489</v>
      </c>
      <c r="CQ43" s="126">
        <f t="shared" si="37"/>
        <v>0.97689166295431928</v>
      </c>
      <c r="CR43" s="126">
        <f t="shared" si="37"/>
        <v>0.97824385910503919</v>
      </c>
      <c r="CS43" s="126">
        <f t="shared" si="37"/>
        <v>0.98311582818215482</v>
      </c>
      <c r="CT43" s="126">
        <f t="shared" si="37"/>
        <v>0.98618282983796579</v>
      </c>
      <c r="CU43" s="126">
        <f t="shared" si="37"/>
        <v>0.9746673923976038</v>
      </c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</row>
    <row r="44" spans="1:445" s="35" customFormat="1" x14ac:dyDescent="0.25">
      <c r="A44" s="70">
        <v>43</v>
      </c>
      <c r="B44" s="2">
        <v>200534.68666100001</v>
      </c>
      <c r="C44" s="2">
        <v>132029.687103</v>
      </c>
      <c r="D44" s="2">
        <v>1702.2430750000001</v>
      </c>
      <c r="E44" s="2">
        <v>328935.93462299998</v>
      </c>
      <c r="F44" s="2">
        <v>63155.520658000001</v>
      </c>
      <c r="G44" s="2">
        <v>1811.1359640000001</v>
      </c>
      <c r="H44" s="2">
        <v>155493.54788</v>
      </c>
      <c r="I44" s="2">
        <v>67256.267470999999</v>
      </c>
      <c r="J44" s="2">
        <v>1303.194518</v>
      </c>
      <c r="K44" s="2">
        <v>45257.251408999997</v>
      </c>
      <c r="L44" s="2">
        <v>12119.52558</v>
      </c>
      <c r="M44" s="2">
        <v>839.29405299999996</v>
      </c>
      <c r="N44" s="2">
        <v>24311.285628000001</v>
      </c>
      <c r="O44" s="2">
        <v>7724.8091130000003</v>
      </c>
      <c r="P44" s="2">
        <v>8823.9358300000004</v>
      </c>
      <c r="Q44" s="2">
        <v>10757.641167</v>
      </c>
      <c r="R44" s="2">
        <v>94.694494000000006</v>
      </c>
      <c r="S44" s="2">
        <v>52.161057999999997</v>
      </c>
      <c r="T44" s="2">
        <v>11429.855895999999</v>
      </c>
      <c r="U44" s="2">
        <v>3500.6191100000001</v>
      </c>
      <c r="V44" s="2">
        <v>51.779772000000001</v>
      </c>
      <c r="W44" s="2">
        <v>25012.424988999999</v>
      </c>
      <c r="X44" s="2">
        <v>568.25544200000002</v>
      </c>
      <c r="Y44" s="2">
        <v>2.1812049999999998</v>
      </c>
      <c r="Z44" s="2">
        <v>10830.397233</v>
      </c>
      <c r="AA44" s="2">
        <v>1494.3276129999999</v>
      </c>
      <c r="AB44" s="2">
        <v>3.360779</v>
      </c>
      <c r="AC44" s="2">
        <v>9822.1608840000008</v>
      </c>
      <c r="AD44" s="2">
        <v>1457.7533699999999</v>
      </c>
      <c r="AE44" s="2">
        <v>5.4539540000000004</v>
      </c>
      <c r="AF44" s="2">
        <v>1126381.3865320003</v>
      </c>
      <c r="AG44" s="2">
        <v>39</v>
      </c>
      <c r="AH44" s="70">
        <v>39</v>
      </c>
      <c r="AI44" s="70" t="s">
        <v>360</v>
      </c>
      <c r="AJ44" s="2">
        <v>141582.52168199999</v>
      </c>
      <c r="AK44" s="2">
        <v>121982.684479</v>
      </c>
      <c r="AL44" s="2">
        <v>18066.699747999999</v>
      </c>
      <c r="AM44" s="2">
        <v>109208.66884</v>
      </c>
      <c r="AN44" s="2">
        <v>77694.163895000005</v>
      </c>
      <c r="AO44" s="2">
        <v>23135.680644</v>
      </c>
      <c r="AP44" s="2">
        <v>78033.456017000004</v>
      </c>
      <c r="AQ44" s="2">
        <v>58547.843812999999</v>
      </c>
      <c r="AR44" s="2">
        <v>17749.515200000002</v>
      </c>
      <c r="AS44" s="2">
        <v>57577.174330000002</v>
      </c>
      <c r="AT44" s="2">
        <v>34700.502361999999</v>
      </c>
      <c r="AU44" s="2">
        <v>14167.359515</v>
      </c>
      <c r="AV44" s="2">
        <v>74986.019128999993</v>
      </c>
      <c r="AW44" s="2">
        <v>15019.968878</v>
      </c>
      <c r="AX44" s="2">
        <v>4640.8336820000004</v>
      </c>
      <c r="AY44" s="2">
        <v>52810.164109999998</v>
      </c>
      <c r="AZ44" s="2">
        <v>20132.095332000001</v>
      </c>
      <c r="BA44" s="2">
        <v>1851.9854350000001</v>
      </c>
      <c r="BB44" s="2">
        <v>2696.2385960000001</v>
      </c>
      <c r="BC44" s="2">
        <v>22844.910331999999</v>
      </c>
      <c r="BD44" s="2">
        <v>2358.7272870000002</v>
      </c>
      <c r="BE44" s="2">
        <v>3339.2074120000002</v>
      </c>
      <c r="BF44" s="2">
        <v>838.55605500000001</v>
      </c>
      <c r="BG44" s="2">
        <v>2561.0396639999999</v>
      </c>
      <c r="BH44" s="2">
        <v>3669.8908590000001</v>
      </c>
      <c r="BI44" s="2">
        <v>1861.974522</v>
      </c>
      <c r="BJ44" s="2">
        <v>60.818458</v>
      </c>
      <c r="BK44" s="2">
        <v>3084.3010319999999</v>
      </c>
      <c r="BL44" s="2">
        <v>656.88465399999995</v>
      </c>
      <c r="BM44" s="2">
        <v>191.14673500000001</v>
      </c>
      <c r="BN44" s="2">
        <v>966051.03269700031</v>
      </c>
      <c r="BO44"/>
      <c r="BP44">
        <v>39</v>
      </c>
      <c r="BQ44" t="s">
        <v>360</v>
      </c>
      <c r="BR44" s="68">
        <f t="shared" ref="BR44:CU44" si="38">AJ44/(AJ44+AJ45)</f>
        <v>0.95998369454683785</v>
      </c>
      <c r="BS44" s="68">
        <f t="shared" si="38"/>
        <v>0.96004610065640039</v>
      </c>
      <c r="BT44" s="68">
        <f t="shared" si="38"/>
        <v>0.96000289963420904</v>
      </c>
      <c r="BU44" s="68">
        <f t="shared" si="38"/>
        <v>0.96002465440172524</v>
      </c>
      <c r="BV44" s="68">
        <f t="shared" si="38"/>
        <v>0.96001447439834309</v>
      </c>
      <c r="BW44" s="68">
        <f t="shared" si="38"/>
        <v>0.95999943341326044</v>
      </c>
      <c r="BX44" s="68">
        <f t="shared" si="38"/>
        <v>0.95995115995099767</v>
      </c>
      <c r="BY44" s="68">
        <f t="shared" si="38"/>
        <v>0.95995550611411529</v>
      </c>
      <c r="BZ44" s="68">
        <f t="shared" si="38"/>
        <v>0.96001755862200533</v>
      </c>
      <c r="CA44" s="68">
        <f t="shared" si="38"/>
        <v>0.95999330431198826</v>
      </c>
      <c r="CB44" s="68">
        <f t="shared" si="38"/>
        <v>0.95998918627398522</v>
      </c>
      <c r="CC44" s="68">
        <f t="shared" si="38"/>
        <v>0.96001861764355412</v>
      </c>
      <c r="CD44" s="68">
        <f t="shared" si="38"/>
        <v>0.98999090082030783</v>
      </c>
      <c r="CE44" s="68">
        <f t="shared" si="38"/>
        <v>0.9800569800305825</v>
      </c>
      <c r="CF44" s="68">
        <f t="shared" si="38"/>
        <v>0.99004083978210378</v>
      </c>
      <c r="CG44" s="68">
        <f t="shared" si="38"/>
        <v>0.29998853474081583</v>
      </c>
      <c r="CH44" s="68">
        <f t="shared" si="38"/>
        <v>0.95006934812478605</v>
      </c>
      <c r="CI44" s="68">
        <f t="shared" si="38"/>
        <v>0.95010615713975688</v>
      </c>
      <c r="CJ44" s="68">
        <f t="shared" si="38"/>
        <v>1.998652593906005E-2</v>
      </c>
      <c r="CK44" s="68">
        <f t="shared" si="38"/>
        <v>0.48002471170275468</v>
      </c>
      <c r="CL44" s="68">
        <f t="shared" si="38"/>
        <v>0.96011796113699777</v>
      </c>
      <c r="CM44" s="68">
        <f t="shared" si="38"/>
        <v>9.9909173472133711E-3</v>
      </c>
      <c r="CN44" s="68">
        <f t="shared" si="38"/>
        <v>2.9811715494782173E-2</v>
      </c>
      <c r="CO44" s="68">
        <f t="shared" si="38"/>
        <v>0.49000794076087462</v>
      </c>
      <c r="CP44" s="68">
        <f t="shared" si="38"/>
        <v>1.3313772236526529E-2</v>
      </c>
      <c r="CQ44" s="68">
        <f t="shared" si="38"/>
        <v>2.2909507441164472E-2</v>
      </c>
      <c r="CR44" s="68">
        <f t="shared" si="38"/>
        <v>1.9830985789621315E-2</v>
      </c>
      <c r="CS44" s="68">
        <f t="shared" si="38"/>
        <v>1.7127133875003801E-2</v>
      </c>
      <c r="CT44" s="68">
        <f t="shared" si="38"/>
        <v>1.3105134468478101E-2</v>
      </c>
      <c r="CU44" s="68">
        <f t="shared" si="38"/>
        <v>2.3045507589169602E-2</v>
      </c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</row>
    <row r="45" spans="1:445" s="35" customFormat="1" x14ac:dyDescent="0.25">
      <c r="A45" s="70">
        <v>44</v>
      </c>
      <c r="B45" s="2">
        <v>8386.3518640000002</v>
      </c>
      <c r="C45" s="2">
        <v>5518.1768060000004</v>
      </c>
      <c r="D45" s="2">
        <v>70.906091000000004</v>
      </c>
      <c r="E45" s="2">
        <v>13776.476435</v>
      </c>
      <c r="F45" s="2">
        <v>2641.5440979999998</v>
      </c>
      <c r="G45" s="2">
        <v>75.461933000000002</v>
      </c>
      <c r="H45" s="2">
        <v>6494.7089169999999</v>
      </c>
      <c r="I45" s="2">
        <v>2807.402861</v>
      </c>
      <c r="J45" s="2">
        <v>54.297758999999999</v>
      </c>
      <c r="K45" s="2">
        <v>1897.0142289999999</v>
      </c>
      <c r="L45" s="2">
        <v>505.621419</v>
      </c>
      <c r="M45" s="2">
        <v>34.950046</v>
      </c>
      <c r="N45" s="2">
        <v>250.10377500000001</v>
      </c>
      <c r="O45" s="2">
        <v>78.579577999999998</v>
      </c>
      <c r="P45" s="2">
        <v>180.09343899999999</v>
      </c>
      <c r="Q45" s="2">
        <v>169015.30156200001</v>
      </c>
      <c r="R45" s="2">
        <v>1800.4934149999999</v>
      </c>
      <c r="S45" s="2">
        <v>2.1795689999999999</v>
      </c>
      <c r="T45" s="2">
        <v>65253.223385999998</v>
      </c>
      <c r="U45" s="2">
        <v>19931.217186999998</v>
      </c>
      <c r="V45" s="2">
        <v>291.58360399999998</v>
      </c>
      <c r="W45" s="2">
        <v>290833.37921400002</v>
      </c>
      <c r="X45" s="2">
        <v>6554.2966919999999</v>
      </c>
      <c r="Y45" s="2">
        <v>29.297546000000001</v>
      </c>
      <c r="Z45" s="2">
        <v>132655.822782</v>
      </c>
      <c r="AA45" s="2">
        <v>19055.446610999999</v>
      </c>
      <c r="AB45" s="2">
        <v>35.831831000000001</v>
      </c>
      <c r="AC45" s="2">
        <v>113787.234876</v>
      </c>
      <c r="AD45" s="2">
        <v>17874.350465</v>
      </c>
      <c r="AE45" s="2">
        <v>71.942606999999995</v>
      </c>
      <c r="AF45" s="2">
        <v>879963.29059699993</v>
      </c>
      <c r="AG45" s="2">
        <v>40</v>
      </c>
      <c r="AH45" s="70">
        <v>40</v>
      </c>
      <c r="AI45" s="70" t="s">
        <v>362</v>
      </c>
      <c r="AJ45" s="2">
        <v>5901.7767350000004</v>
      </c>
      <c r="AK45" s="2">
        <v>5076.5102779999997</v>
      </c>
      <c r="AL45" s="2">
        <v>752.72231299999999</v>
      </c>
      <c r="AM45" s="2">
        <v>4547.4397550000003</v>
      </c>
      <c r="AN45" s="2">
        <v>3236.0366039999999</v>
      </c>
      <c r="AO45" s="2">
        <v>964.00091699999996</v>
      </c>
      <c r="AP45" s="2">
        <v>3255.5295820000001</v>
      </c>
      <c r="AQ45" s="2">
        <v>2442.320252</v>
      </c>
      <c r="AR45" s="2">
        <v>739.22496999999998</v>
      </c>
      <c r="AS45" s="2">
        <v>2399.4672479999999</v>
      </c>
      <c r="AT45" s="2">
        <v>1446.2614329999999</v>
      </c>
      <c r="AU45" s="2">
        <v>590.02045099999998</v>
      </c>
      <c r="AV45" s="2">
        <v>758.13070800000003</v>
      </c>
      <c r="AW45" s="2">
        <v>305.63890199999997</v>
      </c>
      <c r="AX45" s="2">
        <v>46.683737000000001</v>
      </c>
      <c r="AY45" s="2">
        <v>123230.44409400001</v>
      </c>
      <c r="AZ45" s="2">
        <v>1058.0371270000001</v>
      </c>
      <c r="BA45" s="2">
        <v>97.255100999999996</v>
      </c>
      <c r="BB45" s="2">
        <v>132206.575641</v>
      </c>
      <c r="BC45" s="2">
        <v>24746.202740000001</v>
      </c>
      <c r="BD45" s="2">
        <v>97.978432999999995</v>
      </c>
      <c r="BE45" s="2">
        <v>330885.09811999998</v>
      </c>
      <c r="BF45" s="2">
        <v>27289.850548999999</v>
      </c>
      <c r="BG45" s="2">
        <v>2665.487196</v>
      </c>
      <c r="BH45" s="2">
        <v>271976.31923099997</v>
      </c>
      <c r="BI45" s="2">
        <v>79413.213378999993</v>
      </c>
      <c r="BJ45" s="2">
        <v>3006.0214179999998</v>
      </c>
      <c r="BK45" s="2">
        <v>176998.42936000001</v>
      </c>
      <c r="BL45" s="2">
        <v>49467.336168000002</v>
      </c>
      <c r="BM45" s="2">
        <v>8103.1698150000002</v>
      </c>
      <c r="BN45" s="2">
        <v>1263703.1822569997</v>
      </c>
      <c r="BO45"/>
      <c r="BP45" s="35">
        <v>40</v>
      </c>
      <c r="BQ45" s="35" t="s">
        <v>362</v>
      </c>
      <c r="BR45" s="126">
        <f>1-BR44</f>
        <v>4.0016305453162149E-2</v>
      </c>
      <c r="BS45" s="126">
        <f t="shared" ref="BS45:CU45" si="39">1-BS44</f>
        <v>3.9953899343599608E-2</v>
      </c>
      <c r="BT45" s="126">
        <f t="shared" si="39"/>
        <v>3.9997100365790961E-2</v>
      </c>
      <c r="BU45" s="126">
        <f t="shared" si="39"/>
        <v>3.9975345598274759E-2</v>
      </c>
      <c r="BV45" s="126">
        <f t="shared" si="39"/>
        <v>3.9985525601656913E-2</v>
      </c>
      <c r="BW45" s="126">
        <f t="shared" si="39"/>
        <v>4.0000566586739561E-2</v>
      </c>
      <c r="BX45" s="126">
        <f t="shared" si="39"/>
        <v>4.0048840049002332E-2</v>
      </c>
      <c r="BY45" s="126">
        <f t="shared" si="39"/>
        <v>4.0044493885884713E-2</v>
      </c>
      <c r="BZ45" s="126">
        <f t="shared" si="39"/>
        <v>3.9982441377994671E-2</v>
      </c>
      <c r="CA45" s="126">
        <f t="shared" si="39"/>
        <v>4.000669568801174E-2</v>
      </c>
      <c r="CB45" s="126">
        <f t="shared" si="39"/>
        <v>4.0010813726014782E-2</v>
      </c>
      <c r="CC45" s="126">
        <f t="shared" si="39"/>
        <v>3.9981382356445883E-2</v>
      </c>
      <c r="CD45" s="126">
        <f t="shared" si="39"/>
        <v>1.0009099179692171E-2</v>
      </c>
      <c r="CE45" s="126">
        <f t="shared" si="39"/>
        <v>1.9943019969417497E-2</v>
      </c>
      <c r="CF45" s="126">
        <f t="shared" si="39"/>
        <v>9.9591602178962235E-3</v>
      </c>
      <c r="CG45" s="126">
        <f t="shared" si="39"/>
        <v>0.70001146525918423</v>
      </c>
      <c r="CH45" s="126">
        <f t="shared" si="39"/>
        <v>4.9930651875213949E-2</v>
      </c>
      <c r="CI45" s="126">
        <f t="shared" si="39"/>
        <v>4.9893842860243121E-2</v>
      </c>
      <c r="CJ45" s="126">
        <f t="shared" si="39"/>
        <v>0.98001347406093997</v>
      </c>
      <c r="CK45" s="126">
        <f t="shared" si="39"/>
        <v>0.51997528829724526</v>
      </c>
      <c r="CL45" s="126">
        <f t="shared" si="39"/>
        <v>3.9882038863002234E-2</v>
      </c>
      <c r="CM45" s="126">
        <f t="shared" si="39"/>
        <v>0.99000908265278664</v>
      </c>
      <c r="CN45" s="126">
        <f t="shared" si="39"/>
        <v>0.97018828450521788</v>
      </c>
      <c r="CO45" s="126">
        <f t="shared" si="39"/>
        <v>0.50999205923912538</v>
      </c>
      <c r="CP45" s="126">
        <f t="shared" si="39"/>
        <v>0.98668622776347348</v>
      </c>
      <c r="CQ45" s="126">
        <f t="shared" si="39"/>
        <v>0.97709049255883551</v>
      </c>
      <c r="CR45" s="126">
        <f t="shared" si="39"/>
        <v>0.98016901421037872</v>
      </c>
      <c r="CS45" s="126">
        <f t="shared" si="39"/>
        <v>0.98287286612499625</v>
      </c>
      <c r="CT45" s="126">
        <f t="shared" si="39"/>
        <v>0.98689486553152195</v>
      </c>
      <c r="CU45" s="126">
        <f t="shared" si="39"/>
        <v>0.97695449241083043</v>
      </c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</row>
    <row r="46" spans="1:445" s="35" customFormat="1" x14ac:dyDescent="0.25">
      <c r="A46" s="70">
        <v>45</v>
      </c>
      <c r="B46" s="2">
        <v>234544.89221799999</v>
      </c>
      <c r="C46" s="2">
        <v>87850.91115</v>
      </c>
      <c r="D46" s="2">
        <v>17481.346842999999</v>
      </c>
      <c r="E46" s="2">
        <v>187063.920736</v>
      </c>
      <c r="F46" s="2">
        <v>80383.460384999998</v>
      </c>
      <c r="G46" s="2">
        <v>14359.715976</v>
      </c>
      <c r="H46" s="2">
        <v>173655.11069599999</v>
      </c>
      <c r="I46" s="2">
        <v>77588.349424</v>
      </c>
      <c r="J46" s="2">
        <v>13748.800061</v>
      </c>
      <c r="K46" s="2">
        <v>214607.16844400001</v>
      </c>
      <c r="L46" s="2">
        <v>77687.856488000005</v>
      </c>
      <c r="M46" s="2">
        <v>16775.926922999999</v>
      </c>
      <c r="N46" s="2">
        <v>158042.74376400001</v>
      </c>
      <c r="O46" s="2">
        <v>65257.475300999999</v>
      </c>
      <c r="P46" s="2">
        <v>12663.123407999999</v>
      </c>
      <c r="Q46" s="2">
        <v>228738.13081</v>
      </c>
      <c r="R46" s="2">
        <v>75299.738557000004</v>
      </c>
      <c r="S46" s="2">
        <v>16487.175048000001</v>
      </c>
      <c r="T46" s="2">
        <v>198934.980281</v>
      </c>
      <c r="U46" s="2">
        <v>61754.898017</v>
      </c>
      <c r="V46" s="2">
        <v>11751.435896999999</v>
      </c>
      <c r="W46" s="2">
        <v>208694.220852</v>
      </c>
      <c r="X46" s="2">
        <v>72406.640216999993</v>
      </c>
      <c r="Y46" s="2">
        <v>17188.015950000001</v>
      </c>
      <c r="Z46" s="2">
        <v>315805.27368300001</v>
      </c>
      <c r="AA46" s="2">
        <v>83267.632756999999</v>
      </c>
      <c r="AB46" s="2">
        <v>362.170727</v>
      </c>
      <c r="AC46" s="2">
        <v>433852.265618</v>
      </c>
      <c r="AD46" s="2">
        <v>16511.561877</v>
      </c>
      <c r="AE46" s="2"/>
      <c r="AF46" s="2">
        <v>3172764.9421080002</v>
      </c>
      <c r="AG46" s="2">
        <v>41</v>
      </c>
      <c r="AH46" s="70">
        <v>41</v>
      </c>
      <c r="AI46" s="70" t="s">
        <v>364</v>
      </c>
      <c r="AJ46" s="2">
        <v>29524.772992999999</v>
      </c>
      <c r="AK46" s="2">
        <v>23462.637480000001</v>
      </c>
      <c r="AL46" s="2">
        <v>11575.770339000001</v>
      </c>
      <c r="AM46" s="2">
        <v>63466.518033</v>
      </c>
      <c r="AN46" s="2">
        <v>10963.065672999999</v>
      </c>
      <c r="AO46" s="2">
        <v>11882.037393000001</v>
      </c>
      <c r="AP46" s="2">
        <v>27989.909947</v>
      </c>
      <c r="AQ46" s="2">
        <v>19918.811591000001</v>
      </c>
      <c r="AR46" s="2">
        <v>4814.4134949999998</v>
      </c>
      <c r="AS46" s="2">
        <v>6397.3428670000003</v>
      </c>
      <c r="AT46" s="2">
        <v>8464.3117910000001</v>
      </c>
      <c r="AU46" s="2">
        <v>14454.715437000001</v>
      </c>
      <c r="AV46" s="2">
        <v>9834.7225130000006</v>
      </c>
      <c r="AW46" s="2">
        <v>3352.839434</v>
      </c>
      <c r="AX46" s="2">
        <v>2018.6407509999999</v>
      </c>
      <c r="AY46" s="2">
        <v>18013.889856999998</v>
      </c>
      <c r="AZ46" s="2">
        <v>6623.2062269999997</v>
      </c>
      <c r="BA46" s="2">
        <v>1879.9180779999999</v>
      </c>
      <c r="BB46" s="2">
        <v>12325.495811999999</v>
      </c>
      <c r="BC46" s="2">
        <v>9335.7272959999991</v>
      </c>
      <c r="BD46" s="2">
        <v>814.45508900000004</v>
      </c>
      <c r="BE46" s="2">
        <v>22342.77952</v>
      </c>
      <c r="BF46" s="2">
        <v>8759.4595040000004</v>
      </c>
      <c r="BG46" s="2">
        <v>3702.5175810000001</v>
      </c>
      <c r="BH46" s="2">
        <v>21304.445959000001</v>
      </c>
      <c r="BI46" s="2">
        <v>20052.692599999998</v>
      </c>
      <c r="BJ46" s="2">
        <v>2464.523854</v>
      </c>
      <c r="BK46" s="2">
        <v>18968.224898</v>
      </c>
      <c r="BL46" s="2">
        <v>10440.243412</v>
      </c>
      <c r="BM46" s="2">
        <v>5194.7283459999999</v>
      </c>
      <c r="BN46" s="2">
        <v>410342.81777000002</v>
      </c>
      <c r="BO46"/>
      <c r="BP46">
        <v>41</v>
      </c>
      <c r="BQ46" t="s">
        <v>364</v>
      </c>
      <c r="BR46" s="68">
        <f t="shared" ref="BR46:CU46" si="40">AJ46/(AJ46+AJ47)</f>
        <v>0.95999999999089569</v>
      </c>
      <c r="BS46" s="68">
        <f t="shared" si="40"/>
        <v>0.96019629226914283</v>
      </c>
      <c r="BT46" s="68">
        <f t="shared" si="40"/>
        <v>0.96000000000995178</v>
      </c>
      <c r="BU46" s="68">
        <f t="shared" si="40"/>
        <v>0.95996423603943526</v>
      </c>
      <c r="BV46" s="68">
        <f t="shared" si="40"/>
        <v>0.95998600093279096</v>
      </c>
      <c r="BW46" s="68">
        <f t="shared" si="40"/>
        <v>0.96000949896434828</v>
      </c>
      <c r="BX46" s="68">
        <f t="shared" si="40"/>
        <v>0.96001200389838337</v>
      </c>
      <c r="BY46" s="68">
        <f t="shared" si="40"/>
        <v>0.96001535408108063</v>
      </c>
      <c r="BZ46" s="68">
        <f t="shared" si="40"/>
        <v>0.96002813272560794</v>
      </c>
      <c r="CA46" s="68">
        <f t="shared" si="40"/>
        <v>0.95992115631709696</v>
      </c>
      <c r="CB46" s="68">
        <f t="shared" si="40"/>
        <v>0.96000603681369245</v>
      </c>
      <c r="CC46" s="68">
        <f t="shared" si="40"/>
        <v>0.96000234245714255</v>
      </c>
      <c r="CD46" s="68">
        <f t="shared" si="40"/>
        <v>0.99008373733412258</v>
      </c>
      <c r="CE46" s="68">
        <f t="shared" si="40"/>
        <v>0.97982932515499288</v>
      </c>
      <c r="CF46" s="68">
        <f t="shared" si="40"/>
        <v>0.99005333709282473</v>
      </c>
      <c r="CG46" s="68">
        <f t="shared" si="40"/>
        <v>0.97004824061841366</v>
      </c>
      <c r="CH46" s="68">
        <f t="shared" si="40"/>
        <v>0.9800828238786381</v>
      </c>
      <c r="CI46" s="68">
        <f t="shared" si="40"/>
        <v>0.97992952348335494</v>
      </c>
      <c r="CJ46" s="68">
        <f t="shared" si="40"/>
        <v>0.90003390402690053</v>
      </c>
      <c r="CK46" s="68">
        <f t="shared" si="40"/>
        <v>0.90001285183783575</v>
      </c>
      <c r="CL46" s="68">
        <f t="shared" si="40"/>
        <v>0.89996752170163175</v>
      </c>
      <c r="CM46" s="68">
        <f t="shared" si="40"/>
        <v>0.90011699089427444</v>
      </c>
      <c r="CN46" s="68">
        <f t="shared" si="40"/>
        <v>0.90002735233734654</v>
      </c>
      <c r="CO46" s="68">
        <f t="shared" si="40"/>
        <v>0.95014330974927763</v>
      </c>
      <c r="CP46" s="68">
        <f t="shared" si="40"/>
        <v>0.97975653745024183</v>
      </c>
      <c r="CQ46" s="68">
        <f t="shared" si="40"/>
        <v>0.98003511736406645</v>
      </c>
      <c r="CR46" s="68">
        <f t="shared" si="40"/>
        <v>0.97989949766925522</v>
      </c>
      <c r="CS46" s="68">
        <f t="shared" si="40"/>
        <v>0.98009069486823053</v>
      </c>
      <c r="CT46" s="68">
        <f t="shared" si="40"/>
        <v>0.98010197733074134</v>
      </c>
      <c r="CU46" s="68">
        <f t="shared" si="40"/>
        <v>0.97992903077165516</v>
      </c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</row>
    <row r="47" spans="1:445" s="35" customFormat="1" x14ac:dyDescent="0.25">
      <c r="A47" s="70">
        <v>46</v>
      </c>
      <c r="B47" s="2">
        <v>191916.95095699999</v>
      </c>
      <c r="C47" s="2">
        <v>71868.956435999993</v>
      </c>
      <c r="D47" s="2">
        <v>14303.563550000001</v>
      </c>
      <c r="E47" s="2">
        <v>153641.18477600001</v>
      </c>
      <c r="F47" s="2">
        <v>65768.285770000002</v>
      </c>
      <c r="G47" s="2">
        <v>11748.085168</v>
      </c>
      <c r="H47" s="2">
        <v>142098.03700800001</v>
      </c>
      <c r="I47" s="2">
        <v>63481.671543999997</v>
      </c>
      <c r="J47" s="2">
        <v>11248.835294</v>
      </c>
      <c r="K47" s="2">
        <v>175615.33313399999</v>
      </c>
      <c r="L47" s="2">
        <v>63596.105503999999</v>
      </c>
      <c r="M47" s="2">
        <v>13725.105809000001</v>
      </c>
      <c r="N47" s="2">
        <v>33432.118872999999</v>
      </c>
      <c r="O47" s="2">
        <v>13236.186028</v>
      </c>
      <c r="P47" s="2">
        <v>2622.1619179999998</v>
      </c>
      <c r="Q47" s="2">
        <v>46855.110593999998</v>
      </c>
      <c r="R47" s="2">
        <v>15414.620392999999</v>
      </c>
      <c r="S47" s="2">
        <v>3380.8389659999998</v>
      </c>
      <c r="T47" s="2">
        <v>81302.273985000007</v>
      </c>
      <c r="U47" s="2">
        <v>37839.843328000003</v>
      </c>
      <c r="V47" s="2">
        <v>9232.2031380000008</v>
      </c>
      <c r="W47" s="2">
        <v>164278.24965000001</v>
      </c>
      <c r="X47" s="2">
        <v>54640.196088999997</v>
      </c>
      <c r="Y47" s="2">
        <v>10503.787525</v>
      </c>
      <c r="Z47" s="2">
        <v>396911.87016200001</v>
      </c>
      <c r="AA47" s="2">
        <v>104719.40652600001</v>
      </c>
      <c r="AB47" s="2">
        <v>455.79802899999999</v>
      </c>
      <c r="AC47" s="2">
        <v>610803.92187900003</v>
      </c>
      <c r="AD47" s="2">
        <v>23305.925289999999</v>
      </c>
      <c r="AE47" s="2"/>
      <c r="AF47" s="2">
        <v>2587946.6273230002</v>
      </c>
      <c r="AG47" s="2">
        <v>42</v>
      </c>
      <c r="AH47" s="70">
        <v>42</v>
      </c>
      <c r="AI47" s="70" t="s">
        <v>366</v>
      </c>
      <c r="AJ47" s="2">
        <v>1230.198875</v>
      </c>
      <c r="AK47" s="2">
        <v>972.61359200000004</v>
      </c>
      <c r="AL47" s="2">
        <v>482.32376399999998</v>
      </c>
      <c r="AM47" s="2">
        <v>2646.901249</v>
      </c>
      <c r="AN47" s="2">
        <v>456.96093400000001</v>
      </c>
      <c r="AO47" s="2">
        <v>494.962424</v>
      </c>
      <c r="AP47" s="2">
        <v>1165.881682</v>
      </c>
      <c r="AQ47" s="2">
        <v>829.61863600000004</v>
      </c>
      <c r="AR47" s="2">
        <v>200.45360199999999</v>
      </c>
      <c r="AS47" s="2">
        <v>267.103296</v>
      </c>
      <c r="AT47" s="2">
        <v>352.62421399999999</v>
      </c>
      <c r="AU47" s="2">
        <v>602.24306999999999</v>
      </c>
      <c r="AV47" s="2">
        <v>98.500448000000006</v>
      </c>
      <c r="AW47" s="2">
        <v>69.021238999999994</v>
      </c>
      <c r="AX47" s="2">
        <v>20.280462</v>
      </c>
      <c r="AY47" s="2">
        <v>556.20707500000003</v>
      </c>
      <c r="AZ47" s="2">
        <v>134.59634399999999</v>
      </c>
      <c r="BA47" s="2">
        <v>38.503638000000002</v>
      </c>
      <c r="BB47" s="2">
        <v>1368.9836479999999</v>
      </c>
      <c r="BC47" s="2">
        <v>1037.15491</v>
      </c>
      <c r="BD47" s="2">
        <v>90.527668000000006</v>
      </c>
      <c r="BE47" s="2">
        <v>2479.3044380000001</v>
      </c>
      <c r="BF47" s="2">
        <v>972.97749499999998</v>
      </c>
      <c r="BG47" s="2">
        <v>194.28150500000001</v>
      </c>
      <c r="BH47" s="2">
        <v>440.18665600000003</v>
      </c>
      <c r="BI47" s="2">
        <v>408.50541700000002</v>
      </c>
      <c r="BJ47" s="2">
        <v>50.554335000000002</v>
      </c>
      <c r="BK47" s="2">
        <v>385.31554199999999</v>
      </c>
      <c r="BL47" s="2">
        <v>211.95774</v>
      </c>
      <c r="BM47" s="2">
        <v>106.398759</v>
      </c>
      <c r="BN47" s="2">
        <v>18365.142657000004</v>
      </c>
      <c r="BO47"/>
      <c r="BP47" s="35">
        <v>42</v>
      </c>
      <c r="BQ47" s="35" t="s">
        <v>366</v>
      </c>
      <c r="BR47" s="126">
        <f>1-BR46</f>
        <v>4.0000000009104308E-2</v>
      </c>
      <c r="BS47" s="126">
        <f t="shared" ref="BS47:CU47" si="41">1-BS46</f>
        <v>3.9803707730857174E-2</v>
      </c>
      <c r="BT47" s="126">
        <f t="shared" si="41"/>
        <v>3.9999999990048218E-2</v>
      </c>
      <c r="BU47" s="126">
        <f t="shared" si="41"/>
        <v>4.0035763960564741E-2</v>
      </c>
      <c r="BV47" s="126">
        <f t="shared" si="41"/>
        <v>4.0013999067209038E-2</v>
      </c>
      <c r="BW47" s="126">
        <f t="shared" si="41"/>
        <v>3.9990501035651715E-2</v>
      </c>
      <c r="BX47" s="126">
        <f t="shared" si="41"/>
        <v>3.998799610161663E-2</v>
      </c>
      <c r="BY47" s="126">
        <f t="shared" si="41"/>
        <v>3.998464591891937E-2</v>
      </c>
      <c r="BZ47" s="126">
        <f t="shared" si="41"/>
        <v>3.9971867274392059E-2</v>
      </c>
      <c r="CA47" s="126">
        <f t="shared" si="41"/>
        <v>4.0078843682903043E-2</v>
      </c>
      <c r="CB47" s="126">
        <f t="shared" si="41"/>
        <v>3.9993963186307546E-2</v>
      </c>
      <c r="CC47" s="126">
        <f t="shared" si="41"/>
        <v>3.9997657542857445E-2</v>
      </c>
      <c r="CD47" s="126">
        <f t="shared" si="41"/>
        <v>9.9162626658774178E-3</v>
      </c>
      <c r="CE47" s="126">
        <f t="shared" si="41"/>
        <v>2.0170674845007119E-2</v>
      </c>
      <c r="CF47" s="126">
        <f t="shared" si="41"/>
        <v>9.9466629071752743E-3</v>
      </c>
      <c r="CG47" s="126">
        <f t="shared" si="41"/>
        <v>2.995175938158634E-2</v>
      </c>
      <c r="CH47" s="126">
        <f t="shared" si="41"/>
        <v>1.9917176121361901E-2</v>
      </c>
      <c r="CI47" s="126">
        <f t="shared" si="41"/>
        <v>2.0070476516645064E-2</v>
      </c>
      <c r="CJ47" s="126">
        <f t="shared" si="41"/>
        <v>9.9966095973099467E-2</v>
      </c>
      <c r="CK47" s="126">
        <f t="shared" si="41"/>
        <v>9.9987148162164252E-2</v>
      </c>
      <c r="CL47" s="126">
        <f t="shared" si="41"/>
        <v>0.10003247829836825</v>
      </c>
      <c r="CM47" s="126">
        <f t="shared" si="41"/>
        <v>9.9883009105725562E-2</v>
      </c>
      <c r="CN47" s="126">
        <f t="shared" si="41"/>
        <v>9.9972647662653458E-2</v>
      </c>
      <c r="CO47" s="126">
        <f t="shared" si="41"/>
        <v>4.9856690250722369E-2</v>
      </c>
      <c r="CP47" s="126">
        <f t="shared" si="41"/>
        <v>2.0243462549758173E-2</v>
      </c>
      <c r="CQ47" s="126">
        <f t="shared" si="41"/>
        <v>1.9964882635933545E-2</v>
      </c>
      <c r="CR47" s="126">
        <f t="shared" si="41"/>
        <v>2.0100502330744785E-2</v>
      </c>
      <c r="CS47" s="126">
        <f t="shared" si="41"/>
        <v>1.9909305131769472E-2</v>
      </c>
      <c r="CT47" s="126">
        <f t="shared" si="41"/>
        <v>1.9898022669258664E-2</v>
      </c>
      <c r="CU47" s="126">
        <f t="shared" si="41"/>
        <v>2.0070969228344837E-2</v>
      </c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</row>
    <row r="48" spans="1:445" s="35" customFormat="1" x14ac:dyDescent="0.25">
      <c r="A48" s="70">
        <v>47</v>
      </c>
      <c r="B48" s="2">
        <v>523122.84018599999</v>
      </c>
      <c r="C48" s="2">
        <v>728086.98847099999</v>
      </c>
      <c r="D48" s="2">
        <v>186037.63899100001</v>
      </c>
      <c r="E48" s="2">
        <v>1187624.8000390001</v>
      </c>
      <c r="F48" s="2">
        <v>319109.01126900001</v>
      </c>
      <c r="G48" s="2">
        <v>279409.614512</v>
      </c>
      <c r="H48" s="2">
        <v>720456.29773800005</v>
      </c>
      <c r="I48" s="2">
        <v>515202.10805099999</v>
      </c>
      <c r="J48" s="2">
        <v>116972.92594</v>
      </c>
      <c r="K48" s="2">
        <v>503245.05309499998</v>
      </c>
      <c r="L48" s="2">
        <v>316430.12982899998</v>
      </c>
      <c r="M48" s="2">
        <v>157361.63170900001</v>
      </c>
      <c r="N48" s="2">
        <v>377238.67745199997</v>
      </c>
      <c r="O48" s="2">
        <v>194422.37228499999</v>
      </c>
      <c r="P48" s="2">
        <v>60143.468246999997</v>
      </c>
      <c r="Q48" s="2">
        <v>1072025.0314249999</v>
      </c>
      <c r="R48" s="2">
        <v>198702.013657</v>
      </c>
      <c r="S48" s="2">
        <v>60945.619156000001</v>
      </c>
      <c r="T48" s="2">
        <v>450977.72982000001</v>
      </c>
      <c r="U48" s="2">
        <v>276733.96934700001</v>
      </c>
      <c r="V48" s="2">
        <v>69924.696536000003</v>
      </c>
      <c r="W48" s="2">
        <v>1201037.1157480001</v>
      </c>
      <c r="X48" s="2">
        <v>308727.50608100003</v>
      </c>
      <c r="Y48" s="2">
        <v>77543.659943000006</v>
      </c>
      <c r="Z48" s="2">
        <v>664433.78744400002</v>
      </c>
      <c r="AA48" s="2">
        <v>428651.27823</v>
      </c>
      <c r="AB48" s="2">
        <v>41098.851598000001</v>
      </c>
      <c r="AC48" s="2">
        <v>1052307.966883</v>
      </c>
      <c r="AD48" s="2">
        <v>170867.629697</v>
      </c>
      <c r="AE48" s="2">
        <v>53974.796366000002</v>
      </c>
      <c r="AF48" s="2">
        <v>12312815.209745001</v>
      </c>
      <c r="AG48" s="2">
        <v>43</v>
      </c>
      <c r="AH48" s="70">
        <v>43</v>
      </c>
      <c r="AI48" s="70" t="s">
        <v>368</v>
      </c>
      <c r="AJ48" s="2">
        <v>200534.68666100001</v>
      </c>
      <c r="AK48" s="2">
        <v>132029.687103</v>
      </c>
      <c r="AL48" s="2">
        <v>1702.2430750000001</v>
      </c>
      <c r="AM48" s="2">
        <v>328935.93462299998</v>
      </c>
      <c r="AN48" s="2">
        <v>63155.520658000001</v>
      </c>
      <c r="AO48" s="2">
        <v>1811.1359640000001</v>
      </c>
      <c r="AP48" s="2">
        <v>155493.54788</v>
      </c>
      <c r="AQ48" s="2">
        <v>67256.267470999999</v>
      </c>
      <c r="AR48" s="2">
        <v>1303.194518</v>
      </c>
      <c r="AS48" s="2">
        <v>45257.251408999997</v>
      </c>
      <c r="AT48" s="2">
        <v>12119.52558</v>
      </c>
      <c r="AU48" s="2">
        <v>839.29405299999996</v>
      </c>
      <c r="AV48" s="2">
        <v>24311.285628000001</v>
      </c>
      <c r="AW48" s="2">
        <v>7724.8091130000003</v>
      </c>
      <c r="AX48" s="2">
        <v>8823.9358300000004</v>
      </c>
      <c r="AY48" s="2">
        <v>10757.641167</v>
      </c>
      <c r="AZ48" s="2">
        <v>94.694494000000006</v>
      </c>
      <c r="BA48" s="2">
        <v>52.161057999999997</v>
      </c>
      <c r="BB48" s="2">
        <v>11429.855895999999</v>
      </c>
      <c r="BC48" s="2">
        <v>3500.6191100000001</v>
      </c>
      <c r="BD48" s="2">
        <v>51.779772000000001</v>
      </c>
      <c r="BE48" s="2">
        <v>25012.424988999999</v>
      </c>
      <c r="BF48" s="2">
        <v>568.25544200000002</v>
      </c>
      <c r="BG48" s="2">
        <v>2.1812049999999998</v>
      </c>
      <c r="BH48" s="2">
        <v>10830.397233</v>
      </c>
      <c r="BI48" s="2">
        <v>1494.3276129999999</v>
      </c>
      <c r="BJ48" s="2">
        <v>3.360779</v>
      </c>
      <c r="BK48" s="2">
        <v>9822.1608840000008</v>
      </c>
      <c r="BL48" s="2">
        <v>1457.7533699999999</v>
      </c>
      <c r="BM48" s="2">
        <v>5.4539540000000004</v>
      </c>
      <c r="BN48" s="2">
        <v>1126381.3865320003</v>
      </c>
      <c r="BO48"/>
      <c r="BP48">
        <v>43</v>
      </c>
      <c r="BQ48" t="s">
        <v>368</v>
      </c>
      <c r="BR48" s="68">
        <f t="shared" ref="BR48:CU48" si="42">AJ48/(AJ48+AJ49)</f>
        <v>0.95985874891677569</v>
      </c>
      <c r="BS48" s="68">
        <f t="shared" si="42"/>
        <v>0.9598817702494401</v>
      </c>
      <c r="BT48" s="68">
        <f t="shared" si="42"/>
        <v>0.96001120923178995</v>
      </c>
      <c r="BU48" s="68">
        <f t="shared" si="42"/>
        <v>0.95980164128731094</v>
      </c>
      <c r="BV48" s="68">
        <f t="shared" si="42"/>
        <v>0.95985316202484361</v>
      </c>
      <c r="BW48" s="68">
        <f t="shared" si="42"/>
        <v>0.96000105103477695</v>
      </c>
      <c r="BX48" s="68">
        <f t="shared" si="42"/>
        <v>0.95990629786738779</v>
      </c>
      <c r="BY48" s="68">
        <f t="shared" si="42"/>
        <v>0.95993069093159145</v>
      </c>
      <c r="BZ48" s="68">
        <f t="shared" si="42"/>
        <v>0.96000142327144888</v>
      </c>
      <c r="CA48" s="68">
        <f t="shared" si="42"/>
        <v>0.95977003981859788</v>
      </c>
      <c r="CB48" s="68">
        <f t="shared" si="42"/>
        <v>0.95995124500015339</v>
      </c>
      <c r="CC48" s="68">
        <f t="shared" si="42"/>
        <v>0.9600225542957882</v>
      </c>
      <c r="CD48" s="68">
        <f t="shared" si="42"/>
        <v>0.98981719759837972</v>
      </c>
      <c r="CE48" s="68">
        <f t="shared" si="42"/>
        <v>0.98993006998477096</v>
      </c>
      <c r="CF48" s="68">
        <f t="shared" si="42"/>
        <v>0.97999857245910516</v>
      </c>
      <c r="CG48" s="68">
        <f t="shared" si="42"/>
        <v>5.9840157276708113E-2</v>
      </c>
      <c r="CH48" s="68">
        <f t="shared" si="42"/>
        <v>4.9965754609507695E-2</v>
      </c>
      <c r="CI48" s="68">
        <f t="shared" si="42"/>
        <v>0.95989061738282844</v>
      </c>
      <c r="CJ48" s="68">
        <f t="shared" si="42"/>
        <v>0.14905316796117443</v>
      </c>
      <c r="CK48" s="68">
        <f t="shared" si="42"/>
        <v>0.14939585039897996</v>
      </c>
      <c r="CL48" s="68">
        <f t="shared" si="42"/>
        <v>0.15080167431718172</v>
      </c>
      <c r="CM48" s="68">
        <f t="shared" si="42"/>
        <v>7.919188621839042E-2</v>
      </c>
      <c r="CN48" s="68">
        <f t="shared" si="42"/>
        <v>7.9782559861849664E-2</v>
      </c>
      <c r="CO48" s="68">
        <f t="shared" si="42"/>
        <v>6.9291345136279381E-2</v>
      </c>
      <c r="CP48" s="68">
        <f t="shared" si="42"/>
        <v>7.5480399663938422E-2</v>
      </c>
      <c r="CQ48" s="68">
        <f t="shared" si="42"/>
        <v>7.2717471088065797E-2</v>
      </c>
      <c r="CR48" s="68">
        <f t="shared" si="42"/>
        <v>8.5750323849317509E-2</v>
      </c>
      <c r="CS48" s="68">
        <f t="shared" si="42"/>
        <v>7.9461280621990163E-2</v>
      </c>
      <c r="CT48" s="68">
        <f t="shared" si="42"/>
        <v>7.5405831793681752E-2</v>
      </c>
      <c r="CU48" s="68">
        <f t="shared" si="42"/>
        <v>7.0467652949076129E-2</v>
      </c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</row>
    <row r="49" spans="1:445" s="35" customFormat="1" x14ac:dyDescent="0.25">
      <c r="A49" s="70">
        <v>48</v>
      </c>
      <c r="B49" s="2">
        <v>16194.814931000001</v>
      </c>
      <c r="C49" s="2">
        <v>22523.159478000001</v>
      </c>
      <c r="D49" s="2">
        <v>5758.7030089999998</v>
      </c>
      <c r="E49" s="2">
        <v>36784.838939000001</v>
      </c>
      <c r="F49" s="2">
        <v>9877.1836820000008</v>
      </c>
      <c r="G49" s="2">
        <v>8657.758022</v>
      </c>
      <c r="H49" s="2">
        <v>22302.299211000001</v>
      </c>
      <c r="I49" s="2">
        <v>15934.230739000001</v>
      </c>
      <c r="J49" s="2">
        <v>3621.366219</v>
      </c>
      <c r="K49" s="2">
        <v>15583.548194000001</v>
      </c>
      <c r="L49" s="2">
        <v>9786.7892049999991</v>
      </c>
      <c r="M49" s="2">
        <v>4871.7645080000002</v>
      </c>
      <c r="N49" s="2">
        <v>11672.379215000001</v>
      </c>
      <c r="O49" s="2">
        <v>6017.0487249999996</v>
      </c>
      <c r="P49" s="2">
        <v>1862.4305529999999</v>
      </c>
      <c r="Q49" s="2">
        <v>119204.045575</v>
      </c>
      <c r="R49" s="2">
        <v>22083.476824000001</v>
      </c>
      <c r="S49" s="2">
        <v>1887.7183050000001</v>
      </c>
      <c r="T49" s="2">
        <v>55889.40223</v>
      </c>
      <c r="U49" s="2">
        <v>124401.083134</v>
      </c>
      <c r="V49" s="2">
        <v>14365.547796000001</v>
      </c>
      <c r="W49" s="2">
        <v>359475.61496500002</v>
      </c>
      <c r="X49" s="2">
        <v>42110.400866000004</v>
      </c>
      <c r="Y49" s="2">
        <v>28726.899911</v>
      </c>
      <c r="Z49" s="2">
        <v>358487.786884</v>
      </c>
      <c r="AA49" s="2">
        <v>183768.048362</v>
      </c>
      <c r="AB49" s="2">
        <v>8434.5951010000008</v>
      </c>
      <c r="AC49" s="2">
        <v>703505.36384100001</v>
      </c>
      <c r="AD49" s="2">
        <v>92044.618212999994</v>
      </c>
      <c r="AE49" s="2">
        <v>23181.564206999999</v>
      </c>
      <c r="AF49" s="2">
        <v>2329014.4808439999</v>
      </c>
      <c r="AG49" s="2">
        <v>44</v>
      </c>
      <c r="AH49" s="70">
        <v>44</v>
      </c>
      <c r="AI49" s="70" t="s">
        <v>370</v>
      </c>
      <c r="AJ49" s="2">
        <v>8386.3518640000002</v>
      </c>
      <c r="AK49" s="2">
        <v>5518.1768060000004</v>
      </c>
      <c r="AL49" s="2">
        <v>70.906091000000004</v>
      </c>
      <c r="AM49" s="2">
        <v>13776.476435</v>
      </c>
      <c r="AN49" s="2">
        <v>2641.5440979999998</v>
      </c>
      <c r="AO49" s="2">
        <v>75.461933000000002</v>
      </c>
      <c r="AP49" s="2">
        <v>6494.7089169999999</v>
      </c>
      <c r="AQ49" s="2">
        <v>2807.402861</v>
      </c>
      <c r="AR49" s="2">
        <v>54.297758999999999</v>
      </c>
      <c r="AS49" s="2">
        <v>1897.0142289999999</v>
      </c>
      <c r="AT49" s="2">
        <v>505.621419</v>
      </c>
      <c r="AU49" s="2">
        <v>34.950046</v>
      </c>
      <c r="AV49" s="2">
        <v>250.10377500000001</v>
      </c>
      <c r="AW49" s="2">
        <v>78.579577999999998</v>
      </c>
      <c r="AX49" s="2">
        <v>180.09343899999999</v>
      </c>
      <c r="AY49" s="2">
        <v>169015.30156200001</v>
      </c>
      <c r="AZ49" s="2">
        <v>1800.4934149999999</v>
      </c>
      <c r="BA49" s="2">
        <v>2.1795689999999999</v>
      </c>
      <c r="BB49" s="2">
        <v>65253.223385999998</v>
      </c>
      <c r="BC49" s="2">
        <v>19931.217186999998</v>
      </c>
      <c r="BD49" s="2">
        <v>291.58360399999998</v>
      </c>
      <c r="BE49" s="2">
        <v>290833.37921400002</v>
      </c>
      <c r="BF49" s="2">
        <v>6554.2966919999999</v>
      </c>
      <c r="BG49" s="2">
        <v>29.297546000000001</v>
      </c>
      <c r="BH49" s="2">
        <v>132655.822782</v>
      </c>
      <c r="BI49" s="2">
        <v>19055.446610999999</v>
      </c>
      <c r="BJ49" s="2">
        <v>35.831831000000001</v>
      </c>
      <c r="BK49" s="2">
        <v>113787.234876</v>
      </c>
      <c r="BL49" s="2">
        <v>17874.350465</v>
      </c>
      <c r="BM49" s="2">
        <v>71.942606999999995</v>
      </c>
      <c r="BN49" s="2">
        <v>879963.29059699993</v>
      </c>
      <c r="BO49"/>
      <c r="BP49" s="35">
        <v>44</v>
      </c>
      <c r="BQ49" s="35" t="s">
        <v>370</v>
      </c>
      <c r="BR49" s="126">
        <f>1-BR48</f>
        <v>4.0141251083224305E-2</v>
      </c>
      <c r="BS49" s="126">
        <f t="shared" ref="BS49:CU49" si="43">1-BS48</f>
        <v>4.0118229750559897E-2</v>
      </c>
      <c r="BT49" s="126">
        <f t="shared" si="43"/>
        <v>3.9988790768210047E-2</v>
      </c>
      <c r="BU49" s="126">
        <f t="shared" si="43"/>
        <v>4.0198358712689064E-2</v>
      </c>
      <c r="BV49" s="126">
        <f t="shared" si="43"/>
        <v>4.0146837975156391E-2</v>
      </c>
      <c r="BW49" s="126">
        <f t="shared" si="43"/>
        <v>3.9998948965223047E-2</v>
      </c>
      <c r="BX49" s="126">
        <f t="shared" si="43"/>
        <v>4.0093702132612208E-2</v>
      </c>
      <c r="BY49" s="126">
        <f t="shared" si="43"/>
        <v>4.0069309068408554E-2</v>
      </c>
      <c r="BZ49" s="126">
        <f t="shared" si="43"/>
        <v>3.9998576728551116E-2</v>
      </c>
      <c r="CA49" s="126">
        <f t="shared" si="43"/>
        <v>4.0229960181402125E-2</v>
      </c>
      <c r="CB49" s="126">
        <f t="shared" si="43"/>
        <v>4.0048754999846614E-2</v>
      </c>
      <c r="CC49" s="126">
        <f t="shared" si="43"/>
        <v>3.99774457042118E-2</v>
      </c>
      <c r="CD49" s="126">
        <f t="shared" si="43"/>
        <v>1.0182802401620283E-2</v>
      </c>
      <c r="CE49" s="126">
        <f t="shared" si="43"/>
        <v>1.0069930015229045E-2</v>
      </c>
      <c r="CF49" s="126">
        <f t="shared" si="43"/>
        <v>2.0001427540894845E-2</v>
      </c>
      <c r="CG49" s="126">
        <f t="shared" si="43"/>
        <v>0.94015984272329189</v>
      </c>
      <c r="CH49" s="126">
        <f t="shared" si="43"/>
        <v>0.9500342453904923</v>
      </c>
      <c r="CI49" s="126">
        <f t="shared" si="43"/>
        <v>4.0109382617171563E-2</v>
      </c>
      <c r="CJ49" s="126">
        <f t="shared" si="43"/>
        <v>0.8509468320388256</v>
      </c>
      <c r="CK49" s="126">
        <f t="shared" si="43"/>
        <v>0.85060414960102004</v>
      </c>
      <c r="CL49" s="126">
        <f t="shared" si="43"/>
        <v>0.84919832568281828</v>
      </c>
      <c r="CM49" s="126">
        <f t="shared" si="43"/>
        <v>0.92080811378160954</v>
      </c>
      <c r="CN49" s="126">
        <f t="shared" si="43"/>
        <v>0.92021744013815032</v>
      </c>
      <c r="CO49" s="126">
        <f t="shared" si="43"/>
        <v>0.93070865486372067</v>
      </c>
      <c r="CP49" s="126">
        <f t="shared" si="43"/>
        <v>0.92451960033606162</v>
      </c>
      <c r="CQ49" s="126">
        <f t="shared" si="43"/>
        <v>0.92728252891193419</v>
      </c>
      <c r="CR49" s="126">
        <f t="shared" si="43"/>
        <v>0.91424967615068253</v>
      </c>
      <c r="CS49" s="126">
        <f t="shared" si="43"/>
        <v>0.9205387193780098</v>
      </c>
      <c r="CT49" s="126">
        <f t="shared" si="43"/>
        <v>0.92459416820631823</v>
      </c>
      <c r="CU49" s="126">
        <f t="shared" si="43"/>
        <v>0.92953234705092391</v>
      </c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</row>
    <row r="50" spans="1:445" s="35" customFormat="1" x14ac:dyDescent="0.25">
      <c r="A50" s="70">
        <v>49</v>
      </c>
      <c r="B50" s="2">
        <v>1423.966964</v>
      </c>
      <c r="C50" s="2">
        <v>608.07879800000001</v>
      </c>
      <c r="D50" s="2">
        <v>33.256708000000003</v>
      </c>
      <c r="E50" s="2">
        <v>891.94211399999995</v>
      </c>
      <c r="F50" s="2">
        <v>710.18972399999996</v>
      </c>
      <c r="G50" s="2">
        <v>38.707231</v>
      </c>
      <c r="H50" s="2">
        <v>785.91883499999994</v>
      </c>
      <c r="I50" s="2">
        <v>410.424195</v>
      </c>
      <c r="J50" s="2">
        <v>20.8415</v>
      </c>
      <c r="K50" s="2">
        <v>391.60924199999999</v>
      </c>
      <c r="L50" s="2">
        <v>611.12118599999997</v>
      </c>
      <c r="M50" s="2">
        <v>19.537417000000001</v>
      </c>
      <c r="N50" s="2">
        <v>613.93242899999996</v>
      </c>
      <c r="O50" s="2">
        <v>234.49036899999999</v>
      </c>
      <c r="P50" s="2">
        <v>38.848588999999997</v>
      </c>
      <c r="Q50" s="2">
        <v>437.84171500000002</v>
      </c>
      <c r="R50" s="2">
        <v>161.11533800000001</v>
      </c>
      <c r="S50" s="2">
        <v>8.5415019999999995</v>
      </c>
      <c r="T50" s="2">
        <v>7865.4554369999996</v>
      </c>
      <c r="U50" s="2">
        <v>1278.333294</v>
      </c>
      <c r="V50" s="2">
        <v>16.688824</v>
      </c>
      <c r="W50" s="2">
        <v>4393.7693959999997</v>
      </c>
      <c r="X50" s="2">
        <v>2200.9766570000002</v>
      </c>
      <c r="Y50" s="2">
        <v>15.844111</v>
      </c>
      <c r="Z50" s="2">
        <v>10072.435017</v>
      </c>
      <c r="AA50" s="2">
        <v>236.22487000000001</v>
      </c>
      <c r="AB50" s="2">
        <v>4.8377999999999997E-2</v>
      </c>
      <c r="AC50" s="2">
        <v>22944.441916</v>
      </c>
      <c r="AD50" s="2">
        <v>167.69628900000001</v>
      </c>
      <c r="AE50" s="2"/>
      <c r="AF50" s="2">
        <v>56632.278044999999</v>
      </c>
      <c r="AG50" s="2">
        <v>45</v>
      </c>
      <c r="AH50" s="70">
        <v>45</v>
      </c>
      <c r="AI50" s="70" t="s">
        <v>372</v>
      </c>
      <c r="AJ50" s="2">
        <v>234544.89221799999</v>
      </c>
      <c r="AK50" s="2">
        <v>87850.91115</v>
      </c>
      <c r="AL50" s="2">
        <v>17481.346842999999</v>
      </c>
      <c r="AM50" s="2">
        <v>187063.920736</v>
      </c>
      <c r="AN50" s="2">
        <v>80383.460384999998</v>
      </c>
      <c r="AO50" s="2">
        <v>14359.715976</v>
      </c>
      <c r="AP50" s="2">
        <v>173655.11069599999</v>
      </c>
      <c r="AQ50" s="2">
        <v>77588.349424</v>
      </c>
      <c r="AR50" s="2">
        <v>13748.800061</v>
      </c>
      <c r="AS50" s="2">
        <v>214607.16844400001</v>
      </c>
      <c r="AT50" s="2">
        <v>77687.856488000005</v>
      </c>
      <c r="AU50" s="2">
        <v>16775.926922999999</v>
      </c>
      <c r="AV50" s="2">
        <v>158042.74376400001</v>
      </c>
      <c r="AW50" s="2">
        <v>65257.475300999999</v>
      </c>
      <c r="AX50" s="2">
        <v>12663.123407999999</v>
      </c>
      <c r="AY50" s="2">
        <v>228738.13081</v>
      </c>
      <c r="AZ50" s="2">
        <v>75299.738557000004</v>
      </c>
      <c r="BA50" s="2">
        <v>16487.175048000001</v>
      </c>
      <c r="BB50" s="2">
        <v>198934.980281</v>
      </c>
      <c r="BC50" s="2">
        <v>61754.898017</v>
      </c>
      <c r="BD50" s="2">
        <v>11751.435896999999</v>
      </c>
      <c r="BE50" s="2">
        <v>208694.220852</v>
      </c>
      <c r="BF50" s="2">
        <v>72406.640216999993</v>
      </c>
      <c r="BG50" s="2">
        <v>17188.015950000001</v>
      </c>
      <c r="BH50" s="2">
        <v>315805.27368300001</v>
      </c>
      <c r="BI50" s="2">
        <v>83267.632756999999</v>
      </c>
      <c r="BJ50" s="2">
        <v>362.170727</v>
      </c>
      <c r="BK50" s="2">
        <v>433852.265618</v>
      </c>
      <c r="BL50" s="2">
        <v>16511.561877</v>
      </c>
      <c r="BM50" s="2"/>
      <c r="BN50" s="2">
        <v>3172764.9421080002</v>
      </c>
      <c r="BO50"/>
      <c r="BP50">
        <v>45</v>
      </c>
      <c r="BQ50" t="s">
        <v>372</v>
      </c>
      <c r="BR50" s="68">
        <f t="shared" ref="BR50:CT50" si="44">AJ50/(AJ50+AJ51)</f>
        <v>0.54997861115033864</v>
      </c>
      <c r="BS50" s="68">
        <f t="shared" si="44"/>
        <v>0.55003120449431442</v>
      </c>
      <c r="BT50" s="68">
        <f t="shared" si="44"/>
        <v>0.54998886663056068</v>
      </c>
      <c r="BU50" s="68">
        <f t="shared" si="44"/>
        <v>0.54904936177838226</v>
      </c>
      <c r="BV50" s="68">
        <f t="shared" si="44"/>
        <v>0.54999999999828941</v>
      </c>
      <c r="BW50" s="68">
        <f t="shared" si="44"/>
        <v>0.55001629194269008</v>
      </c>
      <c r="BX50" s="68">
        <f t="shared" si="44"/>
        <v>0.54997111496348861</v>
      </c>
      <c r="BY50" s="68">
        <f t="shared" si="44"/>
        <v>0.54999885086569855</v>
      </c>
      <c r="BZ50" s="68">
        <f t="shared" si="44"/>
        <v>0.55000402501070889</v>
      </c>
      <c r="CA50" s="68">
        <f t="shared" si="44"/>
        <v>0.54996102883908926</v>
      </c>
      <c r="CB50" s="68">
        <f t="shared" si="44"/>
        <v>0.54987031360572247</v>
      </c>
      <c r="CC50" s="68">
        <f t="shared" si="44"/>
        <v>0.55001176748351943</v>
      </c>
      <c r="CD50" s="68">
        <f t="shared" si="44"/>
        <v>0.8253968253974886</v>
      </c>
      <c r="CE50" s="68">
        <f t="shared" si="44"/>
        <v>0.83137254901995761</v>
      </c>
      <c r="CF50" s="68">
        <f t="shared" si="44"/>
        <v>0.82845188283533389</v>
      </c>
      <c r="CG50" s="68">
        <f t="shared" si="44"/>
        <v>0.82998454405014332</v>
      </c>
      <c r="CH50" s="68">
        <f t="shared" si="44"/>
        <v>0.83007518797000768</v>
      </c>
      <c r="CI50" s="68">
        <f t="shared" si="44"/>
        <v>0.82983508247891857</v>
      </c>
      <c r="CJ50" s="68">
        <f t="shared" si="44"/>
        <v>0.70988056460249127</v>
      </c>
      <c r="CK50" s="68">
        <f t="shared" si="44"/>
        <v>0.62006183442034013</v>
      </c>
      <c r="CL50" s="68">
        <f t="shared" si="44"/>
        <v>0.56002850017573225</v>
      </c>
      <c r="CM50" s="68">
        <f t="shared" si="44"/>
        <v>0.55954323001670681</v>
      </c>
      <c r="CN50" s="68">
        <f t="shared" si="44"/>
        <v>0.56992084433022971</v>
      </c>
      <c r="CO50" s="68">
        <f t="shared" si="44"/>
        <v>0.62068965517241381</v>
      </c>
      <c r="CP50" s="68">
        <f t="shared" si="44"/>
        <v>0.44310043109006586</v>
      </c>
      <c r="CQ50" s="68">
        <f t="shared" si="44"/>
        <v>0.44294347671302486</v>
      </c>
      <c r="CR50" s="68">
        <f t="shared" si="44"/>
        <v>0.44276841180471693</v>
      </c>
      <c r="CS50" s="68">
        <f t="shared" si="44"/>
        <v>0.41530627091532535</v>
      </c>
      <c r="CT50" s="68">
        <f t="shared" si="44"/>
        <v>0.41468116277022321</v>
      </c>
      <c r="CU50" s="68">
        <f>CT50</f>
        <v>0.41468116277022321</v>
      </c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</row>
    <row r="51" spans="1:445" s="35" customFormat="1" x14ac:dyDescent="0.25">
      <c r="A51" s="70">
        <v>50</v>
      </c>
      <c r="B51" s="2">
        <v>26977.829555</v>
      </c>
      <c r="C51" s="2">
        <v>11549.145966</v>
      </c>
      <c r="D51" s="2">
        <v>631.53078400000004</v>
      </c>
      <c r="E51" s="2">
        <v>16851.712670000001</v>
      </c>
      <c r="F51" s="2">
        <v>13489.254435000001</v>
      </c>
      <c r="G51" s="2">
        <v>735.39116899999999</v>
      </c>
      <c r="H51" s="2">
        <v>14953.603660000001</v>
      </c>
      <c r="I51" s="2">
        <v>7788.3134840000002</v>
      </c>
      <c r="J51" s="2">
        <v>395.87510200000003</v>
      </c>
      <c r="K51" s="2">
        <v>7539.3599169999998</v>
      </c>
      <c r="L51" s="2">
        <v>11605.865522</v>
      </c>
      <c r="M51" s="2">
        <v>371.30764199999999</v>
      </c>
      <c r="N51" s="2">
        <v>11728.226406</v>
      </c>
      <c r="O51" s="2">
        <v>4449.8889959999997</v>
      </c>
      <c r="P51" s="2">
        <v>737.71273699999995</v>
      </c>
      <c r="Q51" s="2">
        <v>8340.1784810000008</v>
      </c>
      <c r="R51" s="2">
        <v>3073.166209</v>
      </c>
      <c r="S51" s="2">
        <v>170.323339</v>
      </c>
      <c r="T51" s="2">
        <v>29593.467043000001</v>
      </c>
      <c r="U51" s="2">
        <v>5108.9776940000002</v>
      </c>
      <c r="V51" s="2">
        <v>59.136484000000003</v>
      </c>
      <c r="W51" s="2">
        <v>8928.7139320000006</v>
      </c>
      <c r="X51" s="2">
        <v>8280.072005</v>
      </c>
      <c r="Y51" s="2">
        <v>63.231309000000003</v>
      </c>
      <c r="Z51" s="2">
        <v>61896.557373000003</v>
      </c>
      <c r="AA51" s="2">
        <v>1451.09563</v>
      </c>
      <c r="AB51" s="2">
        <v>0.26607799999999998</v>
      </c>
      <c r="AC51" s="2">
        <v>140939.74011300001</v>
      </c>
      <c r="AD51" s="2">
        <v>1029.0454070000001</v>
      </c>
      <c r="AE51" s="2">
        <v>4.8355000000000002E-2</v>
      </c>
      <c r="AF51" s="2">
        <v>398739.03749699995</v>
      </c>
      <c r="AG51" s="2">
        <v>46</v>
      </c>
      <c r="AH51" s="70">
        <v>46</v>
      </c>
      <c r="AI51" s="70" t="s">
        <v>374</v>
      </c>
      <c r="AJ51" s="2">
        <v>191916.95095699999</v>
      </c>
      <c r="AK51" s="2">
        <v>71868.956435999993</v>
      </c>
      <c r="AL51" s="2">
        <v>14303.563550000001</v>
      </c>
      <c r="AM51" s="2">
        <v>153641.18477600001</v>
      </c>
      <c r="AN51" s="2">
        <v>65768.285770000002</v>
      </c>
      <c r="AO51" s="2">
        <v>11748.085168</v>
      </c>
      <c r="AP51" s="2">
        <v>142098.03700800001</v>
      </c>
      <c r="AQ51" s="2">
        <v>63481.671543999997</v>
      </c>
      <c r="AR51" s="2">
        <v>11248.835294</v>
      </c>
      <c r="AS51" s="2">
        <v>175615.33313399999</v>
      </c>
      <c r="AT51" s="2">
        <v>63596.105503999999</v>
      </c>
      <c r="AU51" s="2">
        <v>13725.105809000001</v>
      </c>
      <c r="AV51" s="2">
        <v>33432.118872999999</v>
      </c>
      <c r="AW51" s="2">
        <v>13236.186028</v>
      </c>
      <c r="AX51" s="2">
        <v>2622.1619179999998</v>
      </c>
      <c r="AY51" s="2">
        <v>46855.110593999998</v>
      </c>
      <c r="AZ51" s="2">
        <v>15414.620392999999</v>
      </c>
      <c r="BA51" s="2">
        <v>3380.8389659999998</v>
      </c>
      <c r="BB51" s="2">
        <v>81302.273985000007</v>
      </c>
      <c r="BC51" s="2">
        <v>37839.843328000003</v>
      </c>
      <c r="BD51" s="2">
        <v>9232.2031380000008</v>
      </c>
      <c r="BE51" s="2">
        <v>164278.24965000001</v>
      </c>
      <c r="BF51" s="2">
        <v>54640.196088999997</v>
      </c>
      <c r="BG51" s="2">
        <v>10503.787525</v>
      </c>
      <c r="BH51" s="2">
        <v>396911.87016200001</v>
      </c>
      <c r="BI51" s="2">
        <v>104719.40652600001</v>
      </c>
      <c r="BJ51" s="2">
        <v>455.79802899999999</v>
      </c>
      <c r="BK51" s="2">
        <v>610803.92187900003</v>
      </c>
      <c r="BL51" s="2">
        <v>23305.925289999999</v>
      </c>
      <c r="BM51" s="2"/>
      <c r="BN51" s="2">
        <v>2587946.6273230002</v>
      </c>
      <c r="BO51"/>
      <c r="BP51" s="35">
        <v>46</v>
      </c>
      <c r="BQ51" s="35" t="s">
        <v>374</v>
      </c>
      <c r="BR51" s="126">
        <f>1-BR50</f>
        <v>0.45002138884966136</v>
      </c>
      <c r="BS51" s="126">
        <f t="shared" ref="BS51:CU51" si="45">1-BS50</f>
        <v>0.44996879550568558</v>
      </c>
      <c r="BT51" s="126">
        <f t="shared" si="45"/>
        <v>0.45001113336943932</v>
      </c>
      <c r="BU51" s="126">
        <f t="shared" si="45"/>
        <v>0.45095063822161774</v>
      </c>
      <c r="BV51" s="126">
        <f t="shared" si="45"/>
        <v>0.45000000000171059</v>
      </c>
      <c r="BW51" s="126">
        <f t="shared" si="45"/>
        <v>0.44998370805730992</v>
      </c>
      <c r="BX51" s="126">
        <f t="shared" si="45"/>
        <v>0.45002888503651139</v>
      </c>
      <c r="BY51" s="126">
        <f t="shared" si="45"/>
        <v>0.45000114913430145</v>
      </c>
      <c r="BZ51" s="126">
        <f t="shared" si="45"/>
        <v>0.44999597498929111</v>
      </c>
      <c r="CA51" s="126">
        <f t="shared" si="45"/>
        <v>0.45003897116091074</v>
      </c>
      <c r="CB51" s="126">
        <f t="shared" si="45"/>
        <v>0.45012968639427753</v>
      </c>
      <c r="CC51" s="126">
        <f t="shared" si="45"/>
        <v>0.44998823251648057</v>
      </c>
      <c r="CD51" s="126">
        <f t="shared" si="45"/>
        <v>0.1746031746025114</v>
      </c>
      <c r="CE51" s="126">
        <f t="shared" si="45"/>
        <v>0.16862745098004239</v>
      </c>
      <c r="CF51" s="126">
        <f t="shared" si="45"/>
        <v>0.17154811716466611</v>
      </c>
      <c r="CG51" s="126">
        <f t="shared" si="45"/>
        <v>0.17001545594985668</v>
      </c>
      <c r="CH51" s="126">
        <f t="shared" si="45"/>
        <v>0.16992481202999232</v>
      </c>
      <c r="CI51" s="126">
        <f t="shared" si="45"/>
        <v>0.17016491752108143</v>
      </c>
      <c r="CJ51" s="126">
        <f t="shared" si="45"/>
        <v>0.29011943539750873</v>
      </c>
      <c r="CK51" s="126">
        <f t="shared" si="45"/>
        <v>0.37993816557965987</v>
      </c>
      <c r="CL51" s="126">
        <f t="shared" si="45"/>
        <v>0.43997149982426775</v>
      </c>
      <c r="CM51" s="126">
        <f t="shared" si="45"/>
        <v>0.44045676998329319</v>
      </c>
      <c r="CN51" s="126">
        <f t="shared" si="45"/>
        <v>0.43007915566977029</v>
      </c>
      <c r="CO51" s="126">
        <f t="shared" si="45"/>
        <v>0.37931034482758619</v>
      </c>
      <c r="CP51" s="126">
        <f t="shared" si="45"/>
        <v>0.55689956890993408</v>
      </c>
      <c r="CQ51" s="126">
        <f t="shared" si="45"/>
        <v>0.55705652328697508</v>
      </c>
      <c r="CR51" s="126">
        <f t="shared" si="45"/>
        <v>0.55723158819528307</v>
      </c>
      <c r="CS51" s="126">
        <f t="shared" si="45"/>
        <v>0.58469372908467465</v>
      </c>
      <c r="CT51" s="126">
        <f t="shared" si="45"/>
        <v>0.58531883722977684</v>
      </c>
      <c r="CU51" s="126">
        <f t="shared" si="45"/>
        <v>0.58531883722977684</v>
      </c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</row>
    <row r="52" spans="1:445" s="35" customFormat="1" x14ac:dyDescent="0.25">
      <c r="A52" s="70">
        <v>51</v>
      </c>
      <c r="B52" s="2">
        <v>103749.00853399999</v>
      </c>
      <c r="C52" s="2">
        <v>23795.930468999999</v>
      </c>
      <c r="D52" s="2">
        <v>1388.7368100000001</v>
      </c>
      <c r="E52" s="2">
        <v>117820.105582</v>
      </c>
      <c r="F52" s="2">
        <v>34486.102749999998</v>
      </c>
      <c r="G52" s="2">
        <v>776.167464</v>
      </c>
      <c r="H52" s="2">
        <v>50027.479309000002</v>
      </c>
      <c r="I52" s="2">
        <v>10304.654140000001</v>
      </c>
      <c r="J52" s="2">
        <v>674.68559900000002</v>
      </c>
      <c r="K52" s="2">
        <v>48849.910953999999</v>
      </c>
      <c r="L52" s="2">
        <v>13228.840204</v>
      </c>
      <c r="M52" s="2">
        <v>447.88610399999999</v>
      </c>
      <c r="N52" s="2">
        <v>8181.5900259999999</v>
      </c>
      <c r="O52" s="2">
        <v>2987.073425</v>
      </c>
      <c r="P52" s="2">
        <v>122.040556</v>
      </c>
      <c r="Q52" s="2">
        <v>5609.4806289999997</v>
      </c>
      <c r="R52" s="2">
        <v>4186.9213380000001</v>
      </c>
      <c r="S52" s="2">
        <v>65.323201999999995</v>
      </c>
      <c r="T52" s="2">
        <v>32958.549277999999</v>
      </c>
      <c r="U52" s="2">
        <v>12190.907906</v>
      </c>
      <c r="V52" s="2">
        <v>105.731461</v>
      </c>
      <c r="W52" s="2">
        <v>36928.483544000002</v>
      </c>
      <c r="X52" s="2">
        <v>13619.001130000001</v>
      </c>
      <c r="Y52" s="2">
        <v>101.097838</v>
      </c>
      <c r="Z52" s="2">
        <v>10753.441242000001</v>
      </c>
      <c r="AA52" s="2">
        <v>3968.2875859999999</v>
      </c>
      <c r="AB52" s="2">
        <v>47.956786999999998</v>
      </c>
      <c r="AC52" s="2">
        <v>8180.9208250000001</v>
      </c>
      <c r="AD52" s="2">
        <v>3009.7675810000001</v>
      </c>
      <c r="AE52" s="2">
        <v>47.080264</v>
      </c>
      <c r="AF52" s="2">
        <v>548613.16253700003</v>
      </c>
      <c r="AG52" s="2">
        <v>47</v>
      </c>
      <c r="AH52" s="70">
        <v>47</v>
      </c>
      <c r="AI52" s="70" t="s">
        <v>376</v>
      </c>
      <c r="AJ52" s="2">
        <v>523122.84018599999</v>
      </c>
      <c r="AK52" s="2">
        <v>728086.98847099999</v>
      </c>
      <c r="AL52" s="2">
        <v>186037.63899100001</v>
      </c>
      <c r="AM52" s="2">
        <v>1187624.8000390001</v>
      </c>
      <c r="AN52" s="2">
        <v>319109.01126900001</v>
      </c>
      <c r="AO52" s="2">
        <v>279409.614512</v>
      </c>
      <c r="AP52" s="2">
        <v>720456.29773800005</v>
      </c>
      <c r="AQ52" s="2">
        <v>515202.10805099999</v>
      </c>
      <c r="AR52" s="2">
        <v>116972.92594</v>
      </c>
      <c r="AS52" s="2">
        <v>503245.05309499998</v>
      </c>
      <c r="AT52" s="2">
        <v>316430.12982899998</v>
      </c>
      <c r="AU52" s="2">
        <v>157361.63170900001</v>
      </c>
      <c r="AV52" s="2">
        <v>377238.67745199997</v>
      </c>
      <c r="AW52" s="2">
        <v>194422.37228499999</v>
      </c>
      <c r="AX52" s="2">
        <v>60143.468246999997</v>
      </c>
      <c r="AY52" s="2">
        <v>1072025.0314249999</v>
      </c>
      <c r="AZ52" s="2">
        <v>198702.013657</v>
      </c>
      <c r="BA52" s="2">
        <v>60945.619156000001</v>
      </c>
      <c r="BB52" s="2">
        <v>450977.72982000001</v>
      </c>
      <c r="BC52" s="2">
        <v>276733.96934700001</v>
      </c>
      <c r="BD52" s="2">
        <v>69924.696536000003</v>
      </c>
      <c r="BE52" s="2">
        <v>1201037.1157480001</v>
      </c>
      <c r="BF52" s="2">
        <v>308727.50608100003</v>
      </c>
      <c r="BG52" s="2">
        <v>77543.659943000006</v>
      </c>
      <c r="BH52" s="2">
        <v>664433.78744400002</v>
      </c>
      <c r="BI52" s="2">
        <v>428651.27823</v>
      </c>
      <c r="BJ52" s="2">
        <v>41098.851598000001</v>
      </c>
      <c r="BK52" s="2">
        <v>1052307.966883</v>
      </c>
      <c r="BL52" s="2">
        <v>170867.629697</v>
      </c>
      <c r="BM52" s="2">
        <v>53974.796366000002</v>
      </c>
      <c r="BN52" s="2">
        <v>12312815.209745001</v>
      </c>
      <c r="BO52"/>
      <c r="BP52">
        <v>47</v>
      </c>
      <c r="BQ52" t="s">
        <v>376</v>
      </c>
      <c r="BR52" s="68">
        <f t="shared" ref="BR52:CU52" si="46">AJ52/(AJ52+AJ53)</f>
        <v>0.96997165811772523</v>
      </c>
      <c r="BS52" s="68">
        <f t="shared" si="46"/>
        <v>0.96999353187597681</v>
      </c>
      <c r="BT52" s="68">
        <f t="shared" si="46"/>
        <v>0.96997490698232403</v>
      </c>
      <c r="BU52" s="68">
        <f t="shared" si="46"/>
        <v>0.96995708154527127</v>
      </c>
      <c r="BV52" s="68">
        <f t="shared" si="46"/>
        <v>0.96997690531217851</v>
      </c>
      <c r="BW52" s="68">
        <f t="shared" si="46"/>
        <v>0.969945370953185</v>
      </c>
      <c r="BX52" s="68">
        <f t="shared" si="46"/>
        <v>0.96997369091033048</v>
      </c>
      <c r="BY52" s="68">
        <f t="shared" si="46"/>
        <v>0.96999973533104455</v>
      </c>
      <c r="BZ52" s="68">
        <f t="shared" si="46"/>
        <v>0.9699706664870561</v>
      </c>
      <c r="CA52" s="68">
        <f t="shared" si="46"/>
        <v>0.96996397624324582</v>
      </c>
      <c r="CB52" s="68">
        <f t="shared" si="46"/>
        <v>0.96999913666654436</v>
      </c>
      <c r="CC52" s="68">
        <f t="shared" si="46"/>
        <v>0.96997064339648276</v>
      </c>
      <c r="CD52" s="68">
        <f t="shared" si="46"/>
        <v>0.96998702141555637</v>
      </c>
      <c r="CE52" s="68">
        <f t="shared" si="46"/>
        <v>0.9699807119044721</v>
      </c>
      <c r="CF52" s="68">
        <f t="shared" si="46"/>
        <v>0.96996365524823258</v>
      </c>
      <c r="CG52" s="68">
        <f t="shared" si="46"/>
        <v>0.89993188726117701</v>
      </c>
      <c r="CH52" s="68">
        <f t="shared" si="46"/>
        <v>0.89997768070768924</v>
      </c>
      <c r="CI52" s="68">
        <f t="shared" si="46"/>
        <v>0.96995673982506991</v>
      </c>
      <c r="CJ52" s="68">
        <f t="shared" si="46"/>
        <v>0.8897355959855634</v>
      </c>
      <c r="CK52" s="68">
        <f t="shared" si="46"/>
        <v>0.68987730599810315</v>
      </c>
      <c r="CL52" s="68">
        <f t="shared" si="46"/>
        <v>0.82957045729494638</v>
      </c>
      <c r="CM52" s="68">
        <f t="shared" si="46"/>
        <v>0.76964262585621124</v>
      </c>
      <c r="CN52" s="68">
        <f t="shared" si="46"/>
        <v>0.87997191856363044</v>
      </c>
      <c r="CO52" s="68">
        <f t="shared" si="46"/>
        <v>0.72968148515951636</v>
      </c>
      <c r="CP52" s="68">
        <f t="shared" si="46"/>
        <v>0.64954518911236614</v>
      </c>
      <c r="CQ52" s="68">
        <f t="shared" si="46"/>
        <v>0.69993101069387365</v>
      </c>
      <c r="CR52" s="68">
        <f t="shared" si="46"/>
        <v>0.82971919656117366</v>
      </c>
      <c r="CS52" s="68">
        <f t="shared" si="46"/>
        <v>0.59932792881182106</v>
      </c>
      <c r="CT52" s="68">
        <f t="shared" si="46"/>
        <v>0.649903650572762</v>
      </c>
      <c r="CU52" s="68">
        <f t="shared" si="46"/>
        <v>0.6995508337246259</v>
      </c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</row>
    <row r="53" spans="1:445" s="35" customFormat="1" x14ac:dyDescent="0.25">
      <c r="A53" s="70">
        <v>52</v>
      </c>
      <c r="B53" s="2">
        <v>155623.512801</v>
      </c>
      <c r="C53" s="2">
        <v>35693.895703000002</v>
      </c>
      <c r="D53" s="2">
        <v>2083.1052140000002</v>
      </c>
      <c r="E53" s="2">
        <v>176727.062894</v>
      </c>
      <c r="F53" s="2">
        <v>51728.027054999999</v>
      </c>
      <c r="G53" s="2">
        <v>1164.251197</v>
      </c>
      <c r="H53" s="2">
        <v>75035.030507000003</v>
      </c>
      <c r="I53" s="2">
        <v>15456.98121</v>
      </c>
      <c r="J53" s="2">
        <v>1012.028399</v>
      </c>
      <c r="K53" s="2">
        <v>73395.582850000006</v>
      </c>
      <c r="L53" s="2">
        <v>19844.404471999998</v>
      </c>
      <c r="M53" s="2">
        <v>671.82915600000001</v>
      </c>
      <c r="N53" s="2">
        <v>73634.310234999997</v>
      </c>
      <c r="O53" s="2">
        <v>26892.809593999998</v>
      </c>
      <c r="P53" s="2">
        <v>1098.365006</v>
      </c>
      <c r="Q53" s="2">
        <v>49791.879930000003</v>
      </c>
      <c r="R53" s="2">
        <v>37686.926154000001</v>
      </c>
      <c r="S53" s="2">
        <v>229.622535</v>
      </c>
      <c r="T53" s="2">
        <v>80882.496564999994</v>
      </c>
      <c r="U53" s="2">
        <v>29844.941972000001</v>
      </c>
      <c r="V53" s="2">
        <v>258.90117400000003</v>
      </c>
      <c r="W53" s="2">
        <v>298449.008332</v>
      </c>
      <c r="X53" s="2">
        <v>110197.91868800001</v>
      </c>
      <c r="Y53" s="2">
        <v>741.74930700000004</v>
      </c>
      <c r="Z53" s="2">
        <v>204067.75109100001</v>
      </c>
      <c r="AA53" s="2">
        <v>75399.787496000004</v>
      </c>
      <c r="AB53" s="2">
        <v>911.33549700000003</v>
      </c>
      <c r="AC53" s="2">
        <v>154744.407064</v>
      </c>
      <c r="AD53" s="2">
        <v>57173.999097</v>
      </c>
      <c r="AE53" s="2">
        <v>894.420616</v>
      </c>
      <c r="AF53" s="2">
        <v>1811336.3418110001</v>
      </c>
      <c r="AG53" s="2">
        <v>48</v>
      </c>
      <c r="AH53" s="70">
        <v>48</v>
      </c>
      <c r="AI53" s="70" t="s">
        <v>378</v>
      </c>
      <c r="AJ53" s="2">
        <v>16194.814931000001</v>
      </c>
      <c r="AK53" s="2">
        <v>22523.159478000001</v>
      </c>
      <c r="AL53" s="2">
        <v>5758.7030089999998</v>
      </c>
      <c r="AM53" s="2">
        <v>36784.838939000001</v>
      </c>
      <c r="AN53" s="2">
        <v>9877.1836820000008</v>
      </c>
      <c r="AO53" s="2">
        <v>8657.758022</v>
      </c>
      <c r="AP53" s="2">
        <v>22302.299211000001</v>
      </c>
      <c r="AQ53" s="2">
        <v>15934.230739000001</v>
      </c>
      <c r="AR53" s="2">
        <v>3621.366219</v>
      </c>
      <c r="AS53" s="2">
        <v>15583.548194000001</v>
      </c>
      <c r="AT53" s="2">
        <v>9786.7892049999991</v>
      </c>
      <c r="AU53" s="2">
        <v>4871.7645080000002</v>
      </c>
      <c r="AV53" s="2">
        <v>11672.379215000001</v>
      </c>
      <c r="AW53" s="2">
        <v>6017.0487249999996</v>
      </c>
      <c r="AX53" s="2">
        <v>1862.4305529999999</v>
      </c>
      <c r="AY53" s="2">
        <v>119204.045575</v>
      </c>
      <c r="AZ53" s="2">
        <v>22083.476824000001</v>
      </c>
      <c r="BA53" s="2">
        <v>1887.7183050000001</v>
      </c>
      <c r="BB53" s="2">
        <v>55889.40223</v>
      </c>
      <c r="BC53" s="2">
        <v>124401.083134</v>
      </c>
      <c r="BD53" s="2">
        <v>14365.547796000001</v>
      </c>
      <c r="BE53" s="2">
        <v>359475.61496500002</v>
      </c>
      <c r="BF53" s="2">
        <v>42110.400866000004</v>
      </c>
      <c r="BG53" s="2">
        <v>28726.899911</v>
      </c>
      <c r="BH53" s="2">
        <v>358487.786884</v>
      </c>
      <c r="BI53" s="2">
        <v>183768.048362</v>
      </c>
      <c r="BJ53" s="2">
        <v>8434.5951010000008</v>
      </c>
      <c r="BK53" s="2">
        <v>703505.36384100001</v>
      </c>
      <c r="BL53" s="2">
        <v>92044.618212999994</v>
      </c>
      <c r="BM53" s="2">
        <v>23181.564206999999</v>
      </c>
      <c r="BN53" s="2">
        <v>2329014.4808439999</v>
      </c>
      <c r="BO53"/>
      <c r="BP53" s="35">
        <v>48</v>
      </c>
      <c r="BQ53" s="35" t="s">
        <v>378</v>
      </c>
      <c r="BR53" s="126">
        <f>1-BR52</f>
        <v>3.0028341882274767E-2</v>
      </c>
      <c r="BS53" s="126">
        <f t="shared" ref="BS53:CU53" si="47">1-BS52</f>
        <v>3.0006468124023189E-2</v>
      </c>
      <c r="BT53" s="126">
        <f t="shared" si="47"/>
        <v>3.0025093017675974E-2</v>
      </c>
      <c r="BU53" s="126">
        <f t="shared" si="47"/>
        <v>3.0042918454728729E-2</v>
      </c>
      <c r="BV53" s="126">
        <f t="shared" si="47"/>
        <v>3.0023094687821494E-2</v>
      </c>
      <c r="BW53" s="126">
        <f t="shared" si="47"/>
        <v>3.0054629046814996E-2</v>
      </c>
      <c r="BX53" s="126">
        <f t="shared" si="47"/>
        <v>3.0026309089669523E-2</v>
      </c>
      <c r="BY53" s="126">
        <f t="shared" si="47"/>
        <v>3.0000264668955445E-2</v>
      </c>
      <c r="BZ53" s="126">
        <f t="shared" si="47"/>
        <v>3.0029333512943901E-2</v>
      </c>
      <c r="CA53" s="126">
        <f t="shared" si="47"/>
        <v>3.0036023756754182E-2</v>
      </c>
      <c r="CB53" s="126">
        <f t="shared" si="47"/>
        <v>3.0000863333455641E-2</v>
      </c>
      <c r="CC53" s="126">
        <f t="shared" si="47"/>
        <v>3.0029356603517243E-2</v>
      </c>
      <c r="CD53" s="126">
        <f t="shared" si="47"/>
        <v>3.0012978584443628E-2</v>
      </c>
      <c r="CE53" s="126">
        <f t="shared" si="47"/>
        <v>3.0019288095527896E-2</v>
      </c>
      <c r="CF53" s="126">
        <f t="shared" si="47"/>
        <v>3.0036344751767419E-2</v>
      </c>
      <c r="CG53" s="126">
        <f t="shared" si="47"/>
        <v>0.10006811273882299</v>
      </c>
      <c r="CH53" s="126">
        <f t="shared" si="47"/>
        <v>0.10002231929231076</v>
      </c>
      <c r="CI53" s="126">
        <f t="shared" si="47"/>
        <v>3.0043260174930086E-2</v>
      </c>
      <c r="CJ53" s="126">
        <f t="shared" si="47"/>
        <v>0.1102644040144366</v>
      </c>
      <c r="CK53" s="126">
        <f t="shared" si="47"/>
        <v>0.31012269400189685</v>
      </c>
      <c r="CL53" s="126">
        <f t="shared" si="47"/>
        <v>0.17042954270505362</v>
      </c>
      <c r="CM53" s="126">
        <f t="shared" si="47"/>
        <v>0.23035737414378876</v>
      </c>
      <c r="CN53" s="126">
        <f t="shared" si="47"/>
        <v>0.12002808143636956</v>
      </c>
      <c r="CO53" s="126">
        <f t="shared" si="47"/>
        <v>0.27031851484048364</v>
      </c>
      <c r="CP53" s="126">
        <f t="shared" si="47"/>
        <v>0.35045481088763386</v>
      </c>
      <c r="CQ53" s="126">
        <f t="shared" si="47"/>
        <v>0.30006898930612635</v>
      </c>
      <c r="CR53" s="126">
        <f t="shared" si="47"/>
        <v>0.17028080343882634</v>
      </c>
      <c r="CS53" s="126">
        <f t="shared" si="47"/>
        <v>0.40067207118817894</v>
      </c>
      <c r="CT53" s="126">
        <f t="shared" si="47"/>
        <v>0.350096349427238</v>
      </c>
      <c r="CU53" s="126">
        <f t="shared" si="47"/>
        <v>0.3004491662753741</v>
      </c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</row>
    <row r="54" spans="1:445" s="35" customFormat="1" x14ac:dyDescent="0.25">
      <c r="A54" s="70">
        <v>53</v>
      </c>
      <c r="B54" s="2">
        <v>3877.6374970000002</v>
      </c>
      <c r="C54" s="2">
        <v>1945.437584</v>
      </c>
      <c r="D54" s="2">
        <v>351.005988</v>
      </c>
      <c r="E54" s="2">
        <v>3771.0521060000001</v>
      </c>
      <c r="F54" s="2">
        <v>1892.33745</v>
      </c>
      <c r="G54" s="2">
        <v>342.34786700000001</v>
      </c>
      <c r="H54" s="2">
        <v>3707.3561530000002</v>
      </c>
      <c r="I54" s="2">
        <v>1852.6202539999999</v>
      </c>
      <c r="J54" s="2">
        <v>326.95792899999998</v>
      </c>
      <c r="K54" s="2">
        <v>3816.8534330000002</v>
      </c>
      <c r="L54" s="2">
        <v>1910.317935</v>
      </c>
      <c r="M54" s="2">
        <v>340.06880999999998</v>
      </c>
      <c r="N54" s="2">
        <v>1566.8708140000001</v>
      </c>
      <c r="O54" s="2">
        <v>781.05794600000002</v>
      </c>
      <c r="P54" s="2">
        <v>128.412702</v>
      </c>
      <c r="Q54" s="2">
        <v>1503.5104920000001</v>
      </c>
      <c r="R54" s="2">
        <v>769.05430899999999</v>
      </c>
      <c r="S54" s="2">
        <v>146.93257399999999</v>
      </c>
      <c r="T54" s="2">
        <v>1506.5976700000001</v>
      </c>
      <c r="U54" s="2">
        <v>769.28985299999999</v>
      </c>
      <c r="V54" s="2">
        <v>147.28709799999999</v>
      </c>
      <c r="W54" s="2">
        <v>2123.7546299999999</v>
      </c>
      <c r="X54" s="2">
        <v>1061.272696</v>
      </c>
      <c r="Y54" s="2">
        <v>187.22596300000001</v>
      </c>
      <c r="Z54" s="2">
        <v>1847.4110599999999</v>
      </c>
      <c r="AA54" s="2">
        <v>933.42685900000004</v>
      </c>
      <c r="AB54" s="2">
        <v>155.91567000000001</v>
      </c>
      <c r="AC54" s="2">
        <v>1846.7130520000001</v>
      </c>
      <c r="AD54" s="2">
        <v>924.21579399999996</v>
      </c>
      <c r="AE54" s="2">
        <v>133.199501</v>
      </c>
      <c r="AF54" s="2">
        <v>40666.141689000004</v>
      </c>
      <c r="AG54" s="2">
        <v>49</v>
      </c>
      <c r="AH54" s="70">
        <v>49</v>
      </c>
      <c r="AI54" s="70" t="s">
        <v>380</v>
      </c>
      <c r="AJ54" s="2">
        <v>1423.966964</v>
      </c>
      <c r="AK54" s="2">
        <v>608.07879800000001</v>
      </c>
      <c r="AL54" s="2">
        <v>33.256708000000003</v>
      </c>
      <c r="AM54" s="2">
        <v>891.94211399999995</v>
      </c>
      <c r="AN54" s="2">
        <v>710.18972399999996</v>
      </c>
      <c r="AO54" s="2">
        <v>38.707231</v>
      </c>
      <c r="AP54" s="2">
        <v>785.91883499999994</v>
      </c>
      <c r="AQ54" s="2">
        <v>410.424195</v>
      </c>
      <c r="AR54" s="2">
        <v>20.8415</v>
      </c>
      <c r="AS54" s="2">
        <v>391.60924199999999</v>
      </c>
      <c r="AT54" s="2">
        <v>611.12118599999997</v>
      </c>
      <c r="AU54" s="2">
        <v>19.537417000000001</v>
      </c>
      <c r="AV54" s="2">
        <v>613.93242899999996</v>
      </c>
      <c r="AW54" s="2">
        <v>234.49036899999999</v>
      </c>
      <c r="AX54" s="2">
        <v>38.848588999999997</v>
      </c>
      <c r="AY54" s="2">
        <v>437.84171500000002</v>
      </c>
      <c r="AZ54" s="2">
        <v>161.11533800000001</v>
      </c>
      <c r="BA54" s="2">
        <v>8.5415019999999995</v>
      </c>
      <c r="BB54" s="2">
        <v>7865.4554369999996</v>
      </c>
      <c r="BC54" s="2">
        <v>1278.333294</v>
      </c>
      <c r="BD54" s="2">
        <v>16.688824</v>
      </c>
      <c r="BE54" s="2">
        <v>4393.7693959999997</v>
      </c>
      <c r="BF54" s="2">
        <v>2200.9766570000002</v>
      </c>
      <c r="BG54" s="2">
        <v>15.844111</v>
      </c>
      <c r="BH54" s="2">
        <v>10072.435017</v>
      </c>
      <c r="BI54" s="2">
        <v>236.22487000000001</v>
      </c>
      <c r="BJ54" s="2">
        <v>4.8377999999999997E-2</v>
      </c>
      <c r="BK54" s="2">
        <v>22944.441916</v>
      </c>
      <c r="BL54" s="2">
        <v>167.69628900000001</v>
      </c>
      <c r="BM54" s="2"/>
      <c r="BN54" s="2">
        <v>56632.278044999999</v>
      </c>
      <c r="BO54"/>
      <c r="BP54">
        <v>49</v>
      </c>
      <c r="BQ54" t="s">
        <v>380</v>
      </c>
      <c r="BR54" s="68">
        <f t="shared" ref="BR54:CU54" si="48">AJ54/(AJ54+AJ55)</f>
        <v>5.0136510310092752E-2</v>
      </c>
      <c r="BS54" s="68">
        <f t="shared" si="48"/>
        <v>5.0017895515154433E-2</v>
      </c>
      <c r="BT54" s="68">
        <f t="shared" si="48"/>
        <v>5.002607359525952E-2</v>
      </c>
      <c r="BU54" s="68">
        <f t="shared" si="48"/>
        <v>5.026822967747837E-2</v>
      </c>
      <c r="BV54" s="68">
        <f t="shared" si="48"/>
        <v>5.0015318631318542E-2</v>
      </c>
      <c r="BW54" s="68">
        <f t="shared" si="48"/>
        <v>5.0002985408573383E-2</v>
      </c>
      <c r="BX54" s="68">
        <f t="shared" si="48"/>
        <v>4.9932825805208768E-2</v>
      </c>
      <c r="BY54" s="68">
        <f t="shared" si="48"/>
        <v>5.0059437326705571E-2</v>
      </c>
      <c r="BZ54" s="68">
        <f t="shared" si="48"/>
        <v>5.0013606129376144E-2</v>
      </c>
      <c r="CA54" s="68">
        <f t="shared" si="48"/>
        <v>4.9377224163783942E-2</v>
      </c>
      <c r="CB54" s="68">
        <f t="shared" si="48"/>
        <v>5.002225185362786E-2</v>
      </c>
      <c r="CC54" s="68">
        <f t="shared" si="48"/>
        <v>4.998762693837714E-2</v>
      </c>
      <c r="CD54" s="68">
        <f t="shared" si="48"/>
        <v>4.9742710105059179E-2</v>
      </c>
      <c r="CE54" s="68">
        <f t="shared" si="48"/>
        <v>5.0057937397647127E-2</v>
      </c>
      <c r="CF54" s="68">
        <f t="shared" si="48"/>
        <v>5.0026427661683477E-2</v>
      </c>
      <c r="CG54" s="68">
        <f t="shared" si="48"/>
        <v>4.9879324178305859E-2</v>
      </c>
      <c r="CH54" s="68">
        <f t="shared" si="48"/>
        <v>4.9814877170926766E-2</v>
      </c>
      <c r="CI54" s="68">
        <f t="shared" si="48"/>
        <v>4.7753946232507477E-2</v>
      </c>
      <c r="CJ54" s="68">
        <f t="shared" si="48"/>
        <v>0.20997548557889004</v>
      </c>
      <c r="CK54" s="68">
        <f t="shared" si="48"/>
        <v>0.20013637920584054</v>
      </c>
      <c r="CL54" s="68">
        <f t="shared" si="48"/>
        <v>0.22009569680877522</v>
      </c>
      <c r="CM54" s="68">
        <f t="shared" si="48"/>
        <v>0.32980108046114565</v>
      </c>
      <c r="CN54" s="68">
        <f t="shared" si="48"/>
        <v>0.20999584373459138</v>
      </c>
      <c r="CO54" s="68">
        <f t="shared" si="48"/>
        <v>0.20036707993457384</v>
      </c>
      <c r="CP54" s="68">
        <f t="shared" si="48"/>
        <v>0.13995520407479753</v>
      </c>
      <c r="CQ54" s="68">
        <f t="shared" si="48"/>
        <v>0.14000000000000001</v>
      </c>
      <c r="CR54" s="68">
        <f t="shared" si="48"/>
        <v>0.15384664309156132</v>
      </c>
      <c r="CS54" s="68">
        <f t="shared" si="48"/>
        <v>0.14000400546246666</v>
      </c>
      <c r="CT54" s="68">
        <f t="shared" si="48"/>
        <v>0.14012738885969259</v>
      </c>
      <c r="CU54" s="68">
        <f t="shared" si="48"/>
        <v>0</v>
      </c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</row>
    <row r="55" spans="1:445" s="35" customFormat="1" x14ac:dyDescent="0.25">
      <c r="A55" s="70">
        <v>54</v>
      </c>
      <c r="B55" s="2">
        <v>204.47651300000001</v>
      </c>
      <c r="C55" s="2">
        <v>102.587282</v>
      </c>
      <c r="D55" s="2">
        <v>18.509332000000001</v>
      </c>
      <c r="E55" s="2">
        <v>198.50987799999999</v>
      </c>
      <c r="F55" s="2">
        <v>99.613494000000003</v>
      </c>
      <c r="G55" s="2">
        <v>18.021346000000001</v>
      </c>
      <c r="H55" s="2">
        <v>197.019498</v>
      </c>
      <c r="I55" s="2">
        <v>98.453534000000005</v>
      </c>
      <c r="J55" s="2">
        <v>17.375478999999999</v>
      </c>
      <c r="K55" s="2">
        <v>200.59685300000001</v>
      </c>
      <c r="L55" s="2">
        <v>100.39782</v>
      </c>
      <c r="M55" s="2">
        <v>17.872505</v>
      </c>
      <c r="N55" s="2">
        <v>2667.9438340000002</v>
      </c>
      <c r="O55" s="2">
        <v>1329.9094749999999</v>
      </c>
      <c r="P55" s="2">
        <v>218.64865499999999</v>
      </c>
      <c r="Q55" s="2">
        <v>2559.8534800000002</v>
      </c>
      <c r="R55" s="2">
        <v>1309.531248</v>
      </c>
      <c r="S55" s="2">
        <v>250.184596</v>
      </c>
      <c r="T55" s="2">
        <v>2565.2305179999998</v>
      </c>
      <c r="U55" s="2">
        <v>1309.9323280000001</v>
      </c>
      <c r="V55" s="2">
        <v>250.788251</v>
      </c>
      <c r="W55" s="2">
        <v>2123.7546299999999</v>
      </c>
      <c r="X55" s="2">
        <v>1061.272696</v>
      </c>
      <c r="Y55" s="2">
        <v>187.22596300000001</v>
      </c>
      <c r="Z55" s="2">
        <v>2399.5109170000001</v>
      </c>
      <c r="AA55" s="2">
        <v>1187.99782</v>
      </c>
      <c r="AB55" s="2">
        <v>217.088325</v>
      </c>
      <c r="AC55" s="2">
        <v>2398.6043079999999</v>
      </c>
      <c r="AD55" s="2">
        <v>1176.2746460000001</v>
      </c>
      <c r="AE55" s="2">
        <v>185.45959199999999</v>
      </c>
      <c r="AF55" s="2">
        <v>24672.644816000004</v>
      </c>
      <c r="AG55" s="2">
        <v>50</v>
      </c>
      <c r="AH55" s="70">
        <v>50</v>
      </c>
      <c r="AI55" s="70" t="s">
        <v>382</v>
      </c>
      <c r="AJ55" s="2">
        <v>26977.829555</v>
      </c>
      <c r="AK55" s="2">
        <v>11549.145966</v>
      </c>
      <c r="AL55" s="2">
        <v>631.53078400000004</v>
      </c>
      <c r="AM55" s="2">
        <v>16851.712670000001</v>
      </c>
      <c r="AN55" s="2">
        <v>13489.254435000001</v>
      </c>
      <c r="AO55" s="2">
        <v>735.39116899999999</v>
      </c>
      <c r="AP55" s="2">
        <v>14953.603660000001</v>
      </c>
      <c r="AQ55" s="2">
        <v>7788.3134840000002</v>
      </c>
      <c r="AR55" s="2">
        <v>395.87510200000003</v>
      </c>
      <c r="AS55" s="2">
        <v>7539.3599169999998</v>
      </c>
      <c r="AT55" s="2">
        <v>11605.865522</v>
      </c>
      <c r="AU55" s="2">
        <v>371.30764199999999</v>
      </c>
      <c r="AV55" s="2">
        <v>11728.226406</v>
      </c>
      <c r="AW55" s="2">
        <v>4449.8889959999997</v>
      </c>
      <c r="AX55" s="2">
        <v>737.71273699999995</v>
      </c>
      <c r="AY55" s="2">
        <v>8340.1784810000008</v>
      </c>
      <c r="AZ55" s="2">
        <v>3073.166209</v>
      </c>
      <c r="BA55" s="2">
        <v>170.323339</v>
      </c>
      <c r="BB55" s="2">
        <v>29593.467043000001</v>
      </c>
      <c r="BC55" s="2">
        <v>5108.9776940000002</v>
      </c>
      <c r="BD55" s="2">
        <v>59.136484000000003</v>
      </c>
      <c r="BE55" s="2">
        <v>8928.7139320000006</v>
      </c>
      <c r="BF55" s="2">
        <v>8280.072005</v>
      </c>
      <c r="BG55" s="2">
        <v>63.231309000000003</v>
      </c>
      <c r="BH55" s="2">
        <v>61896.557373000003</v>
      </c>
      <c r="BI55" s="2">
        <v>1451.09563</v>
      </c>
      <c r="BJ55" s="2">
        <v>0.26607799999999998</v>
      </c>
      <c r="BK55" s="2">
        <v>140939.74011300001</v>
      </c>
      <c r="BL55" s="2">
        <v>1029.0454070000001</v>
      </c>
      <c r="BM55" s="2">
        <v>4.8355000000000002E-2</v>
      </c>
      <c r="BN55" s="2">
        <v>398739.03749699995</v>
      </c>
      <c r="BO55"/>
      <c r="BP55" s="35">
        <v>50</v>
      </c>
      <c r="BQ55" s="35" t="s">
        <v>382</v>
      </c>
      <c r="BR55" s="126">
        <f>1-BR54</f>
        <v>0.94986348968990719</v>
      </c>
      <c r="BS55" s="126">
        <f t="shared" ref="BS55:CU55" si="49">1-BS54</f>
        <v>0.94998210448484555</v>
      </c>
      <c r="BT55" s="126">
        <f t="shared" si="49"/>
        <v>0.94997392640474043</v>
      </c>
      <c r="BU55" s="126">
        <f t="shared" si="49"/>
        <v>0.94973177032252165</v>
      </c>
      <c r="BV55" s="126">
        <f t="shared" si="49"/>
        <v>0.94998468136868142</v>
      </c>
      <c r="BW55" s="126">
        <f t="shared" si="49"/>
        <v>0.9499970145914266</v>
      </c>
      <c r="BX55" s="126">
        <f t="shared" si="49"/>
        <v>0.95006717419479125</v>
      </c>
      <c r="BY55" s="126">
        <f t="shared" si="49"/>
        <v>0.94994056267329441</v>
      </c>
      <c r="BZ55" s="126">
        <f t="shared" si="49"/>
        <v>0.94998639387062389</v>
      </c>
      <c r="CA55" s="126">
        <f t="shared" si="49"/>
        <v>0.95062277583621602</v>
      </c>
      <c r="CB55" s="126">
        <f t="shared" si="49"/>
        <v>0.94997774814637215</v>
      </c>
      <c r="CC55" s="126">
        <f t="shared" si="49"/>
        <v>0.95001237306162289</v>
      </c>
      <c r="CD55" s="126">
        <f t="shared" si="49"/>
        <v>0.95025728989494085</v>
      </c>
      <c r="CE55" s="126">
        <f t="shared" si="49"/>
        <v>0.94994206260235292</v>
      </c>
      <c r="CF55" s="126">
        <f t="shared" si="49"/>
        <v>0.94997357233831647</v>
      </c>
      <c r="CG55" s="126">
        <f t="shared" si="49"/>
        <v>0.95012067582169413</v>
      </c>
      <c r="CH55" s="126">
        <f t="shared" si="49"/>
        <v>0.95018512282907319</v>
      </c>
      <c r="CI55" s="126">
        <f t="shared" si="49"/>
        <v>0.9522460537674925</v>
      </c>
      <c r="CJ55" s="126">
        <f t="shared" si="49"/>
        <v>0.79002451442110999</v>
      </c>
      <c r="CK55" s="126">
        <f t="shared" si="49"/>
        <v>0.7998636207941594</v>
      </c>
      <c r="CL55" s="126">
        <f t="shared" si="49"/>
        <v>0.77990430319122472</v>
      </c>
      <c r="CM55" s="126">
        <f t="shared" si="49"/>
        <v>0.67019891953885435</v>
      </c>
      <c r="CN55" s="126">
        <f t="shared" si="49"/>
        <v>0.79000415626540865</v>
      </c>
      <c r="CO55" s="126">
        <f t="shared" si="49"/>
        <v>0.79963292006542619</v>
      </c>
      <c r="CP55" s="126">
        <f t="shared" si="49"/>
        <v>0.86004479592520244</v>
      </c>
      <c r="CQ55" s="126">
        <f t="shared" si="49"/>
        <v>0.86</v>
      </c>
      <c r="CR55" s="126">
        <f t="shared" si="49"/>
        <v>0.84615335690843874</v>
      </c>
      <c r="CS55" s="126">
        <f t="shared" si="49"/>
        <v>0.85999599453753328</v>
      </c>
      <c r="CT55" s="126">
        <f t="shared" si="49"/>
        <v>0.85987261114030744</v>
      </c>
      <c r="CU55" s="126">
        <f t="shared" si="49"/>
        <v>1</v>
      </c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</row>
    <row r="56" spans="1:445" s="35" customFormat="1" x14ac:dyDescent="0.25">
      <c r="A56" s="70">
        <v>55</v>
      </c>
      <c r="B56" s="2">
        <v>184692.09628900001</v>
      </c>
      <c r="C56" s="2">
        <v>349667.78527699999</v>
      </c>
      <c r="D56" s="2">
        <v>76106.968691000002</v>
      </c>
      <c r="E56" s="2">
        <v>113171.64086699999</v>
      </c>
      <c r="F56" s="2">
        <v>150079.11670099999</v>
      </c>
      <c r="G56" s="2">
        <v>148772.66467900001</v>
      </c>
      <c r="H56" s="2">
        <v>84176.790290999998</v>
      </c>
      <c r="I56" s="2">
        <v>182226.27551100001</v>
      </c>
      <c r="J56" s="2">
        <v>173121.53434000001</v>
      </c>
      <c r="K56" s="2">
        <v>34424.206168999997</v>
      </c>
      <c r="L56" s="2">
        <v>147420.39444900001</v>
      </c>
      <c r="M56" s="2">
        <v>93399.661697000003</v>
      </c>
      <c r="N56" s="2">
        <v>9667.6323570000004</v>
      </c>
      <c r="O56" s="2">
        <v>40649.504474000001</v>
      </c>
      <c r="P56" s="2">
        <v>78874.294393999997</v>
      </c>
      <c r="Q56" s="2">
        <v>35197.137818000003</v>
      </c>
      <c r="R56" s="2">
        <v>39174.454204000001</v>
      </c>
      <c r="S56" s="2">
        <v>33795.325137</v>
      </c>
      <c r="T56" s="2">
        <v>110251.48375699999</v>
      </c>
      <c r="U56" s="2">
        <v>65099.221587</v>
      </c>
      <c r="V56" s="2">
        <v>12676.897309</v>
      </c>
      <c r="W56" s="2">
        <v>162661.85834999999</v>
      </c>
      <c r="X56" s="2">
        <v>109072.260845</v>
      </c>
      <c r="Y56" s="2">
        <v>22003.761639</v>
      </c>
      <c r="Z56" s="2">
        <v>266593.84358699998</v>
      </c>
      <c r="AA56" s="2">
        <v>169307.462719</v>
      </c>
      <c r="AB56" s="2">
        <v>29779.344717</v>
      </c>
      <c r="AC56" s="2">
        <v>197785.75902200001</v>
      </c>
      <c r="AD56" s="2">
        <v>118181.654914</v>
      </c>
      <c r="AE56" s="2">
        <v>58083.023286000003</v>
      </c>
      <c r="AF56" s="2">
        <v>3296114.0550769996</v>
      </c>
      <c r="AG56" s="2">
        <v>51</v>
      </c>
      <c r="AH56" s="70">
        <v>51</v>
      </c>
      <c r="AI56" s="70" t="s">
        <v>384</v>
      </c>
      <c r="AJ56" s="2">
        <v>103749.00853399999</v>
      </c>
      <c r="AK56" s="2">
        <v>23795.930468999999</v>
      </c>
      <c r="AL56" s="2">
        <v>1388.7368100000001</v>
      </c>
      <c r="AM56" s="2">
        <v>117820.105582</v>
      </c>
      <c r="AN56" s="2">
        <v>34486.102749999998</v>
      </c>
      <c r="AO56" s="2">
        <v>776.167464</v>
      </c>
      <c r="AP56" s="2">
        <v>50027.479309000002</v>
      </c>
      <c r="AQ56" s="2">
        <v>10304.654140000001</v>
      </c>
      <c r="AR56" s="2">
        <v>674.68559900000002</v>
      </c>
      <c r="AS56" s="2">
        <v>48849.910953999999</v>
      </c>
      <c r="AT56" s="2">
        <v>13228.840204</v>
      </c>
      <c r="AU56" s="2">
        <v>447.88610399999999</v>
      </c>
      <c r="AV56" s="2">
        <v>8181.5900259999999</v>
      </c>
      <c r="AW56" s="2">
        <v>2987.073425</v>
      </c>
      <c r="AX56" s="2">
        <v>122.040556</v>
      </c>
      <c r="AY56" s="2">
        <v>5609.4806289999997</v>
      </c>
      <c r="AZ56" s="2">
        <v>4186.9213380000001</v>
      </c>
      <c r="BA56" s="2">
        <v>65.323201999999995</v>
      </c>
      <c r="BB56" s="2">
        <v>32958.549277999999</v>
      </c>
      <c r="BC56" s="2">
        <v>12190.907906</v>
      </c>
      <c r="BD56" s="2">
        <v>105.731461</v>
      </c>
      <c r="BE56" s="2">
        <v>36928.483544000002</v>
      </c>
      <c r="BF56" s="2">
        <v>13619.001130000001</v>
      </c>
      <c r="BG56" s="2">
        <v>101.097838</v>
      </c>
      <c r="BH56" s="2">
        <v>10753.441242000001</v>
      </c>
      <c r="BI56" s="2">
        <v>3968.2875859999999</v>
      </c>
      <c r="BJ56" s="2">
        <v>47.956786999999998</v>
      </c>
      <c r="BK56" s="2">
        <v>8180.9208250000001</v>
      </c>
      <c r="BL56" s="2">
        <v>3009.7675810000001</v>
      </c>
      <c r="BM56" s="2">
        <v>47.080264</v>
      </c>
      <c r="BN56" s="2">
        <v>548613.16253700003</v>
      </c>
      <c r="BO56"/>
      <c r="BP56">
        <v>51</v>
      </c>
      <c r="BQ56" t="s">
        <v>384</v>
      </c>
      <c r="BR56" s="68">
        <f t="shared" ref="BR56:CU56" si="50">AJ56/(AJ56+AJ57)</f>
        <v>0.39999999999999997</v>
      </c>
      <c r="BS56" s="68">
        <f t="shared" si="50"/>
        <v>0.40000000000336189</v>
      </c>
      <c r="BT56" s="68">
        <f t="shared" si="50"/>
        <v>0.40000000011521258</v>
      </c>
      <c r="BU56" s="68">
        <f t="shared" si="50"/>
        <v>0.4000042037124526</v>
      </c>
      <c r="BV56" s="68">
        <f t="shared" si="50"/>
        <v>0.40000522916604292</v>
      </c>
      <c r="BW56" s="68">
        <f t="shared" si="50"/>
        <v>0.39999999979385886</v>
      </c>
      <c r="BX56" s="68">
        <f t="shared" si="50"/>
        <v>0.40001979316266434</v>
      </c>
      <c r="BY56" s="68">
        <f t="shared" si="50"/>
        <v>0.4</v>
      </c>
      <c r="BZ56" s="68">
        <f t="shared" si="50"/>
        <v>0.3999999998814262</v>
      </c>
      <c r="CA56" s="68">
        <f t="shared" si="50"/>
        <v>0.39960500329216697</v>
      </c>
      <c r="CB56" s="68">
        <f t="shared" si="50"/>
        <v>0.39998616203506843</v>
      </c>
      <c r="CC56" s="68">
        <f t="shared" si="50"/>
        <v>0.4</v>
      </c>
      <c r="CD56" s="68">
        <f t="shared" si="50"/>
        <v>9.9999999998777733E-2</v>
      </c>
      <c r="CE56" s="68">
        <f t="shared" si="50"/>
        <v>9.9969381509980554E-2</v>
      </c>
      <c r="CF56" s="68">
        <f t="shared" si="50"/>
        <v>9.9999999836120054E-2</v>
      </c>
      <c r="CG56" s="68">
        <f t="shared" si="50"/>
        <v>0.10125167635596513</v>
      </c>
      <c r="CH56" s="68">
        <f t="shared" si="50"/>
        <v>9.9988933159292595E-2</v>
      </c>
      <c r="CI56" s="68">
        <f t="shared" si="50"/>
        <v>0.22147532174706425</v>
      </c>
      <c r="CJ56" s="68">
        <f t="shared" si="50"/>
        <v>0.28951376047136512</v>
      </c>
      <c r="CK56" s="68">
        <f t="shared" si="50"/>
        <v>0.29001216679052488</v>
      </c>
      <c r="CL56" s="68">
        <f t="shared" si="50"/>
        <v>0.28996708152576628</v>
      </c>
      <c r="CM56" s="68">
        <f t="shared" si="50"/>
        <v>0.11011020249878208</v>
      </c>
      <c r="CN56" s="68">
        <f t="shared" si="50"/>
        <v>0.10999305385741089</v>
      </c>
      <c r="CO56" s="68">
        <f t="shared" si="50"/>
        <v>0.11994801026466073</v>
      </c>
      <c r="CP56" s="68">
        <f t="shared" si="50"/>
        <v>5.0057636889617514E-2</v>
      </c>
      <c r="CQ56" s="68">
        <f t="shared" si="50"/>
        <v>4.9998536337187455E-2</v>
      </c>
      <c r="CR56" s="68">
        <f t="shared" si="50"/>
        <v>4.9991840651561002E-2</v>
      </c>
      <c r="CS56" s="68">
        <f t="shared" si="50"/>
        <v>5.021270130923787E-2</v>
      </c>
      <c r="CT56" s="68">
        <f t="shared" si="50"/>
        <v>5.0009624640197398E-2</v>
      </c>
      <c r="CU56" s="68">
        <f t="shared" si="50"/>
        <v>5.0005544338949527E-2</v>
      </c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</row>
    <row r="57" spans="1:445" s="35" customFormat="1" x14ac:dyDescent="0.25">
      <c r="A57" s="70">
        <v>56</v>
      </c>
      <c r="B57" s="2">
        <v>3772.0130559999998</v>
      </c>
      <c r="C57" s="2">
        <v>7136.7008150000001</v>
      </c>
      <c r="D57" s="2">
        <v>1552.582161</v>
      </c>
      <c r="E57" s="2">
        <v>2304.226154</v>
      </c>
      <c r="F57" s="2">
        <v>3064.3535649999999</v>
      </c>
      <c r="G57" s="2">
        <v>3035.400228</v>
      </c>
      <c r="H57" s="2">
        <v>1719.8049599999999</v>
      </c>
      <c r="I57" s="2">
        <v>3721.3965619999999</v>
      </c>
      <c r="J57" s="2">
        <v>3532.626577</v>
      </c>
      <c r="K57" s="2">
        <v>700.61675500000001</v>
      </c>
      <c r="L57" s="2">
        <v>3008.4903669999999</v>
      </c>
      <c r="M57" s="2">
        <v>1906.4779590000001</v>
      </c>
      <c r="N57" s="2">
        <v>194.87777800000001</v>
      </c>
      <c r="O57" s="2">
        <v>811.07142599999997</v>
      </c>
      <c r="P57" s="2">
        <v>1577.9425269999999</v>
      </c>
      <c r="Q57" s="2">
        <v>701.88844900000004</v>
      </c>
      <c r="R57" s="2">
        <v>786.19709599999999</v>
      </c>
      <c r="S57" s="2">
        <v>679.88943700000004</v>
      </c>
      <c r="T57" s="2">
        <v>2268.7252050000002</v>
      </c>
      <c r="U57" s="2">
        <v>1332.2103179999999</v>
      </c>
      <c r="V57" s="2">
        <v>258.76396299999999</v>
      </c>
      <c r="W57" s="2">
        <v>3315.08448</v>
      </c>
      <c r="X57" s="2">
        <v>2227.7474179999999</v>
      </c>
      <c r="Y57" s="2">
        <v>449.03047299999997</v>
      </c>
      <c r="Z57" s="2">
        <v>6182.5315600000004</v>
      </c>
      <c r="AA57" s="2">
        <v>3926.7171189999999</v>
      </c>
      <c r="AB57" s="2">
        <v>690.03550399999995</v>
      </c>
      <c r="AC57" s="2">
        <v>6681.5466839999999</v>
      </c>
      <c r="AD57" s="2">
        <v>3995.5739819999999</v>
      </c>
      <c r="AE57" s="2">
        <v>1962.2728709999999</v>
      </c>
      <c r="AF57" s="2">
        <v>73496.795448999997</v>
      </c>
      <c r="AG57" s="2">
        <v>52</v>
      </c>
      <c r="AH57" s="70">
        <v>52</v>
      </c>
      <c r="AI57" s="70" t="s">
        <v>386</v>
      </c>
      <c r="AJ57" s="2">
        <v>155623.512801</v>
      </c>
      <c r="AK57" s="2">
        <v>35693.895703000002</v>
      </c>
      <c r="AL57" s="2">
        <v>2083.1052140000002</v>
      </c>
      <c r="AM57" s="2">
        <v>176727.062894</v>
      </c>
      <c r="AN57" s="2">
        <v>51728.027054999999</v>
      </c>
      <c r="AO57" s="2">
        <v>1164.251197</v>
      </c>
      <c r="AP57" s="2">
        <v>75035.030507000003</v>
      </c>
      <c r="AQ57" s="2">
        <v>15456.98121</v>
      </c>
      <c r="AR57" s="2">
        <v>1012.028399</v>
      </c>
      <c r="AS57" s="2">
        <v>73395.582850000006</v>
      </c>
      <c r="AT57" s="2">
        <v>19844.404471999998</v>
      </c>
      <c r="AU57" s="2">
        <v>671.82915600000001</v>
      </c>
      <c r="AV57" s="2">
        <v>73634.310234999997</v>
      </c>
      <c r="AW57" s="2">
        <v>26892.809593999998</v>
      </c>
      <c r="AX57" s="2">
        <v>1098.365006</v>
      </c>
      <c r="AY57" s="2">
        <v>49791.879930000003</v>
      </c>
      <c r="AZ57" s="2">
        <v>37686.926154000001</v>
      </c>
      <c r="BA57" s="2">
        <v>229.622535</v>
      </c>
      <c r="BB57" s="2">
        <v>80882.496564999994</v>
      </c>
      <c r="BC57" s="2">
        <v>29844.941972000001</v>
      </c>
      <c r="BD57" s="2">
        <v>258.90117400000003</v>
      </c>
      <c r="BE57" s="2">
        <v>298449.008332</v>
      </c>
      <c r="BF57" s="2">
        <v>110197.91868800001</v>
      </c>
      <c r="BG57" s="2">
        <v>741.74930700000004</v>
      </c>
      <c r="BH57" s="2">
        <v>204067.75109100001</v>
      </c>
      <c r="BI57" s="2">
        <v>75399.787496000004</v>
      </c>
      <c r="BJ57" s="2">
        <v>911.33549700000003</v>
      </c>
      <c r="BK57" s="2">
        <v>154744.407064</v>
      </c>
      <c r="BL57" s="2">
        <v>57173.999097</v>
      </c>
      <c r="BM57" s="2">
        <v>894.420616</v>
      </c>
      <c r="BN57" s="2">
        <v>1811336.3418110001</v>
      </c>
      <c r="BO57"/>
      <c r="BP57" s="35">
        <v>52</v>
      </c>
      <c r="BQ57" s="35" t="s">
        <v>386</v>
      </c>
      <c r="BR57" s="126">
        <f>1-BR56</f>
        <v>0.60000000000000009</v>
      </c>
      <c r="BS57" s="126">
        <f t="shared" ref="BS57:CU57" si="51">1-BS56</f>
        <v>0.59999999999663811</v>
      </c>
      <c r="BT57" s="126">
        <f t="shared" si="51"/>
        <v>0.59999999988478736</v>
      </c>
      <c r="BU57" s="126">
        <f t="shared" si="51"/>
        <v>0.5999957962875474</v>
      </c>
      <c r="BV57" s="126">
        <f t="shared" si="51"/>
        <v>0.59999477083395703</v>
      </c>
      <c r="BW57" s="126">
        <f t="shared" si="51"/>
        <v>0.60000000020614119</v>
      </c>
      <c r="BX57" s="126">
        <f t="shared" si="51"/>
        <v>0.59998020683733566</v>
      </c>
      <c r="BY57" s="126">
        <f t="shared" si="51"/>
        <v>0.6</v>
      </c>
      <c r="BZ57" s="126">
        <f t="shared" si="51"/>
        <v>0.6000000001185738</v>
      </c>
      <c r="CA57" s="126">
        <f t="shared" si="51"/>
        <v>0.60039499670783303</v>
      </c>
      <c r="CB57" s="126">
        <f t="shared" si="51"/>
        <v>0.60001383796493157</v>
      </c>
      <c r="CC57" s="126">
        <f t="shared" si="51"/>
        <v>0.6</v>
      </c>
      <c r="CD57" s="126">
        <f t="shared" si="51"/>
        <v>0.90000000000122227</v>
      </c>
      <c r="CE57" s="126">
        <f t="shared" si="51"/>
        <v>0.90003061849001942</v>
      </c>
      <c r="CF57" s="126">
        <f t="shared" si="51"/>
        <v>0.90000000016387993</v>
      </c>
      <c r="CG57" s="126">
        <f t="shared" si="51"/>
        <v>0.8987483236440349</v>
      </c>
      <c r="CH57" s="126">
        <f t="shared" si="51"/>
        <v>0.90001106684070742</v>
      </c>
      <c r="CI57" s="126">
        <f t="shared" si="51"/>
        <v>0.77852467825293581</v>
      </c>
      <c r="CJ57" s="126">
        <f t="shared" si="51"/>
        <v>0.71048623952863488</v>
      </c>
      <c r="CK57" s="126">
        <f t="shared" si="51"/>
        <v>0.70998783320947512</v>
      </c>
      <c r="CL57" s="126">
        <f t="shared" si="51"/>
        <v>0.71003291847423378</v>
      </c>
      <c r="CM57" s="126">
        <f t="shared" si="51"/>
        <v>0.88988979750121788</v>
      </c>
      <c r="CN57" s="126">
        <f t="shared" si="51"/>
        <v>0.89000694614258913</v>
      </c>
      <c r="CO57" s="126">
        <f t="shared" si="51"/>
        <v>0.88005198973533927</v>
      </c>
      <c r="CP57" s="126">
        <f t="shared" si="51"/>
        <v>0.94994236311038249</v>
      </c>
      <c r="CQ57" s="126">
        <f t="shared" si="51"/>
        <v>0.95000146366281257</v>
      </c>
      <c r="CR57" s="126">
        <f t="shared" si="51"/>
        <v>0.95000815934843896</v>
      </c>
      <c r="CS57" s="126">
        <f t="shared" si="51"/>
        <v>0.94978729869076217</v>
      </c>
      <c r="CT57" s="126">
        <f t="shared" si="51"/>
        <v>0.94999037535980257</v>
      </c>
      <c r="CU57" s="126">
        <f t="shared" si="51"/>
        <v>0.94999445566105045</v>
      </c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</row>
    <row r="58" spans="1:445" s="35" customFormat="1" x14ac:dyDescent="0.25">
      <c r="A58" s="70">
        <v>57</v>
      </c>
      <c r="B58" s="2">
        <v>195299.80145999999</v>
      </c>
      <c r="C58" s="2">
        <v>247447.92021700001</v>
      </c>
      <c r="D58" s="2">
        <v>42292.285244999999</v>
      </c>
      <c r="E58" s="2">
        <v>467416.40081700002</v>
      </c>
      <c r="F58" s="2">
        <v>160207.493166</v>
      </c>
      <c r="G58" s="2">
        <v>87032.294043000002</v>
      </c>
      <c r="H58" s="2">
        <v>119897.401574</v>
      </c>
      <c r="I58" s="2">
        <v>215259.31638999999</v>
      </c>
      <c r="J58" s="2">
        <v>28405.044867000001</v>
      </c>
      <c r="K58" s="2">
        <v>351132.45152399997</v>
      </c>
      <c r="L58" s="2">
        <v>165823.122657</v>
      </c>
      <c r="M58" s="2">
        <v>31528.814571999999</v>
      </c>
      <c r="N58" s="2">
        <v>22402.079878</v>
      </c>
      <c r="O58" s="2">
        <v>207215.93982500001</v>
      </c>
      <c r="P58" s="2">
        <v>19989.075768999999</v>
      </c>
      <c r="Q58" s="2">
        <v>178476.39338600001</v>
      </c>
      <c r="R58" s="2">
        <v>43856.787073</v>
      </c>
      <c r="S58" s="2">
        <v>40195.865218999999</v>
      </c>
      <c r="T58" s="2">
        <v>102024.147776</v>
      </c>
      <c r="U58" s="2">
        <v>105476.58710600001</v>
      </c>
      <c r="V58" s="2">
        <v>10893.192913999999</v>
      </c>
      <c r="W58" s="2">
        <v>251843.03609499999</v>
      </c>
      <c r="X58" s="2">
        <v>43916.087514999999</v>
      </c>
      <c r="Y58" s="2">
        <v>8610.2060579999998</v>
      </c>
      <c r="Z58" s="2">
        <v>64871.549486000004</v>
      </c>
      <c r="AA58" s="2">
        <v>252179.62564000001</v>
      </c>
      <c r="AB58" s="2">
        <v>10003.863292</v>
      </c>
      <c r="AC58" s="2">
        <v>59346.813514000001</v>
      </c>
      <c r="AD58" s="2">
        <v>70280.288620000007</v>
      </c>
      <c r="AE58" s="2">
        <v>38715.803933000003</v>
      </c>
      <c r="AF58" s="2">
        <v>3642039.6896310002</v>
      </c>
      <c r="AG58" s="2">
        <v>53</v>
      </c>
      <c r="AH58" s="70">
        <v>53</v>
      </c>
      <c r="AI58" s="70" t="s">
        <v>388</v>
      </c>
      <c r="AJ58" s="2">
        <v>3877.6374970000002</v>
      </c>
      <c r="AK58" s="2">
        <v>1945.437584</v>
      </c>
      <c r="AL58" s="2">
        <v>351.005988</v>
      </c>
      <c r="AM58" s="2">
        <v>3771.0521060000001</v>
      </c>
      <c r="AN58" s="2">
        <v>1892.33745</v>
      </c>
      <c r="AO58" s="2">
        <v>342.34786700000001</v>
      </c>
      <c r="AP58" s="2">
        <v>3707.3561530000002</v>
      </c>
      <c r="AQ58" s="2">
        <v>1852.6202539999999</v>
      </c>
      <c r="AR58" s="2">
        <v>326.95792899999998</v>
      </c>
      <c r="AS58" s="2">
        <v>3816.8534330000002</v>
      </c>
      <c r="AT58" s="2">
        <v>1910.317935</v>
      </c>
      <c r="AU58" s="2">
        <v>340.06880999999998</v>
      </c>
      <c r="AV58" s="2">
        <v>1566.8708140000001</v>
      </c>
      <c r="AW58" s="2">
        <v>781.05794600000002</v>
      </c>
      <c r="AX58" s="2">
        <v>128.412702</v>
      </c>
      <c r="AY58" s="2">
        <v>1503.5104920000001</v>
      </c>
      <c r="AZ58" s="2">
        <v>769.05430899999999</v>
      </c>
      <c r="BA58" s="2">
        <v>146.93257399999999</v>
      </c>
      <c r="BB58" s="2">
        <v>1506.5976700000001</v>
      </c>
      <c r="BC58" s="2">
        <v>769.28985299999999</v>
      </c>
      <c r="BD58" s="2">
        <v>147.28709799999999</v>
      </c>
      <c r="BE58" s="2">
        <v>2123.7546299999999</v>
      </c>
      <c r="BF58" s="2">
        <v>1061.272696</v>
      </c>
      <c r="BG58" s="2">
        <v>187.22596300000001</v>
      </c>
      <c r="BH58" s="2">
        <v>1847.4110599999999</v>
      </c>
      <c r="BI58" s="2">
        <v>933.42685900000004</v>
      </c>
      <c r="BJ58" s="2">
        <v>155.91567000000001</v>
      </c>
      <c r="BK58" s="2">
        <v>1846.7130520000001</v>
      </c>
      <c r="BL58" s="2">
        <v>924.21579399999996</v>
      </c>
      <c r="BM58" s="2">
        <v>133.199501</v>
      </c>
      <c r="BN58" s="2">
        <v>40666.141689000004</v>
      </c>
      <c r="BO58"/>
      <c r="BP58">
        <v>53</v>
      </c>
      <c r="BQ58" t="s">
        <v>388</v>
      </c>
      <c r="BR58" s="68">
        <f t="shared" ref="BR58:CU58" si="52">AJ58/(AJ58+AJ59)</f>
        <v>0.94990916165028916</v>
      </c>
      <c r="BS58" s="68">
        <f t="shared" si="52"/>
        <v>0.94990916189393559</v>
      </c>
      <c r="BT58" s="68">
        <f t="shared" si="52"/>
        <v>0.94990916208832699</v>
      </c>
      <c r="BU58" s="68">
        <f t="shared" si="52"/>
        <v>0.94999199438121185</v>
      </c>
      <c r="BV58" s="68">
        <f t="shared" si="52"/>
        <v>0.94999199438116289</v>
      </c>
      <c r="BW58" s="68">
        <f t="shared" si="52"/>
        <v>0.94999199335044193</v>
      </c>
      <c r="BX58" s="68">
        <f t="shared" si="52"/>
        <v>0.94953879554352338</v>
      </c>
      <c r="BY58" s="68">
        <f t="shared" si="52"/>
        <v>0.94953879519804196</v>
      </c>
      <c r="BZ58" s="68">
        <f t="shared" si="52"/>
        <v>0.94953879409807374</v>
      </c>
      <c r="CA58" s="68">
        <f t="shared" si="52"/>
        <v>0.95006861598286874</v>
      </c>
      <c r="CB58" s="68">
        <f t="shared" si="52"/>
        <v>0.95006861623760441</v>
      </c>
      <c r="CC58" s="68">
        <f t="shared" si="52"/>
        <v>0.9500686166948904</v>
      </c>
      <c r="CD58" s="68">
        <f t="shared" si="52"/>
        <v>0.36999749557870137</v>
      </c>
      <c r="CE58" s="68">
        <f t="shared" si="52"/>
        <v>0.37000000010895484</v>
      </c>
      <c r="CF58" s="68">
        <f t="shared" si="52"/>
        <v>0.36999999974067987</v>
      </c>
      <c r="CG58" s="68">
        <f t="shared" si="52"/>
        <v>0.37001619898203891</v>
      </c>
      <c r="CH58" s="68">
        <f t="shared" si="52"/>
        <v>0.36998924889575763</v>
      </c>
      <c r="CI58" s="68">
        <f t="shared" si="52"/>
        <v>0.36999803861414504</v>
      </c>
      <c r="CJ58" s="68">
        <f t="shared" si="52"/>
        <v>0.37000521643817458</v>
      </c>
      <c r="CK58" s="68">
        <f t="shared" si="52"/>
        <v>0.3699892488786411</v>
      </c>
      <c r="CL58" s="68">
        <f t="shared" si="52"/>
        <v>0.36999803773330359</v>
      </c>
      <c r="CM58" s="68">
        <f t="shared" si="52"/>
        <v>0.5</v>
      </c>
      <c r="CN58" s="68">
        <f t="shared" si="52"/>
        <v>0.5</v>
      </c>
      <c r="CO58" s="68">
        <f t="shared" si="52"/>
        <v>0.5</v>
      </c>
      <c r="CP58" s="68">
        <f t="shared" si="52"/>
        <v>0.43500000000117728</v>
      </c>
      <c r="CQ58" s="68">
        <f t="shared" si="52"/>
        <v>0.44000000011313151</v>
      </c>
      <c r="CR58" s="68">
        <f t="shared" si="52"/>
        <v>0.41800000024128425</v>
      </c>
      <c r="CS58" s="68">
        <f t="shared" si="52"/>
        <v>0.43500000009422146</v>
      </c>
      <c r="CT58" s="68">
        <f t="shared" si="52"/>
        <v>0.44000000019043167</v>
      </c>
      <c r="CU58" s="68">
        <f t="shared" si="52"/>
        <v>0.41800000039540691</v>
      </c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</row>
    <row r="59" spans="1:445" s="35" customFormat="1" x14ac:dyDescent="0.25">
      <c r="A59" s="70">
        <v>58</v>
      </c>
      <c r="B59" s="2">
        <v>8136.7194499999996</v>
      </c>
      <c r="C59" s="2">
        <v>10313.813550000001</v>
      </c>
      <c r="D59" s="2">
        <v>1761.7582849999999</v>
      </c>
      <c r="E59" s="2">
        <v>19479.544678999999</v>
      </c>
      <c r="F59" s="2">
        <v>6681.3297190000003</v>
      </c>
      <c r="G59" s="2">
        <v>3626.5792809999998</v>
      </c>
      <c r="H59" s="2">
        <v>5001.1275180000002</v>
      </c>
      <c r="I59" s="2">
        <v>8969.7700349999996</v>
      </c>
      <c r="J59" s="2">
        <v>1258.267141</v>
      </c>
      <c r="K59" s="2">
        <v>14629.746224</v>
      </c>
      <c r="L59" s="2">
        <v>6908.9797349999999</v>
      </c>
      <c r="M59" s="2">
        <v>1313.047071</v>
      </c>
      <c r="N59" s="2">
        <v>462.85289</v>
      </c>
      <c r="O59" s="2">
        <v>4226.423511</v>
      </c>
      <c r="P59" s="2">
        <v>202.03388000000001</v>
      </c>
      <c r="Q59" s="2">
        <v>3635.5615360000002</v>
      </c>
      <c r="R59" s="2">
        <v>891.30520899999999</v>
      </c>
      <c r="S59" s="2">
        <v>426.377433</v>
      </c>
      <c r="T59" s="2">
        <v>2040.4829560000001</v>
      </c>
      <c r="U59" s="2">
        <v>2133.9193919999998</v>
      </c>
      <c r="V59" s="2">
        <v>112.185303</v>
      </c>
      <c r="W59" s="2">
        <v>5137.3827970000002</v>
      </c>
      <c r="X59" s="2">
        <v>897.02238599999998</v>
      </c>
      <c r="Y59" s="2">
        <v>86.113243999999995</v>
      </c>
      <c r="Z59" s="2">
        <v>1298.1728029999999</v>
      </c>
      <c r="AA59" s="2">
        <v>5042.0715259999997</v>
      </c>
      <c r="AB59" s="2">
        <v>200.77268000000001</v>
      </c>
      <c r="AC59" s="2">
        <v>1185.82456</v>
      </c>
      <c r="AD59" s="2">
        <v>1441.995394</v>
      </c>
      <c r="AE59" s="2">
        <v>772.61654599999997</v>
      </c>
      <c r="AF59" s="2">
        <v>118273.79673399996</v>
      </c>
      <c r="AG59" s="2">
        <v>54</v>
      </c>
      <c r="AH59" s="70">
        <v>54</v>
      </c>
      <c r="AI59" s="70" t="s">
        <v>390</v>
      </c>
      <c r="AJ59" s="2">
        <v>204.47651300000001</v>
      </c>
      <c r="AK59" s="2">
        <v>102.587282</v>
      </c>
      <c r="AL59" s="2">
        <v>18.509332000000001</v>
      </c>
      <c r="AM59" s="2">
        <v>198.50987799999999</v>
      </c>
      <c r="AN59" s="2">
        <v>99.613494000000003</v>
      </c>
      <c r="AO59" s="2">
        <v>18.021346000000001</v>
      </c>
      <c r="AP59" s="2">
        <v>197.019498</v>
      </c>
      <c r="AQ59" s="2">
        <v>98.453534000000005</v>
      </c>
      <c r="AR59" s="2">
        <v>17.375478999999999</v>
      </c>
      <c r="AS59" s="2">
        <v>200.59685300000001</v>
      </c>
      <c r="AT59" s="2">
        <v>100.39782</v>
      </c>
      <c r="AU59" s="2">
        <v>17.872505</v>
      </c>
      <c r="AV59" s="2">
        <v>2667.9438340000002</v>
      </c>
      <c r="AW59" s="2">
        <v>1329.9094749999999</v>
      </c>
      <c r="AX59" s="2">
        <v>218.64865499999999</v>
      </c>
      <c r="AY59" s="2">
        <v>2559.8534800000002</v>
      </c>
      <c r="AZ59" s="2">
        <v>1309.531248</v>
      </c>
      <c r="BA59" s="2">
        <v>250.184596</v>
      </c>
      <c r="BB59" s="2">
        <v>2565.2305179999998</v>
      </c>
      <c r="BC59" s="2">
        <v>1309.9323280000001</v>
      </c>
      <c r="BD59" s="2">
        <v>250.788251</v>
      </c>
      <c r="BE59" s="2">
        <v>2123.7546299999999</v>
      </c>
      <c r="BF59" s="2">
        <v>1061.272696</v>
      </c>
      <c r="BG59" s="2">
        <v>187.22596300000001</v>
      </c>
      <c r="BH59" s="2">
        <v>2399.5109170000001</v>
      </c>
      <c r="BI59" s="2">
        <v>1187.99782</v>
      </c>
      <c r="BJ59" s="2">
        <v>217.088325</v>
      </c>
      <c r="BK59" s="2">
        <v>2398.6043079999999</v>
      </c>
      <c r="BL59" s="2">
        <v>1176.2746460000001</v>
      </c>
      <c r="BM59" s="2">
        <v>185.45959199999999</v>
      </c>
      <c r="BN59" s="2">
        <v>24672.644816000004</v>
      </c>
      <c r="BO59"/>
      <c r="BP59" s="35">
        <v>54</v>
      </c>
      <c r="BQ59" s="35" t="s">
        <v>390</v>
      </c>
      <c r="BR59" s="126">
        <f>1-BR58</f>
        <v>5.0090838349710842E-2</v>
      </c>
      <c r="BS59" s="126">
        <f t="shared" ref="BS59:CU59" si="53">1-BS58</f>
        <v>5.0090838106064406E-2</v>
      </c>
      <c r="BT59" s="126">
        <f t="shared" si="53"/>
        <v>5.0090837911673014E-2</v>
      </c>
      <c r="BU59" s="126">
        <f t="shared" si="53"/>
        <v>5.0008005618788154E-2</v>
      </c>
      <c r="BV59" s="126">
        <f t="shared" si="53"/>
        <v>5.0008005618837115E-2</v>
      </c>
      <c r="BW59" s="126">
        <f t="shared" si="53"/>
        <v>5.0008006649558068E-2</v>
      </c>
      <c r="BX59" s="126">
        <f t="shared" si="53"/>
        <v>5.0461204456476616E-2</v>
      </c>
      <c r="BY59" s="126">
        <f t="shared" si="53"/>
        <v>5.0461204801958037E-2</v>
      </c>
      <c r="BZ59" s="126">
        <f t="shared" si="53"/>
        <v>5.0461205901926265E-2</v>
      </c>
      <c r="CA59" s="126">
        <f t="shared" si="53"/>
        <v>4.9931384017131264E-2</v>
      </c>
      <c r="CB59" s="126">
        <f t="shared" si="53"/>
        <v>4.9931383762395587E-2</v>
      </c>
      <c r="CC59" s="126">
        <f t="shared" si="53"/>
        <v>4.99313833051096E-2</v>
      </c>
      <c r="CD59" s="126">
        <f t="shared" si="53"/>
        <v>0.63000250442129868</v>
      </c>
      <c r="CE59" s="126">
        <f t="shared" si="53"/>
        <v>0.62999999989104516</v>
      </c>
      <c r="CF59" s="126">
        <f t="shared" si="53"/>
        <v>0.63000000025932013</v>
      </c>
      <c r="CG59" s="126">
        <f t="shared" si="53"/>
        <v>0.62998380101796103</v>
      </c>
      <c r="CH59" s="126">
        <f t="shared" si="53"/>
        <v>0.63001075110424232</v>
      </c>
      <c r="CI59" s="126">
        <f t="shared" si="53"/>
        <v>0.63000196138585496</v>
      </c>
      <c r="CJ59" s="126">
        <f t="shared" si="53"/>
        <v>0.62999478356182537</v>
      </c>
      <c r="CK59" s="126">
        <f t="shared" si="53"/>
        <v>0.63001075112135885</v>
      </c>
      <c r="CL59" s="126">
        <f t="shared" si="53"/>
        <v>0.63000196226669636</v>
      </c>
      <c r="CM59" s="126">
        <f t="shared" si="53"/>
        <v>0.5</v>
      </c>
      <c r="CN59" s="126">
        <f t="shared" si="53"/>
        <v>0.5</v>
      </c>
      <c r="CO59" s="126">
        <f t="shared" si="53"/>
        <v>0.5</v>
      </c>
      <c r="CP59" s="126">
        <f t="shared" si="53"/>
        <v>0.56499999999882267</v>
      </c>
      <c r="CQ59" s="126">
        <f t="shared" si="53"/>
        <v>0.55999999988686855</v>
      </c>
      <c r="CR59" s="126">
        <f t="shared" si="53"/>
        <v>0.58199999975871575</v>
      </c>
      <c r="CS59" s="126">
        <f t="shared" si="53"/>
        <v>0.56499999990577854</v>
      </c>
      <c r="CT59" s="126">
        <f t="shared" si="53"/>
        <v>0.55999999980956838</v>
      </c>
      <c r="CU59" s="126">
        <f t="shared" si="53"/>
        <v>0.58199999960459303</v>
      </c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</row>
    <row r="60" spans="1:445" s="35" customFormat="1" x14ac:dyDescent="0.25">
      <c r="A60" s="70">
        <v>59</v>
      </c>
      <c r="B60" s="2">
        <v>280766.85929400002</v>
      </c>
      <c r="C60" s="2">
        <v>381859.94468000002</v>
      </c>
      <c r="D60" s="2">
        <v>25044.848225000002</v>
      </c>
      <c r="E60" s="2">
        <v>397681.50052</v>
      </c>
      <c r="F60" s="2">
        <v>180717.93250699999</v>
      </c>
      <c r="G60" s="2">
        <v>30657.270103999999</v>
      </c>
      <c r="H60" s="2">
        <v>273866.19898099999</v>
      </c>
      <c r="I60" s="2">
        <v>114614.06153000001</v>
      </c>
      <c r="J60" s="2">
        <v>20117.78355</v>
      </c>
      <c r="K60" s="2">
        <v>396666.72885199997</v>
      </c>
      <c r="L60" s="2">
        <v>83963.282701999997</v>
      </c>
      <c r="M60" s="2">
        <v>6356.2532119999996</v>
      </c>
      <c r="N60" s="2">
        <v>111543.59972899999</v>
      </c>
      <c r="O60" s="2">
        <v>144106.22593499999</v>
      </c>
      <c r="P60" s="2">
        <v>3436.4999240000002</v>
      </c>
      <c r="Q60" s="2">
        <v>557884.01675900002</v>
      </c>
      <c r="R60" s="2">
        <v>29512.223195999999</v>
      </c>
      <c r="S60" s="2">
        <v>3481.9248640000001</v>
      </c>
      <c r="T60" s="2">
        <v>71477.781099</v>
      </c>
      <c r="U60" s="2">
        <v>155227.228783</v>
      </c>
      <c r="V60" s="2">
        <v>2553.4609890000002</v>
      </c>
      <c r="W60" s="2">
        <v>1278294.753481</v>
      </c>
      <c r="X60" s="2">
        <v>31657.024555</v>
      </c>
      <c r="Y60" s="2">
        <v>15208.545974000001</v>
      </c>
      <c r="Z60" s="2">
        <v>353822.89633999998</v>
      </c>
      <c r="AA60" s="2">
        <v>227000.07197700001</v>
      </c>
      <c r="AB60" s="2">
        <v>1746.887477</v>
      </c>
      <c r="AC60" s="2">
        <v>216477.288458</v>
      </c>
      <c r="AD60" s="2">
        <v>59365.128003999998</v>
      </c>
      <c r="AE60" s="2">
        <v>8302.9789679999994</v>
      </c>
      <c r="AF60" s="2">
        <v>5463411.200668999</v>
      </c>
      <c r="AG60" s="2">
        <v>55</v>
      </c>
      <c r="AH60" s="70">
        <v>55</v>
      </c>
      <c r="AI60" s="70" t="s">
        <v>392</v>
      </c>
      <c r="AJ60" s="2">
        <v>184692.09628900001</v>
      </c>
      <c r="AK60" s="2">
        <v>349667.78527699999</v>
      </c>
      <c r="AL60" s="2">
        <v>76106.968691000002</v>
      </c>
      <c r="AM60" s="2">
        <v>113171.64086699999</v>
      </c>
      <c r="AN60" s="2">
        <v>150079.11670099999</v>
      </c>
      <c r="AO60" s="2">
        <v>148772.66467900001</v>
      </c>
      <c r="AP60" s="2">
        <v>84176.790290999998</v>
      </c>
      <c r="AQ60" s="2">
        <v>182226.27551100001</v>
      </c>
      <c r="AR60" s="2">
        <v>173121.53434000001</v>
      </c>
      <c r="AS60" s="2">
        <v>34424.206168999997</v>
      </c>
      <c r="AT60" s="2">
        <v>147420.39444900001</v>
      </c>
      <c r="AU60" s="2">
        <v>93399.661697000003</v>
      </c>
      <c r="AV60" s="2">
        <v>9667.6323570000004</v>
      </c>
      <c r="AW60" s="2">
        <v>40649.504474000001</v>
      </c>
      <c r="AX60" s="2">
        <v>78874.294393999997</v>
      </c>
      <c r="AY60" s="2">
        <v>35197.137818000003</v>
      </c>
      <c r="AZ60" s="2">
        <v>39174.454204000001</v>
      </c>
      <c r="BA60" s="2">
        <v>33795.325137</v>
      </c>
      <c r="BB60" s="2">
        <v>110251.48375699999</v>
      </c>
      <c r="BC60" s="2">
        <v>65099.221587</v>
      </c>
      <c r="BD60" s="2">
        <v>12676.897309</v>
      </c>
      <c r="BE60" s="2">
        <v>162661.85834999999</v>
      </c>
      <c r="BF60" s="2">
        <v>109072.260845</v>
      </c>
      <c r="BG60" s="2">
        <v>22003.761639</v>
      </c>
      <c r="BH60" s="2">
        <v>266593.84358699998</v>
      </c>
      <c r="BI60" s="2">
        <v>169307.462719</v>
      </c>
      <c r="BJ60" s="2">
        <v>29779.344717</v>
      </c>
      <c r="BK60" s="2">
        <v>197785.75902200001</v>
      </c>
      <c r="BL60" s="2">
        <v>118181.654914</v>
      </c>
      <c r="BM60" s="2">
        <v>58083.023286000003</v>
      </c>
      <c r="BN60" s="2">
        <v>3296114.0550769996</v>
      </c>
      <c r="BO60"/>
      <c r="BP60">
        <v>55</v>
      </c>
      <c r="BQ60" t="s">
        <v>392</v>
      </c>
      <c r="BR60" s="68">
        <f t="shared" ref="BR60:CU60" si="54">AJ60/(AJ60+AJ61)</f>
        <v>0.9799855098718292</v>
      </c>
      <c r="BS60" s="68">
        <f t="shared" si="54"/>
        <v>0.97999828731648897</v>
      </c>
      <c r="BT60" s="68">
        <f t="shared" si="54"/>
        <v>0.98000784006646091</v>
      </c>
      <c r="BU60" s="68">
        <f t="shared" si="54"/>
        <v>0.98004582071177726</v>
      </c>
      <c r="BV60" s="68">
        <f t="shared" si="54"/>
        <v>0.97999030869760606</v>
      </c>
      <c r="BW60" s="68">
        <f t="shared" si="54"/>
        <v>0.98000501337093293</v>
      </c>
      <c r="BX60" s="68">
        <f t="shared" si="54"/>
        <v>0.97997819407190101</v>
      </c>
      <c r="BY60" s="68">
        <f t="shared" si="54"/>
        <v>0.97998686124696921</v>
      </c>
      <c r="BZ60" s="68">
        <f t="shared" si="54"/>
        <v>0.98000258494528314</v>
      </c>
      <c r="CA60" s="68">
        <f t="shared" si="54"/>
        <v>0.98005351495960746</v>
      </c>
      <c r="CB60" s="68">
        <f t="shared" si="54"/>
        <v>0.9800005805355807</v>
      </c>
      <c r="CC60" s="68">
        <f t="shared" si="54"/>
        <v>0.97999627342077567</v>
      </c>
      <c r="CD60" s="68">
        <f t="shared" si="54"/>
        <v>0.98024054978575692</v>
      </c>
      <c r="CE60" s="68">
        <f t="shared" si="54"/>
        <v>0.98043752629109038</v>
      </c>
      <c r="CF60" s="68">
        <f t="shared" si="54"/>
        <v>0.98038659225163038</v>
      </c>
      <c r="CG60" s="68">
        <f t="shared" si="54"/>
        <v>0.98044825941016667</v>
      </c>
      <c r="CH60" s="68">
        <f t="shared" si="54"/>
        <v>0.98032571866515095</v>
      </c>
      <c r="CI60" s="68">
        <f t="shared" si="54"/>
        <v>0.98027889179512906</v>
      </c>
      <c r="CJ60" s="68">
        <f t="shared" si="54"/>
        <v>0.97983717568666995</v>
      </c>
      <c r="CK60" s="68">
        <f t="shared" si="54"/>
        <v>0.97994608455971377</v>
      </c>
      <c r="CL60" s="68">
        <f t="shared" si="54"/>
        <v>0.97999607769877917</v>
      </c>
      <c r="CM60" s="68">
        <f t="shared" si="54"/>
        <v>0.98002683732164275</v>
      </c>
      <c r="CN60" s="68">
        <f t="shared" si="54"/>
        <v>0.97998430141410353</v>
      </c>
      <c r="CO60" s="68">
        <f t="shared" si="54"/>
        <v>0.98000112989243715</v>
      </c>
      <c r="CP60" s="68">
        <f t="shared" si="54"/>
        <v>0.97733479830623826</v>
      </c>
      <c r="CQ60" s="68">
        <f t="shared" si="54"/>
        <v>0.97733289629868614</v>
      </c>
      <c r="CR60" s="68">
        <f t="shared" si="54"/>
        <v>0.97735314932581352</v>
      </c>
      <c r="CS60" s="68">
        <f t="shared" si="54"/>
        <v>0.96732217573401547</v>
      </c>
      <c r="CT60" s="68">
        <f t="shared" si="54"/>
        <v>0.9672969012466216</v>
      </c>
      <c r="CU60" s="68">
        <f t="shared" si="54"/>
        <v>0.96732012336371431</v>
      </c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</row>
    <row r="61" spans="1:445" s="35" customFormat="1" x14ac:dyDescent="0.25">
      <c r="A61" s="70">
        <v>60</v>
      </c>
      <c r="B61" s="2">
        <v>8692.9330389999996</v>
      </c>
      <c r="C61" s="2">
        <v>11814.498455999999</v>
      </c>
      <c r="D61" s="2">
        <v>775.05294900000001</v>
      </c>
      <c r="E61" s="2">
        <v>12307.974598999999</v>
      </c>
      <c r="F61" s="2">
        <v>5597.3070690000004</v>
      </c>
      <c r="G61" s="2">
        <v>947.69295699999998</v>
      </c>
      <c r="H61" s="2">
        <v>8477.5173809999997</v>
      </c>
      <c r="I61" s="2">
        <v>3543.9818780000001</v>
      </c>
      <c r="J61" s="2">
        <v>621.76321299999995</v>
      </c>
      <c r="K61" s="2">
        <v>12284.533352</v>
      </c>
      <c r="L61" s="2">
        <v>2596.9688609999998</v>
      </c>
      <c r="M61" s="2">
        <v>196.46206100000001</v>
      </c>
      <c r="N61" s="2">
        <v>2280.3143239999999</v>
      </c>
      <c r="O61" s="2">
        <v>2945.184874</v>
      </c>
      <c r="P61" s="2">
        <v>70.553535999999994</v>
      </c>
      <c r="Q61" s="2">
        <v>11437.256536000001</v>
      </c>
      <c r="R61" s="2">
        <v>605.009413</v>
      </c>
      <c r="S61" s="2">
        <v>71.657949000000002</v>
      </c>
      <c r="T61" s="2">
        <v>1471.125329</v>
      </c>
      <c r="U61" s="2">
        <v>3175.2908189999998</v>
      </c>
      <c r="V61" s="2">
        <v>52.111449</v>
      </c>
      <c r="W61" s="2">
        <v>53565.588728000002</v>
      </c>
      <c r="X61" s="2">
        <v>979.546244</v>
      </c>
      <c r="Y61" s="2">
        <v>310.28992399999998</v>
      </c>
      <c r="Z61" s="2">
        <v>7553.2025039999999</v>
      </c>
      <c r="AA61" s="2">
        <v>10034.109132</v>
      </c>
      <c r="AB61" s="2">
        <v>60.799067000000001</v>
      </c>
      <c r="AC61" s="2">
        <v>4631.2915089999997</v>
      </c>
      <c r="AD61" s="2">
        <v>2625.3005370000001</v>
      </c>
      <c r="AE61" s="2">
        <v>289.79024600000002</v>
      </c>
      <c r="AF61" s="2">
        <v>170015.10793500004</v>
      </c>
      <c r="AG61" s="2">
        <v>56</v>
      </c>
      <c r="AH61" s="70">
        <v>56</v>
      </c>
      <c r="AI61" s="70" t="s">
        <v>394</v>
      </c>
      <c r="AJ61" s="2">
        <v>3772.0130559999998</v>
      </c>
      <c r="AK61" s="2">
        <v>7136.7008150000001</v>
      </c>
      <c r="AL61" s="2">
        <v>1552.582161</v>
      </c>
      <c r="AM61" s="2">
        <v>2304.226154</v>
      </c>
      <c r="AN61" s="2">
        <v>3064.3535649999999</v>
      </c>
      <c r="AO61" s="2">
        <v>3035.400228</v>
      </c>
      <c r="AP61" s="2">
        <v>1719.8049599999999</v>
      </c>
      <c r="AQ61" s="2">
        <v>3721.3965619999999</v>
      </c>
      <c r="AR61" s="2">
        <v>3532.626577</v>
      </c>
      <c r="AS61" s="2">
        <v>700.61675500000001</v>
      </c>
      <c r="AT61" s="2">
        <v>3008.4903669999999</v>
      </c>
      <c r="AU61" s="2">
        <v>1906.4779590000001</v>
      </c>
      <c r="AV61" s="2">
        <v>194.87777800000001</v>
      </c>
      <c r="AW61" s="2">
        <v>811.07142599999997</v>
      </c>
      <c r="AX61" s="2">
        <v>1577.9425269999999</v>
      </c>
      <c r="AY61" s="2">
        <v>701.88844900000004</v>
      </c>
      <c r="AZ61" s="2">
        <v>786.19709599999999</v>
      </c>
      <c r="BA61" s="2">
        <v>679.88943700000004</v>
      </c>
      <c r="BB61" s="2">
        <v>2268.7252050000002</v>
      </c>
      <c r="BC61" s="2">
        <v>1332.2103179999999</v>
      </c>
      <c r="BD61" s="2">
        <v>258.76396299999999</v>
      </c>
      <c r="BE61" s="2">
        <v>3315.08448</v>
      </c>
      <c r="BF61" s="2">
        <v>2227.7474179999999</v>
      </c>
      <c r="BG61" s="2">
        <v>449.03047299999997</v>
      </c>
      <c r="BH61" s="2">
        <v>6182.5315600000004</v>
      </c>
      <c r="BI61" s="2">
        <v>3926.7171189999999</v>
      </c>
      <c r="BJ61" s="2">
        <v>690.03550399999995</v>
      </c>
      <c r="BK61" s="2">
        <v>6681.5466839999999</v>
      </c>
      <c r="BL61" s="2">
        <v>3995.5739819999999</v>
      </c>
      <c r="BM61" s="2">
        <v>1962.2728709999999</v>
      </c>
      <c r="BN61" s="2">
        <v>73496.795448999997</v>
      </c>
      <c r="BO61"/>
      <c r="BP61" s="35">
        <v>56</v>
      </c>
      <c r="BQ61" s="35" t="s">
        <v>394</v>
      </c>
      <c r="BR61" s="126">
        <f>1-BR60</f>
        <v>2.0014490128170803E-2</v>
      </c>
      <c r="BS61" s="126">
        <f t="shared" ref="BS61:CU61" si="55">1-BS60</f>
        <v>2.000171268351103E-2</v>
      </c>
      <c r="BT61" s="126">
        <f t="shared" si="55"/>
        <v>1.9992159933539089E-2</v>
      </c>
      <c r="BU61" s="126">
        <f t="shared" si="55"/>
        <v>1.995417928822274E-2</v>
      </c>
      <c r="BV61" s="126">
        <f t="shared" si="55"/>
        <v>2.0009691302393939E-2</v>
      </c>
      <c r="BW61" s="126">
        <f t="shared" si="55"/>
        <v>1.9994986629067069E-2</v>
      </c>
      <c r="BX61" s="126">
        <f t="shared" si="55"/>
        <v>2.002180592809899E-2</v>
      </c>
      <c r="BY61" s="126">
        <f t="shared" si="55"/>
        <v>2.001313875303079E-2</v>
      </c>
      <c r="BZ61" s="126">
        <f t="shared" si="55"/>
        <v>1.9997415054716861E-2</v>
      </c>
      <c r="CA61" s="126">
        <f t="shared" si="55"/>
        <v>1.9946485040392536E-2</v>
      </c>
      <c r="CB61" s="126">
        <f t="shared" si="55"/>
        <v>1.9999419464419299E-2</v>
      </c>
      <c r="CC61" s="126">
        <f t="shared" si="55"/>
        <v>2.0003726579224335E-2</v>
      </c>
      <c r="CD61" s="126">
        <f t="shared" si="55"/>
        <v>1.9759450214243079E-2</v>
      </c>
      <c r="CE61" s="126">
        <f t="shared" si="55"/>
        <v>1.9562473708909622E-2</v>
      </c>
      <c r="CF61" s="126">
        <f t="shared" si="55"/>
        <v>1.9613407748369616E-2</v>
      </c>
      <c r="CG61" s="126">
        <f t="shared" si="55"/>
        <v>1.9551740589833333E-2</v>
      </c>
      <c r="CH61" s="126">
        <f t="shared" si="55"/>
        <v>1.9674281334849053E-2</v>
      </c>
      <c r="CI61" s="126">
        <f t="shared" si="55"/>
        <v>1.9721108204870941E-2</v>
      </c>
      <c r="CJ61" s="126">
        <f t="shared" si="55"/>
        <v>2.0162824313330052E-2</v>
      </c>
      <c r="CK61" s="126">
        <f t="shared" si="55"/>
        <v>2.005391544028623E-2</v>
      </c>
      <c r="CL61" s="126">
        <f t="shared" si="55"/>
        <v>2.0003922301220833E-2</v>
      </c>
      <c r="CM61" s="126">
        <f t="shared" si="55"/>
        <v>1.9973162678357248E-2</v>
      </c>
      <c r="CN61" s="126">
        <f t="shared" si="55"/>
        <v>2.0015698585896469E-2</v>
      </c>
      <c r="CO61" s="126">
        <f t="shared" si="55"/>
        <v>1.9998870107562849E-2</v>
      </c>
      <c r="CP61" s="126">
        <f t="shared" si="55"/>
        <v>2.2665201693761738E-2</v>
      </c>
      <c r="CQ61" s="126">
        <f t="shared" si="55"/>
        <v>2.2667103701313862E-2</v>
      </c>
      <c r="CR61" s="126">
        <f t="shared" si="55"/>
        <v>2.2646850674186481E-2</v>
      </c>
      <c r="CS61" s="126">
        <f t="shared" si="55"/>
        <v>3.2677824265984534E-2</v>
      </c>
      <c r="CT61" s="126">
        <f t="shared" si="55"/>
        <v>3.2703098753378401E-2</v>
      </c>
      <c r="CU61" s="126">
        <f t="shared" si="55"/>
        <v>3.2679876636285687E-2</v>
      </c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</row>
    <row r="62" spans="1:445" s="35" customFormat="1" x14ac:dyDescent="0.25">
      <c r="A62" s="70">
        <v>61</v>
      </c>
      <c r="B62" s="2">
        <v>393496.38385500002</v>
      </c>
      <c r="C62" s="2">
        <v>184599.55658</v>
      </c>
      <c r="D62" s="2">
        <v>58598.305181000003</v>
      </c>
      <c r="E62" s="2">
        <v>295031.98025899997</v>
      </c>
      <c r="F62" s="2">
        <v>142365.449375</v>
      </c>
      <c r="G62" s="2">
        <v>45255.384736</v>
      </c>
      <c r="H62" s="2">
        <v>282178.51968500001</v>
      </c>
      <c r="I62" s="2">
        <v>138246.93004599999</v>
      </c>
      <c r="J62" s="2">
        <v>59872.790580000001</v>
      </c>
      <c r="K62" s="2">
        <v>424456.75296800002</v>
      </c>
      <c r="L62" s="2">
        <v>203492.651878</v>
      </c>
      <c r="M62" s="2">
        <v>62700.668960000003</v>
      </c>
      <c r="N62" s="2">
        <v>237169.55753600001</v>
      </c>
      <c r="O62" s="2">
        <v>116648.40254</v>
      </c>
      <c r="P62" s="2">
        <v>37304.260163999999</v>
      </c>
      <c r="Q62" s="2">
        <v>315075.93323800003</v>
      </c>
      <c r="R62" s="2">
        <v>146557.81542200001</v>
      </c>
      <c r="S62" s="2">
        <v>45586.015183000003</v>
      </c>
      <c r="T62" s="2">
        <v>287127.04974599998</v>
      </c>
      <c r="U62" s="2">
        <v>136678.12163099999</v>
      </c>
      <c r="V62" s="2">
        <v>44565.865618999997</v>
      </c>
      <c r="W62" s="2">
        <v>435782.94962600002</v>
      </c>
      <c r="X62" s="2">
        <v>201333.70585299999</v>
      </c>
      <c r="Y62" s="2">
        <v>56708.497383000002</v>
      </c>
      <c r="Z62" s="2">
        <v>253440.60727000001</v>
      </c>
      <c r="AA62" s="2">
        <v>292197.83040099998</v>
      </c>
      <c r="AB62" s="2">
        <v>49514.631568999997</v>
      </c>
      <c r="AC62" s="2">
        <v>158828.406212</v>
      </c>
      <c r="AD62" s="2">
        <v>229820.86690699999</v>
      </c>
      <c r="AE62" s="2">
        <v>54545.968899</v>
      </c>
      <c r="AF62" s="2">
        <v>5389181.8593020001</v>
      </c>
      <c r="AG62" s="2">
        <v>57</v>
      </c>
      <c r="AH62" s="70">
        <v>57</v>
      </c>
      <c r="AI62" s="70" t="s">
        <v>396</v>
      </c>
      <c r="AJ62" s="2">
        <v>195299.80145999999</v>
      </c>
      <c r="AK62" s="2">
        <v>247447.92021700001</v>
      </c>
      <c r="AL62" s="2">
        <v>42292.285244999999</v>
      </c>
      <c r="AM62" s="2">
        <v>467416.40081700002</v>
      </c>
      <c r="AN62" s="2">
        <v>160207.493166</v>
      </c>
      <c r="AO62" s="2">
        <v>87032.294043000002</v>
      </c>
      <c r="AP62" s="2">
        <v>119897.401574</v>
      </c>
      <c r="AQ62" s="2">
        <v>215259.31638999999</v>
      </c>
      <c r="AR62" s="2">
        <v>28405.044867000001</v>
      </c>
      <c r="AS62" s="2">
        <v>351132.45152399997</v>
      </c>
      <c r="AT62" s="2">
        <v>165823.122657</v>
      </c>
      <c r="AU62" s="2">
        <v>31528.814571999999</v>
      </c>
      <c r="AV62" s="2">
        <v>22402.079878</v>
      </c>
      <c r="AW62" s="2">
        <v>207215.93982500001</v>
      </c>
      <c r="AX62" s="2">
        <v>19989.075768999999</v>
      </c>
      <c r="AY62" s="2">
        <v>178476.39338600001</v>
      </c>
      <c r="AZ62" s="2">
        <v>43856.787073</v>
      </c>
      <c r="BA62" s="2">
        <v>40195.865218999999</v>
      </c>
      <c r="BB62" s="2">
        <v>102024.147776</v>
      </c>
      <c r="BC62" s="2">
        <v>105476.58710600001</v>
      </c>
      <c r="BD62" s="2">
        <v>10893.192913999999</v>
      </c>
      <c r="BE62" s="2">
        <v>251843.03609499999</v>
      </c>
      <c r="BF62" s="2">
        <v>43916.087514999999</v>
      </c>
      <c r="BG62" s="2">
        <v>8610.2060579999998</v>
      </c>
      <c r="BH62" s="2">
        <v>64871.549486000004</v>
      </c>
      <c r="BI62" s="2">
        <v>252179.62564000001</v>
      </c>
      <c r="BJ62" s="2">
        <v>10003.863292</v>
      </c>
      <c r="BK62" s="2">
        <v>59346.813514000001</v>
      </c>
      <c r="BL62" s="2">
        <v>70280.288620000007</v>
      </c>
      <c r="BM62" s="2">
        <v>38715.803933000003</v>
      </c>
      <c r="BN62" s="2">
        <v>3642039.6896310002</v>
      </c>
      <c r="BO62"/>
      <c r="BP62">
        <v>57</v>
      </c>
      <c r="BQ62" t="s">
        <v>396</v>
      </c>
      <c r="BR62" s="68">
        <f t="shared" ref="BR62:CU62" si="56">AJ62/(AJ62+AJ63)</f>
        <v>0.96000364431320728</v>
      </c>
      <c r="BS62" s="68">
        <f t="shared" si="56"/>
        <v>0.95998702600548536</v>
      </c>
      <c r="BT62" s="68">
        <f t="shared" si="56"/>
        <v>0.96000915821040878</v>
      </c>
      <c r="BU62" s="68">
        <f t="shared" si="56"/>
        <v>0.95999238675286935</v>
      </c>
      <c r="BV62" s="68">
        <f t="shared" si="56"/>
        <v>0.95996538531760167</v>
      </c>
      <c r="BW62" s="68">
        <f t="shared" si="56"/>
        <v>0.95999752536037819</v>
      </c>
      <c r="BX62" s="68">
        <f t="shared" si="56"/>
        <v>0.9599584754571755</v>
      </c>
      <c r="BY62" s="68">
        <f t="shared" si="56"/>
        <v>0.9599972948290979</v>
      </c>
      <c r="BZ62" s="68">
        <f t="shared" si="56"/>
        <v>0.95758170427291955</v>
      </c>
      <c r="CA62" s="68">
        <f t="shared" si="56"/>
        <v>0.9600020277817789</v>
      </c>
      <c r="CB62" s="68">
        <f t="shared" si="56"/>
        <v>0.96000176203887866</v>
      </c>
      <c r="CC62" s="68">
        <f t="shared" si="56"/>
        <v>0.96001910350658015</v>
      </c>
      <c r="CD62" s="68">
        <f t="shared" si="56"/>
        <v>0.97975708502201364</v>
      </c>
      <c r="CE62" s="68">
        <f t="shared" si="56"/>
        <v>0.98001146296173458</v>
      </c>
      <c r="CF62" s="68">
        <f t="shared" si="56"/>
        <v>0.98999391893203825</v>
      </c>
      <c r="CG62" s="68">
        <f t="shared" si="56"/>
        <v>0.98003666734807648</v>
      </c>
      <c r="CH62" s="68">
        <f t="shared" si="56"/>
        <v>0.98008171603421568</v>
      </c>
      <c r="CI62" s="68">
        <f t="shared" si="56"/>
        <v>0.98950384308782102</v>
      </c>
      <c r="CJ62" s="68">
        <f t="shared" si="56"/>
        <v>0.98039215685822301</v>
      </c>
      <c r="CK62" s="68">
        <f t="shared" si="56"/>
        <v>0.98016997167428388</v>
      </c>
      <c r="CL62" s="68">
        <f t="shared" si="56"/>
        <v>0.98980632007478786</v>
      </c>
      <c r="CM62" s="68">
        <f t="shared" si="56"/>
        <v>0.98000866050747992</v>
      </c>
      <c r="CN62" s="68">
        <f t="shared" si="56"/>
        <v>0.97998303648236695</v>
      </c>
      <c r="CO62" s="68">
        <f t="shared" si="56"/>
        <v>0.99009773663897138</v>
      </c>
      <c r="CP62" s="68">
        <f t="shared" si="56"/>
        <v>0.98038116591558067</v>
      </c>
      <c r="CQ62" s="68">
        <f t="shared" si="56"/>
        <v>0.9803979540546065</v>
      </c>
      <c r="CR62" s="68">
        <f t="shared" si="56"/>
        <v>0.98032534619060485</v>
      </c>
      <c r="CS62" s="68">
        <f t="shared" si="56"/>
        <v>0.9804101622243796</v>
      </c>
      <c r="CT62" s="68">
        <f t="shared" si="56"/>
        <v>0.97989473684749739</v>
      </c>
      <c r="CU62" s="68">
        <f t="shared" si="56"/>
        <v>0.98043435172569449</v>
      </c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</row>
    <row r="63" spans="1:445" s="35" customFormat="1" x14ac:dyDescent="0.25">
      <c r="A63" s="70">
        <v>62</v>
      </c>
      <c r="B63" s="2">
        <v>16393.728633999999</v>
      </c>
      <c r="C63" s="2">
        <v>7735.8394109999999</v>
      </c>
      <c r="D63" s="2">
        <v>2441.8288699999998</v>
      </c>
      <c r="E63" s="2">
        <v>12294.953416</v>
      </c>
      <c r="F63" s="2">
        <v>5972.604507</v>
      </c>
      <c r="G63" s="2">
        <v>1885.361635</v>
      </c>
      <c r="H63" s="2">
        <v>11757.438319999999</v>
      </c>
      <c r="I63" s="2">
        <v>5775.3187559999997</v>
      </c>
      <c r="J63" s="2">
        <v>2495.7236659999999</v>
      </c>
      <c r="K63" s="2">
        <v>17684.581166</v>
      </c>
      <c r="L63" s="2">
        <v>8517.0414280000005</v>
      </c>
      <c r="M63" s="2">
        <v>2613.4124190000002</v>
      </c>
      <c r="N63" s="2">
        <v>4836.094118</v>
      </c>
      <c r="O63" s="2">
        <v>2392.8849810000002</v>
      </c>
      <c r="P63" s="2">
        <v>762.31366700000001</v>
      </c>
      <c r="Q63" s="2">
        <v>6431.2148310000002</v>
      </c>
      <c r="R63" s="2">
        <v>3002.7036189999999</v>
      </c>
      <c r="S63" s="2">
        <v>929.98466599999995</v>
      </c>
      <c r="T63" s="2">
        <v>5857.0004550000003</v>
      </c>
      <c r="U63" s="2">
        <v>2820.49928</v>
      </c>
      <c r="V63" s="2">
        <v>909.89527199999998</v>
      </c>
      <c r="W63" s="2">
        <v>8896.7343170000004</v>
      </c>
      <c r="X63" s="2">
        <v>4131.6569740000004</v>
      </c>
      <c r="Y63" s="2">
        <v>1157.4074720000001</v>
      </c>
      <c r="Z63" s="2">
        <v>5173.5708649999997</v>
      </c>
      <c r="AA63" s="2">
        <v>5994.0160589999996</v>
      </c>
      <c r="AB63" s="2">
        <v>1081.383556</v>
      </c>
      <c r="AC63" s="2">
        <v>3241.752653</v>
      </c>
      <c r="AD63" s="2">
        <v>4714.4682279999997</v>
      </c>
      <c r="AE63" s="2">
        <v>1190.8480300000001</v>
      </c>
      <c r="AF63" s="2">
        <v>159092.261271</v>
      </c>
      <c r="AG63" s="2">
        <v>58</v>
      </c>
      <c r="AH63" s="70">
        <v>58</v>
      </c>
      <c r="AI63" s="70" t="s">
        <v>398</v>
      </c>
      <c r="AJ63" s="2">
        <v>8136.7194499999996</v>
      </c>
      <c r="AK63" s="2">
        <v>10313.813550000001</v>
      </c>
      <c r="AL63" s="2">
        <v>1761.7582849999999</v>
      </c>
      <c r="AM63" s="2">
        <v>19479.544678999999</v>
      </c>
      <c r="AN63" s="2">
        <v>6681.3297190000003</v>
      </c>
      <c r="AO63" s="2">
        <v>3626.5792809999998</v>
      </c>
      <c r="AP63" s="2">
        <v>5001.1275180000002</v>
      </c>
      <c r="AQ63" s="2">
        <v>8969.7700349999996</v>
      </c>
      <c r="AR63" s="2">
        <v>1258.267141</v>
      </c>
      <c r="AS63" s="2">
        <v>14629.746224</v>
      </c>
      <c r="AT63" s="2">
        <v>6908.9797349999999</v>
      </c>
      <c r="AU63" s="2">
        <v>1313.047071</v>
      </c>
      <c r="AV63" s="2">
        <v>462.85289</v>
      </c>
      <c r="AW63" s="2">
        <v>4226.423511</v>
      </c>
      <c r="AX63" s="2">
        <v>202.03388000000001</v>
      </c>
      <c r="AY63" s="2">
        <v>3635.5615360000002</v>
      </c>
      <c r="AZ63" s="2">
        <v>891.30520899999999</v>
      </c>
      <c r="BA63" s="2">
        <v>426.377433</v>
      </c>
      <c r="BB63" s="2">
        <v>2040.4829560000001</v>
      </c>
      <c r="BC63" s="2">
        <v>2133.9193919999998</v>
      </c>
      <c r="BD63" s="2">
        <v>112.185303</v>
      </c>
      <c r="BE63" s="2">
        <v>5137.3827970000002</v>
      </c>
      <c r="BF63" s="2">
        <v>897.02238599999998</v>
      </c>
      <c r="BG63" s="2">
        <v>86.113243999999995</v>
      </c>
      <c r="BH63" s="2">
        <v>1298.1728029999999</v>
      </c>
      <c r="BI63" s="2">
        <v>5042.0715259999997</v>
      </c>
      <c r="BJ63" s="2">
        <v>200.77268000000001</v>
      </c>
      <c r="BK63" s="2">
        <v>1185.82456</v>
      </c>
      <c r="BL63" s="2">
        <v>1441.995394</v>
      </c>
      <c r="BM63" s="2">
        <v>772.61654599999997</v>
      </c>
      <c r="BN63" s="2">
        <v>118273.79673399996</v>
      </c>
      <c r="BO63"/>
      <c r="BP63" s="35">
        <v>58</v>
      </c>
      <c r="BQ63" s="35" t="s">
        <v>398</v>
      </c>
      <c r="BR63" s="126">
        <f>1-BR62</f>
        <v>3.9996355686792717E-2</v>
      </c>
      <c r="BS63" s="126">
        <f t="shared" ref="BS63:CU63" si="57">1-BS62</f>
        <v>4.0012973994514645E-2</v>
      </c>
      <c r="BT63" s="126">
        <f t="shared" si="57"/>
        <v>3.9990841789591225E-2</v>
      </c>
      <c r="BU63" s="126">
        <f t="shared" si="57"/>
        <v>4.0007613247130647E-2</v>
      </c>
      <c r="BV63" s="126">
        <f t="shared" si="57"/>
        <v>4.0034614682398328E-2</v>
      </c>
      <c r="BW63" s="126">
        <f t="shared" si="57"/>
        <v>4.000247463962181E-2</v>
      </c>
      <c r="BX63" s="126">
        <f t="shared" si="57"/>
        <v>4.0041524542824503E-2</v>
      </c>
      <c r="BY63" s="126">
        <f t="shared" si="57"/>
        <v>4.0002705170902098E-2</v>
      </c>
      <c r="BZ63" s="126">
        <f t="shared" si="57"/>
        <v>4.2418295727080446E-2</v>
      </c>
      <c r="CA63" s="126">
        <f t="shared" si="57"/>
        <v>3.9997972218221101E-2</v>
      </c>
      <c r="CB63" s="126">
        <f t="shared" si="57"/>
        <v>3.9998237961121341E-2</v>
      </c>
      <c r="CC63" s="126">
        <f t="shared" si="57"/>
        <v>3.9980896493419849E-2</v>
      </c>
      <c r="CD63" s="126">
        <f t="shared" si="57"/>
        <v>2.0242914977986359E-2</v>
      </c>
      <c r="CE63" s="126">
        <f t="shared" si="57"/>
        <v>1.9988537038265419E-2</v>
      </c>
      <c r="CF63" s="126">
        <f t="shared" si="57"/>
        <v>1.0006081067961747E-2</v>
      </c>
      <c r="CG63" s="126">
        <f t="shared" si="57"/>
        <v>1.9963332651923515E-2</v>
      </c>
      <c r="CH63" s="126">
        <f t="shared" si="57"/>
        <v>1.9918283965784322E-2</v>
      </c>
      <c r="CI63" s="126">
        <f t="shared" si="57"/>
        <v>1.0496156912178978E-2</v>
      </c>
      <c r="CJ63" s="126">
        <f t="shared" si="57"/>
        <v>1.9607843141776993E-2</v>
      </c>
      <c r="CK63" s="126">
        <f t="shared" si="57"/>
        <v>1.983002832571612E-2</v>
      </c>
      <c r="CL63" s="126">
        <f t="shared" si="57"/>
        <v>1.019367992521214E-2</v>
      </c>
      <c r="CM63" s="126">
        <f t="shared" si="57"/>
        <v>1.9991339492520077E-2</v>
      </c>
      <c r="CN63" s="126">
        <f t="shared" si="57"/>
        <v>2.0016963517633046E-2</v>
      </c>
      <c r="CO63" s="126">
        <f t="shared" si="57"/>
        <v>9.9022633610286181E-3</v>
      </c>
      <c r="CP63" s="126">
        <f t="shared" si="57"/>
        <v>1.9618834084419334E-2</v>
      </c>
      <c r="CQ63" s="126">
        <f t="shared" si="57"/>
        <v>1.9602045945393498E-2</v>
      </c>
      <c r="CR63" s="126">
        <f t="shared" si="57"/>
        <v>1.9674653809395148E-2</v>
      </c>
      <c r="CS63" s="126">
        <f t="shared" si="57"/>
        <v>1.95898377756204E-2</v>
      </c>
      <c r="CT63" s="126">
        <f t="shared" si="57"/>
        <v>2.0105263152502606E-2</v>
      </c>
      <c r="CU63" s="126">
        <f t="shared" si="57"/>
        <v>1.9565648274305514E-2</v>
      </c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</row>
    <row r="64" spans="1:445" s="35" customFormat="1" x14ac:dyDescent="0.25">
      <c r="A64" s="70">
        <v>63</v>
      </c>
      <c r="B64" s="2">
        <v>86841.029058</v>
      </c>
      <c r="C64" s="2">
        <v>23936.05572</v>
      </c>
      <c r="D64" s="2">
        <v>1274.752436</v>
      </c>
      <c r="E64" s="2">
        <v>103338.552161</v>
      </c>
      <c r="F64" s="2">
        <v>12522.220151</v>
      </c>
      <c r="G64" s="2">
        <v>5126.1466739999996</v>
      </c>
      <c r="H64" s="2">
        <v>109270.37893599999</v>
      </c>
      <c r="I64" s="2">
        <v>27483.609267</v>
      </c>
      <c r="J64" s="2">
        <v>1187.0133149999999</v>
      </c>
      <c r="K64" s="2">
        <v>139396.40073699999</v>
      </c>
      <c r="L64" s="2">
        <v>14158.537396</v>
      </c>
      <c r="M64" s="2">
        <v>1976.1259030000001</v>
      </c>
      <c r="N64" s="2">
        <v>47703.048121</v>
      </c>
      <c r="O64" s="2">
        <v>21708.318940000001</v>
      </c>
      <c r="P64" s="2">
        <v>334.14349199999998</v>
      </c>
      <c r="Q64" s="2">
        <v>95793.118627000003</v>
      </c>
      <c r="R64" s="2">
        <v>6377.7469339999998</v>
      </c>
      <c r="S64" s="2">
        <v>1877.9537849999999</v>
      </c>
      <c r="T64" s="2">
        <v>34885.407470999999</v>
      </c>
      <c r="U64" s="2">
        <v>27540.193544999998</v>
      </c>
      <c r="V64" s="2">
        <v>508.41691600000001</v>
      </c>
      <c r="W64" s="2">
        <v>93553.525523000004</v>
      </c>
      <c r="X64" s="2">
        <v>19531.44426</v>
      </c>
      <c r="Y64" s="2">
        <v>974.62698599999999</v>
      </c>
      <c r="Z64" s="2">
        <v>85569.447310000003</v>
      </c>
      <c r="AA64" s="2">
        <v>11053.353949</v>
      </c>
      <c r="AB64" s="2">
        <v>557.63277600000004</v>
      </c>
      <c r="AC64" s="2">
        <v>58188.853260000004</v>
      </c>
      <c r="AD64" s="2">
        <v>13178.262043999999</v>
      </c>
      <c r="AE64" s="2">
        <v>519.45232199999998</v>
      </c>
      <c r="AF64" s="2">
        <v>1046365.7680150002</v>
      </c>
      <c r="AG64" s="2">
        <v>59</v>
      </c>
      <c r="AH64" s="70">
        <v>59</v>
      </c>
      <c r="AI64" s="70" t="s">
        <v>400</v>
      </c>
      <c r="AJ64" s="2">
        <v>280766.85929400002</v>
      </c>
      <c r="AK64" s="2">
        <v>381859.94468000002</v>
      </c>
      <c r="AL64" s="2">
        <v>25044.848225000002</v>
      </c>
      <c r="AM64" s="2">
        <v>397681.50052</v>
      </c>
      <c r="AN64" s="2">
        <v>180717.93250699999</v>
      </c>
      <c r="AO64" s="2">
        <v>30657.270103999999</v>
      </c>
      <c r="AP64" s="2">
        <v>273866.19898099999</v>
      </c>
      <c r="AQ64" s="2">
        <v>114614.06153000001</v>
      </c>
      <c r="AR64" s="2">
        <v>20117.78355</v>
      </c>
      <c r="AS64" s="2">
        <v>396666.72885199997</v>
      </c>
      <c r="AT64" s="2">
        <v>83963.282701999997</v>
      </c>
      <c r="AU64" s="2">
        <v>6356.2532119999996</v>
      </c>
      <c r="AV64" s="2">
        <v>111543.59972899999</v>
      </c>
      <c r="AW64" s="2">
        <v>144106.22593499999</v>
      </c>
      <c r="AX64" s="2">
        <v>3436.4999240000002</v>
      </c>
      <c r="AY64" s="2">
        <v>557884.01675900002</v>
      </c>
      <c r="AZ64" s="2">
        <v>29512.223195999999</v>
      </c>
      <c r="BA64" s="2">
        <v>3481.9248640000001</v>
      </c>
      <c r="BB64" s="2">
        <v>71477.781099</v>
      </c>
      <c r="BC64" s="2">
        <v>155227.228783</v>
      </c>
      <c r="BD64" s="2">
        <v>2553.4609890000002</v>
      </c>
      <c r="BE64" s="2">
        <v>1278294.753481</v>
      </c>
      <c r="BF64" s="2">
        <v>31657.024555</v>
      </c>
      <c r="BG64" s="2">
        <v>15208.545974000001</v>
      </c>
      <c r="BH64" s="2">
        <v>353822.89633999998</v>
      </c>
      <c r="BI64" s="2">
        <v>227000.07197700001</v>
      </c>
      <c r="BJ64" s="2">
        <v>1746.887477</v>
      </c>
      <c r="BK64" s="2">
        <v>216477.288458</v>
      </c>
      <c r="BL64" s="2">
        <v>59365.128003999998</v>
      </c>
      <c r="BM64" s="2">
        <v>8302.9789679999994</v>
      </c>
      <c r="BN64" s="2">
        <v>5463411.200668999</v>
      </c>
      <c r="BO64"/>
      <c r="BP64">
        <v>59</v>
      </c>
      <c r="BQ64" t="s">
        <v>400</v>
      </c>
      <c r="BR64" s="68">
        <f t="shared" ref="BR64:CU64" si="58">AJ64/(AJ64+AJ65)</f>
        <v>0.96996842646456571</v>
      </c>
      <c r="BS64" s="68">
        <f t="shared" si="58"/>
        <v>0.96998916576375638</v>
      </c>
      <c r="BT64" s="68">
        <f t="shared" si="58"/>
        <v>0.96998234254357019</v>
      </c>
      <c r="BU64" s="68">
        <f t="shared" si="58"/>
        <v>0.96997977912621391</v>
      </c>
      <c r="BV64" s="68">
        <f t="shared" si="58"/>
        <v>0.96995786774212422</v>
      </c>
      <c r="BW64" s="68">
        <f t="shared" si="58"/>
        <v>0.97001442605166543</v>
      </c>
      <c r="BX64" s="68">
        <f t="shared" si="58"/>
        <v>0.96997447830526273</v>
      </c>
      <c r="BY64" s="68">
        <f t="shared" si="58"/>
        <v>0.97000642719038066</v>
      </c>
      <c r="BZ64" s="68">
        <f t="shared" si="58"/>
        <v>0.97002040497291664</v>
      </c>
      <c r="CA64" s="68">
        <f t="shared" si="58"/>
        <v>0.96996088657168145</v>
      </c>
      <c r="CB64" s="68">
        <f t="shared" si="58"/>
        <v>0.96999813639508792</v>
      </c>
      <c r="CC64" s="68">
        <f t="shared" si="58"/>
        <v>0.97001822102518198</v>
      </c>
      <c r="CD64" s="68">
        <f t="shared" si="58"/>
        <v>0.97996629844464656</v>
      </c>
      <c r="CE64" s="68">
        <f t="shared" si="58"/>
        <v>0.97997173330199872</v>
      </c>
      <c r="CF64" s="68">
        <f t="shared" si="58"/>
        <v>0.97988238936055461</v>
      </c>
      <c r="CG64" s="68">
        <f t="shared" si="58"/>
        <v>0.97991071636967686</v>
      </c>
      <c r="CH64" s="68">
        <f t="shared" si="58"/>
        <v>0.97991152039582807</v>
      </c>
      <c r="CI64" s="68">
        <f t="shared" si="58"/>
        <v>0.97983501362685144</v>
      </c>
      <c r="CJ64" s="68">
        <f t="shared" si="58"/>
        <v>0.97983348344704813</v>
      </c>
      <c r="CK64" s="68">
        <f t="shared" si="58"/>
        <v>0.97995429096091291</v>
      </c>
      <c r="CL64" s="68">
        <f t="shared" si="58"/>
        <v>0.97999999990788977</v>
      </c>
      <c r="CM64" s="68">
        <f t="shared" si="58"/>
        <v>0.95978137719818502</v>
      </c>
      <c r="CN64" s="68">
        <f t="shared" si="58"/>
        <v>0.96998623874938439</v>
      </c>
      <c r="CO64" s="68">
        <f t="shared" si="58"/>
        <v>0.98000559281382771</v>
      </c>
      <c r="CP64" s="68">
        <f t="shared" si="58"/>
        <v>0.97909877679193003</v>
      </c>
      <c r="CQ64" s="68">
        <f t="shared" si="58"/>
        <v>0.95766809206565096</v>
      </c>
      <c r="CR64" s="68">
        <f t="shared" si="58"/>
        <v>0.96636636633613182</v>
      </c>
      <c r="CS64" s="68">
        <f t="shared" si="58"/>
        <v>0.97905422073765203</v>
      </c>
      <c r="CT64" s="68">
        <f t="shared" si="58"/>
        <v>0.95764990501293845</v>
      </c>
      <c r="CU64" s="68">
        <f t="shared" si="58"/>
        <v>0.96627510424371088</v>
      </c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</row>
    <row r="65" spans="1:445" s="35" customFormat="1" x14ac:dyDescent="0.25">
      <c r="A65" s="70">
        <v>64</v>
      </c>
      <c r="B65" s="2">
        <v>3616.1604259999999</v>
      </c>
      <c r="C65" s="2">
        <v>1000.026378</v>
      </c>
      <c r="D65" s="2">
        <v>52.744922000000003</v>
      </c>
      <c r="E65" s="2">
        <v>4310.2073760000003</v>
      </c>
      <c r="F65" s="2">
        <v>523.22284100000002</v>
      </c>
      <c r="G65" s="2">
        <v>213.91691700000001</v>
      </c>
      <c r="H65" s="2">
        <v>4552.198703</v>
      </c>
      <c r="I65" s="2">
        <v>1146.506664</v>
      </c>
      <c r="J65" s="2">
        <v>49.628726999999998</v>
      </c>
      <c r="K65" s="2">
        <v>5807.4399640000001</v>
      </c>
      <c r="L65" s="2">
        <v>590.66528600000004</v>
      </c>
      <c r="M65" s="2">
        <v>82.908861000000002</v>
      </c>
      <c r="N65" s="2">
        <v>1988.7269650000001</v>
      </c>
      <c r="O65" s="2">
        <v>905.31587400000001</v>
      </c>
      <c r="P65" s="2">
        <v>14.116721</v>
      </c>
      <c r="Q65" s="2">
        <v>8332.1834529999996</v>
      </c>
      <c r="R65" s="2">
        <v>555.16732200000001</v>
      </c>
      <c r="S65" s="2">
        <v>163.73962700000001</v>
      </c>
      <c r="T65" s="2">
        <v>3039.8333729999999</v>
      </c>
      <c r="U65" s="2">
        <v>2408.7520119999999</v>
      </c>
      <c r="V65" s="2">
        <v>43.568356000000001</v>
      </c>
      <c r="W65" s="2">
        <v>8129.9885969999996</v>
      </c>
      <c r="X65" s="2">
        <v>1702.0698669999999</v>
      </c>
      <c r="Y65" s="2">
        <v>84.342031000000006</v>
      </c>
      <c r="Z65" s="2">
        <v>7267.943338</v>
      </c>
      <c r="AA65" s="2">
        <v>946.10363700000005</v>
      </c>
      <c r="AB65" s="2">
        <v>48.941555999999999</v>
      </c>
      <c r="AC65" s="2">
        <v>4943.9923879999997</v>
      </c>
      <c r="AD65" s="2">
        <v>1127.6540399999999</v>
      </c>
      <c r="AE65" s="2">
        <v>45.288159</v>
      </c>
      <c r="AF65" s="2">
        <v>63693.354380999997</v>
      </c>
      <c r="AG65" s="2">
        <v>60</v>
      </c>
      <c r="AH65" s="70">
        <v>60</v>
      </c>
      <c r="AI65" s="70" t="s">
        <v>402</v>
      </c>
      <c r="AJ65" s="2">
        <v>8692.9330389999996</v>
      </c>
      <c r="AK65" s="2">
        <v>11814.498455999999</v>
      </c>
      <c r="AL65" s="2">
        <v>775.05294900000001</v>
      </c>
      <c r="AM65" s="2">
        <v>12307.974598999999</v>
      </c>
      <c r="AN65" s="2">
        <v>5597.3070690000004</v>
      </c>
      <c r="AO65" s="2">
        <v>947.69295699999998</v>
      </c>
      <c r="AP65" s="2">
        <v>8477.5173809999997</v>
      </c>
      <c r="AQ65" s="2">
        <v>3543.9818780000001</v>
      </c>
      <c r="AR65" s="2">
        <v>621.76321299999995</v>
      </c>
      <c r="AS65" s="2">
        <v>12284.533352</v>
      </c>
      <c r="AT65" s="2">
        <v>2596.9688609999998</v>
      </c>
      <c r="AU65" s="2">
        <v>196.46206100000001</v>
      </c>
      <c r="AV65" s="2">
        <v>2280.3143239999999</v>
      </c>
      <c r="AW65" s="2">
        <v>2945.184874</v>
      </c>
      <c r="AX65" s="2">
        <v>70.553535999999994</v>
      </c>
      <c r="AY65" s="2">
        <v>11437.256536000001</v>
      </c>
      <c r="AZ65" s="2">
        <v>605.009413</v>
      </c>
      <c r="BA65" s="2">
        <v>71.657949000000002</v>
      </c>
      <c r="BB65" s="2">
        <v>1471.125329</v>
      </c>
      <c r="BC65" s="2">
        <v>3175.2908189999998</v>
      </c>
      <c r="BD65" s="2">
        <v>52.111449</v>
      </c>
      <c r="BE65" s="2">
        <v>53565.588728000002</v>
      </c>
      <c r="BF65" s="2">
        <v>979.546244</v>
      </c>
      <c r="BG65" s="2">
        <v>310.28992399999998</v>
      </c>
      <c r="BH65" s="2">
        <v>7553.2025039999999</v>
      </c>
      <c r="BI65" s="2">
        <v>10034.109132</v>
      </c>
      <c r="BJ65" s="2">
        <v>60.799067000000001</v>
      </c>
      <c r="BK65" s="2">
        <v>4631.2915089999997</v>
      </c>
      <c r="BL65" s="2">
        <v>2625.3005370000001</v>
      </c>
      <c r="BM65" s="2">
        <v>289.79024600000002</v>
      </c>
      <c r="BN65" s="2">
        <v>170015.10793500004</v>
      </c>
      <c r="BO65"/>
      <c r="BP65" s="35">
        <v>60</v>
      </c>
      <c r="BQ65" s="35" t="s">
        <v>402</v>
      </c>
      <c r="BR65" s="126">
        <f>1-BR64</f>
        <v>3.0031573535434286E-2</v>
      </c>
      <c r="BS65" s="126">
        <f t="shared" ref="BS65:CU65" si="59">1-BS64</f>
        <v>3.0010834236243622E-2</v>
      </c>
      <c r="BT65" s="126">
        <f t="shared" si="59"/>
        <v>3.0017657456429814E-2</v>
      </c>
      <c r="BU65" s="126">
        <f t="shared" si="59"/>
        <v>3.0020220873786085E-2</v>
      </c>
      <c r="BV65" s="126">
        <f t="shared" si="59"/>
        <v>3.0042132257875775E-2</v>
      </c>
      <c r="BW65" s="126">
        <f t="shared" si="59"/>
        <v>2.9985573948334565E-2</v>
      </c>
      <c r="BX65" s="126">
        <f t="shared" si="59"/>
        <v>3.0025521694737267E-2</v>
      </c>
      <c r="BY65" s="126">
        <f t="shared" si="59"/>
        <v>2.999357280961934E-2</v>
      </c>
      <c r="BZ65" s="126">
        <f t="shared" si="59"/>
        <v>2.9979595027083361E-2</v>
      </c>
      <c r="CA65" s="126">
        <f t="shared" si="59"/>
        <v>3.0039113428318553E-2</v>
      </c>
      <c r="CB65" s="126">
        <f t="shared" si="59"/>
        <v>3.0001863604912082E-2</v>
      </c>
      <c r="CC65" s="126">
        <f t="shared" si="59"/>
        <v>2.9981778974818019E-2</v>
      </c>
      <c r="CD65" s="126">
        <f t="shared" si="59"/>
        <v>2.0033701555353445E-2</v>
      </c>
      <c r="CE65" s="126">
        <f t="shared" si="59"/>
        <v>2.0028266698001285E-2</v>
      </c>
      <c r="CF65" s="126">
        <f t="shared" si="59"/>
        <v>2.0117610639445394E-2</v>
      </c>
      <c r="CG65" s="126">
        <f t="shared" si="59"/>
        <v>2.008928363032314E-2</v>
      </c>
      <c r="CH65" s="126">
        <f t="shared" si="59"/>
        <v>2.0088479604171927E-2</v>
      </c>
      <c r="CI65" s="126">
        <f t="shared" si="59"/>
        <v>2.0164986373148563E-2</v>
      </c>
      <c r="CJ65" s="126">
        <f t="shared" si="59"/>
        <v>2.0166516552951874E-2</v>
      </c>
      <c r="CK65" s="126">
        <f t="shared" si="59"/>
        <v>2.004570903908709E-2</v>
      </c>
      <c r="CL65" s="126">
        <f t="shared" si="59"/>
        <v>2.0000000092110226E-2</v>
      </c>
      <c r="CM65" s="126">
        <f t="shared" si="59"/>
        <v>4.0218622801814985E-2</v>
      </c>
      <c r="CN65" s="126">
        <f t="shared" si="59"/>
        <v>3.0013761250615612E-2</v>
      </c>
      <c r="CO65" s="126">
        <f t="shared" si="59"/>
        <v>1.9994407186172292E-2</v>
      </c>
      <c r="CP65" s="126">
        <f t="shared" si="59"/>
        <v>2.0901223208069974E-2</v>
      </c>
      <c r="CQ65" s="126">
        <f t="shared" si="59"/>
        <v>4.2331907934349045E-2</v>
      </c>
      <c r="CR65" s="126">
        <f t="shared" si="59"/>
        <v>3.3633633663868179E-2</v>
      </c>
      <c r="CS65" s="126">
        <f t="shared" si="59"/>
        <v>2.0945779262347974E-2</v>
      </c>
      <c r="CT65" s="126">
        <f t="shared" si="59"/>
        <v>4.2350094987061548E-2</v>
      </c>
      <c r="CU65" s="126">
        <f t="shared" si="59"/>
        <v>3.3724895756289119E-2</v>
      </c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</row>
    <row r="66" spans="1:445" s="35" customFormat="1" x14ac:dyDescent="0.25">
      <c r="A66" s="70">
        <v>65</v>
      </c>
      <c r="B66" s="2">
        <v>602.81992500000001</v>
      </c>
      <c r="C66" s="2">
        <v>311.02660900000001</v>
      </c>
      <c r="D66" s="2">
        <v>17.763269999999999</v>
      </c>
      <c r="E66" s="2">
        <v>752.47936400000003</v>
      </c>
      <c r="F66" s="2">
        <v>238.83174600000001</v>
      </c>
      <c r="G66" s="2">
        <v>50.154924000000001</v>
      </c>
      <c r="H66" s="2">
        <v>3696.014893</v>
      </c>
      <c r="I66" s="2">
        <v>247.28058100000001</v>
      </c>
      <c r="J66" s="2">
        <v>33.436726999999998</v>
      </c>
      <c r="K66" s="2">
        <v>1423.7391749999999</v>
      </c>
      <c r="L66" s="2">
        <v>1146.4272189999999</v>
      </c>
      <c r="M66" s="2">
        <v>24.032710999999999</v>
      </c>
      <c r="N66" s="2">
        <v>8513.4625749999996</v>
      </c>
      <c r="O66" s="2">
        <v>480.14920799999999</v>
      </c>
      <c r="P66" s="2">
        <v>115.98375299999999</v>
      </c>
      <c r="Q66" s="2">
        <v>172.50837200000001</v>
      </c>
      <c r="R66" s="2">
        <v>650.40085599999998</v>
      </c>
      <c r="S66" s="2">
        <v>15.673555</v>
      </c>
      <c r="T66" s="2">
        <v>1290.9468429999999</v>
      </c>
      <c r="U66" s="2">
        <v>140.184292</v>
      </c>
      <c r="V66" s="2">
        <v>38.661223999999997</v>
      </c>
      <c r="W66" s="2">
        <v>264.94336499999997</v>
      </c>
      <c r="X66" s="2">
        <v>279.22643599999998</v>
      </c>
      <c r="Y66" s="2">
        <v>24.032440000000001</v>
      </c>
      <c r="Z66" s="2">
        <v>2524.6955459999999</v>
      </c>
      <c r="AA66" s="2">
        <v>181.72241299999999</v>
      </c>
      <c r="AB66" s="2">
        <v>185.995791</v>
      </c>
      <c r="AC66" s="2">
        <v>127.128091</v>
      </c>
      <c r="AD66" s="2">
        <v>620.42681200000004</v>
      </c>
      <c r="AE66" s="2">
        <v>13.646336</v>
      </c>
      <c r="AF66" s="2">
        <v>24183.795052000005</v>
      </c>
      <c r="AG66" s="2">
        <v>61</v>
      </c>
      <c r="AH66" s="70">
        <v>61</v>
      </c>
      <c r="AI66" s="70" t="s">
        <v>404</v>
      </c>
      <c r="AJ66" s="2">
        <v>393496.38385500002</v>
      </c>
      <c r="AK66" s="2">
        <v>184599.55658</v>
      </c>
      <c r="AL66" s="2">
        <v>58598.305181000003</v>
      </c>
      <c r="AM66" s="2">
        <v>295031.98025899997</v>
      </c>
      <c r="AN66" s="2">
        <v>142365.449375</v>
      </c>
      <c r="AO66" s="2">
        <v>45255.384736</v>
      </c>
      <c r="AP66" s="2">
        <v>282178.51968500001</v>
      </c>
      <c r="AQ66" s="2">
        <v>138246.93004599999</v>
      </c>
      <c r="AR66" s="2">
        <v>59872.790580000001</v>
      </c>
      <c r="AS66" s="2">
        <v>424456.75296800002</v>
      </c>
      <c r="AT66" s="2">
        <v>203492.651878</v>
      </c>
      <c r="AU66" s="2">
        <v>62700.668960000003</v>
      </c>
      <c r="AV66" s="2">
        <v>237169.55753600001</v>
      </c>
      <c r="AW66" s="2">
        <v>116648.40254</v>
      </c>
      <c r="AX66" s="2">
        <v>37304.260163999999</v>
      </c>
      <c r="AY66" s="2">
        <v>315075.93323800003</v>
      </c>
      <c r="AZ66" s="2">
        <v>146557.81542200001</v>
      </c>
      <c r="BA66" s="2">
        <v>45586.015183000003</v>
      </c>
      <c r="BB66" s="2">
        <v>287127.04974599998</v>
      </c>
      <c r="BC66" s="2">
        <v>136678.12163099999</v>
      </c>
      <c r="BD66" s="2">
        <v>44565.865618999997</v>
      </c>
      <c r="BE66" s="2">
        <v>435782.94962600002</v>
      </c>
      <c r="BF66" s="2">
        <v>201333.70585299999</v>
      </c>
      <c r="BG66" s="2">
        <v>56708.497383000002</v>
      </c>
      <c r="BH66" s="2">
        <v>253440.60727000001</v>
      </c>
      <c r="BI66" s="2">
        <v>292197.83040099998</v>
      </c>
      <c r="BJ66" s="2">
        <v>49514.631568999997</v>
      </c>
      <c r="BK66" s="2">
        <v>158828.406212</v>
      </c>
      <c r="BL66" s="2">
        <v>229820.86690699999</v>
      </c>
      <c r="BM66" s="2">
        <v>54545.968899</v>
      </c>
      <c r="BN66" s="2">
        <v>5389181.8593020001</v>
      </c>
      <c r="BO66"/>
      <c r="BP66">
        <v>61</v>
      </c>
      <c r="BQ66" t="s">
        <v>404</v>
      </c>
      <c r="BR66" s="68">
        <f t="shared" ref="BR66:CU66" si="60">AJ66/(AJ66+AJ67)</f>
        <v>0.96000457650844173</v>
      </c>
      <c r="BS66" s="68">
        <f t="shared" si="60"/>
        <v>0.95977942920417014</v>
      </c>
      <c r="BT66" s="68">
        <f t="shared" si="60"/>
        <v>0.95999633834421449</v>
      </c>
      <c r="BU66" s="68">
        <f t="shared" si="60"/>
        <v>0.9599938955268984</v>
      </c>
      <c r="BV66" s="68">
        <f t="shared" si="60"/>
        <v>0.95973653185614061</v>
      </c>
      <c r="BW66" s="68">
        <f t="shared" si="60"/>
        <v>0.96000568976651091</v>
      </c>
      <c r="BX66" s="68">
        <f t="shared" si="60"/>
        <v>0.96000000000068042</v>
      </c>
      <c r="BY66" s="68">
        <f t="shared" si="60"/>
        <v>0.95989981545184844</v>
      </c>
      <c r="BZ66" s="68">
        <f t="shared" si="60"/>
        <v>0.95998423730031279</v>
      </c>
      <c r="CA66" s="68">
        <f t="shared" si="60"/>
        <v>0.96000242501498334</v>
      </c>
      <c r="CB66" s="68">
        <f t="shared" si="60"/>
        <v>0.9598271131136108</v>
      </c>
      <c r="CC66" s="68">
        <f t="shared" si="60"/>
        <v>0.95998699876317528</v>
      </c>
      <c r="CD66" s="68">
        <f t="shared" si="60"/>
        <v>0.98001660669927548</v>
      </c>
      <c r="CE66" s="68">
        <f t="shared" si="60"/>
        <v>0.97989869707534982</v>
      </c>
      <c r="CF66" s="68">
        <f t="shared" si="60"/>
        <v>0.97997419808821351</v>
      </c>
      <c r="CG66" s="68">
        <f t="shared" si="60"/>
        <v>0.97999666610952052</v>
      </c>
      <c r="CH66" s="68">
        <f t="shared" si="60"/>
        <v>0.97992315326094281</v>
      </c>
      <c r="CI66" s="68">
        <f t="shared" si="60"/>
        <v>0.98000720893845328</v>
      </c>
      <c r="CJ66" s="68">
        <f t="shared" si="60"/>
        <v>0.98000914912951131</v>
      </c>
      <c r="CK66" s="68">
        <f t="shared" si="60"/>
        <v>0.9797811672862381</v>
      </c>
      <c r="CL66" s="68">
        <f t="shared" si="60"/>
        <v>0.97999164270871875</v>
      </c>
      <c r="CM66" s="68">
        <f t="shared" si="60"/>
        <v>0.97999293730239223</v>
      </c>
      <c r="CN66" s="68">
        <f t="shared" si="60"/>
        <v>0.97989122391651562</v>
      </c>
      <c r="CO66" s="68">
        <f t="shared" si="60"/>
        <v>0.97999845548254672</v>
      </c>
      <c r="CP66" s="68">
        <f t="shared" si="60"/>
        <v>0.97999502230577895</v>
      </c>
      <c r="CQ66" s="68">
        <f t="shared" si="60"/>
        <v>0.97989879290745785</v>
      </c>
      <c r="CR66" s="68">
        <f t="shared" si="60"/>
        <v>0.97862710030961153</v>
      </c>
      <c r="CS66" s="68">
        <f t="shared" si="60"/>
        <v>0.97999784367645193</v>
      </c>
      <c r="CT66" s="68">
        <f t="shared" si="60"/>
        <v>0.97989868680006642</v>
      </c>
      <c r="CU66" s="68">
        <f t="shared" si="60"/>
        <v>0.97863444495732588</v>
      </c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</row>
    <row r="67" spans="1:445" s="35" customFormat="1" x14ac:dyDescent="0.25">
      <c r="A67" s="70">
        <v>67</v>
      </c>
      <c r="B67" s="2">
        <v>24956.188209</v>
      </c>
      <c r="C67" s="2">
        <v>13629.634271999999</v>
      </c>
      <c r="D67" s="2">
        <v>1461.511096</v>
      </c>
      <c r="E67" s="2">
        <v>19560.348856000001</v>
      </c>
      <c r="F67" s="2">
        <v>8383.9357259999997</v>
      </c>
      <c r="G67" s="2">
        <v>1965.1654980000001</v>
      </c>
      <c r="H67" s="2">
        <v>14261.410320000001</v>
      </c>
      <c r="I67" s="2">
        <v>6331.9317490000003</v>
      </c>
      <c r="J67" s="2">
        <v>1459.864857</v>
      </c>
      <c r="K67" s="2">
        <v>10193.574498</v>
      </c>
      <c r="L67" s="2">
        <v>4097.4325070000004</v>
      </c>
      <c r="M67" s="2">
        <v>1193.5697540000001</v>
      </c>
      <c r="N67" s="2">
        <v>13435.741162</v>
      </c>
      <c r="O67" s="2">
        <v>1667.1134770000001</v>
      </c>
      <c r="P67" s="2">
        <v>384.31777399999999</v>
      </c>
      <c r="Q67" s="2">
        <v>29662.942287999998</v>
      </c>
      <c r="R67" s="2">
        <v>2408.2370970000002</v>
      </c>
      <c r="S67" s="2">
        <v>152.49056100000001</v>
      </c>
      <c r="T67" s="2">
        <v>23458.819325</v>
      </c>
      <c r="U67" s="2">
        <v>5522.1407529999997</v>
      </c>
      <c r="V67" s="2">
        <v>190.19295199999999</v>
      </c>
      <c r="W67" s="2">
        <v>56744.366303000003</v>
      </c>
      <c r="X67" s="2">
        <v>3157.7513549999999</v>
      </c>
      <c r="Y67" s="2">
        <v>404.91308400000003</v>
      </c>
      <c r="Z67" s="2">
        <v>36912.005712999999</v>
      </c>
      <c r="AA67" s="2">
        <v>7286.4747939999997</v>
      </c>
      <c r="AB67" s="2">
        <v>247.78700499999999</v>
      </c>
      <c r="AC67" s="2">
        <v>36273.504362</v>
      </c>
      <c r="AD67" s="2">
        <v>4039.449134</v>
      </c>
      <c r="AE67" s="2">
        <v>683.52133900000001</v>
      </c>
      <c r="AF67" s="2">
        <v>330126.33581999998</v>
      </c>
      <c r="AG67" s="2">
        <v>62</v>
      </c>
      <c r="AH67" s="70">
        <v>62</v>
      </c>
      <c r="AI67" s="70" t="s">
        <v>406</v>
      </c>
      <c r="AJ67" s="2">
        <v>16393.728633999999</v>
      </c>
      <c r="AK67" s="2">
        <v>7735.8394109999999</v>
      </c>
      <c r="AL67" s="2">
        <v>2441.8288699999998</v>
      </c>
      <c r="AM67" s="2">
        <v>12294.953416</v>
      </c>
      <c r="AN67" s="2">
        <v>5972.604507</v>
      </c>
      <c r="AO67" s="2">
        <v>1885.361635</v>
      </c>
      <c r="AP67" s="2">
        <v>11757.438319999999</v>
      </c>
      <c r="AQ67" s="2">
        <v>5775.3187559999997</v>
      </c>
      <c r="AR67" s="2">
        <v>2495.7236659999999</v>
      </c>
      <c r="AS67" s="2">
        <v>17684.581166</v>
      </c>
      <c r="AT67" s="2">
        <v>8517.0414280000005</v>
      </c>
      <c r="AU67" s="2">
        <v>2613.4124190000002</v>
      </c>
      <c r="AV67" s="2">
        <v>4836.094118</v>
      </c>
      <c r="AW67" s="2">
        <v>2392.8849810000002</v>
      </c>
      <c r="AX67" s="2">
        <v>762.31366700000001</v>
      </c>
      <c r="AY67" s="2">
        <v>6431.2148310000002</v>
      </c>
      <c r="AZ67" s="2">
        <v>3002.7036189999999</v>
      </c>
      <c r="BA67" s="2">
        <v>929.98466599999995</v>
      </c>
      <c r="BB67" s="2">
        <v>5857.0004550000003</v>
      </c>
      <c r="BC67" s="2">
        <v>2820.49928</v>
      </c>
      <c r="BD67" s="2">
        <v>909.89527199999998</v>
      </c>
      <c r="BE67" s="2">
        <v>8896.7343170000004</v>
      </c>
      <c r="BF67" s="2">
        <v>4131.6569740000004</v>
      </c>
      <c r="BG67" s="2">
        <v>1157.4074720000001</v>
      </c>
      <c r="BH67" s="2">
        <v>5173.5708649999997</v>
      </c>
      <c r="BI67" s="2">
        <v>5994.0160589999996</v>
      </c>
      <c r="BJ67" s="2">
        <v>1081.383556</v>
      </c>
      <c r="BK67" s="2">
        <v>3241.752653</v>
      </c>
      <c r="BL67" s="2">
        <v>4714.4682279999997</v>
      </c>
      <c r="BM67" s="2">
        <v>1190.8480300000001</v>
      </c>
      <c r="BN67" s="2">
        <v>159092.261271</v>
      </c>
      <c r="BO67"/>
      <c r="BP67" s="35">
        <v>62</v>
      </c>
      <c r="BQ67" s="35" t="s">
        <v>406</v>
      </c>
      <c r="BR67" s="126">
        <f>1-BR66</f>
        <v>3.9995423491558268E-2</v>
      </c>
      <c r="BS67" s="126">
        <f t="shared" ref="BS67:CU67" si="61">1-BS66</f>
        <v>4.0220570795829858E-2</v>
      </c>
      <c r="BT67" s="126">
        <f t="shared" si="61"/>
        <v>4.0003661655785505E-2</v>
      </c>
      <c r="BU67" s="126">
        <f t="shared" si="61"/>
        <v>4.00061044731016E-2</v>
      </c>
      <c r="BV67" s="126">
        <f t="shared" si="61"/>
        <v>4.0263468143859393E-2</v>
      </c>
      <c r="BW67" s="126">
        <f t="shared" si="61"/>
        <v>3.9994310233489094E-2</v>
      </c>
      <c r="BX67" s="126">
        <f t="shared" si="61"/>
        <v>3.999999999931958E-2</v>
      </c>
      <c r="BY67" s="126">
        <f t="shared" si="61"/>
        <v>4.0100184548151563E-2</v>
      </c>
      <c r="BZ67" s="126">
        <f t="shared" si="61"/>
        <v>4.0015762699687207E-2</v>
      </c>
      <c r="CA67" s="126">
        <f t="shared" si="61"/>
        <v>3.999757498501666E-2</v>
      </c>
      <c r="CB67" s="126">
        <f t="shared" si="61"/>
        <v>4.0172886886389203E-2</v>
      </c>
      <c r="CC67" s="126">
        <f t="shared" si="61"/>
        <v>4.0013001236824719E-2</v>
      </c>
      <c r="CD67" s="126">
        <f t="shared" si="61"/>
        <v>1.9983393300724517E-2</v>
      </c>
      <c r="CE67" s="126">
        <f t="shared" si="61"/>
        <v>2.0101302924650177E-2</v>
      </c>
      <c r="CF67" s="126">
        <f t="shared" si="61"/>
        <v>2.0025801911786489E-2</v>
      </c>
      <c r="CG67" s="126">
        <f t="shared" si="61"/>
        <v>2.000333389047948E-2</v>
      </c>
      <c r="CH67" s="126">
        <f t="shared" si="61"/>
        <v>2.0076846739057186E-2</v>
      </c>
      <c r="CI67" s="126">
        <f t="shared" si="61"/>
        <v>1.9992791061546722E-2</v>
      </c>
      <c r="CJ67" s="126">
        <f t="shared" si="61"/>
        <v>1.9990850870488686E-2</v>
      </c>
      <c r="CK67" s="126">
        <f t="shared" si="61"/>
        <v>2.0218832713761903E-2</v>
      </c>
      <c r="CL67" s="126">
        <f t="shared" si="61"/>
        <v>2.0008357291281254E-2</v>
      </c>
      <c r="CM67" s="126">
        <f t="shared" si="61"/>
        <v>2.0007062697607769E-2</v>
      </c>
      <c r="CN67" s="126">
        <f t="shared" si="61"/>
        <v>2.0108776083484381E-2</v>
      </c>
      <c r="CO67" s="126">
        <f t="shared" si="61"/>
        <v>2.0001544517453285E-2</v>
      </c>
      <c r="CP67" s="126">
        <f t="shared" si="61"/>
        <v>2.0004977694221049E-2</v>
      </c>
      <c r="CQ67" s="126">
        <f t="shared" si="61"/>
        <v>2.010120709254215E-2</v>
      </c>
      <c r="CR67" s="126">
        <f t="shared" si="61"/>
        <v>2.1372899690388469E-2</v>
      </c>
      <c r="CS67" s="126">
        <f t="shared" si="61"/>
        <v>2.000215632354807E-2</v>
      </c>
      <c r="CT67" s="126">
        <f t="shared" si="61"/>
        <v>2.0101313199933579E-2</v>
      </c>
      <c r="CU67" s="126">
        <f t="shared" si="61"/>
        <v>2.1365555042674123E-2</v>
      </c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</row>
    <row r="68" spans="1:445" s="35" customFormat="1" x14ac:dyDescent="0.25">
      <c r="A68" s="70">
        <v>69</v>
      </c>
      <c r="B68" s="2">
        <v>1634542.1661410001</v>
      </c>
      <c r="C68" s="2">
        <v>86082.778709999999</v>
      </c>
      <c r="D68" s="2">
        <v>285.13433600000002</v>
      </c>
      <c r="E68" s="2">
        <v>1040860.203555</v>
      </c>
      <c r="F68" s="2">
        <v>53547.548353999999</v>
      </c>
      <c r="G68" s="2">
        <v>167.50778</v>
      </c>
      <c r="H68" s="2">
        <v>1235116.676614</v>
      </c>
      <c r="I68" s="2">
        <v>68735.322564000002</v>
      </c>
      <c r="J68" s="2">
        <v>226.34975299999999</v>
      </c>
      <c r="K68" s="2">
        <v>739828.34864700004</v>
      </c>
      <c r="L68" s="2">
        <v>42503.392217000001</v>
      </c>
      <c r="M68" s="2">
        <v>139.81496000000001</v>
      </c>
      <c r="N68" s="2">
        <v>289480.451879</v>
      </c>
      <c r="O68" s="2">
        <v>18498.122662999998</v>
      </c>
      <c r="P68" s="2">
        <v>53.695576000000003</v>
      </c>
      <c r="Q68" s="2">
        <v>162482.675559</v>
      </c>
      <c r="R68" s="2">
        <v>9274.3367500000004</v>
      </c>
      <c r="S68" s="2">
        <v>33.449460999999999</v>
      </c>
      <c r="T68" s="2">
        <v>102464.85367</v>
      </c>
      <c r="U68" s="2">
        <v>5833.1029850000004</v>
      </c>
      <c r="V68" s="2">
        <v>20.909988999999999</v>
      </c>
      <c r="W68" s="2">
        <v>236082.47282</v>
      </c>
      <c r="X68" s="2">
        <v>13717.157826000001</v>
      </c>
      <c r="Y68" s="2">
        <v>58.167864999999999</v>
      </c>
      <c r="Z68" s="2">
        <v>233788.991805</v>
      </c>
      <c r="AA68" s="2">
        <v>62430.302343000003</v>
      </c>
      <c r="AB68" s="2">
        <v>676.01640599999996</v>
      </c>
      <c r="AC68" s="2">
        <v>602518.963644</v>
      </c>
      <c r="AD68" s="2">
        <v>160582.91603299999</v>
      </c>
      <c r="AE68" s="2">
        <v>1771.70336</v>
      </c>
      <c r="AF68" s="2">
        <v>6801803.5342649985</v>
      </c>
      <c r="AG68" s="2">
        <v>63</v>
      </c>
      <c r="AH68" s="70">
        <v>63</v>
      </c>
      <c r="AI68" s="70" t="s">
        <v>408</v>
      </c>
      <c r="AJ68" s="2">
        <v>86841.029058</v>
      </c>
      <c r="AK68" s="2">
        <v>23936.05572</v>
      </c>
      <c r="AL68" s="2">
        <v>1274.752436</v>
      </c>
      <c r="AM68" s="2">
        <v>103338.552161</v>
      </c>
      <c r="AN68" s="2">
        <v>12522.220151</v>
      </c>
      <c r="AO68" s="2">
        <v>5126.1466739999996</v>
      </c>
      <c r="AP68" s="2">
        <v>109270.37893599999</v>
      </c>
      <c r="AQ68" s="2">
        <v>27483.609267</v>
      </c>
      <c r="AR68" s="2">
        <v>1187.0133149999999</v>
      </c>
      <c r="AS68" s="2">
        <v>139396.40073699999</v>
      </c>
      <c r="AT68" s="2">
        <v>14158.537396</v>
      </c>
      <c r="AU68" s="2">
        <v>1976.1259030000001</v>
      </c>
      <c r="AV68" s="2">
        <v>47703.048121</v>
      </c>
      <c r="AW68" s="2">
        <v>21708.318940000001</v>
      </c>
      <c r="AX68" s="2">
        <v>334.14349199999998</v>
      </c>
      <c r="AY68" s="2">
        <v>95793.118627000003</v>
      </c>
      <c r="AZ68" s="2">
        <v>6377.7469339999998</v>
      </c>
      <c r="BA68" s="2">
        <v>1877.9537849999999</v>
      </c>
      <c r="BB68" s="2">
        <v>34885.407470999999</v>
      </c>
      <c r="BC68" s="2">
        <v>27540.193544999998</v>
      </c>
      <c r="BD68" s="2">
        <v>508.41691600000001</v>
      </c>
      <c r="BE68" s="2">
        <v>93553.525523000004</v>
      </c>
      <c r="BF68" s="2">
        <v>19531.44426</v>
      </c>
      <c r="BG68" s="2">
        <v>974.62698599999999</v>
      </c>
      <c r="BH68" s="2">
        <v>85569.447310000003</v>
      </c>
      <c r="BI68" s="2">
        <v>11053.353949</v>
      </c>
      <c r="BJ68" s="2">
        <v>557.63277600000004</v>
      </c>
      <c r="BK68" s="2">
        <v>58188.853260000004</v>
      </c>
      <c r="BL68" s="2">
        <v>13178.262043999999</v>
      </c>
      <c r="BM68" s="2">
        <v>519.45232199999998</v>
      </c>
      <c r="BN68" s="2">
        <v>1046365.7680150002</v>
      </c>
      <c r="BO68"/>
      <c r="BP68">
        <v>63</v>
      </c>
      <c r="BQ68" t="s">
        <v>408</v>
      </c>
      <c r="BR68" s="68">
        <f t="shared" ref="BR68:CU68" si="62">AJ68/(AJ68+AJ69)</f>
        <v>0.9600235155809298</v>
      </c>
      <c r="BS68" s="68">
        <f t="shared" si="62"/>
        <v>0.95989641139013548</v>
      </c>
      <c r="BT68" s="68">
        <f t="shared" si="62"/>
        <v>0.96026739964329177</v>
      </c>
      <c r="BU68" s="68">
        <f t="shared" si="62"/>
        <v>0.95996045477404179</v>
      </c>
      <c r="BV68" s="68">
        <f t="shared" si="62"/>
        <v>0.95989229025638589</v>
      </c>
      <c r="BW68" s="68">
        <f t="shared" si="62"/>
        <v>0.95994112928532715</v>
      </c>
      <c r="BX68" s="68">
        <f t="shared" si="62"/>
        <v>0.96000618860137077</v>
      </c>
      <c r="BY68" s="68">
        <f t="shared" si="62"/>
        <v>0.95995452247685131</v>
      </c>
      <c r="BZ68" s="68">
        <f t="shared" si="62"/>
        <v>0.95986815479786181</v>
      </c>
      <c r="CA68" s="68">
        <f t="shared" si="62"/>
        <v>0.96000491491159301</v>
      </c>
      <c r="CB68" s="68">
        <f t="shared" si="62"/>
        <v>0.95995273109095924</v>
      </c>
      <c r="CC68" s="68">
        <f t="shared" si="62"/>
        <v>0.95973411306619405</v>
      </c>
      <c r="CD68" s="68">
        <f t="shared" si="62"/>
        <v>0.95997874977180486</v>
      </c>
      <c r="CE68" s="68">
        <f t="shared" si="62"/>
        <v>0.95996592845659989</v>
      </c>
      <c r="CF68" s="68">
        <f t="shared" si="62"/>
        <v>0.95946501933598716</v>
      </c>
      <c r="CG68" s="68">
        <f t="shared" si="62"/>
        <v>0.91997926261382323</v>
      </c>
      <c r="CH68" s="68">
        <f t="shared" si="62"/>
        <v>0.919922949931259</v>
      </c>
      <c r="CI68" s="68">
        <f t="shared" si="62"/>
        <v>0.9198020495939182</v>
      </c>
      <c r="CJ68" s="68">
        <f t="shared" si="62"/>
        <v>0.91984669562142229</v>
      </c>
      <c r="CK68" s="68">
        <f t="shared" si="62"/>
        <v>0.91957139167335389</v>
      </c>
      <c r="CL68" s="68">
        <f t="shared" si="62"/>
        <v>0.92106971288900619</v>
      </c>
      <c r="CM68" s="68">
        <f t="shared" si="62"/>
        <v>0.92004614841098487</v>
      </c>
      <c r="CN68" s="68">
        <f t="shared" si="62"/>
        <v>0.91984040621727847</v>
      </c>
      <c r="CO68" s="68">
        <f t="shared" si="62"/>
        <v>0.92035458106325319</v>
      </c>
      <c r="CP68" s="68">
        <f t="shared" si="62"/>
        <v>0.92171318811019842</v>
      </c>
      <c r="CQ68" s="68">
        <f t="shared" si="62"/>
        <v>0.92115446633989206</v>
      </c>
      <c r="CR68" s="68">
        <f t="shared" si="62"/>
        <v>0.91931482521090258</v>
      </c>
      <c r="CS68" s="68">
        <f t="shared" si="62"/>
        <v>0.92168906157714725</v>
      </c>
      <c r="CT68" s="68">
        <f t="shared" si="62"/>
        <v>0.92117568470423306</v>
      </c>
      <c r="CU68" s="68">
        <f t="shared" si="62"/>
        <v>0.91980713172923767</v>
      </c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</row>
    <row r="69" spans="1:445" s="35" customFormat="1" x14ac:dyDescent="0.25">
      <c r="A69" s="70">
        <v>70</v>
      </c>
      <c r="B69" s="2">
        <v>86039.849807000006</v>
      </c>
      <c r="C69" s="2">
        <v>4532.9022249999998</v>
      </c>
      <c r="D69" s="2">
        <v>14.601252000000001</v>
      </c>
      <c r="E69" s="2">
        <v>54778.342323999997</v>
      </c>
      <c r="F69" s="2">
        <v>2816.3633799999998</v>
      </c>
      <c r="G69" s="2">
        <v>8.4370989999999999</v>
      </c>
      <c r="H69" s="2">
        <v>65016.382296000003</v>
      </c>
      <c r="I69" s="2">
        <v>3616.4879369999999</v>
      </c>
      <c r="J69" s="2">
        <v>11.6595</v>
      </c>
      <c r="K69" s="2">
        <v>38944.759607</v>
      </c>
      <c r="L69" s="2">
        <v>2234.6265069999999</v>
      </c>
      <c r="M69" s="2">
        <v>7.478237</v>
      </c>
      <c r="N69" s="2">
        <v>15247.406283</v>
      </c>
      <c r="O69" s="2">
        <v>973.87829899999997</v>
      </c>
      <c r="P69" s="2">
        <v>2.564565</v>
      </c>
      <c r="Q69" s="2">
        <v>10367.053082</v>
      </c>
      <c r="R69" s="2">
        <v>593.12618799999996</v>
      </c>
      <c r="S69" s="2">
        <v>2.0774189999999999</v>
      </c>
      <c r="T69" s="2">
        <v>6528.7776439999998</v>
      </c>
      <c r="U69" s="2">
        <v>370.74807099999998</v>
      </c>
      <c r="V69" s="2">
        <v>1.029895</v>
      </c>
      <c r="W69" s="2">
        <v>116305.878853</v>
      </c>
      <c r="X69" s="2">
        <v>6457.7121999999999</v>
      </c>
      <c r="Y69" s="2">
        <v>11.840308</v>
      </c>
      <c r="Z69" s="2">
        <v>13970.767738</v>
      </c>
      <c r="AA69" s="2">
        <v>30379.253838000001</v>
      </c>
      <c r="AB69" s="2">
        <v>322.87165800000002</v>
      </c>
      <c r="AC69" s="2">
        <v>35991.448796999997</v>
      </c>
      <c r="AD69" s="2">
        <v>78153.759491000004</v>
      </c>
      <c r="AE69" s="2">
        <v>847.97605399999998</v>
      </c>
      <c r="AF69" s="2">
        <v>574550.06055399997</v>
      </c>
      <c r="AG69" s="2">
        <v>64</v>
      </c>
      <c r="AH69" s="70">
        <v>64</v>
      </c>
      <c r="AI69" s="70" t="s">
        <v>410</v>
      </c>
      <c r="AJ69" s="2">
        <v>3616.1604259999999</v>
      </c>
      <c r="AK69" s="2">
        <v>1000.026378</v>
      </c>
      <c r="AL69" s="2">
        <v>52.744922000000003</v>
      </c>
      <c r="AM69" s="2">
        <v>4310.2073760000003</v>
      </c>
      <c r="AN69" s="2">
        <v>523.22284100000002</v>
      </c>
      <c r="AO69" s="2">
        <v>213.91691700000001</v>
      </c>
      <c r="AP69" s="2">
        <v>4552.198703</v>
      </c>
      <c r="AQ69" s="2">
        <v>1146.506664</v>
      </c>
      <c r="AR69" s="2">
        <v>49.628726999999998</v>
      </c>
      <c r="AS69" s="2">
        <v>5807.4399640000001</v>
      </c>
      <c r="AT69" s="2">
        <v>590.66528600000004</v>
      </c>
      <c r="AU69" s="2">
        <v>82.908861000000002</v>
      </c>
      <c r="AV69" s="2">
        <v>1988.7269650000001</v>
      </c>
      <c r="AW69" s="2">
        <v>905.31587400000001</v>
      </c>
      <c r="AX69" s="2">
        <v>14.116721</v>
      </c>
      <c r="AY69" s="2">
        <v>8332.1834529999996</v>
      </c>
      <c r="AZ69" s="2">
        <v>555.16732200000001</v>
      </c>
      <c r="BA69" s="2">
        <v>163.73962700000001</v>
      </c>
      <c r="BB69" s="2">
        <v>3039.8333729999999</v>
      </c>
      <c r="BC69" s="2">
        <v>2408.7520119999999</v>
      </c>
      <c r="BD69" s="2">
        <v>43.568356000000001</v>
      </c>
      <c r="BE69" s="2">
        <v>8129.9885969999996</v>
      </c>
      <c r="BF69" s="2">
        <v>1702.0698669999999</v>
      </c>
      <c r="BG69" s="2">
        <v>84.342031000000006</v>
      </c>
      <c r="BH69" s="2">
        <v>7267.943338</v>
      </c>
      <c r="BI69" s="2">
        <v>946.10363700000005</v>
      </c>
      <c r="BJ69" s="2">
        <v>48.941555999999999</v>
      </c>
      <c r="BK69" s="2">
        <v>4943.9923879999997</v>
      </c>
      <c r="BL69" s="2">
        <v>1127.6540399999999</v>
      </c>
      <c r="BM69" s="2">
        <v>45.288159</v>
      </c>
      <c r="BN69" s="2">
        <v>63693.354380999997</v>
      </c>
      <c r="BO69"/>
      <c r="BP69" s="35">
        <v>64</v>
      </c>
      <c r="BQ69" s="35" t="s">
        <v>410</v>
      </c>
      <c r="BR69" s="126">
        <f>1-BR68</f>
        <v>3.9976484419070202E-2</v>
      </c>
      <c r="BS69" s="126">
        <f t="shared" ref="BS69:CU69" si="63">1-BS68</f>
        <v>4.0103588609864516E-2</v>
      </c>
      <c r="BT69" s="126">
        <f t="shared" si="63"/>
        <v>3.9732600356708225E-2</v>
      </c>
      <c r="BU69" s="126">
        <f t="shared" si="63"/>
        <v>4.0039545225958206E-2</v>
      </c>
      <c r="BV69" s="126">
        <f t="shared" si="63"/>
        <v>4.0107709743614106E-2</v>
      </c>
      <c r="BW69" s="126">
        <f t="shared" si="63"/>
        <v>4.0058870714672845E-2</v>
      </c>
      <c r="BX69" s="126">
        <f t="shared" si="63"/>
        <v>3.9993811398629231E-2</v>
      </c>
      <c r="BY69" s="126">
        <f t="shared" si="63"/>
        <v>4.0045477523148687E-2</v>
      </c>
      <c r="BZ69" s="126">
        <f t="shared" si="63"/>
        <v>4.0131845202138194E-2</v>
      </c>
      <c r="CA69" s="126">
        <f t="shared" si="63"/>
        <v>3.999508508840699E-2</v>
      </c>
      <c r="CB69" s="126">
        <f t="shared" si="63"/>
        <v>4.0047268909040756E-2</v>
      </c>
      <c r="CC69" s="126">
        <f t="shared" si="63"/>
        <v>4.026588693380595E-2</v>
      </c>
      <c r="CD69" s="126">
        <f t="shared" si="63"/>
        <v>4.0021250228195138E-2</v>
      </c>
      <c r="CE69" s="126">
        <f t="shared" si="63"/>
        <v>4.0034071543400107E-2</v>
      </c>
      <c r="CF69" s="126">
        <f t="shared" si="63"/>
        <v>4.0534980664012843E-2</v>
      </c>
      <c r="CG69" s="126">
        <f t="shared" si="63"/>
        <v>8.0020737386176766E-2</v>
      </c>
      <c r="CH69" s="126">
        <f t="shared" si="63"/>
        <v>8.0077050068740996E-2</v>
      </c>
      <c r="CI69" s="126">
        <f t="shared" si="63"/>
        <v>8.0197950406081797E-2</v>
      </c>
      <c r="CJ69" s="126">
        <f t="shared" si="63"/>
        <v>8.0153304378577706E-2</v>
      </c>
      <c r="CK69" s="126">
        <f t="shared" si="63"/>
        <v>8.0428608326646112E-2</v>
      </c>
      <c r="CL69" s="126">
        <f t="shared" si="63"/>
        <v>7.8930287110993813E-2</v>
      </c>
      <c r="CM69" s="126">
        <f t="shared" si="63"/>
        <v>7.9953851589015135E-2</v>
      </c>
      <c r="CN69" s="126">
        <f t="shared" si="63"/>
        <v>8.0159593782721528E-2</v>
      </c>
      <c r="CO69" s="126">
        <f t="shared" si="63"/>
        <v>7.9645418936746815E-2</v>
      </c>
      <c r="CP69" s="126">
        <f t="shared" si="63"/>
        <v>7.8286811889801577E-2</v>
      </c>
      <c r="CQ69" s="126">
        <f t="shared" si="63"/>
        <v>7.8845533660107936E-2</v>
      </c>
      <c r="CR69" s="126">
        <f t="shared" si="63"/>
        <v>8.0685174789097425E-2</v>
      </c>
      <c r="CS69" s="126">
        <f t="shared" si="63"/>
        <v>7.8310938422852749E-2</v>
      </c>
      <c r="CT69" s="126">
        <f t="shared" si="63"/>
        <v>7.8824315295766945E-2</v>
      </c>
      <c r="CU69" s="126">
        <f t="shared" si="63"/>
        <v>8.019286827076233E-2</v>
      </c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</row>
    <row r="70" spans="1:445" s="35" customFormat="1" x14ac:dyDescent="0.25">
      <c r="A70" s="70">
        <v>71</v>
      </c>
      <c r="B70" s="2">
        <v>112587.70192599999</v>
      </c>
      <c r="C70" s="2">
        <v>56730.400755000002</v>
      </c>
      <c r="D70" s="2">
        <v>11100.021381</v>
      </c>
      <c r="E70" s="2">
        <v>133816.189564</v>
      </c>
      <c r="F70" s="2">
        <v>68813.474138000005</v>
      </c>
      <c r="G70" s="2">
        <v>13466.941631</v>
      </c>
      <c r="H70" s="2">
        <v>111403.434842</v>
      </c>
      <c r="I70" s="2">
        <v>56712.909234999999</v>
      </c>
      <c r="J70" s="2">
        <v>11205.34166</v>
      </c>
      <c r="K70" s="2">
        <v>90078.616855</v>
      </c>
      <c r="L70" s="2">
        <v>45598.747847999999</v>
      </c>
      <c r="M70" s="2">
        <v>9029.4405669999996</v>
      </c>
      <c r="N70" s="2">
        <v>57191.769305000002</v>
      </c>
      <c r="O70" s="2">
        <v>28991.402801</v>
      </c>
      <c r="P70" s="2">
        <v>5853.3797189999996</v>
      </c>
      <c r="Q70" s="2">
        <v>106767.250268</v>
      </c>
      <c r="R70" s="2">
        <v>52792.423118999999</v>
      </c>
      <c r="S70" s="2">
        <v>10389.275218000001</v>
      </c>
      <c r="T70" s="2">
        <v>84513.822931000002</v>
      </c>
      <c r="U70" s="2">
        <v>42470.514026999997</v>
      </c>
      <c r="V70" s="2">
        <v>8322.6768310000007</v>
      </c>
      <c r="W70" s="2">
        <v>84167.386410000006</v>
      </c>
      <c r="X70" s="2">
        <v>41903.599071999997</v>
      </c>
      <c r="Y70" s="2">
        <v>8244.1534179999999</v>
      </c>
      <c r="Z70" s="2">
        <v>60491.993891999999</v>
      </c>
      <c r="AA70" s="2">
        <v>16067.358978</v>
      </c>
      <c r="AB70" s="2">
        <v>4339.1859100000001</v>
      </c>
      <c r="AC70" s="2">
        <v>43200.903384999998</v>
      </c>
      <c r="AD70" s="2">
        <v>16777.864451000001</v>
      </c>
      <c r="AE70" s="2">
        <v>9151.1443689999996</v>
      </c>
      <c r="AF70" s="2">
        <v>1402179.3245060004</v>
      </c>
      <c r="AG70" s="2">
        <v>65</v>
      </c>
      <c r="AH70" s="70">
        <v>65</v>
      </c>
      <c r="AI70" s="70" t="s">
        <v>412</v>
      </c>
      <c r="AJ70" s="2">
        <v>602.81992500000001</v>
      </c>
      <c r="AK70" s="2">
        <v>311.02660900000001</v>
      </c>
      <c r="AL70" s="2">
        <v>17.763269999999999</v>
      </c>
      <c r="AM70" s="2">
        <v>752.47936400000003</v>
      </c>
      <c r="AN70" s="2">
        <v>238.83174600000001</v>
      </c>
      <c r="AO70" s="2">
        <v>50.154924000000001</v>
      </c>
      <c r="AP70" s="2">
        <v>3696.014893</v>
      </c>
      <c r="AQ70" s="2">
        <v>247.28058100000001</v>
      </c>
      <c r="AR70" s="2">
        <v>33.436726999999998</v>
      </c>
      <c r="AS70" s="2">
        <v>1423.7391749999999</v>
      </c>
      <c r="AT70" s="2">
        <v>1146.4272189999999</v>
      </c>
      <c r="AU70" s="2">
        <v>24.032710999999999</v>
      </c>
      <c r="AV70" s="2">
        <v>8513.4625749999996</v>
      </c>
      <c r="AW70" s="2">
        <v>480.14920799999999</v>
      </c>
      <c r="AX70" s="2">
        <v>115.98375299999999</v>
      </c>
      <c r="AY70" s="2">
        <v>172.50837200000001</v>
      </c>
      <c r="AZ70" s="2">
        <v>650.40085599999998</v>
      </c>
      <c r="BA70" s="2">
        <v>15.673555</v>
      </c>
      <c r="BB70" s="2">
        <v>1290.9468429999999</v>
      </c>
      <c r="BC70" s="2">
        <v>140.184292</v>
      </c>
      <c r="BD70" s="2">
        <v>38.661223999999997</v>
      </c>
      <c r="BE70" s="2">
        <v>264.94336499999997</v>
      </c>
      <c r="BF70" s="2">
        <v>279.22643599999998</v>
      </c>
      <c r="BG70" s="2">
        <v>24.032440000000001</v>
      </c>
      <c r="BH70" s="2">
        <v>2524.6955459999999</v>
      </c>
      <c r="BI70" s="2">
        <v>181.72241299999999</v>
      </c>
      <c r="BJ70" s="2">
        <v>185.995791</v>
      </c>
      <c r="BK70" s="2">
        <v>127.128091</v>
      </c>
      <c r="BL70" s="2">
        <v>620.42681200000004</v>
      </c>
      <c r="BM70" s="2">
        <v>13.646336</v>
      </c>
      <c r="BN70" s="2">
        <v>24183.795052000005</v>
      </c>
      <c r="BO70"/>
      <c r="BP70">
        <v>65</v>
      </c>
      <c r="BQ70" t="s">
        <v>412</v>
      </c>
      <c r="BR70" s="68">
        <f t="shared" ref="BR70:CU70" si="64">AJ70/(AJ70+AJ71)</f>
        <v>1</v>
      </c>
      <c r="BS70" s="68">
        <f t="shared" si="64"/>
        <v>1</v>
      </c>
      <c r="BT70" s="68">
        <f t="shared" si="64"/>
        <v>1</v>
      </c>
      <c r="BU70" s="68">
        <f t="shared" si="64"/>
        <v>1</v>
      </c>
      <c r="BV70" s="68">
        <f t="shared" si="64"/>
        <v>1</v>
      </c>
      <c r="BW70" s="68">
        <f t="shared" si="64"/>
        <v>1</v>
      </c>
      <c r="BX70" s="68">
        <f t="shared" si="64"/>
        <v>1</v>
      </c>
      <c r="BY70" s="68">
        <f t="shared" si="64"/>
        <v>1</v>
      </c>
      <c r="BZ70" s="68">
        <f t="shared" si="64"/>
        <v>1</v>
      </c>
      <c r="CA70" s="68">
        <f t="shared" si="64"/>
        <v>1</v>
      </c>
      <c r="CB70" s="68">
        <f t="shared" si="64"/>
        <v>1</v>
      </c>
      <c r="CC70" s="68">
        <f t="shared" si="64"/>
        <v>1</v>
      </c>
      <c r="CD70" s="68">
        <f t="shared" si="64"/>
        <v>1</v>
      </c>
      <c r="CE70" s="68">
        <f t="shared" si="64"/>
        <v>1</v>
      </c>
      <c r="CF70" s="68">
        <f t="shared" si="64"/>
        <v>1</v>
      </c>
      <c r="CG70" s="68">
        <f t="shared" si="64"/>
        <v>1</v>
      </c>
      <c r="CH70" s="68">
        <f t="shared" si="64"/>
        <v>1</v>
      </c>
      <c r="CI70" s="68">
        <f t="shared" si="64"/>
        <v>1</v>
      </c>
      <c r="CJ70" s="68">
        <f t="shared" si="64"/>
        <v>1</v>
      </c>
      <c r="CK70" s="68">
        <f t="shared" si="64"/>
        <v>1</v>
      </c>
      <c r="CL70" s="68">
        <f t="shared" si="64"/>
        <v>1</v>
      </c>
      <c r="CM70" s="68">
        <f t="shared" si="64"/>
        <v>1</v>
      </c>
      <c r="CN70" s="68">
        <f t="shared" si="64"/>
        <v>1</v>
      </c>
      <c r="CO70" s="68">
        <f t="shared" si="64"/>
        <v>1</v>
      </c>
      <c r="CP70" s="68">
        <f t="shared" si="64"/>
        <v>1</v>
      </c>
      <c r="CQ70" s="68">
        <f t="shared" si="64"/>
        <v>1</v>
      </c>
      <c r="CR70" s="68">
        <f t="shared" si="64"/>
        <v>1</v>
      </c>
      <c r="CS70" s="68">
        <f t="shared" si="64"/>
        <v>1</v>
      </c>
      <c r="CT70" s="68">
        <f t="shared" si="64"/>
        <v>1</v>
      </c>
      <c r="CU70" s="68">
        <f t="shared" si="64"/>
        <v>1</v>
      </c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</row>
    <row r="71" spans="1:445" s="35" customFormat="1" x14ac:dyDescent="0.25">
      <c r="A71" s="70">
        <v>72</v>
      </c>
      <c r="B71" s="2">
        <v>4698.5699189999996</v>
      </c>
      <c r="C71" s="2">
        <v>2363.599494</v>
      </c>
      <c r="D71" s="2">
        <v>462.76502599999998</v>
      </c>
      <c r="E71" s="2">
        <v>5579.5294700000004</v>
      </c>
      <c r="F71" s="2">
        <v>2868.230967</v>
      </c>
      <c r="G71" s="2">
        <v>561.02351699999997</v>
      </c>
      <c r="H71" s="2">
        <v>4641.2183960000002</v>
      </c>
      <c r="I71" s="2">
        <v>2362.70417</v>
      </c>
      <c r="J71" s="2">
        <v>466.724152</v>
      </c>
      <c r="K71" s="2">
        <v>3749.7180950000002</v>
      </c>
      <c r="L71" s="2">
        <v>1898.2756320000001</v>
      </c>
      <c r="M71" s="2">
        <v>375.59937100000002</v>
      </c>
      <c r="N71" s="2">
        <v>2404.3305999999998</v>
      </c>
      <c r="O71" s="2">
        <v>1217.958382</v>
      </c>
      <c r="P71" s="2">
        <v>245.640681</v>
      </c>
      <c r="Q71" s="2">
        <v>4491.6417709999996</v>
      </c>
      <c r="R71" s="2">
        <v>2222.9658100000001</v>
      </c>
      <c r="S71" s="2">
        <v>438.20221199999997</v>
      </c>
      <c r="T71" s="2">
        <v>3552.2572140000002</v>
      </c>
      <c r="U71" s="2">
        <v>1776.975312</v>
      </c>
      <c r="V71" s="2">
        <v>347.075355</v>
      </c>
      <c r="W71" s="2">
        <v>3515.5735930000001</v>
      </c>
      <c r="X71" s="2">
        <v>1745.3145919999999</v>
      </c>
      <c r="Y71" s="2">
        <v>343.90259400000002</v>
      </c>
      <c r="Z71" s="2">
        <v>35463.769542000002</v>
      </c>
      <c r="AA71" s="2">
        <v>3675.5134670000002</v>
      </c>
      <c r="AB71" s="2">
        <v>686.21895500000005</v>
      </c>
      <c r="AC71" s="2">
        <v>18360.206098999999</v>
      </c>
      <c r="AD71" s="2">
        <v>4165.6756949999999</v>
      </c>
      <c r="AE71" s="2">
        <v>288.42467299999998</v>
      </c>
      <c r="AF71" s="2">
        <v>114969.604756</v>
      </c>
      <c r="AG71" s="2">
        <v>66</v>
      </c>
      <c r="AH71" s="70">
        <v>66</v>
      </c>
      <c r="AI71" s="70" t="s">
        <v>414</v>
      </c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/>
      <c r="BP71" s="35">
        <v>66</v>
      </c>
      <c r="BQ71" s="35" t="s">
        <v>414</v>
      </c>
      <c r="BR71" s="126">
        <f>1-BR70</f>
        <v>0</v>
      </c>
      <c r="BS71" s="126">
        <f t="shared" ref="BS71:CU71" si="65">1-BS70</f>
        <v>0</v>
      </c>
      <c r="BT71" s="126">
        <f t="shared" si="65"/>
        <v>0</v>
      </c>
      <c r="BU71" s="126">
        <f t="shared" si="65"/>
        <v>0</v>
      </c>
      <c r="BV71" s="126">
        <f t="shared" si="65"/>
        <v>0</v>
      </c>
      <c r="BW71" s="126">
        <f t="shared" si="65"/>
        <v>0</v>
      </c>
      <c r="BX71" s="126">
        <f t="shared" si="65"/>
        <v>0</v>
      </c>
      <c r="BY71" s="126">
        <f t="shared" si="65"/>
        <v>0</v>
      </c>
      <c r="BZ71" s="126">
        <f t="shared" si="65"/>
        <v>0</v>
      </c>
      <c r="CA71" s="126">
        <f t="shared" si="65"/>
        <v>0</v>
      </c>
      <c r="CB71" s="126">
        <f t="shared" si="65"/>
        <v>0</v>
      </c>
      <c r="CC71" s="126">
        <f t="shared" si="65"/>
        <v>0</v>
      </c>
      <c r="CD71" s="126">
        <f t="shared" si="65"/>
        <v>0</v>
      </c>
      <c r="CE71" s="126">
        <f t="shared" si="65"/>
        <v>0</v>
      </c>
      <c r="CF71" s="126">
        <f t="shared" si="65"/>
        <v>0</v>
      </c>
      <c r="CG71" s="126">
        <f t="shared" si="65"/>
        <v>0</v>
      </c>
      <c r="CH71" s="126">
        <f t="shared" si="65"/>
        <v>0</v>
      </c>
      <c r="CI71" s="126">
        <f t="shared" si="65"/>
        <v>0</v>
      </c>
      <c r="CJ71" s="126">
        <f t="shared" si="65"/>
        <v>0</v>
      </c>
      <c r="CK71" s="126">
        <f t="shared" si="65"/>
        <v>0</v>
      </c>
      <c r="CL71" s="126">
        <f t="shared" si="65"/>
        <v>0</v>
      </c>
      <c r="CM71" s="126">
        <f t="shared" si="65"/>
        <v>0</v>
      </c>
      <c r="CN71" s="126">
        <f t="shared" si="65"/>
        <v>0</v>
      </c>
      <c r="CO71" s="126">
        <f t="shared" si="65"/>
        <v>0</v>
      </c>
      <c r="CP71" s="126">
        <f t="shared" si="65"/>
        <v>0</v>
      </c>
      <c r="CQ71" s="126">
        <f t="shared" si="65"/>
        <v>0</v>
      </c>
      <c r="CR71" s="126">
        <f t="shared" si="65"/>
        <v>0</v>
      </c>
      <c r="CS71" s="126">
        <f t="shared" si="65"/>
        <v>0</v>
      </c>
      <c r="CT71" s="126">
        <f t="shared" si="65"/>
        <v>0</v>
      </c>
      <c r="CU71" s="126">
        <f t="shared" si="65"/>
        <v>0</v>
      </c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</row>
    <row r="72" spans="1:445" s="35" customFormat="1" x14ac:dyDescent="0.25">
      <c r="A72" s="70">
        <v>73</v>
      </c>
      <c r="B72" s="2">
        <v>145161.09214399999</v>
      </c>
      <c r="C72" s="2">
        <v>86489.413725999999</v>
      </c>
      <c r="D72" s="2">
        <v>9726.7547369999993</v>
      </c>
      <c r="E72" s="2">
        <v>169645.31327499999</v>
      </c>
      <c r="F72" s="2">
        <v>98548.932333000004</v>
      </c>
      <c r="G72" s="2">
        <v>12619.573222999999</v>
      </c>
      <c r="H72" s="2">
        <v>175903.694823</v>
      </c>
      <c r="I72" s="2">
        <v>102332.218634</v>
      </c>
      <c r="J72" s="2">
        <v>14393.612257999999</v>
      </c>
      <c r="K72" s="2">
        <v>249969.454065</v>
      </c>
      <c r="L72" s="2">
        <v>144339.720115</v>
      </c>
      <c r="M72" s="2">
        <v>20394.983357000001</v>
      </c>
      <c r="N72" s="2">
        <v>120920.513554</v>
      </c>
      <c r="O72" s="2">
        <v>70962.594240000006</v>
      </c>
      <c r="P72" s="2">
        <v>16089.693606000001</v>
      </c>
      <c r="Q72" s="2">
        <v>119221.050368</v>
      </c>
      <c r="R72" s="2">
        <v>66488.107281999997</v>
      </c>
      <c r="S72" s="2">
        <v>8743.0512679999993</v>
      </c>
      <c r="T72" s="2">
        <v>19090.774989000001</v>
      </c>
      <c r="U72" s="2">
        <v>52736.169109000002</v>
      </c>
      <c r="V72" s="2">
        <v>9837.7032099999997</v>
      </c>
      <c r="W72" s="2">
        <v>22739.322388000001</v>
      </c>
      <c r="X72" s="2">
        <v>17302.077642</v>
      </c>
      <c r="Y72" s="2">
        <v>10064.110344999999</v>
      </c>
      <c r="Z72" s="2">
        <v>14733.611940000001</v>
      </c>
      <c r="AA72" s="2">
        <v>25317.028424</v>
      </c>
      <c r="AB72" s="2">
        <v>2253.049947</v>
      </c>
      <c r="AC72" s="2">
        <v>15950.109496999999</v>
      </c>
      <c r="AD72" s="2">
        <v>9925.2082750000009</v>
      </c>
      <c r="AE72" s="2">
        <v>5715.8207220000004</v>
      </c>
      <c r="AF72" s="2">
        <v>1837614.7594959997</v>
      </c>
      <c r="AG72" s="2">
        <v>67</v>
      </c>
      <c r="AH72" s="70">
        <v>67</v>
      </c>
      <c r="AI72" s="70" t="s">
        <v>416</v>
      </c>
      <c r="AJ72" s="2">
        <v>24956.188209</v>
      </c>
      <c r="AK72" s="2">
        <v>13629.634271999999</v>
      </c>
      <c r="AL72" s="2">
        <v>1461.511096</v>
      </c>
      <c r="AM72" s="2">
        <v>19560.348856000001</v>
      </c>
      <c r="AN72" s="2">
        <v>8383.9357259999997</v>
      </c>
      <c r="AO72" s="2">
        <v>1965.1654980000001</v>
      </c>
      <c r="AP72" s="2">
        <v>14261.410320000001</v>
      </c>
      <c r="AQ72" s="2">
        <v>6331.9317490000003</v>
      </c>
      <c r="AR72" s="2">
        <v>1459.864857</v>
      </c>
      <c r="AS72" s="2">
        <v>10193.574498</v>
      </c>
      <c r="AT72" s="2">
        <v>4097.4325070000004</v>
      </c>
      <c r="AU72" s="2">
        <v>1193.5697540000001</v>
      </c>
      <c r="AV72" s="2">
        <v>13435.741162</v>
      </c>
      <c r="AW72" s="2">
        <v>1667.1134770000001</v>
      </c>
      <c r="AX72" s="2">
        <v>384.31777399999999</v>
      </c>
      <c r="AY72" s="2">
        <v>29662.942287999998</v>
      </c>
      <c r="AZ72" s="2">
        <v>2408.2370970000002</v>
      </c>
      <c r="BA72" s="2">
        <v>152.49056100000001</v>
      </c>
      <c r="BB72" s="2">
        <v>23458.819325</v>
      </c>
      <c r="BC72" s="2">
        <v>5522.1407529999997</v>
      </c>
      <c r="BD72" s="2">
        <v>190.19295199999999</v>
      </c>
      <c r="BE72" s="2">
        <v>56744.366303000003</v>
      </c>
      <c r="BF72" s="2">
        <v>3157.7513549999999</v>
      </c>
      <c r="BG72" s="2">
        <v>404.91308400000003</v>
      </c>
      <c r="BH72" s="2">
        <v>36912.005712999999</v>
      </c>
      <c r="BI72" s="2">
        <v>7286.4747939999997</v>
      </c>
      <c r="BJ72" s="2">
        <v>247.78700499999999</v>
      </c>
      <c r="BK72" s="2">
        <v>36273.504362</v>
      </c>
      <c r="BL72" s="2">
        <v>4039.449134</v>
      </c>
      <c r="BM72" s="2">
        <v>683.52133900000001</v>
      </c>
      <c r="BN72" s="2">
        <v>330126.33581999998</v>
      </c>
      <c r="BO72"/>
      <c r="BP72">
        <v>67</v>
      </c>
      <c r="BQ72" t="s">
        <v>416</v>
      </c>
      <c r="BR72" s="68">
        <f t="shared" ref="BR72:CU72" si="66">AJ72/(AJ72+AJ73)</f>
        <v>1</v>
      </c>
      <c r="BS72" s="68">
        <f t="shared" si="66"/>
        <v>1</v>
      </c>
      <c r="BT72" s="68">
        <f t="shared" si="66"/>
        <v>1</v>
      </c>
      <c r="BU72" s="68">
        <f t="shared" si="66"/>
        <v>1</v>
      </c>
      <c r="BV72" s="68">
        <f t="shared" si="66"/>
        <v>1</v>
      </c>
      <c r="BW72" s="68">
        <f t="shared" si="66"/>
        <v>1</v>
      </c>
      <c r="BX72" s="68">
        <f t="shared" si="66"/>
        <v>1</v>
      </c>
      <c r="BY72" s="68">
        <f t="shared" si="66"/>
        <v>1</v>
      </c>
      <c r="BZ72" s="68">
        <f t="shared" si="66"/>
        <v>1</v>
      </c>
      <c r="CA72" s="68">
        <f t="shared" si="66"/>
        <v>1</v>
      </c>
      <c r="CB72" s="68">
        <f t="shared" si="66"/>
        <v>1</v>
      </c>
      <c r="CC72" s="68">
        <f t="shared" si="66"/>
        <v>1</v>
      </c>
      <c r="CD72" s="68">
        <f t="shared" si="66"/>
        <v>1</v>
      </c>
      <c r="CE72" s="68">
        <f t="shared" si="66"/>
        <v>1</v>
      </c>
      <c r="CF72" s="68">
        <f t="shared" si="66"/>
        <v>1</v>
      </c>
      <c r="CG72" s="68">
        <f t="shared" si="66"/>
        <v>1</v>
      </c>
      <c r="CH72" s="68">
        <f t="shared" si="66"/>
        <v>1</v>
      </c>
      <c r="CI72" s="68">
        <f t="shared" si="66"/>
        <v>1</v>
      </c>
      <c r="CJ72" s="68">
        <f t="shared" si="66"/>
        <v>1</v>
      </c>
      <c r="CK72" s="68">
        <f t="shared" si="66"/>
        <v>1</v>
      </c>
      <c r="CL72" s="68">
        <f t="shared" si="66"/>
        <v>1</v>
      </c>
      <c r="CM72" s="68">
        <f t="shared" si="66"/>
        <v>1</v>
      </c>
      <c r="CN72" s="68">
        <f t="shared" si="66"/>
        <v>1</v>
      </c>
      <c r="CO72" s="68">
        <f t="shared" si="66"/>
        <v>1</v>
      </c>
      <c r="CP72" s="68">
        <f t="shared" si="66"/>
        <v>1</v>
      </c>
      <c r="CQ72" s="68">
        <f t="shared" si="66"/>
        <v>1</v>
      </c>
      <c r="CR72" s="68">
        <f t="shared" si="66"/>
        <v>1</v>
      </c>
      <c r="CS72" s="68">
        <f t="shared" si="66"/>
        <v>1</v>
      </c>
      <c r="CT72" s="68">
        <f t="shared" si="66"/>
        <v>1</v>
      </c>
      <c r="CU72" s="68">
        <f t="shared" si="66"/>
        <v>1</v>
      </c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</row>
    <row r="73" spans="1:445" s="35" customFormat="1" x14ac:dyDescent="0.25">
      <c r="A73" s="70">
        <v>74</v>
      </c>
      <c r="B73" s="2">
        <v>7637.3501610000003</v>
      </c>
      <c r="C73" s="2">
        <v>4334.0774090000004</v>
      </c>
      <c r="D73" s="2">
        <v>509.98942</v>
      </c>
      <c r="E73" s="2">
        <v>8928.8431909999999</v>
      </c>
      <c r="F73" s="2">
        <v>5190.724518</v>
      </c>
      <c r="G73" s="2">
        <v>667.88621599999999</v>
      </c>
      <c r="H73" s="2">
        <v>9259.0863489999992</v>
      </c>
      <c r="I73" s="2">
        <v>5389.476498</v>
      </c>
      <c r="J73" s="2">
        <v>760.64998500000002</v>
      </c>
      <c r="K73" s="2">
        <v>12531.228778000001</v>
      </c>
      <c r="L73" s="2">
        <v>7599.2400019999995</v>
      </c>
      <c r="M73" s="2">
        <v>1060.9809029999999</v>
      </c>
      <c r="N73" s="2">
        <v>6086.6030309999996</v>
      </c>
      <c r="O73" s="2">
        <v>3534.909588</v>
      </c>
      <c r="P73" s="2">
        <v>776.64933699999995</v>
      </c>
      <c r="Q73" s="2">
        <v>6274.0795340000004</v>
      </c>
      <c r="R73" s="2">
        <v>3501.2562710000002</v>
      </c>
      <c r="S73" s="2">
        <v>460.78543999999999</v>
      </c>
      <c r="T73" s="2">
        <v>117252.561282</v>
      </c>
      <c r="U73" s="2">
        <v>24835.056382999999</v>
      </c>
      <c r="V73" s="2">
        <v>746.18050800000003</v>
      </c>
      <c r="W73" s="2">
        <v>184080.22885099999</v>
      </c>
      <c r="X73" s="2">
        <v>98553.991276000001</v>
      </c>
      <c r="Y73" s="2">
        <v>4774.9428639999996</v>
      </c>
      <c r="Z73" s="2">
        <v>112013.88860799999</v>
      </c>
      <c r="AA73" s="2">
        <v>192440.61509400001</v>
      </c>
      <c r="AB73" s="2">
        <v>17195.834956999999</v>
      </c>
      <c r="AC73" s="2">
        <v>97147.225653999994</v>
      </c>
      <c r="AD73" s="2">
        <v>60397.015123999998</v>
      </c>
      <c r="AE73" s="2">
        <v>34986.508235000001</v>
      </c>
      <c r="AF73" s="2">
        <v>1028927.8654669998</v>
      </c>
      <c r="AG73" s="2">
        <v>68</v>
      </c>
      <c r="AH73" s="70">
        <v>68</v>
      </c>
      <c r="AI73" s="70" t="s">
        <v>418</v>
      </c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/>
      <c r="BP73" s="35">
        <v>68</v>
      </c>
      <c r="BQ73" s="35" t="s">
        <v>418</v>
      </c>
      <c r="BR73" s="126">
        <f>1-BR72</f>
        <v>0</v>
      </c>
      <c r="BS73" s="126">
        <f t="shared" ref="BS73:CU73" si="67">1-BS72</f>
        <v>0</v>
      </c>
      <c r="BT73" s="126">
        <f t="shared" si="67"/>
        <v>0</v>
      </c>
      <c r="BU73" s="126">
        <f t="shared" si="67"/>
        <v>0</v>
      </c>
      <c r="BV73" s="126">
        <f t="shared" si="67"/>
        <v>0</v>
      </c>
      <c r="BW73" s="126">
        <f t="shared" si="67"/>
        <v>0</v>
      </c>
      <c r="BX73" s="126">
        <f t="shared" si="67"/>
        <v>0</v>
      </c>
      <c r="BY73" s="126">
        <f t="shared" si="67"/>
        <v>0</v>
      </c>
      <c r="BZ73" s="126">
        <f t="shared" si="67"/>
        <v>0</v>
      </c>
      <c r="CA73" s="126">
        <f t="shared" si="67"/>
        <v>0</v>
      </c>
      <c r="CB73" s="126">
        <f t="shared" si="67"/>
        <v>0</v>
      </c>
      <c r="CC73" s="126">
        <f t="shared" si="67"/>
        <v>0</v>
      </c>
      <c r="CD73" s="126">
        <f t="shared" si="67"/>
        <v>0</v>
      </c>
      <c r="CE73" s="126">
        <f t="shared" si="67"/>
        <v>0</v>
      </c>
      <c r="CF73" s="126">
        <f t="shared" si="67"/>
        <v>0</v>
      </c>
      <c r="CG73" s="126">
        <f t="shared" si="67"/>
        <v>0</v>
      </c>
      <c r="CH73" s="126">
        <f t="shared" si="67"/>
        <v>0</v>
      </c>
      <c r="CI73" s="126">
        <f t="shared" si="67"/>
        <v>0</v>
      </c>
      <c r="CJ73" s="126">
        <f t="shared" si="67"/>
        <v>0</v>
      </c>
      <c r="CK73" s="126">
        <f t="shared" si="67"/>
        <v>0</v>
      </c>
      <c r="CL73" s="126">
        <f t="shared" si="67"/>
        <v>0</v>
      </c>
      <c r="CM73" s="126">
        <f t="shared" si="67"/>
        <v>0</v>
      </c>
      <c r="CN73" s="126">
        <f t="shared" si="67"/>
        <v>0</v>
      </c>
      <c r="CO73" s="126">
        <f t="shared" si="67"/>
        <v>0</v>
      </c>
      <c r="CP73" s="126">
        <f t="shared" si="67"/>
        <v>0</v>
      </c>
      <c r="CQ73" s="126">
        <f t="shared" si="67"/>
        <v>0</v>
      </c>
      <c r="CR73" s="126">
        <f t="shared" si="67"/>
        <v>0</v>
      </c>
      <c r="CS73" s="126">
        <f t="shared" si="67"/>
        <v>0</v>
      </c>
      <c r="CT73" s="126">
        <f t="shared" si="67"/>
        <v>0</v>
      </c>
      <c r="CU73" s="126">
        <f t="shared" si="67"/>
        <v>0</v>
      </c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</row>
    <row r="74" spans="1:445" s="35" customFormat="1" x14ac:dyDescent="0.25">
      <c r="A74" s="70">
        <v>75</v>
      </c>
      <c r="B74" s="2">
        <v>372.85603099999997</v>
      </c>
      <c r="C74" s="2">
        <v>1051.560158</v>
      </c>
      <c r="D74" s="2">
        <v>416.66879699999998</v>
      </c>
      <c r="E74" s="2">
        <v>1267.1764290000001</v>
      </c>
      <c r="F74" s="2">
        <v>295.98143199999998</v>
      </c>
      <c r="G74" s="2">
        <v>551.32892500000003</v>
      </c>
      <c r="H74" s="2">
        <v>321.56618900000001</v>
      </c>
      <c r="I74" s="2">
        <v>402.42280099999999</v>
      </c>
      <c r="J74" s="2">
        <v>69.888386999999994</v>
      </c>
      <c r="K74" s="2">
        <v>2555.720906</v>
      </c>
      <c r="L74" s="2">
        <v>1724.218711</v>
      </c>
      <c r="M74" s="2">
        <v>160.75287499999999</v>
      </c>
      <c r="N74" s="2">
        <v>211.75611799999999</v>
      </c>
      <c r="O74" s="2">
        <v>1164.270409</v>
      </c>
      <c r="P74" s="2">
        <v>191.178213</v>
      </c>
      <c r="Q74" s="2">
        <v>114.935503</v>
      </c>
      <c r="R74" s="2">
        <v>206.69763699999999</v>
      </c>
      <c r="S74" s="2">
        <v>493.42874999999998</v>
      </c>
      <c r="T74" s="2">
        <v>943.46401500000002</v>
      </c>
      <c r="U74" s="2">
        <v>211.916786</v>
      </c>
      <c r="V74" s="2">
        <v>30.475428000000001</v>
      </c>
      <c r="W74" s="2">
        <v>2748.5577619999999</v>
      </c>
      <c r="X74" s="2">
        <v>297.83657699999998</v>
      </c>
      <c r="Y74" s="2">
        <v>50.578736999999997</v>
      </c>
      <c r="Z74" s="2">
        <v>375.207155</v>
      </c>
      <c r="AA74" s="2">
        <v>873.82112500000005</v>
      </c>
      <c r="AB74" s="2">
        <v>7.5936750000000002</v>
      </c>
      <c r="AC74" s="2">
        <v>273.90769899999998</v>
      </c>
      <c r="AD74" s="2">
        <v>181.74253899999999</v>
      </c>
      <c r="AE74" s="2">
        <v>208.204453</v>
      </c>
      <c r="AF74" s="2">
        <v>17775.714221999995</v>
      </c>
      <c r="AG74" s="2">
        <v>69</v>
      </c>
      <c r="AH74" s="70">
        <v>69</v>
      </c>
      <c r="AI74" s="70" t="s">
        <v>420</v>
      </c>
      <c r="AJ74" s="2">
        <v>1634542.1661410001</v>
      </c>
      <c r="AK74" s="2">
        <v>86082.778709999999</v>
      </c>
      <c r="AL74" s="2">
        <v>285.13433600000002</v>
      </c>
      <c r="AM74" s="2">
        <v>1040860.203555</v>
      </c>
      <c r="AN74" s="2">
        <v>53547.548353999999</v>
      </c>
      <c r="AO74" s="2">
        <v>167.50778</v>
      </c>
      <c r="AP74" s="2">
        <v>1235116.676614</v>
      </c>
      <c r="AQ74" s="2">
        <v>68735.322564000002</v>
      </c>
      <c r="AR74" s="2">
        <v>226.34975299999999</v>
      </c>
      <c r="AS74" s="2">
        <v>739828.34864700004</v>
      </c>
      <c r="AT74" s="2">
        <v>42503.392217000001</v>
      </c>
      <c r="AU74" s="2">
        <v>139.81496000000001</v>
      </c>
      <c r="AV74" s="2">
        <v>289480.451879</v>
      </c>
      <c r="AW74" s="2">
        <v>18498.122662999998</v>
      </c>
      <c r="AX74" s="2">
        <v>53.695576000000003</v>
      </c>
      <c r="AY74" s="2">
        <v>162482.675559</v>
      </c>
      <c r="AZ74" s="2">
        <v>9274.3367500000004</v>
      </c>
      <c r="BA74" s="2">
        <v>33.449460999999999</v>
      </c>
      <c r="BB74" s="2">
        <v>102464.85367</v>
      </c>
      <c r="BC74" s="2">
        <v>5833.1029850000004</v>
      </c>
      <c r="BD74" s="2">
        <v>20.909988999999999</v>
      </c>
      <c r="BE74" s="2">
        <v>236082.47282</v>
      </c>
      <c r="BF74" s="2">
        <v>13717.157826000001</v>
      </c>
      <c r="BG74" s="2">
        <v>58.167864999999999</v>
      </c>
      <c r="BH74" s="2">
        <v>233788.991805</v>
      </c>
      <c r="BI74" s="2">
        <v>62430.302343000003</v>
      </c>
      <c r="BJ74" s="2">
        <v>676.01640599999996</v>
      </c>
      <c r="BK74" s="2">
        <v>602518.963644</v>
      </c>
      <c r="BL74" s="2">
        <v>160582.91603299999</v>
      </c>
      <c r="BM74" s="2">
        <v>1771.70336</v>
      </c>
      <c r="BN74" s="2">
        <v>6801803.5342649985</v>
      </c>
      <c r="BO74"/>
      <c r="BP74">
        <v>69</v>
      </c>
      <c r="BQ74" t="s">
        <v>420</v>
      </c>
      <c r="BR74" s="68">
        <f t="shared" ref="BR74:CU74" si="68">AJ74/(AJ74+AJ75)</f>
        <v>0.94999375268978725</v>
      </c>
      <c r="BS74" s="68">
        <f t="shared" si="68"/>
        <v>0.94997662459490295</v>
      </c>
      <c r="BT74" s="68">
        <f t="shared" si="68"/>
        <v>0.95128622497772941</v>
      </c>
      <c r="BU74" s="68">
        <f t="shared" si="68"/>
        <v>0.95000327203708135</v>
      </c>
      <c r="BV74" s="68">
        <f t="shared" si="68"/>
        <v>0.95003250673424944</v>
      </c>
      <c r="BW74" s="68">
        <f t="shared" si="68"/>
        <v>0.95204691919450524</v>
      </c>
      <c r="BX74" s="68">
        <f t="shared" si="68"/>
        <v>0.94999251665017415</v>
      </c>
      <c r="BY74" s="68">
        <f t="shared" si="68"/>
        <v>0.95001523925997655</v>
      </c>
      <c r="BZ74" s="68">
        <f t="shared" si="68"/>
        <v>0.95101240874866322</v>
      </c>
      <c r="CA74" s="68">
        <f t="shared" si="68"/>
        <v>0.9499921617808379</v>
      </c>
      <c r="CB74" s="68">
        <f t="shared" si="68"/>
        <v>0.95005083884501074</v>
      </c>
      <c r="CC74" s="68">
        <f t="shared" si="68"/>
        <v>0.94922890430574325</v>
      </c>
      <c r="CD74" s="68">
        <f t="shared" si="68"/>
        <v>0.94996385832602759</v>
      </c>
      <c r="CE74" s="68">
        <f t="shared" si="68"/>
        <v>0.94998571020510203</v>
      </c>
      <c r="CF74" s="68">
        <f t="shared" si="68"/>
        <v>0.95441595142820557</v>
      </c>
      <c r="CG74" s="68">
        <f t="shared" si="68"/>
        <v>0.94002274019456611</v>
      </c>
      <c r="CH74" s="68">
        <f t="shared" si="68"/>
        <v>0.93989071033488791</v>
      </c>
      <c r="CI74" s="68">
        <f t="shared" si="68"/>
        <v>0.94152543088500873</v>
      </c>
      <c r="CJ74" s="68">
        <f t="shared" si="68"/>
        <v>0.94009945750691404</v>
      </c>
      <c r="CK74" s="68">
        <f t="shared" si="68"/>
        <v>0.94023904383690282</v>
      </c>
      <c r="CL74" s="68">
        <f t="shared" si="68"/>
        <v>0.95305832063651752</v>
      </c>
      <c r="CM74" s="68">
        <f t="shared" si="68"/>
        <v>0.66994970662104503</v>
      </c>
      <c r="CN74" s="68">
        <f t="shared" si="68"/>
        <v>0.67991307048433325</v>
      </c>
      <c r="CO74" s="68">
        <f t="shared" si="68"/>
        <v>0.83087248970202376</v>
      </c>
      <c r="CP74" s="68">
        <f t="shared" si="68"/>
        <v>0.94361163506224954</v>
      </c>
      <c r="CQ74" s="68">
        <f t="shared" si="68"/>
        <v>0.67267105793768189</v>
      </c>
      <c r="CR74" s="68">
        <f t="shared" si="68"/>
        <v>0.67676892973665559</v>
      </c>
      <c r="CS74" s="68">
        <f t="shared" si="68"/>
        <v>0.94363216621729606</v>
      </c>
      <c r="CT74" s="68">
        <f t="shared" si="68"/>
        <v>0.67263614055334675</v>
      </c>
      <c r="CU74" s="68">
        <f t="shared" si="68"/>
        <v>0.67630540994127908</v>
      </c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</row>
    <row r="75" spans="1:445" s="35" customFormat="1" x14ac:dyDescent="0.25">
      <c r="A75" s="70">
        <v>76</v>
      </c>
      <c r="B75" s="2">
        <v>213.207447</v>
      </c>
      <c r="C75" s="2">
        <v>607.03486199999998</v>
      </c>
      <c r="D75" s="2">
        <v>242.268066</v>
      </c>
      <c r="E75" s="2">
        <v>750.10841300000004</v>
      </c>
      <c r="F75" s="2">
        <v>172.428687</v>
      </c>
      <c r="G75" s="2">
        <v>330.16603099999998</v>
      </c>
      <c r="H75" s="2">
        <v>129.201618</v>
      </c>
      <c r="I75" s="2">
        <v>163.67782399999999</v>
      </c>
      <c r="J75" s="2">
        <v>28.136527000000001</v>
      </c>
      <c r="K75" s="2">
        <v>150.475584</v>
      </c>
      <c r="L75" s="2">
        <v>102.883838</v>
      </c>
      <c r="M75" s="2">
        <v>9.4875340000000001</v>
      </c>
      <c r="N75" s="2">
        <v>37.604433999999998</v>
      </c>
      <c r="O75" s="2">
        <v>170.04457199999999</v>
      </c>
      <c r="P75" s="2">
        <v>27.485426</v>
      </c>
      <c r="Q75" s="2">
        <v>12.850571</v>
      </c>
      <c r="R75" s="2">
        <v>15.784183000000001</v>
      </c>
      <c r="S75" s="2">
        <v>36.088802999999999</v>
      </c>
      <c r="T75" s="2">
        <v>1277.6910519999999</v>
      </c>
      <c r="U75" s="2">
        <v>293.95818500000001</v>
      </c>
      <c r="V75" s="2">
        <v>41.889198</v>
      </c>
      <c r="W75" s="2">
        <v>3446.2843929999999</v>
      </c>
      <c r="X75" s="2">
        <v>374.70065699999998</v>
      </c>
      <c r="Y75" s="2">
        <v>65.349228999999994</v>
      </c>
      <c r="Z75" s="2">
        <v>1389.602828</v>
      </c>
      <c r="AA75" s="2">
        <v>3313.6911230000001</v>
      </c>
      <c r="AB75" s="2">
        <v>30.090354000000001</v>
      </c>
      <c r="AC75" s="2">
        <v>465.93076300000001</v>
      </c>
      <c r="AD75" s="2">
        <v>303.93739299999999</v>
      </c>
      <c r="AE75" s="2">
        <v>352.61512699999997</v>
      </c>
      <c r="AF75" s="2">
        <v>14554.674721999998</v>
      </c>
      <c r="AG75" s="2">
        <v>70</v>
      </c>
      <c r="AH75" s="70">
        <v>70</v>
      </c>
      <c r="AI75" s="70" t="s">
        <v>422</v>
      </c>
      <c r="AJ75" s="2">
        <v>86039.849807000006</v>
      </c>
      <c r="AK75" s="2">
        <v>4532.9022249999998</v>
      </c>
      <c r="AL75" s="2">
        <v>14.601252000000001</v>
      </c>
      <c r="AM75" s="2">
        <v>54778.342323999997</v>
      </c>
      <c r="AN75" s="2">
        <v>2816.3633799999998</v>
      </c>
      <c r="AO75" s="2">
        <v>8.4370989999999999</v>
      </c>
      <c r="AP75" s="2">
        <v>65016.382296000003</v>
      </c>
      <c r="AQ75" s="2">
        <v>3616.4879369999999</v>
      </c>
      <c r="AR75" s="2">
        <v>11.6595</v>
      </c>
      <c r="AS75" s="2">
        <v>38944.759607</v>
      </c>
      <c r="AT75" s="2">
        <v>2234.6265069999999</v>
      </c>
      <c r="AU75" s="2">
        <v>7.478237</v>
      </c>
      <c r="AV75" s="2">
        <v>15247.406283</v>
      </c>
      <c r="AW75" s="2">
        <v>973.87829899999997</v>
      </c>
      <c r="AX75" s="2">
        <v>2.564565</v>
      </c>
      <c r="AY75" s="2">
        <v>10367.053082</v>
      </c>
      <c r="AZ75" s="2">
        <v>593.12618799999996</v>
      </c>
      <c r="BA75" s="2">
        <v>2.0774189999999999</v>
      </c>
      <c r="BB75" s="2">
        <v>6528.7776439999998</v>
      </c>
      <c r="BC75" s="2">
        <v>370.74807099999998</v>
      </c>
      <c r="BD75" s="2">
        <v>1.029895</v>
      </c>
      <c r="BE75" s="2">
        <v>116305.878853</v>
      </c>
      <c r="BF75" s="2">
        <v>6457.7121999999999</v>
      </c>
      <c r="BG75" s="2">
        <v>11.840308</v>
      </c>
      <c r="BH75" s="2">
        <v>13970.767738</v>
      </c>
      <c r="BI75" s="2">
        <v>30379.253838000001</v>
      </c>
      <c r="BJ75" s="2">
        <v>322.87165800000002</v>
      </c>
      <c r="BK75" s="2">
        <v>35991.448796999997</v>
      </c>
      <c r="BL75" s="2">
        <v>78153.759491000004</v>
      </c>
      <c r="BM75" s="2">
        <v>847.97605399999998</v>
      </c>
      <c r="BN75" s="2">
        <v>574550.06055399997</v>
      </c>
      <c r="BO75"/>
      <c r="BP75" s="35">
        <v>70</v>
      </c>
      <c r="BQ75" s="35" t="s">
        <v>422</v>
      </c>
      <c r="BR75" s="126">
        <f>1-BR74</f>
        <v>5.0006247310212748E-2</v>
      </c>
      <c r="BS75" s="126">
        <f t="shared" ref="BS75:CU75" si="69">1-BS74</f>
        <v>5.0023375405097048E-2</v>
      </c>
      <c r="BT75" s="126">
        <f t="shared" si="69"/>
        <v>4.8713775022270589E-2</v>
      </c>
      <c r="BU75" s="126">
        <f t="shared" si="69"/>
        <v>4.9996727962918652E-2</v>
      </c>
      <c r="BV75" s="126">
        <f t="shared" si="69"/>
        <v>4.9967493265750562E-2</v>
      </c>
      <c r="BW75" s="126">
        <f t="shared" si="69"/>
        <v>4.7953080805494763E-2</v>
      </c>
      <c r="BX75" s="126">
        <f t="shared" si="69"/>
        <v>5.0007483349825854E-2</v>
      </c>
      <c r="BY75" s="126">
        <f t="shared" si="69"/>
        <v>4.9984760740023448E-2</v>
      </c>
      <c r="BZ75" s="126">
        <f t="shared" si="69"/>
        <v>4.8987591251336782E-2</v>
      </c>
      <c r="CA75" s="126">
        <f t="shared" si="69"/>
        <v>5.0007838219162104E-2</v>
      </c>
      <c r="CB75" s="126">
        <f t="shared" si="69"/>
        <v>4.9949161154989263E-2</v>
      </c>
      <c r="CC75" s="126">
        <f t="shared" si="69"/>
        <v>5.0771095694256752E-2</v>
      </c>
      <c r="CD75" s="126">
        <f t="shared" si="69"/>
        <v>5.0036141673972412E-2</v>
      </c>
      <c r="CE75" s="126">
        <f t="shared" si="69"/>
        <v>5.001428979489797E-2</v>
      </c>
      <c r="CF75" s="126">
        <f t="shared" si="69"/>
        <v>4.5584048571794433E-2</v>
      </c>
      <c r="CG75" s="126">
        <f t="shared" si="69"/>
        <v>5.9977259805433891E-2</v>
      </c>
      <c r="CH75" s="126">
        <f t="shared" si="69"/>
        <v>6.0109289665112087E-2</v>
      </c>
      <c r="CI75" s="126">
        <f t="shared" si="69"/>
        <v>5.8474569114991271E-2</v>
      </c>
      <c r="CJ75" s="126">
        <f t="shared" si="69"/>
        <v>5.9900542493085962E-2</v>
      </c>
      <c r="CK75" s="126">
        <f t="shared" si="69"/>
        <v>5.9760956163097179E-2</v>
      </c>
      <c r="CL75" s="126">
        <f t="shared" si="69"/>
        <v>4.694167936348248E-2</v>
      </c>
      <c r="CM75" s="126">
        <f t="shared" si="69"/>
        <v>0.33005029337895497</v>
      </c>
      <c r="CN75" s="126">
        <f t="shared" si="69"/>
        <v>0.32008692951566675</v>
      </c>
      <c r="CO75" s="126">
        <f t="shared" si="69"/>
        <v>0.16912751029797624</v>
      </c>
      <c r="CP75" s="126">
        <f t="shared" si="69"/>
        <v>5.6388364937750457E-2</v>
      </c>
      <c r="CQ75" s="126">
        <f t="shared" si="69"/>
        <v>0.32732894206231811</v>
      </c>
      <c r="CR75" s="126">
        <f t="shared" si="69"/>
        <v>0.32323107026334441</v>
      </c>
      <c r="CS75" s="126">
        <f t="shared" si="69"/>
        <v>5.6367833782703936E-2</v>
      </c>
      <c r="CT75" s="126">
        <f t="shared" si="69"/>
        <v>0.32736385944665325</v>
      </c>
      <c r="CU75" s="126">
        <f t="shared" si="69"/>
        <v>0.32369459005872092</v>
      </c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</row>
    <row r="76" spans="1:445" s="35" customFormat="1" x14ac:dyDescent="0.25">
      <c r="A76" s="70" t="s">
        <v>598</v>
      </c>
      <c r="B76" s="2">
        <v>5570153.6954070013</v>
      </c>
      <c r="C76" s="2">
        <v>3066121.3496419997</v>
      </c>
      <c r="D76" s="2">
        <v>519840.22646999994</v>
      </c>
      <c r="E76" s="2">
        <v>6185601.0527659999</v>
      </c>
      <c r="F76" s="2">
        <v>1913724.71902</v>
      </c>
      <c r="G76" s="2">
        <v>745584.8642849999</v>
      </c>
      <c r="H76" s="2">
        <v>5077081.4194169994</v>
      </c>
      <c r="I76" s="2">
        <v>2066129.2041300009</v>
      </c>
      <c r="J76" s="2">
        <v>521432.38435400004</v>
      </c>
      <c r="K76" s="2">
        <v>5162422.9470650014</v>
      </c>
      <c r="L76" s="2">
        <v>1751224.8618349994</v>
      </c>
      <c r="M76" s="2">
        <v>489124.75791499997</v>
      </c>
      <c r="N76" s="2">
        <v>3120321.5583920004</v>
      </c>
      <c r="O76" s="2">
        <v>1352562.8942539999</v>
      </c>
      <c r="P76" s="2">
        <v>290326.578469</v>
      </c>
      <c r="Q76" s="2">
        <v>5055237.5767670004</v>
      </c>
      <c r="R76" s="2">
        <v>1018289.1475200001</v>
      </c>
      <c r="S76" s="2">
        <v>254045.15374200002</v>
      </c>
      <c r="T76" s="2">
        <v>3073558.8690290009</v>
      </c>
      <c r="U76" s="2">
        <v>1512555.1128919995</v>
      </c>
      <c r="V76" s="2">
        <v>213063.15039400003</v>
      </c>
      <c r="W76" s="2">
        <v>7467968.3658630019</v>
      </c>
      <c r="X76" s="2">
        <v>1433105.9624030003</v>
      </c>
      <c r="Y76" s="2">
        <v>291022.09886799991</v>
      </c>
      <c r="Z76" s="2">
        <v>5023000.3538960004</v>
      </c>
      <c r="AA76" s="2">
        <v>2620703.9523209999</v>
      </c>
      <c r="AB76" s="2">
        <v>184243.087891</v>
      </c>
      <c r="AC76" s="2">
        <v>7071593.1144189993</v>
      </c>
      <c r="AD76" s="2">
        <v>1456930.7608619998</v>
      </c>
      <c r="AE76" s="2">
        <v>333587.634204</v>
      </c>
      <c r="AF76" s="2">
        <v>74840556.854491994</v>
      </c>
      <c r="AG76" s="2">
        <v>71</v>
      </c>
      <c r="AH76" s="70">
        <v>71</v>
      </c>
      <c r="AI76" s="70" t="s">
        <v>424</v>
      </c>
      <c r="AJ76" s="2">
        <v>112587.70192599999</v>
      </c>
      <c r="AK76" s="2">
        <v>56730.400755000002</v>
      </c>
      <c r="AL76" s="2">
        <v>11100.021381</v>
      </c>
      <c r="AM76" s="2">
        <v>133816.189564</v>
      </c>
      <c r="AN76" s="2">
        <v>68813.474138000005</v>
      </c>
      <c r="AO76" s="2">
        <v>13466.941631</v>
      </c>
      <c r="AP76" s="2">
        <v>111403.434842</v>
      </c>
      <c r="AQ76" s="2">
        <v>56712.909234999999</v>
      </c>
      <c r="AR76" s="2">
        <v>11205.34166</v>
      </c>
      <c r="AS76" s="2">
        <v>90078.616855</v>
      </c>
      <c r="AT76" s="2">
        <v>45598.747847999999</v>
      </c>
      <c r="AU76" s="2">
        <v>9029.4405669999996</v>
      </c>
      <c r="AV76" s="2">
        <v>57191.769305000002</v>
      </c>
      <c r="AW76" s="2">
        <v>28991.402801</v>
      </c>
      <c r="AX76" s="2">
        <v>5853.3797189999996</v>
      </c>
      <c r="AY76" s="2">
        <v>106767.250268</v>
      </c>
      <c r="AZ76" s="2">
        <v>52792.423118999999</v>
      </c>
      <c r="BA76" s="2">
        <v>10389.275218000001</v>
      </c>
      <c r="BB76" s="2">
        <v>84513.822931000002</v>
      </c>
      <c r="BC76" s="2">
        <v>42470.514026999997</v>
      </c>
      <c r="BD76" s="2">
        <v>8322.6768310000007</v>
      </c>
      <c r="BE76" s="2">
        <v>84167.386410000006</v>
      </c>
      <c r="BF76" s="2">
        <v>41903.599071999997</v>
      </c>
      <c r="BG76" s="2">
        <v>8244.1534179999999</v>
      </c>
      <c r="BH76" s="2">
        <v>60491.993891999999</v>
      </c>
      <c r="BI76" s="2">
        <v>16067.358978</v>
      </c>
      <c r="BJ76" s="2">
        <v>4339.1859100000001</v>
      </c>
      <c r="BK76" s="2">
        <v>43200.903384999998</v>
      </c>
      <c r="BL76" s="2">
        <v>16777.864451000001</v>
      </c>
      <c r="BM76" s="2">
        <v>9151.1443689999996</v>
      </c>
      <c r="BN76" s="2">
        <v>1402179.3245060004</v>
      </c>
      <c r="BO76"/>
      <c r="BP76">
        <v>71</v>
      </c>
      <c r="BQ76" t="s">
        <v>424</v>
      </c>
      <c r="BR76" s="68">
        <f t="shared" ref="BR76:CU76" si="70">AJ76/(AJ76+AJ77)</f>
        <v>0.9599393019738115</v>
      </c>
      <c r="BS76" s="68">
        <f t="shared" si="70"/>
        <v>0.96000271628184453</v>
      </c>
      <c r="BT76" s="68">
        <f t="shared" si="70"/>
        <v>0.95997807018904668</v>
      </c>
      <c r="BU76" s="68">
        <f t="shared" si="70"/>
        <v>0.95997345177695803</v>
      </c>
      <c r="BV76" s="68">
        <f t="shared" si="70"/>
        <v>0.95998656891882539</v>
      </c>
      <c r="BW76" s="68">
        <f t="shared" si="70"/>
        <v>0.96000677852553784</v>
      </c>
      <c r="BX76" s="68">
        <f t="shared" si="70"/>
        <v>0.96000489237120512</v>
      </c>
      <c r="BY76" s="68">
        <f t="shared" si="70"/>
        <v>0.96000542298558644</v>
      </c>
      <c r="BZ76" s="68">
        <f t="shared" si="70"/>
        <v>0.96001357775757534</v>
      </c>
      <c r="CA76" s="68">
        <f t="shared" si="70"/>
        <v>0.96003639948424768</v>
      </c>
      <c r="CB76" s="68">
        <f t="shared" si="70"/>
        <v>0.96003379805896005</v>
      </c>
      <c r="CC76" s="68">
        <f t="shared" si="70"/>
        <v>0.96006403231926385</v>
      </c>
      <c r="CD76" s="68">
        <f t="shared" si="70"/>
        <v>0.95965624254216875</v>
      </c>
      <c r="CE76" s="68">
        <f t="shared" si="70"/>
        <v>0.95968274950860621</v>
      </c>
      <c r="CF76" s="68">
        <f t="shared" si="70"/>
        <v>0.9597245680634221</v>
      </c>
      <c r="CG76" s="68">
        <f t="shared" si="70"/>
        <v>0.95962891874363154</v>
      </c>
      <c r="CH76" s="68">
        <f t="shared" si="70"/>
        <v>0.95959374543604803</v>
      </c>
      <c r="CI76" s="68">
        <f t="shared" si="70"/>
        <v>0.95952868848418371</v>
      </c>
      <c r="CJ76" s="68">
        <f t="shared" si="70"/>
        <v>0.95966372968853342</v>
      </c>
      <c r="CK76" s="68">
        <f t="shared" si="70"/>
        <v>0.95984008723329384</v>
      </c>
      <c r="CL76" s="68">
        <f t="shared" si="70"/>
        <v>0.95996709622675702</v>
      </c>
      <c r="CM76" s="68">
        <f t="shared" si="70"/>
        <v>0.95990585179971444</v>
      </c>
      <c r="CN76" s="68">
        <f t="shared" si="70"/>
        <v>0.960014707228797</v>
      </c>
      <c r="CO76" s="68">
        <f t="shared" si="70"/>
        <v>0.95995571133683011</v>
      </c>
      <c r="CP76" s="68">
        <f t="shared" si="70"/>
        <v>0.63041543026863023</v>
      </c>
      <c r="CQ76" s="68">
        <f t="shared" si="70"/>
        <v>0.81383086593709686</v>
      </c>
      <c r="CR76" s="68">
        <f t="shared" si="70"/>
        <v>0.86345001578295721</v>
      </c>
      <c r="CS76" s="68">
        <f t="shared" si="70"/>
        <v>0.70175641321454907</v>
      </c>
      <c r="CT76" s="68">
        <f t="shared" si="70"/>
        <v>0.80109973452622818</v>
      </c>
      <c r="CU76" s="68">
        <f t="shared" si="70"/>
        <v>0.96944514397673287</v>
      </c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</row>
    <row r="77" spans="1:445" s="35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>
        <v>72</v>
      </c>
      <c r="AH77" s="70">
        <v>72</v>
      </c>
      <c r="AI77" s="70" t="s">
        <v>426</v>
      </c>
      <c r="AJ77" s="2">
        <v>4698.5699189999996</v>
      </c>
      <c r="AK77" s="2">
        <v>2363.599494</v>
      </c>
      <c r="AL77" s="2">
        <v>462.76502599999998</v>
      </c>
      <c r="AM77" s="2">
        <v>5579.5294700000004</v>
      </c>
      <c r="AN77" s="2">
        <v>2868.230967</v>
      </c>
      <c r="AO77" s="2">
        <v>561.02351699999997</v>
      </c>
      <c r="AP77" s="2">
        <v>4641.2183960000002</v>
      </c>
      <c r="AQ77" s="2">
        <v>2362.70417</v>
      </c>
      <c r="AR77" s="2">
        <v>466.724152</v>
      </c>
      <c r="AS77" s="2">
        <v>3749.7180950000002</v>
      </c>
      <c r="AT77" s="2">
        <v>1898.2756320000001</v>
      </c>
      <c r="AU77" s="2">
        <v>375.59937100000002</v>
      </c>
      <c r="AV77" s="2">
        <v>2404.3305999999998</v>
      </c>
      <c r="AW77" s="2">
        <v>1217.958382</v>
      </c>
      <c r="AX77" s="2">
        <v>245.640681</v>
      </c>
      <c r="AY77" s="2">
        <v>4491.6417709999996</v>
      </c>
      <c r="AZ77" s="2">
        <v>2222.9658100000001</v>
      </c>
      <c r="BA77" s="2">
        <v>438.20221199999997</v>
      </c>
      <c r="BB77" s="2">
        <v>3552.2572140000002</v>
      </c>
      <c r="BC77" s="2">
        <v>1776.975312</v>
      </c>
      <c r="BD77" s="2">
        <v>347.075355</v>
      </c>
      <c r="BE77" s="2">
        <v>3515.5735930000001</v>
      </c>
      <c r="BF77" s="2">
        <v>1745.3145919999999</v>
      </c>
      <c r="BG77" s="2">
        <v>343.90259400000002</v>
      </c>
      <c r="BH77" s="2">
        <v>35463.769542000002</v>
      </c>
      <c r="BI77" s="2">
        <v>3675.5134670000002</v>
      </c>
      <c r="BJ77" s="2">
        <v>686.21895500000005</v>
      </c>
      <c r="BK77" s="2">
        <v>18360.206098999999</v>
      </c>
      <c r="BL77" s="2">
        <v>4165.6756949999999</v>
      </c>
      <c r="BM77" s="2">
        <v>288.42467299999998</v>
      </c>
      <c r="BN77" s="2">
        <v>114969.604756</v>
      </c>
      <c r="BO77"/>
      <c r="BP77" s="35">
        <v>72</v>
      </c>
      <c r="BQ77" s="35" t="s">
        <v>426</v>
      </c>
      <c r="BR77" s="126">
        <f>1-BR76</f>
        <v>4.0060698026188502E-2</v>
      </c>
      <c r="BS77" s="126">
        <f t="shared" ref="BS77:CU77" si="71">1-BS76</f>
        <v>3.9997283718155474E-2</v>
      </c>
      <c r="BT77" s="126">
        <f t="shared" si="71"/>
        <v>4.0021929810953316E-2</v>
      </c>
      <c r="BU77" s="126">
        <f t="shared" si="71"/>
        <v>4.0026548223041969E-2</v>
      </c>
      <c r="BV77" s="126">
        <f t="shared" si="71"/>
        <v>4.0013431081174611E-2</v>
      </c>
      <c r="BW77" s="126">
        <f t="shared" si="71"/>
        <v>3.9993221474462159E-2</v>
      </c>
      <c r="BX77" s="126">
        <f t="shared" si="71"/>
        <v>3.9995107628794879E-2</v>
      </c>
      <c r="BY77" s="126">
        <f t="shared" si="71"/>
        <v>3.9994577014413557E-2</v>
      </c>
      <c r="BZ77" s="126">
        <f t="shared" si="71"/>
        <v>3.9986422242424657E-2</v>
      </c>
      <c r="CA77" s="126">
        <f t="shared" si="71"/>
        <v>3.9963600515752318E-2</v>
      </c>
      <c r="CB77" s="126">
        <f t="shared" si="71"/>
        <v>3.9966201941039947E-2</v>
      </c>
      <c r="CC77" s="126">
        <f t="shared" si="71"/>
        <v>3.9935967680736151E-2</v>
      </c>
      <c r="CD77" s="126">
        <f t="shared" si="71"/>
        <v>4.0343757457831253E-2</v>
      </c>
      <c r="CE77" s="126">
        <f t="shared" si="71"/>
        <v>4.0317250491393786E-2</v>
      </c>
      <c r="CF77" s="126">
        <f t="shared" si="71"/>
        <v>4.0275431936577899E-2</v>
      </c>
      <c r="CG77" s="126">
        <f t="shared" si="71"/>
        <v>4.0371081256368457E-2</v>
      </c>
      <c r="CH77" s="126">
        <f t="shared" si="71"/>
        <v>4.0406254563951971E-2</v>
      </c>
      <c r="CI77" s="126">
        <f t="shared" si="71"/>
        <v>4.0471311515816288E-2</v>
      </c>
      <c r="CJ77" s="126">
        <f t="shared" si="71"/>
        <v>4.0336270311466582E-2</v>
      </c>
      <c r="CK77" s="126">
        <f t="shared" si="71"/>
        <v>4.0159912766706163E-2</v>
      </c>
      <c r="CL77" s="126">
        <f t="shared" si="71"/>
        <v>4.0032903773242978E-2</v>
      </c>
      <c r="CM77" s="126">
        <f t="shared" si="71"/>
        <v>4.0094148200285562E-2</v>
      </c>
      <c r="CN77" s="126">
        <f t="shared" si="71"/>
        <v>3.9985292771202996E-2</v>
      </c>
      <c r="CO77" s="126">
        <f t="shared" si="71"/>
        <v>4.0044288663169891E-2</v>
      </c>
      <c r="CP77" s="126">
        <f t="shared" si="71"/>
        <v>0.36958456973136977</v>
      </c>
      <c r="CQ77" s="126">
        <f t="shared" si="71"/>
        <v>0.18616913406290314</v>
      </c>
      <c r="CR77" s="126">
        <f t="shared" si="71"/>
        <v>0.13654998421704279</v>
      </c>
      <c r="CS77" s="126">
        <f t="shared" si="71"/>
        <v>0.29824358678545093</v>
      </c>
      <c r="CT77" s="126">
        <f t="shared" si="71"/>
        <v>0.19890026547377182</v>
      </c>
      <c r="CU77" s="126">
        <f t="shared" si="71"/>
        <v>3.055485602326713E-2</v>
      </c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</row>
    <row r="78" spans="1:445" s="35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>
        <v>73</v>
      </c>
      <c r="AH78" s="70">
        <v>73</v>
      </c>
      <c r="AI78" s="70" t="s">
        <v>428</v>
      </c>
      <c r="AJ78" s="2">
        <v>145161.09214399999</v>
      </c>
      <c r="AK78" s="2">
        <v>86489.413725999999</v>
      </c>
      <c r="AL78" s="2">
        <v>9726.7547369999993</v>
      </c>
      <c r="AM78" s="2">
        <v>169645.31327499999</v>
      </c>
      <c r="AN78" s="2">
        <v>98548.932333000004</v>
      </c>
      <c r="AO78" s="2">
        <v>12619.573222999999</v>
      </c>
      <c r="AP78" s="2">
        <v>175903.694823</v>
      </c>
      <c r="AQ78" s="2">
        <v>102332.218634</v>
      </c>
      <c r="AR78" s="2">
        <v>14393.612257999999</v>
      </c>
      <c r="AS78" s="2">
        <v>249969.454065</v>
      </c>
      <c r="AT78" s="2">
        <v>144339.720115</v>
      </c>
      <c r="AU78" s="2">
        <v>20394.983357000001</v>
      </c>
      <c r="AV78" s="2">
        <v>120920.513554</v>
      </c>
      <c r="AW78" s="2">
        <v>70962.594240000006</v>
      </c>
      <c r="AX78" s="2">
        <v>16089.693606000001</v>
      </c>
      <c r="AY78" s="2">
        <v>119221.050368</v>
      </c>
      <c r="AZ78" s="2">
        <v>66488.107281999997</v>
      </c>
      <c r="BA78" s="2">
        <v>8743.0512679999993</v>
      </c>
      <c r="BB78" s="2">
        <v>19090.774989000001</v>
      </c>
      <c r="BC78" s="2">
        <v>52736.169109000002</v>
      </c>
      <c r="BD78" s="2">
        <v>9837.7032099999997</v>
      </c>
      <c r="BE78" s="2">
        <v>22739.322388000001</v>
      </c>
      <c r="BF78" s="2">
        <v>17302.077642</v>
      </c>
      <c r="BG78" s="2">
        <v>10064.110344999999</v>
      </c>
      <c r="BH78" s="2">
        <v>14733.611940000001</v>
      </c>
      <c r="BI78" s="2">
        <v>25317.028424</v>
      </c>
      <c r="BJ78" s="2">
        <v>2253.049947</v>
      </c>
      <c r="BK78" s="2">
        <v>15950.109496999999</v>
      </c>
      <c r="BL78" s="2">
        <v>9925.2082750000009</v>
      </c>
      <c r="BM78" s="2">
        <v>5715.8207220000004</v>
      </c>
      <c r="BN78" s="2">
        <v>1837614.7594959997</v>
      </c>
      <c r="BO78"/>
      <c r="BP78">
        <v>73</v>
      </c>
      <c r="BQ78" t="s">
        <v>428</v>
      </c>
      <c r="BR78" s="68">
        <f t="shared" ref="BR78:CU78" si="72">AJ78/(AJ78+AJ79)</f>
        <v>0.95001683233291645</v>
      </c>
      <c r="BS78" s="68">
        <f t="shared" si="72"/>
        <v>0.95228021567065912</v>
      </c>
      <c r="BT78" s="68">
        <f t="shared" si="72"/>
        <v>0.95018050542454324</v>
      </c>
      <c r="BU78" s="68">
        <f t="shared" si="72"/>
        <v>0.94999924195246011</v>
      </c>
      <c r="BV78" s="68">
        <f t="shared" si="72"/>
        <v>0.94996393206259222</v>
      </c>
      <c r="BW78" s="68">
        <f t="shared" si="72"/>
        <v>0.94973559700662646</v>
      </c>
      <c r="BX78" s="68">
        <f t="shared" si="72"/>
        <v>0.94999488401289933</v>
      </c>
      <c r="BY78" s="68">
        <f t="shared" si="72"/>
        <v>0.94996851385047509</v>
      </c>
      <c r="BZ78" s="68">
        <f t="shared" si="72"/>
        <v>0.94980620152912054</v>
      </c>
      <c r="CA78" s="68">
        <f t="shared" si="72"/>
        <v>0.95226210978851111</v>
      </c>
      <c r="CB78" s="68">
        <f t="shared" si="72"/>
        <v>0.9499849150201618</v>
      </c>
      <c r="CC78" s="68">
        <f t="shared" si="72"/>
        <v>0.95055077039916736</v>
      </c>
      <c r="CD78" s="68">
        <f t="shared" si="72"/>
        <v>0.95207667731810508</v>
      </c>
      <c r="CE78" s="68">
        <f t="shared" si="72"/>
        <v>0.95254995930922193</v>
      </c>
      <c r="CF78" s="68">
        <f t="shared" si="72"/>
        <v>0.95395271283023864</v>
      </c>
      <c r="CG78" s="68">
        <f t="shared" si="72"/>
        <v>0.9500053943216803</v>
      </c>
      <c r="CH78" s="68">
        <f t="shared" si="72"/>
        <v>0.94997445192727537</v>
      </c>
      <c r="CI78" s="68">
        <f t="shared" si="72"/>
        <v>0.94993550465758658</v>
      </c>
      <c r="CJ78" s="68">
        <f t="shared" si="72"/>
        <v>0.14001986097109007</v>
      </c>
      <c r="CK78" s="68">
        <f t="shared" si="72"/>
        <v>0.67984189723080679</v>
      </c>
      <c r="CL78" s="68">
        <f t="shared" si="72"/>
        <v>0.92949842157364493</v>
      </c>
      <c r="CM78" s="68">
        <f t="shared" si="72"/>
        <v>0.10994764398131061</v>
      </c>
      <c r="CN78" s="68">
        <f t="shared" si="72"/>
        <v>0.14934114201860219</v>
      </c>
      <c r="CO78" s="68">
        <f t="shared" si="72"/>
        <v>0.67821782180119417</v>
      </c>
      <c r="CP78" s="68">
        <f t="shared" si="72"/>
        <v>0.11624380659420024</v>
      </c>
      <c r="CQ78" s="68">
        <f t="shared" si="72"/>
        <v>0.1162624099663683</v>
      </c>
      <c r="CR78" s="68">
        <f t="shared" si="72"/>
        <v>0.11584468508714459</v>
      </c>
      <c r="CS78" s="68">
        <f t="shared" si="72"/>
        <v>0.14102993209967751</v>
      </c>
      <c r="CT78" s="68">
        <f t="shared" si="72"/>
        <v>0.14113899981070765</v>
      </c>
      <c r="CU78" s="68">
        <f t="shared" si="72"/>
        <v>0.14042981982771752</v>
      </c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</row>
    <row r="79" spans="1:445" s="35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>
        <v>74</v>
      </c>
      <c r="AH79" s="70">
        <v>74</v>
      </c>
      <c r="AI79" s="70" t="s">
        <v>430</v>
      </c>
      <c r="AJ79" s="2">
        <v>7637.3501610000003</v>
      </c>
      <c r="AK79" s="2">
        <v>4334.0774090000004</v>
      </c>
      <c r="AL79" s="2">
        <v>509.98942</v>
      </c>
      <c r="AM79" s="2">
        <v>8928.8431909999999</v>
      </c>
      <c r="AN79" s="2">
        <v>5190.724518</v>
      </c>
      <c r="AO79" s="2">
        <v>667.88621599999999</v>
      </c>
      <c r="AP79" s="2">
        <v>9259.0863489999992</v>
      </c>
      <c r="AQ79" s="2">
        <v>5389.476498</v>
      </c>
      <c r="AR79" s="2">
        <v>760.64998500000002</v>
      </c>
      <c r="AS79" s="2">
        <v>12531.228778000001</v>
      </c>
      <c r="AT79" s="2">
        <v>7599.2400019999995</v>
      </c>
      <c r="AU79" s="2">
        <v>1060.9809029999999</v>
      </c>
      <c r="AV79" s="2">
        <v>6086.6030309999996</v>
      </c>
      <c r="AW79" s="2">
        <v>3534.909588</v>
      </c>
      <c r="AX79" s="2">
        <v>776.64933699999995</v>
      </c>
      <c r="AY79" s="2">
        <v>6274.0795340000004</v>
      </c>
      <c r="AZ79" s="2">
        <v>3501.2562710000002</v>
      </c>
      <c r="BA79" s="2">
        <v>460.78543999999999</v>
      </c>
      <c r="BB79" s="2">
        <v>117252.561282</v>
      </c>
      <c r="BC79" s="2">
        <v>24835.056382999999</v>
      </c>
      <c r="BD79" s="2">
        <v>746.18050800000003</v>
      </c>
      <c r="BE79" s="2">
        <v>184080.22885099999</v>
      </c>
      <c r="BF79" s="2">
        <v>98553.991276000001</v>
      </c>
      <c r="BG79" s="2">
        <v>4774.9428639999996</v>
      </c>
      <c r="BH79" s="2">
        <v>112013.88860799999</v>
      </c>
      <c r="BI79" s="2">
        <v>192440.61509400001</v>
      </c>
      <c r="BJ79" s="2">
        <v>17195.834956999999</v>
      </c>
      <c r="BK79" s="2">
        <v>97147.225653999994</v>
      </c>
      <c r="BL79" s="2">
        <v>60397.015123999998</v>
      </c>
      <c r="BM79" s="2">
        <v>34986.508235000001</v>
      </c>
      <c r="BN79" s="2">
        <v>1028927.8654669998</v>
      </c>
      <c r="BO79"/>
      <c r="BP79" s="35">
        <v>74</v>
      </c>
      <c r="BQ79" s="35" t="s">
        <v>430</v>
      </c>
      <c r="BR79" s="126">
        <f>1-BR78</f>
        <v>4.998316766708355E-2</v>
      </c>
      <c r="BS79" s="126">
        <f t="shared" ref="BS79:CU79" si="73">1-BS78</f>
        <v>4.7719784329340875E-2</v>
      </c>
      <c r="BT79" s="126">
        <f t="shared" si="73"/>
        <v>4.9819494575456758E-2</v>
      </c>
      <c r="BU79" s="126">
        <f t="shared" si="73"/>
        <v>5.0000758047539895E-2</v>
      </c>
      <c r="BV79" s="126">
        <f t="shared" si="73"/>
        <v>5.003606793740778E-2</v>
      </c>
      <c r="BW79" s="126">
        <f t="shared" si="73"/>
        <v>5.0264402993373536E-2</v>
      </c>
      <c r="BX79" s="126">
        <f t="shared" si="73"/>
        <v>5.0005115987100668E-2</v>
      </c>
      <c r="BY79" s="126">
        <f t="shared" si="73"/>
        <v>5.0031486149524906E-2</v>
      </c>
      <c r="BZ79" s="126">
        <f t="shared" si="73"/>
        <v>5.0193798470879458E-2</v>
      </c>
      <c r="CA79" s="126">
        <f t="shared" si="73"/>
        <v>4.7737890211488887E-2</v>
      </c>
      <c r="CB79" s="126">
        <f t="shared" si="73"/>
        <v>5.0015084979838198E-2</v>
      </c>
      <c r="CC79" s="126">
        <f t="shared" si="73"/>
        <v>4.9449229600832645E-2</v>
      </c>
      <c r="CD79" s="126">
        <f t="shared" si="73"/>
        <v>4.792332268189492E-2</v>
      </c>
      <c r="CE79" s="126">
        <f t="shared" si="73"/>
        <v>4.7450040690778073E-2</v>
      </c>
      <c r="CF79" s="126">
        <f t="shared" si="73"/>
        <v>4.6047287169761364E-2</v>
      </c>
      <c r="CG79" s="126">
        <f t="shared" si="73"/>
        <v>4.9994605678319703E-2</v>
      </c>
      <c r="CH79" s="126">
        <f t="shared" si="73"/>
        <v>5.0025548072724635E-2</v>
      </c>
      <c r="CI79" s="126">
        <f t="shared" si="73"/>
        <v>5.0064495342413418E-2</v>
      </c>
      <c r="CJ79" s="126">
        <f t="shared" si="73"/>
        <v>0.85998013902890991</v>
      </c>
      <c r="CK79" s="126">
        <f t="shared" si="73"/>
        <v>0.32015810276919321</v>
      </c>
      <c r="CL79" s="126">
        <f t="shared" si="73"/>
        <v>7.0501578426355072E-2</v>
      </c>
      <c r="CM79" s="126">
        <f t="shared" si="73"/>
        <v>0.89005235601868937</v>
      </c>
      <c r="CN79" s="126">
        <f t="shared" si="73"/>
        <v>0.85065885798139784</v>
      </c>
      <c r="CO79" s="126">
        <f t="shared" si="73"/>
        <v>0.32178217819880583</v>
      </c>
      <c r="CP79" s="126">
        <f t="shared" si="73"/>
        <v>0.88375619340579981</v>
      </c>
      <c r="CQ79" s="126">
        <f t="shared" si="73"/>
        <v>0.88373759003363173</v>
      </c>
      <c r="CR79" s="126">
        <f t="shared" si="73"/>
        <v>0.88415531491285537</v>
      </c>
      <c r="CS79" s="126">
        <f t="shared" si="73"/>
        <v>0.85897006790032249</v>
      </c>
      <c r="CT79" s="126">
        <f t="shared" si="73"/>
        <v>0.85886100018929235</v>
      </c>
      <c r="CU79" s="126">
        <f t="shared" si="73"/>
        <v>0.85957018017228248</v>
      </c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</row>
    <row r="80" spans="1:445" s="35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>
        <v>75</v>
      </c>
      <c r="AH80" s="70">
        <v>75</v>
      </c>
      <c r="AI80" s="70" t="s">
        <v>432</v>
      </c>
      <c r="AJ80" s="2">
        <v>372.85603099999997</v>
      </c>
      <c r="AK80" s="2">
        <v>1051.560158</v>
      </c>
      <c r="AL80" s="2">
        <v>416.66879699999998</v>
      </c>
      <c r="AM80" s="2">
        <v>1267.1764290000001</v>
      </c>
      <c r="AN80" s="2">
        <v>295.98143199999998</v>
      </c>
      <c r="AO80" s="2">
        <v>551.32892500000003</v>
      </c>
      <c r="AP80" s="2">
        <v>321.56618900000001</v>
      </c>
      <c r="AQ80" s="2">
        <v>402.42280099999999</v>
      </c>
      <c r="AR80" s="2">
        <v>69.888386999999994</v>
      </c>
      <c r="AS80" s="2">
        <v>2555.720906</v>
      </c>
      <c r="AT80" s="2">
        <v>1724.218711</v>
      </c>
      <c r="AU80" s="2">
        <v>160.75287499999999</v>
      </c>
      <c r="AV80" s="2">
        <v>211.75611799999999</v>
      </c>
      <c r="AW80" s="2">
        <v>1164.270409</v>
      </c>
      <c r="AX80" s="2">
        <v>191.178213</v>
      </c>
      <c r="AY80" s="2">
        <v>114.935503</v>
      </c>
      <c r="AZ80" s="2">
        <v>206.69763699999999</v>
      </c>
      <c r="BA80" s="2">
        <v>493.42874999999998</v>
      </c>
      <c r="BB80" s="2">
        <v>943.46401500000002</v>
      </c>
      <c r="BC80" s="2">
        <v>211.916786</v>
      </c>
      <c r="BD80" s="2">
        <v>30.475428000000001</v>
      </c>
      <c r="BE80" s="2">
        <v>2748.5577619999999</v>
      </c>
      <c r="BF80" s="2">
        <v>297.83657699999998</v>
      </c>
      <c r="BG80" s="2">
        <v>50.578736999999997</v>
      </c>
      <c r="BH80" s="2">
        <v>375.207155</v>
      </c>
      <c r="BI80" s="2">
        <v>873.82112500000005</v>
      </c>
      <c r="BJ80" s="2">
        <v>7.5936750000000002</v>
      </c>
      <c r="BK80" s="2">
        <v>273.90769899999998</v>
      </c>
      <c r="BL80" s="2">
        <v>181.74253899999999</v>
      </c>
      <c r="BM80" s="2">
        <v>208.204453</v>
      </c>
      <c r="BN80" s="2">
        <v>17775.714221999995</v>
      </c>
      <c r="BO80"/>
      <c r="BP80">
        <v>75</v>
      </c>
      <c r="BQ80" t="s">
        <v>432</v>
      </c>
      <c r="BR80" s="68">
        <f t="shared" ref="BR80:CU80" si="74">AJ80/(AJ80+AJ81)</f>
        <v>0.63620417411507757</v>
      </c>
      <c r="BS80" s="68">
        <f t="shared" si="74"/>
        <v>0.63400658106401409</v>
      </c>
      <c r="BT80" s="68">
        <f t="shared" si="74"/>
        <v>0.6323349328234501</v>
      </c>
      <c r="BU80" s="68">
        <f t="shared" si="74"/>
        <v>0.62815939653999542</v>
      </c>
      <c r="BV80" s="68">
        <f t="shared" si="74"/>
        <v>0.63188522193304708</v>
      </c>
      <c r="BW80" s="68">
        <f t="shared" si="74"/>
        <v>0.62544762309451041</v>
      </c>
      <c r="BX80" s="68">
        <f t="shared" si="74"/>
        <v>0.71337434485422335</v>
      </c>
      <c r="BY80" s="68">
        <f t="shared" si="74"/>
        <v>0.71086796804013419</v>
      </c>
      <c r="BZ80" s="68">
        <f t="shared" si="74"/>
        <v>0.71296555281854157</v>
      </c>
      <c r="CA80" s="68">
        <f t="shared" si="74"/>
        <v>0.94439591339503959</v>
      </c>
      <c r="CB80" s="68">
        <f t="shared" si="74"/>
        <v>0.94369016777065429</v>
      </c>
      <c r="CC80" s="68">
        <f t="shared" si="74"/>
        <v>0.9442697884965725</v>
      </c>
      <c r="CD80" s="68">
        <f t="shared" si="74"/>
        <v>0.84919654011673829</v>
      </c>
      <c r="CE80" s="68">
        <f t="shared" si="74"/>
        <v>0.8725603965919948</v>
      </c>
      <c r="CF80" s="68">
        <f t="shared" si="74"/>
        <v>0.8743027138590701</v>
      </c>
      <c r="CG80" s="68">
        <f t="shared" si="74"/>
        <v>0.89943684317275452</v>
      </c>
      <c r="CH80" s="68">
        <f t="shared" si="74"/>
        <v>0.92905405484367209</v>
      </c>
      <c r="CI80" s="68">
        <f t="shared" si="74"/>
        <v>0.9318458797153415</v>
      </c>
      <c r="CJ80" s="68">
        <f t="shared" si="74"/>
        <v>0.42476278627150893</v>
      </c>
      <c r="CK80" s="68">
        <f t="shared" si="74"/>
        <v>0.41891138749380824</v>
      </c>
      <c r="CL80" s="68">
        <f t="shared" si="74"/>
        <v>0.42113708982618109</v>
      </c>
      <c r="CM80" s="68">
        <f t="shared" si="74"/>
        <v>0.44368487416286717</v>
      </c>
      <c r="CN80" s="68">
        <f t="shared" si="74"/>
        <v>0.44285514904294504</v>
      </c>
      <c r="CO80" s="68">
        <f t="shared" si="74"/>
        <v>0.4362945262060407</v>
      </c>
      <c r="CP80" s="68">
        <f t="shared" si="74"/>
        <v>0.21260484619550113</v>
      </c>
      <c r="CQ80" s="68">
        <f t="shared" si="74"/>
        <v>0.20867309114554738</v>
      </c>
      <c r="CR80" s="68">
        <f t="shared" si="74"/>
        <v>0.20150910615210491</v>
      </c>
      <c r="CS80" s="68">
        <f t="shared" si="74"/>
        <v>0.37022635760183009</v>
      </c>
      <c r="CT80" s="68">
        <f t="shared" si="74"/>
        <v>0.37420228225530222</v>
      </c>
      <c r="CU80" s="68">
        <f t="shared" si="74"/>
        <v>0.3712503279575225</v>
      </c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</row>
    <row r="81" spans="1:445" s="35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>
        <v>76</v>
      </c>
      <c r="AH81" s="70">
        <v>76</v>
      </c>
      <c r="AI81" s="70" t="s">
        <v>434</v>
      </c>
      <c r="AJ81" s="2">
        <v>213.207447</v>
      </c>
      <c r="AK81" s="2">
        <v>607.03486199999998</v>
      </c>
      <c r="AL81" s="2">
        <v>242.268066</v>
      </c>
      <c r="AM81" s="2">
        <v>750.10841300000004</v>
      </c>
      <c r="AN81" s="2">
        <v>172.428687</v>
      </c>
      <c r="AO81" s="2">
        <v>330.16603099999998</v>
      </c>
      <c r="AP81" s="2">
        <v>129.201618</v>
      </c>
      <c r="AQ81" s="2">
        <v>163.67782399999999</v>
      </c>
      <c r="AR81" s="2">
        <v>28.136527000000001</v>
      </c>
      <c r="AS81" s="2">
        <v>150.475584</v>
      </c>
      <c r="AT81" s="2">
        <v>102.883838</v>
      </c>
      <c r="AU81" s="2">
        <v>9.4875340000000001</v>
      </c>
      <c r="AV81" s="2">
        <v>37.604433999999998</v>
      </c>
      <c r="AW81" s="2">
        <v>170.04457199999999</v>
      </c>
      <c r="AX81" s="2">
        <v>27.485426</v>
      </c>
      <c r="AY81" s="2">
        <v>12.850571</v>
      </c>
      <c r="AZ81" s="2">
        <v>15.784183000000001</v>
      </c>
      <c r="BA81" s="2">
        <v>36.088802999999999</v>
      </c>
      <c r="BB81" s="2">
        <v>1277.6910519999999</v>
      </c>
      <c r="BC81" s="2">
        <v>293.95818500000001</v>
      </c>
      <c r="BD81" s="2">
        <v>41.889198</v>
      </c>
      <c r="BE81" s="2">
        <v>3446.2843929999999</v>
      </c>
      <c r="BF81" s="2">
        <v>374.70065699999998</v>
      </c>
      <c r="BG81" s="2">
        <v>65.349228999999994</v>
      </c>
      <c r="BH81" s="2">
        <v>1389.602828</v>
      </c>
      <c r="BI81" s="2">
        <v>3313.6911230000001</v>
      </c>
      <c r="BJ81" s="2">
        <v>30.090354000000001</v>
      </c>
      <c r="BK81" s="2">
        <v>465.93076300000001</v>
      </c>
      <c r="BL81" s="2">
        <v>303.93739299999999</v>
      </c>
      <c r="BM81" s="2">
        <v>352.61512699999997</v>
      </c>
      <c r="BN81" s="2">
        <v>14554.674721999998</v>
      </c>
      <c r="BO81"/>
      <c r="BP81" s="35">
        <v>76</v>
      </c>
      <c r="BQ81" s="35" t="s">
        <v>434</v>
      </c>
      <c r="BR81" s="126">
        <f>1-BR80</f>
        <v>0.36379582588492243</v>
      </c>
      <c r="BS81" s="126">
        <f t="shared" ref="BS81:CU81" si="75">1-BS80</f>
        <v>0.36599341893598591</v>
      </c>
      <c r="BT81" s="126">
        <f t="shared" si="75"/>
        <v>0.3676650671765499</v>
      </c>
      <c r="BU81" s="126">
        <f t="shared" si="75"/>
        <v>0.37184060346000458</v>
      </c>
      <c r="BV81" s="126">
        <f t="shared" si="75"/>
        <v>0.36811477806695292</v>
      </c>
      <c r="BW81" s="126">
        <f t="shared" si="75"/>
        <v>0.37455237690548959</v>
      </c>
      <c r="BX81" s="126">
        <f t="shared" si="75"/>
        <v>0.28662565514577665</v>
      </c>
      <c r="BY81" s="126">
        <f t="shared" si="75"/>
        <v>0.28913203195986581</v>
      </c>
      <c r="BZ81" s="126">
        <f t="shared" si="75"/>
        <v>0.28703444718145843</v>
      </c>
      <c r="CA81" s="126">
        <f t="shared" si="75"/>
        <v>5.5604086604960412E-2</v>
      </c>
      <c r="CB81" s="126">
        <f t="shared" si="75"/>
        <v>5.6309832229345713E-2</v>
      </c>
      <c r="CC81" s="126">
        <f t="shared" si="75"/>
        <v>5.5730211503427496E-2</v>
      </c>
      <c r="CD81" s="126">
        <f t="shared" si="75"/>
        <v>0.15080345988326171</v>
      </c>
      <c r="CE81" s="126">
        <f t="shared" si="75"/>
        <v>0.1274396034080052</v>
      </c>
      <c r="CF81" s="126">
        <f t="shared" si="75"/>
        <v>0.1256972861409299</v>
      </c>
      <c r="CG81" s="126">
        <f t="shared" si="75"/>
        <v>0.10056315682724548</v>
      </c>
      <c r="CH81" s="126">
        <f t="shared" si="75"/>
        <v>7.0945945156327905E-2</v>
      </c>
      <c r="CI81" s="126">
        <f t="shared" si="75"/>
        <v>6.8154120284658504E-2</v>
      </c>
      <c r="CJ81" s="126">
        <f t="shared" si="75"/>
        <v>0.57523721372849113</v>
      </c>
      <c r="CK81" s="126">
        <f t="shared" si="75"/>
        <v>0.58108861250619182</v>
      </c>
      <c r="CL81" s="126">
        <f t="shared" si="75"/>
        <v>0.57886291017381897</v>
      </c>
      <c r="CM81" s="126">
        <f t="shared" si="75"/>
        <v>0.55631512583713283</v>
      </c>
      <c r="CN81" s="126">
        <f t="shared" si="75"/>
        <v>0.5571448509570549</v>
      </c>
      <c r="CO81" s="126">
        <f t="shared" si="75"/>
        <v>0.5637054737939593</v>
      </c>
      <c r="CP81" s="126">
        <f t="shared" si="75"/>
        <v>0.78739515380449887</v>
      </c>
      <c r="CQ81" s="126">
        <f t="shared" si="75"/>
        <v>0.79132690885445256</v>
      </c>
      <c r="CR81" s="126">
        <f t="shared" si="75"/>
        <v>0.79849089384789507</v>
      </c>
      <c r="CS81" s="126">
        <f t="shared" si="75"/>
        <v>0.62977364239816991</v>
      </c>
      <c r="CT81" s="126">
        <f t="shared" si="75"/>
        <v>0.62579771774469783</v>
      </c>
      <c r="CU81" s="126">
        <f t="shared" si="75"/>
        <v>0.62874967204247745</v>
      </c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</row>
    <row r="82" spans="1:445" x14ac:dyDescent="0.25">
      <c r="AH82" s="70"/>
      <c r="AI82" s="70"/>
      <c r="AJ82" s="2">
        <v>5570153.6954070013</v>
      </c>
      <c r="AK82" s="2">
        <v>3066121.3496419997</v>
      </c>
      <c r="AL82" s="2">
        <v>519840.22646999994</v>
      </c>
      <c r="AM82" s="2">
        <v>6185601.0527659999</v>
      </c>
      <c r="AN82" s="2">
        <v>1913724.71902</v>
      </c>
      <c r="AO82" s="2">
        <v>745584.8642849999</v>
      </c>
      <c r="AP82" s="2">
        <v>5077081.4194169994</v>
      </c>
      <c r="AQ82" s="2">
        <v>2066129.2041300009</v>
      </c>
      <c r="AR82" s="2">
        <v>521432.38435400004</v>
      </c>
      <c r="AS82" s="2">
        <v>5162422.9470650014</v>
      </c>
      <c r="AT82" s="2">
        <v>1751224.8618349994</v>
      </c>
      <c r="AU82" s="2">
        <v>489124.75791499997</v>
      </c>
      <c r="AV82" s="2">
        <v>3120321.5583920004</v>
      </c>
      <c r="AW82" s="2">
        <v>1352562.8942539999</v>
      </c>
      <c r="AX82" s="2">
        <v>290326.578469</v>
      </c>
      <c r="AY82" s="2">
        <v>5055237.5767670004</v>
      </c>
      <c r="AZ82" s="2">
        <v>1018289.1475200001</v>
      </c>
      <c r="BA82" s="2">
        <v>254045.15374200002</v>
      </c>
      <c r="BB82" s="2">
        <v>3073558.8690290009</v>
      </c>
      <c r="BC82" s="2">
        <v>1512555.1128919995</v>
      </c>
      <c r="BD82" s="2">
        <v>213063.15039400003</v>
      </c>
      <c r="BE82" s="2">
        <v>7467968.3658630019</v>
      </c>
      <c r="BF82" s="2">
        <v>1433105.9624030003</v>
      </c>
      <c r="BG82" s="2">
        <v>291022.09886799991</v>
      </c>
      <c r="BH82" s="2">
        <v>5023000.3538960004</v>
      </c>
      <c r="BI82" s="2">
        <v>2620703.9523209999</v>
      </c>
      <c r="BJ82" s="2">
        <v>184243.087891</v>
      </c>
      <c r="BK82" s="2">
        <v>7071593.1144189993</v>
      </c>
      <c r="BL82" s="2">
        <v>1456930.7608619998</v>
      </c>
      <c r="BM82" s="2">
        <v>333587.634204</v>
      </c>
      <c r="BN82" s="2">
        <v>74840556.854491994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2" filterMode="1"/>
  <dimension ref="A1:J10821"/>
  <sheetViews>
    <sheetView topLeftCell="A10702" workbookViewId="0">
      <selection activeCell="H34" sqref="H34"/>
    </sheetView>
  </sheetViews>
  <sheetFormatPr defaultRowHeight="15" x14ac:dyDescent="0.25"/>
  <cols>
    <col min="6" max="6" width="9.140625" style="2"/>
    <col min="7" max="10" width="16" style="2" customWidth="1"/>
  </cols>
  <sheetData>
    <row r="1" spans="1:10" x14ac:dyDescent="0.25">
      <c r="A1" s="124" t="s">
        <v>696</v>
      </c>
      <c r="B1" s="124" t="s">
        <v>697</v>
      </c>
      <c r="C1" s="124" t="s">
        <v>278</v>
      </c>
      <c r="D1" s="124" t="s">
        <v>274</v>
      </c>
      <c r="E1" s="124" t="s">
        <v>698</v>
      </c>
      <c r="F1" s="128" t="s">
        <v>699</v>
      </c>
      <c r="G1" s="128" t="s">
        <v>700</v>
      </c>
      <c r="H1" s="128" t="s">
        <v>701</v>
      </c>
      <c r="I1" s="128" t="s">
        <v>702</v>
      </c>
      <c r="J1" s="128" t="s">
        <v>703</v>
      </c>
    </row>
    <row r="2" spans="1:10" x14ac:dyDescent="0.25">
      <c r="A2" s="125">
        <v>921499</v>
      </c>
      <c r="B2" s="125">
        <v>2009</v>
      </c>
      <c r="C2" s="125">
        <v>1</v>
      </c>
      <c r="D2" s="125">
        <v>2</v>
      </c>
      <c r="E2" s="125">
        <v>1</v>
      </c>
      <c r="F2" s="129">
        <v>7231.4102940000002</v>
      </c>
      <c r="G2" s="129">
        <v>0</v>
      </c>
      <c r="H2" s="129">
        <v>9758.9050000000007</v>
      </c>
      <c r="I2" s="129">
        <v>7244.0351819999996</v>
      </c>
      <c r="J2" s="129">
        <v>7231.4102940000002</v>
      </c>
    </row>
    <row r="3" spans="1:10" hidden="1" x14ac:dyDescent="0.25">
      <c r="A3" s="125">
        <v>921500</v>
      </c>
      <c r="B3" s="125">
        <v>2009</v>
      </c>
      <c r="C3" s="125">
        <v>1</v>
      </c>
      <c r="D3" s="125">
        <v>2</v>
      </c>
      <c r="E3" s="125">
        <v>2</v>
      </c>
      <c r="F3" s="125">
        <v>6633.4869010000002</v>
      </c>
      <c r="G3" s="125">
        <v>0</v>
      </c>
      <c r="H3" s="125">
        <v>7231.4102940000002</v>
      </c>
      <c r="I3" s="125">
        <v>6641.3272139999999</v>
      </c>
      <c r="J3" s="125">
        <v>6633.4869010000002</v>
      </c>
    </row>
    <row r="4" spans="1:10" hidden="1" x14ac:dyDescent="0.25">
      <c r="A4" s="125">
        <v>921501</v>
      </c>
      <c r="B4" s="125">
        <v>2009</v>
      </c>
      <c r="C4" s="125">
        <v>1</v>
      </c>
      <c r="D4" s="125">
        <v>2</v>
      </c>
      <c r="E4" s="125">
        <v>3</v>
      </c>
      <c r="F4" s="125">
        <v>5786.0895739999996</v>
      </c>
      <c r="G4" s="125">
        <v>22.733817999999999</v>
      </c>
      <c r="H4" s="125">
        <v>6633.4869010000002</v>
      </c>
      <c r="I4" s="125">
        <v>5838.1318220000003</v>
      </c>
      <c r="J4" s="125">
        <v>5808.8233920000002</v>
      </c>
    </row>
    <row r="5" spans="1:10" hidden="1" x14ac:dyDescent="0.25">
      <c r="A5" s="125">
        <v>921502</v>
      </c>
      <c r="B5" s="125">
        <v>2009</v>
      </c>
      <c r="C5" s="125">
        <v>1</v>
      </c>
      <c r="D5" s="125">
        <v>2</v>
      </c>
      <c r="E5" s="125">
        <v>4</v>
      </c>
      <c r="F5" s="125">
        <v>7235.4110730000002</v>
      </c>
      <c r="G5" s="125">
        <v>0</v>
      </c>
      <c r="H5" s="125">
        <v>9758.9050000000007</v>
      </c>
      <c r="I5" s="125">
        <v>7244.0351819999996</v>
      </c>
      <c r="J5" s="125">
        <v>7235.4110730000002</v>
      </c>
    </row>
    <row r="6" spans="1:10" x14ac:dyDescent="0.25">
      <c r="A6" s="125">
        <v>921503</v>
      </c>
      <c r="B6" s="125">
        <v>2009</v>
      </c>
      <c r="C6" s="125">
        <v>1</v>
      </c>
      <c r="D6" s="125">
        <v>3</v>
      </c>
      <c r="E6" s="125">
        <v>1</v>
      </c>
      <c r="F6" s="129">
        <v>9260.3032280000007</v>
      </c>
      <c r="G6" s="129">
        <v>0</v>
      </c>
      <c r="H6" s="129">
        <v>11443.676750000001</v>
      </c>
      <c r="I6" s="129">
        <v>9294.5542559999994</v>
      </c>
      <c r="J6" s="129">
        <v>9260.3032280000007</v>
      </c>
    </row>
    <row r="7" spans="1:10" hidden="1" x14ac:dyDescent="0.25">
      <c r="A7" s="125">
        <v>921504</v>
      </c>
      <c r="B7" s="125">
        <v>2009</v>
      </c>
      <c r="C7" s="125">
        <v>1</v>
      </c>
      <c r="D7" s="125">
        <v>3</v>
      </c>
      <c r="E7" s="125">
        <v>2</v>
      </c>
      <c r="F7" s="125">
        <v>8587.4503690000001</v>
      </c>
      <c r="G7" s="125">
        <v>0</v>
      </c>
      <c r="H7" s="125">
        <v>9260.3032280000007</v>
      </c>
      <c r="I7" s="125">
        <v>8725.9837320000006</v>
      </c>
      <c r="J7" s="125">
        <v>8587.4503690000001</v>
      </c>
    </row>
    <row r="8" spans="1:10" hidden="1" x14ac:dyDescent="0.25">
      <c r="A8" s="125">
        <v>921505</v>
      </c>
      <c r="B8" s="125">
        <v>2009</v>
      </c>
      <c r="C8" s="125">
        <v>1</v>
      </c>
      <c r="D8" s="125">
        <v>3</v>
      </c>
      <c r="E8" s="125">
        <v>3</v>
      </c>
      <c r="F8" s="125">
        <v>6926.4163859999999</v>
      </c>
      <c r="G8" s="125">
        <v>597.16762800000004</v>
      </c>
      <c r="H8" s="125">
        <v>8587.4503690000001</v>
      </c>
      <c r="I8" s="125">
        <v>7854.9408530000001</v>
      </c>
      <c r="J8" s="125">
        <v>7523.584014</v>
      </c>
    </row>
    <row r="9" spans="1:10" hidden="1" x14ac:dyDescent="0.25">
      <c r="A9" s="125">
        <v>921506</v>
      </c>
      <c r="B9" s="125">
        <v>2009</v>
      </c>
      <c r="C9" s="125">
        <v>1</v>
      </c>
      <c r="D9" s="125">
        <v>3</v>
      </c>
      <c r="E9" s="125">
        <v>4</v>
      </c>
      <c r="F9" s="125">
        <v>4687.3047800000004</v>
      </c>
      <c r="G9" s="125">
        <v>0</v>
      </c>
      <c r="H9" s="125">
        <v>5786.0895739999996</v>
      </c>
      <c r="I9" s="125">
        <v>4699.4619519999997</v>
      </c>
      <c r="J9" s="125">
        <v>4687.3047800000004</v>
      </c>
    </row>
    <row r="10" spans="1:10" x14ac:dyDescent="0.25">
      <c r="A10" s="125">
        <v>921507</v>
      </c>
      <c r="B10" s="125">
        <v>2009</v>
      </c>
      <c r="C10" s="125">
        <v>1</v>
      </c>
      <c r="D10" s="125">
        <v>4</v>
      </c>
      <c r="E10" s="125">
        <v>1</v>
      </c>
      <c r="F10" s="129">
        <v>1954.56186</v>
      </c>
      <c r="G10" s="129">
        <v>0</v>
      </c>
      <c r="H10" s="129">
        <v>2263.4299999999998</v>
      </c>
      <c r="I10" s="129">
        <v>1987.0651969999999</v>
      </c>
      <c r="J10" s="129">
        <v>1954.56186</v>
      </c>
    </row>
    <row r="11" spans="1:10" hidden="1" x14ac:dyDescent="0.25">
      <c r="A11" s="125">
        <v>921508</v>
      </c>
      <c r="B11" s="125">
        <v>2009</v>
      </c>
      <c r="C11" s="125">
        <v>1</v>
      </c>
      <c r="D11" s="125">
        <v>4</v>
      </c>
      <c r="E11" s="125">
        <v>2</v>
      </c>
      <c r="F11" s="125">
        <v>1643.384924</v>
      </c>
      <c r="G11" s="125">
        <v>0</v>
      </c>
      <c r="H11" s="125">
        <v>1954.56186</v>
      </c>
      <c r="I11" s="125">
        <v>1883.220352</v>
      </c>
      <c r="J11" s="125">
        <v>1643.384924</v>
      </c>
    </row>
    <row r="12" spans="1:10" hidden="1" x14ac:dyDescent="0.25">
      <c r="A12" s="125">
        <v>921509</v>
      </c>
      <c r="B12" s="125">
        <v>2009</v>
      </c>
      <c r="C12" s="125">
        <v>1</v>
      </c>
      <c r="D12" s="125">
        <v>4</v>
      </c>
      <c r="E12" s="125">
        <v>3</v>
      </c>
      <c r="F12" s="125">
        <v>209.880403</v>
      </c>
      <c r="G12" s="125">
        <v>1216.212407</v>
      </c>
      <c r="H12" s="125">
        <v>1643.384924</v>
      </c>
      <c r="I12" s="125">
        <v>1554.1491229999999</v>
      </c>
      <c r="J12" s="125">
        <v>1426.0928100000001</v>
      </c>
    </row>
    <row r="13" spans="1:10" hidden="1" x14ac:dyDescent="0.25">
      <c r="A13" s="125">
        <v>921510</v>
      </c>
      <c r="B13" s="125">
        <v>2009</v>
      </c>
      <c r="C13" s="125">
        <v>1</v>
      </c>
      <c r="D13" s="125">
        <v>4</v>
      </c>
      <c r="E13" s="125">
        <v>4</v>
      </c>
      <c r="F13" s="125">
        <v>5976.5489530000004</v>
      </c>
      <c r="G13" s="125">
        <v>0</v>
      </c>
      <c r="H13" s="125">
        <v>6926.4163859999999</v>
      </c>
      <c r="I13" s="125">
        <v>6080.7009449999996</v>
      </c>
      <c r="J13" s="125">
        <v>5976.5489530000004</v>
      </c>
    </row>
    <row r="14" spans="1:10" x14ac:dyDescent="0.25">
      <c r="A14" s="125">
        <v>921511</v>
      </c>
      <c r="B14" s="125">
        <v>2009</v>
      </c>
      <c r="C14" s="125">
        <v>1</v>
      </c>
      <c r="D14" s="125">
        <v>5</v>
      </c>
      <c r="E14" s="125">
        <v>1</v>
      </c>
      <c r="F14" s="129">
        <v>7.7897550000000004</v>
      </c>
      <c r="G14" s="129">
        <v>0</v>
      </c>
      <c r="H14" s="129">
        <v>8.5192499999999995</v>
      </c>
      <c r="I14" s="129">
        <v>8.0115029999999994</v>
      </c>
      <c r="J14" s="129">
        <v>7.7897550000000004</v>
      </c>
    </row>
    <row r="15" spans="1:10" hidden="1" x14ac:dyDescent="0.25">
      <c r="A15" s="125">
        <v>921512</v>
      </c>
      <c r="B15" s="125">
        <v>2009</v>
      </c>
      <c r="C15" s="125">
        <v>1</v>
      </c>
      <c r="D15" s="125">
        <v>5</v>
      </c>
      <c r="E15" s="125">
        <v>2</v>
      </c>
      <c r="F15" s="125">
        <v>7.0189430000000002</v>
      </c>
      <c r="G15" s="125">
        <v>0</v>
      </c>
      <c r="H15" s="125">
        <v>7.7897550000000004</v>
      </c>
      <c r="I15" s="125">
        <v>7.6542130000000004</v>
      </c>
      <c r="J15" s="125">
        <v>7.0189430000000002</v>
      </c>
    </row>
    <row r="16" spans="1:10" hidden="1" x14ac:dyDescent="0.25">
      <c r="A16" s="125">
        <v>921513</v>
      </c>
      <c r="B16" s="125">
        <v>2009</v>
      </c>
      <c r="C16" s="125">
        <v>1</v>
      </c>
      <c r="D16" s="125">
        <v>5</v>
      </c>
      <c r="E16" s="125">
        <v>3</v>
      </c>
      <c r="F16" s="125">
        <v>0</v>
      </c>
      <c r="G16" s="125">
        <v>6.2036759999999997</v>
      </c>
      <c r="H16" s="125">
        <v>7.0189430000000002</v>
      </c>
      <c r="I16" s="125">
        <v>6.8364510000000003</v>
      </c>
      <c r="J16" s="125">
        <v>6.2036759999999997</v>
      </c>
    </row>
    <row r="17" spans="1:10" hidden="1" x14ac:dyDescent="0.25">
      <c r="A17" s="125">
        <v>921514</v>
      </c>
      <c r="B17" s="125">
        <v>2009</v>
      </c>
      <c r="C17" s="125">
        <v>1</v>
      </c>
      <c r="D17" s="125">
        <v>5</v>
      </c>
      <c r="E17" s="125">
        <v>4</v>
      </c>
      <c r="F17" s="125">
        <v>190.61250200000001</v>
      </c>
      <c r="G17" s="125">
        <v>0</v>
      </c>
      <c r="H17" s="125">
        <v>209.880403</v>
      </c>
      <c r="I17" s="125">
        <v>197.371531</v>
      </c>
      <c r="J17" s="125">
        <v>190.61250200000001</v>
      </c>
    </row>
    <row r="18" spans="1:10" x14ac:dyDescent="0.25">
      <c r="A18" s="125">
        <v>921515</v>
      </c>
      <c r="B18" s="125">
        <v>2009</v>
      </c>
      <c r="C18" s="125">
        <v>2</v>
      </c>
      <c r="D18" s="125">
        <v>2</v>
      </c>
      <c r="E18" s="125">
        <v>1</v>
      </c>
      <c r="F18" s="129">
        <v>84134.677454000004</v>
      </c>
      <c r="G18" s="129">
        <v>0</v>
      </c>
      <c r="H18" s="129">
        <v>113541.10625</v>
      </c>
      <c r="I18" s="129">
        <v>84281.563169000001</v>
      </c>
      <c r="J18" s="129">
        <v>84134.677454000004</v>
      </c>
    </row>
    <row r="19" spans="1:10" hidden="1" x14ac:dyDescent="0.25">
      <c r="A19" s="125">
        <v>921516</v>
      </c>
      <c r="B19" s="125">
        <v>2009</v>
      </c>
      <c r="C19" s="125">
        <v>2</v>
      </c>
      <c r="D19" s="125">
        <v>2</v>
      </c>
      <c r="E19" s="125">
        <v>2</v>
      </c>
      <c r="F19" s="125">
        <v>77178.068755</v>
      </c>
      <c r="G19" s="125">
        <v>0</v>
      </c>
      <c r="H19" s="125">
        <v>84134.677454000004</v>
      </c>
      <c r="I19" s="125">
        <v>77269.287773000004</v>
      </c>
      <c r="J19" s="125">
        <v>77178.068755</v>
      </c>
    </row>
    <row r="20" spans="1:10" hidden="1" x14ac:dyDescent="0.25">
      <c r="A20" s="125">
        <v>921517</v>
      </c>
      <c r="B20" s="125">
        <v>2009</v>
      </c>
      <c r="C20" s="125">
        <v>2</v>
      </c>
      <c r="D20" s="125">
        <v>2</v>
      </c>
      <c r="E20" s="125">
        <v>3</v>
      </c>
      <c r="F20" s="125">
        <v>67318.898054000005</v>
      </c>
      <c r="G20" s="125">
        <v>264.49911400000002</v>
      </c>
      <c r="H20" s="125">
        <v>77178.068755</v>
      </c>
      <c r="I20" s="125">
        <v>67924.418311000001</v>
      </c>
      <c r="J20" s="125">
        <v>67583.397167999996</v>
      </c>
    </row>
    <row r="21" spans="1:10" hidden="1" x14ac:dyDescent="0.25">
      <c r="A21" s="125">
        <v>921518</v>
      </c>
      <c r="B21" s="125">
        <v>2009</v>
      </c>
      <c r="C21" s="125">
        <v>2</v>
      </c>
      <c r="D21" s="125">
        <v>2</v>
      </c>
      <c r="E21" s="125">
        <v>4</v>
      </c>
      <c r="F21" s="125">
        <v>84181.224986999994</v>
      </c>
      <c r="G21" s="125">
        <v>0</v>
      </c>
      <c r="H21" s="125">
        <v>113541.10625</v>
      </c>
      <c r="I21" s="125">
        <v>84281.563169000001</v>
      </c>
      <c r="J21" s="125">
        <v>84181.224986999994</v>
      </c>
    </row>
    <row r="22" spans="1:10" x14ac:dyDescent="0.25">
      <c r="A22" s="125">
        <v>921519</v>
      </c>
      <c r="B22" s="125">
        <v>2009</v>
      </c>
      <c r="C22" s="125">
        <v>2</v>
      </c>
      <c r="D22" s="125">
        <v>3</v>
      </c>
      <c r="E22" s="125">
        <v>1</v>
      </c>
      <c r="F22" s="129">
        <v>124317.140317</v>
      </c>
      <c r="G22" s="129">
        <v>0</v>
      </c>
      <c r="H22" s="129">
        <v>153837.2396</v>
      </c>
      <c r="I22" s="129">
        <v>124946.60600299999</v>
      </c>
      <c r="J22" s="129">
        <v>124317.140317</v>
      </c>
    </row>
    <row r="23" spans="1:10" hidden="1" x14ac:dyDescent="0.25">
      <c r="A23" s="125">
        <v>921520</v>
      </c>
      <c r="B23" s="125">
        <v>2009</v>
      </c>
      <c r="C23" s="125">
        <v>2</v>
      </c>
      <c r="D23" s="125">
        <v>3</v>
      </c>
      <c r="E23" s="125">
        <v>2</v>
      </c>
      <c r="F23" s="125">
        <v>115275.77800200001</v>
      </c>
      <c r="G23" s="125">
        <v>0</v>
      </c>
      <c r="H23" s="125">
        <v>124317.140317</v>
      </c>
      <c r="I23" s="125">
        <v>117144.041321</v>
      </c>
      <c r="J23" s="125">
        <v>115275.77800200001</v>
      </c>
    </row>
    <row r="24" spans="1:10" hidden="1" x14ac:dyDescent="0.25">
      <c r="A24" s="125">
        <v>921521</v>
      </c>
      <c r="B24" s="125">
        <v>2009</v>
      </c>
      <c r="C24" s="125">
        <v>2</v>
      </c>
      <c r="D24" s="125">
        <v>3</v>
      </c>
      <c r="E24" s="125">
        <v>3</v>
      </c>
      <c r="F24" s="125">
        <v>92501.834182000006</v>
      </c>
      <c r="G24" s="125">
        <v>7975.1343049999996</v>
      </c>
      <c r="H24" s="125">
        <v>115275.77800200001</v>
      </c>
      <c r="I24" s="125">
        <v>105442.754138</v>
      </c>
      <c r="J24" s="125">
        <v>100476.96848700001</v>
      </c>
    </row>
    <row r="25" spans="1:10" hidden="1" x14ac:dyDescent="0.25">
      <c r="A25" s="125">
        <v>921522</v>
      </c>
      <c r="B25" s="125">
        <v>2009</v>
      </c>
      <c r="C25" s="125">
        <v>2</v>
      </c>
      <c r="D25" s="125">
        <v>3</v>
      </c>
      <c r="E25" s="125">
        <v>4</v>
      </c>
      <c r="F25" s="125">
        <v>54472.006223999997</v>
      </c>
      <c r="G25" s="125">
        <v>0</v>
      </c>
      <c r="H25" s="125">
        <v>67318.898054000005</v>
      </c>
      <c r="I25" s="125">
        <v>54676.408998999999</v>
      </c>
      <c r="J25" s="125">
        <v>54472.006223999997</v>
      </c>
    </row>
    <row r="26" spans="1:10" x14ac:dyDescent="0.25">
      <c r="A26" s="125">
        <v>921523</v>
      </c>
      <c r="B26" s="125">
        <v>2009</v>
      </c>
      <c r="C26" s="125">
        <v>2</v>
      </c>
      <c r="D26" s="125">
        <v>4</v>
      </c>
      <c r="E26" s="125">
        <v>1</v>
      </c>
      <c r="F26" s="129">
        <v>26699.695538</v>
      </c>
      <c r="G26" s="129">
        <v>0</v>
      </c>
      <c r="H26" s="129">
        <v>31028.672999999999</v>
      </c>
      <c r="I26" s="129">
        <v>27240.072026999998</v>
      </c>
      <c r="J26" s="129">
        <v>26699.695538</v>
      </c>
    </row>
    <row r="27" spans="1:10" hidden="1" x14ac:dyDescent="0.25">
      <c r="A27" s="125">
        <v>921524</v>
      </c>
      <c r="B27" s="125">
        <v>2009</v>
      </c>
      <c r="C27" s="125">
        <v>2</v>
      </c>
      <c r="D27" s="125">
        <v>4</v>
      </c>
      <c r="E27" s="125">
        <v>2</v>
      </c>
      <c r="F27" s="125">
        <v>22445.974321000002</v>
      </c>
      <c r="G27" s="125">
        <v>0</v>
      </c>
      <c r="H27" s="125">
        <v>26699.695538</v>
      </c>
      <c r="I27" s="125">
        <v>25725.156651000001</v>
      </c>
      <c r="J27" s="125">
        <v>22445.974321000002</v>
      </c>
    </row>
    <row r="28" spans="1:10" hidden="1" x14ac:dyDescent="0.25">
      <c r="A28" s="125">
        <v>921525</v>
      </c>
      <c r="B28" s="125">
        <v>2009</v>
      </c>
      <c r="C28" s="125">
        <v>2</v>
      </c>
      <c r="D28" s="125">
        <v>4</v>
      </c>
      <c r="E28" s="125">
        <v>3</v>
      </c>
      <c r="F28" s="125">
        <v>2803.1908309999999</v>
      </c>
      <c r="G28" s="125">
        <v>16243.896102000001</v>
      </c>
      <c r="H28" s="125">
        <v>22445.974321000002</v>
      </c>
      <c r="I28" s="125">
        <v>21227.157915</v>
      </c>
      <c r="J28" s="125">
        <v>19047.086932999999</v>
      </c>
    </row>
    <row r="29" spans="1:10" hidden="1" x14ac:dyDescent="0.25">
      <c r="A29" s="125">
        <v>921526</v>
      </c>
      <c r="B29" s="125">
        <v>2009</v>
      </c>
      <c r="C29" s="125">
        <v>2</v>
      </c>
      <c r="D29" s="125">
        <v>4</v>
      </c>
      <c r="E29" s="125">
        <v>4</v>
      </c>
      <c r="F29" s="125">
        <v>79604.217506000001</v>
      </c>
      <c r="G29" s="125">
        <v>0</v>
      </c>
      <c r="H29" s="125">
        <v>92501.834182000006</v>
      </c>
      <c r="I29" s="125">
        <v>81207.360228000005</v>
      </c>
      <c r="J29" s="125">
        <v>79604.217506000001</v>
      </c>
    </row>
    <row r="30" spans="1:10" x14ac:dyDescent="0.25">
      <c r="A30" s="125">
        <v>921527</v>
      </c>
      <c r="B30" s="125">
        <v>2009</v>
      </c>
      <c r="C30" s="125">
        <v>2</v>
      </c>
      <c r="D30" s="125">
        <v>5</v>
      </c>
      <c r="E30" s="125">
        <v>1</v>
      </c>
      <c r="F30" s="129">
        <v>113.62987800000001</v>
      </c>
      <c r="G30" s="129">
        <v>0</v>
      </c>
      <c r="H30" s="129">
        <v>124.949</v>
      </c>
      <c r="I30" s="129">
        <v>117.50203999999999</v>
      </c>
      <c r="J30" s="129">
        <v>113.62987800000001</v>
      </c>
    </row>
    <row r="31" spans="1:10" hidden="1" x14ac:dyDescent="0.25">
      <c r="A31" s="125">
        <v>921528</v>
      </c>
      <c r="B31" s="125">
        <v>2009</v>
      </c>
      <c r="C31" s="125">
        <v>2</v>
      </c>
      <c r="D31" s="125">
        <v>5</v>
      </c>
      <c r="E31" s="125">
        <v>2</v>
      </c>
      <c r="F31" s="125">
        <v>102.385972</v>
      </c>
      <c r="G31" s="125">
        <v>0</v>
      </c>
      <c r="H31" s="125">
        <v>113.62987800000001</v>
      </c>
      <c r="I31" s="125">
        <v>111.65271799999999</v>
      </c>
      <c r="J31" s="125">
        <v>102.385972</v>
      </c>
    </row>
    <row r="32" spans="1:10" hidden="1" x14ac:dyDescent="0.25">
      <c r="A32" s="125">
        <v>921529</v>
      </c>
      <c r="B32" s="125">
        <v>2009</v>
      </c>
      <c r="C32" s="125">
        <v>2</v>
      </c>
      <c r="D32" s="125">
        <v>5</v>
      </c>
      <c r="E32" s="125">
        <v>3</v>
      </c>
      <c r="F32" s="125">
        <v>0</v>
      </c>
      <c r="G32" s="125">
        <v>86.664643999999996</v>
      </c>
      <c r="H32" s="125">
        <v>102.385972</v>
      </c>
      <c r="I32" s="125">
        <v>99.723937000000006</v>
      </c>
      <c r="J32" s="125">
        <v>86.664643999999996</v>
      </c>
    </row>
    <row r="33" spans="1:10" hidden="1" x14ac:dyDescent="0.25">
      <c r="A33" s="125">
        <v>921530</v>
      </c>
      <c r="B33" s="125">
        <v>2009</v>
      </c>
      <c r="C33" s="125">
        <v>2</v>
      </c>
      <c r="D33" s="125">
        <v>5</v>
      </c>
      <c r="E33" s="125">
        <v>4</v>
      </c>
      <c r="F33" s="125">
        <v>2537.7859469999999</v>
      </c>
      <c r="G33" s="125">
        <v>0</v>
      </c>
      <c r="H33" s="125">
        <v>2803.1908309999999</v>
      </c>
      <c r="I33" s="125">
        <v>2636.1206569999999</v>
      </c>
      <c r="J33" s="125">
        <v>2537.7859469999999</v>
      </c>
    </row>
    <row r="34" spans="1:10" x14ac:dyDescent="0.25">
      <c r="A34" s="125">
        <v>921531</v>
      </c>
      <c r="B34" s="125">
        <v>2009</v>
      </c>
      <c r="C34" s="125">
        <v>3</v>
      </c>
      <c r="D34" s="125">
        <v>2</v>
      </c>
      <c r="E34" s="125">
        <v>1</v>
      </c>
      <c r="F34" s="129">
        <v>5320.6456989999997</v>
      </c>
      <c r="G34" s="129">
        <v>0</v>
      </c>
      <c r="H34" s="129">
        <v>7180.3834999999999</v>
      </c>
      <c r="I34" s="129">
        <v>5329.9986719999997</v>
      </c>
      <c r="J34" s="129">
        <v>5320.6456989999997</v>
      </c>
    </row>
    <row r="35" spans="1:10" hidden="1" x14ac:dyDescent="0.25">
      <c r="A35" s="125">
        <v>921532</v>
      </c>
      <c r="B35" s="125">
        <v>2009</v>
      </c>
      <c r="C35" s="125">
        <v>3</v>
      </c>
      <c r="D35" s="125">
        <v>2</v>
      </c>
      <c r="E35" s="125">
        <v>2</v>
      </c>
      <c r="F35" s="125">
        <v>4878.9991950000003</v>
      </c>
      <c r="G35" s="125">
        <v>0</v>
      </c>
      <c r="H35" s="125">
        <v>5320.6456989999997</v>
      </c>
      <c r="I35" s="125">
        <v>4886.4810100000004</v>
      </c>
      <c r="J35" s="125">
        <v>4878.9991950000003</v>
      </c>
    </row>
    <row r="36" spans="1:10" hidden="1" x14ac:dyDescent="0.25">
      <c r="A36" s="125">
        <v>921533</v>
      </c>
      <c r="B36" s="125">
        <v>2009</v>
      </c>
      <c r="C36" s="125">
        <v>3</v>
      </c>
      <c r="D36" s="125">
        <v>2</v>
      </c>
      <c r="E36" s="125">
        <v>3</v>
      </c>
      <c r="F36" s="125">
        <v>4175.9649499999996</v>
      </c>
      <c r="G36" s="125">
        <v>94.994945999999999</v>
      </c>
      <c r="H36" s="125">
        <v>4878.9991950000003</v>
      </c>
      <c r="I36" s="125">
        <v>4294.007192</v>
      </c>
      <c r="J36" s="125">
        <v>4270.9598969999997</v>
      </c>
    </row>
    <row r="37" spans="1:10" hidden="1" x14ac:dyDescent="0.25">
      <c r="A37" s="125">
        <v>921534</v>
      </c>
      <c r="B37" s="125">
        <v>2009</v>
      </c>
      <c r="C37" s="125">
        <v>3</v>
      </c>
      <c r="D37" s="125">
        <v>2</v>
      </c>
      <c r="E37" s="125">
        <v>4</v>
      </c>
      <c r="F37" s="125">
        <v>5324.236938</v>
      </c>
      <c r="G37" s="125">
        <v>0</v>
      </c>
      <c r="H37" s="125">
        <v>7180.3834999999999</v>
      </c>
      <c r="I37" s="125">
        <v>5329.9986719999997</v>
      </c>
      <c r="J37" s="125">
        <v>5324.236938</v>
      </c>
    </row>
    <row r="38" spans="1:10" x14ac:dyDescent="0.25">
      <c r="A38" s="125">
        <v>921535</v>
      </c>
      <c r="B38" s="125">
        <v>2009</v>
      </c>
      <c r="C38" s="125">
        <v>3</v>
      </c>
      <c r="D38" s="125">
        <v>3</v>
      </c>
      <c r="E38" s="125">
        <v>1</v>
      </c>
      <c r="F38" s="129">
        <v>1397.5684799999999</v>
      </c>
      <c r="G38" s="129">
        <v>0</v>
      </c>
      <c r="H38" s="129">
        <v>1723.5514000000001</v>
      </c>
      <c r="I38" s="129">
        <v>1399.8684470000001</v>
      </c>
      <c r="J38" s="129">
        <v>1397.5684799999999</v>
      </c>
    </row>
    <row r="39" spans="1:10" hidden="1" x14ac:dyDescent="0.25">
      <c r="A39" s="125">
        <v>921536</v>
      </c>
      <c r="B39" s="125">
        <v>2009</v>
      </c>
      <c r="C39" s="125">
        <v>3</v>
      </c>
      <c r="D39" s="125">
        <v>3</v>
      </c>
      <c r="E39" s="125">
        <v>2</v>
      </c>
      <c r="F39" s="125">
        <v>1211.4331500000001</v>
      </c>
      <c r="G39" s="125">
        <v>0</v>
      </c>
      <c r="H39" s="125">
        <v>1397.5684799999999</v>
      </c>
      <c r="I39" s="125">
        <v>1316.9287790000001</v>
      </c>
      <c r="J39" s="125">
        <v>1211.4331500000001</v>
      </c>
    </row>
    <row r="40" spans="1:10" hidden="1" x14ac:dyDescent="0.25">
      <c r="A40" s="125">
        <v>921537</v>
      </c>
      <c r="B40" s="125">
        <v>2009</v>
      </c>
      <c r="C40" s="125">
        <v>3</v>
      </c>
      <c r="D40" s="125">
        <v>3</v>
      </c>
      <c r="E40" s="125">
        <v>3</v>
      </c>
      <c r="F40" s="125">
        <v>868.28794900000003</v>
      </c>
      <c r="G40" s="125">
        <v>159.01164700000001</v>
      </c>
      <c r="H40" s="125">
        <v>1211.4331500000001</v>
      </c>
      <c r="I40" s="125">
        <v>1108.097902</v>
      </c>
      <c r="J40" s="125">
        <v>1027.2995960000001</v>
      </c>
    </row>
    <row r="41" spans="1:10" hidden="1" x14ac:dyDescent="0.25">
      <c r="A41" s="125">
        <v>921538</v>
      </c>
      <c r="B41" s="125">
        <v>2009</v>
      </c>
      <c r="C41" s="125">
        <v>3</v>
      </c>
      <c r="D41" s="125">
        <v>3</v>
      </c>
      <c r="E41" s="125">
        <v>4</v>
      </c>
      <c r="F41" s="125">
        <v>3388.1528159999998</v>
      </c>
      <c r="G41" s="125">
        <v>0</v>
      </c>
      <c r="H41" s="125">
        <v>4175.9649499999996</v>
      </c>
      <c r="I41" s="125">
        <v>3391.7187330000002</v>
      </c>
      <c r="J41" s="125">
        <v>3388.1528159999998</v>
      </c>
    </row>
    <row r="42" spans="1:10" x14ac:dyDescent="0.25">
      <c r="A42" s="125">
        <v>921539</v>
      </c>
      <c r="B42" s="125">
        <v>2009</v>
      </c>
      <c r="C42" s="125">
        <v>3</v>
      </c>
      <c r="D42" s="125">
        <v>4</v>
      </c>
      <c r="E42" s="125">
        <v>1</v>
      </c>
      <c r="F42" s="129">
        <v>1247.9868240000001</v>
      </c>
      <c r="G42" s="129">
        <v>0</v>
      </c>
      <c r="H42" s="129">
        <v>1491.1777</v>
      </c>
      <c r="I42" s="129">
        <v>1309.1049029999999</v>
      </c>
      <c r="J42" s="129">
        <v>1247.9868240000001</v>
      </c>
    </row>
    <row r="43" spans="1:10" hidden="1" x14ac:dyDescent="0.25">
      <c r="A43" s="125">
        <v>921540</v>
      </c>
      <c r="B43" s="125">
        <v>2009</v>
      </c>
      <c r="C43" s="125">
        <v>3</v>
      </c>
      <c r="D43" s="125">
        <v>4</v>
      </c>
      <c r="E43" s="125">
        <v>2</v>
      </c>
      <c r="F43" s="125">
        <v>1099.701503</v>
      </c>
      <c r="G43" s="125">
        <v>0.43427900000000003</v>
      </c>
      <c r="H43" s="125">
        <v>1247.9868240000001</v>
      </c>
      <c r="I43" s="125">
        <v>1202.435305</v>
      </c>
      <c r="J43" s="125">
        <v>1100.1357820000001</v>
      </c>
    </row>
    <row r="44" spans="1:10" hidden="1" x14ac:dyDescent="0.25">
      <c r="A44" s="125">
        <v>921541</v>
      </c>
      <c r="B44" s="125">
        <v>2009</v>
      </c>
      <c r="C44" s="125">
        <v>3</v>
      </c>
      <c r="D44" s="125">
        <v>4</v>
      </c>
      <c r="E44" s="125">
        <v>3</v>
      </c>
      <c r="F44" s="125">
        <v>127.42613</v>
      </c>
      <c r="G44" s="125">
        <v>859.75140699999997</v>
      </c>
      <c r="H44" s="125">
        <v>1099.701503</v>
      </c>
      <c r="I44" s="125">
        <v>1039.9877120000001</v>
      </c>
      <c r="J44" s="125">
        <v>987.17753800000003</v>
      </c>
    </row>
    <row r="45" spans="1:10" hidden="1" x14ac:dyDescent="0.25">
      <c r="A45" s="125">
        <v>921542</v>
      </c>
      <c r="B45" s="125">
        <v>2009</v>
      </c>
      <c r="C45" s="125">
        <v>3</v>
      </c>
      <c r="D45" s="125">
        <v>4</v>
      </c>
      <c r="E45" s="125">
        <v>4</v>
      </c>
      <c r="F45" s="125">
        <v>725.851404</v>
      </c>
      <c r="G45" s="125">
        <v>0</v>
      </c>
      <c r="H45" s="125">
        <v>868.28794900000003</v>
      </c>
      <c r="I45" s="125">
        <v>762.269991</v>
      </c>
      <c r="J45" s="125">
        <v>725.851404</v>
      </c>
    </row>
    <row r="46" spans="1:10" x14ac:dyDescent="0.25">
      <c r="A46" s="125">
        <v>921543</v>
      </c>
      <c r="B46" s="125">
        <v>2009</v>
      </c>
      <c r="C46" s="125">
        <v>3</v>
      </c>
      <c r="D46" s="125">
        <v>5</v>
      </c>
      <c r="E46" s="125">
        <v>1</v>
      </c>
      <c r="F46" s="129">
        <v>191.983407</v>
      </c>
      <c r="G46" s="129">
        <v>0</v>
      </c>
      <c r="H46" s="129">
        <v>230.89924999999999</v>
      </c>
      <c r="I46" s="129">
        <v>217.137655</v>
      </c>
      <c r="J46" s="129">
        <v>191.983407</v>
      </c>
    </row>
    <row r="47" spans="1:10" hidden="1" x14ac:dyDescent="0.25">
      <c r="A47" s="125">
        <v>921544</v>
      </c>
      <c r="B47" s="125">
        <v>2009</v>
      </c>
      <c r="C47" s="125">
        <v>3</v>
      </c>
      <c r="D47" s="125">
        <v>5</v>
      </c>
      <c r="E47" s="125">
        <v>2</v>
      </c>
      <c r="F47" s="125">
        <v>177.45073300000001</v>
      </c>
      <c r="G47" s="125">
        <v>0</v>
      </c>
      <c r="H47" s="125">
        <v>191.983407</v>
      </c>
      <c r="I47" s="125">
        <v>188.64289600000001</v>
      </c>
      <c r="J47" s="125">
        <v>177.45073300000001</v>
      </c>
    </row>
    <row r="48" spans="1:10" hidden="1" x14ac:dyDescent="0.25">
      <c r="A48" s="125">
        <v>921545</v>
      </c>
      <c r="B48" s="125">
        <v>2009</v>
      </c>
      <c r="C48" s="125">
        <v>3</v>
      </c>
      <c r="D48" s="125">
        <v>5</v>
      </c>
      <c r="E48" s="125">
        <v>3</v>
      </c>
      <c r="F48" s="125">
        <v>0</v>
      </c>
      <c r="G48" s="125">
        <v>157.01847000000001</v>
      </c>
      <c r="H48" s="125">
        <v>177.45073300000001</v>
      </c>
      <c r="I48" s="125">
        <v>172.83701400000001</v>
      </c>
      <c r="J48" s="125">
        <v>157.01847000000001</v>
      </c>
    </row>
    <row r="49" spans="1:10" hidden="1" x14ac:dyDescent="0.25">
      <c r="A49" s="125">
        <v>921546</v>
      </c>
      <c r="B49" s="125">
        <v>2009</v>
      </c>
      <c r="C49" s="125">
        <v>3</v>
      </c>
      <c r="D49" s="125">
        <v>5</v>
      </c>
      <c r="E49" s="125">
        <v>4</v>
      </c>
      <c r="F49" s="125">
        <v>105.23665200000001</v>
      </c>
      <c r="G49" s="125">
        <v>0</v>
      </c>
      <c r="H49" s="125">
        <v>127.42613</v>
      </c>
      <c r="I49" s="125">
        <v>119.83153299999999</v>
      </c>
      <c r="J49" s="125">
        <v>105.23665200000001</v>
      </c>
    </row>
    <row r="50" spans="1:10" x14ac:dyDescent="0.25">
      <c r="A50" s="125">
        <v>921547</v>
      </c>
      <c r="B50" s="125">
        <v>2009</v>
      </c>
      <c r="C50" s="125">
        <v>4</v>
      </c>
      <c r="D50" s="125">
        <v>2</v>
      </c>
      <c r="E50" s="125">
        <v>1</v>
      </c>
      <c r="F50" s="129">
        <v>8405.2872009999992</v>
      </c>
      <c r="G50" s="129">
        <v>0</v>
      </c>
      <c r="H50" s="129">
        <v>11343.207</v>
      </c>
      <c r="I50" s="129">
        <v>8420.0625560000008</v>
      </c>
      <c r="J50" s="129">
        <v>8405.2872009999992</v>
      </c>
    </row>
    <row r="51" spans="1:10" hidden="1" x14ac:dyDescent="0.25">
      <c r="A51" s="125">
        <v>921548</v>
      </c>
      <c r="B51" s="125">
        <v>2009</v>
      </c>
      <c r="C51" s="125">
        <v>4</v>
      </c>
      <c r="D51" s="125">
        <v>2</v>
      </c>
      <c r="E51" s="125">
        <v>2</v>
      </c>
      <c r="F51" s="125">
        <v>7707.5963739999997</v>
      </c>
      <c r="G51" s="125">
        <v>0</v>
      </c>
      <c r="H51" s="125">
        <v>8405.2872009999992</v>
      </c>
      <c r="I51" s="125">
        <v>7719.4157660000001</v>
      </c>
      <c r="J51" s="125">
        <v>7707.5963739999997</v>
      </c>
    </row>
    <row r="52" spans="1:10" hidden="1" x14ac:dyDescent="0.25">
      <c r="A52" s="125">
        <v>921549</v>
      </c>
      <c r="B52" s="125">
        <v>2009</v>
      </c>
      <c r="C52" s="125">
        <v>4</v>
      </c>
      <c r="D52" s="125">
        <v>2</v>
      </c>
      <c r="E52" s="125">
        <v>3</v>
      </c>
      <c r="F52" s="125">
        <v>6596.9784</v>
      </c>
      <c r="G52" s="125">
        <v>150.06821600000001</v>
      </c>
      <c r="H52" s="125">
        <v>7707.5963739999997</v>
      </c>
      <c r="I52" s="125">
        <v>6783.4555689999997</v>
      </c>
      <c r="J52" s="125">
        <v>6747.0466159999996</v>
      </c>
    </row>
    <row r="53" spans="1:10" hidden="1" x14ac:dyDescent="0.25">
      <c r="A53" s="125">
        <v>921550</v>
      </c>
      <c r="B53" s="125">
        <v>2009</v>
      </c>
      <c r="C53" s="125">
        <v>4</v>
      </c>
      <c r="D53" s="125">
        <v>2</v>
      </c>
      <c r="E53" s="125">
        <v>4</v>
      </c>
      <c r="F53" s="125">
        <v>8410.9604600000002</v>
      </c>
      <c r="G53" s="125">
        <v>0</v>
      </c>
      <c r="H53" s="125">
        <v>11343.207</v>
      </c>
      <c r="I53" s="125">
        <v>8420.0625560000008</v>
      </c>
      <c r="J53" s="125">
        <v>8410.9604600000002</v>
      </c>
    </row>
    <row r="54" spans="1:10" x14ac:dyDescent="0.25">
      <c r="A54" s="125">
        <v>921551</v>
      </c>
      <c r="B54" s="125">
        <v>2009</v>
      </c>
      <c r="C54" s="125">
        <v>4</v>
      </c>
      <c r="D54" s="125">
        <v>3</v>
      </c>
      <c r="E54" s="125">
        <v>1</v>
      </c>
      <c r="F54" s="129">
        <v>2021.6633859999999</v>
      </c>
      <c r="G54" s="129">
        <v>0</v>
      </c>
      <c r="H54" s="129">
        <v>2494.2719999999999</v>
      </c>
      <c r="I54" s="129">
        <v>2025.847718</v>
      </c>
      <c r="J54" s="129">
        <v>2021.6633859999999</v>
      </c>
    </row>
    <row r="55" spans="1:10" hidden="1" x14ac:dyDescent="0.25">
      <c r="A55" s="125">
        <v>921552</v>
      </c>
      <c r="B55" s="125">
        <v>2009</v>
      </c>
      <c r="C55" s="125">
        <v>4</v>
      </c>
      <c r="D55" s="125">
        <v>3</v>
      </c>
      <c r="E55" s="125">
        <v>2</v>
      </c>
      <c r="F55" s="125">
        <v>1752.407899</v>
      </c>
      <c r="G55" s="125">
        <v>0</v>
      </c>
      <c r="H55" s="125">
        <v>2021.6633859999999</v>
      </c>
      <c r="I55" s="125">
        <v>1905.0134089999999</v>
      </c>
      <c r="J55" s="125">
        <v>1752.407899</v>
      </c>
    </row>
    <row r="56" spans="1:10" hidden="1" x14ac:dyDescent="0.25">
      <c r="A56" s="125">
        <v>921553</v>
      </c>
      <c r="B56" s="125">
        <v>2009</v>
      </c>
      <c r="C56" s="125">
        <v>4</v>
      </c>
      <c r="D56" s="125">
        <v>3</v>
      </c>
      <c r="E56" s="125">
        <v>3</v>
      </c>
      <c r="F56" s="125">
        <v>1250.5616199999999</v>
      </c>
      <c r="G56" s="125">
        <v>229.018337</v>
      </c>
      <c r="H56" s="125">
        <v>1752.407899</v>
      </c>
      <c r="I56" s="125">
        <v>1602.9275050000001</v>
      </c>
      <c r="J56" s="125">
        <v>1479.5799569999999</v>
      </c>
    </row>
    <row r="57" spans="1:10" hidden="1" x14ac:dyDescent="0.25">
      <c r="A57" s="125">
        <v>921554</v>
      </c>
      <c r="B57" s="125">
        <v>2009</v>
      </c>
      <c r="C57" s="125">
        <v>4</v>
      </c>
      <c r="D57" s="125">
        <v>3</v>
      </c>
      <c r="E57" s="125">
        <v>4</v>
      </c>
      <c r="F57" s="125">
        <v>5350.7398549999998</v>
      </c>
      <c r="G57" s="125">
        <v>0</v>
      </c>
      <c r="H57" s="125">
        <v>6596.9784</v>
      </c>
      <c r="I57" s="125">
        <v>5358.0658569999996</v>
      </c>
      <c r="J57" s="125">
        <v>5350.7398549999998</v>
      </c>
    </row>
    <row r="58" spans="1:10" x14ac:dyDescent="0.25">
      <c r="A58" s="125">
        <v>921555</v>
      </c>
      <c r="B58" s="125">
        <v>2009</v>
      </c>
      <c r="C58" s="125">
        <v>4</v>
      </c>
      <c r="D58" s="125">
        <v>4</v>
      </c>
      <c r="E58" s="125">
        <v>1</v>
      </c>
      <c r="F58" s="129">
        <v>1791.355116</v>
      </c>
      <c r="G58" s="129">
        <v>0</v>
      </c>
      <c r="H58" s="129">
        <v>2172.7175000000002</v>
      </c>
      <c r="I58" s="129">
        <v>1907.4286930000001</v>
      </c>
      <c r="J58" s="129">
        <v>1791.355116</v>
      </c>
    </row>
    <row r="59" spans="1:10" hidden="1" x14ac:dyDescent="0.25">
      <c r="A59" s="125">
        <v>921556</v>
      </c>
      <c r="B59" s="125">
        <v>2009</v>
      </c>
      <c r="C59" s="125">
        <v>4</v>
      </c>
      <c r="D59" s="125">
        <v>4</v>
      </c>
      <c r="E59" s="125">
        <v>2</v>
      </c>
      <c r="F59" s="125">
        <v>1578.506981</v>
      </c>
      <c r="G59" s="125">
        <v>0.62336199999999997</v>
      </c>
      <c r="H59" s="125">
        <v>1791.355116</v>
      </c>
      <c r="I59" s="125">
        <v>1725.970654</v>
      </c>
      <c r="J59" s="125">
        <v>1579.130343</v>
      </c>
    </row>
    <row r="60" spans="1:10" hidden="1" x14ac:dyDescent="0.25">
      <c r="A60" s="125">
        <v>921557</v>
      </c>
      <c r="B60" s="125">
        <v>2009</v>
      </c>
      <c r="C60" s="125">
        <v>4</v>
      </c>
      <c r="D60" s="125">
        <v>4</v>
      </c>
      <c r="E60" s="125">
        <v>3</v>
      </c>
      <c r="F60" s="125">
        <v>182.90682799999999</v>
      </c>
      <c r="G60" s="125">
        <v>1234.082858</v>
      </c>
      <c r="H60" s="125">
        <v>1578.506981</v>
      </c>
      <c r="I60" s="125">
        <v>1492.794052</v>
      </c>
      <c r="J60" s="125">
        <v>1416.989687</v>
      </c>
    </row>
    <row r="61" spans="1:10" hidden="1" x14ac:dyDescent="0.25">
      <c r="A61" s="125">
        <v>921558</v>
      </c>
      <c r="B61" s="125">
        <v>2009</v>
      </c>
      <c r="C61" s="125">
        <v>4</v>
      </c>
      <c r="D61" s="125">
        <v>4</v>
      </c>
      <c r="E61" s="125">
        <v>4</v>
      </c>
      <c r="F61" s="125">
        <v>1036.904565</v>
      </c>
      <c r="G61" s="125">
        <v>0</v>
      </c>
      <c r="H61" s="125">
        <v>1250.5616199999999</v>
      </c>
      <c r="I61" s="125">
        <v>1097.868046</v>
      </c>
      <c r="J61" s="125">
        <v>1036.904565</v>
      </c>
    </row>
    <row r="62" spans="1:10" x14ac:dyDescent="0.25">
      <c r="A62" s="125">
        <v>921559</v>
      </c>
      <c r="B62" s="125">
        <v>2009</v>
      </c>
      <c r="C62" s="125">
        <v>4</v>
      </c>
      <c r="D62" s="125">
        <v>5</v>
      </c>
      <c r="E62" s="125">
        <v>1</v>
      </c>
      <c r="F62" s="129">
        <v>275.13663300000002</v>
      </c>
      <c r="G62" s="129">
        <v>0</v>
      </c>
      <c r="H62" s="129">
        <v>336.41424999999998</v>
      </c>
      <c r="I62" s="129">
        <v>316.36396100000002</v>
      </c>
      <c r="J62" s="129">
        <v>275.13663300000002</v>
      </c>
    </row>
    <row r="63" spans="1:10" hidden="1" x14ac:dyDescent="0.25">
      <c r="A63" s="125">
        <v>921560</v>
      </c>
      <c r="B63" s="125">
        <v>2009</v>
      </c>
      <c r="C63" s="125">
        <v>4</v>
      </c>
      <c r="D63" s="125">
        <v>5</v>
      </c>
      <c r="E63" s="125">
        <v>2</v>
      </c>
      <c r="F63" s="125">
        <v>254.309462</v>
      </c>
      <c r="G63" s="125">
        <v>0</v>
      </c>
      <c r="H63" s="125">
        <v>275.13663300000002</v>
      </c>
      <c r="I63" s="125">
        <v>270.34925500000003</v>
      </c>
      <c r="J63" s="125">
        <v>254.309462</v>
      </c>
    </row>
    <row r="64" spans="1:10" hidden="1" x14ac:dyDescent="0.25">
      <c r="A64" s="125">
        <v>921561</v>
      </c>
      <c r="B64" s="125">
        <v>2009</v>
      </c>
      <c r="C64" s="125">
        <v>4</v>
      </c>
      <c r="D64" s="125">
        <v>5</v>
      </c>
      <c r="E64" s="125">
        <v>3</v>
      </c>
      <c r="F64" s="125">
        <v>0</v>
      </c>
      <c r="G64" s="125">
        <v>225.027432</v>
      </c>
      <c r="H64" s="125">
        <v>254.309462</v>
      </c>
      <c r="I64" s="125">
        <v>247.697416</v>
      </c>
      <c r="J64" s="125">
        <v>225.027432</v>
      </c>
    </row>
    <row r="65" spans="1:10" hidden="1" x14ac:dyDescent="0.25">
      <c r="A65" s="125">
        <v>921562</v>
      </c>
      <c r="B65" s="125">
        <v>2009</v>
      </c>
      <c r="C65" s="125">
        <v>4</v>
      </c>
      <c r="D65" s="125">
        <v>5</v>
      </c>
      <c r="E65" s="125">
        <v>4</v>
      </c>
      <c r="F65" s="125">
        <v>149.6985</v>
      </c>
      <c r="G65" s="125">
        <v>0</v>
      </c>
      <c r="H65" s="125">
        <v>182.90682799999999</v>
      </c>
      <c r="I65" s="125">
        <v>172.00558100000001</v>
      </c>
      <c r="J65" s="125">
        <v>149.6985</v>
      </c>
    </row>
    <row r="66" spans="1:10" x14ac:dyDescent="0.25">
      <c r="A66" s="125">
        <v>921563</v>
      </c>
      <c r="B66" s="125">
        <v>2009</v>
      </c>
      <c r="C66" s="125">
        <v>5</v>
      </c>
      <c r="D66" s="125">
        <v>2</v>
      </c>
      <c r="E66" s="125">
        <v>1</v>
      </c>
      <c r="F66" s="129">
        <v>214.53968800000001</v>
      </c>
      <c r="G66" s="129">
        <v>0</v>
      </c>
      <c r="H66" s="129">
        <v>289.52825000000001</v>
      </c>
      <c r="I66" s="129">
        <v>214.91682</v>
      </c>
      <c r="J66" s="129">
        <v>214.53968800000001</v>
      </c>
    </row>
    <row r="67" spans="1:10" hidden="1" x14ac:dyDescent="0.25">
      <c r="A67" s="125">
        <v>921564</v>
      </c>
      <c r="B67" s="125">
        <v>2009</v>
      </c>
      <c r="C67" s="125">
        <v>5</v>
      </c>
      <c r="D67" s="125">
        <v>2</v>
      </c>
      <c r="E67" s="125">
        <v>2</v>
      </c>
      <c r="F67" s="125">
        <v>196.73156700000001</v>
      </c>
      <c r="G67" s="125">
        <v>0</v>
      </c>
      <c r="H67" s="125">
        <v>214.53968800000001</v>
      </c>
      <c r="I67" s="125">
        <v>197.03325000000001</v>
      </c>
      <c r="J67" s="125">
        <v>196.73156700000001</v>
      </c>
    </row>
    <row r="68" spans="1:10" hidden="1" x14ac:dyDescent="0.25">
      <c r="A68" s="125">
        <v>921565</v>
      </c>
      <c r="B68" s="125">
        <v>2009</v>
      </c>
      <c r="C68" s="125">
        <v>5</v>
      </c>
      <c r="D68" s="125">
        <v>2</v>
      </c>
      <c r="E68" s="125">
        <v>3</v>
      </c>
      <c r="F68" s="125">
        <v>168.38373899999999</v>
      </c>
      <c r="G68" s="125">
        <v>3.8303970000000001</v>
      </c>
      <c r="H68" s="125">
        <v>196.73156700000001</v>
      </c>
      <c r="I68" s="125">
        <v>173.143452</v>
      </c>
      <c r="J68" s="125">
        <v>172.21413699999999</v>
      </c>
    </row>
    <row r="69" spans="1:10" hidden="1" x14ac:dyDescent="0.25">
      <c r="A69" s="125">
        <v>921566</v>
      </c>
      <c r="B69" s="125">
        <v>2009</v>
      </c>
      <c r="C69" s="125">
        <v>5</v>
      </c>
      <c r="D69" s="125">
        <v>2</v>
      </c>
      <c r="E69" s="125">
        <v>4</v>
      </c>
      <c r="F69" s="125">
        <v>214.684495</v>
      </c>
      <c r="G69" s="125">
        <v>0</v>
      </c>
      <c r="H69" s="125">
        <v>289.52825000000001</v>
      </c>
      <c r="I69" s="125">
        <v>214.91682</v>
      </c>
      <c r="J69" s="125">
        <v>214.684495</v>
      </c>
    </row>
    <row r="70" spans="1:10" x14ac:dyDescent="0.25">
      <c r="A70" s="125">
        <v>921567</v>
      </c>
      <c r="B70" s="125">
        <v>2009</v>
      </c>
      <c r="C70" s="125">
        <v>5</v>
      </c>
      <c r="D70" s="125">
        <v>3</v>
      </c>
      <c r="E70" s="125">
        <v>1</v>
      </c>
      <c r="F70" s="129">
        <v>237.301267</v>
      </c>
      <c r="G70" s="129">
        <v>0</v>
      </c>
      <c r="H70" s="129">
        <v>292.65179999999998</v>
      </c>
      <c r="I70" s="129">
        <v>237.69179199999999</v>
      </c>
      <c r="J70" s="129">
        <v>237.301267</v>
      </c>
    </row>
    <row r="71" spans="1:10" hidden="1" x14ac:dyDescent="0.25">
      <c r="A71" s="125">
        <v>921568</v>
      </c>
      <c r="B71" s="125">
        <v>2009</v>
      </c>
      <c r="C71" s="125">
        <v>5</v>
      </c>
      <c r="D71" s="125">
        <v>3</v>
      </c>
      <c r="E71" s="125">
        <v>2</v>
      </c>
      <c r="F71" s="125">
        <v>205.696269</v>
      </c>
      <c r="G71" s="125">
        <v>0</v>
      </c>
      <c r="H71" s="125">
        <v>237.301267</v>
      </c>
      <c r="I71" s="125">
        <v>223.60898399999999</v>
      </c>
      <c r="J71" s="125">
        <v>205.696269</v>
      </c>
    </row>
    <row r="72" spans="1:10" hidden="1" x14ac:dyDescent="0.25">
      <c r="A72" s="125">
        <v>921569</v>
      </c>
      <c r="B72" s="125">
        <v>2009</v>
      </c>
      <c r="C72" s="125">
        <v>5</v>
      </c>
      <c r="D72" s="125">
        <v>3</v>
      </c>
      <c r="E72" s="125">
        <v>3</v>
      </c>
      <c r="F72" s="125">
        <v>147.43165300000001</v>
      </c>
      <c r="G72" s="125">
        <v>26.999510999999998</v>
      </c>
      <c r="H72" s="125">
        <v>205.696269</v>
      </c>
      <c r="I72" s="125">
        <v>188.15037699999999</v>
      </c>
      <c r="J72" s="125">
        <v>174.431163</v>
      </c>
    </row>
    <row r="73" spans="1:10" hidden="1" x14ac:dyDescent="0.25">
      <c r="A73" s="125">
        <v>921570</v>
      </c>
      <c r="B73" s="125">
        <v>2009</v>
      </c>
      <c r="C73" s="125">
        <v>5</v>
      </c>
      <c r="D73" s="125">
        <v>3</v>
      </c>
      <c r="E73" s="125">
        <v>4</v>
      </c>
      <c r="F73" s="125">
        <v>136.61748800000001</v>
      </c>
      <c r="G73" s="125">
        <v>0</v>
      </c>
      <c r="H73" s="125">
        <v>168.38373899999999</v>
      </c>
      <c r="I73" s="125">
        <v>136.76127299999999</v>
      </c>
      <c r="J73" s="125">
        <v>136.61748800000001</v>
      </c>
    </row>
    <row r="74" spans="1:10" x14ac:dyDescent="0.25">
      <c r="A74" s="125">
        <v>921571</v>
      </c>
      <c r="B74" s="125">
        <v>2009</v>
      </c>
      <c r="C74" s="125">
        <v>5</v>
      </c>
      <c r="D74" s="125">
        <v>4</v>
      </c>
      <c r="E74" s="125">
        <v>1</v>
      </c>
      <c r="F74" s="129">
        <v>308.01992300000001</v>
      </c>
      <c r="G74" s="129">
        <v>0</v>
      </c>
      <c r="H74" s="129">
        <v>368.04270000000002</v>
      </c>
      <c r="I74" s="129">
        <v>323.10468600000002</v>
      </c>
      <c r="J74" s="129">
        <v>308.01992300000001</v>
      </c>
    </row>
    <row r="75" spans="1:10" hidden="1" x14ac:dyDescent="0.25">
      <c r="A75" s="125">
        <v>921572</v>
      </c>
      <c r="B75" s="125">
        <v>2009</v>
      </c>
      <c r="C75" s="125">
        <v>5</v>
      </c>
      <c r="D75" s="125">
        <v>4</v>
      </c>
      <c r="E75" s="125">
        <v>2</v>
      </c>
      <c r="F75" s="125">
        <v>271.42111299999999</v>
      </c>
      <c r="G75" s="125">
        <v>0.107186</v>
      </c>
      <c r="H75" s="125">
        <v>308.01992300000001</v>
      </c>
      <c r="I75" s="125">
        <v>296.777196</v>
      </c>
      <c r="J75" s="125">
        <v>271.52829800000001</v>
      </c>
    </row>
    <row r="76" spans="1:10" hidden="1" x14ac:dyDescent="0.25">
      <c r="A76" s="125">
        <v>921573</v>
      </c>
      <c r="B76" s="125">
        <v>2009</v>
      </c>
      <c r="C76" s="125">
        <v>5</v>
      </c>
      <c r="D76" s="125">
        <v>4</v>
      </c>
      <c r="E76" s="125">
        <v>3</v>
      </c>
      <c r="F76" s="125">
        <v>31.450482000000001</v>
      </c>
      <c r="G76" s="125">
        <v>212.198204</v>
      </c>
      <c r="H76" s="125">
        <v>271.42111299999999</v>
      </c>
      <c r="I76" s="125">
        <v>256.68294600000002</v>
      </c>
      <c r="J76" s="125">
        <v>243.648685</v>
      </c>
    </row>
    <row r="77" spans="1:10" hidden="1" x14ac:dyDescent="0.25">
      <c r="A77" s="125">
        <v>921574</v>
      </c>
      <c r="B77" s="125">
        <v>2009</v>
      </c>
      <c r="C77" s="125">
        <v>5</v>
      </c>
      <c r="D77" s="125">
        <v>4</v>
      </c>
      <c r="E77" s="125">
        <v>4</v>
      </c>
      <c r="F77" s="125">
        <v>123.24652399999999</v>
      </c>
      <c r="G77" s="125">
        <v>0</v>
      </c>
      <c r="H77" s="125">
        <v>147.43165300000001</v>
      </c>
      <c r="I77" s="125">
        <v>129.43024800000001</v>
      </c>
      <c r="J77" s="125">
        <v>123.24652399999999</v>
      </c>
    </row>
    <row r="78" spans="1:10" x14ac:dyDescent="0.25">
      <c r="A78" s="125">
        <v>921575</v>
      </c>
      <c r="B78" s="125">
        <v>2009</v>
      </c>
      <c r="C78" s="125">
        <v>5</v>
      </c>
      <c r="D78" s="125">
        <v>5</v>
      </c>
      <c r="E78" s="125">
        <v>1</v>
      </c>
      <c r="F78" s="129">
        <v>62.363588999999997</v>
      </c>
      <c r="G78" s="129">
        <v>0</v>
      </c>
      <c r="H78" s="129">
        <v>75.004949999999994</v>
      </c>
      <c r="I78" s="129">
        <v>70.534655000000001</v>
      </c>
      <c r="J78" s="129">
        <v>62.363588999999997</v>
      </c>
    </row>
    <row r="79" spans="1:10" hidden="1" x14ac:dyDescent="0.25">
      <c r="A79" s="125">
        <v>921576</v>
      </c>
      <c r="B79" s="125">
        <v>2009</v>
      </c>
      <c r="C79" s="125">
        <v>5</v>
      </c>
      <c r="D79" s="125">
        <v>5</v>
      </c>
      <c r="E79" s="125">
        <v>2</v>
      </c>
      <c r="F79" s="125">
        <v>57.642817000000001</v>
      </c>
      <c r="G79" s="125">
        <v>0</v>
      </c>
      <c r="H79" s="125">
        <v>62.363588999999997</v>
      </c>
      <c r="I79" s="125">
        <v>61.278461999999998</v>
      </c>
      <c r="J79" s="125">
        <v>57.642817000000001</v>
      </c>
    </row>
    <row r="80" spans="1:10" hidden="1" x14ac:dyDescent="0.25">
      <c r="A80" s="125">
        <v>921577</v>
      </c>
      <c r="B80" s="125">
        <v>2009</v>
      </c>
      <c r="C80" s="125">
        <v>5</v>
      </c>
      <c r="D80" s="125">
        <v>5</v>
      </c>
      <c r="E80" s="125">
        <v>3</v>
      </c>
      <c r="F80" s="125">
        <v>0</v>
      </c>
      <c r="G80" s="125">
        <v>51.005633000000003</v>
      </c>
      <c r="H80" s="125">
        <v>57.642817000000001</v>
      </c>
      <c r="I80" s="125">
        <v>56.144103999999999</v>
      </c>
      <c r="J80" s="125">
        <v>51.005633000000003</v>
      </c>
    </row>
    <row r="81" spans="1:10" hidden="1" x14ac:dyDescent="0.25">
      <c r="A81" s="125">
        <v>921578</v>
      </c>
      <c r="B81" s="125">
        <v>2009</v>
      </c>
      <c r="C81" s="125">
        <v>5</v>
      </c>
      <c r="D81" s="125">
        <v>5</v>
      </c>
      <c r="E81" s="125">
        <v>4</v>
      </c>
      <c r="F81" s="125">
        <v>25.97382</v>
      </c>
      <c r="G81" s="125">
        <v>0</v>
      </c>
      <c r="H81" s="125">
        <v>31.450482000000001</v>
      </c>
      <c r="I81" s="125">
        <v>29.576032999999999</v>
      </c>
      <c r="J81" s="125">
        <v>25.97382</v>
      </c>
    </row>
    <row r="82" spans="1:10" x14ac:dyDescent="0.25">
      <c r="A82" s="125">
        <v>921579</v>
      </c>
      <c r="B82" s="125">
        <v>2009</v>
      </c>
      <c r="C82" s="125">
        <v>7</v>
      </c>
      <c r="D82" s="125">
        <v>2</v>
      </c>
      <c r="E82" s="125">
        <v>1</v>
      </c>
      <c r="F82" s="129">
        <v>5751.4264270000003</v>
      </c>
      <c r="G82" s="129">
        <v>0</v>
      </c>
      <c r="H82" s="129">
        <v>7772.9246000000003</v>
      </c>
      <c r="I82" s="129">
        <v>5769.8419309999999</v>
      </c>
      <c r="J82" s="129">
        <v>5751.4264270000003</v>
      </c>
    </row>
    <row r="83" spans="1:10" hidden="1" x14ac:dyDescent="0.25">
      <c r="A83" s="125">
        <v>921580</v>
      </c>
      <c r="B83" s="125">
        <v>2009</v>
      </c>
      <c r="C83" s="125">
        <v>7</v>
      </c>
      <c r="D83" s="125">
        <v>2</v>
      </c>
      <c r="E83" s="125">
        <v>2</v>
      </c>
      <c r="F83" s="125">
        <v>5267.1227060000001</v>
      </c>
      <c r="G83" s="125">
        <v>0</v>
      </c>
      <c r="H83" s="125">
        <v>5751.4264270000003</v>
      </c>
      <c r="I83" s="125">
        <v>5282.1100310000002</v>
      </c>
      <c r="J83" s="125">
        <v>5267.1227060000001</v>
      </c>
    </row>
    <row r="84" spans="1:10" hidden="1" x14ac:dyDescent="0.25">
      <c r="A84" s="125">
        <v>921581</v>
      </c>
      <c r="B84" s="125">
        <v>2009</v>
      </c>
      <c r="C84" s="125">
        <v>7</v>
      </c>
      <c r="D84" s="125">
        <v>2</v>
      </c>
      <c r="E84" s="125">
        <v>3</v>
      </c>
      <c r="F84" s="125">
        <v>4531.6028889999998</v>
      </c>
      <c r="G84" s="125">
        <v>55.270169000000003</v>
      </c>
      <c r="H84" s="125">
        <v>5267.1227060000001</v>
      </c>
      <c r="I84" s="125">
        <v>4635.5946940000003</v>
      </c>
      <c r="J84" s="125">
        <v>4586.8730580000001</v>
      </c>
    </row>
    <row r="85" spans="1:10" hidden="1" x14ac:dyDescent="0.25">
      <c r="A85" s="125">
        <v>921582</v>
      </c>
      <c r="B85" s="125">
        <v>2009</v>
      </c>
      <c r="C85" s="125">
        <v>7</v>
      </c>
      <c r="D85" s="125">
        <v>2</v>
      </c>
      <c r="E85" s="125">
        <v>4</v>
      </c>
      <c r="F85" s="125">
        <v>5755.5645880000002</v>
      </c>
      <c r="G85" s="125">
        <v>0</v>
      </c>
      <c r="H85" s="125">
        <v>7772.9246000000003</v>
      </c>
      <c r="I85" s="125">
        <v>5769.8419309999999</v>
      </c>
      <c r="J85" s="125">
        <v>5755.5645880000002</v>
      </c>
    </row>
    <row r="86" spans="1:10" x14ac:dyDescent="0.25">
      <c r="A86" s="125">
        <v>921583</v>
      </c>
      <c r="B86" s="125">
        <v>2009</v>
      </c>
      <c r="C86" s="125">
        <v>7</v>
      </c>
      <c r="D86" s="125">
        <v>3</v>
      </c>
      <c r="E86" s="125">
        <v>1</v>
      </c>
      <c r="F86" s="129">
        <v>56266.791666999998</v>
      </c>
      <c r="G86" s="129">
        <v>0</v>
      </c>
      <c r="H86" s="129">
        <v>71366.946899999995</v>
      </c>
      <c r="I86" s="129">
        <v>57964.234272000002</v>
      </c>
      <c r="J86" s="129">
        <v>56266.791666999998</v>
      </c>
    </row>
    <row r="87" spans="1:10" hidden="1" x14ac:dyDescent="0.25">
      <c r="A87" s="125">
        <v>921584</v>
      </c>
      <c r="B87" s="125">
        <v>2009</v>
      </c>
      <c r="C87" s="125">
        <v>7</v>
      </c>
      <c r="D87" s="125">
        <v>3</v>
      </c>
      <c r="E87" s="125">
        <v>2</v>
      </c>
      <c r="F87" s="125">
        <v>50400.967151999997</v>
      </c>
      <c r="G87" s="125">
        <v>1.1148940000000001</v>
      </c>
      <c r="H87" s="125">
        <v>56266.791666999998</v>
      </c>
      <c r="I87" s="125">
        <v>53020.197787999998</v>
      </c>
      <c r="J87" s="125">
        <v>50402.082046000003</v>
      </c>
    </row>
    <row r="88" spans="1:10" hidden="1" x14ac:dyDescent="0.25">
      <c r="A88" s="125">
        <v>921585</v>
      </c>
      <c r="B88" s="125">
        <v>2009</v>
      </c>
      <c r="C88" s="125">
        <v>7</v>
      </c>
      <c r="D88" s="125">
        <v>3</v>
      </c>
      <c r="E88" s="125">
        <v>3</v>
      </c>
      <c r="F88" s="125">
        <v>39308.194492000002</v>
      </c>
      <c r="G88" s="125">
        <v>3628.1433000000002</v>
      </c>
      <c r="H88" s="125">
        <v>50400.967151999997</v>
      </c>
      <c r="I88" s="125">
        <v>46101.764653999999</v>
      </c>
      <c r="J88" s="125">
        <v>42936.337790999998</v>
      </c>
    </row>
    <row r="89" spans="1:10" hidden="1" x14ac:dyDescent="0.25">
      <c r="A89" s="125">
        <v>921586</v>
      </c>
      <c r="B89" s="125">
        <v>2009</v>
      </c>
      <c r="C89" s="125">
        <v>7</v>
      </c>
      <c r="D89" s="125">
        <v>3</v>
      </c>
      <c r="E89" s="125">
        <v>4</v>
      </c>
      <c r="F89" s="125">
        <v>3581.6991240000002</v>
      </c>
      <c r="G89" s="125">
        <v>0</v>
      </c>
      <c r="H89" s="125">
        <v>4531.6028889999998</v>
      </c>
      <c r="I89" s="125">
        <v>3680.5678670000002</v>
      </c>
      <c r="J89" s="125">
        <v>3581.6991240000002</v>
      </c>
    </row>
    <row r="90" spans="1:10" x14ac:dyDescent="0.25">
      <c r="A90" s="125">
        <v>921587</v>
      </c>
      <c r="B90" s="125">
        <v>2009</v>
      </c>
      <c r="C90" s="125">
        <v>7</v>
      </c>
      <c r="D90" s="125">
        <v>4</v>
      </c>
      <c r="E90" s="125">
        <v>1</v>
      </c>
      <c r="F90" s="129">
        <v>12395.274359999999</v>
      </c>
      <c r="G90" s="129">
        <v>0</v>
      </c>
      <c r="H90" s="129">
        <v>14242.4514</v>
      </c>
      <c r="I90" s="129">
        <v>12503.448084</v>
      </c>
      <c r="J90" s="129">
        <v>12395.274359999999</v>
      </c>
    </row>
    <row r="91" spans="1:10" hidden="1" x14ac:dyDescent="0.25">
      <c r="A91" s="125">
        <v>921588</v>
      </c>
      <c r="B91" s="125">
        <v>2009</v>
      </c>
      <c r="C91" s="125">
        <v>7</v>
      </c>
      <c r="D91" s="125">
        <v>4</v>
      </c>
      <c r="E91" s="125">
        <v>2</v>
      </c>
      <c r="F91" s="125">
        <v>10549.583552</v>
      </c>
      <c r="G91" s="125">
        <v>1.6114839999999999</v>
      </c>
      <c r="H91" s="125">
        <v>12395.274359999999</v>
      </c>
      <c r="I91" s="125">
        <v>11942.846846</v>
      </c>
      <c r="J91" s="125">
        <v>10551.195035999999</v>
      </c>
    </row>
    <row r="92" spans="1:10" hidden="1" x14ac:dyDescent="0.25">
      <c r="A92" s="125">
        <v>921589</v>
      </c>
      <c r="B92" s="125">
        <v>2009</v>
      </c>
      <c r="C92" s="125">
        <v>7</v>
      </c>
      <c r="D92" s="125">
        <v>4</v>
      </c>
      <c r="E92" s="125">
        <v>3</v>
      </c>
      <c r="F92" s="125">
        <v>2330.4871760000001</v>
      </c>
      <c r="G92" s="125">
        <v>7209.4709389999998</v>
      </c>
      <c r="H92" s="125">
        <v>10549.583552</v>
      </c>
      <c r="I92" s="125">
        <v>9976.7411649999995</v>
      </c>
      <c r="J92" s="125">
        <v>9539.9581149999995</v>
      </c>
    </row>
    <row r="93" spans="1:10" hidden="1" x14ac:dyDescent="0.25">
      <c r="A93" s="125">
        <v>921590</v>
      </c>
      <c r="B93" s="125">
        <v>2009</v>
      </c>
      <c r="C93" s="125">
        <v>7</v>
      </c>
      <c r="D93" s="125">
        <v>4</v>
      </c>
      <c r="E93" s="125">
        <v>4</v>
      </c>
      <c r="F93" s="125">
        <v>34185.013350000001</v>
      </c>
      <c r="G93" s="125">
        <v>0</v>
      </c>
      <c r="H93" s="125">
        <v>39308.194492000002</v>
      </c>
      <c r="I93" s="125">
        <v>34508.663944</v>
      </c>
      <c r="J93" s="125">
        <v>34185.013350000001</v>
      </c>
    </row>
    <row r="94" spans="1:10" x14ac:dyDescent="0.25">
      <c r="A94" s="125">
        <v>921591</v>
      </c>
      <c r="B94" s="125">
        <v>2009</v>
      </c>
      <c r="C94" s="125">
        <v>7</v>
      </c>
      <c r="D94" s="125">
        <v>5</v>
      </c>
      <c r="E94" s="125">
        <v>1</v>
      </c>
      <c r="F94" s="129">
        <v>1184.088387</v>
      </c>
      <c r="G94" s="129">
        <v>0</v>
      </c>
      <c r="H94" s="129">
        <v>1259.1557</v>
      </c>
      <c r="I94" s="129">
        <v>1184.1100200000001</v>
      </c>
      <c r="J94" s="129">
        <v>1184.088387</v>
      </c>
    </row>
    <row r="95" spans="1:10" hidden="1" x14ac:dyDescent="0.25">
      <c r="A95" s="125">
        <v>921592</v>
      </c>
      <c r="B95" s="125">
        <v>2009</v>
      </c>
      <c r="C95" s="125">
        <v>7</v>
      </c>
      <c r="D95" s="125">
        <v>5</v>
      </c>
      <c r="E95" s="125">
        <v>2</v>
      </c>
      <c r="F95" s="125">
        <v>1100.7853560000001</v>
      </c>
      <c r="G95" s="125">
        <v>0</v>
      </c>
      <c r="H95" s="125">
        <v>1184.088387</v>
      </c>
      <c r="I95" s="125">
        <v>1163.4852490000001</v>
      </c>
      <c r="J95" s="125">
        <v>1100.7853560000001</v>
      </c>
    </row>
    <row r="96" spans="1:10" hidden="1" x14ac:dyDescent="0.25">
      <c r="A96" s="125">
        <v>921593</v>
      </c>
      <c r="B96" s="125">
        <v>2009</v>
      </c>
      <c r="C96" s="125">
        <v>7</v>
      </c>
      <c r="D96" s="125">
        <v>5</v>
      </c>
      <c r="E96" s="125">
        <v>3</v>
      </c>
      <c r="F96" s="125">
        <v>0</v>
      </c>
      <c r="G96" s="125">
        <v>897.90060700000004</v>
      </c>
      <c r="H96" s="125">
        <v>1100.7853560000001</v>
      </c>
      <c r="I96" s="125">
        <v>1072.164937</v>
      </c>
      <c r="J96" s="125">
        <v>897.90060700000004</v>
      </c>
    </row>
    <row r="97" spans="1:10" hidden="1" x14ac:dyDescent="0.25">
      <c r="A97" s="125">
        <v>921594</v>
      </c>
      <c r="B97" s="125">
        <v>2009</v>
      </c>
      <c r="C97" s="125">
        <v>7</v>
      </c>
      <c r="D97" s="125">
        <v>5</v>
      </c>
      <c r="E97" s="125">
        <v>4</v>
      </c>
      <c r="F97" s="125">
        <v>2191.545924</v>
      </c>
      <c r="G97" s="125">
        <v>0</v>
      </c>
      <c r="H97" s="125">
        <v>2330.4871760000001</v>
      </c>
      <c r="I97" s="125">
        <v>2191.5901399999998</v>
      </c>
      <c r="J97" s="125">
        <v>2191.545924</v>
      </c>
    </row>
    <row r="98" spans="1:10" x14ac:dyDescent="0.25">
      <c r="A98" s="125">
        <v>921595</v>
      </c>
      <c r="B98" s="125">
        <v>2009</v>
      </c>
      <c r="C98" s="125">
        <v>8</v>
      </c>
      <c r="D98" s="125">
        <v>2</v>
      </c>
      <c r="E98" s="125">
        <v>1</v>
      </c>
      <c r="F98" s="129">
        <v>183.94754</v>
      </c>
      <c r="G98" s="129">
        <v>0</v>
      </c>
      <c r="H98" s="129">
        <v>248.601</v>
      </c>
      <c r="I98" s="129">
        <v>184.53652199999999</v>
      </c>
      <c r="J98" s="129">
        <v>183.94754</v>
      </c>
    </row>
    <row r="99" spans="1:10" hidden="1" x14ac:dyDescent="0.25">
      <c r="A99" s="125">
        <v>921596</v>
      </c>
      <c r="B99" s="125">
        <v>2009</v>
      </c>
      <c r="C99" s="125">
        <v>8</v>
      </c>
      <c r="D99" s="125">
        <v>2</v>
      </c>
      <c r="E99" s="125">
        <v>2</v>
      </c>
      <c r="F99" s="125">
        <v>168.45808199999999</v>
      </c>
      <c r="G99" s="125">
        <v>0</v>
      </c>
      <c r="H99" s="125">
        <v>183.94754</v>
      </c>
      <c r="I99" s="125">
        <v>168.937421</v>
      </c>
      <c r="J99" s="125">
        <v>168.45808199999999</v>
      </c>
    </row>
    <row r="100" spans="1:10" hidden="1" x14ac:dyDescent="0.25">
      <c r="A100" s="125">
        <v>921597</v>
      </c>
      <c r="B100" s="125">
        <v>2009</v>
      </c>
      <c r="C100" s="125">
        <v>8</v>
      </c>
      <c r="D100" s="125">
        <v>2</v>
      </c>
      <c r="E100" s="125">
        <v>3</v>
      </c>
      <c r="F100" s="125">
        <v>144.93398500000001</v>
      </c>
      <c r="G100" s="125">
        <v>1.767703</v>
      </c>
      <c r="H100" s="125">
        <v>168.45808199999999</v>
      </c>
      <c r="I100" s="125">
        <v>148.25995800000001</v>
      </c>
      <c r="J100" s="125">
        <v>146.70168799999999</v>
      </c>
    </row>
    <row r="101" spans="1:10" hidden="1" x14ac:dyDescent="0.25">
      <c r="A101" s="125">
        <v>921598</v>
      </c>
      <c r="B101" s="125">
        <v>2009</v>
      </c>
      <c r="C101" s="125">
        <v>8</v>
      </c>
      <c r="D101" s="125">
        <v>2</v>
      </c>
      <c r="E101" s="125">
        <v>4</v>
      </c>
      <c r="F101" s="125">
        <v>184.079891</v>
      </c>
      <c r="G101" s="125">
        <v>0</v>
      </c>
      <c r="H101" s="125">
        <v>248.601</v>
      </c>
      <c r="I101" s="125">
        <v>184.53652199999999</v>
      </c>
      <c r="J101" s="125">
        <v>184.079891</v>
      </c>
    </row>
    <row r="102" spans="1:10" x14ac:dyDescent="0.25">
      <c r="A102" s="125">
        <v>921599</v>
      </c>
      <c r="B102" s="125">
        <v>2009</v>
      </c>
      <c r="C102" s="125">
        <v>8</v>
      </c>
      <c r="D102" s="125">
        <v>3</v>
      </c>
      <c r="E102" s="125">
        <v>1</v>
      </c>
      <c r="F102" s="129">
        <v>670.09938199999999</v>
      </c>
      <c r="G102" s="129">
        <v>0</v>
      </c>
      <c r="H102" s="129">
        <v>851.03869999999995</v>
      </c>
      <c r="I102" s="129">
        <v>691.21363199999996</v>
      </c>
      <c r="J102" s="129">
        <v>670.09938199999999</v>
      </c>
    </row>
    <row r="103" spans="1:10" hidden="1" x14ac:dyDescent="0.25">
      <c r="A103" s="125">
        <v>921600</v>
      </c>
      <c r="B103" s="125">
        <v>2009</v>
      </c>
      <c r="C103" s="125">
        <v>8</v>
      </c>
      <c r="D103" s="125">
        <v>3</v>
      </c>
      <c r="E103" s="125">
        <v>2</v>
      </c>
      <c r="F103" s="125">
        <v>600.24138400000004</v>
      </c>
      <c r="G103" s="125">
        <v>1.3278E-2</v>
      </c>
      <c r="H103" s="125">
        <v>670.09938199999999</v>
      </c>
      <c r="I103" s="125">
        <v>631.43464700000004</v>
      </c>
      <c r="J103" s="125">
        <v>600.25466200000005</v>
      </c>
    </row>
    <row r="104" spans="1:10" hidden="1" x14ac:dyDescent="0.25">
      <c r="A104" s="125">
        <v>921601</v>
      </c>
      <c r="B104" s="125">
        <v>2009</v>
      </c>
      <c r="C104" s="125">
        <v>8</v>
      </c>
      <c r="D104" s="125">
        <v>3</v>
      </c>
      <c r="E104" s="125">
        <v>3</v>
      </c>
      <c r="F104" s="125">
        <v>465.35742699999997</v>
      </c>
      <c r="G104" s="125">
        <v>42.952454000000003</v>
      </c>
      <c r="H104" s="125">
        <v>600.24138400000004</v>
      </c>
      <c r="I104" s="125">
        <v>549.04079400000001</v>
      </c>
      <c r="J104" s="125">
        <v>508.30988100000002</v>
      </c>
    </row>
    <row r="105" spans="1:10" hidden="1" x14ac:dyDescent="0.25">
      <c r="A105" s="125">
        <v>921602</v>
      </c>
      <c r="B105" s="125">
        <v>2009</v>
      </c>
      <c r="C105" s="125">
        <v>8</v>
      </c>
      <c r="D105" s="125">
        <v>3</v>
      </c>
      <c r="E105" s="125">
        <v>4</v>
      </c>
      <c r="F105" s="125">
        <v>114.441931</v>
      </c>
      <c r="G105" s="125">
        <v>0</v>
      </c>
      <c r="H105" s="125">
        <v>144.93398500000001</v>
      </c>
      <c r="I105" s="125">
        <v>117.715383</v>
      </c>
      <c r="J105" s="125">
        <v>114.441931</v>
      </c>
    </row>
    <row r="106" spans="1:10" x14ac:dyDescent="0.25">
      <c r="A106" s="125">
        <v>921603</v>
      </c>
      <c r="B106" s="125">
        <v>2009</v>
      </c>
      <c r="C106" s="125">
        <v>8</v>
      </c>
      <c r="D106" s="125">
        <v>4</v>
      </c>
      <c r="E106" s="125">
        <v>1</v>
      </c>
      <c r="F106" s="129">
        <v>149.340655</v>
      </c>
      <c r="G106" s="129">
        <v>0</v>
      </c>
      <c r="H106" s="129">
        <v>171.5958</v>
      </c>
      <c r="I106" s="129">
        <v>150.64395300000001</v>
      </c>
      <c r="J106" s="129">
        <v>149.340655</v>
      </c>
    </row>
    <row r="107" spans="1:10" hidden="1" x14ac:dyDescent="0.25">
      <c r="A107" s="125">
        <v>921604</v>
      </c>
      <c r="B107" s="125">
        <v>2009</v>
      </c>
      <c r="C107" s="125">
        <v>8</v>
      </c>
      <c r="D107" s="125">
        <v>4</v>
      </c>
      <c r="E107" s="125">
        <v>2</v>
      </c>
      <c r="F107" s="125">
        <v>127.103416</v>
      </c>
      <c r="G107" s="125">
        <v>1.9415000000000002E-2</v>
      </c>
      <c r="H107" s="125">
        <v>149.340655</v>
      </c>
      <c r="I107" s="125">
        <v>143.88972100000001</v>
      </c>
      <c r="J107" s="125">
        <v>127.122832</v>
      </c>
    </row>
    <row r="108" spans="1:10" hidden="1" x14ac:dyDescent="0.25">
      <c r="A108" s="125">
        <v>921605</v>
      </c>
      <c r="B108" s="125">
        <v>2009</v>
      </c>
      <c r="C108" s="125">
        <v>8</v>
      </c>
      <c r="D108" s="125">
        <v>4</v>
      </c>
      <c r="E108" s="125">
        <v>3</v>
      </c>
      <c r="F108" s="125">
        <v>27.818266000000001</v>
      </c>
      <c r="G108" s="125">
        <v>86.057107000000002</v>
      </c>
      <c r="H108" s="125">
        <v>127.103416</v>
      </c>
      <c r="I108" s="125">
        <v>120.201701</v>
      </c>
      <c r="J108" s="125">
        <v>113.875373</v>
      </c>
    </row>
    <row r="109" spans="1:10" hidden="1" x14ac:dyDescent="0.25">
      <c r="A109" s="125">
        <v>921606</v>
      </c>
      <c r="B109" s="125">
        <v>2009</v>
      </c>
      <c r="C109" s="125">
        <v>8</v>
      </c>
      <c r="D109" s="125">
        <v>4</v>
      </c>
      <c r="E109" s="125">
        <v>4</v>
      </c>
      <c r="F109" s="125">
        <v>404.70568700000001</v>
      </c>
      <c r="G109" s="125">
        <v>0</v>
      </c>
      <c r="H109" s="125">
        <v>465.35742699999997</v>
      </c>
      <c r="I109" s="125">
        <v>408.537285</v>
      </c>
      <c r="J109" s="125">
        <v>404.70568700000001</v>
      </c>
    </row>
    <row r="110" spans="1:10" x14ac:dyDescent="0.25">
      <c r="A110" s="125">
        <v>921607</v>
      </c>
      <c r="B110" s="125">
        <v>2009</v>
      </c>
      <c r="C110" s="125">
        <v>8</v>
      </c>
      <c r="D110" s="125">
        <v>5</v>
      </c>
      <c r="E110" s="125">
        <v>1</v>
      </c>
      <c r="F110" s="129">
        <v>14.592060999999999</v>
      </c>
      <c r="G110" s="129">
        <v>0</v>
      </c>
      <c r="H110" s="129">
        <v>15.517150000000001</v>
      </c>
      <c r="I110" s="129">
        <v>14.592328</v>
      </c>
      <c r="J110" s="129">
        <v>14.592060999999999</v>
      </c>
    </row>
    <row r="111" spans="1:10" hidden="1" x14ac:dyDescent="0.25">
      <c r="A111" s="125">
        <v>921608</v>
      </c>
      <c r="B111" s="125">
        <v>2009</v>
      </c>
      <c r="C111" s="125">
        <v>8</v>
      </c>
      <c r="D111" s="125">
        <v>5</v>
      </c>
      <c r="E111" s="125">
        <v>2</v>
      </c>
      <c r="F111" s="125">
        <v>13.565480000000001</v>
      </c>
      <c r="G111" s="125">
        <v>0</v>
      </c>
      <c r="H111" s="125">
        <v>14.592060999999999</v>
      </c>
      <c r="I111" s="125">
        <v>14.338158999999999</v>
      </c>
      <c r="J111" s="125">
        <v>13.565480000000001</v>
      </c>
    </row>
    <row r="112" spans="1:10" hidden="1" x14ac:dyDescent="0.25">
      <c r="A112" s="125">
        <v>921609</v>
      </c>
      <c r="B112" s="125">
        <v>2009</v>
      </c>
      <c r="C112" s="125">
        <v>8</v>
      </c>
      <c r="D112" s="125">
        <v>5</v>
      </c>
      <c r="E112" s="125">
        <v>3</v>
      </c>
      <c r="F112" s="125">
        <v>0</v>
      </c>
      <c r="G112" s="125">
        <v>11.065239</v>
      </c>
      <c r="H112" s="125">
        <v>13.565480000000001</v>
      </c>
      <c r="I112" s="125">
        <v>13.212778</v>
      </c>
      <c r="J112" s="125">
        <v>11.065239</v>
      </c>
    </row>
    <row r="113" spans="1:10" hidden="1" x14ac:dyDescent="0.25">
      <c r="A113" s="125">
        <v>921610</v>
      </c>
      <c r="B113" s="125">
        <v>2009</v>
      </c>
      <c r="C113" s="125">
        <v>8</v>
      </c>
      <c r="D113" s="125">
        <v>5</v>
      </c>
      <c r="E113" s="125">
        <v>4</v>
      </c>
      <c r="F113" s="125">
        <v>26.159770000000002</v>
      </c>
      <c r="G113" s="125">
        <v>0</v>
      </c>
      <c r="H113" s="125">
        <v>27.818266000000001</v>
      </c>
      <c r="I113" s="125">
        <v>26.160298000000001</v>
      </c>
      <c r="J113" s="125">
        <v>26.159770000000002</v>
      </c>
    </row>
    <row r="114" spans="1:10" x14ac:dyDescent="0.25">
      <c r="A114" s="125">
        <v>921611</v>
      </c>
      <c r="B114" s="125">
        <v>2009</v>
      </c>
      <c r="C114" s="125">
        <v>9</v>
      </c>
      <c r="D114" s="125">
        <v>2</v>
      </c>
      <c r="E114" s="125">
        <v>1</v>
      </c>
      <c r="F114" s="129">
        <v>2081.1776770000001</v>
      </c>
      <c r="G114" s="129">
        <v>0</v>
      </c>
      <c r="H114" s="129">
        <v>2803.6880999999998</v>
      </c>
      <c r="I114" s="129">
        <v>2081.1776770000001</v>
      </c>
      <c r="J114" s="129">
        <v>2081.1776770000001</v>
      </c>
    </row>
    <row r="115" spans="1:10" hidden="1" x14ac:dyDescent="0.25">
      <c r="A115" s="125">
        <v>921612</v>
      </c>
      <c r="B115" s="125">
        <v>2009</v>
      </c>
      <c r="C115" s="125">
        <v>9</v>
      </c>
      <c r="D115" s="125">
        <v>2</v>
      </c>
      <c r="E115" s="125">
        <v>2</v>
      </c>
      <c r="F115" s="125">
        <v>1909.087833</v>
      </c>
      <c r="G115" s="125">
        <v>0</v>
      </c>
      <c r="H115" s="125">
        <v>2081.1776770000001</v>
      </c>
      <c r="I115" s="125">
        <v>1911.353578</v>
      </c>
      <c r="J115" s="125">
        <v>1909.087833</v>
      </c>
    </row>
    <row r="116" spans="1:10" hidden="1" x14ac:dyDescent="0.25">
      <c r="A116" s="125">
        <v>921613</v>
      </c>
      <c r="B116" s="125">
        <v>2009</v>
      </c>
      <c r="C116" s="125">
        <v>9</v>
      </c>
      <c r="D116" s="125">
        <v>2</v>
      </c>
      <c r="E116" s="125">
        <v>3</v>
      </c>
      <c r="F116" s="125">
        <v>1646.087194</v>
      </c>
      <c r="G116" s="125">
        <v>24.640917000000002</v>
      </c>
      <c r="H116" s="125">
        <v>1909.087833</v>
      </c>
      <c r="I116" s="125">
        <v>1680.188202</v>
      </c>
      <c r="J116" s="125">
        <v>1670.728112</v>
      </c>
    </row>
    <row r="117" spans="1:10" hidden="1" x14ac:dyDescent="0.25">
      <c r="A117" s="125">
        <v>921614</v>
      </c>
      <c r="B117" s="125">
        <v>2009</v>
      </c>
      <c r="C117" s="125">
        <v>9</v>
      </c>
      <c r="D117" s="125">
        <v>2</v>
      </c>
      <c r="E117" s="125">
        <v>4</v>
      </c>
      <c r="F117" s="125">
        <v>2081.1776770000001</v>
      </c>
      <c r="G117" s="125">
        <v>0</v>
      </c>
      <c r="H117" s="125">
        <v>2803.6880999999998</v>
      </c>
      <c r="I117" s="125">
        <v>2081.1776770000001</v>
      </c>
      <c r="J117" s="125">
        <v>2081.1776770000001</v>
      </c>
    </row>
    <row r="118" spans="1:10" x14ac:dyDescent="0.25">
      <c r="A118" s="125">
        <v>921615</v>
      </c>
      <c r="B118" s="125">
        <v>2009</v>
      </c>
      <c r="C118" s="125">
        <v>9</v>
      </c>
      <c r="D118" s="125">
        <v>3</v>
      </c>
      <c r="E118" s="125">
        <v>1</v>
      </c>
      <c r="F118" s="129">
        <v>8183.7129569999997</v>
      </c>
      <c r="G118" s="129">
        <v>0</v>
      </c>
      <c r="H118" s="129">
        <v>10131.822550000001</v>
      </c>
      <c r="I118" s="129">
        <v>8229.0662749999992</v>
      </c>
      <c r="J118" s="129">
        <v>8183.7129569999997</v>
      </c>
    </row>
    <row r="119" spans="1:10" hidden="1" x14ac:dyDescent="0.25">
      <c r="A119" s="125">
        <v>921616</v>
      </c>
      <c r="B119" s="125">
        <v>2009</v>
      </c>
      <c r="C119" s="125">
        <v>9</v>
      </c>
      <c r="D119" s="125">
        <v>3</v>
      </c>
      <c r="E119" s="125">
        <v>2</v>
      </c>
      <c r="F119" s="125">
        <v>7624.1786089999996</v>
      </c>
      <c r="G119" s="125">
        <v>0</v>
      </c>
      <c r="H119" s="125">
        <v>8183.7129569999997</v>
      </c>
      <c r="I119" s="125">
        <v>7711.5127199999997</v>
      </c>
      <c r="J119" s="125">
        <v>7624.1786089999996</v>
      </c>
    </row>
    <row r="120" spans="1:10" hidden="1" x14ac:dyDescent="0.25">
      <c r="A120" s="125">
        <v>921617</v>
      </c>
      <c r="B120" s="125">
        <v>2009</v>
      </c>
      <c r="C120" s="125">
        <v>9</v>
      </c>
      <c r="D120" s="125">
        <v>3</v>
      </c>
      <c r="E120" s="125">
        <v>3</v>
      </c>
      <c r="F120" s="125">
        <v>6066.8000359999996</v>
      </c>
      <c r="G120" s="125">
        <v>336.47419600000001</v>
      </c>
      <c r="H120" s="125">
        <v>7624.1786089999996</v>
      </c>
      <c r="I120" s="125">
        <v>6973.836174</v>
      </c>
      <c r="J120" s="125">
        <v>6403.2742310000003</v>
      </c>
    </row>
    <row r="121" spans="1:10" hidden="1" x14ac:dyDescent="0.25">
      <c r="A121" s="125">
        <v>921618</v>
      </c>
      <c r="B121" s="125">
        <v>2009</v>
      </c>
      <c r="C121" s="125">
        <v>9</v>
      </c>
      <c r="D121" s="125">
        <v>3</v>
      </c>
      <c r="E121" s="125">
        <v>4</v>
      </c>
      <c r="F121" s="125">
        <v>1331.4378819999999</v>
      </c>
      <c r="G121" s="125">
        <v>0</v>
      </c>
      <c r="H121" s="125">
        <v>1646.087194</v>
      </c>
      <c r="I121" s="125">
        <v>1336.9520190000001</v>
      </c>
      <c r="J121" s="125">
        <v>1331.4378819999999</v>
      </c>
    </row>
    <row r="122" spans="1:10" x14ac:dyDescent="0.25">
      <c r="A122" s="125">
        <v>921619</v>
      </c>
      <c r="B122" s="125">
        <v>2009</v>
      </c>
      <c r="C122" s="125">
        <v>9</v>
      </c>
      <c r="D122" s="125">
        <v>4</v>
      </c>
      <c r="E122" s="125">
        <v>1</v>
      </c>
      <c r="F122" s="129">
        <v>649.98459100000002</v>
      </c>
      <c r="G122" s="129">
        <v>0</v>
      </c>
      <c r="H122" s="129">
        <v>760.81100000000004</v>
      </c>
      <c r="I122" s="129">
        <v>667.915977</v>
      </c>
      <c r="J122" s="129">
        <v>649.98459100000002</v>
      </c>
    </row>
    <row r="123" spans="1:10" hidden="1" x14ac:dyDescent="0.25">
      <c r="A123" s="125">
        <v>921620</v>
      </c>
      <c r="B123" s="125">
        <v>2009</v>
      </c>
      <c r="C123" s="125">
        <v>9</v>
      </c>
      <c r="D123" s="125">
        <v>4</v>
      </c>
      <c r="E123" s="125">
        <v>2</v>
      </c>
      <c r="F123" s="125">
        <v>583.39166699999998</v>
      </c>
      <c r="G123" s="125">
        <v>1.1622920000000001</v>
      </c>
      <c r="H123" s="125">
        <v>649.98459100000002</v>
      </c>
      <c r="I123" s="125">
        <v>626.26015400000006</v>
      </c>
      <c r="J123" s="125">
        <v>584.55395899999996</v>
      </c>
    </row>
    <row r="124" spans="1:10" hidden="1" x14ac:dyDescent="0.25">
      <c r="A124" s="125">
        <v>921621</v>
      </c>
      <c r="B124" s="125">
        <v>2009</v>
      </c>
      <c r="C124" s="125">
        <v>9</v>
      </c>
      <c r="D124" s="125">
        <v>4</v>
      </c>
      <c r="E124" s="125">
        <v>3</v>
      </c>
      <c r="F124" s="125">
        <v>250.58185599999999</v>
      </c>
      <c r="G124" s="125">
        <v>253.89770999999999</v>
      </c>
      <c r="H124" s="125">
        <v>583.39166699999998</v>
      </c>
      <c r="I124" s="125">
        <v>551.71349899999996</v>
      </c>
      <c r="J124" s="125">
        <v>504.47956599999998</v>
      </c>
    </row>
    <row r="125" spans="1:10" hidden="1" x14ac:dyDescent="0.25">
      <c r="A125" s="125">
        <v>921622</v>
      </c>
      <c r="B125" s="125">
        <v>2009</v>
      </c>
      <c r="C125" s="125">
        <v>9</v>
      </c>
      <c r="D125" s="125">
        <v>4</v>
      </c>
      <c r="E125" s="125">
        <v>4</v>
      </c>
      <c r="F125" s="125">
        <v>5224.6340270000001</v>
      </c>
      <c r="G125" s="125">
        <v>0</v>
      </c>
      <c r="H125" s="125">
        <v>6066.8000359999996</v>
      </c>
      <c r="I125" s="125">
        <v>5326.0437510000002</v>
      </c>
      <c r="J125" s="125">
        <v>5224.6340270000001</v>
      </c>
    </row>
    <row r="126" spans="1:10" x14ac:dyDescent="0.25">
      <c r="A126" s="125">
        <v>921623</v>
      </c>
      <c r="B126" s="125">
        <v>2009</v>
      </c>
      <c r="C126" s="125">
        <v>9</v>
      </c>
      <c r="D126" s="125">
        <v>5</v>
      </c>
      <c r="E126" s="125">
        <v>1</v>
      </c>
      <c r="F126" s="129">
        <v>85.893163999999999</v>
      </c>
      <c r="G126" s="129">
        <v>0</v>
      </c>
      <c r="H126" s="129">
        <v>94.749200000000002</v>
      </c>
      <c r="I126" s="129">
        <v>89.102148</v>
      </c>
      <c r="J126" s="129">
        <v>85.893163999999999</v>
      </c>
    </row>
    <row r="127" spans="1:10" hidden="1" x14ac:dyDescent="0.25">
      <c r="A127" s="125">
        <v>921624</v>
      </c>
      <c r="B127" s="125">
        <v>2009</v>
      </c>
      <c r="C127" s="125">
        <v>9</v>
      </c>
      <c r="D127" s="125">
        <v>5</v>
      </c>
      <c r="E127" s="125">
        <v>2</v>
      </c>
      <c r="F127" s="125">
        <v>77.797543000000005</v>
      </c>
      <c r="G127" s="125">
        <v>0</v>
      </c>
      <c r="H127" s="125">
        <v>85.893163999999999</v>
      </c>
      <c r="I127" s="125">
        <v>84.398623000000001</v>
      </c>
      <c r="J127" s="125">
        <v>77.797543000000005</v>
      </c>
    </row>
    <row r="128" spans="1:10" hidden="1" x14ac:dyDescent="0.25">
      <c r="A128" s="125">
        <v>921625</v>
      </c>
      <c r="B128" s="125">
        <v>2009</v>
      </c>
      <c r="C128" s="125">
        <v>9</v>
      </c>
      <c r="D128" s="125">
        <v>5</v>
      </c>
      <c r="E128" s="125">
        <v>3</v>
      </c>
      <c r="F128" s="125">
        <v>0</v>
      </c>
      <c r="G128" s="125">
        <v>74.819196000000005</v>
      </c>
      <c r="H128" s="125">
        <v>77.797543000000005</v>
      </c>
      <c r="I128" s="125">
        <v>75.774806999999996</v>
      </c>
      <c r="J128" s="125">
        <v>74.819196000000005</v>
      </c>
    </row>
    <row r="129" spans="1:10" hidden="1" x14ac:dyDescent="0.25">
      <c r="A129" s="125">
        <v>921626</v>
      </c>
      <c r="B129" s="125">
        <v>2009</v>
      </c>
      <c r="C129" s="125">
        <v>9</v>
      </c>
      <c r="D129" s="125">
        <v>5</v>
      </c>
      <c r="E129" s="125">
        <v>4</v>
      </c>
      <c r="F129" s="125">
        <v>231.76755299999999</v>
      </c>
      <c r="G129" s="125">
        <v>0</v>
      </c>
      <c r="H129" s="125">
        <v>250.58185599999999</v>
      </c>
      <c r="I129" s="125">
        <v>235.647178</v>
      </c>
      <c r="J129" s="125">
        <v>231.76755299999999</v>
      </c>
    </row>
    <row r="130" spans="1:10" x14ac:dyDescent="0.25">
      <c r="A130" s="125">
        <v>921627</v>
      </c>
      <c r="B130" s="125">
        <v>2009</v>
      </c>
      <c r="C130" s="125">
        <v>11</v>
      </c>
      <c r="D130" s="125">
        <v>2</v>
      </c>
      <c r="E130" s="125">
        <v>1</v>
      </c>
      <c r="F130" s="129">
        <v>4772.0640940000003</v>
      </c>
      <c r="G130" s="129">
        <v>0</v>
      </c>
      <c r="H130" s="129">
        <v>6428.7539999999999</v>
      </c>
      <c r="I130" s="129">
        <v>4772.0640940000003</v>
      </c>
      <c r="J130" s="129">
        <v>4772.0640940000003</v>
      </c>
    </row>
    <row r="131" spans="1:10" hidden="1" x14ac:dyDescent="0.25">
      <c r="A131" s="125">
        <v>921628</v>
      </c>
      <c r="B131" s="125">
        <v>2009</v>
      </c>
      <c r="C131" s="125">
        <v>11</v>
      </c>
      <c r="D131" s="125">
        <v>2</v>
      </c>
      <c r="E131" s="125">
        <v>2</v>
      </c>
      <c r="F131" s="125">
        <v>4378.8573319999996</v>
      </c>
      <c r="G131" s="125">
        <v>0</v>
      </c>
      <c r="H131" s="125">
        <v>4772.0640940000003</v>
      </c>
      <c r="I131" s="125">
        <v>4382.6636639999997</v>
      </c>
      <c r="J131" s="125">
        <v>4378.8573319999996</v>
      </c>
    </row>
    <row r="132" spans="1:10" hidden="1" x14ac:dyDescent="0.25">
      <c r="A132" s="125">
        <v>921629</v>
      </c>
      <c r="B132" s="125">
        <v>2009</v>
      </c>
      <c r="C132" s="125">
        <v>11</v>
      </c>
      <c r="D132" s="125">
        <v>2</v>
      </c>
      <c r="E132" s="125">
        <v>3</v>
      </c>
      <c r="F132" s="125">
        <v>3822.0437470000002</v>
      </c>
      <c r="G132" s="125">
        <v>8.8989349999999998</v>
      </c>
      <c r="H132" s="125">
        <v>4378.8573319999996</v>
      </c>
      <c r="I132" s="125">
        <v>3853.8323380000002</v>
      </c>
      <c r="J132" s="125">
        <v>3830.9426819999999</v>
      </c>
    </row>
    <row r="133" spans="1:10" hidden="1" x14ac:dyDescent="0.25">
      <c r="A133" s="125">
        <v>921630</v>
      </c>
      <c r="B133" s="125">
        <v>2009</v>
      </c>
      <c r="C133" s="125">
        <v>11</v>
      </c>
      <c r="D133" s="125">
        <v>2</v>
      </c>
      <c r="E133" s="125">
        <v>4</v>
      </c>
      <c r="F133" s="125">
        <v>4772.0640940000003</v>
      </c>
      <c r="G133" s="125">
        <v>0</v>
      </c>
      <c r="H133" s="125">
        <v>6428.7539999999999</v>
      </c>
      <c r="I133" s="125">
        <v>4772.0640940000003</v>
      </c>
      <c r="J133" s="125">
        <v>4772.0640940000003</v>
      </c>
    </row>
    <row r="134" spans="1:10" x14ac:dyDescent="0.25">
      <c r="A134" s="125">
        <v>921631</v>
      </c>
      <c r="B134" s="125">
        <v>2009</v>
      </c>
      <c r="C134" s="125">
        <v>11</v>
      </c>
      <c r="D134" s="125">
        <v>3</v>
      </c>
      <c r="E134" s="125">
        <v>1</v>
      </c>
      <c r="F134" s="129">
        <v>1071.2256070000001</v>
      </c>
      <c r="G134" s="129">
        <v>0</v>
      </c>
      <c r="H134" s="129">
        <v>1328.36025</v>
      </c>
      <c r="I134" s="129">
        <v>1078.8941950000001</v>
      </c>
      <c r="J134" s="129">
        <v>1071.2256070000001</v>
      </c>
    </row>
    <row r="135" spans="1:10" hidden="1" x14ac:dyDescent="0.25">
      <c r="A135" s="125">
        <v>921632</v>
      </c>
      <c r="B135" s="125">
        <v>2009</v>
      </c>
      <c r="C135" s="125">
        <v>11</v>
      </c>
      <c r="D135" s="125">
        <v>3</v>
      </c>
      <c r="E135" s="125">
        <v>2</v>
      </c>
      <c r="F135" s="125">
        <v>1006.122495</v>
      </c>
      <c r="G135" s="125">
        <v>0</v>
      </c>
      <c r="H135" s="125">
        <v>1071.2256070000001</v>
      </c>
      <c r="I135" s="125">
        <v>1009.415889</v>
      </c>
      <c r="J135" s="125">
        <v>1006.122495</v>
      </c>
    </row>
    <row r="136" spans="1:10" hidden="1" x14ac:dyDescent="0.25">
      <c r="A136" s="125">
        <v>921633</v>
      </c>
      <c r="B136" s="125">
        <v>2009</v>
      </c>
      <c r="C136" s="125">
        <v>11</v>
      </c>
      <c r="D136" s="125">
        <v>3</v>
      </c>
      <c r="E136" s="125">
        <v>3</v>
      </c>
      <c r="F136" s="125">
        <v>805.00116300000002</v>
      </c>
      <c r="G136" s="125">
        <v>76.254806000000002</v>
      </c>
      <c r="H136" s="125">
        <v>1006.122495</v>
      </c>
      <c r="I136" s="125">
        <v>920.30024600000002</v>
      </c>
      <c r="J136" s="125">
        <v>881.25596900000005</v>
      </c>
    </row>
    <row r="137" spans="1:10" hidden="1" x14ac:dyDescent="0.25">
      <c r="A137" s="125">
        <v>921634</v>
      </c>
      <c r="B137" s="125">
        <v>2009</v>
      </c>
      <c r="C137" s="125">
        <v>11</v>
      </c>
      <c r="D137" s="125">
        <v>3</v>
      </c>
      <c r="E137" s="125">
        <v>4</v>
      </c>
      <c r="F137" s="125">
        <v>3087.9436219999998</v>
      </c>
      <c r="G137" s="125">
        <v>0</v>
      </c>
      <c r="H137" s="125">
        <v>3822.0437470000002</v>
      </c>
      <c r="I137" s="125">
        <v>3104.263931</v>
      </c>
      <c r="J137" s="125">
        <v>3087.9436219999998</v>
      </c>
    </row>
    <row r="138" spans="1:10" x14ac:dyDescent="0.25">
      <c r="A138" s="125">
        <v>921635</v>
      </c>
      <c r="B138" s="125">
        <v>2009</v>
      </c>
      <c r="C138" s="125">
        <v>11</v>
      </c>
      <c r="D138" s="125">
        <v>4</v>
      </c>
      <c r="E138" s="125">
        <v>1</v>
      </c>
      <c r="F138" s="129">
        <v>1838.964289</v>
      </c>
      <c r="G138" s="129">
        <v>0</v>
      </c>
      <c r="H138" s="129">
        <v>2146.1179999999999</v>
      </c>
      <c r="I138" s="129">
        <v>1884.076992</v>
      </c>
      <c r="J138" s="129">
        <v>1838.964289</v>
      </c>
    </row>
    <row r="139" spans="1:10" hidden="1" x14ac:dyDescent="0.25">
      <c r="A139" s="125">
        <v>921636</v>
      </c>
      <c r="B139" s="125">
        <v>2009</v>
      </c>
      <c r="C139" s="125">
        <v>11</v>
      </c>
      <c r="D139" s="125">
        <v>4</v>
      </c>
      <c r="E139" s="125">
        <v>2</v>
      </c>
      <c r="F139" s="125">
        <v>1575.5846859999999</v>
      </c>
      <c r="G139" s="125">
        <v>109.19316499999999</v>
      </c>
      <c r="H139" s="125">
        <v>1838.964289</v>
      </c>
      <c r="I139" s="125">
        <v>1771.842093</v>
      </c>
      <c r="J139" s="125">
        <v>1684.7778510000001</v>
      </c>
    </row>
    <row r="140" spans="1:10" hidden="1" x14ac:dyDescent="0.25">
      <c r="A140" s="125">
        <v>921637</v>
      </c>
      <c r="B140" s="125">
        <v>2009</v>
      </c>
      <c r="C140" s="125">
        <v>11</v>
      </c>
      <c r="D140" s="125">
        <v>4</v>
      </c>
      <c r="E140" s="125">
        <v>3</v>
      </c>
      <c r="F140" s="125">
        <v>417.79191200000002</v>
      </c>
      <c r="G140" s="125">
        <v>969.65836200000001</v>
      </c>
      <c r="H140" s="125">
        <v>1575.5846859999999</v>
      </c>
      <c r="I140" s="125">
        <v>1490.030438</v>
      </c>
      <c r="J140" s="125">
        <v>1387.450274</v>
      </c>
    </row>
    <row r="141" spans="1:10" hidden="1" x14ac:dyDescent="0.25">
      <c r="A141" s="125">
        <v>921638</v>
      </c>
      <c r="B141" s="125">
        <v>2009</v>
      </c>
      <c r="C141" s="125">
        <v>11</v>
      </c>
      <c r="D141" s="125">
        <v>4</v>
      </c>
      <c r="E141" s="125">
        <v>4</v>
      </c>
      <c r="F141" s="125">
        <v>696.07011699999998</v>
      </c>
      <c r="G141" s="125">
        <v>0</v>
      </c>
      <c r="H141" s="125">
        <v>805.00116300000002</v>
      </c>
      <c r="I141" s="125">
        <v>706.71052099999997</v>
      </c>
      <c r="J141" s="125">
        <v>696.07011699999998</v>
      </c>
    </row>
    <row r="142" spans="1:10" x14ac:dyDescent="0.25">
      <c r="A142" s="125">
        <v>921639</v>
      </c>
      <c r="B142" s="125">
        <v>2009</v>
      </c>
      <c r="C142" s="125">
        <v>11</v>
      </c>
      <c r="D142" s="125">
        <v>5</v>
      </c>
      <c r="E142" s="125">
        <v>1</v>
      </c>
      <c r="F142" s="129">
        <v>234.885201</v>
      </c>
      <c r="G142" s="129">
        <v>0</v>
      </c>
      <c r="H142" s="129">
        <v>271.62029999999999</v>
      </c>
      <c r="I142" s="129">
        <v>255.43172999999999</v>
      </c>
      <c r="J142" s="129">
        <v>234.885201</v>
      </c>
    </row>
    <row r="143" spans="1:10" hidden="1" x14ac:dyDescent="0.25">
      <c r="A143" s="125">
        <v>921640</v>
      </c>
      <c r="B143" s="125">
        <v>2009</v>
      </c>
      <c r="C143" s="125">
        <v>11</v>
      </c>
      <c r="D143" s="125">
        <v>5</v>
      </c>
      <c r="E143" s="125">
        <v>2</v>
      </c>
      <c r="F143" s="125">
        <v>223.69565600000001</v>
      </c>
      <c r="G143" s="125">
        <v>5.9950869999999998</v>
      </c>
      <c r="H143" s="125">
        <v>234.885201</v>
      </c>
      <c r="I143" s="125">
        <v>230.79819900000001</v>
      </c>
      <c r="J143" s="125">
        <v>229.690743</v>
      </c>
    </row>
    <row r="144" spans="1:10" hidden="1" x14ac:dyDescent="0.25">
      <c r="A144" s="125">
        <v>921641</v>
      </c>
      <c r="B144" s="125">
        <v>2009</v>
      </c>
      <c r="C144" s="125">
        <v>11</v>
      </c>
      <c r="D144" s="125">
        <v>5</v>
      </c>
      <c r="E144" s="125">
        <v>3</v>
      </c>
      <c r="F144" s="125">
        <v>0</v>
      </c>
      <c r="G144" s="125">
        <v>217.00398000000001</v>
      </c>
      <c r="H144" s="125">
        <v>223.69565600000001</v>
      </c>
      <c r="I144" s="125">
        <v>217.879569</v>
      </c>
      <c r="J144" s="125">
        <v>217.00398000000001</v>
      </c>
    </row>
    <row r="145" spans="1:10" hidden="1" x14ac:dyDescent="0.25">
      <c r="A145" s="125">
        <v>921642</v>
      </c>
      <c r="B145" s="125">
        <v>2009</v>
      </c>
      <c r="C145" s="125">
        <v>11</v>
      </c>
      <c r="D145" s="125">
        <v>5</v>
      </c>
      <c r="E145" s="125">
        <v>4</v>
      </c>
      <c r="F145" s="125">
        <v>360.250517</v>
      </c>
      <c r="G145" s="125">
        <v>0</v>
      </c>
      <c r="H145" s="125">
        <v>417.79191200000002</v>
      </c>
      <c r="I145" s="125">
        <v>392.89151500000003</v>
      </c>
      <c r="J145" s="125">
        <v>360.250517</v>
      </c>
    </row>
    <row r="146" spans="1:10" x14ac:dyDescent="0.25">
      <c r="A146" s="125">
        <v>921643</v>
      </c>
      <c r="B146" s="125">
        <v>2009</v>
      </c>
      <c r="C146" s="125">
        <v>12</v>
      </c>
      <c r="D146" s="125">
        <v>2</v>
      </c>
      <c r="E146" s="125">
        <v>1</v>
      </c>
      <c r="F146" s="129">
        <v>12666.840579</v>
      </c>
      <c r="G146" s="129">
        <v>0</v>
      </c>
      <c r="H146" s="129">
        <v>17064.314399999999</v>
      </c>
      <c r="I146" s="129">
        <v>12666.840579</v>
      </c>
      <c r="J146" s="129">
        <v>12666.840579</v>
      </c>
    </row>
    <row r="147" spans="1:10" hidden="1" x14ac:dyDescent="0.25">
      <c r="A147" s="125">
        <v>921644</v>
      </c>
      <c r="B147" s="125">
        <v>2009</v>
      </c>
      <c r="C147" s="125">
        <v>12</v>
      </c>
      <c r="D147" s="125">
        <v>2</v>
      </c>
      <c r="E147" s="125">
        <v>2</v>
      </c>
      <c r="F147" s="125">
        <v>11623.122960999999</v>
      </c>
      <c r="G147" s="125">
        <v>0</v>
      </c>
      <c r="H147" s="125">
        <v>12666.840579</v>
      </c>
      <c r="I147" s="125">
        <v>11633.226387999999</v>
      </c>
      <c r="J147" s="125">
        <v>11623.122960999999</v>
      </c>
    </row>
    <row r="148" spans="1:10" hidden="1" x14ac:dyDescent="0.25">
      <c r="A148" s="125">
        <v>921645</v>
      </c>
      <c r="B148" s="125">
        <v>2009</v>
      </c>
      <c r="C148" s="125">
        <v>12</v>
      </c>
      <c r="D148" s="125">
        <v>2</v>
      </c>
      <c r="E148" s="125">
        <v>3</v>
      </c>
      <c r="F148" s="125">
        <v>10145.131724000001</v>
      </c>
      <c r="G148" s="125">
        <v>23.621098</v>
      </c>
      <c r="H148" s="125">
        <v>11623.122960999999</v>
      </c>
      <c r="I148" s="125">
        <v>10229.510517999999</v>
      </c>
      <c r="J148" s="125">
        <v>10168.752821</v>
      </c>
    </row>
    <row r="149" spans="1:10" hidden="1" x14ac:dyDescent="0.25">
      <c r="A149" s="125">
        <v>921646</v>
      </c>
      <c r="B149" s="125">
        <v>2009</v>
      </c>
      <c r="C149" s="125">
        <v>12</v>
      </c>
      <c r="D149" s="125">
        <v>2</v>
      </c>
      <c r="E149" s="125">
        <v>4</v>
      </c>
      <c r="F149" s="125">
        <v>12666.840579</v>
      </c>
      <c r="G149" s="125">
        <v>0</v>
      </c>
      <c r="H149" s="125">
        <v>17064.314399999999</v>
      </c>
      <c r="I149" s="125">
        <v>12666.840579</v>
      </c>
      <c r="J149" s="125">
        <v>12666.840579</v>
      </c>
    </row>
    <row r="150" spans="1:10" x14ac:dyDescent="0.25">
      <c r="A150" s="125">
        <v>921647</v>
      </c>
      <c r="B150" s="125">
        <v>2009</v>
      </c>
      <c r="C150" s="125">
        <v>12</v>
      </c>
      <c r="D150" s="125">
        <v>3</v>
      </c>
      <c r="E150" s="125">
        <v>1</v>
      </c>
      <c r="F150" s="129">
        <v>1377.548188</v>
      </c>
      <c r="G150" s="129">
        <v>0</v>
      </c>
      <c r="H150" s="129">
        <v>1709.8494000000001</v>
      </c>
      <c r="I150" s="129">
        <v>1388.739683</v>
      </c>
      <c r="J150" s="129">
        <v>1377.548188</v>
      </c>
    </row>
    <row r="151" spans="1:10" hidden="1" x14ac:dyDescent="0.25">
      <c r="A151" s="125">
        <v>921648</v>
      </c>
      <c r="B151" s="125">
        <v>2009</v>
      </c>
      <c r="C151" s="125">
        <v>12</v>
      </c>
      <c r="D151" s="125">
        <v>3</v>
      </c>
      <c r="E151" s="125">
        <v>2</v>
      </c>
      <c r="F151" s="125">
        <v>1290.971542</v>
      </c>
      <c r="G151" s="125">
        <v>0</v>
      </c>
      <c r="H151" s="125">
        <v>1377.548188</v>
      </c>
      <c r="I151" s="125">
        <v>1298.0636569999999</v>
      </c>
      <c r="J151" s="125">
        <v>1290.971542</v>
      </c>
    </row>
    <row r="152" spans="1:10" hidden="1" x14ac:dyDescent="0.25">
      <c r="A152" s="125">
        <v>921649</v>
      </c>
      <c r="B152" s="125">
        <v>2009</v>
      </c>
      <c r="C152" s="125">
        <v>12</v>
      </c>
      <c r="D152" s="125">
        <v>3</v>
      </c>
      <c r="E152" s="125">
        <v>3</v>
      </c>
      <c r="F152" s="125">
        <v>1017.50099</v>
      </c>
      <c r="G152" s="125">
        <v>96.384135000000001</v>
      </c>
      <c r="H152" s="125">
        <v>1290.971542</v>
      </c>
      <c r="I152" s="125">
        <v>1180.85167</v>
      </c>
      <c r="J152" s="125">
        <v>1113.885125</v>
      </c>
    </row>
    <row r="153" spans="1:10" hidden="1" x14ac:dyDescent="0.25">
      <c r="A153" s="125">
        <v>921650</v>
      </c>
      <c r="B153" s="125">
        <v>2009</v>
      </c>
      <c r="C153" s="125">
        <v>12</v>
      </c>
      <c r="D153" s="125">
        <v>3</v>
      </c>
      <c r="E153" s="125">
        <v>4</v>
      </c>
      <c r="F153" s="125">
        <v>8187.2131250000002</v>
      </c>
      <c r="G153" s="125">
        <v>0</v>
      </c>
      <c r="H153" s="125">
        <v>10145.131724000001</v>
      </c>
      <c r="I153" s="125">
        <v>8239.8759859999991</v>
      </c>
      <c r="J153" s="125">
        <v>8187.2131250000002</v>
      </c>
    </row>
    <row r="154" spans="1:10" x14ac:dyDescent="0.25">
      <c r="A154" s="125">
        <v>921651</v>
      </c>
      <c r="B154" s="125">
        <v>2009</v>
      </c>
      <c r="C154" s="125">
        <v>12</v>
      </c>
      <c r="D154" s="125">
        <v>4</v>
      </c>
      <c r="E154" s="125">
        <v>1</v>
      </c>
      <c r="F154" s="129">
        <v>2358.7670210000001</v>
      </c>
      <c r="G154" s="129">
        <v>0</v>
      </c>
      <c r="H154" s="129">
        <v>2829.3139999999999</v>
      </c>
      <c r="I154" s="129">
        <v>2483.8547610000001</v>
      </c>
      <c r="J154" s="129">
        <v>2358.7670210000001</v>
      </c>
    </row>
    <row r="155" spans="1:10" hidden="1" x14ac:dyDescent="0.25">
      <c r="A155" s="125">
        <v>921652</v>
      </c>
      <c r="B155" s="125">
        <v>2009</v>
      </c>
      <c r="C155" s="125">
        <v>12</v>
      </c>
      <c r="D155" s="125">
        <v>4</v>
      </c>
      <c r="E155" s="125">
        <v>2</v>
      </c>
      <c r="F155" s="125">
        <v>2020.940384</v>
      </c>
      <c r="G155" s="125">
        <v>140.05777</v>
      </c>
      <c r="H155" s="125">
        <v>2358.7670210000001</v>
      </c>
      <c r="I155" s="125">
        <v>2272.6720249999998</v>
      </c>
      <c r="J155" s="125">
        <v>2160.998153</v>
      </c>
    </row>
    <row r="156" spans="1:10" hidden="1" x14ac:dyDescent="0.25">
      <c r="A156" s="125">
        <v>921653</v>
      </c>
      <c r="B156" s="125">
        <v>2009</v>
      </c>
      <c r="C156" s="125">
        <v>12</v>
      </c>
      <c r="D156" s="125">
        <v>4</v>
      </c>
      <c r="E156" s="125">
        <v>3</v>
      </c>
      <c r="F156" s="125">
        <v>532.82588899999996</v>
      </c>
      <c r="G156" s="125">
        <v>1236.6421250000001</v>
      </c>
      <c r="H156" s="125">
        <v>2020.940384</v>
      </c>
      <c r="I156" s="125">
        <v>1911.203321</v>
      </c>
      <c r="J156" s="125">
        <v>1769.4680129999999</v>
      </c>
    </row>
    <row r="157" spans="1:10" hidden="1" x14ac:dyDescent="0.25">
      <c r="A157" s="125">
        <v>921654</v>
      </c>
      <c r="B157" s="125">
        <v>2009</v>
      </c>
      <c r="C157" s="125">
        <v>12</v>
      </c>
      <c r="D157" s="125">
        <v>4</v>
      </c>
      <c r="E157" s="125">
        <v>4</v>
      </c>
      <c r="F157" s="125">
        <v>859.63253099999997</v>
      </c>
      <c r="G157" s="125">
        <v>0</v>
      </c>
      <c r="H157" s="125">
        <v>1017.50099</v>
      </c>
      <c r="I157" s="125">
        <v>893.26411900000005</v>
      </c>
      <c r="J157" s="125">
        <v>859.63253099999997</v>
      </c>
    </row>
    <row r="158" spans="1:10" x14ac:dyDescent="0.25">
      <c r="A158" s="125">
        <v>921655</v>
      </c>
      <c r="B158" s="125">
        <v>2009</v>
      </c>
      <c r="C158" s="125">
        <v>12</v>
      </c>
      <c r="D158" s="125">
        <v>5</v>
      </c>
      <c r="E158" s="125">
        <v>1</v>
      </c>
      <c r="F158" s="129">
        <v>300.19539700000001</v>
      </c>
      <c r="G158" s="129">
        <v>0</v>
      </c>
      <c r="H158" s="129">
        <v>354.54329999999999</v>
      </c>
      <c r="I158" s="129">
        <v>333.41251899999997</v>
      </c>
      <c r="J158" s="129">
        <v>300.19539700000001</v>
      </c>
    </row>
    <row r="159" spans="1:10" hidden="1" x14ac:dyDescent="0.25">
      <c r="A159" s="125">
        <v>921656</v>
      </c>
      <c r="B159" s="125">
        <v>2009</v>
      </c>
      <c r="C159" s="125">
        <v>12</v>
      </c>
      <c r="D159" s="125">
        <v>5</v>
      </c>
      <c r="E159" s="125">
        <v>2</v>
      </c>
      <c r="F159" s="125">
        <v>285.89458100000002</v>
      </c>
      <c r="G159" s="125">
        <v>7.6620299999999997</v>
      </c>
      <c r="H159" s="125">
        <v>300.19539700000001</v>
      </c>
      <c r="I159" s="125">
        <v>294.97199699999999</v>
      </c>
      <c r="J159" s="125">
        <v>293.55661099999998</v>
      </c>
    </row>
    <row r="160" spans="1:10" hidden="1" x14ac:dyDescent="0.25">
      <c r="A160" s="125">
        <v>921657</v>
      </c>
      <c r="B160" s="125">
        <v>2009</v>
      </c>
      <c r="C160" s="125">
        <v>12</v>
      </c>
      <c r="D160" s="125">
        <v>5</v>
      </c>
      <c r="E160" s="125">
        <v>3</v>
      </c>
      <c r="F160" s="125">
        <v>0</v>
      </c>
      <c r="G160" s="125">
        <v>277.34227499999997</v>
      </c>
      <c r="H160" s="125">
        <v>285.89458100000002</v>
      </c>
      <c r="I160" s="125">
        <v>278.461322</v>
      </c>
      <c r="J160" s="125">
        <v>277.34227499999997</v>
      </c>
    </row>
    <row r="161" spans="1:10" hidden="1" x14ac:dyDescent="0.25">
      <c r="A161" s="125">
        <v>921658</v>
      </c>
      <c r="B161" s="125">
        <v>2009</v>
      </c>
      <c r="C161" s="125">
        <v>12</v>
      </c>
      <c r="D161" s="125">
        <v>5</v>
      </c>
      <c r="E161" s="125">
        <v>4</v>
      </c>
      <c r="F161" s="125">
        <v>451.74570399999999</v>
      </c>
      <c r="G161" s="125">
        <v>0</v>
      </c>
      <c r="H161" s="125">
        <v>532.82588899999996</v>
      </c>
      <c r="I161" s="125">
        <v>501.06946599999998</v>
      </c>
      <c r="J161" s="125">
        <v>451.74570399999999</v>
      </c>
    </row>
    <row r="162" spans="1:10" x14ac:dyDescent="0.25">
      <c r="A162" s="125">
        <v>921659</v>
      </c>
      <c r="B162" s="125">
        <v>2009</v>
      </c>
      <c r="C162" s="125">
        <v>13</v>
      </c>
      <c r="D162" s="125">
        <v>2</v>
      </c>
      <c r="E162" s="125">
        <v>1</v>
      </c>
      <c r="F162" s="129">
        <v>9623.8906540000007</v>
      </c>
      <c r="G162" s="129">
        <v>0</v>
      </c>
      <c r="H162" s="129">
        <v>13085.509599999999</v>
      </c>
      <c r="I162" s="129">
        <v>9713.3737760000004</v>
      </c>
      <c r="J162" s="129">
        <v>9623.8906540000007</v>
      </c>
    </row>
    <row r="163" spans="1:10" hidden="1" x14ac:dyDescent="0.25">
      <c r="A163" s="125">
        <v>921660</v>
      </c>
      <c r="B163" s="125">
        <v>2009</v>
      </c>
      <c r="C163" s="125">
        <v>13</v>
      </c>
      <c r="D163" s="125">
        <v>2</v>
      </c>
      <c r="E163" s="125">
        <v>2</v>
      </c>
      <c r="F163" s="125">
        <v>8824.6770730000007</v>
      </c>
      <c r="G163" s="125">
        <v>0</v>
      </c>
      <c r="H163" s="125">
        <v>9623.8906540000007</v>
      </c>
      <c r="I163" s="125">
        <v>8838.581177</v>
      </c>
      <c r="J163" s="125">
        <v>8824.6770730000007</v>
      </c>
    </row>
    <row r="164" spans="1:10" hidden="1" x14ac:dyDescent="0.25">
      <c r="A164" s="125">
        <v>921661</v>
      </c>
      <c r="B164" s="125">
        <v>2009</v>
      </c>
      <c r="C164" s="125">
        <v>13</v>
      </c>
      <c r="D164" s="125">
        <v>2</v>
      </c>
      <c r="E164" s="125">
        <v>3</v>
      </c>
      <c r="F164" s="125">
        <v>7394.0823019999998</v>
      </c>
      <c r="G164" s="125">
        <v>283.09291899999999</v>
      </c>
      <c r="H164" s="125">
        <v>8824.6770730000007</v>
      </c>
      <c r="I164" s="125">
        <v>7766.5982919999997</v>
      </c>
      <c r="J164" s="125">
        <v>7677.1752210000004</v>
      </c>
    </row>
    <row r="165" spans="1:10" hidden="1" x14ac:dyDescent="0.25">
      <c r="A165" s="125">
        <v>921662</v>
      </c>
      <c r="B165" s="125">
        <v>2009</v>
      </c>
      <c r="C165" s="125">
        <v>13</v>
      </c>
      <c r="D165" s="125">
        <v>2</v>
      </c>
      <c r="E165" s="125">
        <v>4</v>
      </c>
      <c r="F165" s="125">
        <v>9643.2025450000001</v>
      </c>
      <c r="G165" s="125">
        <v>0</v>
      </c>
      <c r="H165" s="125">
        <v>13085.509599999999</v>
      </c>
      <c r="I165" s="125">
        <v>9713.3737760000004</v>
      </c>
      <c r="J165" s="125">
        <v>9643.2025450000001</v>
      </c>
    </row>
    <row r="166" spans="1:10" x14ac:dyDescent="0.25">
      <c r="A166" s="125">
        <v>921663</v>
      </c>
      <c r="B166" s="125">
        <v>2009</v>
      </c>
      <c r="C166" s="125">
        <v>13</v>
      </c>
      <c r="D166" s="125">
        <v>3</v>
      </c>
      <c r="E166" s="125">
        <v>1</v>
      </c>
      <c r="F166" s="129">
        <v>2030.0304839999999</v>
      </c>
      <c r="G166" s="129">
        <v>0</v>
      </c>
      <c r="H166" s="129">
        <v>2572.9009000000001</v>
      </c>
      <c r="I166" s="129">
        <v>2089.7101109999999</v>
      </c>
      <c r="J166" s="129">
        <v>2030.0304839999999</v>
      </c>
    </row>
    <row r="167" spans="1:10" hidden="1" x14ac:dyDescent="0.25">
      <c r="A167" s="125">
        <v>921664</v>
      </c>
      <c r="B167" s="125">
        <v>2009</v>
      </c>
      <c r="C167" s="125">
        <v>13</v>
      </c>
      <c r="D167" s="125">
        <v>3</v>
      </c>
      <c r="E167" s="125">
        <v>2</v>
      </c>
      <c r="F167" s="125">
        <v>1880.8800739999999</v>
      </c>
      <c r="G167" s="125">
        <v>0</v>
      </c>
      <c r="H167" s="125">
        <v>2030.0304839999999</v>
      </c>
      <c r="I167" s="125">
        <v>1912.897725</v>
      </c>
      <c r="J167" s="125">
        <v>1880.8800739999999</v>
      </c>
    </row>
    <row r="168" spans="1:10" hidden="1" x14ac:dyDescent="0.25">
      <c r="A168" s="125">
        <v>921665</v>
      </c>
      <c r="B168" s="125">
        <v>2009</v>
      </c>
      <c r="C168" s="125">
        <v>13</v>
      </c>
      <c r="D168" s="125">
        <v>3</v>
      </c>
      <c r="E168" s="125">
        <v>3</v>
      </c>
      <c r="F168" s="125">
        <v>1217.4673459999999</v>
      </c>
      <c r="G168" s="125">
        <v>397.94100100000003</v>
      </c>
      <c r="H168" s="125">
        <v>1880.8800739999999</v>
      </c>
      <c r="I168" s="125">
        <v>1720.441004</v>
      </c>
      <c r="J168" s="125">
        <v>1615.408347</v>
      </c>
    </row>
    <row r="169" spans="1:10" hidden="1" x14ac:dyDescent="0.25">
      <c r="A169" s="125">
        <v>921666</v>
      </c>
      <c r="B169" s="125">
        <v>2009</v>
      </c>
      <c r="C169" s="125">
        <v>13</v>
      </c>
      <c r="D169" s="125">
        <v>3</v>
      </c>
      <c r="E169" s="125">
        <v>4</v>
      </c>
      <c r="F169" s="125">
        <v>5892.408786</v>
      </c>
      <c r="G169" s="125">
        <v>0</v>
      </c>
      <c r="H169" s="125">
        <v>7394.0823019999998</v>
      </c>
      <c r="I169" s="125">
        <v>6005.4736460000004</v>
      </c>
      <c r="J169" s="125">
        <v>5892.408786</v>
      </c>
    </row>
    <row r="170" spans="1:10" x14ac:dyDescent="0.25">
      <c r="A170" s="125">
        <v>921667</v>
      </c>
      <c r="B170" s="125">
        <v>2009</v>
      </c>
      <c r="C170" s="125">
        <v>13</v>
      </c>
      <c r="D170" s="125">
        <v>4</v>
      </c>
      <c r="E170" s="125">
        <v>1</v>
      </c>
      <c r="F170" s="129">
        <v>2055.9617079999998</v>
      </c>
      <c r="G170" s="129">
        <v>0</v>
      </c>
      <c r="H170" s="129">
        <v>2389.5354000000002</v>
      </c>
      <c r="I170" s="129">
        <v>2097.7731279999998</v>
      </c>
      <c r="J170" s="129">
        <v>2055.9617079999998</v>
      </c>
    </row>
    <row r="171" spans="1:10" hidden="1" x14ac:dyDescent="0.25">
      <c r="A171" s="125">
        <v>921668</v>
      </c>
      <c r="B171" s="125">
        <v>2009</v>
      </c>
      <c r="C171" s="125">
        <v>13</v>
      </c>
      <c r="D171" s="125">
        <v>4</v>
      </c>
      <c r="E171" s="125">
        <v>2</v>
      </c>
      <c r="F171" s="125">
        <v>1874.1933329999999</v>
      </c>
      <c r="G171" s="125">
        <v>0</v>
      </c>
      <c r="H171" s="125">
        <v>2055.9617079999998</v>
      </c>
      <c r="I171" s="125">
        <v>1980.9191060000001</v>
      </c>
      <c r="J171" s="125">
        <v>1874.1933329999999</v>
      </c>
    </row>
    <row r="172" spans="1:10" hidden="1" x14ac:dyDescent="0.25">
      <c r="A172" s="125">
        <v>921669</v>
      </c>
      <c r="B172" s="125">
        <v>2009</v>
      </c>
      <c r="C172" s="125">
        <v>13</v>
      </c>
      <c r="D172" s="125">
        <v>4</v>
      </c>
      <c r="E172" s="125">
        <v>3</v>
      </c>
      <c r="F172" s="125">
        <v>154.10465400000001</v>
      </c>
      <c r="G172" s="125">
        <v>1581.3815979999999</v>
      </c>
      <c r="H172" s="125">
        <v>1874.1933329999999</v>
      </c>
      <c r="I172" s="125">
        <v>1772.4246350000001</v>
      </c>
      <c r="J172" s="125">
        <v>1735.4862519999999</v>
      </c>
    </row>
    <row r="173" spans="1:10" hidden="1" x14ac:dyDescent="0.25">
      <c r="A173" s="125">
        <v>921670</v>
      </c>
      <c r="B173" s="125">
        <v>2009</v>
      </c>
      <c r="C173" s="125">
        <v>13</v>
      </c>
      <c r="D173" s="125">
        <v>4</v>
      </c>
      <c r="E173" s="125">
        <v>4</v>
      </c>
      <c r="F173" s="125">
        <v>1052.841318</v>
      </c>
      <c r="G173" s="125">
        <v>0</v>
      </c>
      <c r="H173" s="125">
        <v>1217.4673459999999</v>
      </c>
      <c r="I173" s="125">
        <v>1068.8145830000001</v>
      </c>
      <c r="J173" s="125">
        <v>1052.841318</v>
      </c>
    </row>
    <row r="174" spans="1:10" x14ac:dyDescent="0.25">
      <c r="A174" s="125">
        <v>921671</v>
      </c>
      <c r="B174" s="125">
        <v>2009</v>
      </c>
      <c r="C174" s="125">
        <v>13</v>
      </c>
      <c r="D174" s="125">
        <v>5</v>
      </c>
      <c r="E174" s="125">
        <v>1</v>
      </c>
      <c r="F174" s="129">
        <v>134.79213300000001</v>
      </c>
      <c r="G174" s="129">
        <v>0</v>
      </c>
      <c r="H174" s="129">
        <v>152.39699999999999</v>
      </c>
      <c r="I174" s="129">
        <v>143.31413900000001</v>
      </c>
      <c r="J174" s="129">
        <v>134.79213300000001</v>
      </c>
    </row>
    <row r="175" spans="1:10" hidden="1" x14ac:dyDescent="0.25">
      <c r="A175" s="125">
        <v>921672</v>
      </c>
      <c r="B175" s="125">
        <v>2009</v>
      </c>
      <c r="C175" s="125">
        <v>13</v>
      </c>
      <c r="D175" s="125">
        <v>5</v>
      </c>
      <c r="E175" s="125">
        <v>2</v>
      </c>
      <c r="F175" s="125">
        <v>132.44385</v>
      </c>
      <c r="G175" s="125">
        <v>0</v>
      </c>
      <c r="H175" s="125">
        <v>134.79213300000001</v>
      </c>
      <c r="I175" s="125">
        <v>132.44675000000001</v>
      </c>
      <c r="J175" s="125">
        <v>132.44385</v>
      </c>
    </row>
    <row r="176" spans="1:10" hidden="1" x14ac:dyDescent="0.25">
      <c r="A176" s="125">
        <v>921673</v>
      </c>
      <c r="B176" s="125">
        <v>2009</v>
      </c>
      <c r="C176" s="125">
        <v>13</v>
      </c>
      <c r="D176" s="125">
        <v>5</v>
      </c>
      <c r="E176" s="125">
        <v>3</v>
      </c>
      <c r="F176" s="125">
        <v>0</v>
      </c>
      <c r="G176" s="125">
        <v>128.995396</v>
      </c>
      <c r="H176" s="125">
        <v>132.44385</v>
      </c>
      <c r="I176" s="125">
        <v>129.00031000000001</v>
      </c>
      <c r="J176" s="125">
        <v>128.995396</v>
      </c>
    </row>
    <row r="177" spans="1:10" hidden="1" x14ac:dyDescent="0.25">
      <c r="A177" s="125">
        <v>921674</v>
      </c>
      <c r="B177" s="125">
        <v>2009</v>
      </c>
      <c r="C177" s="125">
        <v>13</v>
      </c>
      <c r="D177" s="125">
        <v>5</v>
      </c>
      <c r="E177" s="125">
        <v>4</v>
      </c>
      <c r="F177" s="125">
        <v>137.382576</v>
      </c>
      <c r="G177" s="125">
        <v>0</v>
      </c>
      <c r="H177" s="125">
        <v>154.10465400000001</v>
      </c>
      <c r="I177" s="125">
        <v>144.920016</v>
      </c>
      <c r="J177" s="125">
        <v>137.382576</v>
      </c>
    </row>
    <row r="178" spans="1:10" x14ac:dyDescent="0.25">
      <c r="A178" s="125">
        <v>921675</v>
      </c>
      <c r="B178" s="125">
        <v>2009</v>
      </c>
      <c r="C178" s="125">
        <v>14</v>
      </c>
      <c r="D178" s="125">
        <v>2</v>
      </c>
      <c r="E178" s="125">
        <v>1</v>
      </c>
      <c r="F178" s="129">
        <v>4099.5874569999996</v>
      </c>
      <c r="G178" s="129">
        <v>0</v>
      </c>
      <c r="H178" s="129">
        <v>5574.1688000000004</v>
      </c>
      <c r="I178" s="129">
        <v>4137.7055</v>
      </c>
      <c r="J178" s="129">
        <v>4099.5874569999996</v>
      </c>
    </row>
    <row r="179" spans="1:10" hidden="1" x14ac:dyDescent="0.25">
      <c r="A179" s="125">
        <v>921676</v>
      </c>
      <c r="B179" s="125">
        <v>2009</v>
      </c>
      <c r="C179" s="125">
        <v>14</v>
      </c>
      <c r="D179" s="125">
        <v>2</v>
      </c>
      <c r="E179" s="125">
        <v>2</v>
      </c>
      <c r="F179" s="125">
        <v>3759.138246</v>
      </c>
      <c r="G179" s="125">
        <v>0</v>
      </c>
      <c r="H179" s="125">
        <v>4099.5874569999996</v>
      </c>
      <c r="I179" s="125">
        <v>3765.0611199999998</v>
      </c>
      <c r="J179" s="125">
        <v>3759.138246</v>
      </c>
    </row>
    <row r="180" spans="1:10" hidden="1" x14ac:dyDescent="0.25">
      <c r="A180" s="125">
        <v>921677</v>
      </c>
      <c r="B180" s="125">
        <v>2009</v>
      </c>
      <c r="C180" s="125">
        <v>14</v>
      </c>
      <c r="D180" s="125">
        <v>2</v>
      </c>
      <c r="E180" s="125">
        <v>3</v>
      </c>
      <c r="F180" s="125">
        <v>3149.731663</v>
      </c>
      <c r="G180" s="125">
        <v>120.59193999999999</v>
      </c>
      <c r="H180" s="125">
        <v>3759.138246</v>
      </c>
      <c r="I180" s="125">
        <v>3308.417571</v>
      </c>
      <c r="J180" s="125">
        <v>3270.3236029999998</v>
      </c>
    </row>
    <row r="181" spans="1:10" hidden="1" x14ac:dyDescent="0.25">
      <c r="A181" s="125">
        <v>921678</v>
      </c>
      <c r="B181" s="125">
        <v>2009</v>
      </c>
      <c r="C181" s="125">
        <v>14</v>
      </c>
      <c r="D181" s="125">
        <v>2</v>
      </c>
      <c r="E181" s="125">
        <v>4</v>
      </c>
      <c r="F181" s="125">
        <v>4107.8139410000003</v>
      </c>
      <c r="G181" s="125">
        <v>0</v>
      </c>
      <c r="H181" s="125">
        <v>5574.1688000000004</v>
      </c>
      <c r="I181" s="125">
        <v>4137.7055</v>
      </c>
      <c r="J181" s="125">
        <v>4107.8139410000003</v>
      </c>
    </row>
    <row r="182" spans="1:10" x14ac:dyDescent="0.25">
      <c r="A182" s="125">
        <v>921679</v>
      </c>
      <c r="B182" s="125">
        <v>2009</v>
      </c>
      <c r="C182" s="125">
        <v>14</v>
      </c>
      <c r="D182" s="125">
        <v>3</v>
      </c>
      <c r="E182" s="125">
        <v>1</v>
      </c>
      <c r="F182" s="129">
        <v>1179.2553250000001</v>
      </c>
      <c r="G182" s="129">
        <v>0</v>
      </c>
      <c r="H182" s="129">
        <v>1515.4184</v>
      </c>
      <c r="I182" s="129">
        <v>1230.8228240000001</v>
      </c>
      <c r="J182" s="129">
        <v>1179.2553250000001</v>
      </c>
    </row>
    <row r="183" spans="1:10" hidden="1" x14ac:dyDescent="0.25">
      <c r="A183" s="125">
        <v>921680</v>
      </c>
      <c r="B183" s="125">
        <v>2009</v>
      </c>
      <c r="C183" s="125">
        <v>14</v>
      </c>
      <c r="D183" s="125">
        <v>3</v>
      </c>
      <c r="E183" s="125">
        <v>2</v>
      </c>
      <c r="F183" s="125">
        <v>1092.2203850000001</v>
      </c>
      <c r="G183" s="125">
        <v>0</v>
      </c>
      <c r="H183" s="125">
        <v>1179.2553250000001</v>
      </c>
      <c r="I183" s="125">
        <v>1111.212293</v>
      </c>
      <c r="J183" s="125">
        <v>1092.2203850000001</v>
      </c>
    </row>
    <row r="184" spans="1:10" hidden="1" x14ac:dyDescent="0.25">
      <c r="A184" s="125">
        <v>921681</v>
      </c>
      <c r="B184" s="125">
        <v>2009</v>
      </c>
      <c r="C184" s="125">
        <v>14</v>
      </c>
      <c r="D184" s="125">
        <v>3</v>
      </c>
      <c r="E184" s="125">
        <v>3</v>
      </c>
      <c r="F184" s="125">
        <v>698.47015599999997</v>
      </c>
      <c r="G184" s="125">
        <v>228.30174</v>
      </c>
      <c r="H184" s="125">
        <v>1092.2203850000001</v>
      </c>
      <c r="I184" s="125">
        <v>999.05398600000001</v>
      </c>
      <c r="J184" s="125">
        <v>926.77189599999997</v>
      </c>
    </row>
    <row r="185" spans="1:10" hidden="1" x14ac:dyDescent="0.25">
      <c r="A185" s="125">
        <v>921682</v>
      </c>
      <c r="B185" s="125">
        <v>2009</v>
      </c>
      <c r="C185" s="125">
        <v>14</v>
      </c>
      <c r="D185" s="125">
        <v>3</v>
      </c>
      <c r="E185" s="125">
        <v>4</v>
      </c>
      <c r="F185" s="125">
        <v>2470.8742539999998</v>
      </c>
      <c r="G185" s="125">
        <v>0</v>
      </c>
      <c r="H185" s="125">
        <v>3149.731663</v>
      </c>
      <c r="I185" s="125">
        <v>2558.2120559999998</v>
      </c>
      <c r="J185" s="125">
        <v>2470.8742539999998</v>
      </c>
    </row>
    <row r="186" spans="1:10" x14ac:dyDescent="0.25">
      <c r="A186" s="125">
        <v>921683</v>
      </c>
      <c r="B186" s="125">
        <v>2009</v>
      </c>
      <c r="C186" s="125">
        <v>14</v>
      </c>
      <c r="D186" s="125">
        <v>4</v>
      </c>
      <c r="E186" s="125">
        <v>1</v>
      </c>
      <c r="F186" s="129">
        <v>1181.822447</v>
      </c>
      <c r="G186" s="129">
        <v>0</v>
      </c>
      <c r="H186" s="129">
        <v>1402.5743500000001</v>
      </c>
      <c r="I186" s="129">
        <v>1231.3200220000001</v>
      </c>
      <c r="J186" s="129">
        <v>1181.822447</v>
      </c>
    </row>
    <row r="187" spans="1:10" hidden="1" x14ac:dyDescent="0.25">
      <c r="A187" s="125">
        <v>921684</v>
      </c>
      <c r="B187" s="125">
        <v>2009</v>
      </c>
      <c r="C187" s="125">
        <v>14</v>
      </c>
      <c r="D187" s="125">
        <v>4</v>
      </c>
      <c r="E187" s="125">
        <v>2</v>
      </c>
      <c r="F187" s="125">
        <v>1077.3370649999999</v>
      </c>
      <c r="G187" s="125">
        <v>0</v>
      </c>
      <c r="H187" s="125">
        <v>1181.822447</v>
      </c>
      <c r="I187" s="125">
        <v>1138.6859280000001</v>
      </c>
      <c r="J187" s="125">
        <v>1077.3370649999999</v>
      </c>
    </row>
    <row r="188" spans="1:10" hidden="1" x14ac:dyDescent="0.25">
      <c r="A188" s="125">
        <v>921685</v>
      </c>
      <c r="B188" s="125">
        <v>2009</v>
      </c>
      <c r="C188" s="125">
        <v>14</v>
      </c>
      <c r="D188" s="125">
        <v>4</v>
      </c>
      <c r="E188" s="125">
        <v>3</v>
      </c>
      <c r="F188" s="125">
        <v>88.583527000000004</v>
      </c>
      <c r="G188" s="125">
        <v>909.02095199999997</v>
      </c>
      <c r="H188" s="125">
        <v>1077.3370649999999</v>
      </c>
      <c r="I188" s="125">
        <v>1018.837662</v>
      </c>
      <c r="J188" s="125">
        <v>997.60447899999997</v>
      </c>
    </row>
    <row r="189" spans="1:10" hidden="1" x14ac:dyDescent="0.25">
      <c r="A189" s="125">
        <v>921686</v>
      </c>
      <c r="B189" s="125">
        <v>2009</v>
      </c>
      <c r="C189" s="125">
        <v>14</v>
      </c>
      <c r="D189" s="125">
        <v>4</v>
      </c>
      <c r="E189" s="125">
        <v>4</v>
      </c>
      <c r="F189" s="125">
        <v>595.33946200000003</v>
      </c>
      <c r="G189" s="125">
        <v>0</v>
      </c>
      <c r="H189" s="125">
        <v>698.47015599999997</v>
      </c>
      <c r="I189" s="125">
        <v>613.18695000000002</v>
      </c>
      <c r="J189" s="125">
        <v>595.33946200000003</v>
      </c>
    </row>
    <row r="190" spans="1:10" x14ac:dyDescent="0.25">
      <c r="A190" s="125">
        <v>921687</v>
      </c>
      <c r="B190" s="125">
        <v>2009</v>
      </c>
      <c r="C190" s="125">
        <v>14</v>
      </c>
      <c r="D190" s="125">
        <v>5</v>
      </c>
      <c r="E190" s="125">
        <v>1</v>
      </c>
      <c r="F190" s="129">
        <v>77.317218999999994</v>
      </c>
      <c r="G190" s="129">
        <v>0</v>
      </c>
      <c r="H190" s="129">
        <v>92.765699999999995</v>
      </c>
      <c r="I190" s="129">
        <v>87.236863999999997</v>
      </c>
      <c r="J190" s="129">
        <v>77.317218999999994</v>
      </c>
    </row>
    <row r="191" spans="1:10" hidden="1" x14ac:dyDescent="0.25">
      <c r="A191" s="125">
        <v>921688</v>
      </c>
      <c r="B191" s="125">
        <v>2009</v>
      </c>
      <c r="C191" s="125">
        <v>14</v>
      </c>
      <c r="D191" s="125">
        <v>5</v>
      </c>
      <c r="E191" s="125">
        <v>2</v>
      </c>
      <c r="F191" s="125">
        <v>75.970236</v>
      </c>
      <c r="G191" s="125">
        <v>0</v>
      </c>
      <c r="H191" s="125">
        <v>77.317218999999994</v>
      </c>
      <c r="I191" s="125">
        <v>75.971898999999993</v>
      </c>
      <c r="J191" s="125">
        <v>75.970236</v>
      </c>
    </row>
    <row r="192" spans="1:10" hidden="1" x14ac:dyDescent="0.25">
      <c r="A192" s="125">
        <v>921689</v>
      </c>
      <c r="B192" s="125">
        <v>2009</v>
      </c>
      <c r="C192" s="125">
        <v>14</v>
      </c>
      <c r="D192" s="125">
        <v>5</v>
      </c>
      <c r="E192" s="125">
        <v>3</v>
      </c>
      <c r="F192" s="125">
        <v>0</v>
      </c>
      <c r="G192" s="125">
        <v>73.992191000000005</v>
      </c>
      <c r="H192" s="125">
        <v>75.970236</v>
      </c>
      <c r="I192" s="125">
        <v>73.995009999999994</v>
      </c>
      <c r="J192" s="125">
        <v>73.992191000000005</v>
      </c>
    </row>
    <row r="193" spans="1:10" hidden="1" x14ac:dyDescent="0.25">
      <c r="A193" s="125">
        <v>921690</v>
      </c>
      <c r="B193" s="125">
        <v>2009</v>
      </c>
      <c r="C193" s="125">
        <v>14</v>
      </c>
      <c r="D193" s="125">
        <v>5</v>
      </c>
      <c r="E193" s="125">
        <v>4</v>
      </c>
      <c r="F193" s="125">
        <v>76.506506000000002</v>
      </c>
      <c r="G193" s="125">
        <v>0</v>
      </c>
      <c r="H193" s="125">
        <v>88.583527000000004</v>
      </c>
      <c r="I193" s="125">
        <v>83.303949000000003</v>
      </c>
      <c r="J193" s="125">
        <v>76.506506000000002</v>
      </c>
    </row>
    <row r="194" spans="1:10" x14ac:dyDescent="0.25">
      <c r="A194" s="125">
        <v>921691</v>
      </c>
      <c r="B194" s="125">
        <v>2009</v>
      </c>
      <c r="C194" s="125">
        <v>15</v>
      </c>
      <c r="D194" s="125">
        <v>2</v>
      </c>
      <c r="E194" s="125">
        <v>1</v>
      </c>
      <c r="F194" s="129">
        <v>3201.0885819999999</v>
      </c>
      <c r="G194" s="129">
        <v>0</v>
      </c>
      <c r="H194" s="129">
        <v>4312.3919999999998</v>
      </c>
      <c r="I194" s="129">
        <v>3201.0885819999999</v>
      </c>
      <c r="J194" s="129">
        <v>3201.0885819999999</v>
      </c>
    </row>
    <row r="195" spans="1:10" hidden="1" x14ac:dyDescent="0.25">
      <c r="A195" s="125">
        <v>921692</v>
      </c>
      <c r="B195" s="125">
        <v>2009</v>
      </c>
      <c r="C195" s="125">
        <v>15</v>
      </c>
      <c r="D195" s="125">
        <v>2</v>
      </c>
      <c r="E195" s="125">
        <v>2</v>
      </c>
      <c r="F195" s="125">
        <v>2936.6100029999998</v>
      </c>
      <c r="G195" s="125">
        <v>0</v>
      </c>
      <c r="H195" s="125">
        <v>3201.0885819999999</v>
      </c>
      <c r="I195" s="125">
        <v>2939.8797530000002</v>
      </c>
      <c r="J195" s="125">
        <v>2936.6100029999998</v>
      </c>
    </row>
    <row r="196" spans="1:10" hidden="1" x14ac:dyDescent="0.25">
      <c r="A196" s="125">
        <v>921693</v>
      </c>
      <c r="B196" s="125">
        <v>2009</v>
      </c>
      <c r="C196" s="125">
        <v>15</v>
      </c>
      <c r="D196" s="125">
        <v>2</v>
      </c>
      <c r="E196" s="125">
        <v>3</v>
      </c>
      <c r="F196" s="125">
        <v>2519.3443240000001</v>
      </c>
      <c r="G196" s="125">
        <v>44.850589999999997</v>
      </c>
      <c r="H196" s="125">
        <v>2936.6100029999998</v>
      </c>
      <c r="I196" s="125">
        <v>2584.5104630000001</v>
      </c>
      <c r="J196" s="125">
        <v>2564.1949140000002</v>
      </c>
    </row>
    <row r="197" spans="1:10" hidden="1" x14ac:dyDescent="0.25">
      <c r="A197" s="125">
        <v>921694</v>
      </c>
      <c r="B197" s="125">
        <v>2009</v>
      </c>
      <c r="C197" s="125">
        <v>15</v>
      </c>
      <c r="D197" s="125">
        <v>2</v>
      </c>
      <c r="E197" s="125">
        <v>4</v>
      </c>
      <c r="F197" s="125">
        <v>3201.0885819999999</v>
      </c>
      <c r="G197" s="125">
        <v>0</v>
      </c>
      <c r="H197" s="125">
        <v>4312.3919999999998</v>
      </c>
      <c r="I197" s="125">
        <v>3201.0885819999999</v>
      </c>
      <c r="J197" s="125">
        <v>3201.0885819999999</v>
      </c>
    </row>
    <row r="198" spans="1:10" x14ac:dyDescent="0.25">
      <c r="A198" s="125">
        <v>921695</v>
      </c>
      <c r="B198" s="125">
        <v>2009</v>
      </c>
      <c r="C198" s="125">
        <v>15</v>
      </c>
      <c r="D198" s="125">
        <v>3</v>
      </c>
      <c r="E198" s="125">
        <v>1</v>
      </c>
      <c r="F198" s="129">
        <v>3713.7101590000002</v>
      </c>
      <c r="G198" s="129">
        <v>0</v>
      </c>
      <c r="H198" s="129">
        <v>4616.9535999999998</v>
      </c>
      <c r="I198" s="129">
        <v>3749.8897139999999</v>
      </c>
      <c r="J198" s="129">
        <v>3713.7101590000002</v>
      </c>
    </row>
    <row r="199" spans="1:10" hidden="1" x14ac:dyDescent="0.25">
      <c r="A199" s="125">
        <v>921696</v>
      </c>
      <c r="B199" s="125">
        <v>2009</v>
      </c>
      <c r="C199" s="125">
        <v>15</v>
      </c>
      <c r="D199" s="125">
        <v>3</v>
      </c>
      <c r="E199" s="125">
        <v>2</v>
      </c>
      <c r="F199" s="125">
        <v>3463.737995</v>
      </c>
      <c r="G199" s="125">
        <v>0</v>
      </c>
      <c r="H199" s="125">
        <v>3713.7101590000002</v>
      </c>
      <c r="I199" s="125">
        <v>3499.4290820000001</v>
      </c>
      <c r="J199" s="125">
        <v>3463.737995</v>
      </c>
    </row>
    <row r="200" spans="1:10" hidden="1" x14ac:dyDescent="0.25">
      <c r="A200" s="125">
        <v>921697</v>
      </c>
      <c r="B200" s="125">
        <v>2009</v>
      </c>
      <c r="C200" s="125">
        <v>15</v>
      </c>
      <c r="D200" s="125">
        <v>3</v>
      </c>
      <c r="E200" s="125">
        <v>3</v>
      </c>
      <c r="F200" s="125">
        <v>2814.2891650000001</v>
      </c>
      <c r="G200" s="125">
        <v>116.326297</v>
      </c>
      <c r="H200" s="125">
        <v>3463.737995</v>
      </c>
      <c r="I200" s="125">
        <v>3168.281144</v>
      </c>
      <c r="J200" s="125">
        <v>2930.6154620000002</v>
      </c>
    </row>
    <row r="201" spans="1:10" hidden="1" x14ac:dyDescent="0.25">
      <c r="A201" s="125">
        <v>921698</v>
      </c>
      <c r="B201" s="125">
        <v>2009</v>
      </c>
      <c r="C201" s="125">
        <v>15</v>
      </c>
      <c r="D201" s="125">
        <v>3</v>
      </c>
      <c r="E201" s="125">
        <v>4</v>
      </c>
      <c r="F201" s="125">
        <v>2033.421323</v>
      </c>
      <c r="G201" s="125">
        <v>0</v>
      </c>
      <c r="H201" s="125">
        <v>2519.3443240000001</v>
      </c>
      <c r="I201" s="125">
        <v>2046.21146</v>
      </c>
      <c r="J201" s="125">
        <v>2033.421323</v>
      </c>
    </row>
    <row r="202" spans="1:10" x14ac:dyDescent="0.25">
      <c r="A202" s="125">
        <v>921699</v>
      </c>
      <c r="B202" s="125">
        <v>2009</v>
      </c>
      <c r="C202" s="125">
        <v>15</v>
      </c>
      <c r="D202" s="125">
        <v>4</v>
      </c>
      <c r="E202" s="125">
        <v>1</v>
      </c>
      <c r="F202" s="129">
        <v>371.801917</v>
      </c>
      <c r="G202" s="129">
        <v>0</v>
      </c>
      <c r="H202" s="129">
        <v>436.3904</v>
      </c>
      <c r="I202" s="129">
        <v>383.10713199999998</v>
      </c>
      <c r="J202" s="129">
        <v>371.801917</v>
      </c>
    </row>
    <row r="203" spans="1:10" hidden="1" x14ac:dyDescent="0.25">
      <c r="A203" s="125">
        <v>921700</v>
      </c>
      <c r="B203" s="125">
        <v>2009</v>
      </c>
      <c r="C203" s="125">
        <v>15</v>
      </c>
      <c r="D203" s="125">
        <v>4</v>
      </c>
      <c r="E203" s="125">
        <v>2</v>
      </c>
      <c r="F203" s="125">
        <v>321.91914000000003</v>
      </c>
      <c r="G203" s="125">
        <v>0</v>
      </c>
      <c r="H203" s="125">
        <v>371.801917</v>
      </c>
      <c r="I203" s="125">
        <v>358.23114700000002</v>
      </c>
      <c r="J203" s="125">
        <v>321.91914000000003</v>
      </c>
    </row>
    <row r="204" spans="1:10" hidden="1" x14ac:dyDescent="0.25">
      <c r="A204" s="125">
        <v>921701</v>
      </c>
      <c r="B204" s="125">
        <v>2009</v>
      </c>
      <c r="C204" s="125">
        <v>15</v>
      </c>
      <c r="D204" s="125">
        <v>4</v>
      </c>
      <c r="E204" s="125">
        <v>3</v>
      </c>
      <c r="F204" s="125">
        <v>94.414045999999999</v>
      </c>
      <c r="G204" s="125">
        <v>188.56592499999999</v>
      </c>
      <c r="H204" s="125">
        <v>321.91914000000003</v>
      </c>
      <c r="I204" s="125">
        <v>304.43893000000003</v>
      </c>
      <c r="J204" s="125">
        <v>282.97997199999998</v>
      </c>
    </row>
    <row r="205" spans="1:10" hidden="1" x14ac:dyDescent="0.25">
      <c r="A205" s="125">
        <v>921702</v>
      </c>
      <c r="B205" s="125">
        <v>2009</v>
      </c>
      <c r="C205" s="125">
        <v>15</v>
      </c>
      <c r="D205" s="125">
        <v>4</v>
      </c>
      <c r="E205" s="125">
        <v>4</v>
      </c>
      <c r="F205" s="125">
        <v>2421.6015619999998</v>
      </c>
      <c r="G205" s="125">
        <v>0</v>
      </c>
      <c r="H205" s="125">
        <v>2814.2891650000001</v>
      </c>
      <c r="I205" s="125">
        <v>2470.6644580000002</v>
      </c>
      <c r="J205" s="125">
        <v>2421.6015619999998</v>
      </c>
    </row>
    <row r="206" spans="1:10" x14ac:dyDescent="0.25">
      <c r="A206" s="125">
        <v>921703</v>
      </c>
      <c r="B206" s="125">
        <v>2009</v>
      </c>
      <c r="C206" s="125">
        <v>15</v>
      </c>
      <c r="D206" s="125">
        <v>5</v>
      </c>
      <c r="E206" s="125">
        <v>1</v>
      </c>
      <c r="F206" s="129">
        <v>238.224412</v>
      </c>
      <c r="G206" s="129">
        <v>0</v>
      </c>
      <c r="H206" s="129">
        <v>262.565</v>
      </c>
      <c r="I206" s="129">
        <v>246.91612599999999</v>
      </c>
      <c r="J206" s="129">
        <v>238.224412</v>
      </c>
    </row>
    <row r="207" spans="1:10" hidden="1" x14ac:dyDescent="0.25">
      <c r="A207" s="125">
        <v>921704</v>
      </c>
      <c r="B207" s="125">
        <v>2009</v>
      </c>
      <c r="C207" s="125">
        <v>15</v>
      </c>
      <c r="D207" s="125">
        <v>5</v>
      </c>
      <c r="E207" s="125">
        <v>2</v>
      </c>
      <c r="F207" s="125">
        <v>202.01138700000001</v>
      </c>
      <c r="G207" s="125">
        <v>0</v>
      </c>
      <c r="H207" s="125">
        <v>238.224412</v>
      </c>
      <c r="I207" s="125">
        <v>234.079308</v>
      </c>
      <c r="J207" s="125">
        <v>202.01138700000001</v>
      </c>
    </row>
    <row r="208" spans="1:10" hidden="1" x14ac:dyDescent="0.25">
      <c r="A208" s="125">
        <v>921705</v>
      </c>
      <c r="B208" s="125">
        <v>2009</v>
      </c>
      <c r="C208" s="125">
        <v>15</v>
      </c>
      <c r="D208" s="125">
        <v>5</v>
      </c>
      <c r="E208" s="125">
        <v>3</v>
      </c>
      <c r="F208" s="125">
        <v>0</v>
      </c>
      <c r="G208" s="125">
        <v>144.57325800000001</v>
      </c>
      <c r="H208" s="125">
        <v>202.01138700000001</v>
      </c>
      <c r="I208" s="125">
        <v>196.75909100000001</v>
      </c>
      <c r="J208" s="125">
        <v>144.57325800000001</v>
      </c>
    </row>
    <row r="209" spans="1:10" hidden="1" x14ac:dyDescent="0.25">
      <c r="A209" s="125">
        <v>921706</v>
      </c>
      <c r="B209" s="125">
        <v>2009</v>
      </c>
      <c r="C209" s="125">
        <v>15</v>
      </c>
      <c r="D209" s="125">
        <v>5</v>
      </c>
      <c r="E209" s="125">
        <v>4</v>
      </c>
      <c r="F209" s="125">
        <v>86.573852000000002</v>
      </c>
      <c r="G209" s="125">
        <v>0</v>
      </c>
      <c r="H209" s="125">
        <v>94.414045999999999</v>
      </c>
      <c r="I209" s="125">
        <v>88.786968999999999</v>
      </c>
      <c r="J209" s="125">
        <v>86.573852000000002</v>
      </c>
    </row>
    <row r="210" spans="1:10" x14ac:dyDescent="0.25">
      <c r="A210" s="125">
        <v>921707</v>
      </c>
      <c r="B210" s="125">
        <v>2009</v>
      </c>
      <c r="C210" s="125">
        <v>16</v>
      </c>
      <c r="D210" s="125">
        <v>2</v>
      </c>
      <c r="E210" s="125">
        <v>1</v>
      </c>
      <c r="F210" s="129">
        <v>5000.1966380000003</v>
      </c>
      <c r="G210" s="129">
        <v>0</v>
      </c>
      <c r="H210" s="129">
        <v>6736.0860000000002</v>
      </c>
      <c r="I210" s="129">
        <v>5000.1966380000003</v>
      </c>
      <c r="J210" s="129">
        <v>5000.1966380000003</v>
      </c>
    </row>
    <row r="211" spans="1:10" hidden="1" x14ac:dyDescent="0.25">
      <c r="A211" s="125">
        <v>921708</v>
      </c>
      <c r="B211" s="125">
        <v>2009</v>
      </c>
      <c r="C211" s="125">
        <v>16</v>
      </c>
      <c r="D211" s="125">
        <v>2</v>
      </c>
      <c r="E211" s="125">
        <v>2</v>
      </c>
      <c r="F211" s="125">
        <v>4587.0731429999996</v>
      </c>
      <c r="G211" s="125">
        <v>0</v>
      </c>
      <c r="H211" s="125">
        <v>5000.1966380000003</v>
      </c>
      <c r="I211" s="125">
        <v>4592.1805919999997</v>
      </c>
      <c r="J211" s="125">
        <v>4587.0731429999996</v>
      </c>
    </row>
    <row r="212" spans="1:10" hidden="1" x14ac:dyDescent="0.25">
      <c r="A212" s="125">
        <v>921709</v>
      </c>
      <c r="B212" s="125">
        <v>2009</v>
      </c>
      <c r="C212" s="125">
        <v>16</v>
      </c>
      <c r="D212" s="125">
        <v>2</v>
      </c>
      <c r="E212" s="125">
        <v>3</v>
      </c>
      <c r="F212" s="125">
        <v>3935.2903959999999</v>
      </c>
      <c r="G212" s="125">
        <v>70.057947999999996</v>
      </c>
      <c r="H212" s="125">
        <v>4587.0731429999996</v>
      </c>
      <c r="I212" s="125">
        <v>4037.0830729999998</v>
      </c>
      <c r="J212" s="125">
        <v>4005.3483449999999</v>
      </c>
    </row>
    <row r="213" spans="1:10" hidden="1" x14ac:dyDescent="0.25">
      <c r="A213" s="125">
        <v>921710</v>
      </c>
      <c r="B213" s="125">
        <v>2009</v>
      </c>
      <c r="C213" s="125">
        <v>16</v>
      </c>
      <c r="D213" s="125">
        <v>2</v>
      </c>
      <c r="E213" s="125">
        <v>4</v>
      </c>
      <c r="F213" s="125">
        <v>5000.1966380000003</v>
      </c>
      <c r="G213" s="125">
        <v>0</v>
      </c>
      <c r="H213" s="125">
        <v>6736.0860000000002</v>
      </c>
      <c r="I213" s="125">
        <v>5000.1966380000003</v>
      </c>
      <c r="J213" s="125">
        <v>5000.1966380000003</v>
      </c>
    </row>
    <row r="214" spans="1:10" x14ac:dyDescent="0.25">
      <c r="A214" s="125">
        <v>921711</v>
      </c>
      <c r="B214" s="125">
        <v>2009</v>
      </c>
      <c r="C214" s="125">
        <v>16</v>
      </c>
      <c r="D214" s="125">
        <v>3</v>
      </c>
      <c r="E214" s="125">
        <v>1</v>
      </c>
      <c r="F214" s="129">
        <v>4893.663192</v>
      </c>
      <c r="G214" s="129">
        <v>0</v>
      </c>
      <c r="H214" s="129">
        <v>6103.5407999999998</v>
      </c>
      <c r="I214" s="129">
        <v>4957.295838</v>
      </c>
      <c r="J214" s="129">
        <v>4893.663192</v>
      </c>
    </row>
    <row r="215" spans="1:10" hidden="1" x14ac:dyDescent="0.25">
      <c r="A215" s="125">
        <v>921712</v>
      </c>
      <c r="B215" s="125">
        <v>2009</v>
      </c>
      <c r="C215" s="125">
        <v>16</v>
      </c>
      <c r="D215" s="125">
        <v>3</v>
      </c>
      <c r="E215" s="125">
        <v>2</v>
      </c>
      <c r="F215" s="125">
        <v>4561.1621930000001</v>
      </c>
      <c r="G215" s="125">
        <v>0</v>
      </c>
      <c r="H215" s="125">
        <v>4893.663192</v>
      </c>
      <c r="I215" s="125">
        <v>4611.2988260000002</v>
      </c>
      <c r="J215" s="125">
        <v>4561.1621930000001</v>
      </c>
    </row>
    <row r="216" spans="1:10" hidden="1" x14ac:dyDescent="0.25">
      <c r="A216" s="125">
        <v>921713</v>
      </c>
      <c r="B216" s="125">
        <v>2009</v>
      </c>
      <c r="C216" s="125">
        <v>16</v>
      </c>
      <c r="D216" s="125">
        <v>3</v>
      </c>
      <c r="E216" s="125">
        <v>3</v>
      </c>
      <c r="F216" s="125">
        <v>3631.4602850000001</v>
      </c>
      <c r="G216" s="125">
        <v>150.10338400000001</v>
      </c>
      <c r="H216" s="125">
        <v>4561.1621930000001</v>
      </c>
      <c r="I216" s="125">
        <v>4172.0950579999999</v>
      </c>
      <c r="J216" s="125">
        <v>3781.5636690000001</v>
      </c>
    </row>
    <row r="217" spans="1:10" hidden="1" x14ac:dyDescent="0.25">
      <c r="A217" s="125">
        <v>921714</v>
      </c>
      <c r="B217" s="125">
        <v>2009</v>
      </c>
      <c r="C217" s="125">
        <v>16</v>
      </c>
      <c r="D217" s="125">
        <v>3</v>
      </c>
      <c r="E217" s="125">
        <v>4</v>
      </c>
      <c r="F217" s="125">
        <v>3165.3783659999999</v>
      </c>
      <c r="G217" s="125">
        <v>0</v>
      </c>
      <c r="H217" s="125">
        <v>3935.2903959999999</v>
      </c>
      <c r="I217" s="125">
        <v>3196.2428599999998</v>
      </c>
      <c r="J217" s="125">
        <v>3165.3783659999999</v>
      </c>
    </row>
    <row r="218" spans="1:10" x14ac:dyDescent="0.25">
      <c r="A218" s="125">
        <v>921715</v>
      </c>
      <c r="B218" s="125">
        <v>2009</v>
      </c>
      <c r="C218" s="125">
        <v>16</v>
      </c>
      <c r="D218" s="125">
        <v>4</v>
      </c>
      <c r="E218" s="125">
        <v>1</v>
      </c>
      <c r="F218" s="129">
        <v>492.35552300000001</v>
      </c>
      <c r="G218" s="129">
        <v>0</v>
      </c>
      <c r="H218" s="129">
        <v>589.80889999999999</v>
      </c>
      <c r="I218" s="129">
        <v>517.79323299999999</v>
      </c>
      <c r="J218" s="129">
        <v>492.35552300000001</v>
      </c>
    </row>
    <row r="219" spans="1:10" hidden="1" x14ac:dyDescent="0.25">
      <c r="A219" s="125">
        <v>921716</v>
      </c>
      <c r="B219" s="125">
        <v>2009</v>
      </c>
      <c r="C219" s="125">
        <v>16</v>
      </c>
      <c r="D219" s="125">
        <v>4</v>
      </c>
      <c r="E219" s="125">
        <v>2</v>
      </c>
      <c r="F219" s="125">
        <v>426.29867899999999</v>
      </c>
      <c r="G219" s="125">
        <v>0</v>
      </c>
      <c r="H219" s="125">
        <v>492.35552300000001</v>
      </c>
      <c r="I219" s="125">
        <v>474.384546</v>
      </c>
      <c r="J219" s="125">
        <v>426.29867899999999</v>
      </c>
    </row>
    <row r="220" spans="1:10" hidden="1" x14ac:dyDescent="0.25">
      <c r="A220" s="125">
        <v>921717</v>
      </c>
      <c r="B220" s="125">
        <v>2009</v>
      </c>
      <c r="C220" s="125">
        <v>16</v>
      </c>
      <c r="D220" s="125">
        <v>4</v>
      </c>
      <c r="E220" s="125">
        <v>3</v>
      </c>
      <c r="F220" s="125">
        <v>121.148239</v>
      </c>
      <c r="G220" s="125">
        <v>241.96007499999999</v>
      </c>
      <c r="H220" s="125">
        <v>426.29867899999999</v>
      </c>
      <c r="I220" s="125">
        <v>403.15066100000001</v>
      </c>
      <c r="J220" s="125">
        <v>363.10831400000001</v>
      </c>
    </row>
    <row r="221" spans="1:10" hidden="1" x14ac:dyDescent="0.25">
      <c r="A221" s="125">
        <v>921718</v>
      </c>
      <c r="B221" s="125">
        <v>2009</v>
      </c>
      <c r="C221" s="125">
        <v>16</v>
      </c>
      <c r="D221" s="125">
        <v>4</v>
      </c>
      <c r="E221" s="125">
        <v>4</v>
      </c>
      <c r="F221" s="125">
        <v>3057.4888000000001</v>
      </c>
      <c r="G221" s="125">
        <v>0</v>
      </c>
      <c r="H221" s="125">
        <v>3631.4602850000001</v>
      </c>
      <c r="I221" s="125">
        <v>3188.0589839999998</v>
      </c>
      <c r="J221" s="125">
        <v>3057.4888000000001</v>
      </c>
    </row>
    <row r="222" spans="1:10" x14ac:dyDescent="0.25">
      <c r="A222" s="125">
        <v>921719</v>
      </c>
      <c r="B222" s="125">
        <v>2009</v>
      </c>
      <c r="C222" s="125">
        <v>16</v>
      </c>
      <c r="D222" s="125">
        <v>5</v>
      </c>
      <c r="E222" s="125">
        <v>1</v>
      </c>
      <c r="F222" s="129">
        <v>326.25304</v>
      </c>
      <c r="G222" s="129">
        <v>0</v>
      </c>
      <c r="H222" s="129">
        <v>370.83445</v>
      </c>
      <c r="I222" s="129">
        <v>348.73271699999998</v>
      </c>
      <c r="J222" s="129">
        <v>326.25304</v>
      </c>
    </row>
    <row r="223" spans="1:10" hidden="1" x14ac:dyDescent="0.25">
      <c r="A223" s="125">
        <v>921720</v>
      </c>
      <c r="B223" s="125">
        <v>2009</v>
      </c>
      <c r="C223" s="125">
        <v>16</v>
      </c>
      <c r="D223" s="125">
        <v>5</v>
      </c>
      <c r="E223" s="125">
        <v>2</v>
      </c>
      <c r="F223" s="125">
        <v>274.497074</v>
      </c>
      <c r="G223" s="125">
        <v>0</v>
      </c>
      <c r="H223" s="125">
        <v>326.25304</v>
      </c>
      <c r="I223" s="125">
        <v>320.57623699999999</v>
      </c>
      <c r="J223" s="125">
        <v>274.497074</v>
      </c>
    </row>
    <row r="224" spans="1:10" hidden="1" x14ac:dyDescent="0.25">
      <c r="A224" s="125">
        <v>921721</v>
      </c>
      <c r="B224" s="125">
        <v>2009</v>
      </c>
      <c r="C224" s="125">
        <v>16</v>
      </c>
      <c r="D224" s="125">
        <v>5</v>
      </c>
      <c r="E224" s="125">
        <v>3</v>
      </c>
      <c r="F224" s="125">
        <v>0</v>
      </c>
      <c r="G224" s="125">
        <v>184.53294199999999</v>
      </c>
      <c r="H224" s="125">
        <v>274.497074</v>
      </c>
      <c r="I224" s="125">
        <v>267.36014999999998</v>
      </c>
      <c r="J224" s="125">
        <v>184.53294199999999</v>
      </c>
    </row>
    <row r="225" spans="1:10" hidden="1" x14ac:dyDescent="0.25">
      <c r="A225" s="125">
        <v>921722</v>
      </c>
      <c r="B225" s="125">
        <v>2009</v>
      </c>
      <c r="C225" s="125">
        <v>16</v>
      </c>
      <c r="D225" s="125">
        <v>5</v>
      </c>
      <c r="E225" s="125">
        <v>4</v>
      </c>
      <c r="F225" s="125">
        <v>107.781527</v>
      </c>
      <c r="G225" s="125">
        <v>0</v>
      </c>
      <c r="H225" s="125">
        <v>121.148239</v>
      </c>
      <c r="I225" s="125">
        <v>113.927803</v>
      </c>
      <c r="J225" s="125">
        <v>107.781527</v>
      </c>
    </row>
    <row r="226" spans="1:10" x14ac:dyDescent="0.25">
      <c r="A226" s="125">
        <v>921723</v>
      </c>
      <c r="B226" s="125">
        <v>2009</v>
      </c>
      <c r="C226" s="125">
        <v>17</v>
      </c>
      <c r="D226" s="125">
        <v>2</v>
      </c>
      <c r="E226" s="125">
        <v>1</v>
      </c>
      <c r="F226" s="129">
        <v>1955.835703</v>
      </c>
      <c r="G226" s="129">
        <v>0</v>
      </c>
      <c r="H226" s="129">
        <v>2659.973</v>
      </c>
      <c r="I226" s="129">
        <v>1974.4979579999999</v>
      </c>
      <c r="J226" s="129">
        <v>1955.835703</v>
      </c>
    </row>
    <row r="227" spans="1:10" hidden="1" x14ac:dyDescent="0.25">
      <c r="A227" s="125">
        <v>921724</v>
      </c>
      <c r="B227" s="125">
        <v>2009</v>
      </c>
      <c r="C227" s="125">
        <v>17</v>
      </c>
      <c r="D227" s="125">
        <v>2</v>
      </c>
      <c r="E227" s="125">
        <v>2</v>
      </c>
      <c r="F227" s="125">
        <v>1793.331224</v>
      </c>
      <c r="G227" s="125">
        <v>0</v>
      </c>
      <c r="H227" s="125">
        <v>1955.835703</v>
      </c>
      <c r="I227" s="125">
        <v>1796.239509</v>
      </c>
      <c r="J227" s="125">
        <v>1793.331224</v>
      </c>
    </row>
    <row r="228" spans="1:10" hidden="1" x14ac:dyDescent="0.25">
      <c r="A228" s="125">
        <v>921725</v>
      </c>
      <c r="B228" s="125">
        <v>2009</v>
      </c>
      <c r="C228" s="125">
        <v>17</v>
      </c>
      <c r="D228" s="125">
        <v>2</v>
      </c>
      <c r="E228" s="125">
        <v>3</v>
      </c>
      <c r="F228" s="125">
        <v>1500.4961619999999</v>
      </c>
      <c r="G228" s="125">
        <v>59.143273999999998</v>
      </c>
      <c r="H228" s="125">
        <v>1793.331224</v>
      </c>
      <c r="I228" s="125">
        <v>1578.3108110000001</v>
      </c>
      <c r="J228" s="125">
        <v>1559.6394359999999</v>
      </c>
    </row>
    <row r="229" spans="1:10" hidden="1" x14ac:dyDescent="0.25">
      <c r="A229" s="125">
        <v>921726</v>
      </c>
      <c r="B229" s="125">
        <v>2009</v>
      </c>
      <c r="C229" s="125">
        <v>17</v>
      </c>
      <c r="D229" s="125">
        <v>2</v>
      </c>
      <c r="E229" s="125">
        <v>4</v>
      </c>
      <c r="F229" s="125">
        <v>1959.8633170000001</v>
      </c>
      <c r="G229" s="125">
        <v>0</v>
      </c>
      <c r="H229" s="125">
        <v>2659.973</v>
      </c>
      <c r="I229" s="125">
        <v>1974.4979579999999</v>
      </c>
      <c r="J229" s="125">
        <v>1959.8633170000001</v>
      </c>
    </row>
    <row r="230" spans="1:10" x14ac:dyDescent="0.25">
      <c r="A230" s="125">
        <v>921727</v>
      </c>
      <c r="B230" s="125">
        <v>2009</v>
      </c>
      <c r="C230" s="125">
        <v>17</v>
      </c>
      <c r="D230" s="125">
        <v>3</v>
      </c>
      <c r="E230" s="125">
        <v>1</v>
      </c>
      <c r="F230" s="129">
        <v>496.71542699999998</v>
      </c>
      <c r="G230" s="129">
        <v>0</v>
      </c>
      <c r="H230" s="129">
        <v>630.06569999999999</v>
      </c>
      <c r="I230" s="129">
        <v>511.73936200000003</v>
      </c>
      <c r="J230" s="129">
        <v>496.71542699999998</v>
      </c>
    </row>
    <row r="231" spans="1:10" hidden="1" x14ac:dyDescent="0.25">
      <c r="A231" s="125">
        <v>921728</v>
      </c>
      <c r="B231" s="125">
        <v>2009</v>
      </c>
      <c r="C231" s="125">
        <v>17</v>
      </c>
      <c r="D231" s="125">
        <v>3</v>
      </c>
      <c r="E231" s="125">
        <v>2</v>
      </c>
      <c r="F231" s="125">
        <v>459.87519200000003</v>
      </c>
      <c r="G231" s="125">
        <v>0</v>
      </c>
      <c r="H231" s="125">
        <v>496.71542699999998</v>
      </c>
      <c r="I231" s="125">
        <v>468.05494700000003</v>
      </c>
      <c r="J231" s="125">
        <v>459.87519200000003</v>
      </c>
    </row>
    <row r="232" spans="1:10" hidden="1" x14ac:dyDescent="0.25">
      <c r="A232" s="125">
        <v>921729</v>
      </c>
      <c r="B232" s="125">
        <v>2009</v>
      </c>
      <c r="C232" s="125">
        <v>17</v>
      </c>
      <c r="D232" s="125">
        <v>3</v>
      </c>
      <c r="E232" s="125">
        <v>3</v>
      </c>
      <c r="F232" s="125">
        <v>310.02144099999998</v>
      </c>
      <c r="G232" s="125">
        <v>83.778225000000006</v>
      </c>
      <c r="H232" s="125">
        <v>459.87519200000003</v>
      </c>
      <c r="I232" s="125">
        <v>420.64783799999998</v>
      </c>
      <c r="J232" s="125">
        <v>393.799666</v>
      </c>
    </row>
    <row r="233" spans="1:10" hidden="1" x14ac:dyDescent="0.25">
      <c r="A233" s="125">
        <v>921730</v>
      </c>
      <c r="B233" s="125">
        <v>2009</v>
      </c>
      <c r="C233" s="125">
        <v>17</v>
      </c>
      <c r="D233" s="125">
        <v>3</v>
      </c>
      <c r="E233" s="125">
        <v>4</v>
      </c>
      <c r="F233" s="125">
        <v>1195.1191779999999</v>
      </c>
      <c r="G233" s="125">
        <v>0</v>
      </c>
      <c r="H233" s="125">
        <v>1500.4961619999999</v>
      </c>
      <c r="I233" s="125">
        <v>1218.7029829999999</v>
      </c>
      <c r="J233" s="125">
        <v>1195.1191779999999</v>
      </c>
    </row>
    <row r="234" spans="1:10" x14ac:dyDescent="0.25">
      <c r="A234" s="125">
        <v>921731</v>
      </c>
      <c r="B234" s="125">
        <v>2009</v>
      </c>
      <c r="C234" s="125">
        <v>17</v>
      </c>
      <c r="D234" s="125">
        <v>4</v>
      </c>
      <c r="E234" s="125">
        <v>1</v>
      </c>
      <c r="F234" s="129">
        <v>241.960104</v>
      </c>
      <c r="G234" s="129">
        <v>0</v>
      </c>
      <c r="H234" s="129">
        <v>281.29919999999998</v>
      </c>
      <c r="I234" s="129">
        <v>246.95256800000001</v>
      </c>
      <c r="J234" s="129">
        <v>241.960104</v>
      </c>
    </row>
    <row r="235" spans="1:10" hidden="1" x14ac:dyDescent="0.25">
      <c r="A235" s="125">
        <v>921732</v>
      </c>
      <c r="B235" s="125">
        <v>2009</v>
      </c>
      <c r="C235" s="125">
        <v>17</v>
      </c>
      <c r="D235" s="125">
        <v>4</v>
      </c>
      <c r="E235" s="125">
        <v>2</v>
      </c>
      <c r="F235" s="125">
        <v>220.366488</v>
      </c>
      <c r="G235" s="125">
        <v>0</v>
      </c>
      <c r="H235" s="125">
        <v>241.960104</v>
      </c>
      <c r="I235" s="125">
        <v>233.12855999999999</v>
      </c>
      <c r="J235" s="125">
        <v>220.366488</v>
      </c>
    </row>
    <row r="236" spans="1:10" hidden="1" x14ac:dyDescent="0.25">
      <c r="A236" s="125">
        <v>921733</v>
      </c>
      <c r="B236" s="125">
        <v>2009</v>
      </c>
      <c r="C236" s="125">
        <v>17</v>
      </c>
      <c r="D236" s="125">
        <v>4</v>
      </c>
      <c r="E236" s="125">
        <v>3</v>
      </c>
      <c r="F236" s="125">
        <v>18.454340999999999</v>
      </c>
      <c r="G236" s="125">
        <v>185.52864299999999</v>
      </c>
      <c r="H236" s="125">
        <v>220.366488</v>
      </c>
      <c r="I236" s="125">
        <v>208.400587</v>
      </c>
      <c r="J236" s="125">
        <v>203.98298399999999</v>
      </c>
    </row>
    <row r="237" spans="1:10" hidden="1" x14ac:dyDescent="0.25">
      <c r="A237" s="125">
        <v>921734</v>
      </c>
      <c r="B237" s="125">
        <v>2009</v>
      </c>
      <c r="C237" s="125">
        <v>17</v>
      </c>
      <c r="D237" s="125">
        <v>4</v>
      </c>
      <c r="E237" s="125">
        <v>4</v>
      </c>
      <c r="F237" s="125">
        <v>268.042101</v>
      </c>
      <c r="G237" s="125">
        <v>0</v>
      </c>
      <c r="H237" s="125">
        <v>310.02144099999998</v>
      </c>
      <c r="I237" s="125">
        <v>272.167823</v>
      </c>
      <c r="J237" s="125">
        <v>268.042101</v>
      </c>
    </row>
    <row r="238" spans="1:10" x14ac:dyDescent="0.25">
      <c r="A238" s="125">
        <v>921735</v>
      </c>
      <c r="B238" s="125">
        <v>2009</v>
      </c>
      <c r="C238" s="125">
        <v>17</v>
      </c>
      <c r="D238" s="125">
        <v>5</v>
      </c>
      <c r="E238" s="125">
        <v>1</v>
      </c>
      <c r="F238" s="129">
        <v>10.448444</v>
      </c>
      <c r="G238" s="129">
        <v>0</v>
      </c>
      <c r="H238" s="129">
        <v>11.81265</v>
      </c>
      <c r="I238" s="129">
        <v>11.108616</v>
      </c>
      <c r="J238" s="129">
        <v>10.448444</v>
      </c>
    </row>
    <row r="239" spans="1:10" hidden="1" x14ac:dyDescent="0.25">
      <c r="A239" s="125">
        <v>921736</v>
      </c>
      <c r="B239" s="125">
        <v>2009</v>
      </c>
      <c r="C239" s="125">
        <v>17</v>
      </c>
      <c r="D239" s="125">
        <v>5</v>
      </c>
      <c r="E239" s="125">
        <v>2</v>
      </c>
      <c r="F239" s="125">
        <v>10.26641</v>
      </c>
      <c r="G239" s="125">
        <v>0</v>
      </c>
      <c r="H239" s="125">
        <v>10.448444</v>
      </c>
      <c r="I239" s="125">
        <v>10.266641</v>
      </c>
      <c r="J239" s="125">
        <v>10.26641</v>
      </c>
    </row>
    <row r="240" spans="1:10" hidden="1" x14ac:dyDescent="0.25">
      <c r="A240" s="125">
        <v>921737</v>
      </c>
      <c r="B240" s="125">
        <v>2009</v>
      </c>
      <c r="C240" s="125">
        <v>17</v>
      </c>
      <c r="D240" s="125">
        <v>5</v>
      </c>
      <c r="E240" s="125">
        <v>3</v>
      </c>
      <c r="F240" s="125">
        <v>0</v>
      </c>
      <c r="G240" s="125">
        <v>9.9990900000000007</v>
      </c>
      <c r="H240" s="125">
        <v>10.26641</v>
      </c>
      <c r="I240" s="125">
        <v>9.9994829999999997</v>
      </c>
      <c r="J240" s="125">
        <v>9.9990900000000007</v>
      </c>
    </row>
    <row r="241" spans="1:10" hidden="1" x14ac:dyDescent="0.25">
      <c r="A241" s="125">
        <v>921738</v>
      </c>
      <c r="B241" s="125">
        <v>2009</v>
      </c>
      <c r="C241" s="125">
        <v>17</v>
      </c>
      <c r="D241" s="125">
        <v>5</v>
      </c>
      <c r="E241" s="125">
        <v>4</v>
      </c>
      <c r="F241" s="125">
        <v>16.452369999999998</v>
      </c>
      <c r="G241" s="125">
        <v>0</v>
      </c>
      <c r="H241" s="125">
        <v>18.454340999999999</v>
      </c>
      <c r="I241" s="125">
        <v>17.354462000000002</v>
      </c>
      <c r="J241" s="125">
        <v>16.452369999999998</v>
      </c>
    </row>
    <row r="242" spans="1:10" x14ac:dyDescent="0.25">
      <c r="A242" s="125">
        <v>921739</v>
      </c>
      <c r="B242" s="125">
        <v>2009</v>
      </c>
      <c r="C242" s="125">
        <v>18</v>
      </c>
      <c r="D242" s="125">
        <v>2</v>
      </c>
      <c r="E242" s="125">
        <v>1</v>
      </c>
      <c r="F242" s="129">
        <v>1117.209693</v>
      </c>
      <c r="G242" s="129">
        <v>0</v>
      </c>
      <c r="H242" s="129">
        <v>1519.4259999999999</v>
      </c>
      <c r="I242" s="129">
        <v>1127.8699200000001</v>
      </c>
      <c r="J242" s="129">
        <v>1117.209693</v>
      </c>
    </row>
    <row r="243" spans="1:10" hidden="1" x14ac:dyDescent="0.25">
      <c r="A243" s="125">
        <v>921740</v>
      </c>
      <c r="B243" s="125">
        <v>2009</v>
      </c>
      <c r="C243" s="125">
        <v>18</v>
      </c>
      <c r="D243" s="125">
        <v>2</v>
      </c>
      <c r="E243" s="125">
        <v>2</v>
      </c>
      <c r="F243" s="125">
        <v>1024.3841159999999</v>
      </c>
      <c r="G243" s="125">
        <v>0</v>
      </c>
      <c r="H243" s="125">
        <v>1117.209693</v>
      </c>
      <c r="I243" s="125">
        <v>1026.045382</v>
      </c>
      <c r="J243" s="125">
        <v>1024.3841159999999</v>
      </c>
    </row>
    <row r="244" spans="1:10" hidden="1" x14ac:dyDescent="0.25">
      <c r="A244" s="125">
        <v>921741</v>
      </c>
      <c r="B244" s="125">
        <v>2009</v>
      </c>
      <c r="C244" s="125">
        <v>18</v>
      </c>
      <c r="D244" s="125">
        <v>2</v>
      </c>
      <c r="E244" s="125">
        <v>3</v>
      </c>
      <c r="F244" s="125">
        <v>857.11088199999995</v>
      </c>
      <c r="G244" s="125">
        <v>33.783721</v>
      </c>
      <c r="H244" s="125">
        <v>1024.3841159999999</v>
      </c>
      <c r="I244" s="125">
        <v>901.56046000000003</v>
      </c>
      <c r="J244" s="125">
        <v>890.89460299999996</v>
      </c>
    </row>
    <row r="245" spans="1:10" hidden="1" x14ac:dyDescent="0.25">
      <c r="A245" s="125">
        <v>921742</v>
      </c>
      <c r="B245" s="125">
        <v>2009</v>
      </c>
      <c r="C245" s="125">
        <v>18</v>
      </c>
      <c r="D245" s="125">
        <v>2</v>
      </c>
      <c r="E245" s="125">
        <v>4</v>
      </c>
      <c r="F245" s="125">
        <v>1119.5103409999999</v>
      </c>
      <c r="G245" s="125">
        <v>0</v>
      </c>
      <c r="H245" s="125">
        <v>1519.4259999999999</v>
      </c>
      <c r="I245" s="125">
        <v>1127.8699200000001</v>
      </c>
      <c r="J245" s="125">
        <v>1119.5103409999999</v>
      </c>
    </row>
    <row r="246" spans="1:10" x14ac:dyDescent="0.25">
      <c r="A246" s="125">
        <v>921743</v>
      </c>
      <c r="B246" s="125">
        <v>2009</v>
      </c>
      <c r="C246" s="125">
        <v>18</v>
      </c>
      <c r="D246" s="125">
        <v>3</v>
      </c>
      <c r="E246" s="125">
        <v>1</v>
      </c>
      <c r="F246" s="129">
        <v>583.99444500000004</v>
      </c>
      <c r="G246" s="129">
        <v>0</v>
      </c>
      <c r="H246" s="129">
        <v>751.39800000000002</v>
      </c>
      <c r="I246" s="129">
        <v>610.28545599999995</v>
      </c>
      <c r="J246" s="129">
        <v>583.99444500000004</v>
      </c>
    </row>
    <row r="247" spans="1:10" hidden="1" x14ac:dyDescent="0.25">
      <c r="A247" s="125">
        <v>921744</v>
      </c>
      <c r="B247" s="125">
        <v>2009</v>
      </c>
      <c r="C247" s="125">
        <v>18</v>
      </c>
      <c r="D247" s="125">
        <v>3</v>
      </c>
      <c r="E247" s="125">
        <v>2</v>
      </c>
      <c r="F247" s="125">
        <v>540.47772399999997</v>
      </c>
      <c r="G247" s="125">
        <v>0</v>
      </c>
      <c r="H247" s="125">
        <v>583.99444500000004</v>
      </c>
      <c r="I247" s="125">
        <v>550.29796499999998</v>
      </c>
      <c r="J247" s="125">
        <v>540.47772399999997</v>
      </c>
    </row>
    <row r="248" spans="1:10" hidden="1" x14ac:dyDescent="0.25">
      <c r="A248" s="125">
        <v>921745</v>
      </c>
      <c r="B248" s="125">
        <v>2009</v>
      </c>
      <c r="C248" s="125">
        <v>18</v>
      </c>
      <c r="D248" s="125">
        <v>3</v>
      </c>
      <c r="E248" s="125">
        <v>3</v>
      </c>
      <c r="F248" s="125">
        <v>359.75602099999998</v>
      </c>
      <c r="G248" s="125">
        <v>97.218181999999999</v>
      </c>
      <c r="H248" s="125">
        <v>540.47772399999997</v>
      </c>
      <c r="I248" s="125">
        <v>494.37497400000001</v>
      </c>
      <c r="J248" s="125">
        <v>456.97420299999999</v>
      </c>
    </row>
    <row r="249" spans="1:10" hidden="1" x14ac:dyDescent="0.25">
      <c r="A249" s="125">
        <v>921746</v>
      </c>
      <c r="B249" s="125">
        <v>2009</v>
      </c>
      <c r="C249" s="125">
        <v>18</v>
      </c>
      <c r="D249" s="125">
        <v>3</v>
      </c>
      <c r="E249" s="125">
        <v>4</v>
      </c>
      <c r="F249" s="125">
        <v>671.70736799999997</v>
      </c>
      <c r="G249" s="125">
        <v>0</v>
      </c>
      <c r="H249" s="125">
        <v>857.11088199999995</v>
      </c>
      <c r="I249" s="125">
        <v>696.14545799999996</v>
      </c>
      <c r="J249" s="125">
        <v>671.70736799999997</v>
      </c>
    </row>
    <row r="250" spans="1:10" x14ac:dyDescent="0.25">
      <c r="A250" s="125">
        <v>921747</v>
      </c>
      <c r="B250" s="125">
        <v>2009</v>
      </c>
      <c r="C250" s="125">
        <v>18</v>
      </c>
      <c r="D250" s="125">
        <v>4</v>
      </c>
      <c r="E250" s="125">
        <v>1</v>
      </c>
      <c r="F250" s="129">
        <v>937.79088300000001</v>
      </c>
      <c r="G250" s="129">
        <v>0</v>
      </c>
      <c r="H250" s="129">
        <v>1113.6215999999999</v>
      </c>
      <c r="I250" s="129">
        <v>977.64840300000003</v>
      </c>
      <c r="J250" s="129">
        <v>937.79088300000001</v>
      </c>
    </row>
    <row r="251" spans="1:10" hidden="1" x14ac:dyDescent="0.25">
      <c r="A251" s="125">
        <v>921748</v>
      </c>
      <c r="B251" s="125">
        <v>2009</v>
      </c>
      <c r="C251" s="125">
        <v>18</v>
      </c>
      <c r="D251" s="125">
        <v>4</v>
      </c>
      <c r="E251" s="125">
        <v>2</v>
      </c>
      <c r="F251" s="125">
        <v>854.09817399999997</v>
      </c>
      <c r="G251" s="125">
        <v>0</v>
      </c>
      <c r="H251" s="125">
        <v>937.79088300000001</v>
      </c>
      <c r="I251" s="125">
        <v>903.56151599999998</v>
      </c>
      <c r="J251" s="125">
        <v>854.09817399999997</v>
      </c>
    </row>
    <row r="252" spans="1:10" hidden="1" x14ac:dyDescent="0.25">
      <c r="A252" s="125">
        <v>921749</v>
      </c>
      <c r="B252" s="125">
        <v>2009</v>
      </c>
      <c r="C252" s="125">
        <v>18</v>
      </c>
      <c r="D252" s="125">
        <v>4</v>
      </c>
      <c r="E252" s="125">
        <v>3</v>
      </c>
      <c r="F252" s="125">
        <v>71.525479000000004</v>
      </c>
      <c r="G252" s="125">
        <v>719.07338200000004</v>
      </c>
      <c r="H252" s="125">
        <v>854.09817399999997</v>
      </c>
      <c r="I252" s="125">
        <v>807.720643</v>
      </c>
      <c r="J252" s="125">
        <v>790.59886100000006</v>
      </c>
    </row>
    <row r="253" spans="1:10" hidden="1" x14ac:dyDescent="0.25">
      <c r="A253" s="125">
        <v>921750</v>
      </c>
      <c r="B253" s="125">
        <v>2009</v>
      </c>
      <c r="C253" s="125">
        <v>18</v>
      </c>
      <c r="D253" s="125">
        <v>4</v>
      </c>
      <c r="E253" s="125">
        <v>4</v>
      </c>
      <c r="F253" s="125">
        <v>306.506777</v>
      </c>
      <c r="G253" s="125">
        <v>0</v>
      </c>
      <c r="H253" s="125">
        <v>359.75602099999998</v>
      </c>
      <c r="I253" s="125">
        <v>315.82981100000001</v>
      </c>
      <c r="J253" s="125">
        <v>306.506777</v>
      </c>
    </row>
    <row r="254" spans="1:10" x14ac:dyDescent="0.25">
      <c r="A254" s="125">
        <v>921751</v>
      </c>
      <c r="B254" s="125">
        <v>2009</v>
      </c>
      <c r="C254" s="125">
        <v>18</v>
      </c>
      <c r="D254" s="125">
        <v>5</v>
      </c>
      <c r="E254" s="125">
        <v>1</v>
      </c>
      <c r="F254" s="129">
        <v>6.2692350000000001</v>
      </c>
      <c r="G254" s="129">
        <v>0</v>
      </c>
      <c r="H254" s="129">
        <v>7.5213000000000001</v>
      </c>
      <c r="I254" s="129">
        <v>7.0730310000000003</v>
      </c>
      <c r="J254" s="129">
        <v>6.2692350000000001</v>
      </c>
    </row>
    <row r="255" spans="1:10" hidden="1" x14ac:dyDescent="0.25">
      <c r="A255" s="125">
        <v>921752</v>
      </c>
      <c r="B255" s="125">
        <v>2009</v>
      </c>
      <c r="C255" s="125">
        <v>18</v>
      </c>
      <c r="D255" s="125">
        <v>5</v>
      </c>
      <c r="E255" s="125">
        <v>2</v>
      </c>
      <c r="F255" s="125">
        <v>6.160012</v>
      </c>
      <c r="G255" s="125">
        <v>0</v>
      </c>
      <c r="H255" s="125">
        <v>6.2692350000000001</v>
      </c>
      <c r="I255" s="125">
        <v>6.1601509999999999</v>
      </c>
      <c r="J255" s="125">
        <v>6.160012</v>
      </c>
    </row>
    <row r="256" spans="1:10" hidden="1" x14ac:dyDescent="0.25">
      <c r="A256" s="125">
        <v>921753</v>
      </c>
      <c r="B256" s="125">
        <v>2009</v>
      </c>
      <c r="C256" s="125">
        <v>18</v>
      </c>
      <c r="D256" s="125">
        <v>5</v>
      </c>
      <c r="E256" s="125">
        <v>3</v>
      </c>
      <c r="F256" s="125">
        <v>0</v>
      </c>
      <c r="G256" s="125">
        <v>5.9996159999999996</v>
      </c>
      <c r="H256" s="125">
        <v>6.160012</v>
      </c>
      <c r="I256" s="125">
        <v>5.9998509999999996</v>
      </c>
      <c r="J256" s="125">
        <v>5.9996159999999996</v>
      </c>
    </row>
    <row r="257" spans="1:10" hidden="1" x14ac:dyDescent="0.25">
      <c r="A257" s="125">
        <v>921754</v>
      </c>
      <c r="B257" s="125">
        <v>2009</v>
      </c>
      <c r="C257" s="125">
        <v>18</v>
      </c>
      <c r="D257" s="125">
        <v>5</v>
      </c>
      <c r="E257" s="125">
        <v>4</v>
      </c>
      <c r="F257" s="125">
        <v>61.777298000000002</v>
      </c>
      <c r="G257" s="125">
        <v>0</v>
      </c>
      <c r="H257" s="125">
        <v>71.525479000000004</v>
      </c>
      <c r="I257" s="125">
        <v>67.262559999999993</v>
      </c>
      <c r="J257" s="125">
        <v>61.777298000000002</v>
      </c>
    </row>
    <row r="258" spans="1:10" x14ac:dyDescent="0.25">
      <c r="A258" s="125">
        <v>921755</v>
      </c>
      <c r="B258" s="125">
        <v>2009</v>
      </c>
      <c r="C258" s="125">
        <v>19</v>
      </c>
      <c r="D258" s="125">
        <v>2</v>
      </c>
      <c r="E258" s="125">
        <v>1</v>
      </c>
      <c r="F258" s="129">
        <v>5724.3319309999997</v>
      </c>
      <c r="G258" s="129">
        <v>0</v>
      </c>
      <c r="H258" s="129">
        <v>7748.5757999999996</v>
      </c>
      <c r="I258" s="129">
        <v>5751.7678159999996</v>
      </c>
      <c r="J258" s="129">
        <v>5724.3319309999997</v>
      </c>
    </row>
    <row r="259" spans="1:10" hidden="1" x14ac:dyDescent="0.25">
      <c r="A259" s="125">
        <v>921756</v>
      </c>
      <c r="B259" s="125">
        <v>2009</v>
      </c>
      <c r="C259" s="125">
        <v>19</v>
      </c>
      <c r="D259" s="125">
        <v>2</v>
      </c>
      <c r="E259" s="125">
        <v>2</v>
      </c>
      <c r="F259" s="125">
        <v>5251.1010560000004</v>
      </c>
      <c r="G259" s="125">
        <v>0</v>
      </c>
      <c r="H259" s="125">
        <v>5724.3319309999997</v>
      </c>
      <c r="I259" s="125">
        <v>5257.2264450000002</v>
      </c>
      <c r="J259" s="125">
        <v>5251.1010560000004</v>
      </c>
    </row>
    <row r="260" spans="1:10" hidden="1" x14ac:dyDescent="0.25">
      <c r="A260" s="125">
        <v>921757</v>
      </c>
      <c r="B260" s="125">
        <v>2009</v>
      </c>
      <c r="C260" s="125">
        <v>19</v>
      </c>
      <c r="D260" s="125">
        <v>2</v>
      </c>
      <c r="E260" s="125">
        <v>3</v>
      </c>
      <c r="F260" s="125">
        <v>4552.1551929999996</v>
      </c>
      <c r="G260" s="125">
        <v>36.531312999999997</v>
      </c>
      <c r="H260" s="125">
        <v>5251.1010560000004</v>
      </c>
      <c r="I260" s="125">
        <v>4621.4940399999996</v>
      </c>
      <c r="J260" s="125">
        <v>4588.6865070000003</v>
      </c>
    </row>
    <row r="261" spans="1:10" hidden="1" x14ac:dyDescent="0.25">
      <c r="A261" s="125">
        <v>921758</v>
      </c>
      <c r="B261" s="125">
        <v>2009</v>
      </c>
      <c r="C261" s="125">
        <v>19</v>
      </c>
      <c r="D261" s="125">
        <v>2</v>
      </c>
      <c r="E261" s="125">
        <v>4</v>
      </c>
      <c r="F261" s="125">
        <v>5730.4433280000003</v>
      </c>
      <c r="G261" s="125">
        <v>0</v>
      </c>
      <c r="H261" s="125">
        <v>7748.5757999999996</v>
      </c>
      <c r="I261" s="125">
        <v>5751.7678159999996</v>
      </c>
      <c r="J261" s="125">
        <v>5730.4433280000003</v>
      </c>
    </row>
    <row r="262" spans="1:10" x14ac:dyDescent="0.25">
      <c r="A262" s="125">
        <v>921759</v>
      </c>
      <c r="B262" s="125">
        <v>2009</v>
      </c>
      <c r="C262" s="125">
        <v>19</v>
      </c>
      <c r="D262" s="125">
        <v>3</v>
      </c>
      <c r="E262" s="125">
        <v>1</v>
      </c>
      <c r="F262" s="129">
        <v>314.66120799999999</v>
      </c>
      <c r="G262" s="129">
        <v>0</v>
      </c>
      <c r="H262" s="129">
        <v>390.10629999999998</v>
      </c>
      <c r="I262" s="129">
        <v>316.844337</v>
      </c>
      <c r="J262" s="129">
        <v>314.66120799999999</v>
      </c>
    </row>
    <row r="263" spans="1:10" hidden="1" x14ac:dyDescent="0.25">
      <c r="A263" s="125">
        <v>921760</v>
      </c>
      <c r="B263" s="125">
        <v>2009</v>
      </c>
      <c r="C263" s="125">
        <v>19</v>
      </c>
      <c r="D263" s="125">
        <v>3</v>
      </c>
      <c r="E263" s="125">
        <v>2</v>
      </c>
      <c r="F263" s="125">
        <v>294.88594699999999</v>
      </c>
      <c r="G263" s="125">
        <v>0</v>
      </c>
      <c r="H263" s="125">
        <v>314.66120799999999</v>
      </c>
      <c r="I263" s="125">
        <v>296.50525599999997</v>
      </c>
      <c r="J263" s="125">
        <v>294.88594699999999</v>
      </c>
    </row>
    <row r="264" spans="1:10" hidden="1" x14ac:dyDescent="0.25">
      <c r="A264" s="125">
        <v>921761</v>
      </c>
      <c r="B264" s="125">
        <v>2009</v>
      </c>
      <c r="C264" s="125">
        <v>19</v>
      </c>
      <c r="D264" s="125">
        <v>3</v>
      </c>
      <c r="E264" s="125">
        <v>3</v>
      </c>
      <c r="F264" s="125">
        <v>226.26889399999999</v>
      </c>
      <c r="G264" s="125">
        <v>35.875756000000003</v>
      </c>
      <c r="H264" s="125">
        <v>294.88594699999999</v>
      </c>
      <c r="I264" s="125">
        <v>269.73217599999998</v>
      </c>
      <c r="J264" s="125">
        <v>262.14465000000001</v>
      </c>
    </row>
    <row r="265" spans="1:10" hidden="1" x14ac:dyDescent="0.25">
      <c r="A265" s="125">
        <v>921762</v>
      </c>
      <c r="B265" s="125">
        <v>2009</v>
      </c>
      <c r="C265" s="125">
        <v>19</v>
      </c>
      <c r="D265" s="125">
        <v>3</v>
      </c>
      <c r="E265" s="125">
        <v>4</v>
      </c>
      <c r="F265" s="125">
        <v>3680.006621</v>
      </c>
      <c r="G265" s="125">
        <v>0</v>
      </c>
      <c r="H265" s="125">
        <v>4552.1551929999996</v>
      </c>
      <c r="I265" s="125">
        <v>3697.260448</v>
      </c>
      <c r="J265" s="125">
        <v>3680.006621</v>
      </c>
    </row>
    <row r="266" spans="1:10" x14ac:dyDescent="0.25">
      <c r="A266" s="125">
        <v>921763</v>
      </c>
      <c r="B266" s="125">
        <v>2009</v>
      </c>
      <c r="C266" s="125">
        <v>19</v>
      </c>
      <c r="D266" s="125">
        <v>4</v>
      </c>
      <c r="E266" s="125">
        <v>1</v>
      </c>
      <c r="F266" s="129">
        <v>508.367841</v>
      </c>
      <c r="G266" s="129">
        <v>0</v>
      </c>
      <c r="H266" s="129">
        <v>594.94899999999996</v>
      </c>
      <c r="I266" s="129">
        <v>522.30572700000005</v>
      </c>
      <c r="J266" s="129">
        <v>508.367841</v>
      </c>
    </row>
    <row r="267" spans="1:10" hidden="1" x14ac:dyDescent="0.25">
      <c r="A267" s="125">
        <v>921764</v>
      </c>
      <c r="B267" s="125">
        <v>2009</v>
      </c>
      <c r="C267" s="125">
        <v>19</v>
      </c>
      <c r="D267" s="125">
        <v>4</v>
      </c>
      <c r="E267" s="125">
        <v>2</v>
      </c>
      <c r="F267" s="125">
        <v>473.33584400000001</v>
      </c>
      <c r="G267" s="125">
        <v>0</v>
      </c>
      <c r="H267" s="125">
        <v>508.367841</v>
      </c>
      <c r="I267" s="125">
        <v>489.81241399999999</v>
      </c>
      <c r="J267" s="125">
        <v>473.33584400000001</v>
      </c>
    </row>
    <row r="268" spans="1:10" hidden="1" x14ac:dyDescent="0.25">
      <c r="A268" s="125">
        <v>921765</v>
      </c>
      <c r="B268" s="125">
        <v>2009</v>
      </c>
      <c r="C268" s="125">
        <v>19</v>
      </c>
      <c r="D268" s="125">
        <v>4</v>
      </c>
      <c r="E268" s="125">
        <v>3</v>
      </c>
      <c r="F268" s="125">
        <v>42.723354999999998</v>
      </c>
      <c r="G268" s="125">
        <v>373.36898600000001</v>
      </c>
      <c r="H268" s="125">
        <v>473.33584400000001</v>
      </c>
      <c r="I268" s="125">
        <v>447.63370800000001</v>
      </c>
      <c r="J268" s="125">
        <v>416.09233999999998</v>
      </c>
    </row>
    <row r="269" spans="1:10" hidden="1" x14ac:dyDescent="0.25">
      <c r="A269" s="125">
        <v>921766</v>
      </c>
      <c r="B269" s="125">
        <v>2009</v>
      </c>
      <c r="C269" s="125">
        <v>19</v>
      </c>
      <c r="D269" s="125">
        <v>4</v>
      </c>
      <c r="E269" s="125">
        <v>4</v>
      </c>
      <c r="F269" s="125">
        <v>194.15881300000001</v>
      </c>
      <c r="G269" s="125">
        <v>0</v>
      </c>
      <c r="H269" s="125">
        <v>226.26889399999999</v>
      </c>
      <c r="I269" s="125">
        <v>198.64146199999999</v>
      </c>
      <c r="J269" s="125">
        <v>194.15881300000001</v>
      </c>
    </row>
    <row r="270" spans="1:10" x14ac:dyDescent="0.25">
      <c r="A270" s="125">
        <v>921767</v>
      </c>
      <c r="B270" s="125">
        <v>2009</v>
      </c>
      <c r="C270" s="125">
        <v>19</v>
      </c>
      <c r="D270" s="125">
        <v>5</v>
      </c>
      <c r="E270" s="125">
        <v>1</v>
      </c>
      <c r="F270" s="129">
        <v>8.4545290000000008</v>
      </c>
      <c r="G270" s="129">
        <v>0</v>
      </c>
      <c r="H270" s="129">
        <v>9.1002500000000008</v>
      </c>
      <c r="I270" s="129">
        <v>8.5578749999999992</v>
      </c>
      <c r="J270" s="129">
        <v>8.4545290000000008</v>
      </c>
    </row>
    <row r="271" spans="1:10" hidden="1" x14ac:dyDescent="0.25">
      <c r="A271" s="125">
        <v>921768</v>
      </c>
      <c r="B271" s="125">
        <v>2009</v>
      </c>
      <c r="C271" s="125">
        <v>19</v>
      </c>
      <c r="D271" s="125">
        <v>5</v>
      </c>
      <c r="E271" s="125">
        <v>2</v>
      </c>
      <c r="F271" s="125">
        <v>8.0017619999999994</v>
      </c>
      <c r="G271" s="125">
        <v>0</v>
      </c>
      <c r="H271" s="125">
        <v>8.4545290000000008</v>
      </c>
      <c r="I271" s="125">
        <v>8.3074200000000005</v>
      </c>
      <c r="J271" s="125">
        <v>8.0017619999999994</v>
      </c>
    </row>
    <row r="272" spans="1:10" hidden="1" x14ac:dyDescent="0.25">
      <c r="A272" s="125">
        <v>921769</v>
      </c>
      <c r="B272" s="125">
        <v>2009</v>
      </c>
      <c r="C272" s="125">
        <v>19</v>
      </c>
      <c r="D272" s="125">
        <v>5</v>
      </c>
      <c r="E272" s="125">
        <v>3</v>
      </c>
      <c r="F272" s="125">
        <v>0</v>
      </c>
      <c r="G272" s="125">
        <v>6.3070209999999998</v>
      </c>
      <c r="H272" s="125">
        <v>8.0017619999999994</v>
      </c>
      <c r="I272" s="125">
        <v>7.7937159999999999</v>
      </c>
      <c r="J272" s="125">
        <v>6.3070209999999998</v>
      </c>
    </row>
    <row r="273" spans="1:10" hidden="1" x14ac:dyDescent="0.25">
      <c r="A273" s="125">
        <v>921770</v>
      </c>
      <c r="B273" s="125">
        <v>2009</v>
      </c>
      <c r="C273" s="125">
        <v>19</v>
      </c>
      <c r="D273" s="125">
        <v>5</v>
      </c>
      <c r="E273" s="125">
        <v>4</v>
      </c>
      <c r="F273" s="125">
        <v>39.827643000000002</v>
      </c>
      <c r="G273" s="125">
        <v>0</v>
      </c>
      <c r="H273" s="125">
        <v>42.723354999999998</v>
      </c>
      <c r="I273" s="125">
        <v>40.177042999999998</v>
      </c>
      <c r="J273" s="125">
        <v>39.827643000000002</v>
      </c>
    </row>
    <row r="274" spans="1:10" x14ac:dyDescent="0.25">
      <c r="A274" s="125">
        <v>921771</v>
      </c>
      <c r="B274" s="125">
        <v>2009</v>
      </c>
      <c r="C274" s="125">
        <v>20</v>
      </c>
      <c r="D274" s="125">
        <v>2</v>
      </c>
      <c r="E274" s="125">
        <v>1</v>
      </c>
      <c r="F274" s="129">
        <v>13018.496578</v>
      </c>
      <c r="G274" s="129">
        <v>0</v>
      </c>
      <c r="H274" s="129">
        <v>17622.110100000002</v>
      </c>
      <c r="I274" s="129">
        <v>13080.892327</v>
      </c>
      <c r="J274" s="129">
        <v>13018.496578</v>
      </c>
    </row>
    <row r="275" spans="1:10" hidden="1" x14ac:dyDescent="0.25">
      <c r="A275" s="125">
        <v>921772</v>
      </c>
      <c r="B275" s="125">
        <v>2009</v>
      </c>
      <c r="C275" s="125">
        <v>20</v>
      </c>
      <c r="D275" s="125">
        <v>2</v>
      </c>
      <c r="E275" s="125">
        <v>2</v>
      </c>
      <c r="F275" s="125">
        <v>11942.256660999999</v>
      </c>
      <c r="G275" s="125">
        <v>0</v>
      </c>
      <c r="H275" s="125">
        <v>13018.496578</v>
      </c>
      <c r="I275" s="125">
        <v>11956.187257</v>
      </c>
      <c r="J275" s="125">
        <v>11942.256660999999</v>
      </c>
    </row>
    <row r="276" spans="1:10" hidden="1" x14ac:dyDescent="0.25">
      <c r="A276" s="125">
        <v>921773</v>
      </c>
      <c r="B276" s="125">
        <v>2009</v>
      </c>
      <c r="C276" s="125">
        <v>20</v>
      </c>
      <c r="D276" s="125">
        <v>2</v>
      </c>
      <c r="E276" s="125">
        <v>3</v>
      </c>
      <c r="F276" s="125">
        <v>10352.684660999999</v>
      </c>
      <c r="G276" s="125">
        <v>83.080904000000004</v>
      </c>
      <c r="H276" s="125">
        <v>11942.256660999999</v>
      </c>
      <c r="I276" s="125">
        <v>10510.380087</v>
      </c>
      <c r="J276" s="125">
        <v>10435.765563999999</v>
      </c>
    </row>
    <row r="277" spans="1:10" hidden="1" x14ac:dyDescent="0.25">
      <c r="A277" s="125">
        <v>921774</v>
      </c>
      <c r="B277" s="125">
        <v>2009</v>
      </c>
      <c r="C277" s="125">
        <v>20</v>
      </c>
      <c r="D277" s="125">
        <v>2</v>
      </c>
      <c r="E277" s="125">
        <v>4</v>
      </c>
      <c r="F277" s="125">
        <v>13032.395354</v>
      </c>
      <c r="G277" s="125">
        <v>0</v>
      </c>
      <c r="H277" s="125">
        <v>17622.110100000002</v>
      </c>
      <c r="I277" s="125">
        <v>13080.892327</v>
      </c>
      <c r="J277" s="125">
        <v>13032.395354</v>
      </c>
    </row>
    <row r="278" spans="1:10" x14ac:dyDescent="0.25">
      <c r="A278" s="125">
        <v>921775</v>
      </c>
      <c r="B278" s="125">
        <v>2009</v>
      </c>
      <c r="C278" s="125">
        <v>20</v>
      </c>
      <c r="D278" s="125">
        <v>3</v>
      </c>
      <c r="E278" s="125">
        <v>1</v>
      </c>
      <c r="F278" s="129">
        <v>1228.5314719999999</v>
      </c>
      <c r="G278" s="129">
        <v>0</v>
      </c>
      <c r="H278" s="129">
        <v>1527.3065999999999</v>
      </c>
      <c r="I278" s="129">
        <v>1240.478421</v>
      </c>
      <c r="J278" s="129">
        <v>1228.5314719999999</v>
      </c>
    </row>
    <row r="279" spans="1:10" hidden="1" x14ac:dyDescent="0.25">
      <c r="A279" s="125">
        <v>921776</v>
      </c>
      <c r="B279" s="125">
        <v>2009</v>
      </c>
      <c r="C279" s="125">
        <v>20</v>
      </c>
      <c r="D279" s="125">
        <v>3</v>
      </c>
      <c r="E279" s="125">
        <v>2</v>
      </c>
      <c r="F279" s="125">
        <v>1151.1393330000001</v>
      </c>
      <c r="G279" s="125">
        <v>0</v>
      </c>
      <c r="H279" s="125">
        <v>1228.5314719999999</v>
      </c>
      <c r="I279" s="125">
        <v>1157.6452059999999</v>
      </c>
      <c r="J279" s="125">
        <v>1151.1393330000001</v>
      </c>
    </row>
    <row r="280" spans="1:10" hidden="1" x14ac:dyDescent="0.25">
      <c r="A280" s="125">
        <v>921777</v>
      </c>
      <c r="B280" s="125">
        <v>2009</v>
      </c>
      <c r="C280" s="125">
        <v>20</v>
      </c>
      <c r="D280" s="125">
        <v>3</v>
      </c>
      <c r="E280" s="125">
        <v>3</v>
      </c>
      <c r="F280" s="125">
        <v>872.551198</v>
      </c>
      <c r="G280" s="125">
        <v>138.34616700000001</v>
      </c>
      <c r="H280" s="125">
        <v>1151.1393330000001</v>
      </c>
      <c r="I280" s="125">
        <v>1052.9471470000001</v>
      </c>
      <c r="J280" s="125">
        <v>1010.897365</v>
      </c>
    </row>
    <row r="281" spans="1:10" hidden="1" x14ac:dyDescent="0.25">
      <c r="A281" s="125">
        <v>921778</v>
      </c>
      <c r="B281" s="125">
        <v>2009</v>
      </c>
      <c r="C281" s="125">
        <v>20</v>
      </c>
      <c r="D281" s="125">
        <v>3</v>
      </c>
      <c r="E281" s="125">
        <v>4</v>
      </c>
      <c r="F281" s="125">
        <v>8346.4414400000005</v>
      </c>
      <c r="G281" s="125">
        <v>0</v>
      </c>
      <c r="H281" s="125">
        <v>10352.684660999999</v>
      </c>
      <c r="I281" s="125">
        <v>8408.4504809999999</v>
      </c>
      <c r="J281" s="125">
        <v>8346.4414400000005</v>
      </c>
    </row>
    <row r="282" spans="1:10" x14ac:dyDescent="0.25">
      <c r="A282" s="125">
        <v>921779</v>
      </c>
      <c r="B282" s="125">
        <v>2009</v>
      </c>
      <c r="C282" s="125">
        <v>20</v>
      </c>
      <c r="D282" s="125">
        <v>4</v>
      </c>
      <c r="E282" s="125">
        <v>1</v>
      </c>
      <c r="F282" s="129">
        <v>1992.7008129999999</v>
      </c>
      <c r="G282" s="129">
        <v>0</v>
      </c>
      <c r="H282" s="129">
        <v>2353.7476000000001</v>
      </c>
      <c r="I282" s="129">
        <v>2066.3550180000002</v>
      </c>
      <c r="J282" s="129">
        <v>1992.7008129999999</v>
      </c>
    </row>
    <row r="283" spans="1:10" hidden="1" x14ac:dyDescent="0.25">
      <c r="A283" s="125">
        <v>921780</v>
      </c>
      <c r="B283" s="125">
        <v>2009</v>
      </c>
      <c r="C283" s="125">
        <v>20</v>
      </c>
      <c r="D283" s="125">
        <v>4</v>
      </c>
      <c r="E283" s="125">
        <v>2</v>
      </c>
      <c r="F283" s="125">
        <v>1854.9863330000001</v>
      </c>
      <c r="G283" s="125">
        <v>0</v>
      </c>
      <c r="H283" s="125">
        <v>1992.7008129999999</v>
      </c>
      <c r="I283" s="125">
        <v>1919.967234</v>
      </c>
      <c r="J283" s="125">
        <v>1854.9863330000001</v>
      </c>
    </row>
    <row r="284" spans="1:10" hidden="1" x14ac:dyDescent="0.25">
      <c r="A284" s="125">
        <v>921781</v>
      </c>
      <c r="B284" s="125">
        <v>2009</v>
      </c>
      <c r="C284" s="125">
        <v>20</v>
      </c>
      <c r="D284" s="125">
        <v>4</v>
      </c>
      <c r="E284" s="125">
        <v>3</v>
      </c>
      <c r="F284" s="125">
        <v>163.27442600000001</v>
      </c>
      <c r="G284" s="125">
        <v>1426.8918610000001</v>
      </c>
      <c r="H284" s="125">
        <v>1854.9863330000001</v>
      </c>
      <c r="I284" s="125">
        <v>1754.260575</v>
      </c>
      <c r="J284" s="125">
        <v>1590.1662879999999</v>
      </c>
    </row>
    <row r="285" spans="1:10" hidden="1" x14ac:dyDescent="0.25">
      <c r="A285" s="125">
        <v>921782</v>
      </c>
      <c r="B285" s="125">
        <v>2009</v>
      </c>
      <c r="C285" s="125">
        <v>20</v>
      </c>
      <c r="D285" s="125">
        <v>4</v>
      </c>
      <c r="E285" s="125">
        <v>4</v>
      </c>
      <c r="F285" s="125">
        <v>743.16043500000001</v>
      </c>
      <c r="G285" s="125">
        <v>0</v>
      </c>
      <c r="H285" s="125">
        <v>872.551198</v>
      </c>
      <c r="I285" s="125">
        <v>766.012697</v>
      </c>
      <c r="J285" s="125">
        <v>743.16043500000001</v>
      </c>
    </row>
    <row r="286" spans="1:10" x14ac:dyDescent="0.25">
      <c r="A286" s="125">
        <v>921783</v>
      </c>
      <c r="B286" s="125">
        <v>2009</v>
      </c>
      <c r="C286" s="125">
        <v>20</v>
      </c>
      <c r="D286" s="125">
        <v>5</v>
      </c>
      <c r="E286" s="125">
        <v>1</v>
      </c>
      <c r="F286" s="129">
        <v>38.480260999999999</v>
      </c>
      <c r="G286" s="129">
        <v>0</v>
      </c>
      <c r="H286" s="129">
        <v>41.487349999999999</v>
      </c>
      <c r="I286" s="129">
        <v>39.014704000000002</v>
      </c>
      <c r="J286" s="129">
        <v>38.480260999999999</v>
      </c>
    </row>
    <row r="287" spans="1:10" hidden="1" x14ac:dyDescent="0.25">
      <c r="A287" s="125">
        <v>921784</v>
      </c>
      <c r="B287" s="125">
        <v>2009</v>
      </c>
      <c r="C287" s="125">
        <v>20</v>
      </c>
      <c r="D287" s="125">
        <v>5</v>
      </c>
      <c r="E287" s="125">
        <v>2</v>
      </c>
      <c r="F287" s="125">
        <v>36.419521000000003</v>
      </c>
      <c r="G287" s="125">
        <v>0</v>
      </c>
      <c r="H287" s="125">
        <v>38.480260999999999</v>
      </c>
      <c r="I287" s="125">
        <v>37.810704000000001</v>
      </c>
      <c r="J287" s="125">
        <v>36.419521000000003</v>
      </c>
    </row>
    <row r="288" spans="1:10" hidden="1" x14ac:dyDescent="0.25">
      <c r="A288" s="125">
        <v>921785</v>
      </c>
      <c r="B288" s="125">
        <v>2009</v>
      </c>
      <c r="C288" s="125">
        <v>20</v>
      </c>
      <c r="D288" s="125">
        <v>5</v>
      </c>
      <c r="E288" s="125">
        <v>3</v>
      </c>
      <c r="F288" s="125">
        <v>0</v>
      </c>
      <c r="G288" s="125">
        <v>25.232274</v>
      </c>
      <c r="H288" s="125">
        <v>36.419521000000003</v>
      </c>
      <c r="I288" s="125">
        <v>35.472613000000003</v>
      </c>
      <c r="J288" s="125">
        <v>25.232274</v>
      </c>
    </row>
    <row r="289" spans="1:10" hidden="1" x14ac:dyDescent="0.25">
      <c r="A289" s="125">
        <v>921786</v>
      </c>
      <c r="B289" s="125">
        <v>2009</v>
      </c>
      <c r="C289" s="125">
        <v>20</v>
      </c>
      <c r="D289" s="125">
        <v>5</v>
      </c>
      <c r="E289" s="125">
        <v>4</v>
      </c>
      <c r="F289" s="125">
        <v>151.985634</v>
      </c>
      <c r="G289" s="125">
        <v>0</v>
      </c>
      <c r="H289" s="125">
        <v>163.27442600000001</v>
      </c>
      <c r="I289" s="125">
        <v>153.54327000000001</v>
      </c>
      <c r="J289" s="125">
        <v>151.985634</v>
      </c>
    </row>
    <row r="290" spans="1:10" x14ac:dyDescent="0.25">
      <c r="A290" s="125">
        <v>921787</v>
      </c>
      <c r="B290" s="125">
        <v>2009</v>
      </c>
      <c r="C290" s="125">
        <v>21</v>
      </c>
      <c r="D290" s="125">
        <v>2</v>
      </c>
      <c r="E290" s="125">
        <v>1</v>
      </c>
      <c r="F290" s="129">
        <v>7669.6225299999996</v>
      </c>
      <c r="G290" s="129">
        <v>0</v>
      </c>
      <c r="H290" s="129">
        <v>10366.4694</v>
      </c>
      <c r="I290" s="129">
        <v>7695.0302359999996</v>
      </c>
      <c r="J290" s="129">
        <v>7669.6225299999996</v>
      </c>
    </row>
    <row r="291" spans="1:10" hidden="1" x14ac:dyDescent="0.25">
      <c r="A291" s="125">
        <v>921788</v>
      </c>
      <c r="B291" s="125">
        <v>2009</v>
      </c>
      <c r="C291" s="125">
        <v>21</v>
      </c>
      <c r="D291" s="125">
        <v>2</v>
      </c>
      <c r="E291" s="125">
        <v>2</v>
      </c>
      <c r="F291" s="125">
        <v>7032.8397910000003</v>
      </c>
      <c r="G291" s="125">
        <v>0</v>
      </c>
      <c r="H291" s="125">
        <v>7669.6225299999996</v>
      </c>
      <c r="I291" s="125">
        <v>7043.7813319999996</v>
      </c>
      <c r="J291" s="125">
        <v>7032.8397910000003</v>
      </c>
    </row>
    <row r="292" spans="1:10" hidden="1" x14ac:dyDescent="0.25">
      <c r="A292" s="125">
        <v>921789</v>
      </c>
      <c r="B292" s="125">
        <v>2009</v>
      </c>
      <c r="C292" s="125">
        <v>21</v>
      </c>
      <c r="D292" s="125">
        <v>2</v>
      </c>
      <c r="E292" s="125">
        <v>3</v>
      </c>
      <c r="F292" s="125">
        <v>6089.2902240000003</v>
      </c>
      <c r="G292" s="125">
        <v>46.706285000000001</v>
      </c>
      <c r="H292" s="125">
        <v>7032.8397910000003</v>
      </c>
      <c r="I292" s="125">
        <v>6189.6022999999996</v>
      </c>
      <c r="J292" s="125">
        <v>6135.9965089999996</v>
      </c>
    </row>
    <row r="293" spans="1:10" hidden="1" x14ac:dyDescent="0.25">
      <c r="A293" s="125">
        <v>921790</v>
      </c>
      <c r="B293" s="125">
        <v>2009</v>
      </c>
      <c r="C293" s="125">
        <v>21</v>
      </c>
      <c r="D293" s="125">
        <v>2</v>
      </c>
      <c r="E293" s="125">
        <v>4</v>
      </c>
      <c r="F293" s="125">
        <v>7677.5701250000002</v>
      </c>
      <c r="G293" s="125">
        <v>0</v>
      </c>
      <c r="H293" s="125">
        <v>10366.4694</v>
      </c>
      <c r="I293" s="125">
        <v>7695.0302359999996</v>
      </c>
      <c r="J293" s="125">
        <v>7677.5701250000002</v>
      </c>
    </row>
    <row r="294" spans="1:10" x14ac:dyDescent="0.25">
      <c r="A294" s="125">
        <v>921791</v>
      </c>
      <c r="B294" s="125">
        <v>2009</v>
      </c>
      <c r="C294" s="125">
        <v>21</v>
      </c>
      <c r="D294" s="125">
        <v>3</v>
      </c>
      <c r="E294" s="125">
        <v>1</v>
      </c>
      <c r="F294" s="129">
        <v>50543.691162000003</v>
      </c>
      <c r="G294" s="129">
        <v>0</v>
      </c>
      <c r="H294" s="129">
        <v>62596.425450000002</v>
      </c>
      <c r="I294" s="129">
        <v>50840.816749999998</v>
      </c>
      <c r="J294" s="129">
        <v>50543.691162000003</v>
      </c>
    </row>
    <row r="295" spans="1:10" hidden="1" x14ac:dyDescent="0.25">
      <c r="A295" s="125">
        <v>921792</v>
      </c>
      <c r="B295" s="125">
        <v>2009</v>
      </c>
      <c r="C295" s="125">
        <v>21</v>
      </c>
      <c r="D295" s="125">
        <v>3</v>
      </c>
      <c r="E295" s="125">
        <v>2</v>
      </c>
      <c r="F295" s="125">
        <v>46766.955422999999</v>
      </c>
      <c r="G295" s="125">
        <v>0</v>
      </c>
      <c r="H295" s="125">
        <v>50543.691162000003</v>
      </c>
      <c r="I295" s="125">
        <v>47627.320182000003</v>
      </c>
      <c r="J295" s="125">
        <v>46766.955422999999</v>
      </c>
    </row>
    <row r="296" spans="1:10" hidden="1" x14ac:dyDescent="0.25">
      <c r="A296" s="125">
        <v>921793</v>
      </c>
      <c r="B296" s="125">
        <v>2009</v>
      </c>
      <c r="C296" s="125">
        <v>21</v>
      </c>
      <c r="D296" s="125">
        <v>3</v>
      </c>
      <c r="E296" s="125">
        <v>3</v>
      </c>
      <c r="F296" s="125">
        <v>37475.183420000001</v>
      </c>
      <c r="G296" s="125">
        <v>3014.631515</v>
      </c>
      <c r="H296" s="125">
        <v>46766.955422999999</v>
      </c>
      <c r="I296" s="125">
        <v>42777.734125000003</v>
      </c>
      <c r="J296" s="125">
        <v>40489.814935000002</v>
      </c>
    </row>
    <row r="297" spans="1:10" hidden="1" x14ac:dyDescent="0.25">
      <c r="A297" s="125">
        <v>921794</v>
      </c>
      <c r="B297" s="125">
        <v>2009</v>
      </c>
      <c r="C297" s="125">
        <v>21</v>
      </c>
      <c r="D297" s="125">
        <v>3</v>
      </c>
      <c r="E297" s="125">
        <v>4</v>
      </c>
      <c r="F297" s="125">
        <v>4928.4428619999999</v>
      </c>
      <c r="G297" s="125">
        <v>0</v>
      </c>
      <c r="H297" s="125">
        <v>6089.2902240000003</v>
      </c>
      <c r="I297" s="125">
        <v>4945.7215200000001</v>
      </c>
      <c r="J297" s="125">
        <v>4928.4428619999999</v>
      </c>
    </row>
    <row r="298" spans="1:10" x14ac:dyDescent="0.25">
      <c r="A298" s="125">
        <v>921795</v>
      </c>
      <c r="B298" s="125">
        <v>2009</v>
      </c>
      <c r="C298" s="125">
        <v>21</v>
      </c>
      <c r="D298" s="125">
        <v>4</v>
      </c>
      <c r="E298" s="125">
        <v>1</v>
      </c>
      <c r="F298" s="129">
        <v>5218.6199630000001</v>
      </c>
      <c r="G298" s="129">
        <v>0</v>
      </c>
      <c r="H298" s="129">
        <v>6073.2488999999996</v>
      </c>
      <c r="I298" s="129">
        <v>5331.7052089999997</v>
      </c>
      <c r="J298" s="129">
        <v>5218.6199630000001</v>
      </c>
    </row>
    <row r="299" spans="1:10" hidden="1" x14ac:dyDescent="0.25">
      <c r="A299" s="125">
        <v>921796</v>
      </c>
      <c r="B299" s="125">
        <v>2009</v>
      </c>
      <c r="C299" s="125">
        <v>21</v>
      </c>
      <c r="D299" s="125">
        <v>4</v>
      </c>
      <c r="E299" s="125">
        <v>2</v>
      </c>
      <c r="F299" s="125">
        <v>4610.2650080000003</v>
      </c>
      <c r="G299" s="125">
        <v>0</v>
      </c>
      <c r="H299" s="125">
        <v>5218.6199630000001</v>
      </c>
      <c r="I299" s="125">
        <v>5028.1403339999997</v>
      </c>
      <c r="J299" s="125">
        <v>4610.2650080000003</v>
      </c>
    </row>
    <row r="300" spans="1:10" hidden="1" x14ac:dyDescent="0.25">
      <c r="A300" s="125">
        <v>921797</v>
      </c>
      <c r="B300" s="125">
        <v>2009</v>
      </c>
      <c r="C300" s="125">
        <v>21</v>
      </c>
      <c r="D300" s="125">
        <v>4</v>
      </c>
      <c r="E300" s="125">
        <v>3</v>
      </c>
      <c r="F300" s="125">
        <v>928.62990100000002</v>
      </c>
      <c r="G300" s="125">
        <v>3115.2779700000001</v>
      </c>
      <c r="H300" s="125">
        <v>4610.2650080000003</v>
      </c>
      <c r="I300" s="125">
        <v>4359.9276179999997</v>
      </c>
      <c r="J300" s="125">
        <v>4043.9078720000002</v>
      </c>
    </row>
    <row r="301" spans="1:10" hidden="1" x14ac:dyDescent="0.25">
      <c r="A301" s="125">
        <v>921798</v>
      </c>
      <c r="B301" s="125">
        <v>2009</v>
      </c>
      <c r="C301" s="125">
        <v>21</v>
      </c>
      <c r="D301" s="125">
        <v>4</v>
      </c>
      <c r="E301" s="125">
        <v>4</v>
      </c>
      <c r="F301" s="125">
        <v>32238.699317999999</v>
      </c>
      <c r="G301" s="125">
        <v>0</v>
      </c>
      <c r="H301" s="125">
        <v>37475.183420000001</v>
      </c>
      <c r="I301" s="125">
        <v>32899.463523999999</v>
      </c>
      <c r="J301" s="125">
        <v>32238.699317999999</v>
      </c>
    </row>
    <row r="302" spans="1:10" x14ac:dyDescent="0.25">
      <c r="A302" s="125">
        <v>921799</v>
      </c>
      <c r="B302" s="125">
        <v>2009</v>
      </c>
      <c r="C302" s="125">
        <v>21</v>
      </c>
      <c r="D302" s="125">
        <v>5</v>
      </c>
      <c r="E302" s="125">
        <v>1</v>
      </c>
      <c r="F302" s="129">
        <v>318.26429200000001</v>
      </c>
      <c r="G302" s="129">
        <v>0</v>
      </c>
      <c r="H302" s="129">
        <v>347.52199999999999</v>
      </c>
      <c r="I302" s="129">
        <v>326.80968899999999</v>
      </c>
      <c r="J302" s="129">
        <v>318.26429200000001</v>
      </c>
    </row>
    <row r="303" spans="1:10" hidden="1" x14ac:dyDescent="0.25">
      <c r="A303" s="125">
        <v>921800</v>
      </c>
      <c r="B303" s="125">
        <v>2009</v>
      </c>
      <c r="C303" s="125">
        <v>21</v>
      </c>
      <c r="D303" s="125">
        <v>5</v>
      </c>
      <c r="E303" s="125">
        <v>2</v>
      </c>
      <c r="F303" s="125">
        <v>272.465822</v>
      </c>
      <c r="G303" s="125">
        <v>0</v>
      </c>
      <c r="H303" s="125">
        <v>318.26429200000001</v>
      </c>
      <c r="I303" s="125">
        <v>312.726493</v>
      </c>
      <c r="J303" s="125">
        <v>272.465822</v>
      </c>
    </row>
    <row r="304" spans="1:10" hidden="1" x14ac:dyDescent="0.25">
      <c r="A304" s="125">
        <v>921801</v>
      </c>
      <c r="B304" s="125">
        <v>2009</v>
      </c>
      <c r="C304" s="125">
        <v>21</v>
      </c>
      <c r="D304" s="125">
        <v>5</v>
      </c>
      <c r="E304" s="125">
        <v>3</v>
      </c>
      <c r="F304" s="125">
        <v>0</v>
      </c>
      <c r="G304" s="125">
        <v>252.220192</v>
      </c>
      <c r="H304" s="125">
        <v>272.465822</v>
      </c>
      <c r="I304" s="125">
        <v>265.381711</v>
      </c>
      <c r="J304" s="125">
        <v>252.220192</v>
      </c>
    </row>
    <row r="305" spans="1:10" hidden="1" x14ac:dyDescent="0.25">
      <c r="A305" s="125">
        <v>921802</v>
      </c>
      <c r="B305" s="125">
        <v>2009</v>
      </c>
      <c r="C305" s="125">
        <v>21</v>
      </c>
      <c r="D305" s="125">
        <v>5</v>
      </c>
      <c r="E305" s="125">
        <v>4</v>
      </c>
      <c r="F305" s="125">
        <v>846.242299</v>
      </c>
      <c r="G305" s="125">
        <v>0</v>
      </c>
      <c r="H305" s="125">
        <v>928.62990100000002</v>
      </c>
      <c r="I305" s="125">
        <v>873.28355899999997</v>
      </c>
      <c r="J305" s="125">
        <v>846.242299</v>
      </c>
    </row>
    <row r="306" spans="1:10" x14ac:dyDescent="0.25">
      <c r="A306" s="125">
        <v>921803</v>
      </c>
      <c r="B306" s="125">
        <v>2009</v>
      </c>
      <c r="C306" s="125">
        <v>22</v>
      </c>
      <c r="D306" s="125">
        <v>2</v>
      </c>
      <c r="E306" s="125">
        <v>1</v>
      </c>
      <c r="F306" s="129">
        <v>34956.782960999997</v>
      </c>
      <c r="G306" s="129">
        <v>0</v>
      </c>
      <c r="H306" s="129">
        <v>47248.534</v>
      </c>
      <c r="I306" s="129">
        <v>35072.586788000001</v>
      </c>
      <c r="J306" s="129">
        <v>34956.782960999997</v>
      </c>
    </row>
    <row r="307" spans="1:10" hidden="1" x14ac:dyDescent="0.25">
      <c r="A307" s="125">
        <v>921804</v>
      </c>
      <c r="B307" s="125">
        <v>2009</v>
      </c>
      <c r="C307" s="125">
        <v>22</v>
      </c>
      <c r="D307" s="125">
        <v>2</v>
      </c>
      <c r="E307" s="125">
        <v>2</v>
      </c>
      <c r="F307" s="125">
        <v>32054.439861999999</v>
      </c>
      <c r="G307" s="125">
        <v>0</v>
      </c>
      <c r="H307" s="125">
        <v>34956.782960999997</v>
      </c>
      <c r="I307" s="125">
        <v>32104.309471</v>
      </c>
      <c r="J307" s="125">
        <v>32054.439861999999</v>
      </c>
    </row>
    <row r="308" spans="1:10" hidden="1" x14ac:dyDescent="0.25">
      <c r="A308" s="125">
        <v>921805</v>
      </c>
      <c r="B308" s="125">
        <v>2009</v>
      </c>
      <c r="C308" s="125">
        <v>22</v>
      </c>
      <c r="D308" s="125">
        <v>2</v>
      </c>
      <c r="E308" s="125">
        <v>3</v>
      </c>
      <c r="F308" s="125">
        <v>27753.902687999998</v>
      </c>
      <c r="G308" s="125">
        <v>212.87894700000001</v>
      </c>
      <c r="H308" s="125">
        <v>32054.439861999999</v>
      </c>
      <c r="I308" s="125">
        <v>28211.112521999999</v>
      </c>
      <c r="J308" s="125">
        <v>27966.781633999999</v>
      </c>
    </row>
    <row r="309" spans="1:10" hidden="1" x14ac:dyDescent="0.25">
      <c r="A309" s="125">
        <v>921806</v>
      </c>
      <c r="B309" s="125">
        <v>2009</v>
      </c>
      <c r="C309" s="125">
        <v>22</v>
      </c>
      <c r="D309" s="125">
        <v>2</v>
      </c>
      <c r="E309" s="125">
        <v>4</v>
      </c>
      <c r="F309" s="125">
        <v>34993.006693000003</v>
      </c>
      <c r="G309" s="125">
        <v>0</v>
      </c>
      <c r="H309" s="125">
        <v>47248.534</v>
      </c>
      <c r="I309" s="125">
        <v>35072.586788000001</v>
      </c>
      <c r="J309" s="125">
        <v>34993.006693000003</v>
      </c>
    </row>
    <row r="310" spans="1:10" x14ac:dyDescent="0.25">
      <c r="A310" s="125">
        <v>921807</v>
      </c>
      <c r="B310" s="125">
        <v>2009</v>
      </c>
      <c r="C310" s="125">
        <v>22</v>
      </c>
      <c r="D310" s="125">
        <v>3</v>
      </c>
      <c r="E310" s="125">
        <v>1</v>
      </c>
      <c r="F310" s="129">
        <v>210190.15181800001</v>
      </c>
      <c r="G310" s="129">
        <v>0</v>
      </c>
      <c r="H310" s="129">
        <v>260616.57895</v>
      </c>
      <c r="I310" s="129">
        <v>211672.78542299999</v>
      </c>
      <c r="J310" s="129">
        <v>210190.15181800001</v>
      </c>
    </row>
    <row r="311" spans="1:10" hidden="1" x14ac:dyDescent="0.25">
      <c r="A311" s="125">
        <v>921808</v>
      </c>
      <c r="B311" s="125">
        <v>2009</v>
      </c>
      <c r="C311" s="125">
        <v>22</v>
      </c>
      <c r="D311" s="125">
        <v>3</v>
      </c>
      <c r="E311" s="125">
        <v>2</v>
      </c>
      <c r="F311" s="125">
        <v>194280.93656999999</v>
      </c>
      <c r="G311" s="125">
        <v>0</v>
      </c>
      <c r="H311" s="125">
        <v>210190.15181800001</v>
      </c>
      <c r="I311" s="125">
        <v>198062.180058</v>
      </c>
      <c r="J311" s="125">
        <v>194280.93656999999</v>
      </c>
    </row>
    <row r="312" spans="1:10" hidden="1" x14ac:dyDescent="0.25">
      <c r="A312" s="125">
        <v>921809</v>
      </c>
      <c r="B312" s="125">
        <v>2009</v>
      </c>
      <c r="C312" s="125">
        <v>22</v>
      </c>
      <c r="D312" s="125">
        <v>3</v>
      </c>
      <c r="E312" s="125">
        <v>3</v>
      </c>
      <c r="F312" s="125">
        <v>154039.54686999999</v>
      </c>
      <c r="G312" s="125">
        <v>12391.466305</v>
      </c>
      <c r="H312" s="125">
        <v>194280.93656999999</v>
      </c>
      <c r="I312" s="125">
        <v>177708.772681</v>
      </c>
      <c r="J312" s="125">
        <v>166431.013175</v>
      </c>
    </row>
    <row r="313" spans="1:10" hidden="1" x14ac:dyDescent="0.25">
      <c r="A313" s="125">
        <v>921810</v>
      </c>
      <c r="B313" s="125">
        <v>2009</v>
      </c>
      <c r="C313" s="125">
        <v>22</v>
      </c>
      <c r="D313" s="125">
        <v>3</v>
      </c>
      <c r="E313" s="125">
        <v>4</v>
      </c>
      <c r="F313" s="125">
        <v>22429.402030000001</v>
      </c>
      <c r="G313" s="125">
        <v>0</v>
      </c>
      <c r="H313" s="125">
        <v>27753.902687999998</v>
      </c>
      <c r="I313" s="125">
        <v>22541.719763000001</v>
      </c>
      <c r="J313" s="125">
        <v>22429.402030000001</v>
      </c>
    </row>
    <row r="314" spans="1:10" x14ac:dyDescent="0.25">
      <c r="A314" s="125">
        <v>921811</v>
      </c>
      <c r="B314" s="125">
        <v>2009</v>
      </c>
      <c r="C314" s="125">
        <v>22</v>
      </c>
      <c r="D314" s="125">
        <v>4</v>
      </c>
      <c r="E314" s="125">
        <v>1</v>
      </c>
      <c r="F314" s="129">
        <v>22356.732692000001</v>
      </c>
      <c r="G314" s="129">
        <v>0</v>
      </c>
      <c r="H314" s="129">
        <v>26249.326150000001</v>
      </c>
      <c r="I314" s="129">
        <v>23044.283426999998</v>
      </c>
      <c r="J314" s="129">
        <v>22356.732692000001</v>
      </c>
    </row>
    <row r="315" spans="1:10" hidden="1" x14ac:dyDescent="0.25">
      <c r="A315" s="125">
        <v>921812</v>
      </c>
      <c r="B315" s="125">
        <v>2009</v>
      </c>
      <c r="C315" s="125">
        <v>22</v>
      </c>
      <c r="D315" s="125">
        <v>4</v>
      </c>
      <c r="E315" s="125">
        <v>2</v>
      </c>
      <c r="F315" s="125">
        <v>19750.520859</v>
      </c>
      <c r="G315" s="125">
        <v>0</v>
      </c>
      <c r="H315" s="125">
        <v>22356.732692000001</v>
      </c>
      <c r="I315" s="125">
        <v>21540.711948</v>
      </c>
      <c r="J315" s="125">
        <v>19750.520859</v>
      </c>
    </row>
    <row r="316" spans="1:10" hidden="1" x14ac:dyDescent="0.25">
      <c r="A316" s="125">
        <v>921813</v>
      </c>
      <c r="B316" s="125">
        <v>2009</v>
      </c>
      <c r="C316" s="125">
        <v>22</v>
      </c>
      <c r="D316" s="125">
        <v>4</v>
      </c>
      <c r="E316" s="125">
        <v>3</v>
      </c>
      <c r="F316" s="125">
        <v>3797.7863470000002</v>
      </c>
      <c r="G316" s="125">
        <v>12740.447108</v>
      </c>
      <c r="H316" s="125">
        <v>19750.520859</v>
      </c>
      <c r="I316" s="125">
        <v>18678.067576000001</v>
      </c>
      <c r="J316" s="125">
        <v>16538.233454000001</v>
      </c>
    </row>
    <row r="317" spans="1:10" hidden="1" x14ac:dyDescent="0.25">
      <c r="A317" s="125">
        <v>921814</v>
      </c>
      <c r="B317" s="125">
        <v>2009</v>
      </c>
      <c r="C317" s="125">
        <v>22</v>
      </c>
      <c r="D317" s="125">
        <v>4</v>
      </c>
      <c r="E317" s="125">
        <v>4</v>
      </c>
      <c r="F317" s="125">
        <v>131717.99774300001</v>
      </c>
      <c r="G317" s="125">
        <v>0</v>
      </c>
      <c r="H317" s="125">
        <v>154039.54686999999</v>
      </c>
      <c r="I317" s="125">
        <v>135231.31819699999</v>
      </c>
      <c r="J317" s="125">
        <v>131717.99774300001</v>
      </c>
    </row>
    <row r="318" spans="1:10" x14ac:dyDescent="0.25">
      <c r="A318" s="125">
        <v>921815</v>
      </c>
      <c r="B318" s="125">
        <v>2009</v>
      </c>
      <c r="C318" s="125">
        <v>22</v>
      </c>
      <c r="D318" s="125">
        <v>5</v>
      </c>
      <c r="E318" s="125">
        <v>1</v>
      </c>
      <c r="F318" s="129">
        <v>1380.8486849999999</v>
      </c>
      <c r="G318" s="129">
        <v>0</v>
      </c>
      <c r="H318" s="129">
        <v>1515.3477499999999</v>
      </c>
      <c r="I318" s="129">
        <v>1425.0330240000001</v>
      </c>
      <c r="J318" s="129">
        <v>1380.8486849999999</v>
      </c>
    </row>
    <row r="319" spans="1:10" hidden="1" x14ac:dyDescent="0.25">
      <c r="A319" s="125">
        <v>921816</v>
      </c>
      <c r="B319" s="125">
        <v>2009</v>
      </c>
      <c r="C319" s="125">
        <v>22</v>
      </c>
      <c r="D319" s="125">
        <v>5</v>
      </c>
      <c r="E319" s="125">
        <v>2</v>
      </c>
      <c r="F319" s="125">
        <v>1182.1435260000001</v>
      </c>
      <c r="G319" s="125">
        <v>0</v>
      </c>
      <c r="H319" s="125">
        <v>1380.8486849999999</v>
      </c>
      <c r="I319" s="125">
        <v>1356.8219180000001</v>
      </c>
      <c r="J319" s="125">
        <v>1182.1435260000001</v>
      </c>
    </row>
    <row r="320" spans="1:10" hidden="1" x14ac:dyDescent="0.25">
      <c r="A320" s="125">
        <v>921817</v>
      </c>
      <c r="B320" s="125">
        <v>2009</v>
      </c>
      <c r="C320" s="125">
        <v>22</v>
      </c>
      <c r="D320" s="125">
        <v>5</v>
      </c>
      <c r="E320" s="125">
        <v>3</v>
      </c>
      <c r="F320" s="125">
        <v>0</v>
      </c>
      <c r="G320" s="125">
        <v>1028.549759</v>
      </c>
      <c r="H320" s="125">
        <v>1182.1435260000001</v>
      </c>
      <c r="I320" s="125">
        <v>1151.407794</v>
      </c>
      <c r="J320" s="125">
        <v>1028.549759</v>
      </c>
    </row>
    <row r="321" spans="1:10" hidden="1" x14ac:dyDescent="0.25">
      <c r="A321" s="125">
        <v>921818</v>
      </c>
      <c r="B321" s="125">
        <v>2009</v>
      </c>
      <c r="C321" s="125">
        <v>22</v>
      </c>
      <c r="D321" s="125">
        <v>5</v>
      </c>
      <c r="E321" s="125">
        <v>4</v>
      </c>
      <c r="F321" s="125">
        <v>3446.999026</v>
      </c>
      <c r="G321" s="125">
        <v>0</v>
      </c>
      <c r="H321" s="125">
        <v>3797.7863470000002</v>
      </c>
      <c r="I321" s="125">
        <v>3571.4382799999998</v>
      </c>
      <c r="J321" s="125">
        <v>3446.999026</v>
      </c>
    </row>
    <row r="322" spans="1:10" x14ac:dyDescent="0.25">
      <c r="A322" s="125">
        <v>921819</v>
      </c>
      <c r="B322" s="125">
        <v>2009</v>
      </c>
      <c r="C322" s="125">
        <v>24</v>
      </c>
      <c r="D322" s="125">
        <v>2</v>
      </c>
      <c r="E322" s="125">
        <v>1</v>
      </c>
      <c r="F322" s="129">
        <v>7682.2601919999997</v>
      </c>
      <c r="G322" s="129">
        <v>0</v>
      </c>
      <c r="H322" s="129">
        <v>10437.785550000001</v>
      </c>
      <c r="I322" s="129">
        <v>7747.9682140000004</v>
      </c>
      <c r="J322" s="129">
        <v>7682.2601919999997</v>
      </c>
    </row>
    <row r="323" spans="1:10" hidden="1" x14ac:dyDescent="0.25">
      <c r="A323" s="125">
        <v>921820</v>
      </c>
      <c r="B323" s="125">
        <v>2009</v>
      </c>
      <c r="C323" s="125">
        <v>24</v>
      </c>
      <c r="D323" s="125">
        <v>2</v>
      </c>
      <c r="E323" s="125">
        <v>2</v>
      </c>
      <c r="F323" s="125">
        <v>7042.4536179999996</v>
      </c>
      <c r="G323" s="125">
        <v>0</v>
      </c>
      <c r="H323" s="125">
        <v>7682.2601919999997</v>
      </c>
      <c r="I323" s="125">
        <v>7055.387761</v>
      </c>
      <c r="J323" s="125">
        <v>7042.4536179999996</v>
      </c>
    </row>
    <row r="324" spans="1:10" hidden="1" x14ac:dyDescent="0.25">
      <c r="A324" s="125">
        <v>921821</v>
      </c>
      <c r="B324" s="125">
        <v>2009</v>
      </c>
      <c r="C324" s="125">
        <v>24</v>
      </c>
      <c r="D324" s="125">
        <v>2</v>
      </c>
      <c r="E324" s="125">
        <v>3</v>
      </c>
      <c r="F324" s="125">
        <v>5500.6591360000002</v>
      </c>
      <c r="G324" s="125">
        <v>452.74636800000002</v>
      </c>
      <c r="H324" s="125">
        <v>7042.4536179999996</v>
      </c>
      <c r="I324" s="125">
        <v>6198.0634289999998</v>
      </c>
      <c r="J324" s="125">
        <v>5953.4055040000003</v>
      </c>
    </row>
    <row r="325" spans="1:10" hidden="1" x14ac:dyDescent="0.25">
      <c r="A325" s="125">
        <v>921822</v>
      </c>
      <c r="B325" s="125">
        <v>2009</v>
      </c>
      <c r="C325" s="125">
        <v>24</v>
      </c>
      <c r="D325" s="125">
        <v>2</v>
      </c>
      <c r="E325" s="125">
        <v>4</v>
      </c>
      <c r="F325" s="125">
        <v>7700.1920870000004</v>
      </c>
      <c r="G325" s="125">
        <v>0</v>
      </c>
      <c r="H325" s="125">
        <v>10437.785550000001</v>
      </c>
      <c r="I325" s="125">
        <v>7747.9682140000004</v>
      </c>
      <c r="J325" s="125">
        <v>7700.1920870000004</v>
      </c>
    </row>
    <row r="326" spans="1:10" x14ac:dyDescent="0.25">
      <c r="A326" s="125">
        <v>921823</v>
      </c>
      <c r="B326" s="125">
        <v>2009</v>
      </c>
      <c r="C326" s="125">
        <v>24</v>
      </c>
      <c r="D326" s="125">
        <v>3</v>
      </c>
      <c r="E326" s="125">
        <v>1</v>
      </c>
      <c r="F326" s="129">
        <v>2106.130936</v>
      </c>
      <c r="G326" s="129">
        <v>0</v>
      </c>
      <c r="H326" s="129">
        <v>2681.8584999999998</v>
      </c>
      <c r="I326" s="129">
        <v>2178.2054739999999</v>
      </c>
      <c r="J326" s="129">
        <v>2106.130936</v>
      </c>
    </row>
    <row r="327" spans="1:10" hidden="1" x14ac:dyDescent="0.25">
      <c r="A327" s="125">
        <v>921824</v>
      </c>
      <c r="B327" s="125">
        <v>2009</v>
      </c>
      <c r="C327" s="125">
        <v>24</v>
      </c>
      <c r="D327" s="125">
        <v>3</v>
      </c>
      <c r="E327" s="125">
        <v>2</v>
      </c>
      <c r="F327" s="125">
        <v>1873.951791</v>
      </c>
      <c r="G327" s="125">
        <v>0</v>
      </c>
      <c r="H327" s="125">
        <v>2106.130936</v>
      </c>
      <c r="I327" s="125">
        <v>1984.6071810000001</v>
      </c>
      <c r="J327" s="125">
        <v>1873.951791</v>
      </c>
    </row>
    <row r="328" spans="1:10" hidden="1" x14ac:dyDescent="0.25">
      <c r="A328" s="125">
        <v>921825</v>
      </c>
      <c r="B328" s="125">
        <v>2009</v>
      </c>
      <c r="C328" s="125">
        <v>24</v>
      </c>
      <c r="D328" s="125">
        <v>3</v>
      </c>
      <c r="E328" s="125">
        <v>3</v>
      </c>
      <c r="F328" s="125">
        <v>637.55083300000001</v>
      </c>
      <c r="G328" s="125">
        <v>844.39971200000002</v>
      </c>
      <c r="H328" s="125">
        <v>1873.951791</v>
      </c>
      <c r="I328" s="125">
        <v>1714.103703</v>
      </c>
      <c r="J328" s="125">
        <v>1481.9505449999999</v>
      </c>
    </row>
    <row r="329" spans="1:10" hidden="1" x14ac:dyDescent="0.25">
      <c r="A329" s="125">
        <v>921826</v>
      </c>
      <c r="B329" s="125">
        <v>2009</v>
      </c>
      <c r="C329" s="125">
        <v>24</v>
      </c>
      <c r="D329" s="125">
        <v>3</v>
      </c>
      <c r="E329" s="125">
        <v>4</v>
      </c>
      <c r="F329" s="125">
        <v>4361.0059449999999</v>
      </c>
      <c r="G329" s="125">
        <v>0</v>
      </c>
      <c r="H329" s="125">
        <v>5500.6591360000002</v>
      </c>
      <c r="I329" s="125">
        <v>4467.6353499999996</v>
      </c>
      <c r="J329" s="125">
        <v>4361.0059449999999</v>
      </c>
    </row>
    <row r="330" spans="1:10" x14ac:dyDescent="0.25">
      <c r="A330" s="125">
        <v>921827</v>
      </c>
      <c r="B330" s="125">
        <v>2009</v>
      </c>
      <c r="C330" s="125">
        <v>24</v>
      </c>
      <c r="D330" s="125">
        <v>4</v>
      </c>
      <c r="E330" s="125">
        <v>1</v>
      </c>
      <c r="F330" s="129">
        <v>292.89399600000002</v>
      </c>
      <c r="G330" s="129">
        <v>0</v>
      </c>
      <c r="H330" s="129">
        <v>347.97055</v>
      </c>
      <c r="I330" s="129">
        <v>305.48334599999998</v>
      </c>
      <c r="J330" s="129">
        <v>292.89399600000002</v>
      </c>
    </row>
    <row r="331" spans="1:10" hidden="1" x14ac:dyDescent="0.25">
      <c r="A331" s="125">
        <v>921828</v>
      </c>
      <c r="B331" s="125">
        <v>2009</v>
      </c>
      <c r="C331" s="125">
        <v>24</v>
      </c>
      <c r="D331" s="125">
        <v>4</v>
      </c>
      <c r="E331" s="125">
        <v>2</v>
      </c>
      <c r="F331" s="125">
        <v>263.07057300000002</v>
      </c>
      <c r="G331" s="125">
        <v>0</v>
      </c>
      <c r="H331" s="125">
        <v>292.89399600000002</v>
      </c>
      <c r="I331" s="125">
        <v>282.20336500000002</v>
      </c>
      <c r="J331" s="125">
        <v>263.07057300000002</v>
      </c>
    </row>
    <row r="332" spans="1:10" hidden="1" x14ac:dyDescent="0.25">
      <c r="A332" s="125">
        <v>921829</v>
      </c>
      <c r="B332" s="125">
        <v>2009</v>
      </c>
      <c r="C332" s="125">
        <v>24</v>
      </c>
      <c r="D332" s="125">
        <v>4</v>
      </c>
      <c r="E332" s="125">
        <v>3</v>
      </c>
      <c r="F332" s="125">
        <v>18.180859999999999</v>
      </c>
      <c r="G332" s="125">
        <v>195.58060800000001</v>
      </c>
      <c r="H332" s="125">
        <v>263.07057300000002</v>
      </c>
      <c r="I332" s="125">
        <v>248.785841</v>
      </c>
      <c r="J332" s="125">
        <v>213.76146700000001</v>
      </c>
    </row>
    <row r="333" spans="1:10" hidden="1" x14ac:dyDescent="0.25">
      <c r="A333" s="125">
        <v>921830</v>
      </c>
      <c r="B333" s="125">
        <v>2009</v>
      </c>
      <c r="C333" s="125">
        <v>24</v>
      </c>
      <c r="D333" s="125">
        <v>4</v>
      </c>
      <c r="E333" s="125">
        <v>4</v>
      </c>
      <c r="F333" s="125">
        <v>540.19012499999997</v>
      </c>
      <c r="G333" s="125">
        <v>0</v>
      </c>
      <c r="H333" s="125">
        <v>637.55083300000001</v>
      </c>
      <c r="I333" s="125">
        <v>559.70587699999999</v>
      </c>
      <c r="J333" s="125">
        <v>540.19012499999997</v>
      </c>
    </row>
    <row r="334" spans="1:10" x14ac:dyDescent="0.25">
      <c r="A334" s="125">
        <v>921831</v>
      </c>
      <c r="B334" s="125">
        <v>2009</v>
      </c>
      <c r="C334" s="125">
        <v>24</v>
      </c>
      <c r="D334" s="125">
        <v>5</v>
      </c>
      <c r="E334" s="125">
        <v>1</v>
      </c>
      <c r="F334" s="129">
        <v>7.2894189999999996</v>
      </c>
      <c r="G334" s="129">
        <v>0</v>
      </c>
      <c r="H334" s="129">
        <v>8.0472000000000001</v>
      </c>
      <c r="I334" s="129">
        <v>7.5675869999999996</v>
      </c>
      <c r="J334" s="129">
        <v>7.2894189999999996</v>
      </c>
    </row>
    <row r="335" spans="1:10" hidden="1" x14ac:dyDescent="0.25">
      <c r="A335" s="125">
        <v>921832</v>
      </c>
      <c r="B335" s="125">
        <v>2009</v>
      </c>
      <c r="C335" s="125">
        <v>24</v>
      </c>
      <c r="D335" s="125">
        <v>5</v>
      </c>
      <c r="E335" s="125">
        <v>2</v>
      </c>
      <c r="F335" s="125">
        <v>6.2124560000000004</v>
      </c>
      <c r="G335" s="125">
        <v>0</v>
      </c>
      <c r="H335" s="125">
        <v>7.2894189999999996</v>
      </c>
      <c r="I335" s="125">
        <v>7.1625829999999997</v>
      </c>
      <c r="J335" s="125">
        <v>6.2124560000000004</v>
      </c>
    </row>
    <row r="336" spans="1:10" hidden="1" x14ac:dyDescent="0.25">
      <c r="A336" s="125">
        <v>921833</v>
      </c>
      <c r="B336" s="125">
        <v>2009</v>
      </c>
      <c r="C336" s="125">
        <v>24</v>
      </c>
      <c r="D336" s="125">
        <v>5</v>
      </c>
      <c r="E336" s="125">
        <v>3</v>
      </c>
      <c r="F336" s="125">
        <v>0</v>
      </c>
      <c r="G336" s="125">
        <v>5.0001819999999997</v>
      </c>
      <c r="H336" s="125">
        <v>6.2124560000000004</v>
      </c>
      <c r="I336" s="125">
        <v>6.0509320000000004</v>
      </c>
      <c r="J336" s="125">
        <v>5.0001819999999997</v>
      </c>
    </row>
    <row r="337" spans="1:10" hidden="1" x14ac:dyDescent="0.25">
      <c r="A337" s="125">
        <v>921834</v>
      </c>
      <c r="B337" s="125">
        <v>2009</v>
      </c>
      <c r="C337" s="125">
        <v>24</v>
      </c>
      <c r="D337" s="125">
        <v>5</v>
      </c>
      <c r="E337" s="125">
        <v>4</v>
      </c>
      <c r="F337" s="125">
        <v>16.720586999999998</v>
      </c>
      <c r="G337" s="125">
        <v>0</v>
      </c>
      <c r="H337" s="125">
        <v>18.180859999999999</v>
      </c>
      <c r="I337" s="125">
        <v>17.097280000000001</v>
      </c>
      <c r="J337" s="125">
        <v>16.720586999999998</v>
      </c>
    </row>
    <row r="338" spans="1:10" x14ac:dyDescent="0.25">
      <c r="A338" s="125">
        <v>921835</v>
      </c>
      <c r="B338" s="125">
        <v>2009</v>
      </c>
      <c r="C338" s="125">
        <v>25</v>
      </c>
      <c r="D338" s="125">
        <v>2</v>
      </c>
      <c r="E338" s="125">
        <v>1</v>
      </c>
      <c r="F338" s="129">
        <v>99134.844125999996</v>
      </c>
      <c r="G338" s="129">
        <v>0</v>
      </c>
      <c r="H338" s="129">
        <v>133988.508</v>
      </c>
      <c r="I338" s="129">
        <v>99459.669488</v>
      </c>
      <c r="J338" s="129">
        <v>99134.844125999996</v>
      </c>
    </row>
    <row r="339" spans="1:10" hidden="1" x14ac:dyDescent="0.25">
      <c r="A339" s="125">
        <v>921836</v>
      </c>
      <c r="B339" s="125">
        <v>2009</v>
      </c>
      <c r="C339" s="125">
        <v>25</v>
      </c>
      <c r="D339" s="125">
        <v>2</v>
      </c>
      <c r="E339" s="125">
        <v>2</v>
      </c>
      <c r="F339" s="125">
        <v>90887.160231000002</v>
      </c>
      <c r="G339" s="125">
        <v>0</v>
      </c>
      <c r="H339" s="125">
        <v>99134.844125999996</v>
      </c>
      <c r="I339" s="125">
        <v>91045.440845999998</v>
      </c>
      <c r="J339" s="125">
        <v>90887.160231000002</v>
      </c>
    </row>
    <row r="340" spans="1:10" hidden="1" x14ac:dyDescent="0.25">
      <c r="A340" s="125">
        <v>921837</v>
      </c>
      <c r="B340" s="125">
        <v>2009</v>
      </c>
      <c r="C340" s="125">
        <v>25</v>
      </c>
      <c r="D340" s="125">
        <v>2</v>
      </c>
      <c r="E340" s="125">
        <v>3</v>
      </c>
      <c r="F340" s="125">
        <v>79048.122665999996</v>
      </c>
      <c r="G340" s="125">
        <v>228.31614400000001</v>
      </c>
      <c r="H340" s="125">
        <v>90887.160231000002</v>
      </c>
      <c r="I340" s="125">
        <v>79989.789718999993</v>
      </c>
      <c r="J340" s="125">
        <v>79276.438810000007</v>
      </c>
    </row>
    <row r="341" spans="1:10" hidden="1" x14ac:dyDescent="0.25">
      <c r="A341" s="125">
        <v>921838</v>
      </c>
      <c r="B341" s="125">
        <v>2009</v>
      </c>
      <c r="C341" s="125">
        <v>25</v>
      </c>
      <c r="D341" s="125">
        <v>2</v>
      </c>
      <c r="E341" s="125">
        <v>4</v>
      </c>
      <c r="F341" s="125">
        <v>99217.327319000004</v>
      </c>
      <c r="G341" s="125">
        <v>0</v>
      </c>
      <c r="H341" s="125">
        <v>133988.508</v>
      </c>
      <c r="I341" s="125">
        <v>99459.669488</v>
      </c>
      <c r="J341" s="125">
        <v>99217.327319000004</v>
      </c>
    </row>
    <row r="342" spans="1:10" x14ac:dyDescent="0.25">
      <c r="A342" s="125">
        <v>921839</v>
      </c>
      <c r="B342" s="125">
        <v>2009</v>
      </c>
      <c r="C342" s="125">
        <v>25</v>
      </c>
      <c r="D342" s="125">
        <v>3</v>
      </c>
      <c r="E342" s="125">
        <v>1</v>
      </c>
      <c r="F342" s="129">
        <v>23683.350645999999</v>
      </c>
      <c r="G342" s="129">
        <v>0</v>
      </c>
      <c r="H342" s="129">
        <v>29326.410449999999</v>
      </c>
      <c r="I342" s="129">
        <v>23818.910566999999</v>
      </c>
      <c r="J342" s="129">
        <v>23683.350645999999</v>
      </c>
    </row>
    <row r="343" spans="1:10" hidden="1" x14ac:dyDescent="0.25">
      <c r="A343" s="125">
        <v>921840</v>
      </c>
      <c r="B343" s="125">
        <v>2009</v>
      </c>
      <c r="C343" s="125">
        <v>25</v>
      </c>
      <c r="D343" s="125">
        <v>3</v>
      </c>
      <c r="E343" s="125">
        <v>2</v>
      </c>
      <c r="F343" s="125">
        <v>22280.103891999999</v>
      </c>
      <c r="G343" s="125">
        <v>0</v>
      </c>
      <c r="H343" s="125">
        <v>23683.350645999999</v>
      </c>
      <c r="I343" s="125">
        <v>22316.821313</v>
      </c>
      <c r="J343" s="125">
        <v>22280.103891999999</v>
      </c>
    </row>
    <row r="344" spans="1:10" hidden="1" x14ac:dyDescent="0.25">
      <c r="A344" s="125">
        <v>921841</v>
      </c>
      <c r="B344" s="125">
        <v>2009</v>
      </c>
      <c r="C344" s="125">
        <v>25</v>
      </c>
      <c r="D344" s="125">
        <v>3</v>
      </c>
      <c r="E344" s="125">
        <v>3</v>
      </c>
      <c r="F344" s="125">
        <v>17302.189119999999</v>
      </c>
      <c r="G344" s="125">
        <v>2153.435281</v>
      </c>
      <c r="H344" s="125">
        <v>22280.103891999999</v>
      </c>
      <c r="I344" s="125">
        <v>20379.61103</v>
      </c>
      <c r="J344" s="125">
        <v>19455.624401000001</v>
      </c>
    </row>
    <row r="345" spans="1:10" hidden="1" x14ac:dyDescent="0.25">
      <c r="A345" s="125">
        <v>921842</v>
      </c>
      <c r="B345" s="125">
        <v>2009</v>
      </c>
      <c r="C345" s="125">
        <v>25</v>
      </c>
      <c r="D345" s="125">
        <v>3</v>
      </c>
      <c r="E345" s="125">
        <v>4</v>
      </c>
      <c r="F345" s="125">
        <v>64000.377404999999</v>
      </c>
      <c r="G345" s="125">
        <v>0</v>
      </c>
      <c r="H345" s="125">
        <v>79048.122665999996</v>
      </c>
      <c r="I345" s="125">
        <v>64202.885229</v>
      </c>
      <c r="J345" s="125">
        <v>64000.377404999999</v>
      </c>
    </row>
    <row r="346" spans="1:10" x14ac:dyDescent="0.25">
      <c r="A346" s="125">
        <v>921843</v>
      </c>
      <c r="B346" s="125">
        <v>2009</v>
      </c>
      <c r="C346" s="125">
        <v>25</v>
      </c>
      <c r="D346" s="125">
        <v>4</v>
      </c>
      <c r="E346" s="125">
        <v>1</v>
      </c>
      <c r="F346" s="129">
        <v>6970.9628940000002</v>
      </c>
      <c r="G346" s="129">
        <v>0</v>
      </c>
      <c r="H346" s="129">
        <v>8207.9187500000007</v>
      </c>
      <c r="I346" s="129">
        <v>7205.731871</v>
      </c>
      <c r="J346" s="129">
        <v>6970.9628940000002</v>
      </c>
    </row>
    <row r="347" spans="1:10" hidden="1" x14ac:dyDescent="0.25">
      <c r="A347" s="125">
        <v>921844</v>
      </c>
      <c r="B347" s="125">
        <v>2009</v>
      </c>
      <c r="C347" s="125">
        <v>25</v>
      </c>
      <c r="D347" s="125">
        <v>4</v>
      </c>
      <c r="E347" s="125">
        <v>2</v>
      </c>
      <c r="F347" s="125">
        <v>6228.4462190000004</v>
      </c>
      <c r="G347" s="125">
        <v>0</v>
      </c>
      <c r="H347" s="125">
        <v>6970.9628940000002</v>
      </c>
      <c r="I347" s="125">
        <v>6716.5227480000003</v>
      </c>
      <c r="J347" s="125">
        <v>6228.4462190000004</v>
      </c>
    </row>
    <row r="348" spans="1:10" hidden="1" x14ac:dyDescent="0.25">
      <c r="A348" s="125">
        <v>921845</v>
      </c>
      <c r="B348" s="125">
        <v>2009</v>
      </c>
      <c r="C348" s="125">
        <v>25</v>
      </c>
      <c r="D348" s="125">
        <v>4</v>
      </c>
      <c r="E348" s="125">
        <v>3</v>
      </c>
      <c r="F348" s="125">
        <v>2549.9995469999999</v>
      </c>
      <c r="G348" s="125">
        <v>2812.9237250000001</v>
      </c>
      <c r="H348" s="125">
        <v>6228.4462190000004</v>
      </c>
      <c r="I348" s="125">
        <v>5890.2415899999996</v>
      </c>
      <c r="J348" s="125">
        <v>5362.9232709999997</v>
      </c>
    </row>
    <row r="349" spans="1:10" hidden="1" x14ac:dyDescent="0.25">
      <c r="A349" s="125">
        <v>921846</v>
      </c>
      <c r="B349" s="125">
        <v>2009</v>
      </c>
      <c r="C349" s="125">
        <v>25</v>
      </c>
      <c r="D349" s="125">
        <v>4</v>
      </c>
      <c r="E349" s="125">
        <v>4</v>
      </c>
      <c r="F349" s="125">
        <v>14686.708669</v>
      </c>
      <c r="G349" s="125">
        <v>0</v>
      </c>
      <c r="H349" s="125">
        <v>17302.189119999999</v>
      </c>
      <c r="I349" s="125">
        <v>15189.591828000001</v>
      </c>
      <c r="J349" s="125">
        <v>14686.708669</v>
      </c>
    </row>
    <row r="350" spans="1:10" x14ac:dyDescent="0.25">
      <c r="A350" s="125">
        <v>921847</v>
      </c>
      <c r="B350" s="125">
        <v>2009</v>
      </c>
      <c r="C350" s="125">
        <v>25</v>
      </c>
      <c r="D350" s="125">
        <v>5</v>
      </c>
      <c r="E350" s="125">
        <v>1</v>
      </c>
      <c r="F350" s="129">
        <v>410.14977199999998</v>
      </c>
      <c r="G350" s="129">
        <v>0</v>
      </c>
      <c r="H350" s="129">
        <v>449.12700000000001</v>
      </c>
      <c r="I350" s="129">
        <v>422.35903100000002</v>
      </c>
      <c r="J350" s="129">
        <v>410.14977199999998</v>
      </c>
    </row>
    <row r="351" spans="1:10" hidden="1" x14ac:dyDescent="0.25">
      <c r="A351" s="125">
        <v>921848</v>
      </c>
      <c r="B351" s="125">
        <v>2009</v>
      </c>
      <c r="C351" s="125">
        <v>25</v>
      </c>
      <c r="D351" s="125">
        <v>5</v>
      </c>
      <c r="E351" s="125">
        <v>2</v>
      </c>
      <c r="F351" s="125">
        <v>374.453484</v>
      </c>
      <c r="G351" s="125">
        <v>0</v>
      </c>
      <c r="H351" s="125">
        <v>410.14977199999998</v>
      </c>
      <c r="I351" s="125">
        <v>403.01316600000001</v>
      </c>
      <c r="J351" s="125">
        <v>374.453484</v>
      </c>
    </row>
    <row r="352" spans="1:10" hidden="1" x14ac:dyDescent="0.25">
      <c r="A352" s="125">
        <v>921849</v>
      </c>
      <c r="B352" s="125">
        <v>2009</v>
      </c>
      <c r="C352" s="125">
        <v>25</v>
      </c>
      <c r="D352" s="125">
        <v>5</v>
      </c>
      <c r="E352" s="125">
        <v>3</v>
      </c>
      <c r="F352" s="125">
        <v>0</v>
      </c>
      <c r="G352" s="125">
        <v>335.08884499999999</v>
      </c>
      <c r="H352" s="125">
        <v>374.453484</v>
      </c>
      <c r="I352" s="125">
        <v>364.71769399999999</v>
      </c>
      <c r="J352" s="125">
        <v>335.08884499999999</v>
      </c>
    </row>
    <row r="353" spans="1:10" hidden="1" x14ac:dyDescent="0.25">
      <c r="A353" s="125">
        <v>921850</v>
      </c>
      <c r="B353" s="125">
        <v>2009</v>
      </c>
      <c r="C353" s="125">
        <v>25</v>
      </c>
      <c r="D353" s="125">
        <v>5</v>
      </c>
      <c r="E353" s="125">
        <v>4</v>
      </c>
      <c r="F353" s="125">
        <v>2323.4486919999999</v>
      </c>
      <c r="G353" s="125">
        <v>0</v>
      </c>
      <c r="H353" s="125">
        <v>2549.9995469999999</v>
      </c>
      <c r="I353" s="125">
        <v>2398.0195739999999</v>
      </c>
      <c r="J353" s="125">
        <v>2323.4486919999999</v>
      </c>
    </row>
    <row r="354" spans="1:10" x14ac:dyDescent="0.25">
      <c r="A354" s="125">
        <v>921851</v>
      </c>
      <c r="B354" s="125">
        <v>2009</v>
      </c>
      <c r="C354" s="125">
        <v>26</v>
      </c>
      <c r="D354" s="125">
        <v>2</v>
      </c>
      <c r="E354" s="125">
        <v>1</v>
      </c>
      <c r="F354" s="129">
        <v>1166386.25306</v>
      </c>
      <c r="G354" s="129">
        <v>0</v>
      </c>
      <c r="H354" s="129">
        <v>1576462.395</v>
      </c>
      <c r="I354" s="129">
        <v>1170208.035809</v>
      </c>
      <c r="J354" s="129">
        <v>1166386.25306</v>
      </c>
    </row>
    <row r="355" spans="1:10" hidden="1" x14ac:dyDescent="0.25">
      <c r="A355" s="125">
        <v>921852</v>
      </c>
      <c r="B355" s="125">
        <v>2009</v>
      </c>
      <c r="C355" s="125">
        <v>26</v>
      </c>
      <c r="D355" s="125">
        <v>2</v>
      </c>
      <c r="E355" s="125">
        <v>2</v>
      </c>
      <c r="F355" s="125">
        <v>1069346.8599</v>
      </c>
      <c r="G355" s="125">
        <v>0</v>
      </c>
      <c r="H355" s="125">
        <v>1166386.25306</v>
      </c>
      <c r="I355" s="125">
        <v>1071209.134811</v>
      </c>
      <c r="J355" s="125">
        <v>1069346.8599</v>
      </c>
    </row>
    <row r="356" spans="1:10" hidden="1" x14ac:dyDescent="0.25">
      <c r="A356" s="125">
        <v>921853</v>
      </c>
      <c r="B356" s="125">
        <v>2009</v>
      </c>
      <c r="C356" s="125">
        <v>26</v>
      </c>
      <c r="D356" s="125">
        <v>2</v>
      </c>
      <c r="E356" s="125">
        <v>3</v>
      </c>
      <c r="F356" s="125">
        <v>930052.84287499997</v>
      </c>
      <c r="G356" s="125">
        <v>2686.2886990000002</v>
      </c>
      <c r="H356" s="125">
        <v>1069346.8599</v>
      </c>
      <c r="I356" s="125">
        <v>941132.17139799998</v>
      </c>
      <c r="J356" s="125">
        <v>932739.131574</v>
      </c>
    </row>
    <row r="357" spans="1:10" hidden="1" x14ac:dyDescent="0.25">
      <c r="A357" s="125">
        <v>921854</v>
      </c>
      <c r="B357" s="125">
        <v>2009</v>
      </c>
      <c r="C357" s="125">
        <v>26</v>
      </c>
      <c r="D357" s="125">
        <v>2</v>
      </c>
      <c r="E357" s="125">
        <v>4</v>
      </c>
      <c r="F357" s="125">
        <v>1167356.721744</v>
      </c>
      <c r="G357" s="125">
        <v>0</v>
      </c>
      <c r="H357" s="125">
        <v>1576462.395</v>
      </c>
      <c r="I357" s="125">
        <v>1170208.035809</v>
      </c>
      <c r="J357" s="125">
        <v>1167356.721744</v>
      </c>
    </row>
    <row r="358" spans="1:10" x14ac:dyDescent="0.25">
      <c r="A358" s="125">
        <v>921855</v>
      </c>
      <c r="B358" s="125">
        <v>2009</v>
      </c>
      <c r="C358" s="125">
        <v>26</v>
      </c>
      <c r="D358" s="125">
        <v>3</v>
      </c>
      <c r="E358" s="125">
        <v>1</v>
      </c>
      <c r="F358" s="129">
        <v>227814.74413899999</v>
      </c>
      <c r="G358" s="129">
        <v>0</v>
      </c>
      <c r="H358" s="129">
        <v>282642.12270000001</v>
      </c>
      <c r="I358" s="129">
        <v>229561.932057</v>
      </c>
      <c r="J358" s="129">
        <v>227814.74413899999</v>
      </c>
    </row>
    <row r="359" spans="1:10" hidden="1" x14ac:dyDescent="0.25">
      <c r="A359" s="125">
        <v>921856</v>
      </c>
      <c r="B359" s="125">
        <v>2009</v>
      </c>
      <c r="C359" s="125">
        <v>26</v>
      </c>
      <c r="D359" s="125">
        <v>3</v>
      </c>
      <c r="E359" s="125">
        <v>2</v>
      </c>
      <c r="F359" s="125">
        <v>214084.141963</v>
      </c>
      <c r="G359" s="125">
        <v>0</v>
      </c>
      <c r="H359" s="125">
        <v>227814.74413899999</v>
      </c>
      <c r="I359" s="125">
        <v>214669.83340199999</v>
      </c>
      <c r="J359" s="125">
        <v>214084.141963</v>
      </c>
    </row>
    <row r="360" spans="1:10" hidden="1" x14ac:dyDescent="0.25">
      <c r="A360" s="125">
        <v>921857</v>
      </c>
      <c r="B360" s="125">
        <v>2009</v>
      </c>
      <c r="C360" s="125">
        <v>26</v>
      </c>
      <c r="D360" s="125">
        <v>3</v>
      </c>
      <c r="E360" s="125">
        <v>3</v>
      </c>
      <c r="F360" s="125">
        <v>163877.147967</v>
      </c>
      <c r="G360" s="125">
        <v>20396.195516</v>
      </c>
      <c r="H360" s="125">
        <v>214084.141963</v>
      </c>
      <c r="I360" s="125">
        <v>195822.764654</v>
      </c>
      <c r="J360" s="125">
        <v>184273.343483</v>
      </c>
    </row>
    <row r="361" spans="1:10" hidden="1" x14ac:dyDescent="0.25">
      <c r="A361" s="125">
        <v>921858</v>
      </c>
      <c r="B361" s="125">
        <v>2009</v>
      </c>
      <c r="C361" s="125">
        <v>26</v>
      </c>
      <c r="D361" s="125">
        <v>3</v>
      </c>
      <c r="E361" s="125">
        <v>4</v>
      </c>
      <c r="F361" s="125">
        <v>751456.27349499997</v>
      </c>
      <c r="G361" s="125">
        <v>0</v>
      </c>
      <c r="H361" s="125">
        <v>930052.84287499997</v>
      </c>
      <c r="I361" s="125">
        <v>755388.91898299998</v>
      </c>
      <c r="J361" s="125">
        <v>751456.27349499997</v>
      </c>
    </row>
    <row r="362" spans="1:10" x14ac:dyDescent="0.25">
      <c r="A362" s="125">
        <v>921859</v>
      </c>
      <c r="B362" s="125">
        <v>2009</v>
      </c>
      <c r="C362" s="125">
        <v>26</v>
      </c>
      <c r="D362" s="125">
        <v>4</v>
      </c>
      <c r="E362" s="125">
        <v>1</v>
      </c>
      <c r="F362" s="129">
        <v>69965.751422000001</v>
      </c>
      <c r="G362" s="129">
        <v>0</v>
      </c>
      <c r="H362" s="129">
        <v>82966.132750000004</v>
      </c>
      <c r="I362" s="129">
        <v>72835.967940999995</v>
      </c>
      <c r="J362" s="129">
        <v>69965.751422000001</v>
      </c>
    </row>
    <row r="363" spans="1:10" hidden="1" x14ac:dyDescent="0.25">
      <c r="A363" s="125">
        <v>921860</v>
      </c>
      <c r="B363" s="125">
        <v>2009</v>
      </c>
      <c r="C363" s="125">
        <v>26</v>
      </c>
      <c r="D363" s="125">
        <v>4</v>
      </c>
      <c r="E363" s="125">
        <v>2</v>
      </c>
      <c r="F363" s="125">
        <v>62513.303621999999</v>
      </c>
      <c r="G363" s="125">
        <v>0</v>
      </c>
      <c r="H363" s="125">
        <v>69965.751422000001</v>
      </c>
      <c r="I363" s="125">
        <v>67412.001495000004</v>
      </c>
      <c r="J363" s="125">
        <v>62513.303621999999</v>
      </c>
    </row>
    <row r="364" spans="1:10" hidden="1" x14ac:dyDescent="0.25">
      <c r="A364" s="125">
        <v>921861</v>
      </c>
      <c r="B364" s="125">
        <v>2009</v>
      </c>
      <c r="C364" s="125">
        <v>26</v>
      </c>
      <c r="D364" s="125">
        <v>4</v>
      </c>
      <c r="E364" s="125">
        <v>3</v>
      </c>
      <c r="F364" s="125">
        <v>24146.422310000002</v>
      </c>
      <c r="G364" s="125">
        <v>26636.100492000001</v>
      </c>
      <c r="H364" s="125">
        <v>62513.303621999999</v>
      </c>
      <c r="I364" s="125">
        <v>59118.831234999998</v>
      </c>
      <c r="J364" s="125">
        <v>50782.522802</v>
      </c>
    </row>
    <row r="365" spans="1:10" hidden="1" x14ac:dyDescent="0.25">
      <c r="A365" s="125">
        <v>921862</v>
      </c>
      <c r="B365" s="125">
        <v>2009</v>
      </c>
      <c r="C365" s="125">
        <v>26</v>
      </c>
      <c r="D365" s="125">
        <v>4</v>
      </c>
      <c r="E365" s="125">
        <v>4</v>
      </c>
      <c r="F365" s="125">
        <v>138351.74858499999</v>
      </c>
      <c r="G365" s="125">
        <v>0</v>
      </c>
      <c r="H365" s="125">
        <v>163877.147967</v>
      </c>
      <c r="I365" s="125">
        <v>143867.74820100001</v>
      </c>
      <c r="J365" s="125">
        <v>138351.74858499999</v>
      </c>
    </row>
    <row r="366" spans="1:10" x14ac:dyDescent="0.25">
      <c r="A366" s="125">
        <v>921863</v>
      </c>
      <c r="B366" s="125">
        <v>2009</v>
      </c>
      <c r="C366" s="125">
        <v>26</v>
      </c>
      <c r="D366" s="125">
        <v>5</v>
      </c>
      <c r="E366" s="125">
        <v>1</v>
      </c>
      <c r="F366" s="129">
        <v>4972.5777120000002</v>
      </c>
      <c r="G366" s="129">
        <v>0</v>
      </c>
      <c r="H366" s="129">
        <v>5445.1301999999996</v>
      </c>
      <c r="I366" s="129">
        <v>5120.6004400000002</v>
      </c>
      <c r="J366" s="129">
        <v>4972.5777120000002</v>
      </c>
    </row>
    <row r="367" spans="1:10" hidden="1" x14ac:dyDescent="0.25">
      <c r="A367" s="125">
        <v>921864</v>
      </c>
      <c r="B367" s="125">
        <v>2009</v>
      </c>
      <c r="C367" s="125">
        <v>26</v>
      </c>
      <c r="D367" s="125">
        <v>5</v>
      </c>
      <c r="E367" s="125">
        <v>2</v>
      </c>
      <c r="F367" s="125">
        <v>4539.802721</v>
      </c>
      <c r="G367" s="125">
        <v>0</v>
      </c>
      <c r="H367" s="125">
        <v>4972.5777120000002</v>
      </c>
      <c r="I367" s="125">
        <v>4886.0548600000002</v>
      </c>
      <c r="J367" s="125">
        <v>4539.802721</v>
      </c>
    </row>
    <row r="368" spans="1:10" hidden="1" x14ac:dyDescent="0.25">
      <c r="A368" s="125">
        <v>921865</v>
      </c>
      <c r="B368" s="125">
        <v>2009</v>
      </c>
      <c r="C368" s="125">
        <v>26</v>
      </c>
      <c r="D368" s="125">
        <v>5</v>
      </c>
      <c r="E368" s="125">
        <v>3</v>
      </c>
      <c r="F368" s="125">
        <v>0</v>
      </c>
      <c r="G368" s="125">
        <v>3174.9902830000001</v>
      </c>
      <c r="H368" s="125">
        <v>4539.802721</v>
      </c>
      <c r="I368" s="125">
        <v>4421.7678509999996</v>
      </c>
      <c r="J368" s="125">
        <v>3174.9902830000001</v>
      </c>
    </row>
    <row r="369" spans="1:10" hidden="1" x14ac:dyDescent="0.25">
      <c r="A369" s="125">
        <v>921866</v>
      </c>
      <c r="B369" s="125">
        <v>2009</v>
      </c>
      <c r="C369" s="125">
        <v>26</v>
      </c>
      <c r="D369" s="125">
        <v>5</v>
      </c>
      <c r="E369" s="125">
        <v>4</v>
      </c>
      <c r="F369" s="125">
        <v>22001.169923000001</v>
      </c>
      <c r="G369" s="125">
        <v>0</v>
      </c>
      <c r="H369" s="125">
        <v>24146.422310000002</v>
      </c>
      <c r="I369" s="125">
        <v>22707.295539999999</v>
      </c>
      <c r="J369" s="125">
        <v>22001.169923000001</v>
      </c>
    </row>
    <row r="370" spans="1:10" x14ac:dyDescent="0.25">
      <c r="A370" s="125">
        <v>921867</v>
      </c>
      <c r="B370" s="125">
        <v>2009</v>
      </c>
      <c r="C370" s="125">
        <v>27</v>
      </c>
      <c r="D370" s="125">
        <v>2</v>
      </c>
      <c r="E370" s="125">
        <v>1</v>
      </c>
      <c r="F370" s="129">
        <v>93.662819999999996</v>
      </c>
      <c r="G370" s="129">
        <v>0</v>
      </c>
      <c r="H370" s="129">
        <v>126.17919999999999</v>
      </c>
      <c r="I370" s="129">
        <v>93.662819999999996</v>
      </c>
      <c r="J370" s="129">
        <v>93.662819999999996</v>
      </c>
    </row>
    <row r="371" spans="1:10" hidden="1" x14ac:dyDescent="0.25">
      <c r="A371" s="125">
        <v>921868</v>
      </c>
      <c r="B371" s="125">
        <v>2009</v>
      </c>
      <c r="C371" s="125">
        <v>27</v>
      </c>
      <c r="D371" s="125">
        <v>2</v>
      </c>
      <c r="E371" s="125">
        <v>2</v>
      </c>
      <c r="F371" s="125">
        <v>85.904150999999999</v>
      </c>
      <c r="G371" s="125">
        <v>0</v>
      </c>
      <c r="H371" s="125">
        <v>93.662819999999996</v>
      </c>
      <c r="I371" s="125">
        <v>86.019934000000006</v>
      </c>
      <c r="J371" s="125">
        <v>85.904150999999999</v>
      </c>
    </row>
    <row r="372" spans="1:10" hidden="1" x14ac:dyDescent="0.25">
      <c r="A372" s="125">
        <v>921869</v>
      </c>
      <c r="B372" s="125">
        <v>2009</v>
      </c>
      <c r="C372" s="125">
        <v>27</v>
      </c>
      <c r="D372" s="125">
        <v>2</v>
      </c>
      <c r="E372" s="125">
        <v>3</v>
      </c>
      <c r="F372" s="125">
        <v>74.362165000000005</v>
      </c>
      <c r="G372" s="125">
        <v>0.47828399999999999</v>
      </c>
      <c r="H372" s="125">
        <v>85.904150999999999</v>
      </c>
      <c r="I372" s="125">
        <v>75.604243999999994</v>
      </c>
      <c r="J372" s="125">
        <v>74.840449000000007</v>
      </c>
    </row>
    <row r="373" spans="1:10" hidden="1" x14ac:dyDescent="0.25">
      <c r="A373" s="125">
        <v>921870</v>
      </c>
      <c r="B373" s="125">
        <v>2009</v>
      </c>
      <c r="C373" s="125">
        <v>27</v>
      </c>
      <c r="D373" s="125">
        <v>2</v>
      </c>
      <c r="E373" s="125">
        <v>4</v>
      </c>
      <c r="F373" s="125">
        <v>93.662819999999996</v>
      </c>
      <c r="G373" s="125">
        <v>0</v>
      </c>
      <c r="H373" s="125">
        <v>126.17919999999999</v>
      </c>
      <c r="I373" s="125">
        <v>93.662819999999996</v>
      </c>
      <c r="J373" s="125">
        <v>93.662819999999996</v>
      </c>
    </row>
    <row r="374" spans="1:10" x14ac:dyDescent="0.25">
      <c r="A374" s="125">
        <v>921871</v>
      </c>
      <c r="B374" s="125">
        <v>2009</v>
      </c>
      <c r="C374" s="125">
        <v>27</v>
      </c>
      <c r="D374" s="125">
        <v>3</v>
      </c>
      <c r="E374" s="125">
        <v>1</v>
      </c>
      <c r="F374" s="129">
        <v>186.90790899999999</v>
      </c>
      <c r="G374" s="129">
        <v>0</v>
      </c>
      <c r="H374" s="129">
        <v>231.54390000000001</v>
      </c>
      <c r="I374" s="129">
        <v>188.059956</v>
      </c>
      <c r="J374" s="129">
        <v>186.90790899999999</v>
      </c>
    </row>
    <row r="375" spans="1:10" hidden="1" x14ac:dyDescent="0.25">
      <c r="A375" s="125">
        <v>921872</v>
      </c>
      <c r="B375" s="125">
        <v>2009</v>
      </c>
      <c r="C375" s="125">
        <v>27</v>
      </c>
      <c r="D375" s="125">
        <v>3</v>
      </c>
      <c r="E375" s="125">
        <v>2</v>
      </c>
      <c r="F375" s="125">
        <v>175.52728300000001</v>
      </c>
      <c r="G375" s="125">
        <v>0</v>
      </c>
      <c r="H375" s="125">
        <v>186.90790899999999</v>
      </c>
      <c r="I375" s="125">
        <v>176.123323</v>
      </c>
      <c r="J375" s="125">
        <v>175.52728300000001</v>
      </c>
    </row>
    <row r="376" spans="1:10" hidden="1" x14ac:dyDescent="0.25">
      <c r="A376" s="125">
        <v>921873</v>
      </c>
      <c r="B376" s="125">
        <v>2009</v>
      </c>
      <c r="C376" s="125">
        <v>27</v>
      </c>
      <c r="D376" s="125">
        <v>3</v>
      </c>
      <c r="E376" s="125">
        <v>3</v>
      </c>
      <c r="F376" s="125">
        <v>140.94569200000001</v>
      </c>
      <c r="G376" s="125">
        <v>15.402866</v>
      </c>
      <c r="H376" s="125">
        <v>175.52728300000001</v>
      </c>
      <c r="I376" s="125">
        <v>160.55480600000001</v>
      </c>
      <c r="J376" s="125">
        <v>156.348558</v>
      </c>
    </row>
    <row r="377" spans="1:10" hidden="1" x14ac:dyDescent="0.25">
      <c r="A377" s="125">
        <v>921874</v>
      </c>
      <c r="B377" s="125">
        <v>2009</v>
      </c>
      <c r="C377" s="125">
        <v>27</v>
      </c>
      <c r="D377" s="125">
        <v>3</v>
      </c>
      <c r="E377" s="125">
        <v>4</v>
      </c>
      <c r="F377" s="125">
        <v>60.233021000000001</v>
      </c>
      <c r="G377" s="125">
        <v>0</v>
      </c>
      <c r="H377" s="125">
        <v>74.362165000000005</v>
      </c>
      <c r="I377" s="125">
        <v>60.396949999999997</v>
      </c>
      <c r="J377" s="125">
        <v>60.233021000000001</v>
      </c>
    </row>
    <row r="378" spans="1:10" x14ac:dyDescent="0.25">
      <c r="A378" s="125">
        <v>921875</v>
      </c>
      <c r="B378" s="125">
        <v>2009</v>
      </c>
      <c r="C378" s="125">
        <v>27</v>
      </c>
      <c r="D378" s="125">
        <v>4</v>
      </c>
      <c r="E378" s="125">
        <v>1</v>
      </c>
      <c r="F378" s="129">
        <v>26.927154000000002</v>
      </c>
      <c r="G378" s="129">
        <v>0</v>
      </c>
      <c r="H378" s="129">
        <v>31.228000000000002</v>
      </c>
      <c r="I378" s="129">
        <v>27.415061000000001</v>
      </c>
      <c r="J378" s="129">
        <v>26.927154000000002</v>
      </c>
    </row>
    <row r="379" spans="1:10" hidden="1" x14ac:dyDescent="0.25">
      <c r="A379" s="125">
        <v>921876</v>
      </c>
      <c r="B379" s="125">
        <v>2009</v>
      </c>
      <c r="C379" s="125">
        <v>27</v>
      </c>
      <c r="D379" s="125">
        <v>4</v>
      </c>
      <c r="E379" s="125">
        <v>2</v>
      </c>
      <c r="F379" s="125">
        <v>24.360792</v>
      </c>
      <c r="G379" s="125">
        <v>0</v>
      </c>
      <c r="H379" s="125">
        <v>26.927154000000002</v>
      </c>
      <c r="I379" s="125">
        <v>25.944312</v>
      </c>
      <c r="J379" s="125">
        <v>24.360792</v>
      </c>
    </row>
    <row r="380" spans="1:10" hidden="1" x14ac:dyDescent="0.25">
      <c r="A380" s="125">
        <v>921877</v>
      </c>
      <c r="B380" s="125">
        <v>2009</v>
      </c>
      <c r="C380" s="125">
        <v>27</v>
      </c>
      <c r="D380" s="125">
        <v>4</v>
      </c>
      <c r="E380" s="125">
        <v>3</v>
      </c>
      <c r="F380" s="125">
        <v>10.569900000000001</v>
      </c>
      <c r="G380" s="125">
        <v>10.164820000000001</v>
      </c>
      <c r="H380" s="125">
        <v>24.360792</v>
      </c>
      <c r="I380" s="125">
        <v>23.038001000000001</v>
      </c>
      <c r="J380" s="125">
        <v>20.734718999999998</v>
      </c>
    </row>
    <row r="381" spans="1:10" hidden="1" x14ac:dyDescent="0.25">
      <c r="A381" s="125">
        <v>921878</v>
      </c>
      <c r="B381" s="125">
        <v>2009</v>
      </c>
      <c r="C381" s="125">
        <v>27</v>
      </c>
      <c r="D381" s="125">
        <v>4</v>
      </c>
      <c r="E381" s="125">
        <v>4</v>
      </c>
      <c r="F381" s="125">
        <v>122.835283</v>
      </c>
      <c r="G381" s="125">
        <v>0</v>
      </c>
      <c r="H381" s="125">
        <v>140.94569200000001</v>
      </c>
      <c r="I381" s="125">
        <v>123.736223</v>
      </c>
      <c r="J381" s="125">
        <v>122.835283</v>
      </c>
    </row>
    <row r="382" spans="1:10" x14ac:dyDescent="0.25">
      <c r="A382" s="125">
        <v>921879</v>
      </c>
      <c r="B382" s="125">
        <v>2009</v>
      </c>
      <c r="C382" s="125">
        <v>27</v>
      </c>
      <c r="D382" s="125">
        <v>5</v>
      </c>
      <c r="E382" s="125">
        <v>1</v>
      </c>
      <c r="F382" s="129">
        <v>45.880600999999999</v>
      </c>
      <c r="G382" s="129">
        <v>0</v>
      </c>
      <c r="H382" s="129">
        <v>51.683199999999999</v>
      </c>
      <c r="I382" s="129">
        <v>48.602880999999996</v>
      </c>
      <c r="J382" s="129">
        <v>45.880600999999999</v>
      </c>
    </row>
    <row r="383" spans="1:10" hidden="1" x14ac:dyDescent="0.25">
      <c r="A383" s="125">
        <v>921880</v>
      </c>
      <c r="B383" s="125">
        <v>2009</v>
      </c>
      <c r="C383" s="125">
        <v>27</v>
      </c>
      <c r="D383" s="125">
        <v>5</v>
      </c>
      <c r="E383" s="125">
        <v>2</v>
      </c>
      <c r="F383" s="125">
        <v>35.187990999999997</v>
      </c>
      <c r="G383" s="125">
        <v>0</v>
      </c>
      <c r="H383" s="125">
        <v>45.880600999999999</v>
      </c>
      <c r="I383" s="125">
        <v>45.082278000000002</v>
      </c>
      <c r="J383" s="125">
        <v>35.187990999999997</v>
      </c>
    </row>
    <row r="384" spans="1:10" hidden="1" x14ac:dyDescent="0.25">
      <c r="A384" s="125">
        <v>921881</v>
      </c>
      <c r="B384" s="125">
        <v>2009</v>
      </c>
      <c r="C384" s="125">
        <v>27</v>
      </c>
      <c r="D384" s="125">
        <v>5</v>
      </c>
      <c r="E384" s="125">
        <v>3</v>
      </c>
      <c r="F384" s="125">
        <v>0</v>
      </c>
      <c r="G384" s="125">
        <v>34.026673000000002</v>
      </c>
      <c r="H384" s="125">
        <v>35.187990999999997</v>
      </c>
      <c r="I384" s="125">
        <v>34.273103999999996</v>
      </c>
      <c r="J384" s="125">
        <v>34.026673000000002</v>
      </c>
    </row>
    <row r="385" spans="1:10" hidden="1" x14ac:dyDescent="0.25">
      <c r="A385" s="125">
        <v>921882</v>
      </c>
      <c r="B385" s="125">
        <v>2009</v>
      </c>
      <c r="C385" s="125">
        <v>27</v>
      </c>
      <c r="D385" s="125">
        <v>5</v>
      </c>
      <c r="E385" s="125">
        <v>4</v>
      </c>
      <c r="F385" s="125">
        <v>9.5042550000000006</v>
      </c>
      <c r="G385" s="125">
        <v>0</v>
      </c>
      <c r="H385" s="125">
        <v>10.569900000000001</v>
      </c>
      <c r="I385" s="125">
        <v>9.9399339999999992</v>
      </c>
      <c r="J385" s="125">
        <v>9.5042550000000006</v>
      </c>
    </row>
    <row r="386" spans="1:10" x14ac:dyDescent="0.25">
      <c r="A386" s="125">
        <v>921883</v>
      </c>
      <c r="B386" s="125">
        <v>2009</v>
      </c>
      <c r="C386" s="125">
        <v>28</v>
      </c>
      <c r="D386" s="125">
        <v>2</v>
      </c>
      <c r="E386" s="125">
        <v>1</v>
      </c>
      <c r="F386" s="129">
        <v>1660.006232</v>
      </c>
      <c r="G386" s="129">
        <v>0</v>
      </c>
      <c r="H386" s="129">
        <v>2236.3009999999999</v>
      </c>
      <c r="I386" s="129">
        <v>1660.006232</v>
      </c>
      <c r="J386" s="129">
        <v>1660.006232</v>
      </c>
    </row>
    <row r="387" spans="1:10" hidden="1" x14ac:dyDescent="0.25">
      <c r="A387" s="125">
        <v>921884</v>
      </c>
      <c r="B387" s="125">
        <v>2009</v>
      </c>
      <c r="C387" s="125">
        <v>28</v>
      </c>
      <c r="D387" s="125">
        <v>2</v>
      </c>
      <c r="E387" s="125">
        <v>2</v>
      </c>
      <c r="F387" s="125">
        <v>1522.497685</v>
      </c>
      <c r="G387" s="125">
        <v>0</v>
      </c>
      <c r="H387" s="125">
        <v>1660.006232</v>
      </c>
      <c r="I387" s="125">
        <v>1524.549724</v>
      </c>
      <c r="J387" s="125">
        <v>1522.497685</v>
      </c>
    </row>
    <row r="388" spans="1:10" hidden="1" x14ac:dyDescent="0.25">
      <c r="A388" s="125">
        <v>921885</v>
      </c>
      <c r="B388" s="125">
        <v>2009</v>
      </c>
      <c r="C388" s="125">
        <v>28</v>
      </c>
      <c r="D388" s="125">
        <v>2</v>
      </c>
      <c r="E388" s="125">
        <v>3</v>
      </c>
      <c r="F388" s="125">
        <v>1317.9365809999999</v>
      </c>
      <c r="G388" s="125">
        <v>8.4767360000000007</v>
      </c>
      <c r="H388" s="125">
        <v>1522.497685</v>
      </c>
      <c r="I388" s="125">
        <v>1339.9502130000001</v>
      </c>
      <c r="J388" s="125">
        <v>1326.413317</v>
      </c>
    </row>
    <row r="389" spans="1:10" hidden="1" x14ac:dyDescent="0.25">
      <c r="A389" s="125">
        <v>921886</v>
      </c>
      <c r="B389" s="125">
        <v>2009</v>
      </c>
      <c r="C389" s="125">
        <v>28</v>
      </c>
      <c r="D389" s="125">
        <v>2</v>
      </c>
      <c r="E389" s="125">
        <v>4</v>
      </c>
      <c r="F389" s="125">
        <v>1660.006232</v>
      </c>
      <c r="G389" s="125">
        <v>0</v>
      </c>
      <c r="H389" s="125">
        <v>2236.3009999999999</v>
      </c>
      <c r="I389" s="125">
        <v>1660.006232</v>
      </c>
      <c r="J389" s="125">
        <v>1660.006232</v>
      </c>
    </row>
    <row r="390" spans="1:10" x14ac:dyDescent="0.25">
      <c r="A390" s="125">
        <v>921887</v>
      </c>
      <c r="B390" s="125">
        <v>2009</v>
      </c>
      <c r="C390" s="125">
        <v>28</v>
      </c>
      <c r="D390" s="125">
        <v>3</v>
      </c>
      <c r="E390" s="125">
        <v>1</v>
      </c>
      <c r="F390" s="129">
        <v>8339.8158829999993</v>
      </c>
      <c r="G390" s="129">
        <v>0</v>
      </c>
      <c r="H390" s="129">
        <v>10336.1687</v>
      </c>
      <c r="I390" s="129">
        <v>8395.0362179999993</v>
      </c>
      <c r="J390" s="129">
        <v>8339.8158829999993</v>
      </c>
    </row>
    <row r="391" spans="1:10" hidden="1" x14ac:dyDescent="0.25">
      <c r="A391" s="125">
        <v>921888</v>
      </c>
      <c r="B391" s="125">
        <v>2009</v>
      </c>
      <c r="C391" s="125">
        <v>28</v>
      </c>
      <c r="D391" s="125">
        <v>3</v>
      </c>
      <c r="E391" s="125">
        <v>2</v>
      </c>
      <c r="F391" s="125">
        <v>7744.1090750000003</v>
      </c>
      <c r="G391" s="125">
        <v>0</v>
      </c>
      <c r="H391" s="125">
        <v>8339.8158829999993</v>
      </c>
      <c r="I391" s="125">
        <v>7858.6085069999999</v>
      </c>
      <c r="J391" s="125">
        <v>7744.1090750000003</v>
      </c>
    </row>
    <row r="392" spans="1:10" hidden="1" x14ac:dyDescent="0.25">
      <c r="A392" s="125">
        <v>921889</v>
      </c>
      <c r="B392" s="125">
        <v>2009</v>
      </c>
      <c r="C392" s="125">
        <v>28</v>
      </c>
      <c r="D392" s="125">
        <v>3</v>
      </c>
      <c r="E392" s="125">
        <v>3</v>
      </c>
      <c r="F392" s="125">
        <v>5919.4916679999997</v>
      </c>
      <c r="G392" s="125">
        <v>646.89551300000005</v>
      </c>
      <c r="H392" s="125">
        <v>7744.1090750000003</v>
      </c>
      <c r="I392" s="125">
        <v>7083.5365709999996</v>
      </c>
      <c r="J392" s="125">
        <v>6566.3871810000001</v>
      </c>
    </row>
    <row r="393" spans="1:10" hidden="1" x14ac:dyDescent="0.25">
      <c r="A393" s="125">
        <v>921890</v>
      </c>
      <c r="B393" s="125">
        <v>2009</v>
      </c>
      <c r="C393" s="125">
        <v>28</v>
      </c>
      <c r="D393" s="125">
        <v>3</v>
      </c>
      <c r="E393" s="125">
        <v>4</v>
      </c>
      <c r="F393" s="125">
        <v>1066.256431</v>
      </c>
      <c r="G393" s="125">
        <v>0</v>
      </c>
      <c r="H393" s="125">
        <v>1317.9365809999999</v>
      </c>
      <c r="I393" s="125">
        <v>1070.428091</v>
      </c>
      <c r="J393" s="125">
        <v>1066.256431</v>
      </c>
    </row>
    <row r="394" spans="1:10" x14ac:dyDescent="0.25">
      <c r="A394" s="125">
        <v>921891</v>
      </c>
      <c r="B394" s="125">
        <v>2009</v>
      </c>
      <c r="C394" s="125">
        <v>28</v>
      </c>
      <c r="D394" s="125">
        <v>4</v>
      </c>
      <c r="E394" s="125">
        <v>1</v>
      </c>
      <c r="F394" s="129">
        <v>5081.421824</v>
      </c>
      <c r="G394" s="129">
        <v>0</v>
      </c>
      <c r="H394" s="129">
        <v>5930.5770000000002</v>
      </c>
      <c r="I394" s="129">
        <v>5206.4535480000004</v>
      </c>
      <c r="J394" s="129">
        <v>5081.421824</v>
      </c>
    </row>
    <row r="395" spans="1:10" hidden="1" x14ac:dyDescent="0.25">
      <c r="A395" s="125">
        <v>921892</v>
      </c>
      <c r="B395" s="125">
        <v>2009</v>
      </c>
      <c r="C395" s="125">
        <v>28</v>
      </c>
      <c r="D395" s="125">
        <v>4</v>
      </c>
      <c r="E395" s="125">
        <v>2</v>
      </c>
      <c r="F395" s="125">
        <v>4542.8577519999999</v>
      </c>
      <c r="G395" s="125">
        <v>0</v>
      </c>
      <c r="H395" s="125">
        <v>5081.421824</v>
      </c>
      <c r="I395" s="125">
        <v>4895.9499269999997</v>
      </c>
      <c r="J395" s="125">
        <v>4542.8577519999999</v>
      </c>
    </row>
    <row r="396" spans="1:10" hidden="1" x14ac:dyDescent="0.25">
      <c r="A396" s="125">
        <v>921893</v>
      </c>
      <c r="B396" s="125">
        <v>2009</v>
      </c>
      <c r="C396" s="125">
        <v>28</v>
      </c>
      <c r="D396" s="125">
        <v>4</v>
      </c>
      <c r="E396" s="125">
        <v>3</v>
      </c>
      <c r="F396" s="125">
        <v>1683.3712840000001</v>
      </c>
      <c r="G396" s="125">
        <v>1618.857878</v>
      </c>
      <c r="H396" s="125">
        <v>4542.8577519999999</v>
      </c>
      <c r="I396" s="125">
        <v>4296.1805759999997</v>
      </c>
      <c r="J396" s="125">
        <v>3302.2291620000001</v>
      </c>
    </row>
    <row r="397" spans="1:10" hidden="1" x14ac:dyDescent="0.25">
      <c r="A397" s="125">
        <v>921894</v>
      </c>
      <c r="B397" s="125">
        <v>2009</v>
      </c>
      <c r="C397" s="125">
        <v>28</v>
      </c>
      <c r="D397" s="125">
        <v>4</v>
      </c>
      <c r="E397" s="125">
        <v>4</v>
      </c>
      <c r="F397" s="125">
        <v>5100.6544350000004</v>
      </c>
      <c r="G397" s="125">
        <v>0</v>
      </c>
      <c r="H397" s="125">
        <v>5919.4916679999997</v>
      </c>
      <c r="I397" s="125">
        <v>5196.7217360000004</v>
      </c>
      <c r="J397" s="125">
        <v>5100.6544350000004</v>
      </c>
    </row>
    <row r="398" spans="1:10" x14ac:dyDescent="0.25">
      <c r="A398" s="125">
        <v>921895</v>
      </c>
      <c r="B398" s="125">
        <v>2009</v>
      </c>
      <c r="C398" s="125">
        <v>28</v>
      </c>
      <c r="D398" s="125">
        <v>5</v>
      </c>
      <c r="E398" s="125">
        <v>1</v>
      </c>
      <c r="F398" s="129">
        <v>373.726428</v>
      </c>
      <c r="G398" s="129">
        <v>0</v>
      </c>
      <c r="H398" s="129">
        <v>421.74880000000002</v>
      </c>
      <c r="I398" s="129">
        <v>396.612572</v>
      </c>
      <c r="J398" s="129">
        <v>373.726428</v>
      </c>
    </row>
    <row r="399" spans="1:10" hidden="1" x14ac:dyDescent="0.25">
      <c r="A399" s="125">
        <v>921896</v>
      </c>
      <c r="B399" s="125">
        <v>2009</v>
      </c>
      <c r="C399" s="125">
        <v>28</v>
      </c>
      <c r="D399" s="125">
        <v>5</v>
      </c>
      <c r="E399" s="125">
        <v>2</v>
      </c>
      <c r="F399" s="125">
        <v>286.62838099999999</v>
      </c>
      <c r="G399" s="125">
        <v>0</v>
      </c>
      <c r="H399" s="125">
        <v>373.726428</v>
      </c>
      <c r="I399" s="125">
        <v>367.22358800000001</v>
      </c>
      <c r="J399" s="125">
        <v>286.62838099999999</v>
      </c>
    </row>
    <row r="400" spans="1:10" hidden="1" x14ac:dyDescent="0.25">
      <c r="A400" s="125">
        <v>921897</v>
      </c>
      <c r="B400" s="125">
        <v>2009</v>
      </c>
      <c r="C400" s="125">
        <v>28</v>
      </c>
      <c r="D400" s="125">
        <v>5</v>
      </c>
      <c r="E400" s="125">
        <v>3</v>
      </c>
      <c r="F400" s="125">
        <v>0</v>
      </c>
      <c r="G400" s="125">
        <v>277.164153</v>
      </c>
      <c r="H400" s="125">
        <v>286.62838099999999</v>
      </c>
      <c r="I400" s="125">
        <v>279.17604299999999</v>
      </c>
      <c r="J400" s="125">
        <v>277.164153</v>
      </c>
    </row>
    <row r="401" spans="1:10" hidden="1" x14ac:dyDescent="0.25">
      <c r="A401" s="125">
        <v>921898</v>
      </c>
      <c r="B401" s="125">
        <v>2009</v>
      </c>
      <c r="C401" s="125">
        <v>28</v>
      </c>
      <c r="D401" s="125">
        <v>5</v>
      </c>
      <c r="E401" s="125">
        <v>4</v>
      </c>
      <c r="F401" s="125">
        <v>1503.543175</v>
      </c>
      <c r="G401" s="125">
        <v>0</v>
      </c>
      <c r="H401" s="125">
        <v>1683.3712840000001</v>
      </c>
      <c r="I401" s="125">
        <v>1583.042355</v>
      </c>
      <c r="J401" s="125">
        <v>1503.543175</v>
      </c>
    </row>
    <row r="402" spans="1:10" x14ac:dyDescent="0.25">
      <c r="A402" s="125">
        <v>921899</v>
      </c>
      <c r="B402" s="125">
        <v>2009</v>
      </c>
      <c r="C402" s="125">
        <v>29</v>
      </c>
      <c r="D402" s="125">
        <v>2</v>
      </c>
      <c r="E402" s="125">
        <v>1</v>
      </c>
      <c r="F402" s="129">
        <v>3386.806478</v>
      </c>
      <c r="G402" s="129">
        <v>0</v>
      </c>
      <c r="H402" s="129">
        <v>4581.0157499999996</v>
      </c>
      <c r="I402" s="129">
        <v>3400.487991</v>
      </c>
      <c r="J402" s="129">
        <v>3386.806478</v>
      </c>
    </row>
    <row r="403" spans="1:10" hidden="1" x14ac:dyDescent="0.25">
      <c r="A403" s="125">
        <v>921900</v>
      </c>
      <c r="B403" s="125">
        <v>2009</v>
      </c>
      <c r="C403" s="125">
        <v>29</v>
      </c>
      <c r="D403" s="125">
        <v>2</v>
      </c>
      <c r="E403" s="125">
        <v>2</v>
      </c>
      <c r="F403" s="125">
        <v>3107.9690519999999</v>
      </c>
      <c r="G403" s="125">
        <v>0</v>
      </c>
      <c r="H403" s="125">
        <v>3386.806478</v>
      </c>
      <c r="I403" s="125">
        <v>3110.4430689999999</v>
      </c>
      <c r="J403" s="125">
        <v>3107.9690519999999</v>
      </c>
    </row>
    <row r="404" spans="1:10" hidden="1" x14ac:dyDescent="0.25">
      <c r="A404" s="125">
        <v>921901</v>
      </c>
      <c r="B404" s="125">
        <v>2009</v>
      </c>
      <c r="C404" s="125">
        <v>29</v>
      </c>
      <c r="D404" s="125">
        <v>2</v>
      </c>
      <c r="E404" s="125">
        <v>3</v>
      </c>
      <c r="F404" s="125">
        <v>2568.8900119999998</v>
      </c>
      <c r="G404" s="125">
        <v>146.58667199999999</v>
      </c>
      <c r="H404" s="125">
        <v>3107.9690519999999</v>
      </c>
      <c r="I404" s="125">
        <v>2735.3235629999999</v>
      </c>
      <c r="J404" s="125">
        <v>2715.4766840000002</v>
      </c>
    </row>
    <row r="405" spans="1:10" hidden="1" x14ac:dyDescent="0.25">
      <c r="A405" s="125">
        <v>921902</v>
      </c>
      <c r="B405" s="125">
        <v>2009</v>
      </c>
      <c r="C405" s="125">
        <v>29</v>
      </c>
      <c r="D405" s="125">
        <v>2</v>
      </c>
      <c r="E405" s="125">
        <v>4</v>
      </c>
      <c r="F405" s="125">
        <v>3389.7676769999998</v>
      </c>
      <c r="G405" s="125">
        <v>0</v>
      </c>
      <c r="H405" s="125">
        <v>4581.0157499999996</v>
      </c>
      <c r="I405" s="125">
        <v>3400.487991</v>
      </c>
      <c r="J405" s="125">
        <v>3389.7676769999998</v>
      </c>
    </row>
    <row r="406" spans="1:10" x14ac:dyDescent="0.25">
      <c r="A406" s="125">
        <v>921903</v>
      </c>
      <c r="B406" s="125">
        <v>2009</v>
      </c>
      <c r="C406" s="125">
        <v>29</v>
      </c>
      <c r="D406" s="125">
        <v>3</v>
      </c>
      <c r="E406" s="125">
        <v>1</v>
      </c>
      <c r="F406" s="129">
        <v>2163.4985499999998</v>
      </c>
      <c r="G406" s="129">
        <v>0</v>
      </c>
      <c r="H406" s="129">
        <v>2682.4785000000002</v>
      </c>
      <c r="I406" s="129">
        <v>2178.709038</v>
      </c>
      <c r="J406" s="129">
        <v>2163.4985499999998</v>
      </c>
    </row>
    <row r="407" spans="1:10" hidden="1" x14ac:dyDescent="0.25">
      <c r="A407" s="125">
        <v>921904</v>
      </c>
      <c r="B407" s="125">
        <v>2009</v>
      </c>
      <c r="C407" s="125">
        <v>29</v>
      </c>
      <c r="D407" s="125">
        <v>3</v>
      </c>
      <c r="E407" s="125">
        <v>2</v>
      </c>
      <c r="F407" s="125">
        <v>2036.5987889999999</v>
      </c>
      <c r="G407" s="125">
        <v>0</v>
      </c>
      <c r="H407" s="125">
        <v>2163.4985499999998</v>
      </c>
      <c r="I407" s="125">
        <v>2038.6646840000001</v>
      </c>
      <c r="J407" s="125">
        <v>2036.5987889999999</v>
      </c>
    </row>
    <row r="408" spans="1:10" hidden="1" x14ac:dyDescent="0.25">
      <c r="A408" s="125">
        <v>921905</v>
      </c>
      <c r="B408" s="125">
        <v>2009</v>
      </c>
      <c r="C408" s="125">
        <v>29</v>
      </c>
      <c r="D408" s="125">
        <v>3</v>
      </c>
      <c r="E408" s="125">
        <v>3</v>
      </c>
      <c r="F408" s="125">
        <v>1339.0579499999999</v>
      </c>
      <c r="G408" s="125">
        <v>516.00388999999996</v>
      </c>
      <c r="H408" s="125">
        <v>2036.5987889999999</v>
      </c>
      <c r="I408" s="125">
        <v>1862.8769130000001</v>
      </c>
      <c r="J408" s="125">
        <v>1855.0618400000001</v>
      </c>
    </row>
    <row r="409" spans="1:10" hidden="1" x14ac:dyDescent="0.25">
      <c r="A409" s="125">
        <v>921906</v>
      </c>
      <c r="B409" s="125">
        <v>2009</v>
      </c>
      <c r="C409" s="125">
        <v>29</v>
      </c>
      <c r="D409" s="125">
        <v>3</v>
      </c>
      <c r="E409" s="125">
        <v>4</v>
      </c>
      <c r="F409" s="125">
        <v>2078.6462160000001</v>
      </c>
      <c r="G409" s="125">
        <v>0</v>
      </c>
      <c r="H409" s="125">
        <v>2568.8900119999998</v>
      </c>
      <c r="I409" s="125">
        <v>2086.452468</v>
      </c>
      <c r="J409" s="125">
        <v>2078.6462160000001</v>
      </c>
    </row>
    <row r="410" spans="1:10" x14ac:dyDescent="0.25">
      <c r="A410" s="125">
        <v>921907</v>
      </c>
      <c r="B410" s="125">
        <v>2009</v>
      </c>
      <c r="C410" s="125">
        <v>29</v>
      </c>
      <c r="D410" s="125">
        <v>4</v>
      </c>
      <c r="E410" s="125">
        <v>1</v>
      </c>
      <c r="F410" s="129">
        <v>687.39579700000002</v>
      </c>
      <c r="G410" s="129">
        <v>0</v>
      </c>
      <c r="H410" s="129">
        <v>813.63750000000005</v>
      </c>
      <c r="I410" s="129">
        <v>714.29236100000003</v>
      </c>
      <c r="J410" s="129">
        <v>687.39579700000002</v>
      </c>
    </row>
    <row r="411" spans="1:10" hidden="1" x14ac:dyDescent="0.25">
      <c r="A411" s="125">
        <v>921908</v>
      </c>
      <c r="B411" s="125">
        <v>2009</v>
      </c>
      <c r="C411" s="125">
        <v>29</v>
      </c>
      <c r="D411" s="125">
        <v>4</v>
      </c>
      <c r="E411" s="125">
        <v>2</v>
      </c>
      <c r="F411" s="125">
        <v>652.98312799999997</v>
      </c>
      <c r="G411" s="125">
        <v>0</v>
      </c>
      <c r="H411" s="125">
        <v>687.39579700000002</v>
      </c>
      <c r="I411" s="125">
        <v>662.30585099999996</v>
      </c>
      <c r="J411" s="125">
        <v>652.98312799999997</v>
      </c>
    </row>
    <row r="412" spans="1:10" hidden="1" x14ac:dyDescent="0.25">
      <c r="A412" s="125">
        <v>921909</v>
      </c>
      <c r="B412" s="125">
        <v>2009</v>
      </c>
      <c r="C412" s="125">
        <v>29</v>
      </c>
      <c r="D412" s="125">
        <v>4</v>
      </c>
      <c r="E412" s="125">
        <v>3</v>
      </c>
      <c r="F412" s="125">
        <v>67.213869000000003</v>
      </c>
      <c r="G412" s="125">
        <v>546.65637800000002</v>
      </c>
      <c r="H412" s="125">
        <v>652.98312799999997</v>
      </c>
      <c r="I412" s="125">
        <v>617.52614400000004</v>
      </c>
      <c r="J412" s="125">
        <v>613.87024699999995</v>
      </c>
    </row>
    <row r="413" spans="1:10" hidden="1" x14ac:dyDescent="0.25">
      <c r="A413" s="125">
        <v>921910</v>
      </c>
      <c r="B413" s="125">
        <v>2009</v>
      </c>
      <c r="C413" s="125">
        <v>29</v>
      </c>
      <c r="D413" s="125">
        <v>4</v>
      </c>
      <c r="E413" s="125">
        <v>4</v>
      </c>
      <c r="F413" s="125">
        <v>1131.7764380000001</v>
      </c>
      <c r="G413" s="125">
        <v>0</v>
      </c>
      <c r="H413" s="125">
        <v>1339.0579499999999</v>
      </c>
      <c r="I413" s="125">
        <v>1175.558974</v>
      </c>
      <c r="J413" s="125">
        <v>1131.7764380000001</v>
      </c>
    </row>
    <row r="414" spans="1:10" x14ac:dyDescent="0.25">
      <c r="A414" s="125">
        <v>921911</v>
      </c>
      <c r="B414" s="125">
        <v>2009</v>
      </c>
      <c r="C414" s="125">
        <v>29</v>
      </c>
      <c r="D414" s="125">
        <v>5</v>
      </c>
      <c r="E414" s="125">
        <v>1</v>
      </c>
      <c r="F414" s="129">
        <v>17.764589999999998</v>
      </c>
      <c r="G414" s="129">
        <v>0</v>
      </c>
      <c r="H414" s="129">
        <v>21.260400000000001</v>
      </c>
      <c r="I414" s="129">
        <v>19.993279999999999</v>
      </c>
      <c r="J414" s="129">
        <v>17.764589999999998</v>
      </c>
    </row>
    <row r="415" spans="1:10" hidden="1" x14ac:dyDescent="0.25">
      <c r="A415" s="125">
        <v>921912</v>
      </c>
      <c r="B415" s="125">
        <v>2009</v>
      </c>
      <c r="C415" s="125">
        <v>29</v>
      </c>
      <c r="D415" s="125">
        <v>5</v>
      </c>
      <c r="E415" s="125">
        <v>2</v>
      </c>
      <c r="F415" s="125">
        <v>17.453811999999999</v>
      </c>
      <c r="G415" s="125">
        <v>0</v>
      </c>
      <c r="H415" s="125">
        <v>17.764589999999998</v>
      </c>
      <c r="I415" s="125">
        <v>17.455486000000001</v>
      </c>
      <c r="J415" s="125">
        <v>17.453811999999999</v>
      </c>
    </row>
    <row r="416" spans="1:10" hidden="1" x14ac:dyDescent="0.25">
      <c r="A416" s="125">
        <v>921913</v>
      </c>
      <c r="B416" s="125">
        <v>2009</v>
      </c>
      <c r="C416" s="125">
        <v>29</v>
      </c>
      <c r="D416" s="125">
        <v>5</v>
      </c>
      <c r="E416" s="125">
        <v>3</v>
      </c>
      <c r="F416" s="125">
        <v>0</v>
      </c>
      <c r="G416" s="125">
        <v>16.999987999999998</v>
      </c>
      <c r="H416" s="125">
        <v>17.453811999999999</v>
      </c>
      <c r="I416" s="125">
        <v>17.000012999999999</v>
      </c>
      <c r="J416" s="125">
        <v>16.999987999999998</v>
      </c>
    </row>
    <row r="417" spans="1:10" hidden="1" x14ac:dyDescent="0.25">
      <c r="A417" s="125">
        <v>921914</v>
      </c>
      <c r="B417" s="125">
        <v>2009</v>
      </c>
      <c r="C417" s="125">
        <v>29</v>
      </c>
      <c r="D417" s="125">
        <v>5</v>
      </c>
      <c r="E417" s="125">
        <v>4</v>
      </c>
      <c r="F417" s="125">
        <v>54.316929999999999</v>
      </c>
      <c r="G417" s="125">
        <v>0</v>
      </c>
      <c r="H417" s="125">
        <v>67.213869000000003</v>
      </c>
      <c r="I417" s="125">
        <v>63.207922000000003</v>
      </c>
      <c r="J417" s="125">
        <v>54.316929999999999</v>
      </c>
    </row>
    <row r="418" spans="1:10" x14ac:dyDescent="0.25">
      <c r="A418" s="125">
        <v>921915</v>
      </c>
      <c r="B418" s="125">
        <v>2009</v>
      </c>
      <c r="C418" s="125">
        <v>31</v>
      </c>
      <c r="D418" s="125">
        <v>2</v>
      </c>
      <c r="E418" s="125">
        <v>1</v>
      </c>
      <c r="F418" s="129">
        <v>47965.063972999997</v>
      </c>
      <c r="G418" s="129">
        <v>0</v>
      </c>
      <c r="H418" s="129">
        <v>65074.652800000003</v>
      </c>
      <c r="I418" s="129">
        <v>48304.914772999997</v>
      </c>
      <c r="J418" s="129">
        <v>47965.063972999997</v>
      </c>
    </row>
    <row r="419" spans="1:10" hidden="1" x14ac:dyDescent="0.25">
      <c r="A419" s="125">
        <v>921916</v>
      </c>
      <c r="B419" s="125">
        <v>2009</v>
      </c>
      <c r="C419" s="125">
        <v>31</v>
      </c>
      <c r="D419" s="125">
        <v>2</v>
      </c>
      <c r="E419" s="125">
        <v>2</v>
      </c>
      <c r="F419" s="125">
        <v>43990.277784999998</v>
      </c>
      <c r="G419" s="125">
        <v>0</v>
      </c>
      <c r="H419" s="125">
        <v>47965.063972999997</v>
      </c>
      <c r="I419" s="125">
        <v>44051.114753000002</v>
      </c>
      <c r="J419" s="125">
        <v>43990.277784999998</v>
      </c>
    </row>
    <row r="420" spans="1:10" hidden="1" x14ac:dyDescent="0.25">
      <c r="A420" s="125">
        <v>921917</v>
      </c>
      <c r="B420" s="125">
        <v>2009</v>
      </c>
      <c r="C420" s="125">
        <v>31</v>
      </c>
      <c r="D420" s="125">
        <v>2</v>
      </c>
      <c r="E420" s="125">
        <v>3</v>
      </c>
      <c r="F420" s="125">
        <v>37419.144824000003</v>
      </c>
      <c r="G420" s="125">
        <v>938.48185999999998</v>
      </c>
      <c r="H420" s="125">
        <v>43990.277784999998</v>
      </c>
      <c r="I420" s="125">
        <v>38715.843479000003</v>
      </c>
      <c r="J420" s="125">
        <v>38357.626684000003</v>
      </c>
    </row>
    <row r="421" spans="1:10" hidden="1" x14ac:dyDescent="0.25">
      <c r="A421" s="125">
        <v>921918</v>
      </c>
      <c r="B421" s="125">
        <v>2009</v>
      </c>
      <c r="C421" s="125">
        <v>31</v>
      </c>
      <c r="D421" s="125">
        <v>2</v>
      </c>
      <c r="E421" s="125">
        <v>4</v>
      </c>
      <c r="F421" s="125">
        <v>48012.872150000003</v>
      </c>
      <c r="G421" s="125">
        <v>0</v>
      </c>
      <c r="H421" s="125">
        <v>65074.652800000003</v>
      </c>
      <c r="I421" s="125">
        <v>48304.914772999997</v>
      </c>
      <c r="J421" s="125">
        <v>48012.872150000003</v>
      </c>
    </row>
    <row r="422" spans="1:10" x14ac:dyDescent="0.25">
      <c r="A422" s="125">
        <v>921919</v>
      </c>
      <c r="B422" s="125">
        <v>2009</v>
      </c>
      <c r="C422" s="125">
        <v>31</v>
      </c>
      <c r="D422" s="125">
        <v>3</v>
      </c>
      <c r="E422" s="125">
        <v>1</v>
      </c>
      <c r="F422" s="129">
        <v>39841.302810000001</v>
      </c>
      <c r="G422" s="129">
        <v>0</v>
      </c>
      <c r="H422" s="129">
        <v>50197.734949999998</v>
      </c>
      <c r="I422" s="129">
        <v>40770.600326</v>
      </c>
      <c r="J422" s="129">
        <v>39841.302810000001</v>
      </c>
    </row>
    <row r="423" spans="1:10" hidden="1" x14ac:dyDescent="0.25">
      <c r="A423" s="125">
        <v>921920</v>
      </c>
      <c r="B423" s="125">
        <v>2009</v>
      </c>
      <c r="C423" s="125">
        <v>31</v>
      </c>
      <c r="D423" s="125">
        <v>3</v>
      </c>
      <c r="E423" s="125">
        <v>2</v>
      </c>
      <c r="F423" s="125">
        <v>36881.596307</v>
      </c>
      <c r="G423" s="125">
        <v>0</v>
      </c>
      <c r="H423" s="125">
        <v>39841.302810000001</v>
      </c>
      <c r="I423" s="125">
        <v>37542.459638</v>
      </c>
      <c r="J423" s="125">
        <v>36881.596307</v>
      </c>
    </row>
    <row r="424" spans="1:10" hidden="1" x14ac:dyDescent="0.25">
      <c r="A424" s="125">
        <v>921921</v>
      </c>
      <c r="B424" s="125">
        <v>2009</v>
      </c>
      <c r="C424" s="125">
        <v>31</v>
      </c>
      <c r="D424" s="125">
        <v>3</v>
      </c>
      <c r="E424" s="125">
        <v>3</v>
      </c>
      <c r="F424" s="125">
        <v>26186.641758000002</v>
      </c>
      <c r="G424" s="125">
        <v>5663.8651159999999</v>
      </c>
      <c r="H424" s="125">
        <v>36881.596307</v>
      </c>
      <c r="I424" s="125">
        <v>33735.596142000002</v>
      </c>
      <c r="J424" s="125">
        <v>31850.506873999999</v>
      </c>
    </row>
    <row r="425" spans="1:10" hidden="1" x14ac:dyDescent="0.25">
      <c r="A425" s="125">
        <v>921922</v>
      </c>
      <c r="B425" s="125">
        <v>2009</v>
      </c>
      <c r="C425" s="125">
        <v>31</v>
      </c>
      <c r="D425" s="125">
        <v>3</v>
      </c>
      <c r="E425" s="125">
        <v>4</v>
      </c>
      <c r="F425" s="125">
        <v>29876.884268999998</v>
      </c>
      <c r="G425" s="125">
        <v>0</v>
      </c>
      <c r="H425" s="125">
        <v>37419.144824000003</v>
      </c>
      <c r="I425" s="125">
        <v>30391.829426</v>
      </c>
      <c r="J425" s="125">
        <v>29876.884268999998</v>
      </c>
    </row>
    <row r="426" spans="1:10" x14ac:dyDescent="0.25">
      <c r="A426" s="125">
        <v>921923</v>
      </c>
      <c r="B426" s="125">
        <v>2009</v>
      </c>
      <c r="C426" s="125">
        <v>31</v>
      </c>
      <c r="D426" s="125">
        <v>4</v>
      </c>
      <c r="E426" s="125">
        <v>1</v>
      </c>
      <c r="F426" s="129">
        <v>17287.049733</v>
      </c>
      <c r="G426" s="129">
        <v>0</v>
      </c>
      <c r="H426" s="129">
        <v>20104.896000000001</v>
      </c>
      <c r="I426" s="129">
        <v>17650.088198000001</v>
      </c>
      <c r="J426" s="129">
        <v>17287.049733</v>
      </c>
    </row>
    <row r="427" spans="1:10" hidden="1" x14ac:dyDescent="0.25">
      <c r="A427" s="125">
        <v>921924</v>
      </c>
      <c r="B427" s="125">
        <v>2009</v>
      </c>
      <c r="C427" s="125">
        <v>31</v>
      </c>
      <c r="D427" s="125">
        <v>4</v>
      </c>
      <c r="E427" s="125">
        <v>2</v>
      </c>
      <c r="F427" s="125">
        <v>14966.494353</v>
      </c>
      <c r="G427" s="125">
        <v>0</v>
      </c>
      <c r="H427" s="125">
        <v>17287.049733</v>
      </c>
      <c r="I427" s="125">
        <v>16656.072416999999</v>
      </c>
      <c r="J427" s="125">
        <v>14966.494353</v>
      </c>
    </row>
    <row r="428" spans="1:10" hidden="1" x14ac:dyDescent="0.25">
      <c r="A428" s="125">
        <v>921925</v>
      </c>
      <c r="B428" s="125">
        <v>2009</v>
      </c>
      <c r="C428" s="125">
        <v>31</v>
      </c>
      <c r="D428" s="125">
        <v>4</v>
      </c>
      <c r="E428" s="125">
        <v>3</v>
      </c>
      <c r="F428" s="125">
        <v>3174.0247509999999</v>
      </c>
      <c r="G428" s="125">
        <v>9171.4340859999993</v>
      </c>
      <c r="H428" s="125">
        <v>14966.494353</v>
      </c>
      <c r="I428" s="125">
        <v>14153.81371</v>
      </c>
      <c r="J428" s="125">
        <v>12345.458837</v>
      </c>
    </row>
    <row r="429" spans="1:10" hidden="1" x14ac:dyDescent="0.25">
      <c r="A429" s="125">
        <v>921926</v>
      </c>
      <c r="B429" s="125">
        <v>2009</v>
      </c>
      <c r="C429" s="125">
        <v>31</v>
      </c>
      <c r="D429" s="125">
        <v>4</v>
      </c>
      <c r="E429" s="125">
        <v>4</v>
      </c>
      <c r="F429" s="125">
        <v>22642.875317999999</v>
      </c>
      <c r="G429" s="125">
        <v>0</v>
      </c>
      <c r="H429" s="125">
        <v>26186.641758000002</v>
      </c>
      <c r="I429" s="125">
        <v>22989.252799000002</v>
      </c>
      <c r="J429" s="125">
        <v>22642.875317999999</v>
      </c>
    </row>
    <row r="430" spans="1:10" x14ac:dyDescent="0.25">
      <c r="A430" s="125">
        <v>921927</v>
      </c>
      <c r="B430" s="125">
        <v>2009</v>
      </c>
      <c r="C430" s="125">
        <v>31</v>
      </c>
      <c r="D430" s="125">
        <v>5</v>
      </c>
      <c r="E430" s="125">
        <v>1</v>
      </c>
      <c r="F430" s="129">
        <v>29.465572000000002</v>
      </c>
      <c r="G430" s="129">
        <v>0</v>
      </c>
      <c r="H430" s="129">
        <v>31.334399999999999</v>
      </c>
      <c r="I430" s="129">
        <v>29.46687</v>
      </c>
      <c r="J430" s="129">
        <v>29.465572000000002</v>
      </c>
    </row>
    <row r="431" spans="1:10" hidden="1" x14ac:dyDescent="0.25">
      <c r="A431" s="125">
        <v>921928</v>
      </c>
      <c r="B431" s="125">
        <v>2009</v>
      </c>
      <c r="C431" s="125">
        <v>31</v>
      </c>
      <c r="D431" s="125">
        <v>5</v>
      </c>
      <c r="E431" s="125">
        <v>2</v>
      </c>
      <c r="F431" s="125">
        <v>27.952908999999998</v>
      </c>
      <c r="G431" s="125">
        <v>0</v>
      </c>
      <c r="H431" s="125">
        <v>29.465572000000002</v>
      </c>
      <c r="I431" s="125">
        <v>28.952870999999998</v>
      </c>
      <c r="J431" s="125">
        <v>27.952908999999998</v>
      </c>
    </row>
    <row r="432" spans="1:10" hidden="1" x14ac:dyDescent="0.25">
      <c r="A432" s="125">
        <v>921929</v>
      </c>
      <c r="B432" s="125">
        <v>2009</v>
      </c>
      <c r="C432" s="125">
        <v>31</v>
      </c>
      <c r="D432" s="125">
        <v>5</v>
      </c>
      <c r="E432" s="125">
        <v>3</v>
      </c>
      <c r="F432" s="125">
        <v>0</v>
      </c>
      <c r="G432" s="125">
        <v>25.034251999999999</v>
      </c>
      <c r="H432" s="125">
        <v>27.952908999999998</v>
      </c>
      <c r="I432" s="125">
        <v>27.226133999999998</v>
      </c>
      <c r="J432" s="125">
        <v>25.034251999999999</v>
      </c>
    </row>
    <row r="433" spans="1:10" hidden="1" x14ac:dyDescent="0.25">
      <c r="A433" s="125">
        <v>921930</v>
      </c>
      <c r="B433" s="125">
        <v>2009</v>
      </c>
      <c r="C433" s="125">
        <v>31</v>
      </c>
      <c r="D433" s="125">
        <v>5</v>
      </c>
      <c r="E433" s="125">
        <v>4</v>
      </c>
      <c r="F433" s="125">
        <v>2984.8412859999999</v>
      </c>
      <c r="G433" s="125">
        <v>0</v>
      </c>
      <c r="H433" s="125">
        <v>3174.0247509999999</v>
      </c>
      <c r="I433" s="125">
        <v>2984.8528759999999</v>
      </c>
      <c r="J433" s="125">
        <v>2984.8412859999999</v>
      </c>
    </row>
    <row r="434" spans="1:10" x14ac:dyDescent="0.25">
      <c r="A434" s="125">
        <v>921931</v>
      </c>
      <c r="B434" s="125">
        <v>2009</v>
      </c>
      <c r="C434" s="125">
        <v>32</v>
      </c>
      <c r="D434" s="125">
        <v>2</v>
      </c>
      <c r="E434" s="125">
        <v>1</v>
      </c>
      <c r="F434" s="129">
        <v>83077.223633999994</v>
      </c>
      <c r="G434" s="129">
        <v>0</v>
      </c>
      <c r="H434" s="129">
        <v>112711.6496</v>
      </c>
      <c r="I434" s="129">
        <v>83665.857497999998</v>
      </c>
      <c r="J434" s="129">
        <v>83077.223633999994</v>
      </c>
    </row>
    <row r="435" spans="1:10" hidden="1" x14ac:dyDescent="0.25">
      <c r="A435" s="125">
        <v>921932</v>
      </c>
      <c r="B435" s="125">
        <v>2009</v>
      </c>
      <c r="C435" s="125">
        <v>32</v>
      </c>
      <c r="D435" s="125">
        <v>2</v>
      </c>
      <c r="E435" s="125">
        <v>2</v>
      </c>
      <c r="F435" s="125">
        <v>76192.750360000005</v>
      </c>
      <c r="G435" s="125">
        <v>0</v>
      </c>
      <c r="H435" s="125">
        <v>83077.223633999994</v>
      </c>
      <c r="I435" s="125">
        <v>76298.122185</v>
      </c>
      <c r="J435" s="125">
        <v>76192.750360000005</v>
      </c>
    </row>
    <row r="436" spans="1:10" hidden="1" x14ac:dyDescent="0.25">
      <c r="A436" s="125">
        <v>921933</v>
      </c>
      <c r="B436" s="125">
        <v>2009</v>
      </c>
      <c r="C436" s="125">
        <v>32</v>
      </c>
      <c r="D436" s="125">
        <v>2</v>
      </c>
      <c r="E436" s="125">
        <v>3</v>
      </c>
      <c r="F436" s="125">
        <v>64811.310676000001</v>
      </c>
      <c r="G436" s="125">
        <v>1625.4844860000001</v>
      </c>
      <c r="H436" s="125">
        <v>76192.750360000005</v>
      </c>
      <c r="I436" s="125">
        <v>67057.239591999998</v>
      </c>
      <c r="J436" s="125">
        <v>66436.795161999995</v>
      </c>
    </row>
    <row r="437" spans="1:10" hidden="1" x14ac:dyDescent="0.25">
      <c r="A437" s="125">
        <v>921934</v>
      </c>
      <c r="B437" s="125">
        <v>2009</v>
      </c>
      <c r="C437" s="125">
        <v>32</v>
      </c>
      <c r="D437" s="125">
        <v>2</v>
      </c>
      <c r="E437" s="125">
        <v>4</v>
      </c>
      <c r="F437" s="125">
        <v>83160.029123999993</v>
      </c>
      <c r="G437" s="125">
        <v>0</v>
      </c>
      <c r="H437" s="125">
        <v>112711.6496</v>
      </c>
      <c r="I437" s="125">
        <v>83665.857497999998</v>
      </c>
      <c r="J437" s="125">
        <v>83160.029123999993</v>
      </c>
    </row>
    <row r="438" spans="1:10" x14ac:dyDescent="0.25">
      <c r="A438" s="125">
        <v>921935</v>
      </c>
      <c r="B438" s="125">
        <v>2009</v>
      </c>
      <c r="C438" s="125">
        <v>32</v>
      </c>
      <c r="D438" s="125">
        <v>3</v>
      </c>
      <c r="E438" s="125">
        <v>1</v>
      </c>
      <c r="F438" s="129">
        <v>77751.692095000006</v>
      </c>
      <c r="G438" s="129">
        <v>0</v>
      </c>
      <c r="H438" s="129">
        <v>98511.335099999997</v>
      </c>
      <c r="I438" s="129">
        <v>80010.906367999996</v>
      </c>
      <c r="J438" s="129">
        <v>77751.692095000006</v>
      </c>
    </row>
    <row r="439" spans="1:10" hidden="1" x14ac:dyDescent="0.25">
      <c r="A439" s="125">
        <v>921936</v>
      </c>
      <c r="B439" s="125">
        <v>2009</v>
      </c>
      <c r="C439" s="125">
        <v>32</v>
      </c>
      <c r="D439" s="125">
        <v>3</v>
      </c>
      <c r="E439" s="125">
        <v>2</v>
      </c>
      <c r="F439" s="125">
        <v>71944.789206000001</v>
      </c>
      <c r="G439" s="125">
        <v>0</v>
      </c>
      <c r="H439" s="125">
        <v>77751.692095000006</v>
      </c>
      <c r="I439" s="125">
        <v>73265.419460999998</v>
      </c>
      <c r="J439" s="125">
        <v>71944.789206000001</v>
      </c>
    </row>
    <row r="440" spans="1:10" hidden="1" x14ac:dyDescent="0.25">
      <c r="A440" s="125">
        <v>921937</v>
      </c>
      <c r="B440" s="125">
        <v>2009</v>
      </c>
      <c r="C440" s="125">
        <v>32</v>
      </c>
      <c r="D440" s="125">
        <v>3</v>
      </c>
      <c r="E440" s="125">
        <v>3</v>
      </c>
      <c r="F440" s="125">
        <v>50133.871305000001</v>
      </c>
      <c r="G440" s="125">
        <v>10843.371496</v>
      </c>
      <c r="H440" s="125">
        <v>71944.789206000001</v>
      </c>
      <c r="I440" s="125">
        <v>65807.898686999994</v>
      </c>
      <c r="J440" s="125">
        <v>60977.242801</v>
      </c>
    </row>
    <row r="441" spans="1:10" hidden="1" x14ac:dyDescent="0.25">
      <c r="A441" s="125">
        <v>921938</v>
      </c>
      <c r="B441" s="125">
        <v>2009</v>
      </c>
      <c r="C441" s="125">
        <v>32</v>
      </c>
      <c r="D441" s="125">
        <v>3</v>
      </c>
      <c r="E441" s="125">
        <v>4</v>
      </c>
      <c r="F441" s="125">
        <v>51345.651403000003</v>
      </c>
      <c r="G441" s="125">
        <v>0</v>
      </c>
      <c r="H441" s="125">
        <v>64811.310676000001</v>
      </c>
      <c r="I441" s="125">
        <v>52639.746530999997</v>
      </c>
      <c r="J441" s="125">
        <v>51345.651403000003</v>
      </c>
    </row>
    <row r="442" spans="1:10" x14ac:dyDescent="0.25">
      <c r="A442" s="125">
        <v>921939</v>
      </c>
      <c r="B442" s="125">
        <v>2009</v>
      </c>
      <c r="C442" s="125">
        <v>32</v>
      </c>
      <c r="D442" s="125">
        <v>4</v>
      </c>
      <c r="E442" s="125">
        <v>1</v>
      </c>
      <c r="F442" s="129">
        <v>33749.905983999997</v>
      </c>
      <c r="G442" s="129">
        <v>0</v>
      </c>
      <c r="H442" s="129">
        <v>39505.436800000003</v>
      </c>
      <c r="I442" s="129">
        <v>34681.822967</v>
      </c>
      <c r="J442" s="129">
        <v>33749.905983999997</v>
      </c>
    </row>
    <row r="443" spans="1:10" hidden="1" x14ac:dyDescent="0.25">
      <c r="A443" s="125">
        <v>921940</v>
      </c>
      <c r="B443" s="125">
        <v>2009</v>
      </c>
      <c r="C443" s="125">
        <v>32</v>
      </c>
      <c r="D443" s="125">
        <v>4</v>
      </c>
      <c r="E443" s="125">
        <v>2</v>
      </c>
      <c r="F443" s="125">
        <v>29219.432184000001</v>
      </c>
      <c r="G443" s="125">
        <v>0</v>
      </c>
      <c r="H443" s="125">
        <v>33749.905983999997</v>
      </c>
      <c r="I443" s="125">
        <v>32518.034415999999</v>
      </c>
      <c r="J443" s="125">
        <v>29219.432184000001</v>
      </c>
    </row>
    <row r="444" spans="1:10" hidden="1" x14ac:dyDescent="0.25">
      <c r="A444" s="125">
        <v>921941</v>
      </c>
      <c r="B444" s="125">
        <v>2009</v>
      </c>
      <c r="C444" s="125">
        <v>32</v>
      </c>
      <c r="D444" s="125">
        <v>4</v>
      </c>
      <c r="E444" s="125">
        <v>3</v>
      </c>
      <c r="F444" s="125">
        <v>6077.3070889999999</v>
      </c>
      <c r="G444" s="125">
        <v>17560.550330999999</v>
      </c>
      <c r="H444" s="125">
        <v>29219.432184000001</v>
      </c>
      <c r="I444" s="125">
        <v>27632.817016000001</v>
      </c>
      <c r="J444" s="125">
        <v>23637.85742</v>
      </c>
    </row>
    <row r="445" spans="1:10" hidden="1" x14ac:dyDescent="0.25">
      <c r="A445" s="125">
        <v>921942</v>
      </c>
      <c r="B445" s="125">
        <v>2009</v>
      </c>
      <c r="C445" s="125">
        <v>32</v>
      </c>
      <c r="D445" s="125">
        <v>4</v>
      </c>
      <c r="E445" s="125">
        <v>4</v>
      </c>
      <c r="F445" s="125">
        <v>42930.476025999997</v>
      </c>
      <c r="G445" s="125">
        <v>0</v>
      </c>
      <c r="H445" s="125">
        <v>50133.871305000001</v>
      </c>
      <c r="I445" s="125">
        <v>44012.525619</v>
      </c>
      <c r="J445" s="125">
        <v>42930.476025999997</v>
      </c>
    </row>
    <row r="446" spans="1:10" x14ac:dyDescent="0.25">
      <c r="A446" s="125">
        <v>921943</v>
      </c>
      <c r="B446" s="125">
        <v>2009</v>
      </c>
      <c r="C446" s="125">
        <v>32</v>
      </c>
      <c r="D446" s="125">
        <v>5</v>
      </c>
      <c r="E446" s="125">
        <v>1</v>
      </c>
      <c r="F446" s="129">
        <v>58.163812</v>
      </c>
      <c r="G446" s="129">
        <v>0</v>
      </c>
      <c r="H446" s="129">
        <v>61.852800000000002</v>
      </c>
      <c r="I446" s="129">
        <v>58.166373</v>
      </c>
      <c r="J446" s="129">
        <v>58.163812</v>
      </c>
    </row>
    <row r="447" spans="1:10" hidden="1" x14ac:dyDescent="0.25">
      <c r="A447" s="125">
        <v>921944</v>
      </c>
      <c r="B447" s="125">
        <v>2009</v>
      </c>
      <c r="C447" s="125">
        <v>32</v>
      </c>
      <c r="D447" s="125">
        <v>5</v>
      </c>
      <c r="E447" s="125">
        <v>2</v>
      </c>
      <c r="F447" s="125">
        <v>55.177878</v>
      </c>
      <c r="G447" s="125">
        <v>0</v>
      </c>
      <c r="H447" s="125">
        <v>58.163812</v>
      </c>
      <c r="I447" s="125">
        <v>57.151761</v>
      </c>
      <c r="J447" s="125">
        <v>55.177878</v>
      </c>
    </row>
    <row r="448" spans="1:10" hidden="1" x14ac:dyDescent="0.25">
      <c r="A448" s="125">
        <v>921945</v>
      </c>
      <c r="B448" s="125">
        <v>2009</v>
      </c>
      <c r="C448" s="125">
        <v>32</v>
      </c>
      <c r="D448" s="125">
        <v>5</v>
      </c>
      <c r="E448" s="125">
        <v>3</v>
      </c>
      <c r="F448" s="125">
        <v>0</v>
      </c>
      <c r="G448" s="125">
        <v>46.997914000000002</v>
      </c>
      <c r="H448" s="125">
        <v>55.177878</v>
      </c>
      <c r="I448" s="125">
        <v>53.743253000000003</v>
      </c>
      <c r="J448" s="125">
        <v>46.997914000000002</v>
      </c>
    </row>
    <row r="449" spans="1:10" hidden="1" x14ac:dyDescent="0.25">
      <c r="A449" s="125">
        <v>921946</v>
      </c>
      <c r="B449" s="125">
        <v>2009</v>
      </c>
      <c r="C449" s="125">
        <v>32</v>
      </c>
      <c r="D449" s="125">
        <v>5</v>
      </c>
      <c r="E449" s="125">
        <v>4</v>
      </c>
      <c r="F449" s="125">
        <v>5715.0773959999997</v>
      </c>
      <c r="G449" s="125">
        <v>0</v>
      </c>
      <c r="H449" s="125">
        <v>6077.3070889999999</v>
      </c>
      <c r="I449" s="125">
        <v>5715.0995860000003</v>
      </c>
      <c r="J449" s="125">
        <v>5715.0773959999997</v>
      </c>
    </row>
    <row r="450" spans="1:10" x14ac:dyDescent="0.25">
      <c r="A450" s="125">
        <v>921947</v>
      </c>
      <c r="B450" s="125">
        <v>2009</v>
      </c>
      <c r="C450" s="125">
        <v>34</v>
      </c>
      <c r="D450" s="125">
        <v>2</v>
      </c>
      <c r="E450" s="125">
        <v>1</v>
      </c>
      <c r="F450" s="129">
        <v>1843.4169079999999</v>
      </c>
      <c r="G450" s="129">
        <v>0</v>
      </c>
      <c r="H450" s="129">
        <v>2483.3852999999999</v>
      </c>
      <c r="I450" s="129">
        <v>1843.4169079999999</v>
      </c>
      <c r="J450" s="129">
        <v>1843.4169079999999</v>
      </c>
    </row>
    <row r="451" spans="1:10" hidden="1" x14ac:dyDescent="0.25">
      <c r="A451" s="125">
        <v>921948</v>
      </c>
      <c r="B451" s="125">
        <v>2009</v>
      </c>
      <c r="C451" s="125">
        <v>34</v>
      </c>
      <c r="D451" s="125">
        <v>2</v>
      </c>
      <c r="E451" s="125">
        <v>2</v>
      </c>
      <c r="F451" s="125">
        <v>1691.6101490000001</v>
      </c>
      <c r="G451" s="125">
        <v>0</v>
      </c>
      <c r="H451" s="125">
        <v>1843.4169079999999</v>
      </c>
      <c r="I451" s="125">
        <v>1692.9940879999999</v>
      </c>
      <c r="J451" s="125">
        <v>1691.6101490000001</v>
      </c>
    </row>
    <row r="452" spans="1:10" hidden="1" x14ac:dyDescent="0.25">
      <c r="A452" s="125">
        <v>921949</v>
      </c>
      <c r="B452" s="125">
        <v>2009</v>
      </c>
      <c r="C452" s="125">
        <v>34</v>
      </c>
      <c r="D452" s="125">
        <v>2</v>
      </c>
      <c r="E452" s="125">
        <v>3</v>
      </c>
      <c r="F452" s="125">
        <v>1436.358285</v>
      </c>
      <c r="G452" s="125">
        <v>35.939903000000001</v>
      </c>
      <c r="H452" s="125">
        <v>1691.6101490000001</v>
      </c>
      <c r="I452" s="125">
        <v>1488.7860920000001</v>
      </c>
      <c r="J452" s="125">
        <v>1472.298188</v>
      </c>
    </row>
    <row r="453" spans="1:10" hidden="1" x14ac:dyDescent="0.25">
      <c r="A453" s="125">
        <v>921950</v>
      </c>
      <c r="B453" s="125">
        <v>2009</v>
      </c>
      <c r="C453" s="125">
        <v>34</v>
      </c>
      <c r="D453" s="125">
        <v>2</v>
      </c>
      <c r="E453" s="125">
        <v>4</v>
      </c>
      <c r="F453" s="125">
        <v>1843.4169079999999</v>
      </c>
      <c r="G453" s="125">
        <v>0</v>
      </c>
      <c r="H453" s="125">
        <v>2483.3852999999999</v>
      </c>
      <c r="I453" s="125">
        <v>1843.4169079999999</v>
      </c>
      <c r="J453" s="125">
        <v>1843.4169079999999</v>
      </c>
    </row>
    <row r="454" spans="1:10" x14ac:dyDescent="0.25">
      <c r="A454" s="125">
        <v>921951</v>
      </c>
      <c r="B454" s="125">
        <v>2009</v>
      </c>
      <c r="C454" s="125">
        <v>34</v>
      </c>
      <c r="D454" s="125">
        <v>3</v>
      </c>
      <c r="E454" s="125">
        <v>1</v>
      </c>
      <c r="F454" s="129">
        <v>1046.6076049999999</v>
      </c>
      <c r="G454" s="129">
        <v>0</v>
      </c>
      <c r="H454" s="129">
        <v>1305.9237000000001</v>
      </c>
      <c r="I454" s="129">
        <v>1060.671229</v>
      </c>
      <c r="J454" s="129">
        <v>1046.6076049999999</v>
      </c>
    </row>
    <row r="455" spans="1:10" hidden="1" x14ac:dyDescent="0.25">
      <c r="A455" s="125">
        <v>921952</v>
      </c>
      <c r="B455" s="125">
        <v>2009</v>
      </c>
      <c r="C455" s="125">
        <v>34</v>
      </c>
      <c r="D455" s="125">
        <v>3</v>
      </c>
      <c r="E455" s="125">
        <v>2</v>
      </c>
      <c r="F455" s="125">
        <v>985.73374699999999</v>
      </c>
      <c r="G455" s="125">
        <v>0</v>
      </c>
      <c r="H455" s="125">
        <v>1046.6076049999999</v>
      </c>
      <c r="I455" s="125">
        <v>986.218346</v>
      </c>
      <c r="J455" s="125">
        <v>985.73374699999999</v>
      </c>
    </row>
    <row r="456" spans="1:10" hidden="1" x14ac:dyDescent="0.25">
      <c r="A456" s="125">
        <v>921953</v>
      </c>
      <c r="B456" s="125">
        <v>2009</v>
      </c>
      <c r="C456" s="125">
        <v>34</v>
      </c>
      <c r="D456" s="125">
        <v>3</v>
      </c>
      <c r="E456" s="125">
        <v>3</v>
      </c>
      <c r="F456" s="125">
        <v>832.07847900000002</v>
      </c>
      <c r="G456" s="125">
        <v>65.182038000000006</v>
      </c>
      <c r="H456" s="125">
        <v>985.73374699999999</v>
      </c>
      <c r="I456" s="125">
        <v>901.65065800000002</v>
      </c>
      <c r="J456" s="125">
        <v>897.26051700000005</v>
      </c>
    </row>
    <row r="457" spans="1:10" hidden="1" x14ac:dyDescent="0.25">
      <c r="A457" s="125">
        <v>921954</v>
      </c>
      <c r="B457" s="125">
        <v>2009</v>
      </c>
      <c r="C457" s="125">
        <v>34</v>
      </c>
      <c r="D457" s="125">
        <v>3</v>
      </c>
      <c r="E457" s="125">
        <v>4</v>
      </c>
      <c r="F457" s="125">
        <v>1147.6543590000001</v>
      </c>
      <c r="G457" s="125">
        <v>0</v>
      </c>
      <c r="H457" s="125">
        <v>1436.358285</v>
      </c>
      <c r="I457" s="125">
        <v>1166.610199</v>
      </c>
      <c r="J457" s="125">
        <v>1147.6543590000001</v>
      </c>
    </row>
    <row r="458" spans="1:10" x14ac:dyDescent="0.25">
      <c r="A458" s="125">
        <v>921955</v>
      </c>
      <c r="B458" s="125">
        <v>2009</v>
      </c>
      <c r="C458" s="125">
        <v>34</v>
      </c>
      <c r="D458" s="125">
        <v>4</v>
      </c>
      <c r="E458" s="125">
        <v>1</v>
      </c>
      <c r="F458" s="129">
        <v>199.56382300000001</v>
      </c>
      <c r="G458" s="129">
        <v>0</v>
      </c>
      <c r="H458" s="129">
        <v>233.98480000000001</v>
      </c>
      <c r="I458" s="129">
        <v>205.415256</v>
      </c>
      <c r="J458" s="129">
        <v>199.56382300000001</v>
      </c>
    </row>
    <row r="459" spans="1:10" hidden="1" x14ac:dyDescent="0.25">
      <c r="A459" s="125">
        <v>921956</v>
      </c>
      <c r="B459" s="125">
        <v>2009</v>
      </c>
      <c r="C459" s="125">
        <v>34</v>
      </c>
      <c r="D459" s="125">
        <v>4</v>
      </c>
      <c r="E459" s="125">
        <v>2</v>
      </c>
      <c r="F459" s="125">
        <v>180.12731500000001</v>
      </c>
      <c r="G459" s="125">
        <v>0</v>
      </c>
      <c r="H459" s="125">
        <v>199.56382300000001</v>
      </c>
      <c r="I459" s="125">
        <v>192.279743</v>
      </c>
      <c r="J459" s="125">
        <v>180.12731500000001</v>
      </c>
    </row>
    <row r="460" spans="1:10" hidden="1" x14ac:dyDescent="0.25">
      <c r="A460" s="125">
        <v>921957</v>
      </c>
      <c r="B460" s="125">
        <v>2009</v>
      </c>
      <c r="C460" s="125">
        <v>34</v>
      </c>
      <c r="D460" s="125">
        <v>4</v>
      </c>
      <c r="E460" s="125">
        <v>3</v>
      </c>
      <c r="F460" s="125">
        <v>31.886081999999998</v>
      </c>
      <c r="G460" s="125">
        <v>90.114833000000004</v>
      </c>
      <c r="H460" s="125">
        <v>180.12731500000001</v>
      </c>
      <c r="I460" s="125">
        <v>170.34640200000001</v>
      </c>
      <c r="J460" s="125">
        <v>122.00091500000001</v>
      </c>
    </row>
    <row r="461" spans="1:10" hidden="1" x14ac:dyDescent="0.25">
      <c r="A461" s="125">
        <v>921958</v>
      </c>
      <c r="B461" s="125">
        <v>2009</v>
      </c>
      <c r="C461" s="125">
        <v>34</v>
      </c>
      <c r="D461" s="125">
        <v>4</v>
      </c>
      <c r="E461" s="125">
        <v>4</v>
      </c>
      <c r="F461" s="125">
        <v>709.92720199999997</v>
      </c>
      <c r="G461" s="125">
        <v>0</v>
      </c>
      <c r="H461" s="125">
        <v>832.07847900000002</v>
      </c>
      <c r="I461" s="125">
        <v>730.48169700000005</v>
      </c>
      <c r="J461" s="125">
        <v>709.92720199999997</v>
      </c>
    </row>
    <row r="462" spans="1:10" x14ac:dyDescent="0.25">
      <c r="A462" s="125">
        <v>921959</v>
      </c>
      <c r="B462" s="125">
        <v>2009</v>
      </c>
      <c r="C462" s="125">
        <v>34</v>
      </c>
      <c r="D462" s="125">
        <v>5</v>
      </c>
      <c r="E462" s="125">
        <v>1</v>
      </c>
      <c r="F462" s="129">
        <v>28.491022000000001</v>
      </c>
      <c r="G462" s="129">
        <v>0</v>
      </c>
      <c r="H462" s="129">
        <v>31.752600000000001</v>
      </c>
      <c r="I462" s="129">
        <v>29.860144999999999</v>
      </c>
      <c r="J462" s="129">
        <v>28.491022000000001</v>
      </c>
    </row>
    <row r="463" spans="1:10" hidden="1" x14ac:dyDescent="0.25">
      <c r="A463" s="125">
        <v>921960</v>
      </c>
      <c r="B463" s="125">
        <v>2009</v>
      </c>
      <c r="C463" s="125">
        <v>34</v>
      </c>
      <c r="D463" s="125">
        <v>5</v>
      </c>
      <c r="E463" s="125">
        <v>2</v>
      </c>
      <c r="F463" s="125">
        <v>18.489315999999999</v>
      </c>
      <c r="G463" s="125">
        <v>0</v>
      </c>
      <c r="H463" s="125">
        <v>28.491022000000001</v>
      </c>
      <c r="I463" s="125">
        <v>27.995277999999999</v>
      </c>
      <c r="J463" s="125">
        <v>18.489315999999999</v>
      </c>
    </row>
    <row r="464" spans="1:10" hidden="1" x14ac:dyDescent="0.25">
      <c r="A464" s="125">
        <v>921961</v>
      </c>
      <c r="B464" s="125">
        <v>2009</v>
      </c>
      <c r="C464" s="125">
        <v>34</v>
      </c>
      <c r="D464" s="125">
        <v>5</v>
      </c>
      <c r="E464" s="125">
        <v>3</v>
      </c>
      <c r="F464" s="125">
        <v>0</v>
      </c>
      <c r="G464" s="125">
        <v>18.007663000000001</v>
      </c>
      <c r="H464" s="125">
        <v>18.489315999999999</v>
      </c>
      <c r="I464" s="125">
        <v>18.008593999999999</v>
      </c>
      <c r="J464" s="125">
        <v>18.007663000000001</v>
      </c>
    </row>
    <row r="465" spans="1:10" hidden="1" x14ac:dyDescent="0.25">
      <c r="A465" s="125">
        <v>921962</v>
      </c>
      <c r="B465" s="125">
        <v>2009</v>
      </c>
      <c r="C465" s="125">
        <v>34</v>
      </c>
      <c r="D465" s="125">
        <v>5</v>
      </c>
      <c r="E465" s="125">
        <v>4</v>
      </c>
      <c r="F465" s="125">
        <v>28.740863000000001</v>
      </c>
      <c r="G465" s="125">
        <v>0</v>
      </c>
      <c r="H465" s="125">
        <v>31.886081999999998</v>
      </c>
      <c r="I465" s="125">
        <v>29.985672000000001</v>
      </c>
      <c r="J465" s="125">
        <v>28.740863000000001</v>
      </c>
    </row>
    <row r="466" spans="1:10" x14ac:dyDescent="0.25">
      <c r="A466" s="125">
        <v>921963</v>
      </c>
      <c r="B466" s="125">
        <v>2009</v>
      </c>
      <c r="C466" s="125">
        <v>35</v>
      </c>
      <c r="D466" s="125">
        <v>2</v>
      </c>
      <c r="E466" s="125">
        <v>1</v>
      </c>
      <c r="F466" s="129">
        <v>22614.549266000002</v>
      </c>
      <c r="G466" s="129">
        <v>0</v>
      </c>
      <c r="H466" s="129">
        <v>30521.675999999999</v>
      </c>
      <c r="I466" s="129">
        <v>22656.240095000001</v>
      </c>
      <c r="J466" s="129">
        <v>22614.549266000002</v>
      </c>
    </row>
    <row r="467" spans="1:10" hidden="1" x14ac:dyDescent="0.25">
      <c r="A467" s="125">
        <v>921964</v>
      </c>
      <c r="B467" s="125">
        <v>2009</v>
      </c>
      <c r="C467" s="125">
        <v>35</v>
      </c>
      <c r="D467" s="125">
        <v>2</v>
      </c>
      <c r="E467" s="125">
        <v>2</v>
      </c>
      <c r="F467" s="125">
        <v>20722.862701999999</v>
      </c>
      <c r="G467" s="125">
        <v>0</v>
      </c>
      <c r="H467" s="125">
        <v>22614.549266000002</v>
      </c>
      <c r="I467" s="125">
        <v>20769.202045999999</v>
      </c>
      <c r="J467" s="125">
        <v>20722.862701999999</v>
      </c>
    </row>
    <row r="468" spans="1:10" hidden="1" x14ac:dyDescent="0.25">
      <c r="A468" s="125">
        <v>921965</v>
      </c>
      <c r="B468" s="125">
        <v>2009</v>
      </c>
      <c r="C468" s="125">
        <v>35</v>
      </c>
      <c r="D468" s="125">
        <v>2</v>
      </c>
      <c r="E468" s="125">
        <v>3</v>
      </c>
      <c r="F468" s="125">
        <v>18045.498484</v>
      </c>
      <c r="G468" s="125">
        <v>59.950763999999999</v>
      </c>
      <c r="H468" s="125">
        <v>20722.862701999999</v>
      </c>
      <c r="I468" s="125">
        <v>18238.191464</v>
      </c>
      <c r="J468" s="125">
        <v>18105.449247</v>
      </c>
    </row>
    <row r="469" spans="1:10" hidden="1" x14ac:dyDescent="0.25">
      <c r="A469" s="125">
        <v>921966</v>
      </c>
      <c r="B469" s="125">
        <v>2009</v>
      </c>
      <c r="C469" s="125">
        <v>35</v>
      </c>
      <c r="D469" s="125">
        <v>2</v>
      </c>
      <c r="E469" s="125">
        <v>4</v>
      </c>
      <c r="F469" s="125">
        <v>22619.953570999998</v>
      </c>
      <c r="G469" s="125">
        <v>0</v>
      </c>
      <c r="H469" s="125">
        <v>30521.675999999999</v>
      </c>
      <c r="I469" s="125">
        <v>22656.240095000001</v>
      </c>
      <c r="J469" s="125">
        <v>22619.953570999998</v>
      </c>
    </row>
    <row r="470" spans="1:10" x14ac:dyDescent="0.25">
      <c r="A470" s="125">
        <v>921967</v>
      </c>
      <c r="B470" s="125">
        <v>2009</v>
      </c>
      <c r="C470" s="125">
        <v>35</v>
      </c>
      <c r="D470" s="125">
        <v>3</v>
      </c>
      <c r="E470" s="125">
        <v>1</v>
      </c>
      <c r="F470" s="129">
        <v>4212.2682750000004</v>
      </c>
      <c r="G470" s="129">
        <v>0</v>
      </c>
      <c r="H470" s="129">
        <v>5206.4799999999996</v>
      </c>
      <c r="I470" s="129">
        <v>4228.7030560000003</v>
      </c>
      <c r="J470" s="129">
        <v>4212.2682750000004</v>
      </c>
    </row>
    <row r="471" spans="1:10" hidden="1" x14ac:dyDescent="0.25">
      <c r="A471" s="125">
        <v>921968</v>
      </c>
      <c r="B471" s="125">
        <v>2009</v>
      </c>
      <c r="C471" s="125">
        <v>35</v>
      </c>
      <c r="D471" s="125">
        <v>3</v>
      </c>
      <c r="E471" s="125">
        <v>2</v>
      </c>
      <c r="F471" s="125">
        <v>3753.1894889999999</v>
      </c>
      <c r="G471" s="125">
        <v>0</v>
      </c>
      <c r="H471" s="125">
        <v>4212.2682750000004</v>
      </c>
      <c r="I471" s="125">
        <v>3969.2203949999998</v>
      </c>
      <c r="J471" s="125">
        <v>3753.1894889999999</v>
      </c>
    </row>
    <row r="472" spans="1:10" hidden="1" x14ac:dyDescent="0.25">
      <c r="A472" s="125">
        <v>921969</v>
      </c>
      <c r="B472" s="125">
        <v>2009</v>
      </c>
      <c r="C472" s="125">
        <v>35</v>
      </c>
      <c r="D472" s="125">
        <v>3</v>
      </c>
      <c r="E472" s="125">
        <v>3</v>
      </c>
      <c r="F472" s="125">
        <v>3121.3827249999999</v>
      </c>
      <c r="G472" s="125">
        <v>170.59540899999999</v>
      </c>
      <c r="H472" s="125">
        <v>3753.1894889999999</v>
      </c>
      <c r="I472" s="125">
        <v>3433.042426</v>
      </c>
      <c r="J472" s="125">
        <v>3291.9781349999998</v>
      </c>
    </row>
    <row r="473" spans="1:10" hidden="1" x14ac:dyDescent="0.25">
      <c r="A473" s="125">
        <v>921970</v>
      </c>
      <c r="B473" s="125">
        <v>2009</v>
      </c>
      <c r="C473" s="125">
        <v>35</v>
      </c>
      <c r="D473" s="125">
        <v>3</v>
      </c>
      <c r="E473" s="125">
        <v>4</v>
      </c>
      <c r="F473" s="125">
        <v>14620.345976000001</v>
      </c>
      <c r="G473" s="125">
        <v>0</v>
      </c>
      <c r="H473" s="125">
        <v>18045.498484</v>
      </c>
      <c r="I473" s="125">
        <v>14656.553868000001</v>
      </c>
      <c r="J473" s="125">
        <v>14620.345976000001</v>
      </c>
    </row>
    <row r="474" spans="1:10" x14ac:dyDescent="0.25">
      <c r="A474" s="125">
        <v>921971</v>
      </c>
      <c r="B474" s="125">
        <v>2009</v>
      </c>
      <c r="C474" s="125">
        <v>35</v>
      </c>
      <c r="D474" s="125">
        <v>4</v>
      </c>
      <c r="E474" s="125">
        <v>1</v>
      </c>
      <c r="F474" s="129">
        <v>4250.5606209999996</v>
      </c>
      <c r="G474" s="129">
        <v>0</v>
      </c>
      <c r="H474" s="129">
        <v>5174.3119999999999</v>
      </c>
      <c r="I474" s="129">
        <v>4542.5285050000002</v>
      </c>
      <c r="J474" s="129">
        <v>4250.5606209999996</v>
      </c>
    </row>
    <row r="475" spans="1:10" hidden="1" x14ac:dyDescent="0.25">
      <c r="A475" s="125">
        <v>921972</v>
      </c>
      <c r="B475" s="125">
        <v>2009</v>
      </c>
      <c r="C475" s="125">
        <v>35</v>
      </c>
      <c r="D475" s="125">
        <v>4</v>
      </c>
      <c r="E475" s="125">
        <v>2</v>
      </c>
      <c r="F475" s="125">
        <v>3937.037159</v>
      </c>
      <c r="G475" s="125">
        <v>0</v>
      </c>
      <c r="H475" s="125">
        <v>4250.5606209999996</v>
      </c>
      <c r="I475" s="125">
        <v>4095.4151590000001</v>
      </c>
      <c r="J475" s="125">
        <v>3937.037159</v>
      </c>
    </row>
    <row r="476" spans="1:10" hidden="1" x14ac:dyDescent="0.25">
      <c r="A476" s="125">
        <v>921973</v>
      </c>
      <c r="B476" s="125">
        <v>2009</v>
      </c>
      <c r="C476" s="125">
        <v>35</v>
      </c>
      <c r="D476" s="125">
        <v>4</v>
      </c>
      <c r="E476" s="125">
        <v>3</v>
      </c>
      <c r="F476" s="125">
        <v>1309.843603</v>
      </c>
      <c r="G476" s="125">
        <v>2204.0299770000001</v>
      </c>
      <c r="H476" s="125">
        <v>3937.037159</v>
      </c>
      <c r="I476" s="125">
        <v>3723.256042</v>
      </c>
      <c r="J476" s="125">
        <v>3513.8735799999999</v>
      </c>
    </row>
    <row r="477" spans="1:10" hidden="1" x14ac:dyDescent="0.25">
      <c r="A477" s="125">
        <v>921974</v>
      </c>
      <c r="B477" s="125">
        <v>2009</v>
      </c>
      <c r="C477" s="125">
        <v>35</v>
      </c>
      <c r="D477" s="125">
        <v>4</v>
      </c>
      <c r="E477" s="125">
        <v>4</v>
      </c>
      <c r="F477" s="125">
        <v>2519.0048539999998</v>
      </c>
      <c r="G477" s="125">
        <v>0</v>
      </c>
      <c r="H477" s="125">
        <v>3121.3827249999999</v>
      </c>
      <c r="I477" s="125">
        <v>2740.2618940000002</v>
      </c>
      <c r="J477" s="125">
        <v>2519.0048539999998</v>
      </c>
    </row>
    <row r="478" spans="1:10" x14ac:dyDescent="0.25">
      <c r="A478" s="125">
        <v>921975</v>
      </c>
      <c r="B478" s="125">
        <v>2009</v>
      </c>
      <c r="C478" s="125">
        <v>35</v>
      </c>
      <c r="D478" s="125">
        <v>5</v>
      </c>
      <c r="E478" s="125">
        <v>1</v>
      </c>
      <c r="F478" s="129">
        <v>47.070577</v>
      </c>
      <c r="G478" s="129">
        <v>0</v>
      </c>
      <c r="H478" s="129">
        <v>54.497999999999998</v>
      </c>
      <c r="I478" s="129">
        <v>51.249918999999998</v>
      </c>
      <c r="J478" s="129">
        <v>47.070577</v>
      </c>
    </row>
    <row r="479" spans="1:10" hidden="1" x14ac:dyDescent="0.25">
      <c r="A479" s="125">
        <v>921976</v>
      </c>
      <c r="B479" s="125">
        <v>2009</v>
      </c>
      <c r="C479" s="125">
        <v>35</v>
      </c>
      <c r="D479" s="125">
        <v>5</v>
      </c>
      <c r="E479" s="125">
        <v>2</v>
      </c>
      <c r="F479" s="125">
        <v>44.396109000000003</v>
      </c>
      <c r="G479" s="125">
        <v>0</v>
      </c>
      <c r="H479" s="125">
        <v>47.070577</v>
      </c>
      <c r="I479" s="125">
        <v>46.251548999999997</v>
      </c>
      <c r="J479" s="125">
        <v>44.396109000000003</v>
      </c>
    </row>
    <row r="480" spans="1:10" hidden="1" x14ac:dyDescent="0.25">
      <c r="A480" s="125">
        <v>921977</v>
      </c>
      <c r="B480" s="125">
        <v>2009</v>
      </c>
      <c r="C480" s="125">
        <v>35</v>
      </c>
      <c r="D480" s="125">
        <v>5</v>
      </c>
      <c r="E480" s="125">
        <v>3</v>
      </c>
      <c r="F480" s="125">
        <v>0</v>
      </c>
      <c r="G480" s="125">
        <v>41.986072</v>
      </c>
      <c r="H480" s="125">
        <v>44.396109000000003</v>
      </c>
      <c r="I480" s="125">
        <v>43.241810999999998</v>
      </c>
      <c r="J480" s="125">
        <v>41.986072</v>
      </c>
    </row>
    <row r="481" spans="1:10" hidden="1" x14ac:dyDescent="0.25">
      <c r="A481" s="125">
        <v>921978</v>
      </c>
      <c r="B481" s="125">
        <v>2009</v>
      </c>
      <c r="C481" s="125">
        <v>35</v>
      </c>
      <c r="D481" s="125">
        <v>5</v>
      </c>
      <c r="E481" s="125">
        <v>4</v>
      </c>
      <c r="F481" s="125">
        <v>1125.2913530000001</v>
      </c>
      <c r="G481" s="125">
        <v>0</v>
      </c>
      <c r="H481" s="125">
        <v>1309.843603</v>
      </c>
      <c r="I481" s="125">
        <v>1231.7769249999999</v>
      </c>
      <c r="J481" s="125">
        <v>1125.2913530000001</v>
      </c>
    </row>
    <row r="482" spans="1:10" x14ac:dyDescent="0.25">
      <c r="A482" s="125">
        <v>921979</v>
      </c>
      <c r="B482" s="125">
        <v>2009</v>
      </c>
      <c r="C482" s="125">
        <v>37</v>
      </c>
      <c r="D482" s="125">
        <v>2</v>
      </c>
      <c r="E482" s="125">
        <v>1</v>
      </c>
      <c r="F482" s="129">
        <v>91072.659784999996</v>
      </c>
      <c r="G482" s="129">
        <v>0</v>
      </c>
      <c r="H482" s="129">
        <v>122876.25</v>
      </c>
      <c r="I482" s="129">
        <v>91211.040374999997</v>
      </c>
      <c r="J482" s="129">
        <v>91072.659784999996</v>
      </c>
    </row>
    <row r="483" spans="1:10" hidden="1" x14ac:dyDescent="0.25">
      <c r="A483" s="125">
        <v>921980</v>
      </c>
      <c r="B483" s="125">
        <v>2009</v>
      </c>
      <c r="C483" s="125">
        <v>37</v>
      </c>
      <c r="D483" s="125">
        <v>2</v>
      </c>
      <c r="E483" s="125">
        <v>2</v>
      </c>
      <c r="F483" s="125">
        <v>83366.274971999999</v>
      </c>
      <c r="G483" s="125">
        <v>0</v>
      </c>
      <c r="H483" s="125">
        <v>91072.659784999996</v>
      </c>
      <c r="I483" s="125">
        <v>83641.130745999995</v>
      </c>
      <c r="J483" s="125">
        <v>83366.274971999999</v>
      </c>
    </row>
    <row r="484" spans="1:10" hidden="1" x14ac:dyDescent="0.25">
      <c r="A484" s="125">
        <v>921981</v>
      </c>
      <c r="B484" s="125">
        <v>2009</v>
      </c>
      <c r="C484" s="125">
        <v>37</v>
      </c>
      <c r="D484" s="125">
        <v>2</v>
      </c>
      <c r="E484" s="125">
        <v>3</v>
      </c>
      <c r="F484" s="125">
        <v>71763.572180000003</v>
      </c>
      <c r="G484" s="125">
        <v>866.69112199999995</v>
      </c>
      <c r="H484" s="125">
        <v>83366.274971999999</v>
      </c>
      <c r="I484" s="125">
        <v>73370.658601999996</v>
      </c>
      <c r="J484" s="125">
        <v>72630.263302000007</v>
      </c>
    </row>
    <row r="485" spans="1:10" hidden="1" x14ac:dyDescent="0.25">
      <c r="A485" s="125">
        <v>921982</v>
      </c>
      <c r="B485" s="125">
        <v>2009</v>
      </c>
      <c r="C485" s="125">
        <v>37</v>
      </c>
      <c r="D485" s="125">
        <v>2</v>
      </c>
      <c r="E485" s="125">
        <v>4</v>
      </c>
      <c r="F485" s="125">
        <v>91118.926858999999</v>
      </c>
      <c r="G485" s="125">
        <v>0</v>
      </c>
      <c r="H485" s="125">
        <v>122876.25</v>
      </c>
      <c r="I485" s="125">
        <v>91211.040374999997</v>
      </c>
      <c r="J485" s="125">
        <v>91118.926858999999</v>
      </c>
    </row>
    <row r="486" spans="1:10" x14ac:dyDescent="0.25">
      <c r="A486" s="125">
        <v>921983</v>
      </c>
      <c r="B486" s="125">
        <v>2009</v>
      </c>
      <c r="C486" s="125">
        <v>37</v>
      </c>
      <c r="D486" s="125">
        <v>3</v>
      </c>
      <c r="E486" s="125">
        <v>1</v>
      </c>
      <c r="F486" s="129">
        <v>52002.974455000003</v>
      </c>
      <c r="G486" s="129">
        <v>0</v>
      </c>
      <c r="H486" s="129">
        <v>64746.608849999997</v>
      </c>
      <c r="I486" s="129">
        <v>52587.195707999999</v>
      </c>
      <c r="J486" s="129">
        <v>52002.974455000003</v>
      </c>
    </row>
    <row r="487" spans="1:10" hidden="1" x14ac:dyDescent="0.25">
      <c r="A487" s="125">
        <v>921984</v>
      </c>
      <c r="B487" s="125">
        <v>2009</v>
      </c>
      <c r="C487" s="125">
        <v>37</v>
      </c>
      <c r="D487" s="125">
        <v>3</v>
      </c>
      <c r="E487" s="125">
        <v>2</v>
      </c>
      <c r="F487" s="125">
        <v>44942.214537</v>
      </c>
      <c r="G487" s="125">
        <v>0</v>
      </c>
      <c r="H487" s="125">
        <v>52002.974455000003</v>
      </c>
      <c r="I487" s="125">
        <v>49002.402828999999</v>
      </c>
      <c r="J487" s="125">
        <v>44942.214537</v>
      </c>
    </row>
    <row r="488" spans="1:10" hidden="1" x14ac:dyDescent="0.25">
      <c r="A488" s="125">
        <v>921985</v>
      </c>
      <c r="B488" s="125">
        <v>2009</v>
      </c>
      <c r="C488" s="125">
        <v>37</v>
      </c>
      <c r="D488" s="125">
        <v>3</v>
      </c>
      <c r="E488" s="125">
        <v>3</v>
      </c>
      <c r="F488" s="125">
        <v>22709.364000000001</v>
      </c>
      <c r="G488" s="125">
        <v>14747.053346999999</v>
      </c>
      <c r="H488" s="125">
        <v>44942.214537</v>
      </c>
      <c r="I488" s="125">
        <v>41108.643637000001</v>
      </c>
      <c r="J488" s="125">
        <v>37456.417346000002</v>
      </c>
    </row>
    <row r="489" spans="1:10" hidden="1" x14ac:dyDescent="0.25">
      <c r="A489" s="125">
        <v>921986</v>
      </c>
      <c r="B489" s="125">
        <v>2009</v>
      </c>
      <c r="C489" s="125">
        <v>37</v>
      </c>
      <c r="D489" s="125">
        <v>3</v>
      </c>
      <c r="E489" s="125">
        <v>4</v>
      </c>
      <c r="F489" s="125">
        <v>57708.598424999996</v>
      </c>
      <c r="G489" s="125">
        <v>0</v>
      </c>
      <c r="H489" s="125">
        <v>71763.572180000003</v>
      </c>
      <c r="I489" s="125">
        <v>58286.373325</v>
      </c>
      <c r="J489" s="125">
        <v>57708.598424999996</v>
      </c>
    </row>
    <row r="490" spans="1:10" x14ac:dyDescent="0.25">
      <c r="A490" s="125">
        <v>921987</v>
      </c>
      <c r="B490" s="125">
        <v>2009</v>
      </c>
      <c r="C490" s="125">
        <v>37</v>
      </c>
      <c r="D490" s="125">
        <v>4</v>
      </c>
      <c r="E490" s="125">
        <v>1</v>
      </c>
      <c r="F490" s="129">
        <v>19769.091568</v>
      </c>
      <c r="G490" s="129">
        <v>0</v>
      </c>
      <c r="H490" s="129">
        <v>22909.199649999999</v>
      </c>
      <c r="I490" s="129">
        <v>20111.986373</v>
      </c>
      <c r="J490" s="129">
        <v>19769.091568</v>
      </c>
    </row>
    <row r="491" spans="1:10" hidden="1" x14ac:dyDescent="0.25">
      <c r="A491" s="125">
        <v>921988</v>
      </c>
      <c r="B491" s="125">
        <v>2009</v>
      </c>
      <c r="C491" s="125">
        <v>37</v>
      </c>
      <c r="D491" s="125">
        <v>4</v>
      </c>
      <c r="E491" s="125">
        <v>2</v>
      </c>
      <c r="F491" s="125">
        <v>17738.980532000001</v>
      </c>
      <c r="G491" s="125">
        <v>0</v>
      </c>
      <c r="H491" s="125">
        <v>19769.091568</v>
      </c>
      <c r="I491" s="125">
        <v>19047.519725999999</v>
      </c>
      <c r="J491" s="125">
        <v>17738.980532000001</v>
      </c>
    </row>
    <row r="492" spans="1:10" hidden="1" x14ac:dyDescent="0.25">
      <c r="A492" s="125">
        <v>921989</v>
      </c>
      <c r="B492" s="125">
        <v>2009</v>
      </c>
      <c r="C492" s="125">
        <v>37</v>
      </c>
      <c r="D492" s="125">
        <v>4</v>
      </c>
      <c r="E492" s="125">
        <v>3</v>
      </c>
      <c r="F492" s="125">
        <v>209.27714900000001</v>
      </c>
      <c r="G492" s="125">
        <v>15636.661144</v>
      </c>
      <c r="H492" s="125">
        <v>17738.980532000001</v>
      </c>
      <c r="I492" s="125">
        <v>16775.75389</v>
      </c>
      <c r="J492" s="125">
        <v>15845.938292999999</v>
      </c>
    </row>
    <row r="493" spans="1:10" hidden="1" x14ac:dyDescent="0.25">
      <c r="A493" s="125">
        <v>921990</v>
      </c>
      <c r="B493" s="125">
        <v>2009</v>
      </c>
      <c r="C493" s="125">
        <v>37</v>
      </c>
      <c r="D493" s="125">
        <v>4</v>
      </c>
      <c r="E493" s="125">
        <v>4</v>
      </c>
      <c r="F493" s="125">
        <v>19615.032780000001</v>
      </c>
      <c r="G493" s="125">
        <v>0</v>
      </c>
      <c r="H493" s="125">
        <v>22709.364000000001</v>
      </c>
      <c r="I493" s="125">
        <v>19936.550654999999</v>
      </c>
      <c r="J493" s="125">
        <v>19615.032780000001</v>
      </c>
    </row>
    <row r="494" spans="1:10" x14ac:dyDescent="0.25">
      <c r="A494" s="125">
        <v>921991</v>
      </c>
      <c r="B494" s="125">
        <v>2009</v>
      </c>
      <c r="C494" s="125">
        <v>37</v>
      </c>
      <c r="D494" s="125">
        <v>5</v>
      </c>
      <c r="E494" s="125">
        <v>1</v>
      </c>
      <c r="F494" s="129">
        <v>89.857077000000004</v>
      </c>
      <c r="G494" s="129">
        <v>0</v>
      </c>
      <c r="H494" s="129">
        <v>95.552000000000007</v>
      </c>
      <c r="I494" s="129">
        <v>89.857101</v>
      </c>
      <c r="J494" s="129">
        <v>89.857077000000004</v>
      </c>
    </row>
    <row r="495" spans="1:10" hidden="1" x14ac:dyDescent="0.25">
      <c r="A495" s="125">
        <v>921992</v>
      </c>
      <c r="B495" s="125">
        <v>2009</v>
      </c>
      <c r="C495" s="125">
        <v>37</v>
      </c>
      <c r="D495" s="125">
        <v>5</v>
      </c>
      <c r="E495" s="125">
        <v>2</v>
      </c>
      <c r="F495" s="125">
        <v>88.291385000000005</v>
      </c>
      <c r="G495" s="125">
        <v>0</v>
      </c>
      <c r="H495" s="125">
        <v>89.857077000000004</v>
      </c>
      <c r="I495" s="125">
        <v>88.293564000000003</v>
      </c>
      <c r="J495" s="125">
        <v>88.291385000000005</v>
      </c>
    </row>
    <row r="496" spans="1:10" hidden="1" x14ac:dyDescent="0.25">
      <c r="A496" s="125">
        <v>921993</v>
      </c>
      <c r="B496" s="125">
        <v>2009</v>
      </c>
      <c r="C496" s="125">
        <v>37</v>
      </c>
      <c r="D496" s="125">
        <v>5</v>
      </c>
      <c r="E496" s="125">
        <v>3</v>
      </c>
      <c r="F496" s="125">
        <v>0</v>
      </c>
      <c r="G496" s="125">
        <v>85.993758</v>
      </c>
      <c r="H496" s="125">
        <v>88.291385000000005</v>
      </c>
      <c r="I496" s="125">
        <v>85.995808999999994</v>
      </c>
      <c r="J496" s="125">
        <v>85.993758</v>
      </c>
    </row>
    <row r="497" spans="1:10" hidden="1" x14ac:dyDescent="0.25">
      <c r="A497" s="125">
        <v>921994</v>
      </c>
      <c r="B497" s="125">
        <v>2009</v>
      </c>
      <c r="C497" s="125">
        <v>37</v>
      </c>
      <c r="D497" s="125">
        <v>5</v>
      </c>
      <c r="E497" s="125">
        <v>4</v>
      </c>
      <c r="F497" s="125">
        <v>196.80419599999999</v>
      </c>
      <c r="G497" s="125">
        <v>0</v>
      </c>
      <c r="H497" s="125">
        <v>209.27714900000001</v>
      </c>
      <c r="I497" s="125">
        <v>196.80423099999999</v>
      </c>
      <c r="J497" s="125">
        <v>196.80419599999999</v>
      </c>
    </row>
    <row r="498" spans="1:10" x14ac:dyDescent="0.25">
      <c r="A498" s="125">
        <v>921995</v>
      </c>
      <c r="B498" s="125">
        <v>2009</v>
      </c>
      <c r="C498" s="125">
        <v>38</v>
      </c>
      <c r="D498" s="125">
        <v>2</v>
      </c>
      <c r="E498" s="125">
        <v>1</v>
      </c>
      <c r="F498" s="129">
        <v>214513.30682100001</v>
      </c>
      <c r="G498" s="129">
        <v>0</v>
      </c>
      <c r="H498" s="129">
        <v>289423.75</v>
      </c>
      <c r="I498" s="129">
        <v>214839.249625</v>
      </c>
      <c r="J498" s="129">
        <v>214513.30682100001</v>
      </c>
    </row>
    <row r="499" spans="1:10" hidden="1" x14ac:dyDescent="0.25">
      <c r="A499" s="125">
        <v>921996</v>
      </c>
      <c r="B499" s="125">
        <v>2009</v>
      </c>
      <c r="C499" s="125">
        <v>38</v>
      </c>
      <c r="D499" s="125">
        <v>2</v>
      </c>
      <c r="E499" s="125">
        <v>2</v>
      </c>
      <c r="F499" s="125">
        <v>196361.62338800001</v>
      </c>
      <c r="G499" s="125">
        <v>0</v>
      </c>
      <c r="H499" s="125">
        <v>214513.30682100001</v>
      </c>
      <c r="I499" s="125">
        <v>197009.02098500001</v>
      </c>
      <c r="J499" s="125">
        <v>196361.62338800001</v>
      </c>
    </row>
    <row r="500" spans="1:10" hidden="1" x14ac:dyDescent="0.25">
      <c r="A500" s="125">
        <v>921997</v>
      </c>
      <c r="B500" s="125">
        <v>2009</v>
      </c>
      <c r="C500" s="125">
        <v>38</v>
      </c>
      <c r="D500" s="125">
        <v>2</v>
      </c>
      <c r="E500" s="125">
        <v>3</v>
      </c>
      <c r="F500" s="125">
        <v>168975.92581799999</v>
      </c>
      <c r="G500" s="125">
        <v>2040.7280490000001</v>
      </c>
      <c r="H500" s="125">
        <v>196361.62338800001</v>
      </c>
      <c r="I500" s="125">
        <v>172817.86474300001</v>
      </c>
      <c r="J500" s="125">
        <v>171016.65386699999</v>
      </c>
    </row>
    <row r="501" spans="1:10" hidden="1" x14ac:dyDescent="0.25">
      <c r="A501" s="125">
        <v>921998</v>
      </c>
      <c r="B501" s="125">
        <v>2009</v>
      </c>
      <c r="C501" s="125">
        <v>38</v>
      </c>
      <c r="D501" s="125">
        <v>2</v>
      </c>
      <c r="E501" s="125">
        <v>4</v>
      </c>
      <c r="F501" s="125">
        <v>214622.28467699999</v>
      </c>
      <c r="G501" s="125">
        <v>0</v>
      </c>
      <c r="H501" s="125">
        <v>289423.75</v>
      </c>
      <c r="I501" s="125">
        <v>214839.249625</v>
      </c>
      <c r="J501" s="125">
        <v>214622.28467699999</v>
      </c>
    </row>
    <row r="502" spans="1:10" x14ac:dyDescent="0.25">
      <c r="A502" s="125">
        <v>921999</v>
      </c>
      <c r="B502" s="125">
        <v>2009</v>
      </c>
      <c r="C502" s="125">
        <v>38</v>
      </c>
      <c r="D502" s="125">
        <v>3</v>
      </c>
      <c r="E502" s="125">
        <v>1</v>
      </c>
      <c r="F502" s="129">
        <v>5858.2546169999996</v>
      </c>
      <c r="G502" s="129">
        <v>0</v>
      </c>
      <c r="H502" s="129">
        <v>7298.3294999999998</v>
      </c>
      <c r="I502" s="129">
        <v>5927.7032200000003</v>
      </c>
      <c r="J502" s="129">
        <v>5858.2546169999996</v>
      </c>
    </row>
    <row r="503" spans="1:10" hidden="1" x14ac:dyDescent="0.25">
      <c r="A503" s="125">
        <v>922000</v>
      </c>
      <c r="B503" s="125">
        <v>2009</v>
      </c>
      <c r="C503" s="125">
        <v>38</v>
      </c>
      <c r="D503" s="125">
        <v>3</v>
      </c>
      <c r="E503" s="125">
        <v>2</v>
      </c>
      <c r="F503" s="125">
        <v>5062.8437809999996</v>
      </c>
      <c r="G503" s="125">
        <v>0</v>
      </c>
      <c r="H503" s="125">
        <v>5858.2546169999996</v>
      </c>
      <c r="I503" s="125">
        <v>5520.2333259999996</v>
      </c>
      <c r="J503" s="125">
        <v>5062.8437809999996</v>
      </c>
    </row>
    <row r="504" spans="1:10" hidden="1" x14ac:dyDescent="0.25">
      <c r="A504" s="125">
        <v>922001</v>
      </c>
      <c r="B504" s="125">
        <v>2009</v>
      </c>
      <c r="C504" s="125">
        <v>38</v>
      </c>
      <c r="D504" s="125">
        <v>3</v>
      </c>
      <c r="E504" s="125">
        <v>3</v>
      </c>
      <c r="F504" s="125">
        <v>2526.891259</v>
      </c>
      <c r="G504" s="125">
        <v>1640.9178260000001</v>
      </c>
      <c r="H504" s="125">
        <v>5062.8437809999996</v>
      </c>
      <c r="I504" s="125">
        <v>4630.9832070000002</v>
      </c>
      <c r="J504" s="125">
        <v>4167.8090849999999</v>
      </c>
    </row>
    <row r="505" spans="1:10" hidden="1" x14ac:dyDescent="0.25">
      <c r="A505" s="125">
        <v>922002</v>
      </c>
      <c r="B505" s="125">
        <v>2009</v>
      </c>
      <c r="C505" s="125">
        <v>38</v>
      </c>
      <c r="D505" s="125">
        <v>3</v>
      </c>
      <c r="E505" s="125">
        <v>4</v>
      </c>
      <c r="F505" s="125">
        <v>135777.49344399999</v>
      </c>
      <c r="G505" s="125">
        <v>0</v>
      </c>
      <c r="H505" s="125">
        <v>168975.92581799999</v>
      </c>
      <c r="I505" s="125">
        <v>137242.24694899999</v>
      </c>
      <c r="J505" s="125">
        <v>135777.49344399999</v>
      </c>
    </row>
    <row r="506" spans="1:10" x14ac:dyDescent="0.25">
      <c r="A506" s="125">
        <v>922003</v>
      </c>
      <c r="B506" s="125">
        <v>2009</v>
      </c>
      <c r="C506" s="125">
        <v>38</v>
      </c>
      <c r="D506" s="125">
        <v>4</v>
      </c>
      <c r="E506" s="125">
        <v>1</v>
      </c>
      <c r="F506" s="129">
        <v>810.72518400000001</v>
      </c>
      <c r="G506" s="129">
        <v>0</v>
      </c>
      <c r="H506" s="129">
        <v>955.18984999999998</v>
      </c>
      <c r="I506" s="129">
        <v>838.56116899999995</v>
      </c>
      <c r="J506" s="129">
        <v>810.72518400000001</v>
      </c>
    </row>
    <row r="507" spans="1:10" hidden="1" x14ac:dyDescent="0.25">
      <c r="A507" s="125">
        <v>922004</v>
      </c>
      <c r="B507" s="125">
        <v>2009</v>
      </c>
      <c r="C507" s="125">
        <v>38</v>
      </c>
      <c r="D507" s="125">
        <v>4</v>
      </c>
      <c r="E507" s="125">
        <v>2</v>
      </c>
      <c r="F507" s="125">
        <v>727.47087099999999</v>
      </c>
      <c r="G507" s="125">
        <v>0</v>
      </c>
      <c r="H507" s="125">
        <v>810.72518400000001</v>
      </c>
      <c r="I507" s="125">
        <v>781.13371500000005</v>
      </c>
      <c r="J507" s="125">
        <v>727.47087099999999</v>
      </c>
    </row>
    <row r="508" spans="1:10" hidden="1" x14ac:dyDescent="0.25">
      <c r="A508" s="125">
        <v>922005</v>
      </c>
      <c r="B508" s="125">
        <v>2009</v>
      </c>
      <c r="C508" s="125">
        <v>38</v>
      </c>
      <c r="D508" s="125">
        <v>4</v>
      </c>
      <c r="E508" s="125">
        <v>3</v>
      </c>
      <c r="F508" s="125">
        <v>8.5823999999999998</v>
      </c>
      <c r="G508" s="125">
        <v>641.255312</v>
      </c>
      <c r="H508" s="125">
        <v>727.47087099999999</v>
      </c>
      <c r="I508" s="125">
        <v>687.969202</v>
      </c>
      <c r="J508" s="125">
        <v>649.83771200000001</v>
      </c>
    </row>
    <row r="509" spans="1:10" hidden="1" x14ac:dyDescent="0.25">
      <c r="A509" s="125">
        <v>922006</v>
      </c>
      <c r="B509" s="125">
        <v>2009</v>
      </c>
      <c r="C509" s="125">
        <v>38</v>
      </c>
      <c r="D509" s="125">
        <v>4</v>
      </c>
      <c r="E509" s="125">
        <v>4</v>
      </c>
      <c r="F509" s="125">
        <v>2163.0467199999998</v>
      </c>
      <c r="G509" s="125">
        <v>0</v>
      </c>
      <c r="H509" s="125">
        <v>2526.891259</v>
      </c>
      <c r="I509" s="125">
        <v>2218.3578360000001</v>
      </c>
      <c r="J509" s="125">
        <v>2163.0467199999998</v>
      </c>
    </row>
    <row r="510" spans="1:10" x14ac:dyDescent="0.25">
      <c r="A510" s="125">
        <v>922007</v>
      </c>
      <c r="B510" s="125">
        <v>2009</v>
      </c>
      <c r="C510" s="125">
        <v>38</v>
      </c>
      <c r="D510" s="125">
        <v>5</v>
      </c>
      <c r="E510" s="125">
        <v>1</v>
      </c>
      <c r="F510" s="129">
        <v>4.1828979999999998</v>
      </c>
      <c r="G510" s="129">
        <v>0</v>
      </c>
      <c r="H510" s="129">
        <v>4.4480000000000004</v>
      </c>
      <c r="I510" s="129">
        <v>4.1828989999999999</v>
      </c>
      <c r="J510" s="129">
        <v>4.1828979999999998</v>
      </c>
    </row>
    <row r="511" spans="1:10" hidden="1" x14ac:dyDescent="0.25">
      <c r="A511" s="125">
        <v>922008</v>
      </c>
      <c r="B511" s="125">
        <v>2009</v>
      </c>
      <c r="C511" s="125">
        <v>38</v>
      </c>
      <c r="D511" s="125">
        <v>5</v>
      </c>
      <c r="E511" s="125">
        <v>2</v>
      </c>
      <c r="F511" s="125">
        <v>4.1100139999999996</v>
      </c>
      <c r="G511" s="125">
        <v>0</v>
      </c>
      <c r="H511" s="125">
        <v>4.1828979999999998</v>
      </c>
      <c r="I511" s="125">
        <v>4.1101159999999997</v>
      </c>
      <c r="J511" s="125">
        <v>4.1100139999999996</v>
      </c>
    </row>
    <row r="512" spans="1:10" hidden="1" x14ac:dyDescent="0.25">
      <c r="A512" s="125">
        <v>922009</v>
      </c>
      <c r="B512" s="125">
        <v>2009</v>
      </c>
      <c r="C512" s="125">
        <v>38</v>
      </c>
      <c r="D512" s="125">
        <v>5</v>
      </c>
      <c r="E512" s="125">
        <v>3</v>
      </c>
      <c r="F512" s="125">
        <v>0</v>
      </c>
      <c r="G512" s="125">
        <v>4.0030580000000002</v>
      </c>
      <c r="H512" s="125">
        <v>4.1100139999999996</v>
      </c>
      <c r="I512" s="125">
        <v>4.0031540000000003</v>
      </c>
      <c r="J512" s="125">
        <v>4.0030580000000002</v>
      </c>
    </row>
    <row r="513" spans="1:10" hidden="1" x14ac:dyDescent="0.25">
      <c r="A513" s="125">
        <v>922010</v>
      </c>
      <c r="B513" s="125">
        <v>2009</v>
      </c>
      <c r="C513" s="125">
        <v>38</v>
      </c>
      <c r="D513" s="125">
        <v>5</v>
      </c>
      <c r="E513" s="125">
        <v>4</v>
      </c>
      <c r="F513" s="125">
        <v>8.0708880000000001</v>
      </c>
      <c r="G513" s="125">
        <v>0</v>
      </c>
      <c r="H513" s="125">
        <v>8.5823999999999998</v>
      </c>
      <c r="I513" s="125">
        <v>8.0708889999999993</v>
      </c>
      <c r="J513" s="125">
        <v>8.0708880000000001</v>
      </c>
    </row>
    <row r="514" spans="1:10" x14ac:dyDescent="0.25">
      <c r="A514" s="125">
        <v>922011</v>
      </c>
      <c r="B514" s="125">
        <v>2009</v>
      </c>
      <c r="C514" s="125">
        <v>39</v>
      </c>
      <c r="D514" s="125">
        <v>2</v>
      </c>
      <c r="E514" s="125">
        <v>1</v>
      </c>
      <c r="F514" s="129">
        <v>40460.673083000001</v>
      </c>
      <c r="G514" s="129">
        <v>0</v>
      </c>
      <c r="H514" s="129">
        <v>54525.837500000001</v>
      </c>
      <c r="I514" s="129">
        <v>40474.529175999996</v>
      </c>
      <c r="J514" s="129">
        <v>40460.673083000001</v>
      </c>
    </row>
    <row r="515" spans="1:10" hidden="1" x14ac:dyDescent="0.25">
      <c r="A515" s="125">
        <v>922012</v>
      </c>
      <c r="B515" s="125">
        <v>2009</v>
      </c>
      <c r="C515" s="125">
        <v>39</v>
      </c>
      <c r="D515" s="125">
        <v>2</v>
      </c>
      <c r="E515" s="125">
        <v>2</v>
      </c>
      <c r="F515" s="125">
        <v>37056.355292</v>
      </c>
      <c r="G515" s="125">
        <v>0</v>
      </c>
      <c r="H515" s="125">
        <v>40460.673083000001</v>
      </c>
      <c r="I515" s="125">
        <v>37159.082159999998</v>
      </c>
      <c r="J515" s="125">
        <v>37056.355292</v>
      </c>
    </row>
    <row r="516" spans="1:10" hidden="1" x14ac:dyDescent="0.25">
      <c r="A516" s="125">
        <v>922013</v>
      </c>
      <c r="B516" s="125">
        <v>2009</v>
      </c>
      <c r="C516" s="125">
        <v>39</v>
      </c>
      <c r="D516" s="125">
        <v>2</v>
      </c>
      <c r="E516" s="125">
        <v>3</v>
      </c>
      <c r="F516" s="125">
        <v>31775.436891000001</v>
      </c>
      <c r="G516" s="125">
        <v>568.575063</v>
      </c>
      <c r="H516" s="125">
        <v>37056.355292</v>
      </c>
      <c r="I516" s="125">
        <v>32613.298291999999</v>
      </c>
      <c r="J516" s="125">
        <v>32344.011953000001</v>
      </c>
    </row>
    <row r="517" spans="1:10" hidden="1" x14ac:dyDescent="0.25">
      <c r="A517" s="125">
        <v>922014</v>
      </c>
      <c r="B517" s="125">
        <v>2009</v>
      </c>
      <c r="C517" s="125">
        <v>39</v>
      </c>
      <c r="D517" s="125">
        <v>2</v>
      </c>
      <c r="E517" s="125">
        <v>4</v>
      </c>
      <c r="F517" s="125">
        <v>40460.679242999999</v>
      </c>
      <c r="G517" s="125">
        <v>0</v>
      </c>
      <c r="H517" s="125">
        <v>54525.837500000001</v>
      </c>
      <c r="I517" s="125">
        <v>40474.529175999996</v>
      </c>
      <c r="J517" s="125">
        <v>40460.679242999999</v>
      </c>
    </row>
    <row r="518" spans="1:10" x14ac:dyDescent="0.25">
      <c r="A518" s="125">
        <v>922015</v>
      </c>
      <c r="B518" s="125">
        <v>2009</v>
      </c>
      <c r="C518" s="125">
        <v>39</v>
      </c>
      <c r="D518" s="125">
        <v>3</v>
      </c>
      <c r="E518" s="125">
        <v>1</v>
      </c>
      <c r="F518" s="129">
        <v>2696.2385960000001</v>
      </c>
      <c r="G518" s="129">
        <v>0</v>
      </c>
      <c r="H518" s="129">
        <v>3347.5792499999998</v>
      </c>
      <c r="I518" s="129">
        <v>2718.903867</v>
      </c>
      <c r="J518" s="129">
        <v>2696.2385960000001</v>
      </c>
    </row>
    <row r="519" spans="1:10" hidden="1" x14ac:dyDescent="0.25">
      <c r="A519" s="125">
        <v>922016</v>
      </c>
      <c r="B519" s="125">
        <v>2009</v>
      </c>
      <c r="C519" s="125">
        <v>39</v>
      </c>
      <c r="D519" s="125">
        <v>3</v>
      </c>
      <c r="E519" s="125">
        <v>2</v>
      </c>
      <c r="F519" s="125">
        <v>2519.0639919999999</v>
      </c>
      <c r="G519" s="125">
        <v>0</v>
      </c>
      <c r="H519" s="125">
        <v>2696.2385960000001</v>
      </c>
      <c r="I519" s="125">
        <v>2540.6656290000001</v>
      </c>
      <c r="J519" s="125">
        <v>2519.0639919999999</v>
      </c>
    </row>
    <row r="520" spans="1:10" hidden="1" x14ac:dyDescent="0.25">
      <c r="A520" s="125">
        <v>922017</v>
      </c>
      <c r="B520" s="125">
        <v>2009</v>
      </c>
      <c r="C520" s="125">
        <v>39</v>
      </c>
      <c r="D520" s="125">
        <v>3</v>
      </c>
      <c r="E520" s="125">
        <v>3</v>
      </c>
      <c r="F520" s="125">
        <v>1901.4459609999999</v>
      </c>
      <c r="G520" s="125">
        <v>268.44656099999997</v>
      </c>
      <c r="H520" s="125">
        <v>2519.0639919999999</v>
      </c>
      <c r="I520" s="125">
        <v>2304.1878339999998</v>
      </c>
      <c r="J520" s="125">
        <v>2169.8925220000001</v>
      </c>
    </row>
    <row r="521" spans="1:10" hidden="1" x14ac:dyDescent="0.25">
      <c r="A521" s="125">
        <v>922018</v>
      </c>
      <c r="B521" s="125">
        <v>2009</v>
      </c>
      <c r="C521" s="125">
        <v>39</v>
      </c>
      <c r="D521" s="125">
        <v>3</v>
      </c>
      <c r="E521" s="125">
        <v>4</v>
      </c>
      <c r="F521" s="125">
        <v>25604.569919000001</v>
      </c>
      <c r="G521" s="125">
        <v>0</v>
      </c>
      <c r="H521" s="125">
        <v>31775.436891000001</v>
      </c>
      <c r="I521" s="125">
        <v>25808.009843</v>
      </c>
      <c r="J521" s="125">
        <v>25604.569919000001</v>
      </c>
    </row>
    <row r="522" spans="1:10" x14ac:dyDescent="0.25">
      <c r="A522" s="125">
        <v>922019</v>
      </c>
      <c r="B522" s="125">
        <v>2009</v>
      </c>
      <c r="C522" s="125">
        <v>39</v>
      </c>
      <c r="D522" s="125">
        <v>4</v>
      </c>
      <c r="E522" s="125">
        <v>1</v>
      </c>
      <c r="F522" s="129">
        <v>22844.910331999999</v>
      </c>
      <c r="G522" s="129">
        <v>0</v>
      </c>
      <c r="H522" s="129">
        <v>26111.162700000001</v>
      </c>
      <c r="I522" s="129">
        <v>22922.989733999999</v>
      </c>
      <c r="J522" s="129">
        <v>22844.910331999999</v>
      </c>
    </row>
    <row r="523" spans="1:10" hidden="1" x14ac:dyDescent="0.25">
      <c r="A523" s="125">
        <v>922020</v>
      </c>
      <c r="B523" s="125">
        <v>2009</v>
      </c>
      <c r="C523" s="125">
        <v>39</v>
      </c>
      <c r="D523" s="125">
        <v>4</v>
      </c>
      <c r="E523" s="125">
        <v>2</v>
      </c>
      <c r="F523" s="125">
        <v>20009.055756999998</v>
      </c>
      <c r="G523" s="125">
        <v>0</v>
      </c>
      <c r="H523" s="125">
        <v>22844.910331999999</v>
      </c>
      <c r="I523" s="125">
        <v>22011.071103999999</v>
      </c>
      <c r="J523" s="125">
        <v>20009.055756999998</v>
      </c>
    </row>
    <row r="524" spans="1:10" hidden="1" x14ac:dyDescent="0.25">
      <c r="A524" s="125">
        <v>922021</v>
      </c>
      <c r="B524" s="125">
        <v>2009</v>
      </c>
      <c r="C524" s="125">
        <v>39</v>
      </c>
      <c r="D524" s="125">
        <v>4</v>
      </c>
      <c r="E524" s="125">
        <v>3</v>
      </c>
      <c r="F524" s="125">
        <v>3057.6144829999998</v>
      </c>
      <c r="G524" s="125">
        <v>13810.048814</v>
      </c>
      <c r="H524" s="125">
        <v>20009.055756999998</v>
      </c>
      <c r="I524" s="125">
        <v>18922.564030000001</v>
      </c>
      <c r="J524" s="125">
        <v>16867.663296999999</v>
      </c>
    </row>
    <row r="525" spans="1:10" hidden="1" x14ac:dyDescent="0.25">
      <c r="A525" s="125">
        <v>922022</v>
      </c>
      <c r="B525" s="125">
        <v>2009</v>
      </c>
      <c r="C525" s="125">
        <v>39</v>
      </c>
      <c r="D525" s="125">
        <v>4</v>
      </c>
      <c r="E525" s="125">
        <v>4</v>
      </c>
      <c r="F525" s="125">
        <v>1663.8261990000001</v>
      </c>
      <c r="G525" s="125">
        <v>0</v>
      </c>
      <c r="H525" s="125">
        <v>1901.4459609999999</v>
      </c>
      <c r="I525" s="125">
        <v>1669.279409</v>
      </c>
      <c r="J525" s="125">
        <v>1663.8261990000001</v>
      </c>
    </row>
    <row r="526" spans="1:10" x14ac:dyDescent="0.25">
      <c r="A526" s="125">
        <v>922023</v>
      </c>
      <c r="B526" s="125">
        <v>2009</v>
      </c>
      <c r="C526" s="125">
        <v>39</v>
      </c>
      <c r="D526" s="125">
        <v>5</v>
      </c>
      <c r="E526" s="125">
        <v>1</v>
      </c>
      <c r="F526" s="129">
        <v>2358.7272870000002</v>
      </c>
      <c r="G526" s="129">
        <v>0</v>
      </c>
      <c r="H526" s="129">
        <v>2530.0318499999998</v>
      </c>
      <c r="I526" s="129">
        <v>2379.2419519999999</v>
      </c>
      <c r="J526" s="129">
        <v>2358.7272870000002</v>
      </c>
    </row>
    <row r="527" spans="1:10" hidden="1" x14ac:dyDescent="0.25">
      <c r="A527" s="125">
        <v>922024</v>
      </c>
      <c r="B527" s="125">
        <v>2009</v>
      </c>
      <c r="C527" s="125">
        <v>39</v>
      </c>
      <c r="D527" s="125">
        <v>5</v>
      </c>
      <c r="E527" s="125">
        <v>2</v>
      </c>
      <c r="F527" s="125">
        <v>2167.235514</v>
      </c>
      <c r="G527" s="125">
        <v>0</v>
      </c>
      <c r="H527" s="125">
        <v>2358.7272870000002</v>
      </c>
      <c r="I527" s="125">
        <v>2317.6854320000002</v>
      </c>
      <c r="J527" s="125">
        <v>2167.235514</v>
      </c>
    </row>
    <row r="528" spans="1:10" hidden="1" x14ac:dyDescent="0.25">
      <c r="A528" s="125">
        <v>922025</v>
      </c>
      <c r="B528" s="125">
        <v>2009</v>
      </c>
      <c r="C528" s="125">
        <v>39</v>
      </c>
      <c r="D528" s="125">
        <v>5</v>
      </c>
      <c r="E528" s="125">
        <v>3</v>
      </c>
      <c r="F528" s="125">
        <v>0</v>
      </c>
      <c r="G528" s="125">
        <v>1982.011309</v>
      </c>
      <c r="H528" s="125">
        <v>2167.235514</v>
      </c>
      <c r="I528" s="125">
        <v>2110.8873910000002</v>
      </c>
      <c r="J528" s="125">
        <v>1982.011309</v>
      </c>
    </row>
    <row r="529" spans="1:10" hidden="1" x14ac:dyDescent="0.25">
      <c r="A529" s="125">
        <v>922026</v>
      </c>
      <c r="B529" s="125">
        <v>2009</v>
      </c>
      <c r="C529" s="125">
        <v>39</v>
      </c>
      <c r="D529" s="125">
        <v>5</v>
      </c>
      <c r="E529" s="125">
        <v>4</v>
      </c>
      <c r="F529" s="125">
        <v>2852.0606120000002</v>
      </c>
      <c r="G529" s="125">
        <v>0</v>
      </c>
      <c r="H529" s="125">
        <v>3057.6144829999998</v>
      </c>
      <c r="I529" s="125">
        <v>2875.3806589999999</v>
      </c>
      <c r="J529" s="125">
        <v>2852.0606120000002</v>
      </c>
    </row>
    <row r="530" spans="1:10" x14ac:dyDescent="0.25">
      <c r="A530" s="125">
        <v>922027</v>
      </c>
      <c r="B530" s="125">
        <v>2009</v>
      </c>
      <c r="C530" s="125">
        <v>40</v>
      </c>
      <c r="D530" s="125">
        <v>2</v>
      </c>
      <c r="E530" s="125">
        <v>1</v>
      </c>
      <c r="F530" s="129">
        <v>94397.186893999999</v>
      </c>
      <c r="G530" s="129">
        <v>0</v>
      </c>
      <c r="H530" s="129">
        <v>127212.0625</v>
      </c>
      <c r="I530" s="129">
        <v>94429.513993999994</v>
      </c>
      <c r="J530" s="129">
        <v>94397.186893999999</v>
      </c>
    </row>
    <row r="531" spans="1:10" hidden="1" x14ac:dyDescent="0.25">
      <c r="A531" s="125">
        <v>922028</v>
      </c>
      <c r="B531" s="125">
        <v>2009</v>
      </c>
      <c r="C531" s="125">
        <v>40</v>
      </c>
      <c r="D531" s="125">
        <v>2</v>
      </c>
      <c r="E531" s="125">
        <v>2</v>
      </c>
      <c r="F531" s="125">
        <v>86454.708475000007</v>
      </c>
      <c r="G531" s="125">
        <v>0</v>
      </c>
      <c r="H531" s="125">
        <v>94397.186893999999</v>
      </c>
      <c r="I531" s="125">
        <v>86694.376443999994</v>
      </c>
      <c r="J531" s="125">
        <v>86454.708475000007</v>
      </c>
    </row>
    <row r="532" spans="1:10" hidden="1" x14ac:dyDescent="0.25">
      <c r="A532" s="125">
        <v>922029</v>
      </c>
      <c r="B532" s="125">
        <v>2009</v>
      </c>
      <c r="C532" s="125">
        <v>40</v>
      </c>
      <c r="D532" s="125">
        <v>2</v>
      </c>
      <c r="E532" s="125">
        <v>3</v>
      </c>
      <c r="F532" s="125">
        <v>74134.007821000007</v>
      </c>
      <c r="G532" s="125">
        <v>1326.5198620000001</v>
      </c>
      <c r="H532" s="125">
        <v>86454.708475000007</v>
      </c>
      <c r="I532" s="125">
        <v>76088.788929000002</v>
      </c>
      <c r="J532" s="125">
        <v>75460.527682999993</v>
      </c>
    </row>
    <row r="533" spans="1:10" hidden="1" x14ac:dyDescent="0.25">
      <c r="A533" s="125">
        <v>922030</v>
      </c>
      <c r="B533" s="125">
        <v>2009</v>
      </c>
      <c r="C533" s="125">
        <v>40</v>
      </c>
      <c r="D533" s="125">
        <v>2</v>
      </c>
      <c r="E533" s="125">
        <v>4</v>
      </c>
      <c r="F533" s="125">
        <v>94397.201264999996</v>
      </c>
      <c r="G533" s="125">
        <v>0</v>
      </c>
      <c r="H533" s="125">
        <v>127212.0625</v>
      </c>
      <c r="I533" s="125">
        <v>94429.513993999994</v>
      </c>
      <c r="J533" s="125">
        <v>94397.201264999996</v>
      </c>
    </row>
    <row r="534" spans="1:10" x14ac:dyDescent="0.25">
      <c r="A534" s="125">
        <v>922031</v>
      </c>
      <c r="B534" s="125">
        <v>2009</v>
      </c>
      <c r="C534" s="125">
        <v>40</v>
      </c>
      <c r="D534" s="125">
        <v>3</v>
      </c>
      <c r="E534" s="125">
        <v>1</v>
      </c>
      <c r="F534" s="129">
        <v>132206.575641</v>
      </c>
      <c r="G534" s="129">
        <v>0</v>
      </c>
      <c r="H534" s="129">
        <v>164144.223</v>
      </c>
      <c r="I534" s="129">
        <v>133317.937921</v>
      </c>
      <c r="J534" s="129">
        <v>132206.575641</v>
      </c>
    </row>
    <row r="535" spans="1:10" hidden="1" x14ac:dyDescent="0.25">
      <c r="A535" s="125">
        <v>922032</v>
      </c>
      <c r="B535" s="125">
        <v>2009</v>
      </c>
      <c r="C535" s="125">
        <v>40</v>
      </c>
      <c r="D535" s="125">
        <v>3</v>
      </c>
      <c r="E535" s="125">
        <v>2</v>
      </c>
      <c r="F535" s="125">
        <v>123519.047895</v>
      </c>
      <c r="G535" s="125">
        <v>0</v>
      </c>
      <c r="H535" s="125">
        <v>132206.575641</v>
      </c>
      <c r="I535" s="125">
        <v>124578.256226</v>
      </c>
      <c r="J535" s="125">
        <v>123519.047895</v>
      </c>
    </row>
    <row r="536" spans="1:10" hidden="1" x14ac:dyDescent="0.25">
      <c r="A536" s="125">
        <v>922033</v>
      </c>
      <c r="B536" s="125">
        <v>2009</v>
      </c>
      <c r="C536" s="125">
        <v>40</v>
      </c>
      <c r="D536" s="125">
        <v>3</v>
      </c>
      <c r="E536" s="125">
        <v>3</v>
      </c>
      <c r="F536" s="125">
        <v>93234.854042000006</v>
      </c>
      <c r="G536" s="125">
        <v>13162.917289999999</v>
      </c>
      <c r="H536" s="125">
        <v>123519.047895</v>
      </c>
      <c r="I536" s="125">
        <v>112982.87311</v>
      </c>
      <c r="J536" s="125">
        <v>106397.771332</v>
      </c>
    </row>
    <row r="537" spans="1:10" hidden="1" x14ac:dyDescent="0.25">
      <c r="A537" s="125">
        <v>922034</v>
      </c>
      <c r="B537" s="125">
        <v>2009</v>
      </c>
      <c r="C537" s="125">
        <v>40</v>
      </c>
      <c r="D537" s="125">
        <v>3</v>
      </c>
      <c r="E537" s="125">
        <v>4</v>
      </c>
      <c r="F537" s="125">
        <v>59737.003559999997</v>
      </c>
      <c r="G537" s="125">
        <v>0</v>
      </c>
      <c r="H537" s="125">
        <v>74134.007821000007</v>
      </c>
      <c r="I537" s="125">
        <v>60211.641151999997</v>
      </c>
      <c r="J537" s="125">
        <v>59737.003559999997</v>
      </c>
    </row>
    <row r="538" spans="1:10" x14ac:dyDescent="0.25">
      <c r="A538" s="125">
        <v>922035</v>
      </c>
      <c r="B538" s="125">
        <v>2009</v>
      </c>
      <c r="C538" s="125">
        <v>40</v>
      </c>
      <c r="D538" s="125">
        <v>4</v>
      </c>
      <c r="E538" s="125">
        <v>1</v>
      </c>
      <c r="F538" s="129">
        <v>24746.202740000001</v>
      </c>
      <c r="G538" s="129">
        <v>0</v>
      </c>
      <c r="H538" s="129">
        <v>28284.2925</v>
      </c>
      <c r="I538" s="129">
        <v>24830.780385999999</v>
      </c>
      <c r="J538" s="129">
        <v>24746.202740000001</v>
      </c>
    </row>
    <row r="539" spans="1:10" hidden="1" x14ac:dyDescent="0.25">
      <c r="A539" s="125">
        <v>922036</v>
      </c>
      <c r="B539" s="125">
        <v>2009</v>
      </c>
      <c r="C539" s="125">
        <v>40</v>
      </c>
      <c r="D539" s="125">
        <v>4</v>
      </c>
      <c r="E539" s="125">
        <v>2</v>
      </c>
      <c r="F539" s="125">
        <v>21674.331096999998</v>
      </c>
      <c r="G539" s="125">
        <v>0</v>
      </c>
      <c r="H539" s="125">
        <v>24746.202740000001</v>
      </c>
      <c r="I539" s="125">
        <v>23842.966339999999</v>
      </c>
      <c r="J539" s="125">
        <v>21674.331096999998</v>
      </c>
    </row>
    <row r="540" spans="1:10" hidden="1" x14ac:dyDescent="0.25">
      <c r="A540" s="125">
        <v>922037</v>
      </c>
      <c r="B540" s="125">
        <v>2009</v>
      </c>
      <c r="C540" s="125">
        <v>40</v>
      </c>
      <c r="D540" s="125">
        <v>4</v>
      </c>
      <c r="E540" s="125">
        <v>3</v>
      </c>
      <c r="F540" s="125">
        <v>3312.0877599999999</v>
      </c>
      <c r="G540" s="125">
        <v>14959.405086000001</v>
      </c>
      <c r="H540" s="125">
        <v>21674.331096999998</v>
      </c>
      <c r="I540" s="125">
        <v>20497.414917999999</v>
      </c>
      <c r="J540" s="125">
        <v>18271.492846000001</v>
      </c>
    </row>
    <row r="541" spans="1:10" hidden="1" x14ac:dyDescent="0.25">
      <c r="A541" s="125">
        <v>922038</v>
      </c>
      <c r="B541" s="125">
        <v>2009</v>
      </c>
      <c r="C541" s="125">
        <v>40</v>
      </c>
      <c r="D541" s="125">
        <v>4</v>
      </c>
      <c r="E541" s="125">
        <v>4</v>
      </c>
      <c r="F541" s="125">
        <v>81583.487529999999</v>
      </c>
      <c r="G541" s="125">
        <v>0</v>
      </c>
      <c r="H541" s="125">
        <v>93234.854042000006</v>
      </c>
      <c r="I541" s="125">
        <v>81850.878362999996</v>
      </c>
      <c r="J541" s="125">
        <v>81583.487529999999</v>
      </c>
    </row>
    <row r="542" spans="1:10" x14ac:dyDescent="0.25">
      <c r="A542" s="125">
        <v>922039</v>
      </c>
      <c r="B542" s="125">
        <v>2009</v>
      </c>
      <c r="C542" s="125">
        <v>40</v>
      </c>
      <c r="D542" s="125">
        <v>5</v>
      </c>
      <c r="E542" s="125">
        <v>1</v>
      </c>
      <c r="F542" s="129">
        <v>97.978432999999995</v>
      </c>
      <c r="G542" s="129">
        <v>0</v>
      </c>
      <c r="H542" s="129">
        <v>105.0942</v>
      </c>
      <c r="I542" s="129">
        <v>98.830585999999997</v>
      </c>
      <c r="J542" s="129">
        <v>97.978432999999995</v>
      </c>
    </row>
    <row r="543" spans="1:10" hidden="1" x14ac:dyDescent="0.25">
      <c r="A543" s="125">
        <v>922040</v>
      </c>
      <c r="B543" s="125">
        <v>2009</v>
      </c>
      <c r="C543" s="125">
        <v>40</v>
      </c>
      <c r="D543" s="125">
        <v>5</v>
      </c>
      <c r="E543" s="125">
        <v>2</v>
      </c>
      <c r="F543" s="125">
        <v>90.024117000000004</v>
      </c>
      <c r="G543" s="125">
        <v>0</v>
      </c>
      <c r="H543" s="125">
        <v>97.978432999999995</v>
      </c>
      <c r="I543" s="125">
        <v>96.273608999999993</v>
      </c>
      <c r="J543" s="125">
        <v>90.024117000000004</v>
      </c>
    </row>
    <row r="544" spans="1:10" hidden="1" x14ac:dyDescent="0.25">
      <c r="A544" s="125">
        <v>922041</v>
      </c>
      <c r="B544" s="125">
        <v>2009</v>
      </c>
      <c r="C544" s="125">
        <v>40</v>
      </c>
      <c r="D544" s="125">
        <v>5</v>
      </c>
      <c r="E544" s="125">
        <v>3</v>
      </c>
      <c r="F544" s="125">
        <v>0</v>
      </c>
      <c r="G544" s="125">
        <v>82.330146999999997</v>
      </c>
      <c r="H544" s="125">
        <v>90.024117000000004</v>
      </c>
      <c r="I544" s="125">
        <v>87.683490000000006</v>
      </c>
      <c r="J544" s="125">
        <v>82.330146999999997</v>
      </c>
    </row>
    <row r="545" spans="1:10" hidden="1" x14ac:dyDescent="0.25">
      <c r="A545" s="125">
        <v>922042</v>
      </c>
      <c r="B545" s="125">
        <v>2009</v>
      </c>
      <c r="C545" s="125">
        <v>40</v>
      </c>
      <c r="D545" s="125">
        <v>5</v>
      </c>
      <c r="E545" s="125">
        <v>4</v>
      </c>
      <c r="F545" s="125">
        <v>3089.4264459999999</v>
      </c>
      <c r="G545" s="125">
        <v>0</v>
      </c>
      <c r="H545" s="125">
        <v>3312.0877599999999</v>
      </c>
      <c r="I545" s="125">
        <v>3114.6873300000002</v>
      </c>
      <c r="J545" s="125">
        <v>3089.4264459999999</v>
      </c>
    </row>
    <row r="546" spans="1:10" x14ac:dyDescent="0.25">
      <c r="A546" s="125">
        <v>922043</v>
      </c>
      <c r="B546" s="125">
        <v>2009</v>
      </c>
      <c r="C546" s="125">
        <v>41</v>
      </c>
      <c r="D546" s="125">
        <v>2</v>
      </c>
      <c r="E546" s="125">
        <v>1</v>
      </c>
      <c r="F546" s="129">
        <v>12099.748127000001</v>
      </c>
      <c r="G546" s="129">
        <v>0</v>
      </c>
      <c r="H546" s="129">
        <v>16307.0448</v>
      </c>
      <c r="I546" s="129">
        <v>12104.719354999999</v>
      </c>
      <c r="J546" s="129">
        <v>12099.748127000001</v>
      </c>
    </row>
    <row r="547" spans="1:10" hidden="1" x14ac:dyDescent="0.25">
      <c r="A547" s="125">
        <v>922044</v>
      </c>
      <c r="B547" s="125">
        <v>2009</v>
      </c>
      <c r="C547" s="125">
        <v>41</v>
      </c>
      <c r="D547" s="125">
        <v>2</v>
      </c>
      <c r="E547" s="125">
        <v>2</v>
      </c>
      <c r="F547" s="125">
        <v>11091.799293</v>
      </c>
      <c r="G547" s="125">
        <v>0</v>
      </c>
      <c r="H547" s="125">
        <v>12099.748127000001</v>
      </c>
      <c r="I547" s="125">
        <v>11112.40868</v>
      </c>
      <c r="J547" s="125">
        <v>11091.799293</v>
      </c>
    </row>
    <row r="548" spans="1:10" hidden="1" x14ac:dyDescent="0.25">
      <c r="A548" s="125">
        <v>922045</v>
      </c>
      <c r="B548" s="125">
        <v>2009</v>
      </c>
      <c r="C548" s="125">
        <v>41</v>
      </c>
      <c r="D548" s="125">
        <v>2</v>
      </c>
      <c r="E548" s="125">
        <v>3</v>
      </c>
      <c r="F548" s="125">
        <v>9259.1071690000008</v>
      </c>
      <c r="G548" s="125">
        <v>435.48434700000001</v>
      </c>
      <c r="H548" s="125">
        <v>11091.799293</v>
      </c>
      <c r="I548" s="125">
        <v>9761.8925579999996</v>
      </c>
      <c r="J548" s="125">
        <v>9694.5915160000004</v>
      </c>
    </row>
    <row r="549" spans="1:10" hidden="1" x14ac:dyDescent="0.25">
      <c r="A549" s="125">
        <v>922046</v>
      </c>
      <c r="B549" s="125">
        <v>2009</v>
      </c>
      <c r="C549" s="125">
        <v>41</v>
      </c>
      <c r="D549" s="125">
        <v>2</v>
      </c>
      <c r="E549" s="125">
        <v>4</v>
      </c>
      <c r="F549" s="125">
        <v>12099.713169000001</v>
      </c>
      <c r="G549" s="125">
        <v>0</v>
      </c>
      <c r="H549" s="125">
        <v>16307.0448</v>
      </c>
      <c r="I549" s="125">
        <v>12104.719354999999</v>
      </c>
      <c r="J549" s="125">
        <v>12099.713169000001</v>
      </c>
    </row>
    <row r="550" spans="1:10" x14ac:dyDescent="0.25">
      <c r="A550" s="125">
        <v>922047</v>
      </c>
      <c r="B550" s="125">
        <v>2009</v>
      </c>
      <c r="C550" s="125">
        <v>41</v>
      </c>
      <c r="D550" s="125">
        <v>3</v>
      </c>
      <c r="E550" s="125">
        <v>1</v>
      </c>
      <c r="F550" s="129">
        <v>12325.495811999999</v>
      </c>
      <c r="G550" s="129">
        <v>0</v>
      </c>
      <c r="H550" s="129">
        <v>15183.3341</v>
      </c>
      <c r="I550" s="129">
        <v>12331.903956</v>
      </c>
      <c r="J550" s="129">
        <v>12325.495811999999</v>
      </c>
    </row>
    <row r="551" spans="1:10" hidden="1" x14ac:dyDescent="0.25">
      <c r="A551" s="125">
        <v>922048</v>
      </c>
      <c r="B551" s="125">
        <v>2009</v>
      </c>
      <c r="C551" s="125">
        <v>41</v>
      </c>
      <c r="D551" s="125">
        <v>3</v>
      </c>
      <c r="E551" s="125">
        <v>2</v>
      </c>
      <c r="F551" s="125">
        <v>11535.254041</v>
      </c>
      <c r="G551" s="125">
        <v>0</v>
      </c>
      <c r="H551" s="125">
        <v>12325.495811999999</v>
      </c>
      <c r="I551" s="125">
        <v>11614.314704</v>
      </c>
      <c r="J551" s="125">
        <v>11535.254041</v>
      </c>
    </row>
    <row r="552" spans="1:10" hidden="1" x14ac:dyDescent="0.25">
      <c r="A552" s="125">
        <v>922049</v>
      </c>
      <c r="B552" s="125">
        <v>2009</v>
      </c>
      <c r="C552" s="125">
        <v>41</v>
      </c>
      <c r="D552" s="125">
        <v>3</v>
      </c>
      <c r="E552" s="125">
        <v>3</v>
      </c>
      <c r="F552" s="125">
        <v>9190.5206230000003</v>
      </c>
      <c r="G552" s="125">
        <v>1126.8673879999999</v>
      </c>
      <c r="H552" s="125">
        <v>11535.254041</v>
      </c>
      <c r="I552" s="125">
        <v>10551.296871</v>
      </c>
      <c r="J552" s="125">
        <v>10317.388010999999</v>
      </c>
    </row>
    <row r="553" spans="1:10" hidden="1" x14ac:dyDescent="0.25">
      <c r="A553" s="125">
        <v>922050</v>
      </c>
      <c r="B553" s="125">
        <v>2009</v>
      </c>
      <c r="C553" s="125">
        <v>41</v>
      </c>
      <c r="D553" s="125">
        <v>3</v>
      </c>
      <c r="E553" s="125">
        <v>4</v>
      </c>
      <c r="F553" s="125">
        <v>7516.6307900000002</v>
      </c>
      <c r="G553" s="125">
        <v>0</v>
      </c>
      <c r="H553" s="125">
        <v>9259.1071690000008</v>
      </c>
      <c r="I553" s="125">
        <v>7520.2468429999999</v>
      </c>
      <c r="J553" s="125">
        <v>7516.6307900000002</v>
      </c>
    </row>
    <row r="554" spans="1:10" x14ac:dyDescent="0.25">
      <c r="A554" s="125">
        <v>922051</v>
      </c>
      <c r="B554" s="125">
        <v>2009</v>
      </c>
      <c r="C554" s="125">
        <v>41</v>
      </c>
      <c r="D554" s="125">
        <v>4</v>
      </c>
      <c r="E554" s="125">
        <v>1</v>
      </c>
      <c r="F554" s="129">
        <v>9335.7272959999991</v>
      </c>
      <c r="G554" s="129">
        <v>0</v>
      </c>
      <c r="H554" s="129">
        <v>10675.3732</v>
      </c>
      <c r="I554" s="129">
        <v>9371.9101320000009</v>
      </c>
      <c r="J554" s="129">
        <v>9335.7272959999991</v>
      </c>
    </row>
    <row r="555" spans="1:10" hidden="1" x14ac:dyDescent="0.25">
      <c r="A555" s="125">
        <v>922052</v>
      </c>
      <c r="B555" s="125">
        <v>2009</v>
      </c>
      <c r="C555" s="125">
        <v>41</v>
      </c>
      <c r="D555" s="125">
        <v>4</v>
      </c>
      <c r="E555" s="125">
        <v>2</v>
      </c>
      <c r="F555" s="125">
        <v>8512.9327209999992</v>
      </c>
      <c r="G555" s="125">
        <v>0</v>
      </c>
      <c r="H555" s="125">
        <v>9335.7272959999991</v>
      </c>
      <c r="I555" s="125">
        <v>8994.9732490000006</v>
      </c>
      <c r="J555" s="125">
        <v>8512.9327209999992</v>
      </c>
    </row>
    <row r="556" spans="1:10" hidden="1" x14ac:dyDescent="0.25">
      <c r="A556" s="125">
        <v>922053</v>
      </c>
      <c r="B556" s="125">
        <v>2009</v>
      </c>
      <c r="C556" s="125">
        <v>41</v>
      </c>
      <c r="D556" s="125">
        <v>4</v>
      </c>
      <c r="E556" s="125">
        <v>3</v>
      </c>
      <c r="F556" s="125">
        <v>2709.2731779999999</v>
      </c>
      <c r="G556" s="125">
        <v>4960.0396330000003</v>
      </c>
      <c r="H556" s="125">
        <v>8512.9327209999992</v>
      </c>
      <c r="I556" s="125">
        <v>8050.6804739999998</v>
      </c>
      <c r="J556" s="125">
        <v>7669.3128109999998</v>
      </c>
    </row>
    <row r="557" spans="1:10" hidden="1" x14ac:dyDescent="0.25">
      <c r="A557" s="125">
        <v>922054</v>
      </c>
      <c r="B557" s="125">
        <v>2009</v>
      </c>
      <c r="C557" s="125">
        <v>41</v>
      </c>
      <c r="D557" s="125">
        <v>4</v>
      </c>
      <c r="E557" s="125">
        <v>4</v>
      </c>
      <c r="F557" s="125">
        <v>8034.6451630000001</v>
      </c>
      <c r="G557" s="125">
        <v>0</v>
      </c>
      <c r="H557" s="125">
        <v>9190.5206230000003</v>
      </c>
      <c r="I557" s="125">
        <v>8068.3580549999997</v>
      </c>
      <c r="J557" s="125">
        <v>8034.6451630000001</v>
      </c>
    </row>
    <row r="558" spans="1:10" x14ac:dyDescent="0.25">
      <c r="A558" s="125">
        <v>922055</v>
      </c>
      <c r="B558" s="125">
        <v>2009</v>
      </c>
      <c r="C558" s="125">
        <v>41</v>
      </c>
      <c r="D558" s="125">
        <v>5</v>
      </c>
      <c r="E558" s="125">
        <v>1</v>
      </c>
      <c r="F558" s="129">
        <v>814.45508900000004</v>
      </c>
      <c r="G558" s="129">
        <v>0</v>
      </c>
      <c r="H558" s="129">
        <v>866.07605000000001</v>
      </c>
      <c r="I558" s="129">
        <v>814.45791699999995</v>
      </c>
      <c r="J558" s="129">
        <v>814.45508900000004</v>
      </c>
    </row>
    <row r="559" spans="1:10" hidden="1" x14ac:dyDescent="0.25">
      <c r="A559" s="125">
        <v>922056</v>
      </c>
      <c r="B559" s="125">
        <v>2009</v>
      </c>
      <c r="C559" s="125">
        <v>41</v>
      </c>
      <c r="D559" s="125">
        <v>5</v>
      </c>
      <c r="E559" s="125">
        <v>2</v>
      </c>
      <c r="F559" s="125">
        <v>780.502926</v>
      </c>
      <c r="G559" s="125">
        <v>0</v>
      </c>
      <c r="H559" s="125">
        <v>814.45508900000004</v>
      </c>
      <c r="I559" s="125">
        <v>800.28357100000005</v>
      </c>
      <c r="J559" s="125">
        <v>780.502926</v>
      </c>
    </row>
    <row r="560" spans="1:10" hidden="1" x14ac:dyDescent="0.25">
      <c r="A560" s="125">
        <v>922057</v>
      </c>
      <c r="B560" s="125">
        <v>2009</v>
      </c>
      <c r="C560" s="125">
        <v>41</v>
      </c>
      <c r="D560" s="125">
        <v>5</v>
      </c>
      <c r="E560" s="125">
        <v>3</v>
      </c>
      <c r="F560" s="125">
        <v>0</v>
      </c>
      <c r="G560" s="125">
        <v>711.752611</v>
      </c>
      <c r="H560" s="125">
        <v>780.502926</v>
      </c>
      <c r="I560" s="125">
        <v>760.20984999999996</v>
      </c>
      <c r="J560" s="125">
        <v>711.752611</v>
      </c>
    </row>
    <row r="561" spans="1:10" hidden="1" x14ac:dyDescent="0.25">
      <c r="A561" s="125">
        <v>922058</v>
      </c>
      <c r="B561" s="125">
        <v>2009</v>
      </c>
      <c r="C561" s="125">
        <v>41</v>
      </c>
      <c r="D561" s="125">
        <v>5</v>
      </c>
      <c r="E561" s="125">
        <v>4</v>
      </c>
      <c r="F561" s="125">
        <v>2547.790947</v>
      </c>
      <c r="G561" s="125">
        <v>0</v>
      </c>
      <c r="H561" s="125">
        <v>2709.2731779999999</v>
      </c>
      <c r="I561" s="125">
        <v>2547.8004959999998</v>
      </c>
      <c r="J561" s="125">
        <v>2547.790947</v>
      </c>
    </row>
    <row r="562" spans="1:10" x14ac:dyDescent="0.25">
      <c r="A562" s="125">
        <v>922059</v>
      </c>
      <c r="B562" s="125">
        <v>2009</v>
      </c>
      <c r="C562" s="125">
        <v>42</v>
      </c>
      <c r="D562" s="125">
        <v>2</v>
      </c>
      <c r="E562" s="125">
        <v>1</v>
      </c>
      <c r="F562" s="129">
        <v>298.71478100000002</v>
      </c>
      <c r="G562" s="129">
        <v>0</v>
      </c>
      <c r="H562" s="129">
        <v>402.58319999999998</v>
      </c>
      <c r="I562" s="129">
        <v>298.83750900000001</v>
      </c>
      <c r="J562" s="129">
        <v>298.71478100000002</v>
      </c>
    </row>
    <row r="563" spans="1:10" hidden="1" x14ac:dyDescent="0.25">
      <c r="A563" s="125">
        <v>922060</v>
      </c>
      <c r="B563" s="125">
        <v>2009</v>
      </c>
      <c r="C563" s="125">
        <v>42</v>
      </c>
      <c r="D563" s="125">
        <v>2</v>
      </c>
      <c r="E563" s="125">
        <v>2</v>
      </c>
      <c r="F563" s="125">
        <v>273.83085699999998</v>
      </c>
      <c r="G563" s="125">
        <v>0</v>
      </c>
      <c r="H563" s="125">
        <v>298.71478100000002</v>
      </c>
      <c r="I563" s="125">
        <v>274.33965499999999</v>
      </c>
      <c r="J563" s="125">
        <v>273.83085699999998</v>
      </c>
    </row>
    <row r="564" spans="1:10" hidden="1" x14ac:dyDescent="0.25">
      <c r="A564" s="125">
        <v>922061</v>
      </c>
      <c r="B564" s="125">
        <v>2009</v>
      </c>
      <c r="C564" s="125">
        <v>42</v>
      </c>
      <c r="D564" s="125">
        <v>2</v>
      </c>
      <c r="E564" s="125">
        <v>3</v>
      </c>
      <c r="F564" s="125">
        <v>228.585905</v>
      </c>
      <c r="G564" s="125">
        <v>10.751099999999999</v>
      </c>
      <c r="H564" s="125">
        <v>273.83085699999998</v>
      </c>
      <c r="I564" s="125">
        <v>240.998537</v>
      </c>
      <c r="J564" s="125">
        <v>239.337005</v>
      </c>
    </row>
    <row r="565" spans="1:10" hidden="1" x14ac:dyDescent="0.25">
      <c r="A565" s="125">
        <v>922062</v>
      </c>
      <c r="B565" s="125">
        <v>2009</v>
      </c>
      <c r="C565" s="125">
        <v>42</v>
      </c>
      <c r="D565" s="125">
        <v>2</v>
      </c>
      <c r="E565" s="125">
        <v>4</v>
      </c>
      <c r="F565" s="125">
        <v>298.71391799999998</v>
      </c>
      <c r="G565" s="125">
        <v>0</v>
      </c>
      <c r="H565" s="125">
        <v>402.58319999999998</v>
      </c>
      <c r="I565" s="125">
        <v>298.83750900000001</v>
      </c>
      <c r="J565" s="125">
        <v>298.71391799999998</v>
      </c>
    </row>
    <row r="566" spans="1:10" x14ac:dyDescent="0.25">
      <c r="A566" s="125">
        <v>922063</v>
      </c>
      <c r="B566" s="125">
        <v>2009</v>
      </c>
      <c r="C566" s="125">
        <v>42</v>
      </c>
      <c r="D566" s="125">
        <v>3</v>
      </c>
      <c r="E566" s="125">
        <v>1</v>
      </c>
      <c r="F566" s="129">
        <v>1368.9836479999999</v>
      </c>
      <c r="G566" s="129">
        <v>0</v>
      </c>
      <c r="H566" s="129">
        <v>1686.4375</v>
      </c>
      <c r="I566" s="129">
        <v>1369.7245379999999</v>
      </c>
      <c r="J566" s="129">
        <v>1368.9836479999999</v>
      </c>
    </row>
    <row r="567" spans="1:10" hidden="1" x14ac:dyDescent="0.25">
      <c r="A567" s="125">
        <v>922064</v>
      </c>
      <c r="B567" s="125">
        <v>2009</v>
      </c>
      <c r="C567" s="125">
        <v>42</v>
      </c>
      <c r="D567" s="125">
        <v>3</v>
      </c>
      <c r="E567" s="125">
        <v>2</v>
      </c>
      <c r="F567" s="125">
        <v>1281.2120829999999</v>
      </c>
      <c r="G567" s="125">
        <v>0</v>
      </c>
      <c r="H567" s="125">
        <v>1368.9836479999999</v>
      </c>
      <c r="I567" s="125">
        <v>1289.9932920000001</v>
      </c>
      <c r="J567" s="125">
        <v>1281.2120829999999</v>
      </c>
    </row>
    <row r="568" spans="1:10" hidden="1" x14ac:dyDescent="0.25">
      <c r="A568" s="125">
        <v>922065</v>
      </c>
      <c r="B568" s="125">
        <v>2009</v>
      </c>
      <c r="C568" s="125">
        <v>42</v>
      </c>
      <c r="D568" s="125">
        <v>3</v>
      </c>
      <c r="E568" s="125">
        <v>3</v>
      </c>
      <c r="F568" s="125">
        <v>1019.892265</v>
      </c>
      <c r="G568" s="125">
        <v>125.05095</v>
      </c>
      <c r="H568" s="125">
        <v>1281.2120829999999</v>
      </c>
      <c r="I568" s="125">
        <v>1171.9246920000001</v>
      </c>
      <c r="J568" s="125">
        <v>1144.943215</v>
      </c>
    </row>
    <row r="569" spans="1:10" hidden="1" x14ac:dyDescent="0.25">
      <c r="A569" s="125">
        <v>922066</v>
      </c>
      <c r="B569" s="125">
        <v>2009</v>
      </c>
      <c r="C569" s="125">
        <v>42</v>
      </c>
      <c r="D569" s="125">
        <v>3</v>
      </c>
      <c r="E569" s="125">
        <v>4</v>
      </c>
      <c r="F569" s="125">
        <v>185.56493399999999</v>
      </c>
      <c r="G569" s="125">
        <v>0</v>
      </c>
      <c r="H569" s="125">
        <v>228.585905</v>
      </c>
      <c r="I569" s="125">
        <v>185.65747200000001</v>
      </c>
      <c r="J569" s="125">
        <v>185.56493399999999</v>
      </c>
    </row>
    <row r="570" spans="1:10" x14ac:dyDescent="0.25">
      <c r="A570" s="125">
        <v>922067</v>
      </c>
      <c r="B570" s="125">
        <v>2009</v>
      </c>
      <c r="C570" s="125">
        <v>42</v>
      </c>
      <c r="D570" s="125">
        <v>4</v>
      </c>
      <c r="E570" s="125">
        <v>1</v>
      </c>
      <c r="F570" s="129">
        <v>1037.15491</v>
      </c>
      <c r="G570" s="129">
        <v>0</v>
      </c>
      <c r="H570" s="129">
        <v>1185.9831999999999</v>
      </c>
      <c r="I570" s="129">
        <v>1041.174651</v>
      </c>
      <c r="J570" s="129">
        <v>1037.15491</v>
      </c>
    </row>
    <row r="571" spans="1:10" hidden="1" x14ac:dyDescent="0.25">
      <c r="A571" s="125">
        <v>922068</v>
      </c>
      <c r="B571" s="125">
        <v>2009</v>
      </c>
      <c r="C571" s="125">
        <v>42</v>
      </c>
      <c r="D571" s="125">
        <v>4</v>
      </c>
      <c r="E571" s="125">
        <v>2</v>
      </c>
      <c r="F571" s="125">
        <v>945.74634500000002</v>
      </c>
      <c r="G571" s="125">
        <v>0</v>
      </c>
      <c r="H571" s="125">
        <v>1037.15491</v>
      </c>
      <c r="I571" s="125">
        <v>999.29875600000003</v>
      </c>
      <c r="J571" s="125">
        <v>945.74634500000002</v>
      </c>
    </row>
    <row r="572" spans="1:10" hidden="1" x14ac:dyDescent="0.25">
      <c r="A572" s="125">
        <v>922069</v>
      </c>
      <c r="B572" s="125">
        <v>2009</v>
      </c>
      <c r="C572" s="125">
        <v>42</v>
      </c>
      <c r="D572" s="125">
        <v>4</v>
      </c>
      <c r="E572" s="125">
        <v>3</v>
      </c>
      <c r="F572" s="125">
        <v>300.98736700000001</v>
      </c>
      <c r="G572" s="125">
        <v>551.03681800000004</v>
      </c>
      <c r="H572" s="125">
        <v>945.74634500000002</v>
      </c>
      <c r="I572" s="125">
        <v>894.39231900000004</v>
      </c>
      <c r="J572" s="125">
        <v>852.02418499999999</v>
      </c>
    </row>
    <row r="573" spans="1:10" hidden="1" x14ac:dyDescent="0.25">
      <c r="A573" s="125">
        <v>922070</v>
      </c>
      <c r="B573" s="125">
        <v>2009</v>
      </c>
      <c r="C573" s="125">
        <v>42</v>
      </c>
      <c r="D573" s="125">
        <v>4</v>
      </c>
      <c r="E573" s="125">
        <v>4</v>
      </c>
      <c r="F573" s="125">
        <v>891.62222599999996</v>
      </c>
      <c r="G573" s="125">
        <v>0</v>
      </c>
      <c r="H573" s="125">
        <v>1019.892265</v>
      </c>
      <c r="I573" s="125">
        <v>895.36341900000002</v>
      </c>
      <c r="J573" s="125">
        <v>891.62222599999996</v>
      </c>
    </row>
    <row r="574" spans="1:10" x14ac:dyDescent="0.25">
      <c r="A574" s="125">
        <v>922071</v>
      </c>
      <c r="B574" s="125">
        <v>2009</v>
      </c>
      <c r="C574" s="125">
        <v>42</v>
      </c>
      <c r="D574" s="125">
        <v>5</v>
      </c>
      <c r="E574" s="125">
        <v>1</v>
      </c>
      <c r="F574" s="129">
        <v>90.527668000000006</v>
      </c>
      <c r="G574" s="129">
        <v>0</v>
      </c>
      <c r="H574" s="129">
        <v>96.2654</v>
      </c>
      <c r="I574" s="129">
        <v>90.527981999999994</v>
      </c>
      <c r="J574" s="129">
        <v>90.527668000000006</v>
      </c>
    </row>
    <row r="575" spans="1:10" hidden="1" x14ac:dyDescent="0.25">
      <c r="A575" s="125">
        <v>922072</v>
      </c>
      <c r="B575" s="125">
        <v>2009</v>
      </c>
      <c r="C575" s="125">
        <v>42</v>
      </c>
      <c r="D575" s="125">
        <v>5</v>
      </c>
      <c r="E575" s="125">
        <v>2</v>
      </c>
      <c r="F575" s="125">
        <v>86.753844000000001</v>
      </c>
      <c r="G575" s="125">
        <v>0</v>
      </c>
      <c r="H575" s="125">
        <v>90.527668000000006</v>
      </c>
      <c r="I575" s="125">
        <v>88.952485999999993</v>
      </c>
      <c r="J575" s="125">
        <v>86.753844000000001</v>
      </c>
    </row>
    <row r="576" spans="1:10" hidden="1" x14ac:dyDescent="0.25">
      <c r="A576" s="125">
        <v>922073</v>
      </c>
      <c r="B576" s="125">
        <v>2009</v>
      </c>
      <c r="C576" s="125">
        <v>42</v>
      </c>
      <c r="D576" s="125">
        <v>5</v>
      </c>
      <c r="E576" s="125">
        <v>3</v>
      </c>
      <c r="F576" s="125">
        <v>0</v>
      </c>
      <c r="G576" s="125">
        <v>79.112162999999995</v>
      </c>
      <c r="H576" s="125">
        <v>86.753844000000001</v>
      </c>
      <c r="I576" s="125">
        <v>84.498244</v>
      </c>
      <c r="J576" s="125">
        <v>79.112162999999995</v>
      </c>
    </row>
    <row r="577" spans="1:10" hidden="1" x14ac:dyDescent="0.25">
      <c r="A577" s="125">
        <v>922074</v>
      </c>
      <c r="B577" s="125">
        <v>2009</v>
      </c>
      <c r="C577" s="125">
        <v>42</v>
      </c>
      <c r="D577" s="125">
        <v>5</v>
      </c>
      <c r="E577" s="125">
        <v>4</v>
      </c>
      <c r="F577" s="125">
        <v>283.047459</v>
      </c>
      <c r="G577" s="125">
        <v>0</v>
      </c>
      <c r="H577" s="125">
        <v>300.98736700000001</v>
      </c>
      <c r="I577" s="125">
        <v>283.04852</v>
      </c>
      <c r="J577" s="125">
        <v>283.047459</v>
      </c>
    </row>
    <row r="578" spans="1:10" x14ac:dyDescent="0.25">
      <c r="A578" s="125">
        <v>922075</v>
      </c>
      <c r="B578" s="125">
        <v>2009</v>
      </c>
      <c r="C578" s="125">
        <v>43</v>
      </c>
      <c r="D578" s="125">
        <v>2</v>
      </c>
      <c r="E578" s="125">
        <v>1</v>
      </c>
      <c r="F578" s="129">
        <v>42203.796004000003</v>
      </c>
      <c r="G578" s="129">
        <v>0</v>
      </c>
      <c r="H578" s="129">
        <v>56899.758399999999</v>
      </c>
      <c r="I578" s="129">
        <v>42236.69066</v>
      </c>
      <c r="J578" s="129">
        <v>42203.796004000003</v>
      </c>
    </row>
    <row r="579" spans="1:10" hidden="1" x14ac:dyDescent="0.25">
      <c r="A579" s="125">
        <v>922076</v>
      </c>
      <c r="B579" s="125">
        <v>2009</v>
      </c>
      <c r="C579" s="125">
        <v>43</v>
      </c>
      <c r="D579" s="125">
        <v>2</v>
      </c>
      <c r="E579" s="125">
        <v>2</v>
      </c>
      <c r="F579" s="125">
        <v>38619.729680999997</v>
      </c>
      <c r="G579" s="125">
        <v>0</v>
      </c>
      <c r="H579" s="125">
        <v>42203.796004000003</v>
      </c>
      <c r="I579" s="125">
        <v>38759.966249999998</v>
      </c>
      <c r="J579" s="125">
        <v>38619.729680999997</v>
      </c>
    </row>
    <row r="580" spans="1:10" hidden="1" x14ac:dyDescent="0.25">
      <c r="A580" s="125">
        <v>922077</v>
      </c>
      <c r="B580" s="125">
        <v>2009</v>
      </c>
      <c r="C580" s="125">
        <v>43</v>
      </c>
      <c r="D580" s="125">
        <v>2</v>
      </c>
      <c r="E580" s="125">
        <v>3</v>
      </c>
      <c r="F580" s="125">
        <v>32265.375330999999</v>
      </c>
      <c r="G580" s="125">
        <v>1084.1204049999999</v>
      </c>
      <c r="H580" s="125">
        <v>38619.729680999997</v>
      </c>
      <c r="I580" s="125">
        <v>33989.224091999997</v>
      </c>
      <c r="J580" s="125">
        <v>33349.495735999997</v>
      </c>
    </row>
    <row r="581" spans="1:10" hidden="1" x14ac:dyDescent="0.25">
      <c r="A581" s="125">
        <v>922078</v>
      </c>
      <c r="B581" s="125">
        <v>2009</v>
      </c>
      <c r="C581" s="125">
        <v>43</v>
      </c>
      <c r="D581" s="125">
        <v>2</v>
      </c>
      <c r="E581" s="125">
        <v>4</v>
      </c>
      <c r="F581" s="125">
        <v>42209.376450000003</v>
      </c>
      <c r="G581" s="125">
        <v>0</v>
      </c>
      <c r="H581" s="125">
        <v>56899.758399999999</v>
      </c>
      <c r="I581" s="125">
        <v>42236.69066</v>
      </c>
      <c r="J581" s="125">
        <v>42209.376450000003</v>
      </c>
    </row>
    <row r="582" spans="1:10" x14ac:dyDescent="0.25">
      <c r="A582" s="125">
        <v>922079</v>
      </c>
      <c r="B582" s="125">
        <v>2009</v>
      </c>
      <c r="C582" s="125">
        <v>43</v>
      </c>
      <c r="D582" s="125">
        <v>3</v>
      </c>
      <c r="E582" s="125">
        <v>1</v>
      </c>
      <c r="F582" s="129">
        <v>11429.855895999999</v>
      </c>
      <c r="G582" s="129">
        <v>0</v>
      </c>
      <c r="H582" s="129">
        <v>14248.9712</v>
      </c>
      <c r="I582" s="129">
        <v>11573.014408999999</v>
      </c>
      <c r="J582" s="129">
        <v>11429.855895999999</v>
      </c>
    </row>
    <row r="583" spans="1:10" hidden="1" x14ac:dyDescent="0.25">
      <c r="A583" s="125">
        <v>922080</v>
      </c>
      <c r="B583" s="125">
        <v>2009</v>
      </c>
      <c r="C583" s="125">
        <v>43</v>
      </c>
      <c r="D583" s="125">
        <v>3</v>
      </c>
      <c r="E583" s="125">
        <v>2</v>
      </c>
      <c r="F583" s="125">
        <v>9480.9357020000007</v>
      </c>
      <c r="G583" s="125">
        <v>0</v>
      </c>
      <c r="H583" s="125">
        <v>11429.855895999999</v>
      </c>
      <c r="I583" s="125">
        <v>10770.353211</v>
      </c>
      <c r="J583" s="125">
        <v>9480.9357020000007</v>
      </c>
    </row>
    <row r="584" spans="1:10" hidden="1" x14ac:dyDescent="0.25">
      <c r="A584" s="125">
        <v>922081</v>
      </c>
      <c r="B584" s="125">
        <v>2009</v>
      </c>
      <c r="C584" s="125">
        <v>43</v>
      </c>
      <c r="D584" s="125">
        <v>3</v>
      </c>
      <c r="E584" s="125">
        <v>3</v>
      </c>
      <c r="F584" s="125">
        <v>3208.6433299999999</v>
      </c>
      <c r="G584" s="125">
        <v>4692.0574109999998</v>
      </c>
      <c r="H584" s="125">
        <v>9480.9357020000007</v>
      </c>
      <c r="I584" s="125">
        <v>8672.2118859999991</v>
      </c>
      <c r="J584" s="125">
        <v>7900.7007400000002</v>
      </c>
    </row>
    <row r="585" spans="1:10" hidden="1" x14ac:dyDescent="0.25">
      <c r="A585" s="125">
        <v>922082</v>
      </c>
      <c r="B585" s="125">
        <v>2009</v>
      </c>
      <c r="C585" s="125">
        <v>43</v>
      </c>
      <c r="D585" s="125">
        <v>3</v>
      </c>
      <c r="E585" s="125">
        <v>4</v>
      </c>
      <c r="F585" s="125">
        <v>25901.232393999999</v>
      </c>
      <c r="G585" s="125">
        <v>0</v>
      </c>
      <c r="H585" s="125">
        <v>32265.375330999999</v>
      </c>
      <c r="I585" s="125">
        <v>26205.937844</v>
      </c>
      <c r="J585" s="125">
        <v>25901.232393999999</v>
      </c>
    </row>
    <row r="586" spans="1:10" x14ac:dyDescent="0.25">
      <c r="A586" s="125">
        <v>922083</v>
      </c>
      <c r="B586" s="125">
        <v>2009</v>
      </c>
      <c r="C586" s="125">
        <v>43</v>
      </c>
      <c r="D586" s="125">
        <v>4</v>
      </c>
      <c r="E586" s="125">
        <v>1</v>
      </c>
      <c r="F586" s="129">
        <v>3500.6191100000001</v>
      </c>
      <c r="G586" s="129">
        <v>0</v>
      </c>
      <c r="H586" s="129">
        <v>4004.4596000000001</v>
      </c>
      <c r="I586" s="129">
        <v>3515.5150829999998</v>
      </c>
      <c r="J586" s="129">
        <v>3500.6191100000001</v>
      </c>
    </row>
    <row r="587" spans="1:10" hidden="1" x14ac:dyDescent="0.25">
      <c r="A587" s="125">
        <v>922084</v>
      </c>
      <c r="B587" s="125">
        <v>2009</v>
      </c>
      <c r="C587" s="125">
        <v>43</v>
      </c>
      <c r="D587" s="125">
        <v>4</v>
      </c>
      <c r="E587" s="125">
        <v>2</v>
      </c>
      <c r="F587" s="125">
        <v>3126.1832370000002</v>
      </c>
      <c r="G587" s="125">
        <v>0</v>
      </c>
      <c r="H587" s="125">
        <v>3500.6191100000001</v>
      </c>
      <c r="I587" s="125">
        <v>3372.846513</v>
      </c>
      <c r="J587" s="125">
        <v>3126.1832370000002</v>
      </c>
    </row>
    <row r="588" spans="1:10" hidden="1" x14ac:dyDescent="0.25">
      <c r="A588" s="125">
        <v>922085</v>
      </c>
      <c r="B588" s="125">
        <v>2009</v>
      </c>
      <c r="C588" s="125">
        <v>43</v>
      </c>
      <c r="D588" s="125">
        <v>4</v>
      </c>
      <c r="E588" s="125">
        <v>3</v>
      </c>
      <c r="F588" s="125">
        <v>123.407287</v>
      </c>
      <c r="G588" s="125">
        <v>2658.7029219999999</v>
      </c>
      <c r="H588" s="125">
        <v>3126.1832370000002</v>
      </c>
      <c r="I588" s="125">
        <v>2956.4314869999998</v>
      </c>
      <c r="J588" s="125">
        <v>2782.1102089999999</v>
      </c>
    </row>
    <row r="589" spans="1:10" hidden="1" x14ac:dyDescent="0.25">
      <c r="A589" s="125">
        <v>922086</v>
      </c>
      <c r="B589" s="125">
        <v>2009</v>
      </c>
      <c r="C589" s="125">
        <v>43</v>
      </c>
      <c r="D589" s="125">
        <v>4</v>
      </c>
      <c r="E589" s="125">
        <v>4</v>
      </c>
      <c r="F589" s="125">
        <v>2805.0260939999998</v>
      </c>
      <c r="G589" s="125">
        <v>0</v>
      </c>
      <c r="H589" s="125">
        <v>3208.6433299999999</v>
      </c>
      <c r="I589" s="125">
        <v>2816.8679790000001</v>
      </c>
      <c r="J589" s="125">
        <v>2805.0260939999998</v>
      </c>
    </row>
    <row r="590" spans="1:10" x14ac:dyDescent="0.25">
      <c r="A590" s="125">
        <v>922087</v>
      </c>
      <c r="B590" s="125">
        <v>2009</v>
      </c>
      <c r="C590" s="125">
        <v>43</v>
      </c>
      <c r="D590" s="125">
        <v>5</v>
      </c>
      <c r="E590" s="125">
        <v>1</v>
      </c>
      <c r="F590" s="129">
        <v>51.779772000000001</v>
      </c>
      <c r="G590" s="129">
        <v>0</v>
      </c>
      <c r="H590" s="129">
        <v>55.175400000000003</v>
      </c>
      <c r="I590" s="129">
        <v>51.886946000000002</v>
      </c>
      <c r="J590" s="129">
        <v>51.779772000000001</v>
      </c>
    </row>
    <row r="591" spans="1:10" hidden="1" x14ac:dyDescent="0.25">
      <c r="A591" s="125">
        <v>922088</v>
      </c>
      <c r="B591" s="125">
        <v>2009</v>
      </c>
      <c r="C591" s="125">
        <v>43</v>
      </c>
      <c r="D591" s="125">
        <v>5</v>
      </c>
      <c r="E591" s="125">
        <v>2</v>
      </c>
      <c r="F591" s="125">
        <v>49.421576999999999</v>
      </c>
      <c r="G591" s="125">
        <v>0</v>
      </c>
      <c r="H591" s="125">
        <v>51.779772000000001</v>
      </c>
      <c r="I591" s="125">
        <v>50.878804000000002</v>
      </c>
      <c r="J591" s="125">
        <v>49.421576999999999</v>
      </c>
    </row>
    <row r="592" spans="1:10" hidden="1" x14ac:dyDescent="0.25">
      <c r="A592" s="125">
        <v>922089</v>
      </c>
      <c r="B592" s="125">
        <v>2009</v>
      </c>
      <c r="C592" s="125">
        <v>43</v>
      </c>
      <c r="D592" s="125">
        <v>5</v>
      </c>
      <c r="E592" s="125">
        <v>3</v>
      </c>
      <c r="F592" s="125">
        <v>0</v>
      </c>
      <c r="G592" s="125">
        <v>46.118647000000003</v>
      </c>
      <c r="H592" s="125">
        <v>49.421576999999999</v>
      </c>
      <c r="I592" s="125">
        <v>48.136615999999997</v>
      </c>
      <c r="J592" s="125">
        <v>46.118647000000003</v>
      </c>
    </row>
    <row r="593" spans="1:10" hidden="1" x14ac:dyDescent="0.25">
      <c r="A593" s="125">
        <v>922090</v>
      </c>
      <c r="B593" s="125">
        <v>2009</v>
      </c>
      <c r="C593" s="125">
        <v>43</v>
      </c>
      <c r="D593" s="125">
        <v>5</v>
      </c>
      <c r="E593" s="125">
        <v>4</v>
      </c>
      <c r="F593" s="125">
        <v>115.788652</v>
      </c>
      <c r="G593" s="125">
        <v>0</v>
      </c>
      <c r="H593" s="125">
        <v>123.407287</v>
      </c>
      <c r="I593" s="125">
        <v>116.052212</v>
      </c>
      <c r="J593" s="125">
        <v>115.788652</v>
      </c>
    </row>
    <row r="594" spans="1:10" x14ac:dyDescent="0.25">
      <c r="A594" s="125">
        <v>922091</v>
      </c>
      <c r="B594" s="125">
        <v>2009</v>
      </c>
      <c r="C594" s="125">
        <v>44</v>
      </c>
      <c r="D594" s="125">
        <v>2</v>
      </c>
      <c r="E594" s="125">
        <v>1</v>
      </c>
      <c r="F594" s="129">
        <v>230022.87020199999</v>
      </c>
      <c r="G594" s="129">
        <v>0</v>
      </c>
      <c r="H594" s="129">
        <v>310120.10720000003</v>
      </c>
      <c r="I594" s="129">
        <v>230202.15557500001</v>
      </c>
      <c r="J594" s="129">
        <v>230022.87020199999</v>
      </c>
    </row>
    <row r="595" spans="1:10" hidden="1" x14ac:dyDescent="0.25">
      <c r="A595" s="125">
        <v>922092</v>
      </c>
      <c r="B595" s="125">
        <v>2009</v>
      </c>
      <c r="C595" s="125">
        <v>44</v>
      </c>
      <c r="D595" s="125">
        <v>2</v>
      </c>
      <c r="E595" s="125">
        <v>2</v>
      </c>
      <c r="F595" s="125">
        <v>210488.67421100001</v>
      </c>
      <c r="G595" s="125">
        <v>0</v>
      </c>
      <c r="H595" s="125">
        <v>230022.87020199999</v>
      </c>
      <c r="I595" s="125">
        <v>211253.00399299999</v>
      </c>
      <c r="J595" s="125">
        <v>210488.67421100001</v>
      </c>
    </row>
    <row r="596" spans="1:10" hidden="1" x14ac:dyDescent="0.25">
      <c r="A596" s="125">
        <v>922093</v>
      </c>
      <c r="B596" s="125">
        <v>2009</v>
      </c>
      <c r="C596" s="125">
        <v>44</v>
      </c>
      <c r="D596" s="125">
        <v>2</v>
      </c>
      <c r="E596" s="125">
        <v>3</v>
      </c>
      <c r="F596" s="125">
        <v>175381.416876</v>
      </c>
      <c r="G596" s="125">
        <v>5892.8362289999995</v>
      </c>
      <c r="H596" s="125">
        <v>210488.67421100001</v>
      </c>
      <c r="I596" s="125">
        <v>185251.08217400001</v>
      </c>
      <c r="J596" s="125">
        <v>181274.25310500001</v>
      </c>
    </row>
    <row r="597" spans="1:10" hidden="1" x14ac:dyDescent="0.25">
      <c r="A597" s="125">
        <v>922094</v>
      </c>
      <c r="B597" s="125">
        <v>2009</v>
      </c>
      <c r="C597" s="125">
        <v>44</v>
      </c>
      <c r="D597" s="125">
        <v>2</v>
      </c>
      <c r="E597" s="125">
        <v>4</v>
      </c>
      <c r="F597" s="125">
        <v>230053.28524600001</v>
      </c>
      <c r="G597" s="125">
        <v>0</v>
      </c>
      <c r="H597" s="125">
        <v>310120.10720000003</v>
      </c>
      <c r="I597" s="125">
        <v>230202.15557500001</v>
      </c>
      <c r="J597" s="125">
        <v>230053.28524600001</v>
      </c>
    </row>
    <row r="598" spans="1:10" x14ac:dyDescent="0.25">
      <c r="A598" s="125">
        <v>922095</v>
      </c>
      <c r="B598" s="125">
        <v>2009</v>
      </c>
      <c r="C598" s="125">
        <v>44</v>
      </c>
      <c r="D598" s="125">
        <v>3</v>
      </c>
      <c r="E598" s="125">
        <v>1</v>
      </c>
      <c r="F598" s="129">
        <v>65253.223385999998</v>
      </c>
      <c r="G598" s="129">
        <v>0</v>
      </c>
      <c r="H598" s="129">
        <v>81382.089500000002</v>
      </c>
      <c r="I598" s="129">
        <v>66098.533091999998</v>
      </c>
      <c r="J598" s="129">
        <v>65253.223385999998</v>
      </c>
    </row>
    <row r="599" spans="1:10" hidden="1" x14ac:dyDescent="0.25">
      <c r="A599" s="125">
        <v>922096</v>
      </c>
      <c r="B599" s="125">
        <v>2009</v>
      </c>
      <c r="C599" s="125">
        <v>44</v>
      </c>
      <c r="D599" s="125">
        <v>3</v>
      </c>
      <c r="E599" s="125">
        <v>2</v>
      </c>
      <c r="F599" s="125">
        <v>54126.807973000003</v>
      </c>
      <c r="G599" s="125">
        <v>0</v>
      </c>
      <c r="H599" s="125">
        <v>65253.223385999998</v>
      </c>
      <c r="I599" s="125">
        <v>61488.112396999997</v>
      </c>
      <c r="J599" s="125">
        <v>54126.807973000003</v>
      </c>
    </row>
    <row r="600" spans="1:10" hidden="1" x14ac:dyDescent="0.25">
      <c r="A600" s="125">
        <v>922097</v>
      </c>
      <c r="B600" s="125">
        <v>2009</v>
      </c>
      <c r="C600" s="125">
        <v>44</v>
      </c>
      <c r="D600" s="125">
        <v>3</v>
      </c>
      <c r="E600" s="125">
        <v>3</v>
      </c>
      <c r="F600" s="125">
        <v>18185.424018000002</v>
      </c>
      <c r="G600" s="125">
        <v>26592.875794</v>
      </c>
      <c r="H600" s="125">
        <v>54126.807973000003</v>
      </c>
      <c r="I600" s="125">
        <v>49509.791253000003</v>
      </c>
      <c r="J600" s="125">
        <v>44778.299811999997</v>
      </c>
    </row>
    <row r="601" spans="1:10" hidden="1" x14ac:dyDescent="0.25">
      <c r="A601" s="125">
        <v>922098</v>
      </c>
      <c r="B601" s="125">
        <v>2009</v>
      </c>
      <c r="C601" s="125">
        <v>44</v>
      </c>
      <c r="D601" s="125">
        <v>3</v>
      </c>
      <c r="E601" s="125">
        <v>4</v>
      </c>
      <c r="F601" s="125">
        <v>140720.37443500001</v>
      </c>
      <c r="G601" s="125">
        <v>0</v>
      </c>
      <c r="H601" s="125">
        <v>175381.416876</v>
      </c>
      <c r="I601" s="125">
        <v>142444.78678699999</v>
      </c>
      <c r="J601" s="125">
        <v>140720.37443500001</v>
      </c>
    </row>
    <row r="602" spans="1:10" x14ac:dyDescent="0.25">
      <c r="A602" s="125">
        <v>922099</v>
      </c>
      <c r="B602" s="125">
        <v>2009</v>
      </c>
      <c r="C602" s="125">
        <v>44</v>
      </c>
      <c r="D602" s="125">
        <v>4</v>
      </c>
      <c r="E602" s="125">
        <v>1</v>
      </c>
      <c r="F602" s="129">
        <v>19931.217186999998</v>
      </c>
      <c r="G602" s="129">
        <v>0</v>
      </c>
      <c r="H602" s="129">
        <v>22813.819899999999</v>
      </c>
      <c r="I602" s="129">
        <v>20028.252489999999</v>
      </c>
      <c r="J602" s="129">
        <v>19931.217186999998</v>
      </c>
    </row>
    <row r="603" spans="1:10" hidden="1" x14ac:dyDescent="0.25">
      <c r="A603" s="125">
        <v>922100</v>
      </c>
      <c r="B603" s="125">
        <v>2009</v>
      </c>
      <c r="C603" s="125">
        <v>44</v>
      </c>
      <c r="D603" s="125">
        <v>4</v>
      </c>
      <c r="E603" s="125">
        <v>2</v>
      </c>
      <c r="F603" s="125">
        <v>17799.319234999999</v>
      </c>
      <c r="G603" s="125">
        <v>0</v>
      </c>
      <c r="H603" s="125">
        <v>19931.217186999998</v>
      </c>
      <c r="I603" s="125">
        <v>19203.727760000002</v>
      </c>
      <c r="J603" s="125">
        <v>17799.319234999999</v>
      </c>
    </row>
    <row r="604" spans="1:10" hidden="1" x14ac:dyDescent="0.25">
      <c r="A604" s="125">
        <v>922101</v>
      </c>
      <c r="B604" s="125">
        <v>2009</v>
      </c>
      <c r="C604" s="125">
        <v>44</v>
      </c>
      <c r="D604" s="125">
        <v>4</v>
      </c>
      <c r="E604" s="125">
        <v>3</v>
      </c>
      <c r="F604" s="125">
        <v>698.98618399999998</v>
      </c>
      <c r="G604" s="125">
        <v>15059.050888</v>
      </c>
      <c r="H604" s="125">
        <v>17799.319234999999</v>
      </c>
      <c r="I604" s="125">
        <v>16832.816201000001</v>
      </c>
      <c r="J604" s="125">
        <v>15758.037071999999</v>
      </c>
    </row>
    <row r="605" spans="1:10" hidden="1" x14ac:dyDescent="0.25">
      <c r="A605" s="125">
        <v>922102</v>
      </c>
      <c r="B605" s="125">
        <v>2009</v>
      </c>
      <c r="C605" s="125">
        <v>44</v>
      </c>
      <c r="D605" s="125">
        <v>4</v>
      </c>
      <c r="E605" s="125">
        <v>4</v>
      </c>
      <c r="F605" s="125">
        <v>15892.576435000001</v>
      </c>
      <c r="G605" s="125">
        <v>0</v>
      </c>
      <c r="H605" s="125">
        <v>18185.424018000002</v>
      </c>
      <c r="I605" s="125">
        <v>15964.983745</v>
      </c>
      <c r="J605" s="125">
        <v>15892.576435000001</v>
      </c>
    </row>
    <row r="606" spans="1:10" x14ac:dyDescent="0.25">
      <c r="A606" s="125">
        <v>922103</v>
      </c>
      <c r="B606" s="125">
        <v>2009</v>
      </c>
      <c r="C606" s="125">
        <v>44</v>
      </c>
      <c r="D606" s="125">
        <v>5</v>
      </c>
      <c r="E606" s="125">
        <v>1</v>
      </c>
      <c r="F606" s="129">
        <v>291.58360399999998</v>
      </c>
      <c r="G606" s="129">
        <v>0</v>
      </c>
      <c r="H606" s="129">
        <v>310.70515</v>
      </c>
      <c r="I606" s="129">
        <v>292.18712299999999</v>
      </c>
      <c r="J606" s="129">
        <v>291.58360399999998</v>
      </c>
    </row>
    <row r="607" spans="1:10" hidden="1" x14ac:dyDescent="0.25">
      <c r="A607" s="125">
        <v>922104</v>
      </c>
      <c r="B607" s="125">
        <v>2009</v>
      </c>
      <c r="C607" s="125">
        <v>44</v>
      </c>
      <c r="D607" s="125">
        <v>5</v>
      </c>
      <c r="E607" s="125">
        <v>2</v>
      </c>
      <c r="F607" s="125">
        <v>278.30407300000002</v>
      </c>
      <c r="G607" s="125">
        <v>0</v>
      </c>
      <c r="H607" s="125">
        <v>291.58360399999998</v>
      </c>
      <c r="I607" s="125">
        <v>286.51004899999998</v>
      </c>
      <c r="J607" s="125">
        <v>278.30407300000002</v>
      </c>
    </row>
    <row r="608" spans="1:10" hidden="1" x14ac:dyDescent="0.25">
      <c r="A608" s="125">
        <v>922105</v>
      </c>
      <c r="B608" s="125">
        <v>2009</v>
      </c>
      <c r="C608" s="125">
        <v>44</v>
      </c>
      <c r="D608" s="125">
        <v>5</v>
      </c>
      <c r="E608" s="125">
        <v>3</v>
      </c>
      <c r="F608" s="125">
        <v>0</v>
      </c>
      <c r="G608" s="125">
        <v>259.70452899999998</v>
      </c>
      <c r="H608" s="125">
        <v>278.30407300000002</v>
      </c>
      <c r="I608" s="125">
        <v>271.06816700000002</v>
      </c>
      <c r="J608" s="125">
        <v>259.70452899999998</v>
      </c>
    </row>
    <row r="609" spans="1:10" hidden="1" x14ac:dyDescent="0.25">
      <c r="A609" s="125">
        <v>922106</v>
      </c>
      <c r="B609" s="125">
        <v>2009</v>
      </c>
      <c r="C609" s="125">
        <v>44</v>
      </c>
      <c r="D609" s="125">
        <v>5</v>
      </c>
      <c r="E609" s="125">
        <v>4</v>
      </c>
      <c r="F609" s="125">
        <v>655.83378600000003</v>
      </c>
      <c r="G609" s="125">
        <v>0</v>
      </c>
      <c r="H609" s="125">
        <v>698.98618399999998</v>
      </c>
      <c r="I609" s="125">
        <v>657.32660699999997</v>
      </c>
      <c r="J609" s="125">
        <v>655.83378600000003</v>
      </c>
    </row>
    <row r="610" spans="1:10" x14ac:dyDescent="0.25">
      <c r="A610" s="125">
        <v>922107</v>
      </c>
      <c r="B610" s="125">
        <v>2009</v>
      </c>
      <c r="C610" s="125">
        <v>45</v>
      </c>
      <c r="D610" s="125">
        <v>2</v>
      </c>
      <c r="E610" s="125">
        <v>1</v>
      </c>
      <c r="F610" s="129">
        <v>381156.58859900001</v>
      </c>
      <c r="G610" s="129">
        <v>0</v>
      </c>
      <c r="H610" s="129">
        <v>513838.05609999999</v>
      </c>
      <c r="I610" s="129">
        <v>381421.98904299998</v>
      </c>
      <c r="J610" s="129">
        <v>381156.58859900001</v>
      </c>
    </row>
    <row r="611" spans="1:10" hidden="1" x14ac:dyDescent="0.25">
      <c r="A611" s="125">
        <v>922108</v>
      </c>
      <c r="B611" s="125">
        <v>2009</v>
      </c>
      <c r="C611" s="125">
        <v>45</v>
      </c>
      <c r="D611" s="125">
        <v>2</v>
      </c>
      <c r="E611" s="125">
        <v>2</v>
      </c>
      <c r="F611" s="125">
        <v>348429.766283</v>
      </c>
      <c r="G611" s="125">
        <v>55.273212000000001</v>
      </c>
      <c r="H611" s="125">
        <v>381156.58859900001</v>
      </c>
      <c r="I611" s="125">
        <v>350054.21097000001</v>
      </c>
      <c r="J611" s="125">
        <v>348485.03949499998</v>
      </c>
    </row>
    <row r="612" spans="1:10" hidden="1" x14ac:dyDescent="0.25">
      <c r="A612" s="125">
        <v>922109</v>
      </c>
      <c r="B612" s="125">
        <v>2009</v>
      </c>
      <c r="C612" s="125">
        <v>45</v>
      </c>
      <c r="D612" s="125">
        <v>2</v>
      </c>
      <c r="E612" s="125">
        <v>3</v>
      </c>
      <c r="F612" s="125">
        <v>299362.33243200002</v>
      </c>
      <c r="G612" s="125">
        <v>2520.1572879999999</v>
      </c>
      <c r="H612" s="125">
        <v>348429.766283</v>
      </c>
      <c r="I612" s="125">
        <v>306653.03730600001</v>
      </c>
      <c r="J612" s="125">
        <v>301882.489719</v>
      </c>
    </row>
    <row r="613" spans="1:10" hidden="1" x14ac:dyDescent="0.25">
      <c r="A613" s="125">
        <v>922110</v>
      </c>
      <c r="B613" s="125">
        <v>2009</v>
      </c>
      <c r="C613" s="125">
        <v>45</v>
      </c>
      <c r="D613" s="125">
        <v>2</v>
      </c>
      <c r="E613" s="125">
        <v>4</v>
      </c>
      <c r="F613" s="125">
        <v>381143.20623399998</v>
      </c>
      <c r="G613" s="125">
        <v>0</v>
      </c>
      <c r="H613" s="125">
        <v>513838.05609999999</v>
      </c>
      <c r="I613" s="125">
        <v>381421.98904299998</v>
      </c>
      <c r="J613" s="125">
        <v>381143.20623399998</v>
      </c>
    </row>
    <row r="614" spans="1:10" x14ac:dyDescent="0.25">
      <c r="A614" s="125">
        <v>922111</v>
      </c>
      <c r="B614" s="125">
        <v>2009</v>
      </c>
      <c r="C614" s="125">
        <v>45</v>
      </c>
      <c r="D614" s="125">
        <v>3</v>
      </c>
      <c r="E614" s="125">
        <v>1</v>
      </c>
      <c r="F614" s="129">
        <v>198934.980281</v>
      </c>
      <c r="G614" s="129">
        <v>0</v>
      </c>
      <c r="H614" s="129">
        <v>245103.08199999999</v>
      </c>
      <c r="I614" s="129">
        <v>199072.72320000001</v>
      </c>
      <c r="J614" s="129">
        <v>198934.980281</v>
      </c>
    </row>
    <row r="615" spans="1:10" hidden="1" x14ac:dyDescent="0.25">
      <c r="A615" s="125">
        <v>922112</v>
      </c>
      <c r="B615" s="125">
        <v>2009</v>
      </c>
      <c r="C615" s="125">
        <v>45</v>
      </c>
      <c r="D615" s="125">
        <v>3</v>
      </c>
      <c r="E615" s="125">
        <v>2</v>
      </c>
      <c r="F615" s="125">
        <v>177435.96862199999</v>
      </c>
      <c r="G615" s="125">
        <v>4552.3653800000002</v>
      </c>
      <c r="H615" s="125">
        <v>198934.980281</v>
      </c>
      <c r="I615" s="125">
        <v>187456.431919</v>
      </c>
      <c r="J615" s="125">
        <v>181988.33400100001</v>
      </c>
    </row>
    <row r="616" spans="1:10" hidden="1" x14ac:dyDescent="0.25">
      <c r="A616" s="125">
        <v>922113</v>
      </c>
      <c r="B616" s="125">
        <v>2009</v>
      </c>
      <c r="C616" s="125">
        <v>45</v>
      </c>
      <c r="D616" s="125">
        <v>3</v>
      </c>
      <c r="E616" s="125">
        <v>3</v>
      </c>
      <c r="F616" s="125">
        <v>153246.928369</v>
      </c>
      <c r="G616" s="125">
        <v>4547.546832</v>
      </c>
      <c r="H616" s="125">
        <v>177435.96862199999</v>
      </c>
      <c r="I616" s="125">
        <v>162300.680498</v>
      </c>
      <c r="J616" s="125">
        <v>157794.475202</v>
      </c>
    </row>
    <row r="617" spans="1:10" hidden="1" x14ac:dyDescent="0.25">
      <c r="A617" s="125">
        <v>922114</v>
      </c>
      <c r="B617" s="125">
        <v>2009</v>
      </c>
      <c r="C617" s="125">
        <v>45</v>
      </c>
      <c r="D617" s="125">
        <v>3</v>
      </c>
      <c r="E617" s="125">
        <v>4</v>
      </c>
      <c r="F617" s="125">
        <v>242965.32741699999</v>
      </c>
      <c r="G617" s="125">
        <v>0</v>
      </c>
      <c r="H617" s="125">
        <v>299362.33243200002</v>
      </c>
      <c r="I617" s="125">
        <v>243142.08640100001</v>
      </c>
      <c r="J617" s="125">
        <v>242965.32741699999</v>
      </c>
    </row>
    <row r="618" spans="1:10" x14ac:dyDescent="0.25">
      <c r="A618" s="125">
        <v>922115</v>
      </c>
      <c r="B618" s="125">
        <v>2009</v>
      </c>
      <c r="C618" s="125">
        <v>45</v>
      </c>
      <c r="D618" s="125">
        <v>4</v>
      </c>
      <c r="E618" s="125">
        <v>1</v>
      </c>
      <c r="F618" s="129">
        <v>61754.898017</v>
      </c>
      <c r="G618" s="129">
        <v>0</v>
      </c>
      <c r="H618" s="129">
        <v>75347.017500000002</v>
      </c>
      <c r="I618" s="129">
        <v>66147.146663000007</v>
      </c>
      <c r="J618" s="129">
        <v>61754.898017</v>
      </c>
    </row>
    <row r="619" spans="1:10" hidden="1" x14ac:dyDescent="0.25">
      <c r="A619" s="125">
        <v>922116</v>
      </c>
      <c r="B619" s="125">
        <v>2009</v>
      </c>
      <c r="C619" s="125">
        <v>45</v>
      </c>
      <c r="D619" s="125">
        <v>4</v>
      </c>
      <c r="E619" s="125">
        <v>2</v>
      </c>
      <c r="F619" s="125">
        <v>42219.077426000003</v>
      </c>
      <c r="G619" s="125">
        <v>7447.4419310000003</v>
      </c>
      <c r="H619" s="125">
        <v>61754.898017</v>
      </c>
      <c r="I619" s="125">
        <v>59500.844238999998</v>
      </c>
      <c r="J619" s="125">
        <v>49666.519356999997</v>
      </c>
    </row>
    <row r="620" spans="1:10" hidden="1" x14ac:dyDescent="0.25">
      <c r="A620" s="125">
        <v>922117</v>
      </c>
      <c r="B620" s="125">
        <v>2009</v>
      </c>
      <c r="C620" s="125">
        <v>45</v>
      </c>
      <c r="D620" s="125">
        <v>4</v>
      </c>
      <c r="E620" s="125">
        <v>3</v>
      </c>
      <c r="F620" s="125">
        <v>27384.045522</v>
      </c>
      <c r="G620" s="125">
        <v>7092.4962439999999</v>
      </c>
      <c r="H620" s="125">
        <v>42219.077426000003</v>
      </c>
      <c r="I620" s="125">
        <v>39926.581521</v>
      </c>
      <c r="J620" s="125">
        <v>34476.541767000002</v>
      </c>
    </row>
    <row r="621" spans="1:10" hidden="1" x14ac:dyDescent="0.25">
      <c r="A621" s="125">
        <v>922118</v>
      </c>
      <c r="B621" s="125">
        <v>2009</v>
      </c>
      <c r="C621" s="125">
        <v>45</v>
      </c>
      <c r="D621" s="125">
        <v>4</v>
      </c>
      <c r="E621" s="125">
        <v>4</v>
      </c>
      <c r="F621" s="125">
        <v>125185.90063600001</v>
      </c>
      <c r="G621" s="125">
        <v>0</v>
      </c>
      <c r="H621" s="125">
        <v>153246.928369</v>
      </c>
      <c r="I621" s="125">
        <v>134535.47841499999</v>
      </c>
      <c r="J621" s="125">
        <v>125185.90063600001</v>
      </c>
    </row>
    <row r="622" spans="1:10" x14ac:dyDescent="0.25">
      <c r="A622" s="125">
        <v>922119</v>
      </c>
      <c r="B622" s="125">
        <v>2009</v>
      </c>
      <c r="C622" s="125">
        <v>45</v>
      </c>
      <c r="D622" s="125">
        <v>5</v>
      </c>
      <c r="E622" s="125">
        <v>1</v>
      </c>
      <c r="F622" s="129">
        <v>11751.435896999999</v>
      </c>
      <c r="G622" s="129">
        <v>0</v>
      </c>
      <c r="H622" s="129">
        <v>13575.005999999999</v>
      </c>
      <c r="I622" s="129">
        <v>12765.935642</v>
      </c>
      <c r="J622" s="129">
        <v>11751.435896999999</v>
      </c>
    </row>
    <row r="623" spans="1:10" hidden="1" x14ac:dyDescent="0.25">
      <c r="A623" s="125">
        <v>922120</v>
      </c>
      <c r="B623" s="125">
        <v>2009</v>
      </c>
      <c r="C623" s="125">
        <v>45</v>
      </c>
      <c r="D623" s="125">
        <v>5</v>
      </c>
      <c r="E623" s="125">
        <v>2</v>
      </c>
      <c r="F623" s="125">
        <v>5762.667942</v>
      </c>
      <c r="G623" s="125">
        <v>4876.9153939999997</v>
      </c>
      <c r="H623" s="125">
        <v>11751.435896999999</v>
      </c>
      <c r="I623" s="125">
        <v>11546.960912</v>
      </c>
      <c r="J623" s="125">
        <v>10639.583336</v>
      </c>
    </row>
    <row r="624" spans="1:10" hidden="1" x14ac:dyDescent="0.25">
      <c r="A624" s="125">
        <v>922121</v>
      </c>
      <c r="B624" s="125">
        <v>2009</v>
      </c>
      <c r="C624" s="125">
        <v>45</v>
      </c>
      <c r="D624" s="125">
        <v>5</v>
      </c>
      <c r="E624" s="125">
        <v>3</v>
      </c>
      <c r="F624" s="125">
        <v>0</v>
      </c>
      <c r="G624" s="125">
        <v>5167.4809089999999</v>
      </c>
      <c r="H624" s="125">
        <v>5762.667942</v>
      </c>
      <c r="I624" s="125">
        <v>5612.8385749999998</v>
      </c>
      <c r="J624" s="125">
        <v>5167.4809089999999</v>
      </c>
    </row>
    <row r="625" spans="1:10" hidden="1" x14ac:dyDescent="0.25">
      <c r="A625" s="125">
        <v>922122</v>
      </c>
      <c r="B625" s="125">
        <v>2009</v>
      </c>
      <c r="C625" s="125">
        <v>45</v>
      </c>
      <c r="D625" s="125">
        <v>5</v>
      </c>
      <c r="E625" s="125">
        <v>4</v>
      </c>
      <c r="F625" s="125">
        <v>23634.798225999999</v>
      </c>
      <c r="G625" s="125">
        <v>0</v>
      </c>
      <c r="H625" s="125">
        <v>27384.045522</v>
      </c>
      <c r="I625" s="125">
        <v>25751.956408999999</v>
      </c>
      <c r="J625" s="125">
        <v>23634.798225999999</v>
      </c>
    </row>
    <row r="626" spans="1:10" x14ac:dyDescent="0.25">
      <c r="A626" s="125">
        <v>922123</v>
      </c>
      <c r="B626" s="125">
        <v>2009</v>
      </c>
      <c r="C626" s="125">
        <v>46</v>
      </c>
      <c r="D626" s="125">
        <v>2</v>
      </c>
      <c r="E626" s="125">
        <v>1</v>
      </c>
      <c r="F626" s="129">
        <v>76489.377729</v>
      </c>
      <c r="G626" s="129">
        <v>0</v>
      </c>
      <c r="H626" s="129">
        <v>103115.5025</v>
      </c>
      <c r="I626" s="129">
        <v>76542.637505999999</v>
      </c>
      <c r="J626" s="129">
        <v>76489.377729</v>
      </c>
    </row>
    <row r="627" spans="1:10" hidden="1" x14ac:dyDescent="0.25">
      <c r="A627" s="125">
        <v>922124</v>
      </c>
      <c r="B627" s="125">
        <v>2009</v>
      </c>
      <c r="C627" s="125">
        <v>46</v>
      </c>
      <c r="D627" s="125">
        <v>2</v>
      </c>
      <c r="E627" s="125">
        <v>2</v>
      </c>
      <c r="F627" s="125">
        <v>69921.855748000002</v>
      </c>
      <c r="G627" s="125">
        <v>11.092065</v>
      </c>
      <c r="H627" s="125">
        <v>76489.377729</v>
      </c>
      <c r="I627" s="125">
        <v>70247.844505999994</v>
      </c>
      <c r="J627" s="125">
        <v>69932.947811999999</v>
      </c>
    </row>
    <row r="628" spans="1:10" hidden="1" x14ac:dyDescent="0.25">
      <c r="A628" s="125">
        <v>922125</v>
      </c>
      <c r="B628" s="125">
        <v>2009</v>
      </c>
      <c r="C628" s="125">
        <v>46</v>
      </c>
      <c r="D628" s="125">
        <v>2</v>
      </c>
      <c r="E628" s="125">
        <v>3</v>
      </c>
      <c r="F628" s="125">
        <v>60075.148136000003</v>
      </c>
      <c r="G628" s="125">
        <v>505.73771599999998</v>
      </c>
      <c r="H628" s="125">
        <v>69921.855748000002</v>
      </c>
      <c r="I628" s="125">
        <v>61538.225243000001</v>
      </c>
      <c r="J628" s="125">
        <v>60580.885853</v>
      </c>
    </row>
    <row r="629" spans="1:10" hidden="1" x14ac:dyDescent="0.25">
      <c r="A629" s="125">
        <v>922126</v>
      </c>
      <c r="B629" s="125">
        <v>2009</v>
      </c>
      <c r="C629" s="125">
        <v>46</v>
      </c>
      <c r="D629" s="125">
        <v>2</v>
      </c>
      <c r="E629" s="125">
        <v>4</v>
      </c>
      <c r="F629" s="125">
        <v>76486.692196000004</v>
      </c>
      <c r="G629" s="125">
        <v>0</v>
      </c>
      <c r="H629" s="125">
        <v>103115.5025</v>
      </c>
      <c r="I629" s="125">
        <v>76542.637505999999</v>
      </c>
      <c r="J629" s="125">
        <v>76486.692196000004</v>
      </c>
    </row>
    <row r="630" spans="1:10" x14ac:dyDescent="0.25">
      <c r="A630" s="125">
        <v>922127</v>
      </c>
      <c r="B630" s="125">
        <v>2009</v>
      </c>
      <c r="C630" s="125">
        <v>46</v>
      </c>
      <c r="D630" s="125">
        <v>3</v>
      </c>
      <c r="E630" s="125">
        <v>1</v>
      </c>
      <c r="F630" s="129">
        <v>81302.273985000007</v>
      </c>
      <c r="G630" s="129">
        <v>0</v>
      </c>
      <c r="H630" s="129">
        <v>100170.60799999999</v>
      </c>
      <c r="I630" s="129">
        <v>81358.567817999996</v>
      </c>
      <c r="J630" s="129">
        <v>81302.273985000007</v>
      </c>
    </row>
    <row r="631" spans="1:10" hidden="1" x14ac:dyDescent="0.25">
      <c r="A631" s="125">
        <v>922128</v>
      </c>
      <c r="B631" s="125">
        <v>2009</v>
      </c>
      <c r="C631" s="125">
        <v>46</v>
      </c>
      <c r="D631" s="125">
        <v>3</v>
      </c>
      <c r="E631" s="125">
        <v>2</v>
      </c>
      <c r="F631" s="125">
        <v>72515.892957999997</v>
      </c>
      <c r="G631" s="125">
        <v>1860.4956090000001</v>
      </c>
      <c r="H631" s="125">
        <v>81302.273985000007</v>
      </c>
      <c r="I631" s="125">
        <v>76611.132775999999</v>
      </c>
      <c r="J631" s="125">
        <v>74376.388567000002</v>
      </c>
    </row>
    <row r="632" spans="1:10" hidden="1" x14ac:dyDescent="0.25">
      <c r="A632" s="125">
        <v>922129</v>
      </c>
      <c r="B632" s="125">
        <v>2009</v>
      </c>
      <c r="C632" s="125">
        <v>46</v>
      </c>
      <c r="D632" s="125">
        <v>3</v>
      </c>
      <c r="E632" s="125">
        <v>3</v>
      </c>
      <c r="F632" s="125">
        <v>62539.072367000001</v>
      </c>
      <c r="G632" s="125">
        <v>1855.824214</v>
      </c>
      <c r="H632" s="125">
        <v>72515.892957999997</v>
      </c>
      <c r="I632" s="125">
        <v>66330.287288000007</v>
      </c>
      <c r="J632" s="125">
        <v>64394.896582000001</v>
      </c>
    </row>
    <row r="633" spans="1:10" hidden="1" x14ac:dyDescent="0.25">
      <c r="A633" s="125">
        <v>922130</v>
      </c>
      <c r="B633" s="125">
        <v>2009</v>
      </c>
      <c r="C633" s="125">
        <v>46</v>
      </c>
      <c r="D633" s="125">
        <v>3</v>
      </c>
      <c r="E633" s="125">
        <v>4</v>
      </c>
      <c r="F633" s="125">
        <v>48757.563845999997</v>
      </c>
      <c r="G633" s="125">
        <v>0</v>
      </c>
      <c r="H633" s="125">
        <v>60075.148136000003</v>
      </c>
      <c r="I633" s="125">
        <v>48793.035316000001</v>
      </c>
      <c r="J633" s="125">
        <v>48757.563845999997</v>
      </c>
    </row>
    <row r="634" spans="1:10" x14ac:dyDescent="0.25">
      <c r="A634" s="125">
        <v>922131</v>
      </c>
      <c r="B634" s="125">
        <v>2009</v>
      </c>
      <c r="C634" s="125">
        <v>46</v>
      </c>
      <c r="D634" s="125">
        <v>4</v>
      </c>
      <c r="E634" s="125">
        <v>1</v>
      </c>
      <c r="F634" s="129">
        <v>37839.843328000003</v>
      </c>
      <c r="G634" s="129">
        <v>0</v>
      </c>
      <c r="H634" s="129">
        <v>46168.311000000002</v>
      </c>
      <c r="I634" s="129">
        <v>40531.160227</v>
      </c>
      <c r="J634" s="129">
        <v>37839.843328000003</v>
      </c>
    </row>
    <row r="635" spans="1:10" hidden="1" x14ac:dyDescent="0.25">
      <c r="A635" s="125">
        <v>922132</v>
      </c>
      <c r="B635" s="125">
        <v>2009</v>
      </c>
      <c r="C635" s="125">
        <v>46</v>
      </c>
      <c r="D635" s="125">
        <v>4</v>
      </c>
      <c r="E635" s="125">
        <v>2</v>
      </c>
      <c r="F635" s="125">
        <v>25869.418078999999</v>
      </c>
      <c r="G635" s="125">
        <v>4563.3633110000001</v>
      </c>
      <c r="H635" s="125">
        <v>37839.843328000003</v>
      </c>
      <c r="I635" s="125">
        <v>36458.689046</v>
      </c>
      <c r="J635" s="125">
        <v>30432.78139</v>
      </c>
    </row>
    <row r="636" spans="1:10" hidden="1" x14ac:dyDescent="0.25">
      <c r="A636" s="125">
        <v>922133</v>
      </c>
      <c r="B636" s="125">
        <v>2009</v>
      </c>
      <c r="C636" s="125">
        <v>46</v>
      </c>
      <c r="D636" s="125">
        <v>4</v>
      </c>
      <c r="E636" s="125">
        <v>3</v>
      </c>
      <c r="F636" s="125">
        <v>16779.365289000001</v>
      </c>
      <c r="G636" s="125">
        <v>4345.8730450000003</v>
      </c>
      <c r="H636" s="125">
        <v>25869.418078999999</v>
      </c>
      <c r="I636" s="125">
        <v>24464.708676999999</v>
      </c>
      <c r="J636" s="125">
        <v>21125.238334000001</v>
      </c>
    </row>
    <row r="637" spans="1:10" hidden="1" x14ac:dyDescent="0.25">
      <c r="A637" s="125">
        <v>922134</v>
      </c>
      <c r="B637" s="125">
        <v>2009</v>
      </c>
      <c r="C637" s="125">
        <v>46</v>
      </c>
      <c r="D637" s="125">
        <v>4</v>
      </c>
      <c r="E637" s="125">
        <v>4</v>
      </c>
      <c r="F637" s="125">
        <v>51087.549894000003</v>
      </c>
      <c r="G637" s="125">
        <v>0</v>
      </c>
      <c r="H637" s="125">
        <v>62539.072367000001</v>
      </c>
      <c r="I637" s="125">
        <v>54903.051631000002</v>
      </c>
      <c r="J637" s="125">
        <v>51087.549894000003</v>
      </c>
    </row>
    <row r="638" spans="1:10" x14ac:dyDescent="0.25">
      <c r="A638" s="125">
        <v>922135</v>
      </c>
      <c r="B638" s="125">
        <v>2009</v>
      </c>
      <c r="C638" s="125">
        <v>46</v>
      </c>
      <c r="D638" s="125">
        <v>5</v>
      </c>
      <c r="E638" s="125">
        <v>1</v>
      </c>
      <c r="F638" s="129">
        <v>9232.2031380000008</v>
      </c>
      <c r="G638" s="129">
        <v>0</v>
      </c>
      <c r="H638" s="129">
        <v>10664.842500000001</v>
      </c>
      <c r="I638" s="129">
        <v>10029.217887000001</v>
      </c>
      <c r="J638" s="129">
        <v>9232.2031380000008</v>
      </c>
    </row>
    <row r="639" spans="1:10" hidden="1" x14ac:dyDescent="0.25">
      <c r="A639" s="125">
        <v>922136</v>
      </c>
      <c r="B639" s="125">
        <v>2009</v>
      </c>
      <c r="C639" s="125">
        <v>46</v>
      </c>
      <c r="D639" s="125">
        <v>5</v>
      </c>
      <c r="E639" s="125">
        <v>2</v>
      </c>
      <c r="F639" s="125">
        <v>4527.2868369999997</v>
      </c>
      <c r="G639" s="125">
        <v>3831.418901</v>
      </c>
      <c r="H639" s="125">
        <v>9232.2031380000008</v>
      </c>
      <c r="I639" s="125">
        <v>9071.5628030000007</v>
      </c>
      <c r="J639" s="125">
        <v>8358.7057380000006</v>
      </c>
    </row>
    <row r="640" spans="1:10" hidden="1" x14ac:dyDescent="0.25">
      <c r="A640" s="125">
        <v>922137</v>
      </c>
      <c r="B640" s="125">
        <v>2009</v>
      </c>
      <c r="C640" s="125">
        <v>46</v>
      </c>
      <c r="D640" s="125">
        <v>5</v>
      </c>
      <c r="E640" s="125">
        <v>3</v>
      </c>
      <c r="F640" s="125">
        <v>0</v>
      </c>
      <c r="G640" s="125">
        <v>4059.6939710000001</v>
      </c>
      <c r="H640" s="125">
        <v>4527.2868369999997</v>
      </c>
      <c r="I640" s="125">
        <v>4409.5773790000003</v>
      </c>
      <c r="J640" s="125">
        <v>4059.6939710000001</v>
      </c>
    </row>
    <row r="641" spans="1:10" hidden="1" x14ac:dyDescent="0.25">
      <c r="A641" s="125">
        <v>922138</v>
      </c>
      <c r="B641" s="125">
        <v>2009</v>
      </c>
      <c r="C641" s="125">
        <v>46</v>
      </c>
      <c r="D641" s="125">
        <v>5</v>
      </c>
      <c r="E641" s="125">
        <v>4</v>
      </c>
      <c r="F641" s="125">
        <v>14482.04257</v>
      </c>
      <c r="G641" s="125">
        <v>0</v>
      </c>
      <c r="H641" s="125">
        <v>16779.365289000001</v>
      </c>
      <c r="I641" s="125">
        <v>15779.315118</v>
      </c>
      <c r="J641" s="125">
        <v>14482.04257</v>
      </c>
    </row>
    <row r="642" spans="1:10" x14ac:dyDescent="0.25">
      <c r="A642" s="125">
        <v>922139</v>
      </c>
      <c r="B642" s="125">
        <v>2009</v>
      </c>
      <c r="C642" s="125">
        <v>47</v>
      </c>
      <c r="D642" s="125">
        <v>2</v>
      </c>
      <c r="E642" s="125">
        <v>1</v>
      </c>
      <c r="F642" s="129">
        <v>1023607.145565</v>
      </c>
      <c r="G642" s="129">
        <v>0</v>
      </c>
      <c r="H642" s="129">
        <v>1380142.557</v>
      </c>
      <c r="I642" s="129">
        <v>1024479.8200609999</v>
      </c>
      <c r="J642" s="129">
        <v>1023607.145565</v>
      </c>
    </row>
    <row r="643" spans="1:10" hidden="1" x14ac:dyDescent="0.25">
      <c r="A643" s="125">
        <v>922140</v>
      </c>
      <c r="B643" s="125">
        <v>2009</v>
      </c>
      <c r="C643" s="125">
        <v>47</v>
      </c>
      <c r="D643" s="125">
        <v>2</v>
      </c>
      <c r="E643" s="125">
        <v>2</v>
      </c>
      <c r="F643" s="125">
        <v>937117.79078000004</v>
      </c>
      <c r="G643" s="125">
        <v>0</v>
      </c>
      <c r="H643" s="125">
        <v>1023607.145565</v>
      </c>
      <c r="I643" s="125">
        <v>940080.80248700001</v>
      </c>
      <c r="J643" s="125">
        <v>937117.79078000004</v>
      </c>
    </row>
    <row r="644" spans="1:10" hidden="1" x14ac:dyDescent="0.25">
      <c r="A644" s="125">
        <v>922141</v>
      </c>
      <c r="B644" s="125">
        <v>2009</v>
      </c>
      <c r="C644" s="125">
        <v>47</v>
      </c>
      <c r="D644" s="125">
        <v>2</v>
      </c>
      <c r="E644" s="125">
        <v>3</v>
      </c>
      <c r="F644" s="125">
        <v>787644.57965900004</v>
      </c>
      <c r="G644" s="125">
        <v>27374.780621000002</v>
      </c>
      <c r="H644" s="125">
        <v>937117.79078000004</v>
      </c>
      <c r="I644" s="125">
        <v>824757.36766600003</v>
      </c>
      <c r="J644" s="125">
        <v>815019.36028000002</v>
      </c>
    </row>
    <row r="645" spans="1:10" hidden="1" x14ac:dyDescent="0.25">
      <c r="A645" s="125">
        <v>922142</v>
      </c>
      <c r="B645" s="125">
        <v>2009</v>
      </c>
      <c r="C645" s="125">
        <v>47</v>
      </c>
      <c r="D645" s="125">
        <v>2</v>
      </c>
      <c r="E645" s="125">
        <v>4</v>
      </c>
      <c r="F645" s="125">
        <v>1023555.48066</v>
      </c>
      <c r="G645" s="125">
        <v>0</v>
      </c>
      <c r="H645" s="125">
        <v>1380142.557</v>
      </c>
      <c r="I645" s="125">
        <v>1024479.8200609999</v>
      </c>
      <c r="J645" s="125">
        <v>1023555.48066</v>
      </c>
    </row>
    <row r="646" spans="1:10" x14ac:dyDescent="0.25">
      <c r="A646" s="125">
        <v>922143</v>
      </c>
      <c r="B646" s="125">
        <v>2009</v>
      </c>
      <c r="C646" s="125">
        <v>47</v>
      </c>
      <c r="D646" s="125">
        <v>3</v>
      </c>
      <c r="E646" s="125">
        <v>1</v>
      </c>
      <c r="F646" s="129">
        <v>450977.72982000001</v>
      </c>
      <c r="G646" s="129">
        <v>0</v>
      </c>
      <c r="H646" s="129">
        <v>555879.37285000004</v>
      </c>
      <c r="I646" s="129">
        <v>451485.22662899998</v>
      </c>
      <c r="J646" s="129">
        <v>450977.72982000001</v>
      </c>
    </row>
    <row r="647" spans="1:10" hidden="1" x14ac:dyDescent="0.25">
      <c r="A647" s="125">
        <v>922144</v>
      </c>
      <c r="B647" s="125">
        <v>2009</v>
      </c>
      <c r="C647" s="125">
        <v>47</v>
      </c>
      <c r="D647" s="125">
        <v>3</v>
      </c>
      <c r="E647" s="125">
        <v>2</v>
      </c>
      <c r="F647" s="125">
        <v>421294.24729099998</v>
      </c>
      <c r="G647" s="125">
        <v>0</v>
      </c>
      <c r="H647" s="125">
        <v>450977.72982000001</v>
      </c>
      <c r="I647" s="125">
        <v>424956.314809</v>
      </c>
      <c r="J647" s="125">
        <v>421294.24729099998</v>
      </c>
    </row>
    <row r="648" spans="1:10" hidden="1" x14ac:dyDescent="0.25">
      <c r="A648" s="125">
        <v>922145</v>
      </c>
      <c r="B648" s="125">
        <v>2009</v>
      </c>
      <c r="C648" s="125">
        <v>47</v>
      </c>
      <c r="D648" s="125">
        <v>3</v>
      </c>
      <c r="E648" s="125">
        <v>3</v>
      </c>
      <c r="F648" s="125">
        <v>322773.71499299997</v>
      </c>
      <c r="G648" s="125">
        <v>47265.268020000003</v>
      </c>
      <c r="H648" s="125">
        <v>421294.24729099998</v>
      </c>
      <c r="I648" s="125">
        <v>385357.84799799998</v>
      </c>
      <c r="J648" s="125">
        <v>370038.98301299999</v>
      </c>
    </row>
    <row r="649" spans="1:10" hidden="1" x14ac:dyDescent="0.25">
      <c r="A649" s="125">
        <v>922146</v>
      </c>
      <c r="B649" s="125">
        <v>2009</v>
      </c>
      <c r="C649" s="125">
        <v>47</v>
      </c>
      <c r="D649" s="125">
        <v>3</v>
      </c>
      <c r="E649" s="125">
        <v>4</v>
      </c>
      <c r="F649" s="125">
        <v>639001.73811599996</v>
      </c>
      <c r="G649" s="125">
        <v>0</v>
      </c>
      <c r="H649" s="125">
        <v>787644.57965900004</v>
      </c>
      <c r="I649" s="125">
        <v>639724.92759900005</v>
      </c>
      <c r="J649" s="125">
        <v>639001.73811599996</v>
      </c>
    </row>
    <row r="650" spans="1:10" x14ac:dyDescent="0.25">
      <c r="A650" s="125">
        <v>922147</v>
      </c>
      <c r="B650" s="125">
        <v>2009</v>
      </c>
      <c r="C650" s="125">
        <v>47</v>
      </c>
      <c r="D650" s="125">
        <v>4</v>
      </c>
      <c r="E650" s="125">
        <v>1</v>
      </c>
      <c r="F650" s="129">
        <v>276733.96934700001</v>
      </c>
      <c r="G650" s="129">
        <v>0</v>
      </c>
      <c r="H650" s="129">
        <v>315500.90220000001</v>
      </c>
      <c r="I650" s="129">
        <v>276978.24204099999</v>
      </c>
      <c r="J650" s="129">
        <v>276733.96934700001</v>
      </c>
    </row>
    <row r="651" spans="1:10" hidden="1" x14ac:dyDescent="0.25">
      <c r="A651" s="125">
        <v>922148</v>
      </c>
      <c r="B651" s="125">
        <v>2009</v>
      </c>
      <c r="C651" s="125">
        <v>47</v>
      </c>
      <c r="D651" s="125">
        <v>4</v>
      </c>
      <c r="E651" s="125">
        <v>2</v>
      </c>
      <c r="F651" s="125">
        <v>251715.65029699999</v>
      </c>
      <c r="G651" s="125">
        <v>0</v>
      </c>
      <c r="H651" s="125">
        <v>276733.96934700001</v>
      </c>
      <c r="I651" s="125">
        <v>266633.179466</v>
      </c>
      <c r="J651" s="125">
        <v>251715.65029699999</v>
      </c>
    </row>
    <row r="652" spans="1:10" hidden="1" x14ac:dyDescent="0.25">
      <c r="A652" s="125">
        <v>922149</v>
      </c>
      <c r="B652" s="125">
        <v>2009</v>
      </c>
      <c r="C652" s="125">
        <v>47</v>
      </c>
      <c r="D652" s="125">
        <v>4</v>
      </c>
      <c r="E652" s="125">
        <v>3</v>
      </c>
      <c r="F652" s="125">
        <v>99089.319910000006</v>
      </c>
      <c r="G652" s="125">
        <v>112197.42264600001</v>
      </c>
      <c r="H652" s="125">
        <v>251715.65029699999</v>
      </c>
      <c r="I652" s="125">
        <v>238047.490486</v>
      </c>
      <c r="J652" s="125">
        <v>211286.74255699999</v>
      </c>
    </row>
    <row r="653" spans="1:10" hidden="1" x14ac:dyDescent="0.25">
      <c r="A653" s="125">
        <v>922150</v>
      </c>
      <c r="B653" s="125">
        <v>2009</v>
      </c>
      <c r="C653" s="125">
        <v>47</v>
      </c>
      <c r="D653" s="125">
        <v>4</v>
      </c>
      <c r="E653" s="125">
        <v>4</v>
      </c>
      <c r="F653" s="125">
        <v>283091.08296600002</v>
      </c>
      <c r="G653" s="125">
        <v>0</v>
      </c>
      <c r="H653" s="125">
        <v>322773.71499299997</v>
      </c>
      <c r="I653" s="125">
        <v>283363.04439200001</v>
      </c>
      <c r="J653" s="125">
        <v>283091.08296600002</v>
      </c>
    </row>
    <row r="654" spans="1:10" x14ac:dyDescent="0.25">
      <c r="A654" s="125">
        <v>922151</v>
      </c>
      <c r="B654" s="125">
        <v>2009</v>
      </c>
      <c r="C654" s="125">
        <v>47</v>
      </c>
      <c r="D654" s="125">
        <v>5</v>
      </c>
      <c r="E654" s="125">
        <v>1</v>
      </c>
      <c r="F654" s="129">
        <v>69924.696536000003</v>
      </c>
      <c r="G654" s="129">
        <v>0</v>
      </c>
      <c r="H654" s="129">
        <v>76752.641449999996</v>
      </c>
      <c r="I654" s="129">
        <v>72178.184020000001</v>
      </c>
      <c r="J654" s="129">
        <v>69924.696536000003</v>
      </c>
    </row>
    <row r="655" spans="1:10" hidden="1" x14ac:dyDescent="0.25">
      <c r="A655" s="125">
        <v>922152</v>
      </c>
      <c r="B655" s="125">
        <v>2009</v>
      </c>
      <c r="C655" s="125">
        <v>47</v>
      </c>
      <c r="D655" s="125">
        <v>5</v>
      </c>
      <c r="E655" s="125">
        <v>2</v>
      </c>
      <c r="F655" s="125">
        <v>65130.399836999997</v>
      </c>
      <c r="G655" s="125">
        <v>0</v>
      </c>
      <c r="H655" s="125">
        <v>69924.696536000003</v>
      </c>
      <c r="I655" s="125">
        <v>68708.006815999994</v>
      </c>
      <c r="J655" s="125">
        <v>65130.399836999997</v>
      </c>
    </row>
    <row r="656" spans="1:10" hidden="1" x14ac:dyDescent="0.25">
      <c r="A656" s="125">
        <v>922153</v>
      </c>
      <c r="B656" s="125">
        <v>2009</v>
      </c>
      <c r="C656" s="125">
        <v>47</v>
      </c>
      <c r="D656" s="125">
        <v>5</v>
      </c>
      <c r="E656" s="125">
        <v>3</v>
      </c>
      <c r="F656" s="125">
        <v>0</v>
      </c>
      <c r="G656" s="125">
        <v>56049.816417000002</v>
      </c>
      <c r="H656" s="125">
        <v>65130.399836999997</v>
      </c>
      <c r="I656" s="125">
        <v>63437.009441000002</v>
      </c>
      <c r="J656" s="125">
        <v>56049.816417000002</v>
      </c>
    </row>
    <row r="657" spans="1:10" hidden="1" x14ac:dyDescent="0.25">
      <c r="A657" s="125">
        <v>922154</v>
      </c>
      <c r="B657" s="125">
        <v>2009</v>
      </c>
      <c r="C657" s="125">
        <v>47</v>
      </c>
      <c r="D657" s="125">
        <v>5</v>
      </c>
      <c r="E657" s="125">
        <v>4</v>
      </c>
      <c r="F657" s="125">
        <v>90045.785384999996</v>
      </c>
      <c r="G657" s="125">
        <v>0</v>
      </c>
      <c r="H657" s="125">
        <v>99089.319910000006</v>
      </c>
      <c r="I657" s="125">
        <v>93183.596443999995</v>
      </c>
      <c r="J657" s="125">
        <v>90045.785384999996</v>
      </c>
    </row>
    <row r="658" spans="1:10" x14ac:dyDescent="0.25">
      <c r="A658" s="125">
        <v>922155</v>
      </c>
      <c r="B658" s="125">
        <v>2009</v>
      </c>
      <c r="C658" s="125">
        <v>48</v>
      </c>
      <c r="D658" s="125">
        <v>2</v>
      </c>
      <c r="E658" s="125">
        <v>1</v>
      </c>
      <c r="F658" s="129">
        <v>113734.127285</v>
      </c>
      <c r="G658" s="129">
        <v>0</v>
      </c>
      <c r="H658" s="129">
        <v>153349.17300000001</v>
      </c>
      <c r="I658" s="129">
        <v>113831.091118</v>
      </c>
      <c r="J658" s="129">
        <v>113734.127285</v>
      </c>
    </row>
    <row r="659" spans="1:10" hidden="1" x14ac:dyDescent="0.25">
      <c r="A659" s="125">
        <v>922156</v>
      </c>
      <c r="B659" s="125">
        <v>2009</v>
      </c>
      <c r="C659" s="125">
        <v>48</v>
      </c>
      <c r="D659" s="125">
        <v>2</v>
      </c>
      <c r="E659" s="125">
        <v>2</v>
      </c>
      <c r="F659" s="125">
        <v>104124.198976</v>
      </c>
      <c r="G659" s="125">
        <v>0</v>
      </c>
      <c r="H659" s="125">
        <v>113734.127285</v>
      </c>
      <c r="I659" s="125">
        <v>104453.42249899999</v>
      </c>
      <c r="J659" s="125">
        <v>104124.198976</v>
      </c>
    </row>
    <row r="660" spans="1:10" hidden="1" x14ac:dyDescent="0.25">
      <c r="A660" s="125">
        <v>922157</v>
      </c>
      <c r="B660" s="125">
        <v>2009</v>
      </c>
      <c r="C660" s="125">
        <v>48</v>
      </c>
      <c r="D660" s="125">
        <v>2</v>
      </c>
      <c r="E660" s="125">
        <v>3</v>
      </c>
      <c r="F660" s="125">
        <v>87515.503022999997</v>
      </c>
      <c r="G660" s="125">
        <v>3041.6227800000001</v>
      </c>
      <c r="H660" s="125">
        <v>104124.198976</v>
      </c>
      <c r="I660" s="125">
        <v>91639.707517999996</v>
      </c>
      <c r="J660" s="125">
        <v>90557.125803999996</v>
      </c>
    </row>
    <row r="661" spans="1:10" hidden="1" x14ac:dyDescent="0.25">
      <c r="A661" s="125">
        <v>922158</v>
      </c>
      <c r="B661" s="125">
        <v>2009</v>
      </c>
      <c r="C661" s="125">
        <v>48</v>
      </c>
      <c r="D661" s="125">
        <v>2</v>
      </c>
      <c r="E661" s="125">
        <v>4</v>
      </c>
      <c r="F661" s="125">
        <v>113728.38674</v>
      </c>
      <c r="G661" s="125">
        <v>0</v>
      </c>
      <c r="H661" s="125">
        <v>153349.17300000001</v>
      </c>
      <c r="I661" s="125">
        <v>113831.091118</v>
      </c>
      <c r="J661" s="125">
        <v>113728.38674</v>
      </c>
    </row>
    <row r="662" spans="1:10" x14ac:dyDescent="0.25">
      <c r="A662" s="125">
        <v>922159</v>
      </c>
      <c r="B662" s="125">
        <v>2009</v>
      </c>
      <c r="C662" s="125">
        <v>48</v>
      </c>
      <c r="D662" s="125">
        <v>3</v>
      </c>
      <c r="E662" s="125">
        <v>1</v>
      </c>
      <c r="F662" s="129">
        <v>55889.40223</v>
      </c>
      <c r="G662" s="129">
        <v>0</v>
      </c>
      <c r="H662" s="129">
        <v>68891.099950000003</v>
      </c>
      <c r="I662" s="129">
        <v>55953.351379</v>
      </c>
      <c r="J662" s="129">
        <v>55889.40223</v>
      </c>
    </row>
    <row r="663" spans="1:10" hidden="1" x14ac:dyDescent="0.25">
      <c r="A663" s="125">
        <v>922160</v>
      </c>
      <c r="B663" s="125">
        <v>2009</v>
      </c>
      <c r="C663" s="125">
        <v>48</v>
      </c>
      <c r="D663" s="125">
        <v>3</v>
      </c>
      <c r="E663" s="125">
        <v>2</v>
      </c>
      <c r="F663" s="125">
        <v>52210.745867999998</v>
      </c>
      <c r="G663" s="125">
        <v>0</v>
      </c>
      <c r="H663" s="125">
        <v>55889.40223</v>
      </c>
      <c r="I663" s="125">
        <v>52664.583721000003</v>
      </c>
      <c r="J663" s="125">
        <v>52210.745867999998</v>
      </c>
    </row>
    <row r="664" spans="1:10" hidden="1" x14ac:dyDescent="0.25">
      <c r="A664" s="125">
        <v>922161</v>
      </c>
      <c r="B664" s="125">
        <v>2009</v>
      </c>
      <c r="C664" s="125">
        <v>48</v>
      </c>
      <c r="D664" s="125">
        <v>3</v>
      </c>
      <c r="E664" s="125">
        <v>3</v>
      </c>
      <c r="F664" s="125">
        <v>39899.555934000004</v>
      </c>
      <c r="G664" s="125">
        <v>5842.6789959999996</v>
      </c>
      <c r="H664" s="125">
        <v>52210.745867999998</v>
      </c>
      <c r="I664" s="125">
        <v>47757.169245999998</v>
      </c>
      <c r="J664" s="125">
        <v>45742.234929999999</v>
      </c>
    </row>
    <row r="665" spans="1:10" hidden="1" x14ac:dyDescent="0.25">
      <c r="A665" s="125">
        <v>922162</v>
      </c>
      <c r="B665" s="125">
        <v>2009</v>
      </c>
      <c r="C665" s="125">
        <v>48</v>
      </c>
      <c r="D665" s="125">
        <v>3</v>
      </c>
      <c r="E665" s="125">
        <v>4</v>
      </c>
      <c r="F665" s="125">
        <v>70998.629899000007</v>
      </c>
      <c r="G665" s="125">
        <v>0</v>
      </c>
      <c r="H665" s="125">
        <v>87515.503022999997</v>
      </c>
      <c r="I665" s="125">
        <v>71080.091555999999</v>
      </c>
      <c r="J665" s="125">
        <v>70998.629899000007</v>
      </c>
    </row>
    <row r="666" spans="1:10" x14ac:dyDescent="0.25">
      <c r="A666" s="125">
        <v>922163</v>
      </c>
      <c r="B666" s="125">
        <v>2009</v>
      </c>
      <c r="C666" s="125">
        <v>48</v>
      </c>
      <c r="D666" s="125">
        <v>4</v>
      </c>
      <c r="E666" s="125">
        <v>1</v>
      </c>
      <c r="F666" s="129">
        <v>124401.083134</v>
      </c>
      <c r="G666" s="129">
        <v>0</v>
      </c>
      <c r="H666" s="129">
        <v>141828.10320000001</v>
      </c>
      <c r="I666" s="129">
        <v>124510.891799</v>
      </c>
      <c r="J666" s="129">
        <v>124401.083134</v>
      </c>
    </row>
    <row r="667" spans="1:10" hidden="1" x14ac:dyDescent="0.25">
      <c r="A667" s="125">
        <v>922164</v>
      </c>
      <c r="B667" s="125">
        <v>2009</v>
      </c>
      <c r="C667" s="125">
        <v>48</v>
      </c>
      <c r="D667" s="125">
        <v>4</v>
      </c>
      <c r="E667" s="125">
        <v>2</v>
      </c>
      <c r="F667" s="125">
        <v>113154.520252</v>
      </c>
      <c r="G667" s="125">
        <v>0</v>
      </c>
      <c r="H667" s="125">
        <v>124401.083134</v>
      </c>
      <c r="I667" s="125">
        <v>119860.4436</v>
      </c>
      <c r="J667" s="125">
        <v>113154.520252</v>
      </c>
    </row>
    <row r="668" spans="1:10" hidden="1" x14ac:dyDescent="0.25">
      <c r="A668" s="125">
        <v>922165</v>
      </c>
      <c r="B668" s="125">
        <v>2009</v>
      </c>
      <c r="C668" s="125">
        <v>48</v>
      </c>
      <c r="D668" s="125">
        <v>4</v>
      </c>
      <c r="E668" s="125">
        <v>3</v>
      </c>
      <c r="F668" s="125">
        <v>44519.970157999996</v>
      </c>
      <c r="G668" s="125">
        <v>50409.326782999997</v>
      </c>
      <c r="H668" s="125">
        <v>113154.520252</v>
      </c>
      <c r="I668" s="125">
        <v>107010.229802</v>
      </c>
      <c r="J668" s="125">
        <v>94929.296940999993</v>
      </c>
    </row>
    <row r="669" spans="1:10" hidden="1" x14ac:dyDescent="0.25">
      <c r="A669" s="125">
        <v>922166</v>
      </c>
      <c r="B669" s="125">
        <v>2009</v>
      </c>
      <c r="C669" s="125">
        <v>48</v>
      </c>
      <c r="D669" s="125">
        <v>4</v>
      </c>
      <c r="E669" s="125">
        <v>4</v>
      </c>
      <c r="F669" s="125">
        <v>34994.201740999997</v>
      </c>
      <c r="G669" s="125">
        <v>0</v>
      </c>
      <c r="H669" s="125">
        <v>39899.555934000004</v>
      </c>
      <c r="I669" s="125">
        <v>35027.820154000001</v>
      </c>
      <c r="J669" s="125">
        <v>34994.201740999997</v>
      </c>
    </row>
    <row r="670" spans="1:10" x14ac:dyDescent="0.25">
      <c r="A670" s="125">
        <v>922167</v>
      </c>
      <c r="B670" s="125">
        <v>2009</v>
      </c>
      <c r="C670" s="125">
        <v>48</v>
      </c>
      <c r="D670" s="125">
        <v>5</v>
      </c>
      <c r="E670" s="125">
        <v>1</v>
      </c>
      <c r="F670" s="129">
        <v>14365.547796000001</v>
      </c>
      <c r="G670" s="129">
        <v>0</v>
      </c>
      <c r="H670" s="129">
        <v>15768.302100000001</v>
      </c>
      <c r="I670" s="129">
        <v>14828.511295</v>
      </c>
      <c r="J670" s="129">
        <v>14365.547796000001</v>
      </c>
    </row>
    <row r="671" spans="1:10" hidden="1" x14ac:dyDescent="0.25">
      <c r="A671" s="125">
        <v>922168</v>
      </c>
      <c r="B671" s="125">
        <v>2009</v>
      </c>
      <c r="C671" s="125">
        <v>48</v>
      </c>
      <c r="D671" s="125">
        <v>5</v>
      </c>
      <c r="E671" s="125">
        <v>2</v>
      </c>
      <c r="F671" s="125">
        <v>13380.592526</v>
      </c>
      <c r="G671" s="125">
        <v>0</v>
      </c>
      <c r="H671" s="125">
        <v>14365.547796000001</v>
      </c>
      <c r="I671" s="125">
        <v>14115.587265</v>
      </c>
      <c r="J671" s="125">
        <v>13380.592526</v>
      </c>
    </row>
    <row r="672" spans="1:10" hidden="1" x14ac:dyDescent="0.25">
      <c r="A672" s="125">
        <v>922169</v>
      </c>
      <c r="B672" s="125">
        <v>2009</v>
      </c>
      <c r="C672" s="125">
        <v>48</v>
      </c>
      <c r="D672" s="125">
        <v>5</v>
      </c>
      <c r="E672" s="125">
        <v>3</v>
      </c>
      <c r="F672" s="125">
        <v>0</v>
      </c>
      <c r="G672" s="125">
        <v>11481.239428000001</v>
      </c>
      <c r="H672" s="125">
        <v>13380.592526</v>
      </c>
      <c r="I672" s="125">
        <v>13032.697120000001</v>
      </c>
      <c r="J672" s="125">
        <v>11481.239428000001</v>
      </c>
    </row>
    <row r="673" spans="1:10" hidden="1" x14ac:dyDescent="0.25">
      <c r="A673" s="125">
        <v>922170</v>
      </c>
      <c r="B673" s="125">
        <v>2009</v>
      </c>
      <c r="C673" s="125">
        <v>48</v>
      </c>
      <c r="D673" s="125">
        <v>5</v>
      </c>
      <c r="E673" s="125">
        <v>4</v>
      </c>
      <c r="F673" s="125">
        <v>40456.788701999998</v>
      </c>
      <c r="G673" s="125">
        <v>0</v>
      </c>
      <c r="H673" s="125">
        <v>44519.970157999996</v>
      </c>
      <c r="I673" s="125">
        <v>41866.579937000002</v>
      </c>
      <c r="J673" s="125">
        <v>40456.788701999998</v>
      </c>
    </row>
    <row r="674" spans="1:10" x14ac:dyDescent="0.25">
      <c r="A674" s="125">
        <v>922171</v>
      </c>
      <c r="B674" s="125">
        <v>2009</v>
      </c>
      <c r="C674" s="125">
        <v>49</v>
      </c>
      <c r="D674" s="125">
        <v>3</v>
      </c>
      <c r="E674" s="125">
        <v>1</v>
      </c>
      <c r="F674" s="129">
        <v>7865.4554369999996</v>
      </c>
      <c r="G674" s="129">
        <v>680.11587099999997</v>
      </c>
      <c r="H674" s="129">
        <v>10525.4701</v>
      </c>
      <c r="I674" s="129">
        <v>8548.7868149999995</v>
      </c>
      <c r="J674" s="129">
        <v>8545.5713080000005</v>
      </c>
    </row>
    <row r="675" spans="1:10" hidden="1" x14ac:dyDescent="0.25">
      <c r="A675" s="125">
        <v>922172</v>
      </c>
      <c r="B675" s="125">
        <v>2009</v>
      </c>
      <c r="C675" s="125">
        <v>49</v>
      </c>
      <c r="D675" s="125">
        <v>3</v>
      </c>
      <c r="E675" s="125">
        <v>2</v>
      </c>
      <c r="F675" s="125">
        <v>7376.6913480000003</v>
      </c>
      <c r="G675" s="125">
        <v>0</v>
      </c>
      <c r="H675" s="125">
        <v>7865.4554369999996</v>
      </c>
      <c r="I675" s="125">
        <v>7411.6186580000003</v>
      </c>
      <c r="J675" s="125">
        <v>7376.6913480000003</v>
      </c>
    </row>
    <row r="676" spans="1:10" hidden="1" x14ac:dyDescent="0.25">
      <c r="A676" s="125">
        <v>922173</v>
      </c>
      <c r="B676" s="125">
        <v>2009</v>
      </c>
      <c r="C676" s="125">
        <v>49</v>
      </c>
      <c r="D676" s="125">
        <v>3</v>
      </c>
      <c r="E676" s="125">
        <v>3</v>
      </c>
      <c r="F676" s="125">
        <v>6479.7976680000002</v>
      </c>
      <c r="G676" s="125">
        <v>0</v>
      </c>
      <c r="H676" s="125">
        <v>7376.6913480000003</v>
      </c>
      <c r="I676" s="125">
        <v>6747.4595760000002</v>
      </c>
      <c r="J676" s="125">
        <v>6479.7976680000002</v>
      </c>
    </row>
    <row r="677" spans="1:10" hidden="1" x14ac:dyDescent="0.25">
      <c r="A677" s="125">
        <v>922174</v>
      </c>
      <c r="B677" s="125">
        <v>2009</v>
      </c>
      <c r="C677" s="125">
        <v>49</v>
      </c>
      <c r="D677" s="125">
        <v>3</v>
      </c>
      <c r="E677" s="125">
        <v>4</v>
      </c>
      <c r="F677" s="125">
        <v>7865.9653500000004</v>
      </c>
      <c r="G677" s="125">
        <v>680.15996199999995</v>
      </c>
      <c r="H677" s="125">
        <v>10525.4701</v>
      </c>
      <c r="I677" s="125">
        <v>8548.7868149999995</v>
      </c>
      <c r="J677" s="125">
        <v>8546.1253130000005</v>
      </c>
    </row>
    <row r="678" spans="1:10" x14ac:dyDescent="0.25">
      <c r="A678" s="125">
        <v>922175</v>
      </c>
      <c r="B678" s="125">
        <v>2009</v>
      </c>
      <c r="C678" s="125">
        <v>49</v>
      </c>
      <c r="D678" s="125">
        <v>4</v>
      </c>
      <c r="E678" s="125">
        <v>1</v>
      </c>
      <c r="F678" s="129">
        <v>1278.333294</v>
      </c>
      <c r="G678" s="129">
        <v>1283.8292859999999</v>
      </c>
      <c r="H678" s="129">
        <v>2921.9099000000001</v>
      </c>
      <c r="I678" s="129">
        <v>2565.1447010000002</v>
      </c>
      <c r="J678" s="129">
        <v>2562.1625789999998</v>
      </c>
    </row>
    <row r="679" spans="1:10" hidden="1" x14ac:dyDescent="0.25">
      <c r="A679" s="125">
        <v>922176</v>
      </c>
      <c r="B679" s="125">
        <v>2009</v>
      </c>
      <c r="C679" s="125">
        <v>49</v>
      </c>
      <c r="D679" s="125">
        <v>4</v>
      </c>
      <c r="E679" s="125">
        <v>2</v>
      </c>
      <c r="F679" s="125">
        <v>1123.9946769999999</v>
      </c>
      <c r="G679" s="125">
        <v>0</v>
      </c>
      <c r="H679" s="125">
        <v>1278.333294</v>
      </c>
      <c r="I679" s="125">
        <v>1231.6741280000001</v>
      </c>
      <c r="J679" s="125">
        <v>1123.9946769999999</v>
      </c>
    </row>
    <row r="680" spans="1:10" hidden="1" x14ac:dyDescent="0.25">
      <c r="A680" s="125">
        <v>922177</v>
      </c>
      <c r="B680" s="125">
        <v>2009</v>
      </c>
      <c r="C680" s="125">
        <v>49</v>
      </c>
      <c r="D680" s="125">
        <v>4</v>
      </c>
      <c r="E680" s="125">
        <v>3</v>
      </c>
      <c r="F680" s="125">
        <v>1004.207364</v>
      </c>
      <c r="G680" s="125">
        <v>0</v>
      </c>
      <c r="H680" s="125">
        <v>1123.9946769999999</v>
      </c>
      <c r="I680" s="125">
        <v>1062.9617659999999</v>
      </c>
      <c r="J680" s="125">
        <v>1004.207364</v>
      </c>
    </row>
    <row r="681" spans="1:10" hidden="1" x14ac:dyDescent="0.25">
      <c r="A681" s="125">
        <v>922178</v>
      </c>
      <c r="B681" s="125">
        <v>2009</v>
      </c>
      <c r="C681" s="125">
        <v>49</v>
      </c>
      <c r="D681" s="125">
        <v>4</v>
      </c>
      <c r="E681" s="125">
        <v>4</v>
      </c>
      <c r="F681" s="125">
        <v>2835.089532</v>
      </c>
      <c r="G681" s="125">
        <v>2847.2785520000002</v>
      </c>
      <c r="H681" s="125">
        <v>6479.7976680000002</v>
      </c>
      <c r="I681" s="125">
        <v>5688.6143730000003</v>
      </c>
      <c r="J681" s="125">
        <v>5682.3680839999997</v>
      </c>
    </row>
    <row r="682" spans="1:10" x14ac:dyDescent="0.25">
      <c r="A682" s="125">
        <v>922179</v>
      </c>
      <c r="B682" s="125">
        <v>2009</v>
      </c>
      <c r="C682" s="125">
        <v>49</v>
      </c>
      <c r="D682" s="125">
        <v>5</v>
      </c>
      <c r="E682" s="125">
        <v>1</v>
      </c>
      <c r="F682" s="129">
        <v>16.688824</v>
      </c>
      <c r="G682" s="129">
        <v>314.51873799999998</v>
      </c>
      <c r="H682" s="129">
        <v>352.38299999999998</v>
      </c>
      <c r="I682" s="129">
        <v>331.38097299999998</v>
      </c>
      <c r="J682" s="129">
        <v>331.207561</v>
      </c>
    </row>
    <row r="683" spans="1:10" hidden="1" x14ac:dyDescent="0.25">
      <c r="A683" s="125">
        <v>922180</v>
      </c>
      <c r="B683" s="125">
        <v>2009</v>
      </c>
      <c r="C683" s="125">
        <v>49</v>
      </c>
      <c r="D683" s="125">
        <v>5</v>
      </c>
      <c r="E683" s="125">
        <v>2</v>
      </c>
      <c r="F683" s="125">
        <v>11.34628</v>
      </c>
      <c r="G683" s="125">
        <v>0</v>
      </c>
      <c r="H683" s="125">
        <v>16.688824</v>
      </c>
      <c r="I683" s="125">
        <v>16.398437999999999</v>
      </c>
      <c r="J683" s="125">
        <v>11.34628</v>
      </c>
    </row>
    <row r="684" spans="1:10" hidden="1" x14ac:dyDescent="0.25">
      <c r="A684" s="125">
        <v>922181</v>
      </c>
      <c r="B684" s="125">
        <v>2009</v>
      </c>
      <c r="C684" s="125">
        <v>49</v>
      </c>
      <c r="D684" s="125">
        <v>5</v>
      </c>
      <c r="E684" s="125">
        <v>3</v>
      </c>
      <c r="F684" s="125">
        <v>0</v>
      </c>
      <c r="G684" s="125">
        <v>7.1538069999999996</v>
      </c>
      <c r="H684" s="125">
        <v>11.34628</v>
      </c>
      <c r="I684" s="125">
        <v>11.051277000000001</v>
      </c>
      <c r="J684" s="125">
        <v>7.1538069999999996</v>
      </c>
    </row>
    <row r="685" spans="1:10" hidden="1" x14ac:dyDescent="0.25">
      <c r="A685" s="125">
        <v>922182</v>
      </c>
      <c r="B685" s="125">
        <v>2009</v>
      </c>
      <c r="C685" s="125">
        <v>49</v>
      </c>
      <c r="D685" s="125">
        <v>5</v>
      </c>
      <c r="E685" s="125">
        <v>4</v>
      </c>
      <c r="F685" s="125">
        <v>47.559139999999999</v>
      </c>
      <c r="G685" s="125">
        <v>896.30287199999998</v>
      </c>
      <c r="H685" s="125">
        <v>1004.207364</v>
      </c>
      <c r="I685" s="125">
        <v>944.35660499999994</v>
      </c>
      <c r="J685" s="125">
        <v>943.86201200000005</v>
      </c>
    </row>
    <row r="686" spans="1:10" x14ac:dyDescent="0.25">
      <c r="A686" s="125">
        <v>922183</v>
      </c>
      <c r="B686" s="125">
        <v>2009</v>
      </c>
      <c r="C686" s="125">
        <v>50</v>
      </c>
      <c r="D686" s="125">
        <v>3</v>
      </c>
      <c r="E686" s="125">
        <v>1</v>
      </c>
      <c r="F686" s="129">
        <v>29593.467043000001</v>
      </c>
      <c r="G686" s="129">
        <v>2558.9092420000002</v>
      </c>
      <c r="H686" s="129">
        <v>39601.667699999998</v>
      </c>
      <c r="I686" s="129">
        <v>32164.474505999999</v>
      </c>
      <c r="J686" s="129">
        <v>32152.376285999999</v>
      </c>
    </row>
    <row r="687" spans="1:10" hidden="1" x14ac:dyDescent="0.25">
      <c r="A687" s="125">
        <v>922184</v>
      </c>
      <c r="B687" s="125">
        <v>2009</v>
      </c>
      <c r="C687" s="125">
        <v>50</v>
      </c>
      <c r="D687" s="125">
        <v>3</v>
      </c>
      <c r="E687" s="125">
        <v>2</v>
      </c>
      <c r="F687" s="125">
        <v>27754.511362000001</v>
      </c>
      <c r="G687" s="125">
        <v>0</v>
      </c>
      <c r="H687" s="125">
        <v>29593.467043000001</v>
      </c>
      <c r="I687" s="125">
        <v>27885.923995000001</v>
      </c>
      <c r="J687" s="125">
        <v>27754.511362000001</v>
      </c>
    </row>
    <row r="688" spans="1:10" hidden="1" x14ac:dyDescent="0.25">
      <c r="A688" s="125">
        <v>922185</v>
      </c>
      <c r="B688" s="125">
        <v>2009</v>
      </c>
      <c r="C688" s="125">
        <v>50</v>
      </c>
      <c r="D688" s="125">
        <v>3</v>
      </c>
      <c r="E688" s="125">
        <v>3</v>
      </c>
      <c r="F688" s="125">
        <v>24336.198165000002</v>
      </c>
      <c r="G688" s="125">
        <v>0</v>
      </c>
      <c r="H688" s="125">
        <v>27754.511362000001</v>
      </c>
      <c r="I688" s="125">
        <v>25387.051543000001</v>
      </c>
      <c r="J688" s="125">
        <v>24336.198165000002</v>
      </c>
    </row>
    <row r="689" spans="1:10" hidden="1" x14ac:dyDescent="0.25">
      <c r="A689" s="125">
        <v>922186</v>
      </c>
      <c r="B689" s="125">
        <v>2009</v>
      </c>
      <c r="C689" s="125">
        <v>50</v>
      </c>
      <c r="D689" s="125">
        <v>3</v>
      </c>
      <c r="E689" s="125">
        <v>4</v>
      </c>
      <c r="F689" s="125">
        <v>29595.148054000001</v>
      </c>
      <c r="G689" s="125">
        <v>2559.0545969999998</v>
      </c>
      <c r="H689" s="125">
        <v>39601.667699999998</v>
      </c>
      <c r="I689" s="125">
        <v>32164.474505999999</v>
      </c>
      <c r="J689" s="125">
        <v>32154.202651</v>
      </c>
    </row>
    <row r="690" spans="1:10" x14ac:dyDescent="0.25">
      <c r="A690" s="125">
        <v>922187</v>
      </c>
      <c r="B690" s="125">
        <v>2009</v>
      </c>
      <c r="C690" s="125">
        <v>50</v>
      </c>
      <c r="D690" s="125">
        <v>4</v>
      </c>
      <c r="E690" s="125">
        <v>1</v>
      </c>
      <c r="F690" s="129">
        <v>5108.9776940000002</v>
      </c>
      <c r="G690" s="129">
        <v>5130.9429380000001</v>
      </c>
      <c r="H690" s="129">
        <v>11677.6842</v>
      </c>
      <c r="I690" s="129">
        <v>10251.838959000001</v>
      </c>
      <c r="J690" s="129">
        <v>10239.920633</v>
      </c>
    </row>
    <row r="691" spans="1:10" hidden="1" x14ac:dyDescent="0.25">
      <c r="A691" s="125">
        <v>922188</v>
      </c>
      <c r="B691" s="125">
        <v>2009</v>
      </c>
      <c r="C691" s="125">
        <v>50</v>
      </c>
      <c r="D691" s="125">
        <v>4</v>
      </c>
      <c r="E691" s="125">
        <v>2</v>
      </c>
      <c r="F691" s="125">
        <v>4492.1490860000004</v>
      </c>
      <c r="G691" s="125">
        <v>0</v>
      </c>
      <c r="H691" s="125">
        <v>5108.9776940000002</v>
      </c>
      <c r="I691" s="125">
        <v>4922.500008</v>
      </c>
      <c r="J691" s="125">
        <v>4492.1490860000004</v>
      </c>
    </row>
    <row r="692" spans="1:10" hidden="1" x14ac:dyDescent="0.25">
      <c r="A692" s="125">
        <v>922189</v>
      </c>
      <c r="B692" s="125">
        <v>2009</v>
      </c>
      <c r="C692" s="125">
        <v>50</v>
      </c>
      <c r="D692" s="125">
        <v>4</v>
      </c>
      <c r="E692" s="125">
        <v>3</v>
      </c>
      <c r="F692" s="125">
        <v>4013.4079660000002</v>
      </c>
      <c r="G692" s="125">
        <v>0</v>
      </c>
      <c r="H692" s="125">
        <v>4492.1490860000004</v>
      </c>
      <c r="I692" s="125">
        <v>4248.2253899999996</v>
      </c>
      <c r="J692" s="125">
        <v>4013.4079660000002</v>
      </c>
    </row>
    <row r="693" spans="1:10" hidden="1" x14ac:dyDescent="0.25">
      <c r="A693" s="125">
        <v>922190</v>
      </c>
      <c r="B693" s="125">
        <v>2009</v>
      </c>
      <c r="C693" s="125">
        <v>50</v>
      </c>
      <c r="D693" s="125">
        <v>4</v>
      </c>
      <c r="E693" s="125">
        <v>4</v>
      </c>
      <c r="F693" s="125">
        <v>10647.755407000001</v>
      </c>
      <c r="G693" s="125">
        <v>10693.533753</v>
      </c>
      <c r="H693" s="125">
        <v>24336.198165000002</v>
      </c>
      <c r="I693" s="125">
        <v>21364.748369000001</v>
      </c>
      <c r="J693" s="125">
        <v>21341.28916</v>
      </c>
    </row>
    <row r="694" spans="1:10" x14ac:dyDescent="0.25">
      <c r="A694" s="125">
        <v>922191</v>
      </c>
      <c r="B694" s="125">
        <v>2009</v>
      </c>
      <c r="C694" s="125">
        <v>50</v>
      </c>
      <c r="D694" s="125">
        <v>5</v>
      </c>
      <c r="E694" s="125">
        <v>1</v>
      </c>
      <c r="F694" s="129">
        <v>59.136484000000003</v>
      </c>
      <c r="G694" s="129">
        <v>1114.490309</v>
      </c>
      <c r="H694" s="129">
        <v>1248.6614999999999</v>
      </c>
      <c r="I694" s="129">
        <v>1174.2412750000001</v>
      </c>
      <c r="J694" s="129">
        <v>1173.6267929999999</v>
      </c>
    </row>
    <row r="695" spans="1:10" hidden="1" x14ac:dyDescent="0.25">
      <c r="A695" s="125">
        <v>922192</v>
      </c>
      <c r="B695" s="125">
        <v>2009</v>
      </c>
      <c r="C695" s="125">
        <v>50</v>
      </c>
      <c r="D695" s="125">
        <v>5</v>
      </c>
      <c r="E695" s="125">
        <v>2</v>
      </c>
      <c r="F695" s="125">
        <v>40.205297999999999</v>
      </c>
      <c r="G695" s="125">
        <v>0</v>
      </c>
      <c r="H695" s="125">
        <v>59.136484000000003</v>
      </c>
      <c r="I695" s="125">
        <v>58.107509</v>
      </c>
      <c r="J695" s="125">
        <v>40.205297999999999</v>
      </c>
    </row>
    <row r="696" spans="1:10" hidden="1" x14ac:dyDescent="0.25">
      <c r="A696" s="125">
        <v>922193</v>
      </c>
      <c r="B696" s="125">
        <v>2009</v>
      </c>
      <c r="C696" s="125">
        <v>50</v>
      </c>
      <c r="D696" s="125">
        <v>5</v>
      </c>
      <c r="E696" s="125">
        <v>3</v>
      </c>
      <c r="F696" s="125">
        <v>0</v>
      </c>
      <c r="G696" s="125">
        <v>25.349357999999999</v>
      </c>
      <c r="H696" s="125">
        <v>40.205297999999999</v>
      </c>
      <c r="I696" s="125">
        <v>39.159959999999998</v>
      </c>
      <c r="J696" s="125">
        <v>25.349357999999999</v>
      </c>
    </row>
    <row r="697" spans="1:10" hidden="1" x14ac:dyDescent="0.25">
      <c r="A697" s="125">
        <v>922194</v>
      </c>
      <c r="B697" s="125">
        <v>2009</v>
      </c>
      <c r="C697" s="125">
        <v>50</v>
      </c>
      <c r="D697" s="125">
        <v>5</v>
      </c>
      <c r="E697" s="125">
        <v>4</v>
      </c>
      <c r="F697" s="125">
        <v>190.07451800000001</v>
      </c>
      <c r="G697" s="125">
        <v>3582.1576460000001</v>
      </c>
      <c r="H697" s="125">
        <v>4013.4079660000002</v>
      </c>
      <c r="I697" s="125">
        <v>3774.2088509999999</v>
      </c>
      <c r="J697" s="125">
        <v>3772.2321630000001</v>
      </c>
    </row>
    <row r="698" spans="1:10" x14ac:dyDescent="0.25">
      <c r="A698" s="125">
        <v>922195</v>
      </c>
      <c r="B698" s="125">
        <v>2009</v>
      </c>
      <c r="C698" s="125">
        <v>51</v>
      </c>
      <c r="D698" s="125">
        <v>2</v>
      </c>
      <c r="E698" s="125">
        <v>1</v>
      </c>
      <c r="F698" s="129">
        <v>43355.213713999998</v>
      </c>
      <c r="G698" s="129">
        <v>0</v>
      </c>
      <c r="H698" s="129">
        <v>58427.593500000003</v>
      </c>
      <c r="I698" s="129">
        <v>43370.802655</v>
      </c>
      <c r="J698" s="129">
        <v>43355.213713999998</v>
      </c>
    </row>
    <row r="699" spans="1:10" hidden="1" x14ac:dyDescent="0.25">
      <c r="A699" s="125">
        <v>922196</v>
      </c>
      <c r="B699" s="125">
        <v>2009</v>
      </c>
      <c r="C699" s="125">
        <v>51</v>
      </c>
      <c r="D699" s="125">
        <v>2</v>
      </c>
      <c r="E699" s="125">
        <v>2</v>
      </c>
      <c r="F699" s="125">
        <v>39735.425697999999</v>
      </c>
      <c r="G699" s="125">
        <v>0</v>
      </c>
      <c r="H699" s="125">
        <v>43355.213713999998</v>
      </c>
      <c r="I699" s="125">
        <v>39817.428274999998</v>
      </c>
      <c r="J699" s="125">
        <v>39735.425697999999</v>
      </c>
    </row>
    <row r="700" spans="1:10" hidden="1" x14ac:dyDescent="0.25">
      <c r="A700" s="125">
        <v>922197</v>
      </c>
      <c r="B700" s="125">
        <v>2009</v>
      </c>
      <c r="C700" s="125">
        <v>51</v>
      </c>
      <c r="D700" s="125">
        <v>2</v>
      </c>
      <c r="E700" s="125">
        <v>3</v>
      </c>
      <c r="F700" s="125">
        <v>34756.137368000003</v>
      </c>
      <c r="G700" s="125">
        <v>0</v>
      </c>
      <c r="H700" s="125">
        <v>39735.425697999999</v>
      </c>
      <c r="I700" s="125">
        <v>34971.148157000003</v>
      </c>
      <c r="J700" s="125">
        <v>34756.137368000003</v>
      </c>
    </row>
    <row r="701" spans="1:10" hidden="1" x14ac:dyDescent="0.25">
      <c r="A701" s="125">
        <v>922198</v>
      </c>
      <c r="B701" s="125">
        <v>2009</v>
      </c>
      <c r="C701" s="125">
        <v>51</v>
      </c>
      <c r="D701" s="125">
        <v>2</v>
      </c>
      <c r="E701" s="125">
        <v>4</v>
      </c>
      <c r="F701" s="125">
        <v>43354.072207999998</v>
      </c>
      <c r="G701" s="125">
        <v>0</v>
      </c>
      <c r="H701" s="125">
        <v>58427.593500000003</v>
      </c>
      <c r="I701" s="125">
        <v>43370.802655</v>
      </c>
      <c r="J701" s="125">
        <v>43354.072207999998</v>
      </c>
    </row>
    <row r="702" spans="1:10" x14ac:dyDescent="0.25">
      <c r="A702" s="125">
        <v>922199</v>
      </c>
      <c r="B702" s="125">
        <v>2009</v>
      </c>
      <c r="C702" s="125">
        <v>51</v>
      </c>
      <c r="D702" s="125">
        <v>3</v>
      </c>
      <c r="E702" s="125">
        <v>1</v>
      </c>
      <c r="F702" s="129">
        <v>32958.549277999999</v>
      </c>
      <c r="G702" s="129">
        <v>140.997117</v>
      </c>
      <c r="H702" s="129">
        <v>40768.058550000002</v>
      </c>
      <c r="I702" s="129">
        <v>33111.817153999997</v>
      </c>
      <c r="J702" s="129">
        <v>33099.546394999998</v>
      </c>
    </row>
    <row r="703" spans="1:10" hidden="1" x14ac:dyDescent="0.25">
      <c r="A703" s="125">
        <v>922200</v>
      </c>
      <c r="B703" s="125">
        <v>2009</v>
      </c>
      <c r="C703" s="125">
        <v>51</v>
      </c>
      <c r="D703" s="125">
        <v>3</v>
      </c>
      <c r="E703" s="125">
        <v>2</v>
      </c>
      <c r="F703" s="125">
        <v>30879.111886999999</v>
      </c>
      <c r="G703" s="125">
        <v>0</v>
      </c>
      <c r="H703" s="125">
        <v>32958.549277999999</v>
      </c>
      <c r="I703" s="125">
        <v>31056.840984999999</v>
      </c>
      <c r="J703" s="125">
        <v>30879.111886999999</v>
      </c>
    </row>
    <row r="704" spans="1:10" hidden="1" x14ac:dyDescent="0.25">
      <c r="A704" s="125">
        <v>922201</v>
      </c>
      <c r="B704" s="125">
        <v>2009</v>
      </c>
      <c r="C704" s="125">
        <v>51</v>
      </c>
      <c r="D704" s="125">
        <v>3</v>
      </c>
      <c r="E704" s="125">
        <v>3</v>
      </c>
      <c r="F704" s="125">
        <v>27625.399474000002</v>
      </c>
      <c r="G704" s="125">
        <v>0</v>
      </c>
      <c r="H704" s="125">
        <v>30879.111886999999</v>
      </c>
      <c r="I704" s="125">
        <v>28245.123642999999</v>
      </c>
      <c r="J704" s="125">
        <v>27625.399474000002</v>
      </c>
    </row>
    <row r="705" spans="1:10" hidden="1" x14ac:dyDescent="0.25">
      <c r="A705" s="125">
        <v>922202</v>
      </c>
      <c r="B705" s="125">
        <v>2009</v>
      </c>
      <c r="C705" s="125">
        <v>51</v>
      </c>
      <c r="D705" s="125">
        <v>3</v>
      </c>
      <c r="E705" s="125">
        <v>4</v>
      </c>
      <c r="F705" s="125">
        <v>28097.547996000001</v>
      </c>
      <c r="G705" s="125">
        <v>120.201688</v>
      </c>
      <c r="H705" s="125">
        <v>34756.137368000003</v>
      </c>
      <c r="I705" s="125">
        <v>28228.934771</v>
      </c>
      <c r="J705" s="125">
        <v>28217.749683999999</v>
      </c>
    </row>
    <row r="706" spans="1:10" x14ac:dyDescent="0.25">
      <c r="A706" s="125">
        <v>922203</v>
      </c>
      <c r="B706" s="125">
        <v>2009</v>
      </c>
      <c r="C706" s="125">
        <v>51</v>
      </c>
      <c r="D706" s="125">
        <v>4</v>
      </c>
      <c r="E706" s="125">
        <v>1</v>
      </c>
      <c r="F706" s="129">
        <v>12190.907906</v>
      </c>
      <c r="G706" s="129">
        <v>9606.4130719999994</v>
      </c>
      <c r="H706" s="129">
        <v>24921.323400000001</v>
      </c>
      <c r="I706" s="129">
        <v>21878.429812999999</v>
      </c>
      <c r="J706" s="129">
        <v>21797.320978</v>
      </c>
    </row>
    <row r="707" spans="1:10" hidden="1" x14ac:dyDescent="0.25">
      <c r="A707" s="125">
        <v>922204</v>
      </c>
      <c r="B707" s="125">
        <v>2009</v>
      </c>
      <c r="C707" s="125">
        <v>51</v>
      </c>
      <c r="D707" s="125">
        <v>4</v>
      </c>
      <c r="E707" s="125">
        <v>2</v>
      </c>
      <c r="F707" s="125">
        <v>10834.912912</v>
      </c>
      <c r="G707" s="125">
        <v>0</v>
      </c>
      <c r="H707" s="125">
        <v>12190.907906</v>
      </c>
      <c r="I707" s="125">
        <v>11745.939768</v>
      </c>
      <c r="J707" s="125">
        <v>10834.912912</v>
      </c>
    </row>
    <row r="708" spans="1:10" hidden="1" x14ac:dyDescent="0.25">
      <c r="A708" s="125">
        <v>922205</v>
      </c>
      <c r="B708" s="125">
        <v>2009</v>
      </c>
      <c r="C708" s="125">
        <v>51</v>
      </c>
      <c r="D708" s="125">
        <v>4</v>
      </c>
      <c r="E708" s="125">
        <v>3</v>
      </c>
      <c r="F708" s="125">
        <v>9338.4725469999994</v>
      </c>
      <c r="G708" s="125">
        <v>0</v>
      </c>
      <c r="H708" s="125">
        <v>10834.912912</v>
      </c>
      <c r="I708" s="125">
        <v>10246.577141</v>
      </c>
      <c r="J708" s="125">
        <v>9338.4725469999994</v>
      </c>
    </row>
    <row r="709" spans="1:10" hidden="1" x14ac:dyDescent="0.25">
      <c r="A709" s="125">
        <v>922206</v>
      </c>
      <c r="B709" s="125">
        <v>2009</v>
      </c>
      <c r="C709" s="125">
        <v>51</v>
      </c>
      <c r="D709" s="125">
        <v>4</v>
      </c>
      <c r="E709" s="125">
        <v>4</v>
      </c>
      <c r="F709" s="125">
        <v>13517.249464</v>
      </c>
      <c r="G709" s="125">
        <v>10651.567788</v>
      </c>
      <c r="H709" s="125">
        <v>27625.399474000002</v>
      </c>
      <c r="I709" s="125">
        <v>24252.338198000001</v>
      </c>
      <c r="J709" s="125">
        <v>24168.817252000001</v>
      </c>
    </row>
    <row r="710" spans="1:10" x14ac:dyDescent="0.25">
      <c r="A710" s="125">
        <v>922207</v>
      </c>
      <c r="B710" s="125">
        <v>2009</v>
      </c>
      <c r="C710" s="125">
        <v>51</v>
      </c>
      <c r="D710" s="125">
        <v>5</v>
      </c>
      <c r="E710" s="125">
        <v>1</v>
      </c>
      <c r="F710" s="129">
        <v>105.731461</v>
      </c>
      <c r="G710" s="129">
        <v>2428.214657</v>
      </c>
      <c r="H710" s="129">
        <v>2697.5176999999999</v>
      </c>
      <c r="I710" s="129">
        <v>2536.745645</v>
      </c>
      <c r="J710" s="129">
        <v>2533.9461179999998</v>
      </c>
    </row>
    <row r="711" spans="1:10" hidden="1" x14ac:dyDescent="0.25">
      <c r="A711" s="125">
        <v>922208</v>
      </c>
      <c r="B711" s="125">
        <v>2009</v>
      </c>
      <c r="C711" s="125">
        <v>51</v>
      </c>
      <c r="D711" s="125">
        <v>5</v>
      </c>
      <c r="E711" s="125">
        <v>2</v>
      </c>
      <c r="F711" s="125">
        <v>78.353093999999999</v>
      </c>
      <c r="G711" s="125">
        <v>0</v>
      </c>
      <c r="H711" s="125">
        <v>105.731461</v>
      </c>
      <c r="I711" s="125">
        <v>103.891734</v>
      </c>
      <c r="J711" s="125">
        <v>78.353093999999999</v>
      </c>
    </row>
    <row r="712" spans="1:10" hidden="1" x14ac:dyDescent="0.25">
      <c r="A712" s="125">
        <v>922209</v>
      </c>
      <c r="B712" s="125">
        <v>2009</v>
      </c>
      <c r="C712" s="125">
        <v>51</v>
      </c>
      <c r="D712" s="125">
        <v>5</v>
      </c>
      <c r="E712" s="125">
        <v>3</v>
      </c>
      <c r="F712" s="125">
        <v>0</v>
      </c>
      <c r="G712" s="125">
        <v>35.055045999999997</v>
      </c>
      <c r="H712" s="125">
        <v>78.353093999999999</v>
      </c>
      <c r="I712" s="125">
        <v>76.315914000000006</v>
      </c>
      <c r="J712" s="125">
        <v>35.055045999999997</v>
      </c>
    </row>
    <row r="713" spans="1:10" hidden="1" x14ac:dyDescent="0.25">
      <c r="A713" s="125">
        <v>922210</v>
      </c>
      <c r="B713" s="125">
        <v>2009</v>
      </c>
      <c r="C713" s="125">
        <v>51</v>
      </c>
      <c r="D713" s="125">
        <v>5</v>
      </c>
      <c r="E713" s="125">
        <v>4</v>
      </c>
      <c r="F713" s="125">
        <v>366.04760199999998</v>
      </c>
      <c r="G713" s="125">
        <v>8406.6004869999997</v>
      </c>
      <c r="H713" s="125">
        <v>9338.4725469999994</v>
      </c>
      <c r="I713" s="125">
        <v>8781.8995830000003</v>
      </c>
      <c r="J713" s="125">
        <v>8772.6480890000003</v>
      </c>
    </row>
    <row r="714" spans="1:10" x14ac:dyDescent="0.25">
      <c r="A714" s="125">
        <v>922211</v>
      </c>
      <c r="B714" s="125">
        <v>2009</v>
      </c>
      <c r="C714" s="125">
        <v>52</v>
      </c>
      <c r="D714" s="125">
        <v>2</v>
      </c>
      <c r="E714" s="125">
        <v>1</v>
      </c>
      <c r="F714" s="129">
        <v>108223.148684</v>
      </c>
      <c r="G714" s="129">
        <v>0</v>
      </c>
      <c r="H714" s="129">
        <v>145846.77590000001</v>
      </c>
      <c r="I714" s="129">
        <v>108262.061751</v>
      </c>
      <c r="J714" s="129">
        <v>108223.148684</v>
      </c>
    </row>
    <row r="715" spans="1:10" hidden="1" x14ac:dyDescent="0.25">
      <c r="A715" s="125">
        <v>922212</v>
      </c>
      <c r="B715" s="125">
        <v>2009</v>
      </c>
      <c r="C715" s="125">
        <v>52</v>
      </c>
      <c r="D715" s="125">
        <v>2</v>
      </c>
      <c r="E715" s="125">
        <v>2</v>
      </c>
      <c r="F715" s="125">
        <v>99187.445177000001</v>
      </c>
      <c r="G715" s="125">
        <v>0</v>
      </c>
      <c r="H715" s="125">
        <v>108223.148684</v>
      </c>
      <c r="I715" s="125">
        <v>99392.139750999995</v>
      </c>
      <c r="J715" s="125">
        <v>99187.445177000001</v>
      </c>
    </row>
    <row r="716" spans="1:10" hidden="1" x14ac:dyDescent="0.25">
      <c r="A716" s="125">
        <v>922213</v>
      </c>
      <c r="B716" s="125">
        <v>2009</v>
      </c>
      <c r="C716" s="125">
        <v>52</v>
      </c>
      <c r="D716" s="125">
        <v>2</v>
      </c>
      <c r="E716" s="125">
        <v>3</v>
      </c>
      <c r="F716" s="125">
        <v>86758.161242999995</v>
      </c>
      <c r="G716" s="125">
        <v>0</v>
      </c>
      <c r="H716" s="125">
        <v>99187.445177000001</v>
      </c>
      <c r="I716" s="125">
        <v>87294.870500000005</v>
      </c>
      <c r="J716" s="125">
        <v>86758.161242999995</v>
      </c>
    </row>
    <row r="717" spans="1:10" hidden="1" x14ac:dyDescent="0.25">
      <c r="A717" s="125">
        <v>922214</v>
      </c>
      <c r="B717" s="125">
        <v>2009</v>
      </c>
      <c r="C717" s="125">
        <v>52</v>
      </c>
      <c r="D717" s="125">
        <v>2</v>
      </c>
      <c r="E717" s="125">
        <v>4</v>
      </c>
      <c r="F717" s="125">
        <v>108220.299262</v>
      </c>
      <c r="G717" s="125">
        <v>0</v>
      </c>
      <c r="H717" s="125">
        <v>145846.77590000001</v>
      </c>
      <c r="I717" s="125">
        <v>108262.061751</v>
      </c>
      <c r="J717" s="125">
        <v>108220.299262</v>
      </c>
    </row>
    <row r="718" spans="1:10" x14ac:dyDescent="0.25">
      <c r="A718" s="125">
        <v>922215</v>
      </c>
      <c r="B718" s="125">
        <v>2009</v>
      </c>
      <c r="C718" s="125">
        <v>52</v>
      </c>
      <c r="D718" s="125">
        <v>3</v>
      </c>
      <c r="E718" s="125">
        <v>1</v>
      </c>
      <c r="F718" s="129">
        <v>80882.496564999994</v>
      </c>
      <c r="G718" s="129">
        <v>346.01640700000002</v>
      </c>
      <c r="H718" s="129">
        <v>100047.55755</v>
      </c>
      <c r="I718" s="129">
        <v>81258.626241999998</v>
      </c>
      <c r="J718" s="129">
        <v>81228.512973000004</v>
      </c>
    </row>
    <row r="719" spans="1:10" hidden="1" x14ac:dyDescent="0.25">
      <c r="A719" s="125">
        <v>922216</v>
      </c>
      <c r="B719" s="125">
        <v>2009</v>
      </c>
      <c r="C719" s="125">
        <v>52</v>
      </c>
      <c r="D719" s="125">
        <v>3</v>
      </c>
      <c r="E719" s="125">
        <v>2</v>
      </c>
      <c r="F719" s="125">
        <v>75779.417354999998</v>
      </c>
      <c r="G719" s="125">
        <v>0</v>
      </c>
      <c r="H719" s="125">
        <v>80882.496564999994</v>
      </c>
      <c r="I719" s="125">
        <v>76215.576513000007</v>
      </c>
      <c r="J719" s="125">
        <v>75779.417354999998</v>
      </c>
    </row>
    <row r="720" spans="1:10" hidden="1" x14ac:dyDescent="0.25">
      <c r="A720" s="125">
        <v>922217</v>
      </c>
      <c r="B720" s="125">
        <v>2009</v>
      </c>
      <c r="C720" s="125">
        <v>52</v>
      </c>
      <c r="D720" s="125">
        <v>3</v>
      </c>
      <c r="E720" s="125">
        <v>3</v>
      </c>
      <c r="F720" s="125">
        <v>67763.197037000005</v>
      </c>
      <c r="G720" s="125">
        <v>0</v>
      </c>
      <c r="H720" s="125">
        <v>75779.417354999998</v>
      </c>
      <c r="I720" s="125">
        <v>69315.433053999994</v>
      </c>
      <c r="J720" s="125">
        <v>67763.197037000005</v>
      </c>
    </row>
    <row r="721" spans="1:10" hidden="1" x14ac:dyDescent="0.25">
      <c r="A721" s="125">
        <v>922218</v>
      </c>
      <c r="B721" s="125">
        <v>2009</v>
      </c>
      <c r="C721" s="125">
        <v>52</v>
      </c>
      <c r="D721" s="125">
        <v>3</v>
      </c>
      <c r="E721" s="125">
        <v>4</v>
      </c>
      <c r="F721" s="125">
        <v>70137.011306</v>
      </c>
      <c r="G721" s="125">
        <v>300.047077</v>
      </c>
      <c r="H721" s="125">
        <v>86758.161242999995</v>
      </c>
      <c r="I721" s="125">
        <v>70464.978560999996</v>
      </c>
      <c r="J721" s="125">
        <v>70437.058382999996</v>
      </c>
    </row>
    <row r="722" spans="1:10" x14ac:dyDescent="0.25">
      <c r="A722" s="125">
        <v>922219</v>
      </c>
      <c r="B722" s="125">
        <v>2009</v>
      </c>
      <c r="C722" s="125">
        <v>52</v>
      </c>
      <c r="D722" s="125">
        <v>4</v>
      </c>
      <c r="E722" s="125">
        <v>1</v>
      </c>
      <c r="F722" s="129">
        <v>29844.941972000001</v>
      </c>
      <c r="G722" s="129">
        <v>23517.759538999999</v>
      </c>
      <c r="H722" s="129">
        <v>61010.669300000001</v>
      </c>
      <c r="I722" s="129">
        <v>53561.266578000002</v>
      </c>
      <c r="J722" s="129">
        <v>53362.701509999999</v>
      </c>
    </row>
    <row r="723" spans="1:10" hidden="1" x14ac:dyDescent="0.25">
      <c r="A723" s="125">
        <v>922220</v>
      </c>
      <c r="B723" s="125">
        <v>2009</v>
      </c>
      <c r="C723" s="125">
        <v>52</v>
      </c>
      <c r="D723" s="125">
        <v>4</v>
      </c>
      <c r="E723" s="125">
        <v>2</v>
      </c>
      <c r="F723" s="125">
        <v>26525.288322</v>
      </c>
      <c r="G723" s="125">
        <v>0</v>
      </c>
      <c r="H723" s="125">
        <v>29844.941972000001</v>
      </c>
      <c r="I723" s="125">
        <v>28755.601589999998</v>
      </c>
      <c r="J723" s="125">
        <v>26525.288322</v>
      </c>
    </row>
    <row r="724" spans="1:10" hidden="1" x14ac:dyDescent="0.25">
      <c r="A724" s="125">
        <v>922221</v>
      </c>
      <c r="B724" s="125">
        <v>2009</v>
      </c>
      <c r="C724" s="125">
        <v>52</v>
      </c>
      <c r="D724" s="125">
        <v>4</v>
      </c>
      <c r="E724" s="125">
        <v>3</v>
      </c>
      <c r="F724" s="125">
        <v>22861.805979000001</v>
      </c>
      <c r="G724" s="125">
        <v>0</v>
      </c>
      <c r="H724" s="125">
        <v>26525.288322</v>
      </c>
      <c r="I724" s="125">
        <v>25084.965166000002</v>
      </c>
      <c r="J724" s="125">
        <v>22861.805979000001</v>
      </c>
    </row>
    <row r="725" spans="1:10" hidden="1" x14ac:dyDescent="0.25">
      <c r="A725" s="125">
        <v>922222</v>
      </c>
      <c r="B725" s="125">
        <v>2009</v>
      </c>
      <c r="C725" s="125">
        <v>52</v>
      </c>
      <c r="D725" s="125">
        <v>4</v>
      </c>
      <c r="E725" s="125">
        <v>4</v>
      </c>
      <c r="F725" s="125">
        <v>33156.879403999999</v>
      </c>
      <c r="G725" s="125">
        <v>26127.560161000001</v>
      </c>
      <c r="H725" s="125">
        <v>67763.197037000005</v>
      </c>
      <c r="I725" s="125">
        <v>59489.310678000002</v>
      </c>
      <c r="J725" s="125">
        <v>59284.439565000001</v>
      </c>
    </row>
    <row r="726" spans="1:10" x14ac:dyDescent="0.25">
      <c r="A726" s="125">
        <v>922223</v>
      </c>
      <c r="B726" s="125">
        <v>2009</v>
      </c>
      <c r="C726" s="125">
        <v>52</v>
      </c>
      <c r="D726" s="125">
        <v>5</v>
      </c>
      <c r="E726" s="125">
        <v>1</v>
      </c>
      <c r="F726" s="129">
        <v>258.90117400000003</v>
      </c>
      <c r="G726" s="129">
        <v>5945.8898879999997</v>
      </c>
      <c r="H726" s="129">
        <v>6605.3234499999999</v>
      </c>
      <c r="I726" s="129">
        <v>6211.6461719999998</v>
      </c>
      <c r="J726" s="129">
        <v>6204.7910620000002</v>
      </c>
    </row>
    <row r="727" spans="1:10" hidden="1" x14ac:dyDescent="0.25">
      <c r="A727" s="125">
        <v>922224</v>
      </c>
      <c r="B727" s="125">
        <v>2009</v>
      </c>
      <c r="C727" s="125">
        <v>52</v>
      </c>
      <c r="D727" s="125">
        <v>5</v>
      </c>
      <c r="E727" s="125">
        <v>2</v>
      </c>
      <c r="F727" s="125">
        <v>191.86066099999999</v>
      </c>
      <c r="G727" s="125">
        <v>0</v>
      </c>
      <c r="H727" s="125">
        <v>258.90117400000003</v>
      </c>
      <c r="I727" s="125">
        <v>254.39629300000001</v>
      </c>
      <c r="J727" s="125">
        <v>191.86066099999999</v>
      </c>
    </row>
    <row r="728" spans="1:10" hidden="1" x14ac:dyDescent="0.25">
      <c r="A728" s="125">
        <v>922225</v>
      </c>
      <c r="B728" s="125">
        <v>2009</v>
      </c>
      <c r="C728" s="125">
        <v>52</v>
      </c>
      <c r="D728" s="125">
        <v>5</v>
      </c>
      <c r="E728" s="125">
        <v>3</v>
      </c>
      <c r="F728" s="125">
        <v>0</v>
      </c>
      <c r="G728" s="125">
        <v>85.838145999999995</v>
      </c>
      <c r="H728" s="125">
        <v>191.86066099999999</v>
      </c>
      <c r="I728" s="125">
        <v>186.87228400000001</v>
      </c>
      <c r="J728" s="125">
        <v>85.838145999999995</v>
      </c>
    </row>
    <row r="729" spans="1:10" hidden="1" x14ac:dyDescent="0.25">
      <c r="A729" s="125">
        <v>922226</v>
      </c>
      <c r="B729" s="125">
        <v>2009</v>
      </c>
      <c r="C729" s="125">
        <v>52</v>
      </c>
      <c r="D729" s="125">
        <v>5</v>
      </c>
      <c r="E729" s="125">
        <v>4</v>
      </c>
      <c r="F729" s="125">
        <v>896.13255400000003</v>
      </c>
      <c r="G729" s="125">
        <v>20580.460918000001</v>
      </c>
      <c r="H729" s="125">
        <v>22861.805979000001</v>
      </c>
      <c r="I729" s="125">
        <v>21499.242343000002</v>
      </c>
      <c r="J729" s="125">
        <v>21476.593472</v>
      </c>
    </row>
    <row r="730" spans="1:10" x14ac:dyDescent="0.25">
      <c r="A730" s="125">
        <v>922227</v>
      </c>
      <c r="B730" s="125">
        <v>2009</v>
      </c>
      <c r="C730" s="125">
        <v>53</v>
      </c>
      <c r="D730" s="125">
        <v>2</v>
      </c>
      <c r="E730" s="125">
        <v>1</v>
      </c>
      <c r="F730" s="129">
        <v>2562.4378900000002</v>
      </c>
      <c r="G730" s="129">
        <v>0</v>
      </c>
      <c r="H730" s="129">
        <v>3453.1731</v>
      </c>
      <c r="I730" s="129">
        <v>2563.2903919999999</v>
      </c>
      <c r="J730" s="129">
        <v>2562.4378900000002</v>
      </c>
    </row>
    <row r="731" spans="1:10" hidden="1" x14ac:dyDescent="0.25">
      <c r="A731" s="125">
        <v>922228</v>
      </c>
      <c r="B731" s="125">
        <v>2009</v>
      </c>
      <c r="C731" s="125">
        <v>53</v>
      </c>
      <c r="D731" s="125">
        <v>2</v>
      </c>
      <c r="E731" s="125">
        <v>2</v>
      </c>
      <c r="F731" s="125">
        <v>2350.0483629999999</v>
      </c>
      <c r="G731" s="125">
        <v>0</v>
      </c>
      <c r="H731" s="125">
        <v>2562.4378900000002</v>
      </c>
      <c r="I731" s="125">
        <v>2353.3429580000002</v>
      </c>
      <c r="J731" s="125">
        <v>2350.0483629999999</v>
      </c>
    </row>
    <row r="732" spans="1:10" hidden="1" x14ac:dyDescent="0.25">
      <c r="A732" s="125">
        <v>922229</v>
      </c>
      <c r="B732" s="125">
        <v>2009</v>
      </c>
      <c r="C732" s="125">
        <v>53</v>
      </c>
      <c r="D732" s="125">
        <v>2</v>
      </c>
      <c r="E732" s="125">
        <v>3</v>
      </c>
      <c r="F732" s="125">
        <v>1931.7320649999999</v>
      </c>
      <c r="G732" s="125">
        <v>127.148781</v>
      </c>
      <c r="H732" s="125">
        <v>2350.0483629999999</v>
      </c>
      <c r="I732" s="125">
        <v>2068.277564</v>
      </c>
      <c r="J732" s="125">
        <v>2058.880846</v>
      </c>
    </row>
    <row r="733" spans="1:10" hidden="1" x14ac:dyDescent="0.25">
      <c r="A733" s="125">
        <v>922230</v>
      </c>
      <c r="B733" s="125">
        <v>2009</v>
      </c>
      <c r="C733" s="125">
        <v>53</v>
      </c>
      <c r="D733" s="125">
        <v>2</v>
      </c>
      <c r="E733" s="125">
        <v>4</v>
      </c>
      <c r="F733" s="125">
        <v>2562.4410339999999</v>
      </c>
      <c r="G733" s="125">
        <v>0</v>
      </c>
      <c r="H733" s="125">
        <v>3453.1731</v>
      </c>
      <c r="I733" s="125">
        <v>2563.2903919999999</v>
      </c>
      <c r="J733" s="125">
        <v>2562.4410339999999</v>
      </c>
    </row>
    <row r="734" spans="1:10" x14ac:dyDescent="0.25">
      <c r="A734" s="125">
        <v>922231</v>
      </c>
      <c r="B734" s="125">
        <v>2009</v>
      </c>
      <c r="C734" s="125">
        <v>53</v>
      </c>
      <c r="D734" s="125">
        <v>3</v>
      </c>
      <c r="E734" s="125">
        <v>1</v>
      </c>
      <c r="F734" s="129">
        <v>1506.5976700000001</v>
      </c>
      <c r="G734" s="129">
        <v>0</v>
      </c>
      <c r="H734" s="129">
        <v>1855.5288</v>
      </c>
      <c r="I734" s="129">
        <v>1507.060491</v>
      </c>
      <c r="J734" s="129">
        <v>1506.5976700000001</v>
      </c>
    </row>
    <row r="735" spans="1:10" hidden="1" x14ac:dyDescent="0.25">
      <c r="A735" s="125">
        <v>922232</v>
      </c>
      <c r="B735" s="125">
        <v>2009</v>
      </c>
      <c r="C735" s="125">
        <v>53</v>
      </c>
      <c r="D735" s="125">
        <v>3</v>
      </c>
      <c r="E735" s="125">
        <v>2</v>
      </c>
      <c r="F735" s="125">
        <v>1416.9093230000001</v>
      </c>
      <c r="G735" s="125">
        <v>0</v>
      </c>
      <c r="H735" s="125">
        <v>1506.5976700000001</v>
      </c>
      <c r="I735" s="125">
        <v>1419.6669850000001</v>
      </c>
      <c r="J735" s="125">
        <v>1416.9093230000001</v>
      </c>
    </row>
    <row r="736" spans="1:10" hidden="1" x14ac:dyDescent="0.25">
      <c r="A736" s="125">
        <v>922233</v>
      </c>
      <c r="B736" s="125">
        <v>2009</v>
      </c>
      <c r="C736" s="125">
        <v>53</v>
      </c>
      <c r="D736" s="125">
        <v>3</v>
      </c>
      <c r="E736" s="125">
        <v>3</v>
      </c>
      <c r="F736" s="125">
        <v>1001.225459</v>
      </c>
      <c r="G736" s="125">
        <v>254.664806</v>
      </c>
      <c r="H736" s="125">
        <v>1416.9093230000001</v>
      </c>
      <c r="I736" s="125">
        <v>1296.0469579999999</v>
      </c>
      <c r="J736" s="125">
        <v>1255.890265</v>
      </c>
    </row>
    <row r="737" spans="1:10" hidden="1" x14ac:dyDescent="0.25">
      <c r="A737" s="125">
        <v>922234</v>
      </c>
      <c r="B737" s="125">
        <v>2009</v>
      </c>
      <c r="C737" s="125">
        <v>53</v>
      </c>
      <c r="D737" s="125">
        <v>3</v>
      </c>
      <c r="E737" s="125">
        <v>4</v>
      </c>
      <c r="F737" s="125">
        <v>1568.038249</v>
      </c>
      <c r="G737" s="125">
        <v>0</v>
      </c>
      <c r="H737" s="125">
        <v>1931.7320649999999</v>
      </c>
      <c r="I737" s="125">
        <v>1568.952783</v>
      </c>
      <c r="J737" s="125">
        <v>1568.038249</v>
      </c>
    </row>
    <row r="738" spans="1:10" x14ac:dyDescent="0.25">
      <c r="A738" s="125">
        <v>922235</v>
      </c>
      <c r="B738" s="125">
        <v>2009</v>
      </c>
      <c r="C738" s="125">
        <v>53</v>
      </c>
      <c r="D738" s="125">
        <v>4</v>
      </c>
      <c r="E738" s="125">
        <v>1</v>
      </c>
      <c r="F738" s="129">
        <v>769.28985299999999</v>
      </c>
      <c r="G738" s="129">
        <v>0</v>
      </c>
      <c r="H738" s="129">
        <v>883.13940000000002</v>
      </c>
      <c r="I738" s="129">
        <v>775.30807900000002</v>
      </c>
      <c r="J738" s="129">
        <v>769.28985299999999</v>
      </c>
    </row>
    <row r="739" spans="1:10" hidden="1" x14ac:dyDescent="0.25">
      <c r="A739" s="125">
        <v>922236</v>
      </c>
      <c r="B739" s="125">
        <v>2009</v>
      </c>
      <c r="C739" s="125">
        <v>53</v>
      </c>
      <c r="D739" s="125">
        <v>4</v>
      </c>
      <c r="E739" s="125">
        <v>2</v>
      </c>
      <c r="F739" s="125">
        <v>731.11244299999998</v>
      </c>
      <c r="G739" s="125">
        <v>0</v>
      </c>
      <c r="H739" s="125">
        <v>769.28985299999999</v>
      </c>
      <c r="I739" s="125">
        <v>741.21077400000001</v>
      </c>
      <c r="J739" s="125">
        <v>731.11244299999998</v>
      </c>
    </row>
    <row r="740" spans="1:10" hidden="1" x14ac:dyDescent="0.25">
      <c r="A740" s="125">
        <v>922237</v>
      </c>
      <c r="B740" s="125">
        <v>2009</v>
      </c>
      <c r="C740" s="125">
        <v>53</v>
      </c>
      <c r="D740" s="125">
        <v>4</v>
      </c>
      <c r="E740" s="125">
        <v>3</v>
      </c>
      <c r="F740" s="125">
        <v>214.47238200000001</v>
      </c>
      <c r="G740" s="125">
        <v>417.23591199999998</v>
      </c>
      <c r="H740" s="125">
        <v>731.11244299999998</v>
      </c>
      <c r="I740" s="125">
        <v>691.41303700000003</v>
      </c>
      <c r="J740" s="125">
        <v>631.70829400000002</v>
      </c>
    </row>
    <row r="741" spans="1:10" hidden="1" x14ac:dyDescent="0.25">
      <c r="A741" s="125">
        <v>922238</v>
      </c>
      <c r="B741" s="125">
        <v>2009</v>
      </c>
      <c r="C741" s="125">
        <v>53</v>
      </c>
      <c r="D741" s="125">
        <v>4</v>
      </c>
      <c r="E741" s="125">
        <v>4</v>
      </c>
      <c r="F741" s="125">
        <v>871.66672800000003</v>
      </c>
      <c r="G741" s="125">
        <v>0</v>
      </c>
      <c r="H741" s="125">
        <v>1001.225459</v>
      </c>
      <c r="I741" s="125">
        <v>878.97582999999997</v>
      </c>
      <c r="J741" s="125">
        <v>871.66672800000003</v>
      </c>
    </row>
    <row r="742" spans="1:10" x14ac:dyDescent="0.25">
      <c r="A742" s="125">
        <v>922239</v>
      </c>
      <c r="B742" s="125">
        <v>2009</v>
      </c>
      <c r="C742" s="125">
        <v>53</v>
      </c>
      <c r="D742" s="125">
        <v>5</v>
      </c>
      <c r="E742" s="125">
        <v>1</v>
      </c>
      <c r="F742" s="129">
        <v>147.28709799999999</v>
      </c>
      <c r="G742" s="129">
        <v>0</v>
      </c>
      <c r="H742" s="129">
        <v>173.15774999999999</v>
      </c>
      <c r="I742" s="129">
        <v>162.837548</v>
      </c>
      <c r="J742" s="129">
        <v>147.28709799999999</v>
      </c>
    </row>
    <row r="743" spans="1:10" hidden="1" x14ac:dyDescent="0.25">
      <c r="A743" s="125">
        <v>922240</v>
      </c>
      <c r="B743" s="125">
        <v>2009</v>
      </c>
      <c r="C743" s="125">
        <v>53</v>
      </c>
      <c r="D743" s="125">
        <v>5</v>
      </c>
      <c r="E743" s="125">
        <v>2</v>
      </c>
      <c r="F743" s="125">
        <v>144.72415100000001</v>
      </c>
      <c r="G743" s="125">
        <v>0</v>
      </c>
      <c r="H743" s="125">
        <v>147.28709799999999</v>
      </c>
      <c r="I743" s="125">
        <v>144.72430299999999</v>
      </c>
      <c r="J743" s="125">
        <v>144.72415100000001</v>
      </c>
    </row>
    <row r="744" spans="1:10" hidden="1" x14ac:dyDescent="0.25">
      <c r="A744" s="125">
        <v>922241</v>
      </c>
      <c r="B744" s="125">
        <v>2009</v>
      </c>
      <c r="C744" s="125">
        <v>53</v>
      </c>
      <c r="D744" s="125">
        <v>5</v>
      </c>
      <c r="E744" s="125">
        <v>3</v>
      </c>
      <c r="F744" s="125">
        <v>0</v>
      </c>
      <c r="G744" s="125">
        <v>127.396918</v>
      </c>
      <c r="H744" s="125">
        <v>144.72415100000001</v>
      </c>
      <c r="I744" s="125">
        <v>140.96132299999999</v>
      </c>
      <c r="J744" s="125">
        <v>127.396918</v>
      </c>
    </row>
    <row r="745" spans="1:10" hidden="1" x14ac:dyDescent="0.25">
      <c r="A745" s="125">
        <v>922242</v>
      </c>
      <c r="B745" s="125">
        <v>2009</v>
      </c>
      <c r="C745" s="125">
        <v>53</v>
      </c>
      <c r="D745" s="125">
        <v>5</v>
      </c>
      <c r="E745" s="125">
        <v>4</v>
      </c>
      <c r="F745" s="125">
        <v>181.06170399999999</v>
      </c>
      <c r="G745" s="125">
        <v>0</v>
      </c>
      <c r="H745" s="125">
        <v>214.47238200000001</v>
      </c>
      <c r="I745" s="125">
        <v>201.68982800000001</v>
      </c>
      <c r="J745" s="125">
        <v>181.06170399999999</v>
      </c>
    </row>
    <row r="746" spans="1:10" x14ac:dyDescent="0.25">
      <c r="A746" s="125">
        <v>922243</v>
      </c>
      <c r="B746" s="125">
        <v>2009</v>
      </c>
      <c r="C746" s="125">
        <v>54</v>
      </c>
      <c r="D746" s="125">
        <v>2</v>
      </c>
      <c r="E746" s="125">
        <v>1</v>
      </c>
      <c r="F746" s="129">
        <v>4363.4615249999997</v>
      </c>
      <c r="G746" s="129">
        <v>0</v>
      </c>
      <c r="H746" s="129">
        <v>5880.2548999999999</v>
      </c>
      <c r="I746" s="129">
        <v>4364.9132120000004</v>
      </c>
      <c r="J746" s="129">
        <v>4363.4615249999997</v>
      </c>
    </row>
    <row r="747" spans="1:10" hidden="1" x14ac:dyDescent="0.25">
      <c r="A747" s="125">
        <v>922244</v>
      </c>
      <c r="B747" s="125">
        <v>2009</v>
      </c>
      <c r="C747" s="125">
        <v>54</v>
      </c>
      <c r="D747" s="125">
        <v>2</v>
      </c>
      <c r="E747" s="125">
        <v>2</v>
      </c>
      <c r="F747" s="125">
        <v>4001.7928440000001</v>
      </c>
      <c r="G747" s="125">
        <v>0</v>
      </c>
      <c r="H747" s="125">
        <v>4363.4615249999997</v>
      </c>
      <c r="I747" s="125">
        <v>4007.4030640000001</v>
      </c>
      <c r="J747" s="125">
        <v>4001.7928440000001</v>
      </c>
    </row>
    <row r="748" spans="1:10" hidden="1" x14ac:dyDescent="0.25">
      <c r="A748" s="125">
        <v>922245</v>
      </c>
      <c r="B748" s="125">
        <v>2009</v>
      </c>
      <c r="C748" s="125">
        <v>54</v>
      </c>
      <c r="D748" s="125">
        <v>2</v>
      </c>
      <c r="E748" s="125">
        <v>3</v>
      </c>
      <c r="F748" s="125">
        <v>3289.4606239999998</v>
      </c>
      <c r="G748" s="125">
        <v>216.51600400000001</v>
      </c>
      <c r="H748" s="125">
        <v>4001.7928440000001</v>
      </c>
      <c r="I748" s="125">
        <v>3521.9778820000001</v>
      </c>
      <c r="J748" s="125">
        <v>3505.9766279999999</v>
      </c>
    </row>
    <row r="749" spans="1:10" hidden="1" x14ac:dyDescent="0.25">
      <c r="A749" s="125">
        <v>922246</v>
      </c>
      <c r="B749" s="125">
        <v>2009</v>
      </c>
      <c r="C749" s="125">
        <v>54</v>
      </c>
      <c r="D749" s="125">
        <v>2</v>
      </c>
      <c r="E749" s="125">
        <v>4</v>
      </c>
      <c r="F749" s="125">
        <v>4363.4668780000002</v>
      </c>
      <c r="G749" s="125">
        <v>0</v>
      </c>
      <c r="H749" s="125">
        <v>5880.2548999999999</v>
      </c>
      <c r="I749" s="125">
        <v>4364.9132120000004</v>
      </c>
      <c r="J749" s="125">
        <v>4363.4668780000002</v>
      </c>
    </row>
    <row r="750" spans="1:10" x14ac:dyDescent="0.25">
      <c r="A750" s="125">
        <v>922247</v>
      </c>
      <c r="B750" s="125">
        <v>2009</v>
      </c>
      <c r="C750" s="125">
        <v>54</v>
      </c>
      <c r="D750" s="125">
        <v>3</v>
      </c>
      <c r="E750" s="125">
        <v>1</v>
      </c>
      <c r="F750" s="129">
        <v>2565.2305179999998</v>
      </c>
      <c r="G750" s="129">
        <v>0</v>
      </c>
      <c r="H750" s="129">
        <v>3159.3431999999998</v>
      </c>
      <c r="I750" s="129">
        <v>2566.0185470000001</v>
      </c>
      <c r="J750" s="129">
        <v>2565.2305179999998</v>
      </c>
    </row>
    <row r="751" spans="1:10" hidden="1" x14ac:dyDescent="0.25">
      <c r="A751" s="125">
        <v>922248</v>
      </c>
      <c r="B751" s="125">
        <v>2009</v>
      </c>
      <c r="C751" s="125">
        <v>54</v>
      </c>
      <c r="D751" s="125">
        <v>3</v>
      </c>
      <c r="E751" s="125">
        <v>2</v>
      </c>
      <c r="F751" s="125">
        <v>2412.5213450000001</v>
      </c>
      <c r="G751" s="125">
        <v>0</v>
      </c>
      <c r="H751" s="125">
        <v>2565.2305179999998</v>
      </c>
      <c r="I751" s="125">
        <v>2417.2167169999998</v>
      </c>
      <c r="J751" s="125">
        <v>2412.5213450000001</v>
      </c>
    </row>
    <row r="752" spans="1:10" hidden="1" x14ac:dyDescent="0.25">
      <c r="A752" s="125">
        <v>922249</v>
      </c>
      <c r="B752" s="125">
        <v>2009</v>
      </c>
      <c r="C752" s="125">
        <v>54</v>
      </c>
      <c r="D752" s="125">
        <v>3</v>
      </c>
      <c r="E752" s="125">
        <v>3</v>
      </c>
      <c r="F752" s="125">
        <v>1704.7511440000001</v>
      </c>
      <c r="G752" s="125">
        <v>433.60874999999999</v>
      </c>
      <c r="H752" s="125">
        <v>2412.5213450000001</v>
      </c>
      <c r="I752" s="125">
        <v>2206.7332740000002</v>
      </c>
      <c r="J752" s="125">
        <v>2138.3598940000002</v>
      </c>
    </row>
    <row r="753" spans="1:10" hidden="1" x14ac:dyDescent="0.25">
      <c r="A753" s="125">
        <v>922250</v>
      </c>
      <c r="B753" s="125">
        <v>2009</v>
      </c>
      <c r="C753" s="125">
        <v>54</v>
      </c>
      <c r="D753" s="125">
        <v>3</v>
      </c>
      <c r="E753" s="125">
        <v>4</v>
      </c>
      <c r="F753" s="125">
        <v>2670.1426000000001</v>
      </c>
      <c r="G753" s="125">
        <v>0</v>
      </c>
      <c r="H753" s="125">
        <v>3289.4606239999998</v>
      </c>
      <c r="I753" s="125">
        <v>2671.6999190000001</v>
      </c>
      <c r="J753" s="125">
        <v>2670.1426000000001</v>
      </c>
    </row>
    <row r="754" spans="1:10" x14ac:dyDescent="0.25">
      <c r="A754" s="125">
        <v>922251</v>
      </c>
      <c r="B754" s="125">
        <v>2009</v>
      </c>
      <c r="C754" s="125">
        <v>54</v>
      </c>
      <c r="D754" s="125">
        <v>4</v>
      </c>
      <c r="E754" s="125">
        <v>1</v>
      </c>
      <c r="F754" s="129">
        <v>1309.9323280000001</v>
      </c>
      <c r="G754" s="129">
        <v>0</v>
      </c>
      <c r="H754" s="129">
        <v>1503.7932000000001</v>
      </c>
      <c r="I754" s="129">
        <v>1320.1800499999999</v>
      </c>
      <c r="J754" s="129">
        <v>1309.9323280000001</v>
      </c>
    </row>
    <row r="755" spans="1:10" hidden="1" x14ac:dyDescent="0.25">
      <c r="A755" s="125">
        <v>922252</v>
      </c>
      <c r="B755" s="125">
        <v>2009</v>
      </c>
      <c r="C755" s="125">
        <v>54</v>
      </c>
      <c r="D755" s="125">
        <v>4</v>
      </c>
      <c r="E755" s="125">
        <v>2</v>
      </c>
      <c r="F755" s="125">
        <v>1244.92455</v>
      </c>
      <c r="G755" s="125">
        <v>0</v>
      </c>
      <c r="H755" s="125">
        <v>1309.9323280000001</v>
      </c>
      <c r="I755" s="125">
        <v>1262.1197979999999</v>
      </c>
      <c r="J755" s="125">
        <v>1244.92455</v>
      </c>
    </row>
    <row r="756" spans="1:10" hidden="1" x14ac:dyDescent="0.25">
      <c r="A756" s="125">
        <v>922253</v>
      </c>
      <c r="B756" s="125">
        <v>2009</v>
      </c>
      <c r="C756" s="125">
        <v>54</v>
      </c>
      <c r="D756" s="125">
        <v>4</v>
      </c>
      <c r="E756" s="125">
        <v>3</v>
      </c>
      <c r="F756" s="125">
        <v>365.19954799999999</v>
      </c>
      <c r="G756" s="125">
        <v>710.46148300000004</v>
      </c>
      <c r="H756" s="125">
        <v>1244.92455</v>
      </c>
      <c r="I756" s="125">
        <v>1177.325147</v>
      </c>
      <c r="J756" s="125">
        <v>1075.6610310000001</v>
      </c>
    </row>
    <row r="757" spans="1:10" hidden="1" x14ac:dyDescent="0.25">
      <c r="A757" s="125">
        <v>922254</v>
      </c>
      <c r="B757" s="125">
        <v>2009</v>
      </c>
      <c r="C757" s="125">
        <v>54</v>
      </c>
      <c r="D757" s="125">
        <v>4</v>
      </c>
      <c r="E757" s="125">
        <v>4</v>
      </c>
      <c r="F757" s="125">
        <v>1484.1560790000001</v>
      </c>
      <c r="G757" s="125">
        <v>0</v>
      </c>
      <c r="H757" s="125">
        <v>1704.7511440000001</v>
      </c>
      <c r="I757" s="125">
        <v>1496.6010289999999</v>
      </c>
      <c r="J757" s="125">
        <v>1484.1560790000001</v>
      </c>
    </row>
    <row r="758" spans="1:10" x14ac:dyDescent="0.25">
      <c r="A758" s="125">
        <v>922255</v>
      </c>
      <c r="B758" s="125">
        <v>2009</v>
      </c>
      <c r="C758" s="125">
        <v>54</v>
      </c>
      <c r="D758" s="125">
        <v>5</v>
      </c>
      <c r="E758" s="125">
        <v>1</v>
      </c>
      <c r="F758" s="129">
        <v>250.788251</v>
      </c>
      <c r="G758" s="129">
        <v>0</v>
      </c>
      <c r="H758" s="129">
        <v>294.83864999999997</v>
      </c>
      <c r="I758" s="129">
        <v>277.26626599999997</v>
      </c>
      <c r="J758" s="129">
        <v>250.788251</v>
      </c>
    </row>
    <row r="759" spans="1:10" hidden="1" x14ac:dyDescent="0.25">
      <c r="A759" s="125">
        <v>922256</v>
      </c>
      <c r="B759" s="125">
        <v>2009</v>
      </c>
      <c r="C759" s="125">
        <v>54</v>
      </c>
      <c r="D759" s="125">
        <v>5</v>
      </c>
      <c r="E759" s="125">
        <v>2</v>
      </c>
      <c r="F759" s="125">
        <v>246.42427699999999</v>
      </c>
      <c r="G759" s="125">
        <v>0</v>
      </c>
      <c r="H759" s="125">
        <v>250.788251</v>
      </c>
      <c r="I759" s="125">
        <v>246.42453499999999</v>
      </c>
      <c r="J759" s="125">
        <v>246.42427699999999</v>
      </c>
    </row>
    <row r="760" spans="1:10" hidden="1" x14ac:dyDescent="0.25">
      <c r="A760" s="125">
        <v>922257</v>
      </c>
      <c r="B760" s="125">
        <v>2009</v>
      </c>
      <c r="C760" s="125">
        <v>54</v>
      </c>
      <c r="D760" s="125">
        <v>5</v>
      </c>
      <c r="E760" s="125">
        <v>3</v>
      </c>
      <c r="F760" s="125">
        <v>0</v>
      </c>
      <c r="G760" s="125">
        <v>212.820696</v>
      </c>
      <c r="H760" s="125">
        <v>246.42427699999999</v>
      </c>
      <c r="I760" s="125">
        <v>240.017246</v>
      </c>
      <c r="J760" s="125">
        <v>212.820696</v>
      </c>
    </row>
    <row r="761" spans="1:10" hidden="1" x14ac:dyDescent="0.25">
      <c r="A761" s="125">
        <v>922258</v>
      </c>
      <c r="B761" s="125">
        <v>2009</v>
      </c>
      <c r="C761" s="125">
        <v>54</v>
      </c>
      <c r="D761" s="125">
        <v>5</v>
      </c>
      <c r="E761" s="125">
        <v>4</v>
      </c>
      <c r="F761" s="125">
        <v>308.30847299999999</v>
      </c>
      <c r="G761" s="125">
        <v>0</v>
      </c>
      <c r="H761" s="125">
        <v>365.19954799999999</v>
      </c>
      <c r="I761" s="125">
        <v>343.43365499999999</v>
      </c>
      <c r="J761" s="125">
        <v>308.30847299999999</v>
      </c>
    </row>
    <row r="762" spans="1:10" x14ac:dyDescent="0.25">
      <c r="A762" s="125">
        <v>922259</v>
      </c>
      <c r="B762" s="125">
        <v>2009</v>
      </c>
      <c r="C762" s="125">
        <v>55</v>
      </c>
      <c r="D762" s="125">
        <v>2</v>
      </c>
      <c r="E762" s="125">
        <v>1</v>
      </c>
      <c r="F762" s="129">
        <v>131262.22864300001</v>
      </c>
      <c r="G762" s="129">
        <v>0</v>
      </c>
      <c r="H762" s="129">
        <v>176975.82629999999</v>
      </c>
      <c r="I762" s="129">
        <v>131369.15586200001</v>
      </c>
      <c r="J762" s="129">
        <v>131262.22864300001</v>
      </c>
    </row>
    <row r="763" spans="1:10" hidden="1" x14ac:dyDescent="0.25">
      <c r="A763" s="125">
        <v>922260</v>
      </c>
      <c r="B763" s="125">
        <v>2009</v>
      </c>
      <c r="C763" s="125">
        <v>55</v>
      </c>
      <c r="D763" s="125">
        <v>2</v>
      </c>
      <c r="E763" s="125">
        <v>2</v>
      </c>
      <c r="F763" s="125">
        <v>120156.963638</v>
      </c>
      <c r="G763" s="125">
        <v>0</v>
      </c>
      <c r="H763" s="125">
        <v>131262.22864300001</v>
      </c>
      <c r="I763" s="125">
        <v>120551.230786</v>
      </c>
      <c r="J763" s="125">
        <v>120156.963638</v>
      </c>
    </row>
    <row r="764" spans="1:10" hidden="1" x14ac:dyDescent="0.25">
      <c r="A764" s="125">
        <v>922261</v>
      </c>
      <c r="B764" s="125">
        <v>2009</v>
      </c>
      <c r="C764" s="125">
        <v>55</v>
      </c>
      <c r="D764" s="125">
        <v>2</v>
      </c>
      <c r="E764" s="125">
        <v>3</v>
      </c>
      <c r="F764" s="125">
        <v>86297.142544000002</v>
      </c>
      <c r="G764" s="125">
        <v>18209.599628</v>
      </c>
      <c r="H764" s="125">
        <v>120156.963638</v>
      </c>
      <c r="I764" s="125">
        <v>105750.143698</v>
      </c>
      <c r="J764" s="125">
        <v>104506.742172</v>
      </c>
    </row>
    <row r="765" spans="1:10" hidden="1" x14ac:dyDescent="0.25">
      <c r="A765" s="125">
        <v>922262</v>
      </c>
      <c r="B765" s="125">
        <v>2009</v>
      </c>
      <c r="C765" s="125">
        <v>55</v>
      </c>
      <c r="D765" s="125">
        <v>2</v>
      </c>
      <c r="E765" s="125">
        <v>4</v>
      </c>
      <c r="F765" s="125">
        <v>131254.923369</v>
      </c>
      <c r="G765" s="125">
        <v>0</v>
      </c>
      <c r="H765" s="125">
        <v>176975.82629999999</v>
      </c>
      <c r="I765" s="125">
        <v>131369.15586200001</v>
      </c>
      <c r="J765" s="125">
        <v>131254.923369</v>
      </c>
    </row>
    <row r="766" spans="1:10" x14ac:dyDescent="0.25">
      <c r="A766" s="125">
        <v>922263</v>
      </c>
      <c r="B766" s="125">
        <v>2009</v>
      </c>
      <c r="C766" s="125">
        <v>55</v>
      </c>
      <c r="D766" s="125">
        <v>3</v>
      </c>
      <c r="E766" s="125">
        <v>1</v>
      </c>
      <c r="F766" s="129">
        <v>110251.48375699999</v>
      </c>
      <c r="G766" s="129">
        <v>0</v>
      </c>
      <c r="H766" s="129">
        <v>136265.33749999999</v>
      </c>
      <c r="I766" s="129">
        <v>110674.70711800001</v>
      </c>
      <c r="J766" s="129">
        <v>110251.48375699999</v>
      </c>
    </row>
    <row r="767" spans="1:10" hidden="1" x14ac:dyDescent="0.25">
      <c r="A767" s="125">
        <v>922264</v>
      </c>
      <c r="B767" s="125">
        <v>2009</v>
      </c>
      <c r="C767" s="125">
        <v>55</v>
      </c>
      <c r="D767" s="125">
        <v>3</v>
      </c>
      <c r="E767" s="125">
        <v>2</v>
      </c>
      <c r="F767" s="125">
        <v>102895.692413</v>
      </c>
      <c r="G767" s="125">
        <v>0</v>
      </c>
      <c r="H767" s="125">
        <v>110251.48375699999</v>
      </c>
      <c r="I767" s="125">
        <v>103889.973144</v>
      </c>
      <c r="J767" s="125">
        <v>102895.692413</v>
      </c>
    </row>
    <row r="768" spans="1:10" hidden="1" x14ac:dyDescent="0.25">
      <c r="A768" s="125">
        <v>922265</v>
      </c>
      <c r="B768" s="125">
        <v>2009</v>
      </c>
      <c r="C768" s="125">
        <v>55</v>
      </c>
      <c r="D768" s="125">
        <v>3</v>
      </c>
      <c r="E768" s="125">
        <v>3</v>
      </c>
      <c r="F768" s="125">
        <v>76148.654639</v>
      </c>
      <c r="G768" s="125">
        <v>13041.224633</v>
      </c>
      <c r="H768" s="125">
        <v>102895.692413</v>
      </c>
      <c r="I768" s="125">
        <v>94118.689849999995</v>
      </c>
      <c r="J768" s="125">
        <v>89189.879270999998</v>
      </c>
    </row>
    <row r="769" spans="1:10" hidden="1" x14ac:dyDescent="0.25">
      <c r="A769" s="125">
        <v>922266</v>
      </c>
      <c r="B769" s="125">
        <v>2009</v>
      </c>
      <c r="C769" s="125">
        <v>55</v>
      </c>
      <c r="D769" s="125">
        <v>3</v>
      </c>
      <c r="E769" s="125">
        <v>4</v>
      </c>
      <c r="F769" s="125">
        <v>69831.214443000004</v>
      </c>
      <c r="G769" s="125">
        <v>0</v>
      </c>
      <c r="H769" s="125">
        <v>86297.142544000002</v>
      </c>
      <c r="I769" s="125">
        <v>70090.539174000005</v>
      </c>
      <c r="J769" s="125">
        <v>69831.214443000004</v>
      </c>
    </row>
    <row r="770" spans="1:10" x14ac:dyDescent="0.25">
      <c r="A770" s="125">
        <v>922267</v>
      </c>
      <c r="B770" s="125">
        <v>2009</v>
      </c>
      <c r="C770" s="125">
        <v>55</v>
      </c>
      <c r="D770" s="125">
        <v>4</v>
      </c>
      <c r="E770" s="125">
        <v>1</v>
      </c>
      <c r="F770" s="129">
        <v>65099.221587</v>
      </c>
      <c r="G770" s="129">
        <v>0</v>
      </c>
      <c r="H770" s="129">
        <v>74203.289999999994</v>
      </c>
      <c r="I770" s="129">
        <v>65143.068291000003</v>
      </c>
      <c r="J770" s="129">
        <v>65099.221587</v>
      </c>
    </row>
    <row r="771" spans="1:10" hidden="1" x14ac:dyDescent="0.25">
      <c r="A771" s="125">
        <v>922268</v>
      </c>
      <c r="B771" s="125">
        <v>2009</v>
      </c>
      <c r="C771" s="125">
        <v>55</v>
      </c>
      <c r="D771" s="125">
        <v>4</v>
      </c>
      <c r="E771" s="125">
        <v>2</v>
      </c>
      <c r="F771" s="125">
        <v>60523.548730000002</v>
      </c>
      <c r="G771" s="125">
        <v>0</v>
      </c>
      <c r="H771" s="125">
        <v>65099.221587</v>
      </c>
      <c r="I771" s="125">
        <v>62723.099998999998</v>
      </c>
      <c r="J771" s="125">
        <v>60523.548730000002</v>
      </c>
    </row>
    <row r="772" spans="1:10" hidden="1" x14ac:dyDescent="0.25">
      <c r="A772" s="125">
        <v>922269</v>
      </c>
      <c r="B772" s="125">
        <v>2009</v>
      </c>
      <c r="C772" s="125">
        <v>55</v>
      </c>
      <c r="D772" s="125">
        <v>4</v>
      </c>
      <c r="E772" s="125">
        <v>3</v>
      </c>
      <c r="F772" s="125">
        <v>27171.120510000001</v>
      </c>
      <c r="G772" s="125">
        <v>22598.268259</v>
      </c>
      <c r="H772" s="125">
        <v>60523.548730000002</v>
      </c>
      <c r="I772" s="125">
        <v>57237.120034</v>
      </c>
      <c r="J772" s="125">
        <v>49769.388768999997</v>
      </c>
    </row>
    <row r="773" spans="1:10" hidden="1" x14ac:dyDescent="0.25">
      <c r="A773" s="125">
        <v>922270</v>
      </c>
      <c r="B773" s="125">
        <v>2009</v>
      </c>
      <c r="C773" s="125">
        <v>55</v>
      </c>
      <c r="D773" s="125">
        <v>4</v>
      </c>
      <c r="E773" s="125">
        <v>4</v>
      </c>
      <c r="F773" s="125">
        <v>66806.728665000002</v>
      </c>
      <c r="G773" s="125">
        <v>0</v>
      </c>
      <c r="H773" s="125">
        <v>76148.654639</v>
      </c>
      <c r="I773" s="125">
        <v>66850.903907</v>
      </c>
      <c r="J773" s="125">
        <v>66806.728665000002</v>
      </c>
    </row>
    <row r="774" spans="1:10" x14ac:dyDescent="0.25">
      <c r="A774" s="125">
        <v>922271</v>
      </c>
      <c r="B774" s="125">
        <v>2009</v>
      </c>
      <c r="C774" s="125">
        <v>55</v>
      </c>
      <c r="D774" s="125">
        <v>5</v>
      </c>
      <c r="E774" s="125">
        <v>1</v>
      </c>
      <c r="F774" s="129">
        <v>12676.897309</v>
      </c>
      <c r="G774" s="129">
        <v>0</v>
      </c>
      <c r="H774" s="129">
        <v>13480.4069</v>
      </c>
      <c r="I774" s="129">
        <v>12676.974649</v>
      </c>
      <c r="J774" s="129">
        <v>12676.897309</v>
      </c>
    </row>
    <row r="775" spans="1:10" hidden="1" x14ac:dyDescent="0.25">
      <c r="A775" s="125">
        <v>922272</v>
      </c>
      <c r="B775" s="125">
        <v>2009</v>
      </c>
      <c r="C775" s="125">
        <v>55</v>
      </c>
      <c r="D775" s="125">
        <v>5</v>
      </c>
      <c r="E775" s="125">
        <v>2</v>
      </c>
      <c r="F775" s="125">
        <v>12105.063463</v>
      </c>
      <c r="G775" s="125">
        <v>0</v>
      </c>
      <c r="H775" s="125">
        <v>12676.897309</v>
      </c>
      <c r="I775" s="125">
        <v>12456.319294999999</v>
      </c>
      <c r="J775" s="125">
        <v>12105.063463</v>
      </c>
    </row>
    <row r="776" spans="1:10" hidden="1" x14ac:dyDescent="0.25">
      <c r="A776" s="125">
        <v>922273</v>
      </c>
      <c r="B776" s="125">
        <v>2009</v>
      </c>
      <c r="C776" s="125">
        <v>55</v>
      </c>
      <c r="D776" s="125">
        <v>5</v>
      </c>
      <c r="E776" s="125">
        <v>3</v>
      </c>
      <c r="F776" s="125">
        <v>0</v>
      </c>
      <c r="G776" s="125">
        <v>9765.4726640000008</v>
      </c>
      <c r="H776" s="125">
        <v>12105.063463</v>
      </c>
      <c r="I776" s="125">
        <v>11790.331813000001</v>
      </c>
      <c r="J776" s="125">
        <v>9765.4726640000008</v>
      </c>
    </row>
    <row r="777" spans="1:10" hidden="1" x14ac:dyDescent="0.25">
      <c r="A777" s="125">
        <v>922274</v>
      </c>
      <c r="B777" s="125">
        <v>2009</v>
      </c>
      <c r="C777" s="125">
        <v>55</v>
      </c>
      <c r="D777" s="125">
        <v>5</v>
      </c>
      <c r="E777" s="125">
        <v>4</v>
      </c>
      <c r="F777" s="125">
        <v>25551.553609999999</v>
      </c>
      <c r="G777" s="125">
        <v>0</v>
      </c>
      <c r="H777" s="125">
        <v>27171.120510000001</v>
      </c>
      <c r="I777" s="125">
        <v>25551.721728</v>
      </c>
      <c r="J777" s="125">
        <v>25551.553609999999</v>
      </c>
    </row>
    <row r="778" spans="1:10" x14ac:dyDescent="0.25">
      <c r="A778" s="125">
        <v>922275</v>
      </c>
      <c r="B778" s="125">
        <v>2009</v>
      </c>
      <c r="C778" s="125">
        <v>56</v>
      </c>
      <c r="D778" s="125">
        <v>2</v>
      </c>
      <c r="E778" s="125">
        <v>1</v>
      </c>
      <c r="F778" s="129">
        <v>2702.5064130000001</v>
      </c>
      <c r="G778" s="129">
        <v>0</v>
      </c>
      <c r="H778" s="129">
        <v>3643.6857</v>
      </c>
      <c r="I778" s="129">
        <v>2704.707895</v>
      </c>
      <c r="J778" s="129">
        <v>2702.5064130000001</v>
      </c>
    </row>
    <row r="779" spans="1:10" hidden="1" x14ac:dyDescent="0.25">
      <c r="A779" s="125">
        <v>922276</v>
      </c>
      <c r="B779" s="125">
        <v>2009</v>
      </c>
      <c r="C779" s="125">
        <v>56</v>
      </c>
      <c r="D779" s="125">
        <v>2</v>
      </c>
      <c r="E779" s="125">
        <v>2</v>
      </c>
      <c r="F779" s="125">
        <v>2473.864478</v>
      </c>
      <c r="G779" s="125">
        <v>0</v>
      </c>
      <c r="H779" s="125">
        <v>2702.5064130000001</v>
      </c>
      <c r="I779" s="125">
        <v>2481.9818890000001</v>
      </c>
      <c r="J779" s="125">
        <v>2473.864478</v>
      </c>
    </row>
    <row r="780" spans="1:10" hidden="1" x14ac:dyDescent="0.25">
      <c r="A780" s="125">
        <v>922277</v>
      </c>
      <c r="B780" s="125">
        <v>2009</v>
      </c>
      <c r="C780" s="125">
        <v>56</v>
      </c>
      <c r="D780" s="125">
        <v>2</v>
      </c>
      <c r="E780" s="125">
        <v>3</v>
      </c>
      <c r="F780" s="125">
        <v>1776.662544</v>
      </c>
      <c r="G780" s="125">
        <v>374.89437800000002</v>
      </c>
      <c r="H780" s="125">
        <v>2473.864478</v>
      </c>
      <c r="I780" s="125">
        <v>2177.2481269999998</v>
      </c>
      <c r="J780" s="125">
        <v>2151.5569220000002</v>
      </c>
    </row>
    <row r="781" spans="1:10" hidden="1" x14ac:dyDescent="0.25">
      <c r="A781" s="125">
        <v>922278</v>
      </c>
      <c r="B781" s="125">
        <v>2009</v>
      </c>
      <c r="C781" s="125">
        <v>56</v>
      </c>
      <c r="D781" s="125">
        <v>2</v>
      </c>
      <c r="E781" s="125">
        <v>4</v>
      </c>
      <c r="F781" s="125">
        <v>2702.3560069999999</v>
      </c>
      <c r="G781" s="125">
        <v>0</v>
      </c>
      <c r="H781" s="125">
        <v>3643.6857</v>
      </c>
      <c r="I781" s="125">
        <v>2704.707895</v>
      </c>
      <c r="J781" s="125">
        <v>2702.3560069999999</v>
      </c>
    </row>
    <row r="782" spans="1:10" x14ac:dyDescent="0.25">
      <c r="A782" s="125">
        <v>922279</v>
      </c>
      <c r="B782" s="125">
        <v>2009</v>
      </c>
      <c r="C782" s="125">
        <v>56</v>
      </c>
      <c r="D782" s="125">
        <v>3</v>
      </c>
      <c r="E782" s="125">
        <v>1</v>
      </c>
      <c r="F782" s="129">
        <v>2268.7252050000002</v>
      </c>
      <c r="G782" s="129">
        <v>0</v>
      </c>
      <c r="H782" s="129">
        <v>2804.03125</v>
      </c>
      <c r="I782" s="129">
        <v>2277.4341810000001</v>
      </c>
      <c r="J782" s="129">
        <v>2268.7252050000002</v>
      </c>
    </row>
    <row r="783" spans="1:10" hidden="1" x14ac:dyDescent="0.25">
      <c r="A783" s="125">
        <v>922280</v>
      </c>
      <c r="B783" s="125">
        <v>2009</v>
      </c>
      <c r="C783" s="125">
        <v>56</v>
      </c>
      <c r="D783" s="125">
        <v>3</v>
      </c>
      <c r="E783" s="125">
        <v>2</v>
      </c>
      <c r="F783" s="125">
        <v>2117.3597209999998</v>
      </c>
      <c r="G783" s="125">
        <v>0</v>
      </c>
      <c r="H783" s="125">
        <v>2268.7252050000002</v>
      </c>
      <c r="I783" s="125">
        <v>2137.8197610000002</v>
      </c>
      <c r="J783" s="125">
        <v>2117.3597209999998</v>
      </c>
    </row>
    <row r="784" spans="1:10" hidden="1" x14ac:dyDescent="0.25">
      <c r="A784" s="125">
        <v>922281</v>
      </c>
      <c r="B784" s="125">
        <v>2009</v>
      </c>
      <c r="C784" s="125">
        <v>56</v>
      </c>
      <c r="D784" s="125">
        <v>3</v>
      </c>
      <c r="E784" s="125">
        <v>3</v>
      </c>
      <c r="F784" s="125">
        <v>1566.966414</v>
      </c>
      <c r="G784" s="125">
        <v>268.35879199999999</v>
      </c>
      <c r="H784" s="125">
        <v>2117.3597209999998</v>
      </c>
      <c r="I784" s="125">
        <v>1936.7489370000001</v>
      </c>
      <c r="J784" s="125">
        <v>1835.325206</v>
      </c>
    </row>
    <row r="785" spans="1:10" hidden="1" x14ac:dyDescent="0.25">
      <c r="A785" s="125">
        <v>922282</v>
      </c>
      <c r="B785" s="125">
        <v>2009</v>
      </c>
      <c r="C785" s="125">
        <v>56</v>
      </c>
      <c r="D785" s="125">
        <v>3</v>
      </c>
      <c r="E785" s="125">
        <v>4</v>
      </c>
      <c r="F785" s="125">
        <v>1437.66641</v>
      </c>
      <c r="G785" s="125">
        <v>0</v>
      </c>
      <c r="H785" s="125">
        <v>1776.662544</v>
      </c>
      <c r="I785" s="125">
        <v>1443.005318</v>
      </c>
      <c r="J785" s="125">
        <v>1437.66641</v>
      </c>
    </row>
    <row r="786" spans="1:10" x14ac:dyDescent="0.25">
      <c r="A786" s="125">
        <v>922283</v>
      </c>
      <c r="B786" s="125">
        <v>2009</v>
      </c>
      <c r="C786" s="125">
        <v>56</v>
      </c>
      <c r="D786" s="125">
        <v>4</v>
      </c>
      <c r="E786" s="125">
        <v>1</v>
      </c>
      <c r="F786" s="129">
        <v>1332.2103179999999</v>
      </c>
      <c r="G786" s="129">
        <v>0</v>
      </c>
      <c r="H786" s="129">
        <v>1518.51875</v>
      </c>
      <c r="I786" s="129">
        <v>1333.1076109999999</v>
      </c>
      <c r="J786" s="129">
        <v>1332.2103179999999</v>
      </c>
    </row>
    <row r="787" spans="1:10" hidden="1" x14ac:dyDescent="0.25">
      <c r="A787" s="125">
        <v>922284</v>
      </c>
      <c r="B787" s="125">
        <v>2009</v>
      </c>
      <c r="C787" s="125">
        <v>56</v>
      </c>
      <c r="D787" s="125">
        <v>4</v>
      </c>
      <c r="E787" s="125">
        <v>2</v>
      </c>
      <c r="F787" s="125">
        <v>1238.5723539999999</v>
      </c>
      <c r="G787" s="125">
        <v>0</v>
      </c>
      <c r="H787" s="125">
        <v>1332.2103179999999</v>
      </c>
      <c r="I787" s="125">
        <v>1283.584642</v>
      </c>
      <c r="J787" s="125">
        <v>1238.5723539999999</v>
      </c>
    </row>
    <row r="788" spans="1:10" hidden="1" x14ac:dyDescent="0.25">
      <c r="A788" s="125">
        <v>922285</v>
      </c>
      <c r="B788" s="125">
        <v>2009</v>
      </c>
      <c r="C788" s="125">
        <v>56</v>
      </c>
      <c r="D788" s="125">
        <v>4</v>
      </c>
      <c r="E788" s="125">
        <v>3</v>
      </c>
      <c r="F788" s="125">
        <v>556.038094</v>
      </c>
      <c r="G788" s="125">
        <v>462.457852</v>
      </c>
      <c r="H788" s="125">
        <v>1238.5723539999999</v>
      </c>
      <c r="I788" s="125">
        <v>1171.317875</v>
      </c>
      <c r="J788" s="125">
        <v>1018.495946</v>
      </c>
    </row>
    <row r="789" spans="1:10" hidden="1" x14ac:dyDescent="0.25">
      <c r="A789" s="125">
        <v>922286</v>
      </c>
      <c r="B789" s="125">
        <v>2009</v>
      </c>
      <c r="C789" s="125">
        <v>56</v>
      </c>
      <c r="D789" s="125">
        <v>4</v>
      </c>
      <c r="E789" s="125">
        <v>4</v>
      </c>
      <c r="F789" s="125">
        <v>1374.730789</v>
      </c>
      <c r="G789" s="125">
        <v>0</v>
      </c>
      <c r="H789" s="125">
        <v>1566.966414</v>
      </c>
      <c r="I789" s="125">
        <v>1375.639815</v>
      </c>
      <c r="J789" s="125">
        <v>1374.730789</v>
      </c>
    </row>
    <row r="790" spans="1:10" x14ac:dyDescent="0.25">
      <c r="A790" s="125">
        <v>922287</v>
      </c>
      <c r="B790" s="125">
        <v>2009</v>
      </c>
      <c r="C790" s="125">
        <v>56</v>
      </c>
      <c r="D790" s="125">
        <v>5</v>
      </c>
      <c r="E790" s="125">
        <v>1</v>
      </c>
      <c r="F790" s="129">
        <v>258.76396299999999</v>
      </c>
      <c r="G790" s="129">
        <v>0</v>
      </c>
      <c r="H790" s="129">
        <v>275.16539999999998</v>
      </c>
      <c r="I790" s="129">
        <v>258.76554199999998</v>
      </c>
      <c r="J790" s="129">
        <v>258.76396299999999</v>
      </c>
    </row>
    <row r="791" spans="1:10" hidden="1" x14ac:dyDescent="0.25">
      <c r="A791" s="125">
        <v>922288</v>
      </c>
      <c r="B791" s="125">
        <v>2009</v>
      </c>
      <c r="C791" s="125">
        <v>56</v>
      </c>
      <c r="D791" s="125">
        <v>5</v>
      </c>
      <c r="E791" s="125">
        <v>2</v>
      </c>
      <c r="F791" s="125">
        <v>247.09155000000001</v>
      </c>
      <c r="G791" s="125">
        <v>0</v>
      </c>
      <c r="H791" s="125">
        <v>258.76396299999999</v>
      </c>
      <c r="I791" s="125">
        <v>254.261471</v>
      </c>
      <c r="J791" s="125">
        <v>247.09155000000001</v>
      </c>
    </row>
    <row r="792" spans="1:10" hidden="1" x14ac:dyDescent="0.25">
      <c r="A792" s="125">
        <v>922289</v>
      </c>
      <c r="B792" s="125">
        <v>2009</v>
      </c>
      <c r="C792" s="125">
        <v>56</v>
      </c>
      <c r="D792" s="125">
        <v>5</v>
      </c>
      <c r="E792" s="125">
        <v>3</v>
      </c>
      <c r="F792" s="125">
        <v>0</v>
      </c>
      <c r="G792" s="125">
        <v>199.33524299999999</v>
      </c>
      <c r="H792" s="125">
        <v>247.09155000000001</v>
      </c>
      <c r="I792" s="125">
        <v>240.667169</v>
      </c>
      <c r="J792" s="125">
        <v>199.33524299999999</v>
      </c>
    </row>
    <row r="793" spans="1:10" hidden="1" x14ac:dyDescent="0.25">
      <c r="A793" s="125">
        <v>922290</v>
      </c>
      <c r="B793" s="125">
        <v>2009</v>
      </c>
      <c r="C793" s="125">
        <v>56</v>
      </c>
      <c r="D793" s="125">
        <v>5</v>
      </c>
      <c r="E793" s="125">
        <v>4</v>
      </c>
      <c r="F793" s="125">
        <v>522.89478299999996</v>
      </c>
      <c r="G793" s="125">
        <v>0</v>
      </c>
      <c r="H793" s="125">
        <v>556.038094</v>
      </c>
      <c r="I793" s="125">
        <v>522.89822400000003</v>
      </c>
      <c r="J793" s="125">
        <v>522.89478299999996</v>
      </c>
    </row>
    <row r="794" spans="1:10" x14ac:dyDescent="0.25">
      <c r="A794" s="125">
        <v>922291</v>
      </c>
      <c r="B794" s="125">
        <v>2009</v>
      </c>
      <c r="C794" s="125">
        <v>57</v>
      </c>
      <c r="D794" s="125">
        <v>2</v>
      </c>
      <c r="E794" s="125">
        <v>1</v>
      </c>
      <c r="F794" s="129">
        <v>114665.309957</v>
      </c>
      <c r="G794" s="129">
        <v>0</v>
      </c>
      <c r="H794" s="129">
        <v>154586.28020000001</v>
      </c>
      <c r="I794" s="129">
        <v>114749.395792</v>
      </c>
      <c r="J794" s="129">
        <v>114665.309957</v>
      </c>
    </row>
    <row r="795" spans="1:10" hidden="1" x14ac:dyDescent="0.25">
      <c r="A795" s="125">
        <v>922292</v>
      </c>
      <c r="B795" s="125">
        <v>2009</v>
      </c>
      <c r="C795" s="125">
        <v>57</v>
      </c>
      <c r="D795" s="125">
        <v>2</v>
      </c>
      <c r="E795" s="125">
        <v>2</v>
      </c>
      <c r="F795" s="125">
        <v>104971.426133</v>
      </c>
      <c r="G795" s="125">
        <v>0</v>
      </c>
      <c r="H795" s="125">
        <v>114665.309957</v>
      </c>
      <c r="I795" s="125">
        <v>105308.62066499999</v>
      </c>
      <c r="J795" s="125">
        <v>104971.426133</v>
      </c>
    </row>
    <row r="796" spans="1:10" hidden="1" x14ac:dyDescent="0.25">
      <c r="A796" s="125">
        <v>922293</v>
      </c>
      <c r="B796" s="125">
        <v>2009</v>
      </c>
      <c r="C796" s="125">
        <v>57</v>
      </c>
      <c r="D796" s="125">
        <v>2</v>
      </c>
      <c r="E796" s="125">
        <v>3</v>
      </c>
      <c r="F796" s="125">
        <v>82777.726271000007</v>
      </c>
      <c r="G796" s="125">
        <v>8577.6131839999998</v>
      </c>
      <c r="H796" s="125">
        <v>104971.426133</v>
      </c>
      <c r="I796" s="125">
        <v>92385.352138999995</v>
      </c>
      <c r="J796" s="125">
        <v>91355.339454999994</v>
      </c>
    </row>
    <row r="797" spans="1:10" hidden="1" x14ac:dyDescent="0.25">
      <c r="A797" s="125">
        <v>922294</v>
      </c>
      <c r="B797" s="125">
        <v>2009</v>
      </c>
      <c r="C797" s="125">
        <v>57</v>
      </c>
      <c r="D797" s="125">
        <v>2</v>
      </c>
      <c r="E797" s="125">
        <v>4</v>
      </c>
      <c r="F797" s="125">
        <v>114658.920464</v>
      </c>
      <c r="G797" s="125">
        <v>0</v>
      </c>
      <c r="H797" s="125">
        <v>154586.28020000001</v>
      </c>
      <c r="I797" s="125">
        <v>114749.395792</v>
      </c>
      <c r="J797" s="125">
        <v>114658.920464</v>
      </c>
    </row>
    <row r="798" spans="1:10" x14ac:dyDescent="0.25">
      <c r="A798" s="125">
        <v>922295</v>
      </c>
      <c r="B798" s="125">
        <v>2009</v>
      </c>
      <c r="C798" s="125">
        <v>57</v>
      </c>
      <c r="D798" s="125">
        <v>3</v>
      </c>
      <c r="E798" s="125">
        <v>1</v>
      </c>
      <c r="F798" s="129">
        <v>102024.147776</v>
      </c>
      <c r="G798" s="129">
        <v>0</v>
      </c>
      <c r="H798" s="129">
        <v>125749.25</v>
      </c>
      <c r="I798" s="129">
        <v>102133.54085</v>
      </c>
      <c r="J798" s="129">
        <v>102024.147776</v>
      </c>
    </row>
    <row r="799" spans="1:10" hidden="1" x14ac:dyDescent="0.25">
      <c r="A799" s="125">
        <v>922296</v>
      </c>
      <c r="B799" s="125">
        <v>2009</v>
      </c>
      <c r="C799" s="125">
        <v>57</v>
      </c>
      <c r="D799" s="125">
        <v>3</v>
      </c>
      <c r="E799" s="125">
        <v>2</v>
      </c>
      <c r="F799" s="125">
        <v>94212.058950000006</v>
      </c>
      <c r="G799" s="125">
        <v>0</v>
      </c>
      <c r="H799" s="125">
        <v>102024.147776</v>
      </c>
      <c r="I799" s="125">
        <v>96137.354449999999</v>
      </c>
      <c r="J799" s="125">
        <v>94212.058950000006</v>
      </c>
    </row>
    <row r="800" spans="1:10" hidden="1" x14ac:dyDescent="0.25">
      <c r="A800" s="125">
        <v>922297</v>
      </c>
      <c r="B800" s="125">
        <v>2009</v>
      </c>
      <c r="C800" s="125">
        <v>57</v>
      </c>
      <c r="D800" s="125">
        <v>3</v>
      </c>
      <c r="E800" s="125">
        <v>3</v>
      </c>
      <c r="F800" s="125">
        <v>56578.346397000001</v>
      </c>
      <c r="G800" s="125">
        <v>24197.624703000001</v>
      </c>
      <c r="H800" s="125">
        <v>94212.058950000006</v>
      </c>
      <c r="I800" s="125">
        <v>86175.770321999997</v>
      </c>
      <c r="J800" s="125">
        <v>80775.971099999995</v>
      </c>
    </row>
    <row r="801" spans="1:10" hidden="1" x14ac:dyDescent="0.25">
      <c r="A801" s="125">
        <v>922298</v>
      </c>
      <c r="B801" s="125">
        <v>2009</v>
      </c>
      <c r="C801" s="125">
        <v>57</v>
      </c>
      <c r="D801" s="125">
        <v>3</v>
      </c>
      <c r="E801" s="125">
        <v>4</v>
      </c>
      <c r="F801" s="125">
        <v>67157.716123999999</v>
      </c>
      <c r="G801" s="125">
        <v>0</v>
      </c>
      <c r="H801" s="125">
        <v>82777.726271000007</v>
      </c>
      <c r="I801" s="125">
        <v>67232.069277000002</v>
      </c>
      <c r="J801" s="125">
        <v>67157.716123999999</v>
      </c>
    </row>
    <row r="802" spans="1:10" x14ac:dyDescent="0.25">
      <c r="A802" s="125">
        <v>922299</v>
      </c>
      <c r="B802" s="125">
        <v>2009</v>
      </c>
      <c r="C802" s="125">
        <v>57</v>
      </c>
      <c r="D802" s="125">
        <v>4</v>
      </c>
      <c r="E802" s="125">
        <v>1</v>
      </c>
      <c r="F802" s="129">
        <v>105476.58710600001</v>
      </c>
      <c r="G802" s="129">
        <v>0</v>
      </c>
      <c r="H802" s="129">
        <v>120821.81600000001</v>
      </c>
      <c r="I802" s="129">
        <v>106069.472266</v>
      </c>
      <c r="J802" s="129">
        <v>105476.58710600001</v>
      </c>
    </row>
    <row r="803" spans="1:10" hidden="1" x14ac:dyDescent="0.25">
      <c r="A803" s="125">
        <v>922300</v>
      </c>
      <c r="B803" s="125">
        <v>2009</v>
      </c>
      <c r="C803" s="125">
        <v>57</v>
      </c>
      <c r="D803" s="125">
        <v>4</v>
      </c>
      <c r="E803" s="125">
        <v>2</v>
      </c>
      <c r="F803" s="125">
        <v>97033.111959999995</v>
      </c>
      <c r="G803" s="125">
        <v>0</v>
      </c>
      <c r="H803" s="125">
        <v>105476.58710600001</v>
      </c>
      <c r="I803" s="125">
        <v>101626.691676</v>
      </c>
      <c r="J803" s="125">
        <v>97033.111959999995</v>
      </c>
    </row>
    <row r="804" spans="1:10" hidden="1" x14ac:dyDescent="0.25">
      <c r="A804" s="125">
        <v>922301</v>
      </c>
      <c r="B804" s="125">
        <v>2009</v>
      </c>
      <c r="C804" s="125">
        <v>57</v>
      </c>
      <c r="D804" s="125">
        <v>4</v>
      </c>
      <c r="E804" s="125">
        <v>3</v>
      </c>
      <c r="F804" s="125">
        <v>24163.062953000001</v>
      </c>
      <c r="G804" s="125">
        <v>53800.479491999999</v>
      </c>
      <c r="H804" s="125">
        <v>97033.111959999995</v>
      </c>
      <c r="I804" s="125">
        <v>91764.21398</v>
      </c>
      <c r="J804" s="125">
        <v>77963.542446000007</v>
      </c>
    </row>
    <row r="805" spans="1:10" hidden="1" x14ac:dyDescent="0.25">
      <c r="A805" s="125">
        <v>922302</v>
      </c>
      <c r="B805" s="125">
        <v>2009</v>
      </c>
      <c r="C805" s="125">
        <v>57</v>
      </c>
      <c r="D805" s="125">
        <v>4</v>
      </c>
      <c r="E805" s="125">
        <v>4</v>
      </c>
      <c r="F805" s="125">
        <v>49368.498638999998</v>
      </c>
      <c r="G805" s="125">
        <v>0</v>
      </c>
      <c r="H805" s="125">
        <v>56578.346397000001</v>
      </c>
      <c r="I805" s="125">
        <v>49670.130301999998</v>
      </c>
      <c r="J805" s="125">
        <v>49368.498638999998</v>
      </c>
    </row>
    <row r="806" spans="1:10" x14ac:dyDescent="0.25">
      <c r="A806" s="125">
        <v>922303</v>
      </c>
      <c r="B806" s="125">
        <v>2009</v>
      </c>
      <c r="C806" s="125">
        <v>57</v>
      </c>
      <c r="D806" s="125">
        <v>5</v>
      </c>
      <c r="E806" s="125">
        <v>1</v>
      </c>
      <c r="F806" s="129">
        <v>10893.192913999999</v>
      </c>
      <c r="G806" s="129">
        <v>0</v>
      </c>
      <c r="H806" s="129">
        <v>11625.297500000001</v>
      </c>
      <c r="I806" s="129">
        <v>10932.429769</v>
      </c>
      <c r="J806" s="129">
        <v>10893.192913999999</v>
      </c>
    </row>
    <row r="807" spans="1:10" hidden="1" x14ac:dyDescent="0.25">
      <c r="A807" s="125">
        <v>922304</v>
      </c>
      <c r="B807" s="125">
        <v>2009</v>
      </c>
      <c r="C807" s="125">
        <v>57</v>
      </c>
      <c r="D807" s="125">
        <v>5</v>
      </c>
      <c r="E807" s="125">
        <v>2</v>
      </c>
      <c r="F807" s="125">
        <v>9650.8077680000006</v>
      </c>
      <c r="G807" s="125">
        <v>0</v>
      </c>
      <c r="H807" s="125">
        <v>10893.192913999999</v>
      </c>
      <c r="I807" s="125">
        <v>10703.651357000001</v>
      </c>
      <c r="J807" s="125">
        <v>9650.8077680000006</v>
      </c>
    </row>
    <row r="808" spans="1:10" hidden="1" x14ac:dyDescent="0.25">
      <c r="A808" s="125">
        <v>922305</v>
      </c>
      <c r="B808" s="125">
        <v>2009</v>
      </c>
      <c r="C808" s="125">
        <v>57</v>
      </c>
      <c r="D808" s="125">
        <v>5</v>
      </c>
      <c r="E808" s="125">
        <v>3</v>
      </c>
      <c r="F808" s="125">
        <v>0</v>
      </c>
      <c r="G808" s="125">
        <v>7548.0380290000003</v>
      </c>
      <c r="H808" s="125">
        <v>9650.8077680000006</v>
      </c>
      <c r="I808" s="125">
        <v>9399.8867659999996</v>
      </c>
      <c r="J808" s="125">
        <v>7548.0380290000003</v>
      </c>
    </row>
    <row r="809" spans="1:10" hidden="1" x14ac:dyDescent="0.25">
      <c r="A809" s="125">
        <v>922306</v>
      </c>
      <c r="B809" s="125">
        <v>2009</v>
      </c>
      <c r="C809" s="125">
        <v>57</v>
      </c>
      <c r="D809" s="125">
        <v>5</v>
      </c>
      <c r="E809" s="125">
        <v>4</v>
      </c>
      <c r="F809" s="125">
        <v>22620.940932000001</v>
      </c>
      <c r="G809" s="125">
        <v>0</v>
      </c>
      <c r="H809" s="125">
        <v>24163.062953000001</v>
      </c>
      <c r="I809" s="125">
        <v>22722.944401000001</v>
      </c>
      <c r="J809" s="125">
        <v>22620.940932000001</v>
      </c>
    </row>
    <row r="810" spans="1:10" x14ac:dyDescent="0.25">
      <c r="A810" s="125">
        <v>922307</v>
      </c>
      <c r="B810" s="125">
        <v>2009</v>
      </c>
      <c r="C810" s="125">
        <v>58</v>
      </c>
      <c r="D810" s="125">
        <v>2</v>
      </c>
      <c r="E810" s="125">
        <v>1</v>
      </c>
      <c r="F810" s="129">
        <v>2304.9934899999998</v>
      </c>
      <c r="G810" s="129">
        <v>0</v>
      </c>
      <c r="H810" s="129">
        <v>3107.4818500000001</v>
      </c>
      <c r="I810" s="129">
        <v>2306.6837770000002</v>
      </c>
      <c r="J810" s="129">
        <v>2304.9934899999998</v>
      </c>
    </row>
    <row r="811" spans="1:10" hidden="1" x14ac:dyDescent="0.25">
      <c r="A811" s="125">
        <v>922308</v>
      </c>
      <c r="B811" s="125">
        <v>2009</v>
      </c>
      <c r="C811" s="125">
        <v>58</v>
      </c>
      <c r="D811" s="125">
        <v>2</v>
      </c>
      <c r="E811" s="125">
        <v>2</v>
      </c>
      <c r="F811" s="125">
        <v>2110.1277620000001</v>
      </c>
      <c r="G811" s="125">
        <v>0</v>
      </c>
      <c r="H811" s="125">
        <v>2304.9934899999998</v>
      </c>
      <c r="I811" s="125">
        <v>2116.9060209999998</v>
      </c>
      <c r="J811" s="125">
        <v>2110.1277620000001</v>
      </c>
    </row>
    <row r="812" spans="1:10" hidden="1" x14ac:dyDescent="0.25">
      <c r="A812" s="125">
        <v>922309</v>
      </c>
      <c r="B812" s="125">
        <v>2009</v>
      </c>
      <c r="C812" s="125">
        <v>58</v>
      </c>
      <c r="D812" s="125">
        <v>2</v>
      </c>
      <c r="E812" s="125">
        <v>3</v>
      </c>
      <c r="F812" s="125">
        <v>1663.9916459999999</v>
      </c>
      <c r="G812" s="125">
        <v>172.426537</v>
      </c>
      <c r="H812" s="125">
        <v>2110.1277620000001</v>
      </c>
      <c r="I812" s="125">
        <v>1857.123443</v>
      </c>
      <c r="J812" s="125">
        <v>1836.418183</v>
      </c>
    </row>
    <row r="813" spans="1:10" hidden="1" x14ac:dyDescent="0.25">
      <c r="A813" s="125">
        <v>922310</v>
      </c>
      <c r="B813" s="125">
        <v>2009</v>
      </c>
      <c r="C813" s="125">
        <v>58</v>
      </c>
      <c r="D813" s="125">
        <v>2</v>
      </c>
      <c r="E813" s="125">
        <v>4</v>
      </c>
      <c r="F813" s="125">
        <v>2304.865049</v>
      </c>
      <c r="G813" s="125">
        <v>0</v>
      </c>
      <c r="H813" s="125">
        <v>3107.4818500000001</v>
      </c>
      <c r="I813" s="125">
        <v>2306.6837770000002</v>
      </c>
      <c r="J813" s="125">
        <v>2304.865049</v>
      </c>
    </row>
    <row r="814" spans="1:10" x14ac:dyDescent="0.25">
      <c r="A814" s="125">
        <v>922311</v>
      </c>
      <c r="B814" s="125">
        <v>2009</v>
      </c>
      <c r="C814" s="125">
        <v>58</v>
      </c>
      <c r="D814" s="125">
        <v>3</v>
      </c>
      <c r="E814" s="125">
        <v>1</v>
      </c>
      <c r="F814" s="129">
        <v>2040.4829560000001</v>
      </c>
      <c r="G814" s="129">
        <v>0</v>
      </c>
      <c r="H814" s="129">
        <v>2514.9850000000001</v>
      </c>
      <c r="I814" s="129">
        <v>2042.6708169999999</v>
      </c>
      <c r="J814" s="129">
        <v>2040.4829560000001</v>
      </c>
    </row>
    <row r="815" spans="1:10" hidden="1" x14ac:dyDescent="0.25">
      <c r="A815" s="125">
        <v>922312</v>
      </c>
      <c r="B815" s="125">
        <v>2009</v>
      </c>
      <c r="C815" s="125">
        <v>58</v>
      </c>
      <c r="D815" s="125">
        <v>3</v>
      </c>
      <c r="E815" s="125">
        <v>2</v>
      </c>
      <c r="F815" s="125">
        <v>1884.2411790000001</v>
      </c>
      <c r="G815" s="125">
        <v>0</v>
      </c>
      <c r="H815" s="125">
        <v>2040.4829560000001</v>
      </c>
      <c r="I815" s="125">
        <v>1922.747089</v>
      </c>
      <c r="J815" s="125">
        <v>1884.2411790000001</v>
      </c>
    </row>
    <row r="816" spans="1:10" hidden="1" x14ac:dyDescent="0.25">
      <c r="A816" s="125">
        <v>922313</v>
      </c>
      <c r="B816" s="125">
        <v>2009</v>
      </c>
      <c r="C816" s="125">
        <v>58</v>
      </c>
      <c r="D816" s="125">
        <v>3</v>
      </c>
      <c r="E816" s="125">
        <v>3</v>
      </c>
      <c r="F816" s="125">
        <v>1131.566765</v>
      </c>
      <c r="G816" s="125">
        <v>483.95242400000001</v>
      </c>
      <c r="H816" s="125">
        <v>1884.2411790000001</v>
      </c>
      <c r="I816" s="125">
        <v>1723.515406</v>
      </c>
      <c r="J816" s="125">
        <v>1615.5191890000001</v>
      </c>
    </row>
    <row r="817" spans="1:10" hidden="1" x14ac:dyDescent="0.25">
      <c r="A817" s="125">
        <v>922314</v>
      </c>
      <c r="B817" s="125">
        <v>2009</v>
      </c>
      <c r="C817" s="125">
        <v>58</v>
      </c>
      <c r="D817" s="125">
        <v>3</v>
      </c>
      <c r="E817" s="125">
        <v>4</v>
      </c>
      <c r="F817" s="125">
        <v>1349.999374</v>
      </c>
      <c r="G817" s="125">
        <v>0</v>
      </c>
      <c r="H817" s="125">
        <v>1663.9916459999999</v>
      </c>
      <c r="I817" s="125">
        <v>1351.494015</v>
      </c>
      <c r="J817" s="125">
        <v>1349.999374</v>
      </c>
    </row>
    <row r="818" spans="1:10" x14ac:dyDescent="0.25">
      <c r="A818" s="125">
        <v>922315</v>
      </c>
      <c r="B818" s="125">
        <v>2009</v>
      </c>
      <c r="C818" s="125">
        <v>58</v>
      </c>
      <c r="D818" s="125">
        <v>4</v>
      </c>
      <c r="E818" s="125">
        <v>1</v>
      </c>
      <c r="F818" s="129">
        <v>2133.9193919999998</v>
      </c>
      <c r="G818" s="129">
        <v>0</v>
      </c>
      <c r="H818" s="129">
        <v>2444.3719999999998</v>
      </c>
      <c r="I818" s="129">
        <v>2145.9141789999999</v>
      </c>
      <c r="J818" s="129">
        <v>2133.9193919999998</v>
      </c>
    </row>
    <row r="819" spans="1:10" hidden="1" x14ac:dyDescent="0.25">
      <c r="A819" s="125">
        <v>922316</v>
      </c>
      <c r="B819" s="125">
        <v>2009</v>
      </c>
      <c r="C819" s="125">
        <v>58</v>
      </c>
      <c r="D819" s="125">
        <v>4</v>
      </c>
      <c r="E819" s="125">
        <v>2</v>
      </c>
      <c r="F819" s="125">
        <v>1963.0976410000001</v>
      </c>
      <c r="G819" s="125">
        <v>0</v>
      </c>
      <c r="H819" s="125">
        <v>2133.9193919999998</v>
      </c>
      <c r="I819" s="125">
        <v>2056.0313339999998</v>
      </c>
      <c r="J819" s="125">
        <v>1963.0976410000001</v>
      </c>
    </row>
    <row r="820" spans="1:10" hidden="1" x14ac:dyDescent="0.25">
      <c r="A820" s="125">
        <v>922317</v>
      </c>
      <c r="B820" s="125">
        <v>2009</v>
      </c>
      <c r="C820" s="125">
        <v>58</v>
      </c>
      <c r="D820" s="125">
        <v>4</v>
      </c>
      <c r="E820" s="125">
        <v>3</v>
      </c>
      <c r="F820" s="125">
        <v>488.49633999999998</v>
      </c>
      <c r="G820" s="125">
        <v>1087.665804</v>
      </c>
      <c r="H820" s="125">
        <v>1963.0976410000001</v>
      </c>
      <c r="I820" s="125">
        <v>1856.5014389999999</v>
      </c>
      <c r="J820" s="125">
        <v>1576.1621439999999</v>
      </c>
    </row>
    <row r="821" spans="1:10" hidden="1" x14ac:dyDescent="0.25">
      <c r="A821" s="125">
        <v>922318</v>
      </c>
      <c r="B821" s="125">
        <v>2009</v>
      </c>
      <c r="C821" s="125">
        <v>58</v>
      </c>
      <c r="D821" s="125">
        <v>4</v>
      </c>
      <c r="E821" s="125">
        <v>4</v>
      </c>
      <c r="F821" s="125">
        <v>987.36982999999998</v>
      </c>
      <c r="G821" s="125">
        <v>0</v>
      </c>
      <c r="H821" s="125">
        <v>1131.566765</v>
      </c>
      <c r="I821" s="125">
        <v>993.40246300000001</v>
      </c>
      <c r="J821" s="125">
        <v>987.36982999999998</v>
      </c>
    </row>
    <row r="822" spans="1:10" x14ac:dyDescent="0.25">
      <c r="A822" s="125">
        <v>922319</v>
      </c>
      <c r="B822" s="125">
        <v>2009</v>
      </c>
      <c r="C822" s="125">
        <v>58</v>
      </c>
      <c r="D822" s="125">
        <v>5</v>
      </c>
      <c r="E822" s="125">
        <v>1</v>
      </c>
      <c r="F822" s="129">
        <v>112.185303</v>
      </c>
      <c r="G822" s="129">
        <v>0</v>
      </c>
      <c r="H822" s="129">
        <v>119.72499999999999</v>
      </c>
      <c r="I822" s="129">
        <v>112.58938999999999</v>
      </c>
      <c r="J822" s="129">
        <v>112.185303</v>
      </c>
    </row>
    <row r="823" spans="1:10" hidden="1" x14ac:dyDescent="0.25">
      <c r="A823" s="125">
        <v>922320</v>
      </c>
      <c r="B823" s="125">
        <v>2009</v>
      </c>
      <c r="C823" s="125">
        <v>58</v>
      </c>
      <c r="D823" s="125">
        <v>5</v>
      </c>
      <c r="E823" s="125">
        <v>2</v>
      </c>
      <c r="F823" s="125">
        <v>99.390399000000002</v>
      </c>
      <c r="G823" s="125">
        <v>0</v>
      </c>
      <c r="H823" s="125">
        <v>112.185303</v>
      </c>
      <c r="I823" s="125">
        <v>110.233279</v>
      </c>
      <c r="J823" s="125">
        <v>99.390399000000002</v>
      </c>
    </row>
    <row r="824" spans="1:10" hidden="1" x14ac:dyDescent="0.25">
      <c r="A824" s="125">
        <v>922321</v>
      </c>
      <c r="B824" s="125">
        <v>2009</v>
      </c>
      <c r="C824" s="125">
        <v>58</v>
      </c>
      <c r="D824" s="125">
        <v>5</v>
      </c>
      <c r="E824" s="125">
        <v>3</v>
      </c>
      <c r="F824" s="125">
        <v>0</v>
      </c>
      <c r="G824" s="125">
        <v>77.734685999999996</v>
      </c>
      <c r="H824" s="125">
        <v>99.390399000000002</v>
      </c>
      <c r="I824" s="125">
        <v>96.806248999999994</v>
      </c>
      <c r="J824" s="125">
        <v>77.734685999999996</v>
      </c>
    </row>
    <row r="825" spans="1:10" hidden="1" x14ac:dyDescent="0.25">
      <c r="A825" s="125">
        <v>922322</v>
      </c>
      <c r="B825" s="125">
        <v>2009</v>
      </c>
      <c r="C825" s="125">
        <v>58</v>
      </c>
      <c r="D825" s="125">
        <v>5</v>
      </c>
      <c r="E825" s="125">
        <v>4</v>
      </c>
      <c r="F825" s="125">
        <v>457.31978900000001</v>
      </c>
      <c r="G825" s="125">
        <v>0</v>
      </c>
      <c r="H825" s="125">
        <v>488.49633999999998</v>
      </c>
      <c r="I825" s="125">
        <v>459.381958</v>
      </c>
      <c r="J825" s="125">
        <v>457.31978900000001</v>
      </c>
    </row>
    <row r="826" spans="1:10" x14ac:dyDescent="0.25">
      <c r="A826" s="125">
        <v>922323</v>
      </c>
      <c r="B826" s="125">
        <v>2009</v>
      </c>
      <c r="C826" s="125">
        <v>59</v>
      </c>
      <c r="D826" s="125">
        <v>2</v>
      </c>
      <c r="E826" s="125">
        <v>1</v>
      </c>
      <c r="F826" s="129">
        <v>1193991.665485</v>
      </c>
      <c r="G826" s="129">
        <v>0</v>
      </c>
      <c r="H826" s="129">
        <v>1610134.74</v>
      </c>
      <c r="I826" s="129">
        <v>1195203.0175020001</v>
      </c>
      <c r="J826" s="129">
        <v>1193991.665485</v>
      </c>
    </row>
    <row r="827" spans="1:10" hidden="1" x14ac:dyDescent="0.25">
      <c r="A827" s="125">
        <v>922324</v>
      </c>
      <c r="B827" s="125">
        <v>2009</v>
      </c>
      <c r="C827" s="125">
        <v>59</v>
      </c>
      <c r="D827" s="125">
        <v>2</v>
      </c>
      <c r="E827" s="125">
        <v>2</v>
      </c>
      <c r="F827" s="125">
        <v>1095478.8159479999</v>
      </c>
      <c r="G827" s="125">
        <v>0</v>
      </c>
      <c r="H827" s="125">
        <v>1193991.665485</v>
      </c>
      <c r="I827" s="125">
        <v>1096561.9455810001</v>
      </c>
      <c r="J827" s="125">
        <v>1095478.8159479999</v>
      </c>
    </row>
    <row r="828" spans="1:10" hidden="1" x14ac:dyDescent="0.25">
      <c r="A828" s="125">
        <v>922325</v>
      </c>
      <c r="B828" s="125">
        <v>2009</v>
      </c>
      <c r="C828" s="125">
        <v>59</v>
      </c>
      <c r="D828" s="125">
        <v>2</v>
      </c>
      <c r="E828" s="125">
        <v>3</v>
      </c>
      <c r="F828" s="125">
        <v>945083.82930999994</v>
      </c>
      <c r="G828" s="125">
        <v>15217.569769</v>
      </c>
      <c r="H828" s="125">
        <v>1095478.8159479999</v>
      </c>
      <c r="I828" s="125">
        <v>964130.90591600002</v>
      </c>
      <c r="J828" s="125">
        <v>960301.399079</v>
      </c>
    </row>
    <row r="829" spans="1:10" hidden="1" x14ac:dyDescent="0.25">
      <c r="A829" s="125">
        <v>922326</v>
      </c>
      <c r="B829" s="125">
        <v>2009</v>
      </c>
      <c r="C829" s="125">
        <v>59</v>
      </c>
      <c r="D829" s="125">
        <v>2</v>
      </c>
      <c r="E829" s="125">
        <v>4</v>
      </c>
      <c r="F829" s="125">
        <v>1194240.706213</v>
      </c>
      <c r="G829" s="125">
        <v>0</v>
      </c>
      <c r="H829" s="125">
        <v>1610134.74</v>
      </c>
      <c r="I829" s="125">
        <v>1195203.0175020001</v>
      </c>
      <c r="J829" s="125">
        <v>1194240.706213</v>
      </c>
    </row>
    <row r="830" spans="1:10" x14ac:dyDescent="0.25">
      <c r="A830" s="125">
        <v>922327</v>
      </c>
      <c r="B830" s="125">
        <v>2009</v>
      </c>
      <c r="C830" s="125">
        <v>59</v>
      </c>
      <c r="D830" s="125">
        <v>3</v>
      </c>
      <c r="E830" s="125">
        <v>1</v>
      </c>
      <c r="F830" s="129">
        <v>71477.781099</v>
      </c>
      <c r="G830" s="129">
        <v>0</v>
      </c>
      <c r="H830" s="129">
        <v>88149.562950000007</v>
      </c>
      <c r="I830" s="129">
        <v>71595.075028000007</v>
      </c>
      <c r="J830" s="129">
        <v>71477.781099</v>
      </c>
    </row>
    <row r="831" spans="1:10" hidden="1" x14ac:dyDescent="0.25">
      <c r="A831" s="125">
        <v>922328</v>
      </c>
      <c r="B831" s="125">
        <v>2009</v>
      </c>
      <c r="C831" s="125">
        <v>59</v>
      </c>
      <c r="D831" s="125">
        <v>3</v>
      </c>
      <c r="E831" s="125">
        <v>2</v>
      </c>
      <c r="F831" s="125">
        <v>65742.141367999997</v>
      </c>
      <c r="G831" s="125">
        <v>0</v>
      </c>
      <c r="H831" s="125">
        <v>71477.781099</v>
      </c>
      <c r="I831" s="125">
        <v>67353.513130000007</v>
      </c>
      <c r="J831" s="125">
        <v>65742.141367999997</v>
      </c>
    </row>
    <row r="832" spans="1:10" hidden="1" x14ac:dyDescent="0.25">
      <c r="A832" s="125">
        <v>922329</v>
      </c>
      <c r="B832" s="125">
        <v>2009</v>
      </c>
      <c r="C832" s="125">
        <v>59</v>
      </c>
      <c r="D832" s="125">
        <v>3</v>
      </c>
      <c r="E832" s="125">
        <v>3</v>
      </c>
      <c r="F832" s="125">
        <v>48205.388401999997</v>
      </c>
      <c r="G832" s="125">
        <v>8242.3212719999992</v>
      </c>
      <c r="H832" s="125">
        <v>65742.141367999997</v>
      </c>
      <c r="I832" s="125">
        <v>60134.336710000003</v>
      </c>
      <c r="J832" s="125">
        <v>56447.709673999998</v>
      </c>
    </row>
    <row r="833" spans="1:10" hidden="1" x14ac:dyDescent="0.25">
      <c r="A833" s="125">
        <v>922330</v>
      </c>
      <c r="B833" s="125">
        <v>2009</v>
      </c>
      <c r="C833" s="125">
        <v>59</v>
      </c>
      <c r="D833" s="125">
        <v>3</v>
      </c>
      <c r="E833" s="125">
        <v>4</v>
      </c>
      <c r="F833" s="125">
        <v>766752.61641599995</v>
      </c>
      <c r="G833" s="125">
        <v>0</v>
      </c>
      <c r="H833" s="125">
        <v>945083.82930999994</v>
      </c>
      <c r="I833" s="125">
        <v>767597.08616599999</v>
      </c>
      <c r="J833" s="125">
        <v>766752.61641599995</v>
      </c>
    </row>
    <row r="834" spans="1:10" x14ac:dyDescent="0.25">
      <c r="A834" s="125">
        <v>922331</v>
      </c>
      <c r="B834" s="125">
        <v>2009</v>
      </c>
      <c r="C834" s="125">
        <v>59</v>
      </c>
      <c r="D834" s="125">
        <v>4</v>
      </c>
      <c r="E834" s="125">
        <v>1</v>
      </c>
      <c r="F834" s="129">
        <v>155227.228783</v>
      </c>
      <c r="G834" s="129">
        <v>0</v>
      </c>
      <c r="H834" s="129">
        <v>177972.22529999999</v>
      </c>
      <c r="I834" s="129">
        <v>156241.81659100001</v>
      </c>
      <c r="J834" s="129">
        <v>155227.228783</v>
      </c>
    </row>
    <row r="835" spans="1:10" hidden="1" x14ac:dyDescent="0.25">
      <c r="A835" s="125">
        <v>922332</v>
      </c>
      <c r="B835" s="125">
        <v>2009</v>
      </c>
      <c r="C835" s="125">
        <v>59</v>
      </c>
      <c r="D835" s="125">
        <v>4</v>
      </c>
      <c r="E835" s="125">
        <v>2</v>
      </c>
      <c r="F835" s="125">
        <v>144929.03886999999</v>
      </c>
      <c r="G835" s="125">
        <v>0</v>
      </c>
      <c r="H835" s="125">
        <v>155227.228783</v>
      </c>
      <c r="I835" s="125">
        <v>149561.43493300001</v>
      </c>
      <c r="J835" s="125">
        <v>144929.03886999999</v>
      </c>
    </row>
    <row r="836" spans="1:10" hidden="1" x14ac:dyDescent="0.25">
      <c r="A836" s="125">
        <v>922333</v>
      </c>
      <c r="B836" s="125">
        <v>2009</v>
      </c>
      <c r="C836" s="125">
        <v>59</v>
      </c>
      <c r="D836" s="125">
        <v>4</v>
      </c>
      <c r="E836" s="125">
        <v>3</v>
      </c>
      <c r="F836" s="125">
        <v>27343.082989999999</v>
      </c>
      <c r="G836" s="125">
        <v>94700.398824000004</v>
      </c>
      <c r="H836" s="125">
        <v>144929.03886999999</v>
      </c>
      <c r="I836" s="125">
        <v>137059.39206000001</v>
      </c>
      <c r="J836" s="125">
        <v>122043.48181500001</v>
      </c>
    </row>
    <row r="837" spans="1:10" hidden="1" x14ac:dyDescent="0.25">
      <c r="A837" s="125">
        <v>922334</v>
      </c>
      <c r="B837" s="125">
        <v>2009</v>
      </c>
      <c r="C837" s="125">
        <v>59</v>
      </c>
      <c r="D837" s="125">
        <v>4</v>
      </c>
      <c r="E837" s="125">
        <v>4</v>
      </c>
      <c r="F837" s="125">
        <v>42042.975769999997</v>
      </c>
      <c r="G837" s="125">
        <v>0</v>
      </c>
      <c r="H837" s="125">
        <v>48205.388401999997</v>
      </c>
      <c r="I837" s="125">
        <v>42319.510477999997</v>
      </c>
      <c r="J837" s="125">
        <v>42042.975769999997</v>
      </c>
    </row>
    <row r="838" spans="1:10" x14ac:dyDescent="0.25">
      <c r="A838" s="125">
        <v>922335</v>
      </c>
      <c r="B838" s="125">
        <v>2009</v>
      </c>
      <c r="C838" s="125">
        <v>59</v>
      </c>
      <c r="D838" s="125">
        <v>5</v>
      </c>
      <c r="E838" s="125">
        <v>1</v>
      </c>
      <c r="F838" s="129">
        <v>2553.4609890000002</v>
      </c>
      <c r="G838" s="129">
        <v>0</v>
      </c>
      <c r="H838" s="129">
        <v>2715.7368000000001</v>
      </c>
      <c r="I838" s="129">
        <v>2553.8788869999998</v>
      </c>
      <c r="J838" s="129">
        <v>2553.4609890000002</v>
      </c>
    </row>
    <row r="839" spans="1:10" hidden="1" x14ac:dyDescent="0.25">
      <c r="A839" s="125">
        <v>922336</v>
      </c>
      <c r="B839" s="125">
        <v>2009</v>
      </c>
      <c r="C839" s="125">
        <v>59</v>
      </c>
      <c r="D839" s="125">
        <v>5</v>
      </c>
      <c r="E839" s="125">
        <v>2</v>
      </c>
      <c r="F839" s="125">
        <v>2492.755377</v>
      </c>
      <c r="G839" s="125">
        <v>0</v>
      </c>
      <c r="H839" s="125">
        <v>2553.4609890000002</v>
      </c>
      <c r="I839" s="125">
        <v>2509.0307680000001</v>
      </c>
      <c r="J839" s="125">
        <v>2492.755377</v>
      </c>
    </row>
    <row r="840" spans="1:10" hidden="1" x14ac:dyDescent="0.25">
      <c r="A840" s="125">
        <v>922337</v>
      </c>
      <c r="B840" s="125">
        <v>2009</v>
      </c>
      <c r="C840" s="125">
        <v>59</v>
      </c>
      <c r="D840" s="125">
        <v>5</v>
      </c>
      <c r="E840" s="125">
        <v>3</v>
      </c>
      <c r="F840" s="125">
        <v>0</v>
      </c>
      <c r="G840" s="125">
        <v>2338.0657139999998</v>
      </c>
      <c r="H840" s="125">
        <v>2492.755377</v>
      </c>
      <c r="I840" s="125">
        <v>2427.9437370000001</v>
      </c>
      <c r="J840" s="125">
        <v>2338.0657139999998</v>
      </c>
    </row>
    <row r="841" spans="1:10" hidden="1" x14ac:dyDescent="0.25">
      <c r="A841" s="125">
        <v>922338</v>
      </c>
      <c r="B841" s="125">
        <v>2009</v>
      </c>
      <c r="C841" s="125">
        <v>59</v>
      </c>
      <c r="D841" s="125">
        <v>5</v>
      </c>
      <c r="E841" s="125">
        <v>4</v>
      </c>
      <c r="F841" s="125">
        <v>25691.496772999999</v>
      </c>
      <c r="G841" s="125">
        <v>0</v>
      </c>
      <c r="H841" s="125">
        <v>27343.082989999999</v>
      </c>
      <c r="I841" s="125">
        <v>25713.435244</v>
      </c>
      <c r="J841" s="125">
        <v>25691.496772999999</v>
      </c>
    </row>
    <row r="842" spans="1:10" x14ac:dyDescent="0.25">
      <c r="A842" s="125">
        <v>922339</v>
      </c>
      <c r="B842" s="125">
        <v>2009</v>
      </c>
      <c r="C842" s="125">
        <v>60</v>
      </c>
      <c r="D842" s="125">
        <v>2</v>
      </c>
      <c r="E842" s="125">
        <v>1</v>
      </c>
      <c r="F842" s="129">
        <v>25359.115019000001</v>
      </c>
      <c r="G842" s="129">
        <v>0</v>
      </c>
      <c r="H842" s="129">
        <v>34197.552000000003</v>
      </c>
      <c r="I842" s="129">
        <v>25384.842850000001</v>
      </c>
      <c r="J842" s="129">
        <v>25359.115019000001</v>
      </c>
    </row>
    <row r="843" spans="1:10" hidden="1" x14ac:dyDescent="0.25">
      <c r="A843" s="125">
        <v>922340</v>
      </c>
      <c r="B843" s="125">
        <v>2009</v>
      </c>
      <c r="C843" s="125">
        <v>60</v>
      </c>
      <c r="D843" s="125">
        <v>2</v>
      </c>
      <c r="E843" s="125">
        <v>2</v>
      </c>
      <c r="F843" s="125">
        <v>23266.806710000001</v>
      </c>
      <c r="G843" s="125">
        <v>0</v>
      </c>
      <c r="H843" s="125">
        <v>25359.115019000001</v>
      </c>
      <c r="I843" s="125">
        <v>23289.811234000001</v>
      </c>
      <c r="J843" s="125">
        <v>23266.806710000001</v>
      </c>
    </row>
    <row r="844" spans="1:10" hidden="1" x14ac:dyDescent="0.25">
      <c r="A844" s="125">
        <v>922341</v>
      </c>
      <c r="B844" s="125">
        <v>2009</v>
      </c>
      <c r="C844" s="125">
        <v>60</v>
      </c>
      <c r="D844" s="125">
        <v>2</v>
      </c>
      <c r="E844" s="125">
        <v>3</v>
      </c>
      <c r="F844" s="125">
        <v>20072.553357000001</v>
      </c>
      <c r="G844" s="125">
        <v>323.20464199999998</v>
      </c>
      <c r="H844" s="125">
        <v>23266.806710000001</v>
      </c>
      <c r="I844" s="125">
        <v>20477.116586</v>
      </c>
      <c r="J844" s="125">
        <v>20395.757999000001</v>
      </c>
    </row>
    <row r="845" spans="1:10" hidden="1" x14ac:dyDescent="0.25">
      <c r="A845" s="125">
        <v>922342</v>
      </c>
      <c r="B845" s="125">
        <v>2009</v>
      </c>
      <c r="C845" s="125">
        <v>60</v>
      </c>
      <c r="D845" s="125">
        <v>2</v>
      </c>
      <c r="E845" s="125">
        <v>4</v>
      </c>
      <c r="F845" s="125">
        <v>25364.40438</v>
      </c>
      <c r="G845" s="125">
        <v>0</v>
      </c>
      <c r="H845" s="125">
        <v>34197.552000000003</v>
      </c>
      <c r="I845" s="125">
        <v>25384.842850000001</v>
      </c>
      <c r="J845" s="125">
        <v>25364.40438</v>
      </c>
    </row>
    <row r="846" spans="1:10" x14ac:dyDescent="0.25">
      <c r="A846" s="125">
        <v>922343</v>
      </c>
      <c r="B846" s="125">
        <v>2009</v>
      </c>
      <c r="C846" s="125">
        <v>60</v>
      </c>
      <c r="D846" s="125">
        <v>3</v>
      </c>
      <c r="E846" s="125">
        <v>1</v>
      </c>
      <c r="F846" s="129">
        <v>1471.125329</v>
      </c>
      <c r="G846" s="129">
        <v>0</v>
      </c>
      <c r="H846" s="129">
        <v>1815.0760499999999</v>
      </c>
      <c r="I846" s="129">
        <v>1474.2047680000001</v>
      </c>
      <c r="J846" s="129">
        <v>1471.125329</v>
      </c>
    </row>
    <row r="847" spans="1:10" hidden="1" x14ac:dyDescent="0.25">
      <c r="A847" s="125">
        <v>922344</v>
      </c>
      <c r="B847" s="125">
        <v>2009</v>
      </c>
      <c r="C847" s="125">
        <v>60</v>
      </c>
      <c r="D847" s="125">
        <v>3</v>
      </c>
      <c r="E847" s="125">
        <v>2</v>
      </c>
      <c r="F847" s="125">
        <v>1352.7510500000001</v>
      </c>
      <c r="G847" s="125">
        <v>0</v>
      </c>
      <c r="H847" s="125">
        <v>1471.125329</v>
      </c>
      <c r="I847" s="125">
        <v>1386.241397</v>
      </c>
      <c r="J847" s="125">
        <v>1352.7510500000001</v>
      </c>
    </row>
    <row r="848" spans="1:10" hidden="1" x14ac:dyDescent="0.25">
      <c r="A848" s="125">
        <v>922345</v>
      </c>
      <c r="B848" s="125">
        <v>2009</v>
      </c>
      <c r="C848" s="125">
        <v>60</v>
      </c>
      <c r="D848" s="125">
        <v>3</v>
      </c>
      <c r="E848" s="125">
        <v>3</v>
      </c>
      <c r="F848" s="125">
        <v>987.505494</v>
      </c>
      <c r="G848" s="125">
        <v>168.847048</v>
      </c>
      <c r="H848" s="125">
        <v>1352.7510500000001</v>
      </c>
      <c r="I848" s="125">
        <v>1237.3613849999999</v>
      </c>
      <c r="J848" s="125">
        <v>1156.3525420000001</v>
      </c>
    </row>
    <row r="849" spans="1:10" hidden="1" x14ac:dyDescent="0.25">
      <c r="A849" s="125">
        <v>922346</v>
      </c>
      <c r="B849" s="125">
        <v>2009</v>
      </c>
      <c r="C849" s="125">
        <v>60</v>
      </c>
      <c r="D849" s="125">
        <v>3</v>
      </c>
      <c r="E849" s="125">
        <v>4</v>
      </c>
      <c r="F849" s="125">
        <v>16275.365236</v>
      </c>
      <c r="G849" s="125">
        <v>0</v>
      </c>
      <c r="H849" s="125">
        <v>20072.553357000001</v>
      </c>
      <c r="I849" s="125">
        <v>16302.927836000001</v>
      </c>
      <c r="J849" s="125">
        <v>16275.365236</v>
      </c>
    </row>
    <row r="850" spans="1:10" x14ac:dyDescent="0.25">
      <c r="A850" s="125">
        <v>922347</v>
      </c>
      <c r="B850" s="125">
        <v>2009</v>
      </c>
      <c r="C850" s="125">
        <v>60</v>
      </c>
      <c r="D850" s="125">
        <v>4</v>
      </c>
      <c r="E850" s="125">
        <v>1</v>
      </c>
      <c r="F850" s="129">
        <v>3175.2908189999998</v>
      </c>
      <c r="G850" s="129">
        <v>0</v>
      </c>
      <c r="H850" s="129">
        <v>3643.4796000000001</v>
      </c>
      <c r="I850" s="129">
        <v>3198.610741</v>
      </c>
      <c r="J850" s="129">
        <v>3175.2908189999998</v>
      </c>
    </row>
    <row r="851" spans="1:10" hidden="1" x14ac:dyDescent="0.25">
      <c r="A851" s="125">
        <v>922348</v>
      </c>
      <c r="B851" s="125">
        <v>2009</v>
      </c>
      <c r="C851" s="125">
        <v>60</v>
      </c>
      <c r="D851" s="125">
        <v>4</v>
      </c>
      <c r="E851" s="125">
        <v>2</v>
      </c>
      <c r="F851" s="125">
        <v>2964.0123990000002</v>
      </c>
      <c r="G851" s="125">
        <v>0</v>
      </c>
      <c r="H851" s="125">
        <v>3175.2908189999998</v>
      </c>
      <c r="I851" s="125">
        <v>3059.3927039999999</v>
      </c>
      <c r="J851" s="125">
        <v>2964.0123990000002</v>
      </c>
    </row>
    <row r="852" spans="1:10" hidden="1" x14ac:dyDescent="0.25">
      <c r="A852" s="125">
        <v>922349</v>
      </c>
      <c r="B852" s="125">
        <v>2009</v>
      </c>
      <c r="C852" s="125">
        <v>60</v>
      </c>
      <c r="D852" s="125">
        <v>4</v>
      </c>
      <c r="E852" s="125">
        <v>3</v>
      </c>
      <c r="F852" s="125">
        <v>558.58840699999996</v>
      </c>
      <c r="G852" s="125">
        <v>1934.62255</v>
      </c>
      <c r="H852" s="125">
        <v>2964.0123990000002</v>
      </c>
      <c r="I852" s="125">
        <v>2803.0665260000001</v>
      </c>
      <c r="J852" s="125">
        <v>2493.2109569999998</v>
      </c>
    </row>
    <row r="853" spans="1:10" hidden="1" x14ac:dyDescent="0.25">
      <c r="A853" s="125">
        <v>922350</v>
      </c>
      <c r="B853" s="125">
        <v>2009</v>
      </c>
      <c r="C853" s="125">
        <v>60</v>
      </c>
      <c r="D853" s="125">
        <v>4</v>
      </c>
      <c r="E853" s="125">
        <v>4</v>
      </c>
      <c r="F853" s="125">
        <v>860.62910999999997</v>
      </c>
      <c r="G853" s="125">
        <v>0</v>
      </c>
      <c r="H853" s="125">
        <v>987.505494</v>
      </c>
      <c r="I853" s="125">
        <v>866.93107299999997</v>
      </c>
      <c r="J853" s="125">
        <v>860.62910999999997</v>
      </c>
    </row>
    <row r="854" spans="1:10" x14ac:dyDescent="0.25">
      <c r="A854" s="125">
        <v>922351</v>
      </c>
      <c r="B854" s="125">
        <v>2009</v>
      </c>
      <c r="C854" s="125">
        <v>60</v>
      </c>
      <c r="D854" s="125">
        <v>5</v>
      </c>
      <c r="E854" s="125">
        <v>1</v>
      </c>
      <c r="F854" s="129">
        <v>52.111449</v>
      </c>
      <c r="G854" s="129">
        <v>0</v>
      </c>
      <c r="H854" s="129">
        <v>55.423200000000001</v>
      </c>
      <c r="I854" s="129">
        <v>52.119976999999999</v>
      </c>
      <c r="J854" s="129">
        <v>52.111449</v>
      </c>
    </row>
    <row r="855" spans="1:10" hidden="1" x14ac:dyDescent="0.25">
      <c r="A855" s="125">
        <v>922352</v>
      </c>
      <c r="B855" s="125">
        <v>2009</v>
      </c>
      <c r="C855" s="125">
        <v>60</v>
      </c>
      <c r="D855" s="125">
        <v>5</v>
      </c>
      <c r="E855" s="125">
        <v>2</v>
      </c>
      <c r="F855" s="125">
        <v>50.872559000000003</v>
      </c>
      <c r="G855" s="125">
        <v>0</v>
      </c>
      <c r="H855" s="125">
        <v>52.111449</v>
      </c>
      <c r="I855" s="125">
        <v>51.204709999999999</v>
      </c>
      <c r="J855" s="125">
        <v>50.872559000000003</v>
      </c>
    </row>
    <row r="856" spans="1:10" hidden="1" x14ac:dyDescent="0.25">
      <c r="A856" s="125">
        <v>922353</v>
      </c>
      <c r="B856" s="125">
        <v>2009</v>
      </c>
      <c r="C856" s="125">
        <v>60</v>
      </c>
      <c r="D856" s="125">
        <v>5</v>
      </c>
      <c r="E856" s="125">
        <v>3</v>
      </c>
      <c r="F856" s="125">
        <v>0</v>
      </c>
      <c r="G856" s="125">
        <v>47.714696000000004</v>
      </c>
      <c r="H856" s="125">
        <v>50.872559000000003</v>
      </c>
      <c r="I856" s="125">
        <v>49.549872000000001</v>
      </c>
      <c r="J856" s="125">
        <v>47.714696000000004</v>
      </c>
    </row>
    <row r="857" spans="1:10" hidden="1" x14ac:dyDescent="0.25">
      <c r="A857" s="125">
        <v>922354</v>
      </c>
      <c r="B857" s="125">
        <v>2009</v>
      </c>
      <c r="C857" s="125">
        <v>60</v>
      </c>
      <c r="D857" s="125">
        <v>5</v>
      </c>
      <c r="E857" s="125">
        <v>4</v>
      </c>
      <c r="F857" s="125">
        <v>524.84835999999996</v>
      </c>
      <c r="G857" s="125">
        <v>0</v>
      </c>
      <c r="H857" s="125">
        <v>558.58840699999996</v>
      </c>
      <c r="I857" s="125">
        <v>525.29653800000006</v>
      </c>
      <c r="J857" s="125">
        <v>524.84835999999996</v>
      </c>
    </row>
    <row r="858" spans="1:10" x14ac:dyDescent="0.25">
      <c r="A858" s="125">
        <v>922355</v>
      </c>
      <c r="B858" s="125">
        <v>2009</v>
      </c>
      <c r="C858" s="125">
        <v>61</v>
      </c>
      <c r="D858" s="125">
        <v>2</v>
      </c>
      <c r="E858" s="125">
        <v>1</v>
      </c>
      <c r="F858" s="129">
        <v>354106.56092900003</v>
      </c>
      <c r="G858" s="129">
        <v>0</v>
      </c>
      <c r="H858" s="129">
        <v>477244.11</v>
      </c>
      <c r="I858" s="129">
        <v>354258.302853</v>
      </c>
      <c r="J858" s="129">
        <v>354106.56092900003</v>
      </c>
    </row>
    <row r="859" spans="1:10" hidden="1" x14ac:dyDescent="0.25">
      <c r="A859" s="125">
        <v>922356</v>
      </c>
      <c r="B859" s="125">
        <v>2009</v>
      </c>
      <c r="C859" s="125">
        <v>61</v>
      </c>
      <c r="D859" s="125">
        <v>2</v>
      </c>
      <c r="E859" s="125">
        <v>2</v>
      </c>
      <c r="F859" s="125">
        <v>324732.387996</v>
      </c>
      <c r="G859" s="125">
        <v>0</v>
      </c>
      <c r="H859" s="125">
        <v>354106.56092900003</v>
      </c>
      <c r="I859" s="125">
        <v>325211.46555800003</v>
      </c>
      <c r="J859" s="125">
        <v>324732.387996</v>
      </c>
    </row>
    <row r="860" spans="1:10" hidden="1" x14ac:dyDescent="0.25">
      <c r="A860" s="125">
        <v>922357</v>
      </c>
      <c r="B860" s="125">
        <v>2009</v>
      </c>
      <c r="C860" s="125">
        <v>61</v>
      </c>
      <c r="D860" s="125">
        <v>2</v>
      </c>
      <c r="E860" s="125">
        <v>3</v>
      </c>
      <c r="F860" s="125">
        <v>275601.33134199999</v>
      </c>
      <c r="G860" s="125">
        <v>8536.7056950000006</v>
      </c>
      <c r="H860" s="125">
        <v>324732.387996</v>
      </c>
      <c r="I860" s="125">
        <v>285796.97467600001</v>
      </c>
      <c r="J860" s="125">
        <v>284138.037037</v>
      </c>
    </row>
    <row r="861" spans="1:10" hidden="1" x14ac:dyDescent="0.25">
      <c r="A861" s="125">
        <v>922358</v>
      </c>
      <c r="B861" s="125">
        <v>2009</v>
      </c>
      <c r="C861" s="125">
        <v>61</v>
      </c>
      <c r="D861" s="125">
        <v>2</v>
      </c>
      <c r="E861" s="125">
        <v>4</v>
      </c>
      <c r="F861" s="125">
        <v>354104.80269099999</v>
      </c>
      <c r="G861" s="125">
        <v>0</v>
      </c>
      <c r="H861" s="125">
        <v>477244.11</v>
      </c>
      <c r="I861" s="125">
        <v>354258.302853</v>
      </c>
      <c r="J861" s="125">
        <v>354104.80269099999</v>
      </c>
    </row>
    <row r="862" spans="1:10" x14ac:dyDescent="0.25">
      <c r="A862" s="125">
        <v>922359</v>
      </c>
      <c r="B862" s="125">
        <v>2009</v>
      </c>
      <c r="C862" s="125">
        <v>61</v>
      </c>
      <c r="D862" s="125">
        <v>3</v>
      </c>
      <c r="E862" s="125">
        <v>1</v>
      </c>
      <c r="F862" s="129">
        <v>287127.04974599998</v>
      </c>
      <c r="G862" s="129">
        <v>0</v>
      </c>
      <c r="H862" s="129">
        <v>353728.00679999997</v>
      </c>
      <c r="I862" s="129">
        <v>287297.88712299999</v>
      </c>
      <c r="J862" s="129">
        <v>287127.04974599998</v>
      </c>
    </row>
    <row r="863" spans="1:10" hidden="1" x14ac:dyDescent="0.25">
      <c r="A863" s="125">
        <v>922360</v>
      </c>
      <c r="B863" s="125">
        <v>2009</v>
      </c>
      <c r="C863" s="125">
        <v>61</v>
      </c>
      <c r="D863" s="125">
        <v>3</v>
      </c>
      <c r="E863" s="125">
        <v>2</v>
      </c>
      <c r="F863" s="125">
        <v>269434.80859500001</v>
      </c>
      <c r="G863" s="125">
        <v>0</v>
      </c>
      <c r="H863" s="125">
        <v>287127.04974599998</v>
      </c>
      <c r="I863" s="125">
        <v>270559.81897600001</v>
      </c>
      <c r="J863" s="125">
        <v>269434.80859500001</v>
      </c>
    </row>
    <row r="864" spans="1:10" hidden="1" x14ac:dyDescent="0.25">
      <c r="A864" s="125">
        <v>922361</v>
      </c>
      <c r="B864" s="125">
        <v>2009</v>
      </c>
      <c r="C864" s="125">
        <v>61</v>
      </c>
      <c r="D864" s="125">
        <v>3</v>
      </c>
      <c r="E864" s="125">
        <v>3</v>
      </c>
      <c r="F864" s="125">
        <v>200620.889157</v>
      </c>
      <c r="G864" s="125">
        <v>43786.521202000004</v>
      </c>
      <c r="H864" s="125">
        <v>269434.80859500001</v>
      </c>
      <c r="I864" s="125">
        <v>246452.01942200001</v>
      </c>
      <c r="J864" s="125">
        <v>244407.410359</v>
      </c>
    </row>
    <row r="865" spans="1:10" hidden="1" x14ac:dyDescent="0.25">
      <c r="A865" s="125">
        <v>922362</v>
      </c>
      <c r="B865" s="125">
        <v>2009</v>
      </c>
      <c r="C865" s="125">
        <v>61</v>
      </c>
      <c r="D865" s="125">
        <v>3</v>
      </c>
      <c r="E865" s="125">
        <v>4</v>
      </c>
      <c r="F865" s="125">
        <v>223728.53937099999</v>
      </c>
      <c r="G865" s="125">
        <v>0</v>
      </c>
      <c r="H865" s="125">
        <v>275601.33134199999</v>
      </c>
      <c r="I865" s="125">
        <v>223843.401316</v>
      </c>
      <c r="J865" s="125">
        <v>223728.53937099999</v>
      </c>
    </row>
    <row r="866" spans="1:10" x14ac:dyDescent="0.25">
      <c r="A866" s="125">
        <v>922363</v>
      </c>
      <c r="B866" s="125">
        <v>2009</v>
      </c>
      <c r="C866" s="125">
        <v>61</v>
      </c>
      <c r="D866" s="125">
        <v>4</v>
      </c>
      <c r="E866" s="125">
        <v>1</v>
      </c>
      <c r="F866" s="129">
        <v>136678.12163099999</v>
      </c>
      <c r="G866" s="129">
        <v>0</v>
      </c>
      <c r="H866" s="129">
        <v>156228.5264</v>
      </c>
      <c r="I866" s="129">
        <v>137153.023327</v>
      </c>
      <c r="J866" s="129">
        <v>136678.12163099999</v>
      </c>
    </row>
    <row r="867" spans="1:10" hidden="1" x14ac:dyDescent="0.25">
      <c r="A867" s="125">
        <v>922364</v>
      </c>
      <c r="B867" s="125">
        <v>2009</v>
      </c>
      <c r="C867" s="125">
        <v>61</v>
      </c>
      <c r="D867" s="125">
        <v>4</v>
      </c>
      <c r="E867" s="125">
        <v>2</v>
      </c>
      <c r="F867" s="125">
        <v>129803.989095</v>
      </c>
      <c r="G867" s="125">
        <v>0</v>
      </c>
      <c r="H867" s="125">
        <v>136678.12163099999</v>
      </c>
      <c r="I867" s="125">
        <v>131689.37019099999</v>
      </c>
      <c r="J867" s="125">
        <v>129803.989095</v>
      </c>
    </row>
    <row r="868" spans="1:10" hidden="1" x14ac:dyDescent="0.25">
      <c r="A868" s="125">
        <v>922365</v>
      </c>
      <c r="B868" s="125">
        <v>2009</v>
      </c>
      <c r="C868" s="125">
        <v>61</v>
      </c>
      <c r="D868" s="125">
        <v>4</v>
      </c>
      <c r="E868" s="125">
        <v>3</v>
      </c>
      <c r="F868" s="125">
        <v>54573.258965000001</v>
      </c>
      <c r="G868" s="125">
        <v>56895.601197999997</v>
      </c>
      <c r="H868" s="125">
        <v>129803.989095</v>
      </c>
      <c r="I868" s="125">
        <v>122755.632487</v>
      </c>
      <c r="J868" s="125">
        <v>111468.860163</v>
      </c>
    </row>
    <row r="869" spans="1:10" hidden="1" x14ac:dyDescent="0.25">
      <c r="A869" s="125">
        <v>922366</v>
      </c>
      <c r="B869" s="125">
        <v>2009</v>
      </c>
      <c r="C869" s="125">
        <v>61</v>
      </c>
      <c r="D869" s="125">
        <v>4</v>
      </c>
      <c r="E869" s="125">
        <v>4</v>
      </c>
      <c r="F869" s="125">
        <v>175467.236615</v>
      </c>
      <c r="G869" s="125">
        <v>0</v>
      </c>
      <c r="H869" s="125">
        <v>200620.889157</v>
      </c>
      <c r="I869" s="125">
        <v>176125.078591</v>
      </c>
      <c r="J869" s="125">
        <v>175467.236615</v>
      </c>
    </row>
    <row r="870" spans="1:10" x14ac:dyDescent="0.25">
      <c r="A870" s="125">
        <v>922367</v>
      </c>
      <c r="B870" s="125">
        <v>2009</v>
      </c>
      <c r="C870" s="125">
        <v>61</v>
      </c>
      <c r="D870" s="125">
        <v>5</v>
      </c>
      <c r="E870" s="125">
        <v>1</v>
      </c>
      <c r="F870" s="129">
        <v>44565.865618999997</v>
      </c>
      <c r="G870" s="129">
        <v>0</v>
      </c>
      <c r="H870" s="129">
        <v>47458.064149999998</v>
      </c>
      <c r="I870" s="129">
        <v>44629.563526999998</v>
      </c>
      <c r="J870" s="129">
        <v>44565.865618999997</v>
      </c>
    </row>
    <row r="871" spans="1:10" hidden="1" x14ac:dyDescent="0.25">
      <c r="A871" s="125">
        <v>922368</v>
      </c>
      <c r="B871" s="125">
        <v>2009</v>
      </c>
      <c r="C871" s="125">
        <v>61</v>
      </c>
      <c r="D871" s="125">
        <v>5</v>
      </c>
      <c r="E871" s="125">
        <v>2</v>
      </c>
      <c r="F871" s="125">
        <v>39408.960722999997</v>
      </c>
      <c r="G871" s="125">
        <v>0</v>
      </c>
      <c r="H871" s="125">
        <v>44565.865618999997</v>
      </c>
      <c r="I871" s="125">
        <v>43790.419557000001</v>
      </c>
      <c r="J871" s="125">
        <v>39408.960722999997</v>
      </c>
    </row>
    <row r="872" spans="1:10" hidden="1" x14ac:dyDescent="0.25">
      <c r="A872" s="125">
        <v>922369</v>
      </c>
      <c r="B872" s="125">
        <v>2009</v>
      </c>
      <c r="C872" s="125">
        <v>61</v>
      </c>
      <c r="D872" s="125">
        <v>5</v>
      </c>
      <c r="E872" s="125">
        <v>3</v>
      </c>
      <c r="F872" s="125">
        <v>0</v>
      </c>
      <c r="G872" s="125">
        <v>31375.732519000001</v>
      </c>
      <c r="H872" s="125">
        <v>39408.960722999997</v>
      </c>
      <c r="I872" s="125">
        <v>38384.327744000002</v>
      </c>
      <c r="J872" s="125">
        <v>31375.732519000001</v>
      </c>
    </row>
    <row r="873" spans="1:10" hidden="1" x14ac:dyDescent="0.25">
      <c r="A873" s="125">
        <v>922370</v>
      </c>
      <c r="B873" s="125">
        <v>2009</v>
      </c>
      <c r="C873" s="125">
        <v>61</v>
      </c>
      <c r="D873" s="125">
        <v>5</v>
      </c>
      <c r="E873" s="125">
        <v>4</v>
      </c>
      <c r="F873" s="125">
        <v>51242.252825000003</v>
      </c>
      <c r="G873" s="125">
        <v>0</v>
      </c>
      <c r="H873" s="125">
        <v>54573.258965000001</v>
      </c>
      <c r="I873" s="125">
        <v>51320.692731000003</v>
      </c>
      <c r="J873" s="125">
        <v>51242.252825000003</v>
      </c>
    </row>
    <row r="874" spans="1:10" x14ac:dyDescent="0.25">
      <c r="A874" s="125">
        <v>922371</v>
      </c>
      <c r="B874" s="125">
        <v>2009</v>
      </c>
      <c r="C874" s="125">
        <v>62</v>
      </c>
      <c r="D874" s="125">
        <v>2</v>
      </c>
      <c r="E874" s="125">
        <v>1</v>
      </c>
      <c r="F874" s="129">
        <v>7222.0517440000003</v>
      </c>
      <c r="G874" s="129">
        <v>0</v>
      </c>
      <c r="H874" s="129">
        <v>9733.4588999999996</v>
      </c>
      <c r="I874" s="129">
        <v>7225.1465410000001</v>
      </c>
      <c r="J874" s="129">
        <v>7222.0517440000003</v>
      </c>
    </row>
    <row r="875" spans="1:10" hidden="1" x14ac:dyDescent="0.25">
      <c r="A875" s="125">
        <v>922372</v>
      </c>
      <c r="B875" s="125">
        <v>2009</v>
      </c>
      <c r="C875" s="125">
        <v>62</v>
      </c>
      <c r="D875" s="125">
        <v>2</v>
      </c>
      <c r="E875" s="125">
        <v>2</v>
      </c>
      <c r="F875" s="125">
        <v>6622.9614689999999</v>
      </c>
      <c r="G875" s="125">
        <v>0</v>
      </c>
      <c r="H875" s="125">
        <v>7222.0517440000003</v>
      </c>
      <c r="I875" s="125">
        <v>6632.7323219999998</v>
      </c>
      <c r="J875" s="125">
        <v>6622.9614689999999</v>
      </c>
    </row>
    <row r="876" spans="1:10" hidden="1" x14ac:dyDescent="0.25">
      <c r="A876" s="125">
        <v>922373</v>
      </c>
      <c r="B876" s="125">
        <v>2009</v>
      </c>
      <c r="C876" s="125">
        <v>62</v>
      </c>
      <c r="D876" s="125">
        <v>2</v>
      </c>
      <c r="E876" s="125">
        <v>3</v>
      </c>
      <c r="F876" s="125">
        <v>5620.9267529999997</v>
      </c>
      <c r="G876" s="125">
        <v>174.10727700000001</v>
      </c>
      <c r="H876" s="125">
        <v>6622.9614689999999</v>
      </c>
      <c r="I876" s="125">
        <v>5828.8683890000002</v>
      </c>
      <c r="J876" s="125">
        <v>5795.0340310000001</v>
      </c>
    </row>
    <row r="877" spans="1:10" hidden="1" x14ac:dyDescent="0.25">
      <c r="A877" s="125">
        <v>922374</v>
      </c>
      <c r="B877" s="125">
        <v>2009</v>
      </c>
      <c r="C877" s="125">
        <v>62</v>
      </c>
      <c r="D877" s="125">
        <v>2</v>
      </c>
      <c r="E877" s="125">
        <v>4</v>
      </c>
      <c r="F877" s="125">
        <v>7222.0158849999998</v>
      </c>
      <c r="G877" s="125">
        <v>0</v>
      </c>
      <c r="H877" s="125">
        <v>9733.4588999999996</v>
      </c>
      <c r="I877" s="125">
        <v>7225.1465410000001</v>
      </c>
      <c r="J877" s="125">
        <v>7222.0158849999998</v>
      </c>
    </row>
    <row r="878" spans="1:10" x14ac:dyDescent="0.25">
      <c r="A878" s="125">
        <v>922375</v>
      </c>
      <c r="B878" s="125">
        <v>2009</v>
      </c>
      <c r="C878" s="125">
        <v>62</v>
      </c>
      <c r="D878" s="125">
        <v>3</v>
      </c>
      <c r="E878" s="125">
        <v>1</v>
      </c>
      <c r="F878" s="129">
        <v>5857.0004550000003</v>
      </c>
      <c r="G878" s="129">
        <v>0</v>
      </c>
      <c r="H878" s="129">
        <v>7215.5691999999999</v>
      </c>
      <c r="I878" s="129">
        <v>5860.4853039999998</v>
      </c>
      <c r="J878" s="129">
        <v>5857.0004550000003</v>
      </c>
    </row>
    <row r="879" spans="1:10" hidden="1" x14ac:dyDescent="0.25">
      <c r="A879" s="125">
        <v>922376</v>
      </c>
      <c r="B879" s="125">
        <v>2009</v>
      </c>
      <c r="C879" s="125">
        <v>62</v>
      </c>
      <c r="D879" s="125">
        <v>3</v>
      </c>
      <c r="E879" s="125">
        <v>2</v>
      </c>
      <c r="F879" s="125">
        <v>5496.1028500000002</v>
      </c>
      <c r="G879" s="125">
        <v>0</v>
      </c>
      <c r="H879" s="125">
        <v>5857.0004550000003</v>
      </c>
      <c r="I879" s="125">
        <v>5519.051528</v>
      </c>
      <c r="J879" s="125">
        <v>5496.1028500000002</v>
      </c>
    </row>
    <row r="880" spans="1:10" hidden="1" x14ac:dyDescent="0.25">
      <c r="A880" s="125">
        <v>922377</v>
      </c>
      <c r="B880" s="125">
        <v>2009</v>
      </c>
      <c r="C880" s="125">
        <v>62</v>
      </c>
      <c r="D880" s="125">
        <v>3</v>
      </c>
      <c r="E880" s="125">
        <v>3</v>
      </c>
      <c r="F880" s="125">
        <v>4091.7925369999998</v>
      </c>
      <c r="G880" s="125">
        <v>893.05436499999996</v>
      </c>
      <c r="H880" s="125">
        <v>5496.1028500000002</v>
      </c>
      <c r="I880" s="125">
        <v>5027.285277</v>
      </c>
      <c r="J880" s="125">
        <v>4984.8469009999999</v>
      </c>
    </row>
    <row r="881" spans="1:10" hidden="1" x14ac:dyDescent="0.25">
      <c r="A881" s="125">
        <v>922378</v>
      </c>
      <c r="B881" s="125">
        <v>2009</v>
      </c>
      <c r="C881" s="125">
        <v>62</v>
      </c>
      <c r="D881" s="125">
        <v>3</v>
      </c>
      <c r="E881" s="125">
        <v>4</v>
      </c>
      <c r="F881" s="125">
        <v>4562.5104099999999</v>
      </c>
      <c r="G881" s="125">
        <v>0</v>
      </c>
      <c r="H881" s="125">
        <v>5620.9267529999997</v>
      </c>
      <c r="I881" s="125">
        <v>4565.3167089999997</v>
      </c>
      <c r="J881" s="125">
        <v>4562.5104099999999</v>
      </c>
    </row>
    <row r="882" spans="1:10" x14ac:dyDescent="0.25">
      <c r="A882" s="125">
        <v>922379</v>
      </c>
      <c r="B882" s="125">
        <v>2009</v>
      </c>
      <c r="C882" s="125">
        <v>62</v>
      </c>
      <c r="D882" s="125">
        <v>4</v>
      </c>
      <c r="E882" s="125">
        <v>1</v>
      </c>
      <c r="F882" s="129">
        <v>2820.49928</v>
      </c>
      <c r="G882" s="129">
        <v>0</v>
      </c>
      <c r="H882" s="129">
        <v>3223.9427999999998</v>
      </c>
      <c r="I882" s="129">
        <v>2830.2993839999999</v>
      </c>
      <c r="J882" s="129">
        <v>2820.49928</v>
      </c>
    </row>
    <row r="883" spans="1:10" hidden="1" x14ac:dyDescent="0.25">
      <c r="A883" s="125">
        <v>922380</v>
      </c>
      <c r="B883" s="125">
        <v>2009</v>
      </c>
      <c r="C883" s="125">
        <v>62</v>
      </c>
      <c r="D883" s="125">
        <v>4</v>
      </c>
      <c r="E883" s="125">
        <v>2</v>
      </c>
      <c r="F883" s="125">
        <v>2678.6442000000002</v>
      </c>
      <c r="G883" s="125">
        <v>0</v>
      </c>
      <c r="H883" s="125">
        <v>2820.49928</v>
      </c>
      <c r="I883" s="125">
        <v>2717.5510559999998</v>
      </c>
      <c r="J883" s="125">
        <v>2678.6442000000002</v>
      </c>
    </row>
    <row r="884" spans="1:10" hidden="1" x14ac:dyDescent="0.25">
      <c r="A884" s="125">
        <v>922381</v>
      </c>
      <c r="B884" s="125">
        <v>2009</v>
      </c>
      <c r="C884" s="125">
        <v>62</v>
      </c>
      <c r="D884" s="125">
        <v>4</v>
      </c>
      <c r="E884" s="125">
        <v>3</v>
      </c>
      <c r="F884" s="125">
        <v>1114.3414660000001</v>
      </c>
      <c r="G884" s="125">
        <v>1161.7618010000001</v>
      </c>
      <c r="H884" s="125">
        <v>2678.6442000000002</v>
      </c>
      <c r="I884" s="125">
        <v>2533.19382</v>
      </c>
      <c r="J884" s="125">
        <v>2276.103267</v>
      </c>
    </row>
    <row r="885" spans="1:10" hidden="1" x14ac:dyDescent="0.25">
      <c r="A885" s="125">
        <v>922382</v>
      </c>
      <c r="B885" s="125">
        <v>2009</v>
      </c>
      <c r="C885" s="125">
        <v>62</v>
      </c>
      <c r="D885" s="125">
        <v>4</v>
      </c>
      <c r="E885" s="125">
        <v>4</v>
      </c>
      <c r="F885" s="125">
        <v>3578.7675559999998</v>
      </c>
      <c r="G885" s="125">
        <v>0</v>
      </c>
      <c r="H885" s="125">
        <v>4091.7925369999998</v>
      </c>
      <c r="I885" s="125">
        <v>3592.1846679999999</v>
      </c>
      <c r="J885" s="125">
        <v>3578.7675559999998</v>
      </c>
    </row>
    <row r="886" spans="1:10" x14ac:dyDescent="0.25">
      <c r="A886" s="125">
        <v>922383</v>
      </c>
      <c r="B886" s="125">
        <v>2009</v>
      </c>
      <c r="C886" s="125">
        <v>62</v>
      </c>
      <c r="D886" s="125">
        <v>5</v>
      </c>
      <c r="E886" s="125">
        <v>1</v>
      </c>
      <c r="F886" s="129">
        <v>909.89527199999998</v>
      </c>
      <c r="G886" s="129">
        <v>0</v>
      </c>
      <c r="H886" s="129">
        <v>968.94489999999996</v>
      </c>
      <c r="I886" s="129">
        <v>911.195784</v>
      </c>
      <c r="J886" s="129">
        <v>909.89527199999998</v>
      </c>
    </row>
    <row r="887" spans="1:10" hidden="1" x14ac:dyDescent="0.25">
      <c r="A887" s="125">
        <v>922384</v>
      </c>
      <c r="B887" s="125">
        <v>2009</v>
      </c>
      <c r="C887" s="125">
        <v>62</v>
      </c>
      <c r="D887" s="125">
        <v>5</v>
      </c>
      <c r="E887" s="125">
        <v>2</v>
      </c>
      <c r="F887" s="125">
        <v>804.60744</v>
      </c>
      <c r="G887" s="125">
        <v>0</v>
      </c>
      <c r="H887" s="125">
        <v>909.89527199999998</v>
      </c>
      <c r="I887" s="125">
        <v>894.06309499999998</v>
      </c>
      <c r="J887" s="125">
        <v>804.60744</v>
      </c>
    </row>
    <row r="888" spans="1:10" hidden="1" x14ac:dyDescent="0.25">
      <c r="A888" s="125">
        <v>922385</v>
      </c>
      <c r="B888" s="125">
        <v>2009</v>
      </c>
      <c r="C888" s="125">
        <v>62</v>
      </c>
      <c r="D888" s="125">
        <v>5</v>
      </c>
      <c r="E888" s="125">
        <v>3</v>
      </c>
      <c r="F888" s="125">
        <v>0</v>
      </c>
      <c r="G888" s="125">
        <v>640.59367899999995</v>
      </c>
      <c r="H888" s="125">
        <v>804.60744</v>
      </c>
      <c r="I888" s="125">
        <v>783.68764699999997</v>
      </c>
      <c r="J888" s="125">
        <v>640.59367899999995</v>
      </c>
    </row>
    <row r="889" spans="1:10" hidden="1" x14ac:dyDescent="0.25">
      <c r="A889" s="125">
        <v>922386</v>
      </c>
      <c r="B889" s="125">
        <v>2009</v>
      </c>
      <c r="C889" s="125">
        <v>62</v>
      </c>
      <c r="D889" s="125">
        <v>5</v>
      </c>
      <c r="E889" s="125">
        <v>4</v>
      </c>
      <c r="F889" s="125">
        <v>1046.3250350000001</v>
      </c>
      <c r="G889" s="125">
        <v>0</v>
      </c>
      <c r="H889" s="125">
        <v>1114.3414660000001</v>
      </c>
      <c r="I889" s="125">
        <v>1047.9267139999999</v>
      </c>
      <c r="J889" s="125">
        <v>1046.3250350000001</v>
      </c>
    </row>
    <row r="890" spans="1:10" x14ac:dyDescent="0.25">
      <c r="A890" s="125">
        <v>922387</v>
      </c>
      <c r="B890" s="125">
        <v>2009</v>
      </c>
      <c r="C890" s="125">
        <v>63</v>
      </c>
      <c r="D890" s="125">
        <v>2</v>
      </c>
      <c r="E890" s="125">
        <v>1</v>
      </c>
      <c r="F890" s="129">
        <v>141406.816269</v>
      </c>
      <c r="G890" s="129">
        <v>0</v>
      </c>
      <c r="H890" s="129">
        <v>190599.60060000001</v>
      </c>
      <c r="I890" s="129">
        <v>141482.08352499999</v>
      </c>
      <c r="J890" s="129">
        <v>141406.816269</v>
      </c>
    </row>
    <row r="891" spans="1:10" hidden="1" x14ac:dyDescent="0.25">
      <c r="A891" s="125">
        <v>922388</v>
      </c>
      <c r="B891" s="125">
        <v>2009</v>
      </c>
      <c r="C891" s="125">
        <v>63</v>
      </c>
      <c r="D891" s="125">
        <v>2</v>
      </c>
      <c r="E891" s="125">
        <v>2</v>
      </c>
      <c r="F891" s="125">
        <v>129536.941964</v>
      </c>
      <c r="G891" s="125">
        <v>0</v>
      </c>
      <c r="H891" s="125">
        <v>141406.816269</v>
      </c>
      <c r="I891" s="125">
        <v>129868.020061</v>
      </c>
      <c r="J891" s="125">
        <v>129536.941964</v>
      </c>
    </row>
    <row r="892" spans="1:10" hidden="1" x14ac:dyDescent="0.25">
      <c r="A892" s="125">
        <v>922389</v>
      </c>
      <c r="B892" s="125">
        <v>2009</v>
      </c>
      <c r="C892" s="125">
        <v>63</v>
      </c>
      <c r="D892" s="125">
        <v>2</v>
      </c>
      <c r="E892" s="125">
        <v>3</v>
      </c>
      <c r="F892" s="125">
        <v>106510.40407400001</v>
      </c>
      <c r="G892" s="125">
        <v>3172.7881520000001</v>
      </c>
      <c r="H892" s="125">
        <v>129536.941964</v>
      </c>
      <c r="I892" s="125">
        <v>114005.462623</v>
      </c>
      <c r="J892" s="125">
        <v>109683.19222700001</v>
      </c>
    </row>
    <row r="893" spans="1:10" hidden="1" x14ac:dyDescent="0.25">
      <c r="A893" s="125">
        <v>922390</v>
      </c>
      <c r="B893" s="125">
        <v>2009</v>
      </c>
      <c r="C893" s="125">
        <v>63</v>
      </c>
      <c r="D893" s="125">
        <v>2</v>
      </c>
      <c r="E893" s="125">
        <v>4</v>
      </c>
      <c r="F893" s="125">
        <v>141437.36871099999</v>
      </c>
      <c r="G893" s="125">
        <v>0</v>
      </c>
      <c r="H893" s="125">
        <v>190599.60060000001</v>
      </c>
      <c r="I893" s="125">
        <v>141482.08352499999</v>
      </c>
      <c r="J893" s="125">
        <v>141437.36871099999</v>
      </c>
    </row>
    <row r="894" spans="1:10" x14ac:dyDescent="0.25">
      <c r="A894" s="125">
        <v>922391</v>
      </c>
      <c r="B894" s="125">
        <v>2009</v>
      </c>
      <c r="C894" s="125">
        <v>63</v>
      </c>
      <c r="D894" s="125">
        <v>3</v>
      </c>
      <c r="E894" s="125">
        <v>1</v>
      </c>
      <c r="F894" s="129">
        <v>34885.407470999999</v>
      </c>
      <c r="G894" s="129">
        <v>0</v>
      </c>
      <c r="H894" s="129">
        <v>43185.825449999997</v>
      </c>
      <c r="I894" s="129">
        <v>35075.527430000002</v>
      </c>
      <c r="J894" s="129">
        <v>34885.407470999999</v>
      </c>
    </row>
    <row r="895" spans="1:10" hidden="1" x14ac:dyDescent="0.25">
      <c r="A895" s="125">
        <v>922392</v>
      </c>
      <c r="B895" s="125">
        <v>2009</v>
      </c>
      <c r="C895" s="125">
        <v>63</v>
      </c>
      <c r="D895" s="125">
        <v>3</v>
      </c>
      <c r="E895" s="125">
        <v>2</v>
      </c>
      <c r="F895" s="125">
        <v>31824.025399999999</v>
      </c>
      <c r="G895" s="125">
        <v>0</v>
      </c>
      <c r="H895" s="125">
        <v>34885.407470999999</v>
      </c>
      <c r="I895" s="125">
        <v>32872.519460000003</v>
      </c>
      <c r="J895" s="125">
        <v>31824.025399999999</v>
      </c>
    </row>
    <row r="896" spans="1:10" hidden="1" x14ac:dyDescent="0.25">
      <c r="A896" s="125">
        <v>922393</v>
      </c>
      <c r="B896" s="125">
        <v>2009</v>
      </c>
      <c r="C896" s="125">
        <v>63</v>
      </c>
      <c r="D896" s="125">
        <v>3</v>
      </c>
      <c r="E896" s="125">
        <v>3</v>
      </c>
      <c r="F896" s="125">
        <v>17285.771433000002</v>
      </c>
      <c r="G896" s="125">
        <v>3257.827796</v>
      </c>
      <c r="H896" s="125">
        <v>31824.025399999999</v>
      </c>
      <c r="I896" s="125">
        <v>29109.436033000002</v>
      </c>
      <c r="J896" s="125">
        <v>20543.59923</v>
      </c>
    </row>
    <row r="897" spans="1:10" hidden="1" x14ac:dyDescent="0.25">
      <c r="A897" s="125">
        <v>922394</v>
      </c>
      <c r="B897" s="125">
        <v>2009</v>
      </c>
      <c r="C897" s="125">
        <v>63</v>
      </c>
      <c r="D897" s="125">
        <v>3</v>
      </c>
      <c r="E897" s="125">
        <v>4</v>
      </c>
      <c r="F897" s="125">
        <v>86077.432895999998</v>
      </c>
      <c r="G897" s="125">
        <v>0</v>
      </c>
      <c r="H897" s="125">
        <v>106510.40407400001</v>
      </c>
      <c r="I897" s="125">
        <v>86507.750188999998</v>
      </c>
      <c r="J897" s="125">
        <v>86077.432895999998</v>
      </c>
    </row>
    <row r="898" spans="1:10" x14ac:dyDescent="0.25">
      <c r="A898" s="125">
        <v>922395</v>
      </c>
      <c r="B898" s="125">
        <v>2009</v>
      </c>
      <c r="C898" s="125">
        <v>63</v>
      </c>
      <c r="D898" s="125">
        <v>4</v>
      </c>
      <c r="E898" s="125">
        <v>1</v>
      </c>
      <c r="F898" s="129">
        <v>27540.193544999998</v>
      </c>
      <c r="G898" s="129">
        <v>0</v>
      </c>
      <c r="H898" s="129">
        <v>31435.9359</v>
      </c>
      <c r="I898" s="129">
        <v>27597.608127</v>
      </c>
      <c r="J898" s="129">
        <v>27540.193544999998</v>
      </c>
    </row>
    <row r="899" spans="1:10" hidden="1" x14ac:dyDescent="0.25">
      <c r="A899" s="125">
        <v>922396</v>
      </c>
      <c r="B899" s="125">
        <v>2009</v>
      </c>
      <c r="C899" s="125">
        <v>63</v>
      </c>
      <c r="D899" s="125">
        <v>4</v>
      </c>
      <c r="E899" s="125">
        <v>2</v>
      </c>
      <c r="F899" s="125">
        <v>23817.538251000002</v>
      </c>
      <c r="G899" s="125">
        <v>0</v>
      </c>
      <c r="H899" s="125">
        <v>27540.193544999998</v>
      </c>
      <c r="I899" s="125">
        <v>26534.976480000001</v>
      </c>
      <c r="J899" s="125">
        <v>23817.538251000002</v>
      </c>
    </row>
    <row r="900" spans="1:10" hidden="1" x14ac:dyDescent="0.25">
      <c r="A900" s="125">
        <v>922397</v>
      </c>
      <c r="B900" s="125">
        <v>2009</v>
      </c>
      <c r="C900" s="125">
        <v>63</v>
      </c>
      <c r="D900" s="125">
        <v>4</v>
      </c>
      <c r="E900" s="125">
        <v>3</v>
      </c>
      <c r="F900" s="125">
        <v>2077.9988750000002</v>
      </c>
      <c r="G900" s="125">
        <v>12018.707533000001</v>
      </c>
      <c r="H900" s="125">
        <v>23817.538251000002</v>
      </c>
      <c r="I900" s="125">
        <v>22524.245923999999</v>
      </c>
      <c r="J900" s="125">
        <v>14096.706408</v>
      </c>
    </row>
    <row r="901" spans="1:10" hidden="1" x14ac:dyDescent="0.25">
      <c r="A901" s="125">
        <v>922398</v>
      </c>
      <c r="B901" s="125">
        <v>2009</v>
      </c>
      <c r="C901" s="125">
        <v>63</v>
      </c>
      <c r="D901" s="125">
        <v>4</v>
      </c>
      <c r="E901" s="125">
        <v>4</v>
      </c>
      <c r="F901" s="125">
        <v>15134.371077</v>
      </c>
      <c r="G901" s="125">
        <v>0</v>
      </c>
      <c r="H901" s="125">
        <v>17285.771433000002</v>
      </c>
      <c r="I901" s="125">
        <v>15175.178741</v>
      </c>
      <c r="J901" s="125">
        <v>15134.371077</v>
      </c>
    </row>
    <row r="902" spans="1:10" x14ac:dyDescent="0.25">
      <c r="A902" s="125">
        <v>922399</v>
      </c>
      <c r="B902" s="125">
        <v>2009</v>
      </c>
      <c r="C902" s="125">
        <v>63</v>
      </c>
      <c r="D902" s="125">
        <v>5</v>
      </c>
      <c r="E902" s="125">
        <v>1</v>
      </c>
      <c r="F902" s="129">
        <v>508.41691600000001</v>
      </c>
      <c r="G902" s="129">
        <v>0</v>
      </c>
      <c r="H902" s="129">
        <v>540.63900000000001</v>
      </c>
      <c r="I902" s="129">
        <v>508.41691600000001</v>
      </c>
      <c r="J902" s="129">
        <v>508.41691600000001</v>
      </c>
    </row>
    <row r="903" spans="1:10" hidden="1" x14ac:dyDescent="0.25">
      <c r="A903" s="125">
        <v>922400</v>
      </c>
      <c r="B903" s="125">
        <v>2009</v>
      </c>
      <c r="C903" s="125">
        <v>63</v>
      </c>
      <c r="D903" s="125">
        <v>5</v>
      </c>
      <c r="E903" s="125">
        <v>2</v>
      </c>
      <c r="F903" s="125">
        <v>463.31609200000003</v>
      </c>
      <c r="G903" s="125">
        <v>0</v>
      </c>
      <c r="H903" s="125">
        <v>508.41691600000001</v>
      </c>
      <c r="I903" s="125">
        <v>499.57046100000002</v>
      </c>
      <c r="J903" s="125">
        <v>463.31609200000003</v>
      </c>
    </row>
    <row r="904" spans="1:10" hidden="1" x14ac:dyDescent="0.25">
      <c r="A904" s="125">
        <v>922401</v>
      </c>
      <c r="B904" s="125">
        <v>2009</v>
      </c>
      <c r="C904" s="125">
        <v>63</v>
      </c>
      <c r="D904" s="125">
        <v>5</v>
      </c>
      <c r="E904" s="125">
        <v>3</v>
      </c>
      <c r="F904" s="125">
        <v>0</v>
      </c>
      <c r="G904" s="125">
        <v>327.02951300000001</v>
      </c>
      <c r="H904" s="125">
        <v>463.31609200000003</v>
      </c>
      <c r="I904" s="125">
        <v>451.26987400000002</v>
      </c>
      <c r="J904" s="125">
        <v>327.02951300000001</v>
      </c>
    </row>
    <row r="905" spans="1:10" hidden="1" x14ac:dyDescent="0.25">
      <c r="A905" s="125">
        <v>922402</v>
      </c>
      <c r="B905" s="125">
        <v>2009</v>
      </c>
      <c r="C905" s="125">
        <v>63</v>
      </c>
      <c r="D905" s="125">
        <v>5</v>
      </c>
      <c r="E905" s="125">
        <v>4</v>
      </c>
      <c r="F905" s="125">
        <v>1954.150142</v>
      </c>
      <c r="G905" s="125">
        <v>0</v>
      </c>
      <c r="H905" s="125">
        <v>2077.9988750000002</v>
      </c>
      <c r="I905" s="125">
        <v>1954.150142</v>
      </c>
      <c r="J905" s="125">
        <v>1954.150142</v>
      </c>
    </row>
    <row r="906" spans="1:10" x14ac:dyDescent="0.25">
      <c r="A906" s="125">
        <v>922403</v>
      </c>
      <c r="B906" s="125">
        <v>2009</v>
      </c>
      <c r="C906" s="125">
        <v>64</v>
      </c>
      <c r="D906" s="125">
        <v>2</v>
      </c>
      <c r="E906" s="125">
        <v>1</v>
      </c>
      <c r="F906" s="129">
        <v>12020.672171</v>
      </c>
      <c r="G906" s="129">
        <v>0</v>
      </c>
      <c r="H906" s="129">
        <v>16202.439</v>
      </c>
      <c r="I906" s="129">
        <v>12027.070470000001</v>
      </c>
      <c r="J906" s="129">
        <v>12020.672171</v>
      </c>
    </row>
    <row r="907" spans="1:10" hidden="1" x14ac:dyDescent="0.25">
      <c r="A907" s="125">
        <v>922404</v>
      </c>
      <c r="B907" s="125">
        <v>2009</v>
      </c>
      <c r="C907" s="125">
        <v>64</v>
      </c>
      <c r="D907" s="125">
        <v>2</v>
      </c>
      <c r="E907" s="125">
        <v>2</v>
      </c>
      <c r="F907" s="125">
        <v>11011.641125</v>
      </c>
      <c r="G907" s="125">
        <v>0</v>
      </c>
      <c r="H907" s="125">
        <v>12020.672171</v>
      </c>
      <c r="I907" s="125">
        <v>11039.785322</v>
      </c>
      <c r="J907" s="125">
        <v>11011.641125</v>
      </c>
    </row>
    <row r="908" spans="1:10" hidden="1" x14ac:dyDescent="0.25">
      <c r="A908" s="125">
        <v>922405</v>
      </c>
      <c r="B908" s="125">
        <v>2009</v>
      </c>
      <c r="C908" s="125">
        <v>64</v>
      </c>
      <c r="D908" s="125">
        <v>2</v>
      </c>
      <c r="E908" s="125">
        <v>3</v>
      </c>
      <c r="F908" s="125">
        <v>9052.9737129999994</v>
      </c>
      <c r="G908" s="125">
        <v>269.67476099999999</v>
      </c>
      <c r="H908" s="125">
        <v>11011.641125</v>
      </c>
      <c r="I908" s="125">
        <v>9691.3453539999991</v>
      </c>
      <c r="J908" s="125">
        <v>9322.6484739999996</v>
      </c>
    </row>
    <row r="909" spans="1:10" hidden="1" x14ac:dyDescent="0.25">
      <c r="A909" s="125">
        <v>922406</v>
      </c>
      <c r="B909" s="125">
        <v>2009</v>
      </c>
      <c r="C909" s="125">
        <v>64</v>
      </c>
      <c r="D909" s="125">
        <v>2</v>
      </c>
      <c r="E909" s="125">
        <v>4</v>
      </c>
      <c r="F909" s="125">
        <v>12023.269365</v>
      </c>
      <c r="G909" s="125">
        <v>0</v>
      </c>
      <c r="H909" s="125">
        <v>16202.439</v>
      </c>
      <c r="I909" s="125">
        <v>12027.070470000001</v>
      </c>
      <c r="J909" s="125">
        <v>12023.269365</v>
      </c>
    </row>
    <row r="910" spans="1:10" x14ac:dyDescent="0.25">
      <c r="A910" s="125">
        <v>922407</v>
      </c>
      <c r="B910" s="125">
        <v>2009</v>
      </c>
      <c r="C910" s="125">
        <v>64</v>
      </c>
      <c r="D910" s="125">
        <v>3</v>
      </c>
      <c r="E910" s="125">
        <v>1</v>
      </c>
      <c r="F910" s="129">
        <v>3039.8333729999999</v>
      </c>
      <c r="G910" s="129">
        <v>0</v>
      </c>
      <c r="H910" s="129">
        <v>3763.953</v>
      </c>
      <c r="I910" s="129">
        <v>3057.0826269999998</v>
      </c>
      <c r="J910" s="129">
        <v>3039.8333729999999</v>
      </c>
    </row>
    <row r="911" spans="1:10" hidden="1" x14ac:dyDescent="0.25">
      <c r="A911" s="125">
        <v>922408</v>
      </c>
      <c r="B911" s="125">
        <v>2009</v>
      </c>
      <c r="C911" s="125">
        <v>64</v>
      </c>
      <c r="D911" s="125">
        <v>3</v>
      </c>
      <c r="E911" s="125">
        <v>2</v>
      </c>
      <c r="F911" s="125">
        <v>2773.0716499999999</v>
      </c>
      <c r="G911" s="125">
        <v>0</v>
      </c>
      <c r="H911" s="125">
        <v>3039.8333729999999</v>
      </c>
      <c r="I911" s="125">
        <v>2864.4349870000001</v>
      </c>
      <c r="J911" s="125">
        <v>2773.0716499999999</v>
      </c>
    </row>
    <row r="912" spans="1:10" hidden="1" x14ac:dyDescent="0.25">
      <c r="A912" s="125">
        <v>922409</v>
      </c>
      <c r="B912" s="125">
        <v>2009</v>
      </c>
      <c r="C912" s="125">
        <v>64</v>
      </c>
      <c r="D912" s="125">
        <v>3</v>
      </c>
      <c r="E912" s="125">
        <v>3</v>
      </c>
      <c r="F912" s="125">
        <v>1506.2409580000001</v>
      </c>
      <c r="G912" s="125">
        <v>283.87935599999997</v>
      </c>
      <c r="H912" s="125">
        <v>2773.0716499999999</v>
      </c>
      <c r="I912" s="125">
        <v>2536.5286379999998</v>
      </c>
      <c r="J912" s="125">
        <v>1790.120314</v>
      </c>
    </row>
    <row r="913" spans="1:10" hidden="1" x14ac:dyDescent="0.25">
      <c r="A913" s="125">
        <v>922410</v>
      </c>
      <c r="B913" s="125">
        <v>2009</v>
      </c>
      <c r="C913" s="125">
        <v>64</v>
      </c>
      <c r="D913" s="125">
        <v>3</v>
      </c>
      <c r="E913" s="125">
        <v>4</v>
      </c>
      <c r="F913" s="125">
        <v>7315.3592669999998</v>
      </c>
      <c r="G913" s="125">
        <v>0</v>
      </c>
      <c r="H913" s="125">
        <v>9052.9737129999994</v>
      </c>
      <c r="I913" s="125">
        <v>7352.8252499999999</v>
      </c>
      <c r="J913" s="125">
        <v>7315.3592669999998</v>
      </c>
    </row>
    <row r="914" spans="1:10" x14ac:dyDescent="0.25">
      <c r="A914" s="125">
        <v>922411</v>
      </c>
      <c r="B914" s="125">
        <v>2009</v>
      </c>
      <c r="C914" s="125">
        <v>64</v>
      </c>
      <c r="D914" s="125">
        <v>4</v>
      </c>
      <c r="E914" s="125">
        <v>1</v>
      </c>
      <c r="F914" s="129">
        <v>2408.7520119999999</v>
      </c>
      <c r="G914" s="129">
        <v>0</v>
      </c>
      <c r="H914" s="129">
        <v>2749.4859000000001</v>
      </c>
      <c r="I914" s="129">
        <v>2413.7736719999998</v>
      </c>
      <c r="J914" s="129">
        <v>2408.7520119999999</v>
      </c>
    </row>
    <row r="915" spans="1:10" hidden="1" x14ac:dyDescent="0.25">
      <c r="A915" s="125">
        <v>922412</v>
      </c>
      <c r="B915" s="125">
        <v>2009</v>
      </c>
      <c r="C915" s="125">
        <v>64</v>
      </c>
      <c r="D915" s="125">
        <v>4</v>
      </c>
      <c r="E915" s="125">
        <v>2</v>
      </c>
      <c r="F915" s="125">
        <v>2083.1568619999998</v>
      </c>
      <c r="G915" s="125">
        <v>0</v>
      </c>
      <c r="H915" s="125">
        <v>2408.7520119999999</v>
      </c>
      <c r="I915" s="125">
        <v>2320.8325629999999</v>
      </c>
      <c r="J915" s="125">
        <v>2083.1568619999998</v>
      </c>
    </row>
    <row r="916" spans="1:10" hidden="1" x14ac:dyDescent="0.25">
      <c r="A916" s="125">
        <v>922413</v>
      </c>
      <c r="B916" s="125">
        <v>2009</v>
      </c>
      <c r="C916" s="125">
        <v>64</v>
      </c>
      <c r="D916" s="125">
        <v>4</v>
      </c>
      <c r="E916" s="125">
        <v>3</v>
      </c>
      <c r="F916" s="125">
        <v>180.749899</v>
      </c>
      <c r="G916" s="125">
        <v>1045.4193190000001</v>
      </c>
      <c r="H916" s="125">
        <v>2083.1568619999998</v>
      </c>
      <c r="I916" s="125">
        <v>1970.0414450000001</v>
      </c>
      <c r="J916" s="125">
        <v>1226.1692169999999</v>
      </c>
    </row>
    <row r="917" spans="1:10" hidden="1" x14ac:dyDescent="0.25">
      <c r="A917" s="125">
        <v>922414</v>
      </c>
      <c r="B917" s="125">
        <v>2009</v>
      </c>
      <c r="C917" s="125">
        <v>64</v>
      </c>
      <c r="D917" s="125">
        <v>4</v>
      </c>
      <c r="E917" s="125">
        <v>4</v>
      </c>
      <c r="F917" s="125">
        <v>1318.773054</v>
      </c>
      <c r="G917" s="125">
        <v>0</v>
      </c>
      <c r="H917" s="125">
        <v>1506.2409580000001</v>
      </c>
      <c r="I917" s="125">
        <v>1322.328937</v>
      </c>
      <c r="J917" s="125">
        <v>1318.773054</v>
      </c>
    </row>
    <row r="918" spans="1:10" x14ac:dyDescent="0.25">
      <c r="A918" s="125">
        <v>922415</v>
      </c>
      <c r="B918" s="125">
        <v>2009</v>
      </c>
      <c r="C918" s="125">
        <v>64</v>
      </c>
      <c r="D918" s="125">
        <v>5</v>
      </c>
      <c r="E918" s="125">
        <v>1</v>
      </c>
      <c r="F918" s="129">
        <v>43.568356000000001</v>
      </c>
      <c r="G918" s="129">
        <v>0</v>
      </c>
      <c r="H918" s="129">
        <v>46.329599999999999</v>
      </c>
      <c r="I918" s="129">
        <v>43.568356000000001</v>
      </c>
      <c r="J918" s="129">
        <v>43.568356000000001</v>
      </c>
    </row>
    <row r="919" spans="1:10" hidden="1" x14ac:dyDescent="0.25">
      <c r="A919" s="125">
        <v>922416</v>
      </c>
      <c r="B919" s="125">
        <v>2009</v>
      </c>
      <c r="C919" s="125">
        <v>64</v>
      </c>
      <c r="D919" s="125">
        <v>5</v>
      </c>
      <c r="E919" s="125">
        <v>2</v>
      </c>
      <c r="F919" s="125">
        <v>39.703479000000002</v>
      </c>
      <c r="G919" s="125">
        <v>0</v>
      </c>
      <c r="H919" s="125">
        <v>43.568356000000001</v>
      </c>
      <c r="I919" s="125">
        <v>42.810265999999999</v>
      </c>
      <c r="J919" s="125">
        <v>39.703479000000002</v>
      </c>
    </row>
    <row r="920" spans="1:10" hidden="1" x14ac:dyDescent="0.25">
      <c r="A920" s="125">
        <v>922417</v>
      </c>
      <c r="B920" s="125">
        <v>2009</v>
      </c>
      <c r="C920" s="125">
        <v>64</v>
      </c>
      <c r="D920" s="125">
        <v>5</v>
      </c>
      <c r="E920" s="125">
        <v>3</v>
      </c>
      <c r="F920" s="125">
        <v>0</v>
      </c>
      <c r="G920" s="125">
        <v>28.024515999999998</v>
      </c>
      <c r="H920" s="125">
        <v>39.703479000000002</v>
      </c>
      <c r="I920" s="125">
        <v>38.671188999999998</v>
      </c>
      <c r="J920" s="125">
        <v>28.024515999999998</v>
      </c>
    </row>
    <row r="921" spans="1:10" hidden="1" x14ac:dyDescent="0.25">
      <c r="A921" s="125">
        <v>922418</v>
      </c>
      <c r="B921" s="125">
        <v>2009</v>
      </c>
      <c r="C921" s="125">
        <v>64</v>
      </c>
      <c r="D921" s="125">
        <v>5</v>
      </c>
      <c r="E921" s="125">
        <v>4</v>
      </c>
      <c r="F921" s="125">
        <v>169.977205</v>
      </c>
      <c r="G921" s="125">
        <v>0</v>
      </c>
      <c r="H921" s="125">
        <v>180.749899</v>
      </c>
      <c r="I921" s="125">
        <v>169.977205</v>
      </c>
      <c r="J921" s="125">
        <v>169.977205</v>
      </c>
    </row>
    <row r="922" spans="1:10" x14ac:dyDescent="0.25">
      <c r="A922" s="125">
        <v>922419</v>
      </c>
      <c r="B922" s="125">
        <v>2009</v>
      </c>
      <c r="C922" s="125">
        <v>65</v>
      </c>
      <c r="D922" s="125">
        <v>2</v>
      </c>
      <c r="E922" s="125">
        <v>1</v>
      </c>
      <c r="F922" s="129">
        <v>2154.5113510000001</v>
      </c>
      <c r="G922" s="129">
        <v>0</v>
      </c>
      <c r="H922" s="129">
        <v>2910.8292000000001</v>
      </c>
      <c r="I922" s="129">
        <v>2160.7085149999998</v>
      </c>
      <c r="J922" s="129">
        <v>2154.5113510000001</v>
      </c>
    </row>
    <row r="923" spans="1:10" hidden="1" x14ac:dyDescent="0.25">
      <c r="A923" s="125">
        <v>922420</v>
      </c>
      <c r="B923" s="125">
        <v>2009</v>
      </c>
      <c r="C923" s="125">
        <v>65</v>
      </c>
      <c r="D923" s="125">
        <v>2</v>
      </c>
      <c r="E923" s="125">
        <v>2</v>
      </c>
      <c r="F923" s="125">
        <v>1977.6018879999999</v>
      </c>
      <c r="G923" s="125">
        <v>0</v>
      </c>
      <c r="H923" s="125">
        <v>2154.5113510000001</v>
      </c>
      <c r="I923" s="125">
        <v>1978.703225</v>
      </c>
      <c r="J923" s="125">
        <v>1977.6018879999999</v>
      </c>
    </row>
    <row r="924" spans="1:10" hidden="1" x14ac:dyDescent="0.25">
      <c r="A924" s="125">
        <v>922421</v>
      </c>
      <c r="B924" s="125">
        <v>2009</v>
      </c>
      <c r="C924" s="125">
        <v>65</v>
      </c>
      <c r="D924" s="125">
        <v>2</v>
      </c>
      <c r="E924" s="125">
        <v>3</v>
      </c>
      <c r="F924" s="125">
        <v>1592.1664069999999</v>
      </c>
      <c r="G924" s="125">
        <v>137.817733</v>
      </c>
      <c r="H924" s="125">
        <v>1977.6018879999999</v>
      </c>
      <c r="I924" s="125">
        <v>1740.4874219999999</v>
      </c>
      <c r="J924" s="125">
        <v>1729.9841409999999</v>
      </c>
    </row>
    <row r="925" spans="1:10" hidden="1" x14ac:dyDescent="0.25">
      <c r="A925" s="125">
        <v>922422</v>
      </c>
      <c r="B925" s="125">
        <v>2009</v>
      </c>
      <c r="C925" s="125">
        <v>65</v>
      </c>
      <c r="D925" s="125">
        <v>2</v>
      </c>
      <c r="E925" s="125">
        <v>4</v>
      </c>
      <c r="F925" s="125">
        <v>2156.0434310000001</v>
      </c>
      <c r="G925" s="125">
        <v>0</v>
      </c>
      <c r="H925" s="125">
        <v>2910.8292000000001</v>
      </c>
      <c r="I925" s="125">
        <v>2160.7085149999998</v>
      </c>
      <c r="J925" s="125">
        <v>2156.0434310000001</v>
      </c>
    </row>
    <row r="926" spans="1:10" x14ac:dyDescent="0.25">
      <c r="A926" s="125">
        <v>922423</v>
      </c>
      <c r="B926" s="125">
        <v>2009</v>
      </c>
      <c r="C926" s="125">
        <v>65</v>
      </c>
      <c r="D926" s="125">
        <v>3</v>
      </c>
      <c r="E926" s="125">
        <v>1</v>
      </c>
      <c r="F926" s="129">
        <v>1290.9468429999999</v>
      </c>
      <c r="G926" s="129">
        <v>0</v>
      </c>
      <c r="H926" s="129">
        <v>1594.37285</v>
      </c>
      <c r="I926" s="129">
        <v>1294.949629</v>
      </c>
      <c r="J926" s="129">
        <v>1290.9468429999999</v>
      </c>
    </row>
    <row r="927" spans="1:10" hidden="1" x14ac:dyDescent="0.25">
      <c r="A927" s="125">
        <v>922424</v>
      </c>
      <c r="B927" s="125">
        <v>2009</v>
      </c>
      <c r="C927" s="125">
        <v>65</v>
      </c>
      <c r="D927" s="125">
        <v>3</v>
      </c>
      <c r="E927" s="125">
        <v>2</v>
      </c>
      <c r="F927" s="125">
        <v>1215.8428670000001</v>
      </c>
      <c r="G927" s="125">
        <v>0</v>
      </c>
      <c r="H927" s="125">
        <v>1290.9468429999999</v>
      </c>
      <c r="I927" s="125">
        <v>1216.4592110000001</v>
      </c>
      <c r="J927" s="125">
        <v>1215.8428670000001</v>
      </c>
    </row>
    <row r="928" spans="1:10" hidden="1" x14ac:dyDescent="0.25">
      <c r="A928" s="125">
        <v>922425</v>
      </c>
      <c r="B928" s="125">
        <v>2009</v>
      </c>
      <c r="C928" s="125">
        <v>65</v>
      </c>
      <c r="D928" s="125">
        <v>3</v>
      </c>
      <c r="E928" s="125">
        <v>3</v>
      </c>
      <c r="F928" s="125">
        <v>838.18843400000003</v>
      </c>
      <c r="G928" s="125">
        <v>268.46068100000002</v>
      </c>
      <c r="H928" s="125">
        <v>1215.8428670000001</v>
      </c>
      <c r="I928" s="125">
        <v>1112.1314709999999</v>
      </c>
      <c r="J928" s="125">
        <v>1106.6491140000001</v>
      </c>
    </row>
    <row r="929" spans="1:10" hidden="1" x14ac:dyDescent="0.25">
      <c r="A929" s="125">
        <v>922426</v>
      </c>
      <c r="B929" s="125">
        <v>2009</v>
      </c>
      <c r="C929" s="125">
        <v>65</v>
      </c>
      <c r="D929" s="125">
        <v>3</v>
      </c>
      <c r="E929" s="125">
        <v>4</v>
      </c>
      <c r="F929" s="125">
        <v>1290.367524</v>
      </c>
      <c r="G929" s="125">
        <v>0</v>
      </c>
      <c r="H929" s="125">
        <v>1592.1664069999999</v>
      </c>
      <c r="I929" s="125">
        <v>1293.1575560000001</v>
      </c>
      <c r="J929" s="125">
        <v>1290.367524</v>
      </c>
    </row>
    <row r="930" spans="1:10" x14ac:dyDescent="0.25">
      <c r="A930" s="125">
        <v>922427</v>
      </c>
      <c r="B930" s="125">
        <v>2009</v>
      </c>
      <c r="C930" s="125">
        <v>65</v>
      </c>
      <c r="D930" s="125">
        <v>4</v>
      </c>
      <c r="E930" s="125">
        <v>1</v>
      </c>
      <c r="F930" s="129">
        <v>140.184292</v>
      </c>
      <c r="G930" s="129">
        <v>0</v>
      </c>
      <c r="H930" s="129">
        <v>164.77080000000001</v>
      </c>
      <c r="I930" s="129">
        <v>144.65228500000001</v>
      </c>
      <c r="J930" s="129">
        <v>140.184292</v>
      </c>
    </row>
    <row r="931" spans="1:10" hidden="1" x14ac:dyDescent="0.25">
      <c r="A931" s="125">
        <v>922428</v>
      </c>
      <c r="B931" s="125">
        <v>2009</v>
      </c>
      <c r="C931" s="125">
        <v>65</v>
      </c>
      <c r="D931" s="125">
        <v>4</v>
      </c>
      <c r="E931" s="125">
        <v>2</v>
      </c>
      <c r="F931" s="125">
        <v>132.04849400000001</v>
      </c>
      <c r="G931" s="125">
        <v>0</v>
      </c>
      <c r="H931" s="125">
        <v>140.184292</v>
      </c>
      <c r="I931" s="125">
        <v>135.067566</v>
      </c>
      <c r="J931" s="125">
        <v>132.04849400000001</v>
      </c>
    </row>
    <row r="932" spans="1:10" hidden="1" x14ac:dyDescent="0.25">
      <c r="A932" s="125">
        <v>922429</v>
      </c>
      <c r="B932" s="125">
        <v>2009</v>
      </c>
      <c r="C932" s="125">
        <v>65</v>
      </c>
      <c r="D932" s="125">
        <v>4</v>
      </c>
      <c r="E932" s="125">
        <v>3</v>
      </c>
      <c r="F932" s="125">
        <v>15.231645</v>
      </c>
      <c r="G932" s="125">
        <v>107.448756</v>
      </c>
      <c r="H932" s="125">
        <v>132.04849400000001</v>
      </c>
      <c r="I932" s="125">
        <v>124.87826</v>
      </c>
      <c r="J932" s="125">
        <v>122.680401</v>
      </c>
    </row>
    <row r="933" spans="1:10" hidden="1" x14ac:dyDescent="0.25">
      <c r="A933" s="125">
        <v>922430</v>
      </c>
      <c r="B933" s="125">
        <v>2009</v>
      </c>
      <c r="C933" s="125">
        <v>65</v>
      </c>
      <c r="D933" s="125">
        <v>4</v>
      </c>
      <c r="E933" s="125">
        <v>4</v>
      </c>
      <c r="F933" s="125">
        <v>718.74309600000004</v>
      </c>
      <c r="G933" s="125">
        <v>0</v>
      </c>
      <c r="H933" s="125">
        <v>838.18843400000003</v>
      </c>
      <c r="I933" s="125">
        <v>735.84562600000004</v>
      </c>
      <c r="J933" s="125">
        <v>718.74309600000004</v>
      </c>
    </row>
    <row r="934" spans="1:10" x14ac:dyDescent="0.25">
      <c r="A934" s="125">
        <v>922431</v>
      </c>
      <c r="B934" s="125">
        <v>2009</v>
      </c>
      <c r="C934" s="125">
        <v>65</v>
      </c>
      <c r="D934" s="125">
        <v>5</v>
      </c>
      <c r="E934" s="125">
        <v>1</v>
      </c>
      <c r="F934" s="129">
        <v>38.661223999999997</v>
      </c>
      <c r="G934" s="129">
        <v>0</v>
      </c>
      <c r="H934" s="129">
        <v>50.4268</v>
      </c>
      <c r="I934" s="129">
        <v>47.421362999999999</v>
      </c>
      <c r="J934" s="129">
        <v>38.661223999999997</v>
      </c>
    </row>
    <row r="935" spans="1:10" hidden="1" x14ac:dyDescent="0.25">
      <c r="A935" s="125">
        <v>922432</v>
      </c>
      <c r="B935" s="125">
        <v>2009</v>
      </c>
      <c r="C935" s="125">
        <v>65</v>
      </c>
      <c r="D935" s="125">
        <v>5</v>
      </c>
      <c r="E935" s="125">
        <v>2</v>
      </c>
      <c r="F935" s="125">
        <v>37.988384000000003</v>
      </c>
      <c r="G935" s="125">
        <v>0</v>
      </c>
      <c r="H935" s="125">
        <v>38.661223999999997</v>
      </c>
      <c r="I935" s="125">
        <v>37.988518999999997</v>
      </c>
      <c r="J935" s="125">
        <v>37.988384000000003</v>
      </c>
    </row>
    <row r="936" spans="1:10" hidden="1" x14ac:dyDescent="0.25">
      <c r="A936" s="125">
        <v>922433</v>
      </c>
      <c r="B936" s="125">
        <v>2009</v>
      </c>
      <c r="C936" s="125">
        <v>65</v>
      </c>
      <c r="D936" s="125">
        <v>5</v>
      </c>
      <c r="E936" s="125">
        <v>3</v>
      </c>
      <c r="F936" s="125">
        <v>0</v>
      </c>
      <c r="G936" s="125">
        <v>37.000025000000001</v>
      </c>
      <c r="H936" s="125">
        <v>37.988384000000003</v>
      </c>
      <c r="I936" s="125">
        <v>37.000686000000002</v>
      </c>
      <c r="J936" s="125">
        <v>37.000025000000001</v>
      </c>
    </row>
    <row r="937" spans="1:10" hidden="1" x14ac:dyDescent="0.25">
      <c r="A937" s="125">
        <v>922434</v>
      </c>
      <c r="B937" s="125">
        <v>2009</v>
      </c>
      <c r="C937" s="125">
        <v>65</v>
      </c>
      <c r="D937" s="125">
        <v>5</v>
      </c>
      <c r="E937" s="125">
        <v>4</v>
      </c>
      <c r="F937" s="125">
        <v>11.193374</v>
      </c>
      <c r="G937" s="125">
        <v>0</v>
      </c>
      <c r="H937" s="125">
        <v>15.231645</v>
      </c>
      <c r="I937" s="125">
        <v>14.323839</v>
      </c>
      <c r="J937" s="125">
        <v>11.193374</v>
      </c>
    </row>
    <row r="938" spans="1:10" x14ac:dyDescent="0.25">
      <c r="A938" s="125">
        <v>922435</v>
      </c>
      <c r="B938" s="125">
        <v>2009</v>
      </c>
      <c r="C938" s="125">
        <v>67</v>
      </c>
      <c r="D938" s="125">
        <v>2</v>
      </c>
      <c r="E938" s="125">
        <v>1</v>
      </c>
      <c r="F938" s="129">
        <v>19911.802189000002</v>
      </c>
      <c r="G938" s="129">
        <v>0</v>
      </c>
      <c r="H938" s="129">
        <v>26837.831999999999</v>
      </c>
      <c r="I938" s="129">
        <v>19921.722694</v>
      </c>
      <c r="J938" s="129">
        <v>19911.802189000002</v>
      </c>
    </row>
    <row r="939" spans="1:10" hidden="1" x14ac:dyDescent="0.25">
      <c r="A939" s="125">
        <v>922436</v>
      </c>
      <c r="B939" s="125">
        <v>2009</v>
      </c>
      <c r="C939" s="125">
        <v>67</v>
      </c>
      <c r="D939" s="125">
        <v>2</v>
      </c>
      <c r="E939" s="125">
        <v>2</v>
      </c>
      <c r="F939" s="125">
        <v>18237.437451000002</v>
      </c>
      <c r="G939" s="125">
        <v>0</v>
      </c>
      <c r="H939" s="125">
        <v>19911.802189000002</v>
      </c>
      <c r="I939" s="125">
        <v>18286.999131</v>
      </c>
      <c r="J939" s="125">
        <v>18237.437451000002</v>
      </c>
    </row>
    <row r="940" spans="1:10" hidden="1" x14ac:dyDescent="0.25">
      <c r="A940" s="125">
        <v>922437</v>
      </c>
      <c r="B940" s="125">
        <v>2009</v>
      </c>
      <c r="C940" s="125">
        <v>67</v>
      </c>
      <c r="D940" s="125">
        <v>2</v>
      </c>
      <c r="E940" s="125">
        <v>3</v>
      </c>
      <c r="F940" s="125">
        <v>15786.165268000001</v>
      </c>
      <c r="G940" s="125">
        <v>142.183931</v>
      </c>
      <c r="H940" s="125">
        <v>18237.437451000002</v>
      </c>
      <c r="I940" s="125">
        <v>16050.768700000001</v>
      </c>
      <c r="J940" s="125">
        <v>15928.349199</v>
      </c>
    </row>
    <row r="941" spans="1:10" hidden="1" x14ac:dyDescent="0.25">
      <c r="A941" s="125">
        <v>922438</v>
      </c>
      <c r="B941" s="125">
        <v>2009</v>
      </c>
      <c r="C941" s="125">
        <v>67</v>
      </c>
      <c r="D941" s="125">
        <v>2</v>
      </c>
      <c r="E941" s="125">
        <v>4</v>
      </c>
      <c r="F941" s="125">
        <v>19912.748298999999</v>
      </c>
      <c r="G941" s="125">
        <v>0</v>
      </c>
      <c r="H941" s="125">
        <v>26837.831999999999</v>
      </c>
      <c r="I941" s="125">
        <v>19921.722694</v>
      </c>
      <c r="J941" s="125">
        <v>19912.748298999999</v>
      </c>
    </row>
    <row r="942" spans="1:10" x14ac:dyDescent="0.25">
      <c r="A942" s="125">
        <v>922439</v>
      </c>
      <c r="B942" s="125">
        <v>2009</v>
      </c>
      <c r="C942" s="125">
        <v>67</v>
      </c>
      <c r="D942" s="125">
        <v>3</v>
      </c>
      <c r="E942" s="125">
        <v>1</v>
      </c>
      <c r="F942" s="129">
        <v>23458.819325</v>
      </c>
      <c r="G942" s="129">
        <v>0</v>
      </c>
      <c r="H942" s="129">
        <v>29416.084599999998</v>
      </c>
      <c r="I942" s="129">
        <v>23891.743912000002</v>
      </c>
      <c r="J942" s="129">
        <v>23458.819325</v>
      </c>
    </row>
    <row r="943" spans="1:10" hidden="1" x14ac:dyDescent="0.25">
      <c r="A943" s="125">
        <v>922440</v>
      </c>
      <c r="B943" s="125">
        <v>2009</v>
      </c>
      <c r="C943" s="125">
        <v>67</v>
      </c>
      <c r="D943" s="125">
        <v>3</v>
      </c>
      <c r="E943" s="125">
        <v>2</v>
      </c>
      <c r="F943" s="125">
        <v>20842.601978999999</v>
      </c>
      <c r="G943" s="125">
        <v>0</v>
      </c>
      <c r="H943" s="125">
        <v>23458.819325</v>
      </c>
      <c r="I943" s="125">
        <v>22105.245449999999</v>
      </c>
      <c r="J943" s="125">
        <v>20842.601978999999</v>
      </c>
    </row>
    <row r="944" spans="1:10" hidden="1" x14ac:dyDescent="0.25">
      <c r="A944" s="125">
        <v>922441</v>
      </c>
      <c r="B944" s="125">
        <v>2009</v>
      </c>
      <c r="C944" s="125">
        <v>67</v>
      </c>
      <c r="D944" s="125">
        <v>3</v>
      </c>
      <c r="E944" s="125">
        <v>3</v>
      </c>
      <c r="F944" s="125">
        <v>15424.848582000001</v>
      </c>
      <c r="G944" s="125">
        <v>2252.8428779999999</v>
      </c>
      <c r="H944" s="125">
        <v>20842.601978999999</v>
      </c>
      <c r="I944" s="125">
        <v>19064.728030999999</v>
      </c>
      <c r="J944" s="125">
        <v>17677.691459999998</v>
      </c>
    </row>
    <row r="945" spans="1:10" hidden="1" x14ac:dyDescent="0.25">
      <c r="A945" s="125">
        <v>922442</v>
      </c>
      <c r="B945" s="125">
        <v>2009</v>
      </c>
      <c r="C945" s="125">
        <v>67</v>
      </c>
      <c r="D945" s="125">
        <v>3</v>
      </c>
      <c r="E945" s="125">
        <v>4</v>
      </c>
      <c r="F945" s="125">
        <v>12603.163514</v>
      </c>
      <c r="G945" s="125">
        <v>0</v>
      </c>
      <c r="H945" s="125">
        <v>15786.165268000001</v>
      </c>
      <c r="I945" s="125">
        <v>12821.523429999999</v>
      </c>
      <c r="J945" s="125">
        <v>12603.163514</v>
      </c>
    </row>
    <row r="946" spans="1:10" x14ac:dyDescent="0.25">
      <c r="A946" s="125">
        <v>922443</v>
      </c>
      <c r="B946" s="125">
        <v>2009</v>
      </c>
      <c r="C946" s="125">
        <v>67</v>
      </c>
      <c r="D946" s="125">
        <v>4</v>
      </c>
      <c r="E946" s="125">
        <v>1</v>
      </c>
      <c r="F946" s="129">
        <v>5522.1407529999997</v>
      </c>
      <c r="G946" s="129">
        <v>0</v>
      </c>
      <c r="H946" s="129">
        <v>6318.3857500000004</v>
      </c>
      <c r="I946" s="129">
        <v>5546.9108500000002</v>
      </c>
      <c r="J946" s="129">
        <v>5522.1407529999997</v>
      </c>
    </row>
    <row r="947" spans="1:10" hidden="1" x14ac:dyDescent="0.25">
      <c r="A947" s="125">
        <v>922444</v>
      </c>
      <c r="B947" s="125">
        <v>2009</v>
      </c>
      <c r="C947" s="125">
        <v>67</v>
      </c>
      <c r="D947" s="125">
        <v>4</v>
      </c>
      <c r="E947" s="125">
        <v>2</v>
      </c>
      <c r="F947" s="125">
        <v>4863.2368969999998</v>
      </c>
      <c r="G947" s="125">
        <v>0</v>
      </c>
      <c r="H947" s="125">
        <v>5522.1407529999997</v>
      </c>
      <c r="I947" s="125">
        <v>5320.5826159999997</v>
      </c>
      <c r="J947" s="125">
        <v>4863.2368969999998</v>
      </c>
    </row>
    <row r="948" spans="1:10" hidden="1" x14ac:dyDescent="0.25">
      <c r="A948" s="125">
        <v>922445</v>
      </c>
      <c r="B948" s="125">
        <v>2009</v>
      </c>
      <c r="C948" s="125">
        <v>67</v>
      </c>
      <c r="D948" s="125">
        <v>4</v>
      </c>
      <c r="E948" s="125">
        <v>3</v>
      </c>
      <c r="F948" s="125">
        <v>799.23495800000001</v>
      </c>
      <c r="G948" s="125">
        <v>3384.7429069999998</v>
      </c>
      <c r="H948" s="125">
        <v>4863.2368969999998</v>
      </c>
      <c r="I948" s="125">
        <v>4599.163133</v>
      </c>
      <c r="J948" s="125">
        <v>4183.9778649999998</v>
      </c>
    </row>
    <row r="949" spans="1:10" hidden="1" x14ac:dyDescent="0.25">
      <c r="A949" s="125">
        <v>922446</v>
      </c>
      <c r="B949" s="125">
        <v>2009</v>
      </c>
      <c r="C949" s="125">
        <v>67</v>
      </c>
      <c r="D949" s="125">
        <v>4</v>
      </c>
      <c r="E949" s="125">
        <v>4</v>
      </c>
      <c r="F949" s="125">
        <v>13480.189168999999</v>
      </c>
      <c r="G949" s="125">
        <v>0</v>
      </c>
      <c r="H949" s="125">
        <v>15424.848582000001</v>
      </c>
      <c r="I949" s="125">
        <v>13541.47457</v>
      </c>
      <c r="J949" s="125">
        <v>13480.189168999999</v>
      </c>
    </row>
    <row r="950" spans="1:10" x14ac:dyDescent="0.25">
      <c r="A950" s="125">
        <v>922447</v>
      </c>
      <c r="B950" s="125">
        <v>2009</v>
      </c>
      <c r="C950" s="125">
        <v>67</v>
      </c>
      <c r="D950" s="125">
        <v>5</v>
      </c>
      <c r="E950" s="125">
        <v>1</v>
      </c>
      <c r="F950" s="129">
        <v>190.19295199999999</v>
      </c>
      <c r="G950" s="129">
        <v>0</v>
      </c>
      <c r="H950" s="129">
        <v>203.49</v>
      </c>
      <c r="I950" s="129">
        <v>191.361996</v>
      </c>
      <c r="J950" s="129">
        <v>190.19295199999999</v>
      </c>
    </row>
    <row r="951" spans="1:10" hidden="1" x14ac:dyDescent="0.25">
      <c r="A951" s="125">
        <v>922448</v>
      </c>
      <c r="B951" s="125">
        <v>2009</v>
      </c>
      <c r="C951" s="125">
        <v>67</v>
      </c>
      <c r="D951" s="125">
        <v>5</v>
      </c>
      <c r="E951" s="125">
        <v>2</v>
      </c>
      <c r="F951" s="125">
        <v>180.226575</v>
      </c>
      <c r="G951" s="125">
        <v>0</v>
      </c>
      <c r="H951" s="125">
        <v>190.19295199999999</v>
      </c>
      <c r="I951" s="125">
        <v>186.88359500000001</v>
      </c>
      <c r="J951" s="125">
        <v>180.226575</v>
      </c>
    </row>
    <row r="952" spans="1:10" hidden="1" x14ac:dyDescent="0.25">
      <c r="A952" s="125">
        <v>922449</v>
      </c>
      <c r="B952" s="125">
        <v>2009</v>
      </c>
      <c r="C952" s="125">
        <v>67</v>
      </c>
      <c r="D952" s="125">
        <v>5</v>
      </c>
      <c r="E952" s="125">
        <v>3</v>
      </c>
      <c r="F952" s="125">
        <v>0</v>
      </c>
      <c r="G952" s="125">
        <v>161.38553099999999</v>
      </c>
      <c r="H952" s="125">
        <v>180.226575</v>
      </c>
      <c r="I952" s="125">
        <v>175.540684</v>
      </c>
      <c r="J952" s="125">
        <v>161.38553099999999</v>
      </c>
    </row>
    <row r="953" spans="1:10" hidden="1" x14ac:dyDescent="0.25">
      <c r="A953" s="125">
        <v>922450</v>
      </c>
      <c r="B953" s="125">
        <v>2009</v>
      </c>
      <c r="C953" s="125">
        <v>67</v>
      </c>
      <c r="D953" s="125">
        <v>5</v>
      </c>
      <c r="E953" s="125">
        <v>4</v>
      </c>
      <c r="F953" s="125">
        <v>746.85992199999998</v>
      </c>
      <c r="G953" s="125">
        <v>0</v>
      </c>
      <c r="H953" s="125">
        <v>799.23495800000001</v>
      </c>
      <c r="I953" s="125">
        <v>751.60055399999999</v>
      </c>
      <c r="J953" s="125">
        <v>746.85992199999998</v>
      </c>
    </row>
    <row r="954" spans="1:10" x14ac:dyDescent="0.25">
      <c r="A954" s="125">
        <v>922451</v>
      </c>
      <c r="B954" s="125">
        <v>2009</v>
      </c>
      <c r="C954" s="125">
        <v>69</v>
      </c>
      <c r="D954" s="125">
        <v>2</v>
      </c>
      <c r="E954" s="125">
        <v>1</v>
      </c>
      <c r="F954" s="129">
        <v>123807.33008299999</v>
      </c>
      <c r="G954" s="129">
        <v>0</v>
      </c>
      <c r="H954" s="129">
        <v>166802.89499999999</v>
      </c>
      <c r="I954" s="129">
        <v>123817.788959</v>
      </c>
      <c r="J954" s="129">
        <v>123807.33008299999</v>
      </c>
    </row>
    <row r="955" spans="1:10" hidden="1" x14ac:dyDescent="0.25">
      <c r="A955" s="125">
        <v>922452</v>
      </c>
      <c r="B955" s="125">
        <v>2009</v>
      </c>
      <c r="C955" s="125">
        <v>69</v>
      </c>
      <c r="D955" s="125">
        <v>2</v>
      </c>
      <c r="E955" s="125">
        <v>2</v>
      </c>
      <c r="F955" s="125">
        <v>113689.583424</v>
      </c>
      <c r="G955" s="125">
        <v>0</v>
      </c>
      <c r="H955" s="125">
        <v>123807.33008299999</v>
      </c>
      <c r="I955" s="125">
        <v>113704.65194900001</v>
      </c>
      <c r="J955" s="125">
        <v>113689.583424</v>
      </c>
    </row>
    <row r="956" spans="1:10" hidden="1" x14ac:dyDescent="0.25">
      <c r="A956" s="125">
        <v>922453</v>
      </c>
      <c r="B956" s="125">
        <v>2009</v>
      </c>
      <c r="C956" s="125">
        <v>69</v>
      </c>
      <c r="D956" s="125">
        <v>2</v>
      </c>
      <c r="E956" s="125">
        <v>3</v>
      </c>
      <c r="F956" s="125">
        <v>98399.291440000001</v>
      </c>
      <c r="G956" s="125">
        <v>1615.1593700000001</v>
      </c>
      <c r="H956" s="125">
        <v>113689.583424</v>
      </c>
      <c r="I956" s="125">
        <v>100058.20237100001</v>
      </c>
      <c r="J956" s="125">
        <v>100014.45080999999</v>
      </c>
    </row>
    <row r="957" spans="1:10" hidden="1" x14ac:dyDescent="0.25">
      <c r="A957" s="125">
        <v>922454</v>
      </c>
      <c r="B957" s="125">
        <v>2009</v>
      </c>
      <c r="C957" s="125">
        <v>69</v>
      </c>
      <c r="D957" s="125">
        <v>2</v>
      </c>
      <c r="E957" s="125">
        <v>4</v>
      </c>
      <c r="F957" s="125">
        <v>123796.686283</v>
      </c>
      <c r="G957" s="125">
        <v>0</v>
      </c>
      <c r="H957" s="125">
        <v>166802.89499999999</v>
      </c>
      <c r="I957" s="125">
        <v>123817.788959</v>
      </c>
      <c r="J957" s="125">
        <v>123796.686283</v>
      </c>
    </row>
    <row r="958" spans="1:10" x14ac:dyDescent="0.25">
      <c r="A958" s="125">
        <v>922455</v>
      </c>
      <c r="B958" s="125">
        <v>2009</v>
      </c>
      <c r="C958" s="125">
        <v>69</v>
      </c>
      <c r="D958" s="125">
        <v>3</v>
      </c>
      <c r="E958" s="125">
        <v>1</v>
      </c>
      <c r="F958" s="129">
        <v>102464.85367</v>
      </c>
      <c r="G958" s="129">
        <v>0</v>
      </c>
      <c r="H958" s="129">
        <v>126226.48179999999</v>
      </c>
      <c r="I958" s="129">
        <v>102521.148518</v>
      </c>
      <c r="J958" s="129">
        <v>102464.85367</v>
      </c>
    </row>
    <row r="959" spans="1:10" hidden="1" x14ac:dyDescent="0.25">
      <c r="A959" s="125">
        <v>922456</v>
      </c>
      <c r="B959" s="125">
        <v>2009</v>
      </c>
      <c r="C959" s="125">
        <v>69</v>
      </c>
      <c r="D959" s="125">
        <v>3</v>
      </c>
      <c r="E959" s="125">
        <v>2</v>
      </c>
      <c r="F959" s="125">
        <v>96173.743801999997</v>
      </c>
      <c r="G959" s="125">
        <v>0</v>
      </c>
      <c r="H959" s="125">
        <v>102464.85367</v>
      </c>
      <c r="I959" s="125">
        <v>96552.631613000005</v>
      </c>
      <c r="J959" s="125">
        <v>96173.743801999997</v>
      </c>
    </row>
    <row r="960" spans="1:10" hidden="1" x14ac:dyDescent="0.25">
      <c r="A960" s="125">
        <v>922457</v>
      </c>
      <c r="B960" s="125">
        <v>2009</v>
      </c>
      <c r="C960" s="125">
        <v>69</v>
      </c>
      <c r="D960" s="125">
        <v>3</v>
      </c>
      <c r="E960" s="125">
        <v>3</v>
      </c>
      <c r="F960" s="125">
        <v>52074.263833999998</v>
      </c>
      <c r="G960" s="125">
        <v>35259.361930999999</v>
      </c>
      <c r="H960" s="125">
        <v>96173.743801999997</v>
      </c>
      <c r="I960" s="125">
        <v>87970.123456000001</v>
      </c>
      <c r="J960" s="125">
        <v>87333.625765000004</v>
      </c>
    </row>
    <row r="961" spans="1:10" hidden="1" x14ac:dyDescent="0.25">
      <c r="A961" s="125">
        <v>922458</v>
      </c>
      <c r="B961" s="125">
        <v>2009</v>
      </c>
      <c r="C961" s="125">
        <v>69</v>
      </c>
      <c r="D961" s="125">
        <v>3</v>
      </c>
      <c r="E961" s="125">
        <v>4</v>
      </c>
      <c r="F961" s="125">
        <v>79605.008029000004</v>
      </c>
      <c r="G961" s="125">
        <v>0</v>
      </c>
      <c r="H961" s="125">
        <v>98399.291440000001</v>
      </c>
      <c r="I961" s="125">
        <v>79919.904508000007</v>
      </c>
      <c r="J961" s="125">
        <v>79605.008029000004</v>
      </c>
    </row>
    <row r="962" spans="1:10" x14ac:dyDescent="0.25">
      <c r="A962" s="125">
        <v>922459</v>
      </c>
      <c r="B962" s="125">
        <v>2009</v>
      </c>
      <c r="C962" s="125">
        <v>69</v>
      </c>
      <c r="D962" s="125">
        <v>4</v>
      </c>
      <c r="E962" s="125">
        <v>1</v>
      </c>
      <c r="F962" s="129">
        <v>5833.1029850000004</v>
      </c>
      <c r="G962" s="129">
        <v>0</v>
      </c>
      <c r="H962" s="129">
        <v>6767.0640000000003</v>
      </c>
      <c r="I962" s="129">
        <v>5940.8054860000002</v>
      </c>
      <c r="J962" s="129">
        <v>5833.1029850000004</v>
      </c>
    </row>
    <row r="963" spans="1:10" hidden="1" x14ac:dyDescent="0.25">
      <c r="A963" s="125">
        <v>922460</v>
      </c>
      <c r="B963" s="125">
        <v>2009</v>
      </c>
      <c r="C963" s="125">
        <v>69</v>
      </c>
      <c r="D963" s="125">
        <v>4</v>
      </c>
      <c r="E963" s="125">
        <v>2</v>
      </c>
      <c r="F963" s="125">
        <v>5596.874589</v>
      </c>
      <c r="G963" s="125">
        <v>0</v>
      </c>
      <c r="H963" s="125">
        <v>5833.1029850000004</v>
      </c>
      <c r="I963" s="125">
        <v>5620.1947259999997</v>
      </c>
      <c r="J963" s="125">
        <v>5596.874589</v>
      </c>
    </row>
    <row r="964" spans="1:10" hidden="1" x14ac:dyDescent="0.25">
      <c r="A964" s="125">
        <v>922461</v>
      </c>
      <c r="B964" s="125">
        <v>2009</v>
      </c>
      <c r="C964" s="125">
        <v>69</v>
      </c>
      <c r="D964" s="125">
        <v>4</v>
      </c>
      <c r="E964" s="125">
        <v>3</v>
      </c>
      <c r="F964" s="125">
        <v>46.736412000000001</v>
      </c>
      <c r="G964" s="125">
        <v>5243.2458779999997</v>
      </c>
      <c r="H964" s="125">
        <v>5596.874589</v>
      </c>
      <c r="I964" s="125">
        <v>5292.9642990000002</v>
      </c>
      <c r="J964" s="125">
        <v>5289.9822899999999</v>
      </c>
    </row>
    <row r="965" spans="1:10" hidden="1" x14ac:dyDescent="0.25">
      <c r="A965" s="125">
        <v>922462</v>
      </c>
      <c r="B965" s="125">
        <v>2009</v>
      </c>
      <c r="C965" s="125">
        <v>69</v>
      </c>
      <c r="D965" s="125">
        <v>4</v>
      </c>
      <c r="E965" s="125">
        <v>4</v>
      </c>
      <c r="F965" s="125">
        <v>45451.103795000003</v>
      </c>
      <c r="G965" s="125">
        <v>0</v>
      </c>
      <c r="H965" s="125">
        <v>52074.263833999998</v>
      </c>
      <c r="I965" s="125">
        <v>45715.996220000001</v>
      </c>
      <c r="J965" s="125">
        <v>45451.103795000003</v>
      </c>
    </row>
    <row r="966" spans="1:10" x14ac:dyDescent="0.25">
      <c r="A966" s="125">
        <v>922463</v>
      </c>
      <c r="B966" s="125">
        <v>2009</v>
      </c>
      <c r="C966" s="125">
        <v>69</v>
      </c>
      <c r="D966" s="125">
        <v>5</v>
      </c>
      <c r="E966" s="125">
        <v>1</v>
      </c>
      <c r="F966" s="129">
        <v>20.909988999999999</v>
      </c>
      <c r="G966" s="129">
        <v>0</v>
      </c>
      <c r="H966" s="129">
        <v>22.4115</v>
      </c>
      <c r="I966" s="129">
        <v>21.075775</v>
      </c>
      <c r="J966" s="129">
        <v>20.909988999999999</v>
      </c>
    </row>
    <row r="967" spans="1:10" hidden="1" x14ac:dyDescent="0.25">
      <c r="A967" s="125">
        <v>922464</v>
      </c>
      <c r="B967" s="125">
        <v>2009</v>
      </c>
      <c r="C967" s="125">
        <v>69</v>
      </c>
      <c r="D967" s="125">
        <v>5</v>
      </c>
      <c r="E967" s="125">
        <v>2</v>
      </c>
      <c r="F967" s="125">
        <v>20.546118</v>
      </c>
      <c r="G967" s="125">
        <v>0</v>
      </c>
      <c r="H967" s="125">
        <v>20.909988999999999</v>
      </c>
      <c r="I967" s="125">
        <v>20.546154999999999</v>
      </c>
      <c r="J967" s="125">
        <v>20.546118</v>
      </c>
    </row>
    <row r="968" spans="1:10" hidden="1" x14ac:dyDescent="0.25">
      <c r="A968" s="125">
        <v>922465</v>
      </c>
      <c r="B968" s="125">
        <v>2009</v>
      </c>
      <c r="C968" s="125">
        <v>69</v>
      </c>
      <c r="D968" s="125">
        <v>5</v>
      </c>
      <c r="E968" s="125">
        <v>3</v>
      </c>
      <c r="F968" s="125">
        <v>0</v>
      </c>
      <c r="G968" s="125">
        <v>20.004082</v>
      </c>
      <c r="H968" s="125">
        <v>20.546118</v>
      </c>
      <c r="I968" s="125">
        <v>20.011918999999999</v>
      </c>
      <c r="J968" s="125">
        <v>20.004082</v>
      </c>
    </row>
    <row r="969" spans="1:10" hidden="1" x14ac:dyDescent="0.25">
      <c r="A969" s="125">
        <v>922466</v>
      </c>
      <c r="B969" s="125">
        <v>2009</v>
      </c>
      <c r="C969" s="125">
        <v>69</v>
      </c>
      <c r="D969" s="125">
        <v>5</v>
      </c>
      <c r="E969" s="125">
        <v>4</v>
      </c>
      <c r="F969" s="125">
        <v>43.715800999999999</v>
      </c>
      <c r="G969" s="125">
        <v>0</v>
      </c>
      <c r="H969" s="125">
        <v>46.736412000000001</v>
      </c>
      <c r="I969" s="125">
        <v>43.950921999999998</v>
      </c>
      <c r="J969" s="125">
        <v>43.715800999999999</v>
      </c>
    </row>
    <row r="970" spans="1:10" x14ac:dyDescent="0.25">
      <c r="A970" s="125">
        <v>922467</v>
      </c>
      <c r="B970" s="125">
        <v>2009</v>
      </c>
      <c r="C970" s="125">
        <v>70</v>
      </c>
      <c r="D970" s="125">
        <v>2</v>
      </c>
      <c r="E970" s="125">
        <v>1</v>
      </c>
      <c r="F970" s="129">
        <v>7282.7841230000004</v>
      </c>
      <c r="G970" s="129">
        <v>0</v>
      </c>
      <c r="H970" s="129">
        <v>9811.9349999999995</v>
      </c>
      <c r="I970" s="129">
        <v>7283.399351</v>
      </c>
      <c r="J970" s="129">
        <v>7282.7841230000004</v>
      </c>
    </row>
    <row r="971" spans="1:10" hidden="1" x14ac:dyDescent="0.25">
      <c r="A971" s="125">
        <v>922468</v>
      </c>
      <c r="B971" s="125">
        <v>2009</v>
      </c>
      <c r="C971" s="125">
        <v>70</v>
      </c>
      <c r="D971" s="125">
        <v>2</v>
      </c>
      <c r="E971" s="125">
        <v>2</v>
      </c>
      <c r="F971" s="125">
        <v>6687.6225539999996</v>
      </c>
      <c r="G971" s="125">
        <v>0</v>
      </c>
      <c r="H971" s="125">
        <v>7282.7841230000004</v>
      </c>
      <c r="I971" s="125">
        <v>6688.5089379999999</v>
      </c>
      <c r="J971" s="125">
        <v>6687.6225539999996</v>
      </c>
    </row>
    <row r="972" spans="1:10" hidden="1" x14ac:dyDescent="0.25">
      <c r="A972" s="125">
        <v>922469</v>
      </c>
      <c r="B972" s="125">
        <v>2009</v>
      </c>
      <c r="C972" s="125">
        <v>70</v>
      </c>
      <c r="D972" s="125">
        <v>2</v>
      </c>
      <c r="E972" s="125">
        <v>3</v>
      </c>
      <c r="F972" s="125">
        <v>5788.1936139999998</v>
      </c>
      <c r="G972" s="125">
        <v>95.009375000000006</v>
      </c>
      <c r="H972" s="125">
        <v>6687.6225539999996</v>
      </c>
      <c r="I972" s="125">
        <v>5885.7766099999999</v>
      </c>
      <c r="J972" s="125">
        <v>5883.2029890000003</v>
      </c>
    </row>
    <row r="973" spans="1:10" hidden="1" x14ac:dyDescent="0.25">
      <c r="A973" s="125">
        <v>922470</v>
      </c>
      <c r="B973" s="125">
        <v>2009</v>
      </c>
      <c r="C973" s="125">
        <v>70</v>
      </c>
      <c r="D973" s="125">
        <v>2</v>
      </c>
      <c r="E973" s="125">
        <v>4</v>
      </c>
      <c r="F973" s="125">
        <v>7282.1580169999997</v>
      </c>
      <c r="G973" s="125">
        <v>0</v>
      </c>
      <c r="H973" s="125">
        <v>9811.9349999999995</v>
      </c>
      <c r="I973" s="125">
        <v>7283.399351</v>
      </c>
      <c r="J973" s="125">
        <v>7282.1580169999997</v>
      </c>
    </row>
    <row r="974" spans="1:10" x14ac:dyDescent="0.25">
      <c r="A974" s="125">
        <v>922471</v>
      </c>
      <c r="B974" s="125">
        <v>2009</v>
      </c>
      <c r="C974" s="125">
        <v>70</v>
      </c>
      <c r="D974" s="125">
        <v>3</v>
      </c>
      <c r="E974" s="125">
        <v>1</v>
      </c>
      <c r="F974" s="129">
        <v>6528.7776439999998</v>
      </c>
      <c r="G974" s="129">
        <v>0</v>
      </c>
      <c r="H974" s="129">
        <v>8042.8029999999999</v>
      </c>
      <c r="I974" s="129">
        <v>6532.3645969999998</v>
      </c>
      <c r="J974" s="129">
        <v>6528.7776439999998</v>
      </c>
    </row>
    <row r="975" spans="1:10" hidden="1" x14ac:dyDescent="0.25">
      <c r="A975" s="125">
        <v>922472</v>
      </c>
      <c r="B975" s="125">
        <v>2009</v>
      </c>
      <c r="C975" s="125">
        <v>70</v>
      </c>
      <c r="D975" s="125">
        <v>3</v>
      </c>
      <c r="E975" s="125">
        <v>2</v>
      </c>
      <c r="F975" s="125">
        <v>6127.9254890000002</v>
      </c>
      <c r="G975" s="125">
        <v>0</v>
      </c>
      <c r="H975" s="125">
        <v>6528.7776439999998</v>
      </c>
      <c r="I975" s="125">
        <v>6152.0671739999998</v>
      </c>
      <c r="J975" s="125">
        <v>6127.9254890000002</v>
      </c>
    </row>
    <row r="976" spans="1:10" hidden="1" x14ac:dyDescent="0.25">
      <c r="A976" s="125">
        <v>922473</v>
      </c>
      <c r="B976" s="125">
        <v>2009</v>
      </c>
      <c r="C976" s="125">
        <v>70</v>
      </c>
      <c r="D976" s="125">
        <v>3</v>
      </c>
      <c r="E976" s="125">
        <v>3</v>
      </c>
      <c r="F976" s="125">
        <v>3318.0283519999998</v>
      </c>
      <c r="G976" s="125">
        <v>2246.6292170000002</v>
      </c>
      <c r="H976" s="125">
        <v>6127.9254890000002</v>
      </c>
      <c r="I976" s="125">
        <v>5605.2134450000003</v>
      </c>
      <c r="J976" s="125">
        <v>5564.657569</v>
      </c>
    </row>
    <row r="977" spans="1:10" hidden="1" x14ac:dyDescent="0.25">
      <c r="A977" s="125">
        <v>922474</v>
      </c>
      <c r="B977" s="125">
        <v>2009</v>
      </c>
      <c r="C977" s="125">
        <v>70</v>
      </c>
      <c r="D977" s="125">
        <v>3</v>
      </c>
      <c r="E977" s="125">
        <v>4</v>
      </c>
      <c r="F977" s="125">
        <v>4682.6475309999996</v>
      </c>
      <c r="G977" s="125">
        <v>0</v>
      </c>
      <c r="H977" s="125">
        <v>5788.1936139999998</v>
      </c>
      <c r="I977" s="125">
        <v>4701.1708529999996</v>
      </c>
      <c r="J977" s="125">
        <v>4682.6475309999996</v>
      </c>
    </row>
    <row r="978" spans="1:10" x14ac:dyDescent="0.25">
      <c r="A978" s="125">
        <v>922475</v>
      </c>
      <c r="B978" s="125">
        <v>2009</v>
      </c>
      <c r="C978" s="125">
        <v>70</v>
      </c>
      <c r="D978" s="125">
        <v>4</v>
      </c>
      <c r="E978" s="125">
        <v>1</v>
      </c>
      <c r="F978" s="129">
        <v>370.74807099999998</v>
      </c>
      <c r="G978" s="129">
        <v>0</v>
      </c>
      <c r="H978" s="129">
        <v>430.11</v>
      </c>
      <c r="I978" s="129">
        <v>377.593569</v>
      </c>
      <c r="J978" s="129">
        <v>370.74807099999998</v>
      </c>
    </row>
    <row r="979" spans="1:10" hidden="1" x14ac:dyDescent="0.25">
      <c r="A979" s="125">
        <v>922476</v>
      </c>
      <c r="B979" s="125">
        <v>2009</v>
      </c>
      <c r="C979" s="125">
        <v>70</v>
      </c>
      <c r="D979" s="125">
        <v>4</v>
      </c>
      <c r="E979" s="125">
        <v>2</v>
      </c>
      <c r="F979" s="125">
        <v>355.73355400000003</v>
      </c>
      <c r="G979" s="125">
        <v>0</v>
      </c>
      <c r="H979" s="125">
        <v>370.74807099999998</v>
      </c>
      <c r="I979" s="125">
        <v>357.21576599999997</v>
      </c>
      <c r="J979" s="125">
        <v>355.73355400000003</v>
      </c>
    </row>
    <row r="980" spans="1:10" hidden="1" x14ac:dyDescent="0.25">
      <c r="A980" s="125">
        <v>922477</v>
      </c>
      <c r="B980" s="125">
        <v>2009</v>
      </c>
      <c r="C980" s="125">
        <v>70</v>
      </c>
      <c r="D980" s="125">
        <v>4</v>
      </c>
      <c r="E980" s="125">
        <v>3</v>
      </c>
      <c r="F980" s="125">
        <v>2.9705349999999999</v>
      </c>
      <c r="G980" s="125">
        <v>333.25715300000002</v>
      </c>
      <c r="H980" s="125">
        <v>355.73355400000003</v>
      </c>
      <c r="I980" s="125">
        <v>336.41722199999998</v>
      </c>
      <c r="J980" s="125">
        <v>336.227688</v>
      </c>
    </row>
    <row r="981" spans="1:10" hidden="1" x14ac:dyDescent="0.25">
      <c r="A981" s="125">
        <v>922478</v>
      </c>
      <c r="B981" s="125">
        <v>2009</v>
      </c>
      <c r="C981" s="125">
        <v>70</v>
      </c>
      <c r="D981" s="125">
        <v>4</v>
      </c>
      <c r="E981" s="125">
        <v>4</v>
      </c>
      <c r="F981" s="125">
        <v>2896.0188760000001</v>
      </c>
      <c r="G981" s="125">
        <v>0</v>
      </c>
      <c r="H981" s="125">
        <v>3318.0283519999998</v>
      </c>
      <c r="I981" s="125">
        <v>2912.8970899999999</v>
      </c>
      <c r="J981" s="125">
        <v>2896.0188760000001</v>
      </c>
    </row>
    <row r="982" spans="1:10" x14ac:dyDescent="0.25">
      <c r="A982" s="125">
        <v>922479</v>
      </c>
      <c r="B982" s="125">
        <v>2009</v>
      </c>
      <c r="C982" s="125">
        <v>70</v>
      </c>
      <c r="D982" s="125">
        <v>5</v>
      </c>
      <c r="E982" s="125">
        <v>1</v>
      </c>
      <c r="F982" s="129">
        <v>1.029895</v>
      </c>
      <c r="G982" s="129">
        <v>0</v>
      </c>
      <c r="H982" s="129">
        <v>1.10385</v>
      </c>
      <c r="I982" s="129">
        <v>1.0380609999999999</v>
      </c>
      <c r="J982" s="129">
        <v>1.029895</v>
      </c>
    </row>
    <row r="983" spans="1:10" hidden="1" x14ac:dyDescent="0.25">
      <c r="A983" s="125">
        <v>922480</v>
      </c>
      <c r="B983" s="125">
        <v>2009</v>
      </c>
      <c r="C983" s="125">
        <v>70</v>
      </c>
      <c r="D983" s="125">
        <v>5</v>
      </c>
      <c r="E983" s="125">
        <v>2</v>
      </c>
      <c r="F983" s="125">
        <v>1.011973</v>
      </c>
      <c r="G983" s="125">
        <v>0</v>
      </c>
      <c r="H983" s="125">
        <v>1.029895</v>
      </c>
      <c r="I983" s="125">
        <v>1.0119750000000001</v>
      </c>
      <c r="J983" s="125">
        <v>1.011973</v>
      </c>
    </row>
    <row r="984" spans="1:10" hidden="1" x14ac:dyDescent="0.25">
      <c r="A984" s="125">
        <v>922481</v>
      </c>
      <c r="B984" s="125">
        <v>2009</v>
      </c>
      <c r="C984" s="125">
        <v>70</v>
      </c>
      <c r="D984" s="125">
        <v>5</v>
      </c>
      <c r="E984" s="125">
        <v>3</v>
      </c>
      <c r="F984" s="125">
        <v>0</v>
      </c>
      <c r="G984" s="125">
        <v>0.98527600000000004</v>
      </c>
      <c r="H984" s="125">
        <v>1.011973</v>
      </c>
      <c r="I984" s="125">
        <v>0.98566200000000004</v>
      </c>
      <c r="J984" s="125">
        <v>0.98527600000000004</v>
      </c>
    </row>
    <row r="985" spans="1:10" hidden="1" x14ac:dyDescent="0.25">
      <c r="A985" s="125">
        <v>922482</v>
      </c>
      <c r="B985" s="125">
        <v>2009</v>
      </c>
      <c r="C985" s="125">
        <v>70</v>
      </c>
      <c r="D985" s="125">
        <v>5</v>
      </c>
      <c r="E985" s="125">
        <v>4</v>
      </c>
      <c r="F985" s="125">
        <v>2.7785470000000001</v>
      </c>
      <c r="G985" s="125">
        <v>0</v>
      </c>
      <c r="H985" s="125">
        <v>2.9705349999999999</v>
      </c>
      <c r="I985" s="125">
        <v>2.7934909999999999</v>
      </c>
      <c r="J985" s="125">
        <v>2.7785470000000001</v>
      </c>
    </row>
    <row r="986" spans="1:10" x14ac:dyDescent="0.25">
      <c r="A986" s="125">
        <v>922483</v>
      </c>
      <c r="B986" s="125">
        <v>2009</v>
      </c>
      <c r="C986" s="125">
        <v>71</v>
      </c>
      <c r="D986" s="125">
        <v>2</v>
      </c>
      <c r="E986" s="125">
        <v>1</v>
      </c>
      <c r="F986" s="129">
        <v>29390.832434</v>
      </c>
      <c r="G986" s="129">
        <v>0</v>
      </c>
      <c r="H986" s="129">
        <v>39614.9715</v>
      </c>
      <c r="I986" s="129">
        <v>29406.193343999999</v>
      </c>
      <c r="J986" s="129">
        <v>29390.832434</v>
      </c>
    </row>
    <row r="987" spans="1:10" hidden="1" x14ac:dyDescent="0.25">
      <c r="A987" s="125">
        <v>922484</v>
      </c>
      <c r="B987" s="125">
        <v>2009</v>
      </c>
      <c r="C987" s="125">
        <v>71</v>
      </c>
      <c r="D987" s="125">
        <v>2</v>
      </c>
      <c r="E987" s="125">
        <v>2</v>
      </c>
      <c r="F987" s="125">
        <v>26939.839079000001</v>
      </c>
      <c r="G987" s="125">
        <v>0</v>
      </c>
      <c r="H987" s="125">
        <v>29390.832434</v>
      </c>
      <c r="I987" s="125">
        <v>26992.540507999998</v>
      </c>
      <c r="J987" s="125">
        <v>26939.839079000001</v>
      </c>
    </row>
    <row r="988" spans="1:10" hidden="1" x14ac:dyDescent="0.25">
      <c r="A988" s="125">
        <v>922485</v>
      </c>
      <c r="B988" s="125">
        <v>2009</v>
      </c>
      <c r="C988" s="125">
        <v>71</v>
      </c>
      <c r="D988" s="125">
        <v>2</v>
      </c>
      <c r="E988" s="125">
        <v>3</v>
      </c>
      <c r="F988" s="125">
        <v>23360.139755</v>
      </c>
      <c r="G988" s="125">
        <v>175.170016</v>
      </c>
      <c r="H988" s="125">
        <v>26939.839079000001</v>
      </c>
      <c r="I988" s="125">
        <v>23709.752372999999</v>
      </c>
      <c r="J988" s="125">
        <v>23535.30977</v>
      </c>
    </row>
    <row r="989" spans="1:10" hidden="1" x14ac:dyDescent="0.25">
      <c r="A989" s="125">
        <v>922486</v>
      </c>
      <c r="B989" s="125">
        <v>2009</v>
      </c>
      <c r="C989" s="125">
        <v>71</v>
      </c>
      <c r="D989" s="125">
        <v>2</v>
      </c>
      <c r="E989" s="125">
        <v>4</v>
      </c>
      <c r="F989" s="125">
        <v>29389.929253999999</v>
      </c>
      <c r="G989" s="125">
        <v>0</v>
      </c>
      <c r="H989" s="125">
        <v>39614.9715</v>
      </c>
      <c r="I989" s="125">
        <v>29406.193343999999</v>
      </c>
      <c r="J989" s="125">
        <v>29389.929253999999</v>
      </c>
    </row>
    <row r="990" spans="1:10" x14ac:dyDescent="0.25">
      <c r="A990" s="125">
        <v>922487</v>
      </c>
      <c r="B990" s="125">
        <v>2009</v>
      </c>
      <c r="C990" s="125">
        <v>71</v>
      </c>
      <c r="D990" s="125">
        <v>3</v>
      </c>
      <c r="E990" s="125">
        <v>1</v>
      </c>
      <c r="F990" s="129">
        <v>84513.822931000002</v>
      </c>
      <c r="G990" s="129">
        <v>0</v>
      </c>
      <c r="H990" s="129">
        <v>104139.4032</v>
      </c>
      <c r="I990" s="129">
        <v>84582.023279000001</v>
      </c>
      <c r="J990" s="129">
        <v>84513.822931000002</v>
      </c>
    </row>
    <row r="991" spans="1:10" hidden="1" x14ac:dyDescent="0.25">
      <c r="A991" s="125">
        <v>922488</v>
      </c>
      <c r="B991" s="125">
        <v>2009</v>
      </c>
      <c r="C991" s="125">
        <v>71</v>
      </c>
      <c r="D991" s="125">
        <v>3</v>
      </c>
      <c r="E991" s="125">
        <v>2</v>
      </c>
      <c r="F991" s="125">
        <v>78384.788436000003</v>
      </c>
      <c r="G991" s="125">
        <v>0</v>
      </c>
      <c r="H991" s="125">
        <v>84513.822931000002</v>
      </c>
      <c r="I991" s="125">
        <v>79637.375348000001</v>
      </c>
      <c r="J991" s="125">
        <v>78384.788436000003</v>
      </c>
    </row>
    <row r="992" spans="1:10" hidden="1" x14ac:dyDescent="0.25">
      <c r="A992" s="125">
        <v>922489</v>
      </c>
      <c r="B992" s="125">
        <v>2009</v>
      </c>
      <c r="C992" s="125">
        <v>71</v>
      </c>
      <c r="D992" s="125">
        <v>3</v>
      </c>
      <c r="E992" s="125">
        <v>3</v>
      </c>
      <c r="F992" s="125">
        <v>60479.687948999999</v>
      </c>
      <c r="G992" s="125">
        <v>8593.2494850000003</v>
      </c>
      <c r="H992" s="125">
        <v>78384.788436000003</v>
      </c>
      <c r="I992" s="125">
        <v>71698.565982</v>
      </c>
      <c r="J992" s="125">
        <v>69072.937434000007</v>
      </c>
    </row>
    <row r="993" spans="1:10" hidden="1" x14ac:dyDescent="0.25">
      <c r="A993" s="125">
        <v>922490</v>
      </c>
      <c r="B993" s="125">
        <v>2009</v>
      </c>
      <c r="C993" s="125">
        <v>71</v>
      </c>
      <c r="D993" s="125">
        <v>3</v>
      </c>
      <c r="E993" s="125">
        <v>4</v>
      </c>
      <c r="F993" s="125">
        <v>18957.423991</v>
      </c>
      <c r="G993" s="125">
        <v>0</v>
      </c>
      <c r="H993" s="125">
        <v>23360.139755</v>
      </c>
      <c r="I993" s="125">
        <v>18973.105509000001</v>
      </c>
      <c r="J993" s="125">
        <v>18957.423991</v>
      </c>
    </row>
    <row r="994" spans="1:10" x14ac:dyDescent="0.25">
      <c r="A994" s="125">
        <v>922491</v>
      </c>
      <c r="B994" s="125">
        <v>2009</v>
      </c>
      <c r="C994" s="125">
        <v>71</v>
      </c>
      <c r="D994" s="125">
        <v>4</v>
      </c>
      <c r="E994" s="125">
        <v>1</v>
      </c>
      <c r="F994" s="129">
        <v>42470.514026999997</v>
      </c>
      <c r="G994" s="129">
        <v>0</v>
      </c>
      <c r="H994" s="129">
        <v>48628.733</v>
      </c>
      <c r="I994" s="129">
        <v>42691.164701000002</v>
      </c>
      <c r="J994" s="129">
        <v>42470.514026999997</v>
      </c>
    </row>
    <row r="995" spans="1:10" hidden="1" x14ac:dyDescent="0.25">
      <c r="A995" s="125">
        <v>922492</v>
      </c>
      <c r="B995" s="125">
        <v>2009</v>
      </c>
      <c r="C995" s="125">
        <v>71</v>
      </c>
      <c r="D995" s="125">
        <v>4</v>
      </c>
      <c r="E995" s="125">
        <v>2</v>
      </c>
      <c r="F995" s="125">
        <v>39856.527564000004</v>
      </c>
      <c r="G995" s="125">
        <v>0</v>
      </c>
      <c r="H995" s="125">
        <v>42470.514026999997</v>
      </c>
      <c r="I995" s="125">
        <v>40920.340264999999</v>
      </c>
      <c r="J995" s="125">
        <v>39856.527564000004</v>
      </c>
    </row>
    <row r="996" spans="1:10" hidden="1" x14ac:dyDescent="0.25">
      <c r="A996" s="125">
        <v>922493</v>
      </c>
      <c r="B996" s="125">
        <v>2009</v>
      </c>
      <c r="C996" s="125">
        <v>71</v>
      </c>
      <c r="D996" s="125">
        <v>4</v>
      </c>
      <c r="E996" s="125">
        <v>3</v>
      </c>
      <c r="F996" s="125">
        <v>11219.921826</v>
      </c>
      <c r="G996" s="125">
        <v>23608.117492000001</v>
      </c>
      <c r="H996" s="125">
        <v>39856.527564000004</v>
      </c>
      <c r="I996" s="125">
        <v>37692.318117000003</v>
      </c>
      <c r="J996" s="125">
        <v>34828.039318000003</v>
      </c>
    </row>
    <row r="997" spans="1:10" hidden="1" x14ac:dyDescent="0.25">
      <c r="A997" s="125">
        <v>922494</v>
      </c>
      <c r="B997" s="125">
        <v>2009</v>
      </c>
      <c r="C997" s="125">
        <v>71</v>
      </c>
      <c r="D997" s="125">
        <v>4</v>
      </c>
      <c r="E997" s="125">
        <v>4</v>
      </c>
      <c r="F997" s="125">
        <v>52801.222611999998</v>
      </c>
      <c r="G997" s="125">
        <v>0</v>
      </c>
      <c r="H997" s="125">
        <v>60479.687948999999</v>
      </c>
      <c r="I997" s="125">
        <v>53095.118049999997</v>
      </c>
      <c r="J997" s="125">
        <v>52801.222611999998</v>
      </c>
    </row>
    <row r="998" spans="1:10" x14ac:dyDescent="0.25">
      <c r="A998" s="125">
        <v>922495</v>
      </c>
      <c r="B998" s="125">
        <v>2009</v>
      </c>
      <c r="C998" s="125">
        <v>71</v>
      </c>
      <c r="D998" s="125">
        <v>5</v>
      </c>
      <c r="E998" s="125">
        <v>1</v>
      </c>
      <c r="F998" s="129">
        <v>8322.6768310000007</v>
      </c>
      <c r="G998" s="129">
        <v>0</v>
      </c>
      <c r="H998" s="129">
        <v>8850.3529500000004</v>
      </c>
      <c r="I998" s="129">
        <v>8322.8719139999994</v>
      </c>
      <c r="J998" s="129">
        <v>8322.6768310000007</v>
      </c>
    </row>
    <row r="999" spans="1:10" hidden="1" x14ac:dyDescent="0.25">
      <c r="A999" s="125">
        <v>922496</v>
      </c>
      <c r="B999" s="125">
        <v>2009</v>
      </c>
      <c r="C999" s="125">
        <v>71</v>
      </c>
      <c r="D999" s="125">
        <v>5</v>
      </c>
      <c r="E999" s="125">
        <v>2</v>
      </c>
      <c r="F999" s="125">
        <v>8001.6993329999996</v>
      </c>
      <c r="G999" s="125">
        <v>0</v>
      </c>
      <c r="H999" s="125">
        <v>8322.6768310000007</v>
      </c>
      <c r="I999" s="125">
        <v>8177.8622539999997</v>
      </c>
      <c r="J999" s="125">
        <v>8001.6993329999996</v>
      </c>
    </row>
    <row r="1000" spans="1:10" hidden="1" x14ac:dyDescent="0.25">
      <c r="A1000" s="125">
        <v>922497</v>
      </c>
      <c r="B1000" s="125">
        <v>2009</v>
      </c>
      <c r="C1000" s="125">
        <v>71</v>
      </c>
      <c r="D1000" s="125">
        <v>5</v>
      </c>
      <c r="E1000" s="125">
        <v>3</v>
      </c>
      <c r="F1000" s="125">
        <v>0</v>
      </c>
      <c r="G1000" s="125">
        <v>7041.0228129999996</v>
      </c>
      <c r="H1000" s="125">
        <v>8001.6993329999996</v>
      </c>
      <c r="I1000" s="125">
        <v>7793.6551499999996</v>
      </c>
      <c r="J1000" s="125">
        <v>7041.0228129999996</v>
      </c>
    </row>
    <row r="1001" spans="1:10" hidden="1" x14ac:dyDescent="0.25">
      <c r="A1001" s="125">
        <v>922498</v>
      </c>
      <c r="B1001" s="125">
        <v>2009</v>
      </c>
      <c r="C1001" s="125">
        <v>71</v>
      </c>
      <c r="D1001" s="125">
        <v>5</v>
      </c>
      <c r="E1001" s="125">
        <v>4</v>
      </c>
      <c r="F1001" s="125">
        <v>10550.949613000001</v>
      </c>
      <c r="G1001" s="125">
        <v>0</v>
      </c>
      <c r="H1001" s="125">
        <v>11219.921826</v>
      </c>
      <c r="I1001" s="125">
        <v>10551.214485</v>
      </c>
      <c r="J1001" s="125">
        <v>10550.949613000001</v>
      </c>
    </row>
    <row r="1002" spans="1:10" x14ac:dyDescent="0.25">
      <c r="A1002" s="125">
        <v>922499</v>
      </c>
      <c r="B1002" s="125">
        <v>2009</v>
      </c>
      <c r="C1002" s="125">
        <v>72</v>
      </c>
      <c r="D1002" s="125">
        <v>2</v>
      </c>
      <c r="E1002" s="125">
        <v>1</v>
      </c>
      <c r="F1002" s="129">
        <v>1238.6940870000001</v>
      </c>
      <c r="G1002" s="129">
        <v>0</v>
      </c>
      <c r="H1002" s="129">
        <v>1669.5965000000001</v>
      </c>
      <c r="I1002" s="129">
        <v>1239.341482</v>
      </c>
      <c r="J1002" s="129">
        <v>1238.6940870000001</v>
      </c>
    </row>
    <row r="1003" spans="1:10" hidden="1" x14ac:dyDescent="0.25">
      <c r="A1003" s="125">
        <v>922500</v>
      </c>
      <c r="B1003" s="125">
        <v>2009</v>
      </c>
      <c r="C1003" s="125">
        <v>72</v>
      </c>
      <c r="D1003" s="125">
        <v>2</v>
      </c>
      <c r="E1003" s="125">
        <v>2</v>
      </c>
      <c r="F1003" s="125">
        <v>1135.3955169999999</v>
      </c>
      <c r="G1003" s="125">
        <v>0</v>
      </c>
      <c r="H1003" s="125">
        <v>1238.6940870000001</v>
      </c>
      <c r="I1003" s="125">
        <v>1137.6166499999999</v>
      </c>
      <c r="J1003" s="125">
        <v>1135.3955169999999</v>
      </c>
    </row>
    <row r="1004" spans="1:10" hidden="1" x14ac:dyDescent="0.25">
      <c r="A1004" s="125">
        <v>922501</v>
      </c>
      <c r="B1004" s="125">
        <v>2009</v>
      </c>
      <c r="C1004" s="125">
        <v>72</v>
      </c>
      <c r="D1004" s="125">
        <v>2</v>
      </c>
      <c r="E1004" s="125">
        <v>3</v>
      </c>
      <c r="F1004" s="125">
        <v>984.52696300000002</v>
      </c>
      <c r="G1004" s="125">
        <v>7.382644</v>
      </c>
      <c r="H1004" s="125">
        <v>1135.3955169999999</v>
      </c>
      <c r="I1004" s="125">
        <v>999.26159399999995</v>
      </c>
      <c r="J1004" s="125">
        <v>991.90960700000005</v>
      </c>
    </row>
    <row r="1005" spans="1:10" hidden="1" x14ac:dyDescent="0.25">
      <c r="A1005" s="125">
        <v>922502</v>
      </c>
      <c r="B1005" s="125">
        <v>2009</v>
      </c>
      <c r="C1005" s="125">
        <v>72</v>
      </c>
      <c r="D1005" s="125">
        <v>2</v>
      </c>
      <c r="E1005" s="125">
        <v>4</v>
      </c>
      <c r="F1005" s="125">
        <v>1238.6560219999999</v>
      </c>
      <c r="G1005" s="125">
        <v>0</v>
      </c>
      <c r="H1005" s="125">
        <v>1669.5965000000001</v>
      </c>
      <c r="I1005" s="125">
        <v>1239.341482</v>
      </c>
      <c r="J1005" s="125">
        <v>1238.6560219999999</v>
      </c>
    </row>
    <row r="1006" spans="1:10" x14ac:dyDescent="0.25">
      <c r="A1006" s="125">
        <v>922503</v>
      </c>
      <c r="B1006" s="125">
        <v>2009</v>
      </c>
      <c r="C1006" s="125">
        <v>72</v>
      </c>
      <c r="D1006" s="125">
        <v>3</v>
      </c>
      <c r="E1006" s="125">
        <v>1</v>
      </c>
      <c r="F1006" s="129">
        <v>3552.2572140000002</v>
      </c>
      <c r="G1006" s="129">
        <v>0</v>
      </c>
      <c r="H1006" s="129">
        <v>4377.1531500000001</v>
      </c>
      <c r="I1006" s="129">
        <v>3555.1237879999999</v>
      </c>
      <c r="J1006" s="129">
        <v>3552.2572140000002</v>
      </c>
    </row>
    <row r="1007" spans="1:10" hidden="1" x14ac:dyDescent="0.25">
      <c r="A1007" s="125">
        <v>922504</v>
      </c>
      <c r="B1007" s="125">
        <v>2009</v>
      </c>
      <c r="C1007" s="125">
        <v>72</v>
      </c>
      <c r="D1007" s="125">
        <v>3</v>
      </c>
      <c r="E1007" s="125">
        <v>2</v>
      </c>
      <c r="F1007" s="125">
        <v>3294.6436509999999</v>
      </c>
      <c r="G1007" s="125">
        <v>0</v>
      </c>
      <c r="H1007" s="125">
        <v>3552.2572140000002</v>
      </c>
      <c r="I1007" s="125">
        <v>3347.2919729999999</v>
      </c>
      <c r="J1007" s="125">
        <v>3294.6436509999999</v>
      </c>
    </row>
    <row r="1008" spans="1:10" hidden="1" x14ac:dyDescent="0.25">
      <c r="A1008" s="125">
        <v>922505</v>
      </c>
      <c r="B1008" s="125">
        <v>2009</v>
      </c>
      <c r="C1008" s="125">
        <v>72</v>
      </c>
      <c r="D1008" s="125">
        <v>3</v>
      </c>
      <c r="E1008" s="125">
        <v>3</v>
      </c>
      <c r="F1008" s="125">
        <v>2537.9075499999999</v>
      </c>
      <c r="G1008" s="125">
        <v>360.59830099999999</v>
      </c>
      <c r="H1008" s="125">
        <v>3294.6436509999999</v>
      </c>
      <c r="I1008" s="125">
        <v>3013.6105480000001</v>
      </c>
      <c r="J1008" s="125">
        <v>2898.5058509999999</v>
      </c>
    </row>
    <row r="1009" spans="1:10" hidden="1" x14ac:dyDescent="0.25">
      <c r="A1009" s="125">
        <v>922506</v>
      </c>
      <c r="B1009" s="125">
        <v>2009</v>
      </c>
      <c r="C1009" s="125">
        <v>72</v>
      </c>
      <c r="D1009" s="125">
        <v>3</v>
      </c>
      <c r="E1009" s="125">
        <v>4</v>
      </c>
      <c r="F1009" s="125">
        <v>798.97189200000003</v>
      </c>
      <c r="G1009" s="125">
        <v>0</v>
      </c>
      <c r="H1009" s="125">
        <v>984.52696300000002</v>
      </c>
      <c r="I1009" s="125">
        <v>799.63279899999998</v>
      </c>
      <c r="J1009" s="125">
        <v>798.97189200000003</v>
      </c>
    </row>
    <row r="1010" spans="1:10" x14ac:dyDescent="0.25">
      <c r="A1010" s="125">
        <v>922507</v>
      </c>
      <c r="B1010" s="125">
        <v>2009</v>
      </c>
      <c r="C1010" s="125">
        <v>72</v>
      </c>
      <c r="D1010" s="125">
        <v>4</v>
      </c>
      <c r="E1010" s="125">
        <v>1</v>
      </c>
      <c r="F1010" s="129">
        <v>1776.975312</v>
      </c>
      <c r="G1010" s="129">
        <v>0</v>
      </c>
      <c r="H1010" s="129">
        <v>2034.6365000000001</v>
      </c>
      <c r="I1010" s="129">
        <v>1786.2073829999999</v>
      </c>
      <c r="J1010" s="129">
        <v>1776.975312</v>
      </c>
    </row>
    <row r="1011" spans="1:10" hidden="1" x14ac:dyDescent="0.25">
      <c r="A1011" s="125">
        <v>922508</v>
      </c>
      <c r="B1011" s="125">
        <v>2009</v>
      </c>
      <c r="C1011" s="125">
        <v>72</v>
      </c>
      <c r="D1011" s="125">
        <v>4</v>
      </c>
      <c r="E1011" s="125">
        <v>2</v>
      </c>
      <c r="F1011" s="125">
        <v>1667.605564</v>
      </c>
      <c r="G1011" s="125">
        <v>0</v>
      </c>
      <c r="H1011" s="125">
        <v>1776.975312</v>
      </c>
      <c r="I1011" s="125">
        <v>1712.1157129999999</v>
      </c>
      <c r="J1011" s="125">
        <v>1667.605564</v>
      </c>
    </row>
    <row r="1012" spans="1:10" hidden="1" x14ac:dyDescent="0.25">
      <c r="A1012" s="125">
        <v>922509</v>
      </c>
      <c r="B1012" s="125">
        <v>2009</v>
      </c>
      <c r="C1012" s="125">
        <v>72</v>
      </c>
      <c r="D1012" s="125">
        <v>4</v>
      </c>
      <c r="E1012" s="125">
        <v>3</v>
      </c>
      <c r="F1012" s="125">
        <v>469.44390800000002</v>
      </c>
      <c r="G1012" s="125">
        <v>987.768642</v>
      </c>
      <c r="H1012" s="125">
        <v>1667.605564</v>
      </c>
      <c r="I1012" s="125">
        <v>1577.054582</v>
      </c>
      <c r="J1012" s="125">
        <v>1457.21255</v>
      </c>
    </row>
    <row r="1013" spans="1:10" hidden="1" x14ac:dyDescent="0.25">
      <c r="A1013" s="125">
        <v>922510</v>
      </c>
      <c r="B1013" s="125">
        <v>2009</v>
      </c>
      <c r="C1013" s="125">
        <v>72</v>
      </c>
      <c r="D1013" s="125">
        <v>4</v>
      </c>
      <c r="E1013" s="125">
        <v>4</v>
      </c>
      <c r="F1013" s="125">
        <v>2215.696312</v>
      </c>
      <c r="G1013" s="125">
        <v>0</v>
      </c>
      <c r="H1013" s="125">
        <v>2537.9075499999999</v>
      </c>
      <c r="I1013" s="125">
        <v>2228.0290380000001</v>
      </c>
      <c r="J1013" s="125">
        <v>2215.696312</v>
      </c>
    </row>
    <row r="1014" spans="1:10" x14ac:dyDescent="0.25">
      <c r="A1014" s="125">
        <v>922511</v>
      </c>
      <c r="B1014" s="125">
        <v>2009</v>
      </c>
      <c r="C1014" s="125">
        <v>72</v>
      </c>
      <c r="D1014" s="125">
        <v>5</v>
      </c>
      <c r="E1014" s="125">
        <v>1</v>
      </c>
      <c r="F1014" s="129">
        <v>347.075355</v>
      </c>
      <c r="G1014" s="129">
        <v>0</v>
      </c>
      <c r="H1014" s="129">
        <v>369.08069999999998</v>
      </c>
      <c r="I1014" s="129">
        <v>347.08348999999998</v>
      </c>
      <c r="J1014" s="129">
        <v>347.075355</v>
      </c>
    </row>
    <row r="1015" spans="1:10" hidden="1" x14ac:dyDescent="0.25">
      <c r="A1015" s="125">
        <v>922512</v>
      </c>
      <c r="B1015" s="125">
        <v>2009</v>
      </c>
      <c r="C1015" s="125">
        <v>72</v>
      </c>
      <c r="D1015" s="125">
        <v>5</v>
      </c>
      <c r="E1015" s="125">
        <v>2</v>
      </c>
      <c r="F1015" s="125">
        <v>333.68983200000002</v>
      </c>
      <c r="G1015" s="125">
        <v>0</v>
      </c>
      <c r="H1015" s="125">
        <v>347.075355</v>
      </c>
      <c r="I1015" s="125">
        <v>341.03624400000001</v>
      </c>
      <c r="J1015" s="125">
        <v>333.68983200000002</v>
      </c>
    </row>
    <row r="1016" spans="1:10" hidden="1" x14ac:dyDescent="0.25">
      <c r="A1016" s="125">
        <v>922513</v>
      </c>
      <c r="B1016" s="125">
        <v>2009</v>
      </c>
      <c r="C1016" s="125">
        <v>72</v>
      </c>
      <c r="D1016" s="125">
        <v>5</v>
      </c>
      <c r="E1016" s="125">
        <v>3</v>
      </c>
      <c r="F1016" s="125">
        <v>0</v>
      </c>
      <c r="G1016" s="125">
        <v>293.62734399999999</v>
      </c>
      <c r="H1016" s="125">
        <v>333.68983200000002</v>
      </c>
      <c r="I1016" s="125">
        <v>325.01389699999999</v>
      </c>
      <c r="J1016" s="125">
        <v>293.62734399999999</v>
      </c>
    </row>
    <row r="1017" spans="1:10" hidden="1" x14ac:dyDescent="0.25">
      <c r="A1017" s="125">
        <v>922514</v>
      </c>
      <c r="B1017" s="125">
        <v>2009</v>
      </c>
      <c r="C1017" s="125">
        <v>72</v>
      </c>
      <c r="D1017" s="125">
        <v>5</v>
      </c>
      <c r="E1017" s="125">
        <v>4</v>
      </c>
      <c r="F1017" s="125">
        <v>441.45396899999997</v>
      </c>
      <c r="G1017" s="125">
        <v>0</v>
      </c>
      <c r="H1017" s="125">
        <v>469.44390800000002</v>
      </c>
      <c r="I1017" s="125">
        <v>441.46505100000002</v>
      </c>
      <c r="J1017" s="125">
        <v>441.45396899999997</v>
      </c>
    </row>
    <row r="1018" spans="1:10" x14ac:dyDescent="0.25">
      <c r="A1018" s="125">
        <v>922515</v>
      </c>
      <c r="B1018" s="125">
        <v>2009</v>
      </c>
      <c r="C1018" s="125">
        <v>73</v>
      </c>
      <c r="D1018" s="125">
        <v>2</v>
      </c>
      <c r="E1018" s="125">
        <v>1</v>
      </c>
      <c r="F1018" s="129">
        <v>151122.49201099999</v>
      </c>
      <c r="G1018" s="129">
        <v>0</v>
      </c>
      <c r="H1018" s="129">
        <v>203765.39499999999</v>
      </c>
      <c r="I1018" s="129">
        <v>151255.05270900001</v>
      </c>
      <c r="J1018" s="129">
        <v>151122.49201099999</v>
      </c>
    </row>
    <row r="1019" spans="1:10" hidden="1" x14ac:dyDescent="0.25">
      <c r="A1019" s="125">
        <v>922516</v>
      </c>
      <c r="B1019" s="125">
        <v>2009</v>
      </c>
      <c r="C1019" s="125">
        <v>73</v>
      </c>
      <c r="D1019" s="125">
        <v>2</v>
      </c>
      <c r="E1019" s="125">
        <v>2</v>
      </c>
      <c r="F1019" s="125">
        <v>138371.96520000001</v>
      </c>
      <c r="G1019" s="125">
        <v>0</v>
      </c>
      <c r="H1019" s="125">
        <v>151122.49201099999</v>
      </c>
      <c r="I1019" s="125">
        <v>138790.89666299999</v>
      </c>
      <c r="J1019" s="125">
        <v>138371.96520000001</v>
      </c>
    </row>
    <row r="1020" spans="1:10" hidden="1" x14ac:dyDescent="0.25">
      <c r="A1020" s="125">
        <v>922517</v>
      </c>
      <c r="B1020" s="125">
        <v>2009</v>
      </c>
      <c r="C1020" s="125">
        <v>73</v>
      </c>
      <c r="D1020" s="125">
        <v>2</v>
      </c>
      <c r="E1020" s="125">
        <v>3</v>
      </c>
      <c r="F1020" s="125">
        <v>119080.016734</v>
      </c>
      <c r="G1020" s="125">
        <v>1146.6425260000001</v>
      </c>
      <c r="H1020" s="125">
        <v>138371.96520000001</v>
      </c>
      <c r="I1020" s="125">
        <v>121781.166572</v>
      </c>
      <c r="J1020" s="125">
        <v>120226.65926</v>
      </c>
    </row>
    <row r="1021" spans="1:10" hidden="1" x14ac:dyDescent="0.25">
      <c r="A1021" s="125">
        <v>922518</v>
      </c>
      <c r="B1021" s="125">
        <v>2009</v>
      </c>
      <c r="C1021" s="125">
        <v>73</v>
      </c>
      <c r="D1021" s="125">
        <v>2</v>
      </c>
      <c r="E1021" s="125">
        <v>4</v>
      </c>
      <c r="F1021" s="125">
        <v>151114.11617600001</v>
      </c>
      <c r="G1021" s="125">
        <v>0</v>
      </c>
      <c r="H1021" s="125">
        <v>203765.39499999999</v>
      </c>
      <c r="I1021" s="125">
        <v>151255.05270900001</v>
      </c>
      <c r="J1021" s="125">
        <v>151114.11617600001</v>
      </c>
    </row>
    <row r="1022" spans="1:10" x14ac:dyDescent="0.25">
      <c r="A1022" s="125">
        <v>922519</v>
      </c>
      <c r="B1022" s="125">
        <v>2009</v>
      </c>
      <c r="C1022" s="125">
        <v>73</v>
      </c>
      <c r="D1022" s="125">
        <v>3</v>
      </c>
      <c r="E1022" s="125">
        <v>1</v>
      </c>
      <c r="F1022" s="129">
        <v>19090.774989000001</v>
      </c>
      <c r="G1022" s="129">
        <v>0</v>
      </c>
      <c r="H1022" s="129">
        <v>23525.497500000001</v>
      </c>
      <c r="I1022" s="129">
        <v>19107.409070000002</v>
      </c>
      <c r="J1022" s="129">
        <v>19090.774989000001</v>
      </c>
    </row>
    <row r="1023" spans="1:10" hidden="1" x14ac:dyDescent="0.25">
      <c r="A1023" s="125">
        <v>922520</v>
      </c>
      <c r="B1023" s="125">
        <v>2009</v>
      </c>
      <c r="C1023" s="125">
        <v>73</v>
      </c>
      <c r="D1023" s="125">
        <v>3</v>
      </c>
      <c r="E1023" s="125">
        <v>2</v>
      </c>
      <c r="F1023" s="125">
        <v>17828.872675999999</v>
      </c>
      <c r="G1023" s="125">
        <v>0</v>
      </c>
      <c r="H1023" s="125">
        <v>19090.774989000001</v>
      </c>
      <c r="I1023" s="125">
        <v>17989.237271999998</v>
      </c>
      <c r="J1023" s="125">
        <v>17828.872675999999</v>
      </c>
    </row>
    <row r="1024" spans="1:10" hidden="1" x14ac:dyDescent="0.25">
      <c r="A1024" s="125">
        <v>922521</v>
      </c>
      <c r="B1024" s="125">
        <v>2009</v>
      </c>
      <c r="C1024" s="125">
        <v>73</v>
      </c>
      <c r="D1024" s="125">
        <v>3</v>
      </c>
      <c r="E1024" s="125">
        <v>3</v>
      </c>
      <c r="F1024" s="125">
        <v>14982.643805</v>
      </c>
      <c r="G1024" s="125">
        <v>981.96794299999999</v>
      </c>
      <c r="H1024" s="125">
        <v>17828.872675999999</v>
      </c>
      <c r="I1024" s="125">
        <v>16308.069836999999</v>
      </c>
      <c r="J1024" s="125">
        <v>15964.611747999999</v>
      </c>
    </row>
    <row r="1025" spans="1:10" hidden="1" x14ac:dyDescent="0.25">
      <c r="A1025" s="125">
        <v>922522</v>
      </c>
      <c r="B1025" s="125">
        <v>2009</v>
      </c>
      <c r="C1025" s="125">
        <v>73</v>
      </c>
      <c r="D1025" s="125">
        <v>3</v>
      </c>
      <c r="E1025" s="125">
        <v>4</v>
      </c>
      <c r="F1025" s="125">
        <v>96627.190885999997</v>
      </c>
      <c r="G1025" s="125">
        <v>0</v>
      </c>
      <c r="H1025" s="125">
        <v>119080.016734</v>
      </c>
      <c r="I1025" s="125">
        <v>96716.789590999993</v>
      </c>
      <c r="J1025" s="125">
        <v>96627.190885999997</v>
      </c>
    </row>
    <row r="1026" spans="1:10" x14ac:dyDescent="0.25">
      <c r="A1026" s="125">
        <v>922523</v>
      </c>
      <c r="B1026" s="125">
        <v>2009</v>
      </c>
      <c r="C1026" s="125">
        <v>73</v>
      </c>
      <c r="D1026" s="125">
        <v>4</v>
      </c>
      <c r="E1026" s="125">
        <v>1</v>
      </c>
      <c r="F1026" s="129">
        <v>52736.169109000002</v>
      </c>
      <c r="G1026" s="129">
        <v>0</v>
      </c>
      <c r="H1026" s="129">
        <v>60715.656000000003</v>
      </c>
      <c r="I1026" s="129">
        <v>53302.274402000003</v>
      </c>
      <c r="J1026" s="129">
        <v>52736.169109000002</v>
      </c>
    </row>
    <row r="1027" spans="1:10" hidden="1" x14ac:dyDescent="0.25">
      <c r="A1027" s="125">
        <v>922524</v>
      </c>
      <c r="B1027" s="125">
        <v>2009</v>
      </c>
      <c r="C1027" s="125">
        <v>73</v>
      </c>
      <c r="D1027" s="125">
        <v>4</v>
      </c>
      <c r="E1027" s="125">
        <v>2</v>
      </c>
      <c r="F1027" s="125">
        <v>50474.933199999999</v>
      </c>
      <c r="G1027" s="125">
        <v>0</v>
      </c>
      <c r="H1027" s="125">
        <v>52736.169109000002</v>
      </c>
      <c r="I1027" s="125">
        <v>50811.298937</v>
      </c>
      <c r="J1027" s="125">
        <v>50474.933199999999</v>
      </c>
    </row>
    <row r="1028" spans="1:10" hidden="1" x14ac:dyDescent="0.25">
      <c r="A1028" s="125">
        <v>922525</v>
      </c>
      <c r="B1028" s="125">
        <v>2009</v>
      </c>
      <c r="C1028" s="125">
        <v>73</v>
      </c>
      <c r="D1028" s="125">
        <v>4</v>
      </c>
      <c r="E1028" s="125">
        <v>3</v>
      </c>
      <c r="F1028" s="125">
        <v>35274.956998000001</v>
      </c>
      <c r="G1028" s="125">
        <v>8416.4170620000004</v>
      </c>
      <c r="H1028" s="125">
        <v>50474.933199999999</v>
      </c>
      <c r="I1028" s="125">
        <v>47734.144328000002</v>
      </c>
      <c r="J1028" s="125">
        <v>43691.374059000002</v>
      </c>
    </row>
    <row r="1029" spans="1:10" hidden="1" x14ac:dyDescent="0.25">
      <c r="A1029" s="125">
        <v>922526</v>
      </c>
      <c r="B1029" s="125">
        <v>2009</v>
      </c>
      <c r="C1029" s="125">
        <v>73</v>
      </c>
      <c r="D1029" s="125">
        <v>4</v>
      </c>
      <c r="E1029" s="125">
        <v>4</v>
      </c>
      <c r="F1029" s="125">
        <v>13003.653141999999</v>
      </c>
      <c r="G1029" s="125">
        <v>0</v>
      </c>
      <c r="H1029" s="125">
        <v>14982.643805</v>
      </c>
      <c r="I1029" s="125">
        <v>13153.262997</v>
      </c>
      <c r="J1029" s="125">
        <v>13003.653141999999</v>
      </c>
    </row>
    <row r="1030" spans="1:10" x14ac:dyDescent="0.25">
      <c r="A1030" s="125">
        <v>922527</v>
      </c>
      <c r="B1030" s="125">
        <v>2009</v>
      </c>
      <c r="C1030" s="125">
        <v>73</v>
      </c>
      <c r="D1030" s="125">
        <v>5</v>
      </c>
      <c r="E1030" s="125">
        <v>1</v>
      </c>
      <c r="F1030" s="129">
        <v>9837.7032099999997</v>
      </c>
      <c r="G1030" s="129">
        <v>0</v>
      </c>
      <c r="H1030" s="129">
        <v>10747.075000000001</v>
      </c>
      <c r="I1030" s="129">
        <v>10106.54933</v>
      </c>
      <c r="J1030" s="129">
        <v>9837.7032099999997</v>
      </c>
    </row>
    <row r="1031" spans="1:10" hidden="1" x14ac:dyDescent="0.25">
      <c r="A1031" s="125">
        <v>922528</v>
      </c>
      <c r="B1031" s="125">
        <v>2009</v>
      </c>
      <c r="C1031" s="125">
        <v>73</v>
      </c>
      <c r="D1031" s="125">
        <v>5</v>
      </c>
      <c r="E1031" s="125">
        <v>2</v>
      </c>
      <c r="F1031" s="125">
        <v>9624.3921759999994</v>
      </c>
      <c r="G1031" s="125">
        <v>0</v>
      </c>
      <c r="H1031" s="125">
        <v>9837.7032099999997</v>
      </c>
      <c r="I1031" s="125">
        <v>9666.5271740000007</v>
      </c>
      <c r="J1031" s="125">
        <v>9624.3921759999994</v>
      </c>
    </row>
    <row r="1032" spans="1:10" hidden="1" x14ac:dyDescent="0.25">
      <c r="A1032" s="125">
        <v>922529</v>
      </c>
      <c r="B1032" s="125">
        <v>2009</v>
      </c>
      <c r="C1032" s="125">
        <v>73</v>
      </c>
      <c r="D1032" s="125">
        <v>5</v>
      </c>
      <c r="E1032" s="125">
        <v>3</v>
      </c>
      <c r="F1032" s="125">
        <v>0</v>
      </c>
      <c r="G1032" s="125">
        <v>4900.7679509999998</v>
      </c>
      <c r="H1032" s="125">
        <v>9624.3921759999994</v>
      </c>
      <c r="I1032" s="125">
        <v>9374.15798</v>
      </c>
      <c r="J1032" s="125">
        <v>4900.7679509999998</v>
      </c>
    </row>
    <row r="1033" spans="1:10" hidden="1" x14ac:dyDescent="0.25">
      <c r="A1033" s="125">
        <v>922530</v>
      </c>
      <c r="B1033" s="125">
        <v>2009</v>
      </c>
      <c r="C1033" s="125">
        <v>73</v>
      </c>
      <c r="D1033" s="125">
        <v>5</v>
      </c>
      <c r="E1033" s="125">
        <v>4</v>
      </c>
      <c r="F1033" s="125">
        <v>32227.492444</v>
      </c>
      <c r="G1033" s="125">
        <v>0</v>
      </c>
      <c r="H1033" s="125">
        <v>35274.956998000001</v>
      </c>
      <c r="I1033" s="125">
        <v>33172.569560000004</v>
      </c>
      <c r="J1033" s="125">
        <v>32227.492444</v>
      </c>
    </row>
    <row r="1034" spans="1:10" x14ac:dyDescent="0.25">
      <c r="A1034" s="125">
        <v>922531</v>
      </c>
      <c r="B1034" s="125">
        <v>2009</v>
      </c>
      <c r="C1034" s="125">
        <v>74</v>
      </c>
      <c r="D1034" s="125">
        <v>2</v>
      </c>
      <c r="E1034" s="125">
        <v>1</v>
      </c>
      <c r="F1034" s="129">
        <v>8357.2037130000008</v>
      </c>
      <c r="G1034" s="129">
        <v>0</v>
      </c>
      <c r="H1034" s="129">
        <v>11268.4015</v>
      </c>
      <c r="I1034" s="129">
        <v>8364.5344330000007</v>
      </c>
      <c r="J1034" s="129">
        <v>8357.2037130000008</v>
      </c>
    </row>
    <row r="1035" spans="1:10" hidden="1" x14ac:dyDescent="0.25">
      <c r="A1035" s="125">
        <v>922532</v>
      </c>
      <c r="B1035" s="125">
        <v>2009</v>
      </c>
      <c r="C1035" s="125">
        <v>74</v>
      </c>
      <c r="D1035" s="125">
        <v>2</v>
      </c>
      <c r="E1035" s="125">
        <v>2</v>
      </c>
      <c r="F1035" s="125">
        <v>7652.0886200000004</v>
      </c>
      <c r="G1035" s="125">
        <v>0</v>
      </c>
      <c r="H1035" s="125">
        <v>8357.2037130000008</v>
      </c>
      <c r="I1035" s="125">
        <v>7675.2558900000004</v>
      </c>
      <c r="J1035" s="125">
        <v>7652.0886200000004</v>
      </c>
    </row>
    <row r="1036" spans="1:10" hidden="1" x14ac:dyDescent="0.25">
      <c r="A1036" s="125">
        <v>922533</v>
      </c>
      <c r="B1036" s="125">
        <v>2009</v>
      </c>
      <c r="C1036" s="125">
        <v>74</v>
      </c>
      <c r="D1036" s="125">
        <v>2</v>
      </c>
      <c r="E1036" s="125">
        <v>3</v>
      </c>
      <c r="F1036" s="125">
        <v>6585.2272860000003</v>
      </c>
      <c r="G1036" s="125">
        <v>63.410316999999999</v>
      </c>
      <c r="H1036" s="125">
        <v>7652.0886200000004</v>
      </c>
      <c r="I1036" s="125">
        <v>6734.6031940000003</v>
      </c>
      <c r="J1036" s="125">
        <v>6648.6376039999996</v>
      </c>
    </row>
    <row r="1037" spans="1:10" hidden="1" x14ac:dyDescent="0.25">
      <c r="A1037" s="125">
        <v>922534</v>
      </c>
      <c r="B1037" s="125">
        <v>2009</v>
      </c>
      <c r="C1037" s="125">
        <v>74</v>
      </c>
      <c r="D1037" s="125">
        <v>2</v>
      </c>
      <c r="E1037" s="125">
        <v>4</v>
      </c>
      <c r="F1037" s="125">
        <v>8356.7405220000001</v>
      </c>
      <c r="G1037" s="125">
        <v>0</v>
      </c>
      <c r="H1037" s="125">
        <v>11268.4015</v>
      </c>
      <c r="I1037" s="125">
        <v>8364.5344330000007</v>
      </c>
      <c r="J1037" s="125">
        <v>8356.7405220000001</v>
      </c>
    </row>
    <row r="1038" spans="1:10" x14ac:dyDescent="0.25">
      <c r="A1038" s="125">
        <v>922535</v>
      </c>
      <c r="B1038" s="125">
        <v>2009</v>
      </c>
      <c r="C1038" s="125">
        <v>74</v>
      </c>
      <c r="D1038" s="125">
        <v>3</v>
      </c>
      <c r="E1038" s="125">
        <v>1</v>
      </c>
      <c r="F1038" s="129">
        <v>117252.561282</v>
      </c>
      <c r="G1038" s="129">
        <v>0</v>
      </c>
      <c r="H1038" s="129">
        <v>144489.935</v>
      </c>
      <c r="I1038" s="129">
        <v>117354.725207</v>
      </c>
      <c r="J1038" s="129">
        <v>117252.561282</v>
      </c>
    </row>
    <row r="1039" spans="1:10" hidden="1" x14ac:dyDescent="0.25">
      <c r="A1039" s="125">
        <v>922536</v>
      </c>
      <c r="B1039" s="125">
        <v>2009</v>
      </c>
      <c r="C1039" s="125">
        <v>74</v>
      </c>
      <c r="D1039" s="125">
        <v>3</v>
      </c>
      <c r="E1039" s="125">
        <v>2</v>
      </c>
      <c r="F1039" s="125">
        <v>109502.15416799999</v>
      </c>
      <c r="G1039" s="125">
        <v>0</v>
      </c>
      <c r="H1039" s="125">
        <v>117252.561282</v>
      </c>
      <c r="I1039" s="125">
        <v>110487.088496</v>
      </c>
      <c r="J1039" s="125">
        <v>109502.15416799999</v>
      </c>
    </row>
    <row r="1040" spans="1:10" hidden="1" x14ac:dyDescent="0.25">
      <c r="A1040" s="125">
        <v>922537</v>
      </c>
      <c r="B1040" s="125">
        <v>2009</v>
      </c>
      <c r="C1040" s="125">
        <v>74</v>
      </c>
      <c r="D1040" s="125">
        <v>3</v>
      </c>
      <c r="E1040" s="125">
        <v>3</v>
      </c>
      <c r="F1040" s="125">
        <v>91889.013271999997</v>
      </c>
      <c r="G1040" s="125">
        <v>6022.4394629999997</v>
      </c>
      <c r="H1040" s="125">
        <v>109502.15416799999</v>
      </c>
      <c r="I1040" s="125">
        <v>100161.62041800001</v>
      </c>
      <c r="J1040" s="125">
        <v>97911.452734999999</v>
      </c>
    </row>
    <row r="1041" spans="1:10" hidden="1" x14ac:dyDescent="0.25">
      <c r="A1041" s="125">
        <v>922538</v>
      </c>
      <c r="B1041" s="125">
        <v>2009</v>
      </c>
      <c r="C1041" s="125">
        <v>74</v>
      </c>
      <c r="D1041" s="125">
        <v>3</v>
      </c>
      <c r="E1041" s="125">
        <v>4</v>
      </c>
      <c r="F1041" s="125">
        <v>5343.5667169999997</v>
      </c>
      <c r="G1041" s="125">
        <v>0</v>
      </c>
      <c r="H1041" s="125">
        <v>6585.2272860000003</v>
      </c>
      <c r="I1041" s="125">
        <v>5348.5216019999998</v>
      </c>
      <c r="J1041" s="125">
        <v>5343.5667169999997</v>
      </c>
    </row>
    <row r="1042" spans="1:10" x14ac:dyDescent="0.25">
      <c r="A1042" s="125">
        <v>922539</v>
      </c>
      <c r="B1042" s="125">
        <v>2009</v>
      </c>
      <c r="C1042" s="125">
        <v>74</v>
      </c>
      <c r="D1042" s="125">
        <v>4</v>
      </c>
      <c r="E1042" s="125">
        <v>1</v>
      </c>
      <c r="F1042" s="129">
        <v>24835.056382999999</v>
      </c>
      <c r="G1042" s="129">
        <v>0</v>
      </c>
      <c r="H1042" s="129">
        <v>28592.838</v>
      </c>
      <c r="I1042" s="129">
        <v>25101.652480000001</v>
      </c>
      <c r="J1042" s="129">
        <v>24835.056382999999</v>
      </c>
    </row>
    <row r="1043" spans="1:10" hidden="1" x14ac:dyDescent="0.25">
      <c r="A1043" s="125">
        <v>922540</v>
      </c>
      <c r="B1043" s="125">
        <v>2009</v>
      </c>
      <c r="C1043" s="125">
        <v>74</v>
      </c>
      <c r="D1043" s="125">
        <v>4</v>
      </c>
      <c r="E1043" s="125">
        <v>2</v>
      </c>
      <c r="F1043" s="125">
        <v>23770.172030000002</v>
      </c>
      <c r="G1043" s="125">
        <v>0</v>
      </c>
      <c r="H1043" s="125">
        <v>24835.056382999999</v>
      </c>
      <c r="I1043" s="125">
        <v>23928.576825</v>
      </c>
      <c r="J1043" s="125">
        <v>23770.172030000002</v>
      </c>
    </row>
    <row r="1044" spans="1:10" hidden="1" x14ac:dyDescent="0.25">
      <c r="A1044" s="125">
        <v>922541</v>
      </c>
      <c r="B1044" s="125">
        <v>2009</v>
      </c>
      <c r="C1044" s="125">
        <v>74</v>
      </c>
      <c r="D1044" s="125">
        <v>4</v>
      </c>
      <c r="E1044" s="125">
        <v>3</v>
      </c>
      <c r="F1044" s="125">
        <v>16592.422144</v>
      </c>
      <c r="G1044" s="125">
        <v>3958.8636449999999</v>
      </c>
      <c r="H1044" s="125">
        <v>23770.172030000002</v>
      </c>
      <c r="I1044" s="125">
        <v>22479.451689000001</v>
      </c>
      <c r="J1044" s="125">
        <v>20551.285789000001</v>
      </c>
    </row>
    <row r="1045" spans="1:10" hidden="1" x14ac:dyDescent="0.25">
      <c r="A1045" s="125">
        <v>922542</v>
      </c>
      <c r="B1045" s="125">
        <v>2009</v>
      </c>
      <c r="C1045" s="125">
        <v>74</v>
      </c>
      <c r="D1045" s="125">
        <v>4</v>
      </c>
      <c r="E1045" s="125">
        <v>4</v>
      </c>
      <c r="F1045" s="125">
        <v>79751.802930000005</v>
      </c>
      <c r="G1045" s="125">
        <v>0</v>
      </c>
      <c r="H1045" s="125">
        <v>91889.013271999997</v>
      </c>
      <c r="I1045" s="125">
        <v>80669.364751999994</v>
      </c>
      <c r="J1045" s="125">
        <v>79751.802930000005</v>
      </c>
    </row>
    <row r="1046" spans="1:10" x14ac:dyDescent="0.25">
      <c r="A1046" s="125">
        <v>922543</v>
      </c>
      <c r="B1046" s="125">
        <v>2009</v>
      </c>
      <c r="C1046" s="125">
        <v>74</v>
      </c>
      <c r="D1046" s="125">
        <v>5</v>
      </c>
      <c r="E1046" s="125">
        <v>1</v>
      </c>
      <c r="F1046" s="129">
        <v>746.18050800000003</v>
      </c>
      <c r="G1046" s="129">
        <v>0</v>
      </c>
      <c r="H1046" s="129">
        <v>815.15549999999996</v>
      </c>
      <c r="I1046" s="129">
        <v>766.57223199999999</v>
      </c>
      <c r="J1046" s="129">
        <v>746.18050800000003</v>
      </c>
    </row>
    <row r="1047" spans="1:10" hidden="1" x14ac:dyDescent="0.25">
      <c r="A1047" s="125">
        <v>922544</v>
      </c>
      <c r="B1047" s="125">
        <v>2009</v>
      </c>
      <c r="C1047" s="125">
        <v>74</v>
      </c>
      <c r="D1047" s="125">
        <v>5</v>
      </c>
      <c r="E1047" s="125">
        <v>2</v>
      </c>
      <c r="F1047" s="125">
        <v>730.00106700000003</v>
      </c>
      <c r="G1047" s="125">
        <v>0</v>
      </c>
      <c r="H1047" s="125">
        <v>746.18050800000003</v>
      </c>
      <c r="I1047" s="125">
        <v>733.19696699999997</v>
      </c>
      <c r="J1047" s="125">
        <v>730.00106700000003</v>
      </c>
    </row>
    <row r="1048" spans="1:10" hidden="1" x14ac:dyDescent="0.25">
      <c r="A1048" s="125">
        <v>922545</v>
      </c>
      <c r="B1048" s="125">
        <v>2009</v>
      </c>
      <c r="C1048" s="125">
        <v>74</v>
      </c>
      <c r="D1048" s="125">
        <v>5</v>
      </c>
      <c r="E1048" s="125">
        <v>3</v>
      </c>
      <c r="F1048" s="125">
        <v>0</v>
      </c>
      <c r="G1048" s="125">
        <v>368.49035700000002</v>
      </c>
      <c r="H1048" s="125">
        <v>730.00106700000003</v>
      </c>
      <c r="I1048" s="125">
        <v>711.02103899999997</v>
      </c>
      <c r="J1048" s="125">
        <v>368.49035700000002</v>
      </c>
    </row>
    <row r="1049" spans="1:10" hidden="1" x14ac:dyDescent="0.25">
      <c r="A1049" s="125">
        <v>922546</v>
      </c>
      <c r="B1049" s="125">
        <v>2009</v>
      </c>
      <c r="C1049" s="125">
        <v>74</v>
      </c>
      <c r="D1049" s="125">
        <v>5</v>
      </c>
      <c r="E1049" s="125">
        <v>4</v>
      </c>
      <c r="F1049" s="125">
        <v>15158.974093999999</v>
      </c>
      <c r="G1049" s="125">
        <v>0</v>
      </c>
      <c r="H1049" s="125">
        <v>16592.422144</v>
      </c>
      <c r="I1049" s="125">
        <v>15603.513784999999</v>
      </c>
      <c r="J1049" s="125">
        <v>15158.974093999999</v>
      </c>
    </row>
    <row r="1050" spans="1:10" x14ac:dyDescent="0.25">
      <c r="A1050" s="125">
        <v>922547</v>
      </c>
      <c r="B1050" s="125">
        <v>2009</v>
      </c>
      <c r="C1050" s="125">
        <v>75</v>
      </c>
      <c r="D1050" s="125">
        <v>2</v>
      </c>
      <c r="E1050" s="125">
        <v>1</v>
      </c>
      <c r="F1050" s="129">
        <v>2968.6168980000002</v>
      </c>
      <c r="G1050" s="129">
        <v>0</v>
      </c>
      <c r="H1050" s="129">
        <v>4001.5680000000002</v>
      </c>
      <c r="I1050" s="129">
        <v>2970.363926</v>
      </c>
      <c r="J1050" s="129">
        <v>2968.6168980000002</v>
      </c>
    </row>
    <row r="1051" spans="1:10" hidden="1" x14ac:dyDescent="0.25">
      <c r="A1051" s="125">
        <v>922548</v>
      </c>
      <c r="B1051" s="125">
        <v>2009</v>
      </c>
      <c r="C1051" s="125">
        <v>75</v>
      </c>
      <c r="D1051" s="125">
        <v>2</v>
      </c>
      <c r="E1051" s="125">
        <v>2</v>
      </c>
      <c r="F1051" s="125">
        <v>2720.9937960000002</v>
      </c>
      <c r="G1051" s="125">
        <v>0</v>
      </c>
      <c r="H1051" s="125">
        <v>2968.6168980000002</v>
      </c>
      <c r="I1051" s="125">
        <v>2726.377759</v>
      </c>
      <c r="J1051" s="125">
        <v>2720.9937960000002</v>
      </c>
    </row>
    <row r="1052" spans="1:10" hidden="1" x14ac:dyDescent="0.25">
      <c r="A1052" s="125">
        <v>922549</v>
      </c>
      <c r="B1052" s="125">
        <v>2009</v>
      </c>
      <c r="C1052" s="125">
        <v>75</v>
      </c>
      <c r="D1052" s="125">
        <v>2</v>
      </c>
      <c r="E1052" s="125">
        <v>3</v>
      </c>
      <c r="F1052" s="125">
        <v>2362.7611059999999</v>
      </c>
      <c r="G1052" s="125">
        <v>7.7542160000000004</v>
      </c>
      <c r="H1052" s="125">
        <v>2720.9937960000002</v>
      </c>
      <c r="I1052" s="125">
        <v>2394.7466399999998</v>
      </c>
      <c r="J1052" s="125">
        <v>2370.5153230000001</v>
      </c>
    </row>
    <row r="1053" spans="1:10" hidden="1" x14ac:dyDescent="0.25">
      <c r="A1053" s="125">
        <v>922550</v>
      </c>
      <c r="B1053" s="125">
        <v>2009</v>
      </c>
      <c r="C1053" s="125">
        <v>75</v>
      </c>
      <c r="D1053" s="125">
        <v>2</v>
      </c>
      <c r="E1053" s="125">
        <v>4</v>
      </c>
      <c r="F1053" s="125">
        <v>2968.5803139999998</v>
      </c>
      <c r="G1053" s="125">
        <v>0</v>
      </c>
      <c r="H1053" s="125">
        <v>4001.5680000000002</v>
      </c>
      <c r="I1053" s="125">
        <v>2970.363926</v>
      </c>
      <c r="J1053" s="125">
        <v>2968.5803139999998</v>
      </c>
    </row>
    <row r="1054" spans="1:10" x14ac:dyDescent="0.25">
      <c r="A1054" s="125">
        <v>922551</v>
      </c>
      <c r="B1054" s="125">
        <v>2009</v>
      </c>
      <c r="C1054" s="125">
        <v>75</v>
      </c>
      <c r="D1054" s="125">
        <v>3</v>
      </c>
      <c r="E1054" s="125">
        <v>1</v>
      </c>
      <c r="F1054" s="129">
        <v>943.46401500000002</v>
      </c>
      <c r="G1054" s="129">
        <v>0</v>
      </c>
      <c r="H1054" s="129">
        <v>1162.2670499999999</v>
      </c>
      <c r="I1054" s="129">
        <v>943.99329799999998</v>
      </c>
      <c r="J1054" s="129">
        <v>943.46401500000002</v>
      </c>
    </row>
    <row r="1055" spans="1:10" hidden="1" x14ac:dyDescent="0.25">
      <c r="A1055" s="125">
        <v>922552</v>
      </c>
      <c r="B1055" s="125">
        <v>2009</v>
      </c>
      <c r="C1055" s="125">
        <v>75</v>
      </c>
      <c r="D1055" s="125">
        <v>3</v>
      </c>
      <c r="E1055" s="125">
        <v>2</v>
      </c>
      <c r="F1055" s="125">
        <v>887.55527900000004</v>
      </c>
      <c r="G1055" s="125">
        <v>0</v>
      </c>
      <c r="H1055" s="125">
        <v>943.46401500000002</v>
      </c>
      <c r="I1055" s="125">
        <v>889.02614200000005</v>
      </c>
      <c r="J1055" s="125">
        <v>887.55527900000004</v>
      </c>
    </row>
    <row r="1056" spans="1:10" hidden="1" x14ac:dyDescent="0.25">
      <c r="A1056" s="125">
        <v>922553</v>
      </c>
      <c r="B1056" s="125">
        <v>2009</v>
      </c>
      <c r="C1056" s="125">
        <v>75</v>
      </c>
      <c r="D1056" s="125">
        <v>3</v>
      </c>
      <c r="E1056" s="125">
        <v>3</v>
      </c>
      <c r="F1056" s="125">
        <v>690.67688699999997</v>
      </c>
      <c r="G1056" s="125">
        <v>74.997185999999999</v>
      </c>
      <c r="H1056" s="125">
        <v>887.55527900000004</v>
      </c>
      <c r="I1056" s="125">
        <v>811.84681399999999</v>
      </c>
      <c r="J1056" s="125">
        <v>765.67407200000002</v>
      </c>
    </row>
    <row r="1057" spans="1:10" hidden="1" x14ac:dyDescent="0.25">
      <c r="A1057" s="125">
        <v>922554</v>
      </c>
      <c r="B1057" s="125">
        <v>2009</v>
      </c>
      <c r="C1057" s="125">
        <v>75</v>
      </c>
      <c r="D1057" s="125">
        <v>3</v>
      </c>
      <c r="E1057" s="125">
        <v>4</v>
      </c>
      <c r="F1057" s="125">
        <v>1917.93073</v>
      </c>
      <c r="G1057" s="125">
        <v>0</v>
      </c>
      <c r="H1057" s="125">
        <v>2362.7611059999999</v>
      </c>
      <c r="I1057" s="125">
        <v>1919.0345709999999</v>
      </c>
      <c r="J1057" s="125">
        <v>1917.93073</v>
      </c>
    </row>
    <row r="1058" spans="1:10" x14ac:dyDescent="0.25">
      <c r="A1058" s="125">
        <v>922555</v>
      </c>
      <c r="B1058" s="125">
        <v>2009</v>
      </c>
      <c r="C1058" s="125">
        <v>75</v>
      </c>
      <c r="D1058" s="125">
        <v>4</v>
      </c>
      <c r="E1058" s="125">
        <v>1</v>
      </c>
      <c r="F1058" s="129">
        <v>211.916786</v>
      </c>
      <c r="G1058" s="129">
        <v>0</v>
      </c>
      <c r="H1058" s="129">
        <v>242.18700000000001</v>
      </c>
      <c r="I1058" s="129">
        <v>212.61596700000001</v>
      </c>
      <c r="J1058" s="129">
        <v>211.916786</v>
      </c>
    </row>
    <row r="1059" spans="1:10" hidden="1" x14ac:dyDescent="0.25">
      <c r="A1059" s="125">
        <v>922556</v>
      </c>
      <c r="B1059" s="125">
        <v>2009</v>
      </c>
      <c r="C1059" s="125">
        <v>75</v>
      </c>
      <c r="D1059" s="125">
        <v>4</v>
      </c>
      <c r="E1059" s="125">
        <v>2</v>
      </c>
      <c r="F1059" s="125">
        <v>203.36140499999999</v>
      </c>
      <c r="G1059" s="125">
        <v>0</v>
      </c>
      <c r="H1059" s="125">
        <v>211.916786</v>
      </c>
      <c r="I1059" s="125">
        <v>204.18182300000001</v>
      </c>
      <c r="J1059" s="125">
        <v>203.36140499999999</v>
      </c>
    </row>
    <row r="1060" spans="1:10" hidden="1" x14ac:dyDescent="0.25">
      <c r="A1060" s="125">
        <v>922557</v>
      </c>
      <c r="B1060" s="125">
        <v>2009</v>
      </c>
      <c r="C1060" s="125">
        <v>75</v>
      </c>
      <c r="D1060" s="125">
        <v>4</v>
      </c>
      <c r="E1060" s="125">
        <v>3</v>
      </c>
      <c r="F1060" s="125">
        <v>107.466353</v>
      </c>
      <c r="G1060" s="125">
        <v>65.993191999999993</v>
      </c>
      <c r="H1060" s="125">
        <v>203.36140499999999</v>
      </c>
      <c r="I1060" s="125">
        <v>192.318881</v>
      </c>
      <c r="J1060" s="125">
        <v>173.45954599999999</v>
      </c>
    </row>
    <row r="1061" spans="1:10" hidden="1" x14ac:dyDescent="0.25">
      <c r="A1061" s="125">
        <v>922558</v>
      </c>
      <c r="B1061" s="125">
        <v>2009</v>
      </c>
      <c r="C1061" s="125">
        <v>75</v>
      </c>
      <c r="D1061" s="125">
        <v>4</v>
      </c>
      <c r="E1061" s="125">
        <v>4</v>
      </c>
      <c r="F1061" s="125">
        <v>604.46699799999999</v>
      </c>
      <c r="G1061" s="125">
        <v>0</v>
      </c>
      <c r="H1061" s="125">
        <v>690.67688699999997</v>
      </c>
      <c r="I1061" s="125">
        <v>606.34523899999999</v>
      </c>
      <c r="J1061" s="125">
        <v>604.46699799999999</v>
      </c>
    </row>
    <row r="1062" spans="1:10" x14ac:dyDescent="0.25">
      <c r="A1062" s="125">
        <v>922559</v>
      </c>
      <c r="B1062" s="125">
        <v>2009</v>
      </c>
      <c r="C1062" s="125">
        <v>75</v>
      </c>
      <c r="D1062" s="125">
        <v>5</v>
      </c>
      <c r="E1062" s="125">
        <v>1</v>
      </c>
      <c r="F1062" s="129">
        <v>30.475428000000001</v>
      </c>
      <c r="G1062" s="129">
        <v>0</v>
      </c>
      <c r="H1062" s="129">
        <v>33.708950000000002</v>
      </c>
      <c r="I1062" s="129">
        <v>31.699897</v>
      </c>
      <c r="J1062" s="129">
        <v>30.475428000000001</v>
      </c>
    </row>
    <row r="1063" spans="1:10" hidden="1" x14ac:dyDescent="0.25">
      <c r="A1063" s="125">
        <v>922560</v>
      </c>
      <c r="B1063" s="125">
        <v>2009</v>
      </c>
      <c r="C1063" s="125">
        <v>75</v>
      </c>
      <c r="D1063" s="125">
        <v>5</v>
      </c>
      <c r="E1063" s="125">
        <v>2</v>
      </c>
      <c r="F1063" s="125">
        <v>29.813471</v>
      </c>
      <c r="G1063" s="125">
        <v>0</v>
      </c>
      <c r="H1063" s="125">
        <v>30.475428000000001</v>
      </c>
      <c r="I1063" s="125">
        <v>29.945156000000001</v>
      </c>
      <c r="J1063" s="125">
        <v>29.813471</v>
      </c>
    </row>
    <row r="1064" spans="1:10" hidden="1" x14ac:dyDescent="0.25">
      <c r="A1064" s="125">
        <v>922561</v>
      </c>
      <c r="B1064" s="125">
        <v>2009</v>
      </c>
      <c r="C1064" s="125">
        <v>75</v>
      </c>
      <c r="D1064" s="125">
        <v>5</v>
      </c>
      <c r="E1064" s="125">
        <v>3</v>
      </c>
      <c r="F1064" s="125">
        <v>0</v>
      </c>
      <c r="G1064" s="125">
        <v>23.001802999999999</v>
      </c>
      <c r="H1064" s="125">
        <v>29.813471</v>
      </c>
      <c r="I1064" s="125">
        <v>29.038319999999999</v>
      </c>
      <c r="J1064" s="125">
        <v>23.001802999999999</v>
      </c>
    </row>
    <row r="1065" spans="1:10" hidden="1" x14ac:dyDescent="0.25">
      <c r="A1065" s="125">
        <v>922562</v>
      </c>
      <c r="B1065" s="125">
        <v>2009</v>
      </c>
      <c r="C1065" s="125">
        <v>75</v>
      </c>
      <c r="D1065" s="125">
        <v>5</v>
      </c>
      <c r="E1065" s="125">
        <v>4</v>
      </c>
      <c r="F1065" s="125">
        <v>97.327909000000005</v>
      </c>
      <c r="G1065" s="125">
        <v>0</v>
      </c>
      <c r="H1065" s="125">
        <v>107.466353</v>
      </c>
      <c r="I1065" s="125">
        <v>101.061359</v>
      </c>
      <c r="J1065" s="125">
        <v>97.327909000000005</v>
      </c>
    </row>
    <row r="1066" spans="1:10" x14ac:dyDescent="0.25">
      <c r="A1066" s="125">
        <v>922563</v>
      </c>
      <c r="B1066" s="125">
        <v>2009</v>
      </c>
      <c r="C1066" s="125">
        <v>76</v>
      </c>
      <c r="D1066" s="125">
        <v>2</v>
      </c>
      <c r="E1066" s="125">
        <v>1</v>
      </c>
      <c r="F1066" s="129">
        <v>4271.9358979999997</v>
      </c>
      <c r="G1066" s="129">
        <v>0</v>
      </c>
      <c r="H1066" s="129">
        <v>5758.3860000000004</v>
      </c>
      <c r="I1066" s="129">
        <v>4274.449928</v>
      </c>
      <c r="J1066" s="129">
        <v>4271.9358979999997</v>
      </c>
    </row>
    <row r="1067" spans="1:10" hidden="1" x14ac:dyDescent="0.25">
      <c r="A1067" s="125">
        <v>922564</v>
      </c>
      <c r="B1067" s="125">
        <v>2009</v>
      </c>
      <c r="C1067" s="125">
        <v>76</v>
      </c>
      <c r="D1067" s="125">
        <v>2</v>
      </c>
      <c r="E1067" s="125">
        <v>2</v>
      </c>
      <c r="F1067" s="125">
        <v>3915.5982309999999</v>
      </c>
      <c r="G1067" s="125">
        <v>0</v>
      </c>
      <c r="H1067" s="125">
        <v>4271.9358979999997</v>
      </c>
      <c r="I1067" s="125">
        <v>3923.3459280000002</v>
      </c>
      <c r="J1067" s="125">
        <v>3915.5982309999999</v>
      </c>
    </row>
    <row r="1068" spans="1:10" hidden="1" x14ac:dyDescent="0.25">
      <c r="A1068" s="125">
        <v>922565</v>
      </c>
      <c r="B1068" s="125">
        <v>2009</v>
      </c>
      <c r="C1068" s="125">
        <v>76</v>
      </c>
      <c r="D1068" s="125">
        <v>2</v>
      </c>
      <c r="E1068" s="125">
        <v>3</v>
      </c>
      <c r="F1068" s="125">
        <v>3400.089414</v>
      </c>
      <c r="G1068" s="125">
        <v>11.158567</v>
      </c>
      <c r="H1068" s="125">
        <v>3915.5982309999999</v>
      </c>
      <c r="I1068" s="125">
        <v>3446.118003</v>
      </c>
      <c r="J1068" s="125">
        <v>3411.247981</v>
      </c>
    </row>
    <row r="1069" spans="1:10" hidden="1" x14ac:dyDescent="0.25">
      <c r="A1069" s="125">
        <v>922566</v>
      </c>
      <c r="B1069" s="125">
        <v>2009</v>
      </c>
      <c r="C1069" s="125">
        <v>76</v>
      </c>
      <c r="D1069" s="125">
        <v>2</v>
      </c>
      <c r="E1069" s="125">
        <v>4</v>
      </c>
      <c r="F1069" s="125">
        <v>4271.8832519999996</v>
      </c>
      <c r="G1069" s="125">
        <v>0</v>
      </c>
      <c r="H1069" s="125">
        <v>5758.3860000000004</v>
      </c>
      <c r="I1069" s="125">
        <v>4274.449928</v>
      </c>
      <c r="J1069" s="125">
        <v>4271.8832519999996</v>
      </c>
    </row>
    <row r="1070" spans="1:10" x14ac:dyDescent="0.25">
      <c r="A1070" s="125">
        <v>922567</v>
      </c>
      <c r="B1070" s="125">
        <v>2009</v>
      </c>
      <c r="C1070" s="125">
        <v>76</v>
      </c>
      <c r="D1070" s="125">
        <v>3</v>
      </c>
      <c r="E1070" s="125">
        <v>1</v>
      </c>
      <c r="F1070" s="129">
        <v>1277.6910519999999</v>
      </c>
      <c r="G1070" s="129">
        <v>0</v>
      </c>
      <c r="H1070" s="129">
        <v>1574.0062</v>
      </c>
      <c r="I1070" s="129">
        <v>1278.4078360000001</v>
      </c>
      <c r="J1070" s="129">
        <v>1277.6910519999999</v>
      </c>
    </row>
    <row r="1071" spans="1:10" hidden="1" x14ac:dyDescent="0.25">
      <c r="A1071" s="125">
        <v>922568</v>
      </c>
      <c r="B1071" s="125">
        <v>2009</v>
      </c>
      <c r="C1071" s="125">
        <v>76</v>
      </c>
      <c r="D1071" s="125">
        <v>3</v>
      </c>
      <c r="E1071" s="125">
        <v>2</v>
      </c>
      <c r="F1071" s="125">
        <v>1201.976355</v>
      </c>
      <c r="G1071" s="125">
        <v>0</v>
      </c>
      <c r="H1071" s="125">
        <v>1277.6910519999999</v>
      </c>
      <c r="I1071" s="125">
        <v>1203.9682780000001</v>
      </c>
      <c r="J1071" s="125">
        <v>1201.976355</v>
      </c>
    </row>
    <row r="1072" spans="1:10" hidden="1" x14ac:dyDescent="0.25">
      <c r="A1072" s="125">
        <v>922569</v>
      </c>
      <c r="B1072" s="125">
        <v>2009</v>
      </c>
      <c r="C1072" s="125">
        <v>76</v>
      </c>
      <c r="D1072" s="125">
        <v>3</v>
      </c>
      <c r="E1072" s="125">
        <v>3</v>
      </c>
      <c r="F1072" s="125">
        <v>920.95472800000005</v>
      </c>
      <c r="G1072" s="125">
        <v>100.00191700000001</v>
      </c>
      <c r="H1072" s="125">
        <v>1201.976355</v>
      </c>
      <c r="I1072" s="125">
        <v>1099.447772</v>
      </c>
      <c r="J1072" s="125">
        <v>1020.956645</v>
      </c>
    </row>
    <row r="1073" spans="1:10" hidden="1" x14ac:dyDescent="0.25">
      <c r="A1073" s="125">
        <v>922570</v>
      </c>
      <c r="B1073" s="125">
        <v>2009</v>
      </c>
      <c r="C1073" s="125">
        <v>76</v>
      </c>
      <c r="D1073" s="125">
        <v>3</v>
      </c>
      <c r="E1073" s="125">
        <v>4</v>
      </c>
      <c r="F1073" s="125">
        <v>2759.96416</v>
      </c>
      <c r="G1073" s="125">
        <v>0</v>
      </c>
      <c r="H1073" s="125">
        <v>3400.089414</v>
      </c>
      <c r="I1073" s="125">
        <v>2761.5526220000002</v>
      </c>
      <c r="J1073" s="125">
        <v>2759.96416</v>
      </c>
    </row>
    <row r="1074" spans="1:10" x14ac:dyDescent="0.25">
      <c r="A1074" s="125">
        <v>922571</v>
      </c>
      <c r="B1074" s="125">
        <v>2009</v>
      </c>
      <c r="C1074" s="125">
        <v>76</v>
      </c>
      <c r="D1074" s="125">
        <v>4</v>
      </c>
      <c r="E1074" s="125">
        <v>1</v>
      </c>
      <c r="F1074" s="129">
        <v>293.95818500000001</v>
      </c>
      <c r="G1074" s="129">
        <v>0</v>
      </c>
      <c r="H1074" s="129">
        <v>335.94720000000001</v>
      </c>
      <c r="I1074" s="129">
        <v>294.92804699999999</v>
      </c>
      <c r="J1074" s="129">
        <v>293.95818500000001</v>
      </c>
    </row>
    <row r="1075" spans="1:10" hidden="1" x14ac:dyDescent="0.25">
      <c r="A1075" s="125">
        <v>922572</v>
      </c>
      <c r="B1075" s="125">
        <v>2009</v>
      </c>
      <c r="C1075" s="125">
        <v>76</v>
      </c>
      <c r="D1075" s="125">
        <v>4</v>
      </c>
      <c r="E1075" s="125">
        <v>2</v>
      </c>
      <c r="F1075" s="125">
        <v>282.09067700000003</v>
      </c>
      <c r="G1075" s="125">
        <v>0</v>
      </c>
      <c r="H1075" s="125">
        <v>293.95818500000001</v>
      </c>
      <c r="I1075" s="125">
        <v>283.22871099999998</v>
      </c>
      <c r="J1075" s="125">
        <v>282.09067700000003</v>
      </c>
    </row>
    <row r="1076" spans="1:10" hidden="1" x14ac:dyDescent="0.25">
      <c r="A1076" s="125">
        <v>922573</v>
      </c>
      <c r="B1076" s="125">
        <v>2009</v>
      </c>
      <c r="C1076" s="125">
        <v>76</v>
      </c>
      <c r="D1076" s="125">
        <v>4</v>
      </c>
      <c r="E1076" s="125">
        <v>3</v>
      </c>
      <c r="F1076" s="125">
        <v>144.93463399999999</v>
      </c>
      <c r="G1076" s="125">
        <v>89.001802999999995</v>
      </c>
      <c r="H1076" s="125">
        <v>282.09067700000003</v>
      </c>
      <c r="I1076" s="125">
        <v>266.77315299999998</v>
      </c>
      <c r="J1076" s="125">
        <v>233.93643700000001</v>
      </c>
    </row>
    <row r="1077" spans="1:10" hidden="1" x14ac:dyDescent="0.25">
      <c r="A1077" s="125">
        <v>922574</v>
      </c>
      <c r="B1077" s="125">
        <v>2009</v>
      </c>
      <c r="C1077" s="125">
        <v>76</v>
      </c>
      <c r="D1077" s="125">
        <v>4</v>
      </c>
      <c r="E1077" s="125">
        <v>4</v>
      </c>
      <c r="F1077" s="125">
        <v>806.00169200000005</v>
      </c>
      <c r="G1077" s="125">
        <v>0</v>
      </c>
      <c r="H1077" s="125">
        <v>920.95472800000005</v>
      </c>
      <c r="I1077" s="125">
        <v>808.50615600000003</v>
      </c>
      <c r="J1077" s="125">
        <v>806.00169200000005</v>
      </c>
    </row>
    <row r="1078" spans="1:10" x14ac:dyDescent="0.25">
      <c r="A1078" s="125">
        <v>922575</v>
      </c>
      <c r="B1078" s="125">
        <v>2009</v>
      </c>
      <c r="C1078" s="125">
        <v>76</v>
      </c>
      <c r="D1078" s="125">
        <v>5</v>
      </c>
      <c r="E1078" s="125">
        <v>1</v>
      </c>
      <c r="F1078" s="129">
        <v>41.889198</v>
      </c>
      <c r="G1078" s="129">
        <v>0</v>
      </c>
      <c r="H1078" s="129">
        <v>46.333750000000002</v>
      </c>
      <c r="I1078" s="129">
        <v>43.572259000000003</v>
      </c>
      <c r="J1078" s="129">
        <v>41.889198</v>
      </c>
    </row>
    <row r="1079" spans="1:10" hidden="1" x14ac:dyDescent="0.25">
      <c r="A1079" s="125">
        <v>922576</v>
      </c>
      <c r="B1079" s="125">
        <v>2009</v>
      </c>
      <c r="C1079" s="125">
        <v>76</v>
      </c>
      <c r="D1079" s="125">
        <v>5</v>
      </c>
      <c r="E1079" s="125">
        <v>2</v>
      </c>
      <c r="F1079" s="125">
        <v>40.979320999999999</v>
      </c>
      <c r="G1079" s="125">
        <v>0</v>
      </c>
      <c r="H1079" s="125">
        <v>41.889198</v>
      </c>
      <c r="I1079" s="125">
        <v>41.160325999999998</v>
      </c>
      <c r="J1079" s="125">
        <v>40.979320999999999</v>
      </c>
    </row>
    <row r="1080" spans="1:10" hidden="1" x14ac:dyDescent="0.25">
      <c r="A1080" s="125">
        <v>922577</v>
      </c>
      <c r="B1080" s="125">
        <v>2009</v>
      </c>
      <c r="C1080" s="125">
        <v>76</v>
      </c>
      <c r="D1080" s="125">
        <v>5</v>
      </c>
      <c r="E1080" s="125">
        <v>3</v>
      </c>
      <c r="F1080" s="125">
        <v>0</v>
      </c>
      <c r="G1080" s="125">
        <v>30.001346999999999</v>
      </c>
      <c r="H1080" s="125">
        <v>40.979320999999999</v>
      </c>
      <c r="I1080" s="125">
        <v>39.913859000000002</v>
      </c>
      <c r="J1080" s="125">
        <v>30.001346999999999</v>
      </c>
    </row>
    <row r="1081" spans="1:10" hidden="1" x14ac:dyDescent="0.25">
      <c r="A1081" s="125">
        <v>922578</v>
      </c>
      <c r="B1081" s="125">
        <v>2009</v>
      </c>
      <c r="C1081" s="125">
        <v>76</v>
      </c>
      <c r="D1081" s="125">
        <v>5</v>
      </c>
      <c r="E1081" s="125">
        <v>4</v>
      </c>
      <c r="F1081" s="125">
        <v>131.26140899999999</v>
      </c>
      <c r="G1081" s="125">
        <v>0</v>
      </c>
      <c r="H1081" s="125">
        <v>144.93463399999999</v>
      </c>
      <c r="I1081" s="125">
        <v>136.29652999999999</v>
      </c>
      <c r="J1081" s="125">
        <v>131.26140899999999</v>
      </c>
    </row>
    <row r="1082" spans="1:10" x14ac:dyDescent="0.25">
      <c r="A1082" s="125">
        <v>922579</v>
      </c>
      <c r="B1082" s="125">
        <v>2010</v>
      </c>
      <c r="C1082" s="125">
        <v>1</v>
      </c>
      <c r="D1082" s="125">
        <v>2</v>
      </c>
      <c r="E1082" s="125">
        <v>1</v>
      </c>
      <c r="F1082" s="129">
        <v>7233.3671860000004</v>
      </c>
      <c r="G1082" s="129">
        <v>0</v>
      </c>
      <c r="H1082" s="129">
        <v>9758.9050000000007</v>
      </c>
      <c r="I1082" s="129">
        <v>7244.0351819999996</v>
      </c>
      <c r="J1082" s="129">
        <v>7233.3671860000004</v>
      </c>
    </row>
    <row r="1083" spans="1:10" hidden="1" x14ac:dyDescent="0.25">
      <c r="A1083" s="125">
        <v>922580</v>
      </c>
      <c r="B1083" s="125">
        <v>2010</v>
      </c>
      <c r="C1083" s="125">
        <v>1</v>
      </c>
      <c r="D1083" s="125">
        <v>2</v>
      </c>
      <c r="E1083" s="125">
        <v>2</v>
      </c>
      <c r="F1083" s="125">
        <v>6636.9173270000001</v>
      </c>
      <c r="G1083" s="125">
        <v>0</v>
      </c>
      <c r="H1083" s="125">
        <v>7233.3671860000004</v>
      </c>
      <c r="I1083" s="125">
        <v>6643.1244239999996</v>
      </c>
      <c r="J1083" s="125">
        <v>6636.9173270000001</v>
      </c>
    </row>
    <row r="1084" spans="1:10" hidden="1" x14ac:dyDescent="0.25">
      <c r="A1084" s="125">
        <v>922581</v>
      </c>
      <c r="B1084" s="125">
        <v>2010</v>
      </c>
      <c r="C1084" s="125">
        <v>1</v>
      </c>
      <c r="D1084" s="125">
        <v>2</v>
      </c>
      <c r="E1084" s="125">
        <v>3</v>
      </c>
      <c r="F1084" s="125">
        <v>5795.3394710000002</v>
      </c>
      <c r="G1084" s="125">
        <v>22.770161000000002</v>
      </c>
      <c r="H1084" s="125">
        <v>6636.9173270000001</v>
      </c>
      <c r="I1084" s="125">
        <v>5841.1509400000004</v>
      </c>
      <c r="J1084" s="125">
        <v>5818.1096319999997</v>
      </c>
    </row>
    <row r="1085" spans="1:10" hidden="1" x14ac:dyDescent="0.25">
      <c r="A1085" s="125">
        <v>922582</v>
      </c>
      <c r="B1085" s="125">
        <v>2010</v>
      </c>
      <c r="C1085" s="125">
        <v>1</v>
      </c>
      <c r="D1085" s="125">
        <v>2</v>
      </c>
      <c r="E1085" s="125">
        <v>4</v>
      </c>
      <c r="F1085" s="125">
        <v>7238.4284269999998</v>
      </c>
      <c r="G1085" s="125">
        <v>0</v>
      </c>
      <c r="H1085" s="125">
        <v>9758.9050000000007</v>
      </c>
      <c r="I1085" s="125">
        <v>7244.0351819999996</v>
      </c>
      <c r="J1085" s="125">
        <v>7238.4284269999998</v>
      </c>
    </row>
    <row r="1086" spans="1:10" x14ac:dyDescent="0.25">
      <c r="A1086" s="125">
        <v>922583</v>
      </c>
      <c r="B1086" s="125">
        <v>2010</v>
      </c>
      <c r="C1086" s="125">
        <v>1</v>
      </c>
      <c r="D1086" s="125">
        <v>3</v>
      </c>
      <c r="E1086" s="125">
        <v>1</v>
      </c>
      <c r="F1086" s="129">
        <v>40429.545514999998</v>
      </c>
      <c r="G1086" s="129">
        <v>0</v>
      </c>
      <c r="H1086" s="129">
        <v>49924.376700000001</v>
      </c>
      <c r="I1086" s="129">
        <v>40548.578756000003</v>
      </c>
      <c r="J1086" s="129">
        <v>40429.545514999998</v>
      </c>
    </row>
    <row r="1087" spans="1:10" hidden="1" x14ac:dyDescent="0.25">
      <c r="A1087" s="125">
        <v>922584</v>
      </c>
      <c r="B1087" s="125">
        <v>2010</v>
      </c>
      <c r="C1087" s="125">
        <v>1</v>
      </c>
      <c r="D1087" s="125">
        <v>3</v>
      </c>
      <c r="E1087" s="125">
        <v>2</v>
      </c>
      <c r="F1087" s="125">
        <v>37709.669517000002</v>
      </c>
      <c r="G1087" s="125">
        <v>0</v>
      </c>
      <c r="H1087" s="125">
        <v>40429.545514999998</v>
      </c>
      <c r="I1087" s="125">
        <v>38096.760738999998</v>
      </c>
      <c r="J1087" s="125">
        <v>37709.669517000002</v>
      </c>
    </row>
    <row r="1088" spans="1:10" hidden="1" x14ac:dyDescent="0.25">
      <c r="A1088" s="125">
        <v>922585</v>
      </c>
      <c r="B1088" s="125">
        <v>2010</v>
      </c>
      <c r="C1088" s="125">
        <v>1</v>
      </c>
      <c r="D1088" s="125">
        <v>3</v>
      </c>
      <c r="E1088" s="125">
        <v>3</v>
      </c>
      <c r="F1088" s="125">
        <v>30723.997003</v>
      </c>
      <c r="G1088" s="125">
        <v>2648.8988530000001</v>
      </c>
      <c r="H1088" s="125">
        <v>37709.669517000002</v>
      </c>
      <c r="I1088" s="125">
        <v>34493.034706999999</v>
      </c>
      <c r="J1088" s="125">
        <v>33372.895857000003</v>
      </c>
    </row>
    <row r="1089" spans="1:10" hidden="1" x14ac:dyDescent="0.25">
      <c r="A1089" s="125">
        <v>922586</v>
      </c>
      <c r="B1089" s="125">
        <v>2010</v>
      </c>
      <c r="C1089" s="125">
        <v>1</v>
      </c>
      <c r="D1089" s="125">
        <v>3</v>
      </c>
      <c r="E1089" s="125">
        <v>4</v>
      </c>
      <c r="F1089" s="125">
        <v>4697.2119240000002</v>
      </c>
      <c r="G1089" s="125">
        <v>0</v>
      </c>
      <c r="H1089" s="125">
        <v>5795.3394710000002</v>
      </c>
      <c r="I1089" s="125">
        <v>4706.9747180000004</v>
      </c>
      <c r="J1089" s="125">
        <v>4697.2119240000002</v>
      </c>
    </row>
    <row r="1090" spans="1:10" x14ac:dyDescent="0.25">
      <c r="A1090" s="125">
        <v>922587</v>
      </c>
      <c r="B1090" s="125">
        <v>2010</v>
      </c>
      <c r="C1090" s="125">
        <v>1</v>
      </c>
      <c r="D1090" s="125">
        <v>4</v>
      </c>
      <c r="E1090" s="125">
        <v>1</v>
      </c>
      <c r="F1090" s="129">
        <v>243.068387</v>
      </c>
      <c r="G1090" s="129">
        <v>0</v>
      </c>
      <c r="H1090" s="129">
        <v>285.38900000000001</v>
      </c>
      <c r="I1090" s="129">
        <v>250.543003</v>
      </c>
      <c r="J1090" s="129">
        <v>243.068387</v>
      </c>
    </row>
    <row r="1091" spans="1:10" hidden="1" x14ac:dyDescent="0.25">
      <c r="A1091" s="125">
        <v>922588</v>
      </c>
      <c r="B1091" s="125">
        <v>2010</v>
      </c>
      <c r="C1091" s="125">
        <v>1</v>
      </c>
      <c r="D1091" s="125">
        <v>4</v>
      </c>
      <c r="E1091" s="125">
        <v>2</v>
      </c>
      <c r="F1091" s="125">
        <v>220.48865599999999</v>
      </c>
      <c r="G1091" s="125">
        <v>0</v>
      </c>
      <c r="H1091" s="125">
        <v>243.068387</v>
      </c>
      <c r="I1091" s="125">
        <v>234.19639100000001</v>
      </c>
      <c r="J1091" s="125">
        <v>220.48865599999999</v>
      </c>
    </row>
    <row r="1092" spans="1:10" hidden="1" x14ac:dyDescent="0.25">
      <c r="A1092" s="125">
        <v>922589</v>
      </c>
      <c r="B1092" s="125">
        <v>2010</v>
      </c>
      <c r="C1092" s="125">
        <v>1</v>
      </c>
      <c r="D1092" s="125">
        <v>4</v>
      </c>
      <c r="E1092" s="125">
        <v>3</v>
      </c>
      <c r="F1092" s="125">
        <v>29.116904999999999</v>
      </c>
      <c r="G1092" s="125">
        <v>168.72628399999999</v>
      </c>
      <c r="H1092" s="125">
        <v>220.48865599999999</v>
      </c>
      <c r="I1092" s="125">
        <v>208.516122</v>
      </c>
      <c r="J1092" s="125">
        <v>197.843188</v>
      </c>
    </row>
    <row r="1093" spans="1:10" hidden="1" x14ac:dyDescent="0.25">
      <c r="A1093" s="125">
        <v>922590</v>
      </c>
      <c r="B1093" s="125">
        <v>2010</v>
      </c>
      <c r="C1093" s="125">
        <v>1</v>
      </c>
      <c r="D1093" s="125">
        <v>4</v>
      </c>
      <c r="E1093" s="125">
        <v>4</v>
      </c>
      <c r="F1093" s="125">
        <v>26721.021928999999</v>
      </c>
      <c r="G1093" s="125">
        <v>0</v>
      </c>
      <c r="H1093" s="125">
        <v>30723.997003</v>
      </c>
      <c r="I1093" s="125">
        <v>26972.596968999998</v>
      </c>
      <c r="J1093" s="125">
        <v>26721.021928999999</v>
      </c>
    </row>
    <row r="1094" spans="1:10" x14ac:dyDescent="0.25">
      <c r="A1094" s="125">
        <v>922591</v>
      </c>
      <c r="B1094" s="125">
        <v>2010</v>
      </c>
      <c r="C1094" s="125">
        <v>1</v>
      </c>
      <c r="D1094" s="125">
        <v>5</v>
      </c>
      <c r="E1094" s="125">
        <v>1</v>
      </c>
      <c r="F1094" s="129">
        <v>2.4782510000000002</v>
      </c>
      <c r="G1094" s="129">
        <v>0</v>
      </c>
      <c r="H1094" s="129">
        <v>2.83975</v>
      </c>
      <c r="I1094" s="129">
        <v>2.6705009999999998</v>
      </c>
      <c r="J1094" s="129">
        <v>2.4782510000000002</v>
      </c>
    </row>
    <row r="1095" spans="1:10" hidden="1" x14ac:dyDescent="0.25">
      <c r="A1095" s="125">
        <v>922592</v>
      </c>
      <c r="B1095" s="125">
        <v>2010</v>
      </c>
      <c r="C1095" s="125">
        <v>1</v>
      </c>
      <c r="D1095" s="125">
        <v>5</v>
      </c>
      <c r="E1095" s="125">
        <v>2</v>
      </c>
      <c r="F1095" s="125">
        <v>2.3326159999999998</v>
      </c>
      <c r="G1095" s="125">
        <v>0</v>
      </c>
      <c r="H1095" s="125">
        <v>2.4782510000000002</v>
      </c>
      <c r="I1095" s="125">
        <v>2.4351289999999999</v>
      </c>
      <c r="J1095" s="125">
        <v>2.3326159999999998</v>
      </c>
    </row>
    <row r="1096" spans="1:10" hidden="1" x14ac:dyDescent="0.25">
      <c r="A1096" s="125">
        <v>922593</v>
      </c>
      <c r="B1096" s="125">
        <v>2010</v>
      </c>
      <c r="C1096" s="125">
        <v>1</v>
      </c>
      <c r="D1096" s="125">
        <v>5</v>
      </c>
      <c r="E1096" s="125">
        <v>3</v>
      </c>
      <c r="F1096" s="125">
        <v>0</v>
      </c>
      <c r="G1096" s="125">
        <v>2.1750750000000001</v>
      </c>
      <c r="H1096" s="125">
        <v>2.3326159999999998</v>
      </c>
      <c r="I1096" s="125">
        <v>2.2719680000000002</v>
      </c>
      <c r="J1096" s="125">
        <v>2.1750750000000001</v>
      </c>
    </row>
    <row r="1097" spans="1:10" hidden="1" x14ac:dyDescent="0.25">
      <c r="A1097" s="125">
        <v>922594</v>
      </c>
      <c r="B1097" s="125">
        <v>2010</v>
      </c>
      <c r="C1097" s="125">
        <v>1</v>
      </c>
      <c r="D1097" s="125">
        <v>5</v>
      </c>
      <c r="E1097" s="125">
        <v>4</v>
      </c>
      <c r="F1097" s="125">
        <v>27.048137000000001</v>
      </c>
      <c r="G1097" s="125">
        <v>0</v>
      </c>
      <c r="H1097" s="125">
        <v>29.116904999999999</v>
      </c>
      <c r="I1097" s="125">
        <v>27.381537000000002</v>
      </c>
      <c r="J1097" s="125">
        <v>27.048137000000001</v>
      </c>
    </row>
    <row r="1098" spans="1:10" x14ac:dyDescent="0.25">
      <c r="A1098" s="125">
        <v>922595</v>
      </c>
      <c r="B1098" s="125">
        <v>2010</v>
      </c>
      <c r="C1098" s="125">
        <v>2</v>
      </c>
      <c r="D1098" s="125">
        <v>2</v>
      </c>
      <c r="E1098" s="125">
        <v>1</v>
      </c>
      <c r="F1098" s="129">
        <v>84157.445145999998</v>
      </c>
      <c r="G1098" s="129">
        <v>0</v>
      </c>
      <c r="H1098" s="129">
        <v>113541.10625</v>
      </c>
      <c r="I1098" s="129">
        <v>84281.563169000001</v>
      </c>
      <c r="J1098" s="129">
        <v>84157.445145999998</v>
      </c>
    </row>
    <row r="1099" spans="1:10" hidden="1" x14ac:dyDescent="0.25">
      <c r="A1099" s="125">
        <v>922596</v>
      </c>
      <c r="B1099" s="125">
        <v>2010</v>
      </c>
      <c r="C1099" s="125">
        <v>2</v>
      </c>
      <c r="D1099" s="125">
        <v>2</v>
      </c>
      <c r="E1099" s="125">
        <v>2</v>
      </c>
      <c r="F1099" s="125">
        <v>77217.980442</v>
      </c>
      <c r="G1099" s="125">
        <v>0</v>
      </c>
      <c r="H1099" s="125">
        <v>84157.445145999998</v>
      </c>
      <c r="I1099" s="125">
        <v>77290.197622000007</v>
      </c>
      <c r="J1099" s="125">
        <v>77217.980442</v>
      </c>
    </row>
    <row r="1100" spans="1:10" hidden="1" x14ac:dyDescent="0.25">
      <c r="A1100" s="125">
        <v>922597</v>
      </c>
      <c r="B1100" s="125">
        <v>2010</v>
      </c>
      <c r="C1100" s="125">
        <v>2</v>
      </c>
      <c r="D1100" s="125">
        <v>2</v>
      </c>
      <c r="E1100" s="125">
        <v>3</v>
      </c>
      <c r="F1100" s="125">
        <v>67426.518398999993</v>
      </c>
      <c r="G1100" s="125">
        <v>264.92195900000002</v>
      </c>
      <c r="H1100" s="125">
        <v>77217.980442</v>
      </c>
      <c r="I1100" s="125">
        <v>67959.544586999997</v>
      </c>
      <c r="J1100" s="125">
        <v>67691.440358000007</v>
      </c>
    </row>
    <row r="1101" spans="1:10" hidden="1" x14ac:dyDescent="0.25">
      <c r="A1101" s="125">
        <v>922598</v>
      </c>
      <c r="B1101" s="125">
        <v>2010</v>
      </c>
      <c r="C1101" s="125">
        <v>2</v>
      </c>
      <c r="D1101" s="125">
        <v>2</v>
      </c>
      <c r="E1101" s="125">
        <v>4</v>
      </c>
      <c r="F1101" s="125">
        <v>84216.330738999997</v>
      </c>
      <c r="G1101" s="125">
        <v>0</v>
      </c>
      <c r="H1101" s="125">
        <v>113541.10625</v>
      </c>
      <c r="I1101" s="125">
        <v>84281.563169000001</v>
      </c>
      <c r="J1101" s="125">
        <v>84216.330738999997</v>
      </c>
    </row>
    <row r="1102" spans="1:10" x14ac:dyDescent="0.25">
      <c r="A1102" s="125">
        <v>922599</v>
      </c>
      <c r="B1102" s="125">
        <v>2010</v>
      </c>
      <c r="C1102" s="125">
        <v>2</v>
      </c>
      <c r="D1102" s="125">
        <v>3</v>
      </c>
      <c r="E1102" s="125">
        <v>1</v>
      </c>
      <c r="F1102" s="129">
        <v>551218.80640100001</v>
      </c>
      <c r="G1102" s="129">
        <v>0</v>
      </c>
      <c r="H1102" s="129">
        <v>681593.94325000001</v>
      </c>
      <c r="I1102" s="129">
        <v>553590.60070800001</v>
      </c>
      <c r="J1102" s="129">
        <v>551218.80640100001</v>
      </c>
    </row>
    <row r="1103" spans="1:10" hidden="1" x14ac:dyDescent="0.25">
      <c r="A1103" s="125">
        <v>922600</v>
      </c>
      <c r="B1103" s="125">
        <v>2010</v>
      </c>
      <c r="C1103" s="125">
        <v>2</v>
      </c>
      <c r="D1103" s="125">
        <v>3</v>
      </c>
      <c r="E1103" s="125">
        <v>2</v>
      </c>
      <c r="F1103" s="125">
        <v>514015.97802600003</v>
      </c>
      <c r="G1103" s="125">
        <v>0</v>
      </c>
      <c r="H1103" s="125">
        <v>551218.80640100001</v>
      </c>
      <c r="I1103" s="125">
        <v>519413.481272</v>
      </c>
      <c r="J1103" s="125">
        <v>514015.97802600003</v>
      </c>
    </row>
    <row r="1104" spans="1:10" hidden="1" x14ac:dyDescent="0.25">
      <c r="A1104" s="125">
        <v>922601</v>
      </c>
      <c r="B1104" s="125">
        <v>2010</v>
      </c>
      <c r="C1104" s="125">
        <v>2</v>
      </c>
      <c r="D1104" s="125">
        <v>3</v>
      </c>
      <c r="E1104" s="125">
        <v>3</v>
      </c>
      <c r="F1104" s="125">
        <v>417232.736301</v>
      </c>
      <c r="G1104" s="125">
        <v>35972.120315</v>
      </c>
      <c r="H1104" s="125">
        <v>514015.97802600003</v>
      </c>
      <c r="I1104" s="125">
        <v>470170.41509999998</v>
      </c>
      <c r="J1104" s="125">
        <v>453204.85661700001</v>
      </c>
    </row>
    <row r="1105" spans="1:10" hidden="1" x14ac:dyDescent="0.25">
      <c r="A1105" s="125">
        <v>922602</v>
      </c>
      <c r="B1105" s="125">
        <v>2010</v>
      </c>
      <c r="C1105" s="125">
        <v>2</v>
      </c>
      <c r="D1105" s="125">
        <v>3</v>
      </c>
      <c r="E1105" s="125">
        <v>4</v>
      </c>
      <c r="F1105" s="125">
        <v>54616.766608999998</v>
      </c>
      <c r="G1105" s="125">
        <v>0</v>
      </c>
      <c r="H1105" s="125">
        <v>67426.518398999993</v>
      </c>
      <c r="I1105" s="125">
        <v>54763.818244000002</v>
      </c>
      <c r="J1105" s="125">
        <v>54616.766608999998</v>
      </c>
    </row>
    <row r="1106" spans="1:10" x14ac:dyDescent="0.25">
      <c r="A1106" s="125">
        <v>922603</v>
      </c>
      <c r="B1106" s="125">
        <v>2010</v>
      </c>
      <c r="C1106" s="125">
        <v>2</v>
      </c>
      <c r="D1106" s="125">
        <v>4</v>
      </c>
      <c r="E1106" s="125">
        <v>1</v>
      </c>
      <c r="F1106" s="129">
        <v>3382.779266</v>
      </c>
      <c r="G1106" s="129">
        <v>0</v>
      </c>
      <c r="H1106" s="129">
        <v>3985.605</v>
      </c>
      <c r="I1106" s="129">
        <v>3498.96263</v>
      </c>
      <c r="J1106" s="129">
        <v>3382.779266</v>
      </c>
    </row>
    <row r="1107" spans="1:10" hidden="1" x14ac:dyDescent="0.25">
      <c r="A1107" s="125">
        <v>922604</v>
      </c>
      <c r="B1107" s="125">
        <v>2010</v>
      </c>
      <c r="C1107" s="125">
        <v>2</v>
      </c>
      <c r="D1107" s="125">
        <v>4</v>
      </c>
      <c r="E1107" s="125">
        <v>2</v>
      </c>
      <c r="F1107" s="125">
        <v>3065.77639</v>
      </c>
      <c r="G1107" s="125">
        <v>0</v>
      </c>
      <c r="H1107" s="125">
        <v>3382.779266</v>
      </c>
      <c r="I1107" s="125">
        <v>3259.3078220000002</v>
      </c>
      <c r="J1107" s="125">
        <v>3065.77639</v>
      </c>
    </row>
    <row r="1108" spans="1:10" hidden="1" x14ac:dyDescent="0.25">
      <c r="A1108" s="125">
        <v>922605</v>
      </c>
      <c r="B1108" s="125">
        <v>2010</v>
      </c>
      <c r="C1108" s="125">
        <v>2</v>
      </c>
      <c r="D1108" s="125">
        <v>4</v>
      </c>
      <c r="E1108" s="125">
        <v>3</v>
      </c>
      <c r="F1108" s="125">
        <v>399.77666900000003</v>
      </c>
      <c r="G1108" s="125">
        <v>2316.6209749999998</v>
      </c>
      <c r="H1108" s="125">
        <v>3065.77639</v>
      </c>
      <c r="I1108" s="125">
        <v>2899.3047320000001</v>
      </c>
      <c r="J1108" s="125">
        <v>2716.3976440000001</v>
      </c>
    </row>
    <row r="1109" spans="1:10" hidden="1" x14ac:dyDescent="0.25">
      <c r="A1109" s="125">
        <v>922606</v>
      </c>
      <c r="B1109" s="125">
        <v>2010</v>
      </c>
      <c r="C1109" s="125">
        <v>2</v>
      </c>
      <c r="D1109" s="125">
        <v>4</v>
      </c>
      <c r="E1109" s="125">
        <v>4</v>
      </c>
      <c r="F1109" s="125">
        <v>362334.13333899999</v>
      </c>
      <c r="G1109" s="125">
        <v>0</v>
      </c>
      <c r="H1109" s="125">
        <v>417232.736301</v>
      </c>
      <c r="I1109" s="125">
        <v>366288.61919900001</v>
      </c>
      <c r="J1109" s="125">
        <v>362334.13333899999</v>
      </c>
    </row>
    <row r="1110" spans="1:10" x14ac:dyDescent="0.25">
      <c r="A1110" s="125">
        <v>922607</v>
      </c>
      <c r="B1110" s="125">
        <v>2010</v>
      </c>
      <c r="C1110" s="125">
        <v>2</v>
      </c>
      <c r="D1110" s="125">
        <v>5</v>
      </c>
      <c r="E1110" s="125">
        <v>1</v>
      </c>
      <c r="F1110" s="129">
        <v>31.585453999999999</v>
      </c>
      <c r="G1110" s="129">
        <v>0</v>
      </c>
      <c r="H1110" s="129">
        <v>36.348799999999997</v>
      </c>
      <c r="I1110" s="129">
        <v>34.182411999999999</v>
      </c>
      <c r="J1110" s="129">
        <v>31.585453999999999</v>
      </c>
    </row>
    <row r="1111" spans="1:10" hidden="1" x14ac:dyDescent="0.25">
      <c r="A1111" s="125">
        <v>922608</v>
      </c>
      <c r="B1111" s="125">
        <v>2010</v>
      </c>
      <c r="C1111" s="125">
        <v>2</v>
      </c>
      <c r="D1111" s="125">
        <v>5</v>
      </c>
      <c r="E1111" s="125">
        <v>2</v>
      </c>
      <c r="F1111" s="125">
        <v>29.729333</v>
      </c>
      <c r="G1111" s="125">
        <v>0</v>
      </c>
      <c r="H1111" s="125">
        <v>31.585453999999999</v>
      </c>
      <c r="I1111" s="125">
        <v>31.035867</v>
      </c>
      <c r="J1111" s="125">
        <v>29.729333</v>
      </c>
    </row>
    <row r="1112" spans="1:10" hidden="1" x14ac:dyDescent="0.25">
      <c r="A1112" s="125">
        <v>922609</v>
      </c>
      <c r="B1112" s="125">
        <v>2010</v>
      </c>
      <c r="C1112" s="125">
        <v>2</v>
      </c>
      <c r="D1112" s="125">
        <v>5</v>
      </c>
      <c r="E1112" s="125">
        <v>3</v>
      </c>
      <c r="F1112" s="125">
        <v>0</v>
      </c>
      <c r="G1112" s="125">
        <v>27.036481999999999</v>
      </c>
      <c r="H1112" s="125">
        <v>29.729333</v>
      </c>
      <c r="I1112" s="125">
        <v>28.95637</v>
      </c>
      <c r="J1112" s="125">
        <v>27.036481999999999</v>
      </c>
    </row>
    <row r="1113" spans="1:10" hidden="1" x14ac:dyDescent="0.25">
      <c r="A1113" s="125">
        <v>922610</v>
      </c>
      <c r="B1113" s="125">
        <v>2010</v>
      </c>
      <c r="C1113" s="125">
        <v>2</v>
      </c>
      <c r="D1113" s="125">
        <v>5</v>
      </c>
      <c r="E1113" s="125">
        <v>4</v>
      </c>
      <c r="F1113" s="125">
        <v>370.33351499999998</v>
      </c>
      <c r="G1113" s="125">
        <v>0</v>
      </c>
      <c r="H1113" s="125">
        <v>399.77666900000003</v>
      </c>
      <c r="I1113" s="125">
        <v>375.94997999999998</v>
      </c>
      <c r="J1113" s="125">
        <v>370.33351499999998</v>
      </c>
    </row>
    <row r="1114" spans="1:10" x14ac:dyDescent="0.25">
      <c r="A1114" s="125">
        <v>922611</v>
      </c>
      <c r="B1114" s="125">
        <v>2010</v>
      </c>
      <c r="C1114" s="125">
        <v>3</v>
      </c>
      <c r="D1114" s="125">
        <v>2</v>
      </c>
      <c r="E1114" s="125">
        <v>1</v>
      </c>
      <c r="F1114" s="129">
        <v>5427.9329079999998</v>
      </c>
      <c r="G1114" s="129">
        <v>0</v>
      </c>
      <c r="H1114" s="129">
        <v>7322.1424999999999</v>
      </c>
      <c r="I1114" s="129">
        <v>5435.2263780000003</v>
      </c>
      <c r="J1114" s="129">
        <v>5427.9329079999998</v>
      </c>
    </row>
    <row r="1115" spans="1:10" hidden="1" x14ac:dyDescent="0.25">
      <c r="A1115" s="125">
        <v>922612</v>
      </c>
      <c r="B1115" s="125">
        <v>2010</v>
      </c>
      <c r="C1115" s="125">
        <v>3</v>
      </c>
      <c r="D1115" s="125">
        <v>2</v>
      </c>
      <c r="E1115" s="125">
        <v>2</v>
      </c>
      <c r="F1115" s="125">
        <v>4979.3104190000004</v>
      </c>
      <c r="G1115" s="125">
        <v>0</v>
      </c>
      <c r="H1115" s="125">
        <v>5427.9329079999998</v>
      </c>
      <c r="I1115" s="125">
        <v>4985.0135829999999</v>
      </c>
      <c r="J1115" s="125">
        <v>4979.3104190000004</v>
      </c>
    </row>
    <row r="1116" spans="1:10" hidden="1" x14ac:dyDescent="0.25">
      <c r="A1116" s="125">
        <v>922613</v>
      </c>
      <c r="B1116" s="125">
        <v>2010</v>
      </c>
      <c r="C1116" s="125">
        <v>3</v>
      </c>
      <c r="D1116" s="125">
        <v>2</v>
      </c>
      <c r="E1116" s="125">
        <v>3</v>
      </c>
      <c r="F1116" s="125">
        <v>4269.5938020000003</v>
      </c>
      <c r="G1116" s="125">
        <v>97.124818000000005</v>
      </c>
      <c r="H1116" s="125">
        <v>4979.3104190000004</v>
      </c>
      <c r="I1116" s="125">
        <v>4382.291099</v>
      </c>
      <c r="J1116" s="125">
        <v>4366.7186190000002</v>
      </c>
    </row>
    <row r="1117" spans="1:10" hidden="1" x14ac:dyDescent="0.25">
      <c r="A1117" s="125">
        <v>922614</v>
      </c>
      <c r="B1117" s="125">
        <v>2010</v>
      </c>
      <c r="C1117" s="125">
        <v>3</v>
      </c>
      <c r="D1117" s="125">
        <v>2</v>
      </c>
      <c r="E1117" s="125">
        <v>4</v>
      </c>
      <c r="F1117" s="125">
        <v>5430.0613720000001</v>
      </c>
      <c r="G1117" s="125">
        <v>0</v>
      </c>
      <c r="H1117" s="125">
        <v>7322.1424999999999</v>
      </c>
      <c r="I1117" s="125">
        <v>5435.2263780000003</v>
      </c>
      <c r="J1117" s="125">
        <v>5430.0613720000001</v>
      </c>
    </row>
    <row r="1118" spans="1:10" x14ac:dyDescent="0.25">
      <c r="A1118" s="125">
        <v>922615</v>
      </c>
      <c r="B1118" s="125">
        <v>2010</v>
      </c>
      <c r="C1118" s="125">
        <v>3</v>
      </c>
      <c r="D1118" s="125">
        <v>3</v>
      </c>
      <c r="E1118" s="125">
        <v>1</v>
      </c>
      <c r="F1118" s="129">
        <v>2061.0630729999998</v>
      </c>
      <c r="G1118" s="129">
        <v>0</v>
      </c>
      <c r="H1118" s="129">
        <v>2541.0396000000001</v>
      </c>
      <c r="I1118" s="129">
        <v>2063.832363</v>
      </c>
      <c r="J1118" s="129">
        <v>2061.0630729999998</v>
      </c>
    </row>
    <row r="1119" spans="1:10" hidden="1" x14ac:dyDescent="0.25">
      <c r="A1119" s="125">
        <v>922616</v>
      </c>
      <c r="B1119" s="125">
        <v>2010</v>
      </c>
      <c r="C1119" s="125">
        <v>3</v>
      </c>
      <c r="D1119" s="125">
        <v>3</v>
      </c>
      <c r="E1119" s="125">
        <v>2</v>
      </c>
      <c r="F1119" s="125">
        <v>1821.678136</v>
      </c>
      <c r="G1119" s="125">
        <v>0</v>
      </c>
      <c r="H1119" s="125">
        <v>2061.0630729999998</v>
      </c>
      <c r="I1119" s="125">
        <v>1942.1397340000001</v>
      </c>
      <c r="J1119" s="125">
        <v>1821.678136</v>
      </c>
    </row>
    <row r="1120" spans="1:10" hidden="1" x14ac:dyDescent="0.25">
      <c r="A1120" s="125">
        <v>922617</v>
      </c>
      <c r="B1120" s="125">
        <v>2010</v>
      </c>
      <c r="C1120" s="125">
        <v>3</v>
      </c>
      <c r="D1120" s="125">
        <v>3</v>
      </c>
      <c r="E1120" s="125">
        <v>3</v>
      </c>
      <c r="F1120" s="125">
        <v>1316.0132739999999</v>
      </c>
      <c r="G1120" s="125">
        <v>241.00465500000001</v>
      </c>
      <c r="H1120" s="125">
        <v>1821.678136</v>
      </c>
      <c r="I1120" s="125">
        <v>1666.2889909999999</v>
      </c>
      <c r="J1120" s="125">
        <v>1557.0179290000001</v>
      </c>
    </row>
    <row r="1121" spans="1:10" hidden="1" x14ac:dyDescent="0.25">
      <c r="A1121" s="125">
        <v>922618</v>
      </c>
      <c r="B1121" s="125">
        <v>2010</v>
      </c>
      <c r="C1121" s="125">
        <v>3</v>
      </c>
      <c r="D1121" s="125">
        <v>3</v>
      </c>
      <c r="E1121" s="125">
        <v>4</v>
      </c>
      <c r="F1121" s="125">
        <v>3464.79223</v>
      </c>
      <c r="G1121" s="125">
        <v>0</v>
      </c>
      <c r="H1121" s="125">
        <v>4269.5938020000003</v>
      </c>
      <c r="I1121" s="125">
        <v>3467.7640860000001</v>
      </c>
      <c r="J1121" s="125">
        <v>3464.79223</v>
      </c>
    </row>
    <row r="1122" spans="1:10" x14ac:dyDescent="0.25">
      <c r="A1122" s="125">
        <v>922619</v>
      </c>
      <c r="B1122" s="125">
        <v>2010</v>
      </c>
      <c r="C1122" s="125">
        <v>3</v>
      </c>
      <c r="D1122" s="125">
        <v>4</v>
      </c>
      <c r="E1122" s="125">
        <v>1</v>
      </c>
      <c r="F1122" s="129">
        <v>1036.7759269999999</v>
      </c>
      <c r="G1122" s="129">
        <v>0</v>
      </c>
      <c r="H1122" s="129">
        <v>1272.8085000000001</v>
      </c>
      <c r="I1122" s="129">
        <v>1117.398582</v>
      </c>
      <c r="J1122" s="129">
        <v>1036.7759269999999</v>
      </c>
    </row>
    <row r="1123" spans="1:10" hidden="1" x14ac:dyDescent="0.25">
      <c r="A1123" s="125">
        <v>922620</v>
      </c>
      <c r="B1123" s="125">
        <v>2010</v>
      </c>
      <c r="C1123" s="125">
        <v>3</v>
      </c>
      <c r="D1123" s="125">
        <v>4</v>
      </c>
      <c r="E1123" s="125">
        <v>2</v>
      </c>
      <c r="F1123" s="125">
        <v>945.45464300000003</v>
      </c>
      <c r="G1123" s="125">
        <v>0.37336599999999998</v>
      </c>
      <c r="H1123" s="125">
        <v>1036.7759269999999</v>
      </c>
      <c r="I1123" s="125">
        <v>998.93360600000005</v>
      </c>
      <c r="J1123" s="125">
        <v>945.82800899999995</v>
      </c>
    </row>
    <row r="1124" spans="1:10" hidden="1" x14ac:dyDescent="0.25">
      <c r="A1124" s="125">
        <v>922621</v>
      </c>
      <c r="B1124" s="125">
        <v>2010</v>
      </c>
      <c r="C1124" s="125">
        <v>3</v>
      </c>
      <c r="D1124" s="125">
        <v>4</v>
      </c>
      <c r="E1124" s="125">
        <v>3</v>
      </c>
      <c r="F1124" s="125">
        <v>112.325138</v>
      </c>
      <c r="G1124" s="125">
        <v>757.86414300000001</v>
      </c>
      <c r="H1124" s="125">
        <v>945.45464300000003</v>
      </c>
      <c r="I1124" s="125">
        <v>894.11645599999997</v>
      </c>
      <c r="J1124" s="125">
        <v>870.18928100000005</v>
      </c>
    </row>
    <row r="1125" spans="1:10" hidden="1" x14ac:dyDescent="0.25">
      <c r="A1125" s="125">
        <v>922622</v>
      </c>
      <c r="B1125" s="125">
        <v>2010</v>
      </c>
      <c r="C1125" s="125">
        <v>3</v>
      </c>
      <c r="D1125" s="125">
        <v>4</v>
      </c>
      <c r="E1125" s="125">
        <v>4</v>
      </c>
      <c r="F1125" s="125">
        <v>1116.8682329999999</v>
      </c>
      <c r="G1125" s="125">
        <v>0</v>
      </c>
      <c r="H1125" s="125">
        <v>1316.0132739999999</v>
      </c>
      <c r="I1125" s="125">
        <v>1155.328053</v>
      </c>
      <c r="J1125" s="125">
        <v>1116.8682329999999</v>
      </c>
    </row>
    <row r="1126" spans="1:10" x14ac:dyDescent="0.25">
      <c r="A1126" s="125">
        <v>922623</v>
      </c>
      <c r="B1126" s="125">
        <v>2010</v>
      </c>
      <c r="C1126" s="125">
        <v>3</v>
      </c>
      <c r="D1126" s="125">
        <v>5</v>
      </c>
      <c r="E1126" s="125">
        <v>1</v>
      </c>
      <c r="F1126" s="129">
        <v>196.499</v>
      </c>
      <c r="G1126" s="129">
        <v>0</v>
      </c>
      <c r="H1126" s="129">
        <v>249.82145</v>
      </c>
      <c r="I1126" s="129">
        <v>234.93209200000001</v>
      </c>
      <c r="J1126" s="129">
        <v>196.499</v>
      </c>
    </row>
    <row r="1127" spans="1:10" hidden="1" x14ac:dyDescent="0.25">
      <c r="A1127" s="125">
        <v>922624</v>
      </c>
      <c r="B1127" s="125">
        <v>2010</v>
      </c>
      <c r="C1127" s="125">
        <v>3</v>
      </c>
      <c r="D1127" s="125">
        <v>5</v>
      </c>
      <c r="E1127" s="125">
        <v>2</v>
      </c>
      <c r="F1127" s="125">
        <v>185.17074199999999</v>
      </c>
      <c r="G1127" s="125">
        <v>0</v>
      </c>
      <c r="H1127" s="125">
        <v>196.499</v>
      </c>
      <c r="I1127" s="125">
        <v>193.07991699999999</v>
      </c>
      <c r="J1127" s="125">
        <v>185.17074199999999</v>
      </c>
    </row>
    <row r="1128" spans="1:10" hidden="1" x14ac:dyDescent="0.25">
      <c r="A1128" s="125">
        <v>922625</v>
      </c>
      <c r="B1128" s="125">
        <v>2010</v>
      </c>
      <c r="C1128" s="125">
        <v>3</v>
      </c>
      <c r="D1128" s="125">
        <v>5</v>
      </c>
      <c r="E1128" s="125">
        <v>3</v>
      </c>
      <c r="F1128" s="125">
        <v>0</v>
      </c>
      <c r="G1128" s="125">
        <v>176.000227</v>
      </c>
      <c r="H1128" s="125">
        <v>185.17074199999999</v>
      </c>
      <c r="I1128" s="125">
        <v>180.356303</v>
      </c>
      <c r="J1128" s="125">
        <v>176.000227</v>
      </c>
    </row>
    <row r="1129" spans="1:10" hidden="1" x14ac:dyDescent="0.25">
      <c r="A1129" s="125">
        <v>922626</v>
      </c>
      <c r="B1129" s="125">
        <v>2010</v>
      </c>
      <c r="C1129" s="125">
        <v>3</v>
      </c>
      <c r="D1129" s="125">
        <v>5</v>
      </c>
      <c r="E1129" s="125">
        <v>4</v>
      </c>
      <c r="F1129" s="125">
        <v>95.111230000000006</v>
      </c>
      <c r="G1129" s="125">
        <v>0</v>
      </c>
      <c r="H1129" s="125">
        <v>112.325138</v>
      </c>
      <c r="I1129" s="125">
        <v>105.63055900000001</v>
      </c>
      <c r="J1129" s="125">
        <v>95.111230000000006</v>
      </c>
    </row>
    <row r="1130" spans="1:10" x14ac:dyDescent="0.25">
      <c r="A1130" s="125">
        <v>922627</v>
      </c>
      <c r="B1130" s="125">
        <v>2010</v>
      </c>
      <c r="C1130" s="125">
        <v>4</v>
      </c>
      <c r="D1130" s="125">
        <v>2</v>
      </c>
      <c r="E1130" s="125">
        <v>1</v>
      </c>
      <c r="F1130" s="129">
        <v>8752.2921580000002</v>
      </c>
      <c r="G1130" s="129">
        <v>0</v>
      </c>
      <c r="H1130" s="129">
        <v>11806.618</v>
      </c>
      <c r="I1130" s="129">
        <v>8764.0525409999991</v>
      </c>
      <c r="J1130" s="129">
        <v>8752.2921580000002</v>
      </c>
    </row>
    <row r="1131" spans="1:10" hidden="1" x14ac:dyDescent="0.25">
      <c r="A1131" s="125">
        <v>922628</v>
      </c>
      <c r="B1131" s="125">
        <v>2010</v>
      </c>
      <c r="C1131" s="125">
        <v>4</v>
      </c>
      <c r="D1131" s="125">
        <v>2</v>
      </c>
      <c r="E1131" s="125">
        <v>2</v>
      </c>
      <c r="F1131" s="125">
        <v>8028.9090269999997</v>
      </c>
      <c r="G1131" s="125">
        <v>0</v>
      </c>
      <c r="H1131" s="125">
        <v>8752.2921580000002</v>
      </c>
      <c r="I1131" s="125">
        <v>8038.1051180000004</v>
      </c>
      <c r="J1131" s="125">
        <v>8028.9090269999997</v>
      </c>
    </row>
    <row r="1132" spans="1:10" hidden="1" x14ac:dyDescent="0.25">
      <c r="A1132" s="125">
        <v>922629</v>
      </c>
      <c r="B1132" s="125">
        <v>2010</v>
      </c>
      <c r="C1132" s="125">
        <v>4</v>
      </c>
      <c r="D1132" s="125">
        <v>2</v>
      </c>
      <c r="E1132" s="125">
        <v>3</v>
      </c>
      <c r="F1132" s="125">
        <v>6884.5236260000001</v>
      </c>
      <c r="G1132" s="125">
        <v>156.60930099999999</v>
      </c>
      <c r="H1132" s="125">
        <v>8028.9090269999997</v>
      </c>
      <c r="I1132" s="125">
        <v>7066.242835</v>
      </c>
      <c r="J1132" s="125">
        <v>7041.1329269999997</v>
      </c>
    </row>
    <row r="1133" spans="1:10" hidden="1" x14ac:dyDescent="0.25">
      <c r="A1133" s="125">
        <v>922630</v>
      </c>
      <c r="B1133" s="125">
        <v>2010</v>
      </c>
      <c r="C1133" s="125">
        <v>4</v>
      </c>
      <c r="D1133" s="125">
        <v>2</v>
      </c>
      <c r="E1133" s="125">
        <v>4</v>
      </c>
      <c r="F1133" s="125">
        <v>8755.7242069999993</v>
      </c>
      <c r="G1133" s="125">
        <v>0</v>
      </c>
      <c r="H1133" s="125">
        <v>11806.618</v>
      </c>
      <c r="I1133" s="125">
        <v>8764.0525409999991</v>
      </c>
      <c r="J1133" s="125">
        <v>8755.7242069999993</v>
      </c>
    </row>
    <row r="1134" spans="1:10" x14ac:dyDescent="0.25">
      <c r="A1134" s="125">
        <v>922631</v>
      </c>
      <c r="B1134" s="125">
        <v>2010</v>
      </c>
      <c r="C1134" s="125">
        <v>4</v>
      </c>
      <c r="D1134" s="125">
        <v>3</v>
      </c>
      <c r="E1134" s="125">
        <v>1</v>
      </c>
      <c r="F1134" s="129">
        <v>3480.7619300000001</v>
      </c>
      <c r="G1134" s="129">
        <v>0</v>
      </c>
      <c r="H1134" s="129">
        <v>4293.5254999999997</v>
      </c>
      <c r="I1134" s="129">
        <v>3487.201411</v>
      </c>
      <c r="J1134" s="129">
        <v>3480.7619300000001</v>
      </c>
    </row>
    <row r="1135" spans="1:10" hidden="1" x14ac:dyDescent="0.25">
      <c r="A1135" s="125">
        <v>922632</v>
      </c>
      <c r="B1135" s="125">
        <v>2010</v>
      </c>
      <c r="C1135" s="125">
        <v>4</v>
      </c>
      <c r="D1135" s="125">
        <v>3</v>
      </c>
      <c r="E1135" s="125">
        <v>2</v>
      </c>
      <c r="F1135" s="125">
        <v>3076.2210799999998</v>
      </c>
      <c r="G1135" s="125">
        <v>0</v>
      </c>
      <c r="H1135" s="125">
        <v>3480.7619300000001</v>
      </c>
      <c r="I1135" s="125">
        <v>3279.9219670000002</v>
      </c>
      <c r="J1135" s="125">
        <v>3076.2210799999998</v>
      </c>
    </row>
    <row r="1136" spans="1:10" hidden="1" x14ac:dyDescent="0.25">
      <c r="A1136" s="125">
        <v>922633</v>
      </c>
      <c r="B1136" s="125">
        <v>2010</v>
      </c>
      <c r="C1136" s="125">
        <v>4</v>
      </c>
      <c r="D1136" s="125">
        <v>3</v>
      </c>
      <c r="E1136" s="125">
        <v>3</v>
      </c>
      <c r="F1136" s="125">
        <v>2217.0623770000002</v>
      </c>
      <c r="G1136" s="125">
        <v>406.01593000000003</v>
      </c>
      <c r="H1136" s="125">
        <v>3076.2210799999998</v>
      </c>
      <c r="I1136" s="125">
        <v>2813.819422</v>
      </c>
      <c r="J1136" s="125">
        <v>2623.0783070000002</v>
      </c>
    </row>
    <row r="1137" spans="1:10" hidden="1" x14ac:dyDescent="0.25">
      <c r="A1137" s="125">
        <v>922634</v>
      </c>
      <c r="B1137" s="125">
        <v>2010</v>
      </c>
      <c r="C1137" s="125">
        <v>4</v>
      </c>
      <c r="D1137" s="125">
        <v>3</v>
      </c>
      <c r="E1137" s="125">
        <v>4</v>
      </c>
      <c r="F1137" s="125">
        <v>5585.9788740000004</v>
      </c>
      <c r="G1137" s="125">
        <v>0</v>
      </c>
      <c r="H1137" s="125">
        <v>6884.5236260000001</v>
      </c>
      <c r="I1137" s="125">
        <v>5591.6100889999998</v>
      </c>
      <c r="J1137" s="125">
        <v>5585.9788740000004</v>
      </c>
    </row>
    <row r="1138" spans="1:10" x14ac:dyDescent="0.25">
      <c r="A1138" s="125">
        <v>922635</v>
      </c>
      <c r="B1138" s="125">
        <v>2010</v>
      </c>
      <c r="C1138" s="125">
        <v>4</v>
      </c>
      <c r="D1138" s="125">
        <v>4</v>
      </c>
      <c r="E1138" s="125">
        <v>1</v>
      </c>
      <c r="F1138" s="129">
        <v>1742.7636580000001</v>
      </c>
      <c r="G1138" s="129">
        <v>0</v>
      </c>
      <c r="H1138" s="129">
        <v>2161.6496000000002</v>
      </c>
      <c r="I1138" s="129">
        <v>1897.712184</v>
      </c>
      <c r="J1138" s="129">
        <v>1742.7636580000001</v>
      </c>
    </row>
    <row r="1139" spans="1:10" hidden="1" x14ac:dyDescent="0.25">
      <c r="A1139" s="125">
        <v>922636</v>
      </c>
      <c r="B1139" s="125">
        <v>2010</v>
      </c>
      <c r="C1139" s="125">
        <v>4</v>
      </c>
      <c r="D1139" s="125">
        <v>4</v>
      </c>
      <c r="E1139" s="125">
        <v>2</v>
      </c>
      <c r="F1139" s="125">
        <v>1589.060737</v>
      </c>
      <c r="G1139" s="125">
        <v>0.627529</v>
      </c>
      <c r="H1139" s="125">
        <v>1742.7636580000001</v>
      </c>
      <c r="I1139" s="125">
        <v>1679.152785</v>
      </c>
      <c r="J1139" s="125">
        <v>1589.688267</v>
      </c>
    </row>
    <row r="1140" spans="1:10" hidden="1" x14ac:dyDescent="0.25">
      <c r="A1140" s="125">
        <v>922637</v>
      </c>
      <c r="B1140" s="125">
        <v>2010</v>
      </c>
      <c r="C1140" s="125">
        <v>4</v>
      </c>
      <c r="D1140" s="125">
        <v>4</v>
      </c>
      <c r="E1140" s="125">
        <v>3</v>
      </c>
      <c r="F1140" s="125">
        <v>188.78892400000001</v>
      </c>
      <c r="G1140" s="125">
        <v>1273.7696980000001</v>
      </c>
      <c r="H1140" s="125">
        <v>1589.060737</v>
      </c>
      <c r="I1140" s="125">
        <v>1502.774739</v>
      </c>
      <c r="J1140" s="125">
        <v>1462.558622</v>
      </c>
    </row>
    <row r="1141" spans="1:10" hidden="1" x14ac:dyDescent="0.25">
      <c r="A1141" s="125">
        <v>922638</v>
      </c>
      <c r="B1141" s="125">
        <v>2010</v>
      </c>
      <c r="C1141" s="125">
        <v>4</v>
      </c>
      <c r="D1141" s="125">
        <v>4</v>
      </c>
      <c r="E1141" s="125">
        <v>4</v>
      </c>
      <c r="F1141" s="125">
        <v>1866.228924</v>
      </c>
      <c r="G1141" s="125">
        <v>0</v>
      </c>
      <c r="H1141" s="125">
        <v>2217.0623770000002</v>
      </c>
      <c r="I1141" s="125">
        <v>1946.3590610000001</v>
      </c>
      <c r="J1141" s="125">
        <v>1866.228924</v>
      </c>
    </row>
    <row r="1142" spans="1:10" x14ac:dyDescent="0.25">
      <c r="A1142" s="125">
        <v>922639</v>
      </c>
      <c r="B1142" s="125">
        <v>2010</v>
      </c>
      <c r="C1142" s="125">
        <v>4</v>
      </c>
      <c r="D1142" s="125">
        <v>5</v>
      </c>
      <c r="E1142" s="125">
        <v>1</v>
      </c>
      <c r="F1142" s="129">
        <v>330.47489000000002</v>
      </c>
      <c r="G1142" s="129">
        <v>0</v>
      </c>
      <c r="H1142" s="129">
        <v>425.04919999999998</v>
      </c>
      <c r="I1142" s="129">
        <v>399.71626800000001</v>
      </c>
      <c r="J1142" s="129">
        <v>330.47489000000002</v>
      </c>
    </row>
    <row r="1143" spans="1:10" hidden="1" x14ac:dyDescent="0.25">
      <c r="A1143" s="125">
        <v>922640</v>
      </c>
      <c r="B1143" s="125">
        <v>2010</v>
      </c>
      <c r="C1143" s="125">
        <v>4</v>
      </c>
      <c r="D1143" s="125">
        <v>5</v>
      </c>
      <c r="E1143" s="125">
        <v>2</v>
      </c>
      <c r="F1143" s="125">
        <v>311.42286100000001</v>
      </c>
      <c r="G1143" s="125">
        <v>0</v>
      </c>
      <c r="H1143" s="125">
        <v>330.47489000000002</v>
      </c>
      <c r="I1143" s="125">
        <v>324.724627</v>
      </c>
      <c r="J1143" s="125">
        <v>311.42286100000001</v>
      </c>
    </row>
    <row r="1144" spans="1:10" hidden="1" x14ac:dyDescent="0.25">
      <c r="A1144" s="125">
        <v>922641</v>
      </c>
      <c r="B1144" s="125">
        <v>2010</v>
      </c>
      <c r="C1144" s="125">
        <v>4</v>
      </c>
      <c r="D1144" s="125">
        <v>5</v>
      </c>
      <c r="E1144" s="125">
        <v>3</v>
      </c>
      <c r="F1144" s="125">
        <v>0</v>
      </c>
      <c r="G1144" s="125">
        <v>295.999754</v>
      </c>
      <c r="H1144" s="125">
        <v>311.42286100000001</v>
      </c>
      <c r="I1144" s="125">
        <v>303.32586700000002</v>
      </c>
      <c r="J1144" s="125">
        <v>295.999754</v>
      </c>
    </row>
    <row r="1145" spans="1:10" hidden="1" x14ac:dyDescent="0.25">
      <c r="A1145" s="125">
        <v>922642</v>
      </c>
      <c r="B1145" s="125">
        <v>2010</v>
      </c>
      <c r="C1145" s="125">
        <v>4</v>
      </c>
      <c r="D1145" s="125">
        <v>5</v>
      </c>
      <c r="E1145" s="125">
        <v>4</v>
      </c>
      <c r="F1145" s="125">
        <v>158.423089</v>
      </c>
      <c r="G1145" s="125">
        <v>0</v>
      </c>
      <c r="H1145" s="125">
        <v>188.78892400000001</v>
      </c>
      <c r="I1145" s="125">
        <v>177.537104</v>
      </c>
      <c r="J1145" s="125">
        <v>158.423089</v>
      </c>
    </row>
    <row r="1146" spans="1:10" x14ac:dyDescent="0.25">
      <c r="A1146" s="125">
        <v>922643</v>
      </c>
      <c r="B1146" s="125">
        <v>2010</v>
      </c>
      <c r="C1146" s="125">
        <v>5</v>
      </c>
      <c r="D1146" s="125">
        <v>2</v>
      </c>
      <c r="E1146" s="125">
        <v>1</v>
      </c>
      <c r="F1146" s="129">
        <v>423.57234699999998</v>
      </c>
      <c r="G1146" s="129">
        <v>0</v>
      </c>
      <c r="H1146" s="129">
        <v>571.38824999999997</v>
      </c>
      <c r="I1146" s="129">
        <v>424.14149800000001</v>
      </c>
      <c r="J1146" s="129">
        <v>423.57234699999998</v>
      </c>
    </row>
    <row r="1147" spans="1:10" hidden="1" x14ac:dyDescent="0.25">
      <c r="A1147" s="125">
        <v>922644</v>
      </c>
      <c r="B1147" s="125">
        <v>2010</v>
      </c>
      <c r="C1147" s="125">
        <v>5</v>
      </c>
      <c r="D1147" s="125">
        <v>2</v>
      </c>
      <c r="E1147" s="125">
        <v>2</v>
      </c>
      <c r="F1147" s="125">
        <v>388.56379299999998</v>
      </c>
      <c r="G1147" s="125">
        <v>0</v>
      </c>
      <c r="H1147" s="125">
        <v>423.57234699999998</v>
      </c>
      <c r="I1147" s="125">
        <v>389.00884400000001</v>
      </c>
      <c r="J1147" s="125">
        <v>388.56379299999998</v>
      </c>
    </row>
    <row r="1148" spans="1:10" hidden="1" x14ac:dyDescent="0.25">
      <c r="A1148" s="125">
        <v>922645</v>
      </c>
      <c r="B1148" s="125">
        <v>2010</v>
      </c>
      <c r="C1148" s="125">
        <v>5</v>
      </c>
      <c r="D1148" s="125">
        <v>2</v>
      </c>
      <c r="E1148" s="125">
        <v>3</v>
      </c>
      <c r="F1148" s="125">
        <v>333.18058600000001</v>
      </c>
      <c r="G1148" s="125">
        <v>7.5792000000000002</v>
      </c>
      <c r="H1148" s="125">
        <v>388.56379299999998</v>
      </c>
      <c r="I1148" s="125">
        <v>341.97499499999998</v>
      </c>
      <c r="J1148" s="125">
        <v>340.75978600000002</v>
      </c>
    </row>
    <row r="1149" spans="1:10" hidden="1" x14ac:dyDescent="0.25">
      <c r="A1149" s="125">
        <v>922646</v>
      </c>
      <c r="B1149" s="125">
        <v>2010</v>
      </c>
      <c r="C1149" s="125">
        <v>5</v>
      </c>
      <c r="D1149" s="125">
        <v>2</v>
      </c>
      <c r="E1149" s="125">
        <v>4</v>
      </c>
      <c r="F1149" s="125">
        <v>423.73844300000002</v>
      </c>
      <c r="G1149" s="125">
        <v>0</v>
      </c>
      <c r="H1149" s="125">
        <v>571.38824999999997</v>
      </c>
      <c r="I1149" s="125">
        <v>424.14149800000001</v>
      </c>
      <c r="J1149" s="125">
        <v>423.73844300000002</v>
      </c>
    </row>
    <row r="1150" spans="1:10" x14ac:dyDescent="0.25">
      <c r="A1150" s="125">
        <v>922647</v>
      </c>
      <c r="B1150" s="125">
        <v>2010</v>
      </c>
      <c r="C1150" s="125">
        <v>5</v>
      </c>
      <c r="D1150" s="125">
        <v>3</v>
      </c>
      <c r="E1150" s="125">
        <v>1</v>
      </c>
      <c r="F1150" s="129">
        <v>230.954781</v>
      </c>
      <c r="G1150" s="129">
        <v>0</v>
      </c>
      <c r="H1150" s="129">
        <v>284.73910000000001</v>
      </c>
      <c r="I1150" s="129">
        <v>231.265097</v>
      </c>
      <c r="J1150" s="129">
        <v>230.954781</v>
      </c>
    </row>
    <row r="1151" spans="1:10" hidden="1" x14ac:dyDescent="0.25">
      <c r="A1151" s="125">
        <v>922648</v>
      </c>
      <c r="B1151" s="125">
        <v>2010</v>
      </c>
      <c r="C1151" s="125">
        <v>5</v>
      </c>
      <c r="D1151" s="125">
        <v>3</v>
      </c>
      <c r="E1151" s="125">
        <v>2</v>
      </c>
      <c r="F1151" s="125">
        <v>204.13022799999999</v>
      </c>
      <c r="G1151" s="125">
        <v>0</v>
      </c>
      <c r="H1151" s="125">
        <v>230.954781</v>
      </c>
      <c r="I1151" s="125">
        <v>217.62869000000001</v>
      </c>
      <c r="J1151" s="125">
        <v>204.13022799999999</v>
      </c>
    </row>
    <row r="1152" spans="1:10" hidden="1" x14ac:dyDescent="0.25">
      <c r="A1152" s="125">
        <v>922649</v>
      </c>
      <c r="B1152" s="125">
        <v>2010</v>
      </c>
      <c r="C1152" s="125">
        <v>5</v>
      </c>
      <c r="D1152" s="125">
        <v>3</v>
      </c>
      <c r="E1152" s="125">
        <v>3</v>
      </c>
      <c r="F1152" s="125">
        <v>147.46737300000001</v>
      </c>
      <c r="G1152" s="125">
        <v>27.006052</v>
      </c>
      <c r="H1152" s="125">
        <v>204.13022799999999</v>
      </c>
      <c r="I1152" s="125">
        <v>186.71791999999999</v>
      </c>
      <c r="J1152" s="125">
        <v>174.47342599999999</v>
      </c>
    </row>
    <row r="1153" spans="1:10" hidden="1" x14ac:dyDescent="0.25">
      <c r="A1153" s="125">
        <v>922650</v>
      </c>
      <c r="B1153" s="125">
        <v>2010</v>
      </c>
      <c r="C1153" s="125">
        <v>5</v>
      </c>
      <c r="D1153" s="125">
        <v>3</v>
      </c>
      <c r="E1153" s="125">
        <v>4</v>
      </c>
      <c r="F1153" s="125">
        <v>270.37736100000001</v>
      </c>
      <c r="G1153" s="125">
        <v>0</v>
      </c>
      <c r="H1153" s="125">
        <v>333.18058600000001</v>
      </c>
      <c r="I1153" s="125">
        <v>270.60927199999998</v>
      </c>
      <c r="J1153" s="125">
        <v>270.37736100000001</v>
      </c>
    </row>
    <row r="1154" spans="1:10" x14ac:dyDescent="0.25">
      <c r="A1154" s="125">
        <v>922651</v>
      </c>
      <c r="B1154" s="125">
        <v>2010</v>
      </c>
      <c r="C1154" s="125">
        <v>5</v>
      </c>
      <c r="D1154" s="125">
        <v>4</v>
      </c>
      <c r="E1154" s="125">
        <v>1</v>
      </c>
      <c r="F1154" s="129">
        <v>177.798227</v>
      </c>
      <c r="G1154" s="129">
        <v>0</v>
      </c>
      <c r="H1154" s="129">
        <v>218.2758</v>
      </c>
      <c r="I1154" s="129">
        <v>191.624325</v>
      </c>
      <c r="J1154" s="129">
        <v>177.798227</v>
      </c>
    </row>
    <row r="1155" spans="1:10" hidden="1" x14ac:dyDescent="0.25">
      <c r="A1155" s="125">
        <v>922652</v>
      </c>
      <c r="B1155" s="125">
        <v>2010</v>
      </c>
      <c r="C1155" s="125">
        <v>5</v>
      </c>
      <c r="D1155" s="125">
        <v>4</v>
      </c>
      <c r="E1155" s="125">
        <v>2</v>
      </c>
      <c r="F1155" s="125">
        <v>162.137406</v>
      </c>
      <c r="G1155" s="125">
        <v>6.4029000000000003E-2</v>
      </c>
      <c r="H1155" s="125">
        <v>177.798227</v>
      </c>
      <c r="I1155" s="125">
        <v>171.308592</v>
      </c>
      <c r="J1155" s="125">
        <v>162.201435</v>
      </c>
    </row>
    <row r="1156" spans="1:10" hidden="1" x14ac:dyDescent="0.25">
      <c r="A1156" s="125">
        <v>922653</v>
      </c>
      <c r="B1156" s="125">
        <v>2010</v>
      </c>
      <c r="C1156" s="125">
        <v>5</v>
      </c>
      <c r="D1156" s="125">
        <v>4</v>
      </c>
      <c r="E1156" s="125">
        <v>3</v>
      </c>
      <c r="F1156" s="125">
        <v>19.262803000000002</v>
      </c>
      <c r="G1156" s="125">
        <v>129.96723600000001</v>
      </c>
      <c r="H1156" s="125">
        <v>162.137406</v>
      </c>
      <c r="I1156" s="125">
        <v>153.33334500000001</v>
      </c>
      <c r="J1156" s="125">
        <v>149.23003800000001</v>
      </c>
    </row>
    <row r="1157" spans="1:10" hidden="1" x14ac:dyDescent="0.25">
      <c r="A1157" s="125">
        <v>922654</v>
      </c>
      <c r="B1157" s="125">
        <v>2010</v>
      </c>
      <c r="C1157" s="125">
        <v>5</v>
      </c>
      <c r="D1157" s="125">
        <v>4</v>
      </c>
      <c r="E1157" s="125">
        <v>4</v>
      </c>
      <c r="F1157" s="125">
        <v>125.151948</v>
      </c>
      <c r="G1157" s="125">
        <v>0</v>
      </c>
      <c r="H1157" s="125">
        <v>147.46737300000001</v>
      </c>
      <c r="I1157" s="125">
        <v>129.46160699999999</v>
      </c>
      <c r="J1157" s="125">
        <v>125.151948</v>
      </c>
    </row>
    <row r="1158" spans="1:10" x14ac:dyDescent="0.25">
      <c r="A1158" s="125">
        <v>922655</v>
      </c>
      <c r="B1158" s="125">
        <v>2010</v>
      </c>
      <c r="C1158" s="125">
        <v>5</v>
      </c>
      <c r="D1158" s="125">
        <v>5</v>
      </c>
      <c r="E1158" s="125">
        <v>1</v>
      </c>
      <c r="F1158" s="129">
        <v>42.426572</v>
      </c>
      <c r="G1158" s="129">
        <v>0</v>
      </c>
      <c r="H1158" s="129">
        <v>53.939549999999997</v>
      </c>
      <c r="I1158" s="129">
        <v>50.724753</v>
      </c>
      <c r="J1158" s="129">
        <v>42.426572</v>
      </c>
    </row>
    <row r="1159" spans="1:10" hidden="1" x14ac:dyDescent="0.25">
      <c r="A1159" s="125">
        <v>922656</v>
      </c>
      <c r="B1159" s="125">
        <v>2010</v>
      </c>
      <c r="C1159" s="125">
        <v>5</v>
      </c>
      <c r="D1159" s="125">
        <v>5</v>
      </c>
      <c r="E1159" s="125">
        <v>2</v>
      </c>
      <c r="F1159" s="125">
        <v>39.98066</v>
      </c>
      <c r="G1159" s="125">
        <v>0</v>
      </c>
      <c r="H1159" s="125">
        <v>42.426572</v>
      </c>
      <c r="I1159" s="125">
        <v>41.688349000000002</v>
      </c>
      <c r="J1159" s="125">
        <v>39.98066</v>
      </c>
    </row>
    <row r="1160" spans="1:10" hidden="1" x14ac:dyDescent="0.25">
      <c r="A1160" s="125">
        <v>922657</v>
      </c>
      <c r="B1160" s="125">
        <v>2010</v>
      </c>
      <c r="C1160" s="125">
        <v>5</v>
      </c>
      <c r="D1160" s="125">
        <v>5</v>
      </c>
      <c r="E1160" s="125">
        <v>3</v>
      </c>
      <c r="F1160" s="125">
        <v>0</v>
      </c>
      <c r="G1160" s="125">
        <v>38.000632000000003</v>
      </c>
      <c r="H1160" s="125">
        <v>39.98066</v>
      </c>
      <c r="I1160" s="125">
        <v>38.941163000000003</v>
      </c>
      <c r="J1160" s="125">
        <v>38.000632000000003</v>
      </c>
    </row>
    <row r="1161" spans="1:10" hidden="1" x14ac:dyDescent="0.25">
      <c r="A1161" s="125">
        <v>922658</v>
      </c>
      <c r="B1161" s="125">
        <v>2010</v>
      </c>
      <c r="C1161" s="125">
        <v>5</v>
      </c>
      <c r="D1161" s="125">
        <v>5</v>
      </c>
      <c r="E1161" s="125">
        <v>4</v>
      </c>
      <c r="F1161" s="125">
        <v>16.310765</v>
      </c>
      <c r="G1161" s="125">
        <v>0</v>
      </c>
      <c r="H1161" s="125">
        <v>19.262803000000002</v>
      </c>
      <c r="I1161" s="125">
        <v>18.114740000000001</v>
      </c>
      <c r="J1161" s="125">
        <v>16.310765</v>
      </c>
    </row>
    <row r="1162" spans="1:10" x14ac:dyDescent="0.25">
      <c r="A1162" s="125">
        <v>922659</v>
      </c>
      <c r="B1162" s="125">
        <v>2010</v>
      </c>
      <c r="C1162" s="125">
        <v>7</v>
      </c>
      <c r="D1162" s="125">
        <v>2</v>
      </c>
      <c r="E1162" s="125">
        <v>1</v>
      </c>
      <c r="F1162" s="129">
        <v>6140.0520900000001</v>
      </c>
      <c r="G1162" s="129">
        <v>0</v>
      </c>
      <c r="H1162" s="129">
        <v>8294.9866999999995</v>
      </c>
      <c r="I1162" s="129">
        <v>6157.3686269999998</v>
      </c>
      <c r="J1162" s="129">
        <v>6140.0520900000001</v>
      </c>
    </row>
    <row r="1163" spans="1:10" hidden="1" x14ac:dyDescent="0.25">
      <c r="A1163" s="125">
        <v>922660</v>
      </c>
      <c r="B1163" s="125">
        <v>2010</v>
      </c>
      <c r="C1163" s="125">
        <v>7</v>
      </c>
      <c r="D1163" s="125">
        <v>2</v>
      </c>
      <c r="E1163" s="125">
        <v>2</v>
      </c>
      <c r="F1163" s="125">
        <v>5626.3591889999998</v>
      </c>
      <c r="G1163" s="125">
        <v>0</v>
      </c>
      <c r="H1163" s="125">
        <v>6140.0520900000001</v>
      </c>
      <c r="I1163" s="125">
        <v>5639.0238399999998</v>
      </c>
      <c r="J1163" s="125">
        <v>5626.3591889999998</v>
      </c>
    </row>
    <row r="1164" spans="1:10" hidden="1" x14ac:dyDescent="0.25">
      <c r="A1164" s="125">
        <v>922661</v>
      </c>
      <c r="B1164" s="125">
        <v>2010</v>
      </c>
      <c r="C1164" s="125">
        <v>7</v>
      </c>
      <c r="D1164" s="125">
        <v>2</v>
      </c>
      <c r="E1164" s="125">
        <v>3</v>
      </c>
      <c r="F1164" s="125">
        <v>4837.8644530000001</v>
      </c>
      <c r="G1164" s="125">
        <v>59.005519999999997</v>
      </c>
      <c r="H1164" s="125">
        <v>5626.3591889999998</v>
      </c>
      <c r="I1164" s="125">
        <v>4951.7587219999996</v>
      </c>
      <c r="J1164" s="125">
        <v>4896.8699740000002</v>
      </c>
    </row>
    <row r="1165" spans="1:10" hidden="1" x14ac:dyDescent="0.25">
      <c r="A1165" s="125">
        <v>922662</v>
      </c>
      <c r="B1165" s="125">
        <v>2010</v>
      </c>
      <c r="C1165" s="125">
        <v>7</v>
      </c>
      <c r="D1165" s="125">
        <v>2</v>
      </c>
      <c r="E1165" s="125">
        <v>4</v>
      </c>
      <c r="F1165" s="125">
        <v>6151.2675209999998</v>
      </c>
      <c r="G1165" s="125">
        <v>0</v>
      </c>
      <c r="H1165" s="125">
        <v>8294.9866999999995</v>
      </c>
      <c r="I1165" s="125">
        <v>6157.3686269999998</v>
      </c>
      <c r="J1165" s="125">
        <v>6151.2675209999998</v>
      </c>
    </row>
    <row r="1166" spans="1:10" x14ac:dyDescent="0.25">
      <c r="A1166" s="125">
        <v>922663</v>
      </c>
      <c r="B1166" s="125">
        <v>2010</v>
      </c>
      <c r="C1166" s="125">
        <v>7</v>
      </c>
      <c r="D1166" s="125">
        <v>3</v>
      </c>
      <c r="E1166" s="125">
        <v>1</v>
      </c>
      <c r="F1166" s="129">
        <v>48898.559616999999</v>
      </c>
      <c r="G1166" s="129">
        <v>0</v>
      </c>
      <c r="H1166" s="129">
        <v>61546.5841</v>
      </c>
      <c r="I1166" s="129">
        <v>49988.135606000003</v>
      </c>
      <c r="J1166" s="129">
        <v>48898.559616999999</v>
      </c>
    </row>
    <row r="1167" spans="1:10" hidden="1" x14ac:dyDescent="0.25">
      <c r="A1167" s="125">
        <v>922664</v>
      </c>
      <c r="B1167" s="125">
        <v>2010</v>
      </c>
      <c r="C1167" s="125">
        <v>7</v>
      </c>
      <c r="D1167" s="125">
        <v>3</v>
      </c>
      <c r="E1167" s="125">
        <v>2</v>
      </c>
      <c r="F1167" s="125">
        <v>44392.710364999999</v>
      </c>
      <c r="G1167" s="125">
        <v>0.98198799999999997</v>
      </c>
      <c r="H1167" s="125">
        <v>48898.559616999999</v>
      </c>
      <c r="I1167" s="125">
        <v>46077.112727</v>
      </c>
      <c r="J1167" s="125">
        <v>44393.692352999999</v>
      </c>
    </row>
    <row r="1168" spans="1:10" hidden="1" x14ac:dyDescent="0.25">
      <c r="A1168" s="125">
        <v>922665</v>
      </c>
      <c r="B1168" s="125">
        <v>2010</v>
      </c>
      <c r="C1168" s="125">
        <v>7</v>
      </c>
      <c r="D1168" s="125">
        <v>3</v>
      </c>
      <c r="E1168" s="125">
        <v>3</v>
      </c>
      <c r="F1168" s="125">
        <v>35158.855596000001</v>
      </c>
      <c r="G1168" s="125">
        <v>3245.1596420000001</v>
      </c>
      <c r="H1168" s="125">
        <v>44392.710364999999</v>
      </c>
      <c r="I1168" s="125">
        <v>40606.012171000002</v>
      </c>
      <c r="J1168" s="125">
        <v>38404.015237</v>
      </c>
    </row>
    <row r="1169" spans="1:10" hidden="1" x14ac:dyDescent="0.25">
      <c r="A1169" s="125">
        <v>922666</v>
      </c>
      <c r="B1169" s="125">
        <v>2010</v>
      </c>
      <c r="C1169" s="125">
        <v>7</v>
      </c>
      <c r="D1169" s="125">
        <v>3</v>
      </c>
      <c r="E1169" s="125">
        <v>4</v>
      </c>
      <c r="F1169" s="125">
        <v>3829.5090759999998</v>
      </c>
      <c r="G1169" s="125">
        <v>0</v>
      </c>
      <c r="H1169" s="125">
        <v>4837.8644530000001</v>
      </c>
      <c r="I1169" s="125">
        <v>3929.3135090000001</v>
      </c>
      <c r="J1169" s="125">
        <v>3829.5090759999998</v>
      </c>
    </row>
    <row r="1170" spans="1:10" x14ac:dyDescent="0.25">
      <c r="A1170" s="125">
        <v>922667</v>
      </c>
      <c r="B1170" s="125">
        <v>2010</v>
      </c>
      <c r="C1170" s="125">
        <v>7</v>
      </c>
      <c r="D1170" s="125">
        <v>4</v>
      </c>
      <c r="E1170" s="125">
        <v>1</v>
      </c>
      <c r="F1170" s="129">
        <v>6762.0244439999997</v>
      </c>
      <c r="G1170" s="129">
        <v>0</v>
      </c>
      <c r="H1170" s="129">
        <v>7826.6751000000004</v>
      </c>
      <c r="I1170" s="129">
        <v>6871.0380699999996</v>
      </c>
      <c r="J1170" s="129">
        <v>6762.0244439999997</v>
      </c>
    </row>
    <row r="1171" spans="1:10" hidden="1" x14ac:dyDescent="0.25">
      <c r="A1171" s="125">
        <v>922668</v>
      </c>
      <c r="B1171" s="125">
        <v>2010</v>
      </c>
      <c r="C1171" s="125">
        <v>7</v>
      </c>
      <c r="D1171" s="125">
        <v>4</v>
      </c>
      <c r="E1171" s="125">
        <v>2</v>
      </c>
      <c r="F1171" s="125">
        <v>5917.7990929999996</v>
      </c>
      <c r="G1171" s="125">
        <v>0.90396399999999999</v>
      </c>
      <c r="H1171" s="125">
        <v>6762.0244439999997</v>
      </c>
      <c r="I1171" s="125">
        <v>6515.2105519999996</v>
      </c>
      <c r="J1171" s="125">
        <v>5918.7030569999997</v>
      </c>
    </row>
    <row r="1172" spans="1:10" hidden="1" x14ac:dyDescent="0.25">
      <c r="A1172" s="125">
        <v>922669</v>
      </c>
      <c r="B1172" s="125">
        <v>2010</v>
      </c>
      <c r="C1172" s="125">
        <v>7</v>
      </c>
      <c r="D1172" s="125">
        <v>4</v>
      </c>
      <c r="E1172" s="125">
        <v>3</v>
      </c>
      <c r="F1172" s="125">
        <v>1324.3290239999999</v>
      </c>
      <c r="G1172" s="125">
        <v>4096.8736959999997</v>
      </c>
      <c r="H1172" s="125">
        <v>5917.7990929999996</v>
      </c>
      <c r="I1172" s="125">
        <v>5596.4626029999999</v>
      </c>
      <c r="J1172" s="125">
        <v>5421.2027200000002</v>
      </c>
    </row>
    <row r="1173" spans="1:10" hidden="1" x14ac:dyDescent="0.25">
      <c r="A1173" s="125">
        <v>922670</v>
      </c>
      <c r="B1173" s="125">
        <v>2010</v>
      </c>
      <c r="C1173" s="125">
        <v>7</v>
      </c>
      <c r="D1173" s="125">
        <v>4</v>
      </c>
      <c r="E1173" s="125">
        <v>4</v>
      </c>
      <c r="F1173" s="125">
        <v>30715.249693000002</v>
      </c>
      <c r="G1173" s="125">
        <v>0</v>
      </c>
      <c r="H1173" s="125">
        <v>35158.855596000001</v>
      </c>
      <c r="I1173" s="125">
        <v>30865.959327</v>
      </c>
      <c r="J1173" s="125">
        <v>30715.249693000002</v>
      </c>
    </row>
    <row r="1174" spans="1:10" x14ac:dyDescent="0.25">
      <c r="A1174" s="125">
        <v>922671</v>
      </c>
      <c r="B1174" s="125">
        <v>2010</v>
      </c>
      <c r="C1174" s="125">
        <v>7</v>
      </c>
      <c r="D1174" s="125">
        <v>5</v>
      </c>
      <c r="E1174" s="125">
        <v>1</v>
      </c>
      <c r="F1174" s="129">
        <v>2051.7248610000001</v>
      </c>
      <c r="G1174" s="129">
        <v>0</v>
      </c>
      <c r="H1174" s="129">
        <v>2181.8159000000001</v>
      </c>
      <c r="I1174" s="129">
        <v>2051.7796720000001</v>
      </c>
      <c r="J1174" s="129">
        <v>2051.7248610000001</v>
      </c>
    </row>
    <row r="1175" spans="1:10" hidden="1" x14ac:dyDescent="0.25">
      <c r="A1175" s="125">
        <v>922672</v>
      </c>
      <c r="B1175" s="125">
        <v>2010</v>
      </c>
      <c r="C1175" s="125">
        <v>7</v>
      </c>
      <c r="D1175" s="125">
        <v>5</v>
      </c>
      <c r="E1175" s="125">
        <v>2</v>
      </c>
      <c r="F1175" s="125">
        <v>1939.513183</v>
      </c>
      <c r="G1175" s="125">
        <v>0</v>
      </c>
      <c r="H1175" s="125">
        <v>2051.7248610000001</v>
      </c>
      <c r="I1175" s="125">
        <v>2016.024848</v>
      </c>
      <c r="J1175" s="125">
        <v>1939.513183</v>
      </c>
    </row>
    <row r="1176" spans="1:10" hidden="1" x14ac:dyDescent="0.25">
      <c r="A1176" s="125">
        <v>922673</v>
      </c>
      <c r="B1176" s="125">
        <v>2010</v>
      </c>
      <c r="C1176" s="125">
        <v>7</v>
      </c>
      <c r="D1176" s="125">
        <v>5</v>
      </c>
      <c r="E1176" s="125">
        <v>3</v>
      </c>
      <c r="F1176" s="125">
        <v>0</v>
      </c>
      <c r="G1176" s="125">
        <v>1752.2714739999999</v>
      </c>
      <c r="H1176" s="125">
        <v>1939.513183</v>
      </c>
      <c r="I1176" s="125">
        <v>1889.0858410000001</v>
      </c>
      <c r="J1176" s="125">
        <v>1752.2714739999999</v>
      </c>
    </row>
    <row r="1177" spans="1:10" hidden="1" x14ac:dyDescent="0.25">
      <c r="A1177" s="125">
        <v>922674</v>
      </c>
      <c r="B1177" s="125">
        <v>2010</v>
      </c>
      <c r="C1177" s="125">
        <v>7</v>
      </c>
      <c r="D1177" s="125">
        <v>5</v>
      </c>
      <c r="E1177" s="125">
        <v>4</v>
      </c>
      <c r="F1177" s="125">
        <v>1245.3782060000001</v>
      </c>
      <c r="G1177" s="125">
        <v>0</v>
      </c>
      <c r="H1177" s="125">
        <v>1324.3290239999999</v>
      </c>
      <c r="I1177" s="125">
        <v>1245.3990140000001</v>
      </c>
      <c r="J1177" s="125">
        <v>1245.3782060000001</v>
      </c>
    </row>
    <row r="1178" spans="1:10" x14ac:dyDescent="0.25">
      <c r="A1178" s="125">
        <v>922675</v>
      </c>
      <c r="B1178" s="125">
        <v>2010</v>
      </c>
      <c r="C1178" s="125">
        <v>8</v>
      </c>
      <c r="D1178" s="125">
        <v>2</v>
      </c>
      <c r="E1178" s="125">
        <v>1</v>
      </c>
      <c r="F1178" s="129">
        <v>190.15146300000001</v>
      </c>
      <c r="G1178" s="129">
        <v>0</v>
      </c>
      <c r="H1178" s="129">
        <v>256.8877</v>
      </c>
      <c r="I1178" s="129">
        <v>190.68773999999999</v>
      </c>
      <c r="J1178" s="129">
        <v>190.15146300000001</v>
      </c>
    </row>
    <row r="1179" spans="1:10" hidden="1" x14ac:dyDescent="0.25">
      <c r="A1179" s="125">
        <v>922676</v>
      </c>
      <c r="B1179" s="125">
        <v>2010</v>
      </c>
      <c r="C1179" s="125">
        <v>8</v>
      </c>
      <c r="D1179" s="125">
        <v>2</v>
      </c>
      <c r="E1179" s="125">
        <v>2</v>
      </c>
      <c r="F1179" s="125">
        <v>174.24289200000001</v>
      </c>
      <c r="G1179" s="125">
        <v>0</v>
      </c>
      <c r="H1179" s="125">
        <v>190.15146300000001</v>
      </c>
      <c r="I1179" s="125">
        <v>174.63510400000001</v>
      </c>
      <c r="J1179" s="125">
        <v>174.24289200000001</v>
      </c>
    </row>
    <row r="1180" spans="1:10" hidden="1" x14ac:dyDescent="0.25">
      <c r="A1180" s="125">
        <v>922677</v>
      </c>
      <c r="B1180" s="125">
        <v>2010</v>
      </c>
      <c r="C1180" s="125">
        <v>8</v>
      </c>
      <c r="D1180" s="125">
        <v>2</v>
      </c>
      <c r="E1180" s="125">
        <v>3</v>
      </c>
      <c r="F1180" s="125">
        <v>149.82396499999999</v>
      </c>
      <c r="G1180" s="125">
        <v>1.8273440000000001</v>
      </c>
      <c r="H1180" s="125">
        <v>174.24289200000001</v>
      </c>
      <c r="I1180" s="125">
        <v>153.351169</v>
      </c>
      <c r="J1180" s="125">
        <v>151.651309</v>
      </c>
    </row>
    <row r="1181" spans="1:10" hidden="1" x14ac:dyDescent="0.25">
      <c r="A1181" s="125">
        <v>922678</v>
      </c>
      <c r="B1181" s="125">
        <v>2010</v>
      </c>
      <c r="C1181" s="125">
        <v>8</v>
      </c>
      <c r="D1181" s="125">
        <v>2</v>
      </c>
      <c r="E1181" s="125">
        <v>4</v>
      </c>
      <c r="F1181" s="125">
        <v>190.498794</v>
      </c>
      <c r="G1181" s="125">
        <v>0</v>
      </c>
      <c r="H1181" s="125">
        <v>256.8877</v>
      </c>
      <c r="I1181" s="125">
        <v>190.68773999999999</v>
      </c>
      <c r="J1181" s="125">
        <v>190.498794</v>
      </c>
    </row>
    <row r="1182" spans="1:10" x14ac:dyDescent="0.25">
      <c r="A1182" s="125">
        <v>922679</v>
      </c>
      <c r="B1182" s="125">
        <v>2010</v>
      </c>
      <c r="C1182" s="125">
        <v>8</v>
      </c>
      <c r="D1182" s="125">
        <v>3</v>
      </c>
      <c r="E1182" s="125">
        <v>1</v>
      </c>
      <c r="F1182" s="129">
        <v>477.314008</v>
      </c>
      <c r="G1182" s="129">
        <v>0</v>
      </c>
      <c r="H1182" s="129">
        <v>601.51949999999999</v>
      </c>
      <c r="I1182" s="129">
        <v>488.55413800000002</v>
      </c>
      <c r="J1182" s="129">
        <v>477.314008</v>
      </c>
    </row>
    <row r="1183" spans="1:10" hidden="1" x14ac:dyDescent="0.25">
      <c r="A1183" s="125">
        <v>922680</v>
      </c>
      <c r="B1183" s="125">
        <v>2010</v>
      </c>
      <c r="C1183" s="125">
        <v>8</v>
      </c>
      <c r="D1183" s="125">
        <v>3</v>
      </c>
      <c r="E1183" s="125">
        <v>2</v>
      </c>
      <c r="F1183" s="125">
        <v>433.33101599999998</v>
      </c>
      <c r="G1183" s="125">
        <v>9.5849999999999998E-3</v>
      </c>
      <c r="H1183" s="125">
        <v>477.314008</v>
      </c>
      <c r="I1183" s="125">
        <v>449.77298999999999</v>
      </c>
      <c r="J1183" s="125">
        <v>433.34060099999999</v>
      </c>
    </row>
    <row r="1184" spans="1:10" hidden="1" x14ac:dyDescent="0.25">
      <c r="A1184" s="125">
        <v>922681</v>
      </c>
      <c r="B1184" s="125">
        <v>2010</v>
      </c>
      <c r="C1184" s="125">
        <v>8</v>
      </c>
      <c r="D1184" s="125">
        <v>3</v>
      </c>
      <c r="E1184" s="125">
        <v>3</v>
      </c>
      <c r="F1184" s="125">
        <v>341.19308100000001</v>
      </c>
      <c r="G1184" s="125">
        <v>31.492094999999999</v>
      </c>
      <c r="H1184" s="125">
        <v>433.33101599999998</v>
      </c>
      <c r="I1184" s="125">
        <v>396.36788000000001</v>
      </c>
      <c r="J1184" s="125">
        <v>372.68517600000001</v>
      </c>
    </row>
    <row r="1185" spans="1:10" hidden="1" x14ac:dyDescent="0.25">
      <c r="A1185" s="125">
        <v>922682</v>
      </c>
      <c r="B1185" s="125">
        <v>2010</v>
      </c>
      <c r="C1185" s="125">
        <v>8</v>
      </c>
      <c r="D1185" s="125">
        <v>3</v>
      </c>
      <c r="E1185" s="125">
        <v>4</v>
      </c>
      <c r="F1185" s="125">
        <v>118.51812099999999</v>
      </c>
      <c r="G1185" s="125">
        <v>0</v>
      </c>
      <c r="H1185" s="125">
        <v>149.82396499999999</v>
      </c>
      <c r="I1185" s="125">
        <v>121.68702399999999</v>
      </c>
      <c r="J1185" s="125">
        <v>118.51812099999999</v>
      </c>
    </row>
    <row r="1186" spans="1:10" x14ac:dyDescent="0.25">
      <c r="A1186" s="125">
        <v>922683</v>
      </c>
      <c r="B1186" s="125">
        <v>2010</v>
      </c>
      <c r="C1186" s="125">
        <v>8</v>
      </c>
      <c r="D1186" s="125">
        <v>4</v>
      </c>
      <c r="E1186" s="125">
        <v>1</v>
      </c>
      <c r="F1186" s="129">
        <v>65.890615999999994</v>
      </c>
      <c r="G1186" s="129">
        <v>0</v>
      </c>
      <c r="H1186" s="129">
        <v>76.264799999999994</v>
      </c>
      <c r="I1186" s="129">
        <v>66.952867999999995</v>
      </c>
      <c r="J1186" s="129">
        <v>65.890615999999994</v>
      </c>
    </row>
    <row r="1187" spans="1:10" hidden="1" x14ac:dyDescent="0.25">
      <c r="A1187" s="125">
        <v>922684</v>
      </c>
      <c r="B1187" s="125">
        <v>2010</v>
      </c>
      <c r="C1187" s="125">
        <v>8</v>
      </c>
      <c r="D1187" s="125">
        <v>4</v>
      </c>
      <c r="E1187" s="125">
        <v>2</v>
      </c>
      <c r="F1187" s="125">
        <v>57.664302999999997</v>
      </c>
      <c r="G1187" s="125">
        <v>8.8079999999999999E-3</v>
      </c>
      <c r="H1187" s="125">
        <v>65.890615999999994</v>
      </c>
      <c r="I1187" s="125">
        <v>63.485607999999999</v>
      </c>
      <c r="J1187" s="125">
        <v>57.673110999999999</v>
      </c>
    </row>
    <row r="1188" spans="1:10" hidden="1" x14ac:dyDescent="0.25">
      <c r="A1188" s="125">
        <v>922685</v>
      </c>
      <c r="B1188" s="125">
        <v>2010</v>
      </c>
      <c r="C1188" s="125">
        <v>8</v>
      </c>
      <c r="D1188" s="125">
        <v>4</v>
      </c>
      <c r="E1188" s="125">
        <v>3</v>
      </c>
      <c r="F1188" s="125">
        <v>12.761571999999999</v>
      </c>
      <c r="G1188" s="125">
        <v>39.478520000000003</v>
      </c>
      <c r="H1188" s="125">
        <v>57.664302999999997</v>
      </c>
      <c r="I1188" s="125">
        <v>54.533130999999997</v>
      </c>
      <c r="J1188" s="125">
        <v>52.240091999999997</v>
      </c>
    </row>
    <row r="1189" spans="1:10" hidden="1" x14ac:dyDescent="0.25">
      <c r="A1189" s="125">
        <v>922686</v>
      </c>
      <c r="B1189" s="125">
        <v>2010</v>
      </c>
      <c r="C1189" s="125">
        <v>8</v>
      </c>
      <c r="D1189" s="125">
        <v>4</v>
      </c>
      <c r="E1189" s="125">
        <v>4</v>
      </c>
      <c r="F1189" s="125">
        <v>298.07087000000001</v>
      </c>
      <c r="G1189" s="125">
        <v>0</v>
      </c>
      <c r="H1189" s="125">
        <v>341.19308100000001</v>
      </c>
      <c r="I1189" s="125">
        <v>299.53340600000001</v>
      </c>
      <c r="J1189" s="125">
        <v>298.07087000000001</v>
      </c>
    </row>
    <row r="1190" spans="1:10" x14ac:dyDescent="0.25">
      <c r="A1190" s="125">
        <v>922687</v>
      </c>
      <c r="B1190" s="125">
        <v>2010</v>
      </c>
      <c r="C1190" s="125">
        <v>8</v>
      </c>
      <c r="D1190" s="125">
        <v>5</v>
      </c>
      <c r="E1190" s="125">
        <v>1</v>
      </c>
      <c r="F1190" s="129">
        <v>20.002431999999999</v>
      </c>
      <c r="G1190" s="129">
        <v>0</v>
      </c>
      <c r="H1190" s="129">
        <v>21.270700000000001</v>
      </c>
      <c r="I1190" s="129">
        <v>20.002966000000001</v>
      </c>
      <c r="J1190" s="129">
        <v>20.002431999999999</v>
      </c>
    </row>
    <row r="1191" spans="1:10" hidden="1" x14ac:dyDescent="0.25">
      <c r="A1191" s="125">
        <v>922688</v>
      </c>
      <c r="B1191" s="125">
        <v>2010</v>
      </c>
      <c r="C1191" s="125">
        <v>8</v>
      </c>
      <c r="D1191" s="125">
        <v>5</v>
      </c>
      <c r="E1191" s="125">
        <v>2</v>
      </c>
      <c r="F1191" s="125">
        <v>18.908470999999999</v>
      </c>
      <c r="G1191" s="125">
        <v>0</v>
      </c>
      <c r="H1191" s="125">
        <v>20.002431999999999</v>
      </c>
      <c r="I1191" s="125">
        <v>19.654389999999999</v>
      </c>
      <c r="J1191" s="125">
        <v>18.908470999999999</v>
      </c>
    </row>
    <row r="1192" spans="1:10" hidden="1" x14ac:dyDescent="0.25">
      <c r="A1192" s="125">
        <v>922689</v>
      </c>
      <c r="B1192" s="125">
        <v>2010</v>
      </c>
      <c r="C1192" s="125">
        <v>8</v>
      </c>
      <c r="D1192" s="125">
        <v>5</v>
      </c>
      <c r="E1192" s="125">
        <v>3</v>
      </c>
      <c r="F1192" s="125">
        <v>0</v>
      </c>
      <c r="G1192" s="125">
        <v>17.083037000000001</v>
      </c>
      <c r="H1192" s="125">
        <v>18.908470999999999</v>
      </c>
      <c r="I1192" s="125">
        <v>18.416851000000001</v>
      </c>
      <c r="J1192" s="125">
        <v>17.083037000000001</v>
      </c>
    </row>
    <row r="1193" spans="1:10" hidden="1" x14ac:dyDescent="0.25">
      <c r="A1193" s="125">
        <v>922690</v>
      </c>
      <c r="B1193" s="125">
        <v>2010</v>
      </c>
      <c r="C1193" s="125">
        <v>8</v>
      </c>
      <c r="D1193" s="125">
        <v>5</v>
      </c>
      <c r="E1193" s="125">
        <v>4</v>
      </c>
      <c r="F1193" s="125">
        <v>12.000781999999999</v>
      </c>
      <c r="G1193" s="125">
        <v>0</v>
      </c>
      <c r="H1193" s="125">
        <v>12.761571999999999</v>
      </c>
      <c r="I1193" s="125">
        <v>12.000983</v>
      </c>
      <c r="J1193" s="125">
        <v>12.000781999999999</v>
      </c>
    </row>
    <row r="1194" spans="1:10" x14ac:dyDescent="0.25">
      <c r="A1194" s="125">
        <v>922691</v>
      </c>
      <c r="B1194" s="125">
        <v>2010</v>
      </c>
      <c r="C1194" s="125">
        <v>9</v>
      </c>
      <c r="D1194" s="125">
        <v>2</v>
      </c>
      <c r="E1194" s="125">
        <v>1</v>
      </c>
      <c r="F1194" s="129">
        <v>3538.3565950000002</v>
      </c>
      <c r="G1194" s="129">
        <v>0</v>
      </c>
      <c r="H1194" s="129">
        <v>4766.7474000000002</v>
      </c>
      <c r="I1194" s="129">
        <v>3538.3565950000002</v>
      </c>
      <c r="J1194" s="129">
        <v>3538.3565950000002</v>
      </c>
    </row>
    <row r="1195" spans="1:10" hidden="1" x14ac:dyDescent="0.25">
      <c r="A1195" s="125">
        <v>922692</v>
      </c>
      <c r="B1195" s="125">
        <v>2010</v>
      </c>
      <c r="C1195" s="125">
        <v>9</v>
      </c>
      <c r="D1195" s="125">
        <v>2</v>
      </c>
      <c r="E1195" s="125">
        <v>2</v>
      </c>
      <c r="F1195" s="125">
        <v>3246.312668</v>
      </c>
      <c r="G1195" s="125">
        <v>0</v>
      </c>
      <c r="H1195" s="125">
        <v>3538.3565950000002</v>
      </c>
      <c r="I1195" s="125">
        <v>3249.6266970000001</v>
      </c>
      <c r="J1195" s="125">
        <v>3246.312668</v>
      </c>
    </row>
    <row r="1196" spans="1:10" hidden="1" x14ac:dyDescent="0.25">
      <c r="A1196" s="125">
        <v>922693</v>
      </c>
      <c r="B1196" s="125">
        <v>2010</v>
      </c>
      <c r="C1196" s="125">
        <v>9</v>
      </c>
      <c r="D1196" s="125">
        <v>2</v>
      </c>
      <c r="E1196" s="125">
        <v>3</v>
      </c>
      <c r="F1196" s="125">
        <v>2801.502121</v>
      </c>
      <c r="G1196" s="125">
        <v>41.936771</v>
      </c>
      <c r="H1196" s="125">
        <v>3246.312668</v>
      </c>
      <c r="I1196" s="125">
        <v>2857.0797790000001</v>
      </c>
      <c r="J1196" s="125">
        <v>2843.4388920000001</v>
      </c>
    </row>
    <row r="1197" spans="1:10" hidden="1" x14ac:dyDescent="0.25">
      <c r="A1197" s="125">
        <v>922694</v>
      </c>
      <c r="B1197" s="125">
        <v>2010</v>
      </c>
      <c r="C1197" s="125">
        <v>9</v>
      </c>
      <c r="D1197" s="125">
        <v>2</v>
      </c>
      <c r="E1197" s="125">
        <v>4</v>
      </c>
      <c r="F1197" s="125">
        <v>3538.3565950000002</v>
      </c>
      <c r="G1197" s="125">
        <v>0</v>
      </c>
      <c r="H1197" s="125">
        <v>4766.7474000000002</v>
      </c>
      <c r="I1197" s="125">
        <v>3538.3565950000002</v>
      </c>
      <c r="J1197" s="125">
        <v>3538.3565950000002</v>
      </c>
    </row>
    <row r="1198" spans="1:10" x14ac:dyDescent="0.25">
      <c r="A1198" s="125">
        <v>922695</v>
      </c>
      <c r="B1198" s="125">
        <v>2010</v>
      </c>
      <c r="C1198" s="125">
        <v>9</v>
      </c>
      <c r="D1198" s="125">
        <v>3</v>
      </c>
      <c r="E1198" s="125">
        <v>1</v>
      </c>
      <c r="F1198" s="129">
        <v>4224.9908009999999</v>
      </c>
      <c r="G1198" s="129">
        <v>0</v>
      </c>
      <c r="H1198" s="129">
        <v>5225.8447999999999</v>
      </c>
      <c r="I1198" s="129">
        <v>4244.4311470000002</v>
      </c>
      <c r="J1198" s="129">
        <v>4224.9908009999999</v>
      </c>
    </row>
    <row r="1199" spans="1:10" hidden="1" x14ac:dyDescent="0.25">
      <c r="A1199" s="125">
        <v>922696</v>
      </c>
      <c r="B1199" s="125">
        <v>2010</v>
      </c>
      <c r="C1199" s="125">
        <v>9</v>
      </c>
      <c r="D1199" s="125">
        <v>3</v>
      </c>
      <c r="E1199" s="125">
        <v>2</v>
      </c>
      <c r="F1199" s="125">
        <v>3955.2381620000001</v>
      </c>
      <c r="G1199" s="125">
        <v>0</v>
      </c>
      <c r="H1199" s="125">
        <v>4224.9908009999999</v>
      </c>
      <c r="I1199" s="125">
        <v>3981.2088319999998</v>
      </c>
      <c r="J1199" s="125">
        <v>3955.2381620000001</v>
      </c>
    </row>
    <row r="1200" spans="1:10" hidden="1" x14ac:dyDescent="0.25">
      <c r="A1200" s="125">
        <v>922697</v>
      </c>
      <c r="B1200" s="125">
        <v>2010</v>
      </c>
      <c r="C1200" s="125">
        <v>9</v>
      </c>
      <c r="D1200" s="125">
        <v>3</v>
      </c>
      <c r="E1200" s="125">
        <v>3</v>
      </c>
      <c r="F1200" s="125">
        <v>3129.5034439999999</v>
      </c>
      <c r="G1200" s="125">
        <v>173.56714400000001</v>
      </c>
      <c r="H1200" s="125">
        <v>3955.2381620000001</v>
      </c>
      <c r="I1200" s="125">
        <v>3617.8563469999999</v>
      </c>
      <c r="J1200" s="125">
        <v>3303.070588</v>
      </c>
    </row>
    <row r="1201" spans="1:10" hidden="1" x14ac:dyDescent="0.25">
      <c r="A1201" s="125">
        <v>922698</v>
      </c>
      <c r="B1201" s="125">
        <v>2010</v>
      </c>
      <c r="C1201" s="125">
        <v>9</v>
      </c>
      <c r="D1201" s="125">
        <v>3</v>
      </c>
      <c r="E1201" s="125">
        <v>4</v>
      </c>
      <c r="F1201" s="125">
        <v>2273.2592079999999</v>
      </c>
      <c r="G1201" s="125">
        <v>0</v>
      </c>
      <c r="H1201" s="125">
        <v>2801.502121</v>
      </c>
      <c r="I1201" s="125">
        <v>2275.3800230000002</v>
      </c>
      <c r="J1201" s="125">
        <v>2273.2592079999999</v>
      </c>
    </row>
    <row r="1202" spans="1:10" x14ac:dyDescent="0.25">
      <c r="A1202" s="125">
        <v>922699</v>
      </c>
      <c r="B1202" s="125">
        <v>2010</v>
      </c>
      <c r="C1202" s="125">
        <v>9</v>
      </c>
      <c r="D1202" s="125">
        <v>4</v>
      </c>
      <c r="E1202" s="125">
        <v>1</v>
      </c>
      <c r="F1202" s="129">
        <v>1197.577918</v>
      </c>
      <c r="G1202" s="129">
        <v>0</v>
      </c>
      <c r="H1202" s="129">
        <v>1400.1914999999999</v>
      </c>
      <c r="I1202" s="129">
        <v>1229.228118</v>
      </c>
      <c r="J1202" s="129">
        <v>1197.577918</v>
      </c>
    </row>
    <row r="1203" spans="1:10" hidden="1" x14ac:dyDescent="0.25">
      <c r="A1203" s="125">
        <v>922700</v>
      </c>
      <c r="B1203" s="125">
        <v>2010</v>
      </c>
      <c r="C1203" s="125">
        <v>9</v>
      </c>
      <c r="D1203" s="125">
        <v>4</v>
      </c>
      <c r="E1203" s="125">
        <v>2</v>
      </c>
      <c r="F1203" s="125">
        <v>1108.00532</v>
      </c>
      <c r="G1203" s="125">
        <v>2.207481</v>
      </c>
      <c r="H1203" s="125">
        <v>1197.577918</v>
      </c>
      <c r="I1203" s="125">
        <v>1153.8663240000001</v>
      </c>
      <c r="J1203" s="125">
        <v>1110.2128009999999</v>
      </c>
    </row>
    <row r="1204" spans="1:10" hidden="1" x14ac:dyDescent="0.25">
      <c r="A1204" s="125">
        <v>922701</v>
      </c>
      <c r="B1204" s="125">
        <v>2010</v>
      </c>
      <c r="C1204" s="125">
        <v>9</v>
      </c>
      <c r="D1204" s="125">
        <v>4</v>
      </c>
      <c r="E1204" s="125">
        <v>3</v>
      </c>
      <c r="F1204" s="125">
        <v>493.60820200000001</v>
      </c>
      <c r="G1204" s="125">
        <v>500.139929</v>
      </c>
      <c r="H1204" s="125">
        <v>1108.00532</v>
      </c>
      <c r="I1204" s="125">
        <v>1047.8406319999999</v>
      </c>
      <c r="J1204" s="125">
        <v>993.74813099999994</v>
      </c>
    </row>
    <row r="1205" spans="1:10" hidden="1" x14ac:dyDescent="0.25">
      <c r="A1205" s="125">
        <v>922702</v>
      </c>
      <c r="B1205" s="125">
        <v>2010</v>
      </c>
      <c r="C1205" s="125">
        <v>9</v>
      </c>
      <c r="D1205" s="125">
        <v>4</v>
      </c>
      <c r="E1205" s="125">
        <v>4</v>
      </c>
      <c r="F1205" s="125">
        <v>2715.9903789999998</v>
      </c>
      <c r="G1205" s="125">
        <v>0</v>
      </c>
      <c r="H1205" s="125">
        <v>3129.5034439999999</v>
      </c>
      <c r="I1205" s="125">
        <v>2747.3910740000001</v>
      </c>
      <c r="J1205" s="125">
        <v>2715.9903789999998</v>
      </c>
    </row>
    <row r="1206" spans="1:10" x14ac:dyDescent="0.25">
      <c r="A1206" s="125">
        <v>922703</v>
      </c>
      <c r="B1206" s="125">
        <v>2010</v>
      </c>
      <c r="C1206" s="125">
        <v>9</v>
      </c>
      <c r="D1206" s="125">
        <v>5</v>
      </c>
      <c r="E1206" s="125">
        <v>1</v>
      </c>
      <c r="F1206" s="129">
        <v>174.74717699999999</v>
      </c>
      <c r="G1206" s="129">
        <v>0</v>
      </c>
      <c r="H1206" s="129">
        <v>190.29984999999999</v>
      </c>
      <c r="I1206" s="129">
        <v>178.95797899999999</v>
      </c>
      <c r="J1206" s="129">
        <v>174.74717699999999</v>
      </c>
    </row>
    <row r="1207" spans="1:10" hidden="1" x14ac:dyDescent="0.25">
      <c r="A1207" s="125">
        <v>922704</v>
      </c>
      <c r="B1207" s="125">
        <v>2010</v>
      </c>
      <c r="C1207" s="125">
        <v>9</v>
      </c>
      <c r="D1207" s="125">
        <v>5</v>
      </c>
      <c r="E1207" s="125">
        <v>2</v>
      </c>
      <c r="F1207" s="125">
        <v>164.97636</v>
      </c>
      <c r="G1207" s="125">
        <v>0</v>
      </c>
      <c r="H1207" s="125">
        <v>174.74717699999999</v>
      </c>
      <c r="I1207" s="125">
        <v>171.70657600000001</v>
      </c>
      <c r="J1207" s="125">
        <v>164.97636</v>
      </c>
    </row>
    <row r="1208" spans="1:10" hidden="1" x14ac:dyDescent="0.25">
      <c r="A1208" s="125">
        <v>922705</v>
      </c>
      <c r="B1208" s="125">
        <v>2010</v>
      </c>
      <c r="C1208" s="125">
        <v>9</v>
      </c>
      <c r="D1208" s="125">
        <v>5</v>
      </c>
      <c r="E1208" s="125">
        <v>3</v>
      </c>
      <c r="F1208" s="125">
        <v>0</v>
      </c>
      <c r="G1208" s="125">
        <v>159.50368599999999</v>
      </c>
      <c r="H1208" s="125">
        <v>164.97636</v>
      </c>
      <c r="I1208" s="125">
        <v>160.68697499999999</v>
      </c>
      <c r="J1208" s="125">
        <v>159.50368599999999</v>
      </c>
    </row>
    <row r="1209" spans="1:10" hidden="1" x14ac:dyDescent="0.25">
      <c r="A1209" s="125">
        <v>922706</v>
      </c>
      <c r="B1209" s="125">
        <v>2010</v>
      </c>
      <c r="C1209" s="125">
        <v>9</v>
      </c>
      <c r="D1209" s="125">
        <v>5</v>
      </c>
      <c r="E1209" s="125">
        <v>4</v>
      </c>
      <c r="F1209" s="125">
        <v>461.75741699999998</v>
      </c>
      <c r="G1209" s="125">
        <v>0</v>
      </c>
      <c r="H1209" s="125">
        <v>493.60820200000001</v>
      </c>
      <c r="I1209" s="125">
        <v>464.18915299999998</v>
      </c>
      <c r="J1209" s="125">
        <v>461.75741699999998</v>
      </c>
    </row>
    <row r="1210" spans="1:10" x14ac:dyDescent="0.25">
      <c r="A1210" s="125">
        <v>922707</v>
      </c>
      <c r="B1210" s="125">
        <v>2010</v>
      </c>
      <c r="C1210" s="125">
        <v>11</v>
      </c>
      <c r="D1210" s="125">
        <v>2</v>
      </c>
      <c r="E1210" s="125">
        <v>1</v>
      </c>
      <c r="F1210" s="129">
        <v>4512.5901599999997</v>
      </c>
      <c r="G1210" s="129">
        <v>0</v>
      </c>
      <c r="H1210" s="129">
        <v>6079.2</v>
      </c>
      <c r="I1210" s="129">
        <v>4512.5901599999997</v>
      </c>
      <c r="J1210" s="129">
        <v>4512.5901599999997</v>
      </c>
    </row>
    <row r="1211" spans="1:10" hidden="1" x14ac:dyDescent="0.25">
      <c r="A1211" s="125">
        <v>922708</v>
      </c>
      <c r="B1211" s="125">
        <v>2010</v>
      </c>
      <c r="C1211" s="125">
        <v>11</v>
      </c>
      <c r="D1211" s="125">
        <v>2</v>
      </c>
      <c r="E1211" s="125">
        <v>2</v>
      </c>
      <c r="F1211" s="125">
        <v>4141.2515130000002</v>
      </c>
      <c r="G1211" s="125">
        <v>0</v>
      </c>
      <c r="H1211" s="125">
        <v>4512.5901599999997</v>
      </c>
      <c r="I1211" s="125">
        <v>4144.362803</v>
      </c>
      <c r="J1211" s="125">
        <v>4141.2515130000002</v>
      </c>
    </row>
    <row r="1212" spans="1:10" hidden="1" x14ac:dyDescent="0.25">
      <c r="A1212" s="125">
        <v>922709</v>
      </c>
      <c r="B1212" s="125">
        <v>2010</v>
      </c>
      <c r="C1212" s="125">
        <v>11</v>
      </c>
      <c r="D1212" s="125">
        <v>2</v>
      </c>
      <c r="E1212" s="125">
        <v>3</v>
      </c>
      <c r="F1212" s="125">
        <v>3618.7911749999998</v>
      </c>
      <c r="G1212" s="125">
        <v>8.4256980000000006</v>
      </c>
      <c r="H1212" s="125">
        <v>4141.2515130000002</v>
      </c>
      <c r="I1212" s="125">
        <v>3644.7154569999998</v>
      </c>
      <c r="J1212" s="125">
        <v>3627.2168740000002</v>
      </c>
    </row>
    <row r="1213" spans="1:10" hidden="1" x14ac:dyDescent="0.25">
      <c r="A1213" s="125">
        <v>922710</v>
      </c>
      <c r="B1213" s="125">
        <v>2010</v>
      </c>
      <c r="C1213" s="125">
        <v>11</v>
      </c>
      <c r="D1213" s="125">
        <v>2</v>
      </c>
      <c r="E1213" s="125">
        <v>4</v>
      </c>
      <c r="F1213" s="125">
        <v>4512.5901599999997</v>
      </c>
      <c r="G1213" s="125">
        <v>0</v>
      </c>
      <c r="H1213" s="125">
        <v>6079.2</v>
      </c>
      <c r="I1213" s="125">
        <v>4512.5901599999997</v>
      </c>
      <c r="J1213" s="125">
        <v>4512.5901599999997</v>
      </c>
    </row>
    <row r="1214" spans="1:10" x14ac:dyDescent="0.25">
      <c r="A1214" s="125">
        <v>922711</v>
      </c>
      <c r="B1214" s="125">
        <v>2010</v>
      </c>
      <c r="C1214" s="125">
        <v>11</v>
      </c>
      <c r="D1214" s="125">
        <v>3</v>
      </c>
      <c r="E1214" s="125">
        <v>1</v>
      </c>
      <c r="F1214" s="129">
        <v>5193.752023</v>
      </c>
      <c r="G1214" s="129">
        <v>0</v>
      </c>
      <c r="H1214" s="129">
        <v>6438.9003000000002</v>
      </c>
      <c r="I1214" s="129">
        <v>5229.6748239999997</v>
      </c>
      <c r="J1214" s="129">
        <v>5193.752023</v>
      </c>
    </row>
    <row r="1215" spans="1:10" hidden="1" x14ac:dyDescent="0.25">
      <c r="A1215" s="125">
        <v>922712</v>
      </c>
      <c r="B1215" s="125">
        <v>2010</v>
      </c>
      <c r="C1215" s="125">
        <v>11</v>
      </c>
      <c r="D1215" s="125">
        <v>3</v>
      </c>
      <c r="E1215" s="125">
        <v>2</v>
      </c>
      <c r="F1215" s="125">
        <v>4881.509642</v>
      </c>
      <c r="G1215" s="125">
        <v>0</v>
      </c>
      <c r="H1215" s="125">
        <v>5193.752023</v>
      </c>
      <c r="I1215" s="125">
        <v>4894.0725309999998</v>
      </c>
      <c r="J1215" s="125">
        <v>4881.509642</v>
      </c>
    </row>
    <row r="1216" spans="1:10" hidden="1" x14ac:dyDescent="0.25">
      <c r="A1216" s="125">
        <v>922713</v>
      </c>
      <c r="B1216" s="125">
        <v>2010</v>
      </c>
      <c r="C1216" s="125">
        <v>11</v>
      </c>
      <c r="D1216" s="125">
        <v>3</v>
      </c>
      <c r="E1216" s="125">
        <v>3</v>
      </c>
      <c r="F1216" s="125">
        <v>3855.7059420000001</v>
      </c>
      <c r="G1216" s="125">
        <v>365.236873</v>
      </c>
      <c r="H1216" s="125">
        <v>4881.509642</v>
      </c>
      <c r="I1216" s="125">
        <v>4465.1168690000004</v>
      </c>
      <c r="J1216" s="125">
        <v>4220.9428150000003</v>
      </c>
    </row>
    <row r="1217" spans="1:10" hidden="1" x14ac:dyDescent="0.25">
      <c r="A1217" s="125">
        <v>922714</v>
      </c>
      <c r="B1217" s="125">
        <v>2010</v>
      </c>
      <c r="C1217" s="125">
        <v>11</v>
      </c>
      <c r="D1217" s="125">
        <v>3</v>
      </c>
      <c r="E1217" s="125">
        <v>4</v>
      </c>
      <c r="F1217" s="125">
        <v>2930.251381</v>
      </c>
      <c r="G1217" s="125">
        <v>0</v>
      </c>
      <c r="H1217" s="125">
        <v>3618.7911749999998</v>
      </c>
      <c r="I1217" s="125">
        <v>2939.1821920000002</v>
      </c>
      <c r="J1217" s="125">
        <v>2930.251381</v>
      </c>
    </row>
    <row r="1218" spans="1:10" x14ac:dyDescent="0.25">
      <c r="A1218" s="125">
        <v>922715</v>
      </c>
      <c r="B1218" s="125">
        <v>2010</v>
      </c>
      <c r="C1218" s="125">
        <v>11</v>
      </c>
      <c r="D1218" s="125">
        <v>4</v>
      </c>
      <c r="E1218" s="125">
        <v>1</v>
      </c>
      <c r="F1218" s="129">
        <v>1459.145874</v>
      </c>
      <c r="G1218" s="129">
        <v>0</v>
      </c>
      <c r="H1218" s="129">
        <v>1704.838</v>
      </c>
      <c r="I1218" s="129">
        <v>1496.6772800000001</v>
      </c>
      <c r="J1218" s="129">
        <v>1459.145874</v>
      </c>
    </row>
    <row r="1219" spans="1:10" hidden="1" x14ac:dyDescent="0.25">
      <c r="A1219" s="125">
        <v>922716</v>
      </c>
      <c r="B1219" s="125">
        <v>2010</v>
      </c>
      <c r="C1219" s="125">
        <v>11</v>
      </c>
      <c r="D1219" s="125">
        <v>4</v>
      </c>
      <c r="E1219" s="125">
        <v>2</v>
      </c>
      <c r="F1219" s="125">
        <v>1274.2048689999999</v>
      </c>
      <c r="G1219" s="125">
        <v>88.306558999999993</v>
      </c>
      <c r="H1219" s="125">
        <v>1459.145874</v>
      </c>
      <c r="I1219" s="125">
        <v>1405.88705</v>
      </c>
      <c r="J1219" s="125">
        <v>1362.511428</v>
      </c>
    </row>
    <row r="1220" spans="1:10" hidden="1" x14ac:dyDescent="0.25">
      <c r="A1220" s="125">
        <v>922717</v>
      </c>
      <c r="B1220" s="125">
        <v>2010</v>
      </c>
      <c r="C1220" s="125">
        <v>11</v>
      </c>
      <c r="D1220" s="125">
        <v>4</v>
      </c>
      <c r="E1220" s="125">
        <v>3</v>
      </c>
      <c r="F1220" s="125">
        <v>337.78841799999998</v>
      </c>
      <c r="G1220" s="125">
        <v>783.97727199999997</v>
      </c>
      <c r="H1220" s="125">
        <v>1274.2048689999999</v>
      </c>
      <c r="I1220" s="125">
        <v>1205.0155440000001</v>
      </c>
      <c r="J1220" s="125">
        <v>1121.7656899999999</v>
      </c>
    </row>
    <row r="1221" spans="1:10" hidden="1" x14ac:dyDescent="0.25">
      <c r="A1221" s="125">
        <v>922718</v>
      </c>
      <c r="B1221" s="125">
        <v>2010</v>
      </c>
      <c r="C1221" s="125">
        <v>11</v>
      </c>
      <c r="D1221" s="125">
        <v>4</v>
      </c>
      <c r="E1221" s="125">
        <v>4</v>
      </c>
      <c r="F1221" s="125">
        <v>3363.074627</v>
      </c>
      <c r="G1221" s="125">
        <v>0</v>
      </c>
      <c r="H1221" s="125">
        <v>3855.7059420000001</v>
      </c>
      <c r="I1221" s="125">
        <v>3384.924246</v>
      </c>
      <c r="J1221" s="125">
        <v>3363.074627</v>
      </c>
    </row>
    <row r="1222" spans="1:10" x14ac:dyDescent="0.25">
      <c r="A1222" s="125">
        <v>922719</v>
      </c>
      <c r="B1222" s="125">
        <v>2010</v>
      </c>
      <c r="C1222" s="125">
        <v>11</v>
      </c>
      <c r="D1222" s="125">
        <v>5</v>
      </c>
      <c r="E1222" s="125">
        <v>1</v>
      </c>
      <c r="F1222" s="129">
        <v>672.62465699999996</v>
      </c>
      <c r="G1222" s="129">
        <v>0</v>
      </c>
      <c r="H1222" s="129">
        <v>837.45899999999995</v>
      </c>
      <c r="I1222" s="129">
        <v>787.54644399999995</v>
      </c>
      <c r="J1222" s="129">
        <v>672.62465699999996</v>
      </c>
    </row>
    <row r="1223" spans="1:10" hidden="1" x14ac:dyDescent="0.25">
      <c r="A1223" s="125">
        <v>922720</v>
      </c>
      <c r="B1223" s="125">
        <v>2010</v>
      </c>
      <c r="C1223" s="125">
        <v>11</v>
      </c>
      <c r="D1223" s="125">
        <v>5</v>
      </c>
      <c r="E1223" s="125">
        <v>2</v>
      </c>
      <c r="F1223" s="125">
        <v>642.62857599999995</v>
      </c>
      <c r="G1223" s="125">
        <v>17.222570000000001</v>
      </c>
      <c r="H1223" s="125">
        <v>672.62465699999996</v>
      </c>
      <c r="I1223" s="125">
        <v>660.92098799999997</v>
      </c>
      <c r="J1223" s="125">
        <v>659.85114599999997</v>
      </c>
    </row>
    <row r="1224" spans="1:10" hidden="1" x14ac:dyDescent="0.25">
      <c r="A1224" s="125">
        <v>922721</v>
      </c>
      <c r="B1224" s="125">
        <v>2010</v>
      </c>
      <c r="C1224" s="125">
        <v>11</v>
      </c>
      <c r="D1224" s="125">
        <v>5</v>
      </c>
      <c r="E1224" s="125">
        <v>3</v>
      </c>
      <c r="F1224" s="125">
        <v>0</v>
      </c>
      <c r="G1224" s="125">
        <v>624.78108399999996</v>
      </c>
      <c r="H1224" s="125">
        <v>642.62857599999995</v>
      </c>
      <c r="I1224" s="125">
        <v>625.92023300000005</v>
      </c>
      <c r="J1224" s="125">
        <v>624.78108399999996</v>
      </c>
    </row>
    <row r="1225" spans="1:10" hidden="1" x14ac:dyDescent="0.25">
      <c r="A1225" s="125">
        <v>922722</v>
      </c>
      <c r="B1225" s="125">
        <v>2010</v>
      </c>
      <c r="C1225" s="125">
        <v>11</v>
      </c>
      <c r="D1225" s="125">
        <v>5</v>
      </c>
      <c r="E1225" s="125">
        <v>4</v>
      </c>
      <c r="F1225" s="125">
        <v>303.073038</v>
      </c>
      <c r="G1225" s="125">
        <v>0</v>
      </c>
      <c r="H1225" s="125">
        <v>337.78841799999998</v>
      </c>
      <c r="I1225" s="125">
        <v>317.656228</v>
      </c>
      <c r="J1225" s="125">
        <v>303.073038</v>
      </c>
    </row>
    <row r="1226" spans="1:10" x14ac:dyDescent="0.25">
      <c r="A1226" s="125">
        <v>922723</v>
      </c>
      <c r="B1226" s="125">
        <v>2010</v>
      </c>
      <c r="C1226" s="125">
        <v>12</v>
      </c>
      <c r="D1226" s="125">
        <v>2</v>
      </c>
      <c r="E1226" s="125">
        <v>1</v>
      </c>
      <c r="F1226" s="129">
        <v>37623.720458999996</v>
      </c>
      <c r="G1226" s="129">
        <v>0</v>
      </c>
      <c r="H1226" s="129">
        <v>50685.33</v>
      </c>
      <c r="I1226" s="129">
        <v>37623.720458999996</v>
      </c>
      <c r="J1226" s="129">
        <v>37623.720458999996</v>
      </c>
    </row>
    <row r="1227" spans="1:10" hidden="1" x14ac:dyDescent="0.25">
      <c r="A1227" s="125">
        <v>922724</v>
      </c>
      <c r="B1227" s="125">
        <v>2010</v>
      </c>
      <c r="C1227" s="125">
        <v>12</v>
      </c>
      <c r="D1227" s="125">
        <v>2</v>
      </c>
      <c r="E1227" s="125">
        <v>2</v>
      </c>
      <c r="F1227" s="125">
        <v>34527.684493000001</v>
      </c>
      <c r="G1227" s="125">
        <v>0</v>
      </c>
      <c r="H1227" s="125">
        <v>37623.720458999996</v>
      </c>
      <c r="I1227" s="125">
        <v>34553.62487</v>
      </c>
      <c r="J1227" s="125">
        <v>34527.684493000001</v>
      </c>
    </row>
    <row r="1228" spans="1:10" hidden="1" x14ac:dyDescent="0.25">
      <c r="A1228" s="125">
        <v>922725</v>
      </c>
      <c r="B1228" s="125">
        <v>2010</v>
      </c>
      <c r="C1228" s="125">
        <v>12</v>
      </c>
      <c r="D1228" s="125">
        <v>2</v>
      </c>
      <c r="E1228" s="125">
        <v>3</v>
      </c>
      <c r="F1228" s="125">
        <v>30171.671423</v>
      </c>
      <c r="G1228" s="125">
        <v>70.249260000000007</v>
      </c>
      <c r="H1228" s="125">
        <v>34527.684493000001</v>
      </c>
      <c r="I1228" s="125">
        <v>30387.815123</v>
      </c>
      <c r="J1228" s="125">
        <v>30241.920683</v>
      </c>
    </row>
    <row r="1229" spans="1:10" hidden="1" x14ac:dyDescent="0.25">
      <c r="A1229" s="125">
        <v>922726</v>
      </c>
      <c r="B1229" s="125">
        <v>2010</v>
      </c>
      <c r="C1229" s="125">
        <v>12</v>
      </c>
      <c r="D1229" s="125">
        <v>2</v>
      </c>
      <c r="E1229" s="125">
        <v>4</v>
      </c>
      <c r="F1229" s="125">
        <v>37623.720458999996</v>
      </c>
      <c r="G1229" s="125">
        <v>0</v>
      </c>
      <c r="H1229" s="125">
        <v>50685.33</v>
      </c>
      <c r="I1229" s="125">
        <v>37623.720458999996</v>
      </c>
      <c r="J1229" s="125">
        <v>37623.720458999996</v>
      </c>
    </row>
    <row r="1230" spans="1:10" x14ac:dyDescent="0.25">
      <c r="A1230" s="125">
        <v>922727</v>
      </c>
      <c r="B1230" s="125">
        <v>2010</v>
      </c>
      <c r="C1230" s="125">
        <v>12</v>
      </c>
      <c r="D1230" s="125">
        <v>3</v>
      </c>
      <c r="E1230" s="125">
        <v>1</v>
      </c>
      <c r="F1230" s="129">
        <v>6344.9151220000003</v>
      </c>
      <c r="G1230" s="129">
        <v>0</v>
      </c>
      <c r="H1230" s="129">
        <v>7876.0048500000003</v>
      </c>
      <c r="I1230" s="129">
        <v>6396.8911390000003</v>
      </c>
      <c r="J1230" s="129">
        <v>6344.9151220000003</v>
      </c>
    </row>
    <row r="1231" spans="1:10" hidden="1" x14ac:dyDescent="0.25">
      <c r="A1231" s="125">
        <v>922728</v>
      </c>
      <c r="B1231" s="125">
        <v>2010</v>
      </c>
      <c r="C1231" s="125">
        <v>12</v>
      </c>
      <c r="D1231" s="125">
        <v>3</v>
      </c>
      <c r="E1231" s="125">
        <v>2</v>
      </c>
      <c r="F1231" s="125">
        <v>5943.1171350000004</v>
      </c>
      <c r="G1231" s="125">
        <v>0</v>
      </c>
      <c r="H1231" s="125">
        <v>6344.9151220000003</v>
      </c>
      <c r="I1231" s="125">
        <v>5978.8135190000003</v>
      </c>
      <c r="J1231" s="125">
        <v>5943.1171350000004</v>
      </c>
    </row>
    <row r="1232" spans="1:10" hidden="1" x14ac:dyDescent="0.25">
      <c r="A1232" s="125">
        <v>922729</v>
      </c>
      <c r="B1232" s="125">
        <v>2010</v>
      </c>
      <c r="C1232" s="125">
        <v>12</v>
      </c>
      <c r="D1232" s="125">
        <v>3</v>
      </c>
      <c r="E1232" s="125">
        <v>3</v>
      </c>
      <c r="F1232" s="125">
        <v>4611.7267309999997</v>
      </c>
      <c r="G1232" s="125">
        <v>436.85194799999999</v>
      </c>
      <c r="H1232" s="125">
        <v>5943.1171350000004</v>
      </c>
      <c r="I1232" s="125">
        <v>5436.1692430000003</v>
      </c>
      <c r="J1232" s="125">
        <v>5048.5786790000002</v>
      </c>
    </row>
    <row r="1233" spans="1:10" hidden="1" x14ac:dyDescent="0.25">
      <c r="A1233" s="125">
        <v>922730</v>
      </c>
      <c r="B1233" s="125">
        <v>2010</v>
      </c>
      <c r="C1233" s="125">
        <v>12</v>
      </c>
      <c r="D1233" s="125">
        <v>3</v>
      </c>
      <c r="E1233" s="125">
        <v>4</v>
      </c>
      <c r="F1233" s="125">
        <v>24426.313004</v>
      </c>
      <c r="G1233" s="125">
        <v>0</v>
      </c>
      <c r="H1233" s="125">
        <v>30171.671423</v>
      </c>
      <c r="I1233" s="125">
        <v>24505.431530000002</v>
      </c>
      <c r="J1233" s="125">
        <v>24426.313004</v>
      </c>
    </row>
    <row r="1234" spans="1:10" x14ac:dyDescent="0.25">
      <c r="A1234" s="125">
        <v>922731</v>
      </c>
      <c r="B1234" s="125">
        <v>2010</v>
      </c>
      <c r="C1234" s="125">
        <v>12</v>
      </c>
      <c r="D1234" s="125">
        <v>4</v>
      </c>
      <c r="E1234" s="125">
        <v>1</v>
      </c>
      <c r="F1234" s="129">
        <v>1753.9812260000001</v>
      </c>
      <c r="G1234" s="129">
        <v>0</v>
      </c>
      <c r="H1234" s="129">
        <v>2106.7179999999998</v>
      </c>
      <c r="I1234" s="129">
        <v>1849.4877320000001</v>
      </c>
      <c r="J1234" s="129">
        <v>1753.9812260000001</v>
      </c>
    </row>
    <row r="1235" spans="1:10" hidden="1" x14ac:dyDescent="0.25">
      <c r="A1235" s="125">
        <v>922732</v>
      </c>
      <c r="B1235" s="125">
        <v>2010</v>
      </c>
      <c r="C1235" s="125">
        <v>12</v>
      </c>
      <c r="D1235" s="125">
        <v>4</v>
      </c>
      <c r="E1235" s="125">
        <v>2</v>
      </c>
      <c r="F1235" s="125">
        <v>1531.6709980000001</v>
      </c>
      <c r="G1235" s="125">
        <v>106.14980300000001</v>
      </c>
      <c r="H1235" s="125">
        <v>1753.9812260000001</v>
      </c>
      <c r="I1235" s="125">
        <v>1689.9609109999999</v>
      </c>
      <c r="J1235" s="125">
        <v>1637.8208010000001</v>
      </c>
    </row>
    <row r="1236" spans="1:10" hidden="1" x14ac:dyDescent="0.25">
      <c r="A1236" s="125">
        <v>922733</v>
      </c>
      <c r="B1236" s="125">
        <v>2010</v>
      </c>
      <c r="C1236" s="125">
        <v>12</v>
      </c>
      <c r="D1236" s="125">
        <v>4</v>
      </c>
      <c r="E1236" s="125">
        <v>3</v>
      </c>
      <c r="F1236" s="125">
        <v>404.39077099999997</v>
      </c>
      <c r="G1236" s="125">
        <v>938.55548899999997</v>
      </c>
      <c r="H1236" s="125">
        <v>1531.6709980000001</v>
      </c>
      <c r="I1236" s="125">
        <v>1448.5012630000001</v>
      </c>
      <c r="J1236" s="125">
        <v>1342.9462599999999</v>
      </c>
    </row>
    <row r="1237" spans="1:10" hidden="1" x14ac:dyDescent="0.25">
      <c r="A1237" s="125">
        <v>922734</v>
      </c>
      <c r="B1237" s="125">
        <v>2010</v>
      </c>
      <c r="C1237" s="125">
        <v>12</v>
      </c>
      <c r="D1237" s="125">
        <v>4</v>
      </c>
      <c r="E1237" s="125">
        <v>4</v>
      </c>
      <c r="F1237" s="125">
        <v>3983.5482529999999</v>
      </c>
      <c r="G1237" s="125">
        <v>0</v>
      </c>
      <c r="H1237" s="125">
        <v>4611.7267309999997</v>
      </c>
      <c r="I1237" s="125">
        <v>4048.6348969999999</v>
      </c>
      <c r="J1237" s="125">
        <v>3983.5482529999999</v>
      </c>
    </row>
    <row r="1238" spans="1:10" x14ac:dyDescent="0.25">
      <c r="A1238" s="125">
        <v>922735</v>
      </c>
      <c r="B1238" s="125">
        <v>2010</v>
      </c>
      <c r="C1238" s="125">
        <v>12</v>
      </c>
      <c r="D1238" s="125">
        <v>5</v>
      </c>
      <c r="E1238" s="125">
        <v>1</v>
      </c>
      <c r="F1238" s="129">
        <v>805.68466699999999</v>
      </c>
      <c r="G1238" s="129">
        <v>0</v>
      </c>
      <c r="H1238" s="129">
        <v>1023.9829999999999</v>
      </c>
      <c r="I1238" s="129">
        <v>962.95361300000002</v>
      </c>
      <c r="J1238" s="129">
        <v>805.68466699999999</v>
      </c>
    </row>
    <row r="1239" spans="1:10" hidden="1" x14ac:dyDescent="0.25">
      <c r="A1239" s="125">
        <v>922736</v>
      </c>
      <c r="B1239" s="125">
        <v>2010</v>
      </c>
      <c r="C1239" s="125">
        <v>12</v>
      </c>
      <c r="D1239" s="125">
        <v>5</v>
      </c>
      <c r="E1239" s="125">
        <v>2</v>
      </c>
      <c r="F1239" s="125">
        <v>769.75469899999996</v>
      </c>
      <c r="G1239" s="125">
        <v>20.629574999999999</v>
      </c>
      <c r="H1239" s="125">
        <v>805.68466699999999</v>
      </c>
      <c r="I1239" s="125">
        <v>791.66575399999999</v>
      </c>
      <c r="J1239" s="125">
        <v>790.384274</v>
      </c>
    </row>
    <row r="1240" spans="1:10" hidden="1" x14ac:dyDescent="0.25">
      <c r="A1240" s="125">
        <v>922737</v>
      </c>
      <c r="B1240" s="125">
        <v>2010</v>
      </c>
      <c r="C1240" s="125">
        <v>12</v>
      </c>
      <c r="D1240" s="125">
        <v>5</v>
      </c>
      <c r="E1240" s="125">
        <v>3</v>
      </c>
      <c r="F1240" s="125">
        <v>0</v>
      </c>
      <c r="G1240" s="125">
        <v>748.37657899999999</v>
      </c>
      <c r="H1240" s="125">
        <v>769.75469899999996</v>
      </c>
      <c r="I1240" s="125">
        <v>749.74107700000002</v>
      </c>
      <c r="J1240" s="125">
        <v>748.37657899999999</v>
      </c>
    </row>
    <row r="1241" spans="1:10" hidden="1" x14ac:dyDescent="0.25">
      <c r="A1241" s="125">
        <v>922738</v>
      </c>
      <c r="B1241" s="125">
        <v>2010</v>
      </c>
      <c r="C1241" s="125">
        <v>12</v>
      </c>
      <c r="D1241" s="125">
        <v>5</v>
      </c>
      <c r="E1241" s="125">
        <v>4</v>
      </c>
      <c r="F1241" s="125">
        <v>359.71565299999997</v>
      </c>
      <c r="G1241" s="125">
        <v>0</v>
      </c>
      <c r="H1241" s="125">
        <v>404.39077099999997</v>
      </c>
      <c r="I1241" s="125">
        <v>380.28908100000001</v>
      </c>
      <c r="J1241" s="125">
        <v>359.71565299999997</v>
      </c>
    </row>
    <row r="1242" spans="1:10" x14ac:dyDescent="0.25">
      <c r="A1242" s="125">
        <v>922739</v>
      </c>
      <c r="B1242" s="125">
        <v>2010</v>
      </c>
      <c r="C1242" s="125">
        <v>13</v>
      </c>
      <c r="D1242" s="125">
        <v>2</v>
      </c>
      <c r="E1242" s="125">
        <v>1</v>
      </c>
      <c r="F1242" s="129">
        <v>19559.464636000001</v>
      </c>
      <c r="G1242" s="129">
        <v>0</v>
      </c>
      <c r="H1242" s="129">
        <v>26568.924800000001</v>
      </c>
      <c r="I1242" s="129">
        <v>19722.112879</v>
      </c>
      <c r="J1242" s="129">
        <v>19559.464636000001</v>
      </c>
    </row>
    <row r="1243" spans="1:10" hidden="1" x14ac:dyDescent="0.25">
      <c r="A1243" s="125">
        <v>922740</v>
      </c>
      <c r="B1243" s="125">
        <v>2010</v>
      </c>
      <c r="C1243" s="125">
        <v>13</v>
      </c>
      <c r="D1243" s="125">
        <v>2</v>
      </c>
      <c r="E1243" s="125">
        <v>2</v>
      </c>
      <c r="F1243" s="125">
        <v>17938.711839</v>
      </c>
      <c r="G1243" s="125">
        <v>0</v>
      </c>
      <c r="H1243" s="125">
        <v>19559.464636000001</v>
      </c>
      <c r="I1243" s="125">
        <v>17963.412322</v>
      </c>
      <c r="J1243" s="125">
        <v>17938.711839</v>
      </c>
    </row>
    <row r="1244" spans="1:10" hidden="1" x14ac:dyDescent="0.25">
      <c r="A1244" s="125">
        <v>922741</v>
      </c>
      <c r="B1244" s="125">
        <v>2010</v>
      </c>
      <c r="C1244" s="125">
        <v>13</v>
      </c>
      <c r="D1244" s="125">
        <v>2</v>
      </c>
      <c r="E1244" s="125">
        <v>3</v>
      </c>
      <c r="F1244" s="125">
        <v>15064.200441000001</v>
      </c>
      <c r="G1244" s="125">
        <v>576.75426100000004</v>
      </c>
      <c r="H1244" s="125">
        <v>17938.711839</v>
      </c>
      <c r="I1244" s="125">
        <v>15787.860289</v>
      </c>
      <c r="J1244" s="125">
        <v>15640.954702000001</v>
      </c>
    </row>
    <row r="1245" spans="1:10" hidden="1" x14ac:dyDescent="0.25">
      <c r="A1245" s="125">
        <v>922742</v>
      </c>
      <c r="B1245" s="125">
        <v>2010</v>
      </c>
      <c r="C1245" s="125">
        <v>13</v>
      </c>
      <c r="D1245" s="125">
        <v>2</v>
      </c>
      <c r="E1245" s="125">
        <v>4</v>
      </c>
      <c r="F1245" s="125">
        <v>19668.028597</v>
      </c>
      <c r="G1245" s="125">
        <v>0</v>
      </c>
      <c r="H1245" s="125">
        <v>26568.924800000001</v>
      </c>
      <c r="I1245" s="125">
        <v>19722.112879</v>
      </c>
      <c r="J1245" s="125">
        <v>19668.028597</v>
      </c>
    </row>
    <row r="1246" spans="1:10" x14ac:dyDescent="0.25">
      <c r="A1246" s="125">
        <v>922743</v>
      </c>
      <c r="B1246" s="125">
        <v>2010</v>
      </c>
      <c r="C1246" s="125">
        <v>13</v>
      </c>
      <c r="D1246" s="125">
        <v>3</v>
      </c>
      <c r="E1246" s="125">
        <v>1</v>
      </c>
      <c r="F1246" s="129">
        <v>2226.7624470000001</v>
      </c>
      <c r="G1246" s="129">
        <v>0</v>
      </c>
      <c r="H1246" s="129">
        <v>2810.1448</v>
      </c>
      <c r="I1246" s="129">
        <v>2282.3996069999998</v>
      </c>
      <c r="J1246" s="129">
        <v>2226.7624470000001</v>
      </c>
    </row>
    <row r="1247" spans="1:10" hidden="1" x14ac:dyDescent="0.25">
      <c r="A1247" s="125">
        <v>922744</v>
      </c>
      <c r="B1247" s="125">
        <v>2010</v>
      </c>
      <c r="C1247" s="125">
        <v>13</v>
      </c>
      <c r="D1247" s="125">
        <v>3</v>
      </c>
      <c r="E1247" s="125">
        <v>2</v>
      </c>
      <c r="F1247" s="125">
        <v>2073.1856389999998</v>
      </c>
      <c r="G1247" s="125">
        <v>0</v>
      </c>
      <c r="H1247" s="125">
        <v>2226.7624470000001</v>
      </c>
      <c r="I1247" s="125">
        <v>2098.2782539999998</v>
      </c>
      <c r="J1247" s="125">
        <v>2073.1856389999998</v>
      </c>
    </row>
    <row r="1248" spans="1:10" hidden="1" x14ac:dyDescent="0.25">
      <c r="A1248" s="125">
        <v>922745</v>
      </c>
      <c r="B1248" s="125">
        <v>2010</v>
      </c>
      <c r="C1248" s="125">
        <v>13</v>
      </c>
      <c r="D1248" s="125">
        <v>3</v>
      </c>
      <c r="E1248" s="125">
        <v>3</v>
      </c>
      <c r="F1248" s="125">
        <v>1375.4496779999999</v>
      </c>
      <c r="G1248" s="125">
        <v>449.57905699999998</v>
      </c>
      <c r="H1248" s="125">
        <v>2073.1856389999998</v>
      </c>
      <c r="I1248" s="125">
        <v>1896.3429040000001</v>
      </c>
      <c r="J1248" s="125">
        <v>1825.0287350000001</v>
      </c>
    </row>
    <row r="1249" spans="1:10" hidden="1" x14ac:dyDescent="0.25">
      <c r="A1249" s="125">
        <v>922746</v>
      </c>
      <c r="B1249" s="125">
        <v>2010</v>
      </c>
      <c r="C1249" s="125">
        <v>13</v>
      </c>
      <c r="D1249" s="125">
        <v>3</v>
      </c>
      <c r="E1249" s="125">
        <v>4</v>
      </c>
      <c r="F1249" s="125">
        <v>12090.029974999999</v>
      </c>
      <c r="G1249" s="125">
        <v>0</v>
      </c>
      <c r="H1249" s="125">
        <v>15064.200441000001</v>
      </c>
      <c r="I1249" s="125">
        <v>12235.143598000001</v>
      </c>
      <c r="J1249" s="125">
        <v>12090.029974999999</v>
      </c>
    </row>
    <row r="1250" spans="1:10" x14ac:dyDescent="0.25">
      <c r="A1250" s="125">
        <v>922747</v>
      </c>
      <c r="B1250" s="125">
        <v>2010</v>
      </c>
      <c r="C1250" s="125">
        <v>13</v>
      </c>
      <c r="D1250" s="125">
        <v>4</v>
      </c>
      <c r="E1250" s="125">
        <v>1</v>
      </c>
      <c r="F1250" s="129">
        <v>2417.834781</v>
      </c>
      <c r="G1250" s="129">
        <v>0</v>
      </c>
      <c r="H1250" s="129">
        <v>2812.3809500000002</v>
      </c>
      <c r="I1250" s="129">
        <v>2468.9892359999999</v>
      </c>
      <c r="J1250" s="129">
        <v>2417.834781</v>
      </c>
    </row>
    <row r="1251" spans="1:10" hidden="1" x14ac:dyDescent="0.25">
      <c r="A1251" s="125">
        <v>922748</v>
      </c>
      <c r="B1251" s="125">
        <v>2010</v>
      </c>
      <c r="C1251" s="125">
        <v>13</v>
      </c>
      <c r="D1251" s="125">
        <v>4</v>
      </c>
      <c r="E1251" s="125">
        <v>2</v>
      </c>
      <c r="F1251" s="125">
        <v>2265.3573529999999</v>
      </c>
      <c r="G1251" s="125">
        <v>0</v>
      </c>
      <c r="H1251" s="125">
        <v>2417.834781</v>
      </c>
      <c r="I1251" s="125">
        <v>2329.5838119999999</v>
      </c>
      <c r="J1251" s="125">
        <v>2265.3573529999999</v>
      </c>
    </row>
    <row r="1252" spans="1:10" hidden="1" x14ac:dyDescent="0.25">
      <c r="A1252" s="125">
        <v>922749</v>
      </c>
      <c r="B1252" s="125">
        <v>2010</v>
      </c>
      <c r="C1252" s="125">
        <v>13</v>
      </c>
      <c r="D1252" s="125">
        <v>4</v>
      </c>
      <c r="E1252" s="125">
        <v>3</v>
      </c>
      <c r="F1252" s="125">
        <v>188.17820499999999</v>
      </c>
      <c r="G1252" s="125">
        <v>1931.0354560000001</v>
      </c>
      <c r="H1252" s="125">
        <v>2265.3573529999999</v>
      </c>
      <c r="I1252" s="125">
        <v>2142.3484490000001</v>
      </c>
      <c r="J1252" s="125">
        <v>2119.2136609999998</v>
      </c>
    </row>
    <row r="1253" spans="1:10" hidden="1" x14ac:dyDescent="0.25">
      <c r="A1253" s="125">
        <v>922750</v>
      </c>
      <c r="B1253" s="125">
        <v>2010</v>
      </c>
      <c r="C1253" s="125">
        <v>13</v>
      </c>
      <c r="D1253" s="125">
        <v>4</v>
      </c>
      <c r="E1253" s="125">
        <v>4</v>
      </c>
      <c r="F1253" s="125">
        <v>1195.139381</v>
      </c>
      <c r="G1253" s="125">
        <v>0</v>
      </c>
      <c r="H1253" s="125">
        <v>1375.4496779999999</v>
      </c>
      <c r="I1253" s="125">
        <v>1207.5072720000001</v>
      </c>
      <c r="J1253" s="125">
        <v>1195.139381</v>
      </c>
    </row>
    <row r="1254" spans="1:10" x14ac:dyDescent="0.25">
      <c r="A1254" s="125">
        <v>922751</v>
      </c>
      <c r="B1254" s="125">
        <v>2010</v>
      </c>
      <c r="C1254" s="125">
        <v>13</v>
      </c>
      <c r="D1254" s="125">
        <v>5</v>
      </c>
      <c r="E1254" s="125">
        <v>1</v>
      </c>
      <c r="F1254" s="129">
        <v>848.48972800000001</v>
      </c>
      <c r="G1254" s="129">
        <v>0</v>
      </c>
      <c r="H1254" s="129">
        <v>967.00409999999999</v>
      </c>
      <c r="I1254" s="129">
        <v>909.37065600000005</v>
      </c>
      <c r="J1254" s="129">
        <v>848.48972800000001</v>
      </c>
    </row>
    <row r="1255" spans="1:10" hidden="1" x14ac:dyDescent="0.25">
      <c r="A1255" s="125">
        <v>922752</v>
      </c>
      <c r="B1255" s="125">
        <v>2010</v>
      </c>
      <c r="C1255" s="125">
        <v>13</v>
      </c>
      <c r="D1255" s="125">
        <v>5</v>
      </c>
      <c r="E1255" s="125">
        <v>2</v>
      </c>
      <c r="F1255" s="125">
        <v>833.71086000000003</v>
      </c>
      <c r="G1255" s="125">
        <v>0</v>
      </c>
      <c r="H1255" s="125">
        <v>848.48972800000001</v>
      </c>
      <c r="I1255" s="125">
        <v>833.72600699999998</v>
      </c>
      <c r="J1255" s="125">
        <v>833.71086000000003</v>
      </c>
    </row>
    <row r="1256" spans="1:10" hidden="1" x14ac:dyDescent="0.25">
      <c r="A1256" s="125">
        <v>922753</v>
      </c>
      <c r="B1256" s="125">
        <v>2010</v>
      </c>
      <c r="C1256" s="125">
        <v>13</v>
      </c>
      <c r="D1256" s="125">
        <v>5</v>
      </c>
      <c r="E1256" s="125">
        <v>3</v>
      </c>
      <c r="F1256" s="125">
        <v>0</v>
      </c>
      <c r="G1256" s="125">
        <v>812.00586699999997</v>
      </c>
      <c r="H1256" s="125">
        <v>833.71086000000003</v>
      </c>
      <c r="I1256" s="125">
        <v>812.03437799999995</v>
      </c>
      <c r="J1256" s="125">
        <v>812.00586699999997</v>
      </c>
    </row>
    <row r="1257" spans="1:10" hidden="1" x14ac:dyDescent="0.25">
      <c r="A1257" s="125">
        <v>922754</v>
      </c>
      <c r="B1257" s="125">
        <v>2010</v>
      </c>
      <c r="C1257" s="125">
        <v>13</v>
      </c>
      <c r="D1257" s="125">
        <v>5</v>
      </c>
      <c r="E1257" s="125">
        <v>4</v>
      </c>
      <c r="F1257" s="125">
        <v>169.279507</v>
      </c>
      <c r="G1257" s="125">
        <v>0</v>
      </c>
      <c r="H1257" s="125">
        <v>188.17820499999999</v>
      </c>
      <c r="I1257" s="125">
        <v>176.962784</v>
      </c>
      <c r="J1257" s="125">
        <v>169.279507</v>
      </c>
    </row>
    <row r="1258" spans="1:10" x14ac:dyDescent="0.25">
      <c r="A1258" s="125">
        <v>922755</v>
      </c>
      <c r="B1258" s="125">
        <v>2010</v>
      </c>
      <c r="C1258" s="125">
        <v>14</v>
      </c>
      <c r="D1258" s="125">
        <v>2</v>
      </c>
      <c r="E1258" s="125">
        <v>1</v>
      </c>
      <c r="F1258" s="129">
        <v>5046.6091100000003</v>
      </c>
      <c r="G1258" s="129">
        <v>0</v>
      </c>
      <c r="H1258" s="129">
        <v>6855.1455999999998</v>
      </c>
      <c r="I1258" s="129">
        <v>5088.5745790000001</v>
      </c>
      <c r="J1258" s="129">
        <v>5046.6091100000003</v>
      </c>
    </row>
    <row r="1259" spans="1:10" hidden="1" x14ac:dyDescent="0.25">
      <c r="A1259" s="125">
        <v>922756</v>
      </c>
      <c r="B1259" s="125">
        <v>2010</v>
      </c>
      <c r="C1259" s="125">
        <v>14</v>
      </c>
      <c r="D1259" s="125">
        <v>2</v>
      </c>
      <c r="E1259" s="125">
        <v>2</v>
      </c>
      <c r="F1259" s="125">
        <v>4628.4327439999997</v>
      </c>
      <c r="G1259" s="125">
        <v>0</v>
      </c>
      <c r="H1259" s="125">
        <v>5046.6091100000003</v>
      </c>
      <c r="I1259" s="125">
        <v>4634.8058069999997</v>
      </c>
      <c r="J1259" s="125">
        <v>4628.4327439999997</v>
      </c>
    </row>
    <row r="1260" spans="1:10" hidden="1" x14ac:dyDescent="0.25">
      <c r="A1260" s="125">
        <v>922757</v>
      </c>
      <c r="B1260" s="125">
        <v>2010</v>
      </c>
      <c r="C1260" s="125">
        <v>14</v>
      </c>
      <c r="D1260" s="125">
        <v>2</v>
      </c>
      <c r="E1260" s="125">
        <v>3</v>
      </c>
      <c r="F1260" s="125">
        <v>3886.7678310000001</v>
      </c>
      <c r="G1260" s="125">
        <v>148.81041400000001</v>
      </c>
      <c r="H1260" s="125">
        <v>4628.4327439999997</v>
      </c>
      <c r="I1260" s="125">
        <v>4073.4836580000001</v>
      </c>
      <c r="J1260" s="125">
        <v>4035.5782450000002</v>
      </c>
    </row>
    <row r="1261" spans="1:10" hidden="1" x14ac:dyDescent="0.25">
      <c r="A1261" s="125">
        <v>922758</v>
      </c>
      <c r="B1261" s="125">
        <v>2010</v>
      </c>
      <c r="C1261" s="125">
        <v>14</v>
      </c>
      <c r="D1261" s="125">
        <v>2</v>
      </c>
      <c r="E1261" s="125">
        <v>4</v>
      </c>
      <c r="F1261" s="125">
        <v>5074.6200950000002</v>
      </c>
      <c r="G1261" s="125">
        <v>0</v>
      </c>
      <c r="H1261" s="125">
        <v>6855.1455999999998</v>
      </c>
      <c r="I1261" s="125">
        <v>5088.5745790000001</v>
      </c>
      <c r="J1261" s="125">
        <v>5074.6200950000002</v>
      </c>
    </row>
    <row r="1262" spans="1:10" x14ac:dyDescent="0.25">
      <c r="A1262" s="125">
        <v>922759</v>
      </c>
      <c r="B1262" s="125">
        <v>2010</v>
      </c>
      <c r="C1262" s="125">
        <v>14</v>
      </c>
      <c r="D1262" s="125">
        <v>3</v>
      </c>
      <c r="E1262" s="125">
        <v>1</v>
      </c>
      <c r="F1262" s="129">
        <v>826.15253800000005</v>
      </c>
      <c r="G1262" s="129">
        <v>0</v>
      </c>
      <c r="H1262" s="129">
        <v>1061.1606999999999</v>
      </c>
      <c r="I1262" s="129">
        <v>861.87472100000002</v>
      </c>
      <c r="J1262" s="129">
        <v>826.15253800000005</v>
      </c>
    </row>
    <row r="1263" spans="1:10" hidden="1" x14ac:dyDescent="0.25">
      <c r="A1263" s="125">
        <v>922760</v>
      </c>
      <c r="B1263" s="125">
        <v>2010</v>
      </c>
      <c r="C1263" s="125">
        <v>14</v>
      </c>
      <c r="D1263" s="125">
        <v>3</v>
      </c>
      <c r="E1263" s="125">
        <v>2</v>
      </c>
      <c r="F1263" s="125">
        <v>768.503333</v>
      </c>
      <c r="G1263" s="125">
        <v>0</v>
      </c>
      <c r="H1263" s="125">
        <v>826.15253800000005</v>
      </c>
      <c r="I1263" s="125">
        <v>778.48353699999996</v>
      </c>
      <c r="J1263" s="125">
        <v>768.503333</v>
      </c>
    </row>
    <row r="1264" spans="1:10" hidden="1" x14ac:dyDescent="0.25">
      <c r="A1264" s="125">
        <v>922761</v>
      </c>
      <c r="B1264" s="125">
        <v>2010</v>
      </c>
      <c r="C1264" s="125">
        <v>14</v>
      </c>
      <c r="D1264" s="125">
        <v>3</v>
      </c>
      <c r="E1264" s="125">
        <v>3</v>
      </c>
      <c r="F1264" s="125">
        <v>505.02829400000002</v>
      </c>
      <c r="G1264" s="125">
        <v>165.07339200000001</v>
      </c>
      <c r="H1264" s="125">
        <v>768.503333</v>
      </c>
      <c r="I1264" s="125">
        <v>702.94999900000005</v>
      </c>
      <c r="J1264" s="125">
        <v>670.10168599999997</v>
      </c>
    </row>
    <row r="1265" spans="1:10" hidden="1" x14ac:dyDescent="0.25">
      <c r="A1265" s="125">
        <v>922762</v>
      </c>
      <c r="B1265" s="125">
        <v>2010</v>
      </c>
      <c r="C1265" s="125">
        <v>14</v>
      </c>
      <c r="D1265" s="125">
        <v>3</v>
      </c>
      <c r="E1265" s="125">
        <v>4</v>
      </c>
      <c r="F1265" s="125">
        <v>3105.717224</v>
      </c>
      <c r="G1265" s="125">
        <v>0</v>
      </c>
      <c r="H1265" s="125">
        <v>3886.7678310000001</v>
      </c>
      <c r="I1265" s="125">
        <v>3156.8328320000001</v>
      </c>
      <c r="J1265" s="125">
        <v>3105.717224</v>
      </c>
    </row>
    <row r="1266" spans="1:10" x14ac:dyDescent="0.25">
      <c r="A1266" s="125">
        <v>922763</v>
      </c>
      <c r="B1266" s="125">
        <v>2010</v>
      </c>
      <c r="C1266" s="125">
        <v>14</v>
      </c>
      <c r="D1266" s="125">
        <v>4</v>
      </c>
      <c r="E1266" s="125">
        <v>1</v>
      </c>
      <c r="F1266" s="129">
        <v>884.61343599999998</v>
      </c>
      <c r="G1266" s="129">
        <v>0</v>
      </c>
      <c r="H1266" s="129">
        <v>1046.74765</v>
      </c>
      <c r="I1266" s="129">
        <v>918.93976199999997</v>
      </c>
      <c r="J1266" s="129">
        <v>884.61343599999998</v>
      </c>
    </row>
    <row r="1267" spans="1:10" hidden="1" x14ac:dyDescent="0.25">
      <c r="A1267" s="125">
        <v>922764</v>
      </c>
      <c r="B1267" s="125">
        <v>2010</v>
      </c>
      <c r="C1267" s="125">
        <v>14</v>
      </c>
      <c r="D1267" s="125">
        <v>4</v>
      </c>
      <c r="E1267" s="125">
        <v>2</v>
      </c>
      <c r="F1267" s="125">
        <v>828.826505</v>
      </c>
      <c r="G1267" s="125">
        <v>0</v>
      </c>
      <c r="H1267" s="125">
        <v>884.61343599999998</v>
      </c>
      <c r="I1267" s="125">
        <v>852.32504600000004</v>
      </c>
      <c r="J1267" s="125">
        <v>828.826505</v>
      </c>
    </row>
    <row r="1268" spans="1:10" hidden="1" x14ac:dyDescent="0.25">
      <c r="A1268" s="125">
        <v>922765</v>
      </c>
      <c r="B1268" s="125">
        <v>2010</v>
      </c>
      <c r="C1268" s="125">
        <v>14</v>
      </c>
      <c r="D1268" s="125">
        <v>4</v>
      </c>
      <c r="E1268" s="125">
        <v>3</v>
      </c>
      <c r="F1268" s="125">
        <v>68.848776999999998</v>
      </c>
      <c r="G1268" s="125">
        <v>706.50812199999996</v>
      </c>
      <c r="H1268" s="125">
        <v>828.826505</v>
      </c>
      <c r="I1268" s="125">
        <v>783.82122600000002</v>
      </c>
      <c r="J1268" s="125">
        <v>775.356899</v>
      </c>
    </row>
    <row r="1269" spans="1:10" hidden="1" x14ac:dyDescent="0.25">
      <c r="A1269" s="125">
        <v>922766</v>
      </c>
      <c r="B1269" s="125">
        <v>2010</v>
      </c>
      <c r="C1269" s="125">
        <v>14</v>
      </c>
      <c r="D1269" s="125">
        <v>4</v>
      </c>
      <c r="E1269" s="125">
        <v>4</v>
      </c>
      <c r="F1269" s="125">
        <v>434.715937</v>
      </c>
      <c r="G1269" s="125">
        <v>0</v>
      </c>
      <c r="H1269" s="125">
        <v>505.02829400000002</v>
      </c>
      <c r="I1269" s="125">
        <v>443.36433899999997</v>
      </c>
      <c r="J1269" s="125">
        <v>434.715937</v>
      </c>
    </row>
    <row r="1270" spans="1:10" x14ac:dyDescent="0.25">
      <c r="A1270" s="125">
        <v>922767</v>
      </c>
      <c r="B1270" s="125">
        <v>2010</v>
      </c>
      <c r="C1270" s="125">
        <v>14</v>
      </c>
      <c r="D1270" s="125">
        <v>5</v>
      </c>
      <c r="E1270" s="125">
        <v>1</v>
      </c>
      <c r="F1270" s="129">
        <v>310.34206</v>
      </c>
      <c r="G1270" s="129">
        <v>0</v>
      </c>
      <c r="H1270" s="129">
        <v>367.92989999999998</v>
      </c>
      <c r="I1270" s="129">
        <v>346.00127800000001</v>
      </c>
      <c r="J1270" s="129">
        <v>310.34206</v>
      </c>
    </row>
    <row r="1271" spans="1:10" hidden="1" x14ac:dyDescent="0.25">
      <c r="A1271" s="125">
        <v>922768</v>
      </c>
      <c r="B1271" s="125">
        <v>2010</v>
      </c>
      <c r="C1271" s="125">
        <v>14</v>
      </c>
      <c r="D1271" s="125">
        <v>5</v>
      </c>
      <c r="E1271" s="125">
        <v>2</v>
      </c>
      <c r="F1271" s="125">
        <v>304.93656800000002</v>
      </c>
      <c r="G1271" s="125">
        <v>0</v>
      </c>
      <c r="H1271" s="125">
        <v>310.34206</v>
      </c>
      <c r="I1271" s="125">
        <v>304.94210800000002</v>
      </c>
      <c r="J1271" s="125">
        <v>304.93656800000002</v>
      </c>
    </row>
    <row r="1272" spans="1:10" hidden="1" x14ac:dyDescent="0.25">
      <c r="A1272" s="125">
        <v>922769</v>
      </c>
      <c r="B1272" s="125">
        <v>2010</v>
      </c>
      <c r="C1272" s="125">
        <v>14</v>
      </c>
      <c r="D1272" s="125">
        <v>5</v>
      </c>
      <c r="E1272" s="125">
        <v>3</v>
      </c>
      <c r="F1272" s="125">
        <v>0</v>
      </c>
      <c r="G1272" s="125">
        <v>296.99778900000001</v>
      </c>
      <c r="H1272" s="125">
        <v>304.93656800000002</v>
      </c>
      <c r="I1272" s="125">
        <v>297.008217</v>
      </c>
      <c r="J1272" s="125">
        <v>296.99778900000001</v>
      </c>
    </row>
    <row r="1273" spans="1:10" hidden="1" x14ac:dyDescent="0.25">
      <c r="A1273" s="125">
        <v>922770</v>
      </c>
      <c r="B1273" s="125">
        <v>2010</v>
      </c>
      <c r="C1273" s="125">
        <v>14</v>
      </c>
      <c r="D1273" s="125">
        <v>5</v>
      </c>
      <c r="E1273" s="125">
        <v>4</v>
      </c>
      <c r="F1273" s="125">
        <v>59.974291999999998</v>
      </c>
      <c r="G1273" s="125">
        <v>0</v>
      </c>
      <c r="H1273" s="125">
        <v>68.848776999999998</v>
      </c>
      <c r="I1273" s="125">
        <v>64.74539</v>
      </c>
      <c r="J1273" s="125">
        <v>59.974291999999998</v>
      </c>
    </row>
    <row r="1274" spans="1:10" x14ac:dyDescent="0.25">
      <c r="A1274" s="125">
        <v>922771</v>
      </c>
      <c r="B1274" s="125">
        <v>2010</v>
      </c>
      <c r="C1274" s="125">
        <v>15</v>
      </c>
      <c r="D1274" s="125">
        <v>2</v>
      </c>
      <c r="E1274" s="125">
        <v>1</v>
      </c>
      <c r="F1274" s="129">
        <v>6684.9801020000004</v>
      </c>
      <c r="G1274" s="129">
        <v>0</v>
      </c>
      <c r="H1274" s="129">
        <v>9005.7659999999996</v>
      </c>
      <c r="I1274" s="129">
        <v>6684.9801020000004</v>
      </c>
      <c r="J1274" s="129">
        <v>6684.9801020000004</v>
      </c>
    </row>
    <row r="1275" spans="1:10" hidden="1" x14ac:dyDescent="0.25">
      <c r="A1275" s="125">
        <v>922772</v>
      </c>
      <c r="B1275" s="125">
        <v>2010</v>
      </c>
      <c r="C1275" s="125">
        <v>15</v>
      </c>
      <c r="D1275" s="125">
        <v>2</v>
      </c>
      <c r="E1275" s="125">
        <v>2</v>
      </c>
      <c r="F1275" s="125">
        <v>6133.8160589999998</v>
      </c>
      <c r="G1275" s="125">
        <v>0</v>
      </c>
      <c r="H1275" s="125">
        <v>6684.9801020000004</v>
      </c>
      <c r="I1275" s="125">
        <v>6139.4857249999995</v>
      </c>
      <c r="J1275" s="125">
        <v>6133.8160589999998</v>
      </c>
    </row>
    <row r="1276" spans="1:10" hidden="1" x14ac:dyDescent="0.25">
      <c r="A1276" s="125">
        <v>922773</v>
      </c>
      <c r="B1276" s="125">
        <v>2010</v>
      </c>
      <c r="C1276" s="125">
        <v>15</v>
      </c>
      <c r="D1276" s="125">
        <v>2</v>
      </c>
      <c r="E1276" s="125">
        <v>3</v>
      </c>
      <c r="F1276" s="125">
        <v>5265.6654090000002</v>
      </c>
      <c r="G1276" s="125">
        <v>93.741929999999996</v>
      </c>
      <c r="H1276" s="125">
        <v>6133.8160589999998</v>
      </c>
      <c r="I1276" s="125">
        <v>5398.3715140000004</v>
      </c>
      <c r="J1276" s="125">
        <v>5359.4073390000003</v>
      </c>
    </row>
    <row r="1277" spans="1:10" hidden="1" x14ac:dyDescent="0.25">
      <c r="A1277" s="125">
        <v>922774</v>
      </c>
      <c r="B1277" s="125">
        <v>2010</v>
      </c>
      <c r="C1277" s="125">
        <v>15</v>
      </c>
      <c r="D1277" s="125">
        <v>2</v>
      </c>
      <c r="E1277" s="125">
        <v>4</v>
      </c>
      <c r="F1277" s="125">
        <v>6684.9801020000004</v>
      </c>
      <c r="G1277" s="125">
        <v>0</v>
      </c>
      <c r="H1277" s="125">
        <v>9005.7659999999996</v>
      </c>
      <c r="I1277" s="125">
        <v>6684.9801020000004</v>
      </c>
      <c r="J1277" s="125">
        <v>6684.9801020000004</v>
      </c>
    </row>
    <row r="1278" spans="1:10" x14ac:dyDescent="0.25">
      <c r="A1278" s="125">
        <v>922775</v>
      </c>
      <c r="B1278" s="125">
        <v>2010</v>
      </c>
      <c r="C1278" s="125">
        <v>15</v>
      </c>
      <c r="D1278" s="125">
        <v>3</v>
      </c>
      <c r="E1278" s="125">
        <v>1</v>
      </c>
      <c r="F1278" s="129">
        <v>3599.1113169999999</v>
      </c>
      <c r="G1278" s="129">
        <v>0</v>
      </c>
      <c r="H1278" s="129">
        <v>4464.2528000000002</v>
      </c>
      <c r="I1278" s="129">
        <v>3625.8661240000001</v>
      </c>
      <c r="J1278" s="129">
        <v>3599.1113169999999</v>
      </c>
    </row>
    <row r="1279" spans="1:10" hidden="1" x14ac:dyDescent="0.25">
      <c r="A1279" s="125">
        <v>922776</v>
      </c>
      <c r="B1279" s="125">
        <v>2010</v>
      </c>
      <c r="C1279" s="125">
        <v>15</v>
      </c>
      <c r="D1279" s="125">
        <v>3</v>
      </c>
      <c r="E1279" s="125">
        <v>2</v>
      </c>
      <c r="F1279" s="125">
        <v>3370.6222739999998</v>
      </c>
      <c r="G1279" s="125">
        <v>0</v>
      </c>
      <c r="H1279" s="125">
        <v>3599.1113169999999</v>
      </c>
      <c r="I1279" s="125">
        <v>3391.4425940000001</v>
      </c>
      <c r="J1279" s="125">
        <v>3370.6222739999998</v>
      </c>
    </row>
    <row r="1280" spans="1:10" hidden="1" x14ac:dyDescent="0.25">
      <c r="A1280" s="125">
        <v>922777</v>
      </c>
      <c r="B1280" s="125">
        <v>2010</v>
      </c>
      <c r="C1280" s="125">
        <v>15</v>
      </c>
      <c r="D1280" s="125">
        <v>3</v>
      </c>
      <c r="E1280" s="125">
        <v>3</v>
      </c>
      <c r="F1280" s="125">
        <v>2750.696919</v>
      </c>
      <c r="G1280" s="125">
        <v>113.69776400000001</v>
      </c>
      <c r="H1280" s="125">
        <v>3370.6222739999998</v>
      </c>
      <c r="I1280" s="125">
        <v>3083.1081939999999</v>
      </c>
      <c r="J1280" s="125">
        <v>2864.394683</v>
      </c>
    </row>
    <row r="1281" spans="1:10" hidden="1" x14ac:dyDescent="0.25">
      <c r="A1281" s="125">
        <v>922778</v>
      </c>
      <c r="B1281" s="125">
        <v>2010</v>
      </c>
      <c r="C1281" s="125">
        <v>15</v>
      </c>
      <c r="D1281" s="125">
        <v>3</v>
      </c>
      <c r="E1281" s="125">
        <v>4</v>
      </c>
      <c r="F1281" s="125">
        <v>4267.1575439999997</v>
      </c>
      <c r="G1281" s="125">
        <v>0</v>
      </c>
      <c r="H1281" s="125">
        <v>5265.6654090000002</v>
      </c>
      <c r="I1281" s="125">
        <v>4276.7734449999998</v>
      </c>
      <c r="J1281" s="125">
        <v>4267.1575439999997</v>
      </c>
    </row>
    <row r="1282" spans="1:10" x14ac:dyDescent="0.25">
      <c r="A1282" s="125">
        <v>922779</v>
      </c>
      <c r="B1282" s="125">
        <v>2010</v>
      </c>
      <c r="C1282" s="125">
        <v>15</v>
      </c>
      <c r="D1282" s="125">
        <v>4</v>
      </c>
      <c r="E1282" s="125">
        <v>1</v>
      </c>
      <c r="F1282" s="129">
        <v>1075.905356</v>
      </c>
      <c r="G1282" s="129">
        <v>0</v>
      </c>
      <c r="H1282" s="129">
        <v>1258.0317</v>
      </c>
      <c r="I1282" s="129">
        <v>1104.426029</v>
      </c>
      <c r="J1282" s="129">
        <v>1075.905356</v>
      </c>
    </row>
    <row r="1283" spans="1:10" hidden="1" x14ac:dyDescent="0.25">
      <c r="A1283" s="125">
        <v>922780</v>
      </c>
      <c r="B1283" s="125">
        <v>2010</v>
      </c>
      <c r="C1283" s="125">
        <v>15</v>
      </c>
      <c r="D1283" s="125">
        <v>4</v>
      </c>
      <c r="E1283" s="125">
        <v>2</v>
      </c>
      <c r="F1283" s="125">
        <v>973.16677800000002</v>
      </c>
      <c r="G1283" s="125">
        <v>0</v>
      </c>
      <c r="H1283" s="125">
        <v>1075.905356</v>
      </c>
      <c r="I1283" s="125">
        <v>1036.63481</v>
      </c>
      <c r="J1283" s="125">
        <v>973.16677800000002</v>
      </c>
    </row>
    <row r="1284" spans="1:10" hidden="1" x14ac:dyDescent="0.25">
      <c r="A1284" s="125">
        <v>922781</v>
      </c>
      <c r="B1284" s="125">
        <v>2010</v>
      </c>
      <c r="C1284" s="125">
        <v>15</v>
      </c>
      <c r="D1284" s="125">
        <v>4</v>
      </c>
      <c r="E1284" s="125">
        <v>3</v>
      </c>
      <c r="F1284" s="125">
        <v>289.90065499999997</v>
      </c>
      <c r="G1284" s="125">
        <v>578.99631999999997</v>
      </c>
      <c r="H1284" s="125">
        <v>973.16677800000002</v>
      </c>
      <c r="I1284" s="125">
        <v>920.32382199999995</v>
      </c>
      <c r="J1284" s="125">
        <v>868.896975</v>
      </c>
    </row>
    <row r="1285" spans="1:10" hidden="1" x14ac:dyDescent="0.25">
      <c r="A1285" s="125">
        <v>922782</v>
      </c>
      <c r="B1285" s="125">
        <v>2010</v>
      </c>
      <c r="C1285" s="125">
        <v>15</v>
      </c>
      <c r="D1285" s="125">
        <v>4</v>
      </c>
      <c r="E1285" s="125">
        <v>4</v>
      </c>
      <c r="F1285" s="125">
        <v>2382.2466340000001</v>
      </c>
      <c r="G1285" s="125">
        <v>0</v>
      </c>
      <c r="H1285" s="125">
        <v>2750.696919</v>
      </c>
      <c r="I1285" s="125">
        <v>2414.8368249999999</v>
      </c>
      <c r="J1285" s="125">
        <v>2382.2466340000001</v>
      </c>
    </row>
    <row r="1286" spans="1:10" x14ac:dyDescent="0.25">
      <c r="A1286" s="125">
        <v>922783</v>
      </c>
      <c r="B1286" s="125">
        <v>2010</v>
      </c>
      <c r="C1286" s="125">
        <v>15</v>
      </c>
      <c r="D1286" s="125">
        <v>5</v>
      </c>
      <c r="E1286" s="125">
        <v>1</v>
      </c>
      <c r="F1286" s="129">
        <v>974.51468399999999</v>
      </c>
      <c r="G1286" s="129">
        <v>0</v>
      </c>
      <c r="H1286" s="129">
        <v>1084.8568</v>
      </c>
      <c r="I1286" s="129">
        <v>1020.199335</v>
      </c>
      <c r="J1286" s="129">
        <v>974.51468399999999</v>
      </c>
    </row>
    <row r="1287" spans="1:10" hidden="1" x14ac:dyDescent="0.25">
      <c r="A1287" s="125">
        <v>922784</v>
      </c>
      <c r="B1287" s="125">
        <v>2010</v>
      </c>
      <c r="C1287" s="125">
        <v>15</v>
      </c>
      <c r="D1287" s="125">
        <v>5</v>
      </c>
      <c r="E1287" s="125">
        <v>2</v>
      </c>
      <c r="F1287" s="125">
        <v>846.06976699999996</v>
      </c>
      <c r="G1287" s="125">
        <v>0</v>
      </c>
      <c r="H1287" s="125">
        <v>974.51468399999999</v>
      </c>
      <c r="I1287" s="125">
        <v>957.55812900000001</v>
      </c>
      <c r="J1287" s="125">
        <v>846.06976699999996</v>
      </c>
    </row>
    <row r="1288" spans="1:10" hidden="1" x14ac:dyDescent="0.25">
      <c r="A1288" s="125">
        <v>922785</v>
      </c>
      <c r="B1288" s="125">
        <v>2010</v>
      </c>
      <c r="C1288" s="125">
        <v>15</v>
      </c>
      <c r="D1288" s="125">
        <v>5</v>
      </c>
      <c r="E1288" s="125">
        <v>3</v>
      </c>
      <c r="F1288" s="125">
        <v>0</v>
      </c>
      <c r="G1288" s="125">
        <v>722.15526999999997</v>
      </c>
      <c r="H1288" s="125">
        <v>846.06976699999996</v>
      </c>
      <c r="I1288" s="125">
        <v>824.07195300000001</v>
      </c>
      <c r="J1288" s="125">
        <v>722.15526999999997</v>
      </c>
    </row>
    <row r="1289" spans="1:10" hidden="1" x14ac:dyDescent="0.25">
      <c r="A1289" s="125">
        <v>922786</v>
      </c>
      <c r="B1289" s="125">
        <v>2010</v>
      </c>
      <c r="C1289" s="125">
        <v>15</v>
      </c>
      <c r="D1289" s="125">
        <v>5</v>
      </c>
      <c r="E1289" s="125">
        <v>4</v>
      </c>
      <c r="F1289" s="125">
        <v>270.48892799999999</v>
      </c>
      <c r="G1289" s="125">
        <v>0</v>
      </c>
      <c r="H1289" s="125">
        <v>289.90065499999997</v>
      </c>
      <c r="I1289" s="125">
        <v>272.62257599999998</v>
      </c>
      <c r="J1289" s="125">
        <v>270.48892799999999</v>
      </c>
    </row>
    <row r="1290" spans="1:10" x14ac:dyDescent="0.25">
      <c r="A1290" s="125">
        <v>922787</v>
      </c>
      <c r="B1290" s="125">
        <v>2010</v>
      </c>
      <c r="C1290" s="125">
        <v>16</v>
      </c>
      <c r="D1290" s="125">
        <v>2</v>
      </c>
      <c r="E1290" s="125">
        <v>1</v>
      </c>
      <c r="F1290" s="129">
        <v>4927.9916320000002</v>
      </c>
      <c r="G1290" s="129">
        <v>0</v>
      </c>
      <c r="H1290" s="129">
        <v>6638.8140000000003</v>
      </c>
      <c r="I1290" s="129">
        <v>4927.9916320000002</v>
      </c>
      <c r="J1290" s="129">
        <v>4927.9916320000002</v>
      </c>
    </row>
    <row r="1291" spans="1:10" hidden="1" x14ac:dyDescent="0.25">
      <c r="A1291" s="125">
        <v>922788</v>
      </c>
      <c r="B1291" s="125">
        <v>2010</v>
      </c>
      <c r="C1291" s="125">
        <v>16</v>
      </c>
      <c r="D1291" s="125">
        <v>2</v>
      </c>
      <c r="E1291" s="125">
        <v>2</v>
      </c>
      <c r="F1291" s="125">
        <v>4521.6879859999999</v>
      </c>
      <c r="G1291" s="125">
        <v>0</v>
      </c>
      <c r="H1291" s="125">
        <v>4927.9916320000002</v>
      </c>
      <c r="I1291" s="125">
        <v>4525.8675149999999</v>
      </c>
      <c r="J1291" s="125">
        <v>4521.6879859999999</v>
      </c>
    </row>
    <row r="1292" spans="1:10" hidden="1" x14ac:dyDescent="0.25">
      <c r="A1292" s="125">
        <v>922789</v>
      </c>
      <c r="B1292" s="125">
        <v>2010</v>
      </c>
      <c r="C1292" s="125">
        <v>16</v>
      </c>
      <c r="D1292" s="125">
        <v>2</v>
      </c>
      <c r="E1292" s="125">
        <v>3</v>
      </c>
      <c r="F1292" s="125">
        <v>3881.70901</v>
      </c>
      <c r="G1292" s="125">
        <v>69.104067000000001</v>
      </c>
      <c r="H1292" s="125">
        <v>4521.6879859999999</v>
      </c>
      <c r="I1292" s="125">
        <v>3979.537597</v>
      </c>
      <c r="J1292" s="125">
        <v>3950.8130769999998</v>
      </c>
    </row>
    <row r="1293" spans="1:10" hidden="1" x14ac:dyDescent="0.25">
      <c r="A1293" s="125">
        <v>922790</v>
      </c>
      <c r="B1293" s="125">
        <v>2010</v>
      </c>
      <c r="C1293" s="125">
        <v>16</v>
      </c>
      <c r="D1293" s="125">
        <v>2</v>
      </c>
      <c r="E1293" s="125">
        <v>4</v>
      </c>
      <c r="F1293" s="125">
        <v>4927.9916320000002</v>
      </c>
      <c r="G1293" s="125">
        <v>0</v>
      </c>
      <c r="H1293" s="125">
        <v>6638.8140000000003</v>
      </c>
      <c r="I1293" s="125">
        <v>4927.9916320000002</v>
      </c>
      <c r="J1293" s="125">
        <v>4927.9916320000002</v>
      </c>
    </row>
    <row r="1294" spans="1:10" x14ac:dyDescent="0.25">
      <c r="A1294" s="125">
        <v>922791</v>
      </c>
      <c r="B1294" s="125">
        <v>2010</v>
      </c>
      <c r="C1294" s="125">
        <v>16</v>
      </c>
      <c r="D1294" s="125">
        <v>3</v>
      </c>
      <c r="E1294" s="125">
        <v>1</v>
      </c>
      <c r="F1294" s="129">
        <v>2783.9684090000001</v>
      </c>
      <c r="G1294" s="129">
        <v>0</v>
      </c>
      <c r="H1294" s="129">
        <v>3467.2064</v>
      </c>
      <c r="I1294" s="129">
        <v>2816.0650380000002</v>
      </c>
      <c r="J1294" s="129">
        <v>2783.9684090000001</v>
      </c>
    </row>
    <row r="1295" spans="1:10" hidden="1" x14ac:dyDescent="0.25">
      <c r="A1295" s="125">
        <v>922792</v>
      </c>
      <c r="B1295" s="125">
        <v>2010</v>
      </c>
      <c r="C1295" s="125">
        <v>16</v>
      </c>
      <c r="D1295" s="125">
        <v>3</v>
      </c>
      <c r="E1295" s="125">
        <v>2</v>
      </c>
      <c r="F1295" s="125">
        <v>2604.4626149999999</v>
      </c>
      <c r="G1295" s="125">
        <v>0</v>
      </c>
      <c r="H1295" s="125">
        <v>2783.9684090000001</v>
      </c>
      <c r="I1295" s="125">
        <v>2623.333431</v>
      </c>
      <c r="J1295" s="125">
        <v>2604.4626149999999</v>
      </c>
    </row>
    <row r="1296" spans="1:10" hidden="1" x14ac:dyDescent="0.25">
      <c r="A1296" s="125">
        <v>922793</v>
      </c>
      <c r="B1296" s="125">
        <v>2010</v>
      </c>
      <c r="C1296" s="125">
        <v>16</v>
      </c>
      <c r="D1296" s="125">
        <v>3</v>
      </c>
      <c r="E1296" s="125">
        <v>3</v>
      </c>
      <c r="F1296" s="125">
        <v>2082.8721489999998</v>
      </c>
      <c r="G1296" s="125">
        <v>86.093783999999999</v>
      </c>
      <c r="H1296" s="125">
        <v>2604.4626149999999</v>
      </c>
      <c r="I1296" s="125">
        <v>2382.301954</v>
      </c>
      <c r="J1296" s="125">
        <v>2168.9659329999999</v>
      </c>
    </row>
    <row r="1297" spans="1:10" hidden="1" x14ac:dyDescent="0.25">
      <c r="A1297" s="125">
        <v>922794</v>
      </c>
      <c r="B1297" s="125">
        <v>2010</v>
      </c>
      <c r="C1297" s="125">
        <v>16</v>
      </c>
      <c r="D1297" s="125">
        <v>3</v>
      </c>
      <c r="E1297" s="125">
        <v>4</v>
      </c>
      <c r="F1297" s="125">
        <v>3142.8210340000001</v>
      </c>
      <c r="G1297" s="125">
        <v>0</v>
      </c>
      <c r="H1297" s="125">
        <v>3881.70901</v>
      </c>
      <c r="I1297" s="125">
        <v>3152.7240579999998</v>
      </c>
      <c r="J1297" s="125">
        <v>3142.8210340000001</v>
      </c>
    </row>
    <row r="1298" spans="1:10" x14ac:dyDescent="0.25">
      <c r="A1298" s="125">
        <v>922795</v>
      </c>
      <c r="B1298" s="125">
        <v>2010</v>
      </c>
      <c r="C1298" s="125">
        <v>16</v>
      </c>
      <c r="D1298" s="125">
        <v>4</v>
      </c>
      <c r="E1298" s="125">
        <v>1</v>
      </c>
      <c r="F1298" s="129">
        <v>848.68865200000005</v>
      </c>
      <c r="G1298" s="129">
        <v>0</v>
      </c>
      <c r="H1298" s="129">
        <v>1017.67605</v>
      </c>
      <c r="I1298" s="129">
        <v>893.41780400000005</v>
      </c>
      <c r="J1298" s="129">
        <v>848.68865200000005</v>
      </c>
    </row>
    <row r="1299" spans="1:10" hidden="1" x14ac:dyDescent="0.25">
      <c r="A1299" s="125">
        <v>922796</v>
      </c>
      <c r="B1299" s="125">
        <v>2010</v>
      </c>
      <c r="C1299" s="125">
        <v>16</v>
      </c>
      <c r="D1299" s="125">
        <v>4</v>
      </c>
      <c r="E1299" s="125">
        <v>2</v>
      </c>
      <c r="F1299" s="125">
        <v>767.64707699999997</v>
      </c>
      <c r="G1299" s="125">
        <v>0</v>
      </c>
      <c r="H1299" s="125">
        <v>848.68865200000005</v>
      </c>
      <c r="I1299" s="125">
        <v>817.71151699999996</v>
      </c>
      <c r="J1299" s="125">
        <v>767.64707699999997</v>
      </c>
    </row>
    <row r="1300" spans="1:10" hidden="1" x14ac:dyDescent="0.25">
      <c r="A1300" s="125">
        <v>922797</v>
      </c>
      <c r="B1300" s="125">
        <v>2010</v>
      </c>
      <c r="C1300" s="125">
        <v>16</v>
      </c>
      <c r="D1300" s="125">
        <v>4</v>
      </c>
      <c r="E1300" s="125">
        <v>3</v>
      </c>
      <c r="F1300" s="125">
        <v>221.73985500000001</v>
      </c>
      <c r="G1300" s="125">
        <v>442.86398700000001</v>
      </c>
      <c r="H1300" s="125">
        <v>767.64707699999997</v>
      </c>
      <c r="I1300" s="125">
        <v>725.96384</v>
      </c>
      <c r="J1300" s="125">
        <v>664.60384199999999</v>
      </c>
    </row>
    <row r="1301" spans="1:10" hidden="1" x14ac:dyDescent="0.25">
      <c r="A1301" s="125">
        <v>922798</v>
      </c>
      <c r="B1301" s="125">
        <v>2010</v>
      </c>
      <c r="C1301" s="125">
        <v>16</v>
      </c>
      <c r="D1301" s="125">
        <v>4</v>
      </c>
      <c r="E1301" s="125">
        <v>4</v>
      </c>
      <c r="F1301" s="125">
        <v>1793.9002889999999</v>
      </c>
      <c r="G1301" s="125">
        <v>0</v>
      </c>
      <c r="H1301" s="125">
        <v>2082.8721489999998</v>
      </c>
      <c r="I1301" s="125">
        <v>1828.5534600000001</v>
      </c>
      <c r="J1301" s="125">
        <v>1793.9002889999999</v>
      </c>
    </row>
    <row r="1302" spans="1:10" x14ac:dyDescent="0.25">
      <c r="A1302" s="125">
        <v>922799</v>
      </c>
      <c r="B1302" s="125">
        <v>2010</v>
      </c>
      <c r="C1302" s="125">
        <v>16</v>
      </c>
      <c r="D1302" s="125">
        <v>5</v>
      </c>
      <c r="E1302" s="125">
        <v>1</v>
      </c>
      <c r="F1302" s="129">
        <v>789.63684599999999</v>
      </c>
      <c r="G1302" s="129">
        <v>0</v>
      </c>
      <c r="H1302" s="129">
        <v>909.24715000000003</v>
      </c>
      <c r="I1302" s="129">
        <v>855.05601999999999</v>
      </c>
      <c r="J1302" s="129">
        <v>789.63684599999999</v>
      </c>
    </row>
    <row r="1303" spans="1:10" hidden="1" x14ac:dyDescent="0.25">
      <c r="A1303" s="125">
        <v>922800</v>
      </c>
      <c r="B1303" s="125">
        <v>2010</v>
      </c>
      <c r="C1303" s="125">
        <v>16</v>
      </c>
      <c r="D1303" s="125">
        <v>5</v>
      </c>
      <c r="E1303" s="125">
        <v>2</v>
      </c>
      <c r="F1303" s="125">
        <v>676.16133500000001</v>
      </c>
      <c r="G1303" s="125">
        <v>0</v>
      </c>
      <c r="H1303" s="125">
        <v>789.63684599999999</v>
      </c>
      <c r="I1303" s="125">
        <v>775.89716499999997</v>
      </c>
      <c r="J1303" s="125">
        <v>676.16133500000001</v>
      </c>
    </row>
    <row r="1304" spans="1:10" hidden="1" x14ac:dyDescent="0.25">
      <c r="A1304" s="125">
        <v>922801</v>
      </c>
      <c r="B1304" s="125">
        <v>2010</v>
      </c>
      <c r="C1304" s="125">
        <v>16</v>
      </c>
      <c r="D1304" s="125">
        <v>5</v>
      </c>
      <c r="E1304" s="125">
        <v>3</v>
      </c>
      <c r="F1304" s="125">
        <v>0</v>
      </c>
      <c r="G1304" s="125">
        <v>552.14144999999996</v>
      </c>
      <c r="H1304" s="125">
        <v>676.16133500000001</v>
      </c>
      <c r="I1304" s="125">
        <v>658.581141</v>
      </c>
      <c r="J1304" s="125">
        <v>552.14144999999996</v>
      </c>
    </row>
    <row r="1305" spans="1:10" hidden="1" x14ac:dyDescent="0.25">
      <c r="A1305" s="125">
        <v>922802</v>
      </c>
      <c r="B1305" s="125">
        <v>2010</v>
      </c>
      <c r="C1305" s="125">
        <v>16</v>
      </c>
      <c r="D1305" s="125">
        <v>5</v>
      </c>
      <c r="E1305" s="125">
        <v>4</v>
      </c>
      <c r="F1305" s="125">
        <v>205.24588299999999</v>
      </c>
      <c r="G1305" s="125">
        <v>0</v>
      </c>
      <c r="H1305" s="125">
        <v>221.73985500000001</v>
      </c>
      <c r="I1305" s="125">
        <v>208.524159</v>
      </c>
      <c r="J1305" s="125">
        <v>205.24588299999999</v>
      </c>
    </row>
    <row r="1306" spans="1:10" x14ac:dyDescent="0.25">
      <c r="A1306" s="125">
        <v>922803</v>
      </c>
      <c r="B1306" s="125">
        <v>2010</v>
      </c>
      <c r="C1306" s="125">
        <v>17</v>
      </c>
      <c r="D1306" s="125">
        <v>2</v>
      </c>
      <c r="E1306" s="125">
        <v>1</v>
      </c>
      <c r="F1306" s="129">
        <v>1648.711812</v>
      </c>
      <c r="G1306" s="129">
        <v>0</v>
      </c>
      <c r="H1306" s="129">
        <v>2240.0390000000002</v>
      </c>
      <c r="I1306" s="129">
        <v>1662.7809500000001</v>
      </c>
      <c r="J1306" s="129">
        <v>1648.711812</v>
      </c>
    </row>
    <row r="1307" spans="1:10" hidden="1" x14ac:dyDescent="0.25">
      <c r="A1307" s="125">
        <v>922804</v>
      </c>
      <c r="B1307" s="125">
        <v>2010</v>
      </c>
      <c r="C1307" s="125">
        <v>17</v>
      </c>
      <c r="D1307" s="125">
        <v>2</v>
      </c>
      <c r="E1307" s="125">
        <v>2</v>
      </c>
      <c r="F1307" s="125">
        <v>1512.0346380000001</v>
      </c>
      <c r="G1307" s="125">
        <v>0</v>
      </c>
      <c r="H1307" s="125">
        <v>1648.711812</v>
      </c>
      <c r="I1307" s="125">
        <v>1514.1769280000001</v>
      </c>
      <c r="J1307" s="125">
        <v>1512.0346380000001</v>
      </c>
    </row>
    <row r="1308" spans="1:10" hidden="1" x14ac:dyDescent="0.25">
      <c r="A1308" s="125">
        <v>922805</v>
      </c>
      <c r="B1308" s="125">
        <v>2010</v>
      </c>
      <c r="C1308" s="125">
        <v>17</v>
      </c>
      <c r="D1308" s="125">
        <v>2</v>
      </c>
      <c r="E1308" s="125">
        <v>3</v>
      </c>
      <c r="F1308" s="125">
        <v>1268.0399010000001</v>
      </c>
      <c r="G1308" s="125">
        <v>49.980822000000003</v>
      </c>
      <c r="H1308" s="125">
        <v>1512.0346380000001</v>
      </c>
      <c r="I1308" s="125">
        <v>1330.741685</v>
      </c>
      <c r="J1308" s="125">
        <v>1318.0207230000001</v>
      </c>
    </row>
    <row r="1309" spans="1:10" hidden="1" x14ac:dyDescent="0.25">
      <c r="A1309" s="125">
        <v>922806</v>
      </c>
      <c r="B1309" s="125">
        <v>2010</v>
      </c>
      <c r="C1309" s="125">
        <v>17</v>
      </c>
      <c r="D1309" s="125">
        <v>2</v>
      </c>
      <c r="E1309" s="125">
        <v>4</v>
      </c>
      <c r="F1309" s="125">
        <v>1658.1026280000001</v>
      </c>
      <c r="G1309" s="125">
        <v>0</v>
      </c>
      <c r="H1309" s="125">
        <v>2240.0390000000002</v>
      </c>
      <c r="I1309" s="125">
        <v>1662.7809500000001</v>
      </c>
      <c r="J1309" s="125">
        <v>1658.1026280000001</v>
      </c>
    </row>
    <row r="1310" spans="1:10" x14ac:dyDescent="0.25">
      <c r="A1310" s="125">
        <v>922807</v>
      </c>
      <c r="B1310" s="125">
        <v>2010</v>
      </c>
      <c r="C1310" s="125">
        <v>17</v>
      </c>
      <c r="D1310" s="125">
        <v>3</v>
      </c>
      <c r="E1310" s="125">
        <v>1</v>
      </c>
      <c r="F1310" s="129">
        <v>208.41001199999999</v>
      </c>
      <c r="G1310" s="129">
        <v>0</v>
      </c>
      <c r="H1310" s="129">
        <v>263.19459999999998</v>
      </c>
      <c r="I1310" s="129">
        <v>213.76665399999999</v>
      </c>
      <c r="J1310" s="129">
        <v>208.41001199999999</v>
      </c>
    </row>
    <row r="1311" spans="1:10" hidden="1" x14ac:dyDescent="0.25">
      <c r="A1311" s="125">
        <v>922808</v>
      </c>
      <c r="B1311" s="125">
        <v>2010</v>
      </c>
      <c r="C1311" s="125">
        <v>17</v>
      </c>
      <c r="D1311" s="125">
        <v>3</v>
      </c>
      <c r="E1311" s="125">
        <v>2</v>
      </c>
      <c r="F1311" s="125">
        <v>193.93311199999999</v>
      </c>
      <c r="G1311" s="125">
        <v>0</v>
      </c>
      <c r="H1311" s="125">
        <v>208.41001199999999</v>
      </c>
      <c r="I1311" s="125">
        <v>196.38475399999999</v>
      </c>
      <c r="J1311" s="125">
        <v>193.93311199999999</v>
      </c>
    </row>
    <row r="1312" spans="1:10" hidden="1" x14ac:dyDescent="0.25">
      <c r="A1312" s="125">
        <v>922809</v>
      </c>
      <c r="B1312" s="125">
        <v>2010</v>
      </c>
      <c r="C1312" s="125">
        <v>17</v>
      </c>
      <c r="D1312" s="125">
        <v>3</v>
      </c>
      <c r="E1312" s="125">
        <v>3</v>
      </c>
      <c r="F1312" s="125">
        <v>134.162689</v>
      </c>
      <c r="G1312" s="125">
        <v>36.255273000000003</v>
      </c>
      <c r="H1312" s="125">
        <v>193.93311199999999</v>
      </c>
      <c r="I1312" s="125">
        <v>177.39061799999999</v>
      </c>
      <c r="J1312" s="125">
        <v>170.41796199999999</v>
      </c>
    </row>
    <row r="1313" spans="1:10" hidden="1" x14ac:dyDescent="0.25">
      <c r="A1313" s="125">
        <v>922810</v>
      </c>
      <c r="B1313" s="125">
        <v>2010</v>
      </c>
      <c r="C1313" s="125">
        <v>17</v>
      </c>
      <c r="D1313" s="125">
        <v>3</v>
      </c>
      <c r="E1313" s="125">
        <v>4</v>
      </c>
      <c r="F1313" s="125">
        <v>1017.3423780000001</v>
      </c>
      <c r="G1313" s="125">
        <v>0</v>
      </c>
      <c r="H1313" s="125">
        <v>1268.0399010000001</v>
      </c>
      <c r="I1313" s="125">
        <v>1029.9020069999999</v>
      </c>
      <c r="J1313" s="125">
        <v>1017.3423780000001</v>
      </c>
    </row>
    <row r="1314" spans="1:10" x14ac:dyDescent="0.25">
      <c r="A1314" s="125">
        <v>922811</v>
      </c>
      <c r="B1314" s="125">
        <v>2010</v>
      </c>
      <c r="C1314" s="125">
        <v>17</v>
      </c>
      <c r="D1314" s="125">
        <v>4</v>
      </c>
      <c r="E1314" s="125">
        <v>1</v>
      </c>
      <c r="F1314" s="129">
        <v>174.51797300000001</v>
      </c>
      <c r="G1314" s="129">
        <v>0</v>
      </c>
      <c r="H1314" s="129">
        <v>203.0574</v>
      </c>
      <c r="I1314" s="129">
        <v>178.26409100000001</v>
      </c>
      <c r="J1314" s="129">
        <v>174.51797300000001</v>
      </c>
    </row>
    <row r="1315" spans="1:10" hidden="1" x14ac:dyDescent="0.25">
      <c r="A1315" s="125">
        <v>922812</v>
      </c>
      <c r="B1315" s="125">
        <v>2010</v>
      </c>
      <c r="C1315" s="125">
        <v>17</v>
      </c>
      <c r="D1315" s="125">
        <v>4</v>
      </c>
      <c r="E1315" s="125">
        <v>2</v>
      </c>
      <c r="F1315" s="125">
        <v>163.43764100000001</v>
      </c>
      <c r="G1315" s="125">
        <v>0</v>
      </c>
      <c r="H1315" s="125">
        <v>174.51797300000001</v>
      </c>
      <c r="I1315" s="125">
        <v>168.148067</v>
      </c>
      <c r="J1315" s="125">
        <v>163.43764100000001</v>
      </c>
    </row>
    <row r="1316" spans="1:10" hidden="1" x14ac:dyDescent="0.25">
      <c r="A1316" s="125">
        <v>922813</v>
      </c>
      <c r="B1316" s="125">
        <v>2010</v>
      </c>
      <c r="C1316" s="125">
        <v>17</v>
      </c>
      <c r="D1316" s="125">
        <v>4</v>
      </c>
      <c r="E1316" s="125">
        <v>3</v>
      </c>
      <c r="F1316" s="125">
        <v>13.829708</v>
      </c>
      <c r="G1316" s="125">
        <v>139.03542200000001</v>
      </c>
      <c r="H1316" s="125">
        <v>163.43764100000001</v>
      </c>
      <c r="I1316" s="125">
        <v>154.56297699999999</v>
      </c>
      <c r="J1316" s="125">
        <v>152.86513099999999</v>
      </c>
    </row>
    <row r="1317" spans="1:10" hidden="1" x14ac:dyDescent="0.25">
      <c r="A1317" s="125">
        <v>922814</v>
      </c>
      <c r="B1317" s="125">
        <v>2010</v>
      </c>
      <c r="C1317" s="125">
        <v>17</v>
      </c>
      <c r="D1317" s="125">
        <v>4</v>
      </c>
      <c r="E1317" s="125">
        <v>4</v>
      </c>
      <c r="F1317" s="125">
        <v>116.557892</v>
      </c>
      <c r="G1317" s="125">
        <v>0</v>
      </c>
      <c r="H1317" s="125">
        <v>134.162689</v>
      </c>
      <c r="I1317" s="125">
        <v>117.781425</v>
      </c>
      <c r="J1317" s="125">
        <v>116.557892</v>
      </c>
    </row>
    <row r="1318" spans="1:10" x14ac:dyDescent="0.25">
      <c r="A1318" s="125">
        <v>922815</v>
      </c>
      <c r="B1318" s="125">
        <v>2010</v>
      </c>
      <c r="C1318" s="125">
        <v>17</v>
      </c>
      <c r="D1318" s="125">
        <v>5</v>
      </c>
      <c r="E1318" s="125">
        <v>1</v>
      </c>
      <c r="F1318" s="129">
        <v>31.347622000000001</v>
      </c>
      <c r="G1318" s="129">
        <v>0</v>
      </c>
      <c r="H1318" s="129">
        <v>35.724649999999997</v>
      </c>
      <c r="I1318" s="129">
        <v>33.595461</v>
      </c>
      <c r="J1318" s="129">
        <v>31.347622000000001</v>
      </c>
    </row>
    <row r="1319" spans="1:10" hidden="1" x14ac:dyDescent="0.25">
      <c r="A1319" s="125">
        <v>922816</v>
      </c>
      <c r="B1319" s="125">
        <v>2010</v>
      </c>
      <c r="C1319" s="125">
        <v>17</v>
      </c>
      <c r="D1319" s="125">
        <v>5</v>
      </c>
      <c r="E1319" s="125">
        <v>2</v>
      </c>
      <c r="F1319" s="125">
        <v>30.801597000000001</v>
      </c>
      <c r="G1319" s="125">
        <v>0</v>
      </c>
      <c r="H1319" s="125">
        <v>31.347622000000001</v>
      </c>
      <c r="I1319" s="125">
        <v>30.802173</v>
      </c>
      <c r="J1319" s="125">
        <v>30.801597000000001</v>
      </c>
    </row>
    <row r="1320" spans="1:10" hidden="1" x14ac:dyDescent="0.25">
      <c r="A1320" s="125">
        <v>922817</v>
      </c>
      <c r="B1320" s="125">
        <v>2010</v>
      </c>
      <c r="C1320" s="125">
        <v>17</v>
      </c>
      <c r="D1320" s="125">
        <v>5</v>
      </c>
      <c r="E1320" s="125">
        <v>3</v>
      </c>
      <c r="F1320" s="125">
        <v>0</v>
      </c>
      <c r="G1320" s="125">
        <v>29.999669000000001</v>
      </c>
      <c r="H1320" s="125">
        <v>30.801597000000001</v>
      </c>
      <c r="I1320" s="125">
        <v>30.000755000000002</v>
      </c>
      <c r="J1320" s="125">
        <v>29.999669000000001</v>
      </c>
    </row>
    <row r="1321" spans="1:10" hidden="1" x14ac:dyDescent="0.25">
      <c r="A1321" s="125">
        <v>922818</v>
      </c>
      <c r="B1321" s="125">
        <v>2010</v>
      </c>
      <c r="C1321" s="125">
        <v>17</v>
      </c>
      <c r="D1321" s="125">
        <v>5</v>
      </c>
      <c r="E1321" s="125">
        <v>4</v>
      </c>
      <c r="F1321" s="125">
        <v>12.441126000000001</v>
      </c>
      <c r="G1321" s="125">
        <v>0</v>
      </c>
      <c r="H1321" s="125">
        <v>13.829708</v>
      </c>
      <c r="I1321" s="125">
        <v>13.005458000000001</v>
      </c>
      <c r="J1321" s="125">
        <v>12.441126000000001</v>
      </c>
    </row>
    <row r="1322" spans="1:10" x14ac:dyDescent="0.25">
      <c r="A1322" s="125">
        <v>922819</v>
      </c>
      <c r="B1322" s="125">
        <v>2010</v>
      </c>
      <c r="C1322" s="125">
        <v>18</v>
      </c>
      <c r="D1322" s="125">
        <v>2</v>
      </c>
      <c r="E1322" s="125">
        <v>1</v>
      </c>
      <c r="F1322" s="129">
        <v>210.369756</v>
      </c>
      <c r="G1322" s="129">
        <v>0</v>
      </c>
      <c r="H1322" s="129">
        <v>285.82100000000003</v>
      </c>
      <c r="I1322" s="129">
        <v>212.164928</v>
      </c>
      <c r="J1322" s="129">
        <v>210.369756</v>
      </c>
    </row>
    <row r="1323" spans="1:10" hidden="1" x14ac:dyDescent="0.25">
      <c r="A1323" s="125">
        <v>922820</v>
      </c>
      <c r="B1323" s="125">
        <v>2010</v>
      </c>
      <c r="C1323" s="125">
        <v>18</v>
      </c>
      <c r="D1323" s="125">
        <v>2</v>
      </c>
      <c r="E1323" s="125">
        <v>2</v>
      </c>
      <c r="F1323" s="125">
        <v>192.93023600000001</v>
      </c>
      <c r="G1323" s="125">
        <v>0</v>
      </c>
      <c r="H1323" s="125">
        <v>210.369756</v>
      </c>
      <c r="I1323" s="125">
        <v>193.20358400000001</v>
      </c>
      <c r="J1323" s="125">
        <v>192.93023600000001</v>
      </c>
    </row>
    <row r="1324" spans="1:10" hidden="1" x14ac:dyDescent="0.25">
      <c r="A1324" s="125">
        <v>922821</v>
      </c>
      <c r="B1324" s="125">
        <v>2010</v>
      </c>
      <c r="C1324" s="125">
        <v>18</v>
      </c>
      <c r="D1324" s="125">
        <v>2</v>
      </c>
      <c r="E1324" s="125">
        <v>3</v>
      </c>
      <c r="F1324" s="125">
        <v>161.797303</v>
      </c>
      <c r="G1324" s="125">
        <v>6.3773720000000003</v>
      </c>
      <c r="H1324" s="125">
        <v>192.93023600000001</v>
      </c>
      <c r="I1324" s="125">
        <v>169.7979</v>
      </c>
      <c r="J1324" s="125">
        <v>168.17467500000001</v>
      </c>
    </row>
    <row r="1325" spans="1:10" hidden="1" x14ac:dyDescent="0.25">
      <c r="A1325" s="125">
        <v>922822</v>
      </c>
      <c r="B1325" s="125">
        <v>2010</v>
      </c>
      <c r="C1325" s="125">
        <v>18</v>
      </c>
      <c r="D1325" s="125">
        <v>2</v>
      </c>
      <c r="E1325" s="125">
        <v>4</v>
      </c>
      <c r="F1325" s="125">
        <v>211.56799100000001</v>
      </c>
      <c r="G1325" s="125">
        <v>0</v>
      </c>
      <c r="H1325" s="125">
        <v>285.82100000000003</v>
      </c>
      <c r="I1325" s="125">
        <v>212.164928</v>
      </c>
      <c r="J1325" s="125">
        <v>211.56799100000001</v>
      </c>
    </row>
    <row r="1326" spans="1:10" x14ac:dyDescent="0.25">
      <c r="A1326" s="125">
        <v>922823</v>
      </c>
      <c r="B1326" s="125">
        <v>2010</v>
      </c>
      <c r="C1326" s="125">
        <v>18</v>
      </c>
      <c r="D1326" s="125">
        <v>3</v>
      </c>
      <c r="E1326" s="125">
        <v>1</v>
      </c>
      <c r="F1326" s="129">
        <v>2586.9353839999999</v>
      </c>
      <c r="G1326" s="129">
        <v>0</v>
      </c>
      <c r="H1326" s="129">
        <v>3326.8865000000001</v>
      </c>
      <c r="I1326" s="129">
        <v>2702.0972149999998</v>
      </c>
      <c r="J1326" s="129">
        <v>2586.9353839999999</v>
      </c>
    </row>
    <row r="1327" spans="1:10" hidden="1" x14ac:dyDescent="0.25">
      <c r="A1327" s="125">
        <v>922824</v>
      </c>
      <c r="B1327" s="125">
        <v>2010</v>
      </c>
      <c r="C1327" s="125">
        <v>18</v>
      </c>
      <c r="D1327" s="125">
        <v>3</v>
      </c>
      <c r="E1327" s="125">
        <v>2</v>
      </c>
      <c r="F1327" s="125">
        <v>2405.0435630000002</v>
      </c>
      <c r="G1327" s="125">
        <v>0</v>
      </c>
      <c r="H1327" s="125">
        <v>2586.9353839999999</v>
      </c>
      <c r="I1327" s="125">
        <v>2437.6692119999998</v>
      </c>
      <c r="J1327" s="125">
        <v>2405.0435630000002</v>
      </c>
    </row>
    <row r="1328" spans="1:10" hidden="1" x14ac:dyDescent="0.25">
      <c r="A1328" s="125">
        <v>922825</v>
      </c>
      <c r="B1328" s="125">
        <v>2010</v>
      </c>
      <c r="C1328" s="125">
        <v>18</v>
      </c>
      <c r="D1328" s="125">
        <v>3</v>
      </c>
      <c r="E1328" s="125">
        <v>3</v>
      </c>
      <c r="F1328" s="125">
        <v>1647.2704349999999</v>
      </c>
      <c r="G1328" s="125">
        <v>445.147897</v>
      </c>
      <c r="H1328" s="125">
        <v>2405.0435630000002</v>
      </c>
      <c r="I1328" s="125">
        <v>2199.8933470000002</v>
      </c>
      <c r="J1328" s="125">
        <v>2092.4183330000001</v>
      </c>
    </row>
    <row r="1329" spans="1:10" hidden="1" x14ac:dyDescent="0.25">
      <c r="A1329" s="125">
        <v>922826</v>
      </c>
      <c r="B1329" s="125">
        <v>2010</v>
      </c>
      <c r="C1329" s="125">
        <v>18</v>
      </c>
      <c r="D1329" s="125">
        <v>3</v>
      </c>
      <c r="E1329" s="125">
        <v>4</v>
      </c>
      <c r="F1329" s="125">
        <v>129.22361599999999</v>
      </c>
      <c r="G1329" s="125">
        <v>0</v>
      </c>
      <c r="H1329" s="125">
        <v>161.797303</v>
      </c>
      <c r="I1329" s="125">
        <v>131.41176999999999</v>
      </c>
      <c r="J1329" s="125">
        <v>129.22361599999999</v>
      </c>
    </row>
    <row r="1330" spans="1:10" x14ac:dyDescent="0.25">
      <c r="A1330" s="125">
        <v>922827</v>
      </c>
      <c r="B1330" s="125">
        <v>2010</v>
      </c>
      <c r="C1330" s="125">
        <v>18</v>
      </c>
      <c r="D1330" s="125">
        <v>4</v>
      </c>
      <c r="E1330" s="125">
        <v>1</v>
      </c>
      <c r="F1330" s="129">
        <v>273.660887</v>
      </c>
      <c r="G1330" s="129">
        <v>0</v>
      </c>
      <c r="H1330" s="129">
        <v>323.99639999999999</v>
      </c>
      <c r="I1330" s="129">
        <v>284.43644</v>
      </c>
      <c r="J1330" s="129">
        <v>273.660887</v>
      </c>
    </row>
    <row r="1331" spans="1:10" hidden="1" x14ac:dyDescent="0.25">
      <c r="A1331" s="125">
        <v>922828</v>
      </c>
      <c r="B1331" s="125">
        <v>2010</v>
      </c>
      <c r="C1331" s="125">
        <v>18</v>
      </c>
      <c r="D1331" s="125">
        <v>4</v>
      </c>
      <c r="E1331" s="125">
        <v>2</v>
      </c>
      <c r="F1331" s="125">
        <v>256.285865</v>
      </c>
      <c r="G1331" s="125">
        <v>0</v>
      </c>
      <c r="H1331" s="125">
        <v>273.660887</v>
      </c>
      <c r="I1331" s="125">
        <v>263.67226399999998</v>
      </c>
      <c r="J1331" s="125">
        <v>256.285865</v>
      </c>
    </row>
    <row r="1332" spans="1:10" hidden="1" x14ac:dyDescent="0.25">
      <c r="A1332" s="125">
        <v>922829</v>
      </c>
      <c r="B1332" s="125">
        <v>2010</v>
      </c>
      <c r="C1332" s="125">
        <v>18</v>
      </c>
      <c r="D1332" s="125">
        <v>4</v>
      </c>
      <c r="E1332" s="125">
        <v>3</v>
      </c>
      <c r="F1332" s="125">
        <v>21.686306999999999</v>
      </c>
      <c r="G1332" s="125">
        <v>218.02085099999999</v>
      </c>
      <c r="H1332" s="125">
        <v>256.285865</v>
      </c>
      <c r="I1332" s="125">
        <v>242.36954299999999</v>
      </c>
      <c r="J1332" s="125">
        <v>239.707157</v>
      </c>
    </row>
    <row r="1333" spans="1:10" hidden="1" x14ac:dyDescent="0.25">
      <c r="A1333" s="125">
        <v>922830</v>
      </c>
      <c r="B1333" s="125">
        <v>2010</v>
      </c>
      <c r="C1333" s="125">
        <v>18</v>
      </c>
      <c r="D1333" s="125">
        <v>4</v>
      </c>
      <c r="E1333" s="125">
        <v>4</v>
      </c>
      <c r="F1333" s="125">
        <v>1417.530833</v>
      </c>
      <c r="G1333" s="125">
        <v>0</v>
      </c>
      <c r="H1333" s="125">
        <v>1647.2704349999999</v>
      </c>
      <c r="I1333" s="125">
        <v>1446.138715</v>
      </c>
      <c r="J1333" s="125">
        <v>1417.530833</v>
      </c>
    </row>
    <row r="1334" spans="1:10" x14ac:dyDescent="0.25">
      <c r="A1334" s="125">
        <v>922831</v>
      </c>
      <c r="B1334" s="125">
        <v>2010</v>
      </c>
      <c r="C1334" s="125">
        <v>18</v>
      </c>
      <c r="D1334" s="125">
        <v>5</v>
      </c>
      <c r="E1334" s="125">
        <v>1</v>
      </c>
      <c r="F1334" s="129">
        <v>76.280732</v>
      </c>
      <c r="G1334" s="129">
        <v>0</v>
      </c>
      <c r="H1334" s="129">
        <v>90.429450000000003</v>
      </c>
      <c r="I1334" s="129">
        <v>85.039855000000003</v>
      </c>
      <c r="J1334" s="129">
        <v>76.280732</v>
      </c>
    </row>
    <row r="1335" spans="1:10" hidden="1" x14ac:dyDescent="0.25">
      <c r="A1335" s="125">
        <v>922832</v>
      </c>
      <c r="B1335" s="125">
        <v>2010</v>
      </c>
      <c r="C1335" s="125">
        <v>18</v>
      </c>
      <c r="D1335" s="125">
        <v>5</v>
      </c>
      <c r="E1335" s="125">
        <v>2</v>
      </c>
      <c r="F1335" s="125">
        <v>74.952044000000001</v>
      </c>
      <c r="G1335" s="125">
        <v>0</v>
      </c>
      <c r="H1335" s="125">
        <v>76.280732</v>
      </c>
      <c r="I1335" s="125">
        <v>74.953446999999997</v>
      </c>
      <c r="J1335" s="125">
        <v>74.952044000000001</v>
      </c>
    </row>
    <row r="1336" spans="1:10" hidden="1" x14ac:dyDescent="0.25">
      <c r="A1336" s="125">
        <v>922833</v>
      </c>
      <c r="B1336" s="125">
        <v>2010</v>
      </c>
      <c r="C1336" s="125">
        <v>18</v>
      </c>
      <c r="D1336" s="125">
        <v>5</v>
      </c>
      <c r="E1336" s="125">
        <v>3</v>
      </c>
      <c r="F1336" s="125">
        <v>0</v>
      </c>
      <c r="G1336" s="125">
        <v>73.000648999999996</v>
      </c>
      <c r="H1336" s="125">
        <v>74.952044000000001</v>
      </c>
      <c r="I1336" s="125">
        <v>73.003291000000004</v>
      </c>
      <c r="J1336" s="125">
        <v>73.000648999999996</v>
      </c>
    </row>
    <row r="1337" spans="1:10" hidden="1" x14ac:dyDescent="0.25">
      <c r="A1337" s="125">
        <v>922834</v>
      </c>
      <c r="B1337" s="125">
        <v>2010</v>
      </c>
      <c r="C1337" s="125">
        <v>18</v>
      </c>
      <c r="D1337" s="125">
        <v>5</v>
      </c>
      <c r="E1337" s="125">
        <v>4</v>
      </c>
      <c r="F1337" s="125">
        <v>18.891866</v>
      </c>
      <c r="G1337" s="125">
        <v>0</v>
      </c>
      <c r="H1337" s="125">
        <v>21.686306999999999</v>
      </c>
      <c r="I1337" s="125">
        <v>20.393802999999998</v>
      </c>
      <c r="J1337" s="125">
        <v>18.891866</v>
      </c>
    </row>
    <row r="1338" spans="1:10" x14ac:dyDescent="0.25">
      <c r="A1338" s="125">
        <v>922835</v>
      </c>
      <c r="B1338" s="125">
        <v>2010</v>
      </c>
      <c r="C1338" s="125">
        <v>19</v>
      </c>
      <c r="D1338" s="125">
        <v>2</v>
      </c>
      <c r="E1338" s="125">
        <v>1</v>
      </c>
      <c r="F1338" s="129">
        <v>2259.0883399999998</v>
      </c>
      <c r="G1338" s="129">
        <v>0</v>
      </c>
      <c r="H1338" s="129">
        <v>3057.1001999999999</v>
      </c>
      <c r="I1338" s="129">
        <v>2269.2854779999998</v>
      </c>
      <c r="J1338" s="129">
        <v>2259.0883399999998</v>
      </c>
    </row>
    <row r="1339" spans="1:10" hidden="1" x14ac:dyDescent="0.25">
      <c r="A1339" s="125">
        <v>922836</v>
      </c>
      <c r="B1339" s="125">
        <v>2010</v>
      </c>
      <c r="C1339" s="125">
        <v>19</v>
      </c>
      <c r="D1339" s="125">
        <v>2</v>
      </c>
      <c r="E1339" s="125">
        <v>2</v>
      </c>
      <c r="F1339" s="125">
        <v>2072.6714360000001</v>
      </c>
      <c r="G1339" s="125">
        <v>0</v>
      </c>
      <c r="H1339" s="125">
        <v>2259.0883399999998</v>
      </c>
      <c r="I1339" s="125">
        <v>2074.7467320000001</v>
      </c>
      <c r="J1339" s="125">
        <v>2072.6714360000001</v>
      </c>
    </row>
    <row r="1340" spans="1:10" hidden="1" x14ac:dyDescent="0.25">
      <c r="A1340" s="125">
        <v>922837</v>
      </c>
      <c r="B1340" s="125">
        <v>2010</v>
      </c>
      <c r="C1340" s="125">
        <v>19</v>
      </c>
      <c r="D1340" s="125">
        <v>2</v>
      </c>
      <c r="E1340" s="125">
        <v>3</v>
      </c>
      <c r="F1340" s="125">
        <v>1799.345732</v>
      </c>
      <c r="G1340" s="125">
        <v>14.439855</v>
      </c>
      <c r="H1340" s="125">
        <v>2072.6714360000001</v>
      </c>
      <c r="I1340" s="125">
        <v>1824.1581309999999</v>
      </c>
      <c r="J1340" s="125">
        <v>1813.7855870000001</v>
      </c>
    </row>
    <row r="1341" spans="1:10" hidden="1" x14ac:dyDescent="0.25">
      <c r="A1341" s="125">
        <v>922838</v>
      </c>
      <c r="B1341" s="125">
        <v>2010</v>
      </c>
      <c r="C1341" s="125">
        <v>19</v>
      </c>
      <c r="D1341" s="125">
        <v>2</v>
      </c>
      <c r="E1341" s="125">
        <v>4</v>
      </c>
      <c r="F1341" s="125">
        <v>2266.337595</v>
      </c>
      <c r="G1341" s="125">
        <v>0</v>
      </c>
      <c r="H1341" s="125">
        <v>3057.1001999999999</v>
      </c>
      <c r="I1341" s="125">
        <v>2269.2854779999998</v>
      </c>
      <c r="J1341" s="125">
        <v>2266.337595</v>
      </c>
    </row>
    <row r="1342" spans="1:10" x14ac:dyDescent="0.25">
      <c r="A1342" s="125">
        <v>922839</v>
      </c>
      <c r="B1342" s="125">
        <v>2010</v>
      </c>
      <c r="C1342" s="125">
        <v>19</v>
      </c>
      <c r="D1342" s="125">
        <v>3</v>
      </c>
      <c r="E1342" s="125">
        <v>1</v>
      </c>
      <c r="F1342" s="129">
        <v>4797.2019979999995</v>
      </c>
      <c r="G1342" s="129">
        <v>0</v>
      </c>
      <c r="H1342" s="129">
        <v>5941.5153499999997</v>
      </c>
      <c r="I1342" s="129">
        <v>4825.6987669999999</v>
      </c>
      <c r="J1342" s="129">
        <v>4797.2019979999995</v>
      </c>
    </row>
    <row r="1343" spans="1:10" hidden="1" x14ac:dyDescent="0.25">
      <c r="A1343" s="125">
        <v>922840</v>
      </c>
      <c r="B1343" s="125">
        <v>2010</v>
      </c>
      <c r="C1343" s="125">
        <v>19</v>
      </c>
      <c r="D1343" s="125">
        <v>3</v>
      </c>
      <c r="E1343" s="125">
        <v>2</v>
      </c>
      <c r="F1343" s="125">
        <v>4499.7677409999997</v>
      </c>
      <c r="G1343" s="125">
        <v>0</v>
      </c>
      <c r="H1343" s="125">
        <v>4797.2019979999995</v>
      </c>
      <c r="I1343" s="125">
        <v>4520.4034430000002</v>
      </c>
      <c r="J1343" s="125">
        <v>4499.7677409999997</v>
      </c>
    </row>
    <row r="1344" spans="1:10" hidden="1" x14ac:dyDescent="0.25">
      <c r="A1344" s="125">
        <v>922841</v>
      </c>
      <c r="B1344" s="125">
        <v>2010</v>
      </c>
      <c r="C1344" s="125">
        <v>19</v>
      </c>
      <c r="D1344" s="125">
        <v>3</v>
      </c>
      <c r="E1344" s="125">
        <v>3</v>
      </c>
      <c r="F1344" s="125">
        <v>3472.9293389999998</v>
      </c>
      <c r="G1344" s="125">
        <v>550.64558099999999</v>
      </c>
      <c r="H1344" s="125">
        <v>4499.7677409999997</v>
      </c>
      <c r="I1344" s="125">
        <v>4115.9375520000003</v>
      </c>
      <c r="J1344" s="125">
        <v>4023.57492</v>
      </c>
    </row>
    <row r="1345" spans="1:10" hidden="1" x14ac:dyDescent="0.25">
      <c r="A1345" s="125">
        <v>922842</v>
      </c>
      <c r="B1345" s="125">
        <v>2010</v>
      </c>
      <c r="C1345" s="125">
        <v>19</v>
      </c>
      <c r="D1345" s="125">
        <v>3</v>
      </c>
      <c r="E1345" s="125">
        <v>4</v>
      </c>
      <c r="F1345" s="125">
        <v>1458.334879</v>
      </c>
      <c r="G1345" s="125">
        <v>0</v>
      </c>
      <c r="H1345" s="125">
        <v>1799.345732</v>
      </c>
      <c r="I1345" s="125">
        <v>1461.4286030000001</v>
      </c>
      <c r="J1345" s="125">
        <v>1458.334879</v>
      </c>
    </row>
    <row r="1346" spans="1:10" x14ac:dyDescent="0.25">
      <c r="A1346" s="125">
        <v>922843</v>
      </c>
      <c r="B1346" s="125">
        <v>2010</v>
      </c>
      <c r="C1346" s="125">
        <v>19</v>
      </c>
      <c r="D1346" s="125">
        <v>4</v>
      </c>
      <c r="E1346" s="125">
        <v>1</v>
      </c>
      <c r="F1346" s="129">
        <v>282.42222900000002</v>
      </c>
      <c r="G1346" s="129">
        <v>0</v>
      </c>
      <c r="H1346" s="129">
        <v>332.25</v>
      </c>
      <c r="I1346" s="129">
        <v>291.682275</v>
      </c>
      <c r="J1346" s="129">
        <v>282.42222900000002</v>
      </c>
    </row>
    <row r="1347" spans="1:10" hidden="1" x14ac:dyDescent="0.25">
      <c r="A1347" s="125">
        <v>922844</v>
      </c>
      <c r="B1347" s="125">
        <v>2010</v>
      </c>
      <c r="C1347" s="125">
        <v>19</v>
      </c>
      <c r="D1347" s="125">
        <v>4</v>
      </c>
      <c r="E1347" s="125">
        <v>2</v>
      </c>
      <c r="F1347" s="125">
        <v>266.95398999999998</v>
      </c>
      <c r="G1347" s="125">
        <v>0</v>
      </c>
      <c r="H1347" s="125">
        <v>282.42222900000002</v>
      </c>
      <c r="I1347" s="125">
        <v>272.11381799999998</v>
      </c>
      <c r="J1347" s="125">
        <v>266.95398999999998</v>
      </c>
    </row>
    <row r="1348" spans="1:10" hidden="1" x14ac:dyDescent="0.25">
      <c r="A1348" s="125">
        <v>922845</v>
      </c>
      <c r="B1348" s="125">
        <v>2010</v>
      </c>
      <c r="C1348" s="125">
        <v>19</v>
      </c>
      <c r="D1348" s="125">
        <v>4</v>
      </c>
      <c r="E1348" s="125">
        <v>3</v>
      </c>
      <c r="F1348" s="125">
        <v>24.887194000000001</v>
      </c>
      <c r="G1348" s="125">
        <v>217.49477899999999</v>
      </c>
      <c r="H1348" s="125">
        <v>266.95398999999998</v>
      </c>
      <c r="I1348" s="125">
        <v>252.45838900000001</v>
      </c>
      <c r="J1348" s="125">
        <v>242.38197299999999</v>
      </c>
    </row>
    <row r="1349" spans="1:10" hidden="1" x14ac:dyDescent="0.25">
      <c r="A1349" s="125">
        <v>922846</v>
      </c>
      <c r="B1349" s="125">
        <v>2010</v>
      </c>
      <c r="C1349" s="125">
        <v>19</v>
      </c>
      <c r="D1349" s="125">
        <v>4</v>
      </c>
      <c r="E1349" s="125">
        <v>4</v>
      </c>
      <c r="F1349" s="125">
        <v>2992.362306</v>
      </c>
      <c r="G1349" s="125">
        <v>0</v>
      </c>
      <c r="H1349" s="125">
        <v>3472.9293389999998</v>
      </c>
      <c r="I1349" s="125">
        <v>3048.8846669999998</v>
      </c>
      <c r="J1349" s="125">
        <v>2992.362306</v>
      </c>
    </row>
    <row r="1350" spans="1:10" x14ac:dyDescent="0.25">
      <c r="A1350" s="125">
        <v>922847</v>
      </c>
      <c r="B1350" s="125">
        <v>2010</v>
      </c>
      <c r="C1350" s="125">
        <v>19</v>
      </c>
      <c r="D1350" s="125">
        <v>5</v>
      </c>
      <c r="E1350" s="125">
        <v>1</v>
      </c>
      <c r="F1350" s="129">
        <v>36.373995000000001</v>
      </c>
      <c r="G1350" s="129">
        <v>0</v>
      </c>
      <c r="H1350" s="129">
        <v>39.249000000000002</v>
      </c>
      <c r="I1350" s="129">
        <v>36.909759999999999</v>
      </c>
      <c r="J1350" s="129">
        <v>36.373995000000001</v>
      </c>
    </row>
    <row r="1351" spans="1:10" hidden="1" x14ac:dyDescent="0.25">
      <c r="A1351" s="125">
        <v>922848</v>
      </c>
      <c r="B1351" s="125">
        <v>2010</v>
      </c>
      <c r="C1351" s="125">
        <v>19</v>
      </c>
      <c r="D1351" s="125">
        <v>5</v>
      </c>
      <c r="E1351" s="125">
        <v>2</v>
      </c>
      <c r="F1351" s="125">
        <v>34.241622</v>
      </c>
      <c r="G1351" s="125">
        <v>0</v>
      </c>
      <c r="H1351" s="125">
        <v>36.373995000000001</v>
      </c>
      <c r="I1351" s="125">
        <v>35.741087</v>
      </c>
      <c r="J1351" s="125">
        <v>34.241622</v>
      </c>
    </row>
    <row r="1352" spans="1:10" hidden="1" x14ac:dyDescent="0.25">
      <c r="A1352" s="125">
        <v>922849</v>
      </c>
      <c r="B1352" s="125">
        <v>2010</v>
      </c>
      <c r="C1352" s="125">
        <v>19</v>
      </c>
      <c r="D1352" s="125">
        <v>5</v>
      </c>
      <c r="E1352" s="125">
        <v>3</v>
      </c>
      <c r="F1352" s="125">
        <v>0</v>
      </c>
      <c r="G1352" s="125">
        <v>30.744333999999998</v>
      </c>
      <c r="H1352" s="125">
        <v>34.241622</v>
      </c>
      <c r="I1352" s="125">
        <v>33.35134</v>
      </c>
      <c r="J1352" s="125">
        <v>30.744333999999998</v>
      </c>
    </row>
    <row r="1353" spans="1:10" hidden="1" x14ac:dyDescent="0.25">
      <c r="A1353" s="125">
        <v>922850</v>
      </c>
      <c r="B1353" s="125">
        <v>2010</v>
      </c>
      <c r="C1353" s="125">
        <v>19</v>
      </c>
      <c r="D1353" s="125">
        <v>5</v>
      </c>
      <c r="E1353" s="125">
        <v>4</v>
      </c>
      <c r="F1353" s="125">
        <v>23.172529000000001</v>
      </c>
      <c r="G1353" s="125">
        <v>0</v>
      </c>
      <c r="H1353" s="125">
        <v>24.887194000000001</v>
      </c>
      <c r="I1353" s="125">
        <v>23.403918000000001</v>
      </c>
      <c r="J1353" s="125">
        <v>23.172529000000001</v>
      </c>
    </row>
    <row r="1354" spans="1:10" x14ac:dyDescent="0.25">
      <c r="A1354" s="125">
        <v>922851</v>
      </c>
      <c r="B1354" s="125">
        <v>2010</v>
      </c>
      <c r="C1354" s="125">
        <v>20</v>
      </c>
      <c r="D1354" s="125">
        <v>2</v>
      </c>
      <c r="E1354" s="125">
        <v>1</v>
      </c>
      <c r="F1354" s="129">
        <v>4637.602054</v>
      </c>
      <c r="G1354" s="129">
        <v>0</v>
      </c>
      <c r="H1354" s="129">
        <v>6275.8122000000003</v>
      </c>
      <c r="I1354" s="129">
        <v>4658.5353960000002</v>
      </c>
      <c r="J1354" s="129">
        <v>4637.602054</v>
      </c>
    </row>
    <row r="1355" spans="1:10" hidden="1" x14ac:dyDescent="0.25">
      <c r="A1355" s="125">
        <v>922852</v>
      </c>
      <c r="B1355" s="125">
        <v>2010</v>
      </c>
      <c r="C1355" s="125">
        <v>20</v>
      </c>
      <c r="D1355" s="125">
        <v>2</v>
      </c>
      <c r="E1355" s="125">
        <v>2</v>
      </c>
      <c r="F1355" s="125">
        <v>4254.9134260000001</v>
      </c>
      <c r="G1355" s="125">
        <v>0</v>
      </c>
      <c r="H1355" s="125">
        <v>4637.602054</v>
      </c>
      <c r="I1355" s="125">
        <v>4259.1737270000003</v>
      </c>
      <c r="J1355" s="125">
        <v>4254.9134260000001</v>
      </c>
    </row>
    <row r="1356" spans="1:10" hidden="1" x14ac:dyDescent="0.25">
      <c r="A1356" s="125">
        <v>922853</v>
      </c>
      <c r="B1356" s="125">
        <v>2010</v>
      </c>
      <c r="C1356" s="125">
        <v>20</v>
      </c>
      <c r="D1356" s="125">
        <v>2</v>
      </c>
      <c r="E1356" s="125">
        <v>3</v>
      </c>
      <c r="F1356" s="125">
        <v>3693.812019</v>
      </c>
      <c r="G1356" s="125">
        <v>29.643059000000001</v>
      </c>
      <c r="H1356" s="125">
        <v>4254.9134260000001</v>
      </c>
      <c r="I1356" s="125">
        <v>3744.7493060000002</v>
      </c>
      <c r="J1356" s="125">
        <v>3723.455078</v>
      </c>
    </row>
    <row r="1357" spans="1:10" hidden="1" x14ac:dyDescent="0.25">
      <c r="A1357" s="125">
        <v>922854</v>
      </c>
      <c r="B1357" s="125">
        <v>2010</v>
      </c>
      <c r="C1357" s="125">
        <v>20</v>
      </c>
      <c r="D1357" s="125">
        <v>2</v>
      </c>
      <c r="E1357" s="125">
        <v>4</v>
      </c>
      <c r="F1357" s="125">
        <v>4652.4837909999997</v>
      </c>
      <c r="G1357" s="125">
        <v>0</v>
      </c>
      <c r="H1357" s="125">
        <v>6275.8122000000003</v>
      </c>
      <c r="I1357" s="125">
        <v>4658.5353960000002</v>
      </c>
      <c r="J1357" s="125">
        <v>4652.4837909999997</v>
      </c>
    </row>
    <row r="1358" spans="1:10" x14ac:dyDescent="0.25">
      <c r="A1358" s="125">
        <v>922855</v>
      </c>
      <c r="B1358" s="125">
        <v>2010</v>
      </c>
      <c r="C1358" s="125">
        <v>20</v>
      </c>
      <c r="D1358" s="125">
        <v>3</v>
      </c>
      <c r="E1358" s="125">
        <v>1</v>
      </c>
      <c r="F1358" s="129">
        <v>18570.257188</v>
      </c>
      <c r="G1358" s="129">
        <v>0</v>
      </c>
      <c r="H1358" s="129">
        <v>23077.887699999999</v>
      </c>
      <c r="I1358" s="129">
        <v>18743.860390000002</v>
      </c>
      <c r="J1358" s="129">
        <v>18570.257188</v>
      </c>
    </row>
    <row r="1359" spans="1:10" hidden="1" x14ac:dyDescent="0.25">
      <c r="A1359" s="125">
        <v>922856</v>
      </c>
      <c r="B1359" s="125">
        <v>2010</v>
      </c>
      <c r="C1359" s="125">
        <v>20</v>
      </c>
      <c r="D1359" s="125">
        <v>3</v>
      </c>
      <c r="E1359" s="125">
        <v>2</v>
      </c>
      <c r="F1359" s="125">
        <v>17414.328673</v>
      </c>
      <c r="G1359" s="125">
        <v>0</v>
      </c>
      <c r="H1359" s="125">
        <v>18570.257188</v>
      </c>
      <c r="I1359" s="125">
        <v>17498.753347999998</v>
      </c>
      <c r="J1359" s="125">
        <v>17414.328673</v>
      </c>
    </row>
    <row r="1360" spans="1:10" hidden="1" x14ac:dyDescent="0.25">
      <c r="A1360" s="125">
        <v>922857</v>
      </c>
      <c r="B1360" s="125">
        <v>2010</v>
      </c>
      <c r="C1360" s="125">
        <v>20</v>
      </c>
      <c r="D1360" s="125">
        <v>3</v>
      </c>
      <c r="E1360" s="125">
        <v>3</v>
      </c>
      <c r="F1360" s="125">
        <v>13291.216144</v>
      </c>
      <c r="G1360" s="125">
        <v>2107.3706729999999</v>
      </c>
      <c r="H1360" s="125">
        <v>17414.328673</v>
      </c>
      <c r="I1360" s="125">
        <v>15928.886438</v>
      </c>
      <c r="J1360" s="125">
        <v>15398.586816999999</v>
      </c>
    </row>
    <row r="1361" spans="1:10" hidden="1" x14ac:dyDescent="0.25">
      <c r="A1361" s="125">
        <v>922858</v>
      </c>
      <c r="B1361" s="125">
        <v>2010</v>
      </c>
      <c r="C1361" s="125">
        <v>20</v>
      </c>
      <c r="D1361" s="125">
        <v>3</v>
      </c>
      <c r="E1361" s="125">
        <v>4</v>
      </c>
      <c r="F1361" s="125">
        <v>2991.6924389999999</v>
      </c>
      <c r="G1361" s="125">
        <v>0</v>
      </c>
      <c r="H1361" s="125">
        <v>3693.812019</v>
      </c>
      <c r="I1361" s="125">
        <v>3000.114122</v>
      </c>
      <c r="J1361" s="125">
        <v>2991.6924389999999</v>
      </c>
    </row>
    <row r="1362" spans="1:10" x14ac:dyDescent="0.25">
      <c r="A1362" s="125">
        <v>922859</v>
      </c>
      <c r="B1362" s="125">
        <v>2010</v>
      </c>
      <c r="C1362" s="125">
        <v>20</v>
      </c>
      <c r="D1362" s="125">
        <v>4</v>
      </c>
      <c r="E1362" s="125">
        <v>1</v>
      </c>
      <c r="F1362" s="129">
        <v>1108.949038</v>
      </c>
      <c r="G1362" s="129">
        <v>0</v>
      </c>
      <c r="H1362" s="129">
        <v>1317.2162000000001</v>
      </c>
      <c r="I1362" s="129">
        <v>1156.384102</v>
      </c>
      <c r="J1362" s="129">
        <v>1108.949038</v>
      </c>
    </row>
    <row r="1363" spans="1:10" hidden="1" x14ac:dyDescent="0.25">
      <c r="A1363" s="125">
        <v>922860</v>
      </c>
      <c r="B1363" s="125">
        <v>2010</v>
      </c>
      <c r="C1363" s="125">
        <v>20</v>
      </c>
      <c r="D1363" s="125">
        <v>4</v>
      </c>
      <c r="E1363" s="125">
        <v>2</v>
      </c>
      <c r="F1363" s="125">
        <v>1047.8160829999999</v>
      </c>
      <c r="G1363" s="125">
        <v>0</v>
      </c>
      <c r="H1363" s="125">
        <v>1108.949038</v>
      </c>
      <c r="I1363" s="125">
        <v>1068.4723980000001</v>
      </c>
      <c r="J1363" s="125">
        <v>1047.8160829999999</v>
      </c>
    </row>
    <row r="1364" spans="1:10" hidden="1" x14ac:dyDescent="0.25">
      <c r="A1364" s="125">
        <v>922861</v>
      </c>
      <c r="B1364" s="125">
        <v>2010</v>
      </c>
      <c r="C1364" s="125">
        <v>20</v>
      </c>
      <c r="D1364" s="125">
        <v>4</v>
      </c>
      <c r="E1364" s="125">
        <v>3</v>
      </c>
      <c r="F1364" s="125">
        <v>95.600256999999999</v>
      </c>
      <c r="G1364" s="125">
        <v>835.47210600000005</v>
      </c>
      <c r="H1364" s="125">
        <v>1047.8160829999999</v>
      </c>
      <c r="I1364" s="125">
        <v>990.91967</v>
      </c>
      <c r="J1364" s="125">
        <v>931.072363</v>
      </c>
    </row>
    <row r="1365" spans="1:10" hidden="1" x14ac:dyDescent="0.25">
      <c r="A1365" s="125">
        <v>922862</v>
      </c>
      <c r="B1365" s="125">
        <v>2010</v>
      </c>
      <c r="C1365" s="125">
        <v>20</v>
      </c>
      <c r="D1365" s="125">
        <v>4</v>
      </c>
      <c r="E1365" s="125">
        <v>4</v>
      </c>
      <c r="F1365" s="125">
        <v>11411.157085000001</v>
      </c>
      <c r="G1365" s="125">
        <v>0</v>
      </c>
      <c r="H1365" s="125">
        <v>13291.216144</v>
      </c>
      <c r="I1365" s="125">
        <v>11668.358652999999</v>
      </c>
      <c r="J1365" s="125">
        <v>11411.157085000001</v>
      </c>
    </row>
    <row r="1366" spans="1:10" x14ac:dyDescent="0.25">
      <c r="A1366" s="125">
        <v>922863</v>
      </c>
      <c r="B1366" s="125">
        <v>2010</v>
      </c>
      <c r="C1366" s="125">
        <v>20</v>
      </c>
      <c r="D1366" s="125">
        <v>5</v>
      </c>
      <c r="E1366" s="125">
        <v>1</v>
      </c>
      <c r="F1366" s="129">
        <v>152.547819</v>
      </c>
      <c r="G1366" s="129">
        <v>0</v>
      </c>
      <c r="H1366" s="129">
        <v>165.03270000000001</v>
      </c>
      <c r="I1366" s="129">
        <v>155.19675100000001</v>
      </c>
      <c r="J1366" s="129">
        <v>152.547819</v>
      </c>
    </row>
    <row r="1367" spans="1:10" hidden="1" x14ac:dyDescent="0.25">
      <c r="A1367" s="125">
        <v>922864</v>
      </c>
      <c r="B1367" s="125">
        <v>2010</v>
      </c>
      <c r="C1367" s="125">
        <v>20</v>
      </c>
      <c r="D1367" s="125">
        <v>5</v>
      </c>
      <c r="E1367" s="125">
        <v>2</v>
      </c>
      <c r="F1367" s="125">
        <v>143.60492300000001</v>
      </c>
      <c r="G1367" s="125">
        <v>0</v>
      </c>
      <c r="H1367" s="125">
        <v>152.547819</v>
      </c>
      <c r="I1367" s="125">
        <v>149.89348699999999</v>
      </c>
      <c r="J1367" s="125">
        <v>143.60492300000001</v>
      </c>
    </row>
    <row r="1368" spans="1:10" hidden="1" x14ac:dyDescent="0.25">
      <c r="A1368" s="125">
        <v>922865</v>
      </c>
      <c r="B1368" s="125">
        <v>2010</v>
      </c>
      <c r="C1368" s="125">
        <v>20</v>
      </c>
      <c r="D1368" s="125">
        <v>5</v>
      </c>
      <c r="E1368" s="125">
        <v>3</v>
      </c>
      <c r="F1368" s="125">
        <v>0</v>
      </c>
      <c r="G1368" s="125">
        <v>118.878806</v>
      </c>
      <c r="H1368" s="125">
        <v>143.60492300000001</v>
      </c>
      <c r="I1368" s="125">
        <v>139.871195</v>
      </c>
      <c r="J1368" s="125">
        <v>118.878806</v>
      </c>
    </row>
    <row r="1369" spans="1:10" hidden="1" x14ac:dyDescent="0.25">
      <c r="A1369" s="125">
        <v>922866</v>
      </c>
      <c r="B1369" s="125">
        <v>2010</v>
      </c>
      <c r="C1369" s="125">
        <v>20</v>
      </c>
      <c r="D1369" s="125">
        <v>5</v>
      </c>
      <c r="E1369" s="125">
        <v>4</v>
      </c>
      <c r="F1369" s="125">
        <v>88.982996</v>
      </c>
      <c r="G1369" s="125">
        <v>0</v>
      </c>
      <c r="H1369" s="125">
        <v>95.600256999999999</v>
      </c>
      <c r="I1369" s="125">
        <v>89.902482000000006</v>
      </c>
      <c r="J1369" s="125">
        <v>88.982996</v>
      </c>
    </row>
    <row r="1370" spans="1:10" x14ac:dyDescent="0.25">
      <c r="A1370" s="125">
        <v>922867</v>
      </c>
      <c r="B1370" s="125">
        <v>2010</v>
      </c>
      <c r="C1370" s="125">
        <v>21</v>
      </c>
      <c r="D1370" s="125">
        <v>2</v>
      </c>
      <c r="E1370" s="125">
        <v>1</v>
      </c>
      <c r="F1370" s="129">
        <v>7670.9606690000001</v>
      </c>
      <c r="G1370" s="129">
        <v>0</v>
      </c>
      <c r="H1370" s="129">
        <v>10366.4694</v>
      </c>
      <c r="I1370" s="129">
        <v>7695.0302359999996</v>
      </c>
      <c r="J1370" s="129">
        <v>7670.9606690000001</v>
      </c>
    </row>
    <row r="1371" spans="1:10" hidden="1" x14ac:dyDescent="0.25">
      <c r="A1371" s="125">
        <v>922868</v>
      </c>
      <c r="B1371" s="125">
        <v>2010</v>
      </c>
      <c r="C1371" s="125">
        <v>21</v>
      </c>
      <c r="D1371" s="125">
        <v>2</v>
      </c>
      <c r="E1371" s="125">
        <v>2</v>
      </c>
      <c r="F1371" s="125">
        <v>7035.3551880000005</v>
      </c>
      <c r="G1371" s="125">
        <v>0</v>
      </c>
      <c r="H1371" s="125">
        <v>7670.9606690000001</v>
      </c>
      <c r="I1371" s="125">
        <v>7045.0102779999997</v>
      </c>
      <c r="J1371" s="125">
        <v>7035.3551880000005</v>
      </c>
    </row>
    <row r="1372" spans="1:10" hidden="1" x14ac:dyDescent="0.25">
      <c r="A1372" s="125">
        <v>922869</v>
      </c>
      <c r="B1372" s="125">
        <v>2010</v>
      </c>
      <c r="C1372" s="125">
        <v>21</v>
      </c>
      <c r="D1372" s="125">
        <v>2</v>
      </c>
      <c r="E1372" s="125">
        <v>3</v>
      </c>
      <c r="F1372" s="125">
        <v>6094.6588529999999</v>
      </c>
      <c r="G1372" s="125">
        <v>46.747464000000001</v>
      </c>
      <c r="H1372" s="125">
        <v>7035.3551880000005</v>
      </c>
      <c r="I1372" s="125">
        <v>6191.8161010000003</v>
      </c>
      <c r="J1372" s="125">
        <v>6141.4063169999999</v>
      </c>
    </row>
    <row r="1373" spans="1:10" hidden="1" x14ac:dyDescent="0.25">
      <c r="A1373" s="125">
        <v>922870</v>
      </c>
      <c r="B1373" s="125">
        <v>2010</v>
      </c>
      <c r="C1373" s="125">
        <v>21</v>
      </c>
      <c r="D1373" s="125">
        <v>2</v>
      </c>
      <c r="E1373" s="125">
        <v>4</v>
      </c>
      <c r="F1373" s="125">
        <v>7686.8545940000004</v>
      </c>
      <c r="G1373" s="125">
        <v>0</v>
      </c>
      <c r="H1373" s="125">
        <v>10366.4694</v>
      </c>
      <c r="I1373" s="125">
        <v>7695.0302359999996</v>
      </c>
      <c r="J1373" s="125">
        <v>7686.8545940000004</v>
      </c>
    </row>
    <row r="1374" spans="1:10" x14ac:dyDescent="0.25">
      <c r="A1374" s="125">
        <v>922871</v>
      </c>
      <c r="B1374" s="125">
        <v>2010</v>
      </c>
      <c r="C1374" s="125">
        <v>21</v>
      </c>
      <c r="D1374" s="125">
        <v>3</v>
      </c>
      <c r="E1374" s="125">
        <v>1</v>
      </c>
      <c r="F1374" s="129">
        <v>32417.359898999999</v>
      </c>
      <c r="G1374" s="129">
        <v>0</v>
      </c>
      <c r="H1374" s="129">
        <v>40086.52635</v>
      </c>
      <c r="I1374" s="129">
        <v>32558.276700999999</v>
      </c>
      <c r="J1374" s="129">
        <v>32417.359898999999</v>
      </c>
    </row>
    <row r="1375" spans="1:10" hidden="1" x14ac:dyDescent="0.25">
      <c r="A1375" s="125">
        <v>922872</v>
      </c>
      <c r="B1375" s="125">
        <v>2010</v>
      </c>
      <c r="C1375" s="125">
        <v>21</v>
      </c>
      <c r="D1375" s="125">
        <v>3</v>
      </c>
      <c r="E1375" s="125">
        <v>2</v>
      </c>
      <c r="F1375" s="125">
        <v>30124.144608999999</v>
      </c>
      <c r="G1375" s="125">
        <v>0</v>
      </c>
      <c r="H1375" s="125">
        <v>32417.359898999999</v>
      </c>
      <c r="I1375" s="125">
        <v>30546.878232999999</v>
      </c>
      <c r="J1375" s="125">
        <v>30124.144608999999</v>
      </c>
    </row>
    <row r="1376" spans="1:10" hidden="1" x14ac:dyDescent="0.25">
      <c r="A1376" s="125">
        <v>922873</v>
      </c>
      <c r="B1376" s="125">
        <v>2010</v>
      </c>
      <c r="C1376" s="125">
        <v>21</v>
      </c>
      <c r="D1376" s="125">
        <v>3</v>
      </c>
      <c r="E1376" s="125">
        <v>3</v>
      </c>
      <c r="F1376" s="125">
        <v>24593.905929</v>
      </c>
      <c r="G1376" s="125">
        <v>1978.417639</v>
      </c>
      <c r="H1376" s="125">
        <v>30124.144608999999</v>
      </c>
      <c r="I1376" s="125">
        <v>27554.555074</v>
      </c>
      <c r="J1376" s="125">
        <v>26572.323568</v>
      </c>
    </row>
    <row r="1377" spans="1:10" hidden="1" x14ac:dyDescent="0.25">
      <c r="A1377" s="125">
        <v>922874</v>
      </c>
      <c r="B1377" s="125">
        <v>2010</v>
      </c>
      <c r="C1377" s="125">
        <v>21</v>
      </c>
      <c r="D1377" s="125">
        <v>3</v>
      </c>
      <c r="E1377" s="125">
        <v>4</v>
      </c>
      <c r="F1377" s="125">
        <v>4939.1571430000004</v>
      </c>
      <c r="G1377" s="125">
        <v>0</v>
      </c>
      <c r="H1377" s="125">
        <v>6094.6588529999999</v>
      </c>
      <c r="I1377" s="125">
        <v>4950.081921</v>
      </c>
      <c r="J1377" s="125">
        <v>4939.1571430000004</v>
      </c>
    </row>
    <row r="1378" spans="1:10" x14ac:dyDescent="0.25">
      <c r="A1378" s="125">
        <v>922875</v>
      </c>
      <c r="B1378" s="125">
        <v>2010</v>
      </c>
      <c r="C1378" s="125">
        <v>21</v>
      </c>
      <c r="D1378" s="125">
        <v>4</v>
      </c>
      <c r="E1378" s="125">
        <v>1</v>
      </c>
      <c r="F1378" s="129">
        <v>7123.0859540000001</v>
      </c>
      <c r="G1378" s="129">
        <v>0</v>
      </c>
      <c r="H1378" s="129">
        <v>8397.2425000000003</v>
      </c>
      <c r="I1378" s="129">
        <v>7371.9391910000004</v>
      </c>
      <c r="J1378" s="129">
        <v>7123.0859540000001</v>
      </c>
    </row>
    <row r="1379" spans="1:10" hidden="1" x14ac:dyDescent="0.25">
      <c r="A1379" s="125">
        <v>922876</v>
      </c>
      <c r="B1379" s="125">
        <v>2010</v>
      </c>
      <c r="C1379" s="125">
        <v>21</v>
      </c>
      <c r="D1379" s="125">
        <v>4</v>
      </c>
      <c r="E1379" s="125">
        <v>2</v>
      </c>
      <c r="F1379" s="125">
        <v>6497.3417280000003</v>
      </c>
      <c r="G1379" s="125">
        <v>0</v>
      </c>
      <c r="H1379" s="125">
        <v>7123.0859540000001</v>
      </c>
      <c r="I1379" s="125">
        <v>6863.0933169999998</v>
      </c>
      <c r="J1379" s="125">
        <v>6497.3417280000003</v>
      </c>
    </row>
    <row r="1380" spans="1:10" hidden="1" x14ac:dyDescent="0.25">
      <c r="A1380" s="125">
        <v>922877</v>
      </c>
      <c r="B1380" s="125">
        <v>2010</v>
      </c>
      <c r="C1380" s="125">
        <v>21</v>
      </c>
      <c r="D1380" s="125">
        <v>4</v>
      </c>
      <c r="E1380" s="125">
        <v>3</v>
      </c>
      <c r="F1380" s="125">
        <v>1345.9192089999999</v>
      </c>
      <c r="G1380" s="125">
        <v>4515.1598649999996</v>
      </c>
      <c r="H1380" s="125">
        <v>6497.3417280000003</v>
      </c>
      <c r="I1380" s="125">
        <v>6144.5360719999999</v>
      </c>
      <c r="J1380" s="125">
        <v>5861.0790740000002</v>
      </c>
    </row>
    <row r="1381" spans="1:10" hidden="1" x14ac:dyDescent="0.25">
      <c r="A1381" s="125">
        <v>922878</v>
      </c>
      <c r="B1381" s="125">
        <v>2010</v>
      </c>
      <c r="C1381" s="125">
        <v>21</v>
      </c>
      <c r="D1381" s="125">
        <v>4</v>
      </c>
      <c r="E1381" s="125">
        <v>4</v>
      </c>
      <c r="F1381" s="125">
        <v>21323.034382000002</v>
      </c>
      <c r="G1381" s="125">
        <v>0</v>
      </c>
      <c r="H1381" s="125">
        <v>24593.905929</v>
      </c>
      <c r="I1381" s="125">
        <v>21590.990014999999</v>
      </c>
      <c r="J1381" s="125">
        <v>21323.034382000002</v>
      </c>
    </row>
    <row r="1382" spans="1:10" x14ac:dyDescent="0.25">
      <c r="A1382" s="125">
        <v>922879</v>
      </c>
      <c r="B1382" s="125">
        <v>2010</v>
      </c>
      <c r="C1382" s="125">
        <v>21</v>
      </c>
      <c r="D1382" s="125">
        <v>5</v>
      </c>
      <c r="E1382" s="125">
        <v>1</v>
      </c>
      <c r="F1382" s="129">
        <v>360.77619299999998</v>
      </c>
      <c r="G1382" s="129">
        <v>0</v>
      </c>
      <c r="H1382" s="129">
        <v>411.62799999999999</v>
      </c>
      <c r="I1382" s="129">
        <v>387.09497099999999</v>
      </c>
      <c r="J1382" s="129">
        <v>360.77619299999998</v>
      </c>
    </row>
    <row r="1383" spans="1:10" hidden="1" x14ac:dyDescent="0.25">
      <c r="A1383" s="125">
        <v>922880</v>
      </c>
      <c r="B1383" s="125">
        <v>2010</v>
      </c>
      <c r="C1383" s="125">
        <v>21</v>
      </c>
      <c r="D1383" s="125">
        <v>5</v>
      </c>
      <c r="E1383" s="125">
        <v>2</v>
      </c>
      <c r="F1383" s="125">
        <v>327.63910099999998</v>
      </c>
      <c r="G1383" s="125">
        <v>0</v>
      </c>
      <c r="H1383" s="125">
        <v>360.77619299999998</v>
      </c>
      <c r="I1383" s="125">
        <v>354.49868700000002</v>
      </c>
      <c r="J1383" s="125">
        <v>327.63910099999998</v>
      </c>
    </row>
    <row r="1384" spans="1:10" hidden="1" x14ac:dyDescent="0.25">
      <c r="A1384" s="125">
        <v>922881</v>
      </c>
      <c r="B1384" s="125">
        <v>2010</v>
      </c>
      <c r="C1384" s="125">
        <v>21</v>
      </c>
      <c r="D1384" s="125">
        <v>5</v>
      </c>
      <c r="E1384" s="125">
        <v>3</v>
      </c>
      <c r="F1384" s="125">
        <v>0</v>
      </c>
      <c r="G1384" s="125">
        <v>307.203056</v>
      </c>
      <c r="H1384" s="125">
        <v>327.63910099999998</v>
      </c>
      <c r="I1384" s="125">
        <v>319.12048399999998</v>
      </c>
      <c r="J1384" s="125">
        <v>307.203056</v>
      </c>
    </row>
    <row r="1385" spans="1:10" hidden="1" x14ac:dyDescent="0.25">
      <c r="A1385" s="125">
        <v>922882</v>
      </c>
      <c r="B1385" s="125">
        <v>2010</v>
      </c>
      <c r="C1385" s="125">
        <v>21</v>
      </c>
      <c r="D1385" s="125">
        <v>5</v>
      </c>
      <c r="E1385" s="125">
        <v>4</v>
      </c>
      <c r="F1385" s="125">
        <v>1254.4046430000001</v>
      </c>
      <c r="G1385" s="125">
        <v>0</v>
      </c>
      <c r="H1385" s="125">
        <v>1345.9192089999999</v>
      </c>
      <c r="I1385" s="125">
        <v>1265.7024240000001</v>
      </c>
      <c r="J1385" s="125">
        <v>1254.4046430000001</v>
      </c>
    </row>
    <row r="1386" spans="1:10" x14ac:dyDescent="0.25">
      <c r="A1386" s="125">
        <v>922883</v>
      </c>
      <c r="B1386" s="125">
        <v>2010</v>
      </c>
      <c r="C1386" s="125">
        <v>22</v>
      </c>
      <c r="D1386" s="125">
        <v>2</v>
      </c>
      <c r="E1386" s="125">
        <v>1</v>
      </c>
      <c r="F1386" s="129">
        <v>34962.881958999998</v>
      </c>
      <c r="G1386" s="129">
        <v>0</v>
      </c>
      <c r="H1386" s="129">
        <v>47248.534</v>
      </c>
      <c r="I1386" s="129">
        <v>35072.586788000001</v>
      </c>
      <c r="J1386" s="129">
        <v>34962.881958999998</v>
      </c>
    </row>
    <row r="1387" spans="1:10" hidden="1" x14ac:dyDescent="0.25">
      <c r="A1387" s="125">
        <v>922884</v>
      </c>
      <c r="B1387" s="125">
        <v>2010</v>
      </c>
      <c r="C1387" s="125">
        <v>22</v>
      </c>
      <c r="D1387" s="125">
        <v>2</v>
      </c>
      <c r="E1387" s="125">
        <v>2</v>
      </c>
      <c r="F1387" s="125">
        <v>32065.904597000001</v>
      </c>
      <c r="G1387" s="125">
        <v>0</v>
      </c>
      <c r="H1387" s="125">
        <v>34962.881958999998</v>
      </c>
      <c r="I1387" s="125">
        <v>32109.910790999998</v>
      </c>
      <c r="J1387" s="125">
        <v>32065.904597000001</v>
      </c>
    </row>
    <row r="1388" spans="1:10" hidden="1" x14ac:dyDescent="0.25">
      <c r="A1388" s="125">
        <v>922885</v>
      </c>
      <c r="B1388" s="125">
        <v>2010</v>
      </c>
      <c r="C1388" s="125">
        <v>22</v>
      </c>
      <c r="D1388" s="125">
        <v>2</v>
      </c>
      <c r="E1388" s="125">
        <v>3</v>
      </c>
      <c r="F1388" s="125">
        <v>27778.372191999999</v>
      </c>
      <c r="G1388" s="125">
        <v>213.06663399999999</v>
      </c>
      <c r="H1388" s="125">
        <v>32065.904597000001</v>
      </c>
      <c r="I1388" s="125">
        <v>28221.202636000002</v>
      </c>
      <c r="J1388" s="125">
        <v>27991.438826000001</v>
      </c>
    </row>
    <row r="1389" spans="1:10" hidden="1" x14ac:dyDescent="0.25">
      <c r="A1389" s="125">
        <v>922886</v>
      </c>
      <c r="B1389" s="125">
        <v>2010</v>
      </c>
      <c r="C1389" s="125">
        <v>22</v>
      </c>
      <c r="D1389" s="125">
        <v>2</v>
      </c>
      <c r="E1389" s="125">
        <v>4</v>
      </c>
      <c r="F1389" s="125">
        <v>35035.323658000001</v>
      </c>
      <c r="G1389" s="125">
        <v>0</v>
      </c>
      <c r="H1389" s="125">
        <v>47248.534</v>
      </c>
      <c r="I1389" s="125">
        <v>35072.586788000001</v>
      </c>
      <c r="J1389" s="125">
        <v>35035.323658000001</v>
      </c>
    </row>
    <row r="1390" spans="1:10" x14ac:dyDescent="0.25">
      <c r="A1390" s="125">
        <v>922887</v>
      </c>
      <c r="B1390" s="125">
        <v>2010</v>
      </c>
      <c r="C1390" s="125">
        <v>22</v>
      </c>
      <c r="D1390" s="125">
        <v>3</v>
      </c>
      <c r="E1390" s="125">
        <v>1</v>
      </c>
      <c r="F1390" s="129">
        <v>117425.960326</v>
      </c>
      <c r="G1390" s="129">
        <v>0</v>
      </c>
      <c r="H1390" s="129">
        <v>145516.7493</v>
      </c>
      <c r="I1390" s="129">
        <v>118188.703781</v>
      </c>
      <c r="J1390" s="129">
        <v>117425.960326</v>
      </c>
    </row>
    <row r="1391" spans="1:10" hidden="1" x14ac:dyDescent="0.25">
      <c r="A1391" s="125">
        <v>922888</v>
      </c>
      <c r="B1391" s="125">
        <v>2010</v>
      </c>
      <c r="C1391" s="125">
        <v>22</v>
      </c>
      <c r="D1391" s="125">
        <v>3</v>
      </c>
      <c r="E1391" s="125">
        <v>2</v>
      </c>
      <c r="F1391" s="125">
        <v>108903.771607</v>
      </c>
      <c r="G1391" s="125">
        <v>0</v>
      </c>
      <c r="H1391" s="125">
        <v>117425.960326</v>
      </c>
      <c r="I1391" s="125">
        <v>110650.48241500001</v>
      </c>
      <c r="J1391" s="125">
        <v>108903.771607</v>
      </c>
    </row>
    <row r="1392" spans="1:10" hidden="1" x14ac:dyDescent="0.25">
      <c r="A1392" s="125">
        <v>922889</v>
      </c>
      <c r="B1392" s="125">
        <v>2010</v>
      </c>
      <c r="C1392" s="125">
        <v>22</v>
      </c>
      <c r="D1392" s="125">
        <v>3</v>
      </c>
      <c r="E1392" s="125">
        <v>3</v>
      </c>
      <c r="F1392" s="125">
        <v>87549.543323999998</v>
      </c>
      <c r="G1392" s="125">
        <v>7042.7837410000002</v>
      </c>
      <c r="H1392" s="125">
        <v>108903.771607</v>
      </c>
      <c r="I1392" s="125">
        <v>99614.279888999998</v>
      </c>
      <c r="J1392" s="125">
        <v>94592.327063999997</v>
      </c>
    </row>
    <row r="1393" spans="1:10" hidden="1" x14ac:dyDescent="0.25">
      <c r="A1393" s="125">
        <v>922890</v>
      </c>
      <c r="B1393" s="125">
        <v>2010</v>
      </c>
      <c r="C1393" s="125">
        <v>22</v>
      </c>
      <c r="D1393" s="125">
        <v>3</v>
      </c>
      <c r="E1393" s="125">
        <v>4</v>
      </c>
      <c r="F1393" s="125">
        <v>22502.856597000002</v>
      </c>
      <c r="G1393" s="125">
        <v>0</v>
      </c>
      <c r="H1393" s="125">
        <v>27778.372191999999</v>
      </c>
      <c r="I1393" s="125">
        <v>22561.593894000001</v>
      </c>
      <c r="J1393" s="125">
        <v>22502.856597000002</v>
      </c>
    </row>
    <row r="1394" spans="1:10" x14ac:dyDescent="0.25">
      <c r="A1394" s="125">
        <v>922891</v>
      </c>
      <c r="B1394" s="125">
        <v>2010</v>
      </c>
      <c r="C1394" s="125">
        <v>22</v>
      </c>
      <c r="D1394" s="125">
        <v>4</v>
      </c>
      <c r="E1394" s="125">
        <v>1</v>
      </c>
      <c r="F1394" s="129">
        <v>26868.347657999999</v>
      </c>
      <c r="G1394" s="129">
        <v>0</v>
      </c>
      <c r="H1394" s="129">
        <v>31950.372950000001</v>
      </c>
      <c r="I1394" s="129">
        <v>28049.232413000002</v>
      </c>
      <c r="J1394" s="129">
        <v>26868.347657999999</v>
      </c>
    </row>
    <row r="1395" spans="1:10" hidden="1" x14ac:dyDescent="0.25">
      <c r="A1395" s="125">
        <v>922892</v>
      </c>
      <c r="B1395" s="125">
        <v>2010</v>
      </c>
      <c r="C1395" s="125">
        <v>22</v>
      </c>
      <c r="D1395" s="125">
        <v>4</v>
      </c>
      <c r="E1395" s="125">
        <v>2</v>
      </c>
      <c r="F1395" s="125">
        <v>24504.175267999999</v>
      </c>
      <c r="G1395" s="125">
        <v>0</v>
      </c>
      <c r="H1395" s="125">
        <v>26868.347657999999</v>
      </c>
      <c r="I1395" s="125">
        <v>25887.652967999999</v>
      </c>
      <c r="J1395" s="125">
        <v>24504.175267999999</v>
      </c>
    </row>
    <row r="1396" spans="1:10" hidden="1" x14ac:dyDescent="0.25">
      <c r="A1396" s="125">
        <v>922893</v>
      </c>
      <c r="B1396" s="125">
        <v>2010</v>
      </c>
      <c r="C1396" s="125">
        <v>22</v>
      </c>
      <c r="D1396" s="125">
        <v>4</v>
      </c>
      <c r="E1396" s="125">
        <v>3</v>
      </c>
      <c r="F1396" s="125">
        <v>4768.7630609999997</v>
      </c>
      <c r="G1396" s="125">
        <v>15997.786081</v>
      </c>
      <c r="H1396" s="125">
        <v>24504.175267999999</v>
      </c>
      <c r="I1396" s="125">
        <v>23173.598550999999</v>
      </c>
      <c r="J1396" s="125">
        <v>20766.549142</v>
      </c>
    </row>
    <row r="1397" spans="1:10" hidden="1" x14ac:dyDescent="0.25">
      <c r="A1397" s="125">
        <v>922894</v>
      </c>
      <c r="B1397" s="125">
        <v>2010</v>
      </c>
      <c r="C1397" s="125">
        <v>22</v>
      </c>
      <c r="D1397" s="125">
        <v>4</v>
      </c>
      <c r="E1397" s="125">
        <v>4</v>
      </c>
      <c r="F1397" s="125">
        <v>75595.533460000006</v>
      </c>
      <c r="G1397" s="125">
        <v>0</v>
      </c>
      <c r="H1397" s="125">
        <v>87549.543323999998</v>
      </c>
      <c r="I1397" s="125">
        <v>76859.744084000005</v>
      </c>
      <c r="J1397" s="125">
        <v>75595.533460000006</v>
      </c>
    </row>
    <row r="1398" spans="1:10" x14ac:dyDescent="0.25">
      <c r="A1398" s="125">
        <v>922895</v>
      </c>
      <c r="B1398" s="125">
        <v>2010</v>
      </c>
      <c r="C1398" s="125">
        <v>22</v>
      </c>
      <c r="D1398" s="125">
        <v>5</v>
      </c>
      <c r="E1398" s="125">
        <v>1</v>
      </c>
      <c r="F1398" s="129">
        <v>1413.7530589999999</v>
      </c>
      <c r="G1398" s="129">
        <v>0</v>
      </c>
      <c r="H1398" s="129">
        <v>1624.1592499999999</v>
      </c>
      <c r="I1398" s="129">
        <v>1527.359359</v>
      </c>
      <c r="J1398" s="129">
        <v>1413.7530589999999</v>
      </c>
    </row>
    <row r="1399" spans="1:10" hidden="1" x14ac:dyDescent="0.25">
      <c r="A1399" s="125">
        <v>922896</v>
      </c>
      <c r="B1399" s="125">
        <v>2010</v>
      </c>
      <c r="C1399" s="125">
        <v>22</v>
      </c>
      <c r="D1399" s="125">
        <v>5</v>
      </c>
      <c r="E1399" s="125">
        <v>2</v>
      </c>
      <c r="F1399" s="125">
        <v>1283.900627</v>
      </c>
      <c r="G1399" s="125">
        <v>0</v>
      </c>
      <c r="H1399" s="125">
        <v>1413.7530589999999</v>
      </c>
      <c r="I1399" s="125">
        <v>1389.153755</v>
      </c>
      <c r="J1399" s="125">
        <v>1283.900627</v>
      </c>
    </row>
    <row r="1400" spans="1:10" hidden="1" x14ac:dyDescent="0.25">
      <c r="A1400" s="125">
        <v>922897</v>
      </c>
      <c r="B1400" s="125">
        <v>2010</v>
      </c>
      <c r="C1400" s="125">
        <v>22</v>
      </c>
      <c r="D1400" s="125">
        <v>5</v>
      </c>
      <c r="E1400" s="125">
        <v>3</v>
      </c>
      <c r="F1400" s="125">
        <v>0</v>
      </c>
      <c r="G1400" s="125">
        <v>1084.305824</v>
      </c>
      <c r="H1400" s="125">
        <v>1283.900627</v>
      </c>
      <c r="I1400" s="125">
        <v>1250.519211</v>
      </c>
      <c r="J1400" s="125">
        <v>1084.305824</v>
      </c>
    </row>
    <row r="1401" spans="1:10" hidden="1" x14ac:dyDescent="0.25">
      <c r="A1401" s="125">
        <v>922898</v>
      </c>
      <c r="B1401" s="125">
        <v>2010</v>
      </c>
      <c r="C1401" s="125">
        <v>22</v>
      </c>
      <c r="D1401" s="125">
        <v>5</v>
      </c>
      <c r="E1401" s="125">
        <v>4</v>
      </c>
      <c r="F1401" s="125">
        <v>4437.7784199999996</v>
      </c>
      <c r="G1401" s="125">
        <v>0</v>
      </c>
      <c r="H1401" s="125">
        <v>4768.7630609999997</v>
      </c>
      <c r="I1401" s="125">
        <v>4484.5447830000003</v>
      </c>
      <c r="J1401" s="125">
        <v>4437.7784199999996</v>
      </c>
    </row>
    <row r="1402" spans="1:10" x14ac:dyDescent="0.25">
      <c r="A1402" s="125">
        <v>922899</v>
      </c>
      <c r="B1402" s="125">
        <v>2010</v>
      </c>
      <c r="C1402" s="125">
        <v>24</v>
      </c>
      <c r="D1402" s="125">
        <v>2</v>
      </c>
      <c r="E1402" s="125">
        <v>1</v>
      </c>
      <c r="F1402" s="129">
        <v>7685.3411159999996</v>
      </c>
      <c r="G1402" s="129">
        <v>0</v>
      </c>
      <c r="H1402" s="129">
        <v>10437.785550000001</v>
      </c>
      <c r="I1402" s="129">
        <v>7747.9682140000004</v>
      </c>
      <c r="J1402" s="129">
        <v>7685.3411159999996</v>
      </c>
    </row>
    <row r="1403" spans="1:10" hidden="1" x14ac:dyDescent="0.25">
      <c r="A1403" s="125">
        <v>922900</v>
      </c>
      <c r="B1403" s="125">
        <v>2010</v>
      </c>
      <c r="C1403" s="125">
        <v>24</v>
      </c>
      <c r="D1403" s="125">
        <v>2</v>
      </c>
      <c r="E1403" s="125">
        <v>2</v>
      </c>
      <c r="F1403" s="125">
        <v>7042.5302920000004</v>
      </c>
      <c r="G1403" s="125">
        <v>0</v>
      </c>
      <c r="H1403" s="125">
        <v>7685.3411159999996</v>
      </c>
      <c r="I1403" s="125">
        <v>7058.2172810000002</v>
      </c>
      <c r="J1403" s="125">
        <v>7042.5302920000004</v>
      </c>
    </row>
    <row r="1404" spans="1:10" hidden="1" x14ac:dyDescent="0.25">
      <c r="A1404" s="125">
        <v>922901</v>
      </c>
      <c r="B1404" s="125">
        <v>2010</v>
      </c>
      <c r="C1404" s="125">
        <v>24</v>
      </c>
      <c r="D1404" s="125">
        <v>2</v>
      </c>
      <c r="E1404" s="125">
        <v>3</v>
      </c>
      <c r="F1404" s="125">
        <v>5473.6998080000003</v>
      </c>
      <c r="G1404" s="125">
        <v>450.52740899999998</v>
      </c>
      <c r="H1404" s="125">
        <v>7042.5302920000004</v>
      </c>
      <c r="I1404" s="125">
        <v>6198.1309099999999</v>
      </c>
      <c r="J1404" s="125">
        <v>5924.2272169999997</v>
      </c>
    </row>
    <row r="1405" spans="1:10" hidden="1" x14ac:dyDescent="0.25">
      <c r="A1405" s="125">
        <v>922902</v>
      </c>
      <c r="B1405" s="125">
        <v>2010</v>
      </c>
      <c r="C1405" s="125">
        <v>24</v>
      </c>
      <c r="D1405" s="125">
        <v>2</v>
      </c>
      <c r="E1405" s="125">
        <v>4</v>
      </c>
      <c r="F1405" s="125">
        <v>7733.2251310000001</v>
      </c>
      <c r="G1405" s="125">
        <v>0</v>
      </c>
      <c r="H1405" s="125">
        <v>10437.785550000001</v>
      </c>
      <c r="I1405" s="125">
        <v>7747.9682140000004</v>
      </c>
      <c r="J1405" s="125">
        <v>7733.2251310000001</v>
      </c>
    </row>
    <row r="1406" spans="1:10" x14ac:dyDescent="0.25">
      <c r="A1406" s="125">
        <v>922903</v>
      </c>
      <c r="B1406" s="125">
        <v>2010</v>
      </c>
      <c r="C1406" s="125">
        <v>24</v>
      </c>
      <c r="D1406" s="125">
        <v>3</v>
      </c>
      <c r="E1406" s="125">
        <v>1</v>
      </c>
      <c r="F1406" s="129">
        <v>3688.7099360000002</v>
      </c>
      <c r="G1406" s="129">
        <v>0</v>
      </c>
      <c r="H1406" s="129">
        <v>4684.6149999999998</v>
      </c>
      <c r="I1406" s="129">
        <v>3804.8443029999999</v>
      </c>
      <c r="J1406" s="129">
        <v>3688.7099360000002</v>
      </c>
    </row>
    <row r="1407" spans="1:10" hidden="1" x14ac:dyDescent="0.25">
      <c r="A1407" s="125">
        <v>922904</v>
      </c>
      <c r="B1407" s="125">
        <v>2010</v>
      </c>
      <c r="C1407" s="125">
        <v>24</v>
      </c>
      <c r="D1407" s="125">
        <v>3</v>
      </c>
      <c r="E1407" s="125">
        <v>2</v>
      </c>
      <c r="F1407" s="125">
        <v>3317.538959</v>
      </c>
      <c r="G1407" s="125">
        <v>0</v>
      </c>
      <c r="H1407" s="125">
        <v>3688.7099360000002</v>
      </c>
      <c r="I1407" s="125">
        <v>3475.8713720000001</v>
      </c>
      <c r="J1407" s="125">
        <v>3317.538959</v>
      </c>
    </row>
    <row r="1408" spans="1:10" hidden="1" x14ac:dyDescent="0.25">
      <c r="A1408" s="125">
        <v>922905</v>
      </c>
      <c r="B1408" s="125">
        <v>2010</v>
      </c>
      <c r="C1408" s="125">
        <v>24</v>
      </c>
      <c r="D1408" s="125">
        <v>3</v>
      </c>
      <c r="E1408" s="125">
        <v>3</v>
      </c>
      <c r="F1408" s="125">
        <v>1093.2954099999999</v>
      </c>
      <c r="G1408" s="125">
        <v>1448.0074070000001</v>
      </c>
      <c r="H1408" s="125">
        <v>3317.538959</v>
      </c>
      <c r="I1408" s="125">
        <v>3034.5528859999999</v>
      </c>
      <c r="J1408" s="125">
        <v>2541.3028169999998</v>
      </c>
    </row>
    <row r="1409" spans="1:10" hidden="1" x14ac:dyDescent="0.25">
      <c r="A1409" s="125">
        <v>922906</v>
      </c>
      <c r="B1409" s="125">
        <v>2010</v>
      </c>
      <c r="C1409" s="125">
        <v>24</v>
      </c>
      <c r="D1409" s="125">
        <v>3</v>
      </c>
      <c r="E1409" s="125">
        <v>4</v>
      </c>
      <c r="F1409" s="125">
        <v>4403.5535829999999</v>
      </c>
      <c r="G1409" s="125">
        <v>0</v>
      </c>
      <c r="H1409" s="125">
        <v>5473.6998080000003</v>
      </c>
      <c r="I1409" s="125">
        <v>4445.7389839999996</v>
      </c>
      <c r="J1409" s="125">
        <v>4403.5535829999999</v>
      </c>
    </row>
    <row r="1410" spans="1:10" x14ac:dyDescent="0.25">
      <c r="A1410" s="125">
        <v>922907</v>
      </c>
      <c r="B1410" s="125">
        <v>2010</v>
      </c>
      <c r="C1410" s="125">
        <v>24</v>
      </c>
      <c r="D1410" s="125">
        <v>4</v>
      </c>
      <c r="E1410" s="125">
        <v>1</v>
      </c>
      <c r="F1410" s="129">
        <v>471.501439</v>
      </c>
      <c r="G1410" s="129">
        <v>0</v>
      </c>
      <c r="H1410" s="129">
        <v>566.82965000000002</v>
      </c>
      <c r="I1410" s="129">
        <v>497.61975000000001</v>
      </c>
      <c r="J1410" s="129">
        <v>471.501439</v>
      </c>
    </row>
    <row r="1411" spans="1:10" hidden="1" x14ac:dyDescent="0.25">
      <c r="A1411" s="125">
        <v>922908</v>
      </c>
      <c r="B1411" s="125">
        <v>2010</v>
      </c>
      <c r="C1411" s="125">
        <v>24</v>
      </c>
      <c r="D1411" s="125">
        <v>4</v>
      </c>
      <c r="E1411" s="125">
        <v>2</v>
      </c>
      <c r="F1411" s="125">
        <v>432.91818899999998</v>
      </c>
      <c r="G1411" s="125">
        <v>0</v>
      </c>
      <c r="H1411" s="125">
        <v>471.501439</v>
      </c>
      <c r="I1411" s="125">
        <v>454.29163599999998</v>
      </c>
      <c r="J1411" s="125">
        <v>432.91818899999998</v>
      </c>
    </row>
    <row r="1412" spans="1:10" hidden="1" x14ac:dyDescent="0.25">
      <c r="A1412" s="125">
        <v>922909</v>
      </c>
      <c r="B1412" s="125">
        <v>2010</v>
      </c>
      <c r="C1412" s="125">
        <v>24</v>
      </c>
      <c r="D1412" s="125">
        <v>4</v>
      </c>
      <c r="E1412" s="125">
        <v>3</v>
      </c>
      <c r="F1412" s="125">
        <v>29.874224999999999</v>
      </c>
      <c r="G1412" s="125">
        <v>321.37199800000002</v>
      </c>
      <c r="H1412" s="125">
        <v>432.91818899999998</v>
      </c>
      <c r="I1412" s="125">
        <v>409.410731</v>
      </c>
      <c r="J1412" s="125">
        <v>351.24622299999999</v>
      </c>
    </row>
    <row r="1413" spans="1:10" hidden="1" x14ac:dyDescent="0.25">
      <c r="A1413" s="125">
        <v>922910</v>
      </c>
      <c r="B1413" s="125">
        <v>2010</v>
      </c>
      <c r="C1413" s="125">
        <v>24</v>
      </c>
      <c r="D1413" s="125">
        <v>4</v>
      </c>
      <c r="E1413" s="125">
        <v>4</v>
      </c>
      <c r="F1413" s="125">
        <v>945.95555899999999</v>
      </c>
      <c r="G1413" s="125">
        <v>0</v>
      </c>
      <c r="H1413" s="125">
        <v>1093.2954099999999</v>
      </c>
      <c r="I1413" s="125">
        <v>959.80403999999999</v>
      </c>
      <c r="J1413" s="125">
        <v>945.95555899999999</v>
      </c>
    </row>
    <row r="1414" spans="1:10" x14ac:dyDescent="0.25">
      <c r="A1414" s="125">
        <v>922911</v>
      </c>
      <c r="B1414" s="125">
        <v>2010</v>
      </c>
      <c r="C1414" s="125">
        <v>24</v>
      </c>
      <c r="D1414" s="125">
        <v>5</v>
      </c>
      <c r="E1414" s="125">
        <v>1</v>
      </c>
      <c r="F1414" s="129">
        <v>11.837815000000001</v>
      </c>
      <c r="G1414" s="129">
        <v>0</v>
      </c>
      <c r="H1414" s="129">
        <v>12.9808</v>
      </c>
      <c r="I1414" s="129">
        <v>12.207144</v>
      </c>
      <c r="J1414" s="129">
        <v>11.837815000000001</v>
      </c>
    </row>
    <row r="1415" spans="1:10" hidden="1" x14ac:dyDescent="0.25">
      <c r="A1415" s="125">
        <v>922912</v>
      </c>
      <c r="B1415" s="125">
        <v>2010</v>
      </c>
      <c r="C1415" s="125">
        <v>24</v>
      </c>
      <c r="D1415" s="125">
        <v>5</v>
      </c>
      <c r="E1415" s="125">
        <v>2</v>
      </c>
      <c r="F1415" s="125">
        <v>11.378546</v>
      </c>
      <c r="G1415" s="125">
        <v>0</v>
      </c>
      <c r="H1415" s="125">
        <v>11.837815000000001</v>
      </c>
      <c r="I1415" s="125">
        <v>11.631837000000001</v>
      </c>
      <c r="J1415" s="125">
        <v>11.378546</v>
      </c>
    </row>
    <row r="1416" spans="1:10" hidden="1" x14ac:dyDescent="0.25">
      <c r="A1416" s="125">
        <v>922913</v>
      </c>
      <c r="B1416" s="125">
        <v>2010</v>
      </c>
      <c r="C1416" s="125">
        <v>24</v>
      </c>
      <c r="D1416" s="125">
        <v>5</v>
      </c>
      <c r="E1416" s="125">
        <v>3</v>
      </c>
      <c r="F1416" s="125">
        <v>0</v>
      </c>
      <c r="G1416" s="125">
        <v>9.0003609999999998</v>
      </c>
      <c r="H1416" s="125">
        <v>11.378546</v>
      </c>
      <c r="I1416" s="125">
        <v>11.082704</v>
      </c>
      <c r="J1416" s="125">
        <v>9.0003609999999998</v>
      </c>
    </row>
    <row r="1417" spans="1:10" hidden="1" x14ac:dyDescent="0.25">
      <c r="A1417" s="125">
        <v>922914</v>
      </c>
      <c r="B1417" s="125">
        <v>2010</v>
      </c>
      <c r="C1417" s="125">
        <v>24</v>
      </c>
      <c r="D1417" s="125">
        <v>5</v>
      </c>
      <c r="E1417" s="125">
        <v>4</v>
      </c>
      <c r="F1417" s="125">
        <v>27.57471</v>
      </c>
      <c r="G1417" s="125">
        <v>0</v>
      </c>
      <c r="H1417" s="125">
        <v>29.874224999999999</v>
      </c>
      <c r="I1417" s="125">
        <v>28.093722</v>
      </c>
      <c r="J1417" s="125">
        <v>27.57471</v>
      </c>
    </row>
    <row r="1418" spans="1:10" x14ac:dyDescent="0.25">
      <c r="A1418" s="125">
        <v>922915</v>
      </c>
      <c r="B1418" s="125">
        <v>2010</v>
      </c>
      <c r="C1418" s="125">
        <v>25</v>
      </c>
      <c r="D1418" s="125">
        <v>2</v>
      </c>
      <c r="E1418" s="125">
        <v>1</v>
      </c>
      <c r="F1418" s="129">
        <v>99145.425705999995</v>
      </c>
      <c r="G1418" s="129">
        <v>0</v>
      </c>
      <c r="H1418" s="129">
        <v>133988.508</v>
      </c>
      <c r="I1418" s="129">
        <v>99459.669488</v>
      </c>
      <c r="J1418" s="129">
        <v>99145.425705999995</v>
      </c>
    </row>
    <row r="1419" spans="1:10" hidden="1" x14ac:dyDescent="0.25">
      <c r="A1419" s="125">
        <v>922916</v>
      </c>
      <c r="B1419" s="125">
        <v>2010</v>
      </c>
      <c r="C1419" s="125">
        <v>25</v>
      </c>
      <c r="D1419" s="125">
        <v>2</v>
      </c>
      <c r="E1419" s="125">
        <v>2</v>
      </c>
      <c r="F1419" s="125">
        <v>90902.663079000005</v>
      </c>
      <c r="G1419" s="125">
        <v>0</v>
      </c>
      <c r="H1419" s="125">
        <v>99145.425705999995</v>
      </c>
      <c r="I1419" s="125">
        <v>91055.158968999996</v>
      </c>
      <c r="J1419" s="125">
        <v>90902.663079000005</v>
      </c>
    </row>
    <row r="1420" spans="1:10" hidden="1" x14ac:dyDescent="0.25">
      <c r="A1420" s="125">
        <v>922917</v>
      </c>
      <c r="B1420" s="125">
        <v>2010</v>
      </c>
      <c r="C1420" s="125">
        <v>25</v>
      </c>
      <c r="D1420" s="125">
        <v>2</v>
      </c>
      <c r="E1420" s="125">
        <v>3</v>
      </c>
      <c r="F1420" s="125">
        <v>79172.513445999997</v>
      </c>
      <c r="G1420" s="125">
        <v>228.67542399999999</v>
      </c>
      <c r="H1420" s="125">
        <v>90902.663079000005</v>
      </c>
      <c r="I1420" s="125">
        <v>80003.433776000005</v>
      </c>
      <c r="J1420" s="125">
        <v>79401.188869999998</v>
      </c>
    </row>
    <row r="1421" spans="1:10" hidden="1" x14ac:dyDescent="0.25">
      <c r="A1421" s="125">
        <v>922918</v>
      </c>
      <c r="B1421" s="125">
        <v>2010</v>
      </c>
      <c r="C1421" s="125">
        <v>25</v>
      </c>
      <c r="D1421" s="125">
        <v>2</v>
      </c>
      <c r="E1421" s="125">
        <v>4</v>
      </c>
      <c r="F1421" s="125">
        <v>99362.973136000001</v>
      </c>
      <c r="G1421" s="125">
        <v>0</v>
      </c>
      <c r="H1421" s="125">
        <v>133988.508</v>
      </c>
      <c r="I1421" s="125">
        <v>99459.669488</v>
      </c>
      <c r="J1421" s="125">
        <v>99362.973136000001</v>
      </c>
    </row>
    <row r="1422" spans="1:10" x14ac:dyDescent="0.25">
      <c r="A1422" s="125">
        <v>922919</v>
      </c>
      <c r="B1422" s="125">
        <v>2010</v>
      </c>
      <c r="C1422" s="125">
        <v>25</v>
      </c>
      <c r="D1422" s="125">
        <v>3</v>
      </c>
      <c r="E1422" s="125">
        <v>1</v>
      </c>
      <c r="F1422" s="129">
        <v>41334.402603000002</v>
      </c>
      <c r="G1422" s="129">
        <v>0</v>
      </c>
      <c r="H1422" s="129">
        <v>51103.792350000003</v>
      </c>
      <c r="I1422" s="129">
        <v>41506.500146999999</v>
      </c>
      <c r="J1422" s="129">
        <v>41334.402603000002</v>
      </c>
    </row>
    <row r="1423" spans="1:10" hidden="1" x14ac:dyDescent="0.25">
      <c r="A1423" s="125">
        <v>922920</v>
      </c>
      <c r="B1423" s="125">
        <v>2010</v>
      </c>
      <c r="C1423" s="125">
        <v>25</v>
      </c>
      <c r="D1423" s="125">
        <v>3</v>
      </c>
      <c r="E1423" s="125">
        <v>2</v>
      </c>
      <c r="F1423" s="125">
        <v>38812.590712999998</v>
      </c>
      <c r="G1423" s="125">
        <v>0</v>
      </c>
      <c r="H1423" s="125">
        <v>41334.402603000002</v>
      </c>
      <c r="I1423" s="125">
        <v>38949.407572999997</v>
      </c>
      <c r="J1423" s="125">
        <v>38812.590712999998</v>
      </c>
    </row>
    <row r="1424" spans="1:10" hidden="1" x14ac:dyDescent="0.25">
      <c r="A1424" s="125">
        <v>922921</v>
      </c>
      <c r="B1424" s="125">
        <v>2010</v>
      </c>
      <c r="C1424" s="125">
        <v>25</v>
      </c>
      <c r="D1424" s="125">
        <v>3</v>
      </c>
      <c r="E1424" s="125">
        <v>3</v>
      </c>
      <c r="F1424" s="125">
        <v>30717.898246000001</v>
      </c>
      <c r="G1424" s="125">
        <v>3823.1581780000001</v>
      </c>
      <c r="H1424" s="125">
        <v>38812.590712999998</v>
      </c>
      <c r="I1424" s="125">
        <v>35501.876726000002</v>
      </c>
      <c r="J1424" s="125">
        <v>34541.056424000002</v>
      </c>
    </row>
    <row r="1425" spans="1:10" hidden="1" x14ac:dyDescent="0.25">
      <c r="A1425" s="125">
        <v>922922</v>
      </c>
      <c r="B1425" s="125">
        <v>2010</v>
      </c>
      <c r="C1425" s="125">
        <v>25</v>
      </c>
      <c r="D1425" s="125">
        <v>3</v>
      </c>
      <c r="E1425" s="125">
        <v>4</v>
      </c>
      <c r="F1425" s="125">
        <v>64206.908811000001</v>
      </c>
      <c r="G1425" s="125">
        <v>0</v>
      </c>
      <c r="H1425" s="125">
        <v>79172.513445999997</v>
      </c>
      <c r="I1425" s="125">
        <v>64303.915420999998</v>
      </c>
      <c r="J1425" s="125">
        <v>64206.908811000001</v>
      </c>
    </row>
    <row r="1426" spans="1:10" x14ac:dyDescent="0.25">
      <c r="A1426" s="125">
        <v>922923</v>
      </c>
      <c r="B1426" s="125">
        <v>2010</v>
      </c>
      <c r="C1426" s="125">
        <v>25</v>
      </c>
      <c r="D1426" s="125">
        <v>4</v>
      </c>
      <c r="E1426" s="125">
        <v>1</v>
      </c>
      <c r="F1426" s="129">
        <v>9600.3653009999998</v>
      </c>
      <c r="G1426" s="129">
        <v>0</v>
      </c>
      <c r="H1426" s="129">
        <v>11628.293250000001</v>
      </c>
      <c r="I1426" s="129">
        <v>10208.478644000001</v>
      </c>
      <c r="J1426" s="129">
        <v>9600.3653009999998</v>
      </c>
    </row>
    <row r="1427" spans="1:10" hidden="1" x14ac:dyDescent="0.25">
      <c r="A1427" s="125">
        <v>922924</v>
      </c>
      <c r="B1427" s="125">
        <v>2010</v>
      </c>
      <c r="C1427" s="125">
        <v>25</v>
      </c>
      <c r="D1427" s="125">
        <v>4</v>
      </c>
      <c r="E1427" s="125">
        <v>2</v>
      </c>
      <c r="F1427" s="125">
        <v>8761.8019089999998</v>
      </c>
      <c r="G1427" s="125">
        <v>0</v>
      </c>
      <c r="H1427" s="125">
        <v>9600.3653009999998</v>
      </c>
      <c r="I1427" s="125">
        <v>9249.9519679999994</v>
      </c>
      <c r="J1427" s="125">
        <v>8761.8019089999998</v>
      </c>
    </row>
    <row r="1428" spans="1:10" hidden="1" x14ac:dyDescent="0.25">
      <c r="A1428" s="125">
        <v>922925</v>
      </c>
      <c r="B1428" s="125">
        <v>2010</v>
      </c>
      <c r="C1428" s="125">
        <v>25</v>
      </c>
      <c r="D1428" s="125">
        <v>4</v>
      </c>
      <c r="E1428" s="125">
        <v>3</v>
      </c>
      <c r="F1428" s="125">
        <v>3708.724142</v>
      </c>
      <c r="G1428" s="125">
        <v>4091.1215609999999</v>
      </c>
      <c r="H1428" s="125">
        <v>8761.8019089999998</v>
      </c>
      <c r="I1428" s="125">
        <v>8286.0360650000002</v>
      </c>
      <c r="J1428" s="125">
        <v>7799.8457019999996</v>
      </c>
    </row>
    <row r="1429" spans="1:10" hidden="1" x14ac:dyDescent="0.25">
      <c r="A1429" s="125">
        <v>922926</v>
      </c>
      <c r="B1429" s="125">
        <v>2010</v>
      </c>
      <c r="C1429" s="125">
        <v>25</v>
      </c>
      <c r="D1429" s="125">
        <v>4</v>
      </c>
      <c r="E1429" s="125">
        <v>4</v>
      </c>
      <c r="F1429" s="125">
        <v>26485.610348999999</v>
      </c>
      <c r="G1429" s="125">
        <v>0</v>
      </c>
      <c r="H1429" s="125">
        <v>30717.898246000001</v>
      </c>
      <c r="I1429" s="125">
        <v>26967.242869999998</v>
      </c>
      <c r="J1429" s="125">
        <v>26485.610348999999</v>
      </c>
    </row>
    <row r="1430" spans="1:10" x14ac:dyDescent="0.25">
      <c r="A1430" s="125">
        <v>922927</v>
      </c>
      <c r="B1430" s="125">
        <v>2010</v>
      </c>
      <c r="C1430" s="125">
        <v>25</v>
      </c>
      <c r="D1430" s="125">
        <v>5</v>
      </c>
      <c r="E1430" s="125">
        <v>1</v>
      </c>
      <c r="F1430" s="129">
        <v>629.21490400000005</v>
      </c>
      <c r="G1430" s="129">
        <v>0</v>
      </c>
      <c r="H1430" s="129">
        <v>705.05809999999997</v>
      </c>
      <c r="I1430" s="129">
        <v>663.03663700000004</v>
      </c>
      <c r="J1430" s="129">
        <v>629.21490400000005</v>
      </c>
    </row>
    <row r="1431" spans="1:10" hidden="1" x14ac:dyDescent="0.25">
      <c r="A1431" s="125">
        <v>922928</v>
      </c>
      <c r="B1431" s="125">
        <v>2010</v>
      </c>
      <c r="C1431" s="125">
        <v>25</v>
      </c>
      <c r="D1431" s="125">
        <v>5</v>
      </c>
      <c r="E1431" s="125">
        <v>2</v>
      </c>
      <c r="F1431" s="125">
        <v>588.00222399999996</v>
      </c>
      <c r="G1431" s="125">
        <v>0</v>
      </c>
      <c r="H1431" s="125">
        <v>629.21490400000005</v>
      </c>
      <c r="I1431" s="125">
        <v>618.26656400000002</v>
      </c>
      <c r="J1431" s="125">
        <v>588.00222399999996</v>
      </c>
    </row>
    <row r="1432" spans="1:10" hidden="1" x14ac:dyDescent="0.25">
      <c r="A1432" s="125">
        <v>922929</v>
      </c>
      <c r="B1432" s="125">
        <v>2010</v>
      </c>
      <c r="C1432" s="125">
        <v>25</v>
      </c>
      <c r="D1432" s="125">
        <v>5</v>
      </c>
      <c r="E1432" s="125">
        <v>3</v>
      </c>
      <c r="F1432" s="125">
        <v>0</v>
      </c>
      <c r="G1432" s="125">
        <v>539.42533500000002</v>
      </c>
      <c r="H1432" s="125">
        <v>588.00222399999996</v>
      </c>
      <c r="I1432" s="125">
        <v>572.71416599999998</v>
      </c>
      <c r="J1432" s="125">
        <v>539.42533500000002</v>
      </c>
    </row>
    <row r="1433" spans="1:10" hidden="1" x14ac:dyDescent="0.25">
      <c r="A1433" s="125">
        <v>922930</v>
      </c>
      <c r="B1433" s="125">
        <v>2010</v>
      </c>
      <c r="C1433" s="125">
        <v>25</v>
      </c>
      <c r="D1433" s="125">
        <v>5</v>
      </c>
      <c r="E1433" s="125">
        <v>4</v>
      </c>
      <c r="F1433" s="125">
        <v>3418.6826590000001</v>
      </c>
      <c r="G1433" s="125">
        <v>0</v>
      </c>
      <c r="H1433" s="125">
        <v>3708.724142</v>
      </c>
      <c r="I1433" s="125">
        <v>3487.6841829999998</v>
      </c>
      <c r="J1433" s="125">
        <v>3418.6826590000001</v>
      </c>
    </row>
    <row r="1434" spans="1:10" x14ac:dyDescent="0.25">
      <c r="A1434" s="125">
        <v>922931</v>
      </c>
      <c r="B1434" s="125">
        <v>2010</v>
      </c>
      <c r="C1434" s="125">
        <v>26</v>
      </c>
      <c r="D1434" s="125">
        <v>2</v>
      </c>
      <c r="E1434" s="125">
        <v>1</v>
      </c>
      <c r="F1434" s="129">
        <v>1166510.752269</v>
      </c>
      <c r="G1434" s="129">
        <v>0</v>
      </c>
      <c r="H1434" s="129">
        <v>1576462.395</v>
      </c>
      <c r="I1434" s="129">
        <v>1170208.035809</v>
      </c>
      <c r="J1434" s="129">
        <v>1166510.752269</v>
      </c>
    </row>
    <row r="1435" spans="1:10" hidden="1" x14ac:dyDescent="0.25">
      <c r="A1435" s="125">
        <v>922932</v>
      </c>
      <c r="B1435" s="125">
        <v>2010</v>
      </c>
      <c r="C1435" s="125">
        <v>26</v>
      </c>
      <c r="D1435" s="125">
        <v>2</v>
      </c>
      <c r="E1435" s="125">
        <v>2</v>
      </c>
      <c r="F1435" s="125">
        <v>1069529.261039</v>
      </c>
      <c r="G1435" s="125">
        <v>0</v>
      </c>
      <c r="H1435" s="125">
        <v>1166510.752269</v>
      </c>
      <c r="I1435" s="125">
        <v>1071323.4748839999</v>
      </c>
      <c r="J1435" s="125">
        <v>1069529.261039</v>
      </c>
    </row>
    <row r="1436" spans="1:10" hidden="1" x14ac:dyDescent="0.25">
      <c r="A1436" s="125">
        <v>922933</v>
      </c>
      <c r="B1436" s="125">
        <v>2010</v>
      </c>
      <c r="C1436" s="125">
        <v>26</v>
      </c>
      <c r="D1436" s="125">
        <v>2</v>
      </c>
      <c r="E1436" s="125">
        <v>3</v>
      </c>
      <c r="F1436" s="125">
        <v>931516.38172599999</v>
      </c>
      <c r="G1436" s="125">
        <v>2690.5158649999998</v>
      </c>
      <c r="H1436" s="125">
        <v>1069529.261039</v>
      </c>
      <c r="I1436" s="125">
        <v>941292.70264000003</v>
      </c>
      <c r="J1436" s="125">
        <v>934206.89759099996</v>
      </c>
    </row>
    <row r="1437" spans="1:10" hidden="1" x14ac:dyDescent="0.25">
      <c r="A1437" s="125">
        <v>922934</v>
      </c>
      <c r="B1437" s="125">
        <v>2010</v>
      </c>
      <c r="C1437" s="125">
        <v>26</v>
      </c>
      <c r="D1437" s="125">
        <v>2</v>
      </c>
      <c r="E1437" s="125">
        <v>4</v>
      </c>
      <c r="F1437" s="125">
        <v>1169070.3400020001</v>
      </c>
      <c r="G1437" s="125">
        <v>0</v>
      </c>
      <c r="H1437" s="125">
        <v>1576462.395</v>
      </c>
      <c r="I1437" s="125">
        <v>1170208.035809</v>
      </c>
      <c r="J1437" s="125">
        <v>1169070.3400020001</v>
      </c>
    </row>
    <row r="1438" spans="1:10" x14ac:dyDescent="0.25">
      <c r="A1438" s="125">
        <v>922935</v>
      </c>
      <c r="B1438" s="125">
        <v>2010</v>
      </c>
      <c r="C1438" s="125">
        <v>26</v>
      </c>
      <c r="D1438" s="125">
        <v>3</v>
      </c>
      <c r="E1438" s="125">
        <v>1</v>
      </c>
      <c r="F1438" s="129">
        <v>265275.409094</v>
      </c>
      <c r="G1438" s="129">
        <v>0</v>
      </c>
      <c r="H1438" s="129">
        <v>328863.978</v>
      </c>
      <c r="I1438" s="129">
        <v>267103.32293199998</v>
      </c>
      <c r="J1438" s="129">
        <v>265275.409094</v>
      </c>
    </row>
    <row r="1439" spans="1:10" hidden="1" x14ac:dyDescent="0.25">
      <c r="A1439" s="125">
        <v>922936</v>
      </c>
      <c r="B1439" s="125">
        <v>2010</v>
      </c>
      <c r="C1439" s="125">
        <v>26</v>
      </c>
      <c r="D1439" s="125">
        <v>3</v>
      </c>
      <c r="E1439" s="125">
        <v>2</v>
      </c>
      <c r="F1439" s="125">
        <v>248604.60227599999</v>
      </c>
      <c r="G1439" s="125">
        <v>0</v>
      </c>
      <c r="H1439" s="125">
        <v>265275.409094</v>
      </c>
      <c r="I1439" s="125">
        <v>249969.01798900001</v>
      </c>
      <c r="J1439" s="125">
        <v>248604.60227599999</v>
      </c>
    </row>
    <row r="1440" spans="1:10" hidden="1" x14ac:dyDescent="0.25">
      <c r="A1440" s="125">
        <v>922937</v>
      </c>
      <c r="B1440" s="125">
        <v>2010</v>
      </c>
      <c r="C1440" s="125">
        <v>26</v>
      </c>
      <c r="D1440" s="125">
        <v>3</v>
      </c>
      <c r="E1440" s="125">
        <v>3</v>
      </c>
      <c r="F1440" s="125">
        <v>194253.48811999999</v>
      </c>
      <c r="G1440" s="125">
        <v>24176.843278</v>
      </c>
      <c r="H1440" s="125">
        <v>248604.60227599999</v>
      </c>
      <c r="I1440" s="125">
        <v>227398.62970200001</v>
      </c>
      <c r="J1440" s="125">
        <v>218430.33139899999</v>
      </c>
    </row>
    <row r="1441" spans="1:10" hidden="1" x14ac:dyDescent="0.25">
      <c r="A1441" s="125">
        <v>922938</v>
      </c>
      <c r="B1441" s="125">
        <v>2010</v>
      </c>
      <c r="C1441" s="125">
        <v>26</v>
      </c>
      <c r="D1441" s="125">
        <v>3</v>
      </c>
      <c r="E1441" s="125">
        <v>4</v>
      </c>
      <c r="F1441" s="125">
        <v>755023.4558</v>
      </c>
      <c r="G1441" s="125">
        <v>0</v>
      </c>
      <c r="H1441" s="125">
        <v>931516.38172599999</v>
      </c>
      <c r="I1441" s="125">
        <v>756577.60523800005</v>
      </c>
      <c r="J1441" s="125">
        <v>755023.4558</v>
      </c>
    </row>
    <row r="1442" spans="1:10" x14ac:dyDescent="0.25">
      <c r="A1442" s="125">
        <v>922939</v>
      </c>
      <c r="B1442" s="125">
        <v>2010</v>
      </c>
      <c r="C1442" s="125">
        <v>26</v>
      </c>
      <c r="D1442" s="125">
        <v>4</v>
      </c>
      <c r="E1442" s="125">
        <v>1</v>
      </c>
      <c r="F1442" s="129">
        <v>62941.653941999997</v>
      </c>
      <c r="G1442" s="129">
        <v>0</v>
      </c>
      <c r="H1442" s="129">
        <v>76865.321500000005</v>
      </c>
      <c r="I1442" s="129">
        <v>67480.065745</v>
      </c>
      <c r="J1442" s="129">
        <v>62941.653941999997</v>
      </c>
    </row>
    <row r="1443" spans="1:10" hidden="1" x14ac:dyDescent="0.25">
      <c r="A1443" s="125">
        <v>922940</v>
      </c>
      <c r="B1443" s="125">
        <v>2010</v>
      </c>
      <c r="C1443" s="125">
        <v>26</v>
      </c>
      <c r="D1443" s="125">
        <v>4</v>
      </c>
      <c r="E1443" s="125">
        <v>2</v>
      </c>
      <c r="F1443" s="125">
        <v>57443.887431000003</v>
      </c>
      <c r="G1443" s="125">
        <v>0</v>
      </c>
      <c r="H1443" s="125">
        <v>62941.653941999997</v>
      </c>
      <c r="I1443" s="125">
        <v>60644.283573000001</v>
      </c>
      <c r="J1443" s="125">
        <v>57443.887431000003</v>
      </c>
    </row>
    <row r="1444" spans="1:10" hidden="1" x14ac:dyDescent="0.25">
      <c r="A1444" s="125">
        <v>922941</v>
      </c>
      <c r="B1444" s="125">
        <v>2010</v>
      </c>
      <c r="C1444" s="125">
        <v>26</v>
      </c>
      <c r="D1444" s="125">
        <v>4</v>
      </c>
      <c r="E1444" s="125">
        <v>3</v>
      </c>
      <c r="F1444" s="125">
        <v>23456.896080999999</v>
      </c>
      <c r="G1444" s="125">
        <v>25875.478910999998</v>
      </c>
      <c r="H1444" s="125">
        <v>57443.887431000003</v>
      </c>
      <c r="I1444" s="125">
        <v>54324.684344000001</v>
      </c>
      <c r="J1444" s="125">
        <v>49332.374991999997</v>
      </c>
    </row>
    <row r="1445" spans="1:10" hidden="1" x14ac:dyDescent="0.25">
      <c r="A1445" s="125">
        <v>922942</v>
      </c>
      <c r="B1445" s="125">
        <v>2010</v>
      </c>
      <c r="C1445" s="125">
        <v>26</v>
      </c>
      <c r="D1445" s="125">
        <v>4</v>
      </c>
      <c r="E1445" s="125">
        <v>4</v>
      </c>
      <c r="F1445" s="125">
        <v>166949.06529100001</v>
      </c>
      <c r="G1445" s="125">
        <v>0</v>
      </c>
      <c r="H1445" s="125">
        <v>194253.48811999999</v>
      </c>
      <c r="I1445" s="125">
        <v>170535.13722100001</v>
      </c>
      <c r="J1445" s="125">
        <v>166949.06529100001</v>
      </c>
    </row>
    <row r="1446" spans="1:10" x14ac:dyDescent="0.25">
      <c r="A1446" s="125">
        <v>922943</v>
      </c>
      <c r="B1446" s="125">
        <v>2010</v>
      </c>
      <c r="C1446" s="125">
        <v>26</v>
      </c>
      <c r="D1446" s="125">
        <v>5</v>
      </c>
      <c r="E1446" s="125">
        <v>1</v>
      </c>
      <c r="F1446" s="129">
        <v>4501.2087389999997</v>
      </c>
      <c r="G1446" s="129">
        <v>0</v>
      </c>
      <c r="H1446" s="129">
        <v>5043.7674999999999</v>
      </c>
      <c r="I1446" s="129">
        <v>4743.1589569999996</v>
      </c>
      <c r="J1446" s="129">
        <v>4501.2087389999997</v>
      </c>
    </row>
    <row r="1447" spans="1:10" hidden="1" x14ac:dyDescent="0.25">
      <c r="A1447" s="125">
        <v>922944</v>
      </c>
      <c r="B1447" s="125">
        <v>2010</v>
      </c>
      <c r="C1447" s="125">
        <v>26</v>
      </c>
      <c r="D1447" s="125">
        <v>5</v>
      </c>
      <c r="E1447" s="125">
        <v>2</v>
      </c>
      <c r="F1447" s="125">
        <v>4206.3859830000001</v>
      </c>
      <c r="G1447" s="125">
        <v>0</v>
      </c>
      <c r="H1447" s="125">
        <v>4501.2087389999997</v>
      </c>
      <c r="I1447" s="125">
        <v>4422.8877069999999</v>
      </c>
      <c r="J1447" s="125">
        <v>4206.3859830000001</v>
      </c>
    </row>
    <row r="1448" spans="1:10" hidden="1" x14ac:dyDescent="0.25">
      <c r="A1448" s="125">
        <v>922945</v>
      </c>
      <c r="B1448" s="125">
        <v>2010</v>
      </c>
      <c r="C1448" s="125">
        <v>26</v>
      </c>
      <c r="D1448" s="125">
        <v>5</v>
      </c>
      <c r="E1448" s="125">
        <v>3</v>
      </c>
      <c r="F1448" s="125">
        <v>0</v>
      </c>
      <c r="G1448" s="125">
        <v>3408.6471350000002</v>
      </c>
      <c r="H1448" s="125">
        <v>4206.3859830000001</v>
      </c>
      <c r="I1448" s="125">
        <v>4097.0199469999998</v>
      </c>
      <c r="J1448" s="125">
        <v>3408.6471350000002</v>
      </c>
    </row>
    <row r="1449" spans="1:10" hidden="1" x14ac:dyDescent="0.25">
      <c r="A1449" s="125">
        <v>922946</v>
      </c>
      <c r="B1449" s="125">
        <v>2010</v>
      </c>
      <c r="C1449" s="125">
        <v>26</v>
      </c>
      <c r="D1449" s="125">
        <v>5</v>
      </c>
      <c r="E1449" s="125">
        <v>4</v>
      </c>
      <c r="F1449" s="125">
        <v>21622.445024000001</v>
      </c>
      <c r="G1449" s="125">
        <v>0</v>
      </c>
      <c r="H1449" s="125">
        <v>23456.896080999999</v>
      </c>
      <c r="I1449" s="125">
        <v>22058.865075000002</v>
      </c>
      <c r="J1449" s="125">
        <v>21622.445024000001</v>
      </c>
    </row>
    <row r="1450" spans="1:10" x14ac:dyDescent="0.25">
      <c r="A1450" s="125">
        <v>922947</v>
      </c>
      <c r="B1450" s="125">
        <v>2010</v>
      </c>
      <c r="C1450" s="125">
        <v>27</v>
      </c>
      <c r="D1450" s="125">
        <v>2</v>
      </c>
      <c r="E1450" s="125">
        <v>1</v>
      </c>
      <c r="F1450" s="129">
        <v>93.662819999999996</v>
      </c>
      <c r="G1450" s="129">
        <v>0</v>
      </c>
      <c r="H1450" s="129">
        <v>126.17919999999999</v>
      </c>
      <c r="I1450" s="129">
        <v>93.662819999999996</v>
      </c>
      <c r="J1450" s="129">
        <v>93.662819999999996</v>
      </c>
    </row>
    <row r="1451" spans="1:10" hidden="1" x14ac:dyDescent="0.25">
      <c r="A1451" s="125">
        <v>922948</v>
      </c>
      <c r="B1451" s="125">
        <v>2010</v>
      </c>
      <c r="C1451" s="125">
        <v>27</v>
      </c>
      <c r="D1451" s="125">
        <v>2</v>
      </c>
      <c r="E1451" s="125">
        <v>2</v>
      </c>
      <c r="F1451" s="125">
        <v>85.863196000000002</v>
      </c>
      <c r="G1451" s="125">
        <v>0</v>
      </c>
      <c r="H1451" s="125">
        <v>93.662819999999996</v>
      </c>
      <c r="I1451" s="125">
        <v>86.019934000000006</v>
      </c>
      <c r="J1451" s="125">
        <v>85.863196000000002</v>
      </c>
    </row>
    <row r="1452" spans="1:10" hidden="1" x14ac:dyDescent="0.25">
      <c r="A1452" s="125">
        <v>922949</v>
      </c>
      <c r="B1452" s="125">
        <v>2010</v>
      </c>
      <c r="C1452" s="125">
        <v>27</v>
      </c>
      <c r="D1452" s="125">
        <v>2</v>
      </c>
      <c r="E1452" s="125">
        <v>3</v>
      </c>
      <c r="F1452" s="125">
        <v>74.366214999999997</v>
      </c>
      <c r="G1452" s="125">
        <v>0.47831000000000001</v>
      </c>
      <c r="H1452" s="125">
        <v>85.863196000000002</v>
      </c>
      <c r="I1452" s="125">
        <v>75.568199000000007</v>
      </c>
      <c r="J1452" s="125">
        <v>74.844525000000004</v>
      </c>
    </row>
    <row r="1453" spans="1:10" hidden="1" x14ac:dyDescent="0.25">
      <c r="A1453" s="125">
        <v>922950</v>
      </c>
      <c r="B1453" s="125">
        <v>2010</v>
      </c>
      <c r="C1453" s="125">
        <v>27</v>
      </c>
      <c r="D1453" s="125">
        <v>2</v>
      </c>
      <c r="E1453" s="125">
        <v>4</v>
      </c>
      <c r="F1453" s="125">
        <v>93.662819999999996</v>
      </c>
      <c r="G1453" s="125">
        <v>0</v>
      </c>
      <c r="H1453" s="125">
        <v>126.17919999999999</v>
      </c>
      <c r="I1453" s="125">
        <v>93.662819999999996</v>
      </c>
      <c r="J1453" s="125">
        <v>93.662819999999996</v>
      </c>
    </row>
    <row r="1454" spans="1:10" hidden="1" x14ac:dyDescent="0.25">
      <c r="A1454" s="125">
        <v>922951</v>
      </c>
      <c r="B1454" s="125">
        <v>2010</v>
      </c>
      <c r="C1454" s="125">
        <v>27</v>
      </c>
      <c r="D1454" s="125">
        <v>3</v>
      </c>
      <c r="E1454" s="125">
        <v>4</v>
      </c>
      <c r="F1454" s="125">
        <v>60.348858</v>
      </c>
      <c r="G1454" s="125">
        <v>0</v>
      </c>
      <c r="H1454" s="125">
        <v>74.366214999999997</v>
      </c>
      <c r="I1454" s="125">
        <v>60.400239999999997</v>
      </c>
      <c r="J1454" s="125">
        <v>60.348858</v>
      </c>
    </row>
    <row r="1455" spans="1:10" x14ac:dyDescent="0.25">
      <c r="A1455" s="125">
        <v>922952</v>
      </c>
      <c r="B1455" s="125">
        <v>2010</v>
      </c>
      <c r="C1455" s="125">
        <v>27</v>
      </c>
      <c r="D1455" s="125">
        <v>4</v>
      </c>
      <c r="E1455" s="125">
        <v>1</v>
      </c>
      <c r="F1455" s="129">
        <v>17.420793</v>
      </c>
      <c r="G1455" s="129">
        <v>0</v>
      </c>
      <c r="H1455" s="129">
        <v>20.045000000000002</v>
      </c>
      <c r="I1455" s="129">
        <v>17.597505999999999</v>
      </c>
      <c r="J1455" s="129">
        <v>17.420793</v>
      </c>
    </row>
    <row r="1456" spans="1:10" hidden="1" x14ac:dyDescent="0.25">
      <c r="A1456" s="125">
        <v>922953</v>
      </c>
      <c r="B1456" s="125">
        <v>2010</v>
      </c>
      <c r="C1456" s="125">
        <v>27</v>
      </c>
      <c r="D1456" s="125">
        <v>4</v>
      </c>
      <c r="E1456" s="125">
        <v>2</v>
      </c>
      <c r="F1456" s="125">
        <v>16.249517999999998</v>
      </c>
      <c r="G1456" s="125">
        <v>0</v>
      </c>
      <c r="H1456" s="125">
        <v>17.420793</v>
      </c>
      <c r="I1456" s="125">
        <v>16.784934</v>
      </c>
      <c r="J1456" s="125">
        <v>16.249517999999998</v>
      </c>
    </row>
    <row r="1457" spans="1:10" hidden="1" x14ac:dyDescent="0.25">
      <c r="A1457" s="125">
        <v>922954</v>
      </c>
      <c r="B1457" s="125">
        <v>2010</v>
      </c>
      <c r="C1457" s="125">
        <v>27</v>
      </c>
      <c r="D1457" s="125">
        <v>4</v>
      </c>
      <c r="E1457" s="125">
        <v>3</v>
      </c>
      <c r="F1457" s="125">
        <v>7.3576379999999997</v>
      </c>
      <c r="G1457" s="125">
        <v>7.0756649999999999</v>
      </c>
      <c r="H1457" s="125">
        <v>16.249517999999998</v>
      </c>
      <c r="I1457" s="125">
        <v>15.367169000000001</v>
      </c>
      <c r="J1457" s="125">
        <v>14.433303</v>
      </c>
    </row>
    <row r="1458" spans="1:10" hidden="1" x14ac:dyDescent="0.25">
      <c r="A1458" s="125">
        <v>922955</v>
      </c>
      <c r="B1458" s="125">
        <v>2010</v>
      </c>
      <c r="C1458" s="125">
        <v>27</v>
      </c>
      <c r="D1458" s="125">
        <v>4</v>
      </c>
      <c r="E1458" s="125">
        <v>4</v>
      </c>
      <c r="F1458" s="125">
        <v>17.535087999999998</v>
      </c>
      <c r="G1458" s="125">
        <v>0</v>
      </c>
      <c r="H1458" s="125">
        <v>20.045000000000002</v>
      </c>
      <c r="I1458" s="125">
        <v>17.597505999999999</v>
      </c>
      <c r="J1458" s="125">
        <v>17.535087999999998</v>
      </c>
    </row>
    <row r="1459" spans="1:10" x14ac:dyDescent="0.25">
      <c r="A1459" s="125">
        <v>922956</v>
      </c>
      <c r="B1459" s="125">
        <v>2010</v>
      </c>
      <c r="C1459" s="125">
        <v>27</v>
      </c>
      <c r="D1459" s="125">
        <v>5</v>
      </c>
      <c r="E1459" s="125">
        <v>1</v>
      </c>
      <c r="F1459" s="129">
        <v>7.1076750000000004</v>
      </c>
      <c r="G1459" s="129">
        <v>0</v>
      </c>
      <c r="H1459" s="129">
        <v>7.8368000000000002</v>
      </c>
      <c r="I1459" s="129">
        <v>7.3697270000000001</v>
      </c>
      <c r="J1459" s="129">
        <v>7.1076750000000004</v>
      </c>
    </row>
    <row r="1460" spans="1:10" hidden="1" x14ac:dyDescent="0.25">
      <c r="A1460" s="125">
        <v>922957</v>
      </c>
      <c r="B1460" s="125">
        <v>2010</v>
      </c>
      <c r="C1460" s="125">
        <v>27</v>
      </c>
      <c r="D1460" s="125">
        <v>5</v>
      </c>
      <c r="E1460" s="125">
        <v>2</v>
      </c>
      <c r="F1460" s="125">
        <v>6.2535869999999996</v>
      </c>
      <c r="G1460" s="125">
        <v>0</v>
      </c>
      <c r="H1460" s="125">
        <v>7.1076750000000004</v>
      </c>
      <c r="I1460" s="125">
        <v>6.9840010000000001</v>
      </c>
      <c r="J1460" s="125">
        <v>6.2535869999999996</v>
      </c>
    </row>
    <row r="1461" spans="1:10" hidden="1" x14ac:dyDescent="0.25">
      <c r="A1461" s="125">
        <v>922958</v>
      </c>
      <c r="B1461" s="125">
        <v>2010</v>
      </c>
      <c r="C1461" s="125">
        <v>27</v>
      </c>
      <c r="D1461" s="125">
        <v>5</v>
      </c>
      <c r="E1461" s="125">
        <v>3</v>
      </c>
      <c r="F1461" s="125">
        <v>0</v>
      </c>
      <c r="G1461" s="125">
        <v>6.005725</v>
      </c>
      <c r="H1461" s="125">
        <v>6.2535869999999996</v>
      </c>
      <c r="I1461" s="125">
        <v>6.0909930000000001</v>
      </c>
      <c r="J1461" s="125">
        <v>6.005725</v>
      </c>
    </row>
    <row r="1462" spans="1:10" hidden="1" x14ac:dyDescent="0.25">
      <c r="A1462" s="125">
        <v>922959</v>
      </c>
      <c r="B1462" s="125">
        <v>2010</v>
      </c>
      <c r="C1462" s="125">
        <v>27</v>
      </c>
      <c r="D1462" s="125">
        <v>5</v>
      </c>
      <c r="E1462" s="125">
        <v>4</v>
      </c>
      <c r="F1462" s="125">
        <v>6.6363490000000001</v>
      </c>
      <c r="G1462" s="125">
        <v>0</v>
      </c>
      <c r="H1462" s="125">
        <v>7.3576379999999997</v>
      </c>
      <c r="I1462" s="125">
        <v>6.9191229999999999</v>
      </c>
      <c r="J1462" s="125">
        <v>6.6363490000000001</v>
      </c>
    </row>
    <row r="1463" spans="1:10" x14ac:dyDescent="0.25">
      <c r="A1463" s="125">
        <v>922960</v>
      </c>
      <c r="B1463" s="125">
        <v>2010</v>
      </c>
      <c r="C1463" s="125">
        <v>28</v>
      </c>
      <c r="D1463" s="125">
        <v>2</v>
      </c>
      <c r="E1463" s="125">
        <v>1</v>
      </c>
      <c r="F1463" s="129">
        <v>1660.006232</v>
      </c>
      <c r="G1463" s="129">
        <v>0</v>
      </c>
      <c r="H1463" s="129">
        <v>2236.3009999999999</v>
      </c>
      <c r="I1463" s="129">
        <v>1660.006232</v>
      </c>
      <c r="J1463" s="129">
        <v>1660.006232</v>
      </c>
    </row>
    <row r="1464" spans="1:10" hidden="1" x14ac:dyDescent="0.25">
      <c r="A1464" s="125">
        <v>922961</v>
      </c>
      <c r="B1464" s="125">
        <v>2010</v>
      </c>
      <c r="C1464" s="125">
        <v>28</v>
      </c>
      <c r="D1464" s="125">
        <v>2</v>
      </c>
      <c r="E1464" s="125">
        <v>2</v>
      </c>
      <c r="F1464" s="125">
        <v>1521.7718170000001</v>
      </c>
      <c r="G1464" s="125">
        <v>0</v>
      </c>
      <c r="H1464" s="125">
        <v>1660.006232</v>
      </c>
      <c r="I1464" s="125">
        <v>1524.549724</v>
      </c>
      <c r="J1464" s="125">
        <v>1521.7718170000001</v>
      </c>
    </row>
    <row r="1465" spans="1:10" hidden="1" x14ac:dyDescent="0.25">
      <c r="A1465" s="125">
        <v>922962</v>
      </c>
      <c r="B1465" s="125">
        <v>2010</v>
      </c>
      <c r="C1465" s="125">
        <v>28</v>
      </c>
      <c r="D1465" s="125">
        <v>2</v>
      </c>
      <c r="E1465" s="125">
        <v>3</v>
      </c>
      <c r="F1465" s="125">
        <v>1318.0083649999999</v>
      </c>
      <c r="G1465" s="125">
        <v>8.4771979999999996</v>
      </c>
      <c r="H1465" s="125">
        <v>1521.7718170000001</v>
      </c>
      <c r="I1465" s="125">
        <v>1339.3113760000001</v>
      </c>
      <c r="J1465" s="125">
        <v>1326.4855620000001</v>
      </c>
    </row>
    <row r="1466" spans="1:10" hidden="1" x14ac:dyDescent="0.25">
      <c r="A1466" s="125">
        <v>922963</v>
      </c>
      <c r="B1466" s="125">
        <v>2010</v>
      </c>
      <c r="C1466" s="125">
        <v>28</v>
      </c>
      <c r="D1466" s="125">
        <v>2</v>
      </c>
      <c r="E1466" s="125">
        <v>4</v>
      </c>
      <c r="F1466" s="125">
        <v>1660.006232</v>
      </c>
      <c r="G1466" s="125">
        <v>0</v>
      </c>
      <c r="H1466" s="125">
        <v>2236.3009999999999</v>
      </c>
      <c r="I1466" s="125">
        <v>1660.006232</v>
      </c>
      <c r="J1466" s="125">
        <v>1660.006232</v>
      </c>
    </row>
    <row r="1467" spans="1:10" x14ac:dyDescent="0.25">
      <c r="A1467" s="125">
        <v>922964</v>
      </c>
      <c r="B1467" s="125">
        <v>2010</v>
      </c>
      <c r="C1467" s="125">
        <v>28</v>
      </c>
      <c r="D1467" s="125">
        <v>3</v>
      </c>
      <c r="E1467" s="125">
        <v>1</v>
      </c>
      <c r="F1467" s="129">
        <v>879.78653999999995</v>
      </c>
      <c r="G1467" s="129">
        <v>0</v>
      </c>
      <c r="H1467" s="129">
        <v>1088.50135</v>
      </c>
      <c r="I1467" s="129">
        <v>884.08079599999996</v>
      </c>
      <c r="J1467" s="129">
        <v>879.78653999999995</v>
      </c>
    </row>
    <row r="1468" spans="1:10" hidden="1" x14ac:dyDescent="0.25">
      <c r="A1468" s="125">
        <v>922965</v>
      </c>
      <c r="B1468" s="125">
        <v>2010</v>
      </c>
      <c r="C1468" s="125">
        <v>28</v>
      </c>
      <c r="D1468" s="125">
        <v>3</v>
      </c>
      <c r="E1468" s="125">
        <v>2</v>
      </c>
      <c r="F1468" s="125">
        <v>809.760358</v>
      </c>
      <c r="G1468" s="125">
        <v>0</v>
      </c>
      <c r="H1468" s="125">
        <v>879.78653999999995</v>
      </c>
      <c r="I1468" s="125">
        <v>829.02285700000004</v>
      </c>
      <c r="J1468" s="125">
        <v>809.760358</v>
      </c>
    </row>
    <row r="1469" spans="1:10" hidden="1" x14ac:dyDescent="0.25">
      <c r="A1469" s="125">
        <v>922966</v>
      </c>
      <c r="B1469" s="125">
        <v>2010</v>
      </c>
      <c r="C1469" s="125">
        <v>28</v>
      </c>
      <c r="D1469" s="125">
        <v>3</v>
      </c>
      <c r="E1469" s="125">
        <v>3</v>
      </c>
      <c r="F1469" s="125">
        <v>618.37742000000003</v>
      </c>
      <c r="G1469" s="125">
        <v>67.577691000000002</v>
      </c>
      <c r="H1469" s="125">
        <v>809.760358</v>
      </c>
      <c r="I1469" s="125">
        <v>740.68780000000004</v>
      </c>
      <c r="J1469" s="125">
        <v>685.95511099999999</v>
      </c>
    </row>
    <row r="1470" spans="1:10" hidden="1" x14ac:dyDescent="0.25">
      <c r="A1470" s="125">
        <v>922967</v>
      </c>
      <c r="B1470" s="125">
        <v>2010</v>
      </c>
      <c r="C1470" s="125">
        <v>28</v>
      </c>
      <c r="D1470" s="125">
        <v>3</v>
      </c>
      <c r="E1470" s="125">
        <v>4</v>
      </c>
      <c r="F1470" s="125">
        <v>1069.2049480000001</v>
      </c>
      <c r="G1470" s="125">
        <v>0</v>
      </c>
      <c r="H1470" s="125">
        <v>1318.0083649999999</v>
      </c>
      <c r="I1470" s="125">
        <v>1070.486394</v>
      </c>
      <c r="J1470" s="125">
        <v>1069.2049480000001</v>
      </c>
    </row>
    <row r="1471" spans="1:10" x14ac:dyDescent="0.25">
      <c r="A1471" s="125">
        <v>922968</v>
      </c>
      <c r="B1471" s="125">
        <v>2010</v>
      </c>
      <c r="C1471" s="125">
        <v>28</v>
      </c>
      <c r="D1471" s="125">
        <v>4</v>
      </c>
      <c r="E1471" s="125">
        <v>1</v>
      </c>
      <c r="F1471" s="129">
        <v>1337.4665359999999</v>
      </c>
      <c r="G1471" s="129">
        <v>0</v>
      </c>
      <c r="H1471" s="129">
        <v>1563.721</v>
      </c>
      <c r="I1471" s="129">
        <v>1372.7906660000001</v>
      </c>
      <c r="J1471" s="129">
        <v>1337.4665359999999</v>
      </c>
    </row>
    <row r="1472" spans="1:10" hidden="1" x14ac:dyDescent="0.25">
      <c r="A1472" s="125">
        <v>922969</v>
      </c>
      <c r="B1472" s="125">
        <v>2010</v>
      </c>
      <c r="C1472" s="125">
        <v>28</v>
      </c>
      <c r="D1472" s="125">
        <v>4</v>
      </c>
      <c r="E1472" s="125">
        <v>2</v>
      </c>
      <c r="F1472" s="125">
        <v>1228.759777</v>
      </c>
      <c r="G1472" s="125">
        <v>0</v>
      </c>
      <c r="H1472" s="125">
        <v>1337.4665359999999</v>
      </c>
      <c r="I1472" s="125">
        <v>1288.6490080000001</v>
      </c>
      <c r="J1472" s="125">
        <v>1228.759777</v>
      </c>
    </row>
    <row r="1473" spans="1:10" hidden="1" x14ac:dyDescent="0.25">
      <c r="A1473" s="125">
        <v>922970</v>
      </c>
      <c r="B1473" s="125">
        <v>2010</v>
      </c>
      <c r="C1473" s="125">
        <v>28</v>
      </c>
      <c r="D1473" s="125">
        <v>4</v>
      </c>
      <c r="E1473" s="125">
        <v>3</v>
      </c>
      <c r="F1473" s="125">
        <v>488.58700399999998</v>
      </c>
      <c r="G1473" s="125">
        <v>469.86242900000002</v>
      </c>
      <c r="H1473" s="125">
        <v>1228.759777</v>
      </c>
      <c r="I1473" s="125">
        <v>1162.038121</v>
      </c>
      <c r="J1473" s="125">
        <v>958.449433</v>
      </c>
    </row>
    <row r="1474" spans="1:10" hidden="1" x14ac:dyDescent="0.25">
      <c r="A1474" s="125">
        <v>922971</v>
      </c>
      <c r="B1474" s="125">
        <v>2010</v>
      </c>
      <c r="C1474" s="125">
        <v>28</v>
      </c>
      <c r="D1474" s="125">
        <v>4</v>
      </c>
      <c r="E1474" s="125">
        <v>4</v>
      </c>
      <c r="F1474" s="125">
        <v>539.411069</v>
      </c>
      <c r="G1474" s="125">
        <v>0</v>
      </c>
      <c r="H1474" s="125">
        <v>618.37742000000003</v>
      </c>
      <c r="I1474" s="125">
        <v>542.87353700000006</v>
      </c>
      <c r="J1474" s="125">
        <v>539.411069</v>
      </c>
    </row>
    <row r="1475" spans="1:10" x14ac:dyDescent="0.25">
      <c r="A1475" s="125">
        <v>922972</v>
      </c>
      <c r="B1475" s="125">
        <v>2010</v>
      </c>
      <c r="C1475" s="125">
        <v>28</v>
      </c>
      <c r="D1475" s="125">
        <v>5</v>
      </c>
      <c r="E1475" s="125">
        <v>1</v>
      </c>
      <c r="F1475" s="129">
        <v>448.68814600000002</v>
      </c>
      <c r="G1475" s="129">
        <v>0</v>
      </c>
      <c r="H1475" s="129">
        <v>499.49680000000001</v>
      </c>
      <c r="I1475" s="129">
        <v>469.72679099999999</v>
      </c>
      <c r="J1475" s="129">
        <v>448.68814600000002</v>
      </c>
    </row>
    <row r="1476" spans="1:10" hidden="1" x14ac:dyDescent="0.25">
      <c r="A1476" s="125">
        <v>922973</v>
      </c>
      <c r="B1476" s="125">
        <v>2010</v>
      </c>
      <c r="C1476" s="125">
        <v>28</v>
      </c>
      <c r="D1476" s="125">
        <v>5</v>
      </c>
      <c r="E1476" s="125">
        <v>2</v>
      </c>
      <c r="F1476" s="125">
        <v>394.77189299999998</v>
      </c>
      <c r="G1476" s="125">
        <v>0</v>
      </c>
      <c r="H1476" s="125">
        <v>448.68814600000002</v>
      </c>
      <c r="I1476" s="125">
        <v>440.88097199999999</v>
      </c>
      <c r="J1476" s="125">
        <v>394.77189299999998</v>
      </c>
    </row>
    <row r="1477" spans="1:10" hidden="1" x14ac:dyDescent="0.25">
      <c r="A1477" s="125">
        <v>922974</v>
      </c>
      <c r="B1477" s="125">
        <v>2010</v>
      </c>
      <c r="C1477" s="125">
        <v>28</v>
      </c>
      <c r="D1477" s="125">
        <v>5</v>
      </c>
      <c r="E1477" s="125">
        <v>3</v>
      </c>
      <c r="F1477" s="125">
        <v>0</v>
      </c>
      <c r="G1477" s="125">
        <v>379.11905000000002</v>
      </c>
      <c r="H1477" s="125">
        <v>394.77189299999998</v>
      </c>
      <c r="I1477" s="125">
        <v>384.50782400000003</v>
      </c>
      <c r="J1477" s="125">
        <v>379.11905000000002</v>
      </c>
    </row>
    <row r="1478" spans="1:10" hidden="1" x14ac:dyDescent="0.25">
      <c r="A1478" s="125">
        <v>922975</v>
      </c>
      <c r="B1478" s="125">
        <v>2010</v>
      </c>
      <c r="C1478" s="125">
        <v>28</v>
      </c>
      <c r="D1478" s="125">
        <v>5</v>
      </c>
      <c r="E1478" s="125">
        <v>4</v>
      </c>
      <c r="F1478" s="125">
        <v>439.81064500000002</v>
      </c>
      <c r="G1478" s="125">
        <v>0</v>
      </c>
      <c r="H1478" s="125">
        <v>488.58700399999998</v>
      </c>
      <c r="I1478" s="125">
        <v>459.467219</v>
      </c>
      <c r="J1478" s="125">
        <v>439.81064500000002</v>
      </c>
    </row>
    <row r="1479" spans="1:10" x14ac:dyDescent="0.25">
      <c r="A1479" s="125">
        <v>922976</v>
      </c>
      <c r="B1479" s="125">
        <v>2010</v>
      </c>
      <c r="C1479" s="125">
        <v>29</v>
      </c>
      <c r="D1479" s="125">
        <v>2</v>
      </c>
      <c r="E1479" s="125">
        <v>1</v>
      </c>
      <c r="F1479" s="129">
        <v>3386.3300629999999</v>
      </c>
      <c r="G1479" s="129">
        <v>0</v>
      </c>
      <c r="H1479" s="129">
        <v>4581.0157499999996</v>
      </c>
      <c r="I1479" s="129">
        <v>3400.487991</v>
      </c>
      <c r="J1479" s="129">
        <v>3386.3300629999999</v>
      </c>
    </row>
    <row r="1480" spans="1:10" hidden="1" x14ac:dyDescent="0.25">
      <c r="A1480" s="125">
        <v>922977</v>
      </c>
      <c r="B1480" s="125">
        <v>2010</v>
      </c>
      <c r="C1480" s="125">
        <v>29</v>
      </c>
      <c r="D1480" s="125">
        <v>2</v>
      </c>
      <c r="E1480" s="125">
        <v>2</v>
      </c>
      <c r="F1480" s="125">
        <v>3106.4295649999999</v>
      </c>
      <c r="G1480" s="125">
        <v>0</v>
      </c>
      <c r="H1480" s="125">
        <v>3386.3300629999999</v>
      </c>
      <c r="I1480" s="125">
        <v>3110.0055299999999</v>
      </c>
      <c r="J1480" s="125">
        <v>3106.4295649999999</v>
      </c>
    </row>
    <row r="1481" spans="1:10" hidden="1" x14ac:dyDescent="0.25">
      <c r="A1481" s="125">
        <v>922978</v>
      </c>
      <c r="B1481" s="125">
        <v>2010</v>
      </c>
      <c r="C1481" s="125">
        <v>29</v>
      </c>
      <c r="D1481" s="125">
        <v>2</v>
      </c>
      <c r="E1481" s="125">
        <v>3</v>
      </c>
      <c r="F1481" s="125">
        <v>2567.9002340000002</v>
      </c>
      <c r="G1481" s="125">
        <v>146.530193</v>
      </c>
      <c r="H1481" s="125">
        <v>3106.4295649999999</v>
      </c>
      <c r="I1481" s="125">
        <v>2733.96866</v>
      </c>
      <c r="J1481" s="125">
        <v>2714.4304280000001</v>
      </c>
    </row>
    <row r="1482" spans="1:10" hidden="1" x14ac:dyDescent="0.25">
      <c r="A1482" s="125">
        <v>922979</v>
      </c>
      <c r="B1482" s="125">
        <v>2010</v>
      </c>
      <c r="C1482" s="125">
        <v>29</v>
      </c>
      <c r="D1482" s="125">
        <v>2</v>
      </c>
      <c r="E1482" s="125">
        <v>4</v>
      </c>
      <c r="F1482" s="125">
        <v>3397.3641440000001</v>
      </c>
      <c r="G1482" s="125">
        <v>0</v>
      </c>
      <c r="H1482" s="125">
        <v>4581.0157499999996</v>
      </c>
      <c r="I1482" s="125">
        <v>3400.487991</v>
      </c>
      <c r="J1482" s="125">
        <v>3397.3641440000001</v>
      </c>
    </row>
    <row r="1483" spans="1:10" x14ac:dyDescent="0.25">
      <c r="A1483" s="125">
        <v>922980</v>
      </c>
      <c r="B1483" s="125">
        <v>2010</v>
      </c>
      <c r="C1483" s="125">
        <v>29</v>
      </c>
      <c r="D1483" s="125">
        <v>3</v>
      </c>
      <c r="E1483" s="125">
        <v>1</v>
      </c>
      <c r="F1483" s="129">
        <v>2993.006515</v>
      </c>
      <c r="G1483" s="129">
        <v>0</v>
      </c>
      <c r="H1483" s="129">
        <v>3703.5405000000001</v>
      </c>
      <c r="I1483" s="129">
        <v>3008.015594</v>
      </c>
      <c r="J1483" s="129">
        <v>2993.006515</v>
      </c>
    </row>
    <row r="1484" spans="1:10" hidden="1" x14ac:dyDescent="0.25">
      <c r="A1484" s="125">
        <v>922981</v>
      </c>
      <c r="B1484" s="125">
        <v>2010</v>
      </c>
      <c r="C1484" s="125">
        <v>29</v>
      </c>
      <c r="D1484" s="125">
        <v>3</v>
      </c>
      <c r="E1484" s="125">
        <v>2</v>
      </c>
      <c r="F1484" s="125">
        <v>2816.4246269999999</v>
      </c>
      <c r="G1484" s="125">
        <v>0</v>
      </c>
      <c r="H1484" s="125">
        <v>2993.006515</v>
      </c>
      <c r="I1484" s="125">
        <v>2820.310039</v>
      </c>
      <c r="J1484" s="125">
        <v>2816.4246269999999</v>
      </c>
    </row>
    <row r="1485" spans="1:10" hidden="1" x14ac:dyDescent="0.25">
      <c r="A1485" s="125">
        <v>922982</v>
      </c>
      <c r="B1485" s="125">
        <v>2010</v>
      </c>
      <c r="C1485" s="125">
        <v>29</v>
      </c>
      <c r="D1485" s="125">
        <v>3</v>
      </c>
      <c r="E1485" s="125">
        <v>3</v>
      </c>
      <c r="F1485" s="125">
        <v>1852.954062</v>
      </c>
      <c r="G1485" s="125">
        <v>714.03295500000002</v>
      </c>
      <c r="H1485" s="125">
        <v>2816.4246269999999</v>
      </c>
      <c r="I1485" s="125">
        <v>2576.1836060000001</v>
      </c>
      <c r="J1485" s="125">
        <v>2566.9870169999999</v>
      </c>
    </row>
    <row r="1486" spans="1:10" hidden="1" x14ac:dyDescent="0.25">
      <c r="A1486" s="125">
        <v>922983</v>
      </c>
      <c r="B1486" s="125">
        <v>2010</v>
      </c>
      <c r="C1486" s="125">
        <v>29</v>
      </c>
      <c r="D1486" s="125">
        <v>3</v>
      </c>
      <c r="E1486" s="125">
        <v>4</v>
      </c>
      <c r="F1486" s="125">
        <v>2083.4196299999999</v>
      </c>
      <c r="G1486" s="125">
        <v>0</v>
      </c>
      <c r="H1486" s="125">
        <v>2567.9002340000002</v>
      </c>
      <c r="I1486" s="125">
        <v>2085.6485699999998</v>
      </c>
      <c r="J1486" s="125">
        <v>2083.4196299999999</v>
      </c>
    </row>
    <row r="1487" spans="1:10" x14ac:dyDescent="0.25">
      <c r="A1487" s="125">
        <v>922984</v>
      </c>
      <c r="B1487" s="125">
        <v>2010</v>
      </c>
      <c r="C1487" s="125">
        <v>29</v>
      </c>
      <c r="D1487" s="125">
        <v>4</v>
      </c>
      <c r="E1487" s="125">
        <v>1</v>
      </c>
      <c r="F1487" s="129">
        <v>788.89388399999996</v>
      </c>
      <c r="G1487" s="129">
        <v>0</v>
      </c>
      <c r="H1487" s="129">
        <v>973.53099999999995</v>
      </c>
      <c r="I1487" s="129">
        <v>854.66286500000001</v>
      </c>
      <c r="J1487" s="129">
        <v>788.89388399999996</v>
      </c>
    </row>
    <row r="1488" spans="1:10" hidden="1" x14ac:dyDescent="0.25">
      <c r="A1488" s="125">
        <v>922985</v>
      </c>
      <c r="B1488" s="125">
        <v>2010</v>
      </c>
      <c r="C1488" s="125">
        <v>29</v>
      </c>
      <c r="D1488" s="125">
        <v>4</v>
      </c>
      <c r="E1488" s="125">
        <v>2</v>
      </c>
      <c r="F1488" s="125">
        <v>754.84678899999994</v>
      </c>
      <c r="G1488" s="125">
        <v>0</v>
      </c>
      <c r="H1488" s="125">
        <v>788.89388399999996</v>
      </c>
      <c r="I1488" s="125">
        <v>760.09925699999997</v>
      </c>
      <c r="J1488" s="125">
        <v>754.84678899999994</v>
      </c>
    </row>
    <row r="1489" spans="1:10" hidden="1" x14ac:dyDescent="0.25">
      <c r="A1489" s="125">
        <v>922986</v>
      </c>
      <c r="B1489" s="125">
        <v>2010</v>
      </c>
      <c r="C1489" s="125">
        <v>29</v>
      </c>
      <c r="D1489" s="125">
        <v>4</v>
      </c>
      <c r="E1489" s="125">
        <v>3</v>
      </c>
      <c r="F1489" s="125">
        <v>77.875307000000006</v>
      </c>
      <c r="G1489" s="125">
        <v>633.366804</v>
      </c>
      <c r="H1489" s="125">
        <v>754.84678899999994</v>
      </c>
      <c r="I1489" s="125">
        <v>713.858609</v>
      </c>
      <c r="J1489" s="125">
        <v>711.24211100000002</v>
      </c>
    </row>
    <row r="1490" spans="1:10" hidden="1" x14ac:dyDescent="0.25">
      <c r="A1490" s="125">
        <v>922987</v>
      </c>
      <c r="B1490" s="125">
        <v>2010</v>
      </c>
      <c r="C1490" s="125">
        <v>29</v>
      </c>
      <c r="D1490" s="125">
        <v>4</v>
      </c>
      <c r="E1490" s="125">
        <v>4</v>
      </c>
      <c r="F1490" s="125">
        <v>1604.6340299999999</v>
      </c>
      <c r="G1490" s="125">
        <v>0</v>
      </c>
      <c r="H1490" s="125">
        <v>1852.954062</v>
      </c>
      <c r="I1490" s="125">
        <v>1626.7083709999999</v>
      </c>
      <c r="J1490" s="125">
        <v>1604.6340299999999</v>
      </c>
    </row>
    <row r="1491" spans="1:10" x14ac:dyDescent="0.25">
      <c r="A1491" s="125">
        <v>922988</v>
      </c>
      <c r="B1491" s="125">
        <v>2010</v>
      </c>
      <c r="C1491" s="125">
        <v>29</v>
      </c>
      <c r="D1491" s="125">
        <v>5</v>
      </c>
      <c r="E1491" s="125">
        <v>1</v>
      </c>
      <c r="F1491" s="129">
        <v>63.751097000000001</v>
      </c>
      <c r="G1491" s="129">
        <v>0</v>
      </c>
      <c r="H1491" s="129">
        <v>103.07044999999999</v>
      </c>
      <c r="I1491" s="129">
        <v>96.927451000000005</v>
      </c>
      <c r="J1491" s="129">
        <v>63.751097000000001</v>
      </c>
    </row>
    <row r="1492" spans="1:10" hidden="1" x14ac:dyDescent="0.25">
      <c r="A1492" s="125">
        <v>922989</v>
      </c>
      <c r="B1492" s="125">
        <v>2010</v>
      </c>
      <c r="C1492" s="125">
        <v>29</v>
      </c>
      <c r="D1492" s="125">
        <v>5</v>
      </c>
      <c r="E1492" s="125">
        <v>2</v>
      </c>
      <c r="F1492" s="125">
        <v>62.628126999999999</v>
      </c>
      <c r="G1492" s="125">
        <v>0</v>
      </c>
      <c r="H1492" s="125">
        <v>63.751097000000001</v>
      </c>
      <c r="I1492" s="125">
        <v>62.641827999999997</v>
      </c>
      <c r="J1492" s="125">
        <v>62.628126999999999</v>
      </c>
    </row>
    <row r="1493" spans="1:10" hidden="1" x14ac:dyDescent="0.25">
      <c r="A1493" s="125">
        <v>922990</v>
      </c>
      <c r="B1493" s="125">
        <v>2010</v>
      </c>
      <c r="C1493" s="125">
        <v>29</v>
      </c>
      <c r="D1493" s="125">
        <v>5</v>
      </c>
      <c r="E1493" s="125">
        <v>3</v>
      </c>
      <c r="F1493" s="125">
        <v>0</v>
      </c>
      <c r="G1493" s="125">
        <v>60.999690000000001</v>
      </c>
      <c r="H1493" s="125">
        <v>62.628126999999999</v>
      </c>
      <c r="I1493" s="125">
        <v>60.999794999999999</v>
      </c>
      <c r="J1493" s="125">
        <v>60.999690000000001</v>
      </c>
    </row>
    <row r="1494" spans="1:10" hidden="1" x14ac:dyDescent="0.25">
      <c r="A1494" s="125">
        <v>922991</v>
      </c>
      <c r="B1494" s="125">
        <v>2010</v>
      </c>
      <c r="C1494" s="125">
        <v>29</v>
      </c>
      <c r="D1494" s="125">
        <v>5</v>
      </c>
      <c r="E1494" s="125">
        <v>4</v>
      </c>
      <c r="F1494" s="125">
        <v>71.715807999999996</v>
      </c>
      <c r="G1494" s="125">
        <v>0</v>
      </c>
      <c r="H1494" s="125">
        <v>77.875307000000006</v>
      </c>
      <c r="I1494" s="125">
        <v>73.233939000000007</v>
      </c>
      <c r="J1494" s="125">
        <v>71.715807999999996</v>
      </c>
    </row>
    <row r="1495" spans="1:10" x14ac:dyDescent="0.25">
      <c r="A1495" s="125">
        <v>922992</v>
      </c>
      <c r="B1495" s="125">
        <v>2010</v>
      </c>
      <c r="C1495" s="125">
        <v>31</v>
      </c>
      <c r="D1495" s="125">
        <v>2</v>
      </c>
      <c r="E1495" s="125">
        <v>1</v>
      </c>
      <c r="F1495" s="129">
        <v>47993.258433000003</v>
      </c>
      <c r="G1495" s="129">
        <v>0</v>
      </c>
      <c r="H1495" s="129">
        <v>65074.652800000003</v>
      </c>
      <c r="I1495" s="129">
        <v>48304.914772999997</v>
      </c>
      <c r="J1495" s="129">
        <v>47993.258433000003</v>
      </c>
    </row>
    <row r="1496" spans="1:10" hidden="1" x14ac:dyDescent="0.25">
      <c r="A1496" s="125">
        <v>922993</v>
      </c>
      <c r="B1496" s="125">
        <v>2010</v>
      </c>
      <c r="C1496" s="125">
        <v>31</v>
      </c>
      <c r="D1496" s="125">
        <v>2</v>
      </c>
      <c r="E1496" s="125">
        <v>2</v>
      </c>
      <c r="F1496" s="125">
        <v>44022.300765</v>
      </c>
      <c r="G1496" s="125">
        <v>0</v>
      </c>
      <c r="H1496" s="125">
        <v>47993.258433000003</v>
      </c>
      <c r="I1496" s="125">
        <v>44077.008544999997</v>
      </c>
      <c r="J1496" s="125">
        <v>44022.300765</v>
      </c>
    </row>
    <row r="1497" spans="1:10" hidden="1" x14ac:dyDescent="0.25">
      <c r="A1497" s="125">
        <v>922994</v>
      </c>
      <c r="B1497" s="125">
        <v>2010</v>
      </c>
      <c r="C1497" s="125">
        <v>31</v>
      </c>
      <c r="D1497" s="125">
        <v>2</v>
      </c>
      <c r="E1497" s="125">
        <v>3</v>
      </c>
      <c r="F1497" s="125">
        <v>37529.700261999998</v>
      </c>
      <c r="G1497" s="125">
        <v>941.25461900000005</v>
      </c>
      <c r="H1497" s="125">
        <v>44022.300765</v>
      </c>
      <c r="I1497" s="125">
        <v>38744.026902999998</v>
      </c>
      <c r="J1497" s="125">
        <v>38470.954880999998</v>
      </c>
    </row>
    <row r="1498" spans="1:10" hidden="1" x14ac:dyDescent="0.25">
      <c r="A1498" s="125">
        <v>922995</v>
      </c>
      <c r="B1498" s="125">
        <v>2010</v>
      </c>
      <c r="C1498" s="125">
        <v>31</v>
      </c>
      <c r="D1498" s="125">
        <v>2</v>
      </c>
      <c r="E1498" s="125">
        <v>4</v>
      </c>
      <c r="F1498" s="125">
        <v>48186.101949999997</v>
      </c>
      <c r="G1498" s="125">
        <v>0</v>
      </c>
      <c r="H1498" s="125">
        <v>65074.652800000003</v>
      </c>
      <c r="I1498" s="125">
        <v>48304.914772999997</v>
      </c>
      <c r="J1498" s="125">
        <v>48186.101949999997</v>
      </c>
    </row>
    <row r="1499" spans="1:10" x14ac:dyDescent="0.25">
      <c r="A1499" s="125">
        <v>922996</v>
      </c>
      <c r="B1499" s="125">
        <v>2010</v>
      </c>
      <c r="C1499" s="125">
        <v>31</v>
      </c>
      <c r="D1499" s="125">
        <v>3</v>
      </c>
      <c r="E1499" s="125">
        <v>1</v>
      </c>
      <c r="F1499" s="129">
        <v>31500.720491</v>
      </c>
      <c r="G1499" s="129">
        <v>0</v>
      </c>
      <c r="H1499" s="129">
        <v>39398.937599999997</v>
      </c>
      <c r="I1499" s="129">
        <v>31999.817118999999</v>
      </c>
      <c r="J1499" s="129">
        <v>31500.720491</v>
      </c>
    </row>
    <row r="1500" spans="1:10" hidden="1" x14ac:dyDescent="0.25">
      <c r="A1500" s="125">
        <v>922997</v>
      </c>
      <c r="B1500" s="125">
        <v>2010</v>
      </c>
      <c r="C1500" s="125">
        <v>31</v>
      </c>
      <c r="D1500" s="125">
        <v>3</v>
      </c>
      <c r="E1500" s="125">
        <v>2</v>
      </c>
      <c r="F1500" s="125">
        <v>29280.931755000001</v>
      </c>
      <c r="G1500" s="125">
        <v>0</v>
      </c>
      <c r="H1500" s="125">
        <v>31500.720491</v>
      </c>
      <c r="I1500" s="125">
        <v>29683.128918999999</v>
      </c>
      <c r="J1500" s="125">
        <v>29280.931755000001</v>
      </c>
    </row>
    <row r="1501" spans="1:10" hidden="1" x14ac:dyDescent="0.25">
      <c r="A1501" s="125">
        <v>922998</v>
      </c>
      <c r="B1501" s="125">
        <v>2010</v>
      </c>
      <c r="C1501" s="125">
        <v>31</v>
      </c>
      <c r="D1501" s="125">
        <v>3</v>
      </c>
      <c r="E1501" s="125">
        <v>3</v>
      </c>
      <c r="F1501" s="125">
        <v>21226.985694999999</v>
      </c>
      <c r="G1501" s="125">
        <v>4591.1493700000001</v>
      </c>
      <c r="H1501" s="125">
        <v>29280.931755000001</v>
      </c>
      <c r="I1501" s="125">
        <v>26783.268276999999</v>
      </c>
      <c r="J1501" s="125">
        <v>25818.135064999999</v>
      </c>
    </row>
    <row r="1502" spans="1:10" hidden="1" x14ac:dyDescent="0.25">
      <c r="A1502" s="125">
        <v>922999</v>
      </c>
      <c r="B1502" s="125">
        <v>2010</v>
      </c>
      <c r="C1502" s="125">
        <v>31</v>
      </c>
      <c r="D1502" s="125">
        <v>3</v>
      </c>
      <c r="E1502" s="125">
        <v>4</v>
      </c>
      <c r="F1502" s="125">
        <v>30094.317200000001</v>
      </c>
      <c r="G1502" s="125">
        <v>0</v>
      </c>
      <c r="H1502" s="125">
        <v>37529.700261999998</v>
      </c>
      <c r="I1502" s="125">
        <v>30481.622553000001</v>
      </c>
      <c r="J1502" s="125">
        <v>30094.317200000001</v>
      </c>
    </row>
    <row r="1503" spans="1:10" x14ac:dyDescent="0.25">
      <c r="A1503" s="125">
        <v>923000</v>
      </c>
      <c r="B1503" s="125">
        <v>2010</v>
      </c>
      <c r="C1503" s="125">
        <v>31</v>
      </c>
      <c r="D1503" s="125">
        <v>4</v>
      </c>
      <c r="E1503" s="125">
        <v>1</v>
      </c>
      <c r="F1503" s="129">
        <v>5117.2666589999999</v>
      </c>
      <c r="G1503" s="129">
        <v>0</v>
      </c>
      <c r="H1503" s="129">
        <v>5944.2791999999999</v>
      </c>
      <c r="I1503" s="129">
        <v>5218.4827100000002</v>
      </c>
      <c r="J1503" s="129">
        <v>5117.2666589999999</v>
      </c>
    </row>
    <row r="1504" spans="1:10" hidden="1" x14ac:dyDescent="0.25">
      <c r="A1504" s="125">
        <v>923001</v>
      </c>
      <c r="B1504" s="125">
        <v>2010</v>
      </c>
      <c r="C1504" s="125">
        <v>31</v>
      </c>
      <c r="D1504" s="125">
        <v>4</v>
      </c>
      <c r="E1504" s="125">
        <v>2</v>
      </c>
      <c r="F1504" s="125">
        <v>4614.8506079999997</v>
      </c>
      <c r="G1504" s="125">
        <v>0</v>
      </c>
      <c r="H1504" s="125">
        <v>5117.2666589999999</v>
      </c>
      <c r="I1504" s="125">
        <v>4930.4864260000004</v>
      </c>
      <c r="J1504" s="125">
        <v>4614.8506079999997</v>
      </c>
    </row>
    <row r="1505" spans="1:10" hidden="1" x14ac:dyDescent="0.25">
      <c r="A1505" s="125">
        <v>923002</v>
      </c>
      <c r="B1505" s="125">
        <v>2010</v>
      </c>
      <c r="C1505" s="125">
        <v>31</v>
      </c>
      <c r="D1505" s="125">
        <v>4</v>
      </c>
      <c r="E1505" s="125">
        <v>3</v>
      </c>
      <c r="F1505" s="125">
        <v>1060.9932670000001</v>
      </c>
      <c r="G1505" s="125">
        <v>3065.7699859999998</v>
      </c>
      <c r="H1505" s="125">
        <v>4614.8506079999997</v>
      </c>
      <c r="I1505" s="125">
        <v>4364.26422</v>
      </c>
      <c r="J1505" s="125">
        <v>4126.7632530000001</v>
      </c>
    </row>
    <row r="1506" spans="1:10" hidden="1" x14ac:dyDescent="0.25">
      <c r="A1506" s="125">
        <v>923003</v>
      </c>
      <c r="B1506" s="125">
        <v>2010</v>
      </c>
      <c r="C1506" s="125">
        <v>31</v>
      </c>
      <c r="D1506" s="125">
        <v>4</v>
      </c>
      <c r="E1506" s="125">
        <v>4</v>
      </c>
      <c r="F1506" s="125">
        <v>18427.701897999999</v>
      </c>
      <c r="G1506" s="125">
        <v>0</v>
      </c>
      <c r="H1506" s="125">
        <v>21226.985694999999</v>
      </c>
      <c r="I1506" s="125">
        <v>18635.170741999998</v>
      </c>
      <c r="J1506" s="125">
        <v>18427.701897999999</v>
      </c>
    </row>
    <row r="1507" spans="1:10" x14ac:dyDescent="0.25">
      <c r="A1507" s="125">
        <v>923004</v>
      </c>
      <c r="B1507" s="125">
        <v>2010</v>
      </c>
      <c r="C1507" s="125">
        <v>31</v>
      </c>
      <c r="D1507" s="125">
        <v>5</v>
      </c>
      <c r="E1507" s="125">
        <v>1</v>
      </c>
      <c r="F1507" s="129">
        <v>194.52198300000001</v>
      </c>
      <c r="G1507" s="129">
        <v>0</v>
      </c>
      <c r="H1507" s="129">
        <v>206.85599999999999</v>
      </c>
      <c r="I1507" s="129">
        <v>194.52738199999999</v>
      </c>
      <c r="J1507" s="129">
        <v>194.52198300000001</v>
      </c>
    </row>
    <row r="1508" spans="1:10" hidden="1" x14ac:dyDescent="0.25">
      <c r="A1508" s="125">
        <v>923005</v>
      </c>
      <c r="B1508" s="125">
        <v>2010</v>
      </c>
      <c r="C1508" s="125">
        <v>31</v>
      </c>
      <c r="D1508" s="125">
        <v>5</v>
      </c>
      <c r="E1508" s="125">
        <v>2</v>
      </c>
      <c r="F1508" s="125">
        <v>186.57631699999999</v>
      </c>
      <c r="G1508" s="125">
        <v>0</v>
      </c>
      <c r="H1508" s="125">
        <v>194.52198300000001</v>
      </c>
      <c r="I1508" s="125">
        <v>191.13730000000001</v>
      </c>
      <c r="J1508" s="125">
        <v>186.57631699999999</v>
      </c>
    </row>
    <row r="1509" spans="1:10" hidden="1" x14ac:dyDescent="0.25">
      <c r="A1509" s="125">
        <v>923006</v>
      </c>
      <c r="B1509" s="125">
        <v>2010</v>
      </c>
      <c r="C1509" s="125">
        <v>31</v>
      </c>
      <c r="D1509" s="125">
        <v>5</v>
      </c>
      <c r="E1509" s="125">
        <v>3</v>
      </c>
      <c r="F1509" s="125">
        <v>0</v>
      </c>
      <c r="G1509" s="125">
        <v>175.01181800000001</v>
      </c>
      <c r="H1509" s="125">
        <v>186.57631699999999</v>
      </c>
      <c r="I1509" s="125">
        <v>181.72533200000001</v>
      </c>
      <c r="J1509" s="125">
        <v>175.01181800000001</v>
      </c>
    </row>
    <row r="1510" spans="1:10" hidden="1" x14ac:dyDescent="0.25">
      <c r="A1510" s="125">
        <v>923007</v>
      </c>
      <c r="B1510" s="125">
        <v>2010</v>
      </c>
      <c r="C1510" s="125">
        <v>31</v>
      </c>
      <c r="D1510" s="125">
        <v>5</v>
      </c>
      <c r="E1510" s="125">
        <v>4</v>
      </c>
      <c r="F1510" s="125">
        <v>997.74223900000004</v>
      </c>
      <c r="G1510" s="125">
        <v>0</v>
      </c>
      <c r="H1510" s="125">
        <v>1060.9932670000001</v>
      </c>
      <c r="I1510" s="125">
        <v>997.75806799999998</v>
      </c>
      <c r="J1510" s="125">
        <v>997.74223900000004</v>
      </c>
    </row>
    <row r="1511" spans="1:10" x14ac:dyDescent="0.25">
      <c r="A1511" s="125">
        <v>923008</v>
      </c>
      <c r="B1511" s="125">
        <v>2010</v>
      </c>
      <c r="C1511" s="125">
        <v>32</v>
      </c>
      <c r="D1511" s="125">
        <v>2</v>
      </c>
      <c r="E1511" s="125">
        <v>1</v>
      </c>
      <c r="F1511" s="129">
        <v>83126.057457000003</v>
      </c>
      <c r="G1511" s="129">
        <v>0</v>
      </c>
      <c r="H1511" s="129">
        <v>112711.6496</v>
      </c>
      <c r="I1511" s="129">
        <v>83665.857497999998</v>
      </c>
      <c r="J1511" s="129">
        <v>83126.057457000003</v>
      </c>
    </row>
    <row r="1512" spans="1:10" hidden="1" x14ac:dyDescent="0.25">
      <c r="A1512" s="125">
        <v>923009</v>
      </c>
      <c r="B1512" s="125">
        <v>2010</v>
      </c>
      <c r="C1512" s="125">
        <v>32</v>
      </c>
      <c r="D1512" s="125">
        <v>2</v>
      </c>
      <c r="E1512" s="125">
        <v>2</v>
      </c>
      <c r="F1512" s="125">
        <v>76248.215316999995</v>
      </c>
      <c r="G1512" s="125">
        <v>0</v>
      </c>
      <c r="H1512" s="125">
        <v>83126.057457000003</v>
      </c>
      <c r="I1512" s="125">
        <v>76342.971168999997</v>
      </c>
      <c r="J1512" s="125">
        <v>76248.215316999995</v>
      </c>
    </row>
    <row r="1513" spans="1:10" hidden="1" x14ac:dyDescent="0.25">
      <c r="A1513" s="125">
        <v>923010</v>
      </c>
      <c r="B1513" s="125">
        <v>2010</v>
      </c>
      <c r="C1513" s="125">
        <v>32</v>
      </c>
      <c r="D1513" s="125">
        <v>2</v>
      </c>
      <c r="E1513" s="125">
        <v>3</v>
      </c>
      <c r="F1513" s="125">
        <v>65002.796689000003</v>
      </c>
      <c r="G1513" s="125">
        <v>1630.287004</v>
      </c>
      <c r="H1513" s="125">
        <v>76248.215316999995</v>
      </c>
      <c r="I1513" s="125">
        <v>67106.054300000003</v>
      </c>
      <c r="J1513" s="125">
        <v>66633.083692999993</v>
      </c>
    </row>
    <row r="1514" spans="1:10" hidden="1" x14ac:dyDescent="0.25">
      <c r="A1514" s="125">
        <v>923011</v>
      </c>
      <c r="B1514" s="125">
        <v>2010</v>
      </c>
      <c r="C1514" s="125">
        <v>32</v>
      </c>
      <c r="D1514" s="125">
        <v>2</v>
      </c>
      <c r="E1514" s="125">
        <v>4</v>
      </c>
      <c r="F1514" s="125">
        <v>83460.069394999999</v>
      </c>
      <c r="G1514" s="125">
        <v>0</v>
      </c>
      <c r="H1514" s="125">
        <v>112711.6496</v>
      </c>
      <c r="I1514" s="125">
        <v>83665.857497999998</v>
      </c>
      <c r="J1514" s="125">
        <v>83460.069394999999</v>
      </c>
    </row>
    <row r="1515" spans="1:10" x14ac:dyDescent="0.25">
      <c r="A1515" s="125">
        <v>923012</v>
      </c>
      <c r="B1515" s="125">
        <v>2010</v>
      </c>
      <c r="C1515" s="125">
        <v>32</v>
      </c>
      <c r="D1515" s="125">
        <v>3</v>
      </c>
      <c r="E1515" s="125">
        <v>1</v>
      </c>
      <c r="F1515" s="129">
        <v>139799.437546</v>
      </c>
      <c r="G1515" s="129">
        <v>0</v>
      </c>
      <c r="H1515" s="129">
        <v>176245.8867</v>
      </c>
      <c r="I1515" s="129">
        <v>143146.909178</v>
      </c>
      <c r="J1515" s="129">
        <v>139799.437546</v>
      </c>
    </row>
    <row r="1516" spans="1:10" hidden="1" x14ac:dyDescent="0.25">
      <c r="A1516" s="125">
        <v>923013</v>
      </c>
      <c r="B1516" s="125">
        <v>2010</v>
      </c>
      <c r="C1516" s="125">
        <v>32</v>
      </c>
      <c r="D1516" s="125">
        <v>3</v>
      </c>
      <c r="E1516" s="125">
        <v>2</v>
      </c>
      <c r="F1516" s="125">
        <v>129820.828246</v>
      </c>
      <c r="G1516" s="125">
        <v>0</v>
      </c>
      <c r="H1516" s="125">
        <v>139799.437546</v>
      </c>
      <c r="I1516" s="125">
        <v>131733.009999</v>
      </c>
      <c r="J1516" s="125">
        <v>129820.828246</v>
      </c>
    </row>
    <row r="1517" spans="1:10" hidden="1" x14ac:dyDescent="0.25">
      <c r="A1517" s="125">
        <v>923014</v>
      </c>
      <c r="B1517" s="125">
        <v>2010</v>
      </c>
      <c r="C1517" s="125">
        <v>32</v>
      </c>
      <c r="D1517" s="125">
        <v>3</v>
      </c>
      <c r="E1517" s="125">
        <v>3</v>
      </c>
      <c r="F1517" s="125">
        <v>92447.141644000003</v>
      </c>
      <c r="G1517" s="125">
        <v>19995.238239999999</v>
      </c>
      <c r="H1517" s="125">
        <v>129820.828246</v>
      </c>
      <c r="I1517" s="125">
        <v>118747.111596</v>
      </c>
      <c r="J1517" s="125">
        <v>112442.379883</v>
      </c>
    </row>
    <row r="1518" spans="1:10" hidden="1" x14ac:dyDescent="0.25">
      <c r="A1518" s="125">
        <v>923015</v>
      </c>
      <c r="B1518" s="125">
        <v>2010</v>
      </c>
      <c r="C1518" s="125">
        <v>32</v>
      </c>
      <c r="D1518" s="125">
        <v>3</v>
      </c>
      <c r="E1518" s="125">
        <v>4</v>
      </c>
      <c r="F1518" s="125">
        <v>51973.331268000002</v>
      </c>
      <c r="G1518" s="125">
        <v>0</v>
      </c>
      <c r="H1518" s="125">
        <v>65002.796689000003</v>
      </c>
      <c r="I1518" s="125">
        <v>52795.271471</v>
      </c>
      <c r="J1518" s="125">
        <v>51973.331268000002</v>
      </c>
    </row>
    <row r="1519" spans="1:10" x14ac:dyDescent="0.25">
      <c r="A1519" s="125">
        <v>923016</v>
      </c>
      <c r="B1519" s="125">
        <v>2010</v>
      </c>
      <c r="C1519" s="125">
        <v>32</v>
      </c>
      <c r="D1519" s="125">
        <v>4</v>
      </c>
      <c r="E1519" s="125">
        <v>1</v>
      </c>
      <c r="F1519" s="129">
        <v>22762.219730000001</v>
      </c>
      <c r="G1519" s="129">
        <v>0</v>
      </c>
      <c r="H1519" s="129">
        <v>26702.242399999999</v>
      </c>
      <c r="I1519" s="129">
        <v>23441.898603000001</v>
      </c>
      <c r="J1519" s="129">
        <v>22762.219730000001</v>
      </c>
    </row>
    <row r="1520" spans="1:10" hidden="1" x14ac:dyDescent="0.25">
      <c r="A1520" s="125">
        <v>923017</v>
      </c>
      <c r="B1520" s="125">
        <v>2010</v>
      </c>
      <c r="C1520" s="125">
        <v>32</v>
      </c>
      <c r="D1520" s="125">
        <v>4</v>
      </c>
      <c r="E1520" s="125">
        <v>2</v>
      </c>
      <c r="F1520" s="125">
        <v>20496.427922999999</v>
      </c>
      <c r="G1520" s="125">
        <v>0</v>
      </c>
      <c r="H1520" s="125">
        <v>22762.219730000001</v>
      </c>
      <c r="I1520" s="125">
        <v>21931.398710000001</v>
      </c>
      <c r="J1520" s="125">
        <v>20496.427922999999</v>
      </c>
    </row>
    <row r="1521" spans="1:10" hidden="1" x14ac:dyDescent="0.25">
      <c r="A1521" s="125">
        <v>923018</v>
      </c>
      <c r="B1521" s="125">
        <v>2010</v>
      </c>
      <c r="C1521" s="125">
        <v>32</v>
      </c>
      <c r="D1521" s="125">
        <v>4</v>
      </c>
      <c r="E1521" s="125">
        <v>3</v>
      </c>
      <c r="F1521" s="125">
        <v>4620.7249709999996</v>
      </c>
      <c r="G1521" s="125">
        <v>13351.715198</v>
      </c>
      <c r="H1521" s="125">
        <v>20496.427922999999</v>
      </c>
      <c r="I1521" s="125">
        <v>19383.471887</v>
      </c>
      <c r="J1521" s="125">
        <v>17972.440169000001</v>
      </c>
    </row>
    <row r="1522" spans="1:10" hidden="1" x14ac:dyDescent="0.25">
      <c r="A1522" s="125">
        <v>923019</v>
      </c>
      <c r="B1522" s="125">
        <v>2010</v>
      </c>
      <c r="C1522" s="125">
        <v>32</v>
      </c>
      <c r="D1522" s="125">
        <v>4</v>
      </c>
      <c r="E1522" s="125">
        <v>4</v>
      </c>
      <c r="F1522" s="125">
        <v>79903.184059000007</v>
      </c>
      <c r="G1522" s="125">
        <v>0</v>
      </c>
      <c r="H1522" s="125">
        <v>92447.141644000003</v>
      </c>
      <c r="I1522" s="125">
        <v>81159.345648999995</v>
      </c>
      <c r="J1522" s="125">
        <v>79903.184059000007</v>
      </c>
    </row>
    <row r="1523" spans="1:10" x14ac:dyDescent="0.25">
      <c r="A1523" s="125">
        <v>923020</v>
      </c>
      <c r="B1523" s="125">
        <v>2010</v>
      </c>
      <c r="C1523" s="125">
        <v>32</v>
      </c>
      <c r="D1523" s="125">
        <v>5</v>
      </c>
      <c r="E1523" s="125">
        <v>1</v>
      </c>
      <c r="F1523" s="129">
        <v>871.627298</v>
      </c>
      <c r="G1523" s="129">
        <v>0</v>
      </c>
      <c r="H1523" s="129">
        <v>926.89440000000002</v>
      </c>
      <c r="I1523" s="129">
        <v>871.65149399999996</v>
      </c>
      <c r="J1523" s="129">
        <v>871.627298</v>
      </c>
    </row>
    <row r="1524" spans="1:10" hidden="1" x14ac:dyDescent="0.25">
      <c r="A1524" s="125">
        <v>923021</v>
      </c>
      <c r="B1524" s="125">
        <v>2010</v>
      </c>
      <c r="C1524" s="125">
        <v>32</v>
      </c>
      <c r="D1524" s="125">
        <v>5</v>
      </c>
      <c r="E1524" s="125">
        <v>2</v>
      </c>
      <c r="F1524" s="125">
        <v>836.02381800000001</v>
      </c>
      <c r="G1524" s="125">
        <v>0</v>
      </c>
      <c r="H1524" s="125">
        <v>871.627298</v>
      </c>
      <c r="I1524" s="125">
        <v>856.46098300000006</v>
      </c>
      <c r="J1524" s="125">
        <v>836.02381800000001</v>
      </c>
    </row>
    <row r="1525" spans="1:10" hidden="1" x14ac:dyDescent="0.25">
      <c r="A1525" s="125">
        <v>923022</v>
      </c>
      <c r="B1525" s="125">
        <v>2010</v>
      </c>
      <c r="C1525" s="125">
        <v>32</v>
      </c>
      <c r="D1525" s="125">
        <v>5</v>
      </c>
      <c r="E1525" s="125">
        <v>3</v>
      </c>
      <c r="F1525" s="125">
        <v>0</v>
      </c>
      <c r="G1525" s="125">
        <v>764.14342399999998</v>
      </c>
      <c r="H1525" s="125">
        <v>836.02381800000001</v>
      </c>
      <c r="I1525" s="125">
        <v>814.28719899999999</v>
      </c>
      <c r="J1525" s="125">
        <v>764.14342399999998</v>
      </c>
    </row>
    <row r="1526" spans="1:10" hidden="1" x14ac:dyDescent="0.25">
      <c r="A1526" s="125">
        <v>923023</v>
      </c>
      <c r="B1526" s="125">
        <v>2010</v>
      </c>
      <c r="C1526" s="125">
        <v>32</v>
      </c>
      <c r="D1526" s="125">
        <v>5</v>
      </c>
      <c r="E1526" s="125">
        <v>4</v>
      </c>
      <c r="F1526" s="125">
        <v>4345.260824</v>
      </c>
      <c r="G1526" s="125">
        <v>0</v>
      </c>
      <c r="H1526" s="125">
        <v>4620.7249709999996</v>
      </c>
      <c r="I1526" s="125">
        <v>4345.3297629999997</v>
      </c>
      <c r="J1526" s="125">
        <v>4345.260824</v>
      </c>
    </row>
    <row r="1527" spans="1:10" x14ac:dyDescent="0.25">
      <c r="A1527" s="125">
        <v>923024</v>
      </c>
      <c r="B1527" s="125">
        <v>2010</v>
      </c>
      <c r="C1527" s="125">
        <v>34</v>
      </c>
      <c r="D1527" s="125">
        <v>2</v>
      </c>
      <c r="E1527" s="125">
        <v>1</v>
      </c>
      <c r="F1527" s="129">
        <v>1843.4169079999999</v>
      </c>
      <c r="G1527" s="129">
        <v>0</v>
      </c>
      <c r="H1527" s="129">
        <v>2483.3852999999999</v>
      </c>
      <c r="I1527" s="129">
        <v>1843.4169079999999</v>
      </c>
      <c r="J1527" s="129">
        <v>1843.4169079999999</v>
      </c>
    </row>
    <row r="1528" spans="1:10" hidden="1" x14ac:dyDescent="0.25">
      <c r="A1528" s="125">
        <v>923025</v>
      </c>
      <c r="B1528" s="125">
        <v>2010</v>
      </c>
      <c r="C1528" s="125">
        <v>34</v>
      </c>
      <c r="D1528" s="125">
        <v>2</v>
      </c>
      <c r="E1528" s="125">
        <v>2</v>
      </c>
      <c r="F1528" s="125">
        <v>1691.549892</v>
      </c>
      <c r="G1528" s="125">
        <v>0</v>
      </c>
      <c r="H1528" s="125">
        <v>1843.4169079999999</v>
      </c>
      <c r="I1528" s="125">
        <v>1692.9940879999999</v>
      </c>
      <c r="J1528" s="125">
        <v>1691.549892</v>
      </c>
    </row>
    <row r="1529" spans="1:10" hidden="1" x14ac:dyDescent="0.25">
      <c r="A1529" s="125">
        <v>923026</v>
      </c>
      <c r="B1529" s="125">
        <v>2010</v>
      </c>
      <c r="C1529" s="125">
        <v>34</v>
      </c>
      <c r="D1529" s="125">
        <v>2</v>
      </c>
      <c r="E1529" s="125">
        <v>3</v>
      </c>
      <c r="F1529" s="125">
        <v>1439.0951910000001</v>
      </c>
      <c r="G1529" s="125">
        <v>36.008384999999997</v>
      </c>
      <c r="H1529" s="125">
        <v>1691.549892</v>
      </c>
      <c r="I1529" s="125">
        <v>1488.73306</v>
      </c>
      <c r="J1529" s="125">
        <v>1475.103576</v>
      </c>
    </row>
    <row r="1530" spans="1:10" hidden="1" x14ac:dyDescent="0.25">
      <c r="A1530" s="125">
        <v>923027</v>
      </c>
      <c r="B1530" s="125">
        <v>2010</v>
      </c>
      <c r="C1530" s="125">
        <v>34</v>
      </c>
      <c r="D1530" s="125">
        <v>2</v>
      </c>
      <c r="E1530" s="125">
        <v>4</v>
      </c>
      <c r="F1530" s="125">
        <v>1843.4169079999999</v>
      </c>
      <c r="G1530" s="125">
        <v>0</v>
      </c>
      <c r="H1530" s="125">
        <v>2483.3852999999999</v>
      </c>
      <c r="I1530" s="125">
        <v>1843.4169079999999</v>
      </c>
      <c r="J1530" s="125">
        <v>1843.4169079999999</v>
      </c>
    </row>
    <row r="1531" spans="1:10" x14ac:dyDescent="0.25">
      <c r="A1531" s="125">
        <v>923028</v>
      </c>
      <c r="B1531" s="125">
        <v>2010</v>
      </c>
      <c r="C1531" s="125">
        <v>34</v>
      </c>
      <c r="D1531" s="125">
        <v>3</v>
      </c>
      <c r="E1531" s="125">
        <v>1</v>
      </c>
      <c r="F1531" s="129">
        <v>3221.7124669999998</v>
      </c>
      <c r="G1531" s="129">
        <v>0</v>
      </c>
      <c r="H1531" s="129">
        <v>4025.7069000000001</v>
      </c>
      <c r="I1531" s="129">
        <v>3269.6791440000002</v>
      </c>
      <c r="J1531" s="129">
        <v>3221.7124669999998</v>
      </c>
    </row>
    <row r="1532" spans="1:10" hidden="1" x14ac:dyDescent="0.25">
      <c r="A1532" s="125">
        <v>923029</v>
      </c>
      <c r="B1532" s="125">
        <v>2010</v>
      </c>
      <c r="C1532" s="125">
        <v>34</v>
      </c>
      <c r="D1532" s="125">
        <v>3</v>
      </c>
      <c r="E1532" s="125">
        <v>2</v>
      </c>
      <c r="F1532" s="125">
        <v>3033.991239</v>
      </c>
      <c r="G1532" s="125">
        <v>0</v>
      </c>
      <c r="H1532" s="125">
        <v>3221.7124669999998</v>
      </c>
      <c r="I1532" s="125">
        <v>3035.8196579999999</v>
      </c>
      <c r="J1532" s="125">
        <v>3033.991239</v>
      </c>
    </row>
    <row r="1533" spans="1:10" hidden="1" x14ac:dyDescent="0.25">
      <c r="A1533" s="125">
        <v>923030</v>
      </c>
      <c r="B1533" s="125">
        <v>2010</v>
      </c>
      <c r="C1533" s="125">
        <v>34</v>
      </c>
      <c r="D1533" s="125">
        <v>3</v>
      </c>
      <c r="E1533" s="125">
        <v>3</v>
      </c>
      <c r="F1533" s="125">
        <v>2558.593273</v>
      </c>
      <c r="G1533" s="125">
        <v>200.43100100000001</v>
      </c>
      <c r="H1533" s="125">
        <v>3033.991239</v>
      </c>
      <c r="I1533" s="125">
        <v>2775.1917859999999</v>
      </c>
      <c r="J1533" s="125">
        <v>2759.0242739999999</v>
      </c>
    </row>
    <row r="1534" spans="1:10" hidden="1" x14ac:dyDescent="0.25">
      <c r="A1534" s="125">
        <v>923031</v>
      </c>
      <c r="B1534" s="125">
        <v>2010</v>
      </c>
      <c r="C1534" s="125">
        <v>34</v>
      </c>
      <c r="D1534" s="125">
        <v>3</v>
      </c>
      <c r="E1534" s="125">
        <v>4</v>
      </c>
      <c r="F1534" s="125">
        <v>1163.730472</v>
      </c>
      <c r="G1534" s="125">
        <v>0</v>
      </c>
      <c r="H1534" s="125">
        <v>1439.0951910000001</v>
      </c>
      <c r="I1534" s="125">
        <v>1168.833114</v>
      </c>
      <c r="J1534" s="125">
        <v>1163.730472</v>
      </c>
    </row>
    <row r="1535" spans="1:10" x14ac:dyDescent="0.25">
      <c r="A1535" s="125">
        <v>923032</v>
      </c>
      <c r="B1535" s="125">
        <v>2010</v>
      </c>
      <c r="C1535" s="125">
        <v>34</v>
      </c>
      <c r="D1535" s="125">
        <v>4</v>
      </c>
      <c r="E1535" s="125">
        <v>1</v>
      </c>
      <c r="F1535" s="129">
        <v>571.00073599999996</v>
      </c>
      <c r="G1535" s="129">
        <v>0</v>
      </c>
      <c r="H1535" s="129">
        <v>676.27840000000003</v>
      </c>
      <c r="I1535" s="129">
        <v>593.70480699999996</v>
      </c>
      <c r="J1535" s="129">
        <v>571.00073599999996</v>
      </c>
    </row>
    <row r="1536" spans="1:10" hidden="1" x14ac:dyDescent="0.25">
      <c r="A1536" s="125">
        <v>923033</v>
      </c>
      <c r="B1536" s="125">
        <v>2010</v>
      </c>
      <c r="C1536" s="125">
        <v>34</v>
      </c>
      <c r="D1536" s="125">
        <v>4</v>
      </c>
      <c r="E1536" s="125">
        <v>2</v>
      </c>
      <c r="F1536" s="125">
        <v>533.99805400000002</v>
      </c>
      <c r="G1536" s="125">
        <v>0</v>
      </c>
      <c r="H1536" s="125">
        <v>571.00073599999996</v>
      </c>
      <c r="I1536" s="125">
        <v>550.15920900000003</v>
      </c>
      <c r="J1536" s="125">
        <v>533.99805400000002</v>
      </c>
    </row>
    <row r="1537" spans="1:10" hidden="1" x14ac:dyDescent="0.25">
      <c r="A1537" s="125">
        <v>923034</v>
      </c>
      <c r="B1537" s="125">
        <v>2010</v>
      </c>
      <c r="C1537" s="125">
        <v>34</v>
      </c>
      <c r="D1537" s="125">
        <v>4</v>
      </c>
      <c r="E1537" s="125">
        <v>3</v>
      </c>
      <c r="F1537" s="125">
        <v>86.777298000000002</v>
      </c>
      <c r="G1537" s="125">
        <v>245.24561</v>
      </c>
      <c r="H1537" s="125">
        <v>533.99805400000002</v>
      </c>
      <c r="I1537" s="125">
        <v>505.001959</v>
      </c>
      <c r="J1537" s="125">
        <v>332.02290799999997</v>
      </c>
    </row>
    <row r="1538" spans="1:10" hidden="1" x14ac:dyDescent="0.25">
      <c r="A1538" s="125">
        <v>923035</v>
      </c>
      <c r="B1538" s="125">
        <v>2010</v>
      </c>
      <c r="C1538" s="125">
        <v>34</v>
      </c>
      <c r="D1538" s="125">
        <v>4</v>
      </c>
      <c r="E1538" s="125">
        <v>4</v>
      </c>
      <c r="F1538" s="125">
        <v>2208.4377899999999</v>
      </c>
      <c r="G1538" s="125">
        <v>0</v>
      </c>
      <c r="H1538" s="125">
        <v>2558.593273</v>
      </c>
      <c r="I1538" s="125">
        <v>2246.189034</v>
      </c>
      <c r="J1538" s="125">
        <v>2208.4377899999999</v>
      </c>
    </row>
    <row r="1539" spans="1:10" x14ac:dyDescent="0.25">
      <c r="A1539" s="125">
        <v>923036</v>
      </c>
      <c r="B1539" s="125">
        <v>2010</v>
      </c>
      <c r="C1539" s="125">
        <v>34</v>
      </c>
      <c r="D1539" s="125">
        <v>5</v>
      </c>
      <c r="E1539" s="125">
        <v>1</v>
      </c>
      <c r="F1539" s="129">
        <v>36.249063999999997</v>
      </c>
      <c r="G1539" s="129">
        <v>0</v>
      </c>
      <c r="H1539" s="129">
        <v>41.211399999999998</v>
      </c>
      <c r="I1539" s="129">
        <v>38.755201</v>
      </c>
      <c r="J1539" s="129">
        <v>36.249063999999997</v>
      </c>
    </row>
    <row r="1540" spans="1:10" hidden="1" x14ac:dyDescent="0.25">
      <c r="A1540" s="125">
        <v>923037</v>
      </c>
      <c r="B1540" s="125">
        <v>2010</v>
      </c>
      <c r="C1540" s="125">
        <v>34</v>
      </c>
      <c r="D1540" s="125">
        <v>5</v>
      </c>
      <c r="E1540" s="125">
        <v>2</v>
      </c>
      <c r="F1540" s="125">
        <v>22.596941000000001</v>
      </c>
      <c r="G1540" s="125">
        <v>0</v>
      </c>
      <c r="H1540" s="125">
        <v>36.249063999999997</v>
      </c>
      <c r="I1540" s="125">
        <v>35.61833</v>
      </c>
      <c r="J1540" s="125">
        <v>22.596941000000001</v>
      </c>
    </row>
    <row r="1541" spans="1:10" hidden="1" x14ac:dyDescent="0.25">
      <c r="A1541" s="125">
        <v>923038</v>
      </c>
      <c r="B1541" s="125">
        <v>2010</v>
      </c>
      <c r="C1541" s="125">
        <v>34</v>
      </c>
      <c r="D1541" s="125">
        <v>5</v>
      </c>
      <c r="E1541" s="125">
        <v>3</v>
      </c>
      <c r="F1541" s="125">
        <v>0</v>
      </c>
      <c r="G1541" s="125">
        <v>22.007681000000002</v>
      </c>
      <c r="H1541" s="125">
        <v>22.596941000000001</v>
      </c>
      <c r="I1541" s="125">
        <v>22.009421</v>
      </c>
      <c r="J1541" s="125">
        <v>22.007681000000002</v>
      </c>
    </row>
    <row r="1542" spans="1:10" hidden="1" x14ac:dyDescent="0.25">
      <c r="A1542" s="125">
        <v>923039</v>
      </c>
      <c r="B1542" s="125">
        <v>2010</v>
      </c>
      <c r="C1542" s="125">
        <v>34</v>
      </c>
      <c r="D1542" s="125">
        <v>5</v>
      </c>
      <c r="E1542" s="125">
        <v>4</v>
      </c>
      <c r="F1542" s="125">
        <v>78.979071000000005</v>
      </c>
      <c r="G1542" s="125">
        <v>0</v>
      </c>
      <c r="H1542" s="125">
        <v>86.777298000000002</v>
      </c>
      <c r="I1542" s="125">
        <v>81.605371000000005</v>
      </c>
      <c r="J1542" s="125">
        <v>78.979071000000005</v>
      </c>
    </row>
    <row r="1543" spans="1:10" x14ac:dyDescent="0.25">
      <c r="A1543" s="125">
        <v>923040</v>
      </c>
      <c r="B1543" s="125">
        <v>2010</v>
      </c>
      <c r="C1543" s="125">
        <v>35</v>
      </c>
      <c r="D1543" s="125">
        <v>2</v>
      </c>
      <c r="E1543" s="125">
        <v>1</v>
      </c>
      <c r="F1543" s="129">
        <v>22615.038016999999</v>
      </c>
      <c r="G1543" s="129">
        <v>0</v>
      </c>
      <c r="H1543" s="129">
        <v>30521.675999999999</v>
      </c>
      <c r="I1543" s="129">
        <v>22656.240095000001</v>
      </c>
      <c r="J1543" s="129">
        <v>22615.038016999999</v>
      </c>
    </row>
    <row r="1544" spans="1:10" hidden="1" x14ac:dyDescent="0.25">
      <c r="A1544" s="125">
        <v>923041</v>
      </c>
      <c r="B1544" s="125">
        <v>2010</v>
      </c>
      <c r="C1544" s="125">
        <v>35</v>
      </c>
      <c r="D1544" s="125">
        <v>2</v>
      </c>
      <c r="E1544" s="125">
        <v>2</v>
      </c>
      <c r="F1544" s="125">
        <v>20735.568905</v>
      </c>
      <c r="G1544" s="125">
        <v>0</v>
      </c>
      <c r="H1544" s="125">
        <v>22615.038016999999</v>
      </c>
      <c r="I1544" s="125">
        <v>20769.650914999998</v>
      </c>
      <c r="J1544" s="125">
        <v>20735.568905</v>
      </c>
    </row>
    <row r="1545" spans="1:10" hidden="1" x14ac:dyDescent="0.25">
      <c r="A1545" s="125">
        <v>923042</v>
      </c>
      <c r="B1545" s="125">
        <v>2010</v>
      </c>
      <c r="C1545" s="125">
        <v>35</v>
      </c>
      <c r="D1545" s="125">
        <v>2</v>
      </c>
      <c r="E1545" s="125">
        <v>3</v>
      </c>
      <c r="F1545" s="125">
        <v>18093.837470999999</v>
      </c>
      <c r="G1545" s="125">
        <v>60.111355000000003</v>
      </c>
      <c r="H1545" s="125">
        <v>20735.568905</v>
      </c>
      <c r="I1545" s="125">
        <v>18249.374193</v>
      </c>
      <c r="J1545" s="125">
        <v>18153.948827</v>
      </c>
    </row>
    <row r="1546" spans="1:10" hidden="1" x14ac:dyDescent="0.25">
      <c r="A1546" s="125">
        <v>923043</v>
      </c>
      <c r="B1546" s="125">
        <v>2010</v>
      </c>
      <c r="C1546" s="125">
        <v>35</v>
      </c>
      <c r="D1546" s="125">
        <v>2</v>
      </c>
      <c r="E1546" s="125">
        <v>4</v>
      </c>
      <c r="F1546" s="125">
        <v>22639.669139000001</v>
      </c>
      <c r="G1546" s="125">
        <v>0</v>
      </c>
      <c r="H1546" s="125">
        <v>30521.675999999999</v>
      </c>
      <c r="I1546" s="125">
        <v>22656.240095000001</v>
      </c>
      <c r="J1546" s="125">
        <v>22639.669139000001</v>
      </c>
    </row>
    <row r="1547" spans="1:10" x14ac:dyDescent="0.25">
      <c r="A1547" s="125">
        <v>923044</v>
      </c>
      <c r="B1547" s="125">
        <v>2010</v>
      </c>
      <c r="C1547" s="125">
        <v>35</v>
      </c>
      <c r="D1547" s="125">
        <v>3</v>
      </c>
      <c r="E1547" s="125">
        <v>1</v>
      </c>
      <c r="F1547" s="129">
        <v>15431.870508</v>
      </c>
      <c r="G1547" s="129">
        <v>0</v>
      </c>
      <c r="H1547" s="129">
        <v>19057.096000000001</v>
      </c>
      <c r="I1547" s="129">
        <v>15478.173371000001</v>
      </c>
      <c r="J1547" s="129">
        <v>15431.870508</v>
      </c>
    </row>
    <row r="1548" spans="1:10" hidden="1" x14ac:dyDescent="0.25">
      <c r="A1548" s="125">
        <v>923045</v>
      </c>
      <c r="B1548" s="125">
        <v>2010</v>
      </c>
      <c r="C1548" s="125">
        <v>35</v>
      </c>
      <c r="D1548" s="125">
        <v>3</v>
      </c>
      <c r="E1548" s="125">
        <v>2</v>
      </c>
      <c r="F1548" s="125">
        <v>14229.404984000001</v>
      </c>
      <c r="G1548" s="125">
        <v>0</v>
      </c>
      <c r="H1548" s="125">
        <v>15431.870508</v>
      </c>
      <c r="I1548" s="125">
        <v>14541.451579</v>
      </c>
      <c r="J1548" s="125">
        <v>14229.404984000001</v>
      </c>
    </row>
    <row r="1549" spans="1:10" hidden="1" x14ac:dyDescent="0.25">
      <c r="A1549" s="125">
        <v>923046</v>
      </c>
      <c r="B1549" s="125">
        <v>2010</v>
      </c>
      <c r="C1549" s="125">
        <v>35</v>
      </c>
      <c r="D1549" s="125">
        <v>3</v>
      </c>
      <c r="E1549" s="125">
        <v>3</v>
      </c>
      <c r="F1549" s="125">
        <v>11955.028865</v>
      </c>
      <c r="G1549" s="125">
        <v>653.38768900000002</v>
      </c>
      <c r="H1549" s="125">
        <v>14229.404984000001</v>
      </c>
      <c r="I1549" s="125">
        <v>13015.636739</v>
      </c>
      <c r="J1549" s="125">
        <v>12608.416552999999</v>
      </c>
    </row>
    <row r="1550" spans="1:10" hidden="1" x14ac:dyDescent="0.25">
      <c r="A1550" s="125">
        <v>923047</v>
      </c>
      <c r="B1550" s="125">
        <v>2010</v>
      </c>
      <c r="C1550" s="125">
        <v>35</v>
      </c>
      <c r="D1550" s="125">
        <v>3</v>
      </c>
      <c r="E1550" s="125">
        <v>4</v>
      </c>
      <c r="F1550" s="125">
        <v>14677.105127999999</v>
      </c>
      <c r="G1550" s="125">
        <v>0</v>
      </c>
      <c r="H1550" s="125">
        <v>18093.837470999999</v>
      </c>
      <c r="I1550" s="125">
        <v>14695.814794</v>
      </c>
      <c r="J1550" s="125">
        <v>14677.105127999999</v>
      </c>
    </row>
    <row r="1551" spans="1:10" x14ac:dyDescent="0.25">
      <c r="A1551" s="125">
        <v>923048</v>
      </c>
      <c r="B1551" s="125">
        <v>2010</v>
      </c>
      <c r="C1551" s="125">
        <v>35</v>
      </c>
      <c r="D1551" s="125">
        <v>4</v>
      </c>
      <c r="E1551" s="125">
        <v>1</v>
      </c>
      <c r="F1551" s="129">
        <v>449.49670600000002</v>
      </c>
      <c r="G1551" s="129">
        <v>0</v>
      </c>
      <c r="H1551" s="129">
        <v>582.06719999999996</v>
      </c>
      <c r="I1551" s="129">
        <v>510.99679500000002</v>
      </c>
      <c r="J1551" s="129">
        <v>449.49670600000002</v>
      </c>
    </row>
    <row r="1552" spans="1:10" hidden="1" x14ac:dyDescent="0.25">
      <c r="A1552" s="125">
        <v>923049</v>
      </c>
      <c r="B1552" s="125">
        <v>2010</v>
      </c>
      <c r="C1552" s="125">
        <v>35</v>
      </c>
      <c r="D1552" s="125">
        <v>4</v>
      </c>
      <c r="E1552" s="125">
        <v>2</v>
      </c>
      <c r="F1552" s="125">
        <v>425.72826099999997</v>
      </c>
      <c r="G1552" s="125">
        <v>0</v>
      </c>
      <c r="H1552" s="125">
        <v>449.49670600000002</v>
      </c>
      <c r="I1552" s="125">
        <v>433.09007600000001</v>
      </c>
      <c r="J1552" s="125">
        <v>425.72826099999997</v>
      </c>
    </row>
    <row r="1553" spans="1:10" hidden="1" x14ac:dyDescent="0.25">
      <c r="A1553" s="125">
        <v>923050</v>
      </c>
      <c r="B1553" s="125">
        <v>2010</v>
      </c>
      <c r="C1553" s="125">
        <v>35</v>
      </c>
      <c r="D1553" s="125">
        <v>4</v>
      </c>
      <c r="E1553" s="125">
        <v>3</v>
      </c>
      <c r="F1553" s="125">
        <v>143.82391100000001</v>
      </c>
      <c r="G1553" s="125">
        <v>242.007679</v>
      </c>
      <c r="H1553" s="125">
        <v>425.72826099999997</v>
      </c>
      <c r="I1553" s="125">
        <v>402.61121700000001</v>
      </c>
      <c r="J1553" s="125">
        <v>385.83159000000001</v>
      </c>
    </row>
    <row r="1554" spans="1:10" hidden="1" x14ac:dyDescent="0.25">
      <c r="A1554" s="125">
        <v>923051</v>
      </c>
      <c r="B1554" s="125">
        <v>2010</v>
      </c>
      <c r="C1554" s="125">
        <v>35</v>
      </c>
      <c r="D1554" s="125">
        <v>4</v>
      </c>
      <c r="E1554" s="125">
        <v>4</v>
      </c>
      <c r="F1554" s="125">
        <v>9891.2226219999993</v>
      </c>
      <c r="G1554" s="125">
        <v>0</v>
      </c>
      <c r="H1554" s="125">
        <v>11955.028865</v>
      </c>
      <c r="I1554" s="125">
        <v>10495.31984</v>
      </c>
      <c r="J1554" s="125">
        <v>9891.2226219999993</v>
      </c>
    </row>
    <row r="1555" spans="1:10" x14ac:dyDescent="0.25">
      <c r="A1555" s="125">
        <v>923052</v>
      </c>
      <c r="B1555" s="125">
        <v>2010</v>
      </c>
      <c r="C1555" s="125">
        <v>35</v>
      </c>
      <c r="D1555" s="125">
        <v>5</v>
      </c>
      <c r="E1555" s="125">
        <v>1</v>
      </c>
      <c r="F1555" s="129">
        <v>679.27059799999995</v>
      </c>
      <c r="G1555" s="129">
        <v>0</v>
      </c>
      <c r="H1555" s="129">
        <v>813.65700000000004</v>
      </c>
      <c r="I1555" s="129">
        <v>765.16304300000002</v>
      </c>
      <c r="J1555" s="129">
        <v>679.27059799999995</v>
      </c>
    </row>
    <row r="1556" spans="1:10" hidden="1" x14ac:dyDescent="0.25">
      <c r="A1556" s="125">
        <v>923053</v>
      </c>
      <c r="B1556" s="125">
        <v>2010</v>
      </c>
      <c r="C1556" s="125">
        <v>35</v>
      </c>
      <c r="D1556" s="125">
        <v>5</v>
      </c>
      <c r="E1556" s="125">
        <v>2</v>
      </c>
      <c r="F1556" s="125">
        <v>650.18861000000004</v>
      </c>
      <c r="G1556" s="125">
        <v>0</v>
      </c>
      <c r="H1556" s="125">
        <v>679.27059799999995</v>
      </c>
      <c r="I1556" s="125">
        <v>667.45128899999997</v>
      </c>
      <c r="J1556" s="125">
        <v>650.18861000000004</v>
      </c>
    </row>
    <row r="1557" spans="1:10" hidden="1" x14ac:dyDescent="0.25">
      <c r="A1557" s="125">
        <v>923054</v>
      </c>
      <c r="B1557" s="125">
        <v>2010</v>
      </c>
      <c r="C1557" s="125">
        <v>35</v>
      </c>
      <c r="D1557" s="125">
        <v>5</v>
      </c>
      <c r="E1557" s="125">
        <v>3</v>
      </c>
      <c r="F1557" s="125">
        <v>0</v>
      </c>
      <c r="G1557" s="125">
        <v>621.00175999999999</v>
      </c>
      <c r="H1557" s="125">
        <v>650.18861000000004</v>
      </c>
      <c r="I1557" s="125">
        <v>633.28370600000005</v>
      </c>
      <c r="J1557" s="125">
        <v>621.00175999999999</v>
      </c>
    </row>
    <row r="1558" spans="1:10" hidden="1" x14ac:dyDescent="0.25">
      <c r="A1558" s="125">
        <v>923055</v>
      </c>
      <c r="B1558" s="125">
        <v>2010</v>
      </c>
      <c r="C1558" s="125">
        <v>35</v>
      </c>
      <c r="D1558" s="125">
        <v>5</v>
      </c>
      <c r="E1558" s="125">
        <v>4</v>
      </c>
      <c r="F1558" s="125">
        <v>125.290221</v>
      </c>
      <c r="G1558" s="125">
        <v>0</v>
      </c>
      <c r="H1558" s="125">
        <v>143.82391100000001</v>
      </c>
      <c r="I1558" s="125">
        <v>135.25200599999999</v>
      </c>
      <c r="J1558" s="125">
        <v>125.290221</v>
      </c>
    </row>
    <row r="1559" spans="1:10" x14ac:dyDescent="0.25">
      <c r="A1559" s="125">
        <v>923056</v>
      </c>
      <c r="B1559" s="125">
        <v>2010</v>
      </c>
      <c r="C1559" s="125">
        <v>37</v>
      </c>
      <c r="D1559" s="125">
        <v>2</v>
      </c>
      <c r="E1559" s="125">
        <v>1</v>
      </c>
      <c r="F1559" s="129">
        <v>91102.468506000005</v>
      </c>
      <c r="G1559" s="129">
        <v>0</v>
      </c>
      <c r="H1559" s="129">
        <v>122876.25</v>
      </c>
      <c r="I1559" s="129">
        <v>91211.040374999997</v>
      </c>
      <c r="J1559" s="129">
        <v>91102.468506000005</v>
      </c>
    </row>
    <row r="1560" spans="1:10" hidden="1" x14ac:dyDescent="0.25">
      <c r="A1560" s="125">
        <v>923057</v>
      </c>
      <c r="B1560" s="125">
        <v>2010</v>
      </c>
      <c r="C1560" s="125">
        <v>37</v>
      </c>
      <c r="D1560" s="125">
        <v>2</v>
      </c>
      <c r="E1560" s="125">
        <v>2</v>
      </c>
      <c r="F1560" s="125">
        <v>83240.899602000005</v>
      </c>
      <c r="G1560" s="125">
        <v>0</v>
      </c>
      <c r="H1560" s="125">
        <v>91102.468506000005</v>
      </c>
      <c r="I1560" s="125">
        <v>83668.507075999994</v>
      </c>
      <c r="J1560" s="125">
        <v>83240.899602000005</v>
      </c>
    </row>
    <row r="1561" spans="1:10" hidden="1" x14ac:dyDescent="0.25">
      <c r="A1561" s="125">
        <v>923058</v>
      </c>
      <c r="B1561" s="125">
        <v>2010</v>
      </c>
      <c r="C1561" s="125">
        <v>37</v>
      </c>
      <c r="D1561" s="125">
        <v>2</v>
      </c>
      <c r="E1561" s="125">
        <v>3</v>
      </c>
      <c r="F1561" s="125">
        <v>71558.918363000004</v>
      </c>
      <c r="G1561" s="125">
        <v>864.21951000000001</v>
      </c>
      <c r="H1561" s="125">
        <v>83240.899602000005</v>
      </c>
      <c r="I1561" s="125">
        <v>73260.315740000005</v>
      </c>
      <c r="J1561" s="125">
        <v>72423.137873</v>
      </c>
    </row>
    <row r="1562" spans="1:10" hidden="1" x14ac:dyDescent="0.25">
      <c r="A1562" s="125">
        <v>923059</v>
      </c>
      <c r="B1562" s="125">
        <v>2010</v>
      </c>
      <c r="C1562" s="125">
        <v>37</v>
      </c>
      <c r="D1562" s="125">
        <v>2</v>
      </c>
      <c r="E1562" s="125">
        <v>4</v>
      </c>
      <c r="F1562" s="125">
        <v>91128.220788999999</v>
      </c>
      <c r="G1562" s="125">
        <v>0</v>
      </c>
      <c r="H1562" s="125">
        <v>122876.25</v>
      </c>
      <c r="I1562" s="125">
        <v>91211.040374999997</v>
      </c>
      <c r="J1562" s="125">
        <v>91128.220788999999</v>
      </c>
    </row>
    <row r="1563" spans="1:10" x14ac:dyDescent="0.25">
      <c r="A1563" s="125">
        <v>923060</v>
      </c>
      <c r="B1563" s="125">
        <v>2010</v>
      </c>
      <c r="C1563" s="125">
        <v>37</v>
      </c>
      <c r="D1563" s="125">
        <v>3</v>
      </c>
      <c r="E1563" s="125">
        <v>1</v>
      </c>
      <c r="F1563" s="129">
        <v>8501.7349300000005</v>
      </c>
      <c r="G1563" s="129">
        <v>0</v>
      </c>
      <c r="H1563" s="129">
        <v>10560.23595</v>
      </c>
      <c r="I1563" s="129">
        <v>8577.0236389999991</v>
      </c>
      <c r="J1563" s="129">
        <v>8501.7349300000005</v>
      </c>
    </row>
    <row r="1564" spans="1:10" hidden="1" x14ac:dyDescent="0.25">
      <c r="A1564" s="125">
        <v>923061</v>
      </c>
      <c r="B1564" s="125">
        <v>2010</v>
      </c>
      <c r="C1564" s="125">
        <v>37</v>
      </c>
      <c r="D1564" s="125">
        <v>3</v>
      </c>
      <c r="E1564" s="125">
        <v>2</v>
      </c>
      <c r="F1564" s="125">
        <v>7254.4358499999998</v>
      </c>
      <c r="G1564" s="125">
        <v>0</v>
      </c>
      <c r="H1564" s="125">
        <v>8501.7349300000005</v>
      </c>
      <c r="I1564" s="125">
        <v>8011.1848239999999</v>
      </c>
      <c r="J1564" s="125">
        <v>7254.4358499999998</v>
      </c>
    </row>
    <row r="1565" spans="1:10" hidden="1" x14ac:dyDescent="0.25">
      <c r="A1565" s="125">
        <v>923062</v>
      </c>
      <c r="B1565" s="125">
        <v>2010</v>
      </c>
      <c r="C1565" s="125">
        <v>37</v>
      </c>
      <c r="D1565" s="125">
        <v>3</v>
      </c>
      <c r="E1565" s="125">
        <v>3</v>
      </c>
      <c r="F1565" s="125">
        <v>3671.3970530000001</v>
      </c>
      <c r="G1565" s="125">
        <v>2384.1393440000002</v>
      </c>
      <c r="H1565" s="125">
        <v>7254.4358499999998</v>
      </c>
      <c r="I1565" s="125">
        <v>6635.6324720000002</v>
      </c>
      <c r="J1565" s="125">
        <v>6055.5363969999999</v>
      </c>
    </row>
    <row r="1566" spans="1:10" hidden="1" x14ac:dyDescent="0.25">
      <c r="A1566" s="125">
        <v>923063</v>
      </c>
      <c r="B1566" s="125">
        <v>2010</v>
      </c>
      <c r="C1566" s="125">
        <v>37</v>
      </c>
      <c r="D1566" s="125">
        <v>3</v>
      </c>
      <c r="E1566" s="125">
        <v>4</v>
      </c>
      <c r="F1566" s="125">
        <v>57568.881963</v>
      </c>
      <c r="G1566" s="125">
        <v>0</v>
      </c>
      <c r="H1566" s="125">
        <v>71558.918363000004</v>
      </c>
      <c r="I1566" s="125">
        <v>58120.153493999998</v>
      </c>
      <c r="J1566" s="125">
        <v>57568.881963</v>
      </c>
    </row>
    <row r="1567" spans="1:10" x14ac:dyDescent="0.25">
      <c r="A1567" s="125">
        <v>923064</v>
      </c>
      <c r="B1567" s="125">
        <v>2010</v>
      </c>
      <c r="C1567" s="125">
        <v>37</v>
      </c>
      <c r="D1567" s="125">
        <v>4</v>
      </c>
      <c r="E1567" s="125">
        <v>1</v>
      </c>
      <c r="F1567" s="129">
        <v>117.791382</v>
      </c>
      <c r="G1567" s="129">
        <v>0</v>
      </c>
      <c r="H1567" s="129">
        <v>138.21074999999999</v>
      </c>
      <c r="I1567" s="129">
        <v>121.335217</v>
      </c>
      <c r="J1567" s="129">
        <v>117.791382</v>
      </c>
    </row>
    <row r="1568" spans="1:10" hidden="1" x14ac:dyDescent="0.25">
      <c r="A1568" s="125">
        <v>923065</v>
      </c>
      <c r="B1568" s="125">
        <v>2010</v>
      </c>
      <c r="C1568" s="125">
        <v>37</v>
      </c>
      <c r="D1568" s="125">
        <v>4</v>
      </c>
      <c r="E1568" s="125">
        <v>2</v>
      </c>
      <c r="F1568" s="125">
        <v>107.89168600000001</v>
      </c>
      <c r="G1568" s="125">
        <v>0</v>
      </c>
      <c r="H1568" s="125">
        <v>117.791382</v>
      </c>
      <c r="I1568" s="125">
        <v>113.491996</v>
      </c>
      <c r="J1568" s="125">
        <v>107.89168600000001</v>
      </c>
    </row>
    <row r="1569" spans="1:10" hidden="1" x14ac:dyDescent="0.25">
      <c r="A1569" s="125">
        <v>923066</v>
      </c>
      <c r="B1569" s="125">
        <v>2010</v>
      </c>
      <c r="C1569" s="125">
        <v>37</v>
      </c>
      <c r="D1569" s="125">
        <v>4</v>
      </c>
      <c r="E1569" s="125">
        <v>3</v>
      </c>
      <c r="F1569" s="125">
        <v>1.2837890000000001</v>
      </c>
      <c r="G1569" s="125">
        <v>95.921502000000004</v>
      </c>
      <c r="H1569" s="125">
        <v>107.89168600000001</v>
      </c>
      <c r="I1569" s="125">
        <v>102.03316700000001</v>
      </c>
      <c r="J1569" s="125">
        <v>97.205292</v>
      </c>
    </row>
    <row r="1570" spans="1:10" hidden="1" x14ac:dyDescent="0.25">
      <c r="A1570" s="125">
        <v>923067</v>
      </c>
      <c r="B1570" s="125">
        <v>2010</v>
      </c>
      <c r="C1570" s="125">
        <v>37</v>
      </c>
      <c r="D1570" s="125">
        <v>4</v>
      </c>
      <c r="E1570" s="125">
        <v>4</v>
      </c>
      <c r="F1570" s="125">
        <v>3196.6462900000001</v>
      </c>
      <c r="G1570" s="125">
        <v>0</v>
      </c>
      <c r="H1570" s="125">
        <v>3671.3970530000001</v>
      </c>
      <c r="I1570" s="125">
        <v>3223.1194730000002</v>
      </c>
      <c r="J1570" s="125">
        <v>3196.6462900000001</v>
      </c>
    </row>
    <row r="1571" spans="1:10" x14ac:dyDescent="0.25">
      <c r="A1571" s="125">
        <v>923068</v>
      </c>
      <c r="B1571" s="125">
        <v>2010</v>
      </c>
      <c r="C1571" s="125">
        <v>37</v>
      </c>
      <c r="D1571" s="125">
        <v>5</v>
      </c>
      <c r="E1571" s="125">
        <v>1</v>
      </c>
      <c r="F1571" s="129">
        <v>199.59046799999999</v>
      </c>
      <c r="G1571" s="129">
        <v>0</v>
      </c>
      <c r="H1571" s="129">
        <v>212.24</v>
      </c>
      <c r="I1571" s="129">
        <v>199.590496</v>
      </c>
      <c r="J1571" s="129">
        <v>199.59046799999999</v>
      </c>
    </row>
    <row r="1572" spans="1:10" hidden="1" x14ac:dyDescent="0.25">
      <c r="A1572" s="125">
        <v>923069</v>
      </c>
      <c r="B1572" s="125">
        <v>2010</v>
      </c>
      <c r="C1572" s="125">
        <v>37</v>
      </c>
      <c r="D1572" s="125">
        <v>5</v>
      </c>
      <c r="E1572" s="125">
        <v>2</v>
      </c>
      <c r="F1572" s="125">
        <v>196.106078</v>
      </c>
      <c r="G1572" s="125">
        <v>0</v>
      </c>
      <c r="H1572" s="125">
        <v>199.59046799999999</v>
      </c>
      <c r="I1572" s="125">
        <v>196.117594</v>
      </c>
      <c r="J1572" s="125">
        <v>196.106078</v>
      </c>
    </row>
    <row r="1573" spans="1:10" hidden="1" x14ac:dyDescent="0.25">
      <c r="A1573" s="125">
        <v>923070</v>
      </c>
      <c r="B1573" s="125">
        <v>2010</v>
      </c>
      <c r="C1573" s="125">
        <v>37</v>
      </c>
      <c r="D1573" s="125">
        <v>5</v>
      </c>
      <c r="E1573" s="125">
        <v>3</v>
      </c>
      <c r="F1573" s="125">
        <v>0</v>
      </c>
      <c r="G1573" s="125">
        <v>190.993886</v>
      </c>
      <c r="H1573" s="125">
        <v>196.106078</v>
      </c>
      <c r="I1573" s="125">
        <v>191.00731999999999</v>
      </c>
      <c r="J1573" s="125">
        <v>190.993886</v>
      </c>
    </row>
    <row r="1574" spans="1:10" hidden="1" x14ac:dyDescent="0.25">
      <c r="A1574" s="125">
        <v>923071</v>
      </c>
      <c r="B1574" s="125">
        <v>2010</v>
      </c>
      <c r="C1574" s="125">
        <v>37</v>
      </c>
      <c r="D1574" s="125">
        <v>5</v>
      </c>
      <c r="E1574" s="125">
        <v>4</v>
      </c>
      <c r="F1574" s="125">
        <v>1.207274</v>
      </c>
      <c r="G1574" s="125">
        <v>0</v>
      </c>
      <c r="H1574" s="125">
        <v>1.2837890000000001</v>
      </c>
      <c r="I1574" s="125">
        <v>1.2072750000000001</v>
      </c>
      <c r="J1574" s="125">
        <v>1.207274</v>
      </c>
    </row>
    <row r="1575" spans="1:10" x14ac:dyDescent="0.25">
      <c r="A1575" s="125">
        <v>923072</v>
      </c>
      <c r="B1575" s="125">
        <v>2010</v>
      </c>
      <c r="C1575" s="125">
        <v>38</v>
      </c>
      <c r="D1575" s="125">
        <v>2</v>
      </c>
      <c r="E1575" s="125">
        <v>1</v>
      </c>
      <c r="F1575" s="129">
        <v>214583.51853500001</v>
      </c>
      <c r="G1575" s="129">
        <v>0</v>
      </c>
      <c r="H1575" s="129">
        <v>289423.75</v>
      </c>
      <c r="I1575" s="129">
        <v>214839.249625</v>
      </c>
      <c r="J1575" s="129">
        <v>214583.51853500001</v>
      </c>
    </row>
    <row r="1576" spans="1:10" hidden="1" x14ac:dyDescent="0.25">
      <c r="A1576" s="125">
        <v>923073</v>
      </c>
      <c r="B1576" s="125">
        <v>2010</v>
      </c>
      <c r="C1576" s="125">
        <v>38</v>
      </c>
      <c r="D1576" s="125">
        <v>2</v>
      </c>
      <c r="E1576" s="125">
        <v>2</v>
      </c>
      <c r="F1576" s="125">
        <v>196066.31319099999</v>
      </c>
      <c r="G1576" s="125">
        <v>0</v>
      </c>
      <c r="H1576" s="125">
        <v>214583.51853500001</v>
      </c>
      <c r="I1576" s="125">
        <v>197073.50342200001</v>
      </c>
      <c r="J1576" s="125">
        <v>196066.31319099999</v>
      </c>
    </row>
    <row r="1577" spans="1:10" hidden="1" x14ac:dyDescent="0.25">
      <c r="A1577" s="125">
        <v>923074</v>
      </c>
      <c r="B1577" s="125">
        <v>2010</v>
      </c>
      <c r="C1577" s="125">
        <v>38</v>
      </c>
      <c r="D1577" s="125">
        <v>2</v>
      </c>
      <c r="E1577" s="125">
        <v>3</v>
      </c>
      <c r="F1577" s="125">
        <v>168519.541531</v>
      </c>
      <c r="G1577" s="125">
        <v>2035.216281</v>
      </c>
      <c r="H1577" s="125">
        <v>196066.31319099999</v>
      </c>
      <c r="I1577" s="125">
        <v>172557.96223999999</v>
      </c>
      <c r="J1577" s="125">
        <v>170554.757812</v>
      </c>
    </row>
    <row r="1578" spans="1:10" hidden="1" x14ac:dyDescent="0.25">
      <c r="A1578" s="125">
        <v>923075</v>
      </c>
      <c r="B1578" s="125">
        <v>2010</v>
      </c>
      <c r="C1578" s="125">
        <v>38</v>
      </c>
      <c r="D1578" s="125">
        <v>2</v>
      </c>
      <c r="E1578" s="125">
        <v>4</v>
      </c>
      <c r="F1578" s="125">
        <v>214644.17567699999</v>
      </c>
      <c r="G1578" s="125">
        <v>0</v>
      </c>
      <c r="H1578" s="125">
        <v>289423.75</v>
      </c>
      <c r="I1578" s="125">
        <v>214839.249625</v>
      </c>
      <c r="J1578" s="125">
        <v>214644.17567699999</v>
      </c>
    </row>
    <row r="1579" spans="1:10" x14ac:dyDescent="0.25">
      <c r="A1579" s="125">
        <v>923076</v>
      </c>
      <c r="B1579" s="125">
        <v>2010</v>
      </c>
      <c r="C1579" s="125">
        <v>38</v>
      </c>
      <c r="D1579" s="125">
        <v>3</v>
      </c>
      <c r="E1579" s="125">
        <v>1</v>
      </c>
      <c r="F1579" s="129">
        <v>134737.99634000001</v>
      </c>
      <c r="G1579" s="129">
        <v>0</v>
      </c>
      <c r="H1579" s="129">
        <v>167548.79295</v>
      </c>
      <c r="I1579" s="129">
        <v>136083.12963400001</v>
      </c>
      <c r="J1579" s="129">
        <v>134737.99634000001</v>
      </c>
    </row>
    <row r="1580" spans="1:10" hidden="1" x14ac:dyDescent="0.25">
      <c r="A1580" s="125">
        <v>923077</v>
      </c>
      <c r="B1580" s="125">
        <v>2010</v>
      </c>
      <c r="C1580" s="125">
        <v>38</v>
      </c>
      <c r="D1580" s="125">
        <v>3</v>
      </c>
      <c r="E1580" s="125">
        <v>2</v>
      </c>
      <c r="F1580" s="125">
        <v>114493.950627</v>
      </c>
      <c r="G1580" s="125">
        <v>0</v>
      </c>
      <c r="H1580" s="125">
        <v>134737.99634000001</v>
      </c>
      <c r="I1580" s="125">
        <v>126963.61395100001</v>
      </c>
      <c r="J1580" s="125">
        <v>114493.950627</v>
      </c>
    </row>
    <row r="1581" spans="1:10" hidden="1" x14ac:dyDescent="0.25">
      <c r="A1581" s="125">
        <v>923078</v>
      </c>
      <c r="B1581" s="125">
        <v>2010</v>
      </c>
      <c r="C1581" s="125">
        <v>38</v>
      </c>
      <c r="D1581" s="125">
        <v>3</v>
      </c>
      <c r="E1581" s="125">
        <v>3</v>
      </c>
      <c r="F1581" s="125">
        <v>57555.858783000003</v>
      </c>
      <c r="G1581" s="125">
        <v>37375.741563000003</v>
      </c>
      <c r="H1581" s="125">
        <v>114493.950627</v>
      </c>
      <c r="I1581" s="125">
        <v>104727.61663800001</v>
      </c>
      <c r="J1581" s="125">
        <v>94931.600346000007</v>
      </c>
    </row>
    <row r="1582" spans="1:10" hidden="1" x14ac:dyDescent="0.25">
      <c r="A1582" s="125">
        <v>923079</v>
      </c>
      <c r="B1582" s="125">
        <v>2010</v>
      </c>
      <c r="C1582" s="125">
        <v>38</v>
      </c>
      <c r="D1582" s="125">
        <v>3</v>
      </c>
      <c r="E1582" s="125">
        <v>4</v>
      </c>
      <c r="F1582" s="125">
        <v>135545.52208600001</v>
      </c>
      <c r="G1582" s="125">
        <v>0</v>
      </c>
      <c r="H1582" s="125">
        <v>168519.541531</v>
      </c>
      <c r="I1582" s="125">
        <v>136871.57163200001</v>
      </c>
      <c r="J1582" s="125">
        <v>135545.52208600001</v>
      </c>
    </row>
    <row r="1583" spans="1:10" x14ac:dyDescent="0.25">
      <c r="A1583" s="125">
        <v>923080</v>
      </c>
      <c r="B1583" s="125">
        <v>2010</v>
      </c>
      <c r="C1583" s="125">
        <v>38</v>
      </c>
      <c r="D1583" s="125">
        <v>4</v>
      </c>
      <c r="E1583" s="125">
        <v>1</v>
      </c>
      <c r="F1583" s="129">
        <v>11524.467376000001</v>
      </c>
      <c r="G1583" s="129">
        <v>0</v>
      </c>
      <c r="H1583" s="129">
        <v>13673.6502</v>
      </c>
      <c r="I1583" s="129">
        <v>12004.097511</v>
      </c>
      <c r="J1583" s="129">
        <v>11524.467376000001</v>
      </c>
    </row>
    <row r="1584" spans="1:10" hidden="1" x14ac:dyDescent="0.25">
      <c r="A1584" s="125">
        <v>923081</v>
      </c>
      <c r="B1584" s="125">
        <v>2010</v>
      </c>
      <c r="C1584" s="125">
        <v>38</v>
      </c>
      <c r="D1584" s="125">
        <v>4</v>
      </c>
      <c r="E1584" s="125">
        <v>2</v>
      </c>
      <c r="F1584" s="125">
        <v>10555.901447</v>
      </c>
      <c r="G1584" s="125">
        <v>0</v>
      </c>
      <c r="H1584" s="125">
        <v>11524.467376000001</v>
      </c>
      <c r="I1584" s="125">
        <v>11103.824317000001</v>
      </c>
      <c r="J1584" s="125">
        <v>10555.901447</v>
      </c>
    </row>
    <row r="1585" spans="1:10" hidden="1" x14ac:dyDescent="0.25">
      <c r="A1585" s="125">
        <v>923082</v>
      </c>
      <c r="B1585" s="125">
        <v>2010</v>
      </c>
      <c r="C1585" s="125">
        <v>38</v>
      </c>
      <c r="D1585" s="125">
        <v>4</v>
      </c>
      <c r="E1585" s="125">
        <v>3</v>
      </c>
      <c r="F1585" s="125">
        <v>125.60331600000001</v>
      </c>
      <c r="G1585" s="125">
        <v>9384.7632040000008</v>
      </c>
      <c r="H1585" s="125">
        <v>10555.901447</v>
      </c>
      <c r="I1585" s="125">
        <v>9982.7159979999997</v>
      </c>
      <c r="J1585" s="125">
        <v>9510.3665189999992</v>
      </c>
    </row>
    <row r="1586" spans="1:10" hidden="1" x14ac:dyDescent="0.25">
      <c r="A1586" s="125">
        <v>923083</v>
      </c>
      <c r="B1586" s="125">
        <v>2010</v>
      </c>
      <c r="C1586" s="125">
        <v>38</v>
      </c>
      <c r="D1586" s="125">
        <v>4</v>
      </c>
      <c r="E1586" s="125">
        <v>4</v>
      </c>
      <c r="F1586" s="125">
        <v>49657.993930999997</v>
      </c>
      <c r="G1586" s="125">
        <v>0</v>
      </c>
      <c r="H1586" s="125">
        <v>57555.858783000003</v>
      </c>
      <c r="I1586" s="125">
        <v>50528.288425999999</v>
      </c>
      <c r="J1586" s="125">
        <v>49657.993930999997</v>
      </c>
    </row>
    <row r="1587" spans="1:10" x14ac:dyDescent="0.25">
      <c r="A1587" s="125">
        <v>923084</v>
      </c>
      <c r="B1587" s="125">
        <v>2010</v>
      </c>
      <c r="C1587" s="125">
        <v>38</v>
      </c>
      <c r="D1587" s="125">
        <v>5</v>
      </c>
      <c r="E1587" s="125">
        <v>1</v>
      </c>
      <c r="F1587" s="129">
        <v>8.3657970000000006</v>
      </c>
      <c r="G1587" s="129">
        <v>0</v>
      </c>
      <c r="H1587" s="129">
        <v>8.8960000000000008</v>
      </c>
      <c r="I1587" s="129">
        <v>8.3657979999999998</v>
      </c>
      <c r="J1587" s="129">
        <v>8.3657970000000006</v>
      </c>
    </row>
    <row r="1588" spans="1:10" hidden="1" x14ac:dyDescent="0.25">
      <c r="A1588" s="125">
        <v>923085</v>
      </c>
      <c r="B1588" s="125">
        <v>2010</v>
      </c>
      <c r="C1588" s="125">
        <v>38</v>
      </c>
      <c r="D1588" s="125">
        <v>5</v>
      </c>
      <c r="E1588" s="125">
        <v>2</v>
      </c>
      <c r="F1588" s="125">
        <v>8.2197499999999994</v>
      </c>
      <c r="G1588" s="125">
        <v>0</v>
      </c>
      <c r="H1588" s="125">
        <v>8.3657970000000006</v>
      </c>
      <c r="I1588" s="125">
        <v>8.2202319999999993</v>
      </c>
      <c r="J1588" s="125">
        <v>8.2197499999999994</v>
      </c>
    </row>
    <row r="1589" spans="1:10" hidden="1" x14ac:dyDescent="0.25">
      <c r="A1589" s="125">
        <v>923086</v>
      </c>
      <c r="B1589" s="125">
        <v>2010</v>
      </c>
      <c r="C1589" s="125">
        <v>38</v>
      </c>
      <c r="D1589" s="125">
        <v>5</v>
      </c>
      <c r="E1589" s="125">
        <v>3</v>
      </c>
      <c r="F1589" s="125">
        <v>0</v>
      </c>
      <c r="G1589" s="125">
        <v>8.0054730000000003</v>
      </c>
      <c r="H1589" s="125">
        <v>8.2197499999999994</v>
      </c>
      <c r="I1589" s="125">
        <v>8.0060359999999999</v>
      </c>
      <c r="J1589" s="125">
        <v>8.0054730000000003</v>
      </c>
    </row>
    <row r="1590" spans="1:10" hidden="1" x14ac:dyDescent="0.25">
      <c r="A1590" s="125">
        <v>923087</v>
      </c>
      <c r="B1590" s="125">
        <v>2010</v>
      </c>
      <c r="C1590" s="125">
        <v>38</v>
      </c>
      <c r="D1590" s="125">
        <v>5</v>
      </c>
      <c r="E1590" s="125">
        <v>4</v>
      </c>
      <c r="F1590" s="125">
        <v>118.117222</v>
      </c>
      <c r="G1590" s="125">
        <v>0</v>
      </c>
      <c r="H1590" s="125">
        <v>125.60331600000001</v>
      </c>
      <c r="I1590" s="125">
        <v>118.117358</v>
      </c>
      <c r="J1590" s="125">
        <v>118.117222</v>
      </c>
    </row>
    <row r="1591" spans="1:10" x14ac:dyDescent="0.25">
      <c r="A1591" s="125">
        <v>923088</v>
      </c>
      <c r="B1591" s="125">
        <v>2010</v>
      </c>
      <c r="C1591" s="125">
        <v>39</v>
      </c>
      <c r="D1591" s="125">
        <v>2</v>
      </c>
      <c r="E1591" s="125">
        <v>1</v>
      </c>
      <c r="F1591" s="129">
        <v>40459.136760000001</v>
      </c>
      <c r="G1591" s="129">
        <v>0</v>
      </c>
      <c r="H1591" s="129">
        <v>54525.837500000001</v>
      </c>
      <c r="I1591" s="129">
        <v>40474.529175999996</v>
      </c>
      <c r="J1591" s="129">
        <v>40459.136760000001</v>
      </c>
    </row>
    <row r="1592" spans="1:10" hidden="1" x14ac:dyDescent="0.25">
      <c r="A1592" s="125">
        <v>923089</v>
      </c>
      <c r="B1592" s="125">
        <v>2010</v>
      </c>
      <c r="C1592" s="125">
        <v>39</v>
      </c>
      <c r="D1592" s="125">
        <v>2</v>
      </c>
      <c r="E1592" s="125">
        <v>2</v>
      </c>
      <c r="F1592" s="125">
        <v>36966.638683999998</v>
      </c>
      <c r="G1592" s="125">
        <v>0</v>
      </c>
      <c r="H1592" s="125">
        <v>40459.136760000001</v>
      </c>
      <c r="I1592" s="125">
        <v>37157.671200999997</v>
      </c>
      <c r="J1592" s="125">
        <v>36966.638683999998</v>
      </c>
    </row>
    <row r="1593" spans="1:10" hidden="1" x14ac:dyDescent="0.25">
      <c r="A1593" s="125">
        <v>923090</v>
      </c>
      <c r="B1593" s="125">
        <v>2010</v>
      </c>
      <c r="C1593" s="125">
        <v>39</v>
      </c>
      <c r="D1593" s="125">
        <v>2</v>
      </c>
      <c r="E1593" s="125">
        <v>3</v>
      </c>
      <c r="F1593" s="125">
        <v>31597.877561000001</v>
      </c>
      <c r="G1593" s="125">
        <v>565.39789800000005</v>
      </c>
      <c r="H1593" s="125">
        <v>36966.638683999998</v>
      </c>
      <c r="I1593" s="125">
        <v>32534.338705999999</v>
      </c>
      <c r="J1593" s="125">
        <v>32163.275458</v>
      </c>
    </row>
    <row r="1594" spans="1:10" hidden="1" x14ac:dyDescent="0.25">
      <c r="A1594" s="125">
        <v>923091</v>
      </c>
      <c r="B1594" s="125">
        <v>2010</v>
      </c>
      <c r="C1594" s="125">
        <v>39</v>
      </c>
      <c r="D1594" s="125">
        <v>2</v>
      </c>
      <c r="E1594" s="125">
        <v>4</v>
      </c>
      <c r="F1594" s="125">
        <v>40455.686637999999</v>
      </c>
      <c r="G1594" s="125">
        <v>0</v>
      </c>
      <c r="H1594" s="125">
        <v>54525.837500000001</v>
      </c>
      <c r="I1594" s="125">
        <v>40474.529175999996</v>
      </c>
      <c r="J1594" s="125">
        <v>40455.686637999999</v>
      </c>
    </row>
    <row r="1595" spans="1:10" x14ac:dyDescent="0.25">
      <c r="A1595" s="125">
        <v>923092</v>
      </c>
      <c r="B1595" s="125">
        <v>2010</v>
      </c>
      <c r="C1595" s="125">
        <v>39</v>
      </c>
      <c r="D1595" s="125">
        <v>3</v>
      </c>
      <c r="E1595" s="125">
        <v>1</v>
      </c>
      <c r="F1595" s="129">
        <v>3339.2074120000002</v>
      </c>
      <c r="G1595" s="129">
        <v>0</v>
      </c>
      <c r="H1595" s="129">
        <v>4137.4575000000004</v>
      </c>
      <c r="I1595" s="129">
        <v>3360.442982</v>
      </c>
      <c r="J1595" s="129">
        <v>3339.2074120000002</v>
      </c>
    </row>
    <row r="1596" spans="1:10" hidden="1" x14ac:dyDescent="0.25">
      <c r="A1596" s="125">
        <v>923093</v>
      </c>
      <c r="B1596" s="125">
        <v>2010</v>
      </c>
      <c r="C1596" s="125">
        <v>39</v>
      </c>
      <c r="D1596" s="125">
        <v>3</v>
      </c>
      <c r="E1596" s="125">
        <v>2</v>
      </c>
      <c r="F1596" s="125">
        <v>3096.8507589999999</v>
      </c>
      <c r="G1596" s="125">
        <v>0</v>
      </c>
      <c r="H1596" s="125">
        <v>3339.2074120000002</v>
      </c>
      <c r="I1596" s="125">
        <v>3146.5351449999998</v>
      </c>
      <c r="J1596" s="125">
        <v>3096.8507589999999</v>
      </c>
    </row>
    <row r="1597" spans="1:10" hidden="1" x14ac:dyDescent="0.25">
      <c r="A1597" s="125">
        <v>923094</v>
      </c>
      <c r="B1597" s="125">
        <v>2010</v>
      </c>
      <c r="C1597" s="125">
        <v>39</v>
      </c>
      <c r="D1597" s="125">
        <v>3</v>
      </c>
      <c r="E1597" s="125">
        <v>3</v>
      </c>
      <c r="F1597" s="125">
        <v>2319.6810890000002</v>
      </c>
      <c r="G1597" s="125">
        <v>327.493089</v>
      </c>
      <c r="H1597" s="125">
        <v>3096.8507589999999</v>
      </c>
      <c r="I1597" s="125">
        <v>2832.68939</v>
      </c>
      <c r="J1597" s="125">
        <v>2647.1741780000002</v>
      </c>
    </row>
    <row r="1598" spans="1:10" hidden="1" x14ac:dyDescent="0.25">
      <c r="A1598" s="125">
        <v>923095</v>
      </c>
      <c r="B1598" s="125">
        <v>2010</v>
      </c>
      <c r="C1598" s="125">
        <v>39</v>
      </c>
      <c r="D1598" s="125">
        <v>3</v>
      </c>
      <c r="E1598" s="125">
        <v>4</v>
      </c>
      <c r="F1598" s="125">
        <v>25457.894015999998</v>
      </c>
      <c r="G1598" s="125">
        <v>0</v>
      </c>
      <c r="H1598" s="125">
        <v>31597.877561000001</v>
      </c>
      <c r="I1598" s="125">
        <v>25663.796155</v>
      </c>
      <c r="J1598" s="125">
        <v>25457.894015999998</v>
      </c>
    </row>
    <row r="1599" spans="1:10" x14ac:dyDescent="0.25">
      <c r="A1599" s="125">
        <v>923096</v>
      </c>
      <c r="B1599" s="125">
        <v>2010</v>
      </c>
      <c r="C1599" s="125">
        <v>39</v>
      </c>
      <c r="D1599" s="125">
        <v>4</v>
      </c>
      <c r="E1599" s="125">
        <v>1</v>
      </c>
      <c r="F1599" s="129">
        <v>838.55605500000001</v>
      </c>
      <c r="G1599" s="129">
        <v>0</v>
      </c>
      <c r="H1599" s="129">
        <v>957.74535000000003</v>
      </c>
      <c r="I1599" s="129">
        <v>840.80464300000006</v>
      </c>
      <c r="J1599" s="129">
        <v>838.55605500000001</v>
      </c>
    </row>
    <row r="1600" spans="1:10" hidden="1" x14ac:dyDescent="0.25">
      <c r="A1600" s="125">
        <v>923097</v>
      </c>
      <c r="B1600" s="125">
        <v>2010</v>
      </c>
      <c r="C1600" s="125">
        <v>39</v>
      </c>
      <c r="D1600" s="125">
        <v>4</v>
      </c>
      <c r="E1600" s="125">
        <v>2</v>
      </c>
      <c r="F1600" s="125">
        <v>728.12217599999997</v>
      </c>
      <c r="G1600" s="125">
        <v>0</v>
      </c>
      <c r="H1600" s="125">
        <v>838.55605500000001</v>
      </c>
      <c r="I1600" s="125">
        <v>807.948759</v>
      </c>
      <c r="J1600" s="125">
        <v>728.12217599999997</v>
      </c>
    </row>
    <row r="1601" spans="1:10" hidden="1" x14ac:dyDescent="0.25">
      <c r="A1601" s="125">
        <v>923098</v>
      </c>
      <c r="B1601" s="125">
        <v>2010</v>
      </c>
      <c r="C1601" s="125">
        <v>39</v>
      </c>
      <c r="D1601" s="125">
        <v>4</v>
      </c>
      <c r="E1601" s="125">
        <v>3</v>
      </c>
      <c r="F1601" s="125">
        <v>111.07675999999999</v>
      </c>
      <c r="G1601" s="125">
        <v>501.69028400000002</v>
      </c>
      <c r="H1601" s="125">
        <v>728.12217599999997</v>
      </c>
      <c r="I1601" s="125">
        <v>688.58514200000002</v>
      </c>
      <c r="J1601" s="125">
        <v>612.76704400000006</v>
      </c>
    </row>
    <row r="1602" spans="1:10" hidden="1" x14ac:dyDescent="0.25">
      <c r="A1602" s="125">
        <v>923099</v>
      </c>
      <c r="B1602" s="125">
        <v>2010</v>
      </c>
      <c r="C1602" s="125">
        <v>39</v>
      </c>
      <c r="D1602" s="125">
        <v>4</v>
      </c>
      <c r="E1602" s="125">
        <v>4</v>
      </c>
      <c r="F1602" s="125">
        <v>2029.5752</v>
      </c>
      <c r="G1602" s="125">
        <v>0</v>
      </c>
      <c r="H1602" s="125">
        <v>2319.6810890000002</v>
      </c>
      <c r="I1602" s="125">
        <v>2036.448028</v>
      </c>
      <c r="J1602" s="125">
        <v>2029.5752</v>
      </c>
    </row>
    <row r="1603" spans="1:10" x14ac:dyDescent="0.25">
      <c r="A1603" s="125">
        <v>923100</v>
      </c>
      <c r="B1603" s="125">
        <v>2010</v>
      </c>
      <c r="C1603" s="125">
        <v>39</v>
      </c>
      <c r="D1603" s="125">
        <v>5</v>
      </c>
      <c r="E1603" s="125">
        <v>1</v>
      </c>
      <c r="F1603" s="129">
        <v>2561.0396639999999</v>
      </c>
      <c r="G1603" s="129">
        <v>0</v>
      </c>
      <c r="H1603" s="129">
        <v>2740.2202499999999</v>
      </c>
      <c r="I1603" s="129">
        <v>2576.9031230000001</v>
      </c>
      <c r="J1603" s="129">
        <v>2561.0396639999999</v>
      </c>
    </row>
    <row r="1604" spans="1:10" hidden="1" x14ac:dyDescent="0.25">
      <c r="A1604" s="125">
        <v>923101</v>
      </c>
      <c r="B1604" s="125">
        <v>2010</v>
      </c>
      <c r="C1604" s="125">
        <v>39</v>
      </c>
      <c r="D1604" s="125">
        <v>5</v>
      </c>
      <c r="E1604" s="125">
        <v>2</v>
      </c>
      <c r="F1604" s="125">
        <v>2400.7371779999999</v>
      </c>
      <c r="G1604" s="125">
        <v>0</v>
      </c>
      <c r="H1604" s="125">
        <v>2561.0396639999999</v>
      </c>
      <c r="I1604" s="125">
        <v>2516.477574</v>
      </c>
      <c r="J1604" s="125">
        <v>2400.7371779999999</v>
      </c>
    </row>
    <row r="1605" spans="1:10" hidden="1" x14ac:dyDescent="0.25">
      <c r="A1605" s="125">
        <v>923102</v>
      </c>
      <c r="B1605" s="125">
        <v>2010</v>
      </c>
      <c r="C1605" s="125">
        <v>39</v>
      </c>
      <c r="D1605" s="125">
        <v>5</v>
      </c>
      <c r="E1605" s="125">
        <v>3</v>
      </c>
      <c r="F1605" s="125">
        <v>0</v>
      </c>
      <c r="G1605" s="125">
        <v>2233.127121</v>
      </c>
      <c r="H1605" s="125">
        <v>2400.7371779999999</v>
      </c>
      <c r="I1605" s="125">
        <v>2338.3180109999998</v>
      </c>
      <c r="J1605" s="125">
        <v>2233.127121</v>
      </c>
    </row>
    <row r="1606" spans="1:10" hidden="1" x14ac:dyDescent="0.25">
      <c r="A1606" s="125">
        <v>923103</v>
      </c>
      <c r="B1606" s="125">
        <v>2010</v>
      </c>
      <c r="C1606" s="125">
        <v>39</v>
      </c>
      <c r="D1606" s="125">
        <v>5</v>
      </c>
      <c r="E1606" s="125">
        <v>4</v>
      </c>
      <c r="F1606" s="125">
        <v>103.60892800000001</v>
      </c>
      <c r="G1606" s="125">
        <v>0</v>
      </c>
      <c r="H1606" s="125">
        <v>111.07675999999999</v>
      </c>
      <c r="I1606" s="125">
        <v>104.456585</v>
      </c>
      <c r="J1606" s="125">
        <v>103.60892800000001</v>
      </c>
    </row>
    <row r="1607" spans="1:10" x14ac:dyDescent="0.25">
      <c r="A1607" s="125">
        <v>923104</v>
      </c>
      <c r="B1607" s="125">
        <v>2010</v>
      </c>
      <c r="C1607" s="125">
        <v>40</v>
      </c>
      <c r="D1607" s="125">
        <v>2</v>
      </c>
      <c r="E1607" s="125">
        <v>1</v>
      </c>
      <c r="F1607" s="129">
        <v>94393.602559999999</v>
      </c>
      <c r="G1607" s="129">
        <v>0</v>
      </c>
      <c r="H1607" s="129">
        <v>127212.0625</v>
      </c>
      <c r="I1607" s="129">
        <v>94429.513993999994</v>
      </c>
      <c r="J1607" s="129">
        <v>94393.602559999999</v>
      </c>
    </row>
    <row r="1608" spans="1:10" hidden="1" x14ac:dyDescent="0.25">
      <c r="A1608" s="125">
        <v>923105</v>
      </c>
      <c r="B1608" s="125">
        <v>2010</v>
      </c>
      <c r="C1608" s="125">
        <v>40</v>
      </c>
      <c r="D1608" s="125">
        <v>2</v>
      </c>
      <c r="E1608" s="125">
        <v>2</v>
      </c>
      <c r="F1608" s="125">
        <v>86245.394226999997</v>
      </c>
      <c r="G1608" s="125">
        <v>0</v>
      </c>
      <c r="H1608" s="125">
        <v>94393.602559999999</v>
      </c>
      <c r="I1608" s="125">
        <v>86691.084591000006</v>
      </c>
      <c r="J1608" s="125">
        <v>86245.394226999997</v>
      </c>
    </row>
    <row r="1609" spans="1:10" hidden="1" x14ac:dyDescent="0.25">
      <c r="A1609" s="125">
        <v>923106</v>
      </c>
      <c r="B1609" s="125">
        <v>2010</v>
      </c>
      <c r="C1609" s="125">
        <v>40</v>
      </c>
      <c r="D1609" s="125">
        <v>2</v>
      </c>
      <c r="E1609" s="125">
        <v>3</v>
      </c>
      <c r="F1609" s="125">
        <v>73719.751212000003</v>
      </c>
      <c r="G1609" s="125">
        <v>1319.107344</v>
      </c>
      <c r="H1609" s="125">
        <v>86245.394226999997</v>
      </c>
      <c r="I1609" s="125">
        <v>75904.571458999999</v>
      </c>
      <c r="J1609" s="125">
        <v>75038.858556000007</v>
      </c>
    </row>
    <row r="1610" spans="1:10" hidden="1" x14ac:dyDescent="0.25">
      <c r="A1610" s="125">
        <v>923107</v>
      </c>
      <c r="B1610" s="125">
        <v>2010</v>
      </c>
      <c r="C1610" s="125">
        <v>40</v>
      </c>
      <c r="D1610" s="125">
        <v>2</v>
      </c>
      <c r="E1610" s="125">
        <v>4</v>
      </c>
      <c r="F1610" s="125">
        <v>94385.553216999993</v>
      </c>
      <c r="G1610" s="125">
        <v>0</v>
      </c>
      <c r="H1610" s="125">
        <v>127212.0625</v>
      </c>
      <c r="I1610" s="125">
        <v>94429.513993999994</v>
      </c>
      <c r="J1610" s="125">
        <v>94385.553216999993</v>
      </c>
    </row>
    <row r="1611" spans="1:10" x14ac:dyDescent="0.25">
      <c r="A1611" s="125">
        <v>923108</v>
      </c>
      <c r="B1611" s="125">
        <v>2010</v>
      </c>
      <c r="C1611" s="125">
        <v>40</v>
      </c>
      <c r="D1611" s="125">
        <v>3</v>
      </c>
      <c r="E1611" s="125">
        <v>1</v>
      </c>
      <c r="F1611" s="129">
        <v>330885.09811999998</v>
      </c>
      <c r="G1611" s="129">
        <v>0</v>
      </c>
      <c r="H1611" s="129">
        <v>409984.42499999999</v>
      </c>
      <c r="I1611" s="129">
        <v>332989.34998499998</v>
      </c>
      <c r="J1611" s="129">
        <v>330885.09811999998</v>
      </c>
    </row>
    <row r="1612" spans="1:10" hidden="1" x14ac:dyDescent="0.25">
      <c r="A1612" s="125">
        <v>923109</v>
      </c>
      <c r="B1612" s="125">
        <v>2010</v>
      </c>
      <c r="C1612" s="125">
        <v>40</v>
      </c>
      <c r="D1612" s="125">
        <v>3</v>
      </c>
      <c r="E1612" s="125">
        <v>2</v>
      </c>
      <c r="F1612" s="125">
        <v>306578.23403499997</v>
      </c>
      <c r="G1612" s="125">
        <v>0</v>
      </c>
      <c r="H1612" s="125">
        <v>330885.09811999998</v>
      </c>
      <c r="I1612" s="125">
        <v>311793.02795900003</v>
      </c>
      <c r="J1612" s="125">
        <v>306578.23403499997</v>
      </c>
    </row>
    <row r="1613" spans="1:10" hidden="1" x14ac:dyDescent="0.25">
      <c r="A1613" s="125">
        <v>923110</v>
      </c>
      <c r="B1613" s="125">
        <v>2010</v>
      </c>
      <c r="C1613" s="125">
        <v>40</v>
      </c>
      <c r="D1613" s="125">
        <v>3</v>
      </c>
      <c r="E1613" s="125">
        <v>3</v>
      </c>
      <c r="F1613" s="125">
        <v>229640.72709999999</v>
      </c>
      <c r="G1613" s="125">
        <v>32420.728582</v>
      </c>
      <c r="H1613" s="125">
        <v>306578.23403499997</v>
      </c>
      <c r="I1613" s="125">
        <v>280427.11067199998</v>
      </c>
      <c r="J1613" s="125">
        <v>262061.45568099999</v>
      </c>
    </row>
    <row r="1614" spans="1:10" hidden="1" x14ac:dyDescent="0.25">
      <c r="A1614" s="125">
        <v>923111</v>
      </c>
      <c r="B1614" s="125">
        <v>2010</v>
      </c>
      <c r="C1614" s="125">
        <v>40</v>
      </c>
      <c r="D1614" s="125">
        <v>3</v>
      </c>
      <c r="E1614" s="125">
        <v>4</v>
      </c>
      <c r="F1614" s="125">
        <v>59394.799845000001</v>
      </c>
      <c r="G1614" s="125">
        <v>0</v>
      </c>
      <c r="H1614" s="125">
        <v>73719.751212000003</v>
      </c>
      <c r="I1614" s="125">
        <v>59875.181934</v>
      </c>
      <c r="J1614" s="125">
        <v>59394.799845000001</v>
      </c>
    </row>
    <row r="1615" spans="1:10" x14ac:dyDescent="0.25">
      <c r="A1615" s="125">
        <v>923112</v>
      </c>
      <c r="B1615" s="125">
        <v>2010</v>
      </c>
      <c r="C1615" s="125">
        <v>40</v>
      </c>
      <c r="D1615" s="125">
        <v>4</v>
      </c>
      <c r="E1615" s="125">
        <v>1</v>
      </c>
      <c r="F1615" s="129">
        <v>27289.850548999999</v>
      </c>
      <c r="G1615" s="129">
        <v>0</v>
      </c>
      <c r="H1615" s="129">
        <v>31168.730250000001</v>
      </c>
      <c r="I1615" s="129">
        <v>27363.028286000001</v>
      </c>
      <c r="J1615" s="129">
        <v>27289.850548999999</v>
      </c>
    </row>
    <row r="1616" spans="1:10" hidden="1" x14ac:dyDescent="0.25">
      <c r="A1616" s="125">
        <v>923113</v>
      </c>
      <c r="B1616" s="125">
        <v>2010</v>
      </c>
      <c r="C1616" s="125">
        <v>40</v>
      </c>
      <c r="D1616" s="125">
        <v>4</v>
      </c>
      <c r="E1616" s="125">
        <v>2</v>
      </c>
      <c r="F1616" s="125">
        <v>23511.271631</v>
      </c>
      <c r="G1616" s="125">
        <v>0</v>
      </c>
      <c r="H1616" s="125">
        <v>27289.850548999999</v>
      </c>
      <c r="I1616" s="125">
        <v>26293.771003000002</v>
      </c>
      <c r="J1616" s="125">
        <v>23511.271631</v>
      </c>
    </row>
    <row r="1617" spans="1:10" hidden="1" x14ac:dyDescent="0.25">
      <c r="A1617" s="125">
        <v>923114</v>
      </c>
      <c r="B1617" s="125">
        <v>2010</v>
      </c>
      <c r="C1617" s="125">
        <v>40</v>
      </c>
      <c r="D1617" s="125">
        <v>4</v>
      </c>
      <c r="E1617" s="125">
        <v>3</v>
      </c>
      <c r="F1617" s="125">
        <v>3586.700092</v>
      </c>
      <c r="G1617" s="125">
        <v>16199.721593</v>
      </c>
      <c r="H1617" s="125">
        <v>23511.271631</v>
      </c>
      <c r="I1617" s="125">
        <v>22234.609581000001</v>
      </c>
      <c r="J1617" s="125">
        <v>19786.421686000002</v>
      </c>
    </row>
    <row r="1618" spans="1:10" hidden="1" x14ac:dyDescent="0.25">
      <c r="A1618" s="125">
        <v>923115</v>
      </c>
      <c r="B1618" s="125">
        <v>2010</v>
      </c>
      <c r="C1618" s="125">
        <v>40</v>
      </c>
      <c r="D1618" s="125">
        <v>4</v>
      </c>
      <c r="E1618" s="125">
        <v>4</v>
      </c>
      <c r="F1618" s="125">
        <v>200921.207173</v>
      </c>
      <c r="G1618" s="125">
        <v>0</v>
      </c>
      <c r="H1618" s="125">
        <v>229640.72709999999</v>
      </c>
      <c r="I1618" s="125">
        <v>201601.59432100001</v>
      </c>
      <c r="J1618" s="125">
        <v>200921.207173</v>
      </c>
    </row>
    <row r="1619" spans="1:10" x14ac:dyDescent="0.25">
      <c r="A1619" s="125">
        <v>923116</v>
      </c>
      <c r="B1619" s="125">
        <v>2010</v>
      </c>
      <c r="C1619" s="125">
        <v>40</v>
      </c>
      <c r="D1619" s="125">
        <v>5</v>
      </c>
      <c r="E1619" s="125">
        <v>1</v>
      </c>
      <c r="F1619" s="129">
        <v>2665.487196</v>
      </c>
      <c r="G1619" s="129">
        <v>0</v>
      </c>
      <c r="H1619" s="129">
        <v>2851.9753500000002</v>
      </c>
      <c r="I1619" s="129">
        <v>2681.9976190000002</v>
      </c>
      <c r="J1619" s="129">
        <v>2665.487196</v>
      </c>
    </row>
    <row r="1620" spans="1:10" hidden="1" x14ac:dyDescent="0.25">
      <c r="A1620" s="125">
        <v>923117</v>
      </c>
      <c r="B1620" s="125">
        <v>2010</v>
      </c>
      <c r="C1620" s="125">
        <v>40</v>
      </c>
      <c r="D1620" s="125">
        <v>5</v>
      </c>
      <c r="E1620" s="125">
        <v>2</v>
      </c>
      <c r="F1620" s="125">
        <v>2498.6470530000001</v>
      </c>
      <c r="G1620" s="125">
        <v>0</v>
      </c>
      <c r="H1620" s="125">
        <v>2665.487196</v>
      </c>
      <c r="I1620" s="125">
        <v>2619.1077190000001</v>
      </c>
      <c r="J1620" s="125">
        <v>2498.6470530000001</v>
      </c>
    </row>
    <row r="1621" spans="1:10" hidden="1" x14ac:dyDescent="0.25">
      <c r="A1621" s="125">
        <v>923118</v>
      </c>
      <c r="B1621" s="125">
        <v>2010</v>
      </c>
      <c r="C1621" s="125">
        <v>40</v>
      </c>
      <c r="D1621" s="125">
        <v>5</v>
      </c>
      <c r="E1621" s="125">
        <v>3</v>
      </c>
      <c r="F1621" s="125">
        <v>0</v>
      </c>
      <c r="G1621" s="125">
        <v>2324.201313</v>
      </c>
      <c r="H1621" s="125">
        <v>2498.6470530000001</v>
      </c>
      <c r="I1621" s="125">
        <v>2433.6822299999999</v>
      </c>
      <c r="J1621" s="125">
        <v>2324.201313</v>
      </c>
    </row>
    <row r="1622" spans="1:10" hidden="1" x14ac:dyDescent="0.25">
      <c r="A1622" s="125">
        <v>923119</v>
      </c>
      <c r="B1622" s="125">
        <v>2010</v>
      </c>
      <c r="C1622" s="125">
        <v>40</v>
      </c>
      <c r="D1622" s="125">
        <v>5</v>
      </c>
      <c r="E1622" s="125">
        <v>4</v>
      </c>
      <c r="F1622" s="125">
        <v>3345.561678</v>
      </c>
      <c r="G1622" s="125">
        <v>0</v>
      </c>
      <c r="H1622" s="125">
        <v>3586.700092</v>
      </c>
      <c r="I1622" s="125">
        <v>3372.9327669999998</v>
      </c>
      <c r="J1622" s="125">
        <v>3345.561678</v>
      </c>
    </row>
    <row r="1623" spans="1:10" x14ac:dyDescent="0.25">
      <c r="A1623" s="125">
        <v>923120</v>
      </c>
      <c r="B1623" s="125">
        <v>2010</v>
      </c>
      <c r="C1623" s="125">
        <v>41</v>
      </c>
      <c r="D1623" s="125">
        <v>2</v>
      </c>
      <c r="E1623" s="125">
        <v>1</v>
      </c>
      <c r="F1623" s="129">
        <v>12098.443192999999</v>
      </c>
      <c r="G1623" s="129">
        <v>0</v>
      </c>
      <c r="H1623" s="129">
        <v>16307.0448</v>
      </c>
      <c r="I1623" s="129">
        <v>12104.719354999999</v>
      </c>
      <c r="J1623" s="129">
        <v>12098.443192999999</v>
      </c>
    </row>
    <row r="1624" spans="1:10" hidden="1" x14ac:dyDescent="0.25">
      <c r="A1624" s="125">
        <v>923121</v>
      </c>
      <c r="B1624" s="125">
        <v>2010</v>
      </c>
      <c r="C1624" s="125">
        <v>41</v>
      </c>
      <c r="D1624" s="125">
        <v>2</v>
      </c>
      <c r="E1624" s="125">
        <v>2</v>
      </c>
      <c r="F1624" s="125">
        <v>11086.290136</v>
      </c>
      <c r="G1624" s="125">
        <v>0</v>
      </c>
      <c r="H1624" s="125">
        <v>12098.443192999999</v>
      </c>
      <c r="I1624" s="125">
        <v>11111.210229</v>
      </c>
      <c r="J1624" s="125">
        <v>11086.290136</v>
      </c>
    </row>
    <row r="1625" spans="1:10" hidden="1" x14ac:dyDescent="0.25">
      <c r="A1625" s="125">
        <v>923122</v>
      </c>
      <c r="B1625" s="125">
        <v>2010</v>
      </c>
      <c r="C1625" s="125">
        <v>41</v>
      </c>
      <c r="D1625" s="125">
        <v>2</v>
      </c>
      <c r="E1625" s="125">
        <v>3</v>
      </c>
      <c r="F1625" s="125">
        <v>9245.9970740000008</v>
      </c>
      <c r="G1625" s="125">
        <v>434.86773899999997</v>
      </c>
      <c r="H1625" s="125">
        <v>11086.290136</v>
      </c>
      <c r="I1625" s="125">
        <v>9757.0439480000005</v>
      </c>
      <c r="J1625" s="125">
        <v>9680.8648130000001</v>
      </c>
    </row>
    <row r="1626" spans="1:10" hidden="1" x14ac:dyDescent="0.25">
      <c r="A1626" s="125">
        <v>923123</v>
      </c>
      <c r="B1626" s="125">
        <v>2010</v>
      </c>
      <c r="C1626" s="125">
        <v>41</v>
      </c>
      <c r="D1626" s="125">
        <v>2</v>
      </c>
      <c r="E1626" s="125">
        <v>4</v>
      </c>
      <c r="F1626" s="125">
        <v>12100.040337</v>
      </c>
      <c r="G1626" s="125">
        <v>0</v>
      </c>
      <c r="H1626" s="125">
        <v>16307.0448</v>
      </c>
      <c r="I1626" s="125">
        <v>12104.719354999999</v>
      </c>
      <c r="J1626" s="125">
        <v>12100.040337</v>
      </c>
    </row>
    <row r="1627" spans="1:10" x14ac:dyDescent="0.25">
      <c r="A1627" s="125">
        <v>923124</v>
      </c>
      <c r="B1627" s="125">
        <v>2010</v>
      </c>
      <c r="C1627" s="125">
        <v>41</v>
      </c>
      <c r="D1627" s="125">
        <v>3</v>
      </c>
      <c r="E1627" s="125">
        <v>1</v>
      </c>
      <c r="F1627" s="129">
        <v>22342.77952</v>
      </c>
      <c r="G1627" s="129">
        <v>0</v>
      </c>
      <c r="H1627" s="129">
        <v>27525.3583</v>
      </c>
      <c r="I1627" s="129">
        <v>22356.096011000001</v>
      </c>
      <c r="J1627" s="129">
        <v>22342.77952</v>
      </c>
    </row>
    <row r="1628" spans="1:10" hidden="1" x14ac:dyDescent="0.25">
      <c r="A1628" s="125">
        <v>923125</v>
      </c>
      <c r="B1628" s="125">
        <v>2010</v>
      </c>
      <c r="C1628" s="125">
        <v>41</v>
      </c>
      <c r="D1628" s="125">
        <v>3</v>
      </c>
      <c r="E1628" s="125">
        <v>2</v>
      </c>
      <c r="F1628" s="125">
        <v>20872.195370000001</v>
      </c>
      <c r="G1628" s="125">
        <v>0</v>
      </c>
      <c r="H1628" s="125">
        <v>22342.77952</v>
      </c>
      <c r="I1628" s="125">
        <v>21053.601142</v>
      </c>
      <c r="J1628" s="125">
        <v>20872.195370000001</v>
      </c>
    </row>
    <row r="1629" spans="1:10" hidden="1" x14ac:dyDescent="0.25">
      <c r="A1629" s="125">
        <v>923126</v>
      </c>
      <c r="B1629" s="125">
        <v>2010</v>
      </c>
      <c r="C1629" s="125">
        <v>41</v>
      </c>
      <c r="D1629" s="125">
        <v>3</v>
      </c>
      <c r="E1629" s="125">
        <v>3</v>
      </c>
      <c r="F1629" s="125">
        <v>16621.111106</v>
      </c>
      <c r="G1629" s="125">
        <v>2037.9463619999999</v>
      </c>
      <c r="H1629" s="125">
        <v>20872.195370000001</v>
      </c>
      <c r="I1629" s="125">
        <v>19091.797105000001</v>
      </c>
      <c r="J1629" s="125">
        <v>18659.057467999999</v>
      </c>
    </row>
    <row r="1630" spans="1:10" hidden="1" x14ac:dyDescent="0.25">
      <c r="A1630" s="125">
        <v>923127</v>
      </c>
      <c r="B1630" s="125">
        <v>2010</v>
      </c>
      <c r="C1630" s="125">
        <v>41</v>
      </c>
      <c r="D1630" s="125">
        <v>3</v>
      </c>
      <c r="E1630" s="125">
        <v>4</v>
      </c>
      <c r="F1630" s="125">
        <v>7506.1181859999997</v>
      </c>
      <c r="G1630" s="125">
        <v>0</v>
      </c>
      <c r="H1630" s="125">
        <v>9245.9970740000008</v>
      </c>
      <c r="I1630" s="125">
        <v>7509.5988239999997</v>
      </c>
      <c r="J1630" s="125">
        <v>7506.1181859999997</v>
      </c>
    </row>
    <row r="1631" spans="1:10" x14ac:dyDescent="0.25">
      <c r="A1631" s="125">
        <v>923128</v>
      </c>
      <c r="B1631" s="125">
        <v>2010</v>
      </c>
      <c r="C1631" s="125">
        <v>41</v>
      </c>
      <c r="D1631" s="125">
        <v>4</v>
      </c>
      <c r="E1631" s="125">
        <v>1</v>
      </c>
      <c r="F1631" s="129">
        <v>8759.4595040000004</v>
      </c>
      <c r="G1631" s="129">
        <v>0</v>
      </c>
      <c r="H1631" s="129">
        <v>10032.0764</v>
      </c>
      <c r="I1631" s="129">
        <v>8807.1598720000002</v>
      </c>
      <c r="J1631" s="129">
        <v>8759.4595040000004</v>
      </c>
    </row>
    <row r="1632" spans="1:10" hidden="1" x14ac:dyDescent="0.25">
      <c r="A1632" s="125">
        <v>923129</v>
      </c>
      <c r="B1632" s="125">
        <v>2010</v>
      </c>
      <c r="C1632" s="125">
        <v>41</v>
      </c>
      <c r="D1632" s="125">
        <v>4</v>
      </c>
      <c r="E1632" s="125">
        <v>2</v>
      </c>
      <c r="F1632" s="125">
        <v>7960.0419169999996</v>
      </c>
      <c r="G1632" s="125">
        <v>0</v>
      </c>
      <c r="H1632" s="125">
        <v>8759.4595040000004</v>
      </c>
      <c r="I1632" s="125">
        <v>8439.7392319999999</v>
      </c>
      <c r="J1632" s="125">
        <v>7960.0419169999996</v>
      </c>
    </row>
    <row r="1633" spans="1:10" hidden="1" x14ac:dyDescent="0.25">
      <c r="A1633" s="125">
        <v>923130</v>
      </c>
      <c r="B1633" s="125">
        <v>2010</v>
      </c>
      <c r="C1633" s="125">
        <v>41</v>
      </c>
      <c r="D1633" s="125">
        <v>4</v>
      </c>
      <c r="E1633" s="125">
        <v>3</v>
      </c>
      <c r="F1633" s="125">
        <v>2553.550244</v>
      </c>
      <c r="G1633" s="125">
        <v>4674.9477020000004</v>
      </c>
      <c r="H1633" s="125">
        <v>7960.0419169999996</v>
      </c>
      <c r="I1633" s="125">
        <v>7527.8116410000002</v>
      </c>
      <c r="J1633" s="125">
        <v>7228.4979460000004</v>
      </c>
    </row>
    <row r="1634" spans="1:10" hidden="1" x14ac:dyDescent="0.25">
      <c r="A1634" s="125">
        <v>923131</v>
      </c>
      <c r="B1634" s="125">
        <v>2010</v>
      </c>
      <c r="C1634" s="125">
        <v>41</v>
      </c>
      <c r="D1634" s="125">
        <v>4</v>
      </c>
      <c r="E1634" s="125">
        <v>4</v>
      </c>
      <c r="F1634" s="125">
        <v>14538.841552</v>
      </c>
      <c r="G1634" s="125">
        <v>0</v>
      </c>
      <c r="H1634" s="125">
        <v>16621.111106</v>
      </c>
      <c r="I1634" s="125">
        <v>14591.67344</v>
      </c>
      <c r="J1634" s="125">
        <v>14538.841552</v>
      </c>
    </row>
    <row r="1635" spans="1:10" x14ac:dyDescent="0.25">
      <c r="A1635" s="125">
        <v>923132</v>
      </c>
      <c r="B1635" s="125">
        <v>2010</v>
      </c>
      <c r="C1635" s="125">
        <v>41</v>
      </c>
      <c r="D1635" s="125">
        <v>5</v>
      </c>
      <c r="E1635" s="125">
        <v>1</v>
      </c>
      <c r="F1635" s="129">
        <v>3702.5175810000001</v>
      </c>
      <c r="G1635" s="129">
        <v>0</v>
      </c>
      <c r="H1635" s="129">
        <v>3937.1923499999998</v>
      </c>
      <c r="I1635" s="129">
        <v>3702.5356860000002</v>
      </c>
      <c r="J1635" s="129">
        <v>3702.5175810000001</v>
      </c>
    </row>
    <row r="1636" spans="1:10" hidden="1" x14ac:dyDescent="0.25">
      <c r="A1636" s="125">
        <v>923133</v>
      </c>
      <c r="B1636" s="125">
        <v>2010</v>
      </c>
      <c r="C1636" s="125">
        <v>41</v>
      </c>
      <c r="D1636" s="125">
        <v>5</v>
      </c>
      <c r="E1636" s="125">
        <v>2</v>
      </c>
      <c r="F1636" s="125">
        <v>3566.0385419999998</v>
      </c>
      <c r="G1636" s="125">
        <v>0</v>
      </c>
      <c r="H1636" s="125">
        <v>3702.5175810000001</v>
      </c>
      <c r="I1636" s="125">
        <v>3638.0937749999998</v>
      </c>
      <c r="J1636" s="125">
        <v>3566.0385419999998</v>
      </c>
    </row>
    <row r="1637" spans="1:10" hidden="1" x14ac:dyDescent="0.25">
      <c r="A1637" s="125">
        <v>923134</v>
      </c>
      <c r="B1637" s="125">
        <v>2010</v>
      </c>
      <c r="C1637" s="125">
        <v>41</v>
      </c>
      <c r="D1637" s="125">
        <v>5</v>
      </c>
      <c r="E1637" s="125">
        <v>3</v>
      </c>
      <c r="F1637" s="125">
        <v>0</v>
      </c>
      <c r="G1637" s="125">
        <v>3272.1156550000001</v>
      </c>
      <c r="H1637" s="125">
        <v>3566.0385419999998</v>
      </c>
      <c r="I1637" s="125">
        <v>3473.3215399999999</v>
      </c>
      <c r="J1637" s="125">
        <v>3272.1156550000001</v>
      </c>
    </row>
    <row r="1638" spans="1:10" hidden="1" x14ac:dyDescent="0.25">
      <c r="A1638" s="125">
        <v>923135</v>
      </c>
      <c r="B1638" s="125">
        <v>2010</v>
      </c>
      <c r="C1638" s="125">
        <v>41</v>
      </c>
      <c r="D1638" s="125">
        <v>5</v>
      </c>
      <c r="E1638" s="125">
        <v>4</v>
      </c>
      <c r="F1638" s="125">
        <v>2401.3507800000002</v>
      </c>
      <c r="G1638" s="125">
        <v>0</v>
      </c>
      <c r="H1638" s="125">
        <v>2553.550244</v>
      </c>
      <c r="I1638" s="125">
        <v>2401.3586489999998</v>
      </c>
      <c r="J1638" s="125">
        <v>2401.3507800000002</v>
      </c>
    </row>
    <row r="1639" spans="1:10" x14ac:dyDescent="0.25">
      <c r="A1639" s="125">
        <v>923136</v>
      </c>
      <c r="B1639" s="125">
        <v>2010</v>
      </c>
      <c r="C1639" s="125">
        <v>42</v>
      </c>
      <c r="D1639" s="125">
        <v>2</v>
      </c>
      <c r="E1639" s="125">
        <v>1</v>
      </c>
      <c r="F1639" s="129">
        <v>298.68256500000001</v>
      </c>
      <c r="G1639" s="129">
        <v>0</v>
      </c>
      <c r="H1639" s="129">
        <v>402.58319999999998</v>
      </c>
      <c r="I1639" s="129">
        <v>298.83750900000001</v>
      </c>
      <c r="J1639" s="129">
        <v>298.68256500000001</v>
      </c>
    </row>
    <row r="1640" spans="1:10" hidden="1" x14ac:dyDescent="0.25">
      <c r="A1640" s="125">
        <v>923137</v>
      </c>
      <c r="B1640" s="125">
        <v>2010</v>
      </c>
      <c r="C1640" s="125">
        <v>42</v>
      </c>
      <c r="D1640" s="125">
        <v>2</v>
      </c>
      <c r="E1640" s="125">
        <v>2</v>
      </c>
      <c r="F1640" s="125">
        <v>273.69484899999998</v>
      </c>
      <c r="G1640" s="125">
        <v>0</v>
      </c>
      <c r="H1640" s="125">
        <v>298.68256500000001</v>
      </c>
      <c r="I1640" s="125">
        <v>274.310068</v>
      </c>
      <c r="J1640" s="125">
        <v>273.69484899999998</v>
      </c>
    </row>
    <row r="1641" spans="1:10" hidden="1" x14ac:dyDescent="0.25">
      <c r="A1641" s="125">
        <v>923138</v>
      </c>
      <c r="B1641" s="125">
        <v>2010</v>
      </c>
      <c r="C1641" s="125">
        <v>42</v>
      </c>
      <c r="D1641" s="125">
        <v>2</v>
      </c>
      <c r="E1641" s="125">
        <v>3</v>
      </c>
      <c r="F1641" s="125">
        <v>228.262248</v>
      </c>
      <c r="G1641" s="125">
        <v>10.735877</v>
      </c>
      <c r="H1641" s="125">
        <v>273.69484899999998</v>
      </c>
      <c r="I1641" s="125">
        <v>240.87883600000001</v>
      </c>
      <c r="J1641" s="125">
        <v>238.99812499999999</v>
      </c>
    </row>
    <row r="1642" spans="1:10" hidden="1" x14ac:dyDescent="0.25">
      <c r="A1642" s="125">
        <v>923139</v>
      </c>
      <c r="B1642" s="125">
        <v>2010</v>
      </c>
      <c r="C1642" s="125">
        <v>42</v>
      </c>
      <c r="D1642" s="125">
        <v>2</v>
      </c>
      <c r="E1642" s="125">
        <v>4</v>
      </c>
      <c r="F1642" s="125">
        <v>298.72199499999999</v>
      </c>
      <c r="G1642" s="125">
        <v>0</v>
      </c>
      <c r="H1642" s="125">
        <v>402.58319999999998</v>
      </c>
      <c r="I1642" s="125">
        <v>298.83750900000001</v>
      </c>
      <c r="J1642" s="125">
        <v>298.72199499999999</v>
      </c>
    </row>
    <row r="1643" spans="1:10" x14ac:dyDescent="0.25">
      <c r="A1643" s="125">
        <v>923140</v>
      </c>
      <c r="B1643" s="125">
        <v>2010</v>
      </c>
      <c r="C1643" s="125">
        <v>42</v>
      </c>
      <c r="D1643" s="125">
        <v>3</v>
      </c>
      <c r="E1643" s="125">
        <v>1</v>
      </c>
      <c r="F1643" s="129">
        <v>2479.3044380000001</v>
      </c>
      <c r="G1643" s="129">
        <v>0</v>
      </c>
      <c r="H1643" s="129">
        <v>3054.4756000000002</v>
      </c>
      <c r="I1643" s="129">
        <v>2480.8450819999998</v>
      </c>
      <c r="J1643" s="129">
        <v>2479.3044380000001</v>
      </c>
    </row>
    <row r="1644" spans="1:10" hidden="1" x14ac:dyDescent="0.25">
      <c r="A1644" s="125">
        <v>923141</v>
      </c>
      <c r="B1644" s="125">
        <v>2010</v>
      </c>
      <c r="C1644" s="125">
        <v>42</v>
      </c>
      <c r="D1644" s="125">
        <v>3</v>
      </c>
      <c r="E1644" s="125">
        <v>2</v>
      </c>
      <c r="F1644" s="125">
        <v>2316.1185730000002</v>
      </c>
      <c r="G1644" s="125">
        <v>0</v>
      </c>
      <c r="H1644" s="125">
        <v>2479.3044380000001</v>
      </c>
      <c r="I1644" s="125">
        <v>2336.248572</v>
      </c>
      <c r="J1644" s="125">
        <v>2316.1185730000002</v>
      </c>
    </row>
    <row r="1645" spans="1:10" hidden="1" x14ac:dyDescent="0.25">
      <c r="A1645" s="125">
        <v>923142</v>
      </c>
      <c r="B1645" s="125">
        <v>2010</v>
      </c>
      <c r="C1645" s="125">
        <v>42</v>
      </c>
      <c r="D1645" s="125">
        <v>3</v>
      </c>
      <c r="E1645" s="125">
        <v>3</v>
      </c>
      <c r="F1645" s="125">
        <v>1843.506873</v>
      </c>
      <c r="G1645" s="125">
        <v>226.03591900000001</v>
      </c>
      <c r="H1645" s="125">
        <v>2316.1185730000002</v>
      </c>
      <c r="I1645" s="125">
        <v>2118.5536590000002</v>
      </c>
      <c r="J1645" s="125">
        <v>2069.5427920000002</v>
      </c>
    </row>
    <row r="1646" spans="1:10" hidden="1" x14ac:dyDescent="0.25">
      <c r="A1646" s="125">
        <v>923143</v>
      </c>
      <c r="B1646" s="125">
        <v>2010</v>
      </c>
      <c r="C1646" s="125">
        <v>42</v>
      </c>
      <c r="D1646" s="125">
        <v>3</v>
      </c>
      <c r="E1646" s="125">
        <v>4</v>
      </c>
      <c r="F1646" s="125">
        <v>185.30724799999999</v>
      </c>
      <c r="G1646" s="125">
        <v>0</v>
      </c>
      <c r="H1646" s="125">
        <v>228.262248</v>
      </c>
      <c r="I1646" s="125">
        <v>185.394598</v>
      </c>
      <c r="J1646" s="125">
        <v>185.30724799999999</v>
      </c>
    </row>
    <row r="1647" spans="1:10" x14ac:dyDescent="0.25">
      <c r="A1647" s="125">
        <v>923144</v>
      </c>
      <c r="B1647" s="125">
        <v>2010</v>
      </c>
      <c r="C1647" s="125">
        <v>42</v>
      </c>
      <c r="D1647" s="125">
        <v>4</v>
      </c>
      <c r="E1647" s="125">
        <v>1</v>
      </c>
      <c r="F1647" s="129">
        <v>972.97749499999998</v>
      </c>
      <c r="G1647" s="129">
        <v>0</v>
      </c>
      <c r="H1647" s="129">
        <v>1114.3363999999999</v>
      </c>
      <c r="I1647" s="129">
        <v>978.27592600000003</v>
      </c>
      <c r="J1647" s="129">
        <v>972.97749499999998</v>
      </c>
    </row>
    <row r="1648" spans="1:10" hidden="1" x14ac:dyDescent="0.25">
      <c r="A1648" s="125">
        <v>923145</v>
      </c>
      <c r="B1648" s="125">
        <v>2010</v>
      </c>
      <c r="C1648" s="125">
        <v>42</v>
      </c>
      <c r="D1648" s="125">
        <v>4</v>
      </c>
      <c r="E1648" s="125">
        <v>2</v>
      </c>
      <c r="F1648" s="125">
        <v>884.06577900000002</v>
      </c>
      <c r="G1648" s="125">
        <v>0</v>
      </c>
      <c r="H1648" s="125">
        <v>972.97749499999998</v>
      </c>
      <c r="I1648" s="125">
        <v>937.46381699999995</v>
      </c>
      <c r="J1648" s="125">
        <v>884.06577900000002</v>
      </c>
    </row>
    <row r="1649" spans="1:10" hidden="1" x14ac:dyDescent="0.25">
      <c r="A1649" s="125">
        <v>923146</v>
      </c>
      <c r="B1649" s="125">
        <v>2010</v>
      </c>
      <c r="C1649" s="125">
        <v>42</v>
      </c>
      <c r="D1649" s="125">
        <v>4</v>
      </c>
      <c r="E1649" s="125">
        <v>3</v>
      </c>
      <c r="F1649" s="125">
        <v>283.60483699999997</v>
      </c>
      <c r="G1649" s="125">
        <v>519.21350800000005</v>
      </c>
      <c r="H1649" s="125">
        <v>884.06577900000002</v>
      </c>
      <c r="I1649" s="125">
        <v>836.06100800000002</v>
      </c>
      <c r="J1649" s="125">
        <v>802.81834400000002</v>
      </c>
    </row>
    <row r="1650" spans="1:10" hidden="1" x14ac:dyDescent="0.25">
      <c r="A1650" s="125">
        <v>923147</v>
      </c>
      <c r="B1650" s="125">
        <v>2010</v>
      </c>
      <c r="C1650" s="125">
        <v>42</v>
      </c>
      <c r="D1650" s="125">
        <v>4</v>
      </c>
      <c r="E1650" s="125">
        <v>4</v>
      </c>
      <c r="F1650" s="125">
        <v>1612.5549100000001</v>
      </c>
      <c r="G1650" s="125">
        <v>0</v>
      </c>
      <c r="H1650" s="125">
        <v>1843.506873</v>
      </c>
      <c r="I1650" s="125">
        <v>1618.4146840000001</v>
      </c>
      <c r="J1650" s="125">
        <v>1612.5549100000001</v>
      </c>
    </row>
    <row r="1651" spans="1:10" x14ac:dyDescent="0.25">
      <c r="A1651" s="125">
        <v>923148</v>
      </c>
      <c r="B1651" s="125">
        <v>2010</v>
      </c>
      <c r="C1651" s="125">
        <v>42</v>
      </c>
      <c r="D1651" s="125">
        <v>5</v>
      </c>
      <c r="E1651" s="125">
        <v>1</v>
      </c>
      <c r="F1651" s="129">
        <v>194.28150500000001</v>
      </c>
      <c r="G1651" s="129">
        <v>0</v>
      </c>
      <c r="H1651" s="129">
        <v>206.59555</v>
      </c>
      <c r="I1651" s="129">
        <v>194.282455</v>
      </c>
      <c r="J1651" s="129">
        <v>194.28150500000001</v>
      </c>
    </row>
    <row r="1652" spans="1:10" hidden="1" x14ac:dyDescent="0.25">
      <c r="A1652" s="125">
        <v>923149</v>
      </c>
      <c r="B1652" s="125">
        <v>2010</v>
      </c>
      <c r="C1652" s="125">
        <v>42</v>
      </c>
      <c r="D1652" s="125">
        <v>5</v>
      </c>
      <c r="E1652" s="125">
        <v>2</v>
      </c>
      <c r="F1652" s="125">
        <v>187.05898400000001</v>
      </c>
      <c r="G1652" s="125">
        <v>0</v>
      </c>
      <c r="H1652" s="125">
        <v>194.28150500000001</v>
      </c>
      <c r="I1652" s="125">
        <v>190.90100699999999</v>
      </c>
      <c r="J1652" s="125">
        <v>187.05898400000001</v>
      </c>
    </row>
    <row r="1653" spans="1:10" hidden="1" x14ac:dyDescent="0.25">
      <c r="A1653" s="125">
        <v>923150</v>
      </c>
      <c r="B1653" s="125">
        <v>2010</v>
      </c>
      <c r="C1653" s="125">
        <v>42</v>
      </c>
      <c r="D1653" s="125">
        <v>5</v>
      </c>
      <c r="E1653" s="125">
        <v>3</v>
      </c>
      <c r="F1653" s="125">
        <v>0</v>
      </c>
      <c r="G1653" s="125">
        <v>171.64105900000001</v>
      </c>
      <c r="H1653" s="125">
        <v>187.05898400000001</v>
      </c>
      <c r="I1653" s="125">
        <v>182.19544999999999</v>
      </c>
      <c r="J1653" s="125">
        <v>171.64105900000001</v>
      </c>
    </row>
    <row r="1654" spans="1:10" hidden="1" x14ac:dyDescent="0.25">
      <c r="A1654" s="125">
        <v>923151</v>
      </c>
      <c r="B1654" s="125">
        <v>2010</v>
      </c>
      <c r="C1654" s="125">
        <v>42</v>
      </c>
      <c r="D1654" s="125">
        <v>5</v>
      </c>
      <c r="E1654" s="125">
        <v>4</v>
      </c>
      <c r="F1654" s="125">
        <v>266.70111400000002</v>
      </c>
      <c r="G1654" s="125">
        <v>0</v>
      </c>
      <c r="H1654" s="125">
        <v>283.60483699999997</v>
      </c>
      <c r="I1654" s="125">
        <v>266.70198799999997</v>
      </c>
      <c r="J1654" s="125">
        <v>266.70111400000002</v>
      </c>
    </row>
    <row r="1655" spans="1:10" x14ac:dyDescent="0.25">
      <c r="A1655" s="125">
        <v>923152</v>
      </c>
      <c r="B1655" s="125">
        <v>2010</v>
      </c>
      <c r="C1655" s="125">
        <v>43</v>
      </c>
      <c r="D1655" s="125">
        <v>2</v>
      </c>
      <c r="E1655" s="125">
        <v>1</v>
      </c>
      <c r="F1655" s="129">
        <v>13617.061095999999</v>
      </c>
      <c r="G1655" s="129">
        <v>0</v>
      </c>
      <c r="H1655" s="129">
        <v>18358.292799999999</v>
      </c>
      <c r="I1655" s="129">
        <v>13627.360745</v>
      </c>
      <c r="J1655" s="129">
        <v>13617.061095999999</v>
      </c>
    </row>
    <row r="1656" spans="1:10" hidden="1" x14ac:dyDescent="0.25">
      <c r="A1656" s="125">
        <v>923153</v>
      </c>
      <c r="B1656" s="125">
        <v>2010</v>
      </c>
      <c r="C1656" s="125">
        <v>43</v>
      </c>
      <c r="D1656" s="125">
        <v>2</v>
      </c>
      <c r="E1656" s="125">
        <v>2</v>
      </c>
      <c r="F1656" s="125">
        <v>12434.276752</v>
      </c>
      <c r="G1656" s="125">
        <v>0</v>
      </c>
      <c r="H1656" s="125">
        <v>13617.061095999999</v>
      </c>
      <c r="I1656" s="125">
        <v>12505.90891</v>
      </c>
      <c r="J1656" s="125">
        <v>12434.276752</v>
      </c>
    </row>
    <row r="1657" spans="1:10" hidden="1" x14ac:dyDescent="0.25">
      <c r="A1657" s="125">
        <v>923154</v>
      </c>
      <c r="B1657" s="125">
        <v>2010</v>
      </c>
      <c r="C1657" s="125">
        <v>43</v>
      </c>
      <c r="D1657" s="125">
        <v>2</v>
      </c>
      <c r="E1657" s="125">
        <v>3</v>
      </c>
      <c r="F1657" s="125">
        <v>10355.393849</v>
      </c>
      <c r="G1657" s="125">
        <v>347.94245100000001</v>
      </c>
      <c r="H1657" s="125">
        <v>12434.276752</v>
      </c>
      <c r="I1657" s="125">
        <v>10943.406969</v>
      </c>
      <c r="J1657" s="125">
        <v>10703.336300000001</v>
      </c>
    </row>
    <row r="1658" spans="1:10" hidden="1" x14ac:dyDescent="0.25">
      <c r="A1658" s="125">
        <v>923155</v>
      </c>
      <c r="B1658" s="125">
        <v>2010</v>
      </c>
      <c r="C1658" s="125">
        <v>43</v>
      </c>
      <c r="D1658" s="125">
        <v>2</v>
      </c>
      <c r="E1658" s="125">
        <v>4</v>
      </c>
      <c r="F1658" s="125">
        <v>13620.109334999999</v>
      </c>
      <c r="G1658" s="125">
        <v>0</v>
      </c>
      <c r="H1658" s="125">
        <v>18358.292799999999</v>
      </c>
      <c r="I1658" s="125">
        <v>13627.360745</v>
      </c>
      <c r="J1658" s="125">
        <v>13620.109334999999</v>
      </c>
    </row>
    <row r="1659" spans="1:10" x14ac:dyDescent="0.25">
      <c r="A1659" s="125">
        <v>923156</v>
      </c>
      <c r="B1659" s="125">
        <v>2010</v>
      </c>
      <c r="C1659" s="125">
        <v>43</v>
      </c>
      <c r="D1659" s="125">
        <v>3</v>
      </c>
      <c r="E1659" s="125">
        <v>1</v>
      </c>
      <c r="F1659" s="129">
        <v>25012.424988999999</v>
      </c>
      <c r="G1659" s="129">
        <v>0</v>
      </c>
      <c r="H1659" s="129">
        <v>31131.728299999999</v>
      </c>
      <c r="I1659" s="129">
        <v>25285.189725</v>
      </c>
      <c r="J1659" s="129">
        <v>25012.424988999999</v>
      </c>
    </row>
    <row r="1660" spans="1:10" hidden="1" x14ac:dyDescent="0.25">
      <c r="A1660" s="125">
        <v>923157</v>
      </c>
      <c r="B1660" s="125">
        <v>2010</v>
      </c>
      <c r="C1660" s="125">
        <v>43</v>
      </c>
      <c r="D1660" s="125">
        <v>3</v>
      </c>
      <c r="E1660" s="125">
        <v>2</v>
      </c>
      <c r="F1660" s="125">
        <v>20222.625424000002</v>
      </c>
      <c r="G1660" s="125">
        <v>0</v>
      </c>
      <c r="H1660" s="125">
        <v>25012.424988999999</v>
      </c>
      <c r="I1660" s="125">
        <v>23569.208067</v>
      </c>
      <c r="J1660" s="125">
        <v>20222.625424000002</v>
      </c>
    </row>
    <row r="1661" spans="1:10" hidden="1" x14ac:dyDescent="0.25">
      <c r="A1661" s="125">
        <v>923158</v>
      </c>
      <c r="B1661" s="125">
        <v>2010</v>
      </c>
      <c r="C1661" s="125">
        <v>43</v>
      </c>
      <c r="D1661" s="125">
        <v>3</v>
      </c>
      <c r="E1661" s="125">
        <v>3</v>
      </c>
      <c r="F1661" s="125">
        <v>6745.8180140000004</v>
      </c>
      <c r="G1661" s="125">
        <v>9864.5321879999992</v>
      </c>
      <c r="H1661" s="125">
        <v>20222.625424000002</v>
      </c>
      <c r="I1661" s="125">
        <v>18497.635475999999</v>
      </c>
      <c r="J1661" s="125">
        <v>16610.350202000001</v>
      </c>
    </row>
    <row r="1662" spans="1:10" hidden="1" x14ac:dyDescent="0.25">
      <c r="A1662" s="125">
        <v>923159</v>
      </c>
      <c r="B1662" s="125">
        <v>2010</v>
      </c>
      <c r="C1662" s="125">
        <v>43</v>
      </c>
      <c r="D1662" s="125">
        <v>3</v>
      </c>
      <c r="E1662" s="125">
        <v>4</v>
      </c>
      <c r="F1662" s="125">
        <v>8315.818663</v>
      </c>
      <c r="G1662" s="125">
        <v>0</v>
      </c>
      <c r="H1662" s="125">
        <v>10355.393849</v>
      </c>
      <c r="I1662" s="125">
        <v>8410.6508840000006</v>
      </c>
      <c r="J1662" s="125">
        <v>8315.818663</v>
      </c>
    </row>
    <row r="1663" spans="1:10" x14ac:dyDescent="0.25">
      <c r="A1663" s="125">
        <v>923160</v>
      </c>
      <c r="B1663" s="125">
        <v>2010</v>
      </c>
      <c r="C1663" s="125">
        <v>43</v>
      </c>
      <c r="D1663" s="125">
        <v>4</v>
      </c>
      <c r="E1663" s="125">
        <v>1</v>
      </c>
      <c r="F1663" s="129">
        <v>568.25544200000002</v>
      </c>
      <c r="G1663" s="129">
        <v>0</v>
      </c>
      <c r="H1663" s="129">
        <v>650.59860000000003</v>
      </c>
      <c r="I1663" s="129">
        <v>571.16051100000004</v>
      </c>
      <c r="J1663" s="129">
        <v>568.25544200000002</v>
      </c>
    </row>
    <row r="1664" spans="1:10" hidden="1" x14ac:dyDescent="0.25">
      <c r="A1664" s="125">
        <v>923161</v>
      </c>
      <c r="B1664" s="125">
        <v>2010</v>
      </c>
      <c r="C1664" s="125">
        <v>43</v>
      </c>
      <c r="D1664" s="125">
        <v>4</v>
      </c>
      <c r="E1664" s="125">
        <v>2</v>
      </c>
      <c r="F1664" s="125">
        <v>506.98600599999997</v>
      </c>
      <c r="G1664" s="125">
        <v>0</v>
      </c>
      <c r="H1664" s="125">
        <v>568.25544200000002</v>
      </c>
      <c r="I1664" s="125">
        <v>547.51411900000005</v>
      </c>
      <c r="J1664" s="125">
        <v>506.98600599999997</v>
      </c>
    </row>
    <row r="1665" spans="1:10" hidden="1" x14ac:dyDescent="0.25">
      <c r="A1665" s="125">
        <v>923162</v>
      </c>
      <c r="B1665" s="125">
        <v>2010</v>
      </c>
      <c r="C1665" s="125">
        <v>43</v>
      </c>
      <c r="D1665" s="125">
        <v>4</v>
      </c>
      <c r="E1665" s="125">
        <v>3</v>
      </c>
      <c r="F1665" s="125">
        <v>20.168489000000001</v>
      </c>
      <c r="G1665" s="125">
        <v>434.512607</v>
      </c>
      <c r="H1665" s="125">
        <v>506.98600599999997</v>
      </c>
      <c r="I1665" s="125">
        <v>479.45666499999999</v>
      </c>
      <c r="J1665" s="125">
        <v>454.68109600000003</v>
      </c>
    </row>
    <row r="1666" spans="1:10" hidden="1" x14ac:dyDescent="0.25">
      <c r="A1666" s="125">
        <v>923163</v>
      </c>
      <c r="B1666" s="125">
        <v>2010</v>
      </c>
      <c r="C1666" s="125">
        <v>43</v>
      </c>
      <c r="D1666" s="125">
        <v>4</v>
      </c>
      <c r="E1666" s="125">
        <v>4</v>
      </c>
      <c r="F1666" s="125">
        <v>5898.913571</v>
      </c>
      <c r="G1666" s="125">
        <v>0</v>
      </c>
      <c r="H1666" s="125">
        <v>6745.8180140000004</v>
      </c>
      <c r="I1666" s="125">
        <v>5922.1536349999997</v>
      </c>
      <c r="J1666" s="125">
        <v>5898.913571</v>
      </c>
    </row>
    <row r="1667" spans="1:10" x14ac:dyDescent="0.25">
      <c r="A1667" s="125">
        <v>923164</v>
      </c>
      <c r="B1667" s="125">
        <v>2010</v>
      </c>
      <c r="C1667" s="125">
        <v>43</v>
      </c>
      <c r="D1667" s="125">
        <v>5</v>
      </c>
      <c r="E1667" s="125">
        <v>1</v>
      </c>
      <c r="F1667" s="129">
        <v>2.1812049999999998</v>
      </c>
      <c r="G1667" s="129">
        <v>0</v>
      </c>
      <c r="H1667" s="129">
        <v>2.3254000000000001</v>
      </c>
      <c r="I1667" s="129">
        <v>2.1868059999999998</v>
      </c>
      <c r="J1667" s="129">
        <v>2.1812049999999998</v>
      </c>
    </row>
    <row r="1668" spans="1:10" hidden="1" x14ac:dyDescent="0.25">
      <c r="A1668" s="125">
        <v>923165</v>
      </c>
      <c r="B1668" s="125">
        <v>2010</v>
      </c>
      <c r="C1668" s="125">
        <v>43</v>
      </c>
      <c r="D1668" s="125">
        <v>5</v>
      </c>
      <c r="E1668" s="125">
        <v>2</v>
      </c>
      <c r="F1668" s="125">
        <v>2.1008239999999998</v>
      </c>
      <c r="G1668" s="125">
        <v>0</v>
      </c>
      <c r="H1668" s="125">
        <v>2.1812049999999998</v>
      </c>
      <c r="I1668" s="125">
        <v>2.1432519999999999</v>
      </c>
      <c r="J1668" s="125">
        <v>2.1008239999999998</v>
      </c>
    </row>
    <row r="1669" spans="1:10" hidden="1" x14ac:dyDescent="0.25">
      <c r="A1669" s="125">
        <v>923166</v>
      </c>
      <c r="B1669" s="125">
        <v>2010</v>
      </c>
      <c r="C1669" s="125">
        <v>43</v>
      </c>
      <c r="D1669" s="125">
        <v>5</v>
      </c>
      <c r="E1669" s="125">
        <v>3</v>
      </c>
      <c r="F1669" s="125">
        <v>0</v>
      </c>
      <c r="G1669" s="125">
        <v>2.0073240000000001</v>
      </c>
      <c r="H1669" s="125">
        <v>2.1008239999999998</v>
      </c>
      <c r="I1669" s="125">
        <v>2.0462030000000002</v>
      </c>
      <c r="J1669" s="125">
        <v>2.0073240000000001</v>
      </c>
    </row>
    <row r="1670" spans="1:10" hidden="1" x14ac:dyDescent="0.25">
      <c r="A1670" s="125">
        <v>923167</v>
      </c>
      <c r="B1670" s="125">
        <v>2010</v>
      </c>
      <c r="C1670" s="125">
        <v>43</v>
      </c>
      <c r="D1670" s="125">
        <v>5</v>
      </c>
      <c r="E1670" s="125">
        <v>4</v>
      </c>
      <c r="F1670" s="125">
        <v>18.915471</v>
      </c>
      <c r="G1670" s="125">
        <v>0</v>
      </c>
      <c r="H1670" s="125">
        <v>20.168489000000001</v>
      </c>
      <c r="I1670" s="125">
        <v>18.966446999999999</v>
      </c>
      <c r="J1670" s="125">
        <v>18.915471</v>
      </c>
    </row>
    <row r="1671" spans="1:10" x14ac:dyDescent="0.25">
      <c r="A1671" s="125">
        <v>923168</v>
      </c>
      <c r="B1671" s="125">
        <v>2010</v>
      </c>
      <c r="C1671" s="125">
        <v>44</v>
      </c>
      <c r="D1671" s="125">
        <v>2</v>
      </c>
      <c r="E1671" s="125">
        <v>1</v>
      </c>
      <c r="F1671" s="129">
        <v>258615.87405099999</v>
      </c>
      <c r="G1671" s="129">
        <v>0</v>
      </c>
      <c r="H1671" s="129">
        <v>348661.57280000002</v>
      </c>
      <c r="I1671" s="129">
        <v>258811.48548900001</v>
      </c>
      <c r="J1671" s="129">
        <v>258615.87405099999</v>
      </c>
    </row>
    <row r="1672" spans="1:10" hidden="1" x14ac:dyDescent="0.25">
      <c r="A1672" s="125">
        <v>923169</v>
      </c>
      <c r="B1672" s="125">
        <v>2010</v>
      </c>
      <c r="C1672" s="125">
        <v>44</v>
      </c>
      <c r="D1672" s="125">
        <v>2</v>
      </c>
      <c r="E1672" s="125">
        <v>2</v>
      </c>
      <c r="F1672" s="125">
        <v>236152.37735600001</v>
      </c>
      <c r="G1672" s="125">
        <v>0</v>
      </c>
      <c r="H1672" s="125">
        <v>258615.87405099999</v>
      </c>
      <c r="I1672" s="125">
        <v>237512.81872800001</v>
      </c>
      <c r="J1672" s="125">
        <v>236152.37735600001</v>
      </c>
    </row>
    <row r="1673" spans="1:10" hidden="1" x14ac:dyDescent="0.25">
      <c r="A1673" s="125">
        <v>923170</v>
      </c>
      <c r="B1673" s="125">
        <v>2010</v>
      </c>
      <c r="C1673" s="125">
        <v>44</v>
      </c>
      <c r="D1673" s="125">
        <v>2</v>
      </c>
      <c r="E1673" s="125">
        <v>3</v>
      </c>
      <c r="F1673" s="125">
        <v>196290.62907299999</v>
      </c>
      <c r="G1673" s="125">
        <v>6595.3882169999997</v>
      </c>
      <c r="H1673" s="125">
        <v>236152.37735600001</v>
      </c>
      <c r="I1673" s="125">
        <v>207837.70731100001</v>
      </c>
      <c r="J1673" s="125">
        <v>202886.01728999999</v>
      </c>
    </row>
    <row r="1674" spans="1:10" hidden="1" x14ac:dyDescent="0.25">
      <c r="A1674" s="125">
        <v>923171</v>
      </c>
      <c r="B1674" s="125">
        <v>2010</v>
      </c>
      <c r="C1674" s="125">
        <v>44</v>
      </c>
      <c r="D1674" s="125">
        <v>2</v>
      </c>
      <c r="E1674" s="125">
        <v>4</v>
      </c>
      <c r="F1674" s="125">
        <v>258673.766351</v>
      </c>
      <c r="G1674" s="125">
        <v>0</v>
      </c>
      <c r="H1674" s="125">
        <v>348661.57280000002</v>
      </c>
      <c r="I1674" s="125">
        <v>258811.48548900001</v>
      </c>
      <c r="J1674" s="125">
        <v>258673.766351</v>
      </c>
    </row>
    <row r="1675" spans="1:10" x14ac:dyDescent="0.25">
      <c r="A1675" s="125">
        <v>923172</v>
      </c>
      <c r="B1675" s="125">
        <v>2010</v>
      </c>
      <c r="C1675" s="125">
        <v>44</v>
      </c>
      <c r="D1675" s="125">
        <v>3</v>
      </c>
      <c r="E1675" s="125">
        <v>1</v>
      </c>
      <c r="F1675" s="129">
        <v>290833.37921400002</v>
      </c>
      <c r="G1675" s="129">
        <v>0</v>
      </c>
      <c r="H1675" s="129">
        <v>362192.93150000001</v>
      </c>
      <c r="I1675" s="129">
        <v>294173.098964</v>
      </c>
      <c r="J1675" s="129">
        <v>290833.37921400002</v>
      </c>
    </row>
    <row r="1676" spans="1:10" hidden="1" x14ac:dyDescent="0.25">
      <c r="A1676" s="125">
        <v>923173</v>
      </c>
      <c r="B1676" s="125">
        <v>2010</v>
      </c>
      <c r="C1676" s="125">
        <v>44</v>
      </c>
      <c r="D1676" s="125">
        <v>3</v>
      </c>
      <c r="E1676" s="125">
        <v>2</v>
      </c>
      <c r="F1676" s="125">
        <v>233574.367222</v>
      </c>
      <c r="G1676" s="125">
        <v>0</v>
      </c>
      <c r="H1676" s="125">
        <v>290833.37921400002</v>
      </c>
      <c r="I1676" s="125">
        <v>274052.29323299997</v>
      </c>
      <c r="J1676" s="125">
        <v>233574.367222</v>
      </c>
    </row>
    <row r="1677" spans="1:10" hidden="1" x14ac:dyDescent="0.25">
      <c r="A1677" s="125">
        <v>923174</v>
      </c>
      <c r="B1677" s="125">
        <v>2010</v>
      </c>
      <c r="C1677" s="125">
        <v>44</v>
      </c>
      <c r="D1677" s="125">
        <v>3</v>
      </c>
      <c r="E1677" s="125">
        <v>3</v>
      </c>
      <c r="F1677" s="125">
        <v>77592.503198999999</v>
      </c>
      <c r="G1677" s="125">
        <v>113464.926529</v>
      </c>
      <c r="H1677" s="125">
        <v>233574.367222</v>
      </c>
      <c r="I1677" s="125">
        <v>213650.47369799999</v>
      </c>
      <c r="J1677" s="125">
        <v>191057.42972799999</v>
      </c>
    </row>
    <row r="1678" spans="1:10" hidden="1" x14ac:dyDescent="0.25">
      <c r="A1678" s="125">
        <v>923175</v>
      </c>
      <c r="B1678" s="125">
        <v>2010</v>
      </c>
      <c r="C1678" s="125">
        <v>44</v>
      </c>
      <c r="D1678" s="125">
        <v>3</v>
      </c>
      <c r="E1678" s="125">
        <v>4</v>
      </c>
      <c r="F1678" s="125">
        <v>157607.87117200001</v>
      </c>
      <c r="G1678" s="125">
        <v>0</v>
      </c>
      <c r="H1678" s="125">
        <v>196290.62907299999</v>
      </c>
      <c r="I1678" s="125">
        <v>159427.248933</v>
      </c>
      <c r="J1678" s="125">
        <v>157607.87117200001</v>
      </c>
    </row>
    <row r="1679" spans="1:10" x14ac:dyDescent="0.25">
      <c r="A1679" s="125">
        <v>923176</v>
      </c>
      <c r="B1679" s="125">
        <v>2010</v>
      </c>
      <c r="C1679" s="125">
        <v>44</v>
      </c>
      <c r="D1679" s="125">
        <v>4</v>
      </c>
      <c r="E1679" s="125">
        <v>1</v>
      </c>
      <c r="F1679" s="129">
        <v>6554.2966919999999</v>
      </c>
      <c r="G1679" s="129">
        <v>0</v>
      </c>
      <c r="H1679" s="129">
        <v>7507.1009000000004</v>
      </c>
      <c r="I1679" s="129">
        <v>6590.4838799999998</v>
      </c>
      <c r="J1679" s="129">
        <v>6554.2966919999999</v>
      </c>
    </row>
    <row r="1680" spans="1:10" hidden="1" x14ac:dyDescent="0.25">
      <c r="A1680" s="125">
        <v>923177</v>
      </c>
      <c r="B1680" s="125">
        <v>2010</v>
      </c>
      <c r="C1680" s="125">
        <v>44</v>
      </c>
      <c r="D1680" s="125">
        <v>4</v>
      </c>
      <c r="E1680" s="125">
        <v>2</v>
      </c>
      <c r="F1680" s="125">
        <v>5836.9390450000001</v>
      </c>
      <c r="G1680" s="125">
        <v>0</v>
      </c>
      <c r="H1680" s="125">
        <v>6554.2966919999999</v>
      </c>
      <c r="I1680" s="125">
        <v>6315.0648629999996</v>
      </c>
      <c r="J1680" s="125">
        <v>5836.9390450000001</v>
      </c>
    </row>
    <row r="1681" spans="1:10" hidden="1" x14ac:dyDescent="0.25">
      <c r="A1681" s="125">
        <v>923178</v>
      </c>
      <c r="B1681" s="125">
        <v>2010</v>
      </c>
      <c r="C1681" s="125">
        <v>44</v>
      </c>
      <c r="D1681" s="125">
        <v>4</v>
      </c>
      <c r="E1681" s="125">
        <v>3</v>
      </c>
      <c r="F1681" s="125">
        <v>231.54514800000001</v>
      </c>
      <c r="G1681" s="125">
        <v>4988.4393289999998</v>
      </c>
      <c r="H1681" s="125">
        <v>5836.9390450000001</v>
      </c>
      <c r="I1681" s="125">
        <v>5519.993254</v>
      </c>
      <c r="J1681" s="125">
        <v>5219.984477</v>
      </c>
    </row>
    <row r="1682" spans="1:10" hidden="1" x14ac:dyDescent="0.25">
      <c r="A1682" s="125">
        <v>923179</v>
      </c>
      <c r="B1682" s="125">
        <v>2010</v>
      </c>
      <c r="C1682" s="125">
        <v>44</v>
      </c>
      <c r="D1682" s="125">
        <v>4</v>
      </c>
      <c r="E1682" s="125">
        <v>4</v>
      </c>
      <c r="F1682" s="125">
        <v>67828.042092999996</v>
      </c>
      <c r="G1682" s="125">
        <v>0</v>
      </c>
      <c r="H1682" s="125">
        <v>77592.503198999999</v>
      </c>
      <c r="I1682" s="125">
        <v>68118.458559000006</v>
      </c>
      <c r="J1682" s="125">
        <v>67828.042092999996</v>
      </c>
    </row>
    <row r="1683" spans="1:10" x14ac:dyDescent="0.25">
      <c r="A1683" s="125">
        <v>923180</v>
      </c>
      <c r="B1683" s="125">
        <v>2010</v>
      </c>
      <c r="C1683" s="125">
        <v>44</v>
      </c>
      <c r="D1683" s="125">
        <v>5</v>
      </c>
      <c r="E1683" s="125">
        <v>1</v>
      </c>
      <c r="F1683" s="129">
        <v>29.297546000000001</v>
      </c>
      <c r="G1683" s="129">
        <v>0</v>
      </c>
      <c r="H1683" s="129">
        <v>31.234349999999999</v>
      </c>
      <c r="I1683" s="129">
        <v>29.372782999999998</v>
      </c>
      <c r="J1683" s="129">
        <v>29.297546000000001</v>
      </c>
    </row>
    <row r="1684" spans="1:10" hidden="1" x14ac:dyDescent="0.25">
      <c r="A1684" s="125">
        <v>923181</v>
      </c>
      <c r="B1684" s="125">
        <v>2010</v>
      </c>
      <c r="C1684" s="125">
        <v>44</v>
      </c>
      <c r="D1684" s="125">
        <v>5</v>
      </c>
      <c r="E1684" s="125">
        <v>2</v>
      </c>
      <c r="F1684" s="125">
        <v>28.217891000000002</v>
      </c>
      <c r="G1684" s="125">
        <v>0</v>
      </c>
      <c r="H1684" s="125">
        <v>29.297546000000001</v>
      </c>
      <c r="I1684" s="125">
        <v>28.787769000000001</v>
      </c>
      <c r="J1684" s="125">
        <v>28.217891000000002</v>
      </c>
    </row>
    <row r="1685" spans="1:10" hidden="1" x14ac:dyDescent="0.25">
      <c r="A1685" s="125">
        <v>923182</v>
      </c>
      <c r="B1685" s="125">
        <v>2010</v>
      </c>
      <c r="C1685" s="125">
        <v>44</v>
      </c>
      <c r="D1685" s="125">
        <v>5</v>
      </c>
      <c r="E1685" s="125">
        <v>3</v>
      </c>
      <c r="F1685" s="125">
        <v>0</v>
      </c>
      <c r="G1685" s="125">
        <v>26.962015999999998</v>
      </c>
      <c r="H1685" s="125">
        <v>28.217891000000002</v>
      </c>
      <c r="I1685" s="125">
        <v>27.484226</v>
      </c>
      <c r="J1685" s="125">
        <v>26.962015999999998</v>
      </c>
    </row>
    <row r="1686" spans="1:10" hidden="1" x14ac:dyDescent="0.25">
      <c r="A1686" s="125">
        <v>923183</v>
      </c>
      <c r="B1686" s="125">
        <v>2010</v>
      </c>
      <c r="C1686" s="125">
        <v>44</v>
      </c>
      <c r="D1686" s="125">
        <v>5</v>
      </c>
      <c r="E1686" s="125">
        <v>4</v>
      </c>
      <c r="F1686" s="125">
        <v>217.15982</v>
      </c>
      <c r="G1686" s="125">
        <v>0</v>
      </c>
      <c r="H1686" s="125">
        <v>231.54514800000001</v>
      </c>
      <c r="I1686" s="125">
        <v>217.745057</v>
      </c>
      <c r="J1686" s="125">
        <v>217.15982</v>
      </c>
    </row>
    <row r="1687" spans="1:10" x14ac:dyDescent="0.25">
      <c r="A1687" s="125">
        <v>923184</v>
      </c>
      <c r="B1687" s="125">
        <v>2010</v>
      </c>
      <c r="C1687" s="125">
        <v>45</v>
      </c>
      <c r="D1687" s="125">
        <v>2</v>
      </c>
      <c r="E1687" s="125">
        <v>1</v>
      </c>
      <c r="F1687" s="129">
        <v>381086.82189199998</v>
      </c>
      <c r="G1687" s="129">
        <v>0</v>
      </c>
      <c r="H1687" s="129">
        <v>513838.05609999999</v>
      </c>
      <c r="I1687" s="129">
        <v>381421.98904299998</v>
      </c>
      <c r="J1687" s="129">
        <v>381086.82189199998</v>
      </c>
    </row>
    <row r="1688" spans="1:10" hidden="1" x14ac:dyDescent="0.25">
      <c r="A1688" s="125">
        <v>923185</v>
      </c>
      <c r="B1688" s="125">
        <v>2010</v>
      </c>
      <c r="C1688" s="125">
        <v>45</v>
      </c>
      <c r="D1688" s="125">
        <v>2</v>
      </c>
      <c r="E1688" s="125">
        <v>2</v>
      </c>
      <c r="F1688" s="125">
        <v>348530.15419199999</v>
      </c>
      <c r="G1688" s="125">
        <v>55.289136999999997</v>
      </c>
      <c r="H1688" s="125">
        <v>381086.82189199998</v>
      </c>
      <c r="I1688" s="125">
        <v>349990.13722600002</v>
      </c>
      <c r="J1688" s="125">
        <v>348585.44332899997</v>
      </c>
    </row>
    <row r="1689" spans="1:10" hidden="1" x14ac:dyDescent="0.25">
      <c r="A1689" s="125">
        <v>923186</v>
      </c>
      <c r="B1689" s="125">
        <v>2010</v>
      </c>
      <c r="C1689" s="125">
        <v>45</v>
      </c>
      <c r="D1689" s="125">
        <v>2</v>
      </c>
      <c r="E1689" s="125">
        <v>3</v>
      </c>
      <c r="F1689" s="125">
        <v>299426.62277299998</v>
      </c>
      <c r="G1689" s="125">
        <v>2520.6985110000001</v>
      </c>
      <c r="H1689" s="125">
        <v>348530.15419199999</v>
      </c>
      <c r="I1689" s="125">
        <v>306741.38870499999</v>
      </c>
      <c r="J1689" s="125">
        <v>301947.32128400001</v>
      </c>
    </row>
    <row r="1690" spans="1:10" hidden="1" x14ac:dyDescent="0.25">
      <c r="A1690" s="125">
        <v>923187</v>
      </c>
      <c r="B1690" s="125">
        <v>2010</v>
      </c>
      <c r="C1690" s="125">
        <v>45</v>
      </c>
      <c r="D1690" s="125">
        <v>2</v>
      </c>
      <c r="E1690" s="125">
        <v>4</v>
      </c>
      <c r="F1690" s="125">
        <v>381168.452322</v>
      </c>
      <c r="G1690" s="125">
        <v>0</v>
      </c>
      <c r="H1690" s="125">
        <v>513838.05609999999</v>
      </c>
      <c r="I1690" s="125">
        <v>381421.98904299998</v>
      </c>
      <c r="J1690" s="125">
        <v>381168.452322</v>
      </c>
    </row>
    <row r="1691" spans="1:10" x14ac:dyDescent="0.25">
      <c r="A1691" s="125">
        <v>923188</v>
      </c>
      <c r="B1691" s="125">
        <v>2010</v>
      </c>
      <c r="C1691" s="125">
        <v>45</v>
      </c>
      <c r="D1691" s="125">
        <v>3</v>
      </c>
      <c r="E1691" s="125">
        <v>1</v>
      </c>
      <c r="F1691" s="129">
        <v>208694.220852</v>
      </c>
      <c r="G1691" s="129">
        <v>0</v>
      </c>
      <c r="H1691" s="129">
        <v>257174.54</v>
      </c>
      <c r="I1691" s="129">
        <v>208877.16138800001</v>
      </c>
      <c r="J1691" s="129">
        <v>208694.220852</v>
      </c>
    </row>
    <row r="1692" spans="1:10" hidden="1" x14ac:dyDescent="0.25">
      <c r="A1692" s="125">
        <v>923189</v>
      </c>
      <c r="B1692" s="125">
        <v>2010</v>
      </c>
      <c r="C1692" s="125">
        <v>45</v>
      </c>
      <c r="D1692" s="125">
        <v>3</v>
      </c>
      <c r="E1692" s="125">
        <v>2</v>
      </c>
      <c r="F1692" s="125">
        <v>187273.43020100001</v>
      </c>
      <c r="G1692" s="125">
        <v>4804.7590730000002</v>
      </c>
      <c r="H1692" s="125">
        <v>208694.220852</v>
      </c>
      <c r="I1692" s="125">
        <v>196652.56430900001</v>
      </c>
      <c r="J1692" s="125">
        <v>192078.189274</v>
      </c>
    </row>
    <row r="1693" spans="1:10" hidden="1" x14ac:dyDescent="0.25">
      <c r="A1693" s="125">
        <v>923190</v>
      </c>
      <c r="B1693" s="125">
        <v>2010</v>
      </c>
      <c r="C1693" s="125">
        <v>45</v>
      </c>
      <c r="D1693" s="125">
        <v>3</v>
      </c>
      <c r="E1693" s="125">
        <v>3</v>
      </c>
      <c r="F1693" s="125">
        <v>162811.65844999999</v>
      </c>
      <c r="G1693" s="125">
        <v>4831.3767170000001</v>
      </c>
      <c r="H1693" s="125">
        <v>187273.43020100001</v>
      </c>
      <c r="I1693" s="125">
        <v>171299.006605</v>
      </c>
      <c r="J1693" s="125">
        <v>167643.03516699999</v>
      </c>
    </row>
    <row r="1694" spans="1:10" hidden="1" x14ac:dyDescent="0.25">
      <c r="A1694" s="125">
        <v>923191</v>
      </c>
      <c r="B1694" s="125">
        <v>2010</v>
      </c>
      <c r="C1694" s="125">
        <v>45</v>
      </c>
      <c r="D1694" s="125">
        <v>3</v>
      </c>
      <c r="E1694" s="125">
        <v>4</v>
      </c>
      <c r="F1694" s="125">
        <v>243033.57745099999</v>
      </c>
      <c r="G1694" s="125">
        <v>0</v>
      </c>
      <c r="H1694" s="125">
        <v>299426.62277299998</v>
      </c>
      <c r="I1694" s="125">
        <v>243194.30301599999</v>
      </c>
      <c r="J1694" s="125">
        <v>243033.57745099999</v>
      </c>
    </row>
    <row r="1695" spans="1:10" x14ac:dyDescent="0.25">
      <c r="A1695" s="125">
        <v>923192</v>
      </c>
      <c r="B1695" s="125">
        <v>2010</v>
      </c>
      <c r="C1695" s="125">
        <v>45</v>
      </c>
      <c r="D1695" s="125">
        <v>4</v>
      </c>
      <c r="E1695" s="125">
        <v>1</v>
      </c>
      <c r="F1695" s="129">
        <v>72406.640216999993</v>
      </c>
      <c r="G1695" s="129">
        <v>0</v>
      </c>
      <c r="H1695" s="129">
        <v>90165.96</v>
      </c>
      <c r="I1695" s="129">
        <v>79156.696284000005</v>
      </c>
      <c r="J1695" s="129">
        <v>72406.640216999993</v>
      </c>
    </row>
    <row r="1696" spans="1:10" hidden="1" x14ac:dyDescent="0.25">
      <c r="A1696" s="125">
        <v>923193</v>
      </c>
      <c r="B1696" s="125">
        <v>2010</v>
      </c>
      <c r="C1696" s="125">
        <v>45</v>
      </c>
      <c r="D1696" s="125">
        <v>4</v>
      </c>
      <c r="E1696" s="125">
        <v>2</v>
      </c>
      <c r="F1696" s="125">
        <v>50716.884323999999</v>
      </c>
      <c r="G1696" s="125">
        <v>8946.4543979999999</v>
      </c>
      <c r="H1696" s="125">
        <v>72406.640216999993</v>
      </c>
      <c r="I1696" s="125">
        <v>69763.797848999995</v>
      </c>
      <c r="J1696" s="125">
        <v>59663.338722</v>
      </c>
    </row>
    <row r="1697" spans="1:10" hidden="1" x14ac:dyDescent="0.25">
      <c r="A1697" s="125">
        <v>923194</v>
      </c>
      <c r="B1697" s="125">
        <v>2010</v>
      </c>
      <c r="C1697" s="125">
        <v>45</v>
      </c>
      <c r="D1697" s="125">
        <v>4</v>
      </c>
      <c r="E1697" s="125">
        <v>3</v>
      </c>
      <c r="F1697" s="125">
        <v>33805.236437</v>
      </c>
      <c r="G1697" s="125">
        <v>8755.5913629999995</v>
      </c>
      <c r="H1697" s="125">
        <v>50716.884323999999</v>
      </c>
      <c r="I1697" s="125">
        <v>47962.957504999998</v>
      </c>
      <c r="J1697" s="125">
        <v>42560.827799999999</v>
      </c>
    </row>
    <row r="1698" spans="1:10" hidden="1" x14ac:dyDescent="0.25">
      <c r="A1698" s="125">
        <v>923195</v>
      </c>
      <c r="B1698" s="125">
        <v>2010</v>
      </c>
      <c r="C1698" s="125">
        <v>45</v>
      </c>
      <c r="D1698" s="125">
        <v>4</v>
      </c>
      <c r="E1698" s="125">
        <v>4</v>
      </c>
      <c r="F1698" s="125">
        <v>134246.878299</v>
      </c>
      <c r="G1698" s="125">
        <v>0</v>
      </c>
      <c r="H1698" s="125">
        <v>162811.65844999999</v>
      </c>
      <c r="I1698" s="125">
        <v>142932.354953</v>
      </c>
      <c r="J1698" s="125">
        <v>134246.878299</v>
      </c>
    </row>
    <row r="1699" spans="1:10" x14ac:dyDescent="0.25">
      <c r="A1699" s="125">
        <v>923196</v>
      </c>
      <c r="B1699" s="125">
        <v>2010</v>
      </c>
      <c r="C1699" s="125">
        <v>45</v>
      </c>
      <c r="D1699" s="125">
        <v>5</v>
      </c>
      <c r="E1699" s="125">
        <v>1</v>
      </c>
      <c r="F1699" s="129">
        <v>17188.015950000001</v>
      </c>
      <c r="G1699" s="129">
        <v>0</v>
      </c>
      <c r="H1699" s="129">
        <v>20207.07</v>
      </c>
      <c r="I1699" s="129">
        <v>19002.728628000001</v>
      </c>
      <c r="J1699" s="129">
        <v>17188.015950000001</v>
      </c>
    </row>
    <row r="1700" spans="1:10" hidden="1" x14ac:dyDescent="0.25">
      <c r="A1700" s="125">
        <v>923197</v>
      </c>
      <c r="B1700" s="125">
        <v>2010</v>
      </c>
      <c r="C1700" s="125">
        <v>45</v>
      </c>
      <c r="D1700" s="125">
        <v>5</v>
      </c>
      <c r="E1700" s="125">
        <v>2</v>
      </c>
      <c r="F1700" s="125">
        <v>8457.8774549999998</v>
      </c>
      <c r="G1700" s="125">
        <v>7157.8569479999996</v>
      </c>
      <c r="H1700" s="125">
        <v>17188.015950000001</v>
      </c>
      <c r="I1700" s="125">
        <v>16888.944473</v>
      </c>
      <c r="J1700" s="125">
        <v>15615.734403</v>
      </c>
    </row>
    <row r="1701" spans="1:10" hidden="1" x14ac:dyDescent="0.25">
      <c r="A1701" s="125">
        <v>923198</v>
      </c>
      <c r="B1701" s="125">
        <v>2010</v>
      </c>
      <c r="C1701" s="125">
        <v>45</v>
      </c>
      <c r="D1701" s="125">
        <v>5</v>
      </c>
      <c r="E1701" s="125">
        <v>3</v>
      </c>
      <c r="F1701" s="125">
        <v>0</v>
      </c>
      <c r="G1701" s="125">
        <v>7639.8076920000003</v>
      </c>
      <c r="H1701" s="125">
        <v>8457.8774549999998</v>
      </c>
      <c r="I1701" s="125">
        <v>8237.9726420000006</v>
      </c>
      <c r="J1701" s="125">
        <v>7639.8076920000003</v>
      </c>
    </row>
    <row r="1702" spans="1:10" hidden="1" x14ac:dyDescent="0.25">
      <c r="A1702" s="125">
        <v>923199</v>
      </c>
      <c r="B1702" s="125">
        <v>2010</v>
      </c>
      <c r="C1702" s="125">
        <v>45</v>
      </c>
      <c r="D1702" s="125">
        <v>5</v>
      </c>
      <c r="E1702" s="125">
        <v>4</v>
      </c>
      <c r="F1702" s="125">
        <v>29432.206011999999</v>
      </c>
      <c r="G1702" s="125">
        <v>0</v>
      </c>
      <c r="H1702" s="125">
        <v>33805.236437</v>
      </c>
      <c r="I1702" s="125">
        <v>31790.444345</v>
      </c>
      <c r="J1702" s="125">
        <v>29432.206011999999</v>
      </c>
    </row>
    <row r="1703" spans="1:10" x14ac:dyDescent="0.25">
      <c r="A1703" s="125">
        <v>923200</v>
      </c>
      <c r="B1703" s="125">
        <v>2010</v>
      </c>
      <c r="C1703" s="125">
        <v>46</v>
      </c>
      <c r="D1703" s="125">
        <v>2</v>
      </c>
      <c r="E1703" s="125">
        <v>1</v>
      </c>
      <c r="F1703" s="129">
        <v>76475.377152000001</v>
      </c>
      <c r="G1703" s="129">
        <v>0</v>
      </c>
      <c r="H1703" s="129">
        <v>103115.5025</v>
      </c>
      <c r="I1703" s="129">
        <v>76542.637505999999</v>
      </c>
      <c r="J1703" s="129">
        <v>76475.377152000001</v>
      </c>
    </row>
    <row r="1704" spans="1:10" hidden="1" x14ac:dyDescent="0.25">
      <c r="A1704" s="125">
        <v>923201</v>
      </c>
      <c r="B1704" s="125">
        <v>2010</v>
      </c>
      <c r="C1704" s="125">
        <v>46</v>
      </c>
      <c r="D1704" s="125">
        <v>2</v>
      </c>
      <c r="E1704" s="125">
        <v>2</v>
      </c>
      <c r="F1704" s="125">
        <v>69942.001296000002</v>
      </c>
      <c r="G1704" s="125">
        <v>11.095261000000001</v>
      </c>
      <c r="H1704" s="125">
        <v>76475.377152000001</v>
      </c>
      <c r="I1704" s="125">
        <v>70234.986376999994</v>
      </c>
      <c r="J1704" s="125">
        <v>69953.096556999997</v>
      </c>
    </row>
    <row r="1705" spans="1:10" hidden="1" x14ac:dyDescent="0.25">
      <c r="A1705" s="125">
        <v>923202</v>
      </c>
      <c r="B1705" s="125">
        <v>2010</v>
      </c>
      <c r="C1705" s="125">
        <v>46</v>
      </c>
      <c r="D1705" s="125">
        <v>2</v>
      </c>
      <c r="E1705" s="125">
        <v>3</v>
      </c>
      <c r="F1705" s="125">
        <v>60088.049731999999</v>
      </c>
      <c r="G1705" s="125">
        <v>505.84632699999997</v>
      </c>
      <c r="H1705" s="125">
        <v>69942.001296000002</v>
      </c>
      <c r="I1705" s="125">
        <v>61555.955341000001</v>
      </c>
      <c r="J1705" s="125">
        <v>60593.896058999999</v>
      </c>
    </row>
    <row r="1706" spans="1:10" hidden="1" x14ac:dyDescent="0.25">
      <c r="A1706" s="125">
        <v>923203</v>
      </c>
      <c r="B1706" s="125">
        <v>2010</v>
      </c>
      <c r="C1706" s="125">
        <v>46</v>
      </c>
      <c r="D1706" s="125">
        <v>2</v>
      </c>
      <c r="E1706" s="125">
        <v>4</v>
      </c>
      <c r="F1706" s="125">
        <v>76491.758505999998</v>
      </c>
      <c r="G1706" s="125">
        <v>0</v>
      </c>
      <c r="H1706" s="125">
        <v>103115.5025</v>
      </c>
      <c r="I1706" s="125">
        <v>76542.637505999999</v>
      </c>
      <c r="J1706" s="125">
        <v>76491.758505999998</v>
      </c>
    </row>
    <row r="1707" spans="1:10" x14ac:dyDescent="0.25">
      <c r="A1707" s="125">
        <v>923204</v>
      </c>
      <c r="B1707" s="125">
        <v>2010</v>
      </c>
      <c r="C1707" s="125">
        <v>46</v>
      </c>
      <c r="D1707" s="125">
        <v>3</v>
      </c>
      <c r="E1707" s="125">
        <v>1</v>
      </c>
      <c r="F1707" s="129">
        <v>164278.24965000001</v>
      </c>
      <c r="G1707" s="129">
        <v>0</v>
      </c>
      <c r="H1707" s="129">
        <v>202440.6</v>
      </c>
      <c r="I1707" s="129">
        <v>164422.25532</v>
      </c>
      <c r="J1707" s="129">
        <v>164278.24965000001</v>
      </c>
    </row>
    <row r="1708" spans="1:10" hidden="1" x14ac:dyDescent="0.25">
      <c r="A1708" s="125">
        <v>923205</v>
      </c>
      <c r="B1708" s="125">
        <v>2010</v>
      </c>
      <c r="C1708" s="125">
        <v>46</v>
      </c>
      <c r="D1708" s="125">
        <v>3</v>
      </c>
      <c r="E1708" s="125">
        <v>2</v>
      </c>
      <c r="F1708" s="125">
        <v>147398.39585199999</v>
      </c>
      <c r="G1708" s="125">
        <v>3781.7098729999998</v>
      </c>
      <c r="H1708" s="125">
        <v>164278.24965000001</v>
      </c>
      <c r="I1708" s="125">
        <v>154799.39464499999</v>
      </c>
      <c r="J1708" s="125">
        <v>151180.105725</v>
      </c>
    </row>
    <row r="1709" spans="1:10" hidden="1" x14ac:dyDescent="0.25">
      <c r="A1709" s="125">
        <v>923206</v>
      </c>
      <c r="B1709" s="125">
        <v>2010</v>
      </c>
      <c r="C1709" s="125">
        <v>46</v>
      </c>
      <c r="D1709" s="125">
        <v>3</v>
      </c>
      <c r="E1709" s="125">
        <v>3</v>
      </c>
      <c r="F1709" s="125">
        <v>128043.802088</v>
      </c>
      <c r="G1709" s="125">
        <v>3799.6532320000001</v>
      </c>
      <c r="H1709" s="125">
        <v>147398.39585199999</v>
      </c>
      <c r="I1709" s="125">
        <v>134825.31268599999</v>
      </c>
      <c r="J1709" s="125">
        <v>131843.455319</v>
      </c>
    </row>
    <row r="1710" spans="1:10" hidden="1" x14ac:dyDescent="0.25">
      <c r="A1710" s="125">
        <v>923207</v>
      </c>
      <c r="B1710" s="125">
        <v>2010</v>
      </c>
      <c r="C1710" s="125">
        <v>46</v>
      </c>
      <c r="D1710" s="125">
        <v>3</v>
      </c>
      <c r="E1710" s="125">
        <v>4</v>
      </c>
      <c r="F1710" s="125">
        <v>48771.260061000001</v>
      </c>
      <c r="G1710" s="125">
        <v>0</v>
      </c>
      <c r="H1710" s="125">
        <v>60088.049731999999</v>
      </c>
      <c r="I1710" s="125">
        <v>48803.513992</v>
      </c>
      <c r="J1710" s="125">
        <v>48771.260061000001</v>
      </c>
    </row>
    <row r="1711" spans="1:10" x14ac:dyDescent="0.25">
      <c r="A1711" s="125">
        <v>923208</v>
      </c>
      <c r="B1711" s="125">
        <v>2010</v>
      </c>
      <c r="C1711" s="125">
        <v>46</v>
      </c>
      <c r="D1711" s="125">
        <v>4</v>
      </c>
      <c r="E1711" s="125">
        <v>1</v>
      </c>
      <c r="F1711" s="129">
        <v>54640.196088999997</v>
      </c>
      <c r="G1711" s="129">
        <v>0</v>
      </c>
      <c r="H1711" s="129">
        <v>68041.904999999999</v>
      </c>
      <c r="I1711" s="129">
        <v>59733.988400000002</v>
      </c>
      <c r="J1711" s="129">
        <v>54640.196088999997</v>
      </c>
    </row>
    <row r="1712" spans="1:10" hidden="1" x14ac:dyDescent="0.25">
      <c r="A1712" s="125">
        <v>923209</v>
      </c>
      <c r="B1712" s="125">
        <v>2010</v>
      </c>
      <c r="C1712" s="125">
        <v>46</v>
      </c>
      <c r="D1712" s="125">
        <v>4</v>
      </c>
      <c r="E1712" s="125">
        <v>2</v>
      </c>
      <c r="F1712" s="125">
        <v>38172.885795000002</v>
      </c>
      <c r="G1712" s="125">
        <v>6733.6940459999996</v>
      </c>
      <c r="H1712" s="125">
        <v>54640.196088999997</v>
      </c>
      <c r="I1712" s="125">
        <v>52645.828931999997</v>
      </c>
      <c r="J1712" s="125">
        <v>44906.579840999999</v>
      </c>
    </row>
    <row r="1713" spans="1:10" hidden="1" x14ac:dyDescent="0.25">
      <c r="A1713" s="125">
        <v>923210</v>
      </c>
      <c r="B1713" s="125">
        <v>2010</v>
      </c>
      <c r="C1713" s="125">
        <v>46</v>
      </c>
      <c r="D1713" s="125">
        <v>4</v>
      </c>
      <c r="E1713" s="125">
        <v>3</v>
      </c>
      <c r="F1713" s="125">
        <v>25444.059645000001</v>
      </c>
      <c r="G1713" s="125">
        <v>6590.0378870000004</v>
      </c>
      <c r="H1713" s="125">
        <v>38172.885795000002</v>
      </c>
      <c r="I1713" s="125">
        <v>36100.098096000002</v>
      </c>
      <c r="J1713" s="125">
        <v>32034.097532</v>
      </c>
    </row>
    <row r="1714" spans="1:10" hidden="1" x14ac:dyDescent="0.25">
      <c r="A1714" s="125">
        <v>923211</v>
      </c>
      <c r="B1714" s="125">
        <v>2010</v>
      </c>
      <c r="C1714" s="125">
        <v>46</v>
      </c>
      <c r="D1714" s="125">
        <v>4</v>
      </c>
      <c r="E1714" s="125">
        <v>4</v>
      </c>
      <c r="F1714" s="125">
        <v>105578.93015499999</v>
      </c>
      <c r="G1714" s="125">
        <v>0</v>
      </c>
      <c r="H1714" s="125">
        <v>128043.802088</v>
      </c>
      <c r="I1714" s="125">
        <v>112409.653853</v>
      </c>
      <c r="J1714" s="125">
        <v>105578.93015499999</v>
      </c>
    </row>
    <row r="1715" spans="1:10" x14ac:dyDescent="0.25">
      <c r="A1715" s="125">
        <v>923212</v>
      </c>
      <c r="B1715" s="125">
        <v>2010</v>
      </c>
      <c r="C1715" s="125">
        <v>46</v>
      </c>
      <c r="D1715" s="125">
        <v>5</v>
      </c>
      <c r="E1715" s="125">
        <v>1</v>
      </c>
      <c r="F1715" s="129">
        <v>10503.787525</v>
      </c>
      <c r="G1715" s="129">
        <v>0</v>
      </c>
      <c r="H1715" s="129">
        <v>12348.764999999999</v>
      </c>
      <c r="I1715" s="129">
        <v>11612.778606</v>
      </c>
      <c r="J1715" s="129">
        <v>10503.787525</v>
      </c>
    </row>
    <row r="1716" spans="1:10" hidden="1" x14ac:dyDescent="0.25">
      <c r="A1716" s="125">
        <v>923213</v>
      </c>
      <c r="B1716" s="125">
        <v>2010</v>
      </c>
      <c r="C1716" s="125">
        <v>46</v>
      </c>
      <c r="D1716" s="125">
        <v>5</v>
      </c>
      <c r="E1716" s="125">
        <v>2</v>
      </c>
      <c r="F1716" s="125">
        <v>5168.6945349999996</v>
      </c>
      <c r="G1716" s="125">
        <v>4374.2388419999997</v>
      </c>
      <c r="H1716" s="125">
        <v>10503.787525</v>
      </c>
      <c r="I1716" s="125">
        <v>10321.021622</v>
      </c>
      <c r="J1716" s="125">
        <v>9542.9333760000009</v>
      </c>
    </row>
    <row r="1717" spans="1:10" hidden="1" x14ac:dyDescent="0.25">
      <c r="A1717" s="125">
        <v>923214</v>
      </c>
      <c r="B1717" s="125">
        <v>2010</v>
      </c>
      <c r="C1717" s="125">
        <v>46</v>
      </c>
      <c r="D1717" s="125">
        <v>5</v>
      </c>
      <c r="E1717" s="125">
        <v>3</v>
      </c>
      <c r="F1717" s="125">
        <v>0</v>
      </c>
      <c r="G1717" s="125">
        <v>4668.7638209999996</v>
      </c>
      <c r="H1717" s="125">
        <v>5168.6945349999996</v>
      </c>
      <c r="I1717" s="125">
        <v>5034.3084769999996</v>
      </c>
      <c r="J1717" s="125">
        <v>4668.7638209999996</v>
      </c>
    </row>
    <row r="1718" spans="1:10" hidden="1" x14ac:dyDescent="0.25">
      <c r="A1718" s="125">
        <v>923215</v>
      </c>
      <c r="B1718" s="125">
        <v>2010</v>
      </c>
      <c r="C1718" s="125">
        <v>46</v>
      </c>
      <c r="D1718" s="125">
        <v>5</v>
      </c>
      <c r="E1718" s="125">
        <v>4</v>
      </c>
      <c r="F1718" s="125">
        <v>22152.627350999999</v>
      </c>
      <c r="G1718" s="125">
        <v>0</v>
      </c>
      <c r="H1718" s="125">
        <v>25444.059645000001</v>
      </c>
      <c r="I1718" s="125">
        <v>23927.593690999998</v>
      </c>
      <c r="J1718" s="125">
        <v>22152.627350999999</v>
      </c>
    </row>
    <row r="1719" spans="1:10" x14ac:dyDescent="0.25">
      <c r="A1719" s="125">
        <v>923216</v>
      </c>
      <c r="B1719" s="125">
        <v>2010</v>
      </c>
      <c r="C1719" s="125">
        <v>47</v>
      </c>
      <c r="D1719" s="125">
        <v>2</v>
      </c>
      <c r="E1719" s="125">
        <v>1</v>
      </c>
      <c r="F1719" s="129">
        <v>1023296.1539189999</v>
      </c>
      <c r="G1719" s="129">
        <v>0</v>
      </c>
      <c r="H1719" s="129">
        <v>1380142.557</v>
      </c>
      <c r="I1719" s="129">
        <v>1024479.8200609999</v>
      </c>
      <c r="J1719" s="129">
        <v>1023296.1539189999</v>
      </c>
    </row>
    <row r="1720" spans="1:10" hidden="1" x14ac:dyDescent="0.25">
      <c r="A1720" s="125">
        <v>923217</v>
      </c>
      <c r="B1720" s="125">
        <v>2010</v>
      </c>
      <c r="C1720" s="125">
        <v>47</v>
      </c>
      <c r="D1720" s="125">
        <v>2</v>
      </c>
      <c r="E1720" s="125">
        <v>2</v>
      </c>
      <c r="F1720" s="125">
        <v>937334.79727600003</v>
      </c>
      <c r="G1720" s="125">
        <v>0</v>
      </c>
      <c r="H1720" s="125">
        <v>1023296.1539189999</v>
      </c>
      <c r="I1720" s="125">
        <v>939795.18776</v>
      </c>
      <c r="J1720" s="125">
        <v>937334.79727600003</v>
      </c>
    </row>
    <row r="1721" spans="1:10" hidden="1" x14ac:dyDescent="0.25">
      <c r="A1721" s="125">
        <v>923218</v>
      </c>
      <c r="B1721" s="125">
        <v>2010</v>
      </c>
      <c r="C1721" s="125">
        <v>47</v>
      </c>
      <c r="D1721" s="125">
        <v>2</v>
      </c>
      <c r="E1721" s="125">
        <v>3</v>
      </c>
      <c r="F1721" s="125">
        <v>789391.935513</v>
      </c>
      <c r="G1721" s="125">
        <v>27435.510402</v>
      </c>
      <c r="H1721" s="125">
        <v>937334.79727600003</v>
      </c>
      <c r="I1721" s="125">
        <v>824948.35508300003</v>
      </c>
      <c r="J1721" s="125">
        <v>816827.44591500005</v>
      </c>
    </row>
    <row r="1722" spans="1:10" hidden="1" x14ac:dyDescent="0.25">
      <c r="A1722" s="125">
        <v>923219</v>
      </c>
      <c r="B1722" s="125">
        <v>2010</v>
      </c>
      <c r="C1722" s="125">
        <v>47</v>
      </c>
      <c r="D1722" s="125">
        <v>2</v>
      </c>
      <c r="E1722" s="125">
        <v>4</v>
      </c>
      <c r="F1722" s="125">
        <v>1023688.20839</v>
      </c>
      <c r="G1722" s="125">
        <v>0</v>
      </c>
      <c r="H1722" s="125">
        <v>1380142.557</v>
      </c>
      <c r="I1722" s="125">
        <v>1024479.8200609999</v>
      </c>
      <c r="J1722" s="125">
        <v>1023688.20839</v>
      </c>
    </row>
    <row r="1723" spans="1:10" x14ac:dyDescent="0.25">
      <c r="A1723" s="125">
        <v>923220</v>
      </c>
      <c r="B1723" s="125">
        <v>2010</v>
      </c>
      <c r="C1723" s="125">
        <v>47</v>
      </c>
      <c r="D1723" s="125">
        <v>3</v>
      </c>
      <c r="E1723" s="125">
        <v>1</v>
      </c>
      <c r="F1723" s="129">
        <v>1201037.1157480001</v>
      </c>
      <c r="G1723" s="129">
        <v>0</v>
      </c>
      <c r="H1723" s="129">
        <v>1480854.9237500001</v>
      </c>
      <c r="I1723" s="129">
        <v>1202750.36907</v>
      </c>
      <c r="J1723" s="129">
        <v>1201037.1157480001</v>
      </c>
    </row>
    <row r="1724" spans="1:10" hidden="1" x14ac:dyDescent="0.25">
      <c r="A1724" s="125">
        <v>923221</v>
      </c>
      <c r="B1724" s="125">
        <v>2010</v>
      </c>
      <c r="C1724" s="125">
        <v>47</v>
      </c>
      <c r="D1724" s="125">
        <v>3</v>
      </c>
      <c r="E1724" s="125">
        <v>2</v>
      </c>
      <c r="F1724" s="125">
        <v>1123158.8219969999</v>
      </c>
      <c r="G1724" s="125">
        <v>0</v>
      </c>
      <c r="H1724" s="125">
        <v>1201037.1157480001</v>
      </c>
      <c r="I1724" s="125">
        <v>1131737.2741690001</v>
      </c>
      <c r="J1724" s="125">
        <v>1123158.8219969999</v>
      </c>
    </row>
    <row r="1725" spans="1:10" hidden="1" x14ac:dyDescent="0.25">
      <c r="A1725" s="125">
        <v>923222</v>
      </c>
      <c r="B1725" s="125">
        <v>2010</v>
      </c>
      <c r="C1725" s="125">
        <v>47</v>
      </c>
      <c r="D1725" s="125">
        <v>3</v>
      </c>
      <c r="E1725" s="125">
        <v>3</v>
      </c>
      <c r="F1725" s="125">
        <v>871979.04161199997</v>
      </c>
      <c r="G1725" s="125">
        <v>127687.978281</v>
      </c>
      <c r="H1725" s="125">
        <v>1123158.8219969999</v>
      </c>
      <c r="I1725" s="125">
        <v>1027353.374481</v>
      </c>
      <c r="J1725" s="125">
        <v>999667.01989400003</v>
      </c>
    </row>
    <row r="1726" spans="1:10" hidden="1" x14ac:dyDescent="0.25">
      <c r="A1726" s="125">
        <v>923223</v>
      </c>
      <c r="B1726" s="125">
        <v>2010</v>
      </c>
      <c r="C1726" s="125">
        <v>47</v>
      </c>
      <c r="D1726" s="125">
        <v>3</v>
      </c>
      <c r="E1726" s="125">
        <v>4</v>
      </c>
      <c r="F1726" s="125">
        <v>640503.08408099995</v>
      </c>
      <c r="G1726" s="125">
        <v>0</v>
      </c>
      <c r="H1726" s="125">
        <v>789391.935513</v>
      </c>
      <c r="I1726" s="125">
        <v>641144.13002399995</v>
      </c>
      <c r="J1726" s="125">
        <v>640503.08408099995</v>
      </c>
    </row>
    <row r="1727" spans="1:10" x14ac:dyDescent="0.25">
      <c r="A1727" s="125">
        <v>923224</v>
      </c>
      <c r="B1727" s="125">
        <v>2010</v>
      </c>
      <c r="C1727" s="125">
        <v>47</v>
      </c>
      <c r="D1727" s="125">
        <v>4</v>
      </c>
      <c r="E1727" s="125">
        <v>1</v>
      </c>
      <c r="F1727" s="129">
        <v>308727.50608100003</v>
      </c>
      <c r="G1727" s="129">
        <v>0</v>
      </c>
      <c r="H1727" s="129">
        <v>352170.06540000002</v>
      </c>
      <c r="I1727" s="129">
        <v>309170.10041499999</v>
      </c>
      <c r="J1727" s="129">
        <v>308727.50608100003</v>
      </c>
    </row>
    <row r="1728" spans="1:10" hidden="1" x14ac:dyDescent="0.25">
      <c r="A1728" s="125">
        <v>923225</v>
      </c>
      <c r="B1728" s="125">
        <v>2010</v>
      </c>
      <c r="C1728" s="125">
        <v>47</v>
      </c>
      <c r="D1728" s="125">
        <v>4</v>
      </c>
      <c r="E1728" s="125">
        <v>2</v>
      </c>
      <c r="F1728" s="125">
        <v>284501.59826300002</v>
      </c>
      <c r="G1728" s="125">
        <v>0</v>
      </c>
      <c r="H1728" s="125">
        <v>308727.50608100003</v>
      </c>
      <c r="I1728" s="125">
        <v>297458.95210900001</v>
      </c>
      <c r="J1728" s="125">
        <v>284501.59826300002</v>
      </c>
    </row>
    <row r="1729" spans="1:10" hidden="1" x14ac:dyDescent="0.25">
      <c r="A1729" s="125">
        <v>923226</v>
      </c>
      <c r="B1729" s="125">
        <v>2010</v>
      </c>
      <c r="C1729" s="125">
        <v>47</v>
      </c>
      <c r="D1729" s="125">
        <v>4</v>
      </c>
      <c r="E1729" s="125">
        <v>3</v>
      </c>
      <c r="F1729" s="125">
        <v>114423.127106</v>
      </c>
      <c r="G1729" s="125">
        <v>129559.673677</v>
      </c>
      <c r="H1729" s="125">
        <v>284501.59826300002</v>
      </c>
      <c r="I1729" s="125">
        <v>269053.16147699999</v>
      </c>
      <c r="J1729" s="125">
        <v>243982.80078399999</v>
      </c>
    </row>
    <row r="1730" spans="1:10" hidden="1" x14ac:dyDescent="0.25">
      <c r="A1730" s="125">
        <v>923227</v>
      </c>
      <c r="B1730" s="125">
        <v>2010</v>
      </c>
      <c r="C1730" s="125">
        <v>47</v>
      </c>
      <c r="D1730" s="125">
        <v>4</v>
      </c>
      <c r="E1730" s="125">
        <v>4</v>
      </c>
      <c r="F1730" s="125">
        <v>765027.39902899996</v>
      </c>
      <c r="G1730" s="125">
        <v>0</v>
      </c>
      <c r="H1730" s="125">
        <v>871979.04161199997</v>
      </c>
      <c r="I1730" s="125">
        <v>765510.40063100006</v>
      </c>
      <c r="J1730" s="125">
        <v>765027.39902899996</v>
      </c>
    </row>
    <row r="1731" spans="1:10" x14ac:dyDescent="0.25">
      <c r="A1731" s="125">
        <v>923228</v>
      </c>
      <c r="B1731" s="125">
        <v>2010</v>
      </c>
      <c r="C1731" s="125">
        <v>47</v>
      </c>
      <c r="D1731" s="125">
        <v>5</v>
      </c>
      <c r="E1731" s="125">
        <v>1</v>
      </c>
      <c r="F1731" s="129">
        <v>77543.659943000006</v>
      </c>
      <c r="G1731" s="129">
        <v>0</v>
      </c>
      <c r="H1731" s="129">
        <v>86212.155549999996</v>
      </c>
      <c r="I1731" s="129">
        <v>81073.911078999998</v>
      </c>
      <c r="J1731" s="129">
        <v>77543.659943000006</v>
      </c>
    </row>
    <row r="1732" spans="1:10" hidden="1" x14ac:dyDescent="0.25">
      <c r="A1732" s="125">
        <v>923229</v>
      </c>
      <c r="B1732" s="125">
        <v>2010</v>
      </c>
      <c r="C1732" s="125">
        <v>47</v>
      </c>
      <c r="D1732" s="125">
        <v>5</v>
      </c>
      <c r="E1732" s="125">
        <v>2</v>
      </c>
      <c r="F1732" s="125">
        <v>73028.852698999995</v>
      </c>
      <c r="G1732" s="125">
        <v>0</v>
      </c>
      <c r="H1732" s="125">
        <v>77543.659943000006</v>
      </c>
      <c r="I1732" s="125">
        <v>76194.400259999995</v>
      </c>
      <c r="J1732" s="125">
        <v>73028.852698999995</v>
      </c>
    </row>
    <row r="1733" spans="1:10" hidden="1" x14ac:dyDescent="0.25">
      <c r="A1733" s="125">
        <v>923230</v>
      </c>
      <c r="B1733" s="125">
        <v>2010</v>
      </c>
      <c r="C1733" s="125">
        <v>47</v>
      </c>
      <c r="D1733" s="125">
        <v>5</v>
      </c>
      <c r="E1733" s="125">
        <v>3</v>
      </c>
      <c r="F1733" s="125">
        <v>0</v>
      </c>
      <c r="G1733" s="125">
        <v>64316.818416000002</v>
      </c>
      <c r="H1733" s="125">
        <v>73028.852698999995</v>
      </c>
      <c r="I1733" s="125">
        <v>71130.102528999996</v>
      </c>
      <c r="J1733" s="125">
        <v>64316.818416000002</v>
      </c>
    </row>
    <row r="1734" spans="1:10" hidden="1" x14ac:dyDescent="0.25">
      <c r="A1734" s="125">
        <v>923231</v>
      </c>
      <c r="B1734" s="125">
        <v>2010</v>
      </c>
      <c r="C1734" s="125">
        <v>47</v>
      </c>
      <c r="D1734" s="125">
        <v>5</v>
      </c>
      <c r="E1734" s="125">
        <v>4</v>
      </c>
      <c r="F1734" s="125">
        <v>104530.67091299999</v>
      </c>
      <c r="G1734" s="125">
        <v>0</v>
      </c>
      <c r="H1734" s="125">
        <v>114423.127106</v>
      </c>
      <c r="I1734" s="125">
        <v>107603.50873099999</v>
      </c>
      <c r="J1734" s="125">
        <v>104530.67091299999</v>
      </c>
    </row>
    <row r="1735" spans="1:10" x14ac:dyDescent="0.25">
      <c r="A1735" s="125">
        <v>923232</v>
      </c>
      <c r="B1735" s="125">
        <v>2010</v>
      </c>
      <c r="C1735" s="125">
        <v>48</v>
      </c>
      <c r="D1735" s="125">
        <v>2</v>
      </c>
      <c r="E1735" s="125">
        <v>1</v>
      </c>
      <c r="F1735" s="129">
        <v>113699.572658</v>
      </c>
      <c r="G1735" s="129">
        <v>0</v>
      </c>
      <c r="H1735" s="129">
        <v>153349.17300000001</v>
      </c>
      <c r="I1735" s="129">
        <v>113831.091118</v>
      </c>
      <c r="J1735" s="129">
        <v>113699.572658</v>
      </c>
    </row>
    <row r="1736" spans="1:10" hidden="1" x14ac:dyDescent="0.25">
      <c r="A1736" s="125">
        <v>923233</v>
      </c>
      <c r="B1736" s="125">
        <v>2010</v>
      </c>
      <c r="C1736" s="125">
        <v>48</v>
      </c>
      <c r="D1736" s="125">
        <v>2</v>
      </c>
      <c r="E1736" s="125">
        <v>2</v>
      </c>
      <c r="F1736" s="125">
        <v>104148.31080799999</v>
      </c>
      <c r="G1736" s="125">
        <v>0</v>
      </c>
      <c r="H1736" s="125">
        <v>113699.572658</v>
      </c>
      <c r="I1736" s="125">
        <v>104421.687529</v>
      </c>
      <c r="J1736" s="125">
        <v>104148.31080799999</v>
      </c>
    </row>
    <row r="1737" spans="1:10" hidden="1" x14ac:dyDescent="0.25">
      <c r="A1737" s="125">
        <v>923234</v>
      </c>
      <c r="B1737" s="125">
        <v>2010</v>
      </c>
      <c r="C1737" s="125">
        <v>48</v>
      </c>
      <c r="D1737" s="125">
        <v>2</v>
      </c>
      <c r="E1737" s="125">
        <v>3</v>
      </c>
      <c r="F1737" s="125">
        <v>87709.907432000007</v>
      </c>
      <c r="G1737" s="125">
        <v>3048.3793529999998</v>
      </c>
      <c r="H1737" s="125">
        <v>104148.31080799999</v>
      </c>
      <c r="I1737" s="125">
        <v>91660.928343000007</v>
      </c>
      <c r="J1737" s="125">
        <v>90758.286785000004</v>
      </c>
    </row>
    <row r="1738" spans="1:10" hidden="1" x14ac:dyDescent="0.25">
      <c r="A1738" s="125">
        <v>923235</v>
      </c>
      <c r="B1738" s="125">
        <v>2010</v>
      </c>
      <c r="C1738" s="125">
        <v>48</v>
      </c>
      <c r="D1738" s="125">
        <v>2</v>
      </c>
      <c r="E1738" s="125">
        <v>4</v>
      </c>
      <c r="F1738" s="125">
        <v>113743.13426599999</v>
      </c>
      <c r="G1738" s="125">
        <v>0</v>
      </c>
      <c r="H1738" s="125">
        <v>153349.17300000001</v>
      </c>
      <c r="I1738" s="125">
        <v>113831.091118</v>
      </c>
      <c r="J1738" s="125">
        <v>113743.13426599999</v>
      </c>
    </row>
    <row r="1739" spans="1:10" x14ac:dyDescent="0.25">
      <c r="A1739" s="125">
        <v>923236</v>
      </c>
      <c r="B1739" s="125">
        <v>2010</v>
      </c>
      <c r="C1739" s="125">
        <v>48</v>
      </c>
      <c r="D1739" s="125">
        <v>3</v>
      </c>
      <c r="E1739" s="125">
        <v>1</v>
      </c>
      <c r="F1739" s="129">
        <v>359475.61496500002</v>
      </c>
      <c r="G1739" s="129">
        <v>0</v>
      </c>
      <c r="H1739" s="129">
        <v>443236.27205000003</v>
      </c>
      <c r="I1739" s="129">
        <v>359996.50015899999</v>
      </c>
      <c r="J1739" s="129">
        <v>359475.61496500002</v>
      </c>
    </row>
    <row r="1740" spans="1:10" hidden="1" x14ac:dyDescent="0.25">
      <c r="A1740" s="125">
        <v>923237</v>
      </c>
      <c r="B1740" s="125">
        <v>2010</v>
      </c>
      <c r="C1740" s="125">
        <v>48</v>
      </c>
      <c r="D1740" s="125">
        <v>3</v>
      </c>
      <c r="E1740" s="125">
        <v>2</v>
      </c>
      <c r="F1740" s="125">
        <v>335939.71489300003</v>
      </c>
      <c r="G1740" s="125">
        <v>0</v>
      </c>
      <c r="H1740" s="125">
        <v>359475.61496500002</v>
      </c>
      <c r="I1740" s="125">
        <v>338733.87198200001</v>
      </c>
      <c r="J1740" s="125">
        <v>335939.71489300003</v>
      </c>
    </row>
    <row r="1741" spans="1:10" hidden="1" x14ac:dyDescent="0.25">
      <c r="A1741" s="125">
        <v>923238</v>
      </c>
      <c r="B1741" s="125">
        <v>2010</v>
      </c>
      <c r="C1741" s="125">
        <v>48</v>
      </c>
      <c r="D1741" s="125">
        <v>3</v>
      </c>
      <c r="E1741" s="125">
        <v>3</v>
      </c>
      <c r="F1741" s="125">
        <v>260453.321341</v>
      </c>
      <c r="G1741" s="125">
        <v>38139.400664000001</v>
      </c>
      <c r="H1741" s="125">
        <v>335939.71489300003</v>
      </c>
      <c r="I1741" s="125">
        <v>307284.05721200001</v>
      </c>
      <c r="J1741" s="125">
        <v>298592.72200399998</v>
      </c>
    </row>
    <row r="1742" spans="1:10" hidden="1" x14ac:dyDescent="0.25">
      <c r="A1742" s="125">
        <v>923239</v>
      </c>
      <c r="B1742" s="125">
        <v>2010</v>
      </c>
      <c r="C1742" s="125">
        <v>48</v>
      </c>
      <c r="D1742" s="125">
        <v>3</v>
      </c>
      <c r="E1742" s="125">
        <v>4</v>
      </c>
      <c r="F1742" s="125">
        <v>71166.275938999999</v>
      </c>
      <c r="G1742" s="125">
        <v>0</v>
      </c>
      <c r="H1742" s="125">
        <v>87709.907432000007</v>
      </c>
      <c r="I1742" s="125">
        <v>71237.986816000004</v>
      </c>
      <c r="J1742" s="125">
        <v>71166.275938999999</v>
      </c>
    </row>
    <row r="1743" spans="1:10" x14ac:dyDescent="0.25">
      <c r="A1743" s="125">
        <v>923240</v>
      </c>
      <c r="B1743" s="125">
        <v>2010</v>
      </c>
      <c r="C1743" s="125">
        <v>48</v>
      </c>
      <c r="D1743" s="125">
        <v>4</v>
      </c>
      <c r="E1743" s="125">
        <v>1</v>
      </c>
      <c r="F1743" s="129">
        <v>42110.400866000004</v>
      </c>
      <c r="G1743" s="129">
        <v>0</v>
      </c>
      <c r="H1743" s="129">
        <v>48035.961600000002</v>
      </c>
      <c r="I1743" s="129">
        <v>42170.770688999997</v>
      </c>
      <c r="J1743" s="129">
        <v>42110.400866000004</v>
      </c>
    </row>
    <row r="1744" spans="1:10" hidden="1" x14ac:dyDescent="0.25">
      <c r="A1744" s="125">
        <v>923241</v>
      </c>
      <c r="B1744" s="125">
        <v>2010</v>
      </c>
      <c r="C1744" s="125">
        <v>48</v>
      </c>
      <c r="D1744" s="125">
        <v>4</v>
      </c>
      <c r="E1744" s="125">
        <v>2</v>
      </c>
      <c r="F1744" s="125">
        <v>38805.989469</v>
      </c>
      <c r="G1744" s="125">
        <v>0</v>
      </c>
      <c r="H1744" s="125">
        <v>42110.400866000004</v>
      </c>
      <c r="I1744" s="125">
        <v>40573.371233999998</v>
      </c>
      <c r="J1744" s="125">
        <v>38805.989469</v>
      </c>
    </row>
    <row r="1745" spans="1:10" hidden="1" x14ac:dyDescent="0.25">
      <c r="A1745" s="125">
        <v>923242</v>
      </c>
      <c r="B1745" s="125">
        <v>2010</v>
      </c>
      <c r="C1745" s="125">
        <v>48</v>
      </c>
      <c r="D1745" s="125">
        <v>4</v>
      </c>
      <c r="E1745" s="125">
        <v>3</v>
      </c>
      <c r="F1745" s="125">
        <v>15602.804693</v>
      </c>
      <c r="G1745" s="125">
        <v>17666.833057</v>
      </c>
      <c r="H1745" s="125">
        <v>38805.989469</v>
      </c>
      <c r="I1745" s="125">
        <v>36698.824241000002</v>
      </c>
      <c r="J1745" s="125">
        <v>33269.637750000002</v>
      </c>
    </row>
    <row r="1746" spans="1:10" hidden="1" x14ac:dyDescent="0.25">
      <c r="A1746" s="125">
        <v>923243</v>
      </c>
      <c r="B1746" s="125">
        <v>2010</v>
      </c>
      <c r="C1746" s="125">
        <v>48</v>
      </c>
      <c r="D1746" s="125">
        <v>4</v>
      </c>
      <c r="E1746" s="125">
        <v>4</v>
      </c>
      <c r="F1746" s="125">
        <v>228507.70200300001</v>
      </c>
      <c r="G1746" s="125">
        <v>0</v>
      </c>
      <c r="H1746" s="125">
        <v>260453.321341</v>
      </c>
      <c r="I1746" s="125">
        <v>228651.97080499999</v>
      </c>
      <c r="J1746" s="125">
        <v>228507.70200300001</v>
      </c>
    </row>
    <row r="1747" spans="1:10" x14ac:dyDescent="0.25">
      <c r="A1747" s="125">
        <v>923244</v>
      </c>
      <c r="B1747" s="125">
        <v>2010</v>
      </c>
      <c r="C1747" s="125">
        <v>48</v>
      </c>
      <c r="D1747" s="125">
        <v>5</v>
      </c>
      <c r="E1747" s="125">
        <v>1</v>
      </c>
      <c r="F1747" s="129">
        <v>28726.899911</v>
      </c>
      <c r="G1747" s="129">
        <v>0</v>
      </c>
      <c r="H1747" s="129">
        <v>31938.239249999999</v>
      </c>
      <c r="I1747" s="129">
        <v>30034.720191</v>
      </c>
      <c r="J1747" s="129">
        <v>28726.899911</v>
      </c>
    </row>
    <row r="1748" spans="1:10" hidden="1" x14ac:dyDescent="0.25">
      <c r="A1748" s="125">
        <v>923245</v>
      </c>
      <c r="B1748" s="125">
        <v>2010</v>
      </c>
      <c r="C1748" s="125">
        <v>48</v>
      </c>
      <c r="D1748" s="125">
        <v>5</v>
      </c>
      <c r="E1748" s="125">
        <v>2</v>
      </c>
      <c r="F1748" s="125">
        <v>27054.340015000002</v>
      </c>
      <c r="G1748" s="125">
        <v>0</v>
      </c>
      <c r="H1748" s="125">
        <v>28726.899911</v>
      </c>
      <c r="I1748" s="125">
        <v>28227.051853000001</v>
      </c>
      <c r="J1748" s="125">
        <v>27054.340015000002</v>
      </c>
    </row>
    <row r="1749" spans="1:10" hidden="1" x14ac:dyDescent="0.25">
      <c r="A1749" s="125">
        <v>923246</v>
      </c>
      <c r="B1749" s="125">
        <v>2010</v>
      </c>
      <c r="C1749" s="125">
        <v>48</v>
      </c>
      <c r="D1749" s="125">
        <v>5</v>
      </c>
      <c r="E1749" s="125">
        <v>3</v>
      </c>
      <c r="F1749" s="125">
        <v>0</v>
      </c>
      <c r="G1749" s="125">
        <v>23789.448474000001</v>
      </c>
      <c r="H1749" s="125">
        <v>27054.340015000002</v>
      </c>
      <c r="I1749" s="125">
        <v>26350.927174</v>
      </c>
      <c r="J1749" s="125">
        <v>23789.448474000001</v>
      </c>
    </row>
    <row r="1750" spans="1:10" hidden="1" x14ac:dyDescent="0.25">
      <c r="A1750" s="125">
        <v>923247</v>
      </c>
      <c r="B1750" s="125">
        <v>2010</v>
      </c>
      <c r="C1750" s="125">
        <v>48</v>
      </c>
      <c r="D1750" s="125">
        <v>5</v>
      </c>
      <c r="E1750" s="125">
        <v>4</v>
      </c>
      <c r="F1750" s="125">
        <v>14253.863567</v>
      </c>
      <c r="G1750" s="125">
        <v>0</v>
      </c>
      <c r="H1750" s="125">
        <v>15602.804693</v>
      </c>
      <c r="I1750" s="125">
        <v>14672.877533000001</v>
      </c>
      <c r="J1750" s="125">
        <v>14253.863567</v>
      </c>
    </row>
    <row r="1751" spans="1:10" x14ac:dyDescent="0.25">
      <c r="A1751" s="125">
        <v>923248</v>
      </c>
      <c r="B1751" s="125">
        <v>2010</v>
      </c>
      <c r="C1751" s="125">
        <v>49</v>
      </c>
      <c r="D1751" s="125">
        <v>3</v>
      </c>
      <c r="E1751" s="125">
        <v>1</v>
      </c>
      <c r="F1751" s="129">
        <v>4393.7693959999997</v>
      </c>
      <c r="G1751" s="129">
        <v>379.92362000000003</v>
      </c>
      <c r="H1751" s="129">
        <v>5879.5172000000002</v>
      </c>
      <c r="I1751" s="129">
        <v>4775.3438699999997</v>
      </c>
      <c r="J1751" s="129">
        <v>4773.6930160000002</v>
      </c>
    </row>
    <row r="1752" spans="1:10" hidden="1" x14ac:dyDescent="0.25">
      <c r="A1752" s="125">
        <v>923249</v>
      </c>
      <c r="B1752" s="125">
        <v>2010</v>
      </c>
      <c r="C1752" s="125">
        <v>49</v>
      </c>
      <c r="D1752" s="125">
        <v>3</v>
      </c>
      <c r="E1752" s="125">
        <v>2</v>
      </c>
      <c r="F1752" s="125">
        <v>4099.0357739999999</v>
      </c>
      <c r="G1752" s="125">
        <v>0</v>
      </c>
      <c r="H1752" s="125">
        <v>4393.7693959999997</v>
      </c>
      <c r="I1752" s="125">
        <v>4140.2489020000003</v>
      </c>
      <c r="J1752" s="125">
        <v>4099.0357739999999</v>
      </c>
    </row>
    <row r="1753" spans="1:10" hidden="1" x14ac:dyDescent="0.25">
      <c r="A1753" s="125">
        <v>923250</v>
      </c>
      <c r="B1753" s="125">
        <v>2010</v>
      </c>
      <c r="C1753" s="125">
        <v>49</v>
      </c>
      <c r="D1753" s="125">
        <v>3</v>
      </c>
      <c r="E1753" s="125">
        <v>3</v>
      </c>
      <c r="F1753" s="125">
        <v>3542.9844290000001</v>
      </c>
      <c r="G1753" s="125">
        <v>0</v>
      </c>
      <c r="H1753" s="125">
        <v>4099.0357739999999</v>
      </c>
      <c r="I1753" s="125">
        <v>3749.388023</v>
      </c>
      <c r="J1753" s="125">
        <v>3542.9844290000001</v>
      </c>
    </row>
    <row r="1754" spans="1:10" hidden="1" x14ac:dyDescent="0.25">
      <c r="A1754" s="125">
        <v>923251</v>
      </c>
      <c r="B1754" s="125">
        <v>2010</v>
      </c>
      <c r="C1754" s="125">
        <v>49</v>
      </c>
      <c r="D1754" s="125">
        <v>3</v>
      </c>
      <c r="E1754" s="125">
        <v>4</v>
      </c>
      <c r="F1754" s="125">
        <v>4393.579428</v>
      </c>
      <c r="G1754" s="125">
        <v>379.90719300000001</v>
      </c>
      <c r="H1754" s="125">
        <v>5879.5172000000002</v>
      </c>
      <c r="I1754" s="125">
        <v>4775.3438699999997</v>
      </c>
      <c r="J1754" s="125">
        <v>4773.486621</v>
      </c>
    </row>
    <row r="1755" spans="1:10" x14ac:dyDescent="0.25">
      <c r="A1755" s="125">
        <v>923252</v>
      </c>
      <c r="B1755" s="125">
        <v>2010</v>
      </c>
      <c r="C1755" s="125">
        <v>49</v>
      </c>
      <c r="D1755" s="125">
        <v>4</v>
      </c>
      <c r="E1755" s="125">
        <v>1</v>
      </c>
      <c r="F1755" s="129">
        <v>2200.9766570000002</v>
      </c>
      <c r="G1755" s="129">
        <v>2210.4394090000001</v>
      </c>
      <c r="H1755" s="129">
        <v>5029.9658499999996</v>
      </c>
      <c r="I1755" s="129">
        <v>4415.8070200000002</v>
      </c>
      <c r="J1755" s="129">
        <v>4411.4160659999998</v>
      </c>
    </row>
    <row r="1756" spans="1:10" hidden="1" x14ac:dyDescent="0.25">
      <c r="A1756" s="125">
        <v>923253</v>
      </c>
      <c r="B1756" s="125">
        <v>2010</v>
      </c>
      <c r="C1756" s="125">
        <v>49</v>
      </c>
      <c r="D1756" s="125">
        <v>4</v>
      </c>
      <c r="E1756" s="125">
        <v>2</v>
      </c>
      <c r="F1756" s="125">
        <v>1859.932691</v>
      </c>
      <c r="G1756" s="125">
        <v>0</v>
      </c>
      <c r="H1756" s="125">
        <v>2200.9766570000002</v>
      </c>
      <c r="I1756" s="125">
        <v>2120.6410089999999</v>
      </c>
      <c r="J1756" s="125">
        <v>1859.932691</v>
      </c>
    </row>
    <row r="1757" spans="1:10" hidden="1" x14ac:dyDescent="0.25">
      <c r="A1757" s="125">
        <v>923254</v>
      </c>
      <c r="B1757" s="125">
        <v>2010</v>
      </c>
      <c r="C1757" s="125">
        <v>49</v>
      </c>
      <c r="D1757" s="125">
        <v>4</v>
      </c>
      <c r="E1757" s="125">
        <v>3</v>
      </c>
      <c r="F1757" s="125">
        <v>1595.0564999999999</v>
      </c>
      <c r="G1757" s="125">
        <v>0</v>
      </c>
      <c r="H1757" s="125">
        <v>1859.932691</v>
      </c>
      <c r="I1757" s="125">
        <v>1758.9383459999999</v>
      </c>
      <c r="J1757" s="125">
        <v>1595.0564999999999</v>
      </c>
    </row>
    <row r="1758" spans="1:10" hidden="1" x14ac:dyDescent="0.25">
      <c r="A1758" s="125">
        <v>923255</v>
      </c>
      <c r="B1758" s="125">
        <v>2010</v>
      </c>
      <c r="C1758" s="125">
        <v>49</v>
      </c>
      <c r="D1758" s="125">
        <v>4</v>
      </c>
      <c r="E1758" s="125">
        <v>4</v>
      </c>
      <c r="F1758" s="125">
        <v>1550.061068</v>
      </c>
      <c r="G1758" s="125">
        <v>1556.7253109999999</v>
      </c>
      <c r="H1758" s="125">
        <v>3542.9844290000001</v>
      </c>
      <c r="I1758" s="125">
        <v>3110.3860300000001</v>
      </c>
      <c r="J1758" s="125">
        <v>3106.7863790000001</v>
      </c>
    </row>
    <row r="1759" spans="1:10" x14ac:dyDescent="0.25">
      <c r="A1759" s="125">
        <v>923256</v>
      </c>
      <c r="B1759" s="125">
        <v>2010</v>
      </c>
      <c r="C1759" s="125">
        <v>49</v>
      </c>
      <c r="D1759" s="125">
        <v>5</v>
      </c>
      <c r="E1759" s="125">
        <v>1</v>
      </c>
      <c r="F1759" s="129">
        <v>15.844111</v>
      </c>
      <c r="G1759" s="129">
        <v>298.59923099999997</v>
      </c>
      <c r="H1759" s="129">
        <v>334.50850000000003</v>
      </c>
      <c r="I1759" s="129">
        <v>314.57179300000001</v>
      </c>
      <c r="J1759" s="129">
        <v>314.44334199999997</v>
      </c>
    </row>
    <row r="1760" spans="1:10" hidden="1" x14ac:dyDescent="0.25">
      <c r="A1760" s="125">
        <v>923257</v>
      </c>
      <c r="B1760" s="125">
        <v>2010</v>
      </c>
      <c r="C1760" s="125">
        <v>49</v>
      </c>
      <c r="D1760" s="125">
        <v>5</v>
      </c>
      <c r="E1760" s="125">
        <v>2</v>
      </c>
      <c r="F1760" s="125">
        <v>10.253866</v>
      </c>
      <c r="G1760" s="125">
        <v>0</v>
      </c>
      <c r="H1760" s="125">
        <v>15.844111</v>
      </c>
      <c r="I1760" s="125">
        <v>15.568424</v>
      </c>
      <c r="J1760" s="125">
        <v>10.253866</v>
      </c>
    </row>
    <row r="1761" spans="1:10" hidden="1" x14ac:dyDescent="0.25">
      <c r="A1761" s="125">
        <v>923258</v>
      </c>
      <c r="B1761" s="125">
        <v>2010</v>
      </c>
      <c r="C1761" s="125">
        <v>49</v>
      </c>
      <c r="D1761" s="125">
        <v>5</v>
      </c>
      <c r="E1761" s="125">
        <v>3</v>
      </c>
      <c r="F1761" s="125">
        <v>0</v>
      </c>
      <c r="G1761" s="125">
        <v>7.5874829999999998</v>
      </c>
      <c r="H1761" s="125">
        <v>10.253866</v>
      </c>
      <c r="I1761" s="125">
        <v>9.9872650000000007</v>
      </c>
      <c r="J1761" s="125">
        <v>7.5874829999999998</v>
      </c>
    </row>
    <row r="1762" spans="1:10" hidden="1" x14ac:dyDescent="0.25">
      <c r="A1762" s="125">
        <v>923259</v>
      </c>
      <c r="B1762" s="125">
        <v>2010</v>
      </c>
      <c r="C1762" s="125">
        <v>49</v>
      </c>
      <c r="D1762" s="125">
        <v>5</v>
      </c>
      <c r="E1762" s="125">
        <v>4</v>
      </c>
      <c r="F1762" s="125">
        <v>75.543830999999997</v>
      </c>
      <c r="G1762" s="125">
        <v>1423.7043200000001</v>
      </c>
      <c r="H1762" s="125">
        <v>1595.0564999999999</v>
      </c>
      <c r="I1762" s="125">
        <v>1499.9911320000001</v>
      </c>
      <c r="J1762" s="125">
        <v>1499.248151</v>
      </c>
    </row>
    <row r="1763" spans="1:10" x14ac:dyDescent="0.25">
      <c r="A1763" s="125">
        <v>923260</v>
      </c>
      <c r="B1763" s="125">
        <v>2010</v>
      </c>
      <c r="C1763" s="125">
        <v>50</v>
      </c>
      <c r="D1763" s="125">
        <v>3</v>
      </c>
      <c r="E1763" s="125">
        <v>1</v>
      </c>
      <c r="F1763" s="129">
        <v>8928.7139320000006</v>
      </c>
      <c r="G1763" s="129">
        <v>772.05447300000003</v>
      </c>
      <c r="H1763" s="129">
        <v>11948.0864</v>
      </c>
      <c r="I1763" s="129">
        <v>9704.2357740000007</v>
      </c>
      <c r="J1763" s="129">
        <v>9700.7684050000007</v>
      </c>
    </row>
    <row r="1764" spans="1:10" hidden="1" x14ac:dyDescent="0.25">
      <c r="A1764" s="125">
        <v>923261</v>
      </c>
      <c r="B1764" s="125">
        <v>2010</v>
      </c>
      <c r="C1764" s="125">
        <v>50</v>
      </c>
      <c r="D1764" s="125">
        <v>3</v>
      </c>
      <c r="E1764" s="125">
        <v>2</v>
      </c>
      <c r="F1764" s="125">
        <v>8302.7737880000004</v>
      </c>
      <c r="G1764" s="125">
        <v>0</v>
      </c>
      <c r="H1764" s="125">
        <v>8928.7139320000006</v>
      </c>
      <c r="I1764" s="125">
        <v>8413.5271379999995</v>
      </c>
      <c r="J1764" s="125">
        <v>8302.7737880000004</v>
      </c>
    </row>
    <row r="1765" spans="1:10" hidden="1" x14ac:dyDescent="0.25">
      <c r="A1765" s="125">
        <v>923262</v>
      </c>
      <c r="B1765" s="125">
        <v>2010</v>
      </c>
      <c r="C1765" s="125">
        <v>50</v>
      </c>
      <c r="D1765" s="125">
        <v>3</v>
      </c>
      <c r="E1765" s="125">
        <v>3</v>
      </c>
      <c r="F1765" s="125">
        <v>7169.2971589999997</v>
      </c>
      <c r="G1765" s="125">
        <v>0</v>
      </c>
      <c r="H1765" s="125">
        <v>8302.7737880000004</v>
      </c>
      <c r="I1765" s="125">
        <v>7594.547184</v>
      </c>
      <c r="J1765" s="125">
        <v>7169.2971589999997</v>
      </c>
    </row>
    <row r="1766" spans="1:10" hidden="1" x14ac:dyDescent="0.25">
      <c r="A1766" s="125">
        <v>923263</v>
      </c>
      <c r="B1766" s="125">
        <v>2010</v>
      </c>
      <c r="C1766" s="125">
        <v>50</v>
      </c>
      <c r="D1766" s="125">
        <v>3</v>
      </c>
      <c r="E1766" s="125">
        <v>4</v>
      </c>
      <c r="F1766" s="125">
        <v>8928.4127939999998</v>
      </c>
      <c r="G1766" s="125">
        <v>772.02843399999995</v>
      </c>
      <c r="H1766" s="125">
        <v>11948.0864</v>
      </c>
      <c r="I1766" s="125">
        <v>9704.2357740000007</v>
      </c>
      <c r="J1766" s="125">
        <v>9700.4412279999997</v>
      </c>
    </row>
    <row r="1767" spans="1:10" x14ac:dyDescent="0.25">
      <c r="A1767" s="125">
        <v>923264</v>
      </c>
      <c r="B1767" s="125">
        <v>2010</v>
      </c>
      <c r="C1767" s="125">
        <v>50</v>
      </c>
      <c r="D1767" s="125">
        <v>4</v>
      </c>
      <c r="E1767" s="125">
        <v>1</v>
      </c>
      <c r="F1767" s="129">
        <v>8280.072005</v>
      </c>
      <c r="G1767" s="129">
        <v>8315.6708689999996</v>
      </c>
      <c r="H1767" s="129">
        <v>18922.726549999999</v>
      </c>
      <c r="I1767" s="129">
        <v>16612.261638</v>
      </c>
      <c r="J1767" s="129">
        <v>16595.742872999999</v>
      </c>
    </row>
    <row r="1768" spans="1:10" hidden="1" x14ac:dyDescent="0.25">
      <c r="A1768" s="125">
        <v>923265</v>
      </c>
      <c r="B1768" s="125">
        <v>2010</v>
      </c>
      <c r="C1768" s="125">
        <v>50</v>
      </c>
      <c r="D1768" s="125">
        <v>4</v>
      </c>
      <c r="E1768" s="125">
        <v>2</v>
      </c>
      <c r="F1768" s="125">
        <v>6975.7012750000004</v>
      </c>
      <c r="G1768" s="125">
        <v>0</v>
      </c>
      <c r="H1768" s="125">
        <v>8280.072005</v>
      </c>
      <c r="I1768" s="125">
        <v>7977.8493760000001</v>
      </c>
      <c r="J1768" s="125">
        <v>6975.7012750000004</v>
      </c>
    </row>
    <row r="1769" spans="1:10" hidden="1" x14ac:dyDescent="0.25">
      <c r="A1769" s="125">
        <v>923266</v>
      </c>
      <c r="B1769" s="125">
        <v>2010</v>
      </c>
      <c r="C1769" s="125">
        <v>50</v>
      </c>
      <c r="D1769" s="125">
        <v>4</v>
      </c>
      <c r="E1769" s="125">
        <v>3</v>
      </c>
      <c r="F1769" s="125">
        <v>5982.2797419999997</v>
      </c>
      <c r="G1769" s="125">
        <v>0</v>
      </c>
      <c r="H1769" s="125">
        <v>6975.7012750000004</v>
      </c>
      <c r="I1769" s="125">
        <v>6596.9206960000001</v>
      </c>
      <c r="J1769" s="125">
        <v>5982.2797419999997</v>
      </c>
    </row>
    <row r="1770" spans="1:10" hidden="1" x14ac:dyDescent="0.25">
      <c r="A1770" s="125">
        <v>923267</v>
      </c>
      <c r="B1770" s="125">
        <v>2010</v>
      </c>
      <c r="C1770" s="125">
        <v>50</v>
      </c>
      <c r="D1770" s="125">
        <v>4</v>
      </c>
      <c r="E1770" s="125">
        <v>4</v>
      </c>
      <c r="F1770" s="125">
        <v>3136.5783940000001</v>
      </c>
      <c r="G1770" s="125">
        <v>3150.063619</v>
      </c>
      <c r="H1770" s="125">
        <v>7169.2971589999997</v>
      </c>
      <c r="I1770" s="125">
        <v>6293.9259760000004</v>
      </c>
      <c r="J1770" s="125">
        <v>6286.6420129999997</v>
      </c>
    </row>
    <row r="1771" spans="1:10" x14ac:dyDescent="0.25">
      <c r="A1771" s="125">
        <v>923268</v>
      </c>
      <c r="B1771" s="125">
        <v>2010</v>
      </c>
      <c r="C1771" s="125">
        <v>50</v>
      </c>
      <c r="D1771" s="125">
        <v>5</v>
      </c>
      <c r="E1771" s="125">
        <v>1</v>
      </c>
      <c r="F1771" s="129">
        <v>63.231309000000003</v>
      </c>
      <c r="G1771" s="129">
        <v>1191.661664</v>
      </c>
      <c r="H1771" s="129">
        <v>1334.9698000000001</v>
      </c>
      <c r="I1771" s="129">
        <v>1255.4056</v>
      </c>
      <c r="J1771" s="129">
        <v>1254.8929720000001</v>
      </c>
    </row>
    <row r="1772" spans="1:10" hidden="1" x14ac:dyDescent="0.25">
      <c r="A1772" s="125">
        <v>923269</v>
      </c>
      <c r="B1772" s="125">
        <v>2010</v>
      </c>
      <c r="C1772" s="125">
        <v>50</v>
      </c>
      <c r="D1772" s="125">
        <v>5</v>
      </c>
      <c r="E1772" s="125">
        <v>2</v>
      </c>
      <c r="F1772" s="125">
        <v>40.921532999999997</v>
      </c>
      <c r="G1772" s="125">
        <v>0</v>
      </c>
      <c r="H1772" s="125">
        <v>63.231309000000003</v>
      </c>
      <c r="I1772" s="125">
        <v>62.131084000000001</v>
      </c>
      <c r="J1772" s="125">
        <v>40.921532999999997</v>
      </c>
    </row>
    <row r="1773" spans="1:10" hidden="1" x14ac:dyDescent="0.25">
      <c r="A1773" s="125">
        <v>923270</v>
      </c>
      <c r="B1773" s="125">
        <v>2010</v>
      </c>
      <c r="C1773" s="125">
        <v>50</v>
      </c>
      <c r="D1773" s="125">
        <v>5</v>
      </c>
      <c r="E1773" s="125">
        <v>3</v>
      </c>
      <c r="F1773" s="125">
        <v>0</v>
      </c>
      <c r="G1773" s="125">
        <v>30.280429999999999</v>
      </c>
      <c r="H1773" s="125">
        <v>40.921532999999997</v>
      </c>
      <c r="I1773" s="125">
        <v>39.857574</v>
      </c>
      <c r="J1773" s="125">
        <v>30.280429999999999</v>
      </c>
    </row>
    <row r="1774" spans="1:10" hidden="1" x14ac:dyDescent="0.25">
      <c r="A1774" s="125">
        <v>923271</v>
      </c>
      <c r="B1774" s="125">
        <v>2010</v>
      </c>
      <c r="C1774" s="125">
        <v>50</v>
      </c>
      <c r="D1774" s="125">
        <v>5</v>
      </c>
      <c r="E1774" s="125">
        <v>4</v>
      </c>
      <c r="F1774" s="125">
        <v>283.328101</v>
      </c>
      <c r="G1774" s="125">
        <v>5339.6212070000001</v>
      </c>
      <c r="H1774" s="125">
        <v>5982.2797419999997</v>
      </c>
      <c r="I1774" s="125">
        <v>5625.7358700000004</v>
      </c>
      <c r="J1774" s="125">
        <v>5622.9493080000002</v>
      </c>
    </row>
    <row r="1775" spans="1:10" x14ac:dyDescent="0.25">
      <c r="A1775" s="125">
        <v>923272</v>
      </c>
      <c r="B1775" s="125">
        <v>2010</v>
      </c>
      <c r="C1775" s="125">
        <v>51</v>
      </c>
      <c r="D1775" s="125">
        <v>2</v>
      </c>
      <c r="E1775" s="125">
        <v>1</v>
      </c>
      <c r="F1775" s="129">
        <v>15177.148389</v>
      </c>
      <c r="G1775" s="129">
        <v>0</v>
      </c>
      <c r="H1775" s="129">
        <v>20456.19325</v>
      </c>
      <c r="I1775" s="129">
        <v>15184.632249</v>
      </c>
      <c r="J1775" s="129">
        <v>15177.148389</v>
      </c>
    </row>
    <row r="1776" spans="1:10" hidden="1" x14ac:dyDescent="0.25">
      <c r="A1776" s="125">
        <v>923273</v>
      </c>
      <c r="B1776" s="125">
        <v>2010</v>
      </c>
      <c r="C1776" s="125">
        <v>51</v>
      </c>
      <c r="D1776" s="125">
        <v>2</v>
      </c>
      <c r="E1776" s="125">
        <v>2</v>
      </c>
      <c r="F1776" s="125">
        <v>13913.972205</v>
      </c>
      <c r="G1776" s="125">
        <v>0</v>
      </c>
      <c r="H1776" s="125">
        <v>15177.148389</v>
      </c>
      <c r="I1776" s="125">
        <v>13938.693079999999</v>
      </c>
      <c r="J1776" s="125">
        <v>13913.972205</v>
      </c>
    </row>
    <row r="1777" spans="1:10" hidden="1" x14ac:dyDescent="0.25">
      <c r="A1777" s="125">
        <v>923274</v>
      </c>
      <c r="B1777" s="125">
        <v>2010</v>
      </c>
      <c r="C1777" s="125">
        <v>51</v>
      </c>
      <c r="D1777" s="125">
        <v>2</v>
      </c>
      <c r="E1777" s="125">
        <v>3</v>
      </c>
      <c r="F1777" s="125">
        <v>12178.958069</v>
      </c>
      <c r="G1777" s="125">
        <v>0</v>
      </c>
      <c r="H1777" s="125">
        <v>13913.972205</v>
      </c>
      <c r="I1777" s="125">
        <v>12245.686937</v>
      </c>
      <c r="J1777" s="125">
        <v>12178.958069</v>
      </c>
    </row>
    <row r="1778" spans="1:10" hidden="1" x14ac:dyDescent="0.25">
      <c r="A1778" s="125">
        <v>923275</v>
      </c>
      <c r="B1778" s="125">
        <v>2010</v>
      </c>
      <c r="C1778" s="125">
        <v>51</v>
      </c>
      <c r="D1778" s="125">
        <v>2</v>
      </c>
      <c r="E1778" s="125">
        <v>4</v>
      </c>
      <c r="F1778" s="125">
        <v>15179.558118000001</v>
      </c>
      <c r="G1778" s="125">
        <v>0</v>
      </c>
      <c r="H1778" s="125">
        <v>20456.19325</v>
      </c>
      <c r="I1778" s="125">
        <v>15184.632249</v>
      </c>
      <c r="J1778" s="125">
        <v>15179.558118000001</v>
      </c>
    </row>
    <row r="1779" spans="1:10" x14ac:dyDescent="0.25">
      <c r="A1779" s="125">
        <v>923276</v>
      </c>
      <c r="B1779" s="125">
        <v>2010</v>
      </c>
      <c r="C1779" s="125">
        <v>51</v>
      </c>
      <c r="D1779" s="125">
        <v>3</v>
      </c>
      <c r="E1779" s="125">
        <v>1</v>
      </c>
      <c r="F1779" s="129">
        <v>36928.483544000002</v>
      </c>
      <c r="G1779" s="129">
        <v>157.980549</v>
      </c>
      <c r="H1779" s="129">
        <v>45685.040249999998</v>
      </c>
      <c r="I1779" s="129">
        <v>37105.389690999997</v>
      </c>
      <c r="J1779" s="129">
        <v>37086.464093000002</v>
      </c>
    </row>
    <row r="1780" spans="1:10" hidden="1" x14ac:dyDescent="0.25">
      <c r="A1780" s="125">
        <v>923277</v>
      </c>
      <c r="B1780" s="125">
        <v>2010</v>
      </c>
      <c r="C1780" s="125">
        <v>51</v>
      </c>
      <c r="D1780" s="125">
        <v>3</v>
      </c>
      <c r="E1780" s="125">
        <v>2</v>
      </c>
      <c r="F1780" s="125">
        <v>34637.372125000002</v>
      </c>
      <c r="G1780" s="125">
        <v>0</v>
      </c>
      <c r="H1780" s="125">
        <v>36928.483544000002</v>
      </c>
      <c r="I1780" s="125">
        <v>34797.710043999999</v>
      </c>
      <c r="J1780" s="125">
        <v>34637.372125000002</v>
      </c>
    </row>
    <row r="1781" spans="1:10" hidden="1" x14ac:dyDescent="0.25">
      <c r="A1781" s="125">
        <v>923278</v>
      </c>
      <c r="B1781" s="125">
        <v>2010</v>
      </c>
      <c r="C1781" s="125">
        <v>51</v>
      </c>
      <c r="D1781" s="125">
        <v>3</v>
      </c>
      <c r="E1781" s="125">
        <v>3</v>
      </c>
      <c r="F1781" s="125">
        <v>31154.261374000002</v>
      </c>
      <c r="G1781" s="125">
        <v>0</v>
      </c>
      <c r="H1781" s="125">
        <v>34637.372125000002</v>
      </c>
      <c r="I1781" s="125">
        <v>31682.804283000001</v>
      </c>
      <c r="J1781" s="125">
        <v>31154.261374000002</v>
      </c>
    </row>
    <row r="1782" spans="1:10" hidden="1" x14ac:dyDescent="0.25">
      <c r="A1782" s="125">
        <v>923279</v>
      </c>
      <c r="B1782" s="125">
        <v>2010</v>
      </c>
      <c r="C1782" s="125">
        <v>51</v>
      </c>
      <c r="D1782" s="125">
        <v>3</v>
      </c>
      <c r="E1782" s="125">
        <v>4</v>
      </c>
      <c r="F1782" s="125">
        <v>9846.2252829999998</v>
      </c>
      <c r="G1782" s="125">
        <v>42.122284000000001</v>
      </c>
      <c r="H1782" s="125">
        <v>12178.958069</v>
      </c>
      <c r="I1782" s="125">
        <v>9891.7497440000006</v>
      </c>
      <c r="J1782" s="125">
        <v>9888.3475670000007</v>
      </c>
    </row>
    <row r="1783" spans="1:10" x14ac:dyDescent="0.25">
      <c r="A1783" s="125">
        <v>923280</v>
      </c>
      <c r="B1783" s="125">
        <v>2010</v>
      </c>
      <c r="C1783" s="125">
        <v>51</v>
      </c>
      <c r="D1783" s="125">
        <v>4</v>
      </c>
      <c r="E1783" s="125">
        <v>1</v>
      </c>
      <c r="F1783" s="129">
        <v>13619.001130000001</v>
      </c>
      <c r="G1783" s="129">
        <v>10731.747914</v>
      </c>
      <c r="H1783" s="129">
        <v>27844.018650000002</v>
      </c>
      <c r="I1783" s="129">
        <v>24444.263973000001</v>
      </c>
      <c r="J1783" s="129">
        <v>24350.749044</v>
      </c>
    </row>
    <row r="1784" spans="1:10" hidden="1" x14ac:dyDescent="0.25">
      <c r="A1784" s="125">
        <v>923281</v>
      </c>
      <c r="B1784" s="125">
        <v>2010</v>
      </c>
      <c r="C1784" s="125">
        <v>51</v>
      </c>
      <c r="D1784" s="125">
        <v>4</v>
      </c>
      <c r="E1784" s="125">
        <v>2</v>
      </c>
      <c r="F1784" s="125">
        <v>12241.388000000001</v>
      </c>
      <c r="G1784" s="125">
        <v>0</v>
      </c>
      <c r="H1784" s="125">
        <v>13619.001130000001</v>
      </c>
      <c r="I1784" s="125">
        <v>13121.907589</v>
      </c>
      <c r="J1784" s="125">
        <v>12241.388000000001</v>
      </c>
    </row>
    <row r="1785" spans="1:10" hidden="1" x14ac:dyDescent="0.25">
      <c r="A1785" s="125">
        <v>923282</v>
      </c>
      <c r="B1785" s="125">
        <v>2010</v>
      </c>
      <c r="C1785" s="125">
        <v>51</v>
      </c>
      <c r="D1785" s="125">
        <v>4</v>
      </c>
      <c r="E1785" s="125">
        <v>3</v>
      </c>
      <c r="F1785" s="125">
        <v>10689.953765</v>
      </c>
      <c r="G1785" s="125">
        <v>0</v>
      </c>
      <c r="H1785" s="125">
        <v>12241.388000000001</v>
      </c>
      <c r="I1785" s="125">
        <v>11576.680630999999</v>
      </c>
      <c r="J1785" s="125">
        <v>10689.953765</v>
      </c>
    </row>
    <row r="1786" spans="1:10" hidden="1" x14ac:dyDescent="0.25">
      <c r="A1786" s="125">
        <v>923283</v>
      </c>
      <c r="B1786" s="125">
        <v>2010</v>
      </c>
      <c r="C1786" s="125">
        <v>51</v>
      </c>
      <c r="D1786" s="125">
        <v>4</v>
      </c>
      <c r="E1786" s="125">
        <v>4</v>
      </c>
      <c r="F1786" s="125">
        <v>15214.171601</v>
      </c>
      <c r="G1786" s="125">
        <v>11988.739319</v>
      </c>
      <c r="H1786" s="125">
        <v>31154.261374000002</v>
      </c>
      <c r="I1786" s="125">
        <v>27350.326059999999</v>
      </c>
      <c r="J1786" s="125">
        <v>27202.910920999999</v>
      </c>
    </row>
    <row r="1787" spans="1:10" x14ac:dyDescent="0.25">
      <c r="A1787" s="125">
        <v>923284</v>
      </c>
      <c r="B1787" s="125">
        <v>2010</v>
      </c>
      <c r="C1787" s="125">
        <v>51</v>
      </c>
      <c r="D1787" s="125">
        <v>5</v>
      </c>
      <c r="E1787" s="125">
        <v>1</v>
      </c>
      <c r="F1787" s="129">
        <v>101.097838</v>
      </c>
      <c r="G1787" s="129">
        <v>2321.7994829999998</v>
      </c>
      <c r="H1787" s="129">
        <v>2580.3501000000001</v>
      </c>
      <c r="I1787" s="129">
        <v>2426.5612339999998</v>
      </c>
      <c r="J1787" s="129">
        <v>2422.8973209999999</v>
      </c>
    </row>
    <row r="1788" spans="1:10" hidden="1" x14ac:dyDescent="0.25">
      <c r="A1788" s="125">
        <v>923285</v>
      </c>
      <c r="B1788" s="125">
        <v>2010</v>
      </c>
      <c r="C1788" s="125">
        <v>51</v>
      </c>
      <c r="D1788" s="125">
        <v>5</v>
      </c>
      <c r="E1788" s="125">
        <v>2</v>
      </c>
      <c r="F1788" s="125">
        <v>74.128653</v>
      </c>
      <c r="G1788" s="125">
        <v>0</v>
      </c>
      <c r="H1788" s="125">
        <v>101.097838</v>
      </c>
      <c r="I1788" s="125">
        <v>99.338735</v>
      </c>
      <c r="J1788" s="125">
        <v>74.128653</v>
      </c>
    </row>
    <row r="1789" spans="1:10" hidden="1" x14ac:dyDescent="0.25">
      <c r="A1789" s="125">
        <v>923286</v>
      </c>
      <c r="B1789" s="125">
        <v>2010</v>
      </c>
      <c r="C1789" s="125">
        <v>51</v>
      </c>
      <c r="D1789" s="125">
        <v>5</v>
      </c>
      <c r="E1789" s="125">
        <v>3</v>
      </c>
      <c r="F1789" s="125">
        <v>0</v>
      </c>
      <c r="G1789" s="125">
        <v>49.981692000000002</v>
      </c>
      <c r="H1789" s="125">
        <v>74.128653</v>
      </c>
      <c r="I1789" s="125">
        <v>72.201307999999997</v>
      </c>
      <c r="J1789" s="125">
        <v>49.981692000000002</v>
      </c>
    </row>
    <row r="1790" spans="1:10" hidden="1" x14ac:dyDescent="0.25">
      <c r="A1790" s="125">
        <v>923287</v>
      </c>
      <c r="B1790" s="125">
        <v>2010</v>
      </c>
      <c r="C1790" s="125">
        <v>51</v>
      </c>
      <c r="D1790" s="125">
        <v>5</v>
      </c>
      <c r="E1790" s="125">
        <v>4</v>
      </c>
      <c r="F1790" s="125">
        <v>419.07072699999998</v>
      </c>
      <c r="G1790" s="125">
        <v>9624.3225239999992</v>
      </c>
      <c r="H1790" s="125">
        <v>10689.953765</v>
      </c>
      <c r="I1790" s="125">
        <v>10052.83252</v>
      </c>
      <c r="J1790" s="125">
        <v>10043.393252</v>
      </c>
    </row>
    <row r="1791" spans="1:10" x14ac:dyDescent="0.25">
      <c r="A1791" s="125">
        <v>923288</v>
      </c>
      <c r="B1791" s="125">
        <v>2010</v>
      </c>
      <c r="C1791" s="125">
        <v>52</v>
      </c>
      <c r="D1791" s="125">
        <v>2</v>
      </c>
      <c r="E1791" s="125">
        <v>1</v>
      </c>
      <c r="F1791" s="129">
        <v>136671.91836700001</v>
      </c>
      <c r="G1791" s="129">
        <v>0</v>
      </c>
      <c r="H1791" s="129">
        <v>184210.30765</v>
      </c>
      <c r="I1791" s="129">
        <v>136739.311369</v>
      </c>
      <c r="J1791" s="129">
        <v>136671.91836700001</v>
      </c>
    </row>
    <row r="1792" spans="1:10" hidden="1" x14ac:dyDescent="0.25">
      <c r="A1792" s="125">
        <v>923289</v>
      </c>
      <c r="B1792" s="125">
        <v>2010</v>
      </c>
      <c r="C1792" s="125">
        <v>52</v>
      </c>
      <c r="D1792" s="125">
        <v>2</v>
      </c>
      <c r="E1792" s="125">
        <v>2</v>
      </c>
      <c r="F1792" s="125">
        <v>125296.87557800001</v>
      </c>
      <c r="G1792" s="125">
        <v>0</v>
      </c>
      <c r="H1792" s="125">
        <v>136671.91836700001</v>
      </c>
      <c r="I1792" s="125">
        <v>125519.48982800001</v>
      </c>
      <c r="J1792" s="125">
        <v>125296.87557800001</v>
      </c>
    </row>
    <row r="1793" spans="1:10" hidden="1" x14ac:dyDescent="0.25">
      <c r="A1793" s="125">
        <v>923290</v>
      </c>
      <c r="B1793" s="125">
        <v>2010</v>
      </c>
      <c r="C1793" s="125">
        <v>52</v>
      </c>
      <c r="D1793" s="125">
        <v>2</v>
      </c>
      <c r="E1793" s="125">
        <v>3</v>
      </c>
      <c r="F1793" s="125">
        <v>109672.879279</v>
      </c>
      <c r="G1793" s="125">
        <v>0</v>
      </c>
      <c r="H1793" s="125">
        <v>125296.87557800001</v>
      </c>
      <c r="I1793" s="125">
        <v>110273.78019600001</v>
      </c>
      <c r="J1793" s="125">
        <v>109672.879279</v>
      </c>
    </row>
    <row r="1794" spans="1:10" hidden="1" x14ac:dyDescent="0.25">
      <c r="A1794" s="125">
        <v>923291</v>
      </c>
      <c r="B1794" s="125">
        <v>2010</v>
      </c>
      <c r="C1794" s="125">
        <v>52</v>
      </c>
      <c r="D1794" s="125">
        <v>2</v>
      </c>
      <c r="E1794" s="125">
        <v>4</v>
      </c>
      <c r="F1794" s="125">
        <v>136693.61824400001</v>
      </c>
      <c r="G1794" s="125">
        <v>0</v>
      </c>
      <c r="H1794" s="125">
        <v>184210.30765</v>
      </c>
      <c r="I1794" s="125">
        <v>136739.311369</v>
      </c>
      <c r="J1794" s="125">
        <v>136693.61824400001</v>
      </c>
    </row>
    <row r="1795" spans="1:10" x14ac:dyDescent="0.25">
      <c r="A1795" s="125">
        <v>923292</v>
      </c>
      <c r="B1795" s="125">
        <v>2010</v>
      </c>
      <c r="C1795" s="125">
        <v>52</v>
      </c>
      <c r="D1795" s="125">
        <v>3</v>
      </c>
      <c r="E1795" s="125">
        <v>1</v>
      </c>
      <c r="F1795" s="129">
        <v>298449.008332</v>
      </c>
      <c r="G1795" s="129">
        <v>1276.7688680000001</v>
      </c>
      <c r="H1795" s="129">
        <v>369217.84080000001</v>
      </c>
      <c r="I1795" s="129">
        <v>299878.73029799998</v>
      </c>
      <c r="J1795" s="129">
        <v>299725.77720100002</v>
      </c>
    </row>
    <row r="1796" spans="1:10" hidden="1" x14ac:dyDescent="0.25">
      <c r="A1796" s="125">
        <v>923293</v>
      </c>
      <c r="B1796" s="125">
        <v>2010</v>
      </c>
      <c r="C1796" s="125">
        <v>52</v>
      </c>
      <c r="D1796" s="125">
        <v>3</v>
      </c>
      <c r="E1796" s="125">
        <v>2</v>
      </c>
      <c r="F1796" s="125">
        <v>279822.56134999997</v>
      </c>
      <c r="G1796" s="125">
        <v>0</v>
      </c>
      <c r="H1796" s="125">
        <v>298449.008332</v>
      </c>
      <c r="I1796" s="125">
        <v>281228.500551</v>
      </c>
      <c r="J1796" s="125">
        <v>279822.56134999997</v>
      </c>
    </row>
    <row r="1797" spans="1:10" hidden="1" x14ac:dyDescent="0.25">
      <c r="A1797" s="125">
        <v>923294</v>
      </c>
      <c r="B1797" s="125">
        <v>2010</v>
      </c>
      <c r="C1797" s="125">
        <v>52</v>
      </c>
      <c r="D1797" s="125">
        <v>3</v>
      </c>
      <c r="E1797" s="125">
        <v>3</v>
      </c>
      <c r="F1797" s="125">
        <v>251620.33559100001</v>
      </c>
      <c r="G1797" s="125">
        <v>0</v>
      </c>
      <c r="H1797" s="125">
        <v>279822.56134999997</v>
      </c>
      <c r="I1797" s="125">
        <v>255953.69686699999</v>
      </c>
      <c r="J1797" s="125">
        <v>251620.33559100001</v>
      </c>
    </row>
    <row r="1798" spans="1:10" hidden="1" x14ac:dyDescent="0.25">
      <c r="A1798" s="125">
        <v>923295</v>
      </c>
      <c r="B1798" s="125">
        <v>2010</v>
      </c>
      <c r="C1798" s="125">
        <v>52</v>
      </c>
      <c r="D1798" s="125">
        <v>3</v>
      </c>
      <c r="E1798" s="125">
        <v>4</v>
      </c>
      <c r="F1798" s="125">
        <v>88666.359689000004</v>
      </c>
      <c r="G1798" s="125">
        <v>379.315878</v>
      </c>
      <c r="H1798" s="125">
        <v>109672.879279</v>
      </c>
      <c r="I1798" s="125">
        <v>89076.312550999995</v>
      </c>
      <c r="J1798" s="125">
        <v>89045.675568000006</v>
      </c>
    </row>
    <row r="1799" spans="1:10" x14ac:dyDescent="0.25">
      <c r="A1799" s="125">
        <v>923296</v>
      </c>
      <c r="B1799" s="125">
        <v>2010</v>
      </c>
      <c r="C1799" s="125">
        <v>52</v>
      </c>
      <c r="D1799" s="125">
        <v>4</v>
      </c>
      <c r="E1799" s="125">
        <v>1</v>
      </c>
      <c r="F1799" s="129">
        <v>110197.91868800001</v>
      </c>
      <c r="G1799" s="129">
        <v>86835.757824999993</v>
      </c>
      <c r="H1799" s="129">
        <v>225299.4088</v>
      </c>
      <c r="I1799" s="129">
        <v>197790.350986</v>
      </c>
      <c r="J1799" s="129">
        <v>197033.67651300001</v>
      </c>
    </row>
    <row r="1800" spans="1:10" hidden="1" x14ac:dyDescent="0.25">
      <c r="A1800" s="125">
        <v>923297</v>
      </c>
      <c r="B1800" s="125">
        <v>2010</v>
      </c>
      <c r="C1800" s="125">
        <v>52</v>
      </c>
      <c r="D1800" s="125">
        <v>4</v>
      </c>
      <c r="E1800" s="125">
        <v>2</v>
      </c>
      <c r="F1800" s="125">
        <v>99018.719362000003</v>
      </c>
      <c r="G1800" s="125">
        <v>0</v>
      </c>
      <c r="H1800" s="125">
        <v>110197.91868800001</v>
      </c>
      <c r="I1800" s="125">
        <v>106175.69465600001</v>
      </c>
      <c r="J1800" s="125">
        <v>99018.719362000003</v>
      </c>
    </row>
    <row r="1801" spans="1:10" hidden="1" x14ac:dyDescent="0.25">
      <c r="A1801" s="125">
        <v>923298</v>
      </c>
      <c r="B1801" s="125">
        <v>2010</v>
      </c>
      <c r="C1801" s="125">
        <v>52</v>
      </c>
      <c r="D1801" s="125">
        <v>4</v>
      </c>
      <c r="E1801" s="125">
        <v>3</v>
      </c>
      <c r="F1801" s="125">
        <v>86469.404601999995</v>
      </c>
      <c r="G1801" s="125">
        <v>0</v>
      </c>
      <c r="H1801" s="125">
        <v>99018.719362000003</v>
      </c>
      <c r="I1801" s="125">
        <v>93642.002901</v>
      </c>
      <c r="J1801" s="125">
        <v>86469.404601999995</v>
      </c>
    </row>
    <row r="1802" spans="1:10" hidden="1" x14ac:dyDescent="0.25">
      <c r="A1802" s="125">
        <v>923299</v>
      </c>
      <c r="B1802" s="125">
        <v>2010</v>
      </c>
      <c r="C1802" s="125">
        <v>52</v>
      </c>
      <c r="D1802" s="125">
        <v>4</v>
      </c>
      <c r="E1802" s="125">
        <v>4</v>
      </c>
      <c r="F1802" s="125">
        <v>122878.694447</v>
      </c>
      <c r="G1802" s="125">
        <v>96828.185866</v>
      </c>
      <c r="H1802" s="125">
        <v>251620.33559100001</v>
      </c>
      <c r="I1802" s="125">
        <v>220897.492616</v>
      </c>
      <c r="J1802" s="125">
        <v>219706.880313</v>
      </c>
    </row>
    <row r="1803" spans="1:10" x14ac:dyDescent="0.25">
      <c r="A1803" s="125">
        <v>923300</v>
      </c>
      <c r="B1803" s="125">
        <v>2010</v>
      </c>
      <c r="C1803" s="125">
        <v>52</v>
      </c>
      <c r="D1803" s="125">
        <v>5</v>
      </c>
      <c r="E1803" s="125">
        <v>1</v>
      </c>
      <c r="F1803" s="129">
        <v>741.74930700000004</v>
      </c>
      <c r="G1803" s="129">
        <v>17034.915817000001</v>
      </c>
      <c r="H1803" s="129">
        <v>18931.887549999999</v>
      </c>
      <c r="I1803" s="129">
        <v>17803.547052000002</v>
      </c>
      <c r="J1803" s="129">
        <v>17776.665123999999</v>
      </c>
    </row>
    <row r="1804" spans="1:10" hidden="1" x14ac:dyDescent="0.25">
      <c r="A1804" s="125">
        <v>923301</v>
      </c>
      <c r="B1804" s="125">
        <v>2010</v>
      </c>
      <c r="C1804" s="125">
        <v>52</v>
      </c>
      <c r="D1804" s="125">
        <v>5</v>
      </c>
      <c r="E1804" s="125">
        <v>2</v>
      </c>
      <c r="F1804" s="125">
        <v>529.26935800000001</v>
      </c>
      <c r="G1804" s="125">
        <v>0</v>
      </c>
      <c r="H1804" s="125">
        <v>741.74930700000004</v>
      </c>
      <c r="I1804" s="125">
        <v>728.84286899999995</v>
      </c>
      <c r="J1804" s="125">
        <v>529.26935800000001</v>
      </c>
    </row>
    <row r="1805" spans="1:10" hidden="1" x14ac:dyDescent="0.25">
      <c r="A1805" s="125">
        <v>923302</v>
      </c>
      <c r="B1805" s="125">
        <v>2010</v>
      </c>
      <c r="C1805" s="125">
        <v>52</v>
      </c>
      <c r="D1805" s="125">
        <v>5</v>
      </c>
      <c r="E1805" s="125">
        <v>3</v>
      </c>
      <c r="F1805" s="125">
        <v>0</v>
      </c>
      <c r="G1805" s="125">
        <v>356.86306200000001</v>
      </c>
      <c r="H1805" s="125">
        <v>529.26935800000001</v>
      </c>
      <c r="I1805" s="125">
        <v>515.50835500000005</v>
      </c>
      <c r="J1805" s="125">
        <v>356.86306200000001</v>
      </c>
    </row>
    <row r="1806" spans="1:10" hidden="1" x14ac:dyDescent="0.25">
      <c r="A1806" s="125">
        <v>923303</v>
      </c>
      <c r="B1806" s="125">
        <v>2010</v>
      </c>
      <c r="C1806" s="125">
        <v>52</v>
      </c>
      <c r="D1806" s="125">
        <v>5</v>
      </c>
      <c r="E1806" s="125">
        <v>4</v>
      </c>
      <c r="F1806" s="125">
        <v>3389.7991579999998</v>
      </c>
      <c r="G1806" s="125">
        <v>77849.676124999998</v>
      </c>
      <c r="H1806" s="125">
        <v>86469.404601999995</v>
      </c>
      <c r="I1806" s="125">
        <v>81315.828087999995</v>
      </c>
      <c r="J1806" s="125">
        <v>81239.475283000007</v>
      </c>
    </row>
    <row r="1807" spans="1:10" x14ac:dyDescent="0.25">
      <c r="A1807" s="125">
        <v>923304</v>
      </c>
      <c r="B1807" s="125">
        <v>2010</v>
      </c>
      <c r="C1807" s="125">
        <v>53</v>
      </c>
      <c r="D1807" s="125">
        <v>2</v>
      </c>
      <c r="E1807" s="125">
        <v>1</v>
      </c>
      <c r="F1807" s="129">
        <v>3622.160981</v>
      </c>
      <c r="G1807" s="129">
        <v>0</v>
      </c>
      <c r="H1807" s="129">
        <v>4881.5</v>
      </c>
      <c r="I1807" s="129">
        <v>3623.5374499999998</v>
      </c>
      <c r="J1807" s="129">
        <v>3622.160981</v>
      </c>
    </row>
    <row r="1808" spans="1:10" hidden="1" x14ac:dyDescent="0.25">
      <c r="A1808" s="125">
        <v>923305</v>
      </c>
      <c r="B1808" s="125">
        <v>2010</v>
      </c>
      <c r="C1808" s="125">
        <v>53</v>
      </c>
      <c r="D1808" s="125">
        <v>2</v>
      </c>
      <c r="E1808" s="125">
        <v>2</v>
      </c>
      <c r="F1808" s="125">
        <v>3314.6798739999999</v>
      </c>
      <c r="G1808" s="125">
        <v>0</v>
      </c>
      <c r="H1808" s="125">
        <v>3622.160981</v>
      </c>
      <c r="I1808" s="125">
        <v>3326.5926450000002</v>
      </c>
      <c r="J1808" s="125">
        <v>3314.6798739999999</v>
      </c>
    </row>
    <row r="1809" spans="1:10" hidden="1" x14ac:dyDescent="0.25">
      <c r="A1809" s="125">
        <v>923306</v>
      </c>
      <c r="B1809" s="125">
        <v>2010</v>
      </c>
      <c r="C1809" s="125">
        <v>53</v>
      </c>
      <c r="D1809" s="125">
        <v>2</v>
      </c>
      <c r="E1809" s="125">
        <v>3</v>
      </c>
      <c r="F1809" s="125">
        <v>2722.898017</v>
      </c>
      <c r="G1809" s="125">
        <v>179.22421499999999</v>
      </c>
      <c r="H1809" s="125">
        <v>3314.6798739999999</v>
      </c>
      <c r="I1809" s="125">
        <v>2917.249757</v>
      </c>
      <c r="J1809" s="125">
        <v>2902.1222330000001</v>
      </c>
    </row>
    <row r="1810" spans="1:10" hidden="1" x14ac:dyDescent="0.25">
      <c r="A1810" s="125">
        <v>923307</v>
      </c>
      <c r="B1810" s="125">
        <v>2010</v>
      </c>
      <c r="C1810" s="125">
        <v>53</v>
      </c>
      <c r="D1810" s="125">
        <v>2</v>
      </c>
      <c r="E1810" s="125">
        <v>4</v>
      </c>
      <c r="F1810" s="125">
        <v>3621.755756</v>
      </c>
      <c r="G1810" s="125">
        <v>0</v>
      </c>
      <c r="H1810" s="125">
        <v>4881.5</v>
      </c>
      <c r="I1810" s="125">
        <v>3623.5374499999998</v>
      </c>
      <c r="J1810" s="125">
        <v>3621.755756</v>
      </c>
    </row>
    <row r="1811" spans="1:10" x14ac:dyDescent="0.25">
      <c r="A1811" s="125">
        <v>923308</v>
      </c>
      <c r="B1811" s="125">
        <v>2010</v>
      </c>
      <c r="C1811" s="125">
        <v>53</v>
      </c>
      <c r="D1811" s="125">
        <v>3</v>
      </c>
      <c r="E1811" s="125">
        <v>1</v>
      </c>
      <c r="F1811" s="129">
        <v>2123.7546299999999</v>
      </c>
      <c r="G1811" s="129">
        <v>0</v>
      </c>
      <c r="H1811" s="129">
        <v>2616</v>
      </c>
      <c r="I1811" s="129">
        <v>2124.7152000000001</v>
      </c>
      <c r="J1811" s="129">
        <v>2123.7546299999999</v>
      </c>
    </row>
    <row r="1812" spans="1:10" hidden="1" x14ac:dyDescent="0.25">
      <c r="A1812" s="125">
        <v>923309</v>
      </c>
      <c r="B1812" s="125">
        <v>2010</v>
      </c>
      <c r="C1812" s="125">
        <v>53</v>
      </c>
      <c r="D1812" s="125">
        <v>3</v>
      </c>
      <c r="E1812" s="125">
        <v>2</v>
      </c>
      <c r="F1812" s="125">
        <v>1984.489104</v>
      </c>
      <c r="G1812" s="125">
        <v>0</v>
      </c>
      <c r="H1812" s="125">
        <v>2123.7546299999999</v>
      </c>
      <c r="I1812" s="125">
        <v>2001.2139870000001</v>
      </c>
      <c r="J1812" s="125">
        <v>1984.489104</v>
      </c>
    </row>
    <row r="1813" spans="1:10" hidden="1" x14ac:dyDescent="0.25">
      <c r="A1813" s="125">
        <v>923310</v>
      </c>
      <c r="B1813" s="125">
        <v>2010</v>
      </c>
      <c r="C1813" s="125">
        <v>53</v>
      </c>
      <c r="D1813" s="125">
        <v>3</v>
      </c>
      <c r="E1813" s="125">
        <v>3</v>
      </c>
      <c r="F1813" s="125">
        <v>1397.915352</v>
      </c>
      <c r="G1813" s="125">
        <v>355.56411300000002</v>
      </c>
      <c r="H1813" s="125">
        <v>1984.489104</v>
      </c>
      <c r="I1813" s="125">
        <v>1815.2121830000001</v>
      </c>
      <c r="J1813" s="125">
        <v>1753.4794649999999</v>
      </c>
    </row>
    <row r="1814" spans="1:10" hidden="1" x14ac:dyDescent="0.25">
      <c r="A1814" s="125">
        <v>923311</v>
      </c>
      <c r="B1814" s="125">
        <v>2010</v>
      </c>
      <c r="C1814" s="125">
        <v>53</v>
      </c>
      <c r="D1814" s="125">
        <v>3</v>
      </c>
      <c r="E1814" s="125">
        <v>4</v>
      </c>
      <c r="F1814" s="125">
        <v>2210.1067859999998</v>
      </c>
      <c r="G1814" s="125">
        <v>0</v>
      </c>
      <c r="H1814" s="125">
        <v>2722.898017</v>
      </c>
      <c r="I1814" s="125">
        <v>2211.5377699999999</v>
      </c>
      <c r="J1814" s="125">
        <v>2210.1067859999998</v>
      </c>
    </row>
    <row r="1815" spans="1:10" x14ac:dyDescent="0.25">
      <c r="A1815" s="125">
        <v>923312</v>
      </c>
      <c r="B1815" s="125">
        <v>2010</v>
      </c>
      <c r="C1815" s="125">
        <v>53</v>
      </c>
      <c r="D1815" s="125">
        <v>4</v>
      </c>
      <c r="E1815" s="125">
        <v>1</v>
      </c>
      <c r="F1815" s="129">
        <v>1061.272696</v>
      </c>
      <c r="G1815" s="129">
        <v>0</v>
      </c>
      <c r="H1815" s="129">
        <v>1222</v>
      </c>
      <c r="I1815" s="129">
        <v>1072.7937999999999</v>
      </c>
      <c r="J1815" s="129">
        <v>1061.272696</v>
      </c>
    </row>
    <row r="1816" spans="1:10" hidden="1" x14ac:dyDescent="0.25">
      <c r="A1816" s="125">
        <v>923313</v>
      </c>
      <c r="B1816" s="125">
        <v>2010</v>
      </c>
      <c r="C1816" s="125">
        <v>53</v>
      </c>
      <c r="D1816" s="125">
        <v>4</v>
      </c>
      <c r="E1816" s="125">
        <v>2</v>
      </c>
      <c r="F1816" s="125">
        <v>964.31629699999996</v>
      </c>
      <c r="G1816" s="125">
        <v>0</v>
      </c>
      <c r="H1816" s="125">
        <v>1061.272696</v>
      </c>
      <c r="I1816" s="125">
        <v>1022.536243</v>
      </c>
      <c r="J1816" s="125">
        <v>964.31629699999996</v>
      </c>
    </row>
    <row r="1817" spans="1:10" hidden="1" x14ac:dyDescent="0.25">
      <c r="A1817" s="125">
        <v>923314</v>
      </c>
      <c r="B1817" s="125">
        <v>2010</v>
      </c>
      <c r="C1817" s="125">
        <v>53</v>
      </c>
      <c r="D1817" s="125">
        <v>4</v>
      </c>
      <c r="E1817" s="125">
        <v>3</v>
      </c>
      <c r="F1817" s="125">
        <v>287.60884299999998</v>
      </c>
      <c r="G1817" s="125">
        <v>559.51603999999998</v>
      </c>
      <c r="H1817" s="125">
        <v>964.31629699999996</v>
      </c>
      <c r="I1817" s="125">
        <v>911.95392200000003</v>
      </c>
      <c r="J1817" s="125">
        <v>847.12488199999996</v>
      </c>
    </row>
    <row r="1818" spans="1:10" hidden="1" x14ac:dyDescent="0.25">
      <c r="A1818" s="125">
        <v>923315</v>
      </c>
      <c r="B1818" s="125">
        <v>2010</v>
      </c>
      <c r="C1818" s="125">
        <v>53</v>
      </c>
      <c r="D1818" s="125">
        <v>4</v>
      </c>
      <c r="E1818" s="125">
        <v>4</v>
      </c>
      <c r="F1818" s="125">
        <v>1218.4167210000001</v>
      </c>
      <c r="G1818" s="125">
        <v>0</v>
      </c>
      <c r="H1818" s="125">
        <v>1397.915352</v>
      </c>
      <c r="I1818" s="125">
        <v>1227.229887</v>
      </c>
      <c r="J1818" s="125">
        <v>1218.4167210000001</v>
      </c>
    </row>
    <row r="1819" spans="1:10" x14ac:dyDescent="0.25">
      <c r="A1819" s="125">
        <v>923316</v>
      </c>
      <c r="B1819" s="125">
        <v>2010</v>
      </c>
      <c r="C1819" s="125">
        <v>53</v>
      </c>
      <c r="D1819" s="125">
        <v>5</v>
      </c>
      <c r="E1819" s="125">
        <v>1</v>
      </c>
      <c r="F1819" s="129">
        <v>187.22596300000001</v>
      </c>
      <c r="G1819" s="129">
        <v>0</v>
      </c>
      <c r="H1819" s="129">
        <v>229.5</v>
      </c>
      <c r="I1819" s="129">
        <v>215.8218</v>
      </c>
      <c r="J1819" s="129">
        <v>187.22596300000001</v>
      </c>
    </row>
    <row r="1820" spans="1:10" hidden="1" x14ac:dyDescent="0.25">
      <c r="A1820" s="125">
        <v>923317</v>
      </c>
      <c r="B1820" s="125">
        <v>2010</v>
      </c>
      <c r="C1820" s="125">
        <v>53</v>
      </c>
      <c r="D1820" s="125">
        <v>5</v>
      </c>
      <c r="E1820" s="125">
        <v>2</v>
      </c>
      <c r="F1820" s="125">
        <v>183.96800500000001</v>
      </c>
      <c r="G1820" s="125">
        <v>0</v>
      </c>
      <c r="H1820" s="125">
        <v>187.22596300000001</v>
      </c>
      <c r="I1820" s="125">
        <v>183.968231</v>
      </c>
      <c r="J1820" s="125">
        <v>183.96800500000001</v>
      </c>
    </row>
    <row r="1821" spans="1:10" hidden="1" x14ac:dyDescent="0.25">
      <c r="A1821" s="125">
        <v>923318</v>
      </c>
      <c r="B1821" s="125">
        <v>2010</v>
      </c>
      <c r="C1821" s="125">
        <v>53</v>
      </c>
      <c r="D1821" s="125">
        <v>5</v>
      </c>
      <c r="E1821" s="125">
        <v>3</v>
      </c>
      <c r="F1821" s="125">
        <v>0</v>
      </c>
      <c r="G1821" s="125">
        <v>164.75560899999999</v>
      </c>
      <c r="H1821" s="125">
        <v>183.96800500000001</v>
      </c>
      <c r="I1821" s="125">
        <v>179.18483699999999</v>
      </c>
      <c r="J1821" s="125">
        <v>164.75560899999999</v>
      </c>
    </row>
    <row r="1822" spans="1:10" hidden="1" x14ac:dyDescent="0.25">
      <c r="A1822" s="125">
        <v>923319</v>
      </c>
      <c r="B1822" s="125">
        <v>2010</v>
      </c>
      <c r="C1822" s="125">
        <v>53</v>
      </c>
      <c r="D1822" s="125">
        <v>5</v>
      </c>
      <c r="E1822" s="125">
        <v>4</v>
      </c>
      <c r="F1822" s="125">
        <v>246.867144</v>
      </c>
      <c r="G1822" s="125">
        <v>0</v>
      </c>
      <c r="H1822" s="125">
        <v>287.60884299999998</v>
      </c>
      <c r="I1822" s="125">
        <v>270.467356</v>
      </c>
      <c r="J1822" s="125">
        <v>246.867144</v>
      </c>
    </row>
    <row r="1823" spans="1:10" x14ac:dyDescent="0.25">
      <c r="A1823" s="125">
        <v>923320</v>
      </c>
      <c r="B1823" s="125">
        <v>2010</v>
      </c>
      <c r="C1823" s="125">
        <v>54</v>
      </c>
      <c r="D1823" s="125">
        <v>2</v>
      </c>
      <c r="E1823" s="125">
        <v>1</v>
      </c>
      <c r="F1823" s="129">
        <v>3622.160981</v>
      </c>
      <c r="G1823" s="129">
        <v>0</v>
      </c>
      <c r="H1823" s="129">
        <v>4881.5</v>
      </c>
      <c r="I1823" s="129">
        <v>3623.5374499999998</v>
      </c>
      <c r="J1823" s="129">
        <v>3622.160981</v>
      </c>
    </row>
    <row r="1824" spans="1:10" hidden="1" x14ac:dyDescent="0.25">
      <c r="A1824" s="125">
        <v>923321</v>
      </c>
      <c r="B1824" s="125">
        <v>2010</v>
      </c>
      <c r="C1824" s="125">
        <v>54</v>
      </c>
      <c r="D1824" s="125">
        <v>2</v>
      </c>
      <c r="E1824" s="125">
        <v>2</v>
      </c>
      <c r="F1824" s="125">
        <v>3314.6798739999999</v>
      </c>
      <c r="G1824" s="125">
        <v>0</v>
      </c>
      <c r="H1824" s="125">
        <v>3622.160981</v>
      </c>
      <c r="I1824" s="125">
        <v>3326.5926450000002</v>
      </c>
      <c r="J1824" s="125">
        <v>3314.6798739999999</v>
      </c>
    </row>
    <row r="1825" spans="1:10" hidden="1" x14ac:dyDescent="0.25">
      <c r="A1825" s="125">
        <v>923322</v>
      </c>
      <c r="B1825" s="125">
        <v>2010</v>
      </c>
      <c r="C1825" s="125">
        <v>54</v>
      </c>
      <c r="D1825" s="125">
        <v>2</v>
      </c>
      <c r="E1825" s="125">
        <v>3</v>
      </c>
      <c r="F1825" s="125">
        <v>2722.898017</v>
      </c>
      <c r="G1825" s="125">
        <v>179.22421499999999</v>
      </c>
      <c r="H1825" s="125">
        <v>3314.6798739999999</v>
      </c>
      <c r="I1825" s="125">
        <v>2917.249757</v>
      </c>
      <c r="J1825" s="125">
        <v>2902.1222330000001</v>
      </c>
    </row>
    <row r="1826" spans="1:10" hidden="1" x14ac:dyDescent="0.25">
      <c r="A1826" s="125">
        <v>923323</v>
      </c>
      <c r="B1826" s="125">
        <v>2010</v>
      </c>
      <c r="C1826" s="125">
        <v>54</v>
      </c>
      <c r="D1826" s="125">
        <v>2</v>
      </c>
      <c r="E1826" s="125">
        <v>4</v>
      </c>
      <c r="F1826" s="125">
        <v>3621.755756</v>
      </c>
      <c r="G1826" s="125">
        <v>0</v>
      </c>
      <c r="H1826" s="125">
        <v>4881.5</v>
      </c>
      <c r="I1826" s="125">
        <v>3623.5374499999998</v>
      </c>
      <c r="J1826" s="125">
        <v>3621.755756</v>
      </c>
    </row>
    <row r="1827" spans="1:10" x14ac:dyDescent="0.25">
      <c r="A1827" s="125">
        <v>923324</v>
      </c>
      <c r="B1827" s="125">
        <v>2010</v>
      </c>
      <c r="C1827" s="125">
        <v>54</v>
      </c>
      <c r="D1827" s="125">
        <v>3</v>
      </c>
      <c r="E1827" s="125">
        <v>1</v>
      </c>
      <c r="F1827" s="129">
        <v>2123.7546299999999</v>
      </c>
      <c r="G1827" s="129">
        <v>0</v>
      </c>
      <c r="H1827" s="129">
        <v>2616</v>
      </c>
      <c r="I1827" s="129">
        <v>2124.7152000000001</v>
      </c>
      <c r="J1827" s="129">
        <v>2123.7546299999999</v>
      </c>
    </row>
    <row r="1828" spans="1:10" hidden="1" x14ac:dyDescent="0.25">
      <c r="A1828" s="125">
        <v>923325</v>
      </c>
      <c r="B1828" s="125">
        <v>2010</v>
      </c>
      <c r="C1828" s="125">
        <v>54</v>
      </c>
      <c r="D1828" s="125">
        <v>3</v>
      </c>
      <c r="E1828" s="125">
        <v>2</v>
      </c>
      <c r="F1828" s="125">
        <v>1983.6377199999999</v>
      </c>
      <c r="G1828" s="125">
        <v>0</v>
      </c>
      <c r="H1828" s="125">
        <v>2123.7546299999999</v>
      </c>
      <c r="I1828" s="125">
        <v>2001.2139870000001</v>
      </c>
      <c r="J1828" s="125">
        <v>1983.6377199999999</v>
      </c>
    </row>
    <row r="1829" spans="1:10" hidden="1" x14ac:dyDescent="0.25">
      <c r="A1829" s="125">
        <v>923326</v>
      </c>
      <c r="B1829" s="125">
        <v>2010</v>
      </c>
      <c r="C1829" s="125">
        <v>54</v>
      </c>
      <c r="D1829" s="125">
        <v>3</v>
      </c>
      <c r="E1829" s="125">
        <v>3</v>
      </c>
      <c r="F1829" s="125">
        <v>1397.315619</v>
      </c>
      <c r="G1829" s="125">
        <v>355.41156899999999</v>
      </c>
      <c r="H1829" s="125">
        <v>1983.6377199999999</v>
      </c>
      <c r="I1829" s="125">
        <v>1814.4334220000001</v>
      </c>
      <c r="J1829" s="125">
        <v>1752.727189</v>
      </c>
    </row>
    <row r="1830" spans="1:10" hidden="1" x14ac:dyDescent="0.25">
      <c r="A1830" s="125">
        <v>923327</v>
      </c>
      <c r="B1830" s="125">
        <v>2010</v>
      </c>
      <c r="C1830" s="125">
        <v>54</v>
      </c>
      <c r="D1830" s="125">
        <v>3</v>
      </c>
      <c r="E1830" s="125">
        <v>4</v>
      </c>
      <c r="F1830" s="125">
        <v>2210.1067859999998</v>
      </c>
      <c r="G1830" s="125">
        <v>0</v>
      </c>
      <c r="H1830" s="125">
        <v>2722.898017</v>
      </c>
      <c r="I1830" s="125">
        <v>2211.5377699999999</v>
      </c>
      <c r="J1830" s="125">
        <v>2210.1067859999998</v>
      </c>
    </row>
    <row r="1831" spans="1:10" x14ac:dyDescent="0.25">
      <c r="A1831" s="125">
        <v>923328</v>
      </c>
      <c r="B1831" s="125">
        <v>2010</v>
      </c>
      <c r="C1831" s="125">
        <v>54</v>
      </c>
      <c r="D1831" s="125">
        <v>4</v>
      </c>
      <c r="E1831" s="125">
        <v>1</v>
      </c>
      <c r="F1831" s="129">
        <v>1061.272696</v>
      </c>
      <c r="G1831" s="129">
        <v>0</v>
      </c>
      <c r="H1831" s="129">
        <v>1222</v>
      </c>
      <c r="I1831" s="129">
        <v>1072.7937999999999</v>
      </c>
      <c r="J1831" s="129">
        <v>1061.272696</v>
      </c>
    </row>
    <row r="1832" spans="1:10" hidden="1" x14ac:dyDescent="0.25">
      <c r="A1832" s="125">
        <v>923329</v>
      </c>
      <c r="B1832" s="125">
        <v>2010</v>
      </c>
      <c r="C1832" s="125">
        <v>54</v>
      </c>
      <c r="D1832" s="125">
        <v>4</v>
      </c>
      <c r="E1832" s="125">
        <v>2</v>
      </c>
      <c r="F1832" s="125">
        <v>964.31629699999996</v>
      </c>
      <c r="G1832" s="125">
        <v>0</v>
      </c>
      <c r="H1832" s="125">
        <v>1061.272696</v>
      </c>
      <c r="I1832" s="125">
        <v>1022.536243</v>
      </c>
      <c r="J1832" s="125">
        <v>964.31629699999996</v>
      </c>
    </row>
    <row r="1833" spans="1:10" hidden="1" x14ac:dyDescent="0.25">
      <c r="A1833" s="125">
        <v>923330</v>
      </c>
      <c r="B1833" s="125">
        <v>2010</v>
      </c>
      <c r="C1833" s="125">
        <v>54</v>
      </c>
      <c r="D1833" s="125">
        <v>4</v>
      </c>
      <c r="E1833" s="125">
        <v>3</v>
      </c>
      <c r="F1833" s="125">
        <v>287.60884299999998</v>
      </c>
      <c r="G1833" s="125">
        <v>559.51603999999998</v>
      </c>
      <c r="H1833" s="125">
        <v>964.31629699999996</v>
      </c>
      <c r="I1833" s="125">
        <v>911.95392200000003</v>
      </c>
      <c r="J1833" s="125">
        <v>847.12488199999996</v>
      </c>
    </row>
    <row r="1834" spans="1:10" hidden="1" x14ac:dyDescent="0.25">
      <c r="A1834" s="125">
        <v>923331</v>
      </c>
      <c r="B1834" s="125">
        <v>2010</v>
      </c>
      <c r="C1834" s="125">
        <v>54</v>
      </c>
      <c r="D1834" s="125">
        <v>4</v>
      </c>
      <c r="E1834" s="125">
        <v>4</v>
      </c>
      <c r="F1834" s="125">
        <v>1217.8939969999999</v>
      </c>
      <c r="G1834" s="125">
        <v>0</v>
      </c>
      <c r="H1834" s="125">
        <v>1397.315619</v>
      </c>
      <c r="I1834" s="125">
        <v>1226.7033819999999</v>
      </c>
      <c r="J1834" s="125">
        <v>1217.8939969999999</v>
      </c>
    </row>
    <row r="1835" spans="1:10" x14ac:dyDescent="0.25">
      <c r="A1835" s="125">
        <v>923332</v>
      </c>
      <c r="B1835" s="125">
        <v>2010</v>
      </c>
      <c r="C1835" s="125">
        <v>54</v>
      </c>
      <c r="D1835" s="125">
        <v>5</v>
      </c>
      <c r="E1835" s="125">
        <v>1</v>
      </c>
      <c r="F1835" s="129">
        <v>187.22596300000001</v>
      </c>
      <c r="G1835" s="129">
        <v>0</v>
      </c>
      <c r="H1835" s="129">
        <v>229.5</v>
      </c>
      <c r="I1835" s="129">
        <v>215.8218</v>
      </c>
      <c r="J1835" s="129">
        <v>187.22596300000001</v>
      </c>
    </row>
    <row r="1836" spans="1:10" hidden="1" x14ac:dyDescent="0.25">
      <c r="A1836" s="125">
        <v>923333</v>
      </c>
      <c r="B1836" s="125">
        <v>2010</v>
      </c>
      <c r="C1836" s="125">
        <v>54</v>
      </c>
      <c r="D1836" s="125">
        <v>5</v>
      </c>
      <c r="E1836" s="125">
        <v>2</v>
      </c>
      <c r="F1836" s="125">
        <v>183.96800500000001</v>
      </c>
      <c r="G1836" s="125">
        <v>0</v>
      </c>
      <c r="H1836" s="125">
        <v>187.22596300000001</v>
      </c>
      <c r="I1836" s="125">
        <v>183.968231</v>
      </c>
      <c r="J1836" s="125">
        <v>183.96800500000001</v>
      </c>
    </row>
    <row r="1837" spans="1:10" hidden="1" x14ac:dyDescent="0.25">
      <c r="A1837" s="125">
        <v>923334</v>
      </c>
      <c r="B1837" s="125">
        <v>2010</v>
      </c>
      <c r="C1837" s="125">
        <v>54</v>
      </c>
      <c r="D1837" s="125">
        <v>5</v>
      </c>
      <c r="E1837" s="125">
        <v>3</v>
      </c>
      <c r="F1837" s="125">
        <v>0</v>
      </c>
      <c r="G1837" s="125">
        <v>163.079902</v>
      </c>
      <c r="H1837" s="125">
        <v>183.96800500000001</v>
      </c>
      <c r="I1837" s="125">
        <v>179.18483699999999</v>
      </c>
      <c r="J1837" s="125">
        <v>163.079902</v>
      </c>
    </row>
    <row r="1838" spans="1:10" hidden="1" x14ac:dyDescent="0.25">
      <c r="A1838" s="125">
        <v>923335</v>
      </c>
      <c r="B1838" s="125">
        <v>2010</v>
      </c>
      <c r="C1838" s="125">
        <v>54</v>
      </c>
      <c r="D1838" s="125">
        <v>5</v>
      </c>
      <c r="E1838" s="125">
        <v>4</v>
      </c>
      <c r="F1838" s="125">
        <v>246.867144</v>
      </c>
      <c r="G1838" s="125">
        <v>0</v>
      </c>
      <c r="H1838" s="125">
        <v>287.60884299999998</v>
      </c>
      <c r="I1838" s="125">
        <v>270.467356</v>
      </c>
      <c r="J1838" s="125">
        <v>246.867144</v>
      </c>
    </row>
    <row r="1839" spans="1:10" x14ac:dyDescent="0.25">
      <c r="A1839" s="125">
        <v>923336</v>
      </c>
      <c r="B1839" s="125">
        <v>2010</v>
      </c>
      <c r="C1839" s="125">
        <v>55</v>
      </c>
      <c r="D1839" s="125">
        <v>2</v>
      </c>
      <c r="E1839" s="125">
        <v>1</v>
      </c>
      <c r="F1839" s="129">
        <v>131222.83807100001</v>
      </c>
      <c r="G1839" s="129">
        <v>0</v>
      </c>
      <c r="H1839" s="129">
        <v>176975.82629999999</v>
      </c>
      <c r="I1839" s="129">
        <v>131369.15586200001</v>
      </c>
      <c r="J1839" s="129">
        <v>131222.83807100001</v>
      </c>
    </row>
    <row r="1840" spans="1:10" hidden="1" x14ac:dyDescent="0.25">
      <c r="A1840" s="125">
        <v>923337</v>
      </c>
      <c r="B1840" s="125">
        <v>2010</v>
      </c>
      <c r="C1840" s="125">
        <v>55</v>
      </c>
      <c r="D1840" s="125">
        <v>2</v>
      </c>
      <c r="E1840" s="125">
        <v>2</v>
      </c>
      <c r="F1840" s="125">
        <v>120160.34009699999</v>
      </c>
      <c r="G1840" s="125">
        <v>0</v>
      </c>
      <c r="H1840" s="125">
        <v>131222.83807100001</v>
      </c>
      <c r="I1840" s="125">
        <v>120515.05448399999</v>
      </c>
      <c r="J1840" s="125">
        <v>120160.34009699999</v>
      </c>
    </row>
    <row r="1841" spans="1:10" hidden="1" x14ac:dyDescent="0.25">
      <c r="A1841" s="125">
        <v>923338</v>
      </c>
      <c r="B1841" s="125">
        <v>2010</v>
      </c>
      <c r="C1841" s="125">
        <v>55</v>
      </c>
      <c r="D1841" s="125">
        <v>2</v>
      </c>
      <c r="E1841" s="125">
        <v>3</v>
      </c>
      <c r="F1841" s="125">
        <v>86435.531413999997</v>
      </c>
      <c r="G1841" s="125">
        <v>18238.801126999999</v>
      </c>
      <c r="H1841" s="125">
        <v>120160.34009699999</v>
      </c>
      <c r="I1841" s="125">
        <v>105753.115319</v>
      </c>
      <c r="J1841" s="125">
        <v>104674.332541</v>
      </c>
    </row>
    <row r="1842" spans="1:10" hidden="1" x14ac:dyDescent="0.25">
      <c r="A1842" s="125">
        <v>923339</v>
      </c>
      <c r="B1842" s="125">
        <v>2010</v>
      </c>
      <c r="C1842" s="125">
        <v>55</v>
      </c>
      <c r="D1842" s="125">
        <v>2</v>
      </c>
      <c r="E1842" s="125">
        <v>4</v>
      </c>
      <c r="F1842" s="125">
        <v>131267.943581</v>
      </c>
      <c r="G1842" s="125">
        <v>0</v>
      </c>
      <c r="H1842" s="125">
        <v>176975.82629999999</v>
      </c>
      <c r="I1842" s="125">
        <v>131369.15586200001</v>
      </c>
      <c r="J1842" s="125">
        <v>131267.943581</v>
      </c>
    </row>
    <row r="1843" spans="1:10" x14ac:dyDescent="0.25">
      <c r="A1843" s="125">
        <v>923340</v>
      </c>
      <c r="B1843" s="125">
        <v>2010</v>
      </c>
      <c r="C1843" s="125">
        <v>55</v>
      </c>
      <c r="D1843" s="125">
        <v>3</v>
      </c>
      <c r="E1843" s="125">
        <v>1</v>
      </c>
      <c r="F1843" s="129">
        <v>162661.85834999999</v>
      </c>
      <c r="G1843" s="129">
        <v>0</v>
      </c>
      <c r="H1843" s="129">
        <v>200927.35625000001</v>
      </c>
      <c r="I1843" s="129">
        <v>163193.19874600001</v>
      </c>
      <c r="J1843" s="129">
        <v>162661.85834999999</v>
      </c>
    </row>
    <row r="1844" spans="1:10" hidden="1" x14ac:dyDescent="0.25">
      <c r="A1844" s="125">
        <v>923341</v>
      </c>
      <c r="B1844" s="125">
        <v>2010</v>
      </c>
      <c r="C1844" s="125">
        <v>55</v>
      </c>
      <c r="D1844" s="125">
        <v>3</v>
      </c>
      <c r="E1844" s="125">
        <v>2</v>
      </c>
      <c r="F1844" s="125">
        <v>152002.14530800001</v>
      </c>
      <c r="G1844" s="125">
        <v>0</v>
      </c>
      <c r="H1844" s="125">
        <v>162661.85834999999</v>
      </c>
      <c r="I1844" s="125">
        <v>153276.26912300001</v>
      </c>
      <c r="J1844" s="125">
        <v>152002.14530800001</v>
      </c>
    </row>
    <row r="1845" spans="1:10" hidden="1" x14ac:dyDescent="0.25">
      <c r="A1845" s="125">
        <v>923342</v>
      </c>
      <c r="B1845" s="125">
        <v>2010</v>
      </c>
      <c r="C1845" s="125">
        <v>55</v>
      </c>
      <c r="D1845" s="125">
        <v>3</v>
      </c>
      <c r="E1845" s="125">
        <v>3</v>
      </c>
      <c r="F1845" s="125">
        <v>113665.57986899999</v>
      </c>
      <c r="G1845" s="125">
        <v>19466.376222999999</v>
      </c>
      <c r="H1845" s="125">
        <v>152002.14530800001</v>
      </c>
      <c r="I1845" s="125">
        <v>139036.36231299999</v>
      </c>
      <c r="J1845" s="125">
        <v>133131.956091</v>
      </c>
    </row>
    <row r="1846" spans="1:10" hidden="1" x14ac:dyDescent="0.25">
      <c r="A1846" s="125">
        <v>923343</v>
      </c>
      <c r="B1846" s="125">
        <v>2010</v>
      </c>
      <c r="C1846" s="125">
        <v>55</v>
      </c>
      <c r="D1846" s="125">
        <v>3</v>
      </c>
      <c r="E1846" s="125">
        <v>4</v>
      </c>
      <c r="F1846" s="125">
        <v>69950.023147</v>
      </c>
      <c r="G1846" s="125">
        <v>0</v>
      </c>
      <c r="H1846" s="125">
        <v>86435.531413999997</v>
      </c>
      <c r="I1846" s="125">
        <v>70202.938613999999</v>
      </c>
      <c r="J1846" s="125">
        <v>69950.023147</v>
      </c>
    </row>
    <row r="1847" spans="1:10" x14ac:dyDescent="0.25">
      <c r="A1847" s="125">
        <v>923344</v>
      </c>
      <c r="B1847" s="125">
        <v>2010</v>
      </c>
      <c r="C1847" s="125">
        <v>55</v>
      </c>
      <c r="D1847" s="125">
        <v>4</v>
      </c>
      <c r="E1847" s="125">
        <v>1</v>
      </c>
      <c r="F1847" s="129">
        <v>109072.260845</v>
      </c>
      <c r="G1847" s="129">
        <v>0</v>
      </c>
      <c r="H1847" s="129">
        <v>124319.3875</v>
      </c>
      <c r="I1847" s="129">
        <v>109139.990286</v>
      </c>
      <c r="J1847" s="129">
        <v>109072.260845</v>
      </c>
    </row>
    <row r="1848" spans="1:10" hidden="1" x14ac:dyDescent="0.25">
      <c r="A1848" s="125">
        <v>923345</v>
      </c>
      <c r="B1848" s="125">
        <v>2010</v>
      </c>
      <c r="C1848" s="125">
        <v>55</v>
      </c>
      <c r="D1848" s="125">
        <v>4</v>
      </c>
      <c r="E1848" s="125">
        <v>2</v>
      </c>
      <c r="F1848" s="125">
        <v>102043.01403999999</v>
      </c>
      <c r="G1848" s="125">
        <v>0</v>
      </c>
      <c r="H1848" s="125">
        <v>109072.260845</v>
      </c>
      <c r="I1848" s="125">
        <v>105091.12332499999</v>
      </c>
      <c r="J1848" s="125">
        <v>102043.01403999999</v>
      </c>
    </row>
    <row r="1849" spans="1:10" hidden="1" x14ac:dyDescent="0.25">
      <c r="A1849" s="125">
        <v>923346</v>
      </c>
      <c r="B1849" s="125">
        <v>2010</v>
      </c>
      <c r="C1849" s="125">
        <v>55</v>
      </c>
      <c r="D1849" s="125">
        <v>4</v>
      </c>
      <c r="E1849" s="125">
        <v>3</v>
      </c>
      <c r="F1849" s="125">
        <v>47292.292460999997</v>
      </c>
      <c r="G1849" s="125">
        <v>39333.082021000002</v>
      </c>
      <c r="H1849" s="125">
        <v>102043.01403999999</v>
      </c>
      <c r="I1849" s="125">
        <v>96502.078378000006</v>
      </c>
      <c r="J1849" s="125">
        <v>86625.374481999999</v>
      </c>
    </row>
    <row r="1850" spans="1:10" hidden="1" x14ac:dyDescent="0.25">
      <c r="A1850" s="125">
        <v>923347</v>
      </c>
      <c r="B1850" s="125">
        <v>2010</v>
      </c>
      <c r="C1850" s="125">
        <v>55</v>
      </c>
      <c r="D1850" s="125">
        <v>4</v>
      </c>
      <c r="E1850" s="125">
        <v>4</v>
      </c>
      <c r="F1850" s="125">
        <v>99724.009831000003</v>
      </c>
      <c r="G1850" s="125">
        <v>0</v>
      </c>
      <c r="H1850" s="125">
        <v>113665.57986899999</v>
      </c>
      <c r="I1850" s="125">
        <v>99787.012566999998</v>
      </c>
      <c r="J1850" s="125">
        <v>99724.009831000003</v>
      </c>
    </row>
    <row r="1851" spans="1:10" x14ac:dyDescent="0.25">
      <c r="A1851" s="125">
        <v>923348</v>
      </c>
      <c r="B1851" s="125">
        <v>2010</v>
      </c>
      <c r="C1851" s="125">
        <v>55</v>
      </c>
      <c r="D1851" s="125">
        <v>5</v>
      </c>
      <c r="E1851" s="125">
        <v>1</v>
      </c>
      <c r="F1851" s="129">
        <v>22003.761639</v>
      </c>
      <c r="G1851" s="129">
        <v>0</v>
      </c>
      <c r="H1851" s="129">
        <v>23398.500950000001</v>
      </c>
      <c r="I1851" s="129">
        <v>22003.950293000002</v>
      </c>
      <c r="J1851" s="129">
        <v>22003.761639</v>
      </c>
    </row>
    <row r="1852" spans="1:10" hidden="1" x14ac:dyDescent="0.25">
      <c r="A1852" s="125">
        <v>923349</v>
      </c>
      <c r="B1852" s="125">
        <v>2010</v>
      </c>
      <c r="C1852" s="125">
        <v>55</v>
      </c>
      <c r="D1852" s="125">
        <v>5</v>
      </c>
      <c r="E1852" s="125">
        <v>2</v>
      </c>
      <c r="F1852" s="125">
        <v>21132.584849999999</v>
      </c>
      <c r="G1852" s="125">
        <v>0</v>
      </c>
      <c r="H1852" s="125">
        <v>22003.761639</v>
      </c>
      <c r="I1852" s="125">
        <v>21620.896186000002</v>
      </c>
      <c r="J1852" s="125">
        <v>21132.584849999999</v>
      </c>
    </row>
    <row r="1853" spans="1:10" hidden="1" x14ac:dyDescent="0.25">
      <c r="A1853" s="125">
        <v>923350</v>
      </c>
      <c r="B1853" s="125">
        <v>2010</v>
      </c>
      <c r="C1853" s="125">
        <v>55</v>
      </c>
      <c r="D1853" s="125">
        <v>5</v>
      </c>
      <c r="E1853" s="125">
        <v>3</v>
      </c>
      <c r="F1853" s="125">
        <v>0</v>
      </c>
      <c r="G1853" s="125">
        <v>17520.547112</v>
      </c>
      <c r="H1853" s="125">
        <v>21132.584849999999</v>
      </c>
      <c r="I1853" s="125">
        <v>20583.137643999999</v>
      </c>
      <c r="J1853" s="125">
        <v>17520.547112</v>
      </c>
    </row>
    <row r="1854" spans="1:10" hidden="1" x14ac:dyDescent="0.25">
      <c r="A1854" s="125">
        <v>923351</v>
      </c>
      <c r="B1854" s="125">
        <v>2010</v>
      </c>
      <c r="C1854" s="125">
        <v>55</v>
      </c>
      <c r="D1854" s="125">
        <v>5</v>
      </c>
      <c r="E1854" s="125">
        <v>4</v>
      </c>
      <c r="F1854" s="125">
        <v>44473.423889999998</v>
      </c>
      <c r="G1854" s="125">
        <v>0</v>
      </c>
      <c r="H1854" s="125">
        <v>47292.292460999997</v>
      </c>
      <c r="I1854" s="125">
        <v>44473.671829999999</v>
      </c>
      <c r="J1854" s="125">
        <v>44473.423889999998</v>
      </c>
    </row>
    <row r="1855" spans="1:10" x14ac:dyDescent="0.25">
      <c r="A1855" s="125">
        <v>923352</v>
      </c>
      <c r="B1855" s="125">
        <v>2010</v>
      </c>
      <c r="C1855" s="125">
        <v>56</v>
      </c>
      <c r="D1855" s="125">
        <v>2</v>
      </c>
      <c r="E1855" s="125">
        <v>1</v>
      </c>
      <c r="F1855" s="129">
        <v>2618.8213230000001</v>
      </c>
      <c r="G1855" s="129">
        <v>0</v>
      </c>
      <c r="H1855" s="129">
        <v>3531.9162000000001</v>
      </c>
      <c r="I1855" s="129">
        <v>2621.741395</v>
      </c>
      <c r="J1855" s="129">
        <v>2618.8213230000001</v>
      </c>
    </row>
    <row r="1856" spans="1:10" hidden="1" x14ac:dyDescent="0.25">
      <c r="A1856" s="125">
        <v>923353</v>
      </c>
      <c r="B1856" s="125">
        <v>2010</v>
      </c>
      <c r="C1856" s="125">
        <v>56</v>
      </c>
      <c r="D1856" s="125">
        <v>2</v>
      </c>
      <c r="E1856" s="125">
        <v>2</v>
      </c>
      <c r="F1856" s="125">
        <v>2398.0464489999999</v>
      </c>
      <c r="G1856" s="125">
        <v>0</v>
      </c>
      <c r="H1856" s="125">
        <v>2618.8213230000001</v>
      </c>
      <c r="I1856" s="125">
        <v>2405.1255030000002</v>
      </c>
      <c r="J1856" s="125">
        <v>2398.0464489999999</v>
      </c>
    </row>
    <row r="1857" spans="1:10" hidden="1" x14ac:dyDescent="0.25">
      <c r="A1857" s="125">
        <v>923354</v>
      </c>
      <c r="B1857" s="125">
        <v>2010</v>
      </c>
      <c r="C1857" s="125">
        <v>56</v>
      </c>
      <c r="D1857" s="125">
        <v>2</v>
      </c>
      <c r="E1857" s="125">
        <v>3</v>
      </c>
      <c r="F1857" s="125">
        <v>1724.958599</v>
      </c>
      <c r="G1857" s="125">
        <v>363.98430500000001</v>
      </c>
      <c r="H1857" s="125">
        <v>2398.0464489999999</v>
      </c>
      <c r="I1857" s="125">
        <v>2110.5206800000001</v>
      </c>
      <c r="J1857" s="125">
        <v>2088.942904</v>
      </c>
    </row>
    <row r="1858" spans="1:10" hidden="1" x14ac:dyDescent="0.25">
      <c r="A1858" s="125">
        <v>923355</v>
      </c>
      <c r="B1858" s="125">
        <v>2010</v>
      </c>
      <c r="C1858" s="125">
        <v>56</v>
      </c>
      <c r="D1858" s="125">
        <v>2</v>
      </c>
      <c r="E1858" s="125">
        <v>4</v>
      </c>
      <c r="F1858" s="125">
        <v>2619.7214960000001</v>
      </c>
      <c r="G1858" s="125">
        <v>0</v>
      </c>
      <c r="H1858" s="125">
        <v>3531.9162000000001</v>
      </c>
      <c r="I1858" s="125">
        <v>2621.741395</v>
      </c>
      <c r="J1858" s="125">
        <v>2619.7214960000001</v>
      </c>
    </row>
    <row r="1859" spans="1:10" x14ac:dyDescent="0.25">
      <c r="A1859" s="125">
        <v>923356</v>
      </c>
      <c r="B1859" s="125">
        <v>2010</v>
      </c>
      <c r="C1859" s="125">
        <v>56</v>
      </c>
      <c r="D1859" s="125">
        <v>3</v>
      </c>
      <c r="E1859" s="125">
        <v>1</v>
      </c>
      <c r="F1859" s="129">
        <v>3315.08448</v>
      </c>
      <c r="G1859" s="129">
        <v>0</v>
      </c>
      <c r="H1859" s="129">
        <v>4094.9437499999999</v>
      </c>
      <c r="I1859" s="129">
        <v>3325.9133139999999</v>
      </c>
      <c r="J1859" s="129">
        <v>3315.08448</v>
      </c>
    </row>
    <row r="1860" spans="1:10" hidden="1" x14ac:dyDescent="0.25">
      <c r="A1860" s="125">
        <v>923357</v>
      </c>
      <c r="B1860" s="125">
        <v>2010</v>
      </c>
      <c r="C1860" s="125">
        <v>56</v>
      </c>
      <c r="D1860" s="125">
        <v>3</v>
      </c>
      <c r="E1860" s="125">
        <v>2</v>
      </c>
      <c r="F1860" s="125">
        <v>3097.8371809999999</v>
      </c>
      <c r="G1860" s="125">
        <v>0</v>
      </c>
      <c r="H1860" s="125">
        <v>3315.08448</v>
      </c>
      <c r="I1860" s="125">
        <v>3123.8041050000002</v>
      </c>
      <c r="J1860" s="125">
        <v>3097.8371809999999</v>
      </c>
    </row>
    <row r="1861" spans="1:10" hidden="1" x14ac:dyDescent="0.25">
      <c r="A1861" s="125">
        <v>923358</v>
      </c>
      <c r="B1861" s="125">
        <v>2010</v>
      </c>
      <c r="C1861" s="125">
        <v>56</v>
      </c>
      <c r="D1861" s="125">
        <v>3</v>
      </c>
      <c r="E1861" s="125">
        <v>3</v>
      </c>
      <c r="F1861" s="125">
        <v>2316.5295390000001</v>
      </c>
      <c r="G1861" s="125">
        <v>396.72903300000002</v>
      </c>
      <c r="H1861" s="125">
        <v>3097.8371809999999</v>
      </c>
      <c r="I1861" s="125">
        <v>2833.5916699999998</v>
      </c>
      <c r="J1861" s="125">
        <v>2713.2585709999998</v>
      </c>
    </row>
    <row r="1862" spans="1:10" hidden="1" x14ac:dyDescent="0.25">
      <c r="A1862" s="125">
        <v>923359</v>
      </c>
      <c r="B1862" s="125">
        <v>2010</v>
      </c>
      <c r="C1862" s="125">
        <v>56</v>
      </c>
      <c r="D1862" s="125">
        <v>3</v>
      </c>
      <c r="E1862" s="125">
        <v>4</v>
      </c>
      <c r="F1862" s="125">
        <v>1395.9640429999999</v>
      </c>
      <c r="G1862" s="125">
        <v>0</v>
      </c>
      <c r="H1862" s="125">
        <v>1724.958599</v>
      </c>
      <c r="I1862" s="125">
        <v>1401.0113739999999</v>
      </c>
      <c r="J1862" s="125">
        <v>1395.9640429999999</v>
      </c>
    </row>
    <row r="1863" spans="1:10" x14ac:dyDescent="0.25">
      <c r="A1863" s="125">
        <v>923360</v>
      </c>
      <c r="B1863" s="125">
        <v>2010</v>
      </c>
      <c r="C1863" s="125">
        <v>56</v>
      </c>
      <c r="D1863" s="125">
        <v>4</v>
      </c>
      <c r="E1863" s="125">
        <v>1</v>
      </c>
      <c r="F1863" s="129">
        <v>2227.7474179999999</v>
      </c>
      <c r="G1863" s="129">
        <v>0</v>
      </c>
      <c r="H1863" s="129">
        <v>2539.1624999999999</v>
      </c>
      <c r="I1863" s="129">
        <v>2229.1307590000001</v>
      </c>
      <c r="J1863" s="129">
        <v>2227.7474179999999</v>
      </c>
    </row>
    <row r="1864" spans="1:10" hidden="1" x14ac:dyDescent="0.25">
      <c r="A1864" s="125">
        <v>923361</v>
      </c>
      <c r="B1864" s="125">
        <v>2010</v>
      </c>
      <c r="C1864" s="125">
        <v>56</v>
      </c>
      <c r="D1864" s="125">
        <v>4</v>
      </c>
      <c r="E1864" s="125">
        <v>2</v>
      </c>
      <c r="F1864" s="125">
        <v>2082.078395</v>
      </c>
      <c r="G1864" s="125">
        <v>0</v>
      </c>
      <c r="H1864" s="125">
        <v>2227.7474179999999</v>
      </c>
      <c r="I1864" s="125">
        <v>2146.4346369999998</v>
      </c>
      <c r="J1864" s="125">
        <v>2082.078395</v>
      </c>
    </row>
    <row r="1865" spans="1:10" hidden="1" x14ac:dyDescent="0.25">
      <c r="A1865" s="125">
        <v>923362</v>
      </c>
      <c r="B1865" s="125">
        <v>2010</v>
      </c>
      <c r="C1865" s="125">
        <v>56</v>
      </c>
      <c r="D1865" s="125">
        <v>4</v>
      </c>
      <c r="E1865" s="125">
        <v>3</v>
      </c>
      <c r="F1865" s="125">
        <v>964.94856900000002</v>
      </c>
      <c r="G1865" s="125">
        <v>802.54940599999998</v>
      </c>
      <c r="H1865" s="125">
        <v>2082.078395</v>
      </c>
      <c r="I1865" s="125">
        <v>1969.021538</v>
      </c>
      <c r="J1865" s="125">
        <v>1767.497975</v>
      </c>
    </row>
    <row r="1866" spans="1:10" hidden="1" x14ac:dyDescent="0.25">
      <c r="A1866" s="125">
        <v>923363</v>
      </c>
      <c r="B1866" s="125">
        <v>2010</v>
      </c>
      <c r="C1866" s="125">
        <v>56</v>
      </c>
      <c r="D1866" s="125">
        <v>4</v>
      </c>
      <c r="E1866" s="125">
        <v>4</v>
      </c>
      <c r="F1866" s="125">
        <v>2032.3972719999999</v>
      </c>
      <c r="G1866" s="125">
        <v>0</v>
      </c>
      <c r="H1866" s="125">
        <v>2316.5295390000001</v>
      </c>
      <c r="I1866" s="125">
        <v>2033.681282</v>
      </c>
      <c r="J1866" s="125">
        <v>2032.3972719999999</v>
      </c>
    </row>
    <row r="1867" spans="1:10" x14ac:dyDescent="0.25">
      <c r="A1867" s="125">
        <v>923364</v>
      </c>
      <c r="B1867" s="125">
        <v>2010</v>
      </c>
      <c r="C1867" s="125">
        <v>56</v>
      </c>
      <c r="D1867" s="125">
        <v>5</v>
      </c>
      <c r="E1867" s="125">
        <v>1</v>
      </c>
      <c r="F1867" s="129">
        <v>449.03047299999997</v>
      </c>
      <c r="G1867" s="129">
        <v>0</v>
      </c>
      <c r="H1867" s="129">
        <v>477.49290000000002</v>
      </c>
      <c r="I1867" s="129">
        <v>449.03432299999997</v>
      </c>
      <c r="J1867" s="129">
        <v>449.03047299999997</v>
      </c>
    </row>
    <row r="1868" spans="1:10" hidden="1" x14ac:dyDescent="0.25">
      <c r="A1868" s="125">
        <v>923365</v>
      </c>
      <c r="B1868" s="125">
        <v>2010</v>
      </c>
      <c r="C1868" s="125">
        <v>56</v>
      </c>
      <c r="D1868" s="125">
        <v>5</v>
      </c>
      <c r="E1868" s="125">
        <v>2</v>
      </c>
      <c r="F1868" s="125">
        <v>431.25238000000002</v>
      </c>
      <c r="G1868" s="125">
        <v>0</v>
      </c>
      <c r="H1868" s="125">
        <v>449.03047299999997</v>
      </c>
      <c r="I1868" s="125">
        <v>441.21734300000003</v>
      </c>
      <c r="J1868" s="125">
        <v>431.25238000000002</v>
      </c>
    </row>
    <row r="1869" spans="1:10" hidden="1" x14ac:dyDescent="0.25">
      <c r="A1869" s="125">
        <v>923366</v>
      </c>
      <c r="B1869" s="125">
        <v>2010</v>
      </c>
      <c r="C1869" s="125">
        <v>56</v>
      </c>
      <c r="D1869" s="125">
        <v>5</v>
      </c>
      <c r="E1869" s="125">
        <v>3</v>
      </c>
      <c r="F1869" s="125">
        <v>0</v>
      </c>
      <c r="G1869" s="125">
        <v>357.54157400000003</v>
      </c>
      <c r="H1869" s="125">
        <v>431.25238000000002</v>
      </c>
      <c r="I1869" s="125">
        <v>420.03981800000003</v>
      </c>
      <c r="J1869" s="125">
        <v>357.54157400000003</v>
      </c>
    </row>
    <row r="1870" spans="1:10" hidden="1" x14ac:dyDescent="0.25">
      <c r="A1870" s="125">
        <v>923367</v>
      </c>
      <c r="B1870" s="125">
        <v>2010</v>
      </c>
      <c r="C1870" s="125">
        <v>56</v>
      </c>
      <c r="D1870" s="125">
        <v>5</v>
      </c>
      <c r="E1870" s="125">
        <v>4</v>
      </c>
      <c r="F1870" s="125">
        <v>907.43257500000004</v>
      </c>
      <c r="G1870" s="125">
        <v>0</v>
      </c>
      <c r="H1870" s="125">
        <v>964.94856900000002</v>
      </c>
      <c r="I1870" s="125">
        <v>907.437634</v>
      </c>
      <c r="J1870" s="125">
        <v>907.43257500000004</v>
      </c>
    </row>
    <row r="1871" spans="1:10" x14ac:dyDescent="0.25">
      <c r="A1871" s="125">
        <v>923368</v>
      </c>
      <c r="B1871" s="125">
        <v>2010</v>
      </c>
      <c r="C1871" s="125">
        <v>57</v>
      </c>
      <c r="D1871" s="125">
        <v>2</v>
      </c>
      <c r="E1871" s="125">
        <v>1</v>
      </c>
      <c r="F1871" s="129">
        <v>114633.12917</v>
      </c>
      <c r="G1871" s="129">
        <v>0</v>
      </c>
      <c r="H1871" s="129">
        <v>154586.28020000001</v>
      </c>
      <c r="I1871" s="129">
        <v>114749.395792</v>
      </c>
      <c r="J1871" s="129">
        <v>114633.12917</v>
      </c>
    </row>
    <row r="1872" spans="1:10" hidden="1" x14ac:dyDescent="0.25">
      <c r="A1872" s="125">
        <v>923369</v>
      </c>
      <c r="B1872" s="125">
        <v>2010</v>
      </c>
      <c r="C1872" s="125">
        <v>57</v>
      </c>
      <c r="D1872" s="125">
        <v>2</v>
      </c>
      <c r="E1872" s="125">
        <v>2</v>
      </c>
      <c r="F1872" s="125">
        <v>105011.786935</v>
      </c>
      <c r="G1872" s="125">
        <v>0</v>
      </c>
      <c r="H1872" s="125">
        <v>114633.12917</v>
      </c>
      <c r="I1872" s="125">
        <v>105279.06583000001</v>
      </c>
      <c r="J1872" s="125">
        <v>105011.786935</v>
      </c>
    </row>
    <row r="1873" spans="1:10" hidden="1" x14ac:dyDescent="0.25">
      <c r="A1873" s="125">
        <v>923370</v>
      </c>
      <c r="B1873" s="125">
        <v>2010</v>
      </c>
      <c r="C1873" s="125">
        <v>57</v>
      </c>
      <c r="D1873" s="125">
        <v>2</v>
      </c>
      <c r="E1873" s="125">
        <v>3</v>
      </c>
      <c r="F1873" s="125">
        <v>82950.033995999998</v>
      </c>
      <c r="G1873" s="125">
        <v>8595.4680960000005</v>
      </c>
      <c r="H1873" s="125">
        <v>105011.786935</v>
      </c>
      <c r="I1873" s="125">
        <v>92420.873682000005</v>
      </c>
      <c r="J1873" s="125">
        <v>91545.502093000003</v>
      </c>
    </row>
    <row r="1874" spans="1:10" hidden="1" x14ac:dyDescent="0.25">
      <c r="A1874" s="125">
        <v>923371</v>
      </c>
      <c r="B1874" s="125">
        <v>2010</v>
      </c>
      <c r="C1874" s="125">
        <v>57</v>
      </c>
      <c r="D1874" s="125">
        <v>2</v>
      </c>
      <c r="E1874" s="125">
        <v>4</v>
      </c>
      <c r="F1874" s="125">
        <v>114672.49131100001</v>
      </c>
      <c r="G1874" s="125">
        <v>0</v>
      </c>
      <c r="H1874" s="125">
        <v>154586.28020000001</v>
      </c>
      <c r="I1874" s="125">
        <v>114749.395792</v>
      </c>
      <c r="J1874" s="125">
        <v>114672.49131100001</v>
      </c>
    </row>
    <row r="1875" spans="1:10" x14ac:dyDescent="0.25">
      <c r="A1875" s="125">
        <v>923372</v>
      </c>
      <c r="B1875" s="125">
        <v>2010</v>
      </c>
      <c r="C1875" s="125">
        <v>57</v>
      </c>
      <c r="D1875" s="125">
        <v>3</v>
      </c>
      <c r="E1875" s="125">
        <v>1</v>
      </c>
      <c r="F1875" s="129">
        <v>251843.03609499999</v>
      </c>
      <c r="G1875" s="129">
        <v>0</v>
      </c>
      <c r="H1875" s="129">
        <v>310463.46649999998</v>
      </c>
      <c r="I1875" s="129">
        <v>252158.42749100001</v>
      </c>
      <c r="J1875" s="129">
        <v>251843.03609499999</v>
      </c>
    </row>
    <row r="1876" spans="1:10" hidden="1" x14ac:dyDescent="0.25">
      <c r="A1876" s="125">
        <v>923373</v>
      </c>
      <c r="B1876" s="125">
        <v>2010</v>
      </c>
      <c r="C1876" s="125">
        <v>57</v>
      </c>
      <c r="D1876" s="125">
        <v>3</v>
      </c>
      <c r="E1876" s="125">
        <v>2</v>
      </c>
      <c r="F1876" s="125">
        <v>233938.274962</v>
      </c>
      <c r="G1876" s="125">
        <v>0</v>
      </c>
      <c r="H1876" s="125">
        <v>251843.03609499999</v>
      </c>
      <c r="I1876" s="125">
        <v>237311.692912</v>
      </c>
      <c r="J1876" s="125">
        <v>233938.274962</v>
      </c>
    </row>
    <row r="1877" spans="1:10" hidden="1" x14ac:dyDescent="0.25">
      <c r="A1877" s="125">
        <v>923374</v>
      </c>
      <c r="B1877" s="125">
        <v>2010</v>
      </c>
      <c r="C1877" s="125">
        <v>57</v>
      </c>
      <c r="D1877" s="125">
        <v>3</v>
      </c>
      <c r="E1877" s="125">
        <v>3</v>
      </c>
      <c r="F1877" s="125">
        <v>142640.00891900001</v>
      </c>
      <c r="G1877" s="125">
        <v>61004.776974</v>
      </c>
      <c r="H1877" s="125">
        <v>233938.274962</v>
      </c>
      <c r="I1877" s="125">
        <v>213983.340108</v>
      </c>
      <c r="J1877" s="125">
        <v>203644.78589299999</v>
      </c>
    </row>
    <row r="1878" spans="1:10" hidden="1" x14ac:dyDescent="0.25">
      <c r="A1878" s="125">
        <v>923375</v>
      </c>
      <c r="B1878" s="125">
        <v>2010</v>
      </c>
      <c r="C1878" s="125">
        <v>57</v>
      </c>
      <c r="D1878" s="125">
        <v>3</v>
      </c>
      <c r="E1878" s="125">
        <v>4</v>
      </c>
      <c r="F1878" s="125">
        <v>67305.406900999995</v>
      </c>
      <c r="G1878" s="125">
        <v>0</v>
      </c>
      <c r="H1878" s="125">
        <v>82950.033995999998</v>
      </c>
      <c r="I1878" s="125">
        <v>67372.017611999996</v>
      </c>
      <c r="J1878" s="125">
        <v>67305.406900999995</v>
      </c>
    </row>
    <row r="1879" spans="1:10" x14ac:dyDescent="0.25">
      <c r="A1879" s="125">
        <v>923376</v>
      </c>
      <c r="B1879" s="125">
        <v>2010</v>
      </c>
      <c r="C1879" s="125">
        <v>57</v>
      </c>
      <c r="D1879" s="125">
        <v>4</v>
      </c>
      <c r="E1879" s="125">
        <v>1</v>
      </c>
      <c r="F1879" s="129">
        <v>43916.087514999999</v>
      </c>
      <c r="G1879" s="129">
        <v>0</v>
      </c>
      <c r="H1879" s="129">
        <v>50432.632299999997</v>
      </c>
      <c r="I1879" s="129">
        <v>44274.807895999998</v>
      </c>
      <c r="J1879" s="129">
        <v>43916.087514999999</v>
      </c>
    </row>
    <row r="1880" spans="1:10" hidden="1" x14ac:dyDescent="0.25">
      <c r="A1880" s="125">
        <v>923377</v>
      </c>
      <c r="B1880" s="125">
        <v>2010</v>
      </c>
      <c r="C1880" s="125">
        <v>57</v>
      </c>
      <c r="D1880" s="125">
        <v>4</v>
      </c>
      <c r="E1880" s="125">
        <v>2</v>
      </c>
      <c r="F1880" s="125">
        <v>40795.253051</v>
      </c>
      <c r="G1880" s="125">
        <v>0</v>
      </c>
      <c r="H1880" s="125">
        <v>43916.087514999999</v>
      </c>
      <c r="I1880" s="125">
        <v>42313.150321000001</v>
      </c>
      <c r="J1880" s="125">
        <v>40795.253051</v>
      </c>
    </row>
    <row r="1881" spans="1:10" hidden="1" x14ac:dyDescent="0.25">
      <c r="A1881" s="125">
        <v>923378</v>
      </c>
      <c r="B1881" s="125">
        <v>2010</v>
      </c>
      <c r="C1881" s="125">
        <v>57</v>
      </c>
      <c r="D1881" s="125">
        <v>4</v>
      </c>
      <c r="E1881" s="125">
        <v>3</v>
      </c>
      <c r="F1881" s="125">
        <v>10637.275763</v>
      </c>
      <c r="G1881" s="125">
        <v>23684.519536</v>
      </c>
      <c r="H1881" s="125">
        <v>40795.253051</v>
      </c>
      <c r="I1881" s="125">
        <v>38580.070809999997</v>
      </c>
      <c r="J1881" s="125">
        <v>34321.795298999998</v>
      </c>
    </row>
    <row r="1882" spans="1:10" hidden="1" x14ac:dyDescent="0.25">
      <c r="A1882" s="125">
        <v>923379</v>
      </c>
      <c r="B1882" s="125">
        <v>2010</v>
      </c>
      <c r="C1882" s="125">
        <v>57</v>
      </c>
      <c r="D1882" s="125">
        <v>4</v>
      </c>
      <c r="E1882" s="125">
        <v>4</v>
      </c>
      <c r="F1882" s="125">
        <v>124595.879976</v>
      </c>
      <c r="G1882" s="125">
        <v>0</v>
      </c>
      <c r="H1882" s="125">
        <v>142640.00891900001</v>
      </c>
      <c r="I1882" s="125">
        <v>125223.66383</v>
      </c>
      <c r="J1882" s="125">
        <v>124595.879976</v>
      </c>
    </row>
    <row r="1883" spans="1:10" x14ac:dyDescent="0.25">
      <c r="A1883" s="125">
        <v>923380</v>
      </c>
      <c r="B1883" s="125">
        <v>2010</v>
      </c>
      <c r="C1883" s="125">
        <v>57</v>
      </c>
      <c r="D1883" s="125">
        <v>5</v>
      </c>
      <c r="E1883" s="125">
        <v>1</v>
      </c>
      <c r="F1883" s="129">
        <v>8610.2060579999998</v>
      </c>
      <c r="G1883" s="129">
        <v>0</v>
      </c>
      <c r="H1883" s="129">
        <v>9217.6277499999997</v>
      </c>
      <c r="I1883" s="129">
        <v>8668.2571360000002</v>
      </c>
      <c r="J1883" s="129">
        <v>8610.2060579999998</v>
      </c>
    </row>
    <row r="1884" spans="1:10" hidden="1" x14ac:dyDescent="0.25">
      <c r="A1884" s="125">
        <v>923381</v>
      </c>
      <c r="B1884" s="125">
        <v>2010</v>
      </c>
      <c r="C1884" s="125">
        <v>57</v>
      </c>
      <c r="D1884" s="125">
        <v>5</v>
      </c>
      <c r="E1884" s="125">
        <v>2</v>
      </c>
      <c r="F1884" s="125">
        <v>7994.7569030000004</v>
      </c>
      <c r="G1884" s="125">
        <v>0</v>
      </c>
      <c r="H1884" s="125">
        <v>8610.2060579999998</v>
      </c>
      <c r="I1884" s="125">
        <v>8460.3884730000009</v>
      </c>
      <c r="J1884" s="125">
        <v>7994.7569030000004</v>
      </c>
    </row>
    <row r="1885" spans="1:10" hidden="1" x14ac:dyDescent="0.25">
      <c r="A1885" s="125">
        <v>923382</v>
      </c>
      <c r="B1885" s="125">
        <v>2010</v>
      </c>
      <c r="C1885" s="125">
        <v>57</v>
      </c>
      <c r="D1885" s="125">
        <v>5</v>
      </c>
      <c r="E1885" s="125">
        <v>3</v>
      </c>
      <c r="F1885" s="125">
        <v>0</v>
      </c>
      <c r="G1885" s="125">
        <v>6559.3277369999996</v>
      </c>
      <c r="H1885" s="125">
        <v>7994.7569030000004</v>
      </c>
      <c r="I1885" s="125">
        <v>7786.893223</v>
      </c>
      <c r="J1885" s="125">
        <v>6559.3277369999996</v>
      </c>
    </row>
    <row r="1886" spans="1:10" hidden="1" x14ac:dyDescent="0.25">
      <c r="A1886" s="125">
        <v>923383</v>
      </c>
      <c r="B1886" s="125">
        <v>2010</v>
      </c>
      <c r="C1886" s="125">
        <v>57</v>
      </c>
      <c r="D1886" s="125">
        <v>5</v>
      </c>
      <c r="E1886" s="125">
        <v>4</v>
      </c>
      <c r="F1886" s="125">
        <v>9971.7306160000007</v>
      </c>
      <c r="G1886" s="125">
        <v>0</v>
      </c>
      <c r="H1886" s="125">
        <v>10637.275763</v>
      </c>
      <c r="I1886" s="125">
        <v>10003.294128</v>
      </c>
      <c r="J1886" s="125">
        <v>9971.7306160000007</v>
      </c>
    </row>
    <row r="1887" spans="1:10" x14ac:dyDescent="0.25">
      <c r="A1887" s="125">
        <v>923384</v>
      </c>
      <c r="B1887" s="125">
        <v>2010</v>
      </c>
      <c r="C1887" s="125">
        <v>58</v>
      </c>
      <c r="D1887" s="125">
        <v>2</v>
      </c>
      <c r="E1887" s="125">
        <v>1</v>
      </c>
      <c r="F1887" s="129">
        <v>2304.3465940000001</v>
      </c>
      <c r="G1887" s="129">
        <v>0</v>
      </c>
      <c r="H1887" s="129">
        <v>3107.4818500000001</v>
      </c>
      <c r="I1887" s="129">
        <v>2306.6837770000002</v>
      </c>
      <c r="J1887" s="129">
        <v>2304.3465940000001</v>
      </c>
    </row>
    <row r="1888" spans="1:10" hidden="1" x14ac:dyDescent="0.25">
      <c r="A1888" s="125">
        <v>923385</v>
      </c>
      <c r="B1888" s="125">
        <v>2010</v>
      </c>
      <c r="C1888" s="125">
        <v>58</v>
      </c>
      <c r="D1888" s="125">
        <v>2</v>
      </c>
      <c r="E1888" s="125">
        <v>2</v>
      </c>
      <c r="F1888" s="125">
        <v>2110.9390920000001</v>
      </c>
      <c r="G1888" s="125">
        <v>0</v>
      </c>
      <c r="H1888" s="125">
        <v>2304.3465940000001</v>
      </c>
      <c r="I1888" s="125">
        <v>2116.3119120000001</v>
      </c>
      <c r="J1888" s="125">
        <v>2110.9390920000001</v>
      </c>
    </row>
    <row r="1889" spans="1:10" hidden="1" x14ac:dyDescent="0.25">
      <c r="A1889" s="125">
        <v>923386</v>
      </c>
      <c r="B1889" s="125">
        <v>2010</v>
      </c>
      <c r="C1889" s="125">
        <v>58</v>
      </c>
      <c r="D1889" s="125">
        <v>2</v>
      </c>
      <c r="E1889" s="125">
        <v>3</v>
      </c>
      <c r="F1889" s="125">
        <v>1667.4553639999999</v>
      </c>
      <c r="G1889" s="125">
        <v>172.78545500000001</v>
      </c>
      <c r="H1889" s="125">
        <v>2110.9390920000001</v>
      </c>
      <c r="I1889" s="125">
        <v>1857.837495</v>
      </c>
      <c r="J1889" s="125">
        <v>1840.2408190000001</v>
      </c>
    </row>
    <row r="1890" spans="1:10" hidden="1" x14ac:dyDescent="0.25">
      <c r="A1890" s="125">
        <v>923387</v>
      </c>
      <c r="B1890" s="125">
        <v>2010</v>
      </c>
      <c r="C1890" s="125">
        <v>58</v>
      </c>
      <c r="D1890" s="125">
        <v>2</v>
      </c>
      <c r="E1890" s="125">
        <v>4</v>
      </c>
      <c r="F1890" s="125">
        <v>2305.1378490000002</v>
      </c>
      <c r="G1890" s="125">
        <v>0</v>
      </c>
      <c r="H1890" s="125">
        <v>3107.4818500000001</v>
      </c>
      <c r="I1890" s="125">
        <v>2306.6837770000002</v>
      </c>
      <c r="J1890" s="125">
        <v>2305.1378490000002</v>
      </c>
    </row>
    <row r="1891" spans="1:10" x14ac:dyDescent="0.25">
      <c r="A1891" s="125">
        <v>923388</v>
      </c>
      <c r="B1891" s="125">
        <v>2010</v>
      </c>
      <c r="C1891" s="125">
        <v>58</v>
      </c>
      <c r="D1891" s="125">
        <v>3</v>
      </c>
      <c r="E1891" s="125">
        <v>1</v>
      </c>
      <c r="F1891" s="129">
        <v>5137.3827970000002</v>
      </c>
      <c r="G1891" s="129">
        <v>0</v>
      </c>
      <c r="H1891" s="129">
        <v>6333.1895000000004</v>
      </c>
      <c r="I1891" s="129">
        <v>5143.8165120000003</v>
      </c>
      <c r="J1891" s="129">
        <v>5137.3827970000002</v>
      </c>
    </row>
    <row r="1892" spans="1:10" hidden="1" x14ac:dyDescent="0.25">
      <c r="A1892" s="125">
        <v>923389</v>
      </c>
      <c r="B1892" s="125">
        <v>2010</v>
      </c>
      <c r="C1892" s="125">
        <v>58</v>
      </c>
      <c r="D1892" s="125">
        <v>3</v>
      </c>
      <c r="E1892" s="125">
        <v>2</v>
      </c>
      <c r="F1892" s="125">
        <v>4772.1409649999996</v>
      </c>
      <c r="G1892" s="125">
        <v>0</v>
      </c>
      <c r="H1892" s="125">
        <v>5137.3827970000002</v>
      </c>
      <c r="I1892" s="125">
        <v>4840.955809</v>
      </c>
      <c r="J1892" s="125">
        <v>4772.1409649999996</v>
      </c>
    </row>
    <row r="1893" spans="1:10" hidden="1" x14ac:dyDescent="0.25">
      <c r="A1893" s="125">
        <v>923390</v>
      </c>
      <c r="B1893" s="125">
        <v>2010</v>
      </c>
      <c r="C1893" s="125">
        <v>58</v>
      </c>
      <c r="D1893" s="125">
        <v>3</v>
      </c>
      <c r="E1893" s="125">
        <v>3</v>
      </c>
      <c r="F1893" s="125">
        <v>2909.7339360000001</v>
      </c>
      <c r="G1893" s="125">
        <v>1244.445168</v>
      </c>
      <c r="H1893" s="125">
        <v>4772.1409649999996</v>
      </c>
      <c r="I1893" s="125">
        <v>4365.0773410000002</v>
      </c>
      <c r="J1893" s="125">
        <v>4154.1791039999998</v>
      </c>
    </row>
    <row r="1894" spans="1:10" hidden="1" x14ac:dyDescent="0.25">
      <c r="A1894" s="125">
        <v>923391</v>
      </c>
      <c r="B1894" s="125">
        <v>2010</v>
      </c>
      <c r="C1894" s="125">
        <v>58</v>
      </c>
      <c r="D1894" s="125">
        <v>3</v>
      </c>
      <c r="E1894" s="125">
        <v>4</v>
      </c>
      <c r="F1894" s="125">
        <v>1352.968243</v>
      </c>
      <c r="G1894" s="125">
        <v>0</v>
      </c>
      <c r="H1894" s="125">
        <v>1667.4553639999999</v>
      </c>
      <c r="I1894" s="125">
        <v>1354.307247</v>
      </c>
      <c r="J1894" s="125">
        <v>1352.968243</v>
      </c>
    </row>
    <row r="1895" spans="1:10" x14ac:dyDescent="0.25">
      <c r="A1895" s="125">
        <v>923392</v>
      </c>
      <c r="B1895" s="125">
        <v>2010</v>
      </c>
      <c r="C1895" s="125">
        <v>58</v>
      </c>
      <c r="D1895" s="125">
        <v>4</v>
      </c>
      <c r="E1895" s="125">
        <v>1</v>
      </c>
      <c r="F1895" s="129">
        <v>897.02238599999998</v>
      </c>
      <c r="G1895" s="129">
        <v>0</v>
      </c>
      <c r="H1895" s="129">
        <v>1030.1282000000001</v>
      </c>
      <c r="I1895" s="129">
        <v>904.34954700000003</v>
      </c>
      <c r="J1895" s="129">
        <v>897.02238599999998</v>
      </c>
    </row>
    <row r="1896" spans="1:10" hidden="1" x14ac:dyDescent="0.25">
      <c r="A1896" s="125">
        <v>923393</v>
      </c>
      <c r="B1896" s="125">
        <v>2010</v>
      </c>
      <c r="C1896" s="125">
        <v>58</v>
      </c>
      <c r="D1896" s="125">
        <v>4</v>
      </c>
      <c r="E1896" s="125">
        <v>2</v>
      </c>
      <c r="F1896" s="125">
        <v>833.27676299999996</v>
      </c>
      <c r="G1896" s="125">
        <v>0</v>
      </c>
      <c r="H1896" s="125">
        <v>897.02238599999998</v>
      </c>
      <c r="I1896" s="125">
        <v>864.281069</v>
      </c>
      <c r="J1896" s="125">
        <v>833.27676299999996</v>
      </c>
    </row>
    <row r="1897" spans="1:10" hidden="1" x14ac:dyDescent="0.25">
      <c r="A1897" s="125">
        <v>923394</v>
      </c>
      <c r="B1897" s="125">
        <v>2010</v>
      </c>
      <c r="C1897" s="125">
        <v>58</v>
      </c>
      <c r="D1897" s="125">
        <v>4</v>
      </c>
      <c r="E1897" s="125">
        <v>3</v>
      </c>
      <c r="F1897" s="125">
        <v>217.19334499999999</v>
      </c>
      <c r="G1897" s="125">
        <v>483.59374500000001</v>
      </c>
      <c r="H1897" s="125">
        <v>833.27676299999996</v>
      </c>
      <c r="I1897" s="125">
        <v>788.02983500000005</v>
      </c>
      <c r="J1897" s="125">
        <v>700.78709000000003</v>
      </c>
    </row>
    <row r="1898" spans="1:10" hidden="1" x14ac:dyDescent="0.25">
      <c r="A1898" s="125">
        <v>923395</v>
      </c>
      <c r="B1898" s="125">
        <v>2010</v>
      </c>
      <c r="C1898" s="125">
        <v>58</v>
      </c>
      <c r="D1898" s="125">
        <v>4</v>
      </c>
      <c r="E1898" s="125">
        <v>4</v>
      </c>
      <c r="F1898" s="125">
        <v>2541.6491700000001</v>
      </c>
      <c r="G1898" s="125">
        <v>0</v>
      </c>
      <c r="H1898" s="125">
        <v>2909.7339360000001</v>
      </c>
      <c r="I1898" s="125">
        <v>2554.4554229999999</v>
      </c>
      <c r="J1898" s="125">
        <v>2541.6491700000001</v>
      </c>
    </row>
    <row r="1899" spans="1:10" x14ac:dyDescent="0.25">
      <c r="A1899" s="125">
        <v>923396</v>
      </c>
      <c r="B1899" s="125">
        <v>2010</v>
      </c>
      <c r="C1899" s="125">
        <v>58</v>
      </c>
      <c r="D1899" s="125">
        <v>5</v>
      </c>
      <c r="E1899" s="125">
        <v>1</v>
      </c>
      <c r="F1899" s="129">
        <v>86.113243999999995</v>
      </c>
      <c r="G1899" s="129">
        <v>0</v>
      </c>
      <c r="H1899" s="129">
        <v>92.188249999999996</v>
      </c>
      <c r="I1899" s="129">
        <v>86.693830000000005</v>
      </c>
      <c r="J1899" s="129">
        <v>86.113243999999995</v>
      </c>
    </row>
    <row r="1900" spans="1:10" hidden="1" x14ac:dyDescent="0.25">
      <c r="A1900" s="125">
        <v>923397</v>
      </c>
      <c r="B1900" s="125">
        <v>2010</v>
      </c>
      <c r="C1900" s="125">
        <v>58</v>
      </c>
      <c r="D1900" s="125">
        <v>5</v>
      </c>
      <c r="E1900" s="125">
        <v>2</v>
      </c>
      <c r="F1900" s="125">
        <v>79.957953000000003</v>
      </c>
      <c r="G1900" s="125">
        <v>0</v>
      </c>
      <c r="H1900" s="125">
        <v>86.113243999999995</v>
      </c>
      <c r="I1900" s="125">
        <v>84.614874</v>
      </c>
      <c r="J1900" s="125">
        <v>79.957953000000003</v>
      </c>
    </row>
    <row r="1901" spans="1:10" hidden="1" x14ac:dyDescent="0.25">
      <c r="A1901" s="125">
        <v>923398</v>
      </c>
      <c r="B1901" s="125">
        <v>2010</v>
      </c>
      <c r="C1901" s="125">
        <v>58</v>
      </c>
      <c r="D1901" s="125">
        <v>5</v>
      </c>
      <c r="E1901" s="125">
        <v>3</v>
      </c>
      <c r="F1901" s="125">
        <v>0</v>
      </c>
      <c r="G1901" s="125">
        <v>65.601797000000005</v>
      </c>
      <c r="H1901" s="125">
        <v>79.957953000000003</v>
      </c>
      <c r="I1901" s="125">
        <v>77.879046000000002</v>
      </c>
      <c r="J1901" s="125">
        <v>65.601797000000005</v>
      </c>
    </row>
    <row r="1902" spans="1:10" hidden="1" x14ac:dyDescent="0.25">
      <c r="A1902" s="125">
        <v>923399</v>
      </c>
      <c r="B1902" s="125">
        <v>2010</v>
      </c>
      <c r="C1902" s="125">
        <v>58</v>
      </c>
      <c r="D1902" s="125">
        <v>5</v>
      </c>
      <c r="E1902" s="125">
        <v>4</v>
      </c>
      <c r="F1902" s="125">
        <v>203.60415399999999</v>
      </c>
      <c r="G1902" s="125">
        <v>0</v>
      </c>
      <c r="H1902" s="125">
        <v>217.19334499999999</v>
      </c>
      <c r="I1902" s="125">
        <v>204.24862200000001</v>
      </c>
      <c r="J1902" s="125">
        <v>203.60415399999999</v>
      </c>
    </row>
    <row r="1903" spans="1:10" x14ac:dyDescent="0.25">
      <c r="A1903" s="125">
        <v>923400</v>
      </c>
      <c r="B1903" s="125">
        <v>2010</v>
      </c>
      <c r="C1903" s="125">
        <v>59</v>
      </c>
      <c r="D1903" s="125">
        <v>2</v>
      </c>
      <c r="E1903" s="125">
        <v>1</v>
      </c>
      <c r="F1903" s="129">
        <v>1194122.4568060001</v>
      </c>
      <c r="G1903" s="129">
        <v>0</v>
      </c>
      <c r="H1903" s="129">
        <v>1610134.74</v>
      </c>
      <c r="I1903" s="129">
        <v>1195203.0175020001</v>
      </c>
      <c r="J1903" s="129">
        <v>1194122.4568060001</v>
      </c>
    </row>
    <row r="1904" spans="1:10" hidden="1" x14ac:dyDescent="0.25">
      <c r="A1904" s="125">
        <v>923401</v>
      </c>
      <c r="B1904" s="125">
        <v>2010</v>
      </c>
      <c r="C1904" s="125">
        <v>59</v>
      </c>
      <c r="D1904" s="125">
        <v>2</v>
      </c>
      <c r="E1904" s="125">
        <v>2</v>
      </c>
      <c r="F1904" s="125">
        <v>1095733.4138839999</v>
      </c>
      <c r="G1904" s="125">
        <v>0</v>
      </c>
      <c r="H1904" s="125">
        <v>1194122.4568060001</v>
      </c>
      <c r="I1904" s="125">
        <v>1096682.064331</v>
      </c>
      <c r="J1904" s="125">
        <v>1095733.4138839999</v>
      </c>
    </row>
    <row r="1905" spans="1:10" hidden="1" x14ac:dyDescent="0.25">
      <c r="A1905" s="125">
        <v>923402</v>
      </c>
      <c r="B1905" s="125">
        <v>2010</v>
      </c>
      <c r="C1905" s="125">
        <v>59</v>
      </c>
      <c r="D1905" s="125">
        <v>2</v>
      </c>
      <c r="E1905" s="125">
        <v>3</v>
      </c>
      <c r="F1905" s="125">
        <v>944975.00392299995</v>
      </c>
      <c r="G1905" s="125">
        <v>15215.817482</v>
      </c>
      <c r="H1905" s="125">
        <v>1095733.4138839999</v>
      </c>
      <c r="I1905" s="125">
        <v>964354.97755900002</v>
      </c>
      <c r="J1905" s="125">
        <v>960190.82140500005</v>
      </c>
    </row>
    <row r="1906" spans="1:10" hidden="1" x14ac:dyDescent="0.25">
      <c r="A1906" s="125">
        <v>923403</v>
      </c>
      <c r="B1906" s="125">
        <v>2010</v>
      </c>
      <c r="C1906" s="125">
        <v>59</v>
      </c>
      <c r="D1906" s="125">
        <v>2</v>
      </c>
      <c r="E1906" s="125">
        <v>4</v>
      </c>
      <c r="F1906" s="125">
        <v>1194819.9691989999</v>
      </c>
      <c r="G1906" s="125">
        <v>0</v>
      </c>
      <c r="H1906" s="125">
        <v>1610134.74</v>
      </c>
      <c r="I1906" s="125">
        <v>1195203.0175020001</v>
      </c>
      <c r="J1906" s="125">
        <v>1194819.9691989999</v>
      </c>
    </row>
    <row r="1907" spans="1:10" x14ac:dyDescent="0.25">
      <c r="A1907" s="125">
        <v>923404</v>
      </c>
      <c r="B1907" s="125">
        <v>2010</v>
      </c>
      <c r="C1907" s="125">
        <v>59</v>
      </c>
      <c r="D1907" s="125">
        <v>3</v>
      </c>
      <c r="E1907" s="125">
        <v>1</v>
      </c>
      <c r="F1907" s="129">
        <v>1278294.753481</v>
      </c>
      <c r="G1907" s="129">
        <v>0</v>
      </c>
      <c r="H1907" s="129">
        <v>1575801.6768</v>
      </c>
      <c r="I1907" s="129">
        <v>1279866.1218969999</v>
      </c>
      <c r="J1907" s="129">
        <v>1278294.753481</v>
      </c>
    </row>
    <row r="1908" spans="1:10" hidden="1" x14ac:dyDescent="0.25">
      <c r="A1908" s="125">
        <v>923405</v>
      </c>
      <c r="B1908" s="125">
        <v>2010</v>
      </c>
      <c r="C1908" s="125">
        <v>59</v>
      </c>
      <c r="D1908" s="125">
        <v>3</v>
      </c>
      <c r="E1908" s="125">
        <v>2</v>
      </c>
      <c r="F1908" s="125">
        <v>1182764.2056430001</v>
      </c>
      <c r="G1908" s="125">
        <v>0</v>
      </c>
      <c r="H1908" s="125">
        <v>1278294.753481</v>
      </c>
      <c r="I1908" s="125">
        <v>1204537.1462050001</v>
      </c>
      <c r="J1908" s="125">
        <v>1182764.2056430001</v>
      </c>
    </row>
    <row r="1909" spans="1:10" hidden="1" x14ac:dyDescent="0.25">
      <c r="A1909" s="125">
        <v>923406</v>
      </c>
      <c r="B1909" s="125">
        <v>2010</v>
      </c>
      <c r="C1909" s="125">
        <v>59</v>
      </c>
      <c r="D1909" s="125">
        <v>3</v>
      </c>
      <c r="E1909" s="125">
        <v>3</v>
      </c>
      <c r="F1909" s="125">
        <v>890412.83241899998</v>
      </c>
      <c r="G1909" s="125">
        <v>152245.81468899999</v>
      </c>
      <c r="H1909" s="125">
        <v>1182764.2056430001</v>
      </c>
      <c r="I1909" s="125">
        <v>1081874.4189019999</v>
      </c>
      <c r="J1909" s="125">
        <v>1042658.647107</v>
      </c>
    </row>
    <row r="1910" spans="1:10" hidden="1" x14ac:dyDescent="0.25">
      <c r="A1910" s="125">
        <v>923407</v>
      </c>
      <c r="B1910" s="125">
        <v>2010</v>
      </c>
      <c r="C1910" s="125">
        <v>59</v>
      </c>
      <c r="D1910" s="125">
        <v>3</v>
      </c>
      <c r="E1910" s="125">
        <v>4</v>
      </c>
      <c r="F1910" s="125">
        <v>767089.13797899999</v>
      </c>
      <c r="G1910" s="125">
        <v>0</v>
      </c>
      <c r="H1910" s="125">
        <v>944975.00392299995</v>
      </c>
      <c r="I1910" s="125">
        <v>767508.69818599999</v>
      </c>
      <c r="J1910" s="125">
        <v>767089.13797899999</v>
      </c>
    </row>
    <row r="1911" spans="1:10" x14ac:dyDescent="0.25">
      <c r="A1911" s="125">
        <v>923408</v>
      </c>
      <c r="B1911" s="125">
        <v>2010</v>
      </c>
      <c r="C1911" s="125">
        <v>59</v>
      </c>
      <c r="D1911" s="125">
        <v>4</v>
      </c>
      <c r="E1911" s="125">
        <v>1</v>
      </c>
      <c r="F1911" s="129">
        <v>31657.024555</v>
      </c>
      <c r="G1911" s="129">
        <v>0</v>
      </c>
      <c r="H1911" s="129">
        <v>36366.2359</v>
      </c>
      <c r="I1911" s="129">
        <v>31925.918496999999</v>
      </c>
      <c r="J1911" s="129">
        <v>31657.024555</v>
      </c>
    </row>
    <row r="1912" spans="1:10" hidden="1" x14ac:dyDescent="0.25">
      <c r="A1912" s="125">
        <v>923409</v>
      </c>
      <c r="B1912" s="125">
        <v>2010</v>
      </c>
      <c r="C1912" s="125">
        <v>59</v>
      </c>
      <c r="D1912" s="125">
        <v>4</v>
      </c>
      <c r="E1912" s="125">
        <v>2</v>
      </c>
      <c r="F1912" s="125">
        <v>29887.268918000002</v>
      </c>
      <c r="G1912" s="125">
        <v>0</v>
      </c>
      <c r="H1912" s="125">
        <v>31657.024555</v>
      </c>
      <c r="I1912" s="125">
        <v>30501.543159000001</v>
      </c>
      <c r="J1912" s="125">
        <v>29887.268918000002</v>
      </c>
    </row>
    <row r="1913" spans="1:10" hidden="1" x14ac:dyDescent="0.25">
      <c r="A1913" s="125">
        <v>923410</v>
      </c>
      <c r="B1913" s="125">
        <v>2010</v>
      </c>
      <c r="C1913" s="125">
        <v>59</v>
      </c>
      <c r="D1913" s="125">
        <v>4</v>
      </c>
      <c r="E1913" s="125">
        <v>3</v>
      </c>
      <c r="F1913" s="125">
        <v>5695.5271839999996</v>
      </c>
      <c r="G1913" s="125">
        <v>19725.964918000001</v>
      </c>
      <c r="H1913" s="125">
        <v>29887.268918000002</v>
      </c>
      <c r="I1913" s="125">
        <v>28264.390216</v>
      </c>
      <c r="J1913" s="125">
        <v>25421.492102</v>
      </c>
    </row>
    <row r="1914" spans="1:10" hidden="1" x14ac:dyDescent="0.25">
      <c r="A1914" s="125">
        <v>923411</v>
      </c>
      <c r="B1914" s="125">
        <v>2010</v>
      </c>
      <c r="C1914" s="125">
        <v>59</v>
      </c>
      <c r="D1914" s="125">
        <v>4</v>
      </c>
      <c r="E1914" s="125">
        <v>4</v>
      </c>
      <c r="F1914" s="125">
        <v>777600.70143799996</v>
      </c>
      <c r="G1914" s="125">
        <v>0</v>
      </c>
      <c r="H1914" s="125">
        <v>890412.83241899998</v>
      </c>
      <c r="I1914" s="125">
        <v>781693.42558000004</v>
      </c>
      <c r="J1914" s="125">
        <v>777600.70143799996</v>
      </c>
    </row>
    <row r="1915" spans="1:10" x14ac:dyDescent="0.25">
      <c r="A1915" s="125">
        <v>923412</v>
      </c>
      <c r="B1915" s="125">
        <v>2010</v>
      </c>
      <c r="C1915" s="125">
        <v>59</v>
      </c>
      <c r="D1915" s="125">
        <v>5</v>
      </c>
      <c r="E1915" s="125">
        <v>1</v>
      </c>
      <c r="F1915" s="129">
        <v>15208.545974000001</v>
      </c>
      <c r="G1915" s="129">
        <v>0</v>
      </c>
      <c r="H1915" s="129">
        <v>16185.8837</v>
      </c>
      <c r="I1915" s="129">
        <v>15221.205031</v>
      </c>
      <c r="J1915" s="129">
        <v>15208.545974000001</v>
      </c>
    </row>
    <row r="1916" spans="1:10" hidden="1" x14ac:dyDescent="0.25">
      <c r="A1916" s="125">
        <v>923413</v>
      </c>
      <c r="B1916" s="125">
        <v>2010</v>
      </c>
      <c r="C1916" s="125">
        <v>59</v>
      </c>
      <c r="D1916" s="125">
        <v>5</v>
      </c>
      <c r="E1916" s="125">
        <v>2</v>
      </c>
      <c r="F1916" s="125">
        <v>14877.048102999999</v>
      </c>
      <c r="G1916" s="125">
        <v>0</v>
      </c>
      <c r="H1916" s="125">
        <v>15208.545974000001</v>
      </c>
      <c r="I1916" s="125">
        <v>14943.917273999999</v>
      </c>
      <c r="J1916" s="125">
        <v>14877.048102999999</v>
      </c>
    </row>
    <row r="1917" spans="1:10" hidden="1" x14ac:dyDescent="0.25">
      <c r="A1917" s="125">
        <v>923414</v>
      </c>
      <c r="B1917" s="125">
        <v>2010</v>
      </c>
      <c r="C1917" s="125">
        <v>59</v>
      </c>
      <c r="D1917" s="125">
        <v>5</v>
      </c>
      <c r="E1917" s="125">
        <v>3</v>
      </c>
      <c r="F1917" s="125">
        <v>0</v>
      </c>
      <c r="G1917" s="125">
        <v>13934.425252000001</v>
      </c>
      <c r="H1917" s="125">
        <v>14877.048102999999</v>
      </c>
      <c r="I1917" s="125">
        <v>14490.244853</v>
      </c>
      <c r="J1917" s="125">
        <v>13934.425252000001</v>
      </c>
    </row>
    <row r="1918" spans="1:10" hidden="1" x14ac:dyDescent="0.25">
      <c r="A1918" s="125">
        <v>923415</v>
      </c>
      <c r="B1918" s="125">
        <v>2010</v>
      </c>
      <c r="C1918" s="125">
        <v>59</v>
      </c>
      <c r="D1918" s="125">
        <v>5</v>
      </c>
      <c r="E1918" s="125">
        <v>4</v>
      </c>
      <c r="F1918" s="125">
        <v>5355.8428780000004</v>
      </c>
      <c r="G1918" s="125">
        <v>0</v>
      </c>
      <c r="H1918" s="125">
        <v>5695.5271839999996</v>
      </c>
      <c r="I1918" s="125">
        <v>5356.0737639999998</v>
      </c>
      <c r="J1918" s="125">
        <v>5355.8428780000004</v>
      </c>
    </row>
    <row r="1919" spans="1:10" x14ac:dyDescent="0.25">
      <c r="A1919" s="125">
        <v>923416</v>
      </c>
      <c r="B1919" s="125">
        <v>2010</v>
      </c>
      <c r="C1919" s="125">
        <v>60</v>
      </c>
      <c r="D1919" s="125">
        <v>2</v>
      </c>
      <c r="E1919" s="125">
        <v>1</v>
      </c>
      <c r="F1919" s="129">
        <v>25361.892887999998</v>
      </c>
      <c r="G1919" s="129">
        <v>0</v>
      </c>
      <c r="H1919" s="129">
        <v>34197.552000000003</v>
      </c>
      <c r="I1919" s="129">
        <v>25384.842850000001</v>
      </c>
      <c r="J1919" s="129">
        <v>25361.892887999998</v>
      </c>
    </row>
    <row r="1920" spans="1:10" hidden="1" x14ac:dyDescent="0.25">
      <c r="A1920" s="125">
        <v>923417</v>
      </c>
      <c r="B1920" s="125">
        <v>2010</v>
      </c>
      <c r="C1920" s="125">
        <v>60</v>
      </c>
      <c r="D1920" s="125">
        <v>2</v>
      </c>
      <c r="E1920" s="125">
        <v>2</v>
      </c>
      <c r="F1920" s="125">
        <v>23272.214100000001</v>
      </c>
      <c r="G1920" s="125">
        <v>0</v>
      </c>
      <c r="H1920" s="125">
        <v>25361.892887999998</v>
      </c>
      <c r="I1920" s="125">
        <v>23292.362428</v>
      </c>
      <c r="J1920" s="125">
        <v>23272.214100000001</v>
      </c>
    </row>
    <row r="1921" spans="1:10" hidden="1" x14ac:dyDescent="0.25">
      <c r="A1921" s="125">
        <v>923418</v>
      </c>
      <c r="B1921" s="125">
        <v>2010</v>
      </c>
      <c r="C1921" s="125">
        <v>60</v>
      </c>
      <c r="D1921" s="125">
        <v>2</v>
      </c>
      <c r="E1921" s="125">
        <v>3</v>
      </c>
      <c r="F1921" s="125">
        <v>20070.243130999999</v>
      </c>
      <c r="G1921" s="125">
        <v>323.16744399999999</v>
      </c>
      <c r="H1921" s="125">
        <v>23272.214100000001</v>
      </c>
      <c r="I1921" s="125">
        <v>20481.875629999999</v>
      </c>
      <c r="J1921" s="125">
        <v>20393.410575000002</v>
      </c>
    </row>
    <row r="1922" spans="1:10" hidden="1" x14ac:dyDescent="0.25">
      <c r="A1922" s="125">
        <v>923419</v>
      </c>
      <c r="B1922" s="125">
        <v>2010</v>
      </c>
      <c r="C1922" s="125">
        <v>60</v>
      </c>
      <c r="D1922" s="125">
        <v>2</v>
      </c>
      <c r="E1922" s="125">
        <v>4</v>
      </c>
      <c r="F1922" s="125">
        <v>25376.707310000002</v>
      </c>
      <c r="G1922" s="125">
        <v>0</v>
      </c>
      <c r="H1922" s="125">
        <v>34197.552000000003</v>
      </c>
      <c r="I1922" s="125">
        <v>25384.842850000001</v>
      </c>
      <c r="J1922" s="125">
        <v>25376.707310000002</v>
      </c>
    </row>
    <row r="1923" spans="1:10" x14ac:dyDescent="0.25">
      <c r="A1923" s="125">
        <v>923420</v>
      </c>
      <c r="B1923" s="125">
        <v>2010</v>
      </c>
      <c r="C1923" s="125">
        <v>60</v>
      </c>
      <c r="D1923" s="125">
        <v>3</v>
      </c>
      <c r="E1923" s="125">
        <v>1</v>
      </c>
      <c r="F1923" s="129">
        <v>53565.588728000002</v>
      </c>
      <c r="G1923" s="129">
        <v>0</v>
      </c>
      <c r="H1923" s="129">
        <v>66079.290399999998</v>
      </c>
      <c r="I1923" s="129">
        <v>53669.599663000001</v>
      </c>
      <c r="J1923" s="129">
        <v>53565.588728000002</v>
      </c>
    </row>
    <row r="1924" spans="1:10" hidden="1" x14ac:dyDescent="0.25">
      <c r="A1924" s="125">
        <v>923421</v>
      </c>
      <c r="B1924" s="125">
        <v>2010</v>
      </c>
      <c r="C1924" s="125">
        <v>60</v>
      </c>
      <c r="D1924" s="125">
        <v>3</v>
      </c>
      <c r="E1924" s="125">
        <v>2</v>
      </c>
      <c r="F1924" s="125">
        <v>49541.172701000003</v>
      </c>
      <c r="G1924" s="125">
        <v>0</v>
      </c>
      <c r="H1924" s="125">
        <v>53565.588728000002</v>
      </c>
      <c r="I1924" s="125">
        <v>50474.854257999999</v>
      </c>
      <c r="J1924" s="125">
        <v>49541.172701000003</v>
      </c>
    </row>
    <row r="1925" spans="1:10" hidden="1" x14ac:dyDescent="0.25">
      <c r="A1925" s="125">
        <v>923422</v>
      </c>
      <c r="B1925" s="125">
        <v>2010</v>
      </c>
      <c r="C1925" s="125">
        <v>60</v>
      </c>
      <c r="D1925" s="125">
        <v>3</v>
      </c>
      <c r="E1925" s="125">
        <v>3</v>
      </c>
      <c r="F1925" s="125">
        <v>37102.016634</v>
      </c>
      <c r="G1925" s="125">
        <v>6343.8290010000001</v>
      </c>
      <c r="H1925" s="125">
        <v>49541.172701000003</v>
      </c>
      <c r="I1925" s="125">
        <v>45315.310668999999</v>
      </c>
      <c r="J1925" s="125">
        <v>43445.845634999998</v>
      </c>
    </row>
    <row r="1926" spans="1:10" hidden="1" x14ac:dyDescent="0.25">
      <c r="A1926" s="125">
        <v>923423</v>
      </c>
      <c r="B1926" s="125">
        <v>2010</v>
      </c>
      <c r="C1926" s="125">
        <v>60</v>
      </c>
      <c r="D1926" s="125">
        <v>3</v>
      </c>
      <c r="E1926" s="125">
        <v>4</v>
      </c>
      <c r="F1926" s="125">
        <v>16288.391948</v>
      </c>
      <c r="G1926" s="125">
        <v>0</v>
      </c>
      <c r="H1926" s="125">
        <v>20070.243130999999</v>
      </c>
      <c r="I1926" s="125">
        <v>16301.051471000001</v>
      </c>
      <c r="J1926" s="125">
        <v>16288.391948</v>
      </c>
    </row>
    <row r="1927" spans="1:10" x14ac:dyDescent="0.25">
      <c r="A1927" s="125">
        <v>923424</v>
      </c>
      <c r="B1927" s="125">
        <v>2010</v>
      </c>
      <c r="C1927" s="125">
        <v>60</v>
      </c>
      <c r="D1927" s="125">
        <v>4</v>
      </c>
      <c r="E1927" s="125">
        <v>1</v>
      </c>
      <c r="F1927" s="129">
        <v>979.546244</v>
      </c>
      <c r="G1927" s="129">
        <v>0</v>
      </c>
      <c r="H1927" s="129">
        <v>1126.3444999999999</v>
      </c>
      <c r="I1927" s="129">
        <v>988.81783700000005</v>
      </c>
      <c r="J1927" s="129">
        <v>979.546244</v>
      </c>
    </row>
    <row r="1928" spans="1:10" hidden="1" x14ac:dyDescent="0.25">
      <c r="A1928" s="125">
        <v>923425</v>
      </c>
      <c r="B1928" s="125">
        <v>2010</v>
      </c>
      <c r="C1928" s="125">
        <v>60</v>
      </c>
      <c r="D1928" s="125">
        <v>4</v>
      </c>
      <c r="E1928" s="125">
        <v>2</v>
      </c>
      <c r="F1928" s="125">
        <v>924.44142799999997</v>
      </c>
      <c r="G1928" s="125">
        <v>0</v>
      </c>
      <c r="H1928" s="125">
        <v>979.546244</v>
      </c>
      <c r="I1928" s="125">
        <v>943.79280600000004</v>
      </c>
      <c r="J1928" s="125">
        <v>924.44142799999997</v>
      </c>
    </row>
    <row r="1929" spans="1:10" hidden="1" x14ac:dyDescent="0.25">
      <c r="A1929" s="125">
        <v>923426</v>
      </c>
      <c r="B1929" s="125">
        <v>2010</v>
      </c>
      <c r="C1929" s="125">
        <v>60</v>
      </c>
      <c r="D1929" s="125">
        <v>4</v>
      </c>
      <c r="E1929" s="125">
        <v>3</v>
      </c>
      <c r="F1929" s="125">
        <v>176.06234499999999</v>
      </c>
      <c r="G1929" s="125">
        <v>609.77667699999995</v>
      </c>
      <c r="H1929" s="125">
        <v>924.44142799999997</v>
      </c>
      <c r="I1929" s="125">
        <v>874.24425900000006</v>
      </c>
      <c r="J1929" s="125">
        <v>785.839022</v>
      </c>
    </row>
    <row r="1930" spans="1:10" hidden="1" x14ac:dyDescent="0.25">
      <c r="A1930" s="125">
        <v>923427</v>
      </c>
      <c r="B1930" s="125">
        <v>2010</v>
      </c>
      <c r="C1930" s="125">
        <v>60</v>
      </c>
      <c r="D1930" s="125">
        <v>4</v>
      </c>
      <c r="E1930" s="125">
        <v>4</v>
      </c>
      <c r="F1930" s="125">
        <v>32390.165664</v>
      </c>
      <c r="G1930" s="125">
        <v>0</v>
      </c>
      <c r="H1930" s="125">
        <v>37102.016634</v>
      </c>
      <c r="I1930" s="125">
        <v>32571.860402999999</v>
      </c>
      <c r="J1930" s="125">
        <v>32390.165664</v>
      </c>
    </row>
    <row r="1931" spans="1:10" x14ac:dyDescent="0.25">
      <c r="A1931" s="125">
        <v>923428</v>
      </c>
      <c r="B1931" s="125">
        <v>2010</v>
      </c>
      <c r="C1931" s="125">
        <v>60</v>
      </c>
      <c r="D1931" s="125">
        <v>5</v>
      </c>
      <c r="E1931" s="125">
        <v>1</v>
      </c>
      <c r="F1931" s="129">
        <v>310.28992399999998</v>
      </c>
      <c r="G1931" s="129">
        <v>0</v>
      </c>
      <c r="H1931" s="129">
        <v>330.22989999999999</v>
      </c>
      <c r="I1931" s="129">
        <v>310.54819800000001</v>
      </c>
      <c r="J1931" s="129">
        <v>310.28992399999998</v>
      </c>
    </row>
    <row r="1932" spans="1:10" hidden="1" x14ac:dyDescent="0.25">
      <c r="A1932" s="125">
        <v>923429</v>
      </c>
      <c r="B1932" s="125">
        <v>2010</v>
      </c>
      <c r="C1932" s="125">
        <v>60</v>
      </c>
      <c r="D1932" s="125">
        <v>5</v>
      </c>
      <c r="E1932" s="125">
        <v>2</v>
      </c>
      <c r="F1932" s="125">
        <v>303.526591</v>
      </c>
      <c r="G1932" s="125">
        <v>0</v>
      </c>
      <c r="H1932" s="125">
        <v>310.28992399999998</v>
      </c>
      <c r="I1932" s="125">
        <v>304.89087899999998</v>
      </c>
      <c r="J1932" s="125">
        <v>303.526591</v>
      </c>
    </row>
    <row r="1933" spans="1:10" hidden="1" x14ac:dyDescent="0.25">
      <c r="A1933" s="125">
        <v>923430</v>
      </c>
      <c r="B1933" s="125">
        <v>2010</v>
      </c>
      <c r="C1933" s="125">
        <v>60</v>
      </c>
      <c r="D1933" s="125">
        <v>5</v>
      </c>
      <c r="E1933" s="125">
        <v>3</v>
      </c>
      <c r="F1933" s="125">
        <v>0</v>
      </c>
      <c r="G1933" s="125">
        <v>284.28958699999998</v>
      </c>
      <c r="H1933" s="125">
        <v>303.526591</v>
      </c>
      <c r="I1933" s="125">
        <v>295.63490000000002</v>
      </c>
      <c r="J1933" s="125">
        <v>284.28958699999998</v>
      </c>
    </row>
    <row r="1934" spans="1:10" hidden="1" x14ac:dyDescent="0.25">
      <c r="A1934" s="125">
        <v>923431</v>
      </c>
      <c r="B1934" s="125">
        <v>2010</v>
      </c>
      <c r="C1934" s="125">
        <v>60</v>
      </c>
      <c r="D1934" s="125">
        <v>5</v>
      </c>
      <c r="E1934" s="125">
        <v>4</v>
      </c>
      <c r="F1934" s="125">
        <v>165.561892</v>
      </c>
      <c r="G1934" s="125">
        <v>0</v>
      </c>
      <c r="H1934" s="125">
        <v>176.06234499999999</v>
      </c>
      <c r="I1934" s="125">
        <v>165.569029</v>
      </c>
      <c r="J1934" s="125">
        <v>165.561892</v>
      </c>
    </row>
    <row r="1935" spans="1:10" x14ac:dyDescent="0.25">
      <c r="A1935" s="125">
        <v>923432</v>
      </c>
      <c r="B1935" s="125">
        <v>2010</v>
      </c>
      <c r="C1935" s="125">
        <v>61</v>
      </c>
      <c r="D1935" s="125">
        <v>2</v>
      </c>
      <c r="E1935" s="125">
        <v>1</v>
      </c>
      <c r="F1935" s="129">
        <v>354060.04273799999</v>
      </c>
      <c r="G1935" s="129">
        <v>0</v>
      </c>
      <c r="H1935" s="129">
        <v>477244.11</v>
      </c>
      <c r="I1935" s="129">
        <v>354258.302853</v>
      </c>
      <c r="J1935" s="129">
        <v>354060.04273799999</v>
      </c>
    </row>
    <row r="1936" spans="1:10" hidden="1" x14ac:dyDescent="0.25">
      <c r="A1936" s="125">
        <v>923433</v>
      </c>
      <c r="B1936" s="125">
        <v>2010</v>
      </c>
      <c r="C1936" s="125">
        <v>61</v>
      </c>
      <c r="D1936" s="125">
        <v>2</v>
      </c>
      <c r="E1936" s="125">
        <v>2</v>
      </c>
      <c r="F1936" s="125">
        <v>324788.35929499997</v>
      </c>
      <c r="G1936" s="125">
        <v>0</v>
      </c>
      <c r="H1936" s="125">
        <v>354060.04273799999</v>
      </c>
      <c r="I1936" s="125">
        <v>325168.74325</v>
      </c>
      <c r="J1936" s="125">
        <v>324788.35929499997</v>
      </c>
    </row>
    <row r="1937" spans="1:10" hidden="1" x14ac:dyDescent="0.25">
      <c r="A1937" s="125">
        <v>923434</v>
      </c>
      <c r="B1937" s="125">
        <v>2010</v>
      </c>
      <c r="C1937" s="125">
        <v>61</v>
      </c>
      <c r="D1937" s="125">
        <v>2</v>
      </c>
      <c r="E1937" s="125">
        <v>3</v>
      </c>
      <c r="F1937" s="125">
        <v>275905.27000399999</v>
      </c>
      <c r="G1937" s="125">
        <v>8546.1201450000008</v>
      </c>
      <c r="H1937" s="125">
        <v>324788.35929499997</v>
      </c>
      <c r="I1937" s="125">
        <v>285846.23501499998</v>
      </c>
      <c r="J1937" s="125">
        <v>284451.39014899998</v>
      </c>
    </row>
    <row r="1938" spans="1:10" hidden="1" x14ac:dyDescent="0.25">
      <c r="A1938" s="125">
        <v>923435</v>
      </c>
      <c r="B1938" s="125">
        <v>2010</v>
      </c>
      <c r="C1938" s="125">
        <v>61</v>
      </c>
      <c r="D1938" s="125">
        <v>2</v>
      </c>
      <c r="E1938" s="125">
        <v>4</v>
      </c>
      <c r="F1938" s="125">
        <v>354138.74287999998</v>
      </c>
      <c r="G1938" s="125">
        <v>0</v>
      </c>
      <c r="H1938" s="125">
        <v>477244.11</v>
      </c>
      <c r="I1938" s="125">
        <v>354258.302853</v>
      </c>
      <c r="J1938" s="125">
        <v>354138.74287999998</v>
      </c>
    </row>
    <row r="1939" spans="1:10" x14ac:dyDescent="0.25">
      <c r="A1939" s="125">
        <v>923436</v>
      </c>
      <c r="B1939" s="125">
        <v>2010</v>
      </c>
      <c r="C1939" s="125">
        <v>61</v>
      </c>
      <c r="D1939" s="125">
        <v>3</v>
      </c>
      <c r="E1939" s="125">
        <v>1</v>
      </c>
      <c r="F1939" s="129">
        <v>435782.94962600002</v>
      </c>
      <c r="G1939" s="129">
        <v>0</v>
      </c>
      <c r="H1939" s="129">
        <v>536948.97620000003</v>
      </c>
      <c r="I1939" s="129">
        <v>436109.95847000001</v>
      </c>
      <c r="J1939" s="129">
        <v>435782.94962600002</v>
      </c>
    </row>
    <row r="1940" spans="1:10" hidden="1" x14ac:dyDescent="0.25">
      <c r="A1940" s="125">
        <v>923437</v>
      </c>
      <c r="B1940" s="125">
        <v>2010</v>
      </c>
      <c r="C1940" s="125">
        <v>61</v>
      </c>
      <c r="D1940" s="125">
        <v>3</v>
      </c>
      <c r="E1940" s="125">
        <v>2</v>
      </c>
      <c r="F1940" s="125">
        <v>409527.46292299998</v>
      </c>
      <c r="G1940" s="125">
        <v>0</v>
      </c>
      <c r="H1940" s="125">
        <v>435782.94962600002</v>
      </c>
      <c r="I1940" s="125">
        <v>410638.27343200002</v>
      </c>
      <c r="J1940" s="125">
        <v>409527.46292299998</v>
      </c>
    </row>
    <row r="1941" spans="1:10" hidden="1" x14ac:dyDescent="0.25">
      <c r="A1941" s="125">
        <v>923438</v>
      </c>
      <c r="B1941" s="125">
        <v>2010</v>
      </c>
      <c r="C1941" s="125">
        <v>61</v>
      </c>
      <c r="D1941" s="125">
        <v>3</v>
      </c>
      <c r="E1941" s="125">
        <v>3</v>
      </c>
      <c r="F1941" s="125">
        <v>304151.997905</v>
      </c>
      <c r="G1941" s="125">
        <v>66382.708006999994</v>
      </c>
      <c r="H1941" s="125">
        <v>409527.46292299998</v>
      </c>
      <c r="I1941" s="125">
        <v>374594.77033600002</v>
      </c>
      <c r="J1941" s="125">
        <v>370534.70591199998</v>
      </c>
    </row>
    <row r="1942" spans="1:10" hidden="1" x14ac:dyDescent="0.25">
      <c r="A1942" s="125">
        <v>923439</v>
      </c>
      <c r="B1942" s="125">
        <v>2010</v>
      </c>
      <c r="C1942" s="125">
        <v>61</v>
      </c>
      <c r="D1942" s="125">
        <v>3</v>
      </c>
      <c r="E1942" s="125">
        <v>4</v>
      </c>
      <c r="F1942" s="125">
        <v>224016.04230100001</v>
      </c>
      <c r="G1942" s="125">
        <v>0</v>
      </c>
      <c r="H1942" s="125">
        <v>275905.27000399999</v>
      </c>
      <c r="I1942" s="125">
        <v>224090.260297</v>
      </c>
      <c r="J1942" s="125">
        <v>224016.04230100001</v>
      </c>
    </row>
    <row r="1943" spans="1:10" x14ac:dyDescent="0.25">
      <c r="A1943" s="125">
        <v>923440</v>
      </c>
      <c r="B1943" s="125">
        <v>2010</v>
      </c>
      <c r="C1943" s="125">
        <v>61</v>
      </c>
      <c r="D1943" s="125">
        <v>4</v>
      </c>
      <c r="E1943" s="125">
        <v>1</v>
      </c>
      <c r="F1943" s="129">
        <v>201333.70585299999</v>
      </c>
      <c r="G1943" s="129">
        <v>0</v>
      </c>
      <c r="H1943" s="129">
        <v>230457.5252</v>
      </c>
      <c r="I1943" s="129">
        <v>202318.66137300001</v>
      </c>
      <c r="J1943" s="129">
        <v>201333.70585299999</v>
      </c>
    </row>
    <row r="1944" spans="1:10" hidden="1" x14ac:dyDescent="0.25">
      <c r="A1944" s="125">
        <v>923441</v>
      </c>
      <c r="B1944" s="125">
        <v>2010</v>
      </c>
      <c r="C1944" s="125">
        <v>61</v>
      </c>
      <c r="D1944" s="125">
        <v>4</v>
      </c>
      <c r="E1944" s="125">
        <v>2</v>
      </c>
      <c r="F1944" s="125">
        <v>192059.17012600001</v>
      </c>
      <c r="G1944" s="125">
        <v>0</v>
      </c>
      <c r="H1944" s="125">
        <v>201333.70585299999</v>
      </c>
      <c r="I1944" s="125">
        <v>193985.02559</v>
      </c>
      <c r="J1944" s="125">
        <v>192059.17012600001</v>
      </c>
    </row>
    <row r="1945" spans="1:10" hidden="1" x14ac:dyDescent="0.25">
      <c r="A1945" s="125">
        <v>923442</v>
      </c>
      <c r="B1945" s="125">
        <v>2010</v>
      </c>
      <c r="C1945" s="125">
        <v>61</v>
      </c>
      <c r="D1945" s="125">
        <v>4</v>
      </c>
      <c r="E1945" s="125">
        <v>3</v>
      </c>
      <c r="F1945" s="125">
        <v>82542.557763999997</v>
      </c>
      <c r="G1945" s="125">
        <v>86055.12182</v>
      </c>
      <c r="H1945" s="125">
        <v>192059.17012600001</v>
      </c>
      <c r="I1945" s="125">
        <v>181630.35718799999</v>
      </c>
      <c r="J1945" s="125">
        <v>168597.679584</v>
      </c>
    </row>
    <row r="1946" spans="1:10" hidden="1" x14ac:dyDescent="0.25">
      <c r="A1946" s="125">
        <v>923443</v>
      </c>
      <c r="B1946" s="125">
        <v>2010</v>
      </c>
      <c r="C1946" s="125">
        <v>61</v>
      </c>
      <c r="D1946" s="125">
        <v>4</v>
      </c>
      <c r="E1946" s="125">
        <v>4</v>
      </c>
      <c r="F1946" s="125">
        <v>266170.40721400001</v>
      </c>
      <c r="G1946" s="125">
        <v>0</v>
      </c>
      <c r="H1946" s="125">
        <v>304151.997905</v>
      </c>
      <c r="I1946" s="125">
        <v>267015.03896099998</v>
      </c>
      <c r="J1946" s="125">
        <v>266170.40721400001</v>
      </c>
    </row>
    <row r="1947" spans="1:10" x14ac:dyDescent="0.25">
      <c r="A1947" s="125">
        <v>923444</v>
      </c>
      <c r="B1947" s="125">
        <v>2010</v>
      </c>
      <c r="C1947" s="125">
        <v>61</v>
      </c>
      <c r="D1947" s="125">
        <v>5</v>
      </c>
      <c r="E1947" s="125">
        <v>1</v>
      </c>
      <c r="F1947" s="129">
        <v>56708.497383000002</v>
      </c>
      <c r="G1947" s="129">
        <v>0</v>
      </c>
      <c r="H1947" s="129">
        <v>60422.165999999997</v>
      </c>
      <c r="I1947" s="129">
        <v>56821.004906000002</v>
      </c>
      <c r="J1947" s="129">
        <v>56708.497383000002</v>
      </c>
    </row>
    <row r="1948" spans="1:10" hidden="1" x14ac:dyDescent="0.25">
      <c r="A1948" s="125">
        <v>923445</v>
      </c>
      <c r="B1948" s="125">
        <v>2010</v>
      </c>
      <c r="C1948" s="125">
        <v>61</v>
      </c>
      <c r="D1948" s="125">
        <v>5</v>
      </c>
      <c r="E1948" s="125">
        <v>2</v>
      </c>
      <c r="F1948" s="125">
        <v>53451.527925000002</v>
      </c>
      <c r="G1948" s="125">
        <v>0</v>
      </c>
      <c r="H1948" s="125">
        <v>56708.497383000002</v>
      </c>
      <c r="I1948" s="125">
        <v>55721.769527999997</v>
      </c>
      <c r="J1948" s="125">
        <v>53451.527925000002</v>
      </c>
    </row>
    <row r="1949" spans="1:10" hidden="1" x14ac:dyDescent="0.25">
      <c r="A1949" s="125">
        <v>923446</v>
      </c>
      <c r="B1949" s="125">
        <v>2010</v>
      </c>
      <c r="C1949" s="125">
        <v>61</v>
      </c>
      <c r="D1949" s="125">
        <v>5</v>
      </c>
      <c r="E1949" s="125">
        <v>3</v>
      </c>
      <c r="F1949" s="125">
        <v>0</v>
      </c>
      <c r="G1949" s="125">
        <v>47326.019182000004</v>
      </c>
      <c r="H1949" s="125">
        <v>53451.527925000002</v>
      </c>
      <c r="I1949" s="125">
        <v>52061.788199000002</v>
      </c>
      <c r="J1949" s="125">
        <v>47326.019182000004</v>
      </c>
    </row>
    <row r="1950" spans="1:10" hidden="1" x14ac:dyDescent="0.25">
      <c r="A1950" s="125">
        <v>923447</v>
      </c>
      <c r="B1950" s="125">
        <v>2010</v>
      </c>
      <c r="C1950" s="125">
        <v>61</v>
      </c>
      <c r="D1950" s="125">
        <v>5</v>
      </c>
      <c r="E1950" s="125">
        <v>4</v>
      </c>
      <c r="F1950" s="125">
        <v>77521.830014000006</v>
      </c>
      <c r="G1950" s="125">
        <v>0</v>
      </c>
      <c r="H1950" s="125">
        <v>82542.557763999997</v>
      </c>
      <c r="I1950" s="125">
        <v>77623.021320999993</v>
      </c>
      <c r="J1950" s="125">
        <v>77521.830014000006</v>
      </c>
    </row>
    <row r="1951" spans="1:10" x14ac:dyDescent="0.25">
      <c r="A1951" s="125">
        <v>923448</v>
      </c>
      <c r="B1951" s="125">
        <v>2010</v>
      </c>
      <c r="C1951" s="125">
        <v>62</v>
      </c>
      <c r="D1951" s="125">
        <v>2</v>
      </c>
      <c r="E1951" s="125">
        <v>1</v>
      </c>
      <c r="F1951" s="129">
        <v>7221.1029989999997</v>
      </c>
      <c r="G1951" s="129">
        <v>0</v>
      </c>
      <c r="H1951" s="129">
        <v>9733.4588999999996</v>
      </c>
      <c r="I1951" s="129">
        <v>7225.1465410000001</v>
      </c>
      <c r="J1951" s="129">
        <v>7221.1029989999997</v>
      </c>
    </row>
    <row r="1952" spans="1:10" hidden="1" x14ac:dyDescent="0.25">
      <c r="A1952" s="125">
        <v>923449</v>
      </c>
      <c r="B1952" s="125">
        <v>2010</v>
      </c>
      <c r="C1952" s="125">
        <v>62</v>
      </c>
      <c r="D1952" s="125">
        <v>2</v>
      </c>
      <c r="E1952" s="125">
        <v>2</v>
      </c>
      <c r="F1952" s="125">
        <v>6624.1030119999996</v>
      </c>
      <c r="G1952" s="125">
        <v>0</v>
      </c>
      <c r="H1952" s="125">
        <v>7221.1029989999997</v>
      </c>
      <c r="I1952" s="125">
        <v>6631.860995</v>
      </c>
      <c r="J1952" s="125">
        <v>6624.1030119999996</v>
      </c>
    </row>
    <row r="1953" spans="1:10" hidden="1" x14ac:dyDescent="0.25">
      <c r="A1953" s="125">
        <v>923450</v>
      </c>
      <c r="B1953" s="125">
        <v>2010</v>
      </c>
      <c r="C1953" s="125">
        <v>62</v>
      </c>
      <c r="D1953" s="125">
        <v>2</v>
      </c>
      <c r="E1953" s="125">
        <v>3</v>
      </c>
      <c r="F1953" s="125">
        <v>5627.1256279999998</v>
      </c>
      <c r="G1953" s="125">
        <v>174.299286</v>
      </c>
      <c r="H1953" s="125">
        <v>6624.1030119999996</v>
      </c>
      <c r="I1953" s="125">
        <v>5829.8730610000002</v>
      </c>
      <c r="J1953" s="125">
        <v>5801.4249149999996</v>
      </c>
    </row>
    <row r="1954" spans="1:10" hidden="1" x14ac:dyDescent="0.25">
      <c r="A1954" s="125">
        <v>923451</v>
      </c>
      <c r="B1954" s="125">
        <v>2010</v>
      </c>
      <c r="C1954" s="125">
        <v>62</v>
      </c>
      <c r="D1954" s="125">
        <v>2</v>
      </c>
      <c r="E1954" s="125">
        <v>4</v>
      </c>
      <c r="F1954" s="125">
        <v>7222.7080990000004</v>
      </c>
      <c r="G1954" s="125">
        <v>0</v>
      </c>
      <c r="H1954" s="125">
        <v>9733.4588999999996</v>
      </c>
      <c r="I1954" s="125">
        <v>7225.1465410000001</v>
      </c>
      <c r="J1954" s="125">
        <v>7222.7080990000004</v>
      </c>
    </row>
    <row r="1955" spans="1:10" x14ac:dyDescent="0.25">
      <c r="A1955" s="125">
        <v>923452</v>
      </c>
      <c r="B1955" s="125">
        <v>2010</v>
      </c>
      <c r="C1955" s="125">
        <v>62</v>
      </c>
      <c r="D1955" s="125">
        <v>3</v>
      </c>
      <c r="E1955" s="125">
        <v>1</v>
      </c>
      <c r="F1955" s="129">
        <v>8896.7343170000004</v>
      </c>
      <c r="G1955" s="129">
        <v>0</v>
      </c>
      <c r="H1955" s="129">
        <v>10963.7024</v>
      </c>
      <c r="I1955" s="129">
        <v>8904.7190890000002</v>
      </c>
      <c r="J1955" s="129">
        <v>8896.7343170000004</v>
      </c>
    </row>
    <row r="1956" spans="1:10" hidden="1" x14ac:dyDescent="0.25">
      <c r="A1956" s="125">
        <v>923453</v>
      </c>
      <c r="B1956" s="125">
        <v>2010</v>
      </c>
      <c r="C1956" s="125">
        <v>62</v>
      </c>
      <c r="D1956" s="125">
        <v>3</v>
      </c>
      <c r="E1956" s="125">
        <v>2</v>
      </c>
      <c r="F1956" s="125">
        <v>8360.7149759999993</v>
      </c>
      <c r="G1956" s="125">
        <v>0</v>
      </c>
      <c r="H1956" s="125">
        <v>8896.7343170000004</v>
      </c>
      <c r="I1956" s="125">
        <v>8383.3927469999999</v>
      </c>
      <c r="J1956" s="125">
        <v>8360.7149759999993</v>
      </c>
    </row>
    <row r="1957" spans="1:10" hidden="1" x14ac:dyDescent="0.25">
      <c r="A1957" s="125">
        <v>923454</v>
      </c>
      <c r="B1957" s="125">
        <v>2010</v>
      </c>
      <c r="C1957" s="125">
        <v>62</v>
      </c>
      <c r="D1957" s="125">
        <v>3</v>
      </c>
      <c r="E1957" s="125">
        <v>3</v>
      </c>
      <c r="F1957" s="125">
        <v>6208.9198980000001</v>
      </c>
      <c r="G1957" s="125">
        <v>1355.1280919999999</v>
      </c>
      <c r="H1957" s="125">
        <v>8360.7149759999993</v>
      </c>
      <c r="I1957" s="125">
        <v>7647.5459879999999</v>
      </c>
      <c r="J1957" s="125">
        <v>7564.04799</v>
      </c>
    </row>
    <row r="1958" spans="1:10" hidden="1" x14ac:dyDescent="0.25">
      <c r="A1958" s="125">
        <v>923455</v>
      </c>
      <c r="B1958" s="125">
        <v>2010</v>
      </c>
      <c r="C1958" s="125">
        <v>62</v>
      </c>
      <c r="D1958" s="125">
        <v>3</v>
      </c>
      <c r="E1958" s="125">
        <v>4</v>
      </c>
      <c r="F1958" s="125">
        <v>4568.7165409999998</v>
      </c>
      <c r="G1958" s="125">
        <v>0</v>
      </c>
      <c r="H1958" s="125">
        <v>5627.1256279999998</v>
      </c>
      <c r="I1958" s="125">
        <v>4570.3514349999996</v>
      </c>
      <c r="J1958" s="125">
        <v>4568.7165409999998</v>
      </c>
    </row>
    <row r="1959" spans="1:10" x14ac:dyDescent="0.25">
      <c r="A1959" s="125">
        <v>923456</v>
      </c>
      <c r="B1959" s="125">
        <v>2010</v>
      </c>
      <c r="C1959" s="125">
        <v>62</v>
      </c>
      <c r="D1959" s="125">
        <v>4</v>
      </c>
      <c r="E1959" s="125">
        <v>1</v>
      </c>
      <c r="F1959" s="129">
        <v>4131.6569740000004</v>
      </c>
      <c r="G1959" s="129">
        <v>0</v>
      </c>
      <c r="H1959" s="129">
        <v>4729.3195999999998</v>
      </c>
      <c r="I1959" s="129">
        <v>4151.8696769999997</v>
      </c>
      <c r="J1959" s="129">
        <v>4131.6569740000004</v>
      </c>
    </row>
    <row r="1960" spans="1:10" hidden="1" x14ac:dyDescent="0.25">
      <c r="A1960" s="125">
        <v>923457</v>
      </c>
      <c r="B1960" s="125">
        <v>2010</v>
      </c>
      <c r="C1960" s="125">
        <v>62</v>
      </c>
      <c r="D1960" s="125">
        <v>4</v>
      </c>
      <c r="E1960" s="125">
        <v>2</v>
      </c>
      <c r="F1960" s="125">
        <v>3941.3301729999998</v>
      </c>
      <c r="G1960" s="125">
        <v>0</v>
      </c>
      <c r="H1960" s="125">
        <v>4131.6569740000004</v>
      </c>
      <c r="I1960" s="125">
        <v>3980.8514949999999</v>
      </c>
      <c r="J1960" s="125">
        <v>3941.3301729999998</v>
      </c>
    </row>
    <row r="1961" spans="1:10" hidden="1" x14ac:dyDescent="0.25">
      <c r="A1961" s="125">
        <v>923458</v>
      </c>
      <c r="B1961" s="125">
        <v>2010</v>
      </c>
      <c r="C1961" s="125">
        <v>62</v>
      </c>
      <c r="D1961" s="125">
        <v>4</v>
      </c>
      <c r="E1961" s="125">
        <v>3</v>
      </c>
      <c r="F1961" s="125">
        <v>1684.356139</v>
      </c>
      <c r="G1961" s="125">
        <v>1756.0332100000001</v>
      </c>
      <c r="H1961" s="125">
        <v>3941.3301729999998</v>
      </c>
      <c r="I1961" s="125">
        <v>3727.3159439999999</v>
      </c>
      <c r="J1961" s="125">
        <v>3440.389349</v>
      </c>
    </row>
    <row r="1962" spans="1:10" hidden="1" x14ac:dyDescent="0.25">
      <c r="A1962" s="125">
        <v>923459</v>
      </c>
      <c r="B1962" s="125">
        <v>2010</v>
      </c>
      <c r="C1962" s="125">
        <v>62</v>
      </c>
      <c r="D1962" s="125">
        <v>4</v>
      </c>
      <c r="E1962" s="125">
        <v>4</v>
      </c>
      <c r="F1962" s="125">
        <v>5433.5685739999999</v>
      </c>
      <c r="G1962" s="125">
        <v>0</v>
      </c>
      <c r="H1962" s="125">
        <v>6208.9198980000001</v>
      </c>
      <c r="I1962" s="125">
        <v>5450.810778</v>
      </c>
      <c r="J1962" s="125">
        <v>5433.5685739999999</v>
      </c>
    </row>
    <row r="1963" spans="1:10" x14ac:dyDescent="0.25">
      <c r="A1963" s="125">
        <v>923460</v>
      </c>
      <c r="B1963" s="125">
        <v>2010</v>
      </c>
      <c r="C1963" s="125">
        <v>62</v>
      </c>
      <c r="D1963" s="125">
        <v>5</v>
      </c>
      <c r="E1963" s="125">
        <v>1</v>
      </c>
      <c r="F1963" s="129">
        <v>1157.4074720000001</v>
      </c>
      <c r="G1963" s="129">
        <v>0</v>
      </c>
      <c r="H1963" s="129">
        <v>1233.2026000000001</v>
      </c>
      <c r="I1963" s="129">
        <v>1159.7037250000001</v>
      </c>
      <c r="J1963" s="129">
        <v>1157.4074720000001</v>
      </c>
    </row>
    <row r="1964" spans="1:10" hidden="1" x14ac:dyDescent="0.25">
      <c r="A1964" s="125">
        <v>923461</v>
      </c>
      <c r="B1964" s="125">
        <v>2010</v>
      </c>
      <c r="C1964" s="125">
        <v>62</v>
      </c>
      <c r="D1964" s="125">
        <v>5</v>
      </c>
      <c r="E1964" s="125">
        <v>2</v>
      </c>
      <c r="F1964" s="125">
        <v>1090.9334699999999</v>
      </c>
      <c r="G1964" s="125">
        <v>0</v>
      </c>
      <c r="H1964" s="125">
        <v>1157.4074720000001</v>
      </c>
      <c r="I1964" s="125">
        <v>1137.2685819999999</v>
      </c>
      <c r="J1964" s="125">
        <v>1090.9334699999999</v>
      </c>
    </row>
    <row r="1965" spans="1:10" hidden="1" x14ac:dyDescent="0.25">
      <c r="A1965" s="125">
        <v>923462</v>
      </c>
      <c r="B1965" s="125">
        <v>2010</v>
      </c>
      <c r="C1965" s="125">
        <v>62</v>
      </c>
      <c r="D1965" s="125">
        <v>5</v>
      </c>
      <c r="E1965" s="125">
        <v>3</v>
      </c>
      <c r="F1965" s="125">
        <v>0</v>
      </c>
      <c r="G1965" s="125">
        <v>965.91269</v>
      </c>
      <c r="H1965" s="125">
        <v>1090.9334699999999</v>
      </c>
      <c r="I1965" s="125">
        <v>1062.5691999999999</v>
      </c>
      <c r="J1965" s="125">
        <v>965.91269</v>
      </c>
    </row>
    <row r="1966" spans="1:10" hidden="1" x14ac:dyDescent="0.25">
      <c r="A1966" s="125">
        <v>923463</v>
      </c>
      <c r="B1966" s="125">
        <v>2010</v>
      </c>
      <c r="C1966" s="125">
        <v>62</v>
      </c>
      <c r="D1966" s="125">
        <v>5</v>
      </c>
      <c r="E1966" s="125">
        <v>4</v>
      </c>
      <c r="F1966" s="125">
        <v>1581.9036120000001</v>
      </c>
      <c r="G1966" s="125">
        <v>0</v>
      </c>
      <c r="H1966" s="125">
        <v>1684.356139</v>
      </c>
      <c r="I1966" s="125">
        <v>1583.968513</v>
      </c>
      <c r="J1966" s="125">
        <v>1581.9036120000001</v>
      </c>
    </row>
    <row r="1967" spans="1:10" x14ac:dyDescent="0.25">
      <c r="A1967" s="125">
        <v>923464</v>
      </c>
      <c r="B1967" s="125">
        <v>2010</v>
      </c>
      <c r="C1967" s="125">
        <v>63</v>
      </c>
      <c r="D1967" s="125">
        <v>2</v>
      </c>
      <c r="E1967" s="125">
        <v>1</v>
      </c>
      <c r="F1967" s="129">
        <v>141426.992482</v>
      </c>
      <c r="G1967" s="129">
        <v>0</v>
      </c>
      <c r="H1967" s="129">
        <v>190599.60060000001</v>
      </c>
      <c r="I1967" s="129">
        <v>141482.08352499999</v>
      </c>
      <c r="J1967" s="129">
        <v>141426.992482</v>
      </c>
    </row>
    <row r="1968" spans="1:10" hidden="1" x14ac:dyDescent="0.25">
      <c r="A1968" s="125">
        <v>923465</v>
      </c>
      <c r="B1968" s="125">
        <v>2010</v>
      </c>
      <c r="C1968" s="125">
        <v>63</v>
      </c>
      <c r="D1968" s="125">
        <v>2</v>
      </c>
      <c r="E1968" s="125">
        <v>2</v>
      </c>
      <c r="F1968" s="125">
        <v>129624.969642</v>
      </c>
      <c r="G1968" s="125">
        <v>0</v>
      </c>
      <c r="H1968" s="125">
        <v>141426.992482</v>
      </c>
      <c r="I1968" s="125">
        <v>129886.549895</v>
      </c>
      <c r="J1968" s="125">
        <v>129624.969642</v>
      </c>
    </row>
    <row r="1969" spans="1:10" hidden="1" x14ac:dyDescent="0.25">
      <c r="A1969" s="125">
        <v>923466</v>
      </c>
      <c r="B1969" s="125">
        <v>2010</v>
      </c>
      <c r="C1969" s="125">
        <v>63</v>
      </c>
      <c r="D1969" s="125">
        <v>2</v>
      </c>
      <c r="E1969" s="125">
        <v>3</v>
      </c>
      <c r="F1969" s="125">
        <v>106237.77483900001</v>
      </c>
      <c r="G1969" s="125">
        <v>3164.666929</v>
      </c>
      <c r="H1969" s="125">
        <v>129624.969642</v>
      </c>
      <c r="I1969" s="125">
        <v>114082.935782</v>
      </c>
      <c r="J1969" s="125">
        <v>109402.441768</v>
      </c>
    </row>
    <row r="1970" spans="1:10" hidden="1" x14ac:dyDescent="0.25">
      <c r="A1970" s="125">
        <v>923467</v>
      </c>
      <c r="B1970" s="125">
        <v>2010</v>
      </c>
      <c r="C1970" s="125">
        <v>63</v>
      </c>
      <c r="D1970" s="125">
        <v>2</v>
      </c>
      <c r="E1970" s="125">
        <v>4</v>
      </c>
      <c r="F1970" s="125">
        <v>141440.057894</v>
      </c>
      <c r="G1970" s="125">
        <v>0</v>
      </c>
      <c r="H1970" s="125">
        <v>190599.60060000001</v>
      </c>
      <c r="I1970" s="125">
        <v>141482.08352499999</v>
      </c>
      <c r="J1970" s="125">
        <v>141440.057894</v>
      </c>
    </row>
    <row r="1971" spans="1:10" x14ac:dyDescent="0.25">
      <c r="A1971" s="125">
        <v>923468</v>
      </c>
      <c r="B1971" s="125">
        <v>2010</v>
      </c>
      <c r="C1971" s="125">
        <v>63</v>
      </c>
      <c r="D1971" s="125">
        <v>3</v>
      </c>
      <c r="E1971" s="125">
        <v>1</v>
      </c>
      <c r="F1971" s="129">
        <v>93553.525523000004</v>
      </c>
      <c r="G1971" s="129">
        <v>0</v>
      </c>
      <c r="H1971" s="129">
        <v>115652.99115</v>
      </c>
      <c r="I1971" s="129">
        <v>93933.359412000005</v>
      </c>
      <c r="J1971" s="129">
        <v>93553.525523000004</v>
      </c>
    </row>
    <row r="1972" spans="1:10" hidden="1" x14ac:dyDescent="0.25">
      <c r="A1972" s="125">
        <v>923469</v>
      </c>
      <c r="B1972" s="125">
        <v>2010</v>
      </c>
      <c r="C1972" s="125">
        <v>63</v>
      </c>
      <c r="D1972" s="125">
        <v>3</v>
      </c>
      <c r="E1972" s="125">
        <v>2</v>
      </c>
      <c r="F1972" s="125">
        <v>86406.244271999996</v>
      </c>
      <c r="G1972" s="125">
        <v>0</v>
      </c>
      <c r="H1972" s="125">
        <v>93553.525523000004</v>
      </c>
      <c r="I1972" s="125">
        <v>88155.487099999998</v>
      </c>
      <c r="J1972" s="125">
        <v>86406.244271999996</v>
      </c>
    </row>
    <row r="1973" spans="1:10" hidden="1" x14ac:dyDescent="0.25">
      <c r="A1973" s="125">
        <v>923470</v>
      </c>
      <c r="B1973" s="125">
        <v>2010</v>
      </c>
      <c r="C1973" s="125">
        <v>63</v>
      </c>
      <c r="D1973" s="125">
        <v>3</v>
      </c>
      <c r="E1973" s="125">
        <v>3</v>
      </c>
      <c r="F1973" s="125">
        <v>53165.355356</v>
      </c>
      <c r="G1973" s="125">
        <v>10020.008257</v>
      </c>
      <c r="H1973" s="125">
        <v>86406.244271999996</v>
      </c>
      <c r="I1973" s="125">
        <v>79035.791635000001</v>
      </c>
      <c r="J1973" s="125">
        <v>63185.363613000001</v>
      </c>
    </row>
    <row r="1974" spans="1:10" hidden="1" x14ac:dyDescent="0.25">
      <c r="A1974" s="125">
        <v>923471</v>
      </c>
      <c r="B1974" s="125">
        <v>2010</v>
      </c>
      <c r="C1974" s="125">
        <v>63</v>
      </c>
      <c r="D1974" s="125">
        <v>3</v>
      </c>
      <c r="E1974" s="125">
        <v>4</v>
      </c>
      <c r="F1974" s="125">
        <v>85868.874204000007</v>
      </c>
      <c r="G1974" s="125">
        <v>0</v>
      </c>
      <c r="H1974" s="125">
        <v>106237.77483900001</v>
      </c>
      <c r="I1974" s="125">
        <v>86286.320724000005</v>
      </c>
      <c r="J1974" s="125">
        <v>85868.874204000007</v>
      </c>
    </row>
    <row r="1975" spans="1:10" x14ac:dyDescent="0.25">
      <c r="A1975" s="125">
        <v>923472</v>
      </c>
      <c r="B1975" s="125">
        <v>2010</v>
      </c>
      <c r="C1975" s="125">
        <v>63</v>
      </c>
      <c r="D1975" s="125">
        <v>4</v>
      </c>
      <c r="E1975" s="125">
        <v>1</v>
      </c>
      <c r="F1975" s="129">
        <v>19531.44426</v>
      </c>
      <c r="G1975" s="129">
        <v>0</v>
      </c>
      <c r="H1975" s="129">
        <v>22384.257600000001</v>
      </c>
      <c r="I1975" s="129">
        <v>19651.139747000001</v>
      </c>
      <c r="J1975" s="129">
        <v>19531.44426</v>
      </c>
    </row>
    <row r="1976" spans="1:10" hidden="1" x14ac:dyDescent="0.25">
      <c r="A1976" s="125">
        <v>923473</v>
      </c>
      <c r="B1976" s="125">
        <v>2010</v>
      </c>
      <c r="C1976" s="125">
        <v>63</v>
      </c>
      <c r="D1976" s="125">
        <v>4</v>
      </c>
      <c r="E1976" s="125">
        <v>2</v>
      </c>
      <c r="F1976" s="125">
        <v>17647.631603999998</v>
      </c>
      <c r="G1976" s="125">
        <v>0</v>
      </c>
      <c r="H1976" s="125">
        <v>19531.44426</v>
      </c>
      <c r="I1976" s="125">
        <v>18818.546545000001</v>
      </c>
      <c r="J1976" s="125">
        <v>17647.631603999998</v>
      </c>
    </row>
    <row r="1977" spans="1:10" hidden="1" x14ac:dyDescent="0.25">
      <c r="A1977" s="125">
        <v>923474</v>
      </c>
      <c r="B1977" s="125">
        <v>2010</v>
      </c>
      <c r="C1977" s="125">
        <v>63</v>
      </c>
      <c r="D1977" s="125">
        <v>4</v>
      </c>
      <c r="E1977" s="125">
        <v>3</v>
      </c>
      <c r="F1977" s="125">
        <v>2070.0888730000001</v>
      </c>
      <c r="G1977" s="125">
        <v>11972.957748999999</v>
      </c>
      <c r="H1977" s="125">
        <v>17647.631603999998</v>
      </c>
      <c r="I1977" s="125">
        <v>16689.365207999999</v>
      </c>
      <c r="J1977" s="125">
        <v>14043.046622</v>
      </c>
    </row>
    <row r="1978" spans="1:10" hidden="1" x14ac:dyDescent="0.25">
      <c r="A1978" s="125">
        <v>923475</v>
      </c>
      <c r="B1978" s="125">
        <v>2010</v>
      </c>
      <c r="C1978" s="125">
        <v>63</v>
      </c>
      <c r="D1978" s="125">
        <v>4</v>
      </c>
      <c r="E1978" s="125">
        <v>4</v>
      </c>
      <c r="F1978" s="125">
        <v>46648.147089999999</v>
      </c>
      <c r="G1978" s="125">
        <v>0</v>
      </c>
      <c r="H1978" s="125">
        <v>53165.355356</v>
      </c>
      <c r="I1978" s="125">
        <v>46673.865467000003</v>
      </c>
      <c r="J1978" s="125">
        <v>46648.147089999999</v>
      </c>
    </row>
    <row r="1979" spans="1:10" x14ac:dyDescent="0.25">
      <c r="A1979" s="125">
        <v>923476</v>
      </c>
      <c r="B1979" s="125">
        <v>2010</v>
      </c>
      <c r="C1979" s="125">
        <v>63</v>
      </c>
      <c r="D1979" s="125">
        <v>5</v>
      </c>
      <c r="E1979" s="125">
        <v>1</v>
      </c>
      <c r="F1979" s="129">
        <v>974.62698599999999</v>
      </c>
      <c r="G1979" s="129">
        <v>0</v>
      </c>
      <c r="H1979" s="129">
        <v>1036.3961999999999</v>
      </c>
      <c r="I1979" s="129">
        <v>974.62698599999999</v>
      </c>
      <c r="J1979" s="129">
        <v>974.62698599999999</v>
      </c>
    </row>
    <row r="1980" spans="1:10" hidden="1" x14ac:dyDescent="0.25">
      <c r="A1980" s="125">
        <v>923477</v>
      </c>
      <c r="B1980" s="125">
        <v>2010</v>
      </c>
      <c r="C1980" s="125">
        <v>63</v>
      </c>
      <c r="D1980" s="125">
        <v>5</v>
      </c>
      <c r="E1980" s="125">
        <v>2</v>
      </c>
      <c r="F1980" s="125">
        <v>903.90321800000004</v>
      </c>
      <c r="G1980" s="125">
        <v>0</v>
      </c>
      <c r="H1980" s="125">
        <v>974.62698599999999</v>
      </c>
      <c r="I1980" s="125">
        <v>957.66847700000005</v>
      </c>
      <c r="J1980" s="125">
        <v>903.90321800000004</v>
      </c>
    </row>
    <row r="1981" spans="1:10" hidden="1" x14ac:dyDescent="0.25">
      <c r="A1981" s="125">
        <v>923478</v>
      </c>
      <c r="B1981" s="125">
        <v>2010</v>
      </c>
      <c r="C1981" s="125">
        <v>63</v>
      </c>
      <c r="D1981" s="125">
        <v>5</v>
      </c>
      <c r="E1981" s="125">
        <v>3</v>
      </c>
      <c r="F1981" s="125">
        <v>0</v>
      </c>
      <c r="G1981" s="125">
        <v>751.18965800000001</v>
      </c>
      <c r="H1981" s="125">
        <v>903.90321800000004</v>
      </c>
      <c r="I1981" s="125">
        <v>880.40173500000003</v>
      </c>
      <c r="J1981" s="125">
        <v>751.18965800000001</v>
      </c>
    </row>
    <row r="1982" spans="1:10" hidden="1" x14ac:dyDescent="0.25">
      <c r="A1982" s="125">
        <v>923479</v>
      </c>
      <c r="B1982" s="125">
        <v>2010</v>
      </c>
      <c r="C1982" s="125">
        <v>63</v>
      </c>
      <c r="D1982" s="125">
        <v>5</v>
      </c>
      <c r="E1982" s="125">
        <v>4</v>
      </c>
      <c r="F1982" s="125">
        <v>1946.6927499999999</v>
      </c>
      <c r="G1982" s="125">
        <v>0</v>
      </c>
      <c r="H1982" s="125">
        <v>2070.0888730000001</v>
      </c>
      <c r="I1982" s="125">
        <v>1946.7115759999999</v>
      </c>
      <c r="J1982" s="125">
        <v>1946.6927499999999</v>
      </c>
    </row>
    <row r="1983" spans="1:10" x14ac:dyDescent="0.25">
      <c r="A1983" s="125">
        <v>923480</v>
      </c>
      <c r="B1983" s="125">
        <v>2010</v>
      </c>
      <c r="C1983" s="125">
        <v>64</v>
      </c>
      <c r="D1983" s="125">
        <v>2</v>
      </c>
      <c r="E1983" s="125">
        <v>1</v>
      </c>
      <c r="F1983" s="129">
        <v>12022.387305</v>
      </c>
      <c r="G1983" s="129">
        <v>0</v>
      </c>
      <c r="H1983" s="129">
        <v>16202.439</v>
      </c>
      <c r="I1983" s="129">
        <v>12027.070470000001</v>
      </c>
      <c r="J1983" s="129">
        <v>12022.387305</v>
      </c>
    </row>
    <row r="1984" spans="1:10" hidden="1" x14ac:dyDescent="0.25">
      <c r="A1984" s="125">
        <v>923481</v>
      </c>
      <c r="B1984" s="125">
        <v>2010</v>
      </c>
      <c r="C1984" s="125">
        <v>64</v>
      </c>
      <c r="D1984" s="125">
        <v>2</v>
      </c>
      <c r="E1984" s="125">
        <v>2</v>
      </c>
      <c r="F1984" s="125">
        <v>11019.124158000001</v>
      </c>
      <c r="G1984" s="125">
        <v>0</v>
      </c>
      <c r="H1984" s="125">
        <v>12022.387305</v>
      </c>
      <c r="I1984" s="125">
        <v>11041.360500999999</v>
      </c>
      <c r="J1984" s="125">
        <v>11019.124158000001</v>
      </c>
    </row>
    <row r="1985" spans="1:10" hidden="1" x14ac:dyDescent="0.25">
      <c r="A1985" s="125">
        <v>923482</v>
      </c>
      <c r="B1985" s="125">
        <v>2010</v>
      </c>
      <c r="C1985" s="125">
        <v>64</v>
      </c>
      <c r="D1985" s="125">
        <v>2</v>
      </c>
      <c r="E1985" s="125">
        <v>3</v>
      </c>
      <c r="F1985" s="125">
        <v>9030.3555749999996</v>
      </c>
      <c r="G1985" s="125">
        <v>269.00099999999998</v>
      </c>
      <c r="H1985" s="125">
        <v>11019.124158000001</v>
      </c>
      <c r="I1985" s="125">
        <v>9697.9311720000005</v>
      </c>
      <c r="J1985" s="125">
        <v>9299.3565749999998</v>
      </c>
    </row>
    <row r="1986" spans="1:10" hidden="1" x14ac:dyDescent="0.25">
      <c r="A1986" s="125">
        <v>923483</v>
      </c>
      <c r="B1986" s="125">
        <v>2010</v>
      </c>
      <c r="C1986" s="125">
        <v>64</v>
      </c>
      <c r="D1986" s="125">
        <v>2</v>
      </c>
      <c r="E1986" s="125">
        <v>4</v>
      </c>
      <c r="F1986" s="125">
        <v>12023.497966000001</v>
      </c>
      <c r="G1986" s="125">
        <v>0</v>
      </c>
      <c r="H1986" s="125">
        <v>16202.439</v>
      </c>
      <c r="I1986" s="125">
        <v>12027.070470000001</v>
      </c>
      <c r="J1986" s="125">
        <v>12023.497966000001</v>
      </c>
    </row>
    <row r="1987" spans="1:10" x14ac:dyDescent="0.25">
      <c r="A1987" s="125">
        <v>923484</v>
      </c>
      <c r="B1987" s="125">
        <v>2010</v>
      </c>
      <c r="C1987" s="125">
        <v>64</v>
      </c>
      <c r="D1987" s="125">
        <v>3</v>
      </c>
      <c r="E1987" s="125">
        <v>1</v>
      </c>
      <c r="F1987" s="129">
        <v>8129.9885969999996</v>
      </c>
      <c r="G1987" s="129">
        <v>0</v>
      </c>
      <c r="H1987" s="129">
        <v>10051.9686</v>
      </c>
      <c r="I1987" s="129">
        <v>8164.2088970000004</v>
      </c>
      <c r="J1987" s="129">
        <v>8129.9885969999996</v>
      </c>
    </row>
    <row r="1988" spans="1:10" hidden="1" x14ac:dyDescent="0.25">
      <c r="A1988" s="125">
        <v>923485</v>
      </c>
      <c r="B1988" s="125">
        <v>2010</v>
      </c>
      <c r="C1988" s="125">
        <v>64</v>
      </c>
      <c r="D1988" s="125">
        <v>3</v>
      </c>
      <c r="E1988" s="125">
        <v>2</v>
      </c>
      <c r="F1988" s="125">
        <v>7508.8755529999999</v>
      </c>
      <c r="G1988" s="125">
        <v>0</v>
      </c>
      <c r="H1988" s="125">
        <v>8129.9885969999996</v>
      </c>
      <c r="I1988" s="125">
        <v>7660.8882549999998</v>
      </c>
      <c r="J1988" s="125">
        <v>7508.8755529999999</v>
      </c>
    </row>
    <row r="1989" spans="1:10" hidden="1" x14ac:dyDescent="0.25">
      <c r="A1989" s="125">
        <v>923486</v>
      </c>
      <c r="B1989" s="125">
        <v>2010</v>
      </c>
      <c r="C1989" s="125">
        <v>64</v>
      </c>
      <c r="D1989" s="125">
        <v>3</v>
      </c>
      <c r="E1989" s="125">
        <v>3</v>
      </c>
      <c r="F1989" s="125">
        <v>4620.17317</v>
      </c>
      <c r="G1989" s="125">
        <v>870.75827900000002</v>
      </c>
      <c r="H1989" s="125">
        <v>7508.8755529999999</v>
      </c>
      <c r="I1989" s="125">
        <v>6868.3684679999997</v>
      </c>
      <c r="J1989" s="125">
        <v>5490.9314489999997</v>
      </c>
    </row>
    <row r="1990" spans="1:10" hidden="1" x14ac:dyDescent="0.25">
      <c r="A1990" s="125">
        <v>923487</v>
      </c>
      <c r="B1990" s="125">
        <v>2010</v>
      </c>
      <c r="C1990" s="125">
        <v>64</v>
      </c>
      <c r="D1990" s="125">
        <v>3</v>
      </c>
      <c r="E1990" s="125">
        <v>4</v>
      </c>
      <c r="F1990" s="125">
        <v>7298.0622400000002</v>
      </c>
      <c r="G1990" s="125">
        <v>0</v>
      </c>
      <c r="H1990" s="125">
        <v>9030.3555749999996</v>
      </c>
      <c r="I1990" s="125">
        <v>7334.4547979999998</v>
      </c>
      <c r="J1990" s="125">
        <v>7298.0622400000002</v>
      </c>
    </row>
    <row r="1991" spans="1:10" x14ac:dyDescent="0.25">
      <c r="A1991" s="125">
        <v>923488</v>
      </c>
      <c r="B1991" s="125">
        <v>2010</v>
      </c>
      <c r="C1991" s="125">
        <v>64</v>
      </c>
      <c r="D1991" s="125">
        <v>4</v>
      </c>
      <c r="E1991" s="125">
        <v>1</v>
      </c>
      <c r="F1991" s="129">
        <v>1702.0698669999999</v>
      </c>
      <c r="G1991" s="129">
        <v>0</v>
      </c>
      <c r="H1991" s="129">
        <v>1950.6786</v>
      </c>
      <c r="I1991" s="129">
        <v>1712.5007430000001</v>
      </c>
      <c r="J1991" s="129">
        <v>1702.0698669999999</v>
      </c>
    </row>
    <row r="1992" spans="1:10" hidden="1" x14ac:dyDescent="0.25">
      <c r="A1992" s="125">
        <v>923489</v>
      </c>
      <c r="B1992" s="125">
        <v>2010</v>
      </c>
      <c r="C1992" s="125">
        <v>64</v>
      </c>
      <c r="D1992" s="125">
        <v>4</v>
      </c>
      <c r="E1992" s="125">
        <v>2</v>
      </c>
      <c r="F1992" s="125">
        <v>1537.9048049999999</v>
      </c>
      <c r="G1992" s="125">
        <v>0</v>
      </c>
      <c r="H1992" s="125">
        <v>1702.0698669999999</v>
      </c>
      <c r="I1992" s="125">
        <v>1639.9443160000001</v>
      </c>
      <c r="J1992" s="125">
        <v>1537.9048049999999</v>
      </c>
    </row>
    <row r="1993" spans="1:10" hidden="1" x14ac:dyDescent="0.25">
      <c r="A1993" s="125">
        <v>923490</v>
      </c>
      <c r="B1993" s="125">
        <v>2010</v>
      </c>
      <c r="C1993" s="125">
        <v>64</v>
      </c>
      <c r="D1993" s="125">
        <v>4</v>
      </c>
      <c r="E1993" s="125">
        <v>3</v>
      </c>
      <c r="F1993" s="125">
        <v>179.99453600000001</v>
      </c>
      <c r="G1993" s="125">
        <v>1041.0504599999999</v>
      </c>
      <c r="H1993" s="125">
        <v>1537.9048049999999</v>
      </c>
      <c r="I1993" s="125">
        <v>1454.3965740000001</v>
      </c>
      <c r="J1993" s="125">
        <v>1221.0449960000001</v>
      </c>
    </row>
    <row r="1994" spans="1:10" hidden="1" x14ac:dyDescent="0.25">
      <c r="A1994" s="125">
        <v>923491</v>
      </c>
      <c r="B1994" s="125">
        <v>2010</v>
      </c>
      <c r="C1994" s="125">
        <v>64</v>
      </c>
      <c r="D1994" s="125">
        <v>4</v>
      </c>
      <c r="E1994" s="125">
        <v>4</v>
      </c>
      <c r="F1994" s="125">
        <v>4053.8150489999998</v>
      </c>
      <c r="G1994" s="125">
        <v>0</v>
      </c>
      <c r="H1994" s="125">
        <v>4620.17317</v>
      </c>
      <c r="I1994" s="125">
        <v>4056.0500259999999</v>
      </c>
      <c r="J1994" s="125">
        <v>4053.8150489999998</v>
      </c>
    </row>
    <row r="1995" spans="1:10" x14ac:dyDescent="0.25">
      <c r="A1995" s="125">
        <v>923492</v>
      </c>
      <c r="B1995" s="125">
        <v>2010</v>
      </c>
      <c r="C1995" s="125">
        <v>64</v>
      </c>
      <c r="D1995" s="125">
        <v>5</v>
      </c>
      <c r="E1995" s="125">
        <v>1</v>
      </c>
      <c r="F1995" s="129">
        <v>84.342031000000006</v>
      </c>
      <c r="G1995" s="129">
        <v>0</v>
      </c>
      <c r="H1995" s="129">
        <v>89.687399999999997</v>
      </c>
      <c r="I1995" s="129">
        <v>84.342031000000006</v>
      </c>
      <c r="J1995" s="129">
        <v>84.342031000000006</v>
      </c>
    </row>
    <row r="1996" spans="1:10" hidden="1" x14ac:dyDescent="0.25">
      <c r="A1996" s="125">
        <v>923493</v>
      </c>
      <c r="B1996" s="125">
        <v>2010</v>
      </c>
      <c r="C1996" s="125">
        <v>64</v>
      </c>
      <c r="D1996" s="125">
        <v>5</v>
      </c>
      <c r="E1996" s="125">
        <v>2</v>
      </c>
      <c r="F1996" s="125">
        <v>78.221755000000002</v>
      </c>
      <c r="G1996" s="125">
        <v>0</v>
      </c>
      <c r="H1996" s="125">
        <v>84.342031000000006</v>
      </c>
      <c r="I1996" s="125">
        <v>82.874480000000005</v>
      </c>
      <c r="J1996" s="125">
        <v>78.221755000000002</v>
      </c>
    </row>
    <row r="1997" spans="1:10" hidden="1" x14ac:dyDescent="0.25">
      <c r="A1997" s="125">
        <v>923494</v>
      </c>
      <c r="B1997" s="125">
        <v>2010</v>
      </c>
      <c r="C1997" s="125">
        <v>64</v>
      </c>
      <c r="D1997" s="125">
        <v>5</v>
      </c>
      <c r="E1997" s="125">
        <v>3</v>
      </c>
      <c r="F1997" s="125">
        <v>0</v>
      </c>
      <c r="G1997" s="125">
        <v>65.006265999999997</v>
      </c>
      <c r="H1997" s="125">
        <v>78.221755000000002</v>
      </c>
      <c r="I1997" s="125">
        <v>76.187989000000002</v>
      </c>
      <c r="J1997" s="125">
        <v>65.006265999999997</v>
      </c>
    </row>
    <row r="1998" spans="1:10" hidden="1" x14ac:dyDescent="0.25">
      <c r="A1998" s="125">
        <v>923495</v>
      </c>
      <c r="B1998" s="125">
        <v>2010</v>
      </c>
      <c r="C1998" s="125">
        <v>64</v>
      </c>
      <c r="D1998" s="125">
        <v>5</v>
      </c>
      <c r="E1998" s="125">
        <v>4</v>
      </c>
      <c r="F1998" s="125">
        <v>169.26522499999999</v>
      </c>
      <c r="G1998" s="125">
        <v>0</v>
      </c>
      <c r="H1998" s="125">
        <v>179.99453600000001</v>
      </c>
      <c r="I1998" s="125">
        <v>169.266862</v>
      </c>
      <c r="J1998" s="125">
        <v>169.26522499999999</v>
      </c>
    </row>
    <row r="1999" spans="1:10" x14ac:dyDescent="0.25">
      <c r="A1999" s="125">
        <v>923496</v>
      </c>
      <c r="B1999" s="125">
        <v>2010</v>
      </c>
      <c r="C1999" s="125">
        <v>65</v>
      </c>
      <c r="D1999" s="125">
        <v>2</v>
      </c>
      <c r="E1999" s="125">
        <v>1</v>
      </c>
      <c r="F1999" s="129">
        <v>2154.0013779999999</v>
      </c>
      <c r="G1999" s="129">
        <v>0</v>
      </c>
      <c r="H1999" s="129">
        <v>2910.8292000000001</v>
      </c>
      <c r="I1999" s="129">
        <v>2160.7085149999998</v>
      </c>
      <c r="J1999" s="129">
        <v>2154.0013779999999</v>
      </c>
    </row>
    <row r="2000" spans="1:10" hidden="1" x14ac:dyDescent="0.25">
      <c r="A2000" s="125">
        <v>923497</v>
      </c>
      <c r="B2000" s="125">
        <v>2010</v>
      </c>
      <c r="C2000" s="125">
        <v>65</v>
      </c>
      <c r="D2000" s="125">
        <v>2</v>
      </c>
      <c r="E2000" s="125">
        <v>2</v>
      </c>
      <c r="F2000" s="125">
        <v>1976.368739</v>
      </c>
      <c r="G2000" s="125">
        <v>0</v>
      </c>
      <c r="H2000" s="125">
        <v>2154.0013779999999</v>
      </c>
      <c r="I2000" s="125">
        <v>1978.234866</v>
      </c>
      <c r="J2000" s="125">
        <v>1976.368739</v>
      </c>
    </row>
    <row r="2001" spans="1:10" hidden="1" x14ac:dyDescent="0.25">
      <c r="A2001" s="125">
        <v>923498</v>
      </c>
      <c r="B2001" s="125">
        <v>2010</v>
      </c>
      <c r="C2001" s="125">
        <v>65</v>
      </c>
      <c r="D2001" s="125">
        <v>2</v>
      </c>
      <c r="E2001" s="125">
        <v>3</v>
      </c>
      <c r="F2001" s="125">
        <v>1590.4674869999999</v>
      </c>
      <c r="G2001" s="125">
        <v>137.67067499999999</v>
      </c>
      <c r="H2001" s="125">
        <v>1976.368739</v>
      </c>
      <c r="I2001" s="125">
        <v>1739.4021270000001</v>
      </c>
      <c r="J2001" s="125">
        <v>1728.138162</v>
      </c>
    </row>
    <row r="2002" spans="1:10" hidden="1" x14ac:dyDescent="0.25">
      <c r="A2002" s="125">
        <v>923499</v>
      </c>
      <c r="B2002" s="125">
        <v>2010</v>
      </c>
      <c r="C2002" s="125">
        <v>65</v>
      </c>
      <c r="D2002" s="125">
        <v>2</v>
      </c>
      <c r="E2002" s="125">
        <v>4</v>
      </c>
      <c r="F2002" s="125">
        <v>2159.118082</v>
      </c>
      <c r="G2002" s="125">
        <v>0</v>
      </c>
      <c r="H2002" s="125">
        <v>2910.8292000000001</v>
      </c>
      <c r="I2002" s="125">
        <v>2160.7085149999998</v>
      </c>
      <c r="J2002" s="125">
        <v>2159.118082</v>
      </c>
    </row>
    <row r="2003" spans="1:10" x14ac:dyDescent="0.25">
      <c r="A2003" s="125">
        <v>923500</v>
      </c>
      <c r="B2003" s="125">
        <v>2010</v>
      </c>
      <c r="C2003" s="125">
        <v>65</v>
      </c>
      <c r="D2003" s="125">
        <v>3</v>
      </c>
      <c r="E2003" s="125">
        <v>1</v>
      </c>
      <c r="F2003" s="129">
        <v>264.94336499999997</v>
      </c>
      <c r="G2003" s="129">
        <v>0</v>
      </c>
      <c r="H2003" s="129">
        <v>327.21055000000001</v>
      </c>
      <c r="I2003" s="129">
        <v>265.76040899999998</v>
      </c>
      <c r="J2003" s="129">
        <v>264.94336499999997</v>
      </c>
    </row>
    <row r="2004" spans="1:10" hidden="1" x14ac:dyDescent="0.25">
      <c r="A2004" s="125">
        <v>923501</v>
      </c>
      <c r="B2004" s="125">
        <v>2010</v>
      </c>
      <c r="C2004" s="125">
        <v>65</v>
      </c>
      <c r="D2004" s="125">
        <v>3</v>
      </c>
      <c r="E2004" s="125">
        <v>2</v>
      </c>
      <c r="F2004" s="125">
        <v>249.41489100000001</v>
      </c>
      <c r="G2004" s="125">
        <v>0</v>
      </c>
      <c r="H2004" s="125">
        <v>264.94336499999997</v>
      </c>
      <c r="I2004" s="125">
        <v>249.65613300000001</v>
      </c>
      <c r="J2004" s="125">
        <v>249.41489100000001</v>
      </c>
    </row>
    <row r="2005" spans="1:10" hidden="1" x14ac:dyDescent="0.25">
      <c r="A2005" s="125">
        <v>923502</v>
      </c>
      <c r="B2005" s="125">
        <v>2010</v>
      </c>
      <c r="C2005" s="125">
        <v>65</v>
      </c>
      <c r="D2005" s="125">
        <v>3</v>
      </c>
      <c r="E2005" s="125">
        <v>3</v>
      </c>
      <c r="F2005" s="125">
        <v>171.94833800000001</v>
      </c>
      <c r="G2005" s="125">
        <v>55.072780999999999</v>
      </c>
      <c r="H2005" s="125">
        <v>249.41489100000001</v>
      </c>
      <c r="I2005" s="125">
        <v>228.13980100000001</v>
      </c>
      <c r="J2005" s="125">
        <v>227.021119</v>
      </c>
    </row>
    <row r="2006" spans="1:10" hidden="1" x14ac:dyDescent="0.25">
      <c r="A2006" s="125">
        <v>923503</v>
      </c>
      <c r="B2006" s="125">
        <v>2010</v>
      </c>
      <c r="C2006" s="125">
        <v>65</v>
      </c>
      <c r="D2006" s="125">
        <v>3</v>
      </c>
      <c r="E2006" s="125">
        <v>4</v>
      </c>
      <c r="F2006" s="125">
        <v>1290.8392779999999</v>
      </c>
      <c r="G2006" s="125">
        <v>0</v>
      </c>
      <c r="H2006" s="125">
        <v>1590.4674869999999</v>
      </c>
      <c r="I2006" s="125">
        <v>1291.777693</v>
      </c>
      <c r="J2006" s="125">
        <v>1290.8392779999999</v>
      </c>
    </row>
    <row r="2007" spans="1:10" x14ac:dyDescent="0.25">
      <c r="A2007" s="125">
        <v>923504</v>
      </c>
      <c r="B2007" s="125">
        <v>2010</v>
      </c>
      <c r="C2007" s="125">
        <v>65</v>
      </c>
      <c r="D2007" s="125">
        <v>4</v>
      </c>
      <c r="E2007" s="125">
        <v>1</v>
      </c>
      <c r="F2007" s="129">
        <v>279.22643599999998</v>
      </c>
      <c r="G2007" s="129">
        <v>0</v>
      </c>
      <c r="H2007" s="129">
        <v>334.99459999999999</v>
      </c>
      <c r="I2007" s="129">
        <v>294.09175900000002</v>
      </c>
      <c r="J2007" s="129">
        <v>279.22643599999998</v>
      </c>
    </row>
    <row r="2008" spans="1:10" hidden="1" x14ac:dyDescent="0.25">
      <c r="A2008" s="125">
        <v>923505</v>
      </c>
      <c r="B2008" s="125">
        <v>2010</v>
      </c>
      <c r="C2008" s="125">
        <v>65</v>
      </c>
      <c r="D2008" s="125">
        <v>4</v>
      </c>
      <c r="E2008" s="125">
        <v>2</v>
      </c>
      <c r="F2008" s="125">
        <v>265.775172</v>
      </c>
      <c r="G2008" s="125">
        <v>0</v>
      </c>
      <c r="H2008" s="125">
        <v>279.22643599999998</v>
      </c>
      <c r="I2008" s="125">
        <v>269.034671</v>
      </c>
      <c r="J2008" s="125">
        <v>265.775172</v>
      </c>
    </row>
    <row r="2009" spans="1:10" hidden="1" x14ac:dyDescent="0.25">
      <c r="A2009" s="125">
        <v>923506</v>
      </c>
      <c r="B2009" s="125">
        <v>2010</v>
      </c>
      <c r="C2009" s="125">
        <v>65</v>
      </c>
      <c r="D2009" s="125">
        <v>4</v>
      </c>
      <c r="E2009" s="125">
        <v>3</v>
      </c>
      <c r="F2009" s="125">
        <v>30.705757999999999</v>
      </c>
      <c r="G2009" s="125">
        <v>216.60795200000001</v>
      </c>
      <c r="H2009" s="125">
        <v>265.775172</v>
      </c>
      <c r="I2009" s="125">
        <v>251.34358</v>
      </c>
      <c r="J2009" s="125">
        <v>247.31370999999999</v>
      </c>
    </row>
    <row r="2010" spans="1:10" hidden="1" x14ac:dyDescent="0.25">
      <c r="A2010" s="125">
        <v>923507</v>
      </c>
      <c r="B2010" s="125">
        <v>2010</v>
      </c>
      <c r="C2010" s="125">
        <v>65</v>
      </c>
      <c r="D2010" s="125">
        <v>4</v>
      </c>
      <c r="E2010" s="125">
        <v>4</v>
      </c>
      <c r="F2010" s="125">
        <v>150.266469</v>
      </c>
      <c r="G2010" s="125">
        <v>0</v>
      </c>
      <c r="H2010" s="125">
        <v>171.94833800000001</v>
      </c>
      <c r="I2010" s="125">
        <v>150.95344600000001</v>
      </c>
      <c r="J2010" s="125">
        <v>150.266469</v>
      </c>
    </row>
    <row r="2011" spans="1:10" x14ac:dyDescent="0.25">
      <c r="A2011" s="125">
        <v>923508</v>
      </c>
      <c r="B2011" s="125">
        <v>2010</v>
      </c>
      <c r="C2011" s="125">
        <v>65</v>
      </c>
      <c r="D2011" s="125">
        <v>5</v>
      </c>
      <c r="E2011" s="125">
        <v>1</v>
      </c>
      <c r="F2011" s="129">
        <v>24.032440000000001</v>
      </c>
      <c r="G2011" s="129">
        <v>0</v>
      </c>
      <c r="H2011" s="129">
        <v>53.781599999999997</v>
      </c>
      <c r="I2011" s="129">
        <v>50.576217</v>
      </c>
      <c r="J2011" s="129">
        <v>24.032440000000001</v>
      </c>
    </row>
    <row r="2012" spans="1:10" hidden="1" x14ac:dyDescent="0.25">
      <c r="A2012" s="125">
        <v>923509</v>
      </c>
      <c r="B2012" s="125">
        <v>2010</v>
      </c>
      <c r="C2012" s="125">
        <v>65</v>
      </c>
      <c r="D2012" s="125">
        <v>5</v>
      </c>
      <c r="E2012" s="125">
        <v>2</v>
      </c>
      <c r="F2012" s="125">
        <v>23.614208000000001</v>
      </c>
      <c r="G2012" s="125">
        <v>0</v>
      </c>
      <c r="H2012" s="125">
        <v>24.032440000000001</v>
      </c>
      <c r="I2012" s="125">
        <v>23.614274999999999</v>
      </c>
      <c r="J2012" s="125">
        <v>23.614208000000001</v>
      </c>
    </row>
    <row r="2013" spans="1:10" hidden="1" x14ac:dyDescent="0.25">
      <c r="A2013" s="125">
        <v>923510</v>
      </c>
      <c r="B2013" s="125">
        <v>2010</v>
      </c>
      <c r="C2013" s="125">
        <v>65</v>
      </c>
      <c r="D2013" s="125">
        <v>5</v>
      </c>
      <c r="E2013" s="125">
        <v>3</v>
      </c>
      <c r="F2013" s="125">
        <v>0</v>
      </c>
      <c r="G2013" s="125">
        <v>22.999893</v>
      </c>
      <c r="H2013" s="125">
        <v>23.614208000000001</v>
      </c>
      <c r="I2013" s="125">
        <v>23.000238</v>
      </c>
      <c r="J2013" s="125">
        <v>22.999893</v>
      </c>
    </row>
    <row r="2014" spans="1:10" hidden="1" x14ac:dyDescent="0.25">
      <c r="A2014" s="125">
        <v>923511</v>
      </c>
      <c r="B2014" s="125">
        <v>2010</v>
      </c>
      <c r="C2014" s="125">
        <v>65</v>
      </c>
      <c r="D2014" s="125">
        <v>5</v>
      </c>
      <c r="E2014" s="125">
        <v>4</v>
      </c>
      <c r="F2014" s="125">
        <v>27.926031999999999</v>
      </c>
      <c r="G2014" s="125">
        <v>0</v>
      </c>
      <c r="H2014" s="125">
        <v>30.705757999999999</v>
      </c>
      <c r="I2014" s="125">
        <v>28.875695</v>
      </c>
      <c r="J2014" s="125">
        <v>27.926031999999999</v>
      </c>
    </row>
    <row r="2015" spans="1:10" x14ac:dyDescent="0.25">
      <c r="A2015" s="125">
        <v>923512</v>
      </c>
      <c r="B2015" s="125">
        <v>2010</v>
      </c>
      <c r="C2015" s="125">
        <v>67</v>
      </c>
      <c r="D2015" s="125">
        <v>2</v>
      </c>
      <c r="E2015" s="125">
        <v>1</v>
      </c>
      <c r="F2015" s="129">
        <v>19911.334588999998</v>
      </c>
      <c r="G2015" s="129">
        <v>0</v>
      </c>
      <c r="H2015" s="129">
        <v>26837.831999999999</v>
      </c>
      <c r="I2015" s="129">
        <v>19921.722694</v>
      </c>
      <c r="J2015" s="129">
        <v>19911.334588999998</v>
      </c>
    </row>
    <row r="2016" spans="1:10" hidden="1" x14ac:dyDescent="0.25">
      <c r="A2016" s="125">
        <v>923513</v>
      </c>
      <c r="B2016" s="125">
        <v>2010</v>
      </c>
      <c r="C2016" s="125">
        <v>67</v>
      </c>
      <c r="D2016" s="125">
        <v>2</v>
      </c>
      <c r="E2016" s="125">
        <v>2</v>
      </c>
      <c r="F2016" s="125">
        <v>18213.344346000002</v>
      </c>
      <c r="G2016" s="125">
        <v>0</v>
      </c>
      <c r="H2016" s="125">
        <v>19911.334588999998</v>
      </c>
      <c r="I2016" s="125">
        <v>18286.569686999999</v>
      </c>
      <c r="J2016" s="125">
        <v>18213.344346000002</v>
      </c>
    </row>
    <row r="2017" spans="1:10" hidden="1" x14ac:dyDescent="0.25">
      <c r="A2017" s="125">
        <v>923514</v>
      </c>
      <c r="B2017" s="125">
        <v>2010</v>
      </c>
      <c r="C2017" s="125">
        <v>67</v>
      </c>
      <c r="D2017" s="125">
        <v>2</v>
      </c>
      <c r="E2017" s="125">
        <v>3</v>
      </c>
      <c r="F2017" s="125">
        <v>15744.165293</v>
      </c>
      <c r="G2017" s="125">
        <v>141.805643</v>
      </c>
      <c r="H2017" s="125">
        <v>18213.344346000002</v>
      </c>
      <c r="I2017" s="125">
        <v>16029.564359</v>
      </c>
      <c r="J2017" s="125">
        <v>15885.970936</v>
      </c>
    </row>
    <row r="2018" spans="1:10" hidden="1" x14ac:dyDescent="0.25">
      <c r="A2018" s="125">
        <v>923515</v>
      </c>
      <c r="B2018" s="125">
        <v>2010</v>
      </c>
      <c r="C2018" s="125">
        <v>67</v>
      </c>
      <c r="D2018" s="125">
        <v>2</v>
      </c>
      <c r="E2018" s="125">
        <v>4</v>
      </c>
      <c r="F2018" s="125">
        <v>19912.542262999999</v>
      </c>
      <c r="G2018" s="125">
        <v>0</v>
      </c>
      <c r="H2018" s="125">
        <v>26837.831999999999</v>
      </c>
      <c r="I2018" s="125">
        <v>19921.722694</v>
      </c>
      <c r="J2018" s="125">
        <v>19912.542262999999</v>
      </c>
    </row>
    <row r="2019" spans="1:10" x14ac:dyDescent="0.25">
      <c r="A2019" s="125">
        <v>923516</v>
      </c>
      <c r="B2019" s="125">
        <v>2010</v>
      </c>
      <c r="C2019" s="125">
        <v>67</v>
      </c>
      <c r="D2019" s="125">
        <v>3</v>
      </c>
      <c r="E2019" s="125">
        <v>1</v>
      </c>
      <c r="F2019" s="129">
        <v>56744.366303000003</v>
      </c>
      <c r="G2019" s="129">
        <v>0</v>
      </c>
      <c r="H2019" s="129">
        <v>70823.118000000002</v>
      </c>
      <c r="I2019" s="129">
        <v>57522.536440000003</v>
      </c>
      <c r="J2019" s="129">
        <v>56744.366303000003</v>
      </c>
    </row>
    <row r="2020" spans="1:10" hidden="1" x14ac:dyDescent="0.25">
      <c r="A2020" s="125">
        <v>923517</v>
      </c>
      <c r="B2020" s="125">
        <v>2010</v>
      </c>
      <c r="C2020" s="125">
        <v>67</v>
      </c>
      <c r="D2020" s="125">
        <v>3</v>
      </c>
      <c r="E2020" s="125">
        <v>2</v>
      </c>
      <c r="F2020" s="125">
        <v>50260.477504000002</v>
      </c>
      <c r="G2020" s="125">
        <v>0</v>
      </c>
      <c r="H2020" s="125">
        <v>56744.366303000003</v>
      </c>
      <c r="I2020" s="125">
        <v>53470.216367000001</v>
      </c>
      <c r="J2020" s="125">
        <v>50260.477504000002</v>
      </c>
    </row>
    <row r="2021" spans="1:10" hidden="1" x14ac:dyDescent="0.25">
      <c r="A2021" s="125">
        <v>923518</v>
      </c>
      <c r="B2021" s="125">
        <v>2010</v>
      </c>
      <c r="C2021" s="125">
        <v>67</v>
      </c>
      <c r="D2021" s="125">
        <v>3</v>
      </c>
      <c r="E2021" s="125">
        <v>3</v>
      </c>
      <c r="F2021" s="125">
        <v>37283.802872</v>
      </c>
      <c r="G2021" s="125">
        <v>5445.4051419999996</v>
      </c>
      <c r="H2021" s="125">
        <v>50260.477504000002</v>
      </c>
      <c r="I2021" s="125">
        <v>45973.258773000001</v>
      </c>
      <c r="J2021" s="125">
        <v>42729.208013000003</v>
      </c>
    </row>
    <row r="2022" spans="1:10" hidden="1" x14ac:dyDescent="0.25">
      <c r="A2022" s="125">
        <v>923519</v>
      </c>
      <c r="B2022" s="125">
        <v>2010</v>
      </c>
      <c r="C2022" s="125">
        <v>67</v>
      </c>
      <c r="D2022" s="125">
        <v>3</v>
      </c>
      <c r="E2022" s="125">
        <v>4</v>
      </c>
      <c r="F2022" s="125">
        <v>12568.718835</v>
      </c>
      <c r="G2022" s="125">
        <v>0</v>
      </c>
      <c r="H2022" s="125">
        <v>15744.165293</v>
      </c>
      <c r="I2022" s="125">
        <v>12787.411050999999</v>
      </c>
      <c r="J2022" s="125">
        <v>12568.718835</v>
      </c>
    </row>
    <row r="2023" spans="1:10" x14ac:dyDescent="0.25">
      <c r="A2023" s="125">
        <v>923520</v>
      </c>
      <c r="B2023" s="125">
        <v>2010</v>
      </c>
      <c r="C2023" s="125">
        <v>67</v>
      </c>
      <c r="D2023" s="125">
        <v>4</v>
      </c>
      <c r="E2023" s="125">
        <v>1</v>
      </c>
      <c r="F2023" s="129">
        <v>3157.7513549999999</v>
      </c>
      <c r="G2023" s="129">
        <v>0</v>
      </c>
      <c r="H2023" s="129">
        <v>3616.48225</v>
      </c>
      <c r="I2023" s="129">
        <v>3174.9097670000001</v>
      </c>
      <c r="J2023" s="129">
        <v>3157.7513549999999</v>
      </c>
    </row>
    <row r="2024" spans="1:10" hidden="1" x14ac:dyDescent="0.25">
      <c r="A2024" s="125">
        <v>923521</v>
      </c>
      <c r="B2024" s="125">
        <v>2010</v>
      </c>
      <c r="C2024" s="125">
        <v>67</v>
      </c>
      <c r="D2024" s="125">
        <v>4</v>
      </c>
      <c r="E2024" s="125">
        <v>2</v>
      </c>
      <c r="F2024" s="125">
        <v>2789.705563</v>
      </c>
      <c r="G2024" s="125">
        <v>0</v>
      </c>
      <c r="H2024" s="125">
        <v>3157.7513549999999</v>
      </c>
      <c r="I2024" s="125">
        <v>3042.49343</v>
      </c>
      <c r="J2024" s="125">
        <v>2789.705563</v>
      </c>
    </row>
    <row r="2025" spans="1:10" hidden="1" x14ac:dyDescent="0.25">
      <c r="A2025" s="125">
        <v>923522</v>
      </c>
      <c r="B2025" s="125">
        <v>2010</v>
      </c>
      <c r="C2025" s="125">
        <v>67</v>
      </c>
      <c r="D2025" s="125">
        <v>4</v>
      </c>
      <c r="E2025" s="125">
        <v>3</v>
      </c>
      <c r="F2025" s="125">
        <v>463.36918700000001</v>
      </c>
      <c r="G2025" s="125">
        <v>1962.358569</v>
      </c>
      <c r="H2025" s="125">
        <v>2789.705563</v>
      </c>
      <c r="I2025" s="125">
        <v>2638.2245509999998</v>
      </c>
      <c r="J2025" s="125">
        <v>2425.7277549999999</v>
      </c>
    </row>
    <row r="2026" spans="1:10" hidden="1" x14ac:dyDescent="0.25">
      <c r="A2026" s="125">
        <v>923523</v>
      </c>
      <c r="B2026" s="125">
        <v>2010</v>
      </c>
      <c r="C2026" s="125">
        <v>67</v>
      </c>
      <c r="D2026" s="125">
        <v>4</v>
      </c>
      <c r="E2026" s="125">
        <v>4</v>
      </c>
      <c r="F2026" s="125">
        <v>32609.956746</v>
      </c>
      <c r="G2026" s="125">
        <v>0</v>
      </c>
      <c r="H2026" s="125">
        <v>37283.802872</v>
      </c>
      <c r="I2026" s="125">
        <v>32731.450540999998</v>
      </c>
      <c r="J2026" s="125">
        <v>32609.956746</v>
      </c>
    </row>
    <row r="2027" spans="1:10" x14ac:dyDescent="0.25">
      <c r="A2027" s="125">
        <v>923524</v>
      </c>
      <c r="B2027" s="125">
        <v>2010</v>
      </c>
      <c r="C2027" s="125">
        <v>67</v>
      </c>
      <c r="D2027" s="125">
        <v>5</v>
      </c>
      <c r="E2027" s="125">
        <v>1</v>
      </c>
      <c r="F2027" s="129">
        <v>404.91308400000003</v>
      </c>
      <c r="G2027" s="129">
        <v>0</v>
      </c>
      <c r="H2027" s="129">
        <v>433.7244</v>
      </c>
      <c r="I2027" s="129">
        <v>407.87442600000003</v>
      </c>
      <c r="J2027" s="129">
        <v>404.91308400000003</v>
      </c>
    </row>
    <row r="2028" spans="1:10" hidden="1" x14ac:dyDescent="0.25">
      <c r="A2028" s="125">
        <v>923525</v>
      </c>
      <c r="B2028" s="125">
        <v>2010</v>
      </c>
      <c r="C2028" s="125">
        <v>67</v>
      </c>
      <c r="D2028" s="125">
        <v>5</v>
      </c>
      <c r="E2028" s="125">
        <v>2</v>
      </c>
      <c r="F2028" s="125">
        <v>387.30167</v>
      </c>
      <c r="G2028" s="125">
        <v>0</v>
      </c>
      <c r="H2028" s="125">
        <v>404.91308400000003</v>
      </c>
      <c r="I2028" s="125">
        <v>397.86759599999999</v>
      </c>
      <c r="J2028" s="125">
        <v>387.30167</v>
      </c>
    </row>
    <row r="2029" spans="1:10" hidden="1" x14ac:dyDescent="0.25">
      <c r="A2029" s="125">
        <v>923526</v>
      </c>
      <c r="B2029" s="125">
        <v>2010</v>
      </c>
      <c r="C2029" s="125">
        <v>67</v>
      </c>
      <c r="D2029" s="125">
        <v>5</v>
      </c>
      <c r="E2029" s="125">
        <v>3</v>
      </c>
      <c r="F2029" s="125">
        <v>0</v>
      </c>
      <c r="G2029" s="125">
        <v>356.41080499999998</v>
      </c>
      <c r="H2029" s="125">
        <v>387.30167</v>
      </c>
      <c r="I2029" s="125">
        <v>377.23182600000001</v>
      </c>
      <c r="J2029" s="125">
        <v>356.41080499999998</v>
      </c>
    </row>
    <row r="2030" spans="1:10" hidden="1" x14ac:dyDescent="0.25">
      <c r="A2030" s="125">
        <v>923527</v>
      </c>
      <c r="B2030" s="125">
        <v>2010</v>
      </c>
      <c r="C2030" s="125">
        <v>67</v>
      </c>
      <c r="D2030" s="125">
        <v>5</v>
      </c>
      <c r="E2030" s="125">
        <v>4</v>
      </c>
      <c r="F2030" s="125">
        <v>433.29819400000002</v>
      </c>
      <c r="G2030" s="125">
        <v>0</v>
      </c>
      <c r="H2030" s="125">
        <v>463.36918700000001</v>
      </c>
      <c r="I2030" s="125">
        <v>435.75238300000001</v>
      </c>
      <c r="J2030" s="125">
        <v>433.29819400000002</v>
      </c>
    </row>
    <row r="2031" spans="1:10" x14ac:dyDescent="0.25">
      <c r="A2031" s="125">
        <v>923528</v>
      </c>
      <c r="B2031" s="125">
        <v>2010</v>
      </c>
      <c r="C2031" s="125">
        <v>69</v>
      </c>
      <c r="D2031" s="125">
        <v>2</v>
      </c>
      <c r="E2031" s="125">
        <v>1</v>
      </c>
      <c r="F2031" s="129">
        <v>131494.65683200001</v>
      </c>
      <c r="G2031" s="129">
        <v>0</v>
      </c>
      <c r="H2031" s="129">
        <v>177159.9375</v>
      </c>
      <c r="I2031" s="129">
        <v>131505.82160600001</v>
      </c>
      <c r="J2031" s="129">
        <v>131494.65683200001</v>
      </c>
    </row>
    <row r="2032" spans="1:10" hidden="1" x14ac:dyDescent="0.25">
      <c r="A2032" s="125">
        <v>923529</v>
      </c>
      <c r="B2032" s="125">
        <v>2010</v>
      </c>
      <c r="C2032" s="125">
        <v>69</v>
      </c>
      <c r="D2032" s="125">
        <v>2</v>
      </c>
      <c r="E2032" s="125">
        <v>2</v>
      </c>
      <c r="F2032" s="125">
        <v>120322.622844</v>
      </c>
      <c r="G2032" s="125">
        <v>0</v>
      </c>
      <c r="H2032" s="125">
        <v>131494.65683200001</v>
      </c>
      <c r="I2032" s="125">
        <v>120764.69283499999</v>
      </c>
      <c r="J2032" s="125">
        <v>120322.622844</v>
      </c>
    </row>
    <row r="2033" spans="1:10" hidden="1" x14ac:dyDescent="0.25">
      <c r="A2033" s="125">
        <v>923530</v>
      </c>
      <c r="B2033" s="125">
        <v>2010</v>
      </c>
      <c r="C2033" s="125">
        <v>69</v>
      </c>
      <c r="D2033" s="125">
        <v>2</v>
      </c>
      <c r="E2033" s="125">
        <v>3</v>
      </c>
      <c r="F2033" s="125">
        <v>103261.089725</v>
      </c>
      <c r="G2033" s="125">
        <v>1694.962577</v>
      </c>
      <c r="H2033" s="125">
        <v>120322.622844</v>
      </c>
      <c r="I2033" s="125">
        <v>105895.940365</v>
      </c>
      <c r="J2033" s="125">
        <v>104956.052303</v>
      </c>
    </row>
    <row r="2034" spans="1:10" hidden="1" x14ac:dyDescent="0.25">
      <c r="A2034" s="125">
        <v>923531</v>
      </c>
      <c r="B2034" s="125">
        <v>2010</v>
      </c>
      <c r="C2034" s="125">
        <v>69</v>
      </c>
      <c r="D2034" s="125">
        <v>2</v>
      </c>
      <c r="E2034" s="125">
        <v>4</v>
      </c>
      <c r="F2034" s="125">
        <v>131448.464477</v>
      </c>
      <c r="G2034" s="125">
        <v>0</v>
      </c>
      <c r="H2034" s="125">
        <v>177159.9375</v>
      </c>
      <c r="I2034" s="125">
        <v>131505.82160600001</v>
      </c>
      <c r="J2034" s="125">
        <v>131448.464477</v>
      </c>
    </row>
    <row r="2035" spans="1:10" x14ac:dyDescent="0.25">
      <c r="A2035" s="125">
        <v>923532</v>
      </c>
      <c r="B2035" s="125">
        <v>2010</v>
      </c>
      <c r="C2035" s="125">
        <v>69</v>
      </c>
      <c r="D2035" s="125">
        <v>3</v>
      </c>
      <c r="E2035" s="125">
        <v>1</v>
      </c>
      <c r="F2035" s="129">
        <v>236082.47282</v>
      </c>
      <c r="G2035" s="129">
        <v>0</v>
      </c>
      <c r="H2035" s="129">
        <v>291088.76819999999</v>
      </c>
      <c r="I2035" s="129">
        <v>236422.297532</v>
      </c>
      <c r="J2035" s="129">
        <v>236082.47282</v>
      </c>
    </row>
    <row r="2036" spans="1:10" hidden="1" x14ac:dyDescent="0.25">
      <c r="A2036" s="125">
        <v>923533</v>
      </c>
      <c r="B2036" s="125">
        <v>2010</v>
      </c>
      <c r="C2036" s="125">
        <v>69</v>
      </c>
      <c r="D2036" s="125">
        <v>3</v>
      </c>
      <c r="E2036" s="125">
        <v>2</v>
      </c>
      <c r="F2036" s="125">
        <v>218664.96204300001</v>
      </c>
      <c r="G2036" s="125">
        <v>0</v>
      </c>
      <c r="H2036" s="125">
        <v>236082.47282</v>
      </c>
      <c r="I2036" s="125">
        <v>222460.51413900001</v>
      </c>
      <c r="J2036" s="125">
        <v>218664.96204300001</v>
      </c>
    </row>
    <row r="2037" spans="1:10" hidden="1" x14ac:dyDescent="0.25">
      <c r="A2037" s="125">
        <v>923534</v>
      </c>
      <c r="B2037" s="125">
        <v>2010</v>
      </c>
      <c r="C2037" s="125">
        <v>69</v>
      </c>
      <c r="D2037" s="125">
        <v>3</v>
      </c>
      <c r="E2037" s="125">
        <v>3</v>
      </c>
      <c r="F2037" s="125">
        <v>113584.28000699999</v>
      </c>
      <c r="G2037" s="125">
        <v>76907.649642999997</v>
      </c>
      <c r="H2037" s="125">
        <v>218664.96204300001</v>
      </c>
      <c r="I2037" s="125">
        <v>200012.84078100001</v>
      </c>
      <c r="J2037" s="125">
        <v>190491.92965000001</v>
      </c>
    </row>
    <row r="2038" spans="1:10" hidden="1" x14ac:dyDescent="0.25">
      <c r="A2038" s="125">
        <v>923535</v>
      </c>
      <c r="B2038" s="125">
        <v>2010</v>
      </c>
      <c r="C2038" s="125">
        <v>69</v>
      </c>
      <c r="D2038" s="125">
        <v>3</v>
      </c>
      <c r="E2038" s="125">
        <v>4</v>
      </c>
      <c r="F2038" s="125">
        <v>83555.300709000003</v>
      </c>
      <c r="G2038" s="125">
        <v>0</v>
      </c>
      <c r="H2038" s="125">
        <v>103261.089725</v>
      </c>
      <c r="I2038" s="125">
        <v>83868.657074999996</v>
      </c>
      <c r="J2038" s="125">
        <v>83555.300709000003</v>
      </c>
    </row>
    <row r="2039" spans="1:10" x14ac:dyDescent="0.25">
      <c r="A2039" s="125">
        <v>923536</v>
      </c>
      <c r="B2039" s="125">
        <v>2010</v>
      </c>
      <c r="C2039" s="125">
        <v>69</v>
      </c>
      <c r="D2039" s="125">
        <v>4</v>
      </c>
      <c r="E2039" s="125">
        <v>1</v>
      </c>
      <c r="F2039" s="129">
        <v>13717.157826000001</v>
      </c>
      <c r="G2039" s="129">
        <v>0</v>
      </c>
      <c r="H2039" s="129">
        <v>15699.014999999999</v>
      </c>
      <c r="I2039" s="129">
        <v>13782.165268999999</v>
      </c>
      <c r="J2039" s="129">
        <v>13717.157826000001</v>
      </c>
    </row>
    <row r="2040" spans="1:10" hidden="1" x14ac:dyDescent="0.25">
      <c r="A2040" s="125">
        <v>923537</v>
      </c>
      <c r="B2040" s="125">
        <v>2010</v>
      </c>
      <c r="C2040" s="125">
        <v>69</v>
      </c>
      <c r="D2040" s="125">
        <v>4</v>
      </c>
      <c r="E2040" s="125">
        <v>2</v>
      </c>
      <c r="F2040" s="125">
        <v>12894.557229</v>
      </c>
      <c r="G2040" s="125">
        <v>0</v>
      </c>
      <c r="H2040" s="125">
        <v>13717.157826000001</v>
      </c>
      <c r="I2040" s="125">
        <v>13216.481565</v>
      </c>
      <c r="J2040" s="125">
        <v>12894.557229</v>
      </c>
    </row>
    <row r="2041" spans="1:10" hidden="1" x14ac:dyDescent="0.25">
      <c r="A2041" s="125">
        <v>923538</v>
      </c>
      <c r="B2041" s="125">
        <v>2010</v>
      </c>
      <c r="C2041" s="125">
        <v>69</v>
      </c>
      <c r="D2041" s="125">
        <v>4</v>
      </c>
      <c r="E2041" s="125">
        <v>3</v>
      </c>
      <c r="F2041" s="125">
        <v>103.485167</v>
      </c>
      <c r="G2041" s="125">
        <v>11609.752541</v>
      </c>
      <c r="H2041" s="125">
        <v>12894.557229</v>
      </c>
      <c r="I2041" s="125">
        <v>12194.382772000001</v>
      </c>
      <c r="J2041" s="125">
        <v>11713.237707</v>
      </c>
    </row>
    <row r="2042" spans="1:10" hidden="1" x14ac:dyDescent="0.25">
      <c r="A2042" s="125">
        <v>923539</v>
      </c>
      <c r="B2042" s="125">
        <v>2010</v>
      </c>
      <c r="C2042" s="125">
        <v>69</v>
      </c>
      <c r="D2042" s="125">
        <v>4</v>
      </c>
      <c r="E2042" s="125">
        <v>4</v>
      </c>
      <c r="F2042" s="125">
        <v>98235.609981999994</v>
      </c>
      <c r="G2042" s="125">
        <v>0</v>
      </c>
      <c r="H2042" s="125">
        <v>113584.28000699999</v>
      </c>
      <c r="I2042" s="125">
        <v>99715.639418000006</v>
      </c>
      <c r="J2042" s="125">
        <v>98235.609981999994</v>
      </c>
    </row>
    <row r="2043" spans="1:10" x14ac:dyDescent="0.25">
      <c r="A2043" s="125">
        <v>923540</v>
      </c>
      <c r="B2043" s="125">
        <v>2010</v>
      </c>
      <c r="C2043" s="125">
        <v>69</v>
      </c>
      <c r="D2043" s="125">
        <v>5</v>
      </c>
      <c r="E2043" s="125">
        <v>1</v>
      </c>
      <c r="F2043" s="129">
        <v>58.167864999999999</v>
      </c>
      <c r="G2043" s="129">
        <v>0</v>
      </c>
      <c r="H2043" s="129">
        <v>62.11665</v>
      </c>
      <c r="I2043" s="129">
        <v>58.414498000000002</v>
      </c>
      <c r="J2043" s="129">
        <v>58.167864999999999</v>
      </c>
    </row>
    <row r="2044" spans="1:10" hidden="1" x14ac:dyDescent="0.25">
      <c r="A2044" s="125">
        <v>923541</v>
      </c>
      <c r="B2044" s="125">
        <v>2010</v>
      </c>
      <c r="C2044" s="125">
        <v>69</v>
      </c>
      <c r="D2044" s="125">
        <v>5</v>
      </c>
      <c r="E2044" s="125">
        <v>2</v>
      </c>
      <c r="F2044" s="125">
        <v>55.542619000000002</v>
      </c>
      <c r="G2044" s="125">
        <v>0</v>
      </c>
      <c r="H2044" s="125">
        <v>58.167864999999999</v>
      </c>
      <c r="I2044" s="125">
        <v>57.155743999999999</v>
      </c>
      <c r="J2044" s="125">
        <v>55.542619000000002</v>
      </c>
    </row>
    <row r="2045" spans="1:10" hidden="1" x14ac:dyDescent="0.25">
      <c r="A2045" s="125">
        <v>923542</v>
      </c>
      <c r="B2045" s="125">
        <v>2010</v>
      </c>
      <c r="C2045" s="125">
        <v>69</v>
      </c>
      <c r="D2045" s="125">
        <v>5</v>
      </c>
      <c r="E2045" s="125">
        <v>3</v>
      </c>
      <c r="F2045" s="125">
        <v>0</v>
      </c>
      <c r="G2045" s="125">
        <v>53.908735999999998</v>
      </c>
      <c r="H2045" s="125">
        <v>55.542619000000002</v>
      </c>
      <c r="I2045" s="125">
        <v>54.098511000000002</v>
      </c>
      <c r="J2045" s="125">
        <v>53.908735999999998</v>
      </c>
    </row>
    <row r="2046" spans="1:10" hidden="1" x14ac:dyDescent="0.25">
      <c r="A2046" s="125">
        <v>923543</v>
      </c>
      <c r="B2046" s="125">
        <v>2010</v>
      </c>
      <c r="C2046" s="125">
        <v>69</v>
      </c>
      <c r="D2046" s="125">
        <v>5</v>
      </c>
      <c r="E2046" s="125">
        <v>4</v>
      </c>
      <c r="F2046" s="125">
        <v>93.916843</v>
      </c>
      <c r="G2046" s="125">
        <v>0</v>
      </c>
      <c r="H2046" s="125">
        <v>103.485167</v>
      </c>
      <c r="I2046" s="125">
        <v>97.317451000000005</v>
      </c>
      <c r="J2046" s="125">
        <v>93.916843</v>
      </c>
    </row>
    <row r="2047" spans="1:10" x14ac:dyDescent="0.25">
      <c r="A2047" s="125">
        <v>923544</v>
      </c>
      <c r="B2047" s="125">
        <v>2010</v>
      </c>
      <c r="C2047" s="125">
        <v>70</v>
      </c>
      <c r="D2047" s="125">
        <v>2</v>
      </c>
      <c r="E2047" s="125">
        <v>1</v>
      </c>
      <c r="F2047" s="129">
        <v>7849.2195160000001</v>
      </c>
      <c r="G2047" s="129">
        <v>0</v>
      </c>
      <c r="H2047" s="129">
        <v>10575.085499999999</v>
      </c>
      <c r="I2047" s="129">
        <v>7849.8859670000002</v>
      </c>
      <c r="J2047" s="129">
        <v>7849.2195160000001</v>
      </c>
    </row>
    <row r="2048" spans="1:10" hidden="1" x14ac:dyDescent="0.25">
      <c r="A2048" s="125">
        <v>923545</v>
      </c>
      <c r="B2048" s="125">
        <v>2010</v>
      </c>
      <c r="C2048" s="125">
        <v>70</v>
      </c>
      <c r="D2048" s="125">
        <v>2</v>
      </c>
      <c r="E2048" s="125">
        <v>2</v>
      </c>
      <c r="F2048" s="125">
        <v>7182.3350250000003</v>
      </c>
      <c r="G2048" s="125">
        <v>0</v>
      </c>
      <c r="H2048" s="125">
        <v>7849.2195160000001</v>
      </c>
      <c r="I2048" s="125">
        <v>7208.7232029999996</v>
      </c>
      <c r="J2048" s="125">
        <v>7182.3350250000003</v>
      </c>
    </row>
    <row r="2049" spans="1:10" hidden="1" x14ac:dyDescent="0.25">
      <c r="A2049" s="125">
        <v>923546</v>
      </c>
      <c r="B2049" s="125">
        <v>2010</v>
      </c>
      <c r="C2049" s="125">
        <v>70</v>
      </c>
      <c r="D2049" s="125">
        <v>2</v>
      </c>
      <c r="E2049" s="125">
        <v>3</v>
      </c>
      <c r="F2049" s="125">
        <v>6163.8927409999997</v>
      </c>
      <c r="G2049" s="125">
        <v>101.17622799999999</v>
      </c>
      <c r="H2049" s="125">
        <v>7182.3350250000003</v>
      </c>
      <c r="I2049" s="125">
        <v>6321.1730559999996</v>
      </c>
      <c r="J2049" s="125">
        <v>6265.0689679999996</v>
      </c>
    </row>
    <row r="2050" spans="1:10" hidden="1" x14ac:dyDescent="0.25">
      <c r="A2050" s="125">
        <v>923547</v>
      </c>
      <c r="B2050" s="125">
        <v>2010</v>
      </c>
      <c r="C2050" s="125">
        <v>70</v>
      </c>
      <c r="D2050" s="125">
        <v>2</v>
      </c>
      <c r="E2050" s="125">
        <v>4</v>
      </c>
      <c r="F2050" s="125">
        <v>7846.4621870000001</v>
      </c>
      <c r="G2050" s="125">
        <v>0</v>
      </c>
      <c r="H2050" s="125">
        <v>10575.085499999999</v>
      </c>
      <c r="I2050" s="125">
        <v>7849.8859670000002</v>
      </c>
      <c r="J2050" s="125">
        <v>7846.4621870000001</v>
      </c>
    </row>
    <row r="2051" spans="1:10" x14ac:dyDescent="0.25">
      <c r="A2051" s="125">
        <v>923548</v>
      </c>
      <c r="B2051" s="125">
        <v>2010</v>
      </c>
      <c r="C2051" s="125">
        <v>70</v>
      </c>
      <c r="D2051" s="125">
        <v>3</v>
      </c>
      <c r="E2051" s="125">
        <v>1</v>
      </c>
      <c r="F2051" s="129">
        <v>116305.878853</v>
      </c>
      <c r="G2051" s="129">
        <v>0</v>
      </c>
      <c r="H2051" s="129">
        <v>143404.69500000001</v>
      </c>
      <c r="I2051" s="129">
        <v>116473.293279</v>
      </c>
      <c r="J2051" s="129">
        <v>116305.878853</v>
      </c>
    </row>
    <row r="2052" spans="1:10" hidden="1" x14ac:dyDescent="0.25">
      <c r="A2052" s="125">
        <v>923549</v>
      </c>
      <c r="B2052" s="125">
        <v>2010</v>
      </c>
      <c r="C2052" s="125">
        <v>70</v>
      </c>
      <c r="D2052" s="125">
        <v>3</v>
      </c>
      <c r="E2052" s="125">
        <v>2</v>
      </c>
      <c r="F2052" s="125">
        <v>107707.143683</v>
      </c>
      <c r="G2052" s="125">
        <v>0</v>
      </c>
      <c r="H2052" s="125">
        <v>116305.878853</v>
      </c>
      <c r="I2052" s="125">
        <v>109595.029643</v>
      </c>
      <c r="J2052" s="125">
        <v>107707.143683</v>
      </c>
    </row>
    <row r="2053" spans="1:10" hidden="1" x14ac:dyDescent="0.25">
      <c r="A2053" s="125">
        <v>923550</v>
      </c>
      <c r="B2053" s="125">
        <v>2010</v>
      </c>
      <c r="C2053" s="125">
        <v>70</v>
      </c>
      <c r="D2053" s="125">
        <v>3</v>
      </c>
      <c r="E2053" s="125">
        <v>3</v>
      </c>
      <c r="F2053" s="125">
        <v>55947.867699000002</v>
      </c>
      <c r="G2053" s="125">
        <v>37882.170023999999</v>
      </c>
      <c r="H2053" s="125">
        <v>107707.143683</v>
      </c>
      <c r="I2053" s="125">
        <v>98519.724327000004</v>
      </c>
      <c r="J2053" s="125">
        <v>93830.037723999994</v>
      </c>
    </row>
    <row r="2054" spans="1:10" hidden="1" x14ac:dyDescent="0.25">
      <c r="A2054" s="125">
        <v>923551</v>
      </c>
      <c r="B2054" s="125">
        <v>2010</v>
      </c>
      <c r="C2054" s="125">
        <v>70</v>
      </c>
      <c r="D2054" s="125">
        <v>3</v>
      </c>
      <c r="E2054" s="125">
        <v>4</v>
      </c>
      <c r="F2054" s="125">
        <v>4987.6087189999998</v>
      </c>
      <c r="G2054" s="125">
        <v>0</v>
      </c>
      <c r="H2054" s="125">
        <v>6163.8927409999997</v>
      </c>
      <c r="I2054" s="125">
        <v>5006.3136839999997</v>
      </c>
      <c r="J2054" s="125">
        <v>4987.6087189999998</v>
      </c>
    </row>
    <row r="2055" spans="1:10" x14ac:dyDescent="0.25">
      <c r="A2055" s="125">
        <v>923552</v>
      </c>
      <c r="B2055" s="125">
        <v>2010</v>
      </c>
      <c r="C2055" s="125">
        <v>70</v>
      </c>
      <c r="D2055" s="125">
        <v>4</v>
      </c>
      <c r="E2055" s="125">
        <v>1</v>
      </c>
      <c r="F2055" s="129">
        <v>6457.7121999999999</v>
      </c>
      <c r="G2055" s="129">
        <v>0</v>
      </c>
      <c r="H2055" s="129">
        <v>7390.7235000000001</v>
      </c>
      <c r="I2055" s="129">
        <v>6488.3161609999997</v>
      </c>
      <c r="J2055" s="129">
        <v>6457.7121999999999</v>
      </c>
    </row>
    <row r="2056" spans="1:10" hidden="1" x14ac:dyDescent="0.25">
      <c r="A2056" s="125">
        <v>923553</v>
      </c>
      <c r="B2056" s="125">
        <v>2010</v>
      </c>
      <c r="C2056" s="125">
        <v>70</v>
      </c>
      <c r="D2056" s="125">
        <v>4</v>
      </c>
      <c r="E2056" s="125">
        <v>2</v>
      </c>
      <c r="F2056" s="125">
        <v>6069.6005269999996</v>
      </c>
      <c r="G2056" s="125">
        <v>0</v>
      </c>
      <c r="H2056" s="125">
        <v>6457.7121999999999</v>
      </c>
      <c r="I2056" s="125">
        <v>6222.0057049999996</v>
      </c>
      <c r="J2056" s="125">
        <v>6069.6005269999996</v>
      </c>
    </row>
    <row r="2057" spans="1:10" hidden="1" x14ac:dyDescent="0.25">
      <c r="A2057" s="125">
        <v>923554</v>
      </c>
      <c r="B2057" s="125">
        <v>2010</v>
      </c>
      <c r="C2057" s="125">
        <v>70</v>
      </c>
      <c r="D2057" s="125">
        <v>4</v>
      </c>
      <c r="E2057" s="125">
        <v>3</v>
      </c>
      <c r="F2057" s="125">
        <v>48.711531000000001</v>
      </c>
      <c r="G2057" s="125">
        <v>5464.8297640000001</v>
      </c>
      <c r="H2057" s="125">
        <v>6069.6005269999996</v>
      </c>
      <c r="I2057" s="125">
        <v>5740.0212179999999</v>
      </c>
      <c r="J2057" s="125">
        <v>5513.541295</v>
      </c>
    </row>
    <row r="2058" spans="1:10" hidden="1" x14ac:dyDescent="0.25">
      <c r="A2058" s="125">
        <v>923555</v>
      </c>
      <c r="B2058" s="125">
        <v>2010</v>
      </c>
      <c r="C2058" s="125">
        <v>70</v>
      </c>
      <c r="D2058" s="125">
        <v>4</v>
      </c>
      <c r="E2058" s="125">
        <v>4</v>
      </c>
      <c r="F2058" s="125">
        <v>48387.619399000003</v>
      </c>
      <c r="G2058" s="125">
        <v>0</v>
      </c>
      <c r="H2058" s="125">
        <v>55947.867699000002</v>
      </c>
      <c r="I2058" s="125">
        <v>49116.633052999998</v>
      </c>
      <c r="J2058" s="125">
        <v>48387.619399000003</v>
      </c>
    </row>
    <row r="2059" spans="1:10" x14ac:dyDescent="0.25">
      <c r="A2059" s="125">
        <v>923556</v>
      </c>
      <c r="B2059" s="125">
        <v>2010</v>
      </c>
      <c r="C2059" s="125">
        <v>70</v>
      </c>
      <c r="D2059" s="125">
        <v>5</v>
      </c>
      <c r="E2059" s="125">
        <v>1</v>
      </c>
      <c r="F2059" s="129">
        <v>11.840308</v>
      </c>
      <c r="G2059" s="129">
        <v>0</v>
      </c>
      <c r="H2059" s="129">
        <v>12.6441</v>
      </c>
      <c r="I2059" s="129">
        <v>11.890511999999999</v>
      </c>
      <c r="J2059" s="129">
        <v>11.840308</v>
      </c>
    </row>
    <row r="2060" spans="1:10" hidden="1" x14ac:dyDescent="0.25">
      <c r="A2060" s="125">
        <v>923557</v>
      </c>
      <c r="B2060" s="125">
        <v>2010</v>
      </c>
      <c r="C2060" s="125">
        <v>70</v>
      </c>
      <c r="D2060" s="125">
        <v>5</v>
      </c>
      <c r="E2060" s="125">
        <v>2</v>
      </c>
      <c r="F2060" s="125">
        <v>11.305929000000001</v>
      </c>
      <c r="G2060" s="125">
        <v>0</v>
      </c>
      <c r="H2060" s="125">
        <v>11.840308</v>
      </c>
      <c r="I2060" s="125">
        <v>11.634287</v>
      </c>
      <c r="J2060" s="125">
        <v>11.305929000000001</v>
      </c>
    </row>
    <row r="2061" spans="1:10" hidden="1" x14ac:dyDescent="0.25">
      <c r="A2061" s="125">
        <v>923558</v>
      </c>
      <c r="B2061" s="125">
        <v>2010</v>
      </c>
      <c r="C2061" s="125">
        <v>70</v>
      </c>
      <c r="D2061" s="125">
        <v>5</v>
      </c>
      <c r="E2061" s="125">
        <v>3</v>
      </c>
      <c r="F2061" s="125">
        <v>0</v>
      </c>
      <c r="G2061" s="125">
        <v>10.973345</v>
      </c>
      <c r="H2061" s="125">
        <v>11.305929000000001</v>
      </c>
      <c r="I2061" s="125">
        <v>11.011975</v>
      </c>
      <c r="J2061" s="125">
        <v>10.973345</v>
      </c>
    </row>
    <row r="2062" spans="1:10" hidden="1" x14ac:dyDescent="0.25">
      <c r="A2062" s="125">
        <v>923559</v>
      </c>
      <c r="B2062" s="125">
        <v>2010</v>
      </c>
      <c r="C2062" s="125">
        <v>70</v>
      </c>
      <c r="D2062" s="125">
        <v>5</v>
      </c>
      <c r="E2062" s="125">
        <v>4</v>
      </c>
      <c r="F2062" s="125">
        <v>44.207622000000001</v>
      </c>
      <c r="G2062" s="125">
        <v>0</v>
      </c>
      <c r="H2062" s="125">
        <v>48.711531000000001</v>
      </c>
      <c r="I2062" s="125">
        <v>45.808323999999999</v>
      </c>
      <c r="J2062" s="125">
        <v>44.207622000000001</v>
      </c>
    </row>
    <row r="2063" spans="1:10" x14ac:dyDescent="0.25">
      <c r="A2063" s="125">
        <v>923560</v>
      </c>
      <c r="B2063" s="125">
        <v>2010</v>
      </c>
      <c r="C2063" s="125">
        <v>71</v>
      </c>
      <c r="D2063" s="125">
        <v>2</v>
      </c>
      <c r="E2063" s="125">
        <v>1</v>
      </c>
      <c r="F2063" s="129">
        <v>29385.653144</v>
      </c>
      <c r="G2063" s="129">
        <v>0</v>
      </c>
      <c r="H2063" s="129">
        <v>39614.9715</v>
      </c>
      <c r="I2063" s="129">
        <v>29406.193343999999</v>
      </c>
      <c r="J2063" s="129">
        <v>29385.653144</v>
      </c>
    </row>
    <row r="2064" spans="1:10" hidden="1" x14ac:dyDescent="0.25">
      <c r="A2064" s="125">
        <v>923561</v>
      </c>
      <c r="B2064" s="125">
        <v>2010</v>
      </c>
      <c r="C2064" s="125">
        <v>71</v>
      </c>
      <c r="D2064" s="125">
        <v>2</v>
      </c>
      <c r="E2064" s="125">
        <v>2</v>
      </c>
      <c r="F2064" s="125">
        <v>26945.67236</v>
      </c>
      <c r="G2064" s="125">
        <v>0</v>
      </c>
      <c r="H2064" s="125">
        <v>29385.653144</v>
      </c>
      <c r="I2064" s="125">
        <v>26987.783847999999</v>
      </c>
      <c r="J2064" s="125">
        <v>26945.67236</v>
      </c>
    </row>
    <row r="2065" spans="1:10" hidden="1" x14ac:dyDescent="0.25">
      <c r="A2065" s="125">
        <v>923562</v>
      </c>
      <c r="B2065" s="125">
        <v>2010</v>
      </c>
      <c r="C2065" s="125">
        <v>71</v>
      </c>
      <c r="D2065" s="125">
        <v>2</v>
      </c>
      <c r="E2065" s="125">
        <v>3</v>
      </c>
      <c r="F2065" s="125">
        <v>23394.854966999999</v>
      </c>
      <c r="G2065" s="125">
        <v>175.43033399999999</v>
      </c>
      <c r="H2065" s="125">
        <v>26945.67236</v>
      </c>
      <c r="I2065" s="125">
        <v>23714.886244000001</v>
      </c>
      <c r="J2065" s="125">
        <v>23570.285301</v>
      </c>
    </row>
    <row r="2066" spans="1:10" hidden="1" x14ac:dyDescent="0.25">
      <c r="A2066" s="125">
        <v>923563</v>
      </c>
      <c r="B2066" s="125">
        <v>2010</v>
      </c>
      <c r="C2066" s="125">
        <v>71</v>
      </c>
      <c r="D2066" s="125">
        <v>2</v>
      </c>
      <c r="E2066" s="125">
        <v>4</v>
      </c>
      <c r="F2066" s="125">
        <v>29392.164062</v>
      </c>
      <c r="G2066" s="125">
        <v>0</v>
      </c>
      <c r="H2066" s="125">
        <v>39614.9715</v>
      </c>
      <c r="I2066" s="125">
        <v>29406.193343999999</v>
      </c>
      <c r="J2066" s="125">
        <v>29392.164062</v>
      </c>
    </row>
    <row r="2067" spans="1:10" x14ac:dyDescent="0.25">
      <c r="A2067" s="125">
        <v>923564</v>
      </c>
      <c r="B2067" s="125">
        <v>2010</v>
      </c>
      <c r="C2067" s="125">
        <v>71</v>
      </c>
      <c r="D2067" s="125">
        <v>3</v>
      </c>
      <c r="E2067" s="125">
        <v>1</v>
      </c>
      <c r="F2067" s="129">
        <v>84167.386410000006</v>
      </c>
      <c r="G2067" s="129">
        <v>0</v>
      </c>
      <c r="H2067" s="129">
        <v>103744.66995</v>
      </c>
      <c r="I2067" s="129">
        <v>84261.420933000001</v>
      </c>
      <c r="J2067" s="129">
        <v>84167.386410000006</v>
      </c>
    </row>
    <row r="2068" spans="1:10" hidden="1" x14ac:dyDescent="0.25">
      <c r="A2068" s="125">
        <v>923565</v>
      </c>
      <c r="B2068" s="125">
        <v>2010</v>
      </c>
      <c r="C2068" s="125">
        <v>71</v>
      </c>
      <c r="D2068" s="125">
        <v>3</v>
      </c>
      <c r="E2068" s="125">
        <v>2</v>
      </c>
      <c r="F2068" s="125">
        <v>78429.995773000002</v>
      </c>
      <c r="G2068" s="125">
        <v>0</v>
      </c>
      <c r="H2068" s="125">
        <v>84167.386410000006</v>
      </c>
      <c r="I2068" s="125">
        <v>79310.928214</v>
      </c>
      <c r="J2068" s="125">
        <v>78429.995773000002</v>
      </c>
    </row>
    <row r="2069" spans="1:10" hidden="1" x14ac:dyDescent="0.25">
      <c r="A2069" s="125">
        <v>923566</v>
      </c>
      <c r="B2069" s="125">
        <v>2010</v>
      </c>
      <c r="C2069" s="125">
        <v>71</v>
      </c>
      <c r="D2069" s="125">
        <v>3</v>
      </c>
      <c r="E2069" s="125">
        <v>3</v>
      </c>
      <c r="F2069" s="125">
        <v>61145.158947999997</v>
      </c>
      <c r="G2069" s="125">
        <v>8687.8028549999999</v>
      </c>
      <c r="H2069" s="125">
        <v>78429.995773000002</v>
      </c>
      <c r="I2069" s="125">
        <v>71739.917132999995</v>
      </c>
      <c r="J2069" s="125">
        <v>69832.961802999998</v>
      </c>
    </row>
    <row r="2070" spans="1:10" hidden="1" x14ac:dyDescent="0.25">
      <c r="A2070" s="125">
        <v>923567</v>
      </c>
      <c r="B2070" s="125">
        <v>2010</v>
      </c>
      <c r="C2070" s="125">
        <v>71</v>
      </c>
      <c r="D2070" s="125">
        <v>3</v>
      </c>
      <c r="E2070" s="125">
        <v>4</v>
      </c>
      <c r="F2070" s="125">
        <v>18987.715864000002</v>
      </c>
      <c r="G2070" s="125">
        <v>0</v>
      </c>
      <c r="H2070" s="125">
        <v>23394.854966999999</v>
      </c>
      <c r="I2070" s="125">
        <v>19001.301203999999</v>
      </c>
      <c r="J2070" s="125">
        <v>18987.715864000002</v>
      </c>
    </row>
    <row r="2071" spans="1:10" x14ac:dyDescent="0.25">
      <c r="A2071" s="125">
        <v>923568</v>
      </c>
      <c r="B2071" s="125">
        <v>2010</v>
      </c>
      <c r="C2071" s="125">
        <v>71</v>
      </c>
      <c r="D2071" s="125">
        <v>4</v>
      </c>
      <c r="E2071" s="125">
        <v>1</v>
      </c>
      <c r="F2071" s="129">
        <v>41903.599071999997</v>
      </c>
      <c r="G2071" s="129">
        <v>0</v>
      </c>
      <c r="H2071" s="129">
        <v>48076.343000000001</v>
      </c>
      <c r="I2071" s="129">
        <v>42206.221519999999</v>
      </c>
      <c r="J2071" s="129">
        <v>41903.599071999997</v>
      </c>
    </row>
    <row r="2072" spans="1:10" hidden="1" x14ac:dyDescent="0.25">
      <c r="A2072" s="125">
        <v>923569</v>
      </c>
      <c r="B2072" s="125">
        <v>2010</v>
      </c>
      <c r="C2072" s="125">
        <v>71</v>
      </c>
      <c r="D2072" s="125">
        <v>4</v>
      </c>
      <c r="E2072" s="125">
        <v>2</v>
      </c>
      <c r="F2072" s="125">
        <v>39551.644947000001</v>
      </c>
      <c r="G2072" s="125">
        <v>0</v>
      </c>
      <c r="H2072" s="125">
        <v>41903.599071999997</v>
      </c>
      <c r="I2072" s="125">
        <v>40374.117705999997</v>
      </c>
      <c r="J2072" s="125">
        <v>39551.644947000001</v>
      </c>
    </row>
    <row r="2073" spans="1:10" hidden="1" x14ac:dyDescent="0.25">
      <c r="A2073" s="125">
        <v>923570</v>
      </c>
      <c r="B2073" s="125">
        <v>2010</v>
      </c>
      <c r="C2073" s="125">
        <v>71</v>
      </c>
      <c r="D2073" s="125">
        <v>4</v>
      </c>
      <c r="E2073" s="125">
        <v>3</v>
      </c>
      <c r="F2073" s="125">
        <v>11393.673949</v>
      </c>
      <c r="G2073" s="125">
        <v>23973.713671000001</v>
      </c>
      <c r="H2073" s="125">
        <v>39551.644947000001</v>
      </c>
      <c r="I2073" s="125">
        <v>37403.990625999999</v>
      </c>
      <c r="J2073" s="125">
        <v>35367.387620000001</v>
      </c>
    </row>
    <row r="2074" spans="1:10" hidden="1" x14ac:dyDescent="0.25">
      <c r="A2074" s="125">
        <v>923571</v>
      </c>
      <c r="B2074" s="125">
        <v>2010</v>
      </c>
      <c r="C2074" s="125">
        <v>71</v>
      </c>
      <c r="D2074" s="125">
        <v>4</v>
      </c>
      <c r="E2074" s="125">
        <v>4</v>
      </c>
      <c r="F2074" s="125">
        <v>53425.827142000002</v>
      </c>
      <c r="G2074" s="125">
        <v>0</v>
      </c>
      <c r="H2074" s="125">
        <v>61145.158947999997</v>
      </c>
      <c r="I2074" s="125">
        <v>53679.335039999998</v>
      </c>
      <c r="J2074" s="125">
        <v>53425.827142000002</v>
      </c>
    </row>
    <row r="2075" spans="1:10" x14ac:dyDescent="0.25">
      <c r="A2075" s="125">
        <v>923572</v>
      </c>
      <c r="B2075" s="125">
        <v>2010</v>
      </c>
      <c r="C2075" s="125">
        <v>71</v>
      </c>
      <c r="D2075" s="125">
        <v>5</v>
      </c>
      <c r="E2075" s="125">
        <v>1</v>
      </c>
      <c r="F2075" s="129">
        <v>8244.1534179999999</v>
      </c>
      <c r="G2075" s="129">
        <v>0</v>
      </c>
      <c r="H2075" s="129">
        <v>8766.9305999999997</v>
      </c>
      <c r="I2075" s="129">
        <v>8244.4215359999998</v>
      </c>
      <c r="J2075" s="129">
        <v>8244.1534179999999</v>
      </c>
    </row>
    <row r="2076" spans="1:10" hidden="1" x14ac:dyDescent="0.25">
      <c r="A2076" s="125">
        <v>923573</v>
      </c>
      <c r="B2076" s="125">
        <v>2010</v>
      </c>
      <c r="C2076" s="125">
        <v>71</v>
      </c>
      <c r="D2076" s="125">
        <v>5</v>
      </c>
      <c r="E2076" s="125">
        <v>2</v>
      </c>
      <c r="F2076" s="125">
        <v>7960.6799199999996</v>
      </c>
      <c r="G2076" s="125">
        <v>0</v>
      </c>
      <c r="H2076" s="125">
        <v>8244.1534179999999</v>
      </c>
      <c r="I2076" s="125">
        <v>8100.7051490000003</v>
      </c>
      <c r="J2076" s="125">
        <v>7960.6799199999996</v>
      </c>
    </row>
    <row r="2077" spans="1:10" hidden="1" x14ac:dyDescent="0.25">
      <c r="A2077" s="125">
        <v>923574</v>
      </c>
      <c r="B2077" s="125">
        <v>2010</v>
      </c>
      <c r="C2077" s="125">
        <v>71</v>
      </c>
      <c r="D2077" s="125">
        <v>5</v>
      </c>
      <c r="E2077" s="125">
        <v>3</v>
      </c>
      <c r="F2077" s="125">
        <v>0</v>
      </c>
      <c r="G2077" s="125">
        <v>7137.1736410000003</v>
      </c>
      <c r="H2077" s="125">
        <v>7960.6799199999996</v>
      </c>
      <c r="I2077" s="125">
        <v>7753.7022420000003</v>
      </c>
      <c r="J2077" s="125">
        <v>7137.1736410000003</v>
      </c>
    </row>
    <row r="2078" spans="1:10" hidden="1" x14ac:dyDescent="0.25">
      <c r="A2078" s="125">
        <v>923575</v>
      </c>
      <c r="B2078" s="125">
        <v>2010</v>
      </c>
      <c r="C2078" s="125">
        <v>71</v>
      </c>
      <c r="D2078" s="125">
        <v>5</v>
      </c>
      <c r="E2078" s="125">
        <v>4</v>
      </c>
      <c r="F2078" s="125">
        <v>10714.381507</v>
      </c>
      <c r="G2078" s="125">
        <v>0</v>
      </c>
      <c r="H2078" s="125">
        <v>11393.673949</v>
      </c>
      <c r="I2078" s="125">
        <v>10714.610982</v>
      </c>
      <c r="J2078" s="125">
        <v>10714.381507</v>
      </c>
    </row>
    <row r="2079" spans="1:10" x14ac:dyDescent="0.25">
      <c r="A2079" s="125">
        <v>923576</v>
      </c>
      <c r="B2079" s="125">
        <v>2010</v>
      </c>
      <c r="C2079" s="125">
        <v>72</v>
      </c>
      <c r="D2079" s="125">
        <v>2</v>
      </c>
      <c r="E2079" s="125">
        <v>1</v>
      </c>
      <c r="F2079" s="129">
        <v>1238.475803</v>
      </c>
      <c r="G2079" s="129">
        <v>0</v>
      </c>
      <c r="H2079" s="129">
        <v>1669.5965000000001</v>
      </c>
      <c r="I2079" s="129">
        <v>1239.341482</v>
      </c>
      <c r="J2079" s="129">
        <v>1238.475803</v>
      </c>
    </row>
    <row r="2080" spans="1:10" hidden="1" x14ac:dyDescent="0.25">
      <c r="A2080" s="125">
        <v>923577</v>
      </c>
      <c r="B2080" s="125">
        <v>2010</v>
      </c>
      <c r="C2080" s="125">
        <v>72</v>
      </c>
      <c r="D2080" s="125">
        <v>2</v>
      </c>
      <c r="E2080" s="125">
        <v>2</v>
      </c>
      <c r="F2080" s="125">
        <v>1135.6413640000001</v>
      </c>
      <c r="G2080" s="125">
        <v>0</v>
      </c>
      <c r="H2080" s="125">
        <v>1238.475803</v>
      </c>
      <c r="I2080" s="125">
        <v>1137.4161770000001</v>
      </c>
      <c r="J2080" s="125">
        <v>1135.6413640000001</v>
      </c>
    </row>
    <row r="2081" spans="1:10" hidden="1" x14ac:dyDescent="0.25">
      <c r="A2081" s="125">
        <v>923578</v>
      </c>
      <c r="B2081" s="125">
        <v>2010</v>
      </c>
      <c r="C2081" s="125">
        <v>72</v>
      </c>
      <c r="D2081" s="125">
        <v>2</v>
      </c>
      <c r="E2081" s="125">
        <v>3</v>
      </c>
      <c r="F2081" s="125">
        <v>985.99005599999998</v>
      </c>
      <c r="G2081" s="125">
        <v>7.3936159999999997</v>
      </c>
      <c r="H2081" s="125">
        <v>1135.6413640000001</v>
      </c>
      <c r="I2081" s="125">
        <v>999.47796400000004</v>
      </c>
      <c r="J2081" s="125">
        <v>993.38367200000005</v>
      </c>
    </row>
    <row r="2082" spans="1:10" hidden="1" x14ac:dyDescent="0.25">
      <c r="A2082" s="125">
        <v>923579</v>
      </c>
      <c r="B2082" s="125">
        <v>2010</v>
      </c>
      <c r="C2082" s="125">
        <v>72</v>
      </c>
      <c r="D2082" s="125">
        <v>2</v>
      </c>
      <c r="E2082" s="125">
        <v>4</v>
      </c>
      <c r="F2082" s="125">
        <v>1238.7502099999999</v>
      </c>
      <c r="G2082" s="125">
        <v>0</v>
      </c>
      <c r="H2082" s="125">
        <v>1669.5965000000001</v>
      </c>
      <c r="I2082" s="125">
        <v>1239.341482</v>
      </c>
      <c r="J2082" s="125">
        <v>1238.7502099999999</v>
      </c>
    </row>
    <row r="2083" spans="1:10" x14ac:dyDescent="0.25">
      <c r="A2083" s="125">
        <v>923580</v>
      </c>
      <c r="B2083" s="125">
        <v>2010</v>
      </c>
      <c r="C2083" s="125">
        <v>72</v>
      </c>
      <c r="D2083" s="125">
        <v>3</v>
      </c>
      <c r="E2083" s="125">
        <v>1</v>
      </c>
      <c r="F2083" s="129">
        <v>3515.5735930000001</v>
      </c>
      <c r="G2083" s="129">
        <v>0</v>
      </c>
      <c r="H2083" s="129">
        <v>4333.2938999999997</v>
      </c>
      <c r="I2083" s="129">
        <v>3519.5013060000001</v>
      </c>
      <c r="J2083" s="129">
        <v>3515.5735930000001</v>
      </c>
    </row>
    <row r="2084" spans="1:10" hidden="1" x14ac:dyDescent="0.25">
      <c r="A2084" s="125">
        <v>923581</v>
      </c>
      <c r="B2084" s="125">
        <v>2010</v>
      </c>
      <c r="C2084" s="125">
        <v>72</v>
      </c>
      <c r="D2084" s="125">
        <v>3</v>
      </c>
      <c r="E2084" s="125">
        <v>2</v>
      </c>
      <c r="F2084" s="125">
        <v>3275.9294759999998</v>
      </c>
      <c r="G2084" s="125">
        <v>0</v>
      </c>
      <c r="H2084" s="125">
        <v>3515.5735930000001</v>
      </c>
      <c r="I2084" s="125">
        <v>3312.7249969999998</v>
      </c>
      <c r="J2084" s="125">
        <v>3275.9294759999998</v>
      </c>
    </row>
    <row r="2085" spans="1:10" hidden="1" x14ac:dyDescent="0.25">
      <c r="A2085" s="125">
        <v>923582</v>
      </c>
      <c r="B2085" s="125">
        <v>2010</v>
      </c>
      <c r="C2085" s="125">
        <v>72</v>
      </c>
      <c r="D2085" s="125">
        <v>3</v>
      </c>
      <c r="E2085" s="125">
        <v>3</v>
      </c>
      <c r="F2085" s="125">
        <v>2551.7004240000001</v>
      </c>
      <c r="G2085" s="125">
        <v>362.55806000000001</v>
      </c>
      <c r="H2085" s="125">
        <v>3275.9294759999998</v>
      </c>
      <c r="I2085" s="125">
        <v>2996.4926919999998</v>
      </c>
      <c r="J2085" s="125">
        <v>2914.2584849999998</v>
      </c>
    </row>
    <row r="2086" spans="1:10" hidden="1" x14ac:dyDescent="0.25">
      <c r="A2086" s="125">
        <v>923583</v>
      </c>
      <c r="B2086" s="125">
        <v>2010</v>
      </c>
      <c r="C2086" s="125">
        <v>72</v>
      </c>
      <c r="D2086" s="125">
        <v>3</v>
      </c>
      <c r="E2086" s="125">
        <v>4</v>
      </c>
      <c r="F2086" s="125">
        <v>800.248561</v>
      </c>
      <c r="G2086" s="125">
        <v>0</v>
      </c>
      <c r="H2086" s="125">
        <v>985.99005599999998</v>
      </c>
      <c r="I2086" s="125">
        <v>800.82112400000005</v>
      </c>
      <c r="J2086" s="125">
        <v>800.248561</v>
      </c>
    </row>
    <row r="2087" spans="1:10" x14ac:dyDescent="0.25">
      <c r="A2087" s="125">
        <v>923584</v>
      </c>
      <c r="B2087" s="125">
        <v>2010</v>
      </c>
      <c r="C2087" s="125">
        <v>72</v>
      </c>
      <c r="D2087" s="125">
        <v>4</v>
      </c>
      <c r="E2087" s="125">
        <v>1</v>
      </c>
      <c r="F2087" s="129">
        <v>1745.3145919999999</v>
      </c>
      <c r="G2087" s="129">
        <v>0</v>
      </c>
      <c r="H2087" s="129">
        <v>2002.4137499999999</v>
      </c>
      <c r="I2087" s="129">
        <v>1757.9190309999999</v>
      </c>
      <c r="J2087" s="129">
        <v>1745.3145919999999</v>
      </c>
    </row>
    <row r="2088" spans="1:10" hidden="1" x14ac:dyDescent="0.25">
      <c r="A2088" s="125">
        <v>923585</v>
      </c>
      <c r="B2088" s="125">
        <v>2010</v>
      </c>
      <c r="C2088" s="125">
        <v>72</v>
      </c>
      <c r="D2088" s="125">
        <v>4</v>
      </c>
      <c r="E2088" s="125">
        <v>2</v>
      </c>
      <c r="F2088" s="125">
        <v>1647.354036</v>
      </c>
      <c r="G2088" s="125">
        <v>0</v>
      </c>
      <c r="H2088" s="125">
        <v>1745.3145919999999</v>
      </c>
      <c r="I2088" s="125">
        <v>1681.6106090000001</v>
      </c>
      <c r="J2088" s="125">
        <v>1647.354036</v>
      </c>
    </row>
    <row r="2089" spans="1:10" hidden="1" x14ac:dyDescent="0.25">
      <c r="A2089" s="125">
        <v>923586</v>
      </c>
      <c r="B2089" s="125">
        <v>2010</v>
      </c>
      <c r="C2089" s="125">
        <v>72</v>
      </c>
      <c r="D2089" s="125">
        <v>4</v>
      </c>
      <c r="E2089" s="125">
        <v>3</v>
      </c>
      <c r="F2089" s="125">
        <v>474.55459300000001</v>
      </c>
      <c r="G2089" s="125">
        <v>998.52216099999998</v>
      </c>
      <c r="H2089" s="125">
        <v>1647.354036</v>
      </c>
      <c r="I2089" s="125">
        <v>1557.9027120000001</v>
      </c>
      <c r="J2089" s="125">
        <v>1473.0767539999999</v>
      </c>
    </row>
    <row r="2090" spans="1:10" hidden="1" x14ac:dyDescent="0.25">
      <c r="A2090" s="125">
        <v>923587</v>
      </c>
      <c r="B2090" s="125">
        <v>2010</v>
      </c>
      <c r="C2090" s="125">
        <v>72</v>
      </c>
      <c r="D2090" s="125">
        <v>4</v>
      </c>
      <c r="E2090" s="125">
        <v>4</v>
      </c>
      <c r="F2090" s="125">
        <v>2229.55845</v>
      </c>
      <c r="G2090" s="125">
        <v>0</v>
      </c>
      <c r="H2090" s="125">
        <v>2551.7004240000001</v>
      </c>
      <c r="I2090" s="125">
        <v>2240.1378020000002</v>
      </c>
      <c r="J2090" s="125">
        <v>2229.55845</v>
      </c>
    </row>
    <row r="2091" spans="1:10" x14ac:dyDescent="0.25">
      <c r="A2091" s="125">
        <v>923588</v>
      </c>
      <c r="B2091" s="125">
        <v>2010</v>
      </c>
      <c r="C2091" s="125">
        <v>72</v>
      </c>
      <c r="D2091" s="125">
        <v>5</v>
      </c>
      <c r="E2091" s="125">
        <v>1</v>
      </c>
      <c r="F2091" s="129">
        <v>343.90259400000002</v>
      </c>
      <c r="G2091" s="129">
        <v>0</v>
      </c>
      <c r="H2091" s="129">
        <v>365.71010000000001</v>
      </c>
      <c r="I2091" s="129">
        <v>343.91377799999998</v>
      </c>
      <c r="J2091" s="129">
        <v>343.90259400000002</v>
      </c>
    </row>
    <row r="2092" spans="1:10" hidden="1" x14ac:dyDescent="0.25">
      <c r="A2092" s="125">
        <v>923589</v>
      </c>
      <c r="B2092" s="125">
        <v>2010</v>
      </c>
      <c r="C2092" s="125">
        <v>72</v>
      </c>
      <c r="D2092" s="125">
        <v>5</v>
      </c>
      <c r="E2092" s="125">
        <v>2</v>
      </c>
      <c r="F2092" s="125">
        <v>332.07757500000002</v>
      </c>
      <c r="G2092" s="125">
        <v>0</v>
      </c>
      <c r="H2092" s="125">
        <v>343.90259400000002</v>
      </c>
      <c r="I2092" s="125">
        <v>337.91868799999997</v>
      </c>
      <c r="J2092" s="125">
        <v>332.07757500000002</v>
      </c>
    </row>
    <row r="2093" spans="1:10" hidden="1" x14ac:dyDescent="0.25">
      <c r="A2093" s="125">
        <v>923590</v>
      </c>
      <c r="B2093" s="125">
        <v>2010</v>
      </c>
      <c r="C2093" s="125">
        <v>72</v>
      </c>
      <c r="D2093" s="125">
        <v>5</v>
      </c>
      <c r="E2093" s="125">
        <v>3</v>
      </c>
      <c r="F2093" s="125">
        <v>0</v>
      </c>
      <c r="G2093" s="125">
        <v>297.725236</v>
      </c>
      <c r="H2093" s="125">
        <v>332.07757500000002</v>
      </c>
      <c r="I2093" s="125">
        <v>323.443558</v>
      </c>
      <c r="J2093" s="125">
        <v>297.725236</v>
      </c>
    </row>
    <row r="2094" spans="1:10" hidden="1" x14ac:dyDescent="0.25">
      <c r="A2094" s="125">
        <v>923591</v>
      </c>
      <c r="B2094" s="125">
        <v>2010</v>
      </c>
      <c r="C2094" s="125">
        <v>72</v>
      </c>
      <c r="D2094" s="125">
        <v>5</v>
      </c>
      <c r="E2094" s="125">
        <v>4</v>
      </c>
      <c r="F2094" s="125">
        <v>446.26158099999998</v>
      </c>
      <c r="G2094" s="125">
        <v>0</v>
      </c>
      <c r="H2094" s="125">
        <v>474.55459300000001</v>
      </c>
      <c r="I2094" s="125">
        <v>446.27113900000001</v>
      </c>
      <c r="J2094" s="125">
        <v>446.26158099999998</v>
      </c>
    </row>
    <row r="2095" spans="1:10" x14ac:dyDescent="0.25">
      <c r="A2095" s="125">
        <v>923592</v>
      </c>
      <c r="B2095" s="125">
        <v>2010</v>
      </c>
      <c r="C2095" s="125">
        <v>73</v>
      </c>
      <c r="D2095" s="125">
        <v>2</v>
      </c>
      <c r="E2095" s="125">
        <v>1</v>
      </c>
      <c r="F2095" s="129">
        <v>151075.17860300001</v>
      </c>
      <c r="G2095" s="129">
        <v>0</v>
      </c>
      <c r="H2095" s="129">
        <v>203765.39499999999</v>
      </c>
      <c r="I2095" s="129">
        <v>151255.05270900001</v>
      </c>
      <c r="J2095" s="129">
        <v>151075.17860300001</v>
      </c>
    </row>
    <row r="2096" spans="1:10" hidden="1" x14ac:dyDescent="0.25">
      <c r="A2096" s="125">
        <v>923593</v>
      </c>
      <c r="B2096" s="125">
        <v>2010</v>
      </c>
      <c r="C2096" s="125">
        <v>73</v>
      </c>
      <c r="D2096" s="125">
        <v>2</v>
      </c>
      <c r="E2096" s="125">
        <v>2</v>
      </c>
      <c r="F2096" s="125">
        <v>138405.751517</v>
      </c>
      <c r="G2096" s="125">
        <v>0</v>
      </c>
      <c r="H2096" s="125">
        <v>151075.17860300001</v>
      </c>
      <c r="I2096" s="125">
        <v>138747.44402900001</v>
      </c>
      <c r="J2096" s="125">
        <v>138405.751517</v>
      </c>
    </row>
    <row r="2097" spans="1:10" hidden="1" x14ac:dyDescent="0.25">
      <c r="A2097" s="125">
        <v>923594</v>
      </c>
      <c r="B2097" s="125">
        <v>2010</v>
      </c>
      <c r="C2097" s="125">
        <v>73</v>
      </c>
      <c r="D2097" s="125">
        <v>2</v>
      </c>
      <c r="E2097" s="125">
        <v>3</v>
      </c>
      <c r="F2097" s="125">
        <v>119315.848071</v>
      </c>
      <c r="G2097" s="125">
        <v>1148.9133879999999</v>
      </c>
      <c r="H2097" s="125">
        <v>138405.751517</v>
      </c>
      <c r="I2097" s="125">
        <v>121810.90191</v>
      </c>
      <c r="J2097" s="125">
        <v>120464.761459</v>
      </c>
    </row>
    <row r="2098" spans="1:10" hidden="1" x14ac:dyDescent="0.25">
      <c r="A2098" s="125">
        <v>923595</v>
      </c>
      <c r="B2098" s="125">
        <v>2010</v>
      </c>
      <c r="C2098" s="125">
        <v>73</v>
      </c>
      <c r="D2098" s="125">
        <v>2</v>
      </c>
      <c r="E2098" s="125">
        <v>4</v>
      </c>
      <c r="F2098" s="125">
        <v>151133.678223</v>
      </c>
      <c r="G2098" s="125">
        <v>0</v>
      </c>
      <c r="H2098" s="125">
        <v>203765.39499999999</v>
      </c>
      <c r="I2098" s="125">
        <v>151255.05270900001</v>
      </c>
      <c r="J2098" s="125">
        <v>151133.678223</v>
      </c>
    </row>
    <row r="2099" spans="1:10" x14ac:dyDescent="0.25">
      <c r="A2099" s="125">
        <v>923596</v>
      </c>
      <c r="B2099" s="125">
        <v>2010</v>
      </c>
      <c r="C2099" s="125">
        <v>73</v>
      </c>
      <c r="D2099" s="125">
        <v>3</v>
      </c>
      <c r="E2099" s="125">
        <v>1</v>
      </c>
      <c r="F2099" s="129">
        <v>22739.322388000001</v>
      </c>
      <c r="G2099" s="129">
        <v>0</v>
      </c>
      <c r="H2099" s="129">
        <v>28030.38</v>
      </c>
      <c r="I2099" s="129">
        <v>22766.274635999998</v>
      </c>
      <c r="J2099" s="129">
        <v>22739.322388000001</v>
      </c>
    </row>
    <row r="2100" spans="1:10" hidden="1" x14ac:dyDescent="0.25">
      <c r="A2100" s="125">
        <v>923597</v>
      </c>
      <c r="B2100" s="125">
        <v>2010</v>
      </c>
      <c r="C2100" s="125">
        <v>73</v>
      </c>
      <c r="D2100" s="125">
        <v>3</v>
      </c>
      <c r="E2100" s="125">
        <v>2</v>
      </c>
      <c r="F2100" s="125">
        <v>21266.016821000001</v>
      </c>
      <c r="G2100" s="125">
        <v>0</v>
      </c>
      <c r="H2100" s="125">
        <v>22739.322388000001</v>
      </c>
      <c r="I2100" s="125">
        <v>21427.263486</v>
      </c>
      <c r="J2100" s="125">
        <v>21266.016821000001</v>
      </c>
    </row>
    <row r="2101" spans="1:10" hidden="1" x14ac:dyDescent="0.25">
      <c r="A2101" s="125">
        <v>923598</v>
      </c>
      <c r="B2101" s="125">
        <v>2010</v>
      </c>
      <c r="C2101" s="125">
        <v>73</v>
      </c>
      <c r="D2101" s="125">
        <v>3</v>
      </c>
      <c r="E2101" s="125">
        <v>3</v>
      </c>
      <c r="F2101" s="125">
        <v>17973.430334000001</v>
      </c>
      <c r="G2101" s="125">
        <v>1177.985183</v>
      </c>
      <c r="H2101" s="125">
        <v>21266.016821000001</v>
      </c>
      <c r="I2101" s="125">
        <v>19452.025586</v>
      </c>
      <c r="J2101" s="125">
        <v>19151.415517000001</v>
      </c>
    </row>
    <row r="2102" spans="1:10" hidden="1" x14ac:dyDescent="0.25">
      <c r="A2102" s="125">
        <v>923599</v>
      </c>
      <c r="B2102" s="125">
        <v>2010</v>
      </c>
      <c r="C2102" s="125">
        <v>73</v>
      </c>
      <c r="D2102" s="125">
        <v>3</v>
      </c>
      <c r="E2102" s="125">
        <v>4</v>
      </c>
      <c r="F2102" s="125">
        <v>96831.059764999998</v>
      </c>
      <c r="G2102" s="125">
        <v>0</v>
      </c>
      <c r="H2102" s="125">
        <v>119315.848071</v>
      </c>
      <c r="I2102" s="125">
        <v>96908.331802999994</v>
      </c>
      <c r="J2102" s="125">
        <v>96831.059764999998</v>
      </c>
    </row>
    <row r="2103" spans="1:10" x14ac:dyDescent="0.25">
      <c r="A2103" s="125">
        <v>923600</v>
      </c>
      <c r="B2103" s="125">
        <v>2010</v>
      </c>
      <c r="C2103" s="125">
        <v>73</v>
      </c>
      <c r="D2103" s="125">
        <v>4</v>
      </c>
      <c r="E2103" s="125">
        <v>1</v>
      </c>
      <c r="F2103" s="129">
        <v>17302.077642</v>
      </c>
      <c r="G2103" s="129">
        <v>0</v>
      </c>
      <c r="H2103" s="129">
        <v>20003.22</v>
      </c>
      <c r="I2103" s="129">
        <v>17560.826838000001</v>
      </c>
      <c r="J2103" s="129">
        <v>17302.077642</v>
      </c>
    </row>
    <row r="2104" spans="1:10" hidden="1" x14ac:dyDescent="0.25">
      <c r="A2104" s="125">
        <v>923601</v>
      </c>
      <c r="B2104" s="125">
        <v>2010</v>
      </c>
      <c r="C2104" s="125">
        <v>73</v>
      </c>
      <c r="D2104" s="125">
        <v>4</v>
      </c>
      <c r="E2104" s="125">
        <v>2</v>
      </c>
      <c r="F2104" s="125">
        <v>16592.778538999999</v>
      </c>
      <c r="G2104" s="125">
        <v>0</v>
      </c>
      <c r="H2104" s="125">
        <v>17302.077642</v>
      </c>
      <c r="I2104" s="125">
        <v>16670.551808</v>
      </c>
      <c r="J2104" s="125">
        <v>16592.778538999999</v>
      </c>
    </row>
    <row r="2105" spans="1:10" hidden="1" x14ac:dyDescent="0.25">
      <c r="A2105" s="125">
        <v>923602</v>
      </c>
      <c r="B2105" s="125">
        <v>2010</v>
      </c>
      <c r="C2105" s="125">
        <v>73</v>
      </c>
      <c r="D2105" s="125">
        <v>4</v>
      </c>
      <c r="E2105" s="125">
        <v>3</v>
      </c>
      <c r="F2105" s="125">
        <v>11802.706292000001</v>
      </c>
      <c r="G2105" s="125">
        <v>2816.0629260000001</v>
      </c>
      <c r="H2105" s="125">
        <v>16592.778538999999</v>
      </c>
      <c r="I2105" s="125">
        <v>15691.790664</v>
      </c>
      <c r="J2105" s="125">
        <v>14618.769217999999</v>
      </c>
    </row>
    <row r="2106" spans="1:10" hidden="1" x14ac:dyDescent="0.25">
      <c r="A2106" s="125">
        <v>923603</v>
      </c>
      <c r="B2106" s="125">
        <v>2010</v>
      </c>
      <c r="C2106" s="125">
        <v>73</v>
      </c>
      <c r="D2106" s="125">
        <v>4</v>
      </c>
      <c r="E2106" s="125">
        <v>4</v>
      </c>
      <c r="F2106" s="125">
        <v>15625.736245</v>
      </c>
      <c r="G2106" s="125">
        <v>0</v>
      </c>
      <c r="H2106" s="125">
        <v>17973.430334000001</v>
      </c>
      <c r="I2106" s="125">
        <v>15778.87449</v>
      </c>
      <c r="J2106" s="125">
        <v>15625.736245</v>
      </c>
    </row>
    <row r="2107" spans="1:10" x14ac:dyDescent="0.25">
      <c r="A2107" s="125">
        <v>923604</v>
      </c>
      <c r="B2107" s="125">
        <v>2010</v>
      </c>
      <c r="C2107" s="125">
        <v>73</v>
      </c>
      <c r="D2107" s="125">
        <v>5</v>
      </c>
      <c r="E2107" s="125">
        <v>1</v>
      </c>
      <c r="F2107" s="129">
        <v>10064.110344999999</v>
      </c>
      <c r="G2107" s="129">
        <v>0</v>
      </c>
      <c r="H2107" s="129">
        <v>11112.07</v>
      </c>
      <c r="I2107" s="129">
        <v>10449.790628000001</v>
      </c>
      <c r="J2107" s="129">
        <v>10064.110344999999</v>
      </c>
    </row>
    <row r="2108" spans="1:10" hidden="1" x14ac:dyDescent="0.25">
      <c r="A2108" s="125">
        <v>923605</v>
      </c>
      <c r="B2108" s="125">
        <v>2010</v>
      </c>
      <c r="C2108" s="125">
        <v>73</v>
      </c>
      <c r="D2108" s="125">
        <v>5</v>
      </c>
      <c r="E2108" s="125">
        <v>2</v>
      </c>
      <c r="F2108" s="125">
        <v>9854.2021320000003</v>
      </c>
      <c r="G2108" s="125">
        <v>0</v>
      </c>
      <c r="H2108" s="125">
        <v>10064.110344999999</v>
      </c>
      <c r="I2108" s="125">
        <v>9888.9948249999998</v>
      </c>
      <c r="J2108" s="125">
        <v>9854.2021320000003</v>
      </c>
    </row>
    <row r="2109" spans="1:10" hidden="1" x14ac:dyDescent="0.25">
      <c r="A2109" s="125">
        <v>923606</v>
      </c>
      <c r="B2109" s="125">
        <v>2010</v>
      </c>
      <c r="C2109" s="125">
        <v>73</v>
      </c>
      <c r="D2109" s="125">
        <v>5</v>
      </c>
      <c r="E2109" s="125">
        <v>3</v>
      </c>
      <c r="F2109" s="125">
        <v>0</v>
      </c>
      <c r="G2109" s="125">
        <v>5326.533606</v>
      </c>
      <c r="H2109" s="125">
        <v>9854.2021320000003</v>
      </c>
      <c r="I2109" s="125">
        <v>9597.9928770000006</v>
      </c>
      <c r="J2109" s="125">
        <v>5326.533606</v>
      </c>
    </row>
    <row r="2110" spans="1:10" hidden="1" x14ac:dyDescent="0.25">
      <c r="A2110" s="125">
        <v>923607</v>
      </c>
      <c r="B2110" s="125">
        <v>2010</v>
      </c>
      <c r="C2110" s="125">
        <v>73</v>
      </c>
      <c r="D2110" s="125">
        <v>5</v>
      </c>
      <c r="E2110" s="125">
        <v>4</v>
      </c>
      <c r="F2110" s="125">
        <v>10829.485751</v>
      </c>
      <c r="G2110" s="125">
        <v>0</v>
      </c>
      <c r="H2110" s="125">
        <v>11802.706292000001</v>
      </c>
      <c r="I2110" s="125">
        <v>11099.264997</v>
      </c>
      <c r="J2110" s="125">
        <v>10829.485751</v>
      </c>
    </row>
    <row r="2111" spans="1:10" x14ac:dyDescent="0.25">
      <c r="A2111" s="125">
        <v>923608</v>
      </c>
      <c r="B2111" s="125">
        <v>2010</v>
      </c>
      <c r="C2111" s="125">
        <v>74</v>
      </c>
      <c r="D2111" s="125">
        <v>2</v>
      </c>
      <c r="E2111" s="125">
        <v>1</v>
      </c>
      <c r="F2111" s="129">
        <v>8354.5872409999993</v>
      </c>
      <c r="G2111" s="129">
        <v>0</v>
      </c>
      <c r="H2111" s="129">
        <v>11268.4015</v>
      </c>
      <c r="I2111" s="129">
        <v>8364.5344330000007</v>
      </c>
      <c r="J2111" s="129">
        <v>8354.5872409999993</v>
      </c>
    </row>
    <row r="2112" spans="1:10" hidden="1" x14ac:dyDescent="0.25">
      <c r="A2112" s="125">
        <v>923609</v>
      </c>
      <c r="B2112" s="125">
        <v>2010</v>
      </c>
      <c r="C2112" s="125">
        <v>74</v>
      </c>
      <c r="D2112" s="125">
        <v>2</v>
      </c>
      <c r="E2112" s="125">
        <v>2</v>
      </c>
      <c r="F2112" s="125">
        <v>7653.9570320000003</v>
      </c>
      <c r="G2112" s="125">
        <v>0</v>
      </c>
      <c r="H2112" s="125">
        <v>8354.5872409999993</v>
      </c>
      <c r="I2112" s="125">
        <v>7672.852922</v>
      </c>
      <c r="J2112" s="125">
        <v>7653.9570320000003</v>
      </c>
    </row>
    <row r="2113" spans="1:10" hidden="1" x14ac:dyDescent="0.25">
      <c r="A2113" s="125">
        <v>923610</v>
      </c>
      <c r="B2113" s="125">
        <v>2010</v>
      </c>
      <c r="C2113" s="125">
        <v>74</v>
      </c>
      <c r="D2113" s="125">
        <v>2</v>
      </c>
      <c r="E2113" s="125">
        <v>3</v>
      </c>
      <c r="F2113" s="125">
        <v>6598.2689620000001</v>
      </c>
      <c r="G2113" s="125">
        <v>63.535898000000003</v>
      </c>
      <c r="H2113" s="125">
        <v>7653.9570320000003</v>
      </c>
      <c r="I2113" s="125">
        <v>6736.2475839999997</v>
      </c>
      <c r="J2113" s="125">
        <v>6661.8048600000002</v>
      </c>
    </row>
    <row r="2114" spans="1:10" hidden="1" x14ac:dyDescent="0.25">
      <c r="A2114" s="125">
        <v>923611</v>
      </c>
      <c r="B2114" s="125">
        <v>2010</v>
      </c>
      <c r="C2114" s="125">
        <v>74</v>
      </c>
      <c r="D2114" s="125">
        <v>2</v>
      </c>
      <c r="E2114" s="125">
        <v>4</v>
      </c>
      <c r="F2114" s="125">
        <v>8357.8223199999993</v>
      </c>
      <c r="G2114" s="125">
        <v>0</v>
      </c>
      <c r="H2114" s="125">
        <v>11268.4015</v>
      </c>
      <c r="I2114" s="125">
        <v>8364.5344330000007</v>
      </c>
      <c r="J2114" s="125">
        <v>8357.8223199999993</v>
      </c>
    </row>
    <row r="2115" spans="1:10" x14ac:dyDescent="0.25">
      <c r="A2115" s="125">
        <v>923612</v>
      </c>
      <c r="B2115" s="125">
        <v>2010</v>
      </c>
      <c r="C2115" s="125">
        <v>74</v>
      </c>
      <c r="D2115" s="125">
        <v>3</v>
      </c>
      <c r="E2115" s="125">
        <v>1</v>
      </c>
      <c r="F2115" s="129">
        <v>184080.22885099999</v>
      </c>
      <c r="G2115" s="129">
        <v>0</v>
      </c>
      <c r="H2115" s="129">
        <v>226912.6</v>
      </c>
      <c r="I2115" s="129">
        <v>184298.41372000001</v>
      </c>
      <c r="J2115" s="129">
        <v>184080.22885099999</v>
      </c>
    </row>
    <row r="2116" spans="1:10" hidden="1" x14ac:dyDescent="0.25">
      <c r="A2116" s="125">
        <v>923613</v>
      </c>
      <c r="B2116" s="125">
        <v>2010</v>
      </c>
      <c r="C2116" s="125">
        <v>74</v>
      </c>
      <c r="D2116" s="125">
        <v>3</v>
      </c>
      <c r="E2116" s="125">
        <v>2</v>
      </c>
      <c r="F2116" s="125">
        <v>172059.129865</v>
      </c>
      <c r="G2116" s="125">
        <v>0</v>
      </c>
      <c r="H2116" s="125">
        <v>184080.22885099999</v>
      </c>
      <c r="I2116" s="125">
        <v>173458.79964700001</v>
      </c>
      <c r="J2116" s="125">
        <v>172059.129865</v>
      </c>
    </row>
    <row r="2117" spans="1:10" hidden="1" x14ac:dyDescent="0.25">
      <c r="A2117" s="125">
        <v>923614</v>
      </c>
      <c r="B2117" s="125">
        <v>2010</v>
      </c>
      <c r="C2117" s="125">
        <v>74</v>
      </c>
      <c r="D2117" s="125">
        <v>3</v>
      </c>
      <c r="E2117" s="125">
        <v>3</v>
      </c>
      <c r="F2117" s="125">
        <v>145305.88057800001</v>
      </c>
      <c r="G2117" s="125">
        <v>9523.4004389999991</v>
      </c>
      <c r="H2117" s="125">
        <v>172059.129865</v>
      </c>
      <c r="I2117" s="125">
        <v>157382.48608800001</v>
      </c>
      <c r="J2117" s="125">
        <v>154829.281017</v>
      </c>
    </row>
    <row r="2118" spans="1:10" hidden="1" x14ac:dyDescent="0.25">
      <c r="A2118" s="125">
        <v>923615</v>
      </c>
      <c r="B2118" s="125">
        <v>2010</v>
      </c>
      <c r="C2118" s="125">
        <v>74</v>
      </c>
      <c r="D2118" s="125">
        <v>3</v>
      </c>
      <c r="E2118" s="125">
        <v>4</v>
      </c>
      <c r="F2118" s="125">
        <v>5354.8408410000002</v>
      </c>
      <c r="G2118" s="125">
        <v>0</v>
      </c>
      <c r="H2118" s="125">
        <v>6598.2689620000001</v>
      </c>
      <c r="I2118" s="125">
        <v>5359.1140509999996</v>
      </c>
      <c r="J2118" s="125">
        <v>5354.8408410000002</v>
      </c>
    </row>
    <row r="2119" spans="1:10" x14ac:dyDescent="0.25">
      <c r="A2119" s="125">
        <v>923616</v>
      </c>
      <c r="B2119" s="125">
        <v>2010</v>
      </c>
      <c r="C2119" s="125">
        <v>74</v>
      </c>
      <c r="D2119" s="125">
        <v>4</v>
      </c>
      <c r="E2119" s="125">
        <v>1</v>
      </c>
      <c r="F2119" s="129">
        <v>98553.991276000001</v>
      </c>
      <c r="G2119" s="129">
        <v>0</v>
      </c>
      <c r="H2119" s="129">
        <v>113939.91</v>
      </c>
      <c r="I2119" s="129">
        <v>100027.846989</v>
      </c>
      <c r="J2119" s="129">
        <v>98553.991276000001</v>
      </c>
    </row>
    <row r="2120" spans="1:10" hidden="1" x14ac:dyDescent="0.25">
      <c r="A2120" s="125">
        <v>923617</v>
      </c>
      <c r="B2120" s="125">
        <v>2010</v>
      </c>
      <c r="C2120" s="125">
        <v>74</v>
      </c>
      <c r="D2120" s="125">
        <v>4</v>
      </c>
      <c r="E2120" s="125">
        <v>2</v>
      </c>
      <c r="F2120" s="125">
        <v>94513.767953999995</v>
      </c>
      <c r="G2120" s="125">
        <v>0</v>
      </c>
      <c r="H2120" s="125">
        <v>98553.991276000001</v>
      </c>
      <c r="I2120" s="125">
        <v>94956.770594000001</v>
      </c>
      <c r="J2120" s="125">
        <v>94513.767953999995</v>
      </c>
    </row>
    <row r="2121" spans="1:10" hidden="1" x14ac:dyDescent="0.25">
      <c r="A2121" s="125">
        <v>923618</v>
      </c>
      <c r="B2121" s="125">
        <v>2010</v>
      </c>
      <c r="C2121" s="125">
        <v>74</v>
      </c>
      <c r="D2121" s="125">
        <v>4</v>
      </c>
      <c r="E2121" s="125">
        <v>3</v>
      </c>
      <c r="F2121" s="125">
        <v>67186.430729</v>
      </c>
      <c r="G2121" s="125">
        <v>16030.324912</v>
      </c>
      <c r="H2121" s="125">
        <v>94513.767953999995</v>
      </c>
      <c r="I2121" s="125">
        <v>89381.670354000002</v>
      </c>
      <c r="J2121" s="125">
        <v>83216.755640999996</v>
      </c>
    </row>
    <row r="2122" spans="1:10" hidden="1" x14ac:dyDescent="0.25">
      <c r="A2122" s="125">
        <v>923619</v>
      </c>
      <c r="B2122" s="125">
        <v>2010</v>
      </c>
      <c r="C2122" s="125">
        <v>74</v>
      </c>
      <c r="D2122" s="125">
        <v>4</v>
      </c>
      <c r="E2122" s="125">
        <v>4</v>
      </c>
      <c r="F2122" s="125">
        <v>126325.989115</v>
      </c>
      <c r="G2122" s="125">
        <v>0</v>
      </c>
      <c r="H2122" s="125">
        <v>145305.88057800001</v>
      </c>
      <c r="I2122" s="125">
        <v>127564.032559</v>
      </c>
      <c r="J2122" s="125">
        <v>126325.989115</v>
      </c>
    </row>
    <row r="2123" spans="1:10" x14ac:dyDescent="0.25">
      <c r="A2123" s="125">
        <v>923620</v>
      </c>
      <c r="B2123" s="125">
        <v>2010</v>
      </c>
      <c r="C2123" s="125">
        <v>74</v>
      </c>
      <c r="D2123" s="125">
        <v>5</v>
      </c>
      <c r="E2123" s="125">
        <v>1</v>
      </c>
      <c r="F2123" s="129">
        <v>4774.9428639999996</v>
      </c>
      <c r="G2123" s="129">
        <v>0</v>
      </c>
      <c r="H2123" s="129">
        <v>5272.15</v>
      </c>
      <c r="I2123" s="129">
        <v>4957.9298600000002</v>
      </c>
      <c r="J2123" s="129">
        <v>4774.9428639999996</v>
      </c>
    </row>
    <row r="2124" spans="1:10" hidden="1" x14ac:dyDescent="0.25">
      <c r="A2124" s="125">
        <v>923621</v>
      </c>
      <c r="B2124" s="125">
        <v>2010</v>
      </c>
      <c r="C2124" s="125">
        <v>74</v>
      </c>
      <c r="D2124" s="125">
        <v>5</v>
      </c>
      <c r="E2124" s="125">
        <v>2</v>
      </c>
      <c r="F2124" s="125">
        <v>4675.351377</v>
      </c>
      <c r="G2124" s="125">
        <v>0</v>
      </c>
      <c r="H2124" s="125">
        <v>4774.9428639999996</v>
      </c>
      <c r="I2124" s="125">
        <v>4691.8588589999999</v>
      </c>
      <c r="J2124" s="125">
        <v>4675.351377</v>
      </c>
    </row>
    <row r="2125" spans="1:10" hidden="1" x14ac:dyDescent="0.25">
      <c r="A2125" s="125">
        <v>923622</v>
      </c>
      <c r="B2125" s="125">
        <v>2010</v>
      </c>
      <c r="C2125" s="125">
        <v>74</v>
      </c>
      <c r="D2125" s="125">
        <v>5</v>
      </c>
      <c r="E2125" s="125">
        <v>3</v>
      </c>
      <c r="F2125" s="125">
        <v>0</v>
      </c>
      <c r="G2125" s="125">
        <v>2515.8688470000002</v>
      </c>
      <c r="H2125" s="125">
        <v>4675.351377</v>
      </c>
      <c r="I2125" s="125">
        <v>4553.7922410000001</v>
      </c>
      <c r="J2125" s="125">
        <v>2515.8688470000002</v>
      </c>
    </row>
    <row r="2126" spans="1:10" hidden="1" x14ac:dyDescent="0.25">
      <c r="A2126" s="125">
        <v>923623</v>
      </c>
      <c r="B2126" s="125">
        <v>2010</v>
      </c>
      <c r="C2126" s="125">
        <v>74</v>
      </c>
      <c r="D2126" s="125">
        <v>5</v>
      </c>
      <c r="E2126" s="125">
        <v>4</v>
      </c>
      <c r="F2126" s="125">
        <v>61646.411956000004</v>
      </c>
      <c r="G2126" s="125">
        <v>0</v>
      </c>
      <c r="H2126" s="125">
        <v>67186.430729</v>
      </c>
      <c r="I2126" s="125">
        <v>63182.119458000001</v>
      </c>
      <c r="J2126" s="125">
        <v>61646.411956000004</v>
      </c>
    </row>
    <row r="2127" spans="1:10" x14ac:dyDescent="0.25">
      <c r="A2127" s="125">
        <v>923624</v>
      </c>
      <c r="B2127" s="125">
        <v>2010</v>
      </c>
      <c r="C2127" s="125">
        <v>75</v>
      </c>
      <c r="D2127" s="125">
        <v>2</v>
      </c>
      <c r="E2127" s="125">
        <v>1</v>
      </c>
      <c r="F2127" s="129">
        <v>2968.0354010000001</v>
      </c>
      <c r="G2127" s="129">
        <v>0</v>
      </c>
      <c r="H2127" s="129">
        <v>4001.5680000000002</v>
      </c>
      <c r="I2127" s="129">
        <v>2970.363926</v>
      </c>
      <c r="J2127" s="129">
        <v>2968.0354010000001</v>
      </c>
    </row>
    <row r="2128" spans="1:10" hidden="1" x14ac:dyDescent="0.25">
      <c r="A2128" s="125">
        <v>923625</v>
      </c>
      <c r="B2128" s="125">
        <v>2010</v>
      </c>
      <c r="C2128" s="125">
        <v>75</v>
      </c>
      <c r="D2128" s="125">
        <v>2</v>
      </c>
      <c r="E2128" s="125">
        <v>2</v>
      </c>
      <c r="F2128" s="125">
        <v>2722.1166400000002</v>
      </c>
      <c r="G2128" s="125">
        <v>0</v>
      </c>
      <c r="H2128" s="125">
        <v>2968.0354010000001</v>
      </c>
      <c r="I2128" s="125">
        <v>2725.8437119999999</v>
      </c>
      <c r="J2128" s="125">
        <v>2722.1166400000002</v>
      </c>
    </row>
    <row r="2129" spans="1:10" hidden="1" x14ac:dyDescent="0.25">
      <c r="A2129" s="125">
        <v>923626</v>
      </c>
      <c r="B2129" s="125">
        <v>2010</v>
      </c>
      <c r="C2129" s="125">
        <v>75</v>
      </c>
      <c r="D2129" s="125">
        <v>2</v>
      </c>
      <c r="E2129" s="125">
        <v>3</v>
      </c>
      <c r="F2129" s="125">
        <v>2371.3161770000002</v>
      </c>
      <c r="G2129" s="125">
        <v>7.7822930000000001</v>
      </c>
      <c r="H2129" s="125">
        <v>2722.1166400000002</v>
      </c>
      <c r="I2129" s="125">
        <v>2395.7348550000002</v>
      </c>
      <c r="J2129" s="125">
        <v>2379.0984699999999</v>
      </c>
    </row>
    <row r="2130" spans="1:10" hidden="1" x14ac:dyDescent="0.25">
      <c r="A2130" s="125">
        <v>923627</v>
      </c>
      <c r="B2130" s="125">
        <v>2010</v>
      </c>
      <c r="C2130" s="125">
        <v>75</v>
      </c>
      <c r="D2130" s="125">
        <v>2</v>
      </c>
      <c r="E2130" s="125">
        <v>4</v>
      </c>
      <c r="F2130" s="125">
        <v>2968.8531889999999</v>
      </c>
      <c r="G2130" s="125">
        <v>0</v>
      </c>
      <c r="H2130" s="125">
        <v>4001.5680000000002</v>
      </c>
      <c r="I2130" s="125">
        <v>2970.363926</v>
      </c>
      <c r="J2130" s="125">
        <v>2968.8531889999999</v>
      </c>
    </row>
    <row r="2131" spans="1:10" x14ac:dyDescent="0.25">
      <c r="A2131" s="125">
        <v>923628</v>
      </c>
      <c r="B2131" s="125">
        <v>2010</v>
      </c>
      <c r="C2131" s="125">
        <v>75</v>
      </c>
      <c r="D2131" s="125">
        <v>3</v>
      </c>
      <c r="E2131" s="125">
        <v>1</v>
      </c>
      <c r="F2131" s="129">
        <v>2748.5577619999999</v>
      </c>
      <c r="G2131" s="129">
        <v>0</v>
      </c>
      <c r="H2131" s="129">
        <v>3386.6210000000001</v>
      </c>
      <c r="I2131" s="129">
        <v>2750.6135760000002</v>
      </c>
      <c r="J2131" s="129">
        <v>2748.5577619999999</v>
      </c>
    </row>
    <row r="2132" spans="1:10" hidden="1" x14ac:dyDescent="0.25">
      <c r="A2132" s="125">
        <v>923629</v>
      </c>
      <c r="B2132" s="125">
        <v>2010</v>
      </c>
      <c r="C2132" s="125">
        <v>75</v>
      </c>
      <c r="D2132" s="125">
        <v>3</v>
      </c>
      <c r="E2132" s="125">
        <v>2</v>
      </c>
      <c r="F2132" s="125">
        <v>2586.8213529999998</v>
      </c>
      <c r="G2132" s="125">
        <v>0</v>
      </c>
      <c r="H2132" s="125">
        <v>2748.5577619999999</v>
      </c>
      <c r="I2132" s="125">
        <v>2589.9659799999999</v>
      </c>
      <c r="J2132" s="125">
        <v>2586.8213529999998</v>
      </c>
    </row>
    <row r="2133" spans="1:10" hidden="1" x14ac:dyDescent="0.25">
      <c r="A2133" s="125">
        <v>923630</v>
      </c>
      <c r="B2133" s="125">
        <v>2010</v>
      </c>
      <c r="C2133" s="125">
        <v>75</v>
      </c>
      <c r="D2133" s="125">
        <v>3</v>
      </c>
      <c r="E2133" s="125">
        <v>3</v>
      </c>
      <c r="F2133" s="125">
        <v>2044.470771</v>
      </c>
      <c r="G2133" s="125">
        <v>221.998965</v>
      </c>
      <c r="H2133" s="125">
        <v>2586.8213529999998</v>
      </c>
      <c r="I2133" s="125">
        <v>2366.1654920000001</v>
      </c>
      <c r="J2133" s="125">
        <v>2266.469736</v>
      </c>
    </row>
    <row r="2134" spans="1:10" hidden="1" x14ac:dyDescent="0.25">
      <c r="A2134" s="125">
        <v>923631</v>
      </c>
      <c r="B2134" s="125">
        <v>2010</v>
      </c>
      <c r="C2134" s="125">
        <v>75</v>
      </c>
      <c r="D2134" s="125">
        <v>3</v>
      </c>
      <c r="E2134" s="125">
        <v>4</v>
      </c>
      <c r="F2134" s="125">
        <v>1925.0423350000001</v>
      </c>
      <c r="G2134" s="125">
        <v>0</v>
      </c>
      <c r="H2134" s="125">
        <v>2371.3161770000002</v>
      </c>
      <c r="I2134" s="125">
        <v>1925.9829990000001</v>
      </c>
      <c r="J2134" s="125">
        <v>1925.0423350000001</v>
      </c>
    </row>
    <row r="2135" spans="1:10" x14ac:dyDescent="0.25">
      <c r="A2135" s="125">
        <v>923632</v>
      </c>
      <c r="B2135" s="125">
        <v>2010</v>
      </c>
      <c r="C2135" s="125">
        <v>75</v>
      </c>
      <c r="D2135" s="125">
        <v>4</v>
      </c>
      <c r="E2135" s="125">
        <v>1</v>
      </c>
      <c r="F2135" s="129">
        <v>297.83657699999998</v>
      </c>
      <c r="G2135" s="129">
        <v>0</v>
      </c>
      <c r="H2135" s="129">
        <v>340.83390000000003</v>
      </c>
      <c r="I2135" s="129">
        <v>299.21808099999998</v>
      </c>
      <c r="J2135" s="129">
        <v>297.83657699999998</v>
      </c>
    </row>
    <row r="2136" spans="1:10" hidden="1" x14ac:dyDescent="0.25">
      <c r="A2136" s="125">
        <v>923633</v>
      </c>
      <c r="B2136" s="125">
        <v>2010</v>
      </c>
      <c r="C2136" s="125">
        <v>75</v>
      </c>
      <c r="D2136" s="125">
        <v>4</v>
      </c>
      <c r="E2136" s="125">
        <v>2</v>
      </c>
      <c r="F2136" s="125">
        <v>286.06174299999998</v>
      </c>
      <c r="G2136" s="125">
        <v>0</v>
      </c>
      <c r="H2136" s="125">
        <v>297.83657699999998</v>
      </c>
      <c r="I2136" s="125">
        <v>286.96554200000003</v>
      </c>
      <c r="J2136" s="125">
        <v>286.06174299999998</v>
      </c>
    </row>
    <row r="2137" spans="1:10" hidden="1" x14ac:dyDescent="0.25">
      <c r="A2137" s="125">
        <v>923634</v>
      </c>
      <c r="B2137" s="125">
        <v>2010</v>
      </c>
      <c r="C2137" s="125">
        <v>75</v>
      </c>
      <c r="D2137" s="125">
        <v>4</v>
      </c>
      <c r="E2137" s="125">
        <v>3</v>
      </c>
      <c r="F2137" s="125">
        <v>156.32978299999999</v>
      </c>
      <c r="G2137" s="125">
        <v>95.999363000000002</v>
      </c>
      <c r="H2137" s="125">
        <v>286.06174299999998</v>
      </c>
      <c r="I2137" s="125">
        <v>270.52859000000001</v>
      </c>
      <c r="J2137" s="125">
        <v>252.32914500000001</v>
      </c>
    </row>
    <row r="2138" spans="1:10" hidden="1" x14ac:dyDescent="0.25">
      <c r="A2138" s="125">
        <v>923635</v>
      </c>
      <c r="B2138" s="125">
        <v>2010</v>
      </c>
      <c r="C2138" s="125">
        <v>75</v>
      </c>
      <c r="D2138" s="125">
        <v>4</v>
      </c>
      <c r="E2138" s="125">
        <v>4</v>
      </c>
      <c r="F2138" s="125">
        <v>1790.398181</v>
      </c>
      <c r="G2138" s="125">
        <v>0</v>
      </c>
      <c r="H2138" s="125">
        <v>2044.470771</v>
      </c>
      <c r="I2138" s="125">
        <v>1794.8408899999999</v>
      </c>
      <c r="J2138" s="125">
        <v>1790.398181</v>
      </c>
    </row>
    <row r="2139" spans="1:10" x14ac:dyDescent="0.25">
      <c r="A2139" s="125">
        <v>923636</v>
      </c>
      <c r="B2139" s="125">
        <v>2010</v>
      </c>
      <c r="C2139" s="125">
        <v>75</v>
      </c>
      <c r="D2139" s="125">
        <v>5</v>
      </c>
      <c r="E2139" s="125">
        <v>1</v>
      </c>
      <c r="F2139" s="129">
        <v>50.578736999999997</v>
      </c>
      <c r="G2139" s="129">
        <v>0</v>
      </c>
      <c r="H2139" s="129">
        <v>56.86665</v>
      </c>
      <c r="I2139" s="129">
        <v>53.477398000000001</v>
      </c>
      <c r="J2139" s="129">
        <v>50.578736999999997</v>
      </c>
    </row>
    <row r="2140" spans="1:10" hidden="1" x14ac:dyDescent="0.25">
      <c r="A2140" s="125">
        <v>923637</v>
      </c>
      <c r="B2140" s="125">
        <v>2010</v>
      </c>
      <c r="C2140" s="125">
        <v>75</v>
      </c>
      <c r="D2140" s="125">
        <v>5</v>
      </c>
      <c r="E2140" s="125">
        <v>2</v>
      </c>
      <c r="F2140" s="125">
        <v>49.521045999999998</v>
      </c>
      <c r="G2140" s="125">
        <v>0</v>
      </c>
      <c r="H2140" s="125">
        <v>50.578736999999997</v>
      </c>
      <c r="I2140" s="125">
        <v>49.698667</v>
      </c>
      <c r="J2140" s="125">
        <v>49.521045999999998</v>
      </c>
    </row>
    <row r="2141" spans="1:10" hidden="1" x14ac:dyDescent="0.25">
      <c r="A2141" s="125">
        <v>923638</v>
      </c>
      <c r="B2141" s="125">
        <v>2010</v>
      </c>
      <c r="C2141" s="125">
        <v>75</v>
      </c>
      <c r="D2141" s="125">
        <v>5</v>
      </c>
      <c r="E2141" s="125">
        <v>3</v>
      </c>
      <c r="F2141" s="125">
        <v>0</v>
      </c>
      <c r="G2141" s="125">
        <v>38.996906000000003</v>
      </c>
      <c r="H2141" s="125">
        <v>49.521045999999998</v>
      </c>
      <c r="I2141" s="125">
        <v>48.233499000000002</v>
      </c>
      <c r="J2141" s="125">
        <v>38.996906000000003</v>
      </c>
    </row>
    <row r="2142" spans="1:10" hidden="1" x14ac:dyDescent="0.25">
      <c r="A2142" s="125">
        <v>923639</v>
      </c>
      <c r="B2142" s="125">
        <v>2010</v>
      </c>
      <c r="C2142" s="125">
        <v>75</v>
      </c>
      <c r="D2142" s="125">
        <v>5</v>
      </c>
      <c r="E2142" s="125">
        <v>4</v>
      </c>
      <c r="F2142" s="125">
        <v>142.66166100000001</v>
      </c>
      <c r="G2142" s="125">
        <v>0</v>
      </c>
      <c r="H2142" s="125">
        <v>156.32978299999999</v>
      </c>
      <c r="I2142" s="125">
        <v>147.012528</v>
      </c>
      <c r="J2142" s="125">
        <v>142.66166100000001</v>
      </c>
    </row>
    <row r="2143" spans="1:10" x14ac:dyDescent="0.25">
      <c r="A2143" s="125">
        <v>923640</v>
      </c>
      <c r="B2143" s="125">
        <v>2010</v>
      </c>
      <c r="C2143" s="125">
        <v>76</v>
      </c>
      <c r="D2143" s="125">
        <v>2</v>
      </c>
      <c r="E2143" s="125">
        <v>1</v>
      </c>
      <c r="F2143" s="129">
        <v>4271.0991039999999</v>
      </c>
      <c r="G2143" s="129">
        <v>0</v>
      </c>
      <c r="H2143" s="129">
        <v>5758.3860000000004</v>
      </c>
      <c r="I2143" s="129">
        <v>4274.449928</v>
      </c>
      <c r="J2143" s="129">
        <v>4271.0991039999999</v>
      </c>
    </row>
    <row r="2144" spans="1:10" hidden="1" x14ac:dyDescent="0.25">
      <c r="A2144" s="125">
        <v>923641</v>
      </c>
      <c r="B2144" s="125">
        <v>2010</v>
      </c>
      <c r="C2144" s="125">
        <v>76</v>
      </c>
      <c r="D2144" s="125">
        <v>2</v>
      </c>
      <c r="E2144" s="125">
        <v>2</v>
      </c>
      <c r="F2144" s="125">
        <v>3917.2140399999998</v>
      </c>
      <c r="G2144" s="125">
        <v>0</v>
      </c>
      <c r="H2144" s="125">
        <v>4271.0991039999999</v>
      </c>
      <c r="I2144" s="125">
        <v>3922.5774179999999</v>
      </c>
      <c r="J2144" s="125">
        <v>3917.2140399999998</v>
      </c>
    </row>
    <row r="2145" spans="1:10" hidden="1" x14ac:dyDescent="0.25">
      <c r="A2145" s="125">
        <v>923642</v>
      </c>
      <c r="B2145" s="125">
        <v>2010</v>
      </c>
      <c r="C2145" s="125">
        <v>76</v>
      </c>
      <c r="D2145" s="125">
        <v>2</v>
      </c>
      <c r="E2145" s="125">
        <v>3</v>
      </c>
      <c r="F2145" s="125">
        <v>3412.400455</v>
      </c>
      <c r="G2145" s="125">
        <v>11.198969999999999</v>
      </c>
      <c r="H2145" s="125">
        <v>3917.2140399999998</v>
      </c>
      <c r="I2145" s="125">
        <v>3447.5400760000002</v>
      </c>
      <c r="J2145" s="125">
        <v>3423.5994249999999</v>
      </c>
    </row>
    <row r="2146" spans="1:10" hidden="1" x14ac:dyDescent="0.25">
      <c r="A2146" s="125">
        <v>923643</v>
      </c>
      <c r="B2146" s="125">
        <v>2010</v>
      </c>
      <c r="C2146" s="125">
        <v>76</v>
      </c>
      <c r="D2146" s="125">
        <v>2</v>
      </c>
      <c r="E2146" s="125">
        <v>4</v>
      </c>
      <c r="F2146" s="125">
        <v>4272.275928</v>
      </c>
      <c r="G2146" s="125">
        <v>0</v>
      </c>
      <c r="H2146" s="125">
        <v>5758.3860000000004</v>
      </c>
      <c r="I2146" s="125">
        <v>4274.449928</v>
      </c>
      <c r="J2146" s="125">
        <v>4272.275928</v>
      </c>
    </row>
    <row r="2147" spans="1:10" x14ac:dyDescent="0.25">
      <c r="A2147" s="125">
        <v>923644</v>
      </c>
      <c r="B2147" s="125">
        <v>2010</v>
      </c>
      <c r="C2147" s="125">
        <v>76</v>
      </c>
      <c r="D2147" s="125">
        <v>3</v>
      </c>
      <c r="E2147" s="125">
        <v>1</v>
      </c>
      <c r="F2147" s="129">
        <v>3446.2843929999999</v>
      </c>
      <c r="G2147" s="129">
        <v>0</v>
      </c>
      <c r="H2147" s="129">
        <v>4246.3212000000003</v>
      </c>
      <c r="I2147" s="129">
        <v>3448.862079</v>
      </c>
      <c r="J2147" s="129">
        <v>3446.2843929999999</v>
      </c>
    </row>
    <row r="2148" spans="1:10" hidden="1" x14ac:dyDescent="0.25">
      <c r="A2148" s="125">
        <v>923645</v>
      </c>
      <c r="B2148" s="125">
        <v>2010</v>
      </c>
      <c r="C2148" s="125">
        <v>76</v>
      </c>
      <c r="D2148" s="125">
        <v>3</v>
      </c>
      <c r="E2148" s="125">
        <v>2</v>
      </c>
      <c r="F2148" s="125">
        <v>3243.4908869999999</v>
      </c>
      <c r="G2148" s="125">
        <v>0</v>
      </c>
      <c r="H2148" s="125">
        <v>3446.2843929999999</v>
      </c>
      <c r="I2148" s="125">
        <v>3247.4337829999999</v>
      </c>
      <c r="J2148" s="125">
        <v>3243.4908869999999</v>
      </c>
    </row>
    <row r="2149" spans="1:10" hidden="1" x14ac:dyDescent="0.25">
      <c r="A2149" s="125">
        <v>923646</v>
      </c>
      <c r="B2149" s="125">
        <v>2010</v>
      </c>
      <c r="C2149" s="125">
        <v>76</v>
      </c>
      <c r="D2149" s="125">
        <v>3</v>
      </c>
      <c r="E2149" s="125">
        <v>3</v>
      </c>
      <c r="F2149" s="125">
        <v>2541.7572180000002</v>
      </c>
      <c r="G2149" s="125">
        <v>275.99684000000002</v>
      </c>
      <c r="H2149" s="125">
        <v>3243.4908869999999</v>
      </c>
      <c r="I2149" s="125">
        <v>2966.8211150000002</v>
      </c>
      <c r="J2149" s="125">
        <v>2817.754058</v>
      </c>
    </row>
    <row r="2150" spans="1:10" hidden="1" x14ac:dyDescent="0.25">
      <c r="A2150" s="125">
        <v>923647</v>
      </c>
      <c r="B2150" s="125">
        <v>2010</v>
      </c>
      <c r="C2150" s="125">
        <v>76</v>
      </c>
      <c r="D2150" s="125">
        <v>3</v>
      </c>
      <c r="E2150" s="125">
        <v>4</v>
      </c>
      <c r="F2150" s="125">
        <v>2770.1980039999999</v>
      </c>
      <c r="G2150" s="125">
        <v>0</v>
      </c>
      <c r="H2150" s="125">
        <v>3412.400455</v>
      </c>
      <c r="I2150" s="125">
        <v>2771.551649</v>
      </c>
      <c r="J2150" s="125">
        <v>2770.1980039999999</v>
      </c>
    </row>
    <row r="2151" spans="1:10" x14ac:dyDescent="0.25">
      <c r="A2151" s="125">
        <v>923648</v>
      </c>
      <c r="B2151" s="125">
        <v>2010</v>
      </c>
      <c r="C2151" s="125">
        <v>76</v>
      </c>
      <c r="D2151" s="125">
        <v>4</v>
      </c>
      <c r="E2151" s="125">
        <v>1</v>
      </c>
      <c r="F2151" s="129">
        <v>374.70065699999998</v>
      </c>
      <c r="G2151" s="129">
        <v>0</v>
      </c>
      <c r="H2151" s="129">
        <v>428.79450000000003</v>
      </c>
      <c r="I2151" s="129">
        <v>376.438692</v>
      </c>
      <c r="J2151" s="129">
        <v>374.70065699999998</v>
      </c>
    </row>
    <row r="2152" spans="1:10" hidden="1" x14ac:dyDescent="0.25">
      <c r="A2152" s="125">
        <v>923649</v>
      </c>
      <c r="B2152" s="125">
        <v>2010</v>
      </c>
      <c r="C2152" s="125">
        <v>76</v>
      </c>
      <c r="D2152" s="125">
        <v>4</v>
      </c>
      <c r="E2152" s="125">
        <v>2</v>
      </c>
      <c r="F2152" s="125">
        <v>359.88703600000002</v>
      </c>
      <c r="G2152" s="125">
        <v>0</v>
      </c>
      <c r="H2152" s="125">
        <v>374.70065699999998</v>
      </c>
      <c r="I2152" s="125">
        <v>361.02408300000002</v>
      </c>
      <c r="J2152" s="125">
        <v>359.88703600000002</v>
      </c>
    </row>
    <row r="2153" spans="1:10" hidden="1" x14ac:dyDescent="0.25">
      <c r="A2153" s="125">
        <v>923650</v>
      </c>
      <c r="B2153" s="125">
        <v>2010</v>
      </c>
      <c r="C2153" s="125">
        <v>76</v>
      </c>
      <c r="D2153" s="125">
        <v>4</v>
      </c>
      <c r="E2153" s="125">
        <v>3</v>
      </c>
      <c r="F2153" s="125">
        <v>193.78576799999999</v>
      </c>
      <c r="G2153" s="125">
        <v>119.000423</v>
      </c>
      <c r="H2153" s="125">
        <v>359.88703600000002</v>
      </c>
      <c r="I2153" s="125">
        <v>340.34517</v>
      </c>
      <c r="J2153" s="125">
        <v>312.78619099999997</v>
      </c>
    </row>
    <row r="2154" spans="1:10" hidden="1" x14ac:dyDescent="0.25">
      <c r="A2154" s="125">
        <v>923651</v>
      </c>
      <c r="B2154" s="125">
        <v>2010</v>
      </c>
      <c r="C2154" s="125">
        <v>76</v>
      </c>
      <c r="D2154" s="125">
        <v>4</v>
      </c>
      <c r="E2154" s="125">
        <v>4</v>
      </c>
      <c r="F2154" s="125">
        <v>2225.8853319999998</v>
      </c>
      <c r="G2154" s="125">
        <v>0</v>
      </c>
      <c r="H2154" s="125">
        <v>2541.7572180000002</v>
      </c>
      <c r="I2154" s="125">
        <v>2231.4086609999999</v>
      </c>
      <c r="J2154" s="125">
        <v>2225.8853319999998</v>
      </c>
    </row>
    <row r="2155" spans="1:10" x14ac:dyDescent="0.25">
      <c r="A2155" s="125">
        <v>923652</v>
      </c>
      <c r="B2155" s="125">
        <v>2010</v>
      </c>
      <c r="C2155" s="125">
        <v>76</v>
      </c>
      <c r="D2155" s="125">
        <v>5</v>
      </c>
      <c r="E2155" s="125">
        <v>1</v>
      </c>
      <c r="F2155" s="129">
        <v>65.349228999999994</v>
      </c>
      <c r="G2155" s="129">
        <v>0</v>
      </c>
      <c r="H2155" s="129">
        <v>73.473399999999998</v>
      </c>
      <c r="I2155" s="129">
        <v>69.094385000000003</v>
      </c>
      <c r="J2155" s="129">
        <v>65.349228999999994</v>
      </c>
    </row>
    <row r="2156" spans="1:10" hidden="1" x14ac:dyDescent="0.25">
      <c r="A2156" s="125">
        <v>923653</v>
      </c>
      <c r="B2156" s="125">
        <v>2010</v>
      </c>
      <c r="C2156" s="125">
        <v>76</v>
      </c>
      <c r="D2156" s="125">
        <v>5</v>
      </c>
      <c r="E2156" s="125">
        <v>2</v>
      </c>
      <c r="F2156" s="125">
        <v>63.982661</v>
      </c>
      <c r="G2156" s="125">
        <v>0</v>
      </c>
      <c r="H2156" s="125">
        <v>65.349228999999994</v>
      </c>
      <c r="I2156" s="125">
        <v>64.212153000000001</v>
      </c>
      <c r="J2156" s="125">
        <v>63.982661</v>
      </c>
    </row>
    <row r="2157" spans="1:10" hidden="1" x14ac:dyDescent="0.25">
      <c r="A2157" s="125">
        <v>923654</v>
      </c>
      <c r="B2157" s="125">
        <v>2010</v>
      </c>
      <c r="C2157" s="125">
        <v>76</v>
      </c>
      <c r="D2157" s="125">
        <v>5</v>
      </c>
      <c r="E2157" s="125">
        <v>3</v>
      </c>
      <c r="F2157" s="125">
        <v>0</v>
      </c>
      <c r="G2157" s="125">
        <v>49.004613999999997</v>
      </c>
      <c r="H2157" s="125">
        <v>63.982661</v>
      </c>
      <c r="I2157" s="125">
        <v>62.319111999999997</v>
      </c>
      <c r="J2157" s="125">
        <v>49.004613999999997</v>
      </c>
    </row>
    <row r="2158" spans="1:10" hidden="1" x14ac:dyDescent="0.25">
      <c r="A2158" s="125">
        <v>923655</v>
      </c>
      <c r="B2158" s="125">
        <v>2010</v>
      </c>
      <c r="C2158" s="125">
        <v>76</v>
      </c>
      <c r="D2158" s="125">
        <v>5</v>
      </c>
      <c r="E2158" s="125">
        <v>4</v>
      </c>
      <c r="F2158" s="125">
        <v>176.84281899999999</v>
      </c>
      <c r="G2158" s="125">
        <v>0</v>
      </c>
      <c r="H2158" s="125">
        <v>193.78576799999999</v>
      </c>
      <c r="I2158" s="125">
        <v>182.23613599999999</v>
      </c>
      <c r="J2158" s="125">
        <v>176.84281899999999</v>
      </c>
    </row>
    <row r="2159" spans="1:10" x14ac:dyDescent="0.25">
      <c r="A2159" s="125">
        <v>923656</v>
      </c>
      <c r="B2159" s="125">
        <v>2011</v>
      </c>
      <c r="C2159" s="125">
        <v>1</v>
      </c>
      <c r="D2159" s="125">
        <v>2</v>
      </c>
      <c r="E2159" s="125">
        <v>1</v>
      </c>
      <c r="F2159" s="129">
        <v>11714.741260000001</v>
      </c>
      <c r="G2159" s="129">
        <v>0</v>
      </c>
      <c r="H2159" s="129">
        <v>15801.919250000001</v>
      </c>
      <c r="I2159" s="129">
        <v>11729.764659</v>
      </c>
      <c r="J2159" s="129">
        <v>11714.741260000001</v>
      </c>
    </row>
    <row r="2160" spans="1:10" hidden="1" x14ac:dyDescent="0.25">
      <c r="A2160" s="125">
        <v>923657</v>
      </c>
      <c r="B2160" s="125">
        <v>2011</v>
      </c>
      <c r="C2160" s="125">
        <v>1</v>
      </c>
      <c r="D2160" s="125">
        <v>2</v>
      </c>
      <c r="E2160" s="125">
        <v>2</v>
      </c>
      <c r="F2160" s="125">
        <v>10748.158645</v>
      </c>
      <c r="G2160" s="125">
        <v>0</v>
      </c>
      <c r="H2160" s="125">
        <v>11714.741260000001</v>
      </c>
      <c r="I2160" s="125">
        <v>10758.818373</v>
      </c>
      <c r="J2160" s="125">
        <v>10748.158645</v>
      </c>
    </row>
    <row r="2161" spans="1:10" hidden="1" x14ac:dyDescent="0.25">
      <c r="A2161" s="125">
        <v>923658</v>
      </c>
      <c r="B2161" s="125">
        <v>2011</v>
      </c>
      <c r="C2161" s="125">
        <v>1</v>
      </c>
      <c r="D2161" s="125">
        <v>2</v>
      </c>
      <c r="E2161" s="125">
        <v>3</v>
      </c>
      <c r="F2161" s="125">
        <v>9376.5841199999995</v>
      </c>
      <c r="G2161" s="125">
        <v>36.84104</v>
      </c>
      <c r="H2161" s="125">
        <v>10748.158645</v>
      </c>
      <c r="I2161" s="125">
        <v>9459.4544239999996</v>
      </c>
      <c r="J2161" s="125">
        <v>9413.4251590000003</v>
      </c>
    </row>
    <row r="2162" spans="1:10" hidden="1" x14ac:dyDescent="0.25">
      <c r="A2162" s="125">
        <v>923659</v>
      </c>
      <c r="B2162" s="125">
        <v>2011</v>
      </c>
      <c r="C2162" s="125">
        <v>1</v>
      </c>
      <c r="D2162" s="125">
        <v>2</v>
      </c>
      <c r="E2162" s="125">
        <v>4</v>
      </c>
      <c r="F2162" s="125">
        <v>11718.162007000001</v>
      </c>
      <c r="G2162" s="125">
        <v>0</v>
      </c>
      <c r="H2162" s="125">
        <v>15801.919250000001</v>
      </c>
      <c r="I2162" s="125">
        <v>11729.764659</v>
      </c>
      <c r="J2162" s="125">
        <v>11718.162007000001</v>
      </c>
    </row>
    <row r="2163" spans="1:10" x14ac:dyDescent="0.25">
      <c r="A2163" s="125">
        <v>923660</v>
      </c>
      <c r="B2163" s="125">
        <v>2011</v>
      </c>
      <c r="C2163" s="125">
        <v>1</v>
      </c>
      <c r="D2163" s="125">
        <v>3</v>
      </c>
      <c r="E2163" s="125">
        <v>1</v>
      </c>
      <c r="F2163" s="129">
        <v>13550.575999999999</v>
      </c>
      <c r="G2163" s="129">
        <v>0</v>
      </c>
      <c r="H2163" s="129">
        <v>16727.019100000001</v>
      </c>
      <c r="I2163" s="129">
        <v>13585.684912999999</v>
      </c>
      <c r="J2163" s="129">
        <v>13550.575999999999</v>
      </c>
    </row>
    <row r="2164" spans="1:10" hidden="1" x14ac:dyDescent="0.25">
      <c r="A2164" s="125">
        <v>923661</v>
      </c>
      <c r="B2164" s="125">
        <v>2011</v>
      </c>
      <c r="C2164" s="125">
        <v>1</v>
      </c>
      <c r="D2164" s="125">
        <v>3</v>
      </c>
      <c r="E2164" s="125">
        <v>2</v>
      </c>
      <c r="F2164" s="125">
        <v>12608.205156</v>
      </c>
      <c r="G2164" s="125">
        <v>0</v>
      </c>
      <c r="H2164" s="125">
        <v>13550.575999999999</v>
      </c>
      <c r="I2164" s="125">
        <v>12768.707764999999</v>
      </c>
      <c r="J2164" s="125">
        <v>12608.205156</v>
      </c>
    </row>
    <row r="2165" spans="1:10" hidden="1" x14ac:dyDescent="0.25">
      <c r="A2165" s="125">
        <v>923662</v>
      </c>
      <c r="B2165" s="125">
        <v>2011</v>
      </c>
      <c r="C2165" s="125">
        <v>1</v>
      </c>
      <c r="D2165" s="125">
        <v>3</v>
      </c>
      <c r="E2165" s="125">
        <v>3</v>
      </c>
      <c r="F2165" s="125">
        <v>10092.789425000001</v>
      </c>
      <c r="G2165" s="125">
        <v>870.15951500000006</v>
      </c>
      <c r="H2165" s="125">
        <v>12608.205156</v>
      </c>
      <c r="I2165" s="125">
        <v>11532.725256</v>
      </c>
      <c r="J2165" s="125">
        <v>10962.94894</v>
      </c>
    </row>
    <row r="2166" spans="1:10" hidden="1" x14ac:dyDescent="0.25">
      <c r="A2166" s="125">
        <v>923663</v>
      </c>
      <c r="B2166" s="125">
        <v>2011</v>
      </c>
      <c r="C2166" s="125">
        <v>1</v>
      </c>
      <c r="D2166" s="125">
        <v>3</v>
      </c>
      <c r="E2166" s="125">
        <v>4</v>
      </c>
      <c r="F2166" s="125">
        <v>7601.8388750000004</v>
      </c>
      <c r="G2166" s="125">
        <v>0</v>
      </c>
      <c r="H2166" s="125">
        <v>9376.5841199999995</v>
      </c>
      <c r="I2166" s="125">
        <v>7615.6616219999996</v>
      </c>
      <c r="J2166" s="125">
        <v>7601.8388750000004</v>
      </c>
    </row>
    <row r="2167" spans="1:10" x14ac:dyDescent="0.25">
      <c r="A2167" s="125">
        <v>923664</v>
      </c>
      <c r="B2167" s="125">
        <v>2011</v>
      </c>
      <c r="C2167" s="125">
        <v>1</v>
      </c>
      <c r="D2167" s="125">
        <v>4</v>
      </c>
      <c r="E2167" s="125">
        <v>1</v>
      </c>
      <c r="F2167" s="129">
        <v>1913.329524</v>
      </c>
      <c r="G2167" s="129">
        <v>0</v>
      </c>
      <c r="H2167" s="129">
        <v>2204.384</v>
      </c>
      <c r="I2167" s="129">
        <v>1935.2287140000001</v>
      </c>
      <c r="J2167" s="129">
        <v>1913.329524</v>
      </c>
    </row>
    <row r="2168" spans="1:10" hidden="1" x14ac:dyDescent="0.25">
      <c r="A2168" s="125">
        <v>923665</v>
      </c>
      <c r="B2168" s="125">
        <v>2011</v>
      </c>
      <c r="C2168" s="125">
        <v>1</v>
      </c>
      <c r="D2168" s="125">
        <v>4</v>
      </c>
      <c r="E2168" s="125">
        <v>2</v>
      </c>
      <c r="F2168" s="125">
        <v>1576.352138</v>
      </c>
      <c r="G2168" s="125">
        <v>0</v>
      </c>
      <c r="H2168" s="125">
        <v>1913.329524</v>
      </c>
      <c r="I2168" s="125">
        <v>1843.4929970000001</v>
      </c>
      <c r="J2168" s="125">
        <v>1576.352138</v>
      </c>
    </row>
    <row r="2169" spans="1:10" hidden="1" x14ac:dyDescent="0.25">
      <c r="A2169" s="125">
        <v>923666</v>
      </c>
      <c r="B2169" s="125">
        <v>2011</v>
      </c>
      <c r="C2169" s="125">
        <v>1</v>
      </c>
      <c r="D2169" s="125">
        <v>4</v>
      </c>
      <c r="E2169" s="125">
        <v>3</v>
      </c>
      <c r="F2169" s="125">
        <v>201.53597400000001</v>
      </c>
      <c r="G2169" s="125">
        <v>1167.858209</v>
      </c>
      <c r="H2169" s="125">
        <v>1576.352138</v>
      </c>
      <c r="I2169" s="125">
        <v>1490.7562170000001</v>
      </c>
      <c r="J2169" s="125">
        <v>1369.3941830000001</v>
      </c>
    </row>
    <row r="2170" spans="1:10" hidden="1" x14ac:dyDescent="0.25">
      <c r="A2170" s="125">
        <v>923667</v>
      </c>
      <c r="B2170" s="125">
        <v>2011</v>
      </c>
      <c r="C2170" s="125">
        <v>1</v>
      </c>
      <c r="D2170" s="125">
        <v>4</v>
      </c>
      <c r="E2170" s="125">
        <v>4</v>
      </c>
      <c r="F2170" s="125">
        <v>8738.9167730000008</v>
      </c>
      <c r="G2170" s="125">
        <v>0</v>
      </c>
      <c r="H2170" s="125">
        <v>10092.789425000001</v>
      </c>
      <c r="I2170" s="125">
        <v>8860.459836</v>
      </c>
      <c r="J2170" s="125">
        <v>8738.9167730000008</v>
      </c>
    </row>
    <row r="2171" spans="1:10" x14ac:dyDescent="0.25">
      <c r="A2171" s="125">
        <v>923668</v>
      </c>
      <c r="B2171" s="125">
        <v>2011</v>
      </c>
      <c r="C2171" s="125">
        <v>1</v>
      </c>
      <c r="D2171" s="125">
        <v>5</v>
      </c>
      <c r="E2171" s="125">
        <v>1</v>
      </c>
      <c r="F2171" s="129">
        <v>2.6226449999999999</v>
      </c>
      <c r="G2171" s="129">
        <v>0</v>
      </c>
      <c r="H2171" s="129">
        <v>2.83975</v>
      </c>
      <c r="I2171" s="129">
        <v>2.6705009999999998</v>
      </c>
      <c r="J2171" s="129">
        <v>2.6226449999999999</v>
      </c>
    </row>
    <row r="2172" spans="1:10" hidden="1" x14ac:dyDescent="0.25">
      <c r="A2172" s="125">
        <v>923669</v>
      </c>
      <c r="B2172" s="125">
        <v>2011</v>
      </c>
      <c r="C2172" s="125">
        <v>1</v>
      </c>
      <c r="D2172" s="125">
        <v>5</v>
      </c>
      <c r="E2172" s="125">
        <v>2</v>
      </c>
      <c r="F2172" s="125">
        <v>2.4496370000000001</v>
      </c>
      <c r="G2172" s="125">
        <v>0</v>
      </c>
      <c r="H2172" s="125">
        <v>2.6226449999999999</v>
      </c>
      <c r="I2172" s="125">
        <v>2.5770110000000002</v>
      </c>
      <c r="J2172" s="125">
        <v>2.4496370000000001</v>
      </c>
    </row>
    <row r="2173" spans="1:10" hidden="1" x14ac:dyDescent="0.25">
      <c r="A2173" s="125">
        <v>923670</v>
      </c>
      <c r="B2173" s="125">
        <v>2011</v>
      </c>
      <c r="C2173" s="125">
        <v>1</v>
      </c>
      <c r="D2173" s="125">
        <v>5</v>
      </c>
      <c r="E2173" s="125">
        <v>3</v>
      </c>
      <c r="F2173" s="125">
        <v>0</v>
      </c>
      <c r="G2173" s="125">
        <v>2.191198</v>
      </c>
      <c r="H2173" s="125">
        <v>2.4496370000000001</v>
      </c>
      <c r="I2173" s="125">
        <v>2.3859460000000001</v>
      </c>
      <c r="J2173" s="125">
        <v>2.191198</v>
      </c>
    </row>
    <row r="2174" spans="1:10" hidden="1" x14ac:dyDescent="0.25">
      <c r="A2174" s="125">
        <v>923671</v>
      </c>
      <c r="B2174" s="125">
        <v>2011</v>
      </c>
      <c r="C2174" s="125">
        <v>1</v>
      </c>
      <c r="D2174" s="125">
        <v>5</v>
      </c>
      <c r="E2174" s="125">
        <v>4</v>
      </c>
      <c r="F2174" s="125">
        <v>185.112044</v>
      </c>
      <c r="G2174" s="125">
        <v>0</v>
      </c>
      <c r="H2174" s="125">
        <v>201.53597400000001</v>
      </c>
      <c r="I2174" s="125">
        <v>189.52443</v>
      </c>
      <c r="J2174" s="125">
        <v>185.112044</v>
      </c>
    </row>
    <row r="2175" spans="1:10" x14ac:dyDescent="0.25">
      <c r="A2175" s="125">
        <v>923672</v>
      </c>
      <c r="B2175" s="125">
        <v>2011</v>
      </c>
      <c r="C2175" s="125">
        <v>2</v>
      </c>
      <c r="D2175" s="125">
        <v>2</v>
      </c>
      <c r="E2175" s="125">
        <v>1</v>
      </c>
      <c r="F2175" s="129">
        <v>211171.42855700001</v>
      </c>
      <c r="G2175" s="129">
        <v>0</v>
      </c>
      <c r="H2175" s="129">
        <v>284847.42324999999</v>
      </c>
      <c r="I2175" s="129">
        <v>211442.24227799999</v>
      </c>
      <c r="J2175" s="129">
        <v>211171.42855700001</v>
      </c>
    </row>
    <row r="2176" spans="1:10" hidden="1" x14ac:dyDescent="0.25">
      <c r="A2176" s="125">
        <v>923673</v>
      </c>
      <c r="B2176" s="125">
        <v>2011</v>
      </c>
      <c r="C2176" s="125">
        <v>2</v>
      </c>
      <c r="D2176" s="125">
        <v>2</v>
      </c>
      <c r="E2176" s="125">
        <v>2</v>
      </c>
      <c r="F2176" s="125">
        <v>193747.68635999999</v>
      </c>
      <c r="G2176" s="125">
        <v>0</v>
      </c>
      <c r="H2176" s="125">
        <v>211171.42855700001</v>
      </c>
      <c r="I2176" s="125">
        <v>193939.83998700001</v>
      </c>
      <c r="J2176" s="125">
        <v>193747.68635999999</v>
      </c>
    </row>
    <row r="2177" spans="1:10" hidden="1" x14ac:dyDescent="0.25">
      <c r="A2177" s="125">
        <v>923674</v>
      </c>
      <c r="B2177" s="125">
        <v>2011</v>
      </c>
      <c r="C2177" s="125">
        <v>2</v>
      </c>
      <c r="D2177" s="125">
        <v>2</v>
      </c>
      <c r="E2177" s="125">
        <v>3</v>
      </c>
      <c r="F2177" s="125">
        <v>169023.233821</v>
      </c>
      <c r="G2177" s="125">
        <v>664.10022900000001</v>
      </c>
      <c r="H2177" s="125">
        <v>193747.68635999999</v>
      </c>
      <c r="I2177" s="125">
        <v>170517.33876499999</v>
      </c>
      <c r="J2177" s="125">
        <v>169687.33405</v>
      </c>
    </row>
    <row r="2178" spans="1:10" hidden="1" x14ac:dyDescent="0.25">
      <c r="A2178" s="125">
        <v>923675</v>
      </c>
      <c r="B2178" s="125">
        <v>2011</v>
      </c>
      <c r="C2178" s="125">
        <v>2</v>
      </c>
      <c r="D2178" s="125">
        <v>2</v>
      </c>
      <c r="E2178" s="125">
        <v>4</v>
      </c>
      <c r="F2178" s="125">
        <v>211233.09138299999</v>
      </c>
      <c r="G2178" s="125">
        <v>0</v>
      </c>
      <c r="H2178" s="125">
        <v>284847.42324999999</v>
      </c>
      <c r="I2178" s="125">
        <v>211442.24227799999</v>
      </c>
      <c r="J2178" s="125">
        <v>211233.09138299999</v>
      </c>
    </row>
    <row r="2179" spans="1:10" x14ac:dyDescent="0.25">
      <c r="A2179" s="125">
        <v>923676</v>
      </c>
      <c r="B2179" s="125">
        <v>2011</v>
      </c>
      <c r="C2179" s="125">
        <v>2</v>
      </c>
      <c r="D2179" s="125">
        <v>3</v>
      </c>
      <c r="E2179" s="125">
        <v>1</v>
      </c>
      <c r="F2179" s="129">
        <v>255157.958858</v>
      </c>
      <c r="G2179" s="129">
        <v>0</v>
      </c>
      <c r="H2179" s="129">
        <v>315310.72704999999</v>
      </c>
      <c r="I2179" s="129">
        <v>256095.37250999999</v>
      </c>
      <c r="J2179" s="129">
        <v>255157.958858</v>
      </c>
    </row>
    <row r="2180" spans="1:10" hidden="1" x14ac:dyDescent="0.25">
      <c r="A2180" s="125">
        <v>923677</v>
      </c>
      <c r="B2180" s="125">
        <v>2011</v>
      </c>
      <c r="C2180" s="125">
        <v>2</v>
      </c>
      <c r="D2180" s="125">
        <v>3</v>
      </c>
      <c r="E2180" s="125">
        <v>2</v>
      </c>
      <c r="F2180" s="125">
        <v>237380.956809</v>
      </c>
      <c r="G2180" s="125">
        <v>0</v>
      </c>
      <c r="H2180" s="125">
        <v>255157.958858</v>
      </c>
      <c r="I2180" s="125">
        <v>240435.34463199999</v>
      </c>
      <c r="J2180" s="125">
        <v>237380.956809</v>
      </c>
    </row>
    <row r="2181" spans="1:10" hidden="1" x14ac:dyDescent="0.25">
      <c r="A2181" s="125">
        <v>923678</v>
      </c>
      <c r="B2181" s="125">
        <v>2011</v>
      </c>
      <c r="C2181" s="125">
        <v>2</v>
      </c>
      <c r="D2181" s="125">
        <v>3</v>
      </c>
      <c r="E2181" s="125">
        <v>3</v>
      </c>
      <c r="F2181" s="125">
        <v>189359.800735</v>
      </c>
      <c r="G2181" s="125">
        <v>16325.836739</v>
      </c>
      <c r="H2181" s="125">
        <v>237380.956809</v>
      </c>
      <c r="I2181" s="125">
        <v>217132.36119299999</v>
      </c>
      <c r="J2181" s="125">
        <v>205685.63747300001</v>
      </c>
    </row>
    <row r="2182" spans="1:10" hidden="1" x14ac:dyDescent="0.25">
      <c r="A2182" s="125">
        <v>923679</v>
      </c>
      <c r="B2182" s="125">
        <v>2011</v>
      </c>
      <c r="C2182" s="125">
        <v>2</v>
      </c>
      <c r="D2182" s="125">
        <v>3</v>
      </c>
      <c r="E2182" s="125">
        <v>4</v>
      </c>
      <c r="F2182" s="125">
        <v>136910.44555199999</v>
      </c>
      <c r="G2182" s="125">
        <v>0</v>
      </c>
      <c r="H2182" s="125">
        <v>169023.233821</v>
      </c>
      <c r="I2182" s="125">
        <v>137280.67051</v>
      </c>
      <c r="J2182" s="125">
        <v>136910.44555199999</v>
      </c>
    </row>
    <row r="2183" spans="1:10" x14ac:dyDescent="0.25">
      <c r="A2183" s="125">
        <v>923680</v>
      </c>
      <c r="B2183" s="125">
        <v>2011</v>
      </c>
      <c r="C2183" s="125">
        <v>2</v>
      </c>
      <c r="D2183" s="125">
        <v>4</v>
      </c>
      <c r="E2183" s="125">
        <v>1</v>
      </c>
      <c r="F2183" s="129">
        <v>36920.682701999998</v>
      </c>
      <c r="G2183" s="129">
        <v>0</v>
      </c>
      <c r="H2183" s="129">
        <v>42650.894</v>
      </c>
      <c r="I2183" s="129">
        <v>37443.219842999999</v>
      </c>
      <c r="J2183" s="129">
        <v>36920.682701999998</v>
      </c>
    </row>
    <row r="2184" spans="1:10" hidden="1" x14ac:dyDescent="0.25">
      <c r="A2184" s="125">
        <v>923681</v>
      </c>
      <c r="B2184" s="125">
        <v>2011</v>
      </c>
      <c r="C2184" s="125">
        <v>2</v>
      </c>
      <c r="D2184" s="125">
        <v>4</v>
      </c>
      <c r="E2184" s="125">
        <v>2</v>
      </c>
      <c r="F2184" s="125">
        <v>30397.290523</v>
      </c>
      <c r="G2184" s="125">
        <v>0</v>
      </c>
      <c r="H2184" s="125">
        <v>36920.682701999998</v>
      </c>
      <c r="I2184" s="125">
        <v>35573.077783000001</v>
      </c>
      <c r="J2184" s="125">
        <v>30397.290523</v>
      </c>
    </row>
    <row r="2185" spans="1:10" hidden="1" x14ac:dyDescent="0.25">
      <c r="A2185" s="125">
        <v>923682</v>
      </c>
      <c r="B2185" s="125">
        <v>2011</v>
      </c>
      <c r="C2185" s="125">
        <v>2</v>
      </c>
      <c r="D2185" s="125">
        <v>4</v>
      </c>
      <c r="E2185" s="125">
        <v>3</v>
      </c>
      <c r="F2185" s="125">
        <v>3831.3780619999998</v>
      </c>
      <c r="G2185" s="125">
        <v>22202.022953</v>
      </c>
      <c r="H2185" s="125">
        <v>30397.290523</v>
      </c>
      <c r="I2185" s="125">
        <v>28746.717648000002</v>
      </c>
      <c r="J2185" s="125">
        <v>26033.401014999999</v>
      </c>
    </row>
    <row r="2186" spans="1:10" hidden="1" x14ac:dyDescent="0.25">
      <c r="A2186" s="125">
        <v>923683</v>
      </c>
      <c r="B2186" s="125">
        <v>2011</v>
      </c>
      <c r="C2186" s="125">
        <v>2</v>
      </c>
      <c r="D2186" s="125">
        <v>4</v>
      </c>
      <c r="E2186" s="125">
        <v>4</v>
      </c>
      <c r="F2186" s="125">
        <v>163615.84887300001</v>
      </c>
      <c r="G2186" s="125">
        <v>0</v>
      </c>
      <c r="H2186" s="125">
        <v>189359.800735</v>
      </c>
      <c r="I2186" s="125">
        <v>166238.96906500001</v>
      </c>
      <c r="J2186" s="125">
        <v>163615.84887300001</v>
      </c>
    </row>
    <row r="2187" spans="1:10" x14ac:dyDescent="0.25">
      <c r="A2187" s="125">
        <v>923684</v>
      </c>
      <c r="B2187" s="125">
        <v>2011</v>
      </c>
      <c r="C2187" s="125">
        <v>2</v>
      </c>
      <c r="D2187" s="125">
        <v>5</v>
      </c>
      <c r="E2187" s="125">
        <v>1</v>
      </c>
      <c r="F2187" s="129">
        <v>34.965947</v>
      </c>
      <c r="G2187" s="129">
        <v>0</v>
      </c>
      <c r="H2187" s="129">
        <v>38.05265</v>
      </c>
      <c r="I2187" s="129">
        <v>35.784711999999999</v>
      </c>
      <c r="J2187" s="129">
        <v>34.965947</v>
      </c>
    </row>
    <row r="2188" spans="1:10" hidden="1" x14ac:dyDescent="0.25">
      <c r="A2188" s="125">
        <v>923685</v>
      </c>
      <c r="B2188" s="125">
        <v>2011</v>
      </c>
      <c r="C2188" s="125">
        <v>2</v>
      </c>
      <c r="D2188" s="125">
        <v>5</v>
      </c>
      <c r="E2188" s="125">
        <v>2</v>
      </c>
      <c r="F2188" s="125">
        <v>32.659354</v>
      </c>
      <c r="G2188" s="125">
        <v>0</v>
      </c>
      <c r="H2188" s="125">
        <v>34.965947</v>
      </c>
      <c r="I2188" s="125">
        <v>34.357539000000003</v>
      </c>
      <c r="J2188" s="125">
        <v>32.659354</v>
      </c>
    </row>
    <row r="2189" spans="1:10" hidden="1" x14ac:dyDescent="0.25">
      <c r="A2189" s="125">
        <v>923686</v>
      </c>
      <c r="B2189" s="125">
        <v>2011</v>
      </c>
      <c r="C2189" s="125">
        <v>2</v>
      </c>
      <c r="D2189" s="125">
        <v>5</v>
      </c>
      <c r="E2189" s="125">
        <v>3</v>
      </c>
      <c r="F2189" s="125">
        <v>0</v>
      </c>
      <c r="G2189" s="125">
        <v>28.442948999999999</v>
      </c>
      <c r="H2189" s="125">
        <v>32.659354</v>
      </c>
      <c r="I2189" s="125">
        <v>31.810210999999999</v>
      </c>
      <c r="J2189" s="125">
        <v>28.442948999999999</v>
      </c>
    </row>
    <row r="2190" spans="1:10" hidden="1" x14ac:dyDescent="0.25">
      <c r="A2190" s="125">
        <v>923687</v>
      </c>
      <c r="B2190" s="125">
        <v>2011</v>
      </c>
      <c r="C2190" s="125">
        <v>2</v>
      </c>
      <c r="D2190" s="125">
        <v>5</v>
      </c>
      <c r="E2190" s="125">
        <v>4</v>
      </c>
      <c r="F2190" s="125">
        <v>3506.8814710000001</v>
      </c>
      <c r="G2190" s="125">
        <v>0</v>
      </c>
      <c r="H2190" s="125">
        <v>3831.3780619999998</v>
      </c>
      <c r="I2190" s="125">
        <v>3603.0279289999999</v>
      </c>
      <c r="J2190" s="125">
        <v>3506.8814710000001</v>
      </c>
    </row>
    <row r="2191" spans="1:10" x14ac:dyDescent="0.25">
      <c r="A2191" s="125">
        <v>923688</v>
      </c>
      <c r="B2191" s="125">
        <v>2011</v>
      </c>
      <c r="C2191" s="125">
        <v>3</v>
      </c>
      <c r="D2191" s="125">
        <v>2</v>
      </c>
      <c r="E2191" s="125">
        <v>1</v>
      </c>
      <c r="F2191" s="129">
        <v>4225.5398130000003</v>
      </c>
      <c r="G2191" s="129">
        <v>0</v>
      </c>
      <c r="H2191" s="129">
        <v>5701.4475000000002</v>
      </c>
      <c r="I2191" s="129">
        <v>4232.1844789999996</v>
      </c>
      <c r="J2191" s="129">
        <v>4225.5398130000003</v>
      </c>
    </row>
    <row r="2192" spans="1:10" hidden="1" x14ac:dyDescent="0.25">
      <c r="A2192" s="125">
        <v>923689</v>
      </c>
      <c r="B2192" s="125">
        <v>2011</v>
      </c>
      <c r="C2192" s="125">
        <v>3</v>
      </c>
      <c r="D2192" s="125">
        <v>2</v>
      </c>
      <c r="E2192" s="125">
        <v>2</v>
      </c>
      <c r="F2192" s="125">
        <v>3875.1231090000001</v>
      </c>
      <c r="G2192" s="125">
        <v>0</v>
      </c>
      <c r="H2192" s="125">
        <v>4225.5398130000003</v>
      </c>
      <c r="I2192" s="125">
        <v>3880.735764</v>
      </c>
      <c r="J2192" s="125">
        <v>3875.1231090000001</v>
      </c>
    </row>
    <row r="2193" spans="1:10" hidden="1" x14ac:dyDescent="0.25">
      <c r="A2193" s="125">
        <v>923690</v>
      </c>
      <c r="B2193" s="125">
        <v>2011</v>
      </c>
      <c r="C2193" s="125">
        <v>3</v>
      </c>
      <c r="D2193" s="125">
        <v>2</v>
      </c>
      <c r="E2193" s="125">
        <v>3</v>
      </c>
      <c r="F2193" s="125">
        <v>3319.4903479999998</v>
      </c>
      <c r="G2193" s="125">
        <v>75.511842000000001</v>
      </c>
      <c r="H2193" s="125">
        <v>3875.1231090000001</v>
      </c>
      <c r="I2193" s="125">
        <v>3410.495848</v>
      </c>
      <c r="J2193" s="125">
        <v>3395.002191</v>
      </c>
    </row>
    <row r="2194" spans="1:10" hidden="1" x14ac:dyDescent="0.25">
      <c r="A2194" s="125">
        <v>923691</v>
      </c>
      <c r="B2194" s="125">
        <v>2011</v>
      </c>
      <c r="C2194" s="125">
        <v>3</v>
      </c>
      <c r="D2194" s="125">
        <v>2</v>
      </c>
      <c r="E2194" s="125">
        <v>4</v>
      </c>
      <c r="F2194" s="125">
        <v>4227.3636109999998</v>
      </c>
      <c r="G2194" s="125">
        <v>0</v>
      </c>
      <c r="H2194" s="125">
        <v>5701.4475000000002</v>
      </c>
      <c r="I2194" s="125">
        <v>4232.1844789999996</v>
      </c>
      <c r="J2194" s="125">
        <v>4227.3636109999998</v>
      </c>
    </row>
    <row r="2195" spans="1:10" x14ac:dyDescent="0.25">
      <c r="A2195" s="125">
        <v>923692</v>
      </c>
      <c r="B2195" s="125">
        <v>2011</v>
      </c>
      <c r="C2195" s="125">
        <v>3</v>
      </c>
      <c r="D2195" s="125">
        <v>3</v>
      </c>
      <c r="E2195" s="125">
        <v>1</v>
      </c>
      <c r="F2195" s="129">
        <v>2576.8161359999999</v>
      </c>
      <c r="G2195" s="129">
        <v>0</v>
      </c>
      <c r="H2195" s="129">
        <v>3177.1262000000002</v>
      </c>
      <c r="I2195" s="129">
        <v>2580.4618999999998</v>
      </c>
      <c r="J2195" s="129">
        <v>2576.8161359999999</v>
      </c>
    </row>
    <row r="2196" spans="1:10" hidden="1" x14ac:dyDescent="0.25">
      <c r="A2196" s="125">
        <v>923693</v>
      </c>
      <c r="B2196" s="125">
        <v>2011</v>
      </c>
      <c r="C2196" s="125">
        <v>3</v>
      </c>
      <c r="D2196" s="125">
        <v>3</v>
      </c>
      <c r="E2196" s="125">
        <v>2</v>
      </c>
      <c r="F2196" s="125">
        <v>2191.0587390000001</v>
      </c>
      <c r="G2196" s="125">
        <v>0</v>
      </c>
      <c r="H2196" s="125">
        <v>2576.8161359999999</v>
      </c>
      <c r="I2196" s="125">
        <v>2428.1338449999998</v>
      </c>
      <c r="J2196" s="125">
        <v>2191.0587390000001</v>
      </c>
    </row>
    <row r="2197" spans="1:10" hidden="1" x14ac:dyDescent="0.25">
      <c r="A2197" s="125">
        <v>923694</v>
      </c>
      <c r="B2197" s="125">
        <v>2011</v>
      </c>
      <c r="C2197" s="125">
        <v>3</v>
      </c>
      <c r="D2197" s="125">
        <v>3</v>
      </c>
      <c r="E2197" s="125">
        <v>3</v>
      </c>
      <c r="F2197" s="125">
        <v>1561.918457</v>
      </c>
      <c r="G2197" s="125">
        <v>286.03785900000003</v>
      </c>
      <c r="H2197" s="125">
        <v>2191.0587390000001</v>
      </c>
      <c r="I2197" s="125">
        <v>2004.1614279999999</v>
      </c>
      <c r="J2197" s="125">
        <v>1847.956316</v>
      </c>
    </row>
    <row r="2198" spans="1:10" hidden="1" x14ac:dyDescent="0.25">
      <c r="A2198" s="125">
        <v>923695</v>
      </c>
      <c r="B2198" s="125">
        <v>2011</v>
      </c>
      <c r="C2198" s="125">
        <v>3</v>
      </c>
      <c r="D2198" s="125">
        <v>3</v>
      </c>
      <c r="E2198" s="125">
        <v>4</v>
      </c>
      <c r="F2198" s="125">
        <v>2693.2922739999999</v>
      </c>
      <c r="G2198" s="125">
        <v>0</v>
      </c>
      <c r="H2198" s="125">
        <v>3319.4903479999998</v>
      </c>
      <c r="I2198" s="125">
        <v>2696.0900609999999</v>
      </c>
      <c r="J2198" s="125">
        <v>2693.2922739999999</v>
      </c>
    </row>
    <row r="2199" spans="1:10" x14ac:dyDescent="0.25">
      <c r="A2199" s="125">
        <v>923696</v>
      </c>
      <c r="B2199" s="125">
        <v>2011</v>
      </c>
      <c r="C2199" s="125">
        <v>3</v>
      </c>
      <c r="D2199" s="125">
        <v>4</v>
      </c>
      <c r="E2199" s="125">
        <v>1</v>
      </c>
      <c r="F2199" s="129">
        <v>536.45543099999998</v>
      </c>
      <c r="G2199" s="129">
        <v>0</v>
      </c>
      <c r="H2199" s="129">
        <v>642.63869999999997</v>
      </c>
      <c r="I2199" s="129">
        <v>564.17251499999998</v>
      </c>
      <c r="J2199" s="129">
        <v>536.45543099999998</v>
      </c>
    </row>
    <row r="2200" spans="1:10" hidden="1" x14ac:dyDescent="0.25">
      <c r="A2200" s="125">
        <v>923697</v>
      </c>
      <c r="B2200" s="125">
        <v>2011</v>
      </c>
      <c r="C2200" s="125">
        <v>3</v>
      </c>
      <c r="D2200" s="125">
        <v>4</v>
      </c>
      <c r="E2200" s="125">
        <v>2</v>
      </c>
      <c r="F2200" s="125">
        <v>469.42442899999998</v>
      </c>
      <c r="G2200" s="125">
        <v>0.18537799999999999</v>
      </c>
      <c r="H2200" s="125">
        <v>536.45543099999998</v>
      </c>
      <c r="I2200" s="125">
        <v>516.87480800000003</v>
      </c>
      <c r="J2200" s="125">
        <v>469.60980699999999</v>
      </c>
    </row>
    <row r="2201" spans="1:10" hidden="1" x14ac:dyDescent="0.25">
      <c r="A2201" s="125">
        <v>923698</v>
      </c>
      <c r="B2201" s="125">
        <v>2011</v>
      </c>
      <c r="C2201" s="125">
        <v>3</v>
      </c>
      <c r="D2201" s="125">
        <v>4</v>
      </c>
      <c r="E2201" s="125">
        <v>3</v>
      </c>
      <c r="F2201" s="125">
        <v>55.422359999999998</v>
      </c>
      <c r="G2201" s="125">
        <v>373.93783999999999</v>
      </c>
      <c r="H2201" s="125">
        <v>469.42442899999998</v>
      </c>
      <c r="I2201" s="125">
        <v>443.93468200000001</v>
      </c>
      <c r="J2201" s="125">
        <v>429.36020000000002</v>
      </c>
    </row>
    <row r="2202" spans="1:10" hidden="1" x14ac:dyDescent="0.25">
      <c r="A2202" s="125">
        <v>923699</v>
      </c>
      <c r="B2202" s="125">
        <v>2011</v>
      </c>
      <c r="C2202" s="125">
        <v>3</v>
      </c>
      <c r="D2202" s="125">
        <v>4</v>
      </c>
      <c r="E2202" s="125">
        <v>4</v>
      </c>
      <c r="F2202" s="125">
        <v>1328.366415</v>
      </c>
      <c r="G2202" s="125">
        <v>0</v>
      </c>
      <c r="H2202" s="125">
        <v>1561.918457</v>
      </c>
      <c r="I2202" s="125">
        <v>1371.208214</v>
      </c>
      <c r="J2202" s="125">
        <v>1328.366415</v>
      </c>
    </row>
    <row r="2203" spans="1:10" x14ac:dyDescent="0.25">
      <c r="A2203" s="125">
        <v>923700</v>
      </c>
      <c r="B2203" s="125">
        <v>2011</v>
      </c>
      <c r="C2203" s="125">
        <v>3</v>
      </c>
      <c r="D2203" s="125">
        <v>5</v>
      </c>
      <c r="E2203" s="125">
        <v>1</v>
      </c>
      <c r="F2203" s="129">
        <v>26.029005000000002</v>
      </c>
      <c r="G2203" s="129">
        <v>0</v>
      </c>
      <c r="H2203" s="129">
        <v>32.7637</v>
      </c>
      <c r="I2203" s="129">
        <v>30.810983</v>
      </c>
      <c r="J2203" s="129">
        <v>26.029005000000002</v>
      </c>
    </row>
    <row r="2204" spans="1:10" hidden="1" x14ac:dyDescent="0.25">
      <c r="A2204" s="125">
        <v>923701</v>
      </c>
      <c r="B2204" s="125">
        <v>2011</v>
      </c>
      <c r="C2204" s="125">
        <v>3</v>
      </c>
      <c r="D2204" s="125">
        <v>5</v>
      </c>
      <c r="E2204" s="125">
        <v>2</v>
      </c>
      <c r="F2204" s="125">
        <v>23.972307000000001</v>
      </c>
      <c r="G2204" s="125">
        <v>0</v>
      </c>
      <c r="H2204" s="125">
        <v>26.029005000000002</v>
      </c>
      <c r="I2204" s="125">
        <v>25.5761</v>
      </c>
      <c r="J2204" s="125">
        <v>23.972307000000001</v>
      </c>
    </row>
    <row r="2205" spans="1:10" hidden="1" x14ac:dyDescent="0.25">
      <c r="A2205" s="125">
        <v>923702</v>
      </c>
      <c r="B2205" s="125">
        <v>2011</v>
      </c>
      <c r="C2205" s="125">
        <v>3</v>
      </c>
      <c r="D2205" s="125">
        <v>5</v>
      </c>
      <c r="E2205" s="125">
        <v>3</v>
      </c>
      <c r="F2205" s="125">
        <v>0</v>
      </c>
      <c r="G2205" s="125">
        <v>22.007292</v>
      </c>
      <c r="H2205" s="125">
        <v>23.972307000000001</v>
      </c>
      <c r="I2205" s="125">
        <v>23.349027</v>
      </c>
      <c r="J2205" s="125">
        <v>22.007292</v>
      </c>
    </row>
    <row r="2206" spans="1:10" hidden="1" x14ac:dyDescent="0.25">
      <c r="A2206" s="125">
        <v>923703</v>
      </c>
      <c r="B2206" s="125">
        <v>2011</v>
      </c>
      <c r="C2206" s="125">
        <v>3</v>
      </c>
      <c r="D2206" s="125">
        <v>5</v>
      </c>
      <c r="E2206" s="125">
        <v>4</v>
      </c>
      <c r="F2206" s="125">
        <v>48.639964999999997</v>
      </c>
      <c r="G2206" s="125">
        <v>0</v>
      </c>
      <c r="H2206" s="125">
        <v>55.422359999999998</v>
      </c>
      <c r="I2206" s="125">
        <v>52.119186999999997</v>
      </c>
      <c r="J2206" s="125">
        <v>48.639964999999997</v>
      </c>
    </row>
    <row r="2207" spans="1:10" x14ac:dyDescent="0.25">
      <c r="A2207" s="125">
        <v>923704</v>
      </c>
      <c r="B2207" s="125">
        <v>2011</v>
      </c>
      <c r="C2207" s="125">
        <v>4</v>
      </c>
      <c r="D2207" s="125">
        <v>2</v>
      </c>
      <c r="E2207" s="125">
        <v>1</v>
      </c>
      <c r="F2207" s="129">
        <v>9868.8089049999999</v>
      </c>
      <c r="G2207" s="129">
        <v>0</v>
      </c>
      <c r="H2207" s="129">
        <v>13315.8125</v>
      </c>
      <c r="I2207" s="129">
        <v>9884.3276189999997</v>
      </c>
      <c r="J2207" s="129">
        <v>9868.8089049999999</v>
      </c>
    </row>
    <row r="2208" spans="1:10" hidden="1" x14ac:dyDescent="0.25">
      <c r="A2208" s="125">
        <v>923705</v>
      </c>
      <c r="B2208" s="125">
        <v>2011</v>
      </c>
      <c r="C2208" s="125">
        <v>4</v>
      </c>
      <c r="D2208" s="125">
        <v>2</v>
      </c>
      <c r="E2208" s="125">
        <v>2</v>
      </c>
      <c r="F2208" s="125">
        <v>9050.4056619999992</v>
      </c>
      <c r="G2208" s="125">
        <v>0</v>
      </c>
      <c r="H2208" s="125">
        <v>9868.8089049999999</v>
      </c>
      <c r="I2208" s="125">
        <v>9063.5140979999996</v>
      </c>
      <c r="J2208" s="125">
        <v>9050.4056619999992</v>
      </c>
    </row>
    <row r="2209" spans="1:10" hidden="1" x14ac:dyDescent="0.25">
      <c r="A2209" s="125">
        <v>923706</v>
      </c>
      <c r="B2209" s="125">
        <v>2011</v>
      </c>
      <c r="C2209" s="125">
        <v>4</v>
      </c>
      <c r="D2209" s="125">
        <v>2</v>
      </c>
      <c r="E2209" s="125">
        <v>3</v>
      </c>
      <c r="F2209" s="125">
        <v>7752.7173709999997</v>
      </c>
      <c r="G2209" s="125">
        <v>176.358992</v>
      </c>
      <c r="H2209" s="125">
        <v>9050.4056619999992</v>
      </c>
      <c r="I2209" s="125">
        <v>7965.2620230000002</v>
      </c>
      <c r="J2209" s="125">
        <v>7929.0763639999996</v>
      </c>
    </row>
    <row r="2210" spans="1:10" hidden="1" x14ac:dyDescent="0.25">
      <c r="A2210" s="125">
        <v>923707</v>
      </c>
      <c r="B2210" s="125">
        <v>2011</v>
      </c>
      <c r="C2210" s="125">
        <v>4</v>
      </c>
      <c r="D2210" s="125">
        <v>2</v>
      </c>
      <c r="E2210" s="125">
        <v>4</v>
      </c>
      <c r="F2210" s="125">
        <v>9873.0684110000002</v>
      </c>
      <c r="G2210" s="125">
        <v>0</v>
      </c>
      <c r="H2210" s="125">
        <v>13315.8125</v>
      </c>
      <c r="I2210" s="125">
        <v>9884.3276189999997</v>
      </c>
      <c r="J2210" s="125">
        <v>9873.0684110000002</v>
      </c>
    </row>
    <row r="2211" spans="1:10" x14ac:dyDescent="0.25">
      <c r="A2211" s="125">
        <v>923708</v>
      </c>
      <c r="B2211" s="125">
        <v>2011</v>
      </c>
      <c r="C2211" s="125">
        <v>4</v>
      </c>
      <c r="D2211" s="125">
        <v>3</v>
      </c>
      <c r="E2211" s="125">
        <v>1</v>
      </c>
      <c r="F2211" s="129">
        <v>6940.1361790000001</v>
      </c>
      <c r="G2211" s="129">
        <v>0</v>
      </c>
      <c r="H2211" s="129">
        <v>8559.4156000000003</v>
      </c>
      <c r="I2211" s="129">
        <v>6951.9573499999997</v>
      </c>
      <c r="J2211" s="129">
        <v>6940.1361790000001</v>
      </c>
    </row>
    <row r="2212" spans="1:10" hidden="1" x14ac:dyDescent="0.25">
      <c r="A2212" s="125">
        <v>923709</v>
      </c>
      <c r="B2212" s="125">
        <v>2011</v>
      </c>
      <c r="C2212" s="125">
        <v>4</v>
      </c>
      <c r="D2212" s="125">
        <v>3</v>
      </c>
      <c r="E2212" s="125">
        <v>2</v>
      </c>
      <c r="F2212" s="125">
        <v>5900.7641000000003</v>
      </c>
      <c r="G2212" s="125">
        <v>0</v>
      </c>
      <c r="H2212" s="125">
        <v>6940.1361790000001</v>
      </c>
      <c r="I2212" s="125">
        <v>6539.6903220000004</v>
      </c>
      <c r="J2212" s="125">
        <v>5900.7641000000003</v>
      </c>
    </row>
    <row r="2213" spans="1:10" hidden="1" x14ac:dyDescent="0.25">
      <c r="A2213" s="125">
        <v>923710</v>
      </c>
      <c r="B2213" s="125">
        <v>2011</v>
      </c>
      <c r="C2213" s="125">
        <v>4</v>
      </c>
      <c r="D2213" s="125">
        <v>3</v>
      </c>
      <c r="E2213" s="125">
        <v>3</v>
      </c>
      <c r="F2213" s="125">
        <v>4194.4831809999996</v>
      </c>
      <c r="G2213" s="125">
        <v>768.14572599999997</v>
      </c>
      <c r="H2213" s="125">
        <v>5900.7641000000003</v>
      </c>
      <c r="I2213" s="125">
        <v>5397.4289220000001</v>
      </c>
      <c r="J2213" s="125">
        <v>4962.6289070000003</v>
      </c>
    </row>
    <row r="2214" spans="1:10" hidden="1" x14ac:dyDescent="0.25">
      <c r="A2214" s="125">
        <v>923711</v>
      </c>
      <c r="B2214" s="125">
        <v>2011</v>
      </c>
      <c r="C2214" s="125">
        <v>4</v>
      </c>
      <c r="D2214" s="125">
        <v>3</v>
      </c>
      <c r="E2214" s="125">
        <v>4</v>
      </c>
      <c r="F2214" s="125">
        <v>6289.0382380000001</v>
      </c>
      <c r="G2214" s="125">
        <v>0</v>
      </c>
      <c r="H2214" s="125">
        <v>7752.7173709999997</v>
      </c>
      <c r="I2214" s="125">
        <v>6296.7570489999998</v>
      </c>
      <c r="J2214" s="125">
        <v>6289.0382380000001</v>
      </c>
    </row>
    <row r="2215" spans="1:10" x14ac:dyDescent="0.25">
      <c r="A2215" s="125">
        <v>923712</v>
      </c>
      <c r="B2215" s="125">
        <v>2011</v>
      </c>
      <c r="C2215" s="125">
        <v>4</v>
      </c>
      <c r="D2215" s="125">
        <v>4</v>
      </c>
      <c r="E2215" s="125">
        <v>1</v>
      </c>
      <c r="F2215" s="129">
        <v>1440.44049</v>
      </c>
      <c r="G2215" s="129">
        <v>0</v>
      </c>
      <c r="H2215" s="129">
        <v>1751.3901000000001</v>
      </c>
      <c r="I2215" s="129">
        <v>1537.5453689999999</v>
      </c>
      <c r="J2215" s="129">
        <v>1440.44049</v>
      </c>
    </row>
    <row r="2216" spans="1:10" hidden="1" x14ac:dyDescent="0.25">
      <c r="A2216" s="125">
        <v>923713</v>
      </c>
      <c r="B2216" s="125">
        <v>2011</v>
      </c>
      <c r="C2216" s="125">
        <v>4</v>
      </c>
      <c r="D2216" s="125">
        <v>4</v>
      </c>
      <c r="E2216" s="125">
        <v>2</v>
      </c>
      <c r="F2216" s="125">
        <v>1260.3772059999999</v>
      </c>
      <c r="G2216" s="125">
        <v>0.49773000000000001</v>
      </c>
      <c r="H2216" s="125">
        <v>1440.44049</v>
      </c>
      <c r="I2216" s="125">
        <v>1387.864413</v>
      </c>
      <c r="J2216" s="125">
        <v>1260.8749359999999</v>
      </c>
    </row>
    <row r="2217" spans="1:10" hidden="1" x14ac:dyDescent="0.25">
      <c r="A2217" s="125">
        <v>923714</v>
      </c>
      <c r="B2217" s="125">
        <v>2011</v>
      </c>
      <c r="C2217" s="125">
        <v>4</v>
      </c>
      <c r="D2217" s="125">
        <v>4</v>
      </c>
      <c r="E2217" s="125">
        <v>3</v>
      </c>
      <c r="F2217" s="125">
        <v>148.805465</v>
      </c>
      <c r="G2217" s="125">
        <v>1003.999008</v>
      </c>
      <c r="H2217" s="125">
        <v>1260.3772059999999</v>
      </c>
      <c r="I2217" s="125">
        <v>1191.938723</v>
      </c>
      <c r="J2217" s="125">
        <v>1152.8044729999999</v>
      </c>
    </row>
    <row r="2218" spans="1:10" hidden="1" x14ac:dyDescent="0.25">
      <c r="A2218" s="125">
        <v>923715</v>
      </c>
      <c r="B2218" s="125">
        <v>2011</v>
      </c>
      <c r="C2218" s="125">
        <v>4</v>
      </c>
      <c r="D2218" s="125">
        <v>4</v>
      </c>
      <c r="E2218" s="125">
        <v>4</v>
      </c>
      <c r="F2218" s="125">
        <v>3531.6232319999999</v>
      </c>
      <c r="G2218" s="125">
        <v>0</v>
      </c>
      <c r="H2218" s="125">
        <v>4194.4831809999996</v>
      </c>
      <c r="I2218" s="125">
        <v>3682.336785</v>
      </c>
      <c r="J2218" s="125">
        <v>3531.6232319999999</v>
      </c>
    </row>
    <row r="2219" spans="1:10" x14ac:dyDescent="0.25">
      <c r="A2219" s="125">
        <v>923716</v>
      </c>
      <c r="B2219" s="125">
        <v>2011</v>
      </c>
      <c r="C2219" s="125">
        <v>4</v>
      </c>
      <c r="D2219" s="125">
        <v>5</v>
      </c>
      <c r="E2219" s="125">
        <v>1</v>
      </c>
      <c r="F2219" s="129">
        <v>69.818105000000003</v>
      </c>
      <c r="G2219" s="129">
        <v>0</v>
      </c>
      <c r="H2219" s="129">
        <v>89.403400000000005</v>
      </c>
      <c r="I2219" s="129">
        <v>84.074956999999998</v>
      </c>
      <c r="J2219" s="129">
        <v>69.818105000000003</v>
      </c>
    </row>
    <row r="2220" spans="1:10" hidden="1" x14ac:dyDescent="0.25">
      <c r="A2220" s="125">
        <v>923717</v>
      </c>
      <c r="B2220" s="125">
        <v>2011</v>
      </c>
      <c r="C2220" s="125">
        <v>4</v>
      </c>
      <c r="D2220" s="125">
        <v>5</v>
      </c>
      <c r="E2220" s="125">
        <v>2</v>
      </c>
      <c r="F2220" s="125">
        <v>64.301383999999999</v>
      </c>
      <c r="G2220" s="125">
        <v>0</v>
      </c>
      <c r="H2220" s="125">
        <v>69.818105000000003</v>
      </c>
      <c r="I2220" s="125">
        <v>68.603269999999995</v>
      </c>
      <c r="J2220" s="125">
        <v>64.301383999999999</v>
      </c>
    </row>
    <row r="2221" spans="1:10" hidden="1" x14ac:dyDescent="0.25">
      <c r="A2221" s="125">
        <v>923718</v>
      </c>
      <c r="B2221" s="125">
        <v>2011</v>
      </c>
      <c r="C2221" s="125">
        <v>4</v>
      </c>
      <c r="D2221" s="125">
        <v>5</v>
      </c>
      <c r="E2221" s="125">
        <v>3</v>
      </c>
      <c r="F2221" s="125">
        <v>0</v>
      </c>
      <c r="G2221" s="125">
        <v>59.030586</v>
      </c>
      <c r="H2221" s="125">
        <v>64.301383999999999</v>
      </c>
      <c r="I2221" s="125">
        <v>62.629548</v>
      </c>
      <c r="J2221" s="125">
        <v>59.030586</v>
      </c>
    </row>
    <row r="2222" spans="1:10" hidden="1" x14ac:dyDescent="0.25">
      <c r="A2222" s="125">
        <v>923719</v>
      </c>
      <c r="B2222" s="125">
        <v>2011</v>
      </c>
      <c r="C2222" s="125">
        <v>4</v>
      </c>
      <c r="D2222" s="125">
        <v>5</v>
      </c>
      <c r="E2222" s="125">
        <v>4</v>
      </c>
      <c r="F2222" s="125">
        <v>129.20636300000001</v>
      </c>
      <c r="G2222" s="125">
        <v>0</v>
      </c>
      <c r="H2222" s="125">
        <v>148.805465</v>
      </c>
      <c r="I2222" s="125">
        <v>139.93665999999999</v>
      </c>
      <c r="J2222" s="125">
        <v>129.20636300000001</v>
      </c>
    </row>
    <row r="2223" spans="1:10" x14ac:dyDescent="0.25">
      <c r="A2223" s="125">
        <v>923720</v>
      </c>
      <c r="B2223" s="125">
        <v>2011</v>
      </c>
      <c r="C2223" s="125">
        <v>5</v>
      </c>
      <c r="D2223" s="125">
        <v>2</v>
      </c>
      <c r="E2223" s="125">
        <v>1</v>
      </c>
      <c r="F2223" s="129">
        <v>348.36511400000001</v>
      </c>
      <c r="G2223" s="129">
        <v>0</v>
      </c>
      <c r="H2223" s="129">
        <v>470.04300000000001</v>
      </c>
      <c r="I2223" s="129">
        <v>348.91291899999999</v>
      </c>
      <c r="J2223" s="129">
        <v>348.36511400000001</v>
      </c>
    </row>
    <row r="2224" spans="1:10" hidden="1" x14ac:dyDescent="0.25">
      <c r="A2224" s="125">
        <v>923721</v>
      </c>
      <c r="B2224" s="125">
        <v>2011</v>
      </c>
      <c r="C2224" s="125">
        <v>5</v>
      </c>
      <c r="D2224" s="125">
        <v>2</v>
      </c>
      <c r="E2224" s="125">
        <v>2</v>
      </c>
      <c r="F2224" s="125">
        <v>319.475798</v>
      </c>
      <c r="G2224" s="125">
        <v>0</v>
      </c>
      <c r="H2224" s="125">
        <v>348.36511400000001</v>
      </c>
      <c r="I2224" s="125">
        <v>319.93852099999998</v>
      </c>
      <c r="J2224" s="125">
        <v>319.475798</v>
      </c>
    </row>
    <row r="2225" spans="1:10" hidden="1" x14ac:dyDescent="0.25">
      <c r="A2225" s="125">
        <v>923722</v>
      </c>
      <c r="B2225" s="125">
        <v>2011</v>
      </c>
      <c r="C2225" s="125">
        <v>5</v>
      </c>
      <c r="D2225" s="125">
        <v>2</v>
      </c>
      <c r="E2225" s="125">
        <v>3</v>
      </c>
      <c r="F2225" s="125">
        <v>273.66790700000001</v>
      </c>
      <c r="G2225" s="125">
        <v>6.2254040000000002</v>
      </c>
      <c r="H2225" s="125">
        <v>319.475798</v>
      </c>
      <c r="I2225" s="125">
        <v>281.17065000000002</v>
      </c>
      <c r="J2225" s="125">
        <v>279.89330999999999</v>
      </c>
    </row>
    <row r="2226" spans="1:10" hidden="1" x14ac:dyDescent="0.25">
      <c r="A2226" s="125">
        <v>923723</v>
      </c>
      <c r="B2226" s="125">
        <v>2011</v>
      </c>
      <c r="C2226" s="125">
        <v>5</v>
      </c>
      <c r="D2226" s="125">
        <v>2</v>
      </c>
      <c r="E2226" s="125">
        <v>4</v>
      </c>
      <c r="F2226" s="125">
        <v>348.51547299999999</v>
      </c>
      <c r="G2226" s="125">
        <v>0</v>
      </c>
      <c r="H2226" s="125">
        <v>470.04300000000001</v>
      </c>
      <c r="I2226" s="125">
        <v>348.91291899999999</v>
      </c>
      <c r="J2226" s="125">
        <v>348.51547299999999</v>
      </c>
    </row>
    <row r="2227" spans="1:10" x14ac:dyDescent="0.25">
      <c r="A2227" s="125">
        <v>923724</v>
      </c>
      <c r="B2227" s="125">
        <v>2011</v>
      </c>
      <c r="C2227" s="125">
        <v>5</v>
      </c>
      <c r="D2227" s="125">
        <v>3</v>
      </c>
      <c r="E2227" s="125">
        <v>1</v>
      </c>
      <c r="F2227" s="129">
        <v>189.17596700000001</v>
      </c>
      <c r="G2227" s="129">
        <v>0</v>
      </c>
      <c r="H2227" s="129">
        <v>233.2475</v>
      </c>
      <c r="I2227" s="129">
        <v>189.44362000000001</v>
      </c>
      <c r="J2227" s="129">
        <v>189.17596700000001</v>
      </c>
    </row>
    <row r="2228" spans="1:10" hidden="1" x14ac:dyDescent="0.25">
      <c r="A2228" s="125">
        <v>923725</v>
      </c>
      <c r="B2228" s="125">
        <v>2011</v>
      </c>
      <c r="C2228" s="125">
        <v>5</v>
      </c>
      <c r="D2228" s="125">
        <v>3</v>
      </c>
      <c r="E2228" s="125">
        <v>2</v>
      </c>
      <c r="F2228" s="125">
        <v>160.85573600000001</v>
      </c>
      <c r="G2228" s="125">
        <v>0</v>
      </c>
      <c r="H2228" s="125">
        <v>189.17596700000001</v>
      </c>
      <c r="I2228" s="125">
        <v>178.260514</v>
      </c>
      <c r="J2228" s="125">
        <v>160.85573600000001</v>
      </c>
    </row>
    <row r="2229" spans="1:10" hidden="1" x14ac:dyDescent="0.25">
      <c r="A2229" s="125">
        <v>923726</v>
      </c>
      <c r="B2229" s="125">
        <v>2011</v>
      </c>
      <c r="C2229" s="125">
        <v>5</v>
      </c>
      <c r="D2229" s="125">
        <v>3</v>
      </c>
      <c r="E2229" s="125">
        <v>3</v>
      </c>
      <c r="F2229" s="125">
        <v>114.667644</v>
      </c>
      <c r="G2229" s="125">
        <v>20.999359999999999</v>
      </c>
      <c r="H2229" s="125">
        <v>160.85573600000001</v>
      </c>
      <c r="I2229" s="125">
        <v>147.13474199999999</v>
      </c>
      <c r="J2229" s="125">
        <v>135.66700299999999</v>
      </c>
    </row>
    <row r="2230" spans="1:10" hidden="1" x14ac:dyDescent="0.25">
      <c r="A2230" s="125">
        <v>923727</v>
      </c>
      <c r="B2230" s="125">
        <v>2011</v>
      </c>
      <c r="C2230" s="125">
        <v>5</v>
      </c>
      <c r="D2230" s="125">
        <v>3</v>
      </c>
      <c r="E2230" s="125">
        <v>4</v>
      </c>
      <c r="F2230" s="125">
        <v>222.042416</v>
      </c>
      <c r="G2230" s="125">
        <v>0</v>
      </c>
      <c r="H2230" s="125">
        <v>273.66790700000001</v>
      </c>
      <c r="I2230" s="125">
        <v>222.27307400000001</v>
      </c>
      <c r="J2230" s="125">
        <v>222.042416</v>
      </c>
    </row>
    <row r="2231" spans="1:10" x14ac:dyDescent="0.25">
      <c r="A2231" s="125">
        <v>923728</v>
      </c>
      <c r="B2231" s="125">
        <v>2011</v>
      </c>
      <c r="C2231" s="125">
        <v>5</v>
      </c>
      <c r="D2231" s="125">
        <v>4</v>
      </c>
      <c r="E2231" s="125">
        <v>1</v>
      </c>
      <c r="F2231" s="129">
        <v>172.113271</v>
      </c>
      <c r="G2231" s="129">
        <v>0</v>
      </c>
      <c r="H2231" s="129">
        <v>206.18049999999999</v>
      </c>
      <c r="I2231" s="129">
        <v>181.00586100000001</v>
      </c>
      <c r="J2231" s="129">
        <v>172.113271</v>
      </c>
    </row>
    <row r="2232" spans="1:10" hidden="1" x14ac:dyDescent="0.25">
      <c r="A2232" s="125">
        <v>923729</v>
      </c>
      <c r="B2232" s="125">
        <v>2011</v>
      </c>
      <c r="C2232" s="125">
        <v>5</v>
      </c>
      <c r="D2232" s="125">
        <v>4</v>
      </c>
      <c r="E2232" s="125">
        <v>2</v>
      </c>
      <c r="F2232" s="125">
        <v>150.60743099999999</v>
      </c>
      <c r="G2232" s="125">
        <v>5.9476000000000001E-2</v>
      </c>
      <c r="H2232" s="125">
        <v>172.113271</v>
      </c>
      <c r="I2232" s="125">
        <v>165.83113700000001</v>
      </c>
      <c r="J2232" s="125">
        <v>150.66690600000001</v>
      </c>
    </row>
    <row r="2233" spans="1:10" hidden="1" x14ac:dyDescent="0.25">
      <c r="A2233" s="125">
        <v>923730</v>
      </c>
      <c r="B2233" s="125">
        <v>2011</v>
      </c>
      <c r="C2233" s="125">
        <v>5</v>
      </c>
      <c r="D2233" s="125">
        <v>4</v>
      </c>
      <c r="E2233" s="125">
        <v>3</v>
      </c>
      <c r="F2233" s="125">
        <v>17.781390999999999</v>
      </c>
      <c r="G2233" s="125">
        <v>119.97206300000001</v>
      </c>
      <c r="H2233" s="125">
        <v>150.60743099999999</v>
      </c>
      <c r="I2233" s="125">
        <v>142.42944700000001</v>
      </c>
      <c r="J2233" s="125">
        <v>137.753454</v>
      </c>
    </row>
    <row r="2234" spans="1:10" hidden="1" x14ac:dyDescent="0.25">
      <c r="A2234" s="125">
        <v>923731</v>
      </c>
      <c r="B2234" s="125">
        <v>2011</v>
      </c>
      <c r="C2234" s="125">
        <v>5</v>
      </c>
      <c r="D2234" s="125">
        <v>4</v>
      </c>
      <c r="E2234" s="125">
        <v>4</v>
      </c>
      <c r="F2234" s="125">
        <v>97.521510000000006</v>
      </c>
      <c r="G2234" s="125">
        <v>0</v>
      </c>
      <c r="H2234" s="125">
        <v>114.667644</v>
      </c>
      <c r="I2234" s="125">
        <v>100.666724</v>
      </c>
      <c r="J2234" s="125">
        <v>97.521510000000006</v>
      </c>
    </row>
    <row r="2235" spans="1:10" x14ac:dyDescent="0.25">
      <c r="A2235" s="125">
        <v>923732</v>
      </c>
      <c r="B2235" s="125">
        <v>2011</v>
      </c>
      <c r="C2235" s="125">
        <v>5</v>
      </c>
      <c r="D2235" s="125">
        <v>5</v>
      </c>
      <c r="E2235" s="125">
        <v>1</v>
      </c>
      <c r="F2235" s="129">
        <v>33.127144999999999</v>
      </c>
      <c r="G2235" s="129">
        <v>0</v>
      </c>
      <c r="H2235" s="129">
        <v>41.698399999999999</v>
      </c>
      <c r="I2235" s="129">
        <v>39.213175</v>
      </c>
      <c r="J2235" s="129">
        <v>33.127144999999999</v>
      </c>
    </row>
    <row r="2236" spans="1:10" hidden="1" x14ac:dyDescent="0.25">
      <c r="A2236" s="125">
        <v>923733</v>
      </c>
      <c r="B2236" s="125">
        <v>2011</v>
      </c>
      <c r="C2236" s="125">
        <v>5</v>
      </c>
      <c r="D2236" s="125">
        <v>5</v>
      </c>
      <c r="E2236" s="125">
        <v>2</v>
      </c>
      <c r="F2236" s="125">
        <v>30.509582999999999</v>
      </c>
      <c r="G2236" s="125">
        <v>0</v>
      </c>
      <c r="H2236" s="125">
        <v>33.127144999999999</v>
      </c>
      <c r="I2236" s="125">
        <v>32.550733000000001</v>
      </c>
      <c r="J2236" s="125">
        <v>30.509582999999999</v>
      </c>
    </row>
    <row r="2237" spans="1:10" hidden="1" x14ac:dyDescent="0.25">
      <c r="A2237" s="125">
        <v>923734</v>
      </c>
      <c r="B2237" s="125">
        <v>2011</v>
      </c>
      <c r="C2237" s="125">
        <v>5</v>
      </c>
      <c r="D2237" s="125">
        <v>5</v>
      </c>
      <c r="E2237" s="125">
        <v>3</v>
      </c>
      <c r="F2237" s="125">
        <v>0</v>
      </c>
      <c r="G2237" s="125">
        <v>28.008707000000001</v>
      </c>
      <c r="H2237" s="125">
        <v>30.509582999999999</v>
      </c>
      <c r="I2237" s="125">
        <v>29.716334</v>
      </c>
      <c r="J2237" s="125">
        <v>28.008707000000001</v>
      </c>
    </row>
    <row r="2238" spans="1:10" hidden="1" x14ac:dyDescent="0.25">
      <c r="A2238" s="125">
        <v>923735</v>
      </c>
      <c r="B2238" s="125">
        <v>2011</v>
      </c>
      <c r="C2238" s="125">
        <v>5</v>
      </c>
      <c r="D2238" s="125">
        <v>5</v>
      </c>
      <c r="E2238" s="125">
        <v>4</v>
      </c>
      <c r="F2238" s="125">
        <v>15.605366</v>
      </c>
      <c r="G2238" s="125">
        <v>0</v>
      </c>
      <c r="H2238" s="125">
        <v>17.781390999999999</v>
      </c>
      <c r="I2238" s="125">
        <v>16.721620000000001</v>
      </c>
      <c r="J2238" s="125">
        <v>15.605366</v>
      </c>
    </row>
    <row r="2239" spans="1:10" x14ac:dyDescent="0.25">
      <c r="A2239" s="125">
        <v>923736</v>
      </c>
      <c r="B2239" s="125">
        <v>2011</v>
      </c>
      <c r="C2239" s="125">
        <v>7</v>
      </c>
      <c r="D2239" s="125">
        <v>2</v>
      </c>
      <c r="E2239" s="125">
        <v>1</v>
      </c>
      <c r="F2239" s="129">
        <v>17723.149616999999</v>
      </c>
      <c r="G2239" s="129">
        <v>0</v>
      </c>
      <c r="H2239" s="129">
        <v>23915.4162</v>
      </c>
      <c r="I2239" s="129">
        <v>17752.413444999998</v>
      </c>
      <c r="J2239" s="129">
        <v>17723.149616999999</v>
      </c>
    </row>
    <row r="2240" spans="1:10" hidden="1" x14ac:dyDescent="0.25">
      <c r="A2240" s="125">
        <v>923737</v>
      </c>
      <c r="B2240" s="125">
        <v>2011</v>
      </c>
      <c r="C2240" s="125">
        <v>7</v>
      </c>
      <c r="D2240" s="125">
        <v>2</v>
      </c>
      <c r="E2240" s="125">
        <v>2</v>
      </c>
      <c r="F2240" s="125">
        <v>16249.300875000001</v>
      </c>
      <c r="G2240" s="125">
        <v>0</v>
      </c>
      <c r="H2240" s="125">
        <v>17723.149616999999</v>
      </c>
      <c r="I2240" s="125">
        <v>16276.940608000001</v>
      </c>
      <c r="J2240" s="125">
        <v>16249.300875000001</v>
      </c>
    </row>
    <row r="2241" spans="1:10" hidden="1" x14ac:dyDescent="0.25">
      <c r="A2241" s="125">
        <v>923738</v>
      </c>
      <c r="B2241" s="125">
        <v>2011</v>
      </c>
      <c r="C2241" s="125">
        <v>7</v>
      </c>
      <c r="D2241" s="125">
        <v>2</v>
      </c>
      <c r="E2241" s="125">
        <v>3</v>
      </c>
      <c r="F2241" s="125">
        <v>13989.594498</v>
      </c>
      <c r="G2241" s="125">
        <v>170.62555399999999</v>
      </c>
      <c r="H2241" s="125">
        <v>16249.300875000001</v>
      </c>
      <c r="I2241" s="125">
        <v>14301.009701000001</v>
      </c>
      <c r="J2241" s="125">
        <v>14160.220052000001</v>
      </c>
    </row>
    <row r="2242" spans="1:10" hidden="1" x14ac:dyDescent="0.25">
      <c r="A2242" s="125">
        <v>923739</v>
      </c>
      <c r="B2242" s="125">
        <v>2011</v>
      </c>
      <c r="C2242" s="125">
        <v>7</v>
      </c>
      <c r="D2242" s="125">
        <v>2</v>
      </c>
      <c r="E2242" s="125">
        <v>4</v>
      </c>
      <c r="F2242" s="125">
        <v>17722.720613000001</v>
      </c>
      <c r="G2242" s="125">
        <v>0</v>
      </c>
      <c r="H2242" s="125">
        <v>23915.4162</v>
      </c>
      <c r="I2242" s="125">
        <v>17752.413444999998</v>
      </c>
      <c r="J2242" s="125">
        <v>17722.720613000001</v>
      </c>
    </row>
    <row r="2243" spans="1:10" x14ac:dyDescent="0.25">
      <c r="A2243" s="125">
        <v>923740</v>
      </c>
      <c r="B2243" s="125">
        <v>2011</v>
      </c>
      <c r="C2243" s="125">
        <v>7</v>
      </c>
      <c r="D2243" s="125">
        <v>3</v>
      </c>
      <c r="E2243" s="125">
        <v>1</v>
      </c>
      <c r="F2243" s="129">
        <v>47114.950081000003</v>
      </c>
      <c r="G2243" s="129">
        <v>0</v>
      </c>
      <c r="H2243" s="129">
        <v>59345.4683</v>
      </c>
      <c r="I2243" s="129">
        <v>48200.389352999999</v>
      </c>
      <c r="J2243" s="129">
        <v>47114.950081000003</v>
      </c>
    </row>
    <row r="2244" spans="1:10" hidden="1" x14ac:dyDescent="0.25">
      <c r="A2244" s="125">
        <v>923741</v>
      </c>
      <c r="B2244" s="125">
        <v>2011</v>
      </c>
      <c r="C2244" s="125">
        <v>7</v>
      </c>
      <c r="D2244" s="125">
        <v>3</v>
      </c>
      <c r="E2244" s="125">
        <v>2</v>
      </c>
      <c r="F2244" s="125">
        <v>42293.882195999999</v>
      </c>
      <c r="G2244" s="125">
        <v>0.93556099999999998</v>
      </c>
      <c r="H2244" s="125">
        <v>47114.950081000003</v>
      </c>
      <c r="I2244" s="125">
        <v>44396.417460999997</v>
      </c>
      <c r="J2244" s="125">
        <v>42294.817756999997</v>
      </c>
    </row>
    <row r="2245" spans="1:10" hidden="1" x14ac:dyDescent="0.25">
      <c r="A2245" s="125">
        <v>923742</v>
      </c>
      <c r="B2245" s="125">
        <v>2011</v>
      </c>
      <c r="C2245" s="125">
        <v>7</v>
      </c>
      <c r="D2245" s="125">
        <v>3</v>
      </c>
      <c r="E2245" s="125">
        <v>3</v>
      </c>
      <c r="F2245" s="125">
        <v>32928.369629000001</v>
      </c>
      <c r="G2245" s="125">
        <v>3039.2859600000002</v>
      </c>
      <c r="H2245" s="125">
        <v>42293.882195999999</v>
      </c>
      <c r="I2245" s="125">
        <v>38686.214044</v>
      </c>
      <c r="J2245" s="125">
        <v>35967.655589000002</v>
      </c>
    </row>
    <row r="2246" spans="1:10" hidden="1" x14ac:dyDescent="0.25">
      <c r="A2246" s="125">
        <v>923743</v>
      </c>
      <c r="B2246" s="125">
        <v>2011</v>
      </c>
      <c r="C2246" s="125">
        <v>7</v>
      </c>
      <c r="D2246" s="125">
        <v>3</v>
      </c>
      <c r="E2246" s="125">
        <v>4</v>
      </c>
      <c r="F2246" s="125">
        <v>11161.115338</v>
      </c>
      <c r="G2246" s="125">
        <v>0</v>
      </c>
      <c r="H2246" s="125">
        <v>13989.594498</v>
      </c>
      <c r="I2246" s="125">
        <v>11362.348651</v>
      </c>
      <c r="J2246" s="125">
        <v>11161.115338</v>
      </c>
    </row>
    <row r="2247" spans="1:10" x14ac:dyDescent="0.25">
      <c r="A2247" s="125">
        <v>923744</v>
      </c>
      <c r="B2247" s="125">
        <v>2011</v>
      </c>
      <c r="C2247" s="125">
        <v>7</v>
      </c>
      <c r="D2247" s="125">
        <v>4</v>
      </c>
      <c r="E2247" s="125">
        <v>1</v>
      </c>
      <c r="F2247" s="129">
        <v>4945.9531209999996</v>
      </c>
      <c r="G2247" s="129">
        <v>0</v>
      </c>
      <c r="H2247" s="129">
        <v>5667.4279500000002</v>
      </c>
      <c r="I2247" s="129">
        <v>4975.4349970000003</v>
      </c>
      <c r="J2247" s="129">
        <v>4945.9531209999996</v>
      </c>
    </row>
    <row r="2248" spans="1:10" hidden="1" x14ac:dyDescent="0.25">
      <c r="A2248" s="125">
        <v>923745</v>
      </c>
      <c r="B2248" s="125">
        <v>2011</v>
      </c>
      <c r="C2248" s="125">
        <v>7</v>
      </c>
      <c r="D2248" s="125">
        <v>4</v>
      </c>
      <c r="E2248" s="125">
        <v>2</v>
      </c>
      <c r="F2248" s="125">
        <v>4500.2210450000002</v>
      </c>
      <c r="G2248" s="125">
        <v>0.68742400000000004</v>
      </c>
      <c r="H2248" s="125">
        <v>4945.9531209999996</v>
      </c>
      <c r="I2248" s="125">
        <v>4765.4258319999999</v>
      </c>
      <c r="J2248" s="125">
        <v>4500.908469</v>
      </c>
    </row>
    <row r="2249" spans="1:10" hidden="1" x14ac:dyDescent="0.25">
      <c r="A2249" s="125">
        <v>923746</v>
      </c>
      <c r="B2249" s="125">
        <v>2011</v>
      </c>
      <c r="C2249" s="125">
        <v>7</v>
      </c>
      <c r="D2249" s="125">
        <v>4</v>
      </c>
      <c r="E2249" s="125">
        <v>3</v>
      </c>
      <c r="F2249" s="125">
        <v>996.64950299999998</v>
      </c>
      <c r="G2249" s="125">
        <v>3083.1817930000002</v>
      </c>
      <c r="H2249" s="125">
        <v>4500.2210450000002</v>
      </c>
      <c r="I2249" s="125">
        <v>4255.859042</v>
      </c>
      <c r="J2249" s="125">
        <v>4079.831295</v>
      </c>
    </row>
    <row r="2250" spans="1:10" hidden="1" x14ac:dyDescent="0.25">
      <c r="A2250" s="125">
        <v>923747</v>
      </c>
      <c r="B2250" s="125">
        <v>2011</v>
      </c>
      <c r="C2250" s="125">
        <v>7</v>
      </c>
      <c r="D2250" s="125">
        <v>4</v>
      </c>
      <c r="E2250" s="125">
        <v>4</v>
      </c>
      <c r="F2250" s="125">
        <v>28630.999714000001</v>
      </c>
      <c r="G2250" s="125">
        <v>0</v>
      </c>
      <c r="H2250" s="125">
        <v>32928.369629000001</v>
      </c>
      <c r="I2250" s="125">
        <v>28907.815696999998</v>
      </c>
      <c r="J2250" s="125">
        <v>28630.999714000001</v>
      </c>
    </row>
    <row r="2251" spans="1:10" x14ac:dyDescent="0.25">
      <c r="A2251" s="125">
        <v>923748</v>
      </c>
      <c r="B2251" s="125">
        <v>2011</v>
      </c>
      <c r="C2251" s="125">
        <v>7</v>
      </c>
      <c r="D2251" s="125">
        <v>5</v>
      </c>
      <c r="E2251" s="125">
        <v>1</v>
      </c>
      <c r="F2251" s="129">
        <v>865.18550100000004</v>
      </c>
      <c r="G2251" s="129">
        <v>0</v>
      </c>
      <c r="H2251" s="129">
        <v>920.04494999999997</v>
      </c>
      <c r="I2251" s="129">
        <v>865.21027100000003</v>
      </c>
      <c r="J2251" s="129">
        <v>865.18550100000004</v>
      </c>
    </row>
    <row r="2252" spans="1:10" hidden="1" x14ac:dyDescent="0.25">
      <c r="A2252" s="125">
        <v>923749</v>
      </c>
      <c r="B2252" s="125">
        <v>2011</v>
      </c>
      <c r="C2252" s="125">
        <v>7</v>
      </c>
      <c r="D2252" s="125">
        <v>5</v>
      </c>
      <c r="E2252" s="125">
        <v>2</v>
      </c>
      <c r="F2252" s="125">
        <v>804.64603299999999</v>
      </c>
      <c r="G2252" s="125">
        <v>0</v>
      </c>
      <c r="H2252" s="125">
        <v>865.18550100000004</v>
      </c>
      <c r="I2252" s="125">
        <v>850.13127299999996</v>
      </c>
      <c r="J2252" s="125">
        <v>804.64603299999999</v>
      </c>
    </row>
    <row r="2253" spans="1:10" hidden="1" x14ac:dyDescent="0.25">
      <c r="A2253" s="125">
        <v>923750</v>
      </c>
      <c r="B2253" s="125">
        <v>2011</v>
      </c>
      <c r="C2253" s="125">
        <v>7</v>
      </c>
      <c r="D2253" s="125">
        <v>5</v>
      </c>
      <c r="E2253" s="125">
        <v>3</v>
      </c>
      <c r="F2253" s="125">
        <v>0</v>
      </c>
      <c r="G2253" s="125">
        <v>614.07119499999999</v>
      </c>
      <c r="H2253" s="125">
        <v>804.64603299999999</v>
      </c>
      <c r="I2253" s="125">
        <v>783.725236</v>
      </c>
      <c r="J2253" s="125">
        <v>614.07119499999999</v>
      </c>
    </row>
    <row r="2254" spans="1:10" hidden="1" x14ac:dyDescent="0.25">
      <c r="A2254" s="125">
        <v>923751</v>
      </c>
      <c r="B2254" s="125">
        <v>2011</v>
      </c>
      <c r="C2254" s="125">
        <v>7</v>
      </c>
      <c r="D2254" s="125">
        <v>5</v>
      </c>
      <c r="E2254" s="125">
        <v>4</v>
      </c>
      <c r="F2254" s="125">
        <v>937.23957199999995</v>
      </c>
      <c r="G2254" s="125">
        <v>0</v>
      </c>
      <c r="H2254" s="125">
        <v>996.64950299999998</v>
      </c>
      <c r="I2254" s="125">
        <v>937.24919299999999</v>
      </c>
      <c r="J2254" s="125">
        <v>937.23957199999995</v>
      </c>
    </row>
    <row r="2255" spans="1:10" x14ac:dyDescent="0.25">
      <c r="A2255" s="125">
        <v>923752</v>
      </c>
      <c r="B2255" s="125">
        <v>2011</v>
      </c>
      <c r="C2255" s="125">
        <v>8</v>
      </c>
      <c r="D2255" s="125">
        <v>2</v>
      </c>
      <c r="E2255" s="125">
        <v>1</v>
      </c>
      <c r="F2255" s="129">
        <v>675.51852299999996</v>
      </c>
      <c r="G2255" s="129">
        <v>0</v>
      </c>
      <c r="H2255" s="129">
        <v>911.53700000000003</v>
      </c>
      <c r="I2255" s="129">
        <v>676.633915</v>
      </c>
      <c r="J2255" s="129">
        <v>675.51852299999996</v>
      </c>
    </row>
    <row r="2256" spans="1:10" hidden="1" x14ac:dyDescent="0.25">
      <c r="A2256" s="125">
        <v>923753</v>
      </c>
      <c r="B2256" s="125">
        <v>2011</v>
      </c>
      <c r="C2256" s="125">
        <v>8</v>
      </c>
      <c r="D2256" s="125">
        <v>2</v>
      </c>
      <c r="E2256" s="125">
        <v>2</v>
      </c>
      <c r="F2256" s="125">
        <v>619.34272199999998</v>
      </c>
      <c r="G2256" s="125">
        <v>0</v>
      </c>
      <c r="H2256" s="125">
        <v>675.51852299999996</v>
      </c>
      <c r="I2256" s="125">
        <v>620.39621199999999</v>
      </c>
      <c r="J2256" s="125">
        <v>619.34272199999998</v>
      </c>
    </row>
    <row r="2257" spans="1:10" hidden="1" x14ac:dyDescent="0.25">
      <c r="A2257" s="125">
        <v>923754</v>
      </c>
      <c r="B2257" s="125">
        <v>2011</v>
      </c>
      <c r="C2257" s="125">
        <v>8</v>
      </c>
      <c r="D2257" s="125">
        <v>2</v>
      </c>
      <c r="E2257" s="125">
        <v>3</v>
      </c>
      <c r="F2257" s="125">
        <v>533.213798</v>
      </c>
      <c r="G2257" s="125">
        <v>6.5033979999999998</v>
      </c>
      <c r="H2257" s="125">
        <v>619.34272199999998</v>
      </c>
      <c r="I2257" s="125">
        <v>545.08353</v>
      </c>
      <c r="J2257" s="125">
        <v>539.71719599999994</v>
      </c>
    </row>
    <row r="2258" spans="1:10" hidden="1" x14ac:dyDescent="0.25">
      <c r="A2258" s="125">
        <v>923755</v>
      </c>
      <c r="B2258" s="125">
        <v>2011</v>
      </c>
      <c r="C2258" s="125">
        <v>8</v>
      </c>
      <c r="D2258" s="125">
        <v>2</v>
      </c>
      <c r="E2258" s="125">
        <v>4</v>
      </c>
      <c r="F2258" s="125">
        <v>675.50217199999997</v>
      </c>
      <c r="G2258" s="125">
        <v>0</v>
      </c>
      <c r="H2258" s="125">
        <v>911.53700000000003</v>
      </c>
      <c r="I2258" s="125">
        <v>676.633915</v>
      </c>
      <c r="J2258" s="125">
        <v>675.50217199999997</v>
      </c>
    </row>
    <row r="2259" spans="1:10" x14ac:dyDescent="0.25">
      <c r="A2259" s="125">
        <v>923756</v>
      </c>
      <c r="B2259" s="125">
        <v>2011</v>
      </c>
      <c r="C2259" s="125">
        <v>8</v>
      </c>
      <c r="D2259" s="125">
        <v>3</v>
      </c>
      <c r="E2259" s="125">
        <v>1</v>
      </c>
      <c r="F2259" s="129">
        <v>4798.1336369999999</v>
      </c>
      <c r="G2259" s="129">
        <v>0</v>
      </c>
      <c r="H2259" s="129">
        <v>6050.8406000000004</v>
      </c>
      <c r="I2259" s="129">
        <v>4914.4927349999998</v>
      </c>
      <c r="J2259" s="129">
        <v>4798.1336369999999</v>
      </c>
    </row>
    <row r="2260" spans="1:10" hidden="1" x14ac:dyDescent="0.25">
      <c r="A2260" s="125">
        <v>923757</v>
      </c>
      <c r="B2260" s="125">
        <v>2011</v>
      </c>
      <c r="C2260" s="125">
        <v>8</v>
      </c>
      <c r="D2260" s="125">
        <v>3</v>
      </c>
      <c r="E2260" s="125">
        <v>2</v>
      </c>
      <c r="F2260" s="125">
        <v>4307.1614939999999</v>
      </c>
      <c r="G2260" s="125">
        <v>9.5277000000000001E-2</v>
      </c>
      <c r="H2260" s="125">
        <v>4798.1336369999999</v>
      </c>
      <c r="I2260" s="125">
        <v>4521.2813260000003</v>
      </c>
      <c r="J2260" s="125">
        <v>4307.2567710000003</v>
      </c>
    </row>
    <row r="2261" spans="1:10" hidden="1" x14ac:dyDescent="0.25">
      <c r="A2261" s="125">
        <v>923758</v>
      </c>
      <c r="B2261" s="125">
        <v>2011</v>
      </c>
      <c r="C2261" s="125">
        <v>8</v>
      </c>
      <c r="D2261" s="125">
        <v>3</v>
      </c>
      <c r="E2261" s="125">
        <v>3</v>
      </c>
      <c r="F2261" s="125">
        <v>3342.6909099999998</v>
      </c>
      <c r="G2261" s="125">
        <v>308.53011199999997</v>
      </c>
      <c r="H2261" s="125">
        <v>4307.1614939999999</v>
      </c>
      <c r="I2261" s="125">
        <v>3939.7606190000001</v>
      </c>
      <c r="J2261" s="125">
        <v>3651.2210220000002</v>
      </c>
    </row>
    <row r="2262" spans="1:10" hidden="1" x14ac:dyDescent="0.25">
      <c r="A2262" s="125">
        <v>923759</v>
      </c>
      <c r="B2262" s="125">
        <v>2011</v>
      </c>
      <c r="C2262" s="125">
        <v>8</v>
      </c>
      <c r="D2262" s="125">
        <v>3</v>
      </c>
      <c r="E2262" s="125">
        <v>4</v>
      </c>
      <c r="F2262" s="125">
        <v>425.06334299999997</v>
      </c>
      <c r="G2262" s="125">
        <v>0</v>
      </c>
      <c r="H2262" s="125">
        <v>533.213798</v>
      </c>
      <c r="I2262" s="125">
        <v>433.07624700000002</v>
      </c>
      <c r="J2262" s="125">
        <v>425.06334299999997</v>
      </c>
    </row>
    <row r="2263" spans="1:10" x14ac:dyDescent="0.25">
      <c r="A2263" s="125">
        <v>923760</v>
      </c>
      <c r="B2263" s="125">
        <v>2011</v>
      </c>
      <c r="C2263" s="125">
        <v>8</v>
      </c>
      <c r="D2263" s="125">
        <v>4</v>
      </c>
      <c r="E2263" s="125">
        <v>1</v>
      </c>
      <c r="F2263" s="129">
        <v>504.71739200000002</v>
      </c>
      <c r="G2263" s="129">
        <v>0</v>
      </c>
      <c r="H2263" s="129">
        <v>578.34140000000002</v>
      </c>
      <c r="I2263" s="129">
        <v>507.72591499999999</v>
      </c>
      <c r="J2263" s="129">
        <v>504.71739200000002</v>
      </c>
    </row>
    <row r="2264" spans="1:10" hidden="1" x14ac:dyDescent="0.25">
      <c r="A2264" s="125">
        <v>923761</v>
      </c>
      <c r="B2264" s="125">
        <v>2011</v>
      </c>
      <c r="C2264" s="125">
        <v>8</v>
      </c>
      <c r="D2264" s="125">
        <v>4</v>
      </c>
      <c r="E2264" s="125">
        <v>2</v>
      </c>
      <c r="F2264" s="125">
        <v>459.23197699999997</v>
      </c>
      <c r="G2264" s="125">
        <v>7.0149000000000003E-2</v>
      </c>
      <c r="H2264" s="125">
        <v>504.71739200000002</v>
      </c>
      <c r="I2264" s="125">
        <v>486.295207</v>
      </c>
      <c r="J2264" s="125">
        <v>459.30212599999999</v>
      </c>
    </row>
    <row r="2265" spans="1:10" hidden="1" x14ac:dyDescent="0.25">
      <c r="A2265" s="125">
        <v>923762</v>
      </c>
      <c r="B2265" s="125">
        <v>2011</v>
      </c>
      <c r="C2265" s="125">
        <v>8</v>
      </c>
      <c r="D2265" s="125">
        <v>4</v>
      </c>
      <c r="E2265" s="125">
        <v>3</v>
      </c>
      <c r="F2265" s="125">
        <v>101.248268</v>
      </c>
      <c r="G2265" s="125">
        <v>313.21624500000001</v>
      </c>
      <c r="H2265" s="125">
        <v>459.23197699999997</v>
      </c>
      <c r="I2265" s="125">
        <v>434.29568</v>
      </c>
      <c r="J2265" s="125">
        <v>414.46451300000001</v>
      </c>
    </row>
    <row r="2266" spans="1:10" hidden="1" x14ac:dyDescent="0.25">
      <c r="A2266" s="125">
        <v>923763</v>
      </c>
      <c r="B2266" s="125">
        <v>2011</v>
      </c>
      <c r="C2266" s="125">
        <v>8</v>
      </c>
      <c r="D2266" s="125">
        <v>4</v>
      </c>
      <c r="E2266" s="125">
        <v>4</v>
      </c>
      <c r="F2266" s="125">
        <v>2906.4476490000002</v>
      </c>
      <c r="G2266" s="125">
        <v>0</v>
      </c>
      <c r="H2266" s="125">
        <v>3342.6909099999998</v>
      </c>
      <c r="I2266" s="125">
        <v>2934.54835</v>
      </c>
      <c r="J2266" s="125">
        <v>2906.4476490000002</v>
      </c>
    </row>
    <row r="2267" spans="1:10" x14ac:dyDescent="0.25">
      <c r="A2267" s="125">
        <v>923764</v>
      </c>
      <c r="B2267" s="125">
        <v>2011</v>
      </c>
      <c r="C2267" s="125">
        <v>8</v>
      </c>
      <c r="D2267" s="125">
        <v>5</v>
      </c>
      <c r="E2267" s="125">
        <v>1</v>
      </c>
      <c r="F2267" s="129">
        <v>87.387506999999999</v>
      </c>
      <c r="G2267" s="129">
        <v>0</v>
      </c>
      <c r="H2267" s="129">
        <v>92.928550000000001</v>
      </c>
      <c r="I2267" s="129">
        <v>87.390007999999995</v>
      </c>
      <c r="J2267" s="129">
        <v>87.387506999999999</v>
      </c>
    </row>
    <row r="2268" spans="1:10" hidden="1" x14ac:dyDescent="0.25">
      <c r="A2268" s="125">
        <v>923765</v>
      </c>
      <c r="B2268" s="125">
        <v>2011</v>
      </c>
      <c r="C2268" s="125">
        <v>8</v>
      </c>
      <c r="D2268" s="125">
        <v>5</v>
      </c>
      <c r="E2268" s="125">
        <v>2</v>
      </c>
      <c r="F2268" s="125">
        <v>81.272756000000001</v>
      </c>
      <c r="G2268" s="125">
        <v>0</v>
      </c>
      <c r="H2268" s="125">
        <v>87.387506999999999</v>
      </c>
      <c r="I2268" s="125">
        <v>85.866963999999996</v>
      </c>
      <c r="J2268" s="125">
        <v>81.272756000000001</v>
      </c>
    </row>
    <row r="2269" spans="1:10" hidden="1" x14ac:dyDescent="0.25">
      <c r="A2269" s="125">
        <v>923766</v>
      </c>
      <c r="B2269" s="125">
        <v>2011</v>
      </c>
      <c r="C2269" s="125">
        <v>8</v>
      </c>
      <c r="D2269" s="125">
        <v>5</v>
      </c>
      <c r="E2269" s="125">
        <v>3</v>
      </c>
      <c r="F2269" s="125">
        <v>0</v>
      </c>
      <c r="G2269" s="125">
        <v>62.023867000000003</v>
      </c>
      <c r="H2269" s="125">
        <v>81.272756000000001</v>
      </c>
      <c r="I2269" s="125">
        <v>79.159665000000004</v>
      </c>
      <c r="J2269" s="125">
        <v>62.023867000000003</v>
      </c>
    </row>
    <row r="2270" spans="1:10" hidden="1" x14ac:dyDescent="0.25">
      <c r="A2270" s="125">
        <v>923767</v>
      </c>
      <c r="B2270" s="125">
        <v>2011</v>
      </c>
      <c r="C2270" s="125">
        <v>8</v>
      </c>
      <c r="D2270" s="125">
        <v>5</v>
      </c>
      <c r="E2270" s="125">
        <v>4</v>
      </c>
      <c r="F2270" s="125">
        <v>95.212892999999994</v>
      </c>
      <c r="G2270" s="125">
        <v>0</v>
      </c>
      <c r="H2270" s="125">
        <v>101.248268</v>
      </c>
      <c r="I2270" s="125">
        <v>95.213870999999997</v>
      </c>
      <c r="J2270" s="125">
        <v>95.212892999999994</v>
      </c>
    </row>
    <row r="2271" spans="1:10" x14ac:dyDescent="0.25">
      <c r="A2271" s="125">
        <v>923768</v>
      </c>
      <c r="B2271" s="125">
        <v>2011</v>
      </c>
      <c r="C2271" s="125">
        <v>9</v>
      </c>
      <c r="D2271" s="125">
        <v>3</v>
      </c>
      <c r="E2271" s="125">
        <v>1</v>
      </c>
      <c r="F2271" s="129">
        <v>15010.905939</v>
      </c>
      <c r="G2271" s="129">
        <v>0</v>
      </c>
      <c r="H2271" s="129">
        <v>18509.1001</v>
      </c>
      <c r="I2271" s="129">
        <v>15033.091101</v>
      </c>
      <c r="J2271" s="129">
        <v>15010.905939</v>
      </c>
    </row>
    <row r="2272" spans="1:10" hidden="1" x14ac:dyDescent="0.25">
      <c r="A2272" s="125">
        <v>923769</v>
      </c>
      <c r="B2272" s="125">
        <v>2011</v>
      </c>
      <c r="C2272" s="125">
        <v>9</v>
      </c>
      <c r="D2272" s="125">
        <v>3</v>
      </c>
      <c r="E2272" s="125">
        <v>2</v>
      </c>
      <c r="F2272" s="125">
        <v>14110.072178</v>
      </c>
      <c r="G2272" s="125">
        <v>0</v>
      </c>
      <c r="H2272" s="125">
        <v>15010.905939</v>
      </c>
      <c r="I2272" s="125">
        <v>14144.776667</v>
      </c>
      <c r="J2272" s="125">
        <v>14110.072178</v>
      </c>
    </row>
    <row r="2273" spans="1:10" hidden="1" x14ac:dyDescent="0.25">
      <c r="A2273" s="125">
        <v>923770</v>
      </c>
      <c r="B2273" s="125">
        <v>2011</v>
      </c>
      <c r="C2273" s="125">
        <v>9</v>
      </c>
      <c r="D2273" s="125">
        <v>3</v>
      </c>
      <c r="E2273" s="125">
        <v>3</v>
      </c>
      <c r="F2273" s="125">
        <v>11088.705341000001</v>
      </c>
      <c r="G2273" s="125">
        <v>614.99689899999998</v>
      </c>
      <c r="H2273" s="125">
        <v>14110.072178</v>
      </c>
      <c r="I2273" s="125">
        <v>12906.483021</v>
      </c>
      <c r="J2273" s="125">
        <v>11703.702240000001</v>
      </c>
    </row>
    <row r="2274" spans="1:10" hidden="1" x14ac:dyDescent="0.25">
      <c r="A2274" s="125">
        <v>923771</v>
      </c>
      <c r="B2274" s="125">
        <v>2011</v>
      </c>
      <c r="C2274" s="125">
        <v>9</v>
      </c>
      <c r="D2274" s="125">
        <v>3</v>
      </c>
      <c r="E2274" s="125">
        <v>4</v>
      </c>
      <c r="F2274" s="125">
        <v>14997.338401999999</v>
      </c>
      <c r="G2274" s="125">
        <v>0</v>
      </c>
      <c r="H2274" s="125">
        <v>18509.1001</v>
      </c>
      <c r="I2274" s="125">
        <v>15033.091101</v>
      </c>
      <c r="J2274" s="125">
        <v>14997.338401999999</v>
      </c>
    </row>
    <row r="2275" spans="1:10" x14ac:dyDescent="0.25">
      <c r="A2275" s="125">
        <v>923772</v>
      </c>
      <c r="B2275" s="125">
        <v>2011</v>
      </c>
      <c r="C2275" s="125">
        <v>9</v>
      </c>
      <c r="D2275" s="125">
        <v>4</v>
      </c>
      <c r="E2275" s="125">
        <v>1</v>
      </c>
      <c r="F2275" s="129">
        <v>1669.947705</v>
      </c>
      <c r="G2275" s="129">
        <v>0</v>
      </c>
      <c r="H2275" s="129">
        <v>1922.17</v>
      </c>
      <c r="I2275" s="129">
        <v>1687.473043</v>
      </c>
      <c r="J2275" s="129">
        <v>1669.947705</v>
      </c>
    </row>
    <row r="2276" spans="1:10" hidden="1" x14ac:dyDescent="0.25">
      <c r="A2276" s="125">
        <v>923773</v>
      </c>
      <c r="B2276" s="125">
        <v>2011</v>
      </c>
      <c r="C2276" s="125">
        <v>9</v>
      </c>
      <c r="D2276" s="125">
        <v>4</v>
      </c>
      <c r="E2276" s="125">
        <v>2</v>
      </c>
      <c r="F2276" s="125">
        <v>1510.373472</v>
      </c>
      <c r="G2276" s="125">
        <v>3.0091190000000001</v>
      </c>
      <c r="H2276" s="125">
        <v>1669.947705</v>
      </c>
      <c r="I2276" s="125">
        <v>1608.994614</v>
      </c>
      <c r="J2276" s="125">
        <v>1513.382591</v>
      </c>
    </row>
    <row r="2277" spans="1:10" hidden="1" x14ac:dyDescent="0.25">
      <c r="A2277" s="125">
        <v>923774</v>
      </c>
      <c r="B2277" s="125">
        <v>2011</v>
      </c>
      <c r="C2277" s="125">
        <v>9</v>
      </c>
      <c r="D2277" s="125">
        <v>4</v>
      </c>
      <c r="E2277" s="125">
        <v>3</v>
      </c>
      <c r="F2277" s="125">
        <v>658.57971199999997</v>
      </c>
      <c r="G2277" s="125">
        <v>667.294445</v>
      </c>
      <c r="H2277" s="125">
        <v>1510.373472</v>
      </c>
      <c r="I2277" s="125">
        <v>1428.3601920000001</v>
      </c>
      <c r="J2277" s="125">
        <v>1325.874157</v>
      </c>
    </row>
    <row r="2278" spans="1:10" hidden="1" x14ac:dyDescent="0.25">
      <c r="A2278" s="125">
        <v>923775</v>
      </c>
      <c r="B2278" s="125">
        <v>2011</v>
      </c>
      <c r="C2278" s="125">
        <v>9</v>
      </c>
      <c r="D2278" s="125">
        <v>4</v>
      </c>
      <c r="E2278" s="125">
        <v>4</v>
      </c>
      <c r="F2278" s="125">
        <v>9556.0711570000003</v>
      </c>
      <c r="G2278" s="125">
        <v>0</v>
      </c>
      <c r="H2278" s="125">
        <v>11088.705341000001</v>
      </c>
      <c r="I2278" s="125">
        <v>9734.7744189999994</v>
      </c>
      <c r="J2278" s="125">
        <v>9556.0711570000003</v>
      </c>
    </row>
    <row r="2279" spans="1:10" x14ac:dyDescent="0.25">
      <c r="A2279" s="125">
        <v>923776</v>
      </c>
      <c r="B2279" s="125">
        <v>2011</v>
      </c>
      <c r="C2279" s="125">
        <v>9</v>
      </c>
      <c r="D2279" s="125">
        <v>5</v>
      </c>
      <c r="E2279" s="125">
        <v>1</v>
      </c>
      <c r="F2279" s="129">
        <v>586.88539600000001</v>
      </c>
      <c r="G2279" s="129">
        <v>0</v>
      </c>
      <c r="H2279" s="129">
        <v>628.96015</v>
      </c>
      <c r="I2279" s="129">
        <v>591.47412499999996</v>
      </c>
      <c r="J2279" s="129">
        <v>586.88539600000001</v>
      </c>
    </row>
    <row r="2280" spans="1:10" hidden="1" x14ac:dyDescent="0.25">
      <c r="A2280" s="125">
        <v>923777</v>
      </c>
      <c r="B2280" s="125">
        <v>2011</v>
      </c>
      <c r="C2280" s="125">
        <v>9</v>
      </c>
      <c r="D2280" s="125">
        <v>5</v>
      </c>
      <c r="E2280" s="125">
        <v>2</v>
      </c>
      <c r="F2280" s="125">
        <v>539.63144999999997</v>
      </c>
      <c r="G2280" s="125">
        <v>0</v>
      </c>
      <c r="H2280" s="125">
        <v>586.88539600000001</v>
      </c>
      <c r="I2280" s="125">
        <v>576.67358999999999</v>
      </c>
      <c r="J2280" s="125">
        <v>539.63144999999997</v>
      </c>
    </row>
    <row r="2281" spans="1:10" hidden="1" x14ac:dyDescent="0.25">
      <c r="A2281" s="125">
        <v>923778</v>
      </c>
      <c r="B2281" s="125">
        <v>2011</v>
      </c>
      <c r="C2281" s="125">
        <v>9</v>
      </c>
      <c r="D2281" s="125">
        <v>5</v>
      </c>
      <c r="E2281" s="125">
        <v>3</v>
      </c>
      <c r="F2281" s="125">
        <v>0</v>
      </c>
      <c r="G2281" s="125">
        <v>521.95425899999998</v>
      </c>
      <c r="H2281" s="125">
        <v>539.63144999999997</v>
      </c>
      <c r="I2281" s="125">
        <v>525.60103200000003</v>
      </c>
      <c r="J2281" s="125">
        <v>521.95425899999998</v>
      </c>
    </row>
    <row r="2282" spans="1:10" hidden="1" x14ac:dyDescent="0.25">
      <c r="A2282" s="125">
        <v>923779</v>
      </c>
      <c r="B2282" s="125">
        <v>2011</v>
      </c>
      <c r="C2282" s="125">
        <v>9</v>
      </c>
      <c r="D2282" s="125">
        <v>5</v>
      </c>
      <c r="E2282" s="125">
        <v>4</v>
      </c>
      <c r="F2282" s="125">
        <v>607.57869300000004</v>
      </c>
      <c r="G2282" s="125">
        <v>0</v>
      </c>
      <c r="H2282" s="125">
        <v>658.57971199999997</v>
      </c>
      <c r="I2282" s="125">
        <v>619.32836099999997</v>
      </c>
      <c r="J2282" s="125">
        <v>607.57869300000004</v>
      </c>
    </row>
    <row r="2283" spans="1:10" x14ac:dyDescent="0.25">
      <c r="A2283" s="125">
        <v>923780</v>
      </c>
      <c r="B2283" s="125">
        <v>2011</v>
      </c>
      <c r="C2283" s="125">
        <v>11</v>
      </c>
      <c r="D2283" s="125">
        <v>2</v>
      </c>
      <c r="E2283" s="125">
        <v>1</v>
      </c>
      <c r="F2283" s="129">
        <v>4513.1542339999996</v>
      </c>
      <c r="G2283" s="129">
        <v>0</v>
      </c>
      <c r="H2283" s="129">
        <v>6079.9598999999998</v>
      </c>
      <c r="I2283" s="129">
        <v>4513.1542339999996</v>
      </c>
      <c r="J2283" s="129">
        <v>4513.1542339999996</v>
      </c>
    </row>
    <row r="2284" spans="1:10" hidden="1" x14ac:dyDescent="0.25">
      <c r="A2284" s="125">
        <v>923781</v>
      </c>
      <c r="B2284" s="125">
        <v>2011</v>
      </c>
      <c r="C2284" s="125">
        <v>11</v>
      </c>
      <c r="D2284" s="125">
        <v>2</v>
      </c>
      <c r="E2284" s="125">
        <v>2</v>
      </c>
      <c r="F2284" s="125">
        <v>4142.4186159999999</v>
      </c>
      <c r="G2284" s="125">
        <v>0</v>
      </c>
      <c r="H2284" s="125">
        <v>4513.1542339999996</v>
      </c>
      <c r="I2284" s="125">
        <v>4144.8808479999998</v>
      </c>
      <c r="J2284" s="125">
        <v>4142.4186159999999</v>
      </c>
    </row>
    <row r="2285" spans="1:10" hidden="1" x14ac:dyDescent="0.25">
      <c r="A2285" s="125">
        <v>923782</v>
      </c>
      <c r="B2285" s="125">
        <v>2011</v>
      </c>
      <c r="C2285" s="125">
        <v>11</v>
      </c>
      <c r="D2285" s="125">
        <v>2</v>
      </c>
      <c r="E2285" s="125">
        <v>3</v>
      </c>
      <c r="F2285" s="125">
        <v>3618.3764679999999</v>
      </c>
      <c r="G2285" s="125">
        <v>8.4247329999999998</v>
      </c>
      <c r="H2285" s="125">
        <v>4142.4186159999999</v>
      </c>
      <c r="I2285" s="125">
        <v>3645.742624</v>
      </c>
      <c r="J2285" s="125">
        <v>3626.8012010000002</v>
      </c>
    </row>
    <row r="2286" spans="1:10" hidden="1" x14ac:dyDescent="0.25">
      <c r="A2286" s="125">
        <v>923783</v>
      </c>
      <c r="B2286" s="125">
        <v>2011</v>
      </c>
      <c r="C2286" s="125">
        <v>11</v>
      </c>
      <c r="D2286" s="125">
        <v>2</v>
      </c>
      <c r="E2286" s="125">
        <v>4</v>
      </c>
      <c r="F2286" s="125">
        <v>4513.1542339999996</v>
      </c>
      <c r="G2286" s="125">
        <v>0</v>
      </c>
      <c r="H2286" s="125">
        <v>6079.9598999999998</v>
      </c>
      <c r="I2286" s="125">
        <v>4513.1542339999996</v>
      </c>
      <c r="J2286" s="125">
        <v>4513.1542339999996</v>
      </c>
    </row>
    <row r="2287" spans="1:10" x14ac:dyDescent="0.25">
      <c r="A2287" s="125">
        <v>923784</v>
      </c>
      <c r="B2287" s="125">
        <v>2011</v>
      </c>
      <c r="C2287" s="125">
        <v>11</v>
      </c>
      <c r="D2287" s="125">
        <v>3</v>
      </c>
      <c r="E2287" s="125">
        <v>1</v>
      </c>
      <c r="F2287" s="129">
        <v>4915.9247800000003</v>
      </c>
      <c r="G2287" s="129">
        <v>0</v>
      </c>
      <c r="H2287" s="129">
        <v>6070.2305999999999</v>
      </c>
      <c r="I2287" s="129">
        <v>4930.241293</v>
      </c>
      <c r="J2287" s="129">
        <v>4915.9247800000003</v>
      </c>
    </row>
    <row r="2288" spans="1:10" hidden="1" x14ac:dyDescent="0.25">
      <c r="A2288" s="125">
        <v>923785</v>
      </c>
      <c r="B2288" s="125">
        <v>2011</v>
      </c>
      <c r="C2288" s="125">
        <v>11</v>
      </c>
      <c r="D2288" s="125">
        <v>3</v>
      </c>
      <c r="E2288" s="125">
        <v>2</v>
      </c>
      <c r="F2288" s="125">
        <v>4625.8214930000004</v>
      </c>
      <c r="G2288" s="125">
        <v>0</v>
      </c>
      <c r="H2288" s="125">
        <v>4915.9247800000003</v>
      </c>
      <c r="I2288" s="125">
        <v>4632.27592</v>
      </c>
      <c r="J2288" s="125">
        <v>4625.8214930000004</v>
      </c>
    </row>
    <row r="2289" spans="1:10" hidden="1" x14ac:dyDescent="0.25">
      <c r="A2289" s="125">
        <v>923786</v>
      </c>
      <c r="B2289" s="125">
        <v>2011</v>
      </c>
      <c r="C2289" s="125">
        <v>11</v>
      </c>
      <c r="D2289" s="125">
        <v>3</v>
      </c>
      <c r="E2289" s="125">
        <v>3</v>
      </c>
      <c r="F2289" s="125">
        <v>3625.9561410000001</v>
      </c>
      <c r="G2289" s="125">
        <v>343.47351800000001</v>
      </c>
      <c r="H2289" s="125">
        <v>4625.8214930000004</v>
      </c>
      <c r="I2289" s="125">
        <v>4231.2389190000004</v>
      </c>
      <c r="J2289" s="125">
        <v>3969.4296589999999</v>
      </c>
    </row>
    <row r="2290" spans="1:10" hidden="1" x14ac:dyDescent="0.25">
      <c r="A2290" s="125">
        <v>923787</v>
      </c>
      <c r="B2290" s="125">
        <v>2011</v>
      </c>
      <c r="C2290" s="125">
        <v>11</v>
      </c>
      <c r="D2290" s="125">
        <v>3</v>
      </c>
      <c r="E2290" s="125">
        <v>4</v>
      </c>
      <c r="F2290" s="125">
        <v>2930.6178129999998</v>
      </c>
      <c r="G2290" s="125">
        <v>0</v>
      </c>
      <c r="H2290" s="125">
        <v>3618.3764679999999</v>
      </c>
      <c r="I2290" s="125">
        <v>2938.8453679999998</v>
      </c>
      <c r="J2290" s="125">
        <v>2930.6178129999998</v>
      </c>
    </row>
    <row r="2291" spans="1:10" x14ac:dyDescent="0.25">
      <c r="A2291" s="125">
        <v>923788</v>
      </c>
      <c r="B2291" s="125">
        <v>2011</v>
      </c>
      <c r="C2291" s="125">
        <v>11</v>
      </c>
      <c r="D2291" s="125">
        <v>4</v>
      </c>
      <c r="E2291" s="125">
        <v>1</v>
      </c>
      <c r="F2291" s="129">
        <v>1681.4557110000001</v>
      </c>
      <c r="G2291" s="129">
        <v>0</v>
      </c>
      <c r="H2291" s="129">
        <v>1931.979</v>
      </c>
      <c r="I2291" s="129">
        <v>1696.0843640000001</v>
      </c>
      <c r="J2291" s="129">
        <v>1681.4557110000001</v>
      </c>
    </row>
    <row r="2292" spans="1:10" hidden="1" x14ac:dyDescent="0.25">
      <c r="A2292" s="125">
        <v>923789</v>
      </c>
      <c r="B2292" s="125">
        <v>2011</v>
      </c>
      <c r="C2292" s="125">
        <v>11</v>
      </c>
      <c r="D2292" s="125">
        <v>4</v>
      </c>
      <c r="E2292" s="125">
        <v>2</v>
      </c>
      <c r="F2292" s="125">
        <v>1440.091396</v>
      </c>
      <c r="G2292" s="125">
        <v>99.803037000000003</v>
      </c>
      <c r="H2292" s="125">
        <v>1681.4557110000001</v>
      </c>
      <c r="I2292" s="125">
        <v>1620.0825769999999</v>
      </c>
      <c r="J2292" s="125">
        <v>1539.894434</v>
      </c>
    </row>
    <row r="2293" spans="1:10" hidden="1" x14ac:dyDescent="0.25">
      <c r="A2293" s="125">
        <v>923790</v>
      </c>
      <c r="B2293" s="125">
        <v>2011</v>
      </c>
      <c r="C2293" s="125">
        <v>11</v>
      </c>
      <c r="D2293" s="125">
        <v>4</v>
      </c>
      <c r="E2293" s="125">
        <v>3</v>
      </c>
      <c r="F2293" s="125">
        <v>371.14687500000002</v>
      </c>
      <c r="G2293" s="125">
        <v>861.39932299999998</v>
      </c>
      <c r="H2293" s="125">
        <v>1440.091396</v>
      </c>
      <c r="I2293" s="125">
        <v>1361.8944329999999</v>
      </c>
      <c r="J2293" s="125">
        <v>1232.5461969999999</v>
      </c>
    </row>
    <row r="2294" spans="1:10" hidden="1" x14ac:dyDescent="0.25">
      <c r="A2294" s="125">
        <v>923791</v>
      </c>
      <c r="B2294" s="125">
        <v>2011</v>
      </c>
      <c r="C2294" s="125">
        <v>11</v>
      </c>
      <c r="D2294" s="125">
        <v>4</v>
      </c>
      <c r="E2294" s="125">
        <v>4</v>
      </c>
      <c r="F2294" s="125">
        <v>3142.8221079999998</v>
      </c>
      <c r="G2294" s="125">
        <v>0</v>
      </c>
      <c r="H2294" s="125">
        <v>3625.9561410000001</v>
      </c>
      <c r="I2294" s="125">
        <v>3183.2268960000001</v>
      </c>
      <c r="J2294" s="125">
        <v>3142.8221079999998</v>
      </c>
    </row>
    <row r="2295" spans="1:10" x14ac:dyDescent="0.25">
      <c r="A2295" s="125">
        <v>923792</v>
      </c>
      <c r="B2295" s="125">
        <v>2011</v>
      </c>
      <c r="C2295" s="125">
        <v>11</v>
      </c>
      <c r="D2295" s="125">
        <v>5</v>
      </c>
      <c r="E2295" s="125">
        <v>1</v>
      </c>
      <c r="F2295" s="129">
        <v>121.038473</v>
      </c>
      <c r="G2295" s="129">
        <v>0</v>
      </c>
      <c r="H2295" s="129">
        <v>139.2389</v>
      </c>
      <c r="I2295" s="129">
        <v>130.94026199999999</v>
      </c>
      <c r="J2295" s="129">
        <v>121.038473</v>
      </c>
    </row>
    <row r="2296" spans="1:10" hidden="1" x14ac:dyDescent="0.25">
      <c r="A2296" s="125">
        <v>923793</v>
      </c>
      <c r="B2296" s="125">
        <v>2011</v>
      </c>
      <c r="C2296" s="125">
        <v>11</v>
      </c>
      <c r="D2296" s="125">
        <v>5</v>
      </c>
      <c r="E2296" s="125">
        <v>2</v>
      </c>
      <c r="F2296" s="125">
        <v>115.308008</v>
      </c>
      <c r="G2296" s="125">
        <v>3.0902769999999999</v>
      </c>
      <c r="H2296" s="125">
        <v>121.038473</v>
      </c>
      <c r="I2296" s="125">
        <v>118.93240299999999</v>
      </c>
      <c r="J2296" s="125">
        <v>118.398285</v>
      </c>
    </row>
    <row r="2297" spans="1:10" hidden="1" x14ac:dyDescent="0.25">
      <c r="A2297" s="125">
        <v>923794</v>
      </c>
      <c r="B2297" s="125">
        <v>2011</v>
      </c>
      <c r="C2297" s="125">
        <v>11</v>
      </c>
      <c r="D2297" s="125">
        <v>5</v>
      </c>
      <c r="E2297" s="125">
        <v>3</v>
      </c>
      <c r="F2297" s="125">
        <v>0</v>
      </c>
      <c r="G2297" s="125">
        <v>111.910408</v>
      </c>
      <c r="H2297" s="125">
        <v>115.308008</v>
      </c>
      <c r="I2297" s="125">
        <v>112.31</v>
      </c>
      <c r="J2297" s="125">
        <v>111.910408</v>
      </c>
    </row>
    <row r="2298" spans="1:10" hidden="1" x14ac:dyDescent="0.25">
      <c r="A2298" s="125">
        <v>923795</v>
      </c>
      <c r="B2298" s="125">
        <v>2011</v>
      </c>
      <c r="C2298" s="125">
        <v>11</v>
      </c>
      <c r="D2298" s="125">
        <v>5</v>
      </c>
      <c r="E2298" s="125">
        <v>4</v>
      </c>
      <c r="F2298" s="125">
        <v>329.09139800000003</v>
      </c>
      <c r="G2298" s="125">
        <v>0</v>
      </c>
      <c r="H2298" s="125">
        <v>371.14687500000002</v>
      </c>
      <c r="I2298" s="125">
        <v>349.026521</v>
      </c>
      <c r="J2298" s="125">
        <v>329.09139800000003</v>
      </c>
    </row>
    <row r="2299" spans="1:10" x14ac:dyDescent="0.25">
      <c r="A2299" s="125">
        <v>923796</v>
      </c>
      <c r="B2299" s="125">
        <v>2011</v>
      </c>
      <c r="C2299" s="125">
        <v>12</v>
      </c>
      <c r="D2299" s="125">
        <v>2</v>
      </c>
      <c r="E2299" s="125">
        <v>1</v>
      </c>
      <c r="F2299" s="129">
        <v>57992.424293999997</v>
      </c>
      <c r="G2299" s="129">
        <v>0</v>
      </c>
      <c r="H2299" s="129">
        <v>78125.319000000003</v>
      </c>
      <c r="I2299" s="129">
        <v>57992.424293999997</v>
      </c>
      <c r="J2299" s="129">
        <v>57992.424293999997</v>
      </c>
    </row>
    <row r="2300" spans="1:10" hidden="1" x14ac:dyDescent="0.25">
      <c r="A2300" s="125">
        <v>923797</v>
      </c>
      <c r="B2300" s="125">
        <v>2011</v>
      </c>
      <c r="C2300" s="125">
        <v>12</v>
      </c>
      <c r="D2300" s="125">
        <v>2</v>
      </c>
      <c r="E2300" s="125">
        <v>2</v>
      </c>
      <c r="F2300" s="125">
        <v>53228.603667000003</v>
      </c>
      <c r="G2300" s="125">
        <v>0</v>
      </c>
      <c r="H2300" s="125">
        <v>57992.424293999997</v>
      </c>
      <c r="I2300" s="125">
        <v>53260.242470999998</v>
      </c>
      <c r="J2300" s="125">
        <v>53228.603667000003</v>
      </c>
    </row>
    <row r="2301" spans="1:10" hidden="1" x14ac:dyDescent="0.25">
      <c r="A2301" s="125">
        <v>923798</v>
      </c>
      <c r="B2301" s="125">
        <v>2011</v>
      </c>
      <c r="C2301" s="125">
        <v>12</v>
      </c>
      <c r="D2301" s="125">
        <v>2</v>
      </c>
      <c r="E2301" s="125">
        <v>3</v>
      </c>
      <c r="F2301" s="125">
        <v>46494.848731999999</v>
      </c>
      <c r="G2301" s="125">
        <v>108.25481499999999</v>
      </c>
      <c r="H2301" s="125">
        <v>53228.603667000003</v>
      </c>
      <c r="I2301" s="125">
        <v>46846.494086999999</v>
      </c>
      <c r="J2301" s="125">
        <v>46603.103546999999</v>
      </c>
    </row>
    <row r="2302" spans="1:10" hidden="1" x14ac:dyDescent="0.25">
      <c r="A2302" s="125">
        <v>923799</v>
      </c>
      <c r="B2302" s="125">
        <v>2011</v>
      </c>
      <c r="C2302" s="125">
        <v>12</v>
      </c>
      <c r="D2302" s="125">
        <v>2</v>
      </c>
      <c r="E2302" s="125">
        <v>4</v>
      </c>
      <c r="F2302" s="125">
        <v>57992.424293999997</v>
      </c>
      <c r="G2302" s="125">
        <v>0</v>
      </c>
      <c r="H2302" s="125">
        <v>78125.319000000003</v>
      </c>
      <c r="I2302" s="125">
        <v>57992.424293999997</v>
      </c>
      <c r="J2302" s="125">
        <v>57992.424293999997</v>
      </c>
    </row>
    <row r="2303" spans="1:10" x14ac:dyDescent="0.25">
      <c r="A2303" s="125">
        <v>923800</v>
      </c>
      <c r="B2303" s="125">
        <v>2011</v>
      </c>
      <c r="C2303" s="125">
        <v>12</v>
      </c>
      <c r="D2303" s="125">
        <v>3</v>
      </c>
      <c r="E2303" s="125">
        <v>1</v>
      </c>
      <c r="F2303" s="129">
        <v>6128.3685640000003</v>
      </c>
      <c r="G2303" s="129">
        <v>0</v>
      </c>
      <c r="H2303" s="129">
        <v>7569.6642000000002</v>
      </c>
      <c r="I2303" s="129">
        <v>6148.081263</v>
      </c>
      <c r="J2303" s="129">
        <v>6128.3685640000003</v>
      </c>
    </row>
    <row r="2304" spans="1:10" hidden="1" x14ac:dyDescent="0.25">
      <c r="A2304" s="125">
        <v>923801</v>
      </c>
      <c r="B2304" s="125">
        <v>2011</v>
      </c>
      <c r="C2304" s="125">
        <v>12</v>
      </c>
      <c r="D2304" s="125">
        <v>3</v>
      </c>
      <c r="E2304" s="125">
        <v>2</v>
      </c>
      <c r="F2304" s="125">
        <v>5757.7609789999997</v>
      </c>
      <c r="G2304" s="125">
        <v>0</v>
      </c>
      <c r="H2304" s="125">
        <v>6128.3685640000003</v>
      </c>
      <c r="I2304" s="125">
        <v>5774.7616980000003</v>
      </c>
      <c r="J2304" s="125">
        <v>5757.7609789999997</v>
      </c>
    </row>
    <row r="2305" spans="1:10" hidden="1" x14ac:dyDescent="0.25">
      <c r="A2305" s="125">
        <v>923802</v>
      </c>
      <c r="B2305" s="125">
        <v>2011</v>
      </c>
      <c r="C2305" s="125">
        <v>12</v>
      </c>
      <c r="D2305" s="125">
        <v>3</v>
      </c>
      <c r="E2305" s="125">
        <v>3</v>
      </c>
      <c r="F2305" s="125">
        <v>4447.5408170000001</v>
      </c>
      <c r="G2305" s="125">
        <v>421.29921899999999</v>
      </c>
      <c r="H2305" s="125">
        <v>5757.7609789999997</v>
      </c>
      <c r="I2305" s="125">
        <v>5266.6239670000004</v>
      </c>
      <c r="J2305" s="125">
        <v>4868.8400359999996</v>
      </c>
    </row>
    <row r="2306" spans="1:10" hidden="1" x14ac:dyDescent="0.25">
      <c r="A2306" s="125">
        <v>923803</v>
      </c>
      <c r="B2306" s="125">
        <v>2011</v>
      </c>
      <c r="C2306" s="125">
        <v>12</v>
      </c>
      <c r="D2306" s="125">
        <v>3</v>
      </c>
      <c r="E2306" s="125">
        <v>4</v>
      </c>
      <c r="F2306" s="125">
        <v>37635.826087000001</v>
      </c>
      <c r="G2306" s="125">
        <v>0</v>
      </c>
      <c r="H2306" s="125">
        <v>46494.848731999999</v>
      </c>
      <c r="I2306" s="125">
        <v>37763.116139999998</v>
      </c>
      <c r="J2306" s="125">
        <v>37635.826087000001</v>
      </c>
    </row>
    <row r="2307" spans="1:10" x14ac:dyDescent="0.25">
      <c r="A2307" s="125">
        <v>923804</v>
      </c>
      <c r="B2307" s="125">
        <v>2011</v>
      </c>
      <c r="C2307" s="125">
        <v>12</v>
      </c>
      <c r="D2307" s="125">
        <v>4</v>
      </c>
      <c r="E2307" s="125">
        <v>1</v>
      </c>
      <c r="F2307" s="129">
        <v>2065.6701579999999</v>
      </c>
      <c r="G2307" s="129">
        <v>0</v>
      </c>
      <c r="H2307" s="129">
        <v>2414.4319999999998</v>
      </c>
      <c r="I2307" s="129">
        <v>2119.6298529999999</v>
      </c>
      <c r="J2307" s="129">
        <v>2065.6701579999999</v>
      </c>
    </row>
    <row r="2308" spans="1:10" hidden="1" x14ac:dyDescent="0.25">
      <c r="A2308" s="125">
        <v>923805</v>
      </c>
      <c r="B2308" s="125">
        <v>2011</v>
      </c>
      <c r="C2308" s="125">
        <v>12</v>
      </c>
      <c r="D2308" s="125">
        <v>4</v>
      </c>
      <c r="E2308" s="125">
        <v>2</v>
      </c>
      <c r="F2308" s="125">
        <v>1769.1538370000001</v>
      </c>
      <c r="G2308" s="125">
        <v>122.60813899999999</v>
      </c>
      <c r="H2308" s="125">
        <v>2065.6701579999999</v>
      </c>
      <c r="I2308" s="125">
        <v>1990.273197</v>
      </c>
      <c r="J2308" s="125">
        <v>1891.7619769999999</v>
      </c>
    </row>
    <row r="2309" spans="1:10" hidden="1" x14ac:dyDescent="0.25">
      <c r="A2309" s="125">
        <v>923806</v>
      </c>
      <c r="B2309" s="125">
        <v>2011</v>
      </c>
      <c r="C2309" s="125">
        <v>12</v>
      </c>
      <c r="D2309" s="125">
        <v>4</v>
      </c>
      <c r="E2309" s="125">
        <v>3</v>
      </c>
      <c r="F2309" s="125">
        <v>454.30412999999999</v>
      </c>
      <c r="G2309" s="125">
        <v>1054.4000140000001</v>
      </c>
      <c r="H2309" s="125">
        <v>1769.1538370000001</v>
      </c>
      <c r="I2309" s="125">
        <v>1673.088784</v>
      </c>
      <c r="J2309" s="125">
        <v>1508.7041429999999</v>
      </c>
    </row>
    <row r="2310" spans="1:10" hidden="1" x14ac:dyDescent="0.25">
      <c r="A2310" s="125">
        <v>923807</v>
      </c>
      <c r="B2310" s="125">
        <v>2011</v>
      </c>
      <c r="C2310" s="125">
        <v>12</v>
      </c>
      <c r="D2310" s="125">
        <v>4</v>
      </c>
      <c r="E2310" s="125">
        <v>4</v>
      </c>
      <c r="F2310" s="125">
        <v>3791.8702079999998</v>
      </c>
      <c r="G2310" s="125">
        <v>0</v>
      </c>
      <c r="H2310" s="125">
        <v>4447.5408170000001</v>
      </c>
      <c r="I2310" s="125">
        <v>3904.4960839999999</v>
      </c>
      <c r="J2310" s="125">
        <v>3791.8702079999998</v>
      </c>
    </row>
    <row r="2311" spans="1:10" x14ac:dyDescent="0.25">
      <c r="A2311" s="125">
        <v>923808</v>
      </c>
      <c r="B2311" s="125">
        <v>2011</v>
      </c>
      <c r="C2311" s="125">
        <v>12</v>
      </c>
      <c r="D2311" s="125">
        <v>5</v>
      </c>
      <c r="E2311" s="125">
        <v>1</v>
      </c>
      <c r="F2311" s="129">
        <v>148.43369200000001</v>
      </c>
      <c r="G2311" s="129">
        <v>0</v>
      </c>
      <c r="H2311" s="129">
        <v>173.42089999999999</v>
      </c>
      <c r="I2311" s="129">
        <v>163.085014</v>
      </c>
      <c r="J2311" s="129">
        <v>148.43369200000001</v>
      </c>
    </row>
    <row r="2312" spans="1:10" hidden="1" x14ac:dyDescent="0.25">
      <c r="A2312" s="125">
        <v>923809</v>
      </c>
      <c r="B2312" s="125">
        <v>2011</v>
      </c>
      <c r="C2312" s="125">
        <v>12</v>
      </c>
      <c r="D2312" s="125">
        <v>5</v>
      </c>
      <c r="E2312" s="125">
        <v>2</v>
      </c>
      <c r="F2312" s="125">
        <v>141.40622400000001</v>
      </c>
      <c r="G2312" s="125">
        <v>3.789714</v>
      </c>
      <c r="H2312" s="125">
        <v>148.43369200000001</v>
      </c>
      <c r="I2312" s="125">
        <v>145.85094599999999</v>
      </c>
      <c r="J2312" s="125">
        <v>145.19593900000001</v>
      </c>
    </row>
    <row r="2313" spans="1:10" hidden="1" x14ac:dyDescent="0.25">
      <c r="A2313" s="125">
        <v>923810</v>
      </c>
      <c r="B2313" s="125">
        <v>2011</v>
      </c>
      <c r="C2313" s="125">
        <v>12</v>
      </c>
      <c r="D2313" s="125">
        <v>5</v>
      </c>
      <c r="E2313" s="125">
        <v>3</v>
      </c>
      <c r="F2313" s="125">
        <v>0</v>
      </c>
      <c r="G2313" s="125">
        <v>137.23962900000001</v>
      </c>
      <c r="H2313" s="125">
        <v>141.40622400000001</v>
      </c>
      <c r="I2313" s="125">
        <v>137.72966299999999</v>
      </c>
      <c r="J2313" s="125">
        <v>137.23962900000001</v>
      </c>
    </row>
    <row r="2314" spans="1:10" hidden="1" x14ac:dyDescent="0.25">
      <c r="A2314" s="125">
        <v>923811</v>
      </c>
      <c r="B2314" s="125">
        <v>2011</v>
      </c>
      <c r="C2314" s="125">
        <v>12</v>
      </c>
      <c r="D2314" s="125">
        <v>5</v>
      </c>
      <c r="E2314" s="125">
        <v>4</v>
      </c>
      <c r="F2314" s="125">
        <v>397.33858900000001</v>
      </c>
      <c r="G2314" s="125">
        <v>0</v>
      </c>
      <c r="H2314" s="125">
        <v>454.30412999999999</v>
      </c>
      <c r="I2314" s="125">
        <v>427.22760399999999</v>
      </c>
      <c r="J2314" s="125">
        <v>397.33858900000001</v>
      </c>
    </row>
    <row r="2315" spans="1:10" x14ac:dyDescent="0.25">
      <c r="A2315" s="125">
        <v>923812</v>
      </c>
      <c r="B2315" s="125">
        <v>2011</v>
      </c>
      <c r="C2315" s="125">
        <v>13</v>
      </c>
      <c r="D2315" s="125">
        <v>2</v>
      </c>
      <c r="E2315" s="125">
        <v>1</v>
      </c>
      <c r="F2315" s="129">
        <v>9784.8390469999995</v>
      </c>
      <c r="G2315" s="129">
        <v>0</v>
      </c>
      <c r="H2315" s="129">
        <v>13242.577600000001</v>
      </c>
      <c r="I2315" s="129">
        <v>9829.9653519999993</v>
      </c>
      <c r="J2315" s="129">
        <v>9784.8390469999995</v>
      </c>
    </row>
    <row r="2316" spans="1:10" hidden="1" x14ac:dyDescent="0.25">
      <c r="A2316" s="125">
        <v>923813</v>
      </c>
      <c r="B2316" s="125">
        <v>2011</v>
      </c>
      <c r="C2316" s="125">
        <v>13</v>
      </c>
      <c r="D2316" s="125">
        <v>2</v>
      </c>
      <c r="E2316" s="125">
        <v>2</v>
      </c>
      <c r="F2316" s="125">
        <v>8977.4874349999991</v>
      </c>
      <c r="G2316" s="125">
        <v>0</v>
      </c>
      <c r="H2316" s="125">
        <v>9784.8390469999995</v>
      </c>
      <c r="I2316" s="125">
        <v>8986.3961810000001</v>
      </c>
      <c r="J2316" s="125">
        <v>8977.4874349999991</v>
      </c>
    </row>
    <row r="2317" spans="1:10" hidden="1" x14ac:dyDescent="0.25">
      <c r="A2317" s="125">
        <v>923814</v>
      </c>
      <c r="B2317" s="125">
        <v>2011</v>
      </c>
      <c r="C2317" s="125">
        <v>13</v>
      </c>
      <c r="D2317" s="125">
        <v>2</v>
      </c>
      <c r="E2317" s="125">
        <v>3</v>
      </c>
      <c r="F2317" s="125">
        <v>7520.8748159999996</v>
      </c>
      <c r="G2317" s="125">
        <v>287.94734999999997</v>
      </c>
      <c r="H2317" s="125">
        <v>8977.4874349999991</v>
      </c>
      <c r="I2317" s="125">
        <v>7901.0866919999999</v>
      </c>
      <c r="J2317" s="125">
        <v>7808.8221659999999</v>
      </c>
    </row>
    <row r="2318" spans="1:10" hidden="1" x14ac:dyDescent="0.25">
      <c r="A2318" s="125">
        <v>923815</v>
      </c>
      <c r="B2318" s="125">
        <v>2011</v>
      </c>
      <c r="C2318" s="125">
        <v>13</v>
      </c>
      <c r="D2318" s="125">
        <v>2</v>
      </c>
      <c r="E2318" s="125">
        <v>4</v>
      </c>
      <c r="F2318" s="125">
        <v>9784.9600379999993</v>
      </c>
      <c r="G2318" s="125">
        <v>0</v>
      </c>
      <c r="H2318" s="125">
        <v>13242.577600000001</v>
      </c>
      <c r="I2318" s="125">
        <v>9829.9653519999993</v>
      </c>
      <c r="J2318" s="125">
        <v>9784.9600379999993</v>
      </c>
    </row>
    <row r="2319" spans="1:10" x14ac:dyDescent="0.25">
      <c r="A2319" s="125">
        <v>923816</v>
      </c>
      <c r="B2319" s="125">
        <v>2011</v>
      </c>
      <c r="C2319" s="125">
        <v>13</v>
      </c>
      <c r="D2319" s="125">
        <v>3</v>
      </c>
      <c r="E2319" s="125">
        <v>1</v>
      </c>
      <c r="F2319" s="129">
        <v>1085.36769</v>
      </c>
      <c r="G2319" s="129">
        <v>0</v>
      </c>
      <c r="H2319" s="129">
        <v>1351.7384999999999</v>
      </c>
      <c r="I2319" s="129">
        <v>1097.88201</v>
      </c>
      <c r="J2319" s="129">
        <v>1085.36769</v>
      </c>
    </row>
    <row r="2320" spans="1:10" hidden="1" x14ac:dyDescent="0.25">
      <c r="A2320" s="125">
        <v>923817</v>
      </c>
      <c r="B2320" s="125">
        <v>2011</v>
      </c>
      <c r="C2320" s="125">
        <v>13</v>
      </c>
      <c r="D2320" s="125">
        <v>3</v>
      </c>
      <c r="E2320" s="125">
        <v>2</v>
      </c>
      <c r="F2320" s="125">
        <v>1009.3667819999999</v>
      </c>
      <c r="G2320" s="125">
        <v>0</v>
      </c>
      <c r="H2320" s="125">
        <v>1085.36769</v>
      </c>
      <c r="I2320" s="125">
        <v>1022.741974</v>
      </c>
      <c r="J2320" s="125">
        <v>1009.3667819999999</v>
      </c>
    </row>
    <row r="2321" spans="1:10" hidden="1" x14ac:dyDescent="0.25">
      <c r="A2321" s="125">
        <v>923818</v>
      </c>
      <c r="B2321" s="125">
        <v>2011</v>
      </c>
      <c r="C2321" s="125">
        <v>13</v>
      </c>
      <c r="D2321" s="125">
        <v>3</v>
      </c>
      <c r="E2321" s="125">
        <v>3</v>
      </c>
      <c r="F2321" s="125">
        <v>652.79448400000001</v>
      </c>
      <c r="G2321" s="125">
        <v>213.37220300000001</v>
      </c>
      <c r="H2321" s="125">
        <v>1009.3667819999999</v>
      </c>
      <c r="I2321" s="125">
        <v>923.26779499999998</v>
      </c>
      <c r="J2321" s="125">
        <v>866.16668700000002</v>
      </c>
    </row>
    <row r="2322" spans="1:10" hidden="1" x14ac:dyDescent="0.25">
      <c r="A2322" s="125">
        <v>923819</v>
      </c>
      <c r="B2322" s="125">
        <v>2011</v>
      </c>
      <c r="C2322" s="125">
        <v>13</v>
      </c>
      <c r="D2322" s="125">
        <v>3</v>
      </c>
      <c r="E2322" s="125">
        <v>4</v>
      </c>
      <c r="F2322" s="125">
        <v>6053.2030839999998</v>
      </c>
      <c r="G2322" s="125">
        <v>0</v>
      </c>
      <c r="H2322" s="125">
        <v>7520.8748159999996</v>
      </c>
      <c r="I2322" s="125">
        <v>6108.4545250000001</v>
      </c>
      <c r="J2322" s="125">
        <v>6053.2030839999998</v>
      </c>
    </row>
    <row r="2323" spans="1:10" x14ac:dyDescent="0.25">
      <c r="A2323" s="125">
        <v>923820</v>
      </c>
      <c r="B2323" s="125">
        <v>2011</v>
      </c>
      <c r="C2323" s="125">
        <v>13</v>
      </c>
      <c r="D2323" s="125">
        <v>4</v>
      </c>
      <c r="E2323" s="125">
        <v>1</v>
      </c>
      <c r="F2323" s="129">
        <v>1942.0631310000001</v>
      </c>
      <c r="G2323" s="129">
        <v>0</v>
      </c>
      <c r="H2323" s="129">
        <v>2248.2654499999999</v>
      </c>
      <c r="I2323" s="129">
        <v>1973.7522389999999</v>
      </c>
      <c r="J2323" s="129">
        <v>1942.0631310000001</v>
      </c>
    </row>
    <row r="2324" spans="1:10" hidden="1" x14ac:dyDescent="0.25">
      <c r="A2324" s="125">
        <v>923821</v>
      </c>
      <c r="B2324" s="125">
        <v>2011</v>
      </c>
      <c r="C2324" s="125">
        <v>13</v>
      </c>
      <c r="D2324" s="125">
        <v>4</v>
      </c>
      <c r="E2324" s="125">
        <v>2</v>
      </c>
      <c r="F2324" s="125">
        <v>1794.5054130000001</v>
      </c>
      <c r="G2324" s="125">
        <v>0</v>
      </c>
      <c r="H2324" s="125">
        <v>1942.0631310000001</v>
      </c>
      <c r="I2324" s="125">
        <v>1871.177827</v>
      </c>
      <c r="J2324" s="125">
        <v>1794.5054130000001</v>
      </c>
    </row>
    <row r="2325" spans="1:10" hidden="1" x14ac:dyDescent="0.25">
      <c r="A2325" s="125">
        <v>923822</v>
      </c>
      <c r="B2325" s="125">
        <v>2011</v>
      </c>
      <c r="C2325" s="125">
        <v>13</v>
      </c>
      <c r="D2325" s="125">
        <v>4</v>
      </c>
      <c r="E2325" s="125">
        <v>3</v>
      </c>
      <c r="F2325" s="125">
        <v>148.099636</v>
      </c>
      <c r="G2325" s="125">
        <v>1519.759675</v>
      </c>
      <c r="H2325" s="125">
        <v>1794.5054130000001</v>
      </c>
      <c r="I2325" s="125">
        <v>1697.0637690000001</v>
      </c>
      <c r="J2325" s="125">
        <v>1667.8593100000001</v>
      </c>
    </row>
    <row r="2326" spans="1:10" hidden="1" x14ac:dyDescent="0.25">
      <c r="A2326" s="125">
        <v>923823</v>
      </c>
      <c r="B2326" s="125">
        <v>2011</v>
      </c>
      <c r="C2326" s="125">
        <v>13</v>
      </c>
      <c r="D2326" s="125">
        <v>4</v>
      </c>
      <c r="E2326" s="125">
        <v>4</v>
      </c>
      <c r="F2326" s="125">
        <v>566.10120400000005</v>
      </c>
      <c r="G2326" s="125">
        <v>0</v>
      </c>
      <c r="H2326" s="125">
        <v>652.79448400000001</v>
      </c>
      <c r="I2326" s="125">
        <v>573.08827699999995</v>
      </c>
      <c r="J2326" s="125">
        <v>566.10120400000005</v>
      </c>
    </row>
    <row r="2327" spans="1:10" x14ac:dyDescent="0.25">
      <c r="A2327" s="125">
        <v>923824</v>
      </c>
      <c r="B2327" s="125">
        <v>2011</v>
      </c>
      <c r="C2327" s="125">
        <v>13</v>
      </c>
      <c r="D2327" s="125">
        <v>5</v>
      </c>
      <c r="E2327" s="125">
        <v>1</v>
      </c>
      <c r="F2327" s="129">
        <v>49.111131999999998</v>
      </c>
      <c r="G2327" s="129">
        <v>0</v>
      </c>
      <c r="H2327" s="129">
        <v>56.100149999999999</v>
      </c>
      <c r="I2327" s="129">
        <v>52.756580999999997</v>
      </c>
      <c r="J2327" s="129">
        <v>49.111131999999998</v>
      </c>
    </row>
    <row r="2328" spans="1:10" hidden="1" x14ac:dyDescent="0.25">
      <c r="A2328" s="125">
        <v>923825</v>
      </c>
      <c r="B2328" s="125">
        <v>2011</v>
      </c>
      <c r="C2328" s="125">
        <v>13</v>
      </c>
      <c r="D2328" s="125">
        <v>5</v>
      </c>
      <c r="E2328" s="125">
        <v>2</v>
      </c>
      <c r="F2328" s="125">
        <v>48.256011000000001</v>
      </c>
      <c r="G2328" s="125">
        <v>0</v>
      </c>
      <c r="H2328" s="125">
        <v>49.111131999999998</v>
      </c>
      <c r="I2328" s="125">
        <v>48.256597999999997</v>
      </c>
      <c r="J2328" s="125">
        <v>48.256011000000001</v>
      </c>
    </row>
    <row r="2329" spans="1:10" hidden="1" x14ac:dyDescent="0.25">
      <c r="A2329" s="125">
        <v>923826</v>
      </c>
      <c r="B2329" s="125">
        <v>2011</v>
      </c>
      <c r="C2329" s="125">
        <v>13</v>
      </c>
      <c r="D2329" s="125">
        <v>5</v>
      </c>
      <c r="E2329" s="125">
        <v>3</v>
      </c>
      <c r="F2329" s="125">
        <v>0</v>
      </c>
      <c r="G2329" s="125">
        <v>46.999763999999999</v>
      </c>
      <c r="H2329" s="125">
        <v>48.256011000000001</v>
      </c>
      <c r="I2329" s="125">
        <v>47.001353999999999</v>
      </c>
      <c r="J2329" s="125">
        <v>46.999763999999999</v>
      </c>
    </row>
    <row r="2330" spans="1:10" hidden="1" x14ac:dyDescent="0.25">
      <c r="A2330" s="125">
        <v>923827</v>
      </c>
      <c r="B2330" s="125">
        <v>2011</v>
      </c>
      <c r="C2330" s="125">
        <v>13</v>
      </c>
      <c r="D2330" s="125">
        <v>5</v>
      </c>
      <c r="E2330" s="125">
        <v>4</v>
      </c>
      <c r="F2330" s="125">
        <v>134.61816099999999</v>
      </c>
      <c r="G2330" s="125">
        <v>0</v>
      </c>
      <c r="H2330" s="125">
        <v>148.099636</v>
      </c>
      <c r="I2330" s="125">
        <v>139.272897</v>
      </c>
      <c r="J2330" s="125">
        <v>134.61816099999999</v>
      </c>
    </row>
    <row r="2331" spans="1:10" x14ac:dyDescent="0.25">
      <c r="A2331" s="125">
        <v>923828</v>
      </c>
      <c r="B2331" s="125">
        <v>2011</v>
      </c>
      <c r="C2331" s="125">
        <v>14</v>
      </c>
      <c r="D2331" s="125">
        <v>2</v>
      </c>
      <c r="E2331" s="125">
        <v>1</v>
      </c>
      <c r="F2331" s="129">
        <v>2522.2911410000002</v>
      </c>
      <c r="G2331" s="129">
        <v>0</v>
      </c>
      <c r="H2331" s="129">
        <v>3413.6111999999998</v>
      </c>
      <c r="I2331" s="129">
        <v>2533.9235939999999</v>
      </c>
      <c r="J2331" s="129">
        <v>2522.2911410000002</v>
      </c>
    </row>
    <row r="2332" spans="1:10" hidden="1" x14ac:dyDescent="0.25">
      <c r="A2332" s="125">
        <v>923829</v>
      </c>
      <c r="B2332" s="125">
        <v>2011</v>
      </c>
      <c r="C2332" s="125">
        <v>14</v>
      </c>
      <c r="D2332" s="125">
        <v>2</v>
      </c>
      <c r="E2332" s="125">
        <v>2</v>
      </c>
      <c r="F2332" s="125">
        <v>2314.1757280000002</v>
      </c>
      <c r="G2332" s="125">
        <v>0</v>
      </c>
      <c r="H2332" s="125">
        <v>2522.2911410000002</v>
      </c>
      <c r="I2332" s="125">
        <v>2316.4721840000002</v>
      </c>
      <c r="J2332" s="125">
        <v>2314.1757280000002</v>
      </c>
    </row>
    <row r="2333" spans="1:10" hidden="1" x14ac:dyDescent="0.25">
      <c r="A2333" s="125">
        <v>923830</v>
      </c>
      <c r="B2333" s="125">
        <v>2011</v>
      </c>
      <c r="C2333" s="125">
        <v>14</v>
      </c>
      <c r="D2333" s="125">
        <v>2</v>
      </c>
      <c r="E2333" s="125">
        <v>3</v>
      </c>
      <c r="F2333" s="125">
        <v>1938.693383</v>
      </c>
      <c r="G2333" s="125">
        <v>74.225622999999999</v>
      </c>
      <c r="H2333" s="125">
        <v>2314.1757280000002</v>
      </c>
      <c r="I2333" s="125">
        <v>2036.706058</v>
      </c>
      <c r="J2333" s="125">
        <v>2012.9190060000001</v>
      </c>
    </row>
    <row r="2334" spans="1:10" hidden="1" x14ac:dyDescent="0.25">
      <c r="A2334" s="125">
        <v>923831</v>
      </c>
      <c r="B2334" s="125">
        <v>2011</v>
      </c>
      <c r="C2334" s="125">
        <v>14</v>
      </c>
      <c r="D2334" s="125">
        <v>2</v>
      </c>
      <c r="E2334" s="125">
        <v>4</v>
      </c>
      <c r="F2334" s="125">
        <v>2522.3223290000001</v>
      </c>
      <c r="G2334" s="125">
        <v>0</v>
      </c>
      <c r="H2334" s="125">
        <v>3413.6111999999998</v>
      </c>
      <c r="I2334" s="125">
        <v>2533.9235939999999</v>
      </c>
      <c r="J2334" s="125">
        <v>2522.3223290000001</v>
      </c>
    </row>
    <row r="2335" spans="1:10" x14ac:dyDescent="0.25">
      <c r="A2335" s="125">
        <v>923832</v>
      </c>
      <c r="B2335" s="125">
        <v>2011</v>
      </c>
      <c r="C2335" s="125">
        <v>14</v>
      </c>
      <c r="D2335" s="125">
        <v>3</v>
      </c>
      <c r="E2335" s="125">
        <v>1</v>
      </c>
      <c r="F2335" s="129">
        <v>589.18851600000005</v>
      </c>
      <c r="G2335" s="129">
        <v>0</v>
      </c>
      <c r="H2335" s="129">
        <v>739.31820000000005</v>
      </c>
      <c r="I2335" s="129">
        <v>600.474242</v>
      </c>
      <c r="J2335" s="129">
        <v>589.18851600000005</v>
      </c>
    </row>
    <row r="2336" spans="1:10" hidden="1" x14ac:dyDescent="0.25">
      <c r="A2336" s="125">
        <v>923833</v>
      </c>
      <c r="B2336" s="125">
        <v>2011</v>
      </c>
      <c r="C2336" s="125">
        <v>14</v>
      </c>
      <c r="D2336" s="125">
        <v>3</v>
      </c>
      <c r="E2336" s="125">
        <v>2</v>
      </c>
      <c r="F2336" s="125">
        <v>547.63406199999997</v>
      </c>
      <c r="G2336" s="125">
        <v>0</v>
      </c>
      <c r="H2336" s="125">
        <v>589.18851600000005</v>
      </c>
      <c r="I2336" s="125">
        <v>555.19233899999995</v>
      </c>
      <c r="J2336" s="125">
        <v>547.63406199999997</v>
      </c>
    </row>
    <row r="2337" spans="1:10" hidden="1" x14ac:dyDescent="0.25">
      <c r="A2337" s="125">
        <v>923834</v>
      </c>
      <c r="B2337" s="125">
        <v>2011</v>
      </c>
      <c r="C2337" s="125">
        <v>14</v>
      </c>
      <c r="D2337" s="125">
        <v>3</v>
      </c>
      <c r="E2337" s="125">
        <v>3</v>
      </c>
      <c r="F2337" s="125">
        <v>351.44524200000001</v>
      </c>
      <c r="G2337" s="125">
        <v>114.873283</v>
      </c>
      <c r="H2337" s="125">
        <v>547.63406199999997</v>
      </c>
      <c r="I2337" s="125">
        <v>500.92087600000002</v>
      </c>
      <c r="J2337" s="125">
        <v>466.31852500000002</v>
      </c>
    </row>
    <row r="2338" spans="1:10" hidden="1" x14ac:dyDescent="0.25">
      <c r="A2338" s="125">
        <v>923835</v>
      </c>
      <c r="B2338" s="125">
        <v>2011</v>
      </c>
      <c r="C2338" s="125">
        <v>14</v>
      </c>
      <c r="D2338" s="125">
        <v>3</v>
      </c>
      <c r="E2338" s="125">
        <v>4</v>
      </c>
      <c r="F2338" s="125">
        <v>1547.1326079999999</v>
      </c>
      <c r="G2338" s="125">
        <v>0</v>
      </c>
      <c r="H2338" s="125">
        <v>1938.693383</v>
      </c>
      <c r="I2338" s="125">
        <v>1574.606765</v>
      </c>
      <c r="J2338" s="125">
        <v>1547.1326079999999</v>
      </c>
    </row>
    <row r="2339" spans="1:10" x14ac:dyDescent="0.25">
      <c r="A2339" s="125">
        <v>923836</v>
      </c>
      <c r="B2339" s="125">
        <v>2011</v>
      </c>
      <c r="C2339" s="125">
        <v>14</v>
      </c>
      <c r="D2339" s="125">
        <v>4</v>
      </c>
      <c r="E2339" s="125">
        <v>1</v>
      </c>
      <c r="F2339" s="129">
        <v>1051.3543589999999</v>
      </c>
      <c r="G2339" s="129">
        <v>0</v>
      </c>
      <c r="H2339" s="129">
        <v>1237.67905</v>
      </c>
      <c r="I2339" s="129">
        <v>1086.558438</v>
      </c>
      <c r="J2339" s="129">
        <v>1051.3543589999999</v>
      </c>
    </row>
    <row r="2340" spans="1:10" hidden="1" x14ac:dyDescent="0.25">
      <c r="A2340" s="125">
        <v>923837</v>
      </c>
      <c r="B2340" s="125">
        <v>2011</v>
      </c>
      <c r="C2340" s="125">
        <v>14</v>
      </c>
      <c r="D2340" s="125">
        <v>4</v>
      </c>
      <c r="E2340" s="125">
        <v>2</v>
      </c>
      <c r="F2340" s="125">
        <v>971.47258399999998</v>
      </c>
      <c r="G2340" s="125">
        <v>0</v>
      </c>
      <c r="H2340" s="125">
        <v>1051.3543589999999</v>
      </c>
      <c r="I2340" s="125">
        <v>1012.979925</v>
      </c>
      <c r="J2340" s="125">
        <v>971.47258399999998</v>
      </c>
    </row>
    <row r="2341" spans="1:10" hidden="1" x14ac:dyDescent="0.25">
      <c r="A2341" s="125">
        <v>923838</v>
      </c>
      <c r="B2341" s="125">
        <v>2011</v>
      </c>
      <c r="C2341" s="125">
        <v>14</v>
      </c>
      <c r="D2341" s="125">
        <v>4</v>
      </c>
      <c r="E2341" s="125">
        <v>3</v>
      </c>
      <c r="F2341" s="125">
        <v>80.175146999999996</v>
      </c>
      <c r="G2341" s="125">
        <v>822.73636299999998</v>
      </c>
      <c r="H2341" s="125">
        <v>971.47258399999998</v>
      </c>
      <c r="I2341" s="125">
        <v>918.72162200000002</v>
      </c>
      <c r="J2341" s="125">
        <v>902.91151100000002</v>
      </c>
    </row>
    <row r="2342" spans="1:10" hidden="1" x14ac:dyDescent="0.25">
      <c r="A2342" s="125">
        <v>923839</v>
      </c>
      <c r="B2342" s="125">
        <v>2011</v>
      </c>
      <c r="C2342" s="125">
        <v>14</v>
      </c>
      <c r="D2342" s="125">
        <v>4</v>
      </c>
      <c r="E2342" s="125">
        <v>4</v>
      </c>
      <c r="F2342" s="125">
        <v>300.720528</v>
      </c>
      <c r="G2342" s="125">
        <v>0</v>
      </c>
      <c r="H2342" s="125">
        <v>351.44524200000001</v>
      </c>
      <c r="I2342" s="125">
        <v>308.53377799999998</v>
      </c>
      <c r="J2342" s="125">
        <v>300.720528</v>
      </c>
    </row>
    <row r="2343" spans="1:10" x14ac:dyDescent="0.25">
      <c r="A2343" s="125">
        <v>923840</v>
      </c>
      <c r="B2343" s="125">
        <v>2011</v>
      </c>
      <c r="C2343" s="125">
        <v>14</v>
      </c>
      <c r="D2343" s="125">
        <v>5</v>
      </c>
      <c r="E2343" s="125">
        <v>1</v>
      </c>
      <c r="F2343" s="129">
        <v>26.145661</v>
      </c>
      <c r="G2343" s="129">
        <v>0</v>
      </c>
      <c r="H2343" s="129">
        <v>31.700700000000001</v>
      </c>
      <c r="I2343" s="129">
        <v>29.811337999999999</v>
      </c>
      <c r="J2343" s="129">
        <v>26.145661</v>
      </c>
    </row>
    <row r="2344" spans="1:10" hidden="1" x14ac:dyDescent="0.25">
      <c r="A2344" s="125">
        <v>923841</v>
      </c>
      <c r="B2344" s="125">
        <v>2011</v>
      </c>
      <c r="C2344" s="125">
        <v>14</v>
      </c>
      <c r="D2344" s="125">
        <v>5</v>
      </c>
      <c r="E2344" s="125">
        <v>2</v>
      </c>
      <c r="F2344" s="125">
        <v>25.690412999999999</v>
      </c>
      <c r="G2344" s="125">
        <v>0</v>
      </c>
      <c r="H2344" s="125">
        <v>26.145661</v>
      </c>
      <c r="I2344" s="125">
        <v>25.690726000000002</v>
      </c>
      <c r="J2344" s="125">
        <v>25.690412999999999</v>
      </c>
    </row>
    <row r="2345" spans="1:10" hidden="1" x14ac:dyDescent="0.25">
      <c r="A2345" s="125">
        <v>923842</v>
      </c>
      <c r="B2345" s="125">
        <v>2011</v>
      </c>
      <c r="C2345" s="125">
        <v>14</v>
      </c>
      <c r="D2345" s="125">
        <v>5</v>
      </c>
      <c r="E2345" s="125">
        <v>3</v>
      </c>
      <c r="F2345" s="125">
        <v>0</v>
      </c>
      <c r="G2345" s="125">
        <v>25.021616000000002</v>
      </c>
      <c r="H2345" s="125">
        <v>25.690412999999999</v>
      </c>
      <c r="I2345" s="125">
        <v>25.022462999999998</v>
      </c>
      <c r="J2345" s="125">
        <v>25.021616000000002</v>
      </c>
    </row>
    <row r="2346" spans="1:10" hidden="1" x14ac:dyDescent="0.25">
      <c r="A2346" s="125">
        <v>923843</v>
      </c>
      <c r="B2346" s="125">
        <v>2011</v>
      </c>
      <c r="C2346" s="125">
        <v>14</v>
      </c>
      <c r="D2346" s="125">
        <v>5</v>
      </c>
      <c r="E2346" s="125">
        <v>4</v>
      </c>
      <c r="F2346" s="125">
        <v>70.071928999999997</v>
      </c>
      <c r="G2346" s="125">
        <v>0</v>
      </c>
      <c r="H2346" s="125">
        <v>80.175146999999996</v>
      </c>
      <c r="I2346" s="125">
        <v>75.396708000000004</v>
      </c>
      <c r="J2346" s="125">
        <v>70.071928999999997</v>
      </c>
    </row>
    <row r="2347" spans="1:10" x14ac:dyDescent="0.25">
      <c r="A2347" s="125">
        <v>923844</v>
      </c>
      <c r="B2347" s="125">
        <v>2011</v>
      </c>
      <c r="C2347" s="125">
        <v>15</v>
      </c>
      <c r="D2347" s="125">
        <v>2</v>
      </c>
      <c r="E2347" s="125">
        <v>1</v>
      </c>
      <c r="F2347" s="129">
        <v>4133.7365710000004</v>
      </c>
      <c r="G2347" s="129">
        <v>0</v>
      </c>
      <c r="H2347" s="129">
        <v>5568.8220000000001</v>
      </c>
      <c r="I2347" s="129">
        <v>4133.7365710000004</v>
      </c>
      <c r="J2347" s="129">
        <v>4133.7365710000004</v>
      </c>
    </row>
    <row r="2348" spans="1:10" hidden="1" x14ac:dyDescent="0.25">
      <c r="A2348" s="125">
        <v>923845</v>
      </c>
      <c r="B2348" s="125">
        <v>2011</v>
      </c>
      <c r="C2348" s="125">
        <v>15</v>
      </c>
      <c r="D2348" s="125">
        <v>2</v>
      </c>
      <c r="E2348" s="125">
        <v>2</v>
      </c>
      <c r="F2348" s="125">
        <v>3792.7108870000002</v>
      </c>
      <c r="G2348" s="125">
        <v>0</v>
      </c>
      <c r="H2348" s="125">
        <v>4133.7365710000004</v>
      </c>
      <c r="I2348" s="125">
        <v>3796.4236660000001</v>
      </c>
      <c r="J2348" s="125">
        <v>3792.7108870000002</v>
      </c>
    </row>
    <row r="2349" spans="1:10" hidden="1" x14ac:dyDescent="0.25">
      <c r="A2349" s="125">
        <v>923846</v>
      </c>
      <c r="B2349" s="125">
        <v>2011</v>
      </c>
      <c r="C2349" s="125">
        <v>15</v>
      </c>
      <c r="D2349" s="125">
        <v>2</v>
      </c>
      <c r="E2349" s="125">
        <v>3</v>
      </c>
      <c r="F2349" s="125">
        <v>3253.7094059999999</v>
      </c>
      <c r="G2349" s="125">
        <v>57.924112999999998</v>
      </c>
      <c r="H2349" s="125">
        <v>3792.7108870000002</v>
      </c>
      <c r="I2349" s="125">
        <v>3337.9648520000001</v>
      </c>
      <c r="J2349" s="125">
        <v>3311.633519</v>
      </c>
    </row>
    <row r="2350" spans="1:10" hidden="1" x14ac:dyDescent="0.25">
      <c r="A2350" s="125">
        <v>923847</v>
      </c>
      <c r="B2350" s="125">
        <v>2011</v>
      </c>
      <c r="C2350" s="125">
        <v>15</v>
      </c>
      <c r="D2350" s="125">
        <v>2</v>
      </c>
      <c r="E2350" s="125">
        <v>4</v>
      </c>
      <c r="F2350" s="125">
        <v>4133.7365710000004</v>
      </c>
      <c r="G2350" s="125">
        <v>0</v>
      </c>
      <c r="H2350" s="125">
        <v>5568.8220000000001</v>
      </c>
      <c r="I2350" s="125">
        <v>4133.7365710000004</v>
      </c>
      <c r="J2350" s="125">
        <v>4133.7365710000004</v>
      </c>
    </row>
    <row r="2351" spans="1:10" x14ac:dyDescent="0.25">
      <c r="A2351" s="125">
        <v>923848</v>
      </c>
      <c r="B2351" s="125">
        <v>2011</v>
      </c>
      <c r="C2351" s="125">
        <v>15</v>
      </c>
      <c r="D2351" s="125">
        <v>3</v>
      </c>
      <c r="E2351" s="125">
        <v>1</v>
      </c>
      <c r="F2351" s="129">
        <v>1290.772954</v>
      </c>
      <c r="G2351" s="129">
        <v>0</v>
      </c>
      <c r="H2351" s="129">
        <v>1594.376</v>
      </c>
      <c r="I2351" s="129">
        <v>1294.9521870000001</v>
      </c>
      <c r="J2351" s="129">
        <v>1290.772954</v>
      </c>
    </row>
    <row r="2352" spans="1:10" hidden="1" x14ac:dyDescent="0.25">
      <c r="A2352" s="125">
        <v>923849</v>
      </c>
      <c r="B2352" s="125">
        <v>2011</v>
      </c>
      <c r="C2352" s="125">
        <v>15</v>
      </c>
      <c r="D2352" s="125">
        <v>3</v>
      </c>
      <c r="E2352" s="125">
        <v>2</v>
      </c>
      <c r="F2352" s="125">
        <v>1213.3222060000001</v>
      </c>
      <c r="G2352" s="125">
        <v>0</v>
      </c>
      <c r="H2352" s="125">
        <v>1290.772954</v>
      </c>
      <c r="I2352" s="125">
        <v>1216.2953540000001</v>
      </c>
      <c r="J2352" s="125">
        <v>1213.3222060000001</v>
      </c>
    </row>
    <row r="2353" spans="1:10" hidden="1" x14ac:dyDescent="0.25">
      <c r="A2353" s="125">
        <v>923850</v>
      </c>
      <c r="B2353" s="125">
        <v>2011</v>
      </c>
      <c r="C2353" s="125">
        <v>15</v>
      </c>
      <c r="D2353" s="125">
        <v>3</v>
      </c>
      <c r="E2353" s="125">
        <v>3</v>
      </c>
      <c r="F2353" s="125">
        <v>973.05479800000001</v>
      </c>
      <c r="G2353" s="125">
        <v>40.220408999999997</v>
      </c>
      <c r="H2353" s="125">
        <v>1213.3222060000001</v>
      </c>
      <c r="I2353" s="125">
        <v>1109.825822</v>
      </c>
      <c r="J2353" s="125">
        <v>1013.275207</v>
      </c>
    </row>
    <row r="2354" spans="1:10" hidden="1" x14ac:dyDescent="0.25">
      <c r="A2354" s="125">
        <v>923851</v>
      </c>
      <c r="B2354" s="125">
        <v>2011</v>
      </c>
      <c r="C2354" s="125">
        <v>15</v>
      </c>
      <c r="D2354" s="125">
        <v>3</v>
      </c>
      <c r="E2354" s="125">
        <v>4</v>
      </c>
      <c r="F2354" s="125">
        <v>2633.4720889999999</v>
      </c>
      <c r="G2354" s="125">
        <v>0</v>
      </c>
      <c r="H2354" s="125">
        <v>3253.7094059999999</v>
      </c>
      <c r="I2354" s="125">
        <v>2642.6627800000001</v>
      </c>
      <c r="J2354" s="125">
        <v>2633.4720889999999</v>
      </c>
    </row>
    <row r="2355" spans="1:10" x14ac:dyDescent="0.25">
      <c r="A2355" s="125">
        <v>923852</v>
      </c>
      <c r="B2355" s="125">
        <v>2011</v>
      </c>
      <c r="C2355" s="125">
        <v>15</v>
      </c>
      <c r="D2355" s="125">
        <v>4</v>
      </c>
      <c r="E2355" s="125">
        <v>1</v>
      </c>
      <c r="F2355" s="129">
        <v>642.14226799999994</v>
      </c>
      <c r="G2355" s="129">
        <v>0</v>
      </c>
      <c r="H2355" s="129">
        <v>741.52274999999997</v>
      </c>
      <c r="I2355" s="129">
        <v>650.98282200000006</v>
      </c>
      <c r="J2355" s="129">
        <v>642.14226799999994</v>
      </c>
    </row>
    <row r="2356" spans="1:10" hidden="1" x14ac:dyDescent="0.25">
      <c r="A2356" s="125">
        <v>923853</v>
      </c>
      <c r="B2356" s="125">
        <v>2011</v>
      </c>
      <c r="C2356" s="125">
        <v>15</v>
      </c>
      <c r="D2356" s="125">
        <v>4</v>
      </c>
      <c r="E2356" s="125">
        <v>2</v>
      </c>
      <c r="F2356" s="125">
        <v>559.36912099999995</v>
      </c>
      <c r="G2356" s="125">
        <v>0</v>
      </c>
      <c r="H2356" s="125">
        <v>642.14226799999994</v>
      </c>
      <c r="I2356" s="125">
        <v>618.70407499999999</v>
      </c>
      <c r="J2356" s="125">
        <v>559.36912099999995</v>
      </c>
    </row>
    <row r="2357" spans="1:10" hidden="1" x14ac:dyDescent="0.25">
      <c r="A2357" s="125">
        <v>923854</v>
      </c>
      <c r="B2357" s="125">
        <v>2011</v>
      </c>
      <c r="C2357" s="125">
        <v>15</v>
      </c>
      <c r="D2357" s="125">
        <v>4</v>
      </c>
      <c r="E2357" s="125">
        <v>3</v>
      </c>
      <c r="F2357" s="125">
        <v>162.208326</v>
      </c>
      <c r="G2357" s="125">
        <v>323.96623499999998</v>
      </c>
      <c r="H2357" s="125">
        <v>559.36912099999995</v>
      </c>
      <c r="I2357" s="125">
        <v>528.99537699999996</v>
      </c>
      <c r="J2357" s="125">
        <v>486.17455999999999</v>
      </c>
    </row>
    <row r="2358" spans="1:10" hidden="1" x14ac:dyDescent="0.25">
      <c r="A2358" s="125">
        <v>923855</v>
      </c>
      <c r="B2358" s="125">
        <v>2011</v>
      </c>
      <c r="C2358" s="125">
        <v>15</v>
      </c>
      <c r="D2358" s="125">
        <v>4</v>
      </c>
      <c r="E2358" s="125">
        <v>4</v>
      </c>
      <c r="F2358" s="125">
        <v>837.38694499999997</v>
      </c>
      <c r="G2358" s="125">
        <v>0</v>
      </c>
      <c r="H2358" s="125">
        <v>973.05479800000001</v>
      </c>
      <c r="I2358" s="125">
        <v>854.24480700000004</v>
      </c>
      <c r="J2358" s="125">
        <v>837.38694499999997</v>
      </c>
    </row>
    <row r="2359" spans="1:10" x14ac:dyDescent="0.25">
      <c r="A2359" s="125">
        <v>923856</v>
      </c>
      <c r="B2359" s="125">
        <v>2011</v>
      </c>
      <c r="C2359" s="125">
        <v>15</v>
      </c>
      <c r="D2359" s="125">
        <v>5</v>
      </c>
      <c r="E2359" s="125">
        <v>1</v>
      </c>
      <c r="F2359" s="129">
        <v>186.777986</v>
      </c>
      <c r="G2359" s="129">
        <v>0</v>
      </c>
      <c r="H2359" s="129">
        <v>201.09389999999999</v>
      </c>
      <c r="I2359" s="129">
        <v>189.10870399999999</v>
      </c>
      <c r="J2359" s="129">
        <v>186.777986</v>
      </c>
    </row>
    <row r="2360" spans="1:10" hidden="1" x14ac:dyDescent="0.25">
      <c r="A2360" s="125">
        <v>923857</v>
      </c>
      <c r="B2360" s="125">
        <v>2011</v>
      </c>
      <c r="C2360" s="125">
        <v>15</v>
      </c>
      <c r="D2360" s="125">
        <v>5</v>
      </c>
      <c r="E2360" s="125">
        <v>2</v>
      </c>
      <c r="F2360" s="125">
        <v>163.53616700000001</v>
      </c>
      <c r="G2360" s="125">
        <v>0</v>
      </c>
      <c r="H2360" s="125">
        <v>186.777986</v>
      </c>
      <c r="I2360" s="125">
        <v>183.52804900000001</v>
      </c>
      <c r="J2360" s="125">
        <v>163.53616700000001</v>
      </c>
    </row>
    <row r="2361" spans="1:10" hidden="1" x14ac:dyDescent="0.25">
      <c r="A2361" s="125">
        <v>923858</v>
      </c>
      <c r="B2361" s="125">
        <v>2011</v>
      </c>
      <c r="C2361" s="125">
        <v>15</v>
      </c>
      <c r="D2361" s="125">
        <v>5</v>
      </c>
      <c r="E2361" s="125">
        <v>3</v>
      </c>
      <c r="F2361" s="125">
        <v>0</v>
      </c>
      <c r="G2361" s="125">
        <v>104.311538</v>
      </c>
      <c r="H2361" s="125">
        <v>163.53616700000001</v>
      </c>
      <c r="I2361" s="125">
        <v>159.28422699999999</v>
      </c>
      <c r="J2361" s="125">
        <v>104.311538</v>
      </c>
    </row>
    <row r="2362" spans="1:10" hidden="1" x14ac:dyDescent="0.25">
      <c r="A2362" s="125">
        <v>923859</v>
      </c>
      <c r="B2362" s="125">
        <v>2011</v>
      </c>
      <c r="C2362" s="125">
        <v>15</v>
      </c>
      <c r="D2362" s="125">
        <v>5</v>
      </c>
      <c r="E2362" s="125">
        <v>4</v>
      </c>
      <c r="F2362" s="125">
        <v>145.837852</v>
      </c>
      <c r="G2362" s="125">
        <v>0</v>
      </c>
      <c r="H2362" s="125">
        <v>162.208326</v>
      </c>
      <c r="I2362" s="125">
        <v>152.54070899999999</v>
      </c>
      <c r="J2362" s="125">
        <v>145.837852</v>
      </c>
    </row>
    <row r="2363" spans="1:10" x14ac:dyDescent="0.25">
      <c r="A2363" s="125">
        <v>923860</v>
      </c>
      <c r="B2363" s="125">
        <v>2011</v>
      </c>
      <c r="C2363" s="125">
        <v>16</v>
      </c>
      <c r="D2363" s="125">
        <v>2</v>
      </c>
      <c r="E2363" s="125">
        <v>1</v>
      </c>
      <c r="F2363" s="129">
        <v>3044.6444029999998</v>
      </c>
      <c r="G2363" s="129">
        <v>0</v>
      </c>
      <c r="H2363" s="129">
        <v>4101.6360000000004</v>
      </c>
      <c r="I2363" s="129">
        <v>3044.6444029999998</v>
      </c>
      <c r="J2363" s="129">
        <v>3044.6444029999998</v>
      </c>
    </row>
    <row r="2364" spans="1:10" hidden="1" x14ac:dyDescent="0.25">
      <c r="A2364" s="125">
        <v>923861</v>
      </c>
      <c r="B2364" s="125">
        <v>2011</v>
      </c>
      <c r="C2364" s="125">
        <v>16</v>
      </c>
      <c r="D2364" s="125">
        <v>2</v>
      </c>
      <c r="E2364" s="125">
        <v>2</v>
      </c>
      <c r="F2364" s="125">
        <v>2793.466825</v>
      </c>
      <c r="G2364" s="125">
        <v>0</v>
      </c>
      <c r="H2364" s="125">
        <v>3044.6444029999998</v>
      </c>
      <c r="I2364" s="125">
        <v>2796.2014199999999</v>
      </c>
      <c r="J2364" s="125">
        <v>2793.466825</v>
      </c>
    </row>
    <row r="2365" spans="1:10" hidden="1" x14ac:dyDescent="0.25">
      <c r="A2365" s="125">
        <v>923862</v>
      </c>
      <c r="B2365" s="125">
        <v>2011</v>
      </c>
      <c r="C2365" s="125">
        <v>16</v>
      </c>
      <c r="D2365" s="125">
        <v>2</v>
      </c>
      <c r="E2365" s="125">
        <v>3</v>
      </c>
      <c r="F2365" s="125">
        <v>2396.4702149999998</v>
      </c>
      <c r="G2365" s="125">
        <v>42.663125000000001</v>
      </c>
      <c r="H2365" s="125">
        <v>2793.466825</v>
      </c>
      <c r="I2365" s="125">
        <v>2458.5301530000002</v>
      </c>
      <c r="J2365" s="125">
        <v>2439.1333399999999</v>
      </c>
    </row>
    <row r="2366" spans="1:10" hidden="1" x14ac:dyDescent="0.25">
      <c r="A2366" s="125">
        <v>923863</v>
      </c>
      <c r="B2366" s="125">
        <v>2011</v>
      </c>
      <c r="C2366" s="125">
        <v>16</v>
      </c>
      <c r="D2366" s="125">
        <v>2</v>
      </c>
      <c r="E2366" s="125">
        <v>4</v>
      </c>
      <c r="F2366" s="125">
        <v>3044.6444029999998</v>
      </c>
      <c r="G2366" s="125">
        <v>0</v>
      </c>
      <c r="H2366" s="125">
        <v>4101.6360000000004</v>
      </c>
      <c r="I2366" s="125">
        <v>3044.6444029999998</v>
      </c>
      <c r="J2366" s="125">
        <v>3044.6444029999998</v>
      </c>
    </row>
    <row r="2367" spans="1:10" x14ac:dyDescent="0.25">
      <c r="A2367" s="125">
        <v>923864</v>
      </c>
      <c r="B2367" s="125">
        <v>2011</v>
      </c>
      <c r="C2367" s="125">
        <v>16</v>
      </c>
      <c r="D2367" s="125">
        <v>3</v>
      </c>
      <c r="E2367" s="125">
        <v>1</v>
      </c>
      <c r="F2367" s="129">
        <v>5122.4165370000001</v>
      </c>
      <c r="G2367" s="129">
        <v>0</v>
      </c>
      <c r="H2367" s="129">
        <v>6337.0832</v>
      </c>
      <c r="I2367" s="129">
        <v>5146.978975</v>
      </c>
      <c r="J2367" s="129">
        <v>5122.4165370000001</v>
      </c>
    </row>
    <row r="2368" spans="1:10" hidden="1" x14ac:dyDescent="0.25">
      <c r="A2368" s="125">
        <v>923865</v>
      </c>
      <c r="B2368" s="125">
        <v>2011</v>
      </c>
      <c r="C2368" s="125">
        <v>16</v>
      </c>
      <c r="D2368" s="125">
        <v>3</v>
      </c>
      <c r="E2368" s="125">
        <v>2</v>
      </c>
      <c r="F2368" s="125">
        <v>4812.6868370000002</v>
      </c>
      <c r="G2368" s="125">
        <v>0</v>
      </c>
      <c r="H2368" s="125">
        <v>5122.4165370000001</v>
      </c>
      <c r="I2368" s="125">
        <v>4826.8531030000004</v>
      </c>
      <c r="J2368" s="125">
        <v>4812.6868370000002</v>
      </c>
    </row>
    <row r="2369" spans="1:10" hidden="1" x14ac:dyDescent="0.25">
      <c r="A2369" s="125">
        <v>923866</v>
      </c>
      <c r="B2369" s="125">
        <v>2011</v>
      </c>
      <c r="C2369" s="125">
        <v>16</v>
      </c>
      <c r="D2369" s="125">
        <v>3</v>
      </c>
      <c r="E2369" s="125">
        <v>3</v>
      </c>
      <c r="F2369" s="125">
        <v>3791.8395599999999</v>
      </c>
      <c r="G2369" s="125">
        <v>156.732528</v>
      </c>
      <c r="H2369" s="125">
        <v>4812.6868370000002</v>
      </c>
      <c r="I2369" s="125">
        <v>4402.1646499999997</v>
      </c>
      <c r="J2369" s="125">
        <v>3948.572087</v>
      </c>
    </row>
    <row r="2370" spans="1:10" hidden="1" x14ac:dyDescent="0.25">
      <c r="A2370" s="125">
        <v>923867</v>
      </c>
      <c r="B2370" s="125">
        <v>2011</v>
      </c>
      <c r="C2370" s="125">
        <v>16</v>
      </c>
      <c r="D2370" s="125">
        <v>3</v>
      </c>
      <c r="E2370" s="125">
        <v>4</v>
      </c>
      <c r="F2370" s="125">
        <v>1936.1222379999999</v>
      </c>
      <c r="G2370" s="125">
        <v>0</v>
      </c>
      <c r="H2370" s="125">
        <v>2396.4702149999998</v>
      </c>
      <c r="I2370" s="125">
        <v>1946.4131090000001</v>
      </c>
      <c r="J2370" s="125">
        <v>1936.1222379999999</v>
      </c>
    </row>
    <row r="2371" spans="1:10" x14ac:dyDescent="0.25">
      <c r="A2371" s="125">
        <v>923868</v>
      </c>
      <c r="B2371" s="125">
        <v>2011</v>
      </c>
      <c r="C2371" s="125">
        <v>16</v>
      </c>
      <c r="D2371" s="125">
        <v>4</v>
      </c>
      <c r="E2371" s="125">
        <v>1</v>
      </c>
      <c r="F2371" s="129">
        <v>2523.6993969999999</v>
      </c>
      <c r="G2371" s="129">
        <v>0</v>
      </c>
      <c r="H2371" s="129">
        <v>2942.2258999999999</v>
      </c>
      <c r="I2371" s="129">
        <v>2582.9801179999999</v>
      </c>
      <c r="J2371" s="129">
        <v>2523.6993969999999</v>
      </c>
    </row>
    <row r="2372" spans="1:10" hidden="1" x14ac:dyDescent="0.25">
      <c r="A2372" s="125">
        <v>923869</v>
      </c>
      <c r="B2372" s="125">
        <v>2011</v>
      </c>
      <c r="C2372" s="125">
        <v>16</v>
      </c>
      <c r="D2372" s="125">
        <v>4</v>
      </c>
      <c r="E2372" s="125">
        <v>2</v>
      </c>
      <c r="F2372" s="125">
        <v>2198.390578</v>
      </c>
      <c r="G2372" s="125">
        <v>0</v>
      </c>
      <c r="H2372" s="125">
        <v>2523.6993969999999</v>
      </c>
      <c r="I2372" s="125">
        <v>2431.5843690000002</v>
      </c>
      <c r="J2372" s="125">
        <v>2198.390578</v>
      </c>
    </row>
    <row r="2373" spans="1:10" hidden="1" x14ac:dyDescent="0.25">
      <c r="A2373" s="125">
        <v>923870</v>
      </c>
      <c r="B2373" s="125">
        <v>2011</v>
      </c>
      <c r="C2373" s="125">
        <v>16</v>
      </c>
      <c r="D2373" s="125">
        <v>4</v>
      </c>
      <c r="E2373" s="125">
        <v>3</v>
      </c>
      <c r="F2373" s="125">
        <v>626.72989399999994</v>
      </c>
      <c r="G2373" s="125">
        <v>1251.719499</v>
      </c>
      <c r="H2373" s="125">
        <v>2198.390578</v>
      </c>
      <c r="I2373" s="125">
        <v>2079.0179699999999</v>
      </c>
      <c r="J2373" s="125">
        <v>1878.449394</v>
      </c>
    </row>
    <row r="2374" spans="1:10" hidden="1" x14ac:dyDescent="0.25">
      <c r="A2374" s="125">
        <v>923871</v>
      </c>
      <c r="B2374" s="125">
        <v>2011</v>
      </c>
      <c r="C2374" s="125">
        <v>16</v>
      </c>
      <c r="D2374" s="125">
        <v>4</v>
      </c>
      <c r="E2374" s="125">
        <v>4</v>
      </c>
      <c r="F2374" s="125">
        <v>3225.313208</v>
      </c>
      <c r="G2374" s="125">
        <v>0</v>
      </c>
      <c r="H2374" s="125">
        <v>3791.8395599999999</v>
      </c>
      <c r="I2374" s="125">
        <v>3328.8559489999998</v>
      </c>
      <c r="J2374" s="125">
        <v>3225.313208</v>
      </c>
    </row>
    <row r="2375" spans="1:10" x14ac:dyDescent="0.25">
      <c r="A2375" s="125">
        <v>923872</v>
      </c>
      <c r="B2375" s="125">
        <v>2011</v>
      </c>
      <c r="C2375" s="125">
        <v>16</v>
      </c>
      <c r="D2375" s="125">
        <v>5</v>
      </c>
      <c r="E2375" s="125">
        <v>1</v>
      </c>
      <c r="F2375" s="129">
        <v>759.53334400000006</v>
      </c>
      <c r="G2375" s="129">
        <v>0</v>
      </c>
      <c r="H2375" s="129">
        <v>828.93314999999996</v>
      </c>
      <c r="I2375" s="129">
        <v>779.52873399999999</v>
      </c>
      <c r="J2375" s="129">
        <v>759.53334400000006</v>
      </c>
    </row>
    <row r="2376" spans="1:10" hidden="1" x14ac:dyDescent="0.25">
      <c r="A2376" s="125">
        <v>923873</v>
      </c>
      <c r="B2376" s="125">
        <v>2011</v>
      </c>
      <c r="C2376" s="125">
        <v>16</v>
      </c>
      <c r="D2376" s="125">
        <v>5</v>
      </c>
      <c r="E2376" s="125">
        <v>2</v>
      </c>
      <c r="F2376" s="125">
        <v>659.92197299999998</v>
      </c>
      <c r="G2376" s="125">
        <v>0</v>
      </c>
      <c r="H2376" s="125">
        <v>759.53334400000006</v>
      </c>
      <c r="I2376" s="125">
        <v>746.31746399999997</v>
      </c>
      <c r="J2376" s="125">
        <v>659.92197299999998</v>
      </c>
    </row>
    <row r="2377" spans="1:10" hidden="1" x14ac:dyDescent="0.25">
      <c r="A2377" s="125">
        <v>923874</v>
      </c>
      <c r="B2377" s="125">
        <v>2011</v>
      </c>
      <c r="C2377" s="125">
        <v>16</v>
      </c>
      <c r="D2377" s="125">
        <v>5</v>
      </c>
      <c r="E2377" s="125">
        <v>3</v>
      </c>
      <c r="F2377" s="125">
        <v>0</v>
      </c>
      <c r="G2377" s="125">
        <v>404.52228600000001</v>
      </c>
      <c r="H2377" s="125">
        <v>659.92197299999998</v>
      </c>
      <c r="I2377" s="125">
        <v>642.764002</v>
      </c>
      <c r="J2377" s="125">
        <v>404.52228600000001</v>
      </c>
    </row>
    <row r="2378" spans="1:10" hidden="1" x14ac:dyDescent="0.25">
      <c r="A2378" s="125">
        <v>923875</v>
      </c>
      <c r="B2378" s="125">
        <v>2011</v>
      </c>
      <c r="C2378" s="125">
        <v>16</v>
      </c>
      <c r="D2378" s="125">
        <v>5</v>
      </c>
      <c r="E2378" s="125">
        <v>4</v>
      </c>
      <c r="F2378" s="125">
        <v>553.23730499999999</v>
      </c>
      <c r="G2378" s="125">
        <v>0</v>
      </c>
      <c r="H2378" s="125">
        <v>626.72989399999994</v>
      </c>
      <c r="I2378" s="125">
        <v>589.37679300000002</v>
      </c>
      <c r="J2378" s="125">
        <v>553.23730499999999</v>
      </c>
    </row>
    <row r="2379" spans="1:10" x14ac:dyDescent="0.25">
      <c r="A2379" s="125">
        <v>923876</v>
      </c>
      <c r="B2379" s="125">
        <v>2011</v>
      </c>
      <c r="C2379" s="125">
        <v>17</v>
      </c>
      <c r="D2379" s="125">
        <v>2</v>
      </c>
      <c r="E2379" s="125">
        <v>1</v>
      </c>
      <c r="F2379" s="129">
        <v>496.282601</v>
      </c>
      <c r="G2379" s="129">
        <v>0</v>
      </c>
      <c r="H2379" s="129">
        <v>671.73800000000006</v>
      </c>
      <c r="I2379" s="129">
        <v>498.63111700000002</v>
      </c>
      <c r="J2379" s="129">
        <v>496.282601</v>
      </c>
    </row>
    <row r="2380" spans="1:10" hidden="1" x14ac:dyDescent="0.25">
      <c r="A2380" s="125">
        <v>923877</v>
      </c>
      <c r="B2380" s="125">
        <v>2011</v>
      </c>
      <c r="C2380" s="125">
        <v>17</v>
      </c>
      <c r="D2380" s="125">
        <v>2</v>
      </c>
      <c r="E2380" s="125">
        <v>2</v>
      </c>
      <c r="F2380" s="125">
        <v>455.32077700000002</v>
      </c>
      <c r="G2380" s="125">
        <v>0</v>
      </c>
      <c r="H2380" s="125">
        <v>496.282601</v>
      </c>
      <c r="I2380" s="125">
        <v>455.78594099999998</v>
      </c>
      <c r="J2380" s="125">
        <v>455.32077700000002</v>
      </c>
    </row>
    <row r="2381" spans="1:10" hidden="1" x14ac:dyDescent="0.25">
      <c r="A2381" s="125">
        <v>923878</v>
      </c>
      <c r="B2381" s="125">
        <v>2011</v>
      </c>
      <c r="C2381" s="125">
        <v>17</v>
      </c>
      <c r="D2381" s="125">
        <v>2</v>
      </c>
      <c r="E2381" s="125">
        <v>3</v>
      </c>
      <c r="F2381" s="125">
        <v>380.90676100000002</v>
      </c>
      <c r="G2381" s="125">
        <v>15.013749000000001</v>
      </c>
      <c r="H2381" s="125">
        <v>455.32077700000002</v>
      </c>
      <c r="I2381" s="125">
        <v>400.72781600000002</v>
      </c>
      <c r="J2381" s="125">
        <v>395.92050999999998</v>
      </c>
    </row>
    <row r="2382" spans="1:10" hidden="1" x14ac:dyDescent="0.25">
      <c r="A2382" s="125">
        <v>923879</v>
      </c>
      <c r="B2382" s="125">
        <v>2011</v>
      </c>
      <c r="C2382" s="125">
        <v>17</v>
      </c>
      <c r="D2382" s="125">
        <v>2</v>
      </c>
      <c r="E2382" s="125">
        <v>4</v>
      </c>
      <c r="F2382" s="125">
        <v>496.28890200000001</v>
      </c>
      <c r="G2382" s="125">
        <v>0</v>
      </c>
      <c r="H2382" s="125">
        <v>671.73800000000006</v>
      </c>
      <c r="I2382" s="125">
        <v>498.63111700000002</v>
      </c>
      <c r="J2382" s="125">
        <v>496.28890200000001</v>
      </c>
    </row>
    <row r="2383" spans="1:10" x14ac:dyDescent="0.25">
      <c r="A2383" s="125">
        <v>923880</v>
      </c>
      <c r="B2383" s="125">
        <v>2011</v>
      </c>
      <c r="C2383" s="125">
        <v>17</v>
      </c>
      <c r="D2383" s="125">
        <v>3</v>
      </c>
      <c r="E2383" s="125">
        <v>1</v>
      </c>
      <c r="F2383" s="129">
        <v>1300.861218</v>
      </c>
      <c r="G2383" s="129">
        <v>0</v>
      </c>
      <c r="H2383" s="129">
        <v>1620.6382000000001</v>
      </c>
      <c r="I2383" s="129">
        <v>1316.282346</v>
      </c>
      <c r="J2383" s="129">
        <v>1300.861218</v>
      </c>
    </row>
    <row r="2384" spans="1:10" hidden="1" x14ac:dyDescent="0.25">
      <c r="A2384" s="125">
        <v>923881</v>
      </c>
      <c r="B2384" s="125">
        <v>2011</v>
      </c>
      <c r="C2384" s="125">
        <v>17</v>
      </c>
      <c r="D2384" s="125">
        <v>3</v>
      </c>
      <c r="E2384" s="125">
        <v>2</v>
      </c>
      <c r="F2384" s="125">
        <v>1209.062097</v>
      </c>
      <c r="G2384" s="125">
        <v>0</v>
      </c>
      <c r="H2384" s="125">
        <v>1300.861218</v>
      </c>
      <c r="I2384" s="125">
        <v>1225.801526</v>
      </c>
      <c r="J2384" s="125">
        <v>1209.062097</v>
      </c>
    </row>
    <row r="2385" spans="1:10" hidden="1" x14ac:dyDescent="0.25">
      <c r="A2385" s="125">
        <v>923882</v>
      </c>
      <c r="B2385" s="125">
        <v>2011</v>
      </c>
      <c r="C2385" s="125">
        <v>17</v>
      </c>
      <c r="D2385" s="125">
        <v>3</v>
      </c>
      <c r="E2385" s="125">
        <v>3</v>
      </c>
      <c r="F2385" s="125">
        <v>814.34696499999995</v>
      </c>
      <c r="G2385" s="125">
        <v>220.06395000000001</v>
      </c>
      <c r="H2385" s="125">
        <v>1209.062097</v>
      </c>
      <c r="I2385" s="125">
        <v>1105.9291000000001</v>
      </c>
      <c r="J2385" s="125">
        <v>1034.4109149999999</v>
      </c>
    </row>
    <row r="2386" spans="1:10" hidden="1" x14ac:dyDescent="0.25">
      <c r="A2386" s="125">
        <v>923883</v>
      </c>
      <c r="B2386" s="125">
        <v>2011</v>
      </c>
      <c r="C2386" s="125">
        <v>17</v>
      </c>
      <c r="D2386" s="125">
        <v>3</v>
      </c>
      <c r="E2386" s="125">
        <v>4</v>
      </c>
      <c r="F2386" s="125">
        <v>306.49698599999999</v>
      </c>
      <c r="G2386" s="125">
        <v>0</v>
      </c>
      <c r="H2386" s="125">
        <v>380.90676100000002</v>
      </c>
      <c r="I2386" s="125">
        <v>309.37247100000002</v>
      </c>
      <c r="J2386" s="125">
        <v>306.49698599999999</v>
      </c>
    </row>
    <row r="2387" spans="1:10" x14ac:dyDescent="0.25">
      <c r="A2387" s="125">
        <v>923884</v>
      </c>
      <c r="B2387" s="125">
        <v>2011</v>
      </c>
      <c r="C2387" s="125">
        <v>17</v>
      </c>
      <c r="D2387" s="125">
        <v>4</v>
      </c>
      <c r="E2387" s="125">
        <v>1</v>
      </c>
      <c r="F2387" s="129">
        <v>367.83902599999999</v>
      </c>
      <c r="G2387" s="129">
        <v>0</v>
      </c>
      <c r="H2387" s="129">
        <v>425.93459999999999</v>
      </c>
      <c r="I2387" s="129">
        <v>373.92798499999998</v>
      </c>
      <c r="J2387" s="129">
        <v>367.83902599999999</v>
      </c>
    </row>
    <row r="2388" spans="1:10" hidden="1" x14ac:dyDescent="0.25">
      <c r="A2388" s="125">
        <v>923885</v>
      </c>
      <c r="B2388" s="125">
        <v>2011</v>
      </c>
      <c r="C2388" s="125">
        <v>17</v>
      </c>
      <c r="D2388" s="125">
        <v>4</v>
      </c>
      <c r="E2388" s="125">
        <v>2</v>
      </c>
      <c r="F2388" s="125">
        <v>339.65720900000002</v>
      </c>
      <c r="G2388" s="125">
        <v>0</v>
      </c>
      <c r="H2388" s="125">
        <v>367.83902599999999</v>
      </c>
      <c r="I2388" s="125">
        <v>354.41290199999997</v>
      </c>
      <c r="J2388" s="125">
        <v>339.65720900000002</v>
      </c>
    </row>
    <row r="2389" spans="1:10" hidden="1" x14ac:dyDescent="0.25">
      <c r="A2389" s="125">
        <v>923886</v>
      </c>
      <c r="B2389" s="125">
        <v>2011</v>
      </c>
      <c r="C2389" s="125">
        <v>17</v>
      </c>
      <c r="D2389" s="125">
        <v>4</v>
      </c>
      <c r="E2389" s="125">
        <v>3</v>
      </c>
      <c r="F2389" s="125">
        <v>28.551559999999998</v>
      </c>
      <c r="G2389" s="125">
        <v>287.03990599999997</v>
      </c>
      <c r="H2389" s="125">
        <v>339.65720900000002</v>
      </c>
      <c r="I2389" s="125">
        <v>321.21382199999999</v>
      </c>
      <c r="J2389" s="125">
        <v>315.59146600000003</v>
      </c>
    </row>
    <row r="2390" spans="1:10" hidden="1" x14ac:dyDescent="0.25">
      <c r="A2390" s="125">
        <v>923887</v>
      </c>
      <c r="B2390" s="125">
        <v>2011</v>
      </c>
      <c r="C2390" s="125">
        <v>17</v>
      </c>
      <c r="D2390" s="125">
        <v>4</v>
      </c>
      <c r="E2390" s="125">
        <v>4</v>
      </c>
      <c r="F2390" s="125">
        <v>706.07472600000006</v>
      </c>
      <c r="G2390" s="125">
        <v>0</v>
      </c>
      <c r="H2390" s="125">
        <v>814.34696499999995</v>
      </c>
      <c r="I2390" s="125">
        <v>714.91520000000003</v>
      </c>
      <c r="J2390" s="125">
        <v>706.07472600000006</v>
      </c>
    </row>
    <row r="2391" spans="1:10" x14ac:dyDescent="0.25">
      <c r="A2391" s="125">
        <v>923888</v>
      </c>
      <c r="B2391" s="125">
        <v>2011</v>
      </c>
      <c r="C2391" s="125">
        <v>17</v>
      </c>
      <c r="D2391" s="125">
        <v>5</v>
      </c>
      <c r="E2391" s="125">
        <v>1</v>
      </c>
      <c r="F2391" s="129">
        <v>64.793718999999996</v>
      </c>
      <c r="G2391" s="129">
        <v>0</v>
      </c>
      <c r="H2391" s="129">
        <v>74.011300000000006</v>
      </c>
      <c r="I2391" s="129">
        <v>69.600227000000004</v>
      </c>
      <c r="J2391" s="129">
        <v>64.793718999999996</v>
      </c>
    </row>
    <row r="2392" spans="1:10" hidden="1" x14ac:dyDescent="0.25">
      <c r="A2392" s="125">
        <v>923889</v>
      </c>
      <c r="B2392" s="125">
        <v>2011</v>
      </c>
      <c r="C2392" s="125">
        <v>17</v>
      </c>
      <c r="D2392" s="125">
        <v>5</v>
      </c>
      <c r="E2392" s="125">
        <v>2</v>
      </c>
      <c r="F2392" s="125">
        <v>63.665509999999998</v>
      </c>
      <c r="G2392" s="125">
        <v>0</v>
      </c>
      <c r="H2392" s="125">
        <v>64.793718999999996</v>
      </c>
      <c r="I2392" s="125">
        <v>63.666308999999998</v>
      </c>
      <c r="J2392" s="125">
        <v>63.665509999999998</v>
      </c>
    </row>
    <row r="2393" spans="1:10" hidden="1" x14ac:dyDescent="0.25">
      <c r="A2393" s="125">
        <v>923890</v>
      </c>
      <c r="B2393" s="125">
        <v>2011</v>
      </c>
      <c r="C2393" s="125">
        <v>17</v>
      </c>
      <c r="D2393" s="125">
        <v>5</v>
      </c>
      <c r="E2393" s="125">
        <v>3</v>
      </c>
      <c r="F2393" s="125">
        <v>0</v>
      </c>
      <c r="G2393" s="125">
        <v>62.008043999999998</v>
      </c>
      <c r="H2393" s="125">
        <v>63.665509999999998</v>
      </c>
      <c r="I2393" s="125">
        <v>62.010205999999997</v>
      </c>
      <c r="J2393" s="125">
        <v>62.008043999999998</v>
      </c>
    </row>
    <row r="2394" spans="1:10" hidden="1" x14ac:dyDescent="0.25">
      <c r="A2394" s="125">
        <v>923891</v>
      </c>
      <c r="B2394" s="125">
        <v>2011</v>
      </c>
      <c r="C2394" s="125">
        <v>17</v>
      </c>
      <c r="D2394" s="125">
        <v>5</v>
      </c>
      <c r="E2394" s="125">
        <v>4</v>
      </c>
      <c r="F2394" s="125">
        <v>25.953047000000002</v>
      </c>
      <c r="G2394" s="125">
        <v>0</v>
      </c>
      <c r="H2394" s="125">
        <v>28.551559999999998</v>
      </c>
      <c r="I2394" s="125">
        <v>26.849886999999999</v>
      </c>
      <c r="J2394" s="125">
        <v>25.953047000000002</v>
      </c>
    </row>
    <row r="2395" spans="1:10" x14ac:dyDescent="0.25">
      <c r="A2395" s="125">
        <v>923892</v>
      </c>
      <c r="B2395" s="125">
        <v>2011</v>
      </c>
      <c r="C2395" s="125">
        <v>18</v>
      </c>
      <c r="D2395" s="125">
        <v>2</v>
      </c>
      <c r="E2395" s="125">
        <v>1</v>
      </c>
      <c r="F2395" s="129">
        <v>1060.1613199999999</v>
      </c>
      <c r="G2395" s="129">
        <v>0</v>
      </c>
      <c r="H2395" s="129">
        <v>1434.97</v>
      </c>
      <c r="I2395" s="129">
        <v>1065.1782310000001</v>
      </c>
      <c r="J2395" s="129">
        <v>1060.1613199999999</v>
      </c>
    </row>
    <row r="2396" spans="1:10" hidden="1" x14ac:dyDescent="0.25">
      <c r="A2396" s="125">
        <v>923893</v>
      </c>
      <c r="B2396" s="125">
        <v>2011</v>
      </c>
      <c r="C2396" s="125">
        <v>18</v>
      </c>
      <c r="D2396" s="125">
        <v>2</v>
      </c>
      <c r="E2396" s="125">
        <v>2</v>
      </c>
      <c r="F2396" s="125">
        <v>972.65846999999997</v>
      </c>
      <c r="G2396" s="125">
        <v>0</v>
      </c>
      <c r="H2396" s="125">
        <v>1060.1613199999999</v>
      </c>
      <c r="I2396" s="125">
        <v>973.65215599999999</v>
      </c>
      <c r="J2396" s="125">
        <v>972.65846999999997</v>
      </c>
    </row>
    <row r="2397" spans="1:10" hidden="1" x14ac:dyDescent="0.25">
      <c r="A2397" s="125">
        <v>923894</v>
      </c>
      <c r="B2397" s="125">
        <v>2011</v>
      </c>
      <c r="C2397" s="125">
        <v>18</v>
      </c>
      <c r="D2397" s="125">
        <v>2</v>
      </c>
      <c r="E2397" s="125">
        <v>3</v>
      </c>
      <c r="F2397" s="125">
        <v>813.69342300000005</v>
      </c>
      <c r="G2397" s="125">
        <v>32.072386999999999</v>
      </c>
      <c r="H2397" s="125">
        <v>972.65846999999997</v>
      </c>
      <c r="I2397" s="125">
        <v>856.03671899999995</v>
      </c>
      <c r="J2397" s="125">
        <v>845.76580999999999</v>
      </c>
    </row>
    <row r="2398" spans="1:10" hidden="1" x14ac:dyDescent="0.25">
      <c r="A2398" s="125">
        <v>923895</v>
      </c>
      <c r="B2398" s="125">
        <v>2011</v>
      </c>
      <c r="C2398" s="125">
        <v>18</v>
      </c>
      <c r="D2398" s="125">
        <v>2</v>
      </c>
      <c r="E2398" s="125">
        <v>4</v>
      </c>
      <c r="F2398" s="125">
        <v>1060.1747780000001</v>
      </c>
      <c r="G2398" s="125">
        <v>0</v>
      </c>
      <c r="H2398" s="125">
        <v>1434.97</v>
      </c>
      <c r="I2398" s="125">
        <v>1065.1782310000001</v>
      </c>
      <c r="J2398" s="125">
        <v>1060.1747780000001</v>
      </c>
    </row>
    <row r="2399" spans="1:10" x14ac:dyDescent="0.25">
      <c r="A2399" s="125">
        <v>923896</v>
      </c>
      <c r="B2399" s="125">
        <v>2011</v>
      </c>
      <c r="C2399" s="125">
        <v>18</v>
      </c>
      <c r="D2399" s="125">
        <v>3</v>
      </c>
      <c r="E2399" s="125">
        <v>1</v>
      </c>
      <c r="F2399" s="129">
        <v>1699.6521729999999</v>
      </c>
      <c r="G2399" s="129">
        <v>0</v>
      </c>
      <c r="H2399" s="129">
        <v>2133.8881999999999</v>
      </c>
      <c r="I2399" s="129">
        <v>1733.143996</v>
      </c>
      <c r="J2399" s="129">
        <v>1699.6521729999999</v>
      </c>
    </row>
    <row r="2400" spans="1:10" hidden="1" x14ac:dyDescent="0.25">
      <c r="A2400" s="125">
        <v>923897</v>
      </c>
      <c r="B2400" s="125">
        <v>2011</v>
      </c>
      <c r="C2400" s="125">
        <v>18</v>
      </c>
      <c r="D2400" s="125">
        <v>3</v>
      </c>
      <c r="E2400" s="125">
        <v>2</v>
      </c>
      <c r="F2400" s="125">
        <v>1578.8141450000001</v>
      </c>
      <c r="G2400" s="125">
        <v>0</v>
      </c>
      <c r="H2400" s="125">
        <v>1699.6521729999999</v>
      </c>
      <c r="I2400" s="125">
        <v>1601.582242</v>
      </c>
      <c r="J2400" s="125">
        <v>1578.8141450000001</v>
      </c>
    </row>
    <row r="2401" spans="1:10" hidden="1" x14ac:dyDescent="0.25">
      <c r="A2401" s="125">
        <v>923898</v>
      </c>
      <c r="B2401" s="125">
        <v>2011</v>
      </c>
      <c r="C2401" s="125">
        <v>18</v>
      </c>
      <c r="D2401" s="125">
        <v>3</v>
      </c>
      <c r="E2401" s="125">
        <v>3</v>
      </c>
      <c r="F2401" s="125">
        <v>1054.784856</v>
      </c>
      <c r="G2401" s="125">
        <v>285.03835800000002</v>
      </c>
      <c r="H2401" s="125">
        <v>1578.8141450000001</v>
      </c>
      <c r="I2401" s="125">
        <v>1444.1412989999999</v>
      </c>
      <c r="J2401" s="125">
        <v>1339.8232149999999</v>
      </c>
    </row>
    <row r="2402" spans="1:10" hidden="1" x14ac:dyDescent="0.25">
      <c r="A2402" s="125">
        <v>923899</v>
      </c>
      <c r="B2402" s="125">
        <v>2011</v>
      </c>
      <c r="C2402" s="125">
        <v>18</v>
      </c>
      <c r="D2402" s="125">
        <v>3</v>
      </c>
      <c r="E2402" s="125">
        <v>4</v>
      </c>
      <c r="F2402" s="125">
        <v>649.02606200000002</v>
      </c>
      <c r="G2402" s="125">
        <v>0</v>
      </c>
      <c r="H2402" s="125">
        <v>813.69342300000005</v>
      </c>
      <c r="I2402" s="125">
        <v>660.881798</v>
      </c>
      <c r="J2402" s="125">
        <v>649.02606200000002</v>
      </c>
    </row>
    <row r="2403" spans="1:10" x14ac:dyDescent="0.25">
      <c r="A2403" s="125">
        <v>923900</v>
      </c>
      <c r="B2403" s="125">
        <v>2011</v>
      </c>
      <c r="C2403" s="125">
        <v>18</v>
      </c>
      <c r="D2403" s="125">
        <v>4</v>
      </c>
      <c r="E2403" s="125">
        <v>1</v>
      </c>
      <c r="F2403" s="129">
        <v>515.36574199999995</v>
      </c>
      <c r="G2403" s="129">
        <v>0</v>
      </c>
      <c r="H2403" s="129">
        <v>606.98820000000001</v>
      </c>
      <c r="I2403" s="129">
        <v>532.87494100000004</v>
      </c>
      <c r="J2403" s="129">
        <v>515.36574199999995</v>
      </c>
    </row>
    <row r="2404" spans="1:10" hidden="1" x14ac:dyDescent="0.25">
      <c r="A2404" s="125">
        <v>923901</v>
      </c>
      <c r="B2404" s="125">
        <v>2011</v>
      </c>
      <c r="C2404" s="125">
        <v>18</v>
      </c>
      <c r="D2404" s="125">
        <v>4</v>
      </c>
      <c r="E2404" s="125">
        <v>2</v>
      </c>
      <c r="F2404" s="125">
        <v>475.88123300000001</v>
      </c>
      <c r="G2404" s="125">
        <v>0</v>
      </c>
      <c r="H2404" s="125">
        <v>515.36574199999995</v>
      </c>
      <c r="I2404" s="125">
        <v>496.55489299999999</v>
      </c>
      <c r="J2404" s="125">
        <v>475.88123300000001</v>
      </c>
    </row>
    <row r="2405" spans="1:10" hidden="1" x14ac:dyDescent="0.25">
      <c r="A2405" s="125">
        <v>923902</v>
      </c>
      <c r="B2405" s="125">
        <v>2011</v>
      </c>
      <c r="C2405" s="125">
        <v>18</v>
      </c>
      <c r="D2405" s="125">
        <v>4</v>
      </c>
      <c r="E2405" s="125">
        <v>3</v>
      </c>
      <c r="F2405" s="125">
        <v>40.002541000000001</v>
      </c>
      <c r="G2405" s="125">
        <v>402.16106400000001</v>
      </c>
      <c r="H2405" s="125">
        <v>475.88123300000001</v>
      </c>
      <c r="I2405" s="125">
        <v>450.04088200000001</v>
      </c>
      <c r="J2405" s="125">
        <v>442.16360500000002</v>
      </c>
    </row>
    <row r="2406" spans="1:10" hidden="1" x14ac:dyDescent="0.25">
      <c r="A2406" s="125">
        <v>923903</v>
      </c>
      <c r="B2406" s="125">
        <v>2011</v>
      </c>
      <c r="C2406" s="125">
        <v>18</v>
      </c>
      <c r="D2406" s="125">
        <v>4</v>
      </c>
      <c r="E2406" s="125">
        <v>4</v>
      </c>
      <c r="F2406" s="125">
        <v>902.21394499999997</v>
      </c>
      <c r="G2406" s="125">
        <v>0</v>
      </c>
      <c r="H2406" s="125">
        <v>1054.784856</v>
      </c>
      <c r="I2406" s="125">
        <v>925.99562500000002</v>
      </c>
      <c r="J2406" s="125">
        <v>902.21394499999997</v>
      </c>
    </row>
    <row r="2407" spans="1:10" x14ac:dyDescent="0.25">
      <c r="A2407" s="125">
        <v>923904</v>
      </c>
      <c r="B2407" s="125">
        <v>2011</v>
      </c>
      <c r="C2407" s="125">
        <v>18</v>
      </c>
      <c r="D2407" s="125">
        <v>5</v>
      </c>
      <c r="E2407" s="125">
        <v>1</v>
      </c>
      <c r="F2407" s="129">
        <v>41.826763</v>
      </c>
      <c r="G2407" s="129">
        <v>0</v>
      </c>
      <c r="H2407" s="129">
        <v>50.709299999999999</v>
      </c>
      <c r="I2407" s="129">
        <v>47.687026000000003</v>
      </c>
      <c r="J2407" s="129">
        <v>41.826763</v>
      </c>
    </row>
    <row r="2408" spans="1:10" hidden="1" x14ac:dyDescent="0.25">
      <c r="A2408" s="125">
        <v>923905</v>
      </c>
      <c r="B2408" s="125">
        <v>2011</v>
      </c>
      <c r="C2408" s="125">
        <v>18</v>
      </c>
      <c r="D2408" s="125">
        <v>5</v>
      </c>
      <c r="E2408" s="125">
        <v>2</v>
      </c>
      <c r="F2408" s="125">
        <v>41.098461999999998</v>
      </c>
      <c r="G2408" s="125">
        <v>0</v>
      </c>
      <c r="H2408" s="125">
        <v>41.826763</v>
      </c>
      <c r="I2408" s="125">
        <v>41.098976999999998</v>
      </c>
      <c r="J2408" s="125">
        <v>41.098461999999998</v>
      </c>
    </row>
    <row r="2409" spans="1:10" hidden="1" x14ac:dyDescent="0.25">
      <c r="A2409" s="125">
        <v>923906</v>
      </c>
      <c r="B2409" s="125">
        <v>2011</v>
      </c>
      <c r="C2409" s="125">
        <v>18</v>
      </c>
      <c r="D2409" s="125">
        <v>5</v>
      </c>
      <c r="E2409" s="125">
        <v>3</v>
      </c>
      <c r="F2409" s="125">
        <v>0</v>
      </c>
      <c r="G2409" s="125">
        <v>40.028506</v>
      </c>
      <c r="H2409" s="125">
        <v>41.098461999999998</v>
      </c>
      <c r="I2409" s="125">
        <v>40.029902</v>
      </c>
      <c r="J2409" s="125">
        <v>40.028506</v>
      </c>
    </row>
    <row r="2410" spans="1:10" hidden="1" x14ac:dyDescent="0.25">
      <c r="A2410" s="125">
        <v>923907</v>
      </c>
      <c r="B2410" s="125">
        <v>2011</v>
      </c>
      <c r="C2410" s="125">
        <v>18</v>
      </c>
      <c r="D2410" s="125">
        <v>5</v>
      </c>
      <c r="E2410" s="125">
        <v>4</v>
      </c>
      <c r="F2410" s="125">
        <v>34.963214000000001</v>
      </c>
      <c r="G2410" s="125">
        <v>0</v>
      </c>
      <c r="H2410" s="125">
        <v>40.002541000000001</v>
      </c>
      <c r="I2410" s="125">
        <v>37.618389999999998</v>
      </c>
      <c r="J2410" s="125">
        <v>34.963214000000001</v>
      </c>
    </row>
    <row r="2411" spans="1:10" x14ac:dyDescent="0.25">
      <c r="A2411" s="125">
        <v>923908</v>
      </c>
      <c r="B2411" s="125">
        <v>2011</v>
      </c>
      <c r="C2411" s="125">
        <v>19</v>
      </c>
      <c r="D2411" s="125">
        <v>2</v>
      </c>
      <c r="E2411" s="125">
        <v>1</v>
      </c>
      <c r="F2411" s="129">
        <v>1507.023578</v>
      </c>
      <c r="G2411" s="129">
        <v>0</v>
      </c>
      <c r="H2411" s="129">
        <v>2034.6858</v>
      </c>
      <c r="I2411" s="129">
        <v>1510.3472690000001</v>
      </c>
      <c r="J2411" s="129">
        <v>1507.023578</v>
      </c>
    </row>
    <row r="2412" spans="1:10" hidden="1" x14ac:dyDescent="0.25">
      <c r="A2412" s="125">
        <v>923909</v>
      </c>
      <c r="B2412" s="125">
        <v>2011</v>
      </c>
      <c r="C2412" s="125">
        <v>19</v>
      </c>
      <c r="D2412" s="125">
        <v>2</v>
      </c>
      <c r="E2412" s="125">
        <v>2</v>
      </c>
      <c r="F2412" s="125">
        <v>1382.7869250000001</v>
      </c>
      <c r="G2412" s="125">
        <v>0</v>
      </c>
      <c r="H2412" s="125">
        <v>1507.023578</v>
      </c>
      <c r="I2412" s="125">
        <v>1384.0504539999999</v>
      </c>
      <c r="J2412" s="125">
        <v>1382.7869250000001</v>
      </c>
    </row>
    <row r="2413" spans="1:10" hidden="1" x14ac:dyDescent="0.25">
      <c r="A2413" s="125">
        <v>923910</v>
      </c>
      <c r="B2413" s="125">
        <v>2011</v>
      </c>
      <c r="C2413" s="125">
        <v>19</v>
      </c>
      <c r="D2413" s="125">
        <v>2</v>
      </c>
      <c r="E2413" s="125">
        <v>3</v>
      </c>
      <c r="F2413" s="125">
        <v>1199.2247110000001</v>
      </c>
      <c r="G2413" s="125">
        <v>9.6238489999999999</v>
      </c>
      <c r="H2413" s="125">
        <v>1382.7869250000001</v>
      </c>
      <c r="I2413" s="125">
        <v>1216.9907720000001</v>
      </c>
      <c r="J2413" s="125">
        <v>1208.8485599999999</v>
      </c>
    </row>
    <row r="2414" spans="1:10" hidden="1" x14ac:dyDescent="0.25">
      <c r="A2414" s="125">
        <v>923911</v>
      </c>
      <c r="B2414" s="125">
        <v>2011</v>
      </c>
      <c r="C2414" s="125">
        <v>19</v>
      </c>
      <c r="D2414" s="125">
        <v>2</v>
      </c>
      <c r="E2414" s="125">
        <v>4</v>
      </c>
      <c r="F2414" s="125">
        <v>1506.982068</v>
      </c>
      <c r="G2414" s="125">
        <v>0</v>
      </c>
      <c r="H2414" s="125">
        <v>2034.6858</v>
      </c>
      <c r="I2414" s="125">
        <v>1510.3472690000001</v>
      </c>
      <c r="J2414" s="125">
        <v>1506.982068</v>
      </c>
    </row>
    <row r="2415" spans="1:10" x14ac:dyDescent="0.25">
      <c r="A2415" s="125">
        <v>923912</v>
      </c>
      <c r="B2415" s="125">
        <v>2011</v>
      </c>
      <c r="C2415" s="125">
        <v>19</v>
      </c>
      <c r="D2415" s="125">
        <v>3</v>
      </c>
      <c r="E2415" s="125">
        <v>1</v>
      </c>
      <c r="F2415" s="129">
        <v>190.88704799999999</v>
      </c>
      <c r="G2415" s="129">
        <v>0</v>
      </c>
      <c r="H2415" s="129">
        <v>235.68119999999999</v>
      </c>
      <c r="I2415" s="129">
        <v>191.42027100000001</v>
      </c>
      <c r="J2415" s="129">
        <v>190.88704799999999</v>
      </c>
    </row>
    <row r="2416" spans="1:10" hidden="1" x14ac:dyDescent="0.25">
      <c r="A2416" s="125">
        <v>923913</v>
      </c>
      <c r="B2416" s="125">
        <v>2011</v>
      </c>
      <c r="C2416" s="125">
        <v>19</v>
      </c>
      <c r="D2416" s="125">
        <v>3</v>
      </c>
      <c r="E2416" s="125">
        <v>2</v>
      </c>
      <c r="F2416" s="125">
        <v>178.73580799999999</v>
      </c>
      <c r="G2416" s="125">
        <v>0</v>
      </c>
      <c r="H2416" s="125">
        <v>190.88704799999999</v>
      </c>
      <c r="I2416" s="125">
        <v>179.87286599999999</v>
      </c>
      <c r="J2416" s="125">
        <v>178.73580799999999</v>
      </c>
    </row>
    <row r="2417" spans="1:10" hidden="1" x14ac:dyDescent="0.25">
      <c r="A2417" s="125">
        <v>923914</v>
      </c>
      <c r="B2417" s="125">
        <v>2011</v>
      </c>
      <c r="C2417" s="125">
        <v>19</v>
      </c>
      <c r="D2417" s="125">
        <v>3</v>
      </c>
      <c r="E2417" s="125">
        <v>3</v>
      </c>
      <c r="F2417" s="125">
        <v>136.105121</v>
      </c>
      <c r="G2417" s="125">
        <v>21.579961999999998</v>
      </c>
      <c r="H2417" s="125">
        <v>178.73580799999999</v>
      </c>
      <c r="I2417" s="125">
        <v>163.489644</v>
      </c>
      <c r="J2417" s="125">
        <v>157.68508299999999</v>
      </c>
    </row>
    <row r="2418" spans="1:10" hidden="1" x14ac:dyDescent="0.25">
      <c r="A2418" s="125">
        <v>923915</v>
      </c>
      <c r="B2418" s="125">
        <v>2011</v>
      </c>
      <c r="C2418" s="125">
        <v>19</v>
      </c>
      <c r="D2418" s="125">
        <v>3</v>
      </c>
      <c r="E2418" s="125">
        <v>4</v>
      </c>
      <c r="F2418" s="125">
        <v>971.47360300000003</v>
      </c>
      <c r="G2418" s="125">
        <v>0</v>
      </c>
      <c r="H2418" s="125">
        <v>1199.2247110000001</v>
      </c>
      <c r="I2418" s="125">
        <v>974.01031</v>
      </c>
      <c r="J2418" s="125">
        <v>971.47360300000003</v>
      </c>
    </row>
    <row r="2419" spans="1:10" x14ac:dyDescent="0.25">
      <c r="A2419" s="125">
        <v>923916</v>
      </c>
      <c r="B2419" s="125">
        <v>2011</v>
      </c>
      <c r="C2419" s="125">
        <v>19</v>
      </c>
      <c r="D2419" s="125">
        <v>4</v>
      </c>
      <c r="E2419" s="125">
        <v>1</v>
      </c>
      <c r="F2419" s="129">
        <v>1591.092807</v>
      </c>
      <c r="G2419" s="129">
        <v>0</v>
      </c>
      <c r="H2419" s="129">
        <v>1858.1192000000001</v>
      </c>
      <c r="I2419" s="129">
        <v>1631.2428460000001</v>
      </c>
      <c r="J2419" s="129">
        <v>1591.092807</v>
      </c>
    </row>
    <row r="2420" spans="1:10" hidden="1" x14ac:dyDescent="0.25">
      <c r="A2420" s="125">
        <v>923917</v>
      </c>
      <c r="B2420" s="125">
        <v>2011</v>
      </c>
      <c r="C2420" s="125">
        <v>19</v>
      </c>
      <c r="D2420" s="125">
        <v>4</v>
      </c>
      <c r="E2420" s="125">
        <v>2</v>
      </c>
      <c r="F2420" s="125">
        <v>1501.3537160000001</v>
      </c>
      <c r="G2420" s="125">
        <v>0</v>
      </c>
      <c r="H2420" s="125">
        <v>1591.092807</v>
      </c>
      <c r="I2420" s="125">
        <v>1533.0179189999999</v>
      </c>
      <c r="J2420" s="125">
        <v>1501.3537160000001</v>
      </c>
    </row>
    <row r="2421" spans="1:10" hidden="1" x14ac:dyDescent="0.25">
      <c r="A2421" s="125">
        <v>923918</v>
      </c>
      <c r="B2421" s="125">
        <v>2011</v>
      </c>
      <c r="C2421" s="125">
        <v>19</v>
      </c>
      <c r="D2421" s="125">
        <v>4</v>
      </c>
      <c r="E2421" s="125">
        <v>3</v>
      </c>
      <c r="F2421" s="125">
        <v>135.33638300000001</v>
      </c>
      <c r="G2421" s="125">
        <v>1182.7350309999999</v>
      </c>
      <c r="H2421" s="125">
        <v>1501.3537160000001</v>
      </c>
      <c r="I2421" s="125">
        <v>1419.830209</v>
      </c>
      <c r="J2421" s="125">
        <v>1318.071414</v>
      </c>
    </row>
    <row r="2422" spans="1:10" hidden="1" x14ac:dyDescent="0.25">
      <c r="A2422" s="125">
        <v>923919</v>
      </c>
      <c r="B2422" s="125">
        <v>2011</v>
      </c>
      <c r="C2422" s="125">
        <v>19</v>
      </c>
      <c r="D2422" s="125">
        <v>4</v>
      </c>
      <c r="E2422" s="125">
        <v>4</v>
      </c>
      <c r="F2422" s="125">
        <v>117.948487</v>
      </c>
      <c r="G2422" s="125">
        <v>0</v>
      </c>
      <c r="H2422" s="125">
        <v>136.105121</v>
      </c>
      <c r="I2422" s="125">
        <v>119.48668499999999</v>
      </c>
      <c r="J2422" s="125">
        <v>117.948487</v>
      </c>
    </row>
    <row r="2423" spans="1:10" x14ac:dyDescent="0.25">
      <c r="A2423" s="125">
        <v>923920</v>
      </c>
      <c r="B2423" s="125">
        <v>2011</v>
      </c>
      <c r="C2423" s="125">
        <v>19</v>
      </c>
      <c r="D2423" s="125">
        <v>5</v>
      </c>
      <c r="E2423" s="125">
        <v>1</v>
      </c>
      <c r="F2423" s="129">
        <v>9.1573869999999999</v>
      </c>
      <c r="G2423" s="129">
        <v>0</v>
      </c>
      <c r="H2423" s="129">
        <v>9.9546500000000009</v>
      </c>
      <c r="I2423" s="129">
        <v>9.3613529999999994</v>
      </c>
      <c r="J2423" s="129">
        <v>9.1573869999999999</v>
      </c>
    </row>
    <row r="2424" spans="1:10" hidden="1" x14ac:dyDescent="0.25">
      <c r="A2424" s="125">
        <v>923921</v>
      </c>
      <c r="B2424" s="125">
        <v>2011</v>
      </c>
      <c r="C2424" s="125">
        <v>19</v>
      </c>
      <c r="D2424" s="125">
        <v>5</v>
      </c>
      <c r="E2424" s="125">
        <v>2</v>
      </c>
      <c r="F2424" s="125">
        <v>8.6700149999999994</v>
      </c>
      <c r="G2424" s="125">
        <v>0</v>
      </c>
      <c r="H2424" s="125">
        <v>9.1573869999999999</v>
      </c>
      <c r="I2424" s="125">
        <v>8.998049</v>
      </c>
      <c r="J2424" s="125">
        <v>8.6700149999999994</v>
      </c>
    </row>
    <row r="2425" spans="1:10" hidden="1" x14ac:dyDescent="0.25">
      <c r="A2425" s="125">
        <v>923922</v>
      </c>
      <c r="B2425" s="125">
        <v>2011</v>
      </c>
      <c r="C2425" s="125">
        <v>19</v>
      </c>
      <c r="D2425" s="125">
        <v>5</v>
      </c>
      <c r="E2425" s="125">
        <v>3</v>
      </c>
      <c r="F2425" s="125">
        <v>0</v>
      </c>
      <c r="G2425" s="125">
        <v>7.1698979999999999</v>
      </c>
      <c r="H2425" s="125">
        <v>8.6700149999999994</v>
      </c>
      <c r="I2425" s="125">
        <v>8.4445949999999996</v>
      </c>
      <c r="J2425" s="125">
        <v>7.1698979999999999</v>
      </c>
    </row>
    <row r="2426" spans="1:10" hidden="1" x14ac:dyDescent="0.25">
      <c r="A2426" s="125">
        <v>923923</v>
      </c>
      <c r="B2426" s="125">
        <v>2011</v>
      </c>
      <c r="C2426" s="125">
        <v>19</v>
      </c>
      <c r="D2426" s="125">
        <v>5</v>
      </c>
      <c r="E2426" s="125">
        <v>4</v>
      </c>
      <c r="F2426" s="125">
        <v>126.392522</v>
      </c>
      <c r="G2426" s="125">
        <v>0</v>
      </c>
      <c r="H2426" s="125">
        <v>135.33638300000001</v>
      </c>
      <c r="I2426" s="125">
        <v>127.270335</v>
      </c>
      <c r="J2426" s="125">
        <v>126.392522</v>
      </c>
    </row>
    <row r="2427" spans="1:10" x14ac:dyDescent="0.25">
      <c r="A2427" s="125">
        <v>923924</v>
      </c>
      <c r="B2427" s="125">
        <v>2011</v>
      </c>
      <c r="C2427" s="125">
        <v>20</v>
      </c>
      <c r="D2427" s="125">
        <v>2</v>
      </c>
      <c r="E2427" s="125">
        <v>1</v>
      </c>
      <c r="F2427" s="129">
        <v>5358.4730010000003</v>
      </c>
      <c r="G2427" s="129">
        <v>0</v>
      </c>
      <c r="H2427" s="129">
        <v>7234.6638000000003</v>
      </c>
      <c r="I2427" s="129">
        <v>5370.2909390000004</v>
      </c>
      <c r="J2427" s="129">
        <v>5358.4730010000003</v>
      </c>
    </row>
    <row r="2428" spans="1:10" hidden="1" x14ac:dyDescent="0.25">
      <c r="A2428" s="125">
        <v>923925</v>
      </c>
      <c r="B2428" s="125">
        <v>2011</v>
      </c>
      <c r="C2428" s="125">
        <v>20</v>
      </c>
      <c r="D2428" s="125">
        <v>2</v>
      </c>
      <c r="E2428" s="125">
        <v>2</v>
      </c>
      <c r="F2428" s="125">
        <v>4916.728916</v>
      </c>
      <c r="G2428" s="125">
        <v>0</v>
      </c>
      <c r="H2428" s="125">
        <v>5358.4730010000003</v>
      </c>
      <c r="I2428" s="125">
        <v>4921.2216040000003</v>
      </c>
      <c r="J2428" s="125">
        <v>4916.728916</v>
      </c>
    </row>
    <row r="2429" spans="1:10" hidden="1" x14ac:dyDescent="0.25">
      <c r="A2429" s="125">
        <v>923926</v>
      </c>
      <c r="B2429" s="125">
        <v>2011</v>
      </c>
      <c r="C2429" s="125">
        <v>20</v>
      </c>
      <c r="D2429" s="125">
        <v>2</v>
      </c>
      <c r="E2429" s="125">
        <v>3</v>
      </c>
      <c r="F2429" s="125">
        <v>4264.0392570000004</v>
      </c>
      <c r="G2429" s="125">
        <v>34.219166000000001</v>
      </c>
      <c r="H2429" s="125">
        <v>4916.728916</v>
      </c>
      <c r="I2429" s="125">
        <v>4327.213119</v>
      </c>
      <c r="J2429" s="125">
        <v>4298.2584230000002</v>
      </c>
    </row>
    <row r="2430" spans="1:10" hidden="1" x14ac:dyDescent="0.25">
      <c r="A2430" s="125">
        <v>923927</v>
      </c>
      <c r="B2430" s="125">
        <v>2011</v>
      </c>
      <c r="C2430" s="125">
        <v>20</v>
      </c>
      <c r="D2430" s="125">
        <v>2</v>
      </c>
      <c r="E2430" s="125">
        <v>4</v>
      </c>
      <c r="F2430" s="125">
        <v>5358.3254049999996</v>
      </c>
      <c r="G2430" s="125">
        <v>0</v>
      </c>
      <c r="H2430" s="125">
        <v>7234.6638000000003</v>
      </c>
      <c r="I2430" s="125">
        <v>5370.2909390000004</v>
      </c>
      <c r="J2430" s="125">
        <v>5358.3254049999996</v>
      </c>
    </row>
    <row r="2431" spans="1:10" x14ac:dyDescent="0.25">
      <c r="A2431" s="125">
        <v>923928</v>
      </c>
      <c r="B2431" s="125">
        <v>2011</v>
      </c>
      <c r="C2431" s="125">
        <v>20</v>
      </c>
      <c r="D2431" s="125">
        <v>3</v>
      </c>
      <c r="E2431" s="125">
        <v>1</v>
      </c>
      <c r="F2431" s="129">
        <v>752.642338</v>
      </c>
      <c r="G2431" s="129">
        <v>0</v>
      </c>
      <c r="H2431" s="129">
        <v>930.40160000000003</v>
      </c>
      <c r="I2431" s="129">
        <v>755.67218000000003</v>
      </c>
      <c r="J2431" s="129">
        <v>752.642338</v>
      </c>
    </row>
    <row r="2432" spans="1:10" hidden="1" x14ac:dyDescent="0.25">
      <c r="A2432" s="125">
        <v>923929</v>
      </c>
      <c r="B2432" s="125">
        <v>2011</v>
      </c>
      <c r="C2432" s="125">
        <v>20</v>
      </c>
      <c r="D2432" s="125">
        <v>3</v>
      </c>
      <c r="E2432" s="125">
        <v>2</v>
      </c>
      <c r="F2432" s="125">
        <v>704.639814</v>
      </c>
      <c r="G2432" s="125">
        <v>0</v>
      </c>
      <c r="H2432" s="125">
        <v>752.642338</v>
      </c>
      <c r="I2432" s="125">
        <v>709.21487500000001</v>
      </c>
      <c r="J2432" s="125">
        <v>704.639814</v>
      </c>
    </row>
    <row r="2433" spans="1:10" hidden="1" x14ac:dyDescent="0.25">
      <c r="A2433" s="125">
        <v>923930</v>
      </c>
      <c r="B2433" s="125">
        <v>2011</v>
      </c>
      <c r="C2433" s="125">
        <v>20</v>
      </c>
      <c r="D2433" s="125">
        <v>3</v>
      </c>
      <c r="E2433" s="125">
        <v>3</v>
      </c>
      <c r="F2433" s="125">
        <v>531.55326500000001</v>
      </c>
      <c r="G2433" s="125">
        <v>84.279703999999995</v>
      </c>
      <c r="H2433" s="125">
        <v>704.639814</v>
      </c>
      <c r="I2433" s="125">
        <v>644.53403800000001</v>
      </c>
      <c r="J2433" s="125">
        <v>615.83296900000005</v>
      </c>
    </row>
    <row r="2434" spans="1:10" hidden="1" x14ac:dyDescent="0.25">
      <c r="A2434" s="125">
        <v>923931</v>
      </c>
      <c r="B2434" s="125">
        <v>2011</v>
      </c>
      <c r="C2434" s="125">
        <v>20</v>
      </c>
      <c r="D2434" s="125">
        <v>3</v>
      </c>
      <c r="E2434" s="125">
        <v>4</v>
      </c>
      <c r="F2434" s="125">
        <v>3449.2866439999998</v>
      </c>
      <c r="G2434" s="125">
        <v>0</v>
      </c>
      <c r="H2434" s="125">
        <v>4264.0392570000004</v>
      </c>
      <c r="I2434" s="125">
        <v>3463.2526849999999</v>
      </c>
      <c r="J2434" s="125">
        <v>3449.2866439999998</v>
      </c>
    </row>
    <row r="2435" spans="1:10" x14ac:dyDescent="0.25">
      <c r="A2435" s="125">
        <v>923932</v>
      </c>
      <c r="B2435" s="125">
        <v>2011</v>
      </c>
      <c r="C2435" s="125">
        <v>20</v>
      </c>
      <c r="D2435" s="125">
        <v>4</v>
      </c>
      <c r="E2435" s="125">
        <v>1</v>
      </c>
      <c r="F2435" s="129">
        <v>6166.7848320000003</v>
      </c>
      <c r="G2435" s="129">
        <v>0</v>
      </c>
      <c r="H2435" s="129">
        <v>7248.1887999999999</v>
      </c>
      <c r="I2435" s="129">
        <v>6363.1849480000001</v>
      </c>
      <c r="J2435" s="129">
        <v>6166.7848320000003</v>
      </c>
    </row>
    <row r="2436" spans="1:10" hidden="1" x14ac:dyDescent="0.25">
      <c r="A2436" s="125">
        <v>923933</v>
      </c>
      <c r="B2436" s="125">
        <v>2011</v>
      </c>
      <c r="C2436" s="125">
        <v>20</v>
      </c>
      <c r="D2436" s="125">
        <v>4</v>
      </c>
      <c r="E2436" s="125">
        <v>2</v>
      </c>
      <c r="F2436" s="125">
        <v>5817.7307979999996</v>
      </c>
      <c r="G2436" s="125">
        <v>0</v>
      </c>
      <c r="H2436" s="125">
        <v>6166.7848320000003</v>
      </c>
      <c r="I2436" s="125">
        <v>5941.6971860000003</v>
      </c>
      <c r="J2436" s="125">
        <v>5817.7307979999996</v>
      </c>
    </row>
    <row r="2437" spans="1:10" hidden="1" x14ac:dyDescent="0.25">
      <c r="A2437" s="125">
        <v>923934</v>
      </c>
      <c r="B2437" s="125">
        <v>2011</v>
      </c>
      <c r="C2437" s="125">
        <v>20</v>
      </c>
      <c r="D2437" s="125">
        <v>4</v>
      </c>
      <c r="E2437" s="125">
        <v>3</v>
      </c>
      <c r="F2437" s="125">
        <v>515.41751199999999</v>
      </c>
      <c r="G2437" s="125">
        <v>4504.3493319999998</v>
      </c>
      <c r="H2437" s="125">
        <v>5817.7307979999996</v>
      </c>
      <c r="I2437" s="125">
        <v>5501.8280160000004</v>
      </c>
      <c r="J2437" s="125">
        <v>5019.7668430000003</v>
      </c>
    </row>
    <row r="2438" spans="1:10" hidden="1" x14ac:dyDescent="0.25">
      <c r="A2438" s="125">
        <v>923935</v>
      </c>
      <c r="B2438" s="125">
        <v>2011</v>
      </c>
      <c r="C2438" s="125">
        <v>20</v>
      </c>
      <c r="D2438" s="125">
        <v>4</v>
      </c>
      <c r="E2438" s="125">
        <v>4</v>
      </c>
      <c r="F2438" s="125">
        <v>458.16152799999998</v>
      </c>
      <c r="G2438" s="125">
        <v>0</v>
      </c>
      <c r="H2438" s="125">
        <v>531.55326500000001</v>
      </c>
      <c r="I2438" s="125">
        <v>466.65061100000003</v>
      </c>
      <c r="J2438" s="125">
        <v>458.16152799999998</v>
      </c>
    </row>
    <row r="2439" spans="1:10" x14ac:dyDescent="0.25">
      <c r="A2439" s="125">
        <v>923936</v>
      </c>
      <c r="B2439" s="125">
        <v>2011</v>
      </c>
      <c r="C2439" s="125">
        <v>20</v>
      </c>
      <c r="D2439" s="125">
        <v>5</v>
      </c>
      <c r="E2439" s="125">
        <v>1</v>
      </c>
      <c r="F2439" s="129">
        <v>40.798627000000003</v>
      </c>
      <c r="G2439" s="129">
        <v>0</v>
      </c>
      <c r="H2439" s="129">
        <v>44.384300000000003</v>
      </c>
      <c r="I2439" s="129">
        <v>41.738996</v>
      </c>
      <c r="J2439" s="129">
        <v>40.798627000000003</v>
      </c>
    </row>
    <row r="2440" spans="1:10" hidden="1" x14ac:dyDescent="0.25">
      <c r="A2440" s="125">
        <v>923937</v>
      </c>
      <c r="B2440" s="125">
        <v>2011</v>
      </c>
      <c r="C2440" s="125">
        <v>20</v>
      </c>
      <c r="D2440" s="125">
        <v>5</v>
      </c>
      <c r="E2440" s="125">
        <v>2</v>
      </c>
      <c r="F2440" s="125">
        <v>38.627254000000001</v>
      </c>
      <c r="G2440" s="125">
        <v>0</v>
      </c>
      <c r="H2440" s="125">
        <v>40.798627000000003</v>
      </c>
      <c r="I2440" s="125">
        <v>40.088731000000003</v>
      </c>
      <c r="J2440" s="125">
        <v>38.627254000000001</v>
      </c>
    </row>
    <row r="2441" spans="1:10" hidden="1" x14ac:dyDescent="0.25">
      <c r="A2441" s="125">
        <v>923938</v>
      </c>
      <c r="B2441" s="125">
        <v>2011</v>
      </c>
      <c r="C2441" s="125">
        <v>20</v>
      </c>
      <c r="D2441" s="125">
        <v>5</v>
      </c>
      <c r="E2441" s="125">
        <v>3</v>
      </c>
      <c r="F2441" s="125">
        <v>0</v>
      </c>
      <c r="G2441" s="125">
        <v>29.728289</v>
      </c>
      <c r="H2441" s="125">
        <v>38.627254000000001</v>
      </c>
      <c r="I2441" s="125">
        <v>37.622945000000001</v>
      </c>
      <c r="J2441" s="125">
        <v>29.728289</v>
      </c>
    </row>
    <row r="2442" spans="1:10" hidden="1" x14ac:dyDescent="0.25">
      <c r="A2442" s="125">
        <v>923939</v>
      </c>
      <c r="B2442" s="125">
        <v>2011</v>
      </c>
      <c r="C2442" s="125">
        <v>20</v>
      </c>
      <c r="D2442" s="125">
        <v>5</v>
      </c>
      <c r="E2442" s="125">
        <v>4</v>
      </c>
      <c r="F2442" s="125">
        <v>481.14078499999999</v>
      </c>
      <c r="G2442" s="125">
        <v>0</v>
      </c>
      <c r="H2442" s="125">
        <v>515.41751199999999</v>
      </c>
      <c r="I2442" s="125">
        <v>484.69862799999999</v>
      </c>
      <c r="J2442" s="125">
        <v>481.14078499999999</v>
      </c>
    </row>
    <row r="2443" spans="1:10" x14ac:dyDescent="0.25">
      <c r="A2443" s="125">
        <v>923940</v>
      </c>
      <c r="B2443" s="125">
        <v>2011</v>
      </c>
      <c r="C2443" s="125">
        <v>21</v>
      </c>
      <c r="D2443" s="125">
        <v>2</v>
      </c>
      <c r="E2443" s="125">
        <v>1</v>
      </c>
      <c r="F2443" s="129">
        <v>7681.1813590000002</v>
      </c>
      <c r="G2443" s="129">
        <v>0</v>
      </c>
      <c r="H2443" s="129">
        <v>10366.4694</v>
      </c>
      <c r="I2443" s="129">
        <v>7695.0302359999996</v>
      </c>
      <c r="J2443" s="129">
        <v>7681.1813590000002</v>
      </c>
    </row>
    <row r="2444" spans="1:10" hidden="1" x14ac:dyDescent="0.25">
      <c r="A2444" s="125">
        <v>923941</v>
      </c>
      <c r="B2444" s="125">
        <v>2011</v>
      </c>
      <c r="C2444" s="125">
        <v>21</v>
      </c>
      <c r="D2444" s="125">
        <v>2</v>
      </c>
      <c r="E2444" s="125">
        <v>2</v>
      </c>
      <c r="F2444" s="125">
        <v>7044.0281459999997</v>
      </c>
      <c r="G2444" s="125">
        <v>0</v>
      </c>
      <c r="H2444" s="125">
        <v>7681.1813590000002</v>
      </c>
      <c r="I2444" s="125">
        <v>7054.39696</v>
      </c>
      <c r="J2444" s="125">
        <v>7044.0281459999997</v>
      </c>
    </row>
    <row r="2445" spans="1:10" hidden="1" x14ac:dyDescent="0.25">
      <c r="A2445" s="125">
        <v>923942</v>
      </c>
      <c r="B2445" s="125">
        <v>2011</v>
      </c>
      <c r="C2445" s="125">
        <v>21</v>
      </c>
      <c r="D2445" s="125">
        <v>2</v>
      </c>
      <c r="E2445" s="125">
        <v>3</v>
      </c>
      <c r="F2445" s="125">
        <v>6096.8673159999998</v>
      </c>
      <c r="G2445" s="125">
        <v>46.764403000000001</v>
      </c>
      <c r="H2445" s="125">
        <v>7044.0281459999997</v>
      </c>
      <c r="I2445" s="125">
        <v>6199.4491719999996</v>
      </c>
      <c r="J2445" s="125">
        <v>6143.631719</v>
      </c>
    </row>
    <row r="2446" spans="1:10" hidden="1" x14ac:dyDescent="0.25">
      <c r="A2446" s="125">
        <v>923943</v>
      </c>
      <c r="B2446" s="125">
        <v>2011</v>
      </c>
      <c r="C2446" s="125">
        <v>21</v>
      </c>
      <c r="D2446" s="125">
        <v>2</v>
      </c>
      <c r="E2446" s="125">
        <v>4</v>
      </c>
      <c r="F2446" s="125">
        <v>7685.2339499999998</v>
      </c>
      <c r="G2446" s="125">
        <v>0</v>
      </c>
      <c r="H2446" s="125">
        <v>10366.4694</v>
      </c>
      <c r="I2446" s="125">
        <v>7695.0302359999996</v>
      </c>
      <c r="J2446" s="125">
        <v>7685.2339499999998</v>
      </c>
    </row>
    <row r="2447" spans="1:10" x14ac:dyDescent="0.25">
      <c r="A2447" s="125">
        <v>923944</v>
      </c>
      <c r="B2447" s="125">
        <v>2011</v>
      </c>
      <c r="C2447" s="125">
        <v>21</v>
      </c>
      <c r="D2447" s="125">
        <v>3</v>
      </c>
      <c r="E2447" s="125">
        <v>1</v>
      </c>
      <c r="F2447" s="129">
        <v>25390.590265999999</v>
      </c>
      <c r="G2447" s="129">
        <v>0</v>
      </c>
      <c r="H2447" s="129">
        <v>31352.3704</v>
      </c>
      <c r="I2447" s="129">
        <v>25464.395239000001</v>
      </c>
      <c r="J2447" s="129">
        <v>25390.590265999999</v>
      </c>
    </row>
    <row r="2448" spans="1:10" hidden="1" x14ac:dyDescent="0.25">
      <c r="A2448" s="125">
        <v>923945</v>
      </c>
      <c r="B2448" s="125">
        <v>2011</v>
      </c>
      <c r="C2448" s="125">
        <v>21</v>
      </c>
      <c r="D2448" s="125">
        <v>3</v>
      </c>
      <c r="E2448" s="125">
        <v>2</v>
      </c>
      <c r="F2448" s="125">
        <v>23430.976910000001</v>
      </c>
      <c r="G2448" s="125">
        <v>0</v>
      </c>
      <c r="H2448" s="125">
        <v>25390.590265999999</v>
      </c>
      <c r="I2448" s="125">
        <v>23925.553208000001</v>
      </c>
      <c r="J2448" s="125">
        <v>23430.976910000001</v>
      </c>
    </row>
    <row r="2449" spans="1:10" hidden="1" x14ac:dyDescent="0.25">
      <c r="A2449" s="125">
        <v>923946</v>
      </c>
      <c r="B2449" s="125">
        <v>2011</v>
      </c>
      <c r="C2449" s="125">
        <v>21</v>
      </c>
      <c r="D2449" s="125">
        <v>3</v>
      </c>
      <c r="E2449" s="125">
        <v>3</v>
      </c>
      <c r="F2449" s="125">
        <v>18737.581791000001</v>
      </c>
      <c r="G2449" s="125">
        <v>1507.3149599999999</v>
      </c>
      <c r="H2449" s="125">
        <v>23430.976910000001</v>
      </c>
      <c r="I2449" s="125">
        <v>21432.314579000002</v>
      </c>
      <c r="J2449" s="125">
        <v>20244.896751</v>
      </c>
    </row>
    <row r="2450" spans="1:10" hidden="1" x14ac:dyDescent="0.25">
      <c r="A2450" s="125">
        <v>923947</v>
      </c>
      <c r="B2450" s="125">
        <v>2011</v>
      </c>
      <c r="C2450" s="125">
        <v>21</v>
      </c>
      <c r="D2450" s="125">
        <v>3</v>
      </c>
      <c r="E2450" s="125">
        <v>4</v>
      </c>
      <c r="F2450" s="125">
        <v>4941.9099530000003</v>
      </c>
      <c r="G2450" s="125">
        <v>0</v>
      </c>
      <c r="H2450" s="125">
        <v>6096.8673159999998</v>
      </c>
      <c r="I2450" s="125">
        <v>4951.875634</v>
      </c>
      <c r="J2450" s="125">
        <v>4941.9099530000003</v>
      </c>
    </row>
    <row r="2451" spans="1:10" x14ac:dyDescent="0.25">
      <c r="A2451" s="125">
        <v>923948</v>
      </c>
      <c r="B2451" s="125">
        <v>2011</v>
      </c>
      <c r="C2451" s="125">
        <v>21</v>
      </c>
      <c r="D2451" s="125">
        <v>4</v>
      </c>
      <c r="E2451" s="125">
        <v>1</v>
      </c>
      <c r="F2451" s="129">
        <v>8183.5984360000002</v>
      </c>
      <c r="G2451" s="129">
        <v>0</v>
      </c>
      <c r="H2451" s="129">
        <v>9472.9973499999996</v>
      </c>
      <c r="I2451" s="129">
        <v>8316.3443740000002</v>
      </c>
      <c r="J2451" s="129">
        <v>8183.5984360000002</v>
      </c>
    </row>
    <row r="2452" spans="1:10" hidden="1" x14ac:dyDescent="0.25">
      <c r="A2452" s="125">
        <v>923949</v>
      </c>
      <c r="B2452" s="125">
        <v>2011</v>
      </c>
      <c r="C2452" s="125">
        <v>21</v>
      </c>
      <c r="D2452" s="125">
        <v>4</v>
      </c>
      <c r="E2452" s="125">
        <v>2</v>
      </c>
      <c r="F2452" s="125">
        <v>7391.5492560000002</v>
      </c>
      <c r="G2452" s="125">
        <v>0</v>
      </c>
      <c r="H2452" s="125">
        <v>8183.5984360000002</v>
      </c>
      <c r="I2452" s="125">
        <v>7884.8970929999996</v>
      </c>
      <c r="J2452" s="125">
        <v>7391.5492560000002</v>
      </c>
    </row>
    <row r="2453" spans="1:10" hidden="1" x14ac:dyDescent="0.25">
      <c r="A2453" s="125">
        <v>923950</v>
      </c>
      <c r="B2453" s="125">
        <v>2011</v>
      </c>
      <c r="C2453" s="125">
        <v>21</v>
      </c>
      <c r="D2453" s="125">
        <v>4</v>
      </c>
      <c r="E2453" s="125">
        <v>3</v>
      </c>
      <c r="F2453" s="125">
        <v>1496.0305330000001</v>
      </c>
      <c r="G2453" s="125">
        <v>5018.738848</v>
      </c>
      <c r="H2453" s="125">
        <v>7391.5492560000002</v>
      </c>
      <c r="I2453" s="125">
        <v>6990.1881320000002</v>
      </c>
      <c r="J2453" s="125">
        <v>6514.7693810000001</v>
      </c>
    </row>
    <row r="2454" spans="1:10" hidden="1" x14ac:dyDescent="0.25">
      <c r="A2454" s="125">
        <v>923951</v>
      </c>
      <c r="B2454" s="125">
        <v>2011</v>
      </c>
      <c r="C2454" s="125">
        <v>21</v>
      </c>
      <c r="D2454" s="125">
        <v>4</v>
      </c>
      <c r="E2454" s="125">
        <v>4</v>
      </c>
      <c r="F2454" s="125">
        <v>16228.794073999999</v>
      </c>
      <c r="G2454" s="125">
        <v>0</v>
      </c>
      <c r="H2454" s="125">
        <v>18737.581791000001</v>
      </c>
      <c r="I2454" s="125">
        <v>16449.723053999998</v>
      </c>
      <c r="J2454" s="125">
        <v>16228.794073999999</v>
      </c>
    </row>
    <row r="2455" spans="1:10" x14ac:dyDescent="0.25">
      <c r="A2455" s="125">
        <v>923952</v>
      </c>
      <c r="B2455" s="125">
        <v>2011</v>
      </c>
      <c r="C2455" s="125">
        <v>21</v>
      </c>
      <c r="D2455" s="125">
        <v>5</v>
      </c>
      <c r="E2455" s="125">
        <v>1</v>
      </c>
      <c r="F2455" s="129">
        <v>41.669347999999999</v>
      </c>
      <c r="G2455" s="129">
        <v>0</v>
      </c>
      <c r="H2455" s="129">
        <v>45.127249999999997</v>
      </c>
      <c r="I2455" s="129">
        <v>42.437666</v>
      </c>
      <c r="J2455" s="129">
        <v>41.669347999999999</v>
      </c>
    </row>
    <row r="2456" spans="1:10" hidden="1" x14ac:dyDescent="0.25">
      <c r="A2456" s="125">
        <v>923953</v>
      </c>
      <c r="B2456" s="125">
        <v>2011</v>
      </c>
      <c r="C2456" s="125">
        <v>21</v>
      </c>
      <c r="D2456" s="125">
        <v>5</v>
      </c>
      <c r="E2456" s="125">
        <v>2</v>
      </c>
      <c r="F2456" s="125">
        <v>37.460278000000002</v>
      </c>
      <c r="G2456" s="125">
        <v>0</v>
      </c>
      <c r="H2456" s="125">
        <v>41.669347999999999</v>
      </c>
      <c r="I2456" s="125">
        <v>40.944302</v>
      </c>
      <c r="J2456" s="125">
        <v>37.460278000000002</v>
      </c>
    </row>
    <row r="2457" spans="1:10" hidden="1" x14ac:dyDescent="0.25">
      <c r="A2457" s="125">
        <v>923954</v>
      </c>
      <c r="B2457" s="125">
        <v>2011</v>
      </c>
      <c r="C2457" s="125">
        <v>21</v>
      </c>
      <c r="D2457" s="125">
        <v>5</v>
      </c>
      <c r="E2457" s="125">
        <v>3</v>
      </c>
      <c r="F2457" s="125">
        <v>0</v>
      </c>
      <c r="G2457" s="125">
        <v>34.807102999999998</v>
      </c>
      <c r="H2457" s="125">
        <v>37.460278000000002</v>
      </c>
      <c r="I2457" s="125">
        <v>36.486311000000001</v>
      </c>
      <c r="J2457" s="125">
        <v>34.807102999999998</v>
      </c>
    </row>
    <row r="2458" spans="1:10" hidden="1" x14ac:dyDescent="0.25">
      <c r="A2458" s="125">
        <v>923955</v>
      </c>
      <c r="B2458" s="125">
        <v>2011</v>
      </c>
      <c r="C2458" s="125">
        <v>21</v>
      </c>
      <c r="D2458" s="125">
        <v>5</v>
      </c>
      <c r="E2458" s="125">
        <v>4</v>
      </c>
      <c r="F2458" s="125">
        <v>1381.940885</v>
      </c>
      <c r="G2458" s="125">
        <v>0</v>
      </c>
      <c r="H2458" s="125">
        <v>1496.0305330000001</v>
      </c>
      <c r="I2458" s="125">
        <v>1406.867113</v>
      </c>
      <c r="J2458" s="125">
        <v>1381.940885</v>
      </c>
    </row>
    <row r="2459" spans="1:10" x14ac:dyDescent="0.25">
      <c r="A2459" s="125">
        <v>923956</v>
      </c>
      <c r="B2459" s="125">
        <v>2011</v>
      </c>
      <c r="C2459" s="125">
        <v>22</v>
      </c>
      <c r="D2459" s="125">
        <v>2</v>
      </c>
      <c r="E2459" s="125">
        <v>1</v>
      </c>
      <c r="F2459" s="129">
        <v>35009.466057999998</v>
      </c>
      <c r="G2459" s="129">
        <v>0</v>
      </c>
      <c r="H2459" s="129">
        <v>47248.534</v>
      </c>
      <c r="I2459" s="129">
        <v>35072.586788000001</v>
      </c>
      <c r="J2459" s="129">
        <v>35009.466057999998</v>
      </c>
    </row>
    <row r="2460" spans="1:10" hidden="1" x14ac:dyDescent="0.25">
      <c r="A2460" s="125">
        <v>923957</v>
      </c>
      <c r="B2460" s="125">
        <v>2011</v>
      </c>
      <c r="C2460" s="125">
        <v>22</v>
      </c>
      <c r="D2460" s="125">
        <v>2</v>
      </c>
      <c r="E2460" s="125">
        <v>2</v>
      </c>
      <c r="F2460" s="125">
        <v>32105.434408000001</v>
      </c>
      <c r="G2460" s="125">
        <v>0</v>
      </c>
      <c r="H2460" s="125">
        <v>35009.466057999998</v>
      </c>
      <c r="I2460" s="125">
        <v>32152.693627000001</v>
      </c>
      <c r="J2460" s="125">
        <v>32105.434408000001</v>
      </c>
    </row>
    <row r="2461" spans="1:10" hidden="1" x14ac:dyDescent="0.25">
      <c r="A2461" s="125">
        <v>923958</v>
      </c>
      <c r="B2461" s="125">
        <v>2011</v>
      </c>
      <c r="C2461" s="125">
        <v>22</v>
      </c>
      <c r="D2461" s="125">
        <v>2</v>
      </c>
      <c r="E2461" s="125">
        <v>3</v>
      </c>
      <c r="F2461" s="125">
        <v>27788.423298999998</v>
      </c>
      <c r="G2461" s="125">
        <v>213.14372800000001</v>
      </c>
      <c r="H2461" s="125">
        <v>32105.434408000001</v>
      </c>
      <c r="I2461" s="125">
        <v>28255.992823</v>
      </c>
      <c r="J2461" s="125">
        <v>28001.567027000001</v>
      </c>
    </row>
    <row r="2462" spans="1:10" hidden="1" x14ac:dyDescent="0.25">
      <c r="A2462" s="125">
        <v>923959</v>
      </c>
      <c r="B2462" s="125">
        <v>2011</v>
      </c>
      <c r="C2462" s="125">
        <v>22</v>
      </c>
      <c r="D2462" s="125">
        <v>2</v>
      </c>
      <c r="E2462" s="125">
        <v>4</v>
      </c>
      <c r="F2462" s="125">
        <v>35027.93705</v>
      </c>
      <c r="G2462" s="125">
        <v>0</v>
      </c>
      <c r="H2462" s="125">
        <v>47248.534</v>
      </c>
      <c r="I2462" s="125">
        <v>35072.586788000001</v>
      </c>
      <c r="J2462" s="125">
        <v>35027.93705</v>
      </c>
    </row>
    <row r="2463" spans="1:10" x14ac:dyDescent="0.25">
      <c r="A2463" s="125">
        <v>923960</v>
      </c>
      <c r="B2463" s="125">
        <v>2011</v>
      </c>
      <c r="C2463" s="125">
        <v>22</v>
      </c>
      <c r="D2463" s="125">
        <v>3</v>
      </c>
      <c r="E2463" s="125">
        <v>1</v>
      </c>
      <c r="F2463" s="129">
        <v>106605.4852</v>
      </c>
      <c r="G2463" s="129">
        <v>0</v>
      </c>
      <c r="H2463" s="129">
        <v>131731.1593</v>
      </c>
      <c r="I2463" s="129">
        <v>106992.04758300001</v>
      </c>
      <c r="J2463" s="129">
        <v>106605.4852</v>
      </c>
    </row>
    <row r="2464" spans="1:10" hidden="1" x14ac:dyDescent="0.25">
      <c r="A2464" s="125">
        <v>923961</v>
      </c>
      <c r="B2464" s="125">
        <v>2011</v>
      </c>
      <c r="C2464" s="125">
        <v>22</v>
      </c>
      <c r="D2464" s="125">
        <v>3</v>
      </c>
      <c r="E2464" s="125">
        <v>2</v>
      </c>
      <c r="F2464" s="125">
        <v>98270.880736999999</v>
      </c>
      <c r="G2464" s="125">
        <v>0</v>
      </c>
      <c r="H2464" s="125">
        <v>106605.4852</v>
      </c>
      <c r="I2464" s="125">
        <v>100454.348704</v>
      </c>
      <c r="J2464" s="125">
        <v>98270.880736999999</v>
      </c>
    </row>
    <row r="2465" spans="1:10" hidden="1" x14ac:dyDescent="0.25">
      <c r="A2465" s="125">
        <v>923962</v>
      </c>
      <c r="B2465" s="125">
        <v>2011</v>
      </c>
      <c r="C2465" s="125">
        <v>22</v>
      </c>
      <c r="D2465" s="125">
        <v>3</v>
      </c>
      <c r="E2465" s="125">
        <v>3</v>
      </c>
      <c r="F2465" s="125">
        <v>77398.528888999994</v>
      </c>
      <c r="G2465" s="125">
        <v>6226.2015330000004</v>
      </c>
      <c r="H2465" s="125">
        <v>98270.880736999999</v>
      </c>
      <c r="I2465" s="125">
        <v>89888.374609999999</v>
      </c>
      <c r="J2465" s="125">
        <v>83624.730421999993</v>
      </c>
    </row>
    <row r="2466" spans="1:10" hidden="1" x14ac:dyDescent="0.25">
      <c r="A2466" s="125">
        <v>923963</v>
      </c>
      <c r="B2466" s="125">
        <v>2011</v>
      </c>
      <c r="C2466" s="125">
        <v>22</v>
      </c>
      <c r="D2466" s="125">
        <v>3</v>
      </c>
      <c r="E2466" s="125">
        <v>4</v>
      </c>
      <c r="F2466" s="125">
        <v>22509.493553</v>
      </c>
      <c r="G2466" s="125">
        <v>0</v>
      </c>
      <c r="H2466" s="125">
        <v>27788.423298999998</v>
      </c>
      <c r="I2466" s="125">
        <v>22569.757404</v>
      </c>
      <c r="J2466" s="125">
        <v>22509.493553</v>
      </c>
    </row>
    <row r="2467" spans="1:10" x14ac:dyDescent="0.25">
      <c r="A2467" s="125">
        <v>923964</v>
      </c>
      <c r="B2467" s="125">
        <v>2011</v>
      </c>
      <c r="C2467" s="125">
        <v>22</v>
      </c>
      <c r="D2467" s="125">
        <v>4</v>
      </c>
      <c r="E2467" s="125">
        <v>1</v>
      </c>
      <c r="F2467" s="129">
        <v>35872.201461999997</v>
      </c>
      <c r="G2467" s="129">
        <v>0</v>
      </c>
      <c r="H2467" s="129">
        <v>41836.423849999999</v>
      </c>
      <c r="I2467" s="129">
        <v>36728.196497999998</v>
      </c>
      <c r="J2467" s="129">
        <v>35872.201461999997</v>
      </c>
    </row>
    <row r="2468" spans="1:10" hidden="1" x14ac:dyDescent="0.25">
      <c r="A2468" s="125">
        <v>923965</v>
      </c>
      <c r="B2468" s="125">
        <v>2011</v>
      </c>
      <c r="C2468" s="125">
        <v>22</v>
      </c>
      <c r="D2468" s="125">
        <v>4</v>
      </c>
      <c r="E2468" s="125">
        <v>2</v>
      </c>
      <c r="F2468" s="125">
        <v>32396.264324</v>
      </c>
      <c r="G2468" s="125">
        <v>0</v>
      </c>
      <c r="H2468" s="125">
        <v>35872.201461999997</v>
      </c>
      <c r="I2468" s="125">
        <v>34562.866108000002</v>
      </c>
      <c r="J2468" s="125">
        <v>32396.264324</v>
      </c>
    </row>
    <row r="2469" spans="1:10" hidden="1" x14ac:dyDescent="0.25">
      <c r="A2469" s="125">
        <v>923966</v>
      </c>
      <c r="B2469" s="125">
        <v>2011</v>
      </c>
      <c r="C2469" s="125">
        <v>22</v>
      </c>
      <c r="D2469" s="125">
        <v>4</v>
      </c>
      <c r="E2469" s="125">
        <v>3</v>
      </c>
      <c r="F2469" s="125">
        <v>6179.6428749999995</v>
      </c>
      <c r="G2469" s="125">
        <v>20730.869515999999</v>
      </c>
      <c r="H2469" s="125">
        <v>32396.264324</v>
      </c>
      <c r="I2469" s="125">
        <v>30637.147171000001</v>
      </c>
      <c r="J2469" s="125">
        <v>26910.512391</v>
      </c>
    </row>
    <row r="2470" spans="1:10" hidden="1" x14ac:dyDescent="0.25">
      <c r="A2470" s="125">
        <v>923967</v>
      </c>
      <c r="B2470" s="125">
        <v>2011</v>
      </c>
      <c r="C2470" s="125">
        <v>22</v>
      </c>
      <c r="D2470" s="125">
        <v>4</v>
      </c>
      <c r="E2470" s="125">
        <v>4</v>
      </c>
      <c r="F2470" s="125">
        <v>66690.564855000004</v>
      </c>
      <c r="G2470" s="125">
        <v>0</v>
      </c>
      <c r="H2470" s="125">
        <v>77398.528888999994</v>
      </c>
      <c r="I2470" s="125">
        <v>67948.168512000004</v>
      </c>
      <c r="J2470" s="125">
        <v>66690.564855000004</v>
      </c>
    </row>
    <row r="2471" spans="1:10" x14ac:dyDescent="0.25">
      <c r="A2471" s="125">
        <v>923968</v>
      </c>
      <c r="B2471" s="125">
        <v>2011</v>
      </c>
      <c r="C2471" s="125">
        <v>22</v>
      </c>
      <c r="D2471" s="125">
        <v>5</v>
      </c>
      <c r="E2471" s="125">
        <v>1</v>
      </c>
      <c r="F2471" s="129">
        <v>190.24926400000001</v>
      </c>
      <c r="G2471" s="129">
        <v>0</v>
      </c>
      <c r="H2471" s="129">
        <v>206.6575</v>
      </c>
      <c r="I2471" s="129">
        <v>194.34071299999999</v>
      </c>
      <c r="J2471" s="129">
        <v>190.24926400000001</v>
      </c>
    </row>
    <row r="2472" spans="1:10" hidden="1" x14ac:dyDescent="0.25">
      <c r="A2472" s="125">
        <v>923969</v>
      </c>
      <c r="B2472" s="125">
        <v>2011</v>
      </c>
      <c r="C2472" s="125">
        <v>22</v>
      </c>
      <c r="D2472" s="125">
        <v>5</v>
      </c>
      <c r="E2472" s="125">
        <v>2</v>
      </c>
      <c r="F2472" s="125">
        <v>171.03196199999999</v>
      </c>
      <c r="G2472" s="125">
        <v>0</v>
      </c>
      <c r="H2472" s="125">
        <v>190.24926400000001</v>
      </c>
      <c r="I2472" s="125">
        <v>186.93892700000001</v>
      </c>
      <c r="J2472" s="125">
        <v>171.03196199999999</v>
      </c>
    </row>
    <row r="2473" spans="1:10" hidden="1" x14ac:dyDescent="0.25">
      <c r="A2473" s="125">
        <v>923970</v>
      </c>
      <c r="B2473" s="125">
        <v>2011</v>
      </c>
      <c r="C2473" s="125">
        <v>22</v>
      </c>
      <c r="D2473" s="125">
        <v>5</v>
      </c>
      <c r="E2473" s="125">
        <v>3</v>
      </c>
      <c r="F2473" s="125">
        <v>0</v>
      </c>
      <c r="G2473" s="125">
        <v>144.82925499999999</v>
      </c>
      <c r="H2473" s="125">
        <v>171.03196199999999</v>
      </c>
      <c r="I2473" s="125">
        <v>166.58513099999999</v>
      </c>
      <c r="J2473" s="125">
        <v>144.82925499999999</v>
      </c>
    </row>
    <row r="2474" spans="1:10" hidden="1" x14ac:dyDescent="0.25">
      <c r="A2474" s="125">
        <v>923971</v>
      </c>
      <c r="B2474" s="125">
        <v>2011</v>
      </c>
      <c r="C2474" s="125">
        <v>22</v>
      </c>
      <c r="D2474" s="125">
        <v>5</v>
      </c>
      <c r="E2474" s="125">
        <v>4</v>
      </c>
      <c r="F2474" s="125">
        <v>5697.2577869999996</v>
      </c>
      <c r="G2474" s="125">
        <v>0</v>
      </c>
      <c r="H2474" s="125">
        <v>6179.6428749999995</v>
      </c>
      <c r="I2474" s="125">
        <v>5811.3361599999998</v>
      </c>
      <c r="J2474" s="125">
        <v>5697.2577869999996</v>
      </c>
    </row>
    <row r="2475" spans="1:10" x14ac:dyDescent="0.25">
      <c r="A2475" s="125">
        <v>923972</v>
      </c>
      <c r="B2475" s="125">
        <v>2011</v>
      </c>
      <c r="C2475" s="125">
        <v>24</v>
      </c>
      <c r="D2475" s="125">
        <v>2</v>
      </c>
      <c r="E2475" s="125">
        <v>1</v>
      </c>
      <c r="F2475" s="129">
        <v>7717.10448</v>
      </c>
      <c r="G2475" s="129">
        <v>0</v>
      </c>
      <c r="H2475" s="129">
        <v>10429.681049999999</v>
      </c>
      <c r="I2475" s="129">
        <v>7741.9522429999997</v>
      </c>
      <c r="J2475" s="129">
        <v>7717.10448</v>
      </c>
    </row>
    <row r="2476" spans="1:10" hidden="1" x14ac:dyDescent="0.25">
      <c r="A2476" s="125">
        <v>923973</v>
      </c>
      <c r="B2476" s="125">
        <v>2011</v>
      </c>
      <c r="C2476" s="125">
        <v>24</v>
      </c>
      <c r="D2476" s="125">
        <v>2</v>
      </c>
      <c r="E2476" s="125">
        <v>2</v>
      </c>
      <c r="F2476" s="125">
        <v>7073.7071169999999</v>
      </c>
      <c r="G2476" s="125">
        <v>0</v>
      </c>
      <c r="H2476" s="125">
        <v>7717.10448</v>
      </c>
      <c r="I2476" s="125">
        <v>7087.3887549999999</v>
      </c>
      <c r="J2476" s="125">
        <v>7073.7071169999999</v>
      </c>
    </row>
    <row r="2477" spans="1:10" hidden="1" x14ac:dyDescent="0.25">
      <c r="A2477" s="125">
        <v>923974</v>
      </c>
      <c r="B2477" s="125">
        <v>2011</v>
      </c>
      <c r="C2477" s="125">
        <v>24</v>
      </c>
      <c r="D2477" s="125">
        <v>2</v>
      </c>
      <c r="E2477" s="125">
        <v>3</v>
      </c>
      <c r="F2477" s="125">
        <v>5511.4253719999997</v>
      </c>
      <c r="G2477" s="125">
        <v>453.63251100000002</v>
      </c>
      <c r="H2477" s="125">
        <v>7073.7071169999999</v>
      </c>
      <c r="I2477" s="125">
        <v>6225.5696340000004</v>
      </c>
      <c r="J2477" s="125">
        <v>5965.0578830000004</v>
      </c>
    </row>
    <row r="2478" spans="1:10" hidden="1" x14ac:dyDescent="0.25">
      <c r="A2478" s="125">
        <v>923975</v>
      </c>
      <c r="B2478" s="125">
        <v>2011</v>
      </c>
      <c r="C2478" s="125">
        <v>24</v>
      </c>
      <c r="D2478" s="125">
        <v>2</v>
      </c>
      <c r="E2478" s="125">
        <v>4</v>
      </c>
      <c r="F2478" s="125">
        <v>7719.0561589999998</v>
      </c>
      <c r="G2478" s="125">
        <v>0</v>
      </c>
      <c r="H2478" s="125">
        <v>10429.681049999999</v>
      </c>
      <c r="I2478" s="125">
        <v>7741.9522429999997</v>
      </c>
      <c r="J2478" s="125">
        <v>7719.0561589999998</v>
      </c>
    </row>
    <row r="2479" spans="1:10" x14ac:dyDescent="0.25">
      <c r="A2479" s="125">
        <v>923976</v>
      </c>
      <c r="B2479" s="125">
        <v>2011</v>
      </c>
      <c r="C2479" s="125">
        <v>24</v>
      </c>
      <c r="D2479" s="125">
        <v>3</v>
      </c>
      <c r="E2479" s="125">
        <v>1</v>
      </c>
      <c r="F2479" s="129">
        <v>1792.0752890000001</v>
      </c>
      <c r="G2479" s="129">
        <v>0</v>
      </c>
      <c r="H2479" s="129">
        <v>2234.5725000000002</v>
      </c>
      <c r="I2479" s="129">
        <v>1814.919785</v>
      </c>
      <c r="J2479" s="129">
        <v>1792.0752890000001</v>
      </c>
    </row>
    <row r="2480" spans="1:10" hidden="1" x14ac:dyDescent="0.25">
      <c r="A2480" s="125">
        <v>923977</v>
      </c>
      <c r="B2480" s="125">
        <v>2011</v>
      </c>
      <c r="C2480" s="125">
        <v>24</v>
      </c>
      <c r="D2480" s="125">
        <v>3</v>
      </c>
      <c r="E2480" s="125">
        <v>2</v>
      </c>
      <c r="F2480" s="125">
        <v>1599.2526270000001</v>
      </c>
      <c r="G2480" s="125">
        <v>0</v>
      </c>
      <c r="H2480" s="125">
        <v>1792.0752890000001</v>
      </c>
      <c r="I2480" s="125">
        <v>1688.6725449999999</v>
      </c>
      <c r="J2480" s="125">
        <v>1599.2526270000001</v>
      </c>
    </row>
    <row r="2481" spans="1:10" hidden="1" x14ac:dyDescent="0.25">
      <c r="A2481" s="125">
        <v>923978</v>
      </c>
      <c r="B2481" s="125">
        <v>2011</v>
      </c>
      <c r="C2481" s="125">
        <v>24</v>
      </c>
      <c r="D2481" s="125">
        <v>3</v>
      </c>
      <c r="E2481" s="125">
        <v>3</v>
      </c>
      <c r="F2481" s="125">
        <v>520.96261200000004</v>
      </c>
      <c r="G2481" s="125">
        <v>689.98526400000003</v>
      </c>
      <c r="H2481" s="125">
        <v>1599.2526270000001</v>
      </c>
      <c r="I2481" s="125">
        <v>1462.836378</v>
      </c>
      <c r="J2481" s="125">
        <v>1210.947876</v>
      </c>
    </row>
    <row r="2482" spans="1:10" hidden="1" x14ac:dyDescent="0.25">
      <c r="A2482" s="125">
        <v>923979</v>
      </c>
      <c r="B2482" s="125">
        <v>2011</v>
      </c>
      <c r="C2482" s="125">
        <v>24</v>
      </c>
      <c r="D2482" s="125">
        <v>3</v>
      </c>
      <c r="E2482" s="125">
        <v>4</v>
      </c>
      <c r="F2482" s="125">
        <v>4419.9599639999997</v>
      </c>
      <c r="G2482" s="125">
        <v>0</v>
      </c>
      <c r="H2482" s="125">
        <v>5511.4253719999997</v>
      </c>
      <c r="I2482" s="125">
        <v>4476.3796869999996</v>
      </c>
      <c r="J2482" s="125">
        <v>4419.9599639999997</v>
      </c>
    </row>
    <row r="2483" spans="1:10" x14ac:dyDescent="0.25">
      <c r="A2483" s="125">
        <v>923980</v>
      </c>
      <c r="B2483" s="125">
        <v>2011</v>
      </c>
      <c r="C2483" s="125">
        <v>24</v>
      </c>
      <c r="D2483" s="125">
        <v>4</v>
      </c>
      <c r="E2483" s="125">
        <v>1</v>
      </c>
      <c r="F2483" s="129">
        <v>233.13897700000001</v>
      </c>
      <c r="G2483" s="129">
        <v>0</v>
      </c>
      <c r="H2483" s="129">
        <v>270.37670000000003</v>
      </c>
      <c r="I2483" s="129">
        <v>237.36370500000001</v>
      </c>
      <c r="J2483" s="129">
        <v>233.13897700000001</v>
      </c>
    </row>
    <row r="2484" spans="1:10" hidden="1" x14ac:dyDescent="0.25">
      <c r="A2484" s="125">
        <v>923981</v>
      </c>
      <c r="B2484" s="125">
        <v>2011</v>
      </c>
      <c r="C2484" s="125">
        <v>24</v>
      </c>
      <c r="D2484" s="125">
        <v>4</v>
      </c>
      <c r="E2484" s="125">
        <v>2</v>
      </c>
      <c r="F2484" s="125">
        <v>209.671302</v>
      </c>
      <c r="G2484" s="125">
        <v>0</v>
      </c>
      <c r="H2484" s="125">
        <v>233.13897700000001</v>
      </c>
      <c r="I2484" s="125">
        <v>224.62940399999999</v>
      </c>
      <c r="J2484" s="125">
        <v>209.671302</v>
      </c>
    </row>
    <row r="2485" spans="1:10" hidden="1" x14ac:dyDescent="0.25">
      <c r="A2485" s="125">
        <v>923982</v>
      </c>
      <c r="B2485" s="125">
        <v>2011</v>
      </c>
      <c r="C2485" s="125">
        <v>24</v>
      </c>
      <c r="D2485" s="125">
        <v>4</v>
      </c>
      <c r="E2485" s="125">
        <v>3</v>
      </c>
      <c r="F2485" s="125">
        <v>14.183567</v>
      </c>
      <c r="G2485" s="125">
        <v>152.57973100000001</v>
      </c>
      <c r="H2485" s="125">
        <v>209.671302</v>
      </c>
      <c r="I2485" s="125">
        <v>198.28614999999999</v>
      </c>
      <c r="J2485" s="125">
        <v>166.76329799999999</v>
      </c>
    </row>
    <row r="2486" spans="1:10" hidden="1" x14ac:dyDescent="0.25">
      <c r="A2486" s="125">
        <v>923983</v>
      </c>
      <c r="B2486" s="125">
        <v>2011</v>
      </c>
      <c r="C2486" s="125">
        <v>24</v>
      </c>
      <c r="D2486" s="125">
        <v>4</v>
      </c>
      <c r="E2486" s="125">
        <v>4</v>
      </c>
      <c r="F2486" s="125">
        <v>448.687927</v>
      </c>
      <c r="G2486" s="125">
        <v>0</v>
      </c>
      <c r="H2486" s="125">
        <v>520.96261200000004</v>
      </c>
      <c r="I2486" s="125">
        <v>457.35307699999998</v>
      </c>
      <c r="J2486" s="125">
        <v>448.687927</v>
      </c>
    </row>
    <row r="2487" spans="1:10" x14ac:dyDescent="0.25">
      <c r="A2487" s="125">
        <v>923984</v>
      </c>
      <c r="B2487" s="125">
        <v>2011</v>
      </c>
      <c r="C2487" s="125">
        <v>24</v>
      </c>
      <c r="D2487" s="125">
        <v>5</v>
      </c>
      <c r="E2487" s="125">
        <v>1</v>
      </c>
      <c r="F2487" s="129">
        <v>7.0370759999999999</v>
      </c>
      <c r="G2487" s="129">
        <v>0</v>
      </c>
      <c r="H2487" s="129">
        <v>7.7042000000000002</v>
      </c>
      <c r="I2487" s="129">
        <v>7.2450299999999999</v>
      </c>
      <c r="J2487" s="129">
        <v>7.0370759999999999</v>
      </c>
    </row>
    <row r="2488" spans="1:10" hidden="1" x14ac:dyDescent="0.25">
      <c r="A2488" s="125">
        <v>923985</v>
      </c>
      <c r="B2488" s="125">
        <v>2011</v>
      </c>
      <c r="C2488" s="125">
        <v>24</v>
      </c>
      <c r="D2488" s="125">
        <v>5</v>
      </c>
      <c r="E2488" s="125">
        <v>2</v>
      </c>
      <c r="F2488" s="125">
        <v>5.3884020000000001</v>
      </c>
      <c r="G2488" s="125">
        <v>0</v>
      </c>
      <c r="H2488" s="125">
        <v>7.0370759999999999</v>
      </c>
      <c r="I2488" s="125">
        <v>6.914631</v>
      </c>
      <c r="J2488" s="125">
        <v>5.3884020000000001</v>
      </c>
    </row>
    <row r="2489" spans="1:10" hidden="1" x14ac:dyDescent="0.25">
      <c r="A2489" s="125">
        <v>923986</v>
      </c>
      <c r="B2489" s="125">
        <v>2011</v>
      </c>
      <c r="C2489" s="125">
        <v>24</v>
      </c>
      <c r="D2489" s="125">
        <v>5</v>
      </c>
      <c r="E2489" s="125">
        <v>3</v>
      </c>
      <c r="F2489" s="125">
        <v>0</v>
      </c>
      <c r="G2489" s="125">
        <v>4.0005519999999999</v>
      </c>
      <c r="H2489" s="125">
        <v>5.3884020000000001</v>
      </c>
      <c r="I2489" s="125">
        <v>5.2483029999999999</v>
      </c>
      <c r="J2489" s="125">
        <v>4.0005519999999999</v>
      </c>
    </row>
    <row r="2490" spans="1:10" hidden="1" x14ac:dyDescent="0.25">
      <c r="A2490" s="125">
        <v>923987</v>
      </c>
      <c r="B2490" s="125">
        <v>2011</v>
      </c>
      <c r="C2490" s="125">
        <v>24</v>
      </c>
      <c r="D2490" s="125">
        <v>5</v>
      </c>
      <c r="E2490" s="125">
        <v>4</v>
      </c>
      <c r="F2490" s="125">
        <v>13.159242000000001</v>
      </c>
      <c r="G2490" s="125">
        <v>0</v>
      </c>
      <c r="H2490" s="125">
        <v>14.183567</v>
      </c>
      <c r="I2490" s="125">
        <v>13.338226000000001</v>
      </c>
      <c r="J2490" s="125">
        <v>13.159242000000001</v>
      </c>
    </row>
    <row r="2491" spans="1:10" x14ac:dyDescent="0.25">
      <c r="A2491" s="125">
        <v>923988</v>
      </c>
      <c r="B2491" s="125">
        <v>2011</v>
      </c>
      <c r="C2491" s="125">
        <v>25</v>
      </c>
      <c r="D2491" s="125">
        <v>2</v>
      </c>
      <c r="E2491" s="125">
        <v>1</v>
      </c>
      <c r="F2491" s="129">
        <v>99254.565512999994</v>
      </c>
      <c r="G2491" s="129">
        <v>0</v>
      </c>
      <c r="H2491" s="129">
        <v>133926.81899999999</v>
      </c>
      <c r="I2491" s="129">
        <v>99413.877743999998</v>
      </c>
      <c r="J2491" s="129">
        <v>99254.565512999994</v>
      </c>
    </row>
    <row r="2492" spans="1:10" hidden="1" x14ac:dyDescent="0.25">
      <c r="A2492" s="125">
        <v>923989</v>
      </c>
      <c r="B2492" s="125">
        <v>2011</v>
      </c>
      <c r="C2492" s="125">
        <v>25</v>
      </c>
      <c r="D2492" s="125">
        <v>2</v>
      </c>
      <c r="E2492" s="125">
        <v>2</v>
      </c>
      <c r="F2492" s="125">
        <v>91021.691286999994</v>
      </c>
      <c r="G2492" s="125">
        <v>0</v>
      </c>
      <c r="H2492" s="125">
        <v>99254.565512999994</v>
      </c>
      <c r="I2492" s="125">
        <v>91155.392967000007</v>
      </c>
      <c r="J2492" s="125">
        <v>91021.691286999994</v>
      </c>
    </row>
    <row r="2493" spans="1:10" hidden="1" x14ac:dyDescent="0.25">
      <c r="A2493" s="125">
        <v>923990</v>
      </c>
      <c r="B2493" s="125">
        <v>2011</v>
      </c>
      <c r="C2493" s="125">
        <v>25</v>
      </c>
      <c r="D2493" s="125">
        <v>2</v>
      </c>
      <c r="E2493" s="125">
        <v>3</v>
      </c>
      <c r="F2493" s="125">
        <v>79233.952493000004</v>
      </c>
      <c r="G2493" s="125">
        <v>228.852879</v>
      </c>
      <c r="H2493" s="125">
        <v>91021.691286999994</v>
      </c>
      <c r="I2493" s="125">
        <v>80108.190501999998</v>
      </c>
      <c r="J2493" s="125">
        <v>79462.805372000003</v>
      </c>
    </row>
    <row r="2494" spans="1:10" hidden="1" x14ac:dyDescent="0.25">
      <c r="A2494" s="125">
        <v>923991</v>
      </c>
      <c r="B2494" s="125">
        <v>2011</v>
      </c>
      <c r="C2494" s="125">
        <v>25</v>
      </c>
      <c r="D2494" s="125">
        <v>2</v>
      </c>
      <c r="E2494" s="125">
        <v>4</v>
      </c>
      <c r="F2494" s="125">
        <v>99274.710898000005</v>
      </c>
      <c r="G2494" s="125">
        <v>0</v>
      </c>
      <c r="H2494" s="125">
        <v>133926.81899999999</v>
      </c>
      <c r="I2494" s="125">
        <v>99413.877743999998</v>
      </c>
      <c r="J2494" s="125">
        <v>99274.710898000005</v>
      </c>
    </row>
    <row r="2495" spans="1:10" x14ac:dyDescent="0.25">
      <c r="A2495" s="125">
        <v>923992</v>
      </c>
      <c r="B2495" s="125">
        <v>2011</v>
      </c>
      <c r="C2495" s="125">
        <v>25</v>
      </c>
      <c r="D2495" s="125">
        <v>3</v>
      </c>
      <c r="E2495" s="125">
        <v>1</v>
      </c>
      <c r="F2495" s="129">
        <v>13296.871343000001</v>
      </c>
      <c r="G2495" s="129">
        <v>0</v>
      </c>
      <c r="H2495" s="129">
        <v>16408.410749999999</v>
      </c>
      <c r="I2495" s="129">
        <v>13326.911211000001</v>
      </c>
      <c r="J2495" s="129">
        <v>13296.871343000001</v>
      </c>
    </row>
    <row r="2496" spans="1:10" hidden="1" x14ac:dyDescent="0.25">
      <c r="A2496" s="125">
        <v>923993</v>
      </c>
      <c r="B2496" s="125">
        <v>2011</v>
      </c>
      <c r="C2496" s="125">
        <v>25</v>
      </c>
      <c r="D2496" s="125">
        <v>3</v>
      </c>
      <c r="E2496" s="125">
        <v>2</v>
      </c>
      <c r="F2496" s="125">
        <v>12497.049317999999</v>
      </c>
      <c r="G2496" s="125">
        <v>0</v>
      </c>
      <c r="H2496" s="125">
        <v>13296.871343000001</v>
      </c>
      <c r="I2496" s="125">
        <v>12529.641867</v>
      </c>
      <c r="J2496" s="125">
        <v>12497.049317999999</v>
      </c>
    </row>
    <row r="2497" spans="1:10" hidden="1" x14ac:dyDescent="0.25">
      <c r="A2497" s="125">
        <v>923994</v>
      </c>
      <c r="B2497" s="125">
        <v>2011</v>
      </c>
      <c r="C2497" s="125">
        <v>25</v>
      </c>
      <c r="D2497" s="125">
        <v>3</v>
      </c>
      <c r="E2497" s="125">
        <v>3</v>
      </c>
      <c r="F2497" s="125">
        <v>9719.6770340000003</v>
      </c>
      <c r="G2497" s="125">
        <v>1209.7137130000001</v>
      </c>
      <c r="H2497" s="125">
        <v>12497.049317999999</v>
      </c>
      <c r="I2497" s="125">
        <v>11431.051011</v>
      </c>
      <c r="J2497" s="125">
        <v>10929.390746999999</v>
      </c>
    </row>
    <row r="2498" spans="1:10" hidden="1" x14ac:dyDescent="0.25">
      <c r="A2498" s="125">
        <v>923995</v>
      </c>
      <c r="B2498" s="125">
        <v>2011</v>
      </c>
      <c r="C2498" s="125">
        <v>25</v>
      </c>
      <c r="D2498" s="125">
        <v>3</v>
      </c>
      <c r="E2498" s="125">
        <v>4</v>
      </c>
      <c r="F2498" s="125">
        <v>64234.409417000003</v>
      </c>
      <c r="G2498" s="125">
        <v>0</v>
      </c>
      <c r="H2498" s="125">
        <v>79233.952493000004</v>
      </c>
      <c r="I2498" s="125">
        <v>64353.816214999999</v>
      </c>
      <c r="J2498" s="125">
        <v>64234.409417000003</v>
      </c>
    </row>
    <row r="2499" spans="1:10" x14ac:dyDescent="0.25">
      <c r="A2499" s="125">
        <v>923996</v>
      </c>
      <c r="B2499" s="125">
        <v>2011</v>
      </c>
      <c r="C2499" s="125">
        <v>25</v>
      </c>
      <c r="D2499" s="125">
        <v>4</v>
      </c>
      <c r="E2499" s="125">
        <v>1</v>
      </c>
      <c r="F2499" s="129">
        <v>6039.6508649999996</v>
      </c>
      <c r="G2499" s="129">
        <v>0</v>
      </c>
      <c r="H2499" s="129">
        <v>7046.5595000000003</v>
      </c>
      <c r="I2499" s="129">
        <v>6186.1745849999998</v>
      </c>
      <c r="J2499" s="129">
        <v>6039.6508649999996</v>
      </c>
    </row>
    <row r="2500" spans="1:10" hidden="1" x14ac:dyDescent="0.25">
      <c r="A2500" s="125">
        <v>923997</v>
      </c>
      <c r="B2500" s="125">
        <v>2011</v>
      </c>
      <c r="C2500" s="125">
        <v>25</v>
      </c>
      <c r="D2500" s="125">
        <v>4</v>
      </c>
      <c r="E2500" s="125">
        <v>2</v>
      </c>
      <c r="F2500" s="125">
        <v>5508.1185599999999</v>
      </c>
      <c r="G2500" s="125">
        <v>0</v>
      </c>
      <c r="H2500" s="125">
        <v>6039.6508649999996</v>
      </c>
      <c r="I2500" s="125">
        <v>5819.2036079999998</v>
      </c>
      <c r="J2500" s="125">
        <v>5508.1185599999999</v>
      </c>
    </row>
    <row r="2501" spans="1:10" hidden="1" x14ac:dyDescent="0.25">
      <c r="A2501" s="125">
        <v>923998</v>
      </c>
      <c r="B2501" s="125">
        <v>2011</v>
      </c>
      <c r="C2501" s="125">
        <v>25</v>
      </c>
      <c r="D2501" s="125">
        <v>4</v>
      </c>
      <c r="E2501" s="125">
        <v>3</v>
      </c>
      <c r="F2501" s="125">
        <v>2293.0538489999999</v>
      </c>
      <c r="G2501" s="125">
        <v>2529.4849880000002</v>
      </c>
      <c r="H2501" s="125">
        <v>5508.1185599999999</v>
      </c>
      <c r="I2501" s="125">
        <v>5209.0277230000002</v>
      </c>
      <c r="J2501" s="125">
        <v>4822.5388359999997</v>
      </c>
    </row>
    <row r="2502" spans="1:10" hidden="1" x14ac:dyDescent="0.25">
      <c r="A2502" s="125">
        <v>923999</v>
      </c>
      <c r="B2502" s="125">
        <v>2011</v>
      </c>
      <c r="C2502" s="125">
        <v>25</v>
      </c>
      <c r="D2502" s="125">
        <v>4</v>
      </c>
      <c r="E2502" s="125">
        <v>4</v>
      </c>
      <c r="F2502" s="125">
        <v>8355.3031680000004</v>
      </c>
      <c r="G2502" s="125">
        <v>0</v>
      </c>
      <c r="H2502" s="125">
        <v>9719.6770340000003</v>
      </c>
      <c r="I2502" s="125">
        <v>8532.9044680000006</v>
      </c>
      <c r="J2502" s="125">
        <v>8355.3031680000004</v>
      </c>
    </row>
    <row r="2503" spans="1:10" x14ac:dyDescent="0.25">
      <c r="A2503" s="125">
        <v>924000</v>
      </c>
      <c r="B2503" s="125">
        <v>2011</v>
      </c>
      <c r="C2503" s="125">
        <v>25</v>
      </c>
      <c r="D2503" s="125">
        <v>5</v>
      </c>
      <c r="E2503" s="125">
        <v>1</v>
      </c>
      <c r="F2503" s="129">
        <v>101.677944</v>
      </c>
      <c r="G2503" s="129">
        <v>0</v>
      </c>
      <c r="H2503" s="129">
        <v>111.2124</v>
      </c>
      <c r="I2503" s="129">
        <v>104.584141</v>
      </c>
      <c r="J2503" s="129">
        <v>101.677944</v>
      </c>
    </row>
    <row r="2504" spans="1:10" hidden="1" x14ac:dyDescent="0.25">
      <c r="A2504" s="125">
        <v>924001</v>
      </c>
      <c r="B2504" s="125">
        <v>2011</v>
      </c>
      <c r="C2504" s="125">
        <v>25</v>
      </c>
      <c r="D2504" s="125">
        <v>5</v>
      </c>
      <c r="E2504" s="125">
        <v>2</v>
      </c>
      <c r="F2504" s="125">
        <v>92.423220999999998</v>
      </c>
      <c r="G2504" s="125">
        <v>0</v>
      </c>
      <c r="H2504" s="125">
        <v>101.677944</v>
      </c>
      <c r="I2504" s="125">
        <v>99.908748000000003</v>
      </c>
      <c r="J2504" s="125">
        <v>92.423220999999998</v>
      </c>
    </row>
    <row r="2505" spans="1:10" hidden="1" x14ac:dyDescent="0.25">
      <c r="A2505" s="125">
        <v>924002</v>
      </c>
      <c r="B2505" s="125">
        <v>2011</v>
      </c>
      <c r="C2505" s="125">
        <v>25</v>
      </c>
      <c r="D2505" s="125">
        <v>5</v>
      </c>
      <c r="E2505" s="125">
        <v>3</v>
      </c>
      <c r="F2505" s="125">
        <v>0</v>
      </c>
      <c r="G2505" s="125">
        <v>84.208684000000005</v>
      </c>
      <c r="H2505" s="125">
        <v>92.423220999999998</v>
      </c>
      <c r="I2505" s="125">
        <v>90.020218</v>
      </c>
      <c r="J2505" s="125">
        <v>84.208684000000005</v>
      </c>
    </row>
    <row r="2506" spans="1:10" hidden="1" x14ac:dyDescent="0.25">
      <c r="A2506" s="125">
        <v>924003</v>
      </c>
      <c r="B2506" s="125">
        <v>2011</v>
      </c>
      <c r="C2506" s="125">
        <v>25</v>
      </c>
      <c r="D2506" s="125">
        <v>5</v>
      </c>
      <c r="E2506" s="125">
        <v>4</v>
      </c>
      <c r="F2506" s="125">
        <v>2115.8489249999998</v>
      </c>
      <c r="G2506" s="125">
        <v>0</v>
      </c>
      <c r="H2506" s="125">
        <v>2293.0538489999999</v>
      </c>
      <c r="I2506" s="125">
        <v>2156.387839</v>
      </c>
      <c r="J2506" s="125">
        <v>2115.8489249999998</v>
      </c>
    </row>
    <row r="2507" spans="1:10" x14ac:dyDescent="0.25">
      <c r="A2507" s="125">
        <v>924004</v>
      </c>
      <c r="B2507" s="125">
        <v>2011</v>
      </c>
      <c r="C2507" s="125">
        <v>26</v>
      </c>
      <c r="D2507" s="125">
        <v>2</v>
      </c>
      <c r="E2507" s="125">
        <v>1</v>
      </c>
      <c r="F2507" s="129">
        <v>1167814.618432</v>
      </c>
      <c r="G2507" s="129">
        <v>0</v>
      </c>
      <c r="H2507" s="129">
        <v>1575763.253</v>
      </c>
      <c r="I2507" s="129">
        <v>1169689.0627019999</v>
      </c>
      <c r="J2507" s="129">
        <v>1167814.618432</v>
      </c>
    </row>
    <row r="2508" spans="1:10" hidden="1" x14ac:dyDescent="0.25">
      <c r="A2508" s="125">
        <v>924005</v>
      </c>
      <c r="B2508" s="125">
        <v>2011</v>
      </c>
      <c r="C2508" s="125">
        <v>26</v>
      </c>
      <c r="D2508" s="125">
        <v>2</v>
      </c>
      <c r="E2508" s="125">
        <v>2</v>
      </c>
      <c r="F2508" s="125">
        <v>1070947.8312669999</v>
      </c>
      <c r="G2508" s="125">
        <v>0</v>
      </c>
      <c r="H2508" s="125">
        <v>1167814.618432</v>
      </c>
      <c r="I2508" s="125">
        <v>1072520.945568</v>
      </c>
      <c r="J2508" s="125">
        <v>1070947.8312669999</v>
      </c>
    </row>
    <row r="2509" spans="1:10" hidden="1" x14ac:dyDescent="0.25">
      <c r="A2509" s="125">
        <v>924006</v>
      </c>
      <c r="B2509" s="125">
        <v>2011</v>
      </c>
      <c r="C2509" s="125">
        <v>26</v>
      </c>
      <c r="D2509" s="125">
        <v>2</v>
      </c>
      <c r="E2509" s="125">
        <v>3</v>
      </c>
      <c r="F2509" s="125">
        <v>932255.03047400003</v>
      </c>
      <c r="G2509" s="125">
        <v>2692.6493180000002</v>
      </c>
      <c r="H2509" s="125">
        <v>1070947.8312669999</v>
      </c>
      <c r="I2509" s="125">
        <v>942541.18629800004</v>
      </c>
      <c r="J2509" s="125">
        <v>934947.67979199998</v>
      </c>
    </row>
    <row r="2510" spans="1:10" hidden="1" x14ac:dyDescent="0.25">
      <c r="A2510" s="125">
        <v>924007</v>
      </c>
      <c r="B2510" s="125">
        <v>2011</v>
      </c>
      <c r="C2510" s="125">
        <v>26</v>
      </c>
      <c r="D2510" s="125">
        <v>2</v>
      </c>
      <c r="E2510" s="125">
        <v>4</v>
      </c>
      <c r="F2510" s="125">
        <v>1168051.646062</v>
      </c>
      <c r="G2510" s="125">
        <v>0</v>
      </c>
      <c r="H2510" s="125">
        <v>1575763.253</v>
      </c>
      <c r="I2510" s="125">
        <v>1169689.0627019999</v>
      </c>
      <c r="J2510" s="125">
        <v>1168051.646062</v>
      </c>
    </row>
    <row r="2511" spans="1:10" x14ac:dyDescent="0.25">
      <c r="A2511" s="125">
        <v>924008</v>
      </c>
      <c r="B2511" s="125">
        <v>2011</v>
      </c>
      <c r="C2511" s="125">
        <v>26</v>
      </c>
      <c r="D2511" s="125">
        <v>3</v>
      </c>
      <c r="E2511" s="125">
        <v>1</v>
      </c>
      <c r="F2511" s="129">
        <v>184987.71552299999</v>
      </c>
      <c r="G2511" s="129">
        <v>0</v>
      </c>
      <c r="H2511" s="129">
        <v>228500.16524999999</v>
      </c>
      <c r="I2511" s="129">
        <v>185587.83421599999</v>
      </c>
      <c r="J2511" s="129">
        <v>184987.71552299999</v>
      </c>
    </row>
    <row r="2512" spans="1:10" hidden="1" x14ac:dyDescent="0.25">
      <c r="A2512" s="125">
        <v>924009</v>
      </c>
      <c r="B2512" s="125">
        <v>2011</v>
      </c>
      <c r="C2512" s="125">
        <v>26</v>
      </c>
      <c r="D2512" s="125">
        <v>3</v>
      </c>
      <c r="E2512" s="125">
        <v>2</v>
      </c>
      <c r="F2512" s="125">
        <v>173669.21278900001</v>
      </c>
      <c r="G2512" s="125">
        <v>0</v>
      </c>
      <c r="H2512" s="125">
        <v>184987.71552299999</v>
      </c>
      <c r="I2512" s="125">
        <v>174313.924337</v>
      </c>
      <c r="J2512" s="125">
        <v>173669.21278900001</v>
      </c>
    </row>
    <row r="2513" spans="1:10" hidden="1" x14ac:dyDescent="0.25">
      <c r="A2513" s="125">
        <v>924010</v>
      </c>
      <c r="B2513" s="125">
        <v>2011</v>
      </c>
      <c r="C2513" s="125">
        <v>26</v>
      </c>
      <c r="D2513" s="125">
        <v>3</v>
      </c>
      <c r="E2513" s="125">
        <v>3</v>
      </c>
      <c r="F2513" s="125">
        <v>133366.04624500001</v>
      </c>
      <c r="G2513" s="125">
        <v>16598.775291000002</v>
      </c>
      <c r="H2513" s="125">
        <v>173669.21278900001</v>
      </c>
      <c r="I2513" s="125">
        <v>158855.22893799999</v>
      </c>
      <c r="J2513" s="125">
        <v>149964.821536</v>
      </c>
    </row>
    <row r="2514" spans="1:10" hidden="1" x14ac:dyDescent="0.25">
      <c r="A2514" s="125">
        <v>924011</v>
      </c>
      <c r="B2514" s="125">
        <v>2011</v>
      </c>
      <c r="C2514" s="125">
        <v>26</v>
      </c>
      <c r="D2514" s="125">
        <v>3</v>
      </c>
      <c r="E2514" s="125">
        <v>4</v>
      </c>
      <c r="F2514" s="125">
        <v>755019.32851400005</v>
      </c>
      <c r="G2514" s="125">
        <v>0</v>
      </c>
      <c r="H2514" s="125">
        <v>932255.03047400003</v>
      </c>
      <c r="I2514" s="125">
        <v>757177.53575100005</v>
      </c>
      <c r="J2514" s="125">
        <v>755019.32851400005</v>
      </c>
    </row>
    <row r="2515" spans="1:10" x14ac:dyDescent="0.25">
      <c r="A2515" s="125">
        <v>924012</v>
      </c>
      <c r="B2515" s="125">
        <v>2011</v>
      </c>
      <c r="C2515" s="125">
        <v>26</v>
      </c>
      <c r="D2515" s="125">
        <v>4</v>
      </c>
      <c r="E2515" s="125">
        <v>1</v>
      </c>
      <c r="F2515" s="129">
        <v>86206.153325000007</v>
      </c>
      <c r="G2515" s="129">
        <v>0</v>
      </c>
      <c r="H2515" s="129">
        <v>101175.46175</v>
      </c>
      <c r="I2515" s="129">
        <v>88821.937869999994</v>
      </c>
      <c r="J2515" s="129">
        <v>86206.153325000007</v>
      </c>
    </row>
    <row r="2516" spans="1:10" hidden="1" x14ac:dyDescent="0.25">
      <c r="A2516" s="125">
        <v>924013</v>
      </c>
      <c r="B2516" s="125">
        <v>2011</v>
      </c>
      <c r="C2516" s="125">
        <v>26</v>
      </c>
      <c r="D2516" s="125">
        <v>4</v>
      </c>
      <c r="E2516" s="125">
        <v>2</v>
      </c>
      <c r="F2516" s="125">
        <v>78619.397675999993</v>
      </c>
      <c r="G2516" s="125">
        <v>0</v>
      </c>
      <c r="H2516" s="125">
        <v>86206.153325000007</v>
      </c>
      <c r="I2516" s="125">
        <v>83059.628729000004</v>
      </c>
      <c r="J2516" s="125">
        <v>78619.397675999993</v>
      </c>
    </row>
    <row r="2517" spans="1:10" hidden="1" x14ac:dyDescent="0.25">
      <c r="A2517" s="125">
        <v>924014</v>
      </c>
      <c r="B2517" s="125">
        <v>2011</v>
      </c>
      <c r="C2517" s="125">
        <v>26</v>
      </c>
      <c r="D2517" s="125">
        <v>4</v>
      </c>
      <c r="E2517" s="125">
        <v>3</v>
      </c>
      <c r="F2517" s="125">
        <v>31449.22293</v>
      </c>
      <c r="G2517" s="125">
        <v>34691.874911999999</v>
      </c>
      <c r="H2517" s="125">
        <v>78619.397675999993</v>
      </c>
      <c r="I2517" s="125">
        <v>74350.364382</v>
      </c>
      <c r="J2517" s="125">
        <v>66141.097842000003</v>
      </c>
    </row>
    <row r="2518" spans="1:10" hidden="1" x14ac:dyDescent="0.25">
      <c r="A2518" s="125">
        <v>924015</v>
      </c>
      <c r="B2518" s="125">
        <v>2011</v>
      </c>
      <c r="C2518" s="125">
        <v>26</v>
      </c>
      <c r="D2518" s="125">
        <v>4</v>
      </c>
      <c r="E2518" s="125">
        <v>4</v>
      </c>
      <c r="F2518" s="125">
        <v>114161.443096</v>
      </c>
      <c r="G2518" s="125">
        <v>0</v>
      </c>
      <c r="H2518" s="125">
        <v>133366.04624500001</v>
      </c>
      <c r="I2518" s="125">
        <v>117082.051998</v>
      </c>
      <c r="J2518" s="125">
        <v>114161.443096</v>
      </c>
    </row>
    <row r="2519" spans="1:10" x14ac:dyDescent="0.25">
      <c r="A2519" s="125">
        <v>924016</v>
      </c>
      <c r="B2519" s="125">
        <v>2011</v>
      </c>
      <c r="C2519" s="125">
        <v>26</v>
      </c>
      <c r="D2519" s="125">
        <v>5</v>
      </c>
      <c r="E2519" s="125">
        <v>1</v>
      </c>
      <c r="F2519" s="129">
        <v>1628.8024479999999</v>
      </c>
      <c r="G2519" s="129">
        <v>0</v>
      </c>
      <c r="H2519" s="129">
        <v>1781.5371</v>
      </c>
      <c r="I2519" s="129">
        <v>1675.357489</v>
      </c>
      <c r="J2519" s="129">
        <v>1628.8024479999999</v>
      </c>
    </row>
    <row r="2520" spans="1:10" hidden="1" x14ac:dyDescent="0.25">
      <c r="A2520" s="125">
        <v>924017</v>
      </c>
      <c r="B2520" s="125">
        <v>2011</v>
      </c>
      <c r="C2520" s="125">
        <v>26</v>
      </c>
      <c r="D2520" s="125">
        <v>5</v>
      </c>
      <c r="E2520" s="125">
        <v>2</v>
      </c>
      <c r="F2520" s="125">
        <v>1480.5489130000001</v>
      </c>
      <c r="G2520" s="125">
        <v>0</v>
      </c>
      <c r="H2520" s="125">
        <v>1628.8024479999999</v>
      </c>
      <c r="I2520" s="125">
        <v>1600.4612850000001</v>
      </c>
      <c r="J2520" s="125">
        <v>1480.5489130000001</v>
      </c>
    </row>
    <row r="2521" spans="1:10" hidden="1" x14ac:dyDescent="0.25">
      <c r="A2521" s="125">
        <v>924018</v>
      </c>
      <c r="B2521" s="125">
        <v>2011</v>
      </c>
      <c r="C2521" s="125">
        <v>26</v>
      </c>
      <c r="D2521" s="125">
        <v>5</v>
      </c>
      <c r="E2521" s="125">
        <v>3</v>
      </c>
      <c r="F2521" s="125">
        <v>0</v>
      </c>
      <c r="G2521" s="125">
        <v>1161.5901960000001</v>
      </c>
      <c r="H2521" s="125">
        <v>1480.5489130000001</v>
      </c>
      <c r="I2521" s="125">
        <v>1442.0546420000001</v>
      </c>
      <c r="J2521" s="125">
        <v>1161.5901960000001</v>
      </c>
    </row>
    <row r="2522" spans="1:10" hidden="1" x14ac:dyDescent="0.25">
      <c r="A2522" s="125">
        <v>924019</v>
      </c>
      <c r="B2522" s="125">
        <v>2011</v>
      </c>
      <c r="C2522" s="125">
        <v>26</v>
      </c>
      <c r="D2522" s="125">
        <v>5</v>
      </c>
      <c r="E2522" s="125">
        <v>4</v>
      </c>
      <c r="F2522" s="125">
        <v>29018.858217000001</v>
      </c>
      <c r="G2522" s="125">
        <v>0</v>
      </c>
      <c r="H2522" s="125">
        <v>31449.22293</v>
      </c>
      <c r="I2522" s="125">
        <v>29574.849243000001</v>
      </c>
      <c r="J2522" s="125">
        <v>29018.858217000001</v>
      </c>
    </row>
    <row r="2523" spans="1:10" x14ac:dyDescent="0.25">
      <c r="A2523" s="125">
        <v>924020</v>
      </c>
      <c r="B2523" s="125">
        <v>2011</v>
      </c>
      <c r="C2523" s="125">
        <v>27</v>
      </c>
      <c r="D2523" s="125">
        <v>2</v>
      </c>
      <c r="E2523" s="125">
        <v>1</v>
      </c>
      <c r="F2523" s="129">
        <v>93.662819999999996</v>
      </c>
      <c r="G2523" s="129">
        <v>0</v>
      </c>
      <c r="H2523" s="129">
        <v>126.17919999999999</v>
      </c>
      <c r="I2523" s="129">
        <v>93.662819999999996</v>
      </c>
      <c r="J2523" s="129">
        <v>93.662819999999996</v>
      </c>
    </row>
    <row r="2524" spans="1:10" hidden="1" x14ac:dyDescent="0.25">
      <c r="A2524" s="125">
        <v>924021</v>
      </c>
      <c r="B2524" s="125">
        <v>2011</v>
      </c>
      <c r="C2524" s="125">
        <v>27</v>
      </c>
      <c r="D2524" s="125">
        <v>2</v>
      </c>
      <c r="E2524" s="125">
        <v>2</v>
      </c>
      <c r="F2524" s="125">
        <v>85.924548999999999</v>
      </c>
      <c r="G2524" s="125">
        <v>0</v>
      </c>
      <c r="H2524" s="125">
        <v>93.662819999999996</v>
      </c>
      <c r="I2524" s="125">
        <v>86.019934000000006</v>
      </c>
      <c r="J2524" s="125">
        <v>85.924548999999999</v>
      </c>
    </row>
    <row r="2525" spans="1:10" hidden="1" x14ac:dyDescent="0.25">
      <c r="A2525" s="125">
        <v>924022</v>
      </c>
      <c r="B2525" s="125">
        <v>2011</v>
      </c>
      <c r="C2525" s="125">
        <v>27</v>
      </c>
      <c r="D2525" s="125">
        <v>2</v>
      </c>
      <c r="E2525" s="125">
        <v>3</v>
      </c>
      <c r="F2525" s="125">
        <v>74.309642999999994</v>
      </c>
      <c r="G2525" s="125">
        <v>0.47794700000000001</v>
      </c>
      <c r="H2525" s="125">
        <v>85.924548999999999</v>
      </c>
      <c r="I2525" s="125">
        <v>75.622196000000002</v>
      </c>
      <c r="J2525" s="125">
        <v>74.787588999999997</v>
      </c>
    </row>
    <row r="2526" spans="1:10" hidden="1" x14ac:dyDescent="0.25">
      <c r="A2526" s="125">
        <v>924023</v>
      </c>
      <c r="B2526" s="125">
        <v>2011</v>
      </c>
      <c r="C2526" s="125">
        <v>27</v>
      </c>
      <c r="D2526" s="125">
        <v>2</v>
      </c>
      <c r="E2526" s="125">
        <v>4</v>
      </c>
      <c r="F2526" s="125">
        <v>93.662819999999996</v>
      </c>
      <c r="G2526" s="125">
        <v>0</v>
      </c>
      <c r="H2526" s="125">
        <v>126.17919999999999</v>
      </c>
      <c r="I2526" s="125">
        <v>93.662819999999996</v>
      </c>
      <c r="J2526" s="125">
        <v>93.662819999999996</v>
      </c>
    </row>
    <row r="2527" spans="1:10" hidden="1" x14ac:dyDescent="0.25">
      <c r="A2527" s="125">
        <v>924024</v>
      </c>
      <c r="B2527" s="125">
        <v>2011</v>
      </c>
      <c r="C2527" s="125">
        <v>27</v>
      </c>
      <c r="D2527" s="125">
        <v>3</v>
      </c>
      <c r="E2527" s="125">
        <v>4</v>
      </c>
      <c r="F2527" s="125">
        <v>60.252988000000002</v>
      </c>
      <c r="G2527" s="125">
        <v>0</v>
      </c>
      <c r="H2527" s="125">
        <v>74.309642999999994</v>
      </c>
      <c r="I2527" s="125">
        <v>60.354292000000001</v>
      </c>
      <c r="J2527" s="125">
        <v>60.252988000000002</v>
      </c>
    </row>
    <row r="2528" spans="1:10" x14ac:dyDescent="0.25">
      <c r="A2528" s="125">
        <v>924025</v>
      </c>
      <c r="B2528" s="125">
        <v>2011</v>
      </c>
      <c r="C2528" s="125">
        <v>27</v>
      </c>
      <c r="D2528" s="125">
        <v>4</v>
      </c>
      <c r="E2528" s="125">
        <v>1</v>
      </c>
      <c r="F2528" s="129">
        <v>85.393236999999999</v>
      </c>
      <c r="G2528" s="129">
        <v>0</v>
      </c>
      <c r="H2528" s="129">
        <v>97.692999999999998</v>
      </c>
      <c r="I2528" s="129">
        <v>85.764685</v>
      </c>
      <c r="J2528" s="129">
        <v>85.393236999999999</v>
      </c>
    </row>
    <row r="2529" spans="1:10" hidden="1" x14ac:dyDescent="0.25">
      <c r="A2529" s="125">
        <v>924026</v>
      </c>
      <c r="B2529" s="125">
        <v>2011</v>
      </c>
      <c r="C2529" s="125">
        <v>27</v>
      </c>
      <c r="D2529" s="125">
        <v>4</v>
      </c>
      <c r="E2529" s="125">
        <v>2</v>
      </c>
      <c r="F2529" s="125">
        <v>79.015878999999998</v>
      </c>
      <c r="G2529" s="125">
        <v>0</v>
      </c>
      <c r="H2529" s="125">
        <v>85.393236999999999</v>
      </c>
      <c r="I2529" s="125">
        <v>82.276382999999996</v>
      </c>
      <c r="J2529" s="125">
        <v>79.015878999999998</v>
      </c>
    </row>
    <row r="2530" spans="1:10" hidden="1" x14ac:dyDescent="0.25">
      <c r="A2530" s="125">
        <v>924027</v>
      </c>
      <c r="B2530" s="125">
        <v>2011</v>
      </c>
      <c r="C2530" s="125">
        <v>27</v>
      </c>
      <c r="D2530" s="125">
        <v>4</v>
      </c>
      <c r="E2530" s="125">
        <v>3</v>
      </c>
      <c r="F2530" s="125">
        <v>35.059708000000001</v>
      </c>
      <c r="G2530" s="125">
        <v>33.716082</v>
      </c>
      <c r="H2530" s="125">
        <v>79.015878999999998</v>
      </c>
      <c r="I2530" s="125">
        <v>74.725316000000007</v>
      </c>
      <c r="J2530" s="125">
        <v>68.775790000000001</v>
      </c>
    </row>
    <row r="2531" spans="1:10" hidden="1" x14ac:dyDescent="0.25">
      <c r="A2531" s="125">
        <v>924028</v>
      </c>
      <c r="B2531" s="125">
        <v>2011</v>
      </c>
      <c r="C2531" s="125">
        <v>27</v>
      </c>
      <c r="D2531" s="125">
        <v>4</v>
      </c>
      <c r="E2531" s="125">
        <v>4</v>
      </c>
      <c r="F2531" s="125">
        <v>85.25188</v>
      </c>
      <c r="G2531" s="125">
        <v>0</v>
      </c>
      <c r="H2531" s="125">
        <v>97.692999999999998</v>
      </c>
      <c r="I2531" s="125">
        <v>85.764685</v>
      </c>
      <c r="J2531" s="125">
        <v>85.25188</v>
      </c>
    </row>
    <row r="2532" spans="1:10" x14ac:dyDescent="0.25">
      <c r="A2532" s="125">
        <v>924029</v>
      </c>
      <c r="B2532" s="125">
        <v>2011</v>
      </c>
      <c r="C2532" s="125">
        <v>27</v>
      </c>
      <c r="D2532" s="125">
        <v>5</v>
      </c>
      <c r="E2532" s="125">
        <v>1</v>
      </c>
      <c r="F2532" s="129">
        <v>12.498450999999999</v>
      </c>
      <c r="G2532" s="129">
        <v>0</v>
      </c>
      <c r="H2532" s="129">
        <v>13.7888</v>
      </c>
      <c r="I2532" s="129">
        <v>12.966988000000001</v>
      </c>
      <c r="J2532" s="129">
        <v>12.498450999999999</v>
      </c>
    </row>
    <row r="2533" spans="1:10" hidden="1" x14ac:dyDescent="0.25">
      <c r="A2533" s="125">
        <v>924030</v>
      </c>
      <c r="B2533" s="125">
        <v>2011</v>
      </c>
      <c r="C2533" s="125">
        <v>27</v>
      </c>
      <c r="D2533" s="125">
        <v>5</v>
      </c>
      <c r="E2533" s="125">
        <v>2</v>
      </c>
      <c r="F2533" s="125">
        <v>11.571939</v>
      </c>
      <c r="G2533" s="125">
        <v>0</v>
      </c>
      <c r="H2533" s="125">
        <v>12.498450999999999</v>
      </c>
      <c r="I2533" s="125">
        <v>12.280977999999999</v>
      </c>
      <c r="J2533" s="125">
        <v>11.571939</v>
      </c>
    </row>
    <row r="2534" spans="1:10" hidden="1" x14ac:dyDescent="0.25">
      <c r="A2534" s="125">
        <v>924031</v>
      </c>
      <c r="B2534" s="125">
        <v>2011</v>
      </c>
      <c r="C2534" s="125">
        <v>27</v>
      </c>
      <c r="D2534" s="125">
        <v>5</v>
      </c>
      <c r="E2534" s="125">
        <v>3</v>
      </c>
      <c r="F2534" s="125">
        <v>0</v>
      </c>
      <c r="G2534" s="125">
        <v>11.008819000000001</v>
      </c>
      <c r="H2534" s="125">
        <v>11.571939</v>
      </c>
      <c r="I2534" s="125">
        <v>11.271069000000001</v>
      </c>
      <c r="J2534" s="125">
        <v>11.008819000000001</v>
      </c>
    </row>
    <row r="2535" spans="1:10" hidden="1" x14ac:dyDescent="0.25">
      <c r="A2535" s="125">
        <v>924032</v>
      </c>
      <c r="B2535" s="125">
        <v>2011</v>
      </c>
      <c r="C2535" s="125">
        <v>27</v>
      </c>
      <c r="D2535" s="125">
        <v>5</v>
      </c>
      <c r="E2535" s="125">
        <v>4</v>
      </c>
      <c r="F2535" s="125">
        <v>32.025111000000003</v>
      </c>
      <c r="G2535" s="125">
        <v>0</v>
      </c>
      <c r="H2535" s="125">
        <v>35.059708000000001</v>
      </c>
      <c r="I2535" s="125">
        <v>32.970148999999999</v>
      </c>
      <c r="J2535" s="125">
        <v>32.025111000000003</v>
      </c>
    </row>
    <row r="2536" spans="1:10" x14ac:dyDescent="0.25">
      <c r="A2536" s="125">
        <v>924033</v>
      </c>
      <c r="B2536" s="125">
        <v>2011</v>
      </c>
      <c r="C2536" s="125">
        <v>28</v>
      </c>
      <c r="D2536" s="125">
        <v>2</v>
      </c>
      <c r="E2536" s="125">
        <v>1</v>
      </c>
      <c r="F2536" s="129">
        <v>1659.1699570000001</v>
      </c>
      <c r="G2536" s="129">
        <v>0</v>
      </c>
      <c r="H2536" s="129">
        <v>2235.1743999999999</v>
      </c>
      <c r="I2536" s="129">
        <v>1659.1699570000001</v>
      </c>
      <c r="J2536" s="129">
        <v>1659.1699570000001</v>
      </c>
    </row>
    <row r="2537" spans="1:10" hidden="1" x14ac:dyDescent="0.25">
      <c r="A2537" s="125">
        <v>924034</v>
      </c>
      <c r="B2537" s="125">
        <v>2011</v>
      </c>
      <c r="C2537" s="125">
        <v>28</v>
      </c>
      <c r="D2537" s="125">
        <v>2</v>
      </c>
      <c r="E2537" s="125">
        <v>2</v>
      </c>
      <c r="F2537" s="125">
        <v>1522.0920149999999</v>
      </c>
      <c r="G2537" s="125">
        <v>0</v>
      </c>
      <c r="H2537" s="125">
        <v>1659.1699570000001</v>
      </c>
      <c r="I2537" s="125">
        <v>1523.7816889999999</v>
      </c>
      <c r="J2537" s="125">
        <v>1522.0920149999999</v>
      </c>
    </row>
    <row r="2538" spans="1:10" hidden="1" x14ac:dyDescent="0.25">
      <c r="A2538" s="125">
        <v>924035</v>
      </c>
      <c r="B2538" s="125">
        <v>2011</v>
      </c>
      <c r="C2538" s="125">
        <v>28</v>
      </c>
      <c r="D2538" s="125">
        <v>2</v>
      </c>
      <c r="E2538" s="125">
        <v>3</v>
      </c>
      <c r="F2538" s="125">
        <v>1316.3422399999999</v>
      </c>
      <c r="G2538" s="125">
        <v>8.4664819999999992</v>
      </c>
      <c r="H2538" s="125">
        <v>1522.0920149999999</v>
      </c>
      <c r="I2538" s="125">
        <v>1339.593183</v>
      </c>
      <c r="J2538" s="125">
        <v>1324.808722</v>
      </c>
    </row>
    <row r="2539" spans="1:10" hidden="1" x14ac:dyDescent="0.25">
      <c r="A2539" s="125">
        <v>924036</v>
      </c>
      <c r="B2539" s="125">
        <v>2011</v>
      </c>
      <c r="C2539" s="125">
        <v>28</v>
      </c>
      <c r="D2539" s="125">
        <v>2</v>
      </c>
      <c r="E2539" s="125">
        <v>4</v>
      </c>
      <c r="F2539" s="125">
        <v>1659.1699570000001</v>
      </c>
      <c r="G2539" s="125">
        <v>0</v>
      </c>
      <c r="H2539" s="125">
        <v>2235.1743999999999</v>
      </c>
      <c r="I2539" s="125">
        <v>1659.1699570000001</v>
      </c>
      <c r="J2539" s="125">
        <v>1659.1699570000001</v>
      </c>
    </row>
    <row r="2540" spans="1:10" x14ac:dyDescent="0.25">
      <c r="A2540" s="125">
        <v>924037</v>
      </c>
      <c r="B2540" s="125">
        <v>2011</v>
      </c>
      <c r="C2540" s="125">
        <v>28</v>
      </c>
      <c r="D2540" s="125">
        <v>3</v>
      </c>
      <c r="E2540" s="125">
        <v>1</v>
      </c>
      <c r="F2540" s="129">
        <v>459.325805</v>
      </c>
      <c r="G2540" s="129">
        <v>0</v>
      </c>
      <c r="H2540" s="129">
        <v>566.60874999999999</v>
      </c>
      <c r="I2540" s="129">
        <v>460.19962700000002</v>
      </c>
      <c r="J2540" s="129">
        <v>459.325805</v>
      </c>
    </row>
    <row r="2541" spans="1:10" hidden="1" x14ac:dyDescent="0.25">
      <c r="A2541" s="125">
        <v>924038</v>
      </c>
      <c r="B2541" s="125">
        <v>2011</v>
      </c>
      <c r="C2541" s="125">
        <v>28</v>
      </c>
      <c r="D2541" s="125">
        <v>3</v>
      </c>
      <c r="E2541" s="125">
        <v>2</v>
      </c>
      <c r="F2541" s="125">
        <v>428.99314099999998</v>
      </c>
      <c r="G2541" s="125">
        <v>0</v>
      </c>
      <c r="H2541" s="125">
        <v>459.325805</v>
      </c>
      <c r="I2541" s="125">
        <v>432.82270599999998</v>
      </c>
      <c r="J2541" s="125">
        <v>428.99314099999998</v>
      </c>
    </row>
    <row r="2542" spans="1:10" hidden="1" x14ac:dyDescent="0.25">
      <c r="A2542" s="125">
        <v>924039</v>
      </c>
      <c r="B2542" s="125">
        <v>2011</v>
      </c>
      <c r="C2542" s="125">
        <v>28</v>
      </c>
      <c r="D2542" s="125">
        <v>3</v>
      </c>
      <c r="E2542" s="125">
        <v>3</v>
      </c>
      <c r="F2542" s="125">
        <v>323.72725200000002</v>
      </c>
      <c r="G2542" s="125">
        <v>35.377650000000003</v>
      </c>
      <c r="H2542" s="125">
        <v>428.99314099999998</v>
      </c>
      <c r="I2542" s="125">
        <v>392.40002600000003</v>
      </c>
      <c r="J2542" s="125">
        <v>359.10490299999998</v>
      </c>
    </row>
    <row r="2543" spans="1:10" hidden="1" x14ac:dyDescent="0.25">
      <c r="A2543" s="125">
        <v>924040</v>
      </c>
      <c r="B2543" s="125">
        <v>2011</v>
      </c>
      <c r="C2543" s="125">
        <v>28</v>
      </c>
      <c r="D2543" s="125">
        <v>3</v>
      </c>
      <c r="E2543" s="125">
        <v>4</v>
      </c>
      <c r="F2543" s="125">
        <v>1066.780221</v>
      </c>
      <c r="G2543" s="125">
        <v>0</v>
      </c>
      <c r="H2543" s="125">
        <v>1316.3422399999999</v>
      </c>
      <c r="I2543" s="125">
        <v>1069.133167</v>
      </c>
      <c r="J2543" s="125">
        <v>1066.780221</v>
      </c>
    </row>
    <row r="2544" spans="1:10" x14ac:dyDescent="0.25">
      <c r="A2544" s="125">
        <v>924041</v>
      </c>
      <c r="B2544" s="125">
        <v>2011</v>
      </c>
      <c r="C2544" s="125">
        <v>28</v>
      </c>
      <c r="D2544" s="125">
        <v>4</v>
      </c>
      <c r="E2544" s="125">
        <v>1</v>
      </c>
      <c r="F2544" s="129">
        <v>3200.833517</v>
      </c>
      <c r="G2544" s="129">
        <v>0</v>
      </c>
      <c r="H2544" s="129">
        <v>3680.473</v>
      </c>
      <c r="I2544" s="129">
        <v>3231.0872469999999</v>
      </c>
      <c r="J2544" s="129">
        <v>3200.833517</v>
      </c>
    </row>
    <row r="2545" spans="1:10" hidden="1" x14ac:dyDescent="0.25">
      <c r="A2545" s="125">
        <v>924042</v>
      </c>
      <c r="B2545" s="125">
        <v>2011</v>
      </c>
      <c r="C2545" s="125">
        <v>28</v>
      </c>
      <c r="D2545" s="125">
        <v>4</v>
      </c>
      <c r="E2545" s="125">
        <v>2</v>
      </c>
      <c r="F2545" s="125">
        <v>2947.467024</v>
      </c>
      <c r="G2545" s="125">
        <v>0</v>
      </c>
      <c r="H2545" s="125">
        <v>3200.833517</v>
      </c>
      <c r="I2545" s="125">
        <v>3084.0030940000001</v>
      </c>
      <c r="J2545" s="125">
        <v>2947.467024</v>
      </c>
    </row>
    <row r="2546" spans="1:10" hidden="1" x14ac:dyDescent="0.25">
      <c r="A2546" s="125">
        <v>924043</v>
      </c>
      <c r="B2546" s="125">
        <v>2011</v>
      </c>
      <c r="C2546" s="125">
        <v>28</v>
      </c>
      <c r="D2546" s="125">
        <v>4</v>
      </c>
      <c r="E2546" s="125">
        <v>3</v>
      </c>
      <c r="F2546" s="125">
        <v>1142.1710390000001</v>
      </c>
      <c r="G2546" s="125">
        <v>1098.398555</v>
      </c>
      <c r="H2546" s="125">
        <v>2947.467024</v>
      </c>
      <c r="I2546" s="125">
        <v>2787.4195639999998</v>
      </c>
      <c r="J2546" s="125">
        <v>2240.5695940000001</v>
      </c>
    </row>
    <row r="2547" spans="1:10" hidden="1" x14ac:dyDescent="0.25">
      <c r="A2547" s="125">
        <v>924044</v>
      </c>
      <c r="B2547" s="125">
        <v>2011</v>
      </c>
      <c r="C2547" s="125">
        <v>28</v>
      </c>
      <c r="D2547" s="125">
        <v>4</v>
      </c>
      <c r="E2547" s="125">
        <v>4</v>
      </c>
      <c r="F2547" s="125">
        <v>281.22427299999998</v>
      </c>
      <c r="G2547" s="125">
        <v>0</v>
      </c>
      <c r="H2547" s="125">
        <v>323.72725200000002</v>
      </c>
      <c r="I2547" s="125">
        <v>284.200155</v>
      </c>
      <c r="J2547" s="125">
        <v>281.22427299999998</v>
      </c>
    </row>
    <row r="2548" spans="1:10" x14ac:dyDescent="0.25">
      <c r="A2548" s="125">
        <v>924045</v>
      </c>
      <c r="B2548" s="125">
        <v>2011</v>
      </c>
      <c r="C2548" s="125">
        <v>28</v>
      </c>
      <c r="D2548" s="125">
        <v>5</v>
      </c>
      <c r="E2548" s="125">
        <v>1</v>
      </c>
      <c r="F2548" s="129">
        <v>1021.3561979999999</v>
      </c>
      <c r="G2548" s="129">
        <v>0</v>
      </c>
      <c r="H2548" s="129">
        <v>1130.1856</v>
      </c>
      <c r="I2548" s="129">
        <v>1062.826538</v>
      </c>
      <c r="J2548" s="129">
        <v>1021.3561979999999</v>
      </c>
    </row>
    <row r="2549" spans="1:10" hidden="1" x14ac:dyDescent="0.25">
      <c r="A2549" s="125">
        <v>924046</v>
      </c>
      <c r="B2549" s="125">
        <v>2011</v>
      </c>
      <c r="C2549" s="125">
        <v>28</v>
      </c>
      <c r="D2549" s="125">
        <v>5</v>
      </c>
      <c r="E2549" s="125">
        <v>2</v>
      </c>
      <c r="F2549" s="125">
        <v>945.64294500000005</v>
      </c>
      <c r="G2549" s="125">
        <v>0</v>
      </c>
      <c r="H2549" s="125">
        <v>1021.3561979999999</v>
      </c>
      <c r="I2549" s="125">
        <v>1003.5846</v>
      </c>
      <c r="J2549" s="125">
        <v>945.64294500000005</v>
      </c>
    </row>
    <row r="2550" spans="1:10" hidden="1" x14ac:dyDescent="0.25">
      <c r="A2550" s="125">
        <v>924047</v>
      </c>
      <c r="B2550" s="125">
        <v>2011</v>
      </c>
      <c r="C2550" s="125">
        <v>28</v>
      </c>
      <c r="D2550" s="125">
        <v>5</v>
      </c>
      <c r="E2550" s="125">
        <v>3</v>
      </c>
      <c r="F2550" s="125">
        <v>0</v>
      </c>
      <c r="G2550" s="125">
        <v>899.56834900000001</v>
      </c>
      <c r="H2550" s="125">
        <v>945.64294500000005</v>
      </c>
      <c r="I2550" s="125">
        <v>921.05622800000003</v>
      </c>
      <c r="J2550" s="125">
        <v>899.56834900000001</v>
      </c>
    </row>
    <row r="2551" spans="1:10" hidden="1" x14ac:dyDescent="0.25">
      <c r="A2551" s="125">
        <v>924048</v>
      </c>
      <c r="B2551" s="125">
        <v>2011</v>
      </c>
      <c r="C2551" s="125">
        <v>28</v>
      </c>
      <c r="D2551" s="125">
        <v>5</v>
      </c>
      <c r="E2551" s="125">
        <v>4</v>
      </c>
      <c r="F2551" s="125">
        <v>1039.0994049999999</v>
      </c>
      <c r="G2551" s="125">
        <v>0</v>
      </c>
      <c r="H2551" s="125">
        <v>1142.1710390000001</v>
      </c>
      <c r="I2551" s="125">
        <v>1074.0976450000001</v>
      </c>
      <c r="J2551" s="125">
        <v>1039.0994049999999</v>
      </c>
    </row>
    <row r="2552" spans="1:10" x14ac:dyDescent="0.25">
      <c r="A2552" s="125">
        <v>924049</v>
      </c>
      <c r="B2552" s="125">
        <v>2011</v>
      </c>
      <c r="C2552" s="125">
        <v>29</v>
      </c>
      <c r="D2552" s="125">
        <v>2</v>
      </c>
      <c r="E2552" s="125">
        <v>1</v>
      </c>
      <c r="F2552" s="129">
        <v>3394.9479569999999</v>
      </c>
      <c r="G2552" s="129">
        <v>0</v>
      </c>
      <c r="H2552" s="129">
        <v>4580.79</v>
      </c>
      <c r="I2552" s="129">
        <v>3400.3204169999999</v>
      </c>
      <c r="J2552" s="129">
        <v>3394.9479569999999</v>
      </c>
    </row>
    <row r="2553" spans="1:10" hidden="1" x14ac:dyDescent="0.25">
      <c r="A2553" s="125">
        <v>924050</v>
      </c>
      <c r="B2553" s="125">
        <v>2011</v>
      </c>
      <c r="C2553" s="125">
        <v>29</v>
      </c>
      <c r="D2553" s="125">
        <v>2</v>
      </c>
      <c r="E2553" s="125">
        <v>2</v>
      </c>
      <c r="F2553" s="125">
        <v>3115.9433770000001</v>
      </c>
      <c r="G2553" s="125">
        <v>0</v>
      </c>
      <c r="H2553" s="125">
        <v>3394.9479569999999</v>
      </c>
      <c r="I2553" s="125">
        <v>3117.920204</v>
      </c>
      <c r="J2553" s="125">
        <v>3115.9433770000001</v>
      </c>
    </row>
    <row r="2554" spans="1:10" hidden="1" x14ac:dyDescent="0.25">
      <c r="A2554" s="125">
        <v>924051</v>
      </c>
      <c r="B2554" s="125">
        <v>2011</v>
      </c>
      <c r="C2554" s="125">
        <v>29</v>
      </c>
      <c r="D2554" s="125">
        <v>2</v>
      </c>
      <c r="E2554" s="125">
        <v>3</v>
      </c>
      <c r="F2554" s="125">
        <v>2575.6211370000001</v>
      </c>
      <c r="G2554" s="125">
        <v>146.970765</v>
      </c>
      <c r="H2554" s="125">
        <v>3115.9433770000001</v>
      </c>
      <c r="I2554" s="125">
        <v>2742.341766</v>
      </c>
      <c r="J2554" s="125">
        <v>2722.5919020000001</v>
      </c>
    </row>
    <row r="2555" spans="1:10" hidden="1" x14ac:dyDescent="0.25">
      <c r="A2555" s="125">
        <v>924052</v>
      </c>
      <c r="B2555" s="125">
        <v>2011</v>
      </c>
      <c r="C2555" s="125">
        <v>29</v>
      </c>
      <c r="D2555" s="125">
        <v>2</v>
      </c>
      <c r="E2555" s="125">
        <v>4</v>
      </c>
      <c r="F2555" s="125">
        <v>3394.5330939999999</v>
      </c>
      <c r="G2555" s="125">
        <v>0</v>
      </c>
      <c r="H2555" s="125">
        <v>4580.79</v>
      </c>
      <c r="I2555" s="125">
        <v>3400.3204169999999</v>
      </c>
      <c r="J2555" s="125">
        <v>3394.5330939999999</v>
      </c>
    </row>
    <row r="2556" spans="1:10" x14ac:dyDescent="0.25">
      <c r="A2556" s="125">
        <v>924053</v>
      </c>
      <c r="B2556" s="125">
        <v>2011</v>
      </c>
      <c r="C2556" s="125">
        <v>29</v>
      </c>
      <c r="D2556" s="125">
        <v>3</v>
      </c>
      <c r="E2556" s="125">
        <v>1</v>
      </c>
      <c r="F2556" s="129">
        <v>4407.775095</v>
      </c>
      <c r="G2556" s="129">
        <v>0</v>
      </c>
      <c r="H2556" s="129">
        <v>5436.7169999999996</v>
      </c>
      <c r="I2556" s="129">
        <v>4415.7015469999997</v>
      </c>
      <c r="J2556" s="129">
        <v>4407.775095</v>
      </c>
    </row>
    <row r="2557" spans="1:10" hidden="1" x14ac:dyDescent="0.25">
      <c r="A2557" s="125">
        <v>924054</v>
      </c>
      <c r="B2557" s="125">
        <v>2011</v>
      </c>
      <c r="C2557" s="125">
        <v>29</v>
      </c>
      <c r="D2557" s="125">
        <v>3</v>
      </c>
      <c r="E2557" s="125">
        <v>2</v>
      </c>
      <c r="F2557" s="125">
        <v>4149.6068919999998</v>
      </c>
      <c r="G2557" s="125">
        <v>0</v>
      </c>
      <c r="H2557" s="125">
        <v>4407.775095</v>
      </c>
      <c r="I2557" s="125">
        <v>4153.4464719999996</v>
      </c>
      <c r="J2557" s="125">
        <v>4149.6068919999998</v>
      </c>
    </row>
    <row r="2558" spans="1:10" hidden="1" x14ac:dyDescent="0.25">
      <c r="A2558" s="125">
        <v>924055</v>
      </c>
      <c r="B2558" s="125">
        <v>2011</v>
      </c>
      <c r="C2558" s="125">
        <v>29</v>
      </c>
      <c r="D2558" s="125">
        <v>3</v>
      </c>
      <c r="E2558" s="125">
        <v>3</v>
      </c>
      <c r="F2558" s="125">
        <v>2728.4333630000001</v>
      </c>
      <c r="G2558" s="125">
        <v>1051.3975359999999</v>
      </c>
      <c r="H2558" s="125">
        <v>4149.6068919999998</v>
      </c>
      <c r="I2558" s="125">
        <v>3795.6454239999998</v>
      </c>
      <c r="J2558" s="125">
        <v>3779.830899</v>
      </c>
    </row>
    <row r="2559" spans="1:10" hidden="1" x14ac:dyDescent="0.25">
      <c r="A2559" s="125">
        <v>924056</v>
      </c>
      <c r="B2559" s="125">
        <v>2011</v>
      </c>
      <c r="C2559" s="125">
        <v>29</v>
      </c>
      <c r="D2559" s="125">
        <v>3</v>
      </c>
      <c r="E2559" s="125">
        <v>4</v>
      </c>
      <c r="F2559" s="125">
        <v>2087.4226960000001</v>
      </c>
      <c r="G2559" s="125">
        <v>0</v>
      </c>
      <c r="H2559" s="125">
        <v>2575.6211370000001</v>
      </c>
      <c r="I2559" s="125">
        <v>2091.9194870000001</v>
      </c>
      <c r="J2559" s="125">
        <v>2087.4226960000001</v>
      </c>
    </row>
    <row r="2560" spans="1:10" x14ac:dyDescent="0.25">
      <c r="A2560" s="125">
        <v>924057</v>
      </c>
      <c r="B2560" s="125">
        <v>2011</v>
      </c>
      <c r="C2560" s="125">
        <v>29</v>
      </c>
      <c r="D2560" s="125">
        <v>4</v>
      </c>
      <c r="E2560" s="125">
        <v>1</v>
      </c>
      <c r="F2560" s="129">
        <v>2737.8178339999999</v>
      </c>
      <c r="G2560" s="129">
        <v>0</v>
      </c>
      <c r="H2560" s="129">
        <v>3183.9535000000001</v>
      </c>
      <c r="I2560" s="129">
        <v>2795.1927780000001</v>
      </c>
      <c r="J2560" s="129">
        <v>2737.8178339999999</v>
      </c>
    </row>
    <row r="2561" spans="1:10" hidden="1" x14ac:dyDescent="0.25">
      <c r="A2561" s="125">
        <v>924058</v>
      </c>
      <c r="B2561" s="125">
        <v>2011</v>
      </c>
      <c r="C2561" s="125">
        <v>29</v>
      </c>
      <c r="D2561" s="125">
        <v>4</v>
      </c>
      <c r="E2561" s="125">
        <v>2</v>
      </c>
      <c r="F2561" s="125">
        <v>2599.4852980000001</v>
      </c>
      <c r="G2561" s="125">
        <v>0</v>
      </c>
      <c r="H2561" s="125">
        <v>2737.8178339999999</v>
      </c>
      <c r="I2561" s="125">
        <v>2637.887483</v>
      </c>
      <c r="J2561" s="125">
        <v>2599.4852980000001</v>
      </c>
    </row>
    <row r="2562" spans="1:10" hidden="1" x14ac:dyDescent="0.25">
      <c r="A2562" s="125">
        <v>924059</v>
      </c>
      <c r="B2562" s="125">
        <v>2011</v>
      </c>
      <c r="C2562" s="125">
        <v>29</v>
      </c>
      <c r="D2562" s="125">
        <v>4</v>
      </c>
      <c r="E2562" s="125">
        <v>3</v>
      </c>
      <c r="F2562" s="125">
        <v>267.392695</v>
      </c>
      <c r="G2562" s="125">
        <v>2174.7285879999999</v>
      </c>
      <c r="H2562" s="125">
        <v>2599.4852980000001</v>
      </c>
      <c r="I2562" s="125">
        <v>2458.333247</v>
      </c>
      <c r="J2562" s="125">
        <v>2442.1212820000001</v>
      </c>
    </row>
    <row r="2563" spans="1:10" hidden="1" x14ac:dyDescent="0.25">
      <c r="A2563" s="125">
        <v>924060</v>
      </c>
      <c r="B2563" s="125">
        <v>2011</v>
      </c>
      <c r="C2563" s="125">
        <v>29</v>
      </c>
      <c r="D2563" s="125">
        <v>4</v>
      </c>
      <c r="E2563" s="125">
        <v>4</v>
      </c>
      <c r="F2563" s="125">
        <v>2343.2470499999999</v>
      </c>
      <c r="G2563" s="125">
        <v>0</v>
      </c>
      <c r="H2563" s="125">
        <v>2728.4333630000001</v>
      </c>
      <c r="I2563" s="125">
        <v>2395.2916489999998</v>
      </c>
      <c r="J2563" s="125">
        <v>2343.2470499999999</v>
      </c>
    </row>
    <row r="2564" spans="1:10" x14ac:dyDescent="0.25">
      <c r="A2564" s="125">
        <v>924061</v>
      </c>
      <c r="B2564" s="125">
        <v>2011</v>
      </c>
      <c r="C2564" s="125">
        <v>29</v>
      </c>
      <c r="D2564" s="125">
        <v>5</v>
      </c>
      <c r="E2564" s="125">
        <v>1</v>
      </c>
      <c r="F2564" s="129">
        <v>109.724081</v>
      </c>
      <c r="G2564" s="129">
        <v>0</v>
      </c>
      <c r="H2564" s="129">
        <v>124.46035000000001</v>
      </c>
      <c r="I2564" s="129">
        <v>117.042513</v>
      </c>
      <c r="J2564" s="129">
        <v>109.724081</v>
      </c>
    </row>
    <row r="2565" spans="1:10" hidden="1" x14ac:dyDescent="0.25">
      <c r="A2565" s="125">
        <v>924062</v>
      </c>
      <c r="B2565" s="125">
        <v>2011</v>
      </c>
      <c r="C2565" s="125">
        <v>29</v>
      </c>
      <c r="D2565" s="125">
        <v>5</v>
      </c>
      <c r="E2565" s="125">
        <v>2</v>
      </c>
      <c r="F2565" s="125">
        <v>107.805093</v>
      </c>
      <c r="G2565" s="125">
        <v>0</v>
      </c>
      <c r="H2565" s="125">
        <v>109.724081</v>
      </c>
      <c r="I2565" s="125">
        <v>107.814882</v>
      </c>
      <c r="J2565" s="125">
        <v>107.805093</v>
      </c>
    </row>
    <row r="2566" spans="1:10" hidden="1" x14ac:dyDescent="0.25">
      <c r="A2566" s="125">
        <v>924063</v>
      </c>
      <c r="B2566" s="125">
        <v>2011</v>
      </c>
      <c r="C2566" s="125">
        <v>29</v>
      </c>
      <c r="D2566" s="125">
        <v>5</v>
      </c>
      <c r="E2566" s="125">
        <v>3</v>
      </c>
      <c r="F2566" s="125">
        <v>0</v>
      </c>
      <c r="G2566" s="125">
        <v>105.001813</v>
      </c>
      <c r="H2566" s="125">
        <v>107.805093</v>
      </c>
      <c r="I2566" s="125">
        <v>105.002161</v>
      </c>
      <c r="J2566" s="125">
        <v>105.001813</v>
      </c>
    </row>
    <row r="2567" spans="1:10" hidden="1" x14ac:dyDescent="0.25">
      <c r="A2567" s="125">
        <v>924064</v>
      </c>
      <c r="B2567" s="125">
        <v>2011</v>
      </c>
      <c r="C2567" s="125">
        <v>29</v>
      </c>
      <c r="D2567" s="125">
        <v>5</v>
      </c>
      <c r="E2567" s="125">
        <v>4</v>
      </c>
      <c r="F2567" s="125">
        <v>230.60832600000001</v>
      </c>
      <c r="G2567" s="125">
        <v>0</v>
      </c>
      <c r="H2567" s="125">
        <v>267.392695</v>
      </c>
      <c r="I2567" s="125">
        <v>251.45608999999999</v>
      </c>
      <c r="J2567" s="125">
        <v>230.60832600000001</v>
      </c>
    </row>
    <row r="2568" spans="1:10" x14ac:dyDescent="0.25">
      <c r="A2568" s="125">
        <v>924065</v>
      </c>
      <c r="B2568" s="125">
        <v>2011</v>
      </c>
      <c r="C2568" s="125">
        <v>31</v>
      </c>
      <c r="D2568" s="125">
        <v>2</v>
      </c>
      <c r="E2568" s="125">
        <v>1</v>
      </c>
      <c r="F2568" s="129">
        <v>22014.299718999999</v>
      </c>
      <c r="G2568" s="129">
        <v>0</v>
      </c>
      <c r="H2568" s="129">
        <v>29775.824000000001</v>
      </c>
      <c r="I2568" s="129">
        <v>22102.594154999999</v>
      </c>
      <c r="J2568" s="129">
        <v>22014.299718999999</v>
      </c>
    </row>
    <row r="2569" spans="1:10" hidden="1" x14ac:dyDescent="0.25">
      <c r="A2569" s="125">
        <v>924066</v>
      </c>
      <c r="B2569" s="125">
        <v>2011</v>
      </c>
      <c r="C2569" s="125">
        <v>31</v>
      </c>
      <c r="D2569" s="125">
        <v>2</v>
      </c>
      <c r="E2569" s="125">
        <v>2</v>
      </c>
      <c r="F2569" s="125">
        <v>20189.999101000001</v>
      </c>
      <c r="G2569" s="125">
        <v>0</v>
      </c>
      <c r="H2569" s="125">
        <v>22014.299718999999</v>
      </c>
      <c r="I2569" s="125">
        <v>20217.932862000001</v>
      </c>
      <c r="J2569" s="125">
        <v>20189.999101000001</v>
      </c>
    </row>
    <row r="2570" spans="1:10" hidden="1" x14ac:dyDescent="0.25">
      <c r="A2570" s="125">
        <v>924067</v>
      </c>
      <c r="B2570" s="125">
        <v>2011</v>
      </c>
      <c r="C2570" s="125">
        <v>31</v>
      </c>
      <c r="D2570" s="125">
        <v>2</v>
      </c>
      <c r="E2570" s="125">
        <v>3</v>
      </c>
      <c r="F2570" s="125">
        <v>17188.059061</v>
      </c>
      <c r="G2570" s="125">
        <v>431.08098000000001</v>
      </c>
      <c r="H2570" s="125">
        <v>20189.999101000001</v>
      </c>
      <c r="I2570" s="125">
        <v>17769.218208999999</v>
      </c>
      <c r="J2570" s="125">
        <v>17619.140040999999</v>
      </c>
    </row>
    <row r="2571" spans="1:10" hidden="1" x14ac:dyDescent="0.25">
      <c r="A2571" s="125">
        <v>924068</v>
      </c>
      <c r="B2571" s="125">
        <v>2011</v>
      </c>
      <c r="C2571" s="125">
        <v>31</v>
      </c>
      <c r="D2571" s="125">
        <v>2</v>
      </c>
      <c r="E2571" s="125">
        <v>4</v>
      </c>
      <c r="F2571" s="125">
        <v>22029.6587</v>
      </c>
      <c r="G2571" s="125">
        <v>0</v>
      </c>
      <c r="H2571" s="125">
        <v>29775.824000000001</v>
      </c>
      <c r="I2571" s="125">
        <v>22102.594154999999</v>
      </c>
      <c r="J2571" s="125">
        <v>22029.6587</v>
      </c>
    </row>
    <row r="2572" spans="1:10" x14ac:dyDescent="0.25">
      <c r="A2572" s="125">
        <v>924069</v>
      </c>
      <c r="B2572" s="125">
        <v>2011</v>
      </c>
      <c r="C2572" s="125">
        <v>31</v>
      </c>
      <c r="D2572" s="125">
        <v>3</v>
      </c>
      <c r="E2572" s="125">
        <v>1</v>
      </c>
      <c r="F2572" s="129">
        <v>16130.224482</v>
      </c>
      <c r="G2572" s="129">
        <v>0</v>
      </c>
      <c r="H2572" s="129">
        <v>20128.529200000001</v>
      </c>
      <c r="I2572" s="129">
        <v>16348.391416</v>
      </c>
      <c r="J2572" s="129">
        <v>16130.224482</v>
      </c>
    </row>
    <row r="2573" spans="1:10" hidden="1" x14ac:dyDescent="0.25">
      <c r="A2573" s="125">
        <v>924070</v>
      </c>
      <c r="B2573" s="125">
        <v>2011</v>
      </c>
      <c r="C2573" s="125">
        <v>31</v>
      </c>
      <c r="D2573" s="125">
        <v>3</v>
      </c>
      <c r="E2573" s="125">
        <v>2</v>
      </c>
      <c r="F2573" s="125">
        <v>14930.896405</v>
      </c>
      <c r="G2573" s="125">
        <v>0</v>
      </c>
      <c r="H2573" s="125">
        <v>16130.224482</v>
      </c>
      <c r="I2573" s="125">
        <v>15199.51053</v>
      </c>
      <c r="J2573" s="125">
        <v>14930.896405</v>
      </c>
    </row>
    <row r="2574" spans="1:10" hidden="1" x14ac:dyDescent="0.25">
      <c r="A2574" s="125">
        <v>924071</v>
      </c>
      <c r="B2574" s="125">
        <v>2011</v>
      </c>
      <c r="C2574" s="125">
        <v>31</v>
      </c>
      <c r="D2574" s="125">
        <v>3</v>
      </c>
      <c r="E2574" s="125">
        <v>3</v>
      </c>
      <c r="F2574" s="125">
        <v>10528.640291</v>
      </c>
      <c r="G2574" s="125">
        <v>2277.2220670000002</v>
      </c>
      <c r="H2574" s="125">
        <v>14930.896405</v>
      </c>
      <c r="I2574" s="125">
        <v>13657.290940999999</v>
      </c>
      <c r="J2574" s="125">
        <v>12805.862358</v>
      </c>
    </row>
    <row r="2575" spans="1:10" hidden="1" x14ac:dyDescent="0.25">
      <c r="A2575" s="125">
        <v>924072</v>
      </c>
      <c r="B2575" s="125">
        <v>2011</v>
      </c>
      <c r="C2575" s="125">
        <v>31</v>
      </c>
      <c r="D2575" s="125">
        <v>3</v>
      </c>
      <c r="E2575" s="125">
        <v>4</v>
      </c>
      <c r="F2575" s="125">
        <v>13815.602617</v>
      </c>
      <c r="G2575" s="125">
        <v>0</v>
      </c>
      <c r="H2575" s="125">
        <v>17188.059061</v>
      </c>
      <c r="I2575" s="125">
        <v>13960.141568999999</v>
      </c>
      <c r="J2575" s="125">
        <v>13815.602617</v>
      </c>
    </row>
    <row r="2576" spans="1:10" x14ac:dyDescent="0.25">
      <c r="A2576" s="125">
        <v>924073</v>
      </c>
      <c r="B2576" s="125">
        <v>2011</v>
      </c>
      <c r="C2576" s="125">
        <v>31</v>
      </c>
      <c r="D2576" s="125">
        <v>4</v>
      </c>
      <c r="E2576" s="125">
        <v>1</v>
      </c>
      <c r="F2576" s="129">
        <v>6099.8010279999999</v>
      </c>
      <c r="G2576" s="129">
        <v>0</v>
      </c>
      <c r="H2576" s="129">
        <v>7034.1491999999998</v>
      </c>
      <c r="I2576" s="129">
        <v>6175.2795829999995</v>
      </c>
      <c r="J2576" s="129">
        <v>6099.8010279999999</v>
      </c>
    </row>
    <row r="2577" spans="1:10" hidden="1" x14ac:dyDescent="0.25">
      <c r="A2577" s="125">
        <v>924074</v>
      </c>
      <c r="B2577" s="125">
        <v>2011</v>
      </c>
      <c r="C2577" s="125">
        <v>31</v>
      </c>
      <c r="D2577" s="125">
        <v>4</v>
      </c>
      <c r="E2577" s="125">
        <v>2</v>
      </c>
      <c r="F2577" s="125">
        <v>5482.7829760000004</v>
      </c>
      <c r="G2577" s="125">
        <v>0</v>
      </c>
      <c r="H2577" s="125">
        <v>6099.8010279999999</v>
      </c>
      <c r="I2577" s="125">
        <v>5877.1582900000003</v>
      </c>
      <c r="J2577" s="125">
        <v>5482.7829760000004</v>
      </c>
    </row>
    <row r="2578" spans="1:10" hidden="1" x14ac:dyDescent="0.25">
      <c r="A2578" s="125">
        <v>924075</v>
      </c>
      <c r="B2578" s="125">
        <v>2011</v>
      </c>
      <c r="C2578" s="125">
        <v>31</v>
      </c>
      <c r="D2578" s="125">
        <v>4</v>
      </c>
      <c r="E2578" s="125">
        <v>3</v>
      </c>
      <c r="F2578" s="125">
        <v>1200.290203</v>
      </c>
      <c r="G2578" s="125">
        <v>3468.272414</v>
      </c>
      <c r="H2578" s="125">
        <v>5482.7829760000004</v>
      </c>
      <c r="I2578" s="125">
        <v>5185.0678610000004</v>
      </c>
      <c r="J2578" s="125">
        <v>4668.5626169999996</v>
      </c>
    </row>
    <row r="2579" spans="1:10" hidden="1" x14ac:dyDescent="0.25">
      <c r="A2579" s="125">
        <v>924076</v>
      </c>
      <c r="B2579" s="125">
        <v>2011</v>
      </c>
      <c r="C2579" s="125">
        <v>31</v>
      </c>
      <c r="D2579" s="125">
        <v>4</v>
      </c>
      <c r="E2579" s="125">
        <v>4</v>
      </c>
      <c r="F2579" s="125">
        <v>9161.4954170000001</v>
      </c>
      <c r="G2579" s="125">
        <v>0</v>
      </c>
      <c r="H2579" s="125">
        <v>10528.640291</v>
      </c>
      <c r="I2579" s="125">
        <v>9243.0933120000009</v>
      </c>
      <c r="J2579" s="125">
        <v>9161.4954170000001</v>
      </c>
    </row>
    <row r="2580" spans="1:10" x14ac:dyDescent="0.25">
      <c r="A2580" s="125">
        <v>924077</v>
      </c>
      <c r="B2580" s="125">
        <v>2011</v>
      </c>
      <c r="C2580" s="125">
        <v>31</v>
      </c>
      <c r="D2580" s="125">
        <v>5</v>
      </c>
      <c r="E2580" s="125">
        <v>1</v>
      </c>
      <c r="F2580" s="129">
        <v>46.424123999999999</v>
      </c>
      <c r="G2580" s="129">
        <v>0</v>
      </c>
      <c r="H2580" s="129">
        <v>49.368000000000002</v>
      </c>
      <c r="I2580" s="129">
        <v>46.425666999999997</v>
      </c>
      <c r="J2580" s="129">
        <v>46.424123999999999</v>
      </c>
    </row>
    <row r="2581" spans="1:10" hidden="1" x14ac:dyDescent="0.25">
      <c r="A2581" s="125">
        <v>924078</v>
      </c>
      <c r="B2581" s="125">
        <v>2011</v>
      </c>
      <c r="C2581" s="125">
        <v>31</v>
      </c>
      <c r="D2581" s="125">
        <v>5</v>
      </c>
      <c r="E2581" s="125">
        <v>2</v>
      </c>
      <c r="F2581" s="125">
        <v>43.950021</v>
      </c>
      <c r="G2581" s="125">
        <v>0</v>
      </c>
      <c r="H2581" s="125">
        <v>46.424123999999999</v>
      </c>
      <c r="I2581" s="125">
        <v>45.616343999999998</v>
      </c>
      <c r="J2581" s="125">
        <v>43.950021</v>
      </c>
    </row>
    <row r="2582" spans="1:10" hidden="1" x14ac:dyDescent="0.25">
      <c r="A2582" s="125">
        <v>924079</v>
      </c>
      <c r="B2582" s="125">
        <v>2011</v>
      </c>
      <c r="C2582" s="125">
        <v>31</v>
      </c>
      <c r="D2582" s="125">
        <v>5</v>
      </c>
      <c r="E2582" s="125">
        <v>3</v>
      </c>
      <c r="F2582" s="125">
        <v>0</v>
      </c>
      <c r="G2582" s="125">
        <v>40.045175999999998</v>
      </c>
      <c r="H2582" s="125">
        <v>43.950021</v>
      </c>
      <c r="I2582" s="125">
        <v>42.807319999999997</v>
      </c>
      <c r="J2582" s="125">
        <v>40.045175999999998</v>
      </c>
    </row>
    <row r="2583" spans="1:10" hidden="1" x14ac:dyDescent="0.25">
      <c r="A2583" s="125">
        <v>924080</v>
      </c>
      <c r="B2583" s="125">
        <v>2011</v>
      </c>
      <c r="C2583" s="125">
        <v>31</v>
      </c>
      <c r="D2583" s="125">
        <v>5</v>
      </c>
      <c r="E2583" s="125">
        <v>4</v>
      </c>
      <c r="F2583" s="125">
        <v>1128.727179</v>
      </c>
      <c r="G2583" s="125">
        <v>0</v>
      </c>
      <c r="H2583" s="125">
        <v>1200.290203</v>
      </c>
      <c r="I2583" s="125">
        <v>1128.7529070000001</v>
      </c>
      <c r="J2583" s="125">
        <v>1128.727179</v>
      </c>
    </row>
    <row r="2584" spans="1:10" x14ac:dyDescent="0.25">
      <c r="A2584" s="125">
        <v>924081</v>
      </c>
      <c r="B2584" s="125">
        <v>2011</v>
      </c>
      <c r="C2584" s="125">
        <v>32</v>
      </c>
      <c r="D2584" s="125">
        <v>2</v>
      </c>
      <c r="E2584" s="125">
        <v>1</v>
      </c>
      <c r="F2584" s="129">
        <v>292640.01614399999</v>
      </c>
      <c r="G2584" s="129">
        <v>0</v>
      </c>
      <c r="H2584" s="129">
        <v>395815.34399999998</v>
      </c>
      <c r="I2584" s="129">
        <v>293813.72985100001</v>
      </c>
      <c r="J2584" s="129">
        <v>292640.01614399999</v>
      </c>
    </row>
    <row r="2585" spans="1:10" hidden="1" x14ac:dyDescent="0.25">
      <c r="A2585" s="125">
        <v>924082</v>
      </c>
      <c r="B2585" s="125">
        <v>2011</v>
      </c>
      <c r="C2585" s="125">
        <v>32</v>
      </c>
      <c r="D2585" s="125">
        <v>2</v>
      </c>
      <c r="E2585" s="125">
        <v>2</v>
      </c>
      <c r="F2585" s="125">
        <v>268389.26235600002</v>
      </c>
      <c r="G2585" s="125">
        <v>0</v>
      </c>
      <c r="H2585" s="125">
        <v>292640.01614399999</v>
      </c>
      <c r="I2585" s="125">
        <v>268760.59082600003</v>
      </c>
      <c r="J2585" s="125">
        <v>268389.26235600002</v>
      </c>
    </row>
    <row r="2586" spans="1:10" hidden="1" x14ac:dyDescent="0.25">
      <c r="A2586" s="125">
        <v>924083</v>
      </c>
      <c r="B2586" s="125">
        <v>2011</v>
      </c>
      <c r="C2586" s="125">
        <v>32</v>
      </c>
      <c r="D2586" s="125">
        <v>2</v>
      </c>
      <c r="E2586" s="125">
        <v>3</v>
      </c>
      <c r="F2586" s="125">
        <v>228483.9375</v>
      </c>
      <c r="G2586" s="125">
        <v>5730.436428</v>
      </c>
      <c r="H2586" s="125">
        <v>268389.26235600002</v>
      </c>
      <c r="I2586" s="125">
        <v>236209.3898</v>
      </c>
      <c r="J2586" s="125">
        <v>234214.37392799999</v>
      </c>
    </row>
    <row r="2587" spans="1:10" hidden="1" x14ac:dyDescent="0.25">
      <c r="A2587" s="125">
        <v>924084</v>
      </c>
      <c r="B2587" s="125">
        <v>2011</v>
      </c>
      <c r="C2587" s="125">
        <v>32</v>
      </c>
      <c r="D2587" s="125">
        <v>2</v>
      </c>
      <c r="E2587" s="125">
        <v>4</v>
      </c>
      <c r="F2587" s="125">
        <v>292844.18582800002</v>
      </c>
      <c r="G2587" s="125">
        <v>0</v>
      </c>
      <c r="H2587" s="125">
        <v>395815.34399999998</v>
      </c>
      <c r="I2587" s="125">
        <v>293813.72985100001</v>
      </c>
      <c r="J2587" s="125">
        <v>292844.18582800002</v>
      </c>
    </row>
    <row r="2588" spans="1:10" x14ac:dyDescent="0.25">
      <c r="A2588" s="125">
        <v>924085</v>
      </c>
      <c r="B2588" s="125">
        <v>2011</v>
      </c>
      <c r="C2588" s="125">
        <v>32</v>
      </c>
      <c r="D2588" s="125">
        <v>3</v>
      </c>
      <c r="E2588" s="125">
        <v>1</v>
      </c>
      <c r="F2588" s="129">
        <v>180810.27116599999</v>
      </c>
      <c r="G2588" s="129">
        <v>0</v>
      </c>
      <c r="H2588" s="129">
        <v>226758.42139999999</v>
      </c>
      <c r="I2588" s="129">
        <v>184173.18986099999</v>
      </c>
      <c r="J2588" s="129">
        <v>180810.27116599999</v>
      </c>
    </row>
    <row r="2589" spans="1:10" hidden="1" x14ac:dyDescent="0.25">
      <c r="A2589" s="125">
        <v>924086</v>
      </c>
      <c r="B2589" s="125">
        <v>2011</v>
      </c>
      <c r="C2589" s="125">
        <v>32</v>
      </c>
      <c r="D2589" s="125">
        <v>3</v>
      </c>
      <c r="E2589" s="125">
        <v>2</v>
      </c>
      <c r="F2589" s="125">
        <v>167288.12232900001</v>
      </c>
      <c r="G2589" s="125">
        <v>0</v>
      </c>
      <c r="H2589" s="125">
        <v>180810.27116599999</v>
      </c>
      <c r="I2589" s="125">
        <v>170377.518519</v>
      </c>
      <c r="J2589" s="125">
        <v>167288.12232900001</v>
      </c>
    </row>
    <row r="2590" spans="1:10" hidden="1" x14ac:dyDescent="0.25">
      <c r="A2590" s="125">
        <v>924087</v>
      </c>
      <c r="B2590" s="125">
        <v>2011</v>
      </c>
      <c r="C2590" s="125">
        <v>32</v>
      </c>
      <c r="D2590" s="125">
        <v>3</v>
      </c>
      <c r="E2590" s="125">
        <v>3</v>
      </c>
      <c r="F2590" s="125">
        <v>116766.230119</v>
      </c>
      <c r="G2590" s="125">
        <v>25255.173368</v>
      </c>
      <c r="H2590" s="125">
        <v>167288.12232900001</v>
      </c>
      <c r="I2590" s="125">
        <v>153018.44549400001</v>
      </c>
      <c r="J2590" s="125">
        <v>142021.403487</v>
      </c>
    </row>
    <row r="2591" spans="1:10" hidden="1" x14ac:dyDescent="0.25">
      <c r="A2591" s="125">
        <v>924088</v>
      </c>
      <c r="B2591" s="125">
        <v>2011</v>
      </c>
      <c r="C2591" s="125">
        <v>32</v>
      </c>
      <c r="D2591" s="125">
        <v>3</v>
      </c>
      <c r="E2591" s="125">
        <v>4</v>
      </c>
      <c r="F2591" s="125">
        <v>182876.10862700001</v>
      </c>
      <c r="G2591" s="125">
        <v>0</v>
      </c>
      <c r="H2591" s="125">
        <v>228483.9375</v>
      </c>
      <c r="I2591" s="125">
        <v>185574.65403800001</v>
      </c>
      <c r="J2591" s="125">
        <v>182876.10862700001</v>
      </c>
    </row>
    <row r="2592" spans="1:10" x14ac:dyDescent="0.25">
      <c r="A2592" s="125">
        <v>924089</v>
      </c>
      <c r="B2592" s="125">
        <v>2011</v>
      </c>
      <c r="C2592" s="125">
        <v>32</v>
      </c>
      <c r="D2592" s="125">
        <v>4</v>
      </c>
      <c r="E2592" s="125">
        <v>1</v>
      </c>
      <c r="F2592" s="129">
        <v>68367.128670000006</v>
      </c>
      <c r="G2592" s="129">
        <v>0</v>
      </c>
      <c r="H2592" s="129">
        <v>79446.821599999996</v>
      </c>
      <c r="I2592" s="129">
        <v>69746.364683000007</v>
      </c>
      <c r="J2592" s="129">
        <v>68367.128670000006</v>
      </c>
    </row>
    <row r="2593" spans="1:10" hidden="1" x14ac:dyDescent="0.25">
      <c r="A2593" s="125">
        <v>924090</v>
      </c>
      <c r="B2593" s="125">
        <v>2011</v>
      </c>
      <c r="C2593" s="125">
        <v>32</v>
      </c>
      <c r="D2593" s="125">
        <v>4</v>
      </c>
      <c r="E2593" s="125">
        <v>2</v>
      </c>
      <c r="F2593" s="125">
        <v>61378.422698000002</v>
      </c>
      <c r="G2593" s="125">
        <v>0</v>
      </c>
      <c r="H2593" s="125">
        <v>68367.128670000006</v>
      </c>
      <c r="I2593" s="125">
        <v>65871.728472999996</v>
      </c>
      <c r="J2593" s="125">
        <v>61378.422698000002</v>
      </c>
    </row>
    <row r="2594" spans="1:10" hidden="1" x14ac:dyDescent="0.25">
      <c r="A2594" s="125">
        <v>924091</v>
      </c>
      <c r="B2594" s="125">
        <v>2011</v>
      </c>
      <c r="C2594" s="125">
        <v>32</v>
      </c>
      <c r="D2594" s="125">
        <v>4</v>
      </c>
      <c r="E2594" s="125">
        <v>3</v>
      </c>
      <c r="F2594" s="125">
        <v>13308.087678</v>
      </c>
      <c r="G2594" s="125">
        <v>38454.094891000001</v>
      </c>
      <c r="H2594" s="125">
        <v>61378.422698000002</v>
      </c>
      <c r="I2594" s="125">
        <v>58045.574345000001</v>
      </c>
      <c r="J2594" s="125">
        <v>51762.182569999997</v>
      </c>
    </row>
    <row r="2595" spans="1:10" hidden="1" x14ac:dyDescent="0.25">
      <c r="A2595" s="125">
        <v>924092</v>
      </c>
      <c r="B2595" s="125">
        <v>2011</v>
      </c>
      <c r="C2595" s="125">
        <v>32</v>
      </c>
      <c r="D2595" s="125">
        <v>4</v>
      </c>
      <c r="E2595" s="125">
        <v>4</v>
      </c>
      <c r="F2595" s="125">
        <v>101047.54996600001</v>
      </c>
      <c r="G2595" s="125">
        <v>0</v>
      </c>
      <c r="H2595" s="125">
        <v>116766.230119</v>
      </c>
      <c r="I2595" s="125">
        <v>102509.07342099999</v>
      </c>
      <c r="J2595" s="125">
        <v>101047.54996600001</v>
      </c>
    </row>
    <row r="2596" spans="1:10" x14ac:dyDescent="0.25">
      <c r="A2596" s="125">
        <v>924093</v>
      </c>
      <c r="B2596" s="125">
        <v>2011</v>
      </c>
      <c r="C2596" s="125">
        <v>32</v>
      </c>
      <c r="D2596" s="125">
        <v>5</v>
      </c>
      <c r="E2596" s="125">
        <v>1</v>
      </c>
      <c r="F2596" s="129">
        <v>526.93298900000002</v>
      </c>
      <c r="G2596" s="129">
        <v>0</v>
      </c>
      <c r="H2596" s="129">
        <v>560.34720000000004</v>
      </c>
      <c r="I2596" s="129">
        <v>526.95050700000002</v>
      </c>
      <c r="J2596" s="129">
        <v>526.93298900000002</v>
      </c>
    </row>
    <row r="2597" spans="1:10" hidden="1" x14ac:dyDescent="0.25">
      <c r="A2597" s="125">
        <v>924094</v>
      </c>
      <c r="B2597" s="125">
        <v>2011</v>
      </c>
      <c r="C2597" s="125">
        <v>32</v>
      </c>
      <c r="D2597" s="125">
        <v>5</v>
      </c>
      <c r="E2597" s="125">
        <v>2</v>
      </c>
      <c r="F2597" s="125">
        <v>498.85089799999997</v>
      </c>
      <c r="G2597" s="125">
        <v>0</v>
      </c>
      <c r="H2597" s="125">
        <v>526.93298900000002</v>
      </c>
      <c r="I2597" s="125">
        <v>517.76435500000002</v>
      </c>
      <c r="J2597" s="125">
        <v>498.85089799999997</v>
      </c>
    </row>
    <row r="2598" spans="1:10" hidden="1" x14ac:dyDescent="0.25">
      <c r="A2598" s="125">
        <v>924095</v>
      </c>
      <c r="B2598" s="125">
        <v>2011</v>
      </c>
      <c r="C2598" s="125">
        <v>32</v>
      </c>
      <c r="D2598" s="125">
        <v>5</v>
      </c>
      <c r="E2598" s="125">
        <v>3</v>
      </c>
      <c r="F2598" s="125">
        <v>0</v>
      </c>
      <c r="G2598" s="125">
        <v>440.382274</v>
      </c>
      <c r="H2598" s="125">
        <v>498.85089799999997</v>
      </c>
      <c r="I2598" s="125">
        <v>485.88077500000003</v>
      </c>
      <c r="J2598" s="125">
        <v>440.382274</v>
      </c>
    </row>
    <row r="2599" spans="1:10" hidden="1" x14ac:dyDescent="0.25">
      <c r="A2599" s="125">
        <v>924096</v>
      </c>
      <c r="B2599" s="125">
        <v>2011</v>
      </c>
      <c r="C2599" s="125">
        <v>32</v>
      </c>
      <c r="D2599" s="125">
        <v>5</v>
      </c>
      <c r="E2599" s="125">
        <v>4</v>
      </c>
      <c r="F2599" s="125">
        <v>12514.640389</v>
      </c>
      <c r="G2599" s="125">
        <v>0</v>
      </c>
      <c r="H2599" s="125">
        <v>13308.087678</v>
      </c>
      <c r="I2599" s="125">
        <v>12514.925653</v>
      </c>
      <c r="J2599" s="125">
        <v>12514.640389</v>
      </c>
    </row>
    <row r="2600" spans="1:10" x14ac:dyDescent="0.25">
      <c r="A2600" s="125">
        <v>924097</v>
      </c>
      <c r="B2600" s="125">
        <v>2011</v>
      </c>
      <c r="C2600" s="125">
        <v>34</v>
      </c>
      <c r="D2600" s="125">
        <v>2</v>
      </c>
      <c r="E2600" s="125">
        <v>1</v>
      </c>
      <c r="F2600" s="129">
        <v>4999.229421</v>
      </c>
      <c r="G2600" s="129">
        <v>0</v>
      </c>
      <c r="H2600" s="129">
        <v>6734.7830000000004</v>
      </c>
      <c r="I2600" s="129">
        <v>4999.229421</v>
      </c>
      <c r="J2600" s="129">
        <v>4999.229421</v>
      </c>
    </row>
    <row r="2601" spans="1:10" hidden="1" x14ac:dyDescent="0.25">
      <c r="A2601" s="125">
        <v>924098</v>
      </c>
      <c r="B2601" s="125">
        <v>2011</v>
      </c>
      <c r="C2601" s="125">
        <v>34</v>
      </c>
      <c r="D2601" s="125">
        <v>2</v>
      </c>
      <c r="E2601" s="125">
        <v>2</v>
      </c>
      <c r="F2601" s="125">
        <v>4588.5650910000004</v>
      </c>
      <c r="G2601" s="125">
        <v>0</v>
      </c>
      <c r="H2601" s="125">
        <v>4999.229421</v>
      </c>
      <c r="I2601" s="125">
        <v>4591.2923000000001</v>
      </c>
      <c r="J2601" s="125">
        <v>4588.5650910000004</v>
      </c>
    </row>
    <row r="2602" spans="1:10" hidden="1" x14ac:dyDescent="0.25">
      <c r="A2602" s="125">
        <v>924099</v>
      </c>
      <c r="B2602" s="125">
        <v>2011</v>
      </c>
      <c r="C2602" s="125">
        <v>34</v>
      </c>
      <c r="D2602" s="125">
        <v>2</v>
      </c>
      <c r="E2602" s="125">
        <v>3</v>
      </c>
      <c r="F2602" s="125">
        <v>3910.516443</v>
      </c>
      <c r="G2602" s="125">
        <v>97.847161999999997</v>
      </c>
      <c r="H2602" s="125">
        <v>4588.5650910000004</v>
      </c>
      <c r="I2602" s="125">
        <v>4038.3961359999998</v>
      </c>
      <c r="J2602" s="125">
        <v>4008.363605</v>
      </c>
    </row>
    <row r="2603" spans="1:10" hidden="1" x14ac:dyDescent="0.25">
      <c r="A2603" s="125">
        <v>924100</v>
      </c>
      <c r="B2603" s="125">
        <v>2011</v>
      </c>
      <c r="C2603" s="125">
        <v>34</v>
      </c>
      <c r="D2603" s="125">
        <v>2</v>
      </c>
      <c r="E2603" s="125">
        <v>4</v>
      </c>
      <c r="F2603" s="125">
        <v>4999.229421</v>
      </c>
      <c r="G2603" s="125">
        <v>0</v>
      </c>
      <c r="H2603" s="125">
        <v>6734.7830000000004</v>
      </c>
      <c r="I2603" s="125">
        <v>4999.229421</v>
      </c>
      <c r="J2603" s="125">
        <v>4999.229421</v>
      </c>
    </row>
    <row r="2604" spans="1:10" x14ac:dyDescent="0.25">
      <c r="A2604" s="125">
        <v>924101</v>
      </c>
      <c r="B2604" s="125">
        <v>2011</v>
      </c>
      <c r="C2604" s="125">
        <v>34</v>
      </c>
      <c r="D2604" s="125">
        <v>3</v>
      </c>
      <c r="E2604" s="125">
        <v>1</v>
      </c>
      <c r="F2604" s="129">
        <v>2549.7611240000001</v>
      </c>
      <c r="G2604" s="129">
        <v>0</v>
      </c>
      <c r="H2604" s="129">
        <v>3159.0702999999999</v>
      </c>
      <c r="I2604" s="129">
        <v>2565.7968980000001</v>
      </c>
      <c r="J2604" s="129">
        <v>2549.7611240000001</v>
      </c>
    </row>
    <row r="2605" spans="1:10" hidden="1" x14ac:dyDescent="0.25">
      <c r="A2605" s="125">
        <v>924102</v>
      </c>
      <c r="B2605" s="125">
        <v>2011</v>
      </c>
      <c r="C2605" s="125">
        <v>34</v>
      </c>
      <c r="D2605" s="125">
        <v>3</v>
      </c>
      <c r="E2605" s="125">
        <v>2</v>
      </c>
      <c r="F2605" s="125">
        <v>2401.451333</v>
      </c>
      <c r="G2605" s="125">
        <v>0</v>
      </c>
      <c r="H2605" s="125">
        <v>2549.7611240000001</v>
      </c>
      <c r="I2605" s="125">
        <v>2402.6399070000002</v>
      </c>
      <c r="J2605" s="125">
        <v>2401.451333</v>
      </c>
    </row>
    <row r="2606" spans="1:10" hidden="1" x14ac:dyDescent="0.25">
      <c r="A2606" s="125">
        <v>924103</v>
      </c>
      <c r="B2606" s="125">
        <v>2011</v>
      </c>
      <c r="C2606" s="125">
        <v>34</v>
      </c>
      <c r="D2606" s="125">
        <v>3</v>
      </c>
      <c r="E2606" s="125">
        <v>3</v>
      </c>
      <c r="F2606" s="125">
        <v>2024.5474810000001</v>
      </c>
      <c r="G2606" s="125">
        <v>158.59577300000001</v>
      </c>
      <c r="H2606" s="125">
        <v>2401.451333</v>
      </c>
      <c r="I2606" s="125">
        <v>2196.6075350000001</v>
      </c>
      <c r="J2606" s="125">
        <v>2183.143255</v>
      </c>
    </row>
    <row r="2607" spans="1:10" hidden="1" x14ac:dyDescent="0.25">
      <c r="A2607" s="125">
        <v>924104</v>
      </c>
      <c r="B2607" s="125">
        <v>2011</v>
      </c>
      <c r="C2607" s="125">
        <v>34</v>
      </c>
      <c r="D2607" s="125">
        <v>3</v>
      </c>
      <c r="E2607" s="125">
        <v>4</v>
      </c>
      <c r="F2607" s="125">
        <v>3160.4708179999998</v>
      </c>
      <c r="G2607" s="125">
        <v>0</v>
      </c>
      <c r="H2607" s="125">
        <v>3910.516443</v>
      </c>
      <c r="I2607" s="125">
        <v>3176.121455</v>
      </c>
      <c r="J2607" s="125">
        <v>3160.4708179999998</v>
      </c>
    </row>
    <row r="2608" spans="1:10" x14ac:dyDescent="0.25">
      <c r="A2608" s="125">
        <v>924105</v>
      </c>
      <c r="B2608" s="125">
        <v>2011</v>
      </c>
      <c r="C2608" s="125">
        <v>34</v>
      </c>
      <c r="D2608" s="125">
        <v>4</v>
      </c>
      <c r="E2608" s="125">
        <v>1</v>
      </c>
      <c r="F2608" s="129">
        <v>758.54882599999996</v>
      </c>
      <c r="G2608" s="129">
        <v>0</v>
      </c>
      <c r="H2608" s="129">
        <v>876.43359999999996</v>
      </c>
      <c r="I2608" s="129">
        <v>769.42105700000002</v>
      </c>
      <c r="J2608" s="129">
        <v>758.54882599999996</v>
      </c>
    </row>
    <row r="2609" spans="1:10" hidden="1" x14ac:dyDescent="0.25">
      <c r="A2609" s="125">
        <v>924106</v>
      </c>
      <c r="B2609" s="125">
        <v>2011</v>
      </c>
      <c r="C2609" s="125">
        <v>34</v>
      </c>
      <c r="D2609" s="125">
        <v>4</v>
      </c>
      <c r="E2609" s="125">
        <v>2</v>
      </c>
      <c r="F2609" s="125">
        <v>721.21789699999999</v>
      </c>
      <c r="G2609" s="125">
        <v>0</v>
      </c>
      <c r="H2609" s="125">
        <v>758.54882599999996</v>
      </c>
      <c r="I2609" s="125">
        <v>730.86179400000003</v>
      </c>
      <c r="J2609" s="125">
        <v>721.21789699999999</v>
      </c>
    </row>
    <row r="2610" spans="1:10" hidden="1" x14ac:dyDescent="0.25">
      <c r="A2610" s="125">
        <v>924107</v>
      </c>
      <c r="B2610" s="125">
        <v>2011</v>
      </c>
      <c r="C2610" s="125">
        <v>34</v>
      </c>
      <c r="D2610" s="125">
        <v>4</v>
      </c>
      <c r="E2610" s="125">
        <v>3</v>
      </c>
      <c r="F2610" s="125">
        <v>146.91228599999999</v>
      </c>
      <c r="G2610" s="125">
        <v>415.19607000000002</v>
      </c>
      <c r="H2610" s="125">
        <v>721.21789699999999</v>
      </c>
      <c r="I2610" s="125">
        <v>682.05576499999995</v>
      </c>
      <c r="J2610" s="125">
        <v>562.10835499999996</v>
      </c>
    </row>
    <row r="2611" spans="1:10" hidden="1" x14ac:dyDescent="0.25">
      <c r="A2611" s="125">
        <v>924108</v>
      </c>
      <c r="B2611" s="125">
        <v>2011</v>
      </c>
      <c r="C2611" s="125">
        <v>34</v>
      </c>
      <c r="D2611" s="125">
        <v>4</v>
      </c>
      <c r="E2611" s="125">
        <v>4</v>
      </c>
      <c r="F2611" s="125">
        <v>1757.9227040000001</v>
      </c>
      <c r="G2611" s="125">
        <v>0</v>
      </c>
      <c r="H2611" s="125">
        <v>2024.5474810000001</v>
      </c>
      <c r="I2611" s="125">
        <v>1777.350234</v>
      </c>
      <c r="J2611" s="125">
        <v>1757.9227040000001</v>
      </c>
    </row>
    <row r="2612" spans="1:10" x14ac:dyDescent="0.25">
      <c r="A2612" s="125">
        <v>924109</v>
      </c>
      <c r="B2612" s="125">
        <v>2011</v>
      </c>
      <c r="C2612" s="125">
        <v>34</v>
      </c>
      <c r="D2612" s="125">
        <v>5</v>
      </c>
      <c r="E2612" s="125">
        <v>1</v>
      </c>
      <c r="F2612" s="129">
        <v>309.87665500000003</v>
      </c>
      <c r="G2612" s="129">
        <v>0</v>
      </c>
      <c r="H2612" s="129">
        <v>337.46699999999998</v>
      </c>
      <c r="I2612" s="129">
        <v>317.35396700000001</v>
      </c>
      <c r="J2612" s="129">
        <v>309.87665500000003</v>
      </c>
    </row>
    <row r="2613" spans="1:10" hidden="1" x14ac:dyDescent="0.25">
      <c r="A2613" s="125">
        <v>924110</v>
      </c>
      <c r="B2613" s="125">
        <v>2011</v>
      </c>
      <c r="C2613" s="125">
        <v>34</v>
      </c>
      <c r="D2613" s="125">
        <v>5</v>
      </c>
      <c r="E2613" s="125">
        <v>2</v>
      </c>
      <c r="F2613" s="125">
        <v>171.571552</v>
      </c>
      <c r="G2613" s="125">
        <v>0</v>
      </c>
      <c r="H2613" s="125">
        <v>309.87665500000003</v>
      </c>
      <c r="I2613" s="125">
        <v>304.484801</v>
      </c>
      <c r="J2613" s="125">
        <v>171.571552</v>
      </c>
    </row>
    <row r="2614" spans="1:10" hidden="1" x14ac:dyDescent="0.25">
      <c r="A2614" s="125">
        <v>924111</v>
      </c>
      <c r="B2614" s="125">
        <v>2011</v>
      </c>
      <c r="C2614" s="125">
        <v>34</v>
      </c>
      <c r="D2614" s="125">
        <v>5</v>
      </c>
      <c r="E2614" s="125">
        <v>3</v>
      </c>
      <c r="F2614" s="125">
        <v>0</v>
      </c>
      <c r="G2614" s="125">
        <v>167.08946299999999</v>
      </c>
      <c r="H2614" s="125">
        <v>171.571552</v>
      </c>
      <c r="I2614" s="125">
        <v>167.110691</v>
      </c>
      <c r="J2614" s="125">
        <v>167.08946299999999</v>
      </c>
    </row>
    <row r="2615" spans="1:10" hidden="1" x14ac:dyDescent="0.25">
      <c r="A2615" s="125">
        <v>924112</v>
      </c>
      <c r="B2615" s="125">
        <v>2011</v>
      </c>
      <c r="C2615" s="125">
        <v>34</v>
      </c>
      <c r="D2615" s="125">
        <v>5</v>
      </c>
      <c r="E2615" s="125">
        <v>4</v>
      </c>
      <c r="F2615" s="125">
        <v>135.54674900000001</v>
      </c>
      <c r="G2615" s="125">
        <v>0</v>
      </c>
      <c r="H2615" s="125">
        <v>146.91228599999999</v>
      </c>
      <c r="I2615" s="125">
        <v>138.15631300000001</v>
      </c>
      <c r="J2615" s="125">
        <v>135.54674900000001</v>
      </c>
    </row>
    <row r="2616" spans="1:10" x14ac:dyDescent="0.25">
      <c r="A2616" s="125">
        <v>924113</v>
      </c>
      <c r="B2616" s="125">
        <v>2011</v>
      </c>
      <c r="C2616" s="125">
        <v>35</v>
      </c>
      <c r="D2616" s="125">
        <v>2</v>
      </c>
      <c r="E2616" s="125">
        <v>1</v>
      </c>
      <c r="F2616" s="129">
        <v>22641.276118000002</v>
      </c>
      <c r="G2616" s="129">
        <v>0</v>
      </c>
      <c r="H2616" s="129">
        <v>30535.419000000002</v>
      </c>
      <c r="I2616" s="129">
        <v>22666.441524000002</v>
      </c>
      <c r="J2616" s="129">
        <v>22641.276118000002</v>
      </c>
    </row>
    <row r="2617" spans="1:10" hidden="1" x14ac:dyDescent="0.25">
      <c r="A2617" s="125">
        <v>924114</v>
      </c>
      <c r="B2617" s="125">
        <v>2011</v>
      </c>
      <c r="C2617" s="125">
        <v>35</v>
      </c>
      <c r="D2617" s="125">
        <v>2</v>
      </c>
      <c r="E2617" s="125">
        <v>2</v>
      </c>
      <c r="F2617" s="125">
        <v>20763.687827999998</v>
      </c>
      <c r="G2617" s="125">
        <v>0</v>
      </c>
      <c r="H2617" s="125">
        <v>22641.276118000002</v>
      </c>
      <c r="I2617" s="125">
        <v>20793.747986999999</v>
      </c>
      <c r="J2617" s="125">
        <v>20763.687827999998</v>
      </c>
    </row>
    <row r="2618" spans="1:10" hidden="1" x14ac:dyDescent="0.25">
      <c r="A2618" s="125">
        <v>924115</v>
      </c>
      <c r="B2618" s="125">
        <v>2011</v>
      </c>
      <c r="C2618" s="125">
        <v>35</v>
      </c>
      <c r="D2618" s="125">
        <v>2</v>
      </c>
      <c r="E2618" s="125">
        <v>3</v>
      </c>
      <c r="F2618" s="125">
        <v>18088.321341999999</v>
      </c>
      <c r="G2618" s="125">
        <v>60.093029999999999</v>
      </c>
      <c r="H2618" s="125">
        <v>20763.687827999998</v>
      </c>
      <c r="I2618" s="125">
        <v>18274.121657</v>
      </c>
      <c r="J2618" s="125">
        <v>18148.414370999999</v>
      </c>
    </row>
    <row r="2619" spans="1:10" hidden="1" x14ac:dyDescent="0.25">
      <c r="A2619" s="125">
        <v>924116</v>
      </c>
      <c r="B2619" s="125">
        <v>2011</v>
      </c>
      <c r="C2619" s="125">
        <v>35</v>
      </c>
      <c r="D2619" s="125">
        <v>2</v>
      </c>
      <c r="E2619" s="125">
        <v>4</v>
      </c>
      <c r="F2619" s="125">
        <v>22646.734627000002</v>
      </c>
      <c r="G2619" s="125">
        <v>0</v>
      </c>
      <c r="H2619" s="125">
        <v>30535.419000000002</v>
      </c>
      <c r="I2619" s="125">
        <v>22666.441524000002</v>
      </c>
      <c r="J2619" s="125">
        <v>22646.734627000002</v>
      </c>
    </row>
    <row r="2620" spans="1:10" x14ac:dyDescent="0.25">
      <c r="A2620" s="125">
        <v>924117</v>
      </c>
      <c r="B2620" s="125">
        <v>2011</v>
      </c>
      <c r="C2620" s="125">
        <v>35</v>
      </c>
      <c r="D2620" s="125">
        <v>3</v>
      </c>
      <c r="E2620" s="125">
        <v>1</v>
      </c>
      <c r="F2620" s="129">
        <v>26697.403616</v>
      </c>
      <c r="G2620" s="129">
        <v>0</v>
      </c>
      <c r="H2620" s="129">
        <v>32918.917999999998</v>
      </c>
      <c r="I2620" s="129">
        <v>26736.745200000001</v>
      </c>
      <c r="J2620" s="129">
        <v>26697.403616</v>
      </c>
    </row>
    <row r="2621" spans="1:10" hidden="1" x14ac:dyDescent="0.25">
      <c r="A2621" s="125">
        <v>924118</v>
      </c>
      <c r="B2621" s="125">
        <v>2011</v>
      </c>
      <c r="C2621" s="125">
        <v>35</v>
      </c>
      <c r="D2621" s="125">
        <v>3</v>
      </c>
      <c r="E2621" s="125">
        <v>2</v>
      </c>
      <c r="F2621" s="125">
        <v>24272.037004999998</v>
      </c>
      <c r="G2621" s="125">
        <v>0</v>
      </c>
      <c r="H2621" s="125">
        <v>26697.403616</v>
      </c>
      <c r="I2621" s="125">
        <v>25156.963426999999</v>
      </c>
      <c r="J2621" s="125">
        <v>24272.037004999998</v>
      </c>
    </row>
    <row r="2622" spans="1:10" hidden="1" x14ac:dyDescent="0.25">
      <c r="A2622" s="125">
        <v>924119</v>
      </c>
      <c r="B2622" s="125">
        <v>2011</v>
      </c>
      <c r="C2622" s="125">
        <v>35</v>
      </c>
      <c r="D2622" s="125">
        <v>3</v>
      </c>
      <c r="E2622" s="125">
        <v>3</v>
      </c>
      <c r="F2622" s="125">
        <v>20246.467657000001</v>
      </c>
      <c r="G2622" s="125">
        <v>1106.5462789999999</v>
      </c>
      <c r="H2622" s="125">
        <v>24272.037004999998</v>
      </c>
      <c r="I2622" s="125">
        <v>22201.632248999998</v>
      </c>
      <c r="J2622" s="125">
        <v>21353.013935999999</v>
      </c>
    </row>
    <row r="2623" spans="1:10" hidden="1" x14ac:dyDescent="0.25">
      <c r="A2623" s="125">
        <v>924120</v>
      </c>
      <c r="B2623" s="125">
        <v>2011</v>
      </c>
      <c r="C2623" s="125">
        <v>35</v>
      </c>
      <c r="D2623" s="125">
        <v>3</v>
      </c>
      <c r="E2623" s="125">
        <v>4</v>
      </c>
      <c r="F2623" s="125">
        <v>14673.494441999999</v>
      </c>
      <c r="G2623" s="125">
        <v>0</v>
      </c>
      <c r="H2623" s="125">
        <v>18088.321341999999</v>
      </c>
      <c r="I2623" s="125">
        <v>14691.334594</v>
      </c>
      <c r="J2623" s="125">
        <v>14673.494441999999</v>
      </c>
    </row>
    <row r="2624" spans="1:10" x14ac:dyDescent="0.25">
      <c r="A2624" s="125">
        <v>924121</v>
      </c>
      <c r="B2624" s="125">
        <v>2011</v>
      </c>
      <c r="C2624" s="125">
        <v>35</v>
      </c>
      <c r="D2624" s="125">
        <v>4</v>
      </c>
      <c r="E2624" s="125">
        <v>1</v>
      </c>
      <c r="F2624" s="129">
        <v>2125.6963409999998</v>
      </c>
      <c r="G2624" s="129">
        <v>0</v>
      </c>
      <c r="H2624" s="129">
        <v>2600.5408000000002</v>
      </c>
      <c r="I2624" s="129">
        <v>2283.014768</v>
      </c>
      <c r="J2624" s="129">
        <v>2125.6963409999998</v>
      </c>
    </row>
    <row r="2625" spans="1:10" hidden="1" x14ac:dyDescent="0.25">
      <c r="A2625" s="125">
        <v>924122</v>
      </c>
      <c r="B2625" s="125">
        <v>2011</v>
      </c>
      <c r="C2625" s="125">
        <v>35</v>
      </c>
      <c r="D2625" s="125">
        <v>4</v>
      </c>
      <c r="E2625" s="125">
        <v>2</v>
      </c>
      <c r="F2625" s="125">
        <v>1985.6343300000001</v>
      </c>
      <c r="G2625" s="125">
        <v>0</v>
      </c>
      <c r="H2625" s="125">
        <v>2125.6963409999998</v>
      </c>
      <c r="I2625" s="125">
        <v>2048.108424</v>
      </c>
      <c r="J2625" s="125">
        <v>1985.6343300000001</v>
      </c>
    </row>
    <row r="2626" spans="1:10" hidden="1" x14ac:dyDescent="0.25">
      <c r="A2626" s="125">
        <v>924123</v>
      </c>
      <c r="B2626" s="125">
        <v>2011</v>
      </c>
      <c r="C2626" s="125">
        <v>35</v>
      </c>
      <c r="D2626" s="125">
        <v>4</v>
      </c>
      <c r="E2626" s="125">
        <v>3</v>
      </c>
      <c r="F2626" s="125">
        <v>666.22117600000001</v>
      </c>
      <c r="G2626" s="125">
        <v>1121.028067</v>
      </c>
      <c r="H2626" s="125">
        <v>1985.6343300000001</v>
      </c>
      <c r="I2626" s="125">
        <v>1877.8143849999999</v>
      </c>
      <c r="J2626" s="125">
        <v>1787.2492420000001</v>
      </c>
    </row>
    <row r="2627" spans="1:10" hidden="1" x14ac:dyDescent="0.25">
      <c r="A2627" s="125">
        <v>924124</v>
      </c>
      <c r="B2627" s="125">
        <v>2011</v>
      </c>
      <c r="C2627" s="125">
        <v>35</v>
      </c>
      <c r="D2627" s="125">
        <v>4</v>
      </c>
      <c r="E2627" s="125">
        <v>4</v>
      </c>
      <c r="F2627" s="125">
        <v>17305.676549</v>
      </c>
      <c r="G2627" s="125">
        <v>0</v>
      </c>
      <c r="H2627" s="125">
        <v>20246.467657000001</v>
      </c>
      <c r="I2627" s="125">
        <v>17774.373955999999</v>
      </c>
      <c r="J2627" s="125">
        <v>17305.676549</v>
      </c>
    </row>
    <row r="2628" spans="1:10" x14ac:dyDescent="0.25">
      <c r="A2628" s="125">
        <v>924125</v>
      </c>
      <c r="B2628" s="125">
        <v>2011</v>
      </c>
      <c r="C2628" s="125">
        <v>35</v>
      </c>
      <c r="D2628" s="125">
        <v>5</v>
      </c>
      <c r="E2628" s="125">
        <v>1</v>
      </c>
      <c r="F2628" s="129">
        <v>62.996174000000003</v>
      </c>
      <c r="G2628" s="129">
        <v>0</v>
      </c>
      <c r="H2628" s="129">
        <v>75.376499999999993</v>
      </c>
      <c r="I2628" s="129">
        <v>70.884061000000003</v>
      </c>
      <c r="J2628" s="129">
        <v>62.996174000000003</v>
      </c>
    </row>
    <row r="2629" spans="1:10" hidden="1" x14ac:dyDescent="0.25">
      <c r="A2629" s="125">
        <v>924126</v>
      </c>
      <c r="B2629" s="125">
        <v>2011</v>
      </c>
      <c r="C2629" s="125">
        <v>35</v>
      </c>
      <c r="D2629" s="125">
        <v>5</v>
      </c>
      <c r="E2629" s="125">
        <v>2</v>
      </c>
      <c r="F2629" s="125">
        <v>59.957450999999999</v>
      </c>
      <c r="G2629" s="125">
        <v>0</v>
      </c>
      <c r="H2629" s="125">
        <v>62.996174000000003</v>
      </c>
      <c r="I2629" s="125">
        <v>61.900041000000002</v>
      </c>
      <c r="J2629" s="125">
        <v>59.957450999999999</v>
      </c>
    </row>
    <row r="2630" spans="1:10" hidden="1" x14ac:dyDescent="0.25">
      <c r="A2630" s="125">
        <v>924127</v>
      </c>
      <c r="B2630" s="125">
        <v>2011</v>
      </c>
      <c r="C2630" s="125">
        <v>35</v>
      </c>
      <c r="D2630" s="125">
        <v>5</v>
      </c>
      <c r="E2630" s="125">
        <v>3</v>
      </c>
      <c r="F2630" s="125">
        <v>0</v>
      </c>
      <c r="G2630" s="125">
        <v>56.993076000000002</v>
      </c>
      <c r="H2630" s="125">
        <v>59.957450999999999</v>
      </c>
      <c r="I2630" s="125">
        <v>58.398556999999997</v>
      </c>
      <c r="J2630" s="125">
        <v>56.993076000000002</v>
      </c>
    </row>
    <row r="2631" spans="1:10" hidden="1" x14ac:dyDescent="0.25">
      <c r="A2631" s="125">
        <v>924128</v>
      </c>
      <c r="B2631" s="125">
        <v>2011</v>
      </c>
      <c r="C2631" s="125">
        <v>35</v>
      </c>
      <c r="D2631" s="125">
        <v>5</v>
      </c>
      <c r="E2631" s="125">
        <v>4</v>
      </c>
      <c r="F2631" s="125">
        <v>598.51350600000001</v>
      </c>
      <c r="G2631" s="125">
        <v>0</v>
      </c>
      <c r="H2631" s="125">
        <v>666.22117600000001</v>
      </c>
      <c r="I2631" s="125">
        <v>626.51439400000004</v>
      </c>
      <c r="J2631" s="125">
        <v>598.51350600000001</v>
      </c>
    </row>
    <row r="2632" spans="1:10" x14ac:dyDescent="0.25">
      <c r="A2632" s="125">
        <v>924129</v>
      </c>
      <c r="B2632" s="125">
        <v>2011</v>
      </c>
      <c r="C2632" s="125">
        <v>37</v>
      </c>
      <c r="D2632" s="125">
        <v>2</v>
      </c>
      <c r="E2632" s="125">
        <v>1</v>
      </c>
      <c r="F2632" s="129">
        <v>90628.144792999999</v>
      </c>
      <c r="G2632" s="129">
        <v>0</v>
      </c>
      <c r="H2632" s="129">
        <v>122252.375</v>
      </c>
      <c r="I2632" s="129">
        <v>90747.937963000004</v>
      </c>
      <c r="J2632" s="129">
        <v>90628.144792999999</v>
      </c>
    </row>
    <row r="2633" spans="1:10" hidden="1" x14ac:dyDescent="0.25">
      <c r="A2633" s="125">
        <v>924130</v>
      </c>
      <c r="B2633" s="125">
        <v>2011</v>
      </c>
      <c r="C2633" s="125">
        <v>37</v>
      </c>
      <c r="D2633" s="125">
        <v>2</v>
      </c>
      <c r="E2633" s="125">
        <v>2</v>
      </c>
      <c r="F2633" s="125">
        <v>82813.496184000003</v>
      </c>
      <c r="G2633" s="125">
        <v>0</v>
      </c>
      <c r="H2633" s="125">
        <v>90628.144792999999</v>
      </c>
      <c r="I2633" s="125">
        <v>83232.888177999994</v>
      </c>
      <c r="J2633" s="125">
        <v>82813.496184000003</v>
      </c>
    </row>
    <row r="2634" spans="1:10" hidden="1" x14ac:dyDescent="0.25">
      <c r="A2634" s="125">
        <v>924131</v>
      </c>
      <c r="B2634" s="125">
        <v>2011</v>
      </c>
      <c r="C2634" s="125">
        <v>37</v>
      </c>
      <c r="D2634" s="125">
        <v>2</v>
      </c>
      <c r="E2634" s="125">
        <v>3</v>
      </c>
      <c r="F2634" s="125">
        <v>71254.705207000006</v>
      </c>
      <c r="G2634" s="125">
        <v>860.54551800000002</v>
      </c>
      <c r="H2634" s="125">
        <v>82813.496184000003</v>
      </c>
      <c r="I2634" s="125">
        <v>72884.157991</v>
      </c>
      <c r="J2634" s="125">
        <v>72115.250725000005</v>
      </c>
    </row>
    <row r="2635" spans="1:10" hidden="1" x14ac:dyDescent="0.25">
      <c r="A2635" s="125">
        <v>924132</v>
      </c>
      <c r="B2635" s="125">
        <v>2011</v>
      </c>
      <c r="C2635" s="125">
        <v>37</v>
      </c>
      <c r="D2635" s="125">
        <v>2</v>
      </c>
      <c r="E2635" s="125">
        <v>4</v>
      </c>
      <c r="F2635" s="125">
        <v>90660.370939</v>
      </c>
      <c r="G2635" s="125">
        <v>0</v>
      </c>
      <c r="H2635" s="125">
        <v>122252.375</v>
      </c>
      <c r="I2635" s="125">
        <v>90747.937963000004</v>
      </c>
      <c r="J2635" s="125">
        <v>90660.370939</v>
      </c>
    </row>
    <row r="2636" spans="1:10" x14ac:dyDescent="0.25">
      <c r="A2636" s="125">
        <v>924133</v>
      </c>
      <c r="B2636" s="125">
        <v>2011</v>
      </c>
      <c r="C2636" s="125">
        <v>37</v>
      </c>
      <c r="D2636" s="125">
        <v>3</v>
      </c>
      <c r="E2636" s="125">
        <v>1</v>
      </c>
      <c r="F2636" s="129">
        <v>791.34662400000002</v>
      </c>
      <c r="G2636" s="129">
        <v>0</v>
      </c>
      <c r="H2636" s="129">
        <v>983.0403</v>
      </c>
      <c r="I2636" s="129">
        <v>798.42533200000003</v>
      </c>
      <c r="J2636" s="129">
        <v>791.34662400000002</v>
      </c>
    </row>
    <row r="2637" spans="1:10" hidden="1" x14ac:dyDescent="0.25">
      <c r="A2637" s="125">
        <v>924134</v>
      </c>
      <c r="B2637" s="125">
        <v>2011</v>
      </c>
      <c r="C2637" s="125">
        <v>37</v>
      </c>
      <c r="D2637" s="125">
        <v>3</v>
      </c>
      <c r="E2637" s="125">
        <v>2</v>
      </c>
      <c r="F2637" s="125">
        <v>672.38920399999995</v>
      </c>
      <c r="G2637" s="125">
        <v>0</v>
      </c>
      <c r="H2637" s="125">
        <v>791.34662400000002</v>
      </c>
      <c r="I2637" s="125">
        <v>745.685924</v>
      </c>
      <c r="J2637" s="125">
        <v>672.38920399999995</v>
      </c>
    </row>
    <row r="2638" spans="1:10" hidden="1" x14ac:dyDescent="0.25">
      <c r="A2638" s="125">
        <v>924135</v>
      </c>
      <c r="B2638" s="125">
        <v>2011</v>
      </c>
      <c r="C2638" s="125">
        <v>37</v>
      </c>
      <c r="D2638" s="125">
        <v>3</v>
      </c>
      <c r="E2638" s="125">
        <v>3</v>
      </c>
      <c r="F2638" s="125">
        <v>322.91238299999998</v>
      </c>
      <c r="G2638" s="125">
        <v>209.69350600000001</v>
      </c>
      <c r="H2638" s="125">
        <v>672.38920399999995</v>
      </c>
      <c r="I2638" s="125">
        <v>615.03440499999999</v>
      </c>
      <c r="J2638" s="125">
        <v>532.60588900000005</v>
      </c>
    </row>
    <row r="2639" spans="1:10" hidden="1" x14ac:dyDescent="0.25">
      <c r="A2639" s="125">
        <v>924136</v>
      </c>
      <c r="B2639" s="125">
        <v>2011</v>
      </c>
      <c r="C2639" s="125">
        <v>37</v>
      </c>
      <c r="D2639" s="125">
        <v>3</v>
      </c>
      <c r="E2639" s="125">
        <v>4</v>
      </c>
      <c r="F2639" s="125">
        <v>57483.998248999997</v>
      </c>
      <c r="G2639" s="125">
        <v>0</v>
      </c>
      <c r="H2639" s="125">
        <v>71254.705207000006</v>
      </c>
      <c r="I2639" s="125">
        <v>57873.071569</v>
      </c>
      <c r="J2639" s="125">
        <v>57483.998248999997</v>
      </c>
    </row>
    <row r="2640" spans="1:10" x14ac:dyDescent="0.25">
      <c r="A2640" s="125">
        <v>924137</v>
      </c>
      <c r="B2640" s="125">
        <v>2011</v>
      </c>
      <c r="C2640" s="125">
        <v>37</v>
      </c>
      <c r="D2640" s="125">
        <v>4</v>
      </c>
      <c r="E2640" s="125">
        <v>1</v>
      </c>
      <c r="F2640" s="129">
        <v>199.34159</v>
      </c>
      <c r="G2640" s="129">
        <v>0</v>
      </c>
      <c r="H2640" s="129">
        <v>230.35124999999999</v>
      </c>
      <c r="I2640" s="129">
        <v>202.22536199999999</v>
      </c>
      <c r="J2640" s="129">
        <v>199.34159</v>
      </c>
    </row>
    <row r="2641" spans="1:10" hidden="1" x14ac:dyDescent="0.25">
      <c r="A2641" s="125">
        <v>924138</v>
      </c>
      <c r="B2641" s="125">
        <v>2011</v>
      </c>
      <c r="C2641" s="125">
        <v>37</v>
      </c>
      <c r="D2641" s="125">
        <v>4</v>
      </c>
      <c r="E2641" s="125">
        <v>2</v>
      </c>
      <c r="F2641" s="125">
        <v>177.90197000000001</v>
      </c>
      <c r="G2641" s="125">
        <v>0</v>
      </c>
      <c r="H2641" s="125">
        <v>199.34159</v>
      </c>
      <c r="I2641" s="125">
        <v>192.06562199999999</v>
      </c>
      <c r="J2641" s="125">
        <v>177.90197000000001</v>
      </c>
    </row>
    <row r="2642" spans="1:10" hidden="1" x14ac:dyDescent="0.25">
      <c r="A2642" s="125">
        <v>924139</v>
      </c>
      <c r="B2642" s="125">
        <v>2011</v>
      </c>
      <c r="C2642" s="125">
        <v>37</v>
      </c>
      <c r="D2642" s="125">
        <v>4</v>
      </c>
      <c r="E2642" s="125">
        <v>3</v>
      </c>
      <c r="F2642" s="125">
        <v>2.1082529999999999</v>
      </c>
      <c r="G2642" s="125">
        <v>157.523346</v>
      </c>
      <c r="H2642" s="125">
        <v>177.90197000000001</v>
      </c>
      <c r="I2642" s="125">
        <v>168.241893</v>
      </c>
      <c r="J2642" s="125">
        <v>159.63159899999999</v>
      </c>
    </row>
    <row r="2643" spans="1:10" hidden="1" x14ac:dyDescent="0.25">
      <c r="A2643" s="125">
        <v>924140</v>
      </c>
      <c r="B2643" s="125">
        <v>2011</v>
      </c>
      <c r="C2643" s="125">
        <v>37</v>
      </c>
      <c r="D2643" s="125">
        <v>4</v>
      </c>
      <c r="E2643" s="125">
        <v>4</v>
      </c>
      <c r="F2643" s="125">
        <v>280.13620400000002</v>
      </c>
      <c r="G2643" s="125">
        <v>0</v>
      </c>
      <c r="H2643" s="125">
        <v>322.91238299999998</v>
      </c>
      <c r="I2643" s="125">
        <v>283.484781</v>
      </c>
      <c r="J2643" s="125">
        <v>280.13620400000002</v>
      </c>
    </row>
    <row r="2644" spans="1:10" x14ac:dyDescent="0.25">
      <c r="A2644" s="125">
        <v>924141</v>
      </c>
      <c r="B2644" s="125">
        <v>2011</v>
      </c>
      <c r="C2644" s="125">
        <v>37</v>
      </c>
      <c r="D2644" s="125">
        <v>5</v>
      </c>
      <c r="E2644" s="125">
        <v>1</v>
      </c>
      <c r="F2644" s="129">
        <v>2.0914480000000002</v>
      </c>
      <c r="G2644" s="129">
        <v>0</v>
      </c>
      <c r="H2644" s="129">
        <v>2.2240000000000002</v>
      </c>
      <c r="I2644" s="129">
        <v>2.09145</v>
      </c>
      <c r="J2644" s="129">
        <v>2.0914480000000002</v>
      </c>
    </row>
    <row r="2645" spans="1:10" hidden="1" x14ac:dyDescent="0.25">
      <c r="A2645" s="125">
        <v>924142</v>
      </c>
      <c r="B2645" s="125">
        <v>2011</v>
      </c>
      <c r="C2645" s="125">
        <v>37</v>
      </c>
      <c r="D2645" s="125">
        <v>5</v>
      </c>
      <c r="E2645" s="125">
        <v>2</v>
      </c>
      <c r="F2645" s="125">
        <v>2.054951</v>
      </c>
      <c r="G2645" s="125">
        <v>0</v>
      </c>
      <c r="H2645" s="125">
        <v>2.0914480000000002</v>
      </c>
      <c r="I2645" s="125">
        <v>2.0550570000000001</v>
      </c>
      <c r="J2645" s="125">
        <v>2.054951</v>
      </c>
    </row>
    <row r="2646" spans="1:10" hidden="1" x14ac:dyDescent="0.25">
      <c r="A2646" s="125">
        <v>924143</v>
      </c>
      <c r="B2646" s="125">
        <v>2011</v>
      </c>
      <c r="C2646" s="125">
        <v>37</v>
      </c>
      <c r="D2646" s="125">
        <v>5</v>
      </c>
      <c r="E2646" s="125">
        <v>3</v>
      </c>
      <c r="F2646" s="125">
        <v>0</v>
      </c>
      <c r="G2646" s="125">
        <v>2.0014460000000001</v>
      </c>
      <c r="H2646" s="125">
        <v>2.054951</v>
      </c>
      <c r="I2646" s="125">
        <v>2.001522</v>
      </c>
      <c r="J2646" s="125">
        <v>2.0014460000000001</v>
      </c>
    </row>
    <row r="2647" spans="1:10" hidden="1" x14ac:dyDescent="0.25">
      <c r="A2647" s="125">
        <v>924144</v>
      </c>
      <c r="B2647" s="125">
        <v>2011</v>
      </c>
      <c r="C2647" s="125">
        <v>37</v>
      </c>
      <c r="D2647" s="125">
        <v>5</v>
      </c>
      <c r="E2647" s="125">
        <v>4</v>
      </c>
      <c r="F2647" s="125">
        <v>1.982599</v>
      </c>
      <c r="G2647" s="125">
        <v>0</v>
      </c>
      <c r="H2647" s="125">
        <v>2.1082529999999999</v>
      </c>
      <c r="I2647" s="125">
        <v>1.9826010000000001</v>
      </c>
      <c r="J2647" s="125">
        <v>1.982599</v>
      </c>
    </row>
    <row r="2648" spans="1:10" x14ac:dyDescent="0.25">
      <c r="A2648" s="125">
        <v>924145</v>
      </c>
      <c r="B2648" s="125">
        <v>2011</v>
      </c>
      <c r="C2648" s="125">
        <v>38</v>
      </c>
      <c r="D2648" s="125">
        <v>2</v>
      </c>
      <c r="E2648" s="125">
        <v>1</v>
      </c>
      <c r="F2648" s="129">
        <v>213469.79922799999</v>
      </c>
      <c r="G2648" s="129">
        <v>0</v>
      </c>
      <c r="H2648" s="129">
        <v>287959</v>
      </c>
      <c r="I2648" s="129">
        <v>213751.9657</v>
      </c>
      <c r="J2648" s="129">
        <v>213469.79922799999</v>
      </c>
    </row>
    <row r="2649" spans="1:10" hidden="1" x14ac:dyDescent="0.25">
      <c r="A2649" s="125">
        <v>924146</v>
      </c>
      <c r="B2649" s="125">
        <v>2011</v>
      </c>
      <c r="C2649" s="125">
        <v>38</v>
      </c>
      <c r="D2649" s="125">
        <v>2</v>
      </c>
      <c r="E2649" s="125">
        <v>2</v>
      </c>
      <c r="F2649" s="125">
        <v>195062.80796199999</v>
      </c>
      <c r="G2649" s="125">
        <v>0</v>
      </c>
      <c r="H2649" s="125">
        <v>213469.79922799999</v>
      </c>
      <c r="I2649" s="125">
        <v>196050.663611</v>
      </c>
      <c r="J2649" s="125">
        <v>195062.80796199999</v>
      </c>
    </row>
    <row r="2650" spans="1:10" hidden="1" x14ac:dyDescent="0.25">
      <c r="A2650" s="125">
        <v>924147</v>
      </c>
      <c r="B2650" s="125">
        <v>2011</v>
      </c>
      <c r="C2650" s="125">
        <v>38</v>
      </c>
      <c r="D2650" s="125">
        <v>2</v>
      </c>
      <c r="E2650" s="125">
        <v>3</v>
      </c>
      <c r="F2650" s="125">
        <v>167800.31492100001</v>
      </c>
      <c r="G2650" s="125">
        <v>2026.530156</v>
      </c>
      <c r="H2650" s="125">
        <v>195062.80796199999</v>
      </c>
      <c r="I2650" s="125">
        <v>171674.777287</v>
      </c>
      <c r="J2650" s="125">
        <v>169826.84507800001</v>
      </c>
    </row>
    <row r="2651" spans="1:10" hidden="1" x14ac:dyDescent="0.25">
      <c r="A2651" s="125">
        <v>924148</v>
      </c>
      <c r="B2651" s="125">
        <v>2011</v>
      </c>
      <c r="C2651" s="125">
        <v>38</v>
      </c>
      <c r="D2651" s="125">
        <v>2</v>
      </c>
      <c r="E2651" s="125">
        <v>4</v>
      </c>
      <c r="F2651" s="125">
        <v>213545.70621</v>
      </c>
      <c r="G2651" s="125">
        <v>0</v>
      </c>
      <c r="H2651" s="125">
        <v>287959</v>
      </c>
      <c r="I2651" s="125">
        <v>213751.9657</v>
      </c>
      <c r="J2651" s="125">
        <v>213545.70621</v>
      </c>
    </row>
    <row r="2652" spans="1:10" x14ac:dyDescent="0.25">
      <c r="A2652" s="125">
        <v>924149</v>
      </c>
      <c r="B2652" s="125">
        <v>2011</v>
      </c>
      <c r="C2652" s="125">
        <v>38</v>
      </c>
      <c r="D2652" s="125">
        <v>3</v>
      </c>
      <c r="E2652" s="125">
        <v>1</v>
      </c>
      <c r="F2652" s="129">
        <v>59675.586324999997</v>
      </c>
      <c r="G2652" s="129">
        <v>0</v>
      </c>
      <c r="H2652" s="129">
        <v>74159.964449999999</v>
      </c>
      <c r="I2652" s="129">
        <v>60232.723125999997</v>
      </c>
      <c r="J2652" s="129">
        <v>59675.586324999997</v>
      </c>
    </row>
    <row r="2653" spans="1:10" hidden="1" x14ac:dyDescent="0.25">
      <c r="A2653" s="125">
        <v>924150</v>
      </c>
      <c r="B2653" s="125">
        <v>2011</v>
      </c>
      <c r="C2653" s="125">
        <v>38</v>
      </c>
      <c r="D2653" s="125">
        <v>3</v>
      </c>
      <c r="E2653" s="125">
        <v>2</v>
      </c>
      <c r="F2653" s="125">
        <v>50599.442150000003</v>
      </c>
      <c r="G2653" s="125">
        <v>0</v>
      </c>
      <c r="H2653" s="125">
        <v>59675.586324999997</v>
      </c>
      <c r="I2653" s="125">
        <v>56232.304993999998</v>
      </c>
      <c r="J2653" s="125">
        <v>50599.442150000003</v>
      </c>
    </row>
    <row r="2654" spans="1:10" hidden="1" x14ac:dyDescent="0.25">
      <c r="A2654" s="125">
        <v>924151</v>
      </c>
      <c r="B2654" s="125">
        <v>2011</v>
      </c>
      <c r="C2654" s="125">
        <v>38</v>
      </c>
      <c r="D2654" s="125">
        <v>3</v>
      </c>
      <c r="E2654" s="125">
        <v>3</v>
      </c>
      <c r="F2654" s="125">
        <v>24097.322416999999</v>
      </c>
      <c r="G2654" s="125">
        <v>15648.368629000001</v>
      </c>
      <c r="H2654" s="125">
        <v>50599.442150000003</v>
      </c>
      <c r="I2654" s="125">
        <v>46283.309734000002</v>
      </c>
      <c r="J2654" s="125">
        <v>39745.691046</v>
      </c>
    </row>
    <row r="2655" spans="1:10" hidden="1" x14ac:dyDescent="0.25">
      <c r="A2655" s="125">
        <v>924152</v>
      </c>
      <c r="B2655" s="125">
        <v>2011</v>
      </c>
      <c r="C2655" s="125">
        <v>38</v>
      </c>
      <c r="D2655" s="125">
        <v>3</v>
      </c>
      <c r="E2655" s="125">
        <v>4</v>
      </c>
      <c r="F2655" s="125">
        <v>135332.31746300001</v>
      </c>
      <c r="G2655" s="125">
        <v>0</v>
      </c>
      <c r="H2655" s="125">
        <v>167800.31492100001</v>
      </c>
      <c r="I2655" s="125">
        <v>136287.415779</v>
      </c>
      <c r="J2655" s="125">
        <v>135332.31746300001</v>
      </c>
    </row>
    <row r="2656" spans="1:10" x14ac:dyDescent="0.25">
      <c r="A2656" s="125">
        <v>924153</v>
      </c>
      <c r="B2656" s="125">
        <v>2011</v>
      </c>
      <c r="C2656" s="125">
        <v>38</v>
      </c>
      <c r="D2656" s="125">
        <v>4</v>
      </c>
      <c r="E2656" s="125">
        <v>1</v>
      </c>
      <c r="F2656" s="129">
        <v>8427.0511100000003</v>
      </c>
      <c r="G2656" s="129">
        <v>0</v>
      </c>
      <c r="H2656" s="129">
        <v>9898.9610499999999</v>
      </c>
      <c r="I2656" s="129">
        <v>8690.2979059999998</v>
      </c>
      <c r="J2656" s="129">
        <v>8427.0511100000003</v>
      </c>
    </row>
    <row r="2657" spans="1:10" hidden="1" x14ac:dyDescent="0.25">
      <c r="A2657" s="125">
        <v>924154</v>
      </c>
      <c r="B2657" s="125">
        <v>2011</v>
      </c>
      <c r="C2657" s="125">
        <v>38</v>
      </c>
      <c r="D2657" s="125">
        <v>4</v>
      </c>
      <c r="E2657" s="125">
        <v>2</v>
      </c>
      <c r="F2657" s="125">
        <v>7520.7034720000001</v>
      </c>
      <c r="G2657" s="125">
        <v>0</v>
      </c>
      <c r="H2657" s="125">
        <v>8427.0511100000003</v>
      </c>
      <c r="I2657" s="125">
        <v>8119.463745</v>
      </c>
      <c r="J2657" s="125">
        <v>7520.7034720000001</v>
      </c>
    </row>
    <row r="2658" spans="1:10" hidden="1" x14ac:dyDescent="0.25">
      <c r="A2658" s="125">
        <v>924155</v>
      </c>
      <c r="B2658" s="125">
        <v>2011</v>
      </c>
      <c r="C2658" s="125">
        <v>38</v>
      </c>
      <c r="D2658" s="125">
        <v>4</v>
      </c>
      <c r="E2658" s="125">
        <v>3</v>
      </c>
      <c r="F2658" s="125">
        <v>89.12518</v>
      </c>
      <c r="G2658" s="125">
        <v>6659.2088610000001</v>
      </c>
      <c r="H2658" s="125">
        <v>7520.7034720000001</v>
      </c>
      <c r="I2658" s="125">
        <v>7112.3292739999997</v>
      </c>
      <c r="J2658" s="125">
        <v>6748.3340420000004</v>
      </c>
    </row>
    <row r="2659" spans="1:10" hidden="1" x14ac:dyDescent="0.25">
      <c r="A2659" s="125">
        <v>924156</v>
      </c>
      <c r="B2659" s="125">
        <v>2011</v>
      </c>
      <c r="C2659" s="125">
        <v>38</v>
      </c>
      <c r="D2659" s="125">
        <v>4</v>
      </c>
      <c r="E2659" s="125">
        <v>4</v>
      </c>
      <c r="F2659" s="125">
        <v>20670.907201000002</v>
      </c>
      <c r="G2659" s="125">
        <v>0</v>
      </c>
      <c r="H2659" s="125">
        <v>24097.322416999999</v>
      </c>
      <c r="I2659" s="125">
        <v>21155.039349999999</v>
      </c>
      <c r="J2659" s="125">
        <v>20670.907201000002</v>
      </c>
    </row>
    <row r="2660" spans="1:10" x14ac:dyDescent="0.25">
      <c r="A2660" s="125">
        <v>924157</v>
      </c>
      <c r="B2660" s="125">
        <v>2011</v>
      </c>
      <c r="C2660" s="125">
        <v>38</v>
      </c>
      <c r="D2660" s="125">
        <v>5</v>
      </c>
      <c r="E2660" s="125">
        <v>1</v>
      </c>
      <c r="F2660" s="129">
        <v>94.039939000000004</v>
      </c>
      <c r="G2660" s="129">
        <v>0</v>
      </c>
      <c r="H2660" s="129">
        <v>100</v>
      </c>
      <c r="I2660" s="129">
        <v>94.04</v>
      </c>
      <c r="J2660" s="129">
        <v>94.039939000000004</v>
      </c>
    </row>
    <row r="2661" spans="1:10" hidden="1" x14ac:dyDescent="0.25">
      <c r="A2661" s="125">
        <v>924158</v>
      </c>
      <c r="B2661" s="125">
        <v>2011</v>
      </c>
      <c r="C2661" s="125">
        <v>38</v>
      </c>
      <c r="D2661" s="125">
        <v>5</v>
      </c>
      <c r="E2661" s="125">
        <v>2</v>
      </c>
      <c r="F2661" s="125">
        <v>92.398876000000001</v>
      </c>
      <c r="G2661" s="125">
        <v>0</v>
      </c>
      <c r="H2661" s="125">
        <v>94.039939000000004</v>
      </c>
      <c r="I2661" s="125">
        <v>92.403644</v>
      </c>
      <c r="J2661" s="125">
        <v>92.398876000000001</v>
      </c>
    </row>
    <row r="2662" spans="1:10" hidden="1" x14ac:dyDescent="0.25">
      <c r="A2662" s="125">
        <v>924159</v>
      </c>
      <c r="B2662" s="125">
        <v>2011</v>
      </c>
      <c r="C2662" s="125">
        <v>38</v>
      </c>
      <c r="D2662" s="125">
        <v>5</v>
      </c>
      <c r="E2662" s="125">
        <v>3</v>
      </c>
      <c r="F2662" s="125">
        <v>0</v>
      </c>
      <c r="G2662" s="125">
        <v>89.993094999999997</v>
      </c>
      <c r="H2662" s="125">
        <v>92.398876000000001</v>
      </c>
      <c r="I2662" s="125">
        <v>89.996504999999999</v>
      </c>
      <c r="J2662" s="125">
        <v>89.993094999999997</v>
      </c>
    </row>
    <row r="2663" spans="1:10" hidden="1" x14ac:dyDescent="0.25">
      <c r="A2663" s="125">
        <v>924160</v>
      </c>
      <c r="B2663" s="125">
        <v>2011</v>
      </c>
      <c r="C2663" s="125">
        <v>38</v>
      </c>
      <c r="D2663" s="125">
        <v>5</v>
      </c>
      <c r="E2663" s="125">
        <v>4</v>
      </c>
      <c r="F2663" s="125">
        <v>83.813235000000006</v>
      </c>
      <c r="G2663" s="125">
        <v>0</v>
      </c>
      <c r="H2663" s="125">
        <v>89.12518</v>
      </c>
      <c r="I2663" s="125">
        <v>83.813319000000007</v>
      </c>
      <c r="J2663" s="125">
        <v>83.813235000000006</v>
      </c>
    </row>
    <row r="2664" spans="1:10" x14ac:dyDescent="0.25">
      <c r="A2664" s="125">
        <v>924161</v>
      </c>
      <c r="B2664" s="125">
        <v>2011</v>
      </c>
      <c r="C2664" s="125">
        <v>39</v>
      </c>
      <c r="D2664" s="125">
        <v>2</v>
      </c>
      <c r="E2664" s="125">
        <v>1</v>
      </c>
      <c r="F2664" s="129">
        <v>40271.866059</v>
      </c>
      <c r="G2664" s="129">
        <v>0</v>
      </c>
      <c r="H2664" s="129">
        <v>54280.125</v>
      </c>
      <c r="I2664" s="129">
        <v>40292.136788000003</v>
      </c>
      <c r="J2664" s="129">
        <v>40271.866059</v>
      </c>
    </row>
    <row r="2665" spans="1:10" hidden="1" x14ac:dyDescent="0.25">
      <c r="A2665" s="125">
        <v>924162</v>
      </c>
      <c r="B2665" s="125">
        <v>2011</v>
      </c>
      <c r="C2665" s="125">
        <v>39</v>
      </c>
      <c r="D2665" s="125">
        <v>2</v>
      </c>
      <c r="E2665" s="125">
        <v>2</v>
      </c>
      <c r="F2665" s="125">
        <v>36798.030849000002</v>
      </c>
      <c r="G2665" s="125">
        <v>0</v>
      </c>
      <c r="H2665" s="125">
        <v>40271.866059</v>
      </c>
      <c r="I2665" s="125">
        <v>36985.681789000002</v>
      </c>
      <c r="J2665" s="125">
        <v>36798.030849000002</v>
      </c>
    </row>
    <row r="2666" spans="1:10" hidden="1" x14ac:dyDescent="0.25">
      <c r="A2666" s="125">
        <v>924163</v>
      </c>
      <c r="B2666" s="125">
        <v>2011</v>
      </c>
      <c r="C2666" s="125">
        <v>39</v>
      </c>
      <c r="D2666" s="125">
        <v>2</v>
      </c>
      <c r="E2666" s="125">
        <v>3</v>
      </c>
      <c r="F2666" s="125">
        <v>31563.388946999999</v>
      </c>
      <c r="G2666" s="125">
        <v>564.78077399999995</v>
      </c>
      <c r="H2666" s="125">
        <v>36798.030849000002</v>
      </c>
      <c r="I2666" s="125">
        <v>32385.946950000001</v>
      </c>
      <c r="J2666" s="125">
        <v>32128.169720999998</v>
      </c>
    </row>
    <row r="2667" spans="1:10" hidden="1" x14ac:dyDescent="0.25">
      <c r="A2667" s="125">
        <v>924164</v>
      </c>
      <c r="B2667" s="125">
        <v>2011</v>
      </c>
      <c r="C2667" s="125">
        <v>39</v>
      </c>
      <c r="D2667" s="125">
        <v>2</v>
      </c>
      <c r="E2667" s="125">
        <v>4</v>
      </c>
      <c r="F2667" s="125">
        <v>40277.464318999999</v>
      </c>
      <c r="G2667" s="125">
        <v>0</v>
      </c>
      <c r="H2667" s="125">
        <v>54280.125</v>
      </c>
      <c r="I2667" s="125">
        <v>40292.136788000003</v>
      </c>
      <c r="J2667" s="125">
        <v>40277.464318999999</v>
      </c>
    </row>
    <row r="2668" spans="1:10" x14ac:dyDescent="0.25">
      <c r="A2668" s="125">
        <v>924165</v>
      </c>
      <c r="B2668" s="125">
        <v>2011</v>
      </c>
      <c r="C2668" s="125">
        <v>39</v>
      </c>
      <c r="D2668" s="125">
        <v>3</v>
      </c>
      <c r="E2668" s="125">
        <v>1</v>
      </c>
      <c r="F2668" s="129">
        <v>3669.8908590000001</v>
      </c>
      <c r="G2668" s="129">
        <v>0</v>
      </c>
      <c r="H2668" s="129">
        <v>4551.2032499999996</v>
      </c>
      <c r="I2668" s="129">
        <v>3696.4872799999998</v>
      </c>
      <c r="J2668" s="129">
        <v>3669.8908590000001</v>
      </c>
    </row>
    <row r="2669" spans="1:10" hidden="1" x14ac:dyDescent="0.25">
      <c r="A2669" s="125">
        <v>924166</v>
      </c>
      <c r="B2669" s="125">
        <v>2011</v>
      </c>
      <c r="C2669" s="125">
        <v>39</v>
      </c>
      <c r="D2669" s="125">
        <v>3</v>
      </c>
      <c r="E2669" s="125">
        <v>2</v>
      </c>
      <c r="F2669" s="125">
        <v>3400.370942</v>
      </c>
      <c r="G2669" s="125">
        <v>0</v>
      </c>
      <c r="H2669" s="125">
        <v>3669.8908590000001</v>
      </c>
      <c r="I2669" s="125">
        <v>3458.138156</v>
      </c>
      <c r="J2669" s="125">
        <v>3400.370942</v>
      </c>
    </row>
    <row r="2670" spans="1:10" hidden="1" x14ac:dyDescent="0.25">
      <c r="A2670" s="125">
        <v>924167</v>
      </c>
      <c r="B2670" s="125">
        <v>2011</v>
      </c>
      <c r="C2670" s="125">
        <v>39</v>
      </c>
      <c r="D2670" s="125">
        <v>3</v>
      </c>
      <c r="E2670" s="125">
        <v>3</v>
      </c>
      <c r="F2670" s="125">
        <v>2513.4665329999998</v>
      </c>
      <c r="G2670" s="125">
        <v>354.85176000000001</v>
      </c>
      <c r="H2670" s="125">
        <v>3400.370942</v>
      </c>
      <c r="I2670" s="125">
        <v>3110.319301</v>
      </c>
      <c r="J2670" s="125">
        <v>2868.3182929999998</v>
      </c>
    </row>
    <row r="2671" spans="1:10" hidden="1" x14ac:dyDescent="0.25">
      <c r="A2671" s="125">
        <v>924168</v>
      </c>
      <c r="B2671" s="125">
        <v>2011</v>
      </c>
      <c r="C2671" s="125">
        <v>39</v>
      </c>
      <c r="D2671" s="125">
        <v>3</v>
      </c>
      <c r="E2671" s="125">
        <v>4</v>
      </c>
      <c r="F2671" s="125">
        <v>25500.316771000002</v>
      </c>
      <c r="G2671" s="125">
        <v>0</v>
      </c>
      <c r="H2671" s="125">
        <v>31563.388946999999</v>
      </c>
      <c r="I2671" s="125">
        <v>25635.784502999999</v>
      </c>
      <c r="J2671" s="125">
        <v>25500.316771000002</v>
      </c>
    </row>
    <row r="2672" spans="1:10" x14ac:dyDescent="0.25">
      <c r="A2672" s="125">
        <v>924169</v>
      </c>
      <c r="B2672" s="125">
        <v>2011</v>
      </c>
      <c r="C2672" s="125">
        <v>39</v>
      </c>
      <c r="D2672" s="125">
        <v>4</v>
      </c>
      <c r="E2672" s="125">
        <v>1</v>
      </c>
      <c r="F2672" s="129">
        <v>1861.974522</v>
      </c>
      <c r="G2672" s="129">
        <v>0</v>
      </c>
      <c r="H2672" s="129">
        <v>2128.3229999999999</v>
      </c>
      <c r="I2672" s="129">
        <v>1868.4547620000001</v>
      </c>
      <c r="J2672" s="129">
        <v>1861.974522</v>
      </c>
    </row>
    <row r="2673" spans="1:10" hidden="1" x14ac:dyDescent="0.25">
      <c r="A2673" s="125">
        <v>924170</v>
      </c>
      <c r="B2673" s="125">
        <v>2011</v>
      </c>
      <c r="C2673" s="125">
        <v>39</v>
      </c>
      <c r="D2673" s="125">
        <v>4</v>
      </c>
      <c r="E2673" s="125">
        <v>2</v>
      </c>
      <c r="F2673" s="125">
        <v>1662.1170219999999</v>
      </c>
      <c r="G2673" s="125">
        <v>0</v>
      </c>
      <c r="H2673" s="125">
        <v>1861.974522</v>
      </c>
      <c r="I2673" s="125">
        <v>1794.0124519999999</v>
      </c>
      <c r="J2673" s="125">
        <v>1662.1170219999999</v>
      </c>
    </row>
    <row r="2674" spans="1:10" hidden="1" x14ac:dyDescent="0.25">
      <c r="A2674" s="125">
        <v>924171</v>
      </c>
      <c r="B2674" s="125">
        <v>2011</v>
      </c>
      <c r="C2674" s="125">
        <v>39</v>
      </c>
      <c r="D2674" s="125">
        <v>4</v>
      </c>
      <c r="E2674" s="125">
        <v>3</v>
      </c>
      <c r="F2674" s="125">
        <v>248.76249799999999</v>
      </c>
      <c r="G2674" s="125">
        <v>1123.562917</v>
      </c>
      <c r="H2674" s="125">
        <v>1662.1170219999999</v>
      </c>
      <c r="I2674" s="125">
        <v>1571.864067</v>
      </c>
      <c r="J2674" s="125">
        <v>1372.325415</v>
      </c>
    </row>
    <row r="2675" spans="1:10" hidden="1" x14ac:dyDescent="0.25">
      <c r="A2675" s="125">
        <v>924172</v>
      </c>
      <c r="B2675" s="125">
        <v>2011</v>
      </c>
      <c r="C2675" s="125">
        <v>39</v>
      </c>
      <c r="D2675" s="125">
        <v>4</v>
      </c>
      <c r="E2675" s="125">
        <v>4</v>
      </c>
      <c r="F2675" s="125">
        <v>2201.6932729999999</v>
      </c>
      <c r="G2675" s="125">
        <v>0</v>
      </c>
      <c r="H2675" s="125">
        <v>2513.4665329999998</v>
      </c>
      <c r="I2675" s="125">
        <v>2206.5722689999998</v>
      </c>
      <c r="J2675" s="125">
        <v>2201.6932729999999</v>
      </c>
    </row>
    <row r="2676" spans="1:10" x14ac:dyDescent="0.25">
      <c r="A2676" s="125">
        <v>924173</v>
      </c>
      <c r="B2676" s="125">
        <v>2011</v>
      </c>
      <c r="C2676" s="125">
        <v>39</v>
      </c>
      <c r="D2676" s="125">
        <v>5</v>
      </c>
      <c r="E2676" s="125">
        <v>1</v>
      </c>
      <c r="F2676" s="129">
        <v>60.818458</v>
      </c>
      <c r="G2676" s="129">
        <v>0</v>
      </c>
      <c r="H2676" s="129">
        <v>65.128799999999998</v>
      </c>
      <c r="I2676" s="129">
        <v>61.247123999999999</v>
      </c>
      <c r="J2676" s="129">
        <v>60.818458</v>
      </c>
    </row>
    <row r="2677" spans="1:10" hidden="1" x14ac:dyDescent="0.25">
      <c r="A2677" s="125">
        <v>924174</v>
      </c>
      <c r="B2677" s="125">
        <v>2011</v>
      </c>
      <c r="C2677" s="125">
        <v>39</v>
      </c>
      <c r="D2677" s="125">
        <v>5</v>
      </c>
      <c r="E2677" s="125">
        <v>2</v>
      </c>
      <c r="F2677" s="125">
        <v>55.889339</v>
      </c>
      <c r="G2677" s="125">
        <v>0</v>
      </c>
      <c r="H2677" s="125">
        <v>60.818458</v>
      </c>
      <c r="I2677" s="125">
        <v>59.760216999999997</v>
      </c>
      <c r="J2677" s="125">
        <v>55.889339</v>
      </c>
    </row>
    <row r="2678" spans="1:10" hidden="1" x14ac:dyDescent="0.25">
      <c r="A2678" s="125">
        <v>924175</v>
      </c>
      <c r="B2678" s="125">
        <v>2011</v>
      </c>
      <c r="C2678" s="125">
        <v>39</v>
      </c>
      <c r="D2678" s="125">
        <v>5</v>
      </c>
      <c r="E2678" s="125">
        <v>3</v>
      </c>
      <c r="F2678" s="125">
        <v>0</v>
      </c>
      <c r="G2678" s="125">
        <v>51.066015999999998</v>
      </c>
      <c r="H2678" s="125">
        <v>55.889339</v>
      </c>
      <c r="I2678" s="125">
        <v>54.436216000000002</v>
      </c>
      <c r="J2678" s="125">
        <v>51.066015999999998</v>
      </c>
    </row>
    <row r="2679" spans="1:10" hidden="1" x14ac:dyDescent="0.25">
      <c r="A2679" s="125">
        <v>924176</v>
      </c>
      <c r="B2679" s="125">
        <v>2011</v>
      </c>
      <c r="C2679" s="125">
        <v>39</v>
      </c>
      <c r="D2679" s="125">
        <v>5</v>
      </c>
      <c r="E2679" s="125">
        <v>4</v>
      </c>
      <c r="F2679" s="125">
        <v>232.678517</v>
      </c>
      <c r="G2679" s="125">
        <v>0</v>
      </c>
      <c r="H2679" s="125">
        <v>248.76249799999999</v>
      </c>
      <c r="I2679" s="125">
        <v>233.93625399999999</v>
      </c>
      <c r="J2679" s="125">
        <v>232.678517</v>
      </c>
    </row>
    <row r="2680" spans="1:10" x14ac:dyDescent="0.25">
      <c r="A2680" s="125">
        <v>924177</v>
      </c>
      <c r="B2680" s="125">
        <v>2011</v>
      </c>
      <c r="C2680" s="125">
        <v>40</v>
      </c>
      <c r="D2680" s="125">
        <v>2</v>
      </c>
      <c r="E2680" s="125">
        <v>1</v>
      </c>
      <c r="F2680" s="129">
        <v>93967.687470999997</v>
      </c>
      <c r="G2680" s="129">
        <v>0</v>
      </c>
      <c r="H2680" s="129">
        <v>126653.625</v>
      </c>
      <c r="I2680" s="129">
        <v>94014.985837999993</v>
      </c>
      <c r="J2680" s="129">
        <v>93967.687470999997</v>
      </c>
    </row>
    <row r="2681" spans="1:10" hidden="1" x14ac:dyDescent="0.25">
      <c r="A2681" s="125">
        <v>924178</v>
      </c>
      <c r="B2681" s="125">
        <v>2011</v>
      </c>
      <c r="C2681" s="125">
        <v>40</v>
      </c>
      <c r="D2681" s="125">
        <v>2</v>
      </c>
      <c r="E2681" s="125">
        <v>2</v>
      </c>
      <c r="F2681" s="125">
        <v>85862.071979999993</v>
      </c>
      <c r="G2681" s="125">
        <v>0</v>
      </c>
      <c r="H2681" s="125">
        <v>93967.687470999997</v>
      </c>
      <c r="I2681" s="125">
        <v>86299.924174</v>
      </c>
      <c r="J2681" s="125">
        <v>85862.071979999993</v>
      </c>
    </row>
    <row r="2682" spans="1:10" hidden="1" x14ac:dyDescent="0.25">
      <c r="A2682" s="125">
        <v>924179</v>
      </c>
      <c r="B2682" s="125">
        <v>2011</v>
      </c>
      <c r="C2682" s="125">
        <v>40</v>
      </c>
      <c r="D2682" s="125">
        <v>2</v>
      </c>
      <c r="E2682" s="125">
        <v>3</v>
      </c>
      <c r="F2682" s="125">
        <v>73647.907542999994</v>
      </c>
      <c r="G2682" s="125">
        <v>1317.821807</v>
      </c>
      <c r="H2682" s="125">
        <v>85862.071979999993</v>
      </c>
      <c r="I2682" s="125">
        <v>75567.20955</v>
      </c>
      <c r="J2682" s="125">
        <v>74965.729349999994</v>
      </c>
    </row>
    <row r="2683" spans="1:10" hidden="1" x14ac:dyDescent="0.25">
      <c r="A2683" s="125">
        <v>924180</v>
      </c>
      <c r="B2683" s="125">
        <v>2011</v>
      </c>
      <c r="C2683" s="125">
        <v>40</v>
      </c>
      <c r="D2683" s="125">
        <v>2</v>
      </c>
      <c r="E2683" s="125">
        <v>4</v>
      </c>
      <c r="F2683" s="125">
        <v>93980.750077999997</v>
      </c>
      <c r="G2683" s="125">
        <v>0</v>
      </c>
      <c r="H2683" s="125">
        <v>126653.625</v>
      </c>
      <c r="I2683" s="125">
        <v>94014.985837999993</v>
      </c>
      <c r="J2683" s="125">
        <v>93980.750077999997</v>
      </c>
    </row>
    <row r="2684" spans="1:10" x14ac:dyDescent="0.25">
      <c r="A2684" s="125">
        <v>924181</v>
      </c>
      <c r="B2684" s="125">
        <v>2011</v>
      </c>
      <c r="C2684" s="125">
        <v>40</v>
      </c>
      <c r="D2684" s="125">
        <v>3</v>
      </c>
      <c r="E2684" s="125">
        <v>1</v>
      </c>
      <c r="F2684" s="129">
        <v>271976.31923099997</v>
      </c>
      <c r="G2684" s="129">
        <v>0</v>
      </c>
      <c r="H2684" s="129">
        <v>337290.55050000001</v>
      </c>
      <c r="I2684" s="129">
        <v>273947.38511600002</v>
      </c>
      <c r="J2684" s="129">
        <v>271976.31923099997</v>
      </c>
    </row>
    <row r="2685" spans="1:10" hidden="1" x14ac:dyDescent="0.25">
      <c r="A2685" s="125">
        <v>924182</v>
      </c>
      <c r="B2685" s="125">
        <v>2011</v>
      </c>
      <c r="C2685" s="125">
        <v>40</v>
      </c>
      <c r="D2685" s="125">
        <v>3</v>
      </c>
      <c r="E2685" s="125">
        <v>2</v>
      </c>
      <c r="F2685" s="125">
        <v>251819.92243599999</v>
      </c>
      <c r="G2685" s="125">
        <v>0</v>
      </c>
      <c r="H2685" s="125">
        <v>271976.31923099997</v>
      </c>
      <c r="I2685" s="125">
        <v>256283.285611</v>
      </c>
      <c r="J2685" s="125">
        <v>251819.92243599999</v>
      </c>
    </row>
    <row r="2686" spans="1:10" hidden="1" x14ac:dyDescent="0.25">
      <c r="A2686" s="125">
        <v>924183</v>
      </c>
      <c r="B2686" s="125">
        <v>2011</v>
      </c>
      <c r="C2686" s="125">
        <v>40</v>
      </c>
      <c r="D2686" s="125">
        <v>3</v>
      </c>
      <c r="E2686" s="125">
        <v>3</v>
      </c>
      <c r="F2686" s="125">
        <v>186138.08294200001</v>
      </c>
      <c r="G2686" s="125">
        <v>26279.015669</v>
      </c>
      <c r="H2686" s="125">
        <v>251819.92243599999</v>
      </c>
      <c r="I2686" s="125">
        <v>230339.68305200001</v>
      </c>
      <c r="J2686" s="125">
        <v>212417.098612</v>
      </c>
    </row>
    <row r="2687" spans="1:10" hidden="1" x14ac:dyDescent="0.25">
      <c r="A2687" s="125">
        <v>924184</v>
      </c>
      <c r="B2687" s="125">
        <v>2011</v>
      </c>
      <c r="C2687" s="125">
        <v>40</v>
      </c>
      <c r="D2687" s="125">
        <v>3</v>
      </c>
      <c r="E2687" s="125">
        <v>4</v>
      </c>
      <c r="F2687" s="125">
        <v>59500.739131000002</v>
      </c>
      <c r="G2687" s="125">
        <v>0</v>
      </c>
      <c r="H2687" s="125">
        <v>73647.907542999994</v>
      </c>
      <c r="I2687" s="125">
        <v>59816.830506999999</v>
      </c>
      <c r="J2687" s="125">
        <v>59500.739131000002</v>
      </c>
    </row>
    <row r="2688" spans="1:10" x14ac:dyDescent="0.25">
      <c r="A2688" s="125">
        <v>924185</v>
      </c>
      <c r="B2688" s="125">
        <v>2011</v>
      </c>
      <c r="C2688" s="125">
        <v>40</v>
      </c>
      <c r="D2688" s="125">
        <v>4</v>
      </c>
      <c r="E2688" s="125">
        <v>1</v>
      </c>
      <c r="F2688" s="129">
        <v>79413.213378999993</v>
      </c>
      <c r="G2688" s="129">
        <v>0</v>
      </c>
      <c r="H2688" s="129">
        <v>90772.975949999993</v>
      </c>
      <c r="I2688" s="129">
        <v>79689.595587000003</v>
      </c>
      <c r="J2688" s="129">
        <v>79413.213378999993</v>
      </c>
    </row>
    <row r="2689" spans="1:10" hidden="1" x14ac:dyDescent="0.25">
      <c r="A2689" s="125">
        <v>924186</v>
      </c>
      <c r="B2689" s="125">
        <v>2011</v>
      </c>
      <c r="C2689" s="125">
        <v>40</v>
      </c>
      <c r="D2689" s="125">
        <v>4</v>
      </c>
      <c r="E2689" s="125">
        <v>2</v>
      </c>
      <c r="F2689" s="125">
        <v>70578.016222999999</v>
      </c>
      <c r="G2689" s="125">
        <v>0</v>
      </c>
      <c r="H2689" s="125">
        <v>79413.213378999993</v>
      </c>
      <c r="I2689" s="125">
        <v>76514.631089999995</v>
      </c>
      <c r="J2689" s="125">
        <v>70578.016222999999</v>
      </c>
    </row>
    <row r="2690" spans="1:10" hidden="1" x14ac:dyDescent="0.25">
      <c r="A2690" s="125">
        <v>924187</v>
      </c>
      <c r="B2690" s="125">
        <v>2011</v>
      </c>
      <c r="C2690" s="125">
        <v>40</v>
      </c>
      <c r="D2690" s="125">
        <v>4</v>
      </c>
      <c r="E2690" s="125">
        <v>3</v>
      </c>
      <c r="F2690" s="125">
        <v>10563.133293999999</v>
      </c>
      <c r="G2690" s="125">
        <v>47709.541947999998</v>
      </c>
      <c r="H2690" s="125">
        <v>70578.016222999999</v>
      </c>
      <c r="I2690" s="125">
        <v>66745.629942</v>
      </c>
      <c r="J2690" s="125">
        <v>58272.675241999998</v>
      </c>
    </row>
    <row r="2691" spans="1:10" hidden="1" x14ac:dyDescent="0.25">
      <c r="A2691" s="125">
        <v>924188</v>
      </c>
      <c r="B2691" s="125">
        <v>2011</v>
      </c>
      <c r="C2691" s="125">
        <v>40</v>
      </c>
      <c r="D2691" s="125">
        <v>4</v>
      </c>
      <c r="E2691" s="125">
        <v>4</v>
      </c>
      <c r="F2691" s="125">
        <v>163049.30249199999</v>
      </c>
      <c r="G2691" s="125">
        <v>0</v>
      </c>
      <c r="H2691" s="125">
        <v>186138.08294200001</v>
      </c>
      <c r="I2691" s="125">
        <v>163410.62301499999</v>
      </c>
      <c r="J2691" s="125">
        <v>163049.30249199999</v>
      </c>
    </row>
    <row r="2692" spans="1:10" x14ac:dyDescent="0.25">
      <c r="A2692" s="125">
        <v>924189</v>
      </c>
      <c r="B2692" s="125">
        <v>2011</v>
      </c>
      <c r="C2692" s="125">
        <v>40</v>
      </c>
      <c r="D2692" s="125">
        <v>5</v>
      </c>
      <c r="E2692" s="125">
        <v>1</v>
      </c>
      <c r="F2692" s="129">
        <v>3006.0214179999998</v>
      </c>
      <c r="G2692" s="129">
        <v>0</v>
      </c>
      <c r="H2692" s="129">
        <v>3219.06495</v>
      </c>
      <c r="I2692" s="129">
        <v>3027.2086789999998</v>
      </c>
      <c r="J2692" s="129">
        <v>3006.0214179999998</v>
      </c>
    </row>
    <row r="2693" spans="1:10" hidden="1" x14ac:dyDescent="0.25">
      <c r="A2693" s="125">
        <v>924190</v>
      </c>
      <c r="B2693" s="125">
        <v>2011</v>
      </c>
      <c r="C2693" s="125">
        <v>40</v>
      </c>
      <c r="D2693" s="125">
        <v>5</v>
      </c>
      <c r="E2693" s="125">
        <v>2</v>
      </c>
      <c r="F2693" s="125">
        <v>2762.3940729999999</v>
      </c>
      <c r="G2693" s="125">
        <v>0</v>
      </c>
      <c r="H2693" s="125">
        <v>3006.0214179999998</v>
      </c>
      <c r="I2693" s="125">
        <v>2953.716645</v>
      </c>
      <c r="J2693" s="125">
        <v>2762.3940729999999</v>
      </c>
    </row>
    <row r="2694" spans="1:10" hidden="1" x14ac:dyDescent="0.25">
      <c r="A2694" s="125">
        <v>924191</v>
      </c>
      <c r="B2694" s="125">
        <v>2011</v>
      </c>
      <c r="C2694" s="125">
        <v>40</v>
      </c>
      <c r="D2694" s="125">
        <v>5</v>
      </c>
      <c r="E2694" s="125">
        <v>3</v>
      </c>
      <c r="F2694" s="125">
        <v>0</v>
      </c>
      <c r="G2694" s="125">
        <v>2523.9958780000002</v>
      </c>
      <c r="H2694" s="125">
        <v>2762.3940729999999</v>
      </c>
      <c r="I2694" s="125">
        <v>2690.5718280000001</v>
      </c>
      <c r="J2694" s="125">
        <v>2523.9958780000002</v>
      </c>
    </row>
    <row r="2695" spans="1:10" hidden="1" x14ac:dyDescent="0.25">
      <c r="A2695" s="125">
        <v>924192</v>
      </c>
      <c r="B2695" s="125">
        <v>2011</v>
      </c>
      <c r="C2695" s="125">
        <v>40</v>
      </c>
      <c r="D2695" s="125">
        <v>5</v>
      </c>
      <c r="E2695" s="125">
        <v>4</v>
      </c>
      <c r="F2695" s="125">
        <v>9880.1636369999997</v>
      </c>
      <c r="G2695" s="125">
        <v>0</v>
      </c>
      <c r="H2695" s="125">
        <v>10563.133293999999</v>
      </c>
      <c r="I2695" s="125">
        <v>9933.5705500000004</v>
      </c>
      <c r="J2695" s="125">
        <v>9880.1636369999997</v>
      </c>
    </row>
    <row r="2696" spans="1:10" x14ac:dyDescent="0.25">
      <c r="A2696" s="125">
        <v>924193</v>
      </c>
      <c r="B2696" s="125">
        <v>2011</v>
      </c>
      <c r="C2696" s="125">
        <v>41</v>
      </c>
      <c r="D2696" s="125">
        <v>2</v>
      </c>
      <c r="E2696" s="125">
        <v>1</v>
      </c>
      <c r="F2696" s="129">
        <v>12087.324466</v>
      </c>
      <c r="G2696" s="129">
        <v>0</v>
      </c>
      <c r="H2696" s="129">
        <v>16292.4936</v>
      </c>
      <c r="I2696" s="129">
        <v>12093.917998999999</v>
      </c>
      <c r="J2696" s="129">
        <v>12087.324466</v>
      </c>
    </row>
    <row r="2697" spans="1:10" hidden="1" x14ac:dyDescent="0.25">
      <c r="A2697" s="125">
        <v>924194</v>
      </c>
      <c r="B2697" s="125">
        <v>2011</v>
      </c>
      <c r="C2697" s="125">
        <v>41</v>
      </c>
      <c r="D2697" s="125">
        <v>2</v>
      </c>
      <c r="E2697" s="125">
        <v>2</v>
      </c>
      <c r="F2697" s="125">
        <v>11079.808145999999</v>
      </c>
      <c r="G2697" s="125">
        <v>0</v>
      </c>
      <c r="H2697" s="125">
        <v>12087.324466</v>
      </c>
      <c r="I2697" s="125">
        <v>11100.99879</v>
      </c>
      <c r="J2697" s="125">
        <v>11079.808145999999</v>
      </c>
    </row>
    <row r="2698" spans="1:10" hidden="1" x14ac:dyDescent="0.25">
      <c r="A2698" s="125">
        <v>924195</v>
      </c>
      <c r="B2698" s="125">
        <v>2011</v>
      </c>
      <c r="C2698" s="125">
        <v>41</v>
      </c>
      <c r="D2698" s="125">
        <v>2</v>
      </c>
      <c r="E2698" s="125">
        <v>3</v>
      </c>
      <c r="F2698" s="125">
        <v>9257.1953109999995</v>
      </c>
      <c r="G2698" s="125">
        <v>435.39442600000001</v>
      </c>
      <c r="H2698" s="125">
        <v>11079.808145999999</v>
      </c>
      <c r="I2698" s="125">
        <v>9751.3391489999995</v>
      </c>
      <c r="J2698" s="125">
        <v>9692.5897370000002</v>
      </c>
    </row>
    <row r="2699" spans="1:10" hidden="1" x14ac:dyDescent="0.25">
      <c r="A2699" s="125">
        <v>924196</v>
      </c>
      <c r="B2699" s="125">
        <v>2011</v>
      </c>
      <c r="C2699" s="125">
        <v>41</v>
      </c>
      <c r="D2699" s="125">
        <v>2</v>
      </c>
      <c r="E2699" s="125">
        <v>4</v>
      </c>
      <c r="F2699" s="125">
        <v>12090.936721</v>
      </c>
      <c r="G2699" s="125">
        <v>0</v>
      </c>
      <c r="H2699" s="125">
        <v>16292.4936</v>
      </c>
      <c r="I2699" s="125">
        <v>12093.917998999999</v>
      </c>
      <c r="J2699" s="125">
        <v>12090.936721</v>
      </c>
    </row>
    <row r="2700" spans="1:10" x14ac:dyDescent="0.25">
      <c r="A2700" s="125">
        <v>924197</v>
      </c>
      <c r="B2700" s="125">
        <v>2011</v>
      </c>
      <c r="C2700" s="125">
        <v>41</v>
      </c>
      <c r="D2700" s="125">
        <v>3</v>
      </c>
      <c r="E2700" s="125">
        <v>1</v>
      </c>
      <c r="F2700" s="129">
        <v>21304.445959000001</v>
      </c>
      <c r="G2700" s="129">
        <v>0</v>
      </c>
      <c r="H2700" s="129">
        <v>26249.062399999999</v>
      </c>
      <c r="I2700" s="129">
        <v>21319.488481</v>
      </c>
      <c r="J2700" s="129">
        <v>21304.445959000001</v>
      </c>
    </row>
    <row r="2701" spans="1:10" hidden="1" x14ac:dyDescent="0.25">
      <c r="A2701" s="125">
        <v>924198</v>
      </c>
      <c r="B2701" s="125">
        <v>2011</v>
      </c>
      <c r="C2701" s="125">
        <v>41</v>
      </c>
      <c r="D2701" s="125">
        <v>3</v>
      </c>
      <c r="E2701" s="125">
        <v>2</v>
      </c>
      <c r="F2701" s="125">
        <v>19881.123372999999</v>
      </c>
      <c r="G2701" s="125">
        <v>0</v>
      </c>
      <c r="H2701" s="125">
        <v>21304.445959000001</v>
      </c>
      <c r="I2701" s="125">
        <v>20075.179426999999</v>
      </c>
      <c r="J2701" s="125">
        <v>19881.123372999999</v>
      </c>
    </row>
    <row r="2702" spans="1:10" hidden="1" x14ac:dyDescent="0.25">
      <c r="A2702" s="125">
        <v>924199</v>
      </c>
      <c r="B2702" s="125">
        <v>2011</v>
      </c>
      <c r="C2702" s="125">
        <v>41</v>
      </c>
      <c r="D2702" s="125">
        <v>3</v>
      </c>
      <c r="E2702" s="125">
        <v>3</v>
      </c>
      <c r="F2702" s="125">
        <v>15797.861277</v>
      </c>
      <c r="G2702" s="125">
        <v>1937.0061189999999</v>
      </c>
      <c r="H2702" s="125">
        <v>19881.123372999999</v>
      </c>
      <c r="I2702" s="125">
        <v>18185.263548999999</v>
      </c>
      <c r="J2702" s="125">
        <v>17734.867395000001</v>
      </c>
    </row>
    <row r="2703" spans="1:10" hidden="1" x14ac:dyDescent="0.25">
      <c r="A2703" s="125">
        <v>924200</v>
      </c>
      <c r="B2703" s="125">
        <v>2011</v>
      </c>
      <c r="C2703" s="125">
        <v>41</v>
      </c>
      <c r="D2703" s="125">
        <v>3</v>
      </c>
      <c r="E2703" s="125">
        <v>4</v>
      </c>
      <c r="F2703" s="125">
        <v>7516.5114519999997</v>
      </c>
      <c r="G2703" s="125">
        <v>0</v>
      </c>
      <c r="H2703" s="125">
        <v>9257.1953109999995</v>
      </c>
      <c r="I2703" s="125">
        <v>7518.694031</v>
      </c>
      <c r="J2703" s="125">
        <v>7516.5114519999997</v>
      </c>
    </row>
    <row r="2704" spans="1:10" x14ac:dyDescent="0.25">
      <c r="A2704" s="125">
        <v>924201</v>
      </c>
      <c r="B2704" s="125">
        <v>2011</v>
      </c>
      <c r="C2704" s="125">
        <v>41</v>
      </c>
      <c r="D2704" s="125">
        <v>4</v>
      </c>
      <c r="E2704" s="125">
        <v>1</v>
      </c>
      <c r="F2704" s="129">
        <v>20052.692599999998</v>
      </c>
      <c r="G2704" s="129">
        <v>0</v>
      </c>
      <c r="H2704" s="129">
        <v>22972.707999999999</v>
      </c>
      <c r="I2704" s="129">
        <v>20167.740353000001</v>
      </c>
      <c r="J2704" s="129">
        <v>20052.692599999998</v>
      </c>
    </row>
    <row r="2705" spans="1:10" hidden="1" x14ac:dyDescent="0.25">
      <c r="A2705" s="125">
        <v>924202</v>
      </c>
      <c r="B2705" s="125">
        <v>2011</v>
      </c>
      <c r="C2705" s="125">
        <v>41</v>
      </c>
      <c r="D2705" s="125">
        <v>4</v>
      </c>
      <c r="E2705" s="125">
        <v>2</v>
      </c>
      <c r="F2705" s="125">
        <v>18399.076667000001</v>
      </c>
      <c r="G2705" s="125">
        <v>0</v>
      </c>
      <c r="H2705" s="125">
        <v>20052.692599999998</v>
      </c>
      <c r="I2705" s="125">
        <v>19320.769319999999</v>
      </c>
      <c r="J2705" s="125">
        <v>18399.076667000001</v>
      </c>
    </row>
    <row r="2706" spans="1:10" hidden="1" x14ac:dyDescent="0.25">
      <c r="A2706" s="125">
        <v>924203</v>
      </c>
      <c r="B2706" s="125">
        <v>2011</v>
      </c>
      <c r="C2706" s="125">
        <v>41</v>
      </c>
      <c r="D2706" s="125">
        <v>4</v>
      </c>
      <c r="E2706" s="125">
        <v>3</v>
      </c>
      <c r="F2706" s="125">
        <v>5893.8767109999999</v>
      </c>
      <c r="G2706" s="125">
        <v>10790.296941000001</v>
      </c>
      <c r="H2706" s="125">
        <v>18399.076667000001</v>
      </c>
      <c r="I2706" s="125">
        <v>17400.006804000001</v>
      </c>
      <c r="J2706" s="125">
        <v>16684.173651000001</v>
      </c>
    </row>
    <row r="2707" spans="1:10" hidden="1" x14ac:dyDescent="0.25">
      <c r="A2707" s="125">
        <v>924204</v>
      </c>
      <c r="B2707" s="125">
        <v>2011</v>
      </c>
      <c r="C2707" s="125">
        <v>41</v>
      </c>
      <c r="D2707" s="125">
        <v>4</v>
      </c>
      <c r="E2707" s="125">
        <v>4</v>
      </c>
      <c r="F2707" s="125">
        <v>13839.028166</v>
      </c>
      <c r="G2707" s="125">
        <v>0</v>
      </c>
      <c r="H2707" s="125">
        <v>15797.861277</v>
      </c>
      <c r="I2707" s="125">
        <v>13868.942415</v>
      </c>
      <c r="J2707" s="125">
        <v>13839.028166</v>
      </c>
    </row>
    <row r="2708" spans="1:10" x14ac:dyDescent="0.25">
      <c r="A2708" s="125">
        <v>924205</v>
      </c>
      <c r="B2708" s="125">
        <v>2011</v>
      </c>
      <c r="C2708" s="125">
        <v>41</v>
      </c>
      <c r="D2708" s="125">
        <v>5</v>
      </c>
      <c r="E2708" s="125">
        <v>1</v>
      </c>
      <c r="F2708" s="129">
        <v>2464.523854</v>
      </c>
      <c r="G2708" s="129">
        <v>0</v>
      </c>
      <c r="H2708" s="129">
        <v>2620.7317499999999</v>
      </c>
      <c r="I2708" s="129">
        <v>2464.5361379999999</v>
      </c>
      <c r="J2708" s="129">
        <v>2464.523854</v>
      </c>
    </row>
    <row r="2709" spans="1:10" hidden="1" x14ac:dyDescent="0.25">
      <c r="A2709" s="125">
        <v>924206</v>
      </c>
      <c r="B2709" s="125">
        <v>2011</v>
      </c>
      <c r="C2709" s="125">
        <v>41</v>
      </c>
      <c r="D2709" s="125">
        <v>5</v>
      </c>
      <c r="E2709" s="125">
        <v>2</v>
      </c>
      <c r="F2709" s="125">
        <v>2374.8227510000002</v>
      </c>
      <c r="G2709" s="125">
        <v>0</v>
      </c>
      <c r="H2709" s="125">
        <v>2464.523854</v>
      </c>
      <c r="I2709" s="125">
        <v>2421.6411389999998</v>
      </c>
      <c r="J2709" s="125">
        <v>2374.8227510000002</v>
      </c>
    </row>
    <row r="2710" spans="1:10" hidden="1" x14ac:dyDescent="0.25">
      <c r="A2710" s="125">
        <v>924207</v>
      </c>
      <c r="B2710" s="125">
        <v>2011</v>
      </c>
      <c r="C2710" s="125">
        <v>41</v>
      </c>
      <c r="D2710" s="125">
        <v>5</v>
      </c>
      <c r="E2710" s="125">
        <v>3</v>
      </c>
      <c r="F2710" s="125">
        <v>0</v>
      </c>
      <c r="G2710" s="125">
        <v>2197.8962350000002</v>
      </c>
      <c r="H2710" s="125">
        <v>2374.8227510000002</v>
      </c>
      <c r="I2710" s="125">
        <v>2313.0773600000002</v>
      </c>
      <c r="J2710" s="125">
        <v>2197.8962350000002</v>
      </c>
    </row>
    <row r="2711" spans="1:10" hidden="1" x14ac:dyDescent="0.25">
      <c r="A2711" s="125">
        <v>924208</v>
      </c>
      <c r="B2711" s="125">
        <v>2011</v>
      </c>
      <c r="C2711" s="125">
        <v>41</v>
      </c>
      <c r="D2711" s="125">
        <v>5</v>
      </c>
      <c r="E2711" s="125">
        <v>4</v>
      </c>
      <c r="F2711" s="125">
        <v>5542.590553</v>
      </c>
      <c r="G2711" s="125">
        <v>0</v>
      </c>
      <c r="H2711" s="125">
        <v>5893.8767109999999</v>
      </c>
      <c r="I2711" s="125">
        <v>5542.6016589999999</v>
      </c>
      <c r="J2711" s="125">
        <v>5542.590553</v>
      </c>
    </row>
    <row r="2712" spans="1:10" x14ac:dyDescent="0.25">
      <c r="A2712" s="125">
        <v>924209</v>
      </c>
      <c r="B2712" s="125">
        <v>2011</v>
      </c>
      <c r="C2712" s="125">
        <v>42</v>
      </c>
      <c r="D2712" s="125">
        <v>2</v>
      </c>
      <c r="E2712" s="125">
        <v>1</v>
      </c>
      <c r="F2712" s="129">
        <v>298.67458499999998</v>
      </c>
      <c r="G2712" s="129">
        <v>0</v>
      </c>
      <c r="H2712" s="129">
        <v>402.58319999999998</v>
      </c>
      <c r="I2712" s="129">
        <v>298.83750900000001</v>
      </c>
      <c r="J2712" s="129">
        <v>298.67458499999998</v>
      </c>
    </row>
    <row r="2713" spans="1:10" hidden="1" x14ac:dyDescent="0.25">
      <c r="A2713" s="125">
        <v>924210</v>
      </c>
      <c r="B2713" s="125">
        <v>2011</v>
      </c>
      <c r="C2713" s="125">
        <v>42</v>
      </c>
      <c r="D2713" s="125">
        <v>2</v>
      </c>
      <c r="E2713" s="125">
        <v>2</v>
      </c>
      <c r="F2713" s="125">
        <v>273.77912400000002</v>
      </c>
      <c r="G2713" s="125">
        <v>0</v>
      </c>
      <c r="H2713" s="125">
        <v>298.67458499999998</v>
      </c>
      <c r="I2713" s="125">
        <v>274.30273899999997</v>
      </c>
      <c r="J2713" s="125">
        <v>273.77912400000002</v>
      </c>
    </row>
    <row r="2714" spans="1:10" hidden="1" x14ac:dyDescent="0.25">
      <c r="A2714" s="125">
        <v>924211</v>
      </c>
      <c r="B2714" s="125">
        <v>2011</v>
      </c>
      <c r="C2714" s="125">
        <v>42</v>
      </c>
      <c r="D2714" s="125">
        <v>2</v>
      </c>
      <c r="E2714" s="125">
        <v>3</v>
      </c>
      <c r="F2714" s="125">
        <v>228.74275</v>
      </c>
      <c r="G2714" s="125">
        <v>10.758476999999999</v>
      </c>
      <c r="H2714" s="125">
        <v>273.77912400000002</v>
      </c>
      <c r="I2714" s="125">
        <v>240.95300700000001</v>
      </c>
      <c r="J2714" s="125">
        <v>239.501227</v>
      </c>
    </row>
    <row r="2715" spans="1:10" hidden="1" x14ac:dyDescent="0.25">
      <c r="A2715" s="125">
        <v>924212</v>
      </c>
      <c r="B2715" s="125">
        <v>2011</v>
      </c>
      <c r="C2715" s="125">
        <v>42</v>
      </c>
      <c r="D2715" s="125">
        <v>2</v>
      </c>
      <c r="E2715" s="125">
        <v>4</v>
      </c>
      <c r="F2715" s="125">
        <v>298.76384300000001</v>
      </c>
      <c r="G2715" s="125">
        <v>0</v>
      </c>
      <c r="H2715" s="125">
        <v>402.58319999999998</v>
      </c>
      <c r="I2715" s="125">
        <v>298.83750900000001</v>
      </c>
      <c r="J2715" s="125">
        <v>298.76384300000001</v>
      </c>
    </row>
    <row r="2716" spans="1:10" x14ac:dyDescent="0.25">
      <c r="A2716" s="125">
        <v>924213</v>
      </c>
      <c r="B2716" s="125">
        <v>2011</v>
      </c>
      <c r="C2716" s="125">
        <v>42</v>
      </c>
      <c r="D2716" s="125">
        <v>3</v>
      </c>
      <c r="E2716" s="125">
        <v>1</v>
      </c>
      <c r="F2716" s="129">
        <v>440.18665600000003</v>
      </c>
      <c r="G2716" s="129">
        <v>0</v>
      </c>
      <c r="H2716" s="129">
        <v>542.35829999999999</v>
      </c>
      <c r="I2716" s="129">
        <v>440.50341100000003</v>
      </c>
      <c r="J2716" s="129">
        <v>440.18665600000003</v>
      </c>
    </row>
    <row r="2717" spans="1:10" hidden="1" x14ac:dyDescent="0.25">
      <c r="A2717" s="125">
        <v>924214</v>
      </c>
      <c r="B2717" s="125">
        <v>2011</v>
      </c>
      <c r="C2717" s="125">
        <v>42</v>
      </c>
      <c r="D2717" s="125">
        <v>3</v>
      </c>
      <c r="E2717" s="125">
        <v>2</v>
      </c>
      <c r="F2717" s="125">
        <v>410.77835299999998</v>
      </c>
      <c r="G2717" s="125">
        <v>0</v>
      </c>
      <c r="H2717" s="125">
        <v>440.18665600000003</v>
      </c>
      <c r="I2717" s="125">
        <v>414.78788600000001</v>
      </c>
      <c r="J2717" s="125">
        <v>410.77835299999998</v>
      </c>
    </row>
    <row r="2718" spans="1:10" hidden="1" x14ac:dyDescent="0.25">
      <c r="A2718" s="125">
        <v>924215</v>
      </c>
      <c r="B2718" s="125">
        <v>2011</v>
      </c>
      <c r="C2718" s="125">
        <v>42</v>
      </c>
      <c r="D2718" s="125">
        <v>3</v>
      </c>
      <c r="E2718" s="125">
        <v>3</v>
      </c>
      <c r="F2718" s="125">
        <v>326.225866</v>
      </c>
      <c r="G2718" s="125">
        <v>39.999180000000003</v>
      </c>
      <c r="H2718" s="125">
        <v>410.77835299999998</v>
      </c>
      <c r="I2718" s="125">
        <v>375.73896000000002</v>
      </c>
      <c r="J2718" s="125">
        <v>366.22504600000002</v>
      </c>
    </row>
    <row r="2719" spans="1:10" hidden="1" x14ac:dyDescent="0.25">
      <c r="A2719" s="125">
        <v>924216</v>
      </c>
      <c r="B2719" s="125">
        <v>2011</v>
      </c>
      <c r="C2719" s="125">
        <v>42</v>
      </c>
      <c r="D2719" s="125">
        <v>3</v>
      </c>
      <c r="E2719" s="125">
        <v>4</v>
      </c>
      <c r="F2719" s="125">
        <v>185.72892400000001</v>
      </c>
      <c r="G2719" s="125">
        <v>0</v>
      </c>
      <c r="H2719" s="125">
        <v>228.74275</v>
      </c>
      <c r="I2719" s="125">
        <v>185.784862</v>
      </c>
      <c r="J2719" s="125">
        <v>185.72892400000001</v>
      </c>
    </row>
    <row r="2720" spans="1:10" x14ac:dyDescent="0.25">
      <c r="A2720" s="125">
        <v>924217</v>
      </c>
      <c r="B2720" s="125">
        <v>2011</v>
      </c>
      <c r="C2720" s="125">
        <v>42</v>
      </c>
      <c r="D2720" s="125">
        <v>4</v>
      </c>
      <c r="E2720" s="125">
        <v>1</v>
      </c>
      <c r="F2720" s="129">
        <v>408.50541700000002</v>
      </c>
      <c r="G2720" s="129">
        <v>0</v>
      </c>
      <c r="H2720" s="129">
        <v>467.99079999999998</v>
      </c>
      <c r="I2720" s="129">
        <v>410.84912300000002</v>
      </c>
      <c r="J2720" s="129">
        <v>408.50541700000002</v>
      </c>
    </row>
    <row r="2721" spans="1:10" hidden="1" x14ac:dyDescent="0.25">
      <c r="A2721" s="125">
        <v>924218</v>
      </c>
      <c r="B2721" s="125">
        <v>2011</v>
      </c>
      <c r="C2721" s="125">
        <v>42</v>
      </c>
      <c r="D2721" s="125">
        <v>4</v>
      </c>
      <c r="E2721" s="125">
        <v>2</v>
      </c>
      <c r="F2721" s="125">
        <v>374.71265699999998</v>
      </c>
      <c r="G2721" s="125">
        <v>0</v>
      </c>
      <c r="H2721" s="125">
        <v>408.50541700000002</v>
      </c>
      <c r="I2721" s="125">
        <v>393.59496899999999</v>
      </c>
      <c r="J2721" s="125">
        <v>374.71265699999998</v>
      </c>
    </row>
    <row r="2722" spans="1:10" hidden="1" x14ac:dyDescent="0.25">
      <c r="A2722" s="125">
        <v>924219</v>
      </c>
      <c r="B2722" s="125">
        <v>2011</v>
      </c>
      <c r="C2722" s="125">
        <v>42</v>
      </c>
      <c r="D2722" s="125">
        <v>4</v>
      </c>
      <c r="E2722" s="125">
        <v>3</v>
      </c>
      <c r="F2722" s="125">
        <v>120.03375200000001</v>
      </c>
      <c r="G2722" s="125">
        <v>219.75346400000001</v>
      </c>
      <c r="H2722" s="125">
        <v>374.71265699999998</v>
      </c>
      <c r="I2722" s="125">
        <v>354.36575900000003</v>
      </c>
      <c r="J2722" s="125">
        <v>339.787216</v>
      </c>
    </row>
    <row r="2723" spans="1:10" hidden="1" x14ac:dyDescent="0.25">
      <c r="A2723" s="125">
        <v>924220</v>
      </c>
      <c r="B2723" s="125">
        <v>2011</v>
      </c>
      <c r="C2723" s="125">
        <v>42</v>
      </c>
      <c r="D2723" s="125">
        <v>4</v>
      </c>
      <c r="E2723" s="125">
        <v>4</v>
      </c>
      <c r="F2723" s="125">
        <v>285.775959</v>
      </c>
      <c r="G2723" s="125">
        <v>0</v>
      </c>
      <c r="H2723" s="125">
        <v>326.225866</v>
      </c>
      <c r="I2723" s="125">
        <v>286.393688</v>
      </c>
      <c r="J2723" s="125">
        <v>285.775959</v>
      </c>
    </row>
    <row r="2724" spans="1:10" x14ac:dyDescent="0.25">
      <c r="A2724" s="125">
        <v>924221</v>
      </c>
      <c r="B2724" s="125">
        <v>2011</v>
      </c>
      <c r="C2724" s="125">
        <v>42</v>
      </c>
      <c r="D2724" s="125">
        <v>5</v>
      </c>
      <c r="E2724" s="125">
        <v>1</v>
      </c>
      <c r="F2724" s="129">
        <v>50.554335000000002</v>
      </c>
      <c r="G2724" s="129">
        <v>0</v>
      </c>
      <c r="H2724" s="129">
        <v>53.758600000000001</v>
      </c>
      <c r="I2724" s="129">
        <v>50.554586999999998</v>
      </c>
      <c r="J2724" s="129">
        <v>50.554335000000002</v>
      </c>
    </row>
    <row r="2725" spans="1:10" hidden="1" x14ac:dyDescent="0.25">
      <c r="A2725" s="125">
        <v>924222</v>
      </c>
      <c r="B2725" s="125">
        <v>2011</v>
      </c>
      <c r="C2725" s="125">
        <v>42</v>
      </c>
      <c r="D2725" s="125">
        <v>5</v>
      </c>
      <c r="E2725" s="125">
        <v>2</v>
      </c>
      <c r="F2725" s="125">
        <v>48.679290000000002</v>
      </c>
      <c r="G2725" s="125">
        <v>0</v>
      </c>
      <c r="H2725" s="125">
        <v>50.554335000000002</v>
      </c>
      <c r="I2725" s="125">
        <v>49.674689999999998</v>
      </c>
      <c r="J2725" s="125">
        <v>48.679290000000002</v>
      </c>
    </row>
    <row r="2726" spans="1:10" hidden="1" x14ac:dyDescent="0.25">
      <c r="A2726" s="125">
        <v>924223</v>
      </c>
      <c r="B2726" s="125">
        <v>2011</v>
      </c>
      <c r="C2726" s="125">
        <v>42</v>
      </c>
      <c r="D2726" s="125">
        <v>5</v>
      </c>
      <c r="E2726" s="125">
        <v>3</v>
      </c>
      <c r="F2726" s="125">
        <v>0</v>
      </c>
      <c r="G2726" s="125">
        <v>45.052636999999997</v>
      </c>
      <c r="H2726" s="125">
        <v>48.679290000000002</v>
      </c>
      <c r="I2726" s="125">
        <v>47.413629</v>
      </c>
      <c r="J2726" s="125">
        <v>45.052636999999997</v>
      </c>
    </row>
    <row r="2727" spans="1:10" hidden="1" x14ac:dyDescent="0.25">
      <c r="A2727" s="125">
        <v>924224</v>
      </c>
      <c r="B2727" s="125">
        <v>2011</v>
      </c>
      <c r="C2727" s="125">
        <v>42</v>
      </c>
      <c r="D2727" s="125">
        <v>5</v>
      </c>
      <c r="E2727" s="125">
        <v>4</v>
      </c>
      <c r="F2727" s="125">
        <v>112.879514</v>
      </c>
      <c r="G2727" s="125">
        <v>0</v>
      </c>
      <c r="H2727" s="125">
        <v>120.03375200000001</v>
      </c>
      <c r="I2727" s="125">
        <v>112.87974</v>
      </c>
      <c r="J2727" s="125">
        <v>112.879514</v>
      </c>
    </row>
    <row r="2728" spans="1:10" x14ac:dyDescent="0.25">
      <c r="A2728" s="125">
        <v>924225</v>
      </c>
      <c r="B2728" s="125">
        <v>2011</v>
      </c>
      <c r="C2728" s="125">
        <v>43</v>
      </c>
      <c r="D2728" s="125">
        <v>2</v>
      </c>
      <c r="E2728" s="125">
        <v>1</v>
      </c>
      <c r="F2728" s="129">
        <v>13536.641567000001</v>
      </c>
      <c r="G2728" s="129">
        <v>0</v>
      </c>
      <c r="H2728" s="129">
        <v>18248.8</v>
      </c>
      <c r="I2728" s="129">
        <v>13546.08424</v>
      </c>
      <c r="J2728" s="129">
        <v>13536.641567000001</v>
      </c>
    </row>
    <row r="2729" spans="1:10" hidden="1" x14ac:dyDescent="0.25">
      <c r="A2729" s="125">
        <v>924226</v>
      </c>
      <c r="B2729" s="125">
        <v>2011</v>
      </c>
      <c r="C2729" s="125">
        <v>43</v>
      </c>
      <c r="D2729" s="125">
        <v>2</v>
      </c>
      <c r="E2729" s="125">
        <v>2</v>
      </c>
      <c r="F2729" s="125">
        <v>12370.965321</v>
      </c>
      <c r="G2729" s="125">
        <v>0</v>
      </c>
      <c r="H2729" s="125">
        <v>13536.641567000001</v>
      </c>
      <c r="I2729" s="125">
        <v>12432.051615</v>
      </c>
      <c r="J2729" s="125">
        <v>12370.965321</v>
      </c>
    </row>
    <row r="2730" spans="1:10" hidden="1" x14ac:dyDescent="0.25">
      <c r="A2730" s="125">
        <v>924227</v>
      </c>
      <c r="B2730" s="125">
        <v>2011</v>
      </c>
      <c r="C2730" s="125">
        <v>43</v>
      </c>
      <c r="D2730" s="125">
        <v>2</v>
      </c>
      <c r="E2730" s="125">
        <v>3</v>
      </c>
      <c r="F2730" s="125">
        <v>10298.567358</v>
      </c>
      <c r="G2730" s="125">
        <v>346.033074</v>
      </c>
      <c r="H2730" s="125">
        <v>12370.965321</v>
      </c>
      <c r="I2730" s="125">
        <v>10887.686578999999</v>
      </c>
      <c r="J2730" s="125">
        <v>10644.600431999999</v>
      </c>
    </row>
    <row r="2731" spans="1:10" hidden="1" x14ac:dyDescent="0.25">
      <c r="A2731" s="125">
        <v>924228</v>
      </c>
      <c r="B2731" s="125">
        <v>2011</v>
      </c>
      <c r="C2731" s="125">
        <v>43</v>
      </c>
      <c r="D2731" s="125">
        <v>2</v>
      </c>
      <c r="E2731" s="125">
        <v>4</v>
      </c>
      <c r="F2731" s="125">
        <v>13539.548078</v>
      </c>
      <c r="G2731" s="125">
        <v>0</v>
      </c>
      <c r="H2731" s="125">
        <v>18248.8</v>
      </c>
      <c r="I2731" s="125">
        <v>13546.08424</v>
      </c>
      <c r="J2731" s="125">
        <v>13539.548078</v>
      </c>
    </row>
    <row r="2732" spans="1:10" x14ac:dyDescent="0.25">
      <c r="A2732" s="125">
        <v>924229</v>
      </c>
      <c r="B2732" s="125">
        <v>2011</v>
      </c>
      <c r="C2732" s="125">
        <v>43</v>
      </c>
      <c r="D2732" s="125">
        <v>3</v>
      </c>
      <c r="E2732" s="125">
        <v>1</v>
      </c>
      <c r="F2732" s="129">
        <v>10830.397233</v>
      </c>
      <c r="G2732" s="129">
        <v>0</v>
      </c>
      <c r="H2732" s="129">
        <v>13491.047200000001</v>
      </c>
      <c r="I2732" s="129">
        <v>10957.428535999999</v>
      </c>
      <c r="J2732" s="129">
        <v>10830.397233</v>
      </c>
    </row>
    <row r="2733" spans="1:10" hidden="1" x14ac:dyDescent="0.25">
      <c r="A2733" s="125">
        <v>924230</v>
      </c>
      <c r="B2733" s="125">
        <v>2011</v>
      </c>
      <c r="C2733" s="125">
        <v>43</v>
      </c>
      <c r="D2733" s="125">
        <v>3</v>
      </c>
      <c r="E2733" s="125">
        <v>2</v>
      </c>
      <c r="F2733" s="125">
        <v>8893.4912299999996</v>
      </c>
      <c r="G2733" s="125">
        <v>0</v>
      </c>
      <c r="H2733" s="125">
        <v>10830.397233</v>
      </c>
      <c r="I2733" s="125">
        <v>10205.483312</v>
      </c>
      <c r="J2733" s="125">
        <v>8893.4912299999996</v>
      </c>
    </row>
    <row r="2734" spans="1:10" hidden="1" x14ac:dyDescent="0.25">
      <c r="A2734" s="125">
        <v>924231</v>
      </c>
      <c r="B2734" s="125">
        <v>2011</v>
      </c>
      <c r="C2734" s="125">
        <v>43</v>
      </c>
      <c r="D2734" s="125">
        <v>3</v>
      </c>
      <c r="E2734" s="125">
        <v>3</v>
      </c>
      <c r="F2734" s="125">
        <v>2893.0562570000002</v>
      </c>
      <c r="G2734" s="125">
        <v>4230.5687040000003</v>
      </c>
      <c r="H2734" s="125">
        <v>8893.4912299999996</v>
      </c>
      <c r="I2734" s="125">
        <v>8134.8764279999996</v>
      </c>
      <c r="J2734" s="125">
        <v>7123.6249610000004</v>
      </c>
    </row>
    <row r="2735" spans="1:10" hidden="1" x14ac:dyDescent="0.25">
      <c r="A2735" s="125">
        <v>924232</v>
      </c>
      <c r="B2735" s="125">
        <v>2011</v>
      </c>
      <c r="C2735" s="125">
        <v>43</v>
      </c>
      <c r="D2735" s="125">
        <v>3</v>
      </c>
      <c r="E2735" s="125">
        <v>4</v>
      </c>
      <c r="F2735" s="125">
        <v>8300.9733909999995</v>
      </c>
      <c r="G2735" s="125">
        <v>0</v>
      </c>
      <c r="H2735" s="125">
        <v>10298.567358</v>
      </c>
      <c r="I2735" s="125">
        <v>8364.4964080000009</v>
      </c>
      <c r="J2735" s="125">
        <v>8300.9733909999995</v>
      </c>
    </row>
    <row r="2736" spans="1:10" x14ac:dyDescent="0.25">
      <c r="A2736" s="125">
        <v>924233</v>
      </c>
      <c r="B2736" s="125">
        <v>2011</v>
      </c>
      <c r="C2736" s="125">
        <v>43</v>
      </c>
      <c r="D2736" s="125">
        <v>4</v>
      </c>
      <c r="E2736" s="125">
        <v>1</v>
      </c>
      <c r="F2736" s="129">
        <v>1494.3276129999999</v>
      </c>
      <c r="G2736" s="129">
        <v>0</v>
      </c>
      <c r="H2736" s="129">
        <v>1709.7126000000001</v>
      </c>
      <c r="I2736" s="129">
        <v>1500.956692</v>
      </c>
      <c r="J2736" s="129">
        <v>1494.3276129999999</v>
      </c>
    </row>
    <row r="2737" spans="1:10" hidden="1" x14ac:dyDescent="0.25">
      <c r="A2737" s="125">
        <v>924234</v>
      </c>
      <c r="B2737" s="125">
        <v>2011</v>
      </c>
      <c r="C2737" s="125">
        <v>43</v>
      </c>
      <c r="D2737" s="125">
        <v>4</v>
      </c>
      <c r="E2737" s="125">
        <v>2</v>
      </c>
      <c r="F2737" s="125">
        <v>1322.714657</v>
      </c>
      <c r="G2737" s="125">
        <v>0</v>
      </c>
      <c r="H2737" s="125">
        <v>1494.3276129999999</v>
      </c>
      <c r="I2737" s="125">
        <v>1439.7846549999999</v>
      </c>
      <c r="J2737" s="125">
        <v>1322.714657</v>
      </c>
    </row>
    <row r="2738" spans="1:10" hidden="1" x14ac:dyDescent="0.25">
      <c r="A2738" s="125">
        <v>924235</v>
      </c>
      <c r="B2738" s="125">
        <v>2011</v>
      </c>
      <c r="C2738" s="125">
        <v>43</v>
      </c>
      <c r="D2738" s="125">
        <v>4</v>
      </c>
      <c r="E2738" s="125">
        <v>3</v>
      </c>
      <c r="F2738" s="125">
        <v>51.659391999999997</v>
      </c>
      <c r="G2738" s="125">
        <v>1112.956782</v>
      </c>
      <c r="H2738" s="125">
        <v>1322.714657</v>
      </c>
      <c r="I2738" s="125">
        <v>1250.891251</v>
      </c>
      <c r="J2738" s="125">
        <v>1164.616174</v>
      </c>
    </row>
    <row r="2739" spans="1:10" hidden="1" x14ac:dyDescent="0.25">
      <c r="A2739" s="125">
        <v>924236</v>
      </c>
      <c r="B2739" s="125">
        <v>2011</v>
      </c>
      <c r="C2739" s="125">
        <v>43</v>
      </c>
      <c r="D2739" s="125">
        <v>4</v>
      </c>
      <c r="E2739" s="125">
        <v>4</v>
      </c>
      <c r="F2739" s="125">
        <v>2532.0996380000001</v>
      </c>
      <c r="G2739" s="125">
        <v>0</v>
      </c>
      <c r="H2739" s="125">
        <v>2893.0562570000002</v>
      </c>
      <c r="I2739" s="125">
        <v>2539.8140880000001</v>
      </c>
      <c r="J2739" s="125">
        <v>2532.0996380000001</v>
      </c>
    </row>
    <row r="2740" spans="1:10" x14ac:dyDescent="0.25">
      <c r="A2740" s="125">
        <v>924237</v>
      </c>
      <c r="B2740" s="125">
        <v>2011</v>
      </c>
      <c r="C2740" s="125">
        <v>43</v>
      </c>
      <c r="D2740" s="125">
        <v>5</v>
      </c>
      <c r="E2740" s="125">
        <v>1</v>
      </c>
      <c r="F2740" s="129">
        <v>3.360779</v>
      </c>
      <c r="G2740" s="129">
        <v>0</v>
      </c>
      <c r="H2740" s="129">
        <v>3.5937999999999999</v>
      </c>
      <c r="I2740" s="129">
        <v>3.37961</v>
      </c>
      <c r="J2740" s="129">
        <v>3.360779</v>
      </c>
    </row>
    <row r="2741" spans="1:10" hidden="1" x14ac:dyDescent="0.25">
      <c r="A2741" s="125">
        <v>924238</v>
      </c>
      <c r="B2741" s="125">
        <v>2011</v>
      </c>
      <c r="C2741" s="125">
        <v>43</v>
      </c>
      <c r="D2741" s="125">
        <v>5</v>
      </c>
      <c r="E2741" s="125">
        <v>2</v>
      </c>
      <c r="F2741" s="125">
        <v>3.202394</v>
      </c>
      <c r="G2741" s="125">
        <v>0</v>
      </c>
      <c r="H2741" s="125">
        <v>3.360779</v>
      </c>
      <c r="I2741" s="125">
        <v>3.3023009999999999</v>
      </c>
      <c r="J2741" s="125">
        <v>3.202394</v>
      </c>
    </row>
    <row r="2742" spans="1:10" hidden="1" x14ac:dyDescent="0.25">
      <c r="A2742" s="125">
        <v>924239</v>
      </c>
      <c r="B2742" s="125">
        <v>2011</v>
      </c>
      <c r="C2742" s="125">
        <v>43</v>
      </c>
      <c r="D2742" s="125">
        <v>5</v>
      </c>
      <c r="E2742" s="125">
        <v>3</v>
      </c>
      <c r="F2742" s="125">
        <v>0</v>
      </c>
      <c r="G2742" s="125">
        <v>3.003298</v>
      </c>
      <c r="H2742" s="125">
        <v>3.202394</v>
      </c>
      <c r="I2742" s="125">
        <v>3.119132</v>
      </c>
      <c r="J2742" s="125">
        <v>3.003298</v>
      </c>
    </row>
    <row r="2743" spans="1:10" hidden="1" x14ac:dyDescent="0.25">
      <c r="A2743" s="125">
        <v>924240</v>
      </c>
      <c r="B2743" s="125">
        <v>2011</v>
      </c>
      <c r="C2743" s="125">
        <v>43</v>
      </c>
      <c r="D2743" s="125">
        <v>5</v>
      </c>
      <c r="E2743" s="125">
        <v>4</v>
      </c>
      <c r="F2743" s="125">
        <v>48.508319999999998</v>
      </c>
      <c r="G2743" s="125">
        <v>0</v>
      </c>
      <c r="H2743" s="125">
        <v>51.659391999999997</v>
      </c>
      <c r="I2743" s="125">
        <v>48.580492</v>
      </c>
      <c r="J2743" s="125">
        <v>48.508319999999998</v>
      </c>
    </row>
    <row r="2744" spans="1:10" x14ac:dyDescent="0.25">
      <c r="A2744" s="125">
        <v>924241</v>
      </c>
      <c r="B2744" s="125">
        <v>2011</v>
      </c>
      <c r="C2744" s="125">
        <v>44</v>
      </c>
      <c r="D2744" s="125">
        <v>2</v>
      </c>
      <c r="E2744" s="125">
        <v>1</v>
      </c>
      <c r="F2744" s="129">
        <v>256871.310383</v>
      </c>
      <c r="G2744" s="129">
        <v>0</v>
      </c>
      <c r="H2744" s="129">
        <v>346289.22879999998</v>
      </c>
      <c r="I2744" s="129">
        <v>257050.494538</v>
      </c>
      <c r="J2744" s="129">
        <v>256871.310383</v>
      </c>
    </row>
    <row r="2745" spans="1:10" hidden="1" x14ac:dyDescent="0.25">
      <c r="A2745" s="125">
        <v>924242</v>
      </c>
      <c r="B2745" s="125">
        <v>2011</v>
      </c>
      <c r="C2745" s="125">
        <v>44</v>
      </c>
      <c r="D2745" s="125">
        <v>2</v>
      </c>
      <c r="E2745" s="125">
        <v>2</v>
      </c>
      <c r="F2745" s="125">
        <v>234751.43793799999</v>
      </c>
      <c r="G2745" s="125">
        <v>0</v>
      </c>
      <c r="H2745" s="125">
        <v>256871.310383</v>
      </c>
      <c r="I2745" s="125">
        <v>235910.61145600001</v>
      </c>
      <c r="J2745" s="125">
        <v>234751.43793799999</v>
      </c>
    </row>
    <row r="2746" spans="1:10" hidden="1" x14ac:dyDescent="0.25">
      <c r="A2746" s="125">
        <v>924243</v>
      </c>
      <c r="B2746" s="125">
        <v>2011</v>
      </c>
      <c r="C2746" s="125">
        <v>44</v>
      </c>
      <c r="D2746" s="125">
        <v>2</v>
      </c>
      <c r="E2746" s="125">
        <v>3</v>
      </c>
      <c r="F2746" s="125">
        <v>195085.54657999999</v>
      </c>
      <c r="G2746" s="125">
        <v>6554.8973040000001</v>
      </c>
      <c r="H2746" s="125">
        <v>234751.43793799999</v>
      </c>
      <c r="I2746" s="125">
        <v>206604.740529</v>
      </c>
      <c r="J2746" s="125">
        <v>201640.44388400001</v>
      </c>
    </row>
    <row r="2747" spans="1:10" hidden="1" x14ac:dyDescent="0.25">
      <c r="A2747" s="125">
        <v>924244</v>
      </c>
      <c r="B2747" s="125">
        <v>2011</v>
      </c>
      <c r="C2747" s="125">
        <v>44</v>
      </c>
      <c r="D2747" s="125">
        <v>2</v>
      </c>
      <c r="E2747" s="125">
        <v>4</v>
      </c>
      <c r="F2747" s="125">
        <v>256926.464336</v>
      </c>
      <c r="G2747" s="125">
        <v>0</v>
      </c>
      <c r="H2747" s="125">
        <v>346289.22879999998</v>
      </c>
      <c r="I2747" s="125">
        <v>257050.494538</v>
      </c>
      <c r="J2747" s="125">
        <v>256926.464336</v>
      </c>
    </row>
    <row r="2748" spans="1:10" x14ac:dyDescent="0.25">
      <c r="A2748" s="125">
        <v>924245</v>
      </c>
      <c r="B2748" s="125">
        <v>2011</v>
      </c>
      <c r="C2748" s="125">
        <v>44</v>
      </c>
      <c r="D2748" s="125">
        <v>3</v>
      </c>
      <c r="E2748" s="125">
        <v>1</v>
      </c>
      <c r="F2748" s="129">
        <v>132655.822782</v>
      </c>
      <c r="G2748" s="129">
        <v>0</v>
      </c>
      <c r="H2748" s="129">
        <v>165284.2763</v>
      </c>
      <c r="I2748" s="129">
        <v>134243.889211</v>
      </c>
      <c r="J2748" s="129">
        <v>132655.822782</v>
      </c>
    </row>
    <row r="2749" spans="1:10" hidden="1" x14ac:dyDescent="0.25">
      <c r="A2749" s="125">
        <v>924246</v>
      </c>
      <c r="B2749" s="125">
        <v>2011</v>
      </c>
      <c r="C2749" s="125">
        <v>44</v>
      </c>
      <c r="D2749" s="125">
        <v>3</v>
      </c>
      <c r="E2749" s="125">
        <v>2</v>
      </c>
      <c r="F2749" s="125">
        <v>108564.82382400001</v>
      </c>
      <c r="G2749" s="125">
        <v>0</v>
      </c>
      <c r="H2749" s="125">
        <v>132655.822782</v>
      </c>
      <c r="I2749" s="125">
        <v>125001.581808</v>
      </c>
      <c r="J2749" s="125">
        <v>108564.82382400001</v>
      </c>
    </row>
    <row r="2750" spans="1:10" hidden="1" x14ac:dyDescent="0.25">
      <c r="A2750" s="125">
        <v>924247</v>
      </c>
      <c r="B2750" s="125">
        <v>2011</v>
      </c>
      <c r="C2750" s="125">
        <v>44</v>
      </c>
      <c r="D2750" s="125">
        <v>3</v>
      </c>
      <c r="E2750" s="125">
        <v>3</v>
      </c>
      <c r="F2750" s="125">
        <v>35144.877930000002</v>
      </c>
      <c r="G2750" s="125">
        <v>51392.993237000002</v>
      </c>
      <c r="H2750" s="125">
        <v>108564.82382400001</v>
      </c>
      <c r="I2750" s="125">
        <v>99304.244351000001</v>
      </c>
      <c r="J2750" s="125">
        <v>86537.871167000005</v>
      </c>
    </row>
    <row r="2751" spans="1:10" hidden="1" x14ac:dyDescent="0.25">
      <c r="A2751" s="125">
        <v>924248</v>
      </c>
      <c r="B2751" s="125">
        <v>2011</v>
      </c>
      <c r="C2751" s="125">
        <v>44</v>
      </c>
      <c r="D2751" s="125">
        <v>3</v>
      </c>
      <c r="E2751" s="125">
        <v>4</v>
      </c>
      <c r="F2751" s="125">
        <v>157204.51458799999</v>
      </c>
      <c r="G2751" s="125">
        <v>0</v>
      </c>
      <c r="H2751" s="125">
        <v>195085.54657999999</v>
      </c>
      <c r="I2751" s="125">
        <v>158448.48093200001</v>
      </c>
      <c r="J2751" s="125">
        <v>157204.51458799999</v>
      </c>
    </row>
    <row r="2752" spans="1:10" x14ac:dyDescent="0.25">
      <c r="A2752" s="125">
        <v>924249</v>
      </c>
      <c r="B2752" s="125">
        <v>2011</v>
      </c>
      <c r="C2752" s="125">
        <v>44</v>
      </c>
      <c r="D2752" s="125">
        <v>4</v>
      </c>
      <c r="E2752" s="125">
        <v>1</v>
      </c>
      <c r="F2752" s="129">
        <v>19055.446610999999</v>
      </c>
      <c r="G2752" s="129">
        <v>0</v>
      </c>
      <c r="H2752" s="129">
        <v>21815.226699999999</v>
      </c>
      <c r="I2752" s="129">
        <v>19151.587520000001</v>
      </c>
      <c r="J2752" s="129">
        <v>19055.446610999999</v>
      </c>
    </row>
    <row r="2753" spans="1:10" hidden="1" x14ac:dyDescent="0.25">
      <c r="A2753" s="125">
        <v>924250</v>
      </c>
      <c r="B2753" s="125">
        <v>2011</v>
      </c>
      <c r="C2753" s="125">
        <v>44</v>
      </c>
      <c r="D2753" s="125">
        <v>4</v>
      </c>
      <c r="E2753" s="125">
        <v>2</v>
      </c>
      <c r="F2753" s="125">
        <v>16850.008538999999</v>
      </c>
      <c r="G2753" s="125">
        <v>0</v>
      </c>
      <c r="H2753" s="125">
        <v>19055.446610999999</v>
      </c>
      <c r="I2753" s="125">
        <v>18359.92281</v>
      </c>
      <c r="J2753" s="125">
        <v>16850.008538999999</v>
      </c>
    </row>
    <row r="2754" spans="1:10" hidden="1" x14ac:dyDescent="0.25">
      <c r="A2754" s="125">
        <v>924251</v>
      </c>
      <c r="B2754" s="125">
        <v>2011</v>
      </c>
      <c r="C2754" s="125">
        <v>44</v>
      </c>
      <c r="D2754" s="125">
        <v>4</v>
      </c>
      <c r="E2754" s="125">
        <v>3</v>
      </c>
      <c r="F2754" s="125">
        <v>655.85214599999995</v>
      </c>
      <c r="G2754" s="125">
        <v>14129.765466999999</v>
      </c>
      <c r="H2754" s="125">
        <v>16850.008538999999</v>
      </c>
      <c r="I2754" s="125">
        <v>15935.053075</v>
      </c>
      <c r="J2754" s="125">
        <v>14785.617613</v>
      </c>
    </row>
    <row r="2755" spans="1:10" hidden="1" x14ac:dyDescent="0.25">
      <c r="A2755" s="125">
        <v>924252</v>
      </c>
      <c r="B2755" s="125">
        <v>2011</v>
      </c>
      <c r="C2755" s="125">
        <v>44</v>
      </c>
      <c r="D2755" s="125">
        <v>4</v>
      </c>
      <c r="E2755" s="125">
        <v>4</v>
      </c>
      <c r="F2755" s="125">
        <v>30747.114174999999</v>
      </c>
      <c r="G2755" s="125">
        <v>0</v>
      </c>
      <c r="H2755" s="125">
        <v>35144.877930000002</v>
      </c>
      <c r="I2755" s="125">
        <v>30853.688334999999</v>
      </c>
      <c r="J2755" s="125">
        <v>30747.114174999999</v>
      </c>
    </row>
    <row r="2756" spans="1:10" x14ac:dyDescent="0.25">
      <c r="A2756" s="125">
        <v>924253</v>
      </c>
      <c r="B2756" s="125">
        <v>2011</v>
      </c>
      <c r="C2756" s="125">
        <v>44</v>
      </c>
      <c r="D2756" s="125">
        <v>5</v>
      </c>
      <c r="E2756" s="125">
        <v>1</v>
      </c>
      <c r="F2756" s="129">
        <v>35.831831000000001</v>
      </c>
      <c r="G2756" s="129">
        <v>0</v>
      </c>
      <c r="H2756" s="129">
        <v>38.316249999999997</v>
      </c>
      <c r="I2756" s="129">
        <v>36.032601999999997</v>
      </c>
      <c r="J2756" s="129">
        <v>35.831831000000001</v>
      </c>
    </row>
    <row r="2757" spans="1:10" hidden="1" x14ac:dyDescent="0.25">
      <c r="A2757" s="125">
        <v>924254</v>
      </c>
      <c r="B2757" s="125">
        <v>2011</v>
      </c>
      <c r="C2757" s="125">
        <v>44</v>
      </c>
      <c r="D2757" s="125">
        <v>5</v>
      </c>
      <c r="E2757" s="125">
        <v>2</v>
      </c>
      <c r="F2757" s="125">
        <v>34.143174999999999</v>
      </c>
      <c r="G2757" s="125">
        <v>0</v>
      </c>
      <c r="H2757" s="125">
        <v>35.831831000000001</v>
      </c>
      <c r="I2757" s="125">
        <v>35.208356999999999</v>
      </c>
      <c r="J2757" s="125">
        <v>34.143174999999999</v>
      </c>
    </row>
    <row r="2758" spans="1:10" hidden="1" x14ac:dyDescent="0.25">
      <c r="A2758" s="125">
        <v>924255</v>
      </c>
      <c r="B2758" s="125">
        <v>2011</v>
      </c>
      <c r="C2758" s="125">
        <v>44</v>
      </c>
      <c r="D2758" s="125">
        <v>5</v>
      </c>
      <c r="E2758" s="125">
        <v>3</v>
      </c>
      <c r="F2758" s="125">
        <v>0</v>
      </c>
      <c r="G2758" s="125">
        <v>32.020457</v>
      </c>
      <c r="H2758" s="125">
        <v>34.143174999999999</v>
      </c>
      <c r="I2758" s="125">
        <v>33.255451999999998</v>
      </c>
      <c r="J2758" s="125">
        <v>32.020457</v>
      </c>
    </row>
    <row r="2759" spans="1:10" hidden="1" x14ac:dyDescent="0.25">
      <c r="A2759" s="125">
        <v>924256</v>
      </c>
      <c r="B2759" s="125">
        <v>2011</v>
      </c>
      <c r="C2759" s="125">
        <v>44</v>
      </c>
      <c r="D2759" s="125">
        <v>5</v>
      </c>
      <c r="E2759" s="125">
        <v>4</v>
      </c>
      <c r="F2759" s="125">
        <v>615.84708499999999</v>
      </c>
      <c r="G2759" s="125">
        <v>0</v>
      </c>
      <c r="H2759" s="125">
        <v>655.85214599999995</v>
      </c>
      <c r="I2759" s="125">
        <v>616.76335800000004</v>
      </c>
      <c r="J2759" s="125">
        <v>615.84708499999999</v>
      </c>
    </row>
    <row r="2760" spans="1:10" x14ac:dyDescent="0.25">
      <c r="A2760" s="125">
        <v>924257</v>
      </c>
      <c r="B2760" s="125">
        <v>2011</v>
      </c>
      <c r="C2760" s="125">
        <v>45</v>
      </c>
      <c r="D2760" s="125">
        <v>2</v>
      </c>
      <c r="E2760" s="125">
        <v>1</v>
      </c>
      <c r="F2760" s="129">
        <v>239841.48024400001</v>
      </c>
      <c r="G2760" s="129">
        <v>0</v>
      </c>
      <c r="H2760" s="129">
        <v>323407.11339999997</v>
      </c>
      <c r="I2760" s="129">
        <v>240065.10027699999</v>
      </c>
      <c r="J2760" s="129">
        <v>239841.48024400001</v>
      </c>
    </row>
    <row r="2761" spans="1:10" hidden="1" x14ac:dyDescent="0.25">
      <c r="A2761" s="125">
        <v>924258</v>
      </c>
      <c r="B2761" s="125">
        <v>2011</v>
      </c>
      <c r="C2761" s="125">
        <v>45</v>
      </c>
      <c r="D2761" s="125">
        <v>2</v>
      </c>
      <c r="E2761" s="125">
        <v>2</v>
      </c>
      <c r="F2761" s="125">
        <v>219460.05108800001</v>
      </c>
      <c r="G2761" s="125">
        <v>34.814081000000002</v>
      </c>
      <c r="H2761" s="125">
        <v>239841.48024400001</v>
      </c>
      <c r="I2761" s="125">
        <v>220270.41545599999</v>
      </c>
      <c r="J2761" s="125">
        <v>219494.865169</v>
      </c>
    </row>
    <row r="2762" spans="1:10" hidden="1" x14ac:dyDescent="0.25">
      <c r="A2762" s="125">
        <v>924259</v>
      </c>
      <c r="B2762" s="125">
        <v>2011</v>
      </c>
      <c r="C2762" s="125">
        <v>45</v>
      </c>
      <c r="D2762" s="125">
        <v>2</v>
      </c>
      <c r="E2762" s="125">
        <v>3</v>
      </c>
      <c r="F2762" s="125">
        <v>189166.841866</v>
      </c>
      <c r="G2762" s="125">
        <v>1592.485572</v>
      </c>
      <c r="H2762" s="125">
        <v>219460.05108800001</v>
      </c>
      <c r="I2762" s="125">
        <v>193146.79096300001</v>
      </c>
      <c r="J2762" s="125">
        <v>190759.32743800001</v>
      </c>
    </row>
    <row r="2763" spans="1:10" hidden="1" x14ac:dyDescent="0.25">
      <c r="A2763" s="125">
        <v>924260</v>
      </c>
      <c r="B2763" s="125">
        <v>2011</v>
      </c>
      <c r="C2763" s="125">
        <v>45</v>
      </c>
      <c r="D2763" s="125">
        <v>2</v>
      </c>
      <c r="E2763" s="125">
        <v>4</v>
      </c>
      <c r="F2763" s="125">
        <v>239964.951004</v>
      </c>
      <c r="G2763" s="125">
        <v>0</v>
      </c>
      <c r="H2763" s="125">
        <v>323407.11339999997</v>
      </c>
      <c r="I2763" s="125">
        <v>240065.10027699999</v>
      </c>
      <c r="J2763" s="125">
        <v>239964.951004</v>
      </c>
    </row>
    <row r="2764" spans="1:10" x14ac:dyDescent="0.25">
      <c r="A2764" s="125">
        <v>924261</v>
      </c>
      <c r="B2764" s="125">
        <v>2011</v>
      </c>
      <c r="C2764" s="125">
        <v>45</v>
      </c>
      <c r="D2764" s="125">
        <v>3</v>
      </c>
      <c r="E2764" s="125">
        <v>1</v>
      </c>
      <c r="F2764" s="129">
        <v>315805.27368300001</v>
      </c>
      <c r="G2764" s="129">
        <v>0</v>
      </c>
      <c r="H2764" s="129">
        <v>389188.30459999997</v>
      </c>
      <c r="I2764" s="129">
        <v>316098.74099600001</v>
      </c>
      <c r="J2764" s="129">
        <v>315805.27368300001</v>
      </c>
    </row>
    <row r="2765" spans="1:10" hidden="1" x14ac:dyDescent="0.25">
      <c r="A2765" s="125">
        <v>924262</v>
      </c>
      <c r="B2765" s="125">
        <v>2011</v>
      </c>
      <c r="C2765" s="125">
        <v>45</v>
      </c>
      <c r="D2765" s="125">
        <v>3</v>
      </c>
      <c r="E2765" s="125">
        <v>2</v>
      </c>
      <c r="F2765" s="125">
        <v>281688.90411800001</v>
      </c>
      <c r="G2765" s="125">
        <v>7227.1187460000001</v>
      </c>
      <c r="H2765" s="125">
        <v>315805.27368300001</v>
      </c>
      <c r="I2765" s="125">
        <v>297583.30939100002</v>
      </c>
      <c r="J2765" s="125">
        <v>288916.02286299999</v>
      </c>
    </row>
    <row r="2766" spans="1:10" hidden="1" x14ac:dyDescent="0.25">
      <c r="A2766" s="125">
        <v>924263</v>
      </c>
      <c r="B2766" s="125">
        <v>2011</v>
      </c>
      <c r="C2766" s="125">
        <v>45</v>
      </c>
      <c r="D2766" s="125">
        <v>3</v>
      </c>
      <c r="E2766" s="125">
        <v>3</v>
      </c>
      <c r="F2766" s="125">
        <v>243837.960957</v>
      </c>
      <c r="G2766" s="125">
        <v>7235.8027579999998</v>
      </c>
      <c r="H2766" s="125">
        <v>281688.90411800001</v>
      </c>
      <c r="I2766" s="125">
        <v>257660.84059599999</v>
      </c>
      <c r="J2766" s="125">
        <v>251073.76371500001</v>
      </c>
    </row>
    <row r="2767" spans="1:10" hidden="1" x14ac:dyDescent="0.25">
      <c r="A2767" s="125">
        <v>924264</v>
      </c>
      <c r="B2767" s="125">
        <v>2011</v>
      </c>
      <c r="C2767" s="125">
        <v>45</v>
      </c>
      <c r="D2767" s="125">
        <v>3</v>
      </c>
      <c r="E2767" s="125">
        <v>4</v>
      </c>
      <c r="F2767" s="125">
        <v>153577.610311</v>
      </c>
      <c r="G2767" s="125">
        <v>0</v>
      </c>
      <c r="H2767" s="125">
        <v>189166.841866</v>
      </c>
      <c r="I2767" s="125">
        <v>153641.30896299999</v>
      </c>
      <c r="J2767" s="125">
        <v>153577.610311</v>
      </c>
    </row>
    <row r="2768" spans="1:10" x14ac:dyDescent="0.25">
      <c r="A2768" s="125">
        <v>924265</v>
      </c>
      <c r="B2768" s="125">
        <v>2011</v>
      </c>
      <c r="C2768" s="125">
        <v>45</v>
      </c>
      <c r="D2768" s="125">
        <v>4</v>
      </c>
      <c r="E2768" s="125">
        <v>1</v>
      </c>
      <c r="F2768" s="129">
        <v>83267.632756999999</v>
      </c>
      <c r="G2768" s="129">
        <v>0</v>
      </c>
      <c r="H2768" s="129">
        <v>104024.802</v>
      </c>
      <c r="I2768" s="129">
        <v>91323.373676000003</v>
      </c>
      <c r="J2768" s="129">
        <v>83267.632756999999</v>
      </c>
    </row>
    <row r="2769" spans="1:10" hidden="1" x14ac:dyDescent="0.25">
      <c r="A2769" s="125">
        <v>924266</v>
      </c>
      <c r="B2769" s="125">
        <v>2011</v>
      </c>
      <c r="C2769" s="125">
        <v>45</v>
      </c>
      <c r="D2769" s="125">
        <v>4</v>
      </c>
      <c r="E2769" s="125">
        <v>2</v>
      </c>
      <c r="F2769" s="125">
        <v>59764.776838999998</v>
      </c>
      <c r="G2769" s="125">
        <v>10542.501925</v>
      </c>
      <c r="H2769" s="125">
        <v>83267.632756999999</v>
      </c>
      <c r="I2769" s="125">
        <v>80228.364161999998</v>
      </c>
      <c r="J2769" s="125">
        <v>70307.278762999995</v>
      </c>
    </row>
    <row r="2770" spans="1:10" hidden="1" x14ac:dyDescent="0.25">
      <c r="A2770" s="125">
        <v>924267</v>
      </c>
      <c r="B2770" s="125">
        <v>2011</v>
      </c>
      <c r="C2770" s="125">
        <v>45</v>
      </c>
      <c r="D2770" s="125">
        <v>4</v>
      </c>
      <c r="E2770" s="125">
        <v>3</v>
      </c>
      <c r="F2770" s="125">
        <v>40122.241763999999</v>
      </c>
      <c r="G2770" s="125">
        <v>10391.702307</v>
      </c>
      <c r="H2770" s="125">
        <v>59764.776838999998</v>
      </c>
      <c r="I2770" s="125">
        <v>56519.549456000001</v>
      </c>
      <c r="J2770" s="125">
        <v>50513.944070999998</v>
      </c>
    </row>
    <row r="2771" spans="1:10" hidden="1" x14ac:dyDescent="0.25">
      <c r="A2771" s="125">
        <v>924268</v>
      </c>
      <c r="B2771" s="125">
        <v>2011</v>
      </c>
      <c r="C2771" s="125">
        <v>45</v>
      </c>
      <c r="D2771" s="125">
        <v>4</v>
      </c>
      <c r="E2771" s="125">
        <v>4</v>
      </c>
      <c r="F2771" s="125">
        <v>206005.1024</v>
      </c>
      <c r="G2771" s="125">
        <v>0</v>
      </c>
      <c r="H2771" s="125">
        <v>243837.960957</v>
      </c>
      <c r="I2771" s="125">
        <v>214065.34592399999</v>
      </c>
      <c r="J2771" s="125">
        <v>206005.1024</v>
      </c>
    </row>
    <row r="2772" spans="1:10" x14ac:dyDescent="0.25">
      <c r="A2772" s="125">
        <v>924269</v>
      </c>
      <c r="B2772" s="125">
        <v>2011</v>
      </c>
      <c r="C2772" s="125">
        <v>45</v>
      </c>
      <c r="D2772" s="125">
        <v>5</v>
      </c>
      <c r="E2772" s="125">
        <v>1</v>
      </c>
      <c r="F2772" s="129">
        <v>362.170727</v>
      </c>
      <c r="G2772" s="129">
        <v>0</v>
      </c>
      <c r="H2772" s="129">
        <v>430.91145</v>
      </c>
      <c r="I2772" s="129">
        <v>405.229128</v>
      </c>
      <c r="J2772" s="129">
        <v>362.170727</v>
      </c>
    </row>
    <row r="2773" spans="1:10" hidden="1" x14ac:dyDescent="0.25">
      <c r="A2773" s="125">
        <v>924270</v>
      </c>
      <c r="B2773" s="125">
        <v>2011</v>
      </c>
      <c r="C2773" s="125">
        <v>45</v>
      </c>
      <c r="D2773" s="125">
        <v>5</v>
      </c>
      <c r="E2773" s="125">
        <v>2</v>
      </c>
      <c r="F2773" s="125">
        <v>180.82516000000001</v>
      </c>
      <c r="G2773" s="125">
        <v>153.03137599999999</v>
      </c>
      <c r="H2773" s="125">
        <v>362.170727</v>
      </c>
      <c r="I2773" s="125">
        <v>355.86895600000003</v>
      </c>
      <c r="J2773" s="125">
        <v>333.85653600000001</v>
      </c>
    </row>
    <row r="2774" spans="1:10" hidden="1" x14ac:dyDescent="0.25">
      <c r="A2774" s="125">
        <v>924271</v>
      </c>
      <c r="B2774" s="125">
        <v>2011</v>
      </c>
      <c r="C2774" s="125">
        <v>45</v>
      </c>
      <c r="D2774" s="125">
        <v>5</v>
      </c>
      <c r="E2774" s="125">
        <v>3</v>
      </c>
      <c r="F2774" s="125">
        <v>0</v>
      </c>
      <c r="G2774" s="125">
        <v>164.47538599999999</v>
      </c>
      <c r="H2774" s="125">
        <v>180.82516000000001</v>
      </c>
      <c r="I2774" s="125">
        <v>176.123706</v>
      </c>
      <c r="J2774" s="125">
        <v>164.47538599999999</v>
      </c>
    </row>
    <row r="2775" spans="1:10" hidden="1" x14ac:dyDescent="0.25">
      <c r="A2775" s="125">
        <v>924272</v>
      </c>
      <c r="B2775" s="125">
        <v>2011</v>
      </c>
      <c r="C2775" s="125">
        <v>45</v>
      </c>
      <c r="D2775" s="125">
        <v>5</v>
      </c>
      <c r="E2775" s="125">
        <v>4</v>
      </c>
      <c r="F2775" s="125">
        <v>35953.24308</v>
      </c>
      <c r="G2775" s="125">
        <v>0</v>
      </c>
      <c r="H2775" s="125">
        <v>40122.241763999999</v>
      </c>
      <c r="I2775" s="125">
        <v>37730.956154</v>
      </c>
      <c r="J2775" s="125">
        <v>35953.24308</v>
      </c>
    </row>
    <row r="2776" spans="1:10" x14ac:dyDescent="0.25">
      <c r="A2776" s="125">
        <v>924273</v>
      </c>
      <c r="B2776" s="125">
        <v>2011</v>
      </c>
      <c r="C2776" s="125">
        <v>46</v>
      </c>
      <c r="D2776" s="125">
        <v>2</v>
      </c>
      <c r="E2776" s="125">
        <v>1</v>
      </c>
      <c r="F2776" s="129">
        <v>48130.522785000001</v>
      </c>
      <c r="G2776" s="129">
        <v>0</v>
      </c>
      <c r="H2776" s="129">
        <v>64900.172500000001</v>
      </c>
      <c r="I2776" s="129">
        <v>48175.398047000002</v>
      </c>
      <c r="J2776" s="129">
        <v>48130.522785000001</v>
      </c>
    </row>
    <row r="2777" spans="1:10" hidden="1" x14ac:dyDescent="0.25">
      <c r="A2777" s="125">
        <v>924274</v>
      </c>
      <c r="B2777" s="125">
        <v>2011</v>
      </c>
      <c r="C2777" s="125">
        <v>46</v>
      </c>
      <c r="D2777" s="125">
        <v>2</v>
      </c>
      <c r="E2777" s="125">
        <v>2</v>
      </c>
      <c r="F2777" s="125">
        <v>44040.451129000001</v>
      </c>
      <c r="G2777" s="125">
        <v>6.986364</v>
      </c>
      <c r="H2777" s="125">
        <v>48130.522785000001</v>
      </c>
      <c r="I2777" s="125">
        <v>44203.072125999999</v>
      </c>
      <c r="J2777" s="125">
        <v>44047.437492999998</v>
      </c>
    </row>
    <row r="2778" spans="1:10" hidden="1" x14ac:dyDescent="0.25">
      <c r="A2778" s="125">
        <v>924275</v>
      </c>
      <c r="B2778" s="125">
        <v>2011</v>
      </c>
      <c r="C2778" s="125">
        <v>46</v>
      </c>
      <c r="D2778" s="125">
        <v>2</v>
      </c>
      <c r="E2778" s="125">
        <v>3</v>
      </c>
      <c r="F2778" s="125">
        <v>37961.319216000004</v>
      </c>
      <c r="G2778" s="125">
        <v>319.57425799999999</v>
      </c>
      <c r="H2778" s="125">
        <v>44040.451129000001</v>
      </c>
      <c r="I2778" s="125">
        <v>38760.001039000002</v>
      </c>
      <c r="J2778" s="125">
        <v>38280.893473999997</v>
      </c>
    </row>
    <row r="2779" spans="1:10" hidden="1" x14ac:dyDescent="0.25">
      <c r="A2779" s="125">
        <v>924276</v>
      </c>
      <c r="B2779" s="125">
        <v>2011</v>
      </c>
      <c r="C2779" s="125">
        <v>46</v>
      </c>
      <c r="D2779" s="125">
        <v>2</v>
      </c>
      <c r="E2779" s="125">
        <v>4</v>
      </c>
      <c r="F2779" s="125">
        <v>48155.300452000003</v>
      </c>
      <c r="G2779" s="125">
        <v>0</v>
      </c>
      <c r="H2779" s="125">
        <v>64900.172500000001</v>
      </c>
      <c r="I2779" s="125">
        <v>48175.398047000002</v>
      </c>
      <c r="J2779" s="125">
        <v>48155.300452000003</v>
      </c>
    </row>
    <row r="2780" spans="1:10" x14ac:dyDescent="0.25">
      <c r="A2780" s="125">
        <v>924277</v>
      </c>
      <c r="B2780" s="125">
        <v>2011</v>
      </c>
      <c r="C2780" s="125">
        <v>46</v>
      </c>
      <c r="D2780" s="125">
        <v>3</v>
      </c>
      <c r="E2780" s="125">
        <v>1</v>
      </c>
      <c r="F2780" s="129">
        <v>396911.87016200001</v>
      </c>
      <c r="G2780" s="129">
        <v>0</v>
      </c>
      <c r="H2780" s="129">
        <v>489141.47639999999</v>
      </c>
      <c r="I2780" s="129">
        <v>397280.70713200001</v>
      </c>
      <c r="J2780" s="129">
        <v>396911.87016200001</v>
      </c>
    </row>
    <row r="2781" spans="1:10" hidden="1" x14ac:dyDescent="0.25">
      <c r="A2781" s="125">
        <v>924278</v>
      </c>
      <c r="B2781" s="125">
        <v>2011</v>
      </c>
      <c r="C2781" s="125">
        <v>46</v>
      </c>
      <c r="D2781" s="125">
        <v>3</v>
      </c>
      <c r="E2781" s="125">
        <v>2</v>
      </c>
      <c r="F2781" s="125">
        <v>354001.66959</v>
      </c>
      <c r="G2781" s="125">
        <v>9082.402838</v>
      </c>
      <c r="H2781" s="125">
        <v>396911.87016200001</v>
      </c>
      <c r="I2781" s="125">
        <v>374010.05525400001</v>
      </c>
      <c r="J2781" s="125">
        <v>363084.07242899999</v>
      </c>
    </row>
    <row r="2782" spans="1:10" hidden="1" x14ac:dyDescent="0.25">
      <c r="A2782" s="125">
        <v>924279</v>
      </c>
      <c r="B2782" s="125">
        <v>2011</v>
      </c>
      <c r="C2782" s="125">
        <v>46</v>
      </c>
      <c r="D2782" s="125">
        <v>3</v>
      </c>
      <c r="E2782" s="125">
        <v>3</v>
      </c>
      <c r="F2782" s="125">
        <v>306146.36508399999</v>
      </c>
      <c r="G2782" s="125">
        <v>9084.7819770000006</v>
      </c>
      <c r="H2782" s="125">
        <v>354001.66959</v>
      </c>
      <c r="I2782" s="125">
        <v>323805.32717399998</v>
      </c>
      <c r="J2782" s="125">
        <v>315231.14705999999</v>
      </c>
    </row>
    <row r="2783" spans="1:10" hidden="1" x14ac:dyDescent="0.25">
      <c r="A2783" s="125">
        <v>924280</v>
      </c>
      <c r="B2783" s="125">
        <v>2011</v>
      </c>
      <c r="C2783" s="125">
        <v>46</v>
      </c>
      <c r="D2783" s="125">
        <v>3</v>
      </c>
      <c r="E2783" s="125">
        <v>4</v>
      </c>
      <c r="F2783" s="125">
        <v>30819.400651</v>
      </c>
      <c r="G2783" s="125">
        <v>0</v>
      </c>
      <c r="H2783" s="125">
        <v>37961.319216000004</v>
      </c>
      <c r="I2783" s="125">
        <v>30832.183466999999</v>
      </c>
      <c r="J2783" s="125">
        <v>30819.400651</v>
      </c>
    </row>
    <row r="2784" spans="1:10" x14ac:dyDescent="0.25">
      <c r="A2784" s="125">
        <v>924281</v>
      </c>
      <c r="B2784" s="125">
        <v>2011</v>
      </c>
      <c r="C2784" s="125">
        <v>46</v>
      </c>
      <c r="D2784" s="125">
        <v>4</v>
      </c>
      <c r="E2784" s="125">
        <v>1</v>
      </c>
      <c r="F2784" s="129">
        <v>104719.40652600001</v>
      </c>
      <c r="G2784" s="129">
        <v>0</v>
      </c>
      <c r="H2784" s="129">
        <v>130824.129</v>
      </c>
      <c r="I2784" s="129">
        <v>114850.502849</v>
      </c>
      <c r="J2784" s="129">
        <v>104719.40652600001</v>
      </c>
    </row>
    <row r="2785" spans="1:10" hidden="1" x14ac:dyDescent="0.25">
      <c r="A2785" s="125">
        <v>924282</v>
      </c>
      <c r="B2785" s="125">
        <v>2011</v>
      </c>
      <c r="C2785" s="125">
        <v>46</v>
      </c>
      <c r="D2785" s="125">
        <v>4</v>
      </c>
      <c r="E2785" s="125">
        <v>2</v>
      </c>
      <c r="F2785" s="125">
        <v>75069.409163000004</v>
      </c>
      <c r="G2785" s="125">
        <v>13242.237861</v>
      </c>
      <c r="H2785" s="125">
        <v>104719.40652600001</v>
      </c>
      <c r="I2785" s="125">
        <v>100897.148187</v>
      </c>
      <c r="J2785" s="125">
        <v>88311.647024000005</v>
      </c>
    </row>
    <row r="2786" spans="1:10" hidden="1" x14ac:dyDescent="0.25">
      <c r="A2786" s="125">
        <v>924283</v>
      </c>
      <c r="B2786" s="125">
        <v>2011</v>
      </c>
      <c r="C2786" s="125">
        <v>46</v>
      </c>
      <c r="D2786" s="125">
        <v>4</v>
      </c>
      <c r="E2786" s="125">
        <v>3</v>
      </c>
      <c r="F2786" s="125">
        <v>50396.791267000001</v>
      </c>
      <c r="G2786" s="125">
        <v>13052.821303999999</v>
      </c>
      <c r="H2786" s="125">
        <v>75069.409163000004</v>
      </c>
      <c r="I2786" s="125">
        <v>70993.140245000002</v>
      </c>
      <c r="J2786" s="125">
        <v>63449.612571999998</v>
      </c>
    </row>
    <row r="2787" spans="1:10" hidden="1" x14ac:dyDescent="0.25">
      <c r="A2787" s="125">
        <v>924284</v>
      </c>
      <c r="B2787" s="125">
        <v>2011</v>
      </c>
      <c r="C2787" s="125">
        <v>46</v>
      </c>
      <c r="D2787" s="125">
        <v>4</v>
      </c>
      <c r="E2787" s="125">
        <v>4</v>
      </c>
      <c r="F2787" s="125">
        <v>258646.00015899999</v>
      </c>
      <c r="G2787" s="125">
        <v>0</v>
      </c>
      <c r="H2787" s="125">
        <v>306146.36508399999</v>
      </c>
      <c r="I2787" s="125">
        <v>268765.89390700002</v>
      </c>
      <c r="J2787" s="125">
        <v>258646.00015899999</v>
      </c>
    </row>
    <row r="2788" spans="1:10" x14ac:dyDescent="0.25">
      <c r="A2788" s="125">
        <v>924285</v>
      </c>
      <c r="B2788" s="125">
        <v>2011</v>
      </c>
      <c r="C2788" s="125">
        <v>46</v>
      </c>
      <c r="D2788" s="125">
        <v>5</v>
      </c>
      <c r="E2788" s="125">
        <v>1</v>
      </c>
      <c r="F2788" s="129">
        <v>455.79802899999999</v>
      </c>
      <c r="G2788" s="129">
        <v>0</v>
      </c>
      <c r="H2788" s="129">
        <v>542.30939999999998</v>
      </c>
      <c r="I2788" s="129">
        <v>509.98775999999998</v>
      </c>
      <c r="J2788" s="129">
        <v>455.79802899999999</v>
      </c>
    </row>
    <row r="2789" spans="1:10" hidden="1" x14ac:dyDescent="0.25">
      <c r="A2789" s="125">
        <v>924286</v>
      </c>
      <c r="B2789" s="125">
        <v>2011</v>
      </c>
      <c r="C2789" s="125">
        <v>46</v>
      </c>
      <c r="D2789" s="125">
        <v>5</v>
      </c>
      <c r="E2789" s="125">
        <v>2</v>
      </c>
      <c r="F2789" s="125">
        <v>227.571212</v>
      </c>
      <c r="G2789" s="125">
        <v>192.59231299999999</v>
      </c>
      <c r="H2789" s="125">
        <v>455.79802899999999</v>
      </c>
      <c r="I2789" s="125">
        <v>447.867143</v>
      </c>
      <c r="J2789" s="125">
        <v>420.16352499999999</v>
      </c>
    </row>
    <row r="2790" spans="1:10" hidden="1" x14ac:dyDescent="0.25">
      <c r="A2790" s="125">
        <v>924287</v>
      </c>
      <c r="B2790" s="125">
        <v>2011</v>
      </c>
      <c r="C2790" s="125">
        <v>46</v>
      </c>
      <c r="D2790" s="125">
        <v>5</v>
      </c>
      <c r="E2790" s="125">
        <v>3</v>
      </c>
      <c r="F2790" s="125">
        <v>0</v>
      </c>
      <c r="G2790" s="125">
        <v>206.99477300000001</v>
      </c>
      <c r="H2790" s="125">
        <v>227.571212</v>
      </c>
      <c r="I2790" s="125">
        <v>221.65436099999999</v>
      </c>
      <c r="J2790" s="125">
        <v>206.99477300000001</v>
      </c>
    </row>
    <row r="2791" spans="1:10" hidden="1" x14ac:dyDescent="0.25">
      <c r="A2791" s="125">
        <v>924288</v>
      </c>
      <c r="B2791" s="125">
        <v>2011</v>
      </c>
      <c r="C2791" s="125">
        <v>46</v>
      </c>
      <c r="D2791" s="125">
        <v>5</v>
      </c>
      <c r="E2791" s="125">
        <v>4</v>
      </c>
      <c r="F2791" s="125">
        <v>45160.190639</v>
      </c>
      <c r="G2791" s="125">
        <v>0</v>
      </c>
      <c r="H2791" s="125">
        <v>50396.791267000001</v>
      </c>
      <c r="I2791" s="125">
        <v>47393.142507999997</v>
      </c>
      <c r="J2791" s="125">
        <v>45160.190639</v>
      </c>
    </row>
    <row r="2792" spans="1:10" x14ac:dyDescent="0.25">
      <c r="A2792" s="125">
        <v>924289</v>
      </c>
      <c r="B2792" s="125">
        <v>2011</v>
      </c>
      <c r="C2792" s="125">
        <v>47</v>
      </c>
      <c r="D2792" s="125">
        <v>2</v>
      </c>
      <c r="E2792" s="125">
        <v>1</v>
      </c>
      <c r="F2792" s="129">
        <v>1023645.454664</v>
      </c>
      <c r="G2792" s="129">
        <v>0</v>
      </c>
      <c r="H2792" s="129">
        <v>1380622.6557</v>
      </c>
      <c r="I2792" s="129">
        <v>1024836.197326</v>
      </c>
      <c r="J2792" s="129">
        <v>1023645.454664</v>
      </c>
    </row>
    <row r="2793" spans="1:10" hidden="1" x14ac:dyDescent="0.25">
      <c r="A2793" s="125">
        <v>924290</v>
      </c>
      <c r="B2793" s="125">
        <v>2011</v>
      </c>
      <c r="C2793" s="125">
        <v>47</v>
      </c>
      <c r="D2793" s="125">
        <v>2</v>
      </c>
      <c r="E2793" s="125">
        <v>2</v>
      </c>
      <c r="F2793" s="125">
        <v>937796.40378199995</v>
      </c>
      <c r="G2793" s="125">
        <v>0</v>
      </c>
      <c r="H2793" s="125">
        <v>1023645.454664</v>
      </c>
      <c r="I2793" s="125">
        <v>940115.98556299997</v>
      </c>
      <c r="J2793" s="125">
        <v>937796.40378199995</v>
      </c>
    </row>
    <row r="2794" spans="1:10" hidden="1" x14ac:dyDescent="0.25">
      <c r="A2794" s="125">
        <v>924291</v>
      </c>
      <c r="B2794" s="125">
        <v>2011</v>
      </c>
      <c r="C2794" s="125">
        <v>47</v>
      </c>
      <c r="D2794" s="125">
        <v>2</v>
      </c>
      <c r="E2794" s="125">
        <v>3</v>
      </c>
      <c r="F2794" s="125">
        <v>790170.97108599998</v>
      </c>
      <c r="G2794" s="125">
        <v>27462.585975000002</v>
      </c>
      <c r="H2794" s="125">
        <v>937796.40378199995</v>
      </c>
      <c r="I2794" s="125">
        <v>825354.61496899999</v>
      </c>
      <c r="J2794" s="125">
        <v>817633.55706100003</v>
      </c>
    </row>
    <row r="2795" spans="1:10" hidden="1" x14ac:dyDescent="0.25">
      <c r="A2795" s="125">
        <v>924292</v>
      </c>
      <c r="B2795" s="125">
        <v>2011</v>
      </c>
      <c r="C2795" s="125">
        <v>47</v>
      </c>
      <c r="D2795" s="125">
        <v>2</v>
      </c>
      <c r="E2795" s="125">
        <v>4</v>
      </c>
      <c r="F2795" s="125">
        <v>1024354.95653</v>
      </c>
      <c r="G2795" s="125">
        <v>0</v>
      </c>
      <c r="H2795" s="125">
        <v>1380622.6557</v>
      </c>
      <c r="I2795" s="125">
        <v>1024836.197326</v>
      </c>
      <c r="J2795" s="125">
        <v>1024354.95653</v>
      </c>
    </row>
    <row r="2796" spans="1:10" x14ac:dyDescent="0.25">
      <c r="A2796" s="125">
        <v>924293</v>
      </c>
      <c r="B2796" s="125">
        <v>2011</v>
      </c>
      <c r="C2796" s="125">
        <v>47</v>
      </c>
      <c r="D2796" s="125">
        <v>3</v>
      </c>
      <c r="E2796" s="125">
        <v>1</v>
      </c>
      <c r="F2796" s="129">
        <v>664433.78744400002</v>
      </c>
      <c r="G2796" s="129">
        <v>0</v>
      </c>
      <c r="H2796" s="129">
        <v>819248.03870000003</v>
      </c>
      <c r="I2796" s="129">
        <v>665393.25703199999</v>
      </c>
      <c r="J2796" s="129">
        <v>664433.78744400002</v>
      </c>
    </row>
    <row r="2797" spans="1:10" hidden="1" x14ac:dyDescent="0.25">
      <c r="A2797" s="125">
        <v>924294</v>
      </c>
      <c r="B2797" s="125">
        <v>2011</v>
      </c>
      <c r="C2797" s="125">
        <v>47</v>
      </c>
      <c r="D2797" s="125">
        <v>3</v>
      </c>
      <c r="E2797" s="125">
        <v>2</v>
      </c>
      <c r="F2797" s="125">
        <v>621531.62248899997</v>
      </c>
      <c r="G2797" s="125">
        <v>0</v>
      </c>
      <c r="H2797" s="125">
        <v>664433.78744400002</v>
      </c>
      <c r="I2797" s="125">
        <v>626095.95790899999</v>
      </c>
      <c r="J2797" s="125">
        <v>621531.62248899997</v>
      </c>
    </row>
    <row r="2798" spans="1:10" hidden="1" x14ac:dyDescent="0.25">
      <c r="A2798" s="125">
        <v>924295</v>
      </c>
      <c r="B2798" s="125">
        <v>2011</v>
      </c>
      <c r="C2798" s="125">
        <v>47</v>
      </c>
      <c r="D2798" s="125">
        <v>3</v>
      </c>
      <c r="E2798" s="125">
        <v>3</v>
      </c>
      <c r="F2798" s="125">
        <v>479214.31495600002</v>
      </c>
      <c r="G2798" s="125">
        <v>70173.598354999995</v>
      </c>
      <c r="H2798" s="125">
        <v>621531.62248899997</v>
      </c>
      <c r="I2798" s="125">
        <v>568514.97509099997</v>
      </c>
      <c r="J2798" s="125">
        <v>549387.91331099998</v>
      </c>
    </row>
    <row r="2799" spans="1:10" hidden="1" x14ac:dyDescent="0.25">
      <c r="A2799" s="125">
        <v>924296</v>
      </c>
      <c r="B2799" s="125">
        <v>2011</v>
      </c>
      <c r="C2799" s="125">
        <v>47</v>
      </c>
      <c r="D2799" s="125">
        <v>3</v>
      </c>
      <c r="E2799" s="125">
        <v>4</v>
      </c>
      <c r="F2799" s="125">
        <v>641388.36593500001</v>
      </c>
      <c r="G2799" s="125">
        <v>0</v>
      </c>
      <c r="H2799" s="125">
        <v>790170.97108599998</v>
      </c>
      <c r="I2799" s="125">
        <v>641776.86271599995</v>
      </c>
      <c r="J2799" s="125">
        <v>641388.36593500001</v>
      </c>
    </row>
    <row r="2800" spans="1:10" x14ac:dyDescent="0.25">
      <c r="A2800" s="125">
        <v>924297</v>
      </c>
      <c r="B2800" s="125">
        <v>2011</v>
      </c>
      <c r="C2800" s="125">
        <v>47</v>
      </c>
      <c r="D2800" s="125">
        <v>4</v>
      </c>
      <c r="E2800" s="125">
        <v>1</v>
      </c>
      <c r="F2800" s="129">
        <v>428651.27823</v>
      </c>
      <c r="G2800" s="129">
        <v>0</v>
      </c>
      <c r="H2800" s="129">
        <v>488651.92019999999</v>
      </c>
      <c r="I2800" s="129">
        <v>428987.52074399998</v>
      </c>
      <c r="J2800" s="129">
        <v>428651.27823</v>
      </c>
    </row>
    <row r="2801" spans="1:10" hidden="1" x14ac:dyDescent="0.25">
      <c r="A2801" s="125">
        <v>924298</v>
      </c>
      <c r="B2801" s="125">
        <v>2011</v>
      </c>
      <c r="C2801" s="125">
        <v>47</v>
      </c>
      <c r="D2801" s="125">
        <v>4</v>
      </c>
      <c r="E2801" s="125">
        <v>2</v>
      </c>
      <c r="F2801" s="125">
        <v>398963.72605100001</v>
      </c>
      <c r="G2801" s="125">
        <v>0</v>
      </c>
      <c r="H2801" s="125">
        <v>428651.27823</v>
      </c>
      <c r="I2801" s="125">
        <v>413005.506574</v>
      </c>
      <c r="J2801" s="125">
        <v>398963.72605100001</v>
      </c>
    </row>
    <row r="2802" spans="1:10" hidden="1" x14ac:dyDescent="0.25">
      <c r="A2802" s="125">
        <v>924299</v>
      </c>
      <c r="B2802" s="125">
        <v>2011</v>
      </c>
      <c r="C2802" s="125">
        <v>47</v>
      </c>
      <c r="D2802" s="125">
        <v>4</v>
      </c>
      <c r="E2802" s="125">
        <v>3</v>
      </c>
      <c r="F2802" s="125">
        <v>160741.750455</v>
      </c>
      <c r="G2802" s="125">
        <v>182005.58979500001</v>
      </c>
      <c r="H2802" s="125">
        <v>398963.72605100001</v>
      </c>
      <c r="I2802" s="125">
        <v>377299.99572599999</v>
      </c>
      <c r="J2802" s="125">
        <v>342747.34025000001</v>
      </c>
    </row>
    <row r="2803" spans="1:10" hidden="1" x14ac:dyDescent="0.25">
      <c r="A2803" s="125">
        <v>924300</v>
      </c>
      <c r="B2803" s="125">
        <v>2011</v>
      </c>
      <c r="C2803" s="125">
        <v>47</v>
      </c>
      <c r="D2803" s="125">
        <v>4</v>
      </c>
      <c r="E2803" s="125">
        <v>4</v>
      </c>
      <c r="F2803" s="125">
        <v>420459.18127200002</v>
      </c>
      <c r="G2803" s="125">
        <v>0</v>
      </c>
      <c r="H2803" s="125">
        <v>479214.31495600002</v>
      </c>
      <c r="I2803" s="125">
        <v>420702.24709999998</v>
      </c>
      <c r="J2803" s="125">
        <v>420459.18127200002</v>
      </c>
    </row>
    <row r="2804" spans="1:10" x14ac:dyDescent="0.25">
      <c r="A2804" s="125">
        <v>924301</v>
      </c>
      <c r="B2804" s="125">
        <v>2011</v>
      </c>
      <c r="C2804" s="125">
        <v>47</v>
      </c>
      <c r="D2804" s="125">
        <v>5</v>
      </c>
      <c r="E2804" s="125">
        <v>1</v>
      </c>
      <c r="F2804" s="129">
        <v>41098.851598000001</v>
      </c>
      <c r="G2804" s="129">
        <v>0</v>
      </c>
      <c r="H2804" s="129">
        <v>45681.860549999998</v>
      </c>
      <c r="I2804" s="129">
        <v>42959.221661000003</v>
      </c>
      <c r="J2804" s="129">
        <v>41098.851598000001</v>
      </c>
    </row>
    <row r="2805" spans="1:10" hidden="1" x14ac:dyDescent="0.25">
      <c r="A2805" s="125">
        <v>924302</v>
      </c>
      <c r="B2805" s="125">
        <v>2011</v>
      </c>
      <c r="C2805" s="125">
        <v>47</v>
      </c>
      <c r="D2805" s="125">
        <v>5</v>
      </c>
      <c r="E2805" s="125">
        <v>2</v>
      </c>
      <c r="F2805" s="125">
        <v>38975.006326000002</v>
      </c>
      <c r="G2805" s="125">
        <v>0</v>
      </c>
      <c r="H2805" s="125">
        <v>41098.851598000001</v>
      </c>
      <c r="I2805" s="125">
        <v>40383.73158</v>
      </c>
      <c r="J2805" s="125">
        <v>38975.006326000002</v>
      </c>
    </row>
    <row r="2806" spans="1:10" hidden="1" x14ac:dyDescent="0.25">
      <c r="A2806" s="125">
        <v>924303</v>
      </c>
      <c r="B2806" s="125">
        <v>2011</v>
      </c>
      <c r="C2806" s="125">
        <v>47</v>
      </c>
      <c r="D2806" s="125">
        <v>5</v>
      </c>
      <c r="E2806" s="125">
        <v>3</v>
      </c>
      <c r="F2806" s="125">
        <v>0</v>
      </c>
      <c r="G2806" s="125">
        <v>34627.640202000002</v>
      </c>
      <c r="H2806" s="125">
        <v>38975.006326000002</v>
      </c>
      <c r="I2806" s="125">
        <v>37961.656160999999</v>
      </c>
      <c r="J2806" s="125">
        <v>34627.640202000002</v>
      </c>
    </row>
    <row r="2807" spans="1:10" hidden="1" x14ac:dyDescent="0.25">
      <c r="A2807" s="125">
        <v>924304</v>
      </c>
      <c r="B2807" s="125">
        <v>2011</v>
      </c>
      <c r="C2807" s="125">
        <v>47</v>
      </c>
      <c r="D2807" s="125">
        <v>5</v>
      </c>
      <c r="E2807" s="125">
        <v>4</v>
      </c>
      <c r="F2807" s="125">
        <v>148575.91138899999</v>
      </c>
      <c r="G2807" s="125">
        <v>0</v>
      </c>
      <c r="H2807" s="125">
        <v>160741.750455</v>
      </c>
      <c r="I2807" s="125">
        <v>151161.542128</v>
      </c>
      <c r="J2807" s="125">
        <v>148575.91138899999</v>
      </c>
    </row>
    <row r="2808" spans="1:10" x14ac:dyDescent="0.25">
      <c r="A2808" s="125">
        <v>924305</v>
      </c>
      <c r="B2808" s="125">
        <v>2011</v>
      </c>
      <c r="C2808" s="125">
        <v>48</v>
      </c>
      <c r="D2808" s="125">
        <v>2</v>
      </c>
      <c r="E2808" s="125">
        <v>1</v>
      </c>
      <c r="F2808" s="129">
        <v>113740.710408</v>
      </c>
      <c r="G2808" s="129">
        <v>0</v>
      </c>
      <c r="H2808" s="129">
        <v>153405.65520000001</v>
      </c>
      <c r="I2808" s="129">
        <v>113873.017855</v>
      </c>
      <c r="J2808" s="129">
        <v>113740.710408</v>
      </c>
    </row>
    <row r="2809" spans="1:10" hidden="1" x14ac:dyDescent="0.25">
      <c r="A2809" s="125">
        <v>924306</v>
      </c>
      <c r="B2809" s="125">
        <v>2011</v>
      </c>
      <c r="C2809" s="125">
        <v>48</v>
      </c>
      <c r="D2809" s="125">
        <v>2</v>
      </c>
      <c r="E2809" s="125">
        <v>2</v>
      </c>
      <c r="F2809" s="125">
        <v>104201.731858</v>
      </c>
      <c r="G2809" s="125">
        <v>0</v>
      </c>
      <c r="H2809" s="125">
        <v>113740.710408</v>
      </c>
      <c r="I2809" s="125">
        <v>104459.468439</v>
      </c>
      <c r="J2809" s="125">
        <v>104201.731858</v>
      </c>
    </row>
    <row r="2810" spans="1:10" hidden="1" x14ac:dyDescent="0.25">
      <c r="A2810" s="125">
        <v>924307</v>
      </c>
      <c r="B2810" s="125">
        <v>2011</v>
      </c>
      <c r="C2810" s="125">
        <v>48</v>
      </c>
      <c r="D2810" s="125">
        <v>2</v>
      </c>
      <c r="E2810" s="125">
        <v>3</v>
      </c>
      <c r="F2810" s="125">
        <v>87798.205197000003</v>
      </c>
      <c r="G2810" s="125">
        <v>3051.4481639999999</v>
      </c>
      <c r="H2810" s="125">
        <v>104201.731858</v>
      </c>
      <c r="I2810" s="125">
        <v>91707.944208000001</v>
      </c>
      <c r="J2810" s="125">
        <v>90849.653359999997</v>
      </c>
    </row>
    <row r="2811" spans="1:10" hidden="1" x14ac:dyDescent="0.25">
      <c r="A2811" s="125">
        <v>924308</v>
      </c>
      <c r="B2811" s="125">
        <v>2011</v>
      </c>
      <c r="C2811" s="125">
        <v>48</v>
      </c>
      <c r="D2811" s="125">
        <v>2</v>
      </c>
      <c r="E2811" s="125">
        <v>4</v>
      </c>
      <c r="F2811" s="125">
        <v>113819.545562</v>
      </c>
      <c r="G2811" s="125">
        <v>0</v>
      </c>
      <c r="H2811" s="125">
        <v>153405.65520000001</v>
      </c>
      <c r="I2811" s="125">
        <v>113873.017855</v>
      </c>
      <c r="J2811" s="125">
        <v>113819.545562</v>
      </c>
    </row>
    <row r="2812" spans="1:10" x14ac:dyDescent="0.25">
      <c r="A2812" s="125">
        <v>924309</v>
      </c>
      <c r="B2812" s="125">
        <v>2011</v>
      </c>
      <c r="C2812" s="125">
        <v>48</v>
      </c>
      <c r="D2812" s="125">
        <v>3</v>
      </c>
      <c r="E2812" s="125">
        <v>1</v>
      </c>
      <c r="F2812" s="129">
        <v>358487.786884</v>
      </c>
      <c r="G2812" s="129">
        <v>0</v>
      </c>
      <c r="H2812" s="129">
        <v>442021.37134999997</v>
      </c>
      <c r="I2812" s="129">
        <v>359009.75780999998</v>
      </c>
      <c r="J2812" s="129">
        <v>358487.786884</v>
      </c>
    </row>
    <row r="2813" spans="1:10" hidden="1" x14ac:dyDescent="0.25">
      <c r="A2813" s="125">
        <v>924310</v>
      </c>
      <c r="B2813" s="125">
        <v>2011</v>
      </c>
      <c r="C2813" s="125">
        <v>48</v>
      </c>
      <c r="D2813" s="125">
        <v>3</v>
      </c>
      <c r="E2813" s="125">
        <v>2</v>
      </c>
      <c r="F2813" s="125">
        <v>335232.289881</v>
      </c>
      <c r="G2813" s="125">
        <v>0</v>
      </c>
      <c r="H2813" s="125">
        <v>358487.786884</v>
      </c>
      <c r="I2813" s="125">
        <v>337803.04158100003</v>
      </c>
      <c r="J2813" s="125">
        <v>335232.289881</v>
      </c>
    </row>
    <row r="2814" spans="1:10" hidden="1" x14ac:dyDescent="0.25">
      <c r="A2814" s="125">
        <v>924311</v>
      </c>
      <c r="B2814" s="125">
        <v>2011</v>
      </c>
      <c r="C2814" s="125">
        <v>48</v>
      </c>
      <c r="D2814" s="125">
        <v>3</v>
      </c>
      <c r="E2814" s="125">
        <v>3</v>
      </c>
      <c r="F2814" s="125">
        <v>258049.284399</v>
      </c>
      <c r="G2814" s="125">
        <v>37787.366265999997</v>
      </c>
      <c r="H2814" s="125">
        <v>335232.289881</v>
      </c>
      <c r="I2814" s="125">
        <v>306636.975554</v>
      </c>
      <c r="J2814" s="125">
        <v>295836.65066599997</v>
      </c>
    </row>
    <row r="2815" spans="1:10" hidden="1" x14ac:dyDescent="0.25">
      <c r="A2815" s="125">
        <v>924312</v>
      </c>
      <c r="B2815" s="125">
        <v>2011</v>
      </c>
      <c r="C2815" s="125">
        <v>48</v>
      </c>
      <c r="D2815" s="125">
        <v>3</v>
      </c>
      <c r="E2815" s="125">
        <v>4</v>
      </c>
      <c r="F2815" s="125">
        <v>71265.852872999996</v>
      </c>
      <c r="G2815" s="125">
        <v>0</v>
      </c>
      <c r="H2815" s="125">
        <v>87798.205197000003</v>
      </c>
      <c r="I2815" s="125">
        <v>71309.702260999999</v>
      </c>
      <c r="J2815" s="125">
        <v>71265.852872999996</v>
      </c>
    </row>
    <row r="2816" spans="1:10" x14ac:dyDescent="0.25">
      <c r="A2816" s="125">
        <v>924313</v>
      </c>
      <c r="B2816" s="125">
        <v>2011</v>
      </c>
      <c r="C2816" s="125">
        <v>48</v>
      </c>
      <c r="D2816" s="125">
        <v>4</v>
      </c>
      <c r="E2816" s="125">
        <v>1</v>
      </c>
      <c r="F2816" s="129">
        <v>183768.048362</v>
      </c>
      <c r="G2816" s="129">
        <v>0</v>
      </c>
      <c r="H2816" s="129">
        <v>209491.05780000001</v>
      </c>
      <c r="I2816" s="129">
        <v>183912.199643</v>
      </c>
      <c r="J2816" s="129">
        <v>183768.048362</v>
      </c>
    </row>
    <row r="2817" spans="1:10" hidden="1" x14ac:dyDescent="0.25">
      <c r="A2817" s="125">
        <v>924314</v>
      </c>
      <c r="B2817" s="125">
        <v>2011</v>
      </c>
      <c r="C2817" s="125">
        <v>48</v>
      </c>
      <c r="D2817" s="125">
        <v>4</v>
      </c>
      <c r="E2817" s="125">
        <v>2</v>
      </c>
      <c r="F2817" s="125">
        <v>171040.63145799999</v>
      </c>
      <c r="G2817" s="125">
        <v>0</v>
      </c>
      <c r="H2817" s="125">
        <v>183768.048362</v>
      </c>
      <c r="I2817" s="125">
        <v>177060.514597</v>
      </c>
      <c r="J2817" s="125">
        <v>171040.63145799999</v>
      </c>
    </row>
    <row r="2818" spans="1:10" hidden="1" x14ac:dyDescent="0.25">
      <c r="A2818" s="125">
        <v>924315</v>
      </c>
      <c r="B2818" s="125">
        <v>2011</v>
      </c>
      <c r="C2818" s="125">
        <v>48</v>
      </c>
      <c r="D2818" s="125">
        <v>4</v>
      </c>
      <c r="E2818" s="125">
        <v>3</v>
      </c>
      <c r="F2818" s="125">
        <v>68888.523532000007</v>
      </c>
      <c r="G2818" s="125">
        <v>78001.491959000006</v>
      </c>
      <c r="H2818" s="125">
        <v>171040.63145799999</v>
      </c>
      <c r="I2818" s="125">
        <v>161753.12517000001</v>
      </c>
      <c r="J2818" s="125">
        <v>146890.015491</v>
      </c>
    </row>
    <row r="2819" spans="1:10" hidden="1" x14ac:dyDescent="0.25">
      <c r="A2819" s="125">
        <v>924316</v>
      </c>
      <c r="B2819" s="125">
        <v>2011</v>
      </c>
      <c r="C2819" s="125">
        <v>48</v>
      </c>
      <c r="D2819" s="125">
        <v>4</v>
      </c>
      <c r="E2819" s="125">
        <v>4</v>
      </c>
      <c r="F2819" s="125">
        <v>226410.57969300001</v>
      </c>
      <c r="G2819" s="125">
        <v>0</v>
      </c>
      <c r="H2819" s="125">
        <v>258049.284399</v>
      </c>
      <c r="I2819" s="125">
        <v>226541.466774</v>
      </c>
      <c r="J2819" s="125">
        <v>226410.57969300001</v>
      </c>
    </row>
    <row r="2820" spans="1:10" x14ac:dyDescent="0.25">
      <c r="A2820" s="125">
        <v>924317</v>
      </c>
      <c r="B2820" s="125">
        <v>2011</v>
      </c>
      <c r="C2820" s="125">
        <v>48</v>
      </c>
      <c r="D2820" s="125">
        <v>5</v>
      </c>
      <c r="E2820" s="125">
        <v>1</v>
      </c>
      <c r="F2820" s="129">
        <v>8434.5951010000008</v>
      </c>
      <c r="G2820" s="129">
        <v>0</v>
      </c>
      <c r="H2820" s="129">
        <v>9375.1524000000009</v>
      </c>
      <c r="I2820" s="129">
        <v>8816.393317</v>
      </c>
      <c r="J2820" s="129">
        <v>8434.5951010000008</v>
      </c>
    </row>
    <row r="2821" spans="1:10" hidden="1" x14ac:dyDescent="0.25">
      <c r="A2821" s="125">
        <v>924318</v>
      </c>
      <c r="B2821" s="125">
        <v>2011</v>
      </c>
      <c r="C2821" s="125">
        <v>48</v>
      </c>
      <c r="D2821" s="125">
        <v>5</v>
      </c>
      <c r="E2821" s="125">
        <v>2</v>
      </c>
      <c r="F2821" s="125">
        <v>7998.7246510000004</v>
      </c>
      <c r="G2821" s="125">
        <v>0</v>
      </c>
      <c r="H2821" s="125">
        <v>8434.5951010000008</v>
      </c>
      <c r="I2821" s="125">
        <v>8287.8331460000009</v>
      </c>
      <c r="J2821" s="125">
        <v>7998.7246510000004</v>
      </c>
    </row>
    <row r="2822" spans="1:10" hidden="1" x14ac:dyDescent="0.25">
      <c r="A2822" s="125">
        <v>924319</v>
      </c>
      <c r="B2822" s="125">
        <v>2011</v>
      </c>
      <c r="C2822" s="125">
        <v>48</v>
      </c>
      <c r="D2822" s="125">
        <v>5</v>
      </c>
      <c r="E2822" s="125">
        <v>3</v>
      </c>
      <c r="F2822" s="125">
        <v>0</v>
      </c>
      <c r="G2822" s="125">
        <v>7093.4517219999998</v>
      </c>
      <c r="H2822" s="125">
        <v>7998.7246510000004</v>
      </c>
      <c r="I2822" s="125">
        <v>7790.7578100000001</v>
      </c>
      <c r="J2822" s="125">
        <v>7093.4517219999998</v>
      </c>
    </row>
    <row r="2823" spans="1:10" hidden="1" x14ac:dyDescent="0.25">
      <c r="A2823" s="125">
        <v>924320</v>
      </c>
      <c r="B2823" s="125">
        <v>2011</v>
      </c>
      <c r="C2823" s="125">
        <v>48</v>
      </c>
      <c r="D2823" s="125">
        <v>5</v>
      </c>
      <c r="E2823" s="125">
        <v>4</v>
      </c>
      <c r="F2823" s="125">
        <v>63674.652907999996</v>
      </c>
      <c r="G2823" s="125">
        <v>0</v>
      </c>
      <c r="H2823" s="125">
        <v>68888.523532000007</v>
      </c>
      <c r="I2823" s="125">
        <v>64782.767529999997</v>
      </c>
      <c r="J2823" s="125">
        <v>63674.652907999996</v>
      </c>
    </row>
    <row r="2824" spans="1:10" x14ac:dyDescent="0.25">
      <c r="A2824" s="125">
        <v>924321</v>
      </c>
      <c r="B2824" s="125">
        <v>2011</v>
      </c>
      <c r="C2824" s="125">
        <v>49</v>
      </c>
      <c r="D2824" s="125">
        <v>3</v>
      </c>
      <c r="E2824" s="125">
        <v>1</v>
      </c>
      <c r="F2824" s="129">
        <v>10072.435017</v>
      </c>
      <c r="G2824" s="129">
        <v>870.95057199999997</v>
      </c>
      <c r="H2824" s="129">
        <v>13479.4076</v>
      </c>
      <c r="I2824" s="129">
        <v>10947.974853</v>
      </c>
      <c r="J2824" s="129">
        <v>10943.385589</v>
      </c>
    </row>
    <row r="2825" spans="1:10" hidden="1" x14ac:dyDescent="0.25">
      <c r="A2825" s="125">
        <v>924322</v>
      </c>
      <c r="B2825" s="125">
        <v>2011</v>
      </c>
      <c r="C2825" s="125">
        <v>49</v>
      </c>
      <c r="D2825" s="125">
        <v>3</v>
      </c>
      <c r="E2825" s="125">
        <v>2</v>
      </c>
      <c r="F2825" s="125">
        <v>9403.2443320000002</v>
      </c>
      <c r="G2825" s="125">
        <v>0</v>
      </c>
      <c r="H2825" s="125">
        <v>10072.435017</v>
      </c>
      <c r="I2825" s="125">
        <v>9491.2555169999996</v>
      </c>
      <c r="J2825" s="125">
        <v>9403.2443320000002</v>
      </c>
    </row>
    <row r="2826" spans="1:10" hidden="1" x14ac:dyDescent="0.25">
      <c r="A2826" s="125">
        <v>924323</v>
      </c>
      <c r="B2826" s="125">
        <v>2011</v>
      </c>
      <c r="C2826" s="125">
        <v>49</v>
      </c>
      <c r="D2826" s="125">
        <v>3</v>
      </c>
      <c r="E2826" s="125">
        <v>3</v>
      </c>
      <c r="F2826" s="125">
        <v>8219.3041589999993</v>
      </c>
      <c r="G2826" s="125">
        <v>0</v>
      </c>
      <c r="H2826" s="125">
        <v>9403.2443320000002</v>
      </c>
      <c r="I2826" s="125">
        <v>8601.1475910000008</v>
      </c>
      <c r="J2826" s="125">
        <v>8219.3041589999993</v>
      </c>
    </row>
    <row r="2827" spans="1:10" hidden="1" x14ac:dyDescent="0.25">
      <c r="A2827" s="125">
        <v>924324</v>
      </c>
      <c r="B2827" s="125">
        <v>2011</v>
      </c>
      <c r="C2827" s="125">
        <v>49</v>
      </c>
      <c r="D2827" s="125">
        <v>3</v>
      </c>
      <c r="E2827" s="125">
        <v>4</v>
      </c>
      <c r="F2827" s="125">
        <v>10073.134384999999</v>
      </c>
      <c r="G2827" s="125">
        <v>871.01104599999996</v>
      </c>
      <c r="H2827" s="125">
        <v>13479.4076</v>
      </c>
      <c r="I2827" s="125">
        <v>10947.974853</v>
      </c>
      <c r="J2827" s="125">
        <v>10944.145431000001</v>
      </c>
    </row>
    <row r="2828" spans="1:10" x14ac:dyDescent="0.25">
      <c r="A2828" s="125">
        <v>924325</v>
      </c>
      <c r="B2828" s="125">
        <v>2011</v>
      </c>
      <c r="C2828" s="125">
        <v>49</v>
      </c>
      <c r="D2828" s="125">
        <v>4</v>
      </c>
      <c r="E2828" s="125">
        <v>1</v>
      </c>
      <c r="F2828" s="129">
        <v>236.22487000000001</v>
      </c>
      <c r="G2828" s="129">
        <v>237.24048199999999</v>
      </c>
      <c r="H2828" s="129">
        <v>540.08045000000004</v>
      </c>
      <c r="I2828" s="129">
        <v>474.13662699999998</v>
      </c>
      <c r="J2828" s="129">
        <v>473.465352</v>
      </c>
    </row>
    <row r="2829" spans="1:10" hidden="1" x14ac:dyDescent="0.25">
      <c r="A2829" s="125">
        <v>924326</v>
      </c>
      <c r="B2829" s="125">
        <v>2011</v>
      </c>
      <c r="C2829" s="125">
        <v>49</v>
      </c>
      <c r="D2829" s="125">
        <v>4</v>
      </c>
      <c r="E2829" s="125">
        <v>2</v>
      </c>
      <c r="F2829" s="125">
        <v>201.92056600000001</v>
      </c>
      <c r="G2829" s="125">
        <v>0</v>
      </c>
      <c r="H2829" s="125">
        <v>236.22487000000001</v>
      </c>
      <c r="I2829" s="125">
        <v>227.60266200000001</v>
      </c>
      <c r="J2829" s="125">
        <v>201.92056600000001</v>
      </c>
    </row>
    <row r="2830" spans="1:10" hidden="1" x14ac:dyDescent="0.25">
      <c r="A2830" s="125">
        <v>924327</v>
      </c>
      <c r="B2830" s="125">
        <v>2011</v>
      </c>
      <c r="C2830" s="125">
        <v>49</v>
      </c>
      <c r="D2830" s="125">
        <v>4</v>
      </c>
      <c r="E2830" s="125">
        <v>3</v>
      </c>
      <c r="F2830" s="125">
        <v>176.06345899999999</v>
      </c>
      <c r="G2830" s="125">
        <v>0</v>
      </c>
      <c r="H2830" s="125">
        <v>201.92056600000001</v>
      </c>
      <c r="I2830" s="125">
        <v>190.95627899999999</v>
      </c>
      <c r="J2830" s="125">
        <v>176.06345899999999</v>
      </c>
    </row>
    <row r="2831" spans="1:10" hidden="1" x14ac:dyDescent="0.25">
      <c r="A2831" s="125">
        <v>924328</v>
      </c>
      <c r="B2831" s="125">
        <v>2011</v>
      </c>
      <c r="C2831" s="125">
        <v>49</v>
      </c>
      <c r="D2831" s="125">
        <v>4</v>
      </c>
      <c r="E2831" s="125">
        <v>4</v>
      </c>
      <c r="F2831" s="125">
        <v>3597.3943920000002</v>
      </c>
      <c r="G2831" s="125">
        <v>3612.8608220000001</v>
      </c>
      <c r="H2831" s="125">
        <v>8219.3041589999993</v>
      </c>
      <c r="I2831" s="125">
        <v>7215.7271209999999</v>
      </c>
      <c r="J2831" s="125">
        <v>7210.2552150000001</v>
      </c>
    </row>
    <row r="2832" spans="1:10" x14ac:dyDescent="0.25">
      <c r="A2832" s="125">
        <v>924329</v>
      </c>
      <c r="B2832" s="125">
        <v>2011</v>
      </c>
      <c r="C2832" s="125">
        <v>49</v>
      </c>
      <c r="D2832" s="125">
        <v>5</v>
      </c>
      <c r="E2832" s="125">
        <v>1</v>
      </c>
      <c r="F2832" s="129">
        <v>4.8377999999999997E-2</v>
      </c>
      <c r="G2832" s="129">
        <v>0.91173199999999999</v>
      </c>
      <c r="H2832" s="129">
        <v>1.0214000000000001</v>
      </c>
      <c r="I2832" s="129">
        <v>0.96052499999999996</v>
      </c>
      <c r="J2832" s="129">
        <v>0.96011000000000002</v>
      </c>
    </row>
    <row r="2833" spans="1:10" hidden="1" x14ac:dyDescent="0.25">
      <c r="A2833" s="125">
        <v>924330</v>
      </c>
      <c r="B2833" s="125">
        <v>2011</v>
      </c>
      <c r="C2833" s="125">
        <v>49</v>
      </c>
      <c r="D2833" s="125">
        <v>5</v>
      </c>
      <c r="E2833" s="125">
        <v>2</v>
      </c>
      <c r="F2833" s="125">
        <v>3.7053000000000003E-2</v>
      </c>
      <c r="G2833" s="125">
        <v>0</v>
      </c>
      <c r="H2833" s="125">
        <v>4.8377999999999997E-2</v>
      </c>
      <c r="I2833" s="125">
        <v>4.7536000000000002E-2</v>
      </c>
      <c r="J2833" s="125">
        <v>3.7053000000000003E-2</v>
      </c>
    </row>
    <row r="2834" spans="1:10" hidden="1" x14ac:dyDescent="0.25">
      <c r="A2834" s="125">
        <v>924331</v>
      </c>
      <c r="B2834" s="125">
        <v>2011</v>
      </c>
      <c r="C2834" s="125">
        <v>49</v>
      </c>
      <c r="D2834" s="125">
        <v>5</v>
      </c>
      <c r="E2834" s="125">
        <v>3</v>
      </c>
      <c r="F2834" s="125">
        <v>0</v>
      </c>
      <c r="G2834" s="125">
        <v>2.5697999999999999E-2</v>
      </c>
      <c r="H2834" s="125">
        <v>3.7053000000000003E-2</v>
      </c>
      <c r="I2834" s="125">
        <v>3.6089999999999997E-2</v>
      </c>
      <c r="J2834" s="125">
        <v>2.5697999999999999E-2</v>
      </c>
    </row>
    <row r="2835" spans="1:10" hidden="1" x14ac:dyDescent="0.25">
      <c r="A2835" s="125">
        <v>924332</v>
      </c>
      <c r="B2835" s="125">
        <v>2011</v>
      </c>
      <c r="C2835" s="125">
        <v>49</v>
      </c>
      <c r="D2835" s="125">
        <v>5</v>
      </c>
      <c r="E2835" s="125">
        <v>4</v>
      </c>
      <c r="F2835" s="125">
        <v>8.3385660000000001</v>
      </c>
      <c r="G2835" s="125">
        <v>157.14919399999999</v>
      </c>
      <c r="H2835" s="125">
        <v>176.06345899999999</v>
      </c>
      <c r="I2835" s="125">
        <v>165.570077</v>
      </c>
      <c r="J2835" s="125">
        <v>165.48776000000001</v>
      </c>
    </row>
    <row r="2836" spans="1:10" x14ac:dyDescent="0.25">
      <c r="A2836" s="125">
        <v>924333</v>
      </c>
      <c r="B2836" s="125">
        <v>2011</v>
      </c>
      <c r="C2836" s="125">
        <v>50</v>
      </c>
      <c r="D2836" s="125">
        <v>3</v>
      </c>
      <c r="E2836" s="125">
        <v>1</v>
      </c>
      <c r="F2836" s="129">
        <v>61896.557373000003</v>
      </c>
      <c r="G2836" s="129">
        <v>5352.1161439999996</v>
      </c>
      <c r="H2836" s="129">
        <v>82833.133799999996</v>
      </c>
      <c r="I2836" s="129">
        <v>67277.071272000001</v>
      </c>
      <c r="J2836" s="129">
        <v>67248.673517000003</v>
      </c>
    </row>
    <row r="2837" spans="1:10" hidden="1" x14ac:dyDescent="0.25">
      <c r="A2837" s="125">
        <v>924334</v>
      </c>
      <c r="B2837" s="125">
        <v>2011</v>
      </c>
      <c r="C2837" s="125">
        <v>50</v>
      </c>
      <c r="D2837" s="125">
        <v>3</v>
      </c>
      <c r="E2837" s="125">
        <v>2</v>
      </c>
      <c r="F2837" s="125">
        <v>57670.815731000002</v>
      </c>
      <c r="G2837" s="125">
        <v>0</v>
      </c>
      <c r="H2837" s="125">
        <v>61896.557373000003</v>
      </c>
      <c r="I2837" s="125">
        <v>58325.126012000001</v>
      </c>
      <c r="J2837" s="125">
        <v>57670.815731000002</v>
      </c>
    </row>
    <row r="2838" spans="1:10" hidden="1" x14ac:dyDescent="0.25">
      <c r="A2838" s="125">
        <v>924335</v>
      </c>
      <c r="B2838" s="125">
        <v>2011</v>
      </c>
      <c r="C2838" s="125">
        <v>50</v>
      </c>
      <c r="D2838" s="125">
        <v>3</v>
      </c>
      <c r="E2838" s="125">
        <v>3</v>
      </c>
      <c r="F2838" s="125">
        <v>50350.757214999998</v>
      </c>
      <c r="G2838" s="125">
        <v>0</v>
      </c>
      <c r="H2838" s="125">
        <v>57670.815731000002</v>
      </c>
      <c r="I2838" s="125">
        <v>52751.495149000002</v>
      </c>
      <c r="J2838" s="125">
        <v>50350.757214999998</v>
      </c>
    </row>
    <row r="2839" spans="1:10" hidden="1" x14ac:dyDescent="0.25">
      <c r="A2839" s="125">
        <v>924336</v>
      </c>
      <c r="B2839" s="125">
        <v>2011</v>
      </c>
      <c r="C2839" s="125">
        <v>50</v>
      </c>
      <c r="D2839" s="125">
        <v>3</v>
      </c>
      <c r="E2839" s="125">
        <v>4</v>
      </c>
      <c r="F2839" s="125">
        <v>61900.730646999997</v>
      </c>
      <c r="G2839" s="125">
        <v>5352.4770019999996</v>
      </c>
      <c r="H2839" s="125">
        <v>82833.133799999996</v>
      </c>
      <c r="I2839" s="125">
        <v>67277.071272000001</v>
      </c>
      <c r="J2839" s="125">
        <v>67253.207649000004</v>
      </c>
    </row>
    <row r="2840" spans="1:10" x14ac:dyDescent="0.25">
      <c r="A2840" s="125">
        <v>924337</v>
      </c>
      <c r="B2840" s="125">
        <v>2011</v>
      </c>
      <c r="C2840" s="125">
        <v>50</v>
      </c>
      <c r="D2840" s="125">
        <v>4</v>
      </c>
      <c r="E2840" s="125">
        <v>1</v>
      </c>
      <c r="F2840" s="129">
        <v>1451.09563</v>
      </c>
      <c r="G2840" s="129">
        <v>1457.3343870000001</v>
      </c>
      <c r="H2840" s="129">
        <v>3317.6370499999998</v>
      </c>
      <c r="I2840" s="129">
        <v>2912.553566</v>
      </c>
      <c r="J2840" s="129">
        <v>2908.4300170000001</v>
      </c>
    </row>
    <row r="2841" spans="1:10" hidden="1" x14ac:dyDescent="0.25">
      <c r="A2841" s="125">
        <v>924338</v>
      </c>
      <c r="B2841" s="125">
        <v>2011</v>
      </c>
      <c r="C2841" s="125">
        <v>50</v>
      </c>
      <c r="D2841" s="125">
        <v>4</v>
      </c>
      <c r="E2841" s="125">
        <v>2</v>
      </c>
      <c r="F2841" s="125">
        <v>1238.427576</v>
      </c>
      <c r="G2841" s="125">
        <v>0</v>
      </c>
      <c r="H2841" s="125">
        <v>1451.09563</v>
      </c>
      <c r="I2841" s="125">
        <v>1398.1306400000001</v>
      </c>
      <c r="J2841" s="125">
        <v>1238.427576</v>
      </c>
    </row>
    <row r="2842" spans="1:10" hidden="1" x14ac:dyDescent="0.25">
      <c r="A2842" s="125">
        <v>924339</v>
      </c>
      <c r="B2842" s="125">
        <v>2011</v>
      </c>
      <c r="C2842" s="125">
        <v>50</v>
      </c>
      <c r="D2842" s="125">
        <v>4</v>
      </c>
      <c r="E2842" s="125">
        <v>3</v>
      </c>
      <c r="F2842" s="125">
        <v>1079.8396990000001</v>
      </c>
      <c r="G2842" s="125">
        <v>0</v>
      </c>
      <c r="H2842" s="125">
        <v>1238.427576</v>
      </c>
      <c r="I2842" s="125">
        <v>1171.180959</v>
      </c>
      <c r="J2842" s="125">
        <v>1079.8396990000001</v>
      </c>
    </row>
    <row r="2843" spans="1:10" hidden="1" x14ac:dyDescent="0.25">
      <c r="A2843" s="125">
        <v>924340</v>
      </c>
      <c r="B2843" s="125">
        <v>2011</v>
      </c>
      <c r="C2843" s="125">
        <v>50</v>
      </c>
      <c r="D2843" s="125">
        <v>4</v>
      </c>
      <c r="E2843" s="125">
        <v>4</v>
      </c>
      <c r="F2843" s="125">
        <v>22037.331645999999</v>
      </c>
      <c r="G2843" s="125">
        <v>22132.077679000002</v>
      </c>
      <c r="H2843" s="125">
        <v>50350.757214999998</v>
      </c>
      <c r="I2843" s="125">
        <v>44202.929758999999</v>
      </c>
      <c r="J2843" s="125">
        <v>44169.409326000001</v>
      </c>
    </row>
    <row r="2844" spans="1:10" x14ac:dyDescent="0.25">
      <c r="A2844" s="125">
        <v>924341</v>
      </c>
      <c r="B2844" s="125">
        <v>2011</v>
      </c>
      <c r="C2844" s="125">
        <v>50</v>
      </c>
      <c r="D2844" s="125">
        <v>5</v>
      </c>
      <c r="E2844" s="125">
        <v>1</v>
      </c>
      <c r="F2844" s="129">
        <v>0.26607799999999998</v>
      </c>
      <c r="G2844" s="129">
        <v>5.0145239999999998</v>
      </c>
      <c r="H2844" s="129">
        <v>5.6177000000000001</v>
      </c>
      <c r="I2844" s="129">
        <v>5.2828850000000003</v>
      </c>
      <c r="J2844" s="129">
        <v>5.280602</v>
      </c>
    </row>
    <row r="2845" spans="1:10" hidden="1" x14ac:dyDescent="0.25">
      <c r="A2845" s="125">
        <v>924342</v>
      </c>
      <c r="B2845" s="125">
        <v>2011</v>
      </c>
      <c r="C2845" s="125">
        <v>50</v>
      </c>
      <c r="D2845" s="125">
        <v>5</v>
      </c>
      <c r="E2845" s="125">
        <v>2</v>
      </c>
      <c r="F2845" s="125">
        <v>0.203793</v>
      </c>
      <c r="G2845" s="125">
        <v>0</v>
      </c>
      <c r="H2845" s="125">
        <v>0.26607799999999998</v>
      </c>
      <c r="I2845" s="125">
        <v>0.26144800000000001</v>
      </c>
      <c r="J2845" s="125">
        <v>0.203793</v>
      </c>
    </row>
    <row r="2846" spans="1:10" hidden="1" x14ac:dyDescent="0.25">
      <c r="A2846" s="125">
        <v>924343</v>
      </c>
      <c r="B2846" s="125">
        <v>2011</v>
      </c>
      <c r="C2846" s="125">
        <v>50</v>
      </c>
      <c r="D2846" s="125">
        <v>5</v>
      </c>
      <c r="E2846" s="125">
        <v>3</v>
      </c>
      <c r="F2846" s="125">
        <v>0</v>
      </c>
      <c r="G2846" s="125">
        <v>0.14133699999999999</v>
      </c>
      <c r="H2846" s="125">
        <v>0.203793</v>
      </c>
      <c r="I2846" s="125">
        <v>0.198495</v>
      </c>
      <c r="J2846" s="125">
        <v>0.14133699999999999</v>
      </c>
    </row>
    <row r="2847" spans="1:10" hidden="1" x14ac:dyDescent="0.25">
      <c r="A2847" s="125">
        <v>924344</v>
      </c>
      <c r="B2847" s="125">
        <v>2011</v>
      </c>
      <c r="C2847" s="125">
        <v>50</v>
      </c>
      <c r="D2847" s="125">
        <v>5</v>
      </c>
      <c r="E2847" s="125">
        <v>4</v>
      </c>
      <c r="F2847" s="125">
        <v>51.142437000000001</v>
      </c>
      <c r="G2847" s="125">
        <v>963.83394699999997</v>
      </c>
      <c r="H2847" s="125">
        <v>1079.8396990000001</v>
      </c>
      <c r="I2847" s="125">
        <v>1015.481253</v>
      </c>
      <c r="J2847" s="125">
        <v>1014.9763850000001</v>
      </c>
    </row>
    <row r="2848" spans="1:10" x14ac:dyDescent="0.25">
      <c r="A2848" s="125">
        <v>924345</v>
      </c>
      <c r="B2848" s="125">
        <v>2011</v>
      </c>
      <c r="C2848" s="125">
        <v>51</v>
      </c>
      <c r="D2848" s="125">
        <v>2</v>
      </c>
      <c r="E2848" s="125">
        <v>1</v>
      </c>
      <c r="F2848" s="129">
        <v>15176.818219000001</v>
      </c>
      <c r="G2848" s="129">
        <v>0</v>
      </c>
      <c r="H2848" s="129">
        <v>20456.19325</v>
      </c>
      <c r="I2848" s="129">
        <v>15184.632249</v>
      </c>
      <c r="J2848" s="129">
        <v>15176.818219000001</v>
      </c>
    </row>
    <row r="2849" spans="1:10" hidden="1" x14ac:dyDescent="0.25">
      <c r="A2849" s="125">
        <v>924346</v>
      </c>
      <c r="B2849" s="125">
        <v>2011</v>
      </c>
      <c r="C2849" s="125">
        <v>51</v>
      </c>
      <c r="D2849" s="125">
        <v>2</v>
      </c>
      <c r="E2849" s="125">
        <v>2</v>
      </c>
      <c r="F2849" s="125">
        <v>13917.908621</v>
      </c>
      <c r="G2849" s="125">
        <v>0</v>
      </c>
      <c r="H2849" s="125">
        <v>15176.818219000001</v>
      </c>
      <c r="I2849" s="125">
        <v>13938.389853000001</v>
      </c>
      <c r="J2849" s="125">
        <v>13917.908621</v>
      </c>
    </row>
    <row r="2850" spans="1:10" hidden="1" x14ac:dyDescent="0.25">
      <c r="A2850" s="125">
        <v>924347</v>
      </c>
      <c r="B2850" s="125">
        <v>2011</v>
      </c>
      <c r="C2850" s="125">
        <v>51</v>
      </c>
      <c r="D2850" s="125">
        <v>2</v>
      </c>
      <c r="E2850" s="125">
        <v>3</v>
      </c>
      <c r="F2850" s="125">
        <v>12191.516405</v>
      </c>
      <c r="G2850" s="125">
        <v>0</v>
      </c>
      <c r="H2850" s="125">
        <v>13917.908621</v>
      </c>
      <c r="I2850" s="125">
        <v>12249.151378</v>
      </c>
      <c r="J2850" s="125">
        <v>12191.516405</v>
      </c>
    </row>
    <row r="2851" spans="1:10" hidden="1" x14ac:dyDescent="0.25">
      <c r="A2851" s="125">
        <v>924348</v>
      </c>
      <c r="B2851" s="125">
        <v>2011</v>
      </c>
      <c r="C2851" s="125">
        <v>51</v>
      </c>
      <c r="D2851" s="125">
        <v>2</v>
      </c>
      <c r="E2851" s="125">
        <v>4</v>
      </c>
      <c r="F2851" s="125">
        <v>15181.541593</v>
      </c>
      <c r="G2851" s="125">
        <v>0</v>
      </c>
      <c r="H2851" s="125">
        <v>20456.19325</v>
      </c>
      <c r="I2851" s="125">
        <v>15184.632249</v>
      </c>
      <c r="J2851" s="125">
        <v>15181.541593</v>
      </c>
    </row>
    <row r="2852" spans="1:10" x14ac:dyDescent="0.25">
      <c r="A2852" s="125">
        <v>924349</v>
      </c>
      <c r="B2852" s="125">
        <v>2011</v>
      </c>
      <c r="C2852" s="125">
        <v>51</v>
      </c>
      <c r="D2852" s="125">
        <v>3</v>
      </c>
      <c r="E2852" s="125">
        <v>1</v>
      </c>
      <c r="F2852" s="129">
        <v>10753.441242000001</v>
      </c>
      <c r="G2852" s="129">
        <v>46.003366</v>
      </c>
      <c r="H2852" s="129">
        <v>13303.42245</v>
      </c>
      <c r="I2852" s="129">
        <v>10805.039714</v>
      </c>
      <c r="J2852" s="129">
        <v>10799.444608</v>
      </c>
    </row>
    <row r="2853" spans="1:10" hidden="1" x14ac:dyDescent="0.25">
      <c r="A2853" s="125">
        <v>924350</v>
      </c>
      <c r="B2853" s="125">
        <v>2011</v>
      </c>
      <c r="C2853" s="125">
        <v>51</v>
      </c>
      <c r="D2853" s="125">
        <v>3</v>
      </c>
      <c r="E2853" s="125">
        <v>2</v>
      </c>
      <c r="F2853" s="125">
        <v>10092.900432</v>
      </c>
      <c r="G2853" s="125">
        <v>0</v>
      </c>
      <c r="H2853" s="125">
        <v>10753.441242000001</v>
      </c>
      <c r="I2853" s="125">
        <v>10132.967682</v>
      </c>
      <c r="J2853" s="125">
        <v>10092.900432</v>
      </c>
    </row>
    <row r="2854" spans="1:10" hidden="1" x14ac:dyDescent="0.25">
      <c r="A2854" s="125">
        <v>924351</v>
      </c>
      <c r="B2854" s="125">
        <v>2011</v>
      </c>
      <c r="C2854" s="125">
        <v>51</v>
      </c>
      <c r="D2854" s="125">
        <v>3</v>
      </c>
      <c r="E2854" s="125">
        <v>3</v>
      </c>
      <c r="F2854" s="125">
        <v>9057.9798879999998</v>
      </c>
      <c r="G2854" s="125">
        <v>0</v>
      </c>
      <c r="H2854" s="125">
        <v>10092.900432</v>
      </c>
      <c r="I2854" s="125">
        <v>9231.9760249999999</v>
      </c>
      <c r="J2854" s="125">
        <v>9057.9798879999998</v>
      </c>
    </row>
    <row r="2855" spans="1:10" hidden="1" x14ac:dyDescent="0.25">
      <c r="A2855" s="125">
        <v>924352</v>
      </c>
      <c r="B2855" s="125">
        <v>2011</v>
      </c>
      <c r="C2855" s="125">
        <v>51</v>
      </c>
      <c r="D2855" s="125">
        <v>3</v>
      </c>
      <c r="E2855" s="125">
        <v>4</v>
      </c>
      <c r="F2855" s="125">
        <v>9857.7425289999992</v>
      </c>
      <c r="G2855" s="125">
        <v>42.171554999999998</v>
      </c>
      <c r="H2855" s="125">
        <v>12191.516405</v>
      </c>
      <c r="I2855" s="125">
        <v>9901.9496249999993</v>
      </c>
      <c r="J2855" s="125">
        <v>9899.914084</v>
      </c>
    </row>
    <row r="2856" spans="1:10" x14ac:dyDescent="0.25">
      <c r="A2856" s="125">
        <v>924353</v>
      </c>
      <c r="B2856" s="125">
        <v>2011</v>
      </c>
      <c r="C2856" s="125">
        <v>51</v>
      </c>
      <c r="D2856" s="125">
        <v>4</v>
      </c>
      <c r="E2856" s="125">
        <v>1</v>
      </c>
      <c r="F2856" s="129">
        <v>3968.2875859999999</v>
      </c>
      <c r="G2856" s="129">
        <v>3127.0033400000002</v>
      </c>
      <c r="H2856" s="129">
        <v>8117.0137999999997</v>
      </c>
      <c r="I2856" s="129">
        <v>7125.9264149999999</v>
      </c>
      <c r="J2856" s="129">
        <v>7095.290927</v>
      </c>
    </row>
    <row r="2857" spans="1:10" hidden="1" x14ac:dyDescent="0.25">
      <c r="A2857" s="125">
        <v>924354</v>
      </c>
      <c r="B2857" s="125">
        <v>2011</v>
      </c>
      <c r="C2857" s="125">
        <v>51</v>
      </c>
      <c r="D2857" s="125">
        <v>4</v>
      </c>
      <c r="E2857" s="125">
        <v>2</v>
      </c>
      <c r="F2857" s="125">
        <v>3632.0853990000001</v>
      </c>
      <c r="G2857" s="125">
        <v>0</v>
      </c>
      <c r="H2857" s="125">
        <v>3968.2875859999999</v>
      </c>
      <c r="I2857" s="125">
        <v>3823.4450900000002</v>
      </c>
      <c r="J2857" s="125">
        <v>3632.0853990000001</v>
      </c>
    </row>
    <row r="2858" spans="1:10" hidden="1" x14ac:dyDescent="0.25">
      <c r="A2858" s="125">
        <v>924355</v>
      </c>
      <c r="B2858" s="125">
        <v>2011</v>
      </c>
      <c r="C2858" s="125">
        <v>51</v>
      </c>
      <c r="D2858" s="125">
        <v>4</v>
      </c>
      <c r="E2858" s="125">
        <v>3</v>
      </c>
      <c r="F2858" s="125">
        <v>3188.357974</v>
      </c>
      <c r="G2858" s="125">
        <v>0</v>
      </c>
      <c r="H2858" s="125">
        <v>3632.0853990000001</v>
      </c>
      <c r="I2858" s="125">
        <v>3434.8631620000001</v>
      </c>
      <c r="J2858" s="125">
        <v>3188.357974</v>
      </c>
    </row>
    <row r="2859" spans="1:10" hidden="1" x14ac:dyDescent="0.25">
      <c r="A2859" s="125">
        <v>924356</v>
      </c>
      <c r="B2859" s="125">
        <v>2011</v>
      </c>
      <c r="C2859" s="125">
        <v>51</v>
      </c>
      <c r="D2859" s="125">
        <v>4</v>
      </c>
      <c r="E2859" s="125">
        <v>4</v>
      </c>
      <c r="F2859" s="125">
        <v>4427.4323789999999</v>
      </c>
      <c r="G2859" s="125">
        <v>3488.808595</v>
      </c>
      <c r="H2859" s="125">
        <v>9057.9798879999998</v>
      </c>
      <c r="I2859" s="125">
        <v>7952.0005440000004</v>
      </c>
      <c r="J2859" s="125">
        <v>7916.2409729999999</v>
      </c>
    </row>
    <row r="2860" spans="1:10" x14ac:dyDescent="0.25">
      <c r="A2860" s="125">
        <v>924357</v>
      </c>
      <c r="B2860" s="125">
        <v>2011</v>
      </c>
      <c r="C2860" s="125">
        <v>51</v>
      </c>
      <c r="D2860" s="125">
        <v>5</v>
      </c>
      <c r="E2860" s="125">
        <v>1</v>
      </c>
      <c r="F2860" s="129">
        <v>47.956786999999998</v>
      </c>
      <c r="G2860" s="129">
        <v>1101.3691759999999</v>
      </c>
      <c r="H2860" s="129">
        <v>1223.6025500000001</v>
      </c>
      <c r="I2860" s="129">
        <v>1150.6758380000001</v>
      </c>
      <c r="J2860" s="129">
        <v>1149.325963</v>
      </c>
    </row>
    <row r="2861" spans="1:10" hidden="1" x14ac:dyDescent="0.25">
      <c r="A2861" s="125">
        <v>924358</v>
      </c>
      <c r="B2861" s="125">
        <v>2011</v>
      </c>
      <c r="C2861" s="125">
        <v>51</v>
      </c>
      <c r="D2861" s="125">
        <v>5</v>
      </c>
      <c r="E2861" s="125">
        <v>2</v>
      </c>
      <c r="F2861" s="125">
        <v>39.435774000000002</v>
      </c>
      <c r="G2861" s="125">
        <v>0</v>
      </c>
      <c r="H2861" s="125">
        <v>47.956786999999998</v>
      </c>
      <c r="I2861" s="125">
        <v>47.122338999999997</v>
      </c>
      <c r="J2861" s="125">
        <v>39.435774000000002</v>
      </c>
    </row>
    <row r="2862" spans="1:10" hidden="1" x14ac:dyDescent="0.25">
      <c r="A2862" s="125">
        <v>924359</v>
      </c>
      <c r="B2862" s="125">
        <v>2011</v>
      </c>
      <c r="C2862" s="125">
        <v>51</v>
      </c>
      <c r="D2862" s="125">
        <v>5</v>
      </c>
      <c r="E2862" s="125">
        <v>3</v>
      </c>
      <c r="F2862" s="125">
        <v>0</v>
      </c>
      <c r="G2862" s="125">
        <v>24.432649999999999</v>
      </c>
      <c r="H2862" s="125">
        <v>39.435774000000002</v>
      </c>
      <c r="I2862" s="125">
        <v>38.410443999999998</v>
      </c>
      <c r="J2862" s="125">
        <v>24.432649999999999</v>
      </c>
    </row>
    <row r="2863" spans="1:10" hidden="1" x14ac:dyDescent="0.25">
      <c r="A2863" s="125">
        <v>924360</v>
      </c>
      <c r="B2863" s="125">
        <v>2011</v>
      </c>
      <c r="C2863" s="125">
        <v>51</v>
      </c>
      <c r="D2863" s="125">
        <v>5</v>
      </c>
      <c r="E2863" s="125">
        <v>4</v>
      </c>
      <c r="F2863" s="125">
        <v>125.04076000000001</v>
      </c>
      <c r="G2863" s="125">
        <v>2871.669445</v>
      </c>
      <c r="H2863" s="125">
        <v>3188.357974</v>
      </c>
      <c r="I2863" s="125">
        <v>2998.3318389999999</v>
      </c>
      <c r="J2863" s="125">
        <v>2996.7102049999999</v>
      </c>
    </row>
    <row r="2864" spans="1:10" x14ac:dyDescent="0.25">
      <c r="A2864" s="125">
        <v>924361</v>
      </c>
      <c r="B2864" s="125">
        <v>2011</v>
      </c>
      <c r="C2864" s="125">
        <v>52</v>
      </c>
      <c r="D2864" s="125">
        <v>2</v>
      </c>
      <c r="E2864" s="125">
        <v>1</v>
      </c>
      <c r="F2864" s="129">
        <v>136630.154565</v>
      </c>
      <c r="G2864" s="129">
        <v>0</v>
      </c>
      <c r="H2864" s="129">
        <v>184158.02345000001</v>
      </c>
      <c r="I2864" s="129">
        <v>136700.500807</v>
      </c>
      <c r="J2864" s="129">
        <v>136630.154565</v>
      </c>
    </row>
    <row r="2865" spans="1:10" hidden="1" x14ac:dyDescent="0.25">
      <c r="A2865" s="125">
        <v>924362</v>
      </c>
      <c r="B2865" s="125">
        <v>2011</v>
      </c>
      <c r="C2865" s="125">
        <v>52</v>
      </c>
      <c r="D2865" s="125">
        <v>2</v>
      </c>
      <c r="E2865" s="125">
        <v>2</v>
      </c>
      <c r="F2865" s="125">
        <v>125296.750522</v>
      </c>
      <c r="G2865" s="125">
        <v>0</v>
      </c>
      <c r="H2865" s="125">
        <v>136630.154565</v>
      </c>
      <c r="I2865" s="125">
        <v>125481.133952</v>
      </c>
      <c r="J2865" s="125">
        <v>125296.750522</v>
      </c>
    </row>
    <row r="2866" spans="1:10" hidden="1" x14ac:dyDescent="0.25">
      <c r="A2866" s="125">
        <v>924363</v>
      </c>
      <c r="B2866" s="125">
        <v>2011</v>
      </c>
      <c r="C2866" s="125">
        <v>52</v>
      </c>
      <c r="D2866" s="125">
        <v>2</v>
      </c>
      <c r="E2866" s="125">
        <v>3</v>
      </c>
      <c r="F2866" s="125">
        <v>109754.80807499999</v>
      </c>
      <c r="G2866" s="125">
        <v>0</v>
      </c>
      <c r="H2866" s="125">
        <v>125296.750522</v>
      </c>
      <c r="I2866" s="125">
        <v>110273.670134</v>
      </c>
      <c r="J2866" s="125">
        <v>109754.80807499999</v>
      </c>
    </row>
    <row r="2867" spans="1:10" hidden="1" x14ac:dyDescent="0.25">
      <c r="A2867" s="125">
        <v>924364</v>
      </c>
      <c r="B2867" s="125">
        <v>2011</v>
      </c>
      <c r="C2867" s="125">
        <v>52</v>
      </c>
      <c r="D2867" s="125">
        <v>2</v>
      </c>
      <c r="E2867" s="125">
        <v>4</v>
      </c>
      <c r="F2867" s="125">
        <v>136672.67699899999</v>
      </c>
      <c r="G2867" s="125">
        <v>0</v>
      </c>
      <c r="H2867" s="125">
        <v>184158.02345000001</v>
      </c>
      <c r="I2867" s="125">
        <v>136700.500807</v>
      </c>
      <c r="J2867" s="125">
        <v>136672.67699899999</v>
      </c>
    </row>
    <row r="2868" spans="1:10" x14ac:dyDescent="0.25">
      <c r="A2868" s="125">
        <v>924365</v>
      </c>
      <c r="B2868" s="125">
        <v>2011</v>
      </c>
      <c r="C2868" s="125">
        <v>52</v>
      </c>
      <c r="D2868" s="125">
        <v>3</v>
      </c>
      <c r="E2868" s="125">
        <v>1</v>
      </c>
      <c r="F2868" s="129">
        <v>204067.75109100001</v>
      </c>
      <c r="G2868" s="129">
        <v>873.00458200000003</v>
      </c>
      <c r="H2868" s="129">
        <v>252458.67254999999</v>
      </c>
      <c r="I2868" s="129">
        <v>205046.93384499999</v>
      </c>
      <c r="J2868" s="129">
        <v>204940.755672</v>
      </c>
    </row>
    <row r="2869" spans="1:10" hidden="1" x14ac:dyDescent="0.25">
      <c r="A2869" s="125">
        <v>924366</v>
      </c>
      <c r="B2869" s="125">
        <v>2011</v>
      </c>
      <c r="C2869" s="125">
        <v>52</v>
      </c>
      <c r="D2869" s="125">
        <v>3</v>
      </c>
      <c r="E2869" s="125">
        <v>2</v>
      </c>
      <c r="F2869" s="125">
        <v>191485.897329</v>
      </c>
      <c r="G2869" s="125">
        <v>0</v>
      </c>
      <c r="H2869" s="125">
        <v>204067.75109100001</v>
      </c>
      <c r="I2869" s="125">
        <v>192293.041853</v>
      </c>
      <c r="J2869" s="125">
        <v>191485.897329</v>
      </c>
    </row>
    <row r="2870" spans="1:10" hidden="1" x14ac:dyDescent="0.25">
      <c r="A2870" s="125">
        <v>924367</v>
      </c>
      <c r="B2870" s="125">
        <v>2011</v>
      </c>
      <c r="C2870" s="125">
        <v>52</v>
      </c>
      <c r="D2870" s="125">
        <v>3</v>
      </c>
      <c r="E2870" s="125">
        <v>3</v>
      </c>
      <c r="F2870" s="125">
        <v>171799.70809199999</v>
      </c>
      <c r="G2870" s="125">
        <v>0</v>
      </c>
      <c r="H2870" s="125">
        <v>191485.897329</v>
      </c>
      <c r="I2870" s="125">
        <v>175152.150287</v>
      </c>
      <c r="J2870" s="125">
        <v>171799.70809199999</v>
      </c>
    </row>
    <row r="2871" spans="1:10" hidden="1" x14ac:dyDescent="0.25">
      <c r="A2871" s="125">
        <v>924368</v>
      </c>
      <c r="B2871" s="125">
        <v>2011</v>
      </c>
      <c r="C2871" s="125">
        <v>52</v>
      </c>
      <c r="D2871" s="125">
        <v>3</v>
      </c>
      <c r="E2871" s="125">
        <v>4</v>
      </c>
      <c r="F2871" s="125">
        <v>88744.878266999993</v>
      </c>
      <c r="G2871" s="125">
        <v>379.65178200000003</v>
      </c>
      <c r="H2871" s="125">
        <v>109754.80807499999</v>
      </c>
      <c r="I2871" s="125">
        <v>89142.855118000007</v>
      </c>
      <c r="J2871" s="125">
        <v>89124.530048999994</v>
      </c>
    </row>
    <row r="2872" spans="1:10" x14ac:dyDescent="0.25">
      <c r="A2872" s="125">
        <v>924369</v>
      </c>
      <c r="B2872" s="125">
        <v>2011</v>
      </c>
      <c r="C2872" s="125">
        <v>52</v>
      </c>
      <c r="D2872" s="125">
        <v>4</v>
      </c>
      <c r="E2872" s="125">
        <v>1</v>
      </c>
      <c r="F2872" s="129">
        <v>75399.787496000004</v>
      </c>
      <c r="G2872" s="129">
        <v>59414.894265000003</v>
      </c>
      <c r="H2872" s="129">
        <v>154228.01454999999</v>
      </c>
      <c r="I2872" s="129">
        <v>135396.773973</v>
      </c>
      <c r="J2872" s="129">
        <v>134814.68176000001</v>
      </c>
    </row>
    <row r="2873" spans="1:10" hidden="1" x14ac:dyDescent="0.25">
      <c r="A2873" s="125">
        <v>924370</v>
      </c>
      <c r="B2873" s="125">
        <v>2011</v>
      </c>
      <c r="C2873" s="125">
        <v>52</v>
      </c>
      <c r="D2873" s="125">
        <v>4</v>
      </c>
      <c r="E2873" s="125">
        <v>2</v>
      </c>
      <c r="F2873" s="125">
        <v>68999.933845000007</v>
      </c>
      <c r="G2873" s="125">
        <v>0</v>
      </c>
      <c r="H2873" s="125">
        <v>75399.787496000004</v>
      </c>
      <c r="I2873" s="125">
        <v>72647.695252000005</v>
      </c>
      <c r="J2873" s="125">
        <v>68999.933845000007</v>
      </c>
    </row>
    <row r="2874" spans="1:10" hidden="1" x14ac:dyDescent="0.25">
      <c r="A2874" s="125">
        <v>924371</v>
      </c>
      <c r="B2874" s="125">
        <v>2011</v>
      </c>
      <c r="C2874" s="125">
        <v>52</v>
      </c>
      <c r="D2874" s="125">
        <v>4</v>
      </c>
      <c r="E2874" s="125">
        <v>3</v>
      </c>
      <c r="F2874" s="125">
        <v>60570.296432000003</v>
      </c>
      <c r="G2874" s="125">
        <v>0</v>
      </c>
      <c r="H2874" s="125">
        <v>68999.933845000007</v>
      </c>
      <c r="I2874" s="125">
        <v>65253.237437000003</v>
      </c>
      <c r="J2874" s="125">
        <v>60570.296432000003</v>
      </c>
    </row>
    <row r="2875" spans="1:10" hidden="1" x14ac:dyDescent="0.25">
      <c r="A2875" s="125">
        <v>924372</v>
      </c>
      <c r="B2875" s="125">
        <v>2011</v>
      </c>
      <c r="C2875" s="125">
        <v>52</v>
      </c>
      <c r="D2875" s="125">
        <v>4</v>
      </c>
      <c r="E2875" s="125">
        <v>4</v>
      </c>
      <c r="F2875" s="125">
        <v>83973.645296999995</v>
      </c>
      <c r="G2875" s="125">
        <v>66171.078487000006</v>
      </c>
      <c r="H2875" s="125">
        <v>171799.70809199999</v>
      </c>
      <c r="I2875" s="125">
        <v>150822.96373399999</v>
      </c>
      <c r="J2875" s="125">
        <v>150144.723784</v>
      </c>
    </row>
    <row r="2876" spans="1:10" x14ac:dyDescent="0.25">
      <c r="A2876" s="125">
        <v>924373</v>
      </c>
      <c r="B2876" s="125">
        <v>2011</v>
      </c>
      <c r="C2876" s="125">
        <v>52</v>
      </c>
      <c r="D2876" s="125">
        <v>5</v>
      </c>
      <c r="E2876" s="125">
        <v>1</v>
      </c>
      <c r="F2876" s="129">
        <v>911.33549700000003</v>
      </c>
      <c r="G2876" s="129">
        <v>20929.609677</v>
      </c>
      <c r="H2876" s="129">
        <v>23252.442800000001</v>
      </c>
      <c r="I2876" s="129">
        <v>21866.597209</v>
      </c>
      <c r="J2876" s="129">
        <v>21840.945174</v>
      </c>
    </row>
    <row r="2877" spans="1:10" hidden="1" x14ac:dyDescent="0.25">
      <c r="A2877" s="125">
        <v>924374</v>
      </c>
      <c r="B2877" s="125">
        <v>2011</v>
      </c>
      <c r="C2877" s="125">
        <v>52</v>
      </c>
      <c r="D2877" s="125">
        <v>5</v>
      </c>
      <c r="E2877" s="125">
        <v>2</v>
      </c>
      <c r="F2877" s="125">
        <v>740.82083</v>
      </c>
      <c r="G2877" s="125">
        <v>0</v>
      </c>
      <c r="H2877" s="125">
        <v>911.33549700000003</v>
      </c>
      <c r="I2877" s="125">
        <v>895.47825899999998</v>
      </c>
      <c r="J2877" s="125">
        <v>740.82083</v>
      </c>
    </row>
    <row r="2878" spans="1:10" hidden="1" x14ac:dyDescent="0.25">
      <c r="A2878" s="125">
        <v>924375</v>
      </c>
      <c r="B2878" s="125">
        <v>2011</v>
      </c>
      <c r="C2878" s="125">
        <v>52</v>
      </c>
      <c r="D2878" s="125">
        <v>5</v>
      </c>
      <c r="E2878" s="125">
        <v>3</v>
      </c>
      <c r="F2878" s="125">
        <v>0</v>
      </c>
      <c r="G2878" s="125">
        <v>458.97961099999998</v>
      </c>
      <c r="H2878" s="125">
        <v>740.82083</v>
      </c>
      <c r="I2878" s="125">
        <v>721.55948799999999</v>
      </c>
      <c r="J2878" s="125">
        <v>458.97961099999998</v>
      </c>
    </row>
    <row r="2879" spans="1:10" hidden="1" x14ac:dyDescent="0.25">
      <c r="A2879" s="125">
        <v>924376</v>
      </c>
      <c r="B2879" s="125">
        <v>2011</v>
      </c>
      <c r="C2879" s="125">
        <v>52</v>
      </c>
      <c r="D2879" s="125">
        <v>5</v>
      </c>
      <c r="E2879" s="125">
        <v>4</v>
      </c>
      <c r="F2879" s="125">
        <v>2375.4408880000001</v>
      </c>
      <c r="G2879" s="125">
        <v>54554.059159999997</v>
      </c>
      <c r="H2879" s="125">
        <v>60570.296432000003</v>
      </c>
      <c r="I2879" s="125">
        <v>56960.306765000001</v>
      </c>
      <c r="J2879" s="125">
        <v>56929.500049000002</v>
      </c>
    </row>
    <row r="2880" spans="1:10" x14ac:dyDescent="0.25">
      <c r="A2880" s="125">
        <v>924377</v>
      </c>
      <c r="B2880" s="125">
        <v>2011</v>
      </c>
      <c r="C2880" s="125">
        <v>53</v>
      </c>
      <c r="D2880" s="125">
        <v>2</v>
      </c>
      <c r="E2880" s="125">
        <v>1</v>
      </c>
      <c r="F2880" s="129">
        <v>3150.89858</v>
      </c>
      <c r="G2880" s="129">
        <v>0</v>
      </c>
      <c r="H2880" s="129">
        <v>4246.9049999999997</v>
      </c>
      <c r="I2880" s="129">
        <v>3152.477582</v>
      </c>
      <c r="J2880" s="129">
        <v>3150.89858</v>
      </c>
    </row>
    <row r="2881" spans="1:10" hidden="1" x14ac:dyDescent="0.25">
      <c r="A2881" s="125">
        <v>924378</v>
      </c>
      <c r="B2881" s="125">
        <v>2011</v>
      </c>
      <c r="C2881" s="125">
        <v>53</v>
      </c>
      <c r="D2881" s="125">
        <v>2</v>
      </c>
      <c r="E2881" s="125">
        <v>2</v>
      </c>
      <c r="F2881" s="125">
        <v>2882.7143299999998</v>
      </c>
      <c r="G2881" s="125">
        <v>0</v>
      </c>
      <c r="H2881" s="125">
        <v>3150.89858</v>
      </c>
      <c r="I2881" s="125">
        <v>2893.7852560000001</v>
      </c>
      <c r="J2881" s="125">
        <v>2882.7143299999998</v>
      </c>
    </row>
    <row r="2882" spans="1:10" hidden="1" x14ac:dyDescent="0.25">
      <c r="A2882" s="125">
        <v>924379</v>
      </c>
      <c r="B2882" s="125">
        <v>2011</v>
      </c>
      <c r="C2882" s="125">
        <v>53</v>
      </c>
      <c r="D2882" s="125">
        <v>2</v>
      </c>
      <c r="E2882" s="125">
        <v>3</v>
      </c>
      <c r="F2882" s="125">
        <v>2367.6781129999999</v>
      </c>
      <c r="G2882" s="125">
        <v>155.84324100000001</v>
      </c>
      <c r="H2882" s="125">
        <v>2882.7143299999998</v>
      </c>
      <c r="I2882" s="125">
        <v>2537.0768819999998</v>
      </c>
      <c r="J2882" s="125">
        <v>2523.521354</v>
      </c>
    </row>
    <row r="2883" spans="1:10" hidden="1" x14ac:dyDescent="0.25">
      <c r="A2883" s="125">
        <v>924380</v>
      </c>
      <c r="B2883" s="125">
        <v>2011</v>
      </c>
      <c r="C2883" s="125">
        <v>53</v>
      </c>
      <c r="D2883" s="125">
        <v>2</v>
      </c>
      <c r="E2883" s="125">
        <v>4</v>
      </c>
      <c r="F2883" s="125">
        <v>3151.3199639999998</v>
      </c>
      <c r="G2883" s="125">
        <v>0</v>
      </c>
      <c r="H2883" s="125">
        <v>4246.9049999999997</v>
      </c>
      <c r="I2883" s="125">
        <v>3152.477582</v>
      </c>
      <c r="J2883" s="125">
        <v>3151.3199639999998</v>
      </c>
    </row>
    <row r="2884" spans="1:10" x14ac:dyDescent="0.25">
      <c r="A2884" s="125">
        <v>924381</v>
      </c>
      <c r="B2884" s="125">
        <v>2011</v>
      </c>
      <c r="C2884" s="125">
        <v>53</v>
      </c>
      <c r="D2884" s="125">
        <v>3</v>
      </c>
      <c r="E2884" s="125">
        <v>1</v>
      </c>
      <c r="F2884" s="129">
        <v>1847.4110599999999</v>
      </c>
      <c r="G2884" s="129">
        <v>0</v>
      </c>
      <c r="H2884" s="129">
        <v>2275.92</v>
      </c>
      <c r="I2884" s="129">
        <v>1848.5022240000001</v>
      </c>
      <c r="J2884" s="129">
        <v>1847.4110599999999</v>
      </c>
    </row>
    <row r="2885" spans="1:10" hidden="1" x14ac:dyDescent="0.25">
      <c r="A2885" s="125">
        <v>924382</v>
      </c>
      <c r="B2885" s="125">
        <v>2011</v>
      </c>
      <c r="C2885" s="125">
        <v>53</v>
      </c>
      <c r="D2885" s="125">
        <v>3</v>
      </c>
      <c r="E2885" s="125">
        <v>2</v>
      </c>
      <c r="F2885" s="125">
        <v>1725.5298969999999</v>
      </c>
      <c r="G2885" s="125">
        <v>0</v>
      </c>
      <c r="H2885" s="125">
        <v>1847.4110599999999</v>
      </c>
      <c r="I2885" s="125">
        <v>1740.8154420000001</v>
      </c>
      <c r="J2885" s="125">
        <v>1725.5298969999999</v>
      </c>
    </row>
    <row r="2886" spans="1:10" hidden="1" x14ac:dyDescent="0.25">
      <c r="A2886" s="125">
        <v>924383</v>
      </c>
      <c r="B2886" s="125">
        <v>2011</v>
      </c>
      <c r="C2886" s="125">
        <v>53</v>
      </c>
      <c r="D2886" s="125">
        <v>3</v>
      </c>
      <c r="E2886" s="125">
        <v>3</v>
      </c>
      <c r="F2886" s="125">
        <v>1202.88681</v>
      </c>
      <c r="G2886" s="125">
        <v>305.95799699999998</v>
      </c>
      <c r="H2886" s="125">
        <v>1725.5298969999999</v>
      </c>
      <c r="I2886" s="125">
        <v>1578.3421960000001</v>
      </c>
      <c r="J2886" s="125">
        <v>1508.8448069999999</v>
      </c>
    </row>
    <row r="2887" spans="1:10" hidden="1" x14ac:dyDescent="0.25">
      <c r="A2887" s="125">
        <v>924384</v>
      </c>
      <c r="B2887" s="125">
        <v>2011</v>
      </c>
      <c r="C2887" s="125">
        <v>53</v>
      </c>
      <c r="D2887" s="125">
        <v>3</v>
      </c>
      <c r="E2887" s="125">
        <v>4</v>
      </c>
      <c r="F2887" s="125">
        <v>1921.9760819999999</v>
      </c>
      <c r="G2887" s="125">
        <v>0</v>
      </c>
      <c r="H2887" s="125">
        <v>2367.6781129999999</v>
      </c>
      <c r="I2887" s="125">
        <v>1923.0281640000001</v>
      </c>
      <c r="J2887" s="125">
        <v>1921.9760819999999</v>
      </c>
    </row>
    <row r="2888" spans="1:10" x14ac:dyDescent="0.25">
      <c r="A2888" s="125">
        <v>924385</v>
      </c>
      <c r="B2888" s="125">
        <v>2011</v>
      </c>
      <c r="C2888" s="125">
        <v>53</v>
      </c>
      <c r="D2888" s="125">
        <v>4</v>
      </c>
      <c r="E2888" s="125">
        <v>1</v>
      </c>
      <c r="F2888" s="129">
        <v>933.42685900000004</v>
      </c>
      <c r="G2888" s="129">
        <v>0</v>
      </c>
      <c r="H2888" s="129">
        <v>1075.3599999999999</v>
      </c>
      <c r="I2888" s="129">
        <v>944.05854399999998</v>
      </c>
      <c r="J2888" s="129">
        <v>933.42685900000004</v>
      </c>
    </row>
    <row r="2889" spans="1:10" hidden="1" x14ac:dyDescent="0.25">
      <c r="A2889" s="125">
        <v>924386</v>
      </c>
      <c r="B2889" s="125">
        <v>2011</v>
      </c>
      <c r="C2889" s="125">
        <v>53</v>
      </c>
      <c r="D2889" s="125">
        <v>4</v>
      </c>
      <c r="E2889" s="125">
        <v>2</v>
      </c>
      <c r="F2889" s="125">
        <v>843.01704900000004</v>
      </c>
      <c r="G2889" s="125">
        <v>0</v>
      </c>
      <c r="H2889" s="125">
        <v>933.42685900000004</v>
      </c>
      <c r="I2889" s="125">
        <v>899.35677899999996</v>
      </c>
      <c r="J2889" s="125">
        <v>843.01704900000004</v>
      </c>
    </row>
    <row r="2890" spans="1:10" hidden="1" x14ac:dyDescent="0.25">
      <c r="A2890" s="125">
        <v>924387</v>
      </c>
      <c r="B2890" s="125">
        <v>2011</v>
      </c>
      <c r="C2890" s="125">
        <v>53</v>
      </c>
      <c r="D2890" s="125">
        <v>4</v>
      </c>
      <c r="E2890" s="125">
        <v>3</v>
      </c>
      <c r="F2890" s="125">
        <v>248.25953699999999</v>
      </c>
      <c r="G2890" s="125">
        <v>482.96565500000003</v>
      </c>
      <c r="H2890" s="125">
        <v>843.01704900000004</v>
      </c>
      <c r="I2890" s="125">
        <v>797.24122299999999</v>
      </c>
      <c r="J2890" s="125">
        <v>731.22519199999999</v>
      </c>
    </row>
    <row r="2891" spans="1:10" hidden="1" x14ac:dyDescent="0.25">
      <c r="A2891" s="125">
        <v>924388</v>
      </c>
      <c r="B2891" s="125">
        <v>2011</v>
      </c>
      <c r="C2891" s="125">
        <v>53</v>
      </c>
      <c r="D2891" s="125">
        <v>4</v>
      </c>
      <c r="E2891" s="125">
        <v>4</v>
      </c>
      <c r="F2891" s="125">
        <v>1051.417719</v>
      </c>
      <c r="G2891" s="125">
        <v>0</v>
      </c>
      <c r="H2891" s="125">
        <v>1202.88681</v>
      </c>
      <c r="I2891" s="125">
        <v>1056.01433</v>
      </c>
      <c r="J2891" s="125">
        <v>1051.417719</v>
      </c>
    </row>
    <row r="2892" spans="1:10" x14ac:dyDescent="0.25">
      <c r="A2892" s="125">
        <v>924389</v>
      </c>
      <c r="B2892" s="125">
        <v>2011</v>
      </c>
      <c r="C2892" s="125">
        <v>53</v>
      </c>
      <c r="D2892" s="125">
        <v>5</v>
      </c>
      <c r="E2892" s="125">
        <v>1</v>
      </c>
      <c r="F2892" s="129">
        <v>155.91567000000001</v>
      </c>
      <c r="G2892" s="129">
        <v>0</v>
      </c>
      <c r="H2892" s="129">
        <v>191.86199999999999</v>
      </c>
      <c r="I2892" s="129">
        <v>180.42702499999999</v>
      </c>
      <c r="J2892" s="129">
        <v>155.91567000000001</v>
      </c>
    </row>
    <row r="2893" spans="1:10" hidden="1" x14ac:dyDescent="0.25">
      <c r="A2893" s="125">
        <v>924390</v>
      </c>
      <c r="B2893" s="125">
        <v>2011</v>
      </c>
      <c r="C2893" s="125">
        <v>53</v>
      </c>
      <c r="D2893" s="125">
        <v>5</v>
      </c>
      <c r="E2893" s="125">
        <v>2</v>
      </c>
      <c r="F2893" s="125">
        <v>153.020782</v>
      </c>
      <c r="G2893" s="125">
        <v>0</v>
      </c>
      <c r="H2893" s="125">
        <v>155.91567000000001</v>
      </c>
      <c r="I2893" s="125">
        <v>153.20273700000001</v>
      </c>
      <c r="J2893" s="125">
        <v>153.020782</v>
      </c>
    </row>
    <row r="2894" spans="1:10" hidden="1" x14ac:dyDescent="0.25">
      <c r="A2894" s="125">
        <v>924391</v>
      </c>
      <c r="B2894" s="125">
        <v>2011</v>
      </c>
      <c r="C2894" s="125">
        <v>53</v>
      </c>
      <c r="D2894" s="125">
        <v>5</v>
      </c>
      <c r="E2894" s="125">
        <v>3</v>
      </c>
      <c r="F2894" s="125">
        <v>0</v>
      </c>
      <c r="G2894" s="125">
        <v>134.015096</v>
      </c>
      <c r="H2894" s="125">
        <v>153.020782</v>
      </c>
      <c r="I2894" s="125">
        <v>149.04224099999999</v>
      </c>
      <c r="J2894" s="125">
        <v>134.015096</v>
      </c>
    </row>
    <row r="2895" spans="1:10" hidden="1" x14ac:dyDescent="0.25">
      <c r="A2895" s="125">
        <v>924392</v>
      </c>
      <c r="B2895" s="125">
        <v>2011</v>
      </c>
      <c r="C2895" s="125">
        <v>53</v>
      </c>
      <c r="D2895" s="125">
        <v>5</v>
      </c>
      <c r="E2895" s="125">
        <v>4</v>
      </c>
      <c r="F2895" s="125">
        <v>221.109148</v>
      </c>
      <c r="G2895" s="125">
        <v>0</v>
      </c>
      <c r="H2895" s="125">
        <v>248.25953699999999</v>
      </c>
      <c r="I2895" s="125">
        <v>233.463269</v>
      </c>
      <c r="J2895" s="125">
        <v>221.109148</v>
      </c>
    </row>
    <row r="2896" spans="1:10" x14ac:dyDescent="0.25">
      <c r="A2896" s="125">
        <v>924393</v>
      </c>
      <c r="B2896" s="125">
        <v>2011</v>
      </c>
      <c r="C2896" s="125">
        <v>54</v>
      </c>
      <c r="D2896" s="125">
        <v>2</v>
      </c>
      <c r="E2896" s="125">
        <v>1</v>
      </c>
      <c r="F2896" s="129">
        <v>4092.5464320000001</v>
      </c>
      <c r="G2896" s="129">
        <v>0</v>
      </c>
      <c r="H2896" s="129">
        <v>5516.0950000000003</v>
      </c>
      <c r="I2896" s="129">
        <v>4094.597319</v>
      </c>
      <c r="J2896" s="129">
        <v>4092.5464320000001</v>
      </c>
    </row>
    <row r="2897" spans="1:10" hidden="1" x14ac:dyDescent="0.25">
      <c r="A2897" s="125">
        <v>924394</v>
      </c>
      <c r="B2897" s="125">
        <v>2011</v>
      </c>
      <c r="C2897" s="125">
        <v>54</v>
      </c>
      <c r="D2897" s="125">
        <v>2</v>
      </c>
      <c r="E2897" s="125">
        <v>2</v>
      </c>
      <c r="F2897" s="125">
        <v>3744.2151640000002</v>
      </c>
      <c r="G2897" s="125">
        <v>0</v>
      </c>
      <c r="H2897" s="125">
        <v>4092.5464320000001</v>
      </c>
      <c r="I2897" s="125">
        <v>3758.5946429999999</v>
      </c>
      <c r="J2897" s="125">
        <v>3744.2151640000002</v>
      </c>
    </row>
    <row r="2898" spans="1:10" hidden="1" x14ac:dyDescent="0.25">
      <c r="A2898" s="125">
        <v>924395</v>
      </c>
      <c r="B2898" s="125">
        <v>2011</v>
      </c>
      <c r="C2898" s="125">
        <v>54</v>
      </c>
      <c r="D2898" s="125">
        <v>2</v>
      </c>
      <c r="E2898" s="125">
        <v>3</v>
      </c>
      <c r="F2898" s="125">
        <v>3075.2600779999998</v>
      </c>
      <c r="G2898" s="125">
        <v>202.41708299999999</v>
      </c>
      <c r="H2898" s="125">
        <v>3744.2151640000002</v>
      </c>
      <c r="I2898" s="125">
        <v>3295.283766</v>
      </c>
      <c r="J2898" s="125">
        <v>3277.6771610000001</v>
      </c>
    </row>
    <row r="2899" spans="1:10" hidden="1" x14ac:dyDescent="0.25">
      <c r="A2899" s="125">
        <v>924396</v>
      </c>
      <c r="B2899" s="125">
        <v>2011</v>
      </c>
      <c r="C2899" s="125">
        <v>54</v>
      </c>
      <c r="D2899" s="125">
        <v>2</v>
      </c>
      <c r="E2899" s="125">
        <v>4</v>
      </c>
      <c r="F2899" s="125">
        <v>4093.093746</v>
      </c>
      <c r="G2899" s="125">
        <v>0</v>
      </c>
      <c r="H2899" s="125">
        <v>5516.0950000000003</v>
      </c>
      <c r="I2899" s="125">
        <v>4094.597319</v>
      </c>
      <c r="J2899" s="125">
        <v>4093.093746</v>
      </c>
    </row>
    <row r="2900" spans="1:10" x14ac:dyDescent="0.25">
      <c r="A2900" s="125">
        <v>924397</v>
      </c>
      <c r="B2900" s="125">
        <v>2011</v>
      </c>
      <c r="C2900" s="125">
        <v>54</v>
      </c>
      <c r="D2900" s="125">
        <v>3</v>
      </c>
      <c r="E2900" s="125">
        <v>1</v>
      </c>
      <c r="F2900" s="129">
        <v>2399.5109170000001</v>
      </c>
      <c r="G2900" s="129">
        <v>0</v>
      </c>
      <c r="H2900" s="129">
        <v>2956.08</v>
      </c>
      <c r="I2900" s="129">
        <v>2400.9281759999999</v>
      </c>
      <c r="J2900" s="129">
        <v>2399.5109170000001</v>
      </c>
    </row>
    <row r="2901" spans="1:10" hidden="1" x14ac:dyDescent="0.25">
      <c r="A2901" s="125">
        <v>924398</v>
      </c>
      <c r="B2901" s="125">
        <v>2011</v>
      </c>
      <c r="C2901" s="125">
        <v>54</v>
      </c>
      <c r="D2901" s="125">
        <v>3</v>
      </c>
      <c r="E2901" s="125">
        <v>2</v>
      </c>
      <c r="F2901" s="125">
        <v>2240.449799</v>
      </c>
      <c r="G2901" s="125">
        <v>0</v>
      </c>
      <c r="H2901" s="125">
        <v>2399.5109170000001</v>
      </c>
      <c r="I2901" s="125">
        <v>2261.0591370000002</v>
      </c>
      <c r="J2901" s="125">
        <v>2240.449799</v>
      </c>
    </row>
    <row r="2902" spans="1:10" hidden="1" x14ac:dyDescent="0.25">
      <c r="A2902" s="125">
        <v>924399</v>
      </c>
      <c r="B2902" s="125">
        <v>2011</v>
      </c>
      <c r="C2902" s="125">
        <v>54</v>
      </c>
      <c r="D2902" s="125">
        <v>3</v>
      </c>
      <c r="E2902" s="125">
        <v>3</v>
      </c>
      <c r="F2902" s="125">
        <v>1561.843417</v>
      </c>
      <c r="G2902" s="125">
        <v>397.259726</v>
      </c>
      <c r="H2902" s="125">
        <v>2240.449799</v>
      </c>
      <c r="I2902" s="125">
        <v>2049.3394309999999</v>
      </c>
      <c r="J2902" s="125">
        <v>1959.103143</v>
      </c>
    </row>
    <row r="2903" spans="1:10" hidden="1" x14ac:dyDescent="0.25">
      <c r="A2903" s="125">
        <v>924400</v>
      </c>
      <c r="B2903" s="125">
        <v>2011</v>
      </c>
      <c r="C2903" s="125">
        <v>54</v>
      </c>
      <c r="D2903" s="125">
        <v>3</v>
      </c>
      <c r="E2903" s="125">
        <v>4</v>
      </c>
      <c r="F2903" s="125">
        <v>2496.359739</v>
      </c>
      <c r="G2903" s="125">
        <v>0</v>
      </c>
      <c r="H2903" s="125">
        <v>3075.2600779999998</v>
      </c>
      <c r="I2903" s="125">
        <v>2497.726236</v>
      </c>
      <c r="J2903" s="125">
        <v>2496.359739</v>
      </c>
    </row>
    <row r="2904" spans="1:10" x14ac:dyDescent="0.25">
      <c r="A2904" s="125">
        <v>924401</v>
      </c>
      <c r="B2904" s="125">
        <v>2011</v>
      </c>
      <c r="C2904" s="125">
        <v>54</v>
      </c>
      <c r="D2904" s="125">
        <v>4</v>
      </c>
      <c r="E2904" s="125">
        <v>1</v>
      </c>
      <c r="F2904" s="129">
        <v>1187.99782</v>
      </c>
      <c r="G2904" s="129">
        <v>0</v>
      </c>
      <c r="H2904" s="129">
        <v>1368.64</v>
      </c>
      <c r="I2904" s="129">
        <v>1201.5290560000001</v>
      </c>
      <c r="J2904" s="129">
        <v>1187.99782</v>
      </c>
    </row>
    <row r="2905" spans="1:10" hidden="1" x14ac:dyDescent="0.25">
      <c r="A2905" s="125">
        <v>924402</v>
      </c>
      <c r="B2905" s="125">
        <v>2011</v>
      </c>
      <c r="C2905" s="125">
        <v>54</v>
      </c>
      <c r="D2905" s="125">
        <v>4</v>
      </c>
      <c r="E2905" s="125">
        <v>2</v>
      </c>
      <c r="F2905" s="125">
        <v>1072.9307899999999</v>
      </c>
      <c r="G2905" s="125">
        <v>0</v>
      </c>
      <c r="H2905" s="125">
        <v>1187.99782</v>
      </c>
      <c r="I2905" s="125">
        <v>1144.6359</v>
      </c>
      <c r="J2905" s="125">
        <v>1072.9307899999999</v>
      </c>
    </row>
    <row r="2906" spans="1:10" hidden="1" x14ac:dyDescent="0.25">
      <c r="A2906" s="125">
        <v>924403</v>
      </c>
      <c r="B2906" s="125">
        <v>2011</v>
      </c>
      <c r="C2906" s="125">
        <v>54</v>
      </c>
      <c r="D2906" s="125">
        <v>4</v>
      </c>
      <c r="E2906" s="125">
        <v>3</v>
      </c>
      <c r="F2906" s="125">
        <v>315.96668399999999</v>
      </c>
      <c r="G2906" s="125">
        <v>614.68356100000005</v>
      </c>
      <c r="H2906" s="125">
        <v>1072.9307899999999</v>
      </c>
      <c r="I2906" s="125">
        <v>1014.670648</v>
      </c>
      <c r="J2906" s="125">
        <v>930.65024400000004</v>
      </c>
    </row>
    <row r="2907" spans="1:10" hidden="1" x14ac:dyDescent="0.25">
      <c r="A2907" s="125">
        <v>924404</v>
      </c>
      <c r="B2907" s="125">
        <v>2011</v>
      </c>
      <c r="C2907" s="125">
        <v>54</v>
      </c>
      <c r="D2907" s="125">
        <v>4</v>
      </c>
      <c r="E2907" s="125">
        <v>4</v>
      </c>
      <c r="F2907" s="125">
        <v>1365.174039</v>
      </c>
      <c r="G2907" s="125">
        <v>0</v>
      </c>
      <c r="H2907" s="125">
        <v>1561.843417</v>
      </c>
      <c r="I2907" s="125">
        <v>1371.1423359999999</v>
      </c>
      <c r="J2907" s="125">
        <v>1365.174039</v>
      </c>
    </row>
    <row r="2908" spans="1:10" x14ac:dyDescent="0.25">
      <c r="A2908" s="125">
        <v>924405</v>
      </c>
      <c r="B2908" s="125">
        <v>2011</v>
      </c>
      <c r="C2908" s="125">
        <v>54</v>
      </c>
      <c r="D2908" s="125">
        <v>5</v>
      </c>
      <c r="E2908" s="125">
        <v>1</v>
      </c>
      <c r="F2908" s="129">
        <v>217.088325</v>
      </c>
      <c r="G2908" s="129">
        <v>0</v>
      </c>
      <c r="H2908" s="129">
        <v>267.13799999999998</v>
      </c>
      <c r="I2908" s="129">
        <v>251.21657500000001</v>
      </c>
      <c r="J2908" s="129">
        <v>217.088325</v>
      </c>
    </row>
    <row r="2909" spans="1:10" hidden="1" x14ac:dyDescent="0.25">
      <c r="A2909" s="125">
        <v>924406</v>
      </c>
      <c r="B2909" s="125">
        <v>2011</v>
      </c>
      <c r="C2909" s="125">
        <v>54</v>
      </c>
      <c r="D2909" s="125">
        <v>5</v>
      </c>
      <c r="E2909" s="125">
        <v>2</v>
      </c>
      <c r="F2909" s="125">
        <v>213.05764300000001</v>
      </c>
      <c r="G2909" s="125">
        <v>0</v>
      </c>
      <c r="H2909" s="125">
        <v>217.088325</v>
      </c>
      <c r="I2909" s="125">
        <v>213.31098800000001</v>
      </c>
      <c r="J2909" s="125">
        <v>213.05764300000001</v>
      </c>
    </row>
    <row r="2910" spans="1:10" hidden="1" x14ac:dyDescent="0.25">
      <c r="A2910" s="125">
        <v>924407</v>
      </c>
      <c r="B2910" s="125">
        <v>2011</v>
      </c>
      <c r="C2910" s="125">
        <v>54</v>
      </c>
      <c r="D2910" s="125">
        <v>5</v>
      </c>
      <c r="E2910" s="125">
        <v>3</v>
      </c>
      <c r="F2910" s="125">
        <v>0</v>
      </c>
      <c r="G2910" s="125">
        <v>184.30165299999999</v>
      </c>
      <c r="H2910" s="125">
        <v>213.05764300000001</v>
      </c>
      <c r="I2910" s="125">
        <v>207.518145</v>
      </c>
      <c r="J2910" s="125">
        <v>184.30165299999999</v>
      </c>
    </row>
    <row r="2911" spans="1:10" hidden="1" x14ac:dyDescent="0.25">
      <c r="A2911" s="125">
        <v>924408</v>
      </c>
      <c r="B2911" s="125">
        <v>2011</v>
      </c>
      <c r="C2911" s="125">
        <v>54</v>
      </c>
      <c r="D2911" s="125">
        <v>5</v>
      </c>
      <c r="E2911" s="125">
        <v>4</v>
      </c>
      <c r="F2911" s="125">
        <v>281.41164400000002</v>
      </c>
      <c r="G2911" s="125">
        <v>0</v>
      </c>
      <c r="H2911" s="125">
        <v>315.96668399999999</v>
      </c>
      <c r="I2911" s="125">
        <v>297.13506899999999</v>
      </c>
      <c r="J2911" s="125">
        <v>281.41164400000002</v>
      </c>
    </row>
    <row r="2912" spans="1:10" x14ac:dyDescent="0.25">
      <c r="A2912" s="125">
        <v>924409</v>
      </c>
      <c r="B2912" s="125">
        <v>2011</v>
      </c>
      <c r="C2912" s="125">
        <v>55</v>
      </c>
      <c r="D2912" s="125">
        <v>2</v>
      </c>
      <c r="E2912" s="125">
        <v>1</v>
      </c>
      <c r="F2912" s="129">
        <v>131231.592615</v>
      </c>
      <c r="G2912" s="129">
        <v>0</v>
      </c>
      <c r="H2912" s="129">
        <v>176998.1802</v>
      </c>
      <c r="I2912" s="129">
        <v>131385.74916199999</v>
      </c>
      <c r="J2912" s="129">
        <v>131231.592615</v>
      </c>
    </row>
    <row r="2913" spans="1:10" hidden="1" x14ac:dyDescent="0.25">
      <c r="A2913" s="125">
        <v>924410</v>
      </c>
      <c r="B2913" s="125">
        <v>2011</v>
      </c>
      <c r="C2913" s="125">
        <v>55</v>
      </c>
      <c r="D2913" s="125">
        <v>2</v>
      </c>
      <c r="E2913" s="125">
        <v>2</v>
      </c>
      <c r="F2913" s="125">
        <v>120221.36412</v>
      </c>
      <c r="G2913" s="125">
        <v>0</v>
      </c>
      <c r="H2913" s="125">
        <v>131231.592615</v>
      </c>
      <c r="I2913" s="125">
        <v>120523.094658</v>
      </c>
      <c r="J2913" s="125">
        <v>120221.36412</v>
      </c>
    </row>
    <row r="2914" spans="1:10" hidden="1" x14ac:dyDescent="0.25">
      <c r="A2914" s="125">
        <v>924411</v>
      </c>
      <c r="B2914" s="125">
        <v>2011</v>
      </c>
      <c r="C2914" s="125">
        <v>55</v>
      </c>
      <c r="D2914" s="125">
        <v>2</v>
      </c>
      <c r="E2914" s="125">
        <v>3</v>
      </c>
      <c r="F2914" s="125">
        <v>86563.514118000006</v>
      </c>
      <c r="G2914" s="125">
        <v>18265.806816</v>
      </c>
      <c r="H2914" s="125">
        <v>120221.36412</v>
      </c>
      <c r="I2914" s="125">
        <v>105806.822562</v>
      </c>
      <c r="J2914" s="125">
        <v>104829.320935</v>
      </c>
    </row>
    <row r="2915" spans="1:10" hidden="1" x14ac:dyDescent="0.25">
      <c r="A2915" s="125">
        <v>924412</v>
      </c>
      <c r="B2915" s="125">
        <v>2011</v>
      </c>
      <c r="C2915" s="125">
        <v>55</v>
      </c>
      <c r="D2915" s="125">
        <v>2</v>
      </c>
      <c r="E2915" s="125">
        <v>4</v>
      </c>
      <c r="F2915" s="125">
        <v>131322.63964800001</v>
      </c>
      <c r="G2915" s="125">
        <v>0</v>
      </c>
      <c r="H2915" s="125">
        <v>176998.1802</v>
      </c>
      <c r="I2915" s="125">
        <v>131385.74916199999</v>
      </c>
      <c r="J2915" s="125">
        <v>131322.63964800001</v>
      </c>
    </row>
    <row r="2916" spans="1:10" x14ac:dyDescent="0.25">
      <c r="A2916" s="125">
        <v>924413</v>
      </c>
      <c r="B2916" s="125">
        <v>2011</v>
      </c>
      <c r="C2916" s="125">
        <v>55</v>
      </c>
      <c r="D2916" s="125">
        <v>3</v>
      </c>
      <c r="E2916" s="125">
        <v>1</v>
      </c>
      <c r="F2916" s="129">
        <v>266593.84358699998</v>
      </c>
      <c r="G2916" s="129">
        <v>0</v>
      </c>
      <c r="H2916" s="129">
        <v>329426.05625000002</v>
      </c>
      <c r="I2916" s="129">
        <v>267559.842886</v>
      </c>
      <c r="J2916" s="129">
        <v>266593.84358699998</v>
      </c>
    </row>
    <row r="2917" spans="1:10" hidden="1" x14ac:dyDescent="0.25">
      <c r="A2917" s="125">
        <v>924414</v>
      </c>
      <c r="B2917" s="125">
        <v>2011</v>
      </c>
      <c r="C2917" s="125">
        <v>55</v>
      </c>
      <c r="D2917" s="125">
        <v>3</v>
      </c>
      <c r="E2917" s="125">
        <v>2</v>
      </c>
      <c r="F2917" s="125">
        <v>249336.102962</v>
      </c>
      <c r="G2917" s="125">
        <v>0</v>
      </c>
      <c r="H2917" s="125">
        <v>266593.84358699998</v>
      </c>
      <c r="I2917" s="125">
        <v>251211.37881200001</v>
      </c>
      <c r="J2917" s="125">
        <v>249336.102962</v>
      </c>
    </row>
    <row r="2918" spans="1:10" hidden="1" x14ac:dyDescent="0.25">
      <c r="A2918" s="125">
        <v>924415</v>
      </c>
      <c r="B2918" s="125">
        <v>2011</v>
      </c>
      <c r="C2918" s="125">
        <v>55</v>
      </c>
      <c r="D2918" s="125">
        <v>3</v>
      </c>
      <c r="E2918" s="125">
        <v>3</v>
      </c>
      <c r="F2918" s="125">
        <v>186025.50174599999</v>
      </c>
      <c r="G2918" s="125">
        <v>31858.742182000002</v>
      </c>
      <c r="H2918" s="125">
        <v>249336.102962</v>
      </c>
      <c r="I2918" s="125">
        <v>228067.73337900001</v>
      </c>
      <c r="J2918" s="125">
        <v>217884.24392800001</v>
      </c>
    </row>
    <row r="2919" spans="1:10" hidden="1" x14ac:dyDescent="0.25">
      <c r="A2919" s="125">
        <v>924416</v>
      </c>
      <c r="B2919" s="125">
        <v>2011</v>
      </c>
      <c r="C2919" s="125">
        <v>55</v>
      </c>
      <c r="D2919" s="125">
        <v>3</v>
      </c>
      <c r="E2919" s="125">
        <v>4</v>
      </c>
      <c r="F2919" s="125">
        <v>70141.231111000001</v>
      </c>
      <c r="G2919" s="125">
        <v>0</v>
      </c>
      <c r="H2919" s="125">
        <v>86563.514118000006</v>
      </c>
      <c r="I2919" s="125">
        <v>70306.886167000004</v>
      </c>
      <c r="J2919" s="125">
        <v>70141.231111000001</v>
      </c>
    </row>
    <row r="2920" spans="1:10" x14ac:dyDescent="0.25">
      <c r="A2920" s="125">
        <v>924417</v>
      </c>
      <c r="B2920" s="125">
        <v>2011</v>
      </c>
      <c r="C2920" s="125">
        <v>55</v>
      </c>
      <c r="D2920" s="125">
        <v>4</v>
      </c>
      <c r="E2920" s="125">
        <v>1</v>
      </c>
      <c r="F2920" s="129">
        <v>169307.462719</v>
      </c>
      <c r="G2920" s="129">
        <v>0</v>
      </c>
      <c r="H2920" s="129">
        <v>192986.3075</v>
      </c>
      <c r="I2920" s="129">
        <v>169422.67935399999</v>
      </c>
      <c r="J2920" s="129">
        <v>169307.462719</v>
      </c>
    </row>
    <row r="2921" spans="1:10" hidden="1" x14ac:dyDescent="0.25">
      <c r="A2921" s="125">
        <v>924418</v>
      </c>
      <c r="B2921" s="125">
        <v>2011</v>
      </c>
      <c r="C2921" s="125">
        <v>55</v>
      </c>
      <c r="D2921" s="125">
        <v>4</v>
      </c>
      <c r="E2921" s="125">
        <v>2</v>
      </c>
      <c r="F2921" s="125">
        <v>159680.37885899999</v>
      </c>
      <c r="G2921" s="125">
        <v>0</v>
      </c>
      <c r="H2921" s="125">
        <v>169307.462719</v>
      </c>
      <c r="I2921" s="125">
        <v>163127.74032899999</v>
      </c>
      <c r="J2921" s="125">
        <v>159680.37885899999</v>
      </c>
    </row>
    <row r="2922" spans="1:10" hidden="1" x14ac:dyDescent="0.25">
      <c r="A2922" s="125">
        <v>924419</v>
      </c>
      <c r="B2922" s="125">
        <v>2011</v>
      </c>
      <c r="C2922" s="125">
        <v>55</v>
      </c>
      <c r="D2922" s="125">
        <v>4</v>
      </c>
      <c r="E2922" s="125">
        <v>3</v>
      </c>
      <c r="F2922" s="125">
        <v>74412.741932000004</v>
      </c>
      <c r="G2922" s="125">
        <v>61889.207089000003</v>
      </c>
      <c r="H2922" s="125">
        <v>159680.37885899999</v>
      </c>
      <c r="I2922" s="125">
        <v>151009.734287</v>
      </c>
      <c r="J2922" s="125">
        <v>136301.94902100001</v>
      </c>
    </row>
    <row r="2923" spans="1:10" hidden="1" x14ac:dyDescent="0.25">
      <c r="A2923" s="125">
        <v>924420</v>
      </c>
      <c r="B2923" s="125">
        <v>2011</v>
      </c>
      <c r="C2923" s="125">
        <v>55</v>
      </c>
      <c r="D2923" s="125">
        <v>4</v>
      </c>
      <c r="E2923" s="125">
        <v>4</v>
      </c>
      <c r="F2923" s="125">
        <v>163244.943742</v>
      </c>
      <c r="G2923" s="125">
        <v>0</v>
      </c>
      <c r="H2923" s="125">
        <v>186025.50174599999</v>
      </c>
      <c r="I2923" s="125">
        <v>163311.78798299999</v>
      </c>
      <c r="J2923" s="125">
        <v>163244.943742</v>
      </c>
    </row>
    <row r="2924" spans="1:10" x14ac:dyDescent="0.25">
      <c r="A2924" s="125">
        <v>924421</v>
      </c>
      <c r="B2924" s="125">
        <v>2011</v>
      </c>
      <c r="C2924" s="125">
        <v>55</v>
      </c>
      <c r="D2924" s="125">
        <v>5</v>
      </c>
      <c r="E2924" s="125">
        <v>1</v>
      </c>
      <c r="F2924" s="129">
        <v>29779.344717</v>
      </c>
      <c r="G2924" s="129">
        <v>0</v>
      </c>
      <c r="H2924" s="129">
        <v>31666.95145</v>
      </c>
      <c r="I2924" s="129">
        <v>29779.601144</v>
      </c>
      <c r="J2924" s="129">
        <v>29779.344717</v>
      </c>
    </row>
    <row r="2925" spans="1:10" hidden="1" x14ac:dyDescent="0.25">
      <c r="A2925" s="125">
        <v>924422</v>
      </c>
      <c r="B2925" s="125">
        <v>2011</v>
      </c>
      <c r="C2925" s="125">
        <v>55</v>
      </c>
      <c r="D2925" s="125">
        <v>5</v>
      </c>
      <c r="E2925" s="125">
        <v>2</v>
      </c>
      <c r="F2925" s="125">
        <v>28641.371395999999</v>
      </c>
      <c r="G2925" s="125">
        <v>0</v>
      </c>
      <c r="H2925" s="125">
        <v>29779.344717</v>
      </c>
      <c r="I2925" s="125">
        <v>29261.184119000001</v>
      </c>
      <c r="J2925" s="125">
        <v>28641.371395999999</v>
      </c>
    </row>
    <row r="2926" spans="1:10" hidden="1" x14ac:dyDescent="0.25">
      <c r="A2926" s="125">
        <v>924423</v>
      </c>
      <c r="B2926" s="125">
        <v>2011</v>
      </c>
      <c r="C2926" s="125">
        <v>55</v>
      </c>
      <c r="D2926" s="125">
        <v>5</v>
      </c>
      <c r="E2926" s="125">
        <v>3</v>
      </c>
      <c r="F2926" s="125">
        <v>0</v>
      </c>
      <c r="G2926" s="125">
        <v>24250.778954000001</v>
      </c>
      <c r="H2926" s="125">
        <v>28641.371395999999</v>
      </c>
      <c r="I2926" s="125">
        <v>27896.695739999999</v>
      </c>
      <c r="J2926" s="125">
        <v>24250.778954000001</v>
      </c>
    </row>
    <row r="2927" spans="1:10" hidden="1" x14ac:dyDescent="0.25">
      <c r="A2927" s="125">
        <v>924424</v>
      </c>
      <c r="B2927" s="125">
        <v>2011</v>
      </c>
      <c r="C2927" s="125">
        <v>55</v>
      </c>
      <c r="D2927" s="125">
        <v>5</v>
      </c>
      <c r="E2927" s="125">
        <v>4</v>
      </c>
      <c r="F2927" s="125">
        <v>69977.508260000002</v>
      </c>
      <c r="G2927" s="125">
        <v>0</v>
      </c>
      <c r="H2927" s="125">
        <v>74412.741932000004</v>
      </c>
      <c r="I2927" s="125">
        <v>69977.742513000005</v>
      </c>
      <c r="J2927" s="125">
        <v>69977.508260000002</v>
      </c>
    </row>
    <row r="2928" spans="1:10" x14ac:dyDescent="0.25">
      <c r="A2928" s="125">
        <v>924425</v>
      </c>
      <c r="B2928" s="125">
        <v>2011</v>
      </c>
      <c r="C2928" s="125">
        <v>56</v>
      </c>
      <c r="D2928" s="125">
        <v>3</v>
      </c>
      <c r="E2928" s="125">
        <v>1</v>
      </c>
      <c r="F2928" s="129">
        <v>6182.5315600000004</v>
      </c>
      <c r="G2928" s="129">
        <v>0</v>
      </c>
      <c r="H2928" s="129">
        <v>7639.6625000000004</v>
      </c>
      <c r="I2928" s="129">
        <v>6204.9338829999997</v>
      </c>
      <c r="J2928" s="129">
        <v>6182.5315600000004</v>
      </c>
    </row>
    <row r="2929" spans="1:10" hidden="1" x14ac:dyDescent="0.25">
      <c r="A2929" s="125">
        <v>924426</v>
      </c>
      <c r="B2929" s="125">
        <v>2011</v>
      </c>
      <c r="C2929" s="125">
        <v>56</v>
      </c>
      <c r="D2929" s="125">
        <v>3</v>
      </c>
      <c r="E2929" s="125">
        <v>2</v>
      </c>
      <c r="F2929" s="125">
        <v>5782.3102929999995</v>
      </c>
      <c r="G2929" s="125">
        <v>0</v>
      </c>
      <c r="H2929" s="125">
        <v>6182.5315600000004</v>
      </c>
      <c r="I2929" s="125">
        <v>5825.799489</v>
      </c>
      <c r="J2929" s="125">
        <v>5782.3102929999995</v>
      </c>
    </row>
    <row r="2930" spans="1:10" hidden="1" x14ac:dyDescent="0.25">
      <c r="A2930" s="125">
        <v>924427</v>
      </c>
      <c r="B2930" s="125">
        <v>2011</v>
      </c>
      <c r="C2930" s="125">
        <v>56</v>
      </c>
      <c r="D2930" s="125">
        <v>3</v>
      </c>
      <c r="E2930" s="125">
        <v>3</v>
      </c>
      <c r="F2930" s="125">
        <v>4314.0851270000003</v>
      </c>
      <c r="G2930" s="125">
        <v>738.83056099999999</v>
      </c>
      <c r="H2930" s="125">
        <v>5782.3102929999995</v>
      </c>
      <c r="I2930" s="125">
        <v>5289.0792250000004</v>
      </c>
      <c r="J2930" s="125">
        <v>5052.915688</v>
      </c>
    </row>
    <row r="2931" spans="1:10" hidden="1" x14ac:dyDescent="0.25">
      <c r="A2931" s="125">
        <v>924428</v>
      </c>
      <c r="B2931" s="125">
        <v>2011</v>
      </c>
      <c r="C2931" s="125">
        <v>56</v>
      </c>
      <c r="D2931" s="125">
        <v>3</v>
      </c>
      <c r="E2931" s="125">
        <v>4</v>
      </c>
      <c r="F2931" s="125">
        <v>6190.3139959999999</v>
      </c>
      <c r="G2931" s="125">
        <v>0</v>
      </c>
      <c r="H2931" s="125">
        <v>7639.6625000000004</v>
      </c>
      <c r="I2931" s="125">
        <v>6204.9338829999997</v>
      </c>
      <c r="J2931" s="125">
        <v>6190.3139959999999</v>
      </c>
    </row>
    <row r="2932" spans="1:10" x14ac:dyDescent="0.25">
      <c r="A2932" s="125">
        <v>924429</v>
      </c>
      <c r="B2932" s="125">
        <v>2011</v>
      </c>
      <c r="C2932" s="125">
        <v>56</v>
      </c>
      <c r="D2932" s="125">
        <v>4</v>
      </c>
      <c r="E2932" s="125">
        <v>1</v>
      </c>
      <c r="F2932" s="129">
        <v>3926.7171189999999</v>
      </c>
      <c r="G2932" s="129">
        <v>0</v>
      </c>
      <c r="H2932" s="129">
        <v>4475.8962499999998</v>
      </c>
      <c r="I2932" s="129">
        <v>3929.389318</v>
      </c>
      <c r="J2932" s="129">
        <v>3926.7171189999999</v>
      </c>
    </row>
    <row r="2933" spans="1:10" hidden="1" x14ac:dyDescent="0.25">
      <c r="A2933" s="125">
        <v>924430</v>
      </c>
      <c r="B2933" s="125">
        <v>2011</v>
      </c>
      <c r="C2933" s="125">
        <v>56</v>
      </c>
      <c r="D2933" s="125">
        <v>4</v>
      </c>
      <c r="E2933" s="125">
        <v>2</v>
      </c>
      <c r="F2933" s="125">
        <v>3701.6667910000001</v>
      </c>
      <c r="G2933" s="125">
        <v>0</v>
      </c>
      <c r="H2933" s="125">
        <v>3926.7171189999999</v>
      </c>
      <c r="I2933" s="125">
        <v>3783.3919449999999</v>
      </c>
      <c r="J2933" s="125">
        <v>3701.6667910000001</v>
      </c>
    </row>
    <row r="2934" spans="1:10" hidden="1" x14ac:dyDescent="0.25">
      <c r="A2934" s="125">
        <v>924431</v>
      </c>
      <c r="B2934" s="125">
        <v>2011</v>
      </c>
      <c r="C2934" s="125">
        <v>56</v>
      </c>
      <c r="D2934" s="125">
        <v>4</v>
      </c>
      <c r="E2934" s="125">
        <v>3</v>
      </c>
      <c r="F2934" s="125">
        <v>1725.015795</v>
      </c>
      <c r="G2934" s="125">
        <v>1434.698641</v>
      </c>
      <c r="H2934" s="125">
        <v>3701.6667910000001</v>
      </c>
      <c r="I2934" s="125">
        <v>3500.6662839999999</v>
      </c>
      <c r="J2934" s="125">
        <v>3159.7144360000002</v>
      </c>
    </row>
    <row r="2935" spans="1:10" hidden="1" x14ac:dyDescent="0.25">
      <c r="A2935" s="125">
        <v>924432</v>
      </c>
      <c r="B2935" s="125">
        <v>2011</v>
      </c>
      <c r="C2935" s="125">
        <v>56</v>
      </c>
      <c r="D2935" s="125">
        <v>4</v>
      </c>
      <c r="E2935" s="125">
        <v>4</v>
      </c>
      <c r="F2935" s="125">
        <v>3785.7851599999999</v>
      </c>
      <c r="G2935" s="125">
        <v>0</v>
      </c>
      <c r="H2935" s="125">
        <v>4314.0851270000003</v>
      </c>
      <c r="I2935" s="125">
        <v>3787.335333</v>
      </c>
      <c r="J2935" s="125">
        <v>3785.7851599999999</v>
      </c>
    </row>
    <row r="2936" spans="1:10" x14ac:dyDescent="0.25">
      <c r="A2936" s="125">
        <v>924433</v>
      </c>
      <c r="B2936" s="125">
        <v>2011</v>
      </c>
      <c r="C2936" s="125">
        <v>56</v>
      </c>
      <c r="D2936" s="125">
        <v>5</v>
      </c>
      <c r="E2936" s="125">
        <v>1</v>
      </c>
      <c r="F2936" s="129">
        <v>690.03550399999995</v>
      </c>
      <c r="G2936" s="129">
        <v>0</v>
      </c>
      <c r="H2936" s="129">
        <v>733.77440000000001</v>
      </c>
      <c r="I2936" s="129">
        <v>690.04144599999995</v>
      </c>
      <c r="J2936" s="129">
        <v>690.03550399999995</v>
      </c>
    </row>
    <row r="2937" spans="1:10" hidden="1" x14ac:dyDescent="0.25">
      <c r="A2937" s="125">
        <v>924434</v>
      </c>
      <c r="B2937" s="125">
        <v>2011</v>
      </c>
      <c r="C2937" s="125">
        <v>56</v>
      </c>
      <c r="D2937" s="125">
        <v>5</v>
      </c>
      <c r="E2937" s="125">
        <v>2</v>
      </c>
      <c r="F2937" s="125">
        <v>663.66682500000002</v>
      </c>
      <c r="G2937" s="125">
        <v>0</v>
      </c>
      <c r="H2937" s="125">
        <v>690.03550399999995</v>
      </c>
      <c r="I2937" s="125">
        <v>678.02888600000006</v>
      </c>
      <c r="J2937" s="125">
        <v>663.66682500000002</v>
      </c>
    </row>
    <row r="2938" spans="1:10" hidden="1" x14ac:dyDescent="0.25">
      <c r="A2938" s="125">
        <v>924435</v>
      </c>
      <c r="B2938" s="125">
        <v>2011</v>
      </c>
      <c r="C2938" s="125">
        <v>56</v>
      </c>
      <c r="D2938" s="125">
        <v>5</v>
      </c>
      <c r="E2938" s="125">
        <v>3</v>
      </c>
      <c r="F2938" s="125">
        <v>0</v>
      </c>
      <c r="G2938" s="125">
        <v>561.92970800000001</v>
      </c>
      <c r="H2938" s="125">
        <v>663.66682500000002</v>
      </c>
      <c r="I2938" s="125">
        <v>646.41148699999997</v>
      </c>
      <c r="J2938" s="125">
        <v>561.92970800000001</v>
      </c>
    </row>
    <row r="2939" spans="1:10" hidden="1" x14ac:dyDescent="0.25">
      <c r="A2939" s="125">
        <v>924436</v>
      </c>
      <c r="B2939" s="125">
        <v>2011</v>
      </c>
      <c r="C2939" s="125">
        <v>56</v>
      </c>
      <c r="D2939" s="125">
        <v>5</v>
      </c>
      <c r="E2939" s="125">
        <v>4</v>
      </c>
      <c r="F2939" s="125">
        <v>1622.199423</v>
      </c>
      <c r="G2939" s="125">
        <v>0</v>
      </c>
      <c r="H2939" s="125">
        <v>1725.015795</v>
      </c>
      <c r="I2939" s="125">
        <v>1622.204853</v>
      </c>
      <c r="J2939" s="125">
        <v>1622.199423</v>
      </c>
    </row>
    <row r="2940" spans="1:10" x14ac:dyDescent="0.25">
      <c r="A2940" s="125">
        <v>924437</v>
      </c>
      <c r="B2940" s="125">
        <v>2011</v>
      </c>
      <c r="C2940" s="125">
        <v>57</v>
      </c>
      <c r="D2940" s="125">
        <v>2</v>
      </c>
      <c r="E2940" s="125">
        <v>1</v>
      </c>
      <c r="F2940" s="129">
        <v>114629.687089</v>
      </c>
      <c r="G2940" s="129">
        <v>0</v>
      </c>
      <c r="H2940" s="129">
        <v>154586.28020000001</v>
      </c>
      <c r="I2940" s="129">
        <v>114749.395792</v>
      </c>
      <c r="J2940" s="129">
        <v>114629.687089</v>
      </c>
    </row>
    <row r="2941" spans="1:10" hidden="1" x14ac:dyDescent="0.25">
      <c r="A2941" s="125">
        <v>924438</v>
      </c>
      <c r="B2941" s="125">
        <v>2011</v>
      </c>
      <c r="C2941" s="125">
        <v>57</v>
      </c>
      <c r="D2941" s="125">
        <v>2</v>
      </c>
      <c r="E2941" s="125">
        <v>2</v>
      </c>
      <c r="F2941" s="125">
        <v>105051.96639099999</v>
      </c>
      <c r="G2941" s="125">
        <v>0</v>
      </c>
      <c r="H2941" s="125">
        <v>114629.687089</v>
      </c>
      <c r="I2941" s="125">
        <v>105275.90462299999</v>
      </c>
      <c r="J2941" s="125">
        <v>105051.96639099999</v>
      </c>
    </row>
    <row r="2942" spans="1:10" hidden="1" x14ac:dyDescent="0.25">
      <c r="A2942" s="125">
        <v>924439</v>
      </c>
      <c r="B2942" s="125">
        <v>2011</v>
      </c>
      <c r="C2942" s="125">
        <v>57</v>
      </c>
      <c r="D2942" s="125">
        <v>2</v>
      </c>
      <c r="E2942" s="125">
        <v>3</v>
      </c>
      <c r="F2942" s="125">
        <v>83081.042702999999</v>
      </c>
      <c r="G2942" s="125">
        <v>8609.0435109999999</v>
      </c>
      <c r="H2942" s="125">
        <v>105051.96639099999</v>
      </c>
      <c r="I2942" s="125">
        <v>92456.235621</v>
      </c>
      <c r="J2942" s="125">
        <v>91690.086215000003</v>
      </c>
    </row>
    <row r="2943" spans="1:10" hidden="1" x14ac:dyDescent="0.25">
      <c r="A2943" s="125">
        <v>924440</v>
      </c>
      <c r="B2943" s="125">
        <v>2011</v>
      </c>
      <c r="C2943" s="125">
        <v>57</v>
      </c>
      <c r="D2943" s="125">
        <v>2</v>
      </c>
      <c r="E2943" s="125">
        <v>4</v>
      </c>
      <c r="F2943" s="125">
        <v>114702.55080700001</v>
      </c>
      <c r="G2943" s="125">
        <v>0</v>
      </c>
      <c r="H2943" s="125">
        <v>154586.28020000001</v>
      </c>
      <c r="I2943" s="125">
        <v>114749.395792</v>
      </c>
      <c r="J2943" s="125">
        <v>114702.55080700001</v>
      </c>
    </row>
    <row r="2944" spans="1:10" x14ac:dyDescent="0.25">
      <c r="A2944" s="125">
        <v>924441</v>
      </c>
      <c r="B2944" s="125">
        <v>2011</v>
      </c>
      <c r="C2944" s="125">
        <v>57</v>
      </c>
      <c r="D2944" s="125">
        <v>3</v>
      </c>
      <c r="E2944" s="125">
        <v>1</v>
      </c>
      <c r="F2944" s="129">
        <v>64871.549486000004</v>
      </c>
      <c r="G2944" s="129">
        <v>0</v>
      </c>
      <c r="H2944" s="129">
        <v>79976.523000000001</v>
      </c>
      <c r="I2944" s="129">
        <v>64956.931981000002</v>
      </c>
      <c r="J2944" s="129">
        <v>64871.549486000004</v>
      </c>
    </row>
    <row r="2945" spans="1:10" hidden="1" x14ac:dyDescent="0.25">
      <c r="A2945" s="125">
        <v>924442</v>
      </c>
      <c r="B2945" s="125">
        <v>2011</v>
      </c>
      <c r="C2945" s="125">
        <v>57</v>
      </c>
      <c r="D2945" s="125">
        <v>3</v>
      </c>
      <c r="E2945" s="125">
        <v>2</v>
      </c>
      <c r="F2945" s="125">
        <v>60570.370730000002</v>
      </c>
      <c r="G2945" s="125">
        <v>0</v>
      </c>
      <c r="H2945" s="125">
        <v>64871.549486000004</v>
      </c>
      <c r="I2945" s="125">
        <v>61128.461081000001</v>
      </c>
      <c r="J2945" s="125">
        <v>60570.370730000002</v>
      </c>
    </row>
    <row r="2946" spans="1:10" hidden="1" x14ac:dyDescent="0.25">
      <c r="A2946" s="125">
        <v>924443</v>
      </c>
      <c r="B2946" s="125">
        <v>2011</v>
      </c>
      <c r="C2946" s="125">
        <v>57</v>
      </c>
      <c r="D2946" s="125">
        <v>3</v>
      </c>
      <c r="E2946" s="125">
        <v>3</v>
      </c>
      <c r="F2946" s="125">
        <v>36838.674928</v>
      </c>
      <c r="G2946" s="125">
        <v>15755.293098</v>
      </c>
      <c r="H2946" s="125">
        <v>60570.370730000002</v>
      </c>
      <c r="I2946" s="125">
        <v>55403.718107000001</v>
      </c>
      <c r="J2946" s="125">
        <v>52593.968025000002</v>
      </c>
    </row>
    <row r="2947" spans="1:10" hidden="1" x14ac:dyDescent="0.25">
      <c r="A2947" s="125">
        <v>924444</v>
      </c>
      <c r="B2947" s="125">
        <v>2011</v>
      </c>
      <c r="C2947" s="125">
        <v>57</v>
      </c>
      <c r="D2947" s="125">
        <v>3</v>
      </c>
      <c r="E2947" s="125">
        <v>4</v>
      </c>
      <c r="F2947" s="125">
        <v>67436.620276999995</v>
      </c>
      <c r="G2947" s="125">
        <v>0</v>
      </c>
      <c r="H2947" s="125">
        <v>83081.042702999999</v>
      </c>
      <c r="I2947" s="125">
        <v>67478.422884</v>
      </c>
      <c r="J2947" s="125">
        <v>67436.620276999995</v>
      </c>
    </row>
    <row r="2948" spans="1:10" x14ac:dyDescent="0.25">
      <c r="A2948" s="125">
        <v>924445</v>
      </c>
      <c r="B2948" s="125">
        <v>2011</v>
      </c>
      <c r="C2948" s="125">
        <v>57</v>
      </c>
      <c r="D2948" s="125">
        <v>4</v>
      </c>
      <c r="E2948" s="125">
        <v>1</v>
      </c>
      <c r="F2948" s="129">
        <v>252179.62564000001</v>
      </c>
      <c r="G2948" s="129">
        <v>0</v>
      </c>
      <c r="H2948" s="129">
        <v>289483.484</v>
      </c>
      <c r="I2948" s="129">
        <v>254137.55060399999</v>
      </c>
      <c r="J2948" s="129">
        <v>252179.62564000001</v>
      </c>
    </row>
    <row r="2949" spans="1:10" hidden="1" x14ac:dyDescent="0.25">
      <c r="A2949" s="125">
        <v>924446</v>
      </c>
      <c r="B2949" s="125">
        <v>2011</v>
      </c>
      <c r="C2949" s="125">
        <v>57</v>
      </c>
      <c r="D2949" s="125">
        <v>4</v>
      </c>
      <c r="E2949" s="125">
        <v>2</v>
      </c>
      <c r="F2949" s="125">
        <v>236220.66958099999</v>
      </c>
      <c r="G2949" s="125">
        <v>0</v>
      </c>
      <c r="H2949" s="125">
        <v>252179.62564000001</v>
      </c>
      <c r="I2949" s="125">
        <v>242975.06930500001</v>
      </c>
      <c r="J2949" s="125">
        <v>236220.66958099999</v>
      </c>
    </row>
    <row r="2950" spans="1:10" hidden="1" x14ac:dyDescent="0.25">
      <c r="A2950" s="125">
        <v>924447</v>
      </c>
      <c r="B2950" s="125">
        <v>2011</v>
      </c>
      <c r="C2950" s="125">
        <v>57</v>
      </c>
      <c r="D2950" s="125">
        <v>4</v>
      </c>
      <c r="E2950" s="125">
        <v>3</v>
      </c>
      <c r="F2950" s="125">
        <v>61398.211966000003</v>
      </c>
      <c r="G2950" s="125">
        <v>136706.726715</v>
      </c>
      <c r="H2950" s="125">
        <v>236220.66958099999</v>
      </c>
      <c r="I2950" s="125">
        <v>223393.887223</v>
      </c>
      <c r="J2950" s="125">
        <v>198104.93868200001</v>
      </c>
    </row>
    <row r="2951" spans="1:10" hidden="1" x14ac:dyDescent="0.25">
      <c r="A2951" s="125">
        <v>924448</v>
      </c>
      <c r="B2951" s="125">
        <v>2011</v>
      </c>
      <c r="C2951" s="125">
        <v>57</v>
      </c>
      <c r="D2951" s="125">
        <v>4</v>
      </c>
      <c r="E2951" s="125">
        <v>4</v>
      </c>
      <c r="F2951" s="125">
        <v>32240.776495999999</v>
      </c>
      <c r="G2951" s="125">
        <v>0</v>
      </c>
      <c r="H2951" s="125">
        <v>36838.674928</v>
      </c>
      <c r="I2951" s="125">
        <v>32340.672718999998</v>
      </c>
      <c r="J2951" s="125">
        <v>32240.776495999999</v>
      </c>
    </row>
    <row r="2952" spans="1:10" x14ac:dyDescent="0.25">
      <c r="A2952" s="125">
        <v>924449</v>
      </c>
      <c r="B2952" s="125">
        <v>2011</v>
      </c>
      <c r="C2952" s="125">
        <v>57</v>
      </c>
      <c r="D2952" s="125">
        <v>5</v>
      </c>
      <c r="E2952" s="125">
        <v>1</v>
      </c>
      <c r="F2952" s="129">
        <v>10003.863292</v>
      </c>
      <c r="G2952" s="129">
        <v>0</v>
      </c>
      <c r="H2952" s="129">
        <v>10678.27275</v>
      </c>
      <c r="I2952" s="129">
        <v>10041.847694</v>
      </c>
      <c r="J2952" s="129">
        <v>10003.863292</v>
      </c>
    </row>
    <row r="2953" spans="1:10" hidden="1" x14ac:dyDescent="0.25">
      <c r="A2953" s="125">
        <v>924450</v>
      </c>
      <c r="B2953" s="125">
        <v>2011</v>
      </c>
      <c r="C2953" s="125">
        <v>57</v>
      </c>
      <c r="D2953" s="125">
        <v>5</v>
      </c>
      <c r="E2953" s="125">
        <v>2</v>
      </c>
      <c r="F2953" s="125">
        <v>9210.3753080000006</v>
      </c>
      <c r="G2953" s="125">
        <v>0</v>
      </c>
      <c r="H2953" s="125">
        <v>10003.863292</v>
      </c>
      <c r="I2953" s="125">
        <v>9829.7960700000003</v>
      </c>
      <c r="J2953" s="125">
        <v>9210.3753080000006</v>
      </c>
    </row>
    <row r="2954" spans="1:10" hidden="1" x14ac:dyDescent="0.25">
      <c r="A2954" s="125">
        <v>924451</v>
      </c>
      <c r="B2954" s="125">
        <v>2011</v>
      </c>
      <c r="C2954" s="125">
        <v>57</v>
      </c>
      <c r="D2954" s="125">
        <v>5</v>
      </c>
      <c r="E2954" s="125">
        <v>3</v>
      </c>
      <c r="F2954" s="125">
        <v>0</v>
      </c>
      <c r="G2954" s="125">
        <v>7640.1323620000003</v>
      </c>
      <c r="H2954" s="125">
        <v>9210.3753080000006</v>
      </c>
      <c r="I2954" s="125">
        <v>8970.9055499999995</v>
      </c>
      <c r="J2954" s="125">
        <v>7640.1323620000003</v>
      </c>
    </row>
    <row r="2955" spans="1:10" hidden="1" x14ac:dyDescent="0.25">
      <c r="A2955" s="125">
        <v>924452</v>
      </c>
      <c r="B2955" s="125">
        <v>2011</v>
      </c>
      <c r="C2955" s="125">
        <v>57</v>
      </c>
      <c r="D2955" s="125">
        <v>5</v>
      </c>
      <c r="E2955" s="125">
        <v>4</v>
      </c>
      <c r="F2955" s="125">
        <v>57657.178851999997</v>
      </c>
      <c r="G2955" s="125">
        <v>0</v>
      </c>
      <c r="H2955" s="125">
        <v>61398.211966000003</v>
      </c>
      <c r="I2955" s="125">
        <v>57738.878533000003</v>
      </c>
      <c r="J2955" s="125">
        <v>57657.178851999997</v>
      </c>
    </row>
    <row r="2956" spans="1:10" x14ac:dyDescent="0.25">
      <c r="A2956" s="125">
        <v>924453</v>
      </c>
      <c r="B2956" s="125">
        <v>2011</v>
      </c>
      <c r="C2956" s="125">
        <v>58</v>
      </c>
      <c r="D2956" s="125">
        <v>2</v>
      </c>
      <c r="E2956" s="125">
        <v>1</v>
      </c>
      <c r="F2956" s="129">
        <v>2304.2774020000002</v>
      </c>
      <c r="G2956" s="129">
        <v>0</v>
      </c>
      <c r="H2956" s="129">
        <v>3107.4818500000001</v>
      </c>
      <c r="I2956" s="129">
        <v>2306.6837770000002</v>
      </c>
      <c r="J2956" s="129">
        <v>2304.2774020000002</v>
      </c>
    </row>
    <row r="2957" spans="1:10" hidden="1" x14ac:dyDescent="0.25">
      <c r="A2957" s="125">
        <v>924454</v>
      </c>
      <c r="B2957" s="125">
        <v>2011</v>
      </c>
      <c r="C2957" s="125">
        <v>58</v>
      </c>
      <c r="D2957" s="125">
        <v>2</v>
      </c>
      <c r="E2957" s="125">
        <v>2</v>
      </c>
      <c r="F2957" s="125">
        <v>2111.746776</v>
      </c>
      <c r="G2957" s="125">
        <v>0</v>
      </c>
      <c r="H2957" s="125">
        <v>2304.2774020000002</v>
      </c>
      <c r="I2957" s="125">
        <v>2116.2483659999998</v>
      </c>
      <c r="J2957" s="125">
        <v>2111.746776</v>
      </c>
    </row>
    <row r="2958" spans="1:10" hidden="1" x14ac:dyDescent="0.25">
      <c r="A2958" s="125">
        <v>924455</v>
      </c>
      <c r="B2958" s="125">
        <v>2011</v>
      </c>
      <c r="C2958" s="125">
        <v>58</v>
      </c>
      <c r="D2958" s="125">
        <v>2</v>
      </c>
      <c r="E2958" s="125">
        <v>3</v>
      </c>
      <c r="F2958" s="125">
        <v>1670.0888339999999</v>
      </c>
      <c r="G2958" s="125">
        <v>173.05834100000001</v>
      </c>
      <c r="H2958" s="125">
        <v>2111.746776</v>
      </c>
      <c r="I2958" s="125">
        <v>1858.5483380000001</v>
      </c>
      <c r="J2958" s="125">
        <v>1843.1471759999999</v>
      </c>
    </row>
    <row r="2959" spans="1:10" hidden="1" x14ac:dyDescent="0.25">
      <c r="A2959" s="125">
        <v>924456</v>
      </c>
      <c r="B2959" s="125">
        <v>2011</v>
      </c>
      <c r="C2959" s="125">
        <v>58</v>
      </c>
      <c r="D2959" s="125">
        <v>2</v>
      </c>
      <c r="E2959" s="125">
        <v>4</v>
      </c>
      <c r="F2959" s="125">
        <v>2305.742103</v>
      </c>
      <c r="G2959" s="125">
        <v>0</v>
      </c>
      <c r="H2959" s="125">
        <v>3107.4818500000001</v>
      </c>
      <c r="I2959" s="125">
        <v>2306.6837770000002</v>
      </c>
      <c r="J2959" s="125">
        <v>2305.742103</v>
      </c>
    </row>
    <row r="2960" spans="1:10" x14ac:dyDescent="0.25">
      <c r="A2960" s="125">
        <v>924457</v>
      </c>
      <c r="B2960" s="125">
        <v>2011</v>
      </c>
      <c r="C2960" s="125">
        <v>58</v>
      </c>
      <c r="D2960" s="125">
        <v>3</v>
      </c>
      <c r="E2960" s="125">
        <v>1</v>
      </c>
      <c r="F2960" s="129">
        <v>1298.1728029999999</v>
      </c>
      <c r="G2960" s="129">
        <v>0</v>
      </c>
      <c r="H2960" s="129">
        <v>1600.4449999999999</v>
      </c>
      <c r="I2960" s="129">
        <v>1299.881429</v>
      </c>
      <c r="J2960" s="129">
        <v>1298.1728029999999</v>
      </c>
    </row>
    <row r="2961" spans="1:10" hidden="1" x14ac:dyDescent="0.25">
      <c r="A2961" s="125">
        <v>924458</v>
      </c>
      <c r="B2961" s="125">
        <v>2011</v>
      </c>
      <c r="C2961" s="125">
        <v>58</v>
      </c>
      <c r="D2961" s="125">
        <v>3</v>
      </c>
      <c r="E2961" s="125">
        <v>2</v>
      </c>
      <c r="F2961" s="125">
        <v>1212.1000429999999</v>
      </c>
      <c r="G2961" s="125">
        <v>0</v>
      </c>
      <c r="H2961" s="125">
        <v>1298.1728029999999</v>
      </c>
      <c r="I2961" s="125">
        <v>1223.2682319999999</v>
      </c>
      <c r="J2961" s="125">
        <v>1212.1000429999999</v>
      </c>
    </row>
    <row r="2962" spans="1:10" hidden="1" x14ac:dyDescent="0.25">
      <c r="A2962" s="125">
        <v>924459</v>
      </c>
      <c r="B2962" s="125">
        <v>2011</v>
      </c>
      <c r="C2962" s="125">
        <v>58</v>
      </c>
      <c r="D2962" s="125">
        <v>3</v>
      </c>
      <c r="E2962" s="125">
        <v>3</v>
      </c>
      <c r="F2962" s="125">
        <v>737.19435299999998</v>
      </c>
      <c r="G2962" s="125">
        <v>315.28585500000003</v>
      </c>
      <c r="H2962" s="125">
        <v>1212.1000429999999</v>
      </c>
      <c r="I2962" s="125">
        <v>1108.7079100000001</v>
      </c>
      <c r="J2962" s="125">
        <v>1052.4802079999999</v>
      </c>
    </row>
    <row r="2963" spans="1:10" hidden="1" x14ac:dyDescent="0.25">
      <c r="A2963" s="125">
        <v>924460</v>
      </c>
      <c r="B2963" s="125">
        <v>2011</v>
      </c>
      <c r="C2963" s="125">
        <v>58</v>
      </c>
      <c r="D2963" s="125">
        <v>3</v>
      </c>
      <c r="E2963" s="125">
        <v>4</v>
      </c>
      <c r="F2963" s="125">
        <v>1355.6058379999999</v>
      </c>
      <c r="G2963" s="125">
        <v>0</v>
      </c>
      <c r="H2963" s="125">
        <v>1670.0888339999999</v>
      </c>
      <c r="I2963" s="125">
        <v>1356.4461510000001</v>
      </c>
      <c r="J2963" s="125">
        <v>1355.6058379999999</v>
      </c>
    </row>
    <row r="2964" spans="1:10" x14ac:dyDescent="0.25">
      <c r="A2964" s="125">
        <v>924461</v>
      </c>
      <c r="B2964" s="125">
        <v>2011</v>
      </c>
      <c r="C2964" s="125">
        <v>58</v>
      </c>
      <c r="D2964" s="125">
        <v>4</v>
      </c>
      <c r="E2964" s="125">
        <v>1</v>
      </c>
      <c r="F2964" s="129">
        <v>5042.0715259999997</v>
      </c>
      <c r="G2964" s="129">
        <v>0</v>
      </c>
      <c r="H2964" s="129">
        <v>5787.9237000000003</v>
      </c>
      <c r="I2964" s="129">
        <v>5081.2182160000002</v>
      </c>
      <c r="J2964" s="129">
        <v>5042.0715259999997</v>
      </c>
    </row>
    <row r="2965" spans="1:10" hidden="1" x14ac:dyDescent="0.25">
      <c r="A2965" s="125">
        <v>924462</v>
      </c>
      <c r="B2965" s="125">
        <v>2011</v>
      </c>
      <c r="C2965" s="125">
        <v>58</v>
      </c>
      <c r="D2965" s="125">
        <v>4</v>
      </c>
      <c r="E2965" s="125">
        <v>2</v>
      </c>
      <c r="F2965" s="125">
        <v>4722.9886589999996</v>
      </c>
      <c r="G2965" s="125">
        <v>0</v>
      </c>
      <c r="H2965" s="125">
        <v>5042.0715259999997</v>
      </c>
      <c r="I2965" s="125">
        <v>4858.0359150000004</v>
      </c>
      <c r="J2965" s="125">
        <v>4722.9886589999996</v>
      </c>
    </row>
    <row r="2966" spans="1:10" hidden="1" x14ac:dyDescent="0.25">
      <c r="A2966" s="125">
        <v>924463</v>
      </c>
      <c r="B2966" s="125">
        <v>2011</v>
      </c>
      <c r="C2966" s="125">
        <v>58</v>
      </c>
      <c r="D2966" s="125">
        <v>4</v>
      </c>
      <c r="E2966" s="125">
        <v>3</v>
      </c>
      <c r="F2966" s="125">
        <v>1227.0434359999999</v>
      </c>
      <c r="G2966" s="125">
        <v>2732.0843110000001</v>
      </c>
      <c r="H2966" s="125">
        <v>4722.9886589999996</v>
      </c>
      <c r="I2966" s="125">
        <v>4466.5303750000003</v>
      </c>
      <c r="J2966" s="125">
        <v>3959.127747</v>
      </c>
    </row>
    <row r="2967" spans="1:10" hidden="1" x14ac:dyDescent="0.25">
      <c r="A2967" s="125">
        <v>924464</v>
      </c>
      <c r="B2967" s="125">
        <v>2011</v>
      </c>
      <c r="C2967" s="125">
        <v>58</v>
      </c>
      <c r="D2967" s="125">
        <v>4</v>
      </c>
      <c r="E2967" s="125">
        <v>4</v>
      </c>
      <c r="F2967" s="125">
        <v>645.18385699999999</v>
      </c>
      <c r="G2967" s="125">
        <v>0</v>
      </c>
      <c r="H2967" s="125">
        <v>737.19435299999998</v>
      </c>
      <c r="I2967" s="125">
        <v>647.18292299999996</v>
      </c>
      <c r="J2967" s="125">
        <v>645.18385699999999</v>
      </c>
    </row>
    <row r="2968" spans="1:10" x14ac:dyDescent="0.25">
      <c r="A2968" s="125">
        <v>924465</v>
      </c>
      <c r="B2968" s="125">
        <v>2011</v>
      </c>
      <c r="C2968" s="125">
        <v>58</v>
      </c>
      <c r="D2968" s="125">
        <v>5</v>
      </c>
      <c r="E2968" s="125">
        <v>1</v>
      </c>
      <c r="F2968" s="129">
        <v>200.77268000000001</v>
      </c>
      <c r="G2968" s="129">
        <v>0</v>
      </c>
      <c r="H2968" s="129">
        <v>214.30775</v>
      </c>
      <c r="I2968" s="129">
        <v>201.535008</v>
      </c>
      <c r="J2968" s="129">
        <v>200.77268000000001</v>
      </c>
    </row>
    <row r="2969" spans="1:10" hidden="1" x14ac:dyDescent="0.25">
      <c r="A2969" s="125">
        <v>924466</v>
      </c>
      <c r="B2969" s="125">
        <v>2011</v>
      </c>
      <c r="C2969" s="125">
        <v>58</v>
      </c>
      <c r="D2969" s="125">
        <v>5</v>
      </c>
      <c r="E2969" s="125">
        <v>2</v>
      </c>
      <c r="F2969" s="125">
        <v>184.84776099999999</v>
      </c>
      <c r="G2969" s="125">
        <v>0</v>
      </c>
      <c r="H2969" s="125">
        <v>200.77268000000001</v>
      </c>
      <c r="I2969" s="125">
        <v>197.279235</v>
      </c>
      <c r="J2969" s="125">
        <v>184.84776099999999</v>
      </c>
    </row>
    <row r="2970" spans="1:10" hidden="1" x14ac:dyDescent="0.25">
      <c r="A2970" s="125">
        <v>924467</v>
      </c>
      <c r="B2970" s="125">
        <v>2011</v>
      </c>
      <c r="C2970" s="125">
        <v>58</v>
      </c>
      <c r="D2970" s="125">
        <v>5</v>
      </c>
      <c r="E2970" s="125">
        <v>3</v>
      </c>
      <c r="F2970" s="125">
        <v>0</v>
      </c>
      <c r="G2970" s="125">
        <v>153.33374699999999</v>
      </c>
      <c r="H2970" s="125">
        <v>184.84776099999999</v>
      </c>
      <c r="I2970" s="125">
        <v>180.041719</v>
      </c>
      <c r="J2970" s="125">
        <v>153.33374699999999</v>
      </c>
    </row>
    <row r="2971" spans="1:10" hidden="1" x14ac:dyDescent="0.25">
      <c r="A2971" s="125">
        <v>924468</v>
      </c>
      <c r="B2971" s="125">
        <v>2011</v>
      </c>
      <c r="C2971" s="125">
        <v>58</v>
      </c>
      <c r="D2971" s="125">
        <v>5</v>
      </c>
      <c r="E2971" s="125">
        <v>4</v>
      </c>
      <c r="F2971" s="125">
        <v>1152.278879</v>
      </c>
      <c r="G2971" s="125">
        <v>0</v>
      </c>
      <c r="H2971" s="125">
        <v>1227.0434359999999</v>
      </c>
      <c r="I2971" s="125">
        <v>1153.9116469999999</v>
      </c>
      <c r="J2971" s="125">
        <v>1152.278879</v>
      </c>
    </row>
    <row r="2972" spans="1:10" x14ac:dyDescent="0.25">
      <c r="A2972" s="125">
        <v>924469</v>
      </c>
      <c r="B2972" s="125">
        <v>2011</v>
      </c>
      <c r="C2972" s="125">
        <v>59</v>
      </c>
      <c r="D2972" s="125">
        <v>2</v>
      </c>
      <c r="E2972" s="125">
        <v>1</v>
      </c>
      <c r="F2972" s="129">
        <v>1194588.0085090001</v>
      </c>
      <c r="G2972" s="129">
        <v>0</v>
      </c>
      <c r="H2972" s="129">
        <v>1610087.2434</v>
      </c>
      <c r="I2972" s="129">
        <v>1195167.7607760001</v>
      </c>
      <c r="J2972" s="129">
        <v>1194588.0085090001</v>
      </c>
    </row>
    <row r="2973" spans="1:10" hidden="1" x14ac:dyDescent="0.25">
      <c r="A2973" s="125">
        <v>924470</v>
      </c>
      <c r="B2973" s="125">
        <v>2011</v>
      </c>
      <c r="C2973" s="125">
        <v>59</v>
      </c>
      <c r="D2973" s="125">
        <v>2</v>
      </c>
      <c r="E2973" s="125">
        <v>2</v>
      </c>
      <c r="F2973" s="125">
        <v>1096045.411175</v>
      </c>
      <c r="G2973" s="125">
        <v>0</v>
      </c>
      <c r="H2973" s="125">
        <v>1194588.0085090001</v>
      </c>
      <c r="I2973" s="125">
        <v>1097109.627015</v>
      </c>
      <c r="J2973" s="125">
        <v>1096045.411175</v>
      </c>
    </row>
    <row r="2974" spans="1:10" hidden="1" x14ac:dyDescent="0.25">
      <c r="A2974" s="125">
        <v>924471</v>
      </c>
      <c r="B2974" s="125">
        <v>2011</v>
      </c>
      <c r="C2974" s="125">
        <v>59</v>
      </c>
      <c r="D2974" s="125">
        <v>2</v>
      </c>
      <c r="E2974" s="125">
        <v>3</v>
      </c>
      <c r="F2974" s="125">
        <v>944137.44392400002</v>
      </c>
      <c r="G2974" s="125">
        <v>15202.331242</v>
      </c>
      <c r="H2974" s="125">
        <v>1096045.411175</v>
      </c>
      <c r="I2974" s="125">
        <v>964629.56637500005</v>
      </c>
      <c r="J2974" s="125">
        <v>959339.77516600001</v>
      </c>
    </row>
    <row r="2975" spans="1:10" hidden="1" x14ac:dyDescent="0.25">
      <c r="A2975" s="125">
        <v>924472</v>
      </c>
      <c r="B2975" s="125">
        <v>2011</v>
      </c>
      <c r="C2975" s="125">
        <v>59</v>
      </c>
      <c r="D2975" s="125">
        <v>2</v>
      </c>
      <c r="E2975" s="125">
        <v>4</v>
      </c>
      <c r="F2975" s="125">
        <v>1194625.5689729999</v>
      </c>
      <c r="G2975" s="125">
        <v>0</v>
      </c>
      <c r="H2975" s="125">
        <v>1610087.2434</v>
      </c>
      <c r="I2975" s="125">
        <v>1195167.7607760001</v>
      </c>
      <c r="J2975" s="125">
        <v>1194625.5689729999</v>
      </c>
    </row>
    <row r="2976" spans="1:10" x14ac:dyDescent="0.25">
      <c r="A2976" s="125">
        <v>924473</v>
      </c>
      <c r="B2976" s="125">
        <v>2011</v>
      </c>
      <c r="C2976" s="125">
        <v>59</v>
      </c>
      <c r="D2976" s="125">
        <v>3</v>
      </c>
      <c r="E2976" s="125">
        <v>1</v>
      </c>
      <c r="F2976" s="129">
        <v>353822.89633999998</v>
      </c>
      <c r="G2976" s="129">
        <v>0</v>
      </c>
      <c r="H2976" s="129">
        <v>436039.13919999998</v>
      </c>
      <c r="I2976" s="129">
        <v>354150.98885800003</v>
      </c>
      <c r="J2976" s="129">
        <v>353822.89633999998</v>
      </c>
    </row>
    <row r="2977" spans="1:10" hidden="1" x14ac:dyDescent="0.25">
      <c r="A2977" s="125">
        <v>924474</v>
      </c>
      <c r="B2977" s="125">
        <v>2011</v>
      </c>
      <c r="C2977" s="125">
        <v>59</v>
      </c>
      <c r="D2977" s="125">
        <v>3</v>
      </c>
      <c r="E2977" s="125">
        <v>2</v>
      </c>
      <c r="F2977" s="125">
        <v>323865.461175</v>
      </c>
      <c r="G2977" s="125">
        <v>0</v>
      </c>
      <c r="H2977" s="125">
        <v>353822.89633999998</v>
      </c>
      <c r="I2977" s="125">
        <v>333407.315221</v>
      </c>
      <c r="J2977" s="125">
        <v>323865.461175</v>
      </c>
    </row>
    <row r="2978" spans="1:10" hidden="1" x14ac:dyDescent="0.25">
      <c r="A2978" s="125">
        <v>924475</v>
      </c>
      <c r="B2978" s="125">
        <v>2011</v>
      </c>
      <c r="C2978" s="125">
        <v>59</v>
      </c>
      <c r="D2978" s="125">
        <v>3</v>
      </c>
      <c r="E2978" s="125">
        <v>3</v>
      </c>
      <c r="F2978" s="125">
        <v>236802.98180199999</v>
      </c>
      <c r="G2978" s="125">
        <v>40489.379277</v>
      </c>
      <c r="H2978" s="125">
        <v>323865.461175</v>
      </c>
      <c r="I2978" s="125">
        <v>296239.73733700003</v>
      </c>
      <c r="J2978" s="125">
        <v>277292.36108</v>
      </c>
    </row>
    <row r="2979" spans="1:10" hidden="1" x14ac:dyDescent="0.25">
      <c r="A2979" s="125">
        <v>924476</v>
      </c>
      <c r="B2979" s="125">
        <v>2011</v>
      </c>
      <c r="C2979" s="125">
        <v>59</v>
      </c>
      <c r="D2979" s="125">
        <v>3</v>
      </c>
      <c r="E2979" s="125">
        <v>4</v>
      </c>
      <c r="F2979" s="125">
        <v>766357.11188400001</v>
      </c>
      <c r="G2979" s="125">
        <v>0</v>
      </c>
      <c r="H2979" s="125">
        <v>944137.44392400002</v>
      </c>
      <c r="I2979" s="125">
        <v>766828.43195500004</v>
      </c>
      <c r="J2979" s="125">
        <v>766357.11188400001</v>
      </c>
    </row>
    <row r="2980" spans="1:10" x14ac:dyDescent="0.25">
      <c r="A2980" s="125">
        <v>924477</v>
      </c>
      <c r="B2980" s="125">
        <v>2011</v>
      </c>
      <c r="C2980" s="125">
        <v>59</v>
      </c>
      <c r="D2980" s="125">
        <v>4</v>
      </c>
      <c r="E2980" s="125">
        <v>1</v>
      </c>
      <c r="F2980" s="129">
        <v>227000.07197700001</v>
      </c>
      <c r="G2980" s="129">
        <v>0</v>
      </c>
      <c r="H2980" s="129">
        <v>260636.11730000001</v>
      </c>
      <c r="I2980" s="129">
        <v>228812.44737800001</v>
      </c>
      <c r="J2980" s="129">
        <v>227000.07197700001</v>
      </c>
    </row>
    <row r="2981" spans="1:10" hidden="1" x14ac:dyDescent="0.25">
      <c r="A2981" s="125">
        <v>924478</v>
      </c>
      <c r="B2981" s="125">
        <v>2011</v>
      </c>
      <c r="C2981" s="125">
        <v>59</v>
      </c>
      <c r="D2981" s="125">
        <v>4</v>
      </c>
      <c r="E2981" s="125">
        <v>2</v>
      </c>
      <c r="F2981" s="125">
        <v>211486.314036</v>
      </c>
      <c r="G2981" s="125">
        <v>0</v>
      </c>
      <c r="H2981" s="125">
        <v>227000.07197700001</v>
      </c>
      <c r="I2981" s="125">
        <v>218714.56935000001</v>
      </c>
      <c r="J2981" s="125">
        <v>211486.314036</v>
      </c>
    </row>
    <row r="2982" spans="1:10" hidden="1" x14ac:dyDescent="0.25">
      <c r="A2982" s="125">
        <v>924479</v>
      </c>
      <c r="B2982" s="125">
        <v>2011</v>
      </c>
      <c r="C2982" s="125">
        <v>59</v>
      </c>
      <c r="D2982" s="125">
        <v>4</v>
      </c>
      <c r="E2982" s="125">
        <v>3</v>
      </c>
      <c r="F2982" s="125">
        <v>39632.646893999998</v>
      </c>
      <c r="G2982" s="125">
        <v>137264.23858899999</v>
      </c>
      <c r="H2982" s="125">
        <v>211486.314036</v>
      </c>
      <c r="I2982" s="125">
        <v>200002.60718399999</v>
      </c>
      <c r="J2982" s="125">
        <v>176896.88548299999</v>
      </c>
    </row>
    <row r="2983" spans="1:10" hidden="1" x14ac:dyDescent="0.25">
      <c r="A2983" s="125">
        <v>924480</v>
      </c>
      <c r="B2983" s="125">
        <v>2011</v>
      </c>
      <c r="C2983" s="125">
        <v>59</v>
      </c>
      <c r="D2983" s="125">
        <v>4</v>
      </c>
      <c r="E2983" s="125">
        <v>4</v>
      </c>
      <c r="F2983" s="125">
        <v>207119.59297699999</v>
      </c>
      <c r="G2983" s="125">
        <v>0</v>
      </c>
      <c r="H2983" s="125">
        <v>236802.98180199999</v>
      </c>
      <c r="I2983" s="125">
        <v>207889.33772400001</v>
      </c>
      <c r="J2983" s="125">
        <v>207119.59297699999</v>
      </c>
    </row>
    <row r="2984" spans="1:10" x14ac:dyDescent="0.25">
      <c r="A2984" s="125">
        <v>924481</v>
      </c>
      <c r="B2984" s="125">
        <v>2011</v>
      </c>
      <c r="C2984" s="125">
        <v>59</v>
      </c>
      <c r="D2984" s="125">
        <v>5</v>
      </c>
      <c r="E2984" s="125">
        <v>1</v>
      </c>
      <c r="F2984" s="129">
        <v>1746.887477</v>
      </c>
      <c r="G2984" s="129">
        <v>0</v>
      </c>
      <c r="H2984" s="129">
        <v>1857.83185</v>
      </c>
      <c r="I2984" s="129">
        <v>1747.1050720000001</v>
      </c>
      <c r="J2984" s="129">
        <v>1746.887477</v>
      </c>
    </row>
    <row r="2985" spans="1:10" hidden="1" x14ac:dyDescent="0.25">
      <c r="A2985" s="125">
        <v>924482</v>
      </c>
      <c r="B2985" s="125">
        <v>2011</v>
      </c>
      <c r="C2985" s="125">
        <v>59</v>
      </c>
      <c r="D2985" s="125">
        <v>5</v>
      </c>
      <c r="E2985" s="125">
        <v>2</v>
      </c>
      <c r="F2985" s="125">
        <v>1711.4498249999999</v>
      </c>
      <c r="G2985" s="125">
        <v>0</v>
      </c>
      <c r="H2985" s="125">
        <v>1746.887477</v>
      </c>
      <c r="I2985" s="125">
        <v>1716.4916350000001</v>
      </c>
      <c r="J2985" s="125">
        <v>1711.4498249999999</v>
      </c>
    </row>
    <row r="2986" spans="1:10" hidden="1" x14ac:dyDescent="0.25">
      <c r="A2986" s="125">
        <v>924483</v>
      </c>
      <c r="B2986" s="125">
        <v>2011</v>
      </c>
      <c r="C2986" s="125">
        <v>59</v>
      </c>
      <c r="D2986" s="125">
        <v>5</v>
      </c>
      <c r="E2986" s="125">
        <v>3</v>
      </c>
      <c r="F2986" s="125">
        <v>0</v>
      </c>
      <c r="G2986" s="125">
        <v>1573.4255860000001</v>
      </c>
      <c r="H2986" s="125">
        <v>1711.4498249999999</v>
      </c>
      <c r="I2986" s="125">
        <v>1666.9521299999999</v>
      </c>
      <c r="J2986" s="125">
        <v>1573.4255860000001</v>
      </c>
    </row>
    <row r="2987" spans="1:10" hidden="1" x14ac:dyDescent="0.25">
      <c r="A2987" s="125">
        <v>924484</v>
      </c>
      <c r="B2987" s="125">
        <v>2011</v>
      </c>
      <c r="C2987" s="125">
        <v>59</v>
      </c>
      <c r="D2987" s="125">
        <v>5</v>
      </c>
      <c r="E2987" s="125">
        <v>4</v>
      </c>
      <c r="F2987" s="125">
        <v>37265.914384000003</v>
      </c>
      <c r="G2987" s="125">
        <v>0</v>
      </c>
      <c r="H2987" s="125">
        <v>39632.646893999998</v>
      </c>
      <c r="I2987" s="125">
        <v>37270.541139000001</v>
      </c>
      <c r="J2987" s="125">
        <v>37265.914384000003</v>
      </c>
    </row>
    <row r="2988" spans="1:10" x14ac:dyDescent="0.25">
      <c r="A2988" s="125">
        <v>924485</v>
      </c>
      <c r="B2988" s="125">
        <v>2011</v>
      </c>
      <c r="C2988" s="125">
        <v>60</v>
      </c>
      <c r="D2988" s="125">
        <v>2</v>
      </c>
      <c r="E2988" s="125">
        <v>1</v>
      </c>
      <c r="F2988" s="129">
        <v>25372.529164</v>
      </c>
      <c r="G2988" s="129">
        <v>0</v>
      </c>
      <c r="H2988" s="129">
        <v>34197.552000000003</v>
      </c>
      <c r="I2988" s="129">
        <v>25384.842850000001</v>
      </c>
      <c r="J2988" s="129">
        <v>25372.529164</v>
      </c>
    </row>
    <row r="2989" spans="1:10" hidden="1" x14ac:dyDescent="0.25">
      <c r="A2989" s="125">
        <v>924486</v>
      </c>
      <c r="B2989" s="125">
        <v>2011</v>
      </c>
      <c r="C2989" s="125">
        <v>60</v>
      </c>
      <c r="D2989" s="125">
        <v>2</v>
      </c>
      <c r="E2989" s="125">
        <v>2</v>
      </c>
      <c r="F2989" s="125">
        <v>23279.527302999999</v>
      </c>
      <c r="G2989" s="125">
        <v>0</v>
      </c>
      <c r="H2989" s="125">
        <v>25372.529164</v>
      </c>
      <c r="I2989" s="125">
        <v>23302.130784000001</v>
      </c>
      <c r="J2989" s="125">
        <v>23279.527302999999</v>
      </c>
    </row>
    <row r="2990" spans="1:10" hidden="1" x14ac:dyDescent="0.25">
      <c r="A2990" s="125">
        <v>924487</v>
      </c>
      <c r="B2990" s="125">
        <v>2011</v>
      </c>
      <c r="C2990" s="125">
        <v>60</v>
      </c>
      <c r="D2990" s="125">
        <v>2</v>
      </c>
      <c r="E2990" s="125">
        <v>3</v>
      </c>
      <c r="F2990" s="125">
        <v>20052.978596000001</v>
      </c>
      <c r="G2990" s="125">
        <v>322.889453</v>
      </c>
      <c r="H2990" s="125">
        <v>23279.527302999999</v>
      </c>
      <c r="I2990" s="125">
        <v>20488.311978999998</v>
      </c>
      <c r="J2990" s="125">
        <v>20375.868049000001</v>
      </c>
    </row>
    <row r="2991" spans="1:10" hidden="1" x14ac:dyDescent="0.25">
      <c r="A2991" s="125">
        <v>924488</v>
      </c>
      <c r="B2991" s="125">
        <v>2011</v>
      </c>
      <c r="C2991" s="125">
        <v>60</v>
      </c>
      <c r="D2991" s="125">
        <v>2</v>
      </c>
      <c r="E2991" s="125">
        <v>4</v>
      </c>
      <c r="F2991" s="125">
        <v>25373.326932</v>
      </c>
      <c r="G2991" s="125">
        <v>0</v>
      </c>
      <c r="H2991" s="125">
        <v>34197.552000000003</v>
      </c>
      <c r="I2991" s="125">
        <v>25384.842850000001</v>
      </c>
      <c r="J2991" s="125">
        <v>25373.326932</v>
      </c>
    </row>
    <row r="2992" spans="1:10" x14ac:dyDescent="0.25">
      <c r="A2992" s="125">
        <v>924489</v>
      </c>
      <c r="B2992" s="125">
        <v>2011</v>
      </c>
      <c r="C2992" s="125">
        <v>60</v>
      </c>
      <c r="D2992" s="125">
        <v>3</v>
      </c>
      <c r="E2992" s="125">
        <v>1</v>
      </c>
      <c r="F2992" s="129">
        <v>7553.2025039999999</v>
      </c>
      <c r="G2992" s="129">
        <v>0</v>
      </c>
      <c r="H2992" s="129">
        <v>9312.1293000000005</v>
      </c>
      <c r="I2992" s="129">
        <v>7563.3114169999999</v>
      </c>
      <c r="J2992" s="129">
        <v>7553.2025039999999</v>
      </c>
    </row>
    <row r="2993" spans="1:10" hidden="1" x14ac:dyDescent="0.25">
      <c r="A2993" s="125">
        <v>924490</v>
      </c>
      <c r="B2993" s="125">
        <v>2011</v>
      </c>
      <c r="C2993" s="125">
        <v>60</v>
      </c>
      <c r="D2993" s="125">
        <v>3</v>
      </c>
      <c r="E2993" s="125">
        <v>2</v>
      </c>
      <c r="F2993" s="125">
        <v>6911.9941580000004</v>
      </c>
      <c r="G2993" s="125">
        <v>0</v>
      </c>
      <c r="H2993" s="125">
        <v>7553.2025039999999</v>
      </c>
      <c r="I2993" s="125">
        <v>7117.3827199999996</v>
      </c>
      <c r="J2993" s="125">
        <v>6911.9941580000004</v>
      </c>
    </row>
    <row r="2994" spans="1:10" hidden="1" x14ac:dyDescent="0.25">
      <c r="A2994" s="125">
        <v>924491</v>
      </c>
      <c r="B2994" s="125">
        <v>2011</v>
      </c>
      <c r="C2994" s="125">
        <v>60</v>
      </c>
      <c r="D2994" s="125">
        <v>3</v>
      </c>
      <c r="E2994" s="125">
        <v>3</v>
      </c>
      <c r="F2994" s="125">
        <v>5028.4032070000003</v>
      </c>
      <c r="G2994" s="125">
        <v>859.77348400000005</v>
      </c>
      <c r="H2994" s="125">
        <v>6911.9941580000004</v>
      </c>
      <c r="I2994" s="125">
        <v>6322.401057</v>
      </c>
      <c r="J2994" s="125">
        <v>5888.1766909999997</v>
      </c>
    </row>
    <row r="2995" spans="1:10" hidden="1" x14ac:dyDescent="0.25">
      <c r="A2995" s="125">
        <v>924492</v>
      </c>
      <c r="B2995" s="125">
        <v>2011</v>
      </c>
      <c r="C2995" s="125">
        <v>60</v>
      </c>
      <c r="D2995" s="125">
        <v>3</v>
      </c>
      <c r="E2995" s="125">
        <v>4</v>
      </c>
      <c r="F2995" s="125">
        <v>16272.183034</v>
      </c>
      <c r="G2995" s="125">
        <v>0</v>
      </c>
      <c r="H2995" s="125">
        <v>20052.978596000001</v>
      </c>
      <c r="I2995" s="125">
        <v>16287.029215</v>
      </c>
      <c r="J2995" s="125">
        <v>16272.183034</v>
      </c>
    </row>
    <row r="2996" spans="1:10" x14ac:dyDescent="0.25">
      <c r="A2996" s="125">
        <v>924493</v>
      </c>
      <c r="B2996" s="125">
        <v>2011</v>
      </c>
      <c r="C2996" s="125">
        <v>60</v>
      </c>
      <c r="D2996" s="125">
        <v>4</v>
      </c>
      <c r="E2996" s="125">
        <v>1</v>
      </c>
      <c r="F2996" s="129">
        <v>10034.109132</v>
      </c>
      <c r="G2996" s="129">
        <v>0</v>
      </c>
      <c r="H2996" s="129">
        <v>11527.891100000001</v>
      </c>
      <c r="I2996" s="129">
        <v>10120.335596999999</v>
      </c>
      <c r="J2996" s="129">
        <v>10034.109132</v>
      </c>
    </row>
    <row r="2997" spans="1:10" hidden="1" x14ac:dyDescent="0.25">
      <c r="A2997" s="125">
        <v>924494</v>
      </c>
      <c r="B2997" s="125">
        <v>2011</v>
      </c>
      <c r="C2997" s="125">
        <v>60</v>
      </c>
      <c r="D2997" s="125">
        <v>4</v>
      </c>
      <c r="E2997" s="125">
        <v>2</v>
      </c>
      <c r="F2997" s="125">
        <v>9346.3641179999995</v>
      </c>
      <c r="G2997" s="125">
        <v>0</v>
      </c>
      <c r="H2997" s="125">
        <v>10034.109132</v>
      </c>
      <c r="I2997" s="125">
        <v>9667.8641480000006</v>
      </c>
      <c r="J2997" s="125">
        <v>9346.3641179999995</v>
      </c>
    </row>
    <row r="2998" spans="1:10" hidden="1" x14ac:dyDescent="0.25">
      <c r="A2998" s="125">
        <v>924495</v>
      </c>
      <c r="B2998" s="125">
        <v>2011</v>
      </c>
      <c r="C2998" s="125">
        <v>60</v>
      </c>
      <c r="D2998" s="125">
        <v>4</v>
      </c>
      <c r="E2998" s="125">
        <v>3</v>
      </c>
      <c r="F2998" s="125">
        <v>1750.2387450000001</v>
      </c>
      <c r="G2998" s="125">
        <v>6061.8002470000001</v>
      </c>
      <c r="H2998" s="125">
        <v>9346.3641179999995</v>
      </c>
      <c r="I2998" s="125">
        <v>8838.8565460000009</v>
      </c>
      <c r="J2998" s="125">
        <v>7812.0389919999998</v>
      </c>
    </row>
    <row r="2999" spans="1:10" hidden="1" x14ac:dyDescent="0.25">
      <c r="A2999" s="125">
        <v>924496</v>
      </c>
      <c r="B2999" s="125">
        <v>2011</v>
      </c>
      <c r="C2999" s="125">
        <v>60</v>
      </c>
      <c r="D2999" s="125">
        <v>4</v>
      </c>
      <c r="E2999" s="125">
        <v>4</v>
      </c>
      <c r="F2999" s="125">
        <v>4395.7287660000002</v>
      </c>
      <c r="G2999" s="125">
        <v>0</v>
      </c>
      <c r="H2999" s="125">
        <v>5028.4032070000003</v>
      </c>
      <c r="I2999" s="125">
        <v>4414.4351749999996</v>
      </c>
      <c r="J2999" s="125">
        <v>4395.7287660000002</v>
      </c>
    </row>
    <row r="3000" spans="1:10" x14ac:dyDescent="0.25">
      <c r="A3000" s="125">
        <v>924497</v>
      </c>
      <c r="B3000" s="125">
        <v>2011</v>
      </c>
      <c r="C3000" s="125">
        <v>60</v>
      </c>
      <c r="D3000" s="125">
        <v>5</v>
      </c>
      <c r="E3000" s="125">
        <v>1</v>
      </c>
      <c r="F3000" s="129">
        <v>60.799067000000001</v>
      </c>
      <c r="G3000" s="129">
        <v>0</v>
      </c>
      <c r="H3000" s="129">
        <v>64.660399999999996</v>
      </c>
      <c r="I3000" s="129">
        <v>60.806640000000002</v>
      </c>
      <c r="J3000" s="129">
        <v>60.799067000000001</v>
      </c>
    </row>
    <row r="3001" spans="1:10" hidden="1" x14ac:dyDescent="0.25">
      <c r="A3001" s="125">
        <v>924498</v>
      </c>
      <c r="B3001" s="125">
        <v>2011</v>
      </c>
      <c r="C3001" s="125">
        <v>60</v>
      </c>
      <c r="D3001" s="125">
        <v>5</v>
      </c>
      <c r="E3001" s="125">
        <v>2</v>
      </c>
      <c r="F3001" s="125">
        <v>59.565686999999997</v>
      </c>
      <c r="G3001" s="125">
        <v>0</v>
      </c>
      <c r="H3001" s="125">
        <v>60.799067000000001</v>
      </c>
      <c r="I3001" s="125">
        <v>59.741163</v>
      </c>
      <c r="J3001" s="125">
        <v>59.565686999999997</v>
      </c>
    </row>
    <row r="3002" spans="1:10" hidden="1" x14ac:dyDescent="0.25">
      <c r="A3002" s="125">
        <v>924499</v>
      </c>
      <c r="B3002" s="125">
        <v>2011</v>
      </c>
      <c r="C3002" s="125">
        <v>60</v>
      </c>
      <c r="D3002" s="125">
        <v>5</v>
      </c>
      <c r="E3002" s="125">
        <v>3</v>
      </c>
      <c r="F3002" s="125">
        <v>0</v>
      </c>
      <c r="G3002" s="125">
        <v>54.757711999999998</v>
      </c>
      <c r="H3002" s="125">
        <v>59.565686999999997</v>
      </c>
      <c r="I3002" s="125">
        <v>58.016978999999999</v>
      </c>
      <c r="J3002" s="125">
        <v>54.757711999999998</v>
      </c>
    </row>
    <row r="3003" spans="1:10" hidden="1" x14ac:dyDescent="0.25">
      <c r="A3003" s="125">
        <v>924500</v>
      </c>
      <c r="B3003" s="125">
        <v>2011</v>
      </c>
      <c r="C3003" s="125">
        <v>60</v>
      </c>
      <c r="D3003" s="125">
        <v>5</v>
      </c>
      <c r="E3003" s="125">
        <v>4</v>
      </c>
      <c r="F3003" s="125">
        <v>1645.7201910000001</v>
      </c>
      <c r="G3003" s="125">
        <v>0</v>
      </c>
      <c r="H3003" s="125">
        <v>1750.2387450000001</v>
      </c>
      <c r="I3003" s="125">
        <v>1645.924516</v>
      </c>
      <c r="J3003" s="125">
        <v>1645.7201910000001</v>
      </c>
    </row>
    <row r="3004" spans="1:10" x14ac:dyDescent="0.25">
      <c r="A3004" s="125">
        <v>924501</v>
      </c>
      <c r="B3004" s="125">
        <v>2011</v>
      </c>
      <c r="C3004" s="125">
        <v>61</v>
      </c>
      <c r="D3004" s="125">
        <v>2</v>
      </c>
      <c r="E3004" s="125">
        <v>1</v>
      </c>
      <c r="F3004" s="129">
        <v>354107.70878599997</v>
      </c>
      <c r="G3004" s="129">
        <v>0</v>
      </c>
      <c r="H3004" s="129">
        <v>477287.62770000001</v>
      </c>
      <c r="I3004" s="129">
        <v>354290.606042</v>
      </c>
      <c r="J3004" s="129">
        <v>354107.70878599997</v>
      </c>
    </row>
    <row r="3005" spans="1:10" hidden="1" x14ac:dyDescent="0.25">
      <c r="A3005" s="125">
        <v>924502</v>
      </c>
      <c r="B3005" s="125">
        <v>2011</v>
      </c>
      <c r="C3005" s="125">
        <v>61</v>
      </c>
      <c r="D3005" s="125">
        <v>2</v>
      </c>
      <c r="E3005" s="125">
        <v>2</v>
      </c>
      <c r="F3005" s="125">
        <v>324908.64562099997</v>
      </c>
      <c r="G3005" s="125">
        <v>0</v>
      </c>
      <c r="H3005" s="125">
        <v>354107.70878599997</v>
      </c>
      <c r="I3005" s="125">
        <v>325212.51974900003</v>
      </c>
      <c r="J3005" s="125">
        <v>324908.64562099997</v>
      </c>
    </row>
    <row r="3006" spans="1:10" hidden="1" x14ac:dyDescent="0.25">
      <c r="A3006" s="125">
        <v>924503</v>
      </c>
      <c r="B3006" s="125">
        <v>2011</v>
      </c>
      <c r="C3006" s="125">
        <v>61</v>
      </c>
      <c r="D3006" s="125">
        <v>2</v>
      </c>
      <c r="E3006" s="125">
        <v>3</v>
      </c>
      <c r="F3006" s="125">
        <v>276144.42192200001</v>
      </c>
      <c r="G3006" s="125">
        <v>8553.5278359999993</v>
      </c>
      <c r="H3006" s="125">
        <v>324908.64562099997</v>
      </c>
      <c r="I3006" s="125">
        <v>285952.09901100001</v>
      </c>
      <c r="J3006" s="125">
        <v>284697.94975799997</v>
      </c>
    </row>
    <row r="3007" spans="1:10" hidden="1" x14ac:dyDescent="0.25">
      <c r="A3007" s="125">
        <v>924504</v>
      </c>
      <c r="B3007" s="125">
        <v>2011</v>
      </c>
      <c r="C3007" s="125">
        <v>61</v>
      </c>
      <c r="D3007" s="125">
        <v>2</v>
      </c>
      <c r="E3007" s="125">
        <v>4</v>
      </c>
      <c r="F3007" s="125">
        <v>354204.16883500002</v>
      </c>
      <c r="G3007" s="125">
        <v>0</v>
      </c>
      <c r="H3007" s="125">
        <v>477287.62770000001</v>
      </c>
      <c r="I3007" s="125">
        <v>354290.606042</v>
      </c>
      <c r="J3007" s="125">
        <v>354204.16883500002</v>
      </c>
    </row>
    <row r="3008" spans="1:10" x14ac:dyDescent="0.25">
      <c r="A3008" s="125">
        <v>924505</v>
      </c>
      <c r="B3008" s="125">
        <v>2011</v>
      </c>
      <c r="C3008" s="125">
        <v>61</v>
      </c>
      <c r="D3008" s="125">
        <v>3</v>
      </c>
      <c r="E3008" s="125">
        <v>1</v>
      </c>
      <c r="F3008" s="129">
        <v>253440.60727000001</v>
      </c>
      <c r="G3008" s="129">
        <v>0</v>
      </c>
      <c r="H3008" s="129">
        <v>312209.58860000002</v>
      </c>
      <c r="I3008" s="129">
        <v>253576.62786099999</v>
      </c>
      <c r="J3008" s="129">
        <v>253440.60727000001</v>
      </c>
    </row>
    <row r="3009" spans="1:10" hidden="1" x14ac:dyDescent="0.25">
      <c r="A3009" s="125">
        <v>924506</v>
      </c>
      <c r="B3009" s="125">
        <v>2011</v>
      </c>
      <c r="C3009" s="125">
        <v>61</v>
      </c>
      <c r="D3009" s="125">
        <v>3</v>
      </c>
      <c r="E3009" s="125">
        <v>2</v>
      </c>
      <c r="F3009" s="125">
        <v>238336.11929599999</v>
      </c>
      <c r="G3009" s="125">
        <v>0</v>
      </c>
      <c r="H3009" s="125">
        <v>253440.60727000001</v>
      </c>
      <c r="I3009" s="125">
        <v>238817.08423099999</v>
      </c>
      <c r="J3009" s="125">
        <v>238336.11929599999</v>
      </c>
    </row>
    <row r="3010" spans="1:10" hidden="1" x14ac:dyDescent="0.25">
      <c r="A3010" s="125">
        <v>924507</v>
      </c>
      <c r="B3010" s="125">
        <v>2011</v>
      </c>
      <c r="C3010" s="125">
        <v>61</v>
      </c>
      <c r="D3010" s="125">
        <v>3</v>
      </c>
      <c r="E3010" s="125">
        <v>3</v>
      </c>
      <c r="F3010" s="125">
        <v>176494.444671</v>
      </c>
      <c r="G3010" s="125">
        <v>38520.802973999998</v>
      </c>
      <c r="H3010" s="125">
        <v>238336.11929599999</v>
      </c>
      <c r="I3010" s="125">
        <v>218006.04832</v>
      </c>
      <c r="J3010" s="125">
        <v>215015.247645</v>
      </c>
    </row>
    <row r="3011" spans="1:10" hidden="1" x14ac:dyDescent="0.25">
      <c r="A3011" s="125">
        <v>924508</v>
      </c>
      <c r="B3011" s="125">
        <v>2011</v>
      </c>
      <c r="C3011" s="125">
        <v>61</v>
      </c>
      <c r="D3011" s="125">
        <v>3</v>
      </c>
      <c r="E3011" s="125">
        <v>4</v>
      </c>
      <c r="F3011" s="125">
        <v>224220.94365999999</v>
      </c>
      <c r="G3011" s="125">
        <v>0</v>
      </c>
      <c r="H3011" s="125">
        <v>276144.42192200001</v>
      </c>
      <c r="I3011" s="125">
        <v>224284.49948500001</v>
      </c>
      <c r="J3011" s="125">
        <v>224220.94365999999</v>
      </c>
    </row>
    <row r="3012" spans="1:10" x14ac:dyDescent="0.25">
      <c r="A3012" s="125">
        <v>924509</v>
      </c>
      <c r="B3012" s="125">
        <v>2011</v>
      </c>
      <c r="C3012" s="125">
        <v>61</v>
      </c>
      <c r="D3012" s="125">
        <v>4</v>
      </c>
      <c r="E3012" s="125">
        <v>1</v>
      </c>
      <c r="F3012" s="129">
        <v>292197.83040099998</v>
      </c>
      <c r="G3012" s="129">
        <v>0</v>
      </c>
      <c r="H3012" s="129">
        <v>334472.10080000001</v>
      </c>
      <c r="I3012" s="129">
        <v>293633.05729199998</v>
      </c>
      <c r="J3012" s="129">
        <v>292197.83040099998</v>
      </c>
    </row>
    <row r="3013" spans="1:10" hidden="1" x14ac:dyDescent="0.25">
      <c r="A3013" s="125">
        <v>924510</v>
      </c>
      <c r="B3013" s="125">
        <v>2011</v>
      </c>
      <c r="C3013" s="125">
        <v>61</v>
      </c>
      <c r="D3013" s="125">
        <v>4</v>
      </c>
      <c r="E3013" s="125">
        <v>2</v>
      </c>
      <c r="F3013" s="125">
        <v>278324.49491100002</v>
      </c>
      <c r="G3013" s="125">
        <v>0</v>
      </c>
      <c r="H3013" s="125">
        <v>292197.83040099998</v>
      </c>
      <c r="I3013" s="125">
        <v>281532.60959200002</v>
      </c>
      <c r="J3013" s="125">
        <v>278324.49491100002</v>
      </c>
    </row>
    <row r="3014" spans="1:10" hidden="1" x14ac:dyDescent="0.25">
      <c r="A3014" s="125">
        <v>924511</v>
      </c>
      <c r="B3014" s="125">
        <v>2011</v>
      </c>
      <c r="C3014" s="125">
        <v>61</v>
      </c>
      <c r="D3014" s="125">
        <v>4</v>
      </c>
      <c r="E3014" s="125">
        <v>3</v>
      </c>
      <c r="F3014" s="125">
        <v>119441.55567</v>
      </c>
      <c r="G3014" s="125">
        <v>124524.341164</v>
      </c>
      <c r="H3014" s="125">
        <v>278324.49491100002</v>
      </c>
      <c r="I3014" s="125">
        <v>263211.47483700002</v>
      </c>
      <c r="J3014" s="125">
        <v>243965.89683400001</v>
      </c>
    </row>
    <row r="3015" spans="1:10" hidden="1" x14ac:dyDescent="0.25">
      <c r="A3015" s="125">
        <v>924512</v>
      </c>
      <c r="B3015" s="125">
        <v>2011</v>
      </c>
      <c r="C3015" s="125">
        <v>61</v>
      </c>
      <c r="D3015" s="125">
        <v>4</v>
      </c>
      <c r="E3015" s="125">
        <v>4</v>
      </c>
      <c r="F3015" s="125">
        <v>154650.115509</v>
      </c>
      <c r="G3015" s="125">
        <v>0</v>
      </c>
      <c r="H3015" s="125">
        <v>176494.444671</v>
      </c>
      <c r="I3015" s="125">
        <v>154944.472977</v>
      </c>
      <c r="J3015" s="125">
        <v>154650.115509</v>
      </c>
    </row>
    <row r="3016" spans="1:10" x14ac:dyDescent="0.25">
      <c r="A3016" s="125">
        <v>924513</v>
      </c>
      <c r="B3016" s="125">
        <v>2011</v>
      </c>
      <c r="C3016" s="125">
        <v>61</v>
      </c>
      <c r="D3016" s="125">
        <v>5</v>
      </c>
      <c r="E3016" s="125">
        <v>1</v>
      </c>
      <c r="F3016" s="129">
        <v>49514.631568999997</v>
      </c>
      <c r="G3016" s="129">
        <v>0</v>
      </c>
      <c r="H3016" s="129">
        <v>52759.883049999997</v>
      </c>
      <c r="I3016" s="129">
        <v>49615.39402</v>
      </c>
      <c r="J3016" s="129">
        <v>49514.631568999997</v>
      </c>
    </row>
    <row r="3017" spans="1:10" hidden="1" x14ac:dyDescent="0.25">
      <c r="A3017" s="125">
        <v>924514</v>
      </c>
      <c r="B3017" s="125">
        <v>2011</v>
      </c>
      <c r="C3017" s="125">
        <v>61</v>
      </c>
      <c r="D3017" s="125">
        <v>5</v>
      </c>
      <c r="E3017" s="125">
        <v>2</v>
      </c>
      <c r="F3017" s="125">
        <v>44403.059924000001</v>
      </c>
      <c r="G3017" s="125">
        <v>0</v>
      </c>
      <c r="H3017" s="125">
        <v>49514.631568999997</v>
      </c>
      <c r="I3017" s="125">
        <v>48653.076978999998</v>
      </c>
      <c r="J3017" s="125">
        <v>44403.059924000001</v>
      </c>
    </row>
    <row r="3018" spans="1:10" hidden="1" x14ac:dyDescent="0.25">
      <c r="A3018" s="125">
        <v>924515</v>
      </c>
      <c r="B3018" s="125">
        <v>2011</v>
      </c>
      <c r="C3018" s="125">
        <v>61</v>
      </c>
      <c r="D3018" s="125">
        <v>5</v>
      </c>
      <c r="E3018" s="125">
        <v>3</v>
      </c>
      <c r="F3018" s="125">
        <v>0</v>
      </c>
      <c r="G3018" s="125">
        <v>37488.613471999997</v>
      </c>
      <c r="H3018" s="125">
        <v>44403.059924000001</v>
      </c>
      <c r="I3018" s="125">
        <v>43248.580366000002</v>
      </c>
      <c r="J3018" s="125">
        <v>37488.613471999997</v>
      </c>
    </row>
    <row r="3019" spans="1:10" hidden="1" x14ac:dyDescent="0.25">
      <c r="A3019" s="125">
        <v>924516</v>
      </c>
      <c r="B3019" s="125">
        <v>2011</v>
      </c>
      <c r="C3019" s="125">
        <v>61</v>
      </c>
      <c r="D3019" s="125">
        <v>5</v>
      </c>
      <c r="E3019" s="125">
        <v>4</v>
      </c>
      <c r="F3019" s="125">
        <v>112233.97999399999</v>
      </c>
      <c r="G3019" s="125">
        <v>0</v>
      </c>
      <c r="H3019" s="125">
        <v>119441.55567</v>
      </c>
      <c r="I3019" s="125">
        <v>112322.83895200001</v>
      </c>
      <c r="J3019" s="125">
        <v>112233.97999399999</v>
      </c>
    </row>
    <row r="3020" spans="1:10" x14ac:dyDescent="0.25">
      <c r="A3020" s="125">
        <v>924517</v>
      </c>
      <c r="B3020" s="125">
        <v>2011</v>
      </c>
      <c r="C3020" s="125">
        <v>62</v>
      </c>
      <c r="D3020" s="125">
        <v>2</v>
      </c>
      <c r="E3020" s="125">
        <v>1</v>
      </c>
      <c r="F3020" s="129">
        <v>7221.4166670000004</v>
      </c>
      <c r="G3020" s="129">
        <v>0</v>
      </c>
      <c r="H3020" s="129">
        <v>9733.4588999999996</v>
      </c>
      <c r="I3020" s="129">
        <v>7225.1465410000001</v>
      </c>
      <c r="J3020" s="129">
        <v>7221.4166670000004</v>
      </c>
    </row>
    <row r="3021" spans="1:10" hidden="1" x14ac:dyDescent="0.25">
      <c r="A3021" s="125">
        <v>924518</v>
      </c>
      <c r="B3021" s="125">
        <v>2011</v>
      </c>
      <c r="C3021" s="125">
        <v>62</v>
      </c>
      <c r="D3021" s="125">
        <v>2</v>
      </c>
      <c r="E3021" s="125">
        <v>2</v>
      </c>
      <c r="F3021" s="125">
        <v>6625.9520780000003</v>
      </c>
      <c r="G3021" s="125">
        <v>0</v>
      </c>
      <c r="H3021" s="125">
        <v>7221.4166670000004</v>
      </c>
      <c r="I3021" s="125">
        <v>6632.1490670000003</v>
      </c>
      <c r="J3021" s="125">
        <v>6625.9520780000003</v>
      </c>
    </row>
    <row r="3022" spans="1:10" hidden="1" x14ac:dyDescent="0.25">
      <c r="A3022" s="125">
        <v>924519</v>
      </c>
      <c r="B3022" s="125">
        <v>2011</v>
      </c>
      <c r="C3022" s="125">
        <v>62</v>
      </c>
      <c r="D3022" s="125">
        <v>2</v>
      </c>
      <c r="E3022" s="125">
        <v>3</v>
      </c>
      <c r="F3022" s="125">
        <v>5631.4893819999998</v>
      </c>
      <c r="G3022" s="125">
        <v>174.43445299999999</v>
      </c>
      <c r="H3022" s="125">
        <v>6625.9520780000003</v>
      </c>
      <c r="I3022" s="125">
        <v>5831.5004239999998</v>
      </c>
      <c r="J3022" s="125">
        <v>5805.9238349999996</v>
      </c>
    </row>
    <row r="3023" spans="1:10" hidden="1" x14ac:dyDescent="0.25">
      <c r="A3023" s="125">
        <v>924520</v>
      </c>
      <c r="B3023" s="125">
        <v>2011</v>
      </c>
      <c r="C3023" s="125">
        <v>62</v>
      </c>
      <c r="D3023" s="125">
        <v>2</v>
      </c>
      <c r="E3023" s="125">
        <v>4</v>
      </c>
      <c r="F3023" s="125">
        <v>7223.3838040000001</v>
      </c>
      <c r="G3023" s="125">
        <v>0</v>
      </c>
      <c r="H3023" s="125">
        <v>9733.4588999999996</v>
      </c>
      <c r="I3023" s="125">
        <v>7225.1465410000001</v>
      </c>
      <c r="J3023" s="125">
        <v>7223.3838040000001</v>
      </c>
    </row>
    <row r="3024" spans="1:10" x14ac:dyDescent="0.25">
      <c r="A3024" s="125">
        <v>924521</v>
      </c>
      <c r="B3024" s="125">
        <v>2011</v>
      </c>
      <c r="C3024" s="125">
        <v>62</v>
      </c>
      <c r="D3024" s="125">
        <v>3</v>
      </c>
      <c r="E3024" s="125">
        <v>1</v>
      </c>
      <c r="F3024" s="129">
        <v>5173.5708649999997</v>
      </c>
      <c r="G3024" s="129">
        <v>0</v>
      </c>
      <c r="H3024" s="129">
        <v>6373.4776000000002</v>
      </c>
      <c r="I3024" s="129">
        <v>5176.5385070000002</v>
      </c>
      <c r="J3024" s="129">
        <v>5173.5708649999997</v>
      </c>
    </row>
    <row r="3025" spans="1:10" hidden="1" x14ac:dyDescent="0.25">
      <c r="A3025" s="125">
        <v>924522</v>
      </c>
      <c r="B3025" s="125">
        <v>2011</v>
      </c>
      <c r="C3025" s="125">
        <v>62</v>
      </c>
      <c r="D3025" s="125">
        <v>3</v>
      </c>
      <c r="E3025" s="125">
        <v>2</v>
      </c>
      <c r="F3025" s="125">
        <v>4865.2377230000002</v>
      </c>
      <c r="G3025" s="125">
        <v>0</v>
      </c>
      <c r="H3025" s="125">
        <v>5173.5708649999997</v>
      </c>
      <c r="I3025" s="125">
        <v>4875.0558270000001</v>
      </c>
      <c r="J3025" s="125">
        <v>4865.2377230000002</v>
      </c>
    </row>
    <row r="3026" spans="1:10" hidden="1" x14ac:dyDescent="0.25">
      <c r="A3026" s="125">
        <v>924523</v>
      </c>
      <c r="B3026" s="125">
        <v>2011</v>
      </c>
      <c r="C3026" s="125">
        <v>62</v>
      </c>
      <c r="D3026" s="125">
        <v>3</v>
      </c>
      <c r="E3026" s="125">
        <v>3</v>
      </c>
      <c r="F3026" s="125">
        <v>3602.495449</v>
      </c>
      <c r="G3026" s="125">
        <v>786.26280599999996</v>
      </c>
      <c r="H3026" s="125">
        <v>4865.2377230000002</v>
      </c>
      <c r="I3026" s="125">
        <v>4450.2329449999997</v>
      </c>
      <c r="J3026" s="125">
        <v>4388.7582549999997</v>
      </c>
    </row>
    <row r="3027" spans="1:10" hidden="1" x14ac:dyDescent="0.25">
      <c r="A3027" s="125">
        <v>924524</v>
      </c>
      <c r="B3027" s="125">
        <v>2011</v>
      </c>
      <c r="C3027" s="125">
        <v>62</v>
      </c>
      <c r="D3027" s="125">
        <v>3</v>
      </c>
      <c r="E3027" s="125">
        <v>4</v>
      </c>
      <c r="F3027" s="125">
        <v>4572.3145109999996</v>
      </c>
      <c r="G3027" s="125">
        <v>0</v>
      </c>
      <c r="H3027" s="125">
        <v>5631.4893819999998</v>
      </c>
      <c r="I3027" s="125">
        <v>4573.8956760000001</v>
      </c>
      <c r="J3027" s="125">
        <v>4572.3145109999996</v>
      </c>
    </row>
    <row r="3028" spans="1:10" x14ac:dyDescent="0.25">
      <c r="A3028" s="125">
        <v>924525</v>
      </c>
      <c r="B3028" s="125">
        <v>2011</v>
      </c>
      <c r="C3028" s="125">
        <v>62</v>
      </c>
      <c r="D3028" s="125">
        <v>4</v>
      </c>
      <c r="E3028" s="125">
        <v>1</v>
      </c>
      <c r="F3028" s="129">
        <v>5994.0160589999996</v>
      </c>
      <c r="G3028" s="129">
        <v>0</v>
      </c>
      <c r="H3028" s="129">
        <v>6861.2115999999996</v>
      </c>
      <c r="I3028" s="129">
        <v>6023.4576639999996</v>
      </c>
      <c r="J3028" s="129">
        <v>5994.0160589999996</v>
      </c>
    </row>
    <row r="3029" spans="1:10" hidden="1" x14ac:dyDescent="0.25">
      <c r="A3029" s="125">
        <v>924526</v>
      </c>
      <c r="B3029" s="125">
        <v>2011</v>
      </c>
      <c r="C3029" s="125">
        <v>62</v>
      </c>
      <c r="D3029" s="125">
        <v>4</v>
      </c>
      <c r="E3029" s="125">
        <v>2</v>
      </c>
      <c r="F3029" s="125">
        <v>5709.4246380000004</v>
      </c>
      <c r="G3029" s="125">
        <v>0</v>
      </c>
      <c r="H3029" s="125">
        <v>5994.0160589999996</v>
      </c>
      <c r="I3029" s="125">
        <v>5775.2344730000004</v>
      </c>
      <c r="J3029" s="125">
        <v>5709.4246380000004</v>
      </c>
    </row>
    <row r="3030" spans="1:10" hidden="1" x14ac:dyDescent="0.25">
      <c r="A3030" s="125">
        <v>924527</v>
      </c>
      <c r="B3030" s="125">
        <v>2011</v>
      </c>
      <c r="C3030" s="125">
        <v>62</v>
      </c>
      <c r="D3030" s="125">
        <v>4</v>
      </c>
      <c r="E3030" s="125">
        <v>3</v>
      </c>
      <c r="F3030" s="125">
        <v>2433.8278780000001</v>
      </c>
      <c r="G3030" s="125">
        <v>2537.3984059999998</v>
      </c>
      <c r="H3030" s="125">
        <v>5709.4246380000004</v>
      </c>
      <c r="I3030" s="125">
        <v>5399.4028799999996</v>
      </c>
      <c r="J3030" s="125">
        <v>4971.2262840000003</v>
      </c>
    </row>
    <row r="3031" spans="1:10" hidden="1" x14ac:dyDescent="0.25">
      <c r="A3031" s="125">
        <v>924528</v>
      </c>
      <c r="B3031" s="125">
        <v>2011</v>
      </c>
      <c r="C3031" s="125">
        <v>62</v>
      </c>
      <c r="D3031" s="125">
        <v>4</v>
      </c>
      <c r="E3031" s="125">
        <v>4</v>
      </c>
      <c r="F3031" s="125">
        <v>3156.6225119999999</v>
      </c>
      <c r="G3031" s="125">
        <v>0</v>
      </c>
      <c r="H3031" s="125">
        <v>3602.495449</v>
      </c>
      <c r="I3031" s="125">
        <v>3162.6307539999998</v>
      </c>
      <c r="J3031" s="125">
        <v>3156.6225119999999</v>
      </c>
    </row>
    <row r="3032" spans="1:10" x14ac:dyDescent="0.25">
      <c r="A3032" s="125">
        <v>924529</v>
      </c>
      <c r="B3032" s="125">
        <v>2011</v>
      </c>
      <c r="C3032" s="125">
        <v>62</v>
      </c>
      <c r="D3032" s="125">
        <v>5</v>
      </c>
      <c r="E3032" s="125">
        <v>1</v>
      </c>
      <c r="F3032" s="129">
        <v>1081.383556</v>
      </c>
      <c r="G3032" s="129">
        <v>0</v>
      </c>
      <c r="H3032" s="129">
        <v>1152.2588000000001</v>
      </c>
      <c r="I3032" s="129">
        <v>1083.5841760000001</v>
      </c>
      <c r="J3032" s="129">
        <v>1081.383556</v>
      </c>
    </row>
    <row r="3033" spans="1:10" hidden="1" x14ac:dyDescent="0.25">
      <c r="A3033" s="125">
        <v>924530</v>
      </c>
      <c r="B3033" s="125">
        <v>2011</v>
      </c>
      <c r="C3033" s="125">
        <v>62</v>
      </c>
      <c r="D3033" s="125">
        <v>5</v>
      </c>
      <c r="E3033" s="125">
        <v>2</v>
      </c>
      <c r="F3033" s="125">
        <v>969.74848299999996</v>
      </c>
      <c r="G3033" s="125">
        <v>0</v>
      </c>
      <c r="H3033" s="125">
        <v>1081.383556</v>
      </c>
      <c r="I3033" s="125">
        <v>1062.5674819999999</v>
      </c>
      <c r="J3033" s="125">
        <v>969.74848299999996</v>
      </c>
    </row>
    <row r="3034" spans="1:10" hidden="1" x14ac:dyDescent="0.25">
      <c r="A3034" s="125">
        <v>924531</v>
      </c>
      <c r="B3034" s="125">
        <v>2011</v>
      </c>
      <c r="C3034" s="125">
        <v>62</v>
      </c>
      <c r="D3034" s="125">
        <v>5</v>
      </c>
      <c r="E3034" s="125">
        <v>3</v>
      </c>
      <c r="F3034" s="125">
        <v>0</v>
      </c>
      <c r="G3034" s="125">
        <v>818.73726599999998</v>
      </c>
      <c r="H3034" s="125">
        <v>969.74848299999996</v>
      </c>
      <c r="I3034" s="125">
        <v>944.53502200000003</v>
      </c>
      <c r="J3034" s="125">
        <v>818.73726599999998</v>
      </c>
    </row>
    <row r="3035" spans="1:10" hidden="1" x14ac:dyDescent="0.25">
      <c r="A3035" s="125">
        <v>924532</v>
      </c>
      <c r="B3035" s="125">
        <v>2011</v>
      </c>
      <c r="C3035" s="125">
        <v>62</v>
      </c>
      <c r="D3035" s="125">
        <v>5</v>
      </c>
      <c r="E3035" s="125">
        <v>4</v>
      </c>
      <c r="F3035" s="125">
        <v>2286.9610819999998</v>
      </c>
      <c r="G3035" s="125">
        <v>0</v>
      </c>
      <c r="H3035" s="125">
        <v>2433.8278780000001</v>
      </c>
      <c r="I3035" s="125">
        <v>2288.7717360000001</v>
      </c>
      <c r="J3035" s="125">
        <v>2286.9610819999998</v>
      </c>
    </row>
    <row r="3036" spans="1:10" x14ac:dyDescent="0.25">
      <c r="A3036" s="125">
        <v>924533</v>
      </c>
      <c r="B3036" s="125">
        <v>2011</v>
      </c>
      <c r="C3036" s="125">
        <v>63</v>
      </c>
      <c r="D3036" s="125">
        <v>2</v>
      </c>
      <c r="E3036" s="125">
        <v>1</v>
      </c>
      <c r="F3036" s="129">
        <v>141444.528315</v>
      </c>
      <c r="G3036" s="129">
        <v>0</v>
      </c>
      <c r="H3036" s="129">
        <v>190648.69889999999</v>
      </c>
      <c r="I3036" s="129">
        <v>141518.52919299999</v>
      </c>
      <c r="J3036" s="129">
        <v>141444.528315</v>
      </c>
    </row>
    <row r="3037" spans="1:10" hidden="1" x14ac:dyDescent="0.25">
      <c r="A3037" s="125">
        <v>924534</v>
      </c>
      <c r="B3037" s="125">
        <v>2011</v>
      </c>
      <c r="C3037" s="125">
        <v>63</v>
      </c>
      <c r="D3037" s="125">
        <v>2</v>
      </c>
      <c r="E3037" s="125">
        <v>2</v>
      </c>
      <c r="F3037" s="125">
        <v>129710.318734</v>
      </c>
      <c r="G3037" s="125">
        <v>0</v>
      </c>
      <c r="H3037" s="125">
        <v>141444.528315</v>
      </c>
      <c r="I3037" s="125">
        <v>129902.654805</v>
      </c>
      <c r="J3037" s="125">
        <v>129710.318734</v>
      </c>
    </row>
    <row r="3038" spans="1:10" hidden="1" x14ac:dyDescent="0.25">
      <c r="A3038" s="125">
        <v>924535</v>
      </c>
      <c r="B3038" s="125">
        <v>2011</v>
      </c>
      <c r="C3038" s="125">
        <v>63</v>
      </c>
      <c r="D3038" s="125">
        <v>2</v>
      </c>
      <c r="E3038" s="125">
        <v>3</v>
      </c>
      <c r="F3038" s="125">
        <v>106277.65482700001</v>
      </c>
      <c r="G3038" s="125">
        <v>3165.8548949999999</v>
      </c>
      <c r="H3038" s="125">
        <v>129710.318734</v>
      </c>
      <c r="I3038" s="125">
        <v>114158.05151799999</v>
      </c>
      <c r="J3038" s="125">
        <v>109443.509722</v>
      </c>
    </row>
    <row r="3039" spans="1:10" hidden="1" x14ac:dyDescent="0.25">
      <c r="A3039" s="125">
        <v>924536</v>
      </c>
      <c r="B3039" s="125">
        <v>2011</v>
      </c>
      <c r="C3039" s="125">
        <v>63</v>
      </c>
      <c r="D3039" s="125">
        <v>2</v>
      </c>
      <c r="E3039" s="125">
        <v>4</v>
      </c>
      <c r="F3039" s="125">
        <v>141466.18762000001</v>
      </c>
      <c r="G3039" s="125">
        <v>0</v>
      </c>
      <c r="H3039" s="125">
        <v>190648.69889999999</v>
      </c>
      <c r="I3039" s="125">
        <v>141518.52919299999</v>
      </c>
      <c r="J3039" s="125">
        <v>141466.18762000001</v>
      </c>
    </row>
    <row r="3040" spans="1:10" x14ac:dyDescent="0.25">
      <c r="A3040" s="125">
        <v>924537</v>
      </c>
      <c r="B3040" s="125">
        <v>2011</v>
      </c>
      <c r="C3040" s="125">
        <v>63</v>
      </c>
      <c r="D3040" s="125">
        <v>3</v>
      </c>
      <c r="E3040" s="125">
        <v>1</v>
      </c>
      <c r="F3040" s="129">
        <v>85569.447310000003</v>
      </c>
      <c r="G3040" s="129">
        <v>0</v>
      </c>
      <c r="H3040" s="129">
        <v>105811.36109999999</v>
      </c>
      <c r="I3040" s="129">
        <v>85939.987485000005</v>
      </c>
      <c r="J3040" s="129">
        <v>85569.447310000003</v>
      </c>
    </row>
    <row r="3041" spans="1:10" hidden="1" x14ac:dyDescent="0.25">
      <c r="A3041" s="125">
        <v>924538</v>
      </c>
      <c r="B3041" s="125">
        <v>2011</v>
      </c>
      <c r="C3041" s="125">
        <v>63</v>
      </c>
      <c r="D3041" s="125">
        <v>3</v>
      </c>
      <c r="E3041" s="125">
        <v>2</v>
      </c>
      <c r="F3041" s="125">
        <v>78834.033916</v>
      </c>
      <c r="G3041" s="125">
        <v>0</v>
      </c>
      <c r="H3041" s="125">
        <v>85569.447310000003</v>
      </c>
      <c r="I3041" s="125">
        <v>80632.090200000006</v>
      </c>
      <c r="J3041" s="125">
        <v>78834.033916</v>
      </c>
    </row>
    <row r="3042" spans="1:10" hidden="1" x14ac:dyDescent="0.25">
      <c r="A3042" s="125">
        <v>924539</v>
      </c>
      <c r="B3042" s="125">
        <v>2011</v>
      </c>
      <c r="C3042" s="125">
        <v>63</v>
      </c>
      <c r="D3042" s="125">
        <v>3</v>
      </c>
      <c r="E3042" s="125">
        <v>3</v>
      </c>
      <c r="F3042" s="125">
        <v>48714.017433000001</v>
      </c>
      <c r="G3042" s="125">
        <v>9181.0701470000004</v>
      </c>
      <c r="H3042" s="125">
        <v>78834.033916</v>
      </c>
      <c r="I3042" s="125">
        <v>72109.490823</v>
      </c>
      <c r="J3042" s="125">
        <v>57895.087579999999</v>
      </c>
    </row>
    <row r="3043" spans="1:10" hidden="1" x14ac:dyDescent="0.25">
      <c r="A3043" s="125">
        <v>924540</v>
      </c>
      <c r="B3043" s="125">
        <v>2011</v>
      </c>
      <c r="C3043" s="125">
        <v>63</v>
      </c>
      <c r="D3043" s="125">
        <v>3</v>
      </c>
      <c r="E3043" s="125">
        <v>4</v>
      </c>
      <c r="F3043" s="125">
        <v>85872.360836000007</v>
      </c>
      <c r="G3043" s="125">
        <v>0</v>
      </c>
      <c r="H3043" s="125">
        <v>106277.65482700001</v>
      </c>
      <c r="I3043" s="125">
        <v>86318.711249999993</v>
      </c>
      <c r="J3043" s="125">
        <v>85872.360836000007</v>
      </c>
    </row>
    <row r="3044" spans="1:10" x14ac:dyDescent="0.25">
      <c r="A3044" s="125">
        <v>924541</v>
      </c>
      <c r="B3044" s="125">
        <v>2011</v>
      </c>
      <c r="C3044" s="125">
        <v>63</v>
      </c>
      <c r="D3044" s="125">
        <v>4</v>
      </c>
      <c r="E3044" s="125">
        <v>1</v>
      </c>
      <c r="F3044" s="129">
        <v>11053.353949</v>
      </c>
      <c r="G3044" s="129">
        <v>0</v>
      </c>
      <c r="H3044" s="129">
        <v>12606.59145</v>
      </c>
      <c r="I3044" s="129">
        <v>11067.326633999999</v>
      </c>
      <c r="J3044" s="129">
        <v>11053.353949</v>
      </c>
    </row>
    <row r="3045" spans="1:10" hidden="1" x14ac:dyDescent="0.25">
      <c r="A3045" s="125">
        <v>924542</v>
      </c>
      <c r="B3045" s="125">
        <v>2011</v>
      </c>
      <c r="C3045" s="125">
        <v>63</v>
      </c>
      <c r="D3045" s="125">
        <v>4</v>
      </c>
      <c r="E3045" s="125">
        <v>2</v>
      </c>
      <c r="F3045" s="125">
        <v>9797.2528490000004</v>
      </c>
      <c r="G3045" s="125">
        <v>0</v>
      </c>
      <c r="H3045" s="125">
        <v>11053.353949</v>
      </c>
      <c r="I3045" s="125">
        <v>10649.90653</v>
      </c>
      <c r="J3045" s="125">
        <v>9797.2528490000004</v>
      </c>
    </row>
    <row r="3046" spans="1:10" hidden="1" x14ac:dyDescent="0.25">
      <c r="A3046" s="125">
        <v>924543</v>
      </c>
      <c r="B3046" s="125">
        <v>2011</v>
      </c>
      <c r="C3046" s="125">
        <v>63</v>
      </c>
      <c r="D3046" s="125">
        <v>4</v>
      </c>
      <c r="E3046" s="125">
        <v>3</v>
      </c>
      <c r="F3046" s="125">
        <v>1117.3853180000001</v>
      </c>
      <c r="G3046" s="125">
        <v>6462.7211820000002</v>
      </c>
      <c r="H3046" s="125">
        <v>9797.2528490000004</v>
      </c>
      <c r="I3046" s="125">
        <v>9265.2620200000001</v>
      </c>
      <c r="J3046" s="125">
        <v>7580.1065010000002</v>
      </c>
    </row>
    <row r="3047" spans="1:10" hidden="1" x14ac:dyDescent="0.25">
      <c r="A3047" s="125">
        <v>924544</v>
      </c>
      <c r="B3047" s="125">
        <v>2011</v>
      </c>
      <c r="C3047" s="125">
        <v>63</v>
      </c>
      <c r="D3047" s="125">
        <v>4</v>
      </c>
      <c r="E3047" s="125">
        <v>4</v>
      </c>
      <c r="F3047" s="125">
        <v>42556.142723999998</v>
      </c>
      <c r="G3047" s="125">
        <v>0</v>
      </c>
      <c r="H3047" s="125">
        <v>48714.017433000001</v>
      </c>
      <c r="I3047" s="125">
        <v>42766.035904999997</v>
      </c>
      <c r="J3047" s="125">
        <v>42556.142723999998</v>
      </c>
    </row>
    <row r="3048" spans="1:10" x14ac:dyDescent="0.25">
      <c r="A3048" s="125">
        <v>924545</v>
      </c>
      <c r="B3048" s="125">
        <v>2011</v>
      </c>
      <c r="C3048" s="125">
        <v>63</v>
      </c>
      <c r="D3048" s="125">
        <v>5</v>
      </c>
      <c r="E3048" s="125">
        <v>1</v>
      </c>
      <c r="F3048" s="129">
        <v>557.63277600000004</v>
      </c>
      <c r="G3048" s="129">
        <v>0</v>
      </c>
      <c r="H3048" s="129">
        <v>592.98839999999996</v>
      </c>
      <c r="I3048" s="129">
        <v>557.64629100000002</v>
      </c>
      <c r="J3048" s="129">
        <v>557.63277600000004</v>
      </c>
    </row>
    <row r="3049" spans="1:10" hidden="1" x14ac:dyDescent="0.25">
      <c r="A3049" s="125">
        <v>924546</v>
      </c>
      <c r="B3049" s="125">
        <v>2011</v>
      </c>
      <c r="C3049" s="125">
        <v>63</v>
      </c>
      <c r="D3049" s="125">
        <v>5</v>
      </c>
      <c r="E3049" s="125">
        <v>2</v>
      </c>
      <c r="F3049" s="125">
        <v>523.720144</v>
      </c>
      <c r="G3049" s="125">
        <v>0</v>
      </c>
      <c r="H3049" s="125">
        <v>557.63277600000004</v>
      </c>
      <c r="I3049" s="125">
        <v>547.92996600000004</v>
      </c>
      <c r="J3049" s="125">
        <v>523.720144</v>
      </c>
    </row>
    <row r="3050" spans="1:10" hidden="1" x14ac:dyDescent="0.25">
      <c r="A3050" s="125">
        <v>924547</v>
      </c>
      <c r="B3050" s="125">
        <v>2011</v>
      </c>
      <c r="C3050" s="125">
        <v>63</v>
      </c>
      <c r="D3050" s="125">
        <v>5</v>
      </c>
      <c r="E3050" s="125">
        <v>3</v>
      </c>
      <c r="F3050" s="125">
        <v>0</v>
      </c>
      <c r="G3050" s="125">
        <v>432.98650099999998</v>
      </c>
      <c r="H3050" s="125">
        <v>523.720144</v>
      </c>
      <c r="I3050" s="125">
        <v>510.10342000000003</v>
      </c>
      <c r="J3050" s="125">
        <v>432.98650099999998</v>
      </c>
    </row>
    <row r="3051" spans="1:10" hidden="1" x14ac:dyDescent="0.25">
      <c r="A3051" s="125">
        <v>924548</v>
      </c>
      <c r="B3051" s="125">
        <v>2011</v>
      </c>
      <c r="C3051" s="125">
        <v>63</v>
      </c>
      <c r="D3051" s="125">
        <v>5</v>
      </c>
      <c r="E3051" s="125">
        <v>4</v>
      </c>
      <c r="F3051" s="125">
        <v>1050.7891540000001</v>
      </c>
      <c r="G3051" s="125">
        <v>0</v>
      </c>
      <c r="H3051" s="125">
        <v>1117.3853180000001</v>
      </c>
      <c r="I3051" s="125">
        <v>1050.7891540000001</v>
      </c>
      <c r="J3051" s="125">
        <v>1050.7891540000001</v>
      </c>
    </row>
    <row r="3052" spans="1:10" x14ac:dyDescent="0.25">
      <c r="A3052" s="125">
        <v>924549</v>
      </c>
      <c r="B3052" s="125">
        <v>2011</v>
      </c>
      <c r="C3052" s="125">
        <v>64</v>
      </c>
      <c r="D3052" s="125">
        <v>2</v>
      </c>
      <c r="E3052" s="125">
        <v>1</v>
      </c>
      <c r="F3052" s="129">
        <v>12020.781443</v>
      </c>
      <c r="G3052" s="129">
        <v>0</v>
      </c>
      <c r="H3052" s="129">
        <v>16202.439</v>
      </c>
      <c r="I3052" s="129">
        <v>12027.070470000001</v>
      </c>
      <c r="J3052" s="129">
        <v>12020.781443</v>
      </c>
    </row>
    <row r="3053" spans="1:10" hidden="1" x14ac:dyDescent="0.25">
      <c r="A3053" s="125">
        <v>924550</v>
      </c>
      <c r="B3053" s="125">
        <v>2011</v>
      </c>
      <c r="C3053" s="125">
        <v>64</v>
      </c>
      <c r="D3053" s="125">
        <v>2</v>
      </c>
      <c r="E3053" s="125">
        <v>2</v>
      </c>
      <c r="F3053" s="125">
        <v>11023.539836</v>
      </c>
      <c r="G3053" s="125">
        <v>0</v>
      </c>
      <c r="H3053" s="125">
        <v>12020.781443</v>
      </c>
      <c r="I3053" s="125">
        <v>11039.885677</v>
      </c>
      <c r="J3053" s="125">
        <v>11023.539836</v>
      </c>
    </row>
    <row r="3054" spans="1:10" hidden="1" x14ac:dyDescent="0.25">
      <c r="A3054" s="125">
        <v>924551</v>
      </c>
      <c r="B3054" s="125">
        <v>2011</v>
      </c>
      <c r="C3054" s="125">
        <v>64</v>
      </c>
      <c r="D3054" s="125">
        <v>2</v>
      </c>
      <c r="E3054" s="125">
        <v>3</v>
      </c>
      <c r="F3054" s="125">
        <v>9031.2928690000008</v>
      </c>
      <c r="G3054" s="125">
        <v>269.02892000000003</v>
      </c>
      <c r="H3054" s="125">
        <v>11023.539836</v>
      </c>
      <c r="I3054" s="125">
        <v>9701.8174089999993</v>
      </c>
      <c r="J3054" s="125">
        <v>9300.3217889999996</v>
      </c>
    </row>
    <row r="3055" spans="1:10" hidden="1" x14ac:dyDescent="0.25">
      <c r="A3055" s="125">
        <v>924552</v>
      </c>
      <c r="B3055" s="125">
        <v>2011</v>
      </c>
      <c r="C3055" s="125">
        <v>64</v>
      </c>
      <c r="D3055" s="125">
        <v>2</v>
      </c>
      <c r="E3055" s="125">
        <v>4</v>
      </c>
      <c r="F3055" s="125">
        <v>12022.622176999999</v>
      </c>
      <c r="G3055" s="125">
        <v>0</v>
      </c>
      <c r="H3055" s="125">
        <v>16202.439</v>
      </c>
      <c r="I3055" s="125">
        <v>12027.070470000001</v>
      </c>
      <c r="J3055" s="125">
        <v>12022.622176999999</v>
      </c>
    </row>
    <row r="3056" spans="1:10" x14ac:dyDescent="0.25">
      <c r="A3056" s="125">
        <v>924553</v>
      </c>
      <c r="B3056" s="125">
        <v>2011</v>
      </c>
      <c r="C3056" s="125">
        <v>64</v>
      </c>
      <c r="D3056" s="125">
        <v>3</v>
      </c>
      <c r="E3056" s="125">
        <v>1</v>
      </c>
      <c r="F3056" s="129">
        <v>7267.943338</v>
      </c>
      <c r="G3056" s="129">
        <v>0</v>
      </c>
      <c r="H3056" s="129">
        <v>8989.2054000000007</v>
      </c>
      <c r="I3056" s="129">
        <v>7301.0326260000002</v>
      </c>
      <c r="J3056" s="129">
        <v>7267.943338</v>
      </c>
    </row>
    <row r="3057" spans="1:10" hidden="1" x14ac:dyDescent="0.25">
      <c r="A3057" s="125">
        <v>924554</v>
      </c>
      <c r="B3057" s="125">
        <v>2011</v>
      </c>
      <c r="C3057" s="125">
        <v>64</v>
      </c>
      <c r="D3057" s="125">
        <v>3</v>
      </c>
      <c r="E3057" s="125">
        <v>2</v>
      </c>
      <c r="F3057" s="125">
        <v>6695.8629460000002</v>
      </c>
      <c r="G3057" s="125">
        <v>0</v>
      </c>
      <c r="H3057" s="125">
        <v>7267.943338</v>
      </c>
      <c r="I3057" s="125">
        <v>6848.5830070000002</v>
      </c>
      <c r="J3057" s="125">
        <v>6695.8629460000002</v>
      </c>
    </row>
    <row r="3058" spans="1:10" hidden="1" x14ac:dyDescent="0.25">
      <c r="A3058" s="125">
        <v>924555</v>
      </c>
      <c r="B3058" s="125">
        <v>2011</v>
      </c>
      <c r="C3058" s="125">
        <v>64</v>
      </c>
      <c r="D3058" s="125">
        <v>3</v>
      </c>
      <c r="E3058" s="125">
        <v>3</v>
      </c>
      <c r="F3058" s="125">
        <v>4137.5740320000004</v>
      </c>
      <c r="G3058" s="125">
        <v>779.80342099999996</v>
      </c>
      <c r="H3058" s="125">
        <v>6695.8629460000002</v>
      </c>
      <c r="I3058" s="125">
        <v>6124.7058370000004</v>
      </c>
      <c r="J3058" s="125">
        <v>4917.3774519999997</v>
      </c>
    </row>
    <row r="3059" spans="1:10" hidden="1" x14ac:dyDescent="0.25">
      <c r="A3059" s="125">
        <v>924556</v>
      </c>
      <c r="B3059" s="125">
        <v>2011</v>
      </c>
      <c r="C3059" s="125">
        <v>64</v>
      </c>
      <c r="D3059" s="125">
        <v>3</v>
      </c>
      <c r="E3059" s="125">
        <v>4</v>
      </c>
      <c r="F3059" s="125">
        <v>7296.1687549999997</v>
      </c>
      <c r="G3059" s="125">
        <v>0</v>
      </c>
      <c r="H3059" s="125">
        <v>9031.2928690000008</v>
      </c>
      <c r="I3059" s="125">
        <v>7335.2160679999997</v>
      </c>
      <c r="J3059" s="125">
        <v>7296.1687549999997</v>
      </c>
    </row>
    <row r="3060" spans="1:10" x14ac:dyDescent="0.25">
      <c r="A3060" s="125">
        <v>924557</v>
      </c>
      <c r="B3060" s="125">
        <v>2011</v>
      </c>
      <c r="C3060" s="125">
        <v>64</v>
      </c>
      <c r="D3060" s="125">
        <v>4</v>
      </c>
      <c r="E3060" s="125">
        <v>1</v>
      </c>
      <c r="F3060" s="129">
        <v>946.10363700000005</v>
      </c>
      <c r="G3060" s="129">
        <v>0</v>
      </c>
      <c r="H3060" s="129">
        <v>1079.0518500000001</v>
      </c>
      <c r="I3060" s="129">
        <v>947.29961900000001</v>
      </c>
      <c r="J3060" s="129">
        <v>946.10363700000005</v>
      </c>
    </row>
    <row r="3061" spans="1:10" hidden="1" x14ac:dyDescent="0.25">
      <c r="A3061" s="125">
        <v>924558</v>
      </c>
      <c r="B3061" s="125">
        <v>2011</v>
      </c>
      <c r="C3061" s="125">
        <v>64</v>
      </c>
      <c r="D3061" s="125">
        <v>4</v>
      </c>
      <c r="E3061" s="125">
        <v>2</v>
      </c>
      <c r="F3061" s="125">
        <v>838.58859500000005</v>
      </c>
      <c r="G3061" s="125">
        <v>0</v>
      </c>
      <c r="H3061" s="125">
        <v>946.10363700000005</v>
      </c>
      <c r="I3061" s="125">
        <v>911.57085500000005</v>
      </c>
      <c r="J3061" s="125">
        <v>838.58859500000005</v>
      </c>
    </row>
    <row r="3062" spans="1:10" hidden="1" x14ac:dyDescent="0.25">
      <c r="A3062" s="125">
        <v>924559</v>
      </c>
      <c r="B3062" s="125">
        <v>2011</v>
      </c>
      <c r="C3062" s="125">
        <v>64</v>
      </c>
      <c r="D3062" s="125">
        <v>4</v>
      </c>
      <c r="E3062" s="125">
        <v>3</v>
      </c>
      <c r="F3062" s="125">
        <v>95.381412999999995</v>
      </c>
      <c r="G3062" s="125">
        <v>551.66598799999997</v>
      </c>
      <c r="H3062" s="125">
        <v>838.58859500000005</v>
      </c>
      <c r="I3062" s="125">
        <v>793.05323399999997</v>
      </c>
      <c r="J3062" s="125">
        <v>647.04740100000004</v>
      </c>
    </row>
    <row r="3063" spans="1:10" hidden="1" x14ac:dyDescent="0.25">
      <c r="A3063" s="125">
        <v>924560</v>
      </c>
      <c r="B3063" s="125">
        <v>2011</v>
      </c>
      <c r="C3063" s="125">
        <v>64</v>
      </c>
      <c r="D3063" s="125">
        <v>4</v>
      </c>
      <c r="E3063" s="125">
        <v>4</v>
      </c>
      <c r="F3063" s="125">
        <v>3614.5487539999999</v>
      </c>
      <c r="G3063" s="125">
        <v>0</v>
      </c>
      <c r="H3063" s="125">
        <v>4137.5740320000004</v>
      </c>
      <c r="I3063" s="125">
        <v>3632.3762419999998</v>
      </c>
      <c r="J3063" s="125">
        <v>3614.5487539999999</v>
      </c>
    </row>
    <row r="3064" spans="1:10" x14ac:dyDescent="0.25">
      <c r="A3064" s="125">
        <v>924561</v>
      </c>
      <c r="B3064" s="125">
        <v>2011</v>
      </c>
      <c r="C3064" s="125">
        <v>64</v>
      </c>
      <c r="D3064" s="125">
        <v>5</v>
      </c>
      <c r="E3064" s="125">
        <v>1</v>
      </c>
      <c r="F3064" s="129">
        <v>48.941555999999999</v>
      </c>
      <c r="G3064" s="129">
        <v>0</v>
      </c>
      <c r="H3064" s="129">
        <v>52.044600000000003</v>
      </c>
      <c r="I3064" s="129">
        <v>48.942742000000003</v>
      </c>
      <c r="J3064" s="129">
        <v>48.941555999999999</v>
      </c>
    </row>
    <row r="3065" spans="1:10" hidden="1" x14ac:dyDescent="0.25">
      <c r="A3065" s="125">
        <v>924562</v>
      </c>
      <c r="B3065" s="125">
        <v>2011</v>
      </c>
      <c r="C3065" s="125">
        <v>64</v>
      </c>
      <c r="D3065" s="125">
        <v>5</v>
      </c>
      <c r="E3065" s="125">
        <v>2</v>
      </c>
      <c r="F3065" s="125">
        <v>45.965158000000002</v>
      </c>
      <c r="G3065" s="125">
        <v>0</v>
      </c>
      <c r="H3065" s="125">
        <v>48.941555999999999</v>
      </c>
      <c r="I3065" s="125">
        <v>48.089973000000001</v>
      </c>
      <c r="J3065" s="125">
        <v>45.965158000000002</v>
      </c>
    </row>
    <row r="3066" spans="1:10" hidden="1" x14ac:dyDescent="0.25">
      <c r="A3066" s="125">
        <v>924563</v>
      </c>
      <c r="B3066" s="125">
        <v>2011</v>
      </c>
      <c r="C3066" s="125">
        <v>64</v>
      </c>
      <c r="D3066" s="125">
        <v>5</v>
      </c>
      <c r="E3066" s="125">
        <v>3</v>
      </c>
      <c r="F3066" s="125">
        <v>0</v>
      </c>
      <c r="G3066" s="125">
        <v>38.001770999999998</v>
      </c>
      <c r="H3066" s="125">
        <v>45.965158000000002</v>
      </c>
      <c r="I3066" s="125">
        <v>44.770063999999998</v>
      </c>
      <c r="J3066" s="125">
        <v>38.001770999999998</v>
      </c>
    </row>
    <row r="3067" spans="1:10" hidden="1" x14ac:dyDescent="0.25">
      <c r="A3067" s="125">
        <v>924564</v>
      </c>
      <c r="B3067" s="125">
        <v>2011</v>
      </c>
      <c r="C3067" s="125">
        <v>64</v>
      </c>
      <c r="D3067" s="125">
        <v>5</v>
      </c>
      <c r="E3067" s="125">
        <v>4</v>
      </c>
      <c r="F3067" s="125">
        <v>89.696680000000001</v>
      </c>
      <c r="G3067" s="125">
        <v>0</v>
      </c>
      <c r="H3067" s="125">
        <v>95.381412999999995</v>
      </c>
      <c r="I3067" s="125">
        <v>89.696680000000001</v>
      </c>
      <c r="J3067" s="125">
        <v>89.696680000000001</v>
      </c>
    </row>
    <row r="3068" spans="1:10" x14ac:dyDescent="0.25">
      <c r="A3068" s="125">
        <v>924565</v>
      </c>
      <c r="B3068" s="125">
        <v>2011</v>
      </c>
      <c r="C3068" s="125">
        <v>65</v>
      </c>
      <c r="D3068" s="125">
        <v>2</v>
      </c>
      <c r="E3068" s="125">
        <v>1</v>
      </c>
      <c r="F3068" s="129">
        <v>2154.699525</v>
      </c>
      <c r="G3068" s="129">
        <v>0</v>
      </c>
      <c r="H3068" s="129">
        <v>2906.5302499999998</v>
      </c>
      <c r="I3068" s="129">
        <v>2157.5174050000001</v>
      </c>
      <c r="J3068" s="129">
        <v>2154.699525</v>
      </c>
    </row>
    <row r="3069" spans="1:10" hidden="1" x14ac:dyDescent="0.25">
      <c r="A3069" s="125">
        <v>924566</v>
      </c>
      <c r="B3069" s="125">
        <v>2011</v>
      </c>
      <c r="C3069" s="125">
        <v>65</v>
      </c>
      <c r="D3069" s="125">
        <v>2</v>
      </c>
      <c r="E3069" s="125">
        <v>2</v>
      </c>
      <c r="F3069" s="125">
        <v>1977.806646</v>
      </c>
      <c r="G3069" s="125">
        <v>0</v>
      </c>
      <c r="H3069" s="125">
        <v>2154.699525</v>
      </c>
      <c r="I3069" s="125">
        <v>1978.876043</v>
      </c>
      <c r="J3069" s="125">
        <v>1977.806646</v>
      </c>
    </row>
    <row r="3070" spans="1:10" hidden="1" x14ac:dyDescent="0.25">
      <c r="A3070" s="125">
        <v>924567</v>
      </c>
      <c r="B3070" s="125">
        <v>2011</v>
      </c>
      <c r="C3070" s="125">
        <v>65</v>
      </c>
      <c r="D3070" s="125">
        <v>2</v>
      </c>
      <c r="E3070" s="125">
        <v>3</v>
      </c>
      <c r="F3070" s="125">
        <v>1592.185786</v>
      </c>
      <c r="G3070" s="125">
        <v>137.819411</v>
      </c>
      <c r="H3070" s="125">
        <v>1977.806646</v>
      </c>
      <c r="I3070" s="125">
        <v>1740.667629</v>
      </c>
      <c r="J3070" s="125">
        <v>1730.005197</v>
      </c>
    </row>
    <row r="3071" spans="1:10" hidden="1" x14ac:dyDescent="0.25">
      <c r="A3071" s="125">
        <v>924568</v>
      </c>
      <c r="B3071" s="125">
        <v>2011</v>
      </c>
      <c r="C3071" s="125">
        <v>65</v>
      </c>
      <c r="D3071" s="125">
        <v>2</v>
      </c>
      <c r="E3071" s="125">
        <v>4</v>
      </c>
      <c r="F3071" s="125">
        <v>2155.0945879999999</v>
      </c>
      <c r="G3071" s="125">
        <v>0</v>
      </c>
      <c r="H3071" s="125">
        <v>2906.5302499999998</v>
      </c>
      <c r="I3071" s="125">
        <v>2157.5174050000001</v>
      </c>
      <c r="J3071" s="125">
        <v>2155.0945879999999</v>
      </c>
    </row>
    <row r="3072" spans="1:10" x14ac:dyDescent="0.25">
      <c r="A3072" s="125">
        <v>924569</v>
      </c>
      <c r="B3072" s="125">
        <v>2011</v>
      </c>
      <c r="C3072" s="125">
        <v>65</v>
      </c>
      <c r="D3072" s="125">
        <v>3</v>
      </c>
      <c r="E3072" s="125">
        <v>1</v>
      </c>
      <c r="F3072" s="129">
        <v>2524.6955459999999</v>
      </c>
      <c r="G3072" s="129">
        <v>0</v>
      </c>
      <c r="H3072" s="129">
        <v>3112.4402500000001</v>
      </c>
      <c r="I3072" s="129">
        <v>2527.9239710000002</v>
      </c>
      <c r="J3072" s="129">
        <v>2524.6955459999999</v>
      </c>
    </row>
    <row r="3073" spans="1:10" hidden="1" x14ac:dyDescent="0.25">
      <c r="A3073" s="125">
        <v>924570</v>
      </c>
      <c r="B3073" s="125">
        <v>2011</v>
      </c>
      <c r="C3073" s="125">
        <v>65</v>
      </c>
      <c r="D3073" s="125">
        <v>3</v>
      </c>
      <c r="E3073" s="125">
        <v>2</v>
      </c>
      <c r="F3073" s="125">
        <v>2377.8737809999998</v>
      </c>
      <c r="G3073" s="125">
        <v>0</v>
      </c>
      <c r="H3073" s="125">
        <v>2524.6955459999999</v>
      </c>
      <c r="I3073" s="125">
        <v>2379.0206130000001</v>
      </c>
      <c r="J3073" s="125">
        <v>2377.8737809999998</v>
      </c>
    </row>
    <row r="3074" spans="1:10" hidden="1" x14ac:dyDescent="0.25">
      <c r="A3074" s="125">
        <v>924571</v>
      </c>
      <c r="B3074" s="125">
        <v>2011</v>
      </c>
      <c r="C3074" s="125">
        <v>65</v>
      </c>
      <c r="D3074" s="125">
        <v>3</v>
      </c>
      <c r="E3074" s="125">
        <v>3</v>
      </c>
      <c r="F3074" s="125">
        <v>1638.8050330000001</v>
      </c>
      <c r="G3074" s="125">
        <v>524.88759900000002</v>
      </c>
      <c r="H3074" s="125">
        <v>2377.8737809999998</v>
      </c>
      <c r="I3074" s="125">
        <v>2175.0411469999999</v>
      </c>
      <c r="J3074" s="125">
        <v>2163.6926330000001</v>
      </c>
    </row>
    <row r="3075" spans="1:10" hidden="1" x14ac:dyDescent="0.25">
      <c r="A3075" s="125">
        <v>924572</v>
      </c>
      <c r="B3075" s="125">
        <v>2011</v>
      </c>
      <c r="C3075" s="125">
        <v>65</v>
      </c>
      <c r="D3075" s="125">
        <v>3</v>
      </c>
      <c r="E3075" s="125">
        <v>4</v>
      </c>
      <c r="F3075" s="125">
        <v>1291.7093070000001</v>
      </c>
      <c r="G3075" s="125">
        <v>0</v>
      </c>
      <c r="H3075" s="125">
        <v>1592.185786</v>
      </c>
      <c r="I3075" s="125">
        <v>1293.1732950000001</v>
      </c>
      <c r="J3075" s="125">
        <v>1291.7093070000001</v>
      </c>
    </row>
    <row r="3076" spans="1:10" x14ac:dyDescent="0.25">
      <c r="A3076" s="125">
        <v>924573</v>
      </c>
      <c r="B3076" s="125">
        <v>2011</v>
      </c>
      <c r="C3076" s="125">
        <v>65</v>
      </c>
      <c r="D3076" s="125">
        <v>4</v>
      </c>
      <c r="E3076" s="125">
        <v>1</v>
      </c>
      <c r="F3076" s="129">
        <v>181.72241299999999</v>
      </c>
      <c r="G3076" s="129">
        <v>0</v>
      </c>
      <c r="H3076" s="129">
        <v>209.1902</v>
      </c>
      <c r="I3076" s="129">
        <v>183.648077</v>
      </c>
      <c r="J3076" s="129">
        <v>181.72241299999999</v>
      </c>
    </row>
    <row r="3077" spans="1:10" hidden="1" x14ac:dyDescent="0.25">
      <c r="A3077" s="125">
        <v>924574</v>
      </c>
      <c r="B3077" s="125">
        <v>2011</v>
      </c>
      <c r="C3077" s="125">
        <v>65</v>
      </c>
      <c r="D3077" s="125">
        <v>4</v>
      </c>
      <c r="E3077" s="125">
        <v>2</v>
      </c>
      <c r="F3077" s="125">
        <v>173.02462499999999</v>
      </c>
      <c r="G3077" s="125">
        <v>0</v>
      </c>
      <c r="H3077" s="125">
        <v>181.72241299999999</v>
      </c>
      <c r="I3077" s="125">
        <v>175.08954499999999</v>
      </c>
      <c r="J3077" s="125">
        <v>173.02462499999999</v>
      </c>
    </row>
    <row r="3078" spans="1:10" hidden="1" x14ac:dyDescent="0.25">
      <c r="A3078" s="125">
        <v>924575</v>
      </c>
      <c r="B3078" s="125">
        <v>2011</v>
      </c>
      <c r="C3078" s="125">
        <v>65</v>
      </c>
      <c r="D3078" s="125">
        <v>4</v>
      </c>
      <c r="E3078" s="125">
        <v>3</v>
      </c>
      <c r="F3078" s="125">
        <v>20.034051000000002</v>
      </c>
      <c r="G3078" s="125">
        <v>141.32641799999999</v>
      </c>
      <c r="H3078" s="125">
        <v>173.02462499999999</v>
      </c>
      <c r="I3078" s="125">
        <v>163.62938800000001</v>
      </c>
      <c r="J3078" s="125">
        <v>161.36046899999999</v>
      </c>
    </row>
    <row r="3079" spans="1:10" hidden="1" x14ac:dyDescent="0.25">
      <c r="A3079" s="125">
        <v>924576</v>
      </c>
      <c r="B3079" s="125">
        <v>2011</v>
      </c>
      <c r="C3079" s="125">
        <v>65</v>
      </c>
      <c r="D3079" s="125">
        <v>4</v>
      </c>
      <c r="E3079" s="125">
        <v>4</v>
      </c>
      <c r="F3079" s="125">
        <v>1419.333832</v>
      </c>
      <c r="G3079" s="125">
        <v>0</v>
      </c>
      <c r="H3079" s="125">
        <v>1638.8050330000001</v>
      </c>
      <c r="I3079" s="125">
        <v>1438.7069389999999</v>
      </c>
      <c r="J3079" s="125">
        <v>1419.333832</v>
      </c>
    </row>
    <row r="3080" spans="1:10" x14ac:dyDescent="0.25">
      <c r="A3080" s="125">
        <v>924577</v>
      </c>
      <c r="B3080" s="125">
        <v>2011</v>
      </c>
      <c r="C3080" s="125">
        <v>65</v>
      </c>
      <c r="D3080" s="125">
        <v>5</v>
      </c>
      <c r="E3080" s="125">
        <v>1</v>
      </c>
      <c r="F3080" s="129">
        <v>185.995791</v>
      </c>
      <c r="G3080" s="129">
        <v>0</v>
      </c>
      <c r="H3080" s="129">
        <v>219.04040000000001</v>
      </c>
      <c r="I3080" s="129">
        <v>205.985592</v>
      </c>
      <c r="J3080" s="129">
        <v>185.995791</v>
      </c>
    </row>
    <row r="3081" spans="1:10" hidden="1" x14ac:dyDescent="0.25">
      <c r="A3081" s="125">
        <v>924578</v>
      </c>
      <c r="B3081" s="125">
        <v>2011</v>
      </c>
      <c r="C3081" s="125">
        <v>65</v>
      </c>
      <c r="D3081" s="125">
        <v>5</v>
      </c>
      <c r="E3081" s="125">
        <v>2</v>
      </c>
      <c r="F3081" s="125">
        <v>182.758939</v>
      </c>
      <c r="G3081" s="125">
        <v>0</v>
      </c>
      <c r="H3081" s="125">
        <v>185.995791</v>
      </c>
      <c r="I3081" s="125">
        <v>182.75946400000001</v>
      </c>
      <c r="J3081" s="125">
        <v>182.758939</v>
      </c>
    </row>
    <row r="3082" spans="1:10" hidden="1" x14ac:dyDescent="0.25">
      <c r="A3082" s="125">
        <v>924579</v>
      </c>
      <c r="B3082" s="125">
        <v>2011</v>
      </c>
      <c r="C3082" s="125">
        <v>65</v>
      </c>
      <c r="D3082" s="125">
        <v>5</v>
      </c>
      <c r="E3082" s="125">
        <v>3</v>
      </c>
      <c r="F3082" s="125">
        <v>0</v>
      </c>
      <c r="G3082" s="125">
        <v>178.00482500000001</v>
      </c>
      <c r="H3082" s="125">
        <v>182.758939</v>
      </c>
      <c r="I3082" s="125">
        <v>178.00720699999999</v>
      </c>
      <c r="J3082" s="125">
        <v>178.00482500000001</v>
      </c>
    </row>
    <row r="3083" spans="1:10" hidden="1" x14ac:dyDescent="0.25">
      <c r="A3083" s="125">
        <v>924580</v>
      </c>
      <c r="B3083" s="125">
        <v>2011</v>
      </c>
      <c r="C3083" s="125">
        <v>65</v>
      </c>
      <c r="D3083" s="125">
        <v>5</v>
      </c>
      <c r="E3083" s="125">
        <v>4</v>
      </c>
      <c r="F3083" s="125">
        <v>16.405608999999998</v>
      </c>
      <c r="G3083" s="125">
        <v>0</v>
      </c>
      <c r="H3083" s="125">
        <v>20.034051000000002</v>
      </c>
      <c r="I3083" s="125">
        <v>18.840022000000001</v>
      </c>
      <c r="J3083" s="125">
        <v>16.405608999999998</v>
      </c>
    </row>
    <row r="3084" spans="1:10" x14ac:dyDescent="0.25">
      <c r="A3084" s="125">
        <v>924581</v>
      </c>
      <c r="B3084" s="125">
        <v>2011</v>
      </c>
      <c r="C3084" s="125">
        <v>67</v>
      </c>
      <c r="D3084" s="125">
        <v>2</v>
      </c>
      <c r="E3084" s="125">
        <v>1</v>
      </c>
      <c r="F3084" s="129">
        <v>19834.507609</v>
      </c>
      <c r="G3084" s="129">
        <v>0</v>
      </c>
      <c r="H3084" s="129">
        <v>26736.344400000002</v>
      </c>
      <c r="I3084" s="129">
        <v>19846.388448000002</v>
      </c>
      <c r="J3084" s="129">
        <v>19834.507609</v>
      </c>
    </row>
    <row r="3085" spans="1:10" hidden="1" x14ac:dyDescent="0.25">
      <c r="A3085" s="125">
        <v>924582</v>
      </c>
      <c r="B3085" s="125">
        <v>2011</v>
      </c>
      <c r="C3085" s="125">
        <v>67</v>
      </c>
      <c r="D3085" s="125">
        <v>2</v>
      </c>
      <c r="E3085" s="125">
        <v>2</v>
      </c>
      <c r="F3085" s="125">
        <v>18145.717569</v>
      </c>
      <c r="G3085" s="125">
        <v>0</v>
      </c>
      <c r="H3085" s="125">
        <v>19834.507609</v>
      </c>
      <c r="I3085" s="125">
        <v>18216.011788</v>
      </c>
      <c r="J3085" s="125">
        <v>18145.717569</v>
      </c>
    </row>
    <row r="3086" spans="1:10" hidden="1" x14ac:dyDescent="0.25">
      <c r="A3086" s="125">
        <v>924583</v>
      </c>
      <c r="B3086" s="125">
        <v>2011</v>
      </c>
      <c r="C3086" s="125">
        <v>67</v>
      </c>
      <c r="D3086" s="125">
        <v>2</v>
      </c>
      <c r="E3086" s="125">
        <v>3</v>
      </c>
      <c r="F3086" s="125">
        <v>15712.946372</v>
      </c>
      <c r="G3086" s="125">
        <v>141.52445800000001</v>
      </c>
      <c r="H3086" s="125">
        <v>18145.717569</v>
      </c>
      <c r="I3086" s="125">
        <v>15970.046033000001</v>
      </c>
      <c r="J3086" s="125">
        <v>15854.47083</v>
      </c>
    </row>
    <row r="3087" spans="1:10" hidden="1" x14ac:dyDescent="0.25">
      <c r="A3087" s="125">
        <v>924584</v>
      </c>
      <c r="B3087" s="125">
        <v>2011</v>
      </c>
      <c r="C3087" s="125">
        <v>67</v>
      </c>
      <c r="D3087" s="125">
        <v>2</v>
      </c>
      <c r="E3087" s="125">
        <v>4</v>
      </c>
      <c r="F3087" s="125">
        <v>19839.276379999999</v>
      </c>
      <c r="G3087" s="125">
        <v>0</v>
      </c>
      <c r="H3087" s="125">
        <v>26736.344400000002</v>
      </c>
      <c r="I3087" s="125">
        <v>19846.388448000002</v>
      </c>
      <c r="J3087" s="125">
        <v>19839.276379999999</v>
      </c>
    </row>
    <row r="3088" spans="1:10" x14ac:dyDescent="0.25">
      <c r="A3088" s="125">
        <v>924585</v>
      </c>
      <c r="B3088" s="125">
        <v>2011</v>
      </c>
      <c r="C3088" s="125">
        <v>67</v>
      </c>
      <c r="D3088" s="125">
        <v>3</v>
      </c>
      <c r="E3088" s="125">
        <v>1</v>
      </c>
      <c r="F3088" s="129">
        <v>36912.005712999999</v>
      </c>
      <c r="G3088" s="129">
        <v>0</v>
      </c>
      <c r="H3088" s="129">
        <v>46166.414199999999</v>
      </c>
      <c r="I3088" s="129">
        <v>37496.361613000001</v>
      </c>
      <c r="J3088" s="129">
        <v>36912.005712999999</v>
      </c>
    </row>
    <row r="3089" spans="1:10" hidden="1" x14ac:dyDescent="0.25">
      <c r="A3089" s="125">
        <v>924586</v>
      </c>
      <c r="B3089" s="125">
        <v>2011</v>
      </c>
      <c r="C3089" s="125">
        <v>67</v>
      </c>
      <c r="D3089" s="125">
        <v>3</v>
      </c>
      <c r="E3089" s="125">
        <v>2</v>
      </c>
      <c r="F3089" s="125">
        <v>32397.736236000001</v>
      </c>
      <c r="G3089" s="125">
        <v>0</v>
      </c>
      <c r="H3089" s="125">
        <v>36912.005712999999</v>
      </c>
      <c r="I3089" s="125">
        <v>34782.182983999999</v>
      </c>
      <c r="J3089" s="125">
        <v>32397.736236000001</v>
      </c>
    </row>
    <row r="3090" spans="1:10" hidden="1" x14ac:dyDescent="0.25">
      <c r="A3090" s="125">
        <v>924587</v>
      </c>
      <c r="B3090" s="125">
        <v>2011</v>
      </c>
      <c r="C3090" s="125">
        <v>67</v>
      </c>
      <c r="D3090" s="125">
        <v>3</v>
      </c>
      <c r="E3090" s="125">
        <v>3</v>
      </c>
      <c r="F3090" s="125">
        <v>23584.209294</v>
      </c>
      <c r="G3090" s="125">
        <v>3444.540649</v>
      </c>
      <c r="H3090" s="125">
        <v>32397.736236000001</v>
      </c>
      <c r="I3090" s="125">
        <v>29634.209335</v>
      </c>
      <c r="J3090" s="125">
        <v>27028.749943999999</v>
      </c>
    </row>
    <row r="3091" spans="1:10" hidden="1" x14ac:dyDescent="0.25">
      <c r="A3091" s="125">
        <v>924588</v>
      </c>
      <c r="B3091" s="125">
        <v>2011</v>
      </c>
      <c r="C3091" s="125">
        <v>67</v>
      </c>
      <c r="D3091" s="125">
        <v>3</v>
      </c>
      <c r="E3091" s="125">
        <v>4</v>
      </c>
      <c r="F3091" s="125">
        <v>12618.493023999999</v>
      </c>
      <c r="G3091" s="125">
        <v>0</v>
      </c>
      <c r="H3091" s="125">
        <v>15712.946372</v>
      </c>
      <c r="I3091" s="125">
        <v>12762.055043</v>
      </c>
      <c r="J3091" s="125">
        <v>12618.493023999999</v>
      </c>
    </row>
    <row r="3092" spans="1:10" x14ac:dyDescent="0.25">
      <c r="A3092" s="125">
        <v>924589</v>
      </c>
      <c r="B3092" s="125">
        <v>2011</v>
      </c>
      <c r="C3092" s="125">
        <v>67</v>
      </c>
      <c r="D3092" s="125">
        <v>4</v>
      </c>
      <c r="E3092" s="125">
        <v>1</v>
      </c>
      <c r="F3092" s="129">
        <v>7286.4747939999997</v>
      </c>
      <c r="G3092" s="129">
        <v>0</v>
      </c>
      <c r="H3092" s="129">
        <v>8332.9197499999991</v>
      </c>
      <c r="I3092" s="129">
        <v>7315.470249</v>
      </c>
      <c r="J3092" s="129">
        <v>7286.4747939999997</v>
      </c>
    </row>
    <row r="3093" spans="1:10" hidden="1" x14ac:dyDescent="0.25">
      <c r="A3093" s="125">
        <v>924590</v>
      </c>
      <c r="B3093" s="125">
        <v>2011</v>
      </c>
      <c r="C3093" s="125">
        <v>67</v>
      </c>
      <c r="D3093" s="125">
        <v>4</v>
      </c>
      <c r="E3093" s="125">
        <v>2</v>
      </c>
      <c r="F3093" s="125">
        <v>6502.4108999999999</v>
      </c>
      <c r="G3093" s="125">
        <v>0</v>
      </c>
      <c r="H3093" s="125">
        <v>7286.4747939999997</v>
      </c>
      <c r="I3093" s="125">
        <v>7020.5184639999998</v>
      </c>
      <c r="J3093" s="125">
        <v>6502.4108999999999</v>
      </c>
    </row>
    <row r="3094" spans="1:10" hidden="1" x14ac:dyDescent="0.25">
      <c r="A3094" s="125">
        <v>924591</v>
      </c>
      <c r="B3094" s="125">
        <v>2011</v>
      </c>
      <c r="C3094" s="125">
        <v>67</v>
      </c>
      <c r="D3094" s="125">
        <v>4</v>
      </c>
      <c r="E3094" s="125">
        <v>3</v>
      </c>
      <c r="F3094" s="125">
        <v>1065.451947</v>
      </c>
      <c r="G3094" s="125">
        <v>4512.1661489999997</v>
      </c>
      <c r="H3094" s="125">
        <v>6502.4108999999999</v>
      </c>
      <c r="I3094" s="125">
        <v>6149.3299880000004</v>
      </c>
      <c r="J3094" s="125">
        <v>5577.6180960000002</v>
      </c>
    </row>
    <row r="3095" spans="1:10" hidden="1" x14ac:dyDescent="0.25">
      <c r="A3095" s="125">
        <v>924592</v>
      </c>
      <c r="B3095" s="125">
        <v>2011</v>
      </c>
      <c r="C3095" s="125">
        <v>67</v>
      </c>
      <c r="D3095" s="125">
        <v>4</v>
      </c>
      <c r="E3095" s="125">
        <v>4</v>
      </c>
      <c r="F3095" s="125">
        <v>20644.394332</v>
      </c>
      <c r="G3095" s="125">
        <v>0</v>
      </c>
      <c r="H3095" s="125">
        <v>23584.209294</v>
      </c>
      <c r="I3095" s="125">
        <v>20704.57734</v>
      </c>
      <c r="J3095" s="125">
        <v>20644.394332</v>
      </c>
    </row>
    <row r="3096" spans="1:10" x14ac:dyDescent="0.25">
      <c r="A3096" s="125">
        <v>924593</v>
      </c>
      <c r="B3096" s="125">
        <v>2011</v>
      </c>
      <c r="C3096" s="125">
        <v>67</v>
      </c>
      <c r="D3096" s="125">
        <v>5</v>
      </c>
      <c r="E3096" s="125">
        <v>1</v>
      </c>
      <c r="F3096" s="129">
        <v>247.78700499999999</v>
      </c>
      <c r="G3096" s="129">
        <v>0</v>
      </c>
      <c r="H3096" s="129">
        <v>265.50599999999997</v>
      </c>
      <c r="I3096" s="129">
        <v>249.68184199999999</v>
      </c>
      <c r="J3096" s="129">
        <v>247.78700499999999</v>
      </c>
    </row>
    <row r="3097" spans="1:10" hidden="1" x14ac:dyDescent="0.25">
      <c r="A3097" s="125">
        <v>924594</v>
      </c>
      <c r="B3097" s="125">
        <v>2011</v>
      </c>
      <c r="C3097" s="125">
        <v>67</v>
      </c>
      <c r="D3097" s="125">
        <v>5</v>
      </c>
      <c r="E3097" s="125">
        <v>2</v>
      </c>
      <c r="F3097" s="125">
        <v>236.43796499999999</v>
      </c>
      <c r="G3097" s="125">
        <v>0</v>
      </c>
      <c r="H3097" s="125">
        <v>247.78700499999999</v>
      </c>
      <c r="I3097" s="125">
        <v>243.47551100000001</v>
      </c>
      <c r="J3097" s="125">
        <v>236.43796499999999</v>
      </c>
    </row>
    <row r="3098" spans="1:10" hidden="1" x14ac:dyDescent="0.25">
      <c r="A3098" s="125">
        <v>924595</v>
      </c>
      <c r="B3098" s="125">
        <v>2011</v>
      </c>
      <c r="C3098" s="125">
        <v>67</v>
      </c>
      <c r="D3098" s="125">
        <v>5</v>
      </c>
      <c r="E3098" s="125">
        <v>3</v>
      </c>
      <c r="F3098" s="125">
        <v>0</v>
      </c>
      <c r="G3098" s="125">
        <v>216.017979</v>
      </c>
      <c r="H3098" s="125">
        <v>236.43796499999999</v>
      </c>
      <c r="I3098" s="125">
        <v>230.29057800000001</v>
      </c>
      <c r="J3098" s="125">
        <v>216.017979</v>
      </c>
    </row>
    <row r="3099" spans="1:10" hidden="1" x14ac:dyDescent="0.25">
      <c r="A3099" s="125">
        <v>924596</v>
      </c>
      <c r="B3099" s="125">
        <v>2011</v>
      </c>
      <c r="C3099" s="125">
        <v>67</v>
      </c>
      <c r="D3099" s="125">
        <v>5</v>
      </c>
      <c r="E3099" s="125">
        <v>4</v>
      </c>
      <c r="F3099" s="125">
        <v>998.43289900000002</v>
      </c>
      <c r="G3099" s="125">
        <v>0</v>
      </c>
      <c r="H3099" s="125">
        <v>1065.451947</v>
      </c>
      <c r="I3099" s="125">
        <v>1001.951011</v>
      </c>
      <c r="J3099" s="125">
        <v>998.43289900000002</v>
      </c>
    </row>
    <row r="3100" spans="1:10" x14ac:dyDescent="0.25">
      <c r="A3100" s="125">
        <v>924597</v>
      </c>
      <c r="B3100" s="125">
        <v>2011</v>
      </c>
      <c r="C3100" s="125">
        <v>69</v>
      </c>
      <c r="D3100" s="125">
        <v>2</v>
      </c>
      <c r="E3100" s="125">
        <v>1</v>
      </c>
      <c r="F3100" s="129">
        <v>1082009.2434940001</v>
      </c>
      <c r="G3100" s="129">
        <v>0</v>
      </c>
      <c r="H3100" s="129">
        <v>1457944.5194999999</v>
      </c>
      <c r="I3100" s="129">
        <v>1082232.216825</v>
      </c>
      <c r="J3100" s="129">
        <v>1082009.2434940001</v>
      </c>
    </row>
    <row r="3101" spans="1:10" hidden="1" x14ac:dyDescent="0.25">
      <c r="A3101" s="125">
        <v>924598</v>
      </c>
      <c r="B3101" s="125">
        <v>2011</v>
      </c>
      <c r="C3101" s="125">
        <v>69</v>
      </c>
      <c r="D3101" s="125">
        <v>2</v>
      </c>
      <c r="E3101" s="125">
        <v>2</v>
      </c>
      <c r="F3101" s="125">
        <v>985036.55458800006</v>
      </c>
      <c r="G3101" s="125">
        <v>0</v>
      </c>
      <c r="H3101" s="125">
        <v>1082009.2434940001</v>
      </c>
      <c r="I3101" s="125">
        <v>993717.28922499996</v>
      </c>
      <c r="J3101" s="125">
        <v>985036.55458800006</v>
      </c>
    </row>
    <row r="3102" spans="1:10" hidden="1" x14ac:dyDescent="0.25">
      <c r="A3102" s="125">
        <v>924599</v>
      </c>
      <c r="B3102" s="125">
        <v>2011</v>
      </c>
      <c r="C3102" s="125">
        <v>69</v>
      </c>
      <c r="D3102" s="125">
        <v>2</v>
      </c>
      <c r="E3102" s="125">
        <v>3</v>
      </c>
      <c r="F3102" s="125">
        <v>831103.09805899998</v>
      </c>
      <c r="G3102" s="125">
        <v>13642.008357000001</v>
      </c>
      <c r="H3102" s="125">
        <v>985036.55458800006</v>
      </c>
      <c r="I3102" s="125">
        <v>866930.67169300001</v>
      </c>
      <c r="J3102" s="125">
        <v>844745.10641600005</v>
      </c>
    </row>
    <row r="3103" spans="1:10" hidden="1" x14ac:dyDescent="0.25">
      <c r="A3103" s="125">
        <v>924600</v>
      </c>
      <c r="B3103" s="125">
        <v>2011</v>
      </c>
      <c r="C3103" s="125">
        <v>69</v>
      </c>
      <c r="D3103" s="125">
        <v>2</v>
      </c>
      <c r="E3103" s="125">
        <v>4</v>
      </c>
      <c r="F3103" s="125">
        <v>1081813.550336</v>
      </c>
      <c r="G3103" s="125">
        <v>0</v>
      </c>
      <c r="H3103" s="125">
        <v>1457944.5194999999</v>
      </c>
      <c r="I3103" s="125">
        <v>1082232.216825</v>
      </c>
      <c r="J3103" s="125">
        <v>1081813.550336</v>
      </c>
    </row>
    <row r="3104" spans="1:10" x14ac:dyDescent="0.25">
      <c r="A3104" s="125">
        <v>924601</v>
      </c>
      <c r="B3104" s="125">
        <v>2011</v>
      </c>
      <c r="C3104" s="125">
        <v>69</v>
      </c>
      <c r="D3104" s="125">
        <v>3</v>
      </c>
      <c r="E3104" s="125">
        <v>1</v>
      </c>
      <c r="F3104" s="129">
        <v>233788.991805</v>
      </c>
      <c r="G3104" s="129">
        <v>0</v>
      </c>
      <c r="H3104" s="129">
        <v>288478.65100000001</v>
      </c>
      <c r="I3104" s="129">
        <v>234302.360342</v>
      </c>
      <c r="J3104" s="129">
        <v>233788.991805</v>
      </c>
    </row>
    <row r="3105" spans="1:10" hidden="1" x14ac:dyDescent="0.25">
      <c r="A3105" s="125">
        <v>924602</v>
      </c>
      <c r="B3105" s="125">
        <v>2011</v>
      </c>
      <c r="C3105" s="125">
        <v>69</v>
      </c>
      <c r="D3105" s="125">
        <v>3</v>
      </c>
      <c r="E3105" s="125">
        <v>2</v>
      </c>
      <c r="F3105" s="125">
        <v>213529.77827400001</v>
      </c>
      <c r="G3105" s="125">
        <v>0</v>
      </c>
      <c r="H3105" s="125">
        <v>233788.991805</v>
      </c>
      <c r="I3105" s="125">
        <v>220299.36697800001</v>
      </c>
      <c r="J3105" s="125">
        <v>213529.77827400001</v>
      </c>
    </row>
    <row r="3106" spans="1:10" hidden="1" x14ac:dyDescent="0.25">
      <c r="A3106" s="125">
        <v>924603</v>
      </c>
      <c r="B3106" s="125">
        <v>2011</v>
      </c>
      <c r="C3106" s="125">
        <v>69</v>
      </c>
      <c r="D3106" s="125">
        <v>3</v>
      </c>
      <c r="E3106" s="125">
        <v>3</v>
      </c>
      <c r="F3106" s="125">
        <v>102397.51921699999</v>
      </c>
      <c r="G3106" s="125">
        <v>69333.120144</v>
      </c>
      <c r="H3106" s="125">
        <v>213529.77827400001</v>
      </c>
      <c r="I3106" s="125">
        <v>195315.68818699999</v>
      </c>
      <c r="J3106" s="125">
        <v>171730.63936100001</v>
      </c>
    </row>
    <row r="3107" spans="1:10" hidden="1" x14ac:dyDescent="0.25">
      <c r="A3107" s="125">
        <v>924604</v>
      </c>
      <c r="B3107" s="125">
        <v>2011</v>
      </c>
      <c r="C3107" s="125">
        <v>69</v>
      </c>
      <c r="D3107" s="125">
        <v>3</v>
      </c>
      <c r="E3107" s="125">
        <v>4</v>
      </c>
      <c r="F3107" s="125">
        <v>672489.22224899998</v>
      </c>
      <c r="G3107" s="125">
        <v>0</v>
      </c>
      <c r="H3107" s="125">
        <v>831103.09805899998</v>
      </c>
      <c r="I3107" s="125">
        <v>675021.93624299997</v>
      </c>
      <c r="J3107" s="125">
        <v>672489.22224899998</v>
      </c>
    </row>
    <row r="3108" spans="1:10" x14ac:dyDescent="0.25">
      <c r="A3108" s="125">
        <v>924605</v>
      </c>
      <c r="B3108" s="125">
        <v>2011</v>
      </c>
      <c r="C3108" s="125">
        <v>69</v>
      </c>
      <c r="D3108" s="125">
        <v>4</v>
      </c>
      <c r="E3108" s="125">
        <v>1</v>
      </c>
      <c r="F3108" s="129">
        <v>62430.302343000003</v>
      </c>
      <c r="G3108" s="129">
        <v>0</v>
      </c>
      <c r="H3108" s="129">
        <v>71742.347999999998</v>
      </c>
      <c r="I3108" s="129">
        <v>62982.607308999999</v>
      </c>
      <c r="J3108" s="129">
        <v>62430.302343000003</v>
      </c>
    </row>
    <row r="3109" spans="1:10" hidden="1" x14ac:dyDescent="0.25">
      <c r="A3109" s="125">
        <v>924606</v>
      </c>
      <c r="B3109" s="125">
        <v>2011</v>
      </c>
      <c r="C3109" s="125">
        <v>69</v>
      </c>
      <c r="D3109" s="125">
        <v>4</v>
      </c>
      <c r="E3109" s="125">
        <v>2</v>
      </c>
      <c r="F3109" s="125">
        <v>56567.520792000003</v>
      </c>
      <c r="G3109" s="125">
        <v>0</v>
      </c>
      <c r="H3109" s="125">
        <v>62430.302343000003</v>
      </c>
      <c r="I3109" s="125">
        <v>60151.596308</v>
      </c>
      <c r="J3109" s="125">
        <v>56567.520792000003</v>
      </c>
    </row>
    <row r="3110" spans="1:10" hidden="1" x14ac:dyDescent="0.25">
      <c r="A3110" s="125">
        <v>924607</v>
      </c>
      <c r="B3110" s="125">
        <v>2011</v>
      </c>
      <c r="C3110" s="125">
        <v>69</v>
      </c>
      <c r="D3110" s="125">
        <v>4</v>
      </c>
      <c r="E3110" s="125">
        <v>3</v>
      </c>
      <c r="F3110" s="125">
        <v>403.98254700000001</v>
      </c>
      <c r="G3110" s="125">
        <v>45321.832634999999</v>
      </c>
      <c r="H3110" s="125">
        <v>56567.520792000003</v>
      </c>
      <c r="I3110" s="125">
        <v>53495.904412999997</v>
      </c>
      <c r="J3110" s="125">
        <v>45725.815181999998</v>
      </c>
    </row>
    <row r="3111" spans="1:10" hidden="1" x14ac:dyDescent="0.25">
      <c r="A3111" s="125">
        <v>924608</v>
      </c>
      <c r="B3111" s="125">
        <v>2011</v>
      </c>
      <c r="C3111" s="125">
        <v>69</v>
      </c>
      <c r="D3111" s="125">
        <v>4</v>
      </c>
      <c r="E3111" s="125">
        <v>4</v>
      </c>
      <c r="F3111" s="125">
        <v>88607.719463999994</v>
      </c>
      <c r="G3111" s="125">
        <v>0</v>
      </c>
      <c r="H3111" s="125">
        <v>102397.51921699999</v>
      </c>
      <c r="I3111" s="125">
        <v>89894.782120000003</v>
      </c>
      <c r="J3111" s="125">
        <v>88607.719463999994</v>
      </c>
    </row>
    <row r="3112" spans="1:10" x14ac:dyDescent="0.25">
      <c r="A3112" s="125">
        <v>924609</v>
      </c>
      <c r="B3112" s="125">
        <v>2011</v>
      </c>
      <c r="C3112" s="125">
        <v>69</v>
      </c>
      <c r="D3112" s="125">
        <v>5</v>
      </c>
      <c r="E3112" s="125">
        <v>1</v>
      </c>
      <c r="F3112" s="129">
        <v>676.01640599999996</v>
      </c>
      <c r="G3112" s="129">
        <v>0</v>
      </c>
      <c r="H3112" s="129">
        <v>729.77864999999997</v>
      </c>
      <c r="I3112" s="129">
        <v>686.28384200000005</v>
      </c>
      <c r="J3112" s="129">
        <v>676.01640599999996</v>
      </c>
    </row>
    <row r="3113" spans="1:10" hidden="1" x14ac:dyDescent="0.25">
      <c r="A3113" s="125">
        <v>924610</v>
      </c>
      <c r="B3113" s="125">
        <v>2011</v>
      </c>
      <c r="C3113" s="125">
        <v>69</v>
      </c>
      <c r="D3113" s="125">
        <v>5</v>
      </c>
      <c r="E3113" s="125">
        <v>2</v>
      </c>
      <c r="F3113" s="125">
        <v>620.19708400000002</v>
      </c>
      <c r="G3113" s="125">
        <v>0</v>
      </c>
      <c r="H3113" s="125">
        <v>676.01640599999996</v>
      </c>
      <c r="I3113" s="125">
        <v>664.25372100000004</v>
      </c>
      <c r="J3113" s="125">
        <v>620.19708400000002</v>
      </c>
    </row>
    <row r="3114" spans="1:10" hidden="1" x14ac:dyDescent="0.25">
      <c r="A3114" s="125">
        <v>924611</v>
      </c>
      <c r="B3114" s="125">
        <v>2011</v>
      </c>
      <c r="C3114" s="125">
        <v>69</v>
      </c>
      <c r="D3114" s="125">
        <v>5</v>
      </c>
      <c r="E3114" s="125">
        <v>3</v>
      </c>
      <c r="F3114" s="125">
        <v>0</v>
      </c>
      <c r="G3114" s="125">
        <v>602.98807399999998</v>
      </c>
      <c r="H3114" s="125">
        <v>620.19708400000002</v>
      </c>
      <c r="I3114" s="125">
        <v>604.07195999999999</v>
      </c>
      <c r="J3114" s="125">
        <v>602.98807399999998</v>
      </c>
    </row>
    <row r="3115" spans="1:10" hidden="1" x14ac:dyDescent="0.25">
      <c r="A3115" s="125">
        <v>924612</v>
      </c>
      <c r="B3115" s="125">
        <v>2011</v>
      </c>
      <c r="C3115" s="125">
        <v>69</v>
      </c>
      <c r="D3115" s="125">
        <v>5</v>
      </c>
      <c r="E3115" s="125">
        <v>4</v>
      </c>
      <c r="F3115" s="125">
        <v>368.63424500000002</v>
      </c>
      <c r="G3115" s="125">
        <v>0</v>
      </c>
      <c r="H3115" s="125">
        <v>403.98254700000001</v>
      </c>
      <c r="I3115" s="125">
        <v>379.90518700000001</v>
      </c>
      <c r="J3115" s="125">
        <v>368.63424500000002</v>
      </c>
    </row>
    <row r="3116" spans="1:10" x14ac:dyDescent="0.25">
      <c r="A3116" s="125">
        <v>924613</v>
      </c>
      <c r="B3116" s="125">
        <v>2011</v>
      </c>
      <c r="C3116" s="125">
        <v>70</v>
      </c>
      <c r="D3116" s="125">
        <v>2</v>
      </c>
      <c r="E3116" s="125">
        <v>1</v>
      </c>
      <c r="F3116" s="129">
        <v>64606.623864000001</v>
      </c>
      <c r="G3116" s="129">
        <v>0</v>
      </c>
      <c r="H3116" s="129">
        <v>87053.667749999993</v>
      </c>
      <c r="I3116" s="129">
        <v>64619.937571000002</v>
      </c>
      <c r="J3116" s="129">
        <v>64606.623864000001</v>
      </c>
    </row>
    <row r="3117" spans="1:10" hidden="1" x14ac:dyDescent="0.25">
      <c r="A3117" s="125">
        <v>924614</v>
      </c>
      <c r="B3117" s="125">
        <v>2011</v>
      </c>
      <c r="C3117" s="125">
        <v>70</v>
      </c>
      <c r="D3117" s="125">
        <v>2</v>
      </c>
      <c r="E3117" s="125">
        <v>2</v>
      </c>
      <c r="F3117" s="125">
        <v>58816.397878999996</v>
      </c>
      <c r="G3117" s="125">
        <v>0</v>
      </c>
      <c r="H3117" s="125">
        <v>64606.623864000001</v>
      </c>
      <c r="I3117" s="125">
        <v>59334.723356000002</v>
      </c>
      <c r="J3117" s="125">
        <v>58816.397878999996</v>
      </c>
    </row>
    <row r="3118" spans="1:10" hidden="1" x14ac:dyDescent="0.25">
      <c r="A3118" s="125">
        <v>924615</v>
      </c>
      <c r="B3118" s="125">
        <v>2011</v>
      </c>
      <c r="C3118" s="125">
        <v>70</v>
      </c>
      <c r="D3118" s="125">
        <v>2</v>
      </c>
      <c r="E3118" s="125">
        <v>3</v>
      </c>
      <c r="F3118" s="125">
        <v>49625.052255000002</v>
      </c>
      <c r="G3118" s="125">
        <v>814.56245200000001</v>
      </c>
      <c r="H3118" s="125">
        <v>58816.397878999996</v>
      </c>
      <c r="I3118" s="125">
        <v>51764.311773000001</v>
      </c>
      <c r="J3118" s="125">
        <v>50439.614707000001</v>
      </c>
    </row>
    <row r="3119" spans="1:10" hidden="1" x14ac:dyDescent="0.25">
      <c r="A3119" s="125">
        <v>924616</v>
      </c>
      <c r="B3119" s="125">
        <v>2011</v>
      </c>
      <c r="C3119" s="125">
        <v>70</v>
      </c>
      <c r="D3119" s="125">
        <v>2</v>
      </c>
      <c r="E3119" s="125">
        <v>4</v>
      </c>
      <c r="F3119" s="125">
        <v>64594.939052000002</v>
      </c>
      <c r="G3119" s="125">
        <v>0</v>
      </c>
      <c r="H3119" s="125">
        <v>87053.667749999993</v>
      </c>
      <c r="I3119" s="125">
        <v>64619.937571000002</v>
      </c>
      <c r="J3119" s="125">
        <v>64594.939052000002</v>
      </c>
    </row>
    <row r="3120" spans="1:10" x14ac:dyDescent="0.25">
      <c r="A3120" s="125">
        <v>924617</v>
      </c>
      <c r="B3120" s="125">
        <v>2011</v>
      </c>
      <c r="C3120" s="125">
        <v>70</v>
      </c>
      <c r="D3120" s="125">
        <v>3</v>
      </c>
      <c r="E3120" s="125">
        <v>1</v>
      </c>
      <c r="F3120" s="129">
        <v>13970.767738</v>
      </c>
      <c r="G3120" s="129">
        <v>0</v>
      </c>
      <c r="H3120" s="129">
        <v>17238.9136</v>
      </c>
      <c r="I3120" s="129">
        <v>14001.445626000001</v>
      </c>
      <c r="J3120" s="129">
        <v>13970.767738</v>
      </c>
    </row>
    <row r="3121" spans="1:10" hidden="1" x14ac:dyDescent="0.25">
      <c r="A3121" s="125">
        <v>924618</v>
      </c>
      <c r="B3121" s="125">
        <v>2011</v>
      </c>
      <c r="C3121" s="125">
        <v>70</v>
      </c>
      <c r="D3121" s="125">
        <v>3</v>
      </c>
      <c r="E3121" s="125">
        <v>2</v>
      </c>
      <c r="F3121" s="125">
        <v>12758.974033</v>
      </c>
      <c r="G3121" s="125">
        <v>0</v>
      </c>
      <c r="H3121" s="125">
        <v>13970.767738</v>
      </c>
      <c r="I3121" s="125">
        <v>13164.654439</v>
      </c>
      <c r="J3121" s="125">
        <v>12758.974033</v>
      </c>
    </row>
    <row r="3122" spans="1:10" hidden="1" x14ac:dyDescent="0.25">
      <c r="A3122" s="125">
        <v>924619</v>
      </c>
      <c r="B3122" s="125">
        <v>2011</v>
      </c>
      <c r="C3122" s="125">
        <v>70</v>
      </c>
      <c r="D3122" s="125">
        <v>3</v>
      </c>
      <c r="E3122" s="125">
        <v>3</v>
      </c>
      <c r="F3122" s="125">
        <v>6118.5250100000003</v>
      </c>
      <c r="G3122" s="125">
        <v>4142.8389370000004</v>
      </c>
      <c r="H3122" s="125">
        <v>12758.974033</v>
      </c>
      <c r="I3122" s="125">
        <v>11670.633548</v>
      </c>
      <c r="J3122" s="125">
        <v>10261.363947</v>
      </c>
    </row>
    <row r="3123" spans="1:10" hidden="1" x14ac:dyDescent="0.25">
      <c r="A3123" s="125">
        <v>924620</v>
      </c>
      <c r="B3123" s="125">
        <v>2011</v>
      </c>
      <c r="C3123" s="125">
        <v>70</v>
      </c>
      <c r="D3123" s="125">
        <v>3</v>
      </c>
      <c r="E3123" s="125">
        <v>4</v>
      </c>
      <c r="F3123" s="125">
        <v>40154.239435000003</v>
      </c>
      <c r="G3123" s="125">
        <v>0</v>
      </c>
      <c r="H3123" s="125">
        <v>49625.052255000002</v>
      </c>
      <c r="I3123" s="125">
        <v>40305.467441000001</v>
      </c>
      <c r="J3123" s="125">
        <v>40154.239435000003</v>
      </c>
    </row>
    <row r="3124" spans="1:10" x14ac:dyDescent="0.25">
      <c r="A3124" s="125">
        <v>924621</v>
      </c>
      <c r="B3124" s="125">
        <v>2011</v>
      </c>
      <c r="C3124" s="125">
        <v>70</v>
      </c>
      <c r="D3124" s="125">
        <v>4</v>
      </c>
      <c r="E3124" s="125">
        <v>1</v>
      </c>
      <c r="F3124" s="129">
        <v>30379.253838000001</v>
      </c>
      <c r="G3124" s="129">
        <v>0</v>
      </c>
      <c r="H3124" s="129">
        <v>34910.595000000001</v>
      </c>
      <c r="I3124" s="129">
        <v>30648.011351000001</v>
      </c>
      <c r="J3124" s="129">
        <v>30379.253838000001</v>
      </c>
    </row>
    <row r="3125" spans="1:10" hidden="1" x14ac:dyDescent="0.25">
      <c r="A3125" s="125">
        <v>924622</v>
      </c>
      <c r="B3125" s="125">
        <v>2011</v>
      </c>
      <c r="C3125" s="125">
        <v>70</v>
      </c>
      <c r="D3125" s="125">
        <v>4</v>
      </c>
      <c r="E3125" s="125">
        <v>2</v>
      </c>
      <c r="F3125" s="125">
        <v>27523.512558999999</v>
      </c>
      <c r="G3125" s="125">
        <v>0</v>
      </c>
      <c r="H3125" s="125">
        <v>30379.253838000001</v>
      </c>
      <c r="I3125" s="125">
        <v>29270.411072999999</v>
      </c>
      <c r="J3125" s="125">
        <v>27523.512558999999</v>
      </c>
    </row>
    <row r="3126" spans="1:10" hidden="1" x14ac:dyDescent="0.25">
      <c r="A3126" s="125">
        <v>924623</v>
      </c>
      <c r="B3126" s="125">
        <v>2011</v>
      </c>
      <c r="C3126" s="125">
        <v>70</v>
      </c>
      <c r="D3126" s="125">
        <v>4</v>
      </c>
      <c r="E3126" s="125">
        <v>3</v>
      </c>
      <c r="F3126" s="125">
        <v>196.56188800000001</v>
      </c>
      <c r="G3126" s="125">
        <v>22051.806624000001</v>
      </c>
      <c r="H3126" s="125">
        <v>27523.512558999999</v>
      </c>
      <c r="I3126" s="125">
        <v>26028.985827</v>
      </c>
      <c r="J3126" s="125">
        <v>22248.368512000001</v>
      </c>
    </row>
    <row r="3127" spans="1:10" hidden="1" x14ac:dyDescent="0.25">
      <c r="A3127" s="125">
        <v>924624</v>
      </c>
      <c r="B3127" s="125">
        <v>2011</v>
      </c>
      <c r="C3127" s="125">
        <v>70</v>
      </c>
      <c r="D3127" s="125">
        <v>4</v>
      </c>
      <c r="E3127" s="125">
        <v>4</v>
      </c>
      <c r="F3127" s="125">
        <v>5294.5476779999999</v>
      </c>
      <c r="G3127" s="125">
        <v>0</v>
      </c>
      <c r="H3127" s="125">
        <v>6118.5250100000003</v>
      </c>
      <c r="I3127" s="125">
        <v>5371.4531059999999</v>
      </c>
      <c r="J3127" s="125">
        <v>5294.5476779999999</v>
      </c>
    </row>
    <row r="3128" spans="1:10" x14ac:dyDescent="0.25">
      <c r="A3128" s="125">
        <v>924625</v>
      </c>
      <c r="B3128" s="125">
        <v>2011</v>
      </c>
      <c r="C3128" s="125">
        <v>70</v>
      </c>
      <c r="D3128" s="125">
        <v>5</v>
      </c>
      <c r="E3128" s="125">
        <v>1</v>
      </c>
      <c r="F3128" s="129">
        <v>322.87165800000002</v>
      </c>
      <c r="G3128" s="129">
        <v>0</v>
      </c>
      <c r="H3128" s="129">
        <v>348.54899999999998</v>
      </c>
      <c r="I3128" s="129">
        <v>327.77548000000002</v>
      </c>
      <c r="J3128" s="129">
        <v>322.87165800000002</v>
      </c>
    </row>
    <row r="3129" spans="1:10" hidden="1" x14ac:dyDescent="0.25">
      <c r="A3129" s="125">
        <v>924626</v>
      </c>
      <c r="B3129" s="125">
        <v>2011</v>
      </c>
      <c r="C3129" s="125">
        <v>70</v>
      </c>
      <c r="D3129" s="125">
        <v>5</v>
      </c>
      <c r="E3129" s="125">
        <v>2</v>
      </c>
      <c r="F3129" s="125">
        <v>296.21183600000001</v>
      </c>
      <c r="G3129" s="125">
        <v>0</v>
      </c>
      <c r="H3129" s="125">
        <v>322.87165800000002</v>
      </c>
      <c r="I3129" s="125">
        <v>317.253691</v>
      </c>
      <c r="J3129" s="125">
        <v>296.21183600000001</v>
      </c>
    </row>
    <row r="3130" spans="1:10" hidden="1" x14ac:dyDescent="0.25">
      <c r="A3130" s="125">
        <v>924627</v>
      </c>
      <c r="B3130" s="125">
        <v>2011</v>
      </c>
      <c r="C3130" s="125">
        <v>70</v>
      </c>
      <c r="D3130" s="125">
        <v>5</v>
      </c>
      <c r="E3130" s="125">
        <v>3</v>
      </c>
      <c r="F3130" s="125">
        <v>0</v>
      </c>
      <c r="G3130" s="125">
        <v>287.99265400000002</v>
      </c>
      <c r="H3130" s="125">
        <v>296.21183600000001</v>
      </c>
      <c r="I3130" s="125">
        <v>288.51032800000002</v>
      </c>
      <c r="J3130" s="125">
        <v>287.99265400000002</v>
      </c>
    </row>
    <row r="3131" spans="1:10" hidden="1" x14ac:dyDescent="0.25">
      <c r="A3131" s="125">
        <v>924628</v>
      </c>
      <c r="B3131" s="125">
        <v>2011</v>
      </c>
      <c r="C3131" s="125">
        <v>70</v>
      </c>
      <c r="D3131" s="125">
        <v>5</v>
      </c>
      <c r="E3131" s="125">
        <v>4</v>
      </c>
      <c r="F3131" s="125">
        <v>179.36280600000001</v>
      </c>
      <c r="G3131" s="125">
        <v>0</v>
      </c>
      <c r="H3131" s="125">
        <v>196.56188800000001</v>
      </c>
      <c r="I3131" s="125">
        <v>184.8468</v>
      </c>
      <c r="J3131" s="125">
        <v>179.36280600000001</v>
      </c>
    </row>
    <row r="3132" spans="1:10" x14ac:dyDescent="0.25">
      <c r="A3132" s="125">
        <v>924629</v>
      </c>
      <c r="B3132" s="125">
        <v>2011</v>
      </c>
      <c r="C3132" s="125">
        <v>71</v>
      </c>
      <c r="D3132" s="125">
        <v>2</v>
      </c>
      <c r="E3132" s="125">
        <v>1</v>
      </c>
      <c r="F3132" s="129">
        <v>29384.496676999999</v>
      </c>
      <c r="G3132" s="129">
        <v>0</v>
      </c>
      <c r="H3132" s="129">
        <v>39614.9715</v>
      </c>
      <c r="I3132" s="129">
        <v>29406.193343999999</v>
      </c>
      <c r="J3132" s="129">
        <v>29384.496676999999</v>
      </c>
    </row>
    <row r="3133" spans="1:10" hidden="1" x14ac:dyDescent="0.25">
      <c r="A3133" s="125">
        <v>924630</v>
      </c>
      <c r="B3133" s="125">
        <v>2011</v>
      </c>
      <c r="C3133" s="125">
        <v>71</v>
      </c>
      <c r="D3133" s="125">
        <v>2</v>
      </c>
      <c r="E3133" s="125">
        <v>2</v>
      </c>
      <c r="F3133" s="125">
        <v>26951.694842000001</v>
      </c>
      <c r="G3133" s="125">
        <v>0</v>
      </c>
      <c r="H3133" s="125">
        <v>29384.496676999999</v>
      </c>
      <c r="I3133" s="125">
        <v>26986.721748</v>
      </c>
      <c r="J3133" s="125">
        <v>26951.694842000001</v>
      </c>
    </row>
    <row r="3134" spans="1:10" hidden="1" x14ac:dyDescent="0.25">
      <c r="A3134" s="125">
        <v>924631</v>
      </c>
      <c r="B3134" s="125">
        <v>2011</v>
      </c>
      <c r="C3134" s="125">
        <v>71</v>
      </c>
      <c r="D3134" s="125">
        <v>2</v>
      </c>
      <c r="E3134" s="125">
        <v>3</v>
      </c>
      <c r="F3134" s="125">
        <v>23408.896396</v>
      </c>
      <c r="G3134" s="125">
        <v>175.53562600000001</v>
      </c>
      <c r="H3134" s="125">
        <v>26951.694842000001</v>
      </c>
      <c r="I3134" s="125">
        <v>23720.186631</v>
      </c>
      <c r="J3134" s="125">
        <v>23584.432021000001</v>
      </c>
    </row>
    <row r="3135" spans="1:10" hidden="1" x14ac:dyDescent="0.25">
      <c r="A3135" s="125">
        <v>924632</v>
      </c>
      <c r="B3135" s="125">
        <v>2011</v>
      </c>
      <c r="C3135" s="125">
        <v>71</v>
      </c>
      <c r="D3135" s="125">
        <v>2</v>
      </c>
      <c r="E3135" s="125">
        <v>4</v>
      </c>
      <c r="F3135" s="125">
        <v>29397.517137999999</v>
      </c>
      <c r="G3135" s="125">
        <v>0</v>
      </c>
      <c r="H3135" s="125">
        <v>39614.9715</v>
      </c>
      <c r="I3135" s="125">
        <v>29406.193343999999</v>
      </c>
      <c r="J3135" s="125">
        <v>29397.517137999999</v>
      </c>
    </row>
    <row r="3136" spans="1:10" x14ac:dyDescent="0.25">
      <c r="A3136" s="125">
        <v>924633</v>
      </c>
      <c r="B3136" s="125">
        <v>2011</v>
      </c>
      <c r="C3136" s="125">
        <v>71</v>
      </c>
      <c r="D3136" s="125">
        <v>3</v>
      </c>
      <c r="E3136" s="125">
        <v>1</v>
      </c>
      <c r="F3136" s="129">
        <v>60491.993891999999</v>
      </c>
      <c r="G3136" s="129">
        <v>0</v>
      </c>
      <c r="H3136" s="129">
        <v>74543.181299999997</v>
      </c>
      <c r="I3136" s="129">
        <v>60543.971852000002</v>
      </c>
      <c r="J3136" s="129">
        <v>60491.993891999999</v>
      </c>
    </row>
    <row r="3137" spans="1:10" hidden="1" x14ac:dyDescent="0.25">
      <c r="A3137" s="125">
        <v>924634</v>
      </c>
      <c r="B3137" s="125">
        <v>2011</v>
      </c>
      <c r="C3137" s="125">
        <v>71</v>
      </c>
      <c r="D3137" s="125">
        <v>3</v>
      </c>
      <c r="E3137" s="125">
        <v>2</v>
      </c>
      <c r="F3137" s="125">
        <v>56477.704317999996</v>
      </c>
      <c r="G3137" s="125">
        <v>0</v>
      </c>
      <c r="H3137" s="125">
        <v>60491.993891999999</v>
      </c>
      <c r="I3137" s="125">
        <v>57001.605843999998</v>
      </c>
      <c r="J3137" s="125">
        <v>56477.704317999996</v>
      </c>
    </row>
    <row r="3138" spans="1:10" hidden="1" x14ac:dyDescent="0.25">
      <c r="A3138" s="125">
        <v>924635</v>
      </c>
      <c r="B3138" s="125">
        <v>2011</v>
      </c>
      <c r="C3138" s="125">
        <v>71</v>
      </c>
      <c r="D3138" s="125">
        <v>3</v>
      </c>
      <c r="E3138" s="125">
        <v>3</v>
      </c>
      <c r="F3138" s="125">
        <v>43795.436532</v>
      </c>
      <c r="G3138" s="125">
        <v>6222.6695470000004</v>
      </c>
      <c r="H3138" s="125">
        <v>56477.704317999996</v>
      </c>
      <c r="I3138" s="125">
        <v>51660.156138999999</v>
      </c>
      <c r="J3138" s="125">
        <v>50018.106078999997</v>
      </c>
    </row>
    <row r="3139" spans="1:10" hidden="1" x14ac:dyDescent="0.25">
      <c r="A3139" s="125">
        <v>924636</v>
      </c>
      <c r="B3139" s="125">
        <v>2011</v>
      </c>
      <c r="C3139" s="125">
        <v>71</v>
      </c>
      <c r="D3139" s="125">
        <v>3</v>
      </c>
      <c r="E3139" s="125">
        <v>4</v>
      </c>
      <c r="F3139" s="125">
        <v>19005.578753000002</v>
      </c>
      <c r="G3139" s="125">
        <v>0</v>
      </c>
      <c r="H3139" s="125">
        <v>23408.896396</v>
      </c>
      <c r="I3139" s="125">
        <v>19012.705652000001</v>
      </c>
      <c r="J3139" s="125">
        <v>19005.578753000002</v>
      </c>
    </row>
    <row r="3140" spans="1:10" x14ac:dyDescent="0.25">
      <c r="A3140" s="125">
        <v>924637</v>
      </c>
      <c r="B3140" s="125">
        <v>2011</v>
      </c>
      <c r="C3140" s="125">
        <v>71</v>
      </c>
      <c r="D3140" s="125">
        <v>4</v>
      </c>
      <c r="E3140" s="125">
        <v>1</v>
      </c>
      <c r="F3140" s="129">
        <v>16067.358978</v>
      </c>
      <c r="G3140" s="129">
        <v>0</v>
      </c>
      <c r="H3140" s="129">
        <v>18472.842250000002</v>
      </c>
      <c r="I3140" s="129">
        <v>16217.308211</v>
      </c>
      <c r="J3140" s="129">
        <v>16067.358978</v>
      </c>
    </row>
    <row r="3141" spans="1:10" hidden="1" x14ac:dyDescent="0.25">
      <c r="A3141" s="125">
        <v>924638</v>
      </c>
      <c r="B3141" s="125">
        <v>2011</v>
      </c>
      <c r="C3141" s="125">
        <v>71</v>
      </c>
      <c r="D3141" s="125">
        <v>4</v>
      </c>
      <c r="E3141" s="125">
        <v>2</v>
      </c>
      <c r="F3141" s="125">
        <v>15224.098303000001</v>
      </c>
      <c r="G3141" s="125">
        <v>0</v>
      </c>
      <c r="H3141" s="125">
        <v>16067.358978</v>
      </c>
      <c r="I3141" s="125">
        <v>15480.900376</v>
      </c>
      <c r="J3141" s="125">
        <v>15224.098303000001</v>
      </c>
    </row>
    <row r="3142" spans="1:10" hidden="1" x14ac:dyDescent="0.25">
      <c r="A3142" s="125">
        <v>924639</v>
      </c>
      <c r="B3142" s="125">
        <v>2011</v>
      </c>
      <c r="C3142" s="125">
        <v>71</v>
      </c>
      <c r="D3142" s="125">
        <v>4</v>
      </c>
      <c r="E3142" s="125">
        <v>3</v>
      </c>
      <c r="F3142" s="125">
        <v>4370.4384049999999</v>
      </c>
      <c r="G3142" s="125">
        <v>9195.9485060000006</v>
      </c>
      <c r="H3142" s="125">
        <v>15224.098303000001</v>
      </c>
      <c r="I3142" s="125">
        <v>14397.429765000001</v>
      </c>
      <c r="J3142" s="125">
        <v>13566.386911</v>
      </c>
    </row>
    <row r="3143" spans="1:10" hidden="1" x14ac:dyDescent="0.25">
      <c r="A3143" s="125">
        <v>924640</v>
      </c>
      <c r="B3143" s="125">
        <v>2011</v>
      </c>
      <c r="C3143" s="125">
        <v>71</v>
      </c>
      <c r="D3143" s="125">
        <v>4</v>
      </c>
      <c r="E3143" s="125">
        <v>4</v>
      </c>
      <c r="F3143" s="125">
        <v>38326.454165000003</v>
      </c>
      <c r="G3143" s="125">
        <v>0</v>
      </c>
      <c r="H3143" s="125">
        <v>43795.436532</v>
      </c>
      <c r="I3143" s="125">
        <v>38448.013730999999</v>
      </c>
      <c r="J3143" s="125">
        <v>38326.454165000003</v>
      </c>
    </row>
    <row r="3144" spans="1:10" x14ac:dyDescent="0.25">
      <c r="A3144" s="125">
        <v>924641</v>
      </c>
      <c r="B3144" s="125">
        <v>2011</v>
      </c>
      <c r="C3144" s="125">
        <v>71</v>
      </c>
      <c r="D3144" s="125">
        <v>5</v>
      </c>
      <c r="E3144" s="125">
        <v>1</v>
      </c>
      <c r="F3144" s="129">
        <v>4339.1859100000001</v>
      </c>
      <c r="G3144" s="129">
        <v>0</v>
      </c>
      <c r="H3144" s="129">
        <v>4614.3513999999996</v>
      </c>
      <c r="I3144" s="129">
        <v>4339.3360570000004</v>
      </c>
      <c r="J3144" s="129">
        <v>4339.1859100000001</v>
      </c>
    </row>
    <row r="3145" spans="1:10" hidden="1" x14ac:dyDescent="0.25">
      <c r="A3145" s="125">
        <v>924642</v>
      </c>
      <c r="B3145" s="125">
        <v>2011</v>
      </c>
      <c r="C3145" s="125">
        <v>71</v>
      </c>
      <c r="D3145" s="125">
        <v>5</v>
      </c>
      <c r="E3145" s="125">
        <v>2</v>
      </c>
      <c r="F3145" s="125">
        <v>4214.507157</v>
      </c>
      <c r="G3145" s="125">
        <v>0</v>
      </c>
      <c r="H3145" s="125">
        <v>4339.1859100000001</v>
      </c>
      <c r="I3145" s="125">
        <v>4263.6840750000001</v>
      </c>
      <c r="J3145" s="125">
        <v>4214.507157</v>
      </c>
    </row>
    <row r="3146" spans="1:10" hidden="1" x14ac:dyDescent="0.25">
      <c r="A3146" s="125">
        <v>924643</v>
      </c>
      <c r="B3146" s="125">
        <v>2011</v>
      </c>
      <c r="C3146" s="125">
        <v>71</v>
      </c>
      <c r="D3146" s="125">
        <v>5</v>
      </c>
      <c r="E3146" s="125">
        <v>3</v>
      </c>
      <c r="F3146" s="125">
        <v>0</v>
      </c>
      <c r="G3146" s="125">
        <v>3801.304635</v>
      </c>
      <c r="H3146" s="125">
        <v>4214.507157</v>
      </c>
      <c r="I3146" s="125">
        <v>4104.9299709999996</v>
      </c>
      <c r="J3146" s="125">
        <v>3801.304635</v>
      </c>
    </row>
    <row r="3147" spans="1:10" hidden="1" x14ac:dyDescent="0.25">
      <c r="A3147" s="125">
        <v>924644</v>
      </c>
      <c r="B3147" s="125">
        <v>2011</v>
      </c>
      <c r="C3147" s="125">
        <v>71</v>
      </c>
      <c r="D3147" s="125">
        <v>5</v>
      </c>
      <c r="E3147" s="125">
        <v>4</v>
      </c>
      <c r="F3147" s="125">
        <v>4109.9060829999999</v>
      </c>
      <c r="G3147" s="125">
        <v>0</v>
      </c>
      <c r="H3147" s="125">
        <v>4370.4384049999999</v>
      </c>
      <c r="I3147" s="125">
        <v>4109.9602759999998</v>
      </c>
      <c r="J3147" s="125">
        <v>4109.9060829999999</v>
      </c>
    </row>
    <row r="3148" spans="1:10" x14ac:dyDescent="0.25">
      <c r="A3148" s="125">
        <v>924645</v>
      </c>
      <c r="B3148" s="125">
        <v>2011</v>
      </c>
      <c r="C3148" s="125">
        <v>72</v>
      </c>
      <c r="D3148" s="125">
        <v>3</v>
      </c>
      <c r="E3148" s="125">
        <v>1</v>
      </c>
      <c r="F3148" s="129">
        <v>35463.769542000002</v>
      </c>
      <c r="G3148" s="129">
        <v>0</v>
      </c>
      <c r="H3148" s="129">
        <v>43701.356699999997</v>
      </c>
      <c r="I3148" s="129">
        <v>35494.241911999998</v>
      </c>
      <c r="J3148" s="129">
        <v>35463.769542000002</v>
      </c>
    </row>
    <row r="3149" spans="1:10" hidden="1" x14ac:dyDescent="0.25">
      <c r="A3149" s="125">
        <v>924646</v>
      </c>
      <c r="B3149" s="125">
        <v>2011</v>
      </c>
      <c r="C3149" s="125">
        <v>72</v>
      </c>
      <c r="D3149" s="125">
        <v>3</v>
      </c>
      <c r="E3149" s="125">
        <v>2</v>
      </c>
      <c r="F3149" s="125">
        <v>33110.369841</v>
      </c>
      <c r="G3149" s="125">
        <v>0</v>
      </c>
      <c r="H3149" s="125">
        <v>35463.769542000002</v>
      </c>
      <c r="I3149" s="125">
        <v>33417.510040000001</v>
      </c>
      <c r="J3149" s="125">
        <v>33110.369841</v>
      </c>
    </row>
    <row r="3150" spans="1:10" hidden="1" x14ac:dyDescent="0.25">
      <c r="A3150" s="125">
        <v>924647</v>
      </c>
      <c r="B3150" s="125">
        <v>2011</v>
      </c>
      <c r="C3150" s="125">
        <v>72</v>
      </c>
      <c r="D3150" s="125">
        <v>3</v>
      </c>
      <c r="E3150" s="125">
        <v>3</v>
      </c>
      <c r="F3150" s="125">
        <v>25648.305316000002</v>
      </c>
      <c r="G3150" s="125">
        <v>3644.2365020000002</v>
      </c>
      <c r="H3150" s="125">
        <v>33110.369841</v>
      </c>
      <c r="I3150" s="125">
        <v>30286.055294000002</v>
      </c>
      <c r="J3150" s="125">
        <v>29292.541818000002</v>
      </c>
    </row>
    <row r="3151" spans="1:10" hidden="1" x14ac:dyDescent="0.25">
      <c r="A3151" s="125">
        <v>924648</v>
      </c>
      <c r="B3151" s="125">
        <v>2011</v>
      </c>
      <c r="C3151" s="125">
        <v>72</v>
      </c>
      <c r="D3151" s="125">
        <v>3</v>
      </c>
      <c r="E3151" s="125">
        <v>4</v>
      </c>
      <c r="F3151" s="125">
        <v>35480.936921</v>
      </c>
      <c r="G3151" s="125">
        <v>0</v>
      </c>
      <c r="H3151" s="125">
        <v>43701.356699999997</v>
      </c>
      <c r="I3151" s="125">
        <v>35494.241911999998</v>
      </c>
      <c r="J3151" s="125">
        <v>35480.936921</v>
      </c>
    </row>
    <row r="3152" spans="1:10" x14ac:dyDescent="0.25">
      <c r="A3152" s="125">
        <v>924649</v>
      </c>
      <c r="B3152" s="125">
        <v>2011</v>
      </c>
      <c r="C3152" s="125">
        <v>72</v>
      </c>
      <c r="D3152" s="125">
        <v>4</v>
      </c>
      <c r="E3152" s="125">
        <v>1</v>
      </c>
      <c r="F3152" s="129">
        <v>3675.5134670000002</v>
      </c>
      <c r="G3152" s="129">
        <v>0</v>
      </c>
      <c r="H3152" s="129">
        <v>4225.7834999999995</v>
      </c>
      <c r="I3152" s="129">
        <v>3709.8153349999998</v>
      </c>
      <c r="J3152" s="129">
        <v>3675.5134670000002</v>
      </c>
    </row>
    <row r="3153" spans="1:10" hidden="1" x14ac:dyDescent="0.25">
      <c r="A3153" s="125">
        <v>924650</v>
      </c>
      <c r="B3153" s="125">
        <v>2011</v>
      </c>
      <c r="C3153" s="125">
        <v>72</v>
      </c>
      <c r="D3153" s="125">
        <v>4</v>
      </c>
      <c r="E3153" s="125">
        <v>2</v>
      </c>
      <c r="F3153" s="125">
        <v>3482.612071</v>
      </c>
      <c r="G3153" s="125">
        <v>0</v>
      </c>
      <c r="H3153" s="125">
        <v>3675.5134670000002</v>
      </c>
      <c r="I3153" s="125">
        <v>3541.3572250000002</v>
      </c>
      <c r="J3153" s="125">
        <v>3482.612071</v>
      </c>
    </row>
    <row r="3154" spans="1:10" hidden="1" x14ac:dyDescent="0.25">
      <c r="A3154" s="125">
        <v>924651</v>
      </c>
      <c r="B3154" s="125">
        <v>2011</v>
      </c>
      <c r="C3154" s="125">
        <v>72</v>
      </c>
      <c r="D3154" s="125">
        <v>4</v>
      </c>
      <c r="E3154" s="125">
        <v>3</v>
      </c>
      <c r="F3154" s="125">
        <v>999.76637300000004</v>
      </c>
      <c r="G3154" s="125">
        <v>2103.633374</v>
      </c>
      <c r="H3154" s="125">
        <v>3482.612071</v>
      </c>
      <c r="I3154" s="125">
        <v>3293.5062360000002</v>
      </c>
      <c r="J3154" s="125">
        <v>3103.3997469999999</v>
      </c>
    </row>
    <row r="3155" spans="1:10" hidden="1" x14ac:dyDescent="0.25">
      <c r="A3155" s="125">
        <v>924652</v>
      </c>
      <c r="B3155" s="125">
        <v>2011</v>
      </c>
      <c r="C3155" s="125">
        <v>72</v>
      </c>
      <c r="D3155" s="125">
        <v>4</v>
      </c>
      <c r="E3155" s="125">
        <v>4</v>
      </c>
      <c r="F3155" s="125">
        <v>22445.457243000001</v>
      </c>
      <c r="G3155" s="125">
        <v>0</v>
      </c>
      <c r="H3155" s="125">
        <v>25648.305316000002</v>
      </c>
      <c r="I3155" s="125">
        <v>22516.647237000001</v>
      </c>
      <c r="J3155" s="125">
        <v>22445.457243000001</v>
      </c>
    </row>
    <row r="3156" spans="1:10" x14ac:dyDescent="0.25">
      <c r="A3156" s="125">
        <v>924653</v>
      </c>
      <c r="B3156" s="125">
        <v>2011</v>
      </c>
      <c r="C3156" s="125">
        <v>72</v>
      </c>
      <c r="D3156" s="125">
        <v>5</v>
      </c>
      <c r="E3156" s="125">
        <v>1</v>
      </c>
      <c r="F3156" s="129">
        <v>686.21895500000005</v>
      </c>
      <c r="G3156" s="129">
        <v>0</v>
      </c>
      <c r="H3156" s="129">
        <v>729.73490000000004</v>
      </c>
      <c r="I3156" s="129">
        <v>686.24270000000001</v>
      </c>
      <c r="J3156" s="129">
        <v>686.21895500000005</v>
      </c>
    </row>
    <row r="3157" spans="1:10" hidden="1" x14ac:dyDescent="0.25">
      <c r="A3157" s="125">
        <v>924654</v>
      </c>
      <c r="B3157" s="125">
        <v>2011</v>
      </c>
      <c r="C3157" s="125">
        <v>72</v>
      </c>
      <c r="D3157" s="125">
        <v>5</v>
      </c>
      <c r="E3157" s="125">
        <v>2</v>
      </c>
      <c r="F3157" s="125">
        <v>666.50167999999996</v>
      </c>
      <c r="G3157" s="125">
        <v>0</v>
      </c>
      <c r="H3157" s="125">
        <v>686.21895500000005</v>
      </c>
      <c r="I3157" s="125">
        <v>674.27874499999996</v>
      </c>
      <c r="J3157" s="125">
        <v>666.50167999999996</v>
      </c>
    </row>
    <row r="3158" spans="1:10" hidden="1" x14ac:dyDescent="0.25">
      <c r="A3158" s="125">
        <v>924655</v>
      </c>
      <c r="B3158" s="125">
        <v>2011</v>
      </c>
      <c r="C3158" s="125">
        <v>72</v>
      </c>
      <c r="D3158" s="125">
        <v>5</v>
      </c>
      <c r="E3158" s="125">
        <v>3</v>
      </c>
      <c r="F3158" s="125">
        <v>0</v>
      </c>
      <c r="G3158" s="125">
        <v>601.15591900000004</v>
      </c>
      <c r="H3158" s="125">
        <v>666.50167999999996</v>
      </c>
      <c r="I3158" s="125">
        <v>649.17263600000001</v>
      </c>
      <c r="J3158" s="125">
        <v>601.15591900000004</v>
      </c>
    </row>
    <row r="3159" spans="1:10" hidden="1" x14ac:dyDescent="0.25">
      <c r="A3159" s="125">
        <v>924656</v>
      </c>
      <c r="B3159" s="125">
        <v>2011</v>
      </c>
      <c r="C3159" s="125">
        <v>72</v>
      </c>
      <c r="D3159" s="125">
        <v>5</v>
      </c>
      <c r="E3159" s="125">
        <v>4</v>
      </c>
      <c r="F3159" s="125">
        <v>940.16790000000003</v>
      </c>
      <c r="G3159" s="125">
        <v>0</v>
      </c>
      <c r="H3159" s="125">
        <v>999.76637300000004</v>
      </c>
      <c r="I3159" s="125">
        <v>940.180297</v>
      </c>
      <c r="J3159" s="125">
        <v>940.16790000000003</v>
      </c>
    </row>
    <row r="3160" spans="1:10" x14ac:dyDescent="0.25">
      <c r="A3160" s="125">
        <v>924657</v>
      </c>
      <c r="B3160" s="125">
        <v>2011</v>
      </c>
      <c r="C3160" s="125">
        <v>73</v>
      </c>
      <c r="D3160" s="125">
        <v>2</v>
      </c>
      <c r="E3160" s="125">
        <v>1</v>
      </c>
      <c r="F3160" s="129">
        <v>151074.56033199999</v>
      </c>
      <c r="G3160" s="129">
        <v>0</v>
      </c>
      <c r="H3160" s="129">
        <v>203777.07209999999</v>
      </c>
      <c r="I3160" s="129">
        <v>151263.72062000001</v>
      </c>
      <c r="J3160" s="129">
        <v>151074.56033199999</v>
      </c>
    </row>
    <row r="3161" spans="1:10" hidden="1" x14ac:dyDescent="0.25">
      <c r="A3161" s="125">
        <v>924658</v>
      </c>
      <c r="B3161" s="125">
        <v>2011</v>
      </c>
      <c r="C3161" s="125">
        <v>73</v>
      </c>
      <c r="D3161" s="125">
        <v>2</v>
      </c>
      <c r="E3161" s="125">
        <v>2</v>
      </c>
      <c r="F3161" s="125">
        <v>138480.69784000001</v>
      </c>
      <c r="G3161" s="125">
        <v>0</v>
      </c>
      <c r="H3161" s="125">
        <v>151074.56033199999</v>
      </c>
      <c r="I3161" s="125">
        <v>138746.87620900001</v>
      </c>
      <c r="J3161" s="125">
        <v>138480.69784000001</v>
      </c>
    </row>
    <row r="3162" spans="1:10" hidden="1" x14ac:dyDescent="0.25">
      <c r="A3162" s="125">
        <v>924659</v>
      </c>
      <c r="B3162" s="125">
        <v>2011</v>
      </c>
      <c r="C3162" s="125">
        <v>73</v>
      </c>
      <c r="D3162" s="125">
        <v>2</v>
      </c>
      <c r="E3162" s="125">
        <v>3</v>
      </c>
      <c r="F3162" s="125">
        <v>119571.114785</v>
      </c>
      <c r="G3162" s="125">
        <v>1151.371396</v>
      </c>
      <c r="H3162" s="125">
        <v>138480.69784000001</v>
      </c>
      <c r="I3162" s="125">
        <v>121876.862169</v>
      </c>
      <c r="J3162" s="125">
        <v>120722.486181</v>
      </c>
    </row>
    <row r="3163" spans="1:10" hidden="1" x14ac:dyDescent="0.25">
      <c r="A3163" s="125">
        <v>924660</v>
      </c>
      <c r="B3163" s="125">
        <v>2011</v>
      </c>
      <c r="C3163" s="125">
        <v>73</v>
      </c>
      <c r="D3163" s="125">
        <v>2</v>
      </c>
      <c r="E3163" s="125">
        <v>4</v>
      </c>
      <c r="F3163" s="125">
        <v>151188.88266199999</v>
      </c>
      <c r="G3163" s="125">
        <v>0</v>
      </c>
      <c r="H3163" s="125">
        <v>203777.07209999999</v>
      </c>
      <c r="I3163" s="125">
        <v>151263.72062000001</v>
      </c>
      <c r="J3163" s="125">
        <v>151188.88266199999</v>
      </c>
    </row>
    <row r="3164" spans="1:10" x14ac:dyDescent="0.25">
      <c r="A3164" s="125">
        <v>924661</v>
      </c>
      <c r="B3164" s="125">
        <v>2011</v>
      </c>
      <c r="C3164" s="125">
        <v>73</v>
      </c>
      <c r="D3164" s="125">
        <v>3</v>
      </c>
      <c r="E3164" s="125">
        <v>1</v>
      </c>
      <c r="F3164" s="129">
        <v>14733.611940000001</v>
      </c>
      <c r="G3164" s="129">
        <v>0</v>
      </c>
      <c r="H3164" s="129">
        <v>18163.01885</v>
      </c>
      <c r="I3164" s="129">
        <v>14752.003909999999</v>
      </c>
      <c r="J3164" s="129">
        <v>14733.611940000001</v>
      </c>
    </row>
    <row r="3165" spans="1:10" hidden="1" x14ac:dyDescent="0.25">
      <c r="A3165" s="125">
        <v>924662</v>
      </c>
      <c r="B3165" s="125">
        <v>2011</v>
      </c>
      <c r="C3165" s="125">
        <v>73</v>
      </c>
      <c r="D3165" s="125">
        <v>3</v>
      </c>
      <c r="E3165" s="125">
        <v>2</v>
      </c>
      <c r="F3165" s="125">
        <v>13753.692654</v>
      </c>
      <c r="G3165" s="125">
        <v>0</v>
      </c>
      <c r="H3165" s="125">
        <v>14733.611940000001</v>
      </c>
      <c r="I3165" s="125">
        <v>13883.482531</v>
      </c>
      <c r="J3165" s="125">
        <v>13753.692654</v>
      </c>
    </row>
    <row r="3166" spans="1:10" hidden="1" x14ac:dyDescent="0.25">
      <c r="A3166" s="125">
        <v>924663</v>
      </c>
      <c r="B3166" s="125">
        <v>2011</v>
      </c>
      <c r="C3166" s="125">
        <v>73</v>
      </c>
      <c r="D3166" s="125">
        <v>3</v>
      </c>
      <c r="E3166" s="125">
        <v>3</v>
      </c>
      <c r="F3166" s="125">
        <v>11593.382955999999</v>
      </c>
      <c r="G3166" s="125">
        <v>759.83455000000004</v>
      </c>
      <c r="H3166" s="125">
        <v>13753.692654</v>
      </c>
      <c r="I3166" s="125">
        <v>12580.50267</v>
      </c>
      <c r="J3166" s="125">
        <v>12353.217506000001</v>
      </c>
    </row>
    <row r="3167" spans="1:10" hidden="1" x14ac:dyDescent="0.25">
      <c r="A3167" s="125">
        <v>924664</v>
      </c>
      <c r="B3167" s="125">
        <v>2011</v>
      </c>
      <c r="C3167" s="125">
        <v>73</v>
      </c>
      <c r="D3167" s="125">
        <v>3</v>
      </c>
      <c r="E3167" s="125">
        <v>4</v>
      </c>
      <c r="F3167" s="125">
        <v>97067.919955000005</v>
      </c>
      <c r="G3167" s="125">
        <v>0</v>
      </c>
      <c r="H3167" s="125">
        <v>119571.114785</v>
      </c>
      <c r="I3167" s="125">
        <v>97115.659427999999</v>
      </c>
      <c r="J3167" s="125">
        <v>97067.919955000005</v>
      </c>
    </row>
    <row r="3168" spans="1:10" x14ac:dyDescent="0.25">
      <c r="A3168" s="125">
        <v>924665</v>
      </c>
      <c r="B3168" s="125">
        <v>2011</v>
      </c>
      <c r="C3168" s="125">
        <v>73</v>
      </c>
      <c r="D3168" s="125">
        <v>4</v>
      </c>
      <c r="E3168" s="125">
        <v>1</v>
      </c>
      <c r="F3168" s="129">
        <v>25317.028424</v>
      </c>
      <c r="G3168" s="129">
        <v>0</v>
      </c>
      <c r="H3168" s="129">
        <v>29281.184099999999</v>
      </c>
      <c r="I3168" s="129">
        <v>25705.951520999999</v>
      </c>
      <c r="J3168" s="129">
        <v>25317.028424</v>
      </c>
    </row>
    <row r="3169" spans="1:10" hidden="1" x14ac:dyDescent="0.25">
      <c r="A3169" s="125">
        <v>924666</v>
      </c>
      <c r="B3169" s="125">
        <v>2011</v>
      </c>
      <c r="C3169" s="125">
        <v>73</v>
      </c>
      <c r="D3169" s="125">
        <v>4</v>
      </c>
      <c r="E3169" s="125">
        <v>2</v>
      </c>
      <c r="F3169" s="125">
        <v>24298.051920999998</v>
      </c>
      <c r="G3169" s="125">
        <v>0</v>
      </c>
      <c r="H3169" s="125">
        <v>25317.028424</v>
      </c>
      <c r="I3169" s="125">
        <v>24392.956887</v>
      </c>
      <c r="J3169" s="125">
        <v>24298.051920999998</v>
      </c>
    </row>
    <row r="3170" spans="1:10" hidden="1" x14ac:dyDescent="0.25">
      <c r="A3170" s="125">
        <v>924667</v>
      </c>
      <c r="B3170" s="125">
        <v>2011</v>
      </c>
      <c r="C3170" s="125">
        <v>73</v>
      </c>
      <c r="D3170" s="125">
        <v>4</v>
      </c>
      <c r="E3170" s="125">
        <v>3</v>
      </c>
      <c r="F3170" s="125">
        <v>17297.198858</v>
      </c>
      <c r="G3170" s="125">
        <v>4127.0196189999997</v>
      </c>
      <c r="H3170" s="125">
        <v>24298.051920999998</v>
      </c>
      <c r="I3170" s="125">
        <v>22978.667701999999</v>
      </c>
      <c r="J3170" s="125">
        <v>21424.218476999999</v>
      </c>
    </row>
    <row r="3171" spans="1:10" hidden="1" x14ac:dyDescent="0.25">
      <c r="A3171" s="125">
        <v>924668</v>
      </c>
      <c r="B3171" s="125">
        <v>2011</v>
      </c>
      <c r="C3171" s="125">
        <v>73</v>
      </c>
      <c r="D3171" s="125">
        <v>4</v>
      </c>
      <c r="E3171" s="125">
        <v>4</v>
      </c>
      <c r="F3171" s="125">
        <v>10117.888433</v>
      </c>
      <c r="G3171" s="125">
        <v>0</v>
      </c>
      <c r="H3171" s="125">
        <v>11593.382955999999</v>
      </c>
      <c r="I3171" s="125">
        <v>10177.830897</v>
      </c>
      <c r="J3171" s="125">
        <v>10117.888433</v>
      </c>
    </row>
    <row r="3172" spans="1:10" x14ac:dyDescent="0.25">
      <c r="A3172" s="125">
        <v>924669</v>
      </c>
      <c r="B3172" s="125">
        <v>2011</v>
      </c>
      <c r="C3172" s="125">
        <v>73</v>
      </c>
      <c r="D3172" s="125">
        <v>5</v>
      </c>
      <c r="E3172" s="125">
        <v>1</v>
      </c>
      <c r="F3172" s="129">
        <v>2253.049947</v>
      </c>
      <c r="G3172" s="129">
        <v>0</v>
      </c>
      <c r="H3172" s="129">
        <v>2490.0770000000002</v>
      </c>
      <c r="I3172" s="129">
        <v>2341.6684110000001</v>
      </c>
      <c r="J3172" s="129">
        <v>2253.049947</v>
      </c>
    </row>
    <row r="3173" spans="1:10" hidden="1" x14ac:dyDescent="0.25">
      <c r="A3173" s="125">
        <v>924670</v>
      </c>
      <c r="B3173" s="125">
        <v>2011</v>
      </c>
      <c r="C3173" s="125">
        <v>73</v>
      </c>
      <c r="D3173" s="125">
        <v>5</v>
      </c>
      <c r="E3173" s="125">
        <v>2</v>
      </c>
      <c r="F3173" s="125">
        <v>2208.949548</v>
      </c>
      <c r="G3173" s="125">
        <v>0</v>
      </c>
      <c r="H3173" s="125">
        <v>2253.049947</v>
      </c>
      <c r="I3173" s="125">
        <v>2213.8468779999998</v>
      </c>
      <c r="J3173" s="125">
        <v>2208.949548</v>
      </c>
    </row>
    <row r="3174" spans="1:10" hidden="1" x14ac:dyDescent="0.25">
      <c r="A3174" s="125">
        <v>924671</v>
      </c>
      <c r="B3174" s="125">
        <v>2011</v>
      </c>
      <c r="C3174" s="125">
        <v>73</v>
      </c>
      <c r="D3174" s="125">
        <v>5</v>
      </c>
      <c r="E3174" s="125">
        <v>3</v>
      </c>
      <c r="F3174" s="125">
        <v>0</v>
      </c>
      <c r="G3174" s="125">
        <v>1241.741352</v>
      </c>
      <c r="H3174" s="125">
        <v>2208.949548</v>
      </c>
      <c r="I3174" s="125">
        <v>2151.5168600000002</v>
      </c>
      <c r="J3174" s="125">
        <v>1241.741352</v>
      </c>
    </row>
    <row r="3175" spans="1:10" hidden="1" x14ac:dyDescent="0.25">
      <c r="A3175" s="125">
        <v>924672</v>
      </c>
      <c r="B3175" s="125">
        <v>2011</v>
      </c>
      <c r="C3175" s="125">
        <v>73</v>
      </c>
      <c r="D3175" s="125">
        <v>5</v>
      </c>
      <c r="E3175" s="125">
        <v>4</v>
      </c>
      <c r="F3175" s="125">
        <v>16026.510953000001</v>
      </c>
      <c r="G3175" s="125">
        <v>0</v>
      </c>
      <c r="H3175" s="125">
        <v>17297.198858</v>
      </c>
      <c r="I3175" s="125">
        <v>16266.285806</v>
      </c>
      <c r="J3175" s="125">
        <v>16026.510953000001</v>
      </c>
    </row>
    <row r="3176" spans="1:10" x14ac:dyDescent="0.25">
      <c r="A3176" s="125">
        <v>924673</v>
      </c>
      <c r="B3176" s="125">
        <v>2011</v>
      </c>
      <c r="C3176" s="125">
        <v>74</v>
      </c>
      <c r="D3176" s="125">
        <v>2</v>
      </c>
      <c r="E3176" s="125">
        <v>1</v>
      </c>
      <c r="F3176" s="129">
        <v>8354.0743060000004</v>
      </c>
      <c r="G3176" s="129">
        <v>0</v>
      </c>
      <c r="H3176" s="129">
        <v>11268.4015</v>
      </c>
      <c r="I3176" s="129">
        <v>8364.5344330000007</v>
      </c>
      <c r="J3176" s="129">
        <v>8354.0743060000004</v>
      </c>
    </row>
    <row r="3177" spans="1:10" hidden="1" x14ac:dyDescent="0.25">
      <c r="A3177" s="125">
        <v>924674</v>
      </c>
      <c r="B3177" s="125">
        <v>2011</v>
      </c>
      <c r="C3177" s="125">
        <v>74</v>
      </c>
      <c r="D3177" s="125">
        <v>2</v>
      </c>
      <c r="E3177" s="125">
        <v>2</v>
      </c>
      <c r="F3177" s="125">
        <v>7657.6627939999998</v>
      </c>
      <c r="G3177" s="125">
        <v>0</v>
      </c>
      <c r="H3177" s="125">
        <v>8354.0743060000004</v>
      </c>
      <c r="I3177" s="125">
        <v>7672.3818430000001</v>
      </c>
      <c r="J3177" s="125">
        <v>7657.6627939999998</v>
      </c>
    </row>
    <row r="3178" spans="1:10" hidden="1" x14ac:dyDescent="0.25">
      <c r="A3178" s="125">
        <v>924675</v>
      </c>
      <c r="B3178" s="125">
        <v>2011</v>
      </c>
      <c r="C3178" s="125">
        <v>74</v>
      </c>
      <c r="D3178" s="125">
        <v>2</v>
      </c>
      <c r="E3178" s="125">
        <v>3</v>
      </c>
      <c r="F3178" s="125">
        <v>6612.0065189999996</v>
      </c>
      <c r="G3178" s="125">
        <v>63.668179000000002</v>
      </c>
      <c r="H3178" s="125">
        <v>7657.6627939999998</v>
      </c>
      <c r="I3178" s="125">
        <v>6739.5090250000003</v>
      </c>
      <c r="J3178" s="125">
        <v>6675.6746990000001</v>
      </c>
    </row>
    <row r="3179" spans="1:10" hidden="1" x14ac:dyDescent="0.25">
      <c r="A3179" s="125">
        <v>924676</v>
      </c>
      <c r="B3179" s="125">
        <v>2011</v>
      </c>
      <c r="C3179" s="125">
        <v>74</v>
      </c>
      <c r="D3179" s="125">
        <v>2</v>
      </c>
      <c r="E3179" s="125">
        <v>4</v>
      </c>
      <c r="F3179" s="125">
        <v>8360.3960669999997</v>
      </c>
      <c r="G3179" s="125">
        <v>0</v>
      </c>
      <c r="H3179" s="125">
        <v>11268.4015</v>
      </c>
      <c r="I3179" s="125">
        <v>8364.5344330000007</v>
      </c>
      <c r="J3179" s="125">
        <v>8360.3960669999997</v>
      </c>
    </row>
    <row r="3180" spans="1:10" x14ac:dyDescent="0.25">
      <c r="A3180" s="125">
        <v>924677</v>
      </c>
      <c r="B3180" s="125">
        <v>2011</v>
      </c>
      <c r="C3180" s="125">
        <v>74</v>
      </c>
      <c r="D3180" s="125">
        <v>3</v>
      </c>
      <c r="E3180" s="125">
        <v>1</v>
      </c>
      <c r="F3180" s="129">
        <v>112013.88860799999</v>
      </c>
      <c r="G3180" s="129">
        <v>0</v>
      </c>
      <c r="H3180" s="129">
        <v>138086.32795000001</v>
      </c>
      <c r="I3180" s="129">
        <v>112153.715561</v>
      </c>
      <c r="J3180" s="129">
        <v>112013.88860799999</v>
      </c>
    </row>
    <row r="3181" spans="1:10" hidden="1" x14ac:dyDescent="0.25">
      <c r="A3181" s="125">
        <v>924678</v>
      </c>
      <c r="B3181" s="125">
        <v>2011</v>
      </c>
      <c r="C3181" s="125">
        <v>74</v>
      </c>
      <c r="D3181" s="125">
        <v>3</v>
      </c>
      <c r="E3181" s="125">
        <v>2</v>
      </c>
      <c r="F3181" s="125">
        <v>104536.47902</v>
      </c>
      <c r="G3181" s="125">
        <v>0</v>
      </c>
      <c r="H3181" s="125">
        <v>112013.88860799999</v>
      </c>
      <c r="I3181" s="125">
        <v>105550.687235</v>
      </c>
      <c r="J3181" s="125">
        <v>104536.47902</v>
      </c>
    </row>
    <row r="3182" spans="1:10" hidden="1" x14ac:dyDescent="0.25">
      <c r="A3182" s="125">
        <v>924679</v>
      </c>
      <c r="B3182" s="125">
        <v>2011</v>
      </c>
      <c r="C3182" s="125">
        <v>74</v>
      </c>
      <c r="D3182" s="125">
        <v>3</v>
      </c>
      <c r="E3182" s="125">
        <v>3</v>
      </c>
      <c r="F3182" s="125">
        <v>88035.246901000006</v>
      </c>
      <c r="G3182" s="125">
        <v>5769.8622079999996</v>
      </c>
      <c r="H3182" s="125">
        <v>104536.47902</v>
      </c>
      <c r="I3182" s="125">
        <v>95619.517359999998</v>
      </c>
      <c r="J3182" s="125">
        <v>93805.109110000005</v>
      </c>
    </row>
    <row r="3183" spans="1:10" hidden="1" x14ac:dyDescent="0.25">
      <c r="A3183" s="125">
        <v>924680</v>
      </c>
      <c r="B3183" s="125">
        <v>2011</v>
      </c>
      <c r="C3183" s="125">
        <v>74</v>
      </c>
      <c r="D3183" s="125">
        <v>3</v>
      </c>
      <c r="E3183" s="125">
        <v>4</v>
      </c>
      <c r="F3183" s="125">
        <v>5367.6318119999996</v>
      </c>
      <c r="G3183" s="125">
        <v>0</v>
      </c>
      <c r="H3183" s="125">
        <v>6612.0065189999996</v>
      </c>
      <c r="I3183" s="125">
        <v>5370.2716950000004</v>
      </c>
      <c r="J3183" s="125">
        <v>5367.6318119999996</v>
      </c>
    </row>
    <row r="3184" spans="1:10" x14ac:dyDescent="0.25">
      <c r="A3184" s="125">
        <v>924681</v>
      </c>
      <c r="B3184" s="125">
        <v>2011</v>
      </c>
      <c r="C3184" s="125">
        <v>74</v>
      </c>
      <c r="D3184" s="125">
        <v>4</v>
      </c>
      <c r="E3184" s="125">
        <v>1</v>
      </c>
      <c r="F3184" s="129">
        <v>192440.61509400001</v>
      </c>
      <c r="G3184" s="129">
        <v>0</v>
      </c>
      <c r="H3184" s="129">
        <v>222573.0834</v>
      </c>
      <c r="I3184" s="129">
        <v>195396.90991700001</v>
      </c>
      <c r="J3184" s="129">
        <v>192440.61509400001</v>
      </c>
    </row>
    <row r="3185" spans="1:10" hidden="1" x14ac:dyDescent="0.25">
      <c r="A3185" s="125">
        <v>924682</v>
      </c>
      <c r="B3185" s="125">
        <v>2011</v>
      </c>
      <c r="C3185" s="125">
        <v>74</v>
      </c>
      <c r="D3185" s="125">
        <v>4</v>
      </c>
      <c r="E3185" s="125">
        <v>2</v>
      </c>
      <c r="F3185" s="125">
        <v>184695.137953</v>
      </c>
      <c r="G3185" s="125">
        <v>0</v>
      </c>
      <c r="H3185" s="125">
        <v>192440.61509400001</v>
      </c>
      <c r="I3185" s="125">
        <v>185416.53264300001</v>
      </c>
      <c r="J3185" s="125">
        <v>184695.137953</v>
      </c>
    </row>
    <row r="3186" spans="1:10" hidden="1" x14ac:dyDescent="0.25">
      <c r="A3186" s="125">
        <v>924683</v>
      </c>
      <c r="B3186" s="125">
        <v>2011</v>
      </c>
      <c r="C3186" s="125">
        <v>74</v>
      </c>
      <c r="D3186" s="125">
        <v>4</v>
      </c>
      <c r="E3186" s="125">
        <v>3</v>
      </c>
      <c r="F3186" s="125">
        <v>131381.38987799999</v>
      </c>
      <c r="G3186" s="125">
        <v>31346.90062</v>
      </c>
      <c r="H3186" s="125">
        <v>184695.137953</v>
      </c>
      <c r="I3186" s="125">
        <v>174666.19196200001</v>
      </c>
      <c r="J3186" s="125">
        <v>162728.29049799999</v>
      </c>
    </row>
    <row r="3187" spans="1:10" hidden="1" x14ac:dyDescent="0.25">
      <c r="A3187" s="125">
        <v>924684</v>
      </c>
      <c r="B3187" s="125">
        <v>2011</v>
      </c>
      <c r="C3187" s="125">
        <v>74</v>
      </c>
      <c r="D3187" s="125">
        <v>4</v>
      </c>
      <c r="E3187" s="125">
        <v>4</v>
      </c>
      <c r="F3187" s="125">
        <v>76830.965536000003</v>
      </c>
      <c r="G3187" s="125">
        <v>0</v>
      </c>
      <c r="H3187" s="125">
        <v>88035.246901000006</v>
      </c>
      <c r="I3187" s="125">
        <v>77286.143255000003</v>
      </c>
      <c r="J3187" s="125">
        <v>76830.965536000003</v>
      </c>
    </row>
    <row r="3188" spans="1:10" x14ac:dyDescent="0.25">
      <c r="A3188" s="125">
        <v>924685</v>
      </c>
      <c r="B3188" s="125">
        <v>2011</v>
      </c>
      <c r="C3188" s="125">
        <v>74</v>
      </c>
      <c r="D3188" s="125">
        <v>5</v>
      </c>
      <c r="E3188" s="125">
        <v>1</v>
      </c>
      <c r="F3188" s="129">
        <v>17195.834956999999</v>
      </c>
      <c r="G3188" s="129">
        <v>0</v>
      </c>
      <c r="H3188" s="129">
        <v>19004.884099999999</v>
      </c>
      <c r="I3188" s="129">
        <v>17872.193007999998</v>
      </c>
      <c r="J3188" s="129">
        <v>17195.834956999999</v>
      </c>
    </row>
    <row r="3189" spans="1:10" hidden="1" x14ac:dyDescent="0.25">
      <c r="A3189" s="125">
        <v>924686</v>
      </c>
      <c r="B3189" s="125">
        <v>2011</v>
      </c>
      <c r="C3189" s="125">
        <v>74</v>
      </c>
      <c r="D3189" s="125">
        <v>5</v>
      </c>
      <c r="E3189" s="125">
        <v>2</v>
      </c>
      <c r="F3189" s="125">
        <v>16859.249792999999</v>
      </c>
      <c r="G3189" s="125">
        <v>0</v>
      </c>
      <c r="H3189" s="125">
        <v>17195.834956999999</v>
      </c>
      <c r="I3189" s="125">
        <v>16896.627429</v>
      </c>
      <c r="J3189" s="125">
        <v>16859.249792999999</v>
      </c>
    </row>
    <row r="3190" spans="1:10" hidden="1" x14ac:dyDescent="0.25">
      <c r="A3190" s="125">
        <v>924687</v>
      </c>
      <c r="B3190" s="125">
        <v>2011</v>
      </c>
      <c r="C3190" s="125">
        <v>74</v>
      </c>
      <c r="D3190" s="125">
        <v>5</v>
      </c>
      <c r="E3190" s="125">
        <v>3</v>
      </c>
      <c r="F3190" s="125">
        <v>0</v>
      </c>
      <c r="G3190" s="125">
        <v>9429.0416120000009</v>
      </c>
      <c r="H3190" s="125">
        <v>16859.249792999999</v>
      </c>
      <c r="I3190" s="125">
        <v>16420.909297999999</v>
      </c>
      <c r="J3190" s="125">
        <v>9429.0416120000009</v>
      </c>
    </row>
    <row r="3191" spans="1:10" hidden="1" x14ac:dyDescent="0.25">
      <c r="A3191" s="125">
        <v>924688</v>
      </c>
      <c r="B3191" s="125">
        <v>2011</v>
      </c>
      <c r="C3191" s="125">
        <v>74</v>
      </c>
      <c r="D3191" s="125">
        <v>5</v>
      </c>
      <c r="E3191" s="125">
        <v>4</v>
      </c>
      <c r="F3191" s="125">
        <v>121729.841992</v>
      </c>
      <c r="G3191" s="125">
        <v>0</v>
      </c>
      <c r="H3191" s="125">
        <v>131381.38987799999</v>
      </c>
      <c r="I3191" s="125">
        <v>123551.059041</v>
      </c>
      <c r="J3191" s="125">
        <v>121729.841992</v>
      </c>
    </row>
    <row r="3192" spans="1:10" x14ac:dyDescent="0.25">
      <c r="A3192" s="125">
        <v>924689</v>
      </c>
      <c r="B3192" s="125">
        <v>2011</v>
      </c>
      <c r="C3192" s="125">
        <v>75</v>
      </c>
      <c r="D3192" s="125">
        <v>2</v>
      </c>
      <c r="E3192" s="125">
        <v>1</v>
      </c>
      <c r="F3192" s="129">
        <v>5156.4142430000002</v>
      </c>
      <c r="G3192" s="129">
        <v>0</v>
      </c>
      <c r="H3192" s="129">
        <v>6951.2790000000005</v>
      </c>
      <c r="I3192" s="129">
        <v>5159.9344019999999</v>
      </c>
      <c r="J3192" s="129">
        <v>5156.4142430000002</v>
      </c>
    </row>
    <row r="3193" spans="1:10" hidden="1" x14ac:dyDescent="0.25">
      <c r="A3193" s="125">
        <v>924690</v>
      </c>
      <c r="B3193" s="125">
        <v>2011</v>
      </c>
      <c r="C3193" s="125">
        <v>75</v>
      </c>
      <c r="D3193" s="125">
        <v>2</v>
      </c>
      <c r="E3193" s="125">
        <v>2</v>
      </c>
      <c r="F3193" s="125">
        <v>4730.1912860000002</v>
      </c>
      <c r="G3193" s="125">
        <v>0</v>
      </c>
      <c r="H3193" s="125">
        <v>5156.4142430000002</v>
      </c>
      <c r="I3193" s="125">
        <v>4735.6508409999997</v>
      </c>
      <c r="J3193" s="125">
        <v>4730.1912860000002</v>
      </c>
    </row>
    <row r="3194" spans="1:10" hidden="1" x14ac:dyDescent="0.25">
      <c r="A3194" s="125">
        <v>924691</v>
      </c>
      <c r="B3194" s="125">
        <v>2011</v>
      </c>
      <c r="C3194" s="125">
        <v>75</v>
      </c>
      <c r="D3194" s="125">
        <v>2</v>
      </c>
      <c r="E3194" s="125">
        <v>3</v>
      </c>
      <c r="F3194" s="125">
        <v>4120.9728279999999</v>
      </c>
      <c r="G3194" s="125">
        <v>13.524395</v>
      </c>
      <c r="H3194" s="125">
        <v>4730.1912860000002</v>
      </c>
      <c r="I3194" s="125">
        <v>4163.0413500000004</v>
      </c>
      <c r="J3194" s="125">
        <v>4134.4972230000003</v>
      </c>
    </row>
    <row r="3195" spans="1:10" hidden="1" x14ac:dyDescent="0.25">
      <c r="A3195" s="125">
        <v>924692</v>
      </c>
      <c r="B3195" s="125">
        <v>2011</v>
      </c>
      <c r="C3195" s="125">
        <v>75</v>
      </c>
      <c r="D3195" s="125">
        <v>2</v>
      </c>
      <c r="E3195" s="125">
        <v>4</v>
      </c>
      <c r="F3195" s="125">
        <v>5158.3543040000004</v>
      </c>
      <c r="G3195" s="125">
        <v>0</v>
      </c>
      <c r="H3195" s="125">
        <v>6951.2790000000005</v>
      </c>
      <c r="I3195" s="125">
        <v>5159.9344019999999</v>
      </c>
      <c r="J3195" s="125">
        <v>5158.3543040000004</v>
      </c>
    </row>
    <row r="3196" spans="1:10" x14ac:dyDescent="0.25">
      <c r="A3196" s="125">
        <v>924693</v>
      </c>
      <c r="B3196" s="125">
        <v>2011</v>
      </c>
      <c r="C3196" s="125">
        <v>75</v>
      </c>
      <c r="D3196" s="125">
        <v>3</v>
      </c>
      <c r="E3196" s="125">
        <v>1</v>
      </c>
      <c r="F3196" s="129">
        <v>375.207155</v>
      </c>
      <c r="G3196" s="129">
        <v>0</v>
      </c>
      <c r="H3196" s="129">
        <v>462.27249999999998</v>
      </c>
      <c r="I3196" s="129">
        <v>375.45772499999998</v>
      </c>
      <c r="J3196" s="129">
        <v>375.207155</v>
      </c>
    </row>
    <row r="3197" spans="1:10" hidden="1" x14ac:dyDescent="0.25">
      <c r="A3197" s="125">
        <v>924694</v>
      </c>
      <c r="B3197" s="125">
        <v>2011</v>
      </c>
      <c r="C3197" s="125">
        <v>75</v>
      </c>
      <c r="D3197" s="125">
        <v>3</v>
      </c>
      <c r="E3197" s="125">
        <v>2</v>
      </c>
      <c r="F3197" s="125">
        <v>353.18537600000002</v>
      </c>
      <c r="G3197" s="125">
        <v>0</v>
      </c>
      <c r="H3197" s="125">
        <v>375.207155</v>
      </c>
      <c r="I3197" s="125">
        <v>353.55770200000001</v>
      </c>
      <c r="J3197" s="125">
        <v>353.18537600000002</v>
      </c>
    </row>
    <row r="3198" spans="1:10" hidden="1" x14ac:dyDescent="0.25">
      <c r="A3198" s="125">
        <v>924695</v>
      </c>
      <c r="B3198" s="125">
        <v>2011</v>
      </c>
      <c r="C3198" s="125">
        <v>75</v>
      </c>
      <c r="D3198" s="125">
        <v>3</v>
      </c>
      <c r="E3198" s="125">
        <v>3</v>
      </c>
      <c r="F3198" s="125">
        <v>276.31158099999999</v>
      </c>
      <c r="G3198" s="125">
        <v>30.003307</v>
      </c>
      <c r="H3198" s="125">
        <v>353.18537600000002</v>
      </c>
      <c r="I3198" s="125">
        <v>323.05866300000002</v>
      </c>
      <c r="J3198" s="125">
        <v>306.314888</v>
      </c>
    </row>
    <row r="3199" spans="1:10" hidden="1" x14ac:dyDescent="0.25">
      <c r="A3199" s="125">
        <v>924696</v>
      </c>
      <c r="B3199" s="125">
        <v>2011</v>
      </c>
      <c r="C3199" s="125">
        <v>75</v>
      </c>
      <c r="D3199" s="125">
        <v>3</v>
      </c>
      <c r="E3199" s="125">
        <v>4</v>
      </c>
      <c r="F3199" s="125">
        <v>3346.0667290000001</v>
      </c>
      <c r="G3199" s="125">
        <v>0</v>
      </c>
      <c r="H3199" s="125">
        <v>4120.9728279999999</v>
      </c>
      <c r="I3199" s="125">
        <v>3347.0541309999999</v>
      </c>
      <c r="J3199" s="125">
        <v>3346.0667290000001</v>
      </c>
    </row>
    <row r="3200" spans="1:10" x14ac:dyDescent="0.25">
      <c r="A3200" s="125">
        <v>924697</v>
      </c>
      <c r="B3200" s="125">
        <v>2011</v>
      </c>
      <c r="C3200" s="125">
        <v>75</v>
      </c>
      <c r="D3200" s="125">
        <v>4</v>
      </c>
      <c r="E3200" s="125">
        <v>1</v>
      </c>
      <c r="F3200" s="129">
        <v>873.82112500000005</v>
      </c>
      <c r="G3200" s="129">
        <v>0</v>
      </c>
      <c r="H3200" s="129">
        <v>997.69230000000005</v>
      </c>
      <c r="I3200" s="129">
        <v>875.87406999999996</v>
      </c>
      <c r="J3200" s="129">
        <v>873.82112500000005</v>
      </c>
    </row>
    <row r="3201" spans="1:10" hidden="1" x14ac:dyDescent="0.25">
      <c r="A3201" s="125">
        <v>924698</v>
      </c>
      <c r="B3201" s="125">
        <v>2011</v>
      </c>
      <c r="C3201" s="125">
        <v>75</v>
      </c>
      <c r="D3201" s="125">
        <v>4</v>
      </c>
      <c r="E3201" s="125">
        <v>2</v>
      </c>
      <c r="F3201" s="125">
        <v>839.47361599999999</v>
      </c>
      <c r="G3201" s="125">
        <v>0</v>
      </c>
      <c r="H3201" s="125">
        <v>873.82112500000005</v>
      </c>
      <c r="I3201" s="125">
        <v>841.92665399999998</v>
      </c>
      <c r="J3201" s="125">
        <v>839.47361599999999</v>
      </c>
    </row>
    <row r="3202" spans="1:10" hidden="1" x14ac:dyDescent="0.25">
      <c r="A3202" s="125">
        <v>924699</v>
      </c>
      <c r="B3202" s="125">
        <v>2011</v>
      </c>
      <c r="C3202" s="125">
        <v>75</v>
      </c>
      <c r="D3202" s="125">
        <v>4</v>
      </c>
      <c r="E3202" s="125">
        <v>3</v>
      </c>
      <c r="F3202" s="125">
        <v>455.99556799999999</v>
      </c>
      <c r="G3202" s="125">
        <v>280.01883700000002</v>
      </c>
      <c r="H3202" s="125">
        <v>839.47361599999999</v>
      </c>
      <c r="I3202" s="125">
        <v>793.89019900000005</v>
      </c>
      <c r="J3202" s="125">
        <v>736.01440500000001</v>
      </c>
    </row>
    <row r="3203" spans="1:10" hidden="1" x14ac:dyDescent="0.25">
      <c r="A3203" s="125">
        <v>924700</v>
      </c>
      <c r="B3203" s="125">
        <v>2011</v>
      </c>
      <c r="C3203" s="125">
        <v>75</v>
      </c>
      <c r="D3203" s="125">
        <v>4</v>
      </c>
      <c r="E3203" s="125">
        <v>4</v>
      </c>
      <c r="F3203" s="125">
        <v>242.22308699999999</v>
      </c>
      <c r="G3203" s="125">
        <v>0</v>
      </c>
      <c r="H3203" s="125">
        <v>276.31158099999999</v>
      </c>
      <c r="I3203" s="125">
        <v>242.573937</v>
      </c>
      <c r="J3203" s="125">
        <v>242.22308699999999</v>
      </c>
    </row>
    <row r="3204" spans="1:10" x14ac:dyDescent="0.25">
      <c r="A3204" s="125">
        <v>924701</v>
      </c>
      <c r="B3204" s="125">
        <v>2011</v>
      </c>
      <c r="C3204" s="125">
        <v>75</v>
      </c>
      <c r="D3204" s="125">
        <v>5</v>
      </c>
      <c r="E3204" s="125">
        <v>1</v>
      </c>
      <c r="F3204" s="129">
        <v>7.5936750000000002</v>
      </c>
      <c r="G3204" s="129">
        <v>0</v>
      </c>
      <c r="H3204" s="129">
        <v>8.3308999999999997</v>
      </c>
      <c r="I3204" s="129">
        <v>7.8343780000000001</v>
      </c>
      <c r="J3204" s="129">
        <v>7.5936750000000002</v>
      </c>
    </row>
    <row r="3205" spans="1:10" hidden="1" x14ac:dyDescent="0.25">
      <c r="A3205" s="125">
        <v>924702</v>
      </c>
      <c r="B3205" s="125">
        <v>2011</v>
      </c>
      <c r="C3205" s="125">
        <v>75</v>
      </c>
      <c r="D3205" s="125">
        <v>5</v>
      </c>
      <c r="E3205" s="125">
        <v>2</v>
      </c>
      <c r="F3205" s="125">
        <v>7.4468209999999999</v>
      </c>
      <c r="G3205" s="125">
        <v>0</v>
      </c>
      <c r="H3205" s="125">
        <v>7.5936750000000002</v>
      </c>
      <c r="I3205" s="125">
        <v>7.4615450000000001</v>
      </c>
      <c r="J3205" s="125">
        <v>7.4468209999999999</v>
      </c>
    </row>
    <row r="3206" spans="1:10" hidden="1" x14ac:dyDescent="0.25">
      <c r="A3206" s="125">
        <v>924703</v>
      </c>
      <c r="B3206" s="125">
        <v>2011</v>
      </c>
      <c r="C3206" s="125">
        <v>75</v>
      </c>
      <c r="D3206" s="125">
        <v>5</v>
      </c>
      <c r="E3206" s="125">
        <v>3</v>
      </c>
      <c r="F3206" s="125">
        <v>0</v>
      </c>
      <c r="G3206" s="125">
        <v>5.9984669999999998</v>
      </c>
      <c r="H3206" s="125">
        <v>7.4468209999999999</v>
      </c>
      <c r="I3206" s="125">
        <v>7.2532030000000001</v>
      </c>
      <c r="J3206" s="125">
        <v>5.9984669999999998</v>
      </c>
    </row>
    <row r="3207" spans="1:10" hidden="1" x14ac:dyDescent="0.25">
      <c r="A3207" s="125">
        <v>924704</v>
      </c>
      <c r="B3207" s="125">
        <v>2011</v>
      </c>
      <c r="C3207" s="125">
        <v>75</v>
      </c>
      <c r="D3207" s="125">
        <v>5</v>
      </c>
      <c r="E3207" s="125">
        <v>4</v>
      </c>
      <c r="F3207" s="125">
        <v>421.25080500000001</v>
      </c>
      <c r="G3207" s="125">
        <v>0</v>
      </c>
      <c r="H3207" s="125">
        <v>455.99556799999999</v>
      </c>
      <c r="I3207" s="125">
        <v>428.81823200000002</v>
      </c>
      <c r="J3207" s="125">
        <v>421.25080500000001</v>
      </c>
    </row>
    <row r="3208" spans="1:10" x14ac:dyDescent="0.25">
      <c r="A3208" s="125">
        <v>924705</v>
      </c>
      <c r="B3208" s="125">
        <v>2011</v>
      </c>
      <c r="C3208" s="125">
        <v>76</v>
      </c>
      <c r="D3208" s="125">
        <v>2</v>
      </c>
      <c r="E3208" s="125">
        <v>1</v>
      </c>
      <c r="F3208" s="129">
        <v>7533.4235749999998</v>
      </c>
      <c r="G3208" s="129">
        <v>0</v>
      </c>
      <c r="H3208" s="129">
        <v>10155.687</v>
      </c>
      <c r="I3208" s="129">
        <v>7538.56646</v>
      </c>
      <c r="J3208" s="129">
        <v>7533.4235749999998</v>
      </c>
    </row>
    <row r="3209" spans="1:10" hidden="1" x14ac:dyDescent="0.25">
      <c r="A3209" s="125">
        <v>924706</v>
      </c>
      <c r="B3209" s="125">
        <v>2011</v>
      </c>
      <c r="C3209" s="125">
        <v>76</v>
      </c>
      <c r="D3209" s="125">
        <v>2</v>
      </c>
      <c r="E3209" s="125">
        <v>2</v>
      </c>
      <c r="F3209" s="125">
        <v>6910.7199039999996</v>
      </c>
      <c r="G3209" s="125">
        <v>0</v>
      </c>
      <c r="H3209" s="125">
        <v>7533.4235749999998</v>
      </c>
      <c r="I3209" s="125">
        <v>6918.6962110000004</v>
      </c>
      <c r="J3209" s="125">
        <v>6910.7199039999996</v>
      </c>
    </row>
    <row r="3210" spans="1:10" hidden="1" x14ac:dyDescent="0.25">
      <c r="A3210" s="125">
        <v>924707</v>
      </c>
      <c r="B3210" s="125">
        <v>2011</v>
      </c>
      <c r="C3210" s="125">
        <v>76</v>
      </c>
      <c r="D3210" s="125">
        <v>2</v>
      </c>
      <c r="E3210" s="125">
        <v>3</v>
      </c>
      <c r="F3210" s="125">
        <v>6020.6607860000004</v>
      </c>
      <c r="G3210" s="125">
        <v>19.758876999999998</v>
      </c>
      <c r="H3210" s="125">
        <v>6910.7199039999996</v>
      </c>
      <c r="I3210" s="125">
        <v>6082.1245879999997</v>
      </c>
      <c r="J3210" s="125">
        <v>6040.4196629999997</v>
      </c>
    </row>
    <row r="3211" spans="1:10" hidden="1" x14ac:dyDescent="0.25">
      <c r="A3211" s="125">
        <v>924708</v>
      </c>
      <c r="B3211" s="125">
        <v>2011</v>
      </c>
      <c r="C3211" s="125">
        <v>76</v>
      </c>
      <c r="D3211" s="125">
        <v>2</v>
      </c>
      <c r="E3211" s="125">
        <v>4</v>
      </c>
      <c r="F3211" s="125">
        <v>7536.2579669999996</v>
      </c>
      <c r="G3211" s="125">
        <v>0</v>
      </c>
      <c r="H3211" s="125">
        <v>10155.687</v>
      </c>
      <c r="I3211" s="125">
        <v>7538.56646</v>
      </c>
      <c r="J3211" s="125">
        <v>7536.2579669999996</v>
      </c>
    </row>
    <row r="3212" spans="1:10" x14ac:dyDescent="0.25">
      <c r="A3212" s="125">
        <v>924709</v>
      </c>
      <c r="B3212" s="125">
        <v>2011</v>
      </c>
      <c r="C3212" s="125">
        <v>76</v>
      </c>
      <c r="D3212" s="125">
        <v>3</v>
      </c>
      <c r="E3212" s="125">
        <v>1</v>
      </c>
      <c r="F3212" s="129">
        <v>1389.602828</v>
      </c>
      <c r="G3212" s="129">
        <v>0</v>
      </c>
      <c r="H3212" s="129">
        <v>1712.0546999999999</v>
      </c>
      <c r="I3212" s="129">
        <v>1390.530827</v>
      </c>
      <c r="J3212" s="129">
        <v>1389.602828</v>
      </c>
    </row>
    <row r="3213" spans="1:10" hidden="1" x14ac:dyDescent="0.25">
      <c r="A3213" s="125">
        <v>924710</v>
      </c>
      <c r="B3213" s="125">
        <v>2011</v>
      </c>
      <c r="C3213" s="125">
        <v>76</v>
      </c>
      <c r="D3213" s="125">
        <v>3</v>
      </c>
      <c r="E3213" s="125">
        <v>2</v>
      </c>
      <c r="F3213" s="125">
        <v>1308.0438119999999</v>
      </c>
      <c r="G3213" s="125">
        <v>0</v>
      </c>
      <c r="H3213" s="125">
        <v>1389.602828</v>
      </c>
      <c r="I3213" s="125">
        <v>1309.4227450000001</v>
      </c>
      <c r="J3213" s="125">
        <v>1308.0438119999999</v>
      </c>
    </row>
    <row r="3214" spans="1:10" hidden="1" x14ac:dyDescent="0.25">
      <c r="A3214" s="125">
        <v>924711</v>
      </c>
      <c r="B3214" s="125">
        <v>2011</v>
      </c>
      <c r="C3214" s="125">
        <v>76</v>
      </c>
      <c r="D3214" s="125">
        <v>3</v>
      </c>
      <c r="E3214" s="125">
        <v>3</v>
      </c>
      <c r="F3214" s="125">
        <v>1013.24287</v>
      </c>
      <c r="G3214" s="125">
        <v>110.02303000000001</v>
      </c>
      <c r="H3214" s="125">
        <v>1308.0438119999999</v>
      </c>
      <c r="I3214" s="125">
        <v>1196.467674</v>
      </c>
      <c r="J3214" s="125">
        <v>1123.2659000000001</v>
      </c>
    </row>
    <row r="3215" spans="1:10" hidden="1" x14ac:dyDescent="0.25">
      <c r="A3215" s="125">
        <v>924712</v>
      </c>
      <c r="B3215" s="125">
        <v>2011</v>
      </c>
      <c r="C3215" s="125">
        <v>76</v>
      </c>
      <c r="D3215" s="125">
        <v>3</v>
      </c>
      <c r="E3215" s="125">
        <v>4</v>
      </c>
      <c r="F3215" s="125">
        <v>4888.5381159999997</v>
      </c>
      <c r="G3215" s="125">
        <v>0</v>
      </c>
      <c r="H3215" s="125">
        <v>6020.6607860000004</v>
      </c>
      <c r="I3215" s="125">
        <v>4889.9806900000003</v>
      </c>
      <c r="J3215" s="125">
        <v>4888.5381159999997</v>
      </c>
    </row>
    <row r="3216" spans="1:10" x14ac:dyDescent="0.25">
      <c r="A3216" s="125">
        <v>924713</v>
      </c>
      <c r="B3216" s="125">
        <v>2011</v>
      </c>
      <c r="C3216" s="125">
        <v>76</v>
      </c>
      <c r="D3216" s="125">
        <v>4</v>
      </c>
      <c r="E3216" s="125">
        <v>1</v>
      </c>
      <c r="F3216" s="129">
        <v>3313.6911230000001</v>
      </c>
      <c r="G3216" s="129">
        <v>0</v>
      </c>
      <c r="H3216" s="129">
        <v>3783.4335000000001</v>
      </c>
      <c r="I3216" s="129">
        <v>3321.4762700000001</v>
      </c>
      <c r="J3216" s="129">
        <v>3313.6911230000001</v>
      </c>
    </row>
    <row r="3217" spans="1:10" hidden="1" x14ac:dyDescent="0.25">
      <c r="A3217" s="125">
        <v>924714</v>
      </c>
      <c r="B3217" s="125">
        <v>2011</v>
      </c>
      <c r="C3217" s="125">
        <v>76</v>
      </c>
      <c r="D3217" s="125">
        <v>4</v>
      </c>
      <c r="E3217" s="125">
        <v>2</v>
      </c>
      <c r="F3217" s="125">
        <v>3183.4390239999998</v>
      </c>
      <c r="G3217" s="125">
        <v>0</v>
      </c>
      <c r="H3217" s="125">
        <v>3313.6911230000001</v>
      </c>
      <c r="I3217" s="125">
        <v>3192.7413969999998</v>
      </c>
      <c r="J3217" s="125">
        <v>3183.4390239999998</v>
      </c>
    </row>
    <row r="3218" spans="1:10" hidden="1" x14ac:dyDescent="0.25">
      <c r="A3218" s="125">
        <v>924715</v>
      </c>
      <c r="B3218" s="125">
        <v>2011</v>
      </c>
      <c r="C3218" s="125">
        <v>76</v>
      </c>
      <c r="D3218" s="125">
        <v>4</v>
      </c>
      <c r="E3218" s="125">
        <v>3</v>
      </c>
      <c r="F3218" s="125">
        <v>1699.0202340000001</v>
      </c>
      <c r="G3218" s="125">
        <v>1043.3383630000001</v>
      </c>
      <c r="H3218" s="125">
        <v>3183.4390239999998</v>
      </c>
      <c r="I3218" s="125">
        <v>3010.5782850000001</v>
      </c>
      <c r="J3218" s="125">
        <v>2742.3585969999999</v>
      </c>
    </row>
    <row r="3219" spans="1:10" hidden="1" x14ac:dyDescent="0.25">
      <c r="A3219" s="125">
        <v>924716</v>
      </c>
      <c r="B3219" s="125">
        <v>2011</v>
      </c>
      <c r="C3219" s="125">
        <v>76</v>
      </c>
      <c r="D3219" s="125">
        <v>4</v>
      </c>
      <c r="E3219" s="125">
        <v>4</v>
      </c>
      <c r="F3219" s="125">
        <v>888.23933899999997</v>
      </c>
      <c r="G3219" s="125">
        <v>0</v>
      </c>
      <c r="H3219" s="125">
        <v>1013.24287</v>
      </c>
      <c r="I3219" s="125">
        <v>889.52591500000005</v>
      </c>
      <c r="J3219" s="125">
        <v>888.23933899999997</v>
      </c>
    </row>
    <row r="3220" spans="1:10" x14ac:dyDescent="0.25">
      <c r="A3220" s="125">
        <v>924717</v>
      </c>
      <c r="B3220" s="125">
        <v>2011</v>
      </c>
      <c r="C3220" s="125">
        <v>76</v>
      </c>
      <c r="D3220" s="125">
        <v>5</v>
      </c>
      <c r="E3220" s="125">
        <v>1</v>
      </c>
      <c r="F3220" s="129">
        <v>30.090354000000001</v>
      </c>
      <c r="G3220" s="129">
        <v>0</v>
      </c>
      <c r="H3220" s="129">
        <v>33.011650000000003</v>
      </c>
      <c r="I3220" s="129">
        <v>31.044156000000001</v>
      </c>
      <c r="J3220" s="129">
        <v>30.090354000000001</v>
      </c>
    </row>
    <row r="3221" spans="1:10" hidden="1" x14ac:dyDescent="0.25">
      <c r="A3221" s="125">
        <v>924718</v>
      </c>
      <c r="B3221" s="125">
        <v>2011</v>
      </c>
      <c r="C3221" s="125">
        <v>76</v>
      </c>
      <c r="D3221" s="125">
        <v>5</v>
      </c>
      <c r="E3221" s="125">
        <v>2</v>
      </c>
      <c r="F3221" s="125">
        <v>29.508437000000001</v>
      </c>
      <c r="G3221" s="125">
        <v>0</v>
      </c>
      <c r="H3221" s="125">
        <v>30.090354000000001</v>
      </c>
      <c r="I3221" s="125">
        <v>29.566780999999999</v>
      </c>
      <c r="J3221" s="125">
        <v>29.508437000000001</v>
      </c>
    </row>
    <row r="3222" spans="1:10" hidden="1" x14ac:dyDescent="0.25">
      <c r="A3222" s="125">
        <v>924719</v>
      </c>
      <c r="B3222" s="125">
        <v>2011</v>
      </c>
      <c r="C3222" s="125">
        <v>76</v>
      </c>
      <c r="D3222" s="125">
        <v>5</v>
      </c>
      <c r="E3222" s="125">
        <v>3</v>
      </c>
      <c r="F3222" s="125">
        <v>0</v>
      </c>
      <c r="G3222" s="125">
        <v>23.01679</v>
      </c>
      <c r="H3222" s="125">
        <v>29.508437000000001</v>
      </c>
      <c r="I3222" s="125">
        <v>28.741218</v>
      </c>
      <c r="J3222" s="125">
        <v>23.01679</v>
      </c>
    </row>
    <row r="3223" spans="1:10" hidden="1" x14ac:dyDescent="0.25">
      <c r="A3223" s="125">
        <v>924720</v>
      </c>
      <c r="B3223" s="125">
        <v>2011</v>
      </c>
      <c r="C3223" s="125">
        <v>76</v>
      </c>
      <c r="D3223" s="125">
        <v>5</v>
      </c>
      <c r="E3223" s="125">
        <v>4</v>
      </c>
      <c r="F3223" s="125">
        <v>1569.5627139999999</v>
      </c>
      <c r="G3223" s="125">
        <v>0</v>
      </c>
      <c r="H3223" s="125">
        <v>1699.0202340000001</v>
      </c>
      <c r="I3223" s="125">
        <v>1597.758628</v>
      </c>
      <c r="J3223" s="125">
        <v>1569.5627139999999</v>
      </c>
    </row>
    <row r="3224" spans="1:10" x14ac:dyDescent="0.25">
      <c r="A3224" s="125">
        <v>924721</v>
      </c>
      <c r="B3224" s="125">
        <v>2012</v>
      </c>
      <c r="C3224" s="125">
        <v>1</v>
      </c>
      <c r="D3224" s="125">
        <v>2</v>
      </c>
      <c r="E3224" s="125">
        <v>1</v>
      </c>
      <c r="F3224" s="129">
        <v>11716.507271</v>
      </c>
      <c r="G3224" s="129">
        <v>0</v>
      </c>
      <c r="H3224" s="129">
        <v>15801.919250000001</v>
      </c>
      <c r="I3224" s="129">
        <v>11729.764659</v>
      </c>
      <c r="J3224" s="129">
        <v>11716.507271</v>
      </c>
    </row>
    <row r="3225" spans="1:10" hidden="1" x14ac:dyDescent="0.25">
      <c r="A3225" s="125">
        <v>924722</v>
      </c>
      <c r="B3225" s="125">
        <v>2012</v>
      </c>
      <c r="C3225" s="125">
        <v>1</v>
      </c>
      <c r="D3225" s="125">
        <v>2</v>
      </c>
      <c r="E3225" s="125">
        <v>2</v>
      </c>
      <c r="F3225" s="125">
        <v>10751.050208000001</v>
      </c>
      <c r="G3225" s="125">
        <v>0</v>
      </c>
      <c r="H3225" s="125">
        <v>11716.507271</v>
      </c>
      <c r="I3225" s="125">
        <v>10760.440277</v>
      </c>
      <c r="J3225" s="125">
        <v>10751.050208000001</v>
      </c>
    </row>
    <row r="3226" spans="1:10" hidden="1" x14ac:dyDescent="0.25">
      <c r="A3226" s="125">
        <v>924723</v>
      </c>
      <c r="B3226" s="125">
        <v>2012</v>
      </c>
      <c r="C3226" s="125">
        <v>1</v>
      </c>
      <c r="D3226" s="125">
        <v>2</v>
      </c>
      <c r="E3226" s="125">
        <v>3</v>
      </c>
      <c r="F3226" s="125">
        <v>9385.0726689999992</v>
      </c>
      <c r="G3226" s="125">
        <v>36.874392</v>
      </c>
      <c r="H3226" s="125">
        <v>10751.050208000001</v>
      </c>
      <c r="I3226" s="125">
        <v>9461.9992880000009</v>
      </c>
      <c r="J3226" s="125">
        <v>9421.9470610000008</v>
      </c>
    </row>
    <row r="3227" spans="1:10" hidden="1" x14ac:dyDescent="0.25">
      <c r="A3227" s="125">
        <v>924724</v>
      </c>
      <c r="B3227" s="125">
        <v>2012</v>
      </c>
      <c r="C3227" s="125">
        <v>1</v>
      </c>
      <c r="D3227" s="125">
        <v>2</v>
      </c>
      <c r="E3227" s="125">
        <v>4</v>
      </c>
      <c r="F3227" s="125">
        <v>11720.419712999999</v>
      </c>
      <c r="G3227" s="125">
        <v>0</v>
      </c>
      <c r="H3227" s="125">
        <v>15801.919250000001</v>
      </c>
      <c r="I3227" s="125">
        <v>11729.764659</v>
      </c>
      <c r="J3227" s="125">
        <v>11720.419712999999</v>
      </c>
    </row>
    <row r="3228" spans="1:10" x14ac:dyDescent="0.25">
      <c r="A3228" s="125">
        <v>924725</v>
      </c>
      <c r="B3228" s="125">
        <v>2012</v>
      </c>
      <c r="C3228" s="125">
        <v>1</v>
      </c>
      <c r="D3228" s="125">
        <v>3</v>
      </c>
      <c r="E3228" s="125">
        <v>1</v>
      </c>
      <c r="F3228" s="129">
        <v>27733.458222000001</v>
      </c>
      <c r="G3228" s="129">
        <v>0</v>
      </c>
      <c r="H3228" s="129">
        <v>34224.080000000002</v>
      </c>
      <c r="I3228" s="129">
        <v>27796.797775999999</v>
      </c>
      <c r="J3228" s="129">
        <v>27733.458222000001</v>
      </c>
    </row>
    <row r="3229" spans="1:10" hidden="1" x14ac:dyDescent="0.25">
      <c r="A3229" s="125">
        <v>924726</v>
      </c>
      <c r="B3229" s="125">
        <v>2012</v>
      </c>
      <c r="C3229" s="125">
        <v>1</v>
      </c>
      <c r="D3229" s="125">
        <v>3</v>
      </c>
      <c r="E3229" s="125">
        <v>2</v>
      </c>
      <c r="F3229" s="125">
        <v>25912.536334</v>
      </c>
      <c r="G3229" s="125">
        <v>0</v>
      </c>
      <c r="H3229" s="125">
        <v>27733.458222000001</v>
      </c>
      <c r="I3229" s="125">
        <v>26133.237682999999</v>
      </c>
      <c r="J3229" s="125">
        <v>25912.536334</v>
      </c>
    </row>
    <row r="3230" spans="1:10" hidden="1" x14ac:dyDescent="0.25">
      <c r="A3230" s="125">
        <v>924727</v>
      </c>
      <c r="B3230" s="125">
        <v>2012</v>
      </c>
      <c r="C3230" s="125">
        <v>1</v>
      </c>
      <c r="D3230" s="125">
        <v>3</v>
      </c>
      <c r="E3230" s="125">
        <v>3</v>
      </c>
      <c r="F3230" s="125">
        <v>20985.518462</v>
      </c>
      <c r="G3230" s="125">
        <v>1809.286591</v>
      </c>
      <c r="H3230" s="125">
        <v>25912.536334</v>
      </c>
      <c r="I3230" s="125">
        <v>23702.196984999999</v>
      </c>
      <c r="J3230" s="125">
        <v>22794.805053</v>
      </c>
    </row>
    <row r="3231" spans="1:10" hidden="1" x14ac:dyDescent="0.25">
      <c r="A3231" s="125">
        <v>924728</v>
      </c>
      <c r="B3231" s="125">
        <v>2012</v>
      </c>
      <c r="C3231" s="125">
        <v>1</v>
      </c>
      <c r="D3231" s="125">
        <v>3</v>
      </c>
      <c r="E3231" s="125">
        <v>4</v>
      </c>
      <c r="F3231" s="125">
        <v>7614.6832629999999</v>
      </c>
      <c r="G3231" s="125">
        <v>0</v>
      </c>
      <c r="H3231" s="125">
        <v>9385.0726689999992</v>
      </c>
      <c r="I3231" s="125">
        <v>7622.5560219999998</v>
      </c>
      <c r="J3231" s="125">
        <v>7614.6832629999999</v>
      </c>
    </row>
    <row r="3232" spans="1:10" x14ac:dyDescent="0.25">
      <c r="A3232" s="125">
        <v>924729</v>
      </c>
      <c r="B3232" s="125">
        <v>2012</v>
      </c>
      <c r="C3232" s="125">
        <v>1</v>
      </c>
      <c r="D3232" s="125">
        <v>4</v>
      </c>
      <c r="E3232" s="125">
        <v>1</v>
      </c>
      <c r="F3232" s="129">
        <v>669.75642500000004</v>
      </c>
      <c r="G3232" s="129">
        <v>0</v>
      </c>
      <c r="H3232" s="129">
        <v>787.28</v>
      </c>
      <c r="I3232" s="129">
        <v>691.15311199999996</v>
      </c>
      <c r="J3232" s="129">
        <v>669.75642500000004</v>
      </c>
    </row>
    <row r="3233" spans="1:10" hidden="1" x14ac:dyDescent="0.25">
      <c r="A3233" s="125">
        <v>924730</v>
      </c>
      <c r="B3233" s="125">
        <v>2012</v>
      </c>
      <c r="C3233" s="125">
        <v>1</v>
      </c>
      <c r="D3233" s="125">
        <v>4</v>
      </c>
      <c r="E3233" s="125">
        <v>2</v>
      </c>
      <c r="F3233" s="125">
        <v>496.62756000000002</v>
      </c>
      <c r="G3233" s="125">
        <v>0</v>
      </c>
      <c r="H3233" s="125">
        <v>669.75642500000004</v>
      </c>
      <c r="I3233" s="125">
        <v>645.31031599999994</v>
      </c>
      <c r="J3233" s="125">
        <v>496.62756000000002</v>
      </c>
    </row>
    <row r="3234" spans="1:10" hidden="1" x14ac:dyDescent="0.25">
      <c r="A3234" s="125">
        <v>924731</v>
      </c>
      <c r="B3234" s="125">
        <v>2012</v>
      </c>
      <c r="C3234" s="125">
        <v>1</v>
      </c>
      <c r="D3234" s="125">
        <v>4</v>
      </c>
      <c r="E3234" s="125">
        <v>3</v>
      </c>
      <c r="F3234" s="125">
        <v>64.184574999999995</v>
      </c>
      <c r="G3234" s="125">
        <v>371.93599499999999</v>
      </c>
      <c r="H3234" s="125">
        <v>496.62756000000002</v>
      </c>
      <c r="I3234" s="125">
        <v>469.66068300000001</v>
      </c>
      <c r="J3234" s="125">
        <v>436.12056999999999</v>
      </c>
    </row>
    <row r="3235" spans="1:10" hidden="1" x14ac:dyDescent="0.25">
      <c r="A3235" s="125">
        <v>924732</v>
      </c>
      <c r="B3235" s="125">
        <v>2012</v>
      </c>
      <c r="C3235" s="125">
        <v>1</v>
      </c>
      <c r="D3235" s="125">
        <v>4</v>
      </c>
      <c r="E3235" s="125">
        <v>4</v>
      </c>
      <c r="F3235" s="125">
        <v>18295.757463000002</v>
      </c>
      <c r="G3235" s="125">
        <v>0</v>
      </c>
      <c r="H3235" s="125">
        <v>20985.518462</v>
      </c>
      <c r="I3235" s="125">
        <v>18423.186657999999</v>
      </c>
      <c r="J3235" s="125">
        <v>18295.757463000002</v>
      </c>
    </row>
    <row r="3236" spans="1:10" x14ac:dyDescent="0.25">
      <c r="A3236" s="125">
        <v>924733</v>
      </c>
      <c r="B3236" s="125">
        <v>2012</v>
      </c>
      <c r="C3236" s="125">
        <v>1</v>
      </c>
      <c r="D3236" s="125">
        <v>5</v>
      </c>
      <c r="E3236" s="125">
        <v>1</v>
      </c>
      <c r="F3236" s="129">
        <v>13.071581999999999</v>
      </c>
      <c r="G3236" s="129">
        <v>0</v>
      </c>
      <c r="H3236" s="129">
        <v>14.7667</v>
      </c>
      <c r="I3236" s="129">
        <v>13.886604999999999</v>
      </c>
      <c r="J3236" s="129">
        <v>13.071581999999999</v>
      </c>
    </row>
    <row r="3237" spans="1:10" hidden="1" x14ac:dyDescent="0.25">
      <c r="A3237" s="125">
        <v>924734</v>
      </c>
      <c r="B3237" s="125">
        <v>2012</v>
      </c>
      <c r="C3237" s="125">
        <v>1</v>
      </c>
      <c r="D3237" s="125">
        <v>5</v>
      </c>
      <c r="E3237" s="125">
        <v>2</v>
      </c>
      <c r="F3237" s="125">
        <v>12.116472</v>
      </c>
      <c r="G3237" s="125">
        <v>0</v>
      </c>
      <c r="H3237" s="125">
        <v>13.071581999999999</v>
      </c>
      <c r="I3237" s="125">
        <v>12.844136000000001</v>
      </c>
      <c r="J3237" s="125">
        <v>12.116472</v>
      </c>
    </row>
    <row r="3238" spans="1:10" hidden="1" x14ac:dyDescent="0.25">
      <c r="A3238" s="125">
        <v>924735</v>
      </c>
      <c r="B3238" s="125">
        <v>2012</v>
      </c>
      <c r="C3238" s="125">
        <v>1</v>
      </c>
      <c r="D3238" s="125">
        <v>5</v>
      </c>
      <c r="E3238" s="125">
        <v>3</v>
      </c>
      <c r="F3238" s="125">
        <v>0</v>
      </c>
      <c r="G3238" s="125">
        <v>11.050008999999999</v>
      </c>
      <c r="H3238" s="125">
        <v>12.116472</v>
      </c>
      <c r="I3238" s="125">
        <v>11.801444</v>
      </c>
      <c r="J3238" s="125">
        <v>11.050008999999999</v>
      </c>
    </row>
    <row r="3239" spans="1:10" hidden="1" x14ac:dyDescent="0.25">
      <c r="A3239" s="125">
        <v>924736</v>
      </c>
      <c r="B3239" s="125">
        <v>2012</v>
      </c>
      <c r="C3239" s="125">
        <v>1</v>
      </c>
      <c r="D3239" s="125">
        <v>5</v>
      </c>
      <c r="E3239" s="125">
        <v>4</v>
      </c>
      <c r="F3239" s="125">
        <v>59.608784999999997</v>
      </c>
      <c r="G3239" s="125">
        <v>0</v>
      </c>
      <c r="H3239" s="125">
        <v>64.184574999999995</v>
      </c>
      <c r="I3239" s="125">
        <v>60.359175</v>
      </c>
      <c r="J3239" s="125">
        <v>59.608784999999997</v>
      </c>
    </row>
    <row r="3240" spans="1:10" x14ac:dyDescent="0.25">
      <c r="A3240" s="125">
        <v>924737</v>
      </c>
      <c r="B3240" s="125">
        <v>2012</v>
      </c>
      <c r="C3240" s="125">
        <v>2</v>
      </c>
      <c r="D3240" s="125">
        <v>2</v>
      </c>
      <c r="E3240" s="125">
        <v>1</v>
      </c>
      <c r="F3240" s="129">
        <v>211203.26289000001</v>
      </c>
      <c r="G3240" s="129">
        <v>0</v>
      </c>
      <c r="H3240" s="129">
        <v>284847.42324999999</v>
      </c>
      <c r="I3240" s="129">
        <v>211442.24227799999</v>
      </c>
      <c r="J3240" s="129">
        <v>211203.26289000001</v>
      </c>
    </row>
    <row r="3241" spans="1:10" hidden="1" x14ac:dyDescent="0.25">
      <c r="A3241" s="125">
        <v>924738</v>
      </c>
      <c r="B3241" s="125">
        <v>2012</v>
      </c>
      <c r="C3241" s="125">
        <v>2</v>
      </c>
      <c r="D3241" s="125">
        <v>2</v>
      </c>
      <c r="E3241" s="125">
        <v>2</v>
      </c>
      <c r="F3241" s="125">
        <v>193799.81004000001</v>
      </c>
      <c r="G3241" s="125">
        <v>0</v>
      </c>
      <c r="H3241" s="125">
        <v>211203.26289000001</v>
      </c>
      <c r="I3241" s="125">
        <v>193969.076638</v>
      </c>
      <c r="J3241" s="125">
        <v>193799.81004000001</v>
      </c>
    </row>
    <row r="3242" spans="1:10" hidden="1" x14ac:dyDescent="0.25">
      <c r="A3242" s="125">
        <v>924739</v>
      </c>
      <c r="B3242" s="125">
        <v>2012</v>
      </c>
      <c r="C3242" s="125">
        <v>2</v>
      </c>
      <c r="D3242" s="125">
        <v>2</v>
      </c>
      <c r="E3242" s="125">
        <v>3</v>
      </c>
      <c r="F3242" s="125">
        <v>169176.523717</v>
      </c>
      <c r="G3242" s="125">
        <v>664.70251199999996</v>
      </c>
      <c r="H3242" s="125">
        <v>193799.81004000001</v>
      </c>
      <c r="I3242" s="125">
        <v>170563.21281600001</v>
      </c>
      <c r="J3242" s="125">
        <v>169841.22622899999</v>
      </c>
    </row>
    <row r="3243" spans="1:10" hidden="1" x14ac:dyDescent="0.25">
      <c r="A3243" s="125">
        <v>924740</v>
      </c>
      <c r="B3243" s="125">
        <v>2012</v>
      </c>
      <c r="C3243" s="125">
        <v>2</v>
      </c>
      <c r="D3243" s="125">
        <v>2</v>
      </c>
      <c r="E3243" s="125">
        <v>4</v>
      </c>
      <c r="F3243" s="125">
        <v>211273.78907100001</v>
      </c>
      <c r="G3243" s="125">
        <v>0</v>
      </c>
      <c r="H3243" s="125">
        <v>284847.42324999999</v>
      </c>
      <c r="I3243" s="125">
        <v>211442.24227799999</v>
      </c>
      <c r="J3243" s="125">
        <v>211273.78907100001</v>
      </c>
    </row>
    <row r="3244" spans="1:10" x14ac:dyDescent="0.25">
      <c r="A3244" s="125">
        <v>924741</v>
      </c>
      <c r="B3244" s="125">
        <v>2012</v>
      </c>
      <c r="C3244" s="125">
        <v>2</v>
      </c>
      <c r="D3244" s="125">
        <v>3</v>
      </c>
      <c r="E3244" s="125">
        <v>1</v>
      </c>
      <c r="F3244" s="129">
        <v>493737.72229000001</v>
      </c>
      <c r="G3244" s="129">
        <v>0</v>
      </c>
      <c r="H3244" s="129">
        <v>609851.71554999996</v>
      </c>
      <c r="I3244" s="129">
        <v>495321.56336999999</v>
      </c>
      <c r="J3244" s="129">
        <v>493737.72229000001</v>
      </c>
    </row>
    <row r="3245" spans="1:10" hidden="1" x14ac:dyDescent="0.25">
      <c r="A3245" s="125">
        <v>924742</v>
      </c>
      <c r="B3245" s="125">
        <v>2012</v>
      </c>
      <c r="C3245" s="125">
        <v>2</v>
      </c>
      <c r="D3245" s="125">
        <v>3</v>
      </c>
      <c r="E3245" s="125">
        <v>2</v>
      </c>
      <c r="F3245" s="125">
        <v>461174.390289</v>
      </c>
      <c r="G3245" s="125">
        <v>0</v>
      </c>
      <c r="H3245" s="125">
        <v>493737.72229000001</v>
      </c>
      <c r="I3245" s="125">
        <v>465249.05571400002</v>
      </c>
      <c r="J3245" s="125">
        <v>461174.390289</v>
      </c>
    </row>
    <row r="3246" spans="1:10" hidden="1" x14ac:dyDescent="0.25">
      <c r="A3246" s="125">
        <v>924743</v>
      </c>
      <c r="B3246" s="125">
        <v>2012</v>
      </c>
      <c r="C3246" s="125">
        <v>2</v>
      </c>
      <c r="D3246" s="125">
        <v>3</v>
      </c>
      <c r="E3246" s="125">
        <v>3</v>
      </c>
      <c r="F3246" s="125">
        <v>371964.16095500003</v>
      </c>
      <c r="G3246" s="125">
        <v>32069.246697999999</v>
      </c>
      <c r="H3246" s="125">
        <v>461174.390289</v>
      </c>
      <c r="I3246" s="125">
        <v>421836.214798</v>
      </c>
      <c r="J3246" s="125">
        <v>404033.40765200002</v>
      </c>
    </row>
    <row r="3247" spans="1:10" hidden="1" x14ac:dyDescent="0.25">
      <c r="A3247" s="125">
        <v>924744</v>
      </c>
      <c r="B3247" s="125">
        <v>2012</v>
      </c>
      <c r="C3247" s="125">
        <v>2</v>
      </c>
      <c r="D3247" s="125">
        <v>3</v>
      </c>
      <c r="E3247" s="125">
        <v>4</v>
      </c>
      <c r="F3247" s="125">
        <v>137157.35170500001</v>
      </c>
      <c r="G3247" s="125">
        <v>0</v>
      </c>
      <c r="H3247" s="125">
        <v>169176.523717</v>
      </c>
      <c r="I3247" s="125">
        <v>137405.172563</v>
      </c>
      <c r="J3247" s="125">
        <v>137157.35170500001</v>
      </c>
    </row>
    <row r="3248" spans="1:10" x14ac:dyDescent="0.25">
      <c r="A3248" s="125">
        <v>924745</v>
      </c>
      <c r="B3248" s="125">
        <v>2012</v>
      </c>
      <c r="C3248" s="125">
        <v>2</v>
      </c>
      <c r="D3248" s="125">
        <v>4</v>
      </c>
      <c r="E3248" s="125">
        <v>1</v>
      </c>
      <c r="F3248" s="129">
        <v>12737.83533</v>
      </c>
      <c r="G3248" s="129">
        <v>0</v>
      </c>
      <c r="H3248" s="129">
        <v>15007.525</v>
      </c>
      <c r="I3248" s="129">
        <v>13175.106197999999</v>
      </c>
      <c r="J3248" s="129">
        <v>12737.83533</v>
      </c>
    </row>
    <row r="3249" spans="1:10" hidden="1" x14ac:dyDescent="0.25">
      <c r="A3249" s="125">
        <v>924746</v>
      </c>
      <c r="B3249" s="125">
        <v>2012</v>
      </c>
      <c r="C3249" s="125">
        <v>2</v>
      </c>
      <c r="D3249" s="125">
        <v>4</v>
      </c>
      <c r="E3249" s="125">
        <v>2</v>
      </c>
      <c r="F3249" s="125">
        <v>9411.7476000000006</v>
      </c>
      <c r="G3249" s="125">
        <v>0</v>
      </c>
      <c r="H3249" s="125">
        <v>12737.83533</v>
      </c>
      <c r="I3249" s="125">
        <v>12272.904339999999</v>
      </c>
      <c r="J3249" s="125">
        <v>9411.7476000000006</v>
      </c>
    </row>
    <row r="3250" spans="1:10" hidden="1" x14ac:dyDescent="0.25">
      <c r="A3250" s="125">
        <v>924747</v>
      </c>
      <c r="B3250" s="125">
        <v>2012</v>
      </c>
      <c r="C3250" s="125">
        <v>2</v>
      </c>
      <c r="D3250" s="125">
        <v>4</v>
      </c>
      <c r="E3250" s="125">
        <v>3</v>
      </c>
      <c r="F3250" s="125">
        <v>1196.4798470000001</v>
      </c>
      <c r="G3250" s="125">
        <v>6933.3468519999997</v>
      </c>
      <c r="H3250" s="125">
        <v>9411.7476000000006</v>
      </c>
      <c r="I3250" s="125">
        <v>8900.6897059999992</v>
      </c>
      <c r="J3250" s="125">
        <v>8129.8266990000002</v>
      </c>
    </row>
    <row r="3251" spans="1:10" hidden="1" x14ac:dyDescent="0.25">
      <c r="A3251" s="125">
        <v>924748</v>
      </c>
      <c r="B3251" s="125">
        <v>2012</v>
      </c>
      <c r="C3251" s="125">
        <v>2</v>
      </c>
      <c r="D3251" s="125">
        <v>4</v>
      </c>
      <c r="E3251" s="125">
        <v>4</v>
      </c>
      <c r="F3251" s="125">
        <v>323474.55381800001</v>
      </c>
      <c r="G3251" s="125">
        <v>0</v>
      </c>
      <c r="H3251" s="125">
        <v>371964.16095500003</v>
      </c>
      <c r="I3251" s="125">
        <v>326547.33690200001</v>
      </c>
      <c r="J3251" s="125">
        <v>323474.55381800001</v>
      </c>
    </row>
    <row r="3252" spans="1:10" x14ac:dyDescent="0.25">
      <c r="A3252" s="125">
        <v>924749</v>
      </c>
      <c r="B3252" s="125">
        <v>2012</v>
      </c>
      <c r="C3252" s="125">
        <v>2</v>
      </c>
      <c r="D3252" s="125">
        <v>5</v>
      </c>
      <c r="E3252" s="125">
        <v>1</v>
      </c>
      <c r="F3252" s="129">
        <v>252.84779</v>
      </c>
      <c r="G3252" s="129">
        <v>0</v>
      </c>
      <c r="H3252" s="129">
        <v>286.81475</v>
      </c>
      <c r="I3252" s="129">
        <v>269.72059100000001</v>
      </c>
      <c r="J3252" s="129">
        <v>252.84779</v>
      </c>
    </row>
    <row r="3253" spans="1:10" hidden="1" x14ac:dyDescent="0.25">
      <c r="A3253" s="125">
        <v>924750</v>
      </c>
      <c r="B3253" s="125">
        <v>2012</v>
      </c>
      <c r="C3253" s="125">
        <v>2</v>
      </c>
      <c r="D3253" s="125">
        <v>5</v>
      </c>
      <c r="E3253" s="125">
        <v>2</v>
      </c>
      <c r="F3253" s="125">
        <v>234.37279599999999</v>
      </c>
      <c r="G3253" s="125">
        <v>0</v>
      </c>
      <c r="H3253" s="125">
        <v>252.84779</v>
      </c>
      <c r="I3253" s="125">
        <v>248.448239</v>
      </c>
      <c r="J3253" s="125">
        <v>234.37279599999999</v>
      </c>
    </row>
    <row r="3254" spans="1:10" hidden="1" x14ac:dyDescent="0.25">
      <c r="A3254" s="125">
        <v>924751</v>
      </c>
      <c r="B3254" s="125">
        <v>2012</v>
      </c>
      <c r="C3254" s="125">
        <v>2</v>
      </c>
      <c r="D3254" s="125">
        <v>5</v>
      </c>
      <c r="E3254" s="125">
        <v>3</v>
      </c>
      <c r="F3254" s="125">
        <v>0</v>
      </c>
      <c r="G3254" s="125">
        <v>207.161889</v>
      </c>
      <c r="H3254" s="125">
        <v>234.37279599999999</v>
      </c>
      <c r="I3254" s="125">
        <v>228.27910299999999</v>
      </c>
      <c r="J3254" s="125">
        <v>207.161889</v>
      </c>
    </row>
    <row r="3255" spans="1:10" hidden="1" x14ac:dyDescent="0.25">
      <c r="A3255" s="125">
        <v>924752</v>
      </c>
      <c r="B3255" s="125">
        <v>2012</v>
      </c>
      <c r="C3255" s="125">
        <v>2</v>
      </c>
      <c r="D3255" s="125">
        <v>5</v>
      </c>
      <c r="E3255" s="125">
        <v>4</v>
      </c>
      <c r="F3255" s="125">
        <v>1107.1356450000001</v>
      </c>
      <c r="G3255" s="125">
        <v>0</v>
      </c>
      <c r="H3255" s="125">
        <v>1196.4798470000001</v>
      </c>
      <c r="I3255" s="125">
        <v>1125.1696480000001</v>
      </c>
      <c r="J3255" s="125">
        <v>1107.1356450000001</v>
      </c>
    </row>
    <row r="3256" spans="1:10" x14ac:dyDescent="0.25">
      <c r="A3256" s="125">
        <v>924753</v>
      </c>
      <c r="B3256" s="125">
        <v>2012</v>
      </c>
      <c r="C3256" s="125">
        <v>3</v>
      </c>
      <c r="D3256" s="125">
        <v>2</v>
      </c>
      <c r="E3256" s="125">
        <v>1</v>
      </c>
      <c r="F3256" s="129">
        <v>4225.9651899999999</v>
      </c>
      <c r="G3256" s="129">
        <v>0</v>
      </c>
      <c r="H3256" s="129">
        <v>5701.4475000000002</v>
      </c>
      <c r="I3256" s="129">
        <v>4232.1844789999996</v>
      </c>
      <c r="J3256" s="129">
        <v>4225.9651899999999</v>
      </c>
    </row>
    <row r="3257" spans="1:10" hidden="1" x14ac:dyDescent="0.25">
      <c r="A3257" s="125">
        <v>924754</v>
      </c>
      <c r="B3257" s="125">
        <v>2012</v>
      </c>
      <c r="C3257" s="125">
        <v>3</v>
      </c>
      <c r="D3257" s="125">
        <v>2</v>
      </c>
      <c r="E3257" s="125">
        <v>2</v>
      </c>
      <c r="F3257" s="125">
        <v>3877.5887210000001</v>
      </c>
      <c r="G3257" s="125">
        <v>0</v>
      </c>
      <c r="H3257" s="125">
        <v>4225.9651899999999</v>
      </c>
      <c r="I3257" s="125">
        <v>3881.1264310000001</v>
      </c>
      <c r="J3257" s="125">
        <v>3877.5887210000001</v>
      </c>
    </row>
    <row r="3258" spans="1:10" hidden="1" x14ac:dyDescent="0.25">
      <c r="A3258" s="125">
        <v>924755</v>
      </c>
      <c r="B3258" s="125">
        <v>2012</v>
      </c>
      <c r="C3258" s="125">
        <v>3</v>
      </c>
      <c r="D3258" s="125">
        <v>2</v>
      </c>
      <c r="E3258" s="125">
        <v>3</v>
      </c>
      <c r="F3258" s="125">
        <v>3324.0336130000001</v>
      </c>
      <c r="G3258" s="125">
        <v>75.615193000000005</v>
      </c>
      <c r="H3258" s="125">
        <v>3877.5887210000001</v>
      </c>
      <c r="I3258" s="125">
        <v>3412.665833</v>
      </c>
      <c r="J3258" s="125">
        <v>3399.6488060000001</v>
      </c>
    </row>
    <row r="3259" spans="1:10" hidden="1" x14ac:dyDescent="0.25">
      <c r="A3259" s="125">
        <v>924756</v>
      </c>
      <c r="B3259" s="125">
        <v>2012</v>
      </c>
      <c r="C3259" s="125">
        <v>3</v>
      </c>
      <c r="D3259" s="125">
        <v>2</v>
      </c>
      <c r="E3259" s="125">
        <v>4</v>
      </c>
      <c r="F3259" s="125">
        <v>4228.6046120000001</v>
      </c>
      <c r="G3259" s="125">
        <v>0</v>
      </c>
      <c r="H3259" s="125">
        <v>5701.4475000000002</v>
      </c>
      <c r="I3259" s="125">
        <v>4232.1844789999996</v>
      </c>
      <c r="J3259" s="125">
        <v>4228.6046120000001</v>
      </c>
    </row>
    <row r="3260" spans="1:10" x14ac:dyDescent="0.25">
      <c r="A3260" s="125">
        <v>924757</v>
      </c>
      <c r="B3260" s="125">
        <v>2012</v>
      </c>
      <c r="C3260" s="125">
        <v>3</v>
      </c>
      <c r="D3260" s="125">
        <v>3</v>
      </c>
      <c r="E3260" s="125">
        <v>1</v>
      </c>
      <c r="F3260" s="129">
        <v>1240.633041</v>
      </c>
      <c r="G3260" s="129">
        <v>0</v>
      </c>
      <c r="H3260" s="129">
        <v>1529.6312</v>
      </c>
      <c r="I3260" s="129">
        <v>1242.3664610000001</v>
      </c>
      <c r="J3260" s="129">
        <v>1240.633041</v>
      </c>
    </row>
    <row r="3261" spans="1:10" hidden="1" x14ac:dyDescent="0.25">
      <c r="A3261" s="125">
        <v>924758</v>
      </c>
      <c r="B3261" s="125">
        <v>2012</v>
      </c>
      <c r="C3261" s="125">
        <v>3</v>
      </c>
      <c r="D3261" s="125">
        <v>3</v>
      </c>
      <c r="E3261" s="125">
        <v>2</v>
      </c>
      <c r="F3261" s="125">
        <v>1119.5348779999999</v>
      </c>
      <c r="G3261" s="125">
        <v>0</v>
      </c>
      <c r="H3261" s="125">
        <v>1240.633041</v>
      </c>
      <c r="I3261" s="125">
        <v>1169.048515</v>
      </c>
      <c r="J3261" s="125">
        <v>1119.5348779999999</v>
      </c>
    </row>
    <row r="3262" spans="1:10" hidden="1" x14ac:dyDescent="0.25">
      <c r="A3262" s="125">
        <v>924759</v>
      </c>
      <c r="B3262" s="125">
        <v>2012</v>
      </c>
      <c r="C3262" s="125">
        <v>3</v>
      </c>
      <c r="D3262" s="125">
        <v>3</v>
      </c>
      <c r="E3262" s="125">
        <v>3</v>
      </c>
      <c r="F3262" s="125">
        <v>802.82060000000001</v>
      </c>
      <c r="G3262" s="125">
        <v>147.02245500000001</v>
      </c>
      <c r="H3262" s="125">
        <v>1119.5348779999999</v>
      </c>
      <c r="I3262" s="125">
        <v>1024.0385530000001</v>
      </c>
      <c r="J3262" s="125">
        <v>949.84305500000005</v>
      </c>
    </row>
    <row r="3263" spans="1:10" hidden="1" x14ac:dyDescent="0.25">
      <c r="A3263" s="125">
        <v>924760</v>
      </c>
      <c r="B3263" s="125">
        <v>2012</v>
      </c>
      <c r="C3263" s="125">
        <v>3</v>
      </c>
      <c r="D3263" s="125">
        <v>3</v>
      </c>
      <c r="E3263" s="125">
        <v>4</v>
      </c>
      <c r="F3263" s="125">
        <v>2697.6673989999999</v>
      </c>
      <c r="G3263" s="125">
        <v>0</v>
      </c>
      <c r="H3263" s="125">
        <v>3324.0336130000001</v>
      </c>
      <c r="I3263" s="125">
        <v>2699.7801009999998</v>
      </c>
      <c r="J3263" s="125">
        <v>2697.6673989999999</v>
      </c>
    </row>
    <row r="3264" spans="1:10" x14ac:dyDescent="0.25">
      <c r="A3264" s="125">
        <v>924761</v>
      </c>
      <c r="B3264" s="125">
        <v>2012</v>
      </c>
      <c r="C3264" s="125">
        <v>3</v>
      </c>
      <c r="D3264" s="125">
        <v>4</v>
      </c>
      <c r="E3264" s="125">
        <v>1</v>
      </c>
      <c r="F3264" s="129">
        <v>660.995634</v>
      </c>
      <c r="G3264" s="129">
        <v>0</v>
      </c>
      <c r="H3264" s="129">
        <v>843.21519999999998</v>
      </c>
      <c r="I3264" s="129">
        <v>740.25862400000005</v>
      </c>
      <c r="J3264" s="129">
        <v>660.995634</v>
      </c>
    </row>
    <row r="3265" spans="1:10" hidden="1" x14ac:dyDescent="0.25">
      <c r="A3265" s="125">
        <v>924762</v>
      </c>
      <c r="B3265" s="125">
        <v>2012</v>
      </c>
      <c r="C3265" s="125">
        <v>3</v>
      </c>
      <c r="D3265" s="125">
        <v>4</v>
      </c>
      <c r="E3265" s="125">
        <v>2</v>
      </c>
      <c r="F3265" s="125">
        <v>591.13933799999995</v>
      </c>
      <c r="G3265" s="125">
        <v>0.23344400000000001</v>
      </c>
      <c r="H3265" s="125">
        <v>660.995634</v>
      </c>
      <c r="I3265" s="125">
        <v>636.86929299999997</v>
      </c>
      <c r="J3265" s="125">
        <v>591.37278300000003</v>
      </c>
    </row>
    <row r="3266" spans="1:10" hidden="1" x14ac:dyDescent="0.25">
      <c r="A3266" s="125">
        <v>924763</v>
      </c>
      <c r="B3266" s="125">
        <v>2012</v>
      </c>
      <c r="C3266" s="125">
        <v>3</v>
      </c>
      <c r="D3266" s="125">
        <v>4</v>
      </c>
      <c r="E3266" s="125">
        <v>3</v>
      </c>
      <c r="F3266" s="125">
        <v>69.946504000000004</v>
      </c>
      <c r="G3266" s="125">
        <v>471.93307099999998</v>
      </c>
      <c r="H3266" s="125">
        <v>591.13933799999995</v>
      </c>
      <c r="I3266" s="125">
        <v>559.04047200000002</v>
      </c>
      <c r="J3266" s="125">
        <v>541.87957500000005</v>
      </c>
    </row>
    <row r="3267" spans="1:10" hidden="1" x14ac:dyDescent="0.25">
      <c r="A3267" s="125">
        <v>924764</v>
      </c>
      <c r="B3267" s="125">
        <v>2012</v>
      </c>
      <c r="C3267" s="125">
        <v>3</v>
      </c>
      <c r="D3267" s="125">
        <v>4</v>
      </c>
      <c r="E3267" s="125">
        <v>4</v>
      </c>
      <c r="F3267" s="125">
        <v>696.48437899999999</v>
      </c>
      <c r="G3267" s="125">
        <v>0</v>
      </c>
      <c r="H3267" s="125">
        <v>802.82060000000001</v>
      </c>
      <c r="I3267" s="125">
        <v>704.79620499999999</v>
      </c>
      <c r="J3267" s="125">
        <v>696.48437899999999</v>
      </c>
    </row>
    <row r="3268" spans="1:10" x14ac:dyDescent="0.25">
      <c r="A3268" s="125">
        <v>924765</v>
      </c>
      <c r="B3268" s="125">
        <v>2012</v>
      </c>
      <c r="C3268" s="125">
        <v>3</v>
      </c>
      <c r="D3268" s="125">
        <v>5</v>
      </c>
      <c r="E3268" s="125">
        <v>1</v>
      </c>
      <c r="F3268" s="129">
        <v>165.16039599999999</v>
      </c>
      <c r="G3268" s="129">
        <v>0</v>
      </c>
      <c r="H3268" s="129">
        <v>252.3383</v>
      </c>
      <c r="I3268" s="129">
        <v>237.298937</v>
      </c>
      <c r="J3268" s="129">
        <v>165.16039599999999</v>
      </c>
    </row>
    <row r="3269" spans="1:10" hidden="1" x14ac:dyDescent="0.25">
      <c r="A3269" s="125">
        <v>924766</v>
      </c>
      <c r="B3269" s="125">
        <v>2012</v>
      </c>
      <c r="C3269" s="125">
        <v>3</v>
      </c>
      <c r="D3269" s="125">
        <v>5</v>
      </c>
      <c r="E3269" s="125">
        <v>2</v>
      </c>
      <c r="F3269" s="125">
        <v>157.262315</v>
      </c>
      <c r="G3269" s="125">
        <v>0</v>
      </c>
      <c r="H3269" s="125">
        <v>165.16039599999999</v>
      </c>
      <c r="I3269" s="125">
        <v>162.28660500000001</v>
      </c>
      <c r="J3269" s="125">
        <v>157.262315</v>
      </c>
    </row>
    <row r="3270" spans="1:10" hidden="1" x14ac:dyDescent="0.25">
      <c r="A3270" s="125">
        <v>924767</v>
      </c>
      <c r="B3270" s="125">
        <v>2012</v>
      </c>
      <c r="C3270" s="125">
        <v>3</v>
      </c>
      <c r="D3270" s="125">
        <v>5</v>
      </c>
      <c r="E3270" s="125">
        <v>3</v>
      </c>
      <c r="F3270" s="125">
        <v>0</v>
      </c>
      <c r="G3270" s="125">
        <v>143.07109700000001</v>
      </c>
      <c r="H3270" s="125">
        <v>157.262315</v>
      </c>
      <c r="I3270" s="125">
        <v>153.173495</v>
      </c>
      <c r="J3270" s="125">
        <v>143.07109700000001</v>
      </c>
    </row>
    <row r="3271" spans="1:10" hidden="1" x14ac:dyDescent="0.25">
      <c r="A3271" s="125">
        <v>924768</v>
      </c>
      <c r="B3271" s="125">
        <v>2012</v>
      </c>
      <c r="C3271" s="125">
        <v>3</v>
      </c>
      <c r="D3271" s="125">
        <v>5</v>
      </c>
      <c r="E3271" s="125">
        <v>4</v>
      </c>
      <c r="F3271" s="125">
        <v>64.795221999999995</v>
      </c>
      <c r="G3271" s="125">
        <v>0</v>
      </c>
      <c r="H3271" s="125">
        <v>69.946504000000004</v>
      </c>
      <c r="I3271" s="125">
        <v>65.777692000000002</v>
      </c>
      <c r="J3271" s="125">
        <v>64.795221999999995</v>
      </c>
    </row>
    <row r="3272" spans="1:10" x14ac:dyDescent="0.25">
      <c r="A3272" s="125">
        <v>924769</v>
      </c>
      <c r="B3272" s="125">
        <v>2012</v>
      </c>
      <c r="C3272" s="125">
        <v>4</v>
      </c>
      <c r="D3272" s="125">
        <v>2</v>
      </c>
      <c r="E3272" s="125">
        <v>1</v>
      </c>
      <c r="F3272" s="129">
        <v>9869.8023809999995</v>
      </c>
      <c r="G3272" s="129">
        <v>0</v>
      </c>
      <c r="H3272" s="129">
        <v>13315.8125</v>
      </c>
      <c r="I3272" s="129">
        <v>9884.3276189999997</v>
      </c>
      <c r="J3272" s="129">
        <v>9869.8023809999995</v>
      </c>
    </row>
    <row r="3273" spans="1:10" hidden="1" x14ac:dyDescent="0.25">
      <c r="A3273" s="125">
        <v>924770</v>
      </c>
      <c r="B3273" s="125">
        <v>2012</v>
      </c>
      <c r="C3273" s="125">
        <v>4</v>
      </c>
      <c r="D3273" s="125">
        <v>2</v>
      </c>
      <c r="E3273" s="125">
        <v>2</v>
      </c>
      <c r="F3273" s="125">
        <v>9056.1641330000002</v>
      </c>
      <c r="G3273" s="125">
        <v>0</v>
      </c>
      <c r="H3273" s="125">
        <v>9869.8023809999995</v>
      </c>
      <c r="I3273" s="125">
        <v>9064.4265059999998</v>
      </c>
      <c r="J3273" s="125">
        <v>9056.1641330000002</v>
      </c>
    </row>
    <row r="3274" spans="1:10" hidden="1" x14ac:dyDescent="0.25">
      <c r="A3274" s="125">
        <v>924771</v>
      </c>
      <c r="B3274" s="125">
        <v>2012</v>
      </c>
      <c r="C3274" s="125">
        <v>4</v>
      </c>
      <c r="D3274" s="125">
        <v>2</v>
      </c>
      <c r="E3274" s="125">
        <v>3</v>
      </c>
      <c r="F3274" s="125">
        <v>7763.3282319999998</v>
      </c>
      <c r="G3274" s="125">
        <v>176.600368</v>
      </c>
      <c r="H3274" s="125">
        <v>9056.1641330000002</v>
      </c>
      <c r="I3274" s="125">
        <v>7970.330054</v>
      </c>
      <c r="J3274" s="125">
        <v>7939.9286000000002</v>
      </c>
    </row>
    <row r="3275" spans="1:10" hidden="1" x14ac:dyDescent="0.25">
      <c r="A3275" s="125">
        <v>924772</v>
      </c>
      <c r="B3275" s="125">
        <v>2012</v>
      </c>
      <c r="C3275" s="125">
        <v>4</v>
      </c>
      <c r="D3275" s="125">
        <v>2</v>
      </c>
      <c r="E3275" s="125">
        <v>4</v>
      </c>
      <c r="F3275" s="125">
        <v>9875.9667869999994</v>
      </c>
      <c r="G3275" s="125">
        <v>0</v>
      </c>
      <c r="H3275" s="125">
        <v>13315.8125</v>
      </c>
      <c r="I3275" s="125">
        <v>9884.3276189999997</v>
      </c>
      <c r="J3275" s="125">
        <v>9875.9667869999994</v>
      </c>
    </row>
    <row r="3276" spans="1:10" x14ac:dyDescent="0.25">
      <c r="A3276" s="125">
        <v>924773</v>
      </c>
      <c r="B3276" s="125">
        <v>2012</v>
      </c>
      <c r="C3276" s="125">
        <v>4</v>
      </c>
      <c r="D3276" s="125">
        <v>3</v>
      </c>
      <c r="E3276" s="125">
        <v>1</v>
      </c>
      <c r="F3276" s="129">
        <v>2456.4793880000002</v>
      </c>
      <c r="G3276" s="129">
        <v>0</v>
      </c>
      <c r="H3276" s="129">
        <v>3029.3831</v>
      </c>
      <c r="I3276" s="129">
        <v>2460.464954</v>
      </c>
      <c r="J3276" s="129">
        <v>2456.4793880000002</v>
      </c>
    </row>
    <row r="3277" spans="1:10" hidden="1" x14ac:dyDescent="0.25">
      <c r="A3277" s="125">
        <v>924774</v>
      </c>
      <c r="B3277" s="125">
        <v>2012</v>
      </c>
      <c r="C3277" s="125">
        <v>4</v>
      </c>
      <c r="D3277" s="125">
        <v>3</v>
      </c>
      <c r="E3277" s="125">
        <v>2</v>
      </c>
      <c r="F3277" s="125">
        <v>2215.8305070000001</v>
      </c>
      <c r="G3277" s="125">
        <v>0</v>
      </c>
      <c r="H3277" s="125">
        <v>2456.4793880000002</v>
      </c>
      <c r="I3277" s="125">
        <v>2314.7405269999999</v>
      </c>
      <c r="J3277" s="125">
        <v>2215.8305070000001</v>
      </c>
    </row>
    <row r="3278" spans="1:10" hidden="1" x14ac:dyDescent="0.25">
      <c r="A3278" s="125">
        <v>924775</v>
      </c>
      <c r="B3278" s="125">
        <v>2012</v>
      </c>
      <c r="C3278" s="125">
        <v>4</v>
      </c>
      <c r="D3278" s="125">
        <v>3</v>
      </c>
      <c r="E3278" s="125">
        <v>3</v>
      </c>
      <c r="F3278" s="125">
        <v>1583.8262460000001</v>
      </c>
      <c r="G3278" s="125">
        <v>290.04988400000002</v>
      </c>
      <c r="H3278" s="125">
        <v>2215.8305070000001</v>
      </c>
      <c r="I3278" s="125">
        <v>2026.8201650000001</v>
      </c>
      <c r="J3278" s="125">
        <v>1873.8761300000001</v>
      </c>
    </row>
    <row r="3279" spans="1:10" hidden="1" x14ac:dyDescent="0.25">
      <c r="A3279" s="125">
        <v>924776</v>
      </c>
      <c r="B3279" s="125">
        <v>2012</v>
      </c>
      <c r="C3279" s="125">
        <v>4</v>
      </c>
      <c r="D3279" s="125">
        <v>3</v>
      </c>
      <c r="E3279" s="125">
        <v>4</v>
      </c>
      <c r="F3279" s="125">
        <v>6298.8878990000003</v>
      </c>
      <c r="G3279" s="125">
        <v>0</v>
      </c>
      <c r="H3279" s="125">
        <v>7763.3282319999998</v>
      </c>
      <c r="I3279" s="125">
        <v>6305.3751899999997</v>
      </c>
      <c r="J3279" s="125">
        <v>6298.8878990000003</v>
      </c>
    </row>
    <row r="3280" spans="1:10" x14ac:dyDescent="0.25">
      <c r="A3280" s="125">
        <v>924777</v>
      </c>
      <c r="B3280" s="125">
        <v>2012</v>
      </c>
      <c r="C3280" s="125">
        <v>4</v>
      </c>
      <c r="D3280" s="125">
        <v>4</v>
      </c>
      <c r="E3280" s="125">
        <v>1</v>
      </c>
      <c r="F3280" s="129">
        <v>1305.522543</v>
      </c>
      <c r="G3280" s="129">
        <v>0</v>
      </c>
      <c r="H3280" s="129">
        <v>1686.0568000000001</v>
      </c>
      <c r="I3280" s="129">
        <v>1480.189265</v>
      </c>
      <c r="J3280" s="129">
        <v>1305.522543</v>
      </c>
    </row>
    <row r="3281" spans="1:10" hidden="1" x14ac:dyDescent="0.25">
      <c r="A3281" s="125">
        <v>924778</v>
      </c>
      <c r="B3281" s="125">
        <v>2012</v>
      </c>
      <c r="C3281" s="125">
        <v>4</v>
      </c>
      <c r="D3281" s="125">
        <v>4</v>
      </c>
      <c r="E3281" s="125">
        <v>2</v>
      </c>
      <c r="F3281" s="125">
        <v>1167.3568479999999</v>
      </c>
      <c r="G3281" s="125">
        <v>0.46099600000000002</v>
      </c>
      <c r="H3281" s="125">
        <v>1305.522543</v>
      </c>
      <c r="I3281" s="125">
        <v>1257.8709699999999</v>
      </c>
      <c r="J3281" s="125">
        <v>1167.8178439999999</v>
      </c>
    </row>
    <row r="3282" spans="1:10" hidden="1" x14ac:dyDescent="0.25">
      <c r="A3282" s="125">
        <v>924779</v>
      </c>
      <c r="B3282" s="125">
        <v>2012</v>
      </c>
      <c r="C3282" s="125">
        <v>4</v>
      </c>
      <c r="D3282" s="125">
        <v>4</v>
      </c>
      <c r="E3282" s="125">
        <v>3</v>
      </c>
      <c r="F3282" s="125">
        <v>138.12738400000001</v>
      </c>
      <c r="G3282" s="125">
        <v>931.95337700000005</v>
      </c>
      <c r="H3282" s="125">
        <v>1167.3568479999999</v>
      </c>
      <c r="I3282" s="125">
        <v>1103.9693709999999</v>
      </c>
      <c r="J3282" s="125">
        <v>1070.0807609999999</v>
      </c>
    </row>
    <row r="3283" spans="1:10" hidden="1" x14ac:dyDescent="0.25">
      <c r="A3283" s="125">
        <v>924780</v>
      </c>
      <c r="B3283" s="125">
        <v>2012</v>
      </c>
      <c r="C3283" s="125">
        <v>4</v>
      </c>
      <c r="D3283" s="125">
        <v>4</v>
      </c>
      <c r="E3283" s="125">
        <v>4</v>
      </c>
      <c r="F3283" s="125">
        <v>1362.278736</v>
      </c>
      <c r="G3283" s="125">
        <v>0</v>
      </c>
      <c r="H3283" s="125">
        <v>1583.8262460000001</v>
      </c>
      <c r="I3283" s="125">
        <v>1390.441061</v>
      </c>
      <c r="J3283" s="125">
        <v>1362.278736</v>
      </c>
    </row>
    <row r="3284" spans="1:10" x14ac:dyDescent="0.25">
      <c r="A3284" s="125">
        <v>924781</v>
      </c>
      <c r="B3284" s="125">
        <v>2012</v>
      </c>
      <c r="C3284" s="125">
        <v>4</v>
      </c>
      <c r="D3284" s="125">
        <v>5</v>
      </c>
      <c r="E3284" s="125">
        <v>1</v>
      </c>
      <c r="F3284" s="129">
        <v>326.90554100000003</v>
      </c>
      <c r="G3284" s="129">
        <v>0</v>
      </c>
      <c r="H3284" s="129">
        <v>507.62349999999998</v>
      </c>
      <c r="I3284" s="129">
        <v>477.36913900000002</v>
      </c>
      <c r="J3284" s="129">
        <v>326.90554100000003</v>
      </c>
    </row>
    <row r="3285" spans="1:10" hidden="1" x14ac:dyDescent="0.25">
      <c r="A3285" s="125">
        <v>924782</v>
      </c>
      <c r="B3285" s="125">
        <v>2012</v>
      </c>
      <c r="C3285" s="125">
        <v>4</v>
      </c>
      <c r="D3285" s="125">
        <v>5</v>
      </c>
      <c r="E3285" s="125">
        <v>2</v>
      </c>
      <c r="F3285" s="125">
        <v>311.27269899999999</v>
      </c>
      <c r="G3285" s="125">
        <v>0</v>
      </c>
      <c r="H3285" s="125">
        <v>326.90554100000003</v>
      </c>
      <c r="I3285" s="125">
        <v>321.21738499999998</v>
      </c>
      <c r="J3285" s="125">
        <v>311.27269899999999</v>
      </c>
    </row>
    <row r="3286" spans="1:10" hidden="1" x14ac:dyDescent="0.25">
      <c r="A3286" s="125">
        <v>924783</v>
      </c>
      <c r="B3286" s="125">
        <v>2012</v>
      </c>
      <c r="C3286" s="125">
        <v>4</v>
      </c>
      <c r="D3286" s="125">
        <v>5</v>
      </c>
      <c r="E3286" s="125">
        <v>3</v>
      </c>
      <c r="F3286" s="125">
        <v>0</v>
      </c>
      <c r="G3286" s="125">
        <v>283.18371500000001</v>
      </c>
      <c r="H3286" s="125">
        <v>311.27269899999999</v>
      </c>
      <c r="I3286" s="125">
        <v>303.17960900000003</v>
      </c>
      <c r="J3286" s="125">
        <v>283.18371500000001</v>
      </c>
    </row>
    <row r="3287" spans="1:10" hidden="1" x14ac:dyDescent="0.25">
      <c r="A3287" s="125">
        <v>924784</v>
      </c>
      <c r="B3287" s="125">
        <v>2012</v>
      </c>
      <c r="C3287" s="125">
        <v>4</v>
      </c>
      <c r="D3287" s="125">
        <v>5</v>
      </c>
      <c r="E3287" s="125">
        <v>4</v>
      </c>
      <c r="F3287" s="125">
        <v>126.923438</v>
      </c>
      <c r="G3287" s="125">
        <v>0</v>
      </c>
      <c r="H3287" s="125">
        <v>138.12738400000001</v>
      </c>
      <c r="I3287" s="125">
        <v>129.894992</v>
      </c>
      <c r="J3287" s="125">
        <v>126.923438</v>
      </c>
    </row>
    <row r="3288" spans="1:10" x14ac:dyDescent="0.25">
      <c r="A3288" s="125">
        <v>924785</v>
      </c>
      <c r="B3288" s="125">
        <v>2012</v>
      </c>
      <c r="C3288" s="125">
        <v>5</v>
      </c>
      <c r="D3288" s="125">
        <v>2</v>
      </c>
      <c r="E3288" s="125">
        <v>1</v>
      </c>
      <c r="F3288" s="129">
        <v>348.40018400000002</v>
      </c>
      <c r="G3288" s="129">
        <v>0</v>
      </c>
      <c r="H3288" s="129">
        <v>470.04300000000001</v>
      </c>
      <c r="I3288" s="129">
        <v>348.91291899999999</v>
      </c>
      <c r="J3288" s="129">
        <v>348.40018400000002</v>
      </c>
    </row>
    <row r="3289" spans="1:10" hidden="1" x14ac:dyDescent="0.25">
      <c r="A3289" s="125">
        <v>924786</v>
      </c>
      <c r="B3289" s="125">
        <v>2012</v>
      </c>
      <c r="C3289" s="125">
        <v>5</v>
      </c>
      <c r="D3289" s="125">
        <v>2</v>
      </c>
      <c r="E3289" s="125">
        <v>2</v>
      </c>
      <c r="F3289" s="125">
        <v>319.67907000000002</v>
      </c>
      <c r="G3289" s="125">
        <v>0</v>
      </c>
      <c r="H3289" s="125">
        <v>348.40018400000002</v>
      </c>
      <c r="I3289" s="125">
        <v>319.97072900000001</v>
      </c>
      <c r="J3289" s="125">
        <v>319.67907000000002</v>
      </c>
    </row>
    <row r="3290" spans="1:10" hidden="1" x14ac:dyDescent="0.25">
      <c r="A3290" s="125">
        <v>924787</v>
      </c>
      <c r="B3290" s="125">
        <v>2012</v>
      </c>
      <c r="C3290" s="125">
        <v>5</v>
      </c>
      <c r="D3290" s="125">
        <v>2</v>
      </c>
      <c r="E3290" s="125">
        <v>3</v>
      </c>
      <c r="F3290" s="125">
        <v>274.04246599999999</v>
      </c>
      <c r="G3290" s="125">
        <v>6.233924</v>
      </c>
      <c r="H3290" s="125">
        <v>319.67907000000002</v>
      </c>
      <c r="I3290" s="125">
        <v>281.34955000000002</v>
      </c>
      <c r="J3290" s="125">
        <v>280.27638999999999</v>
      </c>
    </row>
    <row r="3291" spans="1:10" hidden="1" x14ac:dyDescent="0.25">
      <c r="A3291" s="125">
        <v>924788</v>
      </c>
      <c r="B3291" s="125">
        <v>2012</v>
      </c>
      <c r="C3291" s="125">
        <v>5</v>
      </c>
      <c r="D3291" s="125">
        <v>2</v>
      </c>
      <c r="E3291" s="125">
        <v>4</v>
      </c>
      <c r="F3291" s="125">
        <v>348.61778500000003</v>
      </c>
      <c r="G3291" s="125">
        <v>0</v>
      </c>
      <c r="H3291" s="125">
        <v>470.04300000000001</v>
      </c>
      <c r="I3291" s="125">
        <v>348.91291899999999</v>
      </c>
      <c r="J3291" s="125">
        <v>348.61778500000003</v>
      </c>
    </row>
    <row r="3292" spans="1:10" x14ac:dyDescent="0.25">
      <c r="A3292" s="125">
        <v>924789</v>
      </c>
      <c r="B3292" s="125">
        <v>2012</v>
      </c>
      <c r="C3292" s="125">
        <v>5</v>
      </c>
      <c r="D3292" s="125">
        <v>3</v>
      </c>
      <c r="E3292" s="125">
        <v>1</v>
      </c>
      <c r="F3292" s="129">
        <v>185.63517899999999</v>
      </c>
      <c r="G3292" s="129">
        <v>0</v>
      </c>
      <c r="H3292" s="129">
        <v>228.87780000000001</v>
      </c>
      <c r="I3292" s="129">
        <v>185.89454900000001</v>
      </c>
      <c r="J3292" s="129">
        <v>185.63517899999999</v>
      </c>
    </row>
    <row r="3293" spans="1:10" hidden="1" x14ac:dyDescent="0.25">
      <c r="A3293" s="125">
        <v>924790</v>
      </c>
      <c r="B3293" s="125">
        <v>2012</v>
      </c>
      <c r="C3293" s="125">
        <v>5</v>
      </c>
      <c r="D3293" s="125">
        <v>3</v>
      </c>
      <c r="E3293" s="125">
        <v>2</v>
      </c>
      <c r="F3293" s="125">
        <v>167.515333</v>
      </c>
      <c r="G3293" s="125">
        <v>0</v>
      </c>
      <c r="H3293" s="125">
        <v>185.63517899999999</v>
      </c>
      <c r="I3293" s="125">
        <v>174.92402899999999</v>
      </c>
      <c r="J3293" s="125">
        <v>167.515333</v>
      </c>
    </row>
    <row r="3294" spans="1:10" hidden="1" x14ac:dyDescent="0.25">
      <c r="A3294" s="125">
        <v>924791</v>
      </c>
      <c r="B3294" s="125">
        <v>2012</v>
      </c>
      <c r="C3294" s="125">
        <v>5</v>
      </c>
      <c r="D3294" s="125">
        <v>3</v>
      </c>
      <c r="E3294" s="125">
        <v>3</v>
      </c>
      <c r="F3294" s="125">
        <v>120.12556499999999</v>
      </c>
      <c r="G3294" s="125">
        <v>21.998881999999998</v>
      </c>
      <c r="H3294" s="125">
        <v>167.515333</v>
      </c>
      <c r="I3294" s="125">
        <v>153.22627499999999</v>
      </c>
      <c r="J3294" s="125">
        <v>142.124447</v>
      </c>
    </row>
    <row r="3295" spans="1:10" hidden="1" x14ac:dyDescent="0.25">
      <c r="A3295" s="125">
        <v>924792</v>
      </c>
      <c r="B3295" s="125">
        <v>2012</v>
      </c>
      <c r="C3295" s="125">
        <v>5</v>
      </c>
      <c r="D3295" s="125">
        <v>3</v>
      </c>
      <c r="E3295" s="125">
        <v>4</v>
      </c>
      <c r="F3295" s="125">
        <v>222.40311399999999</v>
      </c>
      <c r="G3295" s="125">
        <v>0</v>
      </c>
      <c r="H3295" s="125">
        <v>274.04246599999999</v>
      </c>
      <c r="I3295" s="125">
        <v>222.577291</v>
      </c>
      <c r="J3295" s="125">
        <v>222.40311399999999</v>
      </c>
    </row>
    <row r="3296" spans="1:10" x14ac:dyDescent="0.25">
      <c r="A3296" s="125">
        <v>924793</v>
      </c>
      <c r="B3296" s="125">
        <v>2012</v>
      </c>
      <c r="C3296" s="125">
        <v>5</v>
      </c>
      <c r="D3296" s="125">
        <v>4</v>
      </c>
      <c r="E3296" s="125">
        <v>1</v>
      </c>
      <c r="F3296" s="129">
        <v>177.84209100000001</v>
      </c>
      <c r="G3296" s="129">
        <v>0</v>
      </c>
      <c r="H3296" s="129">
        <v>226.86859999999999</v>
      </c>
      <c r="I3296" s="129">
        <v>199.16794400000001</v>
      </c>
      <c r="J3296" s="129">
        <v>177.84209100000001</v>
      </c>
    </row>
    <row r="3297" spans="1:10" hidden="1" x14ac:dyDescent="0.25">
      <c r="A3297" s="125">
        <v>924794</v>
      </c>
      <c r="B3297" s="125">
        <v>2012</v>
      </c>
      <c r="C3297" s="125">
        <v>5</v>
      </c>
      <c r="D3297" s="125">
        <v>4</v>
      </c>
      <c r="E3297" s="125">
        <v>2</v>
      </c>
      <c r="F3297" s="125">
        <v>159.04712599999999</v>
      </c>
      <c r="G3297" s="125">
        <v>6.2809000000000004E-2</v>
      </c>
      <c r="H3297" s="125">
        <v>177.84209100000001</v>
      </c>
      <c r="I3297" s="125">
        <v>171.350854</v>
      </c>
      <c r="J3297" s="125">
        <v>159.10993500000001</v>
      </c>
    </row>
    <row r="3298" spans="1:10" hidden="1" x14ac:dyDescent="0.25">
      <c r="A3298" s="125">
        <v>924795</v>
      </c>
      <c r="B3298" s="125">
        <v>2012</v>
      </c>
      <c r="C3298" s="125">
        <v>5</v>
      </c>
      <c r="D3298" s="125">
        <v>4</v>
      </c>
      <c r="E3298" s="125">
        <v>3</v>
      </c>
      <c r="F3298" s="125">
        <v>18.819234999999999</v>
      </c>
      <c r="G3298" s="125">
        <v>126.97446100000001</v>
      </c>
      <c r="H3298" s="125">
        <v>159.04712599999999</v>
      </c>
      <c r="I3298" s="125">
        <v>150.410867</v>
      </c>
      <c r="J3298" s="125">
        <v>145.79369600000001</v>
      </c>
    </row>
    <row r="3299" spans="1:10" hidden="1" x14ac:dyDescent="0.25">
      <c r="A3299" s="125">
        <v>924796</v>
      </c>
      <c r="B3299" s="125">
        <v>2012</v>
      </c>
      <c r="C3299" s="125">
        <v>5</v>
      </c>
      <c r="D3299" s="125">
        <v>4</v>
      </c>
      <c r="E3299" s="125">
        <v>4</v>
      </c>
      <c r="F3299" s="125">
        <v>104.21454</v>
      </c>
      <c r="G3299" s="125">
        <v>0</v>
      </c>
      <c r="H3299" s="125">
        <v>120.12556499999999</v>
      </c>
      <c r="I3299" s="125">
        <v>105.458234</v>
      </c>
      <c r="J3299" s="125">
        <v>104.21454</v>
      </c>
    </row>
    <row r="3300" spans="1:10" x14ac:dyDescent="0.25">
      <c r="A3300" s="125">
        <v>924797</v>
      </c>
      <c r="B3300" s="125">
        <v>2012</v>
      </c>
      <c r="C3300" s="125">
        <v>5</v>
      </c>
      <c r="D3300" s="125">
        <v>5</v>
      </c>
      <c r="E3300" s="125">
        <v>1</v>
      </c>
      <c r="F3300" s="129">
        <v>31.183872999999998</v>
      </c>
      <c r="G3300" s="129">
        <v>0</v>
      </c>
      <c r="H3300" s="129">
        <v>47.643900000000002</v>
      </c>
      <c r="I3300" s="129">
        <v>44.804324000000001</v>
      </c>
      <c r="J3300" s="129">
        <v>31.183872999999998</v>
      </c>
    </row>
    <row r="3301" spans="1:10" hidden="1" x14ac:dyDescent="0.25">
      <c r="A3301" s="125">
        <v>924798</v>
      </c>
      <c r="B3301" s="125">
        <v>2012</v>
      </c>
      <c r="C3301" s="125">
        <v>5</v>
      </c>
      <c r="D3301" s="125">
        <v>5</v>
      </c>
      <c r="E3301" s="125">
        <v>2</v>
      </c>
      <c r="F3301" s="125">
        <v>29.692639</v>
      </c>
      <c r="G3301" s="125">
        <v>0</v>
      </c>
      <c r="H3301" s="125">
        <v>31.183872999999998</v>
      </c>
      <c r="I3301" s="125">
        <v>30.641273000000002</v>
      </c>
      <c r="J3301" s="125">
        <v>29.692639</v>
      </c>
    </row>
    <row r="3302" spans="1:10" hidden="1" x14ac:dyDescent="0.25">
      <c r="A3302" s="125">
        <v>924799</v>
      </c>
      <c r="B3302" s="125">
        <v>2012</v>
      </c>
      <c r="C3302" s="125">
        <v>5</v>
      </c>
      <c r="D3302" s="125">
        <v>5</v>
      </c>
      <c r="E3302" s="125">
        <v>3</v>
      </c>
      <c r="F3302" s="125">
        <v>0</v>
      </c>
      <c r="G3302" s="125">
        <v>27.013200000000001</v>
      </c>
      <c r="H3302" s="125">
        <v>29.692639</v>
      </c>
      <c r="I3302" s="125">
        <v>28.920629999999999</v>
      </c>
      <c r="J3302" s="125">
        <v>27.013200000000001</v>
      </c>
    </row>
    <row r="3303" spans="1:10" hidden="1" x14ac:dyDescent="0.25">
      <c r="A3303" s="125">
        <v>924800</v>
      </c>
      <c r="B3303" s="125">
        <v>2012</v>
      </c>
      <c r="C3303" s="125">
        <v>5</v>
      </c>
      <c r="D3303" s="125">
        <v>5</v>
      </c>
      <c r="E3303" s="125">
        <v>4</v>
      </c>
      <c r="F3303" s="125">
        <v>17.433274000000001</v>
      </c>
      <c r="G3303" s="125">
        <v>0</v>
      </c>
      <c r="H3303" s="125">
        <v>18.819234999999999</v>
      </c>
      <c r="I3303" s="125">
        <v>17.697609</v>
      </c>
      <c r="J3303" s="125">
        <v>17.433274000000001</v>
      </c>
    </row>
    <row r="3304" spans="1:10" x14ac:dyDescent="0.25">
      <c r="A3304" s="125">
        <v>924801</v>
      </c>
      <c r="B3304" s="125">
        <v>2012</v>
      </c>
      <c r="C3304" s="125">
        <v>7</v>
      </c>
      <c r="D3304" s="125">
        <v>2</v>
      </c>
      <c r="E3304" s="125">
        <v>1</v>
      </c>
      <c r="F3304" s="129">
        <v>17718.606104999999</v>
      </c>
      <c r="G3304" s="129">
        <v>0</v>
      </c>
      <c r="H3304" s="129">
        <v>23915.4162</v>
      </c>
      <c r="I3304" s="129">
        <v>17752.413444999998</v>
      </c>
      <c r="J3304" s="129">
        <v>17718.606104999999</v>
      </c>
    </row>
    <row r="3305" spans="1:10" hidden="1" x14ac:dyDescent="0.25">
      <c r="A3305" s="125">
        <v>924802</v>
      </c>
      <c r="B3305" s="125">
        <v>2012</v>
      </c>
      <c r="C3305" s="125">
        <v>7</v>
      </c>
      <c r="D3305" s="125">
        <v>2</v>
      </c>
      <c r="E3305" s="125">
        <v>2</v>
      </c>
      <c r="F3305" s="125">
        <v>16241.800139000001</v>
      </c>
      <c r="G3305" s="125">
        <v>0</v>
      </c>
      <c r="H3305" s="125">
        <v>17718.606104999999</v>
      </c>
      <c r="I3305" s="125">
        <v>16272.767846999999</v>
      </c>
      <c r="J3305" s="125">
        <v>16241.800139000001</v>
      </c>
    </row>
    <row r="3306" spans="1:10" hidden="1" x14ac:dyDescent="0.25">
      <c r="A3306" s="125">
        <v>924803</v>
      </c>
      <c r="B3306" s="125">
        <v>2012</v>
      </c>
      <c r="C3306" s="125">
        <v>7</v>
      </c>
      <c r="D3306" s="125">
        <v>2</v>
      </c>
      <c r="E3306" s="125">
        <v>3</v>
      </c>
      <c r="F3306" s="125">
        <v>13986.017604000001</v>
      </c>
      <c r="G3306" s="125">
        <v>170.581928</v>
      </c>
      <c r="H3306" s="125">
        <v>16241.800139000001</v>
      </c>
      <c r="I3306" s="125">
        <v>14294.408302</v>
      </c>
      <c r="J3306" s="125">
        <v>14156.599532</v>
      </c>
    </row>
    <row r="3307" spans="1:10" hidden="1" x14ac:dyDescent="0.25">
      <c r="A3307" s="125">
        <v>924804</v>
      </c>
      <c r="B3307" s="125">
        <v>2012</v>
      </c>
      <c r="C3307" s="125">
        <v>7</v>
      </c>
      <c r="D3307" s="125">
        <v>2</v>
      </c>
      <c r="E3307" s="125">
        <v>4</v>
      </c>
      <c r="F3307" s="125">
        <v>17729.304498000001</v>
      </c>
      <c r="G3307" s="125">
        <v>0</v>
      </c>
      <c r="H3307" s="125">
        <v>23915.4162</v>
      </c>
      <c r="I3307" s="125">
        <v>17752.413444999998</v>
      </c>
      <c r="J3307" s="125">
        <v>17729.304498000001</v>
      </c>
    </row>
    <row r="3308" spans="1:10" x14ac:dyDescent="0.25">
      <c r="A3308" s="125">
        <v>924805</v>
      </c>
      <c r="B3308" s="125">
        <v>2012</v>
      </c>
      <c r="C3308" s="125">
        <v>7</v>
      </c>
      <c r="D3308" s="125">
        <v>3</v>
      </c>
      <c r="E3308" s="125">
        <v>1</v>
      </c>
      <c r="F3308" s="129">
        <v>45882.496488999997</v>
      </c>
      <c r="G3308" s="129">
        <v>0</v>
      </c>
      <c r="H3308" s="129">
        <v>57772.606200000002</v>
      </c>
      <c r="I3308" s="129">
        <v>46922.910755999997</v>
      </c>
      <c r="J3308" s="129">
        <v>45882.496488999997</v>
      </c>
    </row>
    <row r="3309" spans="1:10" hidden="1" x14ac:dyDescent="0.25">
      <c r="A3309" s="125">
        <v>924806</v>
      </c>
      <c r="B3309" s="125">
        <v>2012</v>
      </c>
      <c r="C3309" s="125">
        <v>7</v>
      </c>
      <c r="D3309" s="125">
        <v>3</v>
      </c>
      <c r="E3309" s="125">
        <v>2</v>
      </c>
      <c r="F3309" s="125">
        <v>42196.905258999999</v>
      </c>
      <c r="G3309" s="125">
        <v>0.93341600000000002</v>
      </c>
      <c r="H3309" s="125">
        <v>45882.496488999997</v>
      </c>
      <c r="I3309" s="125">
        <v>43235.076440999997</v>
      </c>
      <c r="J3309" s="125">
        <v>42197.838674999999</v>
      </c>
    </row>
    <row r="3310" spans="1:10" hidden="1" x14ac:dyDescent="0.25">
      <c r="A3310" s="125">
        <v>924807</v>
      </c>
      <c r="B3310" s="125">
        <v>2012</v>
      </c>
      <c r="C3310" s="125">
        <v>7</v>
      </c>
      <c r="D3310" s="125">
        <v>3</v>
      </c>
      <c r="E3310" s="125">
        <v>3</v>
      </c>
      <c r="F3310" s="125">
        <v>33145.283579000003</v>
      </c>
      <c r="G3310" s="125">
        <v>3059.3071009999999</v>
      </c>
      <c r="H3310" s="125">
        <v>42196.905258999999</v>
      </c>
      <c r="I3310" s="125">
        <v>38597.509239999999</v>
      </c>
      <c r="J3310" s="125">
        <v>36204.590679000001</v>
      </c>
    </row>
    <row r="3311" spans="1:10" hidden="1" x14ac:dyDescent="0.25">
      <c r="A3311" s="125">
        <v>924808</v>
      </c>
      <c r="B3311" s="125">
        <v>2012</v>
      </c>
      <c r="C3311" s="125">
        <v>7</v>
      </c>
      <c r="D3311" s="125">
        <v>3</v>
      </c>
      <c r="E3311" s="125">
        <v>4</v>
      </c>
      <c r="F3311" s="125">
        <v>11301.549215999999</v>
      </c>
      <c r="G3311" s="125">
        <v>0</v>
      </c>
      <c r="H3311" s="125">
        <v>13986.017604000001</v>
      </c>
      <c r="I3311" s="125">
        <v>11359.443498000001</v>
      </c>
      <c r="J3311" s="125">
        <v>11301.549215999999</v>
      </c>
    </row>
    <row r="3312" spans="1:10" x14ac:dyDescent="0.25">
      <c r="A3312" s="125">
        <v>924809</v>
      </c>
      <c r="B3312" s="125">
        <v>2012</v>
      </c>
      <c r="C3312" s="125">
        <v>7</v>
      </c>
      <c r="D3312" s="125">
        <v>4</v>
      </c>
      <c r="E3312" s="125">
        <v>1</v>
      </c>
      <c r="F3312" s="129">
        <v>16405.137064999999</v>
      </c>
      <c r="G3312" s="129">
        <v>0</v>
      </c>
      <c r="H3312" s="129">
        <v>19121.80975</v>
      </c>
      <c r="I3312" s="129">
        <v>16787.036779999999</v>
      </c>
      <c r="J3312" s="129">
        <v>16405.137064999999</v>
      </c>
    </row>
    <row r="3313" spans="1:10" hidden="1" x14ac:dyDescent="0.25">
      <c r="A3313" s="125">
        <v>924810</v>
      </c>
      <c r="B3313" s="125">
        <v>2012</v>
      </c>
      <c r="C3313" s="125">
        <v>7</v>
      </c>
      <c r="D3313" s="125">
        <v>4</v>
      </c>
      <c r="E3313" s="125">
        <v>2</v>
      </c>
      <c r="F3313" s="125">
        <v>14582.974936000001</v>
      </c>
      <c r="G3313" s="125">
        <v>2.227598</v>
      </c>
      <c r="H3313" s="125">
        <v>16405.137064999999</v>
      </c>
      <c r="I3313" s="125">
        <v>15806.349561999999</v>
      </c>
      <c r="J3313" s="125">
        <v>14585.202534</v>
      </c>
    </row>
    <row r="3314" spans="1:10" hidden="1" x14ac:dyDescent="0.25">
      <c r="A3314" s="125">
        <v>924811</v>
      </c>
      <c r="B3314" s="125">
        <v>2012</v>
      </c>
      <c r="C3314" s="125">
        <v>7</v>
      </c>
      <c r="D3314" s="125">
        <v>4</v>
      </c>
      <c r="E3314" s="125">
        <v>3</v>
      </c>
      <c r="F3314" s="125">
        <v>3246.140449</v>
      </c>
      <c r="G3314" s="125">
        <v>10042.087113</v>
      </c>
      <c r="H3314" s="125">
        <v>14582.974936000001</v>
      </c>
      <c r="I3314" s="125">
        <v>13791.119397</v>
      </c>
      <c r="J3314" s="125">
        <v>13288.227562</v>
      </c>
    </row>
    <row r="3315" spans="1:10" hidden="1" x14ac:dyDescent="0.25">
      <c r="A3315" s="125">
        <v>924812</v>
      </c>
      <c r="B3315" s="125">
        <v>2012</v>
      </c>
      <c r="C3315" s="125">
        <v>7</v>
      </c>
      <c r="D3315" s="125">
        <v>4</v>
      </c>
      <c r="E3315" s="125">
        <v>4</v>
      </c>
      <c r="F3315" s="125">
        <v>28945.278111</v>
      </c>
      <c r="G3315" s="125">
        <v>0</v>
      </c>
      <c r="H3315" s="125">
        <v>33145.283579000003</v>
      </c>
      <c r="I3315" s="125">
        <v>29098.244454</v>
      </c>
      <c r="J3315" s="125">
        <v>28945.278111</v>
      </c>
    </row>
    <row r="3316" spans="1:10" x14ac:dyDescent="0.25">
      <c r="A3316" s="125">
        <v>924813</v>
      </c>
      <c r="B3316" s="125">
        <v>2012</v>
      </c>
      <c r="C3316" s="125">
        <v>7</v>
      </c>
      <c r="D3316" s="125">
        <v>5</v>
      </c>
      <c r="E3316" s="125">
        <v>1</v>
      </c>
      <c r="F3316" s="129">
        <v>2353.6656029999999</v>
      </c>
      <c r="G3316" s="129">
        <v>0</v>
      </c>
      <c r="H3316" s="129">
        <v>2502.9686000000002</v>
      </c>
      <c r="I3316" s="129">
        <v>2353.791671</v>
      </c>
      <c r="J3316" s="129">
        <v>2353.6656029999999</v>
      </c>
    </row>
    <row r="3317" spans="1:10" hidden="1" x14ac:dyDescent="0.25">
      <c r="A3317" s="125">
        <v>924814</v>
      </c>
      <c r="B3317" s="125">
        <v>2012</v>
      </c>
      <c r="C3317" s="125">
        <v>7</v>
      </c>
      <c r="D3317" s="125">
        <v>5</v>
      </c>
      <c r="E3317" s="125">
        <v>2</v>
      </c>
      <c r="F3317" s="125">
        <v>2244.1995590000001</v>
      </c>
      <c r="G3317" s="125">
        <v>0</v>
      </c>
      <c r="H3317" s="125">
        <v>2353.6656029999999</v>
      </c>
      <c r="I3317" s="125">
        <v>2312.7118209999999</v>
      </c>
      <c r="J3317" s="125">
        <v>2244.1995590000001</v>
      </c>
    </row>
    <row r="3318" spans="1:10" hidden="1" x14ac:dyDescent="0.25">
      <c r="A3318" s="125">
        <v>924815</v>
      </c>
      <c r="B3318" s="125">
        <v>2012</v>
      </c>
      <c r="C3318" s="125">
        <v>7</v>
      </c>
      <c r="D3318" s="125">
        <v>5</v>
      </c>
      <c r="E3318" s="125">
        <v>3</v>
      </c>
      <c r="F3318" s="125">
        <v>0</v>
      </c>
      <c r="G3318" s="125">
        <v>1995.0135069999999</v>
      </c>
      <c r="H3318" s="125">
        <v>2244.1995590000001</v>
      </c>
      <c r="I3318" s="125">
        <v>2185.8503700000001</v>
      </c>
      <c r="J3318" s="125">
        <v>1995.0135069999999</v>
      </c>
    </row>
    <row r="3319" spans="1:10" hidden="1" x14ac:dyDescent="0.25">
      <c r="A3319" s="125">
        <v>924816</v>
      </c>
      <c r="B3319" s="125">
        <v>2012</v>
      </c>
      <c r="C3319" s="125">
        <v>7</v>
      </c>
      <c r="D3319" s="125">
        <v>5</v>
      </c>
      <c r="E3319" s="125">
        <v>4</v>
      </c>
      <c r="F3319" s="125">
        <v>3052.6631259999999</v>
      </c>
      <c r="G3319" s="125">
        <v>0</v>
      </c>
      <c r="H3319" s="125">
        <v>3246.140449</v>
      </c>
      <c r="I3319" s="125">
        <v>3052.670478</v>
      </c>
      <c r="J3319" s="125">
        <v>3052.6631259999999</v>
      </c>
    </row>
    <row r="3320" spans="1:10" x14ac:dyDescent="0.25">
      <c r="A3320" s="125">
        <v>924817</v>
      </c>
      <c r="B3320" s="125">
        <v>2012</v>
      </c>
      <c r="C3320" s="125">
        <v>8</v>
      </c>
      <c r="D3320" s="125">
        <v>2</v>
      </c>
      <c r="E3320" s="125">
        <v>1</v>
      </c>
      <c r="F3320" s="129">
        <v>675.34534699999995</v>
      </c>
      <c r="G3320" s="129">
        <v>0</v>
      </c>
      <c r="H3320" s="129">
        <v>911.53700000000003</v>
      </c>
      <c r="I3320" s="129">
        <v>676.633915</v>
      </c>
      <c r="J3320" s="129">
        <v>675.34534699999995</v>
      </c>
    </row>
    <row r="3321" spans="1:10" hidden="1" x14ac:dyDescent="0.25">
      <c r="A3321" s="125">
        <v>924818</v>
      </c>
      <c r="B3321" s="125">
        <v>2012</v>
      </c>
      <c r="C3321" s="125">
        <v>8</v>
      </c>
      <c r="D3321" s="125">
        <v>2</v>
      </c>
      <c r="E3321" s="125">
        <v>2</v>
      </c>
      <c r="F3321" s="125">
        <v>619.05683099999999</v>
      </c>
      <c r="G3321" s="125">
        <v>0</v>
      </c>
      <c r="H3321" s="125">
        <v>675.34534699999995</v>
      </c>
      <c r="I3321" s="125">
        <v>620.237167</v>
      </c>
      <c r="J3321" s="125">
        <v>619.05683099999999</v>
      </c>
    </row>
    <row r="3322" spans="1:10" hidden="1" x14ac:dyDescent="0.25">
      <c r="A3322" s="125">
        <v>924819</v>
      </c>
      <c r="B3322" s="125">
        <v>2012</v>
      </c>
      <c r="C3322" s="125">
        <v>8</v>
      </c>
      <c r="D3322" s="125">
        <v>2</v>
      </c>
      <c r="E3322" s="125">
        <v>3</v>
      </c>
      <c r="F3322" s="125">
        <v>533.07759399999998</v>
      </c>
      <c r="G3322" s="125">
        <v>6.5017370000000003</v>
      </c>
      <c r="H3322" s="125">
        <v>619.05683099999999</v>
      </c>
      <c r="I3322" s="125">
        <v>544.83191699999998</v>
      </c>
      <c r="J3322" s="125">
        <v>539.57933100000002</v>
      </c>
    </row>
    <row r="3323" spans="1:10" hidden="1" x14ac:dyDescent="0.25">
      <c r="A3323" s="125">
        <v>924820</v>
      </c>
      <c r="B3323" s="125">
        <v>2012</v>
      </c>
      <c r="C3323" s="125">
        <v>8</v>
      </c>
      <c r="D3323" s="125">
        <v>2</v>
      </c>
      <c r="E3323" s="125">
        <v>4</v>
      </c>
      <c r="F3323" s="125">
        <v>675.75311699999997</v>
      </c>
      <c r="G3323" s="125">
        <v>0</v>
      </c>
      <c r="H3323" s="125">
        <v>911.53700000000003</v>
      </c>
      <c r="I3323" s="125">
        <v>676.633915</v>
      </c>
      <c r="J3323" s="125">
        <v>675.75311699999997</v>
      </c>
    </row>
    <row r="3324" spans="1:10" x14ac:dyDescent="0.25">
      <c r="A3324" s="125">
        <v>924821</v>
      </c>
      <c r="B3324" s="125">
        <v>2012</v>
      </c>
      <c r="C3324" s="125">
        <v>8</v>
      </c>
      <c r="D3324" s="125">
        <v>3</v>
      </c>
      <c r="E3324" s="125">
        <v>1</v>
      </c>
      <c r="F3324" s="129">
        <v>1407.115362</v>
      </c>
      <c r="G3324" s="129">
        <v>0</v>
      </c>
      <c r="H3324" s="129">
        <v>1773.3686</v>
      </c>
      <c r="I3324" s="129">
        <v>1440.3299770000001</v>
      </c>
      <c r="J3324" s="129">
        <v>1407.115362</v>
      </c>
    </row>
    <row r="3325" spans="1:10" hidden="1" x14ac:dyDescent="0.25">
      <c r="A3325" s="125">
        <v>924822</v>
      </c>
      <c r="B3325" s="125">
        <v>2012</v>
      </c>
      <c r="C3325" s="125">
        <v>8</v>
      </c>
      <c r="D3325" s="125">
        <v>3</v>
      </c>
      <c r="E3325" s="125">
        <v>2</v>
      </c>
      <c r="F3325" s="125">
        <v>1294.0863770000001</v>
      </c>
      <c r="G3325" s="125">
        <v>2.8625999999999999E-2</v>
      </c>
      <c r="H3325" s="125">
        <v>1407.115362</v>
      </c>
      <c r="I3325" s="125">
        <v>1325.924806</v>
      </c>
      <c r="J3325" s="125">
        <v>1294.1150029999999</v>
      </c>
    </row>
    <row r="3326" spans="1:10" hidden="1" x14ac:dyDescent="0.25">
      <c r="A3326" s="125">
        <v>924823</v>
      </c>
      <c r="B3326" s="125">
        <v>2012</v>
      </c>
      <c r="C3326" s="125">
        <v>8</v>
      </c>
      <c r="D3326" s="125">
        <v>3</v>
      </c>
      <c r="E3326" s="125">
        <v>3</v>
      </c>
      <c r="F3326" s="125">
        <v>1010.597895</v>
      </c>
      <c r="G3326" s="125">
        <v>93.278107000000006</v>
      </c>
      <c r="H3326" s="125">
        <v>1294.0863770000001</v>
      </c>
      <c r="I3326" s="125">
        <v>1183.7008089999999</v>
      </c>
      <c r="J3326" s="125">
        <v>1103.876002</v>
      </c>
    </row>
    <row r="3327" spans="1:10" hidden="1" x14ac:dyDescent="0.25">
      <c r="A3327" s="125">
        <v>924824</v>
      </c>
      <c r="B3327" s="125">
        <v>2012</v>
      </c>
      <c r="C3327" s="125">
        <v>8</v>
      </c>
      <c r="D3327" s="125">
        <v>3</v>
      </c>
      <c r="E3327" s="125">
        <v>4</v>
      </c>
      <c r="F3327" s="125">
        <v>430.41474499999998</v>
      </c>
      <c r="G3327" s="125">
        <v>0</v>
      </c>
      <c r="H3327" s="125">
        <v>533.07759399999998</v>
      </c>
      <c r="I3327" s="125">
        <v>432.965622</v>
      </c>
      <c r="J3327" s="125">
        <v>430.41474499999998</v>
      </c>
    </row>
    <row r="3328" spans="1:10" x14ac:dyDescent="0.25">
      <c r="A3328" s="125">
        <v>924825</v>
      </c>
      <c r="B3328" s="125">
        <v>2012</v>
      </c>
      <c r="C3328" s="125">
        <v>8</v>
      </c>
      <c r="D3328" s="125">
        <v>4</v>
      </c>
      <c r="E3328" s="125">
        <v>1</v>
      </c>
      <c r="F3328" s="129">
        <v>505.71714600000001</v>
      </c>
      <c r="G3328" s="129">
        <v>0</v>
      </c>
      <c r="H3328" s="129">
        <v>589.46334999999999</v>
      </c>
      <c r="I3328" s="129">
        <v>517.48987499999998</v>
      </c>
      <c r="J3328" s="129">
        <v>505.71714600000001</v>
      </c>
    </row>
    <row r="3329" spans="1:10" hidden="1" x14ac:dyDescent="0.25">
      <c r="A3329" s="125">
        <v>924826</v>
      </c>
      <c r="B3329" s="125">
        <v>2012</v>
      </c>
      <c r="C3329" s="125">
        <v>8</v>
      </c>
      <c r="D3329" s="125">
        <v>4</v>
      </c>
      <c r="E3329" s="125">
        <v>2</v>
      </c>
      <c r="F3329" s="125">
        <v>449.54579999999999</v>
      </c>
      <c r="G3329" s="125">
        <v>6.8669999999999995E-2</v>
      </c>
      <c r="H3329" s="125">
        <v>505.71714600000001</v>
      </c>
      <c r="I3329" s="125">
        <v>487.25846999999999</v>
      </c>
      <c r="J3329" s="125">
        <v>449.61446899999999</v>
      </c>
    </row>
    <row r="3330" spans="1:10" hidden="1" x14ac:dyDescent="0.25">
      <c r="A3330" s="125">
        <v>924827</v>
      </c>
      <c r="B3330" s="125">
        <v>2012</v>
      </c>
      <c r="C3330" s="125">
        <v>8</v>
      </c>
      <c r="D3330" s="125">
        <v>4</v>
      </c>
      <c r="E3330" s="125">
        <v>3</v>
      </c>
      <c r="F3330" s="125">
        <v>99.331446999999997</v>
      </c>
      <c r="G3330" s="125">
        <v>307.28647100000001</v>
      </c>
      <c r="H3330" s="125">
        <v>449.54579999999999</v>
      </c>
      <c r="I3330" s="125">
        <v>425.13546300000002</v>
      </c>
      <c r="J3330" s="125">
        <v>406.61791799999997</v>
      </c>
    </row>
    <row r="3331" spans="1:10" hidden="1" x14ac:dyDescent="0.25">
      <c r="A3331" s="125">
        <v>924828</v>
      </c>
      <c r="B3331" s="125">
        <v>2012</v>
      </c>
      <c r="C3331" s="125">
        <v>8</v>
      </c>
      <c r="D3331" s="125">
        <v>4</v>
      </c>
      <c r="E3331" s="125">
        <v>4</v>
      </c>
      <c r="F3331" s="125">
        <v>882.53995599999996</v>
      </c>
      <c r="G3331" s="125">
        <v>0</v>
      </c>
      <c r="H3331" s="125">
        <v>1010.597895</v>
      </c>
      <c r="I3331" s="125">
        <v>887.203892</v>
      </c>
      <c r="J3331" s="125">
        <v>882.53995599999996</v>
      </c>
    </row>
    <row r="3332" spans="1:10" x14ac:dyDescent="0.25">
      <c r="A3332" s="125">
        <v>924829</v>
      </c>
      <c r="B3332" s="125">
        <v>2012</v>
      </c>
      <c r="C3332" s="125">
        <v>8</v>
      </c>
      <c r="D3332" s="125">
        <v>5</v>
      </c>
      <c r="E3332" s="125">
        <v>1</v>
      </c>
      <c r="F3332" s="129">
        <v>71.974031999999994</v>
      </c>
      <c r="G3332" s="129">
        <v>0</v>
      </c>
      <c r="H3332" s="129">
        <v>76.539649999999995</v>
      </c>
      <c r="I3332" s="129">
        <v>71.977886999999996</v>
      </c>
      <c r="J3332" s="129">
        <v>71.974031999999994</v>
      </c>
    </row>
    <row r="3333" spans="1:10" hidden="1" x14ac:dyDescent="0.25">
      <c r="A3333" s="125">
        <v>924830</v>
      </c>
      <c r="B3333" s="125">
        <v>2012</v>
      </c>
      <c r="C3333" s="125">
        <v>8</v>
      </c>
      <c r="D3333" s="125">
        <v>5</v>
      </c>
      <c r="E3333" s="125">
        <v>2</v>
      </c>
      <c r="F3333" s="125">
        <v>68.626609999999999</v>
      </c>
      <c r="G3333" s="125">
        <v>0</v>
      </c>
      <c r="H3333" s="125">
        <v>71.974031999999994</v>
      </c>
      <c r="I3333" s="125">
        <v>70.721683999999996</v>
      </c>
      <c r="J3333" s="125">
        <v>68.626609999999999</v>
      </c>
    </row>
    <row r="3334" spans="1:10" hidden="1" x14ac:dyDescent="0.25">
      <c r="A3334" s="125">
        <v>924831</v>
      </c>
      <c r="B3334" s="125">
        <v>2012</v>
      </c>
      <c r="C3334" s="125">
        <v>8</v>
      </c>
      <c r="D3334" s="125">
        <v>5</v>
      </c>
      <c r="E3334" s="125">
        <v>3</v>
      </c>
      <c r="F3334" s="125">
        <v>0</v>
      </c>
      <c r="G3334" s="125">
        <v>61.006613000000002</v>
      </c>
      <c r="H3334" s="125">
        <v>68.626609999999999</v>
      </c>
      <c r="I3334" s="125">
        <v>66.842318000000006</v>
      </c>
      <c r="J3334" s="125">
        <v>61.006613000000002</v>
      </c>
    </row>
    <row r="3335" spans="1:10" hidden="1" x14ac:dyDescent="0.25">
      <c r="A3335" s="125">
        <v>924832</v>
      </c>
      <c r="B3335" s="125">
        <v>2012</v>
      </c>
      <c r="C3335" s="125">
        <v>8</v>
      </c>
      <c r="D3335" s="125">
        <v>5</v>
      </c>
      <c r="E3335" s="125">
        <v>4</v>
      </c>
      <c r="F3335" s="125">
        <v>93.411068</v>
      </c>
      <c r="G3335" s="125">
        <v>0</v>
      </c>
      <c r="H3335" s="125">
        <v>99.331446999999997</v>
      </c>
      <c r="I3335" s="125">
        <v>93.411293000000001</v>
      </c>
      <c r="J3335" s="125">
        <v>93.411068</v>
      </c>
    </row>
    <row r="3336" spans="1:10" x14ac:dyDescent="0.25">
      <c r="A3336" s="125">
        <v>924833</v>
      </c>
      <c r="B3336" s="125">
        <v>2012</v>
      </c>
      <c r="C3336" s="125">
        <v>9</v>
      </c>
      <c r="D3336" s="125">
        <v>3</v>
      </c>
      <c r="E3336" s="125">
        <v>1</v>
      </c>
      <c r="F3336" s="129">
        <v>612.48959100000002</v>
      </c>
      <c r="G3336" s="129">
        <v>0</v>
      </c>
      <c r="H3336" s="129">
        <v>755.80399999999997</v>
      </c>
      <c r="I3336" s="129">
        <v>613.86400900000001</v>
      </c>
      <c r="J3336" s="129">
        <v>612.48959100000002</v>
      </c>
    </row>
    <row r="3337" spans="1:10" hidden="1" x14ac:dyDescent="0.25">
      <c r="A3337" s="125">
        <v>924834</v>
      </c>
      <c r="B3337" s="125">
        <v>2012</v>
      </c>
      <c r="C3337" s="125">
        <v>9</v>
      </c>
      <c r="D3337" s="125">
        <v>3</v>
      </c>
      <c r="E3337" s="125">
        <v>2</v>
      </c>
      <c r="F3337" s="125">
        <v>575.37846000000002</v>
      </c>
      <c r="G3337" s="125">
        <v>0</v>
      </c>
      <c r="H3337" s="125">
        <v>612.48959100000002</v>
      </c>
      <c r="I3337" s="125">
        <v>577.14894200000003</v>
      </c>
      <c r="J3337" s="125">
        <v>575.37846000000002</v>
      </c>
    </row>
    <row r="3338" spans="1:10" hidden="1" x14ac:dyDescent="0.25">
      <c r="A3338" s="125">
        <v>924835</v>
      </c>
      <c r="B3338" s="125">
        <v>2012</v>
      </c>
      <c r="C3338" s="125">
        <v>9</v>
      </c>
      <c r="D3338" s="125">
        <v>3</v>
      </c>
      <c r="E3338" s="125">
        <v>3</v>
      </c>
      <c r="F3338" s="125">
        <v>454.18527999999998</v>
      </c>
      <c r="G3338" s="125">
        <v>25.189824000000002</v>
      </c>
      <c r="H3338" s="125">
        <v>575.37846000000002</v>
      </c>
      <c r="I3338" s="125">
        <v>526.298677</v>
      </c>
      <c r="J3338" s="125">
        <v>479.37510400000002</v>
      </c>
    </row>
    <row r="3339" spans="1:10" hidden="1" x14ac:dyDescent="0.25">
      <c r="A3339" s="125">
        <v>924836</v>
      </c>
      <c r="B3339" s="125">
        <v>2012</v>
      </c>
      <c r="C3339" s="125">
        <v>9</v>
      </c>
      <c r="D3339" s="125">
        <v>3</v>
      </c>
      <c r="E3339" s="125">
        <v>4</v>
      </c>
      <c r="F3339" s="125">
        <v>612.69904099999997</v>
      </c>
      <c r="G3339" s="125">
        <v>0</v>
      </c>
      <c r="H3339" s="125">
        <v>755.80399999999997</v>
      </c>
      <c r="I3339" s="125">
        <v>613.86400900000001</v>
      </c>
      <c r="J3339" s="125">
        <v>612.69904099999997</v>
      </c>
    </row>
    <row r="3340" spans="1:10" x14ac:dyDescent="0.25">
      <c r="A3340" s="125">
        <v>924837</v>
      </c>
      <c r="B3340" s="125">
        <v>2012</v>
      </c>
      <c r="C3340" s="125">
        <v>9</v>
      </c>
      <c r="D3340" s="125">
        <v>4</v>
      </c>
      <c r="E3340" s="125">
        <v>1</v>
      </c>
      <c r="F3340" s="129">
        <v>896.01577599999996</v>
      </c>
      <c r="G3340" s="129">
        <v>0</v>
      </c>
      <c r="H3340" s="129">
        <v>1058.3444999999999</v>
      </c>
      <c r="I3340" s="129">
        <v>929.12063699999999</v>
      </c>
      <c r="J3340" s="129">
        <v>896.01577599999996</v>
      </c>
    </row>
    <row r="3341" spans="1:10" hidden="1" x14ac:dyDescent="0.25">
      <c r="A3341" s="125">
        <v>924838</v>
      </c>
      <c r="B3341" s="125">
        <v>2012</v>
      </c>
      <c r="C3341" s="125">
        <v>9</v>
      </c>
      <c r="D3341" s="125">
        <v>4</v>
      </c>
      <c r="E3341" s="125">
        <v>2</v>
      </c>
      <c r="F3341" s="125">
        <v>799.89716299999998</v>
      </c>
      <c r="G3341" s="125">
        <v>1.5936360000000001</v>
      </c>
      <c r="H3341" s="125">
        <v>896.01577599999996</v>
      </c>
      <c r="I3341" s="125">
        <v>863.31120099999998</v>
      </c>
      <c r="J3341" s="125">
        <v>801.49079900000004</v>
      </c>
    </row>
    <row r="3342" spans="1:10" hidden="1" x14ac:dyDescent="0.25">
      <c r="A3342" s="125">
        <v>924839</v>
      </c>
      <c r="B3342" s="125">
        <v>2012</v>
      </c>
      <c r="C3342" s="125">
        <v>9</v>
      </c>
      <c r="D3342" s="125">
        <v>4</v>
      </c>
      <c r="E3342" s="125">
        <v>3</v>
      </c>
      <c r="F3342" s="125">
        <v>350.664489</v>
      </c>
      <c r="G3342" s="125">
        <v>355.30469699999998</v>
      </c>
      <c r="H3342" s="125">
        <v>799.89716299999998</v>
      </c>
      <c r="I3342" s="125">
        <v>756.46274700000004</v>
      </c>
      <c r="J3342" s="125">
        <v>705.96918600000004</v>
      </c>
    </row>
    <row r="3343" spans="1:10" hidden="1" x14ac:dyDescent="0.25">
      <c r="A3343" s="125">
        <v>924840</v>
      </c>
      <c r="B3343" s="125">
        <v>2012</v>
      </c>
      <c r="C3343" s="125">
        <v>9</v>
      </c>
      <c r="D3343" s="125">
        <v>4</v>
      </c>
      <c r="E3343" s="125">
        <v>4</v>
      </c>
      <c r="F3343" s="125">
        <v>394.69868300000002</v>
      </c>
      <c r="G3343" s="125">
        <v>0</v>
      </c>
      <c r="H3343" s="125">
        <v>454.18527999999998</v>
      </c>
      <c r="I3343" s="125">
        <v>398.72925700000002</v>
      </c>
      <c r="J3343" s="125">
        <v>394.69868300000002</v>
      </c>
    </row>
    <row r="3344" spans="1:10" x14ac:dyDescent="0.25">
      <c r="A3344" s="125">
        <v>924841</v>
      </c>
      <c r="B3344" s="125">
        <v>2012</v>
      </c>
      <c r="C3344" s="125">
        <v>9</v>
      </c>
      <c r="D3344" s="125">
        <v>5</v>
      </c>
      <c r="E3344" s="125">
        <v>1</v>
      </c>
      <c r="F3344" s="129">
        <v>114.221141</v>
      </c>
      <c r="G3344" s="129">
        <v>0</v>
      </c>
      <c r="H3344" s="129">
        <v>126.18385000000001</v>
      </c>
      <c r="I3344" s="129">
        <v>118.663293</v>
      </c>
      <c r="J3344" s="129">
        <v>114.221141</v>
      </c>
    </row>
    <row r="3345" spans="1:10" hidden="1" x14ac:dyDescent="0.25">
      <c r="A3345" s="125">
        <v>924842</v>
      </c>
      <c r="B3345" s="125">
        <v>2012</v>
      </c>
      <c r="C3345" s="125">
        <v>9</v>
      </c>
      <c r="D3345" s="125">
        <v>5</v>
      </c>
      <c r="E3345" s="125">
        <v>2</v>
      </c>
      <c r="F3345" s="125">
        <v>104.906886</v>
      </c>
      <c r="G3345" s="125">
        <v>0</v>
      </c>
      <c r="H3345" s="125">
        <v>114.221141</v>
      </c>
      <c r="I3345" s="125">
        <v>112.233693</v>
      </c>
      <c r="J3345" s="125">
        <v>104.906886</v>
      </c>
    </row>
    <row r="3346" spans="1:10" hidden="1" x14ac:dyDescent="0.25">
      <c r="A3346" s="125">
        <v>924843</v>
      </c>
      <c r="B3346" s="125">
        <v>2012</v>
      </c>
      <c r="C3346" s="125">
        <v>9</v>
      </c>
      <c r="D3346" s="125">
        <v>5</v>
      </c>
      <c r="E3346" s="125">
        <v>3</v>
      </c>
      <c r="F3346" s="125">
        <v>0</v>
      </c>
      <c r="G3346" s="125">
        <v>101.33984100000001</v>
      </c>
      <c r="H3346" s="125">
        <v>104.906886</v>
      </c>
      <c r="I3346" s="125">
        <v>102.17930699999999</v>
      </c>
      <c r="J3346" s="125">
        <v>101.33984100000001</v>
      </c>
    </row>
    <row r="3347" spans="1:10" hidden="1" x14ac:dyDescent="0.25">
      <c r="A3347" s="125">
        <v>924844</v>
      </c>
      <c r="B3347" s="125">
        <v>2012</v>
      </c>
      <c r="C3347" s="125">
        <v>9</v>
      </c>
      <c r="D3347" s="125">
        <v>5</v>
      </c>
      <c r="E3347" s="125">
        <v>4</v>
      </c>
      <c r="F3347" s="125">
        <v>325.38620400000002</v>
      </c>
      <c r="G3347" s="125">
        <v>0</v>
      </c>
      <c r="H3347" s="125">
        <v>350.664489</v>
      </c>
      <c r="I3347" s="125">
        <v>329.76488499999999</v>
      </c>
      <c r="J3347" s="125">
        <v>325.38620400000002</v>
      </c>
    </row>
    <row r="3348" spans="1:10" x14ac:dyDescent="0.25">
      <c r="A3348" s="125">
        <v>924845</v>
      </c>
      <c r="B3348" s="125">
        <v>2012</v>
      </c>
      <c r="C3348" s="125">
        <v>11</v>
      </c>
      <c r="D3348" s="125">
        <v>2</v>
      </c>
      <c r="E3348" s="125">
        <v>1</v>
      </c>
      <c r="F3348" s="129">
        <v>4513.1542339999996</v>
      </c>
      <c r="G3348" s="129">
        <v>0</v>
      </c>
      <c r="H3348" s="129">
        <v>6079.9598999999998</v>
      </c>
      <c r="I3348" s="129">
        <v>4513.1542339999996</v>
      </c>
      <c r="J3348" s="129">
        <v>4513.1542339999996</v>
      </c>
    </row>
    <row r="3349" spans="1:10" hidden="1" x14ac:dyDescent="0.25">
      <c r="A3349" s="125">
        <v>924846</v>
      </c>
      <c r="B3349" s="125">
        <v>2012</v>
      </c>
      <c r="C3349" s="125">
        <v>11</v>
      </c>
      <c r="D3349" s="125">
        <v>2</v>
      </c>
      <c r="E3349" s="125">
        <v>2</v>
      </c>
      <c r="F3349" s="125">
        <v>4143.0403390000001</v>
      </c>
      <c r="G3349" s="125">
        <v>0</v>
      </c>
      <c r="H3349" s="125">
        <v>4513.1542339999996</v>
      </c>
      <c r="I3349" s="125">
        <v>4144.8808479999998</v>
      </c>
      <c r="J3349" s="125">
        <v>4143.0403390000001</v>
      </c>
    </row>
    <row r="3350" spans="1:10" hidden="1" x14ac:dyDescent="0.25">
      <c r="A3350" s="125">
        <v>924847</v>
      </c>
      <c r="B3350" s="125">
        <v>2012</v>
      </c>
      <c r="C3350" s="125">
        <v>11</v>
      </c>
      <c r="D3350" s="125">
        <v>2</v>
      </c>
      <c r="E3350" s="125">
        <v>3</v>
      </c>
      <c r="F3350" s="125">
        <v>3618.9728759999998</v>
      </c>
      <c r="G3350" s="125">
        <v>8.4261210000000002</v>
      </c>
      <c r="H3350" s="125">
        <v>4143.0403390000001</v>
      </c>
      <c r="I3350" s="125">
        <v>3646.2898019999998</v>
      </c>
      <c r="J3350" s="125">
        <v>3627.3989980000001</v>
      </c>
    </row>
    <row r="3351" spans="1:10" hidden="1" x14ac:dyDescent="0.25">
      <c r="A3351" s="125">
        <v>924848</v>
      </c>
      <c r="B3351" s="125">
        <v>2012</v>
      </c>
      <c r="C3351" s="125">
        <v>11</v>
      </c>
      <c r="D3351" s="125">
        <v>2</v>
      </c>
      <c r="E3351" s="125">
        <v>4</v>
      </c>
      <c r="F3351" s="125">
        <v>4513.1542339999996</v>
      </c>
      <c r="G3351" s="125">
        <v>0</v>
      </c>
      <c r="H3351" s="125">
        <v>6079.9598999999998</v>
      </c>
      <c r="I3351" s="125">
        <v>4513.1542339999996</v>
      </c>
      <c r="J3351" s="125">
        <v>4513.1542339999996</v>
      </c>
    </row>
    <row r="3352" spans="1:10" x14ac:dyDescent="0.25">
      <c r="A3352" s="125">
        <v>924849</v>
      </c>
      <c r="B3352" s="125">
        <v>2012</v>
      </c>
      <c r="C3352" s="125">
        <v>11</v>
      </c>
      <c r="D3352" s="125">
        <v>3</v>
      </c>
      <c r="E3352" s="125">
        <v>1</v>
      </c>
      <c r="F3352" s="129">
        <v>7061.7507779999996</v>
      </c>
      <c r="G3352" s="129">
        <v>0</v>
      </c>
      <c r="H3352" s="129">
        <v>8723.4146999999994</v>
      </c>
      <c r="I3352" s="129">
        <v>7085.1574190000001</v>
      </c>
      <c r="J3352" s="129">
        <v>7061.7507779999996</v>
      </c>
    </row>
    <row r="3353" spans="1:10" hidden="1" x14ac:dyDescent="0.25">
      <c r="A3353" s="125">
        <v>924850</v>
      </c>
      <c r="B3353" s="125">
        <v>2012</v>
      </c>
      <c r="C3353" s="125">
        <v>11</v>
      </c>
      <c r="D3353" s="125">
        <v>3</v>
      </c>
      <c r="E3353" s="125">
        <v>2</v>
      </c>
      <c r="F3353" s="125">
        <v>6642.5952289999996</v>
      </c>
      <c r="G3353" s="125">
        <v>0</v>
      </c>
      <c r="H3353" s="125">
        <v>7061.7507779999996</v>
      </c>
      <c r="I3353" s="125">
        <v>6654.2877580000004</v>
      </c>
      <c r="J3353" s="125">
        <v>6642.5952289999996</v>
      </c>
    </row>
    <row r="3354" spans="1:10" hidden="1" x14ac:dyDescent="0.25">
      <c r="A3354" s="125">
        <v>924851</v>
      </c>
      <c r="B3354" s="125">
        <v>2012</v>
      </c>
      <c r="C3354" s="125">
        <v>11</v>
      </c>
      <c r="D3354" s="125">
        <v>3</v>
      </c>
      <c r="E3354" s="125">
        <v>3</v>
      </c>
      <c r="F3354" s="125">
        <v>5254.5804749999998</v>
      </c>
      <c r="G3354" s="125">
        <v>497.74712399999999</v>
      </c>
      <c r="H3354" s="125">
        <v>6642.5952289999996</v>
      </c>
      <c r="I3354" s="125">
        <v>6075.9818560000003</v>
      </c>
      <c r="J3354" s="125">
        <v>5752.3275990000002</v>
      </c>
    </row>
    <row r="3355" spans="1:10" hidden="1" x14ac:dyDescent="0.25">
      <c r="A3355" s="125">
        <v>924852</v>
      </c>
      <c r="B3355" s="125">
        <v>2012</v>
      </c>
      <c r="C3355" s="125">
        <v>11</v>
      </c>
      <c r="D3355" s="125">
        <v>3</v>
      </c>
      <c r="E3355" s="125">
        <v>4</v>
      </c>
      <c r="F3355" s="125">
        <v>2933.2865360000001</v>
      </c>
      <c r="G3355" s="125">
        <v>0</v>
      </c>
      <c r="H3355" s="125">
        <v>3618.9728759999998</v>
      </c>
      <c r="I3355" s="125">
        <v>2939.3297699999998</v>
      </c>
      <c r="J3355" s="125">
        <v>2933.2865360000001</v>
      </c>
    </row>
    <row r="3356" spans="1:10" x14ac:dyDescent="0.25">
      <c r="A3356" s="125">
        <v>924853</v>
      </c>
      <c r="B3356" s="125">
        <v>2012</v>
      </c>
      <c r="C3356" s="125">
        <v>11</v>
      </c>
      <c r="D3356" s="125">
        <v>4</v>
      </c>
      <c r="E3356" s="125">
        <v>1</v>
      </c>
      <c r="F3356" s="129">
        <v>5161.6709360000004</v>
      </c>
      <c r="G3356" s="129">
        <v>0</v>
      </c>
      <c r="H3356" s="129">
        <v>6033.3220000000001</v>
      </c>
      <c r="I3356" s="129">
        <v>5296.6533840000002</v>
      </c>
      <c r="J3356" s="129">
        <v>5161.6709360000004</v>
      </c>
    </row>
    <row r="3357" spans="1:10" hidden="1" x14ac:dyDescent="0.25">
      <c r="A3357" s="125">
        <v>924854</v>
      </c>
      <c r="B3357" s="125">
        <v>2012</v>
      </c>
      <c r="C3357" s="125">
        <v>11</v>
      </c>
      <c r="D3357" s="125">
        <v>4</v>
      </c>
      <c r="E3357" s="125">
        <v>2</v>
      </c>
      <c r="F3357" s="125">
        <v>4424.9530080000004</v>
      </c>
      <c r="G3357" s="125">
        <v>306.66369700000001</v>
      </c>
      <c r="H3357" s="125">
        <v>5161.6709360000004</v>
      </c>
      <c r="I3357" s="125">
        <v>4973.2699469999998</v>
      </c>
      <c r="J3357" s="125">
        <v>4731.616704</v>
      </c>
    </row>
    <row r="3358" spans="1:10" hidden="1" x14ac:dyDescent="0.25">
      <c r="A3358" s="125">
        <v>924855</v>
      </c>
      <c r="B3358" s="125">
        <v>2012</v>
      </c>
      <c r="C3358" s="125">
        <v>11</v>
      </c>
      <c r="D3358" s="125">
        <v>4</v>
      </c>
      <c r="E3358" s="125">
        <v>3</v>
      </c>
      <c r="F3358" s="125">
        <v>1170.405186</v>
      </c>
      <c r="G3358" s="125">
        <v>2716.4077179999999</v>
      </c>
      <c r="H3358" s="125">
        <v>4424.9530080000004</v>
      </c>
      <c r="I3358" s="125">
        <v>4184.6780600000002</v>
      </c>
      <c r="J3358" s="125">
        <v>3886.8129039999999</v>
      </c>
    </row>
    <row r="3359" spans="1:10" hidden="1" x14ac:dyDescent="0.25">
      <c r="A3359" s="125">
        <v>924856</v>
      </c>
      <c r="B3359" s="125">
        <v>2012</v>
      </c>
      <c r="C3359" s="125">
        <v>11</v>
      </c>
      <c r="D3359" s="125">
        <v>4</v>
      </c>
      <c r="E3359" s="125">
        <v>4</v>
      </c>
      <c r="F3359" s="125">
        <v>4574.9806619999999</v>
      </c>
      <c r="G3359" s="125">
        <v>0</v>
      </c>
      <c r="H3359" s="125">
        <v>5254.5804749999998</v>
      </c>
      <c r="I3359" s="125">
        <v>4612.9961990000002</v>
      </c>
      <c r="J3359" s="125">
        <v>4574.9806619999999</v>
      </c>
    </row>
    <row r="3360" spans="1:10" x14ac:dyDescent="0.25">
      <c r="A3360" s="125">
        <v>924857</v>
      </c>
      <c r="B3360" s="125">
        <v>2012</v>
      </c>
      <c r="C3360" s="125">
        <v>11</v>
      </c>
      <c r="D3360" s="125">
        <v>5</v>
      </c>
      <c r="E3360" s="125">
        <v>1</v>
      </c>
      <c r="F3360" s="129">
        <v>487.11856999999998</v>
      </c>
      <c r="G3360" s="129">
        <v>0</v>
      </c>
      <c r="H3360" s="129">
        <v>648.42409999999995</v>
      </c>
      <c r="I3360" s="129">
        <v>609.77802399999996</v>
      </c>
      <c r="J3360" s="129">
        <v>487.11856999999998</v>
      </c>
    </row>
    <row r="3361" spans="1:10" hidden="1" x14ac:dyDescent="0.25">
      <c r="A3361" s="125">
        <v>924858</v>
      </c>
      <c r="B3361" s="125">
        <v>2012</v>
      </c>
      <c r="C3361" s="125">
        <v>11</v>
      </c>
      <c r="D3361" s="125">
        <v>5</v>
      </c>
      <c r="E3361" s="125">
        <v>2</v>
      </c>
      <c r="F3361" s="125">
        <v>464.08122300000002</v>
      </c>
      <c r="G3361" s="125">
        <v>12.437467</v>
      </c>
      <c r="H3361" s="125">
        <v>487.11856999999998</v>
      </c>
      <c r="I3361" s="125">
        <v>478.64270699999997</v>
      </c>
      <c r="J3361" s="125">
        <v>476.51868899999999</v>
      </c>
    </row>
    <row r="3362" spans="1:10" hidden="1" x14ac:dyDescent="0.25">
      <c r="A3362" s="125">
        <v>924859</v>
      </c>
      <c r="B3362" s="125">
        <v>2012</v>
      </c>
      <c r="C3362" s="125">
        <v>11</v>
      </c>
      <c r="D3362" s="125">
        <v>5</v>
      </c>
      <c r="E3362" s="125">
        <v>3</v>
      </c>
      <c r="F3362" s="125">
        <v>0</v>
      </c>
      <c r="G3362" s="125">
        <v>450.860502</v>
      </c>
      <c r="H3362" s="125">
        <v>464.08122300000002</v>
      </c>
      <c r="I3362" s="125">
        <v>452.01511099999999</v>
      </c>
      <c r="J3362" s="125">
        <v>450.860502</v>
      </c>
    </row>
    <row r="3363" spans="1:10" hidden="1" x14ac:dyDescent="0.25">
      <c r="A3363" s="125">
        <v>924860</v>
      </c>
      <c r="B3363" s="125">
        <v>2012</v>
      </c>
      <c r="C3363" s="125">
        <v>11</v>
      </c>
      <c r="D3363" s="125">
        <v>5</v>
      </c>
      <c r="E3363" s="125">
        <v>4</v>
      </c>
      <c r="F3363" s="125">
        <v>1071.460673</v>
      </c>
      <c r="G3363" s="125">
        <v>0</v>
      </c>
      <c r="H3363" s="125">
        <v>1170.405186</v>
      </c>
      <c r="I3363" s="125">
        <v>1100.6490369999999</v>
      </c>
      <c r="J3363" s="125">
        <v>1071.460673</v>
      </c>
    </row>
    <row r="3364" spans="1:10" x14ac:dyDescent="0.25">
      <c r="A3364" s="125">
        <v>924861</v>
      </c>
      <c r="B3364" s="125">
        <v>2012</v>
      </c>
      <c r="C3364" s="125">
        <v>12</v>
      </c>
      <c r="D3364" s="125">
        <v>2</v>
      </c>
      <c r="E3364" s="125">
        <v>1</v>
      </c>
      <c r="F3364" s="129">
        <v>57992.424293999997</v>
      </c>
      <c r="G3364" s="129">
        <v>0</v>
      </c>
      <c r="H3364" s="129">
        <v>78125.319000000003</v>
      </c>
      <c r="I3364" s="129">
        <v>57992.424293999997</v>
      </c>
      <c r="J3364" s="129">
        <v>57992.424293999997</v>
      </c>
    </row>
    <row r="3365" spans="1:10" hidden="1" x14ac:dyDescent="0.25">
      <c r="A3365" s="125">
        <v>924862</v>
      </c>
      <c r="B3365" s="125">
        <v>2012</v>
      </c>
      <c r="C3365" s="125">
        <v>12</v>
      </c>
      <c r="D3365" s="125">
        <v>2</v>
      </c>
      <c r="E3365" s="125">
        <v>2</v>
      </c>
      <c r="F3365" s="125">
        <v>53236.592582999998</v>
      </c>
      <c r="G3365" s="125">
        <v>0</v>
      </c>
      <c r="H3365" s="125">
        <v>57992.424293999997</v>
      </c>
      <c r="I3365" s="125">
        <v>53260.242470999998</v>
      </c>
      <c r="J3365" s="125">
        <v>53236.592582999998</v>
      </c>
    </row>
    <row r="3366" spans="1:10" hidden="1" x14ac:dyDescent="0.25">
      <c r="A3366" s="125">
        <v>924863</v>
      </c>
      <c r="B3366" s="125">
        <v>2012</v>
      </c>
      <c r="C3366" s="125">
        <v>12</v>
      </c>
      <c r="D3366" s="125">
        <v>2</v>
      </c>
      <c r="E3366" s="125">
        <v>3</v>
      </c>
      <c r="F3366" s="125">
        <v>46502.512360000001</v>
      </c>
      <c r="G3366" s="125">
        <v>108.272659</v>
      </c>
      <c r="H3366" s="125">
        <v>53236.592582999998</v>
      </c>
      <c r="I3366" s="125">
        <v>46853.525133000003</v>
      </c>
      <c r="J3366" s="125">
        <v>46610.785019000003</v>
      </c>
    </row>
    <row r="3367" spans="1:10" hidden="1" x14ac:dyDescent="0.25">
      <c r="A3367" s="125">
        <v>924864</v>
      </c>
      <c r="B3367" s="125">
        <v>2012</v>
      </c>
      <c r="C3367" s="125">
        <v>12</v>
      </c>
      <c r="D3367" s="125">
        <v>2</v>
      </c>
      <c r="E3367" s="125">
        <v>4</v>
      </c>
      <c r="F3367" s="125">
        <v>57992.424293999997</v>
      </c>
      <c r="G3367" s="125">
        <v>0</v>
      </c>
      <c r="H3367" s="125">
        <v>78125.319000000003</v>
      </c>
      <c r="I3367" s="125">
        <v>57992.424293999997</v>
      </c>
      <c r="J3367" s="125">
        <v>57992.424293999997</v>
      </c>
    </row>
    <row r="3368" spans="1:10" x14ac:dyDescent="0.25">
      <c r="A3368" s="125">
        <v>924865</v>
      </c>
      <c r="B3368" s="125">
        <v>2012</v>
      </c>
      <c r="C3368" s="125">
        <v>12</v>
      </c>
      <c r="D3368" s="125">
        <v>3</v>
      </c>
      <c r="E3368" s="125">
        <v>1</v>
      </c>
      <c r="F3368" s="129">
        <v>4332.4954669999997</v>
      </c>
      <c r="G3368" s="129">
        <v>0</v>
      </c>
      <c r="H3368" s="129">
        <v>5354.5516500000003</v>
      </c>
      <c r="I3368" s="129">
        <v>4348.9668499999998</v>
      </c>
      <c r="J3368" s="129">
        <v>4332.4954669999997</v>
      </c>
    </row>
    <row r="3369" spans="1:10" hidden="1" x14ac:dyDescent="0.25">
      <c r="A3369" s="125">
        <v>924866</v>
      </c>
      <c r="B3369" s="125">
        <v>2012</v>
      </c>
      <c r="C3369" s="125">
        <v>12</v>
      </c>
      <c r="D3369" s="125">
        <v>3</v>
      </c>
      <c r="E3369" s="125">
        <v>2</v>
      </c>
      <c r="F3369" s="125">
        <v>4071.5594890000002</v>
      </c>
      <c r="G3369" s="125">
        <v>0</v>
      </c>
      <c r="H3369" s="125">
        <v>4332.4954669999997</v>
      </c>
      <c r="I3369" s="125">
        <v>4082.510479</v>
      </c>
      <c r="J3369" s="125">
        <v>4071.5594890000002</v>
      </c>
    </row>
    <row r="3370" spans="1:10" hidden="1" x14ac:dyDescent="0.25">
      <c r="A3370" s="125">
        <v>924867</v>
      </c>
      <c r="B3370" s="125">
        <v>2012</v>
      </c>
      <c r="C3370" s="125">
        <v>12</v>
      </c>
      <c r="D3370" s="125">
        <v>3</v>
      </c>
      <c r="E3370" s="125">
        <v>3</v>
      </c>
      <c r="F3370" s="125">
        <v>3164.0310930000001</v>
      </c>
      <c r="G3370" s="125">
        <v>299.71705300000002</v>
      </c>
      <c r="H3370" s="125">
        <v>4071.5594890000002</v>
      </c>
      <c r="I3370" s="125">
        <v>3724.2554650000002</v>
      </c>
      <c r="J3370" s="125">
        <v>3463.7481459999999</v>
      </c>
    </row>
    <row r="3371" spans="1:10" hidden="1" x14ac:dyDescent="0.25">
      <c r="A3371" s="125">
        <v>924868</v>
      </c>
      <c r="B3371" s="125">
        <v>2012</v>
      </c>
      <c r="C3371" s="125">
        <v>12</v>
      </c>
      <c r="D3371" s="125">
        <v>3</v>
      </c>
      <c r="E3371" s="125">
        <v>4</v>
      </c>
      <c r="F3371" s="125">
        <v>37666.280654000002</v>
      </c>
      <c r="G3371" s="125">
        <v>0</v>
      </c>
      <c r="H3371" s="125">
        <v>46502.512360000001</v>
      </c>
      <c r="I3371" s="125">
        <v>37769.340538999997</v>
      </c>
      <c r="J3371" s="125">
        <v>37666.280654000002</v>
      </c>
    </row>
    <row r="3372" spans="1:10" x14ac:dyDescent="0.25">
      <c r="A3372" s="125">
        <v>924869</v>
      </c>
      <c r="B3372" s="125">
        <v>2012</v>
      </c>
      <c r="C3372" s="125">
        <v>12</v>
      </c>
      <c r="D3372" s="125">
        <v>4</v>
      </c>
      <c r="E3372" s="125">
        <v>1</v>
      </c>
      <c r="F3372" s="129">
        <v>3116.8052560000001</v>
      </c>
      <c r="G3372" s="129">
        <v>0</v>
      </c>
      <c r="H3372" s="129">
        <v>3704.9789999999998</v>
      </c>
      <c r="I3372" s="129">
        <v>3252.601064</v>
      </c>
      <c r="J3372" s="129">
        <v>3116.8052560000001</v>
      </c>
    </row>
    <row r="3373" spans="1:10" hidden="1" x14ac:dyDescent="0.25">
      <c r="A3373" s="125">
        <v>924870</v>
      </c>
      <c r="B3373" s="125">
        <v>2012</v>
      </c>
      <c r="C3373" s="125">
        <v>12</v>
      </c>
      <c r="D3373" s="125">
        <v>4</v>
      </c>
      <c r="E3373" s="125">
        <v>2</v>
      </c>
      <c r="F3373" s="125">
        <v>2671.948089</v>
      </c>
      <c r="G3373" s="125">
        <v>185.17473000000001</v>
      </c>
      <c r="H3373" s="125">
        <v>3116.8052560000001</v>
      </c>
      <c r="I3373" s="125">
        <v>3003.0418639999998</v>
      </c>
      <c r="J3373" s="125">
        <v>2857.1228190000002</v>
      </c>
    </row>
    <row r="3374" spans="1:10" hidden="1" x14ac:dyDescent="0.25">
      <c r="A3374" s="125">
        <v>924871</v>
      </c>
      <c r="B3374" s="125">
        <v>2012</v>
      </c>
      <c r="C3374" s="125">
        <v>12</v>
      </c>
      <c r="D3374" s="125">
        <v>4</v>
      </c>
      <c r="E3374" s="125">
        <v>3</v>
      </c>
      <c r="F3374" s="125">
        <v>703.67128400000001</v>
      </c>
      <c r="G3374" s="125">
        <v>1633.159294</v>
      </c>
      <c r="H3374" s="125">
        <v>2671.948089</v>
      </c>
      <c r="I3374" s="125">
        <v>2526.861308</v>
      </c>
      <c r="J3374" s="125">
        <v>2336.8305780000001</v>
      </c>
    </row>
    <row r="3375" spans="1:10" hidden="1" x14ac:dyDescent="0.25">
      <c r="A3375" s="125">
        <v>924872</v>
      </c>
      <c r="B3375" s="125">
        <v>2012</v>
      </c>
      <c r="C3375" s="125">
        <v>12</v>
      </c>
      <c r="D3375" s="125">
        <v>4</v>
      </c>
      <c r="E3375" s="125">
        <v>4</v>
      </c>
      <c r="F3375" s="125">
        <v>2714.4202799999998</v>
      </c>
      <c r="G3375" s="125">
        <v>0</v>
      </c>
      <c r="H3375" s="125">
        <v>3164.0310930000001</v>
      </c>
      <c r="I3375" s="125">
        <v>2777.7028959999998</v>
      </c>
      <c r="J3375" s="125">
        <v>2714.4202799999998</v>
      </c>
    </row>
    <row r="3376" spans="1:10" x14ac:dyDescent="0.25">
      <c r="A3376" s="125">
        <v>924873</v>
      </c>
      <c r="B3376" s="125">
        <v>2012</v>
      </c>
      <c r="C3376" s="125">
        <v>12</v>
      </c>
      <c r="D3376" s="125">
        <v>5</v>
      </c>
      <c r="E3376" s="125">
        <v>1</v>
      </c>
      <c r="F3376" s="129">
        <v>292.536742</v>
      </c>
      <c r="G3376" s="129">
        <v>0</v>
      </c>
      <c r="H3376" s="129">
        <v>395.92039999999997</v>
      </c>
      <c r="I3376" s="129">
        <v>372.32354400000003</v>
      </c>
      <c r="J3376" s="129">
        <v>292.536742</v>
      </c>
    </row>
    <row r="3377" spans="1:10" hidden="1" x14ac:dyDescent="0.25">
      <c r="A3377" s="125">
        <v>924874</v>
      </c>
      <c r="B3377" s="125">
        <v>2012</v>
      </c>
      <c r="C3377" s="125">
        <v>12</v>
      </c>
      <c r="D3377" s="125">
        <v>5</v>
      </c>
      <c r="E3377" s="125">
        <v>2</v>
      </c>
      <c r="F3377" s="125">
        <v>278.701773</v>
      </c>
      <c r="G3377" s="125">
        <v>7.4692610000000004</v>
      </c>
      <c r="H3377" s="125">
        <v>292.536742</v>
      </c>
      <c r="I3377" s="125">
        <v>287.44660299999998</v>
      </c>
      <c r="J3377" s="125">
        <v>286.17103400000002</v>
      </c>
    </row>
    <row r="3378" spans="1:10" hidden="1" x14ac:dyDescent="0.25">
      <c r="A3378" s="125">
        <v>924875</v>
      </c>
      <c r="B3378" s="125">
        <v>2012</v>
      </c>
      <c r="C3378" s="125">
        <v>12</v>
      </c>
      <c r="D3378" s="125">
        <v>5</v>
      </c>
      <c r="E3378" s="125">
        <v>3</v>
      </c>
      <c r="F3378" s="125">
        <v>0</v>
      </c>
      <c r="G3378" s="125">
        <v>270.76213200000001</v>
      </c>
      <c r="H3378" s="125">
        <v>278.701773</v>
      </c>
      <c r="I3378" s="125">
        <v>271.45552700000002</v>
      </c>
      <c r="J3378" s="125">
        <v>270.76213200000001</v>
      </c>
    </row>
    <row r="3379" spans="1:10" hidden="1" x14ac:dyDescent="0.25">
      <c r="A3379" s="125">
        <v>924876</v>
      </c>
      <c r="B3379" s="125">
        <v>2012</v>
      </c>
      <c r="C3379" s="125">
        <v>12</v>
      </c>
      <c r="D3379" s="125">
        <v>5</v>
      </c>
      <c r="E3379" s="125">
        <v>4</v>
      </c>
      <c r="F3379" s="125">
        <v>636.83788500000003</v>
      </c>
      <c r="G3379" s="125">
        <v>0</v>
      </c>
      <c r="H3379" s="125">
        <v>703.67128400000001</v>
      </c>
      <c r="I3379" s="125">
        <v>661.73247600000002</v>
      </c>
      <c r="J3379" s="125">
        <v>636.83788500000003</v>
      </c>
    </row>
    <row r="3380" spans="1:10" x14ac:dyDescent="0.25">
      <c r="A3380" s="125">
        <v>924877</v>
      </c>
      <c r="B3380" s="125">
        <v>2012</v>
      </c>
      <c r="C3380" s="125">
        <v>13</v>
      </c>
      <c r="D3380" s="125">
        <v>2</v>
      </c>
      <c r="E3380" s="125">
        <v>1</v>
      </c>
      <c r="F3380" s="129">
        <v>3435.102437</v>
      </c>
      <c r="G3380" s="129">
        <v>0</v>
      </c>
      <c r="H3380" s="129">
        <v>4649.2128000000002</v>
      </c>
      <c r="I3380" s="129">
        <v>3451.1106610000002</v>
      </c>
      <c r="J3380" s="129">
        <v>3435.102437</v>
      </c>
    </row>
    <row r="3381" spans="1:10" hidden="1" x14ac:dyDescent="0.25">
      <c r="A3381" s="125">
        <v>924878</v>
      </c>
      <c r="B3381" s="125">
        <v>2012</v>
      </c>
      <c r="C3381" s="125">
        <v>13</v>
      </c>
      <c r="D3381" s="125">
        <v>2</v>
      </c>
      <c r="E3381" s="125">
        <v>2</v>
      </c>
      <c r="F3381" s="125">
        <v>3151.527521</v>
      </c>
      <c r="G3381" s="125">
        <v>0</v>
      </c>
      <c r="H3381" s="125">
        <v>3435.102437</v>
      </c>
      <c r="I3381" s="125">
        <v>3154.7980779999998</v>
      </c>
      <c r="J3381" s="125">
        <v>3151.527521</v>
      </c>
    </row>
    <row r="3382" spans="1:10" hidden="1" x14ac:dyDescent="0.25">
      <c r="A3382" s="125">
        <v>924879</v>
      </c>
      <c r="B3382" s="125">
        <v>2012</v>
      </c>
      <c r="C3382" s="125">
        <v>13</v>
      </c>
      <c r="D3382" s="125">
        <v>2</v>
      </c>
      <c r="E3382" s="125">
        <v>3</v>
      </c>
      <c r="F3382" s="125">
        <v>2642.3725239999999</v>
      </c>
      <c r="G3382" s="125">
        <v>101.166977</v>
      </c>
      <c r="H3382" s="125">
        <v>3151.527521</v>
      </c>
      <c r="I3382" s="125">
        <v>2773.6593710000002</v>
      </c>
      <c r="J3382" s="125">
        <v>2743.5395010000002</v>
      </c>
    </row>
    <row r="3383" spans="1:10" hidden="1" x14ac:dyDescent="0.25">
      <c r="A3383" s="125">
        <v>924880</v>
      </c>
      <c r="B3383" s="125">
        <v>2012</v>
      </c>
      <c r="C3383" s="125">
        <v>13</v>
      </c>
      <c r="D3383" s="125">
        <v>2</v>
      </c>
      <c r="E3383" s="125">
        <v>4</v>
      </c>
      <c r="F3383" s="125">
        <v>3438.1312979999998</v>
      </c>
      <c r="G3383" s="125">
        <v>0</v>
      </c>
      <c r="H3383" s="125">
        <v>4649.2128000000002</v>
      </c>
      <c r="I3383" s="125">
        <v>3451.1106610000002</v>
      </c>
      <c r="J3383" s="125">
        <v>3438.1312979999998</v>
      </c>
    </row>
    <row r="3384" spans="1:10" x14ac:dyDescent="0.25">
      <c r="A3384" s="125">
        <v>924881</v>
      </c>
      <c r="B3384" s="125">
        <v>2012</v>
      </c>
      <c r="C3384" s="125">
        <v>13</v>
      </c>
      <c r="D3384" s="125">
        <v>3</v>
      </c>
      <c r="E3384" s="125">
        <v>1</v>
      </c>
      <c r="F3384" s="129">
        <v>5635.153996</v>
      </c>
      <c r="G3384" s="129">
        <v>0</v>
      </c>
      <c r="H3384" s="129">
        <v>7016.1665000000003</v>
      </c>
      <c r="I3384" s="129">
        <v>5698.5304310000001</v>
      </c>
      <c r="J3384" s="129">
        <v>5635.153996</v>
      </c>
    </row>
    <row r="3385" spans="1:10" hidden="1" x14ac:dyDescent="0.25">
      <c r="A3385" s="125">
        <v>924882</v>
      </c>
      <c r="B3385" s="125">
        <v>2012</v>
      </c>
      <c r="C3385" s="125">
        <v>13</v>
      </c>
      <c r="D3385" s="125">
        <v>3</v>
      </c>
      <c r="E3385" s="125">
        <v>2</v>
      </c>
      <c r="F3385" s="125">
        <v>5257.6006280000001</v>
      </c>
      <c r="G3385" s="125">
        <v>0</v>
      </c>
      <c r="H3385" s="125">
        <v>5635.153996</v>
      </c>
      <c r="I3385" s="125">
        <v>5310.0056100000002</v>
      </c>
      <c r="J3385" s="125">
        <v>5257.6006280000001</v>
      </c>
    </row>
    <row r="3386" spans="1:10" hidden="1" x14ac:dyDescent="0.25">
      <c r="A3386" s="125">
        <v>924883</v>
      </c>
      <c r="B3386" s="125">
        <v>2012</v>
      </c>
      <c r="C3386" s="125">
        <v>13</v>
      </c>
      <c r="D3386" s="125">
        <v>3</v>
      </c>
      <c r="E3386" s="125">
        <v>3</v>
      </c>
      <c r="F3386" s="125">
        <v>3452.208388</v>
      </c>
      <c r="G3386" s="125">
        <v>1128.3877669999999</v>
      </c>
      <c r="H3386" s="125">
        <v>5257.6006280000001</v>
      </c>
      <c r="I3386" s="125">
        <v>4809.1272950000002</v>
      </c>
      <c r="J3386" s="125">
        <v>4580.5961550000002</v>
      </c>
    </row>
    <row r="3387" spans="1:10" hidden="1" x14ac:dyDescent="0.25">
      <c r="A3387" s="125">
        <v>924884</v>
      </c>
      <c r="B3387" s="125">
        <v>2012</v>
      </c>
      <c r="C3387" s="125">
        <v>13</v>
      </c>
      <c r="D3387" s="125">
        <v>3</v>
      </c>
      <c r="E3387" s="125">
        <v>4</v>
      </c>
      <c r="F3387" s="125">
        <v>2133.492589</v>
      </c>
      <c r="G3387" s="125">
        <v>0</v>
      </c>
      <c r="H3387" s="125">
        <v>2642.3725239999999</v>
      </c>
      <c r="I3387" s="125">
        <v>2146.1349639999999</v>
      </c>
      <c r="J3387" s="125">
        <v>2133.492589</v>
      </c>
    </row>
    <row r="3388" spans="1:10" x14ac:dyDescent="0.25">
      <c r="A3388" s="125">
        <v>924885</v>
      </c>
      <c r="B3388" s="125">
        <v>2012</v>
      </c>
      <c r="C3388" s="125">
        <v>13</v>
      </c>
      <c r="D3388" s="125">
        <v>4</v>
      </c>
      <c r="E3388" s="125">
        <v>1</v>
      </c>
      <c r="F3388" s="129">
        <v>4376.7477749999998</v>
      </c>
      <c r="G3388" s="129">
        <v>0</v>
      </c>
      <c r="H3388" s="129">
        <v>5124.7723500000002</v>
      </c>
      <c r="I3388" s="129">
        <v>4499.0376459999998</v>
      </c>
      <c r="J3388" s="129">
        <v>4376.7477749999998</v>
      </c>
    </row>
    <row r="3389" spans="1:10" hidden="1" x14ac:dyDescent="0.25">
      <c r="A3389" s="125">
        <v>924886</v>
      </c>
      <c r="B3389" s="125">
        <v>2012</v>
      </c>
      <c r="C3389" s="125">
        <v>13</v>
      </c>
      <c r="D3389" s="125">
        <v>4</v>
      </c>
      <c r="E3389" s="125">
        <v>2</v>
      </c>
      <c r="F3389" s="125">
        <v>3954.8559</v>
      </c>
      <c r="G3389" s="125">
        <v>0</v>
      </c>
      <c r="H3389" s="125">
        <v>4376.7477749999998</v>
      </c>
      <c r="I3389" s="125">
        <v>4216.9964810000001</v>
      </c>
      <c r="J3389" s="125">
        <v>3954.8559</v>
      </c>
    </row>
    <row r="3390" spans="1:10" hidden="1" x14ac:dyDescent="0.25">
      <c r="A3390" s="125">
        <v>924887</v>
      </c>
      <c r="B3390" s="125">
        <v>2012</v>
      </c>
      <c r="C3390" s="125">
        <v>13</v>
      </c>
      <c r="D3390" s="125">
        <v>4</v>
      </c>
      <c r="E3390" s="125">
        <v>3</v>
      </c>
      <c r="F3390" s="125">
        <v>327.11567000000002</v>
      </c>
      <c r="G3390" s="125">
        <v>3356.7753349999998</v>
      </c>
      <c r="H3390" s="125">
        <v>3954.8559</v>
      </c>
      <c r="I3390" s="125">
        <v>3740.1072239999999</v>
      </c>
      <c r="J3390" s="125">
        <v>3683.891005</v>
      </c>
    </row>
    <row r="3391" spans="1:10" hidden="1" x14ac:dyDescent="0.25">
      <c r="A3391" s="125">
        <v>924888</v>
      </c>
      <c r="B3391" s="125">
        <v>2012</v>
      </c>
      <c r="C3391" s="125">
        <v>13</v>
      </c>
      <c r="D3391" s="125">
        <v>4</v>
      </c>
      <c r="E3391" s="125">
        <v>4</v>
      </c>
      <c r="F3391" s="125">
        <v>3012.552725</v>
      </c>
      <c r="G3391" s="125">
        <v>0</v>
      </c>
      <c r="H3391" s="125">
        <v>3452.208388</v>
      </c>
      <c r="I3391" s="125">
        <v>3030.6937440000002</v>
      </c>
      <c r="J3391" s="125">
        <v>3012.552725</v>
      </c>
    </row>
    <row r="3392" spans="1:10" x14ac:dyDescent="0.25">
      <c r="A3392" s="125">
        <v>924889</v>
      </c>
      <c r="B3392" s="125">
        <v>2012</v>
      </c>
      <c r="C3392" s="125">
        <v>13</v>
      </c>
      <c r="D3392" s="125">
        <v>5</v>
      </c>
      <c r="E3392" s="125">
        <v>1</v>
      </c>
      <c r="F3392" s="129">
        <v>422.19498299999998</v>
      </c>
      <c r="G3392" s="129">
        <v>0</v>
      </c>
      <c r="H3392" s="129">
        <v>512.54774999999995</v>
      </c>
      <c r="I3392" s="129">
        <v>481.99990400000002</v>
      </c>
      <c r="J3392" s="129">
        <v>422.19498299999998</v>
      </c>
    </row>
    <row r="3393" spans="1:10" hidden="1" x14ac:dyDescent="0.25">
      <c r="A3393" s="125">
        <v>924890</v>
      </c>
      <c r="B3393" s="125">
        <v>2012</v>
      </c>
      <c r="C3393" s="125">
        <v>13</v>
      </c>
      <c r="D3393" s="125">
        <v>5</v>
      </c>
      <c r="E3393" s="125">
        <v>2</v>
      </c>
      <c r="F3393" s="125">
        <v>414.83991900000001</v>
      </c>
      <c r="G3393" s="125">
        <v>0</v>
      </c>
      <c r="H3393" s="125">
        <v>422.19498299999998</v>
      </c>
      <c r="I3393" s="125">
        <v>414.84879000000001</v>
      </c>
      <c r="J3393" s="125">
        <v>414.83991900000001</v>
      </c>
    </row>
    <row r="3394" spans="1:10" hidden="1" x14ac:dyDescent="0.25">
      <c r="A3394" s="125">
        <v>924891</v>
      </c>
      <c r="B3394" s="125">
        <v>2012</v>
      </c>
      <c r="C3394" s="125">
        <v>13</v>
      </c>
      <c r="D3394" s="125">
        <v>5</v>
      </c>
      <c r="E3394" s="125">
        <v>3</v>
      </c>
      <c r="F3394" s="125">
        <v>0</v>
      </c>
      <c r="G3394" s="125">
        <v>404.03486500000002</v>
      </c>
      <c r="H3394" s="125">
        <v>414.83991900000001</v>
      </c>
      <c r="I3394" s="125">
        <v>404.054081</v>
      </c>
      <c r="J3394" s="125">
        <v>404.03486500000002</v>
      </c>
    </row>
    <row r="3395" spans="1:10" hidden="1" x14ac:dyDescent="0.25">
      <c r="A3395" s="125">
        <v>924892</v>
      </c>
      <c r="B3395" s="125">
        <v>2012</v>
      </c>
      <c r="C3395" s="125">
        <v>13</v>
      </c>
      <c r="D3395" s="125">
        <v>5</v>
      </c>
      <c r="E3395" s="125">
        <v>4</v>
      </c>
      <c r="F3395" s="125">
        <v>304.18591800000002</v>
      </c>
      <c r="G3395" s="125">
        <v>0</v>
      </c>
      <c r="H3395" s="125">
        <v>327.11567000000002</v>
      </c>
      <c r="I3395" s="125">
        <v>307.619576</v>
      </c>
      <c r="J3395" s="125">
        <v>304.18591800000002</v>
      </c>
    </row>
    <row r="3396" spans="1:10" x14ac:dyDescent="0.25">
      <c r="A3396" s="125">
        <v>924893</v>
      </c>
      <c r="B3396" s="125">
        <v>2012</v>
      </c>
      <c r="C3396" s="125">
        <v>14</v>
      </c>
      <c r="D3396" s="125">
        <v>2</v>
      </c>
      <c r="E3396" s="125">
        <v>1</v>
      </c>
      <c r="F3396" s="129">
        <v>3259.7368470000001</v>
      </c>
      <c r="G3396" s="129">
        <v>0</v>
      </c>
      <c r="H3396" s="129">
        <v>4411.8656000000001</v>
      </c>
      <c r="I3396" s="129">
        <v>3274.927835</v>
      </c>
      <c r="J3396" s="129">
        <v>3259.7368470000001</v>
      </c>
    </row>
    <row r="3397" spans="1:10" hidden="1" x14ac:dyDescent="0.25">
      <c r="A3397" s="125">
        <v>924894</v>
      </c>
      <c r="B3397" s="125">
        <v>2012</v>
      </c>
      <c r="C3397" s="125">
        <v>14</v>
      </c>
      <c r="D3397" s="125">
        <v>2</v>
      </c>
      <c r="E3397" s="125">
        <v>2</v>
      </c>
      <c r="F3397" s="125">
        <v>2990.6387279999999</v>
      </c>
      <c r="G3397" s="125">
        <v>0</v>
      </c>
      <c r="H3397" s="125">
        <v>3259.7368470000001</v>
      </c>
      <c r="I3397" s="125">
        <v>2993.7423199999998</v>
      </c>
      <c r="J3397" s="125">
        <v>2990.6387279999999</v>
      </c>
    </row>
    <row r="3398" spans="1:10" hidden="1" x14ac:dyDescent="0.25">
      <c r="A3398" s="125">
        <v>924895</v>
      </c>
      <c r="B3398" s="125">
        <v>2012</v>
      </c>
      <c r="C3398" s="125">
        <v>14</v>
      </c>
      <c r="D3398" s="125">
        <v>2</v>
      </c>
      <c r="E3398" s="125">
        <v>3</v>
      </c>
      <c r="F3398" s="125">
        <v>2507.4766300000001</v>
      </c>
      <c r="G3398" s="125">
        <v>96.002296000000001</v>
      </c>
      <c r="H3398" s="125">
        <v>2990.6387279999999</v>
      </c>
      <c r="I3398" s="125">
        <v>2632.0611450000001</v>
      </c>
      <c r="J3398" s="125">
        <v>2603.4789259999998</v>
      </c>
    </row>
    <row r="3399" spans="1:10" hidden="1" x14ac:dyDescent="0.25">
      <c r="A3399" s="125">
        <v>924896</v>
      </c>
      <c r="B3399" s="125">
        <v>2012</v>
      </c>
      <c r="C3399" s="125">
        <v>14</v>
      </c>
      <c r="D3399" s="125">
        <v>2</v>
      </c>
      <c r="E3399" s="125">
        <v>4</v>
      </c>
      <c r="F3399" s="125">
        <v>3262.6110819999999</v>
      </c>
      <c r="G3399" s="125">
        <v>0</v>
      </c>
      <c r="H3399" s="125">
        <v>4411.8656000000001</v>
      </c>
      <c r="I3399" s="125">
        <v>3274.927835</v>
      </c>
      <c r="J3399" s="125">
        <v>3262.6110819999999</v>
      </c>
    </row>
    <row r="3400" spans="1:10" x14ac:dyDescent="0.25">
      <c r="A3400" s="125">
        <v>924897</v>
      </c>
      <c r="B3400" s="125">
        <v>2012</v>
      </c>
      <c r="C3400" s="125">
        <v>14</v>
      </c>
      <c r="D3400" s="125">
        <v>3</v>
      </c>
      <c r="E3400" s="125">
        <v>1</v>
      </c>
      <c r="F3400" s="129">
        <v>6030.1508889999996</v>
      </c>
      <c r="G3400" s="129">
        <v>0</v>
      </c>
      <c r="H3400" s="129">
        <v>7567.8964999999998</v>
      </c>
      <c r="I3400" s="129">
        <v>6146.6455370000003</v>
      </c>
      <c r="J3400" s="129">
        <v>6030.1508889999996</v>
      </c>
    </row>
    <row r="3401" spans="1:10" hidden="1" x14ac:dyDescent="0.25">
      <c r="A3401" s="125">
        <v>924898</v>
      </c>
      <c r="B3401" s="125">
        <v>2012</v>
      </c>
      <c r="C3401" s="125">
        <v>14</v>
      </c>
      <c r="D3401" s="125">
        <v>3</v>
      </c>
      <c r="E3401" s="125">
        <v>2</v>
      </c>
      <c r="F3401" s="125">
        <v>5618.7473049999999</v>
      </c>
      <c r="G3401" s="125">
        <v>0</v>
      </c>
      <c r="H3401" s="125">
        <v>6030.1508889999996</v>
      </c>
      <c r="I3401" s="125">
        <v>5682.2111830000003</v>
      </c>
      <c r="J3401" s="125">
        <v>5618.7473049999999</v>
      </c>
    </row>
    <row r="3402" spans="1:10" hidden="1" x14ac:dyDescent="0.25">
      <c r="A3402" s="125">
        <v>924899</v>
      </c>
      <c r="B3402" s="125">
        <v>2012</v>
      </c>
      <c r="C3402" s="125">
        <v>14</v>
      </c>
      <c r="D3402" s="125">
        <v>3</v>
      </c>
      <c r="E3402" s="125">
        <v>3</v>
      </c>
      <c r="F3402" s="125">
        <v>3655.2834590000002</v>
      </c>
      <c r="G3402" s="125">
        <v>1194.7648220000001</v>
      </c>
      <c r="H3402" s="125">
        <v>5618.7473049999999</v>
      </c>
      <c r="I3402" s="125">
        <v>5139.4681600000004</v>
      </c>
      <c r="J3402" s="125">
        <v>4850.0482810000003</v>
      </c>
    </row>
    <row r="3403" spans="1:10" hidden="1" x14ac:dyDescent="0.25">
      <c r="A3403" s="125">
        <v>924900</v>
      </c>
      <c r="B3403" s="125">
        <v>2012</v>
      </c>
      <c r="C3403" s="125">
        <v>14</v>
      </c>
      <c r="D3403" s="125">
        <v>3</v>
      </c>
      <c r="E3403" s="125">
        <v>4</v>
      </c>
      <c r="F3403" s="125">
        <v>2008.2775369999999</v>
      </c>
      <c r="G3403" s="125">
        <v>0</v>
      </c>
      <c r="H3403" s="125">
        <v>2507.4766300000001</v>
      </c>
      <c r="I3403" s="125">
        <v>2036.5725190000001</v>
      </c>
      <c r="J3403" s="125">
        <v>2008.2775369999999</v>
      </c>
    </row>
    <row r="3404" spans="1:10" x14ac:dyDescent="0.25">
      <c r="A3404" s="125">
        <v>924901</v>
      </c>
      <c r="B3404" s="125">
        <v>2012</v>
      </c>
      <c r="C3404" s="125">
        <v>14</v>
      </c>
      <c r="D3404" s="125">
        <v>4</v>
      </c>
      <c r="E3404" s="125">
        <v>1</v>
      </c>
      <c r="F3404" s="129">
        <v>4638.1004670000002</v>
      </c>
      <c r="G3404" s="129">
        <v>0</v>
      </c>
      <c r="H3404" s="129">
        <v>5510.0101999999997</v>
      </c>
      <c r="I3404" s="129">
        <v>4837.2379549999996</v>
      </c>
      <c r="J3404" s="129">
        <v>4638.1004670000002</v>
      </c>
    </row>
    <row r="3405" spans="1:10" hidden="1" x14ac:dyDescent="0.25">
      <c r="A3405" s="125">
        <v>924902</v>
      </c>
      <c r="B3405" s="125">
        <v>2012</v>
      </c>
      <c r="C3405" s="125">
        <v>14</v>
      </c>
      <c r="D3405" s="125">
        <v>4</v>
      </c>
      <c r="E3405" s="125">
        <v>2</v>
      </c>
      <c r="F3405" s="125">
        <v>4191.0157820000004</v>
      </c>
      <c r="G3405" s="125">
        <v>0</v>
      </c>
      <c r="H3405" s="125">
        <v>4638.1004670000002</v>
      </c>
      <c r="I3405" s="125">
        <v>4468.8098</v>
      </c>
      <c r="J3405" s="125">
        <v>4191.0157820000004</v>
      </c>
    </row>
    <row r="3406" spans="1:10" hidden="1" x14ac:dyDescent="0.25">
      <c r="A3406" s="125">
        <v>924903</v>
      </c>
      <c r="B3406" s="125">
        <v>2012</v>
      </c>
      <c r="C3406" s="125">
        <v>14</v>
      </c>
      <c r="D3406" s="125">
        <v>4</v>
      </c>
      <c r="E3406" s="125">
        <v>3</v>
      </c>
      <c r="F3406" s="125">
        <v>346.649023</v>
      </c>
      <c r="G3406" s="125">
        <v>3557.2214920000001</v>
      </c>
      <c r="H3406" s="125">
        <v>4191.0157820000004</v>
      </c>
      <c r="I3406" s="125">
        <v>3963.4436249999999</v>
      </c>
      <c r="J3406" s="125">
        <v>3903.8705150000001</v>
      </c>
    </row>
    <row r="3407" spans="1:10" hidden="1" x14ac:dyDescent="0.25">
      <c r="A3407" s="125">
        <v>924904</v>
      </c>
      <c r="B3407" s="125">
        <v>2012</v>
      </c>
      <c r="C3407" s="125">
        <v>14</v>
      </c>
      <c r="D3407" s="125">
        <v>4</v>
      </c>
      <c r="E3407" s="125">
        <v>4</v>
      </c>
      <c r="F3407" s="125">
        <v>3155.4078119999999</v>
      </c>
      <c r="G3407" s="125">
        <v>0</v>
      </c>
      <c r="H3407" s="125">
        <v>3655.2834590000002</v>
      </c>
      <c r="I3407" s="125">
        <v>3208.973348</v>
      </c>
      <c r="J3407" s="125">
        <v>3155.4078119999999</v>
      </c>
    </row>
    <row r="3408" spans="1:10" x14ac:dyDescent="0.25">
      <c r="A3408" s="125">
        <v>924905</v>
      </c>
      <c r="B3408" s="125">
        <v>2012</v>
      </c>
      <c r="C3408" s="125">
        <v>14</v>
      </c>
      <c r="D3408" s="125">
        <v>5</v>
      </c>
      <c r="E3408" s="125">
        <v>1</v>
      </c>
      <c r="F3408" s="129">
        <v>448.52669900000001</v>
      </c>
      <c r="G3408" s="129">
        <v>0</v>
      </c>
      <c r="H3408" s="129">
        <v>571.91354999999999</v>
      </c>
      <c r="I3408" s="129">
        <v>537.82750199999998</v>
      </c>
      <c r="J3408" s="129">
        <v>448.52669900000001</v>
      </c>
    </row>
    <row r="3409" spans="1:10" hidden="1" x14ac:dyDescent="0.25">
      <c r="A3409" s="125">
        <v>924906</v>
      </c>
      <c r="B3409" s="125">
        <v>2012</v>
      </c>
      <c r="C3409" s="125">
        <v>14</v>
      </c>
      <c r="D3409" s="125">
        <v>5</v>
      </c>
      <c r="E3409" s="125">
        <v>2</v>
      </c>
      <c r="F3409" s="125">
        <v>440.71291000000002</v>
      </c>
      <c r="G3409" s="125">
        <v>0</v>
      </c>
      <c r="H3409" s="125">
        <v>448.52669900000001</v>
      </c>
      <c r="I3409" s="125">
        <v>440.72233499999999</v>
      </c>
      <c r="J3409" s="125">
        <v>440.71291000000002</v>
      </c>
    </row>
    <row r="3410" spans="1:10" hidden="1" x14ac:dyDescent="0.25">
      <c r="A3410" s="125">
        <v>924907</v>
      </c>
      <c r="B3410" s="125">
        <v>2012</v>
      </c>
      <c r="C3410" s="125">
        <v>14</v>
      </c>
      <c r="D3410" s="125">
        <v>5</v>
      </c>
      <c r="E3410" s="125">
        <v>3</v>
      </c>
      <c r="F3410" s="125">
        <v>0</v>
      </c>
      <c r="G3410" s="125">
        <v>429.23396000000002</v>
      </c>
      <c r="H3410" s="125">
        <v>440.71291000000002</v>
      </c>
      <c r="I3410" s="125">
        <v>429.25437499999998</v>
      </c>
      <c r="J3410" s="125">
        <v>429.23396000000002</v>
      </c>
    </row>
    <row r="3411" spans="1:10" hidden="1" x14ac:dyDescent="0.25">
      <c r="A3411" s="125">
        <v>924908</v>
      </c>
      <c r="B3411" s="125">
        <v>2012</v>
      </c>
      <c r="C3411" s="125">
        <v>14</v>
      </c>
      <c r="D3411" s="125">
        <v>5</v>
      </c>
      <c r="E3411" s="125">
        <v>4</v>
      </c>
      <c r="F3411" s="125">
        <v>312.64727299999998</v>
      </c>
      <c r="G3411" s="125">
        <v>0</v>
      </c>
      <c r="H3411" s="125">
        <v>346.649023</v>
      </c>
      <c r="I3411" s="125">
        <v>325.988741</v>
      </c>
      <c r="J3411" s="125">
        <v>312.64727299999998</v>
      </c>
    </row>
    <row r="3412" spans="1:10" x14ac:dyDescent="0.25">
      <c r="A3412" s="125">
        <v>924909</v>
      </c>
      <c r="B3412" s="125">
        <v>2012</v>
      </c>
      <c r="C3412" s="125">
        <v>15</v>
      </c>
      <c r="D3412" s="125">
        <v>2</v>
      </c>
      <c r="E3412" s="125">
        <v>1</v>
      </c>
      <c r="F3412" s="129">
        <v>1113.1605030000001</v>
      </c>
      <c r="G3412" s="129">
        <v>0</v>
      </c>
      <c r="H3412" s="129">
        <v>1499.61</v>
      </c>
      <c r="I3412" s="129">
        <v>1113.1605030000001</v>
      </c>
      <c r="J3412" s="129">
        <v>1113.1605030000001</v>
      </c>
    </row>
    <row r="3413" spans="1:10" hidden="1" x14ac:dyDescent="0.25">
      <c r="A3413" s="125">
        <v>924910</v>
      </c>
      <c r="B3413" s="125">
        <v>2012</v>
      </c>
      <c r="C3413" s="125">
        <v>15</v>
      </c>
      <c r="D3413" s="125">
        <v>2</v>
      </c>
      <c r="E3413" s="125">
        <v>2</v>
      </c>
      <c r="F3413" s="125">
        <v>1021.523292</v>
      </c>
      <c r="G3413" s="125">
        <v>0</v>
      </c>
      <c r="H3413" s="125">
        <v>1113.1605030000001</v>
      </c>
      <c r="I3413" s="125">
        <v>1022.326606</v>
      </c>
      <c r="J3413" s="125">
        <v>1021.523292</v>
      </c>
    </row>
    <row r="3414" spans="1:10" hidden="1" x14ac:dyDescent="0.25">
      <c r="A3414" s="125">
        <v>924911</v>
      </c>
      <c r="B3414" s="125">
        <v>2012</v>
      </c>
      <c r="C3414" s="125">
        <v>15</v>
      </c>
      <c r="D3414" s="125">
        <v>2</v>
      </c>
      <c r="E3414" s="125">
        <v>3</v>
      </c>
      <c r="F3414" s="125">
        <v>876.88741900000002</v>
      </c>
      <c r="G3414" s="125">
        <v>15.610775</v>
      </c>
      <c r="H3414" s="125">
        <v>1021.523292</v>
      </c>
      <c r="I3414" s="125">
        <v>899.04264999999998</v>
      </c>
      <c r="J3414" s="125">
        <v>892.49819400000001</v>
      </c>
    </row>
    <row r="3415" spans="1:10" hidden="1" x14ac:dyDescent="0.25">
      <c r="A3415" s="125">
        <v>924912</v>
      </c>
      <c r="B3415" s="125">
        <v>2012</v>
      </c>
      <c r="C3415" s="125">
        <v>15</v>
      </c>
      <c r="D3415" s="125">
        <v>2</v>
      </c>
      <c r="E3415" s="125">
        <v>4</v>
      </c>
      <c r="F3415" s="125">
        <v>1113.1605030000001</v>
      </c>
      <c r="G3415" s="125">
        <v>0</v>
      </c>
      <c r="H3415" s="125">
        <v>1499.61</v>
      </c>
      <c r="I3415" s="125">
        <v>1113.1605030000001</v>
      </c>
      <c r="J3415" s="125">
        <v>1113.1605030000001</v>
      </c>
    </row>
    <row r="3416" spans="1:10" x14ac:dyDescent="0.25">
      <c r="A3416" s="125">
        <v>924913</v>
      </c>
      <c r="B3416" s="125">
        <v>2012</v>
      </c>
      <c r="C3416" s="125">
        <v>15</v>
      </c>
      <c r="D3416" s="125">
        <v>3</v>
      </c>
      <c r="E3416" s="125">
        <v>1</v>
      </c>
      <c r="F3416" s="129">
        <v>4947.1303129999997</v>
      </c>
      <c r="G3416" s="129">
        <v>0</v>
      </c>
      <c r="H3416" s="129">
        <v>6112.5231999999996</v>
      </c>
      <c r="I3416" s="129">
        <v>4964.5913430000001</v>
      </c>
      <c r="J3416" s="129">
        <v>4947.1303129999997</v>
      </c>
    </row>
    <row r="3417" spans="1:10" hidden="1" x14ac:dyDescent="0.25">
      <c r="A3417" s="125">
        <v>924914</v>
      </c>
      <c r="B3417" s="125">
        <v>2012</v>
      </c>
      <c r="C3417" s="125">
        <v>15</v>
      </c>
      <c r="D3417" s="125">
        <v>3</v>
      </c>
      <c r="E3417" s="125">
        <v>2</v>
      </c>
      <c r="F3417" s="125">
        <v>4645.8602119999996</v>
      </c>
      <c r="G3417" s="125">
        <v>0</v>
      </c>
      <c r="H3417" s="125">
        <v>4947.1303129999997</v>
      </c>
      <c r="I3417" s="125">
        <v>4661.6808940000001</v>
      </c>
      <c r="J3417" s="125">
        <v>4645.8602119999996</v>
      </c>
    </row>
    <row r="3418" spans="1:10" hidden="1" x14ac:dyDescent="0.25">
      <c r="A3418" s="125">
        <v>924915</v>
      </c>
      <c r="B3418" s="125">
        <v>2012</v>
      </c>
      <c r="C3418" s="125">
        <v>15</v>
      </c>
      <c r="D3418" s="125">
        <v>3</v>
      </c>
      <c r="E3418" s="125">
        <v>3</v>
      </c>
      <c r="F3418" s="125">
        <v>3784.9166409999998</v>
      </c>
      <c r="G3418" s="125">
        <v>156.44637499999999</v>
      </c>
      <c r="H3418" s="125">
        <v>4645.8602119999996</v>
      </c>
      <c r="I3418" s="125">
        <v>4249.5683360000003</v>
      </c>
      <c r="J3418" s="125">
        <v>3941.3630159999998</v>
      </c>
    </row>
    <row r="3419" spans="1:10" hidden="1" x14ac:dyDescent="0.25">
      <c r="A3419" s="125">
        <v>924916</v>
      </c>
      <c r="B3419" s="125">
        <v>2012</v>
      </c>
      <c r="C3419" s="125">
        <v>15</v>
      </c>
      <c r="D3419" s="125">
        <v>3</v>
      </c>
      <c r="E3419" s="125">
        <v>4</v>
      </c>
      <c r="F3419" s="125">
        <v>710.17287399999998</v>
      </c>
      <c r="G3419" s="125">
        <v>0</v>
      </c>
      <c r="H3419" s="125">
        <v>876.88741900000002</v>
      </c>
      <c r="I3419" s="125">
        <v>712.20796099999995</v>
      </c>
      <c r="J3419" s="125">
        <v>710.17287399999998</v>
      </c>
    </row>
    <row r="3420" spans="1:10" x14ac:dyDescent="0.25">
      <c r="A3420" s="125">
        <v>924917</v>
      </c>
      <c r="B3420" s="125">
        <v>2012</v>
      </c>
      <c r="C3420" s="125">
        <v>15</v>
      </c>
      <c r="D3420" s="125">
        <v>4</v>
      </c>
      <c r="E3420" s="125">
        <v>1</v>
      </c>
      <c r="F3420" s="129">
        <v>1833.9912670000001</v>
      </c>
      <c r="G3420" s="129">
        <v>0</v>
      </c>
      <c r="H3420" s="129">
        <v>2170.0194499999998</v>
      </c>
      <c r="I3420" s="129">
        <v>1905.0600750000001</v>
      </c>
      <c r="J3420" s="129">
        <v>1833.9912670000001</v>
      </c>
    </row>
    <row r="3421" spans="1:10" hidden="1" x14ac:dyDescent="0.25">
      <c r="A3421" s="125">
        <v>924918</v>
      </c>
      <c r="B3421" s="125">
        <v>2012</v>
      </c>
      <c r="C3421" s="125">
        <v>15</v>
      </c>
      <c r="D3421" s="125">
        <v>4</v>
      </c>
      <c r="E3421" s="125">
        <v>2</v>
      </c>
      <c r="F3421" s="125">
        <v>1605.317133</v>
      </c>
      <c r="G3421" s="125">
        <v>0</v>
      </c>
      <c r="H3421" s="125">
        <v>1833.9912670000001</v>
      </c>
      <c r="I3421" s="125">
        <v>1767.050585</v>
      </c>
      <c r="J3421" s="125">
        <v>1605.317133</v>
      </c>
    </row>
    <row r="3422" spans="1:10" hidden="1" x14ac:dyDescent="0.25">
      <c r="A3422" s="125">
        <v>924919</v>
      </c>
      <c r="B3422" s="125">
        <v>2012</v>
      </c>
      <c r="C3422" s="125">
        <v>15</v>
      </c>
      <c r="D3422" s="125">
        <v>4</v>
      </c>
      <c r="E3422" s="125">
        <v>3</v>
      </c>
      <c r="F3422" s="125">
        <v>464.79518999999999</v>
      </c>
      <c r="G3422" s="125">
        <v>928.29974600000003</v>
      </c>
      <c r="H3422" s="125">
        <v>1605.317133</v>
      </c>
      <c r="I3422" s="125">
        <v>1518.148412</v>
      </c>
      <c r="J3422" s="125">
        <v>1393.094936</v>
      </c>
    </row>
    <row r="3423" spans="1:10" hidden="1" x14ac:dyDescent="0.25">
      <c r="A3423" s="125">
        <v>924920</v>
      </c>
      <c r="B3423" s="125">
        <v>2012</v>
      </c>
      <c r="C3423" s="125">
        <v>15</v>
      </c>
      <c r="D3423" s="125">
        <v>4</v>
      </c>
      <c r="E3423" s="125">
        <v>4</v>
      </c>
      <c r="F3423" s="125">
        <v>3286.5840010000002</v>
      </c>
      <c r="G3423" s="125">
        <v>0</v>
      </c>
      <c r="H3423" s="125">
        <v>3784.9166409999998</v>
      </c>
      <c r="I3423" s="125">
        <v>3322.7783199999999</v>
      </c>
      <c r="J3423" s="125">
        <v>3286.5840010000002</v>
      </c>
    </row>
    <row r="3424" spans="1:10" x14ac:dyDescent="0.25">
      <c r="A3424" s="125">
        <v>924921</v>
      </c>
      <c r="B3424" s="125">
        <v>2012</v>
      </c>
      <c r="C3424" s="125">
        <v>15</v>
      </c>
      <c r="D3424" s="125">
        <v>5</v>
      </c>
      <c r="E3424" s="125">
        <v>1</v>
      </c>
      <c r="F3424" s="129">
        <v>491.813829</v>
      </c>
      <c r="G3424" s="129">
        <v>0</v>
      </c>
      <c r="H3424" s="129">
        <v>585.21105</v>
      </c>
      <c r="I3424" s="129">
        <v>550.33247100000006</v>
      </c>
      <c r="J3424" s="129">
        <v>491.813829</v>
      </c>
    </row>
    <row r="3425" spans="1:10" hidden="1" x14ac:dyDescent="0.25">
      <c r="A3425" s="125">
        <v>924922</v>
      </c>
      <c r="B3425" s="125">
        <v>2012</v>
      </c>
      <c r="C3425" s="125">
        <v>15</v>
      </c>
      <c r="D3425" s="125">
        <v>5</v>
      </c>
      <c r="E3425" s="125">
        <v>2</v>
      </c>
      <c r="F3425" s="125">
        <v>371.09769799999998</v>
      </c>
      <c r="G3425" s="125">
        <v>0</v>
      </c>
      <c r="H3425" s="125">
        <v>491.813829</v>
      </c>
      <c r="I3425" s="125">
        <v>483.25626799999998</v>
      </c>
      <c r="J3425" s="125">
        <v>371.09769799999998</v>
      </c>
    </row>
    <row r="3426" spans="1:10" hidden="1" x14ac:dyDescent="0.25">
      <c r="A3426" s="125">
        <v>924923</v>
      </c>
      <c r="B3426" s="125">
        <v>2012</v>
      </c>
      <c r="C3426" s="125">
        <v>15</v>
      </c>
      <c r="D3426" s="125">
        <v>5</v>
      </c>
      <c r="E3426" s="125">
        <v>3</v>
      </c>
      <c r="F3426" s="125">
        <v>0</v>
      </c>
      <c r="G3426" s="125">
        <v>308.68109199999998</v>
      </c>
      <c r="H3426" s="125">
        <v>371.09769799999998</v>
      </c>
      <c r="I3426" s="125">
        <v>361.44915800000001</v>
      </c>
      <c r="J3426" s="125">
        <v>308.68109199999998</v>
      </c>
    </row>
    <row r="3427" spans="1:10" hidden="1" x14ac:dyDescent="0.25">
      <c r="A3427" s="125">
        <v>924924</v>
      </c>
      <c r="B3427" s="125">
        <v>2012</v>
      </c>
      <c r="C3427" s="125">
        <v>15</v>
      </c>
      <c r="D3427" s="125">
        <v>5</v>
      </c>
      <c r="E3427" s="125">
        <v>4</v>
      </c>
      <c r="F3427" s="125">
        <v>424.28042399999998</v>
      </c>
      <c r="G3427" s="125">
        <v>0</v>
      </c>
      <c r="H3427" s="125">
        <v>464.79518999999999</v>
      </c>
      <c r="I3427" s="125">
        <v>437.09339599999998</v>
      </c>
      <c r="J3427" s="125">
        <v>424.28042399999998</v>
      </c>
    </row>
    <row r="3428" spans="1:10" x14ac:dyDescent="0.25">
      <c r="A3428" s="125">
        <v>924925</v>
      </c>
      <c r="B3428" s="125">
        <v>2012</v>
      </c>
      <c r="C3428" s="125">
        <v>16</v>
      </c>
      <c r="D3428" s="125">
        <v>2</v>
      </c>
      <c r="E3428" s="125">
        <v>1</v>
      </c>
      <c r="F3428" s="129">
        <v>4458.6590960000003</v>
      </c>
      <c r="G3428" s="129">
        <v>0</v>
      </c>
      <c r="H3428" s="129">
        <v>6006.5460000000003</v>
      </c>
      <c r="I3428" s="129">
        <v>4458.6590960000003</v>
      </c>
      <c r="J3428" s="129">
        <v>4458.6590960000003</v>
      </c>
    </row>
    <row r="3429" spans="1:10" hidden="1" x14ac:dyDescent="0.25">
      <c r="A3429" s="125">
        <v>924926</v>
      </c>
      <c r="B3429" s="125">
        <v>2012</v>
      </c>
      <c r="C3429" s="125">
        <v>16</v>
      </c>
      <c r="D3429" s="125">
        <v>2</v>
      </c>
      <c r="E3429" s="125">
        <v>2</v>
      </c>
      <c r="F3429" s="125">
        <v>4091.6149169999999</v>
      </c>
      <c r="G3429" s="125">
        <v>0</v>
      </c>
      <c r="H3429" s="125">
        <v>4458.6590960000003</v>
      </c>
      <c r="I3429" s="125">
        <v>4094.8325140000002</v>
      </c>
      <c r="J3429" s="125">
        <v>4091.6149169999999</v>
      </c>
    </row>
    <row r="3430" spans="1:10" hidden="1" x14ac:dyDescent="0.25">
      <c r="A3430" s="125">
        <v>924927</v>
      </c>
      <c r="B3430" s="125">
        <v>2012</v>
      </c>
      <c r="C3430" s="125">
        <v>16</v>
      </c>
      <c r="D3430" s="125">
        <v>2</v>
      </c>
      <c r="E3430" s="125">
        <v>3</v>
      </c>
      <c r="F3430" s="125">
        <v>3512.2896059999998</v>
      </c>
      <c r="G3430" s="125">
        <v>62.527482999999997</v>
      </c>
      <c r="H3430" s="125">
        <v>4091.6149169999999</v>
      </c>
      <c r="I3430" s="125">
        <v>3601.0302889999998</v>
      </c>
      <c r="J3430" s="125">
        <v>3574.81709</v>
      </c>
    </row>
    <row r="3431" spans="1:10" hidden="1" x14ac:dyDescent="0.25">
      <c r="A3431" s="125">
        <v>924928</v>
      </c>
      <c r="B3431" s="125">
        <v>2012</v>
      </c>
      <c r="C3431" s="125">
        <v>16</v>
      </c>
      <c r="D3431" s="125">
        <v>2</v>
      </c>
      <c r="E3431" s="125">
        <v>4</v>
      </c>
      <c r="F3431" s="125">
        <v>4458.6590960000003</v>
      </c>
      <c r="G3431" s="125">
        <v>0</v>
      </c>
      <c r="H3431" s="125">
        <v>6006.5460000000003</v>
      </c>
      <c r="I3431" s="125">
        <v>4458.6590960000003</v>
      </c>
      <c r="J3431" s="125">
        <v>4458.6590960000003</v>
      </c>
    </row>
    <row r="3432" spans="1:10" x14ac:dyDescent="0.25">
      <c r="A3432" s="125">
        <v>924929</v>
      </c>
      <c r="B3432" s="125">
        <v>2012</v>
      </c>
      <c r="C3432" s="125">
        <v>16</v>
      </c>
      <c r="D3432" s="125">
        <v>3</v>
      </c>
      <c r="E3432" s="125">
        <v>1</v>
      </c>
      <c r="F3432" s="129">
        <v>2783.2790879999998</v>
      </c>
      <c r="G3432" s="129">
        <v>0</v>
      </c>
      <c r="H3432" s="129">
        <v>3444.7503999999999</v>
      </c>
      <c r="I3432" s="129">
        <v>2797.8262749999999</v>
      </c>
      <c r="J3432" s="129">
        <v>2783.2790879999998</v>
      </c>
    </row>
    <row r="3433" spans="1:10" hidden="1" x14ac:dyDescent="0.25">
      <c r="A3433" s="125">
        <v>924930</v>
      </c>
      <c r="B3433" s="125">
        <v>2012</v>
      </c>
      <c r="C3433" s="125">
        <v>16</v>
      </c>
      <c r="D3433" s="125">
        <v>3</v>
      </c>
      <c r="E3433" s="125">
        <v>2</v>
      </c>
      <c r="F3433" s="125">
        <v>2613.007012</v>
      </c>
      <c r="G3433" s="125">
        <v>0</v>
      </c>
      <c r="H3433" s="125">
        <v>2783.2790879999998</v>
      </c>
      <c r="I3433" s="125">
        <v>2622.683884</v>
      </c>
      <c r="J3433" s="125">
        <v>2613.007012</v>
      </c>
    </row>
    <row r="3434" spans="1:10" hidden="1" x14ac:dyDescent="0.25">
      <c r="A3434" s="125">
        <v>924931</v>
      </c>
      <c r="B3434" s="125">
        <v>2012</v>
      </c>
      <c r="C3434" s="125">
        <v>16</v>
      </c>
      <c r="D3434" s="125">
        <v>3</v>
      </c>
      <c r="E3434" s="125">
        <v>3</v>
      </c>
      <c r="F3434" s="125">
        <v>2077.9484779999998</v>
      </c>
      <c r="G3434" s="125">
        <v>85.890268000000006</v>
      </c>
      <c r="H3434" s="125">
        <v>2613.007012</v>
      </c>
      <c r="I3434" s="125">
        <v>2390.117514</v>
      </c>
      <c r="J3434" s="125">
        <v>2163.8387469999998</v>
      </c>
    </row>
    <row r="3435" spans="1:10" hidden="1" x14ac:dyDescent="0.25">
      <c r="A3435" s="125">
        <v>924932</v>
      </c>
      <c r="B3435" s="125">
        <v>2012</v>
      </c>
      <c r="C3435" s="125">
        <v>16</v>
      </c>
      <c r="D3435" s="125">
        <v>3</v>
      </c>
      <c r="E3435" s="125">
        <v>4</v>
      </c>
      <c r="F3435" s="125">
        <v>2839.9521949999998</v>
      </c>
      <c r="G3435" s="125">
        <v>0</v>
      </c>
      <c r="H3435" s="125">
        <v>3512.2896059999998</v>
      </c>
      <c r="I3435" s="125">
        <v>2852.6816180000001</v>
      </c>
      <c r="J3435" s="125">
        <v>2839.9521949999998</v>
      </c>
    </row>
    <row r="3436" spans="1:10" x14ac:dyDescent="0.25">
      <c r="A3436" s="125">
        <v>924933</v>
      </c>
      <c r="B3436" s="125">
        <v>2012</v>
      </c>
      <c r="C3436" s="125">
        <v>16</v>
      </c>
      <c r="D3436" s="125">
        <v>4</v>
      </c>
      <c r="E3436" s="125">
        <v>1</v>
      </c>
      <c r="F3436" s="129">
        <v>1035.937907</v>
      </c>
      <c r="G3436" s="129">
        <v>0</v>
      </c>
      <c r="H3436" s="129">
        <v>1239.2805499999999</v>
      </c>
      <c r="I3436" s="129">
        <v>1087.964395</v>
      </c>
      <c r="J3436" s="129">
        <v>1035.937907</v>
      </c>
    </row>
    <row r="3437" spans="1:10" hidden="1" x14ac:dyDescent="0.25">
      <c r="A3437" s="125">
        <v>924934</v>
      </c>
      <c r="B3437" s="125">
        <v>2012</v>
      </c>
      <c r="C3437" s="125">
        <v>16</v>
      </c>
      <c r="D3437" s="125">
        <v>4</v>
      </c>
      <c r="E3437" s="125">
        <v>2</v>
      </c>
      <c r="F3437" s="125">
        <v>906.77033200000005</v>
      </c>
      <c r="G3437" s="125">
        <v>0</v>
      </c>
      <c r="H3437" s="125">
        <v>1035.937907</v>
      </c>
      <c r="I3437" s="125">
        <v>998.12617299999999</v>
      </c>
      <c r="J3437" s="125">
        <v>906.77033200000005</v>
      </c>
    </row>
    <row r="3438" spans="1:10" hidden="1" x14ac:dyDescent="0.25">
      <c r="A3438" s="125">
        <v>924935</v>
      </c>
      <c r="B3438" s="125">
        <v>2012</v>
      </c>
      <c r="C3438" s="125">
        <v>16</v>
      </c>
      <c r="D3438" s="125">
        <v>4</v>
      </c>
      <c r="E3438" s="125">
        <v>3</v>
      </c>
      <c r="F3438" s="125">
        <v>256.08148599999998</v>
      </c>
      <c r="G3438" s="125">
        <v>511.45189099999999</v>
      </c>
      <c r="H3438" s="125">
        <v>906.77033200000005</v>
      </c>
      <c r="I3438" s="125">
        <v>857.53270299999997</v>
      </c>
      <c r="J3438" s="125">
        <v>767.53337699999997</v>
      </c>
    </row>
    <row r="3439" spans="1:10" hidden="1" x14ac:dyDescent="0.25">
      <c r="A3439" s="125">
        <v>924936</v>
      </c>
      <c r="B3439" s="125">
        <v>2012</v>
      </c>
      <c r="C3439" s="125">
        <v>16</v>
      </c>
      <c r="D3439" s="125">
        <v>4</v>
      </c>
      <c r="E3439" s="125">
        <v>4</v>
      </c>
      <c r="F3439" s="125">
        <v>1785.903607</v>
      </c>
      <c r="G3439" s="125">
        <v>0</v>
      </c>
      <c r="H3439" s="125">
        <v>2077.9484779999998</v>
      </c>
      <c r="I3439" s="125">
        <v>1824.230969</v>
      </c>
      <c r="J3439" s="125">
        <v>1785.903607</v>
      </c>
    </row>
    <row r="3440" spans="1:10" x14ac:dyDescent="0.25">
      <c r="A3440" s="125">
        <v>924937</v>
      </c>
      <c r="B3440" s="125">
        <v>2012</v>
      </c>
      <c r="C3440" s="125">
        <v>16</v>
      </c>
      <c r="D3440" s="125">
        <v>5</v>
      </c>
      <c r="E3440" s="125">
        <v>1</v>
      </c>
      <c r="F3440" s="129">
        <v>284.797776</v>
      </c>
      <c r="G3440" s="129">
        <v>0</v>
      </c>
      <c r="H3440" s="129">
        <v>345.04129999999998</v>
      </c>
      <c r="I3440" s="129">
        <v>324.47683899999998</v>
      </c>
      <c r="J3440" s="129">
        <v>284.797776</v>
      </c>
    </row>
    <row r="3441" spans="1:10" hidden="1" x14ac:dyDescent="0.25">
      <c r="A3441" s="125">
        <v>924938</v>
      </c>
      <c r="B3441" s="125">
        <v>2012</v>
      </c>
      <c r="C3441" s="125">
        <v>16</v>
      </c>
      <c r="D3441" s="125">
        <v>5</v>
      </c>
      <c r="E3441" s="125">
        <v>2</v>
      </c>
      <c r="F3441" s="125">
        <v>213.63495900000001</v>
      </c>
      <c r="G3441" s="125">
        <v>0</v>
      </c>
      <c r="H3441" s="125">
        <v>284.797776</v>
      </c>
      <c r="I3441" s="125">
        <v>279.84229499999998</v>
      </c>
      <c r="J3441" s="125">
        <v>213.63495900000001</v>
      </c>
    </row>
    <row r="3442" spans="1:10" hidden="1" x14ac:dyDescent="0.25">
      <c r="A3442" s="125">
        <v>924939</v>
      </c>
      <c r="B3442" s="125">
        <v>2012</v>
      </c>
      <c r="C3442" s="125">
        <v>16</v>
      </c>
      <c r="D3442" s="125">
        <v>5</v>
      </c>
      <c r="E3442" s="125">
        <v>3</v>
      </c>
      <c r="F3442" s="125">
        <v>0</v>
      </c>
      <c r="G3442" s="125">
        <v>170.55193199999999</v>
      </c>
      <c r="H3442" s="125">
        <v>213.63495900000001</v>
      </c>
      <c r="I3442" s="125">
        <v>208.08045000000001</v>
      </c>
      <c r="J3442" s="125">
        <v>170.55193199999999</v>
      </c>
    </row>
    <row r="3443" spans="1:10" hidden="1" x14ac:dyDescent="0.25">
      <c r="A3443" s="125">
        <v>924940</v>
      </c>
      <c r="B3443" s="125">
        <v>2012</v>
      </c>
      <c r="C3443" s="125">
        <v>16</v>
      </c>
      <c r="D3443" s="125">
        <v>5</v>
      </c>
      <c r="E3443" s="125">
        <v>4</v>
      </c>
      <c r="F3443" s="125">
        <v>230.36388500000001</v>
      </c>
      <c r="G3443" s="125">
        <v>0</v>
      </c>
      <c r="H3443" s="125">
        <v>256.08148599999998</v>
      </c>
      <c r="I3443" s="125">
        <v>240.81903</v>
      </c>
      <c r="J3443" s="125">
        <v>230.36388500000001</v>
      </c>
    </row>
    <row r="3444" spans="1:10" x14ac:dyDescent="0.25">
      <c r="A3444" s="125">
        <v>924941</v>
      </c>
      <c r="B3444" s="125">
        <v>2012</v>
      </c>
      <c r="C3444" s="125">
        <v>17</v>
      </c>
      <c r="D3444" s="125">
        <v>2</v>
      </c>
      <c r="E3444" s="125">
        <v>1</v>
      </c>
      <c r="F3444" s="129">
        <v>963.05272100000002</v>
      </c>
      <c r="G3444" s="129">
        <v>0</v>
      </c>
      <c r="H3444" s="129">
        <v>1303.5940000000001</v>
      </c>
      <c r="I3444" s="129">
        <v>967.657826</v>
      </c>
      <c r="J3444" s="129">
        <v>963.05272100000002</v>
      </c>
    </row>
    <row r="3445" spans="1:10" hidden="1" x14ac:dyDescent="0.25">
      <c r="A3445" s="125">
        <v>924942</v>
      </c>
      <c r="B3445" s="125">
        <v>2012</v>
      </c>
      <c r="C3445" s="125">
        <v>17</v>
      </c>
      <c r="D3445" s="125">
        <v>2</v>
      </c>
      <c r="E3445" s="125">
        <v>2</v>
      </c>
      <c r="F3445" s="125">
        <v>883.52360199999998</v>
      </c>
      <c r="G3445" s="125">
        <v>0</v>
      </c>
      <c r="H3445" s="125">
        <v>963.05272100000002</v>
      </c>
      <c r="I3445" s="125">
        <v>884.46761900000001</v>
      </c>
      <c r="J3445" s="125">
        <v>883.52360199999998</v>
      </c>
    </row>
    <row r="3446" spans="1:10" hidden="1" x14ac:dyDescent="0.25">
      <c r="A3446" s="125">
        <v>924943</v>
      </c>
      <c r="B3446" s="125">
        <v>2012</v>
      </c>
      <c r="C3446" s="125">
        <v>17</v>
      </c>
      <c r="D3446" s="125">
        <v>2</v>
      </c>
      <c r="E3446" s="125">
        <v>3</v>
      </c>
      <c r="F3446" s="125">
        <v>739.75494100000003</v>
      </c>
      <c r="G3446" s="125">
        <v>29.158041000000001</v>
      </c>
      <c r="H3446" s="125">
        <v>883.52360199999998</v>
      </c>
      <c r="I3446" s="125">
        <v>777.58912199999997</v>
      </c>
      <c r="J3446" s="125">
        <v>768.91298300000005</v>
      </c>
    </row>
    <row r="3447" spans="1:10" hidden="1" x14ac:dyDescent="0.25">
      <c r="A3447" s="125">
        <v>924944</v>
      </c>
      <c r="B3447" s="125">
        <v>2012</v>
      </c>
      <c r="C3447" s="125">
        <v>17</v>
      </c>
      <c r="D3447" s="125">
        <v>2</v>
      </c>
      <c r="E3447" s="125">
        <v>4</v>
      </c>
      <c r="F3447" s="125">
        <v>963.92401500000005</v>
      </c>
      <c r="G3447" s="125">
        <v>0</v>
      </c>
      <c r="H3447" s="125">
        <v>1303.5940000000001</v>
      </c>
      <c r="I3447" s="125">
        <v>967.657826</v>
      </c>
      <c r="J3447" s="125">
        <v>963.92401500000005</v>
      </c>
    </row>
    <row r="3448" spans="1:10" x14ac:dyDescent="0.25">
      <c r="A3448" s="125">
        <v>924945</v>
      </c>
      <c r="B3448" s="125">
        <v>2012</v>
      </c>
      <c r="C3448" s="125">
        <v>17</v>
      </c>
      <c r="D3448" s="125">
        <v>3</v>
      </c>
      <c r="E3448" s="125">
        <v>1</v>
      </c>
      <c r="F3448" s="129">
        <v>2252.0260549999998</v>
      </c>
      <c r="G3448" s="129">
        <v>0</v>
      </c>
      <c r="H3448" s="129">
        <v>2804.8085999999998</v>
      </c>
      <c r="I3448" s="129">
        <v>2278.0655449999999</v>
      </c>
      <c r="J3448" s="129">
        <v>2252.0260549999998</v>
      </c>
    </row>
    <row r="3449" spans="1:10" hidden="1" x14ac:dyDescent="0.25">
      <c r="A3449" s="125">
        <v>924946</v>
      </c>
      <c r="B3449" s="125">
        <v>2012</v>
      </c>
      <c r="C3449" s="125">
        <v>17</v>
      </c>
      <c r="D3449" s="125">
        <v>3</v>
      </c>
      <c r="E3449" s="125">
        <v>2</v>
      </c>
      <c r="F3449" s="125">
        <v>2100.2230209999998</v>
      </c>
      <c r="G3449" s="125">
        <v>0</v>
      </c>
      <c r="H3449" s="125">
        <v>2252.0260549999998</v>
      </c>
      <c r="I3449" s="125">
        <v>2122.084151</v>
      </c>
      <c r="J3449" s="125">
        <v>2100.2230209999998</v>
      </c>
    </row>
    <row r="3450" spans="1:10" hidden="1" x14ac:dyDescent="0.25">
      <c r="A3450" s="125">
        <v>924947</v>
      </c>
      <c r="B3450" s="125">
        <v>2012</v>
      </c>
      <c r="C3450" s="125">
        <v>17</v>
      </c>
      <c r="D3450" s="125">
        <v>3</v>
      </c>
      <c r="E3450" s="125">
        <v>3</v>
      </c>
      <c r="F3450" s="125">
        <v>1437.256838</v>
      </c>
      <c r="G3450" s="125">
        <v>388.39515699999998</v>
      </c>
      <c r="H3450" s="125">
        <v>2100.2230209999998</v>
      </c>
      <c r="I3450" s="125">
        <v>1921.073997</v>
      </c>
      <c r="J3450" s="125">
        <v>1825.6519949999999</v>
      </c>
    </row>
    <row r="3451" spans="1:10" hidden="1" x14ac:dyDescent="0.25">
      <c r="A3451" s="125">
        <v>924948</v>
      </c>
      <c r="B3451" s="125">
        <v>2012</v>
      </c>
      <c r="C3451" s="125">
        <v>17</v>
      </c>
      <c r="D3451" s="125">
        <v>3</v>
      </c>
      <c r="E3451" s="125">
        <v>4</v>
      </c>
      <c r="F3451" s="125">
        <v>597.19304999999997</v>
      </c>
      <c r="G3451" s="125">
        <v>0</v>
      </c>
      <c r="H3451" s="125">
        <v>739.75494100000003</v>
      </c>
      <c r="I3451" s="125">
        <v>600.82896300000004</v>
      </c>
      <c r="J3451" s="125">
        <v>597.19304999999997</v>
      </c>
    </row>
    <row r="3452" spans="1:10" x14ac:dyDescent="0.25">
      <c r="A3452" s="125">
        <v>924949</v>
      </c>
      <c r="B3452" s="125">
        <v>2012</v>
      </c>
      <c r="C3452" s="125">
        <v>17</v>
      </c>
      <c r="D3452" s="125">
        <v>4</v>
      </c>
      <c r="E3452" s="125">
        <v>1</v>
      </c>
      <c r="F3452" s="129">
        <v>771.89457500000003</v>
      </c>
      <c r="G3452" s="129">
        <v>0</v>
      </c>
      <c r="H3452" s="129">
        <v>904.17600000000004</v>
      </c>
      <c r="I3452" s="129">
        <v>793.77611000000002</v>
      </c>
      <c r="J3452" s="129">
        <v>771.89457500000003</v>
      </c>
    </row>
    <row r="3453" spans="1:10" hidden="1" x14ac:dyDescent="0.25">
      <c r="A3453" s="125">
        <v>924950</v>
      </c>
      <c r="B3453" s="125">
        <v>2012</v>
      </c>
      <c r="C3453" s="125">
        <v>17</v>
      </c>
      <c r="D3453" s="125">
        <v>4</v>
      </c>
      <c r="E3453" s="125">
        <v>2</v>
      </c>
      <c r="F3453" s="125">
        <v>696.74542399999996</v>
      </c>
      <c r="G3453" s="125">
        <v>0</v>
      </c>
      <c r="H3453" s="125">
        <v>771.89457500000003</v>
      </c>
      <c r="I3453" s="125">
        <v>743.72042299999998</v>
      </c>
      <c r="J3453" s="125">
        <v>696.74542399999996</v>
      </c>
    </row>
    <row r="3454" spans="1:10" hidden="1" x14ac:dyDescent="0.25">
      <c r="A3454" s="125">
        <v>924951</v>
      </c>
      <c r="B3454" s="125">
        <v>2012</v>
      </c>
      <c r="C3454" s="125">
        <v>17</v>
      </c>
      <c r="D3454" s="125">
        <v>4</v>
      </c>
      <c r="E3454" s="125">
        <v>3</v>
      </c>
      <c r="F3454" s="125">
        <v>58.700380000000003</v>
      </c>
      <c r="G3454" s="125">
        <v>590.13768800000003</v>
      </c>
      <c r="H3454" s="125">
        <v>696.74542399999996</v>
      </c>
      <c r="I3454" s="125">
        <v>658.912147</v>
      </c>
      <c r="J3454" s="125">
        <v>648.83806800000002</v>
      </c>
    </row>
    <row r="3455" spans="1:10" hidden="1" x14ac:dyDescent="0.25">
      <c r="A3455" s="125">
        <v>924952</v>
      </c>
      <c r="B3455" s="125">
        <v>2012</v>
      </c>
      <c r="C3455" s="125">
        <v>17</v>
      </c>
      <c r="D3455" s="125">
        <v>4</v>
      </c>
      <c r="E3455" s="125">
        <v>4</v>
      </c>
      <c r="F3455" s="125">
        <v>1254.1066410000001</v>
      </c>
      <c r="G3455" s="125">
        <v>0</v>
      </c>
      <c r="H3455" s="125">
        <v>1437.256838</v>
      </c>
      <c r="I3455" s="125">
        <v>1261.7677779999999</v>
      </c>
      <c r="J3455" s="125">
        <v>1254.1066410000001</v>
      </c>
    </row>
    <row r="3456" spans="1:10" x14ac:dyDescent="0.25">
      <c r="A3456" s="125">
        <v>924953</v>
      </c>
      <c r="B3456" s="125">
        <v>2012</v>
      </c>
      <c r="C3456" s="125">
        <v>17</v>
      </c>
      <c r="D3456" s="125">
        <v>5</v>
      </c>
      <c r="E3456" s="125">
        <v>1</v>
      </c>
      <c r="F3456" s="129">
        <v>34.487265999999998</v>
      </c>
      <c r="G3456" s="129">
        <v>0</v>
      </c>
      <c r="H3456" s="129">
        <v>41.8643</v>
      </c>
      <c r="I3456" s="129">
        <v>39.369188000000001</v>
      </c>
      <c r="J3456" s="129">
        <v>34.487265999999998</v>
      </c>
    </row>
    <row r="3457" spans="1:10" hidden="1" x14ac:dyDescent="0.25">
      <c r="A3457" s="125">
        <v>924954</v>
      </c>
      <c r="B3457" s="125">
        <v>2012</v>
      </c>
      <c r="C3457" s="125">
        <v>17</v>
      </c>
      <c r="D3457" s="125">
        <v>5</v>
      </c>
      <c r="E3457" s="125">
        <v>2</v>
      </c>
      <c r="F3457" s="125">
        <v>33.886440999999998</v>
      </c>
      <c r="G3457" s="125">
        <v>0</v>
      </c>
      <c r="H3457" s="125">
        <v>34.487265999999998</v>
      </c>
      <c r="I3457" s="125">
        <v>33.887186999999997</v>
      </c>
      <c r="J3457" s="125">
        <v>33.886440999999998</v>
      </c>
    </row>
    <row r="3458" spans="1:10" hidden="1" x14ac:dyDescent="0.25">
      <c r="A3458" s="125">
        <v>924955</v>
      </c>
      <c r="B3458" s="125">
        <v>2012</v>
      </c>
      <c r="C3458" s="125">
        <v>17</v>
      </c>
      <c r="D3458" s="125">
        <v>5</v>
      </c>
      <c r="E3458" s="125">
        <v>3</v>
      </c>
      <c r="F3458" s="125">
        <v>0</v>
      </c>
      <c r="G3458" s="125">
        <v>33.003776000000002</v>
      </c>
      <c r="H3458" s="125">
        <v>33.886440999999998</v>
      </c>
      <c r="I3458" s="125">
        <v>33.005392999999998</v>
      </c>
      <c r="J3458" s="125">
        <v>33.003776000000002</v>
      </c>
    </row>
    <row r="3459" spans="1:10" hidden="1" x14ac:dyDescent="0.25">
      <c r="A3459" s="125">
        <v>924956</v>
      </c>
      <c r="B3459" s="125">
        <v>2012</v>
      </c>
      <c r="C3459" s="125">
        <v>17</v>
      </c>
      <c r="D3459" s="125">
        <v>5</v>
      </c>
      <c r="E3459" s="125">
        <v>4</v>
      </c>
      <c r="F3459" s="125">
        <v>54.586036</v>
      </c>
      <c r="G3459" s="125">
        <v>0</v>
      </c>
      <c r="H3459" s="125">
        <v>58.700380000000003</v>
      </c>
      <c r="I3459" s="125">
        <v>55.201836999999998</v>
      </c>
      <c r="J3459" s="125">
        <v>54.586036</v>
      </c>
    </row>
    <row r="3460" spans="1:10" x14ac:dyDescent="0.25">
      <c r="A3460" s="125">
        <v>924957</v>
      </c>
      <c r="B3460" s="125">
        <v>2012</v>
      </c>
      <c r="C3460" s="125">
        <v>18</v>
      </c>
      <c r="D3460" s="125">
        <v>2</v>
      </c>
      <c r="E3460" s="125">
        <v>1</v>
      </c>
      <c r="F3460" s="129">
        <v>2542.8173670000001</v>
      </c>
      <c r="G3460" s="129">
        <v>0</v>
      </c>
      <c r="H3460" s="129">
        <v>3441.973</v>
      </c>
      <c r="I3460" s="129">
        <v>2554.9765579999998</v>
      </c>
      <c r="J3460" s="129">
        <v>2542.8173670000001</v>
      </c>
    </row>
    <row r="3461" spans="1:10" hidden="1" x14ac:dyDescent="0.25">
      <c r="A3461" s="125">
        <v>924958</v>
      </c>
      <c r="B3461" s="125">
        <v>2012</v>
      </c>
      <c r="C3461" s="125">
        <v>18</v>
      </c>
      <c r="D3461" s="125">
        <v>2</v>
      </c>
      <c r="E3461" s="125">
        <v>2</v>
      </c>
      <c r="F3461" s="125">
        <v>2332.8309129999998</v>
      </c>
      <c r="G3461" s="125">
        <v>0</v>
      </c>
      <c r="H3461" s="125">
        <v>2542.8173670000001</v>
      </c>
      <c r="I3461" s="125">
        <v>2335.3234699999998</v>
      </c>
      <c r="J3461" s="125">
        <v>2332.8309129999998</v>
      </c>
    </row>
    <row r="3462" spans="1:10" hidden="1" x14ac:dyDescent="0.25">
      <c r="A3462" s="125">
        <v>924959</v>
      </c>
      <c r="B3462" s="125">
        <v>2012</v>
      </c>
      <c r="C3462" s="125">
        <v>18</v>
      </c>
      <c r="D3462" s="125">
        <v>2</v>
      </c>
      <c r="E3462" s="125">
        <v>3</v>
      </c>
      <c r="F3462" s="125">
        <v>1953.228179</v>
      </c>
      <c r="G3462" s="125">
        <v>76.988073999999997</v>
      </c>
      <c r="H3462" s="125">
        <v>2332.8309129999998</v>
      </c>
      <c r="I3462" s="125">
        <v>2053.124487</v>
      </c>
      <c r="J3462" s="125">
        <v>2030.2162530000001</v>
      </c>
    </row>
    <row r="3463" spans="1:10" hidden="1" x14ac:dyDescent="0.25">
      <c r="A3463" s="125">
        <v>924960</v>
      </c>
      <c r="B3463" s="125">
        <v>2012</v>
      </c>
      <c r="C3463" s="125">
        <v>18</v>
      </c>
      <c r="D3463" s="125">
        <v>2</v>
      </c>
      <c r="E3463" s="125">
        <v>4</v>
      </c>
      <c r="F3463" s="125">
        <v>2545.1179059999999</v>
      </c>
      <c r="G3463" s="125">
        <v>0</v>
      </c>
      <c r="H3463" s="125">
        <v>3441.973</v>
      </c>
      <c r="I3463" s="125">
        <v>2554.9765579999998</v>
      </c>
      <c r="J3463" s="125">
        <v>2545.1179059999999</v>
      </c>
    </row>
    <row r="3464" spans="1:10" x14ac:dyDescent="0.25">
      <c r="A3464" s="125">
        <v>924961</v>
      </c>
      <c r="B3464" s="125">
        <v>2012</v>
      </c>
      <c r="C3464" s="125">
        <v>18</v>
      </c>
      <c r="D3464" s="125">
        <v>3</v>
      </c>
      <c r="E3464" s="125">
        <v>1</v>
      </c>
      <c r="F3464" s="129">
        <v>2360.2192</v>
      </c>
      <c r="G3464" s="129">
        <v>0</v>
      </c>
      <c r="H3464" s="129">
        <v>2963.7107999999998</v>
      </c>
      <c r="I3464" s="129">
        <v>2407.125912</v>
      </c>
      <c r="J3464" s="129">
        <v>2360.2192</v>
      </c>
    </row>
    <row r="3465" spans="1:10" hidden="1" x14ac:dyDescent="0.25">
      <c r="A3465" s="125">
        <v>924962</v>
      </c>
      <c r="B3465" s="125">
        <v>2012</v>
      </c>
      <c r="C3465" s="125">
        <v>18</v>
      </c>
      <c r="D3465" s="125">
        <v>3</v>
      </c>
      <c r="E3465" s="125">
        <v>2</v>
      </c>
      <c r="F3465" s="125">
        <v>2198.1025760000002</v>
      </c>
      <c r="G3465" s="125">
        <v>0</v>
      </c>
      <c r="H3465" s="125">
        <v>2360.2192</v>
      </c>
      <c r="I3465" s="125">
        <v>2224.0345520000001</v>
      </c>
      <c r="J3465" s="125">
        <v>2198.1025760000002</v>
      </c>
    </row>
    <row r="3466" spans="1:10" hidden="1" x14ac:dyDescent="0.25">
      <c r="A3466" s="125">
        <v>924963</v>
      </c>
      <c r="B3466" s="125">
        <v>2012</v>
      </c>
      <c r="C3466" s="125">
        <v>18</v>
      </c>
      <c r="D3466" s="125">
        <v>3</v>
      </c>
      <c r="E3466" s="125">
        <v>3</v>
      </c>
      <c r="F3466" s="125">
        <v>1489.6732850000001</v>
      </c>
      <c r="G3466" s="125">
        <v>402.559845</v>
      </c>
      <c r="H3466" s="125">
        <v>2198.1025760000002</v>
      </c>
      <c r="I3466" s="125">
        <v>2010.6044260000001</v>
      </c>
      <c r="J3466" s="125">
        <v>1892.233129</v>
      </c>
    </row>
    <row r="3467" spans="1:10" hidden="1" x14ac:dyDescent="0.25">
      <c r="A3467" s="125">
        <v>924964</v>
      </c>
      <c r="B3467" s="125">
        <v>2012</v>
      </c>
      <c r="C3467" s="125">
        <v>18</v>
      </c>
      <c r="D3467" s="125">
        <v>3</v>
      </c>
      <c r="E3467" s="125">
        <v>4</v>
      </c>
      <c r="F3467" s="125">
        <v>1563.7513690000001</v>
      </c>
      <c r="G3467" s="125">
        <v>0</v>
      </c>
      <c r="H3467" s="125">
        <v>1953.228179</v>
      </c>
      <c r="I3467" s="125">
        <v>1586.4119270000001</v>
      </c>
      <c r="J3467" s="125">
        <v>1563.7513690000001</v>
      </c>
    </row>
    <row r="3468" spans="1:10" x14ac:dyDescent="0.25">
      <c r="A3468" s="125">
        <v>924965</v>
      </c>
      <c r="B3468" s="125">
        <v>2012</v>
      </c>
      <c r="C3468" s="125">
        <v>18</v>
      </c>
      <c r="D3468" s="125">
        <v>4</v>
      </c>
      <c r="E3468" s="125">
        <v>1</v>
      </c>
      <c r="F3468" s="129">
        <v>337.601338</v>
      </c>
      <c r="G3468" s="129">
        <v>0</v>
      </c>
      <c r="H3468" s="129">
        <v>401.31</v>
      </c>
      <c r="I3468" s="129">
        <v>352.31004899999999</v>
      </c>
      <c r="J3468" s="129">
        <v>337.601338</v>
      </c>
    </row>
    <row r="3469" spans="1:10" hidden="1" x14ac:dyDescent="0.25">
      <c r="A3469" s="125">
        <v>924966</v>
      </c>
      <c r="B3469" s="125">
        <v>2012</v>
      </c>
      <c r="C3469" s="125">
        <v>18</v>
      </c>
      <c r="D3469" s="125">
        <v>4</v>
      </c>
      <c r="E3469" s="125">
        <v>2</v>
      </c>
      <c r="F3469" s="125">
        <v>304.73356699999999</v>
      </c>
      <c r="G3469" s="125">
        <v>0</v>
      </c>
      <c r="H3469" s="125">
        <v>337.601338</v>
      </c>
      <c r="I3469" s="125">
        <v>325.27888899999999</v>
      </c>
      <c r="J3469" s="125">
        <v>304.73356699999999</v>
      </c>
    </row>
    <row r="3470" spans="1:10" hidden="1" x14ac:dyDescent="0.25">
      <c r="A3470" s="125">
        <v>924967</v>
      </c>
      <c r="B3470" s="125">
        <v>2012</v>
      </c>
      <c r="C3470" s="125">
        <v>18</v>
      </c>
      <c r="D3470" s="125">
        <v>4</v>
      </c>
      <c r="E3470" s="125">
        <v>3</v>
      </c>
      <c r="F3470" s="125">
        <v>25.673618000000001</v>
      </c>
      <c r="G3470" s="125">
        <v>258.10684500000002</v>
      </c>
      <c r="H3470" s="125">
        <v>304.73356699999999</v>
      </c>
      <c r="I3470" s="125">
        <v>288.18653499999999</v>
      </c>
      <c r="J3470" s="125">
        <v>283.780463</v>
      </c>
    </row>
    <row r="3471" spans="1:10" hidden="1" x14ac:dyDescent="0.25">
      <c r="A3471" s="125">
        <v>924968</v>
      </c>
      <c r="B3471" s="125">
        <v>2012</v>
      </c>
      <c r="C3471" s="125">
        <v>18</v>
      </c>
      <c r="D3471" s="125">
        <v>4</v>
      </c>
      <c r="E3471" s="125">
        <v>4</v>
      </c>
      <c r="F3471" s="125">
        <v>1285.644728</v>
      </c>
      <c r="G3471" s="125">
        <v>0</v>
      </c>
      <c r="H3471" s="125">
        <v>1489.6732850000001</v>
      </c>
      <c r="I3471" s="125">
        <v>1307.784177</v>
      </c>
      <c r="J3471" s="125">
        <v>1285.644728</v>
      </c>
    </row>
    <row r="3472" spans="1:10" x14ac:dyDescent="0.25">
      <c r="A3472" s="125">
        <v>924969</v>
      </c>
      <c r="B3472" s="125">
        <v>2012</v>
      </c>
      <c r="C3472" s="125">
        <v>18</v>
      </c>
      <c r="D3472" s="125">
        <v>5</v>
      </c>
      <c r="E3472" s="125">
        <v>1</v>
      </c>
      <c r="F3472" s="129">
        <v>59.593629</v>
      </c>
      <c r="G3472" s="129">
        <v>0</v>
      </c>
      <c r="H3472" s="129">
        <v>75.978549999999998</v>
      </c>
      <c r="I3472" s="129">
        <v>71.450227999999996</v>
      </c>
      <c r="J3472" s="129">
        <v>59.593629</v>
      </c>
    </row>
    <row r="3473" spans="1:10" hidden="1" x14ac:dyDescent="0.25">
      <c r="A3473" s="125">
        <v>924970</v>
      </c>
      <c r="B3473" s="125">
        <v>2012</v>
      </c>
      <c r="C3473" s="125">
        <v>18</v>
      </c>
      <c r="D3473" s="125">
        <v>5</v>
      </c>
      <c r="E3473" s="125">
        <v>2</v>
      </c>
      <c r="F3473" s="125">
        <v>58.555410000000002</v>
      </c>
      <c r="G3473" s="125">
        <v>0</v>
      </c>
      <c r="H3473" s="125">
        <v>59.593629</v>
      </c>
      <c r="I3473" s="125">
        <v>58.556699999999999</v>
      </c>
      <c r="J3473" s="125">
        <v>58.555410000000002</v>
      </c>
    </row>
    <row r="3474" spans="1:10" hidden="1" x14ac:dyDescent="0.25">
      <c r="A3474" s="125">
        <v>924971</v>
      </c>
      <c r="B3474" s="125">
        <v>2012</v>
      </c>
      <c r="C3474" s="125">
        <v>18</v>
      </c>
      <c r="D3474" s="125">
        <v>5</v>
      </c>
      <c r="E3474" s="125">
        <v>3</v>
      </c>
      <c r="F3474" s="125">
        <v>0</v>
      </c>
      <c r="G3474" s="125">
        <v>57.030174000000002</v>
      </c>
      <c r="H3474" s="125">
        <v>58.555410000000002</v>
      </c>
      <c r="I3474" s="125">
        <v>57.032969000000001</v>
      </c>
      <c r="J3474" s="125">
        <v>57.030174000000002</v>
      </c>
    </row>
    <row r="3475" spans="1:10" hidden="1" x14ac:dyDescent="0.25">
      <c r="A3475" s="125">
        <v>924972</v>
      </c>
      <c r="B3475" s="125">
        <v>2012</v>
      </c>
      <c r="C3475" s="125">
        <v>18</v>
      </c>
      <c r="D3475" s="125">
        <v>5</v>
      </c>
      <c r="E3475" s="125">
        <v>4</v>
      </c>
      <c r="F3475" s="125">
        <v>23.155954000000001</v>
      </c>
      <c r="G3475" s="125">
        <v>0</v>
      </c>
      <c r="H3475" s="125">
        <v>25.673618000000001</v>
      </c>
      <c r="I3475" s="125">
        <v>24.143471000000002</v>
      </c>
      <c r="J3475" s="125">
        <v>23.155954000000001</v>
      </c>
    </row>
    <row r="3476" spans="1:10" x14ac:dyDescent="0.25">
      <c r="A3476" s="125">
        <v>924973</v>
      </c>
      <c r="B3476" s="125">
        <v>2012</v>
      </c>
      <c r="C3476" s="125">
        <v>19</v>
      </c>
      <c r="D3476" s="125">
        <v>2</v>
      </c>
      <c r="E3476" s="125">
        <v>1</v>
      </c>
      <c r="F3476" s="129">
        <v>877.10581500000001</v>
      </c>
      <c r="G3476" s="129">
        <v>0</v>
      </c>
      <c r="H3476" s="129">
        <v>1184.3643</v>
      </c>
      <c r="I3476" s="129">
        <v>879.15362000000005</v>
      </c>
      <c r="J3476" s="129">
        <v>877.10581500000001</v>
      </c>
    </row>
    <row r="3477" spans="1:10" hidden="1" x14ac:dyDescent="0.25">
      <c r="A3477" s="125">
        <v>924974</v>
      </c>
      <c r="B3477" s="125">
        <v>2012</v>
      </c>
      <c r="C3477" s="125">
        <v>19</v>
      </c>
      <c r="D3477" s="125">
        <v>2</v>
      </c>
      <c r="E3477" s="125">
        <v>2</v>
      </c>
      <c r="F3477" s="125">
        <v>804.61900600000001</v>
      </c>
      <c r="G3477" s="125">
        <v>0</v>
      </c>
      <c r="H3477" s="125">
        <v>877.10581500000001</v>
      </c>
      <c r="I3477" s="125">
        <v>805.53398000000004</v>
      </c>
      <c r="J3477" s="125">
        <v>804.61900600000001</v>
      </c>
    </row>
    <row r="3478" spans="1:10" hidden="1" x14ac:dyDescent="0.25">
      <c r="A3478" s="125">
        <v>924975</v>
      </c>
      <c r="B3478" s="125">
        <v>2012</v>
      </c>
      <c r="C3478" s="125">
        <v>19</v>
      </c>
      <c r="D3478" s="125">
        <v>2</v>
      </c>
      <c r="E3478" s="125">
        <v>3</v>
      </c>
      <c r="F3478" s="125">
        <v>697.75079300000004</v>
      </c>
      <c r="G3478" s="125">
        <v>5.5994910000000004</v>
      </c>
      <c r="H3478" s="125">
        <v>804.61900600000001</v>
      </c>
      <c r="I3478" s="125">
        <v>708.14518799999996</v>
      </c>
      <c r="J3478" s="125">
        <v>703.35028399999999</v>
      </c>
    </row>
    <row r="3479" spans="1:10" hidden="1" x14ac:dyDescent="0.25">
      <c r="A3479" s="125">
        <v>924976</v>
      </c>
      <c r="B3479" s="125">
        <v>2012</v>
      </c>
      <c r="C3479" s="125">
        <v>19</v>
      </c>
      <c r="D3479" s="125">
        <v>2</v>
      </c>
      <c r="E3479" s="125">
        <v>4</v>
      </c>
      <c r="F3479" s="125">
        <v>877.43790899999999</v>
      </c>
      <c r="G3479" s="125">
        <v>0</v>
      </c>
      <c r="H3479" s="125">
        <v>1184.3643</v>
      </c>
      <c r="I3479" s="125">
        <v>879.15362000000005</v>
      </c>
      <c r="J3479" s="125">
        <v>877.43790899999999</v>
      </c>
    </row>
    <row r="3480" spans="1:10" x14ac:dyDescent="0.25">
      <c r="A3480" s="125">
        <v>924977</v>
      </c>
      <c r="B3480" s="125">
        <v>2012</v>
      </c>
      <c r="C3480" s="125">
        <v>19</v>
      </c>
      <c r="D3480" s="125">
        <v>3</v>
      </c>
      <c r="E3480" s="125">
        <v>1</v>
      </c>
      <c r="F3480" s="129">
        <v>319.657963</v>
      </c>
      <c r="G3480" s="129">
        <v>0</v>
      </c>
      <c r="H3480" s="129">
        <v>394.72750000000002</v>
      </c>
      <c r="I3480" s="129">
        <v>320.59767599999998</v>
      </c>
      <c r="J3480" s="129">
        <v>319.657963</v>
      </c>
    </row>
    <row r="3481" spans="1:10" hidden="1" x14ac:dyDescent="0.25">
      <c r="A3481" s="125">
        <v>924978</v>
      </c>
      <c r="B3481" s="125">
        <v>2012</v>
      </c>
      <c r="C3481" s="125">
        <v>19</v>
      </c>
      <c r="D3481" s="125">
        <v>3</v>
      </c>
      <c r="E3481" s="125">
        <v>2</v>
      </c>
      <c r="F3481" s="125">
        <v>299.81349699999998</v>
      </c>
      <c r="G3481" s="125">
        <v>0</v>
      </c>
      <c r="H3481" s="125">
        <v>319.657963</v>
      </c>
      <c r="I3481" s="125">
        <v>301.21369900000002</v>
      </c>
      <c r="J3481" s="125">
        <v>299.81349699999998</v>
      </c>
    </row>
    <row r="3482" spans="1:10" hidden="1" x14ac:dyDescent="0.25">
      <c r="A3482" s="125">
        <v>924979</v>
      </c>
      <c r="B3482" s="125">
        <v>2012</v>
      </c>
      <c r="C3482" s="125">
        <v>19</v>
      </c>
      <c r="D3482" s="125">
        <v>3</v>
      </c>
      <c r="E3482" s="125">
        <v>3</v>
      </c>
      <c r="F3482" s="125">
        <v>227.181951</v>
      </c>
      <c r="G3482" s="125">
        <v>36.020524999999999</v>
      </c>
      <c r="H3482" s="125">
        <v>299.81349699999998</v>
      </c>
      <c r="I3482" s="125">
        <v>274.23940599999997</v>
      </c>
      <c r="J3482" s="125">
        <v>263.20247599999999</v>
      </c>
    </row>
    <row r="3483" spans="1:10" hidden="1" x14ac:dyDescent="0.25">
      <c r="A3483" s="125">
        <v>924980</v>
      </c>
      <c r="B3483" s="125">
        <v>2012</v>
      </c>
      <c r="C3483" s="125">
        <v>19</v>
      </c>
      <c r="D3483" s="125">
        <v>3</v>
      </c>
      <c r="E3483" s="125">
        <v>4</v>
      </c>
      <c r="F3483" s="125">
        <v>565.53310399999998</v>
      </c>
      <c r="G3483" s="125">
        <v>0</v>
      </c>
      <c r="H3483" s="125">
        <v>697.75079300000004</v>
      </c>
      <c r="I3483" s="125">
        <v>566.71319400000004</v>
      </c>
      <c r="J3483" s="125">
        <v>565.53310399999998</v>
      </c>
    </row>
    <row r="3484" spans="1:10" x14ac:dyDescent="0.25">
      <c r="A3484" s="125">
        <v>924981</v>
      </c>
      <c r="B3484" s="125">
        <v>2012</v>
      </c>
      <c r="C3484" s="125">
        <v>19</v>
      </c>
      <c r="D3484" s="125">
        <v>4</v>
      </c>
      <c r="E3484" s="125">
        <v>1</v>
      </c>
      <c r="F3484" s="129">
        <v>94.214298999999997</v>
      </c>
      <c r="G3484" s="129">
        <v>0</v>
      </c>
      <c r="H3484" s="129">
        <v>111.0158</v>
      </c>
      <c r="I3484" s="129">
        <v>97.460770999999994</v>
      </c>
      <c r="J3484" s="129">
        <v>94.214298999999997</v>
      </c>
    </row>
    <row r="3485" spans="1:10" hidden="1" x14ac:dyDescent="0.25">
      <c r="A3485" s="125">
        <v>924982</v>
      </c>
      <c r="B3485" s="125">
        <v>2012</v>
      </c>
      <c r="C3485" s="125">
        <v>19</v>
      </c>
      <c r="D3485" s="125">
        <v>4</v>
      </c>
      <c r="E3485" s="125">
        <v>2</v>
      </c>
      <c r="F3485" s="125">
        <v>86.930341999999996</v>
      </c>
      <c r="G3485" s="125">
        <v>0</v>
      </c>
      <c r="H3485" s="125">
        <v>94.214298999999997</v>
      </c>
      <c r="I3485" s="125">
        <v>90.775476999999995</v>
      </c>
      <c r="J3485" s="125">
        <v>86.930341999999996</v>
      </c>
    </row>
    <row r="3486" spans="1:10" hidden="1" x14ac:dyDescent="0.25">
      <c r="A3486" s="125">
        <v>924983</v>
      </c>
      <c r="B3486" s="125">
        <v>2012</v>
      </c>
      <c r="C3486" s="125">
        <v>19</v>
      </c>
      <c r="D3486" s="125">
        <v>4</v>
      </c>
      <c r="E3486" s="125">
        <v>3</v>
      </c>
      <c r="F3486" s="125">
        <v>7.8180180000000004</v>
      </c>
      <c r="G3486" s="125">
        <v>68.323414999999997</v>
      </c>
      <c r="H3486" s="125">
        <v>86.930341999999996</v>
      </c>
      <c r="I3486" s="125">
        <v>82.210024000000004</v>
      </c>
      <c r="J3486" s="125">
        <v>76.141433000000006</v>
      </c>
    </row>
    <row r="3487" spans="1:10" hidden="1" x14ac:dyDescent="0.25">
      <c r="A3487" s="125">
        <v>924984</v>
      </c>
      <c r="B3487" s="125">
        <v>2012</v>
      </c>
      <c r="C3487" s="125">
        <v>19</v>
      </c>
      <c r="D3487" s="125">
        <v>4</v>
      </c>
      <c r="E3487" s="125">
        <v>4</v>
      </c>
      <c r="F3487" s="125">
        <v>198.654788</v>
      </c>
      <c r="G3487" s="125">
        <v>0</v>
      </c>
      <c r="H3487" s="125">
        <v>227.181951</v>
      </c>
      <c r="I3487" s="125">
        <v>199.44303500000001</v>
      </c>
      <c r="J3487" s="125">
        <v>198.654788</v>
      </c>
    </row>
    <row r="3488" spans="1:10" x14ac:dyDescent="0.25">
      <c r="A3488" s="125">
        <v>924985</v>
      </c>
      <c r="B3488" s="125">
        <v>2012</v>
      </c>
      <c r="C3488" s="125">
        <v>19</v>
      </c>
      <c r="D3488" s="125">
        <v>5</v>
      </c>
      <c r="E3488" s="125">
        <v>1</v>
      </c>
      <c r="F3488" s="129">
        <v>29.215494</v>
      </c>
      <c r="G3488" s="129">
        <v>0</v>
      </c>
      <c r="H3488" s="129">
        <v>31.617249999999999</v>
      </c>
      <c r="I3488" s="129">
        <v>29.732862000000001</v>
      </c>
      <c r="J3488" s="129">
        <v>29.215494</v>
      </c>
    </row>
    <row r="3489" spans="1:10" hidden="1" x14ac:dyDescent="0.25">
      <c r="A3489" s="125">
        <v>924986</v>
      </c>
      <c r="B3489" s="125">
        <v>2012</v>
      </c>
      <c r="C3489" s="125">
        <v>19</v>
      </c>
      <c r="D3489" s="125">
        <v>5</v>
      </c>
      <c r="E3489" s="125">
        <v>2</v>
      </c>
      <c r="F3489" s="125">
        <v>26.525776</v>
      </c>
      <c r="G3489" s="125">
        <v>0</v>
      </c>
      <c r="H3489" s="125">
        <v>29.215494</v>
      </c>
      <c r="I3489" s="125">
        <v>28.707144</v>
      </c>
      <c r="J3489" s="125">
        <v>26.525776</v>
      </c>
    </row>
    <row r="3490" spans="1:10" hidden="1" x14ac:dyDescent="0.25">
      <c r="A3490" s="125">
        <v>924987</v>
      </c>
      <c r="B3490" s="125">
        <v>2012</v>
      </c>
      <c r="C3490" s="125">
        <v>19</v>
      </c>
      <c r="D3490" s="125">
        <v>5</v>
      </c>
      <c r="E3490" s="125">
        <v>3</v>
      </c>
      <c r="F3490" s="125">
        <v>0</v>
      </c>
      <c r="G3490" s="125">
        <v>22.626629000000001</v>
      </c>
      <c r="H3490" s="125">
        <v>26.525776</v>
      </c>
      <c r="I3490" s="125">
        <v>25.836106000000001</v>
      </c>
      <c r="J3490" s="125">
        <v>22.626629000000001</v>
      </c>
    </row>
    <row r="3491" spans="1:10" hidden="1" x14ac:dyDescent="0.25">
      <c r="A3491" s="125">
        <v>924988</v>
      </c>
      <c r="B3491" s="125">
        <v>2012</v>
      </c>
      <c r="C3491" s="125">
        <v>19</v>
      </c>
      <c r="D3491" s="125">
        <v>5</v>
      </c>
      <c r="E3491" s="125">
        <v>4</v>
      </c>
      <c r="F3491" s="125">
        <v>7.3472470000000003</v>
      </c>
      <c r="G3491" s="125">
        <v>0</v>
      </c>
      <c r="H3491" s="125">
        <v>7.8180180000000004</v>
      </c>
      <c r="I3491" s="125">
        <v>7.3520640000000004</v>
      </c>
      <c r="J3491" s="125">
        <v>7.3472470000000003</v>
      </c>
    </row>
    <row r="3492" spans="1:10" x14ac:dyDescent="0.25">
      <c r="A3492" s="125">
        <v>924989</v>
      </c>
      <c r="B3492" s="125">
        <v>2012</v>
      </c>
      <c r="C3492" s="125">
        <v>20</v>
      </c>
      <c r="D3492" s="125">
        <v>2</v>
      </c>
      <c r="E3492" s="125">
        <v>1</v>
      </c>
      <c r="F3492" s="129">
        <v>18645.571997999999</v>
      </c>
      <c r="G3492" s="129">
        <v>0</v>
      </c>
      <c r="H3492" s="129">
        <v>25177.292700000002</v>
      </c>
      <c r="I3492" s="129">
        <v>18689.104371000001</v>
      </c>
      <c r="J3492" s="129">
        <v>18645.571997999999</v>
      </c>
    </row>
    <row r="3493" spans="1:10" hidden="1" x14ac:dyDescent="0.25">
      <c r="A3493" s="125">
        <v>924990</v>
      </c>
      <c r="B3493" s="125">
        <v>2012</v>
      </c>
      <c r="C3493" s="125">
        <v>20</v>
      </c>
      <c r="D3493" s="125">
        <v>2</v>
      </c>
      <c r="E3493" s="125">
        <v>2</v>
      </c>
      <c r="F3493" s="125">
        <v>17104.642749999999</v>
      </c>
      <c r="G3493" s="125">
        <v>0</v>
      </c>
      <c r="H3493" s="125">
        <v>18645.571997999999</v>
      </c>
      <c r="I3493" s="125">
        <v>17124.093323000001</v>
      </c>
      <c r="J3493" s="125">
        <v>17104.642749999999</v>
      </c>
    </row>
    <row r="3494" spans="1:10" hidden="1" x14ac:dyDescent="0.25">
      <c r="A3494" s="125">
        <v>924991</v>
      </c>
      <c r="B3494" s="125">
        <v>2012</v>
      </c>
      <c r="C3494" s="125">
        <v>20</v>
      </c>
      <c r="D3494" s="125">
        <v>2</v>
      </c>
      <c r="E3494" s="125">
        <v>3</v>
      </c>
      <c r="F3494" s="125">
        <v>14832.831376</v>
      </c>
      <c r="G3494" s="125">
        <v>119.034345</v>
      </c>
      <c r="H3494" s="125">
        <v>17104.642749999999</v>
      </c>
      <c r="I3494" s="125">
        <v>15053.796084</v>
      </c>
      <c r="J3494" s="125">
        <v>14951.865721</v>
      </c>
    </row>
    <row r="3495" spans="1:10" hidden="1" x14ac:dyDescent="0.25">
      <c r="A3495" s="125">
        <v>924992</v>
      </c>
      <c r="B3495" s="125">
        <v>2012</v>
      </c>
      <c r="C3495" s="125">
        <v>20</v>
      </c>
      <c r="D3495" s="125">
        <v>2</v>
      </c>
      <c r="E3495" s="125">
        <v>4</v>
      </c>
      <c r="F3495" s="125">
        <v>18652.631689000002</v>
      </c>
      <c r="G3495" s="125">
        <v>0</v>
      </c>
      <c r="H3495" s="125">
        <v>25177.292700000002</v>
      </c>
      <c r="I3495" s="125">
        <v>18689.104371000001</v>
      </c>
      <c r="J3495" s="125">
        <v>18652.631689000002</v>
      </c>
    </row>
    <row r="3496" spans="1:10" x14ac:dyDescent="0.25">
      <c r="A3496" s="125">
        <v>924993</v>
      </c>
      <c r="B3496" s="125">
        <v>2012</v>
      </c>
      <c r="C3496" s="125">
        <v>20</v>
      </c>
      <c r="D3496" s="125">
        <v>3</v>
      </c>
      <c r="E3496" s="125">
        <v>1</v>
      </c>
      <c r="F3496" s="129">
        <v>1200.891486</v>
      </c>
      <c r="G3496" s="129">
        <v>0</v>
      </c>
      <c r="H3496" s="129">
        <v>1484.9456</v>
      </c>
      <c r="I3496" s="129">
        <v>1206.0728160000001</v>
      </c>
      <c r="J3496" s="129">
        <v>1200.891486</v>
      </c>
    </row>
    <row r="3497" spans="1:10" hidden="1" x14ac:dyDescent="0.25">
      <c r="A3497" s="125">
        <v>924994</v>
      </c>
      <c r="B3497" s="125">
        <v>2012</v>
      </c>
      <c r="C3497" s="125">
        <v>20</v>
      </c>
      <c r="D3497" s="125">
        <v>3</v>
      </c>
      <c r="E3497" s="125">
        <v>2</v>
      </c>
      <c r="F3497" s="125">
        <v>1126.248308</v>
      </c>
      <c r="G3497" s="125">
        <v>0</v>
      </c>
      <c r="H3497" s="125">
        <v>1200.891486</v>
      </c>
      <c r="I3497" s="125">
        <v>1131.6000469999999</v>
      </c>
      <c r="J3497" s="125">
        <v>1126.248308</v>
      </c>
    </row>
    <row r="3498" spans="1:10" hidden="1" x14ac:dyDescent="0.25">
      <c r="A3498" s="125">
        <v>924995</v>
      </c>
      <c r="B3498" s="125">
        <v>2012</v>
      </c>
      <c r="C3498" s="125">
        <v>20</v>
      </c>
      <c r="D3498" s="125">
        <v>3</v>
      </c>
      <c r="E3498" s="125">
        <v>3</v>
      </c>
      <c r="F3498" s="125">
        <v>844.13280699999996</v>
      </c>
      <c r="G3498" s="125">
        <v>133.840328</v>
      </c>
      <c r="H3498" s="125">
        <v>1126.248308</v>
      </c>
      <c r="I3498" s="125">
        <v>1030.1793279999999</v>
      </c>
      <c r="J3498" s="125">
        <v>977.97313499999996</v>
      </c>
    </row>
    <row r="3499" spans="1:10" hidden="1" x14ac:dyDescent="0.25">
      <c r="A3499" s="125">
        <v>924996</v>
      </c>
      <c r="B3499" s="125">
        <v>2012</v>
      </c>
      <c r="C3499" s="125">
        <v>20</v>
      </c>
      <c r="D3499" s="125">
        <v>3</v>
      </c>
      <c r="E3499" s="125">
        <v>4</v>
      </c>
      <c r="F3499" s="125">
        <v>12004.479093</v>
      </c>
      <c r="G3499" s="125">
        <v>0</v>
      </c>
      <c r="H3499" s="125">
        <v>14832.831376</v>
      </c>
      <c r="I3499" s="125">
        <v>12047.225644</v>
      </c>
      <c r="J3499" s="125">
        <v>12004.479093</v>
      </c>
    </row>
    <row r="3500" spans="1:10" x14ac:dyDescent="0.25">
      <c r="A3500" s="125">
        <v>924997</v>
      </c>
      <c r="B3500" s="125">
        <v>2012</v>
      </c>
      <c r="C3500" s="125">
        <v>20</v>
      </c>
      <c r="D3500" s="125">
        <v>4</v>
      </c>
      <c r="E3500" s="125">
        <v>1</v>
      </c>
      <c r="F3500" s="129">
        <v>357.55395900000002</v>
      </c>
      <c r="G3500" s="129">
        <v>0</v>
      </c>
      <c r="H3500" s="129">
        <v>423.77379999999999</v>
      </c>
      <c r="I3500" s="129">
        <v>372.03101900000001</v>
      </c>
      <c r="J3500" s="129">
        <v>357.55395900000002</v>
      </c>
    </row>
    <row r="3501" spans="1:10" hidden="1" x14ac:dyDescent="0.25">
      <c r="A3501" s="125">
        <v>924998</v>
      </c>
      <c r="B3501" s="125">
        <v>2012</v>
      </c>
      <c r="C3501" s="125">
        <v>20</v>
      </c>
      <c r="D3501" s="125">
        <v>4</v>
      </c>
      <c r="E3501" s="125">
        <v>2</v>
      </c>
      <c r="F3501" s="125">
        <v>329.86310300000002</v>
      </c>
      <c r="G3501" s="125">
        <v>0</v>
      </c>
      <c r="H3501" s="125">
        <v>357.55395900000002</v>
      </c>
      <c r="I3501" s="125">
        <v>344.50324000000001</v>
      </c>
      <c r="J3501" s="125">
        <v>329.86310300000002</v>
      </c>
    </row>
    <row r="3502" spans="1:10" hidden="1" x14ac:dyDescent="0.25">
      <c r="A3502" s="125">
        <v>924999</v>
      </c>
      <c r="B3502" s="125">
        <v>2012</v>
      </c>
      <c r="C3502" s="125">
        <v>20</v>
      </c>
      <c r="D3502" s="125">
        <v>4</v>
      </c>
      <c r="E3502" s="125">
        <v>3</v>
      </c>
      <c r="F3502" s="125">
        <v>29.056650000000001</v>
      </c>
      <c r="G3502" s="125">
        <v>253.93258800000001</v>
      </c>
      <c r="H3502" s="125">
        <v>329.86310300000002</v>
      </c>
      <c r="I3502" s="125">
        <v>311.95153599999998</v>
      </c>
      <c r="J3502" s="125">
        <v>282.989238</v>
      </c>
    </row>
    <row r="3503" spans="1:10" hidden="1" x14ac:dyDescent="0.25">
      <c r="A3503" s="125">
        <v>925000</v>
      </c>
      <c r="B3503" s="125">
        <v>2012</v>
      </c>
      <c r="C3503" s="125">
        <v>20</v>
      </c>
      <c r="D3503" s="125">
        <v>4</v>
      </c>
      <c r="E3503" s="125">
        <v>4</v>
      </c>
      <c r="F3503" s="125">
        <v>733.12068399999998</v>
      </c>
      <c r="G3503" s="125">
        <v>0</v>
      </c>
      <c r="H3503" s="125">
        <v>844.13280699999996</v>
      </c>
      <c r="I3503" s="125">
        <v>741.06419100000005</v>
      </c>
      <c r="J3503" s="125">
        <v>733.12068399999998</v>
      </c>
    </row>
    <row r="3504" spans="1:10" x14ac:dyDescent="0.25">
      <c r="A3504" s="125">
        <v>925001</v>
      </c>
      <c r="B3504" s="125">
        <v>2012</v>
      </c>
      <c r="C3504" s="125">
        <v>20</v>
      </c>
      <c r="D3504" s="125">
        <v>5</v>
      </c>
      <c r="E3504" s="125">
        <v>1</v>
      </c>
      <c r="F3504" s="129">
        <v>119.164023</v>
      </c>
      <c r="G3504" s="129">
        <v>0</v>
      </c>
      <c r="H3504" s="129">
        <v>129.03665000000001</v>
      </c>
      <c r="I3504" s="129">
        <v>121.34606599999999</v>
      </c>
      <c r="J3504" s="129">
        <v>119.164023</v>
      </c>
    </row>
    <row r="3505" spans="1:10" hidden="1" x14ac:dyDescent="0.25">
      <c r="A3505" s="125">
        <v>925002</v>
      </c>
      <c r="B3505" s="125">
        <v>2012</v>
      </c>
      <c r="C3505" s="125">
        <v>20</v>
      </c>
      <c r="D3505" s="125">
        <v>5</v>
      </c>
      <c r="E3505" s="125">
        <v>2</v>
      </c>
      <c r="F3505" s="125">
        <v>108.193214</v>
      </c>
      <c r="G3505" s="125">
        <v>0</v>
      </c>
      <c r="H3505" s="125">
        <v>119.164023</v>
      </c>
      <c r="I3505" s="125">
        <v>117.090569</v>
      </c>
      <c r="J3505" s="125">
        <v>108.193214</v>
      </c>
    </row>
    <row r="3506" spans="1:10" hidden="1" x14ac:dyDescent="0.25">
      <c r="A3506" s="125">
        <v>925003</v>
      </c>
      <c r="B3506" s="125">
        <v>2012</v>
      </c>
      <c r="C3506" s="125">
        <v>20</v>
      </c>
      <c r="D3506" s="125">
        <v>5</v>
      </c>
      <c r="E3506" s="125">
        <v>3</v>
      </c>
      <c r="F3506" s="125">
        <v>0</v>
      </c>
      <c r="G3506" s="125">
        <v>84.434483</v>
      </c>
      <c r="H3506" s="125">
        <v>108.193214</v>
      </c>
      <c r="I3506" s="125">
        <v>105.380191</v>
      </c>
      <c r="J3506" s="125">
        <v>84.434483</v>
      </c>
    </row>
    <row r="3507" spans="1:10" hidden="1" x14ac:dyDescent="0.25">
      <c r="A3507" s="125">
        <v>925004</v>
      </c>
      <c r="B3507" s="125">
        <v>2012</v>
      </c>
      <c r="C3507" s="125">
        <v>20</v>
      </c>
      <c r="D3507" s="125">
        <v>5</v>
      </c>
      <c r="E3507" s="125">
        <v>4</v>
      </c>
      <c r="F3507" s="125">
        <v>27.280038000000001</v>
      </c>
      <c r="G3507" s="125">
        <v>0</v>
      </c>
      <c r="H3507" s="125">
        <v>29.056650000000001</v>
      </c>
      <c r="I3507" s="125">
        <v>27.324874000000001</v>
      </c>
      <c r="J3507" s="125">
        <v>27.280038000000001</v>
      </c>
    </row>
    <row r="3508" spans="1:10" x14ac:dyDescent="0.25">
      <c r="A3508" s="125">
        <v>925005</v>
      </c>
      <c r="B3508" s="125">
        <v>2012</v>
      </c>
      <c r="C3508" s="125">
        <v>21</v>
      </c>
      <c r="D3508" s="125">
        <v>2</v>
      </c>
      <c r="E3508" s="125">
        <v>1</v>
      </c>
      <c r="F3508" s="129">
        <v>7683.9058720000003</v>
      </c>
      <c r="G3508" s="129">
        <v>0</v>
      </c>
      <c r="H3508" s="129">
        <v>10366.4694</v>
      </c>
      <c r="I3508" s="129">
        <v>7695.0302359999996</v>
      </c>
      <c r="J3508" s="129">
        <v>7683.9058720000003</v>
      </c>
    </row>
    <row r="3509" spans="1:10" hidden="1" x14ac:dyDescent="0.25">
      <c r="A3509" s="125">
        <v>925006</v>
      </c>
      <c r="B3509" s="125">
        <v>2012</v>
      </c>
      <c r="C3509" s="125">
        <v>21</v>
      </c>
      <c r="D3509" s="125">
        <v>2</v>
      </c>
      <c r="E3509" s="125">
        <v>2</v>
      </c>
      <c r="F3509" s="125">
        <v>7048.9298390000004</v>
      </c>
      <c r="G3509" s="125">
        <v>0</v>
      </c>
      <c r="H3509" s="125">
        <v>7683.9058720000003</v>
      </c>
      <c r="I3509" s="125">
        <v>7056.8991530000003</v>
      </c>
      <c r="J3509" s="125">
        <v>7048.9298390000004</v>
      </c>
    </row>
    <row r="3510" spans="1:10" hidden="1" x14ac:dyDescent="0.25">
      <c r="A3510" s="125">
        <v>925007</v>
      </c>
      <c r="B3510" s="125">
        <v>2012</v>
      </c>
      <c r="C3510" s="125">
        <v>21</v>
      </c>
      <c r="D3510" s="125">
        <v>2</v>
      </c>
      <c r="E3510" s="125">
        <v>3</v>
      </c>
      <c r="F3510" s="125">
        <v>6102.2018699999999</v>
      </c>
      <c r="G3510" s="125">
        <v>46.805320000000002</v>
      </c>
      <c r="H3510" s="125">
        <v>7048.9298390000004</v>
      </c>
      <c r="I3510" s="125">
        <v>6203.7631510000001</v>
      </c>
      <c r="J3510" s="125">
        <v>6149.0071909999997</v>
      </c>
    </row>
    <row r="3511" spans="1:10" hidden="1" x14ac:dyDescent="0.25">
      <c r="A3511" s="125">
        <v>925008</v>
      </c>
      <c r="B3511" s="125">
        <v>2012</v>
      </c>
      <c r="C3511" s="125">
        <v>21</v>
      </c>
      <c r="D3511" s="125">
        <v>2</v>
      </c>
      <c r="E3511" s="125">
        <v>4</v>
      </c>
      <c r="F3511" s="125">
        <v>7685.1876860000002</v>
      </c>
      <c r="G3511" s="125">
        <v>0</v>
      </c>
      <c r="H3511" s="125">
        <v>10366.4694</v>
      </c>
      <c r="I3511" s="125">
        <v>7695.0302359999996</v>
      </c>
      <c r="J3511" s="125">
        <v>7685.1876860000002</v>
      </c>
    </row>
    <row r="3512" spans="1:10" x14ac:dyDescent="0.25">
      <c r="A3512" s="125">
        <v>925009</v>
      </c>
      <c r="B3512" s="125">
        <v>2012</v>
      </c>
      <c r="C3512" s="125">
        <v>21</v>
      </c>
      <c r="D3512" s="125">
        <v>3</v>
      </c>
      <c r="E3512" s="125">
        <v>1</v>
      </c>
      <c r="F3512" s="129">
        <v>107771.468213</v>
      </c>
      <c r="G3512" s="129">
        <v>0</v>
      </c>
      <c r="H3512" s="129">
        <v>133011.24979999999</v>
      </c>
      <c r="I3512" s="129">
        <v>108031.73708799999</v>
      </c>
      <c r="J3512" s="129">
        <v>107771.468213</v>
      </c>
    </row>
    <row r="3513" spans="1:10" hidden="1" x14ac:dyDescent="0.25">
      <c r="A3513" s="125">
        <v>925010</v>
      </c>
      <c r="B3513" s="125">
        <v>2012</v>
      </c>
      <c r="C3513" s="125">
        <v>21</v>
      </c>
      <c r="D3513" s="125">
        <v>3</v>
      </c>
      <c r="E3513" s="125">
        <v>2</v>
      </c>
      <c r="F3513" s="125">
        <v>100163.607885</v>
      </c>
      <c r="G3513" s="125">
        <v>0</v>
      </c>
      <c r="H3513" s="125">
        <v>107771.468213</v>
      </c>
      <c r="I3513" s="125">
        <v>101553.054497</v>
      </c>
      <c r="J3513" s="125">
        <v>100163.607885</v>
      </c>
    </row>
    <row r="3514" spans="1:10" hidden="1" x14ac:dyDescent="0.25">
      <c r="A3514" s="125">
        <v>925011</v>
      </c>
      <c r="B3514" s="125">
        <v>2012</v>
      </c>
      <c r="C3514" s="125">
        <v>21</v>
      </c>
      <c r="D3514" s="125">
        <v>3</v>
      </c>
      <c r="E3514" s="125">
        <v>3</v>
      </c>
      <c r="F3514" s="125">
        <v>80873.511983999997</v>
      </c>
      <c r="G3514" s="125">
        <v>6505.7410200000004</v>
      </c>
      <c r="H3514" s="125">
        <v>100163.607885</v>
      </c>
      <c r="I3514" s="125">
        <v>91619.652132000003</v>
      </c>
      <c r="J3514" s="125">
        <v>87379.253003999998</v>
      </c>
    </row>
    <row r="3515" spans="1:10" hidden="1" x14ac:dyDescent="0.25">
      <c r="A3515" s="125">
        <v>925012</v>
      </c>
      <c r="B3515" s="125">
        <v>2012</v>
      </c>
      <c r="C3515" s="125">
        <v>21</v>
      </c>
      <c r="D3515" s="125">
        <v>3</v>
      </c>
      <c r="E3515" s="125">
        <v>4</v>
      </c>
      <c r="F3515" s="125">
        <v>4948.2904250000001</v>
      </c>
      <c r="G3515" s="125">
        <v>0</v>
      </c>
      <c r="H3515" s="125">
        <v>6102.2018699999999</v>
      </c>
      <c r="I3515" s="125">
        <v>4956.2083590000002</v>
      </c>
      <c r="J3515" s="125">
        <v>4948.2904250000001</v>
      </c>
    </row>
    <row r="3516" spans="1:10" x14ac:dyDescent="0.25">
      <c r="A3516" s="125">
        <v>925013</v>
      </c>
      <c r="B3516" s="125">
        <v>2012</v>
      </c>
      <c r="C3516" s="125">
        <v>21</v>
      </c>
      <c r="D3516" s="125">
        <v>4</v>
      </c>
      <c r="E3516" s="125">
        <v>1</v>
      </c>
      <c r="F3516" s="129">
        <v>5442.3700470000003</v>
      </c>
      <c r="G3516" s="129">
        <v>0</v>
      </c>
      <c r="H3516" s="129">
        <v>6390.9823999999999</v>
      </c>
      <c r="I3516" s="129">
        <v>5610.6434490000001</v>
      </c>
      <c r="J3516" s="129">
        <v>5442.3700470000003</v>
      </c>
    </row>
    <row r="3517" spans="1:10" hidden="1" x14ac:dyDescent="0.25">
      <c r="A3517" s="125">
        <v>925014</v>
      </c>
      <c r="B3517" s="125">
        <v>2012</v>
      </c>
      <c r="C3517" s="125">
        <v>21</v>
      </c>
      <c r="D3517" s="125">
        <v>4</v>
      </c>
      <c r="E3517" s="125">
        <v>2</v>
      </c>
      <c r="F3517" s="125">
        <v>4897.7183729999997</v>
      </c>
      <c r="G3517" s="125">
        <v>0</v>
      </c>
      <c r="H3517" s="125">
        <v>5442.3700470000003</v>
      </c>
      <c r="I3517" s="125">
        <v>5243.72354</v>
      </c>
      <c r="J3517" s="125">
        <v>4897.7183729999997</v>
      </c>
    </row>
    <row r="3518" spans="1:10" hidden="1" x14ac:dyDescent="0.25">
      <c r="A3518" s="125">
        <v>925015</v>
      </c>
      <c r="B3518" s="125">
        <v>2012</v>
      </c>
      <c r="C3518" s="125">
        <v>21</v>
      </c>
      <c r="D3518" s="125">
        <v>4</v>
      </c>
      <c r="E3518" s="125">
        <v>3</v>
      </c>
      <c r="F3518" s="125">
        <v>995.79070999999999</v>
      </c>
      <c r="G3518" s="125">
        <v>3340.5825679999998</v>
      </c>
      <c r="H3518" s="125">
        <v>4897.7183729999997</v>
      </c>
      <c r="I3518" s="125">
        <v>4631.7722649999996</v>
      </c>
      <c r="J3518" s="125">
        <v>4336.3732769999997</v>
      </c>
    </row>
    <row r="3519" spans="1:10" hidden="1" x14ac:dyDescent="0.25">
      <c r="A3519" s="125">
        <v>925016</v>
      </c>
      <c r="B3519" s="125">
        <v>2012</v>
      </c>
      <c r="C3519" s="125">
        <v>21</v>
      </c>
      <c r="D3519" s="125">
        <v>4</v>
      </c>
      <c r="E3519" s="125">
        <v>4</v>
      </c>
      <c r="F3519" s="125">
        <v>70536.767101999998</v>
      </c>
      <c r="G3519" s="125">
        <v>0</v>
      </c>
      <c r="H3519" s="125">
        <v>80873.511983999997</v>
      </c>
      <c r="I3519" s="125">
        <v>70998.856171000007</v>
      </c>
      <c r="J3519" s="125">
        <v>70536.767101999998</v>
      </c>
    </row>
    <row r="3520" spans="1:10" x14ac:dyDescent="0.25">
      <c r="A3520" s="125">
        <v>925017</v>
      </c>
      <c r="B3520" s="125">
        <v>2012</v>
      </c>
      <c r="C3520" s="125">
        <v>21</v>
      </c>
      <c r="D3520" s="125">
        <v>5</v>
      </c>
      <c r="E3520" s="125">
        <v>1</v>
      </c>
      <c r="F3520" s="129">
        <v>871.46331599999996</v>
      </c>
      <c r="G3520" s="129">
        <v>0</v>
      </c>
      <c r="H3520" s="129">
        <v>975.92949999999996</v>
      </c>
      <c r="I3520" s="129">
        <v>917.76410199999998</v>
      </c>
      <c r="J3520" s="129">
        <v>871.46331599999996</v>
      </c>
    </row>
    <row r="3521" spans="1:10" hidden="1" x14ac:dyDescent="0.25">
      <c r="A3521" s="125">
        <v>925018</v>
      </c>
      <c r="B3521" s="125">
        <v>2012</v>
      </c>
      <c r="C3521" s="125">
        <v>21</v>
      </c>
      <c r="D3521" s="125">
        <v>5</v>
      </c>
      <c r="E3521" s="125">
        <v>2</v>
      </c>
      <c r="F3521" s="125">
        <v>771.18262100000004</v>
      </c>
      <c r="G3521" s="125">
        <v>0</v>
      </c>
      <c r="H3521" s="125">
        <v>871.46331599999996</v>
      </c>
      <c r="I3521" s="125">
        <v>856.29985399999998</v>
      </c>
      <c r="J3521" s="125">
        <v>771.18262100000004</v>
      </c>
    </row>
    <row r="3522" spans="1:10" hidden="1" x14ac:dyDescent="0.25">
      <c r="A3522" s="125">
        <v>925019</v>
      </c>
      <c r="B3522" s="125">
        <v>2012</v>
      </c>
      <c r="C3522" s="125">
        <v>21</v>
      </c>
      <c r="D3522" s="125">
        <v>5</v>
      </c>
      <c r="E3522" s="125">
        <v>3</v>
      </c>
      <c r="F3522" s="125">
        <v>0</v>
      </c>
      <c r="G3522" s="125">
        <v>717.52347799999995</v>
      </c>
      <c r="H3522" s="125">
        <v>771.18262100000004</v>
      </c>
      <c r="I3522" s="125">
        <v>751.13187300000004</v>
      </c>
      <c r="J3522" s="125">
        <v>717.52347799999995</v>
      </c>
    </row>
    <row r="3523" spans="1:10" hidden="1" x14ac:dyDescent="0.25">
      <c r="A3523" s="125">
        <v>925020</v>
      </c>
      <c r="B3523" s="125">
        <v>2012</v>
      </c>
      <c r="C3523" s="125">
        <v>21</v>
      </c>
      <c r="D3523" s="125">
        <v>5</v>
      </c>
      <c r="E3523" s="125">
        <v>4</v>
      </c>
      <c r="F3523" s="125">
        <v>926.89451399999996</v>
      </c>
      <c r="G3523" s="125">
        <v>0</v>
      </c>
      <c r="H3523" s="125">
        <v>995.79070999999999</v>
      </c>
      <c r="I3523" s="125">
        <v>936.44158300000004</v>
      </c>
      <c r="J3523" s="125">
        <v>926.89451399999996</v>
      </c>
    </row>
    <row r="3524" spans="1:10" x14ac:dyDescent="0.25">
      <c r="A3524" s="125">
        <v>925021</v>
      </c>
      <c r="B3524" s="125">
        <v>2012</v>
      </c>
      <c r="C3524" s="125">
        <v>22</v>
      </c>
      <c r="D3524" s="125">
        <v>2</v>
      </c>
      <c r="E3524" s="125">
        <v>1</v>
      </c>
      <c r="F3524" s="129">
        <v>35021.883908000003</v>
      </c>
      <c r="G3524" s="129">
        <v>0</v>
      </c>
      <c r="H3524" s="129">
        <v>47248.534</v>
      </c>
      <c r="I3524" s="129">
        <v>35072.586788000001</v>
      </c>
      <c r="J3524" s="129">
        <v>35021.883908000003</v>
      </c>
    </row>
    <row r="3525" spans="1:10" hidden="1" x14ac:dyDescent="0.25">
      <c r="A3525" s="125">
        <v>925022</v>
      </c>
      <c r="B3525" s="125">
        <v>2012</v>
      </c>
      <c r="C3525" s="125">
        <v>22</v>
      </c>
      <c r="D3525" s="125">
        <v>2</v>
      </c>
      <c r="E3525" s="125">
        <v>2</v>
      </c>
      <c r="F3525" s="125">
        <v>32127.775455999999</v>
      </c>
      <c r="G3525" s="125">
        <v>0</v>
      </c>
      <c r="H3525" s="125">
        <v>35021.883908000003</v>
      </c>
      <c r="I3525" s="125">
        <v>32164.098181000001</v>
      </c>
      <c r="J3525" s="125">
        <v>32127.775455999999</v>
      </c>
    </row>
    <row r="3526" spans="1:10" hidden="1" x14ac:dyDescent="0.25">
      <c r="A3526" s="125">
        <v>925023</v>
      </c>
      <c r="B3526" s="125">
        <v>2012</v>
      </c>
      <c r="C3526" s="125">
        <v>22</v>
      </c>
      <c r="D3526" s="125">
        <v>2</v>
      </c>
      <c r="E3526" s="125">
        <v>3</v>
      </c>
      <c r="F3526" s="125">
        <v>27812.756823</v>
      </c>
      <c r="G3526" s="125">
        <v>213.33037200000001</v>
      </c>
      <c r="H3526" s="125">
        <v>32127.775455999999</v>
      </c>
      <c r="I3526" s="125">
        <v>28275.655179000001</v>
      </c>
      <c r="J3526" s="125">
        <v>28026.087195</v>
      </c>
    </row>
    <row r="3527" spans="1:10" hidden="1" x14ac:dyDescent="0.25">
      <c r="A3527" s="125">
        <v>925024</v>
      </c>
      <c r="B3527" s="125">
        <v>2012</v>
      </c>
      <c r="C3527" s="125">
        <v>22</v>
      </c>
      <c r="D3527" s="125">
        <v>2</v>
      </c>
      <c r="E3527" s="125">
        <v>4</v>
      </c>
      <c r="F3527" s="125">
        <v>35027.726189000001</v>
      </c>
      <c r="G3527" s="125">
        <v>0</v>
      </c>
      <c r="H3527" s="125">
        <v>47248.534</v>
      </c>
      <c r="I3527" s="125">
        <v>35072.586788000001</v>
      </c>
      <c r="J3527" s="125">
        <v>35027.726189000001</v>
      </c>
    </row>
    <row r="3528" spans="1:10" x14ac:dyDescent="0.25">
      <c r="A3528" s="125">
        <v>925025</v>
      </c>
      <c r="B3528" s="125">
        <v>2012</v>
      </c>
      <c r="C3528" s="125">
        <v>22</v>
      </c>
      <c r="D3528" s="125">
        <v>3</v>
      </c>
      <c r="E3528" s="125">
        <v>1</v>
      </c>
      <c r="F3528" s="129">
        <v>313023.601043</v>
      </c>
      <c r="G3528" s="129">
        <v>0</v>
      </c>
      <c r="H3528" s="129">
        <v>386587.33100000001</v>
      </c>
      <c r="I3528" s="129">
        <v>313986.23023799999</v>
      </c>
      <c r="J3528" s="129">
        <v>313023.601043</v>
      </c>
    </row>
    <row r="3529" spans="1:10" hidden="1" x14ac:dyDescent="0.25">
      <c r="A3529" s="125">
        <v>925026</v>
      </c>
      <c r="B3529" s="125">
        <v>2012</v>
      </c>
      <c r="C3529" s="125">
        <v>22</v>
      </c>
      <c r="D3529" s="125">
        <v>3</v>
      </c>
      <c r="E3529" s="125">
        <v>2</v>
      </c>
      <c r="F3529" s="125">
        <v>290681.52145900001</v>
      </c>
      <c r="G3529" s="125">
        <v>0</v>
      </c>
      <c r="H3529" s="125">
        <v>313023.601043</v>
      </c>
      <c r="I3529" s="125">
        <v>294962.13926299999</v>
      </c>
      <c r="J3529" s="125">
        <v>290681.52145900001</v>
      </c>
    </row>
    <row r="3530" spans="1:10" hidden="1" x14ac:dyDescent="0.25">
      <c r="A3530" s="125">
        <v>925027</v>
      </c>
      <c r="B3530" s="125">
        <v>2012</v>
      </c>
      <c r="C3530" s="125">
        <v>22</v>
      </c>
      <c r="D3530" s="125">
        <v>3</v>
      </c>
      <c r="E3530" s="125">
        <v>3</v>
      </c>
      <c r="F3530" s="125">
        <v>231673.933571</v>
      </c>
      <c r="G3530" s="125">
        <v>18636.641044</v>
      </c>
      <c r="H3530" s="125">
        <v>290681.52145900001</v>
      </c>
      <c r="I3530" s="125">
        <v>265886.38767800003</v>
      </c>
      <c r="J3530" s="125">
        <v>250310.574616</v>
      </c>
    </row>
    <row r="3531" spans="1:10" hidden="1" x14ac:dyDescent="0.25">
      <c r="A3531" s="125">
        <v>925028</v>
      </c>
      <c r="B3531" s="125">
        <v>2012</v>
      </c>
      <c r="C3531" s="125">
        <v>22</v>
      </c>
      <c r="D3531" s="125">
        <v>3</v>
      </c>
      <c r="E3531" s="125">
        <v>4</v>
      </c>
      <c r="F3531" s="125">
        <v>22538.393866999999</v>
      </c>
      <c r="G3531" s="125">
        <v>0</v>
      </c>
      <c r="H3531" s="125">
        <v>27812.756823</v>
      </c>
      <c r="I3531" s="125">
        <v>22589.521091999999</v>
      </c>
      <c r="J3531" s="125">
        <v>22538.393866999999</v>
      </c>
    </row>
    <row r="3532" spans="1:10" x14ac:dyDescent="0.25">
      <c r="A3532" s="125">
        <v>925029</v>
      </c>
      <c r="B3532" s="125">
        <v>2012</v>
      </c>
      <c r="C3532" s="125">
        <v>22</v>
      </c>
      <c r="D3532" s="125">
        <v>4</v>
      </c>
      <c r="E3532" s="125">
        <v>1</v>
      </c>
      <c r="F3532" s="129">
        <v>16475.893624</v>
      </c>
      <c r="G3532" s="129">
        <v>0</v>
      </c>
      <c r="H3532" s="129">
        <v>19463.446400000001</v>
      </c>
      <c r="I3532" s="129">
        <v>17086.959595</v>
      </c>
      <c r="J3532" s="129">
        <v>16475.893624</v>
      </c>
    </row>
    <row r="3533" spans="1:10" hidden="1" x14ac:dyDescent="0.25">
      <c r="A3533" s="125">
        <v>925030</v>
      </c>
      <c r="B3533" s="125">
        <v>2012</v>
      </c>
      <c r="C3533" s="125">
        <v>22</v>
      </c>
      <c r="D3533" s="125">
        <v>4</v>
      </c>
      <c r="E3533" s="125">
        <v>2</v>
      </c>
      <c r="F3533" s="125">
        <v>14815.934497</v>
      </c>
      <c r="G3533" s="125">
        <v>0</v>
      </c>
      <c r="H3533" s="125">
        <v>16475.893624</v>
      </c>
      <c r="I3533" s="125">
        <v>15874.523507</v>
      </c>
      <c r="J3533" s="125">
        <v>14815.934497</v>
      </c>
    </row>
    <row r="3534" spans="1:10" hidden="1" x14ac:dyDescent="0.25">
      <c r="A3534" s="125">
        <v>925031</v>
      </c>
      <c r="B3534" s="125">
        <v>2012</v>
      </c>
      <c r="C3534" s="125">
        <v>22</v>
      </c>
      <c r="D3534" s="125">
        <v>4</v>
      </c>
      <c r="E3534" s="125">
        <v>3</v>
      </c>
      <c r="F3534" s="125">
        <v>2852.7109719999999</v>
      </c>
      <c r="G3534" s="125">
        <v>9569.999452</v>
      </c>
      <c r="H3534" s="125">
        <v>14815.934497</v>
      </c>
      <c r="I3534" s="125">
        <v>14011.429254000001</v>
      </c>
      <c r="J3534" s="125">
        <v>12422.710424000001</v>
      </c>
    </row>
    <row r="3535" spans="1:10" hidden="1" x14ac:dyDescent="0.25">
      <c r="A3535" s="125">
        <v>925032</v>
      </c>
      <c r="B3535" s="125">
        <v>2012</v>
      </c>
      <c r="C3535" s="125">
        <v>22</v>
      </c>
      <c r="D3535" s="125">
        <v>4</v>
      </c>
      <c r="E3535" s="125">
        <v>4</v>
      </c>
      <c r="F3535" s="125">
        <v>200913.17129699999</v>
      </c>
      <c r="G3535" s="125">
        <v>0</v>
      </c>
      <c r="H3535" s="125">
        <v>231673.933571</v>
      </c>
      <c r="I3535" s="125">
        <v>203386.546282</v>
      </c>
      <c r="J3535" s="125">
        <v>200913.17129699999</v>
      </c>
    </row>
    <row r="3536" spans="1:10" x14ac:dyDescent="0.25">
      <c r="A3536" s="125">
        <v>925033</v>
      </c>
      <c r="B3536" s="125">
        <v>2012</v>
      </c>
      <c r="C3536" s="125">
        <v>22</v>
      </c>
      <c r="D3536" s="125">
        <v>5</v>
      </c>
      <c r="E3536" s="125">
        <v>1</v>
      </c>
      <c r="F3536" s="129">
        <v>2704.9886040000001</v>
      </c>
      <c r="G3536" s="129">
        <v>0</v>
      </c>
      <c r="H3536" s="129">
        <v>3036.6</v>
      </c>
      <c r="I3536" s="129">
        <v>2855.6186400000001</v>
      </c>
      <c r="J3536" s="129">
        <v>2704.9886040000001</v>
      </c>
    </row>
    <row r="3537" spans="1:10" hidden="1" x14ac:dyDescent="0.25">
      <c r="A3537" s="125">
        <v>925034</v>
      </c>
      <c r="B3537" s="125">
        <v>2012</v>
      </c>
      <c r="C3537" s="125">
        <v>22</v>
      </c>
      <c r="D3537" s="125">
        <v>5</v>
      </c>
      <c r="E3537" s="125">
        <v>2</v>
      </c>
      <c r="F3537" s="125">
        <v>2393.7211860000002</v>
      </c>
      <c r="G3537" s="125">
        <v>0</v>
      </c>
      <c r="H3537" s="125">
        <v>2704.9886040000001</v>
      </c>
      <c r="I3537" s="125">
        <v>2657.9218019999998</v>
      </c>
      <c r="J3537" s="125">
        <v>2393.7211860000002</v>
      </c>
    </row>
    <row r="3538" spans="1:10" hidden="1" x14ac:dyDescent="0.25">
      <c r="A3538" s="125">
        <v>925035</v>
      </c>
      <c r="B3538" s="125">
        <v>2012</v>
      </c>
      <c r="C3538" s="125">
        <v>22</v>
      </c>
      <c r="D3538" s="125">
        <v>5</v>
      </c>
      <c r="E3538" s="125">
        <v>3</v>
      </c>
      <c r="F3538" s="125">
        <v>0</v>
      </c>
      <c r="G3538" s="125">
        <v>2056.9083289999999</v>
      </c>
      <c r="H3538" s="125">
        <v>2393.7211860000002</v>
      </c>
      <c r="I3538" s="125">
        <v>2331.4844360000002</v>
      </c>
      <c r="J3538" s="125">
        <v>2056.9083289999999</v>
      </c>
    </row>
    <row r="3539" spans="1:10" hidden="1" x14ac:dyDescent="0.25">
      <c r="A3539" s="125">
        <v>925036</v>
      </c>
      <c r="B3539" s="125">
        <v>2012</v>
      </c>
      <c r="C3539" s="125">
        <v>22</v>
      </c>
      <c r="D3539" s="125">
        <v>5</v>
      </c>
      <c r="E3539" s="125">
        <v>4</v>
      </c>
      <c r="F3539" s="125">
        <v>2646.536306</v>
      </c>
      <c r="G3539" s="125">
        <v>0</v>
      </c>
      <c r="H3539" s="125">
        <v>2852.7109719999999</v>
      </c>
      <c r="I3539" s="125">
        <v>2682.689398</v>
      </c>
      <c r="J3539" s="125">
        <v>2646.536306</v>
      </c>
    </row>
    <row r="3540" spans="1:10" x14ac:dyDescent="0.25">
      <c r="A3540" s="125">
        <v>925037</v>
      </c>
      <c r="B3540" s="125">
        <v>2012</v>
      </c>
      <c r="C3540" s="125">
        <v>25</v>
      </c>
      <c r="D3540" s="125">
        <v>2</v>
      </c>
      <c r="E3540" s="125">
        <v>1</v>
      </c>
      <c r="F3540" s="129">
        <v>99254.731773000007</v>
      </c>
      <c r="G3540" s="129">
        <v>0</v>
      </c>
      <c r="H3540" s="129">
        <v>133926.81899999999</v>
      </c>
      <c r="I3540" s="129">
        <v>99413.877743999998</v>
      </c>
      <c r="J3540" s="129">
        <v>99254.731773000007</v>
      </c>
    </row>
    <row r="3541" spans="1:10" hidden="1" x14ac:dyDescent="0.25">
      <c r="A3541" s="125">
        <v>925038</v>
      </c>
      <c r="B3541" s="125">
        <v>2012</v>
      </c>
      <c r="C3541" s="125">
        <v>25</v>
      </c>
      <c r="D3541" s="125">
        <v>2</v>
      </c>
      <c r="E3541" s="125">
        <v>2</v>
      </c>
      <c r="F3541" s="125">
        <v>91020.037914</v>
      </c>
      <c r="G3541" s="125">
        <v>0</v>
      </c>
      <c r="H3541" s="125">
        <v>99254.731773000007</v>
      </c>
      <c r="I3541" s="125">
        <v>91155.545660999996</v>
      </c>
      <c r="J3541" s="125">
        <v>91020.037914</v>
      </c>
    </row>
    <row r="3542" spans="1:10" hidden="1" x14ac:dyDescent="0.25">
      <c r="A3542" s="125">
        <v>925039</v>
      </c>
      <c r="B3542" s="125">
        <v>2012</v>
      </c>
      <c r="C3542" s="125">
        <v>25</v>
      </c>
      <c r="D3542" s="125">
        <v>2</v>
      </c>
      <c r="E3542" s="125">
        <v>3</v>
      </c>
      <c r="F3542" s="125">
        <v>79179.381148999993</v>
      </c>
      <c r="G3542" s="125">
        <v>228.69525999999999</v>
      </c>
      <c r="H3542" s="125">
        <v>91020.037914</v>
      </c>
      <c r="I3542" s="125">
        <v>80106.735367999994</v>
      </c>
      <c r="J3542" s="125">
        <v>79408.076409000001</v>
      </c>
    </row>
    <row r="3543" spans="1:10" hidden="1" x14ac:dyDescent="0.25">
      <c r="A3543" s="125">
        <v>925040</v>
      </c>
      <c r="B3543" s="125">
        <v>2012</v>
      </c>
      <c r="C3543" s="125">
        <v>25</v>
      </c>
      <c r="D3543" s="125">
        <v>2</v>
      </c>
      <c r="E3543" s="125">
        <v>4</v>
      </c>
      <c r="F3543" s="125">
        <v>99284.525689999995</v>
      </c>
      <c r="G3543" s="125">
        <v>0</v>
      </c>
      <c r="H3543" s="125">
        <v>133926.81899999999</v>
      </c>
      <c r="I3543" s="125">
        <v>99413.877743999998</v>
      </c>
      <c r="J3543" s="125">
        <v>99284.525689999995</v>
      </c>
    </row>
    <row r="3544" spans="1:10" x14ac:dyDescent="0.25">
      <c r="A3544" s="125">
        <v>925041</v>
      </c>
      <c r="B3544" s="125">
        <v>2012</v>
      </c>
      <c r="C3544" s="125">
        <v>25</v>
      </c>
      <c r="D3544" s="125">
        <v>3</v>
      </c>
      <c r="E3544" s="125">
        <v>1</v>
      </c>
      <c r="F3544" s="129">
        <v>21557.276261999999</v>
      </c>
      <c r="G3544" s="129">
        <v>0</v>
      </c>
      <c r="H3544" s="129">
        <v>26601.3387</v>
      </c>
      <c r="I3544" s="129">
        <v>21605.607292000001</v>
      </c>
      <c r="J3544" s="129">
        <v>21557.276261999999</v>
      </c>
    </row>
    <row r="3545" spans="1:10" hidden="1" x14ac:dyDescent="0.25">
      <c r="A3545" s="125">
        <v>925042</v>
      </c>
      <c r="B3545" s="125">
        <v>2012</v>
      </c>
      <c r="C3545" s="125">
        <v>25</v>
      </c>
      <c r="D3545" s="125">
        <v>3</v>
      </c>
      <c r="E3545" s="125">
        <v>2</v>
      </c>
      <c r="F3545" s="125">
        <v>20219.600125000001</v>
      </c>
      <c r="G3545" s="125">
        <v>0</v>
      </c>
      <c r="H3545" s="125">
        <v>21557.276261999999</v>
      </c>
      <c r="I3545" s="125">
        <v>20313.421421999999</v>
      </c>
      <c r="J3545" s="125">
        <v>20219.600125000001</v>
      </c>
    </row>
    <row r="3546" spans="1:10" hidden="1" x14ac:dyDescent="0.25">
      <c r="A3546" s="125">
        <v>925043</v>
      </c>
      <c r="B3546" s="125">
        <v>2012</v>
      </c>
      <c r="C3546" s="125">
        <v>25</v>
      </c>
      <c r="D3546" s="125">
        <v>3</v>
      </c>
      <c r="E3546" s="125">
        <v>3</v>
      </c>
      <c r="F3546" s="125">
        <v>15844.670297000001</v>
      </c>
      <c r="G3546" s="125">
        <v>1972.0320819999999</v>
      </c>
      <c r="H3546" s="125">
        <v>20219.600125000001</v>
      </c>
      <c r="I3546" s="125">
        <v>18494.868234000001</v>
      </c>
      <c r="J3546" s="125">
        <v>17816.702378000002</v>
      </c>
    </row>
    <row r="3547" spans="1:10" hidden="1" x14ac:dyDescent="0.25">
      <c r="A3547" s="125">
        <v>925044</v>
      </c>
      <c r="B3547" s="125">
        <v>2012</v>
      </c>
      <c r="C3547" s="125">
        <v>25</v>
      </c>
      <c r="D3547" s="125">
        <v>3</v>
      </c>
      <c r="E3547" s="125">
        <v>4</v>
      </c>
      <c r="F3547" s="125">
        <v>64211.495316</v>
      </c>
      <c r="G3547" s="125">
        <v>0</v>
      </c>
      <c r="H3547" s="125">
        <v>79179.381148999993</v>
      </c>
      <c r="I3547" s="125">
        <v>64309.493369000003</v>
      </c>
      <c r="J3547" s="125">
        <v>64211.495316</v>
      </c>
    </row>
    <row r="3548" spans="1:10" x14ac:dyDescent="0.25">
      <c r="A3548" s="125">
        <v>925045</v>
      </c>
      <c r="B3548" s="125">
        <v>2012</v>
      </c>
      <c r="C3548" s="125">
        <v>25</v>
      </c>
      <c r="D3548" s="125">
        <v>4</v>
      </c>
      <c r="E3548" s="125">
        <v>1</v>
      </c>
      <c r="F3548" s="129">
        <v>3691.0806889999999</v>
      </c>
      <c r="G3548" s="129">
        <v>0</v>
      </c>
      <c r="H3548" s="129">
        <v>4410.2250000000004</v>
      </c>
      <c r="I3548" s="129">
        <v>3871.7365279999999</v>
      </c>
      <c r="J3548" s="129">
        <v>3691.0806889999999</v>
      </c>
    </row>
    <row r="3549" spans="1:10" hidden="1" x14ac:dyDescent="0.25">
      <c r="A3549" s="125">
        <v>925046</v>
      </c>
      <c r="B3549" s="125">
        <v>2012</v>
      </c>
      <c r="C3549" s="125">
        <v>25</v>
      </c>
      <c r="D3549" s="125">
        <v>4</v>
      </c>
      <c r="E3549" s="125">
        <v>2</v>
      </c>
      <c r="F3549" s="125">
        <v>3389.1305139999999</v>
      </c>
      <c r="G3549" s="125">
        <v>0</v>
      </c>
      <c r="H3549" s="125">
        <v>3691.0806889999999</v>
      </c>
      <c r="I3549" s="125">
        <v>3556.3562440000001</v>
      </c>
      <c r="J3549" s="125">
        <v>3389.1305139999999</v>
      </c>
    </row>
    <row r="3550" spans="1:10" hidden="1" x14ac:dyDescent="0.25">
      <c r="A3550" s="125">
        <v>925047</v>
      </c>
      <c r="B3550" s="125">
        <v>2012</v>
      </c>
      <c r="C3550" s="125">
        <v>25</v>
      </c>
      <c r="D3550" s="125">
        <v>4</v>
      </c>
      <c r="E3550" s="125">
        <v>3</v>
      </c>
      <c r="F3550" s="125">
        <v>1384.3971489999999</v>
      </c>
      <c r="G3550" s="125">
        <v>1527.1389320000001</v>
      </c>
      <c r="H3550" s="125">
        <v>3389.1305139999999</v>
      </c>
      <c r="I3550" s="125">
        <v>3205.100727</v>
      </c>
      <c r="J3550" s="125">
        <v>2911.5360810000002</v>
      </c>
    </row>
    <row r="3551" spans="1:10" hidden="1" x14ac:dyDescent="0.25">
      <c r="A3551" s="125">
        <v>925048</v>
      </c>
      <c r="B3551" s="125">
        <v>2012</v>
      </c>
      <c r="C3551" s="125">
        <v>25</v>
      </c>
      <c r="D3551" s="125">
        <v>4</v>
      </c>
      <c r="E3551" s="125">
        <v>4</v>
      </c>
      <c r="F3551" s="125">
        <v>13769.922644</v>
      </c>
      <c r="G3551" s="125">
        <v>0</v>
      </c>
      <c r="H3551" s="125">
        <v>15844.670297000001</v>
      </c>
      <c r="I3551" s="125">
        <v>13910.036053</v>
      </c>
      <c r="J3551" s="125">
        <v>13769.922644</v>
      </c>
    </row>
    <row r="3552" spans="1:10" x14ac:dyDescent="0.25">
      <c r="A3552" s="125">
        <v>925049</v>
      </c>
      <c r="B3552" s="125">
        <v>2012</v>
      </c>
      <c r="C3552" s="125">
        <v>25</v>
      </c>
      <c r="D3552" s="125">
        <v>5</v>
      </c>
      <c r="E3552" s="125">
        <v>1</v>
      </c>
      <c r="F3552" s="129">
        <v>57.250214</v>
      </c>
      <c r="G3552" s="129">
        <v>0</v>
      </c>
      <c r="H3552" s="129">
        <v>63.448099999999997</v>
      </c>
      <c r="I3552" s="129">
        <v>59.666592999999999</v>
      </c>
      <c r="J3552" s="129">
        <v>57.250214</v>
      </c>
    </row>
    <row r="3553" spans="1:10" hidden="1" x14ac:dyDescent="0.25">
      <c r="A3553" s="125">
        <v>925050</v>
      </c>
      <c r="B3553" s="125">
        <v>2012</v>
      </c>
      <c r="C3553" s="125">
        <v>25</v>
      </c>
      <c r="D3553" s="125">
        <v>5</v>
      </c>
      <c r="E3553" s="125">
        <v>2</v>
      </c>
      <c r="F3553" s="125">
        <v>54.172708</v>
      </c>
      <c r="G3553" s="125">
        <v>0</v>
      </c>
      <c r="H3553" s="125">
        <v>57.250214</v>
      </c>
      <c r="I3553" s="125">
        <v>56.254060000000003</v>
      </c>
      <c r="J3553" s="125">
        <v>54.172708</v>
      </c>
    </row>
    <row r="3554" spans="1:10" hidden="1" x14ac:dyDescent="0.25">
      <c r="A3554" s="125">
        <v>925051</v>
      </c>
      <c r="B3554" s="125">
        <v>2012</v>
      </c>
      <c r="C3554" s="125">
        <v>25</v>
      </c>
      <c r="D3554" s="125">
        <v>5</v>
      </c>
      <c r="E3554" s="125">
        <v>3</v>
      </c>
      <c r="F3554" s="125">
        <v>0</v>
      </c>
      <c r="G3554" s="125">
        <v>50.224707000000002</v>
      </c>
      <c r="H3554" s="125">
        <v>54.172708</v>
      </c>
      <c r="I3554" s="125">
        <v>52.764218</v>
      </c>
      <c r="J3554" s="125">
        <v>50.224707000000002</v>
      </c>
    </row>
    <row r="3555" spans="1:10" hidden="1" x14ac:dyDescent="0.25">
      <c r="A3555" s="125">
        <v>925052</v>
      </c>
      <c r="B3555" s="125">
        <v>2012</v>
      </c>
      <c r="C3555" s="125">
        <v>25</v>
      </c>
      <c r="D3555" s="125">
        <v>5</v>
      </c>
      <c r="E3555" s="125">
        <v>4</v>
      </c>
      <c r="F3555" s="125">
        <v>1292.705688</v>
      </c>
      <c r="G3555" s="125">
        <v>0</v>
      </c>
      <c r="H3555" s="125">
        <v>1384.3971489999999</v>
      </c>
      <c r="I3555" s="125">
        <v>1301.8870790000001</v>
      </c>
      <c r="J3555" s="125">
        <v>1292.705688</v>
      </c>
    </row>
    <row r="3556" spans="1:10" x14ac:dyDescent="0.25">
      <c r="A3556" s="125">
        <v>925053</v>
      </c>
      <c r="B3556" s="125">
        <v>2012</v>
      </c>
      <c r="C3556" s="125">
        <v>26</v>
      </c>
      <c r="D3556" s="125">
        <v>2</v>
      </c>
      <c r="E3556" s="125">
        <v>1</v>
      </c>
      <c r="F3556" s="129">
        <v>1167816.5746230001</v>
      </c>
      <c r="G3556" s="129">
        <v>0</v>
      </c>
      <c r="H3556" s="129">
        <v>1575763.253</v>
      </c>
      <c r="I3556" s="129">
        <v>1169689.0627019999</v>
      </c>
      <c r="J3556" s="129">
        <v>1167816.5746230001</v>
      </c>
    </row>
    <row r="3557" spans="1:10" hidden="1" x14ac:dyDescent="0.25">
      <c r="A3557" s="125">
        <v>925054</v>
      </c>
      <c r="B3557" s="125">
        <v>2012</v>
      </c>
      <c r="C3557" s="125">
        <v>26</v>
      </c>
      <c r="D3557" s="125">
        <v>2</v>
      </c>
      <c r="E3557" s="125">
        <v>2</v>
      </c>
      <c r="F3557" s="125">
        <v>1070928.3779219999</v>
      </c>
      <c r="G3557" s="125">
        <v>0</v>
      </c>
      <c r="H3557" s="125">
        <v>1167816.5746230001</v>
      </c>
      <c r="I3557" s="125">
        <v>1072522.7421339999</v>
      </c>
      <c r="J3557" s="125">
        <v>1070928.3779219999</v>
      </c>
    </row>
    <row r="3558" spans="1:10" hidden="1" x14ac:dyDescent="0.25">
      <c r="A3558" s="125">
        <v>925055</v>
      </c>
      <c r="B3558" s="125">
        <v>2012</v>
      </c>
      <c r="C3558" s="125">
        <v>26</v>
      </c>
      <c r="D3558" s="125">
        <v>2</v>
      </c>
      <c r="E3558" s="125">
        <v>3</v>
      </c>
      <c r="F3558" s="125">
        <v>931612.95207100001</v>
      </c>
      <c r="G3558" s="125">
        <v>2690.7947909999998</v>
      </c>
      <c r="H3558" s="125">
        <v>1070928.3779219999</v>
      </c>
      <c r="I3558" s="125">
        <v>942524.06540900003</v>
      </c>
      <c r="J3558" s="125">
        <v>934303.74686199997</v>
      </c>
    </row>
    <row r="3559" spans="1:10" hidden="1" x14ac:dyDescent="0.25">
      <c r="A3559" s="125">
        <v>925056</v>
      </c>
      <c r="B3559" s="125">
        <v>2012</v>
      </c>
      <c r="C3559" s="125">
        <v>26</v>
      </c>
      <c r="D3559" s="125">
        <v>2</v>
      </c>
      <c r="E3559" s="125">
        <v>4</v>
      </c>
      <c r="F3559" s="125">
        <v>1168167.1254700001</v>
      </c>
      <c r="G3559" s="125">
        <v>0</v>
      </c>
      <c r="H3559" s="125">
        <v>1575763.253</v>
      </c>
      <c r="I3559" s="125">
        <v>1169689.0627019999</v>
      </c>
      <c r="J3559" s="125">
        <v>1168167.1254700001</v>
      </c>
    </row>
    <row r="3560" spans="1:10" x14ac:dyDescent="0.25">
      <c r="A3560" s="125">
        <v>925057</v>
      </c>
      <c r="B3560" s="125">
        <v>2012</v>
      </c>
      <c r="C3560" s="125">
        <v>26</v>
      </c>
      <c r="D3560" s="125">
        <v>3</v>
      </c>
      <c r="E3560" s="125">
        <v>1</v>
      </c>
      <c r="F3560" s="129">
        <v>290413.66757400002</v>
      </c>
      <c r="G3560" s="129">
        <v>0</v>
      </c>
      <c r="H3560" s="129">
        <v>358712.2107</v>
      </c>
      <c r="I3560" s="129">
        <v>291346.057531</v>
      </c>
      <c r="J3560" s="129">
        <v>290413.66757400002</v>
      </c>
    </row>
    <row r="3561" spans="1:10" hidden="1" x14ac:dyDescent="0.25">
      <c r="A3561" s="125">
        <v>925058</v>
      </c>
      <c r="B3561" s="125">
        <v>2012</v>
      </c>
      <c r="C3561" s="125">
        <v>26</v>
      </c>
      <c r="D3561" s="125">
        <v>3</v>
      </c>
      <c r="E3561" s="125">
        <v>2</v>
      </c>
      <c r="F3561" s="125">
        <v>272195.10917399998</v>
      </c>
      <c r="G3561" s="125">
        <v>0</v>
      </c>
      <c r="H3561" s="125">
        <v>290413.66757400002</v>
      </c>
      <c r="I3561" s="125">
        <v>273656.79895500001</v>
      </c>
      <c r="J3561" s="125">
        <v>272195.10917399998</v>
      </c>
    </row>
    <row r="3562" spans="1:10" hidden="1" x14ac:dyDescent="0.25">
      <c r="A3562" s="125">
        <v>925059</v>
      </c>
      <c r="B3562" s="125">
        <v>2012</v>
      </c>
      <c r="C3562" s="125">
        <v>26</v>
      </c>
      <c r="D3562" s="125">
        <v>3</v>
      </c>
      <c r="E3562" s="125">
        <v>3</v>
      </c>
      <c r="F3562" s="125">
        <v>210020.22179899999</v>
      </c>
      <c r="G3562" s="125">
        <v>26139.175347</v>
      </c>
      <c r="H3562" s="125">
        <v>272195.10917399998</v>
      </c>
      <c r="I3562" s="125">
        <v>248976.86636099999</v>
      </c>
      <c r="J3562" s="125">
        <v>236159.397146</v>
      </c>
    </row>
    <row r="3563" spans="1:10" hidden="1" x14ac:dyDescent="0.25">
      <c r="A3563" s="125">
        <v>925060</v>
      </c>
      <c r="B3563" s="125">
        <v>2012</v>
      </c>
      <c r="C3563" s="125">
        <v>26</v>
      </c>
      <c r="D3563" s="125">
        <v>3</v>
      </c>
      <c r="E3563" s="125">
        <v>4</v>
      </c>
      <c r="F3563" s="125">
        <v>754755.24545699998</v>
      </c>
      <c r="G3563" s="125">
        <v>0</v>
      </c>
      <c r="H3563" s="125">
        <v>931612.95207100001</v>
      </c>
      <c r="I3563" s="125">
        <v>756656.03967199998</v>
      </c>
      <c r="J3563" s="125">
        <v>754755.24545699998</v>
      </c>
    </row>
    <row r="3564" spans="1:10" x14ac:dyDescent="0.25">
      <c r="A3564" s="125">
        <v>925061</v>
      </c>
      <c r="B3564" s="125">
        <v>2012</v>
      </c>
      <c r="C3564" s="125">
        <v>26</v>
      </c>
      <c r="D3564" s="125">
        <v>4</v>
      </c>
      <c r="E3564" s="125">
        <v>1</v>
      </c>
      <c r="F3564" s="129">
        <v>51632.625007000002</v>
      </c>
      <c r="G3564" s="129">
        <v>0</v>
      </c>
      <c r="H3564" s="129">
        <v>61997.963000000003</v>
      </c>
      <c r="I3564" s="129">
        <v>54428.011718000002</v>
      </c>
      <c r="J3564" s="129">
        <v>51632.625007000002</v>
      </c>
    </row>
    <row r="3565" spans="1:10" hidden="1" x14ac:dyDescent="0.25">
      <c r="A3565" s="125">
        <v>925062</v>
      </c>
      <c r="B3565" s="125">
        <v>2012</v>
      </c>
      <c r="C3565" s="125">
        <v>26</v>
      </c>
      <c r="D3565" s="125">
        <v>4</v>
      </c>
      <c r="E3565" s="125">
        <v>2</v>
      </c>
      <c r="F3565" s="125">
        <v>47408.799661999998</v>
      </c>
      <c r="G3565" s="125">
        <v>0</v>
      </c>
      <c r="H3565" s="125">
        <v>51632.625007000002</v>
      </c>
      <c r="I3565" s="125">
        <v>49748.034194</v>
      </c>
      <c r="J3565" s="125">
        <v>47408.799661999998</v>
      </c>
    </row>
    <row r="3566" spans="1:10" hidden="1" x14ac:dyDescent="0.25">
      <c r="A3566" s="125">
        <v>925063</v>
      </c>
      <c r="B3566" s="125">
        <v>2012</v>
      </c>
      <c r="C3566" s="125">
        <v>26</v>
      </c>
      <c r="D3566" s="125">
        <v>4</v>
      </c>
      <c r="E3566" s="125">
        <v>3</v>
      </c>
      <c r="F3566" s="125">
        <v>18351.586626</v>
      </c>
      <c r="G3566" s="125">
        <v>20243.773561000002</v>
      </c>
      <c r="H3566" s="125">
        <v>47408.799661999998</v>
      </c>
      <c r="I3566" s="125">
        <v>44834.501839999997</v>
      </c>
      <c r="J3566" s="125">
        <v>38595.360186999998</v>
      </c>
    </row>
    <row r="3567" spans="1:10" hidden="1" x14ac:dyDescent="0.25">
      <c r="A3567" s="125">
        <v>925064</v>
      </c>
      <c r="B3567" s="125">
        <v>2012</v>
      </c>
      <c r="C3567" s="125">
        <v>26</v>
      </c>
      <c r="D3567" s="125">
        <v>4</v>
      </c>
      <c r="E3567" s="125">
        <v>4</v>
      </c>
      <c r="F3567" s="125">
        <v>181423.54081599999</v>
      </c>
      <c r="G3567" s="125">
        <v>0</v>
      </c>
      <c r="H3567" s="125">
        <v>210020.22179899999</v>
      </c>
      <c r="I3567" s="125">
        <v>184376.752717</v>
      </c>
      <c r="J3567" s="125">
        <v>181423.54081599999</v>
      </c>
    </row>
    <row r="3568" spans="1:10" x14ac:dyDescent="0.25">
      <c r="A3568" s="125">
        <v>925065</v>
      </c>
      <c r="B3568" s="125">
        <v>2012</v>
      </c>
      <c r="C3568" s="125">
        <v>26</v>
      </c>
      <c r="D3568" s="125">
        <v>5</v>
      </c>
      <c r="E3568" s="125">
        <v>1</v>
      </c>
      <c r="F3568" s="129">
        <v>895.41907300000003</v>
      </c>
      <c r="G3568" s="129">
        <v>0</v>
      </c>
      <c r="H3568" s="129">
        <v>992.35680000000002</v>
      </c>
      <c r="I3568" s="129">
        <v>933.21233500000005</v>
      </c>
      <c r="J3568" s="129">
        <v>895.41907300000003</v>
      </c>
    </row>
    <row r="3569" spans="1:10" hidden="1" x14ac:dyDescent="0.25">
      <c r="A3569" s="125">
        <v>925066</v>
      </c>
      <c r="B3569" s="125">
        <v>2012</v>
      </c>
      <c r="C3569" s="125">
        <v>26</v>
      </c>
      <c r="D3569" s="125">
        <v>5</v>
      </c>
      <c r="E3569" s="125">
        <v>2</v>
      </c>
      <c r="F3569" s="125">
        <v>847.28550499999994</v>
      </c>
      <c r="G3569" s="125">
        <v>0</v>
      </c>
      <c r="H3569" s="125">
        <v>895.41907300000003</v>
      </c>
      <c r="I3569" s="125">
        <v>879.83878100000004</v>
      </c>
      <c r="J3569" s="125">
        <v>847.28550499999994</v>
      </c>
    </row>
    <row r="3570" spans="1:10" hidden="1" x14ac:dyDescent="0.25">
      <c r="A3570" s="125">
        <v>925067</v>
      </c>
      <c r="B3570" s="125">
        <v>2012</v>
      </c>
      <c r="C3570" s="125">
        <v>26</v>
      </c>
      <c r="D3570" s="125">
        <v>5</v>
      </c>
      <c r="E3570" s="125">
        <v>3</v>
      </c>
      <c r="F3570" s="125">
        <v>0</v>
      </c>
      <c r="G3570" s="125">
        <v>662.08214199999998</v>
      </c>
      <c r="H3570" s="125">
        <v>847.28550499999994</v>
      </c>
      <c r="I3570" s="125">
        <v>825.25608199999999</v>
      </c>
      <c r="J3570" s="125">
        <v>662.08214199999998</v>
      </c>
    </row>
    <row r="3571" spans="1:10" hidden="1" x14ac:dyDescent="0.25">
      <c r="A3571" s="125">
        <v>925068</v>
      </c>
      <c r="B3571" s="125">
        <v>2012</v>
      </c>
      <c r="C3571" s="125">
        <v>26</v>
      </c>
      <c r="D3571" s="125">
        <v>5</v>
      </c>
      <c r="E3571" s="125">
        <v>4</v>
      </c>
      <c r="F3571" s="125">
        <v>17121.963294000001</v>
      </c>
      <c r="G3571" s="125">
        <v>0</v>
      </c>
      <c r="H3571" s="125">
        <v>18351.586626</v>
      </c>
      <c r="I3571" s="125">
        <v>17257.832063000002</v>
      </c>
      <c r="J3571" s="125">
        <v>17121.963294000001</v>
      </c>
    </row>
    <row r="3572" spans="1:10" x14ac:dyDescent="0.25">
      <c r="A3572" s="125">
        <v>925069</v>
      </c>
      <c r="B3572" s="125">
        <v>2012</v>
      </c>
      <c r="C3572" s="125">
        <v>27</v>
      </c>
      <c r="D3572" s="125">
        <v>2</v>
      </c>
      <c r="E3572" s="125">
        <v>1</v>
      </c>
      <c r="F3572" s="129">
        <v>93.662819999999996</v>
      </c>
      <c r="G3572" s="129">
        <v>0</v>
      </c>
      <c r="H3572" s="129">
        <v>126.17919999999999</v>
      </c>
      <c r="I3572" s="129">
        <v>93.662819999999996</v>
      </c>
      <c r="J3572" s="129">
        <v>93.662819999999996</v>
      </c>
    </row>
    <row r="3573" spans="1:10" hidden="1" x14ac:dyDescent="0.25">
      <c r="A3573" s="125">
        <v>925070</v>
      </c>
      <c r="B3573" s="125">
        <v>2012</v>
      </c>
      <c r="C3573" s="125">
        <v>27</v>
      </c>
      <c r="D3573" s="125">
        <v>2</v>
      </c>
      <c r="E3573" s="125">
        <v>2</v>
      </c>
      <c r="F3573" s="125">
        <v>85.960108000000005</v>
      </c>
      <c r="G3573" s="125">
        <v>0</v>
      </c>
      <c r="H3573" s="125">
        <v>93.662819999999996</v>
      </c>
      <c r="I3573" s="125">
        <v>86.019934000000006</v>
      </c>
      <c r="J3573" s="125">
        <v>85.960108000000005</v>
      </c>
    </row>
    <row r="3574" spans="1:10" hidden="1" x14ac:dyDescent="0.25">
      <c r="A3574" s="125">
        <v>925071</v>
      </c>
      <c r="B3574" s="125">
        <v>2012</v>
      </c>
      <c r="C3574" s="125">
        <v>27</v>
      </c>
      <c r="D3574" s="125">
        <v>2</v>
      </c>
      <c r="E3574" s="125">
        <v>3</v>
      </c>
      <c r="F3574" s="125">
        <v>74.323813000000001</v>
      </c>
      <c r="G3574" s="125">
        <v>0.47803800000000002</v>
      </c>
      <c r="H3574" s="125">
        <v>85.960108000000005</v>
      </c>
      <c r="I3574" s="125">
        <v>75.653491000000002</v>
      </c>
      <c r="J3574" s="125">
        <v>74.801850000000002</v>
      </c>
    </row>
    <row r="3575" spans="1:10" hidden="1" x14ac:dyDescent="0.25">
      <c r="A3575" s="125">
        <v>925072</v>
      </c>
      <c r="B3575" s="125">
        <v>2012</v>
      </c>
      <c r="C3575" s="125">
        <v>27</v>
      </c>
      <c r="D3575" s="125">
        <v>2</v>
      </c>
      <c r="E3575" s="125">
        <v>4</v>
      </c>
      <c r="F3575" s="125">
        <v>93.662819999999996</v>
      </c>
      <c r="G3575" s="125">
        <v>0</v>
      </c>
      <c r="H3575" s="125">
        <v>126.17919999999999</v>
      </c>
      <c r="I3575" s="125">
        <v>93.662819999999996</v>
      </c>
      <c r="J3575" s="125">
        <v>93.662819999999996</v>
      </c>
    </row>
    <row r="3576" spans="1:10" x14ac:dyDescent="0.25">
      <c r="A3576" s="125">
        <v>925073</v>
      </c>
      <c r="B3576" s="125">
        <v>2012</v>
      </c>
      <c r="C3576" s="125">
        <v>27</v>
      </c>
      <c r="D3576" s="125">
        <v>3</v>
      </c>
      <c r="E3576" s="125">
        <v>1</v>
      </c>
      <c r="F3576" s="129">
        <v>12.413207</v>
      </c>
      <c r="G3576" s="129">
        <v>0</v>
      </c>
      <c r="H3576" s="129">
        <v>15.313750000000001</v>
      </c>
      <c r="I3576" s="129">
        <v>12.437828</v>
      </c>
      <c r="J3576" s="129">
        <v>12.413207</v>
      </c>
    </row>
    <row r="3577" spans="1:10" hidden="1" x14ac:dyDescent="0.25">
      <c r="A3577" s="125">
        <v>925074</v>
      </c>
      <c r="B3577" s="125">
        <v>2012</v>
      </c>
      <c r="C3577" s="125">
        <v>27</v>
      </c>
      <c r="D3577" s="125">
        <v>3</v>
      </c>
      <c r="E3577" s="125">
        <v>2</v>
      </c>
      <c r="F3577" s="125">
        <v>11.680852</v>
      </c>
      <c r="G3577" s="125">
        <v>0</v>
      </c>
      <c r="H3577" s="125">
        <v>12.413207</v>
      </c>
      <c r="I3577" s="125">
        <v>11.696965000000001</v>
      </c>
      <c r="J3577" s="125">
        <v>11.680852</v>
      </c>
    </row>
    <row r="3578" spans="1:10" hidden="1" x14ac:dyDescent="0.25">
      <c r="A3578" s="125">
        <v>925075</v>
      </c>
      <c r="B3578" s="125">
        <v>2012</v>
      </c>
      <c r="C3578" s="125">
        <v>27</v>
      </c>
      <c r="D3578" s="125">
        <v>3</v>
      </c>
      <c r="E3578" s="125">
        <v>3</v>
      </c>
      <c r="F3578" s="125">
        <v>9.3998480000000004</v>
      </c>
      <c r="G3578" s="125">
        <v>1.027237</v>
      </c>
      <c r="H3578" s="125">
        <v>11.680852</v>
      </c>
      <c r="I3578" s="125">
        <v>10.684476</v>
      </c>
      <c r="J3578" s="125">
        <v>10.427085</v>
      </c>
    </row>
    <row r="3579" spans="1:10" hidden="1" x14ac:dyDescent="0.25">
      <c r="A3579" s="125">
        <v>925076</v>
      </c>
      <c r="B3579" s="125">
        <v>2012</v>
      </c>
      <c r="C3579" s="125">
        <v>27</v>
      </c>
      <c r="D3579" s="125">
        <v>3</v>
      </c>
      <c r="E3579" s="125">
        <v>4</v>
      </c>
      <c r="F3579" s="125">
        <v>60.268255000000003</v>
      </c>
      <c r="G3579" s="125">
        <v>0</v>
      </c>
      <c r="H3579" s="125">
        <v>74.323813000000001</v>
      </c>
      <c r="I3579" s="125">
        <v>60.365800999999998</v>
      </c>
      <c r="J3579" s="125">
        <v>60.268255000000003</v>
      </c>
    </row>
    <row r="3580" spans="1:10" x14ac:dyDescent="0.25">
      <c r="A3580" s="125">
        <v>925077</v>
      </c>
      <c r="B3580" s="125">
        <v>2012</v>
      </c>
      <c r="C3580" s="125">
        <v>27</v>
      </c>
      <c r="D3580" s="125">
        <v>4</v>
      </c>
      <c r="E3580" s="125">
        <v>1</v>
      </c>
      <c r="F3580" s="129">
        <v>39.132826999999999</v>
      </c>
      <c r="G3580" s="129">
        <v>0</v>
      </c>
      <c r="H3580" s="129">
        <v>44.942999999999998</v>
      </c>
      <c r="I3580" s="129">
        <v>39.455460000000002</v>
      </c>
      <c r="J3580" s="129">
        <v>39.132826999999999</v>
      </c>
    </row>
    <row r="3581" spans="1:10" hidden="1" x14ac:dyDescent="0.25">
      <c r="A3581" s="125">
        <v>925078</v>
      </c>
      <c r="B3581" s="125">
        <v>2012</v>
      </c>
      <c r="C3581" s="125">
        <v>27</v>
      </c>
      <c r="D3581" s="125">
        <v>4</v>
      </c>
      <c r="E3581" s="125">
        <v>2</v>
      </c>
      <c r="F3581" s="125">
        <v>36.531058999999999</v>
      </c>
      <c r="G3581" s="125">
        <v>0</v>
      </c>
      <c r="H3581" s="125">
        <v>39.132826999999999</v>
      </c>
      <c r="I3581" s="125">
        <v>37.704478999999999</v>
      </c>
      <c r="J3581" s="125">
        <v>36.531058999999999</v>
      </c>
    </row>
    <row r="3582" spans="1:10" hidden="1" x14ac:dyDescent="0.25">
      <c r="A3582" s="125">
        <v>925079</v>
      </c>
      <c r="B3582" s="125">
        <v>2012</v>
      </c>
      <c r="C3582" s="125">
        <v>27</v>
      </c>
      <c r="D3582" s="125">
        <v>4</v>
      </c>
      <c r="E3582" s="125">
        <v>3</v>
      </c>
      <c r="F3582" s="125">
        <v>15.901318</v>
      </c>
      <c r="G3582" s="125">
        <v>15.291917</v>
      </c>
      <c r="H3582" s="125">
        <v>36.531058999999999</v>
      </c>
      <c r="I3582" s="125">
        <v>34.547421999999997</v>
      </c>
      <c r="J3582" s="125">
        <v>31.193235000000001</v>
      </c>
    </row>
    <row r="3583" spans="1:10" hidden="1" x14ac:dyDescent="0.25">
      <c r="A3583" s="125">
        <v>925080</v>
      </c>
      <c r="B3583" s="125">
        <v>2012</v>
      </c>
      <c r="C3583" s="125">
        <v>27</v>
      </c>
      <c r="D3583" s="125">
        <v>4</v>
      </c>
      <c r="E3583" s="125">
        <v>4</v>
      </c>
      <c r="F3583" s="125">
        <v>8.2074300000000004</v>
      </c>
      <c r="G3583" s="125">
        <v>0</v>
      </c>
      <c r="H3583" s="125">
        <v>9.3998480000000004</v>
      </c>
      <c r="I3583" s="125">
        <v>8.2521269999999998</v>
      </c>
      <c r="J3583" s="125">
        <v>8.2074300000000004</v>
      </c>
    </row>
    <row r="3584" spans="1:10" x14ac:dyDescent="0.25">
      <c r="A3584" s="125">
        <v>925081</v>
      </c>
      <c r="B3584" s="125">
        <v>2012</v>
      </c>
      <c r="C3584" s="125">
        <v>27</v>
      </c>
      <c r="D3584" s="125">
        <v>5</v>
      </c>
      <c r="E3584" s="125">
        <v>1</v>
      </c>
      <c r="F3584" s="129">
        <v>11.858927</v>
      </c>
      <c r="G3584" s="129">
        <v>0</v>
      </c>
      <c r="H3584" s="129">
        <v>13.069599999999999</v>
      </c>
      <c r="I3584" s="129">
        <v>12.290652</v>
      </c>
      <c r="J3584" s="129">
        <v>11.858927</v>
      </c>
    </row>
    <row r="3585" spans="1:10" hidden="1" x14ac:dyDescent="0.25">
      <c r="A3585" s="125">
        <v>925082</v>
      </c>
      <c r="B3585" s="125">
        <v>2012</v>
      </c>
      <c r="C3585" s="125">
        <v>27</v>
      </c>
      <c r="D3585" s="125">
        <v>5</v>
      </c>
      <c r="E3585" s="125">
        <v>2</v>
      </c>
      <c r="F3585" s="125">
        <v>11.319229999999999</v>
      </c>
      <c r="G3585" s="125">
        <v>0</v>
      </c>
      <c r="H3585" s="125">
        <v>11.858927</v>
      </c>
      <c r="I3585" s="125">
        <v>11.652581</v>
      </c>
      <c r="J3585" s="125">
        <v>11.319229999999999</v>
      </c>
    </row>
    <row r="3586" spans="1:10" hidden="1" x14ac:dyDescent="0.25">
      <c r="A3586" s="125">
        <v>925083</v>
      </c>
      <c r="B3586" s="125">
        <v>2012</v>
      </c>
      <c r="C3586" s="125">
        <v>27</v>
      </c>
      <c r="D3586" s="125">
        <v>5</v>
      </c>
      <c r="E3586" s="125">
        <v>3</v>
      </c>
      <c r="F3586" s="125">
        <v>0</v>
      </c>
      <c r="G3586" s="125">
        <v>11.012729</v>
      </c>
      <c r="H3586" s="125">
        <v>11.319229999999999</v>
      </c>
      <c r="I3586" s="125">
        <v>11.024929999999999</v>
      </c>
      <c r="J3586" s="125">
        <v>11.012729</v>
      </c>
    </row>
    <row r="3587" spans="1:10" hidden="1" x14ac:dyDescent="0.25">
      <c r="A3587" s="125">
        <v>925084</v>
      </c>
      <c r="B3587" s="125">
        <v>2012</v>
      </c>
      <c r="C3587" s="125">
        <v>27</v>
      </c>
      <c r="D3587" s="125">
        <v>5</v>
      </c>
      <c r="E3587" s="125">
        <v>4</v>
      </c>
      <c r="F3587" s="125">
        <v>14.794055</v>
      </c>
      <c r="G3587" s="125">
        <v>0</v>
      </c>
      <c r="H3587" s="125">
        <v>15.901318</v>
      </c>
      <c r="I3587" s="125">
        <v>14.953599000000001</v>
      </c>
      <c r="J3587" s="125">
        <v>14.794055</v>
      </c>
    </row>
    <row r="3588" spans="1:10" x14ac:dyDescent="0.25">
      <c r="A3588" s="125">
        <v>925085</v>
      </c>
      <c r="B3588" s="125">
        <v>2012</v>
      </c>
      <c r="C3588" s="125">
        <v>28</v>
      </c>
      <c r="D3588" s="125">
        <v>2</v>
      </c>
      <c r="E3588" s="125">
        <v>1</v>
      </c>
      <c r="F3588" s="129">
        <v>1659.1699570000001</v>
      </c>
      <c r="G3588" s="129">
        <v>0</v>
      </c>
      <c r="H3588" s="129">
        <v>2235.1743999999999</v>
      </c>
      <c r="I3588" s="129">
        <v>1659.1699570000001</v>
      </c>
      <c r="J3588" s="129">
        <v>1659.1699570000001</v>
      </c>
    </row>
    <row r="3589" spans="1:10" hidden="1" x14ac:dyDescent="0.25">
      <c r="A3589" s="125">
        <v>925086</v>
      </c>
      <c r="B3589" s="125">
        <v>2012</v>
      </c>
      <c r="C3589" s="125">
        <v>28</v>
      </c>
      <c r="D3589" s="125">
        <v>2</v>
      </c>
      <c r="E3589" s="125">
        <v>2</v>
      </c>
      <c r="F3589" s="125">
        <v>1522.7219190000001</v>
      </c>
      <c r="G3589" s="125">
        <v>0</v>
      </c>
      <c r="H3589" s="125">
        <v>1659.1699570000001</v>
      </c>
      <c r="I3589" s="125">
        <v>1523.7816889999999</v>
      </c>
      <c r="J3589" s="125">
        <v>1522.7219190000001</v>
      </c>
    </row>
    <row r="3590" spans="1:10" hidden="1" x14ac:dyDescent="0.25">
      <c r="A3590" s="125">
        <v>925087</v>
      </c>
      <c r="B3590" s="125">
        <v>2012</v>
      </c>
      <c r="C3590" s="125">
        <v>28</v>
      </c>
      <c r="D3590" s="125">
        <v>2</v>
      </c>
      <c r="E3590" s="125">
        <v>3</v>
      </c>
      <c r="F3590" s="125">
        <v>1316.5932560000001</v>
      </c>
      <c r="G3590" s="125">
        <v>8.4680959999999992</v>
      </c>
      <c r="H3590" s="125">
        <v>1522.7219190000001</v>
      </c>
      <c r="I3590" s="125">
        <v>1340.147561</v>
      </c>
      <c r="J3590" s="125">
        <v>1325.0613519999999</v>
      </c>
    </row>
    <row r="3591" spans="1:10" hidden="1" x14ac:dyDescent="0.25">
      <c r="A3591" s="125">
        <v>925088</v>
      </c>
      <c r="B3591" s="125">
        <v>2012</v>
      </c>
      <c r="C3591" s="125">
        <v>28</v>
      </c>
      <c r="D3591" s="125">
        <v>2</v>
      </c>
      <c r="E3591" s="125">
        <v>4</v>
      </c>
      <c r="F3591" s="125">
        <v>1659.1699570000001</v>
      </c>
      <c r="G3591" s="125">
        <v>0</v>
      </c>
      <c r="H3591" s="125">
        <v>2235.1743999999999</v>
      </c>
      <c r="I3591" s="125">
        <v>1659.1699570000001</v>
      </c>
      <c r="J3591" s="125">
        <v>1659.1699570000001</v>
      </c>
    </row>
    <row r="3592" spans="1:10" x14ac:dyDescent="0.25">
      <c r="A3592" s="125">
        <v>925089</v>
      </c>
      <c r="B3592" s="125">
        <v>2012</v>
      </c>
      <c r="C3592" s="125">
        <v>28</v>
      </c>
      <c r="D3592" s="125">
        <v>3</v>
      </c>
      <c r="E3592" s="125">
        <v>1</v>
      </c>
      <c r="F3592" s="129">
        <v>3964.4885749999999</v>
      </c>
      <c r="G3592" s="129">
        <v>0</v>
      </c>
      <c r="H3592" s="129">
        <v>4893.0493999999999</v>
      </c>
      <c r="I3592" s="129">
        <v>3974.1347230000001</v>
      </c>
      <c r="J3592" s="129">
        <v>3964.4885749999999</v>
      </c>
    </row>
    <row r="3593" spans="1:10" hidden="1" x14ac:dyDescent="0.25">
      <c r="A3593" s="125">
        <v>925090</v>
      </c>
      <c r="B3593" s="125">
        <v>2012</v>
      </c>
      <c r="C3593" s="125">
        <v>28</v>
      </c>
      <c r="D3593" s="125">
        <v>3</v>
      </c>
      <c r="E3593" s="125">
        <v>2</v>
      </c>
      <c r="F3593" s="125">
        <v>3716.4488390000001</v>
      </c>
      <c r="G3593" s="125">
        <v>0</v>
      </c>
      <c r="H3593" s="125">
        <v>3964.4885749999999</v>
      </c>
      <c r="I3593" s="125">
        <v>3735.737584</v>
      </c>
      <c r="J3593" s="125">
        <v>3716.4488390000001</v>
      </c>
    </row>
    <row r="3594" spans="1:10" hidden="1" x14ac:dyDescent="0.25">
      <c r="A3594" s="125">
        <v>925091</v>
      </c>
      <c r="B3594" s="125">
        <v>2012</v>
      </c>
      <c r="C3594" s="125">
        <v>28</v>
      </c>
      <c r="D3594" s="125">
        <v>3</v>
      </c>
      <c r="E3594" s="125">
        <v>3</v>
      </c>
      <c r="F3594" s="125">
        <v>2821.102249</v>
      </c>
      <c r="G3594" s="125">
        <v>308.29647</v>
      </c>
      <c r="H3594" s="125">
        <v>3716.4488390000001</v>
      </c>
      <c r="I3594" s="125">
        <v>3399.4357530000002</v>
      </c>
      <c r="J3594" s="125">
        <v>3129.3987189999998</v>
      </c>
    </row>
    <row r="3595" spans="1:10" hidden="1" x14ac:dyDescent="0.25">
      <c r="A3595" s="125">
        <v>925092</v>
      </c>
      <c r="B3595" s="125">
        <v>2012</v>
      </c>
      <c r="C3595" s="125">
        <v>28</v>
      </c>
      <c r="D3595" s="125">
        <v>3</v>
      </c>
      <c r="E3595" s="125">
        <v>4</v>
      </c>
      <c r="F3595" s="125">
        <v>1067.3336469999999</v>
      </c>
      <c r="G3595" s="125">
        <v>0</v>
      </c>
      <c r="H3595" s="125">
        <v>1316.5932560000001</v>
      </c>
      <c r="I3595" s="125">
        <v>1069.3370420000001</v>
      </c>
      <c r="J3595" s="125">
        <v>1067.3336469999999</v>
      </c>
    </row>
    <row r="3596" spans="1:10" x14ac:dyDescent="0.25">
      <c r="A3596" s="125">
        <v>925093</v>
      </c>
      <c r="B3596" s="125">
        <v>2012</v>
      </c>
      <c r="C3596" s="125">
        <v>28</v>
      </c>
      <c r="D3596" s="125">
        <v>4</v>
      </c>
      <c r="E3596" s="125">
        <v>1</v>
      </c>
      <c r="F3596" s="129">
        <v>4022.4663019999998</v>
      </c>
      <c r="G3596" s="129">
        <v>0</v>
      </c>
      <c r="H3596" s="129">
        <v>4640.9449999999997</v>
      </c>
      <c r="I3596" s="129">
        <v>4074.2856160000001</v>
      </c>
      <c r="J3596" s="129">
        <v>4022.4663019999998</v>
      </c>
    </row>
    <row r="3597" spans="1:10" hidden="1" x14ac:dyDescent="0.25">
      <c r="A3597" s="125">
        <v>925094</v>
      </c>
      <c r="B3597" s="125">
        <v>2012</v>
      </c>
      <c r="C3597" s="125">
        <v>28</v>
      </c>
      <c r="D3597" s="125">
        <v>4</v>
      </c>
      <c r="E3597" s="125">
        <v>2</v>
      </c>
      <c r="F3597" s="125">
        <v>3746.7806399999999</v>
      </c>
      <c r="G3597" s="125">
        <v>0</v>
      </c>
      <c r="H3597" s="125">
        <v>4022.4663019999998</v>
      </c>
      <c r="I3597" s="125">
        <v>3875.6462820000002</v>
      </c>
      <c r="J3597" s="125">
        <v>3746.7806399999999</v>
      </c>
    </row>
    <row r="3598" spans="1:10" hidden="1" x14ac:dyDescent="0.25">
      <c r="A3598" s="125">
        <v>925095</v>
      </c>
      <c r="B3598" s="125">
        <v>2012</v>
      </c>
      <c r="C3598" s="125">
        <v>28</v>
      </c>
      <c r="D3598" s="125">
        <v>4</v>
      </c>
      <c r="E3598" s="125">
        <v>3</v>
      </c>
      <c r="F3598" s="125">
        <v>1369.5878259999999</v>
      </c>
      <c r="G3598" s="125">
        <v>1317.0998360000001</v>
      </c>
      <c r="H3598" s="125">
        <v>3746.7806399999999</v>
      </c>
      <c r="I3598" s="125">
        <v>3543.3304509999998</v>
      </c>
      <c r="J3598" s="125">
        <v>2686.6876630000002</v>
      </c>
    </row>
    <row r="3599" spans="1:10" hidden="1" x14ac:dyDescent="0.25">
      <c r="A3599" s="125">
        <v>925096</v>
      </c>
      <c r="B3599" s="125">
        <v>2012</v>
      </c>
      <c r="C3599" s="125">
        <v>28</v>
      </c>
      <c r="D3599" s="125">
        <v>4</v>
      </c>
      <c r="E3599" s="125">
        <v>4</v>
      </c>
      <c r="F3599" s="125">
        <v>2450.5701960000001</v>
      </c>
      <c r="G3599" s="125">
        <v>0</v>
      </c>
      <c r="H3599" s="125">
        <v>2821.102249</v>
      </c>
      <c r="I3599" s="125">
        <v>2476.6456640000001</v>
      </c>
      <c r="J3599" s="125">
        <v>2450.5701960000001</v>
      </c>
    </row>
    <row r="3600" spans="1:10" x14ac:dyDescent="0.25">
      <c r="A3600" s="125">
        <v>925097</v>
      </c>
      <c r="B3600" s="125">
        <v>2012</v>
      </c>
      <c r="C3600" s="125">
        <v>28</v>
      </c>
      <c r="D3600" s="125">
        <v>5</v>
      </c>
      <c r="E3600" s="125">
        <v>1</v>
      </c>
      <c r="F3600" s="129">
        <v>778.940742</v>
      </c>
      <c r="G3600" s="129">
        <v>0</v>
      </c>
      <c r="H3600" s="129">
        <v>861.75040000000001</v>
      </c>
      <c r="I3600" s="129">
        <v>810.39007600000002</v>
      </c>
      <c r="J3600" s="129">
        <v>778.940742</v>
      </c>
    </row>
    <row r="3601" spans="1:10" hidden="1" x14ac:dyDescent="0.25">
      <c r="A3601" s="125">
        <v>925098</v>
      </c>
      <c r="B3601" s="125">
        <v>2012</v>
      </c>
      <c r="C3601" s="125">
        <v>28</v>
      </c>
      <c r="D3601" s="125">
        <v>5</v>
      </c>
      <c r="E3601" s="125">
        <v>2</v>
      </c>
      <c r="F3601" s="125">
        <v>743.49134100000003</v>
      </c>
      <c r="G3601" s="125">
        <v>0</v>
      </c>
      <c r="H3601" s="125">
        <v>778.940742</v>
      </c>
      <c r="I3601" s="125">
        <v>765.38717299999996</v>
      </c>
      <c r="J3601" s="125">
        <v>743.49134100000003</v>
      </c>
    </row>
    <row r="3602" spans="1:10" hidden="1" x14ac:dyDescent="0.25">
      <c r="A3602" s="125">
        <v>925099</v>
      </c>
      <c r="B3602" s="125">
        <v>2012</v>
      </c>
      <c r="C3602" s="125">
        <v>28</v>
      </c>
      <c r="D3602" s="125">
        <v>5</v>
      </c>
      <c r="E3602" s="125">
        <v>3</v>
      </c>
      <c r="F3602" s="125">
        <v>0</v>
      </c>
      <c r="G3602" s="125">
        <v>723.35917700000005</v>
      </c>
      <c r="H3602" s="125">
        <v>743.49134100000003</v>
      </c>
      <c r="I3602" s="125">
        <v>724.16056700000001</v>
      </c>
      <c r="J3602" s="125">
        <v>723.35917700000005</v>
      </c>
    </row>
    <row r="3603" spans="1:10" hidden="1" x14ac:dyDescent="0.25">
      <c r="A3603" s="125">
        <v>925100</v>
      </c>
      <c r="B3603" s="125">
        <v>2012</v>
      </c>
      <c r="C3603" s="125">
        <v>28</v>
      </c>
      <c r="D3603" s="125">
        <v>5</v>
      </c>
      <c r="E3603" s="125">
        <v>4</v>
      </c>
      <c r="F3603" s="125">
        <v>1271.4507289999999</v>
      </c>
      <c r="G3603" s="125">
        <v>0</v>
      </c>
      <c r="H3603" s="125">
        <v>1369.5878259999999</v>
      </c>
      <c r="I3603" s="125">
        <v>1287.960392</v>
      </c>
      <c r="J3603" s="125">
        <v>1271.4507289999999</v>
      </c>
    </row>
    <row r="3604" spans="1:10" x14ac:dyDescent="0.25">
      <c r="A3604" s="125">
        <v>925101</v>
      </c>
      <c r="B3604" s="125">
        <v>2012</v>
      </c>
      <c r="C3604" s="125">
        <v>29</v>
      </c>
      <c r="D3604" s="125">
        <v>2</v>
      </c>
      <c r="E3604" s="125">
        <v>1</v>
      </c>
      <c r="F3604" s="129">
        <v>3394.3538779999999</v>
      </c>
      <c r="G3604" s="129">
        <v>0</v>
      </c>
      <c r="H3604" s="129">
        <v>4580.79</v>
      </c>
      <c r="I3604" s="129">
        <v>3400.3204169999999</v>
      </c>
      <c r="J3604" s="129">
        <v>3394.3538779999999</v>
      </c>
    </row>
    <row r="3605" spans="1:10" hidden="1" x14ac:dyDescent="0.25">
      <c r="A3605" s="125">
        <v>925102</v>
      </c>
      <c r="B3605" s="125">
        <v>2012</v>
      </c>
      <c r="C3605" s="125">
        <v>29</v>
      </c>
      <c r="D3605" s="125">
        <v>2</v>
      </c>
      <c r="E3605" s="125">
        <v>2</v>
      </c>
      <c r="F3605" s="125">
        <v>3115.7329500000001</v>
      </c>
      <c r="G3605" s="125">
        <v>0</v>
      </c>
      <c r="H3605" s="125">
        <v>3394.3538779999999</v>
      </c>
      <c r="I3605" s="125">
        <v>3117.374601</v>
      </c>
      <c r="J3605" s="125">
        <v>3115.7329500000001</v>
      </c>
    </row>
    <row r="3606" spans="1:10" hidden="1" x14ac:dyDescent="0.25">
      <c r="A3606" s="125">
        <v>925103</v>
      </c>
      <c r="B3606" s="125">
        <v>2012</v>
      </c>
      <c r="C3606" s="125">
        <v>29</v>
      </c>
      <c r="D3606" s="125">
        <v>2</v>
      </c>
      <c r="E3606" s="125">
        <v>3</v>
      </c>
      <c r="F3606" s="125">
        <v>2572.570827</v>
      </c>
      <c r="G3606" s="125">
        <v>146.796708</v>
      </c>
      <c r="H3606" s="125">
        <v>3115.7329500000001</v>
      </c>
      <c r="I3606" s="125">
        <v>2742.1565690000002</v>
      </c>
      <c r="J3606" s="125">
        <v>2719.3675349999999</v>
      </c>
    </row>
    <row r="3607" spans="1:10" hidden="1" x14ac:dyDescent="0.25">
      <c r="A3607" s="125">
        <v>925104</v>
      </c>
      <c r="B3607" s="125">
        <v>2012</v>
      </c>
      <c r="C3607" s="125">
        <v>29</v>
      </c>
      <c r="D3607" s="125">
        <v>2</v>
      </c>
      <c r="E3607" s="125">
        <v>4</v>
      </c>
      <c r="F3607" s="125">
        <v>3394.2614699999999</v>
      </c>
      <c r="G3607" s="125">
        <v>0</v>
      </c>
      <c r="H3607" s="125">
        <v>4580.79</v>
      </c>
      <c r="I3607" s="125">
        <v>3400.3204169999999</v>
      </c>
      <c r="J3607" s="125">
        <v>3394.2614699999999</v>
      </c>
    </row>
    <row r="3608" spans="1:10" x14ac:dyDescent="0.25">
      <c r="A3608" s="125">
        <v>925105</v>
      </c>
      <c r="B3608" s="125">
        <v>2012</v>
      </c>
      <c r="C3608" s="125">
        <v>29</v>
      </c>
      <c r="D3608" s="125">
        <v>3</v>
      </c>
      <c r="E3608" s="125">
        <v>1</v>
      </c>
      <c r="F3608" s="129">
        <v>10310.198331</v>
      </c>
      <c r="G3608" s="129">
        <v>0</v>
      </c>
      <c r="H3608" s="129">
        <v>12723.496499999999</v>
      </c>
      <c r="I3608" s="129">
        <v>10334.023857</v>
      </c>
      <c r="J3608" s="129">
        <v>10310.198331</v>
      </c>
    </row>
    <row r="3609" spans="1:10" hidden="1" x14ac:dyDescent="0.25">
      <c r="A3609" s="125">
        <v>925106</v>
      </c>
      <c r="B3609" s="125">
        <v>2012</v>
      </c>
      <c r="C3609" s="125">
        <v>29</v>
      </c>
      <c r="D3609" s="125">
        <v>3</v>
      </c>
      <c r="E3609" s="125">
        <v>2</v>
      </c>
      <c r="F3609" s="125">
        <v>9699.4870050000009</v>
      </c>
      <c r="G3609" s="125">
        <v>0</v>
      </c>
      <c r="H3609" s="125">
        <v>10310.198331</v>
      </c>
      <c r="I3609" s="125">
        <v>9715.2998869999992</v>
      </c>
      <c r="J3609" s="125">
        <v>9699.4870050000009</v>
      </c>
    </row>
    <row r="3610" spans="1:10" hidden="1" x14ac:dyDescent="0.25">
      <c r="A3610" s="125">
        <v>925107</v>
      </c>
      <c r="B3610" s="125">
        <v>2012</v>
      </c>
      <c r="C3610" s="125">
        <v>29</v>
      </c>
      <c r="D3610" s="125">
        <v>3</v>
      </c>
      <c r="E3610" s="125">
        <v>3</v>
      </c>
      <c r="F3610" s="125">
        <v>6373.8522050000001</v>
      </c>
      <c r="G3610" s="125">
        <v>2456.1539950000001</v>
      </c>
      <c r="H3610" s="125">
        <v>9699.4870050000009</v>
      </c>
      <c r="I3610" s="125">
        <v>8872.1207630000008</v>
      </c>
      <c r="J3610" s="125">
        <v>8830.0061999999998</v>
      </c>
    </row>
    <row r="3611" spans="1:10" hidden="1" x14ac:dyDescent="0.25">
      <c r="A3611" s="125">
        <v>925108</v>
      </c>
      <c r="B3611" s="125">
        <v>2012</v>
      </c>
      <c r="C3611" s="125">
        <v>29</v>
      </c>
      <c r="D3611" s="125">
        <v>3</v>
      </c>
      <c r="E3611" s="125">
        <v>4</v>
      </c>
      <c r="F3611" s="125">
        <v>2084.1033790000001</v>
      </c>
      <c r="G3611" s="125">
        <v>0</v>
      </c>
      <c r="H3611" s="125">
        <v>2572.570827</v>
      </c>
      <c r="I3611" s="125">
        <v>2089.4420260000002</v>
      </c>
      <c r="J3611" s="125">
        <v>2084.1033790000001</v>
      </c>
    </row>
    <row r="3612" spans="1:10" x14ac:dyDescent="0.25">
      <c r="A3612" s="125">
        <v>925109</v>
      </c>
      <c r="B3612" s="125">
        <v>2012</v>
      </c>
      <c r="C3612" s="125">
        <v>29</v>
      </c>
      <c r="D3612" s="125">
        <v>4</v>
      </c>
      <c r="E3612" s="125">
        <v>1</v>
      </c>
      <c r="F3612" s="129">
        <v>1475.357589</v>
      </c>
      <c r="G3612" s="129">
        <v>0</v>
      </c>
      <c r="H3612" s="129">
        <v>1780.5125</v>
      </c>
      <c r="I3612" s="129">
        <v>1563.111924</v>
      </c>
      <c r="J3612" s="129">
        <v>1475.357589</v>
      </c>
    </row>
    <row r="3613" spans="1:10" hidden="1" x14ac:dyDescent="0.25">
      <c r="A3613" s="125">
        <v>925110</v>
      </c>
      <c r="B3613" s="125">
        <v>2012</v>
      </c>
      <c r="C3613" s="125">
        <v>29</v>
      </c>
      <c r="D3613" s="125">
        <v>4</v>
      </c>
      <c r="E3613" s="125">
        <v>2</v>
      </c>
      <c r="F3613" s="125">
        <v>1385.6970879999999</v>
      </c>
      <c r="G3613" s="125">
        <v>0</v>
      </c>
      <c r="H3613" s="125">
        <v>1475.357589</v>
      </c>
      <c r="I3613" s="125">
        <v>1421.5070370000001</v>
      </c>
      <c r="J3613" s="125">
        <v>1385.6970879999999</v>
      </c>
    </row>
    <row r="3614" spans="1:10" hidden="1" x14ac:dyDescent="0.25">
      <c r="A3614" s="125">
        <v>925111</v>
      </c>
      <c r="B3614" s="125">
        <v>2012</v>
      </c>
      <c r="C3614" s="125">
        <v>29</v>
      </c>
      <c r="D3614" s="125">
        <v>4</v>
      </c>
      <c r="E3614" s="125">
        <v>3</v>
      </c>
      <c r="F3614" s="125">
        <v>142.50874099999999</v>
      </c>
      <c r="G3614" s="125">
        <v>1159.03628</v>
      </c>
      <c r="H3614" s="125">
        <v>1385.6970879999999</v>
      </c>
      <c r="I3614" s="125">
        <v>1310.4537359999999</v>
      </c>
      <c r="J3614" s="125">
        <v>1301.545022</v>
      </c>
    </row>
    <row r="3615" spans="1:10" hidden="1" x14ac:dyDescent="0.25">
      <c r="A3615" s="125">
        <v>925112</v>
      </c>
      <c r="B3615" s="125">
        <v>2012</v>
      </c>
      <c r="C3615" s="125">
        <v>29</v>
      </c>
      <c r="D3615" s="125">
        <v>4</v>
      </c>
      <c r="E3615" s="125">
        <v>4</v>
      </c>
      <c r="F3615" s="125">
        <v>5521.1581249999999</v>
      </c>
      <c r="G3615" s="125">
        <v>0</v>
      </c>
      <c r="H3615" s="125">
        <v>6373.8522050000001</v>
      </c>
      <c r="I3615" s="125">
        <v>5595.6048510000001</v>
      </c>
      <c r="J3615" s="125">
        <v>5521.1581249999999</v>
      </c>
    </row>
    <row r="3616" spans="1:10" x14ac:dyDescent="0.25">
      <c r="A3616" s="125">
        <v>925113</v>
      </c>
      <c r="B3616" s="125">
        <v>2012</v>
      </c>
      <c r="C3616" s="125">
        <v>29</v>
      </c>
      <c r="D3616" s="125">
        <v>5</v>
      </c>
      <c r="E3616" s="125">
        <v>1</v>
      </c>
      <c r="F3616" s="129">
        <v>73.326933999999994</v>
      </c>
      <c r="G3616" s="129">
        <v>0</v>
      </c>
      <c r="H3616" s="129">
        <v>105.16800000000001</v>
      </c>
      <c r="I3616" s="129">
        <v>98.899986999999996</v>
      </c>
      <c r="J3616" s="129">
        <v>73.326933999999994</v>
      </c>
    </row>
    <row r="3617" spans="1:10" hidden="1" x14ac:dyDescent="0.25">
      <c r="A3617" s="125">
        <v>925114</v>
      </c>
      <c r="B3617" s="125">
        <v>2012</v>
      </c>
      <c r="C3617" s="125">
        <v>29</v>
      </c>
      <c r="D3617" s="125">
        <v>5</v>
      </c>
      <c r="E3617" s="125">
        <v>2</v>
      </c>
      <c r="F3617" s="125">
        <v>72.046064999999999</v>
      </c>
      <c r="G3617" s="125">
        <v>0</v>
      </c>
      <c r="H3617" s="125">
        <v>73.326933999999994</v>
      </c>
      <c r="I3617" s="125">
        <v>72.051045000000002</v>
      </c>
      <c r="J3617" s="125">
        <v>72.046064999999999</v>
      </c>
    </row>
    <row r="3618" spans="1:10" hidden="1" x14ac:dyDescent="0.25">
      <c r="A3618" s="125">
        <v>925115</v>
      </c>
      <c r="B3618" s="125">
        <v>2012</v>
      </c>
      <c r="C3618" s="125">
        <v>29</v>
      </c>
      <c r="D3618" s="125">
        <v>5</v>
      </c>
      <c r="E3618" s="125">
        <v>3</v>
      </c>
      <c r="F3618" s="125">
        <v>0</v>
      </c>
      <c r="G3618" s="125">
        <v>70.172397000000004</v>
      </c>
      <c r="H3618" s="125">
        <v>72.046064999999999</v>
      </c>
      <c r="I3618" s="125">
        <v>70.172867999999994</v>
      </c>
      <c r="J3618" s="125">
        <v>70.172397000000004</v>
      </c>
    </row>
    <row r="3619" spans="1:10" hidden="1" x14ac:dyDescent="0.25">
      <c r="A3619" s="125">
        <v>925116</v>
      </c>
      <c r="B3619" s="125">
        <v>2012</v>
      </c>
      <c r="C3619" s="125">
        <v>29</v>
      </c>
      <c r="D3619" s="125">
        <v>5</v>
      </c>
      <c r="E3619" s="125">
        <v>4</v>
      </c>
      <c r="F3619" s="125">
        <v>127.058387</v>
      </c>
      <c r="G3619" s="125">
        <v>0</v>
      </c>
      <c r="H3619" s="125">
        <v>142.50874099999999</v>
      </c>
      <c r="I3619" s="125">
        <v>134.01522</v>
      </c>
      <c r="J3619" s="125">
        <v>127.058387</v>
      </c>
    </row>
    <row r="3620" spans="1:10" x14ac:dyDescent="0.25">
      <c r="A3620" s="125">
        <v>925117</v>
      </c>
      <c r="B3620" s="125">
        <v>2012</v>
      </c>
      <c r="C3620" s="125">
        <v>31</v>
      </c>
      <c r="D3620" s="125">
        <v>2</v>
      </c>
      <c r="E3620" s="125">
        <v>1</v>
      </c>
      <c r="F3620" s="129">
        <v>22030.369602999999</v>
      </c>
      <c r="G3620" s="129">
        <v>0</v>
      </c>
      <c r="H3620" s="129">
        <v>29775.824000000001</v>
      </c>
      <c r="I3620" s="129">
        <v>22102.594154999999</v>
      </c>
      <c r="J3620" s="129">
        <v>22030.369602999999</v>
      </c>
    </row>
    <row r="3621" spans="1:10" hidden="1" x14ac:dyDescent="0.25">
      <c r="A3621" s="125">
        <v>925118</v>
      </c>
      <c r="B3621" s="125">
        <v>2012</v>
      </c>
      <c r="C3621" s="125">
        <v>31</v>
      </c>
      <c r="D3621" s="125">
        <v>2</v>
      </c>
      <c r="E3621" s="125">
        <v>2</v>
      </c>
      <c r="F3621" s="125">
        <v>20212.001774</v>
      </c>
      <c r="G3621" s="125">
        <v>0</v>
      </c>
      <c r="H3621" s="125">
        <v>22030.369602999999</v>
      </c>
      <c r="I3621" s="125">
        <v>20232.691443</v>
      </c>
      <c r="J3621" s="125">
        <v>20212.001774</v>
      </c>
    </row>
    <row r="3622" spans="1:10" hidden="1" x14ac:dyDescent="0.25">
      <c r="A3622" s="125">
        <v>925119</v>
      </c>
      <c r="B3622" s="125">
        <v>2012</v>
      </c>
      <c r="C3622" s="125">
        <v>31</v>
      </c>
      <c r="D3622" s="125">
        <v>2</v>
      </c>
      <c r="E3622" s="125">
        <v>3</v>
      </c>
      <c r="F3622" s="125">
        <v>17212.639012</v>
      </c>
      <c r="G3622" s="125">
        <v>431.697452</v>
      </c>
      <c r="H3622" s="125">
        <v>20212.001774</v>
      </c>
      <c r="I3622" s="125">
        <v>17788.582761999998</v>
      </c>
      <c r="J3622" s="125">
        <v>17644.336463</v>
      </c>
    </row>
    <row r="3623" spans="1:10" hidden="1" x14ac:dyDescent="0.25">
      <c r="A3623" s="125">
        <v>925120</v>
      </c>
      <c r="B3623" s="125">
        <v>2012</v>
      </c>
      <c r="C3623" s="125">
        <v>31</v>
      </c>
      <c r="D3623" s="125">
        <v>2</v>
      </c>
      <c r="E3623" s="125">
        <v>4</v>
      </c>
      <c r="F3623" s="125">
        <v>22044.342283999998</v>
      </c>
      <c r="G3623" s="125">
        <v>0</v>
      </c>
      <c r="H3623" s="125">
        <v>29775.824000000001</v>
      </c>
      <c r="I3623" s="125">
        <v>22102.594154999999</v>
      </c>
      <c r="J3623" s="125">
        <v>22044.342283999998</v>
      </c>
    </row>
    <row r="3624" spans="1:10" x14ac:dyDescent="0.25">
      <c r="A3624" s="125">
        <v>925121</v>
      </c>
      <c r="B3624" s="125">
        <v>2012</v>
      </c>
      <c r="C3624" s="125">
        <v>31</v>
      </c>
      <c r="D3624" s="125">
        <v>3</v>
      </c>
      <c r="E3624" s="125">
        <v>1</v>
      </c>
      <c r="F3624" s="129">
        <v>38078.436324000002</v>
      </c>
      <c r="G3624" s="129">
        <v>0</v>
      </c>
      <c r="H3624" s="129">
        <v>47450.815649999997</v>
      </c>
      <c r="I3624" s="129">
        <v>38539.552471000003</v>
      </c>
      <c r="J3624" s="129">
        <v>38078.436324000002</v>
      </c>
    </row>
    <row r="3625" spans="1:10" hidden="1" x14ac:dyDescent="0.25">
      <c r="A3625" s="125">
        <v>925122</v>
      </c>
      <c r="B3625" s="125">
        <v>2012</v>
      </c>
      <c r="C3625" s="125">
        <v>31</v>
      </c>
      <c r="D3625" s="125">
        <v>3</v>
      </c>
      <c r="E3625" s="125">
        <v>2</v>
      </c>
      <c r="F3625" s="125">
        <v>35459.92355</v>
      </c>
      <c r="G3625" s="125">
        <v>0</v>
      </c>
      <c r="H3625" s="125">
        <v>38078.436324000002</v>
      </c>
      <c r="I3625" s="125">
        <v>35881.310548000001</v>
      </c>
      <c r="J3625" s="125">
        <v>35459.92355</v>
      </c>
    </row>
    <row r="3626" spans="1:10" hidden="1" x14ac:dyDescent="0.25">
      <c r="A3626" s="125">
        <v>925123</v>
      </c>
      <c r="B3626" s="125">
        <v>2012</v>
      </c>
      <c r="C3626" s="125">
        <v>31</v>
      </c>
      <c r="D3626" s="125">
        <v>3</v>
      </c>
      <c r="E3626" s="125">
        <v>3</v>
      </c>
      <c r="F3626" s="125">
        <v>25496.510429000002</v>
      </c>
      <c r="G3626" s="125">
        <v>5514.597761</v>
      </c>
      <c r="H3626" s="125">
        <v>35459.92355</v>
      </c>
      <c r="I3626" s="125">
        <v>32435.192072000002</v>
      </c>
      <c r="J3626" s="125">
        <v>31011.108189999999</v>
      </c>
    </row>
    <row r="3627" spans="1:10" hidden="1" x14ac:dyDescent="0.25">
      <c r="A3627" s="125">
        <v>925124</v>
      </c>
      <c r="B3627" s="125">
        <v>2012</v>
      </c>
      <c r="C3627" s="125">
        <v>31</v>
      </c>
      <c r="D3627" s="125">
        <v>3</v>
      </c>
      <c r="E3627" s="125">
        <v>4</v>
      </c>
      <c r="F3627" s="125">
        <v>13916.066133</v>
      </c>
      <c r="G3627" s="125">
        <v>0</v>
      </c>
      <c r="H3627" s="125">
        <v>17212.639012</v>
      </c>
      <c r="I3627" s="125">
        <v>13980.105405</v>
      </c>
      <c r="J3627" s="125">
        <v>13916.066133</v>
      </c>
    </row>
    <row r="3628" spans="1:10" x14ac:dyDescent="0.25">
      <c r="A3628" s="125">
        <v>925125</v>
      </c>
      <c r="B3628" s="125">
        <v>2012</v>
      </c>
      <c r="C3628" s="125">
        <v>31</v>
      </c>
      <c r="D3628" s="125">
        <v>4</v>
      </c>
      <c r="E3628" s="125">
        <v>1</v>
      </c>
      <c r="F3628" s="129">
        <v>1800.336337</v>
      </c>
      <c r="G3628" s="129">
        <v>0</v>
      </c>
      <c r="H3628" s="129">
        <v>2081.4380000000001</v>
      </c>
      <c r="I3628" s="129">
        <v>1827.2944199999999</v>
      </c>
      <c r="J3628" s="129">
        <v>1800.336337</v>
      </c>
    </row>
    <row r="3629" spans="1:10" hidden="1" x14ac:dyDescent="0.25">
      <c r="A3629" s="125">
        <v>925126</v>
      </c>
      <c r="B3629" s="125">
        <v>2012</v>
      </c>
      <c r="C3629" s="125">
        <v>31</v>
      </c>
      <c r="D3629" s="125">
        <v>4</v>
      </c>
      <c r="E3629" s="125">
        <v>2</v>
      </c>
      <c r="F3629" s="125">
        <v>1639.3325500000001</v>
      </c>
      <c r="G3629" s="125">
        <v>0</v>
      </c>
      <c r="H3629" s="125">
        <v>1800.336337</v>
      </c>
      <c r="I3629" s="125">
        <v>1734.624061</v>
      </c>
      <c r="J3629" s="125">
        <v>1639.3325500000001</v>
      </c>
    </row>
    <row r="3630" spans="1:10" hidden="1" x14ac:dyDescent="0.25">
      <c r="A3630" s="125">
        <v>925127</v>
      </c>
      <c r="B3630" s="125">
        <v>2012</v>
      </c>
      <c r="C3630" s="125">
        <v>31</v>
      </c>
      <c r="D3630" s="125">
        <v>4</v>
      </c>
      <c r="E3630" s="125">
        <v>3</v>
      </c>
      <c r="F3630" s="125">
        <v>355.64667100000003</v>
      </c>
      <c r="G3630" s="125">
        <v>1027.6510929999999</v>
      </c>
      <c r="H3630" s="125">
        <v>1639.3325500000001</v>
      </c>
      <c r="I3630" s="125">
        <v>1550.3167920000001</v>
      </c>
      <c r="J3630" s="125">
        <v>1383.297765</v>
      </c>
    </row>
    <row r="3631" spans="1:10" hidden="1" x14ac:dyDescent="0.25">
      <c r="A3631" s="125">
        <v>925128</v>
      </c>
      <c r="B3631" s="125">
        <v>2012</v>
      </c>
      <c r="C3631" s="125">
        <v>31</v>
      </c>
      <c r="D3631" s="125">
        <v>4</v>
      </c>
      <c r="E3631" s="125">
        <v>4</v>
      </c>
      <c r="F3631" s="125">
        <v>22303.46701</v>
      </c>
      <c r="G3631" s="125">
        <v>0</v>
      </c>
      <c r="H3631" s="125">
        <v>25496.510429000002</v>
      </c>
      <c r="I3631" s="125">
        <v>22383.386504999999</v>
      </c>
      <c r="J3631" s="125">
        <v>22303.46701</v>
      </c>
    </row>
    <row r="3632" spans="1:10" x14ac:dyDescent="0.25">
      <c r="A3632" s="125">
        <v>925129</v>
      </c>
      <c r="B3632" s="125">
        <v>2012</v>
      </c>
      <c r="C3632" s="125">
        <v>31</v>
      </c>
      <c r="D3632" s="125">
        <v>5</v>
      </c>
      <c r="E3632" s="125">
        <v>1</v>
      </c>
      <c r="F3632" s="129">
        <v>318.36970600000001</v>
      </c>
      <c r="G3632" s="129">
        <v>0</v>
      </c>
      <c r="H3632" s="129">
        <v>338.55840000000001</v>
      </c>
      <c r="I3632" s="129">
        <v>318.38031899999999</v>
      </c>
      <c r="J3632" s="129">
        <v>318.36970600000001</v>
      </c>
    </row>
    <row r="3633" spans="1:10" hidden="1" x14ac:dyDescent="0.25">
      <c r="A3633" s="125">
        <v>925130</v>
      </c>
      <c r="B3633" s="125">
        <v>2012</v>
      </c>
      <c r="C3633" s="125">
        <v>31</v>
      </c>
      <c r="D3633" s="125">
        <v>5</v>
      </c>
      <c r="E3633" s="125">
        <v>2</v>
      </c>
      <c r="F3633" s="125">
        <v>307.18738100000002</v>
      </c>
      <c r="G3633" s="125">
        <v>0</v>
      </c>
      <c r="H3633" s="125">
        <v>318.36970600000001</v>
      </c>
      <c r="I3633" s="125">
        <v>312.83007400000002</v>
      </c>
      <c r="J3633" s="125">
        <v>307.18738100000002</v>
      </c>
    </row>
    <row r="3634" spans="1:10" hidden="1" x14ac:dyDescent="0.25">
      <c r="A3634" s="125">
        <v>925131</v>
      </c>
      <c r="B3634" s="125">
        <v>2012</v>
      </c>
      <c r="C3634" s="125">
        <v>31</v>
      </c>
      <c r="D3634" s="125">
        <v>5</v>
      </c>
      <c r="E3634" s="125">
        <v>3</v>
      </c>
      <c r="F3634" s="125">
        <v>0</v>
      </c>
      <c r="G3634" s="125">
        <v>284.162823</v>
      </c>
      <c r="H3634" s="125">
        <v>307.18738100000002</v>
      </c>
      <c r="I3634" s="125">
        <v>299.20050900000001</v>
      </c>
      <c r="J3634" s="125">
        <v>284.162823</v>
      </c>
    </row>
    <row r="3635" spans="1:10" hidden="1" x14ac:dyDescent="0.25">
      <c r="A3635" s="125">
        <v>925132</v>
      </c>
      <c r="B3635" s="125">
        <v>2012</v>
      </c>
      <c r="C3635" s="125">
        <v>31</v>
      </c>
      <c r="D3635" s="125">
        <v>5</v>
      </c>
      <c r="E3635" s="125">
        <v>4</v>
      </c>
      <c r="F3635" s="125">
        <v>334.43519300000003</v>
      </c>
      <c r="G3635" s="125">
        <v>0</v>
      </c>
      <c r="H3635" s="125">
        <v>355.64667100000003</v>
      </c>
      <c r="I3635" s="125">
        <v>334.45013</v>
      </c>
      <c r="J3635" s="125">
        <v>334.43519300000003</v>
      </c>
    </row>
    <row r="3636" spans="1:10" x14ac:dyDescent="0.25">
      <c r="A3636" s="125">
        <v>925133</v>
      </c>
      <c r="B3636" s="125">
        <v>2012</v>
      </c>
      <c r="C3636" s="125">
        <v>32</v>
      </c>
      <c r="D3636" s="125">
        <v>2</v>
      </c>
      <c r="E3636" s="125">
        <v>1</v>
      </c>
      <c r="F3636" s="129">
        <v>292853.63598299999</v>
      </c>
      <c r="G3636" s="129">
        <v>0</v>
      </c>
      <c r="H3636" s="129">
        <v>395815.34399999998</v>
      </c>
      <c r="I3636" s="129">
        <v>293813.72985100001</v>
      </c>
      <c r="J3636" s="129">
        <v>292853.63598299999</v>
      </c>
    </row>
    <row r="3637" spans="1:10" hidden="1" x14ac:dyDescent="0.25">
      <c r="A3637" s="125">
        <v>925134</v>
      </c>
      <c r="B3637" s="125">
        <v>2012</v>
      </c>
      <c r="C3637" s="125">
        <v>32</v>
      </c>
      <c r="D3637" s="125">
        <v>2</v>
      </c>
      <c r="E3637" s="125">
        <v>2</v>
      </c>
      <c r="F3637" s="125">
        <v>268681.74782599998</v>
      </c>
      <c r="G3637" s="125">
        <v>0</v>
      </c>
      <c r="H3637" s="125">
        <v>292853.63598299999</v>
      </c>
      <c r="I3637" s="125">
        <v>268956.779286</v>
      </c>
      <c r="J3637" s="125">
        <v>268681.74782599998</v>
      </c>
    </row>
    <row r="3638" spans="1:10" hidden="1" x14ac:dyDescent="0.25">
      <c r="A3638" s="125">
        <v>925135</v>
      </c>
      <c r="B3638" s="125">
        <v>2012</v>
      </c>
      <c r="C3638" s="125">
        <v>32</v>
      </c>
      <c r="D3638" s="125">
        <v>2</v>
      </c>
      <c r="E3638" s="125">
        <v>3</v>
      </c>
      <c r="F3638" s="125">
        <v>228810.68317400001</v>
      </c>
      <c r="G3638" s="125">
        <v>5738.6312939999998</v>
      </c>
      <c r="H3638" s="125">
        <v>268681.74782599998</v>
      </c>
      <c r="I3638" s="125">
        <v>236466.806262</v>
      </c>
      <c r="J3638" s="125">
        <v>234549.314468</v>
      </c>
    </row>
    <row r="3639" spans="1:10" hidden="1" x14ac:dyDescent="0.25">
      <c r="A3639" s="125">
        <v>925136</v>
      </c>
      <c r="B3639" s="125">
        <v>2012</v>
      </c>
      <c r="C3639" s="125">
        <v>32</v>
      </c>
      <c r="D3639" s="125">
        <v>2</v>
      </c>
      <c r="E3639" s="125">
        <v>4</v>
      </c>
      <c r="F3639" s="125">
        <v>293039.377331</v>
      </c>
      <c r="G3639" s="125">
        <v>0</v>
      </c>
      <c r="H3639" s="125">
        <v>395815.34399999998</v>
      </c>
      <c r="I3639" s="125">
        <v>293813.72985100001</v>
      </c>
      <c r="J3639" s="125">
        <v>293039.377331</v>
      </c>
    </row>
    <row r="3640" spans="1:10" x14ac:dyDescent="0.25">
      <c r="A3640" s="125">
        <v>925137</v>
      </c>
      <c r="B3640" s="125">
        <v>2012</v>
      </c>
      <c r="C3640" s="125">
        <v>32</v>
      </c>
      <c r="D3640" s="125">
        <v>3</v>
      </c>
      <c r="E3640" s="125">
        <v>1</v>
      </c>
      <c r="F3640" s="129">
        <v>526156.34480199998</v>
      </c>
      <c r="G3640" s="129">
        <v>0</v>
      </c>
      <c r="H3640" s="129">
        <v>658339.55125000002</v>
      </c>
      <c r="I3640" s="129">
        <v>534703.38352499995</v>
      </c>
      <c r="J3640" s="129">
        <v>526156.34480199998</v>
      </c>
    </row>
    <row r="3641" spans="1:10" hidden="1" x14ac:dyDescent="0.25">
      <c r="A3641" s="125">
        <v>925138</v>
      </c>
      <c r="B3641" s="125">
        <v>2012</v>
      </c>
      <c r="C3641" s="125">
        <v>32</v>
      </c>
      <c r="D3641" s="125">
        <v>3</v>
      </c>
      <c r="E3641" s="125">
        <v>2</v>
      </c>
      <c r="F3641" s="125">
        <v>489685.54280599998</v>
      </c>
      <c r="G3641" s="125">
        <v>0</v>
      </c>
      <c r="H3641" s="125">
        <v>526156.34480199998</v>
      </c>
      <c r="I3641" s="125">
        <v>495797.12370699999</v>
      </c>
      <c r="J3641" s="125">
        <v>489685.54280599998</v>
      </c>
    </row>
    <row r="3642" spans="1:10" hidden="1" x14ac:dyDescent="0.25">
      <c r="A3642" s="125">
        <v>925139</v>
      </c>
      <c r="B3642" s="125">
        <v>2012</v>
      </c>
      <c r="C3642" s="125">
        <v>32</v>
      </c>
      <c r="D3642" s="125">
        <v>3</v>
      </c>
      <c r="E3642" s="125">
        <v>3</v>
      </c>
      <c r="F3642" s="125">
        <v>346237.37694500003</v>
      </c>
      <c r="G3642" s="125">
        <v>74887.105391999998</v>
      </c>
      <c r="H3642" s="125">
        <v>489685.54280599998</v>
      </c>
      <c r="I3642" s="125">
        <v>447915.36600400001</v>
      </c>
      <c r="J3642" s="125">
        <v>421124.48233700002</v>
      </c>
    </row>
    <row r="3643" spans="1:10" hidden="1" x14ac:dyDescent="0.25">
      <c r="A3643" s="125">
        <v>925140</v>
      </c>
      <c r="B3643" s="125">
        <v>2012</v>
      </c>
      <c r="C3643" s="125">
        <v>32</v>
      </c>
      <c r="D3643" s="125">
        <v>3</v>
      </c>
      <c r="E3643" s="125">
        <v>4</v>
      </c>
      <c r="F3643" s="125">
        <v>184376.79804299999</v>
      </c>
      <c r="G3643" s="125">
        <v>0</v>
      </c>
      <c r="H3643" s="125">
        <v>228810.68317400001</v>
      </c>
      <c r="I3643" s="125">
        <v>185840.03687400001</v>
      </c>
      <c r="J3643" s="125">
        <v>184376.79804299999</v>
      </c>
    </row>
    <row r="3644" spans="1:10" x14ac:dyDescent="0.25">
      <c r="A3644" s="125">
        <v>925141</v>
      </c>
      <c r="B3644" s="125">
        <v>2012</v>
      </c>
      <c r="C3644" s="125">
        <v>32</v>
      </c>
      <c r="D3644" s="125">
        <v>4</v>
      </c>
      <c r="E3644" s="125">
        <v>1</v>
      </c>
      <c r="F3644" s="129">
        <v>24990.709147000001</v>
      </c>
      <c r="G3644" s="129">
        <v>0</v>
      </c>
      <c r="H3644" s="129">
        <v>29054.651999999998</v>
      </c>
      <c r="I3644" s="129">
        <v>25507.078990999998</v>
      </c>
      <c r="J3644" s="129">
        <v>24990.709147000001</v>
      </c>
    </row>
    <row r="3645" spans="1:10" hidden="1" x14ac:dyDescent="0.25">
      <c r="A3645" s="125">
        <v>925142</v>
      </c>
      <c r="B3645" s="125">
        <v>2012</v>
      </c>
      <c r="C3645" s="125">
        <v>32</v>
      </c>
      <c r="D3645" s="125">
        <v>4</v>
      </c>
      <c r="E3645" s="125">
        <v>2</v>
      </c>
      <c r="F3645" s="125">
        <v>22596.027474999999</v>
      </c>
      <c r="G3645" s="125">
        <v>0</v>
      </c>
      <c r="H3645" s="125">
        <v>24990.709147000001</v>
      </c>
      <c r="I3645" s="125">
        <v>24078.548263000001</v>
      </c>
      <c r="J3645" s="125">
        <v>22596.027474999999</v>
      </c>
    </row>
    <row r="3646" spans="1:10" hidden="1" x14ac:dyDescent="0.25">
      <c r="A3646" s="125">
        <v>925143</v>
      </c>
      <c r="B3646" s="125">
        <v>2012</v>
      </c>
      <c r="C3646" s="125">
        <v>32</v>
      </c>
      <c r="D3646" s="125">
        <v>4</v>
      </c>
      <c r="E3646" s="125">
        <v>3</v>
      </c>
      <c r="F3646" s="125">
        <v>4829.0250990000004</v>
      </c>
      <c r="G3646" s="125">
        <v>13953.604294999999</v>
      </c>
      <c r="H3646" s="125">
        <v>22596.027474999999</v>
      </c>
      <c r="I3646" s="125">
        <v>21369.063182999998</v>
      </c>
      <c r="J3646" s="125">
        <v>18782.629392999999</v>
      </c>
    </row>
    <row r="3647" spans="1:10" hidden="1" x14ac:dyDescent="0.25">
      <c r="A3647" s="125">
        <v>925144</v>
      </c>
      <c r="B3647" s="125">
        <v>2012</v>
      </c>
      <c r="C3647" s="125">
        <v>32</v>
      </c>
      <c r="D3647" s="125">
        <v>4</v>
      </c>
      <c r="E3647" s="125">
        <v>4</v>
      </c>
      <c r="F3647" s="125">
        <v>301237.79780300002</v>
      </c>
      <c r="G3647" s="125">
        <v>0</v>
      </c>
      <c r="H3647" s="125">
        <v>346237.37694500003</v>
      </c>
      <c r="I3647" s="125">
        <v>303961.79321999999</v>
      </c>
      <c r="J3647" s="125">
        <v>301237.79780300002</v>
      </c>
    </row>
    <row r="3648" spans="1:10" x14ac:dyDescent="0.25">
      <c r="A3648" s="125">
        <v>925145</v>
      </c>
      <c r="B3648" s="125">
        <v>2012</v>
      </c>
      <c r="C3648" s="125">
        <v>32</v>
      </c>
      <c r="D3648" s="125">
        <v>5</v>
      </c>
      <c r="E3648" s="125">
        <v>1</v>
      </c>
      <c r="F3648" s="129">
        <v>4484.9536280000002</v>
      </c>
      <c r="G3648" s="129">
        <v>0</v>
      </c>
      <c r="H3648" s="129">
        <v>4769.3567999999996</v>
      </c>
      <c r="I3648" s="129">
        <v>4485.1031350000003</v>
      </c>
      <c r="J3648" s="129">
        <v>4484.9536280000002</v>
      </c>
    </row>
    <row r="3649" spans="1:10" hidden="1" x14ac:dyDescent="0.25">
      <c r="A3649" s="125">
        <v>925146</v>
      </c>
      <c r="B3649" s="125">
        <v>2012</v>
      </c>
      <c r="C3649" s="125">
        <v>32</v>
      </c>
      <c r="D3649" s="125">
        <v>5</v>
      </c>
      <c r="E3649" s="125">
        <v>2</v>
      </c>
      <c r="F3649" s="125">
        <v>4327.4254179999998</v>
      </c>
      <c r="G3649" s="125">
        <v>0</v>
      </c>
      <c r="H3649" s="125">
        <v>4484.9536280000002</v>
      </c>
      <c r="I3649" s="125">
        <v>4406.9154349999999</v>
      </c>
      <c r="J3649" s="125">
        <v>4327.4254179999998</v>
      </c>
    </row>
    <row r="3650" spans="1:10" hidden="1" x14ac:dyDescent="0.25">
      <c r="A3650" s="125">
        <v>925147</v>
      </c>
      <c r="B3650" s="125">
        <v>2012</v>
      </c>
      <c r="C3650" s="125">
        <v>32</v>
      </c>
      <c r="D3650" s="125">
        <v>5</v>
      </c>
      <c r="E3650" s="125">
        <v>3</v>
      </c>
      <c r="F3650" s="125">
        <v>0</v>
      </c>
      <c r="G3650" s="125">
        <v>3861.6883889999999</v>
      </c>
      <c r="H3650" s="125">
        <v>4327.4254179999998</v>
      </c>
      <c r="I3650" s="125">
        <v>4214.9123570000002</v>
      </c>
      <c r="J3650" s="125">
        <v>3861.6883889999999</v>
      </c>
    </row>
    <row r="3651" spans="1:10" hidden="1" x14ac:dyDescent="0.25">
      <c r="A3651" s="125">
        <v>925148</v>
      </c>
      <c r="B3651" s="125">
        <v>2012</v>
      </c>
      <c r="C3651" s="125">
        <v>32</v>
      </c>
      <c r="D3651" s="125">
        <v>5</v>
      </c>
      <c r="E3651" s="125">
        <v>4</v>
      </c>
      <c r="F3651" s="125">
        <v>4541.012385</v>
      </c>
      <c r="G3651" s="125">
        <v>0</v>
      </c>
      <c r="H3651" s="125">
        <v>4829.0250990000004</v>
      </c>
      <c r="I3651" s="125">
        <v>4541.2152029999997</v>
      </c>
      <c r="J3651" s="125">
        <v>4541.012385</v>
      </c>
    </row>
    <row r="3652" spans="1:10" x14ac:dyDescent="0.25">
      <c r="A3652" s="125">
        <v>925149</v>
      </c>
      <c r="B3652" s="125">
        <v>2012</v>
      </c>
      <c r="C3652" s="125">
        <v>34</v>
      </c>
      <c r="D3652" s="125">
        <v>2</v>
      </c>
      <c r="E3652" s="125">
        <v>1</v>
      </c>
      <c r="F3652" s="129">
        <v>4999.229421</v>
      </c>
      <c r="G3652" s="129">
        <v>0</v>
      </c>
      <c r="H3652" s="129">
        <v>6734.7830000000004</v>
      </c>
      <c r="I3652" s="129">
        <v>4999.229421</v>
      </c>
      <c r="J3652" s="129">
        <v>4999.229421</v>
      </c>
    </row>
    <row r="3653" spans="1:10" hidden="1" x14ac:dyDescent="0.25">
      <c r="A3653" s="125">
        <v>925150</v>
      </c>
      <c r="B3653" s="125">
        <v>2012</v>
      </c>
      <c r="C3653" s="125">
        <v>34</v>
      </c>
      <c r="D3653" s="125">
        <v>2</v>
      </c>
      <c r="E3653" s="125">
        <v>2</v>
      </c>
      <c r="F3653" s="125">
        <v>4588.6557169999996</v>
      </c>
      <c r="G3653" s="125">
        <v>0</v>
      </c>
      <c r="H3653" s="125">
        <v>4999.229421</v>
      </c>
      <c r="I3653" s="125">
        <v>4591.2923000000001</v>
      </c>
      <c r="J3653" s="125">
        <v>4588.6557169999996</v>
      </c>
    </row>
    <row r="3654" spans="1:10" hidden="1" x14ac:dyDescent="0.25">
      <c r="A3654" s="125">
        <v>925151</v>
      </c>
      <c r="B3654" s="125">
        <v>2012</v>
      </c>
      <c r="C3654" s="125">
        <v>34</v>
      </c>
      <c r="D3654" s="125">
        <v>2</v>
      </c>
      <c r="E3654" s="125">
        <v>3</v>
      </c>
      <c r="F3654" s="125">
        <v>3902.590741</v>
      </c>
      <c r="G3654" s="125">
        <v>97.648848999999998</v>
      </c>
      <c r="H3654" s="125">
        <v>4588.6557169999996</v>
      </c>
      <c r="I3654" s="125">
        <v>4038.4758969999998</v>
      </c>
      <c r="J3654" s="125">
        <v>4000.2395900000001</v>
      </c>
    </row>
    <row r="3655" spans="1:10" hidden="1" x14ac:dyDescent="0.25">
      <c r="A3655" s="125">
        <v>925152</v>
      </c>
      <c r="B3655" s="125">
        <v>2012</v>
      </c>
      <c r="C3655" s="125">
        <v>34</v>
      </c>
      <c r="D3655" s="125">
        <v>2</v>
      </c>
      <c r="E3655" s="125">
        <v>4</v>
      </c>
      <c r="F3655" s="125">
        <v>4999.229421</v>
      </c>
      <c r="G3655" s="125">
        <v>0</v>
      </c>
      <c r="H3655" s="125">
        <v>6734.7830000000004</v>
      </c>
      <c r="I3655" s="125">
        <v>4999.229421</v>
      </c>
      <c r="J3655" s="125">
        <v>4999.229421</v>
      </c>
    </row>
    <row r="3656" spans="1:10" x14ac:dyDescent="0.25">
      <c r="A3656" s="125">
        <v>925153</v>
      </c>
      <c r="B3656" s="125">
        <v>2012</v>
      </c>
      <c r="C3656" s="125">
        <v>34</v>
      </c>
      <c r="D3656" s="125">
        <v>3</v>
      </c>
      <c r="E3656" s="125">
        <v>1</v>
      </c>
      <c r="F3656" s="129">
        <v>3915.4842229999999</v>
      </c>
      <c r="G3656" s="129">
        <v>0</v>
      </c>
      <c r="H3656" s="129">
        <v>4839.7848999999997</v>
      </c>
      <c r="I3656" s="129">
        <v>3930.8732960000002</v>
      </c>
      <c r="J3656" s="129">
        <v>3915.4842229999999</v>
      </c>
    </row>
    <row r="3657" spans="1:10" hidden="1" x14ac:dyDescent="0.25">
      <c r="A3657" s="125">
        <v>925154</v>
      </c>
      <c r="B3657" s="125">
        <v>2012</v>
      </c>
      <c r="C3657" s="125">
        <v>34</v>
      </c>
      <c r="D3657" s="125">
        <v>3</v>
      </c>
      <c r="E3657" s="125">
        <v>2</v>
      </c>
      <c r="F3657" s="125">
        <v>3687.7112980000002</v>
      </c>
      <c r="G3657" s="125">
        <v>0</v>
      </c>
      <c r="H3657" s="125">
        <v>3915.4842229999999</v>
      </c>
      <c r="I3657" s="125">
        <v>3689.5607829999999</v>
      </c>
      <c r="J3657" s="125">
        <v>3687.7112980000002</v>
      </c>
    </row>
    <row r="3658" spans="1:10" hidden="1" x14ac:dyDescent="0.25">
      <c r="A3658" s="125">
        <v>925155</v>
      </c>
      <c r="B3658" s="125">
        <v>2012</v>
      </c>
      <c r="C3658" s="125">
        <v>34</v>
      </c>
      <c r="D3658" s="125">
        <v>3</v>
      </c>
      <c r="E3658" s="125">
        <v>3</v>
      </c>
      <c r="F3658" s="125">
        <v>3113.3254139999999</v>
      </c>
      <c r="G3658" s="125">
        <v>243.88672399999999</v>
      </c>
      <c r="H3658" s="125">
        <v>3687.7112980000002</v>
      </c>
      <c r="I3658" s="125">
        <v>3373.1495239999999</v>
      </c>
      <c r="J3658" s="125">
        <v>3357.2121379999999</v>
      </c>
    </row>
    <row r="3659" spans="1:10" hidden="1" x14ac:dyDescent="0.25">
      <c r="A3659" s="125">
        <v>925156</v>
      </c>
      <c r="B3659" s="125">
        <v>2012</v>
      </c>
      <c r="C3659" s="125">
        <v>34</v>
      </c>
      <c r="D3659" s="125">
        <v>3</v>
      </c>
      <c r="E3659" s="125">
        <v>4</v>
      </c>
      <c r="F3659" s="125">
        <v>3158.130686</v>
      </c>
      <c r="G3659" s="125">
        <v>0</v>
      </c>
      <c r="H3659" s="125">
        <v>3902.590741</v>
      </c>
      <c r="I3659" s="125">
        <v>3169.6842000000001</v>
      </c>
      <c r="J3659" s="125">
        <v>3158.130686</v>
      </c>
    </row>
    <row r="3660" spans="1:10" x14ac:dyDescent="0.25">
      <c r="A3660" s="125">
        <v>925157</v>
      </c>
      <c r="B3660" s="125">
        <v>2012</v>
      </c>
      <c r="C3660" s="125">
        <v>34</v>
      </c>
      <c r="D3660" s="125">
        <v>4</v>
      </c>
      <c r="E3660" s="125">
        <v>1</v>
      </c>
      <c r="F3660" s="129">
        <v>1354.983174</v>
      </c>
      <c r="G3660" s="129">
        <v>0</v>
      </c>
      <c r="H3660" s="129">
        <v>1569.8424</v>
      </c>
      <c r="I3660" s="129">
        <v>1378.1646430000001</v>
      </c>
      <c r="J3660" s="129">
        <v>1354.983174</v>
      </c>
    </row>
    <row r="3661" spans="1:10" hidden="1" x14ac:dyDescent="0.25">
      <c r="A3661" s="125">
        <v>925158</v>
      </c>
      <c r="B3661" s="125">
        <v>2012</v>
      </c>
      <c r="C3661" s="125">
        <v>34</v>
      </c>
      <c r="D3661" s="125">
        <v>4</v>
      </c>
      <c r="E3661" s="125">
        <v>2</v>
      </c>
      <c r="F3661" s="125">
        <v>1297.173898</v>
      </c>
      <c r="G3661" s="125">
        <v>0</v>
      </c>
      <c r="H3661" s="125">
        <v>1354.983174</v>
      </c>
      <c r="I3661" s="125">
        <v>1305.5262889999999</v>
      </c>
      <c r="J3661" s="125">
        <v>1297.173898</v>
      </c>
    </row>
    <row r="3662" spans="1:10" hidden="1" x14ac:dyDescent="0.25">
      <c r="A3662" s="125">
        <v>925159</v>
      </c>
      <c r="B3662" s="125">
        <v>2012</v>
      </c>
      <c r="C3662" s="125">
        <v>34</v>
      </c>
      <c r="D3662" s="125">
        <v>4</v>
      </c>
      <c r="E3662" s="125">
        <v>3</v>
      </c>
      <c r="F3662" s="125">
        <v>226.94334699999999</v>
      </c>
      <c r="G3662" s="125">
        <v>641.37580600000001</v>
      </c>
      <c r="H3662" s="125">
        <v>1297.173898</v>
      </c>
      <c r="I3662" s="125">
        <v>1226.737355</v>
      </c>
      <c r="J3662" s="125">
        <v>868.31915200000003</v>
      </c>
    </row>
    <row r="3663" spans="1:10" hidden="1" x14ac:dyDescent="0.25">
      <c r="A3663" s="125">
        <v>925160</v>
      </c>
      <c r="B3663" s="125">
        <v>2012</v>
      </c>
      <c r="C3663" s="125">
        <v>34</v>
      </c>
      <c r="D3663" s="125">
        <v>4</v>
      </c>
      <c r="E3663" s="125">
        <v>4</v>
      </c>
      <c r="F3663" s="125">
        <v>2709.3179340000002</v>
      </c>
      <c r="G3663" s="125">
        <v>0</v>
      </c>
      <c r="H3663" s="125">
        <v>3113.3254139999999</v>
      </c>
      <c r="I3663" s="125">
        <v>2733.1883809999999</v>
      </c>
      <c r="J3663" s="125">
        <v>2709.3179340000002</v>
      </c>
    </row>
    <row r="3664" spans="1:10" x14ac:dyDescent="0.25">
      <c r="A3664" s="125">
        <v>925161</v>
      </c>
      <c r="B3664" s="125">
        <v>2012</v>
      </c>
      <c r="C3664" s="125">
        <v>34</v>
      </c>
      <c r="D3664" s="125">
        <v>5</v>
      </c>
      <c r="E3664" s="125">
        <v>1</v>
      </c>
      <c r="F3664" s="129">
        <v>6635.6240900000003</v>
      </c>
      <c r="G3664" s="129">
        <v>0</v>
      </c>
      <c r="H3664" s="129">
        <v>7304.4715999999999</v>
      </c>
      <c r="I3664" s="129">
        <v>6869.1250929999997</v>
      </c>
      <c r="J3664" s="129">
        <v>6635.6240900000003</v>
      </c>
    </row>
    <row r="3665" spans="1:10" hidden="1" x14ac:dyDescent="0.25">
      <c r="A3665" s="125">
        <v>925162</v>
      </c>
      <c r="B3665" s="125">
        <v>2012</v>
      </c>
      <c r="C3665" s="125">
        <v>34</v>
      </c>
      <c r="D3665" s="125">
        <v>5</v>
      </c>
      <c r="E3665" s="125">
        <v>2</v>
      </c>
      <c r="F3665" s="125">
        <v>265.400623</v>
      </c>
      <c r="G3665" s="125">
        <v>0</v>
      </c>
      <c r="H3665" s="125">
        <v>6635.6240900000003</v>
      </c>
      <c r="I3665" s="125">
        <v>6520.1642309999997</v>
      </c>
      <c r="J3665" s="125">
        <v>265.400623</v>
      </c>
    </row>
    <row r="3666" spans="1:10" hidden="1" x14ac:dyDescent="0.25">
      <c r="A3666" s="125">
        <v>925163</v>
      </c>
      <c r="B3666" s="125">
        <v>2012</v>
      </c>
      <c r="C3666" s="125">
        <v>34</v>
      </c>
      <c r="D3666" s="125">
        <v>5</v>
      </c>
      <c r="E3666" s="125">
        <v>3</v>
      </c>
      <c r="F3666" s="125">
        <v>0</v>
      </c>
      <c r="G3666" s="125">
        <v>258.39694200000002</v>
      </c>
      <c r="H3666" s="125">
        <v>265.400623</v>
      </c>
      <c r="I3666" s="125">
        <v>258.50020699999999</v>
      </c>
      <c r="J3666" s="125">
        <v>258.39694200000002</v>
      </c>
    </row>
    <row r="3667" spans="1:10" hidden="1" x14ac:dyDescent="0.25">
      <c r="A3667" s="125">
        <v>925164</v>
      </c>
      <c r="B3667" s="125">
        <v>2012</v>
      </c>
      <c r="C3667" s="125">
        <v>34</v>
      </c>
      <c r="D3667" s="125">
        <v>5</v>
      </c>
      <c r="E3667" s="125">
        <v>4</v>
      </c>
      <c r="F3667" s="125">
        <v>210.41843600000001</v>
      </c>
      <c r="G3667" s="125">
        <v>0</v>
      </c>
      <c r="H3667" s="125">
        <v>226.94334699999999</v>
      </c>
      <c r="I3667" s="125">
        <v>213.41752299999999</v>
      </c>
      <c r="J3667" s="125">
        <v>210.41843600000001</v>
      </c>
    </row>
    <row r="3668" spans="1:10" x14ac:dyDescent="0.25">
      <c r="A3668" s="125">
        <v>925165</v>
      </c>
      <c r="B3668" s="125">
        <v>2012</v>
      </c>
      <c r="C3668" s="125">
        <v>35</v>
      </c>
      <c r="D3668" s="125">
        <v>2</v>
      </c>
      <c r="E3668" s="125">
        <v>1</v>
      </c>
      <c r="F3668" s="129">
        <v>22637.371447000001</v>
      </c>
      <c r="G3668" s="129">
        <v>0</v>
      </c>
      <c r="H3668" s="129">
        <v>30535.419000000002</v>
      </c>
      <c r="I3668" s="129">
        <v>22666.441524000002</v>
      </c>
      <c r="J3668" s="129">
        <v>22637.371447000001</v>
      </c>
    </row>
    <row r="3669" spans="1:10" hidden="1" x14ac:dyDescent="0.25">
      <c r="A3669" s="125">
        <v>925166</v>
      </c>
      <c r="B3669" s="125">
        <v>2012</v>
      </c>
      <c r="C3669" s="125">
        <v>35</v>
      </c>
      <c r="D3669" s="125">
        <v>2</v>
      </c>
      <c r="E3669" s="125">
        <v>2</v>
      </c>
      <c r="F3669" s="125">
        <v>20756.379465999999</v>
      </c>
      <c r="G3669" s="125">
        <v>0</v>
      </c>
      <c r="H3669" s="125">
        <v>22637.371447000001</v>
      </c>
      <c r="I3669" s="125">
        <v>20790.161937000001</v>
      </c>
      <c r="J3669" s="125">
        <v>20756.379465999999</v>
      </c>
    </row>
    <row r="3670" spans="1:10" hidden="1" x14ac:dyDescent="0.25">
      <c r="A3670" s="125">
        <v>925167</v>
      </c>
      <c r="B3670" s="125">
        <v>2012</v>
      </c>
      <c r="C3670" s="125">
        <v>35</v>
      </c>
      <c r="D3670" s="125">
        <v>2</v>
      </c>
      <c r="E3670" s="125">
        <v>3</v>
      </c>
      <c r="F3670" s="125">
        <v>18090.130057999999</v>
      </c>
      <c r="G3670" s="125">
        <v>60.099038999999998</v>
      </c>
      <c r="H3670" s="125">
        <v>20756.379465999999</v>
      </c>
      <c r="I3670" s="125">
        <v>18267.689568000002</v>
      </c>
      <c r="J3670" s="125">
        <v>18150.229095999999</v>
      </c>
    </row>
    <row r="3671" spans="1:10" hidden="1" x14ac:dyDescent="0.25">
      <c r="A3671" s="125">
        <v>925168</v>
      </c>
      <c r="B3671" s="125">
        <v>2012</v>
      </c>
      <c r="C3671" s="125">
        <v>35</v>
      </c>
      <c r="D3671" s="125">
        <v>2</v>
      </c>
      <c r="E3671" s="125">
        <v>4</v>
      </c>
      <c r="F3671" s="125">
        <v>22652.319382999998</v>
      </c>
      <c r="G3671" s="125">
        <v>0</v>
      </c>
      <c r="H3671" s="125">
        <v>30535.419000000002</v>
      </c>
      <c r="I3671" s="125">
        <v>22666.441524000002</v>
      </c>
      <c r="J3671" s="125">
        <v>22652.319382999998</v>
      </c>
    </row>
    <row r="3672" spans="1:10" x14ac:dyDescent="0.25">
      <c r="A3672" s="125">
        <v>925169</v>
      </c>
      <c r="B3672" s="125">
        <v>2012</v>
      </c>
      <c r="C3672" s="125">
        <v>35</v>
      </c>
      <c r="D3672" s="125">
        <v>3</v>
      </c>
      <c r="E3672" s="125">
        <v>1</v>
      </c>
      <c r="F3672" s="129">
        <v>28496.099821</v>
      </c>
      <c r="G3672" s="129">
        <v>0</v>
      </c>
      <c r="H3672" s="129">
        <v>35147.188000000002</v>
      </c>
      <c r="I3672" s="129">
        <v>28546.546094000001</v>
      </c>
      <c r="J3672" s="129">
        <v>28496.099821</v>
      </c>
    </row>
    <row r="3673" spans="1:10" hidden="1" x14ac:dyDescent="0.25">
      <c r="A3673" s="125">
        <v>925170</v>
      </c>
      <c r="B3673" s="125">
        <v>2012</v>
      </c>
      <c r="C3673" s="125">
        <v>35</v>
      </c>
      <c r="D3673" s="125">
        <v>3</v>
      </c>
      <c r="E3673" s="125">
        <v>2</v>
      </c>
      <c r="F3673" s="125">
        <v>26265.736781</v>
      </c>
      <c r="G3673" s="125">
        <v>0</v>
      </c>
      <c r="H3673" s="125">
        <v>28496.099821</v>
      </c>
      <c r="I3673" s="125">
        <v>26851.874861</v>
      </c>
      <c r="J3673" s="125">
        <v>26265.736781</v>
      </c>
    </row>
    <row r="3674" spans="1:10" hidden="1" x14ac:dyDescent="0.25">
      <c r="A3674" s="125">
        <v>925171</v>
      </c>
      <c r="B3674" s="125">
        <v>2012</v>
      </c>
      <c r="C3674" s="125">
        <v>35</v>
      </c>
      <c r="D3674" s="125">
        <v>3</v>
      </c>
      <c r="E3674" s="125">
        <v>3</v>
      </c>
      <c r="F3674" s="125">
        <v>22036.769611</v>
      </c>
      <c r="G3674" s="125">
        <v>1204.3930740000001</v>
      </c>
      <c r="H3674" s="125">
        <v>26265.736781</v>
      </c>
      <c r="I3674" s="125">
        <v>24025.269433000001</v>
      </c>
      <c r="J3674" s="125">
        <v>23241.162684999999</v>
      </c>
    </row>
    <row r="3675" spans="1:10" hidden="1" x14ac:dyDescent="0.25">
      <c r="A3675" s="125">
        <v>925172</v>
      </c>
      <c r="B3675" s="125">
        <v>2012</v>
      </c>
      <c r="C3675" s="125">
        <v>35</v>
      </c>
      <c r="D3675" s="125">
        <v>3</v>
      </c>
      <c r="E3675" s="125">
        <v>4</v>
      </c>
      <c r="F3675" s="125">
        <v>14681.478057</v>
      </c>
      <c r="G3675" s="125">
        <v>0</v>
      </c>
      <c r="H3675" s="125">
        <v>18090.130057999999</v>
      </c>
      <c r="I3675" s="125">
        <v>14692.803633</v>
      </c>
      <c r="J3675" s="125">
        <v>14681.478057</v>
      </c>
    </row>
    <row r="3676" spans="1:10" x14ac:dyDescent="0.25">
      <c r="A3676" s="125">
        <v>925173</v>
      </c>
      <c r="B3676" s="125">
        <v>2012</v>
      </c>
      <c r="C3676" s="125">
        <v>35</v>
      </c>
      <c r="D3676" s="125">
        <v>4</v>
      </c>
      <c r="E3676" s="125">
        <v>1</v>
      </c>
      <c r="F3676" s="129">
        <v>2821.5759880000001</v>
      </c>
      <c r="G3676" s="129">
        <v>0</v>
      </c>
      <c r="H3676" s="129">
        <v>3659.4272000000001</v>
      </c>
      <c r="I3676" s="129">
        <v>3212.6111390000001</v>
      </c>
      <c r="J3676" s="129">
        <v>2821.5759880000001</v>
      </c>
    </row>
    <row r="3677" spans="1:10" hidden="1" x14ac:dyDescent="0.25">
      <c r="A3677" s="125">
        <v>925174</v>
      </c>
      <c r="B3677" s="125">
        <v>2012</v>
      </c>
      <c r="C3677" s="125">
        <v>35</v>
      </c>
      <c r="D3677" s="125">
        <v>4</v>
      </c>
      <c r="E3677" s="125">
        <v>2</v>
      </c>
      <c r="F3677" s="125">
        <v>2641.8392650000001</v>
      </c>
      <c r="G3677" s="125">
        <v>0</v>
      </c>
      <c r="H3677" s="125">
        <v>2821.5759880000001</v>
      </c>
      <c r="I3677" s="125">
        <v>2718.5884639999999</v>
      </c>
      <c r="J3677" s="125">
        <v>2641.8392650000001</v>
      </c>
    </row>
    <row r="3678" spans="1:10" hidden="1" x14ac:dyDescent="0.25">
      <c r="A3678" s="125">
        <v>925175</v>
      </c>
      <c r="B3678" s="125">
        <v>2012</v>
      </c>
      <c r="C3678" s="125">
        <v>35</v>
      </c>
      <c r="D3678" s="125">
        <v>4</v>
      </c>
      <c r="E3678" s="125">
        <v>3</v>
      </c>
      <c r="F3678" s="125">
        <v>884.41118200000005</v>
      </c>
      <c r="G3678" s="125">
        <v>1488.169085</v>
      </c>
      <c r="H3678" s="125">
        <v>2641.8392650000001</v>
      </c>
      <c r="I3678" s="125">
        <v>2498.387393</v>
      </c>
      <c r="J3678" s="125">
        <v>2372.5802680000002</v>
      </c>
    </row>
    <row r="3679" spans="1:10" hidden="1" x14ac:dyDescent="0.25">
      <c r="A3679" s="125">
        <v>925176</v>
      </c>
      <c r="B3679" s="125">
        <v>2012</v>
      </c>
      <c r="C3679" s="125">
        <v>35</v>
      </c>
      <c r="D3679" s="125">
        <v>4</v>
      </c>
      <c r="E3679" s="125">
        <v>4</v>
      </c>
      <c r="F3679" s="125">
        <v>19235.896283999999</v>
      </c>
      <c r="G3679" s="125">
        <v>0</v>
      </c>
      <c r="H3679" s="125">
        <v>22036.769611</v>
      </c>
      <c r="I3679" s="125">
        <v>19346.080041000001</v>
      </c>
      <c r="J3679" s="125">
        <v>19235.896283999999</v>
      </c>
    </row>
    <row r="3680" spans="1:10" x14ac:dyDescent="0.25">
      <c r="A3680" s="125">
        <v>925177</v>
      </c>
      <c r="B3680" s="125">
        <v>2012</v>
      </c>
      <c r="C3680" s="125">
        <v>35</v>
      </c>
      <c r="D3680" s="125">
        <v>5</v>
      </c>
      <c r="E3680" s="125">
        <v>1</v>
      </c>
      <c r="F3680" s="129">
        <v>137.383433</v>
      </c>
      <c r="G3680" s="129">
        <v>0</v>
      </c>
      <c r="H3680" s="129">
        <v>185.44200000000001</v>
      </c>
      <c r="I3680" s="129">
        <v>174.389657</v>
      </c>
      <c r="J3680" s="129">
        <v>137.383433</v>
      </c>
    </row>
    <row r="3681" spans="1:10" hidden="1" x14ac:dyDescent="0.25">
      <c r="A3681" s="125">
        <v>925178</v>
      </c>
      <c r="B3681" s="125">
        <v>2012</v>
      </c>
      <c r="C3681" s="125">
        <v>35</v>
      </c>
      <c r="D3681" s="125">
        <v>5</v>
      </c>
      <c r="E3681" s="125">
        <v>2</v>
      </c>
      <c r="F3681" s="125">
        <v>130.296142</v>
      </c>
      <c r="G3681" s="125">
        <v>0</v>
      </c>
      <c r="H3681" s="125">
        <v>137.383433</v>
      </c>
      <c r="I3681" s="125">
        <v>134.99296100000001</v>
      </c>
      <c r="J3681" s="125">
        <v>130.296142</v>
      </c>
    </row>
    <row r="3682" spans="1:10" hidden="1" x14ac:dyDescent="0.25">
      <c r="A3682" s="125">
        <v>925179</v>
      </c>
      <c r="B3682" s="125">
        <v>2012</v>
      </c>
      <c r="C3682" s="125">
        <v>35</v>
      </c>
      <c r="D3682" s="125">
        <v>5</v>
      </c>
      <c r="E3682" s="125">
        <v>3</v>
      </c>
      <c r="F3682" s="125">
        <v>0</v>
      </c>
      <c r="G3682" s="125">
        <v>123.993273</v>
      </c>
      <c r="H3682" s="125">
        <v>130.296142</v>
      </c>
      <c r="I3682" s="125">
        <v>126.90844199999999</v>
      </c>
      <c r="J3682" s="125">
        <v>123.993273</v>
      </c>
    </row>
    <row r="3683" spans="1:10" hidden="1" x14ac:dyDescent="0.25">
      <c r="A3683" s="125">
        <v>925180</v>
      </c>
      <c r="B3683" s="125">
        <v>2012</v>
      </c>
      <c r="C3683" s="125">
        <v>35</v>
      </c>
      <c r="D3683" s="125">
        <v>5</v>
      </c>
      <c r="E3683" s="125">
        <v>4</v>
      </c>
      <c r="F3683" s="125">
        <v>825.38427899999999</v>
      </c>
      <c r="G3683" s="125">
        <v>0</v>
      </c>
      <c r="H3683" s="125">
        <v>884.41118200000005</v>
      </c>
      <c r="I3683" s="125">
        <v>831.70027600000003</v>
      </c>
      <c r="J3683" s="125">
        <v>825.38427899999999</v>
      </c>
    </row>
    <row r="3684" spans="1:10" x14ac:dyDescent="0.25">
      <c r="A3684" s="125">
        <v>925181</v>
      </c>
      <c r="B3684" s="125">
        <v>2012</v>
      </c>
      <c r="C3684" s="125">
        <v>37</v>
      </c>
      <c r="D3684" s="125">
        <v>2</v>
      </c>
      <c r="E3684" s="125">
        <v>1</v>
      </c>
      <c r="F3684" s="129">
        <v>39019.299021999999</v>
      </c>
      <c r="G3684" s="129">
        <v>0</v>
      </c>
      <c r="H3684" s="129">
        <v>52622.5</v>
      </c>
      <c r="I3684" s="129">
        <v>39061.681750000003</v>
      </c>
      <c r="J3684" s="129">
        <v>39019.299021999999</v>
      </c>
    </row>
    <row r="3685" spans="1:10" hidden="1" x14ac:dyDescent="0.25">
      <c r="A3685" s="125">
        <v>925182</v>
      </c>
      <c r="B3685" s="125">
        <v>2012</v>
      </c>
      <c r="C3685" s="125">
        <v>37</v>
      </c>
      <c r="D3685" s="125">
        <v>2</v>
      </c>
      <c r="E3685" s="125">
        <v>2</v>
      </c>
      <c r="F3685" s="125">
        <v>35631.049943999999</v>
      </c>
      <c r="G3685" s="125">
        <v>0</v>
      </c>
      <c r="H3685" s="125">
        <v>39019.299021999999</v>
      </c>
      <c r="I3685" s="125">
        <v>35835.324222000003</v>
      </c>
      <c r="J3685" s="125">
        <v>35631.049943999999</v>
      </c>
    </row>
    <row r="3686" spans="1:10" hidden="1" x14ac:dyDescent="0.25">
      <c r="A3686" s="125">
        <v>925183</v>
      </c>
      <c r="B3686" s="125">
        <v>2012</v>
      </c>
      <c r="C3686" s="125">
        <v>37</v>
      </c>
      <c r="D3686" s="125">
        <v>2</v>
      </c>
      <c r="E3686" s="125">
        <v>3</v>
      </c>
      <c r="F3686" s="125">
        <v>30626.518131000001</v>
      </c>
      <c r="G3686" s="125">
        <v>369.87750899999998</v>
      </c>
      <c r="H3686" s="125">
        <v>35631.049943999999</v>
      </c>
      <c r="I3686" s="125">
        <v>31358.887056</v>
      </c>
      <c r="J3686" s="125">
        <v>30996.395640999999</v>
      </c>
    </row>
    <row r="3687" spans="1:10" hidden="1" x14ac:dyDescent="0.25">
      <c r="A3687" s="125">
        <v>925184</v>
      </c>
      <c r="B3687" s="125">
        <v>2012</v>
      </c>
      <c r="C3687" s="125">
        <v>37</v>
      </c>
      <c r="D3687" s="125">
        <v>2</v>
      </c>
      <c r="E3687" s="125">
        <v>4</v>
      </c>
      <c r="F3687" s="125">
        <v>39031.624408999996</v>
      </c>
      <c r="G3687" s="125">
        <v>0</v>
      </c>
      <c r="H3687" s="125">
        <v>52622.5</v>
      </c>
      <c r="I3687" s="125">
        <v>39061.681750000003</v>
      </c>
      <c r="J3687" s="125">
        <v>39031.624408999996</v>
      </c>
    </row>
    <row r="3688" spans="1:10" x14ac:dyDescent="0.25">
      <c r="A3688" s="125">
        <v>925185</v>
      </c>
      <c r="B3688" s="125">
        <v>2012</v>
      </c>
      <c r="C3688" s="125">
        <v>37</v>
      </c>
      <c r="D3688" s="125">
        <v>3</v>
      </c>
      <c r="E3688" s="125">
        <v>1</v>
      </c>
      <c r="F3688" s="129">
        <v>1714.148371</v>
      </c>
      <c r="G3688" s="129">
        <v>0</v>
      </c>
      <c r="H3688" s="129">
        <v>2129.92065</v>
      </c>
      <c r="I3688" s="129">
        <v>1729.921552</v>
      </c>
      <c r="J3688" s="129">
        <v>1714.148371</v>
      </c>
    </row>
    <row r="3689" spans="1:10" hidden="1" x14ac:dyDescent="0.25">
      <c r="A3689" s="125">
        <v>925186</v>
      </c>
      <c r="B3689" s="125">
        <v>2012</v>
      </c>
      <c r="C3689" s="125">
        <v>37</v>
      </c>
      <c r="D3689" s="125">
        <v>3</v>
      </c>
      <c r="E3689" s="125">
        <v>2</v>
      </c>
      <c r="F3689" s="125">
        <v>1433.6313749999999</v>
      </c>
      <c r="G3689" s="125">
        <v>0</v>
      </c>
      <c r="H3689" s="125">
        <v>1714.148371</v>
      </c>
      <c r="I3689" s="125">
        <v>1615.2420099999999</v>
      </c>
      <c r="J3689" s="125">
        <v>1433.6313749999999</v>
      </c>
    </row>
    <row r="3690" spans="1:10" hidden="1" x14ac:dyDescent="0.25">
      <c r="A3690" s="125">
        <v>925187</v>
      </c>
      <c r="B3690" s="125">
        <v>2012</v>
      </c>
      <c r="C3690" s="125">
        <v>37</v>
      </c>
      <c r="D3690" s="125">
        <v>3</v>
      </c>
      <c r="E3690" s="125">
        <v>3</v>
      </c>
      <c r="F3690" s="125">
        <v>654.71371199999999</v>
      </c>
      <c r="G3690" s="125">
        <v>425.15933200000001</v>
      </c>
      <c r="H3690" s="125">
        <v>1433.6313749999999</v>
      </c>
      <c r="I3690" s="125">
        <v>1311.3426179999999</v>
      </c>
      <c r="J3690" s="125">
        <v>1079.8730439999999</v>
      </c>
    </row>
    <row r="3691" spans="1:10" hidden="1" x14ac:dyDescent="0.25">
      <c r="A3691" s="125">
        <v>925188</v>
      </c>
      <c r="B3691" s="125">
        <v>2012</v>
      </c>
      <c r="C3691" s="125">
        <v>37</v>
      </c>
      <c r="D3691" s="125">
        <v>3</v>
      </c>
      <c r="E3691" s="125">
        <v>4</v>
      </c>
      <c r="F3691" s="125">
        <v>24823.148430000001</v>
      </c>
      <c r="G3691" s="125">
        <v>0</v>
      </c>
      <c r="H3691" s="125">
        <v>30626.518131000001</v>
      </c>
      <c r="I3691" s="125">
        <v>24874.858026000002</v>
      </c>
      <c r="J3691" s="125">
        <v>24823.148430000001</v>
      </c>
    </row>
    <row r="3692" spans="1:10" x14ac:dyDescent="0.25">
      <c r="A3692" s="125">
        <v>925189</v>
      </c>
      <c r="B3692" s="125">
        <v>2012</v>
      </c>
      <c r="C3692" s="125">
        <v>37</v>
      </c>
      <c r="D3692" s="125">
        <v>4</v>
      </c>
      <c r="E3692" s="125">
        <v>1</v>
      </c>
      <c r="F3692" s="129">
        <v>26.286379</v>
      </c>
      <c r="G3692" s="129">
        <v>0</v>
      </c>
      <c r="H3692" s="129">
        <v>30.7135</v>
      </c>
      <c r="I3692" s="129">
        <v>26.963381999999999</v>
      </c>
      <c r="J3692" s="129">
        <v>26.286379</v>
      </c>
    </row>
    <row r="3693" spans="1:10" hidden="1" x14ac:dyDescent="0.25">
      <c r="A3693" s="125">
        <v>925190</v>
      </c>
      <c r="B3693" s="125">
        <v>2012</v>
      </c>
      <c r="C3693" s="125">
        <v>37</v>
      </c>
      <c r="D3693" s="125">
        <v>4</v>
      </c>
      <c r="E3693" s="125">
        <v>2</v>
      </c>
      <c r="F3693" s="125">
        <v>24.165616</v>
      </c>
      <c r="G3693" s="125">
        <v>0</v>
      </c>
      <c r="H3693" s="125">
        <v>26.286379</v>
      </c>
      <c r="I3693" s="125">
        <v>25.326927000000001</v>
      </c>
      <c r="J3693" s="125">
        <v>24.165616</v>
      </c>
    </row>
    <row r="3694" spans="1:10" hidden="1" x14ac:dyDescent="0.25">
      <c r="A3694" s="125">
        <v>925191</v>
      </c>
      <c r="B3694" s="125">
        <v>2012</v>
      </c>
      <c r="C3694" s="125">
        <v>37</v>
      </c>
      <c r="D3694" s="125">
        <v>4</v>
      </c>
      <c r="E3694" s="125">
        <v>3</v>
      </c>
      <c r="F3694" s="125">
        <v>0.28765200000000002</v>
      </c>
      <c r="G3694" s="125">
        <v>21.492630999999999</v>
      </c>
      <c r="H3694" s="125">
        <v>24.165616</v>
      </c>
      <c r="I3694" s="125">
        <v>22.853422999999999</v>
      </c>
      <c r="J3694" s="125">
        <v>21.780282</v>
      </c>
    </row>
    <row r="3695" spans="1:10" hidden="1" x14ac:dyDescent="0.25">
      <c r="A3695" s="125">
        <v>925192</v>
      </c>
      <c r="B3695" s="125">
        <v>2012</v>
      </c>
      <c r="C3695" s="125">
        <v>37</v>
      </c>
      <c r="D3695" s="125">
        <v>4</v>
      </c>
      <c r="E3695" s="125">
        <v>4</v>
      </c>
      <c r="F3695" s="125">
        <v>571.21478999999999</v>
      </c>
      <c r="G3695" s="125">
        <v>0</v>
      </c>
      <c r="H3695" s="125">
        <v>654.71371199999999</v>
      </c>
      <c r="I3695" s="125">
        <v>574.77316800000006</v>
      </c>
      <c r="J3695" s="125">
        <v>571.21478999999999</v>
      </c>
    </row>
    <row r="3696" spans="1:10" x14ac:dyDescent="0.25">
      <c r="A3696" s="125">
        <v>925193</v>
      </c>
      <c r="B3696" s="125">
        <v>2012</v>
      </c>
      <c r="C3696" s="125">
        <v>37</v>
      </c>
      <c r="D3696" s="125">
        <v>5</v>
      </c>
      <c r="E3696" s="125">
        <v>1</v>
      </c>
      <c r="F3696" s="129">
        <v>2.0914480000000002</v>
      </c>
      <c r="G3696" s="129">
        <v>0</v>
      </c>
      <c r="H3696" s="129">
        <v>2.2240000000000002</v>
      </c>
      <c r="I3696" s="129">
        <v>2.09145</v>
      </c>
      <c r="J3696" s="129">
        <v>2.0914480000000002</v>
      </c>
    </row>
    <row r="3697" spans="1:10" hidden="1" x14ac:dyDescent="0.25">
      <c r="A3697" s="125">
        <v>925194</v>
      </c>
      <c r="B3697" s="125">
        <v>2012</v>
      </c>
      <c r="C3697" s="125">
        <v>37</v>
      </c>
      <c r="D3697" s="125">
        <v>5</v>
      </c>
      <c r="E3697" s="125">
        <v>2</v>
      </c>
      <c r="F3697" s="125">
        <v>2.054907</v>
      </c>
      <c r="G3697" s="125">
        <v>0</v>
      </c>
      <c r="H3697" s="125">
        <v>2.0914480000000002</v>
      </c>
      <c r="I3697" s="125">
        <v>2.0550570000000001</v>
      </c>
      <c r="J3697" s="125">
        <v>2.054907</v>
      </c>
    </row>
    <row r="3698" spans="1:10" hidden="1" x14ac:dyDescent="0.25">
      <c r="A3698" s="125">
        <v>925195</v>
      </c>
      <c r="B3698" s="125">
        <v>2012</v>
      </c>
      <c r="C3698" s="125">
        <v>37</v>
      </c>
      <c r="D3698" s="125">
        <v>5</v>
      </c>
      <c r="E3698" s="125">
        <v>3</v>
      </c>
      <c r="F3698" s="125">
        <v>0</v>
      </c>
      <c r="G3698" s="125">
        <v>2.001315</v>
      </c>
      <c r="H3698" s="125">
        <v>2.054907</v>
      </c>
      <c r="I3698" s="125">
        <v>2.0014799999999999</v>
      </c>
      <c r="J3698" s="125">
        <v>2.001315</v>
      </c>
    </row>
    <row r="3699" spans="1:10" hidden="1" x14ac:dyDescent="0.25">
      <c r="A3699" s="125">
        <v>925196</v>
      </c>
      <c r="B3699" s="125">
        <v>2012</v>
      </c>
      <c r="C3699" s="125">
        <v>37</v>
      </c>
      <c r="D3699" s="125">
        <v>5</v>
      </c>
      <c r="E3699" s="125">
        <v>4</v>
      </c>
      <c r="F3699" s="125">
        <v>0.270507</v>
      </c>
      <c r="G3699" s="125">
        <v>0</v>
      </c>
      <c r="H3699" s="125">
        <v>0.28765200000000002</v>
      </c>
      <c r="I3699" s="125">
        <v>0.27050800000000003</v>
      </c>
      <c r="J3699" s="125">
        <v>0.270507</v>
      </c>
    </row>
    <row r="3700" spans="1:10" x14ac:dyDescent="0.25">
      <c r="A3700" s="125">
        <v>925197</v>
      </c>
      <c r="B3700" s="125">
        <v>2012</v>
      </c>
      <c r="C3700" s="125">
        <v>38</v>
      </c>
      <c r="D3700" s="125">
        <v>2</v>
      </c>
      <c r="E3700" s="125">
        <v>1</v>
      </c>
      <c r="F3700" s="129">
        <v>292644.74266799999</v>
      </c>
      <c r="G3700" s="129">
        <v>0</v>
      </c>
      <c r="H3700" s="129">
        <v>394668.75</v>
      </c>
      <c r="I3700" s="129">
        <v>292962.61312499997</v>
      </c>
      <c r="J3700" s="129">
        <v>292644.74266799999</v>
      </c>
    </row>
    <row r="3701" spans="1:10" hidden="1" x14ac:dyDescent="0.25">
      <c r="A3701" s="125">
        <v>925198</v>
      </c>
      <c r="B3701" s="125">
        <v>2012</v>
      </c>
      <c r="C3701" s="125">
        <v>38</v>
      </c>
      <c r="D3701" s="125">
        <v>2</v>
      </c>
      <c r="E3701" s="125">
        <v>2</v>
      </c>
      <c r="F3701" s="125">
        <v>267232.87458100001</v>
      </c>
      <c r="G3701" s="125">
        <v>0</v>
      </c>
      <c r="H3701" s="125">
        <v>292644.74266799999</v>
      </c>
      <c r="I3701" s="125">
        <v>268764.93166599999</v>
      </c>
      <c r="J3701" s="125">
        <v>267232.87458100001</v>
      </c>
    </row>
    <row r="3702" spans="1:10" hidden="1" x14ac:dyDescent="0.25">
      <c r="A3702" s="125">
        <v>925199</v>
      </c>
      <c r="B3702" s="125">
        <v>2012</v>
      </c>
      <c r="C3702" s="125">
        <v>38</v>
      </c>
      <c r="D3702" s="125">
        <v>2</v>
      </c>
      <c r="E3702" s="125">
        <v>3</v>
      </c>
      <c r="F3702" s="125">
        <v>229641.47873100001</v>
      </c>
      <c r="G3702" s="125">
        <v>2773.3880119999999</v>
      </c>
      <c r="H3702" s="125">
        <v>267232.87458100001</v>
      </c>
      <c r="I3702" s="125">
        <v>235191.65291899999</v>
      </c>
      <c r="J3702" s="125">
        <v>232414.86674299999</v>
      </c>
    </row>
    <row r="3703" spans="1:10" hidden="1" x14ac:dyDescent="0.25">
      <c r="A3703" s="125">
        <v>925200</v>
      </c>
      <c r="B3703" s="125">
        <v>2012</v>
      </c>
      <c r="C3703" s="125">
        <v>38</v>
      </c>
      <c r="D3703" s="125">
        <v>2</v>
      </c>
      <c r="E3703" s="125">
        <v>4</v>
      </c>
      <c r="F3703" s="125">
        <v>292737.18306800001</v>
      </c>
      <c r="G3703" s="125">
        <v>0</v>
      </c>
      <c r="H3703" s="125">
        <v>394668.75</v>
      </c>
      <c r="I3703" s="125">
        <v>292962.61312499997</v>
      </c>
      <c r="J3703" s="125">
        <v>292737.18306800001</v>
      </c>
    </row>
    <row r="3704" spans="1:10" x14ac:dyDescent="0.25">
      <c r="A3704" s="125">
        <v>925201</v>
      </c>
      <c r="B3704" s="125">
        <v>2012</v>
      </c>
      <c r="C3704" s="125">
        <v>38</v>
      </c>
      <c r="D3704" s="125">
        <v>3</v>
      </c>
      <c r="E3704" s="125">
        <v>1</v>
      </c>
      <c r="F3704" s="129">
        <v>99809.834533999994</v>
      </c>
      <c r="G3704" s="129">
        <v>0</v>
      </c>
      <c r="H3704" s="129">
        <v>124056.70695000001</v>
      </c>
      <c r="I3704" s="129">
        <v>100758.857385</v>
      </c>
      <c r="J3704" s="129">
        <v>99809.834533999994</v>
      </c>
    </row>
    <row r="3705" spans="1:10" hidden="1" x14ac:dyDescent="0.25">
      <c r="A3705" s="125">
        <v>925202</v>
      </c>
      <c r="B3705" s="125">
        <v>2012</v>
      </c>
      <c r="C3705" s="125">
        <v>38</v>
      </c>
      <c r="D3705" s="125">
        <v>3</v>
      </c>
      <c r="E3705" s="125">
        <v>2</v>
      </c>
      <c r="F3705" s="125">
        <v>82977.015648999994</v>
      </c>
      <c r="G3705" s="125">
        <v>0</v>
      </c>
      <c r="H3705" s="125">
        <v>99809.834533999994</v>
      </c>
      <c r="I3705" s="125">
        <v>94050.807081999999</v>
      </c>
      <c r="J3705" s="125">
        <v>82977.015648999994</v>
      </c>
    </row>
    <row r="3706" spans="1:10" hidden="1" x14ac:dyDescent="0.25">
      <c r="A3706" s="125">
        <v>925203</v>
      </c>
      <c r="B3706" s="125">
        <v>2012</v>
      </c>
      <c r="C3706" s="125">
        <v>38</v>
      </c>
      <c r="D3706" s="125">
        <v>3</v>
      </c>
      <c r="E3706" s="125">
        <v>3</v>
      </c>
      <c r="F3706" s="125">
        <v>37510.900441999998</v>
      </c>
      <c r="G3706" s="125">
        <v>24358.905424</v>
      </c>
      <c r="H3706" s="125">
        <v>82977.015648999994</v>
      </c>
      <c r="I3706" s="125">
        <v>75899.076214000001</v>
      </c>
      <c r="J3706" s="125">
        <v>61869.805866000002</v>
      </c>
    </row>
    <row r="3707" spans="1:10" hidden="1" x14ac:dyDescent="0.25">
      <c r="A3707" s="125">
        <v>925204</v>
      </c>
      <c r="B3707" s="125">
        <v>2012</v>
      </c>
      <c r="C3707" s="125">
        <v>38</v>
      </c>
      <c r="D3707" s="125">
        <v>3</v>
      </c>
      <c r="E3707" s="125">
        <v>4</v>
      </c>
      <c r="F3707" s="125">
        <v>186047.38080099999</v>
      </c>
      <c r="G3707" s="125">
        <v>0</v>
      </c>
      <c r="H3707" s="125">
        <v>229641.47873100001</v>
      </c>
      <c r="I3707" s="125">
        <v>186514.809025</v>
      </c>
      <c r="J3707" s="125">
        <v>186047.38080099999</v>
      </c>
    </row>
    <row r="3708" spans="1:10" x14ac:dyDescent="0.25">
      <c r="A3708" s="125">
        <v>925205</v>
      </c>
      <c r="B3708" s="125">
        <v>2012</v>
      </c>
      <c r="C3708" s="125">
        <v>38</v>
      </c>
      <c r="D3708" s="125">
        <v>4</v>
      </c>
      <c r="E3708" s="125">
        <v>1</v>
      </c>
      <c r="F3708" s="129">
        <v>1876.1566459999999</v>
      </c>
      <c r="G3708" s="129">
        <v>0</v>
      </c>
      <c r="H3708" s="129">
        <v>2220.5860499999999</v>
      </c>
      <c r="I3708" s="129">
        <v>1949.452493</v>
      </c>
      <c r="J3708" s="129">
        <v>1876.1566459999999</v>
      </c>
    </row>
    <row r="3709" spans="1:10" hidden="1" x14ac:dyDescent="0.25">
      <c r="A3709" s="125">
        <v>925206</v>
      </c>
      <c r="B3709" s="125">
        <v>2012</v>
      </c>
      <c r="C3709" s="125">
        <v>38</v>
      </c>
      <c r="D3709" s="125">
        <v>4</v>
      </c>
      <c r="E3709" s="125">
        <v>2</v>
      </c>
      <c r="F3709" s="125">
        <v>1724.7898439999999</v>
      </c>
      <c r="G3709" s="125">
        <v>0</v>
      </c>
      <c r="H3709" s="125">
        <v>1876.1566459999999</v>
      </c>
      <c r="I3709" s="125">
        <v>1807.676929</v>
      </c>
      <c r="J3709" s="125">
        <v>1724.7898439999999</v>
      </c>
    </row>
    <row r="3710" spans="1:10" hidden="1" x14ac:dyDescent="0.25">
      <c r="A3710" s="125">
        <v>925207</v>
      </c>
      <c r="B3710" s="125">
        <v>2012</v>
      </c>
      <c r="C3710" s="125">
        <v>38</v>
      </c>
      <c r="D3710" s="125">
        <v>4</v>
      </c>
      <c r="E3710" s="125">
        <v>3</v>
      </c>
      <c r="F3710" s="125">
        <v>20.530791000000001</v>
      </c>
      <c r="G3710" s="125">
        <v>1534.008965</v>
      </c>
      <c r="H3710" s="125">
        <v>1724.7898439999999</v>
      </c>
      <c r="I3710" s="125">
        <v>1631.1337559999999</v>
      </c>
      <c r="J3710" s="125">
        <v>1554.5397559999999</v>
      </c>
    </row>
    <row r="3711" spans="1:10" hidden="1" x14ac:dyDescent="0.25">
      <c r="A3711" s="125">
        <v>925208</v>
      </c>
      <c r="B3711" s="125">
        <v>2012</v>
      </c>
      <c r="C3711" s="125">
        <v>38</v>
      </c>
      <c r="D3711" s="125">
        <v>4</v>
      </c>
      <c r="E3711" s="125">
        <v>4</v>
      </c>
      <c r="F3711" s="125">
        <v>32435.212718999999</v>
      </c>
      <c r="G3711" s="125">
        <v>0</v>
      </c>
      <c r="H3711" s="125">
        <v>37510.900441999998</v>
      </c>
      <c r="I3711" s="125">
        <v>32930.819497999997</v>
      </c>
      <c r="J3711" s="125">
        <v>32435.212718999999</v>
      </c>
    </row>
    <row r="3712" spans="1:10" x14ac:dyDescent="0.25">
      <c r="A3712" s="125">
        <v>925209</v>
      </c>
      <c r="B3712" s="125">
        <v>2012</v>
      </c>
      <c r="C3712" s="125">
        <v>38</v>
      </c>
      <c r="D3712" s="125">
        <v>5</v>
      </c>
      <c r="E3712" s="125">
        <v>1</v>
      </c>
      <c r="F3712" s="129">
        <v>80.468074999999999</v>
      </c>
      <c r="G3712" s="129">
        <v>0</v>
      </c>
      <c r="H3712" s="129">
        <v>85.567999999999998</v>
      </c>
      <c r="I3712" s="129">
        <v>80.468147000000002</v>
      </c>
      <c r="J3712" s="129">
        <v>80.468074999999999</v>
      </c>
    </row>
    <row r="3713" spans="1:10" hidden="1" x14ac:dyDescent="0.25">
      <c r="A3713" s="125">
        <v>925210</v>
      </c>
      <c r="B3713" s="125">
        <v>2012</v>
      </c>
      <c r="C3713" s="125">
        <v>38</v>
      </c>
      <c r="D3713" s="125">
        <v>5</v>
      </c>
      <c r="E3713" s="125">
        <v>2</v>
      </c>
      <c r="F3713" s="125">
        <v>79.062188000000006</v>
      </c>
      <c r="G3713" s="125">
        <v>0</v>
      </c>
      <c r="H3713" s="125">
        <v>80.468074999999999</v>
      </c>
      <c r="I3713" s="125">
        <v>79.067930000000004</v>
      </c>
      <c r="J3713" s="125">
        <v>79.062188000000006</v>
      </c>
    </row>
    <row r="3714" spans="1:10" hidden="1" x14ac:dyDescent="0.25">
      <c r="A3714" s="125">
        <v>925211</v>
      </c>
      <c r="B3714" s="125">
        <v>2012</v>
      </c>
      <c r="C3714" s="125">
        <v>38</v>
      </c>
      <c r="D3714" s="125">
        <v>5</v>
      </c>
      <c r="E3714" s="125">
        <v>3</v>
      </c>
      <c r="F3714" s="125">
        <v>0</v>
      </c>
      <c r="G3714" s="125">
        <v>77.000225</v>
      </c>
      <c r="H3714" s="125">
        <v>79.062188000000006</v>
      </c>
      <c r="I3714" s="125">
        <v>77.006570999999994</v>
      </c>
      <c r="J3714" s="125">
        <v>77.000225</v>
      </c>
    </row>
    <row r="3715" spans="1:10" hidden="1" x14ac:dyDescent="0.25">
      <c r="A3715" s="125">
        <v>925212</v>
      </c>
      <c r="B3715" s="125">
        <v>2012</v>
      </c>
      <c r="C3715" s="125">
        <v>38</v>
      </c>
      <c r="D3715" s="125">
        <v>5</v>
      </c>
      <c r="E3715" s="125">
        <v>4</v>
      </c>
      <c r="F3715" s="125">
        <v>19.307123000000001</v>
      </c>
      <c r="G3715" s="125">
        <v>0</v>
      </c>
      <c r="H3715" s="125">
        <v>20.530791000000001</v>
      </c>
      <c r="I3715" s="125">
        <v>19.307155999999999</v>
      </c>
      <c r="J3715" s="125">
        <v>19.307123000000001</v>
      </c>
    </row>
    <row r="3716" spans="1:10" x14ac:dyDescent="0.25">
      <c r="A3716" s="125">
        <v>925213</v>
      </c>
      <c r="B3716" s="125">
        <v>2012</v>
      </c>
      <c r="C3716" s="125">
        <v>39</v>
      </c>
      <c r="D3716" s="125">
        <v>2</v>
      </c>
      <c r="E3716" s="125">
        <v>1</v>
      </c>
      <c r="F3716" s="129">
        <v>8036.0022929999996</v>
      </c>
      <c r="G3716" s="129">
        <v>0</v>
      </c>
      <c r="H3716" s="129">
        <v>10833.6875</v>
      </c>
      <c r="I3716" s="129">
        <v>8041.8462310000004</v>
      </c>
      <c r="J3716" s="129">
        <v>8036.0022929999996</v>
      </c>
    </row>
    <row r="3717" spans="1:10" hidden="1" x14ac:dyDescent="0.25">
      <c r="A3717" s="125">
        <v>925214</v>
      </c>
      <c r="B3717" s="125">
        <v>2012</v>
      </c>
      <c r="C3717" s="125">
        <v>39</v>
      </c>
      <c r="D3717" s="125">
        <v>2</v>
      </c>
      <c r="E3717" s="125">
        <v>2</v>
      </c>
      <c r="F3717" s="125">
        <v>7335.582437</v>
      </c>
      <c r="G3717" s="125">
        <v>0</v>
      </c>
      <c r="H3717" s="125">
        <v>8036.0022929999996</v>
      </c>
      <c r="I3717" s="125">
        <v>7380.2645060000004</v>
      </c>
      <c r="J3717" s="125">
        <v>7335.582437</v>
      </c>
    </row>
    <row r="3718" spans="1:10" hidden="1" x14ac:dyDescent="0.25">
      <c r="A3718" s="125">
        <v>925215</v>
      </c>
      <c r="B3718" s="125">
        <v>2012</v>
      </c>
      <c r="C3718" s="125">
        <v>39</v>
      </c>
      <c r="D3718" s="125">
        <v>2</v>
      </c>
      <c r="E3718" s="125">
        <v>3</v>
      </c>
      <c r="F3718" s="125">
        <v>6277.8175160000001</v>
      </c>
      <c r="G3718" s="125">
        <v>112.332381</v>
      </c>
      <c r="H3718" s="125">
        <v>7335.582437</v>
      </c>
      <c r="I3718" s="125">
        <v>6456.0461029999997</v>
      </c>
      <c r="J3718" s="125">
        <v>6390.1498970000002</v>
      </c>
    </row>
    <row r="3719" spans="1:10" hidden="1" x14ac:dyDescent="0.25">
      <c r="A3719" s="125">
        <v>925216</v>
      </c>
      <c r="B3719" s="125">
        <v>2012</v>
      </c>
      <c r="C3719" s="125">
        <v>39</v>
      </c>
      <c r="D3719" s="125">
        <v>2</v>
      </c>
      <c r="E3719" s="125">
        <v>4</v>
      </c>
      <c r="F3719" s="125">
        <v>8038.6628129999999</v>
      </c>
      <c r="G3719" s="125">
        <v>0</v>
      </c>
      <c r="H3719" s="125">
        <v>10833.6875</v>
      </c>
      <c r="I3719" s="125">
        <v>8041.8462310000004</v>
      </c>
      <c r="J3719" s="125">
        <v>8038.6628129999999</v>
      </c>
    </row>
    <row r="3720" spans="1:10" x14ac:dyDescent="0.25">
      <c r="A3720" s="125">
        <v>925217</v>
      </c>
      <c r="B3720" s="125">
        <v>2012</v>
      </c>
      <c r="C3720" s="125">
        <v>39</v>
      </c>
      <c r="D3720" s="125">
        <v>3</v>
      </c>
      <c r="E3720" s="125">
        <v>1</v>
      </c>
      <c r="F3720" s="129">
        <v>3084.3010319999999</v>
      </c>
      <c r="G3720" s="129">
        <v>0</v>
      </c>
      <c r="H3720" s="129">
        <v>3824.0137500000001</v>
      </c>
      <c r="I3720" s="129">
        <v>3105.8639680000001</v>
      </c>
      <c r="J3720" s="129">
        <v>3084.3010319999999</v>
      </c>
    </row>
    <row r="3721" spans="1:10" hidden="1" x14ac:dyDescent="0.25">
      <c r="A3721" s="125">
        <v>925218</v>
      </c>
      <c r="B3721" s="125">
        <v>2012</v>
      </c>
      <c r="C3721" s="125">
        <v>39</v>
      </c>
      <c r="D3721" s="125">
        <v>3</v>
      </c>
      <c r="E3721" s="125">
        <v>2</v>
      </c>
      <c r="F3721" s="125">
        <v>2831.636559</v>
      </c>
      <c r="G3721" s="125">
        <v>0</v>
      </c>
      <c r="H3721" s="125">
        <v>3084.3010319999999</v>
      </c>
      <c r="I3721" s="125">
        <v>2906.3368620000001</v>
      </c>
      <c r="J3721" s="125">
        <v>2831.636559</v>
      </c>
    </row>
    <row r="3722" spans="1:10" hidden="1" x14ac:dyDescent="0.25">
      <c r="A3722" s="125">
        <v>925219</v>
      </c>
      <c r="B3722" s="125">
        <v>2012</v>
      </c>
      <c r="C3722" s="125">
        <v>39</v>
      </c>
      <c r="D3722" s="125">
        <v>3</v>
      </c>
      <c r="E3722" s="125">
        <v>3</v>
      </c>
      <c r="F3722" s="125">
        <v>2074.8656099999998</v>
      </c>
      <c r="G3722" s="125">
        <v>292.92998499999999</v>
      </c>
      <c r="H3722" s="125">
        <v>2831.636559</v>
      </c>
      <c r="I3722" s="125">
        <v>2590.0979600000001</v>
      </c>
      <c r="J3722" s="125">
        <v>2367.7955959999999</v>
      </c>
    </row>
    <row r="3723" spans="1:10" hidden="1" x14ac:dyDescent="0.25">
      <c r="A3723" s="125">
        <v>925220</v>
      </c>
      <c r="B3723" s="125">
        <v>2012</v>
      </c>
      <c r="C3723" s="125">
        <v>39</v>
      </c>
      <c r="D3723" s="125">
        <v>3</v>
      </c>
      <c r="E3723" s="125">
        <v>4</v>
      </c>
      <c r="F3723" s="125">
        <v>5091.0039139999999</v>
      </c>
      <c r="G3723" s="125">
        <v>0</v>
      </c>
      <c r="H3723" s="125">
        <v>6277.8175160000001</v>
      </c>
      <c r="I3723" s="125">
        <v>5098.8433859999996</v>
      </c>
      <c r="J3723" s="125">
        <v>5091.0039139999999</v>
      </c>
    </row>
    <row r="3724" spans="1:10" x14ac:dyDescent="0.25">
      <c r="A3724" s="125">
        <v>925221</v>
      </c>
      <c r="B3724" s="125">
        <v>2012</v>
      </c>
      <c r="C3724" s="125">
        <v>39</v>
      </c>
      <c r="D3724" s="125">
        <v>4</v>
      </c>
      <c r="E3724" s="125">
        <v>1</v>
      </c>
      <c r="F3724" s="129">
        <v>656.88465399999995</v>
      </c>
      <c r="G3724" s="129">
        <v>0</v>
      </c>
      <c r="H3724" s="129">
        <v>750.51390000000004</v>
      </c>
      <c r="I3724" s="129">
        <v>658.87615300000004</v>
      </c>
      <c r="J3724" s="129">
        <v>656.88465399999995</v>
      </c>
    </row>
    <row r="3725" spans="1:10" hidden="1" x14ac:dyDescent="0.25">
      <c r="A3725" s="125">
        <v>925222</v>
      </c>
      <c r="B3725" s="125">
        <v>2012</v>
      </c>
      <c r="C3725" s="125">
        <v>39</v>
      </c>
      <c r="D3725" s="125">
        <v>4</v>
      </c>
      <c r="E3725" s="125">
        <v>2</v>
      </c>
      <c r="F3725" s="125">
        <v>560.13267599999995</v>
      </c>
      <c r="G3725" s="125">
        <v>0</v>
      </c>
      <c r="H3725" s="125">
        <v>656.88465399999995</v>
      </c>
      <c r="I3725" s="125">
        <v>632.90836400000001</v>
      </c>
      <c r="J3725" s="125">
        <v>560.13267599999995</v>
      </c>
    </row>
    <row r="3726" spans="1:10" hidden="1" x14ac:dyDescent="0.25">
      <c r="A3726" s="125">
        <v>925223</v>
      </c>
      <c r="B3726" s="125">
        <v>2012</v>
      </c>
      <c r="C3726" s="125">
        <v>39</v>
      </c>
      <c r="D3726" s="125">
        <v>4</v>
      </c>
      <c r="E3726" s="125">
        <v>3</v>
      </c>
      <c r="F3726" s="125">
        <v>81.775324999999995</v>
      </c>
      <c r="G3726" s="125">
        <v>369.34716100000003</v>
      </c>
      <c r="H3726" s="125">
        <v>560.13267599999995</v>
      </c>
      <c r="I3726" s="125">
        <v>529.71747200000004</v>
      </c>
      <c r="J3726" s="125">
        <v>451.12248599999998</v>
      </c>
    </row>
    <row r="3727" spans="1:10" hidden="1" x14ac:dyDescent="0.25">
      <c r="A3727" s="125">
        <v>925224</v>
      </c>
      <c r="B3727" s="125">
        <v>2012</v>
      </c>
      <c r="C3727" s="125">
        <v>39</v>
      </c>
      <c r="D3727" s="125">
        <v>4</v>
      </c>
      <c r="E3727" s="125">
        <v>4</v>
      </c>
      <c r="F3727" s="125">
        <v>1820.416907</v>
      </c>
      <c r="G3727" s="125">
        <v>0</v>
      </c>
      <c r="H3727" s="125">
        <v>2074.8656099999998</v>
      </c>
      <c r="I3727" s="125">
        <v>1821.5245190000001</v>
      </c>
      <c r="J3727" s="125">
        <v>1820.416907</v>
      </c>
    </row>
    <row r="3728" spans="1:10" x14ac:dyDescent="0.25">
      <c r="A3728" s="125">
        <v>925225</v>
      </c>
      <c r="B3728" s="125">
        <v>2012</v>
      </c>
      <c r="C3728" s="125">
        <v>39</v>
      </c>
      <c r="D3728" s="125">
        <v>5</v>
      </c>
      <c r="E3728" s="125">
        <v>1</v>
      </c>
      <c r="F3728" s="129">
        <v>191.14673500000001</v>
      </c>
      <c r="G3728" s="129">
        <v>0</v>
      </c>
      <c r="H3728" s="129">
        <v>204.63765000000001</v>
      </c>
      <c r="I3728" s="129">
        <v>192.44124600000001</v>
      </c>
      <c r="J3728" s="129">
        <v>191.14673500000001</v>
      </c>
    </row>
    <row r="3729" spans="1:10" hidden="1" x14ac:dyDescent="0.25">
      <c r="A3729" s="125">
        <v>925226</v>
      </c>
      <c r="B3729" s="125">
        <v>2012</v>
      </c>
      <c r="C3729" s="125">
        <v>39</v>
      </c>
      <c r="D3729" s="125">
        <v>5</v>
      </c>
      <c r="E3729" s="125">
        <v>2</v>
      </c>
      <c r="F3729" s="125">
        <v>180.747466</v>
      </c>
      <c r="G3729" s="125">
        <v>0</v>
      </c>
      <c r="H3729" s="125">
        <v>191.14673500000001</v>
      </c>
      <c r="I3729" s="125">
        <v>187.82078200000001</v>
      </c>
      <c r="J3729" s="125">
        <v>180.747466</v>
      </c>
    </row>
    <row r="3730" spans="1:10" hidden="1" x14ac:dyDescent="0.25">
      <c r="A3730" s="125">
        <v>925227</v>
      </c>
      <c r="B3730" s="125">
        <v>2012</v>
      </c>
      <c r="C3730" s="125">
        <v>39</v>
      </c>
      <c r="D3730" s="125">
        <v>5</v>
      </c>
      <c r="E3730" s="125">
        <v>3</v>
      </c>
      <c r="F3730" s="125">
        <v>0</v>
      </c>
      <c r="G3730" s="125">
        <v>168.985353</v>
      </c>
      <c r="H3730" s="125">
        <v>180.747466</v>
      </c>
      <c r="I3730" s="125">
        <v>176.04803200000001</v>
      </c>
      <c r="J3730" s="125">
        <v>168.985353</v>
      </c>
    </row>
    <row r="3731" spans="1:10" hidden="1" x14ac:dyDescent="0.25">
      <c r="A3731" s="125">
        <v>925228</v>
      </c>
      <c r="B3731" s="125">
        <v>2012</v>
      </c>
      <c r="C3731" s="125">
        <v>39</v>
      </c>
      <c r="D3731" s="125">
        <v>5</v>
      </c>
      <c r="E3731" s="125">
        <v>4</v>
      </c>
      <c r="F3731" s="125">
        <v>76.803811999999994</v>
      </c>
      <c r="G3731" s="125">
        <v>0</v>
      </c>
      <c r="H3731" s="125">
        <v>81.775324999999995</v>
      </c>
      <c r="I3731" s="125">
        <v>76.901516000000001</v>
      </c>
      <c r="J3731" s="125">
        <v>76.803811999999994</v>
      </c>
    </row>
    <row r="3732" spans="1:10" x14ac:dyDescent="0.25">
      <c r="A3732" s="125">
        <v>925229</v>
      </c>
      <c r="B3732" s="125">
        <v>2012</v>
      </c>
      <c r="C3732" s="125">
        <v>40</v>
      </c>
      <c r="D3732" s="125">
        <v>2</v>
      </c>
      <c r="E3732" s="125">
        <v>1</v>
      </c>
      <c r="F3732" s="129">
        <v>104468.029815</v>
      </c>
      <c r="G3732" s="129">
        <v>0</v>
      </c>
      <c r="H3732" s="129">
        <v>140837.9375</v>
      </c>
      <c r="I3732" s="129">
        <v>104544.00100600001</v>
      </c>
      <c r="J3732" s="129">
        <v>104468.029815</v>
      </c>
    </row>
    <row r="3733" spans="1:10" hidden="1" x14ac:dyDescent="0.25">
      <c r="A3733" s="125">
        <v>925230</v>
      </c>
      <c r="B3733" s="125">
        <v>2012</v>
      </c>
      <c r="C3733" s="125">
        <v>40</v>
      </c>
      <c r="D3733" s="125">
        <v>2</v>
      </c>
      <c r="E3733" s="125">
        <v>2</v>
      </c>
      <c r="F3733" s="125">
        <v>95362.571683999995</v>
      </c>
      <c r="G3733" s="125">
        <v>0</v>
      </c>
      <c r="H3733" s="125">
        <v>104468.029815</v>
      </c>
      <c r="I3733" s="125">
        <v>95943.438582000002</v>
      </c>
      <c r="J3733" s="125">
        <v>95362.571683999995</v>
      </c>
    </row>
    <row r="3734" spans="1:10" hidden="1" x14ac:dyDescent="0.25">
      <c r="A3734" s="125">
        <v>925231</v>
      </c>
      <c r="B3734" s="125">
        <v>2012</v>
      </c>
      <c r="C3734" s="125">
        <v>40</v>
      </c>
      <c r="D3734" s="125">
        <v>2</v>
      </c>
      <c r="E3734" s="125">
        <v>3</v>
      </c>
      <c r="F3734" s="125">
        <v>81611.627701999998</v>
      </c>
      <c r="G3734" s="125">
        <v>1460.3209549999999</v>
      </c>
      <c r="H3734" s="125">
        <v>95362.571683999995</v>
      </c>
      <c r="I3734" s="125">
        <v>83928.599338999993</v>
      </c>
      <c r="J3734" s="125">
        <v>83071.948657000001</v>
      </c>
    </row>
    <row r="3735" spans="1:10" hidden="1" x14ac:dyDescent="0.25">
      <c r="A3735" s="125">
        <v>925232</v>
      </c>
      <c r="B3735" s="125">
        <v>2012</v>
      </c>
      <c r="C3735" s="125">
        <v>40</v>
      </c>
      <c r="D3735" s="125">
        <v>2</v>
      </c>
      <c r="E3735" s="125">
        <v>4</v>
      </c>
      <c r="F3735" s="125">
        <v>104502.616567</v>
      </c>
      <c r="G3735" s="125">
        <v>0</v>
      </c>
      <c r="H3735" s="125">
        <v>140837.9375</v>
      </c>
      <c r="I3735" s="125">
        <v>104544.00100600001</v>
      </c>
      <c r="J3735" s="125">
        <v>104502.616567</v>
      </c>
    </row>
    <row r="3736" spans="1:10" x14ac:dyDescent="0.25">
      <c r="A3736" s="125">
        <v>925233</v>
      </c>
      <c r="B3736" s="125">
        <v>2012</v>
      </c>
      <c r="C3736" s="125">
        <v>40</v>
      </c>
      <c r="D3736" s="125">
        <v>3</v>
      </c>
      <c r="E3736" s="125">
        <v>1</v>
      </c>
      <c r="F3736" s="129">
        <v>176998.42936000001</v>
      </c>
      <c r="G3736" s="129">
        <v>0</v>
      </c>
      <c r="H3736" s="129">
        <v>219448.23824999999</v>
      </c>
      <c r="I3736" s="129">
        <v>178235.859107</v>
      </c>
      <c r="J3736" s="129">
        <v>176998.42936000001</v>
      </c>
    </row>
    <row r="3737" spans="1:10" hidden="1" x14ac:dyDescent="0.25">
      <c r="A3737" s="125">
        <v>925234</v>
      </c>
      <c r="B3737" s="125">
        <v>2012</v>
      </c>
      <c r="C3737" s="125">
        <v>40</v>
      </c>
      <c r="D3737" s="125">
        <v>3</v>
      </c>
      <c r="E3737" s="125">
        <v>2</v>
      </c>
      <c r="F3737" s="125">
        <v>162088.46205999999</v>
      </c>
      <c r="G3737" s="125">
        <v>0</v>
      </c>
      <c r="H3737" s="125">
        <v>176998.42936000001</v>
      </c>
      <c r="I3737" s="125">
        <v>166785.61998600001</v>
      </c>
      <c r="J3737" s="125">
        <v>162088.46205999999</v>
      </c>
    </row>
    <row r="3738" spans="1:10" hidden="1" x14ac:dyDescent="0.25">
      <c r="A3738" s="125">
        <v>925235</v>
      </c>
      <c r="B3738" s="125">
        <v>2012</v>
      </c>
      <c r="C3738" s="125">
        <v>40</v>
      </c>
      <c r="D3738" s="125">
        <v>3</v>
      </c>
      <c r="E3738" s="125">
        <v>3</v>
      </c>
      <c r="F3738" s="125">
        <v>118769.400232</v>
      </c>
      <c r="G3738" s="125">
        <v>16767.890162</v>
      </c>
      <c r="H3738" s="125">
        <v>162088.46205999999</v>
      </c>
      <c r="I3738" s="125">
        <v>148262.316246</v>
      </c>
      <c r="J3738" s="125">
        <v>135537.29039400001</v>
      </c>
    </row>
    <row r="3739" spans="1:10" hidden="1" x14ac:dyDescent="0.25">
      <c r="A3739" s="125">
        <v>925236</v>
      </c>
      <c r="B3739" s="125">
        <v>2012</v>
      </c>
      <c r="C3739" s="125">
        <v>40</v>
      </c>
      <c r="D3739" s="125">
        <v>3</v>
      </c>
      <c r="E3739" s="125">
        <v>4</v>
      </c>
      <c r="F3739" s="125">
        <v>66181.153533999997</v>
      </c>
      <c r="G3739" s="125">
        <v>0</v>
      </c>
      <c r="H3739" s="125">
        <v>81611.627701999998</v>
      </c>
      <c r="I3739" s="125">
        <v>66284.964019999999</v>
      </c>
      <c r="J3739" s="125">
        <v>66181.153533999997</v>
      </c>
    </row>
    <row r="3740" spans="1:10" x14ac:dyDescent="0.25">
      <c r="A3740" s="125">
        <v>925237</v>
      </c>
      <c r="B3740" s="125">
        <v>2012</v>
      </c>
      <c r="C3740" s="125">
        <v>40</v>
      </c>
      <c r="D3740" s="125">
        <v>4</v>
      </c>
      <c r="E3740" s="125">
        <v>1</v>
      </c>
      <c r="F3740" s="129">
        <v>49467.336168000002</v>
      </c>
      <c r="G3740" s="129">
        <v>0</v>
      </c>
      <c r="H3740" s="129">
        <v>56518.177349999998</v>
      </c>
      <c r="I3740" s="129">
        <v>49617.307895999998</v>
      </c>
      <c r="J3740" s="129">
        <v>49467.336168000002</v>
      </c>
    </row>
    <row r="3741" spans="1:10" hidden="1" x14ac:dyDescent="0.25">
      <c r="A3741" s="125">
        <v>925238</v>
      </c>
      <c r="B3741" s="125">
        <v>2012</v>
      </c>
      <c r="C3741" s="125">
        <v>40</v>
      </c>
      <c r="D3741" s="125">
        <v>4</v>
      </c>
      <c r="E3741" s="125">
        <v>2</v>
      </c>
      <c r="F3741" s="125">
        <v>41528.126233000003</v>
      </c>
      <c r="G3741" s="125">
        <v>0</v>
      </c>
      <c r="H3741" s="125">
        <v>49467.336168000002</v>
      </c>
      <c r="I3741" s="125">
        <v>47661.778398000002</v>
      </c>
      <c r="J3741" s="125">
        <v>41528.126233000003</v>
      </c>
    </row>
    <row r="3742" spans="1:10" hidden="1" x14ac:dyDescent="0.25">
      <c r="A3742" s="125">
        <v>925239</v>
      </c>
      <c r="B3742" s="125">
        <v>2012</v>
      </c>
      <c r="C3742" s="125">
        <v>40</v>
      </c>
      <c r="D3742" s="125">
        <v>4</v>
      </c>
      <c r="E3742" s="125">
        <v>3</v>
      </c>
      <c r="F3742" s="125">
        <v>6062.8064759999997</v>
      </c>
      <c r="G3742" s="125">
        <v>27383.325745999999</v>
      </c>
      <c r="H3742" s="125">
        <v>41528.126233000003</v>
      </c>
      <c r="I3742" s="125">
        <v>39273.148977999997</v>
      </c>
      <c r="J3742" s="125">
        <v>33446.132222</v>
      </c>
    </row>
    <row r="3743" spans="1:10" hidden="1" x14ac:dyDescent="0.25">
      <c r="A3743" s="125">
        <v>925240</v>
      </c>
      <c r="B3743" s="125">
        <v>2012</v>
      </c>
      <c r="C3743" s="125">
        <v>40</v>
      </c>
      <c r="D3743" s="125">
        <v>4</v>
      </c>
      <c r="E3743" s="125">
        <v>4</v>
      </c>
      <c r="F3743" s="125">
        <v>104204.254539</v>
      </c>
      <c r="G3743" s="125">
        <v>0</v>
      </c>
      <c r="H3743" s="125">
        <v>118769.400232</v>
      </c>
      <c r="I3743" s="125">
        <v>104267.656464</v>
      </c>
      <c r="J3743" s="125">
        <v>104204.254539</v>
      </c>
    </row>
    <row r="3744" spans="1:10" x14ac:dyDescent="0.25">
      <c r="A3744" s="125">
        <v>925241</v>
      </c>
      <c r="B3744" s="125">
        <v>2012</v>
      </c>
      <c r="C3744" s="125">
        <v>40</v>
      </c>
      <c r="D3744" s="125">
        <v>5</v>
      </c>
      <c r="E3744" s="125">
        <v>1</v>
      </c>
      <c r="F3744" s="129">
        <v>8103.1698150000002</v>
      </c>
      <c r="G3744" s="129">
        <v>0</v>
      </c>
      <c r="H3744" s="129">
        <v>8675.0821500000002</v>
      </c>
      <c r="I3744" s="129">
        <v>8158.0472540000001</v>
      </c>
      <c r="J3744" s="129">
        <v>8103.1698150000002</v>
      </c>
    </row>
    <row r="3745" spans="1:10" hidden="1" x14ac:dyDescent="0.25">
      <c r="A3745" s="125">
        <v>925242</v>
      </c>
      <c r="B3745" s="125">
        <v>2012</v>
      </c>
      <c r="C3745" s="125">
        <v>40</v>
      </c>
      <c r="D3745" s="125">
        <v>5</v>
      </c>
      <c r="E3745" s="125">
        <v>2</v>
      </c>
      <c r="F3745" s="125">
        <v>7662.3198030000003</v>
      </c>
      <c r="G3745" s="125">
        <v>0</v>
      </c>
      <c r="H3745" s="125">
        <v>8103.1698150000002</v>
      </c>
      <c r="I3745" s="125">
        <v>7962.1746599999997</v>
      </c>
      <c r="J3745" s="125">
        <v>7662.3198030000003</v>
      </c>
    </row>
    <row r="3746" spans="1:10" hidden="1" x14ac:dyDescent="0.25">
      <c r="A3746" s="125">
        <v>925243</v>
      </c>
      <c r="B3746" s="125">
        <v>2012</v>
      </c>
      <c r="C3746" s="125">
        <v>40</v>
      </c>
      <c r="D3746" s="125">
        <v>5</v>
      </c>
      <c r="E3746" s="125">
        <v>3</v>
      </c>
      <c r="F3746" s="125">
        <v>0</v>
      </c>
      <c r="G3746" s="125">
        <v>7163.6955550000002</v>
      </c>
      <c r="H3746" s="125">
        <v>7662.3198030000003</v>
      </c>
      <c r="I3746" s="125">
        <v>7463.0994879999998</v>
      </c>
      <c r="J3746" s="125">
        <v>7163.6955550000002</v>
      </c>
    </row>
    <row r="3747" spans="1:10" hidden="1" x14ac:dyDescent="0.25">
      <c r="A3747" s="125">
        <v>925244</v>
      </c>
      <c r="B3747" s="125">
        <v>2012</v>
      </c>
      <c r="C3747" s="125">
        <v>40</v>
      </c>
      <c r="D3747" s="125">
        <v>5</v>
      </c>
      <c r="E3747" s="125">
        <v>4</v>
      </c>
      <c r="F3747" s="125">
        <v>5694.2195179999999</v>
      </c>
      <c r="G3747" s="125">
        <v>0</v>
      </c>
      <c r="H3747" s="125">
        <v>6062.8064759999997</v>
      </c>
      <c r="I3747" s="125">
        <v>5701.4632099999999</v>
      </c>
      <c r="J3747" s="125">
        <v>5694.2195179999999</v>
      </c>
    </row>
    <row r="3748" spans="1:10" x14ac:dyDescent="0.25">
      <c r="A3748" s="125">
        <v>925245</v>
      </c>
      <c r="B3748" s="125">
        <v>2012</v>
      </c>
      <c r="C3748" s="125">
        <v>41</v>
      </c>
      <c r="D3748" s="125">
        <v>2</v>
      </c>
      <c r="E3748" s="125">
        <v>1</v>
      </c>
      <c r="F3748" s="129">
        <v>29675.369718999998</v>
      </c>
      <c r="G3748" s="129">
        <v>0</v>
      </c>
      <c r="H3748" s="129">
        <v>40015.800000000003</v>
      </c>
      <c r="I3748" s="129">
        <v>29703.728340000001</v>
      </c>
      <c r="J3748" s="129">
        <v>29675.369718999998</v>
      </c>
    </row>
    <row r="3749" spans="1:10" hidden="1" x14ac:dyDescent="0.25">
      <c r="A3749" s="125">
        <v>925246</v>
      </c>
      <c r="B3749" s="125">
        <v>2012</v>
      </c>
      <c r="C3749" s="125">
        <v>41</v>
      </c>
      <c r="D3749" s="125">
        <v>2</v>
      </c>
      <c r="E3749" s="125">
        <v>2</v>
      </c>
      <c r="F3749" s="125">
        <v>27187.582984000001</v>
      </c>
      <c r="G3749" s="125">
        <v>0</v>
      </c>
      <c r="H3749" s="125">
        <v>29675.369718999998</v>
      </c>
      <c r="I3749" s="125">
        <v>27253.859550000001</v>
      </c>
      <c r="J3749" s="125">
        <v>27187.582984000001</v>
      </c>
    </row>
    <row r="3750" spans="1:10" hidden="1" x14ac:dyDescent="0.25">
      <c r="A3750" s="125">
        <v>925247</v>
      </c>
      <c r="B3750" s="125">
        <v>2012</v>
      </c>
      <c r="C3750" s="125">
        <v>41</v>
      </c>
      <c r="D3750" s="125">
        <v>2</v>
      </c>
      <c r="E3750" s="125">
        <v>3</v>
      </c>
      <c r="F3750" s="125">
        <v>22700.521013000001</v>
      </c>
      <c r="G3750" s="125">
        <v>1067.675467</v>
      </c>
      <c r="H3750" s="125">
        <v>27187.582984000001</v>
      </c>
      <c r="I3750" s="125">
        <v>23927.791784000001</v>
      </c>
      <c r="J3750" s="125">
        <v>23768.196479999999</v>
      </c>
    </row>
    <row r="3751" spans="1:10" hidden="1" x14ac:dyDescent="0.25">
      <c r="A3751" s="125">
        <v>925248</v>
      </c>
      <c r="B3751" s="125">
        <v>2012</v>
      </c>
      <c r="C3751" s="125">
        <v>41</v>
      </c>
      <c r="D3751" s="125">
        <v>2</v>
      </c>
      <c r="E3751" s="125">
        <v>4</v>
      </c>
      <c r="F3751" s="125">
        <v>29700.906779000001</v>
      </c>
      <c r="G3751" s="125">
        <v>0</v>
      </c>
      <c r="H3751" s="125">
        <v>40015.800000000003</v>
      </c>
      <c r="I3751" s="125">
        <v>29703.728340000001</v>
      </c>
      <c r="J3751" s="125">
        <v>29700.906779000001</v>
      </c>
    </row>
    <row r="3752" spans="1:10" x14ac:dyDescent="0.25">
      <c r="A3752" s="125">
        <v>925249</v>
      </c>
      <c r="B3752" s="125">
        <v>2012</v>
      </c>
      <c r="C3752" s="125">
        <v>41</v>
      </c>
      <c r="D3752" s="125">
        <v>3</v>
      </c>
      <c r="E3752" s="125">
        <v>1</v>
      </c>
      <c r="F3752" s="129">
        <v>18968.224898</v>
      </c>
      <c r="G3752" s="129">
        <v>0</v>
      </c>
      <c r="H3752" s="129">
        <v>23378.071199999998</v>
      </c>
      <c r="I3752" s="129">
        <v>18987.669429000001</v>
      </c>
      <c r="J3752" s="129">
        <v>18968.224898</v>
      </c>
    </row>
    <row r="3753" spans="1:10" hidden="1" x14ac:dyDescent="0.25">
      <c r="A3753" s="125">
        <v>925250</v>
      </c>
      <c r="B3753" s="125">
        <v>2012</v>
      </c>
      <c r="C3753" s="125">
        <v>41</v>
      </c>
      <c r="D3753" s="125">
        <v>3</v>
      </c>
      <c r="E3753" s="125">
        <v>2</v>
      </c>
      <c r="F3753" s="125">
        <v>17705.488889</v>
      </c>
      <c r="G3753" s="125">
        <v>0</v>
      </c>
      <c r="H3753" s="125">
        <v>18968.224898</v>
      </c>
      <c r="I3753" s="125">
        <v>17873.758322000001</v>
      </c>
      <c r="J3753" s="125">
        <v>17705.488889</v>
      </c>
    </row>
    <row r="3754" spans="1:10" hidden="1" x14ac:dyDescent="0.25">
      <c r="A3754" s="125">
        <v>925251</v>
      </c>
      <c r="B3754" s="125">
        <v>2012</v>
      </c>
      <c r="C3754" s="125">
        <v>41</v>
      </c>
      <c r="D3754" s="125">
        <v>3</v>
      </c>
      <c r="E3754" s="125">
        <v>3</v>
      </c>
      <c r="F3754" s="125">
        <v>14077.467919000001</v>
      </c>
      <c r="G3754" s="125">
        <v>1726.065384</v>
      </c>
      <c r="H3754" s="125">
        <v>17705.488889</v>
      </c>
      <c r="I3754" s="125">
        <v>16195.210686</v>
      </c>
      <c r="J3754" s="125">
        <v>15803.533304</v>
      </c>
    </row>
    <row r="3755" spans="1:10" hidden="1" x14ac:dyDescent="0.25">
      <c r="A3755" s="125">
        <v>925252</v>
      </c>
      <c r="B3755" s="125">
        <v>2012</v>
      </c>
      <c r="C3755" s="125">
        <v>41</v>
      </c>
      <c r="D3755" s="125">
        <v>3</v>
      </c>
      <c r="E3755" s="125">
        <v>4</v>
      </c>
      <c r="F3755" s="125">
        <v>18435.539138</v>
      </c>
      <c r="G3755" s="125">
        <v>0</v>
      </c>
      <c r="H3755" s="125">
        <v>22700.521013000001</v>
      </c>
      <c r="I3755" s="125">
        <v>18437.363165999999</v>
      </c>
      <c r="J3755" s="125">
        <v>18435.539138</v>
      </c>
    </row>
    <row r="3756" spans="1:10" x14ac:dyDescent="0.25">
      <c r="A3756" s="125">
        <v>925253</v>
      </c>
      <c r="B3756" s="125">
        <v>2012</v>
      </c>
      <c r="C3756" s="125">
        <v>41</v>
      </c>
      <c r="D3756" s="125">
        <v>4</v>
      </c>
      <c r="E3756" s="125">
        <v>1</v>
      </c>
      <c r="F3756" s="129">
        <v>10440.243412</v>
      </c>
      <c r="G3756" s="129">
        <v>0</v>
      </c>
      <c r="H3756" s="129">
        <v>12013.796399999999</v>
      </c>
      <c r="I3756" s="129">
        <v>10546.91186</v>
      </c>
      <c r="J3756" s="129">
        <v>10440.243412</v>
      </c>
    </row>
    <row r="3757" spans="1:10" hidden="1" x14ac:dyDescent="0.25">
      <c r="A3757" s="125">
        <v>925254</v>
      </c>
      <c r="B3757" s="125">
        <v>2012</v>
      </c>
      <c r="C3757" s="125">
        <v>41</v>
      </c>
      <c r="D3757" s="125">
        <v>4</v>
      </c>
      <c r="E3757" s="125">
        <v>2</v>
      </c>
      <c r="F3757" s="125">
        <v>9548.9484140000004</v>
      </c>
      <c r="G3757" s="125">
        <v>0</v>
      </c>
      <c r="H3757" s="125">
        <v>10440.243412</v>
      </c>
      <c r="I3757" s="125">
        <v>10059.174528</v>
      </c>
      <c r="J3757" s="125">
        <v>9548.9484140000004</v>
      </c>
    </row>
    <row r="3758" spans="1:10" hidden="1" x14ac:dyDescent="0.25">
      <c r="A3758" s="125">
        <v>925255</v>
      </c>
      <c r="B3758" s="125">
        <v>2012</v>
      </c>
      <c r="C3758" s="125">
        <v>41</v>
      </c>
      <c r="D3758" s="125">
        <v>4</v>
      </c>
      <c r="E3758" s="125">
        <v>3</v>
      </c>
      <c r="F3758" s="125">
        <v>3058.6905409999999</v>
      </c>
      <c r="G3758" s="125">
        <v>5599.7403409999997</v>
      </c>
      <c r="H3758" s="125">
        <v>9548.9484140000004</v>
      </c>
      <c r="I3758" s="125">
        <v>9030.4405150000002</v>
      </c>
      <c r="J3758" s="125">
        <v>8658.4308820000006</v>
      </c>
    </row>
    <row r="3759" spans="1:10" hidden="1" x14ac:dyDescent="0.25">
      <c r="A3759" s="125">
        <v>925256</v>
      </c>
      <c r="B3759" s="125">
        <v>2012</v>
      </c>
      <c r="C3759" s="125">
        <v>41</v>
      </c>
      <c r="D3759" s="125">
        <v>4</v>
      </c>
      <c r="E3759" s="125">
        <v>4</v>
      </c>
      <c r="F3759" s="125">
        <v>12354.101017000001</v>
      </c>
      <c r="G3759" s="125">
        <v>0</v>
      </c>
      <c r="H3759" s="125">
        <v>14077.467919000001</v>
      </c>
      <c r="I3759" s="125">
        <v>12358.609086</v>
      </c>
      <c r="J3759" s="125">
        <v>12354.101017000001</v>
      </c>
    </row>
    <row r="3760" spans="1:10" x14ac:dyDescent="0.25">
      <c r="A3760" s="125">
        <v>925257</v>
      </c>
      <c r="B3760" s="125">
        <v>2012</v>
      </c>
      <c r="C3760" s="125">
        <v>41</v>
      </c>
      <c r="D3760" s="125">
        <v>5</v>
      </c>
      <c r="E3760" s="125">
        <v>1</v>
      </c>
      <c r="F3760" s="129">
        <v>5194.7283459999999</v>
      </c>
      <c r="G3760" s="129">
        <v>0</v>
      </c>
      <c r="H3760" s="129">
        <v>5524.0087000000003</v>
      </c>
      <c r="I3760" s="129">
        <v>5194.7777809999998</v>
      </c>
      <c r="J3760" s="129">
        <v>5194.7283459999999</v>
      </c>
    </row>
    <row r="3761" spans="1:10" hidden="1" x14ac:dyDescent="0.25">
      <c r="A3761" s="125">
        <v>925258</v>
      </c>
      <c r="B3761" s="125">
        <v>2012</v>
      </c>
      <c r="C3761" s="125">
        <v>41</v>
      </c>
      <c r="D3761" s="125">
        <v>5</v>
      </c>
      <c r="E3761" s="125">
        <v>2</v>
      </c>
      <c r="F3761" s="125">
        <v>4960.0723319999997</v>
      </c>
      <c r="G3761" s="125">
        <v>0</v>
      </c>
      <c r="H3761" s="125">
        <v>5194.7283459999999</v>
      </c>
      <c r="I3761" s="125">
        <v>5104.3400730000003</v>
      </c>
      <c r="J3761" s="125">
        <v>4960.0723319999997</v>
      </c>
    </row>
    <row r="3762" spans="1:10" hidden="1" x14ac:dyDescent="0.25">
      <c r="A3762" s="125">
        <v>925259</v>
      </c>
      <c r="B3762" s="125">
        <v>2012</v>
      </c>
      <c r="C3762" s="125">
        <v>41</v>
      </c>
      <c r="D3762" s="125">
        <v>5</v>
      </c>
      <c r="E3762" s="125">
        <v>3</v>
      </c>
      <c r="F3762" s="125">
        <v>0</v>
      </c>
      <c r="G3762" s="125">
        <v>4551.9519220000002</v>
      </c>
      <c r="H3762" s="125">
        <v>4960.0723319999997</v>
      </c>
      <c r="I3762" s="125">
        <v>4831.1104509999996</v>
      </c>
      <c r="J3762" s="125">
        <v>4551.9519220000002</v>
      </c>
    </row>
    <row r="3763" spans="1:10" hidden="1" x14ac:dyDescent="0.25">
      <c r="A3763" s="125">
        <v>925260</v>
      </c>
      <c r="B3763" s="125">
        <v>2012</v>
      </c>
      <c r="C3763" s="125">
        <v>41</v>
      </c>
      <c r="D3763" s="125">
        <v>5</v>
      </c>
      <c r="E3763" s="125">
        <v>4</v>
      </c>
      <c r="F3763" s="125">
        <v>2876.3910879999999</v>
      </c>
      <c r="G3763" s="125">
        <v>0</v>
      </c>
      <c r="H3763" s="125">
        <v>3058.6905409999999</v>
      </c>
      <c r="I3763" s="125">
        <v>2876.3925850000001</v>
      </c>
      <c r="J3763" s="125">
        <v>2876.3910879999999</v>
      </c>
    </row>
    <row r="3764" spans="1:10" x14ac:dyDescent="0.25">
      <c r="A3764" s="125">
        <v>925261</v>
      </c>
      <c r="B3764" s="125">
        <v>2012</v>
      </c>
      <c r="C3764" s="125">
        <v>42</v>
      </c>
      <c r="D3764" s="125">
        <v>3</v>
      </c>
      <c r="E3764" s="125">
        <v>1</v>
      </c>
      <c r="F3764" s="129">
        <v>385.31554199999999</v>
      </c>
      <c r="G3764" s="129">
        <v>0</v>
      </c>
      <c r="H3764" s="129">
        <v>474.9008</v>
      </c>
      <c r="I3764" s="129">
        <v>385.71442999999999</v>
      </c>
      <c r="J3764" s="129">
        <v>385.31554199999999</v>
      </c>
    </row>
    <row r="3765" spans="1:10" hidden="1" x14ac:dyDescent="0.25">
      <c r="A3765" s="125">
        <v>925262</v>
      </c>
      <c r="B3765" s="125">
        <v>2012</v>
      </c>
      <c r="C3765" s="125">
        <v>42</v>
      </c>
      <c r="D3765" s="125">
        <v>3</v>
      </c>
      <c r="E3765" s="125">
        <v>2</v>
      </c>
      <c r="F3765" s="125">
        <v>359.66465399999998</v>
      </c>
      <c r="G3765" s="125">
        <v>0</v>
      </c>
      <c r="H3765" s="125">
        <v>385.31554199999999</v>
      </c>
      <c r="I3765" s="125">
        <v>363.08283499999999</v>
      </c>
      <c r="J3765" s="125">
        <v>359.66465399999998</v>
      </c>
    </row>
    <row r="3766" spans="1:10" hidden="1" x14ac:dyDescent="0.25">
      <c r="A3766" s="125">
        <v>925263</v>
      </c>
      <c r="B3766" s="125">
        <v>2012</v>
      </c>
      <c r="C3766" s="125">
        <v>42</v>
      </c>
      <c r="D3766" s="125">
        <v>3</v>
      </c>
      <c r="E3766" s="125">
        <v>3</v>
      </c>
      <c r="F3766" s="125">
        <v>285.77938699999999</v>
      </c>
      <c r="G3766" s="125">
        <v>35.039960000000001</v>
      </c>
      <c r="H3766" s="125">
        <v>359.66465399999998</v>
      </c>
      <c r="I3766" s="125">
        <v>328.98525899999999</v>
      </c>
      <c r="J3766" s="125">
        <v>320.819346</v>
      </c>
    </row>
    <row r="3767" spans="1:10" hidden="1" x14ac:dyDescent="0.25">
      <c r="A3767" s="125">
        <v>925264</v>
      </c>
      <c r="B3767" s="125">
        <v>2012</v>
      </c>
      <c r="C3767" s="125">
        <v>42</v>
      </c>
      <c r="D3767" s="125">
        <v>3</v>
      </c>
      <c r="E3767" s="125">
        <v>4</v>
      </c>
      <c r="F3767" s="125">
        <v>385.67447600000003</v>
      </c>
      <c r="G3767" s="125">
        <v>0</v>
      </c>
      <c r="H3767" s="125">
        <v>474.9008</v>
      </c>
      <c r="I3767" s="125">
        <v>385.71442999999999</v>
      </c>
      <c r="J3767" s="125">
        <v>385.67447600000003</v>
      </c>
    </row>
    <row r="3768" spans="1:10" x14ac:dyDescent="0.25">
      <c r="A3768" s="125">
        <v>925265</v>
      </c>
      <c r="B3768" s="125">
        <v>2012</v>
      </c>
      <c r="C3768" s="125">
        <v>42</v>
      </c>
      <c r="D3768" s="125">
        <v>4</v>
      </c>
      <c r="E3768" s="125">
        <v>1</v>
      </c>
      <c r="F3768" s="129">
        <v>211.95774</v>
      </c>
      <c r="G3768" s="129">
        <v>0</v>
      </c>
      <c r="H3768" s="129">
        <v>243.904</v>
      </c>
      <c r="I3768" s="129">
        <v>214.123322</v>
      </c>
      <c r="J3768" s="129">
        <v>211.95774</v>
      </c>
    </row>
    <row r="3769" spans="1:10" hidden="1" x14ac:dyDescent="0.25">
      <c r="A3769" s="125">
        <v>925266</v>
      </c>
      <c r="B3769" s="125">
        <v>2012</v>
      </c>
      <c r="C3769" s="125">
        <v>42</v>
      </c>
      <c r="D3769" s="125">
        <v>4</v>
      </c>
      <c r="E3769" s="125">
        <v>2</v>
      </c>
      <c r="F3769" s="125">
        <v>193.628681</v>
      </c>
      <c r="G3769" s="125">
        <v>0</v>
      </c>
      <c r="H3769" s="125">
        <v>211.95774</v>
      </c>
      <c r="I3769" s="125">
        <v>204.221282</v>
      </c>
      <c r="J3769" s="125">
        <v>193.628681</v>
      </c>
    </row>
    <row r="3770" spans="1:10" hidden="1" x14ac:dyDescent="0.25">
      <c r="A3770" s="125">
        <v>925267</v>
      </c>
      <c r="B3770" s="125">
        <v>2012</v>
      </c>
      <c r="C3770" s="125">
        <v>42</v>
      </c>
      <c r="D3770" s="125">
        <v>4</v>
      </c>
      <c r="E3770" s="125">
        <v>3</v>
      </c>
      <c r="F3770" s="125">
        <v>62.022559000000001</v>
      </c>
      <c r="G3770" s="125">
        <v>113.548664</v>
      </c>
      <c r="H3770" s="125">
        <v>193.628681</v>
      </c>
      <c r="I3770" s="125">
        <v>183.114644</v>
      </c>
      <c r="J3770" s="125">
        <v>175.571223</v>
      </c>
    </row>
    <row r="3771" spans="1:10" hidden="1" x14ac:dyDescent="0.25">
      <c r="A3771" s="125">
        <v>925268</v>
      </c>
      <c r="B3771" s="125">
        <v>2012</v>
      </c>
      <c r="C3771" s="125">
        <v>42</v>
      </c>
      <c r="D3771" s="125">
        <v>4</v>
      </c>
      <c r="E3771" s="125">
        <v>4</v>
      </c>
      <c r="F3771" s="125">
        <v>250.794208</v>
      </c>
      <c r="G3771" s="125">
        <v>0</v>
      </c>
      <c r="H3771" s="125">
        <v>285.77938699999999</v>
      </c>
      <c r="I3771" s="125">
        <v>250.88572400000001</v>
      </c>
      <c r="J3771" s="125">
        <v>250.794208</v>
      </c>
    </row>
    <row r="3772" spans="1:10" x14ac:dyDescent="0.25">
      <c r="A3772" s="125">
        <v>925269</v>
      </c>
      <c r="B3772" s="125">
        <v>2012</v>
      </c>
      <c r="C3772" s="125">
        <v>42</v>
      </c>
      <c r="D3772" s="125">
        <v>5</v>
      </c>
      <c r="E3772" s="125">
        <v>1</v>
      </c>
      <c r="F3772" s="129">
        <v>106.398759</v>
      </c>
      <c r="G3772" s="129">
        <v>0</v>
      </c>
      <c r="H3772" s="129">
        <v>113.1431</v>
      </c>
      <c r="I3772" s="129">
        <v>106.399771</v>
      </c>
      <c r="J3772" s="129">
        <v>106.398759</v>
      </c>
    </row>
    <row r="3773" spans="1:10" hidden="1" x14ac:dyDescent="0.25">
      <c r="A3773" s="125">
        <v>925270</v>
      </c>
      <c r="B3773" s="125">
        <v>2012</v>
      </c>
      <c r="C3773" s="125">
        <v>42</v>
      </c>
      <c r="D3773" s="125">
        <v>5</v>
      </c>
      <c r="E3773" s="125">
        <v>2</v>
      </c>
      <c r="F3773" s="125">
        <v>101.278797</v>
      </c>
      <c r="G3773" s="125">
        <v>0</v>
      </c>
      <c r="H3773" s="125">
        <v>106.398759</v>
      </c>
      <c r="I3773" s="125">
        <v>104.54742</v>
      </c>
      <c r="J3773" s="125">
        <v>101.278797</v>
      </c>
    </row>
    <row r="3774" spans="1:10" hidden="1" x14ac:dyDescent="0.25">
      <c r="A3774" s="125">
        <v>925271</v>
      </c>
      <c r="B3774" s="125">
        <v>2012</v>
      </c>
      <c r="C3774" s="125">
        <v>42</v>
      </c>
      <c r="D3774" s="125">
        <v>5</v>
      </c>
      <c r="E3774" s="125">
        <v>3</v>
      </c>
      <c r="F3774" s="125">
        <v>0</v>
      </c>
      <c r="G3774" s="125">
        <v>92.945462000000006</v>
      </c>
      <c r="H3774" s="125">
        <v>101.278797</v>
      </c>
      <c r="I3774" s="125">
        <v>98.645548000000005</v>
      </c>
      <c r="J3774" s="125">
        <v>92.945462000000006</v>
      </c>
    </row>
    <row r="3775" spans="1:10" hidden="1" x14ac:dyDescent="0.25">
      <c r="A3775" s="125">
        <v>925272</v>
      </c>
      <c r="B3775" s="125">
        <v>2012</v>
      </c>
      <c r="C3775" s="125">
        <v>42</v>
      </c>
      <c r="D3775" s="125">
        <v>5</v>
      </c>
      <c r="E3775" s="125">
        <v>4</v>
      </c>
      <c r="F3775" s="125">
        <v>58.325983999999998</v>
      </c>
      <c r="G3775" s="125">
        <v>0</v>
      </c>
      <c r="H3775" s="125">
        <v>62.022559000000001</v>
      </c>
      <c r="I3775" s="125">
        <v>58.326014000000001</v>
      </c>
      <c r="J3775" s="125">
        <v>58.325983999999998</v>
      </c>
    </row>
    <row r="3776" spans="1:10" x14ac:dyDescent="0.25">
      <c r="A3776" s="125">
        <v>925273</v>
      </c>
      <c r="B3776" s="125">
        <v>2012</v>
      </c>
      <c r="C3776" s="125">
        <v>43</v>
      </c>
      <c r="D3776" s="125">
        <v>2</v>
      </c>
      <c r="E3776" s="125">
        <v>1</v>
      </c>
      <c r="F3776" s="129">
        <v>32492.726366999999</v>
      </c>
      <c r="G3776" s="129">
        <v>0</v>
      </c>
      <c r="H3776" s="129">
        <v>43797.120000000003</v>
      </c>
      <c r="I3776" s="129">
        <v>32510.602176</v>
      </c>
      <c r="J3776" s="129">
        <v>32492.726366999999</v>
      </c>
    </row>
    <row r="3777" spans="1:10" hidden="1" x14ac:dyDescent="0.25">
      <c r="A3777" s="125">
        <v>925274</v>
      </c>
      <c r="B3777" s="125">
        <v>2012</v>
      </c>
      <c r="C3777" s="125">
        <v>43</v>
      </c>
      <c r="D3777" s="125">
        <v>2</v>
      </c>
      <c r="E3777" s="125">
        <v>2</v>
      </c>
      <c r="F3777" s="125">
        <v>29654.837916</v>
      </c>
      <c r="G3777" s="125">
        <v>0</v>
      </c>
      <c r="H3777" s="125">
        <v>32492.726366999999</v>
      </c>
      <c r="I3777" s="125">
        <v>29841.319895000001</v>
      </c>
      <c r="J3777" s="125">
        <v>29654.837916</v>
      </c>
    </row>
    <row r="3778" spans="1:10" hidden="1" x14ac:dyDescent="0.25">
      <c r="A3778" s="125">
        <v>925275</v>
      </c>
      <c r="B3778" s="125">
        <v>2012</v>
      </c>
      <c r="C3778" s="125">
        <v>43</v>
      </c>
      <c r="D3778" s="125">
        <v>2</v>
      </c>
      <c r="E3778" s="125">
        <v>3</v>
      </c>
      <c r="F3778" s="125">
        <v>24754.930899999999</v>
      </c>
      <c r="G3778" s="125">
        <v>831.76858900000002</v>
      </c>
      <c r="H3778" s="125">
        <v>29654.837916</v>
      </c>
      <c r="I3778" s="125">
        <v>26099.222849999998</v>
      </c>
      <c r="J3778" s="125">
        <v>25586.699488999999</v>
      </c>
    </row>
    <row r="3779" spans="1:10" hidden="1" x14ac:dyDescent="0.25">
      <c r="A3779" s="125">
        <v>925276</v>
      </c>
      <c r="B3779" s="125">
        <v>2012</v>
      </c>
      <c r="C3779" s="125">
        <v>43</v>
      </c>
      <c r="D3779" s="125">
        <v>2</v>
      </c>
      <c r="E3779" s="125">
        <v>4</v>
      </c>
      <c r="F3779" s="125">
        <v>32497.439836000001</v>
      </c>
      <c r="G3779" s="125">
        <v>0</v>
      </c>
      <c r="H3779" s="125">
        <v>43797.120000000003</v>
      </c>
      <c r="I3779" s="125">
        <v>32510.602176</v>
      </c>
      <c r="J3779" s="125">
        <v>32497.439836000001</v>
      </c>
    </row>
    <row r="3780" spans="1:10" x14ac:dyDescent="0.25">
      <c r="A3780" s="125">
        <v>925277</v>
      </c>
      <c r="B3780" s="125">
        <v>2012</v>
      </c>
      <c r="C3780" s="125">
        <v>43</v>
      </c>
      <c r="D3780" s="125">
        <v>3</v>
      </c>
      <c r="E3780" s="125">
        <v>1</v>
      </c>
      <c r="F3780" s="129">
        <v>9822.1608840000008</v>
      </c>
      <c r="G3780" s="129">
        <v>0</v>
      </c>
      <c r="H3780" s="129">
        <v>12221.5245</v>
      </c>
      <c r="I3780" s="129">
        <v>9926.3221990000002</v>
      </c>
      <c r="J3780" s="129">
        <v>9822.1608840000008</v>
      </c>
    </row>
    <row r="3781" spans="1:10" hidden="1" x14ac:dyDescent="0.25">
      <c r="A3781" s="125">
        <v>925278</v>
      </c>
      <c r="B3781" s="125">
        <v>2012</v>
      </c>
      <c r="C3781" s="125">
        <v>43</v>
      </c>
      <c r="D3781" s="125">
        <v>3</v>
      </c>
      <c r="E3781" s="125">
        <v>2</v>
      </c>
      <c r="F3781" s="125">
        <v>7588.3563459999996</v>
      </c>
      <c r="G3781" s="125">
        <v>0</v>
      </c>
      <c r="H3781" s="125">
        <v>9822.1608840000008</v>
      </c>
      <c r="I3781" s="125">
        <v>9255.4222009999994</v>
      </c>
      <c r="J3781" s="125">
        <v>7588.3563459999996</v>
      </c>
    </row>
    <row r="3782" spans="1:10" hidden="1" x14ac:dyDescent="0.25">
      <c r="A3782" s="125">
        <v>925279</v>
      </c>
      <c r="B3782" s="125">
        <v>2012</v>
      </c>
      <c r="C3782" s="125">
        <v>43</v>
      </c>
      <c r="D3782" s="125">
        <v>3</v>
      </c>
      <c r="E3782" s="125">
        <v>3</v>
      </c>
      <c r="F3782" s="125">
        <v>2392.5219029999998</v>
      </c>
      <c r="G3782" s="125">
        <v>3498.6282270000002</v>
      </c>
      <c r="H3782" s="125">
        <v>7588.3563459999996</v>
      </c>
      <c r="I3782" s="125">
        <v>6941.0695500000002</v>
      </c>
      <c r="J3782" s="125">
        <v>5891.15013</v>
      </c>
    </row>
    <row r="3783" spans="1:10" hidden="1" x14ac:dyDescent="0.25">
      <c r="A3783" s="125">
        <v>925280</v>
      </c>
      <c r="B3783" s="125">
        <v>2012</v>
      </c>
      <c r="C3783" s="125">
        <v>43</v>
      </c>
      <c r="D3783" s="125">
        <v>3</v>
      </c>
      <c r="E3783" s="125">
        <v>4</v>
      </c>
      <c r="F3783" s="125">
        <v>20065.220794000001</v>
      </c>
      <c r="G3783" s="125">
        <v>0</v>
      </c>
      <c r="H3783" s="125">
        <v>24754.930899999999</v>
      </c>
      <c r="I3783" s="125">
        <v>20105.954877</v>
      </c>
      <c r="J3783" s="125">
        <v>20065.220794000001</v>
      </c>
    </row>
    <row r="3784" spans="1:10" x14ac:dyDescent="0.25">
      <c r="A3784" s="125">
        <v>925281</v>
      </c>
      <c r="B3784" s="125">
        <v>2012</v>
      </c>
      <c r="C3784" s="125">
        <v>43</v>
      </c>
      <c r="D3784" s="125">
        <v>4</v>
      </c>
      <c r="E3784" s="125">
        <v>1</v>
      </c>
      <c r="F3784" s="129">
        <v>1457.7533699999999</v>
      </c>
      <c r="G3784" s="129">
        <v>0</v>
      </c>
      <c r="H3784" s="129">
        <v>1669.3653999999999</v>
      </c>
      <c r="I3784" s="129">
        <v>1465.535885</v>
      </c>
      <c r="J3784" s="129">
        <v>1457.7533699999999</v>
      </c>
    </row>
    <row r="3785" spans="1:10" hidden="1" x14ac:dyDescent="0.25">
      <c r="A3785" s="125">
        <v>925282</v>
      </c>
      <c r="B3785" s="125">
        <v>2012</v>
      </c>
      <c r="C3785" s="125">
        <v>43</v>
      </c>
      <c r="D3785" s="125">
        <v>4</v>
      </c>
      <c r="E3785" s="125">
        <v>2</v>
      </c>
      <c r="F3785" s="125">
        <v>1254.802927</v>
      </c>
      <c r="G3785" s="125">
        <v>0</v>
      </c>
      <c r="H3785" s="125">
        <v>1457.7533699999999</v>
      </c>
      <c r="I3785" s="125">
        <v>1404.545372</v>
      </c>
      <c r="J3785" s="125">
        <v>1254.802927</v>
      </c>
    </row>
    <row r="3786" spans="1:10" hidden="1" x14ac:dyDescent="0.25">
      <c r="A3786" s="125">
        <v>925283</v>
      </c>
      <c r="B3786" s="125">
        <v>2012</v>
      </c>
      <c r="C3786" s="125">
        <v>43</v>
      </c>
      <c r="D3786" s="125">
        <v>4</v>
      </c>
      <c r="E3786" s="125">
        <v>3</v>
      </c>
      <c r="F3786" s="125">
        <v>48.568866</v>
      </c>
      <c r="G3786" s="125">
        <v>1046.374086</v>
      </c>
      <c r="H3786" s="125">
        <v>1254.802927</v>
      </c>
      <c r="I3786" s="125">
        <v>1186.667128</v>
      </c>
      <c r="J3786" s="125">
        <v>1094.9429520000001</v>
      </c>
    </row>
    <row r="3787" spans="1:10" hidden="1" x14ac:dyDescent="0.25">
      <c r="A3787" s="125">
        <v>925284</v>
      </c>
      <c r="B3787" s="125">
        <v>2012</v>
      </c>
      <c r="C3787" s="125">
        <v>43</v>
      </c>
      <c r="D3787" s="125">
        <v>4</v>
      </c>
      <c r="E3787" s="125">
        <v>4</v>
      </c>
      <c r="F3787" s="125">
        <v>2098.188482</v>
      </c>
      <c r="G3787" s="125">
        <v>0</v>
      </c>
      <c r="H3787" s="125">
        <v>2392.5219029999998</v>
      </c>
      <c r="I3787" s="125">
        <v>2100.3949779999998</v>
      </c>
      <c r="J3787" s="125">
        <v>2098.188482</v>
      </c>
    </row>
    <row r="3788" spans="1:10" x14ac:dyDescent="0.25">
      <c r="A3788" s="125">
        <v>925285</v>
      </c>
      <c r="B3788" s="125">
        <v>2012</v>
      </c>
      <c r="C3788" s="125">
        <v>43</v>
      </c>
      <c r="D3788" s="125">
        <v>5</v>
      </c>
      <c r="E3788" s="125">
        <v>1</v>
      </c>
      <c r="F3788" s="129">
        <v>5.4539540000000004</v>
      </c>
      <c r="G3788" s="129">
        <v>0</v>
      </c>
      <c r="H3788" s="129">
        <v>5.8135000000000003</v>
      </c>
      <c r="I3788" s="129">
        <v>5.467015</v>
      </c>
      <c r="J3788" s="129">
        <v>5.4539540000000004</v>
      </c>
    </row>
    <row r="3789" spans="1:10" hidden="1" x14ac:dyDescent="0.25">
      <c r="A3789" s="125">
        <v>925286</v>
      </c>
      <c r="B3789" s="125">
        <v>2012</v>
      </c>
      <c r="C3789" s="125">
        <v>43</v>
      </c>
      <c r="D3789" s="125">
        <v>5</v>
      </c>
      <c r="E3789" s="125">
        <v>2</v>
      </c>
      <c r="F3789" s="125">
        <v>5.2785589999999996</v>
      </c>
      <c r="G3789" s="125">
        <v>0</v>
      </c>
      <c r="H3789" s="125">
        <v>5.4539540000000004</v>
      </c>
      <c r="I3789" s="125">
        <v>5.3590549999999997</v>
      </c>
      <c r="J3789" s="125">
        <v>5.2785589999999996</v>
      </c>
    </row>
    <row r="3790" spans="1:10" hidden="1" x14ac:dyDescent="0.25">
      <c r="A3790" s="125">
        <v>925287</v>
      </c>
      <c r="B3790" s="125">
        <v>2012</v>
      </c>
      <c r="C3790" s="125">
        <v>43</v>
      </c>
      <c r="D3790" s="125">
        <v>5</v>
      </c>
      <c r="E3790" s="125">
        <v>3</v>
      </c>
      <c r="F3790" s="125">
        <v>0</v>
      </c>
      <c r="G3790" s="125">
        <v>5.004759</v>
      </c>
      <c r="H3790" s="125">
        <v>5.2785589999999996</v>
      </c>
      <c r="I3790" s="125">
        <v>5.1413159999999998</v>
      </c>
      <c r="J3790" s="125">
        <v>5.004759</v>
      </c>
    </row>
    <row r="3791" spans="1:10" hidden="1" x14ac:dyDescent="0.25">
      <c r="A3791" s="125">
        <v>925288</v>
      </c>
      <c r="B3791" s="125">
        <v>2012</v>
      </c>
      <c r="C3791" s="125">
        <v>43</v>
      </c>
      <c r="D3791" s="125">
        <v>5</v>
      </c>
      <c r="E3791" s="125">
        <v>4</v>
      </c>
      <c r="F3791" s="125">
        <v>45.668711000000002</v>
      </c>
      <c r="G3791" s="125">
        <v>0</v>
      </c>
      <c r="H3791" s="125">
        <v>48.568866</v>
      </c>
      <c r="I3791" s="125">
        <v>45.674162000000003</v>
      </c>
      <c r="J3791" s="125">
        <v>45.668711000000002</v>
      </c>
    </row>
    <row r="3792" spans="1:10" x14ac:dyDescent="0.25">
      <c r="A3792" s="125">
        <v>925289</v>
      </c>
      <c r="B3792" s="125">
        <v>2012</v>
      </c>
      <c r="C3792" s="125">
        <v>44</v>
      </c>
      <c r="D3792" s="125">
        <v>2</v>
      </c>
      <c r="E3792" s="125">
        <v>1</v>
      </c>
      <c r="F3792" s="129">
        <v>324927.26366900001</v>
      </c>
      <c r="G3792" s="129">
        <v>0</v>
      </c>
      <c r="H3792" s="129">
        <v>437971.20000000001</v>
      </c>
      <c r="I3792" s="129">
        <v>325106.02175999997</v>
      </c>
      <c r="J3792" s="129">
        <v>324927.26366900001</v>
      </c>
    </row>
    <row r="3793" spans="1:10" hidden="1" x14ac:dyDescent="0.25">
      <c r="A3793" s="125">
        <v>925290</v>
      </c>
      <c r="B3793" s="125">
        <v>2012</v>
      </c>
      <c r="C3793" s="125">
        <v>44</v>
      </c>
      <c r="D3793" s="125">
        <v>2</v>
      </c>
      <c r="E3793" s="125">
        <v>2</v>
      </c>
      <c r="F3793" s="125">
        <v>296548.37916100002</v>
      </c>
      <c r="G3793" s="125">
        <v>0</v>
      </c>
      <c r="H3793" s="125">
        <v>324927.26366900001</v>
      </c>
      <c r="I3793" s="125">
        <v>298413.19895300001</v>
      </c>
      <c r="J3793" s="125">
        <v>296548.37916100002</v>
      </c>
    </row>
    <row r="3794" spans="1:10" hidden="1" x14ac:dyDescent="0.25">
      <c r="A3794" s="125">
        <v>925291</v>
      </c>
      <c r="B3794" s="125">
        <v>2012</v>
      </c>
      <c r="C3794" s="125">
        <v>44</v>
      </c>
      <c r="D3794" s="125">
        <v>2</v>
      </c>
      <c r="E3794" s="125">
        <v>3</v>
      </c>
      <c r="F3794" s="125">
        <v>247013.50555500001</v>
      </c>
      <c r="G3794" s="125">
        <v>8299.6828310000001</v>
      </c>
      <c r="H3794" s="125">
        <v>296548.37916100002</v>
      </c>
      <c r="I3794" s="125">
        <v>260992.2285</v>
      </c>
      <c r="J3794" s="125">
        <v>255313.18838599999</v>
      </c>
    </row>
    <row r="3795" spans="1:10" hidden="1" x14ac:dyDescent="0.25">
      <c r="A3795" s="125">
        <v>925292</v>
      </c>
      <c r="B3795" s="125">
        <v>2012</v>
      </c>
      <c r="C3795" s="125">
        <v>44</v>
      </c>
      <c r="D3795" s="125">
        <v>2</v>
      </c>
      <c r="E3795" s="125">
        <v>4</v>
      </c>
      <c r="F3795" s="125">
        <v>324974.39836200001</v>
      </c>
      <c r="G3795" s="125">
        <v>0</v>
      </c>
      <c r="H3795" s="125">
        <v>437971.20000000001</v>
      </c>
      <c r="I3795" s="125">
        <v>325106.02175999997</v>
      </c>
      <c r="J3795" s="125">
        <v>324974.39836200001</v>
      </c>
    </row>
    <row r="3796" spans="1:10" x14ac:dyDescent="0.25">
      <c r="A3796" s="125">
        <v>925293</v>
      </c>
      <c r="B3796" s="125">
        <v>2012</v>
      </c>
      <c r="C3796" s="125">
        <v>44</v>
      </c>
      <c r="D3796" s="125">
        <v>3</v>
      </c>
      <c r="E3796" s="125">
        <v>1</v>
      </c>
      <c r="F3796" s="129">
        <v>113787.234876</v>
      </c>
      <c r="G3796" s="129">
        <v>0</v>
      </c>
      <c r="H3796" s="129">
        <v>141618.09940000001</v>
      </c>
      <c r="I3796" s="129">
        <v>115022.220333</v>
      </c>
      <c r="J3796" s="129">
        <v>113787.234876</v>
      </c>
    </row>
    <row r="3797" spans="1:10" hidden="1" x14ac:dyDescent="0.25">
      <c r="A3797" s="125">
        <v>925294</v>
      </c>
      <c r="B3797" s="125">
        <v>2012</v>
      </c>
      <c r="C3797" s="125">
        <v>44</v>
      </c>
      <c r="D3797" s="125">
        <v>3</v>
      </c>
      <c r="E3797" s="125">
        <v>2</v>
      </c>
      <c r="F3797" s="125">
        <v>86950.469287999993</v>
      </c>
      <c r="G3797" s="125">
        <v>0</v>
      </c>
      <c r="H3797" s="125">
        <v>113787.234876</v>
      </c>
      <c r="I3797" s="125">
        <v>107221.711423</v>
      </c>
      <c r="J3797" s="125">
        <v>86950.469287999993</v>
      </c>
    </row>
    <row r="3798" spans="1:10" hidden="1" x14ac:dyDescent="0.25">
      <c r="A3798" s="125">
        <v>925295</v>
      </c>
      <c r="B3798" s="125">
        <v>2012</v>
      </c>
      <c r="C3798" s="125">
        <v>44</v>
      </c>
      <c r="D3798" s="125">
        <v>3</v>
      </c>
      <c r="E3798" s="125">
        <v>3</v>
      </c>
      <c r="F3798" s="125">
        <v>27255.237477999999</v>
      </c>
      <c r="G3798" s="125">
        <v>39855.828727</v>
      </c>
      <c r="H3798" s="125">
        <v>86950.469287999993</v>
      </c>
      <c r="I3798" s="125">
        <v>79533.594257000004</v>
      </c>
      <c r="J3798" s="125">
        <v>67111.066206000003</v>
      </c>
    </row>
    <row r="3799" spans="1:10" hidden="1" x14ac:dyDescent="0.25">
      <c r="A3799" s="125">
        <v>925296</v>
      </c>
      <c r="B3799" s="125">
        <v>2012</v>
      </c>
      <c r="C3799" s="125">
        <v>44</v>
      </c>
      <c r="D3799" s="125">
        <v>3</v>
      </c>
      <c r="E3799" s="125">
        <v>4</v>
      </c>
      <c r="F3799" s="125">
        <v>200140.34344900001</v>
      </c>
      <c r="G3799" s="125">
        <v>0</v>
      </c>
      <c r="H3799" s="125">
        <v>247013.50555500001</v>
      </c>
      <c r="I3799" s="125">
        <v>200624.36921100001</v>
      </c>
      <c r="J3799" s="125">
        <v>200140.34344900001</v>
      </c>
    </row>
    <row r="3800" spans="1:10" x14ac:dyDescent="0.25">
      <c r="A3800" s="125">
        <v>925297</v>
      </c>
      <c r="B3800" s="125">
        <v>2012</v>
      </c>
      <c r="C3800" s="125">
        <v>44</v>
      </c>
      <c r="D3800" s="125">
        <v>4</v>
      </c>
      <c r="E3800" s="125">
        <v>1</v>
      </c>
      <c r="F3800" s="129">
        <v>17874.350465</v>
      </c>
      <c r="G3800" s="129">
        <v>0</v>
      </c>
      <c r="H3800" s="129">
        <v>20478.725699999999</v>
      </c>
      <c r="I3800" s="129">
        <v>17978.273292000002</v>
      </c>
      <c r="J3800" s="129">
        <v>17874.350465</v>
      </c>
    </row>
    <row r="3801" spans="1:10" hidden="1" x14ac:dyDescent="0.25">
      <c r="A3801" s="125">
        <v>925298</v>
      </c>
      <c r="B3801" s="125">
        <v>2012</v>
      </c>
      <c r="C3801" s="125">
        <v>44</v>
      </c>
      <c r="D3801" s="125">
        <v>4</v>
      </c>
      <c r="E3801" s="125">
        <v>2</v>
      </c>
      <c r="F3801" s="125">
        <v>15324.814485999999</v>
      </c>
      <c r="G3801" s="125">
        <v>0</v>
      </c>
      <c r="H3801" s="125">
        <v>17874.350465</v>
      </c>
      <c r="I3801" s="125">
        <v>17221.936673</v>
      </c>
      <c r="J3801" s="125">
        <v>15324.814485999999</v>
      </c>
    </row>
    <row r="3802" spans="1:10" hidden="1" x14ac:dyDescent="0.25">
      <c r="A3802" s="125">
        <v>925299</v>
      </c>
      <c r="B3802" s="125">
        <v>2012</v>
      </c>
      <c r="C3802" s="125">
        <v>44</v>
      </c>
      <c r="D3802" s="125">
        <v>4</v>
      </c>
      <c r="E3802" s="125">
        <v>3</v>
      </c>
      <c r="F3802" s="125">
        <v>590.82638699999995</v>
      </c>
      <c r="G3802" s="125">
        <v>12728.841914000001</v>
      </c>
      <c r="H3802" s="125">
        <v>15324.814485999999</v>
      </c>
      <c r="I3802" s="125">
        <v>14492.67706</v>
      </c>
      <c r="J3802" s="125">
        <v>13319.668301</v>
      </c>
    </row>
    <row r="3803" spans="1:10" hidden="1" x14ac:dyDescent="0.25">
      <c r="A3803" s="125">
        <v>925300</v>
      </c>
      <c r="B3803" s="125">
        <v>2012</v>
      </c>
      <c r="C3803" s="125">
        <v>44</v>
      </c>
      <c r="D3803" s="125">
        <v>4</v>
      </c>
      <c r="E3803" s="125">
        <v>4</v>
      </c>
      <c r="F3803" s="125">
        <v>23893.655073999998</v>
      </c>
      <c r="G3803" s="125">
        <v>0</v>
      </c>
      <c r="H3803" s="125">
        <v>27255.237477999999</v>
      </c>
      <c r="I3803" s="125">
        <v>23927.372982000001</v>
      </c>
      <c r="J3803" s="125">
        <v>23893.655073999998</v>
      </c>
    </row>
    <row r="3804" spans="1:10" x14ac:dyDescent="0.25">
      <c r="A3804" s="125">
        <v>925301</v>
      </c>
      <c r="B3804" s="125">
        <v>2012</v>
      </c>
      <c r="C3804" s="125">
        <v>44</v>
      </c>
      <c r="D3804" s="125">
        <v>5</v>
      </c>
      <c r="E3804" s="125">
        <v>1</v>
      </c>
      <c r="F3804" s="129">
        <v>71.942606999999995</v>
      </c>
      <c r="G3804" s="129">
        <v>0</v>
      </c>
      <c r="H3804" s="129">
        <v>76.68535</v>
      </c>
      <c r="I3804" s="129">
        <v>72.114902999999998</v>
      </c>
      <c r="J3804" s="129">
        <v>71.942606999999995</v>
      </c>
    </row>
    <row r="3805" spans="1:10" hidden="1" x14ac:dyDescent="0.25">
      <c r="A3805" s="125">
        <v>925302</v>
      </c>
      <c r="B3805" s="125">
        <v>2012</v>
      </c>
      <c r="C3805" s="125">
        <v>44</v>
      </c>
      <c r="D3805" s="125">
        <v>5</v>
      </c>
      <c r="E3805" s="125">
        <v>2</v>
      </c>
      <c r="F3805" s="125">
        <v>69.628989000000004</v>
      </c>
      <c r="G3805" s="125">
        <v>0</v>
      </c>
      <c r="H3805" s="125">
        <v>71.942606999999995</v>
      </c>
      <c r="I3805" s="125">
        <v>70.690805999999995</v>
      </c>
      <c r="J3805" s="125">
        <v>69.628989000000004</v>
      </c>
    </row>
    <row r="3806" spans="1:10" hidden="1" x14ac:dyDescent="0.25">
      <c r="A3806" s="125">
        <v>925303</v>
      </c>
      <c r="B3806" s="125">
        <v>2012</v>
      </c>
      <c r="C3806" s="125">
        <v>44</v>
      </c>
      <c r="D3806" s="125">
        <v>5</v>
      </c>
      <c r="E3806" s="125">
        <v>3</v>
      </c>
      <c r="F3806" s="125">
        <v>0</v>
      </c>
      <c r="G3806" s="125">
        <v>66.017320999999995</v>
      </c>
      <c r="H3806" s="125">
        <v>69.628989000000004</v>
      </c>
      <c r="I3806" s="125">
        <v>67.818635</v>
      </c>
      <c r="J3806" s="125">
        <v>66.017320999999995</v>
      </c>
    </row>
    <row r="3807" spans="1:10" hidden="1" x14ac:dyDescent="0.25">
      <c r="A3807" s="125">
        <v>925304</v>
      </c>
      <c r="B3807" s="125">
        <v>2012</v>
      </c>
      <c r="C3807" s="125">
        <v>44</v>
      </c>
      <c r="D3807" s="125">
        <v>5</v>
      </c>
      <c r="E3807" s="125">
        <v>4</v>
      </c>
      <c r="F3807" s="125">
        <v>555.54682500000001</v>
      </c>
      <c r="G3807" s="125">
        <v>0</v>
      </c>
      <c r="H3807" s="125">
        <v>590.82638699999995</v>
      </c>
      <c r="I3807" s="125">
        <v>555.61313500000006</v>
      </c>
      <c r="J3807" s="125">
        <v>555.54682500000001</v>
      </c>
    </row>
    <row r="3808" spans="1:10" x14ac:dyDescent="0.25">
      <c r="A3808" s="125">
        <v>925305</v>
      </c>
      <c r="B3808" s="125">
        <v>2012</v>
      </c>
      <c r="C3808" s="125">
        <v>45</v>
      </c>
      <c r="D3808" s="125">
        <v>2</v>
      </c>
      <c r="E3808" s="125">
        <v>1</v>
      </c>
      <c r="F3808" s="129">
        <v>239262.295358</v>
      </c>
      <c r="G3808" s="129">
        <v>0</v>
      </c>
      <c r="H3808" s="129">
        <v>322853.65000000002</v>
      </c>
      <c r="I3808" s="129">
        <v>239654.26439500001</v>
      </c>
      <c r="J3808" s="129">
        <v>239262.295358</v>
      </c>
    </row>
    <row r="3809" spans="1:10" hidden="1" x14ac:dyDescent="0.25">
      <c r="A3809" s="125">
        <v>925306</v>
      </c>
      <c r="B3809" s="125">
        <v>2012</v>
      </c>
      <c r="C3809" s="125">
        <v>45</v>
      </c>
      <c r="D3809" s="125">
        <v>2</v>
      </c>
      <c r="E3809" s="125">
        <v>2</v>
      </c>
      <c r="F3809" s="125">
        <v>218904.89334499999</v>
      </c>
      <c r="G3809" s="125">
        <v>34.726013000000002</v>
      </c>
      <c r="H3809" s="125">
        <v>239262.295358</v>
      </c>
      <c r="I3809" s="125">
        <v>219738.492057</v>
      </c>
      <c r="J3809" s="125">
        <v>218939.619358</v>
      </c>
    </row>
    <row r="3810" spans="1:10" hidden="1" x14ac:dyDescent="0.25">
      <c r="A3810" s="125">
        <v>925307</v>
      </c>
      <c r="B3810" s="125">
        <v>2012</v>
      </c>
      <c r="C3810" s="125">
        <v>45</v>
      </c>
      <c r="D3810" s="125">
        <v>2</v>
      </c>
      <c r="E3810" s="125">
        <v>3</v>
      </c>
      <c r="F3810" s="125">
        <v>188477.679126</v>
      </c>
      <c r="G3810" s="125">
        <v>1586.683912</v>
      </c>
      <c r="H3810" s="125">
        <v>218904.89334499999</v>
      </c>
      <c r="I3810" s="125">
        <v>192658.19663300001</v>
      </c>
      <c r="J3810" s="125">
        <v>190064.363037</v>
      </c>
    </row>
    <row r="3811" spans="1:10" hidden="1" x14ac:dyDescent="0.25">
      <c r="A3811" s="125">
        <v>925308</v>
      </c>
      <c r="B3811" s="125">
        <v>2012</v>
      </c>
      <c r="C3811" s="125">
        <v>45</v>
      </c>
      <c r="D3811" s="125">
        <v>2</v>
      </c>
      <c r="E3811" s="125">
        <v>4</v>
      </c>
      <c r="F3811" s="125">
        <v>239626.11980799999</v>
      </c>
      <c r="G3811" s="125">
        <v>0</v>
      </c>
      <c r="H3811" s="125">
        <v>322853.65000000002</v>
      </c>
      <c r="I3811" s="125">
        <v>239654.26439500001</v>
      </c>
      <c r="J3811" s="125">
        <v>239626.11980799999</v>
      </c>
    </row>
    <row r="3812" spans="1:10" x14ac:dyDescent="0.25">
      <c r="A3812" s="125">
        <v>925309</v>
      </c>
      <c r="B3812" s="125">
        <v>2012</v>
      </c>
      <c r="C3812" s="125">
        <v>45</v>
      </c>
      <c r="D3812" s="125">
        <v>3</v>
      </c>
      <c r="E3812" s="125">
        <v>1</v>
      </c>
      <c r="F3812" s="129">
        <v>433852.265618</v>
      </c>
      <c r="G3812" s="129">
        <v>0</v>
      </c>
      <c r="H3812" s="129">
        <v>535043.00800000003</v>
      </c>
      <c r="I3812" s="129">
        <v>434561.93109799997</v>
      </c>
      <c r="J3812" s="129">
        <v>433852.265618</v>
      </c>
    </row>
    <row r="3813" spans="1:10" hidden="1" x14ac:dyDescent="0.25">
      <c r="A3813" s="125">
        <v>925310</v>
      </c>
      <c r="B3813" s="125">
        <v>2012</v>
      </c>
      <c r="C3813" s="125">
        <v>45</v>
      </c>
      <c r="D3813" s="125">
        <v>3</v>
      </c>
      <c r="E3813" s="125">
        <v>2</v>
      </c>
      <c r="F3813" s="125">
        <v>392671.42539300001</v>
      </c>
      <c r="G3813" s="125">
        <v>10074.528949</v>
      </c>
      <c r="H3813" s="125">
        <v>433852.265618</v>
      </c>
      <c r="I3813" s="125">
        <v>408818.98989099998</v>
      </c>
      <c r="J3813" s="125">
        <v>402745.95434300002</v>
      </c>
    </row>
    <row r="3814" spans="1:10" hidden="1" x14ac:dyDescent="0.25">
      <c r="A3814" s="125">
        <v>925311</v>
      </c>
      <c r="B3814" s="125">
        <v>2012</v>
      </c>
      <c r="C3814" s="125">
        <v>45</v>
      </c>
      <c r="D3814" s="125">
        <v>3</v>
      </c>
      <c r="E3814" s="125">
        <v>3</v>
      </c>
      <c r="F3814" s="125">
        <v>340114.58393700002</v>
      </c>
      <c r="G3814" s="125">
        <v>10092.77651</v>
      </c>
      <c r="H3814" s="125">
        <v>392671.42539300001</v>
      </c>
      <c r="I3814" s="125">
        <v>359176.552807</v>
      </c>
      <c r="J3814" s="125">
        <v>350207.36044700001</v>
      </c>
    </row>
    <row r="3815" spans="1:10" hidden="1" x14ac:dyDescent="0.25">
      <c r="A3815" s="125">
        <v>925312</v>
      </c>
      <c r="B3815" s="125">
        <v>2012</v>
      </c>
      <c r="C3815" s="125">
        <v>45</v>
      </c>
      <c r="D3815" s="125">
        <v>3</v>
      </c>
      <c r="E3815" s="125">
        <v>4</v>
      </c>
      <c r="F3815" s="125">
        <v>153063.694048</v>
      </c>
      <c r="G3815" s="125">
        <v>0</v>
      </c>
      <c r="H3815" s="125">
        <v>188477.679126</v>
      </c>
      <c r="I3815" s="125">
        <v>153081.57098600001</v>
      </c>
      <c r="J3815" s="125">
        <v>153063.694048</v>
      </c>
    </row>
    <row r="3816" spans="1:10" x14ac:dyDescent="0.25">
      <c r="A3816" s="125">
        <v>925313</v>
      </c>
      <c r="B3816" s="125">
        <v>2012</v>
      </c>
      <c r="C3816" s="125">
        <v>45</v>
      </c>
      <c r="D3816" s="125">
        <v>4</v>
      </c>
      <c r="E3816" s="125">
        <v>1</v>
      </c>
      <c r="F3816" s="129">
        <v>16511.561877</v>
      </c>
      <c r="G3816" s="129">
        <v>0</v>
      </c>
      <c r="H3816" s="129">
        <v>22449.654299999998</v>
      </c>
      <c r="I3816" s="129">
        <v>19708.551510000001</v>
      </c>
      <c r="J3816" s="129">
        <v>16511.561877</v>
      </c>
    </row>
    <row r="3817" spans="1:10" hidden="1" x14ac:dyDescent="0.25">
      <c r="A3817" s="125">
        <v>925314</v>
      </c>
      <c r="B3817" s="125">
        <v>2012</v>
      </c>
      <c r="C3817" s="125">
        <v>45</v>
      </c>
      <c r="D3817" s="125">
        <v>4</v>
      </c>
      <c r="E3817" s="125">
        <v>2</v>
      </c>
      <c r="F3817" s="125">
        <v>11677.849413</v>
      </c>
      <c r="G3817" s="125">
        <v>2059.971716</v>
      </c>
      <c r="H3817" s="125">
        <v>16511.561877</v>
      </c>
      <c r="I3817" s="125">
        <v>15908.889869000001</v>
      </c>
      <c r="J3817" s="125">
        <v>13737.821129</v>
      </c>
    </row>
    <row r="3818" spans="1:10" hidden="1" x14ac:dyDescent="0.25">
      <c r="A3818" s="125">
        <v>925315</v>
      </c>
      <c r="B3818" s="125">
        <v>2012</v>
      </c>
      <c r="C3818" s="125">
        <v>45</v>
      </c>
      <c r="D3818" s="125">
        <v>4</v>
      </c>
      <c r="E3818" s="125">
        <v>3</v>
      </c>
      <c r="F3818" s="125">
        <v>7715.2800969999998</v>
      </c>
      <c r="G3818" s="125">
        <v>1998.265562</v>
      </c>
      <c r="H3818" s="125">
        <v>11677.849413</v>
      </c>
      <c r="I3818" s="125">
        <v>11043.742190000001</v>
      </c>
      <c r="J3818" s="125">
        <v>9713.5456579999991</v>
      </c>
    </row>
    <row r="3819" spans="1:10" hidden="1" x14ac:dyDescent="0.25">
      <c r="A3819" s="125">
        <v>925316</v>
      </c>
      <c r="B3819" s="125">
        <v>2012</v>
      </c>
      <c r="C3819" s="125">
        <v>45</v>
      </c>
      <c r="D3819" s="125">
        <v>4</v>
      </c>
      <c r="E3819" s="125">
        <v>4</v>
      </c>
      <c r="F3819" s="125">
        <v>296413.17701500002</v>
      </c>
      <c r="G3819" s="125">
        <v>0</v>
      </c>
      <c r="H3819" s="125">
        <v>340114.58393700002</v>
      </c>
      <c r="I3819" s="125">
        <v>298586.593238</v>
      </c>
      <c r="J3819" s="125">
        <v>296413.17701500002</v>
      </c>
    </row>
    <row r="3820" spans="1:10" hidden="1" x14ac:dyDescent="0.25">
      <c r="A3820" s="125">
        <v>925317</v>
      </c>
      <c r="B3820" s="125">
        <v>2012</v>
      </c>
      <c r="C3820" s="125">
        <v>45</v>
      </c>
      <c r="D3820" s="125">
        <v>5</v>
      </c>
      <c r="E3820" s="125">
        <v>4</v>
      </c>
      <c r="F3820" s="125">
        <v>7177.064719</v>
      </c>
      <c r="G3820" s="125">
        <v>0</v>
      </c>
      <c r="H3820" s="125">
        <v>7715.2800969999998</v>
      </c>
      <c r="I3820" s="125">
        <v>7255.4494029999996</v>
      </c>
      <c r="J3820" s="125">
        <v>7177.064719</v>
      </c>
    </row>
    <row r="3821" spans="1:10" x14ac:dyDescent="0.25">
      <c r="A3821" s="125">
        <v>925318</v>
      </c>
      <c r="B3821" s="125">
        <v>2012</v>
      </c>
      <c r="C3821" s="125">
        <v>46</v>
      </c>
      <c r="D3821" s="125">
        <v>2</v>
      </c>
      <c r="E3821" s="125">
        <v>1</v>
      </c>
      <c r="F3821" s="129">
        <v>47852.459071999998</v>
      </c>
      <c r="G3821" s="129">
        <v>0</v>
      </c>
      <c r="H3821" s="129">
        <v>64570.73</v>
      </c>
      <c r="I3821" s="129">
        <v>47930.852878999998</v>
      </c>
      <c r="J3821" s="129">
        <v>47852.459071999998</v>
      </c>
    </row>
    <row r="3822" spans="1:10" hidden="1" x14ac:dyDescent="0.25">
      <c r="A3822" s="125">
        <v>925319</v>
      </c>
      <c r="B3822" s="125">
        <v>2012</v>
      </c>
      <c r="C3822" s="125">
        <v>46</v>
      </c>
      <c r="D3822" s="125">
        <v>2</v>
      </c>
      <c r="E3822" s="125">
        <v>2</v>
      </c>
      <c r="F3822" s="125">
        <v>43780.978668999996</v>
      </c>
      <c r="G3822" s="125">
        <v>6.9452030000000002</v>
      </c>
      <c r="H3822" s="125">
        <v>47852.459071999998</v>
      </c>
      <c r="I3822" s="125">
        <v>43947.698410999998</v>
      </c>
      <c r="J3822" s="125">
        <v>43787.923871999999</v>
      </c>
    </row>
    <row r="3823" spans="1:10" hidden="1" x14ac:dyDescent="0.25">
      <c r="A3823" s="125">
        <v>925320</v>
      </c>
      <c r="B3823" s="125">
        <v>2012</v>
      </c>
      <c r="C3823" s="125">
        <v>46</v>
      </c>
      <c r="D3823" s="125">
        <v>2</v>
      </c>
      <c r="E3823" s="125">
        <v>3</v>
      </c>
      <c r="F3823" s="125">
        <v>37695.535824999999</v>
      </c>
      <c r="G3823" s="125">
        <v>317.33678200000003</v>
      </c>
      <c r="H3823" s="125">
        <v>43780.978668999996</v>
      </c>
      <c r="I3823" s="125">
        <v>38531.639326999997</v>
      </c>
      <c r="J3823" s="125">
        <v>38012.872606999998</v>
      </c>
    </row>
    <row r="3824" spans="1:10" hidden="1" x14ac:dyDescent="0.25">
      <c r="A3824" s="125">
        <v>925321</v>
      </c>
      <c r="B3824" s="125">
        <v>2012</v>
      </c>
      <c r="C3824" s="125">
        <v>46</v>
      </c>
      <c r="D3824" s="125">
        <v>2</v>
      </c>
      <c r="E3824" s="125">
        <v>4</v>
      </c>
      <c r="F3824" s="125">
        <v>47925.223961999996</v>
      </c>
      <c r="G3824" s="125">
        <v>0</v>
      </c>
      <c r="H3824" s="125">
        <v>64570.73</v>
      </c>
      <c r="I3824" s="125">
        <v>47930.852878999998</v>
      </c>
      <c r="J3824" s="125">
        <v>47925.223961999996</v>
      </c>
    </row>
    <row r="3825" spans="1:10" x14ac:dyDescent="0.25">
      <c r="A3825" s="125">
        <v>925322</v>
      </c>
      <c r="B3825" s="125">
        <v>2012</v>
      </c>
      <c r="C3825" s="125">
        <v>46</v>
      </c>
      <c r="D3825" s="125">
        <v>3</v>
      </c>
      <c r="E3825" s="125">
        <v>1</v>
      </c>
      <c r="F3825" s="129">
        <v>610803.92187900003</v>
      </c>
      <c r="G3825" s="129">
        <v>0</v>
      </c>
      <c r="H3825" s="129">
        <v>753266.47699999996</v>
      </c>
      <c r="I3825" s="129">
        <v>611803.03261899995</v>
      </c>
      <c r="J3825" s="129">
        <v>610803.92187900003</v>
      </c>
    </row>
    <row r="3826" spans="1:10" hidden="1" x14ac:dyDescent="0.25">
      <c r="A3826" s="125">
        <v>925323</v>
      </c>
      <c r="B3826" s="125">
        <v>2012</v>
      </c>
      <c r="C3826" s="125">
        <v>46</v>
      </c>
      <c r="D3826" s="125">
        <v>3</v>
      </c>
      <c r="E3826" s="125">
        <v>2</v>
      </c>
      <c r="F3826" s="125">
        <v>552655.66927499999</v>
      </c>
      <c r="G3826" s="125">
        <v>14179.146175</v>
      </c>
      <c r="H3826" s="125">
        <v>610803.92187900003</v>
      </c>
      <c r="I3826" s="125">
        <v>575560.53558599995</v>
      </c>
      <c r="J3826" s="125">
        <v>566834.81544999999</v>
      </c>
    </row>
    <row r="3827" spans="1:10" hidden="1" x14ac:dyDescent="0.25">
      <c r="A3827" s="125">
        <v>925324</v>
      </c>
      <c r="B3827" s="125">
        <v>2012</v>
      </c>
      <c r="C3827" s="125">
        <v>46</v>
      </c>
      <c r="D3827" s="125">
        <v>3</v>
      </c>
      <c r="E3827" s="125">
        <v>3</v>
      </c>
      <c r="F3827" s="125">
        <v>478168.592855</v>
      </c>
      <c r="G3827" s="125">
        <v>14189.478986</v>
      </c>
      <c r="H3827" s="125">
        <v>552655.66927499999</v>
      </c>
      <c r="I3827" s="125">
        <v>505514.140686</v>
      </c>
      <c r="J3827" s="125">
        <v>492358.071841</v>
      </c>
    </row>
    <row r="3828" spans="1:10" hidden="1" x14ac:dyDescent="0.25">
      <c r="A3828" s="125">
        <v>925325</v>
      </c>
      <c r="B3828" s="125">
        <v>2012</v>
      </c>
      <c r="C3828" s="125">
        <v>46</v>
      </c>
      <c r="D3828" s="125">
        <v>3</v>
      </c>
      <c r="E3828" s="125">
        <v>4</v>
      </c>
      <c r="F3828" s="125">
        <v>30612.738809999999</v>
      </c>
      <c r="G3828" s="125">
        <v>0</v>
      </c>
      <c r="H3828" s="125">
        <v>37695.535824999999</v>
      </c>
      <c r="I3828" s="125">
        <v>30616.314197</v>
      </c>
      <c r="J3828" s="125">
        <v>30612.738809999999</v>
      </c>
    </row>
    <row r="3829" spans="1:10" x14ac:dyDescent="0.25">
      <c r="A3829" s="125">
        <v>925326</v>
      </c>
      <c r="B3829" s="125">
        <v>2012</v>
      </c>
      <c r="C3829" s="125">
        <v>46</v>
      </c>
      <c r="D3829" s="125">
        <v>4</v>
      </c>
      <c r="E3829" s="125">
        <v>1</v>
      </c>
      <c r="F3829" s="129">
        <v>23305.925289999999</v>
      </c>
      <c r="G3829" s="129">
        <v>0</v>
      </c>
      <c r="H3829" s="129">
        <v>31687.490849999998</v>
      </c>
      <c r="I3829" s="129">
        <v>27818.448217000001</v>
      </c>
      <c r="J3829" s="129">
        <v>23305.925289999999</v>
      </c>
    </row>
    <row r="3830" spans="1:10" hidden="1" x14ac:dyDescent="0.25">
      <c r="A3830" s="125">
        <v>925327</v>
      </c>
      <c r="B3830" s="125">
        <v>2012</v>
      </c>
      <c r="C3830" s="125">
        <v>46</v>
      </c>
      <c r="D3830" s="125">
        <v>4</v>
      </c>
      <c r="E3830" s="125">
        <v>2</v>
      </c>
      <c r="F3830" s="125">
        <v>16425.851901999999</v>
      </c>
      <c r="G3830" s="125">
        <v>2897.5189810000002</v>
      </c>
      <c r="H3830" s="125">
        <v>23305.925289999999</v>
      </c>
      <c r="I3830" s="125">
        <v>22455.259017</v>
      </c>
      <c r="J3830" s="125">
        <v>19323.370883</v>
      </c>
    </row>
    <row r="3831" spans="1:10" hidden="1" x14ac:dyDescent="0.25">
      <c r="A3831" s="125">
        <v>925328</v>
      </c>
      <c r="B3831" s="125">
        <v>2012</v>
      </c>
      <c r="C3831" s="125">
        <v>46</v>
      </c>
      <c r="D3831" s="125">
        <v>4</v>
      </c>
      <c r="E3831" s="125">
        <v>3</v>
      </c>
      <c r="F3831" s="125">
        <v>10852.173527000001</v>
      </c>
      <c r="G3831" s="125">
        <v>2810.7242200000001</v>
      </c>
      <c r="H3831" s="125">
        <v>16425.851901999999</v>
      </c>
      <c r="I3831" s="125">
        <v>15533.928144</v>
      </c>
      <c r="J3831" s="125">
        <v>13662.897746000001</v>
      </c>
    </row>
    <row r="3832" spans="1:10" hidden="1" x14ac:dyDescent="0.25">
      <c r="A3832" s="125">
        <v>925329</v>
      </c>
      <c r="B3832" s="125">
        <v>2012</v>
      </c>
      <c r="C3832" s="125">
        <v>46</v>
      </c>
      <c r="D3832" s="125">
        <v>4</v>
      </c>
      <c r="E3832" s="125">
        <v>4</v>
      </c>
      <c r="F3832" s="125">
        <v>416724.52890999999</v>
      </c>
      <c r="G3832" s="125">
        <v>0</v>
      </c>
      <c r="H3832" s="125">
        <v>478168.592855</v>
      </c>
      <c r="I3832" s="125">
        <v>419784.20766700001</v>
      </c>
      <c r="J3832" s="125">
        <v>416724.52890999999</v>
      </c>
    </row>
    <row r="3833" spans="1:10" hidden="1" x14ac:dyDescent="0.25">
      <c r="A3833" s="125">
        <v>925330</v>
      </c>
      <c r="B3833" s="125">
        <v>2012</v>
      </c>
      <c r="C3833" s="125">
        <v>46</v>
      </c>
      <c r="D3833" s="125">
        <v>5</v>
      </c>
      <c r="E3833" s="125">
        <v>4</v>
      </c>
      <c r="F3833" s="125">
        <v>10095.129505000001</v>
      </c>
      <c r="G3833" s="125">
        <v>0</v>
      </c>
      <c r="H3833" s="125">
        <v>10852.173527000001</v>
      </c>
      <c r="I3833" s="125">
        <v>10205.383984</v>
      </c>
      <c r="J3833" s="125">
        <v>10095.129505000001</v>
      </c>
    </row>
    <row r="3834" spans="1:10" x14ac:dyDescent="0.25">
      <c r="A3834" s="125">
        <v>925331</v>
      </c>
      <c r="B3834" s="125">
        <v>2012</v>
      </c>
      <c r="C3834" s="125">
        <v>47</v>
      </c>
      <c r="D3834" s="125">
        <v>2</v>
      </c>
      <c r="E3834" s="125">
        <v>1</v>
      </c>
      <c r="F3834" s="129">
        <v>1307386.0180029999</v>
      </c>
      <c r="G3834" s="129">
        <v>0</v>
      </c>
      <c r="H3834" s="129">
        <v>1765068.75</v>
      </c>
      <c r="I3834" s="129">
        <v>1310210.5331250001</v>
      </c>
      <c r="J3834" s="129">
        <v>1307386.0180029999</v>
      </c>
    </row>
    <row r="3835" spans="1:10" hidden="1" x14ac:dyDescent="0.25">
      <c r="A3835" s="125">
        <v>925332</v>
      </c>
      <c r="B3835" s="125">
        <v>2012</v>
      </c>
      <c r="C3835" s="125">
        <v>47</v>
      </c>
      <c r="D3835" s="125">
        <v>2</v>
      </c>
      <c r="E3835" s="125">
        <v>2</v>
      </c>
      <c r="F3835" s="125">
        <v>1197488.1170359999</v>
      </c>
      <c r="G3835" s="125">
        <v>0</v>
      </c>
      <c r="H3835" s="125">
        <v>1307386.0180029999</v>
      </c>
      <c r="I3835" s="125">
        <v>1200703.3189340001</v>
      </c>
      <c r="J3835" s="125">
        <v>1197488.1170359999</v>
      </c>
    </row>
    <row r="3836" spans="1:10" hidden="1" x14ac:dyDescent="0.25">
      <c r="A3836" s="125">
        <v>925333</v>
      </c>
      <c r="B3836" s="125">
        <v>2012</v>
      </c>
      <c r="C3836" s="125">
        <v>47</v>
      </c>
      <c r="D3836" s="125">
        <v>2</v>
      </c>
      <c r="E3836" s="125">
        <v>3</v>
      </c>
      <c r="F3836" s="125">
        <v>1008305.327485</v>
      </c>
      <c r="G3836" s="125">
        <v>35043.899053000001</v>
      </c>
      <c r="H3836" s="125">
        <v>1197488.1170359999</v>
      </c>
      <c r="I3836" s="125">
        <v>1053909.291803</v>
      </c>
      <c r="J3836" s="125">
        <v>1043349.226537</v>
      </c>
    </row>
    <row r="3837" spans="1:10" hidden="1" x14ac:dyDescent="0.25">
      <c r="A3837" s="125">
        <v>925334</v>
      </c>
      <c r="B3837" s="125">
        <v>2012</v>
      </c>
      <c r="C3837" s="125">
        <v>47</v>
      </c>
      <c r="D3837" s="125">
        <v>2</v>
      </c>
      <c r="E3837" s="125">
        <v>4</v>
      </c>
      <c r="F3837" s="125">
        <v>1310084.577848</v>
      </c>
      <c r="G3837" s="125">
        <v>0</v>
      </c>
      <c r="H3837" s="125">
        <v>1765068.75</v>
      </c>
      <c r="I3837" s="125">
        <v>1310210.5331250001</v>
      </c>
      <c r="J3837" s="125">
        <v>1310084.577848</v>
      </c>
    </row>
    <row r="3838" spans="1:10" x14ac:dyDescent="0.25">
      <c r="A3838" s="125">
        <v>925335</v>
      </c>
      <c r="B3838" s="125">
        <v>2012</v>
      </c>
      <c r="C3838" s="125">
        <v>47</v>
      </c>
      <c r="D3838" s="125">
        <v>3</v>
      </c>
      <c r="E3838" s="125">
        <v>1</v>
      </c>
      <c r="F3838" s="129">
        <v>1052307.966883</v>
      </c>
      <c r="G3838" s="129">
        <v>0</v>
      </c>
      <c r="H3838" s="129">
        <v>1298697.6969999999</v>
      </c>
      <c r="I3838" s="129">
        <v>1054802.269503</v>
      </c>
      <c r="J3838" s="129">
        <v>1052307.966883</v>
      </c>
    </row>
    <row r="3839" spans="1:10" hidden="1" x14ac:dyDescent="0.25">
      <c r="A3839" s="125">
        <v>925336</v>
      </c>
      <c r="B3839" s="125">
        <v>2012</v>
      </c>
      <c r="C3839" s="125">
        <v>47</v>
      </c>
      <c r="D3839" s="125">
        <v>3</v>
      </c>
      <c r="E3839" s="125">
        <v>2</v>
      </c>
      <c r="F3839" s="125">
        <v>984535.88286300004</v>
      </c>
      <c r="G3839" s="125">
        <v>0</v>
      </c>
      <c r="H3839" s="125">
        <v>1052307.966883</v>
      </c>
      <c r="I3839" s="125">
        <v>991589.79719399998</v>
      </c>
      <c r="J3839" s="125">
        <v>984535.88286300004</v>
      </c>
    </row>
    <row r="3840" spans="1:10" hidden="1" x14ac:dyDescent="0.25">
      <c r="A3840" s="125">
        <v>925337</v>
      </c>
      <c r="B3840" s="125">
        <v>2012</v>
      </c>
      <c r="C3840" s="125">
        <v>47</v>
      </c>
      <c r="D3840" s="125">
        <v>3</v>
      </c>
      <c r="E3840" s="125">
        <v>3</v>
      </c>
      <c r="F3840" s="125">
        <v>761179.72082599998</v>
      </c>
      <c r="G3840" s="125">
        <v>111463.11439</v>
      </c>
      <c r="H3840" s="125">
        <v>984535.88286300004</v>
      </c>
      <c r="I3840" s="125">
        <v>900554.97205500002</v>
      </c>
      <c r="J3840" s="125">
        <v>872642.83521599998</v>
      </c>
    </row>
    <row r="3841" spans="1:10" hidden="1" x14ac:dyDescent="0.25">
      <c r="A3841" s="125">
        <v>925338</v>
      </c>
      <c r="B3841" s="125">
        <v>2012</v>
      </c>
      <c r="C3841" s="125">
        <v>47</v>
      </c>
      <c r="D3841" s="125">
        <v>3</v>
      </c>
      <c r="E3841" s="125">
        <v>4</v>
      </c>
      <c r="F3841" s="125">
        <v>818842.30035399995</v>
      </c>
      <c r="G3841" s="125">
        <v>0</v>
      </c>
      <c r="H3841" s="125">
        <v>1008305.327485</v>
      </c>
      <c r="I3841" s="125">
        <v>818945.58698300004</v>
      </c>
      <c r="J3841" s="125">
        <v>818842.30035399995</v>
      </c>
    </row>
    <row r="3842" spans="1:10" x14ac:dyDescent="0.25">
      <c r="A3842" s="125">
        <v>925339</v>
      </c>
      <c r="B3842" s="125">
        <v>2012</v>
      </c>
      <c r="C3842" s="125">
        <v>47</v>
      </c>
      <c r="D3842" s="125">
        <v>4</v>
      </c>
      <c r="E3842" s="125">
        <v>1</v>
      </c>
      <c r="F3842" s="129">
        <v>170867.629697</v>
      </c>
      <c r="G3842" s="129">
        <v>0</v>
      </c>
      <c r="H3842" s="129">
        <v>194929.3542</v>
      </c>
      <c r="I3842" s="129">
        <v>171128.480052</v>
      </c>
      <c r="J3842" s="129">
        <v>170867.629697</v>
      </c>
    </row>
    <row r="3843" spans="1:10" hidden="1" x14ac:dyDescent="0.25">
      <c r="A3843" s="125">
        <v>925340</v>
      </c>
      <c r="B3843" s="125">
        <v>2012</v>
      </c>
      <c r="C3843" s="125">
        <v>47</v>
      </c>
      <c r="D3843" s="125">
        <v>4</v>
      </c>
      <c r="E3843" s="125">
        <v>2</v>
      </c>
      <c r="F3843" s="125">
        <v>157860.75301499999</v>
      </c>
      <c r="G3843" s="125">
        <v>0</v>
      </c>
      <c r="H3843" s="125">
        <v>170867.629697</v>
      </c>
      <c r="I3843" s="125">
        <v>164630.961213</v>
      </c>
      <c r="J3843" s="125">
        <v>157860.75301499999</v>
      </c>
    </row>
    <row r="3844" spans="1:10" hidden="1" x14ac:dyDescent="0.25">
      <c r="A3844" s="125">
        <v>925341</v>
      </c>
      <c r="B3844" s="125">
        <v>2012</v>
      </c>
      <c r="C3844" s="125">
        <v>47</v>
      </c>
      <c r="D3844" s="125">
        <v>4</v>
      </c>
      <c r="E3844" s="125">
        <v>3</v>
      </c>
      <c r="F3844" s="125">
        <v>62790.997449000002</v>
      </c>
      <c r="G3844" s="125">
        <v>71097.350204000002</v>
      </c>
      <c r="H3844" s="125">
        <v>157860.75301499999</v>
      </c>
      <c r="I3844" s="125">
        <v>149288.91412599999</v>
      </c>
      <c r="J3844" s="125">
        <v>133888.347652</v>
      </c>
    </row>
    <row r="3845" spans="1:10" hidden="1" x14ac:dyDescent="0.25">
      <c r="A3845" s="125">
        <v>925342</v>
      </c>
      <c r="B3845" s="125">
        <v>2012</v>
      </c>
      <c r="C3845" s="125">
        <v>47</v>
      </c>
      <c r="D3845" s="125">
        <v>4</v>
      </c>
      <c r="E3845" s="125">
        <v>4</v>
      </c>
      <c r="F3845" s="125">
        <v>668099.96205199999</v>
      </c>
      <c r="G3845" s="125">
        <v>0</v>
      </c>
      <c r="H3845" s="125">
        <v>761179.72082599998</v>
      </c>
      <c r="I3845" s="125">
        <v>668239.67691299994</v>
      </c>
      <c r="J3845" s="125">
        <v>668099.96205199999</v>
      </c>
    </row>
    <row r="3846" spans="1:10" x14ac:dyDescent="0.25">
      <c r="A3846" s="125">
        <v>925343</v>
      </c>
      <c r="B3846" s="125">
        <v>2012</v>
      </c>
      <c r="C3846" s="125">
        <v>47</v>
      </c>
      <c r="D3846" s="125">
        <v>5</v>
      </c>
      <c r="E3846" s="125">
        <v>1</v>
      </c>
      <c r="F3846" s="129">
        <v>53974.796366000002</v>
      </c>
      <c r="G3846" s="129">
        <v>0</v>
      </c>
      <c r="H3846" s="129">
        <v>62552.366600000001</v>
      </c>
      <c r="I3846" s="129">
        <v>58824.245551</v>
      </c>
      <c r="J3846" s="129">
        <v>53974.796366000002</v>
      </c>
    </row>
    <row r="3847" spans="1:10" hidden="1" x14ac:dyDescent="0.25">
      <c r="A3847" s="125">
        <v>925344</v>
      </c>
      <c r="B3847" s="125">
        <v>2012</v>
      </c>
      <c r="C3847" s="125">
        <v>47</v>
      </c>
      <c r="D3847" s="125">
        <v>5</v>
      </c>
      <c r="E3847" s="125">
        <v>2</v>
      </c>
      <c r="F3847" s="125">
        <v>50707.545254999997</v>
      </c>
      <c r="G3847" s="125">
        <v>0</v>
      </c>
      <c r="H3847" s="125">
        <v>53974.796366000002</v>
      </c>
      <c r="I3847" s="125">
        <v>53035.634909</v>
      </c>
      <c r="J3847" s="125">
        <v>50707.545254999997</v>
      </c>
    </row>
    <row r="3848" spans="1:10" hidden="1" x14ac:dyDescent="0.25">
      <c r="A3848" s="125">
        <v>925345</v>
      </c>
      <c r="B3848" s="125">
        <v>2012</v>
      </c>
      <c r="C3848" s="125">
        <v>47</v>
      </c>
      <c r="D3848" s="125">
        <v>5</v>
      </c>
      <c r="E3848" s="125">
        <v>3</v>
      </c>
      <c r="F3848" s="125">
        <v>0</v>
      </c>
      <c r="G3848" s="125">
        <v>44445.550088999997</v>
      </c>
      <c r="H3848" s="125">
        <v>50707.545254999997</v>
      </c>
      <c r="I3848" s="125">
        <v>49389.149079000003</v>
      </c>
      <c r="J3848" s="125">
        <v>44445.550088999997</v>
      </c>
    </row>
    <row r="3849" spans="1:10" hidden="1" x14ac:dyDescent="0.25">
      <c r="A3849" s="125">
        <v>925346</v>
      </c>
      <c r="B3849" s="125">
        <v>2012</v>
      </c>
      <c r="C3849" s="125">
        <v>47</v>
      </c>
      <c r="D3849" s="125">
        <v>5</v>
      </c>
      <c r="E3849" s="125">
        <v>4</v>
      </c>
      <c r="F3849" s="125">
        <v>58879.223935000002</v>
      </c>
      <c r="G3849" s="125">
        <v>0</v>
      </c>
      <c r="H3849" s="125">
        <v>62790.997449000002</v>
      </c>
      <c r="I3849" s="125">
        <v>59048.654001000003</v>
      </c>
      <c r="J3849" s="125">
        <v>58879.223935000002</v>
      </c>
    </row>
    <row r="3850" spans="1:10" x14ac:dyDescent="0.25">
      <c r="A3850" s="125">
        <v>925347</v>
      </c>
      <c r="B3850" s="125">
        <v>2012</v>
      </c>
      <c r="C3850" s="125">
        <v>48</v>
      </c>
      <c r="D3850" s="125">
        <v>2</v>
      </c>
      <c r="E3850" s="125">
        <v>1</v>
      </c>
      <c r="F3850" s="129">
        <v>485301.68988299998</v>
      </c>
      <c r="G3850" s="129">
        <v>0</v>
      </c>
      <c r="H3850" s="129">
        <v>655193.52</v>
      </c>
      <c r="I3850" s="129">
        <v>486350.14989599999</v>
      </c>
      <c r="J3850" s="129">
        <v>485301.68988299998</v>
      </c>
    </row>
    <row r="3851" spans="1:10" hidden="1" x14ac:dyDescent="0.25">
      <c r="A3851" s="125">
        <v>925348</v>
      </c>
      <c r="B3851" s="125">
        <v>2012</v>
      </c>
      <c r="C3851" s="125">
        <v>48</v>
      </c>
      <c r="D3851" s="125">
        <v>2</v>
      </c>
      <c r="E3851" s="125">
        <v>2</v>
      </c>
      <c r="F3851" s="125">
        <v>444507.58904400002</v>
      </c>
      <c r="G3851" s="125">
        <v>0</v>
      </c>
      <c r="H3851" s="125">
        <v>485301.68988299998</v>
      </c>
      <c r="I3851" s="125">
        <v>445701.07198800001</v>
      </c>
      <c r="J3851" s="125">
        <v>444507.58904400002</v>
      </c>
    </row>
    <row r="3852" spans="1:10" hidden="1" x14ac:dyDescent="0.25">
      <c r="A3852" s="125">
        <v>925349</v>
      </c>
      <c r="B3852" s="125">
        <v>2012</v>
      </c>
      <c r="C3852" s="125">
        <v>48</v>
      </c>
      <c r="D3852" s="125">
        <v>2</v>
      </c>
      <c r="E3852" s="125">
        <v>3</v>
      </c>
      <c r="F3852" s="125">
        <v>374281.153108</v>
      </c>
      <c r="G3852" s="125">
        <v>13008.233308999999</v>
      </c>
      <c r="H3852" s="125">
        <v>444507.58904400002</v>
      </c>
      <c r="I3852" s="125">
        <v>391211.12911699997</v>
      </c>
      <c r="J3852" s="125">
        <v>387289.38641699997</v>
      </c>
    </row>
    <row r="3853" spans="1:10" hidden="1" x14ac:dyDescent="0.25">
      <c r="A3853" s="125">
        <v>925350</v>
      </c>
      <c r="B3853" s="125">
        <v>2012</v>
      </c>
      <c r="C3853" s="125">
        <v>48</v>
      </c>
      <c r="D3853" s="125">
        <v>2</v>
      </c>
      <c r="E3853" s="125">
        <v>4</v>
      </c>
      <c r="F3853" s="125">
        <v>486303.39529700001</v>
      </c>
      <c r="G3853" s="125">
        <v>0</v>
      </c>
      <c r="H3853" s="125">
        <v>655193.52</v>
      </c>
      <c r="I3853" s="125">
        <v>486350.14989599999</v>
      </c>
      <c r="J3853" s="125">
        <v>486303.39529700001</v>
      </c>
    </row>
    <row r="3854" spans="1:10" x14ac:dyDescent="0.25">
      <c r="A3854" s="125">
        <v>925351</v>
      </c>
      <c r="B3854" s="125">
        <v>2012</v>
      </c>
      <c r="C3854" s="125">
        <v>48</v>
      </c>
      <c r="D3854" s="125">
        <v>3</v>
      </c>
      <c r="E3854" s="125">
        <v>1</v>
      </c>
      <c r="F3854" s="129">
        <v>703505.36384100001</v>
      </c>
      <c r="G3854" s="129">
        <v>0</v>
      </c>
      <c r="H3854" s="129">
        <v>868233.45794999995</v>
      </c>
      <c r="I3854" s="129">
        <v>705179.21454700001</v>
      </c>
      <c r="J3854" s="129">
        <v>703505.36384100001</v>
      </c>
    </row>
    <row r="3855" spans="1:10" hidden="1" x14ac:dyDescent="0.25">
      <c r="A3855" s="125">
        <v>925352</v>
      </c>
      <c r="B3855" s="125">
        <v>2012</v>
      </c>
      <c r="C3855" s="125">
        <v>48</v>
      </c>
      <c r="D3855" s="125">
        <v>3</v>
      </c>
      <c r="E3855" s="125">
        <v>2</v>
      </c>
      <c r="F3855" s="125">
        <v>657615.155379</v>
      </c>
      <c r="G3855" s="125">
        <v>0</v>
      </c>
      <c r="H3855" s="125">
        <v>703505.36384100001</v>
      </c>
      <c r="I3855" s="125">
        <v>662913.10434700001</v>
      </c>
      <c r="J3855" s="125">
        <v>657615.155379</v>
      </c>
    </row>
    <row r="3856" spans="1:10" hidden="1" x14ac:dyDescent="0.25">
      <c r="A3856" s="125">
        <v>925353</v>
      </c>
      <c r="B3856" s="125">
        <v>2012</v>
      </c>
      <c r="C3856" s="125">
        <v>48</v>
      </c>
      <c r="D3856" s="125">
        <v>3</v>
      </c>
      <c r="E3856" s="125">
        <v>3</v>
      </c>
      <c r="F3856" s="125">
        <v>507471.86654800002</v>
      </c>
      <c r="G3856" s="125">
        <v>74311.484085999997</v>
      </c>
      <c r="H3856" s="125">
        <v>657615.155379</v>
      </c>
      <c r="I3856" s="125">
        <v>601520.58262500004</v>
      </c>
      <c r="J3856" s="125">
        <v>581783.35063400003</v>
      </c>
    </row>
    <row r="3857" spans="1:10" hidden="1" x14ac:dyDescent="0.25">
      <c r="A3857" s="125">
        <v>925354</v>
      </c>
      <c r="B3857" s="125">
        <v>2012</v>
      </c>
      <c r="C3857" s="125">
        <v>48</v>
      </c>
      <c r="D3857" s="125">
        <v>3</v>
      </c>
      <c r="E3857" s="125">
        <v>4</v>
      </c>
      <c r="F3857" s="125">
        <v>303946.79902099998</v>
      </c>
      <c r="G3857" s="125">
        <v>0</v>
      </c>
      <c r="H3857" s="125">
        <v>374281.153108</v>
      </c>
      <c r="I3857" s="125">
        <v>303991.15255399997</v>
      </c>
      <c r="J3857" s="125">
        <v>303946.79902099998</v>
      </c>
    </row>
    <row r="3858" spans="1:10" x14ac:dyDescent="0.25">
      <c r="A3858" s="125">
        <v>925355</v>
      </c>
      <c r="B3858" s="125">
        <v>2012</v>
      </c>
      <c r="C3858" s="125">
        <v>48</v>
      </c>
      <c r="D3858" s="125">
        <v>4</v>
      </c>
      <c r="E3858" s="125">
        <v>1</v>
      </c>
      <c r="F3858" s="129">
        <v>92044.618212999994</v>
      </c>
      <c r="G3858" s="129">
        <v>0</v>
      </c>
      <c r="H3858" s="129">
        <v>105006.4194</v>
      </c>
      <c r="I3858" s="129">
        <v>92185.135590999998</v>
      </c>
      <c r="J3858" s="129">
        <v>92044.618212999994</v>
      </c>
    </row>
    <row r="3859" spans="1:10" hidden="1" x14ac:dyDescent="0.25">
      <c r="A3859" s="125">
        <v>925356</v>
      </c>
      <c r="B3859" s="125">
        <v>2012</v>
      </c>
      <c r="C3859" s="125">
        <v>48</v>
      </c>
      <c r="D3859" s="125">
        <v>4</v>
      </c>
      <c r="E3859" s="125">
        <v>2</v>
      </c>
      <c r="F3859" s="125">
        <v>85037.948778999998</v>
      </c>
      <c r="G3859" s="125">
        <v>0</v>
      </c>
      <c r="H3859" s="125">
        <v>92044.618212999994</v>
      </c>
      <c r="I3859" s="125">
        <v>88684.989648000002</v>
      </c>
      <c r="J3859" s="125">
        <v>85037.948778999998</v>
      </c>
    </row>
    <row r="3860" spans="1:10" hidden="1" x14ac:dyDescent="0.25">
      <c r="A3860" s="125">
        <v>925357</v>
      </c>
      <c r="B3860" s="125">
        <v>2012</v>
      </c>
      <c r="C3860" s="125">
        <v>48</v>
      </c>
      <c r="D3860" s="125">
        <v>4</v>
      </c>
      <c r="E3860" s="125">
        <v>3</v>
      </c>
      <c r="F3860" s="125">
        <v>33811.437037999996</v>
      </c>
      <c r="G3860" s="125">
        <v>38284.207571999999</v>
      </c>
      <c r="H3860" s="125">
        <v>85037.948778999998</v>
      </c>
      <c r="I3860" s="125">
        <v>80420.388160000002</v>
      </c>
      <c r="J3860" s="125">
        <v>72095.644610000003</v>
      </c>
    </row>
    <row r="3861" spans="1:10" hidden="1" x14ac:dyDescent="0.25">
      <c r="A3861" s="125">
        <v>925358</v>
      </c>
      <c r="B3861" s="125">
        <v>2012</v>
      </c>
      <c r="C3861" s="125">
        <v>48</v>
      </c>
      <c r="D3861" s="125">
        <v>4</v>
      </c>
      <c r="E3861" s="125">
        <v>4</v>
      </c>
      <c r="F3861" s="125">
        <v>445416.404966</v>
      </c>
      <c r="G3861" s="125">
        <v>0</v>
      </c>
      <c r="H3861" s="125">
        <v>507471.86654800002</v>
      </c>
      <c r="I3861" s="125">
        <v>445509.55164299998</v>
      </c>
      <c r="J3861" s="125">
        <v>445416.404966</v>
      </c>
    </row>
    <row r="3862" spans="1:10" x14ac:dyDescent="0.25">
      <c r="A3862" s="125">
        <v>925359</v>
      </c>
      <c r="B3862" s="125">
        <v>2012</v>
      </c>
      <c r="C3862" s="125">
        <v>48</v>
      </c>
      <c r="D3862" s="125">
        <v>5</v>
      </c>
      <c r="E3862" s="125">
        <v>1</v>
      </c>
      <c r="F3862" s="129">
        <v>23181.564206999999</v>
      </c>
      <c r="G3862" s="129">
        <v>0</v>
      </c>
      <c r="H3862" s="129">
        <v>26865.53355</v>
      </c>
      <c r="I3862" s="129">
        <v>25264.347750000001</v>
      </c>
      <c r="J3862" s="129">
        <v>23181.564206999999</v>
      </c>
    </row>
    <row r="3863" spans="1:10" hidden="1" x14ac:dyDescent="0.25">
      <c r="A3863" s="125">
        <v>925360</v>
      </c>
      <c r="B3863" s="125">
        <v>2012</v>
      </c>
      <c r="C3863" s="125">
        <v>48</v>
      </c>
      <c r="D3863" s="125">
        <v>5</v>
      </c>
      <c r="E3863" s="125">
        <v>2</v>
      </c>
      <c r="F3863" s="125">
        <v>21778.31683</v>
      </c>
      <c r="G3863" s="125">
        <v>0</v>
      </c>
      <c r="H3863" s="125">
        <v>23181.564206999999</v>
      </c>
      <c r="I3863" s="125">
        <v>22778.204989999998</v>
      </c>
      <c r="J3863" s="125">
        <v>21778.31683</v>
      </c>
    </row>
    <row r="3864" spans="1:10" hidden="1" x14ac:dyDescent="0.25">
      <c r="A3864" s="125">
        <v>925361</v>
      </c>
      <c r="B3864" s="125">
        <v>2012</v>
      </c>
      <c r="C3864" s="125">
        <v>48</v>
      </c>
      <c r="D3864" s="125">
        <v>5</v>
      </c>
      <c r="E3864" s="125">
        <v>3</v>
      </c>
      <c r="F3864" s="125">
        <v>0</v>
      </c>
      <c r="G3864" s="125">
        <v>19047.844811999999</v>
      </c>
      <c r="H3864" s="125">
        <v>21778.31683</v>
      </c>
      <c r="I3864" s="125">
        <v>21212.080592999999</v>
      </c>
      <c r="J3864" s="125">
        <v>19047.844811999999</v>
      </c>
    </row>
    <row r="3865" spans="1:10" hidden="1" x14ac:dyDescent="0.25">
      <c r="A3865" s="125">
        <v>925362</v>
      </c>
      <c r="B3865" s="125">
        <v>2012</v>
      </c>
      <c r="C3865" s="125">
        <v>48</v>
      </c>
      <c r="D3865" s="125">
        <v>5</v>
      </c>
      <c r="E3865" s="125">
        <v>4</v>
      </c>
      <c r="F3865" s="125">
        <v>31705.041388000001</v>
      </c>
      <c r="G3865" s="125">
        <v>0</v>
      </c>
      <c r="H3865" s="125">
        <v>33811.437037999996</v>
      </c>
      <c r="I3865" s="125">
        <v>31796.275389999999</v>
      </c>
      <c r="J3865" s="125">
        <v>31705.041388000001</v>
      </c>
    </row>
    <row r="3866" spans="1:10" x14ac:dyDescent="0.25">
      <c r="A3866" s="125">
        <v>925363</v>
      </c>
      <c r="B3866" s="125">
        <v>2012</v>
      </c>
      <c r="C3866" s="125">
        <v>49</v>
      </c>
      <c r="D3866" s="125">
        <v>3</v>
      </c>
      <c r="E3866" s="125">
        <v>1</v>
      </c>
      <c r="F3866" s="129">
        <v>22944.441916</v>
      </c>
      <c r="G3866" s="129">
        <v>1983.9765440000001</v>
      </c>
      <c r="H3866" s="129">
        <v>30706.771100000002</v>
      </c>
      <c r="I3866" s="129">
        <v>24940.039486999998</v>
      </c>
      <c r="J3866" s="129">
        <v>24928.418460000001</v>
      </c>
    </row>
    <row r="3867" spans="1:10" hidden="1" x14ac:dyDescent="0.25">
      <c r="A3867" s="125">
        <v>925364</v>
      </c>
      <c r="B3867" s="125">
        <v>2012</v>
      </c>
      <c r="C3867" s="125">
        <v>49</v>
      </c>
      <c r="D3867" s="125">
        <v>3</v>
      </c>
      <c r="E3867" s="125">
        <v>2</v>
      </c>
      <c r="F3867" s="125">
        <v>21260.661403999999</v>
      </c>
      <c r="G3867" s="125">
        <v>0</v>
      </c>
      <c r="H3867" s="125">
        <v>22944.441916</v>
      </c>
      <c r="I3867" s="125">
        <v>21620.547617</v>
      </c>
      <c r="J3867" s="125">
        <v>21260.661403999999</v>
      </c>
    </row>
    <row r="3868" spans="1:10" hidden="1" x14ac:dyDescent="0.25">
      <c r="A3868" s="125">
        <v>925365</v>
      </c>
      <c r="B3868" s="125">
        <v>2012</v>
      </c>
      <c r="C3868" s="125">
        <v>49</v>
      </c>
      <c r="D3868" s="125">
        <v>3</v>
      </c>
      <c r="E3868" s="125">
        <v>3</v>
      </c>
      <c r="F3868" s="125">
        <v>18547.758697000001</v>
      </c>
      <c r="G3868" s="125">
        <v>0</v>
      </c>
      <c r="H3868" s="125">
        <v>21260.661403999999</v>
      </c>
      <c r="I3868" s="125">
        <v>19447.126987</v>
      </c>
      <c r="J3868" s="125">
        <v>18547.758697000001</v>
      </c>
    </row>
    <row r="3869" spans="1:10" x14ac:dyDescent="0.25">
      <c r="A3869" s="125">
        <v>925366</v>
      </c>
      <c r="B3869" s="125">
        <v>2012</v>
      </c>
      <c r="C3869" s="125">
        <v>49</v>
      </c>
      <c r="D3869" s="125">
        <v>4</v>
      </c>
      <c r="E3869" s="125">
        <v>1</v>
      </c>
      <c r="F3869" s="129">
        <v>167.69628900000001</v>
      </c>
      <c r="G3869" s="129">
        <v>168.417272</v>
      </c>
      <c r="H3869" s="129">
        <v>383.28289999999998</v>
      </c>
      <c r="I3869" s="129">
        <v>336.484058</v>
      </c>
      <c r="J3869" s="129">
        <v>336.113561</v>
      </c>
    </row>
    <row r="3870" spans="1:10" hidden="1" x14ac:dyDescent="0.25">
      <c r="A3870" s="125">
        <v>925367</v>
      </c>
      <c r="B3870" s="125">
        <v>2012</v>
      </c>
      <c r="C3870" s="125">
        <v>49</v>
      </c>
      <c r="D3870" s="125">
        <v>4</v>
      </c>
      <c r="E3870" s="125">
        <v>2</v>
      </c>
      <c r="F3870" s="125">
        <v>132.86278899999999</v>
      </c>
      <c r="G3870" s="125">
        <v>0</v>
      </c>
      <c r="H3870" s="125">
        <v>167.69628900000001</v>
      </c>
      <c r="I3870" s="125">
        <v>161.57537400000001</v>
      </c>
      <c r="J3870" s="125">
        <v>132.86278899999999</v>
      </c>
    </row>
    <row r="3871" spans="1:10" hidden="1" x14ac:dyDescent="0.25">
      <c r="A3871" s="125">
        <v>925368</v>
      </c>
      <c r="B3871" s="125">
        <v>2012</v>
      </c>
      <c r="C3871" s="125">
        <v>49</v>
      </c>
      <c r="D3871" s="125">
        <v>4</v>
      </c>
      <c r="E3871" s="125">
        <v>3</v>
      </c>
      <c r="F3871" s="125">
        <v>110.334596</v>
      </c>
      <c r="G3871" s="125">
        <v>0</v>
      </c>
      <c r="H3871" s="125">
        <v>132.86278899999999</v>
      </c>
      <c r="I3871" s="125">
        <v>125.64833899999999</v>
      </c>
      <c r="J3871" s="125">
        <v>110.334596</v>
      </c>
    </row>
    <row r="3872" spans="1:10" hidden="1" x14ac:dyDescent="0.25">
      <c r="A3872" s="125">
        <v>925369</v>
      </c>
      <c r="B3872" s="125">
        <v>2012</v>
      </c>
      <c r="C3872" s="125">
        <v>49</v>
      </c>
      <c r="D3872" s="125">
        <v>4</v>
      </c>
      <c r="E3872" s="125">
        <v>4</v>
      </c>
      <c r="F3872" s="125">
        <v>8122.4589489999998</v>
      </c>
      <c r="G3872" s="125">
        <v>8157.3801810000004</v>
      </c>
      <c r="H3872" s="125">
        <v>18547.758697000001</v>
      </c>
      <c r="I3872" s="125">
        <v>16283.077359999999</v>
      </c>
      <c r="J3872" s="125">
        <v>16279.839131000001</v>
      </c>
    </row>
    <row r="3873" spans="1:10" hidden="1" x14ac:dyDescent="0.25">
      <c r="A3873" s="125">
        <v>925370</v>
      </c>
      <c r="B3873" s="125">
        <v>2012</v>
      </c>
      <c r="C3873" s="125">
        <v>49</v>
      </c>
      <c r="D3873" s="125">
        <v>5</v>
      </c>
      <c r="E3873" s="125">
        <v>4</v>
      </c>
      <c r="F3873" s="125">
        <v>5.2271380000000001</v>
      </c>
      <c r="G3873" s="125">
        <v>98.511010999999996</v>
      </c>
      <c r="H3873" s="125">
        <v>110.334596</v>
      </c>
      <c r="I3873" s="125">
        <v>103.75865400000001</v>
      </c>
      <c r="J3873" s="125">
        <v>103.73814900000001</v>
      </c>
    </row>
    <row r="3874" spans="1:10" x14ac:dyDescent="0.25">
      <c r="A3874" s="125">
        <v>925371</v>
      </c>
      <c r="B3874" s="125">
        <v>2012</v>
      </c>
      <c r="C3874" s="125">
        <v>50</v>
      </c>
      <c r="D3874" s="125">
        <v>3</v>
      </c>
      <c r="E3874" s="125">
        <v>1</v>
      </c>
      <c r="F3874" s="129">
        <v>140939.74011300001</v>
      </c>
      <c r="G3874" s="129">
        <v>12186.879052</v>
      </c>
      <c r="H3874" s="129">
        <v>188621.90669999999</v>
      </c>
      <c r="I3874" s="129">
        <v>153198.71262199999</v>
      </c>
      <c r="J3874" s="129">
        <v>153126.619164</v>
      </c>
    </row>
    <row r="3875" spans="1:10" hidden="1" x14ac:dyDescent="0.25">
      <c r="A3875" s="125">
        <v>925372</v>
      </c>
      <c r="B3875" s="125">
        <v>2012</v>
      </c>
      <c r="C3875" s="125">
        <v>50</v>
      </c>
      <c r="D3875" s="125">
        <v>3</v>
      </c>
      <c r="E3875" s="125">
        <v>2</v>
      </c>
      <c r="F3875" s="125">
        <v>129725.427937</v>
      </c>
      <c r="G3875" s="125">
        <v>0</v>
      </c>
      <c r="H3875" s="125">
        <v>140939.74011300001</v>
      </c>
      <c r="I3875" s="125">
        <v>132807.517108</v>
      </c>
      <c r="J3875" s="125">
        <v>129725.427937</v>
      </c>
    </row>
    <row r="3876" spans="1:10" hidden="1" x14ac:dyDescent="0.25">
      <c r="A3876" s="125">
        <v>925373</v>
      </c>
      <c r="B3876" s="125">
        <v>2012</v>
      </c>
      <c r="C3876" s="125">
        <v>50</v>
      </c>
      <c r="D3876" s="125">
        <v>3</v>
      </c>
      <c r="E3876" s="125">
        <v>3</v>
      </c>
      <c r="F3876" s="125">
        <v>113019.663335</v>
      </c>
      <c r="G3876" s="125">
        <v>0</v>
      </c>
      <c r="H3876" s="125">
        <v>129725.427937</v>
      </c>
      <c r="I3876" s="125">
        <v>118659.84893399999</v>
      </c>
      <c r="J3876" s="125">
        <v>113019.663335</v>
      </c>
    </row>
    <row r="3877" spans="1:10" hidden="1" x14ac:dyDescent="0.25">
      <c r="A3877" s="125">
        <v>925374</v>
      </c>
      <c r="B3877" s="125">
        <v>2012</v>
      </c>
      <c r="C3877" s="125">
        <v>50</v>
      </c>
      <c r="D3877" s="125">
        <v>3</v>
      </c>
      <c r="E3877" s="125">
        <v>4</v>
      </c>
      <c r="F3877" s="125">
        <v>140954.04429699999</v>
      </c>
      <c r="G3877" s="125">
        <v>12188.115916000001</v>
      </c>
      <c r="H3877" s="125">
        <v>188621.90669999999</v>
      </c>
      <c r="I3877" s="125">
        <v>153198.71262199999</v>
      </c>
      <c r="J3877" s="125">
        <v>153142.160213</v>
      </c>
    </row>
    <row r="3878" spans="1:10" x14ac:dyDescent="0.25">
      <c r="A3878" s="125">
        <v>925375</v>
      </c>
      <c r="B3878" s="125">
        <v>2012</v>
      </c>
      <c r="C3878" s="125">
        <v>50</v>
      </c>
      <c r="D3878" s="125">
        <v>4</v>
      </c>
      <c r="E3878" s="125">
        <v>1</v>
      </c>
      <c r="F3878" s="129">
        <v>1029.0454070000001</v>
      </c>
      <c r="G3878" s="129">
        <v>1033.4696260000001</v>
      </c>
      <c r="H3878" s="129">
        <v>2351.9632499999998</v>
      </c>
      <c r="I3878" s="129">
        <v>2064.7885369999999</v>
      </c>
      <c r="J3878" s="129">
        <v>2062.5150330000001</v>
      </c>
    </row>
    <row r="3879" spans="1:10" hidden="1" x14ac:dyDescent="0.25">
      <c r="A3879" s="125">
        <v>925376</v>
      </c>
      <c r="B3879" s="125">
        <v>2012</v>
      </c>
      <c r="C3879" s="125">
        <v>50</v>
      </c>
      <c r="D3879" s="125">
        <v>4</v>
      </c>
      <c r="E3879" s="125">
        <v>2</v>
      </c>
      <c r="F3879" s="125">
        <v>811.31057999999996</v>
      </c>
      <c r="G3879" s="125">
        <v>0</v>
      </c>
      <c r="H3879" s="125">
        <v>1029.0454070000001</v>
      </c>
      <c r="I3879" s="125">
        <v>991.48524999999995</v>
      </c>
      <c r="J3879" s="125">
        <v>811.31057999999996</v>
      </c>
    </row>
    <row r="3880" spans="1:10" hidden="1" x14ac:dyDescent="0.25">
      <c r="A3880" s="125">
        <v>925377</v>
      </c>
      <c r="B3880" s="125">
        <v>2012</v>
      </c>
      <c r="C3880" s="125">
        <v>50</v>
      </c>
      <c r="D3880" s="125">
        <v>4</v>
      </c>
      <c r="E3880" s="125">
        <v>3</v>
      </c>
      <c r="F3880" s="125">
        <v>673.74489200000005</v>
      </c>
      <c r="G3880" s="125">
        <v>0</v>
      </c>
      <c r="H3880" s="125">
        <v>811.31057999999996</v>
      </c>
      <c r="I3880" s="125">
        <v>767.25641599999994</v>
      </c>
      <c r="J3880" s="125">
        <v>673.74489200000005</v>
      </c>
    </row>
    <row r="3881" spans="1:10" hidden="1" x14ac:dyDescent="0.25">
      <c r="A3881" s="125">
        <v>925378</v>
      </c>
      <c r="B3881" s="125">
        <v>2012</v>
      </c>
      <c r="C3881" s="125">
        <v>50</v>
      </c>
      <c r="D3881" s="125">
        <v>4</v>
      </c>
      <c r="E3881" s="125">
        <v>4</v>
      </c>
      <c r="F3881" s="125">
        <v>49493.720019</v>
      </c>
      <c r="G3881" s="125">
        <v>49706.510464999999</v>
      </c>
      <c r="H3881" s="125">
        <v>113019.663335</v>
      </c>
      <c r="I3881" s="125">
        <v>99219.962442000004</v>
      </c>
      <c r="J3881" s="125">
        <v>99200.230484</v>
      </c>
    </row>
    <row r="3882" spans="1:10" x14ac:dyDescent="0.25">
      <c r="A3882" s="125">
        <v>925379</v>
      </c>
      <c r="B3882" s="125">
        <v>2012</v>
      </c>
      <c r="C3882" s="125">
        <v>50</v>
      </c>
      <c r="D3882" s="125">
        <v>5</v>
      </c>
      <c r="E3882" s="125">
        <v>1</v>
      </c>
      <c r="F3882" s="129">
        <v>4.8355000000000002E-2</v>
      </c>
      <c r="G3882" s="129">
        <v>0.911304</v>
      </c>
      <c r="H3882" s="129">
        <v>1.0214000000000001</v>
      </c>
      <c r="I3882" s="129">
        <v>0.96052499999999996</v>
      </c>
      <c r="J3882" s="129">
        <v>0.95965900000000004</v>
      </c>
    </row>
    <row r="3883" spans="1:10" hidden="1" x14ac:dyDescent="0.25">
      <c r="A3883" s="125">
        <v>925380</v>
      </c>
      <c r="B3883" s="125">
        <v>2012</v>
      </c>
      <c r="C3883" s="125">
        <v>50</v>
      </c>
      <c r="D3883" s="125">
        <v>5</v>
      </c>
      <c r="E3883" s="125">
        <v>2</v>
      </c>
      <c r="F3883" s="125">
        <v>3.6706999999999997E-2</v>
      </c>
      <c r="G3883" s="125">
        <v>0</v>
      </c>
      <c r="H3883" s="125">
        <v>4.8355000000000002E-2</v>
      </c>
      <c r="I3883" s="125">
        <v>4.7514000000000001E-2</v>
      </c>
      <c r="J3883" s="125">
        <v>3.6706999999999997E-2</v>
      </c>
    </row>
    <row r="3884" spans="1:10" hidden="1" x14ac:dyDescent="0.25">
      <c r="A3884" s="125">
        <v>925381</v>
      </c>
      <c r="B3884" s="125">
        <v>2012</v>
      </c>
      <c r="C3884" s="125">
        <v>50</v>
      </c>
      <c r="D3884" s="125">
        <v>5</v>
      </c>
      <c r="E3884" s="125">
        <v>3</v>
      </c>
      <c r="F3884" s="125">
        <v>0</v>
      </c>
      <c r="G3884" s="125">
        <v>2.5779E-2</v>
      </c>
      <c r="H3884" s="125">
        <v>3.6706999999999997E-2</v>
      </c>
      <c r="I3884" s="125">
        <v>3.5753E-2</v>
      </c>
      <c r="J3884" s="125">
        <v>2.5779E-2</v>
      </c>
    </row>
    <row r="3885" spans="1:10" hidden="1" x14ac:dyDescent="0.25">
      <c r="A3885" s="125">
        <v>925382</v>
      </c>
      <c r="B3885" s="125">
        <v>2012</v>
      </c>
      <c r="C3885" s="125">
        <v>50</v>
      </c>
      <c r="D3885" s="125">
        <v>5</v>
      </c>
      <c r="E3885" s="125">
        <v>4</v>
      </c>
      <c r="F3885" s="125">
        <v>31.918887999999999</v>
      </c>
      <c r="G3885" s="125">
        <v>601.54559600000005</v>
      </c>
      <c r="H3885" s="125">
        <v>673.74489200000005</v>
      </c>
      <c r="I3885" s="125">
        <v>633.589697</v>
      </c>
      <c r="J3885" s="125">
        <v>633.46448399999997</v>
      </c>
    </row>
    <row r="3886" spans="1:10" x14ac:dyDescent="0.25">
      <c r="A3886" s="125">
        <v>925383</v>
      </c>
      <c r="B3886" s="125">
        <v>2012</v>
      </c>
      <c r="C3886" s="125">
        <v>51</v>
      </c>
      <c r="D3886" s="125">
        <v>2</v>
      </c>
      <c r="E3886" s="125">
        <v>1</v>
      </c>
      <c r="F3886" s="129">
        <v>15170.657125</v>
      </c>
      <c r="G3886" s="129">
        <v>0</v>
      </c>
      <c r="H3886" s="129">
        <v>20456.19325</v>
      </c>
      <c r="I3886" s="129">
        <v>15184.632249</v>
      </c>
      <c r="J3886" s="129">
        <v>15170.657125</v>
      </c>
    </row>
    <row r="3887" spans="1:10" hidden="1" x14ac:dyDescent="0.25">
      <c r="A3887" s="125">
        <v>925384</v>
      </c>
      <c r="B3887" s="125">
        <v>2012</v>
      </c>
      <c r="C3887" s="125">
        <v>51</v>
      </c>
      <c r="D3887" s="125">
        <v>2</v>
      </c>
      <c r="E3887" s="125">
        <v>2</v>
      </c>
      <c r="F3887" s="125">
        <v>13907.037243000001</v>
      </c>
      <c r="G3887" s="125">
        <v>0</v>
      </c>
      <c r="H3887" s="125">
        <v>15170.657125</v>
      </c>
      <c r="I3887" s="125">
        <v>13932.731503000001</v>
      </c>
      <c r="J3887" s="125">
        <v>13907.037243000001</v>
      </c>
    </row>
    <row r="3888" spans="1:10" hidden="1" x14ac:dyDescent="0.25">
      <c r="A3888" s="125">
        <v>925385</v>
      </c>
      <c r="B3888" s="125">
        <v>2012</v>
      </c>
      <c r="C3888" s="125">
        <v>51</v>
      </c>
      <c r="D3888" s="125">
        <v>2</v>
      </c>
      <c r="E3888" s="125">
        <v>3</v>
      </c>
      <c r="F3888" s="125">
        <v>12173.391059</v>
      </c>
      <c r="G3888" s="125">
        <v>0</v>
      </c>
      <c r="H3888" s="125">
        <v>13907.037243000001</v>
      </c>
      <c r="I3888" s="125">
        <v>12239.583478</v>
      </c>
      <c r="J3888" s="125">
        <v>12173.391059</v>
      </c>
    </row>
    <row r="3889" spans="1:10" hidden="1" x14ac:dyDescent="0.25">
      <c r="A3889" s="125">
        <v>925386</v>
      </c>
      <c r="B3889" s="125">
        <v>2012</v>
      </c>
      <c r="C3889" s="125">
        <v>51</v>
      </c>
      <c r="D3889" s="125">
        <v>2</v>
      </c>
      <c r="E3889" s="125">
        <v>4</v>
      </c>
      <c r="F3889" s="125">
        <v>15183.929760000001</v>
      </c>
      <c r="G3889" s="125">
        <v>0</v>
      </c>
      <c r="H3889" s="125">
        <v>20456.19325</v>
      </c>
      <c r="I3889" s="125">
        <v>15184.632249</v>
      </c>
      <c r="J3889" s="125">
        <v>15183.929760000001</v>
      </c>
    </row>
    <row r="3890" spans="1:10" x14ac:dyDescent="0.25">
      <c r="A3890" s="125">
        <v>925387</v>
      </c>
      <c r="B3890" s="125">
        <v>2012</v>
      </c>
      <c r="C3890" s="125">
        <v>51</v>
      </c>
      <c r="D3890" s="125">
        <v>3</v>
      </c>
      <c r="E3890" s="125">
        <v>1</v>
      </c>
      <c r="F3890" s="129">
        <v>8180.9208250000001</v>
      </c>
      <c r="G3890" s="129">
        <v>34.998089</v>
      </c>
      <c r="H3890" s="129">
        <v>10124.9997</v>
      </c>
      <c r="I3890" s="129">
        <v>8223.5247560000007</v>
      </c>
      <c r="J3890" s="129">
        <v>8215.9189139999999</v>
      </c>
    </row>
    <row r="3891" spans="1:10" hidden="1" x14ac:dyDescent="0.25">
      <c r="A3891" s="125">
        <v>925388</v>
      </c>
      <c r="B3891" s="125">
        <v>2012</v>
      </c>
      <c r="C3891" s="125">
        <v>51</v>
      </c>
      <c r="D3891" s="125">
        <v>3</v>
      </c>
      <c r="E3891" s="125">
        <v>2</v>
      </c>
      <c r="F3891" s="125">
        <v>7673.4596789999996</v>
      </c>
      <c r="G3891" s="125">
        <v>0</v>
      </c>
      <c r="H3891" s="125">
        <v>8180.9208250000001</v>
      </c>
      <c r="I3891" s="125">
        <v>7708.8816930000003</v>
      </c>
      <c r="J3891" s="125">
        <v>7673.4596789999996</v>
      </c>
    </row>
    <row r="3892" spans="1:10" hidden="1" x14ac:dyDescent="0.25">
      <c r="A3892" s="125">
        <v>925389</v>
      </c>
      <c r="B3892" s="125">
        <v>2012</v>
      </c>
      <c r="C3892" s="125">
        <v>51</v>
      </c>
      <c r="D3892" s="125">
        <v>3</v>
      </c>
      <c r="E3892" s="125">
        <v>3</v>
      </c>
      <c r="F3892" s="125">
        <v>6891.09818</v>
      </c>
      <c r="G3892" s="125">
        <v>0</v>
      </c>
      <c r="H3892" s="125">
        <v>7673.4596789999996</v>
      </c>
      <c r="I3892" s="125">
        <v>7018.9135690000003</v>
      </c>
      <c r="J3892" s="125">
        <v>6891.09818</v>
      </c>
    </row>
    <row r="3893" spans="1:10" hidden="1" x14ac:dyDescent="0.25">
      <c r="A3893" s="125">
        <v>925390</v>
      </c>
      <c r="B3893" s="125">
        <v>2012</v>
      </c>
      <c r="C3893" s="125">
        <v>51</v>
      </c>
      <c r="D3893" s="125">
        <v>3</v>
      </c>
      <c r="E3893" s="125">
        <v>4</v>
      </c>
      <c r="F3893" s="125">
        <v>9844.6510600000001</v>
      </c>
      <c r="G3893" s="125">
        <v>42.115549999999999</v>
      </c>
      <c r="H3893" s="125">
        <v>12173.391059</v>
      </c>
      <c r="I3893" s="125">
        <v>9887.2282180000002</v>
      </c>
      <c r="J3893" s="125">
        <v>9886.7666090000002</v>
      </c>
    </row>
    <row r="3894" spans="1:10" x14ac:dyDescent="0.25">
      <c r="A3894" s="125">
        <v>925391</v>
      </c>
      <c r="B3894" s="125">
        <v>2012</v>
      </c>
      <c r="C3894" s="125">
        <v>51</v>
      </c>
      <c r="D3894" s="125">
        <v>4</v>
      </c>
      <c r="E3894" s="125">
        <v>1</v>
      </c>
      <c r="F3894" s="129">
        <v>3009.7675810000001</v>
      </c>
      <c r="G3894" s="129">
        <v>2371.6913340000001</v>
      </c>
      <c r="H3894" s="129">
        <v>6173.3026499999996</v>
      </c>
      <c r="I3894" s="129">
        <v>5419.5423959999998</v>
      </c>
      <c r="J3894" s="129">
        <v>5381.4589150000002</v>
      </c>
    </row>
    <row r="3895" spans="1:10" hidden="1" x14ac:dyDescent="0.25">
      <c r="A3895" s="125">
        <v>925392</v>
      </c>
      <c r="B3895" s="125">
        <v>2012</v>
      </c>
      <c r="C3895" s="125">
        <v>51</v>
      </c>
      <c r="D3895" s="125">
        <v>4</v>
      </c>
      <c r="E3895" s="125">
        <v>2</v>
      </c>
      <c r="F3895" s="125">
        <v>2702.5848879999999</v>
      </c>
      <c r="G3895" s="125">
        <v>0</v>
      </c>
      <c r="H3895" s="125">
        <v>3009.7675810000001</v>
      </c>
      <c r="I3895" s="125">
        <v>2899.9110639999999</v>
      </c>
      <c r="J3895" s="125">
        <v>2702.5848879999999</v>
      </c>
    </row>
    <row r="3896" spans="1:10" hidden="1" x14ac:dyDescent="0.25">
      <c r="A3896" s="125">
        <v>925393</v>
      </c>
      <c r="B3896" s="125">
        <v>2012</v>
      </c>
      <c r="C3896" s="125">
        <v>51</v>
      </c>
      <c r="D3896" s="125">
        <v>4</v>
      </c>
      <c r="E3896" s="125">
        <v>3</v>
      </c>
      <c r="F3896" s="125">
        <v>2353.5359480000002</v>
      </c>
      <c r="G3896" s="125">
        <v>0</v>
      </c>
      <c r="H3896" s="125">
        <v>2702.5848879999999</v>
      </c>
      <c r="I3896" s="125">
        <v>2555.8345290000002</v>
      </c>
      <c r="J3896" s="125">
        <v>2353.5359480000002</v>
      </c>
    </row>
    <row r="3897" spans="1:10" hidden="1" x14ac:dyDescent="0.25">
      <c r="A3897" s="125">
        <v>925394</v>
      </c>
      <c r="B3897" s="125">
        <v>2012</v>
      </c>
      <c r="C3897" s="125">
        <v>51</v>
      </c>
      <c r="D3897" s="125">
        <v>4</v>
      </c>
      <c r="E3897" s="125">
        <v>4</v>
      </c>
      <c r="F3897" s="125">
        <v>3367.9412160000002</v>
      </c>
      <c r="G3897" s="125">
        <v>2653.9315019999999</v>
      </c>
      <c r="H3897" s="125">
        <v>6891.09818</v>
      </c>
      <c r="I3897" s="125">
        <v>6049.6950919999999</v>
      </c>
      <c r="J3897" s="125">
        <v>6021.8727179999996</v>
      </c>
    </row>
    <row r="3898" spans="1:10" x14ac:dyDescent="0.25">
      <c r="A3898" s="125">
        <v>925395</v>
      </c>
      <c r="B3898" s="125">
        <v>2012</v>
      </c>
      <c r="C3898" s="125">
        <v>51</v>
      </c>
      <c r="D3898" s="125">
        <v>5</v>
      </c>
      <c r="E3898" s="125">
        <v>1</v>
      </c>
      <c r="F3898" s="129">
        <v>47.080264</v>
      </c>
      <c r="G3898" s="129">
        <v>1081.239063</v>
      </c>
      <c r="H3898" s="129">
        <v>1200.9679000000001</v>
      </c>
      <c r="I3898" s="129">
        <v>1129.3902129999999</v>
      </c>
      <c r="J3898" s="129">
        <v>1128.3193269999999</v>
      </c>
    </row>
    <row r="3899" spans="1:10" hidden="1" x14ac:dyDescent="0.25">
      <c r="A3899" s="125">
        <v>925396</v>
      </c>
      <c r="B3899" s="125">
        <v>2012</v>
      </c>
      <c r="C3899" s="125">
        <v>51</v>
      </c>
      <c r="D3899" s="125">
        <v>5</v>
      </c>
      <c r="E3899" s="125">
        <v>2</v>
      </c>
      <c r="F3899" s="125">
        <v>33.363487999999997</v>
      </c>
      <c r="G3899" s="125">
        <v>0</v>
      </c>
      <c r="H3899" s="125">
        <v>47.080264</v>
      </c>
      <c r="I3899" s="125">
        <v>46.261066999999997</v>
      </c>
      <c r="J3899" s="125">
        <v>33.363487999999997</v>
      </c>
    </row>
    <row r="3900" spans="1:10" hidden="1" x14ac:dyDescent="0.25">
      <c r="A3900" s="125">
        <v>925397</v>
      </c>
      <c r="B3900" s="125">
        <v>2012</v>
      </c>
      <c r="C3900" s="125">
        <v>51</v>
      </c>
      <c r="D3900" s="125">
        <v>5</v>
      </c>
      <c r="E3900" s="125">
        <v>3</v>
      </c>
      <c r="F3900" s="125">
        <v>0</v>
      </c>
      <c r="G3900" s="125">
        <v>21.230103</v>
      </c>
      <c r="H3900" s="125">
        <v>33.363487999999997</v>
      </c>
      <c r="I3900" s="125">
        <v>32.496037000000001</v>
      </c>
      <c r="J3900" s="125">
        <v>21.230103</v>
      </c>
    </row>
    <row r="3901" spans="1:10" hidden="1" x14ac:dyDescent="0.25">
      <c r="A3901" s="125">
        <v>925398</v>
      </c>
      <c r="B3901" s="125">
        <v>2012</v>
      </c>
      <c r="C3901" s="125">
        <v>51</v>
      </c>
      <c r="D3901" s="125">
        <v>5</v>
      </c>
      <c r="E3901" s="125">
        <v>4</v>
      </c>
      <c r="F3901" s="125">
        <v>92.340564000000001</v>
      </c>
      <c r="G3901" s="125">
        <v>2120.681098</v>
      </c>
      <c r="H3901" s="125">
        <v>2353.5359480000002</v>
      </c>
      <c r="I3901" s="125">
        <v>2213.265206</v>
      </c>
      <c r="J3901" s="125">
        <v>2213.0216620000001</v>
      </c>
    </row>
    <row r="3902" spans="1:10" x14ac:dyDescent="0.25">
      <c r="A3902" s="125">
        <v>925399</v>
      </c>
      <c r="B3902" s="125">
        <v>2012</v>
      </c>
      <c r="C3902" s="125">
        <v>52</v>
      </c>
      <c r="D3902" s="125">
        <v>2</v>
      </c>
      <c r="E3902" s="125">
        <v>1</v>
      </c>
      <c r="F3902" s="129">
        <v>136574.68896599999</v>
      </c>
      <c r="G3902" s="129">
        <v>0</v>
      </c>
      <c r="H3902" s="129">
        <v>184158.02345000001</v>
      </c>
      <c r="I3902" s="129">
        <v>136700.500807</v>
      </c>
      <c r="J3902" s="129">
        <v>136574.68896599999</v>
      </c>
    </row>
    <row r="3903" spans="1:10" hidden="1" x14ac:dyDescent="0.25">
      <c r="A3903" s="125">
        <v>925400</v>
      </c>
      <c r="B3903" s="125">
        <v>2012</v>
      </c>
      <c r="C3903" s="125">
        <v>52</v>
      </c>
      <c r="D3903" s="125">
        <v>2</v>
      </c>
      <c r="E3903" s="125">
        <v>2</v>
      </c>
      <c r="F3903" s="125">
        <v>125198.880334</v>
      </c>
      <c r="G3903" s="125">
        <v>0</v>
      </c>
      <c r="H3903" s="125">
        <v>136574.68896599999</v>
      </c>
      <c r="I3903" s="125">
        <v>125430.194346</v>
      </c>
      <c r="J3903" s="125">
        <v>125198.880334</v>
      </c>
    </row>
    <row r="3904" spans="1:10" hidden="1" x14ac:dyDescent="0.25">
      <c r="A3904" s="125">
        <v>925401</v>
      </c>
      <c r="B3904" s="125">
        <v>2012</v>
      </c>
      <c r="C3904" s="125">
        <v>52</v>
      </c>
      <c r="D3904" s="125">
        <v>2</v>
      </c>
      <c r="E3904" s="125">
        <v>3</v>
      </c>
      <c r="F3904" s="125">
        <v>109591.633633</v>
      </c>
      <c r="G3904" s="125">
        <v>0</v>
      </c>
      <c r="H3904" s="125">
        <v>125198.880334</v>
      </c>
      <c r="I3904" s="125">
        <v>110187.53458199999</v>
      </c>
      <c r="J3904" s="125">
        <v>109591.633633</v>
      </c>
    </row>
    <row r="3905" spans="1:10" hidden="1" x14ac:dyDescent="0.25">
      <c r="A3905" s="125">
        <v>925402</v>
      </c>
      <c r="B3905" s="125">
        <v>2012</v>
      </c>
      <c r="C3905" s="125">
        <v>52</v>
      </c>
      <c r="D3905" s="125">
        <v>2</v>
      </c>
      <c r="E3905" s="125">
        <v>4</v>
      </c>
      <c r="F3905" s="125">
        <v>136694.176603</v>
      </c>
      <c r="G3905" s="125">
        <v>0</v>
      </c>
      <c r="H3905" s="125">
        <v>184158.02345000001</v>
      </c>
      <c r="I3905" s="125">
        <v>136700.500807</v>
      </c>
      <c r="J3905" s="125">
        <v>136694.176603</v>
      </c>
    </row>
    <row r="3906" spans="1:10" x14ac:dyDescent="0.25">
      <c r="A3906" s="125">
        <v>925403</v>
      </c>
      <c r="B3906" s="125">
        <v>2012</v>
      </c>
      <c r="C3906" s="125">
        <v>52</v>
      </c>
      <c r="D3906" s="125">
        <v>3</v>
      </c>
      <c r="E3906" s="125">
        <v>1</v>
      </c>
      <c r="F3906" s="129">
        <v>154744.407064</v>
      </c>
      <c r="G3906" s="129">
        <v>661.99865299999999</v>
      </c>
      <c r="H3906" s="129">
        <v>191517.20310000001</v>
      </c>
      <c r="I3906" s="129">
        <v>155550.27235799999</v>
      </c>
      <c r="J3906" s="129">
        <v>155406.40571699999</v>
      </c>
    </row>
    <row r="3907" spans="1:10" hidden="1" x14ac:dyDescent="0.25">
      <c r="A3907" s="125">
        <v>925404</v>
      </c>
      <c r="B3907" s="125">
        <v>2012</v>
      </c>
      <c r="C3907" s="125">
        <v>52</v>
      </c>
      <c r="D3907" s="125">
        <v>3</v>
      </c>
      <c r="E3907" s="125">
        <v>2</v>
      </c>
      <c r="F3907" s="125">
        <v>145026.54873499999</v>
      </c>
      <c r="G3907" s="125">
        <v>0</v>
      </c>
      <c r="H3907" s="125">
        <v>154744.407064</v>
      </c>
      <c r="I3907" s="125">
        <v>145815.65477600001</v>
      </c>
      <c r="J3907" s="125">
        <v>145026.54873499999</v>
      </c>
    </row>
    <row r="3908" spans="1:10" hidden="1" x14ac:dyDescent="0.25">
      <c r="A3908" s="125">
        <v>925405</v>
      </c>
      <c r="B3908" s="125">
        <v>2012</v>
      </c>
      <c r="C3908" s="125">
        <v>52</v>
      </c>
      <c r="D3908" s="125">
        <v>3</v>
      </c>
      <c r="E3908" s="125">
        <v>3</v>
      </c>
      <c r="F3908" s="125">
        <v>130195.327468</v>
      </c>
      <c r="G3908" s="125">
        <v>0</v>
      </c>
      <c r="H3908" s="125">
        <v>145026.54873499999</v>
      </c>
      <c r="I3908" s="125">
        <v>132655.784128</v>
      </c>
      <c r="J3908" s="125">
        <v>130195.327468</v>
      </c>
    </row>
    <row r="3909" spans="1:10" hidden="1" x14ac:dyDescent="0.25">
      <c r="A3909" s="125">
        <v>925406</v>
      </c>
      <c r="B3909" s="125">
        <v>2012</v>
      </c>
      <c r="C3909" s="125">
        <v>52</v>
      </c>
      <c r="D3909" s="125">
        <v>3</v>
      </c>
      <c r="E3909" s="125">
        <v>4</v>
      </c>
      <c r="F3909" s="125">
        <v>88626.876812000002</v>
      </c>
      <c r="G3909" s="125">
        <v>379.14697000000001</v>
      </c>
      <c r="H3909" s="125">
        <v>109591.633633</v>
      </c>
      <c r="I3909" s="125">
        <v>89010.324836999993</v>
      </c>
      <c r="J3909" s="125">
        <v>89006.023782999997</v>
      </c>
    </row>
    <row r="3910" spans="1:10" x14ac:dyDescent="0.25">
      <c r="A3910" s="125">
        <v>925407</v>
      </c>
      <c r="B3910" s="125">
        <v>2012</v>
      </c>
      <c r="C3910" s="125">
        <v>52</v>
      </c>
      <c r="D3910" s="125">
        <v>4</v>
      </c>
      <c r="E3910" s="125">
        <v>1</v>
      </c>
      <c r="F3910" s="129">
        <v>57173.999097</v>
      </c>
      <c r="G3910" s="129">
        <v>45053.006432000002</v>
      </c>
      <c r="H3910" s="129">
        <v>117268.9886</v>
      </c>
      <c r="I3910" s="129">
        <v>102950.44509199999</v>
      </c>
      <c r="J3910" s="129">
        <v>102227.005529</v>
      </c>
    </row>
    <row r="3911" spans="1:10" hidden="1" x14ac:dyDescent="0.25">
      <c r="A3911" s="125">
        <v>925408</v>
      </c>
      <c r="B3911" s="125">
        <v>2012</v>
      </c>
      <c r="C3911" s="125">
        <v>52</v>
      </c>
      <c r="D3911" s="125">
        <v>4</v>
      </c>
      <c r="E3911" s="125">
        <v>2</v>
      </c>
      <c r="F3911" s="125">
        <v>51312.293229000003</v>
      </c>
      <c r="G3911" s="125">
        <v>0</v>
      </c>
      <c r="H3911" s="125">
        <v>57173.999097</v>
      </c>
      <c r="I3911" s="125">
        <v>55087.148130000001</v>
      </c>
      <c r="J3911" s="125">
        <v>51312.293229000003</v>
      </c>
    </row>
    <row r="3912" spans="1:10" hidden="1" x14ac:dyDescent="0.25">
      <c r="A3912" s="125">
        <v>925409</v>
      </c>
      <c r="B3912" s="125">
        <v>2012</v>
      </c>
      <c r="C3912" s="125">
        <v>52</v>
      </c>
      <c r="D3912" s="125">
        <v>4</v>
      </c>
      <c r="E3912" s="125">
        <v>3</v>
      </c>
      <c r="F3912" s="125">
        <v>44685.118769000001</v>
      </c>
      <c r="G3912" s="125">
        <v>0</v>
      </c>
      <c r="H3912" s="125">
        <v>51312.293229000003</v>
      </c>
      <c r="I3912" s="125">
        <v>48526.035707000003</v>
      </c>
      <c r="J3912" s="125">
        <v>44685.118769000001</v>
      </c>
    </row>
    <row r="3913" spans="1:10" hidden="1" x14ac:dyDescent="0.25">
      <c r="A3913" s="125">
        <v>925410</v>
      </c>
      <c r="B3913" s="125">
        <v>2012</v>
      </c>
      <c r="C3913" s="125">
        <v>52</v>
      </c>
      <c r="D3913" s="125">
        <v>4</v>
      </c>
      <c r="E3913" s="125">
        <v>4</v>
      </c>
      <c r="F3913" s="125">
        <v>63621.164571000001</v>
      </c>
      <c r="G3913" s="125">
        <v>50133.361000999997</v>
      </c>
      <c r="H3913" s="125">
        <v>130195.327468</v>
      </c>
      <c r="I3913" s="125">
        <v>114298.477984</v>
      </c>
      <c r="J3913" s="125">
        <v>113754.525572</v>
      </c>
    </row>
    <row r="3914" spans="1:10" x14ac:dyDescent="0.25">
      <c r="A3914" s="125">
        <v>925411</v>
      </c>
      <c r="B3914" s="125">
        <v>2012</v>
      </c>
      <c r="C3914" s="125">
        <v>52</v>
      </c>
      <c r="D3914" s="125">
        <v>5</v>
      </c>
      <c r="E3914" s="125">
        <v>1</v>
      </c>
      <c r="F3914" s="129">
        <v>894.420616</v>
      </c>
      <c r="G3914" s="129">
        <v>20541.144777000001</v>
      </c>
      <c r="H3914" s="129">
        <v>22815.727200000001</v>
      </c>
      <c r="I3914" s="129">
        <v>21455.909858999999</v>
      </c>
      <c r="J3914" s="129">
        <v>21435.565393000001</v>
      </c>
    </row>
    <row r="3915" spans="1:10" hidden="1" x14ac:dyDescent="0.25">
      <c r="A3915" s="125">
        <v>925412</v>
      </c>
      <c r="B3915" s="125">
        <v>2012</v>
      </c>
      <c r="C3915" s="125">
        <v>52</v>
      </c>
      <c r="D3915" s="125">
        <v>5</v>
      </c>
      <c r="E3915" s="125">
        <v>2</v>
      </c>
      <c r="F3915" s="125">
        <v>610.70670199999995</v>
      </c>
      <c r="G3915" s="125">
        <v>0</v>
      </c>
      <c r="H3915" s="125">
        <v>894.420616</v>
      </c>
      <c r="I3915" s="125">
        <v>878.85769700000003</v>
      </c>
      <c r="J3915" s="125">
        <v>610.70670199999995</v>
      </c>
    </row>
    <row r="3916" spans="1:10" hidden="1" x14ac:dyDescent="0.25">
      <c r="A3916" s="125">
        <v>925413</v>
      </c>
      <c r="B3916" s="125">
        <v>2012</v>
      </c>
      <c r="C3916" s="125">
        <v>52</v>
      </c>
      <c r="D3916" s="125">
        <v>5</v>
      </c>
      <c r="E3916" s="125">
        <v>3</v>
      </c>
      <c r="F3916" s="125">
        <v>0</v>
      </c>
      <c r="G3916" s="125">
        <v>388.609441</v>
      </c>
      <c r="H3916" s="125">
        <v>610.70670199999995</v>
      </c>
      <c r="I3916" s="125">
        <v>594.82832800000006</v>
      </c>
      <c r="J3916" s="125">
        <v>388.609441</v>
      </c>
    </row>
    <row r="3917" spans="1:10" hidden="1" x14ac:dyDescent="0.25">
      <c r="A3917" s="125">
        <v>925414</v>
      </c>
      <c r="B3917" s="125">
        <v>2012</v>
      </c>
      <c r="C3917" s="125">
        <v>52</v>
      </c>
      <c r="D3917" s="125">
        <v>5</v>
      </c>
      <c r="E3917" s="125">
        <v>4</v>
      </c>
      <c r="F3917" s="125">
        <v>1752.9335100000001</v>
      </c>
      <c r="G3917" s="125">
        <v>40257.637591999999</v>
      </c>
      <c r="H3917" s="125">
        <v>44685.118769000001</v>
      </c>
      <c r="I3917" s="125">
        <v>42021.885690000003</v>
      </c>
      <c r="J3917" s="125">
        <v>42010.571102000002</v>
      </c>
    </row>
    <row r="3918" spans="1:10" x14ac:dyDescent="0.25">
      <c r="A3918" s="125">
        <v>925415</v>
      </c>
      <c r="B3918" s="125">
        <v>2012</v>
      </c>
      <c r="C3918" s="125">
        <v>53</v>
      </c>
      <c r="D3918" s="125">
        <v>2</v>
      </c>
      <c r="E3918" s="125">
        <v>1</v>
      </c>
      <c r="F3918" s="129">
        <v>3149.9631209999998</v>
      </c>
      <c r="G3918" s="129">
        <v>0</v>
      </c>
      <c r="H3918" s="129">
        <v>4246.9049999999997</v>
      </c>
      <c r="I3918" s="129">
        <v>3152.477582</v>
      </c>
      <c r="J3918" s="129">
        <v>3149.9631209999998</v>
      </c>
    </row>
    <row r="3919" spans="1:10" hidden="1" x14ac:dyDescent="0.25">
      <c r="A3919" s="125">
        <v>925416</v>
      </c>
      <c r="B3919" s="125">
        <v>2012</v>
      </c>
      <c r="C3919" s="125">
        <v>53</v>
      </c>
      <c r="D3919" s="125">
        <v>2</v>
      </c>
      <c r="E3919" s="125">
        <v>2</v>
      </c>
      <c r="F3919" s="125">
        <v>2881.7679499999999</v>
      </c>
      <c r="G3919" s="125">
        <v>0</v>
      </c>
      <c r="H3919" s="125">
        <v>3149.9631209999998</v>
      </c>
      <c r="I3919" s="125">
        <v>2892.9261310000002</v>
      </c>
      <c r="J3919" s="125">
        <v>2881.7679499999999</v>
      </c>
    </row>
    <row r="3920" spans="1:10" hidden="1" x14ac:dyDescent="0.25">
      <c r="A3920" s="125">
        <v>925417</v>
      </c>
      <c r="B3920" s="125">
        <v>2012</v>
      </c>
      <c r="C3920" s="125">
        <v>53</v>
      </c>
      <c r="D3920" s="125">
        <v>2</v>
      </c>
      <c r="E3920" s="125">
        <v>3</v>
      </c>
      <c r="F3920" s="125">
        <v>2359.090459</v>
      </c>
      <c r="G3920" s="125">
        <v>155.27799200000001</v>
      </c>
      <c r="H3920" s="125">
        <v>2881.7679499999999</v>
      </c>
      <c r="I3920" s="125">
        <v>2536.2439730000001</v>
      </c>
      <c r="J3920" s="125">
        <v>2514.3684499999999</v>
      </c>
    </row>
    <row r="3921" spans="1:10" hidden="1" x14ac:dyDescent="0.25">
      <c r="A3921" s="125">
        <v>925418</v>
      </c>
      <c r="B3921" s="125">
        <v>2012</v>
      </c>
      <c r="C3921" s="125">
        <v>53</v>
      </c>
      <c r="D3921" s="125">
        <v>2</v>
      </c>
      <c r="E3921" s="125">
        <v>4</v>
      </c>
      <c r="F3921" s="125">
        <v>3151.1390040000001</v>
      </c>
      <c r="G3921" s="125">
        <v>0</v>
      </c>
      <c r="H3921" s="125">
        <v>4246.9049999999997</v>
      </c>
      <c r="I3921" s="125">
        <v>3152.477582</v>
      </c>
      <c r="J3921" s="125">
        <v>3151.1390040000001</v>
      </c>
    </row>
    <row r="3922" spans="1:10" x14ac:dyDescent="0.25">
      <c r="A3922" s="125">
        <v>925419</v>
      </c>
      <c r="B3922" s="125">
        <v>2012</v>
      </c>
      <c r="C3922" s="125">
        <v>53</v>
      </c>
      <c r="D3922" s="125">
        <v>3</v>
      </c>
      <c r="E3922" s="125">
        <v>1</v>
      </c>
      <c r="F3922" s="129">
        <v>1846.7130520000001</v>
      </c>
      <c r="G3922" s="129">
        <v>0</v>
      </c>
      <c r="H3922" s="129">
        <v>2275.92</v>
      </c>
      <c r="I3922" s="129">
        <v>1848.5022240000001</v>
      </c>
      <c r="J3922" s="129">
        <v>1846.7130520000001</v>
      </c>
    </row>
    <row r="3923" spans="1:10" hidden="1" x14ac:dyDescent="0.25">
      <c r="A3923" s="125">
        <v>925420</v>
      </c>
      <c r="B3923" s="125">
        <v>2012</v>
      </c>
      <c r="C3923" s="125">
        <v>53</v>
      </c>
      <c r="D3923" s="125">
        <v>3</v>
      </c>
      <c r="E3923" s="125">
        <v>2</v>
      </c>
      <c r="F3923" s="125">
        <v>1719.082132</v>
      </c>
      <c r="G3923" s="125">
        <v>0</v>
      </c>
      <c r="H3923" s="125">
        <v>1846.7130520000001</v>
      </c>
      <c r="I3923" s="125">
        <v>1740.1577090000001</v>
      </c>
      <c r="J3923" s="125">
        <v>1719.082132</v>
      </c>
    </row>
    <row r="3924" spans="1:10" hidden="1" x14ac:dyDescent="0.25">
      <c r="A3924" s="125">
        <v>925421</v>
      </c>
      <c r="B3924" s="125">
        <v>2012</v>
      </c>
      <c r="C3924" s="125">
        <v>53</v>
      </c>
      <c r="D3924" s="125">
        <v>3</v>
      </c>
      <c r="E3924" s="125">
        <v>3</v>
      </c>
      <c r="F3924" s="125">
        <v>1176.6604749999999</v>
      </c>
      <c r="G3924" s="125">
        <v>299.28724799999998</v>
      </c>
      <c r="H3924" s="125">
        <v>1719.082132</v>
      </c>
      <c r="I3924" s="125">
        <v>1572.444426</v>
      </c>
      <c r="J3924" s="125">
        <v>1475.947723</v>
      </c>
    </row>
    <row r="3925" spans="1:10" hidden="1" x14ac:dyDescent="0.25">
      <c r="A3925" s="125">
        <v>925422</v>
      </c>
      <c r="B3925" s="125">
        <v>2012</v>
      </c>
      <c r="C3925" s="125">
        <v>53</v>
      </c>
      <c r="D3925" s="125">
        <v>3</v>
      </c>
      <c r="E3925" s="125">
        <v>4</v>
      </c>
      <c r="F3925" s="125">
        <v>1915.1531399999999</v>
      </c>
      <c r="G3925" s="125">
        <v>0</v>
      </c>
      <c r="H3925" s="125">
        <v>2359.090459</v>
      </c>
      <c r="I3925" s="125">
        <v>1916.0532700000001</v>
      </c>
      <c r="J3925" s="125">
        <v>1915.1531399999999</v>
      </c>
    </row>
    <row r="3926" spans="1:10" x14ac:dyDescent="0.25">
      <c r="A3926" s="125">
        <v>925423</v>
      </c>
      <c r="B3926" s="125">
        <v>2012</v>
      </c>
      <c r="C3926" s="125">
        <v>53</v>
      </c>
      <c r="D3926" s="125">
        <v>4</v>
      </c>
      <c r="E3926" s="125">
        <v>1</v>
      </c>
      <c r="F3926" s="129">
        <v>924.21579399999996</v>
      </c>
      <c r="G3926" s="129">
        <v>0</v>
      </c>
      <c r="H3926" s="129">
        <v>1075.3599999999999</v>
      </c>
      <c r="I3926" s="129">
        <v>944.05854399999998</v>
      </c>
      <c r="J3926" s="129">
        <v>924.21579399999996</v>
      </c>
    </row>
    <row r="3927" spans="1:10" hidden="1" x14ac:dyDescent="0.25">
      <c r="A3927" s="125">
        <v>925424</v>
      </c>
      <c r="B3927" s="125">
        <v>2012</v>
      </c>
      <c r="C3927" s="125">
        <v>53</v>
      </c>
      <c r="D3927" s="125">
        <v>4</v>
      </c>
      <c r="E3927" s="125">
        <v>2</v>
      </c>
      <c r="F3927" s="125">
        <v>822.602934</v>
      </c>
      <c r="G3927" s="125">
        <v>0</v>
      </c>
      <c r="H3927" s="125">
        <v>924.21579399999996</v>
      </c>
      <c r="I3927" s="125">
        <v>890.48191699999995</v>
      </c>
      <c r="J3927" s="125">
        <v>822.602934</v>
      </c>
    </row>
    <row r="3928" spans="1:10" hidden="1" x14ac:dyDescent="0.25">
      <c r="A3928" s="125">
        <v>925425</v>
      </c>
      <c r="B3928" s="125">
        <v>2012</v>
      </c>
      <c r="C3928" s="125">
        <v>53</v>
      </c>
      <c r="D3928" s="125">
        <v>4</v>
      </c>
      <c r="E3928" s="125">
        <v>3</v>
      </c>
      <c r="F3928" s="125">
        <v>236.84877399999999</v>
      </c>
      <c r="G3928" s="125">
        <v>460.76708400000001</v>
      </c>
      <c r="H3928" s="125">
        <v>822.602934</v>
      </c>
      <c r="I3928" s="125">
        <v>777.93559400000004</v>
      </c>
      <c r="J3928" s="125">
        <v>697.61585700000001</v>
      </c>
    </row>
    <row r="3929" spans="1:10" hidden="1" x14ac:dyDescent="0.25">
      <c r="A3929" s="125">
        <v>925426</v>
      </c>
      <c r="B3929" s="125">
        <v>2012</v>
      </c>
      <c r="C3929" s="125">
        <v>53</v>
      </c>
      <c r="D3929" s="125">
        <v>4</v>
      </c>
      <c r="E3929" s="125">
        <v>4</v>
      </c>
      <c r="F3929" s="125">
        <v>1032.2117499999999</v>
      </c>
      <c r="G3929" s="125">
        <v>0</v>
      </c>
      <c r="H3929" s="125">
        <v>1176.6604749999999</v>
      </c>
      <c r="I3929" s="125">
        <v>1032.990231</v>
      </c>
      <c r="J3929" s="125">
        <v>1032.2117499999999</v>
      </c>
    </row>
    <row r="3930" spans="1:10" x14ac:dyDescent="0.25">
      <c r="A3930" s="125">
        <v>925427</v>
      </c>
      <c r="B3930" s="125">
        <v>2012</v>
      </c>
      <c r="C3930" s="125">
        <v>53</v>
      </c>
      <c r="D3930" s="125">
        <v>5</v>
      </c>
      <c r="E3930" s="125">
        <v>1</v>
      </c>
      <c r="F3930" s="129">
        <v>133.199501</v>
      </c>
      <c r="G3930" s="129">
        <v>0</v>
      </c>
      <c r="H3930" s="129">
        <v>191.86199999999999</v>
      </c>
      <c r="I3930" s="129">
        <v>180.42702499999999</v>
      </c>
      <c r="J3930" s="129">
        <v>133.199501</v>
      </c>
    </row>
    <row r="3931" spans="1:10" hidden="1" x14ac:dyDescent="0.25">
      <c r="A3931" s="125">
        <v>925428</v>
      </c>
      <c r="B3931" s="125">
        <v>2012</v>
      </c>
      <c r="C3931" s="125">
        <v>53</v>
      </c>
      <c r="D3931" s="125">
        <v>5</v>
      </c>
      <c r="E3931" s="125">
        <v>2</v>
      </c>
      <c r="F3931" s="125">
        <v>130.68214</v>
      </c>
      <c r="G3931" s="125">
        <v>0</v>
      </c>
      <c r="H3931" s="125">
        <v>133.199501</v>
      </c>
      <c r="I3931" s="125">
        <v>130.88183000000001</v>
      </c>
      <c r="J3931" s="125">
        <v>130.68214</v>
      </c>
    </row>
    <row r="3932" spans="1:10" hidden="1" x14ac:dyDescent="0.25">
      <c r="A3932" s="125">
        <v>925429</v>
      </c>
      <c r="B3932" s="125">
        <v>2012</v>
      </c>
      <c r="C3932" s="125">
        <v>53</v>
      </c>
      <c r="D3932" s="125">
        <v>5</v>
      </c>
      <c r="E3932" s="125">
        <v>3</v>
      </c>
      <c r="F3932" s="125">
        <v>0</v>
      </c>
      <c r="G3932" s="125">
        <v>114.99455500000001</v>
      </c>
      <c r="H3932" s="125">
        <v>130.68214</v>
      </c>
      <c r="I3932" s="125">
        <v>127.28440399999999</v>
      </c>
      <c r="J3932" s="125">
        <v>114.99455500000001</v>
      </c>
    </row>
    <row r="3933" spans="1:10" hidden="1" x14ac:dyDescent="0.25">
      <c r="A3933" s="125">
        <v>925430</v>
      </c>
      <c r="B3933" s="125">
        <v>2012</v>
      </c>
      <c r="C3933" s="125">
        <v>53</v>
      </c>
      <c r="D3933" s="125">
        <v>5</v>
      </c>
      <c r="E3933" s="125">
        <v>4</v>
      </c>
      <c r="F3933" s="125">
        <v>220.79834399999999</v>
      </c>
      <c r="G3933" s="125">
        <v>0</v>
      </c>
      <c r="H3933" s="125">
        <v>236.84877399999999</v>
      </c>
      <c r="I3933" s="125">
        <v>222.732587</v>
      </c>
      <c r="J3933" s="125">
        <v>220.79834399999999</v>
      </c>
    </row>
    <row r="3934" spans="1:10" x14ac:dyDescent="0.25">
      <c r="A3934" s="125">
        <v>925431</v>
      </c>
      <c r="B3934" s="125">
        <v>2012</v>
      </c>
      <c r="C3934" s="125">
        <v>54</v>
      </c>
      <c r="D3934" s="125">
        <v>2</v>
      </c>
      <c r="E3934" s="125">
        <v>1</v>
      </c>
      <c r="F3934" s="129">
        <v>4091.3314110000001</v>
      </c>
      <c r="G3934" s="129">
        <v>0</v>
      </c>
      <c r="H3934" s="129">
        <v>5516.0950000000003</v>
      </c>
      <c r="I3934" s="129">
        <v>4094.597319</v>
      </c>
      <c r="J3934" s="129">
        <v>4091.3314110000001</v>
      </c>
    </row>
    <row r="3935" spans="1:10" hidden="1" x14ac:dyDescent="0.25">
      <c r="A3935" s="125">
        <v>925432</v>
      </c>
      <c r="B3935" s="125">
        <v>2012</v>
      </c>
      <c r="C3935" s="125">
        <v>54</v>
      </c>
      <c r="D3935" s="125">
        <v>2</v>
      </c>
      <c r="E3935" s="125">
        <v>2</v>
      </c>
      <c r="F3935" s="125">
        <v>3742.9859580000002</v>
      </c>
      <c r="G3935" s="125">
        <v>0</v>
      </c>
      <c r="H3935" s="125">
        <v>4091.3314110000001</v>
      </c>
      <c r="I3935" s="125">
        <v>3757.4787679999999</v>
      </c>
      <c r="J3935" s="125">
        <v>3742.9859580000002</v>
      </c>
    </row>
    <row r="3936" spans="1:10" hidden="1" x14ac:dyDescent="0.25">
      <c r="A3936" s="125">
        <v>925433</v>
      </c>
      <c r="B3936" s="125">
        <v>2012</v>
      </c>
      <c r="C3936" s="125">
        <v>54</v>
      </c>
      <c r="D3936" s="125">
        <v>2</v>
      </c>
      <c r="E3936" s="125">
        <v>3</v>
      </c>
      <c r="F3936" s="125">
        <v>3064.105998</v>
      </c>
      <c r="G3936" s="125">
        <v>201.682909</v>
      </c>
      <c r="H3936" s="125">
        <v>3742.9859580000002</v>
      </c>
      <c r="I3936" s="125">
        <v>3294.2019420000001</v>
      </c>
      <c r="J3936" s="125">
        <v>3265.7889070000001</v>
      </c>
    </row>
    <row r="3937" spans="1:10" hidden="1" x14ac:dyDescent="0.25">
      <c r="A3937" s="125">
        <v>925434</v>
      </c>
      <c r="B3937" s="125">
        <v>2012</v>
      </c>
      <c r="C3937" s="125">
        <v>54</v>
      </c>
      <c r="D3937" s="125">
        <v>2</v>
      </c>
      <c r="E3937" s="125">
        <v>4</v>
      </c>
      <c r="F3937" s="125">
        <v>4092.8587069999999</v>
      </c>
      <c r="G3937" s="125">
        <v>0</v>
      </c>
      <c r="H3937" s="125">
        <v>5516.0950000000003</v>
      </c>
      <c r="I3937" s="125">
        <v>4094.597319</v>
      </c>
      <c r="J3937" s="125">
        <v>4092.8587069999999</v>
      </c>
    </row>
    <row r="3938" spans="1:10" x14ac:dyDescent="0.25">
      <c r="A3938" s="125">
        <v>925435</v>
      </c>
      <c r="B3938" s="125">
        <v>2012</v>
      </c>
      <c r="C3938" s="125">
        <v>54</v>
      </c>
      <c r="D3938" s="125">
        <v>3</v>
      </c>
      <c r="E3938" s="125">
        <v>1</v>
      </c>
      <c r="F3938" s="129">
        <v>2398.6043079999999</v>
      </c>
      <c r="G3938" s="129">
        <v>0</v>
      </c>
      <c r="H3938" s="129">
        <v>2956.08</v>
      </c>
      <c r="I3938" s="129">
        <v>2400.9281759999999</v>
      </c>
      <c r="J3938" s="129">
        <v>2398.6043079999999</v>
      </c>
    </row>
    <row r="3939" spans="1:10" hidden="1" x14ac:dyDescent="0.25">
      <c r="A3939" s="125">
        <v>925436</v>
      </c>
      <c r="B3939" s="125">
        <v>2012</v>
      </c>
      <c r="C3939" s="125">
        <v>54</v>
      </c>
      <c r="D3939" s="125">
        <v>3</v>
      </c>
      <c r="E3939" s="125">
        <v>2</v>
      </c>
      <c r="F3939" s="125">
        <v>2228.3147920000001</v>
      </c>
      <c r="G3939" s="125">
        <v>0</v>
      </c>
      <c r="H3939" s="125">
        <v>2398.6043079999999</v>
      </c>
      <c r="I3939" s="125">
        <v>2260.2048399999999</v>
      </c>
      <c r="J3939" s="125">
        <v>2228.3147920000001</v>
      </c>
    </row>
    <row r="3940" spans="1:10" hidden="1" x14ac:dyDescent="0.25">
      <c r="A3940" s="125">
        <v>925437</v>
      </c>
      <c r="B3940" s="125">
        <v>2012</v>
      </c>
      <c r="C3940" s="125">
        <v>54</v>
      </c>
      <c r="D3940" s="125">
        <v>3</v>
      </c>
      <c r="E3940" s="125">
        <v>3</v>
      </c>
      <c r="F3940" s="125">
        <v>1525.215052</v>
      </c>
      <c r="G3940" s="125">
        <v>387.94318700000002</v>
      </c>
      <c r="H3940" s="125">
        <v>2228.3147920000001</v>
      </c>
      <c r="I3940" s="125">
        <v>2038.2395409999999</v>
      </c>
      <c r="J3940" s="125">
        <v>1913.1582390000001</v>
      </c>
    </row>
    <row r="3941" spans="1:10" hidden="1" x14ac:dyDescent="0.25">
      <c r="A3941" s="125">
        <v>925438</v>
      </c>
      <c r="B3941" s="125">
        <v>2012</v>
      </c>
      <c r="C3941" s="125">
        <v>54</v>
      </c>
      <c r="D3941" s="125">
        <v>3</v>
      </c>
      <c r="E3941" s="125">
        <v>4</v>
      </c>
      <c r="F3941" s="125">
        <v>2487.4977560000002</v>
      </c>
      <c r="G3941" s="125">
        <v>0</v>
      </c>
      <c r="H3941" s="125">
        <v>3064.105998</v>
      </c>
      <c r="I3941" s="125">
        <v>2488.6668909999999</v>
      </c>
      <c r="J3941" s="125">
        <v>2487.4977560000002</v>
      </c>
    </row>
    <row r="3942" spans="1:10" x14ac:dyDescent="0.25">
      <c r="A3942" s="125">
        <v>925439</v>
      </c>
      <c r="B3942" s="125">
        <v>2012</v>
      </c>
      <c r="C3942" s="125">
        <v>54</v>
      </c>
      <c r="D3942" s="125">
        <v>4</v>
      </c>
      <c r="E3942" s="125">
        <v>1</v>
      </c>
      <c r="F3942" s="129">
        <v>1176.2746460000001</v>
      </c>
      <c r="G3942" s="129">
        <v>0</v>
      </c>
      <c r="H3942" s="129">
        <v>1368.64</v>
      </c>
      <c r="I3942" s="129">
        <v>1201.5290560000001</v>
      </c>
      <c r="J3942" s="129">
        <v>1176.2746460000001</v>
      </c>
    </row>
    <row r="3943" spans="1:10" hidden="1" x14ac:dyDescent="0.25">
      <c r="A3943" s="125">
        <v>925440</v>
      </c>
      <c r="B3943" s="125">
        <v>2012</v>
      </c>
      <c r="C3943" s="125">
        <v>54</v>
      </c>
      <c r="D3943" s="125">
        <v>4</v>
      </c>
      <c r="E3943" s="125">
        <v>2</v>
      </c>
      <c r="F3943" s="125">
        <v>1046.949188</v>
      </c>
      <c r="G3943" s="125">
        <v>0</v>
      </c>
      <c r="H3943" s="125">
        <v>1176.2746460000001</v>
      </c>
      <c r="I3943" s="125">
        <v>1133.3406219999999</v>
      </c>
      <c r="J3943" s="125">
        <v>1046.949188</v>
      </c>
    </row>
    <row r="3944" spans="1:10" hidden="1" x14ac:dyDescent="0.25">
      <c r="A3944" s="125">
        <v>925441</v>
      </c>
      <c r="B3944" s="125">
        <v>2012</v>
      </c>
      <c r="C3944" s="125">
        <v>54</v>
      </c>
      <c r="D3944" s="125">
        <v>4</v>
      </c>
      <c r="E3944" s="125">
        <v>3</v>
      </c>
      <c r="F3944" s="125">
        <v>301.443894</v>
      </c>
      <c r="G3944" s="125">
        <v>586.430834</v>
      </c>
      <c r="H3944" s="125">
        <v>1046.949188</v>
      </c>
      <c r="I3944" s="125">
        <v>990.09984699999995</v>
      </c>
      <c r="J3944" s="125">
        <v>887.87472700000001</v>
      </c>
    </row>
    <row r="3945" spans="1:10" hidden="1" x14ac:dyDescent="0.25">
      <c r="A3945" s="125">
        <v>925442</v>
      </c>
      <c r="B3945" s="125">
        <v>2012</v>
      </c>
      <c r="C3945" s="125">
        <v>54</v>
      </c>
      <c r="D3945" s="125">
        <v>4</v>
      </c>
      <c r="E3945" s="125">
        <v>4</v>
      </c>
      <c r="F3945" s="125">
        <v>1337.977208</v>
      </c>
      <c r="G3945" s="125">
        <v>0</v>
      </c>
      <c r="H3945" s="125">
        <v>1525.215052</v>
      </c>
      <c r="I3945" s="125">
        <v>1338.986294</v>
      </c>
      <c r="J3945" s="125">
        <v>1337.977208</v>
      </c>
    </row>
    <row r="3946" spans="1:10" x14ac:dyDescent="0.25">
      <c r="A3946" s="125">
        <v>925443</v>
      </c>
      <c r="B3946" s="125">
        <v>2012</v>
      </c>
      <c r="C3946" s="125">
        <v>54</v>
      </c>
      <c r="D3946" s="125">
        <v>5</v>
      </c>
      <c r="E3946" s="125">
        <v>1</v>
      </c>
      <c r="F3946" s="129">
        <v>185.45959199999999</v>
      </c>
      <c r="G3946" s="129">
        <v>0</v>
      </c>
      <c r="H3946" s="129">
        <v>267.13799999999998</v>
      </c>
      <c r="I3946" s="129">
        <v>251.21657500000001</v>
      </c>
      <c r="J3946" s="129">
        <v>185.45959199999999</v>
      </c>
    </row>
    <row r="3947" spans="1:10" hidden="1" x14ac:dyDescent="0.25">
      <c r="A3947" s="125">
        <v>925444</v>
      </c>
      <c r="B3947" s="125">
        <v>2012</v>
      </c>
      <c r="C3947" s="125">
        <v>54</v>
      </c>
      <c r="D3947" s="125">
        <v>5</v>
      </c>
      <c r="E3947" s="125">
        <v>2</v>
      </c>
      <c r="F3947" s="125">
        <v>181.95455799999999</v>
      </c>
      <c r="G3947" s="125">
        <v>0</v>
      </c>
      <c r="H3947" s="125">
        <v>185.45959199999999</v>
      </c>
      <c r="I3947" s="125">
        <v>182.232595</v>
      </c>
      <c r="J3947" s="125">
        <v>181.95455799999999</v>
      </c>
    </row>
    <row r="3948" spans="1:10" hidden="1" x14ac:dyDescent="0.25">
      <c r="A3948" s="125">
        <v>925445</v>
      </c>
      <c r="B3948" s="125">
        <v>2012</v>
      </c>
      <c r="C3948" s="125">
        <v>54</v>
      </c>
      <c r="D3948" s="125">
        <v>5</v>
      </c>
      <c r="E3948" s="125">
        <v>3</v>
      </c>
      <c r="F3948" s="125">
        <v>0</v>
      </c>
      <c r="G3948" s="125">
        <v>157.85547199999999</v>
      </c>
      <c r="H3948" s="125">
        <v>181.95455799999999</v>
      </c>
      <c r="I3948" s="125">
        <v>177.22373999999999</v>
      </c>
      <c r="J3948" s="125">
        <v>157.85547199999999</v>
      </c>
    </row>
    <row r="3949" spans="1:10" hidden="1" x14ac:dyDescent="0.25">
      <c r="A3949" s="125">
        <v>925446</v>
      </c>
      <c r="B3949" s="125">
        <v>2012</v>
      </c>
      <c r="C3949" s="125">
        <v>54</v>
      </c>
      <c r="D3949" s="125">
        <v>5</v>
      </c>
      <c r="E3949" s="125">
        <v>4</v>
      </c>
      <c r="F3949" s="125">
        <v>281.016074</v>
      </c>
      <c r="G3949" s="125">
        <v>0</v>
      </c>
      <c r="H3949" s="125">
        <v>301.443894</v>
      </c>
      <c r="I3949" s="125">
        <v>283.47783700000002</v>
      </c>
      <c r="J3949" s="125">
        <v>281.016074</v>
      </c>
    </row>
    <row r="3950" spans="1:10" x14ac:dyDescent="0.25">
      <c r="A3950" s="125">
        <v>925447</v>
      </c>
      <c r="B3950" s="125">
        <v>2012</v>
      </c>
      <c r="C3950" s="125">
        <v>55</v>
      </c>
      <c r="D3950" s="125">
        <v>2</v>
      </c>
      <c r="E3950" s="125">
        <v>1</v>
      </c>
      <c r="F3950" s="129">
        <v>131096.03771400001</v>
      </c>
      <c r="G3950" s="129">
        <v>0</v>
      </c>
      <c r="H3950" s="129">
        <v>176998.1802</v>
      </c>
      <c r="I3950" s="129">
        <v>131385.74916199999</v>
      </c>
      <c r="J3950" s="129">
        <v>131096.03771400001</v>
      </c>
    </row>
    <row r="3951" spans="1:10" hidden="1" x14ac:dyDescent="0.25">
      <c r="A3951" s="125">
        <v>925448</v>
      </c>
      <c r="B3951" s="125">
        <v>2012</v>
      </c>
      <c r="C3951" s="125">
        <v>55</v>
      </c>
      <c r="D3951" s="125">
        <v>2</v>
      </c>
      <c r="E3951" s="125">
        <v>2</v>
      </c>
      <c r="F3951" s="125">
        <v>120050.85746100001</v>
      </c>
      <c r="G3951" s="125">
        <v>0</v>
      </c>
      <c r="H3951" s="125">
        <v>131096.03771400001</v>
      </c>
      <c r="I3951" s="125">
        <v>120398.601037</v>
      </c>
      <c r="J3951" s="125">
        <v>120050.85746100001</v>
      </c>
    </row>
    <row r="3952" spans="1:10" hidden="1" x14ac:dyDescent="0.25">
      <c r="A3952" s="125">
        <v>925449</v>
      </c>
      <c r="B3952" s="125">
        <v>2012</v>
      </c>
      <c r="C3952" s="125">
        <v>55</v>
      </c>
      <c r="D3952" s="125">
        <v>2</v>
      </c>
      <c r="E3952" s="125">
        <v>3</v>
      </c>
      <c r="F3952" s="125">
        <v>86280.173880999995</v>
      </c>
      <c r="G3952" s="125">
        <v>18206.019063</v>
      </c>
      <c r="H3952" s="125">
        <v>120050.85746100001</v>
      </c>
      <c r="I3952" s="125">
        <v>105656.759651</v>
      </c>
      <c r="J3952" s="125">
        <v>104486.19294399999</v>
      </c>
    </row>
    <row r="3953" spans="1:10" hidden="1" x14ac:dyDescent="0.25">
      <c r="A3953" s="125">
        <v>925450</v>
      </c>
      <c r="B3953" s="125">
        <v>2012</v>
      </c>
      <c r="C3953" s="125">
        <v>55</v>
      </c>
      <c r="D3953" s="125">
        <v>2</v>
      </c>
      <c r="E3953" s="125">
        <v>4</v>
      </c>
      <c r="F3953" s="125">
        <v>131368.21731599999</v>
      </c>
      <c r="G3953" s="125">
        <v>0</v>
      </c>
      <c r="H3953" s="125">
        <v>176998.1802</v>
      </c>
      <c r="I3953" s="125">
        <v>131385.74916199999</v>
      </c>
      <c r="J3953" s="125">
        <v>131368.21731599999</v>
      </c>
    </row>
    <row r="3954" spans="1:10" x14ac:dyDescent="0.25">
      <c r="A3954" s="125">
        <v>925451</v>
      </c>
      <c r="B3954" s="125">
        <v>2012</v>
      </c>
      <c r="C3954" s="125">
        <v>55</v>
      </c>
      <c r="D3954" s="125">
        <v>3</v>
      </c>
      <c r="E3954" s="125">
        <v>1</v>
      </c>
      <c r="F3954" s="129">
        <v>197785.75902200001</v>
      </c>
      <c r="G3954" s="129">
        <v>0</v>
      </c>
      <c r="H3954" s="129">
        <v>244627.91875000001</v>
      </c>
      <c r="I3954" s="129">
        <v>198686.79560899999</v>
      </c>
      <c r="J3954" s="129">
        <v>197785.75902200001</v>
      </c>
    </row>
    <row r="3955" spans="1:10" hidden="1" x14ac:dyDescent="0.25">
      <c r="A3955" s="125">
        <v>925452</v>
      </c>
      <c r="B3955" s="125">
        <v>2012</v>
      </c>
      <c r="C3955" s="125">
        <v>55</v>
      </c>
      <c r="D3955" s="125">
        <v>3</v>
      </c>
      <c r="E3955" s="125">
        <v>2</v>
      </c>
      <c r="F3955" s="125">
        <v>184388.33679599999</v>
      </c>
      <c r="G3955" s="125">
        <v>0</v>
      </c>
      <c r="H3955" s="125">
        <v>197785.75902200001</v>
      </c>
      <c r="I3955" s="125">
        <v>186373.52072599999</v>
      </c>
      <c r="J3955" s="125">
        <v>184388.33679599999</v>
      </c>
    </row>
    <row r="3956" spans="1:10" hidden="1" x14ac:dyDescent="0.25">
      <c r="A3956" s="125">
        <v>925453</v>
      </c>
      <c r="B3956" s="125">
        <v>2012</v>
      </c>
      <c r="C3956" s="125">
        <v>55</v>
      </c>
      <c r="D3956" s="125">
        <v>3</v>
      </c>
      <c r="E3956" s="125">
        <v>3</v>
      </c>
      <c r="F3956" s="125">
        <v>136339.83315200001</v>
      </c>
      <c r="G3956" s="125">
        <v>23349.570638000001</v>
      </c>
      <c r="H3956" s="125">
        <v>184388.33679599999</v>
      </c>
      <c r="I3956" s="125">
        <v>168660.01166700001</v>
      </c>
      <c r="J3956" s="125">
        <v>159689.40379000001</v>
      </c>
    </row>
    <row r="3957" spans="1:10" hidden="1" x14ac:dyDescent="0.25">
      <c r="A3957" s="125">
        <v>925454</v>
      </c>
      <c r="B3957" s="125">
        <v>2012</v>
      </c>
      <c r="C3957" s="125">
        <v>55</v>
      </c>
      <c r="D3957" s="125">
        <v>3</v>
      </c>
      <c r="E3957" s="125">
        <v>4</v>
      </c>
      <c r="F3957" s="125">
        <v>70036.580732999995</v>
      </c>
      <c r="G3957" s="125">
        <v>0</v>
      </c>
      <c r="H3957" s="125">
        <v>86280.173880999995</v>
      </c>
      <c r="I3957" s="125">
        <v>70076.757226000002</v>
      </c>
      <c r="J3957" s="125">
        <v>70036.580732999995</v>
      </c>
    </row>
    <row r="3958" spans="1:10" x14ac:dyDescent="0.25">
      <c r="A3958" s="125">
        <v>925455</v>
      </c>
      <c r="B3958" s="125">
        <v>2012</v>
      </c>
      <c r="C3958" s="125">
        <v>55</v>
      </c>
      <c r="D3958" s="125">
        <v>4</v>
      </c>
      <c r="E3958" s="125">
        <v>1</v>
      </c>
      <c r="F3958" s="129">
        <v>118181.654914</v>
      </c>
      <c r="G3958" s="129">
        <v>0</v>
      </c>
      <c r="H3958" s="129">
        <v>134744.89000000001</v>
      </c>
      <c r="I3958" s="129">
        <v>118292.538931</v>
      </c>
      <c r="J3958" s="129">
        <v>118181.654914</v>
      </c>
    </row>
    <row r="3959" spans="1:10" hidden="1" x14ac:dyDescent="0.25">
      <c r="A3959" s="125">
        <v>925456</v>
      </c>
      <c r="B3959" s="125">
        <v>2012</v>
      </c>
      <c r="C3959" s="125">
        <v>55</v>
      </c>
      <c r="D3959" s="125">
        <v>4</v>
      </c>
      <c r="E3959" s="125">
        <v>2</v>
      </c>
      <c r="F3959" s="125">
        <v>110584.84639599999</v>
      </c>
      <c r="G3959" s="125">
        <v>0</v>
      </c>
      <c r="H3959" s="125">
        <v>118181.654914</v>
      </c>
      <c r="I3959" s="125">
        <v>113868.02451</v>
      </c>
      <c r="J3959" s="125">
        <v>110584.84639599999</v>
      </c>
    </row>
    <row r="3960" spans="1:10" hidden="1" x14ac:dyDescent="0.25">
      <c r="A3960" s="125">
        <v>925457</v>
      </c>
      <c r="B3960" s="125">
        <v>2012</v>
      </c>
      <c r="C3960" s="125">
        <v>55</v>
      </c>
      <c r="D3960" s="125">
        <v>4</v>
      </c>
      <c r="E3960" s="125">
        <v>3</v>
      </c>
      <c r="F3960" s="125">
        <v>50762.111172999998</v>
      </c>
      <c r="G3960" s="125">
        <v>42218.936287999997</v>
      </c>
      <c r="H3960" s="125">
        <v>110584.84639599999</v>
      </c>
      <c r="I3960" s="125">
        <v>104580.08923699999</v>
      </c>
      <c r="J3960" s="125">
        <v>92981.047460000002</v>
      </c>
    </row>
    <row r="3961" spans="1:10" hidden="1" x14ac:dyDescent="0.25">
      <c r="A3961" s="125">
        <v>925458</v>
      </c>
      <c r="B3961" s="125">
        <v>2012</v>
      </c>
      <c r="C3961" s="125">
        <v>55</v>
      </c>
      <c r="D3961" s="125">
        <v>4</v>
      </c>
      <c r="E3961" s="125">
        <v>4</v>
      </c>
      <c r="F3961" s="125">
        <v>119681.246386</v>
      </c>
      <c r="G3961" s="125">
        <v>0</v>
      </c>
      <c r="H3961" s="125">
        <v>136339.83315200001</v>
      </c>
      <c r="I3961" s="125">
        <v>119692.739524</v>
      </c>
      <c r="J3961" s="125">
        <v>119681.246386</v>
      </c>
    </row>
    <row r="3962" spans="1:10" x14ac:dyDescent="0.25">
      <c r="A3962" s="125">
        <v>925459</v>
      </c>
      <c r="B3962" s="125">
        <v>2012</v>
      </c>
      <c r="C3962" s="125">
        <v>55</v>
      </c>
      <c r="D3962" s="125">
        <v>5</v>
      </c>
      <c r="E3962" s="125">
        <v>1</v>
      </c>
      <c r="F3962" s="129">
        <v>58083.023286000003</v>
      </c>
      <c r="G3962" s="129">
        <v>0</v>
      </c>
      <c r="H3962" s="129">
        <v>61765.190349999997</v>
      </c>
      <c r="I3962" s="129">
        <v>58083.985005000002</v>
      </c>
      <c r="J3962" s="129">
        <v>58083.023286000003</v>
      </c>
    </row>
    <row r="3963" spans="1:10" hidden="1" x14ac:dyDescent="0.25">
      <c r="A3963" s="125">
        <v>925460</v>
      </c>
      <c r="B3963" s="125">
        <v>2012</v>
      </c>
      <c r="C3963" s="125">
        <v>55</v>
      </c>
      <c r="D3963" s="125">
        <v>5</v>
      </c>
      <c r="E3963" s="125">
        <v>2</v>
      </c>
      <c r="F3963" s="125">
        <v>55628.394112000002</v>
      </c>
      <c r="G3963" s="125">
        <v>0</v>
      </c>
      <c r="H3963" s="125">
        <v>58083.023286000003</v>
      </c>
      <c r="I3963" s="125">
        <v>57072.378681000002</v>
      </c>
      <c r="J3963" s="125">
        <v>55628.394112000002</v>
      </c>
    </row>
    <row r="3964" spans="1:10" hidden="1" x14ac:dyDescent="0.25">
      <c r="A3964" s="125">
        <v>925461</v>
      </c>
      <c r="B3964" s="125">
        <v>2012</v>
      </c>
      <c r="C3964" s="125">
        <v>55</v>
      </c>
      <c r="D3964" s="125">
        <v>5</v>
      </c>
      <c r="E3964" s="125">
        <v>3</v>
      </c>
      <c r="F3964" s="125">
        <v>0</v>
      </c>
      <c r="G3964" s="125">
        <v>45332.206887</v>
      </c>
      <c r="H3964" s="125">
        <v>55628.394112000002</v>
      </c>
      <c r="I3964" s="125">
        <v>54182.055865000002</v>
      </c>
      <c r="J3964" s="125">
        <v>45332.206887</v>
      </c>
    </row>
    <row r="3965" spans="1:10" hidden="1" x14ac:dyDescent="0.25">
      <c r="A3965" s="125">
        <v>925462</v>
      </c>
      <c r="B3965" s="125">
        <v>2012</v>
      </c>
      <c r="C3965" s="125">
        <v>55</v>
      </c>
      <c r="D3965" s="125">
        <v>5</v>
      </c>
      <c r="E3965" s="125">
        <v>4</v>
      </c>
      <c r="F3965" s="125">
        <v>47736.662996999999</v>
      </c>
      <c r="G3965" s="125">
        <v>0</v>
      </c>
      <c r="H3965" s="125">
        <v>50762.111172999998</v>
      </c>
      <c r="I3965" s="125">
        <v>47736.689347</v>
      </c>
      <c r="J3965" s="125">
        <v>47736.662996999999</v>
      </c>
    </row>
    <row r="3966" spans="1:10" x14ac:dyDescent="0.25">
      <c r="A3966" s="125">
        <v>925463</v>
      </c>
      <c r="B3966" s="125">
        <v>2012</v>
      </c>
      <c r="C3966" s="125">
        <v>56</v>
      </c>
      <c r="D3966" s="125">
        <v>3</v>
      </c>
      <c r="E3966" s="125">
        <v>1</v>
      </c>
      <c r="F3966" s="129">
        <v>6681.5466839999999</v>
      </c>
      <c r="G3966" s="129">
        <v>0</v>
      </c>
      <c r="H3966" s="129">
        <v>8263.9562499999993</v>
      </c>
      <c r="I3966" s="129">
        <v>6711.9852659999997</v>
      </c>
      <c r="J3966" s="129">
        <v>6681.5466839999999</v>
      </c>
    </row>
    <row r="3967" spans="1:10" hidden="1" x14ac:dyDescent="0.25">
      <c r="A3967" s="125">
        <v>925464</v>
      </c>
      <c r="B3967" s="125">
        <v>2012</v>
      </c>
      <c r="C3967" s="125">
        <v>56</v>
      </c>
      <c r="D3967" s="125">
        <v>3</v>
      </c>
      <c r="E3967" s="125">
        <v>2</v>
      </c>
      <c r="F3967" s="125">
        <v>6228.9584770000001</v>
      </c>
      <c r="G3967" s="125">
        <v>0</v>
      </c>
      <c r="H3967" s="125">
        <v>6681.5466839999999</v>
      </c>
      <c r="I3967" s="125">
        <v>6296.0214409999999</v>
      </c>
      <c r="J3967" s="125">
        <v>6228.9584770000001</v>
      </c>
    </row>
    <row r="3968" spans="1:10" hidden="1" x14ac:dyDescent="0.25">
      <c r="A3968" s="125">
        <v>925465</v>
      </c>
      <c r="B3968" s="125">
        <v>2012</v>
      </c>
      <c r="C3968" s="125">
        <v>56</v>
      </c>
      <c r="D3968" s="125">
        <v>3</v>
      </c>
      <c r="E3968" s="125">
        <v>3</v>
      </c>
      <c r="F3968" s="125">
        <v>4605.7965180000001</v>
      </c>
      <c r="G3968" s="125">
        <v>788.78907700000002</v>
      </c>
      <c r="H3968" s="125">
        <v>6228.9584770000001</v>
      </c>
      <c r="I3968" s="125">
        <v>5697.6283190000004</v>
      </c>
      <c r="J3968" s="125">
        <v>5394.5855949999996</v>
      </c>
    </row>
    <row r="3969" spans="1:10" hidden="1" x14ac:dyDescent="0.25">
      <c r="A3969" s="125">
        <v>925466</v>
      </c>
      <c r="B3969" s="125">
        <v>2012</v>
      </c>
      <c r="C3969" s="125">
        <v>56</v>
      </c>
      <c r="D3969" s="125">
        <v>3</v>
      </c>
      <c r="E3969" s="125">
        <v>4</v>
      </c>
      <c r="F3969" s="125">
        <v>6708.1371429999999</v>
      </c>
      <c r="G3969" s="125">
        <v>0</v>
      </c>
      <c r="H3969" s="125">
        <v>8263.9562499999993</v>
      </c>
      <c r="I3969" s="125">
        <v>6711.9852659999997</v>
      </c>
      <c r="J3969" s="125">
        <v>6708.1371429999999</v>
      </c>
    </row>
    <row r="3970" spans="1:10" x14ac:dyDescent="0.25">
      <c r="A3970" s="125">
        <v>925467</v>
      </c>
      <c r="B3970" s="125">
        <v>2012</v>
      </c>
      <c r="C3970" s="125">
        <v>56</v>
      </c>
      <c r="D3970" s="125">
        <v>4</v>
      </c>
      <c r="E3970" s="125">
        <v>1</v>
      </c>
      <c r="F3970" s="129">
        <v>3995.5739819999999</v>
      </c>
      <c r="G3970" s="129">
        <v>0</v>
      </c>
      <c r="H3970" s="129">
        <v>4555.5562499999996</v>
      </c>
      <c r="I3970" s="129">
        <v>3999.3228319999998</v>
      </c>
      <c r="J3970" s="129">
        <v>3995.5739819999999</v>
      </c>
    </row>
    <row r="3971" spans="1:10" hidden="1" x14ac:dyDescent="0.25">
      <c r="A3971" s="125">
        <v>925468</v>
      </c>
      <c r="B3971" s="125">
        <v>2012</v>
      </c>
      <c r="C3971" s="125">
        <v>56</v>
      </c>
      <c r="D3971" s="125">
        <v>4</v>
      </c>
      <c r="E3971" s="125">
        <v>2</v>
      </c>
      <c r="F3971" s="125">
        <v>3733.7904960000001</v>
      </c>
      <c r="G3971" s="125">
        <v>0</v>
      </c>
      <c r="H3971" s="125">
        <v>3995.5739819999999</v>
      </c>
      <c r="I3971" s="125">
        <v>3849.7355320000001</v>
      </c>
      <c r="J3971" s="125">
        <v>3733.7904960000001</v>
      </c>
    </row>
    <row r="3972" spans="1:10" hidden="1" x14ac:dyDescent="0.25">
      <c r="A3972" s="125">
        <v>925469</v>
      </c>
      <c r="B3972" s="125">
        <v>2012</v>
      </c>
      <c r="C3972" s="125">
        <v>56</v>
      </c>
      <c r="D3972" s="125">
        <v>4</v>
      </c>
      <c r="E3972" s="125">
        <v>3</v>
      </c>
      <c r="F3972" s="125">
        <v>1713.9336390000001</v>
      </c>
      <c r="G3972" s="125">
        <v>1425.481593</v>
      </c>
      <c r="H3972" s="125">
        <v>3733.7904960000001</v>
      </c>
      <c r="I3972" s="125">
        <v>3531.0456720000002</v>
      </c>
      <c r="J3972" s="125">
        <v>3139.4152330000002</v>
      </c>
    </row>
    <row r="3973" spans="1:10" hidden="1" x14ac:dyDescent="0.25">
      <c r="A3973" s="125">
        <v>925470</v>
      </c>
      <c r="B3973" s="125">
        <v>2012</v>
      </c>
      <c r="C3973" s="125">
        <v>56</v>
      </c>
      <c r="D3973" s="125">
        <v>4</v>
      </c>
      <c r="E3973" s="125">
        <v>4</v>
      </c>
      <c r="F3973" s="125">
        <v>4043.0405049999999</v>
      </c>
      <c r="G3973" s="125">
        <v>0</v>
      </c>
      <c r="H3973" s="125">
        <v>4605.7965180000001</v>
      </c>
      <c r="I3973" s="125">
        <v>4043.4287629999999</v>
      </c>
      <c r="J3973" s="125">
        <v>4043.0405049999999</v>
      </c>
    </row>
    <row r="3974" spans="1:10" x14ac:dyDescent="0.25">
      <c r="A3974" s="125">
        <v>925471</v>
      </c>
      <c r="B3974" s="125">
        <v>2012</v>
      </c>
      <c r="C3974" s="125">
        <v>56</v>
      </c>
      <c r="D3974" s="125">
        <v>5</v>
      </c>
      <c r="E3974" s="125">
        <v>1</v>
      </c>
      <c r="F3974" s="129">
        <v>1962.2728709999999</v>
      </c>
      <c r="G3974" s="129">
        <v>0</v>
      </c>
      <c r="H3974" s="129">
        <v>2086.6709500000002</v>
      </c>
      <c r="I3974" s="129">
        <v>1962.3053609999999</v>
      </c>
      <c r="J3974" s="129">
        <v>1962.2728709999999</v>
      </c>
    </row>
    <row r="3975" spans="1:10" hidden="1" x14ac:dyDescent="0.25">
      <c r="A3975" s="125">
        <v>925472</v>
      </c>
      <c r="B3975" s="125">
        <v>2012</v>
      </c>
      <c r="C3975" s="125">
        <v>56</v>
      </c>
      <c r="D3975" s="125">
        <v>5</v>
      </c>
      <c r="E3975" s="125">
        <v>2</v>
      </c>
      <c r="F3975" s="125">
        <v>1879.345847</v>
      </c>
      <c r="G3975" s="125">
        <v>0</v>
      </c>
      <c r="H3975" s="125">
        <v>1962.2728709999999</v>
      </c>
      <c r="I3975" s="125">
        <v>1928.1293230000001</v>
      </c>
      <c r="J3975" s="125">
        <v>1879.345847</v>
      </c>
    </row>
    <row r="3976" spans="1:10" hidden="1" x14ac:dyDescent="0.25">
      <c r="A3976" s="125">
        <v>925473</v>
      </c>
      <c r="B3976" s="125">
        <v>2012</v>
      </c>
      <c r="C3976" s="125">
        <v>56</v>
      </c>
      <c r="D3976" s="125">
        <v>5</v>
      </c>
      <c r="E3976" s="125">
        <v>3</v>
      </c>
      <c r="F3976" s="125">
        <v>0</v>
      </c>
      <c r="G3976" s="125">
        <v>1531.5001649999999</v>
      </c>
      <c r="H3976" s="125">
        <v>1879.345847</v>
      </c>
      <c r="I3976" s="125">
        <v>1830.482855</v>
      </c>
      <c r="J3976" s="125">
        <v>1531.5001649999999</v>
      </c>
    </row>
    <row r="3977" spans="1:10" hidden="1" x14ac:dyDescent="0.25">
      <c r="A3977" s="125">
        <v>925474</v>
      </c>
      <c r="B3977" s="125">
        <v>2012</v>
      </c>
      <c r="C3977" s="125">
        <v>56</v>
      </c>
      <c r="D3977" s="125">
        <v>5</v>
      </c>
      <c r="E3977" s="125">
        <v>4</v>
      </c>
      <c r="F3977" s="125">
        <v>1611.782305</v>
      </c>
      <c r="G3977" s="125">
        <v>0</v>
      </c>
      <c r="H3977" s="125">
        <v>1713.9336390000001</v>
      </c>
      <c r="I3977" s="125">
        <v>1611.7831940000001</v>
      </c>
      <c r="J3977" s="125">
        <v>1611.782305</v>
      </c>
    </row>
    <row r="3978" spans="1:10" x14ac:dyDescent="0.25">
      <c r="A3978" s="125">
        <v>925475</v>
      </c>
      <c r="B3978" s="125">
        <v>2012</v>
      </c>
      <c r="C3978" s="125">
        <v>57</v>
      </c>
      <c r="D3978" s="125">
        <v>2</v>
      </c>
      <c r="E3978" s="125">
        <v>1</v>
      </c>
      <c r="F3978" s="129">
        <v>114523.702649</v>
      </c>
      <c r="G3978" s="129">
        <v>0</v>
      </c>
      <c r="H3978" s="129">
        <v>154586.28020000001</v>
      </c>
      <c r="I3978" s="129">
        <v>114749.395792</v>
      </c>
      <c r="J3978" s="129">
        <v>114523.702649</v>
      </c>
    </row>
    <row r="3979" spans="1:10" hidden="1" x14ac:dyDescent="0.25">
      <c r="A3979" s="125">
        <v>925476</v>
      </c>
      <c r="B3979" s="125">
        <v>2012</v>
      </c>
      <c r="C3979" s="125">
        <v>57</v>
      </c>
      <c r="D3979" s="125">
        <v>2</v>
      </c>
      <c r="E3979" s="125">
        <v>2</v>
      </c>
      <c r="F3979" s="125">
        <v>104918.60023900001</v>
      </c>
      <c r="G3979" s="125">
        <v>0</v>
      </c>
      <c r="H3979" s="125">
        <v>114523.702649</v>
      </c>
      <c r="I3979" s="125">
        <v>105178.56851300001</v>
      </c>
      <c r="J3979" s="125">
        <v>104918.60023900001</v>
      </c>
    </row>
    <row r="3980" spans="1:10" hidden="1" x14ac:dyDescent="0.25">
      <c r="A3980" s="125">
        <v>925477</v>
      </c>
      <c r="B3980" s="125">
        <v>2012</v>
      </c>
      <c r="C3980" s="125">
        <v>57</v>
      </c>
      <c r="D3980" s="125">
        <v>2</v>
      </c>
      <c r="E3980" s="125">
        <v>3</v>
      </c>
      <c r="F3980" s="125">
        <v>82888.848803000001</v>
      </c>
      <c r="G3980" s="125">
        <v>8589.1279500000001</v>
      </c>
      <c r="H3980" s="125">
        <v>104918.60023900001</v>
      </c>
      <c r="I3980" s="125">
        <v>92338.860071000003</v>
      </c>
      <c r="J3980" s="125">
        <v>91477.976752999995</v>
      </c>
    </row>
    <row r="3981" spans="1:10" hidden="1" x14ac:dyDescent="0.25">
      <c r="A3981" s="125">
        <v>925478</v>
      </c>
      <c r="B3981" s="125">
        <v>2012</v>
      </c>
      <c r="C3981" s="125">
        <v>57</v>
      </c>
      <c r="D3981" s="125">
        <v>2</v>
      </c>
      <c r="E3981" s="125">
        <v>4</v>
      </c>
      <c r="F3981" s="125">
        <v>114740.680869</v>
      </c>
      <c r="G3981" s="125">
        <v>0</v>
      </c>
      <c r="H3981" s="125">
        <v>154586.28020000001</v>
      </c>
      <c r="I3981" s="125">
        <v>114749.395792</v>
      </c>
      <c r="J3981" s="125">
        <v>114740.680869</v>
      </c>
    </row>
    <row r="3982" spans="1:10" x14ac:dyDescent="0.25">
      <c r="A3982" s="125">
        <v>925479</v>
      </c>
      <c r="B3982" s="125">
        <v>2012</v>
      </c>
      <c r="C3982" s="125">
        <v>57</v>
      </c>
      <c r="D3982" s="125">
        <v>3</v>
      </c>
      <c r="E3982" s="125">
        <v>1</v>
      </c>
      <c r="F3982" s="129">
        <v>59346.813514000001</v>
      </c>
      <c r="G3982" s="129">
        <v>0</v>
      </c>
      <c r="H3982" s="129">
        <v>73231.790500000003</v>
      </c>
      <c r="I3982" s="129">
        <v>59478.860244000003</v>
      </c>
      <c r="J3982" s="129">
        <v>59346.813514000001</v>
      </c>
    </row>
    <row r="3983" spans="1:10" hidden="1" x14ac:dyDescent="0.25">
      <c r="A3983" s="125">
        <v>925480</v>
      </c>
      <c r="B3983" s="125">
        <v>2012</v>
      </c>
      <c r="C3983" s="125">
        <v>57</v>
      </c>
      <c r="D3983" s="125">
        <v>3</v>
      </c>
      <c r="E3983" s="125">
        <v>2</v>
      </c>
      <c r="F3983" s="125">
        <v>55425.714001</v>
      </c>
      <c r="G3983" s="125">
        <v>0</v>
      </c>
      <c r="H3983" s="125">
        <v>59346.813514000001</v>
      </c>
      <c r="I3983" s="125">
        <v>55922.502374000003</v>
      </c>
      <c r="J3983" s="125">
        <v>55425.714001</v>
      </c>
    </row>
    <row r="3984" spans="1:10" hidden="1" x14ac:dyDescent="0.25">
      <c r="A3984" s="125">
        <v>925481</v>
      </c>
      <c r="B3984" s="125">
        <v>2012</v>
      </c>
      <c r="C3984" s="125">
        <v>57</v>
      </c>
      <c r="D3984" s="125">
        <v>3</v>
      </c>
      <c r="E3984" s="125">
        <v>3</v>
      </c>
      <c r="F3984" s="125">
        <v>33623.044319000001</v>
      </c>
      <c r="G3984" s="125">
        <v>14380.020973000001</v>
      </c>
      <c r="H3984" s="125">
        <v>55425.714001</v>
      </c>
      <c r="I3984" s="125">
        <v>50697.900597</v>
      </c>
      <c r="J3984" s="125">
        <v>48003.065291999999</v>
      </c>
    </row>
    <row r="3985" spans="1:10" hidden="1" x14ac:dyDescent="0.25">
      <c r="A3985" s="125">
        <v>925482</v>
      </c>
      <c r="B3985" s="125">
        <v>2012</v>
      </c>
      <c r="C3985" s="125">
        <v>57</v>
      </c>
      <c r="D3985" s="125">
        <v>3</v>
      </c>
      <c r="E3985" s="125">
        <v>4</v>
      </c>
      <c r="F3985" s="125">
        <v>67313.859463000001</v>
      </c>
      <c r="G3985" s="125">
        <v>0</v>
      </c>
      <c r="H3985" s="125">
        <v>82888.848803000001</v>
      </c>
      <c r="I3985" s="125">
        <v>67322.322998000003</v>
      </c>
      <c r="J3985" s="125">
        <v>67313.859463000001</v>
      </c>
    </row>
    <row r="3986" spans="1:10" x14ac:dyDescent="0.25">
      <c r="A3986" s="125">
        <v>925483</v>
      </c>
      <c r="B3986" s="125">
        <v>2012</v>
      </c>
      <c r="C3986" s="125">
        <v>57</v>
      </c>
      <c r="D3986" s="125">
        <v>4</v>
      </c>
      <c r="E3986" s="125">
        <v>1</v>
      </c>
      <c r="F3986" s="129">
        <v>70280.288620000007</v>
      </c>
      <c r="G3986" s="129">
        <v>0</v>
      </c>
      <c r="H3986" s="129">
        <v>81266.6391</v>
      </c>
      <c r="I3986" s="129">
        <v>71343.982466000001</v>
      </c>
      <c r="J3986" s="129">
        <v>70280.288620000007</v>
      </c>
    </row>
    <row r="3987" spans="1:10" hidden="1" x14ac:dyDescent="0.25">
      <c r="A3987" s="125">
        <v>925484</v>
      </c>
      <c r="B3987" s="125">
        <v>2012</v>
      </c>
      <c r="C3987" s="125">
        <v>57</v>
      </c>
      <c r="D3987" s="125">
        <v>4</v>
      </c>
      <c r="E3987" s="125">
        <v>2</v>
      </c>
      <c r="F3987" s="125">
        <v>65314.101288999998</v>
      </c>
      <c r="G3987" s="125">
        <v>0</v>
      </c>
      <c r="H3987" s="125">
        <v>70280.288620000007</v>
      </c>
      <c r="I3987" s="125">
        <v>67715.058084999997</v>
      </c>
      <c r="J3987" s="125">
        <v>65314.101288999998</v>
      </c>
    </row>
    <row r="3988" spans="1:10" hidden="1" x14ac:dyDescent="0.25">
      <c r="A3988" s="125">
        <v>925485</v>
      </c>
      <c r="B3988" s="125">
        <v>2012</v>
      </c>
      <c r="C3988" s="125">
        <v>57</v>
      </c>
      <c r="D3988" s="125">
        <v>4</v>
      </c>
      <c r="E3988" s="125">
        <v>3</v>
      </c>
      <c r="F3988" s="125">
        <v>16826.628719</v>
      </c>
      <c r="G3988" s="125">
        <v>37465.477577999998</v>
      </c>
      <c r="H3988" s="125">
        <v>65314.101288999998</v>
      </c>
      <c r="I3988" s="125">
        <v>61767.545589000001</v>
      </c>
      <c r="J3988" s="125">
        <v>54292.106296999998</v>
      </c>
    </row>
    <row r="3989" spans="1:10" hidden="1" x14ac:dyDescent="0.25">
      <c r="A3989" s="125">
        <v>925486</v>
      </c>
      <c r="B3989" s="125">
        <v>2012</v>
      </c>
      <c r="C3989" s="125">
        <v>57</v>
      </c>
      <c r="D3989" s="125">
        <v>4</v>
      </c>
      <c r="E3989" s="125">
        <v>4</v>
      </c>
      <c r="F3989" s="125">
        <v>29501.024248999998</v>
      </c>
      <c r="G3989" s="125">
        <v>0</v>
      </c>
      <c r="H3989" s="125">
        <v>33623.044319000001</v>
      </c>
      <c r="I3989" s="125">
        <v>29517.670608</v>
      </c>
      <c r="J3989" s="125">
        <v>29501.024248999998</v>
      </c>
    </row>
    <row r="3990" spans="1:10" x14ac:dyDescent="0.25">
      <c r="A3990" s="125">
        <v>925487</v>
      </c>
      <c r="B3990" s="125">
        <v>2012</v>
      </c>
      <c r="C3990" s="125">
        <v>57</v>
      </c>
      <c r="D3990" s="125">
        <v>5</v>
      </c>
      <c r="E3990" s="125">
        <v>1</v>
      </c>
      <c r="F3990" s="129">
        <v>38715.803933000003</v>
      </c>
      <c r="G3990" s="129">
        <v>0</v>
      </c>
      <c r="H3990" s="129">
        <v>41455.978499999997</v>
      </c>
      <c r="I3990" s="129">
        <v>38985.202181000001</v>
      </c>
      <c r="J3990" s="129">
        <v>38715.803933000003</v>
      </c>
    </row>
    <row r="3991" spans="1:10" hidden="1" x14ac:dyDescent="0.25">
      <c r="A3991" s="125">
        <v>925488</v>
      </c>
      <c r="B3991" s="125">
        <v>2012</v>
      </c>
      <c r="C3991" s="125">
        <v>57</v>
      </c>
      <c r="D3991" s="125">
        <v>5</v>
      </c>
      <c r="E3991" s="125">
        <v>2</v>
      </c>
      <c r="F3991" s="125">
        <v>35633.299148999999</v>
      </c>
      <c r="G3991" s="125">
        <v>0</v>
      </c>
      <c r="H3991" s="125">
        <v>38715.803933000003</v>
      </c>
      <c r="I3991" s="125">
        <v>38042.148944</v>
      </c>
      <c r="J3991" s="125">
        <v>35633.299148999999</v>
      </c>
    </row>
    <row r="3992" spans="1:10" hidden="1" x14ac:dyDescent="0.25">
      <c r="A3992" s="125">
        <v>925489</v>
      </c>
      <c r="B3992" s="125">
        <v>2012</v>
      </c>
      <c r="C3992" s="125">
        <v>57</v>
      </c>
      <c r="D3992" s="125">
        <v>5</v>
      </c>
      <c r="E3992" s="125">
        <v>3</v>
      </c>
      <c r="F3992" s="125">
        <v>0</v>
      </c>
      <c r="G3992" s="125">
        <v>28727.074421000001</v>
      </c>
      <c r="H3992" s="125">
        <v>35633.299148999999</v>
      </c>
      <c r="I3992" s="125">
        <v>34706.833371000001</v>
      </c>
      <c r="J3992" s="125">
        <v>28727.074421000001</v>
      </c>
    </row>
    <row r="3993" spans="1:10" hidden="1" x14ac:dyDescent="0.25">
      <c r="A3993" s="125">
        <v>925490</v>
      </c>
      <c r="B3993" s="125">
        <v>2012</v>
      </c>
      <c r="C3993" s="125">
        <v>57</v>
      </c>
      <c r="D3993" s="125">
        <v>5</v>
      </c>
      <c r="E3993" s="125">
        <v>4</v>
      </c>
      <c r="F3993" s="125">
        <v>15819.334752999999</v>
      </c>
      <c r="G3993" s="125">
        <v>0</v>
      </c>
      <c r="H3993" s="125">
        <v>16826.628719</v>
      </c>
      <c r="I3993" s="125">
        <v>15823.761646999999</v>
      </c>
      <c r="J3993" s="125">
        <v>15819.334752999999</v>
      </c>
    </row>
    <row r="3994" spans="1:10" x14ac:dyDescent="0.25">
      <c r="A3994" s="125">
        <v>925491</v>
      </c>
      <c r="B3994" s="125">
        <v>2012</v>
      </c>
      <c r="C3994" s="125">
        <v>58</v>
      </c>
      <c r="D3994" s="125">
        <v>2</v>
      </c>
      <c r="E3994" s="125">
        <v>1</v>
      </c>
      <c r="F3994" s="129">
        <v>2302.1469109999998</v>
      </c>
      <c r="G3994" s="129">
        <v>0</v>
      </c>
      <c r="H3994" s="129">
        <v>3107.4818500000001</v>
      </c>
      <c r="I3994" s="129">
        <v>2306.6837770000002</v>
      </c>
      <c r="J3994" s="129">
        <v>2302.1469109999998</v>
      </c>
    </row>
    <row r="3995" spans="1:10" hidden="1" x14ac:dyDescent="0.25">
      <c r="A3995" s="125">
        <v>925492</v>
      </c>
      <c r="B3995" s="125">
        <v>2012</v>
      </c>
      <c r="C3995" s="125">
        <v>58</v>
      </c>
      <c r="D3995" s="125">
        <v>2</v>
      </c>
      <c r="E3995" s="125">
        <v>2</v>
      </c>
      <c r="F3995" s="125">
        <v>2109.0658600000002</v>
      </c>
      <c r="G3995" s="125">
        <v>0</v>
      </c>
      <c r="H3995" s="125">
        <v>2302.1469109999998</v>
      </c>
      <c r="I3995" s="125">
        <v>2114.2917229999998</v>
      </c>
      <c r="J3995" s="125">
        <v>2109.0658600000002</v>
      </c>
    </row>
    <row r="3996" spans="1:10" hidden="1" x14ac:dyDescent="0.25">
      <c r="A3996" s="125">
        <v>925493</v>
      </c>
      <c r="B3996" s="125">
        <v>2012</v>
      </c>
      <c r="C3996" s="125">
        <v>58</v>
      </c>
      <c r="D3996" s="125">
        <v>2</v>
      </c>
      <c r="E3996" s="125">
        <v>3</v>
      </c>
      <c r="F3996" s="125">
        <v>1666.225443</v>
      </c>
      <c r="G3996" s="125">
        <v>172.658008</v>
      </c>
      <c r="H3996" s="125">
        <v>2109.0658600000002</v>
      </c>
      <c r="I3996" s="125">
        <v>1856.1888630000001</v>
      </c>
      <c r="J3996" s="125">
        <v>1838.8834509999999</v>
      </c>
    </row>
    <row r="3997" spans="1:10" hidden="1" x14ac:dyDescent="0.25">
      <c r="A3997" s="125">
        <v>925494</v>
      </c>
      <c r="B3997" s="125">
        <v>2012</v>
      </c>
      <c r="C3997" s="125">
        <v>58</v>
      </c>
      <c r="D3997" s="125">
        <v>2</v>
      </c>
      <c r="E3997" s="125">
        <v>4</v>
      </c>
      <c r="F3997" s="125">
        <v>2306.5085909999998</v>
      </c>
      <c r="G3997" s="125">
        <v>0</v>
      </c>
      <c r="H3997" s="125">
        <v>3107.4818500000001</v>
      </c>
      <c r="I3997" s="125">
        <v>2306.6837770000002</v>
      </c>
      <c r="J3997" s="125">
        <v>2306.5085909999998</v>
      </c>
    </row>
    <row r="3998" spans="1:10" x14ac:dyDescent="0.25">
      <c r="A3998" s="125">
        <v>925495</v>
      </c>
      <c r="B3998" s="125">
        <v>2012</v>
      </c>
      <c r="C3998" s="125">
        <v>58</v>
      </c>
      <c r="D3998" s="125">
        <v>3</v>
      </c>
      <c r="E3998" s="125">
        <v>1</v>
      </c>
      <c r="F3998" s="129">
        <v>1185.82456</v>
      </c>
      <c r="G3998" s="129">
        <v>0</v>
      </c>
      <c r="H3998" s="129">
        <v>1463.2639999999999</v>
      </c>
      <c r="I3998" s="129">
        <v>1188.463021</v>
      </c>
      <c r="J3998" s="129">
        <v>1185.82456</v>
      </c>
    </row>
    <row r="3999" spans="1:10" hidden="1" x14ac:dyDescent="0.25">
      <c r="A3999" s="125">
        <v>925496</v>
      </c>
      <c r="B3999" s="125">
        <v>2012</v>
      </c>
      <c r="C3999" s="125">
        <v>58</v>
      </c>
      <c r="D3999" s="125">
        <v>3</v>
      </c>
      <c r="E3999" s="125">
        <v>2</v>
      </c>
      <c r="F3999" s="125">
        <v>1107.4760209999999</v>
      </c>
      <c r="G3999" s="125">
        <v>0</v>
      </c>
      <c r="H3999" s="125">
        <v>1185.82456</v>
      </c>
      <c r="I3999" s="125">
        <v>1117.4024830000001</v>
      </c>
      <c r="J3999" s="125">
        <v>1107.4760209999999</v>
      </c>
    </row>
    <row r="4000" spans="1:10" hidden="1" x14ac:dyDescent="0.25">
      <c r="A4000" s="125">
        <v>925497</v>
      </c>
      <c r="B4000" s="125">
        <v>2012</v>
      </c>
      <c r="C4000" s="125">
        <v>58</v>
      </c>
      <c r="D4000" s="125">
        <v>3</v>
      </c>
      <c r="E4000" s="125">
        <v>3</v>
      </c>
      <c r="F4000" s="125">
        <v>671.83104500000002</v>
      </c>
      <c r="G4000" s="125">
        <v>287.33104700000001</v>
      </c>
      <c r="H4000" s="125">
        <v>1107.4760209999999</v>
      </c>
      <c r="I4000" s="125">
        <v>1013.008317</v>
      </c>
      <c r="J4000" s="125">
        <v>959.16209100000003</v>
      </c>
    </row>
    <row r="4001" spans="1:10" hidden="1" x14ac:dyDescent="0.25">
      <c r="A4001" s="125">
        <v>925498</v>
      </c>
      <c r="B4001" s="125">
        <v>2012</v>
      </c>
      <c r="C4001" s="125">
        <v>58</v>
      </c>
      <c r="D4001" s="125">
        <v>3</v>
      </c>
      <c r="E4001" s="125">
        <v>4</v>
      </c>
      <c r="F4001" s="125">
        <v>1353.1381719999999</v>
      </c>
      <c r="G4001" s="125">
        <v>0</v>
      </c>
      <c r="H4001" s="125">
        <v>1666.225443</v>
      </c>
      <c r="I4001" s="125">
        <v>1353.308305</v>
      </c>
      <c r="J4001" s="125">
        <v>1353.1381719999999</v>
      </c>
    </row>
    <row r="4002" spans="1:10" x14ac:dyDescent="0.25">
      <c r="A4002" s="125">
        <v>925499</v>
      </c>
      <c r="B4002" s="125">
        <v>2012</v>
      </c>
      <c r="C4002" s="125">
        <v>58</v>
      </c>
      <c r="D4002" s="125">
        <v>4</v>
      </c>
      <c r="E4002" s="125">
        <v>1</v>
      </c>
      <c r="F4002" s="129">
        <v>1441.995394</v>
      </c>
      <c r="G4002" s="129">
        <v>0</v>
      </c>
      <c r="H4002" s="129">
        <v>1667.4109000000001</v>
      </c>
      <c r="I4002" s="129">
        <v>1463.820029</v>
      </c>
      <c r="J4002" s="129">
        <v>1441.995394</v>
      </c>
    </row>
    <row r="4003" spans="1:10" hidden="1" x14ac:dyDescent="0.25">
      <c r="A4003" s="125">
        <v>925500</v>
      </c>
      <c r="B4003" s="125">
        <v>2012</v>
      </c>
      <c r="C4003" s="125">
        <v>58</v>
      </c>
      <c r="D4003" s="125">
        <v>4</v>
      </c>
      <c r="E4003" s="125">
        <v>2</v>
      </c>
      <c r="F4003" s="125">
        <v>1340.100263</v>
      </c>
      <c r="G4003" s="125">
        <v>0</v>
      </c>
      <c r="H4003" s="125">
        <v>1441.995394</v>
      </c>
      <c r="I4003" s="125">
        <v>1389.362562</v>
      </c>
      <c r="J4003" s="125">
        <v>1340.100263</v>
      </c>
    </row>
    <row r="4004" spans="1:10" hidden="1" x14ac:dyDescent="0.25">
      <c r="A4004" s="125">
        <v>925501</v>
      </c>
      <c r="B4004" s="125">
        <v>2012</v>
      </c>
      <c r="C4004" s="125">
        <v>58</v>
      </c>
      <c r="D4004" s="125">
        <v>4</v>
      </c>
      <c r="E4004" s="125">
        <v>3</v>
      </c>
      <c r="F4004" s="125">
        <v>345.06626199999999</v>
      </c>
      <c r="G4004" s="125">
        <v>768.31030999999996</v>
      </c>
      <c r="H4004" s="125">
        <v>1340.100263</v>
      </c>
      <c r="I4004" s="125">
        <v>1267.332819</v>
      </c>
      <c r="J4004" s="125">
        <v>1113.3765719999999</v>
      </c>
    </row>
    <row r="4005" spans="1:10" hidden="1" x14ac:dyDescent="0.25">
      <c r="A4005" s="125">
        <v>925502</v>
      </c>
      <c r="B4005" s="125">
        <v>2012</v>
      </c>
      <c r="C4005" s="125">
        <v>58</v>
      </c>
      <c r="D4005" s="125">
        <v>4</v>
      </c>
      <c r="E4005" s="125">
        <v>4</v>
      </c>
      <c r="F4005" s="125">
        <v>589.46785899999998</v>
      </c>
      <c r="G4005" s="125">
        <v>0</v>
      </c>
      <c r="H4005" s="125">
        <v>671.83104500000002</v>
      </c>
      <c r="I4005" s="125">
        <v>589.80047400000001</v>
      </c>
      <c r="J4005" s="125">
        <v>589.46785899999998</v>
      </c>
    </row>
    <row r="4006" spans="1:10" x14ac:dyDescent="0.25">
      <c r="A4006" s="125">
        <v>925503</v>
      </c>
      <c r="B4006" s="125">
        <v>2012</v>
      </c>
      <c r="C4006" s="125">
        <v>58</v>
      </c>
      <c r="D4006" s="125">
        <v>5</v>
      </c>
      <c r="E4006" s="125">
        <v>1</v>
      </c>
      <c r="F4006" s="129">
        <v>772.61654599999997</v>
      </c>
      <c r="G4006" s="129">
        <v>0</v>
      </c>
      <c r="H4006" s="129">
        <v>827.29975000000002</v>
      </c>
      <c r="I4006" s="129">
        <v>777.99268500000005</v>
      </c>
      <c r="J4006" s="129">
        <v>772.61654599999997</v>
      </c>
    </row>
    <row r="4007" spans="1:10" hidden="1" x14ac:dyDescent="0.25">
      <c r="A4007" s="125">
        <v>925504</v>
      </c>
      <c r="B4007" s="125">
        <v>2012</v>
      </c>
      <c r="C4007" s="125">
        <v>58</v>
      </c>
      <c r="D4007" s="125">
        <v>5</v>
      </c>
      <c r="E4007" s="125">
        <v>2</v>
      </c>
      <c r="F4007" s="125">
        <v>711.101765</v>
      </c>
      <c r="G4007" s="125">
        <v>0</v>
      </c>
      <c r="H4007" s="125">
        <v>772.61654599999997</v>
      </c>
      <c r="I4007" s="125">
        <v>759.17301799999996</v>
      </c>
      <c r="J4007" s="125">
        <v>711.101765</v>
      </c>
    </row>
    <row r="4008" spans="1:10" hidden="1" x14ac:dyDescent="0.25">
      <c r="A4008" s="125">
        <v>925505</v>
      </c>
      <c r="B4008" s="125">
        <v>2012</v>
      </c>
      <c r="C4008" s="125">
        <v>58</v>
      </c>
      <c r="D4008" s="125">
        <v>5</v>
      </c>
      <c r="E4008" s="125">
        <v>3</v>
      </c>
      <c r="F4008" s="125">
        <v>0</v>
      </c>
      <c r="G4008" s="125">
        <v>573.28043700000001</v>
      </c>
      <c r="H4008" s="125">
        <v>711.101765</v>
      </c>
      <c r="I4008" s="125">
        <v>692.61311899999998</v>
      </c>
      <c r="J4008" s="125">
        <v>573.28043700000001</v>
      </c>
    </row>
    <row r="4009" spans="1:10" hidden="1" x14ac:dyDescent="0.25">
      <c r="A4009" s="125">
        <v>925506</v>
      </c>
      <c r="B4009" s="125">
        <v>2012</v>
      </c>
      <c r="C4009" s="125">
        <v>58</v>
      </c>
      <c r="D4009" s="125">
        <v>5</v>
      </c>
      <c r="E4009" s="125">
        <v>4</v>
      </c>
      <c r="F4009" s="125">
        <v>324.40953000000002</v>
      </c>
      <c r="G4009" s="125">
        <v>0</v>
      </c>
      <c r="H4009" s="125">
        <v>345.06626199999999</v>
      </c>
      <c r="I4009" s="125">
        <v>324.50031300000001</v>
      </c>
      <c r="J4009" s="125">
        <v>324.40953000000002</v>
      </c>
    </row>
    <row r="4010" spans="1:10" x14ac:dyDescent="0.25">
      <c r="A4010" s="125">
        <v>925507</v>
      </c>
      <c r="B4010" s="125">
        <v>2012</v>
      </c>
      <c r="C4010" s="125">
        <v>59</v>
      </c>
      <c r="D4010" s="125">
        <v>2</v>
      </c>
      <c r="E4010" s="125">
        <v>1</v>
      </c>
      <c r="F4010" s="129">
        <v>1194564.3782649999</v>
      </c>
      <c r="G4010" s="129">
        <v>0</v>
      </c>
      <c r="H4010" s="129">
        <v>1610087.2434</v>
      </c>
      <c r="I4010" s="129">
        <v>1195167.7607760001</v>
      </c>
      <c r="J4010" s="129">
        <v>1194564.3782649999</v>
      </c>
    </row>
    <row r="4011" spans="1:10" hidden="1" x14ac:dyDescent="0.25">
      <c r="A4011" s="125">
        <v>925508</v>
      </c>
      <c r="B4011" s="125">
        <v>2012</v>
      </c>
      <c r="C4011" s="125">
        <v>59</v>
      </c>
      <c r="D4011" s="125">
        <v>2</v>
      </c>
      <c r="E4011" s="125">
        <v>2</v>
      </c>
      <c r="F4011" s="125">
        <v>1096241.8637039999</v>
      </c>
      <c r="G4011" s="125">
        <v>0</v>
      </c>
      <c r="H4011" s="125">
        <v>1194564.3782649999</v>
      </c>
      <c r="I4011" s="125">
        <v>1097087.924999</v>
      </c>
      <c r="J4011" s="125">
        <v>1096241.8637039999</v>
      </c>
    </row>
    <row r="4012" spans="1:10" hidden="1" x14ac:dyDescent="0.25">
      <c r="A4012" s="125">
        <v>925509</v>
      </c>
      <c r="B4012" s="125">
        <v>2012</v>
      </c>
      <c r="C4012" s="125">
        <v>59</v>
      </c>
      <c r="D4012" s="125">
        <v>2</v>
      </c>
      <c r="E4012" s="125">
        <v>3</v>
      </c>
      <c r="F4012" s="125">
        <v>946227.67135199998</v>
      </c>
      <c r="G4012" s="125">
        <v>15235.987707</v>
      </c>
      <c r="H4012" s="125">
        <v>1096241.8637039999</v>
      </c>
      <c r="I4012" s="125">
        <v>964802.46424600005</v>
      </c>
      <c r="J4012" s="125">
        <v>961463.65905999998</v>
      </c>
    </row>
    <row r="4013" spans="1:10" hidden="1" x14ac:dyDescent="0.25">
      <c r="A4013" s="125">
        <v>925510</v>
      </c>
      <c r="B4013" s="125">
        <v>2012</v>
      </c>
      <c r="C4013" s="125">
        <v>59</v>
      </c>
      <c r="D4013" s="125">
        <v>2</v>
      </c>
      <c r="E4013" s="125">
        <v>4</v>
      </c>
      <c r="F4013" s="125">
        <v>1194758.071209</v>
      </c>
      <c r="G4013" s="125">
        <v>0</v>
      </c>
      <c r="H4013" s="125">
        <v>1610087.2434</v>
      </c>
      <c r="I4013" s="125">
        <v>1195167.7607760001</v>
      </c>
      <c r="J4013" s="125">
        <v>1194758.071209</v>
      </c>
    </row>
    <row r="4014" spans="1:10" x14ac:dyDescent="0.25">
      <c r="A4014" s="125">
        <v>925511</v>
      </c>
      <c r="B4014" s="125">
        <v>2012</v>
      </c>
      <c r="C4014" s="125">
        <v>59</v>
      </c>
      <c r="D4014" s="125">
        <v>3</v>
      </c>
      <c r="E4014" s="125">
        <v>1</v>
      </c>
      <c r="F4014" s="129">
        <v>216477.288458</v>
      </c>
      <c r="G4014" s="129">
        <v>0</v>
      </c>
      <c r="H4014" s="129">
        <v>266737.26299999998</v>
      </c>
      <c r="I4014" s="129">
        <v>216644.00500899999</v>
      </c>
      <c r="J4014" s="129">
        <v>216477.288458</v>
      </c>
    </row>
    <row r="4015" spans="1:10" hidden="1" x14ac:dyDescent="0.25">
      <c r="A4015" s="125">
        <v>925512</v>
      </c>
      <c r="B4015" s="125">
        <v>2012</v>
      </c>
      <c r="C4015" s="125">
        <v>59</v>
      </c>
      <c r="D4015" s="125">
        <v>3</v>
      </c>
      <c r="E4015" s="125">
        <v>2</v>
      </c>
      <c r="F4015" s="125">
        <v>200137.64514899999</v>
      </c>
      <c r="G4015" s="125">
        <v>0</v>
      </c>
      <c r="H4015" s="125">
        <v>216477.288458</v>
      </c>
      <c r="I4015" s="125">
        <v>203986.54891400001</v>
      </c>
      <c r="J4015" s="125">
        <v>200137.64514899999</v>
      </c>
    </row>
    <row r="4016" spans="1:10" hidden="1" x14ac:dyDescent="0.25">
      <c r="A4016" s="125">
        <v>925513</v>
      </c>
      <c r="B4016" s="125">
        <v>2012</v>
      </c>
      <c r="C4016" s="125">
        <v>59</v>
      </c>
      <c r="D4016" s="125">
        <v>3</v>
      </c>
      <c r="E4016" s="125">
        <v>3</v>
      </c>
      <c r="F4016" s="125">
        <v>147851.932038</v>
      </c>
      <c r="G4016" s="125">
        <v>25280.226234999998</v>
      </c>
      <c r="H4016" s="125">
        <v>200137.64514899999</v>
      </c>
      <c r="I4016" s="125">
        <v>183065.904018</v>
      </c>
      <c r="J4016" s="125">
        <v>173132.15827300001</v>
      </c>
    </row>
    <row r="4017" spans="1:10" hidden="1" x14ac:dyDescent="0.25">
      <c r="A4017" s="125">
        <v>925514</v>
      </c>
      <c r="B4017" s="125">
        <v>2012</v>
      </c>
      <c r="C4017" s="125">
        <v>59</v>
      </c>
      <c r="D4017" s="125">
        <v>3</v>
      </c>
      <c r="E4017" s="125">
        <v>4</v>
      </c>
      <c r="F4017" s="125">
        <v>768216.82454599999</v>
      </c>
      <c r="G4017" s="125">
        <v>0</v>
      </c>
      <c r="H4017" s="125">
        <v>946227.67135199998</v>
      </c>
      <c r="I4017" s="125">
        <v>768526.11467200005</v>
      </c>
      <c r="J4017" s="125">
        <v>768216.82454599999</v>
      </c>
    </row>
    <row r="4018" spans="1:10" x14ac:dyDescent="0.25">
      <c r="A4018" s="125">
        <v>925515</v>
      </c>
      <c r="B4018" s="125">
        <v>2012</v>
      </c>
      <c r="C4018" s="125">
        <v>59</v>
      </c>
      <c r="D4018" s="125">
        <v>4</v>
      </c>
      <c r="E4018" s="125">
        <v>1</v>
      </c>
      <c r="F4018" s="129">
        <v>59365.128003999998</v>
      </c>
      <c r="G4018" s="129">
        <v>0</v>
      </c>
      <c r="H4018" s="129">
        <v>68618.8658</v>
      </c>
      <c r="I4018" s="129">
        <v>60240.502286000003</v>
      </c>
      <c r="J4018" s="129">
        <v>59365.128003999998</v>
      </c>
    </row>
    <row r="4019" spans="1:10" hidden="1" x14ac:dyDescent="0.25">
      <c r="A4019" s="125">
        <v>925516</v>
      </c>
      <c r="B4019" s="125">
        <v>2012</v>
      </c>
      <c r="C4019" s="125">
        <v>59</v>
      </c>
      <c r="D4019" s="125">
        <v>4</v>
      </c>
      <c r="E4019" s="125">
        <v>2</v>
      </c>
      <c r="F4019" s="125">
        <v>53404.008295</v>
      </c>
      <c r="G4019" s="125">
        <v>0</v>
      </c>
      <c r="H4019" s="125">
        <v>59365.128003999998</v>
      </c>
      <c r="I4019" s="125">
        <v>57198.300832000001</v>
      </c>
      <c r="J4019" s="125">
        <v>53404.008295</v>
      </c>
    </row>
    <row r="4020" spans="1:10" hidden="1" x14ac:dyDescent="0.25">
      <c r="A4020" s="125">
        <v>925517</v>
      </c>
      <c r="B4020" s="125">
        <v>2012</v>
      </c>
      <c r="C4020" s="125">
        <v>59</v>
      </c>
      <c r="D4020" s="125">
        <v>4</v>
      </c>
      <c r="E4020" s="125">
        <v>3</v>
      </c>
      <c r="F4020" s="125">
        <v>10060.921731</v>
      </c>
      <c r="G4020" s="125">
        <v>34845.130697000001</v>
      </c>
      <c r="H4020" s="125">
        <v>53404.008295</v>
      </c>
      <c r="I4020" s="125">
        <v>50504.170644999998</v>
      </c>
      <c r="J4020" s="125">
        <v>44906.052428000003</v>
      </c>
    </row>
    <row r="4021" spans="1:10" hidden="1" x14ac:dyDescent="0.25">
      <c r="A4021" s="125">
        <v>925518</v>
      </c>
      <c r="B4021" s="125">
        <v>2012</v>
      </c>
      <c r="C4021" s="125">
        <v>59</v>
      </c>
      <c r="D4021" s="125">
        <v>4</v>
      </c>
      <c r="E4021" s="125">
        <v>4</v>
      </c>
      <c r="F4021" s="125">
        <v>129660.626385</v>
      </c>
      <c r="G4021" s="125">
        <v>0</v>
      </c>
      <c r="H4021" s="125">
        <v>147851.932038</v>
      </c>
      <c r="I4021" s="125">
        <v>129799.211136</v>
      </c>
      <c r="J4021" s="125">
        <v>129660.626385</v>
      </c>
    </row>
    <row r="4022" spans="1:10" x14ac:dyDescent="0.25">
      <c r="A4022" s="125">
        <v>925519</v>
      </c>
      <c r="B4022" s="125">
        <v>2012</v>
      </c>
      <c r="C4022" s="125">
        <v>59</v>
      </c>
      <c r="D4022" s="125">
        <v>5</v>
      </c>
      <c r="E4022" s="125">
        <v>1</v>
      </c>
      <c r="F4022" s="129">
        <v>8302.9789679999994</v>
      </c>
      <c r="G4022" s="129">
        <v>0</v>
      </c>
      <c r="H4022" s="129">
        <v>8833.0725000000002</v>
      </c>
      <c r="I4022" s="129">
        <v>8306.6213790000002</v>
      </c>
      <c r="J4022" s="129">
        <v>8302.9789679999994</v>
      </c>
    </row>
    <row r="4023" spans="1:10" hidden="1" x14ac:dyDescent="0.25">
      <c r="A4023" s="125">
        <v>925520</v>
      </c>
      <c r="B4023" s="125">
        <v>2012</v>
      </c>
      <c r="C4023" s="125">
        <v>59</v>
      </c>
      <c r="D4023" s="125">
        <v>5</v>
      </c>
      <c r="E4023" s="125">
        <v>2</v>
      </c>
      <c r="F4023" s="125">
        <v>8128.8027460000003</v>
      </c>
      <c r="G4023" s="125">
        <v>0</v>
      </c>
      <c r="H4023" s="125">
        <v>8302.9789679999994</v>
      </c>
      <c r="I4023" s="125">
        <v>8158.5071330000001</v>
      </c>
      <c r="J4023" s="125">
        <v>8128.8027460000003</v>
      </c>
    </row>
    <row r="4024" spans="1:10" hidden="1" x14ac:dyDescent="0.25">
      <c r="A4024" s="125">
        <v>925521</v>
      </c>
      <c r="B4024" s="125">
        <v>2012</v>
      </c>
      <c r="C4024" s="125">
        <v>59</v>
      </c>
      <c r="D4024" s="125">
        <v>5</v>
      </c>
      <c r="E4024" s="125">
        <v>3</v>
      </c>
      <c r="F4024" s="125">
        <v>0</v>
      </c>
      <c r="G4024" s="125">
        <v>7739.2941460000002</v>
      </c>
      <c r="H4024" s="125">
        <v>8128.8027460000003</v>
      </c>
      <c r="I4024" s="125">
        <v>7917.4538739999998</v>
      </c>
      <c r="J4024" s="125">
        <v>7739.2941460000002</v>
      </c>
    </row>
    <row r="4025" spans="1:10" hidden="1" x14ac:dyDescent="0.25">
      <c r="A4025" s="125">
        <v>925522</v>
      </c>
      <c r="B4025" s="125">
        <v>2012</v>
      </c>
      <c r="C4025" s="125">
        <v>59</v>
      </c>
      <c r="D4025" s="125">
        <v>5</v>
      </c>
      <c r="E4025" s="125">
        <v>4</v>
      </c>
      <c r="F4025" s="125">
        <v>9460.8224429999991</v>
      </c>
      <c r="G4025" s="125">
        <v>0</v>
      </c>
      <c r="H4025" s="125">
        <v>10060.921731</v>
      </c>
      <c r="I4025" s="125">
        <v>9461.2907959999993</v>
      </c>
      <c r="J4025" s="125">
        <v>9460.8224429999991</v>
      </c>
    </row>
    <row r="4026" spans="1:10" x14ac:dyDescent="0.25">
      <c r="A4026" s="125">
        <v>925523</v>
      </c>
      <c r="B4026" s="125">
        <v>2012</v>
      </c>
      <c r="C4026" s="125">
        <v>60</v>
      </c>
      <c r="D4026" s="125">
        <v>2</v>
      </c>
      <c r="E4026" s="125">
        <v>1</v>
      </c>
      <c r="F4026" s="129">
        <v>25372.027268000002</v>
      </c>
      <c r="G4026" s="129">
        <v>0</v>
      </c>
      <c r="H4026" s="129">
        <v>34197.552000000003</v>
      </c>
      <c r="I4026" s="129">
        <v>25384.842850000001</v>
      </c>
      <c r="J4026" s="129">
        <v>25372.027268000002</v>
      </c>
    </row>
    <row r="4027" spans="1:10" hidden="1" x14ac:dyDescent="0.25">
      <c r="A4027" s="125">
        <v>925524</v>
      </c>
      <c r="B4027" s="125">
        <v>2012</v>
      </c>
      <c r="C4027" s="125">
        <v>60</v>
      </c>
      <c r="D4027" s="125">
        <v>2</v>
      </c>
      <c r="E4027" s="125">
        <v>2</v>
      </c>
      <c r="F4027" s="125">
        <v>23283.699869</v>
      </c>
      <c r="G4027" s="125">
        <v>0</v>
      </c>
      <c r="H4027" s="125">
        <v>25372.027268000002</v>
      </c>
      <c r="I4027" s="125">
        <v>23301.669843</v>
      </c>
      <c r="J4027" s="125">
        <v>23283.699869</v>
      </c>
    </row>
    <row r="4028" spans="1:10" hidden="1" x14ac:dyDescent="0.25">
      <c r="A4028" s="125">
        <v>925525</v>
      </c>
      <c r="B4028" s="125">
        <v>2012</v>
      </c>
      <c r="C4028" s="125">
        <v>60</v>
      </c>
      <c r="D4028" s="125">
        <v>2</v>
      </c>
      <c r="E4028" s="125">
        <v>3</v>
      </c>
      <c r="F4028" s="125">
        <v>20097.463742</v>
      </c>
      <c r="G4028" s="125">
        <v>323.60574500000001</v>
      </c>
      <c r="H4028" s="125">
        <v>23283.699869</v>
      </c>
      <c r="I4028" s="125">
        <v>20491.984254999999</v>
      </c>
      <c r="J4028" s="125">
        <v>20421.069487000001</v>
      </c>
    </row>
    <row r="4029" spans="1:10" hidden="1" x14ac:dyDescent="0.25">
      <c r="A4029" s="125">
        <v>925526</v>
      </c>
      <c r="B4029" s="125">
        <v>2012</v>
      </c>
      <c r="C4029" s="125">
        <v>60</v>
      </c>
      <c r="D4029" s="125">
        <v>2</v>
      </c>
      <c r="E4029" s="125">
        <v>4</v>
      </c>
      <c r="F4029" s="125">
        <v>25376.141221999998</v>
      </c>
      <c r="G4029" s="125">
        <v>0</v>
      </c>
      <c r="H4029" s="125">
        <v>34197.552000000003</v>
      </c>
      <c r="I4029" s="125">
        <v>25384.842850000001</v>
      </c>
      <c r="J4029" s="125">
        <v>25376.141221999998</v>
      </c>
    </row>
    <row r="4030" spans="1:10" x14ac:dyDescent="0.25">
      <c r="A4030" s="125">
        <v>925527</v>
      </c>
      <c r="B4030" s="125">
        <v>2012</v>
      </c>
      <c r="C4030" s="125">
        <v>60</v>
      </c>
      <c r="D4030" s="125">
        <v>3</v>
      </c>
      <c r="E4030" s="125">
        <v>1</v>
      </c>
      <c r="F4030" s="129">
        <v>4631.2915089999997</v>
      </c>
      <c r="G4030" s="129">
        <v>0</v>
      </c>
      <c r="H4030" s="129">
        <v>5708.2826500000001</v>
      </c>
      <c r="I4030" s="129">
        <v>4636.2671680000003</v>
      </c>
      <c r="J4030" s="129">
        <v>4631.2915089999997</v>
      </c>
    </row>
    <row r="4031" spans="1:10" hidden="1" x14ac:dyDescent="0.25">
      <c r="A4031" s="125">
        <v>925528</v>
      </c>
      <c r="B4031" s="125">
        <v>2012</v>
      </c>
      <c r="C4031" s="125">
        <v>60</v>
      </c>
      <c r="D4031" s="125">
        <v>3</v>
      </c>
      <c r="E4031" s="125">
        <v>2</v>
      </c>
      <c r="F4031" s="125">
        <v>4281.0386630000003</v>
      </c>
      <c r="G4031" s="125">
        <v>0</v>
      </c>
      <c r="H4031" s="125">
        <v>4631.2915089999997</v>
      </c>
      <c r="I4031" s="125">
        <v>4364.0659889999997</v>
      </c>
      <c r="J4031" s="125">
        <v>4281.0386630000003</v>
      </c>
    </row>
    <row r="4032" spans="1:10" hidden="1" x14ac:dyDescent="0.25">
      <c r="A4032" s="125">
        <v>925529</v>
      </c>
      <c r="B4032" s="125">
        <v>2012</v>
      </c>
      <c r="C4032" s="125">
        <v>60</v>
      </c>
      <c r="D4032" s="125">
        <v>3</v>
      </c>
      <c r="E4032" s="125">
        <v>3</v>
      </c>
      <c r="F4032" s="125">
        <v>3146.5257219999999</v>
      </c>
      <c r="G4032" s="125">
        <v>538.00367000000006</v>
      </c>
      <c r="H4032" s="125">
        <v>4281.0386630000003</v>
      </c>
      <c r="I4032" s="125">
        <v>3915.8660650000002</v>
      </c>
      <c r="J4032" s="125">
        <v>3684.5293919999999</v>
      </c>
    </row>
    <row r="4033" spans="1:10" hidden="1" x14ac:dyDescent="0.25">
      <c r="A4033" s="125">
        <v>925530</v>
      </c>
      <c r="B4033" s="125">
        <v>2012</v>
      </c>
      <c r="C4033" s="125">
        <v>60</v>
      </c>
      <c r="D4033" s="125">
        <v>3</v>
      </c>
      <c r="E4033" s="125">
        <v>4</v>
      </c>
      <c r="F4033" s="125">
        <v>16312.217608000001</v>
      </c>
      <c r="G4033" s="125">
        <v>0</v>
      </c>
      <c r="H4033" s="125">
        <v>20097.463742</v>
      </c>
      <c r="I4033" s="125">
        <v>16323.160051000001</v>
      </c>
      <c r="J4033" s="125">
        <v>16312.217608000001</v>
      </c>
    </row>
    <row r="4034" spans="1:10" x14ac:dyDescent="0.25">
      <c r="A4034" s="125">
        <v>925531</v>
      </c>
      <c r="B4034" s="125">
        <v>2012</v>
      </c>
      <c r="C4034" s="125">
        <v>60</v>
      </c>
      <c r="D4034" s="125">
        <v>4</v>
      </c>
      <c r="E4034" s="125">
        <v>1</v>
      </c>
      <c r="F4034" s="129">
        <v>2625.3005370000001</v>
      </c>
      <c r="G4034" s="129">
        <v>0</v>
      </c>
      <c r="H4034" s="129">
        <v>3036.2330000000002</v>
      </c>
      <c r="I4034" s="129">
        <v>2665.5089509999998</v>
      </c>
      <c r="J4034" s="129">
        <v>2625.3005370000001</v>
      </c>
    </row>
    <row r="4035" spans="1:10" hidden="1" x14ac:dyDescent="0.25">
      <c r="A4035" s="125">
        <v>925532</v>
      </c>
      <c r="B4035" s="125">
        <v>2012</v>
      </c>
      <c r="C4035" s="125">
        <v>60</v>
      </c>
      <c r="D4035" s="125">
        <v>4</v>
      </c>
      <c r="E4035" s="125">
        <v>2</v>
      </c>
      <c r="F4035" s="125">
        <v>2361.3396469999998</v>
      </c>
      <c r="G4035" s="125">
        <v>0</v>
      </c>
      <c r="H4035" s="125">
        <v>2625.3005370000001</v>
      </c>
      <c r="I4035" s="125">
        <v>2529.4770680000001</v>
      </c>
      <c r="J4035" s="125">
        <v>2361.3396469999998</v>
      </c>
    </row>
    <row r="4036" spans="1:10" hidden="1" x14ac:dyDescent="0.25">
      <c r="A4036" s="125">
        <v>925533</v>
      </c>
      <c r="B4036" s="125">
        <v>2012</v>
      </c>
      <c r="C4036" s="125">
        <v>60</v>
      </c>
      <c r="D4036" s="125">
        <v>4</v>
      </c>
      <c r="E4036" s="125">
        <v>3</v>
      </c>
      <c r="F4036" s="125">
        <v>444.49291299999999</v>
      </c>
      <c r="G4036" s="125">
        <v>1539.4626900000001</v>
      </c>
      <c r="H4036" s="125">
        <v>2361.3396469999998</v>
      </c>
      <c r="I4036" s="125">
        <v>2233.1189039999999</v>
      </c>
      <c r="J4036" s="125">
        <v>1983.9556030000001</v>
      </c>
    </row>
    <row r="4037" spans="1:10" hidden="1" x14ac:dyDescent="0.25">
      <c r="A4037" s="125">
        <v>925534</v>
      </c>
      <c r="B4037" s="125">
        <v>2012</v>
      </c>
      <c r="C4037" s="125">
        <v>60</v>
      </c>
      <c r="D4037" s="125">
        <v>4</v>
      </c>
      <c r="E4037" s="125">
        <v>4</v>
      </c>
      <c r="F4037" s="125">
        <v>2757.7104359999998</v>
      </c>
      <c r="G4037" s="125">
        <v>0</v>
      </c>
      <c r="H4037" s="125">
        <v>3146.5257219999999</v>
      </c>
      <c r="I4037" s="125">
        <v>2762.3349309999999</v>
      </c>
      <c r="J4037" s="125">
        <v>2757.7104359999998</v>
      </c>
    </row>
    <row r="4038" spans="1:10" x14ac:dyDescent="0.25">
      <c r="A4038" s="125">
        <v>925535</v>
      </c>
      <c r="B4038" s="125">
        <v>2012</v>
      </c>
      <c r="C4038" s="125">
        <v>60</v>
      </c>
      <c r="D4038" s="125">
        <v>5</v>
      </c>
      <c r="E4038" s="125">
        <v>1</v>
      </c>
      <c r="F4038" s="129">
        <v>289.79024600000002</v>
      </c>
      <c r="G4038" s="129">
        <v>0</v>
      </c>
      <c r="H4038" s="129">
        <v>308.29154999999997</v>
      </c>
      <c r="I4038" s="129">
        <v>289.917374</v>
      </c>
      <c r="J4038" s="129">
        <v>289.79024600000002</v>
      </c>
    </row>
    <row r="4039" spans="1:10" hidden="1" x14ac:dyDescent="0.25">
      <c r="A4039" s="125">
        <v>925536</v>
      </c>
      <c r="B4039" s="125">
        <v>2012</v>
      </c>
      <c r="C4039" s="125">
        <v>60</v>
      </c>
      <c r="D4039" s="125">
        <v>5</v>
      </c>
      <c r="E4039" s="125">
        <v>2</v>
      </c>
      <c r="F4039" s="125">
        <v>283.71115500000002</v>
      </c>
      <c r="G4039" s="125">
        <v>0</v>
      </c>
      <c r="H4039" s="125">
        <v>289.79024600000002</v>
      </c>
      <c r="I4039" s="125">
        <v>284.74789600000003</v>
      </c>
      <c r="J4039" s="125">
        <v>283.71115500000002</v>
      </c>
    </row>
    <row r="4040" spans="1:10" hidden="1" x14ac:dyDescent="0.25">
      <c r="A4040" s="125">
        <v>925537</v>
      </c>
      <c r="B4040" s="125">
        <v>2012</v>
      </c>
      <c r="C4040" s="125">
        <v>60</v>
      </c>
      <c r="D4040" s="125">
        <v>5</v>
      </c>
      <c r="E4040" s="125">
        <v>3</v>
      </c>
      <c r="F4040" s="125">
        <v>0</v>
      </c>
      <c r="G4040" s="125">
        <v>270.11654099999998</v>
      </c>
      <c r="H4040" s="125">
        <v>283.71115500000002</v>
      </c>
      <c r="I4040" s="125">
        <v>276.33466499999997</v>
      </c>
      <c r="J4040" s="125">
        <v>270.11654099999998</v>
      </c>
    </row>
    <row r="4041" spans="1:10" hidden="1" x14ac:dyDescent="0.25">
      <c r="A4041" s="125">
        <v>925538</v>
      </c>
      <c r="B4041" s="125">
        <v>2012</v>
      </c>
      <c r="C4041" s="125">
        <v>60</v>
      </c>
      <c r="D4041" s="125">
        <v>5</v>
      </c>
      <c r="E4041" s="125">
        <v>4</v>
      </c>
      <c r="F4041" s="125">
        <v>417.98044299999998</v>
      </c>
      <c r="G4041" s="125">
        <v>0</v>
      </c>
      <c r="H4041" s="125">
        <v>444.49291299999999</v>
      </c>
      <c r="I4041" s="125">
        <v>418.00113499999998</v>
      </c>
      <c r="J4041" s="125">
        <v>417.98044299999998</v>
      </c>
    </row>
    <row r="4042" spans="1:10" x14ac:dyDescent="0.25">
      <c r="A4042" s="125">
        <v>925539</v>
      </c>
      <c r="B4042" s="125">
        <v>2012</v>
      </c>
      <c r="C4042" s="125">
        <v>61</v>
      </c>
      <c r="D4042" s="125">
        <v>2</v>
      </c>
      <c r="E4042" s="125">
        <v>1</v>
      </c>
      <c r="F4042" s="129">
        <v>353957.78289999999</v>
      </c>
      <c r="G4042" s="129">
        <v>0</v>
      </c>
      <c r="H4042" s="129">
        <v>477287.62770000001</v>
      </c>
      <c r="I4042" s="129">
        <v>354290.606042</v>
      </c>
      <c r="J4042" s="129">
        <v>353957.78289999999</v>
      </c>
    </row>
    <row r="4043" spans="1:10" hidden="1" x14ac:dyDescent="0.25">
      <c r="A4043" s="125">
        <v>925540</v>
      </c>
      <c r="B4043" s="125">
        <v>2012</v>
      </c>
      <c r="C4043" s="125">
        <v>61</v>
      </c>
      <c r="D4043" s="125">
        <v>2</v>
      </c>
      <c r="E4043" s="125">
        <v>2</v>
      </c>
      <c r="F4043" s="125">
        <v>324746.96977899998</v>
      </c>
      <c r="G4043" s="125">
        <v>0</v>
      </c>
      <c r="H4043" s="125">
        <v>353957.78289999999</v>
      </c>
      <c r="I4043" s="125">
        <v>325074.82781599998</v>
      </c>
      <c r="J4043" s="125">
        <v>324746.96977899998</v>
      </c>
    </row>
    <row r="4044" spans="1:10" hidden="1" x14ac:dyDescent="0.25">
      <c r="A4044" s="125">
        <v>925541</v>
      </c>
      <c r="B4044" s="125">
        <v>2012</v>
      </c>
      <c r="C4044" s="125">
        <v>61</v>
      </c>
      <c r="D4044" s="125">
        <v>2</v>
      </c>
      <c r="E4044" s="125">
        <v>3</v>
      </c>
      <c r="F4044" s="125">
        <v>275832.56504399999</v>
      </c>
      <c r="G4044" s="125">
        <v>8543.8681209999995</v>
      </c>
      <c r="H4044" s="125">
        <v>324746.96977899998</v>
      </c>
      <c r="I4044" s="125">
        <v>285809.80810199998</v>
      </c>
      <c r="J4044" s="125">
        <v>284376.43316399999</v>
      </c>
    </row>
    <row r="4045" spans="1:10" hidden="1" x14ac:dyDescent="0.25">
      <c r="A4045" s="125">
        <v>925542</v>
      </c>
      <c r="B4045" s="125">
        <v>2012</v>
      </c>
      <c r="C4045" s="125">
        <v>61</v>
      </c>
      <c r="D4045" s="125">
        <v>2</v>
      </c>
      <c r="E4045" s="125">
        <v>4</v>
      </c>
      <c r="F4045" s="125">
        <v>354258.78989399999</v>
      </c>
      <c r="G4045" s="125">
        <v>0</v>
      </c>
      <c r="H4045" s="125">
        <v>477287.62770000001</v>
      </c>
      <c r="I4045" s="125">
        <v>354290.606042</v>
      </c>
      <c r="J4045" s="125">
        <v>354258.78989399999</v>
      </c>
    </row>
    <row r="4046" spans="1:10" x14ac:dyDescent="0.25">
      <c r="A4046" s="125">
        <v>925543</v>
      </c>
      <c r="B4046" s="125">
        <v>2012</v>
      </c>
      <c r="C4046" s="125">
        <v>61</v>
      </c>
      <c r="D4046" s="125">
        <v>3</v>
      </c>
      <c r="E4046" s="125">
        <v>1</v>
      </c>
      <c r="F4046" s="129">
        <v>158828.406212</v>
      </c>
      <c r="G4046" s="129">
        <v>0</v>
      </c>
      <c r="H4046" s="129">
        <v>195761.52960000001</v>
      </c>
      <c r="I4046" s="129">
        <v>158997.514341</v>
      </c>
      <c r="J4046" s="129">
        <v>158828.406212</v>
      </c>
    </row>
    <row r="4047" spans="1:10" hidden="1" x14ac:dyDescent="0.25">
      <c r="A4047" s="125">
        <v>925544</v>
      </c>
      <c r="B4047" s="125">
        <v>2012</v>
      </c>
      <c r="C4047" s="125">
        <v>61</v>
      </c>
      <c r="D4047" s="125">
        <v>3</v>
      </c>
      <c r="E4047" s="125">
        <v>2</v>
      </c>
      <c r="F4047" s="125">
        <v>149292.78827300001</v>
      </c>
      <c r="G4047" s="125">
        <v>0</v>
      </c>
      <c r="H4047" s="125">
        <v>158828.406212</v>
      </c>
      <c r="I4047" s="125">
        <v>149664.007174</v>
      </c>
      <c r="J4047" s="125">
        <v>149292.78827300001</v>
      </c>
    </row>
    <row r="4048" spans="1:10" hidden="1" x14ac:dyDescent="0.25">
      <c r="A4048" s="125">
        <v>925545</v>
      </c>
      <c r="B4048" s="125">
        <v>2012</v>
      </c>
      <c r="C4048" s="125">
        <v>61</v>
      </c>
      <c r="D4048" s="125">
        <v>3</v>
      </c>
      <c r="E4048" s="125">
        <v>3</v>
      </c>
      <c r="F4048" s="125">
        <v>110324.348767</v>
      </c>
      <c r="G4048" s="125">
        <v>24078.845711000002</v>
      </c>
      <c r="H4048" s="125">
        <v>149292.78827300001</v>
      </c>
      <c r="I4048" s="125">
        <v>136558.11343299999</v>
      </c>
      <c r="J4048" s="125">
        <v>134403.19447799999</v>
      </c>
    </row>
    <row r="4049" spans="1:10" hidden="1" x14ac:dyDescent="0.25">
      <c r="A4049" s="125">
        <v>925546</v>
      </c>
      <c r="B4049" s="125">
        <v>2012</v>
      </c>
      <c r="C4049" s="125">
        <v>61</v>
      </c>
      <c r="D4049" s="125">
        <v>3</v>
      </c>
      <c r="E4049" s="125">
        <v>4</v>
      </c>
      <c r="F4049" s="125">
        <v>223994.02694800001</v>
      </c>
      <c r="G4049" s="125">
        <v>0</v>
      </c>
      <c r="H4049" s="125">
        <v>275832.56504399999</v>
      </c>
      <c r="I4049" s="125">
        <v>224031.209328</v>
      </c>
      <c r="J4049" s="125">
        <v>223994.02694800001</v>
      </c>
    </row>
    <row r="4050" spans="1:10" x14ac:dyDescent="0.25">
      <c r="A4050" s="125">
        <v>925547</v>
      </c>
      <c r="B4050" s="125">
        <v>2012</v>
      </c>
      <c r="C4050" s="125">
        <v>61</v>
      </c>
      <c r="D4050" s="125">
        <v>4</v>
      </c>
      <c r="E4050" s="125">
        <v>1</v>
      </c>
      <c r="F4050" s="129">
        <v>229820.86690699999</v>
      </c>
      <c r="G4050" s="129">
        <v>0</v>
      </c>
      <c r="H4050" s="129">
        <v>264267.592</v>
      </c>
      <c r="I4050" s="129">
        <v>232000.51901700001</v>
      </c>
      <c r="J4050" s="129">
        <v>229820.86690699999</v>
      </c>
    </row>
    <row r="4051" spans="1:10" hidden="1" x14ac:dyDescent="0.25">
      <c r="A4051" s="125">
        <v>925548</v>
      </c>
      <c r="B4051" s="125">
        <v>2012</v>
      </c>
      <c r="C4051" s="125">
        <v>61</v>
      </c>
      <c r="D4051" s="125">
        <v>4</v>
      </c>
      <c r="E4051" s="125">
        <v>2</v>
      </c>
      <c r="F4051" s="125">
        <v>218858.21463599999</v>
      </c>
      <c r="G4051" s="125">
        <v>0</v>
      </c>
      <c r="H4051" s="125">
        <v>229820.86690699999</v>
      </c>
      <c r="I4051" s="125">
        <v>221432.405264</v>
      </c>
      <c r="J4051" s="125">
        <v>218858.21463599999</v>
      </c>
    </row>
    <row r="4052" spans="1:10" hidden="1" x14ac:dyDescent="0.25">
      <c r="A4052" s="125">
        <v>925549</v>
      </c>
      <c r="B4052" s="125">
        <v>2012</v>
      </c>
      <c r="C4052" s="125">
        <v>61</v>
      </c>
      <c r="D4052" s="125">
        <v>4</v>
      </c>
      <c r="E4052" s="125">
        <v>3</v>
      </c>
      <c r="F4052" s="125">
        <v>93491.540997000004</v>
      </c>
      <c r="G4052" s="125">
        <v>97470.034459999995</v>
      </c>
      <c r="H4052" s="125">
        <v>218858.21463599999</v>
      </c>
      <c r="I4052" s="125">
        <v>206974.21358099999</v>
      </c>
      <c r="J4052" s="125">
        <v>190961.575457</v>
      </c>
    </row>
    <row r="4053" spans="1:10" hidden="1" x14ac:dyDescent="0.25">
      <c r="A4053" s="125">
        <v>925550</v>
      </c>
      <c r="B4053" s="125">
        <v>2012</v>
      </c>
      <c r="C4053" s="125">
        <v>61</v>
      </c>
      <c r="D4053" s="125">
        <v>4</v>
      </c>
      <c r="E4053" s="125">
        <v>4</v>
      </c>
      <c r="F4053" s="125">
        <v>96823.234230000002</v>
      </c>
      <c r="G4053" s="125">
        <v>0</v>
      </c>
      <c r="H4053" s="125">
        <v>110324.348767</v>
      </c>
      <c r="I4053" s="125">
        <v>96853.745781999998</v>
      </c>
      <c r="J4053" s="125">
        <v>96823.234230000002</v>
      </c>
    </row>
    <row r="4054" spans="1:10" x14ac:dyDescent="0.25">
      <c r="A4054" s="125">
        <v>925551</v>
      </c>
      <c r="B4054" s="125">
        <v>2012</v>
      </c>
      <c r="C4054" s="125">
        <v>61</v>
      </c>
      <c r="D4054" s="125">
        <v>5</v>
      </c>
      <c r="E4054" s="125">
        <v>1</v>
      </c>
      <c r="F4054" s="129">
        <v>54545.968899</v>
      </c>
      <c r="G4054" s="129">
        <v>0</v>
      </c>
      <c r="H4054" s="129">
        <v>58230.731650000002</v>
      </c>
      <c r="I4054" s="129">
        <v>54760.180044000001</v>
      </c>
      <c r="J4054" s="129">
        <v>54545.968899</v>
      </c>
    </row>
    <row r="4055" spans="1:10" hidden="1" x14ac:dyDescent="0.25">
      <c r="A4055" s="125">
        <v>925552</v>
      </c>
      <c r="B4055" s="125">
        <v>2012</v>
      </c>
      <c r="C4055" s="125">
        <v>61</v>
      </c>
      <c r="D4055" s="125">
        <v>5</v>
      </c>
      <c r="E4055" s="125">
        <v>2</v>
      </c>
      <c r="F4055" s="125">
        <v>48814.261663999998</v>
      </c>
      <c r="G4055" s="125">
        <v>0</v>
      </c>
      <c r="H4055" s="125">
        <v>54545.968899</v>
      </c>
      <c r="I4055" s="125">
        <v>53596.869039999998</v>
      </c>
      <c r="J4055" s="125">
        <v>48814.261663999998</v>
      </c>
    </row>
    <row r="4056" spans="1:10" hidden="1" x14ac:dyDescent="0.25">
      <c r="A4056" s="125">
        <v>925553</v>
      </c>
      <c r="B4056" s="125">
        <v>2012</v>
      </c>
      <c r="C4056" s="125">
        <v>61</v>
      </c>
      <c r="D4056" s="125">
        <v>5</v>
      </c>
      <c r="E4056" s="125">
        <v>3</v>
      </c>
      <c r="F4056" s="125">
        <v>0</v>
      </c>
      <c r="G4056" s="125">
        <v>40592.798833000001</v>
      </c>
      <c r="H4056" s="125">
        <v>48814.261663999998</v>
      </c>
      <c r="I4056" s="125">
        <v>47545.090860999997</v>
      </c>
      <c r="J4056" s="125">
        <v>40592.798833000001</v>
      </c>
    </row>
    <row r="4057" spans="1:10" hidden="1" x14ac:dyDescent="0.25">
      <c r="A4057" s="125">
        <v>925554</v>
      </c>
      <c r="B4057" s="125">
        <v>2012</v>
      </c>
      <c r="C4057" s="125">
        <v>61</v>
      </c>
      <c r="D4057" s="125">
        <v>5</v>
      </c>
      <c r="E4057" s="125">
        <v>4</v>
      </c>
      <c r="F4057" s="125">
        <v>87907.964043</v>
      </c>
      <c r="G4057" s="125">
        <v>0</v>
      </c>
      <c r="H4057" s="125">
        <v>93491.540997000004</v>
      </c>
      <c r="I4057" s="125">
        <v>87919.445154000001</v>
      </c>
      <c r="J4057" s="125">
        <v>87907.964043</v>
      </c>
    </row>
    <row r="4058" spans="1:10" x14ac:dyDescent="0.25">
      <c r="A4058" s="125">
        <v>925555</v>
      </c>
      <c r="B4058" s="125">
        <v>2012</v>
      </c>
      <c r="C4058" s="125">
        <v>62</v>
      </c>
      <c r="D4058" s="125">
        <v>2</v>
      </c>
      <c r="E4058" s="125">
        <v>1</v>
      </c>
      <c r="F4058" s="129">
        <v>7218.359187</v>
      </c>
      <c r="G4058" s="129">
        <v>0</v>
      </c>
      <c r="H4058" s="129">
        <v>9733.4588999999996</v>
      </c>
      <c r="I4058" s="129">
        <v>7225.1465410000001</v>
      </c>
      <c r="J4058" s="129">
        <v>7218.359187</v>
      </c>
    </row>
    <row r="4059" spans="1:10" hidden="1" x14ac:dyDescent="0.25">
      <c r="A4059" s="125">
        <v>925556</v>
      </c>
      <c r="B4059" s="125">
        <v>2012</v>
      </c>
      <c r="C4059" s="125">
        <v>62</v>
      </c>
      <c r="D4059" s="125">
        <v>2</v>
      </c>
      <c r="E4059" s="125">
        <v>2</v>
      </c>
      <c r="F4059" s="125">
        <v>6622.6549770000001</v>
      </c>
      <c r="G4059" s="125">
        <v>0</v>
      </c>
      <c r="H4059" s="125">
        <v>7218.359187</v>
      </c>
      <c r="I4059" s="125">
        <v>6629.341077</v>
      </c>
      <c r="J4059" s="125">
        <v>6622.6549770000001</v>
      </c>
    </row>
    <row r="4060" spans="1:10" hidden="1" x14ac:dyDescent="0.25">
      <c r="A4060" s="125">
        <v>925557</v>
      </c>
      <c r="B4060" s="125">
        <v>2012</v>
      </c>
      <c r="C4060" s="125">
        <v>62</v>
      </c>
      <c r="D4060" s="125">
        <v>2</v>
      </c>
      <c r="E4060" s="125">
        <v>3</v>
      </c>
      <c r="F4060" s="125">
        <v>5625.129962</v>
      </c>
      <c r="G4060" s="125">
        <v>174.237471</v>
      </c>
      <c r="H4060" s="125">
        <v>6622.6549770000001</v>
      </c>
      <c r="I4060" s="125">
        <v>5828.5986460000004</v>
      </c>
      <c r="J4060" s="125">
        <v>5799.3674330000003</v>
      </c>
    </row>
    <row r="4061" spans="1:10" hidden="1" x14ac:dyDescent="0.25">
      <c r="A4061" s="125">
        <v>925558</v>
      </c>
      <c r="B4061" s="125">
        <v>2012</v>
      </c>
      <c r="C4061" s="125">
        <v>62</v>
      </c>
      <c r="D4061" s="125">
        <v>2</v>
      </c>
      <c r="E4061" s="125">
        <v>4</v>
      </c>
      <c r="F4061" s="125">
        <v>7224.4977060000001</v>
      </c>
      <c r="G4061" s="125">
        <v>0</v>
      </c>
      <c r="H4061" s="125">
        <v>9733.4588999999996</v>
      </c>
      <c r="I4061" s="125">
        <v>7225.1465410000001</v>
      </c>
      <c r="J4061" s="125">
        <v>7224.4977060000001</v>
      </c>
    </row>
    <row r="4062" spans="1:10" x14ac:dyDescent="0.25">
      <c r="A4062" s="125">
        <v>925559</v>
      </c>
      <c r="B4062" s="125">
        <v>2012</v>
      </c>
      <c r="C4062" s="125">
        <v>62</v>
      </c>
      <c r="D4062" s="125">
        <v>3</v>
      </c>
      <c r="E4062" s="125">
        <v>1</v>
      </c>
      <c r="F4062" s="129">
        <v>3241.752653</v>
      </c>
      <c r="G4062" s="129">
        <v>0</v>
      </c>
      <c r="H4062" s="129">
        <v>3995.8072000000002</v>
      </c>
      <c r="I4062" s="129">
        <v>3245.3946080000001</v>
      </c>
      <c r="J4062" s="129">
        <v>3241.752653</v>
      </c>
    </row>
    <row r="4063" spans="1:10" hidden="1" x14ac:dyDescent="0.25">
      <c r="A4063" s="125">
        <v>925560</v>
      </c>
      <c r="B4063" s="125">
        <v>2012</v>
      </c>
      <c r="C4063" s="125">
        <v>62</v>
      </c>
      <c r="D4063" s="125">
        <v>3</v>
      </c>
      <c r="E4063" s="125">
        <v>2</v>
      </c>
      <c r="F4063" s="125">
        <v>3047.126796</v>
      </c>
      <c r="G4063" s="125">
        <v>0</v>
      </c>
      <c r="H4063" s="125">
        <v>3241.752653</v>
      </c>
      <c r="I4063" s="125">
        <v>3054.7035249999999</v>
      </c>
      <c r="J4063" s="125">
        <v>3047.126796</v>
      </c>
    </row>
    <row r="4064" spans="1:10" hidden="1" x14ac:dyDescent="0.25">
      <c r="A4064" s="125">
        <v>925561</v>
      </c>
      <c r="B4064" s="125">
        <v>2012</v>
      </c>
      <c r="C4064" s="125">
        <v>62</v>
      </c>
      <c r="D4064" s="125">
        <v>3</v>
      </c>
      <c r="E4064" s="125">
        <v>3</v>
      </c>
      <c r="F4064" s="125">
        <v>2251.5174729999999</v>
      </c>
      <c r="G4064" s="125">
        <v>491.40504700000002</v>
      </c>
      <c r="H4064" s="125">
        <v>3047.126796</v>
      </c>
      <c r="I4064" s="125">
        <v>2787.2068800000002</v>
      </c>
      <c r="J4064" s="125">
        <v>2742.9225200000001</v>
      </c>
    </row>
    <row r="4065" spans="1:10" hidden="1" x14ac:dyDescent="0.25">
      <c r="A4065" s="125">
        <v>925562</v>
      </c>
      <c r="B4065" s="125">
        <v>2012</v>
      </c>
      <c r="C4065" s="125">
        <v>62</v>
      </c>
      <c r="D4065" s="125">
        <v>3</v>
      </c>
      <c r="E4065" s="125">
        <v>4</v>
      </c>
      <c r="F4065" s="125">
        <v>4567.8068089999997</v>
      </c>
      <c r="G4065" s="125">
        <v>0</v>
      </c>
      <c r="H4065" s="125">
        <v>5625.129962</v>
      </c>
      <c r="I4065" s="125">
        <v>4568.7305550000001</v>
      </c>
      <c r="J4065" s="125">
        <v>4567.8068089999997</v>
      </c>
    </row>
    <row r="4066" spans="1:10" x14ac:dyDescent="0.25">
      <c r="A4066" s="125">
        <v>925563</v>
      </c>
      <c r="B4066" s="125">
        <v>2012</v>
      </c>
      <c r="C4066" s="125">
        <v>62</v>
      </c>
      <c r="D4066" s="125">
        <v>4</v>
      </c>
      <c r="E4066" s="125">
        <v>1</v>
      </c>
      <c r="F4066" s="129">
        <v>4714.4682279999997</v>
      </c>
      <c r="G4066" s="129">
        <v>0</v>
      </c>
      <c r="H4066" s="129">
        <v>5421.0968000000003</v>
      </c>
      <c r="I4066" s="129">
        <v>4759.1808810000002</v>
      </c>
      <c r="J4066" s="129">
        <v>4714.4682279999997</v>
      </c>
    </row>
    <row r="4067" spans="1:10" hidden="1" x14ac:dyDescent="0.25">
      <c r="A4067" s="125">
        <v>925564</v>
      </c>
      <c r="B4067" s="125">
        <v>2012</v>
      </c>
      <c r="C4067" s="125">
        <v>62</v>
      </c>
      <c r="D4067" s="125">
        <v>4</v>
      </c>
      <c r="E4067" s="125">
        <v>2</v>
      </c>
      <c r="F4067" s="125">
        <v>4489.5840539999999</v>
      </c>
      <c r="G4067" s="125">
        <v>0</v>
      </c>
      <c r="H4067" s="125">
        <v>4714.4682279999997</v>
      </c>
      <c r="I4067" s="125">
        <v>4542.3901379999998</v>
      </c>
      <c r="J4067" s="125">
        <v>4489.5840539999999</v>
      </c>
    </row>
    <row r="4068" spans="1:10" hidden="1" x14ac:dyDescent="0.25">
      <c r="A4068" s="125">
        <v>925565</v>
      </c>
      <c r="B4068" s="125">
        <v>2012</v>
      </c>
      <c r="C4068" s="125">
        <v>62</v>
      </c>
      <c r="D4068" s="125">
        <v>4</v>
      </c>
      <c r="E4068" s="125">
        <v>3</v>
      </c>
      <c r="F4068" s="125">
        <v>1903.0716159999999</v>
      </c>
      <c r="G4068" s="125">
        <v>1984.056034</v>
      </c>
      <c r="H4068" s="125">
        <v>4489.5840539999999</v>
      </c>
      <c r="I4068" s="125">
        <v>4245.7996400000002</v>
      </c>
      <c r="J4068" s="125">
        <v>3887.1276499999999</v>
      </c>
    </row>
    <row r="4069" spans="1:10" hidden="1" x14ac:dyDescent="0.25">
      <c r="A4069" s="125">
        <v>925566</v>
      </c>
      <c r="B4069" s="125">
        <v>2012</v>
      </c>
      <c r="C4069" s="125">
        <v>62</v>
      </c>
      <c r="D4069" s="125">
        <v>4</v>
      </c>
      <c r="E4069" s="125">
        <v>4</v>
      </c>
      <c r="F4069" s="125">
        <v>1975.9845049999999</v>
      </c>
      <c r="G4069" s="125">
        <v>0</v>
      </c>
      <c r="H4069" s="125">
        <v>2251.5174729999999</v>
      </c>
      <c r="I4069" s="125">
        <v>1976.6071890000001</v>
      </c>
      <c r="J4069" s="125">
        <v>1975.9845049999999</v>
      </c>
    </row>
    <row r="4070" spans="1:10" x14ac:dyDescent="0.25">
      <c r="A4070" s="125">
        <v>925567</v>
      </c>
      <c r="B4070" s="125">
        <v>2012</v>
      </c>
      <c r="C4070" s="125">
        <v>62</v>
      </c>
      <c r="D4070" s="125">
        <v>5</v>
      </c>
      <c r="E4070" s="125">
        <v>1</v>
      </c>
      <c r="F4070" s="129">
        <v>1190.8480300000001</v>
      </c>
      <c r="G4070" s="129">
        <v>0</v>
      </c>
      <c r="H4070" s="129">
        <v>1271.2937999999999</v>
      </c>
      <c r="I4070" s="129">
        <v>1195.52469</v>
      </c>
      <c r="J4070" s="129">
        <v>1190.8480300000001</v>
      </c>
    </row>
    <row r="4071" spans="1:10" hidden="1" x14ac:dyDescent="0.25">
      <c r="A4071" s="125">
        <v>925568</v>
      </c>
      <c r="B4071" s="125">
        <v>2012</v>
      </c>
      <c r="C4071" s="125">
        <v>62</v>
      </c>
      <c r="D4071" s="125">
        <v>5</v>
      </c>
      <c r="E4071" s="125">
        <v>2</v>
      </c>
      <c r="F4071" s="125">
        <v>1065.713352</v>
      </c>
      <c r="G4071" s="125">
        <v>0</v>
      </c>
      <c r="H4071" s="125">
        <v>1190.8480300000001</v>
      </c>
      <c r="I4071" s="125">
        <v>1170.1272739999999</v>
      </c>
      <c r="J4071" s="125">
        <v>1065.713352</v>
      </c>
    </row>
    <row r="4072" spans="1:10" hidden="1" x14ac:dyDescent="0.25">
      <c r="A4072" s="125">
        <v>925569</v>
      </c>
      <c r="B4072" s="125">
        <v>2012</v>
      </c>
      <c r="C4072" s="125">
        <v>62</v>
      </c>
      <c r="D4072" s="125">
        <v>5</v>
      </c>
      <c r="E4072" s="125">
        <v>3</v>
      </c>
      <c r="F4072" s="125">
        <v>0</v>
      </c>
      <c r="G4072" s="125">
        <v>886.222309</v>
      </c>
      <c r="H4072" s="125">
        <v>1065.713352</v>
      </c>
      <c r="I4072" s="125">
        <v>1038.004805</v>
      </c>
      <c r="J4072" s="125">
        <v>886.222309</v>
      </c>
    </row>
    <row r="4073" spans="1:10" hidden="1" x14ac:dyDescent="0.25">
      <c r="A4073" s="125">
        <v>925570</v>
      </c>
      <c r="B4073" s="125">
        <v>2012</v>
      </c>
      <c r="C4073" s="125">
        <v>62</v>
      </c>
      <c r="D4073" s="125">
        <v>5</v>
      </c>
      <c r="E4073" s="125">
        <v>4</v>
      </c>
      <c r="F4073" s="125">
        <v>1789.4148439999999</v>
      </c>
      <c r="G4073" s="125">
        <v>0</v>
      </c>
      <c r="H4073" s="125">
        <v>1903.0716159999999</v>
      </c>
      <c r="I4073" s="125">
        <v>1789.6485479999999</v>
      </c>
      <c r="J4073" s="125">
        <v>1789.4148439999999</v>
      </c>
    </row>
    <row r="4074" spans="1:10" x14ac:dyDescent="0.25">
      <c r="A4074" s="125">
        <v>925571</v>
      </c>
      <c r="B4074" s="125">
        <v>2012</v>
      </c>
      <c r="C4074" s="125">
        <v>63</v>
      </c>
      <c r="D4074" s="125">
        <v>2</v>
      </c>
      <c r="E4074" s="125">
        <v>1</v>
      </c>
      <c r="F4074" s="129">
        <v>141438.37413400001</v>
      </c>
      <c r="G4074" s="129">
        <v>0</v>
      </c>
      <c r="H4074" s="129">
        <v>190648.69889999999</v>
      </c>
      <c r="I4074" s="129">
        <v>141518.52919299999</v>
      </c>
      <c r="J4074" s="129">
        <v>141438.37413400001</v>
      </c>
    </row>
    <row r="4075" spans="1:10" hidden="1" x14ac:dyDescent="0.25">
      <c r="A4075" s="125">
        <v>925572</v>
      </c>
      <c r="B4075" s="125">
        <v>2012</v>
      </c>
      <c r="C4075" s="125">
        <v>63</v>
      </c>
      <c r="D4075" s="125">
        <v>2</v>
      </c>
      <c r="E4075" s="125">
        <v>2</v>
      </c>
      <c r="F4075" s="125">
        <v>129657.19384000001</v>
      </c>
      <c r="G4075" s="125">
        <v>0</v>
      </c>
      <c r="H4075" s="125">
        <v>141438.37413400001</v>
      </c>
      <c r="I4075" s="125">
        <v>129897.002805</v>
      </c>
      <c r="J4075" s="125">
        <v>129657.19384000001</v>
      </c>
    </row>
    <row r="4076" spans="1:10" hidden="1" x14ac:dyDescent="0.25">
      <c r="A4076" s="125">
        <v>925573</v>
      </c>
      <c r="B4076" s="125">
        <v>2012</v>
      </c>
      <c r="C4076" s="125">
        <v>63</v>
      </c>
      <c r="D4076" s="125">
        <v>2</v>
      </c>
      <c r="E4076" s="125">
        <v>3</v>
      </c>
      <c r="F4076" s="125">
        <v>106250.411016</v>
      </c>
      <c r="G4076" s="125">
        <v>3165.0433419999999</v>
      </c>
      <c r="H4076" s="125">
        <v>129657.19384000001</v>
      </c>
      <c r="I4076" s="125">
        <v>114111.29629899999</v>
      </c>
      <c r="J4076" s="125">
        <v>109415.454357</v>
      </c>
    </row>
    <row r="4077" spans="1:10" hidden="1" x14ac:dyDescent="0.25">
      <c r="A4077" s="125">
        <v>925574</v>
      </c>
      <c r="B4077" s="125">
        <v>2012</v>
      </c>
      <c r="C4077" s="125">
        <v>63</v>
      </c>
      <c r="D4077" s="125">
        <v>2</v>
      </c>
      <c r="E4077" s="125">
        <v>4</v>
      </c>
      <c r="F4077" s="125">
        <v>141481.793145</v>
      </c>
      <c r="G4077" s="125">
        <v>0</v>
      </c>
      <c r="H4077" s="125">
        <v>190648.69889999999</v>
      </c>
      <c r="I4077" s="125">
        <v>141518.52919299999</v>
      </c>
      <c r="J4077" s="125">
        <v>141481.793145</v>
      </c>
    </row>
    <row r="4078" spans="1:10" x14ac:dyDescent="0.25">
      <c r="A4078" s="125">
        <v>925575</v>
      </c>
      <c r="B4078" s="125">
        <v>2012</v>
      </c>
      <c r="C4078" s="125">
        <v>63</v>
      </c>
      <c r="D4078" s="125">
        <v>3</v>
      </c>
      <c r="E4078" s="125">
        <v>1</v>
      </c>
      <c r="F4078" s="129">
        <v>58188.853260000004</v>
      </c>
      <c r="G4078" s="129">
        <v>0</v>
      </c>
      <c r="H4078" s="129">
        <v>72301.108949999994</v>
      </c>
      <c r="I4078" s="129">
        <v>58722.960689</v>
      </c>
      <c r="J4078" s="129">
        <v>58188.853260000004</v>
      </c>
    </row>
    <row r="4079" spans="1:10" hidden="1" x14ac:dyDescent="0.25">
      <c r="A4079" s="125">
        <v>925576</v>
      </c>
      <c r="B4079" s="125">
        <v>2012</v>
      </c>
      <c r="C4079" s="125">
        <v>63</v>
      </c>
      <c r="D4079" s="125">
        <v>3</v>
      </c>
      <c r="E4079" s="125">
        <v>2</v>
      </c>
      <c r="F4079" s="125">
        <v>52867.510619000001</v>
      </c>
      <c r="G4079" s="125">
        <v>0</v>
      </c>
      <c r="H4079" s="125">
        <v>58188.853260000004</v>
      </c>
      <c r="I4079" s="125">
        <v>54831.356426999999</v>
      </c>
      <c r="J4079" s="125">
        <v>52867.510619000001</v>
      </c>
    </row>
    <row r="4080" spans="1:10" hidden="1" x14ac:dyDescent="0.25">
      <c r="A4080" s="125">
        <v>925577</v>
      </c>
      <c r="B4080" s="125">
        <v>2012</v>
      </c>
      <c r="C4080" s="125">
        <v>63</v>
      </c>
      <c r="D4080" s="125">
        <v>3</v>
      </c>
      <c r="E4080" s="125">
        <v>3</v>
      </c>
      <c r="F4080" s="125">
        <v>32270.445829</v>
      </c>
      <c r="G4080" s="125">
        <v>6081.9707019999996</v>
      </c>
      <c r="H4080" s="125">
        <v>52867.510619000001</v>
      </c>
      <c r="I4080" s="125">
        <v>48357.911962999999</v>
      </c>
      <c r="J4080" s="125">
        <v>38352.416531000003</v>
      </c>
    </row>
    <row r="4081" spans="1:10" hidden="1" x14ac:dyDescent="0.25">
      <c r="A4081" s="125">
        <v>925578</v>
      </c>
      <c r="B4081" s="125">
        <v>2012</v>
      </c>
      <c r="C4081" s="125">
        <v>63</v>
      </c>
      <c r="D4081" s="125">
        <v>3</v>
      </c>
      <c r="E4081" s="125">
        <v>4</v>
      </c>
      <c r="F4081" s="125">
        <v>86105.924262</v>
      </c>
      <c r="G4081" s="125">
        <v>0</v>
      </c>
      <c r="H4081" s="125">
        <v>106250.411016</v>
      </c>
      <c r="I4081" s="125">
        <v>86296.583826999995</v>
      </c>
      <c r="J4081" s="125">
        <v>86105.924262</v>
      </c>
    </row>
    <row r="4082" spans="1:10" x14ac:dyDescent="0.25">
      <c r="A4082" s="125">
        <v>925579</v>
      </c>
      <c r="B4082" s="125">
        <v>2012</v>
      </c>
      <c r="C4082" s="125">
        <v>63</v>
      </c>
      <c r="D4082" s="125">
        <v>4</v>
      </c>
      <c r="E4082" s="125">
        <v>1</v>
      </c>
      <c r="F4082" s="129">
        <v>13178.262043999999</v>
      </c>
      <c r="G4082" s="129">
        <v>0</v>
      </c>
      <c r="H4082" s="129">
        <v>15214.85175</v>
      </c>
      <c r="I4082" s="129">
        <v>13357.118350999999</v>
      </c>
      <c r="J4082" s="129">
        <v>13178.262043999999</v>
      </c>
    </row>
    <row r="4083" spans="1:10" hidden="1" x14ac:dyDescent="0.25">
      <c r="A4083" s="125">
        <v>925580</v>
      </c>
      <c r="B4083" s="125">
        <v>2012</v>
      </c>
      <c r="C4083" s="125">
        <v>63</v>
      </c>
      <c r="D4083" s="125">
        <v>4</v>
      </c>
      <c r="E4083" s="125">
        <v>2</v>
      </c>
      <c r="F4083" s="125">
        <v>11020.503454</v>
      </c>
      <c r="G4083" s="125">
        <v>0</v>
      </c>
      <c r="H4083" s="125">
        <v>13178.262043999999</v>
      </c>
      <c r="I4083" s="125">
        <v>12697.25548</v>
      </c>
      <c r="J4083" s="125">
        <v>11020.503454</v>
      </c>
    </row>
    <row r="4084" spans="1:10" hidden="1" x14ac:dyDescent="0.25">
      <c r="A4084" s="125">
        <v>925581</v>
      </c>
      <c r="B4084" s="125">
        <v>2012</v>
      </c>
      <c r="C4084" s="125">
        <v>63</v>
      </c>
      <c r="D4084" s="125">
        <v>4</v>
      </c>
      <c r="E4084" s="125">
        <v>3</v>
      </c>
      <c r="F4084" s="125">
        <v>1278.8563819999999</v>
      </c>
      <c r="G4084" s="125">
        <v>7396.6357799999996</v>
      </c>
      <c r="H4084" s="125">
        <v>11020.503454</v>
      </c>
      <c r="I4084" s="125">
        <v>10422.090115999999</v>
      </c>
      <c r="J4084" s="125">
        <v>8675.4921620000005</v>
      </c>
    </row>
    <row r="4085" spans="1:10" hidden="1" x14ac:dyDescent="0.25">
      <c r="A4085" s="125">
        <v>925582</v>
      </c>
      <c r="B4085" s="125">
        <v>2012</v>
      </c>
      <c r="C4085" s="125">
        <v>63</v>
      </c>
      <c r="D4085" s="125">
        <v>4</v>
      </c>
      <c r="E4085" s="125">
        <v>4</v>
      </c>
      <c r="F4085" s="125">
        <v>28236.103241000001</v>
      </c>
      <c r="G4085" s="125">
        <v>0</v>
      </c>
      <c r="H4085" s="125">
        <v>32270.445829</v>
      </c>
      <c r="I4085" s="125">
        <v>28330.224393</v>
      </c>
      <c r="J4085" s="125">
        <v>28236.103241000001</v>
      </c>
    </row>
    <row r="4086" spans="1:10" x14ac:dyDescent="0.25">
      <c r="A4086" s="125">
        <v>925583</v>
      </c>
      <c r="B4086" s="125">
        <v>2012</v>
      </c>
      <c r="C4086" s="125">
        <v>63</v>
      </c>
      <c r="D4086" s="125">
        <v>5</v>
      </c>
      <c r="E4086" s="125">
        <v>1</v>
      </c>
      <c r="F4086" s="129">
        <v>519.45232199999998</v>
      </c>
      <c r="G4086" s="129">
        <v>0</v>
      </c>
      <c r="H4086" s="129">
        <v>552.37379999999996</v>
      </c>
      <c r="I4086" s="129">
        <v>519.45232199999998</v>
      </c>
      <c r="J4086" s="129">
        <v>519.45232199999998</v>
      </c>
    </row>
    <row r="4087" spans="1:10" hidden="1" x14ac:dyDescent="0.25">
      <c r="A4087" s="125">
        <v>925584</v>
      </c>
      <c r="B4087" s="125">
        <v>2012</v>
      </c>
      <c r="C4087" s="125">
        <v>63</v>
      </c>
      <c r="D4087" s="125">
        <v>5</v>
      </c>
      <c r="E4087" s="125">
        <v>2</v>
      </c>
      <c r="F4087" s="125">
        <v>480.101315</v>
      </c>
      <c r="G4087" s="125">
        <v>0</v>
      </c>
      <c r="H4087" s="125">
        <v>519.45232199999998</v>
      </c>
      <c r="I4087" s="125">
        <v>510.41385100000002</v>
      </c>
      <c r="J4087" s="125">
        <v>480.101315</v>
      </c>
    </row>
    <row r="4088" spans="1:10" hidden="1" x14ac:dyDescent="0.25">
      <c r="A4088" s="125">
        <v>925585</v>
      </c>
      <c r="B4088" s="125">
        <v>2012</v>
      </c>
      <c r="C4088" s="125">
        <v>63</v>
      </c>
      <c r="D4088" s="125">
        <v>5</v>
      </c>
      <c r="E4088" s="125">
        <v>3</v>
      </c>
      <c r="F4088" s="125">
        <v>0</v>
      </c>
      <c r="G4088" s="125">
        <v>390.02397300000001</v>
      </c>
      <c r="H4088" s="125">
        <v>480.101315</v>
      </c>
      <c r="I4088" s="125">
        <v>467.61868099999998</v>
      </c>
      <c r="J4088" s="125">
        <v>390.02397300000001</v>
      </c>
    </row>
    <row r="4089" spans="1:10" hidden="1" x14ac:dyDescent="0.25">
      <c r="A4089" s="125">
        <v>925586</v>
      </c>
      <c r="B4089" s="125">
        <v>2012</v>
      </c>
      <c r="C4089" s="125">
        <v>63</v>
      </c>
      <c r="D4089" s="125">
        <v>5</v>
      </c>
      <c r="E4089" s="125">
        <v>4</v>
      </c>
      <c r="F4089" s="125">
        <v>1202.6365410000001</v>
      </c>
      <c r="G4089" s="125">
        <v>0</v>
      </c>
      <c r="H4089" s="125">
        <v>1278.8563819999999</v>
      </c>
      <c r="I4089" s="125">
        <v>1202.6365410000001</v>
      </c>
      <c r="J4089" s="125">
        <v>1202.6365410000001</v>
      </c>
    </row>
    <row r="4090" spans="1:10" x14ac:dyDescent="0.25">
      <c r="A4090" s="125">
        <v>925587</v>
      </c>
      <c r="B4090" s="125">
        <v>2012</v>
      </c>
      <c r="C4090" s="125">
        <v>64</v>
      </c>
      <c r="D4090" s="125">
        <v>2</v>
      </c>
      <c r="E4090" s="125">
        <v>1</v>
      </c>
      <c r="F4090" s="129">
        <v>12020.258425</v>
      </c>
      <c r="G4090" s="129">
        <v>0</v>
      </c>
      <c r="H4090" s="129">
        <v>16202.439</v>
      </c>
      <c r="I4090" s="129">
        <v>12027.070470000001</v>
      </c>
      <c r="J4090" s="129">
        <v>12020.258425</v>
      </c>
    </row>
    <row r="4091" spans="1:10" hidden="1" x14ac:dyDescent="0.25">
      <c r="A4091" s="125">
        <v>925588</v>
      </c>
      <c r="B4091" s="125">
        <v>2012</v>
      </c>
      <c r="C4091" s="125">
        <v>64</v>
      </c>
      <c r="D4091" s="125">
        <v>2</v>
      </c>
      <c r="E4091" s="125">
        <v>2</v>
      </c>
      <c r="F4091" s="125">
        <v>11019.024971999999</v>
      </c>
      <c r="G4091" s="125">
        <v>0</v>
      </c>
      <c r="H4091" s="125">
        <v>12020.258425</v>
      </c>
      <c r="I4091" s="125">
        <v>11039.405338</v>
      </c>
      <c r="J4091" s="125">
        <v>11019.024971999999</v>
      </c>
    </row>
    <row r="4092" spans="1:10" hidden="1" x14ac:dyDescent="0.25">
      <c r="A4092" s="125">
        <v>925589</v>
      </c>
      <c r="B4092" s="125">
        <v>2012</v>
      </c>
      <c r="C4092" s="125">
        <v>64</v>
      </c>
      <c r="D4092" s="125">
        <v>2</v>
      </c>
      <c r="E4092" s="125">
        <v>3</v>
      </c>
      <c r="F4092" s="125">
        <v>9028.8605800000005</v>
      </c>
      <c r="G4092" s="125">
        <v>268.95646599999998</v>
      </c>
      <c r="H4092" s="125">
        <v>11019.024971999999</v>
      </c>
      <c r="I4092" s="125">
        <v>9697.8438779999997</v>
      </c>
      <c r="J4092" s="125">
        <v>9297.8170460000001</v>
      </c>
    </row>
    <row r="4093" spans="1:10" hidden="1" x14ac:dyDescent="0.25">
      <c r="A4093" s="125">
        <v>925590</v>
      </c>
      <c r="B4093" s="125">
        <v>2012</v>
      </c>
      <c r="C4093" s="125">
        <v>64</v>
      </c>
      <c r="D4093" s="125">
        <v>2</v>
      </c>
      <c r="E4093" s="125">
        <v>4</v>
      </c>
      <c r="F4093" s="125">
        <v>12023.948426000001</v>
      </c>
      <c r="G4093" s="125">
        <v>0</v>
      </c>
      <c r="H4093" s="125">
        <v>16202.439</v>
      </c>
      <c r="I4093" s="125">
        <v>12027.070470000001</v>
      </c>
      <c r="J4093" s="125">
        <v>12023.948426000001</v>
      </c>
    </row>
    <row r="4094" spans="1:10" x14ac:dyDescent="0.25">
      <c r="A4094" s="125">
        <v>925591</v>
      </c>
      <c r="B4094" s="125">
        <v>2012</v>
      </c>
      <c r="C4094" s="125">
        <v>64</v>
      </c>
      <c r="D4094" s="125">
        <v>3</v>
      </c>
      <c r="E4094" s="125">
        <v>1</v>
      </c>
      <c r="F4094" s="129">
        <v>4943.9923879999997</v>
      </c>
      <c r="G4094" s="129">
        <v>0</v>
      </c>
      <c r="H4094" s="129">
        <v>6144.0997500000003</v>
      </c>
      <c r="I4094" s="129">
        <v>4990.2378170000002</v>
      </c>
      <c r="J4094" s="129">
        <v>4943.9923879999997</v>
      </c>
    </row>
    <row r="4095" spans="1:10" hidden="1" x14ac:dyDescent="0.25">
      <c r="A4095" s="125">
        <v>925592</v>
      </c>
      <c r="B4095" s="125">
        <v>2012</v>
      </c>
      <c r="C4095" s="125">
        <v>64</v>
      </c>
      <c r="D4095" s="125">
        <v>3</v>
      </c>
      <c r="E4095" s="125">
        <v>2</v>
      </c>
      <c r="F4095" s="125">
        <v>4491.8666620000004</v>
      </c>
      <c r="G4095" s="125">
        <v>0</v>
      </c>
      <c r="H4095" s="125">
        <v>4943.9923879999997</v>
      </c>
      <c r="I4095" s="125">
        <v>4658.7240270000002</v>
      </c>
      <c r="J4095" s="125">
        <v>4491.8666620000004</v>
      </c>
    </row>
    <row r="4096" spans="1:10" hidden="1" x14ac:dyDescent="0.25">
      <c r="A4096" s="125">
        <v>925593</v>
      </c>
      <c r="B4096" s="125">
        <v>2012</v>
      </c>
      <c r="C4096" s="125">
        <v>64</v>
      </c>
      <c r="D4096" s="125">
        <v>3</v>
      </c>
      <c r="E4096" s="125">
        <v>3</v>
      </c>
      <c r="F4096" s="125">
        <v>2741.8453810000001</v>
      </c>
      <c r="G4096" s="125">
        <v>516.75218099999995</v>
      </c>
      <c r="H4096" s="125">
        <v>4491.8666620000004</v>
      </c>
      <c r="I4096" s="125">
        <v>4108.7104360000003</v>
      </c>
      <c r="J4096" s="125">
        <v>3258.5975619999999</v>
      </c>
    </row>
    <row r="4097" spans="1:10" hidden="1" x14ac:dyDescent="0.25">
      <c r="A4097" s="125">
        <v>925594</v>
      </c>
      <c r="B4097" s="125">
        <v>2012</v>
      </c>
      <c r="C4097" s="125">
        <v>64</v>
      </c>
      <c r="D4097" s="125">
        <v>3</v>
      </c>
      <c r="E4097" s="125">
        <v>4</v>
      </c>
      <c r="F4097" s="125">
        <v>7315.9953109999997</v>
      </c>
      <c r="G4097" s="125">
        <v>0</v>
      </c>
      <c r="H4097" s="125">
        <v>9028.8605800000005</v>
      </c>
      <c r="I4097" s="125">
        <v>7333.2405630000003</v>
      </c>
      <c r="J4097" s="125">
        <v>7315.9953109999997</v>
      </c>
    </row>
    <row r="4098" spans="1:10" x14ac:dyDescent="0.25">
      <c r="A4098" s="125">
        <v>925595</v>
      </c>
      <c r="B4098" s="125">
        <v>2012</v>
      </c>
      <c r="C4098" s="125">
        <v>64</v>
      </c>
      <c r="D4098" s="125">
        <v>4</v>
      </c>
      <c r="E4098" s="125">
        <v>1</v>
      </c>
      <c r="F4098" s="129">
        <v>1127.6540399999999</v>
      </c>
      <c r="G4098" s="129">
        <v>0</v>
      </c>
      <c r="H4098" s="129">
        <v>1301.9235000000001</v>
      </c>
      <c r="I4098" s="129">
        <v>1142.9586409999999</v>
      </c>
      <c r="J4098" s="129">
        <v>1127.6540399999999</v>
      </c>
    </row>
    <row r="4099" spans="1:10" hidden="1" x14ac:dyDescent="0.25">
      <c r="A4099" s="125">
        <v>925596</v>
      </c>
      <c r="B4099" s="125">
        <v>2012</v>
      </c>
      <c r="C4099" s="125">
        <v>64</v>
      </c>
      <c r="D4099" s="125">
        <v>4</v>
      </c>
      <c r="E4099" s="125">
        <v>2</v>
      </c>
      <c r="F4099" s="125">
        <v>943.01624900000002</v>
      </c>
      <c r="G4099" s="125">
        <v>0</v>
      </c>
      <c r="H4099" s="125">
        <v>1127.6540399999999</v>
      </c>
      <c r="I4099" s="125">
        <v>1086.494668</v>
      </c>
      <c r="J4099" s="125">
        <v>943.01624900000002</v>
      </c>
    </row>
    <row r="4100" spans="1:10" hidden="1" x14ac:dyDescent="0.25">
      <c r="A4100" s="125">
        <v>925597</v>
      </c>
      <c r="B4100" s="125">
        <v>2012</v>
      </c>
      <c r="C4100" s="125">
        <v>64</v>
      </c>
      <c r="D4100" s="125">
        <v>4</v>
      </c>
      <c r="E4100" s="125">
        <v>3</v>
      </c>
      <c r="F4100" s="125">
        <v>109.093992</v>
      </c>
      <c r="G4100" s="125">
        <v>630.97665600000005</v>
      </c>
      <c r="H4100" s="125">
        <v>943.01624900000002</v>
      </c>
      <c r="I4100" s="125">
        <v>891.81046700000002</v>
      </c>
      <c r="J4100" s="125">
        <v>740.07064800000001</v>
      </c>
    </row>
    <row r="4101" spans="1:10" hidden="1" x14ac:dyDescent="0.25">
      <c r="A4101" s="125">
        <v>925598</v>
      </c>
      <c r="B4101" s="125">
        <v>2012</v>
      </c>
      <c r="C4101" s="125">
        <v>64</v>
      </c>
      <c r="D4101" s="125">
        <v>4</v>
      </c>
      <c r="E4101" s="125">
        <v>4</v>
      </c>
      <c r="F4101" s="125">
        <v>2399.069094</v>
      </c>
      <c r="G4101" s="125">
        <v>0</v>
      </c>
      <c r="H4101" s="125">
        <v>2741.8453810000001</v>
      </c>
      <c r="I4101" s="125">
        <v>2407.0660600000001</v>
      </c>
      <c r="J4101" s="125">
        <v>2399.069094</v>
      </c>
    </row>
    <row r="4102" spans="1:10" x14ac:dyDescent="0.25">
      <c r="A4102" s="125">
        <v>925599</v>
      </c>
      <c r="B4102" s="125">
        <v>2012</v>
      </c>
      <c r="C4102" s="125">
        <v>64</v>
      </c>
      <c r="D4102" s="125">
        <v>5</v>
      </c>
      <c r="E4102" s="125">
        <v>1</v>
      </c>
      <c r="F4102" s="129">
        <v>45.288159</v>
      </c>
      <c r="G4102" s="129">
        <v>0</v>
      </c>
      <c r="H4102" s="129">
        <v>48.1584</v>
      </c>
      <c r="I4102" s="129">
        <v>45.288159</v>
      </c>
      <c r="J4102" s="129">
        <v>45.288159</v>
      </c>
    </row>
    <row r="4103" spans="1:10" hidden="1" x14ac:dyDescent="0.25">
      <c r="A4103" s="125">
        <v>925600</v>
      </c>
      <c r="B4103" s="125">
        <v>2012</v>
      </c>
      <c r="C4103" s="125">
        <v>64</v>
      </c>
      <c r="D4103" s="125">
        <v>5</v>
      </c>
      <c r="E4103" s="125">
        <v>2</v>
      </c>
      <c r="F4103" s="125">
        <v>41.857363999999997</v>
      </c>
      <c r="G4103" s="125">
        <v>0</v>
      </c>
      <c r="H4103" s="125">
        <v>45.288159</v>
      </c>
      <c r="I4103" s="125">
        <v>44.500145000000003</v>
      </c>
      <c r="J4103" s="125">
        <v>41.857363999999997</v>
      </c>
    </row>
    <row r="4104" spans="1:10" hidden="1" x14ac:dyDescent="0.25">
      <c r="A4104" s="125">
        <v>925601</v>
      </c>
      <c r="B4104" s="125">
        <v>2012</v>
      </c>
      <c r="C4104" s="125">
        <v>64</v>
      </c>
      <c r="D4104" s="125">
        <v>5</v>
      </c>
      <c r="E4104" s="125">
        <v>3</v>
      </c>
      <c r="F4104" s="125">
        <v>0</v>
      </c>
      <c r="G4104" s="125">
        <v>34.004021000000002</v>
      </c>
      <c r="H4104" s="125">
        <v>41.857363999999997</v>
      </c>
      <c r="I4104" s="125">
        <v>40.769072000000001</v>
      </c>
      <c r="J4104" s="125">
        <v>34.004021000000002</v>
      </c>
    </row>
    <row r="4105" spans="1:10" hidden="1" x14ac:dyDescent="0.25">
      <c r="A4105" s="125">
        <v>925602</v>
      </c>
      <c r="B4105" s="125">
        <v>2012</v>
      </c>
      <c r="C4105" s="125">
        <v>64</v>
      </c>
      <c r="D4105" s="125">
        <v>5</v>
      </c>
      <c r="E4105" s="125">
        <v>4</v>
      </c>
      <c r="F4105" s="125">
        <v>102.59199</v>
      </c>
      <c r="G4105" s="125">
        <v>0</v>
      </c>
      <c r="H4105" s="125">
        <v>109.093992</v>
      </c>
      <c r="I4105" s="125">
        <v>102.59199</v>
      </c>
      <c r="J4105" s="125">
        <v>102.59199</v>
      </c>
    </row>
    <row r="4106" spans="1:10" x14ac:dyDescent="0.25">
      <c r="A4106" s="125">
        <v>925603</v>
      </c>
      <c r="B4106" s="125">
        <v>2012</v>
      </c>
      <c r="C4106" s="125">
        <v>65</v>
      </c>
      <c r="D4106" s="125">
        <v>2</v>
      </c>
      <c r="E4106" s="125">
        <v>1</v>
      </c>
      <c r="F4106" s="129">
        <v>2154.786306</v>
      </c>
      <c r="G4106" s="129">
        <v>0</v>
      </c>
      <c r="H4106" s="129">
        <v>2906.5302499999998</v>
      </c>
      <c r="I4106" s="129">
        <v>2157.5174050000001</v>
      </c>
      <c r="J4106" s="129">
        <v>2154.786306</v>
      </c>
    </row>
    <row r="4107" spans="1:10" hidden="1" x14ac:dyDescent="0.25">
      <c r="A4107" s="125">
        <v>925604</v>
      </c>
      <c r="B4107" s="125">
        <v>2012</v>
      </c>
      <c r="C4107" s="125">
        <v>65</v>
      </c>
      <c r="D4107" s="125">
        <v>2</v>
      </c>
      <c r="E4107" s="125">
        <v>2</v>
      </c>
      <c r="F4107" s="125">
        <v>1978.2530220000001</v>
      </c>
      <c r="G4107" s="125">
        <v>0</v>
      </c>
      <c r="H4107" s="125">
        <v>2154.786306</v>
      </c>
      <c r="I4107" s="125">
        <v>1978.9557440000001</v>
      </c>
      <c r="J4107" s="125">
        <v>1978.2530220000001</v>
      </c>
    </row>
    <row r="4108" spans="1:10" hidden="1" x14ac:dyDescent="0.25">
      <c r="A4108" s="125">
        <v>925605</v>
      </c>
      <c r="B4108" s="125">
        <v>2012</v>
      </c>
      <c r="C4108" s="125">
        <v>65</v>
      </c>
      <c r="D4108" s="125">
        <v>2</v>
      </c>
      <c r="E4108" s="125">
        <v>3</v>
      </c>
      <c r="F4108" s="125">
        <v>1590.615976</v>
      </c>
      <c r="G4108" s="125">
        <v>137.683528</v>
      </c>
      <c r="H4108" s="125">
        <v>1978.2530220000001</v>
      </c>
      <c r="I4108" s="125">
        <v>1741.060485</v>
      </c>
      <c r="J4108" s="125">
        <v>1728.2995040000001</v>
      </c>
    </row>
    <row r="4109" spans="1:10" hidden="1" x14ac:dyDescent="0.25">
      <c r="A4109" s="125">
        <v>925606</v>
      </c>
      <c r="B4109" s="125">
        <v>2012</v>
      </c>
      <c r="C4109" s="125">
        <v>65</v>
      </c>
      <c r="D4109" s="125">
        <v>2</v>
      </c>
      <c r="E4109" s="125">
        <v>4</v>
      </c>
      <c r="F4109" s="125">
        <v>2154.6405319999999</v>
      </c>
      <c r="G4109" s="125">
        <v>0</v>
      </c>
      <c r="H4109" s="125">
        <v>2906.5302499999998</v>
      </c>
      <c r="I4109" s="125">
        <v>2157.5174050000001</v>
      </c>
      <c r="J4109" s="125">
        <v>2154.6405319999999</v>
      </c>
    </row>
    <row r="4110" spans="1:10" x14ac:dyDescent="0.25">
      <c r="A4110" s="125">
        <v>925607</v>
      </c>
      <c r="B4110" s="125">
        <v>2012</v>
      </c>
      <c r="C4110" s="125">
        <v>65</v>
      </c>
      <c r="D4110" s="125">
        <v>3</v>
      </c>
      <c r="E4110" s="125">
        <v>1</v>
      </c>
      <c r="F4110" s="129">
        <v>127.128091</v>
      </c>
      <c r="G4110" s="129">
        <v>0</v>
      </c>
      <c r="H4110" s="129">
        <v>156.72145</v>
      </c>
      <c r="I4110" s="129">
        <v>127.289162</v>
      </c>
      <c r="J4110" s="129">
        <v>127.128091</v>
      </c>
    </row>
    <row r="4111" spans="1:10" hidden="1" x14ac:dyDescent="0.25">
      <c r="A4111" s="125">
        <v>925608</v>
      </c>
      <c r="B4111" s="125">
        <v>2012</v>
      </c>
      <c r="C4111" s="125">
        <v>65</v>
      </c>
      <c r="D4111" s="125">
        <v>3</v>
      </c>
      <c r="E4111" s="125">
        <v>2</v>
      </c>
      <c r="F4111" s="125">
        <v>119.752202</v>
      </c>
      <c r="G4111" s="125">
        <v>0</v>
      </c>
      <c r="H4111" s="125">
        <v>127.128091</v>
      </c>
      <c r="I4111" s="125">
        <v>119.7928</v>
      </c>
      <c r="J4111" s="125">
        <v>119.752202</v>
      </c>
    </row>
    <row r="4112" spans="1:10" hidden="1" x14ac:dyDescent="0.25">
      <c r="A4112" s="125">
        <v>925609</v>
      </c>
      <c r="B4112" s="125">
        <v>2012</v>
      </c>
      <c r="C4112" s="125">
        <v>65</v>
      </c>
      <c r="D4112" s="125">
        <v>3</v>
      </c>
      <c r="E4112" s="125">
        <v>3</v>
      </c>
      <c r="F4112" s="125">
        <v>82.484392999999997</v>
      </c>
      <c r="G4112" s="125">
        <v>26.418661</v>
      </c>
      <c r="H4112" s="125">
        <v>119.752202</v>
      </c>
      <c r="I4112" s="125">
        <v>109.537339</v>
      </c>
      <c r="J4112" s="125">
        <v>108.903054</v>
      </c>
    </row>
    <row r="4113" spans="1:10" hidden="1" x14ac:dyDescent="0.25">
      <c r="A4113" s="125">
        <v>925610</v>
      </c>
      <c r="B4113" s="125">
        <v>2012</v>
      </c>
      <c r="C4113" s="125">
        <v>65</v>
      </c>
      <c r="D4113" s="125">
        <v>3</v>
      </c>
      <c r="E4113" s="125">
        <v>4</v>
      </c>
      <c r="F4113" s="125">
        <v>1290.0468089999999</v>
      </c>
      <c r="G4113" s="125">
        <v>0</v>
      </c>
      <c r="H4113" s="125">
        <v>1590.615976</v>
      </c>
      <c r="I4113" s="125">
        <v>1291.8982960000001</v>
      </c>
      <c r="J4113" s="125">
        <v>1290.0468089999999</v>
      </c>
    </row>
    <row r="4114" spans="1:10" x14ac:dyDescent="0.25">
      <c r="A4114" s="125">
        <v>925611</v>
      </c>
      <c r="B4114" s="125">
        <v>2012</v>
      </c>
      <c r="C4114" s="125">
        <v>65</v>
      </c>
      <c r="D4114" s="125">
        <v>4</v>
      </c>
      <c r="E4114" s="125">
        <v>1</v>
      </c>
      <c r="F4114" s="129">
        <v>620.42681200000004</v>
      </c>
      <c r="G4114" s="129">
        <v>0</v>
      </c>
      <c r="H4114" s="129">
        <v>732.75199999999995</v>
      </c>
      <c r="I4114" s="129">
        <v>643.28298099999995</v>
      </c>
      <c r="J4114" s="129">
        <v>620.42681200000004</v>
      </c>
    </row>
    <row r="4115" spans="1:10" hidden="1" x14ac:dyDescent="0.25">
      <c r="A4115" s="125">
        <v>925612</v>
      </c>
      <c r="B4115" s="125">
        <v>2012</v>
      </c>
      <c r="C4115" s="125">
        <v>65</v>
      </c>
      <c r="D4115" s="125">
        <v>4</v>
      </c>
      <c r="E4115" s="125">
        <v>2</v>
      </c>
      <c r="F4115" s="125">
        <v>588.38087700000005</v>
      </c>
      <c r="G4115" s="125">
        <v>0</v>
      </c>
      <c r="H4115" s="125">
        <v>620.42681200000004</v>
      </c>
      <c r="I4115" s="125">
        <v>597.78123300000004</v>
      </c>
      <c r="J4115" s="125">
        <v>588.38087700000005</v>
      </c>
    </row>
    <row r="4116" spans="1:10" hidden="1" x14ac:dyDescent="0.25">
      <c r="A4116" s="125">
        <v>925613</v>
      </c>
      <c r="B4116" s="125">
        <v>2012</v>
      </c>
      <c r="C4116" s="125">
        <v>65</v>
      </c>
      <c r="D4116" s="125">
        <v>4</v>
      </c>
      <c r="E4116" s="125">
        <v>3</v>
      </c>
      <c r="F4116" s="125">
        <v>67.913201999999998</v>
      </c>
      <c r="G4116" s="125">
        <v>479.08081399999998</v>
      </c>
      <c r="H4116" s="125">
        <v>588.38087700000005</v>
      </c>
      <c r="I4116" s="125">
        <v>556.43179499999997</v>
      </c>
      <c r="J4116" s="125">
        <v>546.99401499999999</v>
      </c>
    </row>
    <row r="4117" spans="1:10" hidden="1" x14ac:dyDescent="0.25">
      <c r="A4117" s="125">
        <v>925614</v>
      </c>
      <c r="B4117" s="125">
        <v>2012</v>
      </c>
      <c r="C4117" s="125">
        <v>65</v>
      </c>
      <c r="D4117" s="125">
        <v>4</v>
      </c>
      <c r="E4117" s="125">
        <v>4</v>
      </c>
      <c r="F4117" s="125">
        <v>71.627713</v>
      </c>
      <c r="G4117" s="125">
        <v>0</v>
      </c>
      <c r="H4117" s="125">
        <v>82.484392999999997</v>
      </c>
      <c r="I4117" s="125">
        <v>72.413049000000001</v>
      </c>
      <c r="J4117" s="125">
        <v>71.627713</v>
      </c>
    </row>
    <row r="4118" spans="1:10" x14ac:dyDescent="0.25">
      <c r="A4118" s="125">
        <v>925615</v>
      </c>
      <c r="B4118" s="125">
        <v>2012</v>
      </c>
      <c r="C4118" s="125">
        <v>65</v>
      </c>
      <c r="D4118" s="125">
        <v>5</v>
      </c>
      <c r="E4118" s="125">
        <v>1</v>
      </c>
      <c r="F4118" s="129">
        <v>13.646336</v>
      </c>
      <c r="G4118" s="129">
        <v>0</v>
      </c>
      <c r="H4118" s="129">
        <v>23.990400000000001</v>
      </c>
      <c r="I4118" s="129">
        <v>22.560572000000001</v>
      </c>
      <c r="J4118" s="129">
        <v>13.646336</v>
      </c>
    </row>
    <row r="4119" spans="1:10" hidden="1" x14ac:dyDescent="0.25">
      <c r="A4119" s="125">
        <v>925616</v>
      </c>
      <c r="B4119" s="125">
        <v>2012</v>
      </c>
      <c r="C4119" s="125">
        <v>65</v>
      </c>
      <c r="D4119" s="125">
        <v>5</v>
      </c>
      <c r="E4119" s="125">
        <v>2</v>
      </c>
      <c r="F4119" s="125">
        <v>13.408849</v>
      </c>
      <c r="G4119" s="125">
        <v>0</v>
      </c>
      <c r="H4119" s="125">
        <v>13.646336</v>
      </c>
      <c r="I4119" s="125">
        <v>13.40889</v>
      </c>
      <c r="J4119" s="125">
        <v>13.408849</v>
      </c>
    </row>
    <row r="4120" spans="1:10" hidden="1" x14ac:dyDescent="0.25">
      <c r="A4120" s="125">
        <v>925617</v>
      </c>
      <c r="B4120" s="125">
        <v>2012</v>
      </c>
      <c r="C4120" s="125">
        <v>65</v>
      </c>
      <c r="D4120" s="125">
        <v>5</v>
      </c>
      <c r="E4120" s="125">
        <v>3</v>
      </c>
      <c r="F4120" s="125">
        <v>0</v>
      </c>
      <c r="G4120" s="125">
        <v>13.060017999999999</v>
      </c>
      <c r="H4120" s="125">
        <v>13.408849</v>
      </c>
      <c r="I4120" s="125">
        <v>13.060219</v>
      </c>
      <c r="J4120" s="125">
        <v>13.060017999999999</v>
      </c>
    </row>
    <row r="4121" spans="1:10" hidden="1" x14ac:dyDescent="0.25">
      <c r="A4121" s="125">
        <v>925618</v>
      </c>
      <c r="B4121" s="125">
        <v>2012</v>
      </c>
      <c r="C4121" s="125">
        <v>65</v>
      </c>
      <c r="D4121" s="125">
        <v>5</v>
      </c>
      <c r="E4121" s="125">
        <v>4</v>
      </c>
      <c r="F4121" s="125">
        <v>58.421622999999997</v>
      </c>
      <c r="G4121" s="125">
        <v>0</v>
      </c>
      <c r="H4121" s="125">
        <v>67.913201999999998</v>
      </c>
      <c r="I4121" s="125">
        <v>63.865575</v>
      </c>
      <c r="J4121" s="125">
        <v>58.421622999999997</v>
      </c>
    </row>
    <row r="4122" spans="1:10" x14ac:dyDescent="0.25">
      <c r="A4122" s="125">
        <v>925619</v>
      </c>
      <c r="B4122" s="125">
        <v>2012</v>
      </c>
      <c r="C4122" s="125">
        <v>67</v>
      </c>
      <c r="D4122" s="125">
        <v>2</v>
      </c>
      <c r="E4122" s="125">
        <v>1</v>
      </c>
      <c r="F4122" s="129">
        <v>55760.723000999998</v>
      </c>
      <c r="G4122" s="129">
        <v>0</v>
      </c>
      <c r="H4122" s="129">
        <v>75176</v>
      </c>
      <c r="I4122" s="129">
        <v>55803.144800000002</v>
      </c>
      <c r="J4122" s="129">
        <v>55760.723000999998</v>
      </c>
    </row>
    <row r="4123" spans="1:10" hidden="1" x14ac:dyDescent="0.25">
      <c r="A4123" s="125">
        <v>925620</v>
      </c>
      <c r="B4123" s="125">
        <v>2012</v>
      </c>
      <c r="C4123" s="125">
        <v>67</v>
      </c>
      <c r="D4123" s="125">
        <v>2</v>
      </c>
      <c r="E4123" s="125">
        <v>2</v>
      </c>
      <c r="F4123" s="125">
        <v>50977.847674999997</v>
      </c>
      <c r="G4123" s="125">
        <v>0</v>
      </c>
      <c r="H4123" s="125">
        <v>55760.723000999998</v>
      </c>
      <c r="I4123" s="125">
        <v>51210.648004000002</v>
      </c>
      <c r="J4123" s="125">
        <v>50977.847674999997</v>
      </c>
    </row>
    <row r="4124" spans="1:10" hidden="1" x14ac:dyDescent="0.25">
      <c r="A4124" s="125">
        <v>925621</v>
      </c>
      <c r="B4124" s="125">
        <v>2012</v>
      </c>
      <c r="C4124" s="125">
        <v>67</v>
      </c>
      <c r="D4124" s="125">
        <v>2</v>
      </c>
      <c r="E4124" s="125">
        <v>3</v>
      </c>
      <c r="F4124" s="125">
        <v>44087.541170999997</v>
      </c>
      <c r="G4124" s="125">
        <v>397.090732</v>
      </c>
      <c r="H4124" s="125">
        <v>50977.847674999997</v>
      </c>
      <c r="I4124" s="125">
        <v>44865.603738999998</v>
      </c>
      <c r="J4124" s="125">
        <v>44484.631903000001</v>
      </c>
    </row>
    <row r="4125" spans="1:10" hidden="1" x14ac:dyDescent="0.25">
      <c r="A4125" s="125">
        <v>925622</v>
      </c>
      <c r="B4125" s="125">
        <v>2012</v>
      </c>
      <c r="C4125" s="125">
        <v>67</v>
      </c>
      <c r="D4125" s="125">
        <v>2</v>
      </c>
      <c r="E4125" s="125">
        <v>4</v>
      </c>
      <c r="F4125" s="125">
        <v>55787.975642999998</v>
      </c>
      <c r="G4125" s="125">
        <v>0</v>
      </c>
      <c r="H4125" s="125">
        <v>75176</v>
      </c>
      <c r="I4125" s="125">
        <v>55803.144800000002</v>
      </c>
      <c r="J4125" s="125">
        <v>55787.975642999998</v>
      </c>
    </row>
    <row r="4126" spans="1:10" x14ac:dyDescent="0.25">
      <c r="A4126" s="125">
        <v>925623</v>
      </c>
      <c r="B4126" s="125">
        <v>2012</v>
      </c>
      <c r="C4126" s="125">
        <v>67</v>
      </c>
      <c r="D4126" s="125">
        <v>3</v>
      </c>
      <c r="E4126" s="125">
        <v>1</v>
      </c>
      <c r="F4126" s="129">
        <v>36273.504362</v>
      </c>
      <c r="G4126" s="129">
        <v>0</v>
      </c>
      <c r="H4126" s="129">
        <v>45319.227599999998</v>
      </c>
      <c r="I4126" s="129">
        <v>36808.276657000002</v>
      </c>
      <c r="J4126" s="129">
        <v>36273.504362</v>
      </c>
    </row>
    <row r="4127" spans="1:10" hidden="1" x14ac:dyDescent="0.25">
      <c r="A4127" s="125">
        <v>925624</v>
      </c>
      <c r="B4127" s="125">
        <v>2012</v>
      </c>
      <c r="C4127" s="125">
        <v>67</v>
      </c>
      <c r="D4127" s="125">
        <v>3</v>
      </c>
      <c r="E4127" s="125">
        <v>2</v>
      </c>
      <c r="F4127" s="125">
        <v>31922.388531000001</v>
      </c>
      <c r="G4127" s="125">
        <v>0</v>
      </c>
      <c r="H4127" s="125">
        <v>36273.504362</v>
      </c>
      <c r="I4127" s="125">
        <v>34180.523159999997</v>
      </c>
      <c r="J4127" s="125">
        <v>31922.388531000001</v>
      </c>
    </row>
    <row r="4128" spans="1:10" hidden="1" x14ac:dyDescent="0.25">
      <c r="A4128" s="125">
        <v>925625</v>
      </c>
      <c r="B4128" s="125">
        <v>2012</v>
      </c>
      <c r="C4128" s="125">
        <v>67</v>
      </c>
      <c r="D4128" s="125">
        <v>3</v>
      </c>
      <c r="E4128" s="125">
        <v>3</v>
      </c>
      <c r="F4128" s="125">
        <v>23226.325366000001</v>
      </c>
      <c r="G4128" s="125">
        <v>3392.2706870000002</v>
      </c>
      <c r="H4128" s="125">
        <v>31922.388531000001</v>
      </c>
      <c r="I4128" s="125">
        <v>29199.408789000001</v>
      </c>
      <c r="J4128" s="125">
        <v>26618.596053000001</v>
      </c>
    </row>
    <row r="4129" spans="1:10" hidden="1" x14ac:dyDescent="0.25">
      <c r="A4129" s="125">
        <v>925626</v>
      </c>
      <c r="B4129" s="125">
        <v>2012</v>
      </c>
      <c r="C4129" s="125">
        <v>67</v>
      </c>
      <c r="D4129" s="125">
        <v>3</v>
      </c>
      <c r="E4129" s="125">
        <v>4</v>
      </c>
      <c r="F4129" s="125">
        <v>35707.668333000001</v>
      </c>
      <c r="G4129" s="125">
        <v>0</v>
      </c>
      <c r="H4129" s="125">
        <v>44087.541170999997</v>
      </c>
      <c r="I4129" s="125">
        <v>35807.900938999999</v>
      </c>
      <c r="J4129" s="125">
        <v>35707.668333000001</v>
      </c>
    </row>
    <row r="4130" spans="1:10" x14ac:dyDescent="0.25">
      <c r="A4130" s="125">
        <v>925627</v>
      </c>
      <c r="B4130" s="125">
        <v>2012</v>
      </c>
      <c r="C4130" s="125">
        <v>67</v>
      </c>
      <c r="D4130" s="125">
        <v>4</v>
      </c>
      <c r="E4130" s="125">
        <v>1</v>
      </c>
      <c r="F4130" s="129">
        <v>4039.449134</v>
      </c>
      <c r="G4130" s="129">
        <v>0</v>
      </c>
      <c r="H4130" s="129">
        <v>4624.5694999999996</v>
      </c>
      <c r="I4130" s="129">
        <v>4059.909564</v>
      </c>
      <c r="J4130" s="129">
        <v>4039.449134</v>
      </c>
    </row>
    <row r="4131" spans="1:10" hidden="1" x14ac:dyDescent="0.25">
      <c r="A4131" s="125">
        <v>925628</v>
      </c>
      <c r="B4131" s="125">
        <v>2012</v>
      </c>
      <c r="C4131" s="125">
        <v>67</v>
      </c>
      <c r="D4131" s="125">
        <v>4</v>
      </c>
      <c r="E4131" s="125">
        <v>2</v>
      </c>
      <c r="F4131" s="125">
        <v>3470.363245</v>
      </c>
      <c r="G4131" s="125">
        <v>0</v>
      </c>
      <c r="H4131" s="125">
        <v>4039.449134</v>
      </c>
      <c r="I4131" s="125">
        <v>3892.0092410000002</v>
      </c>
      <c r="J4131" s="125">
        <v>3470.363245</v>
      </c>
    </row>
    <row r="4132" spans="1:10" hidden="1" x14ac:dyDescent="0.25">
      <c r="A4132" s="125">
        <v>925629</v>
      </c>
      <c r="B4132" s="125">
        <v>2012</v>
      </c>
      <c r="C4132" s="125">
        <v>67</v>
      </c>
      <c r="D4132" s="125">
        <v>4</v>
      </c>
      <c r="E4132" s="125">
        <v>3</v>
      </c>
      <c r="F4132" s="125">
        <v>561.08869400000003</v>
      </c>
      <c r="G4132" s="125">
        <v>2376.1985890000001</v>
      </c>
      <c r="H4132" s="125">
        <v>3470.363245</v>
      </c>
      <c r="I4132" s="125">
        <v>3281.922521</v>
      </c>
      <c r="J4132" s="125">
        <v>2937.2872830000001</v>
      </c>
    </row>
    <row r="4133" spans="1:10" hidden="1" x14ac:dyDescent="0.25">
      <c r="A4133" s="125">
        <v>925630</v>
      </c>
      <c r="B4133" s="125">
        <v>2012</v>
      </c>
      <c r="C4133" s="125">
        <v>67</v>
      </c>
      <c r="D4133" s="125">
        <v>4</v>
      </c>
      <c r="E4133" s="125">
        <v>4</v>
      </c>
      <c r="F4133" s="125">
        <v>20371.304156999999</v>
      </c>
      <c r="G4133" s="125">
        <v>0</v>
      </c>
      <c r="H4133" s="125">
        <v>23226.325366000001</v>
      </c>
      <c r="I4133" s="125">
        <v>20390.391038999998</v>
      </c>
      <c r="J4133" s="125">
        <v>20371.304156999999</v>
      </c>
    </row>
    <row r="4134" spans="1:10" x14ac:dyDescent="0.25">
      <c r="A4134" s="125">
        <v>925631</v>
      </c>
      <c r="B4134" s="125">
        <v>2012</v>
      </c>
      <c r="C4134" s="125">
        <v>67</v>
      </c>
      <c r="D4134" s="125">
        <v>5</v>
      </c>
      <c r="E4134" s="125">
        <v>1</v>
      </c>
      <c r="F4134" s="129">
        <v>683.52133900000001</v>
      </c>
      <c r="G4134" s="129">
        <v>0</v>
      </c>
      <c r="H4134" s="129">
        <v>736.56920000000002</v>
      </c>
      <c r="I4134" s="129">
        <v>692.66967599999998</v>
      </c>
      <c r="J4134" s="129">
        <v>683.52133900000001</v>
      </c>
    </row>
    <row r="4135" spans="1:10" hidden="1" x14ac:dyDescent="0.25">
      <c r="A4135" s="125">
        <v>925632</v>
      </c>
      <c r="B4135" s="125">
        <v>2012</v>
      </c>
      <c r="C4135" s="125">
        <v>67</v>
      </c>
      <c r="D4135" s="125">
        <v>5</v>
      </c>
      <c r="E4135" s="125">
        <v>2</v>
      </c>
      <c r="F4135" s="125">
        <v>656.56081900000004</v>
      </c>
      <c r="G4135" s="125">
        <v>0</v>
      </c>
      <c r="H4135" s="125">
        <v>683.52133900000001</v>
      </c>
      <c r="I4135" s="125">
        <v>671.62806699999999</v>
      </c>
      <c r="J4135" s="125">
        <v>656.56081900000004</v>
      </c>
    </row>
    <row r="4136" spans="1:10" hidden="1" x14ac:dyDescent="0.25">
      <c r="A4136" s="125">
        <v>925633</v>
      </c>
      <c r="B4136" s="125">
        <v>2012</v>
      </c>
      <c r="C4136" s="125">
        <v>67</v>
      </c>
      <c r="D4136" s="125">
        <v>5</v>
      </c>
      <c r="E4136" s="125">
        <v>3</v>
      </c>
      <c r="F4136" s="125">
        <v>0</v>
      </c>
      <c r="G4136" s="125">
        <v>601.02423599999997</v>
      </c>
      <c r="H4136" s="125">
        <v>656.56081900000004</v>
      </c>
      <c r="I4136" s="125">
        <v>639.49023799999998</v>
      </c>
      <c r="J4136" s="125">
        <v>601.02423599999997</v>
      </c>
    </row>
    <row r="4137" spans="1:10" hidden="1" x14ac:dyDescent="0.25">
      <c r="A4137" s="125">
        <v>925634</v>
      </c>
      <c r="B4137" s="125">
        <v>2012</v>
      </c>
      <c r="C4137" s="125">
        <v>67</v>
      </c>
      <c r="D4137" s="125">
        <v>5</v>
      </c>
      <c r="E4137" s="125">
        <v>4</v>
      </c>
      <c r="F4137" s="125">
        <v>527.30008799999996</v>
      </c>
      <c r="G4137" s="125">
        <v>0</v>
      </c>
      <c r="H4137" s="125">
        <v>561.08869400000003</v>
      </c>
      <c r="I4137" s="125">
        <v>527.64780800000005</v>
      </c>
      <c r="J4137" s="125">
        <v>527.30008799999996</v>
      </c>
    </row>
    <row r="4138" spans="1:10" x14ac:dyDescent="0.25">
      <c r="A4138" s="125">
        <v>925635</v>
      </c>
      <c r="B4138" s="125">
        <v>2012</v>
      </c>
      <c r="C4138" s="125">
        <v>69</v>
      </c>
      <c r="D4138" s="125">
        <v>2</v>
      </c>
      <c r="E4138" s="125">
        <v>1</v>
      </c>
      <c r="F4138" s="129">
        <v>1211776.9706300001</v>
      </c>
      <c r="G4138" s="129">
        <v>0</v>
      </c>
      <c r="H4138" s="129">
        <v>1632924.027</v>
      </c>
      <c r="I4138" s="129">
        <v>1212119.5052420001</v>
      </c>
      <c r="J4138" s="129">
        <v>1211776.9706300001</v>
      </c>
    </row>
    <row r="4139" spans="1:10" hidden="1" x14ac:dyDescent="0.25">
      <c r="A4139" s="125">
        <v>925636</v>
      </c>
      <c r="B4139" s="125">
        <v>2012</v>
      </c>
      <c r="C4139" s="125">
        <v>69</v>
      </c>
      <c r="D4139" s="125">
        <v>2</v>
      </c>
      <c r="E4139" s="125">
        <v>2</v>
      </c>
      <c r="F4139" s="125">
        <v>1099770.476613</v>
      </c>
      <c r="G4139" s="125">
        <v>0</v>
      </c>
      <c r="H4139" s="125">
        <v>1211776.9706300001</v>
      </c>
      <c r="I4139" s="125">
        <v>1112895.9698270001</v>
      </c>
      <c r="J4139" s="125">
        <v>1099770.476613</v>
      </c>
    </row>
    <row r="4140" spans="1:10" hidden="1" x14ac:dyDescent="0.25">
      <c r="A4140" s="125">
        <v>925637</v>
      </c>
      <c r="B4140" s="125">
        <v>2012</v>
      </c>
      <c r="C4140" s="125">
        <v>69</v>
      </c>
      <c r="D4140" s="125">
        <v>2</v>
      </c>
      <c r="E4140" s="125">
        <v>3</v>
      </c>
      <c r="F4140" s="125">
        <v>928504.57149899995</v>
      </c>
      <c r="G4140" s="125">
        <v>15240.789204000001</v>
      </c>
      <c r="H4140" s="125">
        <v>1099770.476613</v>
      </c>
      <c r="I4140" s="125">
        <v>967907.99646699999</v>
      </c>
      <c r="J4140" s="125">
        <v>943745.36070299998</v>
      </c>
    </row>
    <row r="4141" spans="1:10" hidden="1" x14ac:dyDescent="0.25">
      <c r="A4141" s="125">
        <v>925638</v>
      </c>
      <c r="B4141" s="125">
        <v>2012</v>
      </c>
      <c r="C4141" s="125">
        <v>69</v>
      </c>
      <c r="D4141" s="125">
        <v>2</v>
      </c>
      <c r="E4141" s="125">
        <v>4</v>
      </c>
      <c r="F4141" s="125">
        <v>1211457.562259</v>
      </c>
      <c r="G4141" s="125">
        <v>0</v>
      </c>
      <c r="H4141" s="125">
        <v>1632924.027</v>
      </c>
      <c r="I4141" s="125">
        <v>1212119.5052420001</v>
      </c>
      <c r="J4141" s="125">
        <v>1211457.562259</v>
      </c>
    </row>
    <row r="4142" spans="1:10" x14ac:dyDescent="0.25">
      <c r="A4142" s="125">
        <v>925639</v>
      </c>
      <c r="B4142" s="125">
        <v>2012</v>
      </c>
      <c r="C4142" s="125">
        <v>69</v>
      </c>
      <c r="D4142" s="125">
        <v>3</v>
      </c>
      <c r="E4142" s="125">
        <v>1</v>
      </c>
      <c r="F4142" s="129">
        <v>602518.963644</v>
      </c>
      <c r="G4142" s="129">
        <v>0</v>
      </c>
      <c r="H4142" s="129">
        <v>744338.65500000003</v>
      </c>
      <c r="I4142" s="129">
        <v>604551.85559100006</v>
      </c>
      <c r="J4142" s="129">
        <v>602518.963644</v>
      </c>
    </row>
    <row r="4143" spans="1:10" hidden="1" x14ac:dyDescent="0.25">
      <c r="A4143" s="125">
        <v>925640</v>
      </c>
      <c r="B4143" s="125">
        <v>2012</v>
      </c>
      <c r="C4143" s="125">
        <v>69</v>
      </c>
      <c r="D4143" s="125">
        <v>3</v>
      </c>
      <c r="E4143" s="125">
        <v>2</v>
      </c>
      <c r="F4143" s="125">
        <v>544056.97689299996</v>
      </c>
      <c r="G4143" s="125">
        <v>0</v>
      </c>
      <c r="H4143" s="125">
        <v>602518.963644</v>
      </c>
      <c r="I4143" s="125">
        <v>567753.61944200005</v>
      </c>
      <c r="J4143" s="125">
        <v>544056.97689299996</v>
      </c>
    </row>
    <row r="4144" spans="1:10" hidden="1" x14ac:dyDescent="0.25">
      <c r="A4144" s="125">
        <v>925641</v>
      </c>
      <c r="B4144" s="125">
        <v>2012</v>
      </c>
      <c r="C4144" s="125">
        <v>69</v>
      </c>
      <c r="D4144" s="125">
        <v>3</v>
      </c>
      <c r="E4144" s="125">
        <v>3</v>
      </c>
      <c r="F4144" s="125">
        <v>262635.61358100001</v>
      </c>
      <c r="G4144" s="125">
        <v>177829.95808800001</v>
      </c>
      <c r="H4144" s="125">
        <v>544056.97689299996</v>
      </c>
      <c r="I4144" s="125">
        <v>497648.91676400002</v>
      </c>
      <c r="J4144" s="125">
        <v>440465.57166999998</v>
      </c>
    </row>
    <row r="4145" spans="1:10" hidden="1" x14ac:dyDescent="0.25">
      <c r="A4145" s="125">
        <v>925642</v>
      </c>
      <c r="B4145" s="125">
        <v>2012</v>
      </c>
      <c r="C4145" s="125">
        <v>69</v>
      </c>
      <c r="D4145" s="125">
        <v>3</v>
      </c>
      <c r="E4145" s="125">
        <v>4</v>
      </c>
      <c r="F4145" s="125">
        <v>752195.60387899994</v>
      </c>
      <c r="G4145" s="125">
        <v>0</v>
      </c>
      <c r="H4145" s="125">
        <v>928504.57149899995</v>
      </c>
      <c r="I4145" s="125">
        <v>754131.41297199996</v>
      </c>
      <c r="J4145" s="125">
        <v>752195.60387899994</v>
      </c>
    </row>
    <row r="4146" spans="1:10" x14ac:dyDescent="0.25">
      <c r="A4146" s="125">
        <v>925643</v>
      </c>
      <c r="B4146" s="125">
        <v>2012</v>
      </c>
      <c r="C4146" s="125">
        <v>69</v>
      </c>
      <c r="D4146" s="125">
        <v>4</v>
      </c>
      <c r="E4146" s="125">
        <v>1</v>
      </c>
      <c r="F4146" s="129">
        <v>160582.91603299999</v>
      </c>
      <c r="G4146" s="129">
        <v>0</v>
      </c>
      <c r="H4146" s="129">
        <v>184703.571</v>
      </c>
      <c r="I4146" s="129">
        <v>162151.26498099999</v>
      </c>
      <c r="J4146" s="129">
        <v>160582.91603299999</v>
      </c>
    </row>
    <row r="4147" spans="1:10" hidden="1" x14ac:dyDescent="0.25">
      <c r="A4147" s="125">
        <v>925644</v>
      </c>
      <c r="B4147" s="125">
        <v>2012</v>
      </c>
      <c r="C4147" s="125">
        <v>69</v>
      </c>
      <c r="D4147" s="125">
        <v>4</v>
      </c>
      <c r="E4147" s="125">
        <v>2</v>
      </c>
      <c r="F4147" s="125">
        <v>140515.43726000001</v>
      </c>
      <c r="G4147" s="125">
        <v>0</v>
      </c>
      <c r="H4147" s="125">
        <v>160582.91603299999</v>
      </c>
      <c r="I4147" s="125">
        <v>154721.639597</v>
      </c>
      <c r="J4147" s="125">
        <v>140515.43726000001</v>
      </c>
    </row>
    <row r="4148" spans="1:10" hidden="1" x14ac:dyDescent="0.25">
      <c r="A4148" s="125">
        <v>925645</v>
      </c>
      <c r="B4148" s="125">
        <v>2012</v>
      </c>
      <c r="C4148" s="125">
        <v>69</v>
      </c>
      <c r="D4148" s="125">
        <v>4</v>
      </c>
      <c r="E4148" s="125">
        <v>3</v>
      </c>
      <c r="F4148" s="125">
        <v>1036.158212</v>
      </c>
      <c r="G4148" s="125">
        <v>116244.10352800001</v>
      </c>
      <c r="H4148" s="125">
        <v>140515.43726000001</v>
      </c>
      <c r="I4148" s="125">
        <v>132885.44901700001</v>
      </c>
      <c r="J4148" s="125">
        <v>117280.26173899999</v>
      </c>
    </row>
    <row r="4149" spans="1:10" hidden="1" x14ac:dyDescent="0.25">
      <c r="A4149" s="125">
        <v>925646</v>
      </c>
      <c r="B4149" s="125">
        <v>2012</v>
      </c>
      <c r="C4149" s="125">
        <v>69</v>
      </c>
      <c r="D4149" s="125">
        <v>4</v>
      </c>
      <c r="E4149" s="125">
        <v>4</v>
      </c>
      <c r="F4149" s="125">
        <v>224957.43434099999</v>
      </c>
      <c r="G4149" s="125">
        <v>0</v>
      </c>
      <c r="H4149" s="125">
        <v>262635.61358100001</v>
      </c>
      <c r="I4149" s="125">
        <v>230567.80516300001</v>
      </c>
      <c r="J4149" s="125">
        <v>224957.43434099999</v>
      </c>
    </row>
    <row r="4150" spans="1:10" x14ac:dyDescent="0.25">
      <c r="A4150" s="125">
        <v>925647</v>
      </c>
      <c r="B4150" s="125">
        <v>2012</v>
      </c>
      <c r="C4150" s="125">
        <v>69</v>
      </c>
      <c r="D4150" s="125">
        <v>5</v>
      </c>
      <c r="E4150" s="125">
        <v>1</v>
      </c>
      <c r="F4150" s="129">
        <v>1771.70336</v>
      </c>
      <c r="G4150" s="129">
        <v>0</v>
      </c>
      <c r="H4150" s="129">
        <v>1921.4349</v>
      </c>
      <c r="I4150" s="129">
        <v>1806.9173800000001</v>
      </c>
      <c r="J4150" s="129">
        <v>1771.70336</v>
      </c>
    </row>
    <row r="4151" spans="1:10" hidden="1" x14ac:dyDescent="0.25">
      <c r="A4151" s="125">
        <v>925648</v>
      </c>
      <c r="B4151" s="125">
        <v>2012</v>
      </c>
      <c r="C4151" s="125">
        <v>69</v>
      </c>
      <c r="D4151" s="125">
        <v>5</v>
      </c>
      <c r="E4151" s="125">
        <v>2</v>
      </c>
      <c r="F4151" s="125">
        <v>1597.9924799999999</v>
      </c>
      <c r="G4151" s="125">
        <v>0</v>
      </c>
      <c r="H4151" s="125">
        <v>1771.70336</v>
      </c>
      <c r="I4151" s="125">
        <v>1740.875722</v>
      </c>
      <c r="J4151" s="125">
        <v>1597.9924799999999</v>
      </c>
    </row>
    <row r="4152" spans="1:10" hidden="1" x14ac:dyDescent="0.25">
      <c r="A4152" s="125">
        <v>925649</v>
      </c>
      <c r="B4152" s="125">
        <v>2012</v>
      </c>
      <c r="C4152" s="125">
        <v>69</v>
      </c>
      <c r="D4152" s="125">
        <v>5</v>
      </c>
      <c r="E4152" s="125">
        <v>3</v>
      </c>
      <c r="F4152" s="125">
        <v>0</v>
      </c>
      <c r="G4152" s="125">
        <v>1544.00369</v>
      </c>
      <c r="H4152" s="125">
        <v>1597.9924799999999</v>
      </c>
      <c r="I4152" s="125">
        <v>1556.444675</v>
      </c>
      <c r="J4152" s="125">
        <v>1544.00369</v>
      </c>
    </row>
    <row r="4153" spans="1:10" hidden="1" x14ac:dyDescent="0.25">
      <c r="A4153" s="125">
        <v>925650</v>
      </c>
      <c r="B4153" s="125">
        <v>2012</v>
      </c>
      <c r="C4153" s="125">
        <v>69</v>
      </c>
      <c r="D4153" s="125">
        <v>5</v>
      </c>
      <c r="E4153" s="125">
        <v>4</v>
      </c>
      <c r="F4153" s="125">
        <v>924.66452200000003</v>
      </c>
      <c r="G4153" s="125">
        <v>0</v>
      </c>
      <c r="H4153" s="125">
        <v>1036.158212</v>
      </c>
      <c r="I4153" s="125">
        <v>974.40318200000002</v>
      </c>
      <c r="J4153" s="125">
        <v>924.66452200000003</v>
      </c>
    </row>
    <row r="4154" spans="1:10" x14ac:dyDescent="0.25">
      <c r="A4154" s="125">
        <v>925651</v>
      </c>
      <c r="B4154" s="125">
        <v>2012</v>
      </c>
      <c r="C4154" s="125">
        <v>70</v>
      </c>
      <c r="D4154" s="125">
        <v>2</v>
      </c>
      <c r="E4154" s="125">
        <v>1</v>
      </c>
      <c r="F4154" s="129">
        <v>72368.440394000005</v>
      </c>
      <c r="G4154" s="129">
        <v>0</v>
      </c>
      <c r="H4154" s="129">
        <v>97519.731750000006</v>
      </c>
      <c r="I4154" s="129">
        <v>72388.896878</v>
      </c>
      <c r="J4154" s="129">
        <v>72368.440394000005</v>
      </c>
    </row>
    <row r="4155" spans="1:10" hidden="1" x14ac:dyDescent="0.25">
      <c r="A4155" s="125">
        <v>925652</v>
      </c>
      <c r="B4155" s="125">
        <v>2012</v>
      </c>
      <c r="C4155" s="125">
        <v>70</v>
      </c>
      <c r="D4155" s="125">
        <v>2</v>
      </c>
      <c r="E4155" s="125">
        <v>2</v>
      </c>
      <c r="F4155" s="125">
        <v>65679.309074999997</v>
      </c>
      <c r="G4155" s="125">
        <v>0</v>
      </c>
      <c r="H4155" s="125">
        <v>72368.440394000005</v>
      </c>
      <c r="I4155" s="125">
        <v>66463.175657999993</v>
      </c>
      <c r="J4155" s="125">
        <v>65679.309074999997</v>
      </c>
    </row>
    <row r="4156" spans="1:10" hidden="1" x14ac:dyDescent="0.25">
      <c r="A4156" s="125">
        <v>925653</v>
      </c>
      <c r="B4156" s="125">
        <v>2012</v>
      </c>
      <c r="C4156" s="125">
        <v>70</v>
      </c>
      <c r="D4156" s="125">
        <v>2</v>
      </c>
      <c r="E4156" s="125">
        <v>3</v>
      </c>
      <c r="F4156" s="125">
        <v>55451.150968000002</v>
      </c>
      <c r="G4156" s="125">
        <v>910.19401400000004</v>
      </c>
      <c r="H4156" s="125">
        <v>65679.309074999997</v>
      </c>
      <c r="I4156" s="125">
        <v>57804.359917000002</v>
      </c>
      <c r="J4156" s="125">
        <v>56361.344983000003</v>
      </c>
    </row>
    <row r="4157" spans="1:10" hidden="1" x14ac:dyDescent="0.25">
      <c r="A4157" s="125">
        <v>925654</v>
      </c>
      <c r="B4157" s="125">
        <v>2012</v>
      </c>
      <c r="C4157" s="125">
        <v>70</v>
      </c>
      <c r="D4157" s="125">
        <v>2</v>
      </c>
      <c r="E4157" s="125">
        <v>4</v>
      </c>
      <c r="F4157" s="125">
        <v>72349.365030999994</v>
      </c>
      <c r="G4157" s="125">
        <v>0</v>
      </c>
      <c r="H4157" s="125">
        <v>97519.731750000006</v>
      </c>
      <c r="I4157" s="125">
        <v>72388.896878</v>
      </c>
      <c r="J4157" s="125">
        <v>72349.365030999994</v>
      </c>
    </row>
    <row r="4158" spans="1:10" x14ac:dyDescent="0.25">
      <c r="A4158" s="125">
        <v>925655</v>
      </c>
      <c r="B4158" s="125">
        <v>2012</v>
      </c>
      <c r="C4158" s="125">
        <v>70</v>
      </c>
      <c r="D4158" s="125">
        <v>3</v>
      </c>
      <c r="E4158" s="125">
        <v>1</v>
      </c>
      <c r="F4158" s="129">
        <v>35991.448796999997</v>
      </c>
      <c r="G4158" s="129">
        <v>0</v>
      </c>
      <c r="H4158" s="129">
        <v>44463.042999999998</v>
      </c>
      <c r="I4158" s="129">
        <v>36112.883524999997</v>
      </c>
      <c r="J4158" s="129">
        <v>35991.448796999997</v>
      </c>
    </row>
    <row r="4159" spans="1:10" hidden="1" x14ac:dyDescent="0.25">
      <c r="A4159" s="125">
        <v>925656</v>
      </c>
      <c r="B4159" s="125">
        <v>2012</v>
      </c>
      <c r="C4159" s="125">
        <v>70</v>
      </c>
      <c r="D4159" s="125">
        <v>3</v>
      </c>
      <c r="E4159" s="125">
        <v>2</v>
      </c>
      <c r="F4159" s="125">
        <v>32490.605403000001</v>
      </c>
      <c r="G4159" s="125">
        <v>0</v>
      </c>
      <c r="H4159" s="125">
        <v>35991.448796999997</v>
      </c>
      <c r="I4159" s="125">
        <v>33914.742201000001</v>
      </c>
      <c r="J4159" s="125">
        <v>32490.605403000001</v>
      </c>
    </row>
    <row r="4160" spans="1:10" hidden="1" x14ac:dyDescent="0.25">
      <c r="A4160" s="125">
        <v>925657</v>
      </c>
      <c r="B4160" s="125">
        <v>2012</v>
      </c>
      <c r="C4160" s="125">
        <v>70</v>
      </c>
      <c r="D4160" s="125">
        <v>3</v>
      </c>
      <c r="E4160" s="125">
        <v>3</v>
      </c>
      <c r="F4160" s="125">
        <v>15684.368453999999</v>
      </c>
      <c r="G4160" s="125">
        <v>10619.849101</v>
      </c>
      <c r="H4160" s="125">
        <v>32490.605403000001</v>
      </c>
      <c r="I4160" s="125">
        <v>29719.156761999999</v>
      </c>
      <c r="J4160" s="125">
        <v>26304.217556</v>
      </c>
    </row>
    <row r="4161" spans="1:10" hidden="1" x14ac:dyDescent="0.25">
      <c r="A4161" s="125">
        <v>925658</v>
      </c>
      <c r="B4161" s="125">
        <v>2012</v>
      </c>
      <c r="C4161" s="125">
        <v>70</v>
      </c>
      <c r="D4161" s="125">
        <v>3</v>
      </c>
      <c r="E4161" s="125">
        <v>4</v>
      </c>
      <c r="F4161" s="125">
        <v>44921.816508999997</v>
      </c>
      <c r="G4161" s="125">
        <v>0</v>
      </c>
      <c r="H4161" s="125">
        <v>55451.150968000002</v>
      </c>
      <c r="I4161" s="125">
        <v>45037.424816999999</v>
      </c>
      <c r="J4161" s="125">
        <v>44921.816508999997</v>
      </c>
    </row>
    <row r="4162" spans="1:10" x14ac:dyDescent="0.25">
      <c r="A4162" s="125">
        <v>925659</v>
      </c>
      <c r="B4162" s="125">
        <v>2012</v>
      </c>
      <c r="C4162" s="125">
        <v>70</v>
      </c>
      <c r="D4162" s="125">
        <v>4</v>
      </c>
      <c r="E4162" s="125">
        <v>1</v>
      </c>
      <c r="F4162" s="129">
        <v>78153.759491000004</v>
      </c>
      <c r="G4162" s="129">
        <v>0</v>
      </c>
      <c r="H4162" s="129">
        <v>89892.99</v>
      </c>
      <c r="I4162" s="129">
        <v>78917.055921000006</v>
      </c>
      <c r="J4162" s="129">
        <v>78153.759491000004</v>
      </c>
    </row>
    <row r="4163" spans="1:10" hidden="1" x14ac:dyDescent="0.25">
      <c r="A4163" s="125">
        <v>925660</v>
      </c>
      <c r="B4163" s="125">
        <v>2012</v>
      </c>
      <c r="C4163" s="125">
        <v>70</v>
      </c>
      <c r="D4163" s="125">
        <v>4</v>
      </c>
      <c r="E4163" s="125">
        <v>2</v>
      </c>
      <c r="F4163" s="125">
        <v>68362.409354000003</v>
      </c>
      <c r="G4163" s="125">
        <v>0</v>
      </c>
      <c r="H4163" s="125">
        <v>78153.759491000004</v>
      </c>
      <c r="I4163" s="125">
        <v>75301.147270000001</v>
      </c>
      <c r="J4163" s="125">
        <v>68362.409354000003</v>
      </c>
    </row>
    <row r="4164" spans="1:10" hidden="1" x14ac:dyDescent="0.25">
      <c r="A4164" s="125">
        <v>925661</v>
      </c>
      <c r="B4164" s="125">
        <v>2012</v>
      </c>
      <c r="C4164" s="125">
        <v>70</v>
      </c>
      <c r="D4164" s="125">
        <v>4</v>
      </c>
      <c r="E4164" s="125">
        <v>3</v>
      </c>
      <c r="F4164" s="125">
        <v>504.10313100000002</v>
      </c>
      <c r="G4164" s="125">
        <v>56554.120638</v>
      </c>
      <c r="H4164" s="125">
        <v>68362.409354000003</v>
      </c>
      <c r="I4164" s="125">
        <v>64650.330525999998</v>
      </c>
      <c r="J4164" s="125">
        <v>57058.223768999997</v>
      </c>
    </row>
    <row r="4165" spans="1:10" hidden="1" x14ac:dyDescent="0.25">
      <c r="A4165" s="125">
        <v>925662</v>
      </c>
      <c r="B4165" s="125">
        <v>2012</v>
      </c>
      <c r="C4165" s="125">
        <v>70</v>
      </c>
      <c r="D4165" s="125">
        <v>4</v>
      </c>
      <c r="E4165" s="125">
        <v>4</v>
      </c>
      <c r="F4165" s="125">
        <v>13434.260641999999</v>
      </c>
      <c r="G4165" s="125">
        <v>0</v>
      </c>
      <c r="H4165" s="125">
        <v>15684.368453999999</v>
      </c>
      <c r="I4165" s="125">
        <v>13769.307065999999</v>
      </c>
      <c r="J4165" s="125">
        <v>13434.260641999999</v>
      </c>
    </row>
    <row r="4166" spans="1:10" x14ac:dyDescent="0.25">
      <c r="A4166" s="125">
        <v>925663</v>
      </c>
      <c r="B4166" s="125">
        <v>2012</v>
      </c>
      <c r="C4166" s="125">
        <v>70</v>
      </c>
      <c r="D4166" s="125">
        <v>5</v>
      </c>
      <c r="E4166" s="125">
        <v>1</v>
      </c>
      <c r="F4166" s="129">
        <v>847.97605399999998</v>
      </c>
      <c r="G4166" s="129">
        <v>0</v>
      </c>
      <c r="H4166" s="129">
        <v>919.64085</v>
      </c>
      <c r="I4166" s="129">
        <v>864.83025499999997</v>
      </c>
      <c r="J4166" s="129">
        <v>847.97605399999998</v>
      </c>
    </row>
    <row r="4167" spans="1:10" hidden="1" x14ac:dyDescent="0.25">
      <c r="A4167" s="125">
        <v>925664</v>
      </c>
      <c r="B4167" s="125">
        <v>2012</v>
      </c>
      <c r="C4167" s="125">
        <v>70</v>
      </c>
      <c r="D4167" s="125">
        <v>5</v>
      </c>
      <c r="E4167" s="125">
        <v>2</v>
      </c>
      <c r="F4167" s="125">
        <v>764.83421999999996</v>
      </c>
      <c r="G4167" s="125">
        <v>0</v>
      </c>
      <c r="H4167" s="125">
        <v>847.97605399999998</v>
      </c>
      <c r="I4167" s="125">
        <v>833.221271</v>
      </c>
      <c r="J4167" s="125">
        <v>764.83421999999996</v>
      </c>
    </row>
    <row r="4168" spans="1:10" hidden="1" x14ac:dyDescent="0.25">
      <c r="A4168" s="125">
        <v>925665</v>
      </c>
      <c r="B4168" s="125">
        <v>2012</v>
      </c>
      <c r="C4168" s="125">
        <v>70</v>
      </c>
      <c r="D4168" s="125">
        <v>5</v>
      </c>
      <c r="E4168" s="125">
        <v>3</v>
      </c>
      <c r="F4168" s="125">
        <v>0</v>
      </c>
      <c r="G4168" s="125">
        <v>738.99400200000002</v>
      </c>
      <c r="H4168" s="125">
        <v>764.83421999999996</v>
      </c>
      <c r="I4168" s="125">
        <v>744.94853000000001</v>
      </c>
      <c r="J4168" s="125">
        <v>738.99400200000002</v>
      </c>
    </row>
    <row r="4169" spans="1:10" hidden="1" x14ac:dyDescent="0.25">
      <c r="A4169" s="125">
        <v>925666</v>
      </c>
      <c r="B4169" s="125">
        <v>2012</v>
      </c>
      <c r="C4169" s="125">
        <v>70</v>
      </c>
      <c r="D4169" s="125">
        <v>5</v>
      </c>
      <c r="E4169" s="125">
        <v>4</v>
      </c>
      <c r="F4169" s="125">
        <v>449.860142</v>
      </c>
      <c r="G4169" s="125">
        <v>0</v>
      </c>
      <c r="H4169" s="125">
        <v>504.10313100000002</v>
      </c>
      <c r="I4169" s="125">
        <v>474.058584</v>
      </c>
      <c r="J4169" s="125">
        <v>449.860142</v>
      </c>
    </row>
    <row r="4170" spans="1:10" x14ac:dyDescent="0.25">
      <c r="A4170" s="125">
        <v>925667</v>
      </c>
      <c r="B4170" s="125">
        <v>2012</v>
      </c>
      <c r="C4170" s="125">
        <v>71</v>
      </c>
      <c r="D4170" s="125">
        <v>2</v>
      </c>
      <c r="E4170" s="125">
        <v>1</v>
      </c>
      <c r="F4170" s="129">
        <v>22018.603515999999</v>
      </c>
      <c r="G4170" s="129">
        <v>0</v>
      </c>
      <c r="H4170" s="129">
        <v>29703.63955</v>
      </c>
      <c r="I4170" s="129">
        <v>22049.011638</v>
      </c>
      <c r="J4170" s="129">
        <v>22018.603515999999</v>
      </c>
    </row>
    <row r="4171" spans="1:10" hidden="1" x14ac:dyDescent="0.25">
      <c r="A4171" s="125">
        <v>925668</v>
      </c>
      <c r="B4171" s="125">
        <v>2012</v>
      </c>
      <c r="C4171" s="125">
        <v>71</v>
      </c>
      <c r="D4171" s="125">
        <v>2</v>
      </c>
      <c r="E4171" s="125">
        <v>2</v>
      </c>
      <c r="F4171" s="125">
        <v>20193.662529000001</v>
      </c>
      <c r="G4171" s="125">
        <v>0</v>
      </c>
      <c r="H4171" s="125">
        <v>22018.603515999999</v>
      </c>
      <c r="I4171" s="125">
        <v>20221.885469000001</v>
      </c>
      <c r="J4171" s="125">
        <v>20193.662529000001</v>
      </c>
    </row>
    <row r="4172" spans="1:10" hidden="1" x14ac:dyDescent="0.25">
      <c r="A4172" s="125">
        <v>925669</v>
      </c>
      <c r="B4172" s="125">
        <v>2012</v>
      </c>
      <c r="C4172" s="125">
        <v>71</v>
      </c>
      <c r="D4172" s="125">
        <v>2</v>
      </c>
      <c r="E4172" s="125">
        <v>3</v>
      </c>
      <c r="F4172" s="125">
        <v>17526.260032999999</v>
      </c>
      <c r="G4172" s="125">
        <v>131.42366799999999</v>
      </c>
      <c r="H4172" s="125">
        <v>20193.662529000001</v>
      </c>
      <c r="I4172" s="125">
        <v>17772.442392000001</v>
      </c>
      <c r="J4172" s="125">
        <v>17657.683701000002</v>
      </c>
    </row>
    <row r="4173" spans="1:10" hidden="1" x14ac:dyDescent="0.25">
      <c r="A4173" s="125">
        <v>925670</v>
      </c>
      <c r="B4173" s="125">
        <v>2012</v>
      </c>
      <c r="C4173" s="125">
        <v>71</v>
      </c>
      <c r="D4173" s="125">
        <v>2</v>
      </c>
      <c r="E4173" s="125">
        <v>4</v>
      </c>
      <c r="F4173" s="125">
        <v>22047.75992</v>
      </c>
      <c r="G4173" s="125">
        <v>0</v>
      </c>
      <c r="H4173" s="125">
        <v>29703.63955</v>
      </c>
      <c r="I4173" s="125">
        <v>22049.011638</v>
      </c>
      <c r="J4173" s="125">
        <v>22047.75992</v>
      </c>
    </row>
    <row r="4174" spans="1:10" x14ac:dyDescent="0.25">
      <c r="A4174" s="125">
        <v>925671</v>
      </c>
      <c r="B4174" s="125">
        <v>2012</v>
      </c>
      <c r="C4174" s="125">
        <v>71</v>
      </c>
      <c r="D4174" s="125">
        <v>3</v>
      </c>
      <c r="E4174" s="125">
        <v>1</v>
      </c>
      <c r="F4174" s="129">
        <v>43200.903384999998</v>
      </c>
      <c r="G4174" s="129">
        <v>0</v>
      </c>
      <c r="H4174" s="129">
        <v>53271.445050000002</v>
      </c>
      <c r="I4174" s="129">
        <v>43267.067669999997</v>
      </c>
      <c r="J4174" s="129">
        <v>43200.903384999998</v>
      </c>
    </row>
    <row r="4175" spans="1:10" hidden="1" x14ac:dyDescent="0.25">
      <c r="A4175" s="125">
        <v>925672</v>
      </c>
      <c r="B4175" s="125">
        <v>2012</v>
      </c>
      <c r="C4175" s="125">
        <v>71</v>
      </c>
      <c r="D4175" s="125">
        <v>3</v>
      </c>
      <c r="E4175" s="125">
        <v>2</v>
      </c>
      <c r="F4175" s="125">
        <v>40495.379713000002</v>
      </c>
      <c r="G4175" s="125">
        <v>0</v>
      </c>
      <c r="H4175" s="125">
        <v>43200.903384999998</v>
      </c>
      <c r="I4175" s="125">
        <v>40708.211259999996</v>
      </c>
      <c r="J4175" s="125">
        <v>40495.379713000002</v>
      </c>
    </row>
    <row r="4176" spans="1:10" hidden="1" x14ac:dyDescent="0.25">
      <c r="A4176" s="125">
        <v>925673</v>
      </c>
      <c r="B4176" s="125">
        <v>2012</v>
      </c>
      <c r="C4176" s="125">
        <v>71</v>
      </c>
      <c r="D4176" s="125">
        <v>3</v>
      </c>
      <c r="E4176" s="125">
        <v>3</v>
      </c>
      <c r="F4176" s="125">
        <v>31388.349133</v>
      </c>
      <c r="G4176" s="125">
        <v>4459.8099650000004</v>
      </c>
      <c r="H4176" s="125">
        <v>40495.379713000002</v>
      </c>
      <c r="I4176" s="125">
        <v>37041.123823000002</v>
      </c>
      <c r="J4176" s="125">
        <v>35848.159097999996</v>
      </c>
    </row>
    <row r="4177" spans="1:10" hidden="1" x14ac:dyDescent="0.25">
      <c r="A4177" s="125">
        <v>925674</v>
      </c>
      <c r="B4177" s="125">
        <v>2012</v>
      </c>
      <c r="C4177" s="125">
        <v>71</v>
      </c>
      <c r="D4177" s="125">
        <v>3</v>
      </c>
      <c r="E4177" s="125">
        <v>4</v>
      </c>
      <c r="F4177" s="125">
        <v>14233.691438</v>
      </c>
      <c r="G4177" s="125">
        <v>0</v>
      </c>
      <c r="H4177" s="125">
        <v>17526.260032999999</v>
      </c>
      <c r="I4177" s="125">
        <v>14234.828399</v>
      </c>
      <c r="J4177" s="125">
        <v>14233.691438</v>
      </c>
    </row>
    <row r="4178" spans="1:10" x14ac:dyDescent="0.25">
      <c r="A4178" s="125">
        <v>925675</v>
      </c>
      <c r="B4178" s="125">
        <v>2012</v>
      </c>
      <c r="C4178" s="125">
        <v>71</v>
      </c>
      <c r="D4178" s="125">
        <v>4</v>
      </c>
      <c r="E4178" s="125">
        <v>1</v>
      </c>
      <c r="F4178" s="129">
        <v>16777.864451000001</v>
      </c>
      <c r="G4178" s="129">
        <v>0</v>
      </c>
      <c r="H4178" s="129">
        <v>19448.731250000001</v>
      </c>
      <c r="I4178" s="129">
        <v>17074.041163999998</v>
      </c>
      <c r="J4178" s="129">
        <v>16777.864451000001</v>
      </c>
    </row>
    <row r="4179" spans="1:10" hidden="1" x14ac:dyDescent="0.25">
      <c r="A4179" s="125">
        <v>925676</v>
      </c>
      <c r="B4179" s="125">
        <v>2012</v>
      </c>
      <c r="C4179" s="125">
        <v>71</v>
      </c>
      <c r="D4179" s="125">
        <v>4</v>
      </c>
      <c r="E4179" s="125">
        <v>2</v>
      </c>
      <c r="F4179" s="125">
        <v>15871.843163</v>
      </c>
      <c r="G4179" s="125">
        <v>0</v>
      </c>
      <c r="H4179" s="125">
        <v>16777.864451000001</v>
      </c>
      <c r="I4179" s="125">
        <v>16165.472399</v>
      </c>
      <c r="J4179" s="125">
        <v>15871.843163</v>
      </c>
    </row>
    <row r="4180" spans="1:10" hidden="1" x14ac:dyDescent="0.25">
      <c r="A4180" s="125">
        <v>925677</v>
      </c>
      <c r="B4180" s="125">
        <v>2012</v>
      </c>
      <c r="C4180" s="125">
        <v>71</v>
      </c>
      <c r="D4180" s="125">
        <v>4</v>
      </c>
      <c r="E4180" s="125">
        <v>3</v>
      </c>
      <c r="F4180" s="125">
        <v>4513.3704239999997</v>
      </c>
      <c r="G4180" s="125">
        <v>9496.6953350000003</v>
      </c>
      <c r="H4180" s="125">
        <v>15871.843163</v>
      </c>
      <c r="I4180" s="125">
        <v>15010.002079</v>
      </c>
      <c r="J4180" s="125">
        <v>14010.065758999999</v>
      </c>
    </row>
    <row r="4181" spans="1:10" hidden="1" x14ac:dyDescent="0.25">
      <c r="A4181" s="125">
        <v>925678</v>
      </c>
      <c r="B4181" s="125">
        <v>2012</v>
      </c>
      <c r="C4181" s="125">
        <v>71</v>
      </c>
      <c r="D4181" s="125">
        <v>4</v>
      </c>
      <c r="E4181" s="125">
        <v>4</v>
      </c>
      <c r="F4181" s="125">
        <v>27532.148447</v>
      </c>
      <c r="G4181" s="125">
        <v>0</v>
      </c>
      <c r="H4181" s="125">
        <v>31388.349133</v>
      </c>
      <c r="I4181" s="125">
        <v>27555.831704</v>
      </c>
      <c r="J4181" s="125">
        <v>27532.148447</v>
      </c>
    </row>
    <row r="4182" spans="1:10" x14ac:dyDescent="0.25">
      <c r="A4182" s="125">
        <v>925679</v>
      </c>
      <c r="B4182" s="125">
        <v>2012</v>
      </c>
      <c r="C4182" s="125">
        <v>71</v>
      </c>
      <c r="D4182" s="125">
        <v>5</v>
      </c>
      <c r="E4182" s="125">
        <v>1</v>
      </c>
      <c r="F4182" s="129">
        <v>9151.1443689999996</v>
      </c>
      <c r="G4182" s="129">
        <v>0</v>
      </c>
      <c r="H4182" s="129">
        <v>9731.7648499999996</v>
      </c>
      <c r="I4182" s="129">
        <v>9151.7516649999998</v>
      </c>
      <c r="J4182" s="129">
        <v>9151.1443689999996</v>
      </c>
    </row>
    <row r="4183" spans="1:10" hidden="1" x14ac:dyDescent="0.25">
      <c r="A4183" s="125">
        <v>925680</v>
      </c>
      <c r="B4183" s="125">
        <v>2012</v>
      </c>
      <c r="C4183" s="125">
        <v>71</v>
      </c>
      <c r="D4183" s="125">
        <v>5</v>
      </c>
      <c r="E4183" s="125">
        <v>2</v>
      </c>
      <c r="F4183" s="125">
        <v>8850.5419870000005</v>
      </c>
      <c r="G4183" s="125">
        <v>0</v>
      </c>
      <c r="H4183" s="125">
        <v>9151.1443689999996</v>
      </c>
      <c r="I4183" s="125">
        <v>8991.9144570000008</v>
      </c>
      <c r="J4183" s="125">
        <v>8850.5419870000005</v>
      </c>
    </row>
    <row r="4184" spans="1:10" hidden="1" x14ac:dyDescent="0.25">
      <c r="A4184" s="125">
        <v>925681</v>
      </c>
      <c r="B4184" s="125">
        <v>2012</v>
      </c>
      <c r="C4184" s="125">
        <v>71</v>
      </c>
      <c r="D4184" s="125">
        <v>5</v>
      </c>
      <c r="E4184" s="125">
        <v>3</v>
      </c>
      <c r="F4184" s="125">
        <v>0</v>
      </c>
      <c r="G4184" s="125">
        <v>7875.4397040000003</v>
      </c>
      <c r="H4184" s="125">
        <v>8850.5419870000005</v>
      </c>
      <c r="I4184" s="125">
        <v>8620.4278950000007</v>
      </c>
      <c r="J4184" s="125">
        <v>7875.4397040000003</v>
      </c>
    </row>
    <row r="4185" spans="1:10" hidden="1" x14ac:dyDescent="0.25">
      <c r="A4185" s="125">
        <v>925682</v>
      </c>
      <c r="B4185" s="125">
        <v>2012</v>
      </c>
      <c r="C4185" s="125">
        <v>71</v>
      </c>
      <c r="D4185" s="125">
        <v>5</v>
      </c>
      <c r="E4185" s="125">
        <v>4</v>
      </c>
      <c r="F4185" s="125">
        <v>4244.3634039999997</v>
      </c>
      <c r="G4185" s="125">
        <v>0</v>
      </c>
      <c r="H4185" s="125">
        <v>4513.3704239999997</v>
      </c>
      <c r="I4185" s="125">
        <v>4244.3735470000001</v>
      </c>
      <c r="J4185" s="125">
        <v>4244.3634039999997</v>
      </c>
    </row>
    <row r="4186" spans="1:10" x14ac:dyDescent="0.25">
      <c r="A4186" s="125">
        <v>925683</v>
      </c>
      <c r="B4186" s="125">
        <v>2012</v>
      </c>
      <c r="C4186" s="125">
        <v>72</v>
      </c>
      <c r="D4186" s="125">
        <v>2</v>
      </c>
      <c r="E4186" s="125">
        <v>1</v>
      </c>
      <c r="F4186" s="129">
        <v>7347.0353070000001</v>
      </c>
      <c r="G4186" s="129">
        <v>0</v>
      </c>
      <c r="H4186" s="129">
        <v>9911.3319499999998</v>
      </c>
      <c r="I4186" s="129">
        <v>7357.1817060000003</v>
      </c>
      <c r="J4186" s="129">
        <v>7347.0353070000001</v>
      </c>
    </row>
    <row r="4187" spans="1:10" hidden="1" x14ac:dyDescent="0.25">
      <c r="A4187" s="125">
        <v>925684</v>
      </c>
      <c r="B4187" s="125">
        <v>2012</v>
      </c>
      <c r="C4187" s="125">
        <v>72</v>
      </c>
      <c r="D4187" s="125">
        <v>2</v>
      </c>
      <c r="E4187" s="125">
        <v>2</v>
      </c>
      <c r="F4187" s="125">
        <v>6738.0999650000003</v>
      </c>
      <c r="G4187" s="125">
        <v>0</v>
      </c>
      <c r="H4187" s="125">
        <v>7347.0353070000001</v>
      </c>
      <c r="I4187" s="125">
        <v>6747.5172259999999</v>
      </c>
      <c r="J4187" s="125">
        <v>6738.0999650000003</v>
      </c>
    </row>
    <row r="4188" spans="1:10" hidden="1" x14ac:dyDescent="0.25">
      <c r="A4188" s="125">
        <v>925685</v>
      </c>
      <c r="B4188" s="125">
        <v>2012</v>
      </c>
      <c r="C4188" s="125">
        <v>72</v>
      </c>
      <c r="D4188" s="125">
        <v>2</v>
      </c>
      <c r="E4188" s="125">
        <v>3</v>
      </c>
      <c r="F4188" s="125">
        <v>5848.0571289999998</v>
      </c>
      <c r="G4188" s="125">
        <v>43.85266</v>
      </c>
      <c r="H4188" s="125">
        <v>6738.0999650000003</v>
      </c>
      <c r="I4188" s="125">
        <v>5930.201779</v>
      </c>
      <c r="J4188" s="125">
        <v>5891.9097890000003</v>
      </c>
    </row>
    <row r="4189" spans="1:10" hidden="1" x14ac:dyDescent="0.25">
      <c r="A4189" s="125">
        <v>925686</v>
      </c>
      <c r="B4189" s="125">
        <v>2012</v>
      </c>
      <c r="C4189" s="125">
        <v>72</v>
      </c>
      <c r="D4189" s="125">
        <v>2</v>
      </c>
      <c r="E4189" s="125">
        <v>4</v>
      </c>
      <c r="F4189" s="125">
        <v>7356.7640410000004</v>
      </c>
      <c r="G4189" s="125">
        <v>0</v>
      </c>
      <c r="H4189" s="125">
        <v>9911.3319499999998</v>
      </c>
      <c r="I4189" s="125">
        <v>7357.1817060000003</v>
      </c>
      <c r="J4189" s="125">
        <v>7356.7640410000004</v>
      </c>
    </row>
    <row r="4190" spans="1:10" x14ac:dyDescent="0.25">
      <c r="A4190" s="125">
        <v>925687</v>
      </c>
      <c r="B4190" s="125">
        <v>2012</v>
      </c>
      <c r="C4190" s="125">
        <v>72</v>
      </c>
      <c r="D4190" s="125">
        <v>3</v>
      </c>
      <c r="E4190" s="125">
        <v>1</v>
      </c>
      <c r="F4190" s="129">
        <v>18360.206098999999</v>
      </c>
      <c r="G4190" s="129">
        <v>0</v>
      </c>
      <c r="H4190" s="129">
        <v>22640.144850000001</v>
      </c>
      <c r="I4190" s="129">
        <v>18388.325647000001</v>
      </c>
      <c r="J4190" s="129">
        <v>18360.206098999999</v>
      </c>
    </row>
    <row r="4191" spans="1:10" hidden="1" x14ac:dyDescent="0.25">
      <c r="A4191" s="125">
        <v>925688</v>
      </c>
      <c r="B4191" s="125">
        <v>2012</v>
      </c>
      <c r="C4191" s="125">
        <v>72</v>
      </c>
      <c r="D4191" s="125">
        <v>3</v>
      </c>
      <c r="E4191" s="125">
        <v>2</v>
      </c>
      <c r="F4191" s="125">
        <v>17210.369675000002</v>
      </c>
      <c r="G4191" s="125">
        <v>0</v>
      </c>
      <c r="H4191" s="125">
        <v>18360.206098999999</v>
      </c>
      <c r="I4191" s="125">
        <v>17300.822207000001</v>
      </c>
      <c r="J4191" s="125">
        <v>17210.369675000002</v>
      </c>
    </row>
    <row r="4192" spans="1:10" hidden="1" x14ac:dyDescent="0.25">
      <c r="A4192" s="125">
        <v>925689</v>
      </c>
      <c r="B4192" s="125">
        <v>2012</v>
      </c>
      <c r="C4192" s="125">
        <v>72</v>
      </c>
      <c r="D4192" s="125">
        <v>3</v>
      </c>
      <c r="E4192" s="125">
        <v>3</v>
      </c>
      <c r="F4192" s="125">
        <v>13323.742283</v>
      </c>
      <c r="G4192" s="125">
        <v>1893.1023849999999</v>
      </c>
      <c r="H4192" s="125">
        <v>17210.369675000002</v>
      </c>
      <c r="I4192" s="125">
        <v>15742.325142</v>
      </c>
      <c r="J4192" s="125">
        <v>15216.844668</v>
      </c>
    </row>
    <row r="4193" spans="1:10" hidden="1" x14ac:dyDescent="0.25">
      <c r="A4193" s="125">
        <v>925690</v>
      </c>
      <c r="B4193" s="125">
        <v>2012</v>
      </c>
      <c r="C4193" s="125">
        <v>72</v>
      </c>
      <c r="D4193" s="125">
        <v>3</v>
      </c>
      <c r="E4193" s="125">
        <v>4</v>
      </c>
      <c r="F4193" s="125">
        <v>4749.2364559999996</v>
      </c>
      <c r="G4193" s="125">
        <v>0</v>
      </c>
      <c r="H4193" s="125">
        <v>5848.0571289999998</v>
      </c>
      <c r="I4193" s="125">
        <v>4749.7920000000004</v>
      </c>
      <c r="J4193" s="125">
        <v>4749.2364559999996</v>
      </c>
    </row>
    <row r="4194" spans="1:10" x14ac:dyDescent="0.25">
      <c r="A4194" s="125">
        <v>925691</v>
      </c>
      <c r="B4194" s="125">
        <v>2012</v>
      </c>
      <c r="C4194" s="125">
        <v>72</v>
      </c>
      <c r="D4194" s="125">
        <v>4</v>
      </c>
      <c r="E4194" s="125">
        <v>1</v>
      </c>
      <c r="F4194" s="129">
        <v>4165.6756949999999</v>
      </c>
      <c r="G4194" s="129">
        <v>0</v>
      </c>
      <c r="H4194" s="129">
        <v>4828.8092500000002</v>
      </c>
      <c r="I4194" s="129">
        <v>4239.2116409999999</v>
      </c>
      <c r="J4194" s="129">
        <v>4165.6756949999999</v>
      </c>
    </row>
    <row r="4195" spans="1:10" hidden="1" x14ac:dyDescent="0.25">
      <c r="A4195" s="125">
        <v>925692</v>
      </c>
      <c r="B4195" s="125">
        <v>2012</v>
      </c>
      <c r="C4195" s="125">
        <v>72</v>
      </c>
      <c r="D4195" s="125">
        <v>4</v>
      </c>
      <c r="E4195" s="125">
        <v>2</v>
      </c>
      <c r="F4195" s="125">
        <v>3940.7250840000002</v>
      </c>
      <c r="G4195" s="125">
        <v>0</v>
      </c>
      <c r="H4195" s="125">
        <v>4165.6756949999999</v>
      </c>
      <c r="I4195" s="125">
        <v>4013.6285320000002</v>
      </c>
      <c r="J4195" s="125">
        <v>3940.7250840000002</v>
      </c>
    </row>
    <row r="4196" spans="1:10" hidden="1" x14ac:dyDescent="0.25">
      <c r="A4196" s="125">
        <v>925693</v>
      </c>
      <c r="B4196" s="125">
        <v>2012</v>
      </c>
      <c r="C4196" s="125">
        <v>72</v>
      </c>
      <c r="D4196" s="125">
        <v>4</v>
      </c>
      <c r="E4196" s="125">
        <v>3</v>
      </c>
      <c r="F4196" s="125">
        <v>1120.597769</v>
      </c>
      <c r="G4196" s="125">
        <v>2357.8777289999998</v>
      </c>
      <c r="H4196" s="125">
        <v>3940.7250840000002</v>
      </c>
      <c r="I4196" s="125">
        <v>3726.743712</v>
      </c>
      <c r="J4196" s="125">
        <v>3478.4754979999998</v>
      </c>
    </row>
    <row r="4197" spans="1:10" hidden="1" x14ac:dyDescent="0.25">
      <c r="A4197" s="125">
        <v>925694</v>
      </c>
      <c r="B4197" s="125">
        <v>2012</v>
      </c>
      <c r="C4197" s="125">
        <v>72</v>
      </c>
      <c r="D4197" s="125">
        <v>4</v>
      </c>
      <c r="E4197" s="125">
        <v>4</v>
      </c>
      <c r="F4197" s="125">
        <v>11686.860269000001</v>
      </c>
      <c r="G4197" s="125">
        <v>0</v>
      </c>
      <c r="H4197" s="125">
        <v>13323.742283</v>
      </c>
      <c r="I4197" s="125">
        <v>11696.913350000001</v>
      </c>
      <c r="J4197" s="125">
        <v>11686.860269000001</v>
      </c>
    </row>
    <row r="4198" spans="1:10" x14ac:dyDescent="0.25">
      <c r="A4198" s="125">
        <v>925695</v>
      </c>
      <c r="B4198" s="125">
        <v>2012</v>
      </c>
      <c r="C4198" s="125">
        <v>72</v>
      </c>
      <c r="D4198" s="125">
        <v>5</v>
      </c>
      <c r="E4198" s="125">
        <v>1</v>
      </c>
      <c r="F4198" s="129">
        <v>288.42467299999998</v>
      </c>
      <c r="G4198" s="129">
        <v>0</v>
      </c>
      <c r="H4198" s="129">
        <v>306.72460000000001</v>
      </c>
      <c r="I4198" s="129">
        <v>288.44381399999997</v>
      </c>
      <c r="J4198" s="129">
        <v>288.42467299999998</v>
      </c>
    </row>
    <row r="4199" spans="1:10" hidden="1" x14ac:dyDescent="0.25">
      <c r="A4199" s="125">
        <v>925696</v>
      </c>
      <c r="B4199" s="125">
        <v>2012</v>
      </c>
      <c r="C4199" s="125">
        <v>72</v>
      </c>
      <c r="D4199" s="125">
        <v>5</v>
      </c>
      <c r="E4199" s="125">
        <v>2</v>
      </c>
      <c r="F4199" s="125">
        <v>278.95032300000003</v>
      </c>
      <c r="G4199" s="125">
        <v>0</v>
      </c>
      <c r="H4199" s="125">
        <v>288.42467299999998</v>
      </c>
      <c r="I4199" s="125">
        <v>283.40608400000002</v>
      </c>
      <c r="J4199" s="125">
        <v>278.95032300000003</v>
      </c>
    </row>
    <row r="4200" spans="1:10" hidden="1" x14ac:dyDescent="0.25">
      <c r="A4200" s="125">
        <v>925697</v>
      </c>
      <c r="B4200" s="125">
        <v>2012</v>
      </c>
      <c r="C4200" s="125">
        <v>72</v>
      </c>
      <c r="D4200" s="125">
        <v>5</v>
      </c>
      <c r="E4200" s="125">
        <v>3</v>
      </c>
      <c r="F4200" s="125">
        <v>0</v>
      </c>
      <c r="G4200" s="125">
        <v>248.21716599999999</v>
      </c>
      <c r="H4200" s="125">
        <v>278.95032300000003</v>
      </c>
      <c r="I4200" s="125">
        <v>271.69761499999998</v>
      </c>
      <c r="J4200" s="125">
        <v>248.21716599999999</v>
      </c>
    </row>
    <row r="4201" spans="1:10" hidden="1" x14ac:dyDescent="0.25">
      <c r="A4201" s="125">
        <v>925698</v>
      </c>
      <c r="B4201" s="125">
        <v>2012</v>
      </c>
      <c r="C4201" s="125">
        <v>72</v>
      </c>
      <c r="D4201" s="125">
        <v>5</v>
      </c>
      <c r="E4201" s="125">
        <v>4</v>
      </c>
      <c r="F4201" s="125">
        <v>1053.807624</v>
      </c>
      <c r="G4201" s="125">
        <v>0</v>
      </c>
      <c r="H4201" s="125">
        <v>1120.597769</v>
      </c>
      <c r="I4201" s="125">
        <v>1053.810142</v>
      </c>
      <c r="J4201" s="125">
        <v>1053.807624</v>
      </c>
    </row>
    <row r="4202" spans="1:10" x14ac:dyDescent="0.25">
      <c r="A4202" s="125">
        <v>925699</v>
      </c>
      <c r="B4202" s="125">
        <v>2012</v>
      </c>
      <c r="C4202" s="125">
        <v>73</v>
      </c>
      <c r="D4202" s="125">
        <v>2</v>
      </c>
      <c r="E4202" s="125">
        <v>1</v>
      </c>
      <c r="F4202" s="129">
        <v>31848.373685999999</v>
      </c>
      <c r="G4202" s="129">
        <v>0</v>
      </c>
      <c r="H4202" s="129">
        <v>43006.759299999998</v>
      </c>
      <c r="I4202" s="129">
        <v>31923.917428000001</v>
      </c>
      <c r="J4202" s="129">
        <v>31848.373685999999</v>
      </c>
    </row>
    <row r="4203" spans="1:10" hidden="1" x14ac:dyDescent="0.25">
      <c r="A4203" s="125">
        <v>925700</v>
      </c>
      <c r="B4203" s="125">
        <v>2012</v>
      </c>
      <c r="C4203" s="125">
        <v>73</v>
      </c>
      <c r="D4203" s="125">
        <v>2</v>
      </c>
      <c r="E4203" s="125">
        <v>2</v>
      </c>
      <c r="F4203" s="125">
        <v>29186.023334000001</v>
      </c>
      <c r="G4203" s="125">
        <v>0</v>
      </c>
      <c r="H4203" s="125">
        <v>31848.373685999999</v>
      </c>
      <c r="I4203" s="125">
        <v>29249.546393000001</v>
      </c>
      <c r="J4203" s="125">
        <v>29186.023334000001</v>
      </c>
    </row>
    <row r="4204" spans="1:10" hidden="1" x14ac:dyDescent="0.25">
      <c r="A4204" s="125">
        <v>925701</v>
      </c>
      <c r="B4204" s="125">
        <v>2012</v>
      </c>
      <c r="C4204" s="125">
        <v>73</v>
      </c>
      <c r="D4204" s="125">
        <v>2</v>
      </c>
      <c r="E4204" s="125">
        <v>3</v>
      </c>
      <c r="F4204" s="125">
        <v>25170.024229999999</v>
      </c>
      <c r="G4204" s="125">
        <v>242.366612</v>
      </c>
      <c r="H4204" s="125">
        <v>29186.023334000001</v>
      </c>
      <c r="I4204" s="125">
        <v>25686.619136000001</v>
      </c>
      <c r="J4204" s="125">
        <v>25412.390842000001</v>
      </c>
    </row>
    <row r="4205" spans="1:10" hidden="1" x14ac:dyDescent="0.25">
      <c r="A4205" s="125">
        <v>925702</v>
      </c>
      <c r="B4205" s="125">
        <v>2012</v>
      </c>
      <c r="C4205" s="125">
        <v>73</v>
      </c>
      <c r="D4205" s="125">
        <v>2</v>
      </c>
      <c r="E4205" s="125">
        <v>4</v>
      </c>
      <c r="F4205" s="125">
        <v>31920.861291000001</v>
      </c>
      <c r="G4205" s="125">
        <v>0</v>
      </c>
      <c r="H4205" s="125">
        <v>43006.759299999998</v>
      </c>
      <c r="I4205" s="125">
        <v>31923.917428000001</v>
      </c>
      <c r="J4205" s="125">
        <v>31920.861291000001</v>
      </c>
    </row>
    <row r="4206" spans="1:10" x14ac:dyDescent="0.25">
      <c r="A4206" s="125">
        <v>925703</v>
      </c>
      <c r="B4206" s="125">
        <v>2012</v>
      </c>
      <c r="C4206" s="125">
        <v>73</v>
      </c>
      <c r="D4206" s="125">
        <v>3</v>
      </c>
      <c r="E4206" s="125">
        <v>1</v>
      </c>
      <c r="F4206" s="129">
        <v>15950.109496999999</v>
      </c>
      <c r="G4206" s="129">
        <v>0</v>
      </c>
      <c r="H4206" s="129">
        <v>19684.66805</v>
      </c>
      <c r="I4206" s="129">
        <v>15987.88739</v>
      </c>
      <c r="J4206" s="129">
        <v>15950.109496999999</v>
      </c>
    </row>
    <row r="4207" spans="1:10" hidden="1" x14ac:dyDescent="0.25">
      <c r="A4207" s="125">
        <v>925704</v>
      </c>
      <c r="B4207" s="125">
        <v>2012</v>
      </c>
      <c r="C4207" s="125">
        <v>73</v>
      </c>
      <c r="D4207" s="125">
        <v>3</v>
      </c>
      <c r="E4207" s="125">
        <v>2</v>
      </c>
      <c r="F4207" s="125">
        <v>14940.052454000001</v>
      </c>
      <c r="G4207" s="125">
        <v>0</v>
      </c>
      <c r="H4207" s="125">
        <v>15950.109496999999</v>
      </c>
      <c r="I4207" s="125">
        <v>15029.788178999999</v>
      </c>
      <c r="J4207" s="125">
        <v>14940.052454000001</v>
      </c>
    </row>
    <row r="4208" spans="1:10" hidden="1" x14ac:dyDescent="0.25">
      <c r="A4208" s="125">
        <v>925705</v>
      </c>
      <c r="B4208" s="125">
        <v>2012</v>
      </c>
      <c r="C4208" s="125">
        <v>73</v>
      </c>
      <c r="D4208" s="125">
        <v>3</v>
      </c>
      <c r="E4208" s="125">
        <v>3</v>
      </c>
      <c r="F4208" s="125">
        <v>12612.474491999999</v>
      </c>
      <c r="G4208" s="125">
        <v>826.62618099999997</v>
      </c>
      <c r="H4208" s="125">
        <v>14940.052454000001</v>
      </c>
      <c r="I4208" s="125">
        <v>13665.66598</v>
      </c>
      <c r="J4208" s="125">
        <v>13439.100673000001</v>
      </c>
    </row>
    <row r="4209" spans="1:10" hidden="1" x14ac:dyDescent="0.25">
      <c r="A4209" s="125">
        <v>925706</v>
      </c>
      <c r="B4209" s="125">
        <v>2012</v>
      </c>
      <c r="C4209" s="125">
        <v>73</v>
      </c>
      <c r="D4209" s="125">
        <v>3</v>
      </c>
      <c r="E4209" s="125">
        <v>4</v>
      </c>
      <c r="F4209" s="125">
        <v>20441.162090000002</v>
      </c>
      <c r="G4209" s="125">
        <v>0</v>
      </c>
      <c r="H4209" s="125">
        <v>25170.024229999999</v>
      </c>
      <c r="I4209" s="125">
        <v>20443.093680000002</v>
      </c>
      <c r="J4209" s="125">
        <v>20441.162090000002</v>
      </c>
    </row>
    <row r="4210" spans="1:10" x14ac:dyDescent="0.25">
      <c r="A4210" s="125">
        <v>925707</v>
      </c>
      <c r="B4210" s="125">
        <v>2012</v>
      </c>
      <c r="C4210" s="125">
        <v>73</v>
      </c>
      <c r="D4210" s="125">
        <v>4</v>
      </c>
      <c r="E4210" s="125">
        <v>1</v>
      </c>
      <c r="F4210" s="129">
        <v>9925.2082750000009</v>
      </c>
      <c r="G4210" s="129">
        <v>0</v>
      </c>
      <c r="H4210" s="129">
        <v>11645.0118</v>
      </c>
      <c r="I4210" s="129">
        <v>10223.155859</v>
      </c>
      <c r="J4210" s="129">
        <v>9925.2082750000009</v>
      </c>
    </row>
    <row r="4211" spans="1:10" hidden="1" x14ac:dyDescent="0.25">
      <c r="A4211" s="125">
        <v>925708</v>
      </c>
      <c r="B4211" s="125">
        <v>2012</v>
      </c>
      <c r="C4211" s="125">
        <v>73</v>
      </c>
      <c r="D4211" s="125">
        <v>4</v>
      </c>
      <c r="E4211" s="125">
        <v>2</v>
      </c>
      <c r="F4211" s="125">
        <v>9518.1784769999995</v>
      </c>
      <c r="G4211" s="125">
        <v>0</v>
      </c>
      <c r="H4211" s="125">
        <v>9925.2082750000009</v>
      </c>
      <c r="I4211" s="125">
        <v>9562.9381730000005</v>
      </c>
      <c r="J4211" s="125">
        <v>9518.1784769999995</v>
      </c>
    </row>
    <row r="4212" spans="1:10" hidden="1" x14ac:dyDescent="0.25">
      <c r="A4212" s="125">
        <v>925709</v>
      </c>
      <c r="B4212" s="125">
        <v>2012</v>
      </c>
      <c r="C4212" s="125">
        <v>73</v>
      </c>
      <c r="D4212" s="125">
        <v>4</v>
      </c>
      <c r="E4212" s="125">
        <v>3</v>
      </c>
      <c r="F4212" s="125">
        <v>6716.0534159999997</v>
      </c>
      <c r="G4212" s="125">
        <v>1602.4146129999999</v>
      </c>
      <c r="H4212" s="125">
        <v>9518.1784769999995</v>
      </c>
      <c r="I4212" s="125">
        <v>9001.3413860000001</v>
      </c>
      <c r="J4212" s="125">
        <v>8318.4680289999997</v>
      </c>
    </row>
    <row r="4213" spans="1:10" hidden="1" x14ac:dyDescent="0.25">
      <c r="A4213" s="125">
        <v>925710</v>
      </c>
      <c r="B4213" s="125">
        <v>2012</v>
      </c>
      <c r="C4213" s="125">
        <v>73</v>
      </c>
      <c r="D4213" s="125">
        <v>4</v>
      </c>
      <c r="E4213" s="125">
        <v>4</v>
      </c>
      <c r="F4213" s="125">
        <v>11061.727601000001</v>
      </c>
      <c r="G4213" s="125">
        <v>0</v>
      </c>
      <c r="H4213" s="125">
        <v>12612.474491999999</v>
      </c>
      <c r="I4213" s="125">
        <v>11072.491357000001</v>
      </c>
      <c r="J4213" s="125">
        <v>11061.727601000001</v>
      </c>
    </row>
    <row r="4214" spans="1:10" x14ac:dyDescent="0.25">
      <c r="A4214" s="125">
        <v>925711</v>
      </c>
      <c r="B4214" s="125">
        <v>2012</v>
      </c>
      <c r="C4214" s="125">
        <v>73</v>
      </c>
      <c r="D4214" s="125">
        <v>5</v>
      </c>
      <c r="E4214" s="125">
        <v>1</v>
      </c>
      <c r="F4214" s="129">
        <v>5715.8207220000004</v>
      </c>
      <c r="G4214" s="129">
        <v>0</v>
      </c>
      <c r="H4214" s="129">
        <v>6556.1212999999998</v>
      </c>
      <c r="I4214" s="129">
        <v>6165.3764709999996</v>
      </c>
      <c r="J4214" s="129">
        <v>5715.8207220000004</v>
      </c>
    </row>
    <row r="4215" spans="1:10" hidden="1" x14ac:dyDescent="0.25">
      <c r="A4215" s="125">
        <v>925712</v>
      </c>
      <c r="B4215" s="125">
        <v>2012</v>
      </c>
      <c r="C4215" s="125">
        <v>73</v>
      </c>
      <c r="D4215" s="125">
        <v>5</v>
      </c>
      <c r="E4215" s="125">
        <v>2</v>
      </c>
      <c r="F4215" s="125">
        <v>5599.6895409999997</v>
      </c>
      <c r="G4215" s="125">
        <v>0</v>
      </c>
      <c r="H4215" s="125">
        <v>5715.8207220000004</v>
      </c>
      <c r="I4215" s="125">
        <v>5616.3654420000003</v>
      </c>
      <c r="J4215" s="125">
        <v>5599.6895409999997</v>
      </c>
    </row>
    <row r="4216" spans="1:10" hidden="1" x14ac:dyDescent="0.25">
      <c r="A4216" s="125">
        <v>925713</v>
      </c>
      <c r="B4216" s="125">
        <v>2012</v>
      </c>
      <c r="C4216" s="125">
        <v>73</v>
      </c>
      <c r="D4216" s="125">
        <v>5</v>
      </c>
      <c r="E4216" s="125">
        <v>3</v>
      </c>
      <c r="F4216" s="125">
        <v>0</v>
      </c>
      <c r="G4216" s="125">
        <v>2887.4423670000001</v>
      </c>
      <c r="H4216" s="125">
        <v>5599.6895409999997</v>
      </c>
      <c r="I4216" s="125">
        <v>5454.0976129999999</v>
      </c>
      <c r="J4216" s="125">
        <v>2887.4423670000001</v>
      </c>
    </row>
    <row r="4217" spans="1:10" hidden="1" x14ac:dyDescent="0.25">
      <c r="A4217" s="125">
        <v>925714</v>
      </c>
      <c r="B4217" s="125">
        <v>2012</v>
      </c>
      <c r="C4217" s="125">
        <v>73</v>
      </c>
      <c r="D4217" s="125">
        <v>5</v>
      </c>
      <c r="E4217" s="125">
        <v>4</v>
      </c>
      <c r="F4217" s="125">
        <v>6300.4957969999996</v>
      </c>
      <c r="G4217" s="125">
        <v>0</v>
      </c>
      <c r="H4217" s="125">
        <v>6716.0534159999997</v>
      </c>
      <c r="I4217" s="125">
        <v>6315.7766320000001</v>
      </c>
      <c r="J4217" s="125">
        <v>6300.4957969999996</v>
      </c>
    </row>
    <row r="4218" spans="1:10" x14ac:dyDescent="0.25">
      <c r="A4218" s="125">
        <v>925715</v>
      </c>
      <c r="B4218" s="125">
        <v>2012</v>
      </c>
      <c r="C4218" s="125">
        <v>74</v>
      </c>
      <c r="D4218" s="125">
        <v>2</v>
      </c>
      <c r="E4218" s="125">
        <v>1</v>
      </c>
      <c r="F4218" s="129">
        <v>127402.142143</v>
      </c>
      <c r="G4218" s="129">
        <v>0</v>
      </c>
      <c r="H4218" s="129">
        <v>172038.71429999999</v>
      </c>
      <c r="I4218" s="129">
        <v>127704.337625</v>
      </c>
      <c r="J4218" s="129">
        <v>127402.142143</v>
      </c>
    </row>
    <row r="4219" spans="1:10" hidden="1" x14ac:dyDescent="0.25">
      <c r="A4219" s="125">
        <v>925716</v>
      </c>
      <c r="B4219" s="125">
        <v>2012</v>
      </c>
      <c r="C4219" s="125">
        <v>74</v>
      </c>
      <c r="D4219" s="125">
        <v>2</v>
      </c>
      <c r="E4219" s="125">
        <v>2</v>
      </c>
      <c r="F4219" s="125">
        <v>116752.01786000001</v>
      </c>
      <c r="G4219" s="125">
        <v>0</v>
      </c>
      <c r="H4219" s="125">
        <v>127402.142143</v>
      </c>
      <c r="I4219" s="125">
        <v>117006.12734399999</v>
      </c>
      <c r="J4219" s="125">
        <v>116752.01786000001</v>
      </c>
    </row>
    <row r="4220" spans="1:10" hidden="1" x14ac:dyDescent="0.25">
      <c r="A4220" s="125">
        <v>925717</v>
      </c>
      <c r="B4220" s="125">
        <v>2012</v>
      </c>
      <c r="C4220" s="125">
        <v>74</v>
      </c>
      <c r="D4220" s="125">
        <v>2</v>
      </c>
      <c r="E4220" s="125">
        <v>3</v>
      </c>
      <c r="F4220" s="125">
        <v>100686.93103000001</v>
      </c>
      <c r="G4220" s="125">
        <v>969.53225399999997</v>
      </c>
      <c r="H4220" s="125">
        <v>116752.01786000001</v>
      </c>
      <c r="I4220" s="125">
        <v>102753.450919</v>
      </c>
      <c r="J4220" s="125">
        <v>101656.463284</v>
      </c>
    </row>
    <row r="4221" spans="1:10" hidden="1" x14ac:dyDescent="0.25">
      <c r="A4221" s="125">
        <v>925718</v>
      </c>
      <c r="B4221" s="125">
        <v>2012</v>
      </c>
      <c r="C4221" s="125">
        <v>74</v>
      </c>
      <c r="D4221" s="125">
        <v>2</v>
      </c>
      <c r="E4221" s="125">
        <v>4</v>
      </c>
      <c r="F4221" s="125">
        <v>127692.112244</v>
      </c>
      <c r="G4221" s="125">
        <v>0</v>
      </c>
      <c r="H4221" s="125">
        <v>172038.71429999999</v>
      </c>
      <c r="I4221" s="125">
        <v>127704.337625</v>
      </c>
      <c r="J4221" s="125">
        <v>127692.112244</v>
      </c>
    </row>
    <row r="4222" spans="1:10" x14ac:dyDescent="0.25">
      <c r="A4222" s="125">
        <v>925719</v>
      </c>
      <c r="B4222" s="125">
        <v>2012</v>
      </c>
      <c r="C4222" s="125">
        <v>74</v>
      </c>
      <c r="D4222" s="125">
        <v>3</v>
      </c>
      <c r="E4222" s="125">
        <v>1</v>
      </c>
      <c r="F4222" s="129">
        <v>97147.225653999994</v>
      </c>
      <c r="G4222" s="129">
        <v>0</v>
      </c>
      <c r="H4222" s="129">
        <v>119893.27655</v>
      </c>
      <c r="I4222" s="129">
        <v>97377.319214000003</v>
      </c>
      <c r="J4222" s="129">
        <v>97147.225653999994</v>
      </c>
    </row>
    <row r="4223" spans="1:10" hidden="1" x14ac:dyDescent="0.25">
      <c r="A4223" s="125">
        <v>925720</v>
      </c>
      <c r="B4223" s="125">
        <v>2012</v>
      </c>
      <c r="C4223" s="125">
        <v>74</v>
      </c>
      <c r="D4223" s="125">
        <v>3</v>
      </c>
      <c r="E4223" s="125">
        <v>2</v>
      </c>
      <c r="F4223" s="125">
        <v>90929.916802000007</v>
      </c>
      <c r="G4223" s="125">
        <v>0</v>
      </c>
      <c r="H4223" s="125">
        <v>97147.225653999994</v>
      </c>
      <c r="I4223" s="125">
        <v>91541.830734000003</v>
      </c>
      <c r="J4223" s="125">
        <v>90929.916802000007</v>
      </c>
    </row>
    <row r="4224" spans="1:10" hidden="1" x14ac:dyDescent="0.25">
      <c r="A4224" s="125">
        <v>925721</v>
      </c>
      <c r="B4224" s="125">
        <v>2012</v>
      </c>
      <c r="C4224" s="125">
        <v>74</v>
      </c>
      <c r="D4224" s="125">
        <v>3</v>
      </c>
      <c r="E4224" s="125">
        <v>3</v>
      </c>
      <c r="F4224" s="125">
        <v>76681.807159000004</v>
      </c>
      <c r="G4224" s="125">
        <v>5025.7536250000003</v>
      </c>
      <c r="H4224" s="125">
        <v>90929.916802000007</v>
      </c>
      <c r="I4224" s="125">
        <v>83173.594899000003</v>
      </c>
      <c r="J4224" s="125">
        <v>81707.560784000001</v>
      </c>
    </row>
    <row r="4225" spans="1:10" hidden="1" x14ac:dyDescent="0.25">
      <c r="A4225" s="125">
        <v>925722</v>
      </c>
      <c r="B4225" s="125">
        <v>2012</v>
      </c>
      <c r="C4225" s="125">
        <v>74</v>
      </c>
      <c r="D4225" s="125">
        <v>3</v>
      </c>
      <c r="E4225" s="125">
        <v>4</v>
      </c>
      <c r="F4225" s="125">
        <v>81770.198499999999</v>
      </c>
      <c r="G4225" s="125">
        <v>0</v>
      </c>
      <c r="H4225" s="125">
        <v>100686.93103000001</v>
      </c>
      <c r="I4225" s="125">
        <v>81777.925382999994</v>
      </c>
      <c r="J4225" s="125">
        <v>81770.198499999999</v>
      </c>
    </row>
    <row r="4226" spans="1:10" x14ac:dyDescent="0.25">
      <c r="A4226" s="125">
        <v>925723</v>
      </c>
      <c r="B4226" s="125">
        <v>2012</v>
      </c>
      <c r="C4226" s="125">
        <v>74</v>
      </c>
      <c r="D4226" s="125">
        <v>4</v>
      </c>
      <c r="E4226" s="125">
        <v>1</v>
      </c>
      <c r="F4226" s="129">
        <v>60397.015123999998</v>
      </c>
      <c r="G4226" s="129">
        <v>0</v>
      </c>
      <c r="H4226" s="129">
        <v>70862.387400000007</v>
      </c>
      <c r="I4226" s="129">
        <v>62210.089897999998</v>
      </c>
      <c r="J4226" s="129">
        <v>60397.015123999998</v>
      </c>
    </row>
    <row r="4227" spans="1:10" hidden="1" x14ac:dyDescent="0.25">
      <c r="A4227" s="125">
        <v>925724</v>
      </c>
      <c r="B4227" s="125">
        <v>2012</v>
      </c>
      <c r="C4227" s="125">
        <v>74</v>
      </c>
      <c r="D4227" s="125">
        <v>4</v>
      </c>
      <c r="E4227" s="125">
        <v>2</v>
      </c>
      <c r="F4227" s="125">
        <v>57920.151750999998</v>
      </c>
      <c r="G4227" s="125">
        <v>0</v>
      </c>
      <c r="H4227" s="125">
        <v>60397.015123999998</v>
      </c>
      <c r="I4227" s="125">
        <v>58192.524072</v>
      </c>
      <c r="J4227" s="125">
        <v>57920.151750999998</v>
      </c>
    </row>
    <row r="4228" spans="1:10" hidden="1" x14ac:dyDescent="0.25">
      <c r="A4228" s="125">
        <v>925725</v>
      </c>
      <c r="B4228" s="125">
        <v>2012</v>
      </c>
      <c r="C4228" s="125">
        <v>74</v>
      </c>
      <c r="D4228" s="125">
        <v>4</v>
      </c>
      <c r="E4228" s="125">
        <v>3</v>
      </c>
      <c r="F4228" s="125">
        <v>40832.985086000001</v>
      </c>
      <c r="G4228" s="125">
        <v>9742.5329930000007</v>
      </c>
      <c r="H4228" s="125">
        <v>57920.151750999998</v>
      </c>
      <c r="I4228" s="125">
        <v>54775.087510999998</v>
      </c>
      <c r="J4228" s="125">
        <v>50575.518079000001</v>
      </c>
    </row>
    <row r="4229" spans="1:10" hidden="1" x14ac:dyDescent="0.25">
      <c r="A4229" s="125">
        <v>925726</v>
      </c>
      <c r="B4229" s="125">
        <v>2012</v>
      </c>
      <c r="C4229" s="125">
        <v>74</v>
      </c>
      <c r="D4229" s="125">
        <v>4</v>
      </c>
      <c r="E4229" s="125">
        <v>4</v>
      </c>
      <c r="F4229" s="125">
        <v>67253.516610999999</v>
      </c>
      <c r="G4229" s="125">
        <v>0</v>
      </c>
      <c r="H4229" s="125">
        <v>76681.807159000004</v>
      </c>
      <c r="I4229" s="125">
        <v>67318.958505000002</v>
      </c>
      <c r="J4229" s="125">
        <v>67253.516610999999</v>
      </c>
    </row>
    <row r="4230" spans="1:10" x14ac:dyDescent="0.25">
      <c r="A4230" s="125">
        <v>925727</v>
      </c>
      <c r="B4230" s="125">
        <v>2012</v>
      </c>
      <c r="C4230" s="125">
        <v>74</v>
      </c>
      <c r="D4230" s="125">
        <v>5</v>
      </c>
      <c r="E4230" s="125">
        <v>1</v>
      </c>
      <c r="F4230" s="129">
        <v>34986.508235000001</v>
      </c>
      <c r="G4230" s="129">
        <v>0</v>
      </c>
      <c r="H4230" s="129">
        <v>40129.9836</v>
      </c>
      <c r="I4230" s="129">
        <v>37738.236577000003</v>
      </c>
      <c r="J4230" s="129">
        <v>34986.508235000001</v>
      </c>
    </row>
    <row r="4231" spans="1:10" hidden="1" x14ac:dyDescent="0.25">
      <c r="A4231" s="125">
        <v>925728</v>
      </c>
      <c r="B4231" s="125">
        <v>2012</v>
      </c>
      <c r="C4231" s="125">
        <v>74</v>
      </c>
      <c r="D4231" s="125">
        <v>5</v>
      </c>
      <c r="E4231" s="125">
        <v>2</v>
      </c>
      <c r="F4231" s="125">
        <v>34275.669888999997</v>
      </c>
      <c r="G4231" s="125">
        <v>0</v>
      </c>
      <c r="H4231" s="125">
        <v>34986.508235000001</v>
      </c>
      <c r="I4231" s="125">
        <v>34377.742992</v>
      </c>
      <c r="J4231" s="125">
        <v>34275.669888999997</v>
      </c>
    </row>
    <row r="4232" spans="1:10" hidden="1" x14ac:dyDescent="0.25">
      <c r="A4232" s="125">
        <v>925729</v>
      </c>
      <c r="B4232" s="125">
        <v>2012</v>
      </c>
      <c r="C4232" s="125">
        <v>74</v>
      </c>
      <c r="D4232" s="125">
        <v>5</v>
      </c>
      <c r="E4232" s="125">
        <v>3</v>
      </c>
      <c r="F4232" s="125">
        <v>0</v>
      </c>
      <c r="G4232" s="125">
        <v>17561.041185999999</v>
      </c>
      <c r="H4232" s="125">
        <v>34275.669888999997</v>
      </c>
      <c r="I4232" s="125">
        <v>33384.502472</v>
      </c>
      <c r="J4232" s="125">
        <v>17561.041185999999</v>
      </c>
    </row>
    <row r="4233" spans="1:10" hidden="1" x14ac:dyDescent="0.25">
      <c r="A4233" s="125">
        <v>925730</v>
      </c>
      <c r="B4233" s="125">
        <v>2012</v>
      </c>
      <c r="C4233" s="125">
        <v>74</v>
      </c>
      <c r="D4233" s="125">
        <v>5</v>
      </c>
      <c r="E4233" s="125">
        <v>4</v>
      </c>
      <c r="F4233" s="125">
        <v>38306.433105999997</v>
      </c>
      <c r="G4233" s="125">
        <v>0</v>
      </c>
      <c r="H4233" s="125">
        <v>40832.985086000001</v>
      </c>
      <c r="I4233" s="125">
        <v>38399.339175000001</v>
      </c>
      <c r="J4233" s="125">
        <v>38306.433105999997</v>
      </c>
    </row>
    <row r="4234" spans="1:10" x14ac:dyDescent="0.25">
      <c r="A4234" s="125">
        <v>925731</v>
      </c>
      <c r="B4234" s="125">
        <v>2012</v>
      </c>
      <c r="C4234" s="125">
        <v>75</v>
      </c>
      <c r="D4234" s="125">
        <v>2</v>
      </c>
      <c r="E4234" s="125">
        <v>1</v>
      </c>
      <c r="F4234" s="129">
        <v>1318.2383580000001</v>
      </c>
      <c r="G4234" s="129">
        <v>0</v>
      </c>
      <c r="H4234" s="129">
        <v>1778.0609999999999</v>
      </c>
      <c r="I4234" s="129">
        <v>1319.8546799999999</v>
      </c>
      <c r="J4234" s="129">
        <v>1318.2383580000001</v>
      </c>
    </row>
    <row r="4235" spans="1:10" hidden="1" x14ac:dyDescent="0.25">
      <c r="A4235" s="125">
        <v>925732</v>
      </c>
      <c r="B4235" s="125">
        <v>2012</v>
      </c>
      <c r="C4235" s="125">
        <v>75</v>
      </c>
      <c r="D4235" s="125">
        <v>2</v>
      </c>
      <c r="E4235" s="125">
        <v>2</v>
      </c>
      <c r="F4235" s="125">
        <v>1209.503811</v>
      </c>
      <c r="G4235" s="125">
        <v>0</v>
      </c>
      <c r="H4235" s="125">
        <v>1318.2383580000001</v>
      </c>
      <c r="I4235" s="125">
        <v>1210.670108</v>
      </c>
      <c r="J4235" s="125">
        <v>1209.503811</v>
      </c>
    </row>
    <row r="4236" spans="1:10" hidden="1" x14ac:dyDescent="0.25">
      <c r="A4236" s="125">
        <v>925733</v>
      </c>
      <c r="B4236" s="125">
        <v>2012</v>
      </c>
      <c r="C4236" s="125">
        <v>75</v>
      </c>
      <c r="D4236" s="125">
        <v>2</v>
      </c>
      <c r="E4236" s="125">
        <v>3</v>
      </c>
      <c r="F4236" s="125">
        <v>1053.335904</v>
      </c>
      <c r="G4236" s="125">
        <v>3.4568850000000002</v>
      </c>
      <c r="H4236" s="125">
        <v>1209.503811</v>
      </c>
      <c r="I4236" s="125">
        <v>1064.4843040000001</v>
      </c>
      <c r="J4236" s="125">
        <v>1056.7927890000001</v>
      </c>
    </row>
    <row r="4237" spans="1:10" hidden="1" x14ac:dyDescent="0.25">
      <c r="A4237" s="125">
        <v>925734</v>
      </c>
      <c r="B4237" s="125">
        <v>2012</v>
      </c>
      <c r="C4237" s="125">
        <v>75</v>
      </c>
      <c r="D4237" s="125">
        <v>2</v>
      </c>
      <c r="E4237" s="125">
        <v>4</v>
      </c>
      <c r="F4237" s="125">
        <v>1319.730137</v>
      </c>
      <c r="G4237" s="125">
        <v>0</v>
      </c>
      <c r="H4237" s="125">
        <v>1778.0609999999999</v>
      </c>
      <c r="I4237" s="125">
        <v>1319.8546799999999</v>
      </c>
      <c r="J4237" s="125">
        <v>1319.730137</v>
      </c>
    </row>
    <row r="4238" spans="1:10" x14ac:dyDescent="0.25">
      <c r="A4238" s="125">
        <v>925735</v>
      </c>
      <c r="B4238" s="125">
        <v>2012</v>
      </c>
      <c r="C4238" s="125">
        <v>75</v>
      </c>
      <c r="D4238" s="125">
        <v>3</v>
      </c>
      <c r="E4238" s="125">
        <v>1</v>
      </c>
      <c r="F4238" s="129">
        <v>273.90769899999998</v>
      </c>
      <c r="G4238" s="129">
        <v>0</v>
      </c>
      <c r="H4238" s="129">
        <v>337.64890000000003</v>
      </c>
      <c r="I4238" s="129">
        <v>274.23843699999998</v>
      </c>
      <c r="J4238" s="129">
        <v>273.90769899999998</v>
      </c>
    </row>
    <row r="4239" spans="1:10" hidden="1" x14ac:dyDescent="0.25">
      <c r="A4239" s="125">
        <v>925736</v>
      </c>
      <c r="B4239" s="125">
        <v>2012</v>
      </c>
      <c r="C4239" s="125">
        <v>75</v>
      </c>
      <c r="D4239" s="125">
        <v>3</v>
      </c>
      <c r="E4239" s="125">
        <v>2</v>
      </c>
      <c r="F4239" s="125">
        <v>257.84925299999998</v>
      </c>
      <c r="G4239" s="125">
        <v>0</v>
      </c>
      <c r="H4239" s="125">
        <v>273.90769899999998</v>
      </c>
      <c r="I4239" s="125">
        <v>258.10322500000001</v>
      </c>
      <c r="J4239" s="125">
        <v>257.84925299999998</v>
      </c>
    </row>
    <row r="4240" spans="1:10" hidden="1" x14ac:dyDescent="0.25">
      <c r="A4240" s="125">
        <v>925737</v>
      </c>
      <c r="B4240" s="125">
        <v>2012</v>
      </c>
      <c r="C4240" s="125">
        <v>75</v>
      </c>
      <c r="D4240" s="125">
        <v>3</v>
      </c>
      <c r="E4240" s="125">
        <v>3</v>
      </c>
      <c r="F4240" s="125">
        <v>202.66417799999999</v>
      </c>
      <c r="G4240" s="125">
        <v>22.0063</v>
      </c>
      <c r="H4240" s="125">
        <v>257.84925299999998</v>
      </c>
      <c r="I4240" s="125">
        <v>235.85471200000001</v>
      </c>
      <c r="J4240" s="125">
        <v>224.670479</v>
      </c>
    </row>
    <row r="4241" spans="1:10" hidden="1" x14ac:dyDescent="0.25">
      <c r="A4241" s="125">
        <v>925738</v>
      </c>
      <c r="B4241" s="125">
        <v>2012</v>
      </c>
      <c r="C4241" s="125">
        <v>75</v>
      </c>
      <c r="D4241" s="125">
        <v>3</v>
      </c>
      <c r="E4241" s="125">
        <v>4</v>
      </c>
      <c r="F4241" s="125">
        <v>855.44597499999998</v>
      </c>
      <c r="G4241" s="125">
        <v>0</v>
      </c>
      <c r="H4241" s="125">
        <v>1053.335904</v>
      </c>
      <c r="I4241" s="125">
        <v>855.51942099999997</v>
      </c>
      <c r="J4241" s="125">
        <v>855.44597499999998</v>
      </c>
    </row>
    <row r="4242" spans="1:10" x14ac:dyDescent="0.25">
      <c r="A4242" s="125">
        <v>925739</v>
      </c>
      <c r="B4242" s="125">
        <v>2012</v>
      </c>
      <c r="C4242" s="125">
        <v>75</v>
      </c>
      <c r="D4242" s="125">
        <v>4</v>
      </c>
      <c r="E4242" s="125">
        <v>1</v>
      </c>
      <c r="F4242" s="129">
        <v>181.74253899999999</v>
      </c>
      <c r="G4242" s="129">
        <v>0</v>
      </c>
      <c r="H4242" s="129">
        <v>207.81899999999999</v>
      </c>
      <c r="I4242" s="129">
        <v>182.4443</v>
      </c>
      <c r="J4242" s="129">
        <v>181.74253899999999</v>
      </c>
    </row>
    <row r="4243" spans="1:10" hidden="1" x14ac:dyDescent="0.25">
      <c r="A4243" s="125">
        <v>925740</v>
      </c>
      <c r="B4243" s="125">
        <v>2012</v>
      </c>
      <c r="C4243" s="125">
        <v>75</v>
      </c>
      <c r="D4243" s="125">
        <v>4</v>
      </c>
      <c r="E4243" s="125">
        <v>2</v>
      </c>
      <c r="F4243" s="125">
        <v>174.58584999999999</v>
      </c>
      <c r="G4243" s="125">
        <v>0</v>
      </c>
      <c r="H4243" s="125">
        <v>181.74253899999999</v>
      </c>
      <c r="I4243" s="125">
        <v>175.108936</v>
      </c>
      <c r="J4243" s="125">
        <v>174.58584999999999</v>
      </c>
    </row>
    <row r="4244" spans="1:10" hidden="1" x14ac:dyDescent="0.25">
      <c r="A4244" s="125">
        <v>925741</v>
      </c>
      <c r="B4244" s="125">
        <v>2012</v>
      </c>
      <c r="C4244" s="125">
        <v>75</v>
      </c>
      <c r="D4244" s="125">
        <v>4</v>
      </c>
      <c r="E4244" s="125">
        <v>3</v>
      </c>
      <c r="F4244" s="125">
        <v>94.450834</v>
      </c>
      <c r="G4244" s="125">
        <v>58.000591999999997</v>
      </c>
      <c r="H4244" s="125">
        <v>174.58584999999999</v>
      </c>
      <c r="I4244" s="125">
        <v>165.10583800000001</v>
      </c>
      <c r="J4244" s="125">
        <v>152.451426</v>
      </c>
    </row>
    <row r="4245" spans="1:10" hidden="1" x14ac:dyDescent="0.25">
      <c r="A4245" s="125">
        <v>925742</v>
      </c>
      <c r="B4245" s="125">
        <v>2012</v>
      </c>
      <c r="C4245" s="125">
        <v>75</v>
      </c>
      <c r="D4245" s="125">
        <v>4</v>
      </c>
      <c r="E4245" s="125">
        <v>4</v>
      </c>
      <c r="F4245" s="125">
        <v>177.855344</v>
      </c>
      <c r="G4245" s="125">
        <v>0</v>
      </c>
      <c r="H4245" s="125">
        <v>202.66417799999999</v>
      </c>
      <c r="I4245" s="125">
        <v>177.918882</v>
      </c>
      <c r="J4245" s="125">
        <v>177.855344</v>
      </c>
    </row>
    <row r="4246" spans="1:10" x14ac:dyDescent="0.25">
      <c r="A4246" s="125">
        <v>925743</v>
      </c>
      <c r="B4246" s="125">
        <v>2012</v>
      </c>
      <c r="C4246" s="125">
        <v>75</v>
      </c>
      <c r="D4246" s="125">
        <v>5</v>
      </c>
      <c r="E4246" s="125">
        <v>1</v>
      </c>
      <c r="F4246" s="129">
        <v>208.204453</v>
      </c>
      <c r="G4246" s="129">
        <v>0</v>
      </c>
      <c r="H4246" s="129">
        <v>233.68725000000001</v>
      </c>
      <c r="I4246" s="129">
        <v>219.75949</v>
      </c>
      <c r="J4246" s="129">
        <v>208.204453</v>
      </c>
    </row>
    <row r="4247" spans="1:10" hidden="1" x14ac:dyDescent="0.25">
      <c r="A4247" s="125">
        <v>925744</v>
      </c>
      <c r="B4247" s="125">
        <v>2012</v>
      </c>
      <c r="C4247" s="125">
        <v>75</v>
      </c>
      <c r="D4247" s="125">
        <v>5</v>
      </c>
      <c r="E4247" s="125">
        <v>2</v>
      </c>
      <c r="F4247" s="125">
        <v>203.98326599999999</v>
      </c>
      <c r="G4247" s="125">
        <v>0</v>
      </c>
      <c r="H4247" s="125">
        <v>208.204453</v>
      </c>
      <c r="I4247" s="125">
        <v>204.58169599999999</v>
      </c>
      <c r="J4247" s="125">
        <v>203.98326599999999</v>
      </c>
    </row>
    <row r="4248" spans="1:10" hidden="1" x14ac:dyDescent="0.25">
      <c r="A4248" s="125">
        <v>925745</v>
      </c>
      <c r="B4248" s="125">
        <v>2012</v>
      </c>
      <c r="C4248" s="125">
        <v>75</v>
      </c>
      <c r="D4248" s="125">
        <v>5</v>
      </c>
      <c r="E4248" s="125">
        <v>3</v>
      </c>
      <c r="F4248" s="125">
        <v>0</v>
      </c>
      <c r="G4248" s="125">
        <v>159.03818899999999</v>
      </c>
      <c r="H4248" s="125">
        <v>203.98326599999999</v>
      </c>
      <c r="I4248" s="125">
        <v>198.67970099999999</v>
      </c>
      <c r="J4248" s="125">
        <v>159.03818899999999</v>
      </c>
    </row>
    <row r="4249" spans="1:10" hidden="1" x14ac:dyDescent="0.25">
      <c r="A4249" s="125">
        <v>925746</v>
      </c>
      <c r="B4249" s="125">
        <v>2012</v>
      </c>
      <c r="C4249" s="125">
        <v>75</v>
      </c>
      <c r="D4249" s="125">
        <v>5</v>
      </c>
      <c r="E4249" s="125">
        <v>4</v>
      </c>
      <c r="F4249" s="125">
        <v>88.455194000000006</v>
      </c>
      <c r="G4249" s="125">
        <v>0</v>
      </c>
      <c r="H4249" s="125">
        <v>94.450834</v>
      </c>
      <c r="I4249" s="125">
        <v>88.821565000000007</v>
      </c>
      <c r="J4249" s="125">
        <v>88.455194000000006</v>
      </c>
    </row>
    <row r="4250" spans="1:10" x14ac:dyDescent="0.25">
      <c r="A4250" s="125">
        <v>925747</v>
      </c>
      <c r="B4250" s="125">
        <v>2012</v>
      </c>
      <c r="C4250" s="125">
        <v>76</v>
      </c>
      <c r="D4250" s="125">
        <v>2</v>
      </c>
      <c r="E4250" s="125">
        <v>1</v>
      </c>
      <c r="F4250" s="129">
        <v>1330.0909750000001</v>
      </c>
      <c r="G4250" s="129">
        <v>0</v>
      </c>
      <c r="H4250" s="129">
        <v>1794.048</v>
      </c>
      <c r="I4250" s="129">
        <v>1331.72183</v>
      </c>
      <c r="J4250" s="129">
        <v>1330.0909750000001</v>
      </c>
    </row>
    <row r="4251" spans="1:10" hidden="1" x14ac:dyDescent="0.25">
      <c r="A4251" s="125">
        <v>925748</v>
      </c>
      <c r="B4251" s="125">
        <v>2012</v>
      </c>
      <c r="C4251" s="125">
        <v>76</v>
      </c>
      <c r="D4251" s="125">
        <v>2</v>
      </c>
      <c r="E4251" s="125">
        <v>2</v>
      </c>
      <c r="F4251" s="125">
        <v>1220.378768</v>
      </c>
      <c r="G4251" s="125">
        <v>0</v>
      </c>
      <c r="H4251" s="125">
        <v>1330.0909750000001</v>
      </c>
      <c r="I4251" s="125">
        <v>1221.555552</v>
      </c>
      <c r="J4251" s="125">
        <v>1220.378768</v>
      </c>
    </row>
    <row r="4252" spans="1:10" hidden="1" x14ac:dyDescent="0.25">
      <c r="A4252" s="125">
        <v>925749</v>
      </c>
      <c r="B4252" s="125">
        <v>2012</v>
      </c>
      <c r="C4252" s="125">
        <v>76</v>
      </c>
      <c r="D4252" s="125">
        <v>2</v>
      </c>
      <c r="E4252" s="125">
        <v>3</v>
      </c>
      <c r="F4252" s="125">
        <v>1062.8067149999999</v>
      </c>
      <c r="G4252" s="125">
        <v>3.4879669999999998</v>
      </c>
      <c r="H4252" s="125">
        <v>1220.378768</v>
      </c>
      <c r="I4252" s="125">
        <v>1074.0553540000001</v>
      </c>
      <c r="J4252" s="125">
        <v>1066.2946830000001</v>
      </c>
    </row>
    <row r="4253" spans="1:10" hidden="1" x14ac:dyDescent="0.25">
      <c r="A4253" s="125">
        <v>925750</v>
      </c>
      <c r="B4253" s="125">
        <v>2012</v>
      </c>
      <c r="C4253" s="125">
        <v>76</v>
      </c>
      <c r="D4253" s="125">
        <v>2</v>
      </c>
      <c r="E4253" s="125">
        <v>4</v>
      </c>
      <c r="F4253" s="125">
        <v>1331.596168</v>
      </c>
      <c r="G4253" s="125">
        <v>0</v>
      </c>
      <c r="H4253" s="125">
        <v>1794.048</v>
      </c>
      <c r="I4253" s="125">
        <v>1331.72183</v>
      </c>
      <c r="J4253" s="125">
        <v>1331.596168</v>
      </c>
    </row>
    <row r="4254" spans="1:10" x14ac:dyDescent="0.25">
      <c r="A4254" s="125">
        <v>925751</v>
      </c>
      <c r="B4254" s="125">
        <v>2012</v>
      </c>
      <c r="C4254" s="125">
        <v>76</v>
      </c>
      <c r="D4254" s="125">
        <v>3</v>
      </c>
      <c r="E4254" s="125">
        <v>1</v>
      </c>
      <c r="F4254" s="129">
        <v>465.93076300000001</v>
      </c>
      <c r="G4254" s="129">
        <v>0</v>
      </c>
      <c r="H4254" s="129">
        <v>574.35775000000001</v>
      </c>
      <c r="I4254" s="129">
        <v>466.49336499999998</v>
      </c>
      <c r="J4254" s="129">
        <v>465.93076300000001</v>
      </c>
    </row>
    <row r="4255" spans="1:10" hidden="1" x14ac:dyDescent="0.25">
      <c r="A4255" s="125">
        <v>925752</v>
      </c>
      <c r="B4255" s="125">
        <v>2012</v>
      </c>
      <c r="C4255" s="125">
        <v>76</v>
      </c>
      <c r="D4255" s="125">
        <v>3</v>
      </c>
      <c r="E4255" s="125">
        <v>2</v>
      </c>
      <c r="F4255" s="125">
        <v>438.61453899999998</v>
      </c>
      <c r="G4255" s="125">
        <v>0</v>
      </c>
      <c r="H4255" s="125">
        <v>465.93076300000001</v>
      </c>
      <c r="I4255" s="125">
        <v>439.046558</v>
      </c>
      <c r="J4255" s="125">
        <v>438.61453899999998</v>
      </c>
    </row>
    <row r="4256" spans="1:10" hidden="1" x14ac:dyDescent="0.25">
      <c r="A4256" s="125">
        <v>925753</v>
      </c>
      <c r="B4256" s="125">
        <v>2012</v>
      </c>
      <c r="C4256" s="125">
        <v>76</v>
      </c>
      <c r="D4256" s="125">
        <v>3</v>
      </c>
      <c r="E4256" s="125">
        <v>3</v>
      </c>
      <c r="F4256" s="125">
        <v>340.82086399999997</v>
      </c>
      <c r="G4256" s="125">
        <v>37.008051000000002</v>
      </c>
      <c r="H4256" s="125">
        <v>438.61453899999998</v>
      </c>
      <c r="I4256" s="125">
        <v>401.20071899999999</v>
      </c>
      <c r="J4256" s="125">
        <v>377.82891499999999</v>
      </c>
    </row>
    <row r="4257" spans="1:10" hidden="1" x14ac:dyDescent="0.25">
      <c r="A4257" s="125">
        <v>925754</v>
      </c>
      <c r="B4257" s="125">
        <v>2012</v>
      </c>
      <c r="C4257" s="125">
        <v>76</v>
      </c>
      <c r="D4257" s="125">
        <v>3</v>
      </c>
      <c r="E4257" s="125">
        <v>4</v>
      </c>
      <c r="F4257" s="125">
        <v>863.13750800000003</v>
      </c>
      <c r="G4257" s="125">
        <v>0</v>
      </c>
      <c r="H4257" s="125">
        <v>1062.8067149999999</v>
      </c>
      <c r="I4257" s="125">
        <v>863.21161400000005</v>
      </c>
      <c r="J4257" s="125">
        <v>863.13750800000003</v>
      </c>
    </row>
    <row r="4258" spans="1:10" x14ac:dyDescent="0.25">
      <c r="A4258" s="125">
        <v>925755</v>
      </c>
      <c r="B4258" s="125">
        <v>2012</v>
      </c>
      <c r="C4258" s="125">
        <v>76</v>
      </c>
      <c r="D4258" s="125">
        <v>4</v>
      </c>
      <c r="E4258" s="125">
        <v>1</v>
      </c>
      <c r="F4258" s="129">
        <v>303.93739299999999</v>
      </c>
      <c r="G4258" s="129">
        <v>0</v>
      </c>
      <c r="H4258" s="129">
        <v>347.54640000000001</v>
      </c>
      <c r="I4258" s="129">
        <v>305.11098500000003</v>
      </c>
      <c r="J4258" s="129">
        <v>303.93739299999999</v>
      </c>
    </row>
    <row r="4259" spans="1:10" hidden="1" x14ac:dyDescent="0.25">
      <c r="A4259" s="125">
        <v>925756</v>
      </c>
      <c r="B4259" s="125">
        <v>2012</v>
      </c>
      <c r="C4259" s="125">
        <v>76</v>
      </c>
      <c r="D4259" s="125">
        <v>4</v>
      </c>
      <c r="E4259" s="125">
        <v>2</v>
      </c>
      <c r="F4259" s="125">
        <v>291.96889499999997</v>
      </c>
      <c r="G4259" s="125">
        <v>0</v>
      </c>
      <c r="H4259" s="125">
        <v>303.93739299999999</v>
      </c>
      <c r="I4259" s="125">
        <v>292.84367800000001</v>
      </c>
      <c r="J4259" s="125">
        <v>291.96889499999997</v>
      </c>
    </row>
    <row r="4260" spans="1:10" hidden="1" x14ac:dyDescent="0.25">
      <c r="A4260" s="125">
        <v>925757</v>
      </c>
      <c r="B4260" s="125">
        <v>2012</v>
      </c>
      <c r="C4260" s="125">
        <v>76</v>
      </c>
      <c r="D4260" s="125">
        <v>4</v>
      </c>
      <c r="E4260" s="125">
        <v>3</v>
      </c>
      <c r="F4260" s="125">
        <v>154.76408900000001</v>
      </c>
      <c r="G4260" s="125">
        <v>95.037897999999998</v>
      </c>
      <c r="H4260" s="125">
        <v>291.96889499999997</v>
      </c>
      <c r="I4260" s="125">
        <v>276.11498399999999</v>
      </c>
      <c r="J4260" s="125">
        <v>249.801987</v>
      </c>
    </row>
    <row r="4261" spans="1:10" hidden="1" x14ac:dyDescent="0.25">
      <c r="A4261" s="125">
        <v>925758</v>
      </c>
      <c r="B4261" s="125">
        <v>2012</v>
      </c>
      <c r="C4261" s="125">
        <v>76</v>
      </c>
      <c r="D4261" s="125">
        <v>4</v>
      </c>
      <c r="E4261" s="125">
        <v>4</v>
      </c>
      <c r="F4261" s="125">
        <v>298.95342900000003</v>
      </c>
      <c r="G4261" s="125">
        <v>0</v>
      </c>
      <c r="H4261" s="125">
        <v>340.82086399999997</v>
      </c>
      <c r="I4261" s="125">
        <v>299.206636</v>
      </c>
      <c r="J4261" s="125">
        <v>298.95342900000003</v>
      </c>
    </row>
    <row r="4262" spans="1:10" x14ac:dyDescent="0.25">
      <c r="A4262" s="125">
        <v>925759</v>
      </c>
      <c r="B4262" s="125">
        <v>2012</v>
      </c>
      <c r="C4262" s="125">
        <v>76</v>
      </c>
      <c r="D4262" s="125">
        <v>5</v>
      </c>
      <c r="E4262" s="125">
        <v>1</v>
      </c>
      <c r="F4262" s="129">
        <v>352.61512699999997</v>
      </c>
      <c r="G4262" s="129">
        <v>0</v>
      </c>
      <c r="H4262" s="129">
        <v>395.77280000000002</v>
      </c>
      <c r="I4262" s="129">
        <v>372.18474099999997</v>
      </c>
      <c r="J4262" s="129">
        <v>352.61512699999997</v>
      </c>
    </row>
    <row r="4263" spans="1:10" hidden="1" x14ac:dyDescent="0.25">
      <c r="A4263" s="125">
        <v>925760</v>
      </c>
      <c r="B4263" s="125">
        <v>2012</v>
      </c>
      <c r="C4263" s="125">
        <v>76</v>
      </c>
      <c r="D4263" s="125">
        <v>5</v>
      </c>
      <c r="E4263" s="125">
        <v>2</v>
      </c>
      <c r="F4263" s="125">
        <v>345.46612299999998</v>
      </c>
      <c r="G4263" s="125">
        <v>0</v>
      </c>
      <c r="H4263" s="125">
        <v>352.61512699999997</v>
      </c>
      <c r="I4263" s="125">
        <v>346.479624</v>
      </c>
      <c r="J4263" s="125">
        <v>345.46612299999998</v>
      </c>
    </row>
    <row r="4264" spans="1:10" hidden="1" x14ac:dyDescent="0.25">
      <c r="A4264" s="125">
        <v>925761</v>
      </c>
      <c r="B4264" s="125">
        <v>2012</v>
      </c>
      <c r="C4264" s="125">
        <v>76</v>
      </c>
      <c r="D4264" s="125">
        <v>5</v>
      </c>
      <c r="E4264" s="125">
        <v>3</v>
      </c>
      <c r="F4264" s="125">
        <v>0</v>
      </c>
      <c r="G4264" s="125">
        <v>259.19813299999998</v>
      </c>
      <c r="H4264" s="125">
        <v>345.46612299999998</v>
      </c>
      <c r="I4264" s="125">
        <v>336.48400400000003</v>
      </c>
      <c r="J4264" s="125">
        <v>259.19813299999998</v>
      </c>
    </row>
    <row r="4265" spans="1:10" hidden="1" x14ac:dyDescent="0.25">
      <c r="A4265" s="125">
        <v>925762</v>
      </c>
      <c r="B4265" s="125">
        <v>2012</v>
      </c>
      <c r="C4265" s="125">
        <v>76</v>
      </c>
      <c r="D4265" s="125">
        <v>5</v>
      </c>
      <c r="E4265" s="125">
        <v>4</v>
      </c>
      <c r="F4265" s="125">
        <v>144.187814</v>
      </c>
      <c r="G4265" s="125">
        <v>0</v>
      </c>
      <c r="H4265" s="125">
        <v>154.76408900000001</v>
      </c>
      <c r="I4265" s="125">
        <v>145.54015000000001</v>
      </c>
      <c r="J4265" s="125">
        <v>144.187814</v>
      </c>
    </row>
    <row r="4266" spans="1:10" x14ac:dyDescent="0.25">
      <c r="A4266" s="125">
        <v>926852</v>
      </c>
      <c r="B4266" s="125">
        <v>2003</v>
      </c>
      <c r="C4266" s="125">
        <v>1</v>
      </c>
      <c r="D4266" s="125">
        <v>2</v>
      </c>
      <c r="E4266" s="125">
        <v>1</v>
      </c>
      <c r="F4266" s="129">
        <v>56879.529197000003</v>
      </c>
      <c r="G4266" s="129">
        <v>0</v>
      </c>
      <c r="H4266" s="129">
        <v>76757.541249999995</v>
      </c>
      <c r="I4266" s="129">
        <v>56977.122869999999</v>
      </c>
      <c r="J4266" s="129">
        <v>56879.529197000003</v>
      </c>
    </row>
    <row r="4267" spans="1:10" hidden="1" x14ac:dyDescent="0.25">
      <c r="A4267" s="125">
        <v>926853</v>
      </c>
      <c r="B4267" s="125">
        <v>2003</v>
      </c>
      <c r="C4267" s="125">
        <v>1</v>
      </c>
      <c r="D4267" s="125">
        <v>2</v>
      </c>
      <c r="E4267" s="125">
        <v>2</v>
      </c>
      <c r="F4267" s="125">
        <v>52108.031823999998</v>
      </c>
      <c r="G4267" s="125">
        <v>0</v>
      </c>
      <c r="H4267" s="125">
        <v>56879.529197000003</v>
      </c>
      <c r="I4267" s="125">
        <v>52238.159613999997</v>
      </c>
      <c r="J4267" s="125">
        <v>52108.031823999998</v>
      </c>
    </row>
    <row r="4268" spans="1:10" hidden="1" x14ac:dyDescent="0.25">
      <c r="A4268" s="125">
        <v>926854</v>
      </c>
      <c r="B4268" s="125">
        <v>2003</v>
      </c>
      <c r="C4268" s="125">
        <v>1</v>
      </c>
      <c r="D4268" s="125">
        <v>2</v>
      </c>
      <c r="E4268" s="125">
        <v>3</v>
      </c>
      <c r="F4268" s="125">
        <v>45365.643434999998</v>
      </c>
      <c r="G4268" s="125">
        <v>178.24374499999999</v>
      </c>
      <c r="H4268" s="125">
        <v>52108.031823999998</v>
      </c>
      <c r="I4268" s="125">
        <v>45860.278808000003</v>
      </c>
      <c r="J4268" s="125">
        <v>45543.887179999998</v>
      </c>
    </row>
    <row r="4269" spans="1:10" hidden="1" x14ac:dyDescent="0.25">
      <c r="A4269" s="125">
        <v>926855</v>
      </c>
      <c r="B4269" s="125">
        <v>2003</v>
      </c>
      <c r="C4269" s="125">
        <v>1</v>
      </c>
      <c r="D4269" s="125">
        <v>2</v>
      </c>
      <c r="E4269" s="125">
        <v>4</v>
      </c>
      <c r="F4269" s="125">
        <v>56914.860546000004</v>
      </c>
      <c r="G4269" s="125">
        <v>0</v>
      </c>
      <c r="H4269" s="125">
        <v>76757.541249999995</v>
      </c>
      <c r="I4269" s="125">
        <v>56977.122869999999</v>
      </c>
      <c r="J4269" s="125">
        <v>56914.860546000004</v>
      </c>
    </row>
    <row r="4270" spans="1:10" x14ac:dyDescent="0.25">
      <c r="A4270" s="125">
        <v>926856</v>
      </c>
      <c r="B4270" s="125">
        <v>2003</v>
      </c>
      <c r="C4270" s="125">
        <v>1</v>
      </c>
      <c r="D4270" s="125">
        <v>3</v>
      </c>
      <c r="E4270" s="125">
        <v>1</v>
      </c>
      <c r="F4270" s="129">
        <v>50229.312438000001</v>
      </c>
      <c r="G4270" s="129">
        <v>0</v>
      </c>
      <c r="H4270" s="129">
        <v>62287.825599999996</v>
      </c>
      <c r="I4270" s="129">
        <v>50590.171951999997</v>
      </c>
      <c r="J4270" s="129">
        <v>50229.312438000001</v>
      </c>
    </row>
    <row r="4271" spans="1:10" hidden="1" x14ac:dyDescent="0.25">
      <c r="A4271" s="125">
        <v>926857</v>
      </c>
      <c r="B4271" s="125">
        <v>2003</v>
      </c>
      <c r="C4271" s="125">
        <v>1</v>
      </c>
      <c r="D4271" s="125">
        <v>3</v>
      </c>
      <c r="E4271" s="125">
        <v>2</v>
      </c>
      <c r="F4271" s="125">
        <v>46791.688526999998</v>
      </c>
      <c r="G4271" s="125">
        <v>0</v>
      </c>
      <c r="H4271" s="125">
        <v>50229.312438000001</v>
      </c>
      <c r="I4271" s="125">
        <v>47331.081109999999</v>
      </c>
      <c r="J4271" s="125">
        <v>46791.688526999998</v>
      </c>
    </row>
    <row r="4272" spans="1:10" hidden="1" x14ac:dyDescent="0.25">
      <c r="A4272" s="125">
        <v>926858</v>
      </c>
      <c r="B4272" s="125">
        <v>2003</v>
      </c>
      <c r="C4272" s="125">
        <v>1</v>
      </c>
      <c r="D4272" s="125">
        <v>3</v>
      </c>
      <c r="E4272" s="125">
        <v>3</v>
      </c>
      <c r="F4272" s="125">
        <v>38156.944737999998</v>
      </c>
      <c r="G4272" s="125">
        <v>3289.7375670000001</v>
      </c>
      <c r="H4272" s="125">
        <v>46791.688526999998</v>
      </c>
      <c r="I4272" s="125">
        <v>42800.357495999997</v>
      </c>
      <c r="J4272" s="125">
        <v>41446.682305000002</v>
      </c>
    </row>
    <row r="4273" spans="1:10" hidden="1" x14ac:dyDescent="0.25">
      <c r="A4273" s="125">
        <v>926859</v>
      </c>
      <c r="B4273" s="125">
        <v>2003</v>
      </c>
      <c r="C4273" s="125">
        <v>1</v>
      </c>
      <c r="D4273" s="125">
        <v>3</v>
      </c>
      <c r="E4273" s="125">
        <v>4</v>
      </c>
      <c r="F4273" s="125">
        <v>36621.716676999997</v>
      </c>
      <c r="G4273" s="125">
        <v>0</v>
      </c>
      <c r="H4273" s="125">
        <v>45365.643434999998</v>
      </c>
      <c r="I4273" s="125">
        <v>36845.975597999997</v>
      </c>
      <c r="J4273" s="125">
        <v>36621.716676999997</v>
      </c>
    </row>
    <row r="4274" spans="1:10" x14ac:dyDescent="0.25">
      <c r="A4274" s="125">
        <v>926860</v>
      </c>
      <c r="B4274" s="125">
        <v>2003</v>
      </c>
      <c r="C4274" s="125">
        <v>1</v>
      </c>
      <c r="D4274" s="125">
        <v>4</v>
      </c>
      <c r="E4274" s="125">
        <v>1</v>
      </c>
      <c r="F4274" s="129">
        <v>10722.717124000001</v>
      </c>
      <c r="G4274" s="129">
        <v>0</v>
      </c>
      <c r="H4274" s="129">
        <v>12507.911</v>
      </c>
      <c r="I4274" s="129">
        <v>10980.695067000001</v>
      </c>
      <c r="J4274" s="129">
        <v>10722.717124000001</v>
      </c>
    </row>
    <row r="4275" spans="1:10" hidden="1" x14ac:dyDescent="0.25">
      <c r="A4275" s="125">
        <v>926861</v>
      </c>
      <c r="B4275" s="125">
        <v>2003</v>
      </c>
      <c r="C4275" s="125">
        <v>1</v>
      </c>
      <c r="D4275" s="125">
        <v>4</v>
      </c>
      <c r="E4275" s="125">
        <v>2</v>
      </c>
      <c r="F4275" s="125">
        <v>9597.1114859999998</v>
      </c>
      <c r="G4275" s="125">
        <v>0</v>
      </c>
      <c r="H4275" s="125">
        <v>10722.717124000001</v>
      </c>
      <c r="I4275" s="125">
        <v>10331.337949000001</v>
      </c>
      <c r="J4275" s="125">
        <v>9597.1114859999998</v>
      </c>
    </row>
    <row r="4276" spans="1:10" hidden="1" x14ac:dyDescent="0.25">
      <c r="A4276" s="125">
        <v>926862</v>
      </c>
      <c r="B4276" s="125">
        <v>2003</v>
      </c>
      <c r="C4276" s="125">
        <v>1</v>
      </c>
      <c r="D4276" s="125">
        <v>4</v>
      </c>
      <c r="E4276" s="125">
        <v>3</v>
      </c>
      <c r="F4276" s="125">
        <v>1233.8494430000001</v>
      </c>
      <c r="G4276" s="125">
        <v>7149.895732</v>
      </c>
      <c r="H4276" s="125">
        <v>9597.1114859999998</v>
      </c>
      <c r="I4276" s="125">
        <v>9075.9883320000008</v>
      </c>
      <c r="J4276" s="125">
        <v>8383.745175</v>
      </c>
    </row>
    <row r="4277" spans="1:10" hidden="1" x14ac:dyDescent="0.25">
      <c r="A4277" s="125">
        <v>926863</v>
      </c>
      <c r="B4277" s="125">
        <v>2003</v>
      </c>
      <c r="C4277" s="125">
        <v>1</v>
      </c>
      <c r="D4277" s="125">
        <v>4</v>
      </c>
      <c r="E4277" s="125">
        <v>4</v>
      </c>
      <c r="F4277" s="125">
        <v>32749.592379000002</v>
      </c>
      <c r="G4277" s="125">
        <v>0</v>
      </c>
      <c r="H4277" s="125">
        <v>38156.944737999998</v>
      </c>
      <c r="I4277" s="125">
        <v>33497.981785000004</v>
      </c>
      <c r="J4277" s="125">
        <v>32749.592379000002</v>
      </c>
    </row>
    <row r="4278" spans="1:10" x14ac:dyDescent="0.25">
      <c r="A4278" s="125">
        <v>926864</v>
      </c>
      <c r="B4278" s="125">
        <v>2003</v>
      </c>
      <c r="C4278" s="125">
        <v>1</v>
      </c>
      <c r="D4278" s="125">
        <v>5</v>
      </c>
      <c r="E4278" s="125">
        <v>1</v>
      </c>
      <c r="F4278" s="129">
        <v>1392.1570409999999</v>
      </c>
      <c r="G4278" s="129">
        <v>0</v>
      </c>
      <c r="H4278" s="129">
        <v>1532.89705</v>
      </c>
      <c r="I4278" s="129">
        <v>1441.536386</v>
      </c>
      <c r="J4278" s="129">
        <v>1392.1570409999999</v>
      </c>
    </row>
    <row r="4279" spans="1:10" hidden="1" x14ac:dyDescent="0.25">
      <c r="A4279" s="125">
        <v>926865</v>
      </c>
      <c r="B4279" s="125">
        <v>2003</v>
      </c>
      <c r="C4279" s="125">
        <v>1</v>
      </c>
      <c r="D4279" s="125">
        <v>5</v>
      </c>
      <c r="E4279" s="125">
        <v>2</v>
      </c>
      <c r="F4279" s="125">
        <v>1329.170345</v>
      </c>
      <c r="G4279" s="125">
        <v>0</v>
      </c>
      <c r="H4279" s="125">
        <v>1392.1570409999999</v>
      </c>
      <c r="I4279" s="125">
        <v>1367.9335080000001</v>
      </c>
      <c r="J4279" s="125">
        <v>1329.170345</v>
      </c>
    </row>
    <row r="4280" spans="1:10" hidden="1" x14ac:dyDescent="0.25">
      <c r="A4280" s="125">
        <v>926866</v>
      </c>
      <c r="B4280" s="125">
        <v>2003</v>
      </c>
      <c r="C4280" s="125">
        <v>1</v>
      </c>
      <c r="D4280" s="125">
        <v>5</v>
      </c>
      <c r="E4280" s="125">
        <v>3</v>
      </c>
      <c r="F4280" s="125">
        <v>0</v>
      </c>
      <c r="G4280" s="125">
        <v>1181.746797</v>
      </c>
      <c r="H4280" s="125">
        <v>1329.170345</v>
      </c>
      <c r="I4280" s="125">
        <v>1294.6119160000001</v>
      </c>
      <c r="J4280" s="125">
        <v>1181.746797</v>
      </c>
    </row>
    <row r="4281" spans="1:10" hidden="1" x14ac:dyDescent="0.25">
      <c r="A4281" s="125">
        <v>926867</v>
      </c>
      <c r="B4281" s="125">
        <v>2003</v>
      </c>
      <c r="C4281" s="125">
        <v>1</v>
      </c>
      <c r="D4281" s="125">
        <v>5</v>
      </c>
      <c r="E4281" s="125">
        <v>4</v>
      </c>
      <c r="F4281" s="125">
        <v>1117.4282209999999</v>
      </c>
      <c r="G4281" s="125">
        <v>0</v>
      </c>
      <c r="H4281" s="125">
        <v>1233.8494430000001</v>
      </c>
      <c r="I4281" s="125">
        <v>1160.3120160000001</v>
      </c>
      <c r="J4281" s="125">
        <v>1117.4282209999999</v>
      </c>
    </row>
    <row r="4282" spans="1:10" x14ac:dyDescent="0.25">
      <c r="A4282" s="125">
        <v>926868</v>
      </c>
      <c r="B4282" s="125">
        <v>2003</v>
      </c>
      <c r="C4282" s="125">
        <v>2</v>
      </c>
      <c r="D4282" s="125">
        <v>2</v>
      </c>
      <c r="E4282" s="125">
        <v>1</v>
      </c>
      <c r="F4282" s="129">
        <v>81828.642982000005</v>
      </c>
      <c r="G4282" s="129">
        <v>0</v>
      </c>
      <c r="H4282" s="129">
        <v>110425.7635</v>
      </c>
      <c r="I4282" s="129">
        <v>81969.044246000005</v>
      </c>
      <c r="J4282" s="129">
        <v>81828.642982000005</v>
      </c>
    </row>
    <row r="4283" spans="1:10" hidden="1" x14ac:dyDescent="0.25">
      <c r="A4283" s="125">
        <v>926869</v>
      </c>
      <c r="B4283" s="125">
        <v>2003</v>
      </c>
      <c r="C4283" s="125">
        <v>2</v>
      </c>
      <c r="D4283" s="125">
        <v>2</v>
      </c>
      <c r="E4283" s="125">
        <v>2</v>
      </c>
      <c r="F4283" s="125">
        <v>74964.219865999999</v>
      </c>
      <c r="G4283" s="125">
        <v>0</v>
      </c>
      <c r="H4283" s="125">
        <v>81828.642982000005</v>
      </c>
      <c r="I4283" s="125">
        <v>75151.425713999997</v>
      </c>
      <c r="J4283" s="125">
        <v>74964.219865999999</v>
      </c>
    </row>
    <row r="4284" spans="1:10" hidden="1" x14ac:dyDescent="0.25">
      <c r="A4284" s="125">
        <v>926870</v>
      </c>
      <c r="B4284" s="125">
        <v>2003</v>
      </c>
      <c r="C4284" s="125">
        <v>2</v>
      </c>
      <c r="D4284" s="125">
        <v>2</v>
      </c>
      <c r="E4284" s="125">
        <v>3</v>
      </c>
      <c r="F4284" s="125">
        <v>65264.412216999997</v>
      </c>
      <c r="G4284" s="125">
        <v>256.42694299999999</v>
      </c>
      <c r="H4284" s="125">
        <v>74964.219865999999</v>
      </c>
      <c r="I4284" s="125">
        <v>65976.009904000006</v>
      </c>
      <c r="J4284" s="125">
        <v>65520.839160000003</v>
      </c>
    </row>
    <row r="4285" spans="1:10" hidden="1" x14ac:dyDescent="0.25">
      <c r="A4285" s="125">
        <v>926871</v>
      </c>
      <c r="B4285" s="125">
        <v>2003</v>
      </c>
      <c r="C4285" s="125">
        <v>2</v>
      </c>
      <c r="D4285" s="125">
        <v>2</v>
      </c>
      <c r="E4285" s="125">
        <v>4</v>
      </c>
      <c r="F4285" s="125">
        <v>81879.471749000004</v>
      </c>
      <c r="G4285" s="125">
        <v>0</v>
      </c>
      <c r="H4285" s="125">
        <v>110425.7635</v>
      </c>
      <c r="I4285" s="125">
        <v>81969.044246000005</v>
      </c>
      <c r="J4285" s="125">
        <v>81879.471749000004</v>
      </c>
    </row>
    <row r="4286" spans="1:10" x14ac:dyDescent="0.25">
      <c r="A4286" s="125">
        <v>926872</v>
      </c>
      <c r="B4286" s="125">
        <v>2003</v>
      </c>
      <c r="C4286" s="125">
        <v>2</v>
      </c>
      <c r="D4286" s="125">
        <v>3</v>
      </c>
      <c r="E4286" s="125">
        <v>1</v>
      </c>
      <c r="F4286" s="129">
        <v>94162.711743000007</v>
      </c>
      <c r="G4286" s="129">
        <v>0</v>
      </c>
      <c r="H4286" s="129">
        <v>116768.28294999999</v>
      </c>
      <c r="I4286" s="129">
        <v>94839.199412000002</v>
      </c>
      <c r="J4286" s="129">
        <v>94162.711743000007</v>
      </c>
    </row>
    <row r="4287" spans="1:10" hidden="1" x14ac:dyDescent="0.25">
      <c r="A4287" s="125">
        <v>926873</v>
      </c>
      <c r="B4287" s="125">
        <v>2003</v>
      </c>
      <c r="C4287" s="125">
        <v>2</v>
      </c>
      <c r="D4287" s="125">
        <v>3</v>
      </c>
      <c r="E4287" s="125">
        <v>2</v>
      </c>
      <c r="F4287" s="125">
        <v>87718.347414000003</v>
      </c>
      <c r="G4287" s="125">
        <v>0</v>
      </c>
      <c r="H4287" s="125">
        <v>94162.711743000007</v>
      </c>
      <c r="I4287" s="125">
        <v>88729.523276000007</v>
      </c>
      <c r="J4287" s="125">
        <v>87718.347414000003</v>
      </c>
    </row>
    <row r="4288" spans="1:10" hidden="1" x14ac:dyDescent="0.25">
      <c r="A4288" s="125">
        <v>926874</v>
      </c>
      <c r="B4288" s="125">
        <v>2003</v>
      </c>
      <c r="C4288" s="125">
        <v>2</v>
      </c>
      <c r="D4288" s="125">
        <v>3</v>
      </c>
      <c r="E4288" s="125">
        <v>3</v>
      </c>
      <c r="F4288" s="125">
        <v>71372.039298999996</v>
      </c>
      <c r="G4288" s="125">
        <v>6153.4087849999996</v>
      </c>
      <c r="H4288" s="125">
        <v>87718.347414000003</v>
      </c>
      <c r="I4288" s="125">
        <v>80235.972378999999</v>
      </c>
      <c r="J4288" s="125">
        <v>77525.448084000003</v>
      </c>
    </row>
    <row r="4289" spans="1:10" hidden="1" x14ac:dyDescent="0.25">
      <c r="A4289" s="125">
        <v>926875</v>
      </c>
      <c r="B4289" s="125">
        <v>2003</v>
      </c>
      <c r="C4289" s="125">
        <v>2</v>
      </c>
      <c r="D4289" s="125">
        <v>3</v>
      </c>
      <c r="E4289" s="125">
        <v>4</v>
      </c>
      <c r="F4289" s="125">
        <v>52685.129810999999</v>
      </c>
      <c r="G4289" s="125">
        <v>0</v>
      </c>
      <c r="H4289" s="125">
        <v>65264.412216999997</v>
      </c>
      <c r="I4289" s="125">
        <v>53007.755602999998</v>
      </c>
      <c r="J4289" s="125">
        <v>52685.129810999999</v>
      </c>
    </row>
    <row r="4290" spans="1:10" x14ac:dyDescent="0.25">
      <c r="A4290" s="125">
        <v>926876</v>
      </c>
      <c r="B4290" s="125">
        <v>2003</v>
      </c>
      <c r="C4290" s="125">
        <v>2</v>
      </c>
      <c r="D4290" s="125">
        <v>4</v>
      </c>
      <c r="E4290" s="125">
        <v>1</v>
      </c>
      <c r="F4290" s="129">
        <v>20298.078206999999</v>
      </c>
      <c r="G4290" s="129">
        <v>0</v>
      </c>
      <c r="H4290" s="129">
        <v>23677.446</v>
      </c>
      <c r="I4290" s="129">
        <v>20786.429843000002</v>
      </c>
      <c r="J4290" s="129">
        <v>20298.078206999999</v>
      </c>
    </row>
    <row r="4291" spans="1:10" hidden="1" x14ac:dyDescent="0.25">
      <c r="A4291" s="125">
        <v>926877</v>
      </c>
      <c r="B4291" s="125">
        <v>2003</v>
      </c>
      <c r="C4291" s="125">
        <v>2</v>
      </c>
      <c r="D4291" s="125">
        <v>4</v>
      </c>
      <c r="E4291" s="125">
        <v>2</v>
      </c>
      <c r="F4291" s="125">
        <v>18167.309389999999</v>
      </c>
      <c r="G4291" s="125">
        <v>0</v>
      </c>
      <c r="H4291" s="125">
        <v>20298.078206999999</v>
      </c>
      <c r="I4291" s="125">
        <v>19557.198353</v>
      </c>
      <c r="J4291" s="125">
        <v>18167.309389999999</v>
      </c>
    </row>
    <row r="4292" spans="1:10" hidden="1" x14ac:dyDescent="0.25">
      <c r="A4292" s="125">
        <v>926878</v>
      </c>
      <c r="B4292" s="125">
        <v>2003</v>
      </c>
      <c r="C4292" s="125">
        <v>2</v>
      </c>
      <c r="D4292" s="125">
        <v>4</v>
      </c>
      <c r="E4292" s="125">
        <v>3</v>
      </c>
      <c r="F4292" s="125">
        <v>2307.3316639999998</v>
      </c>
      <c r="G4292" s="125">
        <v>13370.497439000001</v>
      </c>
      <c r="H4292" s="125">
        <v>18167.309389999999</v>
      </c>
      <c r="I4292" s="125">
        <v>17180.824489999999</v>
      </c>
      <c r="J4292" s="125">
        <v>15677.829102</v>
      </c>
    </row>
    <row r="4293" spans="1:10" hidden="1" x14ac:dyDescent="0.25">
      <c r="A4293" s="125">
        <v>926879</v>
      </c>
      <c r="B4293" s="125">
        <v>2003</v>
      </c>
      <c r="C4293" s="125">
        <v>2</v>
      </c>
      <c r="D4293" s="125">
        <v>4</v>
      </c>
      <c r="E4293" s="125">
        <v>4</v>
      </c>
      <c r="F4293" s="125">
        <v>61257.661228999998</v>
      </c>
      <c r="G4293" s="125">
        <v>0</v>
      </c>
      <c r="H4293" s="125">
        <v>71372.039298999996</v>
      </c>
      <c r="I4293" s="125">
        <v>62657.513300999999</v>
      </c>
      <c r="J4293" s="125">
        <v>61257.661228999998</v>
      </c>
    </row>
    <row r="4294" spans="1:10" x14ac:dyDescent="0.25">
      <c r="A4294" s="125">
        <v>926880</v>
      </c>
      <c r="B4294" s="125">
        <v>2003</v>
      </c>
      <c r="C4294" s="125">
        <v>2</v>
      </c>
      <c r="D4294" s="125">
        <v>5</v>
      </c>
      <c r="E4294" s="125">
        <v>1</v>
      </c>
      <c r="F4294" s="129">
        <v>2663.0999630000001</v>
      </c>
      <c r="G4294" s="129">
        <v>0</v>
      </c>
      <c r="H4294" s="129">
        <v>2932.3258500000002</v>
      </c>
      <c r="I4294" s="129">
        <v>2757.559229</v>
      </c>
      <c r="J4294" s="129">
        <v>2663.0999630000001</v>
      </c>
    </row>
    <row r="4295" spans="1:10" hidden="1" x14ac:dyDescent="0.25">
      <c r="A4295" s="125">
        <v>926881</v>
      </c>
      <c r="B4295" s="125">
        <v>2003</v>
      </c>
      <c r="C4295" s="125">
        <v>2</v>
      </c>
      <c r="D4295" s="125">
        <v>5</v>
      </c>
      <c r="E4295" s="125">
        <v>2</v>
      </c>
      <c r="F4295" s="125">
        <v>2542.6107780000002</v>
      </c>
      <c r="G4295" s="125">
        <v>0</v>
      </c>
      <c r="H4295" s="125">
        <v>2663.0999630000001</v>
      </c>
      <c r="I4295" s="125">
        <v>2616.7620240000001</v>
      </c>
      <c r="J4295" s="125">
        <v>2542.6107780000002</v>
      </c>
    </row>
    <row r="4296" spans="1:10" hidden="1" x14ac:dyDescent="0.25">
      <c r="A4296" s="125">
        <v>926882</v>
      </c>
      <c r="B4296" s="125">
        <v>2003</v>
      </c>
      <c r="C4296" s="125">
        <v>2</v>
      </c>
      <c r="D4296" s="125">
        <v>5</v>
      </c>
      <c r="E4296" s="125">
        <v>3</v>
      </c>
      <c r="F4296" s="125">
        <v>0</v>
      </c>
      <c r="G4296" s="125">
        <v>2210.6185129999999</v>
      </c>
      <c r="H4296" s="125">
        <v>2542.6107780000002</v>
      </c>
      <c r="I4296" s="125">
        <v>2476.5028980000002</v>
      </c>
      <c r="J4296" s="125">
        <v>2210.6185129999999</v>
      </c>
    </row>
    <row r="4297" spans="1:10" hidden="1" x14ac:dyDescent="0.25">
      <c r="A4297" s="125">
        <v>926883</v>
      </c>
      <c r="B4297" s="125">
        <v>2003</v>
      </c>
      <c r="C4297" s="125">
        <v>2</v>
      </c>
      <c r="D4297" s="125">
        <v>5</v>
      </c>
      <c r="E4297" s="125">
        <v>4</v>
      </c>
      <c r="F4297" s="125">
        <v>2089.6208449999999</v>
      </c>
      <c r="G4297" s="125">
        <v>0</v>
      </c>
      <c r="H4297" s="125">
        <v>2307.3316639999998</v>
      </c>
      <c r="I4297" s="125">
        <v>2169.8146969999998</v>
      </c>
      <c r="J4297" s="125">
        <v>2089.6208449999999</v>
      </c>
    </row>
    <row r="4298" spans="1:10" x14ac:dyDescent="0.25">
      <c r="A4298" s="125">
        <v>926884</v>
      </c>
      <c r="B4298" s="125">
        <v>2003</v>
      </c>
      <c r="C4298" s="125">
        <v>3</v>
      </c>
      <c r="D4298" s="125">
        <v>2</v>
      </c>
      <c r="E4298" s="125">
        <v>1</v>
      </c>
      <c r="F4298" s="129">
        <v>3010.2949410000001</v>
      </c>
      <c r="G4298" s="129">
        <v>0</v>
      </c>
      <c r="H4298" s="129">
        <v>4059.8202500000002</v>
      </c>
      <c r="I4298" s="129">
        <v>3013.6045720000002</v>
      </c>
      <c r="J4298" s="129">
        <v>3010.2949410000001</v>
      </c>
    </row>
    <row r="4299" spans="1:10" hidden="1" x14ac:dyDescent="0.25">
      <c r="A4299" s="125">
        <v>926885</v>
      </c>
      <c r="B4299" s="125">
        <v>2003</v>
      </c>
      <c r="C4299" s="125">
        <v>3</v>
      </c>
      <c r="D4299" s="125">
        <v>2</v>
      </c>
      <c r="E4299" s="125">
        <v>2</v>
      </c>
      <c r="F4299" s="125">
        <v>2755.7392840000002</v>
      </c>
      <c r="G4299" s="125">
        <v>0</v>
      </c>
      <c r="H4299" s="125">
        <v>3010.2949410000001</v>
      </c>
      <c r="I4299" s="125">
        <v>2764.6548739999998</v>
      </c>
      <c r="J4299" s="125">
        <v>2755.7392840000002</v>
      </c>
    </row>
    <row r="4300" spans="1:10" hidden="1" x14ac:dyDescent="0.25">
      <c r="A4300" s="125">
        <v>926886</v>
      </c>
      <c r="B4300" s="125">
        <v>2003</v>
      </c>
      <c r="C4300" s="125">
        <v>3</v>
      </c>
      <c r="D4300" s="125">
        <v>2</v>
      </c>
      <c r="E4300" s="125">
        <v>3</v>
      </c>
      <c r="F4300" s="125">
        <v>2353.845022</v>
      </c>
      <c r="G4300" s="125">
        <v>53.545319999999997</v>
      </c>
      <c r="H4300" s="125">
        <v>2755.7392840000002</v>
      </c>
      <c r="I4300" s="125">
        <v>2425.3261440000001</v>
      </c>
      <c r="J4300" s="125">
        <v>2407.390343</v>
      </c>
    </row>
    <row r="4301" spans="1:10" hidden="1" x14ac:dyDescent="0.25">
      <c r="A4301" s="125">
        <v>926887</v>
      </c>
      <c r="B4301" s="125">
        <v>2003</v>
      </c>
      <c r="C4301" s="125">
        <v>3</v>
      </c>
      <c r="D4301" s="125">
        <v>2</v>
      </c>
      <c r="E4301" s="125">
        <v>4</v>
      </c>
      <c r="F4301" s="125">
        <v>3011.2624820000001</v>
      </c>
      <c r="G4301" s="125">
        <v>0</v>
      </c>
      <c r="H4301" s="125">
        <v>4059.8202500000002</v>
      </c>
      <c r="I4301" s="125">
        <v>3013.6045720000002</v>
      </c>
      <c r="J4301" s="125">
        <v>3011.2624820000001</v>
      </c>
    </row>
    <row r="4302" spans="1:10" x14ac:dyDescent="0.25">
      <c r="A4302" s="125">
        <v>926888</v>
      </c>
      <c r="B4302" s="125">
        <v>2003</v>
      </c>
      <c r="C4302" s="125">
        <v>3</v>
      </c>
      <c r="D4302" s="125">
        <v>3</v>
      </c>
      <c r="E4302" s="125">
        <v>1</v>
      </c>
      <c r="F4302" s="129">
        <v>11827.321038</v>
      </c>
      <c r="G4302" s="129">
        <v>0</v>
      </c>
      <c r="H4302" s="129">
        <v>14614.1664</v>
      </c>
      <c r="I4302" s="129">
        <v>11869.62595</v>
      </c>
      <c r="J4302" s="129">
        <v>11827.321038</v>
      </c>
    </row>
    <row r="4303" spans="1:10" hidden="1" x14ac:dyDescent="0.25">
      <c r="A4303" s="125">
        <v>926889</v>
      </c>
      <c r="B4303" s="125">
        <v>2003</v>
      </c>
      <c r="C4303" s="125">
        <v>3</v>
      </c>
      <c r="D4303" s="125">
        <v>3</v>
      </c>
      <c r="E4303" s="125">
        <v>2</v>
      </c>
      <c r="F4303" s="125">
        <v>10408.528216999999</v>
      </c>
      <c r="G4303" s="125">
        <v>0</v>
      </c>
      <c r="H4303" s="125">
        <v>11827.321038</v>
      </c>
      <c r="I4303" s="125">
        <v>11144.884614000001</v>
      </c>
      <c r="J4303" s="125">
        <v>10408.528216999999</v>
      </c>
    </row>
    <row r="4304" spans="1:10" hidden="1" x14ac:dyDescent="0.25">
      <c r="A4304" s="125">
        <v>926890</v>
      </c>
      <c r="B4304" s="125">
        <v>2003</v>
      </c>
      <c r="C4304" s="125">
        <v>3</v>
      </c>
      <c r="D4304" s="125">
        <v>3</v>
      </c>
      <c r="E4304" s="125">
        <v>3</v>
      </c>
      <c r="F4304" s="125">
        <v>7781.6378219999997</v>
      </c>
      <c r="G4304" s="125">
        <v>1425.0699259999999</v>
      </c>
      <c r="H4304" s="125">
        <v>10408.528216999999</v>
      </c>
      <c r="I4304" s="125">
        <v>9520.6807599999993</v>
      </c>
      <c r="J4304" s="125">
        <v>9206.7077480000007</v>
      </c>
    </row>
    <row r="4305" spans="1:10" hidden="1" x14ac:dyDescent="0.25">
      <c r="A4305" s="125">
        <v>926891</v>
      </c>
      <c r="B4305" s="125">
        <v>2003</v>
      </c>
      <c r="C4305" s="125">
        <v>3</v>
      </c>
      <c r="D4305" s="125">
        <v>3</v>
      </c>
      <c r="E4305" s="125">
        <v>4</v>
      </c>
      <c r="F4305" s="125">
        <v>1906.2362989999999</v>
      </c>
      <c r="G4305" s="125">
        <v>0</v>
      </c>
      <c r="H4305" s="125">
        <v>2353.845022</v>
      </c>
      <c r="I4305" s="125">
        <v>1911.792927</v>
      </c>
      <c r="J4305" s="125">
        <v>1906.2362989999999</v>
      </c>
    </row>
    <row r="4306" spans="1:10" x14ac:dyDescent="0.25">
      <c r="A4306" s="125">
        <v>926892</v>
      </c>
      <c r="B4306" s="125">
        <v>2003</v>
      </c>
      <c r="C4306" s="125">
        <v>3</v>
      </c>
      <c r="D4306" s="125">
        <v>4</v>
      </c>
      <c r="E4306" s="125">
        <v>1</v>
      </c>
      <c r="F4306" s="129">
        <v>6144.2318079999995</v>
      </c>
      <c r="G4306" s="129">
        <v>0</v>
      </c>
      <c r="H4306" s="129">
        <v>7467.9371000000001</v>
      </c>
      <c r="I4306" s="129">
        <v>6556.1019800000004</v>
      </c>
      <c r="J4306" s="129">
        <v>6144.2318079999995</v>
      </c>
    </row>
    <row r="4307" spans="1:10" hidden="1" x14ac:dyDescent="0.25">
      <c r="A4307" s="125">
        <v>926893</v>
      </c>
      <c r="B4307" s="125">
        <v>2003</v>
      </c>
      <c r="C4307" s="125">
        <v>3</v>
      </c>
      <c r="D4307" s="125">
        <v>4</v>
      </c>
      <c r="E4307" s="125">
        <v>2</v>
      </c>
      <c r="F4307" s="125">
        <v>5570.7615130000004</v>
      </c>
      <c r="G4307" s="125">
        <v>2.1999270000000002</v>
      </c>
      <c r="H4307" s="125">
        <v>6144.2318079999995</v>
      </c>
      <c r="I4307" s="125">
        <v>5919.9673469999998</v>
      </c>
      <c r="J4307" s="125">
        <v>5572.9614389999997</v>
      </c>
    </row>
    <row r="4308" spans="1:10" hidden="1" x14ac:dyDescent="0.25">
      <c r="A4308" s="125">
        <v>926894</v>
      </c>
      <c r="B4308" s="125">
        <v>2003</v>
      </c>
      <c r="C4308" s="125">
        <v>3</v>
      </c>
      <c r="D4308" s="125">
        <v>4</v>
      </c>
      <c r="E4308" s="125">
        <v>3</v>
      </c>
      <c r="F4308" s="125">
        <v>659.35691399999996</v>
      </c>
      <c r="G4308" s="125">
        <v>4448.7189060000001</v>
      </c>
      <c r="H4308" s="125">
        <v>5570.7615130000004</v>
      </c>
      <c r="I4308" s="125">
        <v>5268.2691629999999</v>
      </c>
      <c r="J4308" s="125">
        <v>5108.07582</v>
      </c>
    </row>
    <row r="4309" spans="1:10" hidden="1" x14ac:dyDescent="0.25">
      <c r="A4309" s="125">
        <v>926895</v>
      </c>
      <c r="B4309" s="125">
        <v>2003</v>
      </c>
      <c r="C4309" s="125">
        <v>3</v>
      </c>
      <c r="D4309" s="125">
        <v>4</v>
      </c>
      <c r="E4309" s="125">
        <v>4</v>
      </c>
      <c r="F4309" s="125">
        <v>6499.2864829999999</v>
      </c>
      <c r="G4309" s="125">
        <v>0</v>
      </c>
      <c r="H4309" s="125">
        <v>7781.6378219999997</v>
      </c>
      <c r="I4309" s="125">
        <v>6831.4998439999999</v>
      </c>
      <c r="J4309" s="125">
        <v>6499.2864829999999</v>
      </c>
    </row>
    <row r="4310" spans="1:10" x14ac:dyDescent="0.25">
      <c r="A4310" s="125">
        <v>926896</v>
      </c>
      <c r="B4310" s="125">
        <v>2003</v>
      </c>
      <c r="C4310" s="125">
        <v>3</v>
      </c>
      <c r="D4310" s="125">
        <v>5</v>
      </c>
      <c r="E4310" s="125">
        <v>1</v>
      </c>
      <c r="F4310" s="129">
        <v>844.066327</v>
      </c>
      <c r="G4310" s="129">
        <v>0</v>
      </c>
      <c r="H4310" s="129">
        <v>1043.1461999999999</v>
      </c>
      <c r="I4310" s="129">
        <v>980.97468600000002</v>
      </c>
      <c r="J4310" s="129">
        <v>844.066327</v>
      </c>
    </row>
    <row r="4311" spans="1:10" hidden="1" x14ac:dyDescent="0.25">
      <c r="A4311" s="125">
        <v>926897</v>
      </c>
      <c r="B4311" s="125">
        <v>2003</v>
      </c>
      <c r="C4311" s="125">
        <v>3</v>
      </c>
      <c r="D4311" s="125">
        <v>5</v>
      </c>
      <c r="E4311" s="125">
        <v>2</v>
      </c>
      <c r="F4311" s="125">
        <v>793.16439400000002</v>
      </c>
      <c r="G4311" s="125">
        <v>0</v>
      </c>
      <c r="H4311" s="125">
        <v>844.066327</v>
      </c>
      <c r="I4311" s="125">
        <v>829.37957200000005</v>
      </c>
      <c r="J4311" s="125">
        <v>793.16439400000002</v>
      </c>
    </row>
    <row r="4312" spans="1:10" hidden="1" x14ac:dyDescent="0.25">
      <c r="A4312" s="125">
        <v>926898</v>
      </c>
      <c r="B4312" s="125">
        <v>2003</v>
      </c>
      <c r="C4312" s="125">
        <v>3</v>
      </c>
      <c r="D4312" s="125">
        <v>5</v>
      </c>
      <c r="E4312" s="125">
        <v>3</v>
      </c>
      <c r="F4312" s="125">
        <v>0</v>
      </c>
      <c r="G4312" s="125">
        <v>700.99973699999998</v>
      </c>
      <c r="H4312" s="125">
        <v>793.16439400000002</v>
      </c>
      <c r="I4312" s="125">
        <v>772.54211999999995</v>
      </c>
      <c r="J4312" s="125">
        <v>700.99973699999998</v>
      </c>
    </row>
    <row r="4313" spans="1:10" hidden="1" x14ac:dyDescent="0.25">
      <c r="A4313" s="125">
        <v>926899</v>
      </c>
      <c r="B4313" s="125">
        <v>2003</v>
      </c>
      <c r="C4313" s="125">
        <v>3</v>
      </c>
      <c r="D4313" s="125">
        <v>5</v>
      </c>
      <c r="E4313" s="125">
        <v>4</v>
      </c>
      <c r="F4313" s="125">
        <v>556.81997699999999</v>
      </c>
      <c r="G4313" s="125">
        <v>0</v>
      </c>
      <c r="H4313" s="125">
        <v>659.35691399999996</v>
      </c>
      <c r="I4313" s="125">
        <v>620.05924200000004</v>
      </c>
      <c r="J4313" s="125">
        <v>556.81997699999999</v>
      </c>
    </row>
    <row r="4314" spans="1:10" x14ac:dyDescent="0.25">
      <c r="A4314" s="125">
        <v>926900</v>
      </c>
      <c r="B4314" s="125">
        <v>2003</v>
      </c>
      <c r="C4314" s="125">
        <v>4</v>
      </c>
      <c r="D4314" s="125">
        <v>2</v>
      </c>
      <c r="E4314" s="125">
        <v>1</v>
      </c>
      <c r="F4314" s="129">
        <v>20144.957061000001</v>
      </c>
      <c r="G4314" s="129">
        <v>0</v>
      </c>
      <c r="H4314" s="129">
        <v>27168.4025</v>
      </c>
      <c r="I4314" s="129">
        <v>20167.105176000001</v>
      </c>
      <c r="J4314" s="129">
        <v>20144.957061000001</v>
      </c>
    </row>
    <row r="4315" spans="1:10" hidden="1" x14ac:dyDescent="0.25">
      <c r="A4315" s="125">
        <v>926901</v>
      </c>
      <c r="B4315" s="125">
        <v>2003</v>
      </c>
      <c r="C4315" s="125">
        <v>4</v>
      </c>
      <c r="D4315" s="125">
        <v>2</v>
      </c>
      <c r="E4315" s="125">
        <v>2</v>
      </c>
      <c r="F4315" s="125">
        <v>18441.465251000001</v>
      </c>
      <c r="G4315" s="125">
        <v>0</v>
      </c>
      <c r="H4315" s="125">
        <v>20144.957061000001</v>
      </c>
      <c r="I4315" s="125">
        <v>18501.128564999999</v>
      </c>
      <c r="J4315" s="125">
        <v>18441.465251000001</v>
      </c>
    </row>
    <row r="4316" spans="1:10" hidden="1" x14ac:dyDescent="0.25">
      <c r="A4316" s="125">
        <v>926902</v>
      </c>
      <c r="B4316" s="125">
        <v>2003</v>
      </c>
      <c r="C4316" s="125">
        <v>4</v>
      </c>
      <c r="D4316" s="125">
        <v>2</v>
      </c>
      <c r="E4316" s="125">
        <v>3</v>
      </c>
      <c r="F4316" s="125">
        <v>15751.980395</v>
      </c>
      <c r="G4316" s="125">
        <v>358.32641100000001</v>
      </c>
      <c r="H4316" s="125">
        <v>18441.465251000001</v>
      </c>
      <c r="I4316" s="125">
        <v>16230.333567</v>
      </c>
      <c r="J4316" s="125">
        <v>16110.306806000001</v>
      </c>
    </row>
    <row r="4317" spans="1:10" hidden="1" x14ac:dyDescent="0.25">
      <c r="A4317" s="125">
        <v>926903</v>
      </c>
      <c r="B4317" s="125">
        <v>2003</v>
      </c>
      <c r="C4317" s="125">
        <v>4</v>
      </c>
      <c r="D4317" s="125">
        <v>2</v>
      </c>
      <c r="E4317" s="125">
        <v>4</v>
      </c>
      <c r="F4317" s="125">
        <v>20151.431864999999</v>
      </c>
      <c r="G4317" s="125">
        <v>0</v>
      </c>
      <c r="H4317" s="125">
        <v>27168.4025</v>
      </c>
      <c r="I4317" s="125">
        <v>20167.105176000001</v>
      </c>
      <c r="J4317" s="125">
        <v>20151.431864999999</v>
      </c>
    </row>
    <row r="4318" spans="1:10" x14ac:dyDescent="0.25">
      <c r="A4318" s="125">
        <v>926904</v>
      </c>
      <c r="B4318" s="125">
        <v>2003</v>
      </c>
      <c r="C4318" s="125">
        <v>4</v>
      </c>
      <c r="D4318" s="125">
        <v>3</v>
      </c>
      <c r="E4318" s="125">
        <v>1</v>
      </c>
      <c r="F4318" s="129">
        <v>4035.343081</v>
      </c>
      <c r="G4318" s="129">
        <v>0</v>
      </c>
      <c r="H4318" s="129">
        <v>4986.1819999999998</v>
      </c>
      <c r="I4318" s="129">
        <v>4049.77702</v>
      </c>
      <c r="J4318" s="129">
        <v>4035.343081</v>
      </c>
    </row>
    <row r="4319" spans="1:10" hidden="1" x14ac:dyDescent="0.25">
      <c r="A4319" s="125">
        <v>926905</v>
      </c>
      <c r="B4319" s="125">
        <v>2003</v>
      </c>
      <c r="C4319" s="125">
        <v>4</v>
      </c>
      <c r="D4319" s="125">
        <v>3</v>
      </c>
      <c r="E4319" s="125">
        <v>2</v>
      </c>
      <c r="F4319" s="125">
        <v>3551.2676280000001</v>
      </c>
      <c r="G4319" s="125">
        <v>0</v>
      </c>
      <c r="H4319" s="125">
        <v>4035.343081</v>
      </c>
      <c r="I4319" s="125">
        <v>3802.5037849999999</v>
      </c>
      <c r="J4319" s="125">
        <v>3551.2676280000001</v>
      </c>
    </row>
    <row r="4320" spans="1:10" hidden="1" x14ac:dyDescent="0.25">
      <c r="A4320" s="125">
        <v>926906</v>
      </c>
      <c r="B4320" s="125">
        <v>2003</v>
      </c>
      <c r="C4320" s="125">
        <v>4</v>
      </c>
      <c r="D4320" s="125">
        <v>3</v>
      </c>
      <c r="E4320" s="125">
        <v>3</v>
      </c>
      <c r="F4320" s="125">
        <v>2648.511904</v>
      </c>
      <c r="G4320" s="125">
        <v>485.02831300000003</v>
      </c>
      <c r="H4320" s="125">
        <v>3551.2676280000001</v>
      </c>
      <c r="I4320" s="125">
        <v>3248.3444989999998</v>
      </c>
      <c r="J4320" s="125">
        <v>3133.5402170000002</v>
      </c>
    </row>
    <row r="4321" spans="1:10" hidden="1" x14ac:dyDescent="0.25">
      <c r="A4321" s="125">
        <v>926907</v>
      </c>
      <c r="B4321" s="125">
        <v>2003</v>
      </c>
      <c r="C4321" s="125">
        <v>4</v>
      </c>
      <c r="D4321" s="125">
        <v>3</v>
      </c>
      <c r="E4321" s="125">
        <v>4</v>
      </c>
      <c r="F4321" s="125">
        <v>12756.573407</v>
      </c>
      <c r="G4321" s="125">
        <v>0</v>
      </c>
      <c r="H4321" s="125">
        <v>15751.980395</v>
      </c>
      <c r="I4321" s="125">
        <v>12793.758476999999</v>
      </c>
      <c r="J4321" s="125">
        <v>12756.573407</v>
      </c>
    </row>
    <row r="4322" spans="1:10" x14ac:dyDescent="0.25">
      <c r="A4322" s="125">
        <v>926908</v>
      </c>
      <c r="B4322" s="125">
        <v>2003</v>
      </c>
      <c r="C4322" s="125">
        <v>4</v>
      </c>
      <c r="D4322" s="125">
        <v>4</v>
      </c>
      <c r="E4322" s="125">
        <v>1</v>
      </c>
      <c r="F4322" s="129">
        <v>2090.9053720000002</v>
      </c>
      <c r="G4322" s="129">
        <v>0</v>
      </c>
      <c r="H4322" s="129">
        <v>2541.3672999999999</v>
      </c>
      <c r="I4322" s="129">
        <v>2231.0663530000002</v>
      </c>
      <c r="J4322" s="129">
        <v>2090.9053720000002</v>
      </c>
    </row>
    <row r="4323" spans="1:10" hidden="1" x14ac:dyDescent="0.25">
      <c r="A4323" s="125">
        <v>926909</v>
      </c>
      <c r="B4323" s="125">
        <v>2003</v>
      </c>
      <c r="C4323" s="125">
        <v>4</v>
      </c>
      <c r="D4323" s="125">
        <v>4</v>
      </c>
      <c r="E4323" s="125">
        <v>2</v>
      </c>
      <c r="F4323" s="125">
        <v>1895.7512569999999</v>
      </c>
      <c r="G4323" s="125">
        <v>0.74864299999999995</v>
      </c>
      <c r="H4323" s="125">
        <v>2090.9053720000002</v>
      </c>
      <c r="I4323" s="125">
        <v>2014.5873260000001</v>
      </c>
      <c r="J4323" s="125">
        <v>1896.4999</v>
      </c>
    </row>
    <row r="4324" spans="1:10" hidden="1" x14ac:dyDescent="0.25">
      <c r="A4324" s="125">
        <v>926910</v>
      </c>
      <c r="B4324" s="125">
        <v>2003</v>
      </c>
      <c r="C4324" s="125">
        <v>4</v>
      </c>
      <c r="D4324" s="125">
        <v>4</v>
      </c>
      <c r="E4324" s="125">
        <v>3</v>
      </c>
      <c r="F4324" s="125">
        <v>224.38165699999999</v>
      </c>
      <c r="G4324" s="125">
        <v>1513.9159050000001</v>
      </c>
      <c r="H4324" s="125">
        <v>1895.7512569999999</v>
      </c>
      <c r="I4324" s="125">
        <v>1792.811964</v>
      </c>
      <c r="J4324" s="125">
        <v>1738.297562</v>
      </c>
    </row>
    <row r="4325" spans="1:10" hidden="1" x14ac:dyDescent="0.25">
      <c r="A4325" s="125">
        <v>926911</v>
      </c>
      <c r="B4325" s="125">
        <v>2003</v>
      </c>
      <c r="C4325" s="125">
        <v>4</v>
      </c>
      <c r="D4325" s="125">
        <v>4</v>
      </c>
      <c r="E4325" s="125">
        <v>4</v>
      </c>
      <c r="F4325" s="125">
        <v>2212.0584399999998</v>
      </c>
      <c r="G4325" s="125">
        <v>0</v>
      </c>
      <c r="H4325" s="125">
        <v>2648.511904</v>
      </c>
      <c r="I4325" s="125">
        <v>2325.1286009999999</v>
      </c>
      <c r="J4325" s="125">
        <v>2212.0584399999998</v>
      </c>
    </row>
    <row r="4326" spans="1:10" x14ac:dyDescent="0.25">
      <c r="A4326" s="125">
        <v>926912</v>
      </c>
      <c r="B4326" s="125">
        <v>2003</v>
      </c>
      <c r="C4326" s="125">
        <v>4</v>
      </c>
      <c r="D4326" s="125">
        <v>5</v>
      </c>
      <c r="E4326" s="125">
        <v>1</v>
      </c>
      <c r="F4326" s="129">
        <v>286.573193</v>
      </c>
      <c r="G4326" s="129">
        <v>0</v>
      </c>
      <c r="H4326" s="129">
        <v>354.16379999999998</v>
      </c>
      <c r="I4326" s="129">
        <v>333.05563799999999</v>
      </c>
      <c r="J4326" s="129">
        <v>286.573193</v>
      </c>
    </row>
    <row r="4327" spans="1:10" hidden="1" x14ac:dyDescent="0.25">
      <c r="A4327" s="125">
        <v>926913</v>
      </c>
      <c r="B4327" s="125">
        <v>2003</v>
      </c>
      <c r="C4327" s="125">
        <v>4</v>
      </c>
      <c r="D4327" s="125">
        <v>5</v>
      </c>
      <c r="E4327" s="125">
        <v>2</v>
      </c>
      <c r="F4327" s="125">
        <v>269.291223</v>
      </c>
      <c r="G4327" s="125">
        <v>0</v>
      </c>
      <c r="H4327" s="125">
        <v>286.573193</v>
      </c>
      <c r="I4327" s="125">
        <v>281.58681999999999</v>
      </c>
      <c r="J4327" s="125">
        <v>269.291223</v>
      </c>
    </row>
    <row r="4328" spans="1:10" hidden="1" x14ac:dyDescent="0.25">
      <c r="A4328" s="125">
        <v>926914</v>
      </c>
      <c r="B4328" s="125">
        <v>2003</v>
      </c>
      <c r="C4328" s="125">
        <v>4</v>
      </c>
      <c r="D4328" s="125">
        <v>5</v>
      </c>
      <c r="E4328" s="125">
        <v>3</v>
      </c>
      <c r="F4328" s="125">
        <v>0</v>
      </c>
      <c r="G4328" s="125">
        <v>237.99993799999999</v>
      </c>
      <c r="H4328" s="125">
        <v>269.291223</v>
      </c>
      <c r="I4328" s="125">
        <v>262.28965099999999</v>
      </c>
      <c r="J4328" s="125">
        <v>237.99993799999999</v>
      </c>
    </row>
    <row r="4329" spans="1:10" hidden="1" x14ac:dyDescent="0.25">
      <c r="A4329" s="125">
        <v>926915</v>
      </c>
      <c r="B4329" s="125">
        <v>2003</v>
      </c>
      <c r="C4329" s="125">
        <v>4</v>
      </c>
      <c r="D4329" s="125">
        <v>5</v>
      </c>
      <c r="E4329" s="125">
        <v>4</v>
      </c>
      <c r="F4329" s="125">
        <v>189.48794899999999</v>
      </c>
      <c r="G4329" s="125">
        <v>0</v>
      </c>
      <c r="H4329" s="125">
        <v>224.38165699999999</v>
      </c>
      <c r="I4329" s="125">
        <v>211.00851</v>
      </c>
      <c r="J4329" s="125">
        <v>189.48794899999999</v>
      </c>
    </row>
    <row r="4330" spans="1:10" x14ac:dyDescent="0.25">
      <c r="A4330" s="125">
        <v>926916</v>
      </c>
      <c r="B4330" s="125">
        <v>2003</v>
      </c>
      <c r="C4330" s="125">
        <v>5</v>
      </c>
      <c r="D4330" s="125">
        <v>2</v>
      </c>
      <c r="E4330" s="125">
        <v>1</v>
      </c>
      <c r="F4330" s="129">
        <v>11595.682546</v>
      </c>
      <c r="G4330" s="129">
        <v>0</v>
      </c>
      <c r="H4330" s="129">
        <v>15638.463250000001</v>
      </c>
      <c r="I4330" s="129">
        <v>11608.431269999999</v>
      </c>
      <c r="J4330" s="129">
        <v>11595.682546</v>
      </c>
    </row>
    <row r="4331" spans="1:10" hidden="1" x14ac:dyDescent="0.25">
      <c r="A4331" s="125">
        <v>926917</v>
      </c>
      <c r="B4331" s="125">
        <v>2003</v>
      </c>
      <c r="C4331" s="125">
        <v>5</v>
      </c>
      <c r="D4331" s="125">
        <v>2</v>
      </c>
      <c r="E4331" s="125">
        <v>2</v>
      </c>
      <c r="F4331" s="125">
        <v>10615.13192</v>
      </c>
      <c r="G4331" s="125">
        <v>0</v>
      </c>
      <c r="H4331" s="125">
        <v>11595.682546</v>
      </c>
      <c r="I4331" s="125">
        <v>10649.474850000001</v>
      </c>
      <c r="J4331" s="125">
        <v>10615.13192</v>
      </c>
    </row>
    <row r="4332" spans="1:10" hidden="1" x14ac:dyDescent="0.25">
      <c r="A4332" s="125">
        <v>926918</v>
      </c>
      <c r="B4332" s="125">
        <v>2003</v>
      </c>
      <c r="C4332" s="125">
        <v>5</v>
      </c>
      <c r="D4332" s="125">
        <v>2</v>
      </c>
      <c r="E4332" s="125">
        <v>3</v>
      </c>
      <c r="F4332" s="125">
        <v>9067.0316930000008</v>
      </c>
      <c r="G4332" s="125">
        <v>206.25704500000001</v>
      </c>
      <c r="H4332" s="125">
        <v>10615.13192</v>
      </c>
      <c r="I4332" s="125">
        <v>9342.3776030000008</v>
      </c>
      <c r="J4332" s="125">
        <v>9273.2887379999993</v>
      </c>
    </row>
    <row r="4333" spans="1:10" hidden="1" x14ac:dyDescent="0.25">
      <c r="A4333" s="125">
        <v>926919</v>
      </c>
      <c r="B4333" s="125">
        <v>2003</v>
      </c>
      <c r="C4333" s="125">
        <v>5</v>
      </c>
      <c r="D4333" s="125">
        <v>2</v>
      </c>
      <c r="E4333" s="125">
        <v>4</v>
      </c>
      <c r="F4333" s="125">
        <v>11599.409522</v>
      </c>
      <c r="G4333" s="125">
        <v>0</v>
      </c>
      <c r="H4333" s="125">
        <v>15638.463250000001</v>
      </c>
      <c r="I4333" s="125">
        <v>11608.431269999999</v>
      </c>
      <c r="J4333" s="125">
        <v>11599.409522</v>
      </c>
    </row>
    <row r="4334" spans="1:10" x14ac:dyDescent="0.25">
      <c r="A4334" s="125">
        <v>926920</v>
      </c>
      <c r="B4334" s="125">
        <v>2003</v>
      </c>
      <c r="C4334" s="125">
        <v>5</v>
      </c>
      <c r="D4334" s="125">
        <v>3</v>
      </c>
      <c r="E4334" s="125">
        <v>1</v>
      </c>
      <c r="F4334" s="129">
        <v>174.33599699999999</v>
      </c>
      <c r="G4334" s="129">
        <v>0</v>
      </c>
      <c r="H4334" s="129">
        <v>215.4144</v>
      </c>
      <c r="I4334" s="129">
        <v>174.959576</v>
      </c>
      <c r="J4334" s="129">
        <v>174.33599699999999</v>
      </c>
    </row>
    <row r="4335" spans="1:10" hidden="1" x14ac:dyDescent="0.25">
      <c r="A4335" s="125">
        <v>926921</v>
      </c>
      <c r="B4335" s="125">
        <v>2003</v>
      </c>
      <c r="C4335" s="125">
        <v>5</v>
      </c>
      <c r="D4335" s="125">
        <v>3</v>
      </c>
      <c r="E4335" s="125">
        <v>2</v>
      </c>
      <c r="F4335" s="125">
        <v>153.42283599999999</v>
      </c>
      <c r="G4335" s="125">
        <v>0</v>
      </c>
      <c r="H4335" s="125">
        <v>174.33599699999999</v>
      </c>
      <c r="I4335" s="125">
        <v>164.27681000000001</v>
      </c>
      <c r="J4335" s="125">
        <v>153.42283599999999</v>
      </c>
    </row>
    <row r="4336" spans="1:10" hidden="1" x14ac:dyDescent="0.25">
      <c r="A4336" s="125">
        <v>926922</v>
      </c>
      <c r="B4336" s="125">
        <v>2003</v>
      </c>
      <c r="C4336" s="125">
        <v>5</v>
      </c>
      <c r="D4336" s="125">
        <v>3</v>
      </c>
      <c r="E4336" s="125">
        <v>3</v>
      </c>
      <c r="F4336" s="125">
        <v>114.702187</v>
      </c>
      <c r="G4336" s="125">
        <v>21.005685</v>
      </c>
      <c r="H4336" s="125">
        <v>153.42283599999999</v>
      </c>
      <c r="I4336" s="125">
        <v>140.335868</v>
      </c>
      <c r="J4336" s="125">
        <v>135.70787200000001</v>
      </c>
    </row>
    <row r="4337" spans="1:10" hidden="1" x14ac:dyDescent="0.25">
      <c r="A4337" s="125">
        <v>926923</v>
      </c>
      <c r="B4337" s="125">
        <v>2003</v>
      </c>
      <c r="C4337" s="125">
        <v>5</v>
      </c>
      <c r="D4337" s="125">
        <v>3</v>
      </c>
      <c r="E4337" s="125">
        <v>4</v>
      </c>
      <c r="F4337" s="125">
        <v>7342.8389619999998</v>
      </c>
      <c r="G4337" s="125">
        <v>0</v>
      </c>
      <c r="H4337" s="125">
        <v>9067.0316930000008</v>
      </c>
      <c r="I4337" s="125">
        <v>7364.2431409999999</v>
      </c>
      <c r="J4337" s="125">
        <v>7342.8389619999998</v>
      </c>
    </row>
    <row r="4338" spans="1:10" x14ac:dyDescent="0.25">
      <c r="A4338" s="125">
        <v>926924</v>
      </c>
      <c r="B4338" s="125">
        <v>2003</v>
      </c>
      <c r="C4338" s="125">
        <v>5</v>
      </c>
      <c r="D4338" s="125">
        <v>4</v>
      </c>
      <c r="E4338" s="125">
        <v>1</v>
      </c>
      <c r="F4338" s="129">
        <v>225.11649600000001</v>
      </c>
      <c r="G4338" s="129">
        <v>0</v>
      </c>
      <c r="H4338" s="129">
        <v>273.61529999999999</v>
      </c>
      <c r="I4338" s="129">
        <v>240.206872</v>
      </c>
      <c r="J4338" s="129">
        <v>225.11649600000001</v>
      </c>
    </row>
    <row r="4339" spans="1:10" hidden="1" x14ac:dyDescent="0.25">
      <c r="A4339" s="125">
        <v>926925</v>
      </c>
      <c r="B4339" s="125">
        <v>2003</v>
      </c>
      <c r="C4339" s="125">
        <v>5</v>
      </c>
      <c r="D4339" s="125">
        <v>4</v>
      </c>
      <c r="E4339" s="125">
        <v>2</v>
      </c>
      <c r="F4339" s="125">
        <v>204.10530499999999</v>
      </c>
      <c r="G4339" s="125">
        <v>8.0601999999999993E-2</v>
      </c>
      <c r="H4339" s="125">
        <v>225.11649600000001</v>
      </c>
      <c r="I4339" s="125">
        <v>216.899744</v>
      </c>
      <c r="J4339" s="125">
        <v>204.18590800000001</v>
      </c>
    </row>
    <row r="4340" spans="1:10" hidden="1" x14ac:dyDescent="0.25">
      <c r="A4340" s="125">
        <v>926926</v>
      </c>
      <c r="B4340" s="125">
        <v>2003</v>
      </c>
      <c r="C4340" s="125">
        <v>5</v>
      </c>
      <c r="D4340" s="125">
        <v>4</v>
      </c>
      <c r="E4340" s="125">
        <v>3</v>
      </c>
      <c r="F4340" s="125">
        <v>24.157962000000001</v>
      </c>
      <c r="G4340" s="125">
        <v>162.99515400000001</v>
      </c>
      <c r="H4340" s="125">
        <v>204.10530499999999</v>
      </c>
      <c r="I4340" s="125">
        <v>193.02238700000001</v>
      </c>
      <c r="J4340" s="125">
        <v>187.15311600000001</v>
      </c>
    </row>
    <row r="4341" spans="1:10" hidden="1" x14ac:dyDescent="0.25">
      <c r="A4341" s="125">
        <v>926927</v>
      </c>
      <c r="B4341" s="125">
        <v>2003</v>
      </c>
      <c r="C4341" s="125">
        <v>5</v>
      </c>
      <c r="D4341" s="125">
        <v>4</v>
      </c>
      <c r="E4341" s="125">
        <v>4</v>
      </c>
      <c r="F4341" s="125">
        <v>95.800189000000003</v>
      </c>
      <c r="G4341" s="125">
        <v>0</v>
      </c>
      <c r="H4341" s="125">
        <v>114.702187</v>
      </c>
      <c r="I4341" s="125">
        <v>100.69705</v>
      </c>
      <c r="J4341" s="125">
        <v>95.800189000000003</v>
      </c>
    </row>
    <row r="4342" spans="1:10" x14ac:dyDescent="0.25">
      <c r="A4342" s="125">
        <v>926928</v>
      </c>
      <c r="B4342" s="125">
        <v>2003</v>
      </c>
      <c r="C4342" s="125">
        <v>5</v>
      </c>
      <c r="D4342" s="125">
        <v>5</v>
      </c>
      <c r="E4342" s="125">
        <v>1</v>
      </c>
      <c r="F4342" s="129">
        <v>43.346885999999998</v>
      </c>
      <c r="G4342" s="129">
        <v>0</v>
      </c>
      <c r="H4342" s="129">
        <v>53.570599999999999</v>
      </c>
      <c r="I4342" s="129">
        <v>50.377791999999999</v>
      </c>
      <c r="J4342" s="129">
        <v>43.346885999999998</v>
      </c>
    </row>
    <row r="4343" spans="1:10" hidden="1" x14ac:dyDescent="0.25">
      <c r="A4343" s="125">
        <v>926929</v>
      </c>
      <c r="B4343" s="125">
        <v>2003</v>
      </c>
      <c r="C4343" s="125">
        <v>5</v>
      </c>
      <c r="D4343" s="125">
        <v>5</v>
      </c>
      <c r="E4343" s="125">
        <v>2</v>
      </c>
      <c r="F4343" s="125">
        <v>40.732826000000003</v>
      </c>
      <c r="G4343" s="125">
        <v>0</v>
      </c>
      <c r="H4343" s="125">
        <v>43.346885999999998</v>
      </c>
      <c r="I4343" s="125">
        <v>42.592649999999999</v>
      </c>
      <c r="J4343" s="125">
        <v>40.732826000000003</v>
      </c>
    </row>
    <row r="4344" spans="1:10" hidden="1" x14ac:dyDescent="0.25">
      <c r="A4344" s="125">
        <v>926930</v>
      </c>
      <c r="B4344" s="125">
        <v>2003</v>
      </c>
      <c r="C4344" s="125">
        <v>5</v>
      </c>
      <c r="D4344" s="125">
        <v>5</v>
      </c>
      <c r="E4344" s="125">
        <v>3</v>
      </c>
      <c r="F4344" s="125">
        <v>0</v>
      </c>
      <c r="G4344" s="125">
        <v>35.999724999999998</v>
      </c>
      <c r="H4344" s="125">
        <v>40.732826000000003</v>
      </c>
      <c r="I4344" s="125">
        <v>39.673772</v>
      </c>
      <c r="J4344" s="125">
        <v>35.999724999999998</v>
      </c>
    </row>
    <row r="4345" spans="1:10" hidden="1" x14ac:dyDescent="0.25">
      <c r="A4345" s="125">
        <v>926931</v>
      </c>
      <c r="B4345" s="125">
        <v>2003</v>
      </c>
      <c r="C4345" s="125">
        <v>5</v>
      </c>
      <c r="D4345" s="125">
        <v>5</v>
      </c>
      <c r="E4345" s="125">
        <v>4</v>
      </c>
      <c r="F4345" s="125">
        <v>20.401145</v>
      </c>
      <c r="G4345" s="125">
        <v>0</v>
      </c>
      <c r="H4345" s="125">
        <v>24.157962000000001</v>
      </c>
      <c r="I4345" s="125">
        <v>22.718146999999998</v>
      </c>
      <c r="J4345" s="125">
        <v>20.401145</v>
      </c>
    </row>
    <row r="4346" spans="1:10" x14ac:dyDescent="0.25">
      <c r="A4346" s="125">
        <v>926932</v>
      </c>
      <c r="B4346" s="125">
        <v>2003</v>
      </c>
      <c r="C4346" s="125">
        <v>6</v>
      </c>
      <c r="D4346" s="125">
        <v>2</v>
      </c>
      <c r="E4346" s="125">
        <v>1</v>
      </c>
      <c r="F4346" s="129">
        <v>11595.682546</v>
      </c>
      <c r="G4346" s="129">
        <v>0</v>
      </c>
      <c r="H4346" s="129">
        <v>15638.463250000001</v>
      </c>
      <c r="I4346" s="129">
        <v>11608.431269999999</v>
      </c>
      <c r="J4346" s="129">
        <v>11595.682546</v>
      </c>
    </row>
    <row r="4347" spans="1:10" hidden="1" x14ac:dyDescent="0.25">
      <c r="A4347" s="125">
        <v>926933</v>
      </c>
      <c r="B4347" s="125">
        <v>2003</v>
      </c>
      <c r="C4347" s="125">
        <v>6</v>
      </c>
      <c r="D4347" s="125">
        <v>2</v>
      </c>
      <c r="E4347" s="125">
        <v>2</v>
      </c>
      <c r="F4347" s="125">
        <v>10615.13192</v>
      </c>
      <c r="G4347" s="125">
        <v>0</v>
      </c>
      <c r="H4347" s="125">
        <v>11595.682546</v>
      </c>
      <c r="I4347" s="125">
        <v>10649.474850000001</v>
      </c>
      <c r="J4347" s="125">
        <v>10615.13192</v>
      </c>
    </row>
    <row r="4348" spans="1:10" hidden="1" x14ac:dyDescent="0.25">
      <c r="A4348" s="125">
        <v>926934</v>
      </c>
      <c r="B4348" s="125">
        <v>2003</v>
      </c>
      <c r="C4348" s="125">
        <v>6</v>
      </c>
      <c r="D4348" s="125">
        <v>2</v>
      </c>
      <c r="E4348" s="125">
        <v>3</v>
      </c>
      <c r="F4348" s="125">
        <v>9067.0316930000008</v>
      </c>
      <c r="G4348" s="125">
        <v>206.25704500000001</v>
      </c>
      <c r="H4348" s="125">
        <v>10615.13192</v>
      </c>
      <c r="I4348" s="125">
        <v>9342.3776030000008</v>
      </c>
      <c r="J4348" s="125">
        <v>9273.2887379999993</v>
      </c>
    </row>
    <row r="4349" spans="1:10" hidden="1" x14ac:dyDescent="0.25">
      <c r="A4349" s="125">
        <v>926935</v>
      </c>
      <c r="B4349" s="125">
        <v>2003</v>
      </c>
      <c r="C4349" s="125">
        <v>6</v>
      </c>
      <c r="D4349" s="125">
        <v>2</v>
      </c>
      <c r="E4349" s="125">
        <v>4</v>
      </c>
      <c r="F4349" s="125">
        <v>11599.409522</v>
      </c>
      <c r="G4349" s="125">
        <v>0</v>
      </c>
      <c r="H4349" s="125">
        <v>15638.463250000001</v>
      </c>
      <c r="I4349" s="125">
        <v>11608.431269999999</v>
      </c>
      <c r="J4349" s="125">
        <v>11599.409522</v>
      </c>
    </row>
    <row r="4350" spans="1:10" hidden="1" x14ac:dyDescent="0.25">
      <c r="A4350" s="125">
        <v>926936</v>
      </c>
      <c r="B4350" s="125">
        <v>2003</v>
      </c>
      <c r="C4350" s="125">
        <v>6</v>
      </c>
      <c r="D4350" s="125">
        <v>3</v>
      </c>
      <c r="E4350" s="125">
        <v>4</v>
      </c>
      <c r="F4350" s="125">
        <v>7342.8389619999998</v>
      </c>
      <c r="G4350" s="125">
        <v>0</v>
      </c>
      <c r="H4350" s="125">
        <v>9067.0316930000008</v>
      </c>
      <c r="I4350" s="125">
        <v>7364.2431409999999</v>
      </c>
      <c r="J4350" s="125">
        <v>7342.8389619999998</v>
      </c>
    </row>
    <row r="4351" spans="1:10" x14ac:dyDescent="0.25">
      <c r="A4351" s="125">
        <v>926937</v>
      </c>
      <c r="B4351" s="125">
        <v>2003</v>
      </c>
      <c r="C4351" s="125">
        <v>7</v>
      </c>
      <c r="D4351" s="125">
        <v>2</v>
      </c>
      <c r="E4351" s="125">
        <v>1</v>
      </c>
      <c r="F4351" s="129">
        <v>293.83368999999999</v>
      </c>
      <c r="G4351" s="129">
        <v>0</v>
      </c>
      <c r="H4351" s="129">
        <v>397.76159999999999</v>
      </c>
      <c r="I4351" s="129">
        <v>295.25843600000002</v>
      </c>
      <c r="J4351" s="129">
        <v>293.83368999999999</v>
      </c>
    </row>
    <row r="4352" spans="1:10" hidden="1" x14ac:dyDescent="0.25">
      <c r="A4352" s="125">
        <v>926938</v>
      </c>
      <c r="B4352" s="125">
        <v>2003</v>
      </c>
      <c r="C4352" s="125">
        <v>7</v>
      </c>
      <c r="D4352" s="125">
        <v>2</v>
      </c>
      <c r="E4352" s="125">
        <v>2</v>
      </c>
      <c r="F4352" s="125">
        <v>264.63867299999998</v>
      </c>
      <c r="G4352" s="125">
        <v>0</v>
      </c>
      <c r="H4352" s="125">
        <v>293.83368999999999</v>
      </c>
      <c r="I4352" s="125">
        <v>269.85686099999998</v>
      </c>
      <c r="J4352" s="125">
        <v>264.63867299999998</v>
      </c>
    </row>
    <row r="4353" spans="1:10" hidden="1" x14ac:dyDescent="0.25">
      <c r="A4353" s="125">
        <v>926939</v>
      </c>
      <c r="B4353" s="125">
        <v>2003</v>
      </c>
      <c r="C4353" s="125">
        <v>7</v>
      </c>
      <c r="D4353" s="125">
        <v>2</v>
      </c>
      <c r="E4353" s="125">
        <v>3</v>
      </c>
      <c r="F4353" s="125">
        <v>223.06728799999999</v>
      </c>
      <c r="G4353" s="125">
        <v>2.7206640000000002</v>
      </c>
      <c r="H4353" s="125">
        <v>264.63867299999998</v>
      </c>
      <c r="I4353" s="125">
        <v>232.90849600000001</v>
      </c>
      <c r="J4353" s="125">
        <v>225.78795199999999</v>
      </c>
    </row>
    <row r="4354" spans="1:10" hidden="1" x14ac:dyDescent="0.25">
      <c r="A4354" s="125">
        <v>926940</v>
      </c>
      <c r="B4354" s="125">
        <v>2003</v>
      </c>
      <c r="C4354" s="125">
        <v>7</v>
      </c>
      <c r="D4354" s="125">
        <v>2</v>
      </c>
      <c r="E4354" s="125">
        <v>4</v>
      </c>
      <c r="F4354" s="125">
        <v>294.41958799999998</v>
      </c>
      <c r="G4354" s="125">
        <v>0</v>
      </c>
      <c r="H4354" s="125">
        <v>397.76159999999999</v>
      </c>
      <c r="I4354" s="125">
        <v>295.25843600000002</v>
      </c>
      <c r="J4354" s="125">
        <v>294.41958799999998</v>
      </c>
    </row>
    <row r="4355" spans="1:10" x14ac:dyDescent="0.25">
      <c r="A4355" s="125">
        <v>926941</v>
      </c>
      <c r="B4355" s="125">
        <v>2003</v>
      </c>
      <c r="C4355" s="125">
        <v>7</v>
      </c>
      <c r="D4355" s="125">
        <v>3</v>
      </c>
      <c r="E4355" s="125">
        <v>1</v>
      </c>
      <c r="F4355" s="129">
        <v>40906.601085000002</v>
      </c>
      <c r="G4355" s="129">
        <v>0</v>
      </c>
      <c r="H4355" s="129">
        <v>53178.779499999997</v>
      </c>
      <c r="I4355" s="129">
        <v>43191.804709999997</v>
      </c>
      <c r="J4355" s="129">
        <v>40906.601085000002</v>
      </c>
    </row>
    <row r="4356" spans="1:10" hidden="1" x14ac:dyDescent="0.25">
      <c r="A4356" s="125">
        <v>926942</v>
      </c>
      <c r="B4356" s="125">
        <v>2003</v>
      </c>
      <c r="C4356" s="125">
        <v>7</v>
      </c>
      <c r="D4356" s="125">
        <v>3</v>
      </c>
      <c r="E4356" s="125">
        <v>2</v>
      </c>
      <c r="F4356" s="125">
        <v>36834.213696999999</v>
      </c>
      <c r="G4356" s="125">
        <v>0.81479100000000004</v>
      </c>
      <c r="H4356" s="125">
        <v>40906.601085000002</v>
      </c>
      <c r="I4356" s="125">
        <v>38546.290202999997</v>
      </c>
      <c r="J4356" s="125">
        <v>36835.028488000004</v>
      </c>
    </row>
    <row r="4357" spans="1:10" hidden="1" x14ac:dyDescent="0.25">
      <c r="A4357" s="125">
        <v>926943</v>
      </c>
      <c r="B4357" s="125">
        <v>2003</v>
      </c>
      <c r="C4357" s="125">
        <v>7</v>
      </c>
      <c r="D4357" s="125">
        <v>3</v>
      </c>
      <c r="E4357" s="125">
        <v>3</v>
      </c>
      <c r="F4357" s="125">
        <v>29214.326948999998</v>
      </c>
      <c r="G4357" s="125">
        <v>2696.4801090000001</v>
      </c>
      <c r="H4357" s="125">
        <v>36834.213696999999</v>
      </c>
      <c r="I4357" s="125">
        <v>33692.255269000001</v>
      </c>
      <c r="J4357" s="125">
        <v>31910.807057999999</v>
      </c>
    </row>
    <row r="4358" spans="1:10" hidden="1" x14ac:dyDescent="0.25">
      <c r="A4358" s="125">
        <v>926944</v>
      </c>
      <c r="B4358" s="125">
        <v>2003</v>
      </c>
      <c r="C4358" s="125">
        <v>7</v>
      </c>
      <c r="D4358" s="125">
        <v>3</v>
      </c>
      <c r="E4358" s="125">
        <v>4</v>
      </c>
      <c r="F4358" s="125">
        <v>172.46254400000001</v>
      </c>
      <c r="G4358" s="125">
        <v>0</v>
      </c>
      <c r="H4358" s="125">
        <v>223.06728799999999</v>
      </c>
      <c r="I4358" s="125">
        <v>181.175251</v>
      </c>
      <c r="J4358" s="125">
        <v>172.46254400000001</v>
      </c>
    </row>
    <row r="4359" spans="1:10" x14ac:dyDescent="0.25">
      <c r="A4359" s="125">
        <v>926945</v>
      </c>
      <c r="B4359" s="125">
        <v>2003</v>
      </c>
      <c r="C4359" s="125">
        <v>7</v>
      </c>
      <c r="D4359" s="125">
        <v>4</v>
      </c>
      <c r="E4359" s="125">
        <v>1</v>
      </c>
      <c r="F4359" s="129">
        <v>9458.5767390000001</v>
      </c>
      <c r="G4359" s="129">
        <v>0</v>
      </c>
      <c r="H4359" s="129">
        <v>10948.76535</v>
      </c>
      <c r="I4359" s="129">
        <v>9611.9211009999999</v>
      </c>
      <c r="J4359" s="129">
        <v>9458.5767390000001</v>
      </c>
    </row>
    <row r="4360" spans="1:10" hidden="1" x14ac:dyDescent="0.25">
      <c r="A4360" s="125">
        <v>926946</v>
      </c>
      <c r="B4360" s="125">
        <v>2003</v>
      </c>
      <c r="C4360" s="125">
        <v>7</v>
      </c>
      <c r="D4360" s="125">
        <v>4</v>
      </c>
      <c r="E4360" s="125">
        <v>2</v>
      </c>
      <c r="F4360" s="125">
        <v>7404.2899239999997</v>
      </c>
      <c r="G4360" s="125">
        <v>1.13103</v>
      </c>
      <c r="H4360" s="125">
        <v>9458.5767390000001</v>
      </c>
      <c r="I4360" s="125">
        <v>9113.3386879999998</v>
      </c>
      <c r="J4360" s="125">
        <v>7405.4209540000002</v>
      </c>
    </row>
    <row r="4361" spans="1:10" hidden="1" x14ac:dyDescent="0.25">
      <c r="A4361" s="125">
        <v>926947</v>
      </c>
      <c r="B4361" s="125">
        <v>2003</v>
      </c>
      <c r="C4361" s="125">
        <v>7</v>
      </c>
      <c r="D4361" s="125">
        <v>4</v>
      </c>
      <c r="E4361" s="125">
        <v>3</v>
      </c>
      <c r="F4361" s="125">
        <v>1634.108324</v>
      </c>
      <c r="G4361" s="125">
        <v>5055.1904329999998</v>
      </c>
      <c r="H4361" s="125">
        <v>7404.2899239999997</v>
      </c>
      <c r="I4361" s="125">
        <v>7002.236981</v>
      </c>
      <c r="J4361" s="125">
        <v>6689.2987569999996</v>
      </c>
    </row>
    <row r="4362" spans="1:10" hidden="1" x14ac:dyDescent="0.25">
      <c r="A4362" s="125">
        <v>926948</v>
      </c>
      <c r="B4362" s="125">
        <v>2003</v>
      </c>
      <c r="C4362" s="125">
        <v>7</v>
      </c>
      <c r="D4362" s="125">
        <v>4</v>
      </c>
      <c r="E4362" s="125">
        <v>4</v>
      </c>
      <c r="F4362" s="125">
        <v>25308.794290000002</v>
      </c>
      <c r="G4362" s="125">
        <v>0</v>
      </c>
      <c r="H4362" s="125">
        <v>29214.326948999998</v>
      </c>
      <c r="I4362" s="125">
        <v>25647.257629</v>
      </c>
      <c r="J4362" s="125">
        <v>25308.794290000002</v>
      </c>
    </row>
    <row r="4363" spans="1:10" x14ac:dyDescent="0.25">
      <c r="A4363" s="125">
        <v>926949</v>
      </c>
      <c r="B4363" s="125">
        <v>2003</v>
      </c>
      <c r="C4363" s="125">
        <v>7</v>
      </c>
      <c r="D4363" s="125">
        <v>5</v>
      </c>
      <c r="E4363" s="125">
        <v>1</v>
      </c>
      <c r="F4363" s="129">
        <v>1990.2465589999999</v>
      </c>
      <c r="G4363" s="129">
        <v>0</v>
      </c>
      <c r="H4363" s="129">
        <v>2116.4346500000001</v>
      </c>
      <c r="I4363" s="129">
        <v>1990.295145</v>
      </c>
      <c r="J4363" s="129">
        <v>1990.2465589999999</v>
      </c>
    </row>
    <row r="4364" spans="1:10" hidden="1" x14ac:dyDescent="0.25">
      <c r="A4364" s="125">
        <v>926950</v>
      </c>
      <c r="B4364" s="125">
        <v>2003</v>
      </c>
      <c r="C4364" s="125">
        <v>7</v>
      </c>
      <c r="D4364" s="125">
        <v>5</v>
      </c>
      <c r="E4364" s="125">
        <v>2</v>
      </c>
      <c r="F4364" s="125">
        <v>1879.1018959999999</v>
      </c>
      <c r="G4364" s="125">
        <v>0</v>
      </c>
      <c r="H4364" s="125">
        <v>1990.2465589999999</v>
      </c>
      <c r="I4364" s="125">
        <v>1955.6162690000001</v>
      </c>
      <c r="J4364" s="125">
        <v>1879.1018959999999</v>
      </c>
    </row>
    <row r="4365" spans="1:10" hidden="1" x14ac:dyDescent="0.25">
      <c r="A4365" s="125">
        <v>926951</v>
      </c>
      <c r="B4365" s="125">
        <v>2003</v>
      </c>
      <c r="C4365" s="125">
        <v>7</v>
      </c>
      <c r="D4365" s="125">
        <v>5</v>
      </c>
      <c r="E4365" s="125">
        <v>3</v>
      </c>
      <c r="F4365" s="125">
        <v>0</v>
      </c>
      <c r="G4365" s="125">
        <v>1593.4668300000001</v>
      </c>
      <c r="H4365" s="125">
        <v>1879.1018959999999</v>
      </c>
      <c r="I4365" s="125">
        <v>1830.245246</v>
      </c>
      <c r="J4365" s="125">
        <v>1593.4668300000001</v>
      </c>
    </row>
    <row r="4366" spans="1:10" hidden="1" x14ac:dyDescent="0.25">
      <c r="A4366" s="125">
        <v>926952</v>
      </c>
      <c r="B4366" s="125">
        <v>2003</v>
      </c>
      <c r="C4366" s="125">
        <v>7</v>
      </c>
      <c r="D4366" s="125">
        <v>5</v>
      </c>
      <c r="E4366" s="125">
        <v>4</v>
      </c>
      <c r="F4366" s="125">
        <v>1536.688427</v>
      </c>
      <c r="G4366" s="125">
        <v>0</v>
      </c>
      <c r="H4366" s="125">
        <v>1634.108324</v>
      </c>
      <c r="I4366" s="125">
        <v>1536.7154680000001</v>
      </c>
      <c r="J4366" s="125">
        <v>1536.688427</v>
      </c>
    </row>
    <row r="4367" spans="1:10" x14ac:dyDescent="0.25">
      <c r="A4367" s="125">
        <v>926953</v>
      </c>
      <c r="B4367" s="125">
        <v>2003</v>
      </c>
      <c r="C4367" s="125">
        <v>8</v>
      </c>
      <c r="D4367" s="125">
        <v>2</v>
      </c>
      <c r="E4367" s="125">
        <v>1</v>
      </c>
      <c r="F4367" s="129">
        <v>6.1215349999999997</v>
      </c>
      <c r="G4367" s="129">
        <v>0</v>
      </c>
      <c r="H4367" s="129">
        <v>8.2866999999999997</v>
      </c>
      <c r="I4367" s="129">
        <v>6.1512169999999999</v>
      </c>
      <c r="J4367" s="129">
        <v>6.1215349999999997</v>
      </c>
    </row>
    <row r="4368" spans="1:10" hidden="1" x14ac:dyDescent="0.25">
      <c r="A4368" s="125">
        <v>926954</v>
      </c>
      <c r="B4368" s="125">
        <v>2003</v>
      </c>
      <c r="C4368" s="125">
        <v>8</v>
      </c>
      <c r="D4368" s="125">
        <v>2</v>
      </c>
      <c r="E4368" s="125">
        <v>2</v>
      </c>
      <c r="F4368" s="125">
        <v>5.513306</v>
      </c>
      <c r="G4368" s="125">
        <v>0</v>
      </c>
      <c r="H4368" s="125">
        <v>6.1215349999999997</v>
      </c>
      <c r="I4368" s="125">
        <v>5.6220179999999997</v>
      </c>
      <c r="J4368" s="125">
        <v>5.513306</v>
      </c>
    </row>
    <row r="4369" spans="1:10" hidden="1" x14ac:dyDescent="0.25">
      <c r="A4369" s="125">
        <v>926955</v>
      </c>
      <c r="B4369" s="125">
        <v>2003</v>
      </c>
      <c r="C4369" s="125">
        <v>8</v>
      </c>
      <c r="D4369" s="125">
        <v>2</v>
      </c>
      <c r="E4369" s="125">
        <v>3</v>
      </c>
      <c r="F4369" s="125">
        <v>4.6472350000000002</v>
      </c>
      <c r="G4369" s="125">
        <v>5.6680000000000001E-2</v>
      </c>
      <c r="H4369" s="125">
        <v>5.513306</v>
      </c>
      <c r="I4369" s="125">
        <v>4.8522600000000002</v>
      </c>
      <c r="J4369" s="125">
        <v>4.7039160000000004</v>
      </c>
    </row>
    <row r="4370" spans="1:10" hidden="1" x14ac:dyDescent="0.25">
      <c r="A4370" s="125">
        <v>926956</v>
      </c>
      <c r="B4370" s="125">
        <v>2003</v>
      </c>
      <c r="C4370" s="125">
        <v>8</v>
      </c>
      <c r="D4370" s="125">
        <v>2</v>
      </c>
      <c r="E4370" s="125">
        <v>4</v>
      </c>
      <c r="F4370" s="125">
        <v>6.1337409999999997</v>
      </c>
      <c r="G4370" s="125">
        <v>0</v>
      </c>
      <c r="H4370" s="125">
        <v>8.2866999999999997</v>
      </c>
      <c r="I4370" s="125">
        <v>6.1512169999999999</v>
      </c>
      <c r="J4370" s="125">
        <v>6.1337409999999997</v>
      </c>
    </row>
    <row r="4371" spans="1:10" x14ac:dyDescent="0.25">
      <c r="A4371" s="125">
        <v>926957</v>
      </c>
      <c r="B4371" s="125">
        <v>2003</v>
      </c>
      <c r="C4371" s="125">
        <v>8</v>
      </c>
      <c r="D4371" s="125">
        <v>3</v>
      </c>
      <c r="E4371" s="125">
        <v>1</v>
      </c>
      <c r="F4371" s="129">
        <v>1237.309006</v>
      </c>
      <c r="G4371" s="129">
        <v>0</v>
      </c>
      <c r="H4371" s="129">
        <v>1608.5077000000001</v>
      </c>
      <c r="I4371" s="129">
        <v>1306.429954</v>
      </c>
      <c r="J4371" s="129">
        <v>1237.309006</v>
      </c>
    </row>
    <row r="4372" spans="1:10" hidden="1" x14ac:dyDescent="0.25">
      <c r="A4372" s="125">
        <v>926958</v>
      </c>
      <c r="B4372" s="125">
        <v>2003</v>
      </c>
      <c r="C4372" s="125">
        <v>8</v>
      </c>
      <c r="D4372" s="125">
        <v>3</v>
      </c>
      <c r="E4372" s="125">
        <v>2</v>
      </c>
      <c r="F4372" s="125">
        <v>1114.1308039999999</v>
      </c>
      <c r="G4372" s="125">
        <v>2.4645E-2</v>
      </c>
      <c r="H4372" s="125">
        <v>1237.309006</v>
      </c>
      <c r="I4372" s="125">
        <v>1165.916277</v>
      </c>
      <c r="J4372" s="125">
        <v>1114.1554490000001</v>
      </c>
    </row>
    <row r="4373" spans="1:10" hidden="1" x14ac:dyDescent="0.25">
      <c r="A4373" s="125">
        <v>926959</v>
      </c>
      <c r="B4373" s="125">
        <v>2003</v>
      </c>
      <c r="C4373" s="125">
        <v>8</v>
      </c>
      <c r="D4373" s="125">
        <v>3</v>
      </c>
      <c r="E4373" s="125">
        <v>3</v>
      </c>
      <c r="F4373" s="125">
        <v>882.68257400000005</v>
      </c>
      <c r="G4373" s="125">
        <v>81.471532999999994</v>
      </c>
      <c r="H4373" s="125">
        <v>1114.1308039999999</v>
      </c>
      <c r="I4373" s="125">
        <v>1019.095446</v>
      </c>
      <c r="J4373" s="125">
        <v>964.15410699999995</v>
      </c>
    </row>
    <row r="4374" spans="1:10" hidden="1" x14ac:dyDescent="0.25">
      <c r="A4374" s="125">
        <v>926960</v>
      </c>
      <c r="B4374" s="125">
        <v>2003</v>
      </c>
      <c r="C4374" s="125">
        <v>8</v>
      </c>
      <c r="D4374" s="125">
        <v>3</v>
      </c>
      <c r="E4374" s="125">
        <v>4</v>
      </c>
      <c r="F4374" s="125">
        <v>3.5929700000000002</v>
      </c>
      <c r="G4374" s="125">
        <v>0</v>
      </c>
      <c r="H4374" s="125">
        <v>4.6472350000000002</v>
      </c>
      <c r="I4374" s="125">
        <v>3.7744840000000002</v>
      </c>
      <c r="J4374" s="125">
        <v>3.5929700000000002</v>
      </c>
    </row>
    <row r="4375" spans="1:10" x14ac:dyDescent="0.25">
      <c r="A4375" s="125">
        <v>926961</v>
      </c>
      <c r="B4375" s="125">
        <v>2003</v>
      </c>
      <c r="C4375" s="125">
        <v>8</v>
      </c>
      <c r="D4375" s="125">
        <v>4</v>
      </c>
      <c r="E4375" s="125">
        <v>1</v>
      </c>
      <c r="F4375" s="129">
        <v>285.50050199999998</v>
      </c>
      <c r="G4375" s="129">
        <v>0</v>
      </c>
      <c r="H4375" s="129">
        <v>330.48079999999999</v>
      </c>
      <c r="I4375" s="129">
        <v>290.12909400000001</v>
      </c>
      <c r="J4375" s="129">
        <v>285.50050199999998</v>
      </c>
    </row>
    <row r="4376" spans="1:10" hidden="1" x14ac:dyDescent="0.25">
      <c r="A4376" s="125">
        <v>926962</v>
      </c>
      <c r="B4376" s="125">
        <v>2003</v>
      </c>
      <c r="C4376" s="125">
        <v>8</v>
      </c>
      <c r="D4376" s="125">
        <v>4</v>
      </c>
      <c r="E4376" s="125">
        <v>2</v>
      </c>
      <c r="F4376" s="125">
        <v>223.49329599999999</v>
      </c>
      <c r="G4376" s="125">
        <v>3.4139000000000003E-2</v>
      </c>
      <c r="H4376" s="125">
        <v>285.50050199999998</v>
      </c>
      <c r="I4376" s="125">
        <v>275.07973399999997</v>
      </c>
      <c r="J4376" s="125">
        <v>223.52743599999999</v>
      </c>
    </row>
    <row r="4377" spans="1:10" hidden="1" x14ac:dyDescent="0.25">
      <c r="A4377" s="125">
        <v>926963</v>
      </c>
      <c r="B4377" s="125">
        <v>2003</v>
      </c>
      <c r="C4377" s="125">
        <v>8</v>
      </c>
      <c r="D4377" s="125">
        <v>4</v>
      </c>
      <c r="E4377" s="125">
        <v>3</v>
      </c>
      <c r="F4377" s="125">
        <v>49.324413</v>
      </c>
      <c r="G4377" s="125">
        <v>152.58737600000001</v>
      </c>
      <c r="H4377" s="125">
        <v>223.49329599999999</v>
      </c>
      <c r="I4377" s="125">
        <v>211.35760999999999</v>
      </c>
      <c r="J4377" s="125">
        <v>201.911789</v>
      </c>
    </row>
    <row r="4378" spans="1:10" hidden="1" x14ac:dyDescent="0.25">
      <c r="A4378" s="125">
        <v>926964</v>
      </c>
      <c r="B4378" s="125">
        <v>2003</v>
      </c>
      <c r="C4378" s="125">
        <v>8</v>
      </c>
      <c r="D4378" s="125">
        <v>4</v>
      </c>
      <c r="E4378" s="125">
        <v>4</v>
      </c>
      <c r="F4378" s="125">
        <v>764.68069000000003</v>
      </c>
      <c r="G4378" s="125">
        <v>0</v>
      </c>
      <c r="H4378" s="125">
        <v>882.68257400000005</v>
      </c>
      <c r="I4378" s="125">
        <v>774.90703199999996</v>
      </c>
      <c r="J4378" s="125">
        <v>764.68069000000003</v>
      </c>
    </row>
    <row r="4379" spans="1:10" x14ac:dyDescent="0.25">
      <c r="A4379" s="125">
        <v>926965</v>
      </c>
      <c r="B4379" s="125">
        <v>2003</v>
      </c>
      <c r="C4379" s="125">
        <v>8</v>
      </c>
      <c r="D4379" s="125">
        <v>5</v>
      </c>
      <c r="E4379" s="125">
        <v>1</v>
      </c>
      <c r="F4379" s="129">
        <v>60.171388999999998</v>
      </c>
      <c r="G4379" s="129">
        <v>0</v>
      </c>
      <c r="H4379" s="129">
        <v>63.986449999999998</v>
      </c>
      <c r="I4379" s="129">
        <v>60.172857999999998</v>
      </c>
      <c r="J4379" s="129">
        <v>60.171388999999998</v>
      </c>
    </row>
    <row r="4380" spans="1:10" hidden="1" x14ac:dyDescent="0.25">
      <c r="A4380" s="125">
        <v>926966</v>
      </c>
      <c r="B4380" s="125">
        <v>2003</v>
      </c>
      <c r="C4380" s="125">
        <v>8</v>
      </c>
      <c r="D4380" s="125">
        <v>5</v>
      </c>
      <c r="E4380" s="125">
        <v>2</v>
      </c>
      <c r="F4380" s="125">
        <v>56.811137000000002</v>
      </c>
      <c r="G4380" s="125">
        <v>0</v>
      </c>
      <c r="H4380" s="125">
        <v>60.171388999999998</v>
      </c>
      <c r="I4380" s="125">
        <v>59.124406999999998</v>
      </c>
      <c r="J4380" s="125">
        <v>56.811137000000002</v>
      </c>
    </row>
    <row r="4381" spans="1:10" hidden="1" x14ac:dyDescent="0.25">
      <c r="A4381" s="125">
        <v>926967</v>
      </c>
      <c r="B4381" s="125">
        <v>2003</v>
      </c>
      <c r="C4381" s="125">
        <v>8</v>
      </c>
      <c r="D4381" s="125">
        <v>5</v>
      </c>
      <c r="E4381" s="125">
        <v>3</v>
      </c>
      <c r="F4381" s="125">
        <v>0</v>
      </c>
      <c r="G4381" s="125">
        <v>48.175494</v>
      </c>
      <c r="H4381" s="125">
        <v>56.811137000000002</v>
      </c>
      <c r="I4381" s="125">
        <v>55.334048000000003</v>
      </c>
      <c r="J4381" s="125">
        <v>48.175494</v>
      </c>
    </row>
    <row r="4382" spans="1:10" hidden="1" x14ac:dyDescent="0.25">
      <c r="A4382" s="125">
        <v>926968</v>
      </c>
      <c r="B4382" s="125">
        <v>2003</v>
      </c>
      <c r="C4382" s="125">
        <v>8</v>
      </c>
      <c r="D4382" s="125">
        <v>5</v>
      </c>
      <c r="E4382" s="125">
        <v>4</v>
      </c>
      <c r="F4382" s="125">
        <v>46.383862000000001</v>
      </c>
      <c r="G4382" s="125">
        <v>0</v>
      </c>
      <c r="H4382" s="125">
        <v>49.324413</v>
      </c>
      <c r="I4382" s="125">
        <v>46.384678000000001</v>
      </c>
      <c r="J4382" s="125">
        <v>46.383862000000001</v>
      </c>
    </row>
    <row r="4383" spans="1:10" x14ac:dyDescent="0.25">
      <c r="A4383" s="125">
        <v>926969</v>
      </c>
      <c r="B4383" s="125">
        <v>2003</v>
      </c>
      <c r="C4383" s="125">
        <v>9</v>
      </c>
      <c r="D4383" s="125">
        <v>2</v>
      </c>
      <c r="E4383" s="125">
        <v>1</v>
      </c>
      <c r="F4383" s="129">
        <v>409.49918500000001</v>
      </c>
      <c r="G4383" s="129">
        <v>0</v>
      </c>
      <c r="H4383" s="129">
        <v>551.66264999999999</v>
      </c>
      <c r="I4383" s="129">
        <v>409.49918500000001</v>
      </c>
      <c r="J4383" s="129">
        <v>409.49918500000001</v>
      </c>
    </row>
    <row r="4384" spans="1:10" hidden="1" x14ac:dyDescent="0.25">
      <c r="A4384" s="125">
        <v>926970</v>
      </c>
      <c r="B4384" s="125">
        <v>2003</v>
      </c>
      <c r="C4384" s="125">
        <v>9</v>
      </c>
      <c r="D4384" s="125">
        <v>2</v>
      </c>
      <c r="E4384" s="125">
        <v>2</v>
      </c>
      <c r="F4384" s="125">
        <v>375.59817500000003</v>
      </c>
      <c r="G4384" s="125">
        <v>0</v>
      </c>
      <c r="H4384" s="125">
        <v>409.49918500000001</v>
      </c>
      <c r="I4384" s="125">
        <v>376.08405199999999</v>
      </c>
      <c r="J4384" s="125">
        <v>375.59817500000003</v>
      </c>
    </row>
    <row r="4385" spans="1:10" hidden="1" x14ac:dyDescent="0.25">
      <c r="A4385" s="125">
        <v>926971</v>
      </c>
      <c r="B4385" s="125">
        <v>2003</v>
      </c>
      <c r="C4385" s="125">
        <v>9</v>
      </c>
      <c r="D4385" s="125">
        <v>2</v>
      </c>
      <c r="E4385" s="125">
        <v>3</v>
      </c>
      <c r="F4385" s="125">
        <v>323.57100200000002</v>
      </c>
      <c r="G4385" s="125">
        <v>4.8436599999999999</v>
      </c>
      <c r="H4385" s="125">
        <v>375.59817500000003</v>
      </c>
      <c r="I4385" s="125">
        <v>330.56395400000002</v>
      </c>
      <c r="J4385" s="125">
        <v>328.41466200000002</v>
      </c>
    </row>
    <row r="4386" spans="1:10" hidden="1" x14ac:dyDescent="0.25">
      <c r="A4386" s="125">
        <v>926972</v>
      </c>
      <c r="B4386" s="125">
        <v>2003</v>
      </c>
      <c r="C4386" s="125">
        <v>9</v>
      </c>
      <c r="D4386" s="125">
        <v>2</v>
      </c>
      <c r="E4386" s="125">
        <v>4</v>
      </c>
      <c r="F4386" s="125">
        <v>409.49918500000001</v>
      </c>
      <c r="G4386" s="125">
        <v>0</v>
      </c>
      <c r="H4386" s="125">
        <v>551.66264999999999</v>
      </c>
      <c r="I4386" s="125">
        <v>409.49918500000001</v>
      </c>
      <c r="J4386" s="125">
        <v>409.49918500000001</v>
      </c>
    </row>
    <row r="4387" spans="1:10" x14ac:dyDescent="0.25">
      <c r="A4387" s="125">
        <v>926973</v>
      </c>
      <c r="B4387" s="125">
        <v>2003</v>
      </c>
      <c r="C4387" s="125">
        <v>9</v>
      </c>
      <c r="D4387" s="125">
        <v>3</v>
      </c>
      <c r="E4387" s="125">
        <v>1</v>
      </c>
      <c r="F4387" s="129">
        <v>9390.7433590000001</v>
      </c>
      <c r="G4387" s="129">
        <v>0</v>
      </c>
      <c r="H4387" s="129">
        <v>11685.269700000001</v>
      </c>
      <c r="I4387" s="129">
        <v>9490.7760500000004</v>
      </c>
      <c r="J4387" s="129">
        <v>9390.7433590000001</v>
      </c>
    </row>
    <row r="4388" spans="1:10" hidden="1" x14ac:dyDescent="0.25">
      <c r="A4388" s="125">
        <v>926974</v>
      </c>
      <c r="B4388" s="125">
        <v>2003</v>
      </c>
      <c r="C4388" s="125">
        <v>9</v>
      </c>
      <c r="D4388" s="125">
        <v>3</v>
      </c>
      <c r="E4388" s="125">
        <v>2</v>
      </c>
      <c r="F4388" s="125">
        <v>8808.9493650000004</v>
      </c>
      <c r="G4388" s="125">
        <v>0</v>
      </c>
      <c r="H4388" s="125">
        <v>9390.7433590000001</v>
      </c>
      <c r="I4388" s="125">
        <v>8848.8974679999992</v>
      </c>
      <c r="J4388" s="125">
        <v>8808.9493650000004</v>
      </c>
    </row>
    <row r="4389" spans="1:10" hidden="1" x14ac:dyDescent="0.25">
      <c r="A4389" s="125">
        <v>926975</v>
      </c>
      <c r="B4389" s="125">
        <v>2003</v>
      </c>
      <c r="C4389" s="125">
        <v>9</v>
      </c>
      <c r="D4389" s="125">
        <v>3</v>
      </c>
      <c r="E4389" s="125">
        <v>3</v>
      </c>
      <c r="F4389" s="125">
        <v>7188.1726129999997</v>
      </c>
      <c r="G4389" s="125">
        <v>398.66726799999998</v>
      </c>
      <c r="H4389" s="125">
        <v>8808.9493650000004</v>
      </c>
      <c r="I4389" s="125">
        <v>8057.5459840000003</v>
      </c>
      <c r="J4389" s="125">
        <v>7586.8398809999999</v>
      </c>
    </row>
    <row r="4390" spans="1:10" hidden="1" x14ac:dyDescent="0.25">
      <c r="A4390" s="125">
        <v>926976</v>
      </c>
      <c r="B4390" s="125">
        <v>2003</v>
      </c>
      <c r="C4390" s="125">
        <v>9</v>
      </c>
      <c r="D4390" s="125">
        <v>3</v>
      </c>
      <c r="E4390" s="125">
        <v>4</v>
      </c>
      <c r="F4390" s="125">
        <v>261.14583699999997</v>
      </c>
      <c r="G4390" s="125">
        <v>0</v>
      </c>
      <c r="H4390" s="125">
        <v>323.57100200000002</v>
      </c>
      <c r="I4390" s="125">
        <v>262.80436800000001</v>
      </c>
      <c r="J4390" s="125">
        <v>261.14583699999997</v>
      </c>
    </row>
    <row r="4391" spans="1:10" x14ac:dyDescent="0.25">
      <c r="A4391" s="125">
        <v>926977</v>
      </c>
      <c r="B4391" s="125">
        <v>2003</v>
      </c>
      <c r="C4391" s="125">
        <v>9</v>
      </c>
      <c r="D4391" s="125">
        <v>4</v>
      </c>
      <c r="E4391" s="125">
        <v>1</v>
      </c>
      <c r="F4391" s="129">
        <v>671.38439800000003</v>
      </c>
      <c r="G4391" s="129">
        <v>0</v>
      </c>
      <c r="H4391" s="129">
        <v>822.3895</v>
      </c>
      <c r="I4391" s="129">
        <v>721.97574199999997</v>
      </c>
      <c r="J4391" s="129">
        <v>671.38439800000003</v>
      </c>
    </row>
    <row r="4392" spans="1:10" hidden="1" x14ac:dyDescent="0.25">
      <c r="A4392" s="125">
        <v>926978</v>
      </c>
      <c r="B4392" s="125">
        <v>2003</v>
      </c>
      <c r="C4392" s="125">
        <v>9</v>
      </c>
      <c r="D4392" s="125">
        <v>4</v>
      </c>
      <c r="E4392" s="125">
        <v>2</v>
      </c>
      <c r="F4392" s="125">
        <v>617.77348900000004</v>
      </c>
      <c r="G4392" s="125">
        <v>1.230791</v>
      </c>
      <c r="H4392" s="125">
        <v>671.38439800000003</v>
      </c>
      <c r="I4392" s="125">
        <v>646.87886700000001</v>
      </c>
      <c r="J4392" s="125">
        <v>619.00427999999999</v>
      </c>
    </row>
    <row r="4393" spans="1:10" hidden="1" x14ac:dyDescent="0.25">
      <c r="A4393" s="125">
        <v>926979</v>
      </c>
      <c r="B4393" s="125">
        <v>2003</v>
      </c>
      <c r="C4393" s="125">
        <v>9</v>
      </c>
      <c r="D4393" s="125">
        <v>4</v>
      </c>
      <c r="E4393" s="125">
        <v>3</v>
      </c>
      <c r="F4393" s="125">
        <v>268.64159000000001</v>
      </c>
      <c r="G4393" s="125">
        <v>272.19642099999999</v>
      </c>
      <c r="H4393" s="125">
        <v>617.77348900000004</v>
      </c>
      <c r="I4393" s="125">
        <v>584.228388</v>
      </c>
      <c r="J4393" s="125">
        <v>540.83801100000005</v>
      </c>
    </row>
    <row r="4394" spans="1:10" hidden="1" x14ac:dyDescent="0.25">
      <c r="A4394" s="125">
        <v>926980</v>
      </c>
      <c r="B4394" s="125">
        <v>2003</v>
      </c>
      <c r="C4394" s="125">
        <v>9</v>
      </c>
      <c r="D4394" s="125">
        <v>4</v>
      </c>
      <c r="E4394" s="125">
        <v>4</v>
      </c>
      <c r="F4394" s="125">
        <v>5955.871169</v>
      </c>
      <c r="G4394" s="125">
        <v>0</v>
      </c>
      <c r="H4394" s="125">
        <v>7188.1726129999997</v>
      </c>
      <c r="I4394" s="125">
        <v>6310.4967370000004</v>
      </c>
      <c r="J4394" s="125">
        <v>5955.871169</v>
      </c>
    </row>
    <row r="4395" spans="1:10" x14ac:dyDescent="0.25">
      <c r="A4395" s="125">
        <v>926981</v>
      </c>
      <c r="B4395" s="125">
        <v>2003</v>
      </c>
      <c r="C4395" s="125">
        <v>9</v>
      </c>
      <c r="D4395" s="125">
        <v>5</v>
      </c>
      <c r="E4395" s="125">
        <v>1</v>
      </c>
      <c r="F4395" s="129">
        <v>253.080478</v>
      </c>
      <c r="G4395" s="129">
        <v>0</v>
      </c>
      <c r="H4395" s="129">
        <v>298.22845000000001</v>
      </c>
      <c r="I4395" s="129">
        <v>280.45403399999998</v>
      </c>
      <c r="J4395" s="129">
        <v>253.080478</v>
      </c>
    </row>
    <row r="4396" spans="1:10" hidden="1" x14ac:dyDescent="0.25">
      <c r="A4396" s="125">
        <v>926982</v>
      </c>
      <c r="B4396" s="125">
        <v>2003</v>
      </c>
      <c r="C4396" s="125">
        <v>9</v>
      </c>
      <c r="D4396" s="125">
        <v>5</v>
      </c>
      <c r="E4396" s="125">
        <v>2</v>
      </c>
      <c r="F4396" s="125">
        <v>234.59309500000001</v>
      </c>
      <c r="G4396" s="125">
        <v>0</v>
      </c>
      <c r="H4396" s="125">
        <v>253.080478</v>
      </c>
      <c r="I4396" s="125">
        <v>248.67687799999999</v>
      </c>
      <c r="J4396" s="125">
        <v>234.59309500000001</v>
      </c>
    </row>
    <row r="4397" spans="1:10" hidden="1" x14ac:dyDescent="0.25">
      <c r="A4397" s="125">
        <v>926983</v>
      </c>
      <c r="B4397" s="125">
        <v>2003</v>
      </c>
      <c r="C4397" s="125">
        <v>9</v>
      </c>
      <c r="D4397" s="125">
        <v>5</v>
      </c>
      <c r="E4397" s="125">
        <v>3</v>
      </c>
      <c r="F4397" s="125">
        <v>0</v>
      </c>
      <c r="G4397" s="125">
        <v>226.46598499999999</v>
      </c>
      <c r="H4397" s="125">
        <v>234.59309500000001</v>
      </c>
      <c r="I4397" s="125">
        <v>228.493674</v>
      </c>
      <c r="J4397" s="125">
        <v>226.46598499999999</v>
      </c>
    </row>
    <row r="4398" spans="1:10" hidden="1" x14ac:dyDescent="0.25">
      <c r="A4398" s="125">
        <v>926984</v>
      </c>
      <c r="B4398" s="125">
        <v>2003</v>
      </c>
      <c r="C4398" s="125">
        <v>9</v>
      </c>
      <c r="D4398" s="125">
        <v>5</v>
      </c>
      <c r="E4398" s="125">
        <v>4</v>
      </c>
      <c r="F4398" s="125">
        <v>235.00028599999999</v>
      </c>
      <c r="G4398" s="125">
        <v>0</v>
      </c>
      <c r="H4398" s="125">
        <v>268.64159000000001</v>
      </c>
      <c r="I4398" s="125">
        <v>252.630551</v>
      </c>
      <c r="J4398" s="125">
        <v>235.00028599999999</v>
      </c>
    </row>
    <row r="4399" spans="1:10" x14ac:dyDescent="0.25">
      <c r="A4399" s="125">
        <v>926985</v>
      </c>
      <c r="B4399" s="125">
        <v>2003</v>
      </c>
      <c r="C4399" s="125">
        <v>11</v>
      </c>
      <c r="D4399" s="125">
        <v>2</v>
      </c>
      <c r="E4399" s="125">
        <v>1</v>
      </c>
      <c r="F4399" s="129">
        <v>6862.5214859999996</v>
      </c>
      <c r="G4399" s="129">
        <v>0</v>
      </c>
      <c r="H4399" s="129">
        <v>9244.9434000000001</v>
      </c>
      <c r="I4399" s="129">
        <v>6862.5214859999996</v>
      </c>
      <c r="J4399" s="129">
        <v>6862.5214859999996</v>
      </c>
    </row>
    <row r="4400" spans="1:10" hidden="1" x14ac:dyDescent="0.25">
      <c r="A4400" s="125">
        <v>926986</v>
      </c>
      <c r="B4400" s="125">
        <v>2003</v>
      </c>
      <c r="C4400" s="125">
        <v>11</v>
      </c>
      <c r="D4400" s="125">
        <v>2</v>
      </c>
      <c r="E4400" s="125">
        <v>2</v>
      </c>
      <c r="F4400" s="125">
        <v>6297.1861319999998</v>
      </c>
      <c r="G4400" s="125">
        <v>0</v>
      </c>
      <c r="H4400" s="125">
        <v>6862.5214859999996</v>
      </c>
      <c r="I4400" s="125">
        <v>6302.5397329999996</v>
      </c>
      <c r="J4400" s="125">
        <v>6297.1861319999998</v>
      </c>
    </row>
    <row r="4401" spans="1:10" hidden="1" x14ac:dyDescent="0.25">
      <c r="A4401" s="125">
        <v>926987</v>
      </c>
      <c r="B4401" s="125">
        <v>2003</v>
      </c>
      <c r="C4401" s="125">
        <v>11</v>
      </c>
      <c r="D4401" s="125">
        <v>2</v>
      </c>
      <c r="E4401" s="125">
        <v>3</v>
      </c>
      <c r="F4401" s="125">
        <v>5496.0881589999999</v>
      </c>
      <c r="G4401" s="125">
        <v>12.796644000000001</v>
      </c>
      <c r="H4401" s="125">
        <v>6297.1861319999998</v>
      </c>
      <c r="I4401" s="125">
        <v>5542.153515</v>
      </c>
      <c r="J4401" s="125">
        <v>5508.8848019999996</v>
      </c>
    </row>
    <row r="4402" spans="1:10" hidden="1" x14ac:dyDescent="0.25">
      <c r="A4402" s="125">
        <v>926988</v>
      </c>
      <c r="B4402" s="125">
        <v>2003</v>
      </c>
      <c r="C4402" s="125">
        <v>11</v>
      </c>
      <c r="D4402" s="125">
        <v>2</v>
      </c>
      <c r="E4402" s="125">
        <v>4</v>
      </c>
      <c r="F4402" s="125">
        <v>6862.5214859999996</v>
      </c>
      <c r="G4402" s="125">
        <v>0</v>
      </c>
      <c r="H4402" s="125">
        <v>9244.9434000000001</v>
      </c>
      <c r="I4402" s="125">
        <v>6862.5214859999996</v>
      </c>
      <c r="J4402" s="125">
        <v>6862.5214859999996</v>
      </c>
    </row>
    <row r="4403" spans="1:10" x14ac:dyDescent="0.25">
      <c r="A4403" s="125">
        <v>926989</v>
      </c>
      <c r="B4403" s="125">
        <v>2003</v>
      </c>
      <c r="C4403" s="125">
        <v>11</v>
      </c>
      <c r="D4403" s="125">
        <v>3</v>
      </c>
      <c r="E4403" s="125">
        <v>1</v>
      </c>
      <c r="F4403" s="129">
        <v>3377.4076180000002</v>
      </c>
      <c r="G4403" s="129">
        <v>0</v>
      </c>
      <c r="H4403" s="129">
        <v>4196.8226999999997</v>
      </c>
      <c r="I4403" s="129">
        <v>3408.6593969999999</v>
      </c>
      <c r="J4403" s="129">
        <v>3377.4076180000002</v>
      </c>
    </row>
    <row r="4404" spans="1:10" hidden="1" x14ac:dyDescent="0.25">
      <c r="A4404" s="125">
        <v>926990</v>
      </c>
      <c r="B4404" s="125">
        <v>2003</v>
      </c>
      <c r="C4404" s="125">
        <v>11</v>
      </c>
      <c r="D4404" s="125">
        <v>3</v>
      </c>
      <c r="E4404" s="125">
        <v>2</v>
      </c>
      <c r="F4404" s="125">
        <v>3167.9156499999999</v>
      </c>
      <c r="G4404" s="125">
        <v>0</v>
      </c>
      <c r="H4404" s="125">
        <v>3377.4076180000002</v>
      </c>
      <c r="I4404" s="125">
        <v>3182.5311980000001</v>
      </c>
      <c r="J4404" s="125">
        <v>3167.9156499999999</v>
      </c>
    </row>
    <row r="4405" spans="1:10" hidden="1" x14ac:dyDescent="0.25">
      <c r="A4405" s="125">
        <v>926991</v>
      </c>
      <c r="B4405" s="125">
        <v>2003</v>
      </c>
      <c r="C4405" s="125">
        <v>11</v>
      </c>
      <c r="D4405" s="125">
        <v>3</v>
      </c>
      <c r="E4405" s="125">
        <v>3</v>
      </c>
      <c r="F4405" s="125">
        <v>2530.3956320000002</v>
      </c>
      <c r="G4405" s="125">
        <v>239.69509199999999</v>
      </c>
      <c r="H4405" s="125">
        <v>3167.9156499999999</v>
      </c>
      <c r="I4405" s="125">
        <v>2897.6924450000001</v>
      </c>
      <c r="J4405" s="125">
        <v>2770.0907229999998</v>
      </c>
    </row>
    <row r="4406" spans="1:10" hidden="1" x14ac:dyDescent="0.25">
      <c r="A4406" s="125">
        <v>926992</v>
      </c>
      <c r="B4406" s="125">
        <v>2003</v>
      </c>
      <c r="C4406" s="125">
        <v>11</v>
      </c>
      <c r="D4406" s="125">
        <v>3</v>
      </c>
      <c r="E4406" s="125">
        <v>4</v>
      </c>
      <c r="F4406" s="125">
        <v>4432.3303580000002</v>
      </c>
      <c r="G4406" s="125">
        <v>0</v>
      </c>
      <c r="H4406" s="125">
        <v>5496.0881589999999</v>
      </c>
      <c r="I4406" s="125">
        <v>4463.9228030000004</v>
      </c>
      <c r="J4406" s="125">
        <v>4432.3303580000002</v>
      </c>
    </row>
    <row r="4407" spans="1:10" x14ac:dyDescent="0.25">
      <c r="A4407" s="125">
        <v>926993</v>
      </c>
      <c r="B4407" s="125">
        <v>2003</v>
      </c>
      <c r="C4407" s="125">
        <v>11</v>
      </c>
      <c r="D4407" s="125">
        <v>4</v>
      </c>
      <c r="E4407" s="125">
        <v>1</v>
      </c>
      <c r="F4407" s="129">
        <v>2031.493993</v>
      </c>
      <c r="G4407" s="129">
        <v>0</v>
      </c>
      <c r="H4407" s="129">
        <v>2431.3739999999998</v>
      </c>
      <c r="I4407" s="129">
        <v>2134.5032350000001</v>
      </c>
      <c r="J4407" s="129">
        <v>2031.493993</v>
      </c>
    </row>
    <row r="4408" spans="1:10" hidden="1" x14ac:dyDescent="0.25">
      <c r="A4408" s="125">
        <v>926994</v>
      </c>
      <c r="B4408" s="125">
        <v>2003</v>
      </c>
      <c r="C4408" s="125">
        <v>11</v>
      </c>
      <c r="D4408" s="125">
        <v>4</v>
      </c>
      <c r="E4408" s="125">
        <v>2</v>
      </c>
      <c r="F4408" s="125">
        <v>1754.724504</v>
      </c>
      <c r="G4408" s="125">
        <v>121.60814000000001</v>
      </c>
      <c r="H4408" s="125">
        <v>2031.493993</v>
      </c>
      <c r="I4408" s="125">
        <v>1957.344462</v>
      </c>
      <c r="J4408" s="125">
        <v>1876.3326440000001</v>
      </c>
    </row>
    <row r="4409" spans="1:10" hidden="1" x14ac:dyDescent="0.25">
      <c r="A4409" s="125">
        <v>926995</v>
      </c>
      <c r="B4409" s="125">
        <v>2003</v>
      </c>
      <c r="C4409" s="125">
        <v>11</v>
      </c>
      <c r="D4409" s="125">
        <v>4</v>
      </c>
      <c r="E4409" s="125">
        <v>3</v>
      </c>
      <c r="F4409" s="125">
        <v>470.24247500000001</v>
      </c>
      <c r="G4409" s="125">
        <v>1091.391513</v>
      </c>
      <c r="H4409" s="125">
        <v>1754.724504</v>
      </c>
      <c r="I4409" s="125">
        <v>1659.442963</v>
      </c>
      <c r="J4409" s="125">
        <v>1561.633988</v>
      </c>
    </row>
    <row r="4410" spans="1:10" hidden="1" x14ac:dyDescent="0.25">
      <c r="A4410" s="125">
        <v>926996</v>
      </c>
      <c r="B4410" s="125">
        <v>2003</v>
      </c>
      <c r="C4410" s="125">
        <v>11</v>
      </c>
      <c r="D4410" s="125">
        <v>4</v>
      </c>
      <c r="E4410" s="125">
        <v>4</v>
      </c>
      <c r="F4410" s="125">
        <v>2137.6583059999998</v>
      </c>
      <c r="G4410" s="125">
        <v>0</v>
      </c>
      <c r="H4410" s="125">
        <v>2530.3956320000002</v>
      </c>
      <c r="I4410" s="125">
        <v>2221.4343250000002</v>
      </c>
      <c r="J4410" s="125">
        <v>2137.6583059999998</v>
      </c>
    </row>
    <row r="4411" spans="1:10" x14ac:dyDescent="0.25">
      <c r="A4411" s="125">
        <v>926997</v>
      </c>
      <c r="B4411" s="125">
        <v>2003</v>
      </c>
      <c r="C4411" s="125">
        <v>11</v>
      </c>
      <c r="D4411" s="125">
        <v>5</v>
      </c>
      <c r="E4411" s="125">
        <v>1</v>
      </c>
      <c r="F4411" s="129">
        <v>319.695944</v>
      </c>
      <c r="G4411" s="129">
        <v>0</v>
      </c>
      <c r="H4411" s="129">
        <v>380.8972</v>
      </c>
      <c r="I4411" s="129">
        <v>358.19572699999998</v>
      </c>
      <c r="J4411" s="129">
        <v>319.695944</v>
      </c>
    </row>
    <row r="4412" spans="1:10" hidden="1" x14ac:dyDescent="0.25">
      <c r="A4412" s="125">
        <v>926998</v>
      </c>
      <c r="B4412" s="125">
        <v>2003</v>
      </c>
      <c r="C4412" s="125">
        <v>11</v>
      </c>
      <c r="D4412" s="125">
        <v>5</v>
      </c>
      <c r="E4412" s="125">
        <v>2</v>
      </c>
      <c r="F4412" s="125">
        <v>304.88328300000001</v>
      </c>
      <c r="G4412" s="125">
        <v>8.1709309999999995</v>
      </c>
      <c r="H4412" s="125">
        <v>319.695944</v>
      </c>
      <c r="I4412" s="125">
        <v>314.13323400000002</v>
      </c>
      <c r="J4412" s="125">
        <v>313.054214</v>
      </c>
    </row>
    <row r="4413" spans="1:10" hidden="1" x14ac:dyDescent="0.25">
      <c r="A4413" s="125">
        <v>926999</v>
      </c>
      <c r="B4413" s="125">
        <v>2003</v>
      </c>
      <c r="C4413" s="125">
        <v>11</v>
      </c>
      <c r="D4413" s="125">
        <v>5</v>
      </c>
      <c r="E4413" s="125">
        <v>3</v>
      </c>
      <c r="F4413" s="125">
        <v>0</v>
      </c>
      <c r="G4413" s="125">
        <v>295.82070199999998</v>
      </c>
      <c r="H4413" s="125">
        <v>304.88328300000001</v>
      </c>
      <c r="I4413" s="125">
        <v>296.95631800000001</v>
      </c>
      <c r="J4413" s="125">
        <v>295.82070199999998</v>
      </c>
    </row>
    <row r="4414" spans="1:10" hidden="1" x14ac:dyDescent="0.25">
      <c r="A4414" s="125">
        <v>927000</v>
      </c>
      <c r="B4414" s="125">
        <v>2003</v>
      </c>
      <c r="C4414" s="125">
        <v>11</v>
      </c>
      <c r="D4414" s="125">
        <v>5</v>
      </c>
      <c r="E4414" s="125">
        <v>4</v>
      </c>
      <c r="F4414" s="125">
        <v>404.66852299999999</v>
      </c>
      <c r="G4414" s="125">
        <v>0</v>
      </c>
      <c r="H4414" s="125">
        <v>470.24247500000001</v>
      </c>
      <c r="I4414" s="125">
        <v>442.21602300000001</v>
      </c>
      <c r="J4414" s="125">
        <v>404.66852299999999</v>
      </c>
    </row>
    <row r="4415" spans="1:10" x14ac:dyDescent="0.25">
      <c r="A4415" s="125">
        <v>927001</v>
      </c>
      <c r="B4415" s="125">
        <v>2003</v>
      </c>
      <c r="C4415" s="125">
        <v>12</v>
      </c>
      <c r="D4415" s="125">
        <v>2</v>
      </c>
      <c r="E4415" s="125">
        <v>1</v>
      </c>
      <c r="F4415" s="129">
        <v>7142.3020759999999</v>
      </c>
      <c r="G4415" s="129">
        <v>0</v>
      </c>
      <c r="H4415" s="129">
        <v>9621.8538000000008</v>
      </c>
      <c r="I4415" s="129">
        <v>7142.3020759999999</v>
      </c>
      <c r="J4415" s="129">
        <v>7142.3020759999999</v>
      </c>
    </row>
    <row r="4416" spans="1:10" hidden="1" x14ac:dyDescent="0.25">
      <c r="A4416" s="125">
        <v>927002</v>
      </c>
      <c r="B4416" s="125">
        <v>2003</v>
      </c>
      <c r="C4416" s="125">
        <v>12</v>
      </c>
      <c r="D4416" s="125">
        <v>2</v>
      </c>
      <c r="E4416" s="125">
        <v>2</v>
      </c>
      <c r="F4416" s="125">
        <v>6553.9183629999998</v>
      </c>
      <c r="G4416" s="125">
        <v>0</v>
      </c>
      <c r="H4416" s="125">
        <v>7142.3020759999999</v>
      </c>
      <c r="I4416" s="125">
        <v>6559.4902259999999</v>
      </c>
      <c r="J4416" s="125">
        <v>6553.9183629999998</v>
      </c>
    </row>
    <row r="4417" spans="1:10" hidden="1" x14ac:dyDescent="0.25">
      <c r="A4417" s="125">
        <v>927003</v>
      </c>
      <c r="B4417" s="125">
        <v>2003</v>
      </c>
      <c r="C4417" s="125">
        <v>12</v>
      </c>
      <c r="D4417" s="125">
        <v>2</v>
      </c>
      <c r="E4417" s="125">
        <v>3</v>
      </c>
      <c r="F4417" s="125">
        <v>5720.16014</v>
      </c>
      <c r="G4417" s="125">
        <v>13.318355</v>
      </c>
      <c r="H4417" s="125">
        <v>6553.9183629999998</v>
      </c>
      <c r="I4417" s="125">
        <v>5768.1035510000002</v>
      </c>
      <c r="J4417" s="125">
        <v>5733.4784950000003</v>
      </c>
    </row>
    <row r="4418" spans="1:10" hidden="1" x14ac:dyDescent="0.25">
      <c r="A4418" s="125">
        <v>927004</v>
      </c>
      <c r="B4418" s="125">
        <v>2003</v>
      </c>
      <c r="C4418" s="125">
        <v>12</v>
      </c>
      <c r="D4418" s="125">
        <v>2</v>
      </c>
      <c r="E4418" s="125">
        <v>4</v>
      </c>
      <c r="F4418" s="125">
        <v>7142.3020759999999</v>
      </c>
      <c r="G4418" s="125">
        <v>0</v>
      </c>
      <c r="H4418" s="125">
        <v>9621.8538000000008</v>
      </c>
      <c r="I4418" s="125">
        <v>7142.3020759999999</v>
      </c>
      <c r="J4418" s="125">
        <v>7142.3020759999999</v>
      </c>
    </row>
    <row r="4419" spans="1:10" x14ac:dyDescent="0.25">
      <c r="A4419" s="125">
        <v>927005</v>
      </c>
      <c r="B4419" s="125">
        <v>2003</v>
      </c>
      <c r="C4419" s="125">
        <v>12</v>
      </c>
      <c r="D4419" s="125">
        <v>3</v>
      </c>
      <c r="E4419" s="125">
        <v>1</v>
      </c>
      <c r="F4419" s="129">
        <v>2337.2201439999999</v>
      </c>
      <c r="G4419" s="129">
        <v>0</v>
      </c>
      <c r="H4419" s="129">
        <v>2904.2685000000001</v>
      </c>
      <c r="I4419" s="129">
        <v>2358.8468760000001</v>
      </c>
      <c r="J4419" s="129">
        <v>2337.2201439999999</v>
      </c>
    </row>
    <row r="4420" spans="1:10" hidden="1" x14ac:dyDescent="0.25">
      <c r="A4420" s="125">
        <v>927006</v>
      </c>
      <c r="B4420" s="125">
        <v>2003</v>
      </c>
      <c r="C4420" s="125">
        <v>12</v>
      </c>
      <c r="D4420" s="125">
        <v>3</v>
      </c>
      <c r="E4420" s="125">
        <v>2</v>
      </c>
      <c r="F4420" s="125">
        <v>2192.248349</v>
      </c>
      <c r="G4420" s="125">
        <v>0</v>
      </c>
      <c r="H4420" s="125">
        <v>2337.2201439999999</v>
      </c>
      <c r="I4420" s="125">
        <v>2202.3625419999998</v>
      </c>
      <c r="J4420" s="125">
        <v>2192.248349</v>
      </c>
    </row>
    <row r="4421" spans="1:10" hidden="1" x14ac:dyDescent="0.25">
      <c r="A4421" s="125">
        <v>927007</v>
      </c>
      <c r="B4421" s="125">
        <v>2003</v>
      </c>
      <c r="C4421" s="125">
        <v>12</v>
      </c>
      <c r="D4421" s="125">
        <v>3</v>
      </c>
      <c r="E4421" s="125">
        <v>3</v>
      </c>
      <c r="F4421" s="125">
        <v>1748.6117469999999</v>
      </c>
      <c r="G4421" s="125">
        <v>165.63957300000001</v>
      </c>
      <c r="H4421" s="125">
        <v>2192.248349</v>
      </c>
      <c r="I4421" s="125">
        <v>2005.249564</v>
      </c>
      <c r="J4421" s="125">
        <v>1914.251321</v>
      </c>
    </row>
    <row r="4422" spans="1:10" hidden="1" x14ac:dyDescent="0.25">
      <c r="A4422" s="125">
        <v>927008</v>
      </c>
      <c r="B4422" s="125">
        <v>2003</v>
      </c>
      <c r="C4422" s="125">
        <v>12</v>
      </c>
      <c r="D4422" s="125">
        <v>3</v>
      </c>
      <c r="E4422" s="125">
        <v>4</v>
      </c>
      <c r="F4422" s="125">
        <v>4613.0336180000004</v>
      </c>
      <c r="G4422" s="125">
        <v>0</v>
      </c>
      <c r="H4422" s="125">
        <v>5720.16014</v>
      </c>
      <c r="I4422" s="125">
        <v>4645.9140660000003</v>
      </c>
      <c r="J4422" s="125">
        <v>4613.0336180000004</v>
      </c>
    </row>
    <row r="4423" spans="1:10" x14ac:dyDescent="0.25">
      <c r="A4423" s="125">
        <v>927009</v>
      </c>
      <c r="B4423" s="125">
        <v>2003</v>
      </c>
      <c r="C4423" s="125">
        <v>12</v>
      </c>
      <c r="D4423" s="125">
        <v>4</v>
      </c>
      <c r="E4423" s="125">
        <v>1</v>
      </c>
      <c r="F4423" s="129">
        <v>1401.2403469999999</v>
      </c>
      <c r="G4423" s="129">
        <v>0</v>
      </c>
      <c r="H4423" s="129">
        <v>1677.0609999999999</v>
      </c>
      <c r="I4423" s="129">
        <v>1472.2918520000001</v>
      </c>
      <c r="J4423" s="129">
        <v>1401.2403469999999</v>
      </c>
    </row>
    <row r="4424" spans="1:10" hidden="1" x14ac:dyDescent="0.25">
      <c r="A4424" s="125">
        <v>927010</v>
      </c>
      <c r="B4424" s="125">
        <v>2003</v>
      </c>
      <c r="C4424" s="125">
        <v>12</v>
      </c>
      <c r="D4424" s="125">
        <v>4</v>
      </c>
      <c r="E4424" s="125">
        <v>2</v>
      </c>
      <c r="F4424" s="125">
        <v>1210.3362259999999</v>
      </c>
      <c r="G4424" s="125">
        <v>83.880253999999994</v>
      </c>
      <c r="H4424" s="125">
        <v>1401.2403469999999</v>
      </c>
      <c r="I4424" s="125">
        <v>1350.0950740000001</v>
      </c>
      <c r="J4424" s="125">
        <v>1294.21648</v>
      </c>
    </row>
    <row r="4425" spans="1:10" hidden="1" x14ac:dyDescent="0.25">
      <c r="A4425" s="125">
        <v>927011</v>
      </c>
      <c r="B4425" s="125">
        <v>2003</v>
      </c>
      <c r="C4425" s="125">
        <v>12</v>
      </c>
      <c r="D4425" s="125">
        <v>4</v>
      </c>
      <c r="E4425" s="125">
        <v>3</v>
      </c>
      <c r="F4425" s="125">
        <v>323.54684900000001</v>
      </c>
      <c r="G4425" s="125">
        <v>750.92384000000004</v>
      </c>
      <c r="H4425" s="125">
        <v>1210.3362259999999</v>
      </c>
      <c r="I4425" s="125">
        <v>1144.614969</v>
      </c>
      <c r="J4425" s="125">
        <v>1074.470689</v>
      </c>
    </row>
    <row r="4426" spans="1:10" hidden="1" x14ac:dyDescent="0.25">
      <c r="A4426" s="125">
        <v>927012</v>
      </c>
      <c r="B4426" s="125">
        <v>2003</v>
      </c>
      <c r="C4426" s="125">
        <v>12</v>
      </c>
      <c r="D4426" s="125">
        <v>4</v>
      </c>
      <c r="E4426" s="125">
        <v>4</v>
      </c>
      <c r="F4426" s="125">
        <v>1477.213436</v>
      </c>
      <c r="G4426" s="125">
        <v>0</v>
      </c>
      <c r="H4426" s="125">
        <v>1748.6117469999999</v>
      </c>
      <c r="I4426" s="125">
        <v>1535.1062529999999</v>
      </c>
      <c r="J4426" s="125">
        <v>1477.213436</v>
      </c>
    </row>
    <row r="4427" spans="1:10" x14ac:dyDescent="0.25">
      <c r="A4427" s="125">
        <v>927013</v>
      </c>
      <c r="B4427" s="125">
        <v>2003</v>
      </c>
      <c r="C4427" s="125">
        <v>12</v>
      </c>
      <c r="D4427" s="125">
        <v>5</v>
      </c>
      <c r="E4427" s="125">
        <v>1</v>
      </c>
      <c r="F4427" s="129">
        <v>219.795389</v>
      </c>
      <c r="G4427" s="129">
        <v>0</v>
      </c>
      <c r="H4427" s="129">
        <v>261.87209999999999</v>
      </c>
      <c r="I4427" s="129">
        <v>246.264523</v>
      </c>
      <c r="J4427" s="129">
        <v>219.795389</v>
      </c>
    </row>
    <row r="4428" spans="1:10" hidden="1" x14ac:dyDescent="0.25">
      <c r="A4428" s="125">
        <v>927014</v>
      </c>
      <c r="B4428" s="125">
        <v>2003</v>
      </c>
      <c r="C4428" s="125">
        <v>12</v>
      </c>
      <c r="D4428" s="125">
        <v>5</v>
      </c>
      <c r="E4428" s="125">
        <v>2</v>
      </c>
      <c r="F4428" s="125">
        <v>209.611479</v>
      </c>
      <c r="G4428" s="125">
        <v>5.6176279999999998</v>
      </c>
      <c r="H4428" s="125">
        <v>219.795389</v>
      </c>
      <c r="I4428" s="125">
        <v>215.97094899999999</v>
      </c>
      <c r="J4428" s="125">
        <v>215.229108</v>
      </c>
    </row>
    <row r="4429" spans="1:10" hidden="1" x14ac:dyDescent="0.25">
      <c r="A4429" s="125">
        <v>927015</v>
      </c>
      <c r="B4429" s="125">
        <v>2003</v>
      </c>
      <c r="C4429" s="125">
        <v>12</v>
      </c>
      <c r="D4429" s="125">
        <v>5</v>
      </c>
      <c r="E4429" s="125">
        <v>3</v>
      </c>
      <c r="F4429" s="125">
        <v>0</v>
      </c>
      <c r="G4429" s="125">
        <v>203.38082900000001</v>
      </c>
      <c r="H4429" s="125">
        <v>209.611479</v>
      </c>
      <c r="I4429" s="125">
        <v>204.16158100000001</v>
      </c>
      <c r="J4429" s="125">
        <v>203.38082900000001</v>
      </c>
    </row>
    <row r="4430" spans="1:10" hidden="1" x14ac:dyDescent="0.25">
      <c r="A4430" s="125">
        <v>927016</v>
      </c>
      <c r="B4430" s="125">
        <v>2003</v>
      </c>
      <c r="C4430" s="125">
        <v>12</v>
      </c>
      <c r="D4430" s="125">
        <v>5</v>
      </c>
      <c r="E4430" s="125">
        <v>4</v>
      </c>
      <c r="F4430" s="125">
        <v>278.42917699999998</v>
      </c>
      <c r="G4430" s="125">
        <v>0</v>
      </c>
      <c r="H4430" s="125">
        <v>323.54684900000001</v>
      </c>
      <c r="I4430" s="125">
        <v>304.26345700000002</v>
      </c>
      <c r="J4430" s="125">
        <v>278.42917699999998</v>
      </c>
    </row>
    <row r="4431" spans="1:10" x14ac:dyDescent="0.25">
      <c r="A4431" s="125">
        <v>927017</v>
      </c>
      <c r="B4431" s="125">
        <v>2003</v>
      </c>
      <c r="C4431" s="125">
        <v>13</v>
      </c>
      <c r="D4431" s="125">
        <v>2</v>
      </c>
      <c r="E4431" s="125">
        <v>1</v>
      </c>
      <c r="F4431" s="129">
        <v>6211.7290949999997</v>
      </c>
      <c r="G4431" s="129">
        <v>0</v>
      </c>
      <c r="H4431" s="129">
        <v>8471.2008000000005</v>
      </c>
      <c r="I4431" s="129">
        <v>6288.1723540000003</v>
      </c>
      <c r="J4431" s="129">
        <v>6211.7290949999997</v>
      </c>
    </row>
    <row r="4432" spans="1:10" hidden="1" x14ac:dyDescent="0.25">
      <c r="A4432" s="125">
        <v>927018</v>
      </c>
      <c r="B4432" s="125">
        <v>2003</v>
      </c>
      <c r="C4432" s="125">
        <v>13</v>
      </c>
      <c r="D4432" s="125">
        <v>2</v>
      </c>
      <c r="E4432" s="125">
        <v>2</v>
      </c>
      <c r="F4432" s="125">
        <v>5692.6865109999999</v>
      </c>
      <c r="G4432" s="125">
        <v>0</v>
      </c>
      <c r="H4432" s="125">
        <v>6211.7290949999997</v>
      </c>
      <c r="I4432" s="125">
        <v>5704.8519999999999</v>
      </c>
      <c r="J4432" s="125">
        <v>5692.6865109999999</v>
      </c>
    </row>
    <row r="4433" spans="1:10" hidden="1" x14ac:dyDescent="0.25">
      <c r="A4433" s="125">
        <v>927019</v>
      </c>
      <c r="B4433" s="125">
        <v>2003</v>
      </c>
      <c r="C4433" s="125">
        <v>13</v>
      </c>
      <c r="D4433" s="125">
        <v>2</v>
      </c>
      <c r="E4433" s="125">
        <v>3</v>
      </c>
      <c r="F4433" s="125">
        <v>4747.7901000000002</v>
      </c>
      <c r="G4433" s="125">
        <v>181.77587199999999</v>
      </c>
      <c r="H4433" s="125">
        <v>5692.6865109999999</v>
      </c>
      <c r="I4433" s="125">
        <v>5010.1333979999999</v>
      </c>
      <c r="J4433" s="125">
        <v>4929.5659720000003</v>
      </c>
    </row>
    <row r="4434" spans="1:10" hidden="1" x14ac:dyDescent="0.25">
      <c r="A4434" s="125">
        <v>927020</v>
      </c>
      <c r="B4434" s="125">
        <v>2003</v>
      </c>
      <c r="C4434" s="125">
        <v>13</v>
      </c>
      <c r="D4434" s="125">
        <v>2</v>
      </c>
      <c r="E4434" s="125">
        <v>4</v>
      </c>
      <c r="F4434" s="125">
        <v>6244.0119860000004</v>
      </c>
      <c r="G4434" s="125">
        <v>0</v>
      </c>
      <c r="H4434" s="125">
        <v>8471.2008000000005</v>
      </c>
      <c r="I4434" s="125">
        <v>6288.1723540000003</v>
      </c>
      <c r="J4434" s="125">
        <v>6244.0119860000004</v>
      </c>
    </row>
    <row r="4435" spans="1:10" x14ac:dyDescent="0.25">
      <c r="A4435" s="125">
        <v>927021</v>
      </c>
      <c r="B4435" s="125">
        <v>2003</v>
      </c>
      <c r="C4435" s="125">
        <v>13</v>
      </c>
      <c r="D4435" s="125">
        <v>3</v>
      </c>
      <c r="E4435" s="125">
        <v>1</v>
      </c>
      <c r="F4435" s="129">
        <v>7922.5554549999997</v>
      </c>
      <c r="G4435" s="129">
        <v>0</v>
      </c>
      <c r="H4435" s="129">
        <v>10194.131299999999</v>
      </c>
      <c r="I4435" s="129">
        <v>8279.6734419999993</v>
      </c>
      <c r="J4435" s="129">
        <v>7922.5554549999997</v>
      </c>
    </row>
    <row r="4436" spans="1:10" hidden="1" x14ac:dyDescent="0.25">
      <c r="A4436" s="125">
        <v>927022</v>
      </c>
      <c r="B4436" s="125">
        <v>2003</v>
      </c>
      <c r="C4436" s="125">
        <v>13</v>
      </c>
      <c r="D4436" s="125">
        <v>3</v>
      </c>
      <c r="E4436" s="125">
        <v>2</v>
      </c>
      <c r="F4436" s="125">
        <v>7362.5836140000001</v>
      </c>
      <c r="G4436" s="125">
        <v>0</v>
      </c>
      <c r="H4436" s="125">
        <v>7922.5554549999997</v>
      </c>
      <c r="I4436" s="125">
        <v>7465.4240049999999</v>
      </c>
      <c r="J4436" s="125">
        <v>7362.5836140000001</v>
      </c>
    </row>
    <row r="4437" spans="1:10" hidden="1" x14ac:dyDescent="0.25">
      <c r="A4437" s="125">
        <v>927023</v>
      </c>
      <c r="B4437" s="125">
        <v>2003</v>
      </c>
      <c r="C4437" s="125">
        <v>13</v>
      </c>
      <c r="D4437" s="125">
        <v>3</v>
      </c>
      <c r="E4437" s="125">
        <v>3</v>
      </c>
      <c r="F4437" s="125">
        <v>4862.9226310000004</v>
      </c>
      <c r="G4437" s="125">
        <v>1589.493389</v>
      </c>
      <c r="H4437" s="125">
        <v>7362.5836140000001</v>
      </c>
      <c r="I4437" s="125">
        <v>6734.5552319999997</v>
      </c>
      <c r="J4437" s="125">
        <v>6452.4160199999997</v>
      </c>
    </row>
    <row r="4438" spans="1:10" hidden="1" x14ac:dyDescent="0.25">
      <c r="A4438" s="125">
        <v>927024</v>
      </c>
      <c r="B4438" s="125">
        <v>2003</v>
      </c>
      <c r="C4438" s="125">
        <v>13</v>
      </c>
      <c r="D4438" s="125">
        <v>3</v>
      </c>
      <c r="E4438" s="125">
        <v>4</v>
      </c>
      <c r="F4438" s="125">
        <v>3712.5588069999999</v>
      </c>
      <c r="G4438" s="125">
        <v>0</v>
      </c>
      <c r="H4438" s="125">
        <v>4747.7901000000002</v>
      </c>
      <c r="I4438" s="125">
        <v>3856.155119</v>
      </c>
      <c r="J4438" s="125">
        <v>3712.5588069999999</v>
      </c>
    </row>
    <row r="4439" spans="1:10" x14ac:dyDescent="0.25">
      <c r="A4439" s="125">
        <v>927025</v>
      </c>
      <c r="B4439" s="125">
        <v>2003</v>
      </c>
      <c r="C4439" s="125">
        <v>13</v>
      </c>
      <c r="D4439" s="125">
        <v>4</v>
      </c>
      <c r="E4439" s="125">
        <v>1</v>
      </c>
      <c r="F4439" s="129">
        <v>4085.5457529999999</v>
      </c>
      <c r="G4439" s="129">
        <v>0</v>
      </c>
      <c r="H4439" s="129">
        <v>4818.1249500000004</v>
      </c>
      <c r="I4439" s="129">
        <v>4229.8318939999999</v>
      </c>
      <c r="J4439" s="129">
        <v>4085.5457529999999</v>
      </c>
    </row>
    <row r="4440" spans="1:10" hidden="1" x14ac:dyDescent="0.25">
      <c r="A4440" s="125">
        <v>927026</v>
      </c>
      <c r="B4440" s="125">
        <v>2003</v>
      </c>
      <c r="C4440" s="125">
        <v>13</v>
      </c>
      <c r="D4440" s="125">
        <v>4</v>
      </c>
      <c r="E4440" s="125">
        <v>2</v>
      </c>
      <c r="F4440" s="125">
        <v>3794.0652020000002</v>
      </c>
      <c r="G4440" s="125">
        <v>0</v>
      </c>
      <c r="H4440" s="125">
        <v>4085.5457529999999</v>
      </c>
      <c r="I4440" s="125">
        <v>3936.4233330000002</v>
      </c>
      <c r="J4440" s="125">
        <v>3794.0652020000002</v>
      </c>
    </row>
    <row r="4441" spans="1:10" hidden="1" x14ac:dyDescent="0.25">
      <c r="A4441" s="125">
        <v>927027</v>
      </c>
      <c r="B4441" s="125">
        <v>2003</v>
      </c>
      <c r="C4441" s="125">
        <v>13</v>
      </c>
      <c r="D4441" s="125">
        <v>4</v>
      </c>
      <c r="E4441" s="125">
        <v>3</v>
      </c>
      <c r="F4441" s="125">
        <v>311.94971099999998</v>
      </c>
      <c r="G4441" s="125">
        <v>3201.1462329999999</v>
      </c>
      <c r="H4441" s="125">
        <v>3794.0652020000002</v>
      </c>
      <c r="I4441" s="125">
        <v>3588.0474610000001</v>
      </c>
      <c r="J4441" s="125">
        <v>3513.0959440000001</v>
      </c>
    </row>
    <row r="4442" spans="1:10" hidden="1" x14ac:dyDescent="0.25">
      <c r="A4442" s="125">
        <v>927028</v>
      </c>
      <c r="B4442" s="125">
        <v>2003</v>
      </c>
      <c r="C4442" s="125">
        <v>13</v>
      </c>
      <c r="D4442" s="125">
        <v>4</v>
      </c>
      <c r="E4442" s="125">
        <v>4</v>
      </c>
      <c r="F4442" s="125">
        <v>4155.027306</v>
      </c>
      <c r="G4442" s="125">
        <v>0</v>
      </c>
      <c r="H4442" s="125">
        <v>4862.9226310000004</v>
      </c>
      <c r="I4442" s="125">
        <v>4269.1597780000002</v>
      </c>
      <c r="J4442" s="125">
        <v>4155.027306</v>
      </c>
    </row>
    <row r="4443" spans="1:10" x14ac:dyDescent="0.25">
      <c r="A4443" s="125">
        <v>927029</v>
      </c>
      <c r="B4443" s="125">
        <v>2003</v>
      </c>
      <c r="C4443" s="125">
        <v>13</v>
      </c>
      <c r="D4443" s="125">
        <v>5</v>
      </c>
      <c r="E4443" s="125">
        <v>1</v>
      </c>
      <c r="F4443" s="129">
        <v>449.339787</v>
      </c>
      <c r="G4443" s="129">
        <v>0</v>
      </c>
      <c r="H4443" s="129">
        <v>515.46825000000001</v>
      </c>
      <c r="I4443" s="129">
        <v>484.74634200000003</v>
      </c>
      <c r="J4443" s="129">
        <v>449.339787</v>
      </c>
    </row>
    <row r="4444" spans="1:10" hidden="1" x14ac:dyDescent="0.25">
      <c r="A4444" s="125">
        <v>927030</v>
      </c>
      <c r="B4444" s="125">
        <v>2003</v>
      </c>
      <c r="C4444" s="125">
        <v>13</v>
      </c>
      <c r="D4444" s="125">
        <v>5</v>
      </c>
      <c r="E4444" s="125">
        <v>2</v>
      </c>
      <c r="F4444" s="125">
        <v>441.51349800000003</v>
      </c>
      <c r="G4444" s="125">
        <v>0</v>
      </c>
      <c r="H4444" s="125">
        <v>449.339787</v>
      </c>
      <c r="I4444" s="125">
        <v>441.521275</v>
      </c>
      <c r="J4444" s="125">
        <v>441.51349800000003</v>
      </c>
    </row>
    <row r="4445" spans="1:10" hidden="1" x14ac:dyDescent="0.25">
      <c r="A4445" s="125">
        <v>927031</v>
      </c>
      <c r="B4445" s="125">
        <v>2003</v>
      </c>
      <c r="C4445" s="125">
        <v>13</v>
      </c>
      <c r="D4445" s="125">
        <v>5</v>
      </c>
      <c r="E4445" s="125">
        <v>3</v>
      </c>
      <c r="F4445" s="125">
        <v>0</v>
      </c>
      <c r="G4445" s="125">
        <v>430.00833899999998</v>
      </c>
      <c r="H4445" s="125">
        <v>441.51349800000003</v>
      </c>
      <c r="I4445" s="125">
        <v>430.03414800000002</v>
      </c>
      <c r="J4445" s="125">
        <v>430.00833899999998</v>
      </c>
    </row>
    <row r="4446" spans="1:10" hidden="1" x14ac:dyDescent="0.25">
      <c r="A4446" s="125">
        <v>927032</v>
      </c>
      <c r="B4446" s="125">
        <v>2003</v>
      </c>
      <c r="C4446" s="125">
        <v>13</v>
      </c>
      <c r="D4446" s="125">
        <v>5</v>
      </c>
      <c r="E4446" s="125">
        <v>4</v>
      </c>
      <c r="F4446" s="125">
        <v>277.95751799999999</v>
      </c>
      <c r="G4446" s="125">
        <v>0</v>
      </c>
      <c r="H4446" s="125">
        <v>311.94971099999998</v>
      </c>
      <c r="I4446" s="125">
        <v>293.357508</v>
      </c>
      <c r="J4446" s="125">
        <v>277.95751799999999</v>
      </c>
    </row>
    <row r="4447" spans="1:10" x14ac:dyDescent="0.25">
      <c r="A4447" s="125">
        <v>927033</v>
      </c>
      <c r="B4447" s="125">
        <v>2003</v>
      </c>
      <c r="C4447" s="125">
        <v>14</v>
      </c>
      <c r="D4447" s="125">
        <v>2</v>
      </c>
      <c r="E4447" s="125">
        <v>1</v>
      </c>
      <c r="F4447" s="129">
        <v>1896.535335</v>
      </c>
      <c r="G4447" s="129">
        <v>0</v>
      </c>
      <c r="H4447" s="129">
        <v>2586.3863999999999</v>
      </c>
      <c r="I4447" s="129">
        <v>1919.8746249999999</v>
      </c>
      <c r="J4447" s="129">
        <v>1896.535335</v>
      </c>
    </row>
    <row r="4448" spans="1:10" hidden="1" x14ac:dyDescent="0.25">
      <c r="A4448" s="125">
        <v>927034</v>
      </c>
      <c r="B4448" s="125">
        <v>2003</v>
      </c>
      <c r="C4448" s="125">
        <v>14</v>
      </c>
      <c r="D4448" s="125">
        <v>2</v>
      </c>
      <c r="E4448" s="125">
        <v>2</v>
      </c>
      <c r="F4448" s="125">
        <v>1738.0637429999999</v>
      </c>
      <c r="G4448" s="125">
        <v>0</v>
      </c>
      <c r="H4448" s="125">
        <v>1896.535335</v>
      </c>
      <c r="I4448" s="125">
        <v>1741.7780519999999</v>
      </c>
      <c r="J4448" s="125">
        <v>1738.0637429999999</v>
      </c>
    </row>
    <row r="4449" spans="1:10" hidden="1" x14ac:dyDescent="0.25">
      <c r="A4449" s="125">
        <v>927035</v>
      </c>
      <c r="B4449" s="125">
        <v>2003</v>
      </c>
      <c r="C4449" s="125">
        <v>14</v>
      </c>
      <c r="D4449" s="125">
        <v>2</v>
      </c>
      <c r="E4449" s="125">
        <v>3</v>
      </c>
      <c r="F4449" s="125">
        <v>1449.5725030000001</v>
      </c>
      <c r="G4449" s="125">
        <v>55.498936999999998</v>
      </c>
      <c r="H4449" s="125">
        <v>1738.0637429999999</v>
      </c>
      <c r="I4449" s="125">
        <v>1529.6699000000001</v>
      </c>
      <c r="J4449" s="125">
        <v>1505.0714399999999</v>
      </c>
    </row>
    <row r="4450" spans="1:10" hidden="1" x14ac:dyDescent="0.25">
      <c r="A4450" s="125">
        <v>927036</v>
      </c>
      <c r="B4450" s="125">
        <v>2003</v>
      </c>
      <c r="C4450" s="125">
        <v>14</v>
      </c>
      <c r="D4450" s="125">
        <v>2</v>
      </c>
      <c r="E4450" s="125">
        <v>4</v>
      </c>
      <c r="F4450" s="125">
        <v>1906.391793</v>
      </c>
      <c r="G4450" s="125">
        <v>0</v>
      </c>
      <c r="H4450" s="125">
        <v>2586.3863999999999</v>
      </c>
      <c r="I4450" s="125">
        <v>1919.8746249999999</v>
      </c>
      <c r="J4450" s="125">
        <v>1906.391793</v>
      </c>
    </row>
    <row r="4451" spans="1:10" x14ac:dyDescent="0.25">
      <c r="A4451" s="125">
        <v>927037</v>
      </c>
      <c r="B4451" s="125">
        <v>2003</v>
      </c>
      <c r="C4451" s="125">
        <v>14</v>
      </c>
      <c r="D4451" s="125">
        <v>3</v>
      </c>
      <c r="E4451" s="125">
        <v>1</v>
      </c>
      <c r="F4451" s="129">
        <v>1796.617753</v>
      </c>
      <c r="G4451" s="129">
        <v>0</v>
      </c>
      <c r="H4451" s="129">
        <v>2311.7487000000001</v>
      </c>
      <c r="I4451" s="129">
        <v>1877.602294</v>
      </c>
      <c r="J4451" s="129">
        <v>1796.617753</v>
      </c>
    </row>
    <row r="4452" spans="1:10" hidden="1" x14ac:dyDescent="0.25">
      <c r="A4452" s="125">
        <v>927038</v>
      </c>
      <c r="B4452" s="125">
        <v>2003</v>
      </c>
      <c r="C4452" s="125">
        <v>14</v>
      </c>
      <c r="D4452" s="125">
        <v>3</v>
      </c>
      <c r="E4452" s="125">
        <v>2</v>
      </c>
      <c r="F4452" s="125">
        <v>1669.6315360000001</v>
      </c>
      <c r="G4452" s="125">
        <v>0</v>
      </c>
      <c r="H4452" s="125">
        <v>1796.617753</v>
      </c>
      <c r="I4452" s="125">
        <v>1692.9529090000001</v>
      </c>
      <c r="J4452" s="125">
        <v>1669.6315360000001</v>
      </c>
    </row>
    <row r="4453" spans="1:10" hidden="1" x14ac:dyDescent="0.25">
      <c r="A4453" s="125">
        <v>927039</v>
      </c>
      <c r="B4453" s="125">
        <v>2003</v>
      </c>
      <c r="C4453" s="125">
        <v>14</v>
      </c>
      <c r="D4453" s="125">
        <v>3</v>
      </c>
      <c r="E4453" s="125">
        <v>3</v>
      </c>
      <c r="F4453" s="125">
        <v>1098.1344449999999</v>
      </c>
      <c r="G4453" s="125">
        <v>358.93588499999998</v>
      </c>
      <c r="H4453" s="125">
        <v>1669.6315360000001</v>
      </c>
      <c r="I4453" s="125">
        <v>1527.2119660000001</v>
      </c>
      <c r="J4453" s="125">
        <v>1457.07033</v>
      </c>
    </row>
    <row r="4454" spans="1:10" hidden="1" x14ac:dyDescent="0.25">
      <c r="A4454" s="125">
        <v>927040</v>
      </c>
      <c r="B4454" s="125">
        <v>2003</v>
      </c>
      <c r="C4454" s="125">
        <v>14</v>
      </c>
      <c r="D4454" s="125">
        <v>3</v>
      </c>
      <c r="E4454" s="125">
        <v>4</v>
      </c>
      <c r="F4454" s="125">
        <v>1133.5006490000001</v>
      </c>
      <c r="G4454" s="125">
        <v>0</v>
      </c>
      <c r="H4454" s="125">
        <v>1449.5725030000001</v>
      </c>
      <c r="I4454" s="125">
        <v>1177.342787</v>
      </c>
      <c r="J4454" s="125">
        <v>1133.5006490000001</v>
      </c>
    </row>
    <row r="4455" spans="1:10" x14ac:dyDescent="0.25">
      <c r="A4455" s="125">
        <v>927041</v>
      </c>
      <c r="B4455" s="125">
        <v>2003</v>
      </c>
      <c r="C4455" s="125">
        <v>14</v>
      </c>
      <c r="D4455" s="125">
        <v>4</v>
      </c>
      <c r="E4455" s="125">
        <v>1</v>
      </c>
      <c r="F4455" s="129">
        <v>922.753604</v>
      </c>
      <c r="G4455" s="129">
        <v>0</v>
      </c>
      <c r="H4455" s="129">
        <v>1088.21255</v>
      </c>
      <c r="I4455" s="129">
        <v>955.34179800000004</v>
      </c>
      <c r="J4455" s="129">
        <v>922.753604</v>
      </c>
    </row>
    <row r="4456" spans="1:10" hidden="1" x14ac:dyDescent="0.25">
      <c r="A4456" s="125">
        <v>927042</v>
      </c>
      <c r="B4456" s="125">
        <v>2003</v>
      </c>
      <c r="C4456" s="125">
        <v>14</v>
      </c>
      <c r="D4456" s="125">
        <v>4</v>
      </c>
      <c r="E4456" s="125">
        <v>2</v>
      </c>
      <c r="F4456" s="125">
        <v>856.92035999999996</v>
      </c>
      <c r="G4456" s="125">
        <v>0</v>
      </c>
      <c r="H4456" s="125">
        <v>922.753604</v>
      </c>
      <c r="I4456" s="125">
        <v>889.07309699999996</v>
      </c>
      <c r="J4456" s="125">
        <v>856.92035999999996</v>
      </c>
    </row>
    <row r="4457" spans="1:10" hidden="1" x14ac:dyDescent="0.25">
      <c r="A4457" s="125">
        <v>927043</v>
      </c>
      <c r="B4457" s="125">
        <v>2003</v>
      </c>
      <c r="C4457" s="125">
        <v>14</v>
      </c>
      <c r="D4457" s="125">
        <v>4</v>
      </c>
      <c r="E4457" s="125">
        <v>3</v>
      </c>
      <c r="F4457" s="125">
        <v>70.456368999999995</v>
      </c>
      <c r="G4457" s="125">
        <v>723.00480800000003</v>
      </c>
      <c r="H4457" s="125">
        <v>856.92035999999996</v>
      </c>
      <c r="I4457" s="125">
        <v>810.38958500000001</v>
      </c>
      <c r="J4457" s="125">
        <v>793.46117700000002</v>
      </c>
    </row>
    <row r="4458" spans="1:10" hidden="1" x14ac:dyDescent="0.25">
      <c r="A4458" s="125">
        <v>927044</v>
      </c>
      <c r="B4458" s="125">
        <v>2003</v>
      </c>
      <c r="C4458" s="125">
        <v>14</v>
      </c>
      <c r="D4458" s="125">
        <v>4</v>
      </c>
      <c r="E4458" s="125">
        <v>4</v>
      </c>
      <c r="F4458" s="125">
        <v>938.279087</v>
      </c>
      <c r="G4458" s="125">
        <v>0</v>
      </c>
      <c r="H4458" s="125">
        <v>1098.1344449999999</v>
      </c>
      <c r="I4458" s="125">
        <v>964.05222900000001</v>
      </c>
      <c r="J4458" s="125">
        <v>938.279087</v>
      </c>
    </row>
    <row r="4459" spans="1:10" x14ac:dyDescent="0.25">
      <c r="A4459" s="125">
        <v>927045</v>
      </c>
      <c r="B4459" s="125">
        <v>2003</v>
      </c>
      <c r="C4459" s="125">
        <v>14</v>
      </c>
      <c r="D4459" s="125">
        <v>5</v>
      </c>
      <c r="E4459" s="125">
        <v>1</v>
      </c>
      <c r="F4459" s="129">
        <v>101.370501</v>
      </c>
      <c r="G4459" s="129">
        <v>0</v>
      </c>
      <c r="H4459" s="129">
        <v>116.289</v>
      </c>
      <c r="I4459" s="129">
        <v>109.358176</v>
      </c>
      <c r="J4459" s="129">
        <v>101.370501</v>
      </c>
    </row>
    <row r="4460" spans="1:10" hidden="1" x14ac:dyDescent="0.25">
      <c r="A4460" s="125">
        <v>927046</v>
      </c>
      <c r="B4460" s="125">
        <v>2003</v>
      </c>
      <c r="C4460" s="125">
        <v>14</v>
      </c>
      <c r="D4460" s="125">
        <v>5</v>
      </c>
      <c r="E4460" s="125">
        <v>2</v>
      </c>
      <c r="F4460" s="125">
        <v>99.604899000000003</v>
      </c>
      <c r="G4460" s="125">
        <v>0</v>
      </c>
      <c r="H4460" s="125">
        <v>101.370501</v>
      </c>
      <c r="I4460" s="125">
        <v>99.606654000000006</v>
      </c>
      <c r="J4460" s="125">
        <v>99.604899000000003</v>
      </c>
    </row>
    <row r="4461" spans="1:10" hidden="1" x14ac:dyDescent="0.25">
      <c r="A4461" s="125">
        <v>927047</v>
      </c>
      <c r="B4461" s="125">
        <v>2003</v>
      </c>
      <c r="C4461" s="125">
        <v>14</v>
      </c>
      <c r="D4461" s="125">
        <v>5</v>
      </c>
      <c r="E4461" s="125">
        <v>3</v>
      </c>
      <c r="F4461" s="125">
        <v>0</v>
      </c>
      <c r="G4461" s="125">
        <v>97.009349999999998</v>
      </c>
      <c r="H4461" s="125">
        <v>99.604899000000003</v>
      </c>
      <c r="I4461" s="125">
        <v>97.015172000000007</v>
      </c>
      <c r="J4461" s="125">
        <v>97.009349999999998</v>
      </c>
    </row>
    <row r="4462" spans="1:10" hidden="1" x14ac:dyDescent="0.25">
      <c r="A4462" s="125">
        <v>927048</v>
      </c>
      <c r="B4462" s="125">
        <v>2003</v>
      </c>
      <c r="C4462" s="125">
        <v>14</v>
      </c>
      <c r="D4462" s="125">
        <v>5</v>
      </c>
      <c r="E4462" s="125">
        <v>4</v>
      </c>
      <c r="F4462" s="125">
        <v>62.778956999999998</v>
      </c>
      <c r="G4462" s="125">
        <v>0</v>
      </c>
      <c r="H4462" s="125">
        <v>70.456368999999995</v>
      </c>
      <c r="I4462" s="125">
        <v>66.257170000000002</v>
      </c>
      <c r="J4462" s="125">
        <v>62.778956999999998</v>
      </c>
    </row>
    <row r="4463" spans="1:10" x14ac:dyDescent="0.25">
      <c r="A4463" s="125">
        <v>927049</v>
      </c>
      <c r="B4463" s="125">
        <v>2003</v>
      </c>
      <c r="C4463" s="125">
        <v>15</v>
      </c>
      <c r="D4463" s="125">
        <v>2</v>
      </c>
      <c r="E4463" s="125">
        <v>1</v>
      </c>
      <c r="F4463" s="129">
        <v>3664.4040340000001</v>
      </c>
      <c r="G4463" s="129">
        <v>0</v>
      </c>
      <c r="H4463" s="129">
        <v>4936.5540000000001</v>
      </c>
      <c r="I4463" s="129">
        <v>3664.4040340000001</v>
      </c>
      <c r="J4463" s="129">
        <v>3664.4040340000001</v>
      </c>
    </row>
    <row r="4464" spans="1:10" hidden="1" x14ac:dyDescent="0.25">
      <c r="A4464" s="125">
        <v>927050</v>
      </c>
      <c r="B4464" s="125">
        <v>2003</v>
      </c>
      <c r="C4464" s="125">
        <v>15</v>
      </c>
      <c r="D4464" s="125">
        <v>2</v>
      </c>
      <c r="E4464" s="125">
        <v>2</v>
      </c>
      <c r="F4464" s="125">
        <v>3361.7647390000002</v>
      </c>
      <c r="G4464" s="125">
        <v>0</v>
      </c>
      <c r="H4464" s="125">
        <v>3664.4040340000001</v>
      </c>
      <c r="I4464" s="125">
        <v>3365.3886649999999</v>
      </c>
      <c r="J4464" s="125">
        <v>3361.7647390000002</v>
      </c>
    </row>
    <row r="4465" spans="1:10" hidden="1" x14ac:dyDescent="0.25">
      <c r="A4465" s="125">
        <v>927051</v>
      </c>
      <c r="B4465" s="125">
        <v>2003</v>
      </c>
      <c r="C4465" s="125">
        <v>15</v>
      </c>
      <c r="D4465" s="125">
        <v>2</v>
      </c>
      <c r="E4465" s="125">
        <v>3</v>
      </c>
      <c r="F4465" s="125">
        <v>2883.162597</v>
      </c>
      <c r="G4465" s="125">
        <v>51.327458999999998</v>
      </c>
      <c r="H4465" s="125">
        <v>3361.7647390000002</v>
      </c>
      <c r="I4465" s="125">
        <v>2958.689147</v>
      </c>
      <c r="J4465" s="125">
        <v>2934.4900560000001</v>
      </c>
    </row>
    <row r="4466" spans="1:10" hidden="1" x14ac:dyDescent="0.25">
      <c r="A4466" s="125">
        <v>927052</v>
      </c>
      <c r="B4466" s="125">
        <v>2003</v>
      </c>
      <c r="C4466" s="125">
        <v>15</v>
      </c>
      <c r="D4466" s="125">
        <v>2</v>
      </c>
      <c r="E4466" s="125">
        <v>4</v>
      </c>
      <c r="F4466" s="125">
        <v>3664.4040340000001</v>
      </c>
      <c r="G4466" s="125">
        <v>0</v>
      </c>
      <c r="H4466" s="125">
        <v>4936.5540000000001</v>
      </c>
      <c r="I4466" s="125">
        <v>3664.4040340000001</v>
      </c>
      <c r="J4466" s="125">
        <v>3664.4040340000001</v>
      </c>
    </row>
    <row r="4467" spans="1:10" x14ac:dyDescent="0.25">
      <c r="A4467" s="125">
        <v>927053</v>
      </c>
      <c r="B4467" s="125">
        <v>2003</v>
      </c>
      <c r="C4467" s="125">
        <v>15</v>
      </c>
      <c r="D4467" s="125">
        <v>3</v>
      </c>
      <c r="E4467" s="125">
        <v>1</v>
      </c>
      <c r="F4467" s="129">
        <v>5377.0262540000003</v>
      </c>
      <c r="G4467" s="129">
        <v>0</v>
      </c>
      <c r="H4467" s="129">
        <v>6741.2911999999997</v>
      </c>
      <c r="I4467" s="129">
        <v>5475.2767130000002</v>
      </c>
      <c r="J4467" s="129">
        <v>5377.0262540000003</v>
      </c>
    </row>
    <row r="4468" spans="1:10" hidden="1" x14ac:dyDescent="0.25">
      <c r="A4468" s="125">
        <v>927054</v>
      </c>
      <c r="B4468" s="125">
        <v>2003</v>
      </c>
      <c r="C4468" s="125">
        <v>15</v>
      </c>
      <c r="D4468" s="125">
        <v>3</v>
      </c>
      <c r="E4468" s="125">
        <v>2</v>
      </c>
      <c r="F4468" s="125">
        <v>5040.2046179999998</v>
      </c>
      <c r="G4468" s="125">
        <v>0</v>
      </c>
      <c r="H4468" s="125">
        <v>5377.0262540000003</v>
      </c>
      <c r="I4468" s="125">
        <v>5066.771839</v>
      </c>
      <c r="J4468" s="125">
        <v>5040.2046179999998</v>
      </c>
    </row>
    <row r="4469" spans="1:10" hidden="1" x14ac:dyDescent="0.25">
      <c r="A4469" s="125">
        <v>927055</v>
      </c>
      <c r="B4469" s="125">
        <v>2003</v>
      </c>
      <c r="C4469" s="125">
        <v>15</v>
      </c>
      <c r="D4469" s="125">
        <v>3</v>
      </c>
      <c r="E4469" s="125">
        <v>3</v>
      </c>
      <c r="F4469" s="125">
        <v>4133.0123590000003</v>
      </c>
      <c r="G4469" s="125">
        <v>170.834621</v>
      </c>
      <c r="H4469" s="125">
        <v>5040.2046179999998</v>
      </c>
      <c r="I4469" s="125">
        <v>4610.2751639999997</v>
      </c>
      <c r="J4469" s="125">
        <v>4303.8469800000003</v>
      </c>
    </row>
    <row r="4470" spans="1:10" hidden="1" x14ac:dyDescent="0.25">
      <c r="A4470" s="125">
        <v>927056</v>
      </c>
      <c r="B4470" s="125">
        <v>2003</v>
      </c>
      <c r="C4470" s="125">
        <v>15</v>
      </c>
      <c r="D4470" s="125">
        <v>3</v>
      </c>
      <c r="E4470" s="125">
        <v>4</v>
      </c>
      <c r="F4470" s="125">
        <v>2313.052252</v>
      </c>
      <c r="G4470" s="125">
        <v>0</v>
      </c>
      <c r="H4470" s="125">
        <v>2883.162597</v>
      </c>
      <c r="I4470" s="125">
        <v>2341.7046610000002</v>
      </c>
      <c r="J4470" s="125">
        <v>2313.052252</v>
      </c>
    </row>
    <row r="4471" spans="1:10" x14ac:dyDescent="0.25">
      <c r="A4471" s="125">
        <v>927057</v>
      </c>
      <c r="B4471" s="125">
        <v>2003</v>
      </c>
      <c r="C4471" s="125">
        <v>15</v>
      </c>
      <c r="D4471" s="125">
        <v>4</v>
      </c>
      <c r="E4471" s="125">
        <v>1</v>
      </c>
      <c r="F4471" s="129">
        <v>2354.8666010000002</v>
      </c>
      <c r="G4471" s="129">
        <v>0</v>
      </c>
      <c r="H4471" s="129">
        <v>2874.0399000000002</v>
      </c>
      <c r="I4471" s="129">
        <v>2523.1196279999999</v>
      </c>
      <c r="J4471" s="129">
        <v>2354.8666010000002</v>
      </c>
    </row>
    <row r="4472" spans="1:10" hidden="1" x14ac:dyDescent="0.25">
      <c r="A4472" s="125">
        <v>927058</v>
      </c>
      <c r="B4472" s="125">
        <v>2003</v>
      </c>
      <c r="C4472" s="125">
        <v>15</v>
      </c>
      <c r="D4472" s="125">
        <v>4</v>
      </c>
      <c r="E4472" s="125">
        <v>2</v>
      </c>
      <c r="F4472" s="125">
        <v>2107.7408660000001</v>
      </c>
      <c r="G4472" s="125">
        <v>0</v>
      </c>
      <c r="H4472" s="125">
        <v>2354.8666010000002</v>
      </c>
      <c r="I4472" s="125">
        <v>2268.9139700000001</v>
      </c>
      <c r="J4472" s="125">
        <v>2107.7408660000001</v>
      </c>
    </row>
    <row r="4473" spans="1:10" hidden="1" x14ac:dyDescent="0.25">
      <c r="A4473" s="125">
        <v>927059</v>
      </c>
      <c r="B4473" s="125">
        <v>2003</v>
      </c>
      <c r="C4473" s="125">
        <v>15</v>
      </c>
      <c r="D4473" s="125">
        <v>4</v>
      </c>
      <c r="E4473" s="125">
        <v>3</v>
      </c>
      <c r="F4473" s="125">
        <v>622.54760299999998</v>
      </c>
      <c r="G4473" s="125">
        <v>1243.36653</v>
      </c>
      <c r="H4473" s="125">
        <v>2107.7408660000001</v>
      </c>
      <c r="I4473" s="125">
        <v>1993.2905370000001</v>
      </c>
      <c r="J4473" s="125">
        <v>1865.914133</v>
      </c>
    </row>
    <row r="4474" spans="1:10" hidden="1" x14ac:dyDescent="0.25">
      <c r="A4474" s="125">
        <v>927060</v>
      </c>
      <c r="B4474" s="125">
        <v>2003</v>
      </c>
      <c r="C4474" s="125">
        <v>15</v>
      </c>
      <c r="D4474" s="125">
        <v>4</v>
      </c>
      <c r="E4474" s="125">
        <v>4</v>
      </c>
      <c r="F4474" s="125">
        <v>3437.2938669999999</v>
      </c>
      <c r="G4474" s="125">
        <v>0</v>
      </c>
      <c r="H4474" s="125">
        <v>4133.0123590000003</v>
      </c>
      <c r="I4474" s="125">
        <v>3628.3715499999998</v>
      </c>
      <c r="J4474" s="125">
        <v>3437.2938669999999</v>
      </c>
    </row>
    <row r="4475" spans="1:10" x14ac:dyDescent="0.25">
      <c r="A4475" s="125">
        <v>927061</v>
      </c>
      <c r="B4475" s="125">
        <v>2003</v>
      </c>
      <c r="C4475" s="125">
        <v>15</v>
      </c>
      <c r="D4475" s="125">
        <v>5</v>
      </c>
      <c r="E4475" s="125">
        <v>1</v>
      </c>
      <c r="F4475" s="129">
        <v>474.509905</v>
      </c>
      <c r="G4475" s="129">
        <v>0</v>
      </c>
      <c r="H4475" s="129">
        <v>555.24775</v>
      </c>
      <c r="I4475" s="129">
        <v>522.15498400000001</v>
      </c>
      <c r="J4475" s="129">
        <v>474.509905</v>
      </c>
    </row>
    <row r="4476" spans="1:10" hidden="1" x14ac:dyDescent="0.25">
      <c r="A4476" s="125">
        <v>927062</v>
      </c>
      <c r="B4476" s="125">
        <v>2003</v>
      </c>
      <c r="C4476" s="125">
        <v>15</v>
      </c>
      <c r="D4476" s="125">
        <v>5</v>
      </c>
      <c r="E4476" s="125">
        <v>2</v>
      </c>
      <c r="F4476" s="125">
        <v>403.24906900000002</v>
      </c>
      <c r="G4476" s="125">
        <v>0</v>
      </c>
      <c r="H4476" s="125">
        <v>474.509905</v>
      </c>
      <c r="I4476" s="125">
        <v>466.25343199999998</v>
      </c>
      <c r="J4476" s="125">
        <v>403.24906900000002</v>
      </c>
    </row>
    <row r="4477" spans="1:10" hidden="1" x14ac:dyDescent="0.25">
      <c r="A4477" s="125">
        <v>927063</v>
      </c>
      <c r="B4477" s="125">
        <v>2003</v>
      </c>
      <c r="C4477" s="125">
        <v>15</v>
      </c>
      <c r="D4477" s="125">
        <v>5</v>
      </c>
      <c r="E4477" s="125">
        <v>3</v>
      </c>
      <c r="F4477" s="125">
        <v>0</v>
      </c>
      <c r="G4477" s="125">
        <v>312.24401399999999</v>
      </c>
      <c r="H4477" s="125">
        <v>403.24906900000002</v>
      </c>
      <c r="I4477" s="125">
        <v>392.76459299999999</v>
      </c>
      <c r="J4477" s="125">
        <v>312.24401399999999</v>
      </c>
    </row>
    <row r="4478" spans="1:10" hidden="1" x14ac:dyDescent="0.25">
      <c r="A4478" s="125">
        <v>927064</v>
      </c>
      <c r="B4478" s="125">
        <v>2003</v>
      </c>
      <c r="C4478" s="125">
        <v>15</v>
      </c>
      <c r="D4478" s="125">
        <v>5</v>
      </c>
      <c r="E4478" s="125">
        <v>4</v>
      </c>
      <c r="F4478" s="125">
        <v>548.64766699999996</v>
      </c>
      <c r="G4478" s="125">
        <v>0</v>
      </c>
      <c r="H4478" s="125">
        <v>622.54760299999998</v>
      </c>
      <c r="I4478" s="125">
        <v>585.44376599999998</v>
      </c>
      <c r="J4478" s="125">
        <v>548.64766699999996</v>
      </c>
    </row>
    <row r="4479" spans="1:10" x14ac:dyDescent="0.25">
      <c r="A4479" s="125">
        <v>927065</v>
      </c>
      <c r="B4479" s="125">
        <v>2003</v>
      </c>
      <c r="C4479" s="125">
        <v>16</v>
      </c>
      <c r="D4479" s="125">
        <v>2</v>
      </c>
      <c r="E4479" s="125">
        <v>1</v>
      </c>
      <c r="F4479" s="129">
        <v>9862.0003479999996</v>
      </c>
      <c r="G4479" s="129">
        <v>0</v>
      </c>
      <c r="H4479" s="129">
        <v>13285.734</v>
      </c>
      <c r="I4479" s="129">
        <v>9862.0003479999996</v>
      </c>
      <c r="J4479" s="129">
        <v>9862.0003479999996</v>
      </c>
    </row>
    <row r="4480" spans="1:10" hidden="1" x14ac:dyDescent="0.25">
      <c r="A4480" s="125">
        <v>927066</v>
      </c>
      <c r="B4480" s="125">
        <v>2003</v>
      </c>
      <c r="C4480" s="125">
        <v>16</v>
      </c>
      <c r="D4480" s="125">
        <v>2</v>
      </c>
      <c r="E4480" s="125">
        <v>2</v>
      </c>
      <c r="F4480" s="125">
        <v>9047.5080569999991</v>
      </c>
      <c r="G4480" s="125">
        <v>0</v>
      </c>
      <c r="H4480" s="125">
        <v>9862.0003479999996</v>
      </c>
      <c r="I4480" s="125">
        <v>9057.2611199999992</v>
      </c>
      <c r="J4480" s="125">
        <v>9047.5080569999991</v>
      </c>
    </row>
    <row r="4481" spans="1:10" hidden="1" x14ac:dyDescent="0.25">
      <c r="A4481" s="125">
        <v>927067</v>
      </c>
      <c r="B4481" s="125">
        <v>2003</v>
      </c>
      <c r="C4481" s="125">
        <v>16</v>
      </c>
      <c r="D4481" s="125">
        <v>2</v>
      </c>
      <c r="E4481" s="125">
        <v>3</v>
      </c>
      <c r="F4481" s="125">
        <v>7759.4474479999999</v>
      </c>
      <c r="G4481" s="125">
        <v>138.13744700000001</v>
      </c>
      <c r="H4481" s="125">
        <v>9047.5080569999991</v>
      </c>
      <c r="I4481" s="125">
        <v>7962.7118410000003</v>
      </c>
      <c r="J4481" s="125">
        <v>7897.584895</v>
      </c>
    </row>
    <row r="4482" spans="1:10" hidden="1" x14ac:dyDescent="0.25">
      <c r="A4482" s="125">
        <v>927068</v>
      </c>
      <c r="B4482" s="125">
        <v>2003</v>
      </c>
      <c r="C4482" s="125">
        <v>16</v>
      </c>
      <c r="D4482" s="125">
        <v>2</v>
      </c>
      <c r="E4482" s="125">
        <v>4</v>
      </c>
      <c r="F4482" s="125">
        <v>9862.0003479999996</v>
      </c>
      <c r="G4482" s="125">
        <v>0</v>
      </c>
      <c r="H4482" s="125">
        <v>13285.734</v>
      </c>
      <c r="I4482" s="125">
        <v>9862.0003479999996</v>
      </c>
      <c r="J4482" s="125">
        <v>9862.0003479999996</v>
      </c>
    </row>
    <row r="4483" spans="1:10" x14ac:dyDescent="0.25">
      <c r="A4483" s="125">
        <v>927069</v>
      </c>
      <c r="B4483" s="125">
        <v>2003</v>
      </c>
      <c r="C4483" s="125">
        <v>16</v>
      </c>
      <c r="D4483" s="125">
        <v>3</v>
      </c>
      <c r="E4483" s="125">
        <v>1</v>
      </c>
      <c r="F4483" s="129">
        <v>9367.7039669999995</v>
      </c>
      <c r="G4483" s="129">
        <v>0</v>
      </c>
      <c r="H4483" s="129">
        <v>11744.487999999999</v>
      </c>
      <c r="I4483" s="129">
        <v>9538.8731540000008</v>
      </c>
      <c r="J4483" s="129">
        <v>9367.7039669999995</v>
      </c>
    </row>
    <row r="4484" spans="1:10" hidden="1" x14ac:dyDescent="0.25">
      <c r="A4484" s="125">
        <v>927070</v>
      </c>
      <c r="B4484" s="125">
        <v>2003</v>
      </c>
      <c r="C4484" s="125">
        <v>16</v>
      </c>
      <c r="D4484" s="125">
        <v>3</v>
      </c>
      <c r="E4484" s="125">
        <v>2</v>
      </c>
      <c r="F4484" s="125">
        <v>8780.9027810000007</v>
      </c>
      <c r="G4484" s="125">
        <v>0</v>
      </c>
      <c r="H4484" s="125">
        <v>9367.7039669999995</v>
      </c>
      <c r="I4484" s="125">
        <v>8827.1874480000006</v>
      </c>
      <c r="J4484" s="125">
        <v>8780.9027810000007</v>
      </c>
    </row>
    <row r="4485" spans="1:10" hidden="1" x14ac:dyDescent="0.25">
      <c r="A4485" s="125">
        <v>927071</v>
      </c>
      <c r="B4485" s="125">
        <v>2003</v>
      </c>
      <c r="C4485" s="125">
        <v>16</v>
      </c>
      <c r="D4485" s="125">
        <v>3</v>
      </c>
      <c r="E4485" s="125">
        <v>3</v>
      </c>
      <c r="F4485" s="125">
        <v>7164.2754660000001</v>
      </c>
      <c r="G4485" s="125">
        <v>296.12935499999998</v>
      </c>
      <c r="H4485" s="125">
        <v>8780.9027810000007</v>
      </c>
      <c r="I4485" s="125">
        <v>8031.8917739999997</v>
      </c>
      <c r="J4485" s="125">
        <v>7460.4048210000001</v>
      </c>
    </row>
    <row r="4486" spans="1:10" hidden="1" x14ac:dyDescent="0.25">
      <c r="A4486" s="125">
        <v>927072</v>
      </c>
      <c r="B4486" s="125">
        <v>2003</v>
      </c>
      <c r="C4486" s="125">
        <v>16</v>
      </c>
      <c r="D4486" s="125">
        <v>3</v>
      </c>
      <c r="E4486" s="125">
        <v>4</v>
      </c>
      <c r="F4486" s="125">
        <v>6225.1110680000002</v>
      </c>
      <c r="G4486" s="125">
        <v>0</v>
      </c>
      <c r="H4486" s="125">
        <v>7759.4474479999999</v>
      </c>
      <c r="I4486" s="125">
        <v>6302.2232169999997</v>
      </c>
      <c r="J4486" s="125">
        <v>6225.1110680000002</v>
      </c>
    </row>
    <row r="4487" spans="1:10" x14ac:dyDescent="0.25">
      <c r="A4487" s="125">
        <v>927073</v>
      </c>
      <c r="B4487" s="125">
        <v>2003</v>
      </c>
      <c r="C4487" s="125">
        <v>16</v>
      </c>
      <c r="D4487" s="125">
        <v>4</v>
      </c>
      <c r="E4487" s="125">
        <v>1</v>
      </c>
      <c r="F4487" s="129">
        <v>4121.714911</v>
      </c>
      <c r="G4487" s="129">
        <v>0</v>
      </c>
      <c r="H4487" s="129">
        <v>5030.4221500000003</v>
      </c>
      <c r="I4487" s="129">
        <v>4416.2076049999996</v>
      </c>
      <c r="J4487" s="129">
        <v>4121.714911</v>
      </c>
    </row>
    <row r="4488" spans="1:10" hidden="1" x14ac:dyDescent="0.25">
      <c r="A4488" s="125">
        <v>927074</v>
      </c>
      <c r="B4488" s="125">
        <v>2003</v>
      </c>
      <c r="C4488" s="125">
        <v>16</v>
      </c>
      <c r="D4488" s="125">
        <v>4</v>
      </c>
      <c r="E4488" s="125">
        <v>2</v>
      </c>
      <c r="F4488" s="125">
        <v>3689.1715869999998</v>
      </c>
      <c r="G4488" s="125">
        <v>0</v>
      </c>
      <c r="H4488" s="125">
        <v>4121.714911</v>
      </c>
      <c r="I4488" s="125">
        <v>3971.2723169999999</v>
      </c>
      <c r="J4488" s="125">
        <v>3689.1715869999998</v>
      </c>
    </row>
    <row r="4489" spans="1:10" hidden="1" x14ac:dyDescent="0.25">
      <c r="A4489" s="125">
        <v>927075</v>
      </c>
      <c r="B4489" s="125">
        <v>2003</v>
      </c>
      <c r="C4489" s="125">
        <v>16</v>
      </c>
      <c r="D4489" s="125">
        <v>4</v>
      </c>
      <c r="E4489" s="125">
        <v>3</v>
      </c>
      <c r="F4489" s="125">
        <v>1083.1537579999999</v>
      </c>
      <c r="G4489" s="125">
        <v>2163.2998389999998</v>
      </c>
      <c r="H4489" s="125">
        <v>3689.1715869999998</v>
      </c>
      <c r="I4489" s="125">
        <v>3488.8495699999999</v>
      </c>
      <c r="J4489" s="125">
        <v>3246.4535970000002</v>
      </c>
    </row>
    <row r="4490" spans="1:10" hidden="1" x14ac:dyDescent="0.25">
      <c r="A4490" s="125">
        <v>927076</v>
      </c>
      <c r="B4490" s="125">
        <v>2003</v>
      </c>
      <c r="C4490" s="125">
        <v>16</v>
      </c>
      <c r="D4490" s="125">
        <v>4</v>
      </c>
      <c r="E4490" s="125">
        <v>4</v>
      </c>
      <c r="F4490" s="125">
        <v>5958.2982060000004</v>
      </c>
      <c r="G4490" s="125">
        <v>0</v>
      </c>
      <c r="H4490" s="125">
        <v>7164.2754660000001</v>
      </c>
      <c r="I4490" s="125">
        <v>6289.5174319999996</v>
      </c>
      <c r="J4490" s="125">
        <v>5958.2982060000004</v>
      </c>
    </row>
    <row r="4491" spans="1:10" x14ac:dyDescent="0.25">
      <c r="A4491" s="125">
        <v>927077</v>
      </c>
      <c r="B4491" s="125">
        <v>2003</v>
      </c>
      <c r="C4491" s="125">
        <v>16</v>
      </c>
      <c r="D4491" s="125">
        <v>5</v>
      </c>
      <c r="E4491" s="125">
        <v>1</v>
      </c>
      <c r="F4491" s="129">
        <v>841.71061599999996</v>
      </c>
      <c r="G4491" s="129">
        <v>0</v>
      </c>
      <c r="H4491" s="129">
        <v>984.92764999999997</v>
      </c>
      <c r="I4491" s="129">
        <v>926.22596199999998</v>
      </c>
      <c r="J4491" s="129">
        <v>841.71061599999996</v>
      </c>
    </row>
    <row r="4492" spans="1:10" hidden="1" x14ac:dyDescent="0.25">
      <c r="A4492" s="125">
        <v>927078</v>
      </c>
      <c r="B4492" s="125">
        <v>2003</v>
      </c>
      <c r="C4492" s="125">
        <v>16</v>
      </c>
      <c r="D4492" s="125">
        <v>5</v>
      </c>
      <c r="E4492" s="125">
        <v>2</v>
      </c>
      <c r="F4492" s="125">
        <v>715.30439799999999</v>
      </c>
      <c r="G4492" s="125">
        <v>0</v>
      </c>
      <c r="H4492" s="125">
        <v>841.71061599999996</v>
      </c>
      <c r="I4492" s="125">
        <v>827.06485099999998</v>
      </c>
      <c r="J4492" s="125">
        <v>715.30439799999999</v>
      </c>
    </row>
    <row r="4493" spans="1:10" hidden="1" x14ac:dyDescent="0.25">
      <c r="A4493" s="125">
        <v>927079</v>
      </c>
      <c r="B4493" s="125">
        <v>2003</v>
      </c>
      <c r="C4493" s="125">
        <v>16</v>
      </c>
      <c r="D4493" s="125">
        <v>5</v>
      </c>
      <c r="E4493" s="125">
        <v>3</v>
      </c>
      <c r="F4493" s="125">
        <v>0</v>
      </c>
      <c r="G4493" s="125">
        <v>543.98834099999999</v>
      </c>
      <c r="H4493" s="125">
        <v>715.30439799999999</v>
      </c>
      <c r="I4493" s="125">
        <v>696.70648400000005</v>
      </c>
      <c r="J4493" s="125">
        <v>543.98834099999999</v>
      </c>
    </row>
    <row r="4494" spans="1:10" hidden="1" x14ac:dyDescent="0.25">
      <c r="A4494" s="125">
        <v>927080</v>
      </c>
      <c r="B4494" s="125">
        <v>2003</v>
      </c>
      <c r="C4494" s="125">
        <v>16</v>
      </c>
      <c r="D4494" s="125">
        <v>5</v>
      </c>
      <c r="E4494" s="125">
        <v>4</v>
      </c>
      <c r="F4494" s="125">
        <v>954.57725600000003</v>
      </c>
      <c r="G4494" s="125">
        <v>0</v>
      </c>
      <c r="H4494" s="125">
        <v>1083.1537579999999</v>
      </c>
      <c r="I4494" s="125">
        <v>1018.597794</v>
      </c>
      <c r="J4494" s="125">
        <v>954.57725600000003</v>
      </c>
    </row>
    <row r="4495" spans="1:10" x14ac:dyDescent="0.25">
      <c r="A4495" s="125">
        <v>927081</v>
      </c>
      <c r="B4495" s="125">
        <v>2003</v>
      </c>
      <c r="C4495" s="125">
        <v>17</v>
      </c>
      <c r="D4495" s="125">
        <v>2</v>
      </c>
      <c r="E4495" s="125">
        <v>1</v>
      </c>
      <c r="F4495" s="129">
        <v>2690.2090020000001</v>
      </c>
      <c r="G4495" s="129">
        <v>0</v>
      </c>
      <c r="H4495" s="129">
        <v>3669.9259999999999</v>
      </c>
      <c r="I4495" s="129">
        <v>2724.1860700000002</v>
      </c>
      <c r="J4495" s="129">
        <v>2690.2090020000001</v>
      </c>
    </row>
    <row r="4496" spans="1:10" hidden="1" x14ac:dyDescent="0.25">
      <c r="A4496" s="125">
        <v>927082</v>
      </c>
      <c r="B4496" s="125">
        <v>2003</v>
      </c>
      <c r="C4496" s="125">
        <v>17</v>
      </c>
      <c r="D4496" s="125">
        <v>2</v>
      </c>
      <c r="E4496" s="125">
        <v>2</v>
      </c>
      <c r="F4496" s="125">
        <v>2465.2744600000001</v>
      </c>
      <c r="G4496" s="125">
        <v>0</v>
      </c>
      <c r="H4496" s="125">
        <v>2690.2090020000001</v>
      </c>
      <c r="I4496" s="125">
        <v>2470.6879479999998</v>
      </c>
      <c r="J4496" s="125">
        <v>2465.2744600000001</v>
      </c>
    </row>
    <row r="4497" spans="1:10" hidden="1" x14ac:dyDescent="0.25">
      <c r="A4497" s="125">
        <v>927083</v>
      </c>
      <c r="B4497" s="125">
        <v>2003</v>
      </c>
      <c r="C4497" s="125">
        <v>17</v>
      </c>
      <c r="D4497" s="125">
        <v>2</v>
      </c>
      <c r="E4497" s="125">
        <v>3</v>
      </c>
      <c r="F4497" s="125">
        <v>2052.9289669999998</v>
      </c>
      <c r="G4497" s="125">
        <v>80.917862</v>
      </c>
      <c r="H4497" s="125">
        <v>2465.2744600000001</v>
      </c>
      <c r="I4497" s="125">
        <v>2169.6880529999999</v>
      </c>
      <c r="J4497" s="125">
        <v>2133.8468290000001</v>
      </c>
    </row>
    <row r="4498" spans="1:10" hidden="1" x14ac:dyDescent="0.25">
      <c r="A4498" s="125">
        <v>927084</v>
      </c>
      <c r="B4498" s="125">
        <v>2003</v>
      </c>
      <c r="C4498" s="125">
        <v>17</v>
      </c>
      <c r="D4498" s="125">
        <v>2</v>
      </c>
      <c r="E4498" s="125">
        <v>4</v>
      </c>
      <c r="F4498" s="125">
        <v>2704.5579229999998</v>
      </c>
      <c r="G4498" s="125">
        <v>0</v>
      </c>
      <c r="H4498" s="125">
        <v>3669.9259999999999</v>
      </c>
      <c r="I4498" s="125">
        <v>2724.1860700000002</v>
      </c>
      <c r="J4498" s="125">
        <v>2704.5579229999998</v>
      </c>
    </row>
    <row r="4499" spans="1:10" x14ac:dyDescent="0.25">
      <c r="A4499" s="125">
        <v>927085</v>
      </c>
      <c r="B4499" s="125">
        <v>2003</v>
      </c>
      <c r="C4499" s="125">
        <v>17</v>
      </c>
      <c r="D4499" s="125">
        <v>3</v>
      </c>
      <c r="E4499" s="125">
        <v>1</v>
      </c>
      <c r="F4499" s="129">
        <v>1592.230847</v>
      </c>
      <c r="G4499" s="129">
        <v>0</v>
      </c>
      <c r="H4499" s="129">
        <v>2051.3575999999998</v>
      </c>
      <c r="I4499" s="129">
        <v>1666.1126429999999</v>
      </c>
      <c r="J4499" s="129">
        <v>1592.230847</v>
      </c>
    </row>
    <row r="4500" spans="1:10" hidden="1" x14ac:dyDescent="0.25">
      <c r="A4500" s="125">
        <v>927086</v>
      </c>
      <c r="B4500" s="125">
        <v>2003</v>
      </c>
      <c r="C4500" s="125">
        <v>17</v>
      </c>
      <c r="D4500" s="125">
        <v>3</v>
      </c>
      <c r="E4500" s="125">
        <v>2</v>
      </c>
      <c r="F4500" s="125">
        <v>1478.7764440000001</v>
      </c>
      <c r="G4500" s="125">
        <v>0</v>
      </c>
      <c r="H4500" s="125">
        <v>1592.230847</v>
      </c>
      <c r="I4500" s="125">
        <v>1500.3591269999999</v>
      </c>
      <c r="J4500" s="125">
        <v>1478.7764440000001</v>
      </c>
    </row>
    <row r="4501" spans="1:10" hidden="1" x14ac:dyDescent="0.25">
      <c r="A4501" s="125">
        <v>927087</v>
      </c>
      <c r="B4501" s="125">
        <v>2003</v>
      </c>
      <c r="C4501" s="125">
        <v>17</v>
      </c>
      <c r="D4501" s="125">
        <v>3</v>
      </c>
      <c r="E4501" s="125">
        <v>3</v>
      </c>
      <c r="F4501" s="125">
        <v>1018.26665</v>
      </c>
      <c r="G4501" s="125">
        <v>275.16991000000002</v>
      </c>
      <c r="H4501" s="125">
        <v>1478.7764440000001</v>
      </c>
      <c r="I4501" s="125">
        <v>1352.636814</v>
      </c>
      <c r="J4501" s="125">
        <v>1293.436561</v>
      </c>
    </row>
    <row r="4502" spans="1:10" hidden="1" x14ac:dyDescent="0.25">
      <c r="A4502" s="125">
        <v>927088</v>
      </c>
      <c r="B4502" s="125">
        <v>2003</v>
      </c>
      <c r="C4502" s="125">
        <v>17</v>
      </c>
      <c r="D4502" s="125">
        <v>3</v>
      </c>
      <c r="E4502" s="125">
        <v>4</v>
      </c>
      <c r="F4502" s="125">
        <v>1603.5405189999999</v>
      </c>
      <c r="G4502" s="125">
        <v>0</v>
      </c>
      <c r="H4502" s="125">
        <v>2052.9289669999998</v>
      </c>
      <c r="I4502" s="125">
        <v>1667.388907</v>
      </c>
      <c r="J4502" s="125">
        <v>1603.5405189999999</v>
      </c>
    </row>
    <row r="4503" spans="1:10" x14ac:dyDescent="0.25">
      <c r="A4503" s="125">
        <v>927089</v>
      </c>
      <c r="B4503" s="125">
        <v>2003</v>
      </c>
      <c r="C4503" s="125">
        <v>17</v>
      </c>
      <c r="D4503" s="125">
        <v>4</v>
      </c>
      <c r="E4503" s="125">
        <v>1</v>
      </c>
      <c r="F4503" s="129">
        <v>1012.080229</v>
      </c>
      <c r="G4503" s="129">
        <v>0</v>
      </c>
      <c r="H4503" s="129">
        <v>1194.1566</v>
      </c>
      <c r="I4503" s="129">
        <v>1048.3500790000001</v>
      </c>
      <c r="J4503" s="129">
        <v>1012.080229</v>
      </c>
    </row>
    <row r="4504" spans="1:10" hidden="1" x14ac:dyDescent="0.25">
      <c r="A4504" s="125">
        <v>927090</v>
      </c>
      <c r="B4504" s="125">
        <v>2003</v>
      </c>
      <c r="C4504" s="125">
        <v>17</v>
      </c>
      <c r="D4504" s="125">
        <v>4</v>
      </c>
      <c r="E4504" s="125">
        <v>2</v>
      </c>
      <c r="F4504" s="125">
        <v>939.30667400000004</v>
      </c>
      <c r="G4504" s="125">
        <v>0</v>
      </c>
      <c r="H4504" s="125">
        <v>1012.080229</v>
      </c>
      <c r="I4504" s="125">
        <v>975.13930100000005</v>
      </c>
      <c r="J4504" s="125">
        <v>939.30667400000004</v>
      </c>
    </row>
    <row r="4505" spans="1:10" hidden="1" x14ac:dyDescent="0.25">
      <c r="A4505" s="125">
        <v>927091</v>
      </c>
      <c r="B4505" s="125">
        <v>2003</v>
      </c>
      <c r="C4505" s="125">
        <v>17</v>
      </c>
      <c r="D4505" s="125">
        <v>4</v>
      </c>
      <c r="E4505" s="125">
        <v>3</v>
      </c>
      <c r="F4505" s="125">
        <v>78.657081000000005</v>
      </c>
      <c r="G4505" s="125">
        <v>790.77014499999996</v>
      </c>
      <c r="H4505" s="125">
        <v>939.30667400000004</v>
      </c>
      <c r="I4505" s="125">
        <v>888.302322</v>
      </c>
      <c r="J4505" s="125">
        <v>869.42722700000002</v>
      </c>
    </row>
    <row r="4506" spans="1:10" hidden="1" x14ac:dyDescent="0.25">
      <c r="A4506" s="125">
        <v>927092</v>
      </c>
      <c r="B4506" s="125">
        <v>2003</v>
      </c>
      <c r="C4506" s="125">
        <v>17</v>
      </c>
      <c r="D4506" s="125">
        <v>4</v>
      </c>
      <c r="E4506" s="125">
        <v>4</v>
      </c>
      <c r="F4506" s="125">
        <v>869.69849099999999</v>
      </c>
      <c r="G4506" s="125">
        <v>0</v>
      </c>
      <c r="H4506" s="125">
        <v>1018.26665</v>
      </c>
      <c r="I4506" s="125">
        <v>893.93629199999998</v>
      </c>
      <c r="J4506" s="125">
        <v>869.69849099999999</v>
      </c>
    </row>
    <row r="4507" spans="1:10" x14ac:dyDescent="0.25">
      <c r="A4507" s="125">
        <v>927093</v>
      </c>
      <c r="B4507" s="125">
        <v>2003</v>
      </c>
      <c r="C4507" s="125">
        <v>17</v>
      </c>
      <c r="D4507" s="125">
        <v>5</v>
      </c>
      <c r="E4507" s="125">
        <v>1</v>
      </c>
      <c r="F4507" s="129">
        <v>63.743139999999997</v>
      </c>
      <c r="G4507" s="129">
        <v>0</v>
      </c>
      <c r="H4507" s="129">
        <v>73.120699999999999</v>
      </c>
      <c r="I4507" s="129">
        <v>68.762705999999994</v>
      </c>
      <c r="J4507" s="129">
        <v>63.743139999999997</v>
      </c>
    </row>
    <row r="4508" spans="1:10" hidden="1" x14ac:dyDescent="0.25">
      <c r="A4508" s="125">
        <v>927094</v>
      </c>
      <c r="B4508" s="125">
        <v>2003</v>
      </c>
      <c r="C4508" s="125">
        <v>17</v>
      </c>
      <c r="D4508" s="125">
        <v>5</v>
      </c>
      <c r="E4508" s="125">
        <v>2</v>
      </c>
      <c r="F4508" s="125">
        <v>62.632871999999999</v>
      </c>
      <c r="G4508" s="125">
        <v>0</v>
      </c>
      <c r="H4508" s="125">
        <v>63.743139999999997</v>
      </c>
      <c r="I4508" s="125">
        <v>62.634008999999999</v>
      </c>
      <c r="J4508" s="125">
        <v>62.632871999999999</v>
      </c>
    </row>
    <row r="4509" spans="1:10" hidden="1" x14ac:dyDescent="0.25">
      <c r="A4509" s="125">
        <v>927095</v>
      </c>
      <c r="B4509" s="125">
        <v>2003</v>
      </c>
      <c r="C4509" s="125">
        <v>17</v>
      </c>
      <c r="D4509" s="125">
        <v>5</v>
      </c>
      <c r="E4509" s="125">
        <v>3</v>
      </c>
      <c r="F4509" s="125">
        <v>0</v>
      </c>
      <c r="G4509" s="125">
        <v>61.000644000000001</v>
      </c>
      <c r="H4509" s="125">
        <v>62.632871999999999</v>
      </c>
      <c r="I4509" s="125">
        <v>61.004416999999997</v>
      </c>
      <c r="J4509" s="125">
        <v>61.000644000000001</v>
      </c>
    </row>
    <row r="4510" spans="1:10" hidden="1" x14ac:dyDescent="0.25">
      <c r="A4510" s="125">
        <v>927096</v>
      </c>
      <c r="B4510" s="125">
        <v>2003</v>
      </c>
      <c r="C4510" s="125">
        <v>17</v>
      </c>
      <c r="D4510" s="125">
        <v>5</v>
      </c>
      <c r="E4510" s="125">
        <v>4</v>
      </c>
      <c r="F4510" s="125">
        <v>70.088350000000005</v>
      </c>
      <c r="G4510" s="125">
        <v>0</v>
      </c>
      <c r="H4510" s="125">
        <v>78.657081000000005</v>
      </c>
      <c r="I4510" s="125">
        <v>73.969119000000006</v>
      </c>
      <c r="J4510" s="125">
        <v>70.088350000000005</v>
      </c>
    </row>
    <row r="4511" spans="1:10" x14ac:dyDescent="0.25">
      <c r="A4511" s="125">
        <v>927097</v>
      </c>
      <c r="B4511" s="125">
        <v>2003</v>
      </c>
      <c r="C4511" s="125">
        <v>18</v>
      </c>
      <c r="D4511" s="125">
        <v>2</v>
      </c>
      <c r="E4511" s="125">
        <v>1</v>
      </c>
      <c r="F4511" s="129">
        <v>0.85985800000000001</v>
      </c>
      <c r="G4511" s="129">
        <v>0</v>
      </c>
      <c r="H4511" s="129">
        <v>1.173</v>
      </c>
      <c r="I4511" s="129">
        <v>0.87071799999999999</v>
      </c>
      <c r="J4511" s="129">
        <v>0.85985800000000001</v>
      </c>
    </row>
    <row r="4512" spans="1:10" hidden="1" x14ac:dyDescent="0.25">
      <c r="A4512" s="125">
        <v>927098</v>
      </c>
      <c r="B4512" s="125">
        <v>2003</v>
      </c>
      <c r="C4512" s="125">
        <v>18</v>
      </c>
      <c r="D4512" s="125">
        <v>2</v>
      </c>
      <c r="E4512" s="125">
        <v>2</v>
      </c>
      <c r="F4512" s="125">
        <v>0.78796299999999997</v>
      </c>
      <c r="G4512" s="125">
        <v>0</v>
      </c>
      <c r="H4512" s="125">
        <v>0.85985800000000001</v>
      </c>
      <c r="I4512" s="125">
        <v>0.78969400000000001</v>
      </c>
      <c r="J4512" s="125">
        <v>0.78796299999999997</v>
      </c>
    </row>
    <row r="4513" spans="1:10" hidden="1" x14ac:dyDescent="0.25">
      <c r="A4513" s="125">
        <v>927099</v>
      </c>
      <c r="B4513" s="125">
        <v>2003</v>
      </c>
      <c r="C4513" s="125">
        <v>18</v>
      </c>
      <c r="D4513" s="125">
        <v>2</v>
      </c>
      <c r="E4513" s="125">
        <v>3</v>
      </c>
      <c r="F4513" s="125">
        <v>0.65616699999999994</v>
      </c>
      <c r="G4513" s="125">
        <v>2.5863000000000001E-2</v>
      </c>
      <c r="H4513" s="125">
        <v>0.78796299999999997</v>
      </c>
      <c r="I4513" s="125">
        <v>0.69348600000000005</v>
      </c>
      <c r="J4513" s="125">
        <v>0.68203100000000005</v>
      </c>
    </row>
    <row r="4514" spans="1:10" hidden="1" x14ac:dyDescent="0.25">
      <c r="A4514" s="125">
        <v>927100</v>
      </c>
      <c r="B4514" s="125">
        <v>2003</v>
      </c>
      <c r="C4514" s="125">
        <v>18</v>
      </c>
      <c r="D4514" s="125">
        <v>2</v>
      </c>
      <c r="E4514" s="125">
        <v>4</v>
      </c>
      <c r="F4514" s="125">
        <v>0.86444399999999999</v>
      </c>
      <c r="G4514" s="125">
        <v>0</v>
      </c>
      <c r="H4514" s="125">
        <v>1.173</v>
      </c>
      <c r="I4514" s="125">
        <v>0.87071799999999999</v>
      </c>
      <c r="J4514" s="125">
        <v>0.86444399999999999</v>
      </c>
    </row>
    <row r="4515" spans="1:10" hidden="1" x14ac:dyDescent="0.25">
      <c r="A4515" s="125">
        <v>927101</v>
      </c>
      <c r="B4515" s="125">
        <v>2003</v>
      </c>
      <c r="C4515" s="125">
        <v>18</v>
      </c>
      <c r="D4515" s="125">
        <v>3</v>
      </c>
      <c r="E4515" s="125">
        <v>4</v>
      </c>
      <c r="F4515" s="125">
        <v>0.51253199999999999</v>
      </c>
      <c r="G4515" s="125">
        <v>0</v>
      </c>
      <c r="H4515" s="125">
        <v>0.65616699999999994</v>
      </c>
      <c r="I4515" s="125">
        <v>0.53293900000000005</v>
      </c>
      <c r="J4515" s="125">
        <v>0.51253199999999999</v>
      </c>
    </row>
    <row r="4516" spans="1:10" x14ac:dyDescent="0.25">
      <c r="A4516" s="125">
        <v>927102</v>
      </c>
      <c r="B4516" s="125">
        <v>2003</v>
      </c>
      <c r="C4516" s="125">
        <v>19</v>
      </c>
      <c r="D4516" s="125">
        <v>2</v>
      </c>
      <c r="E4516" s="125">
        <v>1</v>
      </c>
      <c r="F4516" s="129">
        <v>17162.748629000002</v>
      </c>
      <c r="G4516" s="129">
        <v>0</v>
      </c>
      <c r="H4516" s="129">
        <v>23294.751899999999</v>
      </c>
      <c r="I4516" s="129">
        <v>17291.694335</v>
      </c>
      <c r="J4516" s="129">
        <v>17162.748629000002</v>
      </c>
    </row>
    <row r="4517" spans="1:10" hidden="1" x14ac:dyDescent="0.25">
      <c r="A4517" s="125">
        <v>927103</v>
      </c>
      <c r="B4517" s="125">
        <v>2003</v>
      </c>
      <c r="C4517" s="125">
        <v>19</v>
      </c>
      <c r="D4517" s="125">
        <v>2</v>
      </c>
      <c r="E4517" s="125">
        <v>2</v>
      </c>
      <c r="F4517" s="125">
        <v>15749.187897</v>
      </c>
      <c r="G4517" s="125">
        <v>0</v>
      </c>
      <c r="H4517" s="125">
        <v>17162.748629000002</v>
      </c>
      <c r="I4517" s="125">
        <v>15762.268341000001</v>
      </c>
      <c r="J4517" s="125">
        <v>15749.187897</v>
      </c>
    </row>
    <row r="4518" spans="1:10" hidden="1" x14ac:dyDescent="0.25">
      <c r="A4518" s="125">
        <v>927104</v>
      </c>
      <c r="B4518" s="125">
        <v>2003</v>
      </c>
      <c r="C4518" s="125">
        <v>19</v>
      </c>
      <c r="D4518" s="125">
        <v>2</v>
      </c>
      <c r="E4518" s="125">
        <v>3</v>
      </c>
      <c r="F4518" s="125">
        <v>13649.532147</v>
      </c>
      <c r="G4518" s="125">
        <v>109.53829899999999</v>
      </c>
      <c r="H4518" s="125">
        <v>15749.187897</v>
      </c>
      <c r="I4518" s="125">
        <v>13860.860268</v>
      </c>
      <c r="J4518" s="125">
        <v>13759.070446</v>
      </c>
    </row>
    <row r="4519" spans="1:10" hidden="1" x14ac:dyDescent="0.25">
      <c r="A4519" s="125">
        <v>927105</v>
      </c>
      <c r="B4519" s="125">
        <v>2003</v>
      </c>
      <c r="C4519" s="125">
        <v>19</v>
      </c>
      <c r="D4519" s="125">
        <v>2</v>
      </c>
      <c r="E4519" s="125">
        <v>4</v>
      </c>
      <c r="F4519" s="125">
        <v>17220.009413</v>
      </c>
      <c r="G4519" s="125">
        <v>0</v>
      </c>
      <c r="H4519" s="125">
        <v>23294.751899999999</v>
      </c>
      <c r="I4519" s="125">
        <v>17291.694335</v>
      </c>
      <c r="J4519" s="125">
        <v>17220.009413</v>
      </c>
    </row>
    <row r="4520" spans="1:10" x14ac:dyDescent="0.25">
      <c r="A4520" s="125">
        <v>927106</v>
      </c>
      <c r="B4520" s="125">
        <v>2003</v>
      </c>
      <c r="C4520" s="125">
        <v>19</v>
      </c>
      <c r="D4520" s="125">
        <v>3</v>
      </c>
      <c r="E4520" s="125">
        <v>1</v>
      </c>
      <c r="F4520" s="129">
        <v>32823.582248999999</v>
      </c>
      <c r="G4520" s="129">
        <v>0</v>
      </c>
      <c r="H4520" s="129">
        <v>40920.918550000002</v>
      </c>
      <c r="I4520" s="129">
        <v>33235.970046000002</v>
      </c>
      <c r="J4520" s="129">
        <v>32823.582248999999</v>
      </c>
    </row>
    <row r="4521" spans="1:10" hidden="1" x14ac:dyDescent="0.25">
      <c r="A4521" s="125">
        <v>927107</v>
      </c>
      <c r="B4521" s="125">
        <v>2003</v>
      </c>
      <c r="C4521" s="125">
        <v>19</v>
      </c>
      <c r="D4521" s="125">
        <v>3</v>
      </c>
      <c r="E4521" s="125">
        <v>2</v>
      </c>
      <c r="F4521" s="125">
        <v>30771.885815000001</v>
      </c>
      <c r="G4521" s="125">
        <v>0</v>
      </c>
      <c r="H4521" s="125">
        <v>32823.582248999999</v>
      </c>
      <c r="I4521" s="125">
        <v>30929.661553000002</v>
      </c>
      <c r="J4521" s="125">
        <v>30771.885815000001</v>
      </c>
    </row>
    <row r="4522" spans="1:10" hidden="1" x14ac:dyDescent="0.25">
      <c r="A4522" s="125">
        <v>927108</v>
      </c>
      <c r="B4522" s="125">
        <v>2003</v>
      </c>
      <c r="C4522" s="125">
        <v>19</v>
      </c>
      <c r="D4522" s="125">
        <v>3</v>
      </c>
      <c r="E4522" s="125">
        <v>3</v>
      </c>
      <c r="F4522" s="125">
        <v>23435.799491000002</v>
      </c>
      <c r="G4522" s="125">
        <v>3715.8312689999998</v>
      </c>
      <c r="H4522" s="125">
        <v>30771.885815000001</v>
      </c>
      <c r="I4522" s="125">
        <v>28147.043955000001</v>
      </c>
      <c r="J4522" s="125">
        <v>27151.63076</v>
      </c>
    </row>
    <row r="4523" spans="1:10" hidden="1" x14ac:dyDescent="0.25">
      <c r="A4523" s="125">
        <v>927109</v>
      </c>
      <c r="B4523" s="125">
        <v>2003</v>
      </c>
      <c r="C4523" s="125">
        <v>19</v>
      </c>
      <c r="D4523" s="125">
        <v>3</v>
      </c>
      <c r="E4523" s="125">
        <v>4</v>
      </c>
      <c r="F4523" s="125">
        <v>10985.004668</v>
      </c>
      <c r="G4523" s="125">
        <v>0</v>
      </c>
      <c r="H4523" s="125">
        <v>13649.532147</v>
      </c>
      <c r="I4523" s="125">
        <v>11086.150009999999</v>
      </c>
      <c r="J4523" s="125">
        <v>10985.004668</v>
      </c>
    </row>
    <row r="4524" spans="1:10" x14ac:dyDescent="0.25">
      <c r="A4524" s="125">
        <v>927110</v>
      </c>
      <c r="B4524" s="125">
        <v>2003</v>
      </c>
      <c r="C4524" s="125">
        <v>19</v>
      </c>
      <c r="D4524" s="125">
        <v>4</v>
      </c>
      <c r="E4524" s="125">
        <v>1</v>
      </c>
      <c r="F4524" s="129">
        <v>6135.3250379999999</v>
      </c>
      <c r="G4524" s="129">
        <v>0</v>
      </c>
      <c r="H4524" s="129">
        <v>7192.3707999999997</v>
      </c>
      <c r="I4524" s="129">
        <v>6314.1823249999998</v>
      </c>
      <c r="J4524" s="129">
        <v>6135.3250379999999</v>
      </c>
    </row>
    <row r="4525" spans="1:10" hidden="1" x14ac:dyDescent="0.25">
      <c r="A4525" s="125">
        <v>927111</v>
      </c>
      <c r="B4525" s="125">
        <v>2003</v>
      </c>
      <c r="C4525" s="125">
        <v>19</v>
      </c>
      <c r="D4525" s="125">
        <v>4</v>
      </c>
      <c r="E4525" s="125">
        <v>2</v>
      </c>
      <c r="F4525" s="125">
        <v>5810.8842409999997</v>
      </c>
      <c r="G4525" s="125">
        <v>0</v>
      </c>
      <c r="H4525" s="125">
        <v>6135.3250379999999</v>
      </c>
      <c r="I4525" s="125">
        <v>5911.3856740000001</v>
      </c>
      <c r="J4525" s="125">
        <v>5810.8842409999997</v>
      </c>
    </row>
    <row r="4526" spans="1:10" hidden="1" x14ac:dyDescent="0.25">
      <c r="A4526" s="125">
        <v>927112</v>
      </c>
      <c r="B4526" s="125">
        <v>2003</v>
      </c>
      <c r="C4526" s="125">
        <v>19</v>
      </c>
      <c r="D4526" s="125">
        <v>4</v>
      </c>
      <c r="E4526" s="125">
        <v>3</v>
      </c>
      <c r="F4526" s="125">
        <v>521.55288199999995</v>
      </c>
      <c r="G4526" s="125">
        <v>4557.9677110000002</v>
      </c>
      <c r="H4526" s="125">
        <v>5810.8842409999997</v>
      </c>
      <c r="I4526" s="125">
        <v>5495.3532269999996</v>
      </c>
      <c r="J4526" s="125">
        <v>5079.5205939999996</v>
      </c>
    </row>
    <row r="4527" spans="1:10" hidden="1" x14ac:dyDescent="0.25">
      <c r="A4527" s="125">
        <v>927113</v>
      </c>
      <c r="B4527" s="125">
        <v>2003</v>
      </c>
      <c r="C4527" s="125">
        <v>19</v>
      </c>
      <c r="D4527" s="125">
        <v>4</v>
      </c>
      <c r="E4527" s="125">
        <v>4</v>
      </c>
      <c r="F4527" s="125">
        <v>20044.475159000001</v>
      </c>
      <c r="G4527" s="125">
        <v>0</v>
      </c>
      <c r="H4527" s="125">
        <v>23435.799491000002</v>
      </c>
      <c r="I4527" s="125">
        <v>20574.288372999999</v>
      </c>
      <c r="J4527" s="125">
        <v>20044.475159000001</v>
      </c>
    </row>
    <row r="4528" spans="1:10" x14ac:dyDescent="0.25">
      <c r="A4528" s="125">
        <v>927114</v>
      </c>
      <c r="B4528" s="125">
        <v>2003</v>
      </c>
      <c r="C4528" s="125">
        <v>19</v>
      </c>
      <c r="D4528" s="125">
        <v>5</v>
      </c>
      <c r="E4528" s="125">
        <v>1</v>
      </c>
      <c r="F4528" s="129">
        <v>855.74982499999999</v>
      </c>
      <c r="G4528" s="129">
        <v>0</v>
      </c>
      <c r="H4528" s="129">
        <v>914.3415</v>
      </c>
      <c r="I4528" s="129">
        <v>859.84674700000005</v>
      </c>
      <c r="J4528" s="129">
        <v>855.74982499999999</v>
      </c>
    </row>
    <row r="4529" spans="1:10" hidden="1" x14ac:dyDescent="0.25">
      <c r="A4529" s="125">
        <v>927115</v>
      </c>
      <c r="B4529" s="125">
        <v>2003</v>
      </c>
      <c r="C4529" s="125">
        <v>19</v>
      </c>
      <c r="D4529" s="125">
        <v>5</v>
      </c>
      <c r="E4529" s="125">
        <v>2</v>
      </c>
      <c r="F4529" s="125">
        <v>805.53184399999998</v>
      </c>
      <c r="G4529" s="125">
        <v>0</v>
      </c>
      <c r="H4529" s="125">
        <v>855.74982499999999</v>
      </c>
      <c r="I4529" s="125">
        <v>840.85977800000001</v>
      </c>
      <c r="J4529" s="125">
        <v>805.53184399999998</v>
      </c>
    </row>
    <row r="4530" spans="1:10" hidden="1" x14ac:dyDescent="0.25">
      <c r="A4530" s="125">
        <v>927116</v>
      </c>
      <c r="B4530" s="125">
        <v>2003</v>
      </c>
      <c r="C4530" s="125">
        <v>19</v>
      </c>
      <c r="D4530" s="125">
        <v>5</v>
      </c>
      <c r="E4530" s="125">
        <v>3</v>
      </c>
      <c r="F4530" s="125">
        <v>0</v>
      </c>
      <c r="G4530" s="125">
        <v>655.76558199999999</v>
      </c>
      <c r="H4530" s="125">
        <v>805.53184399999998</v>
      </c>
      <c r="I4530" s="125">
        <v>784.58801600000004</v>
      </c>
      <c r="J4530" s="125">
        <v>655.76558199999999</v>
      </c>
    </row>
    <row r="4531" spans="1:10" hidden="1" x14ac:dyDescent="0.25">
      <c r="A4531" s="125">
        <v>927117</v>
      </c>
      <c r="B4531" s="125">
        <v>2003</v>
      </c>
      <c r="C4531" s="125">
        <v>19</v>
      </c>
      <c r="D4531" s="125">
        <v>5</v>
      </c>
      <c r="E4531" s="125">
        <v>4</v>
      </c>
      <c r="F4531" s="125">
        <v>487.37453599999998</v>
      </c>
      <c r="G4531" s="125">
        <v>0</v>
      </c>
      <c r="H4531" s="125">
        <v>521.55288199999995</v>
      </c>
      <c r="I4531" s="125">
        <v>490.46832999999998</v>
      </c>
      <c r="J4531" s="125">
        <v>487.37453599999998</v>
      </c>
    </row>
    <row r="4532" spans="1:10" x14ac:dyDescent="0.25">
      <c r="A4532" s="125">
        <v>927118</v>
      </c>
      <c r="B4532" s="125">
        <v>2003</v>
      </c>
      <c r="C4532" s="125">
        <v>20</v>
      </c>
      <c r="D4532" s="125">
        <v>2</v>
      </c>
      <c r="E4532" s="125">
        <v>1</v>
      </c>
      <c r="F4532" s="129">
        <v>2121.3365549999999</v>
      </c>
      <c r="G4532" s="129">
        <v>0</v>
      </c>
      <c r="H4532" s="129">
        <v>2879.2595999999999</v>
      </c>
      <c r="I4532" s="129">
        <v>2137.2744010000001</v>
      </c>
      <c r="J4532" s="129">
        <v>2121.3365549999999</v>
      </c>
    </row>
    <row r="4533" spans="1:10" hidden="1" x14ac:dyDescent="0.25">
      <c r="A4533" s="125">
        <v>927119</v>
      </c>
      <c r="B4533" s="125">
        <v>2003</v>
      </c>
      <c r="C4533" s="125">
        <v>20</v>
      </c>
      <c r="D4533" s="125">
        <v>2</v>
      </c>
      <c r="E4533" s="125">
        <v>2</v>
      </c>
      <c r="F4533" s="125">
        <v>1946.6187339999999</v>
      </c>
      <c r="G4533" s="125">
        <v>0</v>
      </c>
      <c r="H4533" s="125">
        <v>2121.3365549999999</v>
      </c>
      <c r="I4533" s="125">
        <v>1948.235492</v>
      </c>
      <c r="J4533" s="125">
        <v>1946.6187339999999</v>
      </c>
    </row>
    <row r="4534" spans="1:10" hidden="1" x14ac:dyDescent="0.25">
      <c r="A4534" s="125">
        <v>927120</v>
      </c>
      <c r="B4534" s="125">
        <v>2003</v>
      </c>
      <c r="C4534" s="125">
        <v>20</v>
      </c>
      <c r="D4534" s="125">
        <v>2</v>
      </c>
      <c r="E4534" s="125">
        <v>3</v>
      </c>
      <c r="F4534" s="125">
        <v>1687.098735</v>
      </c>
      <c r="G4534" s="125">
        <v>13.539066999999999</v>
      </c>
      <c r="H4534" s="125">
        <v>1946.6187339999999</v>
      </c>
      <c r="I4534" s="125">
        <v>1713.219147</v>
      </c>
      <c r="J4534" s="125">
        <v>1700.637802</v>
      </c>
    </row>
    <row r="4535" spans="1:10" hidden="1" x14ac:dyDescent="0.25">
      <c r="A4535" s="125">
        <v>927121</v>
      </c>
      <c r="B4535" s="125">
        <v>2003</v>
      </c>
      <c r="C4535" s="125">
        <v>20</v>
      </c>
      <c r="D4535" s="125">
        <v>2</v>
      </c>
      <c r="E4535" s="125">
        <v>4</v>
      </c>
      <c r="F4535" s="125">
        <v>2128.4140579999998</v>
      </c>
      <c r="G4535" s="125">
        <v>0</v>
      </c>
      <c r="H4535" s="125">
        <v>2879.2595999999999</v>
      </c>
      <c r="I4535" s="125">
        <v>2137.2744010000001</v>
      </c>
      <c r="J4535" s="125">
        <v>2128.4140579999998</v>
      </c>
    </row>
    <row r="4536" spans="1:10" hidden="1" x14ac:dyDescent="0.25">
      <c r="A4536" s="125">
        <v>927122</v>
      </c>
      <c r="B4536" s="125">
        <v>2003</v>
      </c>
      <c r="C4536" s="125">
        <v>20</v>
      </c>
      <c r="D4536" s="125">
        <v>3</v>
      </c>
      <c r="E4536" s="125">
        <v>4</v>
      </c>
      <c r="F4536" s="125">
        <v>1357.759906</v>
      </c>
      <c r="G4536" s="125">
        <v>0</v>
      </c>
      <c r="H4536" s="125">
        <v>1687.098735</v>
      </c>
      <c r="I4536" s="125">
        <v>1370.2615929999999</v>
      </c>
      <c r="J4536" s="125">
        <v>1357.759906</v>
      </c>
    </row>
    <row r="4537" spans="1:10" x14ac:dyDescent="0.25">
      <c r="A4537" s="125">
        <v>927123</v>
      </c>
      <c r="B4537" s="125">
        <v>2003</v>
      </c>
      <c r="C4537" s="125">
        <v>21</v>
      </c>
      <c r="D4537" s="125">
        <v>2</v>
      </c>
      <c r="E4537" s="125">
        <v>1</v>
      </c>
      <c r="F4537" s="129">
        <v>38700.054318000002</v>
      </c>
      <c r="G4537" s="129">
        <v>0</v>
      </c>
      <c r="H4537" s="129">
        <v>52431.768700000001</v>
      </c>
      <c r="I4537" s="129">
        <v>38920.101906000004</v>
      </c>
      <c r="J4537" s="129">
        <v>38700.054318000002</v>
      </c>
    </row>
    <row r="4538" spans="1:10" hidden="1" x14ac:dyDescent="0.25">
      <c r="A4538" s="125">
        <v>927124</v>
      </c>
      <c r="B4538" s="125">
        <v>2003</v>
      </c>
      <c r="C4538" s="125">
        <v>21</v>
      </c>
      <c r="D4538" s="125">
        <v>2</v>
      </c>
      <c r="E4538" s="125">
        <v>2</v>
      </c>
      <c r="F4538" s="125">
        <v>35468.696186000001</v>
      </c>
      <c r="G4538" s="125">
        <v>0</v>
      </c>
      <c r="H4538" s="125">
        <v>38700.054318000002</v>
      </c>
      <c r="I4538" s="125">
        <v>35542.129886000002</v>
      </c>
      <c r="J4538" s="125">
        <v>35468.696186000001</v>
      </c>
    </row>
    <row r="4539" spans="1:10" hidden="1" x14ac:dyDescent="0.25">
      <c r="A4539" s="125">
        <v>927125</v>
      </c>
      <c r="B4539" s="125">
        <v>2003</v>
      </c>
      <c r="C4539" s="125">
        <v>21</v>
      </c>
      <c r="D4539" s="125">
        <v>2</v>
      </c>
      <c r="E4539" s="125">
        <v>3</v>
      </c>
      <c r="F4539" s="125">
        <v>30689.220207999999</v>
      </c>
      <c r="G4539" s="125">
        <v>235.39352099999999</v>
      </c>
      <c r="H4539" s="125">
        <v>35468.696186000001</v>
      </c>
      <c r="I4539" s="125">
        <v>31215.999513999999</v>
      </c>
      <c r="J4539" s="125">
        <v>30924.613729000001</v>
      </c>
    </row>
    <row r="4540" spans="1:10" hidden="1" x14ac:dyDescent="0.25">
      <c r="A4540" s="125">
        <v>927126</v>
      </c>
      <c r="B4540" s="125">
        <v>2003</v>
      </c>
      <c r="C4540" s="125">
        <v>21</v>
      </c>
      <c r="D4540" s="125">
        <v>2</v>
      </c>
      <c r="E4540" s="125">
        <v>4</v>
      </c>
      <c r="F4540" s="125">
        <v>38783.083962999997</v>
      </c>
      <c r="G4540" s="125">
        <v>0</v>
      </c>
      <c r="H4540" s="125">
        <v>52431.768700000001</v>
      </c>
      <c r="I4540" s="125">
        <v>38920.101906000004</v>
      </c>
      <c r="J4540" s="125">
        <v>38783.083962999997</v>
      </c>
    </row>
    <row r="4541" spans="1:10" x14ac:dyDescent="0.25">
      <c r="A4541" s="125">
        <v>927127</v>
      </c>
      <c r="B4541" s="125">
        <v>2003</v>
      </c>
      <c r="C4541" s="125">
        <v>21</v>
      </c>
      <c r="D4541" s="125">
        <v>3</v>
      </c>
      <c r="E4541" s="125">
        <v>1</v>
      </c>
      <c r="F4541" s="129">
        <v>57921.855865999998</v>
      </c>
      <c r="G4541" s="129">
        <v>0</v>
      </c>
      <c r="H4541" s="129">
        <v>72128.176250000004</v>
      </c>
      <c r="I4541" s="129">
        <v>58582.50475</v>
      </c>
      <c r="J4541" s="129">
        <v>57921.855865999998</v>
      </c>
    </row>
    <row r="4542" spans="1:10" hidden="1" x14ac:dyDescent="0.25">
      <c r="A4542" s="125">
        <v>927128</v>
      </c>
      <c r="B4542" s="125">
        <v>2003</v>
      </c>
      <c r="C4542" s="125">
        <v>21</v>
      </c>
      <c r="D4542" s="125">
        <v>3</v>
      </c>
      <c r="E4542" s="125">
        <v>2</v>
      </c>
      <c r="F4542" s="125">
        <v>53643.237186999999</v>
      </c>
      <c r="G4542" s="125">
        <v>0</v>
      </c>
      <c r="H4542" s="125">
        <v>57921.855865999998</v>
      </c>
      <c r="I4542" s="125">
        <v>54579.764782999999</v>
      </c>
      <c r="J4542" s="125">
        <v>53643.237186999999</v>
      </c>
    </row>
    <row r="4543" spans="1:10" hidden="1" x14ac:dyDescent="0.25">
      <c r="A4543" s="125">
        <v>927129</v>
      </c>
      <c r="B4543" s="125">
        <v>2003</v>
      </c>
      <c r="C4543" s="125">
        <v>21</v>
      </c>
      <c r="D4543" s="125">
        <v>3</v>
      </c>
      <c r="E4543" s="125">
        <v>3</v>
      </c>
      <c r="F4543" s="125">
        <v>43674.327114</v>
      </c>
      <c r="G4543" s="125">
        <v>3513.311768</v>
      </c>
      <c r="H4543" s="125">
        <v>53643.237186999999</v>
      </c>
      <c r="I4543" s="125">
        <v>49067.469055000001</v>
      </c>
      <c r="J4543" s="125">
        <v>47187.638881999999</v>
      </c>
    </row>
    <row r="4544" spans="1:10" hidden="1" x14ac:dyDescent="0.25">
      <c r="A4544" s="125">
        <v>927130</v>
      </c>
      <c r="B4544" s="125">
        <v>2003</v>
      </c>
      <c r="C4544" s="125">
        <v>21</v>
      </c>
      <c r="D4544" s="125">
        <v>3</v>
      </c>
      <c r="E4544" s="125">
        <v>4</v>
      </c>
      <c r="F4544" s="125">
        <v>24715.188040000001</v>
      </c>
      <c r="G4544" s="125">
        <v>0</v>
      </c>
      <c r="H4544" s="125">
        <v>30689.220207999999</v>
      </c>
      <c r="I4544" s="125">
        <v>24925.784652999999</v>
      </c>
      <c r="J4544" s="125">
        <v>24715.188040000001</v>
      </c>
    </row>
    <row r="4545" spans="1:10" x14ac:dyDescent="0.25">
      <c r="A4545" s="125">
        <v>927131</v>
      </c>
      <c r="B4545" s="125">
        <v>2003</v>
      </c>
      <c r="C4545" s="125">
        <v>21</v>
      </c>
      <c r="D4545" s="125">
        <v>4</v>
      </c>
      <c r="E4545" s="125">
        <v>1</v>
      </c>
      <c r="F4545" s="129">
        <v>24790.389805999999</v>
      </c>
      <c r="G4545" s="129">
        <v>0</v>
      </c>
      <c r="H4545" s="129">
        <v>29127.083849999999</v>
      </c>
      <c r="I4545" s="129">
        <v>25570.666912000001</v>
      </c>
      <c r="J4545" s="129">
        <v>24790.389805999999</v>
      </c>
    </row>
    <row r="4546" spans="1:10" hidden="1" x14ac:dyDescent="0.25">
      <c r="A4546" s="125">
        <v>927132</v>
      </c>
      <c r="B4546" s="125">
        <v>2003</v>
      </c>
      <c r="C4546" s="125">
        <v>21</v>
      </c>
      <c r="D4546" s="125">
        <v>4</v>
      </c>
      <c r="E4546" s="125">
        <v>2</v>
      </c>
      <c r="F4546" s="125">
        <v>22630.913429</v>
      </c>
      <c r="G4546" s="125">
        <v>0</v>
      </c>
      <c r="H4546" s="125">
        <v>24790.389805999999</v>
      </c>
      <c r="I4546" s="125">
        <v>23885.540578</v>
      </c>
      <c r="J4546" s="125">
        <v>22630.913429</v>
      </c>
    </row>
    <row r="4547" spans="1:10" hidden="1" x14ac:dyDescent="0.25">
      <c r="A4547" s="125">
        <v>927133</v>
      </c>
      <c r="B4547" s="125">
        <v>2003</v>
      </c>
      <c r="C4547" s="125">
        <v>21</v>
      </c>
      <c r="D4547" s="125">
        <v>4</v>
      </c>
      <c r="E4547" s="125">
        <v>3</v>
      </c>
      <c r="F4547" s="125">
        <v>4549.306654</v>
      </c>
      <c r="G4547" s="125">
        <v>15261.574904999999</v>
      </c>
      <c r="H4547" s="125">
        <v>22630.913429</v>
      </c>
      <c r="I4547" s="125">
        <v>21402.054830000001</v>
      </c>
      <c r="J4547" s="125">
        <v>19810.881558000001</v>
      </c>
    </row>
    <row r="4548" spans="1:10" hidden="1" x14ac:dyDescent="0.25">
      <c r="A4548" s="125">
        <v>927134</v>
      </c>
      <c r="B4548" s="125">
        <v>2003</v>
      </c>
      <c r="C4548" s="125">
        <v>21</v>
      </c>
      <c r="D4548" s="125">
        <v>4</v>
      </c>
      <c r="E4548" s="125">
        <v>4</v>
      </c>
      <c r="F4548" s="125">
        <v>37309.416649999999</v>
      </c>
      <c r="G4548" s="125">
        <v>0</v>
      </c>
      <c r="H4548" s="125">
        <v>43674.327114</v>
      </c>
      <c r="I4548" s="125">
        <v>38341.691772999999</v>
      </c>
      <c r="J4548" s="125">
        <v>37309.416649999999</v>
      </c>
    </row>
    <row r="4549" spans="1:10" x14ac:dyDescent="0.25">
      <c r="A4549" s="125">
        <v>927135</v>
      </c>
      <c r="B4549" s="125">
        <v>2003</v>
      </c>
      <c r="C4549" s="125">
        <v>21</v>
      </c>
      <c r="D4549" s="125">
        <v>5</v>
      </c>
      <c r="E4549" s="125">
        <v>1</v>
      </c>
      <c r="F4549" s="129">
        <v>2946.5398270000001</v>
      </c>
      <c r="G4549" s="129">
        <v>0</v>
      </c>
      <c r="H4549" s="129">
        <v>3247.8967499999999</v>
      </c>
      <c r="I4549" s="129">
        <v>3054.3221039999999</v>
      </c>
      <c r="J4549" s="129">
        <v>2946.5398270000001</v>
      </c>
    </row>
    <row r="4550" spans="1:10" hidden="1" x14ac:dyDescent="0.25">
      <c r="A4550" s="125">
        <v>927136</v>
      </c>
      <c r="B4550" s="125">
        <v>2003</v>
      </c>
      <c r="C4550" s="125">
        <v>21</v>
      </c>
      <c r="D4550" s="125">
        <v>5</v>
      </c>
      <c r="E4550" s="125">
        <v>2</v>
      </c>
      <c r="F4550" s="125">
        <v>2670.946723</v>
      </c>
      <c r="G4550" s="125">
        <v>0</v>
      </c>
      <c r="H4550" s="125">
        <v>2946.5398270000001</v>
      </c>
      <c r="I4550" s="125">
        <v>2895.2700340000001</v>
      </c>
      <c r="J4550" s="125">
        <v>2670.946723</v>
      </c>
    </row>
    <row r="4551" spans="1:10" hidden="1" x14ac:dyDescent="0.25">
      <c r="A4551" s="125">
        <v>927137</v>
      </c>
      <c r="B4551" s="125">
        <v>2003</v>
      </c>
      <c r="C4551" s="125">
        <v>21</v>
      </c>
      <c r="D4551" s="125">
        <v>5</v>
      </c>
      <c r="E4551" s="125">
        <v>3</v>
      </c>
      <c r="F4551" s="125">
        <v>0</v>
      </c>
      <c r="G4551" s="125">
        <v>2507.2270739999999</v>
      </c>
      <c r="H4551" s="125">
        <v>2670.946723</v>
      </c>
      <c r="I4551" s="125">
        <v>2601.5021080000001</v>
      </c>
      <c r="J4551" s="125">
        <v>2507.2270739999999</v>
      </c>
    </row>
    <row r="4552" spans="1:10" hidden="1" x14ac:dyDescent="0.25">
      <c r="A4552" s="125">
        <v>927138</v>
      </c>
      <c r="B4552" s="125">
        <v>2003</v>
      </c>
      <c r="C4552" s="125">
        <v>21</v>
      </c>
      <c r="D4552" s="125">
        <v>5</v>
      </c>
      <c r="E4552" s="125">
        <v>4</v>
      </c>
      <c r="F4552" s="125">
        <v>4139.1533669999999</v>
      </c>
      <c r="G4552" s="125">
        <v>0</v>
      </c>
      <c r="H4552" s="125">
        <v>4549.306654</v>
      </c>
      <c r="I4552" s="125">
        <v>4278.1679770000001</v>
      </c>
      <c r="J4552" s="125">
        <v>4139.1533669999999</v>
      </c>
    </row>
    <row r="4553" spans="1:10" x14ac:dyDescent="0.25">
      <c r="A4553" s="125">
        <v>927139</v>
      </c>
      <c r="B4553" s="125">
        <v>2003</v>
      </c>
      <c r="C4553" s="125">
        <v>22</v>
      </c>
      <c r="D4553" s="125">
        <v>2</v>
      </c>
      <c r="E4553" s="125">
        <v>1</v>
      </c>
      <c r="F4553" s="129">
        <v>40274.602594000004</v>
      </c>
      <c r="G4553" s="129">
        <v>0</v>
      </c>
      <c r="H4553" s="129">
        <v>54565.00475</v>
      </c>
      <c r="I4553" s="129">
        <v>40503.603025999997</v>
      </c>
      <c r="J4553" s="129">
        <v>40274.602594000004</v>
      </c>
    </row>
    <row r="4554" spans="1:10" hidden="1" x14ac:dyDescent="0.25">
      <c r="A4554" s="125">
        <v>927140</v>
      </c>
      <c r="B4554" s="125">
        <v>2003</v>
      </c>
      <c r="C4554" s="125">
        <v>22</v>
      </c>
      <c r="D4554" s="125">
        <v>2</v>
      </c>
      <c r="E4554" s="125">
        <v>2</v>
      </c>
      <c r="F4554" s="125">
        <v>36911.773604000002</v>
      </c>
      <c r="G4554" s="125">
        <v>0</v>
      </c>
      <c r="H4554" s="125">
        <v>40274.602594000004</v>
      </c>
      <c r="I4554" s="125">
        <v>36988.195022</v>
      </c>
      <c r="J4554" s="125">
        <v>36911.773604000002</v>
      </c>
    </row>
    <row r="4555" spans="1:10" hidden="1" x14ac:dyDescent="0.25">
      <c r="A4555" s="125">
        <v>927141</v>
      </c>
      <c r="B4555" s="125">
        <v>2003</v>
      </c>
      <c r="C4555" s="125">
        <v>22</v>
      </c>
      <c r="D4555" s="125">
        <v>2</v>
      </c>
      <c r="E4555" s="125">
        <v>3</v>
      </c>
      <c r="F4555" s="125">
        <v>31937.840129</v>
      </c>
      <c r="G4555" s="125">
        <v>244.97072900000001</v>
      </c>
      <c r="H4555" s="125">
        <v>36911.773604000002</v>
      </c>
      <c r="I4555" s="125">
        <v>32486.051948</v>
      </c>
      <c r="J4555" s="125">
        <v>32182.810858000001</v>
      </c>
    </row>
    <row r="4556" spans="1:10" hidden="1" x14ac:dyDescent="0.25">
      <c r="A4556" s="125">
        <v>927142</v>
      </c>
      <c r="B4556" s="125">
        <v>2003</v>
      </c>
      <c r="C4556" s="125">
        <v>22</v>
      </c>
      <c r="D4556" s="125">
        <v>2</v>
      </c>
      <c r="E4556" s="125">
        <v>4</v>
      </c>
      <c r="F4556" s="125">
        <v>40361.010377999999</v>
      </c>
      <c r="G4556" s="125">
        <v>0</v>
      </c>
      <c r="H4556" s="125">
        <v>54565.00475</v>
      </c>
      <c r="I4556" s="125">
        <v>40503.603025999997</v>
      </c>
      <c r="J4556" s="125">
        <v>40361.010377999999</v>
      </c>
    </row>
    <row r="4557" spans="1:10" x14ac:dyDescent="0.25">
      <c r="A4557" s="125">
        <v>927143</v>
      </c>
      <c r="B4557" s="125">
        <v>2003</v>
      </c>
      <c r="C4557" s="125">
        <v>22</v>
      </c>
      <c r="D4557" s="125">
        <v>3</v>
      </c>
      <c r="E4557" s="125">
        <v>1</v>
      </c>
      <c r="F4557" s="129">
        <v>69616.930928000002</v>
      </c>
      <c r="G4557" s="129">
        <v>0</v>
      </c>
      <c r="H4557" s="129">
        <v>86691.667400000006</v>
      </c>
      <c r="I4557" s="129">
        <v>70410.972261999996</v>
      </c>
      <c r="J4557" s="129">
        <v>69616.930928000002</v>
      </c>
    </row>
    <row r="4558" spans="1:10" hidden="1" x14ac:dyDescent="0.25">
      <c r="A4558" s="125">
        <v>927144</v>
      </c>
      <c r="B4558" s="125">
        <v>2003</v>
      </c>
      <c r="C4558" s="125">
        <v>22</v>
      </c>
      <c r="D4558" s="125">
        <v>3</v>
      </c>
      <c r="E4558" s="125">
        <v>2</v>
      </c>
      <c r="F4558" s="125">
        <v>64474.410947999997</v>
      </c>
      <c r="G4558" s="125">
        <v>0</v>
      </c>
      <c r="H4558" s="125">
        <v>69616.930928000002</v>
      </c>
      <c r="I4558" s="125">
        <v>65600.034014000004</v>
      </c>
      <c r="J4558" s="125">
        <v>64474.410947999997</v>
      </c>
    </row>
    <row r="4559" spans="1:10" hidden="1" x14ac:dyDescent="0.25">
      <c r="A4559" s="125">
        <v>927145</v>
      </c>
      <c r="B4559" s="125">
        <v>2003</v>
      </c>
      <c r="C4559" s="125">
        <v>22</v>
      </c>
      <c r="D4559" s="125">
        <v>3</v>
      </c>
      <c r="E4559" s="125">
        <v>3</v>
      </c>
      <c r="F4559" s="125">
        <v>52365.910975999999</v>
      </c>
      <c r="G4559" s="125">
        <v>4212.4924060000003</v>
      </c>
      <c r="H4559" s="125">
        <v>64474.410947999997</v>
      </c>
      <c r="I4559" s="125">
        <v>58974.743693999997</v>
      </c>
      <c r="J4559" s="125">
        <v>56578.403381999997</v>
      </c>
    </row>
    <row r="4560" spans="1:10" hidden="1" x14ac:dyDescent="0.25">
      <c r="A4560" s="125">
        <v>927146</v>
      </c>
      <c r="B4560" s="125">
        <v>2003</v>
      </c>
      <c r="C4560" s="125">
        <v>22</v>
      </c>
      <c r="D4560" s="125">
        <v>3</v>
      </c>
      <c r="E4560" s="125">
        <v>4</v>
      </c>
      <c r="F4560" s="125">
        <v>25720.748817</v>
      </c>
      <c r="G4560" s="125">
        <v>0</v>
      </c>
      <c r="H4560" s="125">
        <v>31937.840129</v>
      </c>
      <c r="I4560" s="125">
        <v>25939.913753000001</v>
      </c>
      <c r="J4560" s="125">
        <v>25720.748817</v>
      </c>
    </row>
    <row r="4561" spans="1:10" x14ac:dyDescent="0.25">
      <c r="A4561" s="125">
        <v>927147</v>
      </c>
      <c r="B4561" s="125">
        <v>2003</v>
      </c>
      <c r="C4561" s="125">
        <v>22</v>
      </c>
      <c r="D4561" s="125">
        <v>4</v>
      </c>
      <c r="E4561" s="125">
        <v>1</v>
      </c>
      <c r="F4561" s="129">
        <v>30075.297589999998</v>
      </c>
      <c r="G4561" s="129">
        <v>0</v>
      </c>
      <c r="H4561" s="129">
        <v>35336.504249999998</v>
      </c>
      <c r="I4561" s="129">
        <v>31021.917081</v>
      </c>
      <c r="J4561" s="129">
        <v>30075.297589999998</v>
      </c>
    </row>
    <row r="4562" spans="1:10" hidden="1" x14ac:dyDescent="0.25">
      <c r="A4562" s="125">
        <v>927148</v>
      </c>
      <c r="B4562" s="125">
        <v>2003</v>
      </c>
      <c r="C4562" s="125">
        <v>22</v>
      </c>
      <c r="D4562" s="125">
        <v>4</v>
      </c>
      <c r="E4562" s="125">
        <v>2</v>
      </c>
      <c r="F4562" s="125">
        <v>27455.455983</v>
      </c>
      <c r="G4562" s="125">
        <v>0</v>
      </c>
      <c r="H4562" s="125">
        <v>30075.297589999998</v>
      </c>
      <c r="I4562" s="125">
        <v>28977.549228</v>
      </c>
      <c r="J4562" s="125">
        <v>27455.455983</v>
      </c>
    </row>
    <row r="4563" spans="1:10" hidden="1" x14ac:dyDescent="0.25">
      <c r="A4563" s="125">
        <v>927149</v>
      </c>
      <c r="B4563" s="125">
        <v>2003</v>
      </c>
      <c r="C4563" s="125">
        <v>22</v>
      </c>
      <c r="D4563" s="125">
        <v>4</v>
      </c>
      <c r="E4563" s="125">
        <v>3</v>
      </c>
      <c r="F4563" s="125">
        <v>5454.4384950000003</v>
      </c>
      <c r="G4563" s="125">
        <v>18298.023849000001</v>
      </c>
      <c r="H4563" s="125">
        <v>27455.455983</v>
      </c>
      <c r="I4563" s="125">
        <v>25964.624723000001</v>
      </c>
      <c r="J4563" s="125">
        <v>23752.462344</v>
      </c>
    </row>
    <row r="4564" spans="1:10" hidden="1" x14ac:dyDescent="0.25">
      <c r="A4564" s="125">
        <v>927150</v>
      </c>
      <c r="B4564" s="125">
        <v>2003</v>
      </c>
      <c r="C4564" s="125">
        <v>22</v>
      </c>
      <c r="D4564" s="125">
        <v>4</v>
      </c>
      <c r="E4564" s="125">
        <v>4</v>
      </c>
      <c r="F4564" s="125">
        <v>44734.326090000002</v>
      </c>
      <c r="G4564" s="125">
        <v>0</v>
      </c>
      <c r="H4564" s="125">
        <v>52365.910975999999</v>
      </c>
      <c r="I4564" s="125">
        <v>45972.033245999999</v>
      </c>
      <c r="J4564" s="125">
        <v>44734.326090000002</v>
      </c>
    </row>
    <row r="4565" spans="1:10" x14ac:dyDescent="0.25">
      <c r="A4565" s="125">
        <v>927151</v>
      </c>
      <c r="B4565" s="125">
        <v>2003</v>
      </c>
      <c r="C4565" s="125">
        <v>22</v>
      </c>
      <c r="D4565" s="125">
        <v>5</v>
      </c>
      <c r="E4565" s="125">
        <v>1</v>
      </c>
      <c r="F4565" s="129">
        <v>3565.6154590000001</v>
      </c>
      <c r="G4565" s="129">
        <v>0</v>
      </c>
      <c r="H4565" s="129">
        <v>3930.2882500000001</v>
      </c>
      <c r="I4565" s="129">
        <v>3696.0430700000002</v>
      </c>
      <c r="J4565" s="129">
        <v>3565.6154590000001</v>
      </c>
    </row>
    <row r="4566" spans="1:10" hidden="1" x14ac:dyDescent="0.25">
      <c r="A4566" s="125">
        <v>927152</v>
      </c>
      <c r="B4566" s="125">
        <v>2003</v>
      </c>
      <c r="C4566" s="125">
        <v>22</v>
      </c>
      <c r="D4566" s="125">
        <v>5</v>
      </c>
      <c r="E4566" s="125">
        <v>2</v>
      </c>
      <c r="F4566" s="125">
        <v>3232.1195309999998</v>
      </c>
      <c r="G4566" s="125">
        <v>0</v>
      </c>
      <c r="H4566" s="125">
        <v>3565.6154590000001</v>
      </c>
      <c r="I4566" s="125">
        <v>3503.57375</v>
      </c>
      <c r="J4566" s="125">
        <v>3232.1195309999998</v>
      </c>
    </row>
    <row r="4567" spans="1:10" hidden="1" x14ac:dyDescent="0.25">
      <c r="A4567" s="125">
        <v>927153</v>
      </c>
      <c r="B4567" s="125">
        <v>2003</v>
      </c>
      <c r="C4567" s="125">
        <v>22</v>
      </c>
      <c r="D4567" s="125">
        <v>5</v>
      </c>
      <c r="E4567" s="125">
        <v>3</v>
      </c>
      <c r="F4567" s="125">
        <v>0</v>
      </c>
      <c r="G4567" s="125">
        <v>3005.762127</v>
      </c>
      <c r="H4567" s="125">
        <v>3232.1195309999998</v>
      </c>
      <c r="I4567" s="125">
        <v>3148.0844229999998</v>
      </c>
      <c r="J4567" s="125">
        <v>3005.762127</v>
      </c>
    </row>
    <row r="4568" spans="1:10" hidden="1" x14ac:dyDescent="0.25">
      <c r="A4568" s="125">
        <v>927154</v>
      </c>
      <c r="B4568" s="125">
        <v>2003</v>
      </c>
      <c r="C4568" s="125">
        <v>22</v>
      </c>
      <c r="D4568" s="125">
        <v>5</v>
      </c>
      <c r="E4568" s="125">
        <v>4</v>
      </c>
      <c r="F4568" s="125">
        <v>4962.6809480000002</v>
      </c>
      <c r="G4568" s="125">
        <v>0</v>
      </c>
      <c r="H4568" s="125">
        <v>5454.4384950000003</v>
      </c>
      <c r="I4568" s="125">
        <v>5129.3539600000004</v>
      </c>
      <c r="J4568" s="125">
        <v>4962.6809480000002</v>
      </c>
    </row>
    <row r="4569" spans="1:10" x14ac:dyDescent="0.25">
      <c r="A4569" s="125">
        <v>927155</v>
      </c>
      <c r="B4569" s="125">
        <v>2003</v>
      </c>
      <c r="C4569" s="125">
        <v>23</v>
      </c>
      <c r="D4569" s="125">
        <v>2</v>
      </c>
      <c r="E4569" s="125">
        <v>1</v>
      </c>
      <c r="F4569" s="129">
        <v>0.59147099999999997</v>
      </c>
      <c r="G4569" s="129">
        <v>0</v>
      </c>
      <c r="H4569" s="129">
        <v>0.81045</v>
      </c>
      <c r="I4569" s="129">
        <v>0.60159700000000005</v>
      </c>
      <c r="J4569" s="129">
        <v>0.59147099999999997</v>
      </c>
    </row>
    <row r="4570" spans="1:10" hidden="1" x14ac:dyDescent="0.25">
      <c r="A4570" s="125">
        <v>927156</v>
      </c>
      <c r="B4570" s="125">
        <v>2003</v>
      </c>
      <c r="C4570" s="125">
        <v>23</v>
      </c>
      <c r="D4570" s="125">
        <v>2</v>
      </c>
      <c r="E4570" s="125">
        <v>2</v>
      </c>
      <c r="F4570" s="125">
        <v>0.542014</v>
      </c>
      <c r="G4570" s="125">
        <v>0</v>
      </c>
      <c r="H4570" s="125">
        <v>0.59147099999999997</v>
      </c>
      <c r="I4570" s="125">
        <v>0.543207</v>
      </c>
      <c r="J4570" s="125">
        <v>0.542014</v>
      </c>
    </row>
    <row r="4571" spans="1:10" hidden="1" x14ac:dyDescent="0.25">
      <c r="A4571" s="125">
        <v>927157</v>
      </c>
      <c r="B4571" s="125">
        <v>2003</v>
      </c>
      <c r="C4571" s="125">
        <v>23</v>
      </c>
      <c r="D4571" s="125">
        <v>2</v>
      </c>
      <c r="E4571" s="125">
        <v>3</v>
      </c>
      <c r="F4571" s="125">
        <v>0.42138900000000001</v>
      </c>
      <c r="G4571" s="125">
        <v>3.4684E-2</v>
      </c>
      <c r="H4571" s="125">
        <v>0.542014</v>
      </c>
      <c r="I4571" s="125">
        <v>0.47702699999999998</v>
      </c>
      <c r="J4571" s="125">
        <v>0.45607199999999998</v>
      </c>
    </row>
    <row r="4572" spans="1:10" hidden="1" x14ac:dyDescent="0.25">
      <c r="A4572" s="125">
        <v>927158</v>
      </c>
      <c r="B4572" s="125">
        <v>2003</v>
      </c>
      <c r="C4572" s="125">
        <v>23</v>
      </c>
      <c r="D4572" s="125">
        <v>2</v>
      </c>
      <c r="E4572" s="125">
        <v>4</v>
      </c>
      <c r="F4572" s="125">
        <v>0.59549600000000003</v>
      </c>
      <c r="G4572" s="125">
        <v>0</v>
      </c>
      <c r="H4572" s="125">
        <v>0.81045</v>
      </c>
      <c r="I4572" s="125">
        <v>0.60159700000000005</v>
      </c>
      <c r="J4572" s="125">
        <v>0.59549600000000003</v>
      </c>
    </row>
    <row r="4573" spans="1:10" hidden="1" x14ac:dyDescent="0.25">
      <c r="A4573" s="125">
        <v>927159</v>
      </c>
      <c r="B4573" s="125">
        <v>2003</v>
      </c>
      <c r="C4573" s="125">
        <v>23</v>
      </c>
      <c r="D4573" s="125">
        <v>3</v>
      </c>
      <c r="E4573" s="125">
        <v>4</v>
      </c>
      <c r="F4573" s="125">
        <v>0.32957700000000001</v>
      </c>
      <c r="G4573" s="125">
        <v>0</v>
      </c>
      <c r="H4573" s="125">
        <v>0.42138900000000001</v>
      </c>
      <c r="I4573" s="125">
        <v>0.342252</v>
      </c>
      <c r="J4573" s="125">
        <v>0.32957700000000001</v>
      </c>
    </row>
    <row r="4574" spans="1:10" x14ac:dyDescent="0.25">
      <c r="A4574" s="125">
        <v>927160</v>
      </c>
      <c r="B4574" s="125">
        <v>2003</v>
      </c>
      <c r="C4574" s="125">
        <v>24</v>
      </c>
      <c r="D4574" s="125">
        <v>2</v>
      </c>
      <c r="E4574" s="125">
        <v>1</v>
      </c>
      <c r="F4574" s="129">
        <v>13030.102457999999</v>
      </c>
      <c r="G4574" s="129">
        <v>0</v>
      </c>
      <c r="H4574" s="129">
        <v>17854.213500000002</v>
      </c>
      <c r="I4574" s="129">
        <v>13253.182681</v>
      </c>
      <c r="J4574" s="129">
        <v>13030.102457999999</v>
      </c>
    </row>
    <row r="4575" spans="1:10" hidden="1" x14ac:dyDescent="0.25">
      <c r="A4575" s="125">
        <v>927161</v>
      </c>
      <c r="B4575" s="125">
        <v>2003</v>
      </c>
      <c r="C4575" s="125">
        <v>24</v>
      </c>
      <c r="D4575" s="125">
        <v>2</v>
      </c>
      <c r="E4575" s="125">
        <v>2</v>
      </c>
      <c r="F4575" s="125">
        <v>11940.570741</v>
      </c>
      <c r="G4575" s="125">
        <v>0</v>
      </c>
      <c r="H4575" s="125">
        <v>13030.102457999999</v>
      </c>
      <c r="I4575" s="125">
        <v>11966.846097</v>
      </c>
      <c r="J4575" s="125">
        <v>11940.570741</v>
      </c>
    </row>
    <row r="4576" spans="1:10" hidden="1" x14ac:dyDescent="0.25">
      <c r="A4576" s="125">
        <v>927162</v>
      </c>
      <c r="B4576" s="125">
        <v>2003</v>
      </c>
      <c r="C4576" s="125">
        <v>24</v>
      </c>
      <c r="D4576" s="125">
        <v>2</v>
      </c>
      <c r="E4576" s="125">
        <v>3</v>
      </c>
      <c r="F4576" s="125">
        <v>9274.2092539999994</v>
      </c>
      <c r="G4576" s="125">
        <v>763.338438</v>
      </c>
      <c r="H4576" s="125">
        <v>11940.570741</v>
      </c>
      <c r="I4576" s="125">
        <v>10508.896309</v>
      </c>
      <c r="J4576" s="125">
        <v>10037.547692</v>
      </c>
    </row>
    <row r="4577" spans="1:10" hidden="1" x14ac:dyDescent="0.25">
      <c r="A4577" s="125">
        <v>927163</v>
      </c>
      <c r="B4577" s="125">
        <v>2003</v>
      </c>
      <c r="C4577" s="125">
        <v>24</v>
      </c>
      <c r="D4577" s="125">
        <v>2</v>
      </c>
      <c r="E4577" s="125">
        <v>4</v>
      </c>
      <c r="F4577" s="125">
        <v>13118.780863</v>
      </c>
      <c r="G4577" s="125">
        <v>0</v>
      </c>
      <c r="H4577" s="125">
        <v>17854.213500000002</v>
      </c>
      <c r="I4577" s="125">
        <v>13253.182681</v>
      </c>
      <c r="J4577" s="125">
        <v>13118.780863</v>
      </c>
    </row>
    <row r="4578" spans="1:10" x14ac:dyDescent="0.25">
      <c r="A4578" s="125">
        <v>927164</v>
      </c>
      <c r="B4578" s="125">
        <v>2003</v>
      </c>
      <c r="C4578" s="125">
        <v>24</v>
      </c>
      <c r="D4578" s="125">
        <v>3</v>
      </c>
      <c r="E4578" s="125">
        <v>1</v>
      </c>
      <c r="F4578" s="129">
        <v>2593.8371809999999</v>
      </c>
      <c r="G4578" s="129">
        <v>0</v>
      </c>
      <c r="H4578" s="129">
        <v>3363.1895</v>
      </c>
      <c r="I4578" s="129">
        <v>2731.582512</v>
      </c>
      <c r="J4578" s="129">
        <v>2593.8371809999999</v>
      </c>
    </row>
    <row r="4579" spans="1:10" hidden="1" x14ac:dyDescent="0.25">
      <c r="A4579" s="125">
        <v>927165</v>
      </c>
      <c r="B4579" s="125">
        <v>2003</v>
      </c>
      <c r="C4579" s="125">
        <v>24</v>
      </c>
      <c r="D4579" s="125">
        <v>3</v>
      </c>
      <c r="E4579" s="125">
        <v>2</v>
      </c>
      <c r="F4579" s="125">
        <v>2332.2553950000001</v>
      </c>
      <c r="G4579" s="125">
        <v>0</v>
      </c>
      <c r="H4579" s="125">
        <v>2593.8371809999999</v>
      </c>
      <c r="I4579" s="125">
        <v>2444.1727759999999</v>
      </c>
      <c r="J4579" s="125">
        <v>2332.2553950000001</v>
      </c>
    </row>
    <row r="4580" spans="1:10" hidden="1" x14ac:dyDescent="0.25">
      <c r="A4580" s="125">
        <v>927166</v>
      </c>
      <c r="B4580" s="125">
        <v>2003</v>
      </c>
      <c r="C4580" s="125">
        <v>24</v>
      </c>
      <c r="D4580" s="125">
        <v>3</v>
      </c>
      <c r="E4580" s="125">
        <v>3</v>
      </c>
      <c r="F4580" s="125">
        <v>836.237031</v>
      </c>
      <c r="G4580" s="125">
        <v>1107.5482480000001</v>
      </c>
      <c r="H4580" s="125">
        <v>2332.2553950000001</v>
      </c>
      <c r="I4580" s="125">
        <v>2133.3140090000002</v>
      </c>
      <c r="J4580" s="125">
        <v>1943.7852789999999</v>
      </c>
    </row>
    <row r="4581" spans="1:10" hidden="1" x14ac:dyDescent="0.25">
      <c r="A4581" s="125">
        <v>927167</v>
      </c>
      <c r="B4581" s="125">
        <v>2003</v>
      </c>
      <c r="C4581" s="125">
        <v>24</v>
      </c>
      <c r="D4581" s="125">
        <v>3</v>
      </c>
      <c r="E4581" s="125">
        <v>4</v>
      </c>
      <c r="F4581" s="125">
        <v>7253.5636329999998</v>
      </c>
      <c r="G4581" s="125">
        <v>0</v>
      </c>
      <c r="H4581" s="125">
        <v>9274.2092539999994</v>
      </c>
      <c r="I4581" s="125">
        <v>7532.5127560000001</v>
      </c>
      <c r="J4581" s="125">
        <v>7253.5636329999998</v>
      </c>
    </row>
    <row r="4582" spans="1:10" x14ac:dyDescent="0.25">
      <c r="A4582" s="125">
        <v>927168</v>
      </c>
      <c r="B4582" s="125">
        <v>2003</v>
      </c>
      <c r="C4582" s="125">
        <v>24</v>
      </c>
      <c r="D4582" s="125">
        <v>4</v>
      </c>
      <c r="E4582" s="125">
        <v>1</v>
      </c>
      <c r="F4582" s="129">
        <v>355.78862500000002</v>
      </c>
      <c r="G4582" s="129">
        <v>0</v>
      </c>
      <c r="H4582" s="129">
        <v>426.92489999999998</v>
      </c>
      <c r="I4582" s="129">
        <v>374.79737</v>
      </c>
      <c r="J4582" s="129">
        <v>355.78862500000002</v>
      </c>
    </row>
    <row r="4583" spans="1:10" hidden="1" x14ac:dyDescent="0.25">
      <c r="A4583" s="125">
        <v>927169</v>
      </c>
      <c r="B4583" s="125">
        <v>2003</v>
      </c>
      <c r="C4583" s="125">
        <v>24</v>
      </c>
      <c r="D4583" s="125">
        <v>4</v>
      </c>
      <c r="E4583" s="125">
        <v>2</v>
      </c>
      <c r="F4583" s="125">
        <v>325.19553300000001</v>
      </c>
      <c r="G4583" s="125">
        <v>0</v>
      </c>
      <c r="H4583" s="125">
        <v>355.78862500000002</v>
      </c>
      <c r="I4583" s="125">
        <v>342.80234000000002</v>
      </c>
      <c r="J4583" s="125">
        <v>325.19553300000001</v>
      </c>
    </row>
    <row r="4584" spans="1:10" hidden="1" x14ac:dyDescent="0.25">
      <c r="A4584" s="125">
        <v>927170</v>
      </c>
      <c r="B4584" s="125">
        <v>2003</v>
      </c>
      <c r="C4584" s="125">
        <v>24</v>
      </c>
      <c r="D4584" s="125">
        <v>4</v>
      </c>
      <c r="E4584" s="125">
        <v>3</v>
      </c>
      <c r="F4584" s="125">
        <v>23.491123999999999</v>
      </c>
      <c r="G4584" s="125">
        <v>252.705781</v>
      </c>
      <c r="H4584" s="125">
        <v>325.19553300000001</v>
      </c>
      <c r="I4584" s="125">
        <v>307.53741500000001</v>
      </c>
      <c r="J4584" s="125">
        <v>276.19690500000002</v>
      </c>
    </row>
    <row r="4585" spans="1:10" hidden="1" x14ac:dyDescent="0.25">
      <c r="A4585" s="125">
        <v>927171</v>
      </c>
      <c r="B4585" s="125">
        <v>2003</v>
      </c>
      <c r="C4585" s="125">
        <v>24</v>
      </c>
      <c r="D4585" s="125">
        <v>4</v>
      </c>
      <c r="E4585" s="125">
        <v>4</v>
      </c>
      <c r="F4585" s="125">
        <v>704.00368700000001</v>
      </c>
      <c r="G4585" s="125">
        <v>0</v>
      </c>
      <c r="H4585" s="125">
        <v>836.237031</v>
      </c>
      <c r="I4585" s="125">
        <v>734.13248999999996</v>
      </c>
      <c r="J4585" s="125">
        <v>704.00368700000001</v>
      </c>
    </row>
    <row r="4586" spans="1:10" x14ac:dyDescent="0.25">
      <c r="A4586" s="125">
        <v>927172</v>
      </c>
      <c r="B4586" s="125">
        <v>2003</v>
      </c>
      <c r="C4586" s="125">
        <v>24</v>
      </c>
      <c r="D4586" s="125">
        <v>5</v>
      </c>
      <c r="E4586" s="125">
        <v>1</v>
      </c>
      <c r="F4586" s="129">
        <v>8.4777450000000005</v>
      </c>
      <c r="G4586" s="129">
        <v>0</v>
      </c>
      <c r="H4586" s="129">
        <v>9.3645999999999994</v>
      </c>
      <c r="I4586" s="129">
        <v>8.8064699999999991</v>
      </c>
      <c r="J4586" s="129">
        <v>8.4777450000000005</v>
      </c>
    </row>
    <row r="4587" spans="1:10" hidden="1" x14ac:dyDescent="0.25">
      <c r="A4587" s="125">
        <v>927173</v>
      </c>
      <c r="B4587" s="125">
        <v>2003</v>
      </c>
      <c r="C4587" s="125">
        <v>24</v>
      </c>
      <c r="D4587" s="125">
        <v>5</v>
      </c>
      <c r="E4587" s="125">
        <v>2</v>
      </c>
      <c r="F4587" s="125">
        <v>8.0501339999999999</v>
      </c>
      <c r="G4587" s="125">
        <v>0</v>
      </c>
      <c r="H4587" s="125">
        <v>8.4777450000000005</v>
      </c>
      <c r="I4587" s="125">
        <v>8.3302320000000005</v>
      </c>
      <c r="J4587" s="125">
        <v>8.0501339999999999</v>
      </c>
    </row>
    <row r="4588" spans="1:10" hidden="1" x14ac:dyDescent="0.25">
      <c r="A4588" s="125">
        <v>927174</v>
      </c>
      <c r="B4588" s="125">
        <v>2003</v>
      </c>
      <c r="C4588" s="125">
        <v>24</v>
      </c>
      <c r="D4588" s="125">
        <v>5</v>
      </c>
      <c r="E4588" s="125">
        <v>3</v>
      </c>
      <c r="F4588" s="125">
        <v>0</v>
      </c>
      <c r="G4588" s="125">
        <v>6.9998199999999997</v>
      </c>
      <c r="H4588" s="125">
        <v>8.0501339999999999</v>
      </c>
      <c r="I4588" s="125">
        <v>7.8408300000000004</v>
      </c>
      <c r="J4588" s="125">
        <v>6.9998199999999997</v>
      </c>
    </row>
    <row r="4589" spans="1:10" hidden="1" x14ac:dyDescent="0.25">
      <c r="A4589" s="125">
        <v>927175</v>
      </c>
      <c r="B4589" s="125">
        <v>2003</v>
      </c>
      <c r="C4589" s="125">
        <v>24</v>
      </c>
      <c r="D4589" s="125">
        <v>5</v>
      </c>
      <c r="E4589" s="125">
        <v>4</v>
      </c>
      <c r="F4589" s="125">
        <v>21.362265000000001</v>
      </c>
      <c r="G4589" s="125">
        <v>0</v>
      </c>
      <c r="H4589" s="125">
        <v>23.491123999999999</v>
      </c>
      <c r="I4589" s="125">
        <v>22.091052999999999</v>
      </c>
      <c r="J4589" s="125">
        <v>21.362265000000001</v>
      </c>
    </row>
    <row r="4590" spans="1:10" x14ac:dyDescent="0.25">
      <c r="A4590" s="125">
        <v>927176</v>
      </c>
      <c r="B4590" s="125">
        <v>2003</v>
      </c>
      <c r="C4590" s="125">
        <v>25</v>
      </c>
      <c r="D4590" s="125">
        <v>2</v>
      </c>
      <c r="E4590" s="125">
        <v>1</v>
      </c>
      <c r="F4590" s="129">
        <v>82235.649627000006</v>
      </c>
      <c r="G4590" s="129">
        <v>0</v>
      </c>
      <c r="H4590" s="129">
        <v>111369.208</v>
      </c>
      <c r="I4590" s="129">
        <v>82669.363098000002</v>
      </c>
      <c r="J4590" s="129">
        <v>82235.649627000006</v>
      </c>
    </row>
    <row r="4591" spans="1:10" hidden="1" x14ac:dyDescent="0.25">
      <c r="A4591" s="125">
        <v>927177</v>
      </c>
      <c r="B4591" s="125">
        <v>2003</v>
      </c>
      <c r="C4591" s="125">
        <v>25</v>
      </c>
      <c r="D4591" s="125">
        <v>2</v>
      </c>
      <c r="E4591" s="125">
        <v>2</v>
      </c>
      <c r="F4591" s="125">
        <v>75422.679396000007</v>
      </c>
      <c r="G4591" s="125">
        <v>0</v>
      </c>
      <c r="H4591" s="125">
        <v>82235.649627000006</v>
      </c>
      <c r="I4591" s="125">
        <v>75525.220618000007</v>
      </c>
      <c r="J4591" s="125">
        <v>75422.679396000007</v>
      </c>
    </row>
    <row r="4592" spans="1:10" hidden="1" x14ac:dyDescent="0.25">
      <c r="A4592" s="125">
        <v>927178</v>
      </c>
      <c r="B4592" s="125">
        <v>2003</v>
      </c>
      <c r="C4592" s="125">
        <v>25</v>
      </c>
      <c r="D4592" s="125">
        <v>2</v>
      </c>
      <c r="E4592" s="125">
        <v>3</v>
      </c>
      <c r="F4592" s="125">
        <v>65552.030138000002</v>
      </c>
      <c r="G4592" s="125">
        <v>189.33513199999999</v>
      </c>
      <c r="H4592" s="125">
        <v>75422.679396000007</v>
      </c>
      <c r="I4592" s="125">
        <v>66379.500136000002</v>
      </c>
      <c r="J4592" s="125">
        <v>65741.365269999995</v>
      </c>
    </row>
    <row r="4593" spans="1:10" hidden="1" x14ac:dyDescent="0.25">
      <c r="A4593" s="125">
        <v>927179</v>
      </c>
      <c r="B4593" s="125">
        <v>2003</v>
      </c>
      <c r="C4593" s="125">
        <v>25</v>
      </c>
      <c r="D4593" s="125">
        <v>2</v>
      </c>
      <c r="E4593" s="125">
        <v>4</v>
      </c>
      <c r="F4593" s="125">
        <v>82407.144539999994</v>
      </c>
      <c r="G4593" s="125">
        <v>0</v>
      </c>
      <c r="H4593" s="125">
        <v>111369.208</v>
      </c>
      <c r="I4593" s="125">
        <v>82669.363098000002</v>
      </c>
      <c r="J4593" s="125">
        <v>82407.144539999994</v>
      </c>
    </row>
    <row r="4594" spans="1:10" x14ac:dyDescent="0.25">
      <c r="A4594" s="125">
        <v>927180</v>
      </c>
      <c r="B4594" s="125">
        <v>2003</v>
      </c>
      <c r="C4594" s="125">
        <v>25</v>
      </c>
      <c r="D4594" s="125">
        <v>3</v>
      </c>
      <c r="E4594" s="125">
        <v>1</v>
      </c>
      <c r="F4594" s="129">
        <v>39733.53254</v>
      </c>
      <c r="G4594" s="129">
        <v>0</v>
      </c>
      <c r="H4594" s="129">
        <v>49445.557200000003</v>
      </c>
      <c r="I4594" s="129">
        <v>40159.681557999997</v>
      </c>
      <c r="J4594" s="129">
        <v>39733.53254</v>
      </c>
    </row>
    <row r="4595" spans="1:10" hidden="1" x14ac:dyDescent="0.25">
      <c r="A4595" s="125">
        <v>927181</v>
      </c>
      <c r="B4595" s="125">
        <v>2003</v>
      </c>
      <c r="C4595" s="125">
        <v>25</v>
      </c>
      <c r="D4595" s="125">
        <v>3</v>
      </c>
      <c r="E4595" s="125">
        <v>2</v>
      </c>
      <c r="F4595" s="125">
        <v>37265.251742</v>
      </c>
      <c r="G4595" s="125">
        <v>0</v>
      </c>
      <c r="H4595" s="125">
        <v>39733.53254</v>
      </c>
      <c r="I4595" s="125">
        <v>37440.907713000001</v>
      </c>
      <c r="J4595" s="125">
        <v>37265.251742</v>
      </c>
    </row>
    <row r="4596" spans="1:10" hidden="1" x14ac:dyDescent="0.25">
      <c r="A4596" s="125">
        <v>927182</v>
      </c>
      <c r="B4596" s="125">
        <v>2003</v>
      </c>
      <c r="C4596" s="125">
        <v>25</v>
      </c>
      <c r="D4596" s="125">
        <v>3</v>
      </c>
      <c r="E4596" s="125">
        <v>3</v>
      </c>
      <c r="F4596" s="125">
        <v>28367.139732</v>
      </c>
      <c r="G4596" s="125">
        <v>3530.5821179999998</v>
      </c>
      <c r="H4596" s="125">
        <v>37265.251742</v>
      </c>
      <c r="I4596" s="125">
        <v>34086.525769</v>
      </c>
      <c r="J4596" s="125">
        <v>31897.721850999998</v>
      </c>
    </row>
    <row r="4597" spans="1:10" hidden="1" x14ac:dyDescent="0.25">
      <c r="A4597" s="125">
        <v>927183</v>
      </c>
      <c r="B4597" s="125">
        <v>2003</v>
      </c>
      <c r="C4597" s="125">
        <v>25</v>
      </c>
      <c r="D4597" s="125">
        <v>3</v>
      </c>
      <c r="E4597" s="125">
        <v>4</v>
      </c>
      <c r="F4597" s="125">
        <v>52839.888428999999</v>
      </c>
      <c r="G4597" s="125">
        <v>0</v>
      </c>
      <c r="H4597" s="125">
        <v>65552.030138000002</v>
      </c>
      <c r="I4597" s="125">
        <v>53241.358877999999</v>
      </c>
      <c r="J4597" s="125">
        <v>52839.888428999999</v>
      </c>
    </row>
    <row r="4598" spans="1:10" x14ac:dyDescent="0.25">
      <c r="A4598" s="125">
        <v>927184</v>
      </c>
      <c r="B4598" s="125">
        <v>2003</v>
      </c>
      <c r="C4598" s="125">
        <v>25</v>
      </c>
      <c r="D4598" s="125">
        <v>4</v>
      </c>
      <c r="E4598" s="125">
        <v>1</v>
      </c>
      <c r="F4598" s="129">
        <v>15032.76895</v>
      </c>
      <c r="G4598" s="129">
        <v>0</v>
      </c>
      <c r="H4598" s="129">
        <v>17832.009750000001</v>
      </c>
      <c r="I4598" s="129">
        <v>15654.72136</v>
      </c>
      <c r="J4598" s="129">
        <v>15032.76895</v>
      </c>
    </row>
    <row r="4599" spans="1:10" hidden="1" x14ac:dyDescent="0.25">
      <c r="A4599" s="125">
        <v>927185</v>
      </c>
      <c r="B4599" s="125">
        <v>2003</v>
      </c>
      <c r="C4599" s="125">
        <v>25</v>
      </c>
      <c r="D4599" s="125">
        <v>4</v>
      </c>
      <c r="E4599" s="125">
        <v>2</v>
      </c>
      <c r="F4599" s="125">
        <v>13835.644249000001</v>
      </c>
      <c r="G4599" s="125">
        <v>0</v>
      </c>
      <c r="H4599" s="125">
        <v>15032.76895</v>
      </c>
      <c r="I4599" s="125">
        <v>14484.072883000001</v>
      </c>
      <c r="J4599" s="125">
        <v>13835.644249000001</v>
      </c>
    </row>
    <row r="4600" spans="1:10" hidden="1" x14ac:dyDescent="0.25">
      <c r="A4600" s="125">
        <v>927186</v>
      </c>
      <c r="B4600" s="125">
        <v>2003</v>
      </c>
      <c r="C4600" s="125">
        <v>25</v>
      </c>
      <c r="D4600" s="125">
        <v>4</v>
      </c>
      <c r="E4600" s="125">
        <v>3</v>
      </c>
      <c r="F4600" s="125">
        <v>5402.5463129999998</v>
      </c>
      <c r="G4600" s="125">
        <v>5959.5895680000003</v>
      </c>
      <c r="H4600" s="125">
        <v>13835.644249000001</v>
      </c>
      <c r="I4600" s="125">
        <v>13084.368766</v>
      </c>
      <c r="J4600" s="125">
        <v>11362.13588</v>
      </c>
    </row>
    <row r="4601" spans="1:10" hidden="1" x14ac:dyDescent="0.25">
      <c r="A4601" s="125">
        <v>927187</v>
      </c>
      <c r="B4601" s="125">
        <v>2003</v>
      </c>
      <c r="C4601" s="125">
        <v>25</v>
      </c>
      <c r="D4601" s="125">
        <v>4</v>
      </c>
      <c r="E4601" s="125">
        <v>4</v>
      </c>
      <c r="F4601" s="125">
        <v>23966.596963</v>
      </c>
      <c r="G4601" s="125">
        <v>0</v>
      </c>
      <c r="H4601" s="125">
        <v>28367.139732</v>
      </c>
      <c r="I4601" s="125">
        <v>24903.511971</v>
      </c>
      <c r="J4601" s="125">
        <v>23966.596963</v>
      </c>
    </row>
    <row r="4602" spans="1:10" x14ac:dyDescent="0.25">
      <c r="A4602" s="125">
        <v>927188</v>
      </c>
      <c r="B4602" s="125">
        <v>2003</v>
      </c>
      <c r="C4602" s="125">
        <v>25</v>
      </c>
      <c r="D4602" s="125">
        <v>5</v>
      </c>
      <c r="E4602" s="125">
        <v>1</v>
      </c>
      <c r="F4602" s="129">
        <v>676.47003299999994</v>
      </c>
      <c r="G4602" s="129">
        <v>0</v>
      </c>
      <c r="H4602" s="129">
        <v>747.11919999999998</v>
      </c>
      <c r="I4602" s="129">
        <v>702.59089600000004</v>
      </c>
      <c r="J4602" s="129">
        <v>676.47003299999994</v>
      </c>
    </row>
    <row r="4603" spans="1:10" hidden="1" x14ac:dyDescent="0.25">
      <c r="A4603" s="125">
        <v>927189</v>
      </c>
      <c r="B4603" s="125">
        <v>2003</v>
      </c>
      <c r="C4603" s="125">
        <v>25</v>
      </c>
      <c r="D4603" s="125">
        <v>5</v>
      </c>
      <c r="E4603" s="125">
        <v>2</v>
      </c>
      <c r="F4603" s="125">
        <v>630.01239899999996</v>
      </c>
      <c r="G4603" s="125">
        <v>0</v>
      </c>
      <c r="H4603" s="125">
        <v>676.47003299999994</v>
      </c>
      <c r="I4603" s="125">
        <v>664.69945499999994</v>
      </c>
      <c r="J4603" s="125">
        <v>630.01239899999996</v>
      </c>
    </row>
    <row r="4604" spans="1:10" hidden="1" x14ac:dyDescent="0.25">
      <c r="A4604" s="125">
        <v>927190</v>
      </c>
      <c r="B4604" s="125">
        <v>2003</v>
      </c>
      <c r="C4604" s="125">
        <v>25</v>
      </c>
      <c r="D4604" s="125">
        <v>5</v>
      </c>
      <c r="E4604" s="125">
        <v>3</v>
      </c>
      <c r="F4604" s="125">
        <v>0</v>
      </c>
      <c r="G4604" s="125">
        <v>582.81753800000001</v>
      </c>
      <c r="H4604" s="125">
        <v>630.01239899999996</v>
      </c>
      <c r="I4604" s="125">
        <v>613.63207699999998</v>
      </c>
      <c r="J4604" s="125">
        <v>582.81753800000001</v>
      </c>
    </row>
    <row r="4605" spans="1:10" hidden="1" x14ac:dyDescent="0.25">
      <c r="A4605" s="125">
        <v>927191</v>
      </c>
      <c r="B4605" s="125">
        <v>2003</v>
      </c>
      <c r="C4605" s="125">
        <v>25</v>
      </c>
      <c r="D4605" s="125">
        <v>5</v>
      </c>
      <c r="E4605" s="125">
        <v>4</v>
      </c>
      <c r="F4605" s="125">
        <v>4894.9886759999999</v>
      </c>
      <c r="G4605" s="125">
        <v>0</v>
      </c>
      <c r="H4605" s="125">
        <v>5402.5463129999998</v>
      </c>
      <c r="I4605" s="125">
        <v>5080.5545519999996</v>
      </c>
      <c r="J4605" s="125">
        <v>4894.9886759999999</v>
      </c>
    </row>
    <row r="4606" spans="1:10" x14ac:dyDescent="0.25">
      <c r="A4606" s="125">
        <v>927192</v>
      </c>
      <c r="B4606" s="125">
        <v>2003</v>
      </c>
      <c r="C4606" s="125">
        <v>26</v>
      </c>
      <c r="D4606" s="125">
        <v>2</v>
      </c>
      <c r="E4606" s="125">
        <v>1</v>
      </c>
      <c r="F4606" s="129">
        <v>291468.89406199998</v>
      </c>
      <c r="G4606" s="129">
        <v>0</v>
      </c>
      <c r="H4606" s="129">
        <v>394727.348</v>
      </c>
      <c r="I4606" s="129">
        <v>293006.11041999998</v>
      </c>
      <c r="J4606" s="129">
        <v>291468.89406199998</v>
      </c>
    </row>
    <row r="4607" spans="1:10" hidden="1" x14ac:dyDescent="0.25">
      <c r="A4607" s="125">
        <v>927193</v>
      </c>
      <c r="B4607" s="125">
        <v>2003</v>
      </c>
      <c r="C4607" s="125">
        <v>26</v>
      </c>
      <c r="D4607" s="125">
        <v>2</v>
      </c>
      <c r="E4607" s="125">
        <v>2</v>
      </c>
      <c r="F4607" s="125">
        <v>267321.59410799999</v>
      </c>
      <c r="G4607" s="125">
        <v>0</v>
      </c>
      <c r="H4607" s="125">
        <v>291468.89406199998</v>
      </c>
      <c r="I4607" s="125">
        <v>267685.03230700002</v>
      </c>
      <c r="J4607" s="125">
        <v>267321.59410799999</v>
      </c>
    </row>
    <row r="4608" spans="1:10" hidden="1" x14ac:dyDescent="0.25">
      <c r="A4608" s="125">
        <v>927194</v>
      </c>
      <c r="B4608" s="125">
        <v>2003</v>
      </c>
      <c r="C4608" s="125">
        <v>26</v>
      </c>
      <c r="D4608" s="125">
        <v>2</v>
      </c>
      <c r="E4608" s="125">
        <v>3</v>
      </c>
      <c r="F4608" s="125">
        <v>232336.92218200001</v>
      </c>
      <c r="G4608" s="125">
        <v>671.062997</v>
      </c>
      <c r="H4608" s="125">
        <v>267321.59410799999</v>
      </c>
      <c r="I4608" s="125">
        <v>235269.73497399999</v>
      </c>
      <c r="J4608" s="125">
        <v>233007.98517900001</v>
      </c>
    </row>
    <row r="4609" spans="1:10" hidden="1" x14ac:dyDescent="0.25">
      <c r="A4609" s="125">
        <v>927195</v>
      </c>
      <c r="B4609" s="125">
        <v>2003</v>
      </c>
      <c r="C4609" s="125">
        <v>26</v>
      </c>
      <c r="D4609" s="125">
        <v>2</v>
      </c>
      <c r="E4609" s="125">
        <v>4</v>
      </c>
      <c r="F4609" s="125">
        <v>292076.725737</v>
      </c>
      <c r="G4609" s="125">
        <v>0</v>
      </c>
      <c r="H4609" s="125">
        <v>394727.348</v>
      </c>
      <c r="I4609" s="125">
        <v>293006.11041999998</v>
      </c>
      <c r="J4609" s="125">
        <v>292076.725737</v>
      </c>
    </row>
    <row r="4610" spans="1:10" x14ac:dyDescent="0.25">
      <c r="A4610" s="125">
        <v>927196</v>
      </c>
      <c r="B4610" s="125">
        <v>2003</v>
      </c>
      <c r="C4610" s="125">
        <v>26</v>
      </c>
      <c r="D4610" s="125">
        <v>3</v>
      </c>
      <c r="E4610" s="125">
        <v>1</v>
      </c>
      <c r="F4610" s="129">
        <v>156977.27231999999</v>
      </c>
      <c r="G4610" s="129">
        <v>0</v>
      </c>
      <c r="H4610" s="129">
        <v>195347.0583</v>
      </c>
      <c r="I4610" s="129">
        <v>158660.88075099999</v>
      </c>
      <c r="J4610" s="129">
        <v>156977.27231999999</v>
      </c>
    </row>
    <row r="4611" spans="1:10" hidden="1" x14ac:dyDescent="0.25">
      <c r="A4611" s="125">
        <v>927197</v>
      </c>
      <c r="B4611" s="125">
        <v>2003</v>
      </c>
      <c r="C4611" s="125">
        <v>26</v>
      </c>
      <c r="D4611" s="125">
        <v>3</v>
      </c>
      <c r="E4611" s="125">
        <v>2</v>
      </c>
      <c r="F4611" s="125">
        <v>147225.7108</v>
      </c>
      <c r="G4611" s="125">
        <v>0</v>
      </c>
      <c r="H4611" s="125">
        <v>156977.27231999999</v>
      </c>
      <c r="I4611" s="125">
        <v>147919.68370699999</v>
      </c>
      <c r="J4611" s="125">
        <v>147225.7108</v>
      </c>
    </row>
    <row r="4612" spans="1:10" hidden="1" x14ac:dyDescent="0.25">
      <c r="A4612" s="125">
        <v>927198</v>
      </c>
      <c r="B4612" s="125">
        <v>2003</v>
      </c>
      <c r="C4612" s="125">
        <v>26</v>
      </c>
      <c r="D4612" s="125">
        <v>3</v>
      </c>
      <c r="E4612" s="125">
        <v>3</v>
      </c>
      <c r="F4612" s="125">
        <v>112071.490603</v>
      </c>
      <c r="G4612" s="125">
        <v>13948.44896</v>
      </c>
      <c r="H4612" s="125">
        <v>147225.7108</v>
      </c>
      <c r="I4612" s="125">
        <v>134667.35766899999</v>
      </c>
      <c r="J4612" s="125">
        <v>126019.93956300001</v>
      </c>
    </row>
    <row r="4613" spans="1:10" hidden="1" x14ac:dyDescent="0.25">
      <c r="A4613" s="125">
        <v>927199</v>
      </c>
      <c r="B4613" s="125">
        <v>2003</v>
      </c>
      <c r="C4613" s="125">
        <v>26</v>
      </c>
      <c r="D4613" s="125">
        <v>3</v>
      </c>
      <c r="E4613" s="125">
        <v>4</v>
      </c>
      <c r="F4613" s="125">
        <v>187281.11120399999</v>
      </c>
      <c r="G4613" s="125">
        <v>0</v>
      </c>
      <c r="H4613" s="125">
        <v>232336.92218200001</v>
      </c>
      <c r="I4613" s="125">
        <v>188704.04819599999</v>
      </c>
      <c r="J4613" s="125">
        <v>187281.11120399999</v>
      </c>
    </row>
    <row r="4614" spans="1:10" x14ac:dyDescent="0.25">
      <c r="A4614" s="125">
        <v>927200</v>
      </c>
      <c r="B4614" s="125">
        <v>2003</v>
      </c>
      <c r="C4614" s="125">
        <v>26</v>
      </c>
      <c r="D4614" s="125">
        <v>4</v>
      </c>
      <c r="E4614" s="125">
        <v>1</v>
      </c>
      <c r="F4614" s="129">
        <v>61044.030440000002</v>
      </c>
      <c r="G4614" s="129">
        <v>0</v>
      </c>
      <c r="H4614" s="129">
        <v>72410.994250000003</v>
      </c>
      <c r="I4614" s="129">
        <v>63569.611852000002</v>
      </c>
      <c r="J4614" s="129">
        <v>61044.030440000002</v>
      </c>
    </row>
    <row r="4615" spans="1:10" hidden="1" x14ac:dyDescent="0.25">
      <c r="A4615" s="125">
        <v>927201</v>
      </c>
      <c r="B4615" s="125">
        <v>2003</v>
      </c>
      <c r="C4615" s="125">
        <v>26</v>
      </c>
      <c r="D4615" s="125">
        <v>4</v>
      </c>
      <c r="E4615" s="125">
        <v>2</v>
      </c>
      <c r="F4615" s="125">
        <v>56182.829092</v>
      </c>
      <c r="G4615" s="125">
        <v>0</v>
      </c>
      <c r="H4615" s="125">
        <v>61044.030440000002</v>
      </c>
      <c r="I4615" s="125">
        <v>58815.923328999997</v>
      </c>
      <c r="J4615" s="125">
        <v>56182.829092</v>
      </c>
    </row>
    <row r="4616" spans="1:10" hidden="1" x14ac:dyDescent="0.25">
      <c r="A4616" s="125">
        <v>927202</v>
      </c>
      <c r="B4616" s="125">
        <v>2003</v>
      </c>
      <c r="C4616" s="125">
        <v>26</v>
      </c>
      <c r="D4616" s="125">
        <v>4</v>
      </c>
      <c r="E4616" s="125">
        <v>3</v>
      </c>
      <c r="F4616" s="125">
        <v>21345.844642</v>
      </c>
      <c r="G4616" s="125">
        <v>23546.762151999999</v>
      </c>
      <c r="H4616" s="125">
        <v>56182.829092</v>
      </c>
      <c r="I4616" s="125">
        <v>53132.101472000002</v>
      </c>
      <c r="J4616" s="125">
        <v>44892.606793999999</v>
      </c>
    </row>
    <row r="4617" spans="1:10" hidden="1" x14ac:dyDescent="0.25">
      <c r="A4617" s="125">
        <v>927203</v>
      </c>
      <c r="B4617" s="125">
        <v>2003</v>
      </c>
      <c r="C4617" s="125">
        <v>26</v>
      </c>
      <c r="D4617" s="125">
        <v>4</v>
      </c>
      <c r="E4617" s="125">
        <v>4</v>
      </c>
      <c r="F4617" s="125">
        <v>94686.044190999994</v>
      </c>
      <c r="G4617" s="125">
        <v>0</v>
      </c>
      <c r="H4617" s="125">
        <v>112071.490603</v>
      </c>
      <c r="I4617" s="125">
        <v>98387.561600999994</v>
      </c>
      <c r="J4617" s="125">
        <v>94686.044190999994</v>
      </c>
    </row>
    <row r="4618" spans="1:10" x14ac:dyDescent="0.25">
      <c r="A4618" s="125">
        <v>927204</v>
      </c>
      <c r="B4618" s="125">
        <v>2003</v>
      </c>
      <c r="C4618" s="125">
        <v>26</v>
      </c>
      <c r="D4618" s="125">
        <v>5</v>
      </c>
      <c r="E4618" s="125">
        <v>1</v>
      </c>
      <c r="F4618" s="129">
        <v>3052.506476</v>
      </c>
      <c r="G4618" s="129">
        <v>0</v>
      </c>
      <c r="H4618" s="129">
        <v>3371.3040999999998</v>
      </c>
      <c r="I4618" s="129">
        <v>3170.3743760000002</v>
      </c>
      <c r="J4618" s="129">
        <v>3052.506476</v>
      </c>
    </row>
    <row r="4619" spans="1:10" hidden="1" x14ac:dyDescent="0.25">
      <c r="A4619" s="125">
        <v>927205</v>
      </c>
      <c r="B4619" s="125">
        <v>2003</v>
      </c>
      <c r="C4619" s="125">
        <v>26</v>
      </c>
      <c r="D4619" s="125">
        <v>5</v>
      </c>
      <c r="E4619" s="125">
        <v>2</v>
      </c>
      <c r="F4619" s="125">
        <v>2842.8708369999999</v>
      </c>
      <c r="G4619" s="125">
        <v>0</v>
      </c>
      <c r="H4619" s="125">
        <v>3052.506476</v>
      </c>
      <c r="I4619" s="125">
        <v>2999.392863</v>
      </c>
      <c r="J4619" s="125">
        <v>2842.8708369999999</v>
      </c>
    </row>
    <row r="4620" spans="1:10" hidden="1" x14ac:dyDescent="0.25">
      <c r="A4620" s="125">
        <v>927206</v>
      </c>
      <c r="B4620" s="125">
        <v>2003</v>
      </c>
      <c r="C4620" s="125">
        <v>26</v>
      </c>
      <c r="D4620" s="125">
        <v>5</v>
      </c>
      <c r="E4620" s="125">
        <v>3</v>
      </c>
      <c r="F4620" s="125">
        <v>0</v>
      </c>
      <c r="G4620" s="125">
        <v>2304.126675</v>
      </c>
      <c r="H4620" s="125">
        <v>2842.8708369999999</v>
      </c>
      <c r="I4620" s="125">
        <v>2768.9561950000002</v>
      </c>
      <c r="J4620" s="125">
        <v>2304.126675</v>
      </c>
    </row>
    <row r="4621" spans="1:10" hidden="1" x14ac:dyDescent="0.25">
      <c r="A4621" s="125">
        <v>927207</v>
      </c>
      <c r="B4621" s="125">
        <v>2003</v>
      </c>
      <c r="C4621" s="125">
        <v>26</v>
      </c>
      <c r="D4621" s="125">
        <v>5</v>
      </c>
      <c r="E4621" s="125">
        <v>4</v>
      </c>
      <c r="F4621" s="125">
        <v>19340.448326000002</v>
      </c>
      <c r="G4621" s="125">
        <v>0</v>
      </c>
      <c r="H4621" s="125">
        <v>21345.844642</v>
      </c>
      <c r="I4621" s="125">
        <v>20073.632301000001</v>
      </c>
      <c r="J4621" s="125">
        <v>19340.448326000002</v>
      </c>
    </row>
    <row r="4622" spans="1:10" x14ac:dyDescent="0.25">
      <c r="A4622" s="125">
        <v>927208</v>
      </c>
      <c r="B4622" s="125">
        <v>2003</v>
      </c>
      <c r="C4622" s="125">
        <v>27</v>
      </c>
      <c r="D4622" s="125">
        <v>2</v>
      </c>
      <c r="E4622" s="125">
        <v>1</v>
      </c>
      <c r="F4622" s="129">
        <v>2588.2716820000001</v>
      </c>
      <c r="G4622" s="129">
        <v>0</v>
      </c>
      <c r="H4622" s="129">
        <v>3486.8270000000002</v>
      </c>
      <c r="I4622" s="129">
        <v>2588.2716820000001</v>
      </c>
      <c r="J4622" s="129">
        <v>2588.2716820000001</v>
      </c>
    </row>
    <row r="4623" spans="1:10" hidden="1" x14ac:dyDescent="0.25">
      <c r="A4623" s="125">
        <v>927209</v>
      </c>
      <c r="B4623" s="125">
        <v>2003</v>
      </c>
      <c r="C4623" s="125">
        <v>27</v>
      </c>
      <c r="D4623" s="125">
        <v>2</v>
      </c>
      <c r="E4623" s="125">
        <v>2</v>
      </c>
      <c r="F4623" s="125">
        <v>2374.1345700000002</v>
      </c>
      <c r="G4623" s="125">
        <v>0</v>
      </c>
      <c r="H4623" s="125">
        <v>2588.2716820000001</v>
      </c>
      <c r="I4623" s="125">
        <v>2377.0687130000001</v>
      </c>
      <c r="J4623" s="125">
        <v>2374.1345700000002</v>
      </c>
    </row>
    <row r="4624" spans="1:10" hidden="1" x14ac:dyDescent="0.25">
      <c r="A4624" s="125">
        <v>927210</v>
      </c>
      <c r="B4624" s="125">
        <v>2003</v>
      </c>
      <c r="C4624" s="125">
        <v>27</v>
      </c>
      <c r="D4624" s="125">
        <v>2</v>
      </c>
      <c r="E4624" s="125">
        <v>3</v>
      </c>
      <c r="F4624" s="125">
        <v>2046.735797</v>
      </c>
      <c r="G4624" s="125">
        <v>13.164244</v>
      </c>
      <c r="H4624" s="125">
        <v>2374.1345700000002</v>
      </c>
      <c r="I4624" s="125">
        <v>2089.4758350000002</v>
      </c>
      <c r="J4624" s="125">
        <v>2059.9000420000002</v>
      </c>
    </row>
    <row r="4625" spans="1:10" hidden="1" x14ac:dyDescent="0.25">
      <c r="A4625" s="125">
        <v>927211</v>
      </c>
      <c r="B4625" s="125">
        <v>2003</v>
      </c>
      <c r="C4625" s="125">
        <v>27</v>
      </c>
      <c r="D4625" s="125">
        <v>2</v>
      </c>
      <c r="E4625" s="125">
        <v>4</v>
      </c>
      <c r="F4625" s="125">
        <v>2588.2716820000001</v>
      </c>
      <c r="G4625" s="125">
        <v>0</v>
      </c>
      <c r="H4625" s="125">
        <v>3486.8270000000002</v>
      </c>
      <c r="I4625" s="125">
        <v>2588.2716820000001</v>
      </c>
      <c r="J4625" s="125">
        <v>2588.2716820000001</v>
      </c>
    </row>
    <row r="4626" spans="1:10" x14ac:dyDescent="0.25">
      <c r="A4626" s="125">
        <v>927212</v>
      </c>
      <c r="B4626" s="125">
        <v>2003</v>
      </c>
      <c r="C4626" s="125">
        <v>27</v>
      </c>
      <c r="D4626" s="125">
        <v>3</v>
      </c>
      <c r="E4626" s="125">
        <v>1</v>
      </c>
      <c r="F4626" s="129">
        <v>1631.491021</v>
      </c>
      <c r="G4626" s="129">
        <v>0</v>
      </c>
      <c r="H4626" s="129">
        <v>2029.9907000000001</v>
      </c>
      <c r="I4626" s="129">
        <v>1648.7584469999999</v>
      </c>
      <c r="J4626" s="129">
        <v>1631.491021</v>
      </c>
    </row>
    <row r="4627" spans="1:10" hidden="1" x14ac:dyDescent="0.25">
      <c r="A4627" s="125">
        <v>927213</v>
      </c>
      <c r="B4627" s="125">
        <v>2003</v>
      </c>
      <c r="C4627" s="125">
        <v>27</v>
      </c>
      <c r="D4627" s="125">
        <v>3</v>
      </c>
      <c r="E4627" s="125">
        <v>2</v>
      </c>
      <c r="F4627" s="125">
        <v>1505.0749989999999</v>
      </c>
      <c r="G4627" s="125">
        <v>0</v>
      </c>
      <c r="H4627" s="125">
        <v>1631.491021</v>
      </c>
      <c r="I4627" s="125">
        <v>1537.353989</v>
      </c>
      <c r="J4627" s="125">
        <v>1505.0749989999999</v>
      </c>
    </row>
    <row r="4628" spans="1:10" hidden="1" x14ac:dyDescent="0.25">
      <c r="A4628" s="125">
        <v>927214</v>
      </c>
      <c r="B4628" s="125">
        <v>2003</v>
      </c>
      <c r="C4628" s="125">
        <v>27</v>
      </c>
      <c r="D4628" s="125">
        <v>3</v>
      </c>
      <c r="E4628" s="125">
        <v>3</v>
      </c>
      <c r="F4628" s="125">
        <v>1110.438177</v>
      </c>
      <c r="G4628" s="125">
        <v>121.35120999999999</v>
      </c>
      <c r="H4628" s="125">
        <v>1505.0749989999999</v>
      </c>
      <c r="I4628" s="125">
        <v>1376.692102</v>
      </c>
      <c r="J4628" s="125">
        <v>1231.789387</v>
      </c>
    </row>
    <row r="4629" spans="1:10" hidden="1" x14ac:dyDescent="0.25">
      <c r="A4629" s="125">
        <v>927215</v>
      </c>
      <c r="B4629" s="125">
        <v>2003</v>
      </c>
      <c r="C4629" s="125">
        <v>27</v>
      </c>
      <c r="D4629" s="125">
        <v>3</v>
      </c>
      <c r="E4629" s="125">
        <v>4</v>
      </c>
      <c r="F4629" s="125">
        <v>1646.6765499999999</v>
      </c>
      <c r="G4629" s="125">
        <v>0</v>
      </c>
      <c r="H4629" s="125">
        <v>2046.735797</v>
      </c>
      <c r="I4629" s="125">
        <v>1662.3588139999999</v>
      </c>
      <c r="J4629" s="125">
        <v>1646.6765499999999</v>
      </c>
    </row>
    <row r="4630" spans="1:10" x14ac:dyDescent="0.25">
      <c r="A4630" s="125">
        <v>927216</v>
      </c>
      <c r="B4630" s="125">
        <v>2003</v>
      </c>
      <c r="C4630" s="125">
        <v>27</v>
      </c>
      <c r="D4630" s="125">
        <v>4</v>
      </c>
      <c r="E4630" s="125">
        <v>1</v>
      </c>
      <c r="F4630" s="129">
        <v>38.147354999999997</v>
      </c>
      <c r="G4630" s="129">
        <v>0</v>
      </c>
      <c r="H4630" s="129">
        <v>44.942999999999998</v>
      </c>
      <c r="I4630" s="129">
        <v>39.455460000000002</v>
      </c>
      <c r="J4630" s="129">
        <v>38.147354999999997</v>
      </c>
    </row>
    <row r="4631" spans="1:10" hidden="1" x14ac:dyDescent="0.25">
      <c r="A4631" s="125">
        <v>927217</v>
      </c>
      <c r="B4631" s="125">
        <v>2003</v>
      </c>
      <c r="C4631" s="125">
        <v>27</v>
      </c>
      <c r="D4631" s="125">
        <v>4</v>
      </c>
      <c r="E4631" s="125">
        <v>2</v>
      </c>
      <c r="F4631" s="125">
        <v>35.207529999999998</v>
      </c>
      <c r="G4631" s="125">
        <v>0</v>
      </c>
      <c r="H4631" s="125">
        <v>38.147354999999997</v>
      </c>
      <c r="I4631" s="125">
        <v>36.754976999999997</v>
      </c>
      <c r="J4631" s="125">
        <v>35.207529999999998</v>
      </c>
    </row>
    <row r="4632" spans="1:10" hidden="1" x14ac:dyDescent="0.25">
      <c r="A4632" s="125">
        <v>927218</v>
      </c>
      <c r="B4632" s="125">
        <v>2003</v>
      </c>
      <c r="C4632" s="125">
        <v>27</v>
      </c>
      <c r="D4632" s="125">
        <v>4</v>
      </c>
      <c r="E4632" s="125">
        <v>3</v>
      </c>
      <c r="F4632" s="125">
        <v>12.674166</v>
      </c>
      <c r="G4632" s="125">
        <v>12.188442</v>
      </c>
      <c r="H4632" s="125">
        <v>35.207529999999998</v>
      </c>
      <c r="I4632" s="125">
        <v>33.295760999999999</v>
      </c>
      <c r="J4632" s="125">
        <v>24.862608000000002</v>
      </c>
    </row>
    <row r="4633" spans="1:10" hidden="1" x14ac:dyDescent="0.25">
      <c r="A4633" s="125">
        <v>927219</v>
      </c>
      <c r="B4633" s="125">
        <v>2003</v>
      </c>
      <c r="C4633" s="125">
        <v>27</v>
      </c>
      <c r="D4633" s="125">
        <v>4</v>
      </c>
      <c r="E4633" s="125">
        <v>4</v>
      </c>
      <c r="F4633" s="125">
        <v>946.42657599999995</v>
      </c>
      <c r="G4633" s="125">
        <v>0</v>
      </c>
      <c r="H4633" s="125">
        <v>1110.438177</v>
      </c>
      <c r="I4633" s="125">
        <v>974.85367599999995</v>
      </c>
      <c r="J4633" s="125">
        <v>946.42657599999995</v>
      </c>
    </row>
    <row r="4634" spans="1:10" x14ac:dyDescent="0.25">
      <c r="A4634" s="125">
        <v>927220</v>
      </c>
      <c r="B4634" s="125">
        <v>2003</v>
      </c>
      <c r="C4634" s="125">
        <v>27</v>
      </c>
      <c r="D4634" s="125">
        <v>5</v>
      </c>
      <c r="E4634" s="125">
        <v>1</v>
      </c>
      <c r="F4634" s="129">
        <v>77.098844</v>
      </c>
      <c r="G4634" s="129">
        <v>0</v>
      </c>
      <c r="H4634" s="129">
        <v>93.694400000000002</v>
      </c>
      <c r="I4634" s="129">
        <v>88.110213999999999</v>
      </c>
      <c r="J4634" s="129">
        <v>77.098844</v>
      </c>
    </row>
    <row r="4635" spans="1:10" hidden="1" x14ac:dyDescent="0.25">
      <c r="A4635" s="125">
        <v>927221</v>
      </c>
      <c r="B4635" s="125">
        <v>2003</v>
      </c>
      <c r="C4635" s="125">
        <v>27</v>
      </c>
      <c r="D4635" s="125">
        <v>5</v>
      </c>
      <c r="E4635" s="125">
        <v>2</v>
      </c>
      <c r="F4635" s="125">
        <v>72.819089000000005</v>
      </c>
      <c r="G4635" s="125">
        <v>0</v>
      </c>
      <c r="H4635" s="125">
        <v>77.098844</v>
      </c>
      <c r="I4635" s="125">
        <v>75.757323999999997</v>
      </c>
      <c r="J4635" s="125">
        <v>72.819089000000005</v>
      </c>
    </row>
    <row r="4636" spans="1:10" hidden="1" x14ac:dyDescent="0.25">
      <c r="A4636" s="125">
        <v>927222</v>
      </c>
      <c r="B4636" s="125">
        <v>2003</v>
      </c>
      <c r="C4636" s="125">
        <v>27</v>
      </c>
      <c r="D4636" s="125">
        <v>5</v>
      </c>
      <c r="E4636" s="125">
        <v>3</v>
      </c>
      <c r="F4636" s="125">
        <v>0</v>
      </c>
      <c r="G4636" s="125">
        <v>70.034358999999995</v>
      </c>
      <c r="H4636" s="125">
        <v>72.819089000000005</v>
      </c>
      <c r="I4636" s="125">
        <v>70.925792999999999</v>
      </c>
      <c r="J4636" s="125">
        <v>70.034358999999995</v>
      </c>
    </row>
    <row r="4637" spans="1:10" hidden="1" x14ac:dyDescent="0.25">
      <c r="A4637" s="125">
        <v>927223</v>
      </c>
      <c r="B4637" s="125">
        <v>2003</v>
      </c>
      <c r="C4637" s="125">
        <v>27</v>
      </c>
      <c r="D4637" s="125">
        <v>5</v>
      </c>
      <c r="E4637" s="125">
        <v>4</v>
      </c>
      <c r="F4637" s="125">
        <v>10.706016</v>
      </c>
      <c r="G4637" s="125">
        <v>0</v>
      </c>
      <c r="H4637" s="125">
        <v>12.674166</v>
      </c>
      <c r="I4637" s="125">
        <v>11.918786000000001</v>
      </c>
      <c r="J4637" s="125">
        <v>10.706016</v>
      </c>
    </row>
    <row r="4638" spans="1:10" x14ac:dyDescent="0.25">
      <c r="A4638" s="125">
        <v>927224</v>
      </c>
      <c r="B4638" s="125">
        <v>2003</v>
      </c>
      <c r="C4638" s="125">
        <v>28</v>
      </c>
      <c r="D4638" s="125">
        <v>2</v>
      </c>
      <c r="E4638" s="125">
        <v>1</v>
      </c>
      <c r="F4638" s="129">
        <v>2588.2716820000001</v>
      </c>
      <c r="G4638" s="129">
        <v>0</v>
      </c>
      <c r="H4638" s="129">
        <v>3486.8270000000002</v>
      </c>
      <c r="I4638" s="129">
        <v>2588.2716820000001</v>
      </c>
      <c r="J4638" s="129">
        <v>2588.2716820000001</v>
      </c>
    </row>
    <row r="4639" spans="1:10" hidden="1" x14ac:dyDescent="0.25">
      <c r="A4639" s="125">
        <v>927225</v>
      </c>
      <c r="B4639" s="125">
        <v>2003</v>
      </c>
      <c r="C4639" s="125">
        <v>28</v>
      </c>
      <c r="D4639" s="125">
        <v>2</v>
      </c>
      <c r="E4639" s="125">
        <v>2</v>
      </c>
      <c r="F4639" s="125">
        <v>2374.1345700000002</v>
      </c>
      <c r="G4639" s="125">
        <v>0</v>
      </c>
      <c r="H4639" s="125">
        <v>2588.2716820000001</v>
      </c>
      <c r="I4639" s="125">
        <v>2377.0687130000001</v>
      </c>
      <c r="J4639" s="125">
        <v>2374.1345700000002</v>
      </c>
    </row>
    <row r="4640" spans="1:10" hidden="1" x14ac:dyDescent="0.25">
      <c r="A4640" s="125">
        <v>927226</v>
      </c>
      <c r="B4640" s="125">
        <v>2003</v>
      </c>
      <c r="C4640" s="125">
        <v>28</v>
      </c>
      <c r="D4640" s="125">
        <v>2</v>
      </c>
      <c r="E4640" s="125">
        <v>3</v>
      </c>
      <c r="F4640" s="125">
        <v>2046.735797</v>
      </c>
      <c r="G4640" s="125">
        <v>13.164244</v>
      </c>
      <c r="H4640" s="125">
        <v>2374.1345700000002</v>
      </c>
      <c r="I4640" s="125">
        <v>2089.4758350000002</v>
      </c>
      <c r="J4640" s="125">
        <v>2059.9000420000002</v>
      </c>
    </row>
    <row r="4641" spans="1:10" hidden="1" x14ac:dyDescent="0.25">
      <c r="A4641" s="125">
        <v>927227</v>
      </c>
      <c r="B4641" s="125">
        <v>2003</v>
      </c>
      <c r="C4641" s="125">
        <v>28</v>
      </c>
      <c r="D4641" s="125">
        <v>2</v>
      </c>
      <c r="E4641" s="125">
        <v>4</v>
      </c>
      <c r="F4641" s="125">
        <v>2588.2716820000001</v>
      </c>
      <c r="G4641" s="125">
        <v>0</v>
      </c>
      <c r="H4641" s="125">
        <v>3486.8270000000002</v>
      </c>
      <c r="I4641" s="125">
        <v>2588.2716820000001</v>
      </c>
      <c r="J4641" s="125">
        <v>2588.2716820000001</v>
      </c>
    </row>
    <row r="4642" spans="1:10" x14ac:dyDescent="0.25">
      <c r="A4642" s="125">
        <v>927228</v>
      </c>
      <c r="B4642" s="125">
        <v>2003</v>
      </c>
      <c r="C4642" s="125">
        <v>28</v>
      </c>
      <c r="D4642" s="125">
        <v>3</v>
      </c>
      <c r="E4642" s="125">
        <v>1</v>
      </c>
      <c r="F4642" s="129">
        <v>625.71668299999999</v>
      </c>
      <c r="G4642" s="129">
        <v>0</v>
      </c>
      <c r="H4642" s="129">
        <v>778.55105000000003</v>
      </c>
      <c r="I4642" s="129">
        <v>632.33916299999999</v>
      </c>
      <c r="J4642" s="129">
        <v>625.71668299999999</v>
      </c>
    </row>
    <row r="4643" spans="1:10" hidden="1" x14ac:dyDescent="0.25">
      <c r="A4643" s="125">
        <v>927229</v>
      </c>
      <c r="B4643" s="125">
        <v>2003</v>
      </c>
      <c r="C4643" s="125">
        <v>28</v>
      </c>
      <c r="D4643" s="125">
        <v>3</v>
      </c>
      <c r="E4643" s="125">
        <v>2</v>
      </c>
      <c r="F4643" s="125">
        <v>577.23304900000005</v>
      </c>
      <c r="G4643" s="125">
        <v>0</v>
      </c>
      <c r="H4643" s="125">
        <v>625.71668299999999</v>
      </c>
      <c r="I4643" s="125">
        <v>589.61283100000003</v>
      </c>
      <c r="J4643" s="125">
        <v>577.23304900000005</v>
      </c>
    </row>
    <row r="4644" spans="1:10" hidden="1" x14ac:dyDescent="0.25">
      <c r="A4644" s="125">
        <v>927230</v>
      </c>
      <c r="B4644" s="125">
        <v>2003</v>
      </c>
      <c r="C4644" s="125">
        <v>28</v>
      </c>
      <c r="D4644" s="125">
        <v>3</v>
      </c>
      <c r="E4644" s="125">
        <v>3</v>
      </c>
      <c r="F4644" s="125">
        <v>425.50076200000001</v>
      </c>
      <c r="G4644" s="125">
        <v>46.499690999999999</v>
      </c>
      <c r="H4644" s="125">
        <v>577.23304900000005</v>
      </c>
      <c r="I4644" s="125">
        <v>527.99507000000006</v>
      </c>
      <c r="J4644" s="125">
        <v>472.00045299999999</v>
      </c>
    </row>
    <row r="4645" spans="1:10" hidden="1" x14ac:dyDescent="0.25">
      <c r="A4645" s="125">
        <v>927231</v>
      </c>
      <c r="B4645" s="125">
        <v>2003</v>
      </c>
      <c r="C4645" s="125">
        <v>28</v>
      </c>
      <c r="D4645" s="125">
        <v>3</v>
      </c>
      <c r="E4645" s="125">
        <v>4</v>
      </c>
      <c r="F4645" s="125">
        <v>1646.6765499999999</v>
      </c>
      <c r="G4645" s="125">
        <v>0</v>
      </c>
      <c r="H4645" s="125">
        <v>2046.735797</v>
      </c>
      <c r="I4645" s="125">
        <v>1662.3588139999999</v>
      </c>
      <c r="J4645" s="125">
        <v>1646.6765499999999</v>
      </c>
    </row>
    <row r="4646" spans="1:10" x14ac:dyDescent="0.25">
      <c r="A4646" s="125">
        <v>927232</v>
      </c>
      <c r="B4646" s="125">
        <v>2003</v>
      </c>
      <c r="C4646" s="125">
        <v>28</v>
      </c>
      <c r="D4646" s="125">
        <v>4</v>
      </c>
      <c r="E4646" s="125">
        <v>1</v>
      </c>
      <c r="F4646" s="129">
        <v>606.95487100000003</v>
      </c>
      <c r="G4646" s="129">
        <v>0</v>
      </c>
      <c r="H4646" s="129">
        <v>715.07899999999995</v>
      </c>
      <c r="I4646" s="129">
        <v>627.76785400000006</v>
      </c>
      <c r="J4646" s="129">
        <v>606.95487100000003</v>
      </c>
    </row>
    <row r="4647" spans="1:10" hidden="1" x14ac:dyDescent="0.25">
      <c r="A4647" s="125">
        <v>927233</v>
      </c>
      <c r="B4647" s="125">
        <v>2003</v>
      </c>
      <c r="C4647" s="125">
        <v>28</v>
      </c>
      <c r="D4647" s="125">
        <v>4</v>
      </c>
      <c r="E4647" s="125">
        <v>2</v>
      </c>
      <c r="F4647" s="125">
        <v>560.17990599999996</v>
      </c>
      <c r="G4647" s="125">
        <v>0</v>
      </c>
      <c r="H4647" s="125">
        <v>606.95487100000003</v>
      </c>
      <c r="I4647" s="125">
        <v>584.801018</v>
      </c>
      <c r="J4647" s="125">
        <v>560.17990599999996</v>
      </c>
    </row>
    <row r="4648" spans="1:10" hidden="1" x14ac:dyDescent="0.25">
      <c r="A4648" s="125">
        <v>927234</v>
      </c>
      <c r="B4648" s="125">
        <v>2003</v>
      </c>
      <c r="C4648" s="125">
        <v>28</v>
      </c>
      <c r="D4648" s="125">
        <v>4</v>
      </c>
      <c r="E4648" s="125">
        <v>3</v>
      </c>
      <c r="F4648" s="125">
        <v>191.88826700000001</v>
      </c>
      <c r="G4648" s="125">
        <v>184.53435400000001</v>
      </c>
      <c r="H4648" s="125">
        <v>560.17990599999996</v>
      </c>
      <c r="I4648" s="125">
        <v>529.76213700000005</v>
      </c>
      <c r="J4648" s="125">
        <v>376.42262099999999</v>
      </c>
    </row>
    <row r="4649" spans="1:10" hidden="1" x14ac:dyDescent="0.25">
      <c r="A4649" s="125">
        <v>927235</v>
      </c>
      <c r="B4649" s="125">
        <v>2003</v>
      </c>
      <c r="C4649" s="125">
        <v>28</v>
      </c>
      <c r="D4649" s="125">
        <v>4</v>
      </c>
      <c r="E4649" s="125">
        <v>4</v>
      </c>
      <c r="F4649" s="125">
        <v>362.65434399999998</v>
      </c>
      <c r="G4649" s="125">
        <v>0</v>
      </c>
      <c r="H4649" s="125">
        <v>425.50076200000001</v>
      </c>
      <c r="I4649" s="125">
        <v>373.54711900000001</v>
      </c>
      <c r="J4649" s="125">
        <v>362.65434399999998</v>
      </c>
    </row>
    <row r="4650" spans="1:10" hidden="1" x14ac:dyDescent="0.25">
      <c r="A4650" s="125">
        <v>927236</v>
      </c>
      <c r="B4650" s="125">
        <v>2003</v>
      </c>
      <c r="C4650" s="125">
        <v>28</v>
      </c>
      <c r="D4650" s="125">
        <v>5</v>
      </c>
      <c r="E4650" s="125">
        <v>4</v>
      </c>
      <c r="F4650" s="125">
        <v>162.09025600000001</v>
      </c>
      <c r="G4650" s="125">
        <v>0</v>
      </c>
      <c r="H4650" s="125">
        <v>191.88826700000001</v>
      </c>
      <c r="I4650" s="125">
        <v>180.45172600000001</v>
      </c>
      <c r="J4650" s="125">
        <v>162.09025600000001</v>
      </c>
    </row>
    <row r="4651" spans="1:10" x14ac:dyDescent="0.25">
      <c r="A4651" s="125">
        <v>927237</v>
      </c>
      <c r="B4651" s="125">
        <v>2003</v>
      </c>
      <c r="C4651" s="125">
        <v>29</v>
      </c>
      <c r="D4651" s="125">
        <v>2</v>
      </c>
      <c r="E4651" s="125">
        <v>1</v>
      </c>
      <c r="F4651" s="129">
        <v>4272.7191059999996</v>
      </c>
      <c r="G4651" s="129">
        <v>0</v>
      </c>
      <c r="H4651" s="129">
        <v>5797.6792500000001</v>
      </c>
      <c r="I4651" s="129">
        <v>4303.6173070000004</v>
      </c>
      <c r="J4651" s="129">
        <v>4272.7191059999996</v>
      </c>
    </row>
    <row r="4652" spans="1:10" hidden="1" x14ac:dyDescent="0.25">
      <c r="A4652" s="125">
        <v>927238</v>
      </c>
      <c r="B4652" s="125">
        <v>2003</v>
      </c>
      <c r="C4652" s="125">
        <v>29</v>
      </c>
      <c r="D4652" s="125">
        <v>2</v>
      </c>
      <c r="E4652" s="125">
        <v>2</v>
      </c>
      <c r="F4652" s="125">
        <v>3921.1290239999998</v>
      </c>
      <c r="G4652" s="125">
        <v>0</v>
      </c>
      <c r="H4652" s="125">
        <v>4272.7191059999996</v>
      </c>
      <c r="I4652" s="125">
        <v>3924.065227</v>
      </c>
      <c r="J4652" s="125">
        <v>3921.1290239999998</v>
      </c>
    </row>
    <row r="4653" spans="1:10" hidden="1" x14ac:dyDescent="0.25">
      <c r="A4653" s="125">
        <v>927239</v>
      </c>
      <c r="B4653" s="125">
        <v>2003</v>
      </c>
      <c r="C4653" s="125">
        <v>29</v>
      </c>
      <c r="D4653" s="125">
        <v>2</v>
      </c>
      <c r="E4653" s="125">
        <v>3</v>
      </c>
      <c r="F4653" s="125">
        <v>3230.510241</v>
      </c>
      <c r="G4653" s="125">
        <v>184.34021799999999</v>
      </c>
      <c r="H4653" s="125">
        <v>3921.1290239999998</v>
      </c>
      <c r="I4653" s="125">
        <v>3450.9856540000001</v>
      </c>
      <c r="J4653" s="125">
        <v>3414.8504600000001</v>
      </c>
    </row>
    <row r="4654" spans="1:10" hidden="1" x14ac:dyDescent="0.25">
      <c r="A4654" s="125">
        <v>927240</v>
      </c>
      <c r="B4654" s="125">
        <v>2003</v>
      </c>
      <c r="C4654" s="125">
        <v>29</v>
      </c>
      <c r="D4654" s="125">
        <v>2</v>
      </c>
      <c r="E4654" s="125">
        <v>4</v>
      </c>
      <c r="F4654" s="125">
        <v>4282.9865170000003</v>
      </c>
      <c r="G4654" s="125">
        <v>0</v>
      </c>
      <c r="H4654" s="125">
        <v>5797.6792500000001</v>
      </c>
      <c r="I4654" s="125">
        <v>4303.6173070000004</v>
      </c>
      <c r="J4654" s="125">
        <v>4282.9865170000003</v>
      </c>
    </row>
    <row r="4655" spans="1:10" x14ac:dyDescent="0.25">
      <c r="A4655" s="125">
        <v>927241</v>
      </c>
      <c r="B4655" s="125">
        <v>2003</v>
      </c>
      <c r="C4655" s="125">
        <v>29</v>
      </c>
      <c r="D4655" s="125">
        <v>3</v>
      </c>
      <c r="E4655" s="125">
        <v>1</v>
      </c>
      <c r="F4655" s="129">
        <v>2273.4025799999999</v>
      </c>
      <c r="G4655" s="129">
        <v>0</v>
      </c>
      <c r="H4655" s="129">
        <v>2839.2292499999999</v>
      </c>
      <c r="I4655" s="129">
        <v>2306.0219969999998</v>
      </c>
      <c r="J4655" s="129">
        <v>2273.4025799999999</v>
      </c>
    </row>
    <row r="4656" spans="1:10" hidden="1" x14ac:dyDescent="0.25">
      <c r="A4656" s="125">
        <v>927242</v>
      </c>
      <c r="B4656" s="125">
        <v>2003</v>
      </c>
      <c r="C4656" s="125">
        <v>29</v>
      </c>
      <c r="D4656" s="125">
        <v>3</v>
      </c>
      <c r="E4656" s="125">
        <v>2</v>
      </c>
      <c r="F4656" s="125">
        <v>2138.0436330000002</v>
      </c>
      <c r="G4656" s="125">
        <v>0</v>
      </c>
      <c r="H4656" s="125">
        <v>2273.4025799999999</v>
      </c>
      <c r="I4656" s="125">
        <v>2142.2272520000001</v>
      </c>
      <c r="J4656" s="125">
        <v>2138.0436330000002</v>
      </c>
    </row>
    <row r="4657" spans="1:10" hidden="1" x14ac:dyDescent="0.25">
      <c r="A4657" s="125">
        <v>927243</v>
      </c>
      <c r="B4657" s="125">
        <v>2003</v>
      </c>
      <c r="C4657" s="125">
        <v>29</v>
      </c>
      <c r="D4657" s="125">
        <v>3</v>
      </c>
      <c r="E4657" s="125">
        <v>3</v>
      </c>
      <c r="F4657" s="125">
        <v>1396.2132710000001</v>
      </c>
      <c r="G4657" s="125">
        <v>538.02860399999997</v>
      </c>
      <c r="H4657" s="125">
        <v>2138.0436330000002</v>
      </c>
      <c r="I4657" s="125">
        <v>1955.6685110000001</v>
      </c>
      <c r="J4657" s="125">
        <v>1934.2418749999999</v>
      </c>
    </row>
    <row r="4658" spans="1:10" hidden="1" x14ac:dyDescent="0.25">
      <c r="A4658" s="125">
        <v>927244</v>
      </c>
      <c r="B4658" s="125">
        <v>2003</v>
      </c>
      <c r="C4658" s="125">
        <v>29</v>
      </c>
      <c r="D4658" s="125">
        <v>3</v>
      </c>
      <c r="E4658" s="125">
        <v>4</v>
      </c>
      <c r="F4658" s="125">
        <v>2600.36339</v>
      </c>
      <c r="G4658" s="125">
        <v>0</v>
      </c>
      <c r="H4658" s="125">
        <v>3230.510241</v>
      </c>
      <c r="I4658" s="125">
        <v>2623.8204179999998</v>
      </c>
      <c r="J4658" s="125">
        <v>2600.36339</v>
      </c>
    </row>
    <row r="4659" spans="1:10" x14ac:dyDescent="0.25">
      <c r="A4659" s="125">
        <v>927245</v>
      </c>
      <c r="B4659" s="125">
        <v>2003</v>
      </c>
      <c r="C4659" s="125">
        <v>29</v>
      </c>
      <c r="D4659" s="125">
        <v>4</v>
      </c>
      <c r="E4659" s="125">
        <v>1</v>
      </c>
      <c r="F4659" s="129">
        <v>970.93490299999996</v>
      </c>
      <c r="G4659" s="129">
        <v>0</v>
      </c>
      <c r="H4659" s="129">
        <v>1168.2190000000001</v>
      </c>
      <c r="I4659" s="129">
        <v>1025.5794599999999</v>
      </c>
      <c r="J4659" s="129">
        <v>970.93490299999996</v>
      </c>
    </row>
    <row r="4660" spans="1:10" hidden="1" x14ac:dyDescent="0.25">
      <c r="A4660" s="125">
        <v>927246</v>
      </c>
      <c r="B4660" s="125">
        <v>2003</v>
      </c>
      <c r="C4660" s="125">
        <v>29</v>
      </c>
      <c r="D4660" s="125">
        <v>4</v>
      </c>
      <c r="E4660" s="125">
        <v>2</v>
      </c>
      <c r="F4660" s="125">
        <v>925.37044200000003</v>
      </c>
      <c r="G4660" s="125">
        <v>0</v>
      </c>
      <c r="H4660" s="125">
        <v>970.93490299999996</v>
      </c>
      <c r="I4660" s="125">
        <v>935.49577899999997</v>
      </c>
      <c r="J4660" s="125">
        <v>925.37044200000003</v>
      </c>
    </row>
    <row r="4661" spans="1:10" hidden="1" x14ac:dyDescent="0.25">
      <c r="A4661" s="125">
        <v>927247</v>
      </c>
      <c r="B4661" s="125">
        <v>2003</v>
      </c>
      <c r="C4661" s="125">
        <v>29</v>
      </c>
      <c r="D4661" s="125">
        <v>4</v>
      </c>
      <c r="E4661" s="125">
        <v>3</v>
      </c>
      <c r="F4661" s="125">
        <v>94.945137000000003</v>
      </c>
      <c r="G4661" s="125">
        <v>772.19724799999995</v>
      </c>
      <c r="H4661" s="125">
        <v>925.37044200000003</v>
      </c>
      <c r="I4661" s="125">
        <v>875.12282700000003</v>
      </c>
      <c r="J4661" s="125">
        <v>867.14238499999999</v>
      </c>
    </row>
    <row r="4662" spans="1:10" hidden="1" x14ac:dyDescent="0.25">
      <c r="A4662" s="125">
        <v>927248</v>
      </c>
      <c r="B4662" s="125">
        <v>2003</v>
      </c>
      <c r="C4662" s="125">
        <v>29</v>
      </c>
      <c r="D4662" s="125">
        <v>4</v>
      </c>
      <c r="E4662" s="125">
        <v>4</v>
      </c>
      <c r="F4662" s="125">
        <v>1170.147453</v>
      </c>
      <c r="G4662" s="125">
        <v>0</v>
      </c>
      <c r="H4662" s="125">
        <v>1396.2132710000001</v>
      </c>
      <c r="I4662" s="125">
        <v>1225.735631</v>
      </c>
      <c r="J4662" s="125">
        <v>1170.147453</v>
      </c>
    </row>
    <row r="4663" spans="1:10" x14ac:dyDescent="0.25">
      <c r="A4663" s="125">
        <v>927249</v>
      </c>
      <c r="B4663" s="125">
        <v>2003</v>
      </c>
      <c r="C4663" s="125">
        <v>29</v>
      </c>
      <c r="D4663" s="125">
        <v>5</v>
      </c>
      <c r="E4663" s="125">
        <v>1</v>
      </c>
      <c r="F4663" s="129">
        <v>20.913577</v>
      </c>
      <c r="G4663" s="129">
        <v>0</v>
      </c>
      <c r="H4663" s="129">
        <v>26.229700000000001</v>
      </c>
      <c r="I4663" s="129">
        <v>24.666409999999999</v>
      </c>
      <c r="J4663" s="129">
        <v>20.913577</v>
      </c>
    </row>
    <row r="4664" spans="1:10" hidden="1" x14ac:dyDescent="0.25">
      <c r="A4664" s="125">
        <v>927250</v>
      </c>
      <c r="B4664" s="125">
        <v>2003</v>
      </c>
      <c r="C4664" s="125">
        <v>29</v>
      </c>
      <c r="D4664" s="125">
        <v>5</v>
      </c>
      <c r="E4664" s="125">
        <v>2</v>
      </c>
      <c r="F4664" s="125">
        <v>20.534040999999998</v>
      </c>
      <c r="G4664" s="125">
        <v>0</v>
      </c>
      <c r="H4664" s="125">
        <v>20.913577</v>
      </c>
      <c r="I4664" s="125">
        <v>20.549681</v>
      </c>
      <c r="J4664" s="125">
        <v>20.534040999999998</v>
      </c>
    </row>
    <row r="4665" spans="1:10" hidden="1" x14ac:dyDescent="0.25">
      <c r="A4665" s="125">
        <v>927251</v>
      </c>
      <c r="B4665" s="125">
        <v>2003</v>
      </c>
      <c r="C4665" s="125">
        <v>29</v>
      </c>
      <c r="D4665" s="125">
        <v>5</v>
      </c>
      <c r="E4665" s="125">
        <v>3</v>
      </c>
      <c r="F4665" s="125">
        <v>0</v>
      </c>
      <c r="G4665" s="125">
        <v>20.000022999999999</v>
      </c>
      <c r="H4665" s="125">
        <v>20.534040999999998</v>
      </c>
      <c r="I4665" s="125">
        <v>20.000156</v>
      </c>
      <c r="J4665" s="125">
        <v>20.000022999999999</v>
      </c>
    </row>
    <row r="4666" spans="1:10" hidden="1" x14ac:dyDescent="0.25">
      <c r="A4666" s="125">
        <v>927252</v>
      </c>
      <c r="B4666" s="125">
        <v>2003</v>
      </c>
      <c r="C4666" s="125">
        <v>29</v>
      </c>
      <c r="D4666" s="125">
        <v>5</v>
      </c>
      <c r="E4666" s="125">
        <v>4</v>
      </c>
      <c r="F4666" s="125">
        <v>76.70581</v>
      </c>
      <c r="G4666" s="125">
        <v>0</v>
      </c>
      <c r="H4666" s="125">
        <v>94.945137000000003</v>
      </c>
      <c r="I4666" s="125">
        <v>89.286406999999997</v>
      </c>
      <c r="J4666" s="125">
        <v>76.70581</v>
      </c>
    </row>
    <row r="4667" spans="1:10" x14ac:dyDescent="0.25">
      <c r="A4667" s="125">
        <v>927253</v>
      </c>
      <c r="B4667" s="125">
        <v>2003</v>
      </c>
      <c r="C4667" s="125">
        <v>31</v>
      </c>
      <c r="D4667" s="125">
        <v>2</v>
      </c>
      <c r="E4667" s="125">
        <v>1</v>
      </c>
      <c r="F4667" s="129">
        <v>89411.809022999994</v>
      </c>
      <c r="G4667" s="129">
        <v>0</v>
      </c>
      <c r="H4667" s="129">
        <v>121423.9952</v>
      </c>
      <c r="I4667" s="129">
        <v>90133.031636999993</v>
      </c>
      <c r="J4667" s="129">
        <v>89411.809022999994</v>
      </c>
    </row>
    <row r="4668" spans="1:10" hidden="1" x14ac:dyDescent="0.25">
      <c r="A4668" s="125">
        <v>927254</v>
      </c>
      <c r="B4668" s="125">
        <v>2003</v>
      </c>
      <c r="C4668" s="125">
        <v>31</v>
      </c>
      <c r="D4668" s="125">
        <v>2</v>
      </c>
      <c r="E4668" s="125">
        <v>2</v>
      </c>
      <c r="F4668" s="125">
        <v>81999.580971000003</v>
      </c>
      <c r="G4668" s="125">
        <v>0</v>
      </c>
      <c r="H4668" s="125">
        <v>89411.809022999994</v>
      </c>
      <c r="I4668" s="125">
        <v>82115.805407000007</v>
      </c>
      <c r="J4668" s="125">
        <v>81999.580971000003</v>
      </c>
    </row>
    <row r="4669" spans="1:10" hidden="1" x14ac:dyDescent="0.25">
      <c r="A4669" s="125">
        <v>927255</v>
      </c>
      <c r="B4669" s="125">
        <v>2003</v>
      </c>
      <c r="C4669" s="125">
        <v>31</v>
      </c>
      <c r="D4669" s="125">
        <v>2</v>
      </c>
      <c r="E4669" s="125">
        <v>3</v>
      </c>
      <c r="F4669" s="125">
        <v>69619.335286000001</v>
      </c>
      <c r="G4669" s="125">
        <v>1746.0709899999999</v>
      </c>
      <c r="H4669" s="125">
        <v>81999.580971000003</v>
      </c>
      <c r="I4669" s="125">
        <v>72167.831212000005</v>
      </c>
      <c r="J4669" s="125">
        <v>71365.406275999994</v>
      </c>
    </row>
    <row r="4670" spans="1:10" hidden="1" x14ac:dyDescent="0.25">
      <c r="A4670" s="125">
        <v>927256</v>
      </c>
      <c r="B4670" s="125">
        <v>2003</v>
      </c>
      <c r="C4670" s="125">
        <v>31</v>
      </c>
      <c r="D4670" s="125">
        <v>2</v>
      </c>
      <c r="E4670" s="125">
        <v>4</v>
      </c>
      <c r="F4670" s="125">
        <v>89675.293393999993</v>
      </c>
      <c r="G4670" s="125">
        <v>0</v>
      </c>
      <c r="H4670" s="125">
        <v>121423.9952</v>
      </c>
      <c r="I4670" s="125">
        <v>90133.031636999993</v>
      </c>
      <c r="J4670" s="125">
        <v>89675.293393999993</v>
      </c>
    </row>
    <row r="4671" spans="1:10" x14ac:dyDescent="0.25">
      <c r="A4671" s="125">
        <v>927257</v>
      </c>
      <c r="B4671" s="125">
        <v>2003</v>
      </c>
      <c r="C4671" s="125">
        <v>31</v>
      </c>
      <c r="D4671" s="125">
        <v>3</v>
      </c>
      <c r="E4671" s="125">
        <v>1</v>
      </c>
      <c r="F4671" s="129">
        <v>38689.224865999997</v>
      </c>
      <c r="G4671" s="129">
        <v>0</v>
      </c>
      <c r="H4671" s="129">
        <v>49386.251149999996</v>
      </c>
      <c r="I4671" s="129">
        <v>40111.513184000003</v>
      </c>
      <c r="J4671" s="129">
        <v>38689.224865999997</v>
      </c>
    </row>
    <row r="4672" spans="1:10" hidden="1" x14ac:dyDescent="0.25">
      <c r="A4672" s="125">
        <v>927258</v>
      </c>
      <c r="B4672" s="125">
        <v>2003</v>
      </c>
      <c r="C4672" s="125">
        <v>31</v>
      </c>
      <c r="D4672" s="125">
        <v>3</v>
      </c>
      <c r="E4672" s="125">
        <v>2</v>
      </c>
      <c r="F4672" s="125">
        <v>35827.673970000003</v>
      </c>
      <c r="G4672" s="125">
        <v>0</v>
      </c>
      <c r="H4672" s="125">
        <v>38689.224865999997</v>
      </c>
      <c r="I4672" s="125">
        <v>36456.856591000003</v>
      </c>
      <c r="J4672" s="125">
        <v>35827.673970000003</v>
      </c>
    </row>
    <row r="4673" spans="1:10" hidden="1" x14ac:dyDescent="0.25">
      <c r="A4673" s="125">
        <v>927259</v>
      </c>
      <c r="B4673" s="125">
        <v>2003</v>
      </c>
      <c r="C4673" s="125">
        <v>31</v>
      </c>
      <c r="D4673" s="125">
        <v>3</v>
      </c>
      <c r="E4673" s="125">
        <v>3</v>
      </c>
      <c r="F4673" s="125">
        <v>25376.190450999999</v>
      </c>
      <c r="G4673" s="125">
        <v>5488.5739530000001</v>
      </c>
      <c r="H4673" s="125">
        <v>35827.673970000003</v>
      </c>
      <c r="I4673" s="125">
        <v>32771.573380000002</v>
      </c>
      <c r="J4673" s="125">
        <v>30864.764405000002</v>
      </c>
    </row>
    <row r="4674" spans="1:10" hidden="1" x14ac:dyDescent="0.25">
      <c r="A4674" s="125">
        <v>927260</v>
      </c>
      <c r="B4674" s="125">
        <v>2003</v>
      </c>
      <c r="C4674" s="125">
        <v>31</v>
      </c>
      <c r="D4674" s="125">
        <v>3</v>
      </c>
      <c r="E4674" s="125">
        <v>4</v>
      </c>
      <c r="F4674" s="125">
        <v>54808.163734000002</v>
      </c>
      <c r="G4674" s="125">
        <v>0</v>
      </c>
      <c r="H4674" s="125">
        <v>69619.335286000001</v>
      </c>
      <c r="I4674" s="125">
        <v>56544.824118999997</v>
      </c>
      <c r="J4674" s="125">
        <v>54808.163734000002</v>
      </c>
    </row>
    <row r="4675" spans="1:10" x14ac:dyDescent="0.25">
      <c r="A4675" s="125">
        <v>927261</v>
      </c>
      <c r="B4675" s="125">
        <v>2003</v>
      </c>
      <c r="C4675" s="125">
        <v>31</v>
      </c>
      <c r="D4675" s="125">
        <v>4</v>
      </c>
      <c r="E4675" s="125">
        <v>1</v>
      </c>
      <c r="F4675" s="129">
        <v>52199.577695</v>
      </c>
      <c r="G4675" s="129">
        <v>0</v>
      </c>
      <c r="H4675" s="129">
        <v>61019.898000000001</v>
      </c>
      <c r="I4675" s="129">
        <v>53569.368454000003</v>
      </c>
      <c r="J4675" s="129">
        <v>52199.577695</v>
      </c>
    </row>
    <row r="4676" spans="1:10" hidden="1" x14ac:dyDescent="0.25">
      <c r="A4676" s="125">
        <v>927262</v>
      </c>
      <c r="B4676" s="125">
        <v>2003</v>
      </c>
      <c r="C4676" s="125">
        <v>31</v>
      </c>
      <c r="D4676" s="125">
        <v>4</v>
      </c>
      <c r="E4676" s="125">
        <v>2</v>
      </c>
      <c r="F4676" s="125">
        <v>47540.027719999998</v>
      </c>
      <c r="G4676" s="125">
        <v>0</v>
      </c>
      <c r="H4676" s="125">
        <v>52199.577695</v>
      </c>
      <c r="I4676" s="125">
        <v>50294.293109999999</v>
      </c>
      <c r="J4676" s="125">
        <v>47540.027719999998</v>
      </c>
    </row>
    <row r="4677" spans="1:10" hidden="1" x14ac:dyDescent="0.25">
      <c r="A4677" s="125">
        <v>927263</v>
      </c>
      <c r="B4677" s="125">
        <v>2003</v>
      </c>
      <c r="C4677" s="125">
        <v>31</v>
      </c>
      <c r="D4677" s="125">
        <v>4</v>
      </c>
      <c r="E4677" s="125">
        <v>3</v>
      </c>
      <c r="F4677" s="125">
        <v>9989.7068409999993</v>
      </c>
      <c r="G4677" s="125">
        <v>28865.539819000001</v>
      </c>
      <c r="H4677" s="125">
        <v>47540.027719999998</v>
      </c>
      <c r="I4677" s="125">
        <v>44958.604214999999</v>
      </c>
      <c r="J4677" s="125">
        <v>38855.246659999997</v>
      </c>
    </row>
    <row r="4678" spans="1:10" hidden="1" x14ac:dyDescent="0.25">
      <c r="A4678" s="125">
        <v>927264</v>
      </c>
      <c r="B4678" s="125">
        <v>2003</v>
      </c>
      <c r="C4678" s="125">
        <v>31</v>
      </c>
      <c r="D4678" s="125">
        <v>4</v>
      </c>
      <c r="E4678" s="125">
        <v>4</v>
      </c>
      <c r="F4678" s="125">
        <v>21765.865722999999</v>
      </c>
      <c r="G4678" s="125">
        <v>0</v>
      </c>
      <c r="H4678" s="125">
        <v>25376.190450999999</v>
      </c>
      <c r="I4678" s="125">
        <v>22277.757597</v>
      </c>
      <c r="J4678" s="125">
        <v>21765.865722999999</v>
      </c>
    </row>
    <row r="4679" spans="1:10" x14ac:dyDescent="0.25">
      <c r="A4679" s="125">
        <v>927265</v>
      </c>
      <c r="B4679" s="125">
        <v>2003</v>
      </c>
      <c r="C4679" s="125">
        <v>31</v>
      </c>
      <c r="D4679" s="125">
        <v>5</v>
      </c>
      <c r="E4679" s="125">
        <v>1</v>
      </c>
      <c r="F4679" s="129">
        <v>1935.599404</v>
      </c>
      <c r="G4679" s="129">
        <v>0</v>
      </c>
      <c r="H4679" s="129">
        <v>2058.36</v>
      </c>
      <c r="I4679" s="129">
        <v>1935.681744</v>
      </c>
      <c r="J4679" s="129">
        <v>1935.599404</v>
      </c>
    </row>
    <row r="4680" spans="1:10" hidden="1" x14ac:dyDescent="0.25">
      <c r="A4680" s="125">
        <v>927266</v>
      </c>
      <c r="B4680" s="125">
        <v>2003</v>
      </c>
      <c r="C4680" s="125">
        <v>31</v>
      </c>
      <c r="D4680" s="125">
        <v>5</v>
      </c>
      <c r="E4680" s="125">
        <v>2</v>
      </c>
      <c r="F4680" s="125">
        <v>1853.526206</v>
      </c>
      <c r="G4680" s="125">
        <v>0</v>
      </c>
      <c r="H4680" s="125">
        <v>1935.599404</v>
      </c>
      <c r="I4680" s="125">
        <v>1901.9199739999999</v>
      </c>
      <c r="J4680" s="125">
        <v>1853.526206</v>
      </c>
    </row>
    <row r="4681" spans="1:10" hidden="1" x14ac:dyDescent="0.25">
      <c r="A4681" s="125">
        <v>927267</v>
      </c>
      <c r="B4681" s="125">
        <v>2003</v>
      </c>
      <c r="C4681" s="125">
        <v>31</v>
      </c>
      <c r="D4681" s="125">
        <v>5</v>
      </c>
      <c r="E4681" s="125">
        <v>3</v>
      </c>
      <c r="F4681" s="125">
        <v>0</v>
      </c>
      <c r="G4681" s="125">
        <v>1682.4456270000001</v>
      </c>
      <c r="H4681" s="125">
        <v>1853.526206</v>
      </c>
      <c r="I4681" s="125">
        <v>1805.3345240000001</v>
      </c>
      <c r="J4681" s="125">
        <v>1682.4456270000001</v>
      </c>
    </row>
    <row r="4682" spans="1:10" hidden="1" x14ac:dyDescent="0.25">
      <c r="A4682" s="125">
        <v>927268</v>
      </c>
      <c r="B4682" s="125">
        <v>2003</v>
      </c>
      <c r="C4682" s="125">
        <v>31</v>
      </c>
      <c r="D4682" s="125">
        <v>5</v>
      </c>
      <c r="E4682" s="125">
        <v>4</v>
      </c>
      <c r="F4682" s="125">
        <v>9394.296225</v>
      </c>
      <c r="G4682" s="125">
        <v>0</v>
      </c>
      <c r="H4682" s="125">
        <v>9989.7068409999993</v>
      </c>
      <c r="I4682" s="125">
        <v>9394.3203130000002</v>
      </c>
      <c r="J4682" s="125">
        <v>9394.296225</v>
      </c>
    </row>
    <row r="4683" spans="1:10" x14ac:dyDescent="0.25">
      <c r="A4683" s="125">
        <v>927269</v>
      </c>
      <c r="B4683" s="125">
        <v>2003</v>
      </c>
      <c r="C4683" s="125">
        <v>32</v>
      </c>
      <c r="D4683" s="125">
        <v>2</v>
      </c>
      <c r="E4683" s="125">
        <v>1</v>
      </c>
      <c r="F4683" s="129">
        <v>2023.9139600000001</v>
      </c>
      <c r="G4683" s="129">
        <v>0</v>
      </c>
      <c r="H4683" s="129">
        <v>2748.5376000000001</v>
      </c>
      <c r="I4683" s="129">
        <v>2040.23946</v>
      </c>
      <c r="J4683" s="129">
        <v>2023.9139600000001</v>
      </c>
    </row>
    <row r="4684" spans="1:10" hidden="1" x14ac:dyDescent="0.25">
      <c r="A4684" s="125">
        <v>927270</v>
      </c>
      <c r="B4684" s="125">
        <v>2003</v>
      </c>
      <c r="C4684" s="125">
        <v>32</v>
      </c>
      <c r="D4684" s="125">
        <v>2</v>
      </c>
      <c r="E4684" s="125">
        <v>2</v>
      </c>
      <c r="F4684" s="125">
        <v>1856.13174</v>
      </c>
      <c r="G4684" s="125">
        <v>0</v>
      </c>
      <c r="H4684" s="125">
        <v>2023.9139600000001</v>
      </c>
      <c r="I4684" s="125">
        <v>1858.762581</v>
      </c>
      <c r="J4684" s="125">
        <v>1856.13174</v>
      </c>
    </row>
    <row r="4685" spans="1:10" hidden="1" x14ac:dyDescent="0.25">
      <c r="A4685" s="125">
        <v>927271</v>
      </c>
      <c r="B4685" s="125">
        <v>2003</v>
      </c>
      <c r="C4685" s="125">
        <v>32</v>
      </c>
      <c r="D4685" s="125">
        <v>2</v>
      </c>
      <c r="E4685" s="125">
        <v>3</v>
      </c>
      <c r="F4685" s="125">
        <v>1575.894125</v>
      </c>
      <c r="G4685" s="125">
        <v>39.523833000000003</v>
      </c>
      <c r="H4685" s="125">
        <v>1856.13174</v>
      </c>
      <c r="I4685" s="125">
        <v>1633.5815439999999</v>
      </c>
      <c r="J4685" s="125">
        <v>1615.4179590000001</v>
      </c>
    </row>
    <row r="4686" spans="1:10" hidden="1" x14ac:dyDescent="0.25">
      <c r="A4686" s="125">
        <v>927272</v>
      </c>
      <c r="B4686" s="125">
        <v>2003</v>
      </c>
      <c r="C4686" s="125">
        <v>32</v>
      </c>
      <c r="D4686" s="125">
        <v>2</v>
      </c>
      <c r="E4686" s="125">
        <v>4</v>
      </c>
      <c r="F4686" s="125">
        <v>2029.878158</v>
      </c>
      <c r="G4686" s="125">
        <v>0</v>
      </c>
      <c r="H4686" s="125">
        <v>2748.5376000000001</v>
      </c>
      <c r="I4686" s="125">
        <v>2040.23946</v>
      </c>
      <c r="J4686" s="125">
        <v>2029.878158</v>
      </c>
    </row>
    <row r="4687" spans="1:10" x14ac:dyDescent="0.25">
      <c r="A4687" s="125">
        <v>927273</v>
      </c>
      <c r="B4687" s="125">
        <v>2003</v>
      </c>
      <c r="C4687" s="125">
        <v>32</v>
      </c>
      <c r="D4687" s="125">
        <v>3</v>
      </c>
      <c r="E4687" s="125">
        <v>1</v>
      </c>
      <c r="F4687" s="129">
        <v>1079.6228289999999</v>
      </c>
      <c r="G4687" s="129">
        <v>0</v>
      </c>
      <c r="H4687" s="129">
        <v>1378.1233500000001</v>
      </c>
      <c r="I4687" s="129">
        <v>1119.3117850000001</v>
      </c>
      <c r="J4687" s="129">
        <v>1079.6228289999999</v>
      </c>
    </row>
    <row r="4688" spans="1:10" hidden="1" x14ac:dyDescent="0.25">
      <c r="A4688" s="125">
        <v>927274</v>
      </c>
      <c r="B4688" s="125">
        <v>2003</v>
      </c>
      <c r="C4688" s="125">
        <v>32</v>
      </c>
      <c r="D4688" s="125">
        <v>3</v>
      </c>
      <c r="E4688" s="125">
        <v>2</v>
      </c>
      <c r="F4688" s="125">
        <v>999.77125100000001</v>
      </c>
      <c r="G4688" s="125">
        <v>0</v>
      </c>
      <c r="H4688" s="125">
        <v>1079.6228289999999</v>
      </c>
      <c r="I4688" s="125">
        <v>1017.328592</v>
      </c>
      <c r="J4688" s="125">
        <v>999.77125100000001</v>
      </c>
    </row>
    <row r="4689" spans="1:10" hidden="1" x14ac:dyDescent="0.25">
      <c r="A4689" s="125">
        <v>927275</v>
      </c>
      <c r="B4689" s="125">
        <v>2003</v>
      </c>
      <c r="C4689" s="125">
        <v>32</v>
      </c>
      <c r="D4689" s="125">
        <v>3</v>
      </c>
      <c r="E4689" s="125">
        <v>3</v>
      </c>
      <c r="F4689" s="125">
        <v>705.34288900000001</v>
      </c>
      <c r="G4689" s="125">
        <v>152.55743799999999</v>
      </c>
      <c r="H4689" s="125">
        <v>999.77125100000001</v>
      </c>
      <c r="I4689" s="125">
        <v>914.49076300000002</v>
      </c>
      <c r="J4689" s="125">
        <v>857.90032799999994</v>
      </c>
    </row>
    <row r="4690" spans="1:10" hidden="1" x14ac:dyDescent="0.25">
      <c r="A4690" s="125">
        <v>927276</v>
      </c>
      <c r="B4690" s="125">
        <v>2003</v>
      </c>
      <c r="C4690" s="125">
        <v>32</v>
      </c>
      <c r="D4690" s="125">
        <v>3</v>
      </c>
      <c r="E4690" s="125">
        <v>4</v>
      </c>
      <c r="F4690" s="125">
        <v>1240.630392</v>
      </c>
      <c r="G4690" s="125">
        <v>0</v>
      </c>
      <c r="H4690" s="125">
        <v>1575.894125</v>
      </c>
      <c r="I4690" s="125">
        <v>1279.9412090000001</v>
      </c>
      <c r="J4690" s="125">
        <v>1240.630392</v>
      </c>
    </row>
    <row r="4691" spans="1:10" x14ac:dyDescent="0.25">
      <c r="A4691" s="125">
        <v>927277</v>
      </c>
      <c r="B4691" s="125">
        <v>2003</v>
      </c>
      <c r="C4691" s="125">
        <v>32</v>
      </c>
      <c r="D4691" s="125">
        <v>4</v>
      </c>
      <c r="E4691" s="125">
        <v>1</v>
      </c>
      <c r="F4691" s="129">
        <v>1451.5116860000001</v>
      </c>
      <c r="G4691" s="129">
        <v>0</v>
      </c>
      <c r="H4691" s="129">
        <v>1696.778</v>
      </c>
      <c r="I4691" s="129">
        <v>1489.601406</v>
      </c>
      <c r="J4691" s="129">
        <v>1451.5116860000001</v>
      </c>
    </row>
    <row r="4692" spans="1:10" hidden="1" x14ac:dyDescent="0.25">
      <c r="A4692" s="125">
        <v>927278</v>
      </c>
      <c r="B4692" s="125">
        <v>2003</v>
      </c>
      <c r="C4692" s="125">
        <v>32</v>
      </c>
      <c r="D4692" s="125">
        <v>4</v>
      </c>
      <c r="E4692" s="125">
        <v>2</v>
      </c>
      <c r="F4692" s="125">
        <v>1321.9437559999999</v>
      </c>
      <c r="G4692" s="125">
        <v>0</v>
      </c>
      <c r="H4692" s="125">
        <v>1451.5116860000001</v>
      </c>
      <c r="I4692" s="125">
        <v>1398.53151</v>
      </c>
      <c r="J4692" s="125">
        <v>1321.9437559999999</v>
      </c>
    </row>
    <row r="4693" spans="1:10" hidden="1" x14ac:dyDescent="0.25">
      <c r="A4693" s="125">
        <v>927279</v>
      </c>
      <c r="B4693" s="125">
        <v>2003</v>
      </c>
      <c r="C4693" s="125">
        <v>32</v>
      </c>
      <c r="D4693" s="125">
        <v>4</v>
      </c>
      <c r="E4693" s="125">
        <v>3</v>
      </c>
      <c r="F4693" s="125">
        <v>277.21482400000002</v>
      </c>
      <c r="G4693" s="125">
        <v>801.02005799999995</v>
      </c>
      <c r="H4693" s="125">
        <v>1321.9437559999999</v>
      </c>
      <c r="I4693" s="125">
        <v>1250.16221</v>
      </c>
      <c r="J4693" s="125">
        <v>1078.234882</v>
      </c>
    </row>
    <row r="4694" spans="1:10" hidden="1" x14ac:dyDescent="0.25">
      <c r="A4694" s="125">
        <v>927280</v>
      </c>
      <c r="B4694" s="125">
        <v>2003</v>
      </c>
      <c r="C4694" s="125">
        <v>32</v>
      </c>
      <c r="D4694" s="125">
        <v>4</v>
      </c>
      <c r="E4694" s="125">
        <v>4</v>
      </c>
      <c r="F4694" s="125">
        <v>604.99225200000001</v>
      </c>
      <c r="G4694" s="125">
        <v>0</v>
      </c>
      <c r="H4694" s="125">
        <v>705.34288900000001</v>
      </c>
      <c r="I4694" s="125">
        <v>619.22052199999996</v>
      </c>
      <c r="J4694" s="125">
        <v>604.99225200000001</v>
      </c>
    </row>
    <row r="4695" spans="1:10" x14ac:dyDescent="0.25">
      <c r="A4695" s="125">
        <v>927281</v>
      </c>
      <c r="B4695" s="125">
        <v>2003</v>
      </c>
      <c r="C4695" s="125">
        <v>32</v>
      </c>
      <c r="D4695" s="125">
        <v>5</v>
      </c>
      <c r="E4695" s="125">
        <v>1</v>
      </c>
      <c r="F4695" s="129">
        <v>55.631697000000003</v>
      </c>
      <c r="G4695" s="129">
        <v>0</v>
      </c>
      <c r="H4695" s="129">
        <v>59.16</v>
      </c>
      <c r="I4695" s="129">
        <v>55.634064000000002</v>
      </c>
      <c r="J4695" s="129">
        <v>55.631697000000003</v>
      </c>
    </row>
    <row r="4696" spans="1:10" hidden="1" x14ac:dyDescent="0.25">
      <c r="A4696" s="125">
        <v>927282</v>
      </c>
      <c r="B4696" s="125">
        <v>2003</v>
      </c>
      <c r="C4696" s="125">
        <v>32</v>
      </c>
      <c r="D4696" s="125">
        <v>5</v>
      </c>
      <c r="E4696" s="125">
        <v>2</v>
      </c>
      <c r="F4696" s="125">
        <v>53.272804999999998</v>
      </c>
      <c r="G4696" s="125">
        <v>0</v>
      </c>
      <c r="H4696" s="125">
        <v>55.631697000000003</v>
      </c>
      <c r="I4696" s="125">
        <v>54.663705999999998</v>
      </c>
      <c r="J4696" s="125">
        <v>53.272804999999998</v>
      </c>
    </row>
    <row r="4697" spans="1:10" hidden="1" x14ac:dyDescent="0.25">
      <c r="A4697" s="125">
        <v>927283</v>
      </c>
      <c r="B4697" s="125">
        <v>2003</v>
      </c>
      <c r="C4697" s="125">
        <v>32</v>
      </c>
      <c r="D4697" s="125">
        <v>5</v>
      </c>
      <c r="E4697" s="125">
        <v>3</v>
      </c>
      <c r="F4697" s="125">
        <v>0</v>
      </c>
      <c r="G4697" s="125">
        <v>46.986832</v>
      </c>
      <c r="H4697" s="125">
        <v>53.272804999999998</v>
      </c>
      <c r="I4697" s="125">
        <v>51.887712000000001</v>
      </c>
      <c r="J4697" s="125">
        <v>46.986832</v>
      </c>
    </row>
    <row r="4698" spans="1:10" hidden="1" x14ac:dyDescent="0.25">
      <c r="A4698" s="125">
        <v>927284</v>
      </c>
      <c r="B4698" s="125">
        <v>2003</v>
      </c>
      <c r="C4698" s="125">
        <v>32</v>
      </c>
      <c r="D4698" s="125">
        <v>5</v>
      </c>
      <c r="E4698" s="125">
        <v>4</v>
      </c>
      <c r="F4698" s="125">
        <v>260.69215200000002</v>
      </c>
      <c r="G4698" s="125">
        <v>0</v>
      </c>
      <c r="H4698" s="125">
        <v>277.21482400000002</v>
      </c>
      <c r="I4698" s="125">
        <v>260.69282099999998</v>
      </c>
      <c r="J4698" s="125">
        <v>260.69215200000002</v>
      </c>
    </row>
    <row r="4699" spans="1:10" x14ac:dyDescent="0.25">
      <c r="A4699" s="125">
        <v>927285</v>
      </c>
      <c r="B4699" s="125">
        <v>2003</v>
      </c>
      <c r="C4699" s="125">
        <v>33</v>
      </c>
      <c r="D4699" s="125">
        <v>2</v>
      </c>
      <c r="E4699" s="125">
        <v>1</v>
      </c>
      <c r="F4699" s="129">
        <v>6135.661994</v>
      </c>
      <c r="G4699" s="129">
        <v>0</v>
      </c>
      <c r="H4699" s="129">
        <v>8265.7443000000003</v>
      </c>
      <c r="I4699" s="129">
        <v>6135.661994</v>
      </c>
      <c r="J4699" s="129">
        <v>6135.661994</v>
      </c>
    </row>
    <row r="4700" spans="1:10" hidden="1" x14ac:dyDescent="0.25">
      <c r="A4700" s="125">
        <v>927286</v>
      </c>
      <c r="B4700" s="125">
        <v>2003</v>
      </c>
      <c r="C4700" s="125">
        <v>33</v>
      </c>
      <c r="D4700" s="125">
        <v>2</v>
      </c>
      <c r="E4700" s="125">
        <v>2</v>
      </c>
      <c r="F4700" s="125">
        <v>5631.4506190000002</v>
      </c>
      <c r="G4700" s="125">
        <v>0</v>
      </c>
      <c r="H4700" s="125">
        <v>6135.661994</v>
      </c>
      <c r="I4700" s="125">
        <v>5634.9919749999999</v>
      </c>
      <c r="J4700" s="125">
        <v>5631.4506190000002</v>
      </c>
    </row>
    <row r="4701" spans="1:10" hidden="1" x14ac:dyDescent="0.25">
      <c r="A4701" s="125">
        <v>927287</v>
      </c>
      <c r="B4701" s="125">
        <v>2003</v>
      </c>
      <c r="C4701" s="125">
        <v>33</v>
      </c>
      <c r="D4701" s="125">
        <v>2</v>
      </c>
      <c r="E4701" s="125">
        <v>3</v>
      </c>
      <c r="F4701" s="125">
        <v>4770.0578059999998</v>
      </c>
      <c r="G4701" s="125">
        <v>119.354214</v>
      </c>
      <c r="H4701" s="125">
        <v>5631.4506190000002</v>
      </c>
      <c r="I4701" s="125">
        <v>4956.2396900000003</v>
      </c>
      <c r="J4701" s="125">
        <v>4889.4120210000001</v>
      </c>
    </row>
    <row r="4702" spans="1:10" hidden="1" x14ac:dyDescent="0.25">
      <c r="A4702" s="125">
        <v>927288</v>
      </c>
      <c r="B4702" s="125">
        <v>2003</v>
      </c>
      <c r="C4702" s="125">
        <v>33</v>
      </c>
      <c r="D4702" s="125">
        <v>2</v>
      </c>
      <c r="E4702" s="125">
        <v>4</v>
      </c>
      <c r="F4702" s="125">
        <v>6135.661994</v>
      </c>
      <c r="G4702" s="125">
        <v>0</v>
      </c>
      <c r="H4702" s="125">
        <v>8265.7443000000003</v>
      </c>
      <c r="I4702" s="125">
        <v>6135.661994</v>
      </c>
      <c r="J4702" s="125">
        <v>6135.661994</v>
      </c>
    </row>
    <row r="4703" spans="1:10" x14ac:dyDescent="0.25">
      <c r="A4703" s="125">
        <v>927289</v>
      </c>
      <c r="B4703" s="125">
        <v>2003</v>
      </c>
      <c r="C4703" s="125">
        <v>33</v>
      </c>
      <c r="D4703" s="125">
        <v>3</v>
      </c>
      <c r="E4703" s="125">
        <v>1</v>
      </c>
      <c r="F4703" s="129">
        <v>1569.616728</v>
      </c>
      <c r="G4703" s="129">
        <v>0</v>
      </c>
      <c r="H4703" s="129">
        <v>1962.0771999999999</v>
      </c>
      <c r="I4703" s="129">
        <v>1593.5991019999999</v>
      </c>
      <c r="J4703" s="129">
        <v>1569.616728</v>
      </c>
    </row>
    <row r="4704" spans="1:10" hidden="1" x14ac:dyDescent="0.25">
      <c r="A4704" s="125">
        <v>927290</v>
      </c>
      <c r="B4704" s="125">
        <v>2003</v>
      </c>
      <c r="C4704" s="125">
        <v>33</v>
      </c>
      <c r="D4704" s="125">
        <v>3</v>
      </c>
      <c r="E4704" s="125">
        <v>2</v>
      </c>
      <c r="F4704" s="125">
        <v>1478.302222</v>
      </c>
      <c r="G4704" s="125">
        <v>0</v>
      </c>
      <c r="H4704" s="125">
        <v>1569.616728</v>
      </c>
      <c r="I4704" s="125">
        <v>1479.049843</v>
      </c>
      <c r="J4704" s="125">
        <v>1478.302222</v>
      </c>
    </row>
    <row r="4705" spans="1:10" hidden="1" x14ac:dyDescent="0.25">
      <c r="A4705" s="125">
        <v>927291</v>
      </c>
      <c r="B4705" s="125">
        <v>2003</v>
      </c>
      <c r="C4705" s="125">
        <v>33</v>
      </c>
      <c r="D4705" s="125">
        <v>3</v>
      </c>
      <c r="E4705" s="125">
        <v>3</v>
      </c>
      <c r="F4705" s="125">
        <v>1241.844638</v>
      </c>
      <c r="G4705" s="125">
        <v>97.281645999999995</v>
      </c>
      <c r="H4705" s="125">
        <v>1478.302222</v>
      </c>
      <c r="I4705" s="125">
        <v>1352.2030420000001</v>
      </c>
      <c r="J4705" s="125">
        <v>1339.1262839999999</v>
      </c>
    </row>
    <row r="4706" spans="1:10" hidden="1" x14ac:dyDescent="0.25">
      <c r="A4706" s="125">
        <v>927292</v>
      </c>
      <c r="B4706" s="125">
        <v>2003</v>
      </c>
      <c r="C4706" s="125">
        <v>33</v>
      </c>
      <c r="D4706" s="125">
        <v>3</v>
      </c>
      <c r="E4706" s="125">
        <v>4</v>
      </c>
      <c r="F4706" s="125">
        <v>3833.3626859999999</v>
      </c>
      <c r="G4706" s="125">
        <v>0</v>
      </c>
      <c r="H4706" s="125">
        <v>4770.0578059999998</v>
      </c>
      <c r="I4706" s="125">
        <v>3874.2409499999999</v>
      </c>
      <c r="J4706" s="125">
        <v>3833.3626859999999</v>
      </c>
    </row>
    <row r="4707" spans="1:10" x14ac:dyDescent="0.25">
      <c r="A4707" s="125">
        <v>927293</v>
      </c>
      <c r="B4707" s="125">
        <v>2003</v>
      </c>
      <c r="C4707" s="125">
        <v>33</v>
      </c>
      <c r="D4707" s="125">
        <v>4</v>
      </c>
      <c r="E4707" s="125">
        <v>1</v>
      </c>
      <c r="F4707" s="129">
        <v>841.22310300000004</v>
      </c>
      <c r="G4707" s="129">
        <v>0</v>
      </c>
      <c r="H4707" s="129">
        <v>976.27599999999995</v>
      </c>
      <c r="I4707" s="129">
        <v>857.07270000000005</v>
      </c>
      <c r="J4707" s="129">
        <v>841.22310300000004</v>
      </c>
    </row>
    <row r="4708" spans="1:10" hidden="1" x14ac:dyDescent="0.25">
      <c r="A4708" s="125">
        <v>927294</v>
      </c>
      <c r="B4708" s="125">
        <v>2003</v>
      </c>
      <c r="C4708" s="125">
        <v>33</v>
      </c>
      <c r="D4708" s="125">
        <v>4</v>
      </c>
      <c r="E4708" s="125">
        <v>2</v>
      </c>
      <c r="F4708" s="125">
        <v>803.45915300000001</v>
      </c>
      <c r="G4708" s="125">
        <v>0</v>
      </c>
      <c r="H4708" s="125">
        <v>841.22310300000004</v>
      </c>
      <c r="I4708" s="125">
        <v>810.51846</v>
      </c>
      <c r="J4708" s="125">
        <v>803.45915300000001</v>
      </c>
    </row>
    <row r="4709" spans="1:10" hidden="1" x14ac:dyDescent="0.25">
      <c r="A4709" s="125">
        <v>927295</v>
      </c>
      <c r="B4709" s="125">
        <v>2003</v>
      </c>
      <c r="C4709" s="125">
        <v>33</v>
      </c>
      <c r="D4709" s="125">
        <v>4</v>
      </c>
      <c r="E4709" s="125">
        <v>3</v>
      </c>
      <c r="F4709" s="125">
        <v>181.40192200000001</v>
      </c>
      <c r="G4709" s="125">
        <v>512.66893400000004</v>
      </c>
      <c r="H4709" s="125">
        <v>803.45915300000001</v>
      </c>
      <c r="I4709" s="125">
        <v>759.831321</v>
      </c>
      <c r="J4709" s="125">
        <v>694.07085600000005</v>
      </c>
    </row>
    <row r="4710" spans="1:10" hidden="1" x14ac:dyDescent="0.25">
      <c r="A4710" s="125">
        <v>927296</v>
      </c>
      <c r="B4710" s="125">
        <v>2003</v>
      </c>
      <c r="C4710" s="125">
        <v>33</v>
      </c>
      <c r="D4710" s="125">
        <v>4</v>
      </c>
      <c r="E4710" s="125">
        <v>4</v>
      </c>
      <c r="F4710" s="125">
        <v>1068.086875</v>
      </c>
      <c r="G4710" s="125">
        <v>0</v>
      </c>
      <c r="H4710" s="125">
        <v>1241.844638</v>
      </c>
      <c r="I4710" s="125">
        <v>1090.215408</v>
      </c>
      <c r="J4710" s="125">
        <v>1068.086875</v>
      </c>
    </row>
    <row r="4711" spans="1:10" x14ac:dyDescent="0.25">
      <c r="A4711" s="125">
        <v>927297</v>
      </c>
      <c r="B4711" s="125">
        <v>2003</v>
      </c>
      <c r="C4711" s="125">
        <v>33</v>
      </c>
      <c r="D4711" s="125">
        <v>5</v>
      </c>
      <c r="E4711" s="125">
        <v>1</v>
      </c>
      <c r="F4711" s="129">
        <v>73.447890999999998</v>
      </c>
      <c r="G4711" s="129">
        <v>0</v>
      </c>
      <c r="H4711" s="129">
        <v>79.73</v>
      </c>
      <c r="I4711" s="129">
        <v>74.978092000000004</v>
      </c>
      <c r="J4711" s="129">
        <v>73.447890999999998</v>
      </c>
    </row>
    <row r="4712" spans="1:10" hidden="1" x14ac:dyDescent="0.25">
      <c r="A4712" s="125">
        <v>927298</v>
      </c>
      <c r="B4712" s="125">
        <v>2003</v>
      </c>
      <c r="C4712" s="125">
        <v>33</v>
      </c>
      <c r="D4712" s="125">
        <v>5</v>
      </c>
      <c r="E4712" s="125">
        <v>2</v>
      </c>
      <c r="F4712" s="125">
        <v>30.828959999999999</v>
      </c>
      <c r="G4712" s="125">
        <v>0</v>
      </c>
      <c r="H4712" s="125">
        <v>73.447890999999998</v>
      </c>
      <c r="I4712" s="125">
        <v>72.169898000000003</v>
      </c>
      <c r="J4712" s="125">
        <v>30.828959999999999</v>
      </c>
    </row>
    <row r="4713" spans="1:10" hidden="1" x14ac:dyDescent="0.25">
      <c r="A4713" s="125">
        <v>927299</v>
      </c>
      <c r="B4713" s="125">
        <v>2003</v>
      </c>
      <c r="C4713" s="125">
        <v>33</v>
      </c>
      <c r="D4713" s="125">
        <v>5</v>
      </c>
      <c r="E4713" s="125">
        <v>3</v>
      </c>
      <c r="F4713" s="125">
        <v>0</v>
      </c>
      <c r="G4713" s="125">
        <v>30.013083000000002</v>
      </c>
      <c r="H4713" s="125">
        <v>30.828959999999999</v>
      </c>
      <c r="I4713" s="125">
        <v>30.027407</v>
      </c>
      <c r="J4713" s="125">
        <v>30.013083000000002</v>
      </c>
    </row>
    <row r="4714" spans="1:10" hidden="1" x14ac:dyDescent="0.25">
      <c r="A4714" s="125">
        <v>927300</v>
      </c>
      <c r="B4714" s="125">
        <v>2003</v>
      </c>
      <c r="C4714" s="125">
        <v>33</v>
      </c>
      <c r="D4714" s="125">
        <v>5</v>
      </c>
      <c r="E4714" s="125">
        <v>4</v>
      </c>
      <c r="F4714" s="125">
        <v>165.25800699999999</v>
      </c>
      <c r="G4714" s="125">
        <v>0</v>
      </c>
      <c r="H4714" s="125">
        <v>181.40192200000001</v>
      </c>
      <c r="I4714" s="125">
        <v>170.59036699999999</v>
      </c>
      <c r="J4714" s="125">
        <v>165.25800699999999</v>
      </c>
    </row>
    <row r="4715" spans="1:10" x14ac:dyDescent="0.25">
      <c r="A4715" s="125">
        <v>927301</v>
      </c>
      <c r="B4715" s="125">
        <v>2003</v>
      </c>
      <c r="C4715" s="125">
        <v>34</v>
      </c>
      <c r="D4715" s="125">
        <v>2</v>
      </c>
      <c r="E4715" s="125">
        <v>1</v>
      </c>
      <c r="F4715" s="129">
        <v>0.78305199999999997</v>
      </c>
      <c r="G4715" s="129">
        <v>0</v>
      </c>
      <c r="H4715" s="129">
        <v>1.0548999999999999</v>
      </c>
      <c r="I4715" s="129">
        <v>0.78305199999999997</v>
      </c>
      <c r="J4715" s="129">
        <v>0.78305199999999997</v>
      </c>
    </row>
    <row r="4716" spans="1:10" hidden="1" x14ac:dyDescent="0.25">
      <c r="A4716" s="125">
        <v>927302</v>
      </c>
      <c r="B4716" s="125">
        <v>2003</v>
      </c>
      <c r="C4716" s="125">
        <v>34</v>
      </c>
      <c r="D4716" s="125">
        <v>2</v>
      </c>
      <c r="E4716" s="125">
        <v>2</v>
      </c>
      <c r="F4716" s="125">
        <v>0.71870299999999998</v>
      </c>
      <c r="G4716" s="125">
        <v>0</v>
      </c>
      <c r="H4716" s="125">
        <v>0.78305199999999997</v>
      </c>
      <c r="I4716" s="125">
        <v>0.71915499999999999</v>
      </c>
      <c r="J4716" s="125">
        <v>0.71870299999999998</v>
      </c>
    </row>
    <row r="4717" spans="1:10" hidden="1" x14ac:dyDescent="0.25">
      <c r="A4717" s="125">
        <v>927303</v>
      </c>
      <c r="B4717" s="125">
        <v>2003</v>
      </c>
      <c r="C4717" s="125">
        <v>34</v>
      </c>
      <c r="D4717" s="125">
        <v>2</v>
      </c>
      <c r="E4717" s="125">
        <v>3</v>
      </c>
      <c r="F4717" s="125">
        <v>0.60877000000000003</v>
      </c>
      <c r="G4717" s="125">
        <v>1.5232000000000001E-2</v>
      </c>
      <c r="H4717" s="125">
        <v>0.71870299999999998</v>
      </c>
      <c r="I4717" s="125">
        <v>0.63253099999999995</v>
      </c>
      <c r="J4717" s="125">
        <v>0.62400199999999995</v>
      </c>
    </row>
    <row r="4718" spans="1:10" hidden="1" x14ac:dyDescent="0.25">
      <c r="A4718" s="125">
        <v>927304</v>
      </c>
      <c r="B4718" s="125">
        <v>2003</v>
      </c>
      <c r="C4718" s="125">
        <v>34</v>
      </c>
      <c r="D4718" s="125">
        <v>2</v>
      </c>
      <c r="E4718" s="125">
        <v>4</v>
      </c>
      <c r="F4718" s="125">
        <v>0.78305199999999997</v>
      </c>
      <c r="G4718" s="125">
        <v>0</v>
      </c>
      <c r="H4718" s="125">
        <v>1.0548999999999999</v>
      </c>
      <c r="I4718" s="125">
        <v>0.78305199999999997</v>
      </c>
      <c r="J4718" s="125">
        <v>0.78305199999999997</v>
      </c>
    </row>
    <row r="4719" spans="1:10" x14ac:dyDescent="0.25">
      <c r="A4719" s="125">
        <v>927305</v>
      </c>
      <c r="B4719" s="125">
        <v>2003</v>
      </c>
      <c r="C4719" s="125">
        <v>34</v>
      </c>
      <c r="D4719" s="125">
        <v>3</v>
      </c>
      <c r="E4719" s="125">
        <v>1</v>
      </c>
      <c r="F4719" s="129">
        <v>48.544846999999997</v>
      </c>
      <c r="G4719" s="129">
        <v>0</v>
      </c>
      <c r="H4719" s="129">
        <v>60.6828</v>
      </c>
      <c r="I4719" s="129">
        <v>49.286569999999998</v>
      </c>
      <c r="J4719" s="129">
        <v>48.544846999999997</v>
      </c>
    </row>
    <row r="4720" spans="1:10" hidden="1" x14ac:dyDescent="0.25">
      <c r="A4720" s="125">
        <v>927306</v>
      </c>
      <c r="B4720" s="125">
        <v>2003</v>
      </c>
      <c r="C4720" s="125">
        <v>34</v>
      </c>
      <c r="D4720" s="125">
        <v>3</v>
      </c>
      <c r="E4720" s="125">
        <v>2</v>
      </c>
      <c r="F4720" s="125">
        <v>45.720686999999998</v>
      </c>
      <c r="G4720" s="125">
        <v>0</v>
      </c>
      <c r="H4720" s="125">
        <v>48.544846999999997</v>
      </c>
      <c r="I4720" s="125">
        <v>45.743810000000003</v>
      </c>
      <c r="J4720" s="125">
        <v>45.720686999999998</v>
      </c>
    </row>
    <row r="4721" spans="1:10" hidden="1" x14ac:dyDescent="0.25">
      <c r="A4721" s="125">
        <v>927307</v>
      </c>
      <c r="B4721" s="125">
        <v>2003</v>
      </c>
      <c r="C4721" s="125">
        <v>34</v>
      </c>
      <c r="D4721" s="125">
        <v>3</v>
      </c>
      <c r="E4721" s="125">
        <v>3</v>
      </c>
      <c r="F4721" s="125">
        <v>38.407566000000003</v>
      </c>
      <c r="G4721" s="125">
        <v>3.0087109999999999</v>
      </c>
      <c r="H4721" s="125">
        <v>45.720686999999998</v>
      </c>
      <c r="I4721" s="125">
        <v>41.820712999999998</v>
      </c>
      <c r="J4721" s="125">
        <v>41.416277000000001</v>
      </c>
    </row>
    <row r="4722" spans="1:10" hidden="1" x14ac:dyDescent="0.25">
      <c r="A4722" s="125">
        <v>927308</v>
      </c>
      <c r="B4722" s="125">
        <v>2003</v>
      </c>
      <c r="C4722" s="125">
        <v>34</v>
      </c>
      <c r="D4722" s="125">
        <v>3</v>
      </c>
      <c r="E4722" s="125">
        <v>4</v>
      </c>
      <c r="F4722" s="125">
        <v>0.48922599999999999</v>
      </c>
      <c r="G4722" s="125">
        <v>0</v>
      </c>
      <c r="H4722" s="125">
        <v>0.60877000000000003</v>
      </c>
      <c r="I4722" s="125">
        <v>0.49444300000000002</v>
      </c>
      <c r="J4722" s="125">
        <v>0.48922599999999999</v>
      </c>
    </row>
    <row r="4723" spans="1:10" x14ac:dyDescent="0.25">
      <c r="A4723" s="125">
        <v>927309</v>
      </c>
      <c r="B4723" s="125">
        <v>2003</v>
      </c>
      <c r="C4723" s="125">
        <v>34</v>
      </c>
      <c r="D4723" s="125">
        <v>4</v>
      </c>
      <c r="E4723" s="125">
        <v>1</v>
      </c>
      <c r="F4723" s="129">
        <v>26.278721999999998</v>
      </c>
      <c r="G4723" s="129">
        <v>0</v>
      </c>
      <c r="H4723" s="129">
        <v>30.497599999999998</v>
      </c>
      <c r="I4723" s="129">
        <v>26.773842999999999</v>
      </c>
      <c r="J4723" s="129">
        <v>26.278721999999998</v>
      </c>
    </row>
    <row r="4724" spans="1:10" hidden="1" x14ac:dyDescent="0.25">
      <c r="A4724" s="125">
        <v>927310</v>
      </c>
      <c r="B4724" s="125">
        <v>2003</v>
      </c>
      <c r="C4724" s="125">
        <v>34</v>
      </c>
      <c r="D4724" s="125">
        <v>4</v>
      </c>
      <c r="E4724" s="125">
        <v>2</v>
      </c>
      <c r="F4724" s="125">
        <v>25.099025000000001</v>
      </c>
      <c r="G4724" s="125">
        <v>0</v>
      </c>
      <c r="H4724" s="125">
        <v>26.278721999999998</v>
      </c>
      <c r="I4724" s="125">
        <v>25.319548999999999</v>
      </c>
      <c r="J4724" s="125">
        <v>25.099025000000001</v>
      </c>
    </row>
    <row r="4725" spans="1:10" hidden="1" x14ac:dyDescent="0.25">
      <c r="A4725" s="125">
        <v>927311</v>
      </c>
      <c r="B4725" s="125">
        <v>2003</v>
      </c>
      <c r="C4725" s="125">
        <v>34</v>
      </c>
      <c r="D4725" s="125">
        <v>4</v>
      </c>
      <c r="E4725" s="125">
        <v>3</v>
      </c>
      <c r="F4725" s="125">
        <v>5.6667610000000002</v>
      </c>
      <c r="G4725" s="125">
        <v>16.015115000000002</v>
      </c>
      <c r="H4725" s="125">
        <v>25.099025000000001</v>
      </c>
      <c r="I4725" s="125">
        <v>23.736148</v>
      </c>
      <c r="J4725" s="125">
        <v>21.681875999999999</v>
      </c>
    </row>
    <row r="4726" spans="1:10" hidden="1" x14ac:dyDescent="0.25">
      <c r="A4726" s="125">
        <v>927312</v>
      </c>
      <c r="B4726" s="125">
        <v>2003</v>
      </c>
      <c r="C4726" s="125">
        <v>34</v>
      </c>
      <c r="D4726" s="125">
        <v>4</v>
      </c>
      <c r="E4726" s="125">
        <v>4</v>
      </c>
      <c r="F4726" s="125">
        <v>33.033614999999998</v>
      </c>
      <c r="G4726" s="125">
        <v>0</v>
      </c>
      <c r="H4726" s="125">
        <v>38.407566000000003</v>
      </c>
      <c r="I4726" s="125">
        <v>33.718001999999998</v>
      </c>
      <c r="J4726" s="125">
        <v>33.033614999999998</v>
      </c>
    </row>
    <row r="4727" spans="1:10" x14ac:dyDescent="0.25">
      <c r="A4727" s="125">
        <v>927313</v>
      </c>
      <c r="B4727" s="125">
        <v>2003</v>
      </c>
      <c r="C4727" s="125">
        <v>34</v>
      </c>
      <c r="D4727" s="125">
        <v>5</v>
      </c>
      <c r="E4727" s="125">
        <v>1</v>
      </c>
      <c r="F4727" s="129">
        <v>2.4493070000000001</v>
      </c>
      <c r="G4727" s="129">
        <v>0</v>
      </c>
      <c r="H4727" s="129">
        <v>2.6587999999999998</v>
      </c>
      <c r="I4727" s="129">
        <v>2.5003359999999999</v>
      </c>
      <c r="J4727" s="129">
        <v>2.4493070000000001</v>
      </c>
    </row>
    <row r="4728" spans="1:10" hidden="1" x14ac:dyDescent="0.25">
      <c r="A4728" s="125">
        <v>927314</v>
      </c>
      <c r="B4728" s="125">
        <v>2003</v>
      </c>
      <c r="C4728" s="125">
        <v>34</v>
      </c>
      <c r="D4728" s="125">
        <v>5</v>
      </c>
      <c r="E4728" s="125">
        <v>2</v>
      </c>
      <c r="F4728" s="125">
        <v>1.02807</v>
      </c>
      <c r="G4728" s="125">
        <v>0</v>
      </c>
      <c r="H4728" s="125">
        <v>2.4493070000000001</v>
      </c>
      <c r="I4728" s="125">
        <v>2.4066890000000001</v>
      </c>
      <c r="J4728" s="125">
        <v>1.02807</v>
      </c>
    </row>
    <row r="4729" spans="1:10" hidden="1" x14ac:dyDescent="0.25">
      <c r="A4729" s="125">
        <v>927315</v>
      </c>
      <c r="B4729" s="125">
        <v>2003</v>
      </c>
      <c r="C4729" s="125">
        <v>34</v>
      </c>
      <c r="D4729" s="125">
        <v>5</v>
      </c>
      <c r="E4729" s="125">
        <v>3</v>
      </c>
      <c r="F4729" s="125">
        <v>0</v>
      </c>
      <c r="G4729" s="125">
        <v>1.0008630000000001</v>
      </c>
      <c r="H4729" s="125">
        <v>1.02807</v>
      </c>
      <c r="I4729" s="125">
        <v>1.0013399999999999</v>
      </c>
      <c r="J4729" s="125">
        <v>1.0008630000000001</v>
      </c>
    </row>
    <row r="4730" spans="1:10" hidden="1" x14ac:dyDescent="0.25">
      <c r="A4730" s="125">
        <v>927316</v>
      </c>
      <c r="B4730" s="125">
        <v>2003</v>
      </c>
      <c r="C4730" s="125">
        <v>34</v>
      </c>
      <c r="D4730" s="125">
        <v>5</v>
      </c>
      <c r="E4730" s="125">
        <v>4</v>
      </c>
      <c r="F4730" s="125">
        <v>5.1624460000000001</v>
      </c>
      <c r="G4730" s="125">
        <v>0</v>
      </c>
      <c r="H4730" s="125">
        <v>5.6667610000000002</v>
      </c>
      <c r="I4730" s="125">
        <v>5.3290230000000003</v>
      </c>
      <c r="J4730" s="125">
        <v>5.1624460000000001</v>
      </c>
    </row>
    <row r="4731" spans="1:10" x14ac:dyDescent="0.25">
      <c r="A4731" s="125">
        <v>927317</v>
      </c>
      <c r="B4731" s="125">
        <v>2003</v>
      </c>
      <c r="C4731" s="125">
        <v>35</v>
      </c>
      <c r="D4731" s="125">
        <v>2</v>
      </c>
      <c r="E4731" s="125">
        <v>1</v>
      </c>
      <c r="F4731" s="129">
        <v>14864.480532</v>
      </c>
      <c r="G4731" s="129">
        <v>0</v>
      </c>
      <c r="H4731" s="129">
        <v>20074.7055</v>
      </c>
      <c r="I4731" s="129">
        <v>14901.453893</v>
      </c>
      <c r="J4731" s="129">
        <v>14864.480532</v>
      </c>
    </row>
    <row r="4732" spans="1:10" hidden="1" x14ac:dyDescent="0.25">
      <c r="A4732" s="125">
        <v>927318</v>
      </c>
      <c r="B4732" s="125">
        <v>2003</v>
      </c>
      <c r="C4732" s="125">
        <v>35</v>
      </c>
      <c r="D4732" s="125">
        <v>2</v>
      </c>
      <c r="E4732" s="125">
        <v>2</v>
      </c>
      <c r="F4732" s="125">
        <v>13560.889709999999</v>
      </c>
      <c r="G4732" s="125">
        <v>0</v>
      </c>
      <c r="H4732" s="125">
        <v>14864.480532</v>
      </c>
      <c r="I4732" s="125">
        <v>13651.538920999999</v>
      </c>
      <c r="J4732" s="125">
        <v>13560.889709999999</v>
      </c>
    </row>
    <row r="4733" spans="1:10" hidden="1" x14ac:dyDescent="0.25">
      <c r="A4733" s="125">
        <v>927319</v>
      </c>
      <c r="B4733" s="125">
        <v>2003</v>
      </c>
      <c r="C4733" s="125">
        <v>35</v>
      </c>
      <c r="D4733" s="125">
        <v>2</v>
      </c>
      <c r="E4733" s="125">
        <v>3</v>
      </c>
      <c r="F4733" s="125">
        <v>11782.748458</v>
      </c>
      <c r="G4733" s="125">
        <v>39.144652000000001</v>
      </c>
      <c r="H4733" s="125">
        <v>13560.889709999999</v>
      </c>
      <c r="I4733" s="125">
        <v>11934.939033000001</v>
      </c>
      <c r="J4733" s="125">
        <v>11821.893110999999</v>
      </c>
    </row>
    <row r="4734" spans="1:10" hidden="1" x14ac:dyDescent="0.25">
      <c r="A4734" s="125">
        <v>927320</v>
      </c>
      <c r="B4734" s="125">
        <v>2003</v>
      </c>
      <c r="C4734" s="125">
        <v>35</v>
      </c>
      <c r="D4734" s="125">
        <v>2</v>
      </c>
      <c r="E4734" s="125">
        <v>4</v>
      </c>
      <c r="F4734" s="125">
        <v>14877.876796</v>
      </c>
      <c r="G4734" s="125">
        <v>0</v>
      </c>
      <c r="H4734" s="125">
        <v>20074.7055</v>
      </c>
      <c r="I4734" s="125">
        <v>14901.453893</v>
      </c>
      <c r="J4734" s="125">
        <v>14877.876796</v>
      </c>
    </row>
    <row r="4735" spans="1:10" x14ac:dyDescent="0.25">
      <c r="A4735" s="125">
        <v>927321</v>
      </c>
      <c r="B4735" s="125">
        <v>2003</v>
      </c>
      <c r="C4735" s="125">
        <v>35</v>
      </c>
      <c r="D4735" s="125">
        <v>3</v>
      </c>
      <c r="E4735" s="125">
        <v>1</v>
      </c>
      <c r="F4735" s="129">
        <v>11285.988399</v>
      </c>
      <c r="G4735" s="129">
        <v>0</v>
      </c>
      <c r="H4735" s="129">
        <v>13979.054</v>
      </c>
      <c r="I4735" s="129">
        <v>11353.787659</v>
      </c>
      <c r="J4735" s="129">
        <v>11285.988399</v>
      </c>
    </row>
    <row r="4736" spans="1:10" hidden="1" x14ac:dyDescent="0.25">
      <c r="A4736" s="125">
        <v>927322</v>
      </c>
      <c r="B4736" s="125">
        <v>2003</v>
      </c>
      <c r="C4736" s="125">
        <v>35</v>
      </c>
      <c r="D4736" s="125">
        <v>3</v>
      </c>
      <c r="E4736" s="125">
        <v>2</v>
      </c>
      <c r="F4736" s="125">
        <v>10406.632572</v>
      </c>
      <c r="G4736" s="125">
        <v>0</v>
      </c>
      <c r="H4736" s="125">
        <v>11285.988399</v>
      </c>
      <c r="I4736" s="125">
        <v>10634.786867999999</v>
      </c>
      <c r="J4736" s="125">
        <v>10406.632572</v>
      </c>
    </row>
    <row r="4737" spans="1:10" hidden="1" x14ac:dyDescent="0.25">
      <c r="A4737" s="125">
        <v>927323</v>
      </c>
      <c r="B4737" s="125">
        <v>2003</v>
      </c>
      <c r="C4737" s="125">
        <v>35</v>
      </c>
      <c r="D4737" s="125">
        <v>3</v>
      </c>
      <c r="E4737" s="125">
        <v>3</v>
      </c>
      <c r="F4737" s="125">
        <v>8790.5105619999995</v>
      </c>
      <c r="G4737" s="125">
        <v>480.43475599999999</v>
      </c>
      <c r="H4737" s="125">
        <v>10406.632572</v>
      </c>
      <c r="I4737" s="125">
        <v>9518.9468130000005</v>
      </c>
      <c r="J4737" s="125">
        <v>9270.9453190000004</v>
      </c>
    </row>
    <row r="4738" spans="1:10" hidden="1" x14ac:dyDescent="0.25">
      <c r="A4738" s="125">
        <v>927324</v>
      </c>
      <c r="B4738" s="125">
        <v>2003</v>
      </c>
      <c r="C4738" s="125">
        <v>35</v>
      </c>
      <c r="D4738" s="125">
        <v>3</v>
      </c>
      <c r="E4738" s="125">
        <v>4</v>
      </c>
      <c r="F4738" s="125">
        <v>9515.8166079999992</v>
      </c>
      <c r="G4738" s="125">
        <v>0</v>
      </c>
      <c r="H4738" s="125">
        <v>11782.748458</v>
      </c>
      <c r="I4738" s="125">
        <v>9569.9482979999993</v>
      </c>
      <c r="J4738" s="125">
        <v>9515.8166079999992</v>
      </c>
    </row>
    <row r="4739" spans="1:10" x14ac:dyDescent="0.25">
      <c r="A4739" s="125">
        <v>927325</v>
      </c>
      <c r="B4739" s="125">
        <v>2003</v>
      </c>
      <c r="C4739" s="125">
        <v>35</v>
      </c>
      <c r="D4739" s="125">
        <v>4</v>
      </c>
      <c r="E4739" s="125">
        <v>1</v>
      </c>
      <c r="F4739" s="129">
        <v>2854.9777159999999</v>
      </c>
      <c r="G4739" s="129">
        <v>0</v>
      </c>
      <c r="H4739" s="129">
        <v>3547.5439999999999</v>
      </c>
      <c r="I4739" s="129">
        <v>3114.3888780000002</v>
      </c>
      <c r="J4739" s="129">
        <v>2854.9777159999999</v>
      </c>
    </row>
    <row r="4740" spans="1:10" hidden="1" x14ac:dyDescent="0.25">
      <c r="A4740" s="125">
        <v>927326</v>
      </c>
      <c r="B4740" s="125">
        <v>2003</v>
      </c>
      <c r="C4740" s="125">
        <v>35</v>
      </c>
      <c r="D4740" s="125">
        <v>4</v>
      </c>
      <c r="E4740" s="125">
        <v>2</v>
      </c>
      <c r="F4740" s="125">
        <v>2684.4626450000001</v>
      </c>
      <c r="G4740" s="125">
        <v>0</v>
      </c>
      <c r="H4740" s="125">
        <v>2854.9777159999999</v>
      </c>
      <c r="I4740" s="125">
        <v>2750.771029</v>
      </c>
      <c r="J4740" s="125">
        <v>2684.4626450000001</v>
      </c>
    </row>
    <row r="4741" spans="1:10" hidden="1" x14ac:dyDescent="0.25">
      <c r="A4741" s="125">
        <v>927327</v>
      </c>
      <c r="B4741" s="125">
        <v>2003</v>
      </c>
      <c r="C4741" s="125">
        <v>35</v>
      </c>
      <c r="D4741" s="125">
        <v>4</v>
      </c>
      <c r="E4741" s="125">
        <v>3</v>
      </c>
      <c r="F4741" s="125">
        <v>903.93859799999996</v>
      </c>
      <c r="G4741" s="125">
        <v>1521.027214</v>
      </c>
      <c r="H4741" s="125">
        <v>2684.4626450000001</v>
      </c>
      <c r="I4741" s="125">
        <v>2538.6963230000001</v>
      </c>
      <c r="J4741" s="125">
        <v>2424.965811</v>
      </c>
    </row>
    <row r="4742" spans="1:10" hidden="1" x14ac:dyDescent="0.25">
      <c r="A4742" s="125">
        <v>927328</v>
      </c>
      <c r="B4742" s="125">
        <v>2003</v>
      </c>
      <c r="C4742" s="125">
        <v>35</v>
      </c>
      <c r="D4742" s="125">
        <v>4</v>
      </c>
      <c r="E4742" s="125">
        <v>4</v>
      </c>
      <c r="F4742" s="125">
        <v>7272.8240669999996</v>
      </c>
      <c r="G4742" s="125">
        <v>0</v>
      </c>
      <c r="H4742" s="125">
        <v>8790.5105619999995</v>
      </c>
      <c r="I4742" s="125">
        <v>7717.1892230000003</v>
      </c>
      <c r="J4742" s="125">
        <v>7272.8240669999996</v>
      </c>
    </row>
    <row r="4743" spans="1:10" x14ac:dyDescent="0.25">
      <c r="A4743" s="125">
        <v>927329</v>
      </c>
      <c r="B4743" s="125">
        <v>2003</v>
      </c>
      <c r="C4743" s="125">
        <v>35</v>
      </c>
      <c r="D4743" s="125">
        <v>5</v>
      </c>
      <c r="E4743" s="125">
        <v>1</v>
      </c>
      <c r="F4743" s="129">
        <v>938.593346</v>
      </c>
      <c r="G4743" s="129">
        <v>0</v>
      </c>
      <c r="H4743" s="129">
        <v>1101.213</v>
      </c>
      <c r="I4743" s="129">
        <v>1035.5807050000001</v>
      </c>
      <c r="J4743" s="129">
        <v>938.593346</v>
      </c>
    </row>
    <row r="4744" spans="1:10" hidden="1" x14ac:dyDescent="0.25">
      <c r="A4744" s="125">
        <v>927330</v>
      </c>
      <c r="B4744" s="125">
        <v>2003</v>
      </c>
      <c r="C4744" s="125">
        <v>35</v>
      </c>
      <c r="D4744" s="125">
        <v>5</v>
      </c>
      <c r="E4744" s="125">
        <v>2</v>
      </c>
      <c r="F4744" s="125">
        <v>896.14966800000002</v>
      </c>
      <c r="G4744" s="125">
        <v>0</v>
      </c>
      <c r="H4744" s="125">
        <v>938.593346</v>
      </c>
      <c r="I4744" s="125">
        <v>922.26182200000005</v>
      </c>
      <c r="J4744" s="125">
        <v>896.14966800000002</v>
      </c>
    </row>
    <row r="4745" spans="1:10" hidden="1" x14ac:dyDescent="0.25">
      <c r="A4745" s="125">
        <v>927331</v>
      </c>
      <c r="B4745" s="125">
        <v>2003</v>
      </c>
      <c r="C4745" s="125">
        <v>35</v>
      </c>
      <c r="D4745" s="125">
        <v>5</v>
      </c>
      <c r="E4745" s="125">
        <v>3</v>
      </c>
      <c r="F4745" s="125">
        <v>0</v>
      </c>
      <c r="G4745" s="125">
        <v>844.98686999999995</v>
      </c>
      <c r="H4745" s="125">
        <v>896.14966800000002</v>
      </c>
      <c r="I4745" s="125">
        <v>872.84977600000002</v>
      </c>
      <c r="J4745" s="125">
        <v>844.98686999999995</v>
      </c>
    </row>
    <row r="4746" spans="1:10" hidden="1" x14ac:dyDescent="0.25">
      <c r="A4746" s="125">
        <v>927332</v>
      </c>
      <c r="B4746" s="125">
        <v>2003</v>
      </c>
      <c r="C4746" s="125">
        <v>35</v>
      </c>
      <c r="D4746" s="125">
        <v>5</v>
      </c>
      <c r="E4746" s="125">
        <v>4</v>
      </c>
      <c r="F4746" s="125">
        <v>791.32208900000001</v>
      </c>
      <c r="G4746" s="125">
        <v>0</v>
      </c>
      <c r="H4746" s="125">
        <v>903.93859799999996</v>
      </c>
      <c r="I4746" s="125">
        <v>850.06385699999998</v>
      </c>
      <c r="J4746" s="125">
        <v>791.32208900000001</v>
      </c>
    </row>
    <row r="4747" spans="1:10" x14ac:dyDescent="0.25">
      <c r="A4747" s="125">
        <v>927333</v>
      </c>
      <c r="B4747" s="125">
        <v>2003</v>
      </c>
      <c r="C4747" s="125">
        <v>36</v>
      </c>
      <c r="D4747" s="125">
        <v>2</v>
      </c>
      <c r="E4747" s="125">
        <v>1</v>
      </c>
      <c r="F4747" s="129">
        <v>0.56533999999999995</v>
      </c>
      <c r="G4747" s="129">
        <v>0</v>
      </c>
      <c r="H4747" s="129">
        <v>0.76349999999999996</v>
      </c>
      <c r="I4747" s="129">
        <v>0.56674599999999997</v>
      </c>
      <c r="J4747" s="129">
        <v>0.56533999999999995</v>
      </c>
    </row>
    <row r="4748" spans="1:10" hidden="1" x14ac:dyDescent="0.25">
      <c r="A4748" s="125">
        <v>927334</v>
      </c>
      <c r="B4748" s="125">
        <v>2003</v>
      </c>
      <c r="C4748" s="125">
        <v>36</v>
      </c>
      <c r="D4748" s="125">
        <v>2</v>
      </c>
      <c r="E4748" s="125">
        <v>2</v>
      </c>
      <c r="F4748" s="125">
        <v>0.51576</v>
      </c>
      <c r="G4748" s="125">
        <v>0</v>
      </c>
      <c r="H4748" s="125">
        <v>0.56533999999999995</v>
      </c>
      <c r="I4748" s="125">
        <v>0.519208</v>
      </c>
      <c r="J4748" s="125">
        <v>0.51576</v>
      </c>
    </row>
    <row r="4749" spans="1:10" hidden="1" x14ac:dyDescent="0.25">
      <c r="A4749" s="125">
        <v>927335</v>
      </c>
      <c r="B4749" s="125">
        <v>2003</v>
      </c>
      <c r="C4749" s="125">
        <v>36</v>
      </c>
      <c r="D4749" s="125">
        <v>2</v>
      </c>
      <c r="E4749" s="125">
        <v>3</v>
      </c>
      <c r="F4749" s="125">
        <v>0.448133</v>
      </c>
      <c r="G4749" s="125">
        <v>1.4890000000000001E-3</v>
      </c>
      <c r="H4749" s="125">
        <v>0.51576</v>
      </c>
      <c r="I4749" s="125">
        <v>0.45392100000000002</v>
      </c>
      <c r="J4749" s="125">
        <v>0.44962099999999999</v>
      </c>
    </row>
    <row r="4750" spans="1:10" hidden="1" x14ac:dyDescent="0.25">
      <c r="A4750" s="125">
        <v>927336</v>
      </c>
      <c r="B4750" s="125">
        <v>2003</v>
      </c>
      <c r="C4750" s="125">
        <v>36</v>
      </c>
      <c r="D4750" s="125">
        <v>2</v>
      </c>
      <c r="E4750" s="125">
        <v>4</v>
      </c>
      <c r="F4750" s="125">
        <v>0.56584900000000005</v>
      </c>
      <c r="G4750" s="125">
        <v>0</v>
      </c>
      <c r="H4750" s="125">
        <v>0.76349999999999996</v>
      </c>
      <c r="I4750" s="125">
        <v>0.56674599999999997</v>
      </c>
      <c r="J4750" s="125">
        <v>0.56584900000000005</v>
      </c>
    </row>
    <row r="4751" spans="1:10" x14ac:dyDescent="0.25">
      <c r="A4751" s="125">
        <v>927337</v>
      </c>
      <c r="B4751" s="125">
        <v>2003</v>
      </c>
      <c r="C4751" s="125">
        <v>36</v>
      </c>
      <c r="D4751" s="125">
        <v>3</v>
      </c>
      <c r="E4751" s="125">
        <v>1</v>
      </c>
      <c r="F4751" s="129">
        <v>239.40186299999999</v>
      </c>
      <c r="G4751" s="129">
        <v>0</v>
      </c>
      <c r="H4751" s="129">
        <v>296.52800000000002</v>
      </c>
      <c r="I4751" s="129">
        <v>240.84004200000001</v>
      </c>
      <c r="J4751" s="129">
        <v>239.40186299999999</v>
      </c>
    </row>
    <row r="4752" spans="1:10" hidden="1" x14ac:dyDescent="0.25">
      <c r="A4752" s="125">
        <v>927338</v>
      </c>
      <c r="B4752" s="125">
        <v>2003</v>
      </c>
      <c r="C4752" s="125">
        <v>36</v>
      </c>
      <c r="D4752" s="125">
        <v>3</v>
      </c>
      <c r="E4752" s="125">
        <v>2</v>
      </c>
      <c r="F4752" s="125">
        <v>220.748696</v>
      </c>
      <c r="G4752" s="125">
        <v>0</v>
      </c>
      <c r="H4752" s="125">
        <v>239.40186299999999</v>
      </c>
      <c r="I4752" s="125">
        <v>225.58837500000001</v>
      </c>
      <c r="J4752" s="125">
        <v>220.748696</v>
      </c>
    </row>
    <row r="4753" spans="1:10" hidden="1" x14ac:dyDescent="0.25">
      <c r="A4753" s="125">
        <v>927339</v>
      </c>
      <c r="B4753" s="125">
        <v>2003</v>
      </c>
      <c r="C4753" s="125">
        <v>36</v>
      </c>
      <c r="D4753" s="125">
        <v>3</v>
      </c>
      <c r="E4753" s="125">
        <v>3</v>
      </c>
      <c r="F4753" s="125">
        <v>185.734722</v>
      </c>
      <c r="G4753" s="125">
        <v>10.151107</v>
      </c>
      <c r="H4753" s="125">
        <v>220.748696</v>
      </c>
      <c r="I4753" s="125">
        <v>201.91883200000001</v>
      </c>
      <c r="J4753" s="125">
        <v>195.885829</v>
      </c>
    </row>
    <row r="4754" spans="1:10" hidden="1" x14ac:dyDescent="0.25">
      <c r="A4754" s="125">
        <v>927340</v>
      </c>
      <c r="B4754" s="125">
        <v>2003</v>
      </c>
      <c r="C4754" s="125">
        <v>36</v>
      </c>
      <c r="D4754" s="125">
        <v>3</v>
      </c>
      <c r="E4754" s="125">
        <v>4</v>
      </c>
      <c r="F4754" s="125">
        <v>0.36191400000000001</v>
      </c>
      <c r="G4754" s="125">
        <v>0</v>
      </c>
      <c r="H4754" s="125">
        <v>0.448133</v>
      </c>
      <c r="I4754" s="125">
        <v>0.36397299999999999</v>
      </c>
      <c r="J4754" s="125">
        <v>0.36191400000000001</v>
      </c>
    </row>
    <row r="4755" spans="1:10" x14ac:dyDescent="0.25">
      <c r="A4755" s="125">
        <v>927341</v>
      </c>
      <c r="B4755" s="125">
        <v>2003</v>
      </c>
      <c r="C4755" s="125">
        <v>36</v>
      </c>
      <c r="D4755" s="125">
        <v>4</v>
      </c>
      <c r="E4755" s="125">
        <v>1</v>
      </c>
      <c r="F4755" s="129">
        <v>59.106600999999998</v>
      </c>
      <c r="G4755" s="129">
        <v>0</v>
      </c>
      <c r="H4755" s="129">
        <v>73.444800000000001</v>
      </c>
      <c r="I4755" s="129">
        <v>64.477189999999993</v>
      </c>
      <c r="J4755" s="129">
        <v>59.106600999999998</v>
      </c>
    </row>
    <row r="4756" spans="1:10" hidden="1" x14ac:dyDescent="0.25">
      <c r="A4756" s="125">
        <v>927342</v>
      </c>
      <c r="B4756" s="125">
        <v>2003</v>
      </c>
      <c r="C4756" s="125">
        <v>36</v>
      </c>
      <c r="D4756" s="125">
        <v>4</v>
      </c>
      <c r="E4756" s="125">
        <v>2</v>
      </c>
      <c r="F4756" s="125">
        <v>55.576428</v>
      </c>
      <c r="G4756" s="125">
        <v>0</v>
      </c>
      <c r="H4756" s="125">
        <v>59.106600999999998</v>
      </c>
      <c r="I4756" s="125">
        <v>56.949210000000001</v>
      </c>
      <c r="J4756" s="125">
        <v>55.576428</v>
      </c>
    </row>
    <row r="4757" spans="1:10" hidden="1" x14ac:dyDescent="0.25">
      <c r="A4757" s="125">
        <v>927343</v>
      </c>
      <c r="B4757" s="125">
        <v>2003</v>
      </c>
      <c r="C4757" s="125">
        <v>36</v>
      </c>
      <c r="D4757" s="125">
        <v>4</v>
      </c>
      <c r="E4757" s="125">
        <v>3</v>
      </c>
      <c r="F4757" s="125">
        <v>18.447671</v>
      </c>
      <c r="G4757" s="125">
        <v>31.041277999999998</v>
      </c>
      <c r="H4757" s="125">
        <v>55.576428</v>
      </c>
      <c r="I4757" s="125">
        <v>52.558627999999999</v>
      </c>
      <c r="J4757" s="125">
        <v>49.488948999999998</v>
      </c>
    </row>
    <row r="4758" spans="1:10" hidden="1" x14ac:dyDescent="0.25">
      <c r="A4758" s="125">
        <v>927344</v>
      </c>
      <c r="B4758" s="125">
        <v>2003</v>
      </c>
      <c r="C4758" s="125">
        <v>36</v>
      </c>
      <c r="D4758" s="125">
        <v>4</v>
      </c>
      <c r="E4758" s="125">
        <v>4</v>
      </c>
      <c r="F4758" s="125">
        <v>153.66752</v>
      </c>
      <c r="G4758" s="125">
        <v>0</v>
      </c>
      <c r="H4758" s="125">
        <v>185.734722</v>
      </c>
      <c r="I4758" s="125">
        <v>163.056513</v>
      </c>
      <c r="J4758" s="125">
        <v>153.66752</v>
      </c>
    </row>
    <row r="4759" spans="1:10" x14ac:dyDescent="0.25">
      <c r="A4759" s="125">
        <v>927345</v>
      </c>
      <c r="B4759" s="125">
        <v>2003</v>
      </c>
      <c r="C4759" s="125">
        <v>36</v>
      </c>
      <c r="D4759" s="125">
        <v>5</v>
      </c>
      <c r="E4759" s="125">
        <v>1</v>
      </c>
      <c r="F4759" s="129">
        <v>18.984300999999999</v>
      </c>
      <c r="G4759" s="129">
        <v>0</v>
      </c>
      <c r="H4759" s="129">
        <v>22.273499999999999</v>
      </c>
      <c r="I4759" s="129">
        <v>20.945999</v>
      </c>
      <c r="J4759" s="129">
        <v>18.984300999999999</v>
      </c>
    </row>
    <row r="4760" spans="1:10" hidden="1" x14ac:dyDescent="0.25">
      <c r="A4760" s="125">
        <v>927346</v>
      </c>
      <c r="B4760" s="125">
        <v>2003</v>
      </c>
      <c r="C4760" s="125">
        <v>36</v>
      </c>
      <c r="D4760" s="125">
        <v>5</v>
      </c>
      <c r="E4760" s="125">
        <v>2</v>
      </c>
      <c r="F4760" s="125">
        <v>18.125820999999998</v>
      </c>
      <c r="G4760" s="125">
        <v>0</v>
      </c>
      <c r="H4760" s="125">
        <v>18.984300999999999</v>
      </c>
      <c r="I4760" s="125">
        <v>18.653974000000002</v>
      </c>
      <c r="J4760" s="125">
        <v>18.125820999999998</v>
      </c>
    </row>
    <row r="4761" spans="1:10" hidden="1" x14ac:dyDescent="0.25">
      <c r="A4761" s="125">
        <v>927347</v>
      </c>
      <c r="B4761" s="125">
        <v>2003</v>
      </c>
      <c r="C4761" s="125">
        <v>36</v>
      </c>
      <c r="D4761" s="125">
        <v>5</v>
      </c>
      <c r="E4761" s="125">
        <v>3</v>
      </c>
      <c r="F4761" s="125">
        <v>0</v>
      </c>
      <c r="G4761" s="125">
        <v>17.017223999999999</v>
      </c>
      <c r="H4761" s="125">
        <v>18.125820999999998</v>
      </c>
      <c r="I4761" s="125">
        <v>17.65455</v>
      </c>
      <c r="J4761" s="125">
        <v>17.017223999999999</v>
      </c>
    </row>
    <row r="4762" spans="1:10" hidden="1" x14ac:dyDescent="0.25">
      <c r="A4762" s="125">
        <v>927348</v>
      </c>
      <c r="B4762" s="125">
        <v>2003</v>
      </c>
      <c r="C4762" s="125">
        <v>36</v>
      </c>
      <c r="D4762" s="125">
        <v>5</v>
      </c>
      <c r="E4762" s="125">
        <v>4</v>
      </c>
      <c r="F4762" s="125">
        <v>16.149381999999999</v>
      </c>
      <c r="G4762" s="125">
        <v>0</v>
      </c>
      <c r="H4762" s="125">
        <v>18.447671</v>
      </c>
      <c r="I4762" s="125">
        <v>17.348189999999999</v>
      </c>
      <c r="J4762" s="125">
        <v>16.149381999999999</v>
      </c>
    </row>
    <row r="4763" spans="1:10" x14ac:dyDescent="0.25">
      <c r="A4763" s="125">
        <v>927349</v>
      </c>
      <c r="B4763" s="125">
        <v>2003</v>
      </c>
      <c r="C4763" s="125">
        <v>37</v>
      </c>
      <c r="D4763" s="125">
        <v>2</v>
      </c>
      <c r="E4763" s="125">
        <v>1</v>
      </c>
      <c r="F4763" s="129">
        <v>67330.828748999993</v>
      </c>
      <c r="G4763" s="129">
        <v>0</v>
      </c>
      <c r="H4763" s="129">
        <v>90923</v>
      </c>
      <c r="I4763" s="129">
        <v>67492.142900000006</v>
      </c>
      <c r="J4763" s="129">
        <v>67330.828748999993</v>
      </c>
    </row>
    <row r="4764" spans="1:10" hidden="1" x14ac:dyDescent="0.25">
      <c r="A4764" s="125">
        <v>927350</v>
      </c>
      <c r="B4764" s="125">
        <v>2003</v>
      </c>
      <c r="C4764" s="125">
        <v>37</v>
      </c>
      <c r="D4764" s="125">
        <v>2</v>
      </c>
      <c r="E4764" s="125">
        <v>2</v>
      </c>
      <c r="F4764" s="125">
        <v>61563.035924000003</v>
      </c>
      <c r="G4764" s="125">
        <v>0</v>
      </c>
      <c r="H4764" s="125">
        <v>67330.828748999993</v>
      </c>
      <c r="I4764" s="125">
        <v>61836.633123</v>
      </c>
      <c r="J4764" s="125">
        <v>61563.035924000003</v>
      </c>
    </row>
    <row r="4765" spans="1:10" hidden="1" x14ac:dyDescent="0.25">
      <c r="A4765" s="125">
        <v>927351</v>
      </c>
      <c r="B4765" s="125">
        <v>2003</v>
      </c>
      <c r="C4765" s="125">
        <v>37</v>
      </c>
      <c r="D4765" s="125">
        <v>2</v>
      </c>
      <c r="E4765" s="125">
        <v>3</v>
      </c>
      <c r="F4765" s="125">
        <v>52775.627947000001</v>
      </c>
      <c r="G4765" s="125">
        <v>637.37306799999999</v>
      </c>
      <c r="H4765" s="125">
        <v>61563.035924000003</v>
      </c>
      <c r="I4765" s="125">
        <v>54181.627916999998</v>
      </c>
      <c r="J4765" s="125">
        <v>53413.001015000002</v>
      </c>
    </row>
    <row r="4766" spans="1:10" hidden="1" x14ac:dyDescent="0.25">
      <c r="A4766" s="125">
        <v>927352</v>
      </c>
      <c r="B4766" s="125">
        <v>2003</v>
      </c>
      <c r="C4766" s="125">
        <v>37</v>
      </c>
      <c r="D4766" s="125">
        <v>2</v>
      </c>
      <c r="E4766" s="125">
        <v>4</v>
      </c>
      <c r="F4766" s="125">
        <v>67396.861436000007</v>
      </c>
      <c r="G4766" s="125">
        <v>0</v>
      </c>
      <c r="H4766" s="125">
        <v>90923</v>
      </c>
      <c r="I4766" s="125">
        <v>67492.142900000006</v>
      </c>
      <c r="J4766" s="125">
        <v>67396.861436000007</v>
      </c>
    </row>
    <row r="4767" spans="1:10" x14ac:dyDescent="0.25">
      <c r="A4767" s="125">
        <v>927353</v>
      </c>
      <c r="B4767" s="125">
        <v>2003</v>
      </c>
      <c r="C4767" s="125">
        <v>37</v>
      </c>
      <c r="D4767" s="125">
        <v>3</v>
      </c>
      <c r="E4767" s="125">
        <v>1</v>
      </c>
      <c r="F4767" s="129">
        <v>63330.533575000001</v>
      </c>
      <c r="G4767" s="129">
        <v>0</v>
      </c>
      <c r="H4767" s="129">
        <v>79700.737049999996</v>
      </c>
      <c r="I4767" s="129">
        <v>64732.938631999998</v>
      </c>
      <c r="J4767" s="129">
        <v>63330.533575000001</v>
      </c>
    </row>
    <row r="4768" spans="1:10" hidden="1" x14ac:dyDescent="0.25">
      <c r="A4768" s="125">
        <v>927354</v>
      </c>
      <c r="B4768" s="125">
        <v>2003</v>
      </c>
      <c r="C4768" s="125">
        <v>37</v>
      </c>
      <c r="D4768" s="125">
        <v>3</v>
      </c>
      <c r="E4768" s="125">
        <v>2</v>
      </c>
      <c r="F4768" s="125">
        <v>54057.190609999998</v>
      </c>
      <c r="G4768" s="125">
        <v>0</v>
      </c>
      <c r="H4768" s="125">
        <v>63330.533575000001</v>
      </c>
      <c r="I4768" s="125">
        <v>59676.361788000002</v>
      </c>
      <c r="J4768" s="125">
        <v>54057.190609999998</v>
      </c>
    </row>
    <row r="4769" spans="1:10" hidden="1" x14ac:dyDescent="0.25">
      <c r="A4769" s="125">
        <v>927355</v>
      </c>
      <c r="B4769" s="125">
        <v>2003</v>
      </c>
      <c r="C4769" s="125">
        <v>37</v>
      </c>
      <c r="D4769" s="125">
        <v>3</v>
      </c>
      <c r="E4769" s="125">
        <v>3</v>
      </c>
      <c r="F4769" s="125">
        <v>25180.578011000001</v>
      </c>
      <c r="G4769" s="125">
        <v>16351.815366999999</v>
      </c>
      <c r="H4769" s="125">
        <v>54057.190609999998</v>
      </c>
      <c r="I4769" s="125">
        <v>49446.112250999999</v>
      </c>
      <c r="J4769" s="125">
        <v>41532.393378000001</v>
      </c>
    </row>
    <row r="4770" spans="1:10" hidden="1" x14ac:dyDescent="0.25">
      <c r="A4770" s="125">
        <v>927356</v>
      </c>
      <c r="B4770" s="125">
        <v>2003</v>
      </c>
      <c r="C4770" s="125">
        <v>37</v>
      </c>
      <c r="D4770" s="125">
        <v>3</v>
      </c>
      <c r="E4770" s="125">
        <v>4</v>
      </c>
      <c r="F4770" s="125">
        <v>42058.342507000001</v>
      </c>
      <c r="G4770" s="125">
        <v>0</v>
      </c>
      <c r="H4770" s="125">
        <v>52775.627947000001</v>
      </c>
      <c r="I4770" s="125">
        <v>42864.365018999997</v>
      </c>
      <c r="J4770" s="125">
        <v>42058.342507000001</v>
      </c>
    </row>
    <row r="4771" spans="1:10" x14ac:dyDescent="0.25">
      <c r="A4771" s="125">
        <v>927357</v>
      </c>
      <c r="B4771" s="125">
        <v>2003</v>
      </c>
      <c r="C4771" s="125">
        <v>37</v>
      </c>
      <c r="D4771" s="125">
        <v>4</v>
      </c>
      <c r="E4771" s="125">
        <v>1</v>
      </c>
      <c r="F4771" s="129">
        <v>47135.562833000004</v>
      </c>
      <c r="G4771" s="129">
        <v>0</v>
      </c>
      <c r="H4771" s="129">
        <v>55026.306600000004</v>
      </c>
      <c r="I4771" s="129">
        <v>48307.594563999999</v>
      </c>
      <c r="J4771" s="129">
        <v>47135.562833000004</v>
      </c>
    </row>
    <row r="4772" spans="1:10" hidden="1" x14ac:dyDescent="0.25">
      <c r="A4772" s="125">
        <v>927358</v>
      </c>
      <c r="B4772" s="125">
        <v>2003</v>
      </c>
      <c r="C4772" s="125">
        <v>37</v>
      </c>
      <c r="D4772" s="125">
        <v>4</v>
      </c>
      <c r="E4772" s="125">
        <v>2</v>
      </c>
      <c r="F4772" s="125">
        <v>42930.305142999998</v>
      </c>
      <c r="G4772" s="125">
        <v>0</v>
      </c>
      <c r="H4772" s="125">
        <v>47135.562833000004</v>
      </c>
      <c r="I4772" s="125">
        <v>45415.114788999999</v>
      </c>
      <c r="J4772" s="125">
        <v>42930.305142999998</v>
      </c>
    </row>
    <row r="4773" spans="1:10" hidden="1" x14ac:dyDescent="0.25">
      <c r="A4773" s="125">
        <v>927359</v>
      </c>
      <c r="B4773" s="125">
        <v>2003</v>
      </c>
      <c r="C4773" s="125">
        <v>37</v>
      </c>
      <c r="D4773" s="125">
        <v>4</v>
      </c>
      <c r="E4773" s="125">
        <v>3</v>
      </c>
      <c r="F4773" s="125">
        <v>497.73113499999999</v>
      </c>
      <c r="G4773" s="125">
        <v>37189.216066000001</v>
      </c>
      <c r="H4773" s="125">
        <v>42930.305142999998</v>
      </c>
      <c r="I4773" s="125">
        <v>40599.189574000004</v>
      </c>
      <c r="J4773" s="125">
        <v>37686.947201000003</v>
      </c>
    </row>
    <row r="4774" spans="1:10" hidden="1" x14ac:dyDescent="0.25">
      <c r="A4774" s="125">
        <v>927360</v>
      </c>
      <c r="B4774" s="125">
        <v>2003</v>
      </c>
      <c r="C4774" s="125">
        <v>37</v>
      </c>
      <c r="D4774" s="125">
        <v>4</v>
      </c>
      <c r="E4774" s="125">
        <v>4</v>
      </c>
      <c r="F4774" s="125">
        <v>21650.724703</v>
      </c>
      <c r="G4774" s="125">
        <v>0</v>
      </c>
      <c r="H4774" s="125">
        <v>25180.578011000001</v>
      </c>
      <c r="I4774" s="125">
        <v>22106.029436000001</v>
      </c>
      <c r="J4774" s="125">
        <v>21650.724703</v>
      </c>
    </row>
    <row r="4775" spans="1:10" x14ac:dyDescent="0.25">
      <c r="A4775" s="125">
        <v>927361</v>
      </c>
      <c r="B4775" s="125">
        <v>2003</v>
      </c>
      <c r="C4775" s="125">
        <v>37</v>
      </c>
      <c r="D4775" s="125">
        <v>5</v>
      </c>
      <c r="E4775" s="125">
        <v>1</v>
      </c>
      <c r="F4775" s="129">
        <v>703.30964300000005</v>
      </c>
      <c r="G4775" s="129">
        <v>0</v>
      </c>
      <c r="H4775" s="129">
        <v>747.88800000000003</v>
      </c>
      <c r="I4775" s="129">
        <v>703.31387500000005</v>
      </c>
      <c r="J4775" s="129">
        <v>703.30964300000005</v>
      </c>
    </row>
    <row r="4776" spans="1:10" hidden="1" x14ac:dyDescent="0.25">
      <c r="A4776" s="125">
        <v>927362</v>
      </c>
      <c r="B4776" s="125">
        <v>2003</v>
      </c>
      <c r="C4776" s="125">
        <v>37</v>
      </c>
      <c r="D4776" s="125">
        <v>5</v>
      </c>
      <c r="E4776" s="125">
        <v>2</v>
      </c>
      <c r="F4776" s="125">
        <v>691.03934600000002</v>
      </c>
      <c r="G4776" s="125">
        <v>0</v>
      </c>
      <c r="H4776" s="125">
        <v>703.30964300000005</v>
      </c>
      <c r="I4776" s="125">
        <v>691.07205499999998</v>
      </c>
      <c r="J4776" s="125">
        <v>691.03934600000002</v>
      </c>
    </row>
    <row r="4777" spans="1:10" hidden="1" x14ac:dyDescent="0.25">
      <c r="A4777" s="125">
        <v>927363</v>
      </c>
      <c r="B4777" s="125">
        <v>2003</v>
      </c>
      <c r="C4777" s="125">
        <v>37</v>
      </c>
      <c r="D4777" s="125">
        <v>5</v>
      </c>
      <c r="E4777" s="125">
        <v>3</v>
      </c>
      <c r="F4777" s="125">
        <v>0</v>
      </c>
      <c r="G4777" s="125">
        <v>672.99064899999996</v>
      </c>
      <c r="H4777" s="125">
        <v>691.03934600000002</v>
      </c>
      <c r="I4777" s="125">
        <v>673.07232299999998</v>
      </c>
      <c r="J4777" s="125">
        <v>672.99064899999996</v>
      </c>
    </row>
    <row r="4778" spans="1:10" hidden="1" x14ac:dyDescent="0.25">
      <c r="A4778" s="125">
        <v>927364</v>
      </c>
      <c r="B4778" s="125">
        <v>2003</v>
      </c>
      <c r="C4778" s="125">
        <v>37</v>
      </c>
      <c r="D4778" s="125">
        <v>5</v>
      </c>
      <c r="E4778" s="125">
        <v>4</v>
      </c>
      <c r="F4778" s="125">
        <v>468.06519300000002</v>
      </c>
      <c r="G4778" s="125">
        <v>0</v>
      </c>
      <c r="H4778" s="125">
        <v>497.73113499999999</v>
      </c>
      <c r="I4778" s="125">
        <v>468.06635899999998</v>
      </c>
      <c r="J4778" s="125">
        <v>468.06519300000002</v>
      </c>
    </row>
    <row r="4779" spans="1:10" x14ac:dyDescent="0.25">
      <c r="A4779" s="125">
        <v>927365</v>
      </c>
      <c r="B4779" s="125">
        <v>2003</v>
      </c>
      <c r="C4779" s="125">
        <v>38</v>
      </c>
      <c r="D4779" s="125">
        <v>2</v>
      </c>
      <c r="E4779" s="125">
        <v>1</v>
      </c>
      <c r="F4779" s="129">
        <v>2812.1467849999999</v>
      </c>
      <c r="G4779" s="129">
        <v>0</v>
      </c>
      <c r="H4779" s="129">
        <v>3797.5</v>
      </c>
      <c r="I4779" s="129">
        <v>2818.8842500000001</v>
      </c>
      <c r="J4779" s="129">
        <v>2812.1467849999999</v>
      </c>
    </row>
    <row r="4780" spans="1:10" hidden="1" x14ac:dyDescent="0.25">
      <c r="A4780" s="125">
        <v>927366</v>
      </c>
      <c r="B4780" s="125">
        <v>2003</v>
      </c>
      <c r="C4780" s="125">
        <v>38</v>
      </c>
      <c r="D4780" s="125">
        <v>2</v>
      </c>
      <c r="E4780" s="125">
        <v>2</v>
      </c>
      <c r="F4780" s="125">
        <v>2571.248517</v>
      </c>
      <c r="G4780" s="125">
        <v>0</v>
      </c>
      <c r="H4780" s="125">
        <v>2812.1467849999999</v>
      </c>
      <c r="I4780" s="125">
        <v>2582.675608</v>
      </c>
      <c r="J4780" s="125">
        <v>2571.248517</v>
      </c>
    </row>
    <row r="4781" spans="1:10" hidden="1" x14ac:dyDescent="0.25">
      <c r="A4781" s="125">
        <v>927367</v>
      </c>
      <c r="B4781" s="125">
        <v>2003</v>
      </c>
      <c r="C4781" s="125">
        <v>38</v>
      </c>
      <c r="D4781" s="125">
        <v>2</v>
      </c>
      <c r="E4781" s="125">
        <v>3</v>
      </c>
      <c r="F4781" s="125">
        <v>2203.7982480000001</v>
      </c>
      <c r="G4781" s="125">
        <v>26.615347</v>
      </c>
      <c r="H4781" s="125">
        <v>2571.248517</v>
      </c>
      <c r="I4781" s="125">
        <v>2262.9558200000001</v>
      </c>
      <c r="J4781" s="125">
        <v>2230.413595</v>
      </c>
    </row>
    <row r="4782" spans="1:10" hidden="1" x14ac:dyDescent="0.25">
      <c r="A4782" s="125">
        <v>927368</v>
      </c>
      <c r="B4782" s="125">
        <v>2003</v>
      </c>
      <c r="C4782" s="125">
        <v>38</v>
      </c>
      <c r="D4782" s="125">
        <v>2</v>
      </c>
      <c r="E4782" s="125">
        <v>4</v>
      </c>
      <c r="F4782" s="125">
        <v>2814.9047139999998</v>
      </c>
      <c r="G4782" s="125">
        <v>0</v>
      </c>
      <c r="H4782" s="125">
        <v>3797.5</v>
      </c>
      <c r="I4782" s="125">
        <v>2818.8842500000001</v>
      </c>
      <c r="J4782" s="125">
        <v>2814.9047139999998</v>
      </c>
    </row>
    <row r="4783" spans="1:10" x14ac:dyDescent="0.25">
      <c r="A4783" s="125">
        <v>927369</v>
      </c>
      <c r="B4783" s="125">
        <v>2003</v>
      </c>
      <c r="C4783" s="125">
        <v>38</v>
      </c>
      <c r="D4783" s="125">
        <v>3</v>
      </c>
      <c r="E4783" s="125">
        <v>1</v>
      </c>
      <c r="F4783" s="129">
        <v>2662.9359100000001</v>
      </c>
      <c r="G4783" s="129">
        <v>0</v>
      </c>
      <c r="H4783" s="129">
        <v>3351.2737499999998</v>
      </c>
      <c r="I4783" s="129">
        <v>2721.90454</v>
      </c>
      <c r="J4783" s="129">
        <v>2662.9359100000001</v>
      </c>
    </row>
    <row r="4784" spans="1:10" hidden="1" x14ac:dyDescent="0.25">
      <c r="A4784" s="125">
        <v>927370</v>
      </c>
      <c r="B4784" s="125">
        <v>2003</v>
      </c>
      <c r="C4784" s="125">
        <v>38</v>
      </c>
      <c r="D4784" s="125">
        <v>3</v>
      </c>
      <c r="E4784" s="125">
        <v>2</v>
      </c>
      <c r="F4784" s="125">
        <v>2273.0083890000001</v>
      </c>
      <c r="G4784" s="125">
        <v>0</v>
      </c>
      <c r="H4784" s="125">
        <v>2662.9359100000001</v>
      </c>
      <c r="I4784" s="125">
        <v>2509.2845080000002</v>
      </c>
      <c r="J4784" s="125">
        <v>2273.0083890000001</v>
      </c>
    </row>
    <row r="4785" spans="1:10" hidden="1" x14ac:dyDescent="0.25">
      <c r="A4785" s="125">
        <v>927371</v>
      </c>
      <c r="B4785" s="125">
        <v>2003</v>
      </c>
      <c r="C4785" s="125">
        <v>38</v>
      </c>
      <c r="D4785" s="125">
        <v>3</v>
      </c>
      <c r="E4785" s="125">
        <v>3</v>
      </c>
      <c r="F4785" s="125">
        <v>1050.5422679999999</v>
      </c>
      <c r="G4785" s="125">
        <v>682.20329100000004</v>
      </c>
      <c r="H4785" s="125">
        <v>2273.0083890000001</v>
      </c>
      <c r="I4785" s="125">
        <v>2079.1207730000001</v>
      </c>
      <c r="J4785" s="125">
        <v>1732.745559</v>
      </c>
    </row>
    <row r="4786" spans="1:10" hidden="1" x14ac:dyDescent="0.25">
      <c r="A4786" s="125">
        <v>927372</v>
      </c>
      <c r="B4786" s="125">
        <v>2003</v>
      </c>
      <c r="C4786" s="125">
        <v>38</v>
      </c>
      <c r="D4786" s="125">
        <v>3</v>
      </c>
      <c r="E4786" s="125">
        <v>4</v>
      </c>
      <c r="F4786" s="125">
        <v>1756.267147</v>
      </c>
      <c r="G4786" s="125">
        <v>0</v>
      </c>
      <c r="H4786" s="125">
        <v>2203.7982480000001</v>
      </c>
      <c r="I4786" s="125">
        <v>1789.924937</v>
      </c>
      <c r="J4786" s="125">
        <v>1756.267147</v>
      </c>
    </row>
    <row r="4787" spans="1:10" x14ac:dyDescent="0.25">
      <c r="A4787" s="125">
        <v>927373</v>
      </c>
      <c r="B4787" s="125">
        <v>2003</v>
      </c>
      <c r="C4787" s="125">
        <v>38</v>
      </c>
      <c r="D4787" s="125">
        <v>4</v>
      </c>
      <c r="E4787" s="125">
        <v>1</v>
      </c>
      <c r="F4787" s="129">
        <v>1965.297245</v>
      </c>
      <c r="G4787" s="129">
        <v>0</v>
      </c>
      <c r="H4787" s="129">
        <v>2294.2984499999998</v>
      </c>
      <c r="I4787" s="129">
        <v>2014.1646089999999</v>
      </c>
      <c r="J4787" s="129">
        <v>1965.297245</v>
      </c>
    </row>
    <row r="4788" spans="1:10" hidden="1" x14ac:dyDescent="0.25">
      <c r="A4788" s="125">
        <v>927374</v>
      </c>
      <c r="B4788" s="125">
        <v>2003</v>
      </c>
      <c r="C4788" s="125">
        <v>38</v>
      </c>
      <c r="D4788" s="125">
        <v>4</v>
      </c>
      <c r="E4788" s="125">
        <v>2</v>
      </c>
      <c r="F4788" s="125">
        <v>1789.960814</v>
      </c>
      <c r="G4788" s="125">
        <v>0</v>
      </c>
      <c r="H4788" s="125">
        <v>1965.297245</v>
      </c>
      <c r="I4788" s="125">
        <v>1893.563895</v>
      </c>
      <c r="J4788" s="125">
        <v>1789.960814</v>
      </c>
    </row>
    <row r="4789" spans="1:10" hidden="1" x14ac:dyDescent="0.25">
      <c r="A4789" s="125">
        <v>927375</v>
      </c>
      <c r="B4789" s="125">
        <v>2003</v>
      </c>
      <c r="C4789" s="125">
        <v>38</v>
      </c>
      <c r="D4789" s="125">
        <v>4</v>
      </c>
      <c r="E4789" s="125">
        <v>3</v>
      </c>
      <c r="F4789" s="125">
        <v>20.752687999999999</v>
      </c>
      <c r="G4789" s="125">
        <v>1550.5885470000001</v>
      </c>
      <c r="H4789" s="125">
        <v>1789.960814</v>
      </c>
      <c r="I4789" s="125">
        <v>1692.765942</v>
      </c>
      <c r="J4789" s="125">
        <v>1571.3412350000001</v>
      </c>
    </row>
    <row r="4790" spans="1:10" hidden="1" x14ac:dyDescent="0.25">
      <c r="A4790" s="125">
        <v>927376</v>
      </c>
      <c r="B4790" s="125">
        <v>2003</v>
      </c>
      <c r="C4790" s="125">
        <v>38</v>
      </c>
      <c r="D4790" s="125">
        <v>4</v>
      </c>
      <c r="E4790" s="125">
        <v>4</v>
      </c>
      <c r="F4790" s="125">
        <v>903.27558899999997</v>
      </c>
      <c r="G4790" s="125">
        <v>0</v>
      </c>
      <c r="H4790" s="125">
        <v>1050.5422679999999</v>
      </c>
      <c r="I4790" s="125">
        <v>922.27105700000004</v>
      </c>
      <c r="J4790" s="125">
        <v>903.27558899999997</v>
      </c>
    </row>
    <row r="4791" spans="1:10" x14ac:dyDescent="0.25">
      <c r="A4791" s="125">
        <v>927377</v>
      </c>
      <c r="B4791" s="125">
        <v>2003</v>
      </c>
      <c r="C4791" s="125">
        <v>38</v>
      </c>
      <c r="D4791" s="125">
        <v>5</v>
      </c>
      <c r="E4791" s="125">
        <v>1</v>
      </c>
      <c r="F4791" s="129">
        <v>29.265072</v>
      </c>
      <c r="G4791" s="129">
        <v>0</v>
      </c>
      <c r="H4791" s="129">
        <v>31.12</v>
      </c>
      <c r="I4791" s="129">
        <v>29.265248</v>
      </c>
      <c r="J4791" s="129">
        <v>29.265072</v>
      </c>
    </row>
    <row r="4792" spans="1:10" hidden="1" x14ac:dyDescent="0.25">
      <c r="A4792" s="125">
        <v>927378</v>
      </c>
      <c r="B4792" s="125">
        <v>2003</v>
      </c>
      <c r="C4792" s="125">
        <v>38</v>
      </c>
      <c r="D4792" s="125">
        <v>5</v>
      </c>
      <c r="E4792" s="125">
        <v>2</v>
      </c>
      <c r="F4792" s="125">
        <v>28.754498999999999</v>
      </c>
      <c r="G4792" s="125">
        <v>0</v>
      </c>
      <c r="H4792" s="125">
        <v>29.265072</v>
      </c>
      <c r="I4792" s="125">
        <v>28.755859999999998</v>
      </c>
      <c r="J4792" s="125">
        <v>28.754498999999999</v>
      </c>
    </row>
    <row r="4793" spans="1:10" hidden="1" x14ac:dyDescent="0.25">
      <c r="A4793" s="125">
        <v>927379</v>
      </c>
      <c r="B4793" s="125">
        <v>2003</v>
      </c>
      <c r="C4793" s="125">
        <v>38</v>
      </c>
      <c r="D4793" s="125">
        <v>5</v>
      </c>
      <c r="E4793" s="125">
        <v>3</v>
      </c>
      <c r="F4793" s="125">
        <v>0</v>
      </c>
      <c r="G4793" s="125">
        <v>28.003482999999999</v>
      </c>
      <c r="H4793" s="125">
        <v>28.754498999999999</v>
      </c>
      <c r="I4793" s="125">
        <v>28.006882000000001</v>
      </c>
      <c r="J4793" s="125">
        <v>28.003482999999999</v>
      </c>
    </row>
    <row r="4794" spans="1:10" hidden="1" x14ac:dyDescent="0.25">
      <c r="A4794" s="125">
        <v>927380</v>
      </c>
      <c r="B4794" s="125">
        <v>2003</v>
      </c>
      <c r="C4794" s="125">
        <v>38</v>
      </c>
      <c r="D4794" s="125">
        <v>5</v>
      </c>
      <c r="E4794" s="125">
        <v>4</v>
      </c>
      <c r="F4794" s="125">
        <v>19.515778999999998</v>
      </c>
      <c r="G4794" s="125">
        <v>0</v>
      </c>
      <c r="H4794" s="125">
        <v>20.752687999999999</v>
      </c>
      <c r="I4794" s="125">
        <v>19.515827999999999</v>
      </c>
      <c r="J4794" s="125">
        <v>19.515778999999998</v>
      </c>
    </row>
    <row r="4795" spans="1:10" x14ac:dyDescent="0.25">
      <c r="A4795" s="125">
        <v>927381</v>
      </c>
      <c r="B4795" s="125">
        <v>2003</v>
      </c>
      <c r="C4795" s="125">
        <v>39</v>
      </c>
      <c r="D4795" s="125">
        <v>2</v>
      </c>
      <c r="E4795" s="125">
        <v>1</v>
      </c>
      <c r="F4795" s="129">
        <v>55421.091022000001</v>
      </c>
      <c r="G4795" s="129">
        <v>0</v>
      </c>
      <c r="H4795" s="129">
        <v>74852.962499999994</v>
      </c>
      <c r="I4795" s="129">
        <v>55563.354063999999</v>
      </c>
      <c r="J4795" s="129">
        <v>55421.091022000001</v>
      </c>
    </row>
    <row r="4796" spans="1:10" hidden="1" x14ac:dyDescent="0.25">
      <c r="A4796" s="125">
        <v>927382</v>
      </c>
      <c r="B4796" s="125">
        <v>2003</v>
      </c>
      <c r="C4796" s="125">
        <v>39</v>
      </c>
      <c r="D4796" s="125">
        <v>2</v>
      </c>
      <c r="E4796" s="125">
        <v>2</v>
      </c>
      <c r="F4796" s="125">
        <v>50270.169313999999</v>
      </c>
      <c r="G4796" s="125">
        <v>0</v>
      </c>
      <c r="H4796" s="125">
        <v>55421.091022000001</v>
      </c>
      <c r="I4796" s="125">
        <v>50898.729994000001</v>
      </c>
      <c r="J4796" s="125">
        <v>50270.169313999999</v>
      </c>
    </row>
    <row r="4797" spans="1:10" hidden="1" x14ac:dyDescent="0.25">
      <c r="A4797" s="125">
        <v>927383</v>
      </c>
      <c r="B4797" s="125">
        <v>2003</v>
      </c>
      <c r="C4797" s="125">
        <v>39</v>
      </c>
      <c r="D4797" s="125">
        <v>2</v>
      </c>
      <c r="E4797" s="125">
        <v>3</v>
      </c>
      <c r="F4797" s="125">
        <v>42447.102836999999</v>
      </c>
      <c r="G4797" s="125">
        <v>759.52894800000001</v>
      </c>
      <c r="H4797" s="125">
        <v>50270.169313999999</v>
      </c>
      <c r="I4797" s="125">
        <v>44242.776013000002</v>
      </c>
      <c r="J4797" s="125">
        <v>43206.631784999998</v>
      </c>
    </row>
    <row r="4798" spans="1:10" hidden="1" x14ac:dyDescent="0.25">
      <c r="A4798" s="125">
        <v>927384</v>
      </c>
      <c r="B4798" s="125">
        <v>2003</v>
      </c>
      <c r="C4798" s="125">
        <v>39</v>
      </c>
      <c r="D4798" s="125">
        <v>2</v>
      </c>
      <c r="E4798" s="125">
        <v>4</v>
      </c>
      <c r="F4798" s="125">
        <v>55490.459394999998</v>
      </c>
      <c r="G4798" s="125">
        <v>0</v>
      </c>
      <c r="H4798" s="125">
        <v>74852.962499999994</v>
      </c>
      <c r="I4798" s="125">
        <v>55563.354063999999</v>
      </c>
      <c r="J4798" s="125">
        <v>55490.459394999998</v>
      </c>
    </row>
    <row r="4799" spans="1:10" x14ac:dyDescent="0.25">
      <c r="A4799" s="125">
        <v>927385</v>
      </c>
      <c r="B4799" s="125">
        <v>2003</v>
      </c>
      <c r="C4799" s="125">
        <v>39</v>
      </c>
      <c r="D4799" s="125">
        <v>3</v>
      </c>
      <c r="E4799" s="125">
        <v>1</v>
      </c>
      <c r="F4799" s="129">
        <v>141582.52168199999</v>
      </c>
      <c r="G4799" s="129">
        <v>0</v>
      </c>
      <c r="H4799" s="129">
        <v>177158.4075</v>
      </c>
      <c r="I4799" s="129">
        <v>143888.05857200001</v>
      </c>
      <c r="J4799" s="129">
        <v>141582.52168199999</v>
      </c>
    </row>
    <row r="4800" spans="1:10" hidden="1" x14ac:dyDescent="0.25">
      <c r="A4800" s="125">
        <v>927386</v>
      </c>
      <c r="B4800" s="125">
        <v>2003</v>
      </c>
      <c r="C4800" s="125">
        <v>39</v>
      </c>
      <c r="D4800" s="125">
        <v>3</v>
      </c>
      <c r="E4800" s="125">
        <v>2</v>
      </c>
      <c r="F4800" s="125">
        <v>131157.09821699999</v>
      </c>
      <c r="G4800" s="125">
        <v>0</v>
      </c>
      <c r="H4800" s="125">
        <v>141582.52168199999</v>
      </c>
      <c r="I4800" s="125">
        <v>133413.210181</v>
      </c>
      <c r="J4800" s="125">
        <v>131157.09821699999</v>
      </c>
    </row>
    <row r="4801" spans="1:10" hidden="1" x14ac:dyDescent="0.25">
      <c r="A4801" s="125">
        <v>927387</v>
      </c>
      <c r="B4801" s="125">
        <v>2003</v>
      </c>
      <c r="C4801" s="125">
        <v>39</v>
      </c>
      <c r="D4801" s="125">
        <v>3</v>
      </c>
      <c r="E4801" s="125">
        <v>3</v>
      </c>
      <c r="F4801" s="125">
        <v>95342.069315999994</v>
      </c>
      <c r="G4801" s="125">
        <v>13460.414408000001</v>
      </c>
      <c r="H4801" s="125">
        <v>131157.09821699999</v>
      </c>
      <c r="I4801" s="125">
        <v>119969.39773900001</v>
      </c>
      <c r="J4801" s="125">
        <v>108802.48372400001</v>
      </c>
    </row>
    <row r="4802" spans="1:10" hidden="1" x14ac:dyDescent="0.25">
      <c r="A4802" s="125">
        <v>927388</v>
      </c>
      <c r="B4802" s="125">
        <v>2003</v>
      </c>
      <c r="C4802" s="125">
        <v>39</v>
      </c>
      <c r="D4802" s="125">
        <v>3</v>
      </c>
      <c r="E4802" s="125">
        <v>4</v>
      </c>
      <c r="F4802" s="125">
        <v>33977.819845999999</v>
      </c>
      <c r="G4802" s="125">
        <v>0</v>
      </c>
      <c r="H4802" s="125">
        <v>42447.102836999999</v>
      </c>
      <c r="I4802" s="125">
        <v>34475.536924</v>
      </c>
      <c r="J4802" s="125">
        <v>33977.819845999999</v>
      </c>
    </row>
    <row r="4803" spans="1:10" x14ac:dyDescent="0.25">
      <c r="A4803" s="125">
        <v>927389</v>
      </c>
      <c r="B4803" s="125">
        <v>2003</v>
      </c>
      <c r="C4803" s="125">
        <v>39</v>
      </c>
      <c r="D4803" s="125">
        <v>4</v>
      </c>
      <c r="E4803" s="125">
        <v>1</v>
      </c>
      <c r="F4803" s="129">
        <v>121982.684479</v>
      </c>
      <c r="G4803" s="129">
        <v>0</v>
      </c>
      <c r="H4803" s="129">
        <v>139965.2415</v>
      </c>
      <c r="I4803" s="129">
        <v>122875.48551300001</v>
      </c>
      <c r="J4803" s="129">
        <v>121982.684479</v>
      </c>
    </row>
    <row r="4804" spans="1:10" hidden="1" x14ac:dyDescent="0.25">
      <c r="A4804" s="125">
        <v>927390</v>
      </c>
      <c r="B4804" s="125">
        <v>2003</v>
      </c>
      <c r="C4804" s="125">
        <v>39</v>
      </c>
      <c r="D4804" s="125">
        <v>4</v>
      </c>
      <c r="E4804" s="125">
        <v>2</v>
      </c>
      <c r="F4804" s="125">
        <v>102433.780531</v>
      </c>
      <c r="G4804" s="125">
        <v>0</v>
      </c>
      <c r="H4804" s="125">
        <v>121982.684479</v>
      </c>
      <c r="I4804" s="125">
        <v>117530.316496</v>
      </c>
      <c r="J4804" s="125">
        <v>102433.780531</v>
      </c>
    </row>
    <row r="4805" spans="1:10" hidden="1" x14ac:dyDescent="0.25">
      <c r="A4805" s="125">
        <v>927391</v>
      </c>
      <c r="B4805" s="125">
        <v>2003</v>
      </c>
      <c r="C4805" s="125">
        <v>39</v>
      </c>
      <c r="D4805" s="125">
        <v>4</v>
      </c>
      <c r="E4805" s="125">
        <v>3</v>
      </c>
      <c r="F4805" s="125">
        <v>14421.519829999999</v>
      </c>
      <c r="G4805" s="125">
        <v>65136.364952999997</v>
      </c>
      <c r="H4805" s="125">
        <v>102433.780531</v>
      </c>
      <c r="I4805" s="125">
        <v>96871.626248</v>
      </c>
      <c r="J4805" s="125">
        <v>79557.884783000001</v>
      </c>
    </row>
    <row r="4806" spans="1:10" hidden="1" x14ac:dyDescent="0.25">
      <c r="A4806" s="125">
        <v>927392</v>
      </c>
      <c r="B4806" s="125">
        <v>2003</v>
      </c>
      <c r="C4806" s="125">
        <v>39</v>
      </c>
      <c r="D4806" s="125">
        <v>4</v>
      </c>
      <c r="E4806" s="125">
        <v>4</v>
      </c>
      <c r="F4806" s="125">
        <v>83182.036112999995</v>
      </c>
      <c r="G4806" s="125">
        <v>0</v>
      </c>
      <c r="H4806" s="125">
        <v>95342.069315999994</v>
      </c>
      <c r="I4806" s="125">
        <v>83700.802651999998</v>
      </c>
      <c r="J4806" s="125">
        <v>83182.036112999995</v>
      </c>
    </row>
    <row r="4807" spans="1:10" x14ac:dyDescent="0.25">
      <c r="A4807" s="125">
        <v>927393</v>
      </c>
      <c r="B4807" s="125">
        <v>2003</v>
      </c>
      <c r="C4807" s="125">
        <v>39</v>
      </c>
      <c r="D4807" s="125">
        <v>5</v>
      </c>
      <c r="E4807" s="125">
        <v>1</v>
      </c>
      <c r="F4807" s="129">
        <v>18066.699747999999</v>
      </c>
      <c r="G4807" s="129">
        <v>0</v>
      </c>
      <c r="H4807" s="129">
        <v>19602.2886</v>
      </c>
      <c r="I4807" s="129">
        <v>18433.992199</v>
      </c>
      <c r="J4807" s="129">
        <v>18066.699747999999</v>
      </c>
    </row>
    <row r="4808" spans="1:10" hidden="1" x14ac:dyDescent="0.25">
      <c r="A4808" s="125">
        <v>927394</v>
      </c>
      <c r="B4808" s="125">
        <v>2003</v>
      </c>
      <c r="C4808" s="125">
        <v>39</v>
      </c>
      <c r="D4808" s="125">
        <v>5</v>
      </c>
      <c r="E4808" s="125">
        <v>2</v>
      </c>
      <c r="F4808" s="125">
        <v>16956.004118000001</v>
      </c>
      <c r="G4808" s="125">
        <v>0</v>
      </c>
      <c r="H4808" s="125">
        <v>18066.699747999999</v>
      </c>
      <c r="I4808" s="125">
        <v>17752.339173</v>
      </c>
      <c r="J4808" s="125">
        <v>16956.004118000001</v>
      </c>
    </row>
    <row r="4809" spans="1:10" hidden="1" x14ac:dyDescent="0.25">
      <c r="A4809" s="125">
        <v>927395</v>
      </c>
      <c r="B4809" s="125">
        <v>2003</v>
      </c>
      <c r="C4809" s="125">
        <v>39</v>
      </c>
      <c r="D4809" s="125">
        <v>5</v>
      </c>
      <c r="E4809" s="125">
        <v>3</v>
      </c>
      <c r="F4809" s="125">
        <v>0</v>
      </c>
      <c r="G4809" s="125">
        <v>15362.087414</v>
      </c>
      <c r="H4809" s="125">
        <v>16956.004118000001</v>
      </c>
      <c r="I4809" s="125">
        <v>16515.148011000001</v>
      </c>
      <c r="J4809" s="125">
        <v>15362.087414</v>
      </c>
    </row>
    <row r="4810" spans="1:10" hidden="1" x14ac:dyDescent="0.25">
      <c r="A4810" s="125">
        <v>927396</v>
      </c>
      <c r="B4810" s="125">
        <v>2003</v>
      </c>
      <c r="C4810" s="125">
        <v>39</v>
      </c>
      <c r="D4810" s="125">
        <v>5</v>
      </c>
      <c r="E4810" s="125">
        <v>4</v>
      </c>
      <c r="F4810" s="125">
        <v>13330.895044000001</v>
      </c>
      <c r="G4810" s="125">
        <v>0</v>
      </c>
      <c r="H4810" s="125">
        <v>14421.519829999999</v>
      </c>
      <c r="I4810" s="125">
        <v>13561.997248</v>
      </c>
      <c r="J4810" s="125">
        <v>13330.895044000001</v>
      </c>
    </row>
    <row r="4811" spans="1:10" x14ac:dyDescent="0.25">
      <c r="A4811" s="125">
        <v>927397</v>
      </c>
      <c r="B4811" s="125">
        <v>2003</v>
      </c>
      <c r="C4811" s="125">
        <v>40</v>
      </c>
      <c r="D4811" s="125">
        <v>2</v>
      </c>
      <c r="E4811" s="125">
        <v>1</v>
      </c>
      <c r="F4811" s="129">
        <v>2315.4141279999999</v>
      </c>
      <c r="G4811" s="129">
        <v>0</v>
      </c>
      <c r="H4811" s="129">
        <v>3127.25</v>
      </c>
      <c r="I4811" s="129">
        <v>2321.3576750000002</v>
      </c>
      <c r="J4811" s="129">
        <v>2315.4141279999999</v>
      </c>
    </row>
    <row r="4812" spans="1:10" hidden="1" x14ac:dyDescent="0.25">
      <c r="A4812" s="125">
        <v>927398</v>
      </c>
      <c r="B4812" s="125">
        <v>2003</v>
      </c>
      <c r="C4812" s="125">
        <v>40</v>
      </c>
      <c r="D4812" s="125">
        <v>2</v>
      </c>
      <c r="E4812" s="125">
        <v>2</v>
      </c>
      <c r="F4812" s="125">
        <v>2100.2159670000001</v>
      </c>
      <c r="G4812" s="125">
        <v>0</v>
      </c>
      <c r="H4812" s="125">
        <v>2315.4141279999999</v>
      </c>
      <c r="I4812" s="125">
        <v>2126.4763349999998</v>
      </c>
      <c r="J4812" s="125">
        <v>2100.2159670000001</v>
      </c>
    </row>
    <row r="4813" spans="1:10" hidden="1" x14ac:dyDescent="0.25">
      <c r="A4813" s="125">
        <v>927399</v>
      </c>
      <c r="B4813" s="125">
        <v>2003</v>
      </c>
      <c r="C4813" s="125">
        <v>40</v>
      </c>
      <c r="D4813" s="125">
        <v>2</v>
      </c>
      <c r="E4813" s="125">
        <v>3</v>
      </c>
      <c r="F4813" s="125">
        <v>1773.379408</v>
      </c>
      <c r="G4813" s="125">
        <v>31.732036000000001</v>
      </c>
      <c r="H4813" s="125">
        <v>2100.2159670000001</v>
      </c>
      <c r="I4813" s="125">
        <v>1848.4000719999999</v>
      </c>
      <c r="J4813" s="125">
        <v>1805.1114439999999</v>
      </c>
    </row>
    <row r="4814" spans="1:10" hidden="1" x14ac:dyDescent="0.25">
      <c r="A4814" s="125">
        <v>927400</v>
      </c>
      <c r="B4814" s="125">
        <v>2003</v>
      </c>
      <c r="C4814" s="125">
        <v>40</v>
      </c>
      <c r="D4814" s="125">
        <v>2</v>
      </c>
      <c r="E4814" s="125">
        <v>4</v>
      </c>
      <c r="F4814" s="125">
        <v>2318.3122400000002</v>
      </c>
      <c r="G4814" s="125">
        <v>0</v>
      </c>
      <c r="H4814" s="125">
        <v>3127.25</v>
      </c>
      <c r="I4814" s="125">
        <v>2321.3576750000002</v>
      </c>
      <c r="J4814" s="125">
        <v>2318.3122400000002</v>
      </c>
    </row>
    <row r="4815" spans="1:10" x14ac:dyDescent="0.25">
      <c r="A4815" s="125">
        <v>927401</v>
      </c>
      <c r="B4815" s="125">
        <v>2003</v>
      </c>
      <c r="C4815" s="125">
        <v>40</v>
      </c>
      <c r="D4815" s="125">
        <v>3</v>
      </c>
      <c r="E4815" s="125">
        <v>1</v>
      </c>
      <c r="F4815" s="129">
        <v>5901.7767350000004</v>
      </c>
      <c r="G4815" s="129">
        <v>0</v>
      </c>
      <c r="H4815" s="129">
        <v>7384.7347499999996</v>
      </c>
      <c r="I4815" s="129">
        <v>5997.8815640000003</v>
      </c>
      <c r="J4815" s="129">
        <v>5901.7767350000004</v>
      </c>
    </row>
    <row r="4816" spans="1:10" hidden="1" x14ac:dyDescent="0.25">
      <c r="A4816" s="125">
        <v>927402</v>
      </c>
      <c r="B4816" s="125">
        <v>2003</v>
      </c>
      <c r="C4816" s="125">
        <v>40</v>
      </c>
      <c r="D4816" s="125">
        <v>3</v>
      </c>
      <c r="E4816" s="125">
        <v>2</v>
      </c>
      <c r="F4816" s="125">
        <v>5467.1996360000003</v>
      </c>
      <c r="G4816" s="125">
        <v>0</v>
      </c>
      <c r="H4816" s="125">
        <v>5901.7767350000004</v>
      </c>
      <c r="I4816" s="125">
        <v>5561.2442179999998</v>
      </c>
      <c r="J4816" s="125">
        <v>5467.1996360000003</v>
      </c>
    </row>
    <row r="4817" spans="1:10" hidden="1" x14ac:dyDescent="0.25">
      <c r="A4817" s="125">
        <v>927403</v>
      </c>
      <c r="B4817" s="125">
        <v>2003</v>
      </c>
      <c r="C4817" s="125">
        <v>40</v>
      </c>
      <c r="D4817" s="125">
        <v>3</v>
      </c>
      <c r="E4817" s="125">
        <v>3</v>
      </c>
      <c r="F4817" s="125">
        <v>3974.273095</v>
      </c>
      <c r="G4817" s="125">
        <v>561.088753</v>
      </c>
      <c r="H4817" s="125">
        <v>5467.1996360000003</v>
      </c>
      <c r="I4817" s="125">
        <v>5000.8475070000004</v>
      </c>
      <c r="J4817" s="125">
        <v>4535.3618479999996</v>
      </c>
    </row>
    <row r="4818" spans="1:10" hidden="1" x14ac:dyDescent="0.25">
      <c r="A4818" s="125">
        <v>927404</v>
      </c>
      <c r="B4818" s="125">
        <v>2003</v>
      </c>
      <c r="C4818" s="125">
        <v>40</v>
      </c>
      <c r="D4818" s="125">
        <v>3</v>
      </c>
      <c r="E4818" s="125">
        <v>4</v>
      </c>
      <c r="F4818" s="125">
        <v>1419.544846</v>
      </c>
      <c r="G4818" s="125">
        <v>0</v>
      </c>
      <c r="H4818" s="125">
        <v>1773.379408</v>
      </c>
      <c r="I4818" s="125">
        <v>1440.338755</v>
      </c>
      <c r="J4818" s="125">
        <v>1419.544846</v>
      </c>
    </row>
    <row r="4819" spans="1:10" x14ac:dyDescent="0.25">
      <c r="A4819" s="125">
        <v>927405</v>
      </c>
      <c r="B4819" s="125">
        <v>2003</v>
      </c>
      <c r="C4819" s="125">
        <v>40</v>
      </c>
      <c r="D4819" s="125">
        <v>4</v>
      </c>
      <c r="E4819" s="125">
        <v>1</v>
      </c>
      <c r="F4819" s="129">
        <v>5076.5102779999997</v>
      </c>
      <c r="G4819" s="129">
        <v>0</v>
      </c>
      <c r="H4819" s="129">
        <v>5824.884</v>
      </c>
      <c r="I4819" s="129">
        <v>5113.6656640000001</v>
      </c>
      <c r="J4819" s="129">
        <v>5076.5102779999997</v>
      </c>
    </row>
    <row r="4820" spans="1:10" hidden="1" x14ac:dyDescent="0.25">
      <c r="A4820" s="125">
        <v>927406</v>
      </c>
      <c r="B4820" s="125">
        <v>2003</v>
      </c>
      <c r="C4820" s="125">
        <v>40</v>
      </c>
      <c r="D4820" s="125">
        <v>4</v>
      </c>
      <c r="E4820" s="125">
        <v>2</v>
      </c>
      <c r="F4820" s="125">
        <v>4262.9504500000003</v>
      </c>
      <c r="G4820" s="125">
        <v>0</v>
      </c>
      <c r="H4820" s="125">
        <v>5076.5102779999997</v>
      </c>
      <c r="I4820" s="125">
        <v>4891.2176529999997</v>
      </c>
      <c r="J4820" s="125">
        <v>4262.9504500000003</v>
      </c>
    </row>
    <row r="4821" spans="1:10" hidden="1" x14ac:dyDescent="0.25">
      <c r="A4821" s="125">
        <v>927407</v>
      </c>
      <c r="B4821" s="125">
        <v>2003</v>
      </c>
      <c r="C4821" s="125">
        <v>40</v>
      </c>
      <c r="D4821" s="125">
        <v>4</v>
      </c>
      <c r="E4821" s="125">
        <v>3</v>
      </c>
      <c r="F4821" s="125">
        <v>600.17529500000001</v>
      </c>
      <c r="G4821" s="125">
        <v>2710.7570850000002</v>
      </c>
      <c r="H4821" s="125">
        <v>4262.9504500000003</v>
      </c>
      <c r="I4821" s="125">
        <v>4031.4722409999999</v>
      </c>
      <c r="J4821" s="125">
        <v>3310.9323800000002</v>
      </c>
    </row>
    <row r="4822" spans="1:10" hidden="1" x14ac:dyDescent="0.25">
      <c r="A4822" s="125">
        <v>927408</v>
      </c>
      <c r="B4822" s="125">
        <v>2003</v>
      </c>
      <c r="C4822" s="125">
        <v>40</v>
      </c>
      <c r="D4822" s="125">
        <v>4</v>
      </c>
      <c r="E4822" s="125">
        <v>4</v>
      </c>
      <c r="F4822" s="125">
        <v>3467.3898989999998</v>
      </c>
      <c r="G4822" s="125">
        <v>0</v>
      </c>
      <c r="H4822" s="125">
        <v>3974.273095</v>
      </c>
      <c r="I4822" s="125">
        <v>3489.0143499999999</v>
      </c>
      <c r="J4822" s="125">
        <v>3467.3898989999998</v>
      </c>
    </row>
    <row r="4823" spans="1:10" x14ac:dyDescent="0.25">
      <c r="A4823" s="125">
        <v>927409</v>
      </c>
      <c r="B4823" s="125">
        <v>2003</v>
      </c>
      <c r="C4823" s="125">
        <v>40</v>
      </c>
      <c r="D4823" s="125">
        <v>5</v>
      </c>
      <c r="E4823" s="125">
        <v>1</v>
      </c>
      <c r="F4823" s="129">
        <v>752.72231299999999</v>
      </c>
      <c r="G4823" s="129">
        <v>0</v>
      </c>
      <c r="H4823" s="129">
        <v>816.70034999999996</v>
      </c>
      <c r="I4823" s="129">
        <v>768.02500899999995</v>
      </c>
      <c r="J4823" s="129">
        <v>752.72231299999999</v>
      </c>
    </row>
    <row r="4824" spans="1:10" hidden="1" x14ac:dyDescent="0.25">
      <c r="A4824" s="125">
        <v>927410</v>
      </c>
      <c r="B4824" s="125">
        <v>2003</v>
      </c>
      <c r="C4824" s="125">
        <v>40</v>
      </c>
      <c r="D4824" s="125">
        <v>5</v>
      </c>
      <c r="E4824" s="125">
        <v>2</v>
      </c>
      <c r="F4824" s="125">
        <v>706.44682299999999</v>
      </c>
      <c r="G4824" s="125">
        <v>0</v>
      </c>
      <c r="H4824" s="125">
        <v>752.72231299999999</v>
      </c>
      <c r="I4824" s="125">
        <v>739.62494400000003</v>
      </c>
      <c r="J4824" s="125">
        <v>706.44682299999999</v>
      </c>
    </row>
    <row r="4825" spans="1:10" hidden="1" x14ac:dyDescent="0.25">
      <c r="A4825" s="125">
        <v>927411</v>
      </c>
      <c r="B4825" s="125">
        <v>2003</v>
      </c>
      <c r="C4825" s="125">
        <v>40</v>
      </c>
      <c r="D4825" s="125">
        <v>5</v>
      </c>
      <c r="E4825" s="125">
        <v>3</v>
      </c>
      <c r="F4825" s="125">
        <v>0</v>
      </c>
      <c r="G4825" s="125">
        <v>640.03864199999998</v>
      </c>
      <c r="H4825" s="125">
        <v>706.44682299999999</v>
      </c>
      <c r="I4825" s="125">
        <v>688.079205</v>
      </c>
      <c r="J4825" s="125">
        <v>640.03864199999998</v>
      </c>
    </row>
    <row r="4826" spans="1:10" hidden="1" x14ac:dyDescent="0.25">
      <c r="A4826" s="125">
        <v>927412</v>
      </c>
      <c r="B4826" s="125">
        <v>2003</v>
      </c>
      <c r="C4826" s="125">
        <v>40</v>
      </c>
      <c r="D4826" s="125">
        <v>5</v>
      </c>
      <c r="E4826" s="125">
        <v>4</v>
      </c>
      <c r="F4826" s="125">
        <v>554.787149</v>
      </c>
      <c r="G4826" s="125">
        <v>0</v>
      </c>
      <c r="H4826" s="125">
        <v>600.17529500000001</v>
      </c>
      <c r="I4826" s="125">
        <v>564.40484700000002</v>
      </c>
      <c r="J4826" s="125">
        <v>554.787149</v>
      </c>
    </row>
    <row r="4827" spans="1:10" x14ac:dyDescent="0.25">
      <c r="A4827" s="125">
        <v>927413</v>
      </c>
      <c r="B4827" s="125">
        <v>2003</v>
      </c>
      <c r="C4827" s="125">
        <v>41</v>
      </c>
      <c r="D4827" s="125">
        <v>2</v>
      </c>
      <c r="E4827" s="125">
        <v>1</v>
      </c>
      <c r="F4827" s="129">
        <v>59462.614907000003</v>
      </c>
      <c r="G4827" s="129">
        <v>0</v>
      </c>
      <c r="H4827" s="129">
        <v>80196.513600000006</v>
      </c>
      <c r="I4827" s="129">
        <v>59529.872044999996</v>
      </c>
      <c r="J4827" s="129">
        <v>59462.614907000003</v>
      </c>
    </row>
    <row r="4828" spans="1:10" hidden="1" x14ac:dyDescent="0.25">
      <c r="A4828" s="125">
        <v>927414</v>
      </c>
      <c r="B4828" s="125">
        <v>2003</v>
      </c>
      <c r="C4828" s="125">
        <v>41</v>
      </c>
      <c r="D4828" s="125">
        <v>2</v>
      </c>
      <c r="E4828" s="125">
        <v>2</v>
      </c>
      <c r="F4828" s="125">
        <v>54397.369087999999</v>
      </c>
      <c r="G4828" s="125">
        <v>0</v>
      </c>
      <c r="H4828" s="125">
        <v>59462.614907000003</v>
      </c>
      <c r="I4828" s="125">
        <v>54610.465530000001</v>
      </c>
      <c r="J4828" s="125">
        <v>54397.369087999999</v>
      </c>
    </row>
    <row r="4829" spans="1:10" hidden="1" x14ac:dyDescent="0.25">
      <c r="A4829" s="125">
        <v>927415</v>
      </c>
      <c r="B4829" s="125">
        <v>2003</v>
      </c>
      <c r="C4829" s="125">
        <v>41</v>
      </c>
      <c r="D4829" s="125">
        <v>2</v>
      </c>
      <c r="E4829" s="125">
        <v>3</v>
      </c>
      <c r="F4829" s="125">
        <v>45297.035241999998</v>
      </c>
      <c r="G4829" s="125">
        <v>2130.459175</v>
      </c>
      <c r="H4829" s="125">
        <v>54397.369087999999</v>
      </c>
      <c r="I4829" s="125">
        <v>47875.124535000003</v>
      </c>
      <c r="J4829" s="125">
        <v>47427.494416000001</v>
      </c>
    </row>
    <row r="4830" spans="1:10" hidden="1" x14ac:dyDescent="0.25">
      <c r="A4830" s="125">
        <v>927416</v>
      </c>
      <c r="B4830" s="125">
        <v>2003</v>
      </c>
      <c r="C4830" s="125">
        <v>41</v>
      </c>
      <c r="D4830" s="125">
        <v>2</v>
      </c>
      <c r="E4830" s="125">
        <v>4</v>
      </c>
      <c r="F4830" s="125">
        <v>59487.601416999998</v>
      </c>
      <c r="G4830" s="125">
        <v>0</v>
      </c>
      <c r="H4830" s="125">
        <v>80196.513600000006</v>
      </c>
      <c r="I4830" s="125">
        <v>59529.872044999996</v>
      </c>
      <c r="J4830" s="125">
        <v>59487.601416999998</v>
      </c>
    </row>
    <row r="4831" spans="1:10" x14ac:dyDescent="0.25">
      <c r="A4831" s="125">
        <v>927417</v>
      </c>
      <c r="B4831" s="125">
        <v>2003</v>
      </c>
      <c r="C4831" s="125">
        <v>41</v>
      </c>
      <c r="D4831" s="125">
        <v>3</v>
      </c>
      <c r="E4831" s="125">
        <v>1</v>
      </c>
      <c r="F4831" s="129">
        <v>29524.772992999999</v>
      </c>
      <c r="G4831" s="129">
        <v>0</v>
      </c>
      <c r="H4831" s="129">
        <v>36394.670400000003</v>
      </c>
      <c r="I4831" s="129">
        <v>29559.751299</v>
      </c>
      <c r="J4831" s="129">
        <v>29524.772992999999</v>
      </c>
    </row>
    <row r="4832" spans="1:10" hidden="1" x14ac:dyDescent="0.25">
      <c r="A4832" s="125">
        <v>927418</v>
      </c>
      <c r="B4832" s="125">
        <v>2003</v>
      </c>
      <c r="C4832" s="125">
        <v>41</v>
      </c>
      <c r="D4832" s="125">
        <v>3</v>
      </c>
      <c r="E4832" s="125">
        <v>2</v>
      </c>
      <c r="F4832" s="125">
        <v>27586.400388999999</v>
      </c>
      <c r="G4832" s="125">
        <v>0</v>
      </c>
      <c r="H4832" s="125">
        <v>29524.772992999999</v>
      </c>
      <c r="I4832" s="125">
        <v>27821.193592</v>
      </c>
      <c r="J4832" s="125">
        <v>27586.400388999999</v>
      </c>
    </row>
    <row r="4833" spans="1:10" hidden="1" x14ac:dyDescent="0.25">
      <c r="A4833" s="125">
        <v>927419</v>
      </c>
      <c r="B4833" s="125">
        <v>2003</v>
      </c>
      <c r="C4833" s="125">
        <v>41</v>
      </c>
      <c r="D4833" s="125">
        <v>3</v>
      </c>
      <c r="E4833" s="125">
        <v>3</v>
      </c>
      <c r="F4833" s="125">
        <v>21900.551802999998</v>
      </c>
      <c r="G4833" s="125">
        <v>2685.2687270000001</v>
      </c>
      <c r="H4833" s="125">
        <v>27586.400388999999</v>
      </c>
      <c r="I4833" s="125">
        <v>25233.280435000001</v>
      </c>
      <c r="J4833" s="125">
        <v>24585.820530000001</v>
      </c>
    </row>
    <row r="4834" spans="1:10" hidden="1" x14ac:dyDescent="0.25">
      <c r="A4834" s="125">
        <v>927420</v>
      </c>
      <c r="B4834" s="125">
        <v>2003</v>
      </c>
      <c r="C4834" s="125">
        <v>41</v>
      </c>
      <c r="D4834" s="125">
        <v>3</v>
      </c>
      <c r="E4834" s="125">
        <v>4</v>
      </c>
      <c r="F4834" s="125">
        <v>36755.016252000001</v>
      </c>
      <c r="G4834" s="125">
        <v>0</v>
      </c>
      <c r="H4834" s="125">
        <v>45297.035241999998</v>
      </c>
      <c r="I4834" s="125">
        <v>36790.252023000001</v>
      </c>
      <c r="J4834" s="125">
        <v>36755.016252000001</v>
      </c>
    </row>
    <row r="4835" spans="1:10" x14ac:dyDescent="0.25">
      <c r="A4835" s="125">
        <v>927421</v>
      </c>
      <c r="B4835" s="125">
        <v>2003</v>
      </c>
      <c r="C4835" s="125">
        <v>41</v>
      </c>
      <c r="D4835" s="125">
        <v>4</v>
      </c>
      <c r="E4835" s="125">
        <v>1</v>
      </c>
      <c r="F4835" s="129">
        <v>23462.637480000001</v>
      </c>
      <c r="G4835" s="129">
        <v>0</v>
      </c>
      <c r="H4835" s="129">
        <v>26844.684000000001</v>
      </c>
      <c r="I4835" s="129">
        <v>23566.948084</v>
      </c>
      <c r="J4835" s="129">
        <v>23462.637480000001</v>
      </c>
    </row>
    <row r="4836" spans="1:10" hidden="1" x14ac:dyDescent="0.25">
      <c r="A4836" s="125">
        <v>927422</v>
      </c>
      <c r="B4836" s="125">
        <v>2003</v>
      </c>
      <c r="C4836" s="125">
        <v>41</v>
      </c>
      <c r="D4836" s="125">
        <v>4</v>
      </c>
      <c r="E4836" s="125">
        <v>2</v>
      </c>
      <c r="F4836" s="125">
        <v>20902.211641000002</v>
      </c>
      <c r="G4836" s="125">
        <v>0</v>
      </c>
      <c r="H4836" s="125">
        <v>23462.637480000001</v>
      </c>
      <c r="I4836" s="125">
        <v>22606.251211999999</v>
      </c>
      <c r="J4836" s="125">
        <v>20902.211641000002</v>
      </c>
    </row>
    <row r="4837" spans="1:10" hidden="1" x14ac:dyDescent="0.25">
      <c r="A4837" s="125">
        <v>927423</v>
      </c>
      <c r="B4837" s="125">
        <v>2003</v>
      </c>
      <c r="C4837" s="125">
        <v>41</v>
      </c>
      <c r="D4837" s="125">
        <v>4</v>
      </c>
      <c r="E4837" s="125">
        <v>3</v>
      </c>
      <c r="F4837" s="125">
        <v>6580.3287600000003</v>
      </c>
      <c r="G4837" s="125">
        <v>12047.028598000001</v>
      </c>
      <c r="H4837" s="125">
        <v>20902.211641000002</v>
      </c>
      <c r="I4837" s="125">
        <v>19767.221549000002</v>
      </c>
      <c r="J4837" s="125">
        <v>18627.357358000001</v>
      </c>
    </row>
    <row r="4838" spans="1:10" hidden="1" x14ac:dyDescent="0.25">
      <c r="A4838" s="125">
        <v>927424</v>
      </c>
      <c r="B4838" s="125">
        <v>2003</v>
      </c>
      <c r="C4838" s="125">
        <v>41</v>
      </c>
      <c r="D4838" s="125">
        <v>4</v>
      </c>
      <c r="E4838" s="125">
        <v>4</v>
      </c>
      <c r="F4838" s="125">
        <v>19164.521700000001</v>
      </c>
      <c r="G4838" s="125">
        <v>0</v>
      </c>
      <c r="H4838" s="125">
        <v>21900.551802999998</v>
      </c>
      <c r="I4838" s="125">
        <v>19226.494428000002</v>
      </c>
      <c r="J4838" s="125">
        <v>19164.521700000001</v>
      </c>
    </row>
    <row r="4839" spans="1:10" x14ac:dyDescent="0.25">
      <c r="A4839" s="125">
        <v>927425</v>
      </c>
      <c r="B4839" s="125">
        <v>2003</v>
      </c>
      <c r="C4839" s="125">
        <v>41</v>
      </c>
      <c r="D4839" s="125">
        <v>5</v>
      </c>
      <c r="E4839" s="125">
        <v>1</v>
      </c>
      <c r="F4839" s="129">
        <v>11575.770339000001</v>
      </c>
      <c r="G4839" s="129">
        <v>0</v>
      </c>
      <c r="H4839" s="129">
        <v>12309.4692</v>
      </c>
      <c r="I4839" s="129">
        <v>11575.824836</v>
      </c>
      <c r="J4839" s="129">
        <v>11575.770339000001</v>
      </c>
    </row>
    <row r="4840" spans="1:10" hidden="1" x14ac:dyDescent="0.25">
      <c r="A4840" s="125">
        <v>927426</v>
      </c>
      <c r="B4840" s="125">
        <v>2003</v>
      </c>
      <c r="C4840" s="125">
        <v>41</v>
      </c>
      <c r="D4840" s="125">
        <v>5</v>
      </c>
      <c r="E4840" s="125">
        <v>2</v>
      </c>
      <c r="F4840" s="125">
        <v>11215.124900000001</v>
      </c>
      <c r="G4840" s="125">
        <v>0</v>
      </c>
      <c r="H4840" s="125">
        <v>11575.770339000001</v>
      </c>
      <c r="I4840" s="125">
        <v>11374.351935000001</v>
      </c>
      <c r="J4840" s="125">
        <v>11215.124900000001</v>
      </c>
    </row>
    <row r="4841" spans="1:10" hidden="1" x14ac:dyDescent="0.25">
      <c r="A4841" s="125">
        <v>927427</v>
      </c>
      <c r="B4841" s="125">
        <v>2003</v>
      </c>
      <c r="C4841" s="125">
        <v>41</v>
      </c>
      <c r="D4841" s="125">
        <v>5</v>
      </c>
      <c r="E4841" s="125">
        <v>3</v>
      </c>
      <c r="F4841" s="125">
        <v>0</v>
      </c>
      <c r="G4841" s="125">
        <v>10185.559012</v>
      </c>
      <c r="H4841" s="125">
        <v>11215.124900000001</v>
      </c>
      <c r="I4841" s="125">
        <v>10923.531653</v>
      </c>
      <c r="J4841" s="125">
        <v>10185.559012</v>
      </c>
    </row>
    <row r="4842" spans="1:10" hidden="1" x14ac:dyDescent="0.25">
      <c r="A4842" s="125">
        <v>927428</v>
      </c>
      <c r="B4842" s="125">
        <v>2003</v>
      </c>
      <c r="C4842" s="125">
        <v>41</v>
      </c>
      <c r="D4842" s="125">
        <v>5</v>
      </c>
      <c r="E4842" s="125">
        <v>4</v>
      </c>
      <c r="F4842" s="125">
        <v>6188.1215510000002</v>
      </c>
      <c r="G4842" s="125">
        <v>0</v>
      </c>
      <c r="H4842" s="125">
        <v>6580.3287600000003</v>
      </c>
      <c r="I4842" s="125">
        <v>6188.1411660000003</v>
      </c>
      <c r="J4842" s="125">
        <v>6188.1215510000002</v>
      </c>
    </row>
    <row r="4843" spans="1:10" x14ac:dyDescent="0.25">
      <c r="A4843" s="125">
        <v>927429</v>
      </c>
      <c r="B4843" s="125">
        <v>2003</v>
      </c>
      <c r="C4843" s="125">
        <v>42</v>
      </c>
      <c r="D4843" s="125">
        <v>2</v>
      </c>
      <c r="E4843" s="125">
        <v>1</v>
      </c>
      <c r="F4843" s="129">
        <v>2477.908653</v>
      </c>
      <c r="G4843" s="129">
        <v>0</v>
      </c>
      <c r="H4843" s="129">
        <v>3341.9256</v>
      </c>
      <c r="I4843" s="129">
        <v>2480.7113730000001</v>
      </c>
      <c r="J4843" s="129">
        <v>2477.908653</v>
      </c>
    </row>
    <row r="4844" spans="1:10" hidden="1" x14ac:dyDescent="0.25">
      <c r="A4844" s="125">
        <v>927430</v>
      </c>
      <c r="B4844" s="125">
        <v>2003</v>
      </c>
      <c r="C4844" s="125">
        <v>42</v>
      </c>
      <c r="D4844" s="125">
        <v>2</v>
      </c>
      <c r="E4844" s="125">
        <v>2</v>
      </c>
      <c r="F4844" s="125">
        <v>2266.8312150000002</v>
      </c>
      <c r="G4844" s="125">
        <v>0</v>
      </c>
      <c r="H4844" s="125">
        <v>2477.908653</v>
      </c>
      <c r="I4844" s="125">
        <v>2275.711307</v>
      </c>
      <c r="J4844" s="125">
        <v>2266.8312150000002</v>
      </c>
    </row>
    <row r="4845" spans="1:10" hidden="1" x14ac:dyDescent="0.25">
      <c r="A4845" s="125">
        <v>927431</v>
      </c>
      <c r="B4845" s="125">
        <v>2003</v>
      </c>
      <c r="C4845" s="125">
        <v>42</v>
      </c>
      <c r="D4845" s="125">
        <v>2</v>
      </c>
      <c r="E4845" s="125">
        <v>3</v>
      </c>
      <c r="F4845" s="125">
        <v>1887.604771</v>
      </c>
      <c r="G4845" s="125">
        <v>88.779870000000003</v>
      </c>
      <c r="H4845" s="125">
        <v>2266.8312150000002</v>
      </c>
      <c r="I4845" s="125">
        <v>1995.0381520000001</v>
      </c>
      <c r="J4845" s="125">
        <v>1976.3846410000001</v>
      </c>
    </row>
    <row r="4846" spans="1:10" hidden="1" x14ac:dyDescent="0.25">
      <c r="A4846" s="125">
        <v>927432</v>
      </c>
      <c r="B4846" s="125">
        <v>2003</v>
      </c>
      <c r="C4846" s="125">
        <v>42</v>
      </c>
      <c r="D4846" s="125">
        <v>2</v>
      </c>
      <c r="E4846" s="125">
        <v>4</v>
      </c>
      <c r="F4846" s="125">
        <v>2478.9498840000001</v>
      </c>
      <c r="G4846" s="125">
        <v>0</v>
      </c>
      <c r="H4846" s="125">
        <v>3341.9256</v>
      </c>
      <c r="I4846" s="125">
        <v>2480.7113730000001</v>
      </c>
      <c r="J4846" s="125">
        <v>2478.9498840000001</v>
      </c>
    </row>
    <row r="4847" spans="1:10" x14ac:dyDescent="0.25">
      <c r="A4847" s="125">
        <v>927433</v>
      </c>
      <c r="B4847" s="125">
        <v>2003</v>
      </c>
      <c r="C4847" s="125">
        <v>42</v>
      </c>
      <c r="D4847" s="125">
        <v>3</v>
      </c>
      <c r="E4847" s="125">
        <v>1</v>
      </c>
      <c r="F4847" s="129">
        <v>1230.198875</v>
      </c>
      <c r="G4847" s="129">
        <v>0</v>
      </c>
      <c r="H4847" s="129">
        <v>1516.4446</v>
      </c>
      <c r="I4847" s="129">
        <v>1231.6563040000001</v>
      </c>
      <c r="J4847" s="129">
        <v>1230.198875</v>
      </c>
    </row>
    <row r="4848" spans="1:10" hidden="1" x14ac:dyDescent="0.25">
      <c r="A4848" s="125">
        <v>927434</v>
      </c>
      <c r="B4848" s="125">
        <v>2003</v>
      </c>
      <c r="C4848" s="125">
        <v>42</v>
      </c>
      <c r="D4848" s="125">
        <v>3</v>
      </c>
      <c r="E4848" s="125">
        <v>2</v>
      </c>
      <c r="F4848" s="125">
        <v>1149.43335</v>
      </c>
      <c r="G4848" s="125">
        <v>0</v>
      </c>
      <c r="H4848" s="125">
        <v>1230.198875</v>
      </c>
      <c r="I4848" s="125">
        <v>1159.2164</v>
      </c>
      <c r="J4848" s="125">
        <v>1149.43335</v>
      </c>
    </row>
    <row r="4849" spans="1:10" hidden="1" x14ac:dyDescent="0.25">
      <c r="A4849" s="125">
        <v>927435</v>
      </c>
      <c r="B4849" s="125">
        <v>2003</v>
      </c>
      <c r="C4849" s="125">
        <v>42</v>
      </c>
      <c r="D4849" s="125">
        <v>3</v>
      </c>
      <c r="E4849" s="125">
        <v>3</v>
      </c>
      <c r="F4849" s="125">
        <v>912.05397000000005</v>
      </c>
      <c r="G4849" s="125">
        <v>111.828689</v>
      </c>
      <c r="H4849" s="125">
        <v>1149.43335</v>
      </c>
      <c r="I4849" s="125">
        <v>1051.3866849999999</v>
      </c>
      <c r="J4849" s="125">
        <v>1023.88266</v>
      </c>
    </row>
    <row r="4850" spans="1:10" hidden="1" x14ac:dyDescent="0.25">
      <c r="A4850" s="125">
        <v>927436</v>
      </c>
      <c r="B4850" s="125">
        <v>2003</v>
      </c>
      <c r="C4850" s="125">
        <v>42</v>
      </c>
      <c r="D4850" s="125">
        <v>3</v>
      </c>
      <c r="E4850" s="125">
        <v>4</v>
      </c>
      <c r="F4850" s="125">
        <v>1531.64426</v>
      </c>
      <c r="G4850" s="125">
        <v>0</v>
      </c>
      <c r="H4850" s="125">
        <v>1887.604771</v>
      </c>
      <c r="I4850" s="125">
        <v>1533.1125950000001</v>
      </c>
      <c r="J4850" s="125">
        <v>1531.64426</v>
      </c>
    </row>
    <row r="4851" spans="1:10" x14ac:dyDescent="0.25">
      <c r="A4851" s="125">
        <v>927437</v>
      </c>
      <c r="B4851" s="125">
        <v>2003</v>
      </c>
      <c r="C4851" s="125">
        <v>42</v>
      </c>
      <c r="D4851" s="125">
        <v>4</v>
      </c>
      <c r="E4851" s="125">
        <v>1</v>
      </c>
      <c r="F4851" s="129">
        <v>972.61359200000004</v>
      </c>
      <c r="G4851" s="129">
        <v>0</v>
      </c>
      <c r="H4851" s="129">
        <v>1112.8119999999999</v>
      </c>
      <c r="I4851" s="129">
        <v>976.93765499999995</v>
      </c>
      <c r="J4851" s="129">
        <v>972.61359200000004</v>
      </c>
    </row>
    <row r="4852" spans="1:10" hidden="1" x14ac:dyDescent="0.25">
      <c r="A4852" s="125">
        <v>927438</v>
      </c>
      <c r="B4852" s="125">
        <v>2003</v>
      </c>
      <c r="C4852" s="125">
        <v>42</v>
      </c>
      <c r="D4852" s="125">
        <v>4</v>
      </c>
      <c r="E4852" s="125">
        <v>2</v>
      </c>
      <c r="F4852" s="125">
        <v>866.47441800000001</v>
      </c>
      <c r="G4852" s="125">
        <v>0</v>
      </c>
      <c r="H4852" s="125">
        <v>972.61359200000004</v>
      </c>
      <c r="I4852" s="125">
        <v>937.11319600000002</v>
      </c>
      <c r="J4852" s="125">
        <v>866.47441800000001</v>
      </c>
    </row>
    <row r="4853" spans="1:10" hidden="1" x14ac:dyDescent="0.25">
      <c r="A4853" s="125">
        <v>927439</v>
      </c>
      <c r="B4853" s="125">
        <v>2003</v>
      </c>
      <c r="C4853" s="125">
        <v>42</v>
      </c>
      <c r="D4853" s="125">
        <v>4</v>
      </c>
      <c r="E4853" s="125">
        <v>3</v>
      </c>
      <c r="F4853" s="125">
        <v>272.77910200000002</v>
      </c>
      <c r="G4853" s="125">
        <v>499.39414399999998</v>
      </c>
      <c r="H4853" s="125">
        <v>866.47441800000001</v>
      </c>
      <c r="I4853" s="125">
        <v>819.42485699999997</v>
      </c>
      <c r="J4853" s="125">
        <v>772.17324699999995</v>
      </c>
    </row>
    <row r="4854" spans="1:10" hidden="1" x14ac:dyDescent="0.25">
      <c r="A4854" s="125">
        <v>927440</v>
      </c>
      <c r="B4854" s="125">
        <v>2003</v>
      </c>
      <c r="C4854" s="125">
        <v>42</v>
      </c>
      <c r="D4854" s="125">
        <v>4</v>
      </c>
      <c r="E4854" s="125">
        <v>4</v>
      </c>
      <c r="F4854" s="125">
        <v>798.111311</v>
      </c>
      <c r="G4854" s="125">
        <v>0</v>
      </c>
      <c r="H4854" s="125">
        <v>912.05397000000005</v>
      </c>
      <c r="I4854" s="125">
        <v>800.69218000000001</v>
      </c>
      <c r="J4854" s="125">
        <v>798.111311</v>
      </c>
    </row>
    <row r="4855" spans="1:10" x14ac:dyDescent="0.25">
      <c r="A4855" s="125">
        <v>927441</v>
      </c>
      <c r="B4855" s="125">
        <v>2003</v>
      </c>
      <c r="C4855" s="125">
        <v>42</v>
      </c>
      <c r="D4855" s="125">
        <v>5</v>
      </c>
      <c r="E4855" s="125">
        <v>1</v>
      </c>
      <c r="F4855" s="129">
        <v>482.32376399999998</v>
      </c>
      <c r="G4855" s="129">
        <v>0</v>
      </c>
      <c r="H4855" s="129">
        <v>512.89454999999998</v>
      </c>
      <c r="I4855" s="129">
        <v>482.32603499999999</v>
      </c>
      <c r="J4855" s="129">
        <v>482.32376399999998</v>
      </c>
    </row>
    <row r="4856" spans="1:10" hidden="1" x14ac:dyDescent="0.25">
      <c r="A4856" s="125">
        <v>927442</v>
      </c>
      <c r="B4856" s="125">
        <v>2003</v>
      </c>
      <c r="C4856" s="125">
        <v>42</v>
      </c>
      <c r="D4856" s="125">
        <v>5</v>
      </c>
      <c r="E4856" s="125">
        <v>2</v>
      </c>
      <c r="F4856" s="125">
        <v>467.29687100000001</v>
      </c>
      <c r="G4856" s="125">
        <v>0</v>
      </c>
      <c r="H4856" s="125">
        <v>482.32376399999998</v>
      </c>
      <c r="I4856" s="125">
        <v>473.931331</v>
      </c>
      <c r="J4856" s="125">
        <v>467.29687100000001</v>
      </c>
    </row>
    <row r="4857" spans="1:10" hidden="1" x14ac:dyDescent="0.25">
      <c r="A4857" s="125">
        <v>927443</v>
      </c>
      <c r="B4857" s="125">
        <v>2003</v>
      </c>
      <c r="C4857" s="125">
        <v>42</v>
      </c>
      <c r="D4857" s="125">
        <v>5</v>
      </c>
      <c r="E4857" s="125">
        <v>3</v>
      </c>
      <c r="F4857" s="125">
        <v>0</v>
      </c>
      <c r="G4857" s="125">
        <v>424.39829200000003</v>
      </c>
      <c r="H4857" s="125">
        <v>467.29687100000001</v>
      </c>
      <c r="I4857" s="125">
        <v>455.14715200000001</v>
      </c>
      <c r="J4857" s="125">
        <v>424.39829200000003</v>
      </c>
    </row>
    <row r="4858" spans="1:10" hidden="1" x14ac:dyDescent="0.25">
      <c r="A4858" s="125">
        <v>927444</v>
      </c>
      <c r="B4858" s="125">
        <v>2003</v>
      </c>
      <c r="C4858" s="125">
        <v>42</v>
      </c>
      <c r="D4858" s="125">
        <v>5</v>
      </c>
      <c r="E4858" s="125">
        <v>4</v>
      </c>
      <c r="F4858" s="125">
        <v>256.52065499999998</v>
      </c>
      <c r="G4858" s="125">
        <v>0</v>
      </c>
      <c r="H4858" s="125">
        <v>272.77910200000002</v>
      </c>
      <c r="I4858" s="125">
        <v>256.52146800000003</v>
      </c>
      <c r="J4858" s="125">
        <v>256.52065499999998</v>
      </c>
    </row>
    <row r="4859" spans="1:10" x14ac:dyDescent="0.25">
      <c r="A4859" s="125">
        <v>927445</v>
      </c>
      <c r="B4859" s="125">
        <v>2003</v>
      </c>
      <c r="C4859" s="125">
        <v>43</v>
      </c>
      <c r="D4859" s="125">
        <v>2</v>
      </c>
      <c r="E4859" s="125">
        <v>1</v>
      </c>
      <c r="F4859" s="129">
        <v>533705.29278999998</v>
      </c>
      <c r="G4859" s="129">
        <v>0</v>
      </c>
      <c r="H4859" s="129">
        <v>720353.13119999995</v>
      </c>
      <c r="I4859" s="129">
        <v>534718.12928999995</v>
      </c>
      <c r="J4859" s="129">
        <v>533705.29278999998</v>
      </c>
    </row>
    <row r="4860" spans="1:10" hidden="1" x14ac:dyDescent="0.25">
      <c r="A4860" s="125">
        <v>927446</v>
      </c>
      <c r="B4860" s="125">
        <v>2003</v>
      </c>
      <c r="C4860" s="125">
        <v>43</v>
      </c>
      <c r="D4860" s="125">
        <v>2</v>
      </c>
      <c r="E4860" s="125">
        <v>2</v>
      </c>
      <c r="F4860" s="125">
        <v>487488.63452999998</v>
      </c>
      <c r="G4860" s="125">
        <v>0</v>
      </c>
      <c r="H4860" s="125">
        <v>533705.29278999998</v>
      </c>
      <c r="I4860" s="125">
        <v>490154.94089799997</v>
      </c>
      <c r="J4860" s="125">
        <v>487488.63452999998</v>
      </c>
    </row>
    <row r="4861" spans="1:10" hidden="1" x14ac:dyDescent="0.25">
      <c r="A4861" s="125">
        <v>927447</v>
      </c>
      <c r="B4861" s="125">
        <v>2003</v>
      </c>
      <c r="C4861" s="125">
        <v>43</v>
      </c>
      <c r="D4861" s="125">
        <v>2</v>
      </c>
      <c r="E4861" s="125">
        <v>3</v>
      </c>
      <c r="F4861" s="125">
        <v>407697.60790200002</v>
      </c>
      <c r="G4861" s="125">
        <v>13698.687564</v>
      </c>
      <c r="H4861" s="125">
        <v>487488.63452999998</v>
      </c>
      <c r="I4861" s="125">
        <v>429038.74725000001</v>
      </c>
      <c r="J4861" s="125">
        <v>421396.29546599998</v>
      </c>
    </row>
    <row r="4862" spans="1:10" hidden="1" x14ac:dyDescent="0.25">
      <c r="A4862" s="125">
        <v>927448</v>
      </c>
      <c r="B4862" s="125">
        <v>2003</v>
      </c>
      <c r="C4862" s="125">
        <v>43</v>
      </c>
      <c r="D4862" s="125">
        <v>2</v>
      </c>
      <c r="E4862" s="125">
        <v>4</v>
      </c>
      <c r="F4862" s="125">
        <v>534149.89331399999</v>
      </c>
      <c r="G4862" s="125">
        <v>0</v>
      </c>
      <c r="H4862" s="125">
        <v>720353.13119999995</v>
      </c>
      <c r="I4862" s="125">
        <v>534718.12928999995</v>
      </c>
      <c r="J4862" s="125">
        <v>534149.89331399999</v>
      </c>
    </row>
    <row r="4863" spans="1:10" x14ac:dyDescent="0.25">
      <c r="A4863" s="125">
        <v>927449</v>
      </c>
      <c r="B4863" s="125">
        <v>2003</v>
      </c>
      <c r="C4863" s="125">
        <v>43</v>
      </c>
      <c r="D4863" s="125">
        <v>3</v>
      </c>
      <c r="E4863" s="125">
        <v>1</v>
      </c>
      <c r="F4863" s="129">
        <v>200534.68666100001</v>
      </c>
      <c r="G4863" s="129">
        <v>0</v>
      </c>
      <c r="H4863" s="129">
        <v>252369.7439</v>
      </c>
      <c r="I4863" s="129">
        <v>204974.705996</v>
      </c>
      <c r="J4863" s="129">
        <v>200534.68666100001</v>
      </c>
    </row>
    <row r="4864" spans="1:10" hidden="1" x14ac:dyDescent="0.25">
      <c r="A4864" s="125">
        <v>927450</v>
      </c>
      <c r="B4864" s="125">
        <v>2003</v>
      </c>
      <c r="C4864" s="125">
        <v>43</v>
      </c>
      <c r="D4864" s="125">
        <v>3</v>
      </c>
      <c r="E4864" s="125">
        <v>2</v>
      </c>
      <c r="F4864" s="125">
        <v>164771.89726500001</v>
      </c>
      <c r="G4864" s="125">
        <v>0</v>
      </c>
      <c r="H4864" s="125">
        <v>200534.68666100001</v>
      </c>
      <c r="I4864" s="125">
        <v>188963.83524099999</v>
      </c>
      <c r="J4864" s="125">
        <v>164771.89726500001</v>
      </c>
    </row>
    <row r="4865" spans="1:10" hidden="1" x14ac:dyDescent="0.25">
      <c r="A4865" s="125">
        <v>927451</v>
      </c>
      <c r="B4865" s="125">
        <v>2003</v>
      </c>
      <c r="C4865" s="125">
        <v>43</v>
      </c>
      <c r="D4865" s="125">
        <v>3</v>
      </c>
      <c r="E4865" s="125">
        <v>3</v>
      </c>
      <c r="F4865" s="125">
        <v>51277.207172000002</v>
      </c>
      <c r="G4865" s="125">
        <v>74983.591255000007</v>
      </c>
      <c r="H4865" s="125">
        <v>164771.89726500001</v>
      </c>
      <c r="I4865" s="125">
        <v>150716.85442799999</v>
      </c>
      <c r="J4865" s="125">
        <v>126260.798427</v>
      </c>
    </row>
    <row r="4866" spans="1:10" hidden="1" x14ac:dyDescent="0.25">
      <c r="A4866" s="125">
        <v>927452</v>
      </c>
      <c r="B4866" s="125">
        <v>2003</v>
      </c>
      <c r="C4866" s="125">
        <v>43</v>
      </c>
      <c r="D4866" s="125">
        <v>3</v>
      </c>
      <c r="E4866" s="125">
        <v>4</v>
      </c>
      <c r="F4866" s="125">
        <v>324489.76857000001</v>
      </c>
      <c r="G4866" s="125">
        <v>0</v>
      </c>
      <c r="H4866" s="125">
        <v>407697.60790200002</v>
      </c>
      <c r="I4866" s="125">
        <v>331131.99713799998</v>
      </c>
      <c r="J4866" s="125">
        <v>324489.76857000001</v>
      </c>
    </row>
    <row r="4867" spans="1:10" x14ac:dyDescent="0.25">
      <c r="A4867" s="125">
        <v>927453</v>
      </c>
      <c r="B4867" s="125">
        <v>2003</v>
      </c>
      <c r="C4867" s="125">
        <v>43</v>
      </c>
      <c r="D4867" s="125">
        <v>4</v>
      </c>
      <c r="E4867" s="125">
        <v>1</v>
      </c>
      <c r="F4867" s="129">
        <v>132029.687103</v>
      </c>
      <c r="G4867" s="129">
        <v>0</v>
      </c>
      <c r="H4867" s="129">
        <v>151501.21429999999</v>
      </c>
      <c r="I4867" s="129">
        <v>133002.91603399999</v>
      </c>
      <c r="J4867" s="129">
        <v>132029.687103</v>
      </c>
    </row>
    <row r="4868" spans="1:10" hidden="1" x14ac:dyDescent="0.25">
      <c r="A4868" s="125">
        <v>927454</v>
      </c>
      <c r="B4868" s="125">
        <v>2003</v>
      </c>
      <c r="C4868" s="125">
        <v>43</v>
      </c>
      <c r="D4868" s="125">
        <v>4</v>
      </c>
      <c r="E4868" s="125">
        <v>2</v>
      </c>
      <c r="F4868" s="125">
        <v>116931.863169</v>
      </c>
      <c r="G4868" s="125">
        <v>0</v>
      </c>
      <c r="H4868" s="125">
        <v>132029.687103</v>
      </c>
      <c r="I4868" s="125">
        <v>127210.60352400001</v>
      </c>
      <c r="J4868" s="125">
        <v>116931.863169</v>
      </c>
    </row>
    <row r="4869" spans="1:10" hidden="1" x14ac:dyDescent="0.25">
      <c r="A4869" s="125">
        <v>927455</v>
      </c>
      <c r="B4869" s="125">
        <v>2003</v>
      </c>
      <c r="C4869" s="125">
        <v>43</v>
      </c>
      <c r="D4869" s="125">
        <v>4</v>
      </c>
      <c r="E4869" s="125">
        <v>3</v>
      </c>
      <c r="F4869" s="125">
        <v>4484.8708100000003</v>
      </c>
      <c r="G4869" s="125">
        <v>96622.650494999994</v>
      </c>
      <c r="H4869" s="125">
        <v>116931.863169</v>
      </c>
      <c r="I4869" s="125">
        <v>110582.462999</v>
      </c>
      <c r="J4869" s="125">
        <v>101107.52130399999</v>
      </c>
    </row>
    <row r="4870" spans="1:10" hidden="1" x14ac:dyDescent="0.25">
      <c r="A4870" s="125">
        <v>927456</v>
      </c>
      <c r="B4870" s="125">
        <v>2003</v>
      </c>
      <c r="C4870" s="125">
        <v>43</v>
      </c>
      <c r="D4870" s="125">
        <v>4</v>
      </c>
      <c r="E4870" s="125">
        <v>4</v>
      </c>
      <c r="F4870" s="125">
        <v>44715.796987000002</v>
      </c>
      <c r="G4870" s="125">
        <v>0</v>
      </c>
      <c r="H4870" s="125">
        <v>51277.207172000002</v>
      </c>
      <c r="I4870" s="125">
        <v>45016.260176000003</v>
      </c>
      <c r="J4870" s="125">
        <v>44715.796987000002</v>
      </c>
    </row>
    <row r="4871" spans="1:10" x14ac:dyDescent="0.25">
      <c r="A4871" s="125">
        <v>927457</v>
      </c>
      <c r="B4871" s="125">
        <v>2003</v>
      </c>
      <c r="C4871" s="125">
        <v>43</v>
      </c>
      <c r="D4871" s="125">
        <v>5</v>
      </c>
      <c r="E4871" s="125">
        <v>1</v>
      </c>
      <c r="F4871" s="129">
        <v>1702.2430750000001</v>
      </c>
      <c r="G4871" s="129">
        <v>0</v>
      </c>
      <c r="H4871" s="129">
        <v>1810.5353</v>
      </c>
      <c r="I4871" s="129">
        <v>1702.6273960000001</v>
      </c>
      <c r="J4871" s="129">
        <v>1702.2430750000001</v>
      </c>
    </row>
    <row r="4872" spans="1:10" hidden="1" x14ac:dyDescent="0.25">
      <c r="A4872" s="125">
        <v>927458</v>
      </c>
      <c r="B4872" s="125">
        <v>2003</v>
      </c>
      <c r="C4872" s="125">
        <v>43</v>
      </c>
      <c r="D4872" s="125">
        <v>5</v>
      </c>
      <c r="E4872" s="125">
        <v>2</v>
      </c>
      <c r="F4872" s="125">
        <v>1637.3531869999999</v>
      </c>
      <c r="G4872" s="125">
        <v>0</v>
      </c>
      <c r="H4872" s="125">
        <v>1702.2430750000001</v>
      </c>
      <c r="I4872" s="125">
        <v>1672.624045</v>
      </c>
      <c r="J4872" s="125">
        <v>1637.3531869999999</v>
      </c>
    </row>
    <row r="4873" spans="1:10" hidden="1" x14ac:dyDescent="0.25">
      <c r="A4873" s="125">
        <v>927459</v>
      </c>
      <c r="B4873" s="125">
        <v>2003</v>
      </c>
      <c r="C4873" s="125">
        <v>43</v>
      </c>
      <c r="D4873" s="125">
        <v>5</v>
      </c>
      <c r="E4873" s="125">
        <v>3</v>
      </c>
      <c r="F4873" s="125">
        <v>0</v>
      </c>
      <c r="G4873" s="125">
        <v>1530.417999</v>
      </c>
      <c r="H4873" s="125">
        <v>1637.3531869999999</v>
      </c>
      <c r="I4873" s="125">
        <v>1594.7820039999999</v>
      </c>
      <c r="J4873" s="125">
        <v>1530.417999</v>
      </c>
    </row>
    <row r="4874" spans="1:10" hidden="1" x14ac:dyDescent="0.25">
      <c r="A4874" s="125">
        <v>927460</v>
      </c>
      <c r="B4874" s="125">
        <v>2003</v>
      </c>
      <c r="C4874" s="125">
        <v>43</v>
      </c>
      <c r="D4874" s="125">
        <v>5</v>
      </c>
      <c r="E4874" s="125">
        <v>4</v>
      </c>
      <c r="F4874" s="125">
        <v>4212.7418459999999</v>
      </c>
      <c r="G4874" s="125">
        <v>0</v>
      </c>
      <c r="H4874" s="125">
        <v>4484.8708100000003</v>
      </c>
      <c r="I4874" s="125">
        <v>4217.57251</v>
      </c>
      <c r="J4874" s="125">
        <v>4212.7418459999999</v>
      </c>
    </row>
    <row r="4875" spans="1:10" x14ac:dyDescent="0.25">
      <c r="A4875" s="125">
        <v>927461</v>
      </c>
      <c r="B4875" s="125">
        <v>2003</v>
      </c>
      <c r="C4875" s="125">
        <v>44</v>
      </c>
      <c r="D4875" s="125">
        <v>2</v>
      </c>
      <c r="E4875" s="125">
        <v>1</v>
      </c>
      <c r="F4875" s="129">
        <v>22227.580213000001</v>
      </c>
      <c r="G4875" s="129">
        <v>0</v>
      </c>
      <c r="H4875" s="129">
        <v>30001.0272</v>
      </c>
      <c r="I4875" s="129">
        <v>22269.762491000001</v>
      </c>
      <c r="J4875" s="129">
        <v>22227.580213000001</v>
      </c>
    </row>
    <row r="4876" spans="1:10" hidden="1" x14ac:dyDescent="0.25">
      <c r="A4876" s="125">
        <v>927462</v>
      </c>
      <c r="B4876" s="125">
        <v>2003</v>
      </c>
      <c r="C4876" s="125">
        <v>44</v>
      </c>
      <c r="D4876" s="125">
        <v>2</v>
      </c>
      <c r="E4876" s="125">
        <v>2</v>
      </c>
      <c r="F4876" s="125">
        <v>20302.764229</v>
      </c>
      <c r="G4876" s="125">
        <v>0</v>
      </c>
      <c r="H4876" s="125">
        <v>22227.580213000001</v>
      </c>
      <c r="I4876" s="125">
        <v>20413.809668000002</v>
      </c>
      <c r="J4876" s="125">
        <v>20302.764229</v>
      </c>
    </row>
    <row r="4877" spans="1:10" hidden="1" x14ac:dyDescent="0.25">
      <c r="A4877" s="125">
        <v>927463</v>
      </c>
      <c r="B4877" s="125">
        <v>2003</v>
      </c>
      <c r="C4877" s="125">
        <v>44</v>
      </c>
      <c r="D4877" s="125">
        <v>2</v>
      </c>
      <c r="E4877" s="125">
        <v>3</v>
      </c>
      <c r="F4877" s="125">
        <v>16959.319336</v>
      </c>
      <c r="G4877" s="125">
        <v>569.83512399999995</v>
      </c>
      <c r="H4877" s="125">
        <v>20302.764229</v>
      </c>
      <c r="I4877" s="125">
        <v>17868.462798</v>
      </c>
      <c r="J4877" s="125">
        <v>17529.154459000001</v>
      </c>
    </row>
    <row r="4878" spans="1:10" hidden="1" x14ac:dyDescent="0.25">
      <c r="A4878" s="125">
        <v>927464</v>
      </c>
      <c r="B4878" s="125">
        <v>2003</v>
      </c>
      <c r="C4878" s="125">
        <v>44</v>
      </c>
      <c r="D4878" s="125">
        <v>2</v>
      </c>
      <c r="E4878" s="125">
        <v>4</v>
      </c>
      <c r="F4878" s="125">
        <v>22246.096787999999</v>
      </c>
      <c r="G4878" s="125">
        <v>0</v>
      </c>
      <c r="H4878" s="125">
        <v>30001.0272</v>
      </c>
      <c r="I4878" s="125">
        <v>22269.762491000001</v>
      </c>
      <c r="J4878" s="125">
        <v>22246.096787999999</v>
      </c>
    </row>
    <row r="4879" spans="1:10" x14ac:dyDescent="0.25">
      <c r="A4879" s="125">
        <v>927465</v>
      </c>
      <c r="B4879" s="125">
        <v>2003</v>
      </c>
      <c r="C4879" s="125">
        <v>44</v>
      </c>
      <c r="D4879" s="125">
        <v>3</v>
      </c>
      <c r="E4879" s="125">
        <v>1</v>
      </c>
      <c r="F4879" s="129">
        <v>8386.3518640000002</v>
      </c>
      <c r="G4879" s="129">
        <v>0</v>
      </c>
      <c r="H4879" s="129">
        <v>10554.091700000001</v>
      </c>
      <c r="I4879" s="129">
        <v>8572.0332789999993</v>
      </c>
      <c r="J4879" s="129">
        <v>8386.3518640000002</v>
      </c>
    </row>
    <row r="4880" spans="1:10" hidden="1" x14ac:dyDescent="0.25">
      <c r="A4880" s="125">
        <v>927466</v>
      </c>
      <c r="B4880" s="125">
        <v>2003</v>
      </c>
      <c r="C4880" s="125">
        <v>44</v>
      </c>
      <c r="D4880" s="125">
        <v>3</v>
      </c>
      <c r="E4880" s="125">
        <v>2</v>
      </c>
      <c r="F4880" s="125">
        <v>6890.7535680000001</v>
      </c>
      <c r="G4880" s="125">
        <v>0</v>
      </c>
      <c r="H4880" s="125">
        <v>8386.3518640000002</v>
      </c>
      <c r="I4880" s="125">
        <v>7902.4593610000002</v>
      </c>
      <c r="J4880" s="125">
        <v>6890.7535680000001</v>
      </c>
    </row>
    <row r="4881" spans="1:10" hidden="1" x14ac:dyDescent="0.25">
      <c r="A4881" s="125">
        <v>927467</v>
      </c>
      <c r="B4881" s="125">
        <v>2003</v>
      </c>
      <c r="C4881" s="125">
        <v>44</v>
      </c>
      <c r="D4881" s="125">
        <v>3</v>
      </c>
      <c r="E4881" s="125">
        <v>3</v>
      </c>
      <c r="F4881" s="125">
        <v>2134.7377280000001</v>
      </c>
      <c r="G4881" s="125">
        <v>3121.665747</v>
      </c>
      <c r="H4881" s="125">
        <v>6890.7535680000001</v>
      </c>
      <c r="I4881" s="125">
        <v>6302.9722890000003</v>
      </c>
      <c r="J4881" s="125">
        <v>5256.4034760000004</v>
      </c>
    </row>
    <row r="4882" spans="1:10" hidden="1" x14ac:dyDescent="0.25">
      <c r="A4882" s="125">
        <v>927468</v>
      </c>
      <c r="B4882" s="125">
        <v>2003</v>
      </c>
      <c r="C4882" s="125">
        <v>44</v>
      </c>
      <c r="D4882" s="125">
        <v>3</v>
      </c>
      <c r="E4882" s="125">
        <v>4</v>
      </c>
      <c r="F4882" s="125">
        <v>13498.057138</v>
      </c>
      <c r="G4882" s="125">
        <v>0</v>
      </c>
      <c r="H4882" s="125">
        <v>16959.319336</v>
      </c>
      <c r="I4882" s="125">
        <v>13774.359164</v>
      </c>
      <c r="J4882" s="125">
        <v>13498.057138</v>
      </c>
    </row>
    <row r="4883" spans="1:10" x14ac:dyDescent="0.25">
      <c r="A4883" s="125">
        <v>927469</v>
      </c>
      <c r="B4883" s="125">
        <v>2003</v>
      </c>
      <c r="C4883" s="125">
        <v>44</v>
      </c>
      <c r="D4883" s="125">
        <v>4</v>
      </c>
      <c r="E4883" s="125">
        <v>1</v>
      </c>
      <c r="F4883" s="129">
        <v>5518.1768060000004</v>
      </c>
      <c r="G4883" s="129">
        <v>0</v>
      </c>
      <c r="H4883" s="129">
        <v>6331.9886999999999</v>
      </c>
      <c r="I4883" s="129">
        <v>5558.8528800000004</v>
      </c>
      <c r="J4883" s="129">
        <v>5518.1768060000004</v>
      </c>
    </row>
    <row r="4884" spans="1:10" hidden="1" x14ac:dyDescent="0.25">
      <c r="A4884" s="125">
        <v>927470</v>
      </c>
      <c r="B4884" s="125">
        <v>2003</v>
      </c>
      <c r="C4884" s="125">
        <v>44</v>
      </c>
      <c r="D4884" s="125">
        <v>4</v>
      </c>
      <c r="E4884" s="125">
        <v>2</v>
      </c>
      <c r="F4884" s="125">
        <v>4887.163708</v>
      </c>
      <c r="G4884" s="125">
        <v>0</v>
      </c>
      <c r="H4884" s="125">
        <v>5518.1768060000004</v>
      </c>
      <c r="I4884" s="125">
        <v>5316.7633519999999</v>
      </c>
      <c r="J4884" s="125">
        <v>4887.163708</v>
      </c>
    </row>
    <row r="4885" spans="1:10" hidden="1" x14ac:dyDescent="0.25">
      <c r="A4885" s="125">
        <v>927471</v>
      </c>
      <c r="B4885" s="125">
        <v>2003</v>
      </c>
      <c r="C4885" s="125">
        <v>44</v>
      </c>
      <c r="D4885" s="125">
        <v>4</v>
      </c>
      <c r="E4885" s="125">
        <v>3</v>
      </c>
      <c r="F4885" s="125">
        <v>186.85774499999999</v>
      </c>
      <c r="G4885" s="125">
        <v>4025.688001</v>
      </c>
      <c r="H4885" s="125">
        <v>4887.163708</v>
      </c>
      <c r="I4885" s="125">
        <v>4621.7907189999996</v>
      </c>
      <c r="J4885" s="125">
        <v>4212.5457459999998</v>
      </c>
    </row>
    <row r="4886" spans="1:10" hidden="1" x14ac:dyDescent="0.25">
      <c r="A4886" s="125">
        <v>927472</v>
      </c>
      <c r="B4886" s="125">
        <v>2003</v>
      </c>
      <c r="C4886" s="125">
        <v>44</v>
      </c>
      <c r="D4886" s="125">
        <v>4</v>
      </c>
      <c r="E4886" s="125">
        <v>4</v>
      </c>
      <c r="F4886" s="125">
        <v>1861.577573</v>
      </c>
      <c r="G4886" s="125">
        <v>0</v>
      </c>
      <c r="H4886" s="125">
        <v>2134.7377280000001</v>
      </c>
      <c r="I4886" s="125">
        <v>1874.0862520000001</v>
      </c>
      <c r="J4886" s="125">
        <v>1861.577573</v>
      </c>
    </row>
    <row r="4887" spans="1:10" x14ac:dyDescent="0.25">
      <c r="A4887" s="125">
        <v>927473</v>
      </c>
      <c r="B4887" s="125">
        <v>2003</v>
      </c>
      <c r="C4887" s="125">
        <v>44</v>
      </c>
      <c r="D4887" s="125">
        <v>5</v>
      </c>
      <c r="E4887" s="125">
        <v>1</v>
      </c>
      <c r="F4887" s="129">
        <v>70.906091000000004</v>
      </c>
      <c r="G4887" s="129">
        <v>0</v>
      </c>
      <c r="H4887" s="129">
        <v>75.41695</v>
      </c>
      <c r="I4887" s="129">
        <v>70.9221</v>
      </c>
      <c r="J4887" s="129">
        <v>70.906091000000004</v>
      </c>
    </row>
    <row r="4888" spans="1:10" hidden="1" x14ac:dyDescent="0.25">
      <c r="A4888" s="125">
        <v>927474</v>
      </c>
      <c r="B4888" s="125">
        <v>2003</v>
      </c>
      <c r="C4888" s="125">
        <v>44</v>
      </c>
      <c r="D4888" s="125">
        <v>5</v>
      </c>
      <c r="E4888" s="125">
        <v>2</v>
      </c>
      <c r="F4888" s="125">
        <v>68.203135000000003</v>
      </c>
      <c r="G4888" s="125">
        <v>0</v>
      </c>
      <c r="H4888" s="125">
        <v>70.906091000000004</v>
      </c>
      <c r="I4888" s="125">
        <v>69.672325000000001</v>
      </c>
      <c r="J4888" s="125">
        <v>68.203135000000003</v>
      </c>
    </row>
    <row r="4889" spans="1:10" hidden="1" x14ac:dyDescent="0.25">
      <c r="A4889" s="125">
        <v>927475</v>
      </c>
      <c r="B4889" s="125">
        <v>2003</v>
      </c>
      <c r="C4889" s="125">
        <v>44</v>
      </c>
      <c r="D4889" s="125">
        <v>5</v>
      </c>
      <c r="E4889" s="125">
        <v>3</v>
      </c>
      <c r="F4889" s="125">
        <v>0</v>
      </c>
      <c r="G4889" s="125">
        <v>63.748803000000002</v>
      </c>
      <c r="H4889" s="125">
        <v>68.203135000000003</v>
      </c>
      <c r="I4889" s="125">
        <v>66.429852999999994</v>
      </c>
      <c r="J4889" s="125">
        <v>63.748803000000002</v>
      </c>
    </row>
    <row r="4890" spans="1:10" hidden="1" x14ac:dyDescent="0.25">
      <c r="A4890" s="125">
        <v>927476</v>
      </c>
      <c r="B4890" s="125">
        <v>2003</v>
      </c>
      <c r="C4890" s="125">
        <v>44</v>
      </c>
      <c r="D4890" s="125">
        <v>5</v>
      </c>
      <c r="E4890" s="125">
        <v>4</v>
      </c>
      <c r="F4890" s="125">
        <v>175.51975899999999</v>
      </c>
      <c r="G4890" s="125">
        <v>0</v>
      </c>
      <c r="H4890" s="125">
        <v>186.85774499999999</v>
      </c>
      <c r="I4890" s="125">
        <v>175.721024</v>
      </c>
      <c r="J4890" s="125">
        <v>175.51975899999999</v>
      </c>
    </row>
    <row r="4891" spans="1:10" x14ac:dyDescent="0.25">
      <c r="A4891" s="125">
        <v>927477</v>
      </c>
      <c r="B4891" s="125">
        <v>2003</v>
      </c>
      <c r="C4891" s="125">
        <v>45</v>
      </c>
      <c r="D4891" s="125">
        <v>2</v>
      </c>
      <c r="E4891" s="125">
        <v>1</v>
      </c>
      <c r="F4891" s="129">
        <v>384949.67351599998</v>
      </c>
      <c r="G4891" s="129">
        <v>0</v>
      </c>
      <c r="H4891" s="129">
        <v>519517.64480000001</v>
      </c>
      <c r="I4891" s="129">
        <v>385637.94773499999</v>
      </c>
      <c r="J4891" s="129">
        <v>384949.67351599998</v>
      </c>
    </row>
    <row r="4892" spans="1:10" hidden="1" x14ac:dyDescent="0.25">
      <c r="A4892" s="125">
        <v>927478</v>
      </c>
      <c r="B4892" s="125">
        <v>2003</v>
      </c>
      <c r="C4892" s="125">
        <v>45</v>
      </c>
      <c r="D4892" s="125">
        <v>2</v>
      </c>
      <c r="E4892" s="125">
        <v>2</v>
      </c>
      <c r="F4892" s="125">
        <v>350114.80995000002</v>
      </c>
      <c r="G4892" s="125">
        <v>55.540519000000003</v>
      </c>
      <c r="H4892" s="125">
        <v>384949.67351599998</v>
      </c>
      <c r="I4892" s="125">
        <v>353537.780157</v>
      </c>
      <c r="J4892" s="125">
        <v>350170.35047</v>
      </c>
    </row>
    <row r="4893" spans="1:10" hidden="1" x14ac:dyDescent="0.25">
      <c r="A4893" s="125">
        <v>927479</v>
      </c>
      <c r="B4893" s="125">
        <v>2003</v>
      </c>
      <c r="C4893" s="125">
        <v>45</v>
      </c>
      <c r="D4893" s="125">
        <v>2</v>
      </c>
      <c r="E4893" s="125">
        <v>3</v>
      </c>
      <c r="F4893" s="125">
        <v>299695.09694399999</v>
      </c>
      <c r="G4893" s="125">
        <v>2522.9586389999999</v>
      </c>
      <c r="H4893" s="125">
        <v>350114.80995000002</v>
      </c>
      <c r="I4893" s="125">
        <v>308136.04423699999</v>
      </c>
      <c r="J4893" s="125">
        <v>302218.05558300001</v>
      </c>
    </row>
    <row r="4894" spans="1:10" hidden="1" x14ac:dyDescent="0.25">
      <c r="A4894" s="125">
        <v>927480</v>
      </c>
      <c r="B4894" s="125">
        <v>2003</v>
      </c>
      <c r="C4894" s="125">
        <v>45</v>
      </c>
      <c r="D4894" s="125">
        <v>2</v>
      </c>
      <c r="E4894" s="125">
        <v>4</v>
      </c>
      <c r="F4894" s="125">
        <v>385146.21879999997</v>
      </c>
      <c r="G4894" s="125">
        <v>0</v>
      </c>
      <c r="H4894" s="125">
        <v>519517.64480000001</v>
      </c>
      <c r="I4894" s="125">
        <v>385637.94773499999</v>
      </c>
      <c r="J4894" s="125">
        <v>385146.21879999997</v>
      </c>
    </row>
    <row r="4895" spans="1:10" x14ac:dyDescent="0.25">
      <c r="A4895" s="125">
        <v>927481</v>
      </c>
      <c r="B4895" s="125">
        <v>2003</v>
      </c>
      <c r="C4895" s="125">
        <v>45</v>
      </c>
      <c r="D4895" s="125">
        <v>3</v>
      </c>
      <c r="E4895" s="125">
        <v>1</v>
      </c>
      <c r="F4895" s="129">
        <v>234544.89221799999</v>
      </c>
      <c r="G4895" s="129">
        <v>0</v>
      </c>
      <c r="H4895" s="129">
        <v>289190.14600000001</v>
      </c>
      <c r="I4895" s="129">
        <v>234880.236581</v>
      </c>
      <c r="J4895" s="129">
        <v>234544.89221799999</v>
      </c>
    </row>
    <row r="4896" spans="1:10" hidden="1" x14ac:dyDescent="0.25">
      <c r="A4896" s="125">
        <v>927482</v>
      </c>
      <c r="B4896" s="125">
        <v>2003</v>
      </c>
      <c r="C4896" s="125">
        <v>45</v>
      </c>
      <c r="D4896" s="125">
        <v>3</v>
      </c>
      <c r="E4896" s="125">
        <v>2</v>
      </c>
      <c r="F4896" s="125">
        <v>210435.00776499999</v>
      </c>
      <c r="G4896" s="125">
        <v>5399.0014060000003</v>
      </c>
      <c r="H4896" s="125">
        <v>234544.89221799999</v>
      </c>
      <c r="I4896" s="125">
        <v>221011.65193699999</v>
      </c>
      <c r="J4896" s="125">
        <v>215834.00917100001</v>
      </c>
    </row>
    <row r="4897" spans="1:10" hidden="1" x14ac:dyDescent="0.25">
      <c r="A4897" s="125">
        <v>927483</v>
      </c>
      <c r="B4897" s="125">
        <v>2003</v>
      </c>
      <c r="C4897" s="125">
        <v>45</v>
      </c>
      <c r="D4897" s="125">
        <v>3</v>
      </c>
      <c r="E4897" s="125">
        <v>3</v>
      </c>
      <c r="F4897" s="125">
        <v>181836.863958</v>
      </c>
      <c r="G4897" s="125">
        <v>5395.9427669999995</v>
      </c>
      <c r="H4897" s="125">
        <v>210435.00776499999</v>
      </c>
      <c r="I4897" s="125">
        <v>192484.901602</v>
      </c>
      <c r="J4897" s="125">
        <v>187232.806725</v>
      </c>
    </row>
    <row r="4898" spans="1:10" hidden="1" x14ac:dyDescent="0.25">
      <c r="A4898" s="125">
        <v>927484</v>
      </c>
      <c r="B4898" s="125">
        <v>2003</v>
      </c>
      <c r="C4898" s="125">
        <v>45</v>
      </c>
      <c r="D4898" s="125">
        <v>3</v>
      </c>
      <c r="E4898" s="125">
        <v>4</v>
      </c>
      <c r="F4898" s="125">
        <v>243169.64144199999</v>
      </c>
      <c r="G4898" s="125">
        <v>0</v>
      </c>
      <c r="H4898" s="125">
        <v>299695.09694399999</v>
      </c>
      <c r="I4898" s="125">
        <v>243412.35773799999</v>
      </c>
      <c r="J4898" s="125">
        <v>243169.64144199999</v>
      </c>
    </row>
    <row r="4899" spans="1:10" x14ac:dyDescent="0.25">
      <c r="A4899" s="125">
        <v>927485</v>
      </c>
      <c r="B4899" s="125">
        <v>2003</v>
      </c>
      <c r="C4899" s="125">
        <v>45</v>
      </c>
      <c r="D4899" s="125">
        <v>4</v>
      </c>
      <c r="E4899" s="125">
        <v>1</v>
      </c>
      <c r="F4899" s="129">
        <v>87850.91115</v>
      </c>
      <c r="G4899" s="129">
        <v>0</v>
      </c>
      <c r="H4899" s="129">
        <v>110369.814</v>
      </c>
      <c r="I4899" s="129">
        <v>96893.659711</v>
      </c>
      <c r="J4899" s="129">
        <v>87850.91115</v>
      </c>
    </row>
    <row r="4900" spans="1:10" hidden="1" x14ac:dyDescent="0.25">
      <c r="A4900" s="125">
        <v>927486</v>
      </c>
      <c r="B4900" s="125">
        <v>2003</v>
      </c>
      <c r="C4900" s="125">
        <v>45</v>
      </c>
      <c r="D4900" s="125">
        <v>4</v>
      </c>
      <c r="E4900" s="125">
        <v>2</v>
      </c>
      <c r="F4900" s="125">
        <v>56328.944926999997</v>
      </c>
      <c r="G4900" s="125">
        <v>9936.4214460000003</v>
      </c>
      <c r="H4900" s="125">
        <v>87850.91115</v>
      </c>
      <c r="I4900" s="125">
        <v>84644.352893000003</v>
      </c>
      <c r="J4900" s="125">
        <v>66265.366372999997</v>
      </c>
    </row>
    <row r="4901" spans="1:10" hidden="1" x14ac:dyDescent="0.25">
      <c r="A4901" s="125">
        <v>927487</v>
      </c>
      <c r="B4901" s="125">
        <v>2003</v>
      </c>
      <c r="C4901" s="125">
        <v>45</v>
      </c>
      <c r="D4901" s="125">
        <v>4</v>
      </c>
      <c r="E4901" s="125">
        <v>3</v>
      </c>
      <c r="F4901" s="125">
        <v>36928.260758999997</v>
      </c>
      <c r="G4901" s="125">
        <v>9564.4579080000003</v>
      </c>
      <c r="H4901" s="125">
        <v>56328.944926999997</v>
      </c>
      <c r="I4901" s="125">
        <v>53270.283216999997</v>
      </c>
      <c r="J4901" s="125">
        <v>46492.718667000001</v>
      </c>
    </row>
    <row r="4902" spans="1:10" hidden="1" x14ac:dyDescent="0.25">
      <c r="A4902" s="125">
        <v>927488</v>
      </c>
      <c r="B4902" s="125">
        <v>2003</v>
      </c>
      <c r="C4902" s="125">
        <v>45</v>
      </c>
      <c r="D4902" s="125">
        <v>4</v>
      </c>
      <c r="E4902" s="125">
        <v>4</v>
      </c>
      <c r="F4902" s="125">
        <v>148853.27769700001</v>
      </c>
      <c r="G4902" s="125">
        <v>0</v>
      </c>
      <c r="H4902" s="125">
        <v>181836.863958</v>
      </c>
      <c r="I4902" s="125">
        <v>159634.58286900001</v>
      </c>
      <c r="J4902" s="125">
        <v>148853.27769700001</v>
      </c>
    </row>
    <row r="4903" spans="1:10" x14ac:dyDescent="0.25">
      <c r="A4903" s="125">
        <v>927489</v>
      </c>
      <c r="B4903" s="125">
        <v>2003</v>
      </c>
      <c r="C4903" s="125">
        <v>45</v>
      </c>
      <c r="D4903" s="125">
        <v>5</v>
      </c>
      <c r="E4903" s="125">
        <v>1</v>
      </c>
      <c r="F4903" s="129">
        <v>17481.346842999999</v>
      </c>
      <c r="G4903" s="129">
        <v>0</v>
      </c>
      <c r="H4903" s="129">
        <v>21329.685000000001</v>
      </c>
      <c r="I4903" s="129">
        <v>20058.435774000001</v>
      </c>
      <c r="J4903" s="129">
        <v>17481.346842999999</v>
      </c>
    </row>
    <row r="4904" spans="1:10" hidden="1" x14ac:dyDescent="0.25">
      <c r="A4904" s="125">
        <v>927490</v>
      </c>
      <c r="B4904" s="125">
        <v>2003</v>
      </c>
      <c r="C4904" s="125">
        <v>45</v>
      </c>
      <c r="D4904" s="125">
        <v>5</v>
      </c>
      <c r="E4904" s="125">
        <v>2</v>
      </c>
      <c r="F4904" s="125">
        <v>8634.1427199999998</v>
      </c>
      <c r="G4904" s="125">
        <v>7307.0293080000001</v>
      </c>
      <c r="H4904" s="125">
        <v>17481.346842999999</v>
      </c>
      <c r="I4904" s="125">
        <v>17177.171407999998</v>
      </c>
      <c r="J4904" s="125">
        <v>15941.172028000001</v>
      </c>
    </row>
    <row r="4905" spans="1:10" hidden="1" x14ac:dyDescent="0.25">
      <c r="A4905" s="125">
        <v>927491</v>
      </c>
      <c r="B4905" s="125">
        <v>2003</v>
      </c>
      <c r="C4905" s="125">
        <v>45</v>
      </c>
      <c r="D4905" s="125">
        <v>5</v>
      </c>
      <c r="E4905" s="125">
        <v>3</v>
      </c>
      <c r="F4905" s="125">
        <v>0</v>
      </c>
      <c r="G4905" s="125">
        <v>7772.9218549999996</v>
      </c>
      <c r="H4905" s="125">
        <v>8634.1427199999998</v>
      </c>
      <c r="I4905" s="125">
        <v>8409.6550090000001</v>
      </c>
      <c r="J4905" s="125">
        <v>7772.9218549999996</v>
      </c>
    </row>
    <row r="4906" spans="1:10" hidden="1" x14ac:dyDescent="0.25">
      <c r="A4906" s="125">
        <v>927492</v>
      </c>
      <c r="B4906" s="125">
        <v>2003</v>
      </c>
      <c r="C4906" s="125">
        <v>45</v>
      </c>
      <c r="D4906" s="125">
        <v>5</v>
      </c>
      <c r="E4906" s="125">
        <v>4</v>
      </c>
      <c r="F4906" s="125">
        <v>31369.923814999998</v>
      </c>
      <c r="G4906" s="125">
        <v>0</v>
      </c>
      <c r="H4906" s="125">
        <v>36928.260758999997</v>
      </c>
      <c r="I4906" s="125">
        <v>34727.336417999999</v>
      </c>
      <c r="J4906" s="125">
        <v>31369.923814999998</v>
      </c>
    </row>
    <row r="4907" spans="1:10" x14ac:dyDescent="0.25">
      <c r="A4907" s="125">
        <v>927493</v>
      </c>
      <c r="B4907" s="125">
        <v>2003</v>
      </c>
      <c r="C4907" s="125">
        <v>46</v>
      </c>
      <c r="D4907" s="125">
        <v>2</v>
      </c>
      <c r="E4907" s="125">
        <v>1</v>
      </c>
      <c r="F4907" s="129">
        <v>314958.82378600002</v>
      </c>
      <c r="G4907" s="129">
        <v>0</v>
      </c>
      <c r="H4907" s="129">
        <v>425059.89120000001</v>
      </c>
      <c r="I4907" s="129">
        <v>315521.957238</v>
      </c>
      <c r="J4907" s="129">
        <v>314958.82378600002</v>
      </c>
    </row>
    <row r="4908" spans="1:10" hidden="1" x14ac:dyDescent="0.25">
      <c r="A4908" s="125">
        <v>927494</v>
      </c>
      <c r="B4908" s="125">
        <v>2003</v>
      </c>
      <c r="C4908" s="125">
        <v>46</v>
      </c>
      <c r="D4908" s="125">
        <v>2</v>
      </c>
      <c r="E4908" s="125">
        <v>2</v>
      </c>
      <c r="F4908" s="125">
        <v>286457.57177799998</v>
      </c>
      <c r="G4908" s="125">
        <v>45.442242999999998</v>
      </c>
      <c r="H4908" s="125">
        <v>314958.82378600002</v>
      </c>
      <c r="I4908" s="125">
        <v>289258.18376500002</v>
      </c>
      <c r="J4908" s="125">
        <v>286503.01402100001</v>
      </c>
    </row>
    <row r="4909" spans="1:10" hidden="1" x14ac:dyDescent="0.25">
      <c r="A4909" s="125">
        <v>927495</v>
      </c>
      <c r="B4909" s="125">
        <v>2003</v>
      </c>
      <c r="C4909" s="125">
        <v>46</v>
      </c>
      <c r="D4909" s="125">
        <v>2</v>
      </c>
      <c r="E4909" s="125">
        <v>3</v>
      </c>
      <c r="F4909" s="125">
        <v>245205.079318</v>
      </c>
      <c r="G4909" s="125">
        <v>2064.2388860000001</v>
      </c>
      <c r="H4909" s="125">
        <v>286457.57177799998</v>
      </c>
      <c r="I4909" s="125">
        <v>252111.308922</v>
      </c>
      <c r="J4909" s="125">
        <v>247269.31820400001</v>
      </c>
    </row>
    <row r="4910" spans="1:10" hidden="1" x14ac:dyDescent="0.25">
      <c r="A4910" s="125">
        <v>927496</v>
      </c>
      <c r="B4910" s="125">
        <v>2003</v>
      </c>
      <c r="C4910" s="125">
        <v>46</v>
      </c>
      <c r="D4910" s="125">
        <v>2</v>
      </c>
      <c r="E4910" s="125">
        <v>4</v>
      </c>
      <c r="F4910" s="125">
        <v>315119.63356400002</v>
      </c>
      <c r="G4910" s="125">
        <v>0</v>
      </c>
      <c r="H4910" s="125">
        <v>425059.89120000001</v>
      </c>
      <c r="I4910" s="125">
        <v>315521.957238</v>
      </c>
      <c r="J4910" s="125">
        <v>315119.63356400002</v>
      </c>
    </row>
    <row r="4911" spans="1:10" x14ac:dyDescent="0.25">
      <c r="A4911" s="125">
        <v>927497</v>
      </c>
      <c r="B4911" s="125">
        <v>2003</v>
      </c>
      <c r="C4911" s="125">
        <v>46</v>
      </c>
      <c r="D4911" s="125">
        <v>3</v>
      </c>
      <c r="E4911" s="125">
        <v>1</v>
      </c>
      <c r="F4911" s="129">
        <v>191916.95095699999</v>
      </c>
      <c r="G4911" s="129">
        <v>0</v>
      </c>
      <c r="H4911" s="129">
        <v>236630.568</v>
      </c>
      <c r="I4911" s="129">
        <v>192191.34732999999</v>
      </c>
      <c r="J4911" s="129">
        <v>191916.95095699999</v>
      </c>
    </row>
    <row r="4912" spans="1:10" hidden="1" x14ac:dyDescent="0.25">
      <c r="A4912" s="125">
        <v>927498</v>
      </c>
      <c r="B4912" s="125">
        <v>2003</v>
      </c>
      <c r="C4912" s="125">
        <v>46</v>
      </c>
      <c r="D4912" s="125">
        <v>3</v>
      </c>
      <c r="E4912" s="125">
        <v>2</v>
      </c>
      <c r="F4912" s="125">
        <v>172188.977056</v>
      </c>
      <c r="G4912" s="125">
        <v>4417.7465480000001</v>
      </c>
      <c r="H4912" s="125">
        <v>191916.95095699999</v>
      </c>
      <c r="I4912" s="125">
        <v>180843.34288700001</v>
      </c>
      <c r="J4912" s="125">
        <v>176606.723604</v>
      </c>
    </row>
    <row r="4913" spans="1:10" hidden="1" x14ac:dyDescent="0.25">
      <c r="A4913" s="125">
        <v>927499</v>
      </c>
      <c r="B4913" s="125">
        <v>2003</v>
      </c>
      <c r="C4913" s="125">
        <v>46</v>
      </c>
      <c r="D4913" s="125">
        <v>3</v>
      </c>
      <c r="E4913" s="125">
        <v>3</v>
      </c>
      <c r="F4913" s="125">
        <v>148661.72467299999</v>
      </c>
      <c r="G4913" s="125">
        <v>4411.4825810000002</v>
      </c>
      <c r="H4913" s="125">
        <v>172188.977056</v>
      </c>
      <c r="I4913" s="125">
        <v>157501.25731300001</v>
      </c>
      <c r="J4913" s="125">
        <v>153073.20725400001</v>
      </c>
    </row>
    <row r="4914" spans="1:10" hidden="1" x14ac:dyDescent="0.25">
      <c r="A4914" s="125">
        <v>927500</v>
      </c>
      <c r="B4914" s="125">
        <v>2003</v>
      </c>
      <c r="C4914" s="125">
        <v>46</v>
      </c>
      <c r="D4914" s="125">
        <v>3</v>
      </c>
      <c r="E4914" s="125">
        <v>4</v>
      </c>
      <c r="F4914" s="125">
        <v>198956.97936100001</v>
      </c>
      <c r="G4914" s="125">
        <v>0</v>
      </c>
      <c r="H4914" s="125">
        <v>245205.079318</v>
      </c>
      <c r="I4914" s="125">
        <v>199155.56542200001</v>
      </c>
      <c r="J4914" s="125">
        <v>198956.97936100001</v>
      </c>
    </row>
    <row r="4915" spans="1:10" x14ac:dyDescent="0.25">
      <c r="A4915" s="125">
        <v>927501</v>
      </c>
      <c r="B4915" s="125">
        <v>2003</v>
      </c>
      <c r="C4915" s="125">
        <v>46</v>
      </c>
      <c r="D4915" s="125">
        <v>4</v>
      </c>
      <c r="E4915" s="125">
        <v>1</v>
      </c>
      <c r="F4915" s="129">
        <v>71868.956435999993</v>
      </c>
      <c r="G4915" s="129">
        <v>0</v>
      </c>
      <c r="H4915" s="129">
        <v>90291.190499999997</v>
      </c>
      <c r="I4915" s="129">
        <v>79266.636140000002</v>
      </c>
      <c r="J4915" s="129">
        <v>71868.956435999993</v>
      </c>
    </row>
    <row r="4916" spans="1:10" hidden="1" x14ac:dyDescent="0.25">
      <c r="A4916" s="125">
        <v>927502</v>
      </c>
      <c r="B4916" s="125">
        <v>2003</v>
      </c>
      <c r="C4916" s="125">
        <v>46</v>
      </c>
      <c r="D4916" s="125">
        <v>4</v>
      </c>
      <c r="E4916" s="125">
        <v>2</v>
      </c>
      <c r="F4916" s="125">
        <v>46081.508274</v>
      </c>
      <c r="G4916" s="125">
        <v>8128.7744279999997</v>
      </c>
      <c r="H4916" s="125">
        <v>71868.956435999993</v>
      </c>
      <c r="I4916" s="125">
        <v>69245.739526999998</v>
      </c>
      <c r="J4916" s="125">
        <v>54210.282702999997</v>
      </c>
    </row>
    <row r="4917" spans="1:10" hidden="1" x14ac:dyDescent="0.25">
      <c r="A4917" s="125">
        <v>927503</v>
      </c>
      <c r="B4917" s="125">
        <v>2003</v>
      </c>
      <c r="C4917" s="125">
        <v>46</v>
      </c>
      <c r="D4917" s="125">
        <v>4</v>
      </c>
      <c r="E4917" s="125">
        <v>3</v>
      </c>
      <c r="F4917" s="125">
        <v>30210.222398999998</v>
      </c>
      <c r="G4917" s="125">
        <v>7824.4789920000003</v>
      </c>
      <c r="H4917" s="125">
        <v>46081.508274</v>
      </c>
      <c r="I4917" s="125">
        <v>43579.282375000003</v>
      </c>
      <c r="J4917" s="125">
        <v>38034.701391000002</v>
      </c>
    </row>
    <row r="4918" spans="1:10" hidden="1" x14ac:dyDescent="0.25">
      <c r="A4918" s="125">
        <v>927504</v>
      </c>
      <c r="B4918" s="125">
        <v>2003</v>
      </c>
      <c r="C4918" s="125">
        <v>46</v>
      </c>
      <c r="D4918" s="125">
        <v>4</v>
      </c>
      <c r="E4918" s="125">
        <v>4</v>
      </c>
      <c r="F4918" s="125">
        <v>121695.812961</v>
      </c>
      <c r="G4918" s="125">
        <v>0</v>
      </c>
      <c r="H4918" s="125">
        <v>148661.72467299999</v>
      </c>
      <c r="I4918" s="125">
        <v>130510.12809</v>
      </c>
      <c r="J4918" s="125">
        <v>121695.812961</v>
      </c>
    </row>
    <row r="4919" spans="1:10" x14ac:dyDescent="0.25">
      <c r="A4919" s="125">
        <v>927505</v>
      </c>
      <c r="B4919" s="125">
        <v>2003</v>
      </c>
      <c r="C4919" s="125">
        <v>46</v>
      </c>
      <c r="D4919" s="125">
        <v>5</v>
      </c>
      <c r="E4919" s="125">
        <v>1</v>
      </c>
      <c r="F4919" s="129">
        <v>14303.563550000001</v>
      </c>
      <c r="G4919" s="129">
        <v>0</v>
      </c>
      <c r="H4919" s="129">
        <v>17452.345499999999</v>
      </c>
      <c r="I4919" s="129">
        <v>16412.185708000001</v>
      </c>
      <c r="J4919" s="129">
        <v>14303.563550000001</v>
      </c>
    </row>
    <row r="4920" spans="1:10" hidden="1" x14ac:dyDescent="0.25">
      <c r="A4920" s="125">
        <v>927506</v>
      </c>
      <c r="B4920" s="125">
        <v>2003</v>
      </c>
      <c r="C4920" s="125">
        <v>46</v>
      </c>
      <c r="D4920" s="125">
        <v>5</v>
      </c>
      <c r="E4920" s="125">
        <v>2</v>
      </c>
      <c r="F4920" s="125">
        <v>7064.6163710000001</v>
      </c>
      <c r="G4920" s="125">
        <v>5978.7474620000003</v>
      </c>
      <c r="H4920" s="125">
        <v>14303.563550000001</v>
      </c>
      <c r="I4920" s="125">
        <v>14054.681543999999</v>
      </c>
      <c r="J4920" s="125">
        <v>13043.363832999999</v>
      </c>
    </row>
    <row r="4921" spans="1:10" hidden="1" x14ac:dyDescent="0.25">
      <c r="A4921" s="125">
        <v>927507</v>
      </c>
      <c r="B4921" s="125">
        <v>2003</v>
      </c>
      <c r="C4921" s="125">
        <v>46</v>
      </c>
      <c r="D4921" s="125">
        <v>5</v>
      </c>
      <c r="E4921" s="125">
        <v>3</v>
      </c>
      <c r="F4921" s="125">
        <v>0</v>
      </c>
      <c r="G4921" s="125">
        <v>6359.9494210000003</v>
      </c>
      <c r="H4921" s="125">
        <v>7064.6163710000001</v>
      </c>
      <c r="I4921" s="125">
        <v>6880.9363450000001</v>
      </c>
      <c r="J4921" s="125">
        <v>6359.9494210000003</v>
      </c>
    </row>
    <row r="4922" spans="1:10" hidden="1" x14ac:dyDescent="0.25">
      <c r="A4922" s="125">
        <v>927508</v>
      </c>
      <c r="B4922" s="125">
        <v>2003</v>
      </c>
      <c r="C4922" s="125">
        <v>46</v>
      </c>
      <c r="D4922" s="125">
        <v>5</v>
      </c>
      <c r="E4922" s="125">
        <v>4</v>
      </c>
      <c r="F4922" s="125">
        <v>25663.065511000001</v>
      </c>
      <c r="G4922" s="125">
        <v>0</v>
      </c>
      <c r="H4922" s="125">
        <v>30210.222398999998</v>
      </c>
      <c r="I4922" s="125">
        <v>28409.693144000001</v>
      </c>
      <c r="J4922" s="125">
        <v>25663.065511000001</v>
      </c>
    </row>
    <row r="4923" spans="1:10" x14ac:dyDescent="0.25">
      <c r="A4923" s="125">
        <v>927509</v>
      </c>
      <c r="B4923" s="125">
        <v>2003</v>
      </c>
      <c r="C4923" s="125">
        <v>47</v>
      </c>
      <c r="D4923" s="125">
        <v>2</v>
      </c>
      <c r="E4923" s="125">
        <v>1</v>
      </c>
      <c r="F4923" s="129">
        <v>1665326.3265140001</v>
      </c>
      <c r="G4923" s="129">
        <v>0</v>
      </c>
      <c r="H4923" s="129">
        <v>2246071.1652000002</v>
      </c>
      <c r="I4923" s="129">
        <v>1667258.6259280001</v>
      </c>
      <c r="J4923" s="129">
        <v>1665326.3265140001</v>
      </c>
    </row>
    <row r="4924" spans="1:10" hidden="1" x14ac:dyDescent="0.25">
      <c r="A4924" s="125">
        <v>927510</v>
      </c>
      <c r="B4924" s="125">
        <v>2003</v>
      </c>
      <c r="C4924" s="125">
        <v>47</v>
      </c>
      <c r="D4924" s="125">
        <v>2</v>
      </c>
      <c r="E4924" s="125">
        <v>2</v>
      </c>
      <c r="F4924" s="125">
        <v>1523233.08207</v>
      </c>
      <c r="G4924" s="125">
        <v>0</v>
      </c>
      <c r="H4924" s="125">
        <v>1665326.3265140001</v>
      </c>
      <c r="I4924" s="125">
        <v>1529435.6982700001</v>
      </c>
      <c r="J4924" s="125">
        <v>1523233.08207</v>
      </c>
    </row>
    <row r="4925" spans="1:10" hidden="1" x14ac:dyDescent="0.25">
      <c r="A4925" s="125">
        <v>927511</v>
      </c>
      <c r="B4925" s="125">
        <v>2003</v>
      </c>
      <c r="C4925" s="125">
        <v>47</v>
      </c>
      <c r="D4925" s="125">
        <v>2</v>
      </c>
      <c r="E4925" s="125">
        <v>3</v>
      </c>
      <c r="F4925" s="125">
        <v>1276359.686028</v>
      </c>
      <c r="G4925" s="125">
        <v>44360.194052999999</v>
      </c>
      <c r="H4925" s="125">
        <v>1523233.08207</v>
      </c>
      <c r="I4925" s="125">
        <v>1340597.4355299999</v>
      </c>
      <c r="J4925" s="125">
        <v>1320719.880081</v>
      </c>
    </row>
    <row r="4926" spans="1:10" hidden="1" x14ac:dyDescent="0.25">
      <c r="A4926" s="125">
        <v>927512</v>
      </c>
      <c r="B4926" s="125">
        <v>2003</v>
      </c>
      <c r="C4926" s="125">
        <v>47</v>
      </c>
      <c r="D4926" s="125">
        <v>2</v>
      </c>
      <c r="E4926" s="125">
        <v>4</v>
      </c>
      <c r="F4926" s="125">
        <v>1665872.51208</v>
      </c>
      <c r="G4926" s="125">
        <v>0</v>
      </c>
      <c r="H4926" s="125">
        <v>2246071.1652000002</v>
      </c>
      <c r="I4926" s="125">
        <v>1667258.6259280001</v>
      </c>
      <c r="J4926" s="125">
        <v>1665872.51208</v>
      </c>
    </row>
    <row r="4927" spans="1:10" x14ac:dyDescent="0.25">
      <c r="A4927" s="125">
        <v>927513</v>
      </c>
      <c r="B4927" s="125">
        <v>2003</v>
      </c>
      <c r="C4927" s="125">
        <v>47</v>
      </c>
      <c r="D4927" s="125">
        <v>3</v>
      </c>
      <c r="E4927" s="125">
        <v>1</v>
      </c>
      <c r="F4927" s="129">
        <v>523122.84018599999</v>
      </c>
      <c r="G4927" s="129">
        <v>0</v>
      </c>
      <c r="H4927" s="129">
        <v>645003.24214999995</v>
      </c>
      <c r="I4927" s="129">
        <v>523871.63327400002</v>
      </c>
      <c r="J4927" s="129">
        <v>523122.84018599999</v>
      </c>
    </row>
    <row r="4928" spans="1:10" hidden="1" x14ac:dyDescent="0.25">
      <c r="A4928" s="125">
        <v>927514</v>
      </c>
      <c r="B4928" s="125">
        <v>2003</v>
      </c>
      <c r="C4928" s="125">
        <v>47</v>
      </c>
      <c r="D4928" s="125">
        <v>3</v>
      </c>
      <c r="E4928" s="125">
        <v>2</v>
      </c>
      <c r="F4928" s="125">
        <v>489809.03493600001</v>
      </c>
      <c r="G4928" s="125">
        <v>0</v>
      </c>
      <c r="H4928" s="125">
        <v>523122.84018599999</v>
      </c>
      <c r="I4928" s="125">
        <v>492938.65230700001</v>
      </c>
      <c r="J4928" s="125">
        <v>489809.03493600001</v>
      </c>
    </row>
    <row r="4929" spans="1:10" hidden="1" x14ac:dyDescent="0.25">
      <c r="A4929" s="125">
        <v>927515</v>
      </c>
      <c r="B4929" s="125">
        <v>2003</v>
      </c>
      <c r="C4929" s="125">
        <v>47</v>
      </c>
      <c r="D4929" s="125">
        <v>3</v>
      </c>
      <c r="E4929" s="125">
        <v>3</v>
      </c>
      <c r="F4929" s="125">
        <v>375836.82124100003</v>
      </c>
      <c r="G4929" s="125">
        <v>55035.54739</v>
      </c>
      <c r="H4929" s="125">
        <v>489809.03493600001</v>
      </c>
      <c r="I4929" s="125">
        <v>448028.32425599999</v>
      </c>
      <c r="J4929" s="125">
        <v>430872.36863099999</v>
      </c>
    </row>
    <row r="4930" spans="1:10" hidden="1" x14ac:dyDescent="0.25">
      <c r="A4930" s="125">
        <v>927516</v>
      </c>
      <c r="B4930" s="125">
        <v>2003</v>
      </c>
      <c r="C4930" s="125">
        <v>47</v>
      </c>
      <c r="D4930" s="125">
        <v>3</v>
      </c>
      <c r="E4930" s="125">
        <v>4</v>
      </c>
      <c r="F4930" s="125">
        <v>1035451.574878</v>
      </c>
      <c r="G4930" s="125">
        <v>0</v>
      </c>
      <c r="H4930" s="125">
        <v>1276359.686028</v>
      </c>
      <c r="I4930" s="125">
        <v>1036659.336992</v>
      </c>
      <c r="J4930" s="125">
        <v>1035451.574878</v>
      </c>
    </row>
    <row r="4931" spans="1:10" x14ac:dyDescent="0.25">
      <c r="A4931" s="125">
        <v>927517</v>
      </c>
      <c r="B4931" s="125">
        <v>2003</v>
      </c>
      <c r="C4931" s="125">
        <v>47</v>
      </c>
      <c r="D4931" s="125">
        <v>4</v>
      </c>
      <c r="E4931" s="125">
        <v>1</v>
      </c>
      <c r="F4931" s="129">
        <v>728086.98847099999</v>
      </c>
      <c r="G4931" s="129">
        <v>0</v>
      </c>
      <c r="H4931" s="129">
        <v>830643.24239999999</v>
      </c>
      <c r="I4931" s="129">
        <v>729221.70250300004</v>
      </c>
      <c r="J4931" s="129">
        <v>728086.98847099999</v>
      </c>
    </row>
    <row r="4932" spans="1:10" hidden="1" x14ac:dyDescent="0.25">
      <c r="A4932" s="125">
        <v>927518</v>
      </c>
      <c r="B4932" s="125">
        <v>2003</v>
      </c>
      <c r="C4932" s="125">
        <v>47</v>
      </c>
      <c r="D4932" s="125">
        <v>4</v>
      </c>
      <c r="E4932" s="125">
        <v>2</v>
      </c>
      <c r="F4932" s="125">
        <v>675415.26911500003</v>
      </c>
      <c r="G4932" s="125">
        <v>0</v>
      </c>
      <c r="H4932" s="125">
        <v>728086.98847099999</v>
      </c>
      <c r="I4932" s="125">
        <v>701511.81339200004</v>
      </c>
      <c r="J4932" s="125">
        <v>675415.26911500003</v>
      </c>
    </row>
    <row r="4933" spans="1:10" hidden="1" x14ac:dyDescent="0.25">
      <c r="A4933" s="125">
        <v>927519</v>
      </c>
      <c r="B4933" s="125">
        <v>2003</v>
      </c>
      <c r="C4933" s="125">
        <v>47</v>
      </c>
      <c r="D4933" s="125">
        <v>4</v>
      </c>
      <c r="E4933" s="125">
        <v>3</v>
      </c>
      <c r="F4933" s="125">
        <v>265167.420935</v>
      </c>
      <c r="G4933" s="125">
        <v>300245.28602699999</v>
      </c>
      <c r="H4933" s="125">
        <v>675415.26911500003</v>
      </c>
      <c r="I4933" s="125">
        <v>638740.22000199999</v>
      </c>
      <c r="J4933" s="125">
        <v>565412.706962</v>
      </c>
    </row>
    <row r="4934" spans="1:10" hidden="1" x14ac:dyDescent="0.25">
      <c r="A4934" s="125">
        <v>927520</v>
      </c>
      <c r="B4934" s="125">
        <v>2003</v>
      </c>
      <c r="C4934" s="125">
        <v>47</v>
      </c>
      <c r="D4934" s="125">
        <v>4</v>
      </c>
      <c r="E4934" s="125">
        <v>4</v>
      </c>
      <c r="F4934" s="125">
        <v>329501.47350299999</v>
      </c>
      <c r="G4934" s="125">
        <v>0</v>
      </c>
      <c r="H4934" s="125">
        <v>375836.82124100003</v>
      </c>
      <c r="I4934" s="125">
        <v>329947.14536700002</v>
      </c>
      <c r="J4934" s="125">
        <v>329501.47350299999</v>
      </c>
    </row>
    <row r="4935" spans="1:10" x14ac:dyDescent="0.25">
      <c r="A4935" s="125">
        <v>927521</v>
      </c>
      <c r="B4935" s="125">
        <v>2003</v>
      </c>
      <c r="C4935" s="125">
        <v>47</v>
      </c>
      <c r="D4935" s="125">
        <v>5</v>
      </c>
      <c r="E4935" s="125">
        <v>1</v>
      </c>
      <c r="F4935" s="129">
        <v>186037.63899100001</v>
      </c>
      <c r="G4935" s="129">
        <v>0</v>
      </c>
      <c r="H4935" s="129">
        <v>205585.79500000001</v>
      </c>
      <c r="I4935" s="129">
        <v>193332.88161800001</v>
      </c>
      <c r="J4935" s="129">
        <v>186037.63899100001</v>
      </c>
    </row>
    <row r="4936" spans="1:10" hidden="1" x14ac:dyDescent="0.25">
      <c r="A4936" s="125">
        <v>927522</v>
      </c>
      <c r="B4936" s="125">
        <v>2003</v>
      </c>
      <c r="C4936" s="125">
        <v>47</v>
      </c>
      <c r="D4936" s="125">
        <v>5</v>
      </c>
      <c r="E4936" s="125">
        <v>2</v>
      </c>
      <c r="F4936" s="125">
        <v>176814.589958</v>
      </c>
      <c r="G4936" s="125">
        <v>0</v>
      </c>
      <c r="H4936" s="125">
        <v>186037.63899100001</v>
      </c>
      <c r="I4936" s="125">
        <v>182800.584072</v>
      </c>
      <c r="J4936" s="125">
        <v>176814.589958</v>
      </c>
    </row>
    <row r="4937" spans="1:10" hidden="1" x14ac:dyDescent="0.25">
      <c r="A4937" s="125">
        <v>927523</v>
      </c>
      <c r="B4937" s="125">
        <v>2003</v>
      </c>
      <c r="C4937" s="125">
        <v>47</v>
      </c>
      <c r="D4937" s="125">
        <v>5</v>
      </c>
      <c r="E4937" s="125">
        <v>3</v>
      </c>
      <c r="F4937" s="125">
        <v>0</v>
      </c>
      <c r="G4937" s="125">
        <v>152220.83119</v>
      </c>
      <c r="H4937" s="125">
        <v>176814.589958</v>
      </c>
      <c r="I4937" s="125">
        <v>172217.410619</v>
      </c>
      <c r="J4937" s="125">
        <v>152220.83119</v>
      </c>
    </row>
    <row r="4938" spans="1:10" hidden="1" x14ac:dyDescent="0.25">
      <c r="A4938" s="125">
        <v>927524</v>
      </c>
      <c r="B4938" s="125">
        <v>2003</v>
      </c>
      <c r="C4938" s="125">
        <v>47</v>
      </c>
      <c r="D4938" s="125">
        <v>5</v>
      </c>
      <c r="E4938" s="125">
        <v>4</v>
      </c>
      <c r="F4938" s="125">
        <v>242590.40186400001</v>
      </c>
      <c r="G4938" s="125">
        <v>0</v>
      </c>
      <c r="H4938" s="125">
        <v>265167.420935</v>
      </c>
      <c r="I4938" s="125">
        <v>249363.44264699999</v>
      </c>
      <c r="J4938" s="125">
        <v>242590.40186400001</v>
      </c>
    </row>
    <row r="4939" spans="1:10" x14ac:dyDescent="0.25">
      <c r="A4939" s="125">
        <v>927525</v>
      </c>
      <c r="B4939" s="125">
        <v>2003</v>
      </c>
      <c r="C4939" s="125">
        <v>48</v>
      </c>
      <c r="D4939" s="125">
        <v>2</v>
      </c>
      <c r="E4939" s="125">
        <v>1</v>
      </c>
      <c r="F4939" s="129">
        <v>51510.118734999996</v>
      </c>
      <c r="G4939" s="129">
        <v>0</v>
      </c>
      <c r="H4939" s="129">
        <v>69473.106</v>
      </c>
      <c r="I4939" s="129">
        <v>51569.886584</v>
      </c>
      <c r="J4939" s="129">
        <v>51510.118734999996</v>
      </c>
    </row>
    <row r="4940" spans="1:10" hidden="1" x14ac:dyDescent="0.25">
      <c r="A4940" s="125">
        <v>927526</v>
      </c>
      <c r="B4940" s="125">
        <v>2003</v>
      </c>
      <c r="C4940" s="125">
        <v>48</v>
      </c>
      <c r="D4940" s="125">
        <v>2</v>
      </c>
      <c r="E4940" s="125">
        <v>2</v>
      </c>
      <c r="F4940" s="125">
        <v>47115.040259000001</v>
      </c>
      <c r="G4940" s="125">
        <v>0</v>
      </c>
      <c r="H4940" s="125">
        <v>51510.118734999996</v>
      </c>
      <c r="I4940" s="125">
        <v>47306.893045999997</v>
      </c>
      <c r="J4940" s="125">
        <v>47115.040259000001</v>
      </c>
    </row>
    <row r="4941" spans="1:10" hidden="1" x14ac:dyDescent="0.25">
      <c r="A4941" s="125">
        <v>927527</v>
      </c>
      <c r="B4941" s="125">
        <v>2003</v>
      </c>
      <c r="C4941" s="125">
        <v>48</v>
      </c>
      <c r="D4941" s="125">
        <v>2</v>
      </c>
      <c r="E4941" s="125">
        <v>3</v>
      </c>
      <c r="F4941" s="125">
        <v>39478.863812000003</v>
      </c>
      <c r="G4941" s="125">
        <v>1372.0975980000001</v>
      </c>
      <c r="H4941" s="125">
        <v>47115.040259000001</v>
      </c>
      <c r="I4941" s="125">
        <v>41465.946931999999</v>
      </c>
      <c r="J4941" s="125">
        <v>40850.961410000004</v>
      </c>
    </row>
    <row r="4942" spans="1:10" hidden="1" x14ac:dyDescent="0.25">
      <c r="A4942" s="125">
        <v>927528</v>
      </c>
      <c r="B4942" s="125">
        <v>2003</v>
      </c>
      <c r="C4942" s="125">
        <v>48</v>
      </c>
      <c r="D4942" s="125">
        <v>2</v>
      </c>
      <c r="E4942" s="125">
        <v>4</v>
      </c>
      <c r="F4942" s="125">
        <v>51527.012771000002</v>
      </c>
      <c r="G4942" s="125">
        <v>0</v>
      </c>
      <c r="H4942" s="125">
        <v>69473.106</v>
      </c>
      <c r="I4942" s="125">
        <v>51569.886584</v>
      </c>
      <c r="J4942" s="125">
        <v>51527.012771000002</v>
      </c>
    </row>
    <row r="4943" spans="1:10" x14ac:dyDescent="0.25">
      <c r="A4943" s="125">
        <v>927529</v>
      </c>
      <c r="B4943" s="125">
        <v>2003</v>
      </c>
      <c r="C4943" s="125">
        <v>48</v>
      </c>
      <c r="D4943" s="125">
        <v>3</v>
      </c>
      <c r="E4943" s="125">
        <v>1</v>
      </c>
      <c r="F4943" s="129">
        <v>16194.814931000001</v>
      </c>
      <c r="G4943" s="129">
        <v>0</v>
      </c>
      <c r="H4943" s="129">
        <v>19967.9833</v>
      </c>
      <c r="I4943" s="129">
        <v>16217.996036</v>
      </c>
      <c r="J4943" s="129">
        <v>16194.814931000001</v>
      </c>
    </row>
    <row r="4944" spans="1:10" hidden="1" x14ac:dyDescent="0.25">
      <c r="A4944" s="125">
        <v>927530</v>
      </c>
      <c r="B4944" s="125">
        <v>2003</v>
      </c>
      <c r="C4944" s="125">
        <v>48</v>
      </c>
      <c r="D4944" s="125">
        <v>3</v>
      </c>
      <c r="E4944" s="125">
        <v>2</v>
      </c>
      <c r="F4944" s="125">
        <v>15163.487546</v>
      </c>
      <c r="G4944" s="125">
        <v>0</v>
      </c>
      <c r="H4944" s="125">
        <v>16194.814931000001</v>
      </c>
      <c r="I4944" s="125">
        <v>15260.374110000001</v>
      </c>
      <c r="J4944" s="125">
        <v>15163.487546</v>
      </c>
    </row>
    <row r="4945" spans="1:10" hidden="1" x14ac:dyDescent="0.25">
      <c r="A4945" s="125">
        <v>927531</v>
      </c>
      <c r="B4945" s="125">
        <v>2003</v>
      </c>
      <c r="C4945" s="125">
        <v>48</v>
      </c>
      <c r="D4945" s="125">
        <v>3</v>
      </c>
      <c r="E4945" s="125">
        <v>3</v>
      </c>
      <c r="F4945" s="125">
        <v>11617.843186</v>
      </c>
      <c r="G4945" s="125">
        <v>1701.255234</v>
      </c>
      <c r="H4945" s="125">
        <v>15163.487546</v>
      </c>
      <c r="I4945" s="125">
        <v>13870.042058999999</v>
      </c>
      <c r="J4945" s="125">
        <v>13319.09842</v>
      </c>
    </row>
    <row r="4946" spans="1:10" hidden="1" x14ac:dyDescent="0.25">
      <c r="A4946" s="125">
        <v>927532</v>
      </c>
      <c r="B4946" s="125">
        <v>2003</v>
      </c>
      <c r="C4946" s="125">
        <v>48</v>
      </c>
      <c r="D4946" s="125">
        <v>3</v>
      </c>
      <c r="E4946" s="125">
        <v>4</v>
      </c>
      <c r="F4946" s="125">
        <v>32027.376103999999</v>
      </c>
      <c r="G4946" s="125">
        <v>0</v>
      </c>
      <c r="H4946" s="125">
        <v>39478.863812000003</v>
      </c>
      <c r="I4946" s="125">
        <v>32064.733187999998</v>
      </c>
      <c r="J4946" s="125">
        <v>32027.376103999999</v>
      </c>
    </row>
    <row r="4947" spans="1:10" x14ac:dyDescent="0.25">
      <c r="A4947" s="125">
        <v>927533</v>
      </c>
      <c r="B4947" s="125">
        <v>2003</v>
      </c>
      <c r="C4947" s="125">
        <v>48</v>
      </c>
      <c r="D4947" s="125">
        <v>4</v>
      </c>
      <c r="E4947" s="125">
        <v>1</v>
      </c>
      <c r="F4947" s="129">
        <v>22523.159478000001</v>
      </c>
      <c r="G4947" s="129">
        <v>0</v>
      </c>
      <c r="H4947" s="129">
        <v>25695.707399999999</v>
      </c>
      <c r="I4947" s="129">
        <v>22558.261525999998</v>
      </c>
      <c r="J4947" s="129">
        <v>22523.159478000001</v>
      </c>
    </row>
    <row r="4948" spans="1:10" hidden="1" x14ac:dyDescent="0.25">
      <c r="A4948" s="125">
        <v>927534</v>
      </c>
      <c r="B4948" s="125">
        <v>2003</v>
      </c>
      <c r="C4948" s="125">
        <v>48</v>
      </c>
      <c r="D4948" s="125">
        <v>4</v>
      </c>
      <c r="E4948" s="125">
        <v>2</v>
      </c>
      <c r="F4948" s="125">
        <v>20893.775140000002</v>
      </c>
      <c r="G4948" s="125">
        <v>0</v>
      </c>
      <c r="H4948" s="125">
        <v>22523.159478000001</v>
      </c>
      <c r="I4948" s="125">
        <v>21701.064157000001</v>
      </c>
      <c r="J4948" s="125">
        <v>20893.775140000002</v>
      </c>
    </row>
    <row r="4949" spans="1:10" hidden="1" x14ac:dyDescent="0.25">
      <c r="A4949" s="125">
        <v>927535</v>
      </c>
      <c r="B4949" s="125">
        <v>2003</v>
      </c>
      <c r="C4949" s="125">
        <v>48</v>
      </c>
      <c r="D4949" s="125">
        <v>4</v>
      </c>
      <c r="E4949" s="125">
        <v>3</v>
      </c>
      <c r="F4949" s="125">
        <v>8200.2835909999994</v>
      </c>
      <c r="G4949" s="125">
        <v>9285.064069</v>
      </c>
      <c r="H4949" s="125">
        <v>20893.775140000002</v>
      </c>
      <c r="I4949" s="125">
        <v>19759.243149999998</v>
      </c>
      <c r="J4949" s="125">
        <v>17485.347659999999</v>
      </c>
    </row>
    <row r="4950" spans="1:10" hidden="1" x14ac:dyDescent="0.25">
      <c r="A4950" s="125">
        <v>927536</v>
      </c>
      <c r="B4950" s="125">
        <v>2003</v>
      </c>
      <c r="C4950" s="125">
        <v>48</v>
      </c>
      <c r="D4950" s="125">
        <v>4</v>
      </c>
      <c r="E4950" s="125">
        <v>4</v>
      </c>
      <c r="F4950" s="125">
        <v>10185.527953999999</v>
      </c>
      <c r="G4950" s="125">
        <v>0</v>
      </c>
      <c r="H4950" s="125">
        <v>11617.843186</v>
      </c>
      <c r="I4950" s="125">
        <v>10199.304533</v>
      </c>
      <c r="J4950" s="125">
        <v>10185.527953999999</v>
      </c>
    </row>
    <row r="4951" spans="1:10" x14ac:dyDescent="0.25">
      <c r="A4951" s="125">
        <v>927537</v>
      </c>
      <c r="B4951" s="125">
        <v>2003</v>
      </c>
      <c r="C4951" s="125">
        <v>48</v>
      </c>
      <c r="D4951" s="125">
        <v>5</v>
      </c>
      <c r="E4951" s="125">
        <v>1</v>
      </c>
      <c r="F4951" s="129">
        <v>5758.7030089999998</v>
      </c>
      <c r="G4951" s="129">
        <v>0</v>
      </c>
      <c r="H4951" s="129">
        <v>6363.8064999999997</v>
      </c>
      <c r="I4951" s="129">
        <v>5984.5236329999998</v>
      </c>
      <c r="J4951" s="129">
        <v>5758.7030089999998</v>
      </c>
    </row>
    <row r="4952" spans="1:10" hidden="1" x14ac:dyDescent="0.25">
      <c r="A4952" s="125">
        <v>927538</v>
      </c>
      <c r="B4952" s="125">
        <v>2003</v>
      </c>
      <c r="C4952" s="125">
        <v>48</v>
      </c>
      <c r="D4952" s="125">
        <v>5</v>
      </c>
      <c r="E4952" s="125">
        <v>2</v>
      </c>
      <c r="F4952" s="125">
        <v>5473.2080919999999</v>
      </c>
      <c r="G4952" s="125">
        <v>0</v>
      </c>
      <c r="H4952" s="125">
        <v>5758.7030089999998</v>
      </c>
      <c r="I4952" s="125">
        <v>5658.501577</v>
      </c>
      <c r="J4952" s="125">
        <v>5473.2080919999999</v>
      </c>
    </row>
    <row r="4953" spans="1:10" hidden="1" x14ac:dyDescent="0.25">
      <c r="A4953" s="125">
        <v>927539</v>
      </c>
      <c r="B4953" s="125">
        <v>2003</v>
      </c>
      <c r="C4953" s="125">
        <v>48</v>
      </c>
      <c r="D4953" s="125">
        <v>5</v>
      </c>
      <c r="E4953" s="125">
        <v>3</v>
      </c>
      <c r="F4953" s="125">
        <v>0</v>
      </c>
      <c r="G4953" s="125">
        <v>4703.8134330000003</v>
      </c>
      <c r="H4953" s="125">
        <v>5473.2080919999999</v>
      </c>
      <c r="I4953" s="125">
        <v>5330.9046820000003</v>
      </c>
      <c r="J4953" s="125">
        <v>4703.8134330000003</v>
      </c>
    </row>
    <row r="4954" spans="1:10" hidden="1" x14ac:dyDescent="0.25">
      <c r="A4954" s="125">
        <v>927540</v>
      </c>
      <c r="B4954" s="125">
        <v>2003</v>
      </c>
      <c r="C4954" s="125">
        <v>48</v>
      </c>
      <c r="D4954" s="125">
        <v>5</v>
      </c>
      <c r="E4954" s="125">
        <v>4</v>
      </c>
      <c r="F4954" s="125">
        <v>7502.090886</v>
      </c>
      <c r="G4954" s="125">
        <v>0</v>
      </c>
      <c r="H4954" s="125">
        <v>8200.2835909999994</v>
      </c>
      <c r="I4954" s="125">
        <v>7711.5466889999998</v>
      </c>
      <c r="J4954" s="125">
        <v>7502.090886</v>
      </c>
    </row>
    <row r="4955" spans="1:10" x14ac:dyDescent="0.25">
      <c r="A4955" s="125">
        <v>927541</v>
      </c>
      <c r="B4955" s="125">
        <v>2003</v>
      </c>
      <c r="C4955" s="125">
        <v>49</v>
      </c>
      <c r="D4955" s="125">
        <v>3</v>
      </c>
      <c r="E4955" s="125">
        <v>1</v>
      </c>
      <c r="F4955" s="129">
        <v>1423.966964</v>
      </c>
      <c r="G4955" s="129">
        <v>123.128602</v>
      </c>
      <c r="H4955" s="129">
        <v>1909.4251999999999</v>
      </c>
      <c r="I4955" s="129">
        <v>1550.835147</v>
      </c>
      <c r="J4955" s="129">
        <v>1547.095566</v>
      </c>
    </row>
    <row r="4956" spans="1:10" hidden="1" x14ac:dyDescent="0.25">
      <c r="A4956" s="125">
        <v>927542</v>
      </c>
      <c r="B4956" s="125">
        <v>2003</v>
      </c>
      <c r="C4956" s="125">
        <v>49</v>
      </c>
      <c r="D4956" s="125">
        <v>3</v>
      </c>
      <c r="E4956" s="125">
        <v>2</v>
      </c>
      <c r="F4956" s="125">
        <v>1330.875837</v>
      </c>
      <c r="G4956" s="125">
        <v>0</v>
      </c>
      <c r="H4956" s="125">
        <v>1423.966964</v>
      </c>
      <c r="I4956" s="125">
        <v>1341.8040699999999</v>
      </c>
      <c r="J4956" s="125">
        <v>1330.875837</v>
      </c>
    </row>
    <row r="4957" spans="1:10" hidden="1" x14ac:dyDescent="0.25">
      <c r="A4957" s="125">
        <v>927543</v>
      </c>
      <c r="B4957" s="125">
        <v>2003</v>
      </c>
      <c r="C4957" s="125">
        <v>49</v>
      </c>
      <c r="D4957" s="125">
        <v>3</v>
      </c>
      <c r="E4957" s="125">
        <v>3</v>
      </c>
      <c r="F4957" s="125">
        <v>1140.36725</v>
      </c>
      <c r="G4957" s="125">
        <v>0</v>
      </c>
      <c r="H4957" s="125">
        <v>1330.875837</v>
      </c>
      <c r="I4957" s="125">
        <v>1217.352128</v>
      </c>
      <c r="J4957" s="125">
        <v>1140.36725</v>
      </c>
    </row>
    <row r="4958" spans="1:10" hidden="1" x14ac:dyDescent="0.25">
      <c r="A4958" s="125">
        <v>927544</v>
      </c>
      <c r="B4958" s="125">
        <v>2003</v>
      </c>
      <c r="C4958" s="125">
        <v>49</v>
      </c>
      <c r="D4958" s="125">
        <v>3</v>
      </c>
      <c r="E4958" s="125">
        <v>4</v>
      </c>
      <c r="F4958" s="125">
        <v>1425.7177939999999</v>
      </c>
      <c r="G4958" s="125">
        <v>123.279994</v>
      </c>
      <c r="H4958" s="125">
        <v>1909.4251999999999</v>
      </c>
      <c r="I4958" s="125">
        <v>1550.835147</v>
      </c>
      <c r="J4958" s="125">
        <v>1548.9977879999999</v>
      </c>
    </row>
    <row r="4959" spans="1:10" x14ac:dyDescent="0.25">
      <c r="A4959" s="125">
        <v>927545</v>
      </c>
      <c r="B4959" s="125">
        <v>2003</v>
      </c>
      <c r="C4959" s="125">
        <v>49</v>
      </c>
      <c r="D4959" s="125">
        <v>4</v>
      </c>
      <c r="E4959" s="125">
        <v>1</v>
      </c>
      <c r="F4959" s="129">
        <v>608.07879800000001</v>
      </c>
      <c r="G4959" s="129">
        <v>610.69313699999998</v>
      </c>
      <c r="H4959" s="129">
        <v>1391.2671499999999</v>
      </c>
      <c r="I4959" s="129">
        <v>1221.393431</v>
      </c>
      <c r="J4959" s="129">
        <v>1218.7719340000001</v>
      </c>
    </row>
    <row r="4960" spans="1:10" hidden="1" x14ac:dyDescent="0.25">
      <c r="A4960" s="125">
        <v>927546</v>
      </c>
      <c r="B4960" s="125">
        <v>2003</v>
      </c>
      <c r="C4960" s="125">
        <v>49</v>
      </c>
      <c r="D4960" s="125">
        <v>4</v>
      </c>
      <c r="E4960" s="125">
        <v>2</v>
      </c>
      <c r="F4960" s="125">
        <v>513.90117399999997</v>
      </c>
      <c r="G4960" s="125">
        <v>0</v>
      </c>
      <c r="H4960" s="125">
        <v>608.07879800000001</v>
      </c>
      <c r="I4960" s="125">
        <v>585.88392199999998</v>
      </c>
      <c r="J4960" s="125">
        <v>513.90117399999997</v>
      </c>
    </row>
    <row r="4961" spans="1:10" hidden="1" x14ac:dyDescent="0.25">
      <c r="A4961" s="125">
        <v>927547</v>
      </c>
      <c r="B4961" s="125">
        <v>2003</v>
      </c>
      <c r="C4961" s="125">
        <v>49</v>
      </c>
      <c r="D4961" s="125">
        <v>4</v>
      </c>
      <c r="E4961" s="125">
        <v>3</v>
      </c>
      <c r="F4961" s="125">
        <v>411.22583600000002</v>
      </c>
      <c r="G4961" s="125">
        <v>0</v>
      </c>
      <c r="H4961" s="125">
        <v>513.90117399999997</v>
      </c>
      <c r="I4961" s="125">
        <v>485.99634099999997</v>
      </c>
      <c r="J4961" s="125">
        <v>411.22583600000002</v>
      </c>
    </row>
    <row r="4962" spans="1:10" hidden="1" x14ac:dyDescent="0.25">
      <c r="A4962" s="125">
        <v>927548</v>
      </c>
      <c r="B4962" s="125">
        <v>2003</v>
      </c>
      <c r="C4962" s="125">
        <v>49</v>
      </c>
      <c r="D4962" s="125">
        <v>4</v>
      </c>
      <c r="E4962" s="125">
        <v>4</v>
      </c>
      <c r="F4962" s="125">
        <v>498.56718000000001</v>
      </c>
      <c r="G4962" s="125">
        <v>500.710691</v>
      </c>
      <c r="H4962" s="125">
        <v>1140.36725</v>
      </c>
      <c r="I4962" s="125">
        <v>1001.128409</v>
      </c>
      <c r="J4962" s="125">
        <v>999.277871</v>
      </c>
    </row>
    <row r="4963" spans="1:10" x14ac:dyDescent="0.25">
      <c r="A4963" s="125">
        <v>927549</v>
      </c>
      <c r="B4963" s="125">
        <v>2003</v>
      </c>
      <c r="C4963" s="125">
        <v>49</v>
      </c>
      <c r="D4963" s="125">
        <v>5</v>
      </c>
      <c r="E4963" s="125">
        <v>1</v>
      </c>
      <c r="F4963" s="129">
        <v>33.256708000000003</v>
      </c>
      <c r="G4963" s="129">
        <v>626.758241</v>
      </c>
      <c r="H4963" s="129">
        <v>734.89729999999997</v>
      </c>
      <c r="I4963" s="129">
        <v>691.09742100000005</v>
      </c>
      <c r="J4963" s="129">
        <v>660.014949</v>
      </c>
    </row>
    <row r="4964" spans="1:10" hidden="1" x14ac:dyDescent="0.25">
      <c r="A4964" s="125">
        <v>927550</v>
      </c>
      <c r="B4964" s="125">
        <v>2003</v>
      </c>
      <c r="C4964" s="125">
        <v>49</v>
      </c>
      <c r="D4964" s="125">
        <v>5</v>
      </c>
      <c r="E4964" s="125">
        <v>2</v>
      </c>
      <c r="F4964" s="125">
        <v>26.445260999999999</v>
      </c>
      <c r="G4964" s="125">
        <v>0</v>
      </c>
      <c r="H4964" s="125">
        <v>33.256708000000003</v>
      </c>
      <c r="I4964" s="125">
        <v>32.678041</v>
      </c>
      <c r="J4964" s="125">
        <v>26.445260999999999</v>
      </c>
    </row>
    <row r="4965" spans="1:10" hidden="1" x14ac:dyDescent="0.25">
      <c r="A4965" s="125">
        <v>927551</v>
      </c>
      <c r="B4965" s="125">
        <v>2003</v>
      </c>
      <c r="C4965" s="125">
        <v>49</v>
      </c>
      <c r="D4965" s="125">
        <v>5</v>
      </c>
      <c r="E4965" s="125">
        <v>3</v>
      </c>
      <c r="F4965" s="125">
        <v>0</v>
      </c>
      <c r="G4965" s="125">
        <v>16.325866999999999</v>
      </c>
      <c r="H4965" s="125">
        <v>26.445260999999999</v>
      </c>
      <c r="I4965" s="125">
        <v>25.757684000000001</v>
      </c>
      <c r="J4965" s="125">
        <v>16.325866999999999</v>
      </c>
    </row>
    <row r="4966" spans="1:10" hidden="1" x14ac:dyDescent="0.25">
      <c r="A4966" s="125">
        <v>927552</v>
      </c>
      <c r="B4966" s="125">
        <v>2003</v>
      </c>
      <c r="C4966" s="125">
        <v>49</v>
      </c>
      <c r="D4966" s="125">
        <v>5</v>
      </c>
      <c r="E4966" s="125">
        <v>4</v>
      </c>
      <c r="F4966" s="125">
        <v>18.819963999999999</v>
      </c>
      <c r="G4966" s="125">
        <v>354.68235199999998</v>
      </c>
      <c r="H4966" s="125">
        <v>411.22583600000002</v>
      </c>
      <c r="I4966" s="125">
        <v>386.71677599999998</v>
      </c>
      <c r="J4966" s="125">
        <v>373.50231500000001</v>
      </c>
    </row>
    <row r="4967" spans="1:10" x14ac:dyDescent="0.25">
      <c r="A4967" s="125">
        <v>927553</v>
      </c>
      <c r="B4967" s="125">
        <v>2003</v>
      </c>
      <c r="C4967" s="125">
        <v>50</v>
      </c>
      <c r="D4967" s="125">
        <v>3</v>
      </c>
      <c r="E4967" s="125">
        <v>1</v>
      </c>
      <c r="F4967" s="129">
        <v>26977.829555</v>
      </c>
      <c r="G4967" s="129">
        <v>2332.7384139999999</v>
      </c>
      <c r="H4967" s="129">
        <v>36175.100200000001</v>
      </c>
      <c r="I4967" s="129">
        <v>29381.416381999999</v>
      </c>
      <c r="J4967" s="129">
        <v>29310.56797</v>
      </c>
    </row>
    <row r="4968" spans="1:10" hidden="1" x14ac:dyDescent="0.25">
      <c r="A4968" s="125">
        <v>927554</v>
      </c>
      <c r="B4968" s="125">
        <v>2003</v>
      </c>
      <c r="C4968" s="125">
        <v>50</v>
      </c>
      <c r="D4968" s="125">
        <v>3</v>
      </c>
      <c r="E4968" s="125">
        <v>2</v>
      </c>
      <c r="F4968" s="125">
        <v>25214.167458</v>
      </c>
      <c r="G4968" s="125">
        <v>0</v>
      </c>
      <c r="H4968" s="125">
        <v>26977.829555</v>
      </c>
      <c r="I4968" s="125">
        <v>25421.208790000001</v>
      </c>
      <c r="J4968" s="125">
        <v>25214.167458</v>
      </c>
    </row>
    <row r="4969" spans="1:10" hidden="1" x14ac:dyDescent="0.25">
      <c r="A4969" s="125">
        <v>927555</v>
      </c>
      <c r="B4969" s="125">
        <v>2003</v>
      </c>
      <c r="C4969" s="125">
        <v>50</v>
      </c>
      <c r="D4969" s="125">
        <v>3</v>
      </c>
      <c r="E4969" s="125">
        <v>3</v>
      </c>
      <c r="F4969" s="125">
        <v>21581.560085000001</v>
      </c>
      <c r="G4969" s="125">
        <v>0</v>
      </c>
      <c r="H4969" s="125">
        <v>25214.167458</v>
      </c>
      <c r="I4969" s="125">
        <v>23063.398974</v>
      </c>
      <c r="J4969" s="125">
        <v>21581.560085000001</v>
      </c>
    </row>
    <row r="4970" spans="1:10" hidden="1" x14ac:dyDescent="0.25">
      <c r="A4970" s="125">
        <v>927556</v>
      </c>
      <c r="B4970" s="125">
        <v>2003</v>
      </c>
      <c r="C4970" s="125">
        <v>50</v>
      </c>
      <c r="D4970" s="125">
        <v>3</v>
      </c>
      <c r="E4970" s="125">
        <v>4</v>
      </c>
      <c r="F4970" s="125">
        <v>27010.999983000002</v>
      </c>
      <c r="G4970" s="125">
        <v>2335.6066190000001</v>
      </c>
      <c r="H4970" s="125">
        <v>36175.100200000001</v>
      </c>
      <c r="I4970" s="125">
        <v>29381.416381999999</v>
      </c>
      <c r="J4970" s="125">
        <v>29346.606602</v>
      </c>
    </row>
    <row r="4971" spans="1:10" x14ac:dyDescent="0.25">
      <c r="A4971" s="125">
        <v>927557</v>
      </c>
      <c r="B4971" s="125">
        <v>2003</v>
      </c>
      <c r="C4971" s="125">
        <v>50</v>
      </c>
      <c r="D4971" s="125">
        <v>4</v>
      </c>
      <c r="E4971" s="125">
        <v>1</v>
      </c>
      <c r="F4971" s="129">
        <v>11549.145966</v>
      </c>
      <c r="G4971" s="129">
        <v>11598.799698999999</v>
      </c>
      <c r="H4971" s="129">
        <v>26424.120449999999</v>
      </c>
      <c r="I4971" s="129">
        <v>23197.735343</v>
      </c>
      <c r="J4971" s="129">
        <v>23147.945664999999</v>
      </c>
    </row>
    <row r="4972" spans="1:10" hidden="1" x14ac:dyDescent="0.25">
      <c r="A4972" s="125">
        <v>927558</v>
      </c>
      <c r="B4972" s="125">
        <v>2003</v>
      </c>
      <c r="C4972" s="125">
        <v>50</v>
      </c>
      <c r="D4972" s="125">
        <v>4</v>
      </c>
      <c r="E4972" s="125">
        <v>2</v>
      </c>
      <c r="F4972" s="125">
        <v>9760.4450230000002</v>
      </c>
      <c r="G4972" s="125">
        <v>0</v>
      </c>
      <c r="H4972" s="125">
        <v>11549.145966</v>
      </c>
      <c r="I4972" s="125">
        <v>11127.602139000001</v>
      </c>
      <c r="J4972" s="125">
        <v>9760.4450230000002</v>
      </c>
    </row>
    <row r="4973" spans="1:10" hidden="1" x14ac:dyDescent="0.25">
      <c r="A4973" s="125">
        <v>927559</v>
      </c>
      <c r="B4973" s="125">
        <v>2003</v>
      </c>
      <c r="C4973" s="125">
        <v>50</v>
      </c>
      <c r="D4973" s="125">
        <v>4</v>
      </c>
      <c r="E4973" s="125">
        <v>3</v>
      </c>
      <c r="F4973" s="125">
        <v>7810.348301</v>
      </c>
      <c r="G4973" s="125">
        <v>0</v>
      </c>
      <c r="H4973" s="125">
        <v>9760.4450230000002</v>
      </c>
      <c r="I4973" s="125">
        <v>9230.4528590000009</v>
      </c>
      <c r="J4973" s="125">
        <v>7810.348301</v>
      </c>
    </row>
    <row r="4974" spans="1:10" hidden="1" x14ac:dyDescent="0.25">
      <c r="A4974" s="125">
        <v>927560</v>
      </c>
      <c r="B4974" s="125">
        <v>2003</v>
      </c>
      <c r="C4974" s="125">
        <v>50</v>
      </c>
      <c r="D4974" s="125">
        <v>4</v>
      </c>
      <c r="E4974" s="125">
        <v>4</v>
      </c>
      <c r="F4974" s="125">
        <v>9435.4319230000001</v>
      </c>
      <c r="G4974" s="125">
        <v>9475.9980749999995</v>
      </c>
      <c r="H4974" s="125">
        <v>21581.560085000001</v>
      </c>
      <c r="I4974" s="125">
        <v>18946.451599</v>
      </c>
      <c r="J4974" s="125">
        <v>18911.429998</v>
      </c>
    </row>
    <row r="4975" spans="1:10" x14ac:dyDescent="0.25">
      <c r="A4975" s="125">
        <v>927561</v>
      </c>
      <c r="B4975" s="125">
        <v>2003</v>
      </c>
      <c r="C4975" s="125">
        <v>50</v>
      </c>
      <c r="D4975" s="125">
        <v>5</v>
      </c>
      <c r="E4975" s="125">
        <v>1</v>
      </c>
      <c r="F4975" s="129">
        <v>631.53078400000004</v>
      </c>
      <c r="G4975" s="129">
        <v>11901.873308</v>
      </c>
      <c r="H4975" s="129">
        <v>13955.388199999999</v>
      </c>
      <c r="I4975" s="129">
        <v>13123.647063</v>
      </c>
      <c r="J4975" s="129">
        <v>12533.404092000001</v>
      </c>
    </row>
    <row r="4976" spans="1:10" hidden="1" x14ac:dyDescent="0.25">
      <c r="A4976" s="125">
        <v>927562</v>
      </c>
      <c r="B4976" s="125">
        <v>2003</v>
      </c>
      <c r="C4976" s="125">
        <v>50</v>
      </c>
      <c r="D4976" s="125">
        <v>5</v>
      </c>
      <c r="E4976" s="125">
        <v>2</v>
      </c>
      <c r="F4976" s="125">
        <v>502.18429400000002</v>
      </c>
      <c r="G4976" s="125">
        <v>0</v>
      </c>
      <c r="H4976" s="125">
        <v>631.53078400000004</v>
      </c>
      <c r="I4976" s="125">
        <v>620.542148</v>
      </c>
      <c r="J4976" s="125">
        <v>502.18429400000002</v>
      </c>
    </row>
    <row r="4977" spans="1:10" hidden="1" x14ac:dyDescent="0.25">
      <c r="A4977" s="125">
        <v>927563</v>
      </c>
      <c r="B4977" s="125">
        <v>2003</v>
      </c>
      <c r="C4977" s="125">
        <v>50</v>
      </c>
      <c r="D4977" s="125">
        <v>5</v>
      </c>
      <c r="E4977" s="125">
        <v>3</v>
      </c>
      <c r="F4977" s="125">
        <v>0</v>
      </c>
      <c r="G4977" s="125">
        <v>310.02129600000001</v>
      </c>
      <c r="H4977" s="125">
        <v>502.18429400000002</v>
      </c>
      <c r="I4977" s="125">
        <v>489.12750199999999</v>
      </c>
      <c r="J4977" s="125">
        <v>310.02129600000001</v>
      </c>
    </row>
    <row r="4978" spans="1:10" hidden="1" x14ac:dyDescent="0.25">
      <c r="A4978" s="125">
        <v>927564</v>
      </c>
      <c r="B4978" s="125">
        <v>2003</v>
      </c>
      <c r="C4978" s="125">
        <v>50</v>
      </c>
      <c r="D4978" s="125">
        <v>5</v>
      </c>
      <c r="E4978" s="125">
        <v>4</v>
      </c>
      <c r="F4978" s="125">
        <v>357.44464199999999</v>
      </c>
      <c r="G4978" s="125">
        <v>6736.4267040000004</v>
      </c>
      <c r="H4978" s="125">
        <v>7810.348301</v>
      </c>
      <c r="I4978" s="125">
        <v>7344.8515420000003</v>
      </c>
      <c r="J4978" s="125">
        <v>7093.8713449999996</v>
      </c>
    </row>
    <row r="4979" spans="1:10" x14ac:dyDescent="0.25">
      <c r="A4979" s="125">
        <v>927565</v>
      </c>
      <c r="B4979" s="125">
        <v>2003</v>
      </c>
      <c r="C4979" s="125">
        <v>51</v>
      </c>
      <c r="D4979" s="125">
        <v>3</v>
      </c>
      <c r="E4979" s="125">
        <v>1</v>
      </c>
      <c r="F4979" s="129">
        <v>103749.00853399999</v>
      </c>
      <c r="G4979" s="129">
        <v>443.839653</v>
      </c>
      <c r="H4979" s="129">
        <v>128347.0083</v>
      </c>
      <c r="I4979" s="129">
        <v>104243.440141</v>
      </c>
      <c r="J4979" s="129">
        <v>104192.848187</v>
      </c>
    </row>
    <row r="4980" spans="1:10" hidden="1" x14ac:dyDescent="0.25">
      <c r="A4980" s="125">
        <v>927566</v>
      </c>
      <c r="B4980" s="125">
        <v>2003</v>
      </c>
      <c r="C4980" s="125">
        <v>51</v>
      </c>
      <c r="D4980" s="125">
        <v>3</v>
      </c>
      <c r="E4980" s="125">
        <v>2</v>
      </c>
      <c r="F4980" s="125">
        <v>97425.579868999994</v>
      </c>
      <c r="G4980" s="125">
        <v>0</v>
      </c>
      <c r="H4980" s="125">
        <v>103749.00853399999</v>
      </c>
      <c r="I4980" s="125">
        <v>97762.690740999999</v>
      </c>
      <c r="J4980" s="125">
        <v>97425.579868999994</v>
      </c>
    </row>
    <row r="4981" spans="1:10" hidden="1" x14ac:dyDescent="0.25">
      <c r="A4981" s="125">
        <v>927567</v>
      </c>
      <c r="B4981" s="125">
        <v>2003</v>
      </c>
      <c r="C4981" s="125">
        <v>51</v>
      </c>
      <c r="D4981" s="125">
        <v>3</v>
      </c>
      <c r="E4981" s="125">
        <v>3</v>
      </c>
      <c r="F4981" s="125">
        <v>87009.582735999997</v>
      </c>
      <c r="G4981" s="125">
        <v>0</v>
      </c>
      <c r="H4981" s="125">
        <v>97425.579868999994</v>
      </c>
      <c r="I4981" s="125">
        <v>89115.177905999997</v>
      </c>
      <c r="J4981" s="125">
        <v>87009.582735999997</v>
      </c>
    </row>
    <row r="4982" spans="1:10" hidden="1" x14ac:dyDescent="0.25">
      <c r="A4982" s="125">
        <v>927568</v>
      </c>
      <c r="B4982" s="125">
        <v>2003</v>
      </c>
      <c r="C4982" s="125">
        <v>51</v>
      </c>
      <c r="D4982" s="125">
        <v>3</v>
      </c>
      <c r="E4982" s="125">
        <v>4</v>
      </c>
      <c r="F4982" s="125">
        <v>103762.258717</v>
      </c>
      <c r="G4982" s="125">
        <v>443.89633700000002</v>
      </c>
      <c r="H4982" s="125">
        <v>128347.0083</v>
      </c>
      <c r="I4982" s="125">
        <v>104243.440141</v>
      </c>
      <c r="J4982" s="125">
        <v>104206.155054</v>
      </c>
    </row>
    <row r="4983" spans="1:10" x14ac:dyDescent="0.25">
      <c r="A4983" s="125">
        <v>927569</v>
      </c>
      <c r="B4983" s="125">
        <v>2003</v>
      </c>
      <c r="C4983" s="125">
        <v>51</v>
      </c>
      <c r="D4983" s="125">
        <v>4</v>
      </c>
      <c r="E4983" s="125">
        <v>1</v>
      </c>
      <c r="F4983" s="129">
        <v>23795.930468999999</v>
      </c>
      <c r="G4983" s="129">
        <v>18751.149568000001</v>
      </c>
      <c r="H4983" s="129">
        <v>50251.348899999997</v>
      </c>
      <c r="I4983" s="129">
        <v>44115.659199000002</v>
      </c>
      <c r="J4983" s="129">
        <v>42547.080037</v>
      </c>
    </row>
    <row r="4984" spans="1:10" hidden="1" x14ac:dyDescent="0.25">
      <c r="A4984" s="125">
        <v>927570</v>
      </c>
      <c r="B4984" s="125">
        <v>2003</v>
      </c>
      <c r="C4984" s="125">
        <v>51</v>
      </c>
      <c r="D4984" s="125">
        <v>4</v>
      </c>
      <c r="E4984" s="125">
        <v>2</v>
      </c>
      <c r="F4984" s="125">
        <v>21664.209294</v>
      </c>
      <c r="G4984" s="125">
        <v>0</v>
      </c>
      <c r="H4984" s="125">
        <v>23795.930468999999</v>
      </c>
      <c r="I4984" s="125">
        <v>22927.379007</v>
      </c>
      <c r="J4984" s="125">
        <v>21664.209294</v>
      </c>
    </row>
    <row r="4985" spans="1:10" hidden="1" x14ac:dyDescent="0.25">
      <c r="A4985" s="125">
        <v>927571</v>
      </c>
      <c r="B4985" s="125">
        <v>2003</v>
      </c>
      <c r="C4985" s="125">
        <v>51</v>
      </c>
      <c r="D4985" s="125">
        <v>4</v>
      </c>
      <c r="E4985" s="125">
        <v>3</v>
      </c>
      <c r="F4985" s="125">
        <v>18848.616129999999</v>
      </c>
      <c r="G4985" s="125">
        <v>0</v>
      </c>
      <c r="H4985" s="125">
        <v>21664.209294</v>
      </c>
      <c r="I4985" s="125">
        <v>20487.84273</v>
      </c>
      <c r="J4985" s="125">
        <v>18848.616129999999</v>
      </c>
    </row>
    <row r="4986" spans="1:10" hidden="1" x14ac:dyDescent="0.25">
      <c r="A4986" s="125">
        <v>927572</v>
      </c>
      <c r="B4986" s="125">
        <v>2003</v>
      </c>
      <c r="C4986" s="125">
        <v>51</v>
      </c>
      <c r="D4986" s="125">
        <v>4</v>
      </c>
      <c r="E4986" s="125">
        <v>4</v>
      </c>
      <c r="F4986" s="125">
        <v>42021.789622999997</v>
      </c>
      <c r="G4986" s="125">
        <v>33113.093155000002</v>
      </c>
      <c r="H4986" s="125">
        <v>87009.582735999997</v>
      </c>
      <c r="I4986" s="125">
        <v>76385.712683999998</v>
      </c>
      <c r="J4986" s="125">
        <v>75134.882777999999</v>
      </c>
    </row>
    <row r="4987" spans="1:10" x14ac:dyDescent="0.25">
      <c r="A4987" s="125">
        <v>927573</v>
      </c>
      <c r="B4987" s="125">
        <v>2003</v>
      </c>
      <c r="C4987" s="125">
        <v>51</v>
      </c>
      <c r="D4987" s="125">
        <v>5</v>
      </c>
      <c r="E4987" s="125">
        <v>1</v>
      </c>
      <c r="F4987" s="129">
        <v>1388.7368100000001</v>
      </c>
      <c r="G4987" s="129">
        <v>31893.544662</v>
      </c>
      <c r="H4987" s="129">
        <v>35405.918400000002</v>
      </c>
      <c r="I4987" s="129">
        <v>33295.725662999997</v>
      </c>
      <c r="J4987" s="129">
        <v>33282.281472000002</v>
      </c>
    </row>
    <row r="4988" spans="1:10" hidden="1" x14ac:dyDescent="0.25">
      <c r="A4988" s="125">
        <v>927574</v>
      </c>
      <c r="B4988" s="125">
        <v>2003</v>
      </c>
      <c r="C4988" s="125">
        <v>51</v>
      </c>
      <c r="D4988" s="125">
        <v>5</v>
      </c>
      <c r="E4988" s="125">
        <v>2</v>
      </c>
      <c r="F4988" s="125">
        <v>1087.751759</v>
      </c>
      <c r="G4988" s="125">
        <v>0</v>
      </c>
      <c r="H4988" s="125">
        <v>1388.7368100000001</v>
      </c>
      <c r="I4988" s="125">
        <v>1364.5727890000001</v>
      </c>
      <c r="J4988" s="125">
        <v>1087.751759</v>
      </c>
    </row>
    <row r="4989" spans="1:10" hidden="1" x14ac:dyDescent="0.25">
      <c r="A4989" s="125">
        <v>927575</v>
      </c>
      <c r="B4989" s="125">
        <v>2003</v>
      </c>
      <c r="C4989" s="125">
        <v>51</v>
      </c>
      <c r="D4989" s="125">
        <v>5</v>
      </c>
      <c r="E4989" s="125">
        <v>3</v>
      </c>
      <c r="F4989" s="125">
        <v>0</v>
      </c>
      <c r="G4989" s="125">
        <v>636.49035700000002</v>
      </c>
      <c r="H4989" s="125">
        <v>1087.751759</v>
      </c>
      <c r="I4989" s="125">
        <v>1059.4702130000001</v>
      </c>
      <c r="J4989" s="125">
        <v>636.49035700000002</v>
      </c>
    </row>
    <row r="4990" spans="1:10" hidden="1" x14ac:dyDescent="0.25">
      <c r="A4990" s="125">
        <v>927576</v>
      </c>
      <c r="B4990" s="125">
        <v>2003</v>
      </c>
      <c r="C4990" s="125">
        <v>51</v>
      </c>
      <c r="D4990" s="125">
        <v>5</v>
      </c>
      <c r="E4990" s="125">
        <v>4</v>
      </c>
      <c r="F4990" s="125">
        <v>739.07268299999998</v>
      </c>
      <c r="G4990" s="125">
        <v>16973.444829</v>
      </c>
      <c r="H4990" s="125">
        <v>18848.616129999999</v>
      </c>
      <c r="I4990" s="125">
        <v>17725.238609</v>
      </c>
      <c r="J4990" s="125">
        <v>17712.517511999999</v>
      </c>
    </row>
    <row r="4991" spans="1:10" x14ac:dyDescent="0.25">
      <c r="A4991" s="125">
        <v>927577</v>
      </c>
      <c r="B4991" s="125">
        <v>2003</v>
      </c>
      <c r="C4991" s="125">
        <v>52</v>
      </c>
      <c r="D4991" s="125">
        <v>3</v>
      </c>
      <c r="E4991" s="125">
        <v>1</v>
      </c>
      <c r="F4991" s="129">
        <v>155623.512801</v>
      </c>
      <c r="G4991" s="129">
        <v>665.75947900000006</v>
      </c>
      <c r="H4991" s="129">
        <v>192520.51245000001</v>
      </c>
      <c r="I4991" s="129">
        <v>156365.16021199999</v>
      </c>
      <c r="J4991" s="129">
        <v>156289.27228</v>
      </c>
    </row>
    <row r="4992" spans="1:10" hidden="1" x14ac:dyDescent="0.25">
      <c r="A4992" s="125">
        <v>927578</v>
      </c>
      <c r="B4992" s="125">
        <v>2003</v>
      </c>
      <c r="C4992" s="125">
        <v>52</v>
      </c>
      <c r="D4992" s="125">
        <v>3</v>
      </c>
      <c r="E4992" s="125">
        <v>2</v>
      </c>
      <c r="F4992" s="125">
        <v>146138.36980300001</v>
      </c>
      <c r="G4992" s="125">
        <v>0</v>
      </c>
      <c r="H4992" s="125">
        <v>155623.512801</v>
      </c>
      <c r="I4992" s="125">
        <v>146644.036112</v>
      </c>
      <c r="J4992" s="125">
        <v>146138.36980300001</v>
      </c>
    </row>
    <row r="4993" spans="1:10" hidden="1" x14ac:dyDescent="0.25">
      <c r="A4993" s="125">
        <v>927579</v>
      </c>
      <c r="B4993" s="125">
        <v>2003</v>
      </c>
      <c r="C4993" s="125">
        <v>52</v>
      </c>
      <c r="D4993" s="125">
        <v>3</v>
      </c>
      <c r="E4993" s="125">
        <v>3</v>
      </c>
      <c r="F4993" s="125">
        <v>130478.88804000001</v>
      </c>
      <c r="G4993" s="125">
        <v>0</v>
      </c>
      <c r="H4993" s="125">
        <v>146138.36980300001</v>
      </c>
      <c r="I4993" s="125">
        <v>133672.766859</v>
      </c>
      <c r="J4993" s="125">
        <v>130478.88804000001</v>
      </c>
    </row>
    <row r="4994" spans="1:10" hidden="1" x14ac:dyDescent="0.25">
      <c r="A4994" s="125">
        <v>927580</v>
      </c>
      <c r="B4994" s="125">
        <v>2003</v>
      </c>
      <c r="C4994" s="125">
        <v>52</v>
      </c>
      <c r="D4994" s="125">
        <v>3</v>
      </c>
      <c r="E4994" s="125">
        <v>4</v>
      </c>
      <c r="F4994" s="125">
        <v>155643.388075</v>
      </c>
      <c r="G4994" s="125">
        <v>665.84450600000002</v>
      </c>
      <c r="H4994" s="125">
        <v>192520.51245000001</v>
      </c>
      <c r="I4994" s="125">
        <v>156365.16021199999</v>
      </c>
      <c r="J4994" s="125">
        <v>156309.23258099999</v>
      </c>
    </row>
    <row r="4995" spans="1:10" x14ac:dyDescent="0.25">
      <c r="A4995" s="125">
        <v>927581</v>
      </c>
      <c r="B4995" s="125">
        <v>2003</v>
      </c>
      <c r="C4995" s="125">
        <v>52</v>
      </c>
      <c r="D4995" s="125">
        <v>4</v>
      </c>
      <c r="E4995" s="125">
        <v>1</v>
      </c>
      <c r="F4995" s="129">
        <v>35693.895703000002</v>
      </c>
      <c r="G4995" s="129">
        <v>28126.724352000001</v>
      </c>
      <c r="H4995" s="129">
        <v>75377.023350000003</v>
      </c>
      <c r="I4995" s="129">
        <v>66173.488798999999</v>
      </c>
      <c r="J4995" s="129">
        <v>63820.620054999999</v>
      </c>
    </row>
    <row r="4996" spans="1:10" hidden="1" x14ac:dyDescent="0.25">
      <c r="A4996" s="125">
        <v>927582</v>
      </c>
      <c r="B4996" s="125">
        <v>2003</v>
      </c>
      <c r="C4996" s="125">
        <v>52</v>
      </c>
      <c r="D4996" s="125">
        <v>4</v>
      </c>
      <c r="E4996" s="125">
        <v>2</v>
      </c>
      <c r="F4996" s="125">
        <v>32496.313942000001</v>
      </c>
      <c r="G4996" s="125">
        <v>0</v>
      </c>
      <c r="H4996" s="125">
        <v>35693.895703000002</v>
      </c>
      <c r="I4996" s="125">
        <v>34391.068509999997</v>
      </c>
      <c r="J4996" s="125">
        <v>32496.313942000001</v>
      </c>
    </row>
    <row r="4997" spans="1:10" hidden="1" x14ac:dyDescent="0.25">
      <c r="A4997" s="125">
        <v>927583</v>
      </c>
      <c r="B4997" s="125">
        <v>2003</v>
      </c>
      <c r="C4997" s="125">
        <v>52</v>
      </c>
      <c r="D4997" s="125">
        <v>4</v>
      </c>
      <c r="E4997" s="125">
        <v>3</v>
      </c>
      <c r="F4997" s="125">
        <v>28272.924195</v>
      </c>
      <c r="G4997" s="125">
        <v>0</v>
      </c>
      <c r="H4997" s="125">
        <v>32496.313942000001</v>
      </c>
      <c r="I4997" s="125">
        <v>30731.764094999999</v>
      </c>
      <c r="J4997" s="125">
        <v>28272.924195</v>
      </c>
    </row>
    <row r="4998" spans="1:10" hidden="1" x14ac:dyDescent="0.25">
      <c r="A4998" s="125">
        <v>927584</v>
      </c>
      <c r="B4998" s="125">
        <v>2003</v>
      </c>
      <c r="C4998" s="125">
        <v>52</v>
      </c>
      <c r="D4998" s="125">
        <v>4</v>
      </c>
      <c r="E4998" s="125">
        <v>4</v>
      </c>
      <c r="F4998" s="125">
        <v>63015.546231</v>
      </c>
      <c r="G4998" s="125">
        <v>49656.134859999998</v>
      </c>
      <c r="H4998" s="125">
        <v>130478.88804000001</v>
      </c>
      <c r="I4998" s="125">
        <v>114547.41581000001</v>
      </c>
      <c r="J4998" s="125">
        <v>112671.68109100001</v>
      </c>
    </row>
    <row r="4999" spans="1:10" x14ac:dyDescent="0.25">
      <c r="A4999" s="125">
        <v>927585</v>
      </c>
      <c r="B4999" s="125">
        <v>2003</v>
      </c>
      <c r="C4999" s="125">
        <v>52</v>
      </c>
      <c r="D4999" s="125">
        <v>5</v>
      </c>
      <c r="E4999" s="125">
        <v>1</v>
      </c>
      <c r="F4999" s="129">
        <v>2083.1052140000002</v>
      </c>
      <c r="G4999" s="129">
        <v>47840.316994000001</v>
      </c>
      <c r="H4999" s="129">
        <v>53108.8776</v>
      </c>
      <c r="I4999" s="129">
        <v>49943.588495000004</v>
      </c>
      <c r="J4999" s="129">
        <v>49923.422208000004</v>
      </c>
    </row>
    <row r="5000" spans="1:10" hidden="1" x14ac:dyDescent="0.25">
      <c r="A5000" s="125">
        <v>927586</v>
      </c>
      <c r="B5000" s="125">
        <v>2003</v>
      </c>
      <c r="C5000" s="125">
        <v>52</v>
      </c>
      <c r="D5000" s="125">
        <v>5</v>
      </c>
      <c r="E5000" s="125">
        <v>2</v>
      </c>
      <c r="F5000" s="125">
        <v>1631.627639</v>
      </c>
      <c r="G5000" s="125">
        <v>0</v>
      </c>
      <c r="H5000" s="125">
        <v>2083.1052140000002</v>
      </c>
      <c r="I5000" s="125">
        <v>2046.8591839999999</v>
      </c>
      <c r="J5000" s="125">
        <v>1631.627639</v>
      </c>
    </row>
    <row r="5001" spans="1:10" hidden="1" x14ac:dyDescent="0.25">
      <c r="A5001" s="125">
        <v>927587</v>
      </c>
      <c r="B5001" s="125">
        <v>2003</v>
      </c>
      <c r="C5001" s="125">
        <v>52</v>
      </c>
      <c r="D5001" s="125">
        <v>5</v>
      </c>
      <c r="E5001" s="125">
        <v>3</v>
      </c>
      <c r="F5001" s="125">
        <v>0</v>
      </c>
      <c r="G5001" s="125">
        <v>954.73553500000003</v>
      </c>
      <c r="H5001" s="125">
        <v>1631.627639</v>
      </c>
      <c r="I5001" s="125">
        <v>1589.20532</v>
      </c>
      <c r="J5001" s="125">
        <v>954.73553500000003</v>
      </c>
    </row>
    <row r="5002" spans="1:10" hidden="1" x14ac:dyDescent="0.25">
      <c r="A5002" s="125">
        <v>927588</v>
      </c>
      <c r="B5002" s="125">
        <v>2003</v>
      </c>
      <c r="C5002" s="125">
        <v>52</v>
      </c>
      <c r="D5002" s="125">
        <v>5</v>
      </c>
      <c r="E5002" s="125">
        <v>4</v>
      </c>
      <c r="F5002" s="125">
        <v>1108.6090240000001</v>
      </c>
      <c r="G5002" s="125">
        <v>25460.167243</v>
      </c>
      <c r="H5002" s="125">
        <v>28272.924195</v>
      </c>
      <c r="I5002" s="125">
        <v>26587.857913</v>
      </c>
      <c r="J5002" s="125">
        <v>26568.776268000001</v>
      </c>
    </row>
    <row r="5003" spans="1:10" x14ac:dyDescent="0.25">
      <c r="A5003" s="125">
        <v>927589</v>
      </c>
      <c r="B5003" s="125">
        <v>2003</v>
      </c>
      <c r="C5003" s="125">
        <v>53</v>
      </c>
      <c r="D5003" s="125">
        <v>2</v>
      </c>
      <c r="E5003" s="125">
        <v>1</v>
      </c>
      <c r="F5003" s="129">
        <v>6612.6850489999997</v>
      </c>
      <c r="G5003" s="129">
        <v>0</v>
      </c>
      <c r="H5003" s="129">
        <v>8933.1450000000004</v>
      </c>
      <c r="I5003" s="129">
        <v>6631.0735340000001</v>
      </c>
      <c r="J5003" s="129">
        <v>6612.6850489999997</v>
      </c>
    </row>
    <row r="5004" spans="1:10" hidden="1" x14ac:dyDescent="0.25">
      <c r="A5004" s="125">
        <v>927590</v>
      </c>
      <c r="B5004" s="125">
        <v>2003</v>
      </c>
      <c r="C5004" s="125">
        <v>53</v>
      </c>
      <c r="D5004" s="125">
        <v>2</v>
      </c>
      <c r="E5004" s="125">
        <v>2</v>
      </c>
      <c r="F5004" s="125">
        <v>6054.2583610000001</v>
      </c>
      <c r="G5004" s="125">
        <v>0</v>
      </c>
      <c r="H5004" s="125">
        <v>6612.6850489999997</v>
      </c>
      <c r="I5004" s="125">
        <v>6073.0899490000002</v>
      </c>
      <c r="J5004" s="125">
        <v>6054.2583610000001</v>
      </c>
    </row>
    <row r="5005" spans="1:10" hidden="1" x14ac:dyDescent="0.25">
      <c r="A5005" s="125">
        <v>927591</v>
      </c>
      <c r="B5005" s="125">
        <v>2003</v>
      </c>
      <c r="C5005" s="125">
        <v>53</v>
      </c>
      <c r="D5005" s="125">
        <v>2</v>
      </c>
      <c r="E5005" s="125">
        <v>3</v>
      </c>
      <c r="F5005" s="125">
        <v>4952.3711659999999</v>
      </c>
      <c r="G5005" s="125">
        <v>325.97064999999998</v>
      </c>
      <c r="H5005" s="125">
        <v>6054.2583610000001</v>
      </c>
      <c r="I5005" s="125">
        <v>5328.3527839999997</v>
      </c>
      <c r="J5005" s="125">
        <v>5278.3418160000001</v>
      </c>
    </row>
    <row r="5006" spans="1:10" hidden="1" x14ac:dyDescent="0.25">
      <c r="A5006" s="125">
        <v>927592</v>
      </c>
      <c r="B5006" s="125">
        <v>2003</v>
      </c>
      <c r="C5006" s="125">
        <v>53</v>
      </c>
      <c r="D5006" s="125">
        <v>2</v>
      </c>
      <c r="E5006" s="125">
        <v>4</v>
      </c>
      <c r="F5006" s="125">
        <v>6622.6830810000001</v>
      </c>
      <c r="G5006" s="125">
        <v>0</v>
      </c>
      <c r="H5006" s="125">
        <v>8933.1450000000004</v>
      </c>
      <c r="I5006" s="125">
        <v>6631.0735340000001</v>
      </c>
      <c r="J5006" s="125">
        <v>6622.6830810000001</v>
      </c>
    </row>
    <row r="5007" spans="1:10" x14ac:dyDescent="0.25">
      <c r="A5007" s="125">
        <v>927593</v>
      </c>
      <c r="B5007" s="125">
        <v>2003</v>
      </c>
      <c r="C5007" s="125">
        <v>53</v>
      </c>
      <c r="D5007" s="125">
        <v>3</v>
      </c>
      <c r="E5007" s="125">
        <v>1</v>
      </c>
      <c r="F5007" s="129">
        <v>3877.6374970000002</v>
      </c>
      <c r="G5007" s="129">
        <v>0</v>
      </c>
      <c r="H5007" s="129">
        <v>4787.28</v>
      </c>
      <c r="I5007" s="129">
        <v>3888.2288159999998</v>
      </c>
      <c r="J5007" s="129">
        <v>3877.6374970000002</v>
      </c>
    </row>
    <row r="5008" spans="1:10" hidden="1" x14ac:dyDescent="0.25">
      <c r="A5008" s="125">
        <v>927594</v>
      </c>
      <c r="B5008" s="125">
        <v>2003</v>
      </c>
      <c r="C5008" s="125">
        <v>53</v>
      </c>
      <c r="D5008" s="125">
        <v>3</v>
      </c>
      <c r="E5008" s="125">
        <v>2</v>
      </c>
      <c r="F5008" s="125">
        <v>3613.3872040000001</v>
      </c>
      <c r="G5008" s="125">
        <v>0</v>
      </c>
      <c r="H5008" s="125">
        <v>3877.6374970000002</v>
      </c>
      <c r="I5008" s="125">
        <v>3653.897813</v>
      </c>
      <c r="J5008" s="125">
        <v>3613.3872040000001</v>
      </c>
    </row>
    <row r="5009" spans="1:10" hidden="1" x14ac:dyDescent="0.25">
      <c r="A5009" s="125">
        <v>927595</v>
      </c>
      <c r="B5009" s="125">
        <v>2003</v>
      </c>
      <c r="C5009" s="125">
        <v>53</v>
      </c>
      <c r="D5009" s="125">
        <v>3</v>
      </c>
      <c r="E5009" s="125">
        <v>3</v>
      </c>
      <c r="F5009" s="125">
        <v>2477.1792350000001</v>
      </c>
      <c r="G5009" s="125">
        <v>630.07823499999995</v>
      </c>
      <c r="H5009" s="125">
        <v>3613.3872040000001</v>
      </c>
      <c r="I5009" s="125">
        <v>3305.1652760000002</v>
      </c>
      <c r="J5009" s="125">
        <v>3107.25747</v>
      </c>
    </row>
    <row r="5010" spans="1:10" hidden="1" x14ac:dyDescent="0.25">
      <c r="A5010" s="125">
        <v>927596</v>
      </c>
      <c r="B5010" s="125">
        <v>2003</v>
      </c>
      <c r="C5010" s="125">
        <v>53</v>
      </c>
      <c r="D5010" s="125">
        <v>3</v>
      </c>
      <c r="E5010" s="125">
        <v>4</v>
      </c>
      <c r="F5010" s="125">
        <v>4016.3057739999999</v>
      </c>
      <c r="G5010" s="125">
        <v>0</v>
      </c>
      <c r="H5010" s="125">
        <v>4952.3711659999999</v>
      </c>
      <c r="I5010" s="125">
        <v>4022.315861</v>
      </c>
      <c r="J5010" s="125">
        <v>4016.3057739999999</v>
      </c>
    </row>
    <row r="5011" spans="1:10" x14ac:dyDescent="0.25">
      <c r="A5011" s="125">
        <v>927597</v>
      </c>
      <c r="B5011" s="125">
        <v>2003</v>
      </c>
      <c r="C5011" s="125">
        <v>53</v>
      </c>
      <c r="D5011" s="125">
        <v>4</v>
      </c>
      <c r="E5011" s="125">
        <v>1</v>
      </c>
      <c r="F5011" s="129">
        <v>1945.437584</v>
      </c>
      <c r="G5011" s="129">
        <v>0</v>
      </c>
      <c r="H5011" s="129">
        <v>2236.2600000000002</v>
      </c>
      <c r="I5011" s="129">
        <v>1963.2126539999999</v>
      </c>
      <c r="J5011" s="129">
        <v>1945.437584</v>
      </c>
    </row>
    <row r="5012" spans="1:10" hidden="1" x14ac:dyDescent="0.25">
      <c r="A5012" s="125">
        <v>927598</v>
      </c>
      <c r="B5012" s="125">
        <v>2003</v>
      </c>
      <c r="C5012" s="125">
        <v>53</v>
      </c>
      <c r="D5012" s="125">
        <v>4</v>
      </c>
      <c r="E5012" s="125">
        <v>2</v>
      </c>
      <c r="F5012" s="125">
        <v>1776.167561</v>
      </c>
      <c r="G5012" s="125">
        <v>0</v>
      </c>
      <c r="H5012" s="125">
        <v>1945.437584</v>
      </c>
      <c r="I5012" s="125">
        <v>1874.429112</v>
      </c>
      <c r="J5012" s="125">
        <v>1776.167561</v>
      </c>
    </row>
    <row r="5013" spans="1:10" hidden="1" x14ac:dyDescent="0.25">
      <c r="A5013" s="125">
        <v>927599</v>
      </c>
      <c r="B5013" s="125">
        <v>2003</v>
      </c>
      <c r="C5013" s="125">
        <v>53</v>
      </c>
      <c r="D5013" s="125">
        <v>4</v>
      </c>
      <c r="E5013" s="125">
        <v>3</v>
      </c>
      <c r="F5013" s="125">
        <v>504.98139800000001</v>
      </c>
      <c r="G5013" s="125">
        <v>982.39396599999998</v>
      </c>
      <c r="H5013" s="125">
        <v>1776.167561</v>
      </c>
      <c r="I5013" s="125">
        <v>1679.7216619999999</v>
      </c>
      <c r="J5013" s="125">
        <v>1487.375364</v>
      </c>
    </row>
    <row r="5014" spans="1:10" hidden="1" x14ac:dyDescent="0.25">
      <c r="A5014" s="125">
        <v>927600</v>
      </c>
      <c r="B5014" s="125">
        <v>2003</v>
      </c>
      <c r="C5014" s="125">
        <v>53</v>
      </c>
      <c r="D5014" s="125">
        <v>4</v>
      </c>
      <c r="E5014" s="125">
        <v>4</v>
      </c>
      <c r="F5014" s="125">
        <v>2160.5626929999999</v>
      </c>
      <c r="G5014" s="125">
        <v>0</v>
      </c>
      <c r="H5014" s="125">
        <v>2477.1792350000001</v>
      </c>
      <c r="I5014" s="125">
        <v>2174.7156500000001</v>
      </c>
      <c r="J5014" s="125">
        <v>2160.5626929999999</v>
      </c>
    </row>
    <row r="5015" spans="1:10" x14ac:dyDescent="0.25">
      <c r="A5015" s="125">
        <v>927601</v>
      </c>
      <c r="B5015" s="125">
        <v>2003</v>
      </c>
      <c r="C5015" s="125">
        <v>53</v>
      </c>
      <c r="D5015" s="125">
        <v>5</v>
      </c>
      <c r="E5015" s="125">
        <v>1</v>
      </c>
      <c r="F5015" s="129">
        <v>351.005988</v>
      </c>
      <c r="G5015" s="129">
        <v>0</v>
      </c>
      <c r="H5015" s="129">
        <v>419.98500000000001</v>
      </c>
      <c r="I5015" s="129">
        <v>394.95389399999999</v>
      </c>
      <c r="J5015" s="129">
        <v>351.005988</v>
      </c>
    </row>
    <row r="5016" spans="1:10" hidden="1" x14ac:dyDescent="0.25">
      <c r="A5016" s="125">
        <v>927602</v>
      </c>
      <c r="B5016" s="125">
        <v>2003</v>
      </c>
      <c r="C5016" s="125">
        <v>53</v>
      </c>
      <c r="D5016" s="125">
        <v>5</v>
      </c>
      <c r="E5016" s="125">
        <v>2</v>
      </c>
      <c r="F5016" s="125">
        <v>344.18949400000002</v>
      </c>
      <c r="G5016" s="125">
        <v>0</v>
      </c>
      <c r="H5016" s="125">
        <v>351.005988</v>
      </c>
      <c r="I5016" s="125">
        <v>344.898484</v>
      </c>
      <c r="J5016" s="125">
        <v>344.18949400000002</v>
      </c>
    </row>
    <row r="5017" spans="1:10" hidden="1" x14ac:dyDescent="0.25">
      <c r="A5017" s="125">
        <v>927603</v>
      </c>
      <c r="B5017" s="125">
        <v>2003</v>
      </c>
      <c r="C5017" s="125">
        <v>53</v>
      </c>
      <c r="D5017" s="125">
        <v>5</v>
      </c>
      <c r="E5017" s="125">
        <v>3</v>
      </c>
      <c r="F5017" s="125">
        <v>0</v>
      </c>
      <c r="G5017" s="125">
        <v>294.75444900000002</v>
      </c>
      <c r="H5017" s="125">
        <v>344.18949400000002</v>
      </c>
      <c r="I5017" s="125">
        <v>335.240567</v>
      </c>
      <c r="J5017" s="125">
        <v>294.75444900000002</v>
      </c>
    </row>
    <row r="5018" spans="1:10" hidden="1" x14ac:dyDescent="0.25">
      <c r="A5018" s="125">
        <v>927604</v>
      </c>
      <c r="B5018" s="125">
        <v>2003</v>
      </c>
      <c r="C5018" s="125">
        <v>53</v>
      </c>
      <c r="D5018" s="125">
        <v>5</v>
      </c>
      <c r="E5018" s="125">
        <v>4</v>
      </c>
      <c r="F5018" s="125">
        <v>437.02470699999998</v>
      </c>
      <c r="G5018" s="125">
        <v>0</v>
      </c>
      <c r="H5018" s="125">
        <v>504.98139800000001</v>
      </c>
      <c r="I5018" s="125">
        <v>474.88450699999999</v>
      </c>
      <c r="J5018" s="125">
        <v>437.02470699999998</v>
      </c>
    </row>
    <row r="5019" spans="1:10" x14ac:dyDescent="0.25">
      <c r="A5019" s="125">
        <v>927605</v>
      </c>
      <c r="B5019" s="125">
        <v>2003</v>
      </c>
      <c r="C5019" s="125">
        <v>54</v>
      </c>
      <c r="D5019" s="125">
        <v>2</v>
      </c>
      <c r="E5019" s="125">
        <v>1</v>
      </c>
      <c r="F5019" s="129">
        <v>348.70169800000002</v>
      </c>
      <c r="G5019" s="129">
        <v>0</v>
      </c>
      <c r="H5019" s="129">
        <v>471.06475</v>
      </c>
      <c r="I5019" s="129">
        <v>349.67136399999998</v>
      </c>
      <c r="J5019" s="129">
        <v>348.70169800000002</v>
      </c>
    </row>
    <row r="5020" spans="1:10" hidden="1" x14ac:dyDescent="0.25">
      <c r="A5020" s="125">
        <v>927606</v>
      </c>
      <c r="B5020" s="125">
        <v>2003</v>
      </c>
      <c r="C5020" s="125">
        <v>54</v>
      </c>
      <c r="D5020" s="125">
        <v>2</v>
      </c>
      <c r="E5020" s="125">
        <v>2</v>
      </c>
      <c r="F5020" s="125">
        <v>319.25460800000002</v>
      </c>
      <c r="G5020" s="125">
        <v>0</v>
      </c>
      <c r="H5020" s="125">
        <v>348.70169800000002</v>
      </c>
      <c r="I5020" s="125">
        <v>320.24763899999999</v>
      </c>
      <c r="J5020" s="125">
        <v>319.25460800000002</v>
      </c>
    </row>
    <row r="5021" spans="1:10" hidden="1" x14ac:dyDescent="0.25">
      <c r="A5021" s="125">
        <v>927607</v>
      </c>
      <c r="B5021" s="125">
        <v>2003</v>
      </c>
      <c r="C5021" s="125">
        <v>54</v>
      </c>
      <c r="D5021" s="125">
        <v>2</v>
      </c>
      <c r="E5021" s="125">
        <v>3</v>
      </c>
      <c r="F5021" s="125">
        <v>261.14962700000001</v>
      </c>
      <c r="G5021" s="125">
        <v>17.189163000000001</v>
      </c>
      <c r="H5021" s="125">
        <v>319.25460800000002</v>
      </c>
      <c r="I5021" s="125">
        <v>280.97597999999999</v>
      </c>
      <c r="J5021" s="125">
        <v>278.33879000000002</v>
      </c>
    </row>
    <row r="5022" spans="1:10" hidden="1" x14ac:dyDescent="0.25">
      <c r="A5022" s="125">
        <v>927608</v>
      </c>
      <c r="B5022" s="125">
        <v>2003</v>
      </c>
      <c r="C5022" s="125">
        <v>54</v>
      </c>
      <c r="D5022" s="125">
        <v>2</v>
      </c>
      <c r="E5022" s="125">
        <v>4</v>
      </c>
      <c r="F5022" s="125">
        <v>349.22891700000002</v>
      </c>
      <c r="G5022" s="125">
        <v>0</v>
      </c>
      <c r="H5022" s="125">
        <v>471.06475</v>
      </c>
      <c r="I5022" s="125">
        <v>349.67136399999998</v>
      </c>
      <c r="J5022" s="125">
        <v>349.22891700000002</v>
      </c>
    </row>
    <row r="5023" spans="1:10" x14ac:dyDescent="0.25">
      <c r="A5023" s="125">
        <v>927609</v>
      </c>
      <c r="B5023" s="125">
        <v>2003</v>
      </c>
      <c r="C5023" s="125">
        <v>54</v>
      </c>
      <c r="D5023" s="125">
        <v>3</v>
      </c>
      <c r="E5023" s="125">
        <v>1</v>
      </c>
      <c r="F5023" s="129">
        <v>204.47651300000001</v>
      </c>
      <c r="G5023" s="129">
        <v>0</v>
      </c>
      <c r="H5023" s="129">
        <v>252.44399999999999</v>
      </c>
      <c r="I5023" s="129">
        <v>205.03501700000001</v>
      </c>
      <c r="J5023" s="129">
        <v>204.47651300000001</v>
      </c>
    </row>
    <row r="5024" spans="1:10" hidden="1" x14ac:dyDescent="0.25">
      <c r="A5024" s="125">
        <v>927610</v>
      </c>
      <c r="B5024" s="125">
        <v>2003</v>
      </c>
      <c r="C5024" s="125">
        <v>54</v>
      </c>
      <c r="D5024" s="125">
        <v>3</v>
      </c>
      <c r="E5024" s="125">
        <v>2</v>
      </c>
      <c r="F5024" s="125">
        <v>190.54200299999999</v>
      </c>
      <c r="G5024" s="125">
        <v>0</v>
      </c>
      <c r="H5024" s="125">
        <v>204.47651300000001</v>
      </c>
      <c r="I5024" s="125">
        <v>192.67821799999999</v>
      </c>
      <c r="J5024" s="125">
        <v>190.54200299999999</v>
      </c>
    </row>
    <row r="5025" spans="1:10" hidden="1" x14ac:dyDescent="0.25">
      <c r="A5025" s="125">
        <v>927611</v>
      </c>
      <c r="B5025" s="125">
        <v>2003</v>
      </c>
      <c r="C5025" s="125">
        <v>54</v>
      </c>
      <c r="D5025" s="125">
        <v>3</v>
      </c>
      <c r="E5025" s="125">
        <v>3</v>
      </c>
      <c r="F5025" s="125">
        <v>130.62721099999999</v>
      </c>
      <c r="G5025" s="125">
        <v>33.225436999999999</v>
      </c>
      <c r="H5025" s="125">
        <v>190.54200299999999</v>
      </c>
      <c r="I5025" s="125">
        <v>174.28877</v>
      </c>
      <c r="J5025" s="125">
        <v>163.85264799999999</v>
      </c>
    </row>
    <row r="5026" spans="1:10" hidden="1" x14ac:dyDescent="0.25">
      <c r="A5026" s="125">
        <v>927612</v>
      </c>
      <c r="B5026" s="125">
        <v>2003</v>
      </c>
      <c r="C5026" s="125">
        <v>54</v>
      </c>
      <c r="D5026" s="125">
        <v>3</v>
      </c>
      <c r="E5026" s="125">
        <v>4</v>
      </c>
      <c r="F5026" s="125">
        <v>211.788802</v>
      </c>
      <c r="G5026" s="125">
        <v>0</v>
      </c>
      <c r="H5026" s="125">
        <v>261.14962700000001</v>
      </c>
      <c r="I5026" s="125">
        <v>212.105727</v>
      </c>
      <c r="J5026" s="125">
        <v>211.788802</v>
      </c>
    </row>
    <row r="5027" spans="1:10" x14ac:dyDescent="0.25">
      <c r="A5027" s="125">
        <v>927613</v>
      </c>
      <c r="B5027" s="125">
        <v>2003</v>
      </c>
      <c r="C5027" s="125">
        <v>54</v>
      </c>
      <c r="D5027" s="125">
        <v>4</v>
      </c>
      <c r="E5027" s="125">
        <v>1</v>
      </c>
      <c r="F5027" s="129">
        <v>102.587282</v>
      </c>
      <c r="G5027" s="129">
        <v>0</v>
      </c>
      <c r="H5027" s="129">
        <v>117.923</v>
      </c>
      <c r="I5027" s="129">
        <v>103.524602</v>
      </c>
      <c r="J5027" s="129">
        <v>102.587282</v>
      </c>
    </row>
    <row r="5028" spans="1:10" hidden="1" x14ac:dyDescent="0.25">
      <c r="A5028" s="125">
        <v>927614</v>
      </c>
      <c r="B5028" s="125">
        <v>2003</v>
      </c>
      <c r="C5028" s="125">
        <v>54</v>
      </c>
      <c r="D5028" s="125">
        <v>4</v>
      </c>
      <c r="E5028" s="125">
        <v>2</v>
      </c>
      <c r="F5028" s="125">
        <v>93.661294999999996</v>
      </c>
      <c r="G5028" s="125">
        <v>0</v>
      </c>
      <c r="H5028" s="125">
        <v>102.587282</v>
      </c>
      <c r="I5028" s="125">
        <v>98.842847000000006</v>
      </c>
      <c r="J5028" s="125">
        <v>93.661294999999996</v>
      </c>
    </row>
    <row r="5029" spans="1:10" hidden="1" x14ac:dyDescent="0.25">
      <c r="A5029" s="125">
        <v>927615</v>
      </c>
      <c r="B5029" s="125">
        <v>2003</v>
      </c>
      <c r="C5029" s="125">
        <v>54</v>
      </c>
      <c r="D5029" s="125">
        <v>4</v>
      </c>
      <c r="E5029" s="125">
        <v>3</v>
      </c>
      <c r="F5029" s="125">
        <v>26.628799999999998</v>
      </c>
      <c r="G5029" s="125">
        <v>51.803834999999999</v>
      </c>
      <c r="H5029" s="125">
        <v>93.661294999999996</v>
      </c>
      <c r="I5029" s="125">
        <v>88.575486999999995</v>
      </c>
      <c r="J5029" s="125">
        <v>78.432635000000005</v>
      </c>
    </row>
    <row r="5030" spans="1:10" hidden="1" x14ac:dyDescent="0.25">
      <c r="A5030" s="125">
        <v>927616</v>
      </c>
      <c r="B5030" s="125">
        <v>2003</v>
      </c>
      <c r="C5030" s="125">
        <v>54</v>
      </c>
      <c r="D5030" s="125">
        <v>4</v>
      </c>
      <c r="E5030" s="125">
        <v>4</v>
      </c>
      <c r="F5030" s="125">
        <v>113.93131099999999</v>
      </c>
      <c r="G5030" s="125">
        <v>0</v>
      </c>
      <c r="H5030" s="125">
        <v>130.62721099999999</v>
      </c>
      <c r="I5030" s="125">
        <v>114.677629</v>
      </c>
      <c r="J5030" s="125">
        <v>113.93131099999999</v>
      </c>
    </row>
    <row r="5031" spans="1:10" x14ac:dyDescent="0.25">
      <c r="A5031" s="125">
        <v>927617</v>
      </c>
      <c r="B5031" s="125">
        <v>2003</v>
      </c>
      <c r="C5031" s="125">
        <v>54</v>
      </c>
      <c r="D5031" s="125">
        <v>5</v>
      </c>
      <c r="E5031" s="125">
        <v>1</v>
      </c>
      <c r="F5031" s="129">
        <v>18.509332000000001</v>
      </c>
      <c r="G5031" s="129">
        <v>0</v>
      </c>
      <c r="H5031" s="129">
        <v>22.146750000000001</v>
      </c>
      <c r="I5031" s="129">
        <v>20.826803999999999</v>
      </c>
      <c r="J5031" s="129">
        <v>18.509332000000001</v>
      </c>
    </row>
    <row r="5032" spans="1:10" hidden="1" x14ac:dyDescent="0.25">
      <c r="A5032" s="125">
        <v>927618</v>
      </c>
      <c r="B5032" s="125">
        <v>2003</v>
      </c>
      <c r="C5032" s="125">
        <v>54</v>
      </c>
      <c r="D5032" s="125">
        <v>5</v>
      </c>
      <c r="E5032" s="125">
        <v>2</v>
      </c>
      <c r="F5032" s="125">
        <v>18.149882999999999</v>
      </c>
      <c r="G5032" s="125">
        <v>0</v>
      </c>
      <c r="H5032" s="125">
        <v>18.509332000000001</v>
      </c>
      <c r="I5032" s="125">
        <v>18.187270000000002</v>
      </c>
      <c r="J5032" s="125">
        <v>18.149882999999999</v>
      </c>
    </row>
    <row r="5033" spans="1:10" hidden="1" x14ac:dyDescent="0.25">
      <c r="A5033" s="125">
        <v>927619</v>
      </c>
      <c r="B5033" s="125">
        <v>2003</v>
      </c>
      <c r="C5033" s="125">
        <v>54</v>
      </c>
      <c r="D5033" s="125">
        <v>5</v>
      </c>
      <c r="E5033" s="125">
        <v>3</v>
      </c>
      <c r="F5033" s="125">
        <v>0</v>
      </c>
      <c r="G5033" s="125">
        <v>15.366031</v>
      </c>
      <c r="H5033" s="125">
        <v>18.149882999999999</v>
      </c>
      <c r="I5033" s="125">
        <v>17.677986000000001</v>
      </c>
      <c r="J5033" s="125">
        <v>15.366031</v>
      </c>
    </row>
    <row r="5034" spans="1:10" hidden="1" x14ac:dyDescent="0.25">
      <c r="A5034" s="125">
        <v>927620</v>
      </c>
      <c r="B5034" s="125">
        <v>2003</v>
      </c>
      <c r="C5034" s="125">
        <v>54</v>
      </c>
      <c r="D5034" s="125">
        <v>5</v>
      </c>
      <c r="E5034" s="125">
        <v>4</v>
      </c>
      <c r="F5034" s="125">
        <v>23.045292</v>
      </c>
      <c r="G5034" s="125">
        <v>0</v>
      </c>
      <c r="H5034" s="125">
        <v>26.628799999999998</v>
      </c>
      <c r="I5034" s="125">
        <v>25.041723999999999</v>
      </c>
      <c r="J5034" s="125">
        <v>23.045292</v>
      </c>
    </row>
    <row r="5035" spans="1:10" x14ac:dyDescent="0.25">
      <c r="A5035" s="125">
        <v>927621</v>
      </c>
      <c r="B5035" s="125">
        <v>2003</v>
      </c>
      <c r="C5035" s="125">
        <v>55</v>
      </c>
      <c r="D5035" s="125">
        <v>2</v>
      </c>
      <c r="E5035" s="125">
        <v>1</v>
      </c>
      <c r="F5035" s="129">
        <v>313289.79304000002</v>
      </c>
      <c r="G5035" s="129">
        <v>0</v>
      </c>
      <c r="H5035" s="129">
        <v>422622.8334</v>
      </c>
      <c r="I5035" s="129">
        <v>313712.92923299997</v>
      </c>
      <c r="J5035" s="129">
        <v>313289.79304000002</v>
      </c>
    </row>
    <row r="5036" spans="1:10" hidden="1" x14ac:dyDescent="0.25">
      <c r="A5036" s="125">
        <v>927622</v>
      </c>
      <c r="B5036" s="125">
        <v>2003</v>
      </c>
      <c r="C5036" s="125">
        <v>55</v>
      </c>
      <c r="D5036" s="125">
        <v>2</v>
      </c>
      <c r="E5036" s="125">
        <v>2</v>
      </c>
      <c r="F5036" s="125">
        <v>287029.636933</v>
      </c>
      <c r="G5036" s="125">
        <v>0</v>
      </c>
      <c r="H5036" s="125">
        <v>313289.79304000002</v>
      </c>
      <c r="I5036" s="125">
        <v>287725.345928</v>
      </c>
      <c r="J5036" s="125">
        <v>287029.636933</v>
      </c>
    </row>
    <row r="5037" spans="1:10" hidden="1" x14ac:dyDescent="0.25">
      <c r="A5037" s="125">
        <v>927623</v>
      </c>
      <c r="B5037" s="125">
        <v>2003</v>
      </c>
      <c r="C5037" s="125">
        <v>55</v>
      </c>
      <c r="D5037" s="125">
        <v>2</v>
      </c>
      <c r="E5037" s="125">
        <v>3</v>
      </c>
      <c r="F5037" s="125">
        <v>204422.477186</v>
      </c>
      <c r="G5037" s="125">
        <v>43135.280669</v>
      </c>
      <c r="H5037" s="125">
        <v>287029.636933</v>
      </c>
      <c r="I5037" s="125">
        <v>252614.78346499999</v>
      </c>
      <c r="J5037" s="125">
        <v>247557.757855</v>
      </c>
    </row>
    <row r="5038" spans="1:10" hidden="1" x14ac:dyDescent="0.25">
      <c r="A5038" s="125">
        <v>927624</v>
      </c>
      <c r="B5038" s="125">
        <v>2003</v>
      </c>
      <c r="C5038" s="125">
        <v>55</v>
      </c>
      <c r="D5038" s="125">
        <v>2</v>
      </c>
      <c r="E5038" s="125">
        <v>4</v>
      </c>
      <c r="F5038" s="125">
        <v>313440.17800800002</v>
      </c>
      <c r="G5038" s="125">
        <v>0</v>
      </c>
      <c r="H5038" s="125">
        <v>422622.8334</v>
      </c>
      <c r="I5038" s="125">
        <v>313712.92923299997</v>
      </c>
      <c r="J5038" s="125">
        <v>313440.17800800002</v>
      </c>
    </row>
    <row r="5039" spans="1:10" x14ac:dyDescent="0.25">
      <c r="A5039" s="125">
        <v>927625</v>
      </c>
      <c r="B5039" s="125">
        <v>2003</v>
      </c>
      <c r="C5039" s="125">
        <v>55</v>
      </c>
      <c r="D5039" s="125">
        <v>3</v>
      </c>
      <c r="E5039" s="125">
        <v>1</v>
      </c>
      <c r="F5039" s="129">
        <v>184692.09628900001</v>
      </c>
      <c r="G5039" s="129">
        <v>0</v>
      </c>
      <c r="H5039" s="129">
        <v>228999.41250000001</v>
      </c>
      <c r="I5039" s="129">
        <v>185993.32283300001</v>
      </c>
      <c r="J5039" s="129">
        <v>184692.09628900001</v>
      </c>
    </row>
    <row r="5040" spans="1:10" hidden="1" x14ac:dyDescent="0.25">
      <c r="A5040" s="125">
        <v>927626</v>
      </c>
      <c r="B5040" s="125">
        <v>2003</v>
      </c>
      <c r="C5040" s="125">
        <v>55</v>
      </c>
      <c r="D5040" s="125">
        <v>3</v>
      </c>
      <c r="E5040" s="125">
        <v>2</v>
      </c>
      <c r="F5040" s="125">
        <v>172522.410194</v>
      </c>
      <c r="G5040" s="125">
        <v>0</v>
      </c>
      <c r="H5040" s="125">
        <v>184692.09628900001</v>
      </c>
      <c r="I5040" s="125">
        <v>174035.362333</v>
      </c>
      <c r="J5040" s="125">
        <v>172522.410194</v>
      </c>
    </row>
    <row r="5041" spans="1:10" hidden="1" x14ac:dyDescent="0.25">
      <c r="A5041" s="125">
        <v>927627</v>
      </c>
      <c r="B5041" s="125">
        <v>2003</v>
      </c>
      <c r="C5041" s="125">
        <v>55</v>
      </c>
      <c r="D5041" s="125">
        <v>3</v>
      </c>
      <c r="E5041" s="125">
        <v>3</v>
      </c>
      <c r="F5041" s="125">
        <v>126579.946214</v>
      </c>
      <c r="G5041" s="125">
        <v>21678.091627000002</v>
      </c>
      <c r="H5041" s="125">
        <v>172522.410194</v>
      </c>
      <c r="I5041" s="125">
        <v>157806.24860399999</v>
      </c>
      <c r="J5041" s="125">
        <v>148258.03784199999</v>
      </c>
    </row>
    <row r="5042" spans="1:10" hidden="1" x14ac:dyDescent="0.25">
      <c r="A5042" s="125">
        <v>927628</v>
      </c>
      <c r="B5042" s="125">
        <v>2003</v>
      </c>
      <c r="C5042" s="125">
        <v>55</v>
      </c>
      <c r="D5042" s="125">
        <v>3</v>
      </c>
      <c r="E5042" s="125">
        <v>4</v>
      </c>
      <c r="F5042" s="125">
        <v>165020.45146000001</v>
      </c>
      <c r="G5042" s="125">
        <v>0</v>
      </c>
      <c r="H5042" s="125">
        <v>204422.477186</v>
      </c>
      <c r="I5042" s="125">
        <v>166031.93596999999</v>
      </c>
      <c r="J5042" s="125">
        <v>165020.45146000001</v>
      </c>
    </row>
    <row r="5043" spans="1:10" x14ac:dyDescent="0.25">
      <c r="A5043" s="125">
        <v>927629</v>
      </c>
      <c r="B5043" s="125">
        <v>2003</v>
      </c>
      <c r="C5043" s="125">
        <v>55</v>
      </c>
      <c r="D5043" s="125">
        <v>4</v>
      </c>
      <c r="E5043" s="125">
        <v>1</v>
      </c>
      <c r="F5043" s="129">
        <v>349667.78527699999</v>
      </c>
      <c r="G5043" s="129">
        <v>0</v>
      </c>
      <c r="H5043" s="129">
        <v>398837.70500000002</v>
      </c>
      <c r="I5043" s="129">
        <v>350139.62121999997</v>
      </c>
      <c r="J5043" s="129">
        <v>349667.78527699999</v>
      </c>
    </row>
    <row r="5044" spans="1:10" hidden="1" x14ac:dyDescent="0.25">
      <c r="A5044" s="125">
        <v>927630</v>
      </c>
      <c r="B5044" s="125">
        <v>2003</v>
      </c>
      <c r="C5044" s="125">
        <v>55</v>
      </c>
      <c r="D5044" s="125">
        <v>4</v>
      </c>
      <c r="E5044" s="125">
        <v>2</v>
      </c>
      <c r="F5044" s="125">
        <v>329141.31021899998</v>
      </c>
      <c r="G5044" s="125">
        <v>0</v>
      </c>
      <c r="H5044" s="125">
        <v>349667.78527699999</v>
      </c>
      <c r="I5044" s="125">
        <v>336904.91111400002</v>
      </c>
      <c r="J5044" s="125">
        <v>329141.31021899998</v>
      </c>
    </row>
    <row r="5045" spans="1:10" hidden="1" x14ac:dyDescent="0.25">
      <c r="A5045" s="125">
        <v>927631</v>
      </c>
      <c r="B5045" s="125">
        <v>2003</v>
      </c>
      <c r="C5045" s="125">
        <v>55</v>
      </c>
      <c r="D5045" s="125">
        <v>4</v>
      </c>
      <c r="E5045" s="125">
        <v>3</v>
      </c>
      <c r="F5045" s="125">
        <v>147626.07541600001</v>
      </c>
      <c r="G5045" s="125">
        <v>122780.86408100001</v>
      </c>
      <c r="H5045" s="125">
        <v>329141.31021899998</v>
      </c>
      <c r="I5045" s="125">
        <v>311268.93707400002</v>
      </c>
      <c r="J5045" s="125">
        <v>270406.93949700001</v>
      </c>
    </row>
    <row r="5046" spans="1:10" hidden="1" x14ac:dyDescent="0.25">
      <c r="A5046" s="125">
        <v>927632</v>
      </c>
      <c r="B5046" s="125">
        <v>2003</v>
      </c>
      <c r="C5046" s="125">
        <v>55</v>
      </c>
      <c r="D5046" s="125">
        <v>4</v>
      </c>
      <c r="E5046" s="125">
        <v>4</v>
      </c>
      <c r="F5046" s="125">
        <v>111001.298568</v>
      </c>
      <c r="G5046" s="125">
        <v>0</v>
      </c>
      <c r="H5046" s="125">
        <v>126579.946214</v>
      </c>
      <c r="I5046" s="125">
        <v>111124.53478099999</v>
      </c>
      <c r="J5046" s="125">
        <v>111001.298568</v>
      </c>
    </row>
    <row r="5047" spans="1:10" x14ac:dyDescent="0.25">
      <c r="A5047" s="125">
        <v>927633</v>
      </c>
      <c r="B5047" s="125">
        <v>2003</v>
      </c>
      <c r="C5047" s="125">
        <v>55</v>
      </c>
      <c r="D5047" s="125">
        <v>5</v>
      </c>
      <c r="E5047" s="125">
        <v>1</v>
      </c>
      <c r="F5047" s="129">
        <v>76106.968691000002</v>
      </c>
      <c r="G5047" s="129">
        <v>0</v>
      </c>
      <c r="H5047" s="129">
        <v>80931</v>
      </c>
      <c r="I5047" s="129">
        <v>76107.512400000007</v>
      </c>
      <c r="J5047" s="129">
        <v>76106.968691000002</v>
      </c>
    </row>
    <row r="5048" spans="1:10" hidden="1" x14ac:dyDescent="0.25">
      <c r="A5048" s="125">
        <v>927634</v>
      </c>
      <c r="B5048" s="125">
        <v>2003</v>
      </c>
      <c r="C5048" s="125">
        <v>55</v>
      </c>
      <c r="D5048" s="125">
        <v>5</v>
      </c>
      <c r="E5048" s="125">
        <v>2</v>
      </c>
      <c r="F5048" s="125">
        <v>73547.816732000007</v>
      </c>
      <c r="G5048" s="125">
        <v>0</v>
      </c>
      <c r="H5048" s="125">
        <v>76106.968691000002</v>
      </c>
      <c r="I5048" s="125">
        <v>74782.707435999997</v>
      </c>
      <c r="J5048" s="125">
        <v>73547.816732000007</v>
      </c>
    </row>
    <row r="5049" spans="1:10" hidden="1" x14ac:dyDescent="0.25">
      <c r="A5049" s="125">
        <v>927635</v>
      </c>
      <c r="B5049" s="125">
        <v>2003</v>
      </c>
      <c r="C5049" s="125">
        <v>55</v>
      </c>
      <c r="D5049" s="125">
        <v>5</v>
      </c>
      <c r="E5049" s="125">
        <v>3</v>
      </c>
      <c r="F5049" s="125">
        <v>0</v>
      </c>
      <c r="G5049" s="125">
        <v>58188.656949999997</v>
      </c>
      <c r="H5049" s="125">
        <v>73547.816732000007</v>
      </c>
      <c r="I5049" s="125">
        <v>71635.573497000005</v>
      </c>
      <c r="J5049" s="125">
        <v>58188.656949999997</v>
      </c>
    </row>
    <row r="5050" spans="1:10" hidden="1" x14ac:dyDescent="0.25">
      <c r="A5050" s="125">
        <v>927636</v>
      </c>
      <c r="B5050" s="125">
        <v>2003</v>
      </c>
      <c r="C5050" s="125">
        <v>55</v>
      </c>
      <c r="D5050" s="125">
        <v>5</v>
      </c>
      <c r="E5050" s="125">
        <v>4</v>
      </c>
      <c r="F5050" s="125">
        <v>138826.85382700001</v>
      </c>
      <c r="G5050" s="125">
        <v>0</v>
      </c>
      <c r="H5050" s="125">
        <v>147626.07541600001</v>
      </c>
      <c r="I5050" s="125">
        <v>138827.56132099999</v>
      </c>
      <c r="J5050" s="125">
        <v>138826.85382700001</v>
      </c>
    </row>
    <row r="5051" spans="1:10" x14ac:dyDescent="0.25">
      <c r="A5051" s="125">
        <v>927637</v>
      </c>
      <c r="B5051" s="125">
        <v>2003</v>
      </c>
      <c r="C5051" s="125">
        <v>56</v>
      </c>
      <c r="D5051" s="125">
        <v>2</v>
      </c>
      <c r="E5051" s="125">
        <v>1</v>
      </c>
      <c r="F5051" s="129">
        <v>6396.3747020000001</v>
      </c>
      <c r="G5051" s="129">
        <v>0</v>
      </c>
      <c r="H5051" s="129">
        <v>8628.6054000000004</v>
      </c>
      <c r="I5051" s="129">
        <v>6405.0137880000002</v>
      </c>
      <c r="J5051" s="129">
        <v>6396.3747020000001</v>
      </c>
    </row>
    <row r="5052" spans="1:10" hidden="1" x14ac:dyDescent="0.25">
      <c r="A5052" s="125">
        <v>927638</v>
      </c>
      <c r="B5052" s="125">
        <v>2003</v>
      </c>
      <c r="C5052" s="125">
        <v>56</v>
      </c>
      <c r="D5052" s="125">
        <v>2</v>
      </c>
      <c r="E5052" s="125">
        <v>2</v>
      </c>
      <c r="F5052" s="125">
        <v>5860.2263759999996</v>
      </c>
      <c r="G5052" s="125">
        <v>0</v>
      </c>
      <c r="H5052" s="125">
        <v>6396.3747020000001</v>
      </c>
      <c r="I5052" s="125">
        <v>5874.4305260000001</v>
      </c>
      <c r="J5052" s="125">
        <v>5860.2263759999996</v>
      </c>
    </row>
    <row r="5053" spans="1:10" hidden="1" x14ac:dyDescent="0.25">
      <c r="A5053" s="125">
        <v>927639</v>
      </c>
      <c r="B5053" s="125">
        <v>2003</v>
      </c>
      <c r="C5053" s="125">
        <v>56</v>
      </c>
      <c r="D5053" s="125">
        <v>2</v>
      </c>
      <c r="E5053" s="125">
        <v>3</v>
      </c>
      <c r="F5053" s="125">
        <v>4173.5479150000001</v>
      </c>
      <c r="G5053" s="125">
        <v>880.66225999999995</v>
      </c>
      <c r="H5053" s="125">
        <v>5860.2263759999996</v>
      </c>
      <c r="I5053" s="125">
        <v>5157.5852329999998</v>
      </c>
      <c r="J5053" s="125">
        <v>5054.2101750000002</v>
      </c>
    </row>
    <row r="5054" spans="1:10" hidden="1" x14ac:dyDescent="0.25">
      <c r="A5054" s="125">
        <v>927640</v>
      </c>
      <c r="B5054" s="125">
        <v>2003</v>
      </c>
      <c r="C5054" s="125">
        <v>56</v>
      </c>
      <c r="D5054" s="125">
        <v>2</v>
      </c>
      <c r="E5054" s="125">
        <v>4</v>
      </c>
      <c r="F5054" s="125">
        <v>6399.4450820000002</v>
      </c>
      <c r="G5054" s="125">
        <v>0</v>
      </c>
      <c r="H5054" s="125">
        <v>8628.6054000000004</v>
      </c>
      <c r="I5054" s="125">
        <v>6405.0137880000002</v>
      </c>
      <c r="J5054" s="125">
        <v>6399.4450820000002</v>
      </c>
    </row>
    <row r="5055" spans="1:10" x14ac:dyDescent="0.25">
      <c r="A5055" s="125">
        <v>927641</v>
      </c>
      <c r="B5055" s="125">
        <v>2003</v>
      </c>
      <c r="C5055" s="125">
        <v>56</v>
      </c>
      <c r="D5055" s="125">
        <v>3</v>
      </c>
      <c r="E5055" s="125">
        <v>1</v>
      </c>
      <c r="F5055" s="129">
        <v>3772.0130559999998</v>
      </c>
      <c r="G5055" s="129">
        <v>0</v>
      </c>
      <c r="H5055" s="129">
        <v>4676.9125000000004</v>
      </c>
      <c r="I5055" s="129">
        <v>3798.5883330000001</v>
      </c>
      <c r="J5055" s="129">
        <v>3772.0130559999998</v>
      </c>
    </row>
    <row r="5056" spans="1:10" hidden="1" x14ac:dyDescent="0.25">
      <c r="A5056" s="125">
        <v>927642</v>
      </c>
      <c r="B5056" s="125">
        <v>2003</v>
      </c>
      <c r="C5056" s="125">
        <v>56</v>
      </c>
      <c r="D5056" s="125">
        <v>3</v>
      </c>
      <c r="E5056" s="125">
        <v>2</v>
      </c>
      <c r="F5056" s="125">
        <v>3523.4685009999998</v>
      </c>
      <c r="G5056" s="125">
        <v>0</v>
      </c>
      <c r="H5056" s="125">
        <v>3772.0130559999998</v>
      </c>
      <c r="I5056" s="125">
        <v>3554.3679029999998</v>
      </c>
      <c r="J5056" s="125">
        <v>3523.4685009999998</v>
      </c>
    </row>
    <row r="5057" spans="1:10" hidden="1" x14ac:dyDescent="0.25">
      <c r="A5057" s="125">
        <v>927643</v>
      </c>
      <c r="B5057" s="125">
        <v>2003</v>
      </c>
      <c r="C5057" s="125">
        <v>56</v>
      </c>
      <c r="D5057" s="125">
        <v>3</v>
      </c>
      <c r="E5057" s="125">
        <v>3</v>
      </c>
      <c r="F5057" s="125">
        <v>2585.1740239999999</v>
      </c>
      <c r="G5057" s="125">
        <v>442.73710799999998</v>
      </c>
      <c r="H5057" s="125">
        <v>3523.4685009999998</v>
      </c>
      <c r="I5057" s="125">
        <v>3222.9166380000001</v>
      </c>
      <c r="J5057" s="125">
        <v>3027.9111320000002</v>
      </c>
    </row>
    <row r="5058" spans="1:10" hidden="1" x14ac:dyDescent="0.25">
      <c r="A5058" s="125">
        <v>927644</v>
      </c>
      <c r="B5058" s="125">
        <v>2003</v>
      </c>
      <c r="C5058" s="125">
        <v>56</v>
      </c>
      <c r="D5058" s="125">
        <v>3</v>
      </c>
      <c r="E5058" s="125">
        <v>4</v>
      </c>
      <c r="F5058" s="125">
        <v>3369.104859</v>
      </c>
      <c r="G5058" s="125">
        <v>0</v>
      </c>
      <c r="H5058" s="125">
        <v>4173.5479150000001</v>
      </c>
      <c r="I5058" s="125">
        <v>3389.7556169999998</v>
      </c>
      <c r="J5058" s="125">
        <v>3369.104859</v>
      </c>
    </row>
    <row r="5059" spans="1:10" x14ac:dyDescent="0.25">
      <c r="A5059" s="125">
        <v>927645</v>
      </c>
      <c r="B5059" s="125">
        <v>2003</v>
      </c>
      <c r="C5059" s="125">
        <v>56</v>
      </c>
      <c r="D5059" s="125">
        <v>4</v>
      </c>
      <c r="E5059" s="125">
        <v>1</v>
      </c>
      <c r="F5059" s="129">
        <v>7136.7008150000001</v>
      </c>
      <c r="G5059" s="129">
        <v>0</v>
      </c>
      <c r="H5059" s="129">
        <v>8140.2562500000004</v>
      </c>
      <c r="I5059" s="129">
        <v>7146.330962</v>
      </c>
      <c r="J5059" s="129">
        <v>7136.7008150000001</v>
      </c>
    </row>
    <row r="5060" spans="1:10" hidden="1" x14ac:dyDescent="0.25">
      <c r="A5060" s="125">
        <v>927646</v>
      </c>
      <c r="B5060" s="125">
        <v>2003</v>
      </c>
      <c r="C5060" s="125">
        <v>56</v>
      </c>
      <c r="D5060" s="125">
        <v>4</v>
      </c>
      <c r="E5060" s="125">
        <v>2</v>
      </c>
      <c r="F5060" s="125">
        <v>6717.7565560000003</v>
      </c>
      <c r="G5060" s="125">
        <v>0</v>
      </c>
      <c r="H5060" s="125">
        <v>7136.7008150000001</v>
      </c>
      <c r="I5060" s="125">
        <v>6876.2112360000001</v>
      </c>
      <c r="J5060" s="125">
        <v>6717.7565560000003</v>
      </c>
    </row>
    <row r="5061" spans="1:10" hidden="1" x14ac:dyDescent="0.25">
      <c r="A5061" s="125">
        <v>927647</v>
      </c>
      <c r="B5061" s="125">
        <v>2003</v>
      </c>
      <c r="C5061" s="125">
        <v>56</v>
      </c>
      <c r="D5061" s="125">
        <v>4</v>
      </c>
      <c r="E5061" s="125">
        <v>3</v>
      </c>
      <c r="F5061" s="125">
        <v>3013.0403120000001</v>
      </c>
      <c r="G5061" s="125">
        <v>2505.9508759999999</v>
      </c>
      <c r="H5061" s="125">
        <v>6717.7565560000003</v>
      </c>
      <c r="I5061" s="125">
        <v>6352.9823749999996</v>
      </c>
      <c r="J5061" s="125">
        <v>5518.991188</v>
      </c>
    </row>
    <row r="5062" spans="1:10" hidden="1" x14ac:dyDescent="0.25">
      <c r="A5062" s="125">
        <v>927648</v>
      </c>
      <c r="B5062" s="125">
        <v>2003</v>
      </c>
      <c r="C5062" s="125">
        <v>56</v>
      </c>
      <c r="D5062" s="125">
        <v>4</v>
      </c>
      <c r="E5062" s="125">
        <v>4</v>
      </c>
      <c r="F5062" s="125">
        <v>2267.007392</v>
      </c>
      <c r="G5062" s="125">
        <v>0</v>
      </c>
      <c r="H5062" s="125">
        <v>2585.1740239999999</v>
      </c>
      <c r="I5062" s="125">
        <v>2269.5242760000001</v>
      </c>
      <c r="J5062" s="125">
        <v>2267.007392</v>
      </c>
    </row>
    <row r="5063" spans="1:10" x14ac:dyDescent="0.25">
      <c r="A5063" s="125">
        <v>927649</v>
      </c>
      <c r="B5063" s="125">
        <v>2003</v>
      </c>
      <c r="C5063" s="125">
        <v>56</v>
      </c>
      <c r="D5063" s="125">
        <v>5</v>
      </c>
      <c r="E5063" s="125">
        <v>1</v>
      </c>
      <c r="F5063" s="129">
        <v>1552.582161</v>
      </c>
      <c r="G5063" s="129">
        <v>0</v>
      </c>
      <c r="H5063" s="129">
        <v>1650.9924000000001</v>
      </c>
      <c r="I5063" s="129">
        <v>1552.593253</v>
      </c>
      <c r="J5063" s="129">
        <v>1552.582161</v>
      </c>
    </row>
    <row r="5064" spans="1:10" hidden="1" x14ac:dyDescent="0.25">
      <c r="A5064" s="125">
        <v>927650</v>
      </c>
      <c r="B5064" s="125">
        <v>2003</v>
      </c>
      <c r="C5064" s="125">
        <v>56</v>
      </c>
      <c r="D5064" s="125">
        <v>5</v>
      </c>
      <c r="E5064" s="125">
        <v>2</v>
      </c>
      <c r="F5064" s="125">
        <v>1500.3754610000001</v>
      </c>
      <c r="G5064" s="125">
        <v>0</v>
      </c>
      <c r="H5064" s="125">
        <v>1552.582161</v>
      </c>
      <c r="I5064" s="125">
        <v>1525.5672320000001</v>
      </c>
      <c r="J5064" s="125">
        <v>1500.3754610000001</v>
      </c>
    </row>
    <row r="5065" spans="1:10" hidden="1" x14ac:dyDescent="0.25">
      <c r="A5065" s="125">
        <v>927651</v>
      </c>
      <c r="B5065" s="125">
        <v>2003</v>
      </c>
      <c r="C5065" s="125">
        <v>56</v>
      </c>
      <c r="D5065" s="125">
        <v>5</v>
      </c>
      <c r="E5065" s="125">
        <v>3</v>
      </c>
      <c r="F5065" s="125">
        <v>0</v>
      </c>
      <c r="G5065" s="125">
        <v>1187.0486020000001</v>
      </c>
      <c r="H5065" s="125">
        <v>1500.3754610000001</v>
      </c>
      <c r="I5065" s="125">
        <v>1461.3656989999999</v>
      </c>
      <c r="J5065" s="125">
        <v>1187.0486020000001</v>
      </c>
    </row>
    <row r="5066" spans="1:10" hidden="1" x14ac:dyDescent="0.25">
      <c r="A5066" s="125">
        <v>927652</v>
      </c>
      <c r="B5066" s="125">
        <v>2003</v>
      </c>
      <c r="C5066" s="125">
        <v>56</v>
      </c>
      <c r="D5066" s="125">
        <v>5</v>
      </c>
      <c r="E5066" s="125">
        <v>4</v>
      </c>
      <c r="F5066" s="125">
        <v>2833.4486689999999</v>
      </c>
      <c r="G5066" s="125">
        <v>0</v>
      </c>
      <c r="H5066" s="125">
        <v>3013.0403120000001</v>
      </c>
      <c r="I5066" s="125">
        <v>2833.4631089999998</v>
      </c>
      <c r="J5066" s="125">
        <v>2833.4486689999999</v>
      </c>
    </row>
    <row r="5067" spans="1:10" x14ac:dyDescent="0.25">
      <c r="A5067" s="125">
        <v>927653</v>
      </c>
      <c r="B5067" s="125">
        <v>2003</v>
      </c>
      <c r="C5067" s="125">
        <v>57</v>
      </c>
      <c r="D5067" s="125">
        <v>2</v>
      </c>
      <c r="E5067" s="125">
        <v>1</v>
      </c>
      <c r="F5067" s="129">
        <v>113375.889884</v>
      </c>
      <c r="G5067" s="129">
        <v>0</v>
      </c>
      <c r="H5067" s="129">
        <v>152879.35355</v>
      </c>
      <c r="I5067" s="129">
        <v>113482.34414</v>
      </c>
      <c r="J5067" s="129">
        <v>113375.889884</v>
      </c>
    </row>
    <row r="5068" spans="1:10" hidden="1" x14ac:dyDescent="0.25">
      <c r="A5068" s="125">
        <v>927654</v>
      </c>
      <c r="B5068" s="125">
        <v>2003</v>
      </c>
      <c r="C5068" s="125">
        <v>57</v>
      </c>
      <c r="D5068" s="125">
        <v>2</v>
      </c>
      <c r="E5068" s="125">
        <v>2</v>
      </c>
      <c r="F5068" s="125">
        <v>103638.711776</v>
      </c>
      <c r="G5068" s="125">
        <v>0</v>
      </c>
      <c r="H5068" s="125">
        <v>113375.889884</v>
      </c>
      <c r="I5068" s="125">
        <v>104124.41727000001</v>
      </c>
      <c r="J5068" s="125">
        <v>103638.711776</v>
      </c>
    </row>
    <row r="5069" spans="1:10" hidden="1" x14ac:dyDescent="0.25">
      <c r="A5069" s="125">
        <v>927655</v>
      </c>
      <c r="B5069" s="125">
        <v>2003</v>
      </c>
      <c r="C5069" s="125">
        <v>57</v>
      </c>
      <c r="D5069" s="125">
        <v>2</v>
      </c>
      <c r="E5069" s="125">
        <v>3</v>
      </c>
      <c r="F5069" s="125">
        <v>81448.846644000005</v>
      </c>
      <c r="G5069" s="125">
        <v>8439.9117040000001</v>
      </c>
      <c r="H5069" s="125">
        <v>103638.711776</v>
      </c>
      <c r="I5069" s="125">
        <v>91212.430233999999</v>
      </c>
      <c r="J5069" s="125">
        <v>89888.758348000003</v>
      </c>
    </row>
    <row r="5070" spans="1:10" hidden="1" x14ac:dyDescent="0.25">
      <c r="A5070" s="125">
        <v>927656</v>
      </c>
      <c r="B5070" s="125">
        <v>2003</v>
      </c>
      <c r="C5070" s="125">
        <v>57</v>
      </c>
      <c r="D5070" s="125">
        <v>2</v>
      </c>
      <c r="E5070" s="125">
        <v>4</v>
      </c>
      <c r="F5070" s="125">
        <v>113404.321595</v>
      </c>
      <c r="G5070" s="125">
        <v>0</v>
      </c>
      <c r="H5070" s="125">
        <v>152879.35355</v>
      </c>
      <c r="I5070" s="125">
        <v>113482.34414</v>
      </c>
      <c r="J5070" s="125">
        <v>113404.321595</v>
      </c>
    </row>
    <row r="5071" spans="1:10" x14ac:dyDescent="0.25">
      <c r="A5071" s="125">
        <v>927657</v>
      </c>
      <c r="B5071" s="125">
        <v>2003</v>
      </c>
      <c r="C5071" s="125">
        <v>57</v>
      </c>
      <c r="D5071" s="125">
        <v>3</v>
      </c>
      <c r="E5071" s="125">
        <v>1</v>
      </c>
      <c r="F5071" s="129">
        <v>195299.80145999999</v>
      </c>
      <c r="G5071" s="129">
        <v>0</v>
      </c>
      <c r="H5071" s="129">
        <v>240912.69949999999</v>
      </c>
      <c r="I5071" s="129">
        <v>195669.29453399999</v>
      </c>
      <c r="J5071" s="129">
        <v>195299.80145999999</v>
      </c>
    </row>
    <row r="5072" spans="1:10" hidden="1" x14ac:dyDescent="0.25">
      <c r="A5072" s="125">
        <v>927658</v>
      </c>
      <c r="B5072" s="125">
        <v>2003</v>
      </c>
      <c r="C5072" s="125">
        <v>57</v>
      </c>
      <c r="D5072" s="125">
        <v>3</v>
      </c>
      <c r="E5072" s="125">
        <v>2</v>
      </c>
      <c r="F5072" s="125">
        <v>182334.03538799999</v>
      </c>
      <c r="G5072" s="125">
        <v>0</v>
      </c>
      <c r="H5072" s="125">
        <v>195299.80145999999</v>
      </c>
      <c r="I5072" s="125">
        <v>184031.002916</v>
      </c>
      <c r="J5072" s="125">
        <v>182334.03538799999</v>
      </c>
    </row>
    <row r="5073" spans="1:10" hidden="1" x14ac:dyDescent="0.25">
      <c r="A5073" s="125">
        <v>927659</v>
      </c>
      <c r="B5073" s="125">
        <v>2003</v>
      </c>
      <c r="C5073" s="125">
        <v>57</v>
      </c>
      <c r="D5073" s="125">
        <v>3</v>
      </c>
      <c r="E5073" s="125">
        <v>3</v>
      </c>
      <c r="F5073" s="125">
        <v>110086.112085</v>
      </c>
      <c r="G5073" s="125">
        <v>47082.012730000002</v>
      </c>
      <c r="H5073" s="125">
        <v>182334.03538799999</v>
      </c>
      <c r="I5073" s="125">
        <v>166780.94216899999</v>
      </c>
      <c r="J5073" s="125">
        <v>157168.12481400001</v>
      </c>
    </row>
    <row r="5074" spans="1:10" hidden="1" x14ac:dyDescent="0.25">
      <c r="A5074" s="125">
        <v>927660</v>
      </c>
      <c r="B5074" s="125">
        <v>2003</v>
      </c>
      <c r="C5074" s="125">
        <v>57</v>
      </c>
      <c r="D5074" s="125">
        <v>3</v>
      </c>
      <c r="E5074" s="125">
        <v>4</v>
      </c>
      <c r="F5074" s="125">
        <v>66052.274353000001</v>
      </c>
      <c r="G5074" s="125">
        <v>0</v>
      </c>
      <c r="H5074" s="125">
        <v>81448.846644000005</v>
      </c>
      <c r="I5074" s="125">
        <v>66152.753244000007</v>
      </c>
      <c r="J5074" s="125">
        <v>66052.274353000001</v>
      </c>
    </row>
    <row r="5075" spans="1:10" x14ac:dyDescent="0.25">
      <c r="A5075" s="125">
        <v>927661</v>
      </c>
      <c r="B5075" s="125">
        <v>2003</v>
      </c>
      <c r="C5075" s="125">
        <v>57</v>
      </c>
      <c r="D5075" s="125">
        <v>4</v>
      </c>
      <c r="E5075" s="125">
        <v>1</v>
      </c>
      <c r="F5075" s="129">
        <v>247447.92021700001</v>
      </c>
      <c r="G5075" s="129">
        <v>0</v>
      </c>
      <c r="H5075" s="129">
        <v>284219.35430000001</v>
      </c>
      <c r="I5075" s="129">
        <v>249516.17113999999</v>
      </c>
      <c r="J5075" s="129">
        <v>247447.92021700001</v>
      </c>
    </row>
    <row r="5076" spans="1:10" hidden="1" x14ac:dyDescent="0.25">
      <c r="A5076" s="125">
        <v>927662</v>
      </c>
      <c r="B5076" s="125">
        <v>2003</v>
      </c>
      <c r="C5076" s="125">
        <v>57</v>
      </c>
      <c r="D5076" s="125">
        <v>4</v>
      </c>
      <c r="E5076" s="125">
        <v>2</v>
      </c>
      <c r="F5076" s="125">
        <v>231663.79612399999</v>
      </c>
      <c r="G5076" s="125">
        <v>0</v>
      </c>
      <c r="H5076" s="125">
        <v>247447.92021700001</v>
      </c>
      <c r="I5076" s="125">
        <v>238416.07112899999</v>
      </c>
      <c r="J5076" s="125">
        <v>231663.79612399999</v>
      </c>
    </row>
    <row r="5077" spans="1:10" hidden="1" x14ac:dyDescent="0.25">
      <c r="A5077" s="125">
        <v>927663</v>
      </c>
      <c r="B5077" s="125">
        <v>2003</v>
      </c>
      <c r="C5077" s="125">
        <v>57</v>
      </c>
      <c r="D5077" s="125">
        <v>4</v>
      </c>
      <c r="E5077" s="125">
        <v>3</v>
      </c>
      <c r="F5077" s="125">
        <v>58335.543682000003</v>
      </c>
      <c r="G5077" s="125">
        <v>129887.515816</v>
      </c>
      <c r="H5077" s="125">
        <v>231663.79612399999</v>
      </c>
      <c r="I5077" s="125">
        <v>219084.45199500001</v>
      </c>
      <c r="J5077" s="125">
        <v>188223.05949799999</v>
      </c>
    </row>
    <row r="5078" spans="1:10" hidden="1" x14ac:dyDescent="0.25">
      <c r="A5078" s="125">
        <v>927664</v>
      </c>
      <c r="B5078" s="125">
        <v>2003</v>
      </c>
      <c r="C5078" s="125">
        <v>57</v>
      </c>
      <c r="D5078" s="125">
        <v>4</v>
      </c>
      <c r="E5078" s="125">
        <v>4</v>
      </c>
      <c r="F5078" s="125">
        <v>96058.138722000003</v>
      </c>
      <c r="G5078" s="125">
        <v>0</v>
      </c>
      <c r="H5078" s="125">
        <v>110086.112085</v>
      </c>
      <c r="I5078" s="125">
        <v>96644.597798999996</v>
      </c>
      <c r="J5078" s="125">
        <v>96058.138722000003</v>
      </c>
    </row>
    <row r="5079" spans="1:10" x14ac:dyDescent="0.25">
      <c r="A5079" s="125">
        <v>927665</v>
      </c>
      <c r="B5079" s="125">
        <v>2003</v>
      </c>
      <c r="C5079" s="125">
        <v>57</v>
      </c>
      <c r="D5079" s="125">
        <v>5</v>
      </c>
      <c r="E5079" s="125">
        <v>1</v>
      </c>
      <c r="F5079" s="129">
        <v>42292.285244999999</v>
      </c>
      <c r="G5079" s="129">
        <v>0</v>
      </c>
      <c r="H5079" s="129">
        <v>45180.623249999997</v>
      </c>
      <c r="I5079" s="129">
        <v>42487.858103999999</v>
      </c>
      <c r="J5079" s="129">
        <v>42292.285244999999</v>
      </c>
    </row>
    <row r="5080" spans="1:10" hidden="1" x14ac:dyDescent="0.25">
      <c r="A5080" s="125">
        <v>927666</v>
      </c>
      <c r="B5080" s="125">
        <v>2003</v>
      </c>
      <c r="C5080" s="125">
        <v>57</v>
      </c>
      <c r="D5080" s="125">
        <v>5</v>
      </c>
      <c r="E5080" s="125">
        <v>2</v>
      </c>
      <c r="F5080" s="125">
        <v>39592.222408000001</v>
      </c>
      <c r="G5080" s="125">
        <v>0</v>
      </c>
      <c r="H5080" s="125">
        <v>42292.285244999999</v>
      </c>
      <c r="I5080" s="125">
        <v>41556.399482000001</v>
      </c>
      <c r="J5080" s="125">
        <v>39592.222408000001</v>
      </c>
    </row>
    <row r="5081" spans="1:10" hidden="1" x14ac:dyDescent="0.25">
      <c r="A5081" s="125">
        <v>927667</v>
      </c>
      <c r="B5081" s="125">
        <v>2003</v>
      </c>
      <c r="C5081" s="125">
        <v>57</v>
      </c>
      <c r="D5081" s="125">
        <v>5</v>
      </c>
      <c r="E5081" s="125">
        <v>3</v>
      </c>
      <c r="F5081" s="125">
        <v>0</v>
      </c>
      <c r="G5081" s="125">
        <v>30859.965404999999</v>
      </c>
      <c r="H5081" s="125">
        <v>39592.222408000001</v>
      </c>
      <c r="I5081" s="125">
        <v>38562.824625000001</v>
      </c>
      <c r="J5081" s="125">
        <v>30859.965404999999</v>
      </c>
    </row>
    <row r="5082" spans="1:10" hidden="1" x14ac:dyDescent="0.25">
      <c r="A5082" s="125">
        <v>927668</v>
      </c>
      <c r="B5082" s="125">
        <v>2003</v>
      </c>
      <c r="C5082" s="125">
        <v>57</v>
      </c>
      <c r="D5082" s="125">
        <v>5</v>
      </c>
      <c r="E5082" s="125">
        <v>4</v>
      </c>
      <c r="F5082" s="125">
        <v>54697.475459000001</v>
      </c>
      <c r="G5082" s="125">
        <v>0</v>
      </c>
      <c r="H5082" s="125">
        <v>58335.543682000003</v>
      </c>
      <c r="I5082" s="125">
        <v>54858.745278000002</v>
      </c>
      <c r="J5082" s="125">
        <v>54697.475459000001</v>
      </c>
    </row>
    <row r="5083" spans="1:10" x14ac:dyDescent="0.25">
      <c r="A5083" s="125">
        <v>927669</v>
      </c>
      <c r="B5083" s="125">
        <v>2003</v>
      </c>
      <c r="C5083" s="125">
        <v>58</v>
      </c>
      <c r="D5083" s="125">
        <v>3</v>
      </c>
      <c r="E5083" s="125">
        <v>1</v>
      </c>
      <c r="F5083" s="129">
        <v>8136.7194499999996</v>
      </c>
      <c r="G5083" s="129">
        <v>0</v>
      </c>
      <c r="H5083" s="129">
        <v>10037.076499999999</v>
      </c>
      <c r="I5083" s="129">
        <v>8152.1135329999997</v>
      </c>
      <c r="J5083" s="129">
        <v>8136.7194499999996</v>
      </c>
    </row>
    <row r="5084" spans="1:10" hidden="1" x14ac:dyDescent="0.25">
      <c r="A5084" s="125">
        <v>927670</v>
      </c>
      <c r="B5084" s="125">
        <v>2003</v>
      </c>
      <c r="C5084" s="125">
        <v>58</v>
      </c>
      <c r="D5084" s="125">
        <v>3</v>
      </c>
      <c r="E5084" s="125">
        <v>2</v>
      </c>
      <c r="F5084" s="125">
        <v>7596.5304669999996</v>
      </c>
      <c r="G5084" s="125">
        <v>0</v>
      </c>
      <c r="H5084" s="125">
        <v>8136.7194499999996</v>
      </c>
      <c r="I5084" s="125">
        <v>7667.2307369999999</v>
      </c>
      <c r="J5084" s="125">
        <v>7596.5304669999996</v>
      </c>
    </row>
    <row r="5085" spans="1:10" hidden="1" x14ac:dyDescent="0.25">
      <c r="A5085" s="125">
        <v>927671</v>
      </c>
      <c r="B5085" s="125">
        <v>2003</v>
      </c>
      <c r="C5085" s="125">
        <v>58</v>
      </c>
      <c r="D5085" s="125">
        <v>3</v>
      </c>
      <c r="E5085" s="125">
        <v>3</v>
      </c>
      <c r="F5085" s="125">
        <v>4586.4860209999997</v>
      </c>
      <c r="G5085" s="125">
        <v>1961.564353</v>
      </c>
      <c r="H5085" s="125">
        <v>7596.5304669999996</v>
      </c>
      <c r="I5085" s="125">
        <v>6948.5464190000002</v>
      </c>
      <c r="J5085" s="125">
        <v>6548.0503740000004</v>
      </c>
    </row>
    <row r="5086" spans="1:10" hidden="1" x14ac:dyDescent="0.25">
      <c r="A5086" s="125">
        <v>927672</v>
      </c>
      <c r="B5086" s="125">
        <v>2003</v>
      </c>
      <c r="C5086" s="125">
        <v>58</v>
      </c>
      <c r="D5086" s="125">
        <v>3</v>
      </c>
      <c r="E5086" s="125">
        <v>4</v>
      </c>
      <c r="F5086" s="125">
        <v>8139.7313530000001</v>
      </c>
      <c r="G5086" s="125">
        <v>0</v>
      </c>
      <c r="H5086" s="125">
        <v>10037.076499999999</v>
      </c>
      <c r="I5086" s="125">
        <v>8152.1135329999997</v>
      </c>
      <c r="J5086" s="125">
        <v>8139.7313530000001</v>
      </c>
    </row>
    <row r="5087" spans="1:10" x14ac:dyDescent="0.25">
      <c r="A5087" s="125">
        <v>927673</v>
      </c>
      <c r="B5087" s="125">
        <v>2003</v>
      </c>
      <c r="C5087" s="125">
        <v>58</v>
      </c>
      <c r="D5087" s="125">
        <v>4</v>
      </c>
      <c r="E5087" s="125">
        <v>1</v>
      </c>
      <c r="F5087" s="129">
        <v>10313.813550000001</v>
      </c>
      <c r="G5087" s="129">
        <v>0</v>
      </c>
      <c r="H5087" s="129">
        <v>11846.4743</v>
      </c>
      <c r="I5087" s="129">
        <v>10400.019788</v>
      </c>
      <c r="J5087" s="129">
        <v>10313.813550000001</v>
      </c>
    </row>
    <row r="5088" spans="1:10" hidden="1" x14ac:dyDescent="0.25">
      <c r="A5088" s="125">
        <v>927674</v>
      </c>
      <c r="B5088" s="125">
        <v>2003</v>
      </c>
      <c r="C5088" s="125">
        <v>58</v>
      </c>
      <c r="D5088" s="125">
        <v>4</v>
      </c>
      <c r="E5088" s="125">
        <v>2</v>
      </c>
      <c r="F5088" s="125">
        <v>9655.9195060000002</v>
      </c>
      <c r="G5088" s="125">
        <v>0</v>
      </c>
      <c r="H5088" s="125">
        <v>10313.813550000001</v>
      </c>
      <c r="I5088" s="125">
        <v>9937.3593550000005</v>
      </c>
      <c r="J5088" s="125">
        <v>9655.9195060000002</v>
      </c>
    </row>
    <row r="5089" spans="1:10" hidden="1" x14ac:dyDescent="0.25">
      <c r="A5089" s="125">
        <v>927675</v>
      </c>
      <c r="B5089" s="125">
        <v>2003</v>
      </c>
      <c r="C5089" s="125">
        <v>58</v>
      </c>
      <c r="D5089" s="125">
        <v>4</v>
      </c>
      <c r="E5089" s="125">
        <v>3</v>
      </c>
      <c r="F5089" s="125">
        <v>2430.45577</v>
      </c>
      <c r="G5089" s="125">
        <v>5411.5525850000004</v>
      </c>
      <c r="H5089" s="125">
        <v>9655.9195060000002</v>
      </c>
      <c r="I5089" s="125">
        <v>9131.6030759999994</v>
      </c>
      <c r="J5089" s="125">
        <v>7842.0083549999999</v>
      </c>
    </row>
    <row r="5090" spans="1:10" hidden="1" x14ac:dyDescent="0.25">
      <c r="A5090" s="125">
        <v>927676</v>
      </c>
      <c r="B5090" s="125">
        <v>2003</v>
      </c>
      <c r="C5090" s="125">
        <v>58</v>
      </c>
      <c r="D5090" s="125">
        <v>4</v>
      </c>
      <c r="E5090" s="125">
        <v>4</v>
      </c>
      <c r="F5090" s="125">
        <v>4002.042602</v>
      </c>
      <c r="G5090" s="125">
        <v>0</v>
      </c>
      <c r="H5090" s="125">
        <v>4586.4860209999997</v>
      </c>
      <c r="I5090" s="125">
        <v>4026.4760780000001</v>
      </c>
      <c r="J5090" s="125">
        <v>4002.042602</v>
      </c>
    </row>
    <row r="5091" spans="1:10" x14ac:dyDescent="0.25">
      <c r="A5091" s="125">
        <v>927677</v>
      </c>
      <c r="B5091" s="125">
        <v>2003</v>
      </c>
      <c r="C5091" s="125">
        <v>58</v>
      </c>
      <c r="D5091" s="125">
        <v>5</v>
      </c>
      <c r="E5091" s="125">
        <v>1</v>
      </c>
      <c r="F5091" s="129">
        <v>1761.7582849999999</v>
      </c>
      <c r="G5091" s="129">
        <v>0</v>
      </c>
      <c r="H5091" s="129">
        <v>1882.077</v>
      </c>
      <c r="I5091" s="129">
        <v>1769.905211</v>
      </c>
      <c r="J5091" s="129">
        <v>1761.7582849999999</v>
      </c>
    </row>
    <row r="5092" spans="1:10" hidden="1" x14ac:dyDescent="0.25">
      <c r="A5092" s="125">
        <v>927678</v>
      </c>
      <c r="B5092" s="125">
        <v>2003</v>
      </c>
      <c r="C5092" s="125">
        <v>58</v>
      </c>
      <c r="D5092" s="125">
        <v>5</v>
      </c>
      <c r="E5092" s="125">
        <v>2</v>
      </c>
      <c r="F5092" s="125">
        <v>1649.282498</v>
      </c>
      <c r="G5092" s="125">
        <v>0</v>
      </c>
      <c r="H5092" s="125">
        <v>1761.7582849999999</v>
      </c>
      <c r="I5092" s="125">
        <v>1731.103691</v>
      </c>
      <c r="J5092" s="125">
        <v>1649.282498</v>
      </c>
    </row>
    <row r="5093" spans="1:10" hidden="1" x14ac:dyDescent="0.25">
      <c r="A5093" s="125">
        <v>927679</v>
      </c>
      <c r="B5093" s="125">
        <v>2003</v>
      </c>
      <c r="C5093" s="125">
        <v>58</v>
      </c>
      <c r="D5093" s="125">
        <v>5</v>
      </c>
      <c r="E5093" s="125">
        <v>3</v>
      </c>
      <c r="F5093" s="125">
        <v>0</v>
      </c>
      <c r="G5093" s="125">
        <v>1285.52523</v>
      </c>
      <c r="H5093" s="125">
        <v>1649.282498</v>
      </c>
      <c r="I5093" s="125">
        <v>1606.401153</v>
      </c>
      <c r="J5093" s="125">
        <v>1285.52523</v>
      </c>
    </row>
    <row r="5094" spans="1:10" hidden="1" x14ac:dyDescent="0.25">
      <c r="A5094" s="125">
        <v>927680</v>
      </c>
      <c r="B5094" s="125">
        <v>2003</v>
      </c>
      <c r="C5094" s="125">
        <v>58</v>
      </c>
      <c r="D5094" s="125">
        <v>5</v>
      </c>
      <c r="E5094" s="125">
        <v>4</v>
      </c>
      <c r="F5094" s="125">
        <v>2278.8815610000001</v>
      </c>
      <c r="G5094" s="125">
        <v>0</v>
      </c>
      <c r="H5094" s="125">
        <v>2430.45577</v>
      </c>
      <c r="I5094" s="125">
        <v>2285.600606</v>
      </c>
      <c r="J5094" s="125">
        <v>2278.8815610000001</v>
      </c>
    </row>
    <row r="5095" spans="1:10" x14ac:dyDescent="0.25">
      <c r="A5095" s="125">
        <v>927681</v>
      </c>
      <c r="B5095" s="125">
        <v>2003</v>
      </c>
      <c r="C5095" s="125">
        <v>59</v>
      </c>
      <c r="D5095" s="125">
        <v>2</v>
      </c>
      <c r="E5095" s="125">
        <v>1</v>
      </c>
      <c r="F5095" s="129">
        <v>660764.00118300004</v>
      </c>
      <c r="G5095" s="129">
        <v>0</v>
      </c>
      <c r="H5095" s="129">
        <v>891748.66500000004</v>
      </c>
      <c r="I5095" s="129">
        <v>661945.03402999998</v>
      </c>
      <c r="J5095" s="129">
        <v>660764.00118300004</v>
      </c>
    </row>
    <row r="5096" spans="1:10" hidden="1" x14ac:dyDescent="0.25">
      <c r="A5096" s="125">
        <v>927682</v>
      </c>
      <c r="B5096" s="125">
        <v>2003</v>
      </c>
      <c r="C5096" s="125">
        <v>59</v>
      </c>
      <c r="D5096" s="125">
        <v>2</v>
      </c>
      <c r="E5096" s="125">
        <v>2</v>
      </c>
      <c r="F5096" s="125">
        <v>605069.54968099995</v>
      </c>
      <c r="G5096" s="125">
        <v>0</v>
      </c>
      <c r="H5096" s="125">
        <v>660764.00118300004</v>
      </c>
      <c r="I5096" s="125">
        <v>606845.65868700005</v>
      </c>
      <c r="J5096" s="125">
        <v>605069.54968099995</v>
      </c>
    </row>
    <row r="5097" spans="1:10" hidden="1" x14ac:dyDescent="0.25">
      <c r="A5097" s="125">
        <v>927683</v>
      </c>
      <c r="B5097" s="125">
        <v>2003</v>
      </c>
      <c r="C5097" s="125">
        <v>59</v>
      </c>
      <c r="D5097" s="125">
        <v>2</v>
      </c>
      <c r="E5097" s="125">
        <v>3</v>
      </c>
      <c r="F5097" s="125">
        <v>519985.91607600002</v>
      </c>
      <c r="G5097" s="125">
        <v>8372.7196590000003</v>
      </c>
      <c r="H5097" s="125">
        <v>605069.54968099995</v>
      </c>
      <c r="I5097" s="125">
        <v>532521.71067399997</v>
      </c>
      <c r="J5097" s="125">
        <v>528358.63573500002</v>
      </c>
    </row>
    <row r="5098" spans="1:10" hidden="1" x14ac:dyDescent="0.25">
      <c r="A5098" s="125">
        <v>927684</v>
      </c>
      <c r="B5098" s="125">
        <v>2003</v>
      </c>
      <c r="C5098" s="125">
        <v>59</v>
      </c>
      <c r="D5098" s="125">
        <v>2</v>
      </c>
      <c r="E5098" s="125">
        <v>4</v>
      </c>
      <c r="F5098" s="125">
        <v>661205.37761199998</v>
      </c>
      <c r="G5098" s="125">
        <v>0</v>
      </c>
      <c r="H5098" s="125">
        <v>891748.66500000004</v>
      </c>
      <c r="I5098" s="125">
        <v>661945.03402999998</v>
      </c>
      <c r="J5098" s="125">
        <v>661205.37761199998</v>
      </c>
    </row>
    <row r="5099" spans="1:10" x14ac:dyDescent="0.25">
      <c r="A5099" s="125">
        <v>927685</v>
      </c>
      <c r="B5099" s="125">
        <v>2003</v>
      </c>
      <c r="C5099" s="125">
        <v>59</v>
      </c>
      <c r="D5099" s="125">
        <v>3</v>
      </c>
      <c r="E5099" s="125">
        <v>1</v>
      </c>
      <c r="F5099" s="129">
        <v>280766.85929400002</v>
      </c>
      <c r="G5099" s="129">
        <v>0</v>
      </c>
      <c r="H5099" s="129">
        <v>347494.99449999997</v>
      </c>
      <c r="I5099" s="129">
        <v>282235.43453299999</v>
      </c>
      <c r="J5099" s="129">
        <v>280766.85929400002</v>
      </c>
    </row>
    <row r="5100" spans="1:10" hidden="1" x14ac:dyDescent="0.25">
      <c r="A5100" s="125">
        <v>927686</v>
      </c>
      <c r="B5100" s="125">
        <v>2003</v>
      </c>
      <c r="C5100" s="125">
        <v>59</v>
      </c>
      <c r="D5100" s="125">
        <v>3</v>
      </c>
      <c r="E5100" s="125">
        <v>2</v>
      </c>
      <c r="F5100" s="125">
        <v>259067.785615</v>
      </c>
      <c r="G5100" s="125">
        <v>0</v>
      </c>
      <c r="H5100" s="125">
        <v>280766.85929400002</v>
      </c>
      <c r="I5100" s="125">
        <v>264566.61151299998</v>
      </c>
      <c r="J5100" s="125">
        <v>259067.785615</v>
      </c>
    </row>
    <row r="5101" spans="1:10" hidden="1" x14ac:dyDescent="0.25">
      <c r="A5101" s="125">
        <v>927687</v>
      </c>
      <c r="B5101" s="125">
        <v>2003</v>
      </c>
      <c r="C5101" s="125">
        <v>59</v>
      </c>
      <c r="D5101" s="125">
        <v>3</v>
      </c>
      <c r="E5101" s="125">
        <v>3</v>
      </c>
      <c r="F5101" s="125">
        <v>192693.09470300001</v>
      </c>
      <c r="G5101" s="125">
        <v>32947.320747999998</v>
      </c>
      <c r="H5101" s="125">
        <v>259067.785615</v>
      </c>
      <c r="I5101" s="125">
        <v>236969.303502</v>
      </c>
      <c r="J5101" s="125">
        <v>225640.41545100001</v>
      </c>
    </row>
    <row r="5102" spans="1:10" hidden="1" x14ac:dyDescent="0.25">
      <c r="A5102" s="125">
        <v>927688</v>
      </c>
      <c r="B5102" s="125">
        <v>2003</v>
      </c>
      <c r="C5102" s="125">
        <v>59</v>
      </c>
      <c r="D5102" s="125">
        <v>3</v>
      </c>
      <c r="E5102" s="125">
        <v>4</v>
      </c>
      <c r="F5102" s="125">
        <v>420613.65314299997</v>
      </c>
      <c r="G5102" s="125">
        <v>0</v>
      </c>
      <c r="H5102" s="125">
        <v>519985.91607600002</v>
      </c>
      <c r="I5102" s="125">
        <v>422332.56103699998</v>
      </c>
      <c r="J5102" s="125">
        <v>420613.65314299997</v>
      </c>
    </row>
    <row r="5103" spans="1:10" x14ac:dyDescent="0.25">
      <c r="A5103" s="125">
        <v>927689</v>
      </c>
      <c r="B5103" s="125">
        <v>2003</v>
      </c>
      <c r="C5103" s="125">
        <v>59</v>
      </c>
      <c r="D5103" s="125">
        <v>4</v>
      </c>
      <c r="E5103" s="125">
        <v>1</v>
      </c>
      <c r="F5103" s="129">
        <v>381859.94468000002</v>
      </c>
      <c r="G5103" s="129">
        <v>0</v>
      </c>
      <c r="H5103" s="129">
        <v>438441.8395</v>
      </c>
      <c r="I5103" s="129">
        <v>384908.09089699999</v>
      </c>
      <c r="J5103" s="129">
        <v>381859.94468000002</v>
      </c>
    </row>
    <row r="5104" spans="1:10" hidden="1" x14ac:dyDescent="0.25">
      <c r="A5104" s="125">
        <v>927690</v>
      </c>
      <c r="B5104" s="125">
        <v>2003</v>
      </c>
      <c r="C5104" s="125">
        <v>59</v>
      </c>
      <c r="D5104" s="125">
        <v>4</v>
      </c>
      <c r="E5104" s="125">
        <v>2</v>
      </c>
      <c r="F5104" s="125">
        <v>358166.93192599999</v>
      </c>
      <c r="G5104" s="125">
        <v>0</v>
      </c>
      <c r="H5104" s="125">
        <v>381859.94468000002</v>
      </c>
      <c r="I5104" s="125">
        <v>367922.05669900001</v>
      </c>
      <c r="J5104" s="125">
        <v>358166.93192599999</v>
      </c>
    </row>
    <row r="5105" spans="1:10" hidden="1" x14ac:dyDescent="0.25">
      <c r="A5105" s="125">
        <v>927691</v>
      </c>
      <c r="B5105" s="125">
        <v>2003</v>
      </c>
      <c r="C5105" s="125">
        <v>59</v>
      </c>
      <c r="D5105" s="125">
        <v>4</v>
      </c>
      <c r="E5105" s="125">
        <v>3</v>
      </c>
      <c r="F5105" s="125">
        <v>72035.509388000006</v>
      </c>
      <c r="G5105" s="125">
        <v>249488.745326</v>
      </c>
      <c r="H5105" s="125">
        <v>358166.93192599999</v>
      </c>
      <c r="I5105" s="125">
        <v>338718.46752200002</v>
      </c>
      <c r="J5105" s="125">
        <v>321524.25471299997</v>
      </c>
    </row>
    <row r="5106" spans="1:10" hidden="1" x14ac:dyDescent="0.25">
      <c r="A5106" s="125">
        <v>927692</v>
      </c>
      <c r="B5106" s="125">
        <v>2003</v>
      </c>
      <c r="C5106" s="125">
        <v>59</v>
      </c>
      <c r="D5106" s="125">
        <v>4</v>
      </c>
      <c r="E5106" s="125">
        <v>4</v>
      </c>
      <c r="F5106" s="125">
        <v>168158.14971</v>
      </c>
      <c r="G5106" s="125">
        <v>0</v>
      </c>
      <c r="H5106" s="125">
        <v>192693.09470300001</v>
      </c>
      <c r="I5106" s="125">
        <v>169165.26783999999</v>
      </c>
      <c r="J5106" s="125">
        <v>168158.14971</v>
      </c>
    </row>
    <row r="5107" spans="1:10" x14ac:dyDescent="0.25">
      <c r="A5107" s="125">
        <v>927693</v>
      </c>
      <c r="B5107" s="125">
        <v>2003</v>
      </c>
      <c r="C5107" s="125">
        <v>59</v>
      </c>
      <c r="D5107" s="125">
        <v>5</v>
      </c>
      <c r="E5107" s="125">
        <v>1</v>
      </c>
      <c r="F5107" s="129">
        <v>25044.848225000002</v>
      </c>
      <c r="G5107" s="129">
        <v>0</v>
      </c>
      <c r="H5107" s="129">
        <v>26640.084800000001</v>
      </c>
      <c r="I5107" s="129">
        <v>25052.335746000001</v>
      </c>
      <c r="J5107" s="129">
        <v>25044.848225000002</v>
      </c>
    </row>
    <row r="5108" spans="1:10" hidden="1" x14ac:dyDescent="0.25">
      <c r="A5108" s="125">
        <v>927694</v>
      </c>
      <c r="B5108" s="125">
        <v>2003</v>
      </c>
      <c r="C5108" s="125">
        <v>59</v>
      </c>
      <c r="D5108" s="125">
        <v>5</v>
      </c>
      <c r="E5108" s="125">
        <v>2</v>
      </c>
      <c r="F5108" s="125">
        <v>24477.615915999999</v>
      </c>
      <c r="G5108" s="125">
        <v>0</v>
      </c>
      <c r="H5108" s="125">
        <v>25044.848225000002</v>
      </c>
      <c r="I5108" s="125">
        <v>24609.067866000001</v>
      </c>
      <c r="J5108" s="125">
        <v>24477.615915999999</v>
      </c>
    </row>
    <row r="5109" spans="1:10" hidden="1" x14ac:dyDescent="0.25">
      <c r="A5109" s="125">
        <v>927695</v>
      </c>
      <c r="B5109" s="125">
        <v>2003</v>
      </c>
      <c r="C5109" s="125">
        <v>59</v>
      </c>
      <c r="D5109" s="125">
        <v>5</v>
      </c>
      <c r="E5109" s="125">
        <v>3</v>
      </c>
      <c r="F5109" s="125">
        <v>0</v>
      </c>
      <c r="G5109" s="125">
        <v>22697.266766000001</v>
      </c>
      <c r="H5109" s="125">
        <v>24477.615915999999</v>
      </c>
      <c r="I5109" s="125">
        <v>23841.197902</v>
      </c>
      <c r="J5109" s="125">
        <v>22697.266766000001</v>
      </c>
    </row>
    <row r="5110" spans="1:10" hidden="1" x14ac:dyDescent="0.25">
      <c r="A5110" s="125">
        <v>927696</v>
      </c>
      <c r="B5110" s="125">
        <v>2003</v>
      </c>
      <c r="C5110" s="125">
        <v>59</v>
      </c>
      <c r="D5110" s="125">
        <v>5</v>
      </c>
      <c r="E5110" s="125">
        <v>4</v>
      </c>
      <c r="F5110" s="125">
        <v>67729.475361000004</v>
      </c>
      <c r="G5110" s="125">
        <v>0</v>
      </c>
      <c r="H5110" s="125">
        <v>72035.509388000006</v>
      </c>
      <c r="I5110" s="125">
        <v>67742.193027999994</v>
      </c>
      <c r="J5110" s="125">
        <v>67729.475361000004</v>
      </c>
    </row>
    <row r="5111" spans="1:10" x14ac:dyDescent="0.25">
      <c r="A5111" s="125">
        <v>927697</v>
      </c>
      <c r="B5111" s="125">
        <v>2003</v>
      </c>
      <c r="C5111" s="125">
        <v>60</v>
      </c>
      <c r="D5111" s="125">
        <v>2</v>
      </c>
      <c r="E5111" s="125">
        <v>1</v>
      </c>
      <c r="F5111" s="129">
        <v>20447.610369999999</v>
      </c>
      <c r="G5111" s="129">
        <v>0</v>
      </c>
      <c r="H5111" s="129">
        <v>27595.524600000001</v>
      </c>
      <c r="I5111" s="129">
        <v>20484.157910999998</v>
      </c>
      <c r="J5111" s="129">
        <v>20447.610369999999</v>
      </c>
    </row>
    <row r="5112" spans="1:10" hidden="1" x14ac:dyDescent="0.25">
      <c r="A5112" s="125">
        <v>927698</v>
      </c>
      <c r="B5112" s="125">
        <v>2003</v>
      </c>
      <c r="C5112" s="125">
        <v>60</v>
      </c>
      <c r="D5112" s="125">
        <v>2</v>
      </c>
      <c r="E5112" s="125">
        <v>2</v>
      </c>
      <c r="F5112" s="125">
        <v>18724.122949000001</v>
      </c>
      <c r="G5112" s="125">
        <v>0</v>
      </c>
      <c r="H5112" s="125">
        <v>20447.610369999999</v>
      </c>
      <c r="I5112" s="125">
        <v>18779.085362999998</v>
      </c>
      <c r="J5112" s="125">
        <v>18724.122949000001</v>
      </c>
    </row>
    <row r="5113" spans="1:10" hidden="1" x14ac:dyDescent="0.25">
      <c r="A5113" s="125">
        <v>927699</v>
      </c>
      <c r="B5113" s="125">
        <v>2003</v>
      </c>
      <c r="C5113" s="125">
        <v>60</v>
      </c>
      <c r="D5113" s="125">
        <v>2</v>
      </c>
      <c r="E5113" s="125">
        <v>3</v>
      </c>
      <c r="F5113" s="125">
        <v>16091.175352</v>
      </c>
      <c r="G5113" s="125">
        <v>259.09721000000002</v>
      </c>
      <c r="H5113" s="125">
        <v>18724.122949000001</v>
      </c>
      <c r="I5113" s="125">
        <v>16479.100607</v>
      </c>
      <c r="J5113" s="125">
        <v>16350.272563</v>
      </c>
    </row>
    <row r="5114" spans="1:10" hidden="1" x14ac:dyDescent="0.25">
      <c r="A5114" s="125">
        <v>927700</v>
      </c>
      <c r="B5114" s="125">
        <v>2003</v>
      </c>
      <c r="C5114" s="125">
        <v>60</v>
      </c>
      <c r="D5114" s="125">
        <v>2</v>
      </c>
      <c r="E5114" s="125">
        <v>4</v>
      </c>
      <c r="F5114" s="125">
        <v>20461.268941999999</v>
      </c>
      <c r="G5114" s="125">
        <v>0</v>
      </c>
      <c r="H5114" s="125">
        <v>27595.524600000001</v>
      </c>
      <c r="I5114" s="125">
        <v>20484.157910999998</v>
      </c>
      <c r="J5114" s="125">
        <v>20461.268941999999</v>
      </c>
    </row>
    <row r="5115" spans="1:10" x14ac:dyDescent="0.25">
      <c r="A5115" s="125">
        <v>927701</v>
      </c>
      <c r="B5115" s="125">
        <v>2003</v>
      </c>
      <c r="C5115" s="125">
        <v>60</v>
      </c>
      <c r="D5115" s="125">
        <v>3</v>
      </c>
      <c r="E5115" s="125">
        <v>1</v>
      </c>
      <c r="F5115" s="129">
        <v>8692.9330389999996</v>
      </c>
      <c r="G5115" s="129">
        <v>0</v>
      </c>
      <c r="H5115" s="129">
        <v>10758.929050000001</v>
      </c>
      <c r="I5115" s="129">
        <v>8738.4021740000007</v>
      </c>
      <c r="J5115" s="129">
        <v>8692.9330389999996</v>
      </c>
    </row>
    <row r="5116" spans="1:10" hidden="1" x14ac:dyDescent="0.25">
      <c r="A5116" s="125">
        <v>927702</v>
      </c>
      <c r="B5116" s="125">
        <v>2003</v>
      </c>
      <c r="C5116" s="125">
        <v>60</v>
      </c>
      <c r="D5116" s="125">
        <v>3</v>
      </c>
      <c r="E5116" s="125">
        <v>2</v>
      </c>
      <c r="F5116" s="125">
        <v>8021.099494</v>
      </c>
      <c r="G5116" s="125">
        <v>0</v>
      </c>
      <c r="H5116" s="125">
        <v>8692.9330389999996</v>
      </c>
      <c r="I5116" s="125">
        <v>8191.3508030000003</v>
      </c>
      <c r="J5116" s="125">
        <v>8021.099494</v>
      </c>
    </row>
    <row r="5117" spans="1:10" hidden="1" x14ac:dyDescent="0.25">
      <c r="A5117" s="125">
        <v>927703</v>
      </c>
      <c r="B5117" s="125">
        <v>2003</v>
      </c>
      <c r="C5117" s="125">
        <v>60</v>
      </c>
      <c r="D5117" s="125">
        <v>3</v>
      </c>
      <c r="E5117" s="125">
        <v>3</v>
      </c>
      <c r="F5117" s="125">
        <v>5958.8719119999996</v>
      </c>
      <c r="G5117" s="125">
        <v>1018.868188</v>
      </c>
      <c r="H5117" s="125">
        <v>8021.099494</v>
      </c>
      <c r="I5117" s="125">
        <v>7336.8997069999996</v>
      </c>
      <c r="J5117" s="125">
        <v>6977.7401</v>
      </c>
    </row>
    <row r="5118" spans="1:10" hidden="1" x14ac:dyDescent="0.25">
      <c r="A5118" s="125">
        <v>927704</v>
      </c>
      <c r="B5118" s="125">
        <v>2003</v>
      </c>
      <c r="C5118" s="125">
        <v>60</v>
      </c>
      <c r="D5118" s="125">
        <v>3</v>
      </c>
      <c r="E5118" s="125">
        <v>4</v>
      </c>
      <c r="F5118" s="125">
        <v>13016.060318</v>
      </c>
      <c r="G5118" s="125">
        <v>0</v>
      </c>
      <c r="H5118" s="125">
        <v>16091.175352</v>
      </c>
      <c r="I5118" s="125">
        <v>13069.252621</v>
      </c>
      <c r="J5118" s="125">
        <v>13016.060318</v>
      </c>
    </row>
    <row r="5119" spans="1:10" x14ac:dyDescent="0.25">
      <c r="A5119" s="125">
        <v>927705</v>
      </c>
      <c r="B5119" s="125">
        <v>2003</v>
      </c>
      <c r="C5119" s="125">
        <v>60</v>
      </c>
      <c r="D5119" s="125">
        <v>4</v>
      </c>
      <c r="E5119" s="125">
        <v>1</v>
      </c>
      <c r="F5119" s="129">
        <v>11814.498455999999</v>
      </c>
      <c r="G5119" s="129">
        <v>0</v>
      </c>
      <c r="H5119" s="129">
        <v>13565.1055</v>
      </c>
      <c r="I5119" s="129">
        <v>11908.806118</v>
      </c>
      <c r="J5119" s="129">
        <v>11814.498455999999</v>
      </c>
    </row>
    <row r="5120" spans="1:10" hidden="1" x14ac:dyDescent="0.25">
      <c r="A5120" s="125">
        <v>927706</v>
      </c>
      <c r="B5120" s="125">
        <v>2003</v>
      </c>
      <c r="C5120" s="125">
        <v>60</v>
      </c>
      <c r="D5120" s="125">
        <v>4</v>
      </c>
      <c r="E5120" s="125">
        <v>2</v>
      </c>
      <c r="F5120" s="125">
        <v>11081.452042999999</v>
      </c>
      <c r="G5120" s="125">
        <v>0</v>
      </c>
      <c r="H5120" s="125">
        <v>11814.498455999999</v>
      </c>
      <c r="I5120" s="125">
        <v>11383.269262</v>
      </c>
      <c r="J5120" s="125">
        <v>11081.452042999999</v>
      </c>
    </row>
    <row r="5121" spans="1:10" hidden="1" x14ac:dyDescent="0.25">
      <c r="A5121" s="125">
        <v>927707</v>
      </c>
      <c r="B5121" s="125">
        <v>2003</v>
      </c>
      <c r="C5121" s="125">
        <v>60</v>
      </c>
      <c r="D5121" s="125">
        <v>4</v>
      </c>
      <c r="E5121" s="125">
        <v>3</v>
      </c>
      <c r="F5121" s="125">
        <v>2227.380674</v>
      </c>
      <c r="G5121" s="125">
        <v>7714.3399749999999</v>
      </c>
      <c r="H5121" s="125">
        <v>11081.452042999999</v>
      </c>
      <c r="I5121" s="125">
        <v>10479.729197000001</v>
      </c>
      <c r="J5121" s="125">
        <v>9941.7206490000008</v>
      </c>
    </row>
    <row r="5122" spans="1:10" hidden="1" x14ac:dyDescent="0.25">
      <c r="A5122" s="125">
        <v>927708</v>
      </c>
      <c r="B5122" s="125">
        <v>2003</v>
      </c>
      <c r="C5122" s="125">
        <v>60</v>
      </c>
      <c r="D5122" s="125">
        <v>4</v>
      </c>
      <c r="E5122" s="125">
        <v>4</v>
      </c>
      <c r="F5122" s="125">
        <v>5200.1493710000004</v>
      </c>
      <c r="G5122" s="125">
        <v>0</v>
      </c>
      <c r="H5122" s="125">
        <v>5958.8719119999996</v>
      </c>
      <c r="I5122" s="125">
        <v>5231.2936520000003</v>
      </c>
      <c r="J5122" s="125">
        <v>5200.1493710000004</v>
      </c>
    </row>
    <row r="5123" spans="1:10" x14ac:dyDescent="0.25">
      <c r="A5123" s="125">
        <v>927709</v>
      </c>
      <c r="B5123" s="125">
        <v>2003</v>
      </c>
      <c r="C5123" s="125">
        <v>60</v>
      </c>
      <c r="D5123" s="125">
        <v>5</v>
      </c>
      <c r="E5123" s="125">
        <v>1</v>
      </c>
      <c r="F5123" s="129">
        <v>775.05294900000001</v>
      </c>
      <c r="G5123" s="129">
        <v>0</v>
      </c>
      <c r="H5123" s="129">
        <v>824.42010000000005</v>
      </c>
      <c r="I5123" s="129">
        <v>775.28466200000003</v>
      </c>
      <c r="J5123" s="129">
        <v>775.05294900000001</v>
      </c>
    </row>
    <row r="5124" spans="1:10" hidden="1" x14ac:dyDescent="0.25">
      <c r="A5124" s="125">
        <v>927710</v>
      </c>
      <c r="B5124" s="125">
        <v>2003</v>
      </c>
      <c r="C5124" s="125">
        <v>60</v>
      </c>
      <c r="D5124" s="125">
        <v>5</v>
      </c>
      <c r="E5124" s="125">
        <v>2</v>
      </c>
      <c r="F5124" s="125">
        <v>757.49903600000005</v>
      </c>
      <c r="G5124" s="125">
        <v>0</v>
      </c>
      <c r="H5124" s="125">
        <v>775.05294900000001</v>
      </c>
      <c r="I5124" s="125">
        <v>761.56702700000005</v>
      </c>
      <c r="J5124" s="125">
        <v>757.49903600000005</v>
      </c>
    </row>
    <row r="5125" spans="1:10" hidden="1" x14ac:dyDescent="0.25">
      <c r="A5125" s="125">
        <v>927711</v>
      </c>
      <c r="B5125" s="125">
        <v>2003</v>
      </c>
      <c r="C5125" s="125">
        <v>60</v>
      </c>
      <c r="D5125" s="125">
        <v>5</v>
      </c>
      <c r="E5125" s="125">
        <v>3</v>
      </c>
      <c r="F5125" s="125">
        <v>0</v>
      </c>
      <c r="G5125" s="125">
        <v>702.40328</v>
      </c>
      <c r="H5125" s="125">
        <v>757.49903600000005</v>
      </c>
      <c r="I5125" s="125">
        <v>737.80406100000005</v>
      </c>
      <c r="J5125" s="125">
        <v>702.40328</v>
      </c>
    </row>
    <row r="5126" spans="1:10" hidden="1" x14ac:dyDescent="0.25">
      <c r="A5126" s="125">
        <v>927712</v>
      </c>
      <c r="B5126" s="125">
        <v>2003</v>
      </c>
      <c r="C5126" s="125">
        <v>60</v>
      </c>
      <c r="D5126" s="125">
        <v>5</v>
      </c>
      <c r="E5126" s="125">
        <v>4</v>
      </c>
      <c r="F5126" s="125">
        <v>2094.2355480000001</v>
      </c>
      <c r="G5126" s="125">
        <v>0</v>
      </c>
      <c r="H5126" s="125">
        <v>2227.380674</v>
      </c>
      <c r="I5126" s="125">
        <v>2094.6287860000002</v>
      </c>
      <c r="J5126" s="125">
        <v>2094.2355480000001</v>
      </c>
    </row>
    <row r="5127" spans="1:10" x14ac:dyDescent="0.25">
      <c r="A5127" s="125">
        <v>927713</v>
      </c>
      <c r="B5127" s="125">
        <v>2003</v>
      </c>
      <c r="C5127" s="125">
        <v>61</v>
      </c>
      <c r="D5127" s="125">
        <v>2</v>
      </c>
      <c r="E5127" s="125">
        <v>1</v>
      </c>
      <c r="F5127" s="129">
        <v>442374.55583299999</v>
      </c>
      <c r="G5127" s="129">
        <v>0</v>
      </c>
      <c r="H5127" s="129">
        <v>596294.03130000003</v>
      </c>
      <c r="I5127" s="129">
        <v>442629.059434</v>
      </c>
      <c r="J5127" s="129">
        <v>442374.55583299999</v>
      </c>
    </row>
    <row r="5128" spans="1:10" hidden="1" x14ac:dyDescent="0.25">
      <c r="A5128" s="125">
        <v>927714</v>
      </c>
      <c r="B5128" s="125">
        <v>2003</v>
      </c>
      <c r="C5128" s="125">
        <v>61</v>
      </c>
      <c r="D5128" s="125">
        <v>2</v>
      </c>
      <c r="E5128" s="125">
        <v>2</v>
      </c>
      <c r="F5128" s="125">
        <v>405412.89996000001</v>
      </c>
      <c r="G5128" s="125">
        <v>0</v>
      </c>
      <c r="H5128" s="125">
        <v>442374.55583299999</v>
      </c>
      <c r="I5128" s="125">
        <v>406276.79207700002</v>
      </c>
      <c r="J5128" s="125">
        <v>405412.89996000001</v>
      </c>
    </row>
    <row r="5129" spans="1:10" hidden="1" x14ac:dyDescent="0.25">
      <c r="A5129" s="125">
        <v>927715</v>
      </c>
      <c r="B5129" s="125">
        <v>2003</v>
      </c>
      <c r="C5129" s="125">
        <v>61</v>
      </c>
      <c r="D5129" s="125">
        <v>2</v>
      </c>
      <c r="E5129" s="125">
        <v>3</v>
      </c>
      <c r="F5129" s="125">
        <v>343899.08851999999</v>
      </c>
      <c r="G5129" s="125">
        <v>10652.217436999999</v>
      </c>
      <c r="H5129" s="125">
        <v>405412.89996000001</v>
      </c>
      <c r="I5129" s="125">
        <v>356803.893255</v>
      </c>
      <c r="J5129" s="125">
        <v>354551.305957</v>
      </c>
    </row>
    <row r="5130" spans="1:10" hidden="1" x14ac:dyDescent="0.25">
      <c r="A5130" s="125">
        <v>927716</v>
      </c>
      <c r="B5130" s="125">
        <v>2003</v>
      </c>
      <c r="C5130" s="125">
        <v>61</v>
      </c>
      <c r="D5130" s="125">
        <v>2</v>
      </c>
      <c r="E5130" s="125">
        <v>4</v>
      </c>
      <c r="F5130" s="125">
        <v>442442.63646100002</v>
      </c>
      <c r="G5130" s="125">
        <v>0</v>
      </c>
      <c r="H5130" s="125">
        <v>596294.03130000003</v>
      </c>
      <c r="I5130" s="125">
        <v>442629.059434</v>
      </c>
      <c r="J5130" s="125">
        <v>442442.63646100002</v>
      </c>
    </row>
    <row r="5131" spans="1:10" x14ac:dyDescent="0.25">
      <c r="A5131" s="125">
        <v>927717</v>
      </c>
      <c r="B5131" s="125">
        <v>2003</v>
      </c>
      <c r="C5131" s="125">
        <v>61</v>
      </c>
      <c r="D5131" s="125">
        <v>3</v>
      </c>
      <c r="E5131" s="125">
        <v>1</v>
      </c>
      <c r="F5131" s="129">
        <v>393496.38385500002</v>
      </c>
      <c r="G5131" s="129">
        <v>0</v>
      </c>
      <c r="H5131" s="129">
        <v>484904.413</v>
      </c>
      <c r="I5131" s="129">
        <v>393839.36423900002</v>
      </c>
      <c r="J5131" s="129">
        <v>393496.38385500002</v>
      </c>
    </row>
    <row r="5132" spans="1:10" hidden="1" x14ac:dyDescent="0.25">
      <c r="A5132" s="125">
        <v>927718</v>
      </c>
      <c r="B5132" s="125">
        <v>2003</v>
      </c>
      <c r="C5132" s="125">
        <v>61</v>
      </c>
      <c r="D5132" s="125">
        <v>3</v>
      </c>
      <c r="E5132" s="125">
        <v>2</v>
      </c>
      <c r="F5132" s="125">
        <v>369758.11378199997</v>
      </c>
      <c r="G5132" s="125">
        <v>0</v>
      </c>
      <c r="H5132" s="125">
        <v>393496.38385500002</v>
      </c>
      <c r="I5132" s="125">
        <v>370791.64250700001</v>
      </c>
      <c r="J5132" s="125">
        <v>369758.11378199997</v>
      </c>
    </row>
    <row r="5133" spans="1:10" hidden="1" x14ac:dyDescent="0.25">
      <c r="A5133" s="125">
        <v>927719</v>
      </c>
      <c r="B5133" s="125">
        <v>2003</v>
      </c>
      <c r="C5133" s="125">
        <v>61</v>
      </c>
      <c r="D5133" s="125">
        <v>3</v>
      </c>
      <c r="E5133" s="125">
        <v>3</v>
      </c>
      <c r="F5133" s="125">
        <v>275109.12811200001</v>
      </c>
      <c r="G5133" s="125">
        <v>60043.955151000002</v>
      </c>
      <c r="H5133" s="125">
        <v>369758.11378199997</v>
      </c>
      <c r="I5133" s="125">
        <v>338217.74667600001</v>
      </c>
      <c r="J5133" s="125">
        <v>335153.08326400002</v>
      </c>
    </row>
    <row r="5134" spans="1:10" hidden="1" x14ac:dyDescent="0.25">
      <c r="A5134" s="125">
        <v>927720</v>
      </c>
      <c r="B5134" s="125">
        <v>2003</v>
      </c>
      <c r="C5134" s="125">
        <v>61</v>
      </c>
      <c r="D5134" s="125">
        <v>3</v>
      </c>
      <c r="E5134" s="125">
        <v>4</v>
      </c>
      <c r="F5134" s="125">
        <v>279141.31784099998</v>
      </c>
      <c r="G5134" s="125">
        <v>0</v>
      </c>
      <c r="H5134" s="125">
        <v>343899.08851999999</v>
      </c>
      <c r="I5134" s="125">
        <v>279314.83969599998</v>
      </c>
      <c r="J5134" s="125">
        <v>279141.31784099998</v>
      </c>
    </row>
    <row r="5135" spans="1:10" x14ac:dyDescent="0.25">
      <c r="A5135" s="125">
        <v>927721</v>
      </c>
      <c r="B5135" s="125">
        <v>2003</v>
      </c>
      <c r="C5135" s="125">
        <v>61</v>
      </c>
      <c r="D5135" s="125">
        <v>4</v>
      </c>
      <c r="E5135" s="125">
        <v>1</v>
      </c>
      <c r="F5135" s="129">
        <v>184599.55658</v>
      </c>
      <c r="G5135" s="129">
        <v>0</v>
      </c>
      <c r="H5135" s="129">
        <v>211279.19880000001</v>
      </c>
      <c r="I5135" s="129">
        <v>185482.008627</v>
      </c>
      <c r="J5135" s="129">
        <v>184599.55658</v>
      </c>
    </row>
    <row r="5136" spans="1:10" hidden="1" x14ac:dyDescent="0.25">
      <c r="A5136" s="125">
        <v>927722</v>
      </c>
      <c r="B5136" s="125">
        <v>2003</v>
      </c>
      <c r="C5136" s="125">
        <v>61</v>
      </c>
      <c r="D5136" s="125">
        <v>4</v>
      </c>
      <c r="E5136" s="125">
        <v>2</v>
      </c>
      <c r="F5136" s="125">
        <v>176053.69589</v>
      </c>
      <c r="G5136" s="125">
        <v>0</v>
      </c>
      <c r="H5136" s="125">
        <v>184599.55658</v>
      </c>
      <c r="I5136" s="125">
        <v>177861.672765</v>
      </c>
      <c r="J5136" s="125">
        <v>176053.69589</v>
      </c>
    </row>
    <row r="5137" spans="1:10" hidden="1" x14ac:dyDescent="0.25">
      <c r="A5137" s="125">
        <v>927723</v>
      </c>
      <c r="B5137" s="125">
        <v>2003</v>
      </c>
      <c r="C5137" s="125">
        <v>61</v>
      </c>
      <c r="D5137" s="125">
        <v>4</v>
      </c>
      <c r="E5137" s="125">
        <v>3</v>
      </c>
      <c r="F5137" s="125">
        <v>74237.606304999994</v>
      </c>
      <c r="G5137" s="125">
        <v>77396.756622000001</v>
      </c>
      <c r="H5137" s="125">
        <v>176053.69589</v>
      </c>
      <c r="I5137" s="125">
        <v>166493.98020300001</v>
      </c>
      <c r="J5137" s="125">
        <v>151634.36292700001</v>
      </c>
    </row>
    <row r="5138" spans="1:10" hidden="1" x14ac:dyDescent="0.25">
      <c r="A5138" s="125">
        <v>927724</v>
      </c>
      <c r="B5138" s="125">
        <v>2003</v>
      </c>
      <c r="C5138" s="125">
        <v>61</v>
      </c>
      <c r="D5138" s="125">
        <v>4</v>
      </c>
      <c r="E5138" s="125">
        <v>4</v>
      </c>
      <c r="F5138" s="125">
        <v>240688.59116099999</v>
      </c>
      <c r="G5138" s="125">
        <v>0</v>
      </c>
      <c r="H5138" s="125">
        <v>275109.12811200001</v>
      </c>
      <c r="I5138" s="125">
        <v>241518.30356999999</v>
      </c>
      <c r="J5138" s="125">
        <v>240688.59116099999</v>
      </c>
    </row>
    <row r="5139" spans="1:10" x14ac:dyDescent="0.25">
      <c r="A5139" s="125">
        <v>927725</v>
      </c>
      <c r="B5139" s="125">
        <v>2003</v>
      </c>
      <c r="C5139" s="125">
        <v>61</v>
      </c>
      <c r="D5139" s="125">
        <v>5</v>
      </c>
      <c r="E5139" s="125">
        <v>1</v>
      </c>
      <c r="F5139" s="129">
        <v>58598.305181000003</v>
      </c>
      <c r="G5139" s="129">
        <v>0</v>
      </c>
      <c r="H5139" s="129">
        <v>62416.002249999998</v>
      </c>
      <c r="I5139" s="129">
        <v>58696.008516000002</v>
      </c>
      <c r="J5139" s="129">
        <v>58598.305181000003</v>
      </c>
    </row>
    <row r="5140" spans="1:10" hidden="1" x14ac:dyDescent="0.25">
      <c r="A5140" s="125">
        <v>927726</v>
      </c>
      <c r="B5140" s="125">
        <v>2003</v>
      </c>
      <c r="C5140" s="125">
        <v>61</v>
      </c>
      <c r="D5140" s="125">
        <v>5</v>
      </c>
      <c r="E5140" s="125">
        <v>2</v>
      </c>
      <c r="F5140" s="125">
        <v>53281.719932</v>
      </c>
      <c r="G5140" s="125">
        <v>0</v>
      </c>
      <c r="H5140" s="125">
        <v>58598.305181000003</v>
      </c>
      <c r="I5140" s="125">
        <v>57578.694669999997</v>
      </c>
      <c r="J5140" s="125">
        <v>53281.719932</v>
      </c>
    </row>
    <row r="5141" spans="1:10" hidden="1" x14ac:dyDescent="0.25">
      <c r="A5141" s="125">
        <v>927727</v>
      </c>
      <c r="B5141" s="125">
        <v>2003</v>
      </c>
      <c r="C5141" s="125">
        <v>61</v>
      </c>
      <c r="D5141" s="125">
        <v>5</v>
      </c>
      <c r="E5141" s="125">
        <v>3</v>
      </c>
      <c r="F5141" s="125">
        <v>0</v>
      </c>
      <c r="G5141" s="125">
        <v>42528.945332000003</v>
      </c>
      <c r="H5141" s="125">
        <v>53281.719932</v>
      </c>
      <c r="I5141" s="125">
        <v>51896.395213000003</v>
      </c>
      <c r="J5141" s="125">
        <v>42528.945332000003</v>
      </c>
    </row>
    <row r="5142" spans="1:10" hidden="1" x14ac:dyDescent="0.25">
      <c r="A5142" s="125">
        <v>927728</v>
      </c>
      <c r="B5142" s="125">
        <v>2003</v>
      </c>
      <c r="C5142" s="125">
        <v>61</v>
      </c>
      <c r="D5142" s="125">
        <v>5</v>
      </c>
      <c r="E5142" s="125">
        <v>4</v>
      </c>
      <c r="F5142" s="125">
        <v>69729.769794000007</v>
      </c>
      <c r="G5142" s="125">
        <v>0</v>
      </c>
      <c r="H5142" s="125">
        <v>74237.606304999994</v>
      </c>
      <c r="I5142" s="125">
        <v>69813.044968999995</v>
      </c>
      <c r="J5142" s="125">
        <v>69729.769794000007</v>
      </c>
    </row>
    <row r="5143" spans="1:10" x14ac:dyDescent="0.25">
      <c r="A5143" s="125">
        <v>927729</v>
      </c>
      <c r="B5143" s="125">
        <v>2003</v>
      </c>
      <c r="C5143" s="125">
        <v>62</v>
      </c>
      <c r="D5143" s="125">
        <v>2</v>
      </c>
      <c r="E5143" s="125">
        <v>1</v>
      </c>
      <c r="F5143" s="129">
        <v>18434.515146999998</v>
      </c>
      <c r="G5143" s="129">
        <v>0</v>
      </c>
      <c r="H5143" s="129">
        <v>24848.6067</v>
      </c>
      <c r="I5143" s="129">
        <v>18445.120752999999</v>
      </c>
      <c r="J5143" s="129">
        <v>18434.515146999998</v>
      </c>
    </row>
    <row r="5144" spans="1:10" hidden="1" x14ac:dyDescent="0.25">
      <c r="A5144" s="125">
        <v>927730</v>
      </c>
      <c r="B5144" s="125">
        <v>2003</v>
      </c>
      <c r="C5144" s="125">
        <v>62</v>
      </c>
      <c r="D5144" s="125">
        <v>2</v>
      </c>
      <c r="E5144" s="125">
        <v>2</v>
      </c>
      <c r="F5144" s="125">
        <v>16894.258828000002</v>
      </c>
      <c r="G5144" s="125">
        <v>0</v>
      </c>
      <c r="H5144" s="125">
        <v>18434.515146999998</v>
      </c>
      <c r="I5144" s="125">
        <v>16930.258710999999</v>
      </c>
      <c r="J5144" s="125">
        <v>16894.258828000002</v>
      </c>
    </row>
    <row r="5145" spans="1:10" hidden="1" x14ac:dyDescent="0.25">
      <c r="A5145" s="125">
        <v>927731</v>
      </c>
      <c r="B5145" s="125">
        <v>2003</v>
      </c>
      <c r="C5145" s="125">
        <v>62</v>
      </c>
      <c r="D5145" s="125">
        <v>2</v>
      </c>
      <c r="E5145" s="125">
        <v>3</v>
      </c>
      <c r="F5145" s="125">
        <v>14330.871594</v>
      </c>
      <c r="G5145" s="125">
        <v>443.89637900000002</v>
      </c>
      <c r="H5145" s="125">
        <v>16894.258828000002</v>
      </c>
      <c r="I5145" s="125">
        <v>14868.637194000001</v>
      </c>
      <c r="J5145" s="125">
        <v>14774.767974</v>
      </c>
    </row>
    <row r="5146" spans="1:10" hidden="1" x14ac:dyDescent="0.25">
      <c r="A5146" s="125">
        <v>927732</v>
      </c>
      <c r="B5146" s="125">
        <v>2003</v>
      </c>
      <c r="C5146" s="125">
        <v>62</v>
      </c>
      <c r="D5146" s="125">
        <v>2</v>
      </c>
      <c r="E5146" s="125">
        <v>4</v>
      </c>
      <c r="F5146" s="125">
        <v>18437.352185</v>
      </c>
      <c r="G5146" s="125">
        <v>0</v>
      </c>
      <c r="H5146" s="125">
        <v>24848.6067</v>
      </c>
      <c r="I5146" s="125">
        <v>18445.120752999999</v>
      </c>
      <c r="J5146" s="125">
        <v>18437.352185</v>
      </c>
    </row>
    <row r="5147" spans="1:10" x14ac:dyDescent="0.25">
      <c r="A5147" s="125">
        <v>927733</v>
      </c>
      <c r="B5147" s="125">
        <v>2003</v>
      </c>
      <c r="C5147" s="125">
        <v>62</v>
      </c>
      <c r="D5147" s="125">
        <v>3</v>
      </c>
      <c r="E5147" s="125">
        <v>1</v>
      </c>
      <c r="F5147" s="129">
        <v>16393.728633999999</v>
      </c>
      <c r="G5147" s="129">
        <v>0</v>
      </c>
      <c r="H5147" s="129">
        <v>20201.942599999998</v>
      </c>
      <c r="I5147" s="129">
        <v>16408.017779999998</v>
      </c>
      <c r="J5147" s="129">
        <v>16393.728633999999</v>
      </c>
    </row>
    <row r="5148" spans="1:10" hidden="1" x14ac:dyDescent="0.25">
      <c r="A5148" s="125">
        <v>927734</v>
      </c>
      <c r="B5148" s="125">
        <v>2003</v>
      </c>
      <c r="C5148" s="125">
        <v>62</v>
      </c>
      <c r="D5148" s="125">
        <v>3</v>
      </c>
      <c r="E5148" s="125">
        <v>2</v>
      </c>
      <c r="F5148" s="125">
        <v>15404.751926999999</v>
      </c>
      <c r="G5148" s="125">
        <v>0</v>
      </c>
      <c r="H5148" s="125">
        <v>16393.728633999999</v>
      </c>
      <c r="I5148" s="125">
        <v>15447.810491</v>
      </c>
      <c r="J5148" s="125">
        <v>15404.751926999999</v>
      </c>
    </row>
    <row r="5149" spans="1:10" hidden="1" x14ac:dyDescent="0.25">
      <c r="A5149" s="125">
        <v>927735</v>
      </c>
      <c r="B5149" s="125">
        <v>2003</v>
      </c>
      <c r="C5149" s="125">
        <v>62</v>
      </c>
      <c r="D5149" s="125">
        <v>3</v>
      </c>
      <c r="E5149" s="125">
        <v>3</v>
      </c>
      <c r="F5149" s="125">
        <v>11460.529904999999</v>
      </c>
      <c r="G5149" s="125">
        <v>2501.318471</v>
      </c>
      <c r="H5149" s="125">
        <v>15404.751926999999</v>
      </c>
      <c r="I5149" s="125">
        <v>14090.726586999999</v>
      </c>
      <c r="J5149" s="125">
        <v>13961.848376</v>
      </c>
    </row>
    <row r="5150" spans="1:10" hidden="1" x14ac:dyDescent="0.25">
      <c r="A5150" s="125">
        <v>927736</v>
      </c>
      <c r="B5150" s="125">
        <v>2003</v>
      </c>
      <c r="C5150" s="125">
        <v>62</v>
      </c>
      <c r="D5150" s="125">
        <v>3</v>
      </c>
      <c r="E5150" s="125">
        <v>4</v>
      </c>
      <c r="F5150" s="125">
        <v>11632.302952</v>
      </c>
      <c r="G5150" s="125">
        <v>0</v>
      </c>
      <c r="H5150" s="125">
        <v>14330.871594</v>
      </c>
      <c r="I5150" s="125">
        <v>11639.533909</v>
      </c>
      <c r="J5150" s="125">
        <v>11632.302952</v>
      </c>
    </row>
    <row r="5151" spans="1:10" x14ac:dyDescent="0.25">
      <c r="A5151" s="125">
        <v>927737</v>
      </c>
      <c r="B5151" s="125">
        <v>2003</v>
      </c>
      <c r="C5151" s="125">
        <v>62</v>
      </c>
      <c r="D5151" s="125">
        <v>4</v>
      </c>
      <c r="E5151" s="125">
        <v>1</v>
      </c>
      <c r="F5151" s="129">
        <v>7735.8394109999999</v>
      </c>
      <c r="G5151" s="129">
        <v>0</v>
      </c>
      <c r="H5151" s="129">
        <v>8853.8780000000006</v>
      </c>
      <c r="I5151" s="129">
        <v>7772.8194960000001</v>
      </c>
      <c r="J5151" s="129">
        <v>7735.8394109999999</v>
      </c>
    </row>
    <row r="5152" spans="1:10" hidden="1" x14ac:dyDescent="0.25">
      <c r="A5152" s="125">
        <v>927738</v>
      </c>
      <c r="B5152" s="125">
        <v>2003</v>
      </c>
      <c r="C5152" s="125">
        <v>62</v>
      </c>
      <c r="D5152" s="125">
        <v>4</v>
      </c>
      <c r="E5152" s="125">
        <v>2</v>
      </c>
      <c r="F5152" s="125">
        <v>7377.7160919999997</v>
      </c>
      <c r="G5152" s="125">
        <v>0</v>
      </c>
      <c r="H5152" s="125">
        <v>7735.8394109999999</v>
      </c>
      <c r="I5152" s="125">
        <v>7453.4812730000003</v>
      </c>
      <c r="J5152" s="125">
        <v>7377.7160919999997</v>
      </c>
    </row>
    <row r="5153" spans="1:10" hidden="1" x14ac:dyDescent="0.25">
      <c r="A5153" s="125">
        <v>927739</v>
      </c>
      <c r="B5153" s="125">
        <v>2003</v>
      </c>
      <c r="C5153" s="125">
        <v>62</v>
      </c>
      <c r="D5153" s="125">
        <v>4</v>
      </c>
      <c r="E5153" s="125">
        <v>3</v>
      </c>
      <c r="F5153" s="125">
        <v>3091.8999319999998</v>
      </c>
      <c r="G5153" s="125">
        <v>3223.4744420000002</v>
      </c>
      <c r="H5153" s="125">
        <v>7377.7160919999997</v>
      </c>
      <c r="I5153" s="125">
        <v>6977.1061079999999</v>
      </c>
      <c r="J5153" s="125">
        <v>6315.3743750000003</v>
      </c>
    </row>
    <row r="5154" spans="1:10" hidden="1" x14ac:dyDescent="0.25">
      <c r="A5154" s="125">
        <v>927740</v>
      </c>
      <c r="B5154" s="125">
        <v>2003</v>
      </c>
      <c r="C5154" s="125">
        <v>62</v>
      </c>
      <c r="D5154" s="125">
        <v>4</v>
      </c>
      <c r="E5154" s="125">
        <v>4</v>
      </c>
      <c r="F5154" s="125">
        <v>10026.634942000001</v>
      </c>
      <c r="G5154" s="125">
        <v>0</v>
      </c>
      <c r="H5154" s="125">
        <v>11460.529904999999</v>
      </c>
      <c r="I5154" s="125">
        <v>10061.199204</v>
      </c>
      <c r="J5154" s="125">
        <v>10026.634942000001</v>
      </c>
    </row>
    <row r="5155" spans="1:10" x14ac:dyDescent="0.25">
      <c r="A5155" s="125">
        <v>927741</v>
      </c>
      <c r="B5155" s="125">
        <v>2003</v>
      </c>
      <c r="C5155" s="125">
        <v>62</v>
      </c>
      <c r="D5155" s="125">
        <v>5</v>
      </c>
      <c r="E5155" s="125">
        <v>1</v>
      </c>
      <c r="F5155" s="129">
        <v>2441.8288699999998</v>
      </c>
      <c r="G5155" s="129">
        <v>0</v>
      </c>
      <c r="H5155" s="129">
        <v>2600.9147499999999</v>
      </c>
      <c r="I5155" s="129">
        <v>2445.9002310000001</v>
      </c>
      <c r="J5155" s="129">
        <v>2441.8288699999998</v>
      </c>
    </row>
    <row r="5156" spans="1:10" hidden="1" x14ac:dyDescent="0.25">
      <c r="A5156" s="125">
        <v>927742</v>
      </c>
      <c r="B5156" s="125">
        <v>2003</v>
      </c>
      <c r="C5156" s="125">
        <v>62</v>
      </c>
      <c r="D5156" s="125">
        <v>5</v>
      </c>
      <c r="E5156" s="125">
        <v>2</v>
      </c>
      <c r="F5156" s="125">
        <v>2220.2833609999998</v>
      </c>
      <c r="G5156" s="125">
        <v>0</v>
      </c>
      <c r="H5156" s="125">
        <v>2441.8288699999998</v>
      </c>
      <c r="I5156" s="125">
        <v>2399.3410479999998</v>
      </c>
      <c r="J5156" s="125">
        <v>2220.2833609999998</v>
      </c>
    </row>
    <row r="5157" spans="1:10" hidden="1" x14ac:dyDescent="0.25">
      <c r="A5157" s="125">
        <v>927743</v>
      </c>
      <c r="B5157" s="125">
        <v>2003</v>
      </c>
      <c r="C5157" s="125">
        <v>62</v>
      </c>
      <c r="D5157" s="125">
        <v>5</v>
      </c>
      <c r="E5157" s="125">
        <v>3</v>
      </c>
      <c r="F5157" s="125">
        <v>0</v>
      </c>
      <c r="G5157" s="125">
        <v>1772.2083640000001</v>
      </c>
      <c r="H5157" s="125">
        <v>2220.2833609999998</v>
      </c>
      <c r="I5157" s="125">
        <v>2162.5559939999998</v>
      </c>
      <c r="J5157" s="125">
        <v>1772.2083640000001</v>
      </c>
    </row>
    <row r="5158" spans="1:10" hidden="1" x14ac:dyDescent="0.25">
      <c r="A5158" s="125">
        <v>927744</v>
      </c>
      <c r="B5158" s="125">
        <v>2003</v>
      </c>
      <c r="C5158" s="125">
        <v>62</v>
      </c>
      <c r="D5158" s="125">
        <v>5</v>
      </c>
      <c r="E5158" s="125">
        <v>4</v>
      </c>
      <c r="F5158" s="125">
        <v>2904.1543940000001</v>
      </c>
      <c r="G5158" s="125">
        <v>0</v>
      </c>
      <c r="H5158" s="125">
        <v>3091.8999319999998</v>
      </c>
      <c r="I5158" s="125">
        <v>2907.6226969999998</v>
      </c>
      <c r="J5158" s="125">
        <v>2904.1543940000001</v>
      </c>
    </row>
    <row r="5159" spans="1:10" x14ac:dyDescent="0.25">
      <c r="A5159" s="125">
        <v>927745</v>
      </c>
      <c r="B5159" s="125">
        <v>2003</v>
      </c>
      <c r="C5159" s="125">
        <v>63</v>
      </c>
      <c r="D5159" s="125">
        <v>2</v>
      </c>
      <c r="E5159" s="125">
        <v>1</v>
      </c>
      <c r="F5159" s="129">
        <v>695063.57526700001</v>
      </c>
      <c r="G5159" s="129">
        <v>0</v>
      </c>
      <c r="H5159" s="129">
        <v>937090.15379999997</v>
      </c>
      <c r="I5159" s="129">
        <v>695602.02116600005</v>
      </c>
      <c r="J5159" s="129">
        <v>695063.57526700001</v>
      </c>
    </row>
    <row r="5160" spans="1:10" hidden="1" x14ac:dyDescent="0.25">
      <c r="A5160" s="125">
        <v>927746</v>
      </c>
      <c r="B5160" s="125">
        <v>2003</v>
      </c>
      <c r="C5160" s="125">
        <v>63</v>
      </c>
      <c r="D5160" s="125">
        <v>2</v>
      </c>
      <c r="E5160" s="125">
        <v>2</v>
      </c>
      <c r="F5160" s="125">
        <v>633338.46947200003</v>
      </c>
      <c r="G5160" s="125">
        <v>0</v>
      </c>
      <c r="H5160" s="125">
        <v>695063.57526700001</v>
      </c>
      <c r="I5160" s="125">
        <v>638346.38752500003</v>
      </c>
      <c r="J5160" s="125">
        <v>633338.46947200003</v>
      </c>
    </row>
    <row r="5161" spans="1:10" hidden="1" x14ac:dyDescent="0.25">
      <c r="A5161" s="125">
        <v>927747</v>
      </c>
      <c r="B5161" s="125">
        <v>2003</v>
      </c>
      <c r="C5161" s="125">
        <v>63</v>
      </c>
      <c r="D5161" s="125">
        <v>2</v>
      </c>
      <c r="E5161" s="125">
        <v>3</v>
      </c>
      <c r="F5161" s="125">
        <v>533609.70120999997</v>
      </c>
      <c r="G5161" s="125">
        <v>15895.447516</v>
      </c>
      <c r="H5161" s="125">
        <v>633338.46947200003</v>
      </c>
      <c r="I5161" s="125">
        <v>557401.18698300002</v>
      </c>
      <c r="J5161" s="125">
        <v>549505.14872599998</v>
      </c>
    </row>
    <row r="5162" spans="1:10" hidden="1" x14ac:dyDescent="0.25">
      <c r="A5162" s="125">
        <v>927748</v>
      </c>
      <c r="B5162" s="125">
        <v>2003</v>
      </c>
      <c r="C5162" s="125">
        <v>63</v>
      </c>
      <c r="D5162" s="125">
        <v>2</v>
      </c>
      <c r="E5162" s="125">
        <v>4</v>
      </c>
      <c r="F5162" s="125">
        <v>695188.31427199999</v>
      </c>
      <c r="G5162" s="125">
        <v>0</v>
      </c>
      <c r="H5162" s="125">
        <v>937090.15379999997</v>
      </c>
      <c r="I5162" s="125">
        <v>695602.02116600005</v>
      </c>
      <c r="J5162" s="125">
        <v>695188.31427199999</v>
      </c>
    </row>
    <row r="5163" spans="1:10" x14ac:dyDescent="0.25">
      <c r="A5163" s="125">
        <v>927749</v>
      </c>
      <c r="B5163" s="125">
        <v>2003</v>
      </c>
      <c r="C5163" s="125">
        <v>63</v>
      </c>
      <c r="D5163" s="125">
        <v>3</v>
      </c>
      <c r="E5163" s="125">
        <v>1</v>
      </c>
      <c r="F5163" s="129">
        <v>86841.029058</v>
      </c>
      <c r="G5163" s="129">
        <v>0</v>
      </c>
      <c r="H5163" s="129">
        <v>108468.2691</v>
      </c>
      <c r="I5163" s="129">
        <v>88097.928163000004</v>
      </c>
      <c r="J5163" s="129">
        <v>86841.029058</v>
      </c>
    </row>
    <row r="5164" spans="1:10" hidden="1" x14ac:dyDescent="0.25">
      <c r="A5164" s="125">
        <v>927750</v>
      </c>
      <c r="B5164" s="125">
        <v>2003</v>
      </c>
      <c r="C5164" s="125">
        <v>63</v>
      </c>
      <c r="D5164" s="125">
        <v>3</v>
      </c>
      <c r="E5164" s="125">
        <v>2</v>
      </c>
      <c r="F5164" s="125">
        <v>79607.143532999995</v>
      </c>
      <c r="G5164" s="125">
        <v>0</v>
      </c>
      <c r="H5164" s="125">
        <v>86841.029058</v>
      </c>
      <c r="I5164" s="125">
        <v>81830.301680999997</v>
      </c>
      <c r="J5164" s="125">
        <v>79607.143532999995</v>
      </c>
    </row>
    <row r="5165" spans="1:10" hidden="1" x14ac:dyDescent="0.25">
      <c r="A5165" s="125">
        <v>927751</v>
      </c>
      <c r="B5165" s="125">
        <v>2003</v>
      </c>
      <c r="C5165" s="125">
        <v>63</v>
      </c>
      <c r="D5165" s="125">
        <v>3</v>
      </c>
      <c r="E5165" s="125">
        <v>3</v>
      </c>
      <c r="F5165" s="125">
        <v>56094.318626</v>
      </c>
      <c r="G5165" s="125">
        <v>10572.026314000001</v>
      </c>
      <c r="H5165" s="125">
        <v>79607.143532999995</v>
      </c>
      <c r="I5165" s="125">
        <v>72816.654190000001</v>
      </c>
      <c r="J5165" s="125">
        <v>66666.344939999995</v>
      </c>
    </row>
    <row r="5166" spans="1:10" hidden="1" x14ac:dyDescent="0.25">
      <c r="A5166" s="125">
        <v>927752</v>
      </c>
      <c r="B5166" s="125">
        <v>2003</v>
      </c>
      <c r="C5166" s="125">
        <v>63</v>
      </c>
      <c r="D5166" s="125">
        <v>3</v>
      </c>
      <c r="E5166" s="125">
        <v>4</v>
      </c>
      <c r="F5166" s="125">
        <v>428326.719996</v>
      </c>
      <c r="G5166" s="125">
        <v>0</v>
      </c>
      <c r="H5166" s="125">
        <v>533609.70120999997</v>
      </c>
      <c r="I5166" s="125">
        <v>433397.79932300001</v>
      </c>
      <c r="J5166" s="125">
        <v>428326.719996</v>
      </c>
    </row>
    <row r="5167" spans="1:10" x14ac:dyDescent="0.25">
      <c r="A5167" s="125">
        <v>927753</v>
      </c>
      <c r="B5167" s="125">
        <v>2003</v>
      </c>
      <c r="C5167" s="125">
        <v>63</v>
      </c>
      <c r="D5167" s="125">
        <v>4</v>
      </c>
      <c r="E5167" s="125">
        <v>1</v>
      </c>
      <c r="F5167" s="129">
        <v>23936.05572</v>
      </c>
      <c r="G5167" s="129">
        <v>0</v>
      </c>
      <c r="H5167" s="129">
        <v>28626.870449999999</v>
      </c>
      <c r="I5167" s="129">
        <v>25131.529568000002</v>
      </c>
      <c r="J5167" s="129">
        <v>23936.05572</v>
      </c>
    </row>
    <row r="5168" spans="1:10" hidden="1" x14ac:dyDescent="0.25">
      <c r="A5168" s="125">
        <v>927754</v>
      </c>
      <c r="B5168" s="125">
        <v>2003</v>
      </c>
      <c r="C5168" s="125">
        <v>63</v>
      </c>
      <c r="D5168" s="125">
        <v>4</v>
      </c>
      <c r="E5168" s="125">
        <v>2</v>
      </c>
      <c r="F5168" s="125">
        <v>21559.757465999999</v>
      </c>
      <c r="G5168" s="125">
        <v>0</v>
      </c>
      <c r="H5168" s="125">
        <v>23936.05572</v>
      </c>
      <c r="I5168" s="125">
        <v>23062.389685999999</v>
      </c>
      <c r="J5168" s="125">
        <v>21559.757465999999</v>
      </c>
    </row>
    <row r="5169" spans="1:10" hidden="1" x14ac:dyDescent="0.25">
      <c r="A5169" s="125">
        <v>927755</v>
      </c>
      <c r="B5169" s="125">
        <v>2003</v>
      </c>
      <c r="C5169" s="125">
        <v>63</v>
      </c>
      <c r="D5169" s="125">
        <v>4</v>
      </c>
      <c r="E5169" s="125">
        <v>3</v>
      </c>
      <c r="F5169" s="125">
        <v>2608.5768819999998</v>
      </c>
      <c r="G5169" s="125">
        <v>15087.458903999999</v>
      </c>
      <c r="H5169" s="125">
        <v>21559.757465999999</v>
      </c>
      <c r="I5169" s="125">
        <v>20389.062635999999</v>
      </c>
      <c r="J5169" s="125">
        <v>17696.035786</v>
      </c>
    </row>
    <row r="5170" spans="1:10" hidden="1" x14ac:dyDescent="0.25">
      <c r="A5170" s="125">
        <v>927756</v>
      </c>
      <c r="B5170" s="125">
        <v>2003</v>
      </c>
      <c r="C5170" s="125">
        <v>63</v>
      </c>
      <c r="D5170" s="125">
        <v>4</v>
      </c>
      <c r="E5170" s="125">
        <v>4</v>
      </c>
      <c r="F5170" s="125">
        <v>47584.094512000003</v>
      </c>
      <c r="G5170" s="125">
        <v>0</v>
      </c>
      <c r="H5170" s="125">
        <v>56094.318626</v>
      </c>
      <c r="I5170" s="125">
        <v>49245.202321999997</v>
      </c>
      <c r="J5170" s="125">
        <v>47584.094512000003</v>
      </c>
    </row>
    <row r="5171" spans="1:10" x14ac:dyDescent="0.25">
      <c r="A5171" s="125">
        <v>927757</v>
      </c>
      <c r="B5171" s="125">
        <v>2003</v>
      </c>
      <c r="C5171" s="125">
        <v>63</v>
      </c>
      <c r="D5171" s="125">
        <v>5</v>
      </c>
      <c r="E5171" s="125">
        <v>1</v>
      </c>
      <c r="F5171" s="129">
        <v>1274.752436</v>
      </c>
      <c r="G5171" s="129">
        <v>0</v>
      </c>
      <c r="H5171" s="129">
        <v>1357.2744</v>
      </c>
      <c r="I5171" s="129">
        <v>1276.380846</v>
      </c>
      <c r="J5171" s="129">
        <v>1274.752436</v>
      </c>
    </row>
    <row r="5172" spans="1:10" hidden="1" x14ac:dyDescent="0.25">
      <c r="A5172" s="125">
        <v>927758</v>
      </c>
      <c r="B5172" s="125">
        <v>2003</v>
      </c>
      <c r="C5172" s="125">
        <v>63</v>
      </c>
      <c r="D5172" s="125">
        <v>5</v>
      </c>
      <c r="E5172" s="125">
        <v>2</v>
      </c>
      <c r="F5172" s="125">
        <v>1193.0950760000001</v>
      </c>
      <c r="G5172" s="125">
        <v>0</v>
      </c>
      <c r="H5172" s="125">
        <v>1274.752436</v>
      </c>
      <c r="I5172" s="125">
        <v>1252.571743</v>
      </c>
      <c r="J5172" s="125">
        <v>1193.0950760000001</v>
      </c>
    </row>
    <row r="5173" spans="1:10" hidden="1" x14ac:dyDescent="0.25">
      <c r="A5173" s="125">
        <v>927759</v>
      </c>
      <c r="B5173" s="125">
        <v>2003</v>
      </c>
      <c r="C5173" s="125">
        <v>63</v>
      </c>
      <c r="D5173" s="125">
        <v>5</v>
      </c>
      <c r="E5173" s="125">
        <v>3</v>
      </c>
      <c r="F5173" s="125">
        <v>0</v>
      </c>
      <c r="G5173" s="125">
        <v>985.23114999999996</v>
      </c>
      <c r="H5173" s="125">
        <v>1193.0950760000001</v>
      </c>
      <c r="I5173" s="125">
        <v>1162.0746039999999</v>
      </c>
      <c r="J5173" s="125">
        <v>985.23114999999996</v>
      </c>
    </row>
    <row r="5174" spans="1:10" hidden="1" x14ac:dyDescent="0.25">
      <c r="A5174" s="125">
        <v>927760</v>
      </c>
      <c r="B5174" s="125">
        <v>2003</v>
      </c>
      <c r="C5174" s="125">
        <v>63</v>
      </c>
      <c r="D5174" s="125">
        <v>5</v>
      </c>
      <c r="E5174" s="125">
        <v>4</v>
      </c>
      <c r="F5174" s="125">
        <v>2448.6306399999999</v>
      </c>
      <c r="G5174" s="125">
        <v>0</v>
      </c>
      <c r="H5174" s="125">
        <v>2608.5768819999998</v>
      </c>
      <c r="I5174" s="125">
        <v>2453.1057000000001</v>
      </c>
      <c r="J5174" s="125">
        <v>2448.6306399999999</v>
      </c>
    </row>
    <row r="5175" spans="1:10" x14ac:dyDescent="0.25">
      <c r="A5175" s="125">
        <v>927761</v>
      </c>
      <c r="B5175" s="125">
        <v>2003</v>
      </c>
      <c r="C5175" s="125">
        <v>64</v>
      </c>
      <c r="D5175" s="125">
        <v>2</v>
      </c>
      <c r="E5175" s="125">
        <v>1</v>
      </c>
      <c r="F5175" s="129">
        <v>28970.086667</v>
      </c>
      <c r="G5175" s="129">
        <v>0</v>
      </c>
      <c r="H5175" s="129">
        <v>39057.697650000002</v>
      </c>
      <c r="I5175" s="129">
        <v>28992.528966000002</v>
      </c>
      <c r="J5175" s="129">
        <v>28970.086667</v>
      </c>
    </row>
    <row r="5176" spans="1:10" hidden="1" x14ac:dyDescent="0.25">
      <c r="A5176" s="125">
        <v>927762</v>
      </c>
      <c r="B5176" s="125">
        <v>2003</v>
      </c>
      <c r="C5176" s="125">
        <v>64</v>
      </c>
      <c r="D5176" s="125">
        <v>2</v>
      </c>
      <c r="E5176" s="125">
        <v>2</v>
      </c>
      <c r="F5176" s="125">
        <v>26397.398745999999</v>
      </c>
      <c r="G5176" s="125">
        <v>0</v>
      </c>
      <c r="H5176" s="125">
        <v>28970.086667</v>
      </c>
      <c r="I5176" s="125">
        <v>26606.127595000002</v>
      </c>
      <c r="J5176" s="125">
        <v>26397.398745999999</v>
      </c>
    </row>
    <row r="5177" spans="1:10" hidden="1" x14ac:dyDescent="0.25">
      <c r="A5177" s="125">
        <v>927763</v>
      </c>
      <c r="B5177" s="125">
        <v>2003</v>
      </c>
      <c r="C5177" s="125">
        <v>64</v>
      </c>
      <c r="D5177" s="125">
        <v>2</v>
      </c>
      <c r="E5177" s="125">
        <v>3</v>
      </c>
      <c r="F5177" s="125">
        <v>22238.994843</v>
      </c>
      <c r="G5177" s="125">
        <v>662.46691999999996</v>
      </c>
      <c r="H5177" s="125">
        <v>26397.398745999999</v>
      </c>
      <c r="I5177" s="125">
        <v>23232.350635999999</v>
      </c>
      <c r="J5177" s="125">
        <v>22901.461764</v>
      </c>
    </row>
    <row r="5178" spans="1:10" hidden="1" x14ac:dyDescent="0.25">
      <c r="A5178" s="125">
        <v>927764</v>
      </c>
      <c r="B5178" s="125">
        <v>2003</v>
      </c>
      <c r="C5178" s="125">
        <v>64</v>
      </c>
      <c r="D5178" s="125">
        <v>2</v>
      </c>
      <c r="E5178" s="125">
        <v>4</v>
      </c>
      <c r="F5178" s="125">
        <v>28975.285758999999</v>
      </c>
      <c r="G5178" s="125">
        <v>0</v>
      </c>
      <c r="H5178" s="125">
        <v>39057.697650000002</v>
      </c>
      <c r="I5178" s="125">
        <v>28992.528966000002</v>
      </c>
      <c r="J5178" s="125">
        <v>28975.285758999999</v>
      </c>
    </row>
    <row r="5179" spans="1:10" x14ac:dyDescent="0.25">
      <c r="A5179" s="125">
        <v>927765</v>
      </c>
      <c r="B5179" s="125">
        <v>2003</v>
      </c>
      <c r="C5179" s="125">
        <v>64</v>
      </c>
      <c r="D5179" s="125">
        <v>3</v>
      </c>
      <c r="E5179" s="125">
        <v>1</v>
      </c>
      <c r="F5179" s="129">
        <v>3616.1604259999999</v>
      </c>
      <c r="G5179" s="129">
        <v>0</v>
      </c>
      <c r="H5179" s="129">
        <v>4516.7435999999998</v>
      </c>
      <c r="I5179" s="129">
        <v>3668.4991519999999</v>
      </c>
      <c r="J5179" s="129">
        <v>3616.1604259999999</v>
      </c>
    </row>
    <row r="5180" spans="1:10" hidden="1" x14ac:dyDescent="0.25">
      <c r="A5180" s="125">
        <v>927766</v>
      </c>
      <c r="B5180" s="125">
        <v>2003</v>
      </c>
      <c r="C5180" s="125">
        <v>64</v>
      </c>
      <c r="D5180" s="125">
        <v>3</v>
      </c>
      <c r="E5180" s="125">
        <v>2</v>
      </c>
      <c r="F5180" s="125">
        <v>3314.9331050000001</v>
      </c>
      <c r="G5180" s="125">
        <v>0</v>
      </c>
      <c r="H5180" s="125">
        <v>3616.1604259999999</v>
      </c>
      <c r="I5180" s="125">
        <v>3407.5079700000001</v>
      </c>
      <c r="J5180" s="125">
        <v>3314.9331050000001</v>
      </c>
    </row>
    <row r="5181" spans="1:10" hidden="1" x14ac:dyDescent="0.25">
      <c r="A5181" s="125">
        <v>927767</v>
      </c>
      <c r="B5181" s="125">
        <v>2003</v>
      </c>
      <c r="C5181" s="125">
        <v>64</v>
      </c>
      <c r="D5181" s="125">
        <v>3</v>
      </c>
      <c r="E5181" s="125">
        <v>3</v>
      </c>
      <c r="F5181" s="125">
        <v>2335.8320060000001</v>
      </c>
      <c r="G5181" s="125">
        <v>440.23134700000003</v>
      </c>
      <c r="H5181" s="125">
        <v>3314.9331050000001</v>
      </c>
      <c r="I5181" s="125">
        <v>3032.1693110000001</v>
      </c>
      <c r="J5181" s="125">
        <v>2776.063353</v>
      </c>
    </row>
    <row r="5182" spans="1:10" hidden="1" x14ac:dyDescent="0.25">
      <c r="A5182" s="125">
        <v>927768</v>
      </c>
      <c r="B5182" s="125">
        <v>2003</v>
      </c>
      <c r="C5182" s="125">
        <v>64</v>
      </c>
      <c r="D5182" s="125">
        <v>3</v>
      </c>
      <c r="E5182" s="125">
        <v>4</v>
      </c>
      <c r="F5182" s="125">
        <v>17851.166678000001</v>
      </c>
      <c r="G5182" s="125">
        <v>0</v>
      </c>
      <c r="H5182" s="125">
        <v>22238.994843</v>
      </c>
      <c r="I5182" s="125">
        <v>18062.511611999998</v>
      </c>
      <c r="J5182" s="125">
        <v>17851.166678000001</v>
      </c>
    </row>
    <row r="5183" spans="1:10" x14ac:dyDescent="0.25">
      <c r="A5183" s="125">
        <v>927769</v>
      </c>
      <c r="B5183" s="125">
        <v>2003</v>
      </c>
      <c r="C5183" s="125">
        <v>64</v>
      </c>
      <c r="D5183" s="125">
        <v>4</v>
      </c>
      <c r="E5183" s="125">
        <v>1</v>
      </c>
      <c r="F5183" s="129">
        <v>1000.026378</v>
      </c>
      <c r="G5183" s="129">
        <v>0</v>
      </c>
      <c r="H5183" s="129">
        <v>1196.0043000000001</v>
      </c>
      <c r="I5183" s="129">
        <v>1049.9721750000001</v>
      </c>
      <c r="J5183" s="129">
        <v>1000.026378</v>
      </c>
    </row>
    <row r="5184" spans="1:10" hidden="1" x14ac:dyDescent="0.25">
      <c r="A5184" s="125">
        <v>927770</v>
      </c>
      <c r="B5184" s="125">
        <v>2003</v>
      </c>
      <c r="C5184" s="125">
        <v>64</v>
      </c>
      <c r="D5184" s="125">
        <v>4</v>
      </c>
      <c r="E5184" s="125">
        <v>2</v>
      </c>
      <c r="F5184" s="125">
        <v>900.74682399999995</v>
      </c>
      <c r="G5184" s="125">
        <v>0</v>
      </c>
      <c r="H5184" s="125">
        <v>1000.026378</v>
      </c>
      <c r="I5184" s="125">
        <v>963.52541499999995</v>
      </c>
      <c r="J5184" s="125">
        <v>900.74682399999995</v>
      </c>
    </row>
    <row r="5185" spans="1:10" hidden="1" x14ac:dyDescent="0.25">
      <c r="A5185" s="125">
        <v>927771</v>
      </c>
      <c r="B5185" s="125">
        <v>2003</v>
      </c>
      <c r="C5185" s="125">
        <v>64</v>
      </c>
      <c r="D5185" s="125">
        <v>4</v>
      </c>
      <c r="E5185" s="125">
        <v>3</v>
      </c>
      <c r="F5185" s="125">
        <v>108.730931</v>
      </c>
      <c r="G5185" s="125">
        <v>628.87678700000004</v>
      </c>
      <c r="H5185" s="125">
        <v>900.74682399999995</v>
      </c>
      <c r="I5185" s="125">
        <v>851.83627100000001</v>
      </c>
      <c r="J5185" s="125">
        <v>737.60771799999998</v>
      </c>
    </row>
    <row r="5186" spans="1:10" hidden="1" x14ac:dyDescent="0.25">
      <c r="A5186" s="125">
        <v>927772</v>
      </c>
      <c r="B5186" s="125">
        <v>2003</v>
      </c>
      <c r="C5186" s="125">
        <v>64</v>
      </c>
      <c r="D5186" s="125">
        <v>4</v>
      </c>
      <c r="E5186" s="125">
        <v>4</v>
      </c>
      <c r="F5186" s="125">
        <v>1981.4564769999999</v>
      </c>
      <c r="G5186" s="125">
        <v>0</v>
      </c>
      <c r="H5186" s="125">
        <v>2335.8320060000001</v>
      </c>
      <c r="I5186" s="125">
        <v>2050.6269179999999</v>
      </c>
      <c r="J5186" s="125">
        <v>1981.4564769999999</v>
      </c>
    </row>
    <row r="5187" spans="1:10" x14ac:dyDescent="0.25">
      <c r="A5187" s="125">
        <v>927773</v>
      </c>
      <c r="B5187" s="125">
        <v>2003</v>
      </c>
      <c r="C5187" s="125">
        <v>64</v>
      </c>
      <c r="D5187" s="125">
        <v>5</v>
      </c>
      <c r="E5187" s="125">
        <v>1</v>
      </c>
      <c r="F5187" s="129">
        <v>52.744922000000003</v>
      </c>
      <c r="G5187" s="129">
        <v>0</v>
      </c>
      <c r="H5187" s="129">
        <v>56.159399999999998</v>
      </c>
      <c r="I5187" s="129">
        <v>52.8123</v>
      </c>
      <c r="J5187" s="129">
        <v>52.744922000000003</v>
      </c>
    </row>
    <row r="5188" spans="1:10" hidden="1" x14ac:dyDescent="0.25">
      <c r="A5188" s="125">
        <v>927774</v>
      </c>
      <c r="B5188" s="125">
        <v>2003</v>
      </c>
      <c r="C5188" s="125">
        <v>64</v>
      </c>
      <c r="D5188" s="125">
        <v>5</v>
      </c>
      <c r="E5188" s="125">
        <v>2</v>
      </c>
      <c r="F5188" s="125">
        <v>49.366218000000003</v>
      </c>
      <c r="G5188" s="125">
        <v>0</v>
      </c>
      <c r="H5188" s="125">
        <v>52.744922000000003</v>
      </c>
      <c r="I5188" s="125">
        <v>51.827159999999999</v>
      </c>
      <c r="J5188" s="125">
        <v>49.366218000000003</v>
      </c>
    </row>
    <row r="5189" spans="1:10" hidden="1" x14ac:dyDescent="0.25">
      <c r="A5189" s="125">
        <v>927775</v>
      </c>
      <c r="B5189" s="125">
        <v>2003</v>
      </c>
      <c r="C5189" s="125">
        <v>64</v>
      </c>
      <c r="D5189" s="125">
        <v>5</v>
      </c>
      <c r="E5189" s="125">
        <v>3</v>
      </c>
      <c r="F5189" s="125">
        <v>0</v>
      </c>
      <c r="G5189" s="125">
        <v>40.765515000000001</v>
      </c>
      <c r="H5189" s="125">
        <v>49.366218000000003</v>
      </c>
      <c r="I5189" s="125">
        <v>48.082695999999999</v>
      </c>
      <c r="J5189" s="125">
        <v>40.765515000000001</v>
      </c>
    </row>
    <row r="5190" spans="1:10" hidden="1" x14ac:dyDescent="0.25">
      <c r="A5190" s="125">
        <v>927776</v>
      </c>
      <c r="B5190" s="125">
        <v>2003</v>
      </c>
      <c r="C5190" s="125">
        <v>64</v>
      </c>
      <c r="D5190" s="125">
        <v>5</v>
      </c>
      <c r="E5190" s="125">
        <v>4</v>
      </c>
      <c r="F5190" s="125">
        <v>102.064037</v>
      </c>
      <c r="G5190" s="125">
        <v>0</v>
      </c>
      <c r="H5190" s="125">
        <v>108.730931</v>
      </c>
      <c r="I5190" s="125">
        <v>102.250567</v>
      </c>
      <c r="J5190" s="125">
        <v>102.064037</v>
      </c>
    </row>
    <row r="5191" spans="1:10" x14ac:dyDescent="0.25">
      <c r="A5191" s="125">
        <v>927777</v>
      </c>
      <c r="B5191" s="125">
        <v>2003</v>
      </c>
      <c r="C5191" s="125">
        <v>65</v>
      </c>
      <c r="D5191" s="125">
        <v>2</v>
      </c>
      <c r="E5191" s="125">
        <v>1</v>
      </c>
      <c r="F5191" s="129">
        <v>54.340318000000003</v>
      </c>
      <c r="G5191" s="129">
        <v>0</v>
      </c>
      <c r="H5191" s="129">
        <v>73.5899</v>
      </c>
      <c r="I5191" s="129">
        <v>54.625782999999998</v>
      </c>
      <c r="J5191" s="129">
        <v>54.340318000000003</v>
      </c>
    </row>
    <row r="5192" spans="1:10" hidden="1" x14ac:dyDescent="0.25">
      <c r="A5192" s="125">
        <v>927778</v>
      </c>
      <c r="B5192" s="125">
        <v>2003</v>
      </c>
      <c r="C5192" s="125">
        <v>65</v>
      </c>
      <c r="D5192" s="125">
        <v>2</v>
      </c>
      <c r="E5192" s="125">
        <v>2</v>
      </c>
      <c r="F5192" s="125">
        <v>49.875245999999997</v>
      </c>
      <c r="G5192" s="125">
        <v>0</v>
      </c>
      <c r="H5192" s="125">
        <v>54.340318000000003</v>
      </c>
      <c r="I5192" s="125">
        <v>49.906148000000002</v>
      </c>
      <c r="J5192" s="125">
        <v>49.875245999999997</v>
      </c>
    </row>
    <row r="5193" spans="1:10" hidden="1" x14ac:dyDescent="0.25">
      <c r="A5193" s="125">
        <v>927779</v>
      </c>
      <c r="B5193" s="125">
        <v>2003</v>
      </c>
      <c r="C5193" s="125">
        <v>65</v>
      </c>
      <c r="D5193" s="125">
        <v>2</v>
      </c>
      <c r="E5193" s="125">
        <v>3</v>
      </c>
      <c r="F5193" s="125">
        <v>40.048565000000004</v>
      </c>
      <c r="G5193" s="125">
        <v>3.466599</v>
      </c>
      <c r="H5193" s="125">
        <v>49.875245999999997</v>
      </c>
      <c r="I5193" s="125">
        <v>43.895204</v>
      </c>
      <c r="J5193" s="125">
        <v>43.515163999999999</v>
      </c>
    </row>
    <row r="5194" spans="1:10" hidden="1" x14ac:dyDescent="0.25">
      <c r="A5194" s="125">
        <v>927780</v>
      </c>
      <c r="B5194" s="125">
        <v>2003</v>
      </c>
      <c r="C5194" s="125">
        <v>65</v>
      </c>
      <c r="D5194" s="125">
        <v>2</v>
      </c>
      <c r="E5194" s="125">
        <v>4</v>
      </c>
      <c r="F5194" s="125">
        <v>54.457040999999997</v>
      </c>
      <c r="G5194" s="125">
        <v>0</v>
      </c>
      <c r="H5194" s="125">
        <v>73.5899</v>
      </c>
      <c r="I5194" s="125">
        <v>54.625782999999998</v>
      </c>
      <c r="J5194" s="125">
        <v>54.457040999999997</v>
      </c>
    </row>
    <row r="5195" spans="1:10" x14ac:dyDescent="0.25">
      <c r="A5195" s="125">
        <v>927781</v>
      </c>
      <c r="B5195" s="125">
        <v>2003</v>
      </c>
      <c r="C5195" s="125">
        <v>65</v>
      </c>
      <c r="D5195" s="125">
        <v>3</v>
      </c>
      <c r="E5195" s="125">
        <v>1</v>
      </c>
      <c r="F5195" s="129">
        <v>602.81992500000001</v>
      </c>
      <c r="G5195" s="129">
        <v>0</v>
      </c>
      <c r="H5195" s="129">
        <v>746.45074999999997</v>
      </c>
      <c r="I5195" s="129">
        <v>606.26729899999998</v>
      </c>
      <c r="J5195" s="129">
        <v>602.81992500000001</v>
      </c>
    </row>
    <row r="5196" spans="1:10" hidden="1" x14ac:dyDescent="0.25">
      <c r="A5196" s="125">
        <v>927782</v>
      </c>
      <c r="B5196" s="125">
        <v>2003</v>
      </c>
      <c r="C5196" s="125">
        <v>65</v>
      </c>
      <c r="D5196" s="125">
        <v>3</v>
      </c>
      <c r="E5196" s="125">
        <v>2</v>
      </c>
      <c r="F5196" s="125">
        <v>566.76411199999995</v>
      </c>
      <c r="G5196" s="125">
        <v>0</v>
      </c>
      <c r="H5196" s="125">
        <v>602.81992500000001</v>
      </c>
      <c r="I5196" s="125">
        <v>568.03721499999995</v>
      </c>
      <c r="J5196" s="125">
        <v>566.76411199999995</v>
      </c>
    </row>
    <row r="5197" spans="1:10" hidden="1" x14ac:dyDescent="0.25">
      <c r="A5197" s="125">
        <v>927783</v>
      </c>
      <c r="B5197" s="125">
        <v>2003</v>
      </c>
      <c r="C5197" s="125">
        <v>65</v>
      </c>
      <c r="D5197" s="125">
        <v>3</v>
      </c>
      <c r="E5197" s="125">
        <v>3</v>
      </c>
      <c r="F5197" s="125">
        <v>382.841925</v>
      </c>
      <c r="G5197" s="125">
        <v>122.61921</v>
      </c>
      <c r="H5197" s="125">
        <v>566.76411199999995</v>
      </c>
      <c r="I5197" s="125">
        <v>518.41913399999999</v>
      </c>
      <c r="J5197" s="125">
        <v>505.46113600000001</v>
      </c>
    </row>
    <row r="5198" spans="1:10" hidden="1" x14ac:dyDescent="0.25">
      <c r="A5198" s="125">
        <v>927784</v>
      </c>
      <c r="B5198" s="125">
        <v>2003</v>
      </c>
      <c r="C5198" s="125">
        <v>65</v>
      </c>
      <c r="D5198" s="125">
        <v>3</v>
      </c>
      <c r="E5198" s="125">
        <v>4</v>
      </c>
      <c r="F5198" s="125">
        <v>32.416243000000001</v>
      </c>
      <c r="G5198" s="125">
        <v>0</v>
      </c>
      <c r="H5198" s="125">
        <v>40.048565000000004</v>
      </c>
      <c r="I5198" s="125">
        <v>32.527444000000003</v>
      </c>
      <c r="J5198" s="125">
        <v>32.416243000000001</v>
      </c>
    </row>
    <row r="5199" spans="1:10" x14ac:dyDescent="0.25">
      <c r="A5199" s="125">
        <v>927785</v>
      </c>
      <c r="B5199" s="125">
        <v>2003</v>
      </c>
      <c r="C5199" s="125">
        <v>65</v>
      </c>
      <c r="D5199" s="125">
        <v>4</v>
      </c>
      <c r="E5199" s="125">
        <v>1</v>
      </c>
      <c r="F5199" s="129">
        <v>311.02660900000001</v>
      </c>
      <c r="G5199" s="129">
        <v>0</v>
      </c>
      <c r="H5199" s="129">
        <v>378.27420000000001</v>
      </c>
      <c r="I5199" s="129">
        <v>332.08692000000002</v>
      </c>
      <c r="J5199" s="129">
        <v>311.02660900000001</v>
      </c>
    </row>
    <row r="5200" spans="1:10" hidden="1" x14ac:dyDescent="0.25">
      <c r="A5200" s="125">
        <v>927786</v>
      </c>
      <c r="B5200" s="125">
        <v>2003</v>
      </c>
      <c r="C5200" s="125">
        <v>65</v>
      </c>
      <c r="D5200" s="125">
        <v>4</v>
      </c>
      <c r="E5200" s="125">
        <v>2</v>
      </c>
      <c r="F5200" s="125">
        <v>294.73450700000001</v>
      </c>
      <c r="G5200" s="125">
        <v>0</v>
      </c>
      <c r="H5200" s="125">
        <v>311.02660900000001</v>
      </c>
      <c r="I5200" s="125">
        <v>299.67413800000003</v>
      </c>
      <c r="J5200" s="125">
        <v>294.73450700000001</v>
      </c>
    </row>
    <row r="5201" spans="1:10" hidden="1" x14ac:dyDescent="0.25">
      <c r="A5201" s="125">
        <v>927787</v>
      </c>
      <c r="B5201" s="125">
        <v>2003</v>
      </c>
      <c r="C5201" s="125">
        <v>65</v>
      </c>
      <c r="D5201" s="125">
        <v>4</v>
      </c>
      <c r="E5201" s="125">
        <v>3</v>
      </c>
      <c r="F5201" s="125">
        <v>33.261932999999999</v>
      </c>
      <c r="G5201" s="125">
        <v>234.640007</v>
      </c>
      <c r="H5201" s="125">
        <v>294.73450700000001</v>
      </c>
      <c r="I5201" s="125">
        <v>278.73042400000003</v>
      </c>
      <c r="J5201" s="125">
        <v>267.90194000000002</v>
      </c>
    </row>
    <row r="5202" spans="1:10" hidden="1" x14ac:dyDescent="0.25">
      <c r="A5202" s="125">
        <v>927788</v>
      </c>
      <c r="B5202" s="125">
        <v>2003</v>
      </c>
      <c r="C5202" s="125">
        <v>65</v>
      </c>
      <c r="D5202" s="125">
        <v>4</v>
      </c>
      <c r="E5202" s="125">
        <v>4</v>
      </c>
      <c r="F5202" s="125">
        <v>320.28173600000002</v>
      </c>
      <c r="G5202" s="125">
        <v>0</v>
      </c>
      <c r="H5202" s="125">
        <v>382.841925</v>
      </c>
      <c r="I5202" s="125">
        <v>336.096926</v>
      </c>
      <c r="J5202" s="125">
        <v>320.28173600000002</v>
      </c>
    </row>
    <row r="5203" spans="1:10" x14ac:dyDescent="0.25">
      <c r="A5203" s="125">
        <v>927789</v>
      </c>
      <c r="B5203" s="125">
        <v>2003</v>
      </c>
      <c r="C5203" s="125">
        <v>65</v>
      </c>
      <c r="D5203" s="125">
        <v>5</v>
      </c>
      <c r="E5203" s="125">
        <v>1</v>
      </c>
      <c r="F5203" s="129">
        <v>17.763269999999999</v>
      </c>
      <c r="G5203" s="129">
        <v>0</v>
      </c>
      <c r="H5203" s="129">
        <v>25.4148</v>
      </c>
      <c r="I5203" s="129">
        <v>23.900078000000001</v>
      </c>
      <c r="J5203" s="129">
        <v>17.763269999999999</v>
      </c>
    </row>
    <row r="5204" spans="1:10" hidden="1" x14ac:dyDescent="0.25">
      <c r="A5204" s="125">
        <v>927790</v>
      </c>
      <c r="B5204" s="125">
        <v>2003</v>
      </c>
      <c r="C5204" s="125">
        <v>65</v>
      </c>
      <c r="D5204" s="125">
        <v>5</v>
      </c>
      <c r="E5204" s="125">
        <v>2</v>
      </c>
      <c r="F5204" s="125">
        <v>17.454149999999998</v>
      </c>
      <c r="G5204" s="125">
        <v>0</v>
      </c>
      <c r="H5204" s="125">
        <v>17.763269999999999</v>
      </c>
      <c r="I5204" s="125">
        <v>17.454189</v>
      </c>
      <c r="J5204" s="125">
        <v>17.454149999999998</v>
      </c>
    </row>
    <row r="5205" spans="1:10" hidden="1" x14ac:dyDescent="0.25">
      <c r="A5205" s="125">
        <v>927791</v>
      </c>
      <c r="B5205" s="125">
        <v>2003</v>
      </c>
      <c r="C5205" s="125">
        <v>65</v>
      </c>
      <c r="D5205" s="125">
        <v>5</v>
      </c>
      <c r="E5205" s="125">
        <v>3</v>
      </c>
      <c r="F5205" s="125">
        <v>0</v>
      </c>
      <c r="G5205" s="125">
        <v>17.000060999999999</v>
      </c>
      <c r="H5205" s="125">
        <v>17.454149999999998</v>
      </c>
      <c r="I5205" s="125">
        <v>17.000342</v>
      </c>
      <c r="J5205" s="125">
        <v>17.000060999999999</v>
      </c>
    </row>
    <row r="5206" spans="1:10" hidden="1" x14ac:dyDescent="0.25">
      <c r="A5206" s="125">
        <v>927792</v>
      </c>
      <c r="B5206" s="125">
        <v>2003</v>
      </c>
      <c r="C5206" s="125">
        <v>65</v>
      </c>
      <c r="D5206" s="125">
        <v>5</v>
      </c>
      <c r="E5206" s="125">
        <v>4</v>
      </c>
      <c r="F5206" s="125">
        <v>24.019486000000001</v>
      </c>
      <c r="G5206" s="125">
        <v>0</v>
      </c>
      <c r="H5206" s="125">
        <v>33.261932999999999</v>
      </c>
      <c r="I5206" s="125">
        <v>31.279522</v>
      </c>
      <c r="J5206" s="125">
        <v>24.019486000000001</v>
      </c>
    </row>
    <row r="5207" spans="1:10" x14ac:dyDescent="0.25">
      <c r="A5207" s="125">
        <v>927793</v>
      </c>
      <c r="B5207" s="125">
        <v>2003</v>
      </c>
      <c r="C5207" s="125">
        <v>66</v>
      </c>
      <c r="D5207" s="125">
        <v>2</v>
      </c>
      <c r="E5207" s="125">
        <v>1</v>
      </c>
      <c r="F5207" s="129">
        <v>0.74986600000000003</v>
      </c>
      <c r="G5207" s="129">
        <v>0</v>
      </c>
      <c r="H5207" s="129">
        <v>1.0155000000000001</v>
      </c>
      <c r="I5207" s="129">
        <v>0.75380599999999998</v>
      </c>
      <c r="J5207" s="129">
        <v>0.74986600000000003</v>
      </c>
    </row>
    <row r="5208" spans="1:10" hidden="1" x14ac:dyDescent="0.25">
      <c r="A5208" s="125">
        <v>927794</v>
      </c>
      <c r="B5208" s="125">
        <v>2003</v>
      </c>
      <c r="C5208" s="125">
        <v>66</v>
      </c>
      <c r="D5208" s="125">
        <v>2</v>
      </c>
      <c r="E5208" s="125">
        <v>2</v>
      </c>
      <c r="F5208" s="125">
        <v>0.68825099999999995</v>
      </c>
      <c r="G5208" s="125">
        <v>0</v>
      </c>
      <c r="H5208" s="125">
        <v>0.74986600000000003</v>
      </c>
      <c r="I5208" s="125">
        <v>0.68867699999999998</v>
      </c>
      <c r="J5208" s="125">
        <v>0.68825099999999995</v>
      </c>
    </row>
    <row r="5209" spans="1:10" hidden="1" x14ac:dyDescent="0.25">
      <c r="A5209" s="125">
        <v>927795</v>
      </c>
      <c r="B5209" s="125">
        <v>2003</v>
      </c>
      <c r="C5209" s="125">
        <v>66</v>
      </c>
      <c r="D5209" s="125">
        <v>2</v>
      </c>
      <c r="E5209" s="125">
        <v>3</v>
      </c>
      <c r="F5209" s="125">
        <v>0.55264800000000003</v>
      </c>
      <c r="G5209" s="125">
        <v>4.7836999999999998E-2</v>
      </c>
      <c r="H5209" s="125">
        <v>0.68825099999999995</v>
      </c>
      <c r="I5209" s="125">
        <v>0.60572999999999999</v>
      </c>
      <c r="J5209" s="125">
        <v>0.60048500000000005</v>
      </c>
    </row>
    <row r="5210" spans="1:10" hidden="1" x14ac:dyDescent="0.25">
      <c r="A5210" s="125">
        <v>927796</v>
      </c>
      <c r="B5210" s="125">
        <v>2003</v>
      </c>
      <c r="C5210" s="125">
        <v>66</v>
      </c>
      <c r="D5210" s="125">
        <v>2</v>
      </c>
      <c r="E5210" s="125">
        <v>4</v>
      </c>
      <c r="F5210" s="125">
        <v>0.75147699999999995</v>
      </c>
      <c r="G5210" s="125">
        <v>0</v>
      </c>
      <c r="H5210" s="125">
        <v>1.0155000000000001</v>
      </c>
      <c r="I5210" s="125">
        <v>0.75380599999999998</v>
      </c>
      <c r="J5210" s="125">
        <v>0.75147699999999995</v>
      </c>
    </row>
    <row r="5211" spans="1:10" hidden="1" x14ac:dyDescent="0.25">
      <c r="A5211" s="125">
        <v>927797</v>
      </c>
      <c r="B5211" s="125">
        <v>2003</v>
      </c>
      <c r="C5211" s="125">
        <v>66</v>
      </c>
      <c r="D5211" s="125">
        <v>3</v>
      </c>
      <c r="E5211" s="125">
        <v>4</v>
      </c>
      <c r="F5211" s="125">
        <v>0.447326</v>
      </c>
      <c r="G5211" s="125">
        <v>0</v>
      </c>
      <c r="H5211" s="125">
        <v>0.55264800000000003</v>
      </c>
      <c r="I5211" s="125">
        <v>0.44886100000000001</v>
      </c>
      <c r="J5211" s="125">
        <v>0.447326</v>
      </c>
    </row>
    <row r="5212" spans="1:10" x14ac:dyDescent="0.25">
      <c r="A5212" s="125">
        <v>927798</v>
      </c>
      <c r="B5212" s="125">
        <v>2003</v>
      </c>
      <c r="C5212" s="125">
        <v>67</v>
      </c>
      <c r="D5212" s="125">
        <v>2</v>
      </c>
      <c r="E5212" s="125">
        <v>1</v>
      </c>
      <c r="F5212" s="129">
        <v>9595.1756700000005</v>
      </c>
      <c r="G5212" s="129">
        <v>0</v>
      </c>
      <c r="H5212" s="129">
        <v>12945.307199999999</v>
      </c>
      <c r="I5212" s="129">
        <v>9609.3015350000005</v>
      </c>
      <c r="J5212" s="129">
        <v>9595.1756700000005</v>
      </c>
    </row>
    <row r="5213" spans="1:10" hidden="1" x14ac:dyDescent="0.25">
      <c r="A5213" s="125">
        <v>927799</v>
      </c>
      <c r="B5213" s="125">
        <v>2003</v>
      </c>
      <c r="C5213" s="125">
        <v>67</v>
      </c>
      <c r="D5213" s="125">
        <v>2</v>
      </c>
      <c r="E5213" s="125">
        <v>2</v>
      </c>
      <c r="F5213" s="125">
        <v>8760.5102900000002</v>
      </c>
      <c r="G5213" s="125">
        <v>0</v>
      </c>
      <c r="H5213" s="125">
        <v>9595.1756700000005</v>
      </c>
      <c r="I5213" s="125">
        <v>8812.2093349999996</v>
      </c>
      <c r="J5213" s="125">
        <v>8760.5102900000002</v>
      </c>
    </row>
    <row r="5214" spans="1:10" hidden="1" x14ac:dyDescent="0.25">
      <c r="A5214" s="125">
        <v>927800</v>
      </c>
      <c r="B5214" s="125">
        <v>2003</v>
      </c>
      <c r="C5214" s="125">
        <v>67</v>
      </c>
      <c r="D5214" s="125">
        <v>2</v>
      </c>
      <c r="E5214" s="125">
        <v>3</v>
      </c>
      <c r="F5214" s="125">
        <v>7534.5406000000003</v>
      </c>
      <c r="G5214" s="125">
        <v>67.862623999999997</v>
      </c>
      <c r="H5214" s="125">
        <v>8760.5102900000002</v>
      </c>
      <c r="I5214" s="125">
        <v>7710.1251060000004</v>
      </c>
      <c r="J5214" s="125">
        <v>7602.4032239999997</v>
      </c>
    </row>
    <row r="5215" spans="1:10" hidden="1" x14ac:dyDescent="0.25">
      <c r="A5215" s="125">
        <v>927801</v>
      </c>
      <c r="B5215" s="125">
        <v>2003</v>
      </c>
      <c r="C5215" s="125">
        <v>67</v>
      </c>
      <c r="D5215" s="125">
        <v>2</v>
      </c>
      <c r="E5215" s="125">
        <v>4</v>
      </c>
      <c r="F5215" s="125">
        <v>9601.0795080000007</v>
      </c>
      <c r="G5215" s="125">
        <v>0</v>
      </c>
      <c r="H5215" s="125">
        <v>12945.307199999999</v>
      </c>
      <c r="I5215" s="125">
        <v>9609.3015350000005</v>
      </c>
      <c r="J5215" s="125">
        <v>9601.0795080000007</v>
      </c>
    </row>
    <row r="5216" spans="1:10" x14ac:dyDescent="0.25">
      <c r="A5216" s="125">
        <v>927802</v>
      </c>
      <c r="B5216" s="125">
        <v>2003</v>
      </c>
      <c r="C5216" s="125">
        <v>67</v>
      </c>
      <c r="D5216" s="125">
        <v>3</v>
      </c>
      <c r="E5216" s="125">
        <v>1</v>
      </c>
      <c r="F5216" s="129">
        <v>24956.188209</v>
      </c>
      <c r="G5216" s="129">
        <v>0</v>
      </c>
      <c r="H5216" s="129">
        <v>31736.913400000001</v>
      </c>
      <c r="I5216" s="129">
        <v>25776.721063000001</v>
      </c>
      <c r="J5216" s="129">
        <v>24956.188209</v>
      </c>
    </row>
    <row r="5217" spans="1:10" hidden="1" x14ac:dyDescent="0.25">
      <c r="A5217" s="125">
        <v>927803</v>
      </c>
      <c r="B5217" s="125">
        <v>2003</v>
      </c>
      <c r="C5217" s="125">
        <v>67</v>
      </c>
      <c r="D5217" s="125">
        <v>3</v>
      </c>
      <c r="E5217" s="125">
        <v>2</v>
      </c>
      <c r="F5217" s="125">
        <v>22173.764132</v>
      </c>
      <c r="G5217" s="125">
        <v>0</v>
      </c>
      <c r="H5217" s="125">
        <v>24956.188209</v>
      </c>
      <c r="I5217" s="125">
        <v>23516.216149</v>
      </c>
      <c r="J5217" s="125">
        <v>22173.764132</v>
      </c>
    </row>
    <row r="5218" spans="1:10" hidden="1" x14ac:dyDescent="0.25">
      <c r="A5218" s="125">
        <v>927804</v>
      </c>
      <c r="B5218" s="125">
        <v>2003</v>
      </c>
      <c r="C5218" s="125">
        <v>67</v>
      </c>
      <c r="D5218" s="125">
        <v>3</v>
      </c>
      <c r="E5218" s="125">
        <v>3</v>
      </c>
      <c r="F5218" s="125">
        <v>15964.676293</v>
      </c>
      <c r="G5218" s="125">
        <v>2331.6862460000002</v>
      </c>
      <c r="H5218" s="125">
        <v>22173.764132</v>
      </c>
      <c r="I5218" s="125">
        <v>20282.342051</v>
      </c>
      <c r="J5218" s="125">
        <v>18296.362539000002</v>
      </c>
    </row>
    <row r="5219" spans="1:10" hidden="1" x14ac:dyDescent="0.25">
      <c r="A5219" s="125">
        <v>927805</v>
      </c>
      <c r="B5219" s="125">
        <v>2003</v>
      </c>
      <c r="C5219" s="125">
        <v>67</v>
      </c>
      <c r="D5219" s="125">
        <v>3</v>
      </c>
      <c r="E5219" s="125">
        <v>4</v>
      </c>
      <c r="F5219" s="125">
        <v>5933.2862089999999</v>
      </c>
      <c r="G5219" s="125">
        <v>0</v>
      </c>
      <c r="H5219" s="125">
        <v>7534.5406000000003</v>
      </c>
      <c r="I5219" s="125">
        <v>6119.5538749999996</v>
      </c>
      <c r="J5219" s="125">
        <v>5933.2862089999999</v>
      </c>
    </row>
    <row r="5220" spans="1:10" x14ac:dyDescent="0.25">
      <c r="A5220" s="125">
        <v>927806</v>
      </c>
      <c r="B5220" s="125">
        <v>2003</v>
      </c>
      <c r="C5220" s="125">
        <v>67</v>
      </c>
      <c r="D5220" s="125">
        <v>4</v>
      </c>
      <c r="E5220" s="125">
        <v>1</v>
      </c>
      <c r="F5220" s="129">
        <v>13629.634271999999</v>
      </c>
      <c r="G5220" s="129">
        <v>0</v>
      </c>
      <c r="H5220" s="129">
        <v>15656.932000000001</v>
      </c>
      <c r="I5220" s="129">
        <v>13745.220603</v>
      </c>
      <c r="J5220" s="129">
        <v>13629.634271999999</v>
      </c>
    </row>
    <row r="5221" spans="1:10" hidden="1" x14ac:dyDescent="0.25">
      <c r="A5221" s="125">
        <v>927807</v>
      </c>
      <c r="B5221" s="125">
        <v>2003</v>
      </c>
      <c r="C5221" s="125">
        <v>67</v>
      </c>
      <c r="D5221" s="125">
        <v>4</v>
      </c>
      <c r="E5221" s="125">
        <v>2</v>
      </c>
      <c r="F5221" s="125">
        <v>11916.755201</v>
      </c>
      <c r="G5221" s="125">
        <v>0</v>
      </c>
      <c r="H5221" s="125">
        <v>13629.634271999999</v>
      </c>
      <c r="I5221" s="125">
        <v>13132.152620999999</v>
      </c>
      <c r="J5221" s="125">
        <v>11916.755201</v>
      </c>
    </row>
    <row r="5222" spans="1:10" hidden="1" x14ac:dyDescent="0.25">
      <c r="A5222" s="125">
        <v>927808</v>
      </c>
      <c r="B5222" s="125">
        <v>2003</v>
      </c>
      <c r="C5222" s="125">
        <v>67</v>
      </c>
      <c r="D5222" s="125">
        <v>4</v>
      </c>
      <c r="E5222" s="125">
        <v>3</v>
      </c>
      <c r="F5222" s="125">
        <v>1878.9960149999999</v>
      </c>
      <c r="G5222" s="125">
        <v>7957.5078320000002</v>
      </c>
      <c r="H5222" s="125">
        <v>11916.755201</v>
      </c>
      <c r="I5222" s="125">
        <v>11269.675393</v>
      </c>
      <c r="J5222" s="125">
        <v>9836.503847</v>
      </c>
    </row>
    <row r="5223" spans="1:10" hidden="1" x14ac:dyDescent="0.25">
      <c r="A5223" s="125">
        <v>927809</v>
      </c>
      <c r="B5223" s="125">
        <v>2003</v>
      </c>
      <c r="C5223" s="125">
        <v>67</v>
      </c>
      <c r="D5223" s="125">
        <v>4</v>
      </c>
      <c r="E5223" s="125">
        <v>4</v>
      </c>
      <c r="F5223" s="125">
        <v>13911.033084000001</v>
      </c>
      <c r="G5223" s="125">
        <v>0</v>
      </c>
      <c r="H5223" s="125">
        <v>15964.676293</v>
      </c>
      <c r="I5223" s="125">
        <v>14015.389318</v>
      </c>
      <c r="J5223" s="125">
        <v>13911.033084000001</v>
      </c>
    </row>
    <row r="5224" spans="1:10" x14ac:dyDescent="0.25">
      <c r="A5224" s="125">
        <v>927810</v>
      </c>
      <c r="B5224" s="125">
        <v>2003</v>
      </c>
      <c r="C5224" s="125">
        <v>67</v>
      </c>
      <c r="D5224" s="125">
        <v>5</v>
      </c>
      <c r="E5224" s="125">
        <v>1</v>
      </c>
      <c r="F5224" s="129">
        <v>1461.511096</v>
      </c>
      <c r="G5224" s="129">
        <v>0</v>
      </c>
      <c r="H5224" s="129">
        <v>1568.5526</v>
      </c>
      <c r="I5224" s="129">
        <v>1475.066865</v>
      </c>
      <c r="J5224" s="129">
        <v>1461.511096</v>
      </c>
    </row>
    <row r="5225" spans="1:10" hidden="1" x14ac:dyDescent="0.25">
      <c r="A5225" s="125">
        <v>927811</v>
      </c>
      <c r="B5225" s="125">
        <v>2003</v>
      </c>
      <c r="C5225" s="125">
        <v>67</v>
      </c>
      <c r="D5225" s="125">
        <v>5</v>
      </c>
      <c r="E5225" s="125">
        <v>2</v>
      </c>
      <c r="F5225" s="125">
        <v>1401.261156</v>
      </c>
      <c r="G5225" s="125">
        <v>0</v>
      </c>
      <c r="H5225" s="125">
        <v>1461.511096</v>
      </c>
      <c r="I5225" s="125">
        <v>1436.0808030000001</v>
      </c>
      <c r="J5225" s="125">
        <v>1401.261156</v>
      </c>
    </row>
    <row r="5226" spans="1:10" hidden="1" x14ac:dyDescent="0.25">
      <c r="A5226" s="125">
        <v>927812</v>
      </c>
      <c r="B5226" s="125">
        <v>2003</v>
      </c>
      <c r="C5226" s="125">
        <v>67</v>
      </c>
      <c r="D5226" s="125">
        <v>5</v>
      </c>
      <c r="E5226" s="125">
        <v>3</v>
      </c>
      <c r="F5226" s="125">
        <v>0</v>
      </c>
      <c r="G5226" s="125">
        <v>1249.8867869999999</v>
      </c>
      <c r="H5226" s="125">
        <v>1401.261156</v>
      </c>
      <c r="I5226" s="125">
        <v>1364.828366</v>
      </c>
      <c r="J5226" s="125">
        <v>1249.8867869999999</v>
      </c>
    </row>
    <row r="5227" spans="1:10" hidden="1" x14ac:dyDescent="0.25">
      <c r="A5227" s="125">
        <v>927813</v>
      </c>
      <c r="B5227" s="125">
        <v>2003</v>
      </c>
      <c r="C5227" s="125">
        <v>67</v>
      </c>
      <c r="D5227" s="125">
        <v>5</v>
      </c>
      <c r="E5227" s="125">
        <v>4</v>
      </c>
      <c r="F5227" s="125">
        <v>1754.3528329999999</v>
      </c>
      <c r="G5227" s="125">
        <v>0</v>
      </c>
      <c r="H5227" s="125">
        <v>1878.9960149999999</v>
      </c>
      <c r="I5227" s="125">
        <v>1767.0078530000001</v>
      </c>
      <c r="J5227" s="125">
        <v>1754.3528329999999</v>
      </c>
    </row>
    <row r="5228" spans="1:10" x14ac:dyDescent="0.25">
      <c r="A5228" s="125">
        <v>927814</v>
      </c>
      <c r="B5228" s="125">
        <v>2003</v>
      </c>
      <c r="C5228" s="125">
        <v>69</v>
      </c>
      <c r="D5228" s="125">
        <v>2</v>
      </c>
      <c r="E5228" s="125">
        <v>1</v>
      </c>
      <c r="F5228" s="129">
        <v>521275.978474</v>
      </c>
      <c r="G5228" s="129">
        <v>0</v>
      </c>
      <c r="H5228" s="129">
        <v>704987.52974999999</v>
      </c>
      <c r="I5228" s="129">
        <v>523312.24333299999</v>
      </c>
      <c r="J5228" s="129">
        <v>521275.978474</v>
      </c>
    </row>
    <row r="5229" spans="1:10" hidden="1" x14ac:dyDescent="0.25">
      <c r="A5229" s="125">
        <v>927815</v>
      </c>
      <c r="B5229" s="125">
        <v>2003</v>
      </c>
      <c r="C5229" s="125">
        <v>69</v>
      </c>
      <c r="D5229" s="125">
        <v>2</v>
      </c>
      <c r="E5229" s="125">
        <v>2</v>
      </c>
      <c r="F5229" s="125">
        <v>474540.17118599999</v>
      </c>
      <c r="G5229" s="125">
        <v>0</v>
      </c>
      <c r="H5229" s="125">
        <v>521275.978474</v>
      </c>
      <c r="I5229" s="125">
        <v>478739.85863099998</v>
      </c>
      <c r="J5229" s="125">
        <v>474540.17118599999</v>
      </c>
    </row>
    <row r="5230" spans="1:10" hidden="1" x14ac:dyDescent="0.25">
      <c r="A5230" s="125">
        <v>927816</v>
      </c>
      <c r="B5230" s="125">
        <v>2003</v>
      </c>
      <c r="C5230" s="125">
        <v>69</v>
      </c>
      <c r="D5230" s="125">
        <v>2</v>
      </c>
      <c r="E5230" s="125">
        <v>3</v>
      </c>
      <c r="F5230" s="125">
        <v>404188.83419999998</v>
      </c>
      <c r="G5230" s="125">
        <v>6634.4927209999996</v>
      </c>
      <c r="H5230" s="125">
        <v>474540.17118599999</v>
      </c>
      <c r="I5230" s="125">
        <v>417642.80466099997</v>
      </c>
      <c r="J5230" s="125">
        <v>410823.32692100003</v>
      </c>
    </row>
    <row r="5231" spans="1:10" hidden="1" x14ac:dyDescent="0.25">
      <c r="A5231" s="125">
        <v>927817</v>
      </c>
      <c r="B5231" s="125">
        <v>2003</v>
      </c>
      <c r="C5231" s="125">
        <v>69</v>
      </c>
      <c r="D5231" s="125">
        <v>2</v>
      </c>
      <c r="E5231" s="125">
        <v>4</v>
      </c>
      <c r="F5231" s="125">
        <v>522430.61754499999</v>
      </c>
      <c r="G5231" s="125">
        <v>0</v>
      </c>
      <c r="H5231" s="125">
        <v>704987.52974999999</v>
      </c>
      <c r="I5231" s="125">
        <v>523312.24333299999</v>
      </c>
      <c r="J5231" s="125">
        <v>522430.61754499999</v>
      </c>
    </row>
    <row r="5232" spans="1:10" x14ac:dyDescent="0.25">
      <c r="A5232" s="125">
        <v>927818</v>
      </c>
      <c r="B5232" s="125">
        <v>2003</v>
      </c>
      <c r="C5232" s="125">
        <v>69</v>
      </c>
      <c r="D5232" s="125">
        <v>3</v>
      </c>
      <c r="E5232" s="125">
        <v>1</v>
      </c>
      <c r="F5232" s="129">
        <v>1634542.1661410001</v>
      </c>
      <c r="G5232" s="129">
        <v>0</v>
      </c>
      <c r="H5232" s="129">
        <v>2076833.8358</v>
      </c>
      <c r="I5232" s="129">
        <v>1686804.4414369999</v>
      </c>
      <c r="J5232" s="129">
        <v>1634542.1661410001</v>
      </c>
    </row>
    <row r="5233" spans="1:10" hidden="1" x14ac:dyDescent="0.25">
      <c r="A5233" s="125">
        <v>927819</v>
      </c>
      <c r="B5233" s="125">
        <v>2003</v>
      </c>
      <c r="C5233" s="125">
        <v>69</v>
      </c>
      <c r="D5233" s="125">
        <v>3</v>
      </c>
      <c r="E5233" s="125">
        <v>2</v>
      </c>
      <c r="F5233" s="125">
        <v>1419534.260279</v>
      </c>
      <c r="G5233" s="125">
        <v>0</v>
      </c>
      <c r="H5233" s="125">
        <v>1634542.1661410001</v>
      </c>
      <c r="I5233" s="125">
        <v>1540229.0831549999</v>
      </c>
      <c r="J5233" s="125">
        <v>1419534.260279</v>
      </c>
    </row>
    <row r="5234" spans="1:10" hidden="1" x14ac:dyDescent="0.25">
      <c r="A5234" s="125">
        <v>927820</v>
      </c>
      <c r="B5234" s="125">
        <v>2003</v>
      </c>
      <c r="C5234" s="125">
        <v>69</v>
      </c>
      <c r="D5234" s="125">
        <v>3</v>
      </c>
      <c r="E5234" s="125">
        <v>3</v>
      </c>
      <c r="F5234" s="125">
        <v>660682.57727600005</v>
      </c>
      <c r="G5234" s="125">
        <v>447346.62380499998</v>
      </c>
      <c r="H5234" s="125">
        <v>1419534.260279</v>
      </c>
      <c r="I5234" s="125">
        <v>1298447.9878769999</v>
      </c>
      <c r="J5234" s="125">
        <v>1108029.201082</v>
      </c>
    </row>
    <row r="5235" spans="1:10" hidden="1" x14ac:dyDescent="0.25">
      <c r="A5235" s="125">
        <v>927821</v>
      </c>
      <c r="B5235" s="125">
        <v>2003</v>
      </c>
      <c r="C5235" s="125">
        <v>69</v>
      </c>
      <c r="D5235" s="125">
        <v>3</v>
      </c>
      <c r="E5235" s="125">
        <v>4</v>
      </c>
      <c r="F5235" s="125">
        <v>322967.99977400003</v>
      </c>
      <c r="G5235" s="125">
        <v>0</v>
      </c>
      <c r="H5235" s="125">
        <v>404188.83419999998</v>
      </c>
      <c r="I5235" s="125">
        <v>328282.17113700003</v>
      </c>
      <c r="J5235" s="125">
        <v>322967.99977400003</v>
      </c>
    </row>
    <row r="5236" spans="1:10" x14ac:dyDescent="0.25">
      <c r="A5236" s="125">
        <v>927822</v>
      </c>
      <c r="B5236" s="125">
        <v>2003</v>
      </c>
      <c r="C5236" s="125">
        <v>69</v>
      </c>
      <c r="D5236" s="125">
        <v>4</v>
      </c>
      <c r="E5236" s="125">
        <v>1</v>
      </c>
      <c r="F5236" s="129">
        <v>86082.778709999999</v>
      </c>
      <c r="G5236" s="129">
        <v>0</v>
      </c>
      <c r="H5236" s="129">
        <v>116531.136</v>
      </c>
      <c r="I5236" s="129">
        <v>102302.68429400001</v>
      </c>
      <c r="J5236" s="129">
        <v>86082.778709999999</v>
      </c>
    </row>
    <row r="5237" spans="1:10" hidden="1" x14ac:dyDescent="0.25">
      <c r="A5237" s="125">
        <v>927823</v>
      </c>
      <c r="B5237" s="125">
        <v>2003</v>
      </c>
      <c r="C5237" s="125">
        <v>69</v>
      </c>
      <c r="D5237" s="125">
        <v>4</v>
      </c>
      <c r="E5237" s="125">
        <v>2</v>
      </c>
      <c r="F5237" s="125">
        <v>76950.911257999993</v>
      </c>
      <c r="G5237" s="125">
        <v>0</v>
      </c>
      <c r="H5237" s="125">
        <v>86082.778709999999</v>
      </c>
      <c r="I5237" s="125">
        <v>82940.757287</v>
      </c>
      <c r="J5237" s="125">
        <v>76950.911257999993</v>
      </c>
    </row>
    <row r="5238" spans="1:10" hidden="1" x14ac:dyDescent="0.25">
      <c r="A5238" s="125">
        <v>927824</v>
      </c>
      <c r="B5238" s="125">
        <v>2003</v>
      </c>
      <c r="C5238" s="125">
        <v>69</v>
      </c>
      <c r="D5238" s="125">
        <v>4</v>
      </c>
      <c r="E5238" s="125">
        <v>3</v>
      </c>
      <c r="F5238" s="125">
        <v>592.08966499999997</v>
      </c>
      <c r="G5238" s="125">
        <v>66425.118797999996</v>
      </c>
      <c r="H5238" s="125">
        <v>76950.911257999993</v>
      </c>
      <c r="I5238" s="125">
        <v>72772.476777000003</v>
      </c>
      <c r="J5238" s="125">
        <v>67017.208463000003</v>
      </c>
    </row>
    <row r="5239" spans="1:10" hidden="1" x14ac:dyDescent="0.25">
      <c r="A5239" s="125">
        <v>927825</v>
      </c>
      <c r="B5239" s="125">
        <v>2003</v>
      </c>
      <c r="C5239" s="125">
        <v>69</v>
      </c>
      <c r="D5239" s="125">
        <v>4</v>
      </c>
      <c r="E5239" s="125">
        <v>4</v>
      </c>
      <c r="F5239" s="125">
        <v>542827.28277599998</v>
      </c>
      <c r="G5239" s="125">
        <v>0</v>
      </c>
      <c r="H5239" s="125">
        <v>660682.57727600005</v>
      </c>
      <c r="I5239" s="125">
        <v>580013.23459100001</v>
      </c>
      <c r="J5239" s="125">
        <v>542827.28277599998</v>
      </c>
    </row>
    <row r="5240" spans="1:10" x14ac:dyDescent="0.25">
      <c r="A5240" s="125">
        <v>927826</v>
      </c>
      <c r="B5240" s="125">
        <v>2003</v>
      </c>
      <c r="C5240" s="125">
        <v>69</v>
      </c>
      <c r="D5240" s="125">
        <v>5</v>
      </c>
      <c r="E5240" s="125">
        <v>1</v>
      </c>
      <c r="F5240" s="129">
        <v>285.13433600000002</v>
      </c>
      <c r="G5240" s="129">
        <v>0</v>
      </c>
      <c r="H5240" s="129">
        <v>488.60415</v>
      </c>
      <c r="I5240" s="129">
        <v>459.48334299999999</v>
      </c>
      <c r="J5240" s="129">
        <v>285.13433600000002</v>
      </c>
    </row>
    <row r="5241" spans="1:10" hidden="1" x14ac:dyDescent="0.25">
      <c r="A5241" s="125">
        <v>927827</v>
      </c>
      <c r="B5241" s="125">
        <v>2003</v>
      </c>
      <c r="C5241" s="125">
        <v>69</v>
      </c>
      <c r="D5241" s="125">
        <v>5</v>
      </c>
      <c r="E5241" s="125">
        <v>2</v>
      </c>
      <c r="F5241" s="125">
        <v>261.801917</v>
      </c>
      <c r="G5241" s="125">
        <v>0</v>
      </c>
      <c r="H5241" s="125">
        <v>285.13433600000002</v>
      </c>
      <c r="I5241" s="125">
        <v>280.172999</v>
      </c>
      <c r="J5241" s="125">
        <v>261.801917</v>
      </c>
    </row>
    <row r="5242" spans="1:10" hidden="1" x14ac:dyDescent="0.25">
      <c r="A5242" s="125">
        <v>927828</v>
      </c>
      <c r="B5242" s="125">
        <v>2003</v>
      </c>
      <c r="C5242" s="125">
        <v>69</v>
      </c>
      <c r="D5242" s="125">
        <v>5</v>
      </c>
      <c r="E5242" s="125">
        <v>3</v>
      </c>
      <c r="F5242" s="125">
        <v>0</v>
      </c>
      <c r="G5242" s="125">
        <v>253.12515500000001</v>
      </c>
      <c r="H5242" s="125">
        <v>261.801917</v>
      </c>
      <c r="I5242" s="125">
        <v>254.99506700000001</v>
      </c>
      <c r="J5242" s="125">
        <v>253.12515500000001</v>
      </c>
    </row>
    <row r="5243" spans="1:10" hidden="1" x14ac:dyDescent="0.25">
      <c r="A5243" s="125">
        <v>927829</v>
      </c>
      <c r="B5243" s="125">
        <v>2003</v>
      </c>
      <c r="C5243" s="125">
        <v>69</v>
      </c>
      <c r="D5243" s="125">
        <v>5</v>
      </c>
      <c r="E5243" s="125">
        <v>4</v>
      </c>
      <c r="F5243" s="125">
        <v>471.48664400000001</v>
      </c>
      <c r="G5243" s="125">
        <v>0</v>
      </c>
      <c r="H5243" s="125">
        <v>592.08966499999997</v>
      </c>
      <c r="I5243" s="125">
        <v>556.80112099999997</v>
      </c>
      <c r="J5243" s="125">
        <v>471.48664400000001</v>
      </c>
    </row>
    <row r="5244" spans="1:10" x14ac:dyDescent="0.25">
      <c r="A5244" s="125">
        <v>927830</v>
      </c>
      <c r="B5244" s="125">
        <v>2003</v>
      </c>
      <c r="C5244" s="125">
        <v>70</v>
      </c>
      <c r="D5244" s="125">
        <v>2</v>
      </c>
      <c r="E5244" s="125">
        <v>1</v>
      </c>
      <c r="F5244" s="129">
        <v>27448.305988</v>
      </c>
      <c r="G5244" s="129">
        <v>0</v>
      </c>
      <c r="H5244" s="129">
        <v>37121.820749999999</v>
      </c>
      <c r="I5244" s="129">
        <v>27555.527543</v>
      </c>
      <c r="J5244" s="129">
        <v>27448.305988</v>
      </c>
    </row>
    <row r="5245" spans="1:10" hidden="1" x14ac:dyDescent="0.25">
      <c r="A5245" s="125">
        <v>927831</v>
      </c>
      <c r="B5245" s="125">
        <v>2003</v>
      </c>
      <c r="C5245" s="125">
        <v>70</v>
      </c>
      <c r="D5245" s="125">
        <v>2</v>
      </c>
      <c r="E5245" s="125">
        <v>2</v>
      </c>
      <c r="F5245" s="125">
        <v>24987.385493000002</v>
      </c>
      <c r="G5245" s="125">
        <v>0</v>
      </c>
      <c r="H5245" s="125">
        <v>27448.305988</v>
      </c>
      <c r="I5245" s="125">
        <v>25208.524218999999</v>
      </c>
      <c r="J5245" s="125">
        <v>24987.385493000002</v>
      </c>
    </row>
    <row r="5246" spans="1:10" hidden="1" x14ac:dyDescent="0.25">
      <c r="A5246" s="125">
        <v>927832</v>
      </c>
      <c r="B5246" s="125">
        <v>2003</v>
      </c>
      <c r="C5246" s="125">
        <v>70</v>
      </c>
      <c r="D5246" s="125">
        <v>2</v>
      </c>
      <c r="E5246" s="125">
        <v>3</v>
      </c>
      <c r="F5246" s="125">
        <v>21282.965754000001</v>
      </c>
      <c r="G5246" s="125">
        <v>349.34582399999999</v>
      </c>
      <c r="H5246" s="125">
        <v>24987.385493000002</v>
      </c>
      <c r="I5246" s="125">
        <v>21991.397971999999</v>
      </c>
      <c r="J5246" s="125">
        <v>21632.311578000001</v>
      </c>
    </row>
    <row r="5247" spans="1:10" hidden="1" x14ac:dyDescent="0.25">
      <c r="A5247" s="125">
        <v>927833</v>
      </c>
      <c r="B5247" s="125">
        <v>2003</v>
      </c>
      <c r="C5247" s="125">
        <v>70</v>
      </c>
      <c r="D5247" s="125">
        <v>2</v>
      </c>
      <c r="E5247" s="125">
        <v>4</v>
      </c>
      <c r="F5247" s="125">
        <v>27509.104658</v>
      </c>
      <c r="G5247" s="125">
        <v>0</v>
      </c>
      <c r="H5247" s="125">
        <v>37121.820749999999</v>
      </c>
      <c r="I5247" s="125">
        <v>27555.527543</v>
      </c>
      <c r="J5247" s="125">
        <v>27509.104658</v>
      </c>
    </row>
    <row r="5248" spans="1:10" x14ac:dyDescent="0.25">
      <c r="A5248" s="125">
        <v>927834</v>
      </c>
      <c r="B5248" s="125">
        <v>2003</v>
      </c>
      <c r="C5248" s="125">
        <v>70</v>
      </c>
      <c r="D5248" s="125">
        <v>3</v>
      </c>
      <c r="E5248" s="125">
        <v>1</v>
      </c>
      <c r="F5248" s="129">
        <v>86039.849807000006</v>
      </c>
      <c r="G5248" s="129">
        <v>0</v>
      </c>
      <c r="H5248" s="129">
        <v>109321.4204</v>
      </c>
      <c r="I5248" s="129">
        <v>88790.857648999998</v>
      </c>
      <c r="J5248" s="129">
        <v>86039.849807000006</v>
      </c>
    </row>
    <row r="5249" spans="1:10" hidden="1" x14ac:dyDescent="0.25">
      <c r="A5249" s="125">
        <v>927835</v>
      </c>
      <c r="B5249" s="125">
        <v>2003</v>
      </c>
      <c r="C5249" s="125">
        <v>70</v>
      </c>
      <c r="D5249" s="125">
        <v>3</v>
      </c>
      <c r="E5249" s="125">
        <v>2</v>
      </c>
      <c r="F5249" s="125">
        <v>74722.155891999995</v>
      </c>
      <c r="G5249" s="125">
        <v>0</v>
      </c>
      <c r="H5249" s="125">
        <v>86039.849807000006</v>
      </c>
      <c r="I5249" s="125">
        <v>81075.350472999999</v>
      </c>
      <c r="J5249" s="125">
        <v>74722.155891999995</v>
      </c>
    </row>
    <row r="5250" spans="1:10" hidden="1" x14ac:dyDescent="0.25">
      <c r="A5250" s="125">
        <v>927836</v>
      </c>
      <c r="B5250" s="125">
        <v>2003</v>
      </c>
      <c r="C5250" s="125">
        <v>70</v>
      </c>
      <c r="D5250" s="125">
        <v>3</v>
      </c>
      <c r="E5250" s="125">
        <v>3</v>
      </c>
      <c r="F5250" s="125">
        <v>34777.340649999998</v>
      </c>
      <c r="G5250" s="125">
        <v>23547.655803000001</v>
      </c>
      <c r="H5250" s="125">
        <v>74722.155891999995</v>
      </c>
      <c r="I5250" s="125">
        <v>68348.355993999998</v>
      </c>
      <c r="J5250" s="125">
        <v>58324.996453</v>
      </c>
    </row>
    <row r="5251" spans="1:10" hidden="1" x14ac:dyDescent="0.25">
      <c r="A5251" s="125">
        <v>927837</v>
      </c>
      <c r="B5251" s="125">
        <v>2003</v>
      </c>
      <c r="C5251" s="125">
        <v>70</v>
      </c>
      <c r="D5251" s="125">
        <v>3</v>
      </c>
      <c r="E5251" s="125">
        <v>4</v>
      </c>
      <c r="F5251" s="125">
        <v>17006.201797000002</v>
      </c>
      <c r="G5251" s="125">
        <v>0</v>
      </c>
      <c r="H5251" s="125">
        <v>21282.965754000001</v>
      </c>
      <c r="I5251" s="125">
        <v>17286.024785000001</v>
      </c>
      <c r="J5251" s="125">
        <v>17006.201797000002</v>
      </c>
    </row>
    <row r="5252" spans="1:10" x14ac:dyDescent="0.25">
      <c r="A5252" s="125">
        <v>927838</v>
      </c>
      <c r="B5252" s="125">
        <v>2003</v>
      </c>
      <c r="C5252" s="125">
        <v>70</v>
      </c>
      <c r="D5252" s="125">
        <v>4</v>
      </c>
      <c r="E5252" s="125">
        <v>1</v>
      </c>
      <c r="F5252" s="129">
        <v>4532.9022249999998</v>
      </c>
      <c r="G5252" s="129">
        <v>0</v>
      </c>
      <c r="H5252" s="129">
        <v>6136.2359999999999</v>
      </c>
      <c r="I5252" s="129">
        <v>5387.0015839999996</v>
      </c>
      <c r="J5252" s="129">
        <v>4532.9022249999998</v>
      </c>
    </row>
    <row r="5253" spans="1:10" hidden="1" x14ac:dyDescent="0.25">
      <c r="A5253" s="125">
        <v>927839</v>
      </c>
      <c r="B5253" s="125">
        <v>2003</v>
      </c>
      <c r="C5253" s="125">
        <v>70</v>
      </c>
      <c r="D5253" s="125">
        <v>4</v>
      </c>
      <c r="E5253" s="125">
        <v>2</v>
      </c>
      <c r="F5253" s="125">
        <v>4052.041095</v>
      </c>
      <c r="G5253" s="125">
        <v>0</v>
      </c>
      <c r="H5253" s="125">
        <v>4532.9022249999998</v>
      </c>
      <c r="I5253" s="125">
        <v>4367.4512940000004</v>
      </c>
      <c r="J5253" s="125">
        <v>4052.041095</v>
      </c>
    </row>
    <row r="5254" spans="1:10" hidden="1" x14ac:dyDescent="0.25">
      <c r="A5254" s="125">
        <v>927840</v>
      </c>
      <c r="B5254" s="125">
        <v>2003</v>
      </c>
      <c r="C5254" s="125">
        <v>70</v>
      </c>
      <c r="D5254" s="125">
        <v>4</v>
      </c>
      <c r="E5254" s="125">
        <v>3</v>
      </c>
      <c r="F5254" s="125">
        <v>31.177949999999999</v>
      </c>
      <c r="G5254" s="125">
        <v>3497.7793860000002</v>
      </c>
      <c r="H5254" s="125">
        <v>4052.041095</v>
      </c>
      <c r="I5254" s="125">
        <v>3832.0152629999998</v>
      </c>
      <c r="J5254" s="125">
        <v>3528.9573350000001</v>
      </c>
    </row>
    <row r="5255" spans="1:10" hidden="1" x14ac:dyDescent="0.25">
      <c r="A5255" s="125">
        <v>927841</v>
      </c>
      <c r="B5255" s="125">
        <v>2003</v>
      </c>
      <c r="C5255" s="125">
        <v>70</v>
      </c>
      <c r="D5255" s="125">
        <v>4</v>
      </c>
      <c r="E5255" s="125">
        <v>4</v>
      </c>
      <c r="F5255" s="125">
        <v>28573.614587</v>
      </c>
      <c r="G5255" s="125">
        <v>0</v>
      </c>
      <c r="H5255" s="125">
        <v>34777.340649999998</v>
      </c>
      <c r="I5255" s="125">
        <v>30531.027356999999</v>
      </c>
      <c r="J5255" s="125">
        <v>28573.614587</v>
      </c>
    </row>
    <row r="5256" spans="1:10" x14ac:dyDescent="0.25">
      <c r="A5256" s="125">
        <v>927842</v>
      </c>
      <c r="B5256" s="125">
        <v>2003</v>
      </c>
      <c r="C5256" s="125">
        <v>70</v>
      </c>
      <c r="D5256" s="125">
        <v>5</v>
      </c>
      <c r="E5256" s="125">
        <v>1</v>
      </c>
      <c r="F5256" s="129">
        <v>14.601252000000001</v>
      </c>
      <c r="G5256" s="129">
        <v>0</v>
      </c>
      <c r="H5256" s="129">
        <v>25.020600000000002</v>
      </c>
      <c r="I5256" s="129">
        <v>23.529371999999999</v>
      </c>
      <c r="J5256" s="129">
        <v>14.601252000000001</v>
      </c>
    </row>
    <row r="5257" spans="1:10" hidden="1" x14ac:dyDescent="0.25">
      <c r="A5257" s="125">
        <v>927843</v>
      </c>
      <c r="B5257" s="125">
        <v>2003</v>
      </c>
      <c r="C5257" s="125">
        <v>70</v>
      </c>
      <c r="D5257" s="125">
        <v>5</v>
      </c>
      <c r="E5257" s="125">
        <v>2</v>
      </c>
      <c r="F5257" s="125">
        <v>13.406438</v>
      </c>
      <c r="G5257" s="125">
        <v>0</v>
      </c>
      <c r="H5257" s="125">
        <v>14.601252000000001</v>
      </c>
      <c r="I5257" s="125">
        <v>14.347189999999999</v>
      </c>
      <c r="J5257" s="125">
        <v>13.406438</v>
      </c>
    </row>
    <row r="5258" spans="1:10" hidden="1" x14ac:dyDescent="0.25">
      <c r="A5258" s="125">
        <v>927844</v>
      </c>
      <c r="B5258" s="125">
        <v>2003</v>
      </c>
      <c r="C5258" s="125">
        <v>70</v>
      </c>
      <c r="D5258" s="125">
        <v>5</v>
      </c>
      <c r="E5258" s="125">
        <v>3</v>
      </c>
      <c r="F5258" s="125">
        <v>0</v>
      </c>
      <c r="G5258" s="125">
        <v>12.962115000000001</v>
      </c>
      <c r="H5258" s="125">
        <v>13.406438</v>
      </c>
      <c r="I5258" s="125">
        <v>13.057869999999999</v>
      </c>
      <c r="J5258" s="125">
        <v>12.962115000000001</v>
      </c>
    </row>
    <row r="5259" spans="1:10" hidden="1" x14ac:dyDescent="0.25">
      <c r="A5259" s="125">
        <v>927845</v>
      </c>
      <c r="B5259" s="125">
        <v>2003</v>
      </c>
      <c r="C5259" s="125">
        <v>70</v>
      </c>
      <c r="D5259" s="125">
        <v>5</v>
      </c>
      <c r="E5259" s="125">
        <v>4</v>
      </c>
      <c r="F5259" s="125">
        <v>24.827299</v>
      </c>
      <c r="G5259" s="125">
        <v>0</v>
      </c>
      <c r="H5259" s="125">
        <v>31.177949999999999</v>
      </c>
      <c r="I5259" s="125">
        <v>29.319744</v>
      </c>
      <c r="J5259" s="125">
        <v>24.827299</v>
      </c>
    </row>
    <row r="5260" spans="1:10" x14ac:dyDescent="0.25">
      <c r="A5260" s="125">
        <v>927846</v>
      </c>
      <c r="B5260" s="125">
        <v>2003</v>
      </c>
      <c r="C5260" s="125">
        <v>71</v>
      </c>
      <c r="D5260" s="125">
        <v>2</v>
      </c>
      <c r="E5260" s="125">
        <v>1</v>
      </c>
      <c r="F5260" s="129">
        <v>273311.88147700002</v>
      </c>
      <c r="G5260" s="129">
        <v>0</v>
      </c>
      <c r="H5260" s="129">
        <v>368434.41310000001</v>
      </c>
      <c r="I5260" s="129">
        <v>273488.86484400003</v>
      </c>
      <c r="J5260" s="129">
        <v>273311.88147700002</v>
      </c>
    </row>
    <row r="5261" spans="1:10" hidden="1" x14ac:dyDescent="0.25">
      <c r="A5261" s="125">
        <v>927847</v>
      </c>
      <c r="B5261" s="125">
        <v>2003</v>
      </c>
      <c r="C5261" s="125">
        <v>71</v>
      </c>
      <c r="D5261" s="125">
        <v>2</v>
      </c>
      <c r="E5261" s="125">
        <v>2</v>
      </c>
      <c r="F5261" s="125">
        <v>250680.956848</v>
      </c>
      <c r="G5261" s="125">
        <v>0</v>
      </c>
      <c r="H5261" s="125">
        <v>273311.88147700002</v>
      </c>
      <c r="I5261" s="125">
        <v>251009.631949</v>
      </c>
      <c r="J5261" s="125">
        <v>250680.956848</v>
      </c>
    </row>
    <row r="5262" spans="1:10" hidden="1" x14ac:dyDescent="0.25">
      <c r="A5262" s="125">
        <v>927848</v>
      </c>
      <c r="B5262" s="125">
        <v>2003</v>
      </c>
      <c r="C5262" s="125">
        <v>71</v>
      </c>
      <c r="D5262" s="125">
        <v>2</v>
      </c>
      <c r="E5262" s="125">
        <v>3</v>
      </c>
      <c r="F5262" s="125">
        <v>217284.253837</v>
      </c>
      <c r="G5262" s="125">
        <v>1629.343255</v>
      </c>
      <c r="H5262" s="125">
        <v>250680.956848</v>
      </c>
      <c r="I5262" s="125">
        <v>220624.310122</v>
      </c>
      <c r="J5262" s="125">
        <v>218913.59709299999</v>
      </c>
    </row>
    <row r="5263" spans="1:10" hidden="1" x14ac:dyDescent="0.25">
      <c r="A5263" s="125">
        <v>927849</v>
      </c>
      <c r="B5263" s="125">
        <v>2003</v>
      </c>
      <c r="C5263" s="125">
        <v>71</v>
      </c>
      <c r="D5263" s="125">
        <v>2</v>
      </c>
      <c r="E5263" s="125">
        <v>4</v>
      </c>
      <c r="F5263" s="125">
        <v>273356.311101</v>
      </c>
      <c r="G5263" s="125">
        <v>0</v>
      </c>
      <c r="H5263" s="125">
        <v>368434.41310000001</v>
      </c>
      <c r="I5263" s="125">
        <v>273488.86484400003</v>
      </c>
      <c r="J5263" s="125">
        <v>273356.311101</v>
      </c>
    </row>
    <row r="5264" spans="1:10" x14ac:dyDescent="0.25">
      <c r="A5264" s="125">
        <v>927850</v>
      </c>
      <c r="B5264" s="125">
        <v>2003</v>
      </c>
      <c r="C5264" s="125">
        <v>71</v>
      </c>
      <c r="D5264" s="125">
        <v>3</v>
      </c>
      <c r="E5264" s="125">
        <v>1</v>
      </c>
      <c r="F5264" s="129">
        <v>112587.70192599999</v>
      </c>
      <c r="G5264" s="129">
        <v>0</v>
      </c>
      <c r="H5264" s="129">
        <v>138726.80775000001</v>
      </c>
      <c r="I5264" s="129">
        <v>112673.91325500001</v>
      </c>
      <c r="J5264" s="129">
        <v>112587.70192599999</v>
      </c>
    </row>
    <row r="5265" spans="1:10" hidden="1" x14ac:dyDescent="0.25">
      <c r="A5265" s="125">
        <v>927851</v>
      </c>
      <c r="B5265" s="125">
        <v>2003</v>
      </c>
      <c r="C5265" s="125">
        <v>71</v>
      </c>
      <c r="D5265" s="125">
        <v>3</v>
      </c>
      <c r="E5265" s="125">
        <v>2</v>
      </c>
      <c r="F5265" s="125">
        <v>105325.325255</v>
      </c>
      <c r="G5265" s="125">
        <v>0</v>
      </c>
      <c r="H5265" s="125">
        <v>112587.70192599999</v>
      </c>
      <c r="I5265" s="125">
        <v>106091.391525</v>
      </c>
      <c r="J5265" s="125">
        <v>105325.325255</v>
      </c>
    </row>
    <row r="5266" spans="1:10" hidden="1" x14ac:dyDescent="0.25">
      <c r="A5266" s="125">
        <v>927852</v>
      </c>
      <c r="B5266" s="125">
        <v>2003</v>
      </c>
      <c r="C5266" s="125">
        <v>71</v>
      </c>
      <c r="D5266" s="125">
        <v>3</v>
      </c>
      <c r="E5266" s="125">
        <v>3</v>
      </c>
      <c r="F5266" s="125">
        <v>81343.762541999997</v>
      </c>
      <c r="G5266" s="125">
        <v>11557.719117000001</v>
      </c>
      <c r="H5266" s="125">
        <v>105325.325255</v>
      </c>
      <c r="I5266" s="125">
        <v>96341.075010999994</v>
      </c>
      <c r="J5266" s="125">
        <v>92901.481658999997</v>
      </c>
    </row>
    <row r="5267" spans="1:10" hidden="1" x14ac:dyDescent="0.25">
      <c r="A5267" s="125">
        <v>927853</v>
      </c>
      <c r="B5267" s="125">
        <v>2003</v>
      </c>
      <c r="C5267" s="125">
        <v>71</v>
      </c>
      <c r="D5267" s="125">
        <v>3</v>
      </c>
      <c r="E5267" s="125">
        <v>4</v>
      </c>
      <c r="F5267" s="125">
        <v>176329.72733299999</v>
      </c>
      <c r="G5267" s="125">
        <v>0</v>
      </c>
      <c r="H5267" s="125">
        <v>217284.253837</v>
      </c>
      <c r="I5267" s="125">
        <v>176478.27096699999</v>
      </c>
      <c r="J5267" s="125">
        <v>176329.72733299999</v>
      </c>
    </row>
    <row r="5268" spans="1:10" x14ac:dyDescent="0.25">
      <c r="A5268" s="125">
        <v>927854</v>
      </c>
      <c r="B5268" s="125">
        <v>2003</v>
      </c>
      <c r="C5268" s="125">
        <v>71</v>
      </c>
      <c r="D5268" s="125">
        <v>4</v>
      </c>
      <c r="E5268" s="125">
        <v>1</v>
      </c>
      <c r="F5268" s="129">
        <v>56730.400755000002</v>
      </c>
      <c r="G5268" s="129">
        <v>0</v>
      </c>
      <c r="H5268" s="129">
        <v>65076.145250000001</v>
      </c>
      <c r="I5268" s="129">
        <v>57130.347914999998</v>
      </c>
      <c r="J5268" s="129">
        <v>56730.400755000002</v>
      </c>
    </row>
    <row r="5269" spans="1:10" hidden="1" x14ac:dyDescent="0.25">
      <c r="A5269" s="125">
        <v>927855</v>
      </c>
      <c r="B5269" s="125">
        <v>2003</v>
      </c>
      <c r="C5269" s="125">
        <v>71</v>
      </c>
      <c r="D5269" s="125">
        <v>4</v>
      </c>
      <c r="E5269" s="125">
        <v>2</v>
      </c>
      <c r="F5269" s="125">
        <v>53735.459977999999</v>
      </c>
      <c r="G5269" s="125">
        <v>0</v>
      </c>
      <c r="H5269" s="125">
        <v>56730.400755000002</v>
      </c>
      <c r="I5269" s="125">
        <v>54659.741127000001</v>
      </c>
      <c r="J5269" s="125">
        <v>53735.459977999999</v>
      </c>
    </row>
    <row r="5270" spans="1:10" hidden="1" x14ac:dyDescent="0.25">
      <c r="A5270" s="125">
        <v>927856</v>
      </c>
      <c r="B5270" s="125">
        <v>2003</v>
      </c>
      <c r="C5270" s="125">
        <v>71</v>
      </c>
      <c r="D5270" s="125">
        <v>4</v>
      </c>
      <c r="E5270" s="125">
        <v>3</v>
      </c>
      <c r="F5270" s="125">
        <v>15082.20874</v>
      </c>
      <c r="G5270" s="125">
        <v>31734.851766</v>
      </c>
      <c r="H5270" s="125">
        <v>53735.459977999999</v>
      </c>
      <c r="I5270" s="125">
        <v>50817.624500999998</v>
      </c>
      <c r="J5270" s="125">
        <v>46817.060506000002</v>
      </c>
    </row>
    <row r="5271" spans="1:10" hidden="1" x14ac:dyDescent="0.25">
      <c r="A5271" s="125">
        <v>927857</v>
      </c>
      <c r="B5271" s="125">
        <v>2003</v>
      </c>
      <c r="C5271" s="125">
        <v>71</v>
      </c>
      <c r="D5271" s="125">
        <v>4</v>
      </c>
      <c r="E5271" s="125">
        <v>4</v>
      </c>
      <c r="F5271" s="125">
        <v>71039.098375999994</v>
      </c>
      <c r="G5271" s="125">
        <v>0</v>
      </c>
      <c r="H5271" s="125">
        <v>81343.762541999997</v>
      </c>
      <c r="I5271" s="125">
        <v>71411.689136000001</v>
      </c>
      <c r="J5271" s="125">
        <v>71039.098375999994</v>
      </c>
    </row>
    <row r="5272" spans="1:10" x14ac:dyDescent="0.25">
      <c r="A5272" s="125">
        <v>927858</v>
      </c>
      <c r="B5272" s="125">
        <v>2003</v>
      </c>
      <c r="C5272" s="125">
        <v>71</v>
      </c>
      <c r="D5272" s="125">
        <v>5</v>
      </c>
      <c r="E5272" s="125">
        <v>1</v>
      </c>
      <c r="F5272" s="129">
        <v>11100.021381</v>
      </c>
      <c r="G5272" s="129">
        <v>0</v>
      </c>
      <c r="H5272" s="129">
        <v>11803.841200000001</v>
      </c>
      <c r="I5272" s="129">
        <v>11100.332264000001</v>
      </c>
      <c r="J5272" s="129">
        <v>11100.021381</v>
      </c>
    </row>
    <row r="5273" spans="1:10" hidden="1" x14ac:dyDescent="0.25">
      <c r="A5273" s="125">
        <v>927859</v>
      </c>
      <c r="B5273" s="125">
        <v>2003</v>
      </c>
      <c r="C5273" s="125">
        <v>71</v>
      </c>
      <c r="D5273" s="125">
        <v>5</v>
      </c>
      <c r="E5273" s="125">
        <v>2</v>
      </c>
      <c r="F5273" s="125">
        <v>10754.190726000001</v>
      </c>
      <c r="G5273" s="125">
        <v>0</v>
      </c>
      <c r="H5273" s="125">
        <v>11100.021381</v>
      </c>
      <c r="I5273" s="125">
        <v>10906.881009000001</v>
      </c>
      <c r="J5273" s="125">
        <v>10754.190726000001</v>
      </c>
    </row>
    <row r="5274" spans="1:10" hidden="1" x14ac:dyDescent="0.25">
      <c r="A5274" s="125">
        <v>927860</v>
      </c>
      <c r="B5274" s="125">
        <v>2003</v>
      </c>
      <c r="C5274" s="125">
        <v>71</v>
      </c>
      <c r="D5274" s="125">
        <v>5</v>
      </c>
      <c r="E5274" s="125">
        <v>3</v>
      </c>
      <c r="F5274" s="125">
        <v>0</v>
      </c>
      <c r="G5274" s="125">
        <v>9429.5228779999998</v>
      </c>
      <c r="H5274" s="125">
        <v>10754.190726000001</v>
      </c>
      <c r="I5274" s="125">
        <v>10474.581767</v>
      </c>
      <c r="J5274" s="125">
        <v>9429.5228779999998</v>
      </c>
    </row>
    <row r="5275" spans="1:10" hidden="1" x14ac:dyDescent="0.25">
      <c r="A5275" s="125">
        <v>927861</v>
      </c>
      <c r="B5275" s="125">
        <v>2003</v>
      </c>
      <c r="C5275" s="125">
        <v>71</v>
      </c>
      <c r="D5275" s="125">
        <v>5</v>
      </c>
      <c r="E5275" s="125">
        <v>4</v>
      </c>
      <c r="F5275" s="125">
        <v>14183.022707</v>
      </c>
      <c r="G5275" s="125">
        <v>0</v>
      </c>
      <c r="H5275" s="125">
        <v>15082.20874</v>
      </c>
      <c r="I5275" s="125">
        <v>14183.309099</v>
      </c>
      <c r="J5275" s="125">
        <v>14183.022707</v>
      </c>
    </row>
    <row r="5276" spans="1:10" x14ac:dyDescent="0.25">
      <c r="A5276" s="125">
        <v>927862</v>
      </c>
      <c r="B5276" s="125">
        <v>2003</v>
      </c>
      <c r="C5276" s="125">
        <v>72</v>
      </c>
      <c r="D5276" s="125">
        <v>2</v>
      </c>
      <c r="E5276" s="125">
        <v>1</v>
      </c>
      <c r="F5276" s="129">
        <v>11383.303624</v>
      </c>
      <c r="G5276" s="129">
        <v>0</v>
      </c>
      <c r="H5276" s="129">
        <v>15345.10965</v>
      </c>
      <c r="I5276" s="129">
        <v>11390.674892999999</v>
      </c>
      <c r="J5276" s="129">
        <v>11383.303624</v>
      </c>
    </row>
    <row r="5277" spans="1:10" hidden="1" x14ac:dyDescent="0.25">
      <c r="A5277" s="125">
        <v>927863</v>
      </c>
      <c r="B5277" s="125">
        <v>2003</v>
      </c>
      <c r="C5277" s="125">
        <v>72</v>
      </c>
      <c r="D5277" s="125">
        <v>2</v>
      </c>
      <c r="E5277" s="125">
        <v>2</v>
      </c>
      <c r="F5277" s="125">
        <v>10440.736894</v>
      </c>
      <c r="G5277" s="125">
        <v>0</v>
      </c>
      <c r="H5277" s="125">
        <v>11383.303624</v>
      </c>
      <c r="I5277" s="125">
        <v>10454.426047999999</v>
      </c>
      <c r="J5277" s="125">
        <v>10440.736894</v>
      </c>
    </row>
    <row r="5278" spans="1:10" hidden="1" x14ac:dyDescent="0.25">
      <c r="A5278" s="125">
        <v>927864</v>
      </c>
      <c r="B5278" s="125">
        <v>2003</v>
      </c>
      <c r="C5278" s="125">
        <v>72</v>
      </c>
      <c r="D5278" s="125">
        <v>2</v>
      </c>
      <c r="E5278" s="125">
        <v>3</v>
      </c>
      <c r="F5278" s="125">
        <v>9049.7808609999993</v>
      </c>
      <c r="G5278" s="125">
        <v>67.861333999999999</v>
      </c>
      <c r="H5278" s="125">
        <v>10440.736894</v>
      </c>
      <c r="I5278" s="125">
        <v>9188.8925409999993</v>
      </c>
      <c r="J5278" s="125">
        <v>9117.6421960000007</v>
      </c>
    </row>
    <row r="5279" spans="1:10" hidden="1" x14ac:dyDescent="0.25">
      <c r="A5279" s="125">
        <v>927865</v>
      </c>
      <c r="B5279" s="125">
        <v>2003</v>
      </c>
      <c r="C5279" s="125">
        <v>72</v>
      </c>
      <c r="D5279" s="125">
        <v>2</v>
      </c>
      <c r="E5279" s="125">
        <v>4</v>
      </c>
      <c r="F5279" s="125">
        <v>11385.154096</v>
      </c>
      <c r="G5279" s="125">
        <v>0</v>
      </c>
      <c r="H5279" s="125">
        <v>15345.10965</v>
      </c>
      <c r="I5279" s="125">
        <v>11390.674892999999</v>
      </c>
      <c r="J5279" s="125">
        <v>11385.154096</v>
      </c>
    </row>
    <row r="5280" spans="1:10" x14ac:dyDescent="0.25">
      <c r="A5280" s="125">
        <v>927866</v>
      </c>
      <c r="B5280" s="125">
        <v>2003</v>
      </c>
      <c r="C5280" s="125">
        <v>72</v>
      </c>
      <c r="D5280" s="125">
        <v>3</v>
      </c>
      <c r="E5280" s="125">
        <v>1</v>
      </c>
      <c r="F5280" s="129">
        <v>4698.5699189999996</v>
      </c>
      <c r="G5280" s="129">
        <v>0</v>
      </c>
      <c r="H5280" s="129">
        <v>5789.4210000000003</v>
      </c>
      <c r="I5280" s="129">
        <v>4702.1677360000003</v>
      </c>
      <c r="J5280" s="129">
        <v>4698.5699189999996</v>
      </c>
    </row>
    <row r="5281" spans="1:10" hidden="1" x14ac:dyDescent="0.25">
      <c r="A5281" s="125">
        <v>927867</v>
      </c>
      <c r="B5281" s="125">
        <v>2003</v>
      </c>
      <c r="C5281" s="125">
        <v>72</v>
      </c>
      <c r="D5281" s="125">
        <v>3</v>
      </c>
      <c r="E5281" s="125">
        <v>2</v>
      </c>
      <c r="F5281" s="125">
        <v>4395.4925489999996</v>
      </c>
      <c r="G5281" s="125">
        <v>0</v>
      </c>
      <c r="H5281" s="125">
        <v>4698.5699189999996</v>
      </c>
      <c r="I5281" s="125">
        <v>4427.4624350000004</v>
      </c>
      <c r="J5281" s="125">
        <v>4395.4925489999996</v>
      </c>
    </row>
    <row r="5282" spans="1:10" hidden="1" x14ac:dyDescent="0.25">
      <c r="A5282" s="125">
        <v>927868</v>
      </c>
      <c r="B5282" s="125">
        <v>2003</v>
      </c>
      <c r="C5282" s="125">
        <v>72</v>
      </c>
      <c r="D5282" s="125">
        <v>3</v>
      </c>
      <c r="E5282" s="125">
        <v>3</v>
      </c>
      <c r="F5282" s="125">
        <v>3391.4318029999999</v>
      </c>
      <c r="G5282" s="125">
        <v>481.871196</v>
      </c>
      <c r="H5282" s="125">
        <v>4395.4925489999996</v>
      </c>
      <c r="I5282" s="125">
        <v>4020.5570349999998</v>
      </c>
      <c r="J5282" s="125">
        <v>3873.302999</v>
      </c>
    </row>
    <row r="5283" spans="1:10" hidden="1" x14ac:dyDescent="0.25">
      <c r="A5283" s="125">
        <v>927869</v>
      </c>
      <c r="B5283" s="125">
        <v>2003</v>
      </c>
      <c r="C5283" s="125">
        <v>72</v>
      </c>
      <c r="D5283" s="125">
        <v>3</v>
      </c>
      <c r="E5283" s="125">
        <v>4</v>
      </c>
      <c r="F5283" s="125">
        <v>7344.045247</v>
      </c>
      <c r="G5283" s="125">
        <v>0</v>
      </c>
      <c r="H5283" s="125">
        <v>9049.7808609999993</v>
      </c>
      <c r="I5283" s="125">
        <v>7350.2320159999999</v>
      </c>
      <c r="J5283" s="125">
        <v>7344.045247</v>
      </c>
    </row>
    <row r="5284" spans="1:10" x14ac:dyDescent="0.25">
      <c r="A5284" s="125">
        <v>927870</v>
      </c>
      <c r="B5284" s="125">
        <v>2003</v>
      </c>
      <c r="C5284" s="125">
        <v>72</v>
      </c>
      <c r="D5284" s="125">
        <v>4</v>
      </c>
      <c r="E5284" s="125">
        <v>1</v>
      </c>
      <c r="F5284" s="129">
        <v>2363.599494</v>
      </c>
      <c r="G5284" s="129">
        <v>0</v>
      </c>
      <c r="H5284" s="129">
        <v>2711.3142499999999</v>
      </c>
      <c r="I5284" s="129">
        <v>2380.26278</v>
      </c>
      <c r="J5284" s="129">
        <v>2363.599494</v>
      </c>
    </row>
    <row r="5285" spans="1:10" hidden="1" x14ac:dyDescent="0.25">
      <c r="A5285" s="125">
        <v>927871</v>
      </c>
      <c r="B5285" s="125">
        <v>2003</v>
      </c>
      <c r="C5285" s="125">
        <v>72</v>
      </c>
      <c r="D5285" s="125">
        <v>4</v>
      </c>
      <c r="E5285" s="125">
        <v>2</v>
      </c>
      <c r="F5285" s="125">
        <v>2238.8191219999999</v>
      </c>
      <c r="G5285" s="125">
        <v>0</v>
      </c>
      <c r="H5285" s="125">
        <v>2363.599494</v>
      </c>
      <c r="I5285" s="125">
        <v>2277.3281120000001</v>
      </c>
      <c r="J5285" s="125">
        <v>2238.8191219999999</v>
      </c>
    </row>
    <row r="5286" spans="1:10" hidden="1" x14ac:dyDescent="0.25">
      <c r="A5286" s="125">
        <v>927872</v>
      </c>
      <c r="B5286" s="125">
        <v>2003</v>
      </c>
      <c r="C5286" s="125">
        <v>72</v>
      </c>
      <c r="D5286" s="125">
        <v>4</v>
      </c>
      <c r="E5286" s="125">
        <v>3</v>
      </c>
      <c r="F5286" s="125">
        <v>628.38091199999997</v>
      </c>
      <c r="G5286" s="125">
        <v>1322.191957</v>
      </c>
      <c r="H5286" s="125">
        <v>2238.8191219999999</v>
      </c>
      <c r="I5286" s="125">
        <v>2117.251244</v>
      </c>
      <c r="J5286" s="125">
        <v>1950.572868</v>
      </c>
    </row>
    <row r="5287" spans="1:10" hidden="1" x14ac:dyDescent="0.25">
      <c r="A5287" s="125">
        <v>927873</v>
      </c>
      <c r="B5287" s="125">
        <v>2003</v>
      </c>
      <c r="C5287" s="125">
        <v>72</v>
      </c>
      <c r="D5287" s="125">
        <v>4</v>
      </c>
      <c r="E5287" s="125">
        <v>4</v>
      </c>
      <c r="F5287" s="125">
        <v>2961.803707</v>
      </c>
      <c r="G5287" s="125">
        <v>0</v>
      </c>
      <c r="H5287" s="125">
        <v>3391.4318029999999</v>
      </c>
      <c r="I5287" s="125">
        <v>2977.3379799999998</v>
      </c>
      <c r="J5287" s="125">
        <v>2961.803707</v>
      </c>
    </row>
    <row r="5288" spans="1:10" x14ac:dyDescent="0.25">
      <c r="A5288" s="125">
        <v>927874</v>
      </c>
      <c r="B5288" s="125">
        <v>2003</v>
      </c>
      <c r="C5288" s="125">
        <v>72</v>
      </c>
      <c r="D5288" s="125">
        <v>5</v>
      </c>
      <c r="E5288" s="125">
        <v>1</v>
      </c>
      <c r="F5288" s="129">
        <v>462.76502599999998</v>
      </c>
      <c r="G5288" s="129">
        <v>0</v>
      </c>
      <c r="H5288" s="129">
        <v>492.10759999999999</v>
      </c>
      <c r="I5288" s="129">
        <v>462.777987</v>
      </c>
      <c r="J5288" s="129">
        <v>462.76502599999998</v>
      </c>
    </row>
    <row r="5289" spans="1:10" hidden="1" x14ac:dyDescent="0.25">
      <c r="A5289" s="125">
        <v>927875</v>
      </c>
      <c r="B5289" s="125">
        <v>2003</v>
      </c>
      <c r="C5289" s="125">
        <v>72</v>
      </c>
      <c r="D5289" s="125">
        <v>5</v>
      </c>
      <c r="E5289" s="125">
        <v>2</v>
      </c>
      <c r="F5289" s="125">
        <v>448.34718600000002</v>
      </c>
      <c r="G5289" s="125">
        <v>0</v>
      </c>
      <c r="H5289" s="125">
        <v>462.76502599999998</v>
      </c>
      <c r="I5289" s="125">
        <v>454.71291500000001</v>
      </c>
      <c r="J5289" s="125">
        <v>448.34718600000002</v>
      </c>
    </row>
    <row r="5290" spans="1:10" hidden="1" x14ac:dyDescent="0.25">
      <c r="A5290" s="125">
        <v>927876</v>
      </c>
      <c r="B5290" s="125">
        <v>2003</v>
      </c>
      <c r="C5290" s="125">
        <v>72</v>
      </c>
      <c r="D5290" s="125">
        <v>5</v>
      </c>
      <c r="E5290" s="125">
        <v>3</v>
      </c>
      <c r="F5290" s="125">
        <v>0</v>
      </c>
      <c r="G5290" s="125">
        <v>393.121171</v>
      </c>
      <c r="H5290" s="125">
        <v>448.34718600000002</v>
      </c>
      <c r="I5290" s="125">
        <v>436.69015899999999</v>
      </c>
      <c r="J5290" s="125">
        <v>393.121171</v>
      </c>
    </row>
    <row r="5291" spans="1:10" hidden="1" x14ac:dyDescent="0.25">
      <c r="A5291" s="125">
        <v>927877</v>
      </c>
      <c r="B5291" s="125">
        <v>2003</v>
      </c>
      <c r="C5291" s="125">
        <v>72</v>
      </c>
      <c r="D5291" s="125">
        <v>5</v>
      </c>
      <c r="E5291" s="125">
        <v>4</v>
      </c>
      <c r="F5291" s="125">
        <v>590.91747699999996</v>
      </c>
      <c r="G5291" s="125">
        <v>0</v>
      </c>
      <c r="H5291" s="125">
        <v>628.38091199999997</v>
      </c>
      <c r="I5291" s="125">
        <v>590.92940899999996</v>
      </c>
      <c r="J5291" s="125">
        <v>590.91747699999996</v>
      </c>
    </row>
    <row r="5292" spans="1:10" x14ac:dyDescent="0.25">
      <c r="A5292" s="125">
        <v>927878</v>
      </c>
      <c r="B5292" s="125">
        <v>2003</v>
      </c>
      <c r="C5292" s="125">
        <v>73</v>
      </c>
      <c r="D5292" s="125">
        <v>2</v>
      </c>
      <c r="E5292" s="125">
        <v>1</v>
      </c>
      <c r="F5292" s="129">
        <v>188774.92785800001</v>
      </c>
      <c r="G5292" s="129">
        <v>0</v>
      </c>
      <c r="H5292" s="129">
        <v>254613.32694999999</v>
      </c>
      <c r="I5292" s="129">
        <v>188999.472595</v>
      </c>
      <c r="J5292" s="129">
        <v>188774.92785800001</v>
      </c>
    </row>
    <row r="5293" spans="1:10" hidden="1" x14ac:dyDescent="0.25">
      <c r="A5293" s="125">
        <v>927879</v>
      </c>
      <c r="B5293" s="125">
        <v>2003</v>
      </c>
      <c r="C5293" s="125">
        <v>73</v>
      </c>
      <c r="D5293" s="125">
        <v>2</v>
      </c>
      <c r="E5293" s="125">
        <v>2</v>
      </c>
      <c r="F5293" s="125">
        <v>172560.475959</v>
      </c>
      <c r="G5293" s="125">
        <v>0</v>
      </c>
      <c r="H5293" s="125">
        <v>188774.92785800001</v>
      </c>
      <c r="I5293" s="125">
        <v>173370.89374500001</v>
      </c>
      <c r="J5293" s="125">
        <v>172560.475959</v>
      </c>
    </row>
    <row r="5294" spans="1:10" hidden="1" x14ac:dyDescent="0.25">
      <c r="A5294" s="125">
        <v>927880</v>
      </c>
      <c r="B5294" s="125">
        <v>2003</v>
      </c>
      <c r="C5294" s="125">
        <v>73</v>
      </c>
      <c r="D5294" s="125">
        <v>2</v>
      </c>
      <c r="E5294" s="125">
        <v>3</v>
      </c>
      <c r="F5294" s="125">
        <v>148034.15347300001</v>
      </c>
      <c r="G5294" s="125">
        <v>1425.4470260000001</v>
      </c>
      <c r="H5294" s="125">
        <v>172560.475959</v>
      </c>
      <c r="I5294" s="125">
        <v>151870.47489099999</v>
      </c>
      <c r="J5294" s="125">
        <v>149459.60049899999</v>
      </c>
    </row>
    <row r="5295" spans="1:10" hidden="1" x14ac:dyDescent="0.25">
      <c r="A5295" s="125">
        <v>927881</v>
      </c>
      <c r="B5295" s="125">
        <v>2003</v>
      </c>
      <c r="C5295" s="125">
        <v>73</v>
      </c>
      <c r="D5295" s="125">
        <v>2</v>
      </c>
      <c r="E5295" s="125">
        <v>4</v>
      </c>
      <c r="F5295" s="125">
        <v>188835.30638600001</v>
      </c>
      <c r="G5295" s="125">
        <v>0</v>
      </c>
      <c r="H5295" s="125">
        <v>254613.32694999999</v>
      </c>
      <c r="I5295" s="125">
        <v>188999.472595</v>
      </c>
      <c r="J5295" s="125">
        <v>188835.30638600001</v>
      </c>
    </row>
    <row r="5296" spans="1:10" x14ac:dyDescent="0.25">
      <c r="A5296" s="125">
        <v>927882</v>
      </c>
      <c r="B5296" s="125">
        <v>2003</v>
      </c>
      <c r="C5296" s="125">
        <v>73</v>
      </c>
      <c r="D5296" s="125">
        <v>3</v>
      </c>
      <c r="E5296" s="125">
        <v>1</v>
      </c>
      <c r="F5296" s="129">
        <v>145161.09214399999</v>
      </c>
      <c r="G5296" s="129">
        <v>0</v>
      </c>
      <c r="H5296" s="129">
        <v>178920.5851</v>
      </c>
      <c r="I5296" s="129">
        <v>145319.299218</v>
      </c>
      <c r="J5296" s="129">
        <v>145161.09214399999</v>
      </c>
    </row>
    <row r="5297" spans="1:10" hidden="1" x14ac:dyDescent="0.25">
      <c r="A5297" s="125">
        <v>927883</v>
      </c>
      <c r="B5297" s="125">
        <v>2003</v>
      </c>
      <c r="C5297" s="125">
        <v>73</v>
      </c>
      <c r="D5297" s="125">
        <v>3</v>
      </c>
      <c r="E5297" s="125">
        <v>2</v>
      </c>
      <c r="F5297" s="125">
        <v>135852.28494799999</v>
      </c>
      <c r="G5297" s="125">
        <v>0</v>
      </c>
      <c r="H5297" s="125">
        <v>145161.09214399999</v>
      </c>
      <c r="I5297" s="125">
        <v>136785.297127</v>
      </c>
      <c r="J5297" s="125">
        <v>135852.28494799999</v>
      </c>
    </row>
    <row r="5298" spans="1:10" hidden="1" x14ac:dyDescent="0.25">
      <c r="A5298" s="125">
        <v>927884</v>
      </c>
      <c r="B5298" s="125">
        <v>2003</v>
      </c>
      <c r="C5298" s="125">
        <v>73</v>
      </c>
      <c r="D5298" s="125">
        <v>3</v>
      </c>
      <c r="E5298" s="125">
        <v>3</v>
      </c>
      <c r="F5298" s="125">
        <v>114393.23682999999</v>
      </c>
      <c r="G5298" s="125">
        <v>7497.374487</v>
      </c>
      <c r="H5298" s="125">
        <v>135852.28494799999</v>
      </c>
      <c r="I5298" s="125">
        <v>124264.08504200001</v>
      </c>
      <c r="J5298" s="125">
        <v>121890.611317</v>
      </c>
    </row>
    <row r="5299" spans="1:10" hidden="1" x14ac:dyDescent="0.25">
      <c r="A5299" s="125">
        <v>927885</v>
      </c>
      <c r="B5299" s="125">
        <v>2003</v>
      </c>
      <c r="C5299" s="125">
        <v>73</v>
      </c>
      <c r="D5299" s="125">
        <v>3</v>
      </c>
      <c r="E5299" s="125">
        <v>4</v>
      </c>
      <c r="F5299" s="125">
        <v>120138.38336599999</v>
      </c>
      <c r="G5299" s="125">
        <v>0</v>
      </c>
      <c r="H5299" s="125">
        <v>148034.15347300001</v>
      </c>
      <c r="I5299" s="125">
        <v>120233.33945100001</v>
      </c>
      <c r="J5299" s="125">
        <v>120138.38336599999</v>
      </c>
    </row>
    <row r="5300" spans="1:10" x14ac:dyDescent="0.25">
      <c r="A5300" s="125">
        <v>927886</v>
      </c>
      <c r="B5300" s="125">
        <v>2003</v>
      </c>
      <c r="C5300" s="125">
        <v>73</v>
      </c>
      <c r="D5300" s="125">
        <v>4</v>
      </c>
      <c r="E5300" s="125">
        <v>1</v>
      </c>
      <c r="F5300" s="129">
        <v>86489.413725999999</v>
      </c>
      <c r="G5300" s="129">
        <v>0</v>
      </c>
      <c r="H5300" s="129">
        <v>99755.273700000005</v>
      </c>
      <c r="I5300" s="129">
        <v>87575.154781000005</v>
      </c>
      <c r="J5300" s="129">
        <v>86489.413725999999</v>
      </c>
    </row>
    <row r="5301" spans="1:10" hidden="1" x14ac:dyDescent="0.25">
      <c r="A5301" s="125">
        <v>927887</v>
      </c>
      <c r="B5301" s="125">
        <v>2003</v>
      </c>
      <c r="C5301" s="125">
        <v>73</v>
      </c>
      <c r="D5301" s="125">
        <v>4</v>
      </c>
      <c r="E5301" s="125">
        <v>2</v>
      </c>
      <c r="F5301" s="125">
        <v>82756.225466999997</v>
      </c>
      <c r="G5301" s="125">
        <v>0</v>
      </c>
      <c r="H5301" s="125">
        <v>86489.413725999999</v>
      </c>
      <c r="I5301" s="125">
        <v>83332.550124999994</v>
      </c>
      <c r="J5301" s="125">
        <v>82756.225466999997</v>
      </c>
    </row>
    <row r="5302" spans="1:10" hidden="1" x14ac:dyDescent="0.25">
      <c r="A5302" s="125">
        <v>927888</v>
      </c>
      <c r="B5302" s="125">
        <v>2003</v>
      </c>
      <c r="C5302" s="125">
        <v>73</v>
      </c>
      <c r="D5302" s="125">
        <v>4</v>
      </c>
      <c r="E5302" s="125">
        <v>3</v>
      </c>
      <c r="F5302" s="125">
        <v>57213.564851000003</v>
      </c>
      <c r="G5302" s="125">
        <v>13650.852172999999</v>
      </c>
      <c r="H5302" s="125">
        <v>82756.225466999997</v>
      </c>
      <c r="I5302" s="125">
        <v>78262.562424000003</v>
      </c>
      <c r="J5302" s="125">
        <v>70864.417023999995</v>
      </c>
    </row>
    <row r="5303" spans="1:10" hidden="1" x14ac:dyDescent="0.25">
      <c r="A5303" s="125">
        <v>927889</v>
      </c>
      <c r="B5303" s="125">
        <v>2003</v>
      </c>
      <c r="C5303" s="125">
        <v>73</v>
      </c>
      <c r="D5303" s="125">
        <v>4</v>
      </c>
      <c r="E5303" s="125">
        <v>4</v>
      </c>
      <c r="F5303" s="125">
        <v>99533.783488000001</v>
      </c>
      <c r="G5303" s="125">
        <v>0</v>
      </c>
      <c r="H5303" s="125">
        <v>114393.23682999999</v>
      </c>
      <c r="I5303" s="125">
        <v>100425.822613</v>
      </c>
      <c r="J5303" s="125">
        <v>99533.783488000001</v>
      </c>
    </row>
    <row r="5304" spans="1:10" x14ac:dyDescent="0.25">
      <c r="A5304" s="125">
        <v>927890</v>
      </c>
      <c r="B5304" s="125">
        <v>2003</v>
      </c>
      <c r="C5304" s="125">
        <v>73</v>
      </c>
      <c r="D5304" s="125">
        <v>5</v>
      </c>
      <c r="E5304" s="125">
        <v>1</v>
      </c>
      <c r="F5304" s="129">
        <v>9726.7547369999993</v>
      </c>
      <c r="G5304" s="129">
        <v>0</v>
      </c>
      <c r="H5304" s="129">
        <v>10674.075999999999</v>
      </c>
      <c r="I5304" s="129">
        <v>10037.90107</v>
      </c>
      <c r="J5304" s="129">
        <v>9726.7547369999993</v>
      </c>
    </row>
    <row r="5305" spans="1:10" hidden="1" x14ac:dyDescent="0.25">
      <c r="A5305" s="125">
        <v>927891</v>
      </c>
      <c r="B5305" s="125">
        <v>2003</v>
      </c>
      <c r="C5305" s="125">
        <v>73</v>
      </c>
      <c r="D5305" s="125">
        <v>5</v>
      </c>
      <c r="E5305" s="125">
        <v>2</v>
      </c>
      <c r="F5305" s="125">
        <v>9495.1696979999997</v>
      </c>
      <c r="G5305" s="125">
        <v>0</v>
      </c>
      <c r="H5305" s="125">
        <v>9726.7547369999993</v>
      </c>
      <c r="I5305" s="125">
        <v>9557.509204</v>
      </c>
      <c r="J5305" s="125">
        <v>9495.1696979999997</v>
      </c>
    </row>
    <row r="5306" spans="1:10" hidden="1" x14ac:dyDescent="0.25">
      <c r="A5306" s="125">
        <v>927892</v>
      </c>
      <c r="B5306" s="125">
        <v>2003</v>
      </c>
      <c r="C5306" s="125">
        <v>73</v>
      </c>
      <c r="D5306" s="125">
        <v>5</v>
      </c>
      <c r="E5306" s="125">
        <v>3</v>
      </c>
      <c r="F5306" s="125">
        <v>0</v>
      </c>
      <c r="G5306" s="125">
        <v>5677.8700079999999</v>
      </c>
      <c r="H5306" s="125">
        <v>9495.1696979999997</v>
      </c>
      <c r="I5306" s="125">
        <v>9248.2952860000005</v>
      </c>
      <c r="J5306" s="125">
        <v>5677.8700079999999</v>
      </c>
    </row>
    <row r="5307" spans="1:10" hidden="1" x14ac:dyDescent="0.25">
      <c r="A5307" s="125">
        <v>927893</v>
      </c>
      <c r="B5307" s="125">
        <v>2003</v>
      </c>
      <c r="C5307" s="125">
        <v>73</v>
      </c>
      <c r="D5307" s="125">
        <v>5</v>
      </c>
      <c r="E5307" s="125">
        <v>4</v>
      </c>
      <c r="F5307" s="125">
        <v>52608.730495999996</v>
      </c>
      <c r="G5307" s="125">
        <v>0</v>
      </c>
      <c r="H5307" s="125">
        <v>57213.564851000003</v>
      </c>
      <c r="I5307" s="125">
        <v>53803.636385999998</v>
      </c>
      <c r="J5307" s="125">
        <v>52608.730495999996</v>
      </c>
    </row>
    <row r="5308" spans="1:10" x14ac:dyDescent="0.25">
      <c r="A5308" s="125">
        <v>927894</v>
      </c>
      <c r="B5308" s="125">
        <v>2003</v>
      </c>
      <c r="C5308" s="125">
        <v>74</v>
      </c>
      <c r="D5308" s="125">
        <v>2</v>
      </c>
      <c r="E5308" s="125">
        <v>1</v>
      </c>
      <c r="F5308" s="129">
        <v>9934.611191</v>
      </c>
      <c r="G5308" s="129">
        <v>0</v>
      </c>
      <c r="H5308" s="129">
        <v>13399.472250000001</v>
      </c>
      <c r="I5308" s="129">
        <v>9946.4282509999994</v>
      </c>
      <c r="J5308" s="129">
        <v>9934.611191</v>
      </c>
    </row>
    <row r="5309" spans="1:10" hidden="1" x14ac:dyDescent="0.25">
      <c r="A5309" s="125">
        <v>927895</v>
      </c>
      <c r="B5309" s="125">
        <v>2003</v>
      </c>
      <c r="C5309" s="125">
        <v>74</v>
      </c>
      <c r="D5309" s="125">
        <v>2</v>
      </c>
      <c r="E5309" s="125">
        <v>2</v>
      </c>
      <c r="F5309" s="125">
        <v>9081.2972630000004</v>
      </c>
      <c r="G5309" s="125">
        <v>0</v>
      </c>
      <c r="H5309" s="125">
        <v>9934.611191</v>
      </c>
      <c r="I5309" s="125">
        <v>9123.9469179999996</v>
      </c>
      <c r="J5309" s="125">
        <v>9081.2972630000004</v>
      </c>
    </row>
    <row r="5310" spans="1:10" hidden="1" x14ac:dyDescent="0.25">
      <c r="A5310" s="125">
        <v>927896</v>
      </c>
      <c r="B5310" s="125">
        <v>2003</v>
      </c>
      <c r="C5310" s="125">
        <v>74</v>
      </c>
      <c r="D5310" s="125">
        <v>2</v>
      </c>
      <c r="E5310" s="125">
        <v>3</v>
      </c>
      <c r="F5310" s="125">
        <v>7790.556587</v>
      </c>
      <c r="G5310" s="125">
        <v>75.016645999999994</v>
      </c>
      <c r="H5310" s="125">
        <v>9081.2972630000004</v>
      </c>
      <c r="I5310" s="125">
        <v>7992.449721</v>
      </c>
      <c r="J5310" s="125">
        <v>7865.5732340000004</v>
      </c>
    </row>
    <row r="5311" spans="1:10" hidden="1" x14ac:dyDescent="0.25">
      <c r="A5311" s="125">
        <v>927897</v>
      </c>
      <c r="B5311" s="125">
        <v>2003</v>
      </c>
      <c r="C5311" s="125">
        <v>74</v>
      </c>
      <c r="D5311" s="125">
        <v>2</v>
      </c>
      <c r="E5311" s="125">
        <v>4</v>
      </c>
      <c r="F5311" s="125">
        <v>9937.7887169999995</v>
      </c>
      <c r="G5311" s="125">
        <v>0</v>
      </c>
      <c r="H5311" s="125">
        <v>13399.472250000001</v>
      </c>
      <c r="I5311" s="125">
        <v>9946.4282509999994</v>
      </c>
      <c r="J5311" s="125">
        <v>9937.7887169999995</v>
      </c>
    </row>
    <row r="5312" spans="1:10" x14ac:dyDescent="0.25">
      <c r="A5312" s="125">
        <v>927898</v>
      </c>
      <c r="B5312" s="125">
        <v>2003</v>
      </c>
      <c r="C5312" s="125">
        <v>74</v>
      </c>
      <c r="D5312" s="125">
        <v>3</v>
      </c>
      <c r="E5312" s="125">
        <v>1</v>
      </c>
      <c r="F5312" s="129">
        <v>7637.3501610000003</v>
      </c>
      <c r="G5312" s="129">
        <v>0</v>
      </c>
      <c r="H5312" s="129">
        <v>9413.5359499999995</v>
      </c>
      <c r="I5312" s="129">
        <v>7645.6738990000003</v>
      </c>
      <c r="J5312" s="129">
        <v>7637.3501610000003</v>
      </c>
    </row>
    <row r="5313" spans="1:10" hidden="1" x14ac:dyDescent="0.25">
      <c r="A5313" s="125">
        <v>927899</v>
      </c>
      <c r="B5313" s="125">
        <v>2003</v>
      </c>
      <c r="C5313" s="125">
        <v>74</v>
      </c>
      <c r="D5313" s="125">
        <v>3</v>
      </c>
      <c r="E5313" s="125">
        <v>2</v>
      </c>
      <c r="F5313" s="125">
        <v>7147.5865540000004</v>
      </c>
      <c r="G5313" s="125">
        <v>0</v>
      </c>
      <c r="H5313" s="125">
        <v>7637.3501610000003</v>
      </c>
      <c r="I5313" s="125">
        <v>7196.6750570000004</v>
      </c>
      <c r="J5313" s="125">
        <v>7147.5865540000004</v>
      </c>
    </row>
    <row r="5314" spans="1:10" hidden="1" x14ac:dyDescent="0.25">
      <c r="A5314" s="125">
        <v>927900</v>
      </c>
      <c r="B5314" s="125">
        <v>2003</v>
      </c>
      <c r="C5314" s="125">
        <v>74</v>
      </c>
      <c r="D5314" s="125">
        <v>3</v>
      </c>
      <c r="E5314" s="125">
        <v>3</v>
      </c>
      <c r="F5314" s="125">
        <v>6013.5105309999999</v>
      </c>
      <c r="G5314" s="125">
        <v>394.12767500000001</v>
      </c>
      <c r="H5314" s="125">
        <v>7147.5865540000004</v>
      </c>
      <c r="I5314" s="125">
        <v>6537.8974209999997</v>
      </c>
      <c r="J5314" s="125">
        <v>6407.6382050000002</v>
      </c>
    </row>
    <row r="5315" spans="1:10" hidden="1" x14ac:dyDescent="0.25">
      <c r="A5315" s="125">
        <v>927901</v>
      </c>
      <c r="B5315" s="125">
        <v>2003</v>
      </c>
      <c r="C5315" s="125">
        <v>74</v>
      </c>
      <c r="D5315" s="125">
        <v>3</v>
      </c>
      <c r="E5315" s="125">
        <v>4</v>
      </c>
      <c r="F5315" s="125">
        <v>6322.4928300000001</v>
      </c>
      <c r="G5315" s="125">
        <v>0</v>
      </c>
      <c r="H5315" s="125">
        <v>7790.556587</v>
      </c>
      <c r="I5315" s="125">
        <v>6327.4900600000001</v>
      </c>
      <c r="J5315" s="125">
        <v>6322.4928300000001</v>
      </c>
    </row>
    <row r="5316" spans="1:10" x14ac:dyDescent="0.25">
      <c r="A5316" s="125">
        <v>927902</v>
      </c>
      <c r="B5316" s="125">
        <v>2003</v>
      </c>
      <c r="C5316" s="125">
        <v>74</v>
      </c>
      <c r="D5316" s="125">
        <v>4</v>
      </c>
      <c r="E5316" s="125">
        <v>1</v>
      </c>
      <c r="F5316" s="129">
        <v>4334.0774090000004</v>
      </c>
      <c r="G5316" s="129">
        <v>0</v>
      </c>
      <c r="H5316" s="129">
        <v>4998.8438999999998</v>
      </c>
      <c r="I5316" s="129">
        <v>4388.48506</v>
      </c>
      <c r="J5316" s="129">
        <v>4334.0774090000004</v>
      </c>
    </row>
    <row r="5317" spans="1:10" hidden="1" x14ac:dyDescent="0.25">
      <c r="A5317" s="125">
        <v>927903</v>
      </c>
      <c r="B5317" s="125">
        <v>2003</v>
      </c>
      <c r="C5317" s="125">
        <v>74</v>
      </c>
      <c r="D5317" s="125">
        <v>4</v>
      </c>
      <c r="E5317" s="125">
        <v>2</v>
      </c>
      <c r="F5317" s="125">
        <v>4147.0033359999998</v>
      </c>
      <c r="G5317" s="125">
        <v>0</v>
      </c>
      <c r="H5317" s="125">
        <v>4334.0774090000004</v>
      </c>
      <c r="I5317" s="125">
        <v>4175.8835840000002</v>
      </c>
      <c r="J5317" s="125">
        <v>4147.0033359999998</v>
      </c>
    </row>
    <row r="5318" spans="1:10" hidden="1" x14ac:dyDescent="0.25">
      <c r="A5318" s="125">
        <v>927904</v>
      </c>
      <c r="B5318" s="125">
        <v>2003</v>
      </c>
      <c r="C5318" s="125">
        <v>74</v>
      </c>
      <c r="D5318" s="125">
        <v>4</v>
      </c>
      <c r="E5318" s="125">
        <v>3</v>
      </c>
      <c r="F5318" s="125">
        <v>2865.026449</v>
      </c>
      <c r="G5318" s="125">
        <v>683.58006799999998</v>
      </c>
      <c r="H5318" s="125">
        <v>4147.0033359999998</v>
      </c>
      <c r="I5318" s="125">
        <v>3921.8210549999999</v>
      </c>
      <c r="J5318" s="125">
        <v>3548.6065159999998</v>
      </c>
    </row>
    <row r="5319" spans="1:10" hidden="1" x14ac:dyDescent="0.25">
      <c r="A5319" s="125">
        <v>927905</v>
      </c>
      <c r="B5319" s="125">
        <v>2003</v>
      </c>
      <c r="C5319" s="125">
        <v>74</v>
      </c>
      <c r="D5319" s="125">
        <v>4</v>
      </c>
      <c r="E5319" s="125">
        <v>4</v>
      </c>
      <c r="F5319" s="125">
        <v>5232.3675050000002</v>
      </c>
      <c r="G5319" s="125">
        <v>0</v>
      </c>
      <c r="H5319" s="125">
        <v>6013.5105309999999</v>
      </c>
      <c r="I5319" s="125">
        <v>5279.2608950000003</v>
      </c>
      <c r="J5319" s="125">
        <v>5232.3675050000002</v>
      </c>
    </row>
    <row r="5320" spans="1:10" x14ac:dyDescent="0.25">
      <c r="A5320" s="125">
        <v>927906</v>
      </c>
      <c r="B5320" s="125">
        <v>2003</v>
      </c>
      <c r="C5320" s="125">
        <v>74</v>
      </c>
      <c r="D5320" s="125">
        <v>5</v>
      </c>
      <c r="E5320" s="125">
        <v>1</v>
      </c>
      <c r="F5320" s="129">
        <v>509.98942</v>
      </c>
      <c r="G5320" s="129">
        <v>0</v>
      </c>
      <c r="H5320" s="129">
        <v>559.65899999999999</v>
      </c>
      <c r="I5320" s="129">
        <v>526.30332399999998</v>
      </c>
      <c r="J5320" s="129">
        <v>509.98942</v>
      </c>
    </row>
    <row r="5321" spans="1:10" hidden="1" x14ac:dyDescent="0.25">
      <c r="A5321" s="125">
        <v>927907</v>
      </c>
      <c r="B5321" s="125">
        <v>2003</v>
      </c>
      <c r="C5321" s="125">
        <v>74</v>
      </c>
      <c r="D5321" s="125">
        <v>5</v>
      </c>
      <c r="E5321" s="125">
        <v>2</v>
      </c>
      <c r="F5321" s="125">
        <v>497.84704299999999</v>
      </c>
      <c r="G5321" s="125">
        <v>0</v>
      </c>
      <c r="H5321" s="125">
        <v>509.98942</v>
      </c>
      <c r="I5321" s="125">
        <v>501.11560400000002</v>
      </c>
      <c r="J5321" s="125">
        <v>497.84704299999999</v>
      </c>
    </row>
    <row r="5322" spans="1:10" hidden="1" x14ac:dyDescent="0.25">
      <c r="A5322" s="125">
        <v>927908</v>
      </c>
      <c r="B5322" s="125">
        <v>2003</v>
      </c>
      <c r="C5322" s="125">
        <v>74</v>
      </c>
      <c r="D5322" s="125">
        <v>5</v>
      </c>
      <c r="E5322" s="125">
        <v>3</v>
      </c>
      <c r="F5322" s="125">
        <v>0</v>
      </c>
      <c r="G5322" s="125">
        <v>296.40925900000002</v>
      </c>
      <c r="H5322" s="125">
        <v>497.84704299999999</v>
      </c>
      <c r="I5322" s="125">
        <v>484.90302000000003</v>
      </c>
      <c r="J5322" s="125">
        <v>296.40925900000002</v>
      </c>
    </row>
    <row r="5323" spans="1:10" hidden="1" x14ac:dyDescent="0.25">
      <c r="A5323" s="125">
        <v>927909</v>
      </c>
      <c r="B5323" s="125">
        <v>2003</v>
      </c>
      <c r="C5323" s="125">
        <v>74</v>
      </c>
      <c r="D5323" s="125">
        <v>5</v>
      </c>
      <c r="E5323" s="125">
        <v>4</v>
      </c>
      <c r="F5323" s="125">
        <v>2634.4347659999999</v>
      </c>
      <c r="G5323" s="125">
        <v>0</v>
      </c>
      <c r="H5323" s="125">
        <v>2865.026449</v>
      </c>
      <c r="I5323" s="125">
        <v>2694.2708720000001</v>
      </c>
      <c r="J5323" s="125">
        <v>2634.4347659999999</v>
      </c>
    </row>
    <row r="5324" spans="1:10" x14ac:dyDescent="0.25">
      <c r="A5324" s="125">
        <v>927910</v>
      </c>
      <c r="B5324" s="125">
        <v>2003</v>
      </c>
      <c r="C5324" s="125">
        <v>75</v>
      </c>
      <c r="D5324" s="125">
        <v>2</v>
      </c>
      <c r="E5324" s="125">
        <v>1</v>
      </c>
      <c r="F5324" s="129">
        <v>3480.7720250000002</v>
      </c>
      <c r="G5324" s="129">
        <v>0</v>
      </c>
      <c r="H5324" s="129">
        <v>4692.2939999999999</v>
      </c>
      <c r="I5324" s="129">
        <v>3483.0898360000001</v>
      </c>
      <c r="J5324" s="129">
        <v>3480.7720250000002</v>
      </c>
    </row>
    <row r="5325" spans="1:10" hidden="1" x14ac:dyDescent="0.25">
      <c r="A5325" s="125">
        <v>927911</v>
      </c>
      <c r="B5325" s="125">
        <v>2003</v>
      </c>
      <c r="C5325" s="125">
        <v>75</v>
      </c>
      <c r="D5325" s="125">
        <v>2</v>
      </c>
      <c r="E5325" s="125">
        <v>2</v>
      </c>
      <c r="F5325" s="125">
        <v>3191.6869419999998</v>
      </c>
      <c r="G5325" s="125">
        <v>0</v>
      </c>
      <c r="H5325" s="125">
        <v>3480.7720250000002</v>
      </c>
      <c r="I5325" s="125">
        <v>3196.741027</v>
      </c>
      <c r="J5325" s="125">
        <v>3191.6869419999998</v>
      </c>
    </row>
    <row r="5326" spans="1:10" hidden="1" x14ac:dyDescent="0.25">
      <c r="A5326" s="125">
        <v>927912</v>
      </c>
      <c r="B5326" s="125">
        <v>2003</v>
      </c>
      <c r="C5326" s="125">
        <v>75</v>
      </c>
      <c r="D5326" s="125">
        <v>2</v>
      </c>
      <c r="E5326" s="125">
        <v>3</v>
      </c>
      <c r="F5326" s="125">
        <v>2774.9656049999999</v>
      </c>
      <c r="G5326" s="125">
        <v>9.1070080000000004</v>
      </c>
      <c r="H5326" s="125">
        <v>3191.6869419999998</v>
      </c>
      <c r="I5326" s="125">
        <v>2809.0036770000002</v>
      </c>
      <c r="J5326" s="125">
        <v>2784.0726129999998</v>
      </c>
    </row>
    <row r="5327" spans="1:10" hidden="1" x14ac:dyDescent="0.25">
      <c r="A5327" s="125">
        <v>927913</v>
      </c>
      <c r="B5327" s="125">
        <v>2003</v>
      </c>
      <c r="C5327" s="125">
        <v>75</v>
      </c>
      <c r="D5327" s="125">
        <v>2</v>
      </c>
      <c r="E5327" s="125">
        <v>4</v>
      </c>
      <c r="F5327" s="125">
        <v>3481.1807549999999</v>
      </c>
      <c r="G5327" s="125">
        <v>0</v>
      </c>
      <c r="H5327" s="125">
        <v>4692.2939999999999</v>
      </c>
      <c r="I5327" s="125">
        <v>3483.0898360000001</v>
      </c>
      <c r="J5327" s="125">
        <v>3481.1807549999999</v>
      </c>
    </row>
    <row r="5328" spans="1:10" x14ac:dyDescent="0.25">
      <c r="A5328" s="125">
        <v>927914</v>
      </c>
      <c r="B5328" s="125">
        <v>2003</v>
      </c>
      <c r="C5328" s="125">
        <v>75</v>
      </c>
      <c r="D5328" s="125">
        <v>3</v>
      </c>
      <c r="E5328" s="125">
        <v>1</v>
      </c>
      <c r="F5328" s="129">
        <v>372.85603099999997</v>
      </c>
      <c r="G5328" s="129">
        <v>0</v>
      </c>
      <c r="H5328" s="129">
        <v>459.35955000000001</v>
      </c>
      <c r="I5328" s="129">
        <v>373.09182700000002</v>
      </c>
      <c r="J5328" s="129">
        <v>372.85603099999997</v>
      </c>
    </row>
    <row r="5329" spans="1:10" hidden="1" x14ac:dyDescent="0.25">
      <c r="A5329" s="125">
        <v>927915</v>
      </c>
      <c r="B5329" s="125">
        <v>2003</v>
      </c>
      <c r="C5329" s="125">
        <v>75</v>
      </c>
      <c r="D5329" s="125">
        <v>3</v>
      </c>
      <c r="E5329" s="125">
        <v>2</v>
      </c>
      <c r="F5329" s="125">
        <v>351.02200800000003</v>
      </c>
      <c r="G5329" s="125">
        <v>0</v>
      </c>
      <c r="H5329" s="125">
        <v>372.85603099999997</v>
      </c>
      <c r="I5329" s="125">
        <v>351.34223800000001</v>
      </c>
      <c r="J5329" s="125">
        <v>351.02200800000003</v>
      </c>
    </row>
    <row r="5330" spans="1:10" hidden="1" x14ac:dyDescent="0.25">
      <c r="A5330" s="125">
        <v>927916</v>
      </c>
      <c r="B5330" s="125">
        <v>2003</v>
      </c>
      <c r="C5330" s="125">
        <v>75</v>
      </c>
      <c r="D5330" s="125">
        <v>3</v>
      </c>
      <c r="E5330" s="125">
        <v>3</v>
      </c>
      <c r="F5330" s="125">
        <v>276.246443</v>
      </c>
      <c r="G5330" s="125">
        <v>29.996234000000001</v>
      </c>
      <c r="H5330" s="125">
        <v>351.02200800000003</v>
      </c>
      <c r="I5330" s="125">
        <v>321.07983100000001</v>
      </c>
      <c r="J5330" s="125">
        <v>306.24267700000001</v>
      </c>
    </row>
    <row r="5331" spans="1:10" hidden="1" x14ac:dyDescent="0.25">
      <c r="A5331" s="125">
        <v>927917</v>
      </c>
      <c r="B5331" s="125">
        <v>2003</v>
      </c>
      <c r="C5331" s="125">
        <v>75</v>
      </c>
      <c r="D5331" s="125">
        <v>3</v>
      </c>
      <c r="E5331" s="125">
        <v>4</v>
      </c>
      <c r="F5331" s="125">
        <v>2252.6688979999999</v>
      </c>
      <c r="G5331" s="125">
        <v>0</v>
      </c>
      <c r="H5331" s="125">
        <v>2774.9656049999999</v>
      </c>
      <c r="I5331" s="125">
        <v>2253.8270640000001</v>
      </c>
      <c r="J5331" s="125">
        <v>2252.6688979999999</v>
      </c>
    </row>
    <row r="5332" spans="1:10" x14ac:dyDescent="0.25">
      <c r="A5332" s="125">
        <v>927918</v>
      </c>
      <c r="B5332" s="125">
        <v>2003</v>
      </c>
      <c r="C5332" s="125">
        <v>75</v>
      </c>
      <c r="D5332" s="125">
        <v>4</v>
      </c>
      <c r="E5332" s="125">
        <v>1</v>
      </c>
      <c r="F5332" s="129">
        <v>1051.560158</v>
      </c>
      <c r="G5332" s="129">
        <v>0</v>
      </c>
      <c r="H5332" s="129">
        <v>1200.1949999999999</v>
      </c>
      <c r="I5332" s="129">
        <v>1053.6511909999999</v>
      </c>
      <c r="J5332" s="129">
        <v>1051.560158</v>
      </c>
    </row>
    <row r="5333" spans="1:10" hidden="1" x14ac:dyDescent="0.25">
      <c r="A5333" s="125">
        <v>927919</v>
      </c>
      <c r="B5333" s="125">
        <v>2003</v>
      </c>
      <c r="C5333" s="125">
        <v>75</v>
      </c>
      <c r="D5333" s="125">
        <v>4</v>
      </c>
      <c r="E5333" s="125">
        <v>2</v>
      </c>
      <c r="F5333" s="125">
        <v>1011.044951</v>
      </c>
      <c r="G5333" s="125">
        <v>0</v>
      </c>
      <c r="H5333" s="125">
        <v>1051.560158</v>
      </c>
      <c r="I5333" s="125">
        <v>1013.178213</v>
      </c>
      <c r="J5333" s="125">
        <v>1011.044951</v>
      </c>
    </row>
    <row r="5334" spans="1:10" hidden="1" x14ac:dyDescent="0.25">
      <c r="A5334" s="125">
        <v>927920</v>
      </c>
      <c r="B5334" s="125">
        <v>2003</v>
      </c>
      <c r="C5334" s="125">
        <v>75</v>
      </c>
      <c r="D5334" s="125">
        <v>4</v>
      </c>
      <c r="E5334" s="125">
        <v>3</v>
      </c>
      <c r="F5334" s="125">
        <v>539.009545</v>
      </c>
      <c r="G5334" s="125">
        <v>330.99625600000002</v>
      </c>
      <c r="H5334" s="125">
        <v>1011.044951</v>
      </c>
      <c r="I5334" s="125">
        <v>956.14521000000002</v>
      </c>
      <c r="J5334" s="125">
        <v>870.00580000000002</v>
      </c>
    </row>
    <row r="5335" spans="1:10" hidden="1" x14ac:dyDescent="0.25">
      <c r="A5335" s="125">
        <v>927921</v>
      </c>
      <c r="B5335" s="125">
        <v>2003</v>
      </c>
      <c r="C5335" s="125">
        <v>75</v>
      </c>
      <c r="D5335" s="125">
        <v>4</v>
      </c>
      <c r="E5335" s="125">
        <v>4</v>
      </c>
      <c r="F5335" s="125">
        <v>241.941678</v>
      </c>
      <c r="G5335" s="125">
        <v>0</v>
      </c>
      <c r="H5335" s="125">
        <v>276.246443</v>
      </c>
      <c r="I5335" s="125">
        <v>242.516752</v>
      </c>
      <c r="J5335" s="125">
        <v>241.941678</v>
      </c>
    </row>
    <row r="5336" spans="1:10" x14ac:dyDescent="0.25">
      <c r="A5336" s="125">
        <v>927922</v>
      </c>
      <c r="B5336" s="125">
        <v>2003</v>
      </c>
      <c r="C5336" s="125">
        <v>75</v>
      </c>
      <c r="D5336" s="125">
        <v>5</v>
      </c>
      <c r="E5336" s="125">
        <v>1</v>
      </c>
      <c r="F5336" s="129">
        <v>416.66879699999998</v>
      </c>
      <c r="G5336" s="129">
        <v>0</v>
      </c>
      <c r="H5336" s="129">
        <v>454.80475000000001</v>
      </c>
      <c r="I5336" s="129">
        <v>427.69838700000003</v>
      </c>
      <c r="J5336" s="129">
        <v>416.66879699999998</v>
      </c>
    </row>
    <row r="5337" spans="1:10" hidden="1" x14ac:dyDescent="0.25">
      <c r="A5337" s="125">
        <v>927923</v>
      </c>
      <c r="B5337" s="125">
        <v>2003</v>
      </c>
      <c r="C5337" s="125">
        <v>75</v>
      </c>
      <c r="D5337" s="125">
        <v>5</v>
      </c>
      <c r="E5337" s="125">
        <v>2</v>
      </c>
      <c r="F5337" s="125">
        <v>406.29511500000001</v>
      </c>
      <c r="G5337" s="125">
        <v>0</v>
      </c>
      <c r="H5337" s="125">
        <v>416.66879699999998</v>
      </c>
      <c r="I5337" s="125">
        <v>409.41876000000002</v>
      </c>
      <c r="J5337" s="125">
        <v>406.29511500000001</v>
      </c>
    </row>
    <row r="5338" spans="1:10" hidden="1" x14ac:dyDescent="0.25">
      <c r="A5338" s="125">
        <v>927924</v>
      </c>
      <c r="B5338" s="125">
        <v>2003</v>
      </c>
      <c r="C5338" s="125">
        <v>75</v>
      </c>
      <c r="D5338" s="125">
        <v>5</v>
      </c>
      <c r="E5338" s="125">
        <v>3</v>
      </c>
      <c r="F5338" s="125">
        <v>0</v>
      </c>
      <c r="G5338" s="125">
        <v>330.99746699999997</v>
      </c>
      <c r="H5338" s="125">
        <v>406.29511500000001</v>
      </c>
      <c r="I5338" s="125">
        <v>395.73144200000002</v>
      </c>
      <c r="J5338" s="125">
        <v>330.99746699999997</v>
      </c>
    </row>
    <row r="5339" spans="1:10" hidden="1" x14ac:dyDescent="0.25">
      <c r="A5339" s="125">
        <v>927925</v>
      </c>
      <c r="B5339" s="125">
        <v>2003</v>
      </c>
      <c r="C5339" s="125">
        <v>75</v>
      </c>
      <c r="D5339" s="125">
        <v>5</v>
      </c>
      <c r="E5339" s="125">
        <v>4</v>
      </c>
      <c r="F5339" s="125">
        <v>492.62469800000002</v>
      </c>
      <c r="G5339" s="125">
        <v>0</v>
      </c>
      <c r="H5339" s="125">
        <v>539.009545</v>
      </c>
      <c r="I5339" s="125">
        <v>506.88457599999998</v>
      </c>
      <c r="J5339" s="125">
        <v>492.62469800000002</v>
      </c>
    </row>
    <row r="5340" spans="1:10" x14ac:dyDescent="0.25">
      <c r="A5340" s="125">
        <v>927926</v>
      </c>
      <c r="B5340" s="125">
        <v>2003</v>
      </c>
      <c r="C5340" s="125">
        <v>76</v>
      </c>
      <c r="D5340" s="125">
        <v>2</v>
      </c>
      <c r="E5340" s="125">
        <v>1</v>
      </c>
      <c r="F5340" s="129">
        <v>2964.9757410000002</v>
      </c>
      <c r="G5340" s="129">
        <v>0</v>
      </c>
      <c r="H5340" s="129">
        <v>3996.9690000000001</v>
      </c>
      <c r="I5340" s="129">
        <v>2966.9500889999999</v>
      </c>
      <c r="J5340" s="129">
        <v>2964.9757410000002</v>
      </c>
    </row>
    <row r="5341" spans="1:10" hidden="1" x14ac:dyDescent="0.25">
      <c r="A5341" s="125">
        <v>927927</v>
      </c>
      <c r="B5341" s="125">
        <v>2003</v>
      </c>
      <c r="C5341" s="125">
        <v>76</v>
      </c>
      <c r="D5341" s="125">
        <v>2</v>
      </c>
      <c r="E5341" s="125">
        <v>2</v>
      </c>
      <c r="F5341" s="125">
        <v>2718.7285710000001</v>
      </c>
      <c r="G5341" s="125">
        <v>0</v>
      </c>
      <c r="H5341" s="125">
        <v>2964.9757410000002</v>
      </c>
      <c r="I5341" s="125">
        <v>2723.0337199999999</v>
      </c>
      <c r="J5341" s="125">
        <v>2718.7285710000001</v>
      </c>
    </row>
    <row r="5342" spans="1:10" hidden="1" x14ac:dyDescent="0.25">
      <c r="A5342" s="125">
        <v>927928</v>
      </c>
      <c r="B5342" s="125">
        <v>2003</v>
      </c>
      <c r="C5342" s="125">
        <v>76</v>
      </c>
      <c r="D5342" s="125">
        <v>2</v>
      </c>
      <c r="E5342" s="125">
        <v>3</v>
      </c>
      <c r="F5342" s="125">
        <v>2363.7588559999999</v>
      </c>
      <c r="G5342" s="125">
        <v>7.7574909999999999</v>
      </c>
      <c r="H5342" s="125">
        <v>2718.7285710000001</v>
      </c>
      <c r="I5342" s="125">
        <v>2392.7530160000001</v>
      </c>
      <c r="J5342" s="125">
        <v>2371.5163470000002</v>
      </c>
    </row>
    <row r="5343" spans="1:10" hidden="1" x14ac:dyDescent="0.25">
      <c r="A5343" s="125">
        <v>927929</v>
      </c>
      <c r="B5343" s="125">
        <v>2003</v>
      </c>
      <c r="C5343" s="125">
        <v>76</v>
      </c>
      <c r="D5343" s="125">
        <v>2</v>
      </c>
      <c r="E5343" s="125">
        <v>4</v>
      </c>
      <c r="F5343" s="125">
        <v>2965.3239039999999</v>
      </c>
      <c r="G5343" s="125">
        <v>0</v>
      </c>
      <c r="H5343" s="125">
        <v>3996.9690000000001</v>
      </c>
      <c r="I5343" s="125">
        <v>2966.9500889999999</v>
      </c>
      <c r="J5343" s="125">
        <v>2965.3239039999999</v>
      </c>
    </row>
    <row r="5344" spans="1:10" x14ac:dyDescent="0.25">
      <c r="A5344" s="125">
        <v>927930</v>
      </c>
      <c r="B5344" s="125">
        <v>2003</v>
      </c>
      <c r="C5344" s="125">
        <v>76</v>
      </c>
      <c r="D5344" s="125">
        <v>3</v>
      </c>
      <c r="E5344" s="125">
        <v>1</v>
      </c>
      <c r="F5344" s="129">
        <v>213.207447</v>
      </c>
      <c r="G5344" s="129">
        <v>0</v>
      </c>
      <c r="H5344" s="129">
        <v>262.6721</v>
      </c>
      <c r="I5344" s="129">
        <v>213.34227999999999</v>
      </c>
      <c r="J5344" s="129">
        <v>213.207447</v>
      </c>
    </row>
    <row r="5345" spans="1:10" hidden="1" x14ac:dyDescent="0.25">
      <c r="A5345" s="125">
        <v>927931</v>
      </c>
      <c r="B5345" s="125">
        <v>2003</v>
      </c>
      <c r="C5345" s="125">
        <v>76</v>
      </c>
      <c r="D5345" s="125">
        <v>3</v>
      </c>
      <c r="E5345" s="125">
        <v>2</v>
      </c>
      <c r="F5345" s="125">
        <v>200.722262</v>
      </c>
      <c r="G5345" s="125">
        <v>0</v>
      </c>
      <c r="H5345" s="125">
        <v>213.207447</v>
      </c>
      <c r="I5345" s="125">
        <v>200.90537699999999</v>
      </c>
      <c r="J5345" s="125">
        <v>200.722262</v>
      </c>
    </row>
    <row r="5346" spans="1:10" hidden="1" x14ac:dyDescent="0.25">
      <c r="A5346" s="125">
        <v>927932</v>
      </c>
      <c r="B5346" s="125">
        <v>2003</v>
      </c>
      <c r="C5346" s="125">
        <v>76</v>
      </c>
      <c r="D5346" s="125">
        <v>3</v>
      </c>
      <c r="E5346" s="125">
        <v>3</v>
      </c>
      <c r="F5346" s="125">
        <v>156.57827499999999</v>
      </c>
      <c r="G5346" s="125">
        <v>17.00206</v>
      </c>
      <c r="H5346" s="125">
        <v>200.722262</v>
      </c>
      <c r="I5346" s="125">
        <v>183.60065299999999</v>
      </c>
      <c r="J5346" s="125">
        <v>173.58033499999999</v>
      </c>
    </row>
    <row r="5347" spans="1:10" hidden="1" x14ac:dyDescent="0.25">
      <c r="A5347" s="125">
        <v>927933</v>
      </c>
      <c r="B5347" s="125">
        <v>2003</v>
      </c>
      <c r="C5347" s="125">
        <v>76</v>
      </c>
      <c r="D5347" s="125">
        <v>3</v>
      </c>
      <c r="E5347" s="125">
        <v>4</v>
      </c>
      <c r="F5347" s="125">
        <v>1918.858399</v>
      </c>
      <c r="G5347" s="125">
        <v>0</v>
      </c>
      <c r="H5347" s="125">
        <v>2363.7588559999999</v>
      </c>
      <c r="I5347" s="125">
        <v>1919.8449430000001</v>
      </c>
      <c r="J5347" s="125">
        <v>1918.858399</v>
      </c>
    </row>
    <row r="5348" spans="1:10" x14ac:dyDescent="0.25">
      <c r="A5348" s="125">
        <v>927934</v>
      </c>
      <c r="B5348" s="125">
        <v>2003</v>
      </c>
      <c r="C5348" s="125">
        <v>76</v>
      </c>
      <c r="D5348" s="125">
        <v>4</v>
      </c>
      <c r="E5348" s="125">
        <v>1</v>
      </c>
      <c r="F5348" s="129">
        <v>607.03486199999998</v>
      </c>
      <c r="G5348" s="129">
        <v>0</v>
      </c>
      <c r="H5348" s="129">
        <v>692.8374</v>
      </c>
      <c r="I5348" s="129">
        <v>608.24195299999997</v>
      </c>
      <c r="J5348" s="129">
        <v>607.03486199999998</v>
      </c>
    </row>
    <row r="5349" spans="1:10" hidden="1" x14ac:dyDescent="0.25">
      <c r="A5349" s="125">
        <v>927935</v>
      </c>
      <c r="B5349" s="125">
        <v>2003</v>
      </c>
      <c r="C5349" s="125">
        <v>76</v>
      </c>
      <c r="D5349" s="125">
        <v>4</v>
      </c>
      <c r="E5349" s="125">
        <v>2</v>
      </c>
      <c r="F5349" s="125">
        <v>583.64661999999998</v>
      </c>
      <c r="G5349" s="125">
        <v>0</v>
      </c>
      <c r="H5349" s="125">
        <v>607.03486199999998</v>
      </c>
      <c r="I5349" s="125">
        <v>584.87808900000005</v>
      </c>
      <c r="J5349" s="125">
        <v>583.64661999999998</v>
      </c>
    </row>
    <row r="5350" spans="1:10" hidden="1" x14ac:dyDescent="0.25">
      <c r="A5350" s="125">
        <v>927936</v>
      </c>
      <c r="B5350" s="125">
        <v>2003</v>
      </c>
      <c r="C5350" s="125">
        <v>76</v>
      </c>
      <c r="D5350" s="125">
        <v>4</v>
      </c>
      <c r="E5350" s="125">
        <v>3</v>
      </c>
      <c r="F5350" s="125">
        <v>306.137719</v>
      </c>
      <c r="G5350" s="125">
        <v>187.993775</v>
      </c>
      <c r="H5350" s="125">
        <v>583.64661999999998</v>
      </c>
      <c r="I5350" s="125">
        <v>551.954609</v>
      </c>
      <c r="J5350" s="125">
        <v>494.13149399999998</v>
      </c>
    </row>
    <row r="5351" spans="1:10" hidden="1" x14ac:dyDescent="0.25">
      <c r="A5351" s="125">
        <v>927937</v>
      </c>
      <c r="B5351" s="125">
        <v>2003</v>
      </c>
      <c r="C5351" s="125">
        <v>76</v>
      </c>
      <c r="D5351" s="125">
        <v>4</v>
      </c>
      <c r="E5351" s="125">
        <v>4</v>
      </c>
      <c r="F5351" s="125">
        <v>137.13411199999999</v>
      </c>
      <c r="G5351" s="125">
        <v>0</v>
      </c>
      <c r="H5351" s="125">
        <v>156.57827499999999</v>
      </c>
      <c r="I5351" s="125">
        <v>137.46006700000001</v>
      </c>
      <c r="J5351" s="125">
        <v>137.13411199999999</v>
      </c>
    </row>
    <row r="5352" spans="1:10" x14ac:dyDescent="0.25">
      <c r="A5352" s="125">
        <v>927938</v>
      </c>
      <c r="B5352" s="125">
        <v>2003</v>
      </c>
      <c r="C5352" s="125">
        <v>76</v>
      </c>
      <c r="D5352" s="125">
        <v>5</v>
      </c>
      <c r="E5352" s="125">
        <v>1</v>
      </c>
      <c r="F5352" s="129">
        <v>242.268066</v>
      </c>
      <c r="G5352" s="129">
        <v>0</v>
      </c>
      <c r="H5352" s="129">
        <v>264.44184999999999</v>
      </c>
      <c r="I5352" s="129">
        <v>248.681116</v>
      </c>
      <c r="J5352" s="129">
        <v>242.268066</v>
      </c>
    </row>
    <row r="5353" spans="1:10" hidden="1" x14ac:dyDescent="0.25">
      <c r="A5353" s="125">
        <v>927939</v>
      </c>
      <c r="B5353" s="125">
        <v>2003</v>
      </c>
      <c r="C5353" s="125">
        <v>76</v>
      </c>
      <c r="D5353" s="125">
        <v>5</v>
      </c>
      <c r="E5353" s="125">
        <v>2</v>
      </c>
      <c r="F5353" s="125">
        <v>236.236389</v>
      </c>
      <c r="G5353" s="125">
        <v>0</v>
      </c>
      <c r="H5353" s="125">
        <v>242.268066</v>
      </c>
      <c r="I5353" s="125">
        <v>238.05260200000001</v>
      </c>
      <c r="J5353" s="125">
        <v>236.236389</v>
      </c>
    </row>
    <row r="5354" spans="1:10" hidden="1" x14ac:dyDescent="0.25">
      <c r="A5354" s="125">
        <v>927940</v>
      </c>
      <c r="B5354" s="125">
        <v>2003</v>
      </c>
      <c r="C5354" s="125">
        <v>76</v>
      </c>
      <c r="D5354" s="125">
        <v>5</v>
      </c>
      <c r="E5354" s="125">
        <v>3</v>
      </c>
      <c r="F5354" s="125">
        <v>0</v>
      </c>
      <c r="G5354" s="125">
        <v>186.997017</v>
      </c>
      <c r="H5354" s="125">
        <v>236.236389</v>
      </c>
      <c r="I5354" s="125">
        <v>230.09424300000001</v>
      </c>
      <c r="J5354" s="125">
        <v>186.997017</v>
      </c>
    </row>
    <row r="5355" spans="1:10" hidden="1" x14ac:dyDescent="0.25">
      <c r="A5355" s="125">
        <v>927941</v>
      </c>
      <c r="B5355" s="125">
        <v>2003</v>
      </c>
      <c r="C5355" s="125">
        <v>76</v>
      </c>
      <c r="D5355" s="125">
        <v>5</v>
      </c>
      <c r="E5355" s="125">
        <v>4</v>
      </c>
      <c r="F5355" s="125">
        <v>279.792822</v>
      </c>
      <c r="G5355" s="125">
        <v>0</v>
      </c>
      <c r="H5355" s="125">
        <v>306.137719</v>
      </c>
      <c r="I5355" s="125">
        <v>287.89191099999999</v>
      </c>
      <c r="J5355" s="125">
        <v>279.792822</v>
      </c>
    </row>
    <row r="5356" spans="1:10" x14ac:dyDescent="0.25">
      <c r="A5356" s="125">
        <v>931191</v>
      </c>
      <c r="B5356" s="125">
        <v>2004</v>
      </c>
      <c r="C5356" s="125">
        <v>1</v>
      </c>
      <c r="D5356" s="125">
        <v>2</v>
      </c>
      <c r="E5356" s="125">
        <v>1</v>
      </c>
      <c r="F5356" s="129">
        <v>76341.173595999993</v>
      </c>
      <c r="G5356" s="129">
        <v>0</v>
      </c>
      <c r="H5356" s="129">
        <v>102956.44775000001</v>
      </c>
      <c r="I5356" s="129">
        <v>76424.571165000001</v>
      </c>
      <c r="J5356" s="129">
        <v>76341.173595999993</v>
      </c>
    </row>
    <row r="5357" spans="1:10" hidden="1" x14ac:dyDescent="0.25">
      <c r="A5357" s="125">
        <v>931192</v>
      </c>
      <c r="B5357" s="125">
        <v>2004</v>
      </c>
      <c r="C5357" s="125">
        <v>1</v>
      </c>
      <c r="D5357" s="125">
        <v>2</v>
      </c>
      <c r="E5357" s="125">
        <v>2</v>
      </c>
      <c r="F5357" s="125">
        <v>70009.095684999993</v>
      </c>
      <c r="G5357" s="125">
        <v>0</v>
      </c>
      <c r="H5357" s="125">
        <v>76341.173595999993</v>
      </c>
      <c r="I5357" s="125">
        <v>70111.733829999997</v>
      </c>
      <c r="J5357" s="125">
        <v>70009.095684999993</v>
      </c>
    </row>
    <row r="5358" spans="1:10" hidden="1" x14ac:dyDescent="0.25">
      <c r="A5358" s="125">
        <v>931193</v>
      </c>
      <c r="B5358" s="125">
        <v>2004</v>
      </c>
      <c r="C5358" s="125">
        <v>1</v>
      </c>
      <c r="D5358" s="125">
        <v>2</v>
      </c>
      <c r="E5358" s="125">
        <v>3</v>
      </c>
      <c r="F5358" s="125">
        <v>61065.975975000001</v>
      </c>
      <c r="G5358" s="125">
        <v>239.93108899999999</v>
      </c>
      <c r="H5358" s="125">
        <v>70009.095684999993</v>
      </c>
      <c r="I5358" s="125">
        <v>61615.005111999999</v>
      </c>
      <c r="J5358" s="125">
        <v>61305.907064999999</v>
      </c>
    </row>
    <row r="5359" spans="1:10" hidden="1" x14ac:dyDescent="0.25">
      <c r="A5359" s="125">
        <v>931194</v>
      </c>
      <c r="B5359" s="125">
        <v>2004</v>
      </c>
      <c r="C5359" s="125">
        <v>1</v>
      </c>
      <c r="D5359" s="125">
        <v>2</v>
      </c>
      <c r="E5359" s="125">
        <v>4</v>
      </c>
      <c r="F5359" s="125">
        <v>76329.717013999994</v>
      </c>
      <c r="G5359" s="125">
        <v>0</v>
      </c>
      <c r="H5359" s="125">
        <v>102956.44775000001</v>
      </c>
      <c r="I5359" s="125">
        <v>76424.571165000001</v>
      </c>
      <c r="J5359" s="125">
        <v>76329.717013999994</v>
      </c>
    </row>
    <row r="5360" spans="1:10" x14ac:dyDescent="0.25">
      <c r="A5360" s="125">
        <v>931195</v>
      </c>
      <c r="B5360" s="125">
        <v>2004</v>
      </c>
      <c r="C5360" s="125">
        <v>1</v>
      </c>
      <c r="D5360" s="125">
        <v>3</v>
      </c>
      <c r="E5360" s="125">
        <v>1</v>
      </c>
      <c r="F5360" s="129">
        <v>12592.097258</v>
      </c>
      <c r="G5360" s="129">
        <v>0</v>
      </c>
      <c r="H5360" s="129">
        <v>15614.736500000001</v>
      </c>
      <c r="I5360" s="129">
        <v>12682.288984999999</v>
      </c>
      <c r="J5360" s="129">
        <v>12592.097258</v>
      </c>
    </row>
    <row r="5361" spans="1:10" hidden="1" x14ac:dyDescent="0.25">
      <c r="A5361" s="125">
        <v>931196</v>
      </c>
      <c r="B5361" s="125">
        <v>2004</v>
      </c>
      <c r="C5361" s="125">
        <v>1</v>
      </c>
      <c r="D5361" s="125">
        <v>3</v>
      </c>
      <c r="E5361" s="125">
        <v>2</v>
      </c>
      <c r="F5361" s="125">
        <v>11675.627813999999</v>
      </c>
      <c r="G5361" s="125">
        <v>0</v>
      </c>
      <c r="H5361" s="125">
        <v>12592.097258</v>
      </c>
      <c r="I5361" s="125">
        <v>11865.533246000001</v>
      </c>
      <c r="J5361" s="125">
        <v>11675.627813999999</v>
      </c>
    </row>
    <row r="5362" spans="1:10" hidden="1" x14ac:dyDescent="0.25">
      <c r="A5362" s="125">
        <v>931197</v>
      </c>
      <c r="B5362" s="125">
        <v>2004</v>
      </c>
      <c r="C5362" s="125">
        <v>1</v>
      </c>
      <c r="D5362" s="125">
        <v>3</v>
      </c>
      <c r="E5362" s="125">
        <v>3</v>
      </c>
      <c r="F5362" s="125">
        <v>9391.6447779999999</v>
      </c>
      <c r="G5362" s="125">
        <v>809.70965699999999</v>
      </c>
      <c r="H5362" s="125">
        <v>11675.627813999999</v>
      </c>
      <c r="I5362" s="125">
        <v>10679.696762</v>
      </c>
      <c r="J5362" s="125">
        <v>10201.354434999999</v>
      </c>
    </row>
    <row r="5363" spans="1:10" hidden="1" x14ac:dyDescent="0.25">
      <c r="A5363" s="125">
        <v>931198</v>
      </c>
      <c r="B5363" s="125">
        <v>2004</v>
      </c>
      <c r="C5363" s="125">
        <v>1</v>
      </c>
      <c r="D5363" s="125">
        <v>3</v>
      </c>
      <c r="E5363" s="125">
        <v>4</v>
      </c>
      <c r="F5363" s="125">
        <v>49105.015952000002</v>
      </c>
      <c r="G5363" s="125">
        <v>0</v>
      </c>
      <c r="H5363" s="125">
        <v>61065.975975000001</v>
      </c>
      <c r="I5363" s="125">
        <v>49597.785687000003</v>
      </c>
      <c r="J5363" s="125">
        <v>49105.015952000002</v>
      </c>
    </row>
    <row r="5364" spans="1:10" x14ac:dyDescent="0.25">
      <c r="A5364" s="125">
        <v>931199</v>
      </c>
      <c r="B5364" s="125">
        <v>2004</v>
      </c>
      <c r="C5364" s="125">
        <v>1</v>
      </c>
      <c r="D5364" s="125">
        <v>4</v>
      </c>
      <c r="E5364" s="125">
        <v>1</v>
      </c>
      <c r="F5364" s="129">
        <v>1285.507537</v>
      </c>
      <c r="G5364" s="129">
        <v>0</v>
      </c>
      <c r="H5364" s="129">
        <v>1505.673</v>
      </c>
      <c r="I5364" s="129">
        <v>1321.8303269999999</v>
      </c>
      <c r="J5364" s="129">
        <v>1285.507537</v>
      </c>
    </row>
    <row r="5365" spans="1:10" hidden="1" x14ac:dyDescent="0.25">
      <c r="A5365" s="125">
        <v>931200</v>
      </c>
      <c r="B5365" s="125">
        <v>2004</v>
      </c>
      <c r="C5365" s="125">
        <v>1</v>
      </c>
      <c r="D5365" s="125">
        <v>4</v>
      </c>
      <c r="E5365" s="125">
        <v>2</v>
      </c>
      <c r="F5365" s="125">
        <v>1143.772978</v>
      </c>
      <c r="G5365" s="125">
        <v>0</v>
      </c>
      <c r="H5365" s="125">
        <v>1285.507537</v>
      </c>
      <c r="I5365" s="125">
        <v>1238.586511</v>
      </c>
      <c r="J5365" s="125">
        <v>1143.772978</v>
      </c>
    </row>
    <row r="5366" spans="1:10" hidden="1" x14ac:dyDescent="0.25">
      <c r="A5366" s="125">
        <v>931201</v>
      </c>
      <c r="B5366" s="125">
        <v>2004</v>
      </c>
      <c r="C5366" s="125">
        <v>1</v>
      </c>
      <c r="D5366" s="125">
        <v>4</v>
      </c>
      <c r="E5366" s="125">
        <v>3</v>
      </c>
      <c r="F5366" s="125">
        <v>146.41126800000001</v>
      </c>
      <c r="G5366" s="125">
        <v>848.422236</v>
      </c>
      <c r="H5366" s="125">
        <v>1143.772978</v>
      </c>
      <c r="I5366" s="125">
        <v>1081.666105</v>
      </c>
      <c r="J5366" s="125">
        <v>994.83350499999995</v>
      </c>
    </row>
    <row r="5367" spans="1:10" hidden="1" x14ac:dyDescent="0.25">
      <c r="A5367" s="125">
        <v>931202</v>
      </c>
      <c r="B5367" s="125">
        <v>2004</v>
      </c>
      <c r="C5367" s="125">
        <v>1</v>
      </c>
      <c r="D5367" s="125">
        <v>4</v>
      </c>
      <c r="E5367" s="125">
        <v>4</v>
      </c>
      <c r="F5367" s="125">
        <v>7859.4339799999998</v>
      </c>
      <c r="G5367" s="125">
        <v>0</v>
      </c>
      <c r="H5367" s="125">
        <v>9391.6447779999999</v>
      </c>
      <c r="I5367" s="125">
        <v>8244.9249500000005</v>
      </c>
      <c r="J5367" s="125">
        <v>7859.4339799999998</v>
      </c>
    </row>
    <row r="5368" spans="1:10" x14ac:dyDescent="0.25">
      <c r="A5368" s="125">
        <v>931203</v>
      </c>
      <c r="B5368" s="125">
        <v>2004</v>
      </c>
      <c r="C5368" s="125">
        <v>1</v>
      </c>
      <c r="D5368" s="125">
        <v>5</v>
      </c>
      <c r="E5368" s="125">
        <v>1</v>
      </c>
      <c r="F5368" s="129">
        <v>174.73167900000001</v>
      </c>
      <c r="G5368" s="129">
        <v>0</v>
      </c>
      <c r="H5368" s="129">
        <v>195.37479999999999</v>
      </c>
      <c r="I5368" s="129">
        <v>183.73046199999999</v>
      </c>
      <c r="J5368" s="129">
        <v>174.73167900000001</v>
      </c>
    </row>
    <row r="5369" spans="1:10" hidden="1" x14ac:dyDescent="0.25">
      <c r="A5369" s="125">
        <v>931204</v>
      </c>
      <c r="B5369" s="125">
        <v>2004</v>
      </c>
      <c r="C5369" s="125">
        <v>1</v>
      </c>
      <c r="D5369" s="125">
        <v>5</v>
      </c>
      <c r="E5369" s="125">
        <v>2</v>
      </c>
      <c r="F5369" s="125">
        <v>163.87549200000001</v>
      </c>
      <c r="G5369" s="125">
        <v>0</v>
      </c>
      <c r="H5369" s="125">
        <v>174.73167900000001</v>
      </c>
      <c r="I5369" s="125">
        <v>171.691348</v>
      </c>
      <c r="J5369" s="125">
        <v>163.87549200000001</v>
      </c>
    </row>
    <row r="5370" spans="1:10" hidden="1" x14ac:dyDescent="0.25">
      <c r="A5370" s="125">
        <v>931205</v>
      </c>
      <c r="B5370" s="125">
        <v>2004</v>
      </c>
      <c r="C5370" s="125">
        <v>1</v>
      </c>
      <c r="D5370" s="125">
        <v>5</v>
      </c>
      <c r="E5370" s="125">
        <v>3</v>
      </c>
      <c r="F5370" s="125">
        <v>0</v>
      </c>
      <c r="G5370" s="125">
        <v>146.073228</v>
      </c>
      <c r="H5370" s="125">
        <v>163.87549200000001</v>
      </c>
      <c r="I5370" s="125">
        <v>159.61473000000001</v>
      </c>
      <c r="J5370" s="125">
        <v>146.073228</v>
      </c>
    </row>
    <row r="5371" spans="1:10" hidden="1" x14ac:dyDescent="0.25">
      <c r="A5371" s="125">
        <v>931206</v>
      </c>
      <c r="B5371" s="125">
        <v>2004</v>
      </c>
      <c r="C5371" s="125">
        <v>1</v>
      </c>
      <c r="D5371" s="125">
        <v>5</v>
      </c>
      <c r="E5371" s="125">
        <v>4</v>
      </c>
      <c r="F5371" s="125">
        <v>128.377589</v>
      </c>
      <c r="G5371" s="125">
        <v>0</v>
      </c>
      <c r="H5371" s="125">
        <v>146.41126800000001</v>
      </c>
      <c r="I5371" s="125">
        <v>137.685157</v>
      </c>
      <c r="J5371" s="125">
        <v>128.377589</v>
      </c>
    </row>
    <row r="5372" spans="1:10" x14ac:dyDescent="0.25">
      <c r="A5372" s="125">
        <v>931207</v>
      </c>
      <c r="B5372" s="125">
        <v>2004</v>
      </c>
      <c r="C5372" s="125">
        <v>2</v>
      </c>
      <c r="D5372" s="125">
        <v>2</v>
      </c>
      <c r="E5372" s="125">
        <v>1</v>
      </c>
      <c r="F5372" s="129">
        <v>97186.794821999996</v>
      </c>
      <c r="G5372" s="129">
        <v>0</v>
      </c>
      <c r="H5372" s="129">
        <v>131069.601</v>
      </c>
      <c r="I5372" s="129">
        <v>97292.964821999994</v>
      </c>
      <c r="J5372" s="129">
        <v>97186.794821999996</v>
      </c>
    </row>
    <row r="5373" spans="1:10" hidden="1" x14ac:dyDescent="0.25">
      <c r="A5373" s="125">
        <v>931208</v>
      </c>
      <c r="B5373" s="125">
        <v>2004</v>
      </c>
      <c r="C5373" s="125">
        <v>2</v>
      </c>
      <c r="D5373" s="125">
        <v>2</v>
      </c>
      <c r="E5373" s="125">
        <v>2</v>
      </c>
      <c r="F5373" s="125">
        <v>89125.687980999995</v>
      </c>
      <c r="G5373" s="125">
        <v>0</v>
      </c>
      <c r="H5373" s="125">
        <v>97186.794821999996</v>
      </c>
      <c r="I5373" s="125">
        <v>89256.352364999999</v>
      </c>
      <c r="J5373" s="125">
        <v>89125.687980999995</v>
      </c>
    </row>
    <row r="5374" spans="1:10" hidden="1" x14ac:dyDescent="0.25">
      <c r="A5374" s="125">
        <v>931209</v>
      </c>
      <c r="B5374" s="125">
        <v>2004</v>
      </c>
      <c r="C5374" s="125">
        <v>2</v>
      </c>
      <c r="D5374" s="125">
        <v>2</v>
      </c>
      <c r="E5374" s="125">
        <v>3</v>
      </c>
      <c r="F5374" s="125">
        <v>77740.571676000007</v>
      </c>
      <c r="G5374" s="125">
        <v>305.44635899999997</v>
      </c>
      <c r="H5374" s="125">
        <v>89125.687980999995</v>
      </c>
      <c r="I5374" s="125">
        <v>78439.517991999994</v>
      </c>
      <c r="J5374" s="125">
        <v>78046.018035000001</v>
      </c>
    </row>
    <row r="5375" spans="1:10" hidden="1" x14ac:dyDescent="0.25">
      <c r="A5375" s="125">
        <v>931210</v>
      </c>
      <c r="B5375" s="125">
        <v>2004</v>
      </c>
      <c r="C5375" s="125">
        <v>2</v>
      </c>
      <c r="D5375" s="125">
        <v>2</v>
      </c>
      <c r="E5375" s="125">
        <v>4</v>
      </c>
      <c r="F5375" s="125">
        <v>97172.209919999994</v>
      </c>
      <c r="G5375" s="125">
        <v>0</v>
      </c>
      <c r="H5375" s="125">
        <v>131069.601</v>
      </c>
      <c r="I5375" s="125">
        <v>97292.964821999994</v>
      </c>
      <c r="J5375" s="125">
        <v>97172.209919999994</v>
      </c>
    </row>
    <row r="5376" spans="1:10" x14ac:dyDescent="0.25">
      <c r="A5376" s="125">
        <v>931211</v>
      </c>
      <c r="B5376" s="125">
        <v>2004</v>
      </c>
      <c r="C5376" s="125">
        <v>2</v>
      </c>
      <c r="D5376" s="125">
        <v>3</v>
      </c>
      <c r="E5376" s="125">
        <v>1</v>
      </c>
      <c r="F5376" s="129">
        <v>114657.082841</v>
      </c>
      <c r="G5376" s="129">
        <v>0</v>
      </c>
      <c r="H5376" s="129">
        <v>142179.66235</v>
      </c>
      <c r="I5376" s="129">
        <v>115478.321761</v>
      </c>
      <c r="J5376" s="129">
        <v>114657.082841</v>
      </c>
    </row>
    <row r="5377" spans="1:10" hidden="1" x14ac:dyDescent="0.25">
      <c r="A5377" s="125">
        <v>931212</v>
      </c>
      <c r="B5377" s="125">
        <v>2004</v>
      </c>
      <c r="C5377" s="125">
        <v>2</v>
      </c>
      <c r="D5377" s="125">
        <v>3</v>
      </c>
      <c r="E5377" s="125">
        <v>2</v>
      </c>
      <c r="F5377" s="125">
        <v>106312.18915200001</v>
      </c>
      <c r="G5377" s="125">
        <v>0</v>
      </c>
      <c r="H5377" s="125">
        <v>114657.082841</v>
      </c>
      <c r="I5377" s="125">
        <v>108041.369162</v>
      </c>
      <c r="J5377" s="125">
        <v>106312.18915200001</v>
      </c>
    </row>
    <row r="5378" spans="1:10" hidden="1" x14ac:dyDescent="0.25">
      <c r="A5378" s="125">
        <v>931213</v>
      </c>
      <c r="B5378" s="125">
        <v>2004</v>
      </c>
      <c r="C5378" s="125">
        <v>2</v>
      </c>
      <c r="D5378" s="125">
        <v>3</v>
      </c>
      <c r="E5378" s="125">
        <v>3</v>
      </c>
      <c r="F5378" s="125">
        <v>85293.468684000007</v>
      </c>
      <c r="G5378" s="125">
        <v>7353.6581640000004</v>
      </c>
      <c r="H5378" s="125">
        <v>106312.18915200001</v>
      </c>
      <c r="I5378" s="125">
        <v>97243.759418000001</v>
      </c>
      <c r="J5378" s="125">
        <v>92647.126848</v>
      </c>
    </row>
    <row r="5379" spans="1:10" hidden="1" x14ac:dyDescent="0.25">
      <c r="A5379" s="125">
        <v>931214</v>
      </c>
      <c r="B5379" s="125">
        <v>2004</v>
      </c>
      <c r="C5379" s="125">
        <v>2</v>
      </c>
      <c r="D5379" s="125">
        <v>3</v>
      </c>
      <c r="E5379" s="125">
        <v>4</v>
      </c>
      <c r="F5379" s="125">
        <v>62513.567519999997</v>
      </c>
      <c r="G5379" s="125">
        <v>0</v>
      </c>
      <c r="H5379" s="125">
        <v>77740.571676000007</v>
      </c>
      <c r="I5379" s="125">
        <v>63140.892314999997</v>
      </c>
      <c r="J5379" s="125">
        <v>62513.567519999997</v>
      </c>
    </row>
    <row r="5380" spans="1:10" x14ac:dyDescent="0.25">
      <c r="A5380" s="125">
        <v>931215</v>
      </c>
      <c r="B5380" s="125">
        <v>2004</v>
      </c>
      <c r="C5380" s="125">
        <v>2</v>
      </c>
      <c r="D5380" s="125">
        <v>4</v>
      </c>
      <c r="E5380" s="125">
        <v>1</v>
      </c>
      <c r="F5380" s="129">
        <v>11830.030140000001</v>
      </c>
      <c r="G5380" s="129">
        <v>0</v>
      </c>
      <c r="H5380" s="129">
        <v>13856.128000000001</v>
      </c>
      <c r="I5380" s="129">
        <v>12164.294771000001</v>
      </c>
      <c r="J5380" s="129">
        <v>11830.030140000001</v>
      </c>
    </row>
    <row r="5381" spans="1:10" hidden="1" x14ac:dyDescent="0.25">
      <c r="A5381" s="125">
        <v>931216</v>
      </c>
      <c r="B5381" s="125">
        <v>2004</v>
      </c>
      <c r="C5381" s="125">
        <v>2</v>
      </c>
      <c r="D5381" s="125">
        <v>4</v>
      </c>
      <c r="E5381" s="125">
        <v>2</v>
      </c>
      <c r="F5381" s="125">
        <v>10525.701654</v>
      </c>
      <c r="G5381" s="125">
        <v>0</v>
      </c>
      <c r="H5381" s="125">
        <v>11830.030140000001</v>
      </c>
      <c r="I5381" s="125">
        <v>11398.234039999999</v>
      </c>
      <c r="J5381" s="125">
        <v>10525.701654</v>
      </c>
    </row>
    <row r="5382" spans="1:10" hidden="1" x14ac:dyDescent="0.25">
      <c r="A5382" s="125">
        <v>931217</v>
      </c>
      <c r="B5382" s="125">
        <v>2004</v>
      </c>
      <c r="C5382" s="125">
        <v>2</v>
      </c>
      <c r="D5382" s="125">
        <v>4</v>
      </c>
      <c r="E5382" s="125">
        <v>3</v>
      </c>
      <c r="F5382" s="125">
        <v>1328.4678039999999</v>
      </c>
      <c r="G5382" s="125">
        <v>7698.1890569999996</v>
      </c>
      <c r="H5382" s="125">
        <v>10525.701654</v>
      </c>
      <c r="I5382" s="125">
        <v>9954.1560539999991</v>
      </c>
      <c r="J5382" s="125">
        <v>9026.6568609999995</v>
      </c>
    </row>
    <row r="5383" spans="1:10" hidden="1" x14ac:dyDescent="0.25">
      <c r="A5383" s="125">
        <v>931218</v>
      </c>
      <c r="B5383" s="125">
        <v>2004</v>
      </c>
      <c r="C5383" s="125">
        <v>2</v>
      </c>
      <c r="D5383" s="125">
        <v>4</v>
      </c>
      <c r="E5383" s="125">
        <v>4</v>
      </c>
      <c r="F5383" s="125">
        <v>71378.166645999998</v>
      </c>
      <c r="G5383" s="125">
        <v>0</v>
      </c>
      <c r="H5383" s="125">
        <v>85293.468684000007</v>
      </c>
      <c r="I5383" s="125">
        <v>74879.136157999994</v>
      </c>
      <c r="J5383" s="125">
        <v>71378.166645999998</v>
      </c>
    </row>
    <row r="5384" spans="1:10" x14ac:dyDescent="0.25">
      <c r="A5384" s="125">
        <v>931219</v>
      </c>
      <c r="B5384" s="125">
        <v>2004</v>
      </c>
      <c r="C5384" s="125">
        <v>2</v>
      </c>
      <c r="D5384" s="125">
        <v>5</v>
      </c>
      <c r="E5384" s="125">
        <v>1</v>
      </c>
      <c r="F5384" s="129">
        <v>1629.4744989999999</v>
      </c>
      <c r="G5384" s="129">
        <v>0</v>
      </c>
      <c r="H5384" s="129">
        <v>1821.9836</v>
      </c>
      <c r="I5384" s="129">
        <v>1713.3933770000001</v>
      </c>
      <c r="J5384" s="129">
        <v>1629.4744989999999</v>
      </c>
    </row>
    <row r="5385" spans="1:10" hidden="1" x14ac:dyDescent="0.25">
      <c r="A5385" s="125">
        <v>931220</v>
      </c>
      <c r="B5385" s="125">
        <v>2004</v>
      </c>
      <c r="C5385" s="125">
        <v>2</v>
      </c>
      <c r="D5385" s="125">
        <v>5</v>
      </c>
      <c r="E5385" s="125">
        <v>2</v>
      </c>
      <c r="F5385" s="125">
        <v>1528.234244</v>
      </c>
      <c r="G5385" s="125">
        <v>0</v>
      </c>
      <c r="H5385" s="125">
        <v>1629.4744989999999</v>
      </c>
      <c r="I5385" s="125">
        <v>1601.1216429999999</v>
      </c>
      <c r="J5385" s="125">
        <v>1528.234244</v>
      </c>
    </row>
    <row r="5386" spans="1:10" hidden="1" x14ac:dyDescent="0.25">
      <c r="A5386" s="125">
        <v>931221</v>
      </c>
      <c r="B5386" s="125">
        <v>2004</v>
      </c>
      <c r="C5386" s="125">
        <v>2</v>
      </c>
      <c r="D5386" s="125">
        <v>5</v>
      </c>
      <c r="E5386" s="125">
        <v>3</v>
      </c>
      <c r="F5386" s="125">
        <v>0</v>
      </c>
      <c r="G5386" s="125">
        <v>1327.643732</v>
      </c>
      <c r="H5386" s="125">
        <v>1528.234244</v>
      </c>
      <c r="I5386" s="125">
        <v>1488.500153</v>
      </c>
      <c r="J5386" s="125">
        <v>1327.643732</v>
      </c>
    </row>
    <row r="5387" spans="1:10" hidden="1" x14ac:dyDescent="0.25">
      <c r="A5387" s="125">
        <v>931222</v>
      </c>
      <c r="B5387" s="125">
        <v>2004</v>
      </c>
      <c r="C5387" s="125">
        <v>2</v>
      </c>
      <c r="D5387" s="125">
        <v>5</v>
      </c>
      <c r="E5387" s="125">
        <v>4</v>
      </c>
      <c r="F5387" s="125">
        <v>1164.8385740000001</v>
      </c>
      <c r="G5387" s="125">
        <v>0</v>
      </c>
      <c r="H5387" s="125">
        <v>1328.4678039999999</v>
      </c>
      <c r="I5387" s="125">
        <v>1249.291123</v>
      </c>
      <c r="J5387" s="125">
        <v>1164.8385740000001</v>
      </c>
    </row>
    <row r="5388" spans="1:10" x14ac:dyDescent="0.25">
      <c r="A5388" s="125">
        <v>931223</v>
      </c>
      <c r="B5388" s="125">
        <v>2004</v>
      </c>
      <c r="C5388" s="125">
        <v>3</v>
      </c>
      <c r="D5388" s="125">
        <v>2</v>
      </c>
      <c r="E5388" s="125">
        <v>1</v>
      </c>
      <c r="F5388" s="129">
        <v>1676.0528850000001</v>
      </c>
      <c r="G5388" s="129">
        <v>0</v>
      </c>
      <c r="H5388" s="129">
        <v>2259.8539999999998</v>
      </c>
      <c r="I5388" s="129">
        <v>1677.489624</v>
      </c>
      <c r="J5388" s="129">
        <v>1676.0528850000001</v>
      </c>
    </row>
    <row r="5389" spans="1:10" hidden="1" x14ac:dyDescent="0.25">
      <c r="A5389" s="125">
        <v>931224</v>
      </c>
      <c r="B5389" s="125">
        <v>2004</v>
      </c>
      <c r="C5389" s="125">
        <v>3</v>
      </c>
      <c r="D5389" s="125">
        <v>2</v>
      </c>
      <c r="E5389" s="125">
        <v>2</v>
      </c>
      <c r="F5389" s="125">
        <v>1536.5252680000001</v>
      </c>
      <c r="G5389" s="125">
        <v>0</v>
      </c>
      <c r="H5389" s="125">
        <v>1676.0528850000001</v>
      </c>
      <c r="I5389" s="125">
        <v>1539.286969</v>
      </c>
      <c r="J5389" s="125">
        <v>1536.5252680000001</v>
      </c>
    </row>
    <row r="5390" spans="1:10" hidden="1" x14ac:dyDescent="0.25">
      <c r="A5390" s="125">
        <v>931225</v>
      </c>
      <c r="B5390" s="125">
        <v>2004</v>
      </c>
      <c r="C5390" s="125">
        <v>3</v>
      </c>
      <c r="D5390" s="125">
        <v>2</v>
      </c>
      <c r="E5390" s="125">
        <v>3</v>
      </c>
      <c r="F5390" s="125">
        <v>1315.9554900000001</v>
      </c>
      <c r="G5390" s="125">
        <v>29.935386000000001</v>
      </c>
      <c r="H5390" s="125">
        <v>1536.5252680000001</v>
      </c>
      <c r="I5390" s="125">
        <v>1352.2958880000001</v>
      </c>
      <c r="J5390" s="125">
        <v>1345.8908750000001</v>
      </c>
    </row>
    <row r="5391" spans="1:10" hidden="1" x14ac:dyDescent="0.25">
      <c r="A5391" s="125">
        <v>931226</v>
      </c>
      <c r="B5391" s="125">
        <v>2004</v>
      </c>
      <c r="C5391" s="125">
        <v>3</v>
      </c>
      <c r="D5391" s="125">
        <v>2</v>
      </c>
      <c r="E5391" s="125">
        <v>4</v>
      </c>
      <c r="F5391" s="125">
        <v>1676.115585</v>
      </c>
      <c r="G5391" s="125">
        <v>0</v>
      </c>
      <c r="H5391" s="125">
        <v>2259.8539999999998</v>
      </c>
      <c r="I5391" s="125">
        <v>1677.489624</v>
      </c>
      <c r="J5391" s="125">
        <v>1676.115585</v>
      </c>
    </row>
    <row r="5392" spans="1:10" x14ac:dyDescent="0.25">
      <c r="A5392" s="125">
        <v>931227</v>
      </c>
      <c r="B5392" s="125">
        <v>2004</v>
      </c>
      <c r="C5392" s="125">
        <v>3</v>
      </c>
      <c r="D5392" s="125">
        <v>3</v>
      </c>
      <c r="E5392" s="125">
        <v>1</v>
      </c>
      <c r="F5392" s="129">
        <v>6930.3863309999997</v>
      </c>
      <c r="G5392" s="129">
        <v>0</v>
      </c>
      <c r="H5392" s="129">
        <v>8569.6903000000002</v>
      </c>
      <c r="I5392" s="129">
        <v>6960.3024619999997</v>
      </c>
      <c r="J5392" s="129">
        <v>6930.3863309999997</v>
      </c>
    </row>
    <row r="5393" spans="1:10" hidden="1" x14ac:dyDescent="0.25">
      <c r="A5393" s="125">
        <v>931228</v>
      </c>
      <c r="B5393" s="125">
        <v>2004</v>
      </c>
      <c r="C5393" s="125">
        <v>3</v>
      </c>
      <c r="D5393" s="125">
        <v>3</v>
      </c>
      <c r="E5393" s="125">
        <v>2</v>
      </c>
      <c r="F5393" s="125">
        <v>5987.6776970000001</v>
      </c>
      <c r="G5393" s="125">
        <v>0</v>
      </c>
      <c r="H5393" s="125">
        <v>6930.3863309999997</v>
      </c>
      <c r="I5393" s="125">
        <v>6530.5030399999996</v>
      </c>
      <c r="J5393" s="125">
        <v>5987.6776970000001</v>
      </c>
    </row>
    <row r="5394" spans="1:10" hidden="1" x14ac:dyDescent="0.25">
      <c r="A5394" s="125">
        <v>931229</v>
      </c>
      <c r="B5394" s="125">
        <v>2004</v>
      </c>
      <c r="C5394" s="125">
        <v>3</v>
      </c>
      <c r="D5394" s="125">
        <v>3</v>
      </c>
      <c r="E5394" s="125">
        <v>3</v>
      </c>
      <c r="F5394" s="125">
        <v>4385.2707840000003</v>
      </c>
      <c r="G5394" s="125">
        <v>803.08511599999997</v>
      </c>
      <c r="H5394" s="125">
        <v>5987.6776970000001</v>
      </c>
      <c r="I5394" s="125">
        <v>5476.9287889999996</v>
      </c>
      <c r="J5394" s="125">
        <v>5188.3558999999996</v>
      </c>
    </row>
    <row r="5395" spans="1:10" hidden="1" x14ac:dyDescent="0.25">
      <c r="A5395" s="125">
        <v>931230</v>
      </c>
      <c r="B5395" s="125">
        <v>2004</v>
      </c>
      <c r="C5395" s="125">
        <v>3</v>
      </c>
      <c r="D5395" s="125">
        <v>3</v>
      </c>
      <c r="E5395" s="125">
        <v>4</v>
      </c>
      <c r="F5395" s="125">
        <v>1065.059663</v>
      </c>
      <c r="G5395" s="125">
        <v>0</v>
      </c>
      <c r="H5395" s="125">
        <v>1315.9554900000001</v>
      </c>
      <c r="I5395" s="125">
        <v>1068.8190489999999</v>
      </c>
      <c r="J5395" s="125">
        <v>1065.059663</v>
      </c>
    </row>
    <row r="5396" spans="1:10" x14ac:dyDescent="0.25">
      <c r="A5396" s="125">
        <v>931231</v>
      </c>
      <c r="B5396" s="125">
        <v>2004</v>
      </c>
      <c r="C5396" s="125">
        <v>3</v>
      </c>
      <c r="D5396" s="125">
        <v>4</v>
      </c>
      <c r="E5396" s="125">
        <v>1</v>
      </c>
      <c r="F5396" s="129">
        <v>6730.4557850000001</v>
      </c>
      <c r="G5396" s="129">
        <v>0</v>
      </c>
      <c r="H5396" s="129">
        <v>8198.4652000000006</v>
      </c>
      <c r="I5396" s="129">
        <v>7197.4325989999998</v>
      </c>
      <c r="J5396" s="129">
        <v>6730.4557850000001</v>
      </c>
    </row>
    <row r="5397" spans="1:10" hidden="1" x14ac:dyDescent="0.25">
      <c r="A5397" s="125">
        <v>931232</v>
      </c>
      <c r="B5397" s="125">
        <v>2004</v>
      </c>
      <c r="C5397" s="125">
        <v>3</v>
      </c>
      <c r="D5397" s="125">
        <v>4</v>
      </c>
      <c r="E5397" s="125">
        <v>2</v>
      </c>
      <c r="F5397" s="125">
        <v>5994.1549260000002</v>
      </c>
      <c r="G5397" s="125">
        <v>2.367127</v>
      </c>
      <c r="H5397" s="125">
        <v>6730.4557850000001</v>
      </c>
      <c r="I5397" s="125">
        <v>6484.7941490000003</v>
      </c>
      <c r="J5397" s="125">
        <v>5996.5220529999997</v>
      </c>
    </row>
    <row r="5398" spans="1:10" hidden="1" x14ac:dyDescent="0.25">
      <c r="A5398" s="125">
        <v>931233</v>
      </c>
      <c r="B5398" s="125">
        <v>2004</v>
      </c>
      <c r="C5398" s="125">
        <v>3</v>
      </c>
      <c r="D5398" s="125">
        <v>4</v>
      </c>
      <c r="E5398" s="125">
        <v>3</v>
      </c>
      <c r="F5398" s="125">
        <v>707.83976099999995</v>
      </c>
      <c r="G5398" s="125">
        <v>4775.8354529999997</v>
      </c>
      <c r="H5398" s="125">
        <v>5994.1549260000002</v>
      </c>
      <c r="I5398" s="125">
        <v>5668.672313</v>
      </c>
      <c r="J5398" s="125">
        <v>5483.6752130000004</v>
      </c>
    </row>
    <row r="5399" spans="1:10" hidden="1" x14ac:dyDescent="0.25">
      <c r="A5399" s="125">
        <v>931234</v>
      </c>
      <c r="B5399" s="125">
        <v>2004</v>
      </c>
      <c r="C5399" s="125">
        <v>3</v>
      </c>
      <c r="D5399" s="125">
        <v>4</v>
      </c>
      <c r="E5399" s="125">
        <v>4</v>
      </c>
      <c r="F5399" s="125">
        <v>3556.5402199999999</v>
      </c>
      <c r="G5399" s="125">
        <v>0</v>
      </c>
      <c r="H5399" s="125">
        <v>4385.2707840000003</v>
      </c>
      <c r="I5399" s="125">
        <v>3849.829221</v>
      </c>
      <c r="J5399" s="125">
        <v>3556.5402199999999</v>
      </c>
    </row>
    <row r="5400" spans="1:10" x14ac:dyDescent="0.25">
      <c r="A5400" s="125">
        <v>931235</v>
      </c>
      <c r="B5400" s="125">
        <v>2004</v>
      </c>
      <c r="C5400" s="125">
        <v>3</v>
      </c>
      <c r="D5400" s="125">
        <v>5</v>
      </c>
      <c r="E5400" s="125">
        <v>1</v>
      </c>
      <c r="F5400" s="129">
        <v>777.39194099999997</v>
      </c>
      <c r="G5400" s="129">
        <v>0</v>
      </c>
      <c r="H5400" s="129">
        <v>959.09140000000002</v>
      </c>
      <c r="I5400" s="129">
        <v>901.92955300000006</v>
      </c>
      <c r="J5400" s="129">
        <v>777.39194099999997</v>
      </c>
    </row>
    <row r="5401" spans="1:10" hidden="1" x14ac:dyDescent="0.25">
      <c r="A5401" s="125">
        <v>931236</v>
      </c>
      <c r="B5401" s="125">
        <v>2004</v>
      </c>
      <c r="C5401" s="125">
        <v>3</v>
      </c>
      <c r="D5401" s="125">
        <v>5</v>
      </c>
      <c r="E5401" s="125">
        <v>2</v>
      </c>
      <c r="F5401" s="125">
        <v>718.94355099999996</v>
      </c>
      <c r="G5401" s="125">
        <v>0</v>
      </c>
      <c r="H5401" s="125">
        <v>777.39194099999997</v>
      </c>
      <c r="I5401" s="125">
        <v>763.86532099999999</v>
      </c>
      <c r="J5401" s="125">
        <v>718.94355099999996</v>
      </c>
    </row>
    <row r="5402" spans="1:10" hidden="1" x14ac:dyDescent="0.25">
      <c r="A5402" s="125">
        <v>931237</v>
      </c>
      <c r="B5402" s="125">
        <v>2004</v>
      </c>
      <c r="C5402" s="125">
        <v>3</v>
      </c>
      <c r="D5402" s="125">
        <v>5</v>
      </c>
      <c r="E5402" s="125">
        <v>3</v>
      </c>
      <c r="F5402" s="125">
        <v>0</v>
      </c>
      <c r="G5402" s="125">
        <v>642.17845499999999</v>
      </c>
      <c r="H5402" s="125">
        <v>718.94355099999996</v>
      </c>
      <c r="I5402" s="125">
        <v>700.25101900000004</v>
      </c>
      <c r="J5402" s="125">
        <v>642.17845499999999</v>
      </c>
    </row>
    <row r="5403" spans="1:10" hidden="1" x14ac:dyDescent="0.25">
      <c r="A5403" s="125">
        <v>931238</v>
      </c>
      <c r="B5403" s="125">
        <v>2004</v>
      </c>
      <c r="C5403" s="125">
        <v>3</v>
      </c>
      <c r="D5403" s="125">
        <v>5</v>
      </c>
      <c r="E5403" s="125">
        <v>4</v>
      </c>
      <c r="F5403" s="125">
        <v>582.31193699999994</v>
      </c>
      <c r="G5403" s="125">
        <v>0</v>
      </c>
      <c r="H5403" s="125">
        <v>707.83976099999995</v>
      </c>
      <c r="I5403" s="125">
        <v>665.652511</v>
      </c>
      <c r="J5403" s="125">
        <v>582.31193699999994</v>
      </c>
    </row>
    <row r="5404" spans="1:10" x14ac:dyDescent="0.25">
      <c r="A5404" s="125">
        <v>931239</v>
      </c>
      <c r="B5404" s="125">
        <v>2004</v>
      </c>
      <c r="C5404" s="125">
        <v>4</v>
      </c>
      <c r="D5404" s="125">
        <v>2</v>
      </c>
      <c r="E5404" s="125">
        <v>1</v>
      </c>
      <c r="F5404" s="129">
        <v>11216.212307</v>
      </c>
      <c r="G5404" s="129">
        <v>0</v>
      </c>
      <c r="H5404" s="129">
        <v>15123.032499999999</v>
      </c>
      <c r="I5404" s="129">
        <v>11225.827025000001</v>
      </c>
      <c r="J5404" s="129">
        <v>11216.212307</v>
      </c>
    </row>
    <row r="5405" spans="1:10" hidden="1" x14ac:dyDescent="0.25">
      <c r="A5405" s="125">
        <v>931240</v>
      </c>
      <c r="B5405" s="125">
        <v>2004</v>
      </c>
      <c r="C5405" s="125">
        <v>4</v>
      </c>
      <c r="D5405" s="125">
        <v>2</v>
      </c>
      <c r="E5405" s="125">
        <v>2</v>
      </c>
      <c r="F5405" s="125">
        <v>10282.487966999999</v>
      </c>
      <c r="G5405" s="125">
        <v>0</v>
      </c>
      <c r="H5405" s="125">
        <v>11216.212307</v>
      </c>
      <c r="I5405" s="125">
        <v>10300.969383</v>
      </c>
      <c r="J5405" s="125">
        <v>10282.487966999999</v>
      </c>
    </row>
    <row r="5406" spans="1:10" hidden="1" x14ac:dyDescent="0.25">
      <c r="A5406" s="125">
        <v>931241</v>
      </c>
      <c r="B5406" s="125">
        <v>2004</v>
      </c>
      <c r="C5406" s="125">
        <v>4</v>
      </c>
      <c r="D5406" s="125">
        <v>2</v>
      </c>
      <c r="E5406" s="125">
        <v>3</v>
      </c>
      <c r="F5406" s="125">
        <v>8806.4262729999991</v>
      </c>
      <c r="G5406" s="125">
        <v>200.32878600000001</v>
      </c>
      <c r="H5406" s="125">
        <v>10282.487966999999</v>
      </c>
      <c r="I5406" s="125">
        <v>9049.6176599999999</v>
      </c>
      <c r="J5406" s="125">
        <v>9006.7550599999995</v>
      </c>
    </row>
    <row r="5407" spans="1:10" hidden="1" x14ac:dyDescent="0.25">
      <c r="A5407" s="125">
        <v>931242</v>
      </c>
      <c r="B5407" s="125">
        <v>2004</v>
      </c>
      <c r="C5407" s="125">
        <v>4</v>
      </c>
      <c r="D5407" s="125">
        <v>2</v>
      </c>
      <c r="E5407" s="125">
        <v>4</v>
      </c>
      <c r="F5407" s="125">
        <v>11216.631896999999</v>
      </c>
      <c r="G5407" s="125">
        <v>0</v>
      </c>
      <c r="H5407" s="125">
        <v>15123.032499999999</v>
      </c>
      <c r="I5407" s="125">
        <v>11225.827025000001</v>
      </c>
      <c r="J5407" s="125">
        <v>11216.631896999999</v>
      </c>
    </row>
    <row r="5408" spans="1:10" x14ac:dyDescent="0.25">
      <c r="A5408" s="125">
        <v>931243</v>
      </c>
      <c r="B5408" s="125">
        <v>2004</v>
      </c>
      <c r="C5408" s="125">
        <v>4</v>
      </c>
      <c r="D5408" s="125">
        <v>3</v>
      </c>
      <c r="E5408" s="125">
        <v>1</v>
      </c>
      <c r="F5408" s="129">
        <v>900.16800799999999</v>
      </c>
      <c r="G5408" s="129">
        <v>0</v>
      </c>
      <c r="H5408" s="129">
        <v>1113.0925</v>
      </c>
      <c r="I5408" s="129">
        <v>904.05372899999998</v>
      </c>
      <c r="J5408" s="129">
        <v>900.16800799999999</v>
      </c>
    </row>
    <row r="5409" spans="1:10" hidden="1" x14ac:dyDescent="0.25">
      <c r="A5409" s="125">
        <v>931244</v>
      </c>
      <c r="B5409" s="125">
        <v>2004</v>
      </c>
      <c r="C5409" s="125">
        <v>4</v>
      </c>
      <c r="D5409" s="125">
        <v>3</v>
      </c>
      <c r="E5409" s="125">
        <v>2</v>
      </c>
      <c r="F5409" s="125">
        <v>777.72228700000005</v>
      </c>
      <c r="G5409" s="125">
        <v>0</v>
      </c>
      <c r="H5409" s="125">
        <v>900.16800799999999</v>
      </c>
      <c r="I5409" s="125">
        <v>848.22831399999995</v>
      </c>
      <c r="J5409" s="125">
        <v>777.72228700000005</v>
      </c>
    </row>
    <row r="5410" spans="1:10" hidden="1" x14ac:dyDescent="0.25">
      <c r="A5410" s="125">
        <v>931245</v>
      </c>
      <c r="B5410" s="125">
        <v>2004</v>
      </c>
      <c r="C5410" s="125">
        <v>4</v>
      </c>
      <c r="D5410" s="125">
        <v>3</v>
      </c>
      <c r="E5410" s="125">
        <v>3</v>
      </c>
      <c r="F5410" s="125">
        <v>567.95409600000005</v>
      </c>
      <c r="G5410" s="125">
        <v>104.010791</v>
      </c>
      <c r="H5410" s="125">
        <v>777.72228700000005</v>
      </c>
      <c r="I5410" s="125">
        <v>711.38257599999997</v>
      </c>
      <c r="J5410" s="125">
        <v>671.96488699999998</v>
      </c>
    </row>
    <row r="5411" spans="1:10" hidden="1" x14ac:dyDescent="0.25">
      <c r="A5411" s="125">
        <v>931246</v>
      </c>
      <c r="B5411" s="125">
        <v>2004</v>
      </c>
      <c r="C5411" s="125">
        <v>4</v>
      </c>
      <c r="D5411" s="125">
        <v>3</v>
      </c>
      <c r="E5411" s="125">
        <v>4</v>
      </c>
      <c r="F5411" s="125">
        <v>7127.4214579999998</v>
      </c>
      <c r="G5411" s="125">
        <v>0</v>
      </c>
      <c r="H5411" s="125">
        <v>8806.4262729999991</v>
      </c>
      <c r="I5411" s="125">
        <v>7152.5794189999997</v>
      </c>
      <c r="J5411" s="125">
        <v>7127.4214579999998</v>
      </c>
    </row>
    <row r="5412" spans="1:10" x14ac:dyDescent="0.25">
      <c r="A5412" s="125">
        <v>931247</v>
      </c>
      <c r="B5412" s="125">
        <v>2004</v>
      </c>
      <c r="C5412" s="125">
        <v>4</v>
      </c>
      <c r="D5412" s="125">
        <v>4</v>
      </c>
      <c r="E5412" s="125">
        <v>1</v>
      </c>
      <c r="F5412" s="129">
        <v>872.49488899999994</v>
      </c>
      <c r="G5412" s="129">
        <v>0</v>
      </c>
      <c r="H5412" s="129">
        <v>1062.7986000000001</v>
      </c>
      <c r="I5412" s="129">
        <v>933.030891</v>
      </c>
      <c r="J5412" s="129">
        <v>872.49488899999994</v>
      </c>
    </row>
    <row r="5413" spans="1:10" hidden="1" x14ac:dyDescent="0.25">
      <c r="A5413" s="125">
        <v>931248</v>
      </c>
      <c r="B5413" s="125">
        <v>2004</v>
      </c>
      <c r="C5413" s="125">
        <v>4</v>
      </c>
      <c r="D5413" s="125">
        <v>4</v>
      </c>
      <c r="E5413" s="125">
        <v>2</v>
      </c>
      <c r="F5413" s="125">
        <v>777.04537500000004</v>
      </c>
      <c r="G5413" s="125">
        <v>0.30686000000000002</v>
      </c>
      <c r="H5413" s="125">
        <v>872.49488899999994</v>
      </c>
      <c r="I5413" s="125">
        <v>840.64882599999999</v>
      </c>
      <c r="J5413" s="125">
        <v>777.35223399999995</v>
      </c>
    </row>
    <row r="5414" spans="1:10" hidden="1" x14ac:dyDescent="0.25">
      <c r="A5414" s="125">
        <v>931249</v>
      </c>
      <c r="B5414" s="125">
        <v>2004</v>
      </c>
      <c r="C5414" s="125">
        <v>4</v>
      </c>
      <c r="D5414" s="125">
        <v>4</v>
      </c>
      <c r="E5414" s="125">
        <v>3</v>
      </c>
      <c r="F5414" s="125">
        <v>91.759992999999994</v>
      </c>
      <c r="G5414" s="125">
        <v>619.10993199999996</v>
      </c>
      <c r="H5414" s="125">
        <v>777.04537500000004</v>
      </c>
      <c r="I5414" s="125">
        <v>734.851811</v>
      </c>
      <c r="J5414" s="125">
        <v>710.86992499999997</v>
      </c>
    </row>
    <row r="5415" spans="1:10" hidden="1" x14ac:dyDescent="0.25">
      <c r="A5415" s="125">
        <v>931250</v>
      </c>
      <c r="B5415" s="125">
        <v>2004</v>
      </c>
      <c r="C5415" s="125">
        <v>4</v>
      </c>
      <c r="D5415" s="125">
        <v>4</v>
      </c>
      <c r="E5415" s="125">
        <v>4</v>
      </c>
      <c r="F5415" s="125">
        <v>460.62186000000003</v>
      </c>
      <c r="G5415" s="125">
        <v>0</v>
      </c>
      <c r="H5415" s="125">
        <v>567.95409600000005</v>
      </c>
      <c r="I5415" s="125">
        <v>498.60690099999999</v>
      </c>
      <c r="J5415" s="125">
        <v>460.62186000000003</v>
      </c>
    </row>
    <row r="5416" spans="1:10" x14ac:dyDescent="0.25">
      <c r="A5416" s="125">
        <v>931251</v>
      </c>
      <c r="B5416" s="125">
        <v>2004</v>
      </c>
      <c r="C5416" s="125">
        <v>4</v>
      </c>
      <c r="D5416" s="125">
        <v>5</v>
      </c>
      <c r="E5416" s="125">
        <v>1</v>
      </c>
      <c r="F5416" s="129">
        <v>100.504524</v>
      </c>
      <c r="G5416" s="129">
        <v>0</v>
      </c>
      <c r="H5416" s="129">
        <v>123.9954</v>
      </c>
      <c r="I5416" s="129">
        <v>116.60527399999999</v>
      </c>
      <c r="J5416" s="129">
        <v>100.504524</v>
      </c>
    </row>
    <row r="5417" spans="1:10" hidden="1" x14ac:dyDescent="0.25">
      <c r="A5417" s="125">
        <v>931252</v>
      </c>
      <c r="B5417" s="125">
        <v>2004</v>
      </c>
      <c r="C5417" s="125">
        <v>4</v>
      </c>
      <c r="D5417" s="125">
        <v>5</v>
      </c>
      <c r="E5417" s="125">
        <v>2</v>
      </c>
      <c r="F5417" s="125">
        <v>92.948069000000004</v>
      </c>
      <c r="G5417" s="125">
        <v>0</v>
      </c>
      <c r="H5417" s="125">
        <v>100.504524</v>
      </c>
      <c r="I5417" s="125">
        <v>98.755745000000005</v>
      </c>
      <c r="J5417" s="125">
        <v>92.948069000000004</v>
      </c>
    </row>
    <row r="5418" spans="1:10" hidden="1" x14ac:dyDescent="0.25">
      <c r="A5418" s="125">
        <v>931253</v>
      </c>
      <c r="B5418" s="125">
        <v>2004</v>
      </c>
      <c r="C5418" s="125">
        <v>4</v>
      </c>
      <c r="D5418" s="125">
        <v>5</v>
      </c>
      <c r="E5418" s="125">
        <v>3</v>
      </c>
      <c r="F5418" s="125">
        <v>0</v>
      </c>
      <c r="G5418" s="125">
        <v>83.023551999999995</v>
      </c>
      <c r="H5418" s="125">
        <v>92.948069000000004</v>
      </c>
      <c r="I5418" s="125">
        <v>90.531419</v>
      </c>
      <c r="J5418" s="125">
        <v>83.023551999999995</v>
      </c>
    </row>
    <row r="5419" spans="1:10" hidden="1" x14ac:dyDescent="0.25">
      <c r="A5419" s="125">
        <v>931254</v>
      </c>
      <c r="B5419" s="125">
        <v>2004</v>
      </c>
      <c r="C5419" s="125">
        <v>4</v>
      </c>
      <c r="D5419" s="125">
        <v>5</v>
      </c>
      <c r="E5419" s="125">
        <v>4</v>
      </c>
      <c r="F5419" s="125">
        <v>75.487337999999994</v>
      </c>
      <c r="G5419" s="125">
        <v>0</v>
      </c>
      <c r="H5419" s="125">
        <v>91.759992999999994</v>
      </c>
      <c r="I5419" s="125">
        <v>86.291096999999993</v>
      </c>
      <c r="J5419" s="125">
        <v>75.487337999999994</v>
      </c>
    </row>
    <row r="5420" spans="1:10" x14ac:dyDescent="0.25">
      <c r="A5420" s="125">
        <v>931255</v>
      </c>
      <c r="B5420" s="125">
        <v>2004</v>
      </c>
      <c r="C5420" s="125">
        <v>5</v>
      </c>
      <c r="D5420" s="125">
        <v>2</v>
      </c>
      <c r="E5420" s="125">
        <v>1</v>
      </c>
      <c r="F5420" s="129">
        <v>6455.8163199999999</v>
      </c>
      <c r="G5420" s="129">
        <v>0</v>
      </c>
      <c r="H5420" s="129">
        <v>8704.5</v>
      </c>
      <c r="I5420" s="129">
        <v>6461.3503499999997</v>
      </c>
      <c r="J5420" s="129">
        <v>6455.8163199999999</v>
      </c>
    </row>
    <row r="5421" spans="1:10" hidden="1" x14ac:dyDescent="0.25">
      <c r="A5421" s="125">
        <v>931256</v>
      </c>
      <c r="B5421" s="125">
        <v>2004</v>
      </c>
      <c r="C5421" s="125">
        <v>5</v>
      </c>
      <c r="D5421" s="125">
        <v>2</v>
      </c>
      <c r="E5421" s="125">
        <v>2</v>
      </c>
      <c r="F5421" s="125">
        <v>5918.3841940000002</v>
      </c>
      <c r="G5421" s="125">
        <v>0</v>
      </c>
      <c r="H5421" s="125">
        <v>6455.8163199999999</v>
      </c>
      <c r="I5421" s="125">
        <v>5929.0217089999996</v>
      </c>
      <c r="J5421" s="125">
        <v>5918.3841940000002</v>
      </c>
    </row>
    <row r="5422" spans="1:10" hidden="1" x14ac:dyDescent="0.25">
      <c r="A5422" s="125">
        <v>931257</v>
      </c>
      <c r="B5422" s="125">
        <v>2004</v>
      </c>
      <c r="C5422" s="125">
        <v>5</v>
      </c>
      <c r="D5422" s="125">
        <v>2</v>
      </c>
      <c r="E5422" s="125">
        <v>3</v>
      </c>
      <c r="F5422" s="125">
        <v>5068.794073</v>
      </c>
      <c r="G5422" s="125">
        <v>115.305044</v>
      </c>
      <c r="H5422" s="125">
        <v>5918.3841940000002</v>
      </c>
      <c r="I5422" s="125">
        <v>5208.769929</v>
      </c>
      <c r="J5422" s="125">
        <v>5184.0991160000003</v>
      </c>
    </row>
    <row r="5423" spans="1:10" hidden="1" x14ac:dyDescent="0.25">
      <c r="A5423" s="125">
        <v>931258</v>
      </c>
      <c r="B5423" s="125">
        <v>2004</v>
      </c>
      <c r="C5423" s="125">
        <v>5</v>
      </c>
      <c r="D5423" s="125">
        <v>2</v>
      </c>
      <c r="E5423" s="125">
        <v>4</v>
      </c>
      <c r="F5423" s="125">
        <v>6456.0578269999996</v>
      </c>
      <c r="G5423" s="125">
        <v>0</v>
      </c>
      <c r="H5423" s="125">
        <v>8704.5</v>
      </c>
      <c r="I5423" s="125">
        <v>6461.3503499999997</v>
      </c>
      <c r="J5423" s="125">
        <v>6456.0578269999996</v>
      </c>
    </row>
    <row r="5424" spans="1:10" x14ac:dyDescent="0.25">
      <c r="A5424" s="125">
        <v>931259</v>
      </c>
      <c r="B5424" s="125">
        <v>2004</v>
      </c>
      <c r="C5424" s="125">
        <v>5</v>
      </c>
      <c r="D5424" s="125">
        <v>3</v>
      </c>
      <c r="E5424" s="125">
        <v>1</v>
      </c>
      <c r="F5424" s="129">
        <v>120.81830600000001</v>
      </c>
      <c r="G5424" s="129">
        <v>0</v>
      </c>
      <c r="H5424" s="129">
        <v>149.3965</v>
      </c>
      <c r="I5424" s="129">
        <v>121.339837</v>
      </c>
      <c r="J5424" s="129">
        <v>120.81830600000001</v>
      </c>
    </row>
    <row r="5425" spans="1:10" hidden="1" x14ac:dyDescent="0.25">
      <c r="A5425" s="125">
        <v>931260</v>
      </c>
      <c r="B5425" s="125">
        <v>2004</v>
      </c>
      <c r="C5425" s="125">
        <v>5</v>
      </c>
      <c r="D5425" s="125">
        <v>3</v>
      </c>
      <c r="E5425" s="125">
        <v>2</v>
      </c>
      <c r="F5425" s="125">
        <v>104.38394599999999</v>
      </c>
      <c r="G5425" s="125">
        <v>0</v>
      </c>
      <c r="H5425" s="125">
        <v>120.81830600000001</v>
      </c>
      <c r="I5425" s="125">
        <v>113.847089</v>
      </c>
      <c r="J5425" s="125">
        <v>104.38394599999999</v>
      </c>
    </row>
    <row r="5426" spans="1:10" hidden="1" x14ac:dyDescent="0.25">
      <c r="A5426" s="125">
        <v>931261</v>
      </c>
      <c r="B5426" s="125">
        <v>2004</v>
      </c>
      <c r="C5426" s="125">
        <v>5</v>
      </c>
      <c r="D5426" s="125">
        <v>3</v>
      </c>
      <c r="E5426" s="125">
        <v>3</v>
      </c>
      <c r="F5426" s="125">
        <v>76.448982999999998</v>
      </c>
      <c r="G5426" s="125">
        <v>14.000285</v>
      </c>
      <c r="H5426" s="125">
        <v>104.38394599999999</v>
      </c>
      <c r="I5426" s="125">
        <v>95.479996</v>
      </c>
      <c r="J5426" s="125">
        <v>90.449268000000004</v>
      </c>
    </row>
    <row r="5427" spans="1:10" hidden="1" x14ac:dyDescent="0.25">
      <c r="A5427" s="125">
        <v>931262</v>
      </c>
      <c r="B5427" s="125">
        <v>2004</v>
      </c>
      <c r="C5427" s="125">
        <v>5</v>
      </c>
      <c r="D5427" s="125">
        <v>3</v>
      </c>
      <c r="E5427" s="125">
        <v>4</v>
      </c>
      <c r="F5427" s="125">
        <v>4102.3941519999998</v>
      </c>
      <c r="G5427" s="125">
        <v>0</v>
      </c>
      <c r="H5427" s="125">
        <v>5068.794073</v>
      </c>
      <c r="I5427" s="125">
        <v>4116.874546</v>
      </c>
      <c r="J5427" s="125">
        <v>4102.3941519999998</v>
      </c>
    </row>
    <row r="5428" spans="1:10" x14ac:dyDescent="0.25">
      <c r="A5428" s="125">
        <v>931263</v>
      </c>
      <c r="B5428" s="125">
        <v>2004</v>
      </c>
      <c r="C5428" s="125">
        <v>5</v>
      </c>
      <c r="D5428" s="125">
        <v>4</v>
      </c>
      <c r="E5428" s="125">
        <v>1</v>
      </c>
      <c r="F5428" s="129">
        <v>145.185787</v>
      </c>
      <c r="G5428" s="129">
        <v>0</v>
      </c>
      <c r="H5428" s="129">
        <v>176.85290000000001</v>
      </c>
      <c r="I5428" s="129">
        <v>155.25916100000001</v>
      </c>
      <c r="J5428" s="129">
        <v>145.185787</v>
      </c>
    </row>
    <row r="5429" spans="1:10" hidden="1" x14ac:dyDescent="0.25">
      <c r="A5429" s="125">
        <v>931264</v>
      </c>
      <c r="B5429" s="125">
        <v>2004</v>
      </c>
      <c r="C5429" s="125">
        <v>5</v>
      </c>
      <c r="D5429" s="125">
        <v>4</v>
      </c>
      <c r="E5429" s="125">
        <v>2</v>
      </c>
      <c r="F5429" s="125">
        <v>129.30269899999999</v>
      </c>
      <c r="G5429" s="125">
        <v>5.1062000000000003E-2</v>
      </c>
      <c r="H5429" s="125">
        <v>145.185787</v>
      </c>
      <c r="I5429" s="125">
        <v>139.886506</v>
      </c>
      <c r="J5429" s="125">
        <v>129.35376199999999</v>
      </c>
    </row>
    <row r="5430" spans="1:10" hidden="1" x14ac:dyDescent="0.25">
      <c r="A5430" s="125">
        <v>931265</v>
      </c>
      <c r="B5430" s="125">
        <v>2004</v>
      </c>
      <c r="C5430" s="125">
        <v>5</v>
      </c>
      <c r="D5430" s="125">
        <v>4</v>
      </c>
      <c r="E5430" s="125">
        <v>3</v>
      </c>
      <c r="F5430" s="125">
        <v>15.26914</v>
      </c>
      <c r="G5430" s="125">
        <v>103.021764</v>
      </c>
      <c r="H5430" s="125">
        <v>129.30269899999999</v>
      </c>
      <c r="I5430" s="125">
        <v>122.28156300000001</v>
      </c>
      <c r="J5430" s="125">
        <v>118.290905</v>
      </c>
    </row>
    <row r="5431" spans="1:10" hidden="1" x14ac:dyDescent="0.25">
      <c r="A5431" s="125">
        <v>931266</v>
      </c>
      <c r="B5431" s="125">
        <v>2004</v>
      </c>
      <c r="C5431" s="125">
        <v>5</v>
      </c>
      <c r="D5431" s="125">
        <v>4</v>
      </c>
      <c r="E5431" s="125">
        <v>4</v>
      </c>
      <c r="F5431" s="125">
        <v>62.001618000000001</v>
      </c>
      <c r="G5431" s="125">
        <v>0</v>
      </c>
      <c r="H5431" s="125">
        <v>76.448982999999998</v>
      </c>
      <c r="I5431" s="125">
        <v>67.114562000000006</v>
      </c>
      <c r="J5431" s="125">
        <v>62.001618000000001</v>
      </c>
    </row>
    <row r="5432" spans="1:10" x14ac:dyDescent="0.25">
      <c r="A5432" s="125">
        <v>931267</v>
      </c>
      <c r="B5432" s="125">
        <v>2004</v>
      </c>
      <c r="C5432" s="125">
        <v>5</v>
      </c>
      <c r="D5432" s="125">
        <v>5</v>
      </c>
      <c r="E5432" s="125">
        <v>1</v>
      </c>
      <c r="F5432" s="129">
        <v>36.326317000000003</v>
      </c>
      <c r="G5432" s="129">
        <v>0</v>
      </c>
      <c r="H5432" s="129">
        <v>44.816850000000002</v>
      </c>
      <c r="I5432" s="129">
        <v>42.145766000000002</v>
      </c>
      <c r="J5432" s="129">
        <v>36.326317000000003</v>
      </c>
    </row>
    <row r="5433" spans="1:10" hidden="1" x14ac:dyDescent="0.25">
      <c r="A5433" s="125">
        <v>931268</v>
      </c>
      <c r="B5433" s="125">
        <v>2004</v>
      </c>
      <c r="C5433" s="125">
        <v>5</v>
      </c>
      <c r="D5433" s="125">
        <v>5</v>
      </c>
      <c r="E5433" s="125">
        <v>2</v>
      </c>
      <c r="F5433" s="125">
        <v>33.595114000000002</v>
      </c>
      <c r="G5433" s="125">
        <v>0</v>
      </c>
      <c r="H5433" s="125">
        <v>36.326317000000003</v>
      </c>
      <c r="I5433" s="125">
        <v>35.694239000000003</v>
      </c>
      <c r="J5433" s="125">
        <v>33.595114000000002</v>
      </c>
    </row>
    <row r="5434" spans="1:10" hidden="1" x14ac:dyDescent="0.25">
      <c r="A5434" s="125">
        <v>931269</v>
      </c>
      <c r="B5434" s="125">
        <v>2004</v>
      </c>
      <c r="C5434" s="125">
        <v>5</v>
      </c>
      <c r="D5434" s="125">
        <v>5</v>
      </c>
      <c r="E5434" s="125">
        <v>3</v>
      </c>
      <c r="F5434" s="125">
        <v>0</v>
      </c>
      <c r="G5434" s="125">
        <v>30.008001</v>
      </c>
      <c r="H5434" s="125">
        <v>33.595114000000002</v>
      </c>
      <c r="I5434" s="125">
        <v>32.721640999999998</v>
      </c>
      <c r="J5434" s="125">
        <v>30.008001</v>
      </c>
    </row>
    <row r="5435" spans="1:10" hidden="1" x14ac:dyDescent="0.25">
      <c r="A5435" s="125">
        <v>931270</v>
      </c>
      <c r="B5435" s="125">
        <v>2004</v>
      </c>
      <c r="C5435" s="125">
        <v>5</v>
      </c>
      <c r="D5435" s="125">
        <v>5</v>
      </c>
      <c r="E5435" s="125">
        <v>4</v>
      </c>
      <c r="F5435" s="125">
        <v>12.561321</v>
      </c>
      <c r="G5435" s="125">
        <v>0</v>
      </c>
      <c r="H5435" s="125">
        <v>15.26914</v>
      </c>
      <c r="I5435" s="125">
        <v>14.359099000000001</v>
      </c>
      <c r="J5435" s="125">
        <v>12.561321</v>
      </c>
    </row>
    <row r="5436" spans="1:10" x14ac:dyDescent="0.25">
      <c r="A5436" s="125">
        <v>931271</v>
      </c>
      <c r="B5436" s="125">
        <v>2004</v>
      </c>
      <c r="C5436" s="125">
        <v>6</v>
      </c>
      <c r="D5436" s="125">
        <v>2</v>
      </c>
      <c r="E5436" s="125">
        <v>1</v>
      </c>
      <c r="F5436" s="129">
        <v>6455.8163199999999</v>
      </c>
      <c r="G5436" s="129">
        <v>0</v>
      </c>
      <c r="H5436" s="129">
        <v>8704.5</v>
      </c>
      <c r="I5436" s="129">
        <v>6461.3503499999997</v>
      </c>
      <c r="J5436" s="129">
        <v>6455.8163199999999</v>
      </c>
    </row>
    <row r="5437" spans="1:10" hidden="1" x14ac:dyDescent="0.25">
      <c r="A5437" s="125">
        <v>931272</v>
      </c>
      <c r="B5437" s="125">
        <v>2004</v>
      </c>
      <c r="C5437" s="125">
        <v>6</v>
      </c>
      <c r="D5437" s="125">
        <v>2</v>
      </c>
      <c r="E5437" s="125">
        <v>2</v>
      </c>
      <c r="F5437" s="125">
        <v>5918.3841940000002</v>
      </c>
      <c r="G5437" s="125">
        <v>0</v>
      </c>
      <c r="H5437" s="125">
        <v>6455.8163199999999</v>
      </c>
      <c r="I5437" s="125">
        <v>5929.0217089999996</v>
      </c>
      <c r="J5437" s="125">
        <v>5918.3841940000002</v>
      </c>
    </row>
    <row r="5438" spans="1:10" hidden="1" x14ac:dyDescent="0.25">
      <c r="A5438" s="125">
        <v>931273</v>
      </c>
      <c r="B5438" s="125">
        <v>2004</v>
      </c>
      <c r="C5438" s="125">
        <v>6</v>
      </c>
      <c r="D5438" s="125">
        <v>2</v>
      </c>
      <c r="E5438" s="125">
        <v>3</v>
      </c>
      <c r="F5438" s="125">
        <v>5068.794073</v>
      </c>
      <c r="G5438" s="125">
        <v>115.305044</v>
      </c>
      <c r="H5438" s="125">
        <v>5918.3841940000002</v>
      </c>
      <c r="I5438" s="125">
        <v>5208.769929</v>
      </c>
      <c r="J5438" s="125">
        <v>5184.0991160000003</v>
      </c>
    </row>
    <row r="5439" spans="1:10" hidden="1" x14ac:dyDescent="0.25">
      <c r="A5439" s="125">
        <v>931274</v>
      </c>
      <c r="B5439" s="125">
        <v>2004</v>
      </c>
      <c r="C5439" s="125">
        <v>6</v>
      </c>
      <c r="D5439" s="125">
        <v>2</v>
      </c>
      <c r="E5439" s="125">
        <v>4</v>
      </c>
      <c r="F5439" s="125">
        <v>6456.0578269999996</v>
      </c>
      <c r="G5439" s="125">
        <v>0</v>
      </c>
      <c r="H5439" s="125">
        <v>8704.5</v>
      </c>
      <c r="I5439" s="125">
        <v>6461.3503499999997</v>
      </c>
      <c r="J5439" s="125">
        <v>6456.0578269999996</v>
      </c>
    </row>
    <row r="5440" spans="1:10" hidden="1" x14ac:dyDescent="0.25">
      <c r="A5440" s="125">
        <v>931275</v>
      </c>
      <c r="B5440" s="125">
        <v>2004</v>
      </c>
      <c r="C5440" s="125">
        <v>6</v>
      </c>
      <c r="D5440" s="125">
        <v>3</v>
      </c>
      <c r="E5440" s="125">
        <v>4</v>
      </c>
      <c r="F5440" s="125">
        <v>4102.3941519999998</v>
      </c>
      <c r="G5440" s="125">
        <v>0</v>
      </c>
      <c r="H5440" s="125">
        <v>5068.794073</v>
      </c>
      <c r="I5440" s="125">
        <v>4116.874546</v>
      </c>
      <c r="J5440" s="125">
        <v>4102.3941519999998</v>
      </c>
    </row>
    <row r="5441" spans="1:10" x14ac:dyDescent="0.25">
      <c r="A5441" s="125">
        <v>931276</v>
      </c>
      <c r="B5441" s="125">
        <v>2004</v>
      </c>
      <c r="C5441" s="125">
        <v>7</v>
      </c>
      <c r="D5441" s="125">
        <v>2</v>
      </c>
      <c r="E5441" s="125">
        <v>1</v>
      </c>
      <c r="F5441" s="129">
        <v>4386.3320750000003</v>
      </c>
      <c r="G5441" s="129">
        <v>0</v>
      </c>
      <c r="H5441" s="129">
        <v>5924.9904999999999</v>
      </c>
      <c r="I5441" s="129">
        <v>4398.1204479999997</v>
      </c>
      <c r="J5441" s="129">
        <v>4386.3320750000003</v>
      </c>
    </row>
    <row r="5442" spans="1:10" hidden="1" x14ac:dyDescent="0.25">
      <c r="A5442" s="125">
        <v>931277</v>
      </c>
      <c r="B5442" s="125">
        <v>2004</v>
      </c>
      <c r="C5442" s="125">
        <v>7</v>
      </c>
      <c r="D5442" s="125">
        <v>2</v>
      </c>
      <c r="E5442" s="125">
        <v>2</v>
      </c>
      <c r="F5442" s="125">
        <v>4004.9873459999999</v>
      </c>
      <c r="G5442" s="125">
        <v>0</v>
      </c>
      <c r="H5442" s="125">
        <v>4386.3320750000003</v>
      </c>
      <c r="I5442" s="125">
        <v>4028.4073779999999</v>
      </c>
      <c r="J5442" s="125">
        <v>4004.9873459999999</v>
      </c>
    </row>
    <row r="5443" spans="1:10" hidden="1" x14ac:dyDescent="0.25">
      <c r="A5443" s="125">
        <v>931278</v>
      </c>
      <c r="B5443" s="125">
        <v>2004</v>
      </c>
      <c r="C5443" s="125">
        <v>7</v>
      </c>
      <c r="D5443" s="125">
        <v>2</v>
      </c>
      <c r="E5443" s="125">
        <v>3</v>
      </c>
      <c r="F5443" s="125">
        <v>3437.361903</v>
      </c>
      <c r="G5443" s="125">
        <v>41.924143999999998</v>
      </c>
      <c r="H5443" s="125">
        <v>4004.9873459999999</v>
      </c>
      <c r="I5443" s="125">
        <v>3524.7893629999999</v>
      </c>
      <c r="J5443" s="125">
        <v>3479.2860479999999</v>
      </c>
    </row>
    <row r="5444" spans="1:10" hidden="1" x14ac:dyDescent="0.25">
      <c r="A5444" s="125">
        <v>931279</v>
      </c>
      <c r="B5444" s="125">
        <v>2004</v>
      </c>
      <c r="C5444" s="125">
        <v>7</v>
      </c>
      <c r="D5444" s="125">
        <v>2</v>
      </c>
      <c r="E5444" s="125">
        <v>4</v>
      </c>
      <c r="F5444" s="125">
        <v>4389.1658189999998</v>
      </c>
      <c r="G5444" s="125">
        <v>0</v>
      </c>
      <c r="H5444" s="125">
        <v>5924.9904999999999</v>
      </c>
      <c r="I5444" s="125">
        <v>4398.1204479999997</v>
      </c>
      <c r="J5444" s="125">
        <v>4389.1658189999998</v>
      </c>
    </row>
    <row r="5445" spans="1:10" x14ac:dyDescent="0.25">
      <c r="A5445" s="125">
        <v>931280</v>
      </c>
      <c r="B5445" s="125">
        <v>2004</v>
      </c>
      <c r="C5445" s="125">
        <v>7</v>
      </c>
      <c r="D5445" s="125">
        <v>3</v>
      </c>
      <c r="E5445" s="125">
        <v>1</v>
      </c>
      <c r="F5445" s="129">
        <v>74849.715333999993</v>
      </c>
      <c r="G5445" s="129">
        <v>0</v>
      </c>
      <c r="H5445" s="129">
        <v>97303.5766</v>
      </c>
      <c r="I5445" s="129">
        <v>79029.964915000004</v>
      </c>
      <c r="J5445" s="129">
        <v>74849.715333999993</v>
      </c>
    </row>
    <row r="5446" spans="1:10" hidden="1" x14ac:dyDescent="0.25">
      <c r="A5446" s="125">
        <v>931281</v>
      </c>
      <c r="B5446" s="125">
        <v>2004</v>
      </c>
      <c r="C5446" s="125">
        <v>7</v>
      </c>
      <c r="D5446" s="125">
        <v>3</v>
      </c>
      <c r="E5446" s="125">
        <v>2</v>
      </c>
      <c r="F5446" s="125">
        <v>66297.945420999997</v>
      </c>
      <c r="G5446" s="125">
        <v>1.4665429999999999</v>
      </c>
      <c r="H5446" s="125">
        <v>74849.715333999993</v>
      </c>
      <c r="I5446" s="125">
        <v>70530.886759000001</v>
      </c>
      <c r="J5446" s="125">
        <v>66299.411963999999</v>
      </c>
    </row>
    <row r="5447" spans="1:10" hidden="1" x14ac:dyDescent="0.25">
      <c r="A5447" s="125">
        <v>931282</v>
      </c>
      <c r="B5447" s="125">
        <v>2004</v>
      </c>
      <c r="C5447" s="125">
        <v>7</v>
      </c>
      <c r="D5447" s="125">
        <v>3</v>
      </c>
      <c r="E5447" s="125">
        <v>3</v>
      </c>
      <c r="F5447" s="125">
        <v>51321.975062999998</v>
      </c>
      <c r="G5447" s="125">
        <v>4737.014314</v>
      </c>
      <c r="H5447" s="125">
        <v>66297.945420999997</v>
      </c>
      <c r="I5447" s="125">
        <v>60642.730677</v>
      </c>
      <c r="J5447" s="125">
        <v>56058.989375999998</v>
      </c>
    </row>
    <row r="5448" spans="1:10" hidden="1" x14ac:dyDescent="0.25">
      <c r="A5448" s="125">
        <v>931283</v>
      </c>
      <c r="B5448" s="125">
        <v>2004</v>
      </c>
      <c r="C5448" s="125">
        <v>7</v>
      </c>
      <c r="D5448" s="125">
        <v>3</v>
      </c>
      <c r="E5448" s="125">
        <v>4</v>
      </c>
      <c r="F5448" s="125">
        <v>2613.0435349999998</v>
      </c>
      <c r="G5448" s="125">
        <v>0</v>
      </c>
      <c r="H5448" s="125">
        <v>3437.361903</v>
      </c>
      <c r="I5448" s="125">
        <v>2791.8253380000001</v>
      </c>
      <c r="J5448" s="125">
        <v>2613.0435349999998</v>
      </c>
    </row>
    <row r="5449" spans="1:10" x14ac:dyDescent="0.25">
      <c r="A5449" s="125">
        <v>931284</v>
      </c>
      <c r="B5449" s="125">
        <v>2004</v>
      </c>
      <c r="C5449" s="125">
        <v>7</v>
      </c>
      <c r="D5449" s="125">
        <v>4</v>
      </c>
      <c r="E5449" s="125">
        <v>1</v>
      </c>
      <c r="F5449" s="129">
        <v>20692.375090000001</v>
      </c>
      <c r="G5449" s="129">
        <v>0</v>
      </c>
      <c r="H5449" s="129">
        <v>23986.868450000002</v>
      </c>
      <c r="I5449" s="129">
        <v>21058.071811999998</v>
      </c>
      <c r="J5449" s="129">
        <v>20692.375090000001</v>
      </c>
    </row>
    <row r="5450" spans="1:10" hidden="1" x14ac:dyDescent="0.25">
      <c r="A5450" s="125">
        <v>931285</v>
      </c>
      <c r="B5450" s="125">
        <v>2004</v>
      </c>
      <c r="C5450" s="125">
        <v>7</v>
      </c>
      <c r="D5450" s="125">
        <v>4</v>
      </c>
      <c r="E5450" s="125">
        <v>2</v>
      </c>
      <c r="F5450" s="125">
        <v>14300.215794</v>
      </c>
      <c r="G5450" s="125">
        <v>2.1844060000000001</v>
      </c>
      <c r="H5450" s="125">
        <v>20692.375090000001</v>
      </c>
      <c r="I5450" s="125">
        <v>19937.103399</v>
      </c>
      <c r="J5450" s="125">
        <v>14302.4002</v>
      </c>
    </row>
    <row r="5451" spans="1:10" hidden="1" x14ac:dyDescent="0.25">
      <c r="A5451" s="125">
        <v>931286</v>
      </c>
      <c r="B5451" s="125">
        <v>2004</v>
      </c>
      <c r="C5451" s="125">
        <v>7</v>
      </c>
      <c r="D5451" s="125">
        <v>4</v>
      </c>
      <c r="E5451" s="125">
        <v>3</v>
      </c>
      <c r="F5451" s="125">
        <v>3153.6871919999999</v>
      </c>
      <c r="G5451" s="125">
        <v>9756.0786420000004</v>
      </c>
      <c r="H5451" s="125">
        <v>14300.215794</v>
      </c>
      <c r="I5451" s="125">
        <v>13523.714076</v>
      </c>
      <c r="J5451" s="125">
        <v>12909.765834</v>
      </c>
    </row>
    <row r="5452" spans="1:10" hidden="1" x14ac:dyDescent="0.25">
      <c r="A5452" s="125">
        <v>931287</v>
      </c>
      <c r="B5452" s="125">
        <v>2004</v>
      </c>
      <c r="C5452" s="125">
        <v>7</v>
      </c>
      <c r="D5452" s="125">
        <v>4</v>
      </c>
      <c r="E5452" s="125">
        <v>4</v>
      </c>
      <c r="F5452" s="125">
        <v>44161.844710999998</v>
      </c>
      <c r="G5452" s="125">
        <v>0</v>
      </c>
      <c r="H5452" s="125">
        <v>51321.975062999998</v>
      </c>
      <c r="I5452" s="125">
        <v>45055.561908000003</v>
      </c>
      <c r="J5452" s="125">
        <v>44161.844710999998</v>
      </c>
    </row>
    <row r="5453" spans="1:10" x14ac:dyDescent="0.25">
      <c r="A5453" s="125">
        <v>931288</v>
      </c>
      <c r="B5453" s="125">
        <v>2004</v>
      </c>
      <c r="C5453" s="125">
        <v>7</v>
      </c>
      <c r="D5453" s="125">
        <v>5</v>
      </c>
      <c r="E5453" s="125">
        <v>1</v>
      </c>
      <c r="F5453" s="129">
        <v>9544.4645560000008</v>
      </c>
      <c r="G5453" s="129">
        <v>0</v>
      </c>
      <c r="H5453" s="129">
        <v>10149.6109</v>
      </c>
      <c r="I5453" s="129">
        <v>9544.6940900000009</v>
      </c>
      <c r="J5453" s="129">
        <v>9544.4645560000008</v>
      </c>
    </row>
    <row r="5454" spans="1:10" hidden="1" x14ac:dyDescent="0.25">
      <c r="A5454" s="125">
        <v>931289</v>
      </c>
      <c r="B5454" s="125">
        <v>2004</v>
      </c>
      <c r="C5454" s="125">
        <v>7</v>
      </c>
      <c r="D5454" s="125">
        <v>5</v>
      </c>
      <c r="E5454" s="125">
        <v>2</v>
      </c>
      <c r="F5454" s="125">
        <v>8876.8931520000006</v>
      </c>
      <c r="G5454" s="125">
        <v>0</v>
      </c>
      <c r="H5454" s="125">
        <v>9544.4645560000008</v>
      </c>
      <c r="I5454" s="125">
        <v>9378.3908730000003</v>
      </c>
      <c r="J5454" s="125">
        <v>8876.8931520000006</v>
      </c>
    </row>
    <row r="5455" spans="1:10" hidden="1" x14ac:dyDescent="0.25">
      <c r="A5455" s="125">
        <v>931290</v>
      </c>
      <c r="B5455" s="125">
        <v>2004</v>
      </c>
      <c r="C5455" s="125">
        <v>7</v>
      </c>
      <c r="D5455" s="125">
        <v>5</v>
      </c>
      <c r="E5455" s="125">
        <v>3</v>
      </c>
      <c r="F5455" s="125">
        <v>0</v>
      </c>
      <c r="G5455" s="125">
        <v>8153.9177209999998</v>
      </c>
      <c r="H5455" s="125">
        <v>8876.8931520000006</v>
      </c>
      <c r="I5455" s="125">
        <v>8646.0939299999991</v>
      </c>
      <c r="J5455" s="125">
        <v>8153.9177209999998</v>
      </c>
    </row>
    <row r="5456" spans="1:10" hidden="1" x14ac:dyDescent="0.25">
      <c r="A5456" s="125">
        <v>931291</v>
      </c>
      <c r="B5456" s="125">
        <v>2004</v>
      </c>
      <c r="C5456" s="125">
        <v>7</v>
      </c>
      <c r="D5456" s="125">
        <v>5</v>
      </c>
      <c r="E5456" s="125">
        <v>4</v>
      </c>
      <c r="F5456" s="125">
        <v>2965.6619949999999</v>
      </c>
      <c r="G5456" s="125">
        <v>0</v>
      </c>
      <c r="H5456" s="125">
        <v>3153.6871919999999</v>
      </c>
      <c r="I5456" s="125">
        <v>2965.7274349999998</v>
      </c>
      <c r="J5456" s="125">
        <v>2965.6619949999999</v>
      </c>
    </row>
    <row r="5457" spans="1:10" x14ac:dyDescent="0.25">
      <c r="A5457" s="125">
        <v>931292</v>
      </c>
      <c r="B5457" s="125">
        <v>2004</v>
      </c>
      <c r="C5457" s="125">
        <v>8</v>
      </c>
      <c r="D5457" s="125">
        <v>2</v>
      </c>
      <c r="E5457" s="125">
        <v>1</v>
      </c>
      <c r="F5457" s="129">
        <v>85.886222000000004</v>
      </c>
      <c r="G5457" s="129">
        <v>0</v>
      </c>
      <c r="H5457" s="129">
        <v>116.0138</v>
      </c>
      <c r="I5457" s="129">
        <v>86.117044000000007</v>
      </c>
      <c r="J5457" s="129">
        <v>85.886222000000004</v>
      </c>
    </row>
    <row r="5458" spans="1:10" hidden="1" x14ac:dyDescent="0.25">
      <c r="A5458" s="125">
        <v>931293</v>
      </c>
      <c r="B5458" s="125">
        <v>2004</v>
      </c>
      <c r="C5458" s="125">
        <v>8</v>
      </c>
      <c r="D5458" s="125">
        <v>2</v>
      </c>
      <c r="E5458" s="125">
        <v>2</v>
      </c>
      <c r="F5458" s="125">
        <v>78.419332999999995</v>
      </c>
      <c r="G5458" s="125">
        <v>0</v>
      </c>
      <c r="H5458" s="125">
        <v>85.886222000000004</v>
      </c>
      <c r="I5458" s="125">
        <v>78.877906999999993</v>
      </c>
      <c r="J5458" s="125">
        <v>78.419332999999995</v>
      </c>
    </row>
    <row r="5459" spans="1:10" hidden="1" x14ac:dyDescent="0.25">
      <c r="A5459" s="125">
        <v>931294</v>
      </c>
      <c r="B5459" s="125">
        <v>2004</v>
      </c>
      <c r="C5459" s="125">
        <v>8</v>
      </c>
      <c r="D5459" s="125">
        <v>2</v>
      </c>
      <c r="E5459" s="125">
        <v>3</v>
      </c>
      <c r="F5459" s="125">
        <v>67.304987999999994</v>
      </c>
      <c r="G5459" s="125">
        <v>0.82089199999999996</v>
      </c>
      <c r="H5459" s="125">
        <v>78.419332999999995</v>
      </c>
      <c r="I5459" s="125">
        <v>69.016855000000007</v>
      </c>
      <c r="J5459" s="125">
        <v>68.125881000000007</v>
      </c>
    </row>
    <row r="5460" spans="1:10" hidden="1" x14ac:dyDescent="0.25">
      <c r="A5460" s="125">
        <v>931295</v>
      </c>
      <c r="B5460" s="125">
        <v>2004</v>
      </c>
      <c r="C5460" s="125">
        <v>8</v>
      </c>
      <c r="D5460" s="125">
        <v>2</v>
      </c>
      <c r="E5460" s="125">
        <v>4</v>
      </c>
      <c r="F5460" s="125">
        <v>85.941708000000006</v>
      </c>
      <c r="G5460" s="125">
        <v>0</v>
      </c>
      <c r="H5460" s="125">
        <v>116.0138</v>
      </c>
      <c r="I5460" s="125">
        <v>86.117044000000007</v>
      </c>
      <c r="J5460" s="125">
        <v>85.941708000000006</v>
      </c>
    </row>
    <row r="5461" spans="1:10" x14ac:dyDescent="0.25">
      <c r="A5461" s="125">
        <v>931296</v>
      </c>
      <c r="B5461" s="125">
        <v>2004</v>
      </c>
      <c r="C5461" s="125">
        <v>8</v>
      </c>
      <c r="D5461" s="125">
        <v>3</v>
      </c>
      <c r="E5461" s="125">
        <v>1</v>
      </c>
      <c r="F5461" s="129">
        <v>719.77471500000001</v>
      </c>
      <c r="G5461" s="129">
        <v>0</v>
      </c>
      <c r="H5461" s="129">
        <v>935.697</v>
      </c>
      <c r="I5461" s="129">
        <v>759.97310300000004</v>
      </c>
      <c r="J5461" s="129">
        <v>719.77471500000001</v>
      </c>
    </row>
    <row r="5462" spans="1:10" hidden="1" x14ac:dyDescent="0.25">
      <c r="A5462" s="125">
        <v>931297</v>
      </c>
      <c r="B5462" s="125">
        <v>2004</v>
      </c>
      <c r="C5462" s="125">
        <v>8</v>
      </c>
      <c r="D5462" s="125">
        <v>3</v>
      </c>
      <c r="E5462" s="125">
        <v>2</v>
      </c>
      <c r="F5462" s="125">
        <v>637.53862700000002</v>
      </c>
      <c r="G5462" s="125">
        <v>1.4102999999999999E-2</v>
      </c>
      <c r="H5462" s="125">
        <v>719.77471500000001</v>
      </c>
      <c r="I5462" s="125">
        <v>678.24371399999995</v>
      </c>
      <c r="J5462" s="125">
        <v>637.55273</v>
      </c>
    </row>
    <row r="5463" spans="1:10" hidden="1" x14ac:dyDescent="0.25">
      <c r="A5463" s="125">
        <v>931298</v>
      </c>
      <c r="B5463" s="125">
        <v>2004</v>
      </c>
      <c r="C5463" s="125">
        <v>8</v>
      </c>
      <c r="D5463" s="125">
        <v>3</v>
      </c>
      <c r="E5463" s="125">
        <v>3</v>
      </c>
      <c r="F5463" s="125">
        <v>492.88809199999997</v>
      </c>
      <c r="G5463" s="125">
        <v>45.493532999999999</v>
      </c>
      <c r="H5463" s="125">
        <v>637.53862700000002</v>
      </c>
      <c r="I5463" s="125">
        <v>583.15658199999996</v>
      </c>
      <c r="J5463" s="125">
        <v>538.38162499999999</v>
      </c>
    </row>
    <row r="5464" spans="1:10" hidden="1" x14ac:dyDescent="0.25">
      <c r="A5464" s="125">
        <v>931299</v>
      </c>
      <c r="B5464" s="125">
        <v>2004</v>
      </c>
      <c r="C5464" s="125">
        <v>8</v>
      </c>
      <c r="D5464" s="125">
        <v>3</v>
      </c>
      <c r="E5464" s="125">
        <v>4</v>
      </c>
      <c r="F5464" s="125">
        <v>51.164489000000003</v>
      </c>
      <c r="G5464" s="125">
        <v>0</v>
      </c>
      <c r="H5464" s="125">
        <v>67.304987999999994</v>
      </c>
      <c r="I5464" s="125">
        <v>54.665112000000001</v>
      </c>
      <c r="J5464" s="125">
        <v>51.164489000000003</v>
      </c>
    </row>
    <row r="5465" spans="1:10" x14ac:dyDescent="0.25">
      <c r="A5465" s="125">
        <v>931300</v>
      </c>
      <c r="B5465" s="125">
        <v>2004</v>
      </c>
      <c r="C5465" s="125">
        <v>8</v>
      </c>
      <c r="D5465" s="125">
        <v>4</v>
      </c>
      <c r="E5465" s="125">
        <v>1</v>
      </c>
      <c r="F5465" s="129">
        <v>197.37047200000001</v>
      </c>
      <c r="G5465" s="129">
        <v>0</v>
      </c>
      <c r="H5465" s="129">
        <v>228.7944</v>
      </c>
      <c r="I5465" s="129">
        <v>200.85860400000001</v>
      </c>
      <c r="J5465" s="129">
        <v>197.37047200000001</v>
      </c>
    </row>
    <row r="5466" spans="1:10" hidden="1" x14ac:dyDescent="0.25">
      <c r="A5466" s="125">
        <v>931301</v>
      </c>
      <c r="B5466" s="125">
        <v>2004</v>
      </c>
      <c r="C5466" s="125">
        <v>8</v>
      </c>
      <c r="D5466" s="125">
        <v>4</v>
      </c>
      <c r="E5466" s="125">
        <v>2</v>
      </c>
      <c r="F5466" s="125">
        <v>136.40001799999999</v>
      </c>
      <c r="G5466" s="125">
        <v>2.0836E-2</v>
      </c>
      <c r="H5466" s="125">
        <v>197.37047200000001</v>
      </c>
      <c r="I5466" s="125">
        <v>190.16645</v>
      </c>
      <c r="J5466" s="125">
        <v>136.42085399999999</v>
      </c>
    </row>
    <row r="5467" spans="1:10" hidden="1" x14ac:dyDescent="0.25">
      <c r="A5467" s="125">
        <v>931302</v>
      </c>
      <c r="B5467" s="125">
        <v>2004</v>
      </c>
      <c r="C5467" s="125">
        <v>8</v>
      </c>
      <c r="D5467" s="125">
        <v>4</v>
      </c>
      <c r="E5467" s="125">
        <v>3</v>
      </c>
      <c r="F5467" s="125">
        <v>30.080874000000001</v>
      </c>
      <c r="G5467" s="125">
        <v>93.056589000000002</v>
      </c>
      <c r="H5467" s="125">
        <v>136.40001799999999</v>
      </c>
      <c r="I5467" s="125">
        <v>128.99349699999999</v>
      </c>
      <c r="J5467" s="125">
        <v>123.137463</v>
      </c>
    </row>
    <row r="5468" spans="1:10" hidden="1" x14ac:dyDescent="0.25">
      <c r="A5468" s="125">
        <v>931303</v>
      </c>
      <c r="B5468" s="125">
        <v>2004</v>
      </c>
      <c r="C5468" s="125">
        <v>8</v>
      </c>
      <c r="D5468" s="125">
        <v>4</v>
      </c>
      <c r="E5468" s="125">
        <v>4</v>
      </c>
      <c r="F5468" s="125">
        <v>424.12333799999999</v>
      </c>
      <c r="G5468" s="125">
        <v>0</v>
      </c>
      <c r="H5468" s="125">
        <v>492.88809199999997</v>
      </c>
      <c r="I5468" s="125">
        <v>432.706456</v>
      </c>
      <c r="J5468" s="125">
        <v>424.12333799999999</v>
      </c>
    </row>
    <row r="5469" spans="1:10" x14ac:dyDescent="0.25">
      <c r="A5469" s="125">
        <v>931304</v>
      </c>
      <c r="B5469" s="125">
        <v>2004</v>
      </c>
      <c r="C5469" s="125">
        <v>8</v>
      </c>
      <c r="D5469" s="125">
        <v>5</v>
      </c>
      <c r="E5469" s="125">
        <v>1</v>
      </c>
      <c r="F5469" s="129">
        <v>91.650732000000005</v>
      </c>
      <c r="G5469" s="129">
        <v>0</v>
      </c>
      <c r="H5469" s="129">
        <v>97.461650000000006</v>
      </c>
      <c r="I5469" s="129">
        <v>91.652935999999997</v>
      </c>
      <c r="J5469" s="129">
        <v>91.650732000000005</v>
      </c>
    </row>
    <row r="5470" spans="1:10" hidden="1" x14ac:dyDescent="0.25">
      <c r="A5470" s="125">
        <v>931305</v>
      </c>
      <c r="B5470" s="125">
        <v>2004</v>
      </c>
      <c r="C5470" s="125">
        <v>8</v>
      </c>
      <c r="D5470" s="125">
        <v>5</v>
      </c>
      <c r="E5470" s="125">
        <v>2</v>
      </c>
      <c r="F5470" s="125">
        <v>85.240375999999998</v>
      </c>
      <c r="G5470" s="125">
        <v>0</v>
      </c>
      <c r="H5470" s="125">
        <v>91.650732000000005</v>
      </c>
      <c r="I5470" s="125">
        <v>90.056009000000003</v>
      </c>
      <c r="J5470" s="125">
        <v>85.240375999999998</v>
      </c>
    </row>
    <row r="5471" spans="1:10" hidden="1" x14ac:dyDescent="0.25">
      <c r="A5471" s="125">
        <v>931306</v>
      </c>
      <c r="B5471" s="125">
        <v>2004</v>
      </c>
      <c r="C5471" s="125">
        <v>8</v>
      </c>
      <c r="D5471" s="125">
        <v>5</v>
      </c>
      <c r="E5471" s="125">
        <v>3</v>
      </c>
      <c r="F5471" s="125">
        <v>0</v>
      </c>
      <c r="G5471" s="125">
        <v>78.298004000000006</v>
      </c>
      <c r="H5471" s="125">
        <v>85.240375999999998</v>
      </c>
      <c r="I5471" s="125">
        <v>83.024126999999993</v>
      </c>
      <c r="J5471" s="125">
        <v>78.298004000000006</v>
      </c>
    </row>
    <row r="5472" spans="1:10" hidden="1" x14ac:dyDescent="0.25">
      <c r="A5472" s="125">
        <v>931307</v>
      </c>
      <c r="B5472" s="125">
        <v>2004</v>
      </c>
      <c r="C5472" s="125">
        <v>8</v>
      </c>
      <c r="D5472" s="125">
        <v>5</v>
      </c>
      <c r="E5472" s="125">
        <v>4</v>
      </c>
      <c r="F5472" s="125">
        <v>28.287430000000001</v>
      </c>
      <c r="G5472" s="125">
        <v>0</v>
      </c>
      <c r="H5472" s="125">
        <v>30.080874000000001</v>
      </c>
      <c r="I5472" s="125">
        <v>28.288053999999999</v>
      </c>
      <c r="J5472" s="125">
        <v>28.287430000000001</v>
      </c>
    </row>
    <row r="5473" spans="1:10" x14ac:dyDescent="0.25">
      <c r="A5473" s="125">
        <v>931308</v>
      </c>
      <c r="B5473" s="125">
        <v>2004</v>
      </c>
      <c r="C5473" s="125">
        <v>9</v>
      </c>
      <c r="D5473" s="125">
        <v>2</v>
      </c>
      <c r="E5473" s="125">
        <v>1</v>
      </c>
      <c r="F5473" s="129">
        <v>1097.315998</v>
      </c>
      <c r="G5473" s="129">
        <v>0</v>
      </c>
      <c r="H5473" s="129">
        <v>1478.26485</v>
      </c>
      <c r="I5473" s="129">
        <v>1097.315998</v>
      </c>
      <c r="J5473" s="129">
        <v>1097.315998</v>
      </c>
    </row>
    <row r="5474" spans="1:10" hidden="1" x14ac:dyDescent="0.25">
      <c r="A5474" s="125">
        <v>931309</v>
      </c>
      <c r="B5474" s="125">
        <v>2004</v>
      </c>
      <c r="C5474" s="125">
        <v>9</v>
      </c>
      <c r="D5474" s="125">
        <v>2</v>
      </c>
      <c r="E5474" s="125">
        <v>2</v>
      </c>
      <c r="F5474" s="125">
        <v>1006.188479</v>
      </c>
      <c r="G5474" s="125">
        <v>0</v>
      </c>
      <c r="H5474" s="125">
        <v>1097.315998</v>
      </c>
      <c r="I5474" s="125">
        <v>1007.7750129999999</v>
      </c>
      <c r="J5474" s="125">
        <v>1006.188479</v>
      </c>
    </row>
    <row r="5475" spans="1:10" hidden="1" x14ac:dyDescent="0.25">
      <c r="A5475" s="125">
        <v>931310</v>
      </c>
      <c r="B5475" s="125">
        <v>2004</v>
      </c>
      <c r="C5475" s="125">
        <v>9</v>
      </c>
      <c r="D5475" s="125">
        <v>2</v>
      </c>
      <c r="E5475" s="125">
        <v>3</v>
      </c>
      <c r="F5475" s="125">
        <v>867.74632299999996</v>
      </c>
      <c r="G5475" s="125">
        <v>12.989630999999999</v>
      </c>
      <c r="H5475" s="125">
        <v>1006.188479</v>
      </c>
      <c r="I5475" s="125">
        <v>885.54647999999997</v>
      </c>
      <c r="J5475" s="125">
        <v>880.73595399999999</v>
      </c>
    </row>
    <row r="5476" spans="1:10" hidden="1" x14ac:dyDescent="0.25">
      <c r="A5476" s="125">
        <v>931311</v>
      </c>
      <c r="B5476" s="125">
        <v>2004</v>
      </c>
      <c r="C5476" s="125">
        <v>9</v>
      </c>
      <c r="D5476" s="125">
        <v>2</v>
      </c>
      <c r="E5476" s="125">
        <v>4</v>
      </c>
      <c r="F5476" s="125">
        <v>1097.315998</v>
      </c>
      <c r="G5476" s="125">
        <v>0</v>
      </c>
      <c r="H5476" s="125">
        <v>1478.26485</v>
      </c>
      <c r="I5476" s="125">
        <v>1097.315998</v>
      </c>
      <c r="J5476" s="125">
        <v>1097.315998</v>
      </c>
    </row>
    <row r="5477" spans="1:10" x14ac:dyDescent="0.25">
      <c r="A5477" s="125">
        <v>931312</v>
      </c>
      <c r="B5477" s="125">
        <v>2004</v>
      </c>
      <c r="C5477" s="125">
        <v>9</v>
      </c>
      <c r="D5477" s="125">
        <v>3</v>
      </c>
      <c r="E5477" s="125">
        <v>1</v>
      </c>
      <c r="F5477" s="129">
        <v>13416.003199000001</v>
      </c>
      <c r="G5477" s="129">
        <v>0</v>
      </c>
      <c r="H5477" s="129">
        <v>16603.3943</v>
      </c>
      <c r="I5477" s="129">
        <v>13485.27685</v>
      </c>
      <c r="J5477" s="129">
        <v>13416.003199000001</v>
      </c>
    </row>
    <row r="5478" spans="1:10" hidden="1" x14ac:dyDescent="0.25">
      <c r="A5478" s="125">
        <v>931313</v>
      </c>
      <c r="B5478" s="125">
        <v>2004</v>
      </c>
      <c r="C5478" s="125">
        <v>9</v>
      </c>
      <c r="D5478" s="125">
        <v>3</v>
      </c>
      <c r="E5478" s="125">
        <v>2</v>
      </c>
      <c r="F5478" s="125">
        <v>12564.340523999999</v>
      </c>
      <c r="G5478" s="125">
        <v>0</v>
      </c>
      <c r="H5478" s="125">
        <v>13416.003199000001</v>
      </c>
      <c r="I5478" s="125">
        <v>12641.899814</v>
      </c>
      <c r="J5478" s="125">
        <v>12564.340523999999</v>
      </c>
    </row>
    <row r="5479" spans="1:10" hidden="1" x14ac:dyDescent="0.25">
      <c r="A5479" s="125">
        <v>931314</v>
      </c>
      <c r="B5479" s="125">
        <v>2004</v>
      </c>
      <c r="C5479" s="125">
        <v>9</v>
      </c>
      <c r="D5479" s="125">
        <v>3</v>
      </c>
      <c r="E5479" s="125">
        <v>3</v>
      </c>
      <c r="F5479" s="125">
        <v>10174.165553000001</v>
      </c>
      <c r="G5479" s="125">
        <v>564.27509599999996</v>
      </c>
      <c r="H5479" s="125">
        <v>12564.340523999999</v>
      </c>
      <c r="I5479" s="125">
        <v>11492.602277</v>
      </c>
      <c r="J5479" s="125">
        <v>10738.440649</v>
      </c>
    </row>
    <row r="5480" spans="1:10" hidden="1" x14ac:dyDescent="0.25">
      <c r="A5480" s="125">
        <v>931315</v>
      </c>
      <c r="B5480" s="125">
        <v>2004</v>
      </c>
      <c r="C5480" s="125">
        <v>9</v>
      </c>
      <c r="D5480" s="125">
        <v>3</v>
      </c>
      <c r="E5480" s="125">
        <v>4</v>
      </c>
      <c r="F5480" s="125">
        <v>702.003334</v>
      </c>
      <c r="G5480" s="125">
        <v>0</v>
      </c>
      <c r="H5480" s="125">
        <v>867.74632299999996</v>
      </c>
      <c r="I5480" s="125">
        <v>704.78356299999996</v>
      </c>
      <c r="J5480" s="125">
        <v>702.003334</v>
      </c>
    </row>
    <row r="5481" spans="1:10" x14ac:dyDescent="0.25">
      <c r="A5481" s="125">
        <v>931316</v>
      </c>
      <c r="B5481" s="125">
        <v>2004</v>
      </c>
      <c r="C5481" s="125">
        <v>9</v>
      </c>
      <c r="D5481" s="125">
        <v>4</v>
      </c>
      <c r="E5481" s="125">
        <v>1</v>
      </c>
      <c r="F5481" s="129">
        <v>2398.5283709999999</v>
      </c>
      <c r="G5481" s="129">
        <v>0</v>
      </c>
      <c r="H5481" s="129">
        <v>2892.4630000000002</v>
      </c>
      <c r="I5481" s="129">
        <v>2539.2932679999999</v>
      </c>
      <c r="J5481" s="129">
        <v>2398.5283709999999</v>
      </c>
    </row>
    <row r="5482" spans="1:10" hidden="1" x14ac:dyDescent="0.25">
      <c r="A5482" s="125">
        <v>931317</v>
      </c>
      <c r="B5482" s="125">
        <v>2004</v>
      </c>
      <c r="C5482" s="125">
        <v>9</v>
      </c>
      <c r="D5482" s="125">
        <v>4</v>
      </c>
      <c r="E5482" s="125">
        <v>2</v>
      </c>
      <c r="F5482" s="125">
        <v>2184.4277440000001</v>
      </c>
      <c r="G5482" s="125">
        <v>4.3520380000000003</v>
      </c>
      <c r="H5482" s="125">
        <v>2398.5283709999999</v>
      </c>
      <c r="I5482" s="125">
        <v>2310.9820850000001</v>
      </c>
      <c r="J5482" s="125">
        <v>2188.7797820000001</v>
      </c>
    </row>
    <row r="5483" spans="1:10" hidden="1" x14ac:dyDescent="0.25">
      <c r="A5483" s="125">
        <v>931318</v>
      </c>
      <c r="B5483" s="125">
        <v>2004</v>
      </c>
      <c r="C5483" s="125">
        <v>9</v>
      </c>
      <c r="D5483" s="125">
        <v>4</v>
      </c>
      <c r="E5483" s="125">
        <v>3</v>
      </c>
      <c r="F5483" s="125">
        <v>943.17134299999998</v>
      </c>
      <c r="G5483" s="125">
        <v>955.65196700000001</v>
      </c>
      <c r="H5483" s="125">
        <v>2184.4277440000001</v>
      </c>
      <c r="I5483" s="125">
        <v>2065.8133170000001</v>
      </c>
      <c r="J5483" s="125">
        <v>1898.8233090000001</v>
      </c>
    </row>
    <row r="5484" spans="1:10" hidden="1" x14ac:dyDescent="0.25">
      <c r="A5484" s="125">
        <v>931319</v>
      </c>
      <c r="B5484" s="125">
        <v>2004</v>
      </c>
      <c r="C5484" s="125">
        <v>9</v>
      </c>
      <c r="D5484" s="125">
        <v>4</v>
      </c>
      <c r="E5484" s="125">
        <v>4</v>
      </c>
      <c r="F5484" s="125">
        <v>8420.1080870000005</v>
      </c>
      <c r="G5484" s="125">
        <v>0</v>
      </c>
      <c r="H5484" s="125">
        <v>10174.165553000001</v>
      </c>
      <c r="I5484" s="125">
        <v>8931.8999390000008</v>
      </c>
      <c r="J5484" s="125">
        <v>8420.1080870000005</v>
      </c>
    </row>
    <row r="5485" spans="1:10" x14ac:dyDescent="0.25">
      <c r="A5485" s="125">
        <v>931320</v>
      </c>
      <c r="B5485" s="125">
        <v>2004</v>
      </c>
      <c r="C5485" s="125">
        <v>9</v>
      </c>
      <c r="D5485" s="125">
        <v>5</v>
      </c>
      <c r="E5485" s="125">
        <v>1</v>
      </c>
      <c r="F5485" s="129">
        <v>250.12056000000001</v>
      </c>
      <c r="G5485" s="129">
        <v>0</v>
      </c>
      <c r="H5485" s="129">
        <v>284.15854999999999</v>
      </c>
      <c r="I5485" s="129">
        <v>267.22269999999997</v>
      </c>
      <c r="J5485" s="129">
        <v>250.12056000000001</v>
      </c>
    </row>
    <row r="5486" spans="1:10" hidden="1" x14ac:dyDescent="0.25">
      <c r="A5486" s="125">
        <v>931321</v>
      </c>
      <c r="B5486" s="125">
        <v>2004</v>
      </c>
      <c r="C5486" s="125">
        <v>9</v>
      </c>
      <c r="D5486" s="125">
        <v>5</v>
      </c>
      <c r="E5486" s="125">
        <v>2</v>
      </c>
      <c r="F5486" s="125">
        <v>227.743246</v>
      </c>
      <c r="G5486" s="125">
        <v>0</v>
      </c>
      <c r="H5486" s="125">
        <v>250.12056000000001</v>
      </c>
      <c r="I5486" s="125">
        <v>245.768463</v>
      </c>
      <c r="J5486" s="125">
        <v>227.743246</v>
      </c>
    </row>
    <row r="5487" spans="1:10" hidden="1" x14ac:dyDescent="0.25">
      <c r="A5487" s="125">
        <v>931322</v>
      </c>
      <c r="B5487" s="125">
        <v>2004</v>
      </c>
      <c r="C5487" s="125">
        <v>9</v>
      </c>
      <c r="D5487" s="125">
        <v>5</v>
      </c>
      <c r="E5487" s="125">
        <v>3</v>
      </c>
      <c r="F5487" s="125">
        <v>0</v>
      </c>
      <c r="G5487" s="125">
        <v>218.95119700000001</v>
      </c>
      <c r="H5487" s="125">
        <v>227.743246</v>
      </c>
      <c r="I5487" s="125">
        <v>221.821922</v>
      </c>
      <c r="J5487" s="125">
        <v>218.95119700000001</v>
      </c>
    </row>
    <row r="5488" spans="1:10" hidden="1" x14ac:dyDescent="0.25">
      <c r="A5488" s="125">
        <v>931323</v>
      </c>
      <c r="B5488" s="125">
        <v>2004</v>
      </c>
      <c r="C5488" s="125">
        <v>9</v>
      </c>
      <c r="D5488" s="125">
        <v>5</v>
      </c>
      <c r="E5488" s="125">
        <v>4</v>
      </c>
      <c r="F5488" s="125">
        <v>840.76464399999998</v>
      </c>
      <c r="G5488" s="125">
        <v>0</v>
      </c>
      <c r="H5488" s="125">
        <v>943.17134299999998</v>
      </c>
      <c r="I5488" s="125">
        <v>886.95833100000004</v>
      </c>
      <c r="J5488" s="125">
        <v>840.76464399999998</v>
      </c>
    </row>
    <row r="5489" spans="1:10" x14ac:dyDescent="0.25">
      <c r="A5489" s="125">
        <v>931324</v>
      </c>
      <c r="B5489" s="125">
        <v>2004</v>
      </c>
      <c r="C5489" s="125">
        <v>11</v>
      </c>
      <c r="D5489" s="125">
        <v>2</v>
      </c>
      <c r="E5489" s="125">
        <v>1</v>
      </c>
      <c r="F5489" s="129">
        <v>9665.4040490000007</v>
      </c>
      <c r="G5489" s="129">
        <v>0</v>
      </c>
      <c r="H5489" s="129">
        <v>13020.886500000001</v>
      </c>
      <c r="I5489" s="129">
        <v>9665.4040490000007</v>
      </c>
      <c r="J5489" s="129">
        <v>9665.4040490000007</v>
      </c>
    </row>
    <row r="5490" spans="1:10" hidden="1" x14ac:dyDescent="0.25">
      <c r="A5490" s="125">
        <v>931325</v>
      </c>
      <c r="B5490" s="125">
        <v>2004</v>
      </c>
      <c r="C5490" s="125">
        <v>11</v>
      </c>
      <c r="D5490" s="125">
        <v>2</v>
      </c>
      <c r="E5490" s="125">
        <v>2</v>
      </c>
      <c r="F5490" s="125">
        <v>8867.1684679999998</v>
      </c>
      <c r="G5490" s="125">
        <v>0</v>
      </c>
      <c r="H5490" s="125">
        <v>9665.4040490000007</v>
      </c>
      <c r="I5490" s="125">
        <v>8876.7070789999998</v>
      </c>
      <c r="J5490" s="125">
        <v>8867.1684679999998</v>
      </c>
    </row>
    <row r="5491" spans="1:10" hidden="1" x14ac:dyDescent="0.25">
      <c r="A5491" s="125">
        <v>931326</v>
      </c>
      <c r="B5491" s="125">
        <v>2004</v>
      </c>
      <c r="C5491" s="125">
        <v>11</v>
      </c>
      <c r="D5491" s="125">
        <v>2</v>
      </c>
      <c r="E5491" s="125">
        <v>3</v>
      </c>
      <c r="F5491" s="125">
        <v>7747.8104320000002</v>
      </c>
      <c r="G5491" s="125">
        <v>18.039370000000002</v>
      </c>
      <c r="H5491" s="125">
        <v>8867.1684679999998</v>
      </c>
      <c r="I5491" s="125">
        <v>7803.9949690000003</v>
      </c>
      <c r="J5491" s="125">
        <v>7765.8498019999997</v>
      </c>
    </row>
    <row r="5492" spans="1:10" hidden="1" x14ac:dyDescent="0.25">
      <c r="A5492" s="125">
        <v>931327</v>
      </c>
      <c r="B5492" s="125">
        <v>2004</v>
      </c>
      <c r="C5492" s="125">
        <v>11</v>
      </c>
      <c r="D5492" s="125">
        <v>2</v>
      </c>
      <c r="E5492" s="125">
        <v>4</v>
      </c>
      <c r="F5492" s="125">
        <v>9665.4040490000007</v>
      </c>
      <c r="G5492" s="125">
        <v>0</v>
      </c>
      <c r="H5492" s="125">
        <v>13020.886500000001</v>
      </c>
      <c r="I5492" s="125">
        <v>9665.4040490000007</v>
      </c>
      <c r="J5492" s="125">
        <v>9665.4040490000007</v>
      </c>
    </row>
    <row r="5493" spans="1:10" x14ac:dyDescent="0.25">
      <c r="A5493" s="125">
        <v>931328</v>
      </c>
      <c r="B5493" s="125">
        <v>2004</v>
      </c>
      <c r="C5493" s="125">
        <v>11</v>
      </c>
      <c r="D5493" s="125">
        <v>3</v>
      </c>
      <c r="E5493" s="125">
        <v>1</v>
      </c>
      <c r="F5493" s="129">
        <v>1229.234181</v>
      </c>
      <c r="G5493" s="129">
        <v>0</v>
      </c>
      <c r="H5493" s="129">
        <v>1523.3043</v>
      </c>
      <c r="I5493" s="129">
        <v>1237.227752</v>
      </c>
      <c r="J5493" s="129">
        <v>1229.234181</v>
      </c>
    </row>
    <row r="5494" spans="1:10" hidden="1" x14ac:dyDescent="0.25">
      <c r="A5494" s="125">
        <v>931329</v>
      </c>
      <c r="B5494" s="125">
        <v>2004</v>
      </c>
      <c r="C5494" s="125">
        <v>11</v>
      </c>
      <c r="D5494" s="125">
        <v>3</v>
      </c>
      <c r="E5494" s="125">
        <v>2</v>
      </c>
      <c r="F5494" s="125">
        <v>1152.312772</v>
      </c>
      <c r="G5494" s="125">
        <v>0</v>
      </c>
      <c r="H5494" s="125">
        <v>1229.234181</v>
      </c>
      <c r="I5494" s="125">
        <v>1158.3073690000001</v>
      </c>
      <c r="J5494" s="125">
        <v>1152.312772</v>
      </c>
    </row>
    <row r="5495" spans="1:10" hidden="1" x14ac:dyDescent="0.25">
      <c r="A5495" s="125">
        <v>931330</v>
      </c>
      <c r="B5495" s="125">
        <v>2004</v>
      </c>
      <c r="C5495" s="125">
        <v>11</v>
      </c>
      <c r="D5495" s="125">
        <v>3</v>
      </c>
      <c r="E5495" s="125">
        <v>3</v>
      </c>
      <c r="F5495" s="125">
        <v>921.37607800000001</v>
      </c>
      <c r="G5495" s="125">
        <v>87.278574000000006</v>
      </c>
      <c r="H5495" s="125">
        <v>1152.312772</v>
      </c>
      <c r="I5495" s="125">
        <v>1054.0204920000001</v>
      </c>
      <c r="J5495" s="125">
        <v>1008.6546520000001</v>
      </c>
    </row>
    <row r="5496" spans="1:10" hidden="1" x14ac:dyDescent="0.25">
      <c r="A5496" s="125">
        <v>931331</v>
      </c>
      <c r="B5496" s="125">
        <v>2004</v>
      </c>
      <c r="C5496" s="125">
        <v>11</v>
      </c>
      <c r="D5496" s="125">
        <v>3</v>
      </c>
      <c r="E5496" s="125">
        <v>4</v>
      </c>
      <c r="F5496" s="125">
        <v>6185.8629129999999</v>
      </c>
      <c r="G5496" s="125">
        <v>0</v>
      </c>
      <c r="H5496" s="125">
        <v>7747.8104320000002</v>
      </c>
      <c r="I5496" s="125">
        <v>6292.7716330000003</v>
      </c>
      <c r="J5496" s="125">
        <v>6185.8629129999999</v>
      </c>
    </row>
    <row r="5497" spans="1:10" x14ac:dyDescent="0.25">
      <c r="A5497" s="125">
        <v>931332</v>
      </c>
      <c r="B5497" s="125">
        <v>2004</v>
      </c>
      <c r="C5497" s="125">
        <v>11</v>
      </c>
      <c r="D5497" s="125">
        <v>4</v>
      </c>
      <c r="E5497" s="125">
        <v>1</v>
      </c>
      <c r="F5497" s="129">
        <v>3591.2886819999999</v>
      </c>
      <c r="G5497" s="129">
        <v>0</v>
      </c>
      <c r="H5497" s="129">
        <v>4246.335</v>
      </c>
      <c r="I5497" s="129">
        <v>3727.857497</v>
      </c>
      <c r="J5497" s="129">
        <v>3591.2886819999999</v>
      </c>
    </row>
    <row r="5498" spans="1:10" hidden="1" x14ac:dyDescent="0.25">
      <c r="A5498" s="125">
        <v>931333</v>
      </c>
      <c r="B5498" s="125">
        <v>2004</v>
      </c>
      <c r="C5498" s="125">
        <v>11</v>
      </c>
      <c r="D5498" s="125">
        <v>4</v>
      </c>
      <c r="E5498" s="125">
        <v>2</v>
      </c>
      <c r="F5498" s="125">
        <v>3072.5008320000002</v>
      </c>
      <c r="G5498" s="125">
        <v>212.93434300000001</v>
      </c>
      <c r="H5498" s="125">
        <v>3591.2886819999999</v>
      </c>
      <c r="I5498" s="125">
        <v>3460.2066450000002</v>
      </c>
      <c r="J5498" s="125">
        <v>3285.4351750000001</v>
      </c>
    </row>
    <row r="5499" spans="1:10" hidden="1" x14ac:dyDescent="0.25">
      <c r="A5499" s="125">
        <v>931334</v>
      </c>
      <c r="B5499" s="125">
        <v>2004</v>
      </c>
      <c r="C5499" s="125">
        <v>11</v>
      </c>
      <c r="D5499" s="125">
        <v>4</v>
      </c>
      <c r="E5499" s="125">
        <v>3</v>
      </c>
      <c r="F5499" s="125">
        <v>820.20964500000002</v>
      </c>
      <c r="G5499" s="125">
        <v>1903.634601</v>
      </c>
      <c r="H5499" s="125">
        <v>3072.5008320000002</v>
      </c>
      <c r="I5499" s="125">
        <v>2905.664037</v>
      </c>
      <c r="J5499" s="125">
        <v>2723.8442460000001</v>
      </c>
    </row>
    <row r="5500" spans="1:10" hidden="1" x14ac:dyDescent="0.25">
      <c r="A5500" s="125">
        <v>931335</v>
      </c>
      <c r="B5500" s="125">
        <v>2004</v>
      </c>
      <c r="C5500" s="125">
        <v>11</v>
      </c>
      <c r="D5500" s="125">
        <v>4</v>
      </c>
      <c r="E5500" s="125">
        <v>4</v>
      </c>
      <c r="F5500" s="125">
        <v>768.85676899999999</v>
      </c>
      <c r="G5500" s="125">
        <v>0</v>
      </c>
      <c r="H5500" s="125">
        <v>921.37607800000001</v>
      </c>
      <c r="I5500" s="125">
        <v>808.87605900000005</v>
      </c>
      <c r="J5500" s="125">
        <v>768.85676899999999</v>
      </c>
    </row>
    <row r="5501" spans="1:10" x14ac:dyDescent="0.25">
      <c r="A5501" s="125">
        <v>931336</v>
      </c>
      <c r="B5501" s="125">
        <v>2004</v>
      </c>
      <c r="C5501" s="125">
        <v>11</v>
      </c>
      <c r="D5501" s="125">
        <v>5</v>
      </c>
      <c r="E5501" s="125">
        <v>1</v>
      </c>
      <c r="F5501" s="129">
        <v>1020.303165</v>
      </c>
      <c r="G5501" s="129">
        <v>0</v>
      </c>
      <c r="H5501" s="129">
        <v>1225.7834</v>
      </c>
      <c r="I5501" s="129">
        <v>1152.726709</v>
      </c>
      <c r="J5501" s="129">
        <v>1020.303165</v>
      </c>
    </row>
    <row r="5502" spans="1:10" hidden="1" x14ac:dyDescent="0.25">
      <c r="A5502" s="125">
        <v>931337</v>
      </c>
      <c r="B5502" s="125">
        <v>2004</v>
      </c>
      <c r="C5502" s="125">
        <v>11</v>
      </c>
      <c r="D5502" s="125">
        <v>5</v>
      </c>
      <c r="E5502" s="125">
        <v>2</v>
      </c>
      <c r="F5502" s="125">
        <v>972.32123000000001</v>
      </c>
      <c r="G5502" s="125">
        <v>26.058396999999999</v>
      </c>
      <c r="H5502" s="125">
        <v>1020.303165</v>
      </c>
      <c r="I5502" s="125">
        <v>1002.54989</v>
      </c>
      <c r="J5502" s="125">
        <v>998.37962700000003</v>
      </c>
    </row>
    <row r="5503" spans="1:10" hidden="1" x14ac:dyDescent="0.25">
      <c r="A5503" s="125">
        <v>931338</v>
      </c>
      <c r="B5503" s="125">
        <v>2004</v>
      </c>
      <c r="C5503" s="125">
        <v>11</v>
      </c>
      <c r="D5503" s="125">
        <v>5</v>
      </c>
      <c r="E5503" s="125">
        <v>3</v>
      </c>
      <c r="F5503" s="125">
        <v>0</v>
      </c>
      <c r="G5503" s="125">
        <v>943.94660499999998</v>
      </c>
      <c r="H5503" s="125">
        <v>972.32123000000001</v>
      </c>
      <c r="I5503" s="125">
        <v>947.04087800000002</v>
      </c>
      <c r="J5503" s="125">
        <v>943.94660499999998</v>
      </c>
    </row>
    <row r="5504" spans="1:10" hidden="1" x14ac:dyDescent="0.25">
      <c r="A5504" s="125">
        <v>931339</v>
      </c>
      <c r="B5504" s="125">
        <v>2004</v>
      </c>
      <c r="C5504" s="125">
        <v>11</v>
      </c>
      <c r="D5504" s="125">
        <v>5</v>
      </c>
      <c r="E5504" s="125">
        <v>4</v>
      </c>
      <c r="F5504" s="125">
        <v>674.35641399999997</v>
      </c>
      <c r="G5504" s="125">
        <v>0</v>
      </c>
      <c r="H5504" s="125">
        <v>820.20964500000002</v>
      </c>
      <c r="I5504" s="125">
        <v>771.32515000000001</v>
      </c>
      <c r="J5504" s="125">
        <v>674.35641399999997</v>
      </c>
    </row>
    <row r="5505" spans="1:10" x14ac:dyDescent="0.25">
      <c r="A5505" s="125">
        <v>931340</v>
      </c>
      <c r="B5505" s="125">
        <v>2004</v>
      </c>
      <c r="C5505" s="125">
        <v>12</v>
      </c>
      <c r="D5505" s="125">
        <v>2</v>
      </c>
      <c r="E5505" s="125">
        <v>1</v>
      </c>
      <c r="F5505" s="129">
        <v>10059.691613999999</v>
      </c>
      <c r="G5505" s="129">
        <v>0</v>
      </c>
      <c r="H5505" s="129">
        <v>13552.0566</v>
      </c>
      <c r="I5505" s="129">
        <v>10059.691613999999</v>
      </c>
      <c r="J5505" s="129">
        <v>10059.691613999999</v>
      </c>
    </row>
    <row r="5506" spans="1:10" hidden="1" x14ac:dyDescent="0.25">
      <c r="A5506" s="125">
        <v>931341</v>
      </c>
      <c r="B5506" s="125">
        <v>2004</v>
      </c>
      <c r="C5506" s="125">
        <v>12</v>
      </c>
      <c r="D5506" s="125">
        <v>2</v>
      </c>
      <c r="E5506" s="125">
        <v>2</v>
      </c>
      <c r="F5506" s="125">
        <v>9228.8930529999998</v>
      </c>
      <c r="G5506" s="125">
        <v>0</v>
      </c>
      <c r="H5506" s="125">
        <v>10059.691613999999</v>
      </c>
      <c r="I5506" s="125">
        <v>9238.8207779999993</v>
      </c>
      <c r="J5506" s="125">
        <v>9228.8930529999998</v>
      </c>
    </row>
    <row r="5507" spans="1:10" hidden="1" x14ac:dyDescent="0.25">
      <c r="A5507" s="125">
        <v>931342</v>
      </c>
      <c r="B5507" s="125">
        <v>2004</v>
      </c>
      <c r="C5507" s="125">
        <v>12</v>
      </c>
      <c r="D5507" s="125">
        <v>2</v>
      </c>
      <c r="E5507" s="125">
        <v>3</v>
      </c>
      <c r="F5507" s="125">
        <v>8063.8722639999996</v>
      </c>
      <c r="G5507" s="125">
        <v>18.775262999999999</v>
      </c>
      <c r="H5507" s="125">
        <v>9228.8930529999998</v>
      </c>
      <c r="I5507" s="125">
        <v>8122.3487759999998</v>
      </c>
      <c r="J5507" s="125">
        <v>8082.6475270000001</v>
      </c>
    </row>
    <row r="5508" spans="1:10" hidden="1" x14ac:dyDescent="0.25">
      <c r="A5508" s="125">
        <v>931343</v>
      </c>
      <c r="B5508" s="125">
        <v>2004</v>
      </c>
      <c r="C5508" s="125">
        <v>12</v>
      </c>
      <c r="D5508" s="125">
        <v>2</v>
      </c>
      <c r="E5508" s="125">
        <v>4</v>
      </c>
      <c r="F5508" s="125">
        <v>10059.691613999999</v>
      </c>
      <c r="G5508" s="125">
        <v>0</v>
      </c>
      <c r="H5508" s="125">
        <v>13552.0566</v>
      </c>
      <c r="I5508" s="125">
        <v>10059.691613999999</v>
      </c>
      <c r="J5508" s="125">
        <v>10059.691613999999</v>
      </c>
    </row>
    <row r="5509" spans="1:10" x14ac:dyDescent="0.25">
      <c r="A5509" s="125">
        <v>931344</v>
      </c>
      <c r="B5509" s="125">
        <v>2004</v>
      </c>
      <c r="C5509" s="125">
        <v>12</v>
      </c>
      <c r="D5509" s="125">
        <v>3</v>
      </c>
      <c r="E5509" s="125">
        <v>1</v>
      </c>
      <c r="F5509" s="129">
        <v>938.15609300000006</v>
      </c>
      <c r="G5509" s="129">
        <v>0</v>
      </c>
      <c r="H5509" s="129">
        <v>1162.5915</v>
      </c>
      <c r="I5509" s="129">
        <v>944.25681599999996</v>
      </c>
      <c r="J5509" s="129">
        <v>938.15609300000006</v>
      </c>
    </row>
    <row r="5510" spans="1:10" hidden="1" x14ac:dyDescent="0.25">
      <c r="A5510" s="125">
        <v>931345</v>
      </c>
      <c r="B5510" s="125">
        <v>2004</v>
      </c>
      <c r="C5510" s="125">
        <v>12</v>
      </c>
      <c r="D5510" s="125">
        <v>3</v>
      </c>
      <c r="E5510" s="125">
        <v>2</v>
      </c>
      <c r="F5510" s="125">
        <v>879.449387</v>
      </c>
      <c r="G5510" s="125">
        <v>0</v>
      </c>
      <c r="H5510" s="125">
        <v>938.15609300000006</v>
      </c>
      <c r="I5510" s="125">
        <v>884.02448700000002</v>
      </c>
      <c r="J5510" s="125">
        <v>879.449387</v>
      </c>
    </row>
    <row r="5511" spans="1:10" hidden="1" x14ac:dyDescent="0.25">
      <c r="A5511" s="125">
        <v>931346</v>
      </c>
      <c r="B5511" s="125">
        <v>2004</v>
      </c>
      <c r="C5511" s="125">
        <v>12</v>
      </c>
      <c r="D5511" s="125">
        <v>3</v>
      </c>
      <c r="E5511" s="125">
        <v>3</v>
      </c>
      <c r="F5511" s="125">
        <v>702.06070399999999</v>
      </c>
      <c r="G5511" s="125">
        <v>66.503634000000005</v>
      </c>
      <c r="H5511" s="125">
        <v>879.449387</v>
      </c>
      <c r="I5511" s="125">
        <v>804.43235500000003</v>
      </c>
      <c r="J5511" s="125">
        <v>768.56433800000002</v>
      </c>
    </row>
    <row r="5512" spans="1:10" hidden="1" x14ac:dyDescent="0.25">
      <c r="A5512" s="125">
        <v>931347</v>
      </c>
      <c r="B5512" s="125">
        <v>2004</v>
      </c>
      <c r="C5512" s="125">
        <v>12</v>
      </c>
      <c r="D5512" s="125">
        <v>3</v>
      </c>
      <c r="E5512" s="125">
        <v>4</v>
      </c>
      <c r="F5512" s="125">
        <v>6438.2071310000001</v>
      </c>
      <c r="G5512" s="125">
        <v>0</v>
      </c>
      <c r="H5512" s="125">
        <v>8063.8722639999996</v>
      </c>
      <c r="I5512" s="125">
        <v>6549.4770529999996</v>
      </c>
      <c r="J5512" s="125">
        <v>6438.2071310000001</v>
      </c>
    </row>
    <row r="5513" spans="1:10" x14ac:dyDescent="0.25">
      <c r="A5513" s="125">
        <v>931348</v>
      </c>
      <c r="B5513" s="125">
        <v>2004</v>
      </c>
      <c r="C5513" s="125">
        <v>12</v>
      </c>
      <c r="D5513" s="125">
        <v>4</v>
      </c>
      <c r="E5513" s="125">
        <v>1</v>
      </c>
      <c r="F5513" s="129">
        <v>2726.413732</v>
      </c>
      <c r="G5513" s="129">
        <v>0</v>
      </c>
      <c r="H5513" s="129">
        <v>3223.7080000000001</v>
      </c>
      <c r="I5513" s="129">
        <v>2830.093253</v>
      </c>
      <c r="J5513" s="129">
        <v>2726.413732</v>
      </c>
    </row>
    <row r="5514" spans="1:10" hidden="1" x14ac:dyDescent="0.25">
      <c r="A5514" s="125">
        <v>931349</v>
      </c>
      <c r="B5514" s="125">
        <v>2004</v>
      </c>
      <c r="C5514" s="125">
        <v>12</v>
      </c>
      <c r="D5514" s="125">
        <v>4</v>
      </c>
      <c r="E5514" s="125">
        <v>2</v>
      </c>
      <c r="F5514" s="125">
        <v>2332.5633779999998</v>
      </c>
      <c r="G5514" s="125">
        <v>161.65426099999999</v>
      </c>
      <c r="H5514" s="125">
        <v>2726.413732</v>
      </c>
      <c r="I5514" s="125">
        <v>2626.8996299999999</v>
      </c>
      <c r="J5514" s="125">
        <v>2494.217639</v>
      </c>
    </row>
    <row r="5515" spans="1:10" hidden="1" x14ac:dyDescent="0.25">
      <c r="A5515" s="125">
        <v>931350</v>
      </c>
      <c r="B5515" s="125">
        <v>2004</v>
      </c>
      <c r="C5515" s="125">
        <v>12</v>
      </c>
      <c r="D5515" s="125">
        <v>4</v>
      </c>
      <c r="E5515" s="125">
        <v>3</v>
      </c>
      <c r="F5515" s="125">
        <v>620.89226599999995</v>
      </c>
      <c r="G5515" s="125">
        <v>1441.0364569999999</v>
      </c>
      <c r="H5515" s="125">
        <v>2332.5633779999998</v>
      </c>
      <c r="I5515" s="125">
        <v>2205.9051869999998</v>
      </c>
      <c r="J5515" s="125">
        <v>2061.9287220000001</v>
      </c>
    </row>
    <row r="5516" spans="1:10" hidden="1" x14ac:dyDescent="0.25">
      <c r="A5516" s="125">
        <v>931351</v>
      </c>
      <c r="B5516" s="125">
        <v>2004</v>
      </c>
      <c r="C5516" s="125">
        <v>12</v>
      </c>
      <c r="D5516" s="125">
        <v>4</v>
      </c>
      <c r="E5516" s="125">
        <v>4</v>
      </c>
      <c r="F5516" s="125">
        <v>585.84560299999998</v>
      </c>
      <c r="G5516" s="125">
        <v>0</v>
      </c>
      <c r="H5516" s="125">
        <v>702.06070399999999</v>
      </c>
      <c r="I5516" s="125">
        <v>616.33909200000005</v>
      </c>
      <c r="J5516" s="125">
        <v>585.84560299999998</v>
      </c>
    </row>
    <row r="5517" spans="1:10" x14ac:dyDescent="0.25">
      <c r="A5517" s="125">
        <v>931352</v>
      </c>
      <c r="B5517" s="125">
        <v>2004</v>
      </c>
      <c r="C5517" s="125">
        <v>12</v>
      </c>
      <c r="D5517" s="125">
        <v>5</v>
      </c>
      <c r="E5517" s="125">
        <v>1</v>
      </c>
      <c r="F5517" s="129">
        <v>773.10436600000003</v>
      </c>
      <c r="G5517" s="129">
        <v>0</v>
      </c>
      <c r="H5517" s="129">
        <v>928.80089999999996</v>
      </c>
      <c r="I5517" s="129">
        <v>873.44436599999995</v>
      </c>
      <c r="J5517" s="129">
        <v>773.10436600000003</v>
      </c>
    </row>
    <row r="5518" spans="1:10" hidden="1" x14ac:dyDescent="0.25">
      <c r="A5518" s="125">
        <v>931353</v>
      </c>
      <c r="B5518" s="125">
        <v>2004</v>
      </c>
      <c r="C5518" s="125">
        <v>12</v>
      </c>
      <c r="D5518" s="125">
        <v>5</v>
      </c>
      <c r="E5518" s="125">
        <v>2</v>
      </c>
      <c r="F5518" s="125">
        <v>736.74748199999999</v>
      </c>
      <c r="G5518" s="125">
        <v>19.744975</v>
      </c>
      <c r="H5518" s="125">
        <v>773.10436600000003</v>
      </c>
      <c r="I5518" s="125">
        <v>759.65234999999996</v>
      </c>
      <c r="J5518" s="125">
        <v>756.49245699999994</v>
      </c>
    </row>
    <row r="5519" spans="1:10" hidden="1" x14ac:dyDescent="0.25">
      <c r="A5519" s="125">
        <v>931354</v>
      </c>
      <c r="B5519" s="125">
        <v>2004</v>
      </c>
      <c r="C5519" s="125">
        <v>12</v>
      </c>
      <c r="D5519" s="125">
        <v>5</v>
      </c>
      <c r="E5519" s="125">
        <v>3</v>
      </c>
      <c r="F5519" s="125">
        <v>0</v>
      </c>
      <c r="G5519" s="125">
        <v>715.24745499999995</v>
      </c>
      <c r="H5519" s="125">
        <v>736.74748199999999</v>
      </c>
      <c r="I5519" s="125">
        <v>717.59204699999998</v>
      </c>
      <c r="J5519" s="125">
        <v>715.24745499999995</v>
      </c>
    </row>
    <row r="5520" spans="1:10" hidden="1" x14ac:dyDescent="0.25">
      <c r="A5520" s="125">
        <v>931355</v>
      </c>
      <c r="B5520" s="125">
        <v>2004</v>
      </c>
      <c r="C5520" s="125">
        <v>12</v>
      </c>
      <c r="D5520" s="125">
        <v>5</v>
      </c>
      <c r="E5520" s="125">
        <v>4</v>
      </c>
      <c r="F5520" s="125">
        <v>510.48251399999998</v>
      </c>
      <c r="G5520" s="125">
        <v>0</v>
      </c>
      <c r="H5520" s="125">
        <v>620.89226599999995</v>
      </c>
      <c r="I5520" s="125">
        <v>583.88708699999995</v>
      </c>
      <c r="J5520" s="125">
        <v>510.48251399999998</v>
      </c>
    </row>
    <row r="5521" spans="1:10" x14ac:dyDescent="0.25">
      <c r="A5521" s="125">
        <v>931356</v>
      </c>
      <c r="B5521" s="125">
        <v>2004</v>
      </c>
      <c r="C5521" s="125">
        <v>13</v>
      </c>
      <c r="D5521" s="125">
        <v>2</v>
      </c>
      <c r="E5521" s="125">
        <v>1</v>
      </c>
      <c r="F5521" s="129">
        <v>4169.2685019999999</v>
      </c>
      <c r="G5521" s="129">
        <v>0</v>
      </c>
      <c r="H5521" s="129">
        <v>5650.9575999999997</v>
      </c>
      <c r="I5521" s="129">
        <v>4194.7058260000003</v>
      </c>
      <c r="J5521" s="129">
        <v>4169.2685019999999</v>
      </c>
    </row>
    <row r="5522" spans="1:10" hidden="1" x14ac:dyDescent="0.25">
      <c r="A5522" s="125">
        <v>931357</v>
      </c>
      <c r="B5522" s="125">
        <v>2004</v>
      </c>
      <c r="C5522" s="125">
        <v>13</v>
      </c>
      <c r="D5522" s="125">
        <v>2</v>
      </c>
      <c r="E5522" s="125">
        <v>2</v>
      </c>
      <c r="F5522" s="125">
        <v>3822.8996240000001</v>
      </c>
      <c r="G5522" s="125">
        <v>0</v>
      </c>
      <c r="H5522" s="125">
        <v>4169.2685019999999</v>
      </c>
      <c r="I5522" s="125">
        <v>3829.056192</v>
      </c>
      <c r="J5522" s="125">
        <v>3822.8996240000001</v>
      </c>
    </row>
    <row r="5523" spans="1:10" hidden="1" x14ac:dyDescent="0.25">
      <c r="A5523" s="125">
        <v>931358</v>
      </c>
      <c r="B5523" s="125">
        <v>2004</v>
      </c>
      <c r="C5523" s="125">
        <v>13</v>
      </c>
      <c r="D5523" s="125">
        <v>2</v>
      </c>
      <c r="E5523" s="125">
        <v>3</v>
      </c>
      <c r="F5523" s="125">
        <v>3200.9298319999998</v>
      </c>
      <c r="G5523" s="125">
        <v>122.55213500000001</v>
      </c>
      <c r="H5523" s="125">
        <v>3822.8996240000001</v>
      </c>
      <c r="I5523" s="125">
        <v>3364.5339589999999</v>
      </c>
      <c r="J5523" s="125">
        <v>3323.4819659999998</v>
      </c>
    </row>
    <row r="5524" spans="1:10" hidden="1" x14ac:dyDescent="0.25">
      <c r="A5524" s="125">
        <v>931359</v>
      </c>
      <c r="B5524" s="125">
        <v>2004</v>
      </c>
      <c r="C5524" s="125">
        <v>13</v>
      </c>
      <c r="D5524" s="125">
        <v>2</v>
      </c>
      <c r="E5524" s="125">
        <v>4</v>
      </c>
      <c r="F5524" s="125">
        <v>4173.3749699999998</v>
      </c>
      <c r="G5524" s="125">
        <v>0</v>
      </c>
      <c r="H5524" s="125">
        <v>5650.9575999999997</v>
      </c>
      <c r="I5524" s="125">
        <v>4194.7058260000003</v>
      </c>
      <c r="J5524" s="125">
        <v>4173.3749699999998</v>
      </c>
    </row>
    <row r="5525" spans="1:10" x14ac:dyDescent="0.25">
      <c r="A5525" s="125">
        <v>931360</v>
      </c>
      <c r="B5525" s="125">
        <v>2004</v>
      </c>
      <c r="C5525" s="125">
        <v>13</v>
      </c>
      <c r="D5525" s="125">
        <v>3</v>
      </c>
      <c r="E5525" s="125">
        <v>1</v>
      </c>
      <c r="F5525" s="129">
        <v>13632.558892999999</v>
      </c>
      <c r="G5525" s="129">
        <v>0</v>
      </c>
      <c r="H5525" s="129">
        <v>17362.9431</v>
      </c>
      <c r="I5525" s="129">
        <v>14102.182386</v>
      </c>
      <c r="J5525" s="129">
        <v>13632.558892999999</v>
      </c>
    </row>
    <row r="5526" spans="1:10" hidden="1" x14ac:dyDescent="0.25">
      <c r="A5526" s="125">
        <v>931361</v>
      </c>
      <c r="B5526" s="125">
        <v>2004</v>
      </c>
      <c r="C5526" s="125">
        <v>13</v>
      </c>
      <c r="D5526" s="125">
        <v>3</v>
      </c>
      <c r="E5526" s="125">
        <v>2</v>
      </c>
      <c r="F5526" s="125">
        <v>12591.355379000001</v>
      </c>
      <c r="G5526" s="125">
        <v>0</v>
      </c>
      <c r="H5526" s="125">
        <v>13632.558892999999</v>
      </c>
      <c r="I5526" s="125">
        <v>12845.960245</v>
      </c>
      <c r="J5526" s="125">
        <v>12591.355379000001</v>
      </c>
    </row>
    <row r="5527" spans="1:10" hidden="1" x14ac:dyDescent="0.25">
      <c r="A5527" s="125">
        <v>931362</v>
      </c>
      <c r="B5527" s="125">
        <v>2004</v>
      </c>
      <c r="C5527" s="125">
        <v>13</v>
      </c>
      <c r="D5527" s="125">
        <v>3</v>
      </c>
      <c r="E5527" s="125">
        <v>3</v>
      </c>
      <c r="F5527" s="125">
        <v>8053.4070140000003</v>
      </c>
      <c r="G5527" s="125">
        <v>2632.3341289999998</v>
      </c>
      <c r="H5527" s="125">
        <v>12591.355379000001</v>
      </c>
      <c r="I5527" s="125">
        <v>11517.312765999999</v>
      </c>
      <c r="J5527" s="125">
        <v>10685.741142999999</v>
      </c>
    </row>
    <row r="5528" spans="1:10" hidden="1" x14ac:dyDescent="0.25">
      <c r="A5528" s="125">
        <v>931363</v>
      </c>
      <c r="B5528" s="125">
        <v>2004</v>
      </c>
      <c r="C5528" s="125">
        <v>13</v>
      </c>
      <c r="D5528" s="125">
        <v>3</v>
      </c>
      <c r="E5528" s="125">
        <v>4</v>
      </c>
      <c r="F5528" s="125">
        <v>2392.4877379999998</v>
      </c>
      <c r="G5528" s="125">
        <v>0</v>
      </c>
      <c r="H5528" s="125">
        <v>3200.9298319999998</v>
      </c>
      <c r="I5528" s="125">
        <v>2599.7952089999999</v>
      </c>
      <c r="J5528" s="125">
        <v>2392.4877379999998</v>
      </c>
    </row>
    <row r="5529" spans="1:10" x14ac:dyDescent="0.25">
      <c r="A5529" s="125">
        <v>931364</v>
      </c>
      <c r="B5529" s="125">
        <v>2004</v>
      </c>
      <c r="C5529" s="125">
        <v>13</v>
      </c>
      <c r="D5529" s="125">
        <v>4</v>
      </c>
      <c r="E5529" s="125">
        <v>1</v>
      </c>
      <c r="F5529" s="129">
        <v>6885.6075030000002</v>
      </c>
      <c r="G5529" s="129">
        <v>0</v>
      </c>
      <c r="H5529" s="129">
        <v>8083.2447499999998</v>
      </c>
      <c r="I5529" s="129">
        <v>7096.2805660000004</v>
      </c>
      <c r="J5529" s="129">
        <v>6885.6075030000002</v>
      </c>
    </row>
    <row r="5530" spans="1:10" hidden="1" x14ac:dyDescent="0.25">
      <c r="A5530" s="125">
        <v>931365</v>
      </c>
      <c r="B5530" s="125">
        <v>2004</v>
      </c>
      <c r="C5530" s="125">
        <v>13</v>
      </c>
      <c r="D5530" s="125">
        <v>4</v>
      </c>
      <c r="E5530" s="125">
        <v>2</v>
      </c>
      <c r="F5530" s="125">
        <v>6334.785648</v>
      </c>
      <c r="G5530" s="125">
        <v>0</v>
      </c>
      <c r="H5530" s="125">
        <v>6885.6075030000002</v>
      </c>
      <c r="I5530" s="125">
        <v>6634.2828289999998</v>
      </c>
      <c r="J5530" s="125">
        <v>6334.785648</v>
      </c>
    </row>
    <row r="5531" spans="1:10" hidden="1" x14ac:dyDescent="0.25">
      <c r="A5531" s="125">
        <v>931366</v>
      </c>
      <c r="B5531" s="125">
        <v>2004</v>
      </c>
      <c r="C5531" s="125">
        <v>13</v>
      </c>
      <c r="D5531" s="125">
        <v>4</v>
      </c>
      <c r="E5531" s="125">
        <v>3</v>
      </c>
      <c r="F5531" s="125">
        <v>520.881531</v>
      </c>
      <c r="G5531" s="125">
        <v>5345.1498600000004</v>
      </c>
      <c r="H5531" s="125">
        <v>6334.785648</v>
      </c>
      <c r="I5531" s="125">
        <v>5990.8067879999999</v>
      </c>
      <c r="J5531" s="125">
        <v>5866.0313910000004</v>
      </c>
    </row>
    <row r="5532" spans="1:10" hidden="1" x14ac:dyDescent="0.25">
      <c r="A5532" s="125">
        <v>931367</v>
      </c>
      <c r="B5532" s="125">
        <v>2004</v>
      </c>
      <c r="C5532" s="125">
        <v>13</v>
      </c>
      <c r="D5532" s="125">
        <v>4</v>
      </c>
      <c r="E5532" s="125">
        <v>4</v>
      </c>
      <c r="F5532" s="125">
        <v>6783.0349480000004</v>
      </c>
      <c r="G5532" s="125">
        <v>0</v>
      </c>
      <c r="H5532" s="125">
        <v>8053.4070140000003</v>
      </c>
      <c r="I5532" s="125">
        <v>7070.086018</v>
      </c>
      <c r="J5532" s="125">
        <v>6783.0349480000004</v>
      </c>
    </row>
    <row r="5533" spans="1:10" x14ac:dyDescent="0.25">
      <c r="A5533" s="125">
        <v>931368</v>
      </c>
      <c r="B5533" s="125">
        <v>2004</v>
      </c>
      <c r="C5533" s="125">
        <v>13</v>
      </c>
      <c r="D5533" s="125">
        <v>5</v>
      </c>
      <c r="E5533" s="125">
        <v>1</v>
      </c>
      <c r="F5533" s="129">
        <v>117.039118</v>
      </c>
      <c r="G5533" s="129">
        <v>0</v>
      </c>
      <c r="H5533" s="129">
        <v>133.22790000000001</v>
      </c>
      <c r="I5533" s="129">
        <v>125.28751699999999</v>
      </c>
      <c r="J5533" s="129">
        <v>117.039118</v>
      </c>
    </row>
    <row r="5534" spans="1:10" hidden="1" x14ac:dyDescent="0.25">
      <c r="A5534" s="125">
        <v>931369</v>
      </c>
      <c r="B5534" s="125">
        <v>2004</v>
      </c>
      <c r="C5534" s="125">
        <v>13</v>
      </c>
      <c r="D5534" s="125">
        <v>5</v>
      </c>
      <c r="E5534" s="125">
        <v>2</v>
      </c>
      <c r="F5534" s="125">
        <v>114.999833</v>
      </c>
      <c r="G5534" s="125">
        <v>0</v>
      </c>
      <c r="H5534" s="125">
        <v>117.039118</v>
      </c>
      <c r="I5534" s="125">
        <v>115.002638</v>
      </c>
      <c r="J5534" s="125">
        <v>114.999833</v>
      </c>
    </row>
    <row r="5535" spans="1:10" hidden="1" x14ac:dyDescent="0.25">
      <c r="A5535" s="125">
        <v>931370</v>
      </c>
      <c r="B5535" s="125">
        <v>2004</v>
      </c>
      <c r="C5535" s="125">
        <v>13</v>
      </c>
      <c r="D5535" s="125">
        <v>5</v>
      </c>
      <c r="E5535" s="125">
        <v>3</v>
      </c>
      <c r="F5535" s="125">
        <v>0</v>
      </c>
      <c r="G5535" s="125">
        <v>112.00324000000001</v>
      </c>
      <c r="H5535" s="125">
        <v>114.999833</v>
      </c>
      <c r="I5535" s="125">
        <v>112.009838</v>
      </c>
      <c r="J5535" s="125">
        <v>112.00324000000001</v>
      </c>
    </row>
    <row r="5536" spans="1:10" hidden="1" x14ac:dyDescent="0.25">
      <c r="A5536" s="125">
        <v>931371</v>
      </c>
      <c r="B5536" s="125">
        <v>2004</v>
      </c>
      <c r="C5536" s="125">
        <v>13</v>
      </c>
      <c r="D5536" s="125">
        <v>5</v>
      </c>
      <c r="E5536" s="125">
        <v>4</v>
      </c>
      <c r="F5536" s="125">
        <v>464.62204500000001</v>
      </c>
      <c r="G5536" s="125">
        <v>0</v>
      </c>
      <c r="H5536" s="125">
        <v>520.881531</v>
      </c>
      <c r="I5536" s="125">
        <v>489.83699200000001</v>
      </c>
      <c r="J5536" s="125">
        <v>464.62204500000001</v>
      </c>
    </row>
    <row r="5537" spans="1:10" x14ac:dyDescent="0.25">
      <c r="A5537" s="125">
        <v>931372</v>
      </c>
      <c r="B5537" s="125">
        <v>2004</v>
      </c>
      <c r="C5537" s="125">
        <v>14</v>
      </c>
      <c r="D5537" s="125">
        <v>2</v>
      </c>
      <c r="E5537" s="125">
        <v>1</v>
      </c>
      <c r="F5537" s="129">
        <v>1287.606084</v>
      </c>
      <c r="G5537" s="129">
        <v>0</v>
      </c>
      <c r="H5537" s="129">
        <v>1745.2</v>
      </c>
      <c r="I5537" s="129">
        <v>1295.4619600000001</v>
      </c>
      <c r="J5537" s="129">
        <v>1287.606084</v>
      </c>
    </row>
    <row r="5538" spans="1:10" hidden="1" x14ac:dyDescent="0.25">
      <c r="A5538" s="125">
        <v>931373</v>
      </c>
      <c r="B5538" s="125">
        <v>2004</v>
      </c>
      <c r="C5538" s="125">
        <v>14</v>
      </c>
      <c r="D5538" s="125">
        <v>2</v>
      </c>
      <c r="E5538" s="125">
        <v>2</v>
      </c>
      <c r="F5538" s="125">
        <v>1180.6360790000001</v>
      </c>
      <c r="G5538" s="125">
        <v>0</v>
      </c>
      <c r="H5538" s="125">
        <v>1287.606084</v>
      </c>
      <c r="I5538" s="125">
        <v>1182.5374280000001</v>
      </c>
      <c r="J5538" s="125">
        <v>1180.6360790000001</v>
      </c>
    </row>
    <row r="5539" spans="1:10" hidden="1" x14ac:dyDescent="0.25">
      <c r="A5539" s="125">
        <v>931374</v>
      </c>
      <c r="B5539" s="125">
        <v>2004</v>
      </c>
      <c r="C5539" s="125">
        <v>14</v>
      </c>
      <c r="D5539" s="125">
        <v>2</v>
      </c>
      <c r="E5539" s="125">
        <v>3</v>
      </c>
      <c r="F5539" s="125">
        <v>988.55152299999997</v>
      </c>
      <c r="G5539" s="125">
        <v>37.848095999999998</v>
      </c>
      <c r="H5539" s="125">
        <v>1180.6360790000001</v>
      </c>
      <c r="I5539" s="125">
        <v>1039.0778130000001</v>
      </c>
      <c r="J5539" s="125">
        <v>1026.399619</v>
      </c>
    </row>
    <row r="5540" spans="1:10" hidden="1" x14ac:dyDescent="0.25">
      <c r="A5540" s="125">
        <v>931375</v>
      </c>
      <c r="B5540" s="125">
        <v>2004</v>
      </c>
      <c r="C5540" s="125">
        <v>14</v>
      </c>
      <c r="D5540" s="125">
        <v>2</v>
      </c>
      <c r="E5540" s="125">
        <v>4</v>
      </c>
      <c r="F5540" s="125">
        <v>1288.874296</v>
      </c>
      <c r="G5540" s="125">
        <v>0</v>
      </c>
      <c r="H5540" s="125">
        <v>1745.2</v>
      </c>
      <c r="I5540" s="125">
        <v>1295.4619600000001</v>
      </c>
      <c r="J5540" s="125">
        <v>1288.874296</v>
      </c>
    </row>
    <row r="5541" spans="1:10" x14ac:dyDescent="0.25">
      <c r="A5541" s="125">
        <v>931376</v>
      </c>
      <c r="B5541" s="125">
        <v>2004</v>
      </c>
      <c r="C5541" s="125">
        <v>14</v>
      </c>
      <c r="D5541" s="125">
        <v>3</v>
      </c>
      <c r="E5541" s="125">
        <v>1</v>
      </c>
      <c r="F5541" s="129">
        <v>3624.374836</v>
      </c>
      <c r="G5541" s="129">
        <v>0</v>
      </c>
      <c r="H5541" s="129">
        <v>4616.1409999999996</v>
      </c>
      <c r="I5541" s="129">
        <v>3749.2297199999998</v>
      </c>
      <c r="J5541" s="129">
        <v>3624.374836</v>
      </c>
    </row>
    <row r="5542" spans="1:10" hidden="1" x14ac:dyDescent="0.25">
      <c r="A5542" s="125">
        <v>931377</v>
      </c>
      <c r="B5542" s="125">
        <v>2004</v>
      </c>
      <c r="C5542" s="125">
        <v>14</v>
      </c>
      <c r="D5542" s="125">
        <v>3</v>
      </c>
      <c r="E5542" s="125">
        <v>2</v>
      </c>
      <c r="F5542" s="125">
        <v>3347.5587329999998</v>
      </c>
      <c r="G5542" s="125">
        <v>0</v>
      </c>
      <c r="H5542" s="125">
        <v>3624.374836</v>
      </c>
      <c r="I5542" s="125">
        <v>3415.2484079999999</v>
      </c>
      <c r="J5542" s="125">
        <v>3347.5587329999998</v>
      </c>
    </row>
    <row r="5543" spans="1:10" hidden="1" x14ac:dyDescent="0.25">
      <c r="A5543" s="125">
        <v>931378</v>
      </c>
      <c r="B5543" s="125">
        <v>2004</v>
      </c>
      <c r="C5543" s="125">
        <v>14</v>
      </c>
      <c r="D5543" s="125">
        <v>3</v>
      </c>
      <c r="E5543" s="125">
        <v>3</v>
      </c>
      <c r="F5543" s="125">
        <v>2130.379195</v>
      </c>
      <c r="G5543" s="125">
        <v>696.33508500000005</v>
      </c>
      <c r="H5543" s="125">
        <v>3347.5587329999998</v>
      </c>
      <c r="I5543" s="125">
        <v>3062.0119730000001</v>
      </c>
      <c r="J5543" s="125">
        <v>2826.7142800000001</v>
      </c>
    </row>
    <row r="5544" spans="1:10" hidden="1" x14ac:dyDescent="0.25">
      <c r="A5544" s="125">
        <v>931379</v>
      </c>
      <c r="B5544" s="125">
        <v>2004</v>
      </c>
      <c r="C5544" s="125">
        <v>14</v>
      </c>
      <c r="D5544" s="125">
        <v>3</v>
      </c>
      <c r="E5544" s="125">
        <v>4</v>
      </c>
      <c r="F5544" s="125">
        <v>738.87823900000001</v>
      </c>
      <c r="G5544" s="125">
        <v>0</v>
      </c>
      <c r="H5544" s="125">
        <v>988.55152299999997</v>
      </c>
      <c r="I5544" s="125">
        <v>802.90154700000005</v>
      </c>
      <c r="J5544" s="125">
        <v>738.87823900000001</v>
      </c>
    </row>
    <row r="5545" spans="1:10" x14ac:dyDescent="0.25">
      <c r="A5545" s="125">
        <v>931380</v>
      </c>
      <c r="B5545" s="125">
        <v>2004</v>
      </c>
      <c r="C5545" s="125">
        <v>14</v>
      </c>
      <c r="D5545" s="125">
        <v>4</v>
      </c>
      <c r="E5545" s="125">
        <v>1</v>
      </c>
      <c r="F5545" s="129">
        <v>1820.2810890000001</v>
      </c>
      <c r="G5545" s="129">
        <v>0</v>
      </c>
      <c r="H5545" s="129">
        <v>2136.8888000000002</v>
      </c>
      <c r="I5545" s="129">
        <v>1875.974678</v>
      </c>
      <c r="J5545" s="129">
        <v>1820.2810890000001</v>
      </c>
    </row>
    <row r="5546" spans="1:10" hidden="1" x14ac:dyDescent="0.25">
      <c r="A5546" s="125">
        <v>931381</v>
      </c>
      <c r="B5546" s="125">
        <v>2004</v>
      </c>
      <c r="C5546" s="125">
        <v>14</v>
      </c>
      <c r="D5546" s="125">
        <v>4</v>
      </c>
      <c r="E5546" s="125">
        <v>2</v>
      </c>
      <c r="F5546" s="125">
        <v>1674.6656720000001</v>
      </c>
      <c r="G5546" s="125">
        <v>0</v>
      </c>
      <c r="H5546" s="125">
        <v>1820.2810890000001</v>
      </c>
      <c r="I5546" s="125">
        <v>1753.840829</v>
      </c>
      <c r="J5546" s="125">
        <v>1674.6656720000001</v>
      </c>
    </row>
    <row r="5547" spans="1:10" hidden="1" x14ac:dyDescent="0.25">
      <c r="A5547" s="125">
        <v>931382</v>
      </c>
      <c r="B5547" s="125">
        <v>2004</v>
      </c>
      <c r="C5547" s="125">
        <v>14</v>
      </c>
      <c r="D5547" s="125">
        <v>4</v>
      </c>
      <c r="E5547" s="125">
        <v>3</v>
      </c>
      <c r="F5547" s="125">
        <v>137.70038500000001</v>
      </c>
      <c r="G5547" s="125">
        <v>1413.045284</v>
      </c>
      <c r="H5547" s="125">
        <v>1674.6656720000001</v>
      </c>
      <c r="I5547" s="125">
        <v>1583.7313260000001</v>
      </c>
      <c r="J5547" s="125">
        <v>1550.745668</v>
      </c>
    </row>
    <row r="5548" spans="1:10" hidden="1" x14ac:dyDescent="0.25">
      <c r="A5548" s="125">
        <v>931383</v>
      </c>
      <c r="B5548" s="125">
        <v>2004</v>
      </c>
      <c r="C5548" s="125">
        <v>14</v>
      </c>
      <c r="D5548" s="125">
        <v>4</v>
      </c>
      <c r="E5548" s="125">
        <v>4</v>
      </c>
      <c r="F5548" s="125">
        <v>1794.3258679999999</v>
      </c>
      <c r="G5548" s="125">
        <v>0</v>
      </c>
      <c r="H5548" s="125">
        <v>2130.379195</v>
      </c>
      <c r="I5548" s="125">
        <v>1870.2598949999999</v>
      </c>
      <c r="J5548" s="125">
        <v>1794.3258679999999</v>
      </c>
    </row>
    <row r="5549" spans="1:10" x14ac:dyDescent="0.25">
      <c r="A5549" s="125">
        <v>931384</v>
      </c>
      <c r="B5549" s="125">
        <v>2004</v>
      </c>
      <c r="C5549" s="125">
        <v>14</v>
      </c>
      <c r="D5549" s="125">
        <v>5</v>
      </c>
      <c r="E5549" s="125">
        <v>1</v>
      </c>
      <c r="F5549" s="129">
        <v>30.297691</v>
      </c>
      <c r="G5549" s="129">
        <v>0</v>
      </c>
      <c r="H5549" s="129">
        <v>34.48845</v>
      </c>
      <c r="I5549" s="129">
        <v>32.432938</v>
      </c>
      <c r="J5549" s="129">
        <v>30.297691</v>
      </c>
    </row>
    <row r="5550" spans="1:10" hidden="1" x14ac:dyDescent="0.25">
      <c r="A5550" s="125">
        <v>931385</v>
      </c>
      <c r="B5550" s="125">
        <v>2004</v>
      </c>
      <c r="C5550" s="125">
        <v>14</v>
      </c>
      <c r="D5550" s="125">
        <v>5</v>
      </c>
      <c r="E5550" s="125">
        <v>2</v>
      </c>
      <c r="F5550" s="125">
        <v>29.769784999999999</v>
      </c>
      <c r="G5550" s="125">
        <v>0</v>
      </c>
      <c r="H5550" s="125">
        <v>30.297691</v>
      </c>
      <c r="I5550" s="125">
        <v>29.770510999999999</v>
      </c>
      <c r="J5550" s="125">
        <v>29.769784999999999</v>
      </c>
    </row>
    <row r="5551" spans="1:10" hidden="1" x14ac:dyDescent="0.25">
      <c r="A5551" s="125">
        <v>931386</v>
      </c>
      <c r="B5551" s="125">
        <v>2004</v>
      </c>
      <c r="C5551" s="125">
        <v>14</v>
      </c>
      <c r="D5551" s="125">
        <v>5</v>
      </c>
      <c r="E5551" s="125">
        <v>3</v>
      </c>
      <c r="F5551" s="125">
        <v>0</v>
      </c>
      <c r="G5551" s="125">
        <v>28.994063000000001</v>
      </c>
      <c r="H5551" s="125">
        <v>29.769784999999999</v>
      </c>
      <c r="I5551" s="125">
        <v>28.995771000000001</v>
      </c>
      <c r="J5551" s="125">
        <v>28.994063000000001</v>
      </c>
    </row>
    <row r="5552" spans="1:10" hidden="1" x14ac:dyDescent="0.25">
      <c r="A5552" s="125">
        <v>931387</v>
      </c>
      <c r="B5552" s="125">
        <v>2004</v>
      </c>
      <c r="C5552" s="125">
        <v>14</v>
      </c>
      <c r="D5552" s="125">
        <v>5</v>
      </c>
      <c r="E5552" s="125">
        <v>4</v>
      </c>
      <c r="F5552" s="125">
        <v>122.827611</v>
      </c>
      <c r="G5552" s="125">
        <v>0</v>
      </c>
      <c r="H5552" s="125">
        <v>137.70038500000001</v>
      </c>
      <c r="I5552" s="125">
        <v>129.49344199999999</v>
      </c>
      <c r="J5552" s="125">
        <v>122.827611</v>
      </c>
    </row>
    <row r="5553" spans="1:10" x14ac:dyDescent="0.25">
      <c r="A5553" s="125">
        <v>931388</v>
      </c>
      <c r="B5553" s="125">
        <v>2004</v>
      </c>
      <c r="C5553" s="125">
        <v>15</v>
      </c>
      <c r="D5553" s="125">
        <v>2</v>
      </c>
      <c r="E5553" s="125">
        <v>1</v>
      </c>
      <c r="F5553" s="129">
        <v>5252.9141570000002</v>
      </c>
      <c r="G5553" s="129">
        <v>0</v>
      </c>
      <c r="H5553" s="129">
        <v>7076.5379999999996</v>
      </c>
      <c r="I5553" s="129">
        <v>5252.9141570000002</v>
      </c>
      <c r="J5553" s="129">
        <v>5252.9141570000002</v>
      </c>
    </row>
    <row r="5554" spans="1:10" hidden="1" x14ac:dyDescent="0.25">
      <c r="A5554" s="125">
        <v>931389</v>
      </c>
      <c r="B5554" s="125">
        <v>2004</v>
      </c>
      <c r="C5554" s="125">
        <v>15</v>
      </c>
      <c r="D5554" s="125">
        <v>2</v>
      </c>
      <c r="E5554" s="125">
        <v>2</v>
      </c>
      <c r="F5554" s="125">
        <v>4817.685195</v>
      </c>
      <c r="G5554" s="125">
        <v>0</v>
      </c>
      <c r="H5554" s="125">
        <v>5252.9141570000002</v>
      </c>
      <c r="I5554" s="125">
        <v>4824.2763619999996</v>
      </c>
      <c r="J5554" s="125">
        <v>4817.685195</v>
      </c>
    </row>
    <row r="5555" spans="1:10" hidden="1" x14ac:dyDescent="0.25">
      <c r="A5555" s="125">
        <v>931390</v>
      </c>
      <c r="B5555" s="125">
        <v>2004</v>
      </c>
      <c r="C5555" s="125">
        <v>15</v>
      </c>
      <c r="D5555" s="125">
        <v>2</v>
      </c>
      <c r="E5555" s="125">
        <v>3</v>
      </c>
      <c r="F5555" s="125">
        <v>4138.9695469999997</v>
      </c>
      <c r="G5555" s="125">
        <v>73.683942999999999</v>
      </c>
      <c r="H5555" s="125">
        <v>4817.685195</v>
      </c>
      <c r="I5555" s="125">
        <v>4240.0447400000003</v>
      </c>
      <c r="J5555" s="125">
        <v>4212.653491</v>
      </c>
    </row>
    <row r="5556" spans="1:10" hidden="1" x14ac:dyDescent="0.25">
      <c r="A5556" s="125">
        <v>931391</v>
      </c>
      <c r="B5556" s="125">
        <v>2004</v>
      </c>
      <c r="C5556" s="125">
        <v>15</v>
      </c>
      <c r="D5556" s="125">
        <v>2</v>
      </c>
      <c r="E5556" s="125">
        <v>4</v>
      </c>
      <c r="F5556" s="125">
        <v>5252.9141570000002</v>
      </c>
      <c r="G5556" s="125">
        <v>0</v>
      </c>
      <c r="H5556" s="125">
        <v>7076.5379999999996</v>
      </c>
      <c r="I5556" s="125">
        <v>5252.9141570000002</v>
      </c>
      <c r="J5556" s="125">
        <v>5252.9141570000002</v>
      </c>
    </row>
    <row r="5557" spans="1:10" x14ac:dyDescent="0.25">
      <c r="A5557" s="125">
        <v>931392</v>
      </c>
      <c r="B5557" s="125">
        <v>2004</v>
      </c>
      <c r="C5557" s="125">
        <v>15</v>
      </c>
      <c r="D5557" s="125">
        <v>3</v>
      </c>
      <c r="E5557" s="125">
        <v>1</v>
      </c>
      <c r="F5557" s="129">
        <v>8764.5561429999998</v>
      </c>
      <c r="G5557" s="129">
        <v>0</v>
      </c>
      <c r="H5557" s="129">
        <v>10900.142400000001</v>
      </c>
      <c r="I5557" s="129">
        <v>8853.0956569999998</v>
      </c>
      <c r="J5557" s="129">
        <v>8764.5561429999998</v>
      </c>
    </row>
    <row r="5558" spans="1:10" hidden="1" x14ac:dyDescent="0.25">
      <c r="A5558" s="125">
        <v>931393</v>
      </c>
      <c r="B5558" s="125">
        <v>2004</v>
      </c>
      <c r="C5558" s="125">
        <v>15</v>
      </c>
      <c r="D5558" s="125">
        <v>3</v>
      </c>
      <c r="E5558" s="125">
        <v>2</v>
      </c>
      <c r="F5558" s="125">
        <v>8209.4878229999995</v>
      </c>
      <c r="G5558" s="125">
        <v>0</v>
      </c>
      <c r="H5558" s="125">
        <v>8764.5561429999998</v>
      </c>
      <c r="I5558" s="125">
        <v>8258.8412530000005</v>
      </c>
      <c r="J5558" s="125">
        <v>8209.4878229999995</v>
      </c>
    </row>
    <row r="5559" spans="1:10" hidden="1" x14ac:dyDescent="0.25">
      <c r="A5559" s="125">
        <v>931394</v>
      </c>
      <c r="B5559" s="125">
        <v>2004</v>
      </c>
      <c r="C5559" s="125">
        <v>15</v>
      </c>
      <c r="D5559" s="125">
        <v>3</v>
      </c>
      <c r="E5559" s="125">
        <v>3</v>
      </c>
      <c r="F5559" s="125">
        <v>6691.7877829999998</v>
      </c>
      <c r="G5559" s="125">
        <v>276.59947</v>
      </c>
      <c r="H5559" s="125">
        <v>8209.4878229999995</v>
      </c>
      <c r="I5559" s="125">
        <v>7509.218511</v>
      </c>
      <c r="J5559" s="125">
        <v>6968.3872529999999</v>
      </c>
    </row>
    <row r="5560" spans="1:10" hidden="1" x14ac:dyDescent="0.25">
      <c r="A5560" s="125">
        <v>931395</v>
      </c>
      <c r="B5560" s="125">
        <v>2004</v>
      </c>
      <c r="C5560" s="125">
        <v>15</v>
      </c>
      <c r="D5560" s="125">
        <v>3</v>
      </c>
      <c r="E5560" s="125">
        <v>4</v>
      </c>
      <c r="F5560" s="125">
        <v>3327.6249389999998</v>
      </c>
      <c r="G5560" s="125">
        <v>0</v>
      </c>
      <c r="H5560" s="125">
        <v>4138.9695469999997</v>
      </c>
      <c r="I5560" s="125">
        <v>3361.6710659999999</v>
      </c>
      <c r="J5560" s="125">
        <v>3327.6249389999998</v>
      </c>
    </row>
    <row r="5561" spans="1:10" x14ac:dyDescent="0.25">
      <c r="A5561" s="125">
        <v>931396</v>
      </c>
      <c r="B5561" s="125">
        <v>2004</v>
      </c>
      <c r="C5561" s="125">
        <v>15</v>
      </c>
      <c r="D5561" s="125">
        <v>4</v>
      </c>
      <c r="E5561" s="125">
        <v>1</v>
      </c>
      <c r="F5561" s="129">
        <v>4492.612494</v>
      </c>
      <c r="G5561" s="129">
        <v>0</v>
      </c>
      <c r="H5561" s="129">
        <v>5391.8079500000003</v>
      </c>
      <c r="I5561" s="129">
        <v>4733.4681989999999</v>
      </c>
      <c r="J5561" s="129">
        <v>4492.612494</v>
      </c>
    </row>
    <row r="5562" spans="1:10" hidden="1" x14ac:dyDescent="0.25">
      <c r="A5562" s="125">
        <v>931397</v>
      </c>
      <c r="B5562" s="125">
        <v>2004</v>
      </c>
      <c r="C5562" s="125">
        <v>15</v>
      </c>
      <c r="D5562" s="125">
        <v>4</v>
      </c>
      <c r="E5562" s="125">
        <v>2</v>
      </c>
      <c r="F5562" s="125">
        <v>3940.7743780000001</v>
      </c>
      <c r="G5562" s="125">
        <v>0</v>
      </c>
      <c r="H5562" s="125">
        <v>4492.612494</v>
      </c>
      <c r="I5562" s="125">
        <v>4328.6321379999999</v>
      </c>
      <c r="J5562" s="125">
        <v>3940.7743780000001</v>
      </c>
    </row>
    <row r="5563" spans="1:10" hidden="1" x14ac:dyDescent="0.25">
      <c r="A5563" s="125">
        <v>931398</v>
      </c>
      <c r="B5563" s="125">
        <v>2004</v>
      </c>
      <c r="C5563" s="125">
        <v>15</v>
      </c>
      <c r="D5563" s="125">
        <v>4</v>
      </c>
      <c r="E5563" s="125">
        <v>3</v>
      </c>
      <c r="F5563" s="125">
        <v>1162.7386329999999</v>
      </c>
      <c r="G5563" s="125">
        <v>2322.248599</v>
      </c>
      <c r="H5563" s="125">
        <v>3940.7743780000001</v>
      </c>
      <c r="I5563" s="125">
        <v>3726.7903289999999</v>
      </c>
      <c r="J5563" s="125">
        <v>3484.9872319999999</v>
      </c>
    </row>
    <row r="5564" spans="1:10" hidden="1" x14ac:dyDescent="0.25">
      <c r="A5564" s="125">
        <v>931399</v>
      </c>
      <c r="B5564" s="125">
        <v>2004</v>
      </c>
      <c r="C5564" s="125">
        <v>15</v>
      </c>
      <c r="D5564" s="125">
        <v>4</v>
      </c>
      <c r="E5564" s="125">
        <v>4</v>
      </c>
      <c r="F5564" s="125">
        <v>5498.1564349999999</v>
      </c>
      <c r="G5564" s="125">
        <v>0</v>
      </c>
      <c r="H5564" s="125">
        <v>6691.7877829999998</v>
      </c>
      <c r="I5564" s="125">
        <v>5874.7204949999996</v>
      </c>
      <c r="J5564" s="125">
        <v>5498.1564349999999</v>
      </c>
    </row>
    <row r="5565" spans="1:10" x14ac:dyDescent="0.25">
      <c r="A5565" s="125">
        <v>931400</v>
      </c>
      <c r="B5565" s="125">
        <v>2004</v>
      </c>
      <c r="C5565" s="125">
        <v>15</v>
      </c>
      <c r="D5565" s="125">
        <v>5</v>
      </c>
      <c r="E5565" s="125">
        <v>1</v>
      </c>
      <c r="F5565" s="129">
        <v>904.24005499999998</v>
      </c>
      <c r="G5565" s="129">
        <v>0</v>
      </c>
      <c r="H5565" s="129">
        <v>1031.7260000000001</v>
      </c>
      <c r="I5565" s="129">
        <v>970.23513000000003</v>
      </c>
      <c r="J5565" s="129">
        <v>904.24005499999998</v>
      </c>
    </row>
    <row r="5566" spans="1:10" hidden="1" x14ac:dyDescent="0.25">
      <c r="A5566" s="125">
        <v>931401</v>
      </c>
      <c r="B5566" s="125">
        <v>2004</v>
      </c>
      <c r="C5566" s="125">
        <v>15</v>
      </c>
      <c r="D5566" s="125">
        <v>5</v>
      </c>
      <c r="E5566" s="125">
        <v>2</v>
      </c>
      <c r="F5566" s="125">
        <v>732.21283300000005</v>
      </c>
      <c r="G5566" s="125">
        <v>0</v>
      </c>
      <c r="H5566" s="125">
        <v>904.24005499999998</v>
      </c>
      <c r="I5566" s="125">
        <v>888.50627799999995</v>
      </c>
      <c r="J5566" s="125">
        <v>732.21283300000005</v>
      </c>
    </row>
    <row r="5567" spans="1:10" hidden="1" x14ac:dyDescent="0.25">
      <c r="A5567" s="125">
        <v>931402</v>
      </c>
      <c r="B5567" s="125">
        <v>2004</v>
      </c>
      <c r="C5567" s="125">
        <v>15</v>
      </c>
      <c r="D5567" s="125">
        <v>5</v>
      </c>
      <c r="E5567" s="125">
        <v>3</v>
      </c>
      <c r="F5567" s="125">
        <v>0</v>
      </c>
      <c r="G5567" s="125">
        <v>641.58467199999996</v>
      </c>
      <c r="H5567" s="125">
        <v>732.21283300000005</v>
      </c>
      <c r="I5567" s="125">
        <v>713.175299</v>
      </c>
      <c r="J5567" s="125">
        <v>641.58467199999996</v>
      </c>
    </row>
    <row r="5568" spans="1:10" hidden="1" x14ac:dyDescent="0.25">
      <c r="A5568" s="125">
        <v>931403</v>
      </c>
      <c r="B5568" s="125">
        <v>2004</v>
      </c>
      <c r="C5568" s="125">
        <v>15</v>
      </c>
      <c r="D5568" s="125">
        <v>5</v>
      </c>
      <c r="E5568" s="125">
        <v>4</v>
      </c>
      <c r="F5568" s="125">
        <v>1021.519361</v>
      </c>
      <c r="G5568" s="125">
        <v>0</v>
      </c>
      <c r="H5568" s="125">
        <v>1162.7386329999999</v>
      </c>
      <c r="I5568" s="125">
        <v>1093.43941</v>
      </c>
      <c r="J5568" s="125">
        <v>1021.519361</v>
      </c>
    </row>
    <row r="5569" spans="1:10" x14ac:dyDescent="0.25">
      <c r="A5569" s="125">
        <v>931404</v>
      </c>
      <c r="B5569" s="125">
        <v>2004</v>
      </c>
      <c r="C5569" s="125">
        <v>16</v>
      </c>
      <c r="D5569" s="125">
        <v>2</v>
      </c>
      <c r="E5569" s="125">
        <v>1</v>
      </c>
      <c r="F5569" s="129">
        <v>3646.3527829999998</v>
      </c>
      <c r="G5569" s="129">
        <v>0</v>
      </c>
      <c r="H5569" s="129">
        <v>4912.2359999999999</v>
      </c>
      <c r="I5569" s="129">
        <v>3646.3527829999998</v>
      </c>
      <c r="J5569" s="129">
        <v>3646.3527829999998</v>
      </c>
    </row>
    <row r="5570" spans="1:10" hidden="1" x14ac:dyDescent="0.25">
      <c r="A5570" s="125">
        <v>931405</v>
      </c>
      <c r="B5570" s="125">
        <v>2004</v>
      </c>
      <c r="C5570" s="125">
        <v>16</v>
      </c>
      <c r="D5570" s="125">
        <v>2</v>
      </c>
      <c r="E5570" s="125">
        <v>2</v>
      </c>
      <c r="F5570" s="125">
        <v>3344.2350839999999</v>
      </c>
      <c r="G5570" s="125">
        <v>0</v>
      </c>
      <c r="H5570" s="125">
        <v>3646.3527829999998</v>
      </c>
      <c r="I5570" s="125">
        <v>3348.8103959999999</v>
      </c>
      <c r="J5570" s="125">
        <v>3344.2350839999999</v>
      </c>
    </row>
    <row r="5571" spans="1:10" hidden="1" x14ac:dyDescent="0.25">
      <c r="A5571" s="125">
        <v>931406</v>
      </c>
      <c r="B5571" s="125">
        <v>2004</v>
      </c>
      <c r="C5571" s="125">
        <v>16</v>
      </c>
      <c r="D5571" s="125">
        <v>2</v>
      </c>
      <c r="E5571" s="125">
        <v>3</v>
      </c>
      <c r="F5571" s="125">
        <v>2873.0991359999998</v>
      </c>
      <c r="G5571" s="125">
        <v>51.148304000000003</v>
      </c>
      <c r="H5571" s="125">
        <v>3344.2350839999999</v>
      </c>
      <c r="I5571" s="125">
        <v>2943.261297</v>
      </c>
      <c r="J5571" s="125">
        <v>2924.2474400000001</v>
      </c>
    </row>
    <row r="5572" spans="1:10" hidden="1" x14ac:dyDescent="0.25">
      <c r="A5572" s="125">
        <v>931407</v>
      </c>
      <c r="B5572" s="125">
        <v>2004</v>
      </c>
      <c r="C5572" s="125">
        <v>16</v>
      </c>
      <c r="D5572" s="125">
        <v>2</v>
      </c>
      <c r="E5572" s="125">
        <v>4</v>
      </c>
      <c r="F5572" s="125">
        <v>3646.3527829999998</v>
      </c>
      <c r="G5572" s="125">
        <v>0</v>
      </c>
      <c r="H5572" s="125">
        <v>4912.2359999999999</v>
      </c>
      <c r="I5572" s="125">
        <v>3646.3527829999998</v>
      </c>
      <c r="J5572" s="125">
        <v>3646.3527829999998</v>
      </c>
    </row>
    <row r="5573" spans="1:10" x14ac:dyDescent="0.25">
      <c r="A5573" s="125">
        <v>931408</v>
      </c>
      <c r="B5573" s="125">
        <v>2004</v>
      </c>
      <c r="C5573" s="125">
        <v>16</v>
      </c>
      <c r="D5573" s="125">
        <v>3</v>
      </c>
      <c r="E5573" s="125">
        <v>1</v>
      </c>
      <c r="F5573" s="129">
        <v>8815.1139449999991</v>
      </c>
      <c r="G5573" s="129">
        <v>0</v>
      </c>
      <c r="H5573" s="129">
        <v>10963.019200000001</v>
      </c>
      <c r="I5573" s="129">
        <v>8904.1641940000009</v>
      </c>
      <c r="J5573" s="129">
        <v>8815.1139449999991</v>
      </c>
    </row>
    <row r="5574" spans="1:10" hidden="1" x14ac:dyDescent="0.25">
      <c r="A5574" s="125">
        <v>931409</v>
      </c>
      <c r="B5574" s="125">
        <v>2004</v>
      </c>
      <c r="C5574" s="125">
        <v>16</v>
      </c>
      <c r="D5574" s="125">
        <v>3</v>
      </c>
      <c r="E5574" s="125">
        <v>2</v>
      </c>
      <c r="F5574" s="125">
        <v>8256.8437470000008</v>
      </c>
      <c r="G5574" s="125">
        <v>0</v>
      </c>
      <c r="H5574" s="125">
        <v>8815.1139449999991</v>
      </c>
      <c r="I5574" s="125">
        <v>8306.4818699999996</v>
      </c>
      <c r="J5574" s="125">
        <v>8256.8437470000008</v>
      </c>
    </row>
    <row r="5575" spans="1:10" hidden="1" x14ac:dyDescent="0.25">
      <c r="A5575" s="125">
        <v>931410</v>
      </c>
      <c r="B5575" s="125">
        <v>2004</v>
      </c>
      <c r="C5575" s="125">
        <v>16</v>
      </c>
      <c r="D5575" s="125">
        <v>3</v>
      </c>
      <c r="E5575" s="125">
        <v>3</v>
      </c>
      <c r="F5575" s="125">
        <v>6691.2755189999998</v>
      </c>
      <c r="G5575" s="125">
        <v>276.57829600000002</v>
      </c>
      <c r="H5575" s="125">
        <v>8256.8437470000008</v>
      </c>
      <c r="I5575" s="125">
        <v>7552.5349759999999</v>
      </c>
      <c r="J5575" s="125">
        <v>6967.8538150000004</v>
      </c>
    </row>
    <row r="5576" spans="1:10" hidden="1" x14ac:dyDescent="0.25">
      <c r="A5576" s="125">
        <v>931411</v>
      </c>
      <c r="B5576" s="125">
        <v>2004</v>
      </c>
      <c r="C5576" s="125">
        <v>16</v>
      </c>
      <c r="D5576" s="125">
        <v>3</v>
      </c>
      <c r="E5576" s="125">
        <v>4</v>
      </c>
      <c r="F5576" s="125">
        <v>2309.8977239999999</v>
      </c>
      <c r="G5576" s="125">
        <v>0</v>
      </c>
      <c r="H5576" s="125">
        <v>2873.0991359999998</v>
      </c>
      <c r="I5576" s="125">
        <v>2333.5311179999999</v>
      </c>
      <c r="J5576" s="125">
        <v>2309.8977239999999</v>
      </c>
    </row>
    <row r="5577" spans="1:10" x14ac:dyDescent="0.25">
      <c r="A5577" s="125">
        <v>931412</v>
      </c>
      <c r="B5577" s="125">
        <v>2004</v>
      </c>
      <c r="C5577" s="125">
        <v>16</v>
      </c>
      <c r="D5577" s="125">
        <v>4</v>
      </c>
      <c r="E5577" s="125">
        <v>1</v>
      </c>
      <c r="F5577" s="129">
        <v>4511.0772310000002</v>
      </c>
      <c r="G5577" s="129">
        <v>0</v>
      </c>
      <c r="H5577" s="129">
        <v>5413.9683999999997</v>
      </c>
      <c r="I5577" s="129">
        <v>4752.9228579999999</v>
      </c>
      <c r="J5577" s="129">
        <v>4511.0772310000002</v>
      </c>
    </row>
    <row r="5578" spans="1:10" hidden="1" x14ac:dyDescent="0.25">
      <c r="A5578" s="125">
        <v>931413</v>
      </c>
      <c r="B5578" s="125">
        <v>2004</v>
      </c>
      <c r="C5578" s="125">
        <v>16</v>
      </c>
      <c r="D5578" s="125">
        <v>4</v>
      </c>
      <c r="E5578" s="125">
        <v>2</v>
      </c>
      <c r="F5578" s="125">
        <v>3956.971047</v>
      </c>
      <c r="G5578" s="125">
        <v>0</v>
      </c>
      <c r="H5578" s="125">
        <v>4511.0772310000002</v>
      </c>
      <c r="I5578" s="125">
        <v>4346.422912</v>
      </c>
      <c r="J5578" s="125">
        <v>3956.971047</v>
      </c>
    </row>
    <row r="5579" spans="1:10" hidden="1" x14ac:dyDescent="0.25">
      <c r="A5579" s="125">
        <v>931414</v>
      </c>
      <c r="B5579" s="125">
        <v>2004</v>
      </c>
      <c r="C5579" s="125">
        <v>16</v>
      </c>
      <c r="D5579" s="125">
        <v>4</v>
      </c>
      <c r="E5579" s="125">
        <v>3</v>
      </c>
      <c r="F5579" s="125">
        <v>1159.5070740000001</v>
      </c>
      <c r="G5579" s="125">
        <v>2315.7944550000002</v>
      </c>
      <c r="H5579" s="125">
        <v>3956.971047</v>
      </c>
      <c r="I5579" s="125">
        <v>3742.10752</v>
      </c>
      <c r="J5579" s="125">
        <v>3475.3015300000002</v>
      </c>
    </row>
    <row r="5580" spans="1:10" hidden="1" x14ac:dyDescent="0.25">
      <c r="A5580" s="125">
        <v>931415</v>
      </c>
      <c r="B5580" s="125">
        <v>2004</v>
      </c>
      <c r="C5580" s="125">
        <v>16</v>
      </c>
      <c r="D5580" s="125">
        <v>4</v>
      </c>
      <c r="E5580" s="125">
        <v>4</v>
      </c>
      <c r="F5580" s="125">
        <v>5497.7355449999995</v>
      </c>
      <c r="G5580" s="125">
        <v>0</v>
      </c>
      <c r="H5580" s="125">
        <v>6691.2755189999998</v>
      </c>
      <c r="I5580" s="125">
        <v>5874.2707780000001</v>
      </c>
      <c r="J5580" s="125">
        <v>5497.7355449999995</v>
      </c>
    </row>
    <row r="5581" spans="1:10" x14ac:dyDescent="0.25">
      <c r="A5581" s="125">
        <v>931416</v>
      </c>
      <c r="B5581" s="125">
        <v>2004</v>
      </c>
      <c r="C5581" s="125">
        <v>16</v>
      </c>
      <c r="D5581" s="125">
        <v>5</v>
      </c>
      <c r="E5581" s="125">
        <v>1</v>
      </c>
      <c r="F5581" s="129">
        <v>918.04731300000003</v>
      </c>
      <c r="G5581" s="129">
        <v>0</v>
      </c>
      <c r="H5581" s="129">
        <v>1047.4799</v>
      </c>
      <c r="I5581" s="129">
        <v>985.05009800000005</v>
      </c>
      <c r="J5581" s="129">
        <v>918.04731300000003</v>
      </c>
    </row>
    <row r="5582" spans="1:10" hidden="1" x14ac:dyDescent="0.25">
      <c r="A5582" s="125">
        <v>931417</v>
      </c>
      <c r="B5582" s="125">
        <v>2004</v>
      </c>
      <c r="C5582" s="125">
        <v>16</v>
      </c>
      <c r="D5582" s="125">
        <v>5</v>
      </c>
      <c r="E5582" s="125">
        <v>2</v>
      </c>
      <c r="F5582" s="125">
        <v>743.393328</v>
      </c>
      <c r="G5582" s="125">
        <v>0</v>
      </c>
      <c r="H5582" s="125">
        <v>918.04731300000003</v>
      </c>
      <c r="I5582" s="125">
        <v>902.07329000000004</v>
      </c>
      <c r="J5582" s="125">
        <v>743.393328</v>
      </c>
    </row>
    <row r="5583" spans="1:10" hidden="1" x14ac:dyDescent="0.25">
      <c r="A5583" s="125">
        <v>931418</v>
      </c>
      <c r="B5583" s="125">
        <v>2004</v>
      </c>
      <c r="C5583" s="125">
        <v>16</v>
      </c>
      <c r="D5583" s="125">
        <v>5</v>
      </c>
      <c r="E5583" s="125">
        <v>3</v>
      </c>
      <c r="F5583" s="125">
        <v>0</v>
      </c>
      <c r="G5583" s="125">
        <v>639.55625199999997</v>
      </c>
      <c r="H5583" s="125">
        <v>743.393328</v>
      </c>
      <c r="I5583" s="125">
        <v>724.06510200000002</v>
      </c>
      <c r="J5583" s="125">
        <v>639.55625199999997</v>
      </c>
    </row>
    <row r="5584" spans="1:10" hidden="1" x14ac:dyDescent="0.25">
      <c r="A5584" s="125">
        <v>931419</v>
      </c>
      <c r="B5584" s="125">
        <v>2004</v>
      </c>
      <c r="C5584" s="125">
        <v>16</v>
      </c>
      <c r="D5584" s="125">
        <v>5</v>
      </c>
      <c r="E5584" s="125">
        <v>4</v>
      </c>
      <c r="F5584" s="125">
        <v>1018.680289</v>
      </c>
      <c r="G5584" s="125">
        <v>0</v>
      </c>
      <c r="H5584" s="125">
        <v>1159.5070740000001</v>
      </c>
      <c r="I5584" s="125">
        <v>1090.400453</v>
      </c>
      <c r="J5584" s="125">
        <v>1018.680289</v>
      </c>
    </row>
    <row r="5585" spans="1:10" x14ac:dyDescent="0.25">
      <c r="A5585" s="125">
        <v>931420</v>
      </c>
      <c r="B5585" s="125">
        <v>2004</v>
      </c>
      <c r="C5585" s="125">
        <v>17</v>
      </c>
      <c r="D5585" s="125">
        <v>2</v>
      </c>
      <c r="E5585" s="125">
        <v>1</v>
      </c>
      <c r="F5585" s="129">
        <v>2602.2474099999999</v>
      </c>
      <c r="G5585" s="129">
        <v>0</v>
      </c>
      <c r="H5585" s="129">
        <v>3527.6019999999999</v>
      </c>
      <c r="I5585" s="129">
        <v>2618.5389650000002</v>
      </c>
      <c r="J5585" s="129">
        <v>2602.2474099999999</v>
      </c>
    </row>
    <row r="5586" spans="1:10" hidden="1" x14ac:dyDescent="0.25">
      <c r="A5586" s="125">
        <v>931421</v>
      </c>
      <c r="B5586" s="125">
        <v>2004</v>
      </c>
      <c r="C5586" s="125">
        <v>17</v>
      </c>
      <c r="D5586" s="125">
        <v>2</v>
      </c>
      <c r="E5586" s="125">
        <v>2</v>
      </c>
      <c r="F5586" s="125">
        <v>2385.9500859999998</v>
      </c>
      <c r="G5586" s="125">
        <v>0</v>
      </c>
      <c r="H5586" s="125">
        <v>2602.2474099999999</v>
      </c>
      <c r="I5586" s="125">
        <v>2389.9040209999998</v>
      </c>
      <c r="J5586" s="125">
        <v>2385.9500859999998</v>
      </c>
    </row>
    <row r="5587" spans="1:10" hidden="1" x14ac:dyDescent="0.25">
      <c r="A5587" s="125">
        <v>931422</v>
      </c>
      <c r="B5587" s="125">
        <v>2004</v>
      </c>
      <c r="C5587" s="125">
        <v>17</v>
      </c>
      <c r="D5587" s="125">
        <v>2</v>
      </c>
      <c r="E5587" s="125">
        <v>3</v>
      </c>
      <c r="F5587" s="125">
        <v>1994.918729</v>
      </c>
      <c r="G5587" s="125">
        <v>78.631341000000006</v>
      </c>
      <c r="H5587" s="125">
        <v>2385.9500859999998</v>
      </c>
      <c r="I5587" s="125">
        <v>2099.874671</v>
      </c>
      <c r="J5587" s="125">
        <v>2073.5500699999998</v>
      </c>
    </row>
    <row r="5588" spans="1:10" hidden="1" x14ac:dyDescent="0.25">
      <c r="A5588" s="125">
        <v>931423</v>
      </c>
      <c r="B5588" s="125">
        <v>2004</v>
      </c>
      <c r="C5588" s="125">
        <v>17</v>
      </c>
      <c r="D5588" s="125">
        <v>2</v>
      </c>
      <c r="E5588" s="125">
        <v>4</v>
      </c>
      <c r="F5588" s="125">
        <v>2604.8769940000002</v>
      </c>
      <c r="G5588" s="125">
        <v>0</v>
      </c>
      <c r="H5588" s="125">
        <v>3527.6019999999999</v>
      </c>
      <c r="I5588" s="125">
        <v>2618.5389650000002</v>
      </c>
      <c r="J5588" s="125">
        <v>2604.8769940000002</v>
      </c>
    </row>
    <row r="5589" spans="1:10" x14ac:dyDescent="0.25">
      <c r="A5589" s="125">
        <v>931424</v>
      </c>
      <c r="B5589" s="125">
        <v>2004</v>
      </c>
      <c r="C5589" s="125">
        <v>17</v>
      </c>
      <c r="D5589" s="125">
        <v>3</v>
      </c>
      <c r="E5589" s="125">
        <v>1</v>
      </c>
      <c r="F5589" s="129">
        <v>1983.9453840000001</v>
      </c>
      <c r="G5589" s="129">
        <v>0</v>
      </c>
      <c r="H5589" s="129">
        <v>2529.2959999999998</v>
      </c>
      <c r="I5589" s="129">
        <v>2054.2942109999999</v>
      </c>
      <c r="J5589" s="129">
        <v>1983.9453840000001</v>
      </c>
    </row>
    <row r="5590" spans="1:10" hidden="1" x14ac:dyDescent="0.25">
      <c r="A5590" s="125">
        <v>931425</v>
      </c>
      <c r="B5590" s="125">
        <v>2004</v>
      </c>
      <c r="C5590" s="125">
        <v>17</v>
      </c>
      <c r="D5590" s="125">
        <v>3</v>
      </c>
      <c r="E5590" s="125">
        <v>2</v>
      </c>
      <c r="F5590" s="125">
        <v>1830.7797129999999</v>
      </c>
      <c r="G5590" s="125">
        <v>0</v>
      </c>
      <c r="H5590" s="125">
        <v>1983.9453840000001</v>
      </c>
      <c r="I5590" s="125">
        <v>1869.4717350000001</v>
      </c>
      <c r="J5590" s="125">
        <v>1830.7797129999999</v>
      </c>
    </row>
    <row r="5591" spans="1:10" hidden="1" x14ac:dyDescent="0.25">
      <c r="A5591" s="125">
        <v>931426</v>
      </c>
      <c r="B5591" s="125">
        <v>2004</v>
      </c>
      <c r="C5591" s="125">
        <v>17</v>
      </c>
      <c r="D5591" s="125">
        <v>3</v>
      </c>
      <c r="E5591" s="125">
        <v>3</v>
      </c>
      <c r="F5591" s="125">
        <v>1218.8130160000001</v>
      </c>
      <c r="G5591" s="125">
        <v>329.36428599999999</v>
      </c>
      <c r="H5591" s="125">
        <v>1830.7797129999999</v>
      </c>
      <c r="I5591" s="125">
        <v>1674.614204</v>
      </c>
      <c r="J5591" s="125">
        <v>1548.1773020000001</v>
      </c>
    </row>
    <row r="5592" spans="1:10" hidden="1" x14ac:dyDescent="0.25">
      <c r="A5592" s="125">
        <v>931427</v>
      </c>
      <c r="B5592" s="125">
        <v>2004</v>
      </c>
      <c r="C5592" s="125">
        <v>17</v>
      </c>
      <c r="D5592" s="125">
        <v>3</v>
      </c>
      <c r="E5592" s="125">
        <v>4</v>
      </c>
      <c r="F5592" s="125">
        <v>1487.378213</v>
      </c>
      <c r="G5592" s="125">
        <v>0</v>
      </c>
      <c r="H5592" s="125">
        <v>1994.918729</v>
      </c>
      <c r="I5592" s="125">
        <v>1620.2729919999999</v>
      </c>
      <c r="J5592" s="125">
        <v>1487.378213</v>
      </c>
    </row>
    <row r="5593" spans="1:10" x14ac:dyDescent="0.25">
      <c r="A5593" s="125">
        <v>931428</v>
      </c>
      <c r="B5593" s="125">
        <v>2004</v>
      </c>
      <c r="C5593" s="125">
        <v>17</v>
      </c>
      <c r="D5593" s="125">
        <v>4</v>
      </c>
      <c r="E5593" s="125">
        <v>1</v>
      </c>
      <c r="F5593" s="129">
        <v>1318.785852</v>
      </c>
      <c r="G5593" s="129">
        <v>0</v>
      </c>
      <c r="H5593" s="129">
        <v>1548.8381999999999</v>
      </c>
      <c r="I5593" s="129">
        <v>1359.725056</v>
      </c>
      <c r="J5593" s="129">
        <v>1318.785852</v>
      </c>
    </row>
    <row r="5594" spans="1:10" hidden="1" x14ac:dyDescent="0.25">
      <c r="A5594" s="125">
        <v>931429</v>
      </c>
      <c r="B5594" s="125">
        <v>2004</v>
      </c>
      <c r="C5594" s="125">
        <v>17</v>
      </c>
      <c r="D5594" s="125">
        <v>4</v>
      </c>
      <c r="E5594" s="125">
        <v>2</v>
      </c>
      <c r="F5594" s="125">
        <v>1212.3651600000001</v>
      </c>
      <c r="G5594" s="125">
        <v>0</v>
      </c>
      <c r="H5594" s="125">
        <v>1318.785852</v>
      </c>
      <c r="I5594" s="125">
        <v>1270.650169</v>
      </c>
      <c r="J5594" s="125">
        <v>1212.3651600000001</v>
      </c>
    </row>
    <row r="5595" spans="1:10" hidden="1" x14ac:dyDescent="0.25">
      <c r="A5595" s="125">
        <v>931430</v>
      </c>
      <c r="B5595" s="125">
        <v>2004</v>
      </c>
      <c r="C5595" s="125">
        <v>17</v>
      </c>
      <c r="D5595" s="125">
        <v>4</v>
      </c>
      <c r="E5595" s="125">
        <v>3</v>
      </c>
      <c r="F5595" s="125">
        <v>101.529404</v>
      </c>
      <c r="G5595" s="125">
        <v>1020.714482</v>
      </c>
      <c r="H5595" s="125">
        <v>1212.3651600000001</v>
      </c>
      <c r="I5595" s="125">
        <v>1146.533731</v>
      </c>
      <c r="J5595" s="125">
        <v>1122.243886</v>
      </c>
    </row>
    <row r="5596" spans="1:10" hidden="1" x14ac:dyDescent="0.25">
      <c r="A5596" s="125">
        <v>931431</v>
      </c>
      <c r="B5596" s="125">
        <v>2004</v>
      </c>
      <c r="C5596" s="125">
        <v>17</v>
      </c>
      <c r="D5596" s="125">
        <v>4</v>
      </c>
      <c r="E5596" s="125">
        <v>4</v>
      </c>
      <c r="F5596" s="125">
        <v>1025.9383829999999</v>
      </c>
      <c r="G5596" s="125">
        <v>0</v>
      </c>
      <c r="H5596" s="125">
        <v>1218.8130160000001</v>
      </c>
      <c r="I5596" s="125">
        <v>1069.9959469999999</v>
      </c>
      <c r="J5596" s="125">
        <v>1025.9383829999999</v>
      </c>
    </row>
    <row r="5597" spans="1:10" x14ac:dyDescent="0.25">
      <c r="A5597" s="125">
        <v>931432</v>
      </c>
      <c r="B5597" s="125">
        <v>2004</v>
      </c>
      <c r="C5597" s="125">
        <v>17</v>
      </c>
      <c r="D5597" s="125">
        <v>5</v>
      </c>
      <c r="E5597" s="125">
        <v>1</v>
      </c>
      <c r="F5597" s="129">
        <v>227.80302499999999</v>
      </c>
      <c r="G5597" s="129">
        <v>0</v>
      </c>
      <c r="H5597" s="129">
        <v>259.30185</v>
      </c>
      <c r="I5597" s="129">
        <v>243.84746000000001</v>
      </c>
      <c r="J5597" s="129">
        <v>227.80302499999999</v>
      </c>
    </row>
    <row r="5598" spans="1:10" hidden="1" x14ac:dyDescent="0.25">
      <c r="A5598" s="125">
        <v>931433</v>
      </c>
      <c r="B5598" s="125">
        <v>2004</v>
      </c>
      <c r="C5598" s="125">
        <v>17</v>
      </c>
      <c r="D5598" s="125">
        <v>5</v>
      </c>
      <c r="E5598" s="125">
        <v>2</v>
      </c>
      <c r="F5598" s="125">
        <v>223.833628</v>
      </c>
      <c r="G5598" s="125">
        <v>0</v>
      </c>
      <c r="H5598" s="125">
        <v>227.80302499999999</v>
      </c>
      <c r="I5598" s="125">
        <v>223.83925199999999</v>
      </c>
      <c r="J5598" s="125">
        <v>223.833628</v>
      </c>
    </row>
    <row r="5599" spans="1:10" hidden="1" x14ac:dyDescent="0.25">
      <c r="A5599" s="125">
        <v>931434</v>
      </c>
      <c r="B5599" s="125">
        <v>2004</v>
      </c>
      <c r="C5599" s="125">
        <v>17</v>
      </c>
      <c r="D5599" s="125">
        <v>5</v>
      </c>
      <c r="E5599" s="125">
        <v>3</v>
      </c>
      <c r="F5599" s="125">
        <v>0</v>
      </c>
      <c r="G5599" s="125">
        <v>218.00071800000001</v>
      </c>
      <c r="H5599" s="125">
        <v>223.833628</v>
      </c>
      <c r="I5599" s="125">
        <v>218.01395299999999</v>
      </c>
      <c r="J5599" s="125">
        <v>218.00071800000001</v>
      </c>
    </row>
    <row r="5600" spans="1:10" hidden="1" x14ac:dyDescent="0.25">
      <c r="A5600" s="125">
        <v>931435</v>
      </c>
      <c r="B5600" s="125">
        <v>2004</v>
      </c>
      <c r="C5600" s="125">
        <v>17</v>
      </c>
      <c r="D5600" s="125">
        <v>5</v>
      </c>
      <c r="E5600" s="125">
        <v>4</v>
      </c>
      <c r="F5600" s="125">
        <v>90.566274000000007</v>
      </c>
      <c r="G5600" s="125">
        <v>0</v>
      </c>
      <c r="H5600" s="125">
        <v>101.529404</v>
      </c>
      <c r="I5600" s="125">
        <v>95.478251999999998</v>
      </c>
      <c r="J5600" s="125">
        <v>90.566274000000007</v>
      </c>
    </row>
    <row r="5601" spans="1:10" x14ac:dyDescent="0.25">
      <c r="A5601" s="125">
        <v>931436</v>
      </c>
      <c r="B5601" s="125">
        <v>2004</v>
      </c>
      <c r="C5601" s="125">
        <v>19</v>
      </c>
      <c r="D5601" s="125">
        <v>2</v>
      </c>
      <c r="E5601" s="125">
        <v>1</v>
      </c>
      <c r="F5601" s="129">
        <v>13872.601414000001</v>
      </c>
      <c r="G5601" s="129">
        <v>0</v>
      </c>
      <c r="H5601" s="129">
        <v>18758.126100000001</v>
      </c>
      <c r="I5601" s="129">
        <v>13924.157004000001</v>
      </c>
      <c r="J5601" s="129">
        <v>13872.601414000001</v>
      </c>
    </row>
    <row r="5602" spans="1:10" hidden="1" x14ac:dyDescent="0.25">
      <c r="A5602" s="125">
        <v>931437</v>
      </c>
      <c r="B5602" s="125">
        <v>2004</v>
      </c>
      <c r="C5602" s="125">
        <v>19</v>
      </c>
      <c r="D5602" s="125">
        <v>2</v>
      </c>
      <c r="E5602" s="125">
        <v>2</v>
      </c>
      <c r="F5602" s="125">
        <v>12725.115793000001</v>
      </c>
      <c r="G5602" s="125">
        <v>0</v>
      </c>
      <c r="H5602" s="125">
        <v>13872.601414000001</v>
      </c>
      <c r="I5602" s="125">
        <v>12740.597139</v>
      </c>
      <c r="J5602" s="125">
        <v>12725.115793000001</v>
      </c>
    </row>
    <row r="5603" spans="1:10" hidden="1" x14ac:dyDescent="0.25">
      <c r="A5603" s="125">
        <v>931438</v>
      </c>
      <c r="B5603" s="125">
        <v>2004</v>
      </c>
      <c r="C5603" s="125">
        <v>19</v>
      </c>
      <c r="D5603" s="125">
        <v>2</v>
      </c>
      <c r="E5603" s="125">
        <v>3</v>
      </c>
      <c r="F5603" s="125">
        <v>11039.304700999999</v>
      </c>
      <c r="G5603" s="125">
        <v>88.591070000000002</v>
      </c>
      <c r="H5603" s="125">
        <v>12725.115793000001</v>
      </c>
      <c r="I5603" s="125">
        <v>11199.37441</v>
      </c>
      <c r="J5603" s="125">
        <v>11127.895771</v>
      </c>
    </row>
    <row r="5604" spans="1:10" hidden="1" x14ac:dyDescent="0.25">
      <c r="A5604" s="125">
        <v>931439</v>
      </c>
      <c r="B5604" s="125">
        <v>2004</v>
      </c>
      <c r="C5604" s="125">
        <v>19</v>
      </c>
      <c r="D5604" s="125">
        <v>2</v>
      </c>
      <c r="E5604" s="125">
        <v>4</v>
      </c>
      <c r="F5604" s="125">
        <v>13872.523115</v>
      </c>
      <c r="G5604" s="125">
        <v>0</v>
      </c>
      <c r="H5604" s="125">
        <v>18758.126100000001</v>
      </c>
      <c r="I5604" s="125">
        <v>13924.157004000001</v>
      </c>
      <c r="J5604" s="125">
        <v>13872.523115</v>
      </c>
    </row>
    <row r="5605" spans="1:10" x14ac:dyDescent="0.25">
      <c r="A5605" s="125">
        <v>931440</v>
      </c>
      <c r="B5605" s="125">
        <v>2004</v>
      </c>
      <c r="C5605" s="125">
        <v>19</v>
      </c>
      <c r="D5605" s="125">
        <v>3</v>
      </c>
      <c r="E5605" s="125">
        <v>1</v>
      </c>
      <c r="F5605" s="129">
        <v>23113.324352</v>
      </c>
      <c r="G5605" s="129">
        <v>0</v>
      </c>
      <c r="H5605" s="129">
        <v>28675.701300000001</v>
      </c>
      <c r="I5605" s="129">
        <v>23290.404596</v>
      </c>
      <c r="J5605" s="129">
        <v>23113.324352</v>
      </c>
    </row>
    <row r="5606" spans="1:10" hidden="1" x14ac:dyDescent="0.25">
      <c r="A5606" s="125">
        <v>931441</v>
      </c>
      <c r="B5606" s="125">
        <v>2004</v>
      </c>
      <c r="C5606" s="125">
        <v>19</v>
      </c>
      <c r="D5606" s="125">
        <v>3</v>
      </c>
      <c r="E5606" s="125">
        <v>2</v>
      </c>
      <c r="F5606" s="125">
        <v>21642.085587000001</v>
      </c>
      <c r="G5606" s="125">
        <v>0</v>
      </c>
      <c r="H5606" s="125">
        <v>23113.324352</v>
      </c>
      <c r="I5606" s="125">
        <v>21779.685536000001</v>
      </c>
      <c r="J5606" s="125">
        <v>21642.085587000001</v>
      </c>
    </row>
    <row r="5607" spans="1:10" hidden="1" x14ac:dyDescent="0.25">
      <c r="A5607" s="125">
        <v>931442</v>
      </c>
      <c r="B5607" s="125">
        <v>2004</v>
      </c>
      <c r="C5607" s="125">
        <v>19</v>
      </c>
      <c r="D5607" s="125">
        <v>3</v>
      </c>
      <c r="E5607" s="125">
        <v>3</v>
      </c>
      <c r="F5607" s="125">
        <v>16366.076446999999</v>
      </c>
      <c r="G5607" s="125">
        <v>2594.9009609999998</v>
      </c>
      <c r="H5607" s="125">
        <v>21642.085587000001</v>
      </c>
      <c r="I5607" s="125">
        <v>19796.015685999999</v>
      </c>
      <c r="J5607" s="125">
        <v>18960.977407999999</v>
      </c>
    </row>
    <row r="5608" spans="1:10" hidden="1" x14ac:dyDescent="0.25">
      <c r="A5608" s="125">
        <v>931443</v>
      </c>
      <c r="B5608" s="125">
        <v>2004</v>
      </c>
      <c r="C5608" s="125">
        <v>19</v>
      </c>
      <c r="D5608" s="125">
        <v>3</v>
      </c>
      <c r="E5608" s="125">
        <v>4</v>
      </c>
      <c r="F5608" s="125">
        <v>8856.5656749999998</v>
      </c>
      <c r="G5608" s="125">
        <v>0</v>
      </c>
      <c r="H5608" s="125">
        <v>11039.304700999999</v>
      </c>
      <c r="I5608" s="125">
        <v>8966.1232779999991</v>
      </c>
      <c r="J5608" s="125">
        <v>8856.5656749999998</v>
      </c>
    </row>
    <row r="5609" spans="1:10" x14ac:dyDescent="0.25">
      <c r="A5609" s="125">
        <v>931444</v>
      </c>
      <c r="B5609" s="125">
        <v>2004</v>
      </c>
      <c r="C5609" s="125">
        <v>19</v>
      </c>
      <c r="D5609" s="125">
        <v>4</v>
      </c>
      <c r="E5609" s="125">
        <v>1</v>
      </c>
      <c r="F5609" s="129">
        <v>4333.2237180000002</v>
      </c>
      <c r="G5609" s="129">
        <v>0</v>
      </c>
      <c r="H5609" s="129">
        <v>5093.6139999999996</v>
      </c>
      <c r="I5609" s="129">
        <v>4471.6837310000001</v>
      </c>
      <c r="J5609" s="129">
        <v>4333.2237180000002</v>
      </c>
    </row>
    <row r="5610" spans="1:10" hidden="1" x14ac:dyDescent="0.25">
      <c r="A5610" s="125">
        <v>931445</v>
      </c>
      <c r="B5610" s="125">
        <v>2004</v>
      </c>
      <c r="C5610" s="125">
        <v>19</v>
      </c>
      <c r="D5610" s="125">
        <v>4</v>
      </c>
      <c r="E5610" s="125">
        <v>2</v>
      </c>
      <c r="F5610" s="125">
        <v>4080.4989289999999</v>
      </c>
      <c r="G5610" s="125">
        <v>0</v>
      </c>
      <c r="H5610" s="125">
        <v>4333.2237180000002</v>
      </c>
      <c r="I5610" s="125">
        <v>4175.061052</v>
      </c>
      <c r="J5610" s="125">
        <v>4080.4989289999999</v>
      </c>
    </row>
    <row r="5611" spans="1:10" hidden="1" x14ac:dyDescent="0.25">
      <c r="A5611" s="125">
        <v>931446</v>
      </c>
      <c r="B5611" s="125">
        <v>2004</v>
      </c>
      <c r="C5611" s="125">
        <v>19</v>
      </c>
      <c r="D5611" s="125">
        <v>4</v>
      </c>
      <c r="E5611" s="125">
        <v>3</v>
      </c>
      <c r="F5611" s="125">
        <v>365.59824200000003</v>
      </c>
      <c r="G5611" s="125">
        <v>3195.0451079999998</v>
      </c>
      <c r="H5611" s="125">
        <v>4080.4989289999999</v>
      </c>
      <c r="I5611" s="125">
        <v>3858.9278370000002</v>
      </c>
      <c r="J5611" s="125">
        <v>3560.6433499999998</v>
      </c>
    </row>
    <row r="5612" spans="1:10" hidden="1" x14ac:dyDescent="0.25">
      <c r="A5612" s="125">
        <v>931447</v>
      </c>
      <c r="B5612" s="125">
        <v>2004</v>
      </c>
      <c r="C5612" s="125">
        <v>19</v>
      </c>
      <c r="D5612" s="125">
        <v>4</v>
      </c>
      <c r="E5612" s="125">
        <v>4</v>
      </c>
      <c r="F5612" s="125">
        <v>13035.097125</v>
      </c>
      <c r="G5612" s="125">
        <v>0</v>
      </c>
      <c r="H5612" s="125">
        <v>16366.076446999999</v>
      </c>
      <c r="I5612" s="125">
        <v>14367.778512999999</v>
      </c>
      <c r="J5612" s="125">
        <v>13035.097125</v>
      </c>
    </row>
    <row r="5613" spans="1:10" x14ac:dyDescent="0.25">
      <c r="A5613" s="125">
        <v>931448</v>
      </c>
      <c r="B5613" s="125">
        <v>2004</v>
      </c>
      <c r="C5613" s="125">
        <v>19</v>
      </c>
      <c r="D5613" s="125">
        <v>5</v>
      </c>
      <c r="E5613" s="125">
        <v>1</v>
      </c>
      <c r="F5613" s="129">
        <v>608.084158</v>
      </c>
      <c r="G5613" s="129">
        <v>0</v>
      </c>
      <c r="H5613" s="129">
        <v>654.39919999999995</v>
      </c>
      <c r="I5613" s="129">
        <v>615.39700800000003</v>
      </c>
      <c r="J5613" s="129">
        <v>608.084158</v>
      </c>
    </row>
    <row r="5614" spans="1:10" hidden="1" x14ac:dyDescent="0.25">
      <c r="A5614" s="125">
        <v>931449</v>
      </c>
      <c r="B5614" s="125">
        <v>2004</v>
      </c>
      <c r="C5614" s="125">
        <v>19</v>
      </c>
      <c r="D5614" s="125">
        <v>5</v>
      </c>
      <c r="E5614" s="125">
        <v>2</v>
      </c>
      <c r="F5614" s="125">
        <v>566.78070300000002</v>
      </c>
      <c r="G5614" s="125">
        <v>0</v>
      </c>
      <c r="H5614" s="125">
        <v>608.084158</v>
      </c>
      <c r="I5614" s="125">
        <v>597.50349400000005</v>
      </c>
      <c r="J5614" s="125">
        <v>566.78070300000002</v>
      </c>
    </row>
    <row r="5615" spans="1:10" hidden="1" x14ac:dyDescent="0.25">
      <c r="A5615" s="125">
        <v>931450</v>
      </c>
      <c r="B5615" s="125">
        <v>2004</v>
      </c>
      <c r="C5615" s="125">
        <v>19</v>
      </c>
      <c r="D5615" s="125">
        <v>5</v>
      </c>
      <c r="E5615" s="125">
        <v>3</v>
      </c>
      <c r="F5615" s="125">
        <v>0</v>
      </c>
      <c r="G5615" s="125">
        <v>467.232259</v>
      </c>
      <c r="H5615" s="125">
        <v>566.78070300000002</v>
      </c>
      <c r="I5615" s="125">
        <v>552.04440499999998</v>
      </c>
      <c r="J5615" s="125">
        <v>467.232259</v>
      </c>
    </row>
    <row r="5616" spans="1:10" hidden="1" x14ac:dyDescent="0.25">
      <c r="A5616" s="125">
        <v>931451</v>
      </c>
      <c r="B5616" s="125">
        <v>2004</v>
      </c>
      <c r="C5616" s="125">
        <v>19</v>
      </c>
      <c r="D5616" s="125">
        <v>5</v>
      </c>
      <c r="E5616" s="125">
        <v>4</v>
      </c>
      <c r="F5616" s="125">
        <v>313.39434799999998</v>
      </c>
      <c r="G5616" s="125">
        <v>0</v>
      </c>
      <c r="H5616" s="125">
        <v>365.59824200000003</v>
      </c>
      <c r="I5616" s="125">
        <v>343.80858699999999</v>
      </c>
      <c r="J5616" s="125">
        <v>313.39434799999998</v>
      </c>
    </row>
    <row r="5617" spans="1:10" x14ac:dyDescent="0.25">
      <c r="A5617" s="125">
        <v>931452</v>
      </c>
      <c r="B5617" s="125">
        <v>2004</v>
      </c>
      <c r="C5617" s="125">
        <v>20</v>
      </c>
      <c r="D5617" s="125">
        <v>2</v>
      </c>
      <c r="E5617" s="125">
        <v>1</v>
      </c>
      <c r="F5617" s="129">
        <v>2258.3827970000002</v>
      </c>
      <c r="G5617" s="129">
        <v>0</v>
      </c>
      <c r="H5617" s="129">
        <v>3053.7192</v>
      </c>
      <c r="I5617" s="129">
        <v>2266.7757620000002</v>
      </c>
      <c r="J5617" s="129">
        <v>2258.3827970000002</v>
      </c>
    </row>
    <row r="5618" spans="1:10" hidden="1" x14ac:dyDescent="0.25">
      <c r="A5618" s="125">
        <v>931453</v>
      </c>
      <c r="B5618" s="125">
        <v>2004</v>
      </c>
      <c r="C5618" s="125">
        <v>20</v>
      </c>
      <c r="D5618" s="125">
        <v>2</v>
      </c>
      <c r="E5618" s="125">
        <v>2</v>
      </c>
      <c r="F5618" s="125">
        <v>2071.5784840000001</v>
      </c>
      <c r="G5618" s="125">
        <v>0</v>
      </c>
      <c r="H5618" s="125">
        <v>2258.3827970000002</v>
      </c>
      <c r="I5618" s="125">
        <v>2074.0987610000002</v>
      </c>
      <c r="J5618" s="125">
        <v>2071.5784840000001</v>
      </c>
    </row>
    <row r="5619" spans="1:10" hidden="1" x14ac:dyDescent="0.25">
      <c r="A5619" s="125">
        <v>931454</v>
      </c>
      <c r="B5619" s="125">
        <v>2004</v>
      </c>
      <c r="C5619" s="125">
        <v>20</v>
      </c>
      <c r="D5619" s="125">
        <v>2</v>
      </c>
      <c r="E5619" s="125">
        <v>3</v>
      </c>
      <c r="F5619" s="125">
        <v>1797.1377600000001</v>
      </c>
      <c r="G5619" s="125">
        <v>14.422136</v>
      </c>
      <c r="H5619" s="125">
        <v>2071.5784840000001</v>
      </c>
      <c r="I5619" s="125">
        <v>1823.1962229999999</v>
      </c>
      <c r="J5619" s="125">
        <v>1811.559896</v>
      </c>
    </row>
    <row r="5620" spans="1:10" hidden="1" x14ac:dyDescent="0.25">
      <c r="A5620" s="125">
        <v>931455</v>
      </c>
      <c r="B5620" s="125">
        <v>2004</v>
      </c>
      <c r="C5620" s="125">
        <v>20</v>
      </c>
      <c r="D5620" s="125">
        <v>2</v>
      </c>
      <c r="E5620" s="125">
        <v>4</v>
      </c>
      <c r="F5620" s="125">
        <v>2258.3700509999999</v>
      </c>
      <c r="G5620" s="125">
        <v>0</v>
      </c>
      <c r="H5620" s="125">
        <v>3053.7192</v>
      </c>
      <c r="I5620" s="125">
        <v>2266.7757620000002</v>
      </c>
      <c r="J5620" s="125">
        <v>2258.3700509999999</v>
      </c>
    </row>
    <row r="5621" spans="1:10" hidden="1" x14ac:dyDescent="0.25">
      <c r="A5621" s="125">
        <v>931456</v>
      </c>
      <c r="B5621" s="125">
        <v>2004</v>
      </c>
      <c r="C5621" s="125">
        <v>20</v>
      </c>
      <c r="D5621" s="125">
        <v>3</v>
      </c>
      <c r="E5621" s="125">
        <v>4</v>
      </c>
      <c r="F5621" s="125">
        <v>1441.7999170000001</v>
      </c>
      <c r="G5621" s="125">
        <v>0</v>
      </c>
      <c r="H5621" s="125">
        <v>1797.1377600000001</v>
      </c>
      <c r="I5621" s="125">
        <v>1459.6352890000001</v>
      </c>
      <c r="J5621" s="125">
        <v>1441.7999170000001</v>
      </c>
    </row>
    <row r="5622" spans="1:10" x14ac:dyDescent="0.25">
      <c r="A5622" s="125">
        <v>931457</v>
      </c>
      <c r="B5622" s="125">
        <v>2004</v>
      </c>
      <c r="C5622" s="125">
        <v>21</v>
      </c>
      <c r="D5622" s="125">
        <v>2</v>
      </c>
      <c r="E5622" s="125">
        <v>1</v>
      </c>
      <c r="F5622" s="129">
        <v>36671.931262999999</v>
      </c>
      <c r="G5622" s="129">
        <v>0</v>
      </c>
      <c r="H5622" s="129">
        <v>49558.070549999997</v>
      </c>
      <c r="I5622" s="129">
        <v>36786.955769</v>
      </c>
      <c r="J5622" s="129">
        <v>36671.931262999999</v>
      </c>
    </row>
    <row r="5623" spans="1:10" hidden="1" x14ac:dyDescent="0.25">
      <c r="A5623" s="125">
        <v>931458</v>
      </c>
      <c r="B5623" s="125">
        <v>2004</v>
      </c>
      <c r="C5623" s="125">
        <v>21</v>
      </c>
      <c r="D5623" s="125">
        <v>2</v>
      </c>
      <c r="E5623" s="125">
        <v>2</v>
      </c>
      <c r="F5623" s="125">
        <v>33611.327852000002</v>
      </c>
      <c r="G5623" s="125">
        <v>0</v>
      </c>
      <c r="H5623" s="125">
        <v>36671.931262999999</v>
      </c>
      <c r="I5623" s="125">
        <v>33679.501671999999</v>
      </c>
      <c r="J5623" s="125">
        <v>33611.327852000002</v>
      </c>
    </row>
    <row r="5624" spans="1:10" hidden="1" x14ac:dyDescent="0.25">
      <c r="A5624" s="125">
        <v>931459</v>
      </c>
      <c r="B5624" s="125">
        <v>2004</v>
      </c>
      <c r="C5624" s="125">
        <v>21</v>
      </c>
      <c r="D5624" s="125">
        <v>2</v>
      </c>
      <c r="E5624" s="125">
        <v>3</v>
      </c>
      <c r="F5624" s="125">
        <v>29146.954607</v>
      </c>
      <c r="G5624" s="125">
        <v>223.56398200000001</v>
      </c>
      <c r="H5624" s="125">
        <v>33611.327852000002</v>
      </c>
      <c r="I5624" s="125">
        <v>29581.329642000001</v>
      </c>
      <c r="J5624" s="125">
        <v>29370.518588999999</v>
      </c>
    </row>
    <row r="5625" spans="1:10" hidden="1" x14ac:dyDescent="0.25">
      <c r="A5625" s="125">
        <v>931460</v>
      </c>
      <c r="B5625" s="125">
        <v>2004</v>
      </c>
      <c r="C5625" s="125">
        <v>21</v>
      </c>
      <c r="D5625" s="125">
        <v>2</v>
      </c>
      <c r="E5625" s="125">
        <v>4</v>
      </c>
      <c r="F5625" s="125">
        <v>36695.226877000001</v>
      </c>
      <c r="G5625" s="125">
        <v>0</v>
      </c>
      <c r="H5625" s="125">
        <v>49558.070549999997</v>
      </c>
      <c r="I5625" s="125">
        <v>36786.955769</v>
      </c>
      <c r="J5625" s="125">
        <v>36695.226877000001</v>
      </c>
    </row>
    <row r="5626" spans="1:10" x14ac:dyDescent="0.25">
      <c r="A5626" s="125">
        <v>931461</v>
      </c>
      <c r="B5626" s="125">
        <v>2004</v>
      </c>
      <c r="C5626" s="125">
        <v>21</v>
      </c>
      <c r="D5626" s="125">
        <v>3</v>
      </c>
      <c r="E5626" s="125">
        <v>1</v>
      </c>
      <c r="F5626" s="129">
        <v>54809.132856999997</v>
      </c>
      <c r="G5626" s="129">
        <v>0</v>
      </c>
      <c r="H5626" s="129">
        <v>67982.652400000006</v>
      </c>
      <c r="I5626" s="129">
        <v>55215.510279000002</v>
      </c>
      <c r="J5626" s="129">
        <v>54809.132856999997</v>
      </c>
    </row>
    <row r="5627" spans="1:10" hidden="1" x14ac:dyDescent="0.25">
      <c r="A5627" s="125">
        <v>931462</v>
      </c>
      <c r="B5627" s="125">
        <v>2004</v>
      </c>
      <c r="C5627" s="125">
        <v>21</v>
      </c>
      <c r="D5627" s="125">
        <v>3</v>
      </c>
      <c r="E5627" s="125">
        <v>2</v>
      </c>
      <c r="F5627" s="125">
        <v>50563.715183</v>
      </c>
      <c r="G5627" s="125">
        <v>0</v>
      </c>
      <c r="H5627" s="125">
        <v>54809.132856999997</v>
      </c>
      <c r="I5627" s="125">
        <v>51646.645891</v>
      </c>
      <c r="J5627" s="125">
        <v>50563.715183</v>
      </c>
    </row>
    <row r="5628" spans="1:10" hidden="1" x14ac:dyDescent="0.25">
      <c r="A5628" s="125">
        <v>931463</v>
      </c>
      <c r="B5628" s="125">
        <v>2004</v>
      </c>
      <c r="C5628" s="125">
        <v>21</v>
      </c>
      <c r="D5628" s="125">
        <v>3</v>
      </c>
      <c r="E5628" s="125">
        <v>3</v>
      </c>
      <c r="F5628" s="125">
        <v>40298.860355999997</v>
      </c>
      <c r="G5628" s="125">
        <v>3241.7777150000002</v>
      </c>
      <c r="H5628" s="125">
        <v>50563.715183</v>
      </c>
      <c r="I5628" s="125">
        <v>46250.630277999997</v>
      </c>
      <c r="J5628" s="125">
        <v>43540.638070000001</v>
      </c>
    </row>
    <row r="5629" spans="1:10" hidden="1" x14ac:dyDescent="0.25">
      <c r="A5629" s="125">
        <v>931464</v>
      </c>
      <c r="B5629" s="125">
        <v>2004</v>
      </c>
      <c r="C5629" s="125">
        <v>21</v>
      </c>
      <c r="D5629" s="125">
        <v>3</v>
      </c>
      <c r="E5629" s="125">
        <v>4</v>
      </c>
      <c r="F5629" s="125">
        <v>23481.690026</v>
      </c>
      <c r="G5629" s="125">
        <v>0</v>
      </c>
      <c r="H5629" s="125">
        <v>29146.954607</v>
      </c>
      <c r="I5629" s="125">
        <v>23673.156532000001</v>
      </c>
      <c r="J5629" s="125">
        <v>23481.690026</v>
      </c>
    </row>
    <row r="5630" spans="1:10" x14ac:dyDescent="0.25">
      <c r="A5630" s="125">
        <v>931465</v>
      </c>
      <c r="B5630" s="125">
        <v>2004</v>
      </c>
      <c r="C5630" s="125">
        <v>21</v>
      </c>
      <c r="D5630" s="125">
        <v>4</v>
      </c>
      <c r="E5630" s="125">
        <v>1</v>
      </c>
      <c r="F5630" s="129">
        <v>20015.886268999999</v>
      </c>
      <c r="G5630" s="129">
        <v>0</v>
      </c>
      <c r="H5630" s="129">
        <v>23603.06</v>
      </c>
      <c r="I5630" s="129">
        <v>20721.126373999999</v>
      </c>
      <c r="J5630" s="129">
        <v>20015.886268999999</v>
      </c>
    </row>
    <row r="5631" spans="1:10" hidden="1" x14ac:dyDescent="0.25">
      <c r="A5631" s="125">
        <v>931466</v>
      </c>
      <c r="B5631" s="125">
        <v>2004</v>
      </c>
      <c r="C5631" s="125">
        <v>21</v>
      </c>
      <c r="D5631" s="125">
        <v>4</v>
      </c>
      <c r="E5631" s="125">
        <v>2</v>
      </c>
      <c r="F5631" s="125">
        <v>17941.187829999999</v>
      </c>
      <c r="G5631" s="125">
        <v>0</v>
      </c>
      <c r="H5631" s="125">
        <v>20015.886268999999</v>
      </c>
      <c r="I5631" s="125">
        <v>19285.306421000001</v>
      </c>
      <c r="J5631" s="125">
        <v>17941.187829999999</v>
      </c>
    </row>
    <row r="5632" spans="1:10" hidden="1" x14ac:dyDescent="0.25">
      <c r="A5632" s="125">
        <v>931467</v>
      </c>
      <c r="B5632" s="125">
        <v>2004</v>
      </c>
      <c r="C5632" s="125">
        <v>21</v>
      </c>
      <c r="D5632" s="125">
        <v>4</v>
      </c>
      <c r="E5632" s="125">
        <v>3</v>
      </c>
      <c r="F5632" s="125">
        <v>3607.2385330000002</v>
      </c>
      <c r="G5632" s="125">
        <v>12101.215690999999</v>
      </c>
      <c r="H5632" s="125">
        <v>17941.187829999999</v>
      </c>
      <c r="I5632" s="125">
        <v>16966.981330999999</v>
      </c>
      <c r="J5632" s="125">
        <v>15708.454223999999</v>
      </c>
    </row>
    <row r="5633" spans="1:10" hidden="1" x14ac:dyDescent="0.25">
      <c r="A5633" s="125">
        <v>931468</v>
      </c>
      <c r="B5633" s="125">
        <v>2004</v>
      </c>
      <c r="C5633" s="125">
        <v>21</v>
      </c>
      <c r="D5633" s="125">
        <v>4</v>
      </c>
      <c r="E5633" s="125">
        <v>4</v>
      </c>
      <c r="F5633" s="125">
        <v>33227.858373000003</v>
      </c>
      <c r="G5633" s="125">
        <v>0</v>
      </c>
      <c r="H5633" s="125">
        <v>40298.860355999997</v>
      </c>
      <c r="I5633" s="125">
        <v>35378.369506000003</v>
      </c>
      <c r="J5633" s="125">
        <v>33227.858373000003</v>
      </c>
    </row>
    <row r="5634" spans="1:10" x14ac:dyDescent="0.25">
      <c r="A5634" s="125">
        <v>931469</v>
      </c>
      <c r="B5634" s="125">
        <v>2004</v>
      </c>
      <c r="C5634" s="125">
        <v>21</v>
      </c>
      <c r="D5634" s="125">
        <v>5</v>
      </c>
      <c r="E5634" s="125">
        <v>1</v>
      </c>
      <c r="F5634" s="129">
        <v>2232.7120110000001</v>
      </c>
      <c r="G5634" s="129">
        <v>0</v>
      </c>
      <c r="H5634" s="129">
        <v>2492.96425</v>
      </c>
      <c r="I5634" s="129">
        <v>2344.383581</v>
      </c>
      <c r="J5634" s="129">
        <v>2232.7120110000001</v>
      </c>
    </row>
    <row r="5635" spans="1:10" hidden="1" x14ac:dyDescent="0.25">
      <c r="A5635" s="125">
        <v>931470</v>
      </c>
      <c r="B5635" s="125">
        <v>2004</v>
      </c>
      <c r="C5635" s="125">
        <v>21</v>
      </c>
      <c r="D5635" s="125">
        <v>5</v>
      </c>
      <c r="E5635" s="125">
        <v>2</v>
      </c>
      <c r="F5635" s="125">
        <v>1970.437336</v>
      </c>
      <c r="G5635" s="125">
        <v>0</v>
      </c>
      <c r="H5635" s="125">
        <v>2232.7120110000001</v>
      </c>
      <c r="I5635" s="125">
        <v>2193.8628220000001</v>
      </c>
      <c r="J5635" s="125">
        <v>1970.437336</v>
      </c>
    </row>
    <row r="5636" spans="1:10" hidden="1" x14ac:dyDescent="0.25">
      <c r="A5636" s="125">
        <v>931471</v>
      </c>
      <c r="B5636" s="125">
        <v>2004</v>
      </c>
      <c r="C5636" s="125">
        <v>21</v>
      </c>
      <c r="D5636" s="125">
        <v>5</v>
      </c>
      <c r="E5636" s="125">
        <v>3</v>
      </c>
      <c r="F5636" s="125">
        <v>0</v>
      </c>
      <c r="G5636" s="125">
        <v>1848.3924500000001</v>
      </c>
      <c r="H5636" s="125">
        <v>1970.437336</v>
      </c>
      <c r="I5636" s="125">
        <v>1919.2059650000001</v>
      </c>
      <c r="J5636" s="125">
        <v>1848.3924500000001</v>
      </c>
    </row>
    <row r="5637" spans="1:10" hidden="1" x14ac:dyDescent="0.25">
      <c r="A5637" s="125">
        <v>931472</v>
      </c>
      <c r="B5637" s="125">
        <v>2004</v>
      </c>
      <c r="C5637" s="125">
        <v>21</v>
      </c>
      <c r="D5637" s="125">
        <v>5</v>
      </c>
      <c r="E5637" s="125">
        <v>4</v>
      </c>
      <c r="F5637" s="125">
        <v>3171.2816339999999</v>
      </c>
      <c r="G5637" s="125">
        <v>0</v>
      </c>
      <c r="H5637" s="125">
        <v>3607.2385330000002</v>
      </c>
      <c r="I5637" s="125">
        <v>3392.247116</v>
      </c>
      <c r="J5637" s="125">
        <v>3171.2816339999999</v>
      </c>
    </row>
    <row r="5638" spans="1:10" x14ac:dyDescent="0.25">
      <c r="A5638" s="125">
        <v>931473</v>
      </c>
      <c r="B5638" s="125">
        <v>2004</v>
      </c>
      <c r="C5638" s="125">
        <v>22</v>
      </c>
      <c r="D5638" s="125">
        <v>2</v>
      </c>
      <c r="E5638" s="125">
        <v>1</v>
      </c>
      <c r="F5638" s="129">
        <v>44812.552077</v>
      </c>
      <c r="G5638" s="129">
        <v>0</v>
      </c>
      <c r="H5638" s="129">
        <v>60559.221749999997</v>
      </c>
      <c r="I5638" s="129">
        <v>44953.110305000002</v>
      </c>
      <c r="J5638" s="129">
        <v>44812.552077</v>
      </c>
    </row>
    <row r="5639" spans="1:10" hidden="1" x14ac:dyDescent="0.25">
      <c r="A5639" s="125">
        <v>931474</v>
      </c>
      <c r="B5639" s="125">
        <v>2004</v>
      </c>
      <c r="C5639" s="125">
        <v>22</v>
      </c>
      <c r="D5639" s="125">
        <v>2</v>
      </c>
      <c r="E5639" s="125">
        <v>2</v>
      </c>
      <c r="F5639" s="125">
        <v>41072.540438000004</v>
      </c>
      <c r="G5639" s="125">
        <v>0</v>
      </c>
      <c r="H5639" s="125">
        <v>44812.552077</v>
      </c>
      <c r="I5639" s="125">
        <v>41155.847826999998</v>
      </c>
      <c r="J5639" s="125">
        <v>41072.540438000004</v>
      </c>
    </row>
    <row r="5640" spans="1:10" hidden="1" x14ac:dyDescent="0.25">
      <c r="A5640" s="125">
        <v>931475</v>
      </c>
      <c r="B5640" s="125">
        <v>2004</v>
      </c>
      <c r="C5640" s="125">
        <v>22</v>
      </c>
      <c r="D5640" s="125">
        <v>2</v>
      </c>
      <c r="E5640" s="125">
        <v>3</v>
      </c>
      <c r="F5640" s="125">
        <v>35617.143036000001</v>
      </c>
      <c r="G5640" s="125">
        <v>273.191846</v>
      </c>
      <c r="H5640" s="125">
        <v>41072.540438000004</v>
      </c>
      <c r="I5640" s="125">
        <v>36147.942840000003</v>
      </c>
      <c r="J5640" s="125">
        <v>35890.334882000003</v>
      </c>
    </row>
    <row r="5641" spans="1:10" hidden="1" x14ac:dyDescent="0.25">
      <c r="A5641" s="125">
        <v>931476</v>
      </c>
      <c r="B5641" s="125">
        <v>2004</v>
      </c>
      <c r="C5641" s="125">
        <v>22</v>
      </c>
      <c r="D5641" s="125">
        <v>2</v>
      </c>
      <c r="E5641" s="125">
        <v>4</v>
      </c>
      <c r="F5641" s="125">
        <v>44841.018968999997</v>
      </c>
      <c r="G5641" s="125">
        <v>0</v>
      </c>
      <c r="H5641" s="125">
        <v>60559.221749999997</v>
      </c>
      <c r="I5641" s="125">
        <v>44953.110305000002</v>
      </c>
      <c r="J5641" s="125">
        <v>44841.018968999997</v>
      </c>
    </row>
    <row r="5642" spans="1:10" x14ac:dyDescent="0.25">
      <c r="A5642" s="125">
        <v>931477</v>
      </c>
      <c r="B5642" s="125">
        <v>2004</v>
      </c>
      <c r="C5642" s="125">
        <v>22</v>
      </c>
      <c r="D5642" s="125">
        <v>3</v>
      </c>
      <c r="E5642" s="125">
        <v>1</v>
      </c>
      <c r="F5642" s="129">
        <v>94153.579907000007</v>
      </c>
      <c r="G5642" s="129">
        <v>0</v>
      </c>
      <c r="H5642" s="129">
        <v>116783.641</v>
      </c>
      <c r="I5642" s="129">
        <v>94851.673219999997</v>
      </c>
      <c r="J5642" s="129">
        <v>94153.579907000007</v>
      </c>
    </row>
    <row r="5643" spans="1:10" hidden="1" x14ac:dyDescent="0.25">
      <c r="A5643" s="125">
        <v>931478</v>
      </c>
      <c r="B5643" s="125">
        <v>2004</v>
      </c>
      <c r="C5643" s="125">
        <v>22</v>
      </c>
      <c r="D5643" s="125">
        <v>3</v>
      </c>
      <c r="E5643" s="125">
        <v>2</v>
      </c>
      <c r="F5643" s="125">
        <v>86860.611539000005</v>
      </c>
      <c r="G5643" s="125">
        <v>0</v>
      </c>
      <c r="H5643" s="125">
        <v>94153.579907000007</v>
      </c>
      <c r="I5643" s="125">
        <v>88720.918346000006</v>
      </c>
      <c r="J5643" s="125">
        <v>86860.611539000005</v>
      </c>
    </row>
    <row r="5644" spans="1:10" hidden="1" x14ac:dyDescent="0.25">
      <c r="A5644" s="125">
        <v>931479</v>
      </c>
      <c r="B5644" s="125">
        <v>2004</v>
      </c>
      <c r="C5644" s="125">
        <v>22</v>
      </c>
      <c r="D5644" s="125">
        <v>3</v>
      </c>
      <c r="E5644" s="125">
        <v>3</v>
      </c>
      <c r="F5644" s="125">
        <v>69030.653055999996</v>
      </c>
      <c r="G5644" s="125">
        <v>5553.0610729999999</v>
      </c>
      <c r="H5644" s="125">
        <v>86860.611539000005</v>
      </c>
      <c r="I5644" s="125">
        <v>79451.401375000001</v>
      </c>
      <c r="J5644" s="125">
        <v>74583.714128000007</v>
      </c>
    </row>
    <row r="5645" spans="1:10" hidden="1" x14ac:dyDescent="0.25">
      <c r="A5645" s="125">
        <v>931480</v>
      </c>
      <c r="B5645" s="125">
        <v>2004</v>
      </c>
      <c r="C5645" s="125">
        <v>22</v>
      </c>
      <c r="D5645" s="125">
        <v>3</v>
      </c>
      <c r="E5645" s="125">
        <v>4</v>
      </c>
      <c r="F5645" s="125">
        <v>28694.274364000001</v>
      </c>
      <c r="G5645" s="125">
        <v>0</v>
      </c>
      <c r="H5645" s="125">
        <v>35617.143036000001</v>
      </c>
      <c r="I5645" s="125">
        <v>28928.243574</v>
      </c>
      <c r="J5645" s="125">
        <v>28694.274364000001</v>
      </c>
    </row>
    <row r="5646" spans="1:10" x14ac:dyDescent="0.25">
      <c r="A5646" s="125">
        <v>931481</v>
      </c>
      <c r="B5646" s="125">
        <v>2004</v>
      </c>
      <c r="C5646" s="125">
        <v>22</v>
      </c>
      <c r="D5646" s="125">
        <v>4</v>
      </c>
      <c r="E5646" s="125">
        <v>1</v>
      </c>
      <c r="F5646" s="129">
        <v>34754.507140000002</v>
      </c>
      <c r="G5646" s="129">
        <v>0</v>
      </c>
      <c r="H5646" s="129">
        <v>40983.082450000002</v>
      </c>
      <c r="I5646" s="129">
        <v>35979.048083000001</v>
      </c>
      <c r="J5646" s="129">
        <v>34754.507140000002</v>
      </c>
    </row>
    <row r="5647" spans="1:10" hidden="1" x14ac:dyDescent="0.25">
      <c r="A5647" s="125">
        <v>931482</v>
      </c>
      <c r="B5647" s="125">
        <v>2004</v>
      </c>
      <c r="C5647" s="125">
        <v>22</v>
      </c>
      <c r="D5647" s="125">
        <v>4</v>
      </c>
      <c r="E5647" s="125">
        <v>2</v>
      </c>
      <c r="F5647" s="125">
        <v>31152.112484000001</v>
      </c>
      <c r="G5647" s="125">
        <v>0</v>
      </c>
      <c r="H5647" s="125">
        <v>34754.507140000002</v>
      </c>
      <c r="I5647" s="125">
        <v>33485.967628999999</v>
      </c>
      <c r="J5647" s="125">
        <v>31152.112484000001</v>
      </c>
    </row>
    <row r="5648" spans="1:10" hidden="1" x14ac:dyDescent="0.25">
      <c r="A5648" s="125">
        <v>931483</v>
      </c>
      <c r="B5648" s="125">
        <v>2004</v>
      </c>
      <c r="C5648" s="125">
        <v>22</v>
      </c>
      <c r="D5648" s="125">
        <v>4</v>
      </c>
      <c r="E5648" s="125">
        <v>3</v>
      </c>
      <c r="F5648" s="125">
        <v>6178.9182419999997</v>
      </c>
      <c r="G5648" s="125">
        <v>20728.438586</v>
      </c>
      <c r="H5648" s="125">
        <v>31152.112484000001</v>
      </c>
      <c r="I5648" s="125">
        <v>29460.552776</v>
      </c>
      <c r="J5648" s="125">
        <v>26907.356828</v>
      </c>
    </row>
    <row r="5649" spans="1:10" hidden="1" x14ac:dyDescent="0.25">
      <c r="A5649" s="125">
        <v>931484</v>
      </c>
      <c r="B5649" s="125">
        <v>2004</v>
      </c>
      <c r="C5649" s="125">
        <v>22</v>
      </c>
      <c r="D5649" s="125">
        <v>4</v>
      </c>
      <c r="E5649" s="125">
        <v>4</v>
      </c>
      <c r="F5649" s="125">
        <v>56918.253838999997</v>
      </c>
      <c r="G5649" s="125">
        <v>0</v>
      </c>
      <c r="H5649" s="125">
        <v>69030.653055999996</v>
      </c>
      <c r="I5649" s="125">
        <v>60602.010318000001</v>
      </c>
      <c r="J5649" s="125">
        <v>56918.253838999997</v>
      </c>
    </row>
    <row r="5650" spans="1:10" x14ac:dyDescent="0.25">
      <c r="A5650" s="125">
        <v>931485</v>
      </c>
      <c r="B5650" s="125">
        <v>2004</v>
      </c>
      <c r="C5650" s="125">
        <v>22</v>
      </c>
      <c r="D5650" s="125">
        <v>5</v>
      </c>
      <c r="E5650" s="125">
        <v>1</v>
      </c>
      <c r="F5650" s="129">
        <v>3864.4690540000001</v>
      </c>
      <c r="G5650" s="129">
        <v>0</v>
      </c>
      <c r="H5650" s="129">
        <v>4314.92425</v>
      </c>
      <c r="I5650" s="129">
        <v>4057.7547650000001</v>
      </c>
      <c r="J5650" s="129">
        <v>3864.4690540000001</v>
      </c>
    </row>
    <row r="5651" spans="1:10" hidden="1" x14ac:dyDescent="0.25">
      <c r="A5651" s="125">
        <v>931486</v>
      </c>
      <c r="B5651" s="125">
        <v>2004</v>
      </c>
      <c r="C5651" s="125">
        <v>22</v>
      </c>
      <c r="D5651" s="125">
        <v>5</v>
      </c>
      <c r="E5651" s="125">
        <v>2</v>
      </c>
      <c r="F5651" s="125">
        <v>3410.5133449999998</v>
      </c>
      <c r="G5651" s="125">
        <v>0</v>
      </c>
      <c r="H5651" s="125">
        <v>3864.4690540000001</v>
      </c>
      <c r="I5651" s="125">
        <v>3797.2272929999999</v>
      </c>
      <c r="J5651" s="125">
        <v>3410.5133449999998</v>
      </c>
    </row>
    <row r="5652" spans="1:10" hidden="1" x14ac:dyDescent="0.25">
      <c r="A5652" s="125">
        <v>931487</v>
      </c>
      <c r="B5652" s="125">
        <v>2004</v>
      </c>
      <c r="C5652" s="125">
        <v>22</v>
      </c>
      <c r="D5652" s="125">
        <v>5</v>
      </c>
      <c r="E5652" s="125">
        <v>3</v>
      </c>
      <c r="F5652" s="125">
        <v>0</v>
      </c>
      <c r="G5652" s="125">
        <v>3164.9783240000002</v>
      </c>
      <c r="H5652" s="125">
        <v>3410.5133449999998</v>
      </c>
      <c r="I5652" s="125">
        <v>3321.8399979999999</v>
      </c>
      <c r="J5652" s="125">
        <v>3164.9783240000002</v>
      </c>
    </row>
    <row r="5653" spans="1:10" hidden="1" x14ac:dyDescent="0.25">
      <c r="A5653" s="125">
        <v>931488</v>
      </c>
      <c r="B5653" s="125">
        <v>2004</v>
      </c>
      <c r="C5653" s="125">
        <v>22</v>
      </c>
      <c r="D5653" s="125">
        <v>5</v>
      </c>
      <c r="E5653" s="125">
        <v>4</v>
      </c>
      <c r="F5653" s="125">
        <v>5432.1580800000002</v>
      </c>
      <c r="G5653" s="125">
        <v>0</v>
      </c>
      <c r="H5653" s="125">
        <v>6178.9182419999997</v>
      </c>
      <c r="I5653" s="125">
        <v>5810.6547149999997</v>
      </c>
      <c r="J5653" s="125">
        <v>5432.1580800000002</v>
      </c>
    </row>
    <row r="5654" spans="1:10" x14ac:dyDescent="0.25">
      <c r="A5654" s="125">
        <v>931489</v>
      </c>
      <c r="B5654" s="125">
        <v>2004</v>
      </c>
      <c r="C5654" s="125">
        <v>23</v>
      </c>
      <c r="D5654" s="125">
        <v>2</v>
      </c>
      <c r="E5654" s="125">
        <v>1</v>
      </c>
      <c r="F5654" s="129">
        <v>302.38185099999998</v>
      </c>
      <c r="G5654" s="129">
        <v>0</v>
      </c>
      <c r="H5654" s="129">
        <v>410.89814999999999</v>
      </c>
      <c r="I5654" s="129">
        <v>305.00969700000002</v>
      </c>
      <c r="J5654" s="129">
        <v>302.38185099999998</v>
      </c>
    </row>
    <row r="5655" spans="1:10" hidden="1" x14ac:dyDescent="0.25">
      <c r="A5655" s="125">
        <v>931490</v>
      </c>
      <c r="B5655" s="125">
        <v>2004</v>
      </c>
      <c r="C5655" s="125">
        <v>23</v>
      </c>
      <c r="D5655" s="125">
        <v>2</v>
      </c>
      <c r="E5655" s="125">
        <v>2</v>
      </c>
      <c r="F5655" s="125">
        <v>277.01495699999998</v>
      </c>
      <c r="G5655" s="125">
        <v>0</v>
      </c>
      <c r="H5655" s="125">
        <v>302.38185099999998</v>
      </c>
      <c r="I5655" s="125">
        <v>277.707492</v>
      </c>
      <c r="J5655" s="125">
        <v>277.01495699999998</v>
      </c>
    </row>
    <row r="5656" spans="1:10" hidden="1" x14ac:dyDescent="0.25">
      <c r="A5656" s="125">
        <v>931491</v>
      </c>
      <c r="B5656" s="125">
        <v>2004</v>
      </c>
      <c r="C5656" s="125">
        <v>23</v>
      </c>
      <c r="D5656" s="125">
        <v>2</v>
      </c>
      <c r="E5656" s="125">
        <v>3</v>
      </c>
      <c r="F5656" s="125">
        <v>217.87581700000001</v>
      </c>
      <c r="G5656" s="125">
        <v>17.932848</v>
      </c>
      <c r="H5656" s="125">
        <v>277.01495699999998</v>
      </c>
      <c r="I5656" s="125">
        <v>243.80086399999999</v>
      </c>
      <c r="J5656" s="125">
        <v>235.80866499999999</v>
      </c>
    </row>
    <row r="5657" spans="1:10" hidden="1" x14ac:dyDescent="0.25">
      <c r="A5657" s="125">
        <v>931492</v>
      </c>
      <c r="B5657" s="125">
        <v>2004</v>
      </c>
      <c r="C5657" s="125">
        <v>23</v>
      </c>
      <c r="D5657" s="125">
        <v>2</v>
      </c>
      <c r="E5657" s="125">
        <v>4</v>
      </c>
      <c r="F5657" s="125">
        <v>303.326593</v>
      </c>
      <c r="G5657" s="125">
        <v>0</v>
      </c>
      <c r="H5657" s="125">
        <v>410.89814999999999</v>
      </c>
      <c r="I5657" s="125">
        <v>305.00969700000002</v>
      </c>
      <c r="J5657" s="125">
        <v>303.326593</v>
      </c>
    </row>
    <row r="5658" spans="1:10" hidden="1" x14ac:dyDescent="0.25">
      <c r="A5658" s="125">
        <v>931493</v>
      </c>
      <c r="B5658" s="125">
        <v>2004</v>
      </c>
      <c r="C5658" s="125">
        <v>23</v>
      </c>
      <c r="D5658" s="125">
        <v>3</v>
      </c>
      <c r="E5658" s="125">
        <v>4</v>
      </c>
      <c r="F5658" s="125">
        <v>170.9486</v>
      </c>
      <c r="G5658" s="125">
        <v>0</v>
      </c>
      <c r="H5658" s="125">
        <v>217.87581700000001</v>
      </c>
      <c r="I5658" s="125">
        <v>176.95873800000001</v>
      </c>
      <c r="J5658" s="125">
        <v>170.9486</v>
      </c>
    </row>
    <row r="5659" spans="1:10" x14ac:dyDescent="0.25">
      <c r="A5659" s="125">
        <v>931494</v>
      </c>
      <c r="B5659" s="125">
        <v>2004</v>
      </c>
      <c r="C5659" s="125">
        <v>24</v>
      </c>
      <c r="D5659" s="125">
        <v>2</v>
      </c>
      <c r="E5659" s="125">
        <v>1</v>
      </c>
      <c r="F5659" s="129">
        <v>1209.527403</v>
      </c>
      <c r="G5659" s="129">
        <v>0</v>
      </c>
      <c r="H5659" s="129">
        <v>1643.5925999999999</v>
      </c>
      <c r="I5659" s="129">
        <v>1220.038787</v>
      </c>
      <c r="J5659" s="129">
        <v>1209.527403</v>
      </c>
    </row>
    <row r="5660" spans="1:10" hidden="1" x14ac:dyDescent="0.25">
      <c r="A5660" s="125">
        <v>931495</v>
      </c>
      <c r="B5660" s="125">
        <v>2004</v>
      </c>
      <c r="C5660" s="125">
        <v>24</v>
      </c>
      <c r="D5660" s="125">
        <v>2</v>
      </c>
      <c r="E5660" s="125">
        <v>2</v>
      </c>
      <c r="F5660" s="125">
        <v>1108.0598279999999</v>
      </c>
      <c r="G5660" s="125">
        <v>0</v>
      </c>
      <c r="H5660" s="125">
        <v>1209.527403</v>
      </c>
      <c r="I5660" s="125">
        <v>1110.8299669999999</v>
      </c>
      <c r="J5660" s="125">
        <v>1108.0598279999999</v>
      </c>
    </row>
    <row r="5661" spans="1:10" hidden="1" x14ac:dyDescent="0.25">
      <c r="A5661" s="125">
        <v>931496</v>
      </c>
      <c r="B5661" s="125">
        <v>2004</v>
      </c>
      <c r="C5661" s="125">
        <v>24</v>
      </c>
      <c r="D5661" s="125">
        <v>2</v>
      </c>
      <c r="E5661" s="125">
        <v>3</v>
      </c>
      <c r="F5661" s="125">
        <v>870.54419099999996</v>
      </c>
      <c r="G5661" s="125">
        <v>71.652452999999994</v>
      </c>
      <c r="H5661" s="125">
        <v>1108.0598279999999</v>
      </c>
      <c r="I5661" s="125">
        <v>975.20345399999997</v>
      </c>
      <c r="J5661" s="125">
        <v>942.19664399999999</v>
      </c>
    </row>
    <row r="5662" spans="1:10" hidden="1" x14ac:dyDescent="0.25">
      <c r="A5662" s="125">
        <v>931497</v>
      </c>
      <c r="B5662" s="125">
        <v>2004</v>
      </c>
      <c r="C5662" s="125">
        <v>24</v>
      </c>
      <c r="D5662" s="125">
        <v>2</v>
      </c>
      <c r="E5662" s="125">
        <v>4</v>
      </c>
      <c r="F5662" s="125">
        <v>1213.30637</v>
      </c>
      <c r="G5662" s="125">
        <v>0</v>
      </c>
      <c r="H5662" s="125">
        <v>1643.5925999999999</v>
      </c>
      <c r="I5662" s="125">
        <v>1220.038787</v>
      </c>
      <c r="J5662" s="125">
        <v>1213.30637</v>
      </c>
    </row>
    <row r="5663" spans="1:10" x14ac:dyDescent="0.25">
      <c r="A5663" s="125">
        <v>931498</v>
      </c>
      <c r="B5663" s="125">
        <v>2004</v>
      </c>
      <c r="C5663" s="125">
        <v>24</v>
      </c>
      <c r="D5663" s="125">
        <v>3</v>
      </c>
      <c r="E5663" s="125">
        <v>1</v>
      </c>
      <c r="F5663" s="129">
        <v>4239.742945</v>
      </c>
      <c r="G5663" s="129">
        <v>0</v>
      </c>
      <c r="H5663" s="129">
        <v>5396.0375000000004</v>
      </c>
      <c r="I5663" s="129">
        <v>4382.661658</v>
      </c>
      <c r="J5663" s="129">
        <v>4239.742945</v>
      </c>
    </row>
    <row r="5664" spans="1:10" hidden="1" x14ac:dyDescent="0.25">
      <c r="A5664" s="125">
        <v>931499</v>
      </c>
      <c r="B5664" s="125">
        <v>2004</v>
      </c>
      <c r="C5664" s="125">
        <v>24</v>
      </c>
      <c r="D5664" s="125">
        <v>3</v>
      </c>
      <c r="E5664" s="125">
        <v>2</v>
      </c>
      <c r="F5664" s="125">
        <v>3776.53656</v>
      </c>
      <c r="G5664" s="125">
        <v>0</v>
      </c>
      <c r="H5664" s="125">
        <v>4239.742945</v>
      </c>
      <c r="I5664" s="125">
        <v>3995.1097770000001</v>
      </c>
      <c r="J5664" s="125">
        <v>3776.53656</v>
      </c>
    </row>
    <row r="5665" spans="1:10" hidden="1" x14ac:dyDescent="0.25">
      <c r="A5665" s="125">
        <v>931500</v>
      </c>
      <c r="B5665" s="125">
        <v>2004</v>
      </c>
      <c r="C5665" s="125">
        <v>24</v>
      </c>
      <c r="D5665" s="125">
        <v>3</v>
      </c>
      <c r="E5665" s="125">
        <v>3</v>
      </c>
      <c r="F5665" s="125">
        <v>1350.960662</v>
      </c>
      <c r="G5665" s="125">
        <v>1789.2703369999999</v>
      </c>
      <c r="H5665" s="125">
        <v>3776.53656</v>
      </c>
      <c r="I5665" s="125">
        <v>3454.3979920000002</v>
      </c>
      <c r="J5665" s="125">
        <v>3140.2309989999999</v>
      </c>
    </row>
    <row r="5666" spans="1:10" hidden="1" x14ac:dyDescent="0.25">
      <c r="A5666" s="125">
        <v>931501</v>
      </c>
      <c r="B5666" s="125">
        <v>2004</v>
      </c>
      <c r="C5666" s="125">
        <v>24</v>
      </c>
      <c r="D5666" s="125">
        <v>3</v>
      </c>
      <c r="E5666" s="125">
        <v>4</v>
      </c>
      <c r="F5666" s="125">
        <v>683.04189399999996</v>
      </c>
      <c r="G5666" s="125">
        <v>0</v>
      </c>
      <c r="H5666" s="125">
        <v>870.54419099999996</v>
      </c>
      <c r="I5666" s="125">
        <v>707.05599199999995</v>
      </c>
      <c r="J5666" s="125">
        <v>683.04189399999996</v>
      </c>
    </row>
    <row r="5667" spans="1:10" x14ac:dyDescent="0.25">
      <c r="A5667" s="125">
        <v>931502</v>
      </c>
      <c r="B5667" s="125">
        <v>2004</v>
      </c>
      <c r="C5667" s="125">
        <v>24</v>
      </c>
      <c r="D5667" s="125">
        <v>4</v>
      </c>
      <c r="E5667" s="125">
        <v>1</v>
      </c>
      <c r="F5667" s="129">
        <v>598.04365099999995</v>
      </c>
      <c r="G5667" s="129">
        <v>0</v>
      </c>
      <c r="H5667" s="129">
        <v>713.44619999999998</v>
      </c>
      <c r="I5667" s="129">
        <v>626.33441900000003</v>
      </c>
      <c r="J5667" s="129">
        <v>598.04365099999995</v>
      </c>
    </row>
    <row r="5668" spans="1:10" hidden="1" x14ac:dyDescent="0.25">
      <c r="A5668" s="125">
        <v>931503</v>
      </c>
      <c r="B5668" s="125">
        <v>2004</v>
      </c>
      <c r="C5668" s="125">
        <v>24</v>
      </c>
      <c r="D5668" s="125">
        <v>4</v>
      </c>
      <c r="E5668" s="125">
        <v>2</v>
      </c>
      <c r="F5668" s="125">
        <v>540.41886099999999</v>
      </c>
      <c r="G5668" s="125">
        <v>0</v>
      </c>
      <c r="H5668" s="125">
        <v>598.04365099999995</v>
      </c>
      <c r="I5668" s="125">
        <v>576.215058</v>
      </c>
      <c r="J5668" s="125">
        <v>540.41886099999999</v>
      </c>
    </row>
    <row r="5669" spans="1:10" hidden="1" x14ac:dyDescent="0.25">
      <c r="A5669" s="125">
        <v>931504</v>
      </c>
      <c r="B5669" s="125">
        <v>2004</v>
      </c>
      <c r="C5669" s="125">
        <v>24</v>
      </c>
      <c r="D5669" s="125">
        <v>4</v>
      </c>
      <c r="E5669" s="125">
        <v>3</v>
      </c>
      <c r="F5669" s="125">
        <v>38.897900999999997</v>
      </c>
      <c r="G5669" s="125">
        <v>418.44419199999999</v>
      </c>
      <c r="H5669" s="125">
        <v>540.41886099999999</v>
      </c>
      <c r="I5669" s="125">
        <v>511.074117</v>
      </c>
      <c r="J5669" s="125">
        <v>457.34209299999998</v>
      </c>
    </row>
    <row r="5670" spans="1:10" hidden="1" x14ac:dyDescent="0.25">
      <c r="A5670" s="125">
        <v>931505</v>
      </c>
      <c r="B5670" s="125">
        <v>2004</v>
      </c>
      <c r="C5670" s="125">
        <v>24</v>
      </c>
      <c r="D5670" s="125">
        <v>4</v>
      </c>
      <c r="E5670" s="125">
        <v>4</v>
      </c>
      <c r="F5670" s="125">
        <v>1099.597356</v>
      </c>
      <c r="G5670" s="125">
        <v>0</v>
      </c>
      <c r="H5670" s="125">
        <v>1350.960662</v>
      </c>
      <c r="I5670" s="125">
        <v>1186.0083649999999</v>
      </c>
      <c r="J5670" s="125">
        <v>1099.597356</v>
      </c>
    </row>
    <row r="5671" spans="1:10" x14ac:dyDescent="0.25">
      <c r="A5671" s="125">
        <v>931506</v>
      </c>
      <c r="B5671" s="125">
        <v>2004</v>
      </c>
      <c r="C5671" s="125">
        <v>24</v>
      </c>
      <c r="D5671" s="125">
        <v>5</v>
      </c>
      <c r="E5671" s="125">
        <v>1</v>
      </c>
      <c r="F5671" s="129">
        <v>12.785249</v>
      </c>
      <c r="G5671" s="129">
        <v>0</v>
      </c>
      <c r="H5671" s="129">
        <v>14.0966</v>
      </c>
      <c r="I5671" s="129">
        <v>13.256443000000001</v>
      </c>
      <c r="J5671" s="129">
        <v>12.785249</v>
      </c>
    </row>
    <row r="5672" spans="1:10" hidden="1" x14ac:dyDescent="0.25">
      <c r="A5672" s="125">
        <v>931507</v>
      </c>
      <c r="B5672" s="125">
        <v>2004</v>
      </c>
      <c r="C5672" s="125">
        <v>24</v>
      </c>
      <c r="D5672" s="125">
        <v>5</v>
      </c>
      <c r="E5672" s="125">
        <v>2</v>
      </c>
      <c r="F5672" s="125">
        <v>12.423745</v>
      </c>
      <c r="G5672" s="125">
        <v>0</v>
      </c>
      <c r="H5672" s="125">
        <v>12.785249</v>
      </c>
      <c r="I5672" s="125">
        <v>12.562785999999999</v>
      </c>
      <c r="J5672" s="125">
        <v>12.423745</v>
      </c>
    </row>
    <row r="5673" spans="1:10" hidden="1" x14ac:dyDescent="0.25">
      <c r="A5673" s="125">
        <v>931508</v>
      </c>
      <c r="B5673" s="125">
        <v>2004</v>
      </c>
      <c r="C5673" s="125">
        <v>24</v>
      </c>
      <c r="D5673" s="125">
        <v>5</v>
      </c>
      <c r="E5673" s="125">
        <v>3</v>
      </c>
      <c r="F5673" s="125">
        <v>0</v>
      </c>
      <c r="G5673" s="125">
        <v>11.000230999999999</v>
      </c>
      <c r="H5673" s="125">
        <v>12.423745</v>
      </c>
      <c r="I5673" s="125">
        <v>12.100728</v>
      </c>
      <c r="J5673" s="125">
        <v>11.000230999999999</v>
      </c>
    </row>
    <row r="5674" spans="1:10" hidden="1" x14ac:dyDescent="0.25">
      <c r="A5674" s="125">
        <v>931509</v>
      </c>
      <c r="B5674" s="125">
        <v>2004</v>
      </c>
      <c r="C5674" s="125">
        <v>24</v>
      </c>
      <c r="D5674" s="125">
        <v>5</v>
      </c>
      <c r="E5674" s="125">
        <v>4</v>
      </c>
      <c r="F5674" s="125">
        <v>32.147767999999999</v>
      </c>
      <c r="G5674" s="125">
        <v>0</v>
      </c>
      <c r="H5674" s="125">
        <v>38.897900999999997</v>
      </c>
      <c r="I5674" s="125">
        <v>36.579585999999999</v>
      </c>
      <c r="J5674" s="125">
        <v>32.147767999999999</v>
      </c>
    </row>
    <row r="5675" spans="1:10" x14ac:dyDescent="0.25">
      <c r="A5675" s="125">
        <v>931510</v>
      </c>
      <c r="B5675" s="125">
        <v>2004</v>
      </c>
      <c r="C5675" s="125">
        <v>25</v>
      </c>
      <c r="D5675" s="125">
        <v>2</v>
      </c>
      <c r="E5675" s="125">
        <v>1</v>
      </c>
      <c r="F5675" s="129">
        <v>159127.65046400001</v>
      </c>
      <c r="G5675" s="129">
        <v>0</v>
      </c>
      <c r="H5675" s="129">
        <v>214986.16500000001</v>
      </c>
      <c r="I5675" s="129">
        <v>159584.23027999999</v>
      </c>
      <c r="J5675" s="129">
        <v>159127.65046400001</v>
      </c>
    </row>
    <row r="5676" spans="1:10" hidden="1" x14ac:dyDescent="0.25">
      <c r="A5676" s="125">
        <v>931511</v>
      </c>
      <c r="B5676" s="125">
        <v>2004</v>
      </c>
      <c r="C5676" s="125">
        <v>25</v>
      </c>
      <c r="D5676" s="125">
        <v>2</v>
      </c>
      <c r="E5676" s="125">
        <v>2</v>
      </c>
      <c r="F5676" s="125">
        <v>145896.87432199999</v>
      </c>
      <c r="G5676" s="125">
        <v>0</v>
      </c>
      <c r="H5676" s="125">
        <v>159127.65046400001</v>
      </c>
      <c r="I5676" s="125">
        <v>146142.83418599999</v>
      </c>
      <c r="J5676" s="125">
        <v>145896.87432199999</v>
      </c>
    </row>
    <row r="5677" spans="1:10" hidden="1" x14ac:dyDescent="0.25">
      <c r="A5677" s="125">
        <v>931512</v>
      </c>
      <c r="B5677" s="125">
        <v>2004</v>
      </c>
      <c r="C5677" s="125">
        <v>25</v>
      </c>
      <c r="D5677" s="125">
        <v>2</v>
      </c>
      <c r="E5677" s="125">
        <v>3</v>
      </c>
      <c r="F5677" s="125">
        <v>127029.35449100001</v>
      </c>
      <c r="G5677" s="125">
        <v>366.90121599999998</v>
      </c>
      <c r="H5677" s="125">
        <v>145896.87432199999</v>
      </c>
      <c r="I5677" s="125">
        <v>128403.839091</v>
      </c>
      <c r="J5677" s="125">
        <v>127396.255708</v>
      </c>
    </row>
    <row r="5678" spans="1:10" hidden="1" x14ac:dyDescent="0.25">
      <c r="A5678" s="125">
        <v>931513</v>
      </c>
      <c r="B5678" s="125">
        <v>2004</v>
      </c>
      <c r="C5678" s="125">
        <v>25</v>
      </c>
      <c r="D5678" s="125">
        <v>2</v>
      </c>
      <c r="E5678" s="125">
        <v>4</v>
      </c>
      <c r="F5678" s="125">
        <v>159128.62664599999</v>
      </c>
      <c r="G5678" s="125">
        <v>0</v>
      </c>
      <c r="H5678" s="125">
        <v>214986.16500000001</v>
      </c>
      <c r="I5678" s="125">
        <v>159584.23027999999</v>
      </c>
      <c r="J5678" s="125">
        <v>159128.62664599999</v>
      </c>
    </row>
    <row r="5679" spans="1:10" x14ac:dyDescent="0.25">
      <c r="A5679" s="125">
        <v>931514</v>
      </c>
      <c r="B5679" s="125">
        <v>2004</v>
      </c>
      <c r="C5679" s="125">
        <v>25</v>
      </c>
      <c r="D5679" s="125">
        <v>3</v>
      </c>
      <c r="E5679" s="125">
        <v>1</v>
      </c>
      <c r="F5679" s="129">
        <v>63972.356433000001</v>
      </c>
      <c r="G5679" s="129">
        <v>0</v>
      </c>
      <c r="H5679" s="129">
        <v>79282.193849999996</v>
      </c>
      <c r="I5679" s="129">
        <v>64392.997844999998</v>
      </c>
      <c r="J5679" s="129">
        <v>63972.356433000001</v>
      </c>
    </row>
    <row r="5680" spans="1:10" hidden="1" x14ac:dyDescent="0.25">
      <c r="A5680" s="125">
        <v>931515</v>
      </c>
      <c r="B5680" s="125">
        <v>2004</v>
      </c>
      <c r="C5680" s="125">
        <v>25</v>
      </c>
      <c r="D5680" s="125">
        <v>3</v>
      </c>
      <c r="E5680" s="125">
        <v>2</v>
      </c>
      <c r="F5680" s="125">
        <v>60062.745822999997</v>
      </c>
      <c r="G5680" s="125">
        <v>0</v>
      </c>
      <c r="H5680" s="125">
        <v>63972.356433000001</v>
      </c>
      <c r="I5680" s="125">
        <v>60281.151467000003</v>
      </c>
      <c r="J5680" s="125">
        <v>60062.745822999997</v>
      </c>
    </row>
    <row r="5681" spans="1:10" hidden="1" x14ac:dyDescent="0.25">
      <c r="A5681" s="125">
        <v>931516</v>
      </c>
      <c r="B5681" s="125">
        <v>2004</v>
      </c>
      <c r="C5681" s="125">
        <v>25</v>
      </c>
      <c r="D5681" s="125">
        <v>3</v>
      </c>
      <c r="E5681" s="125">
        <v>3</v>
      </c>
      <c r="F5681" s="125">
        <v>45526.153477</v>
      </c>
      <c r="G5681" s="125">
        <v>5666.197752</v>
      </c>
      <c r="H5681" s="125">
        <v>60062.745822999997</v>
      </c>
      <c r="I5681" s="125">
        <v>54939.393603999997</v>
      </c>
      <c r="J5681" s="125">
        <v>51192.351229</v>
      </c>
    </row>
    <row r="5682" spans="1:10" hidden="1" x14ac:dyDescent="0.25">
      <c r="A5682" s="125">
        <v>931517</v>
      </c>
      <c r="B5682" s="125">
        <v>2004</v>
      </c>
      <c r="C5682" s="125">
        <v>25</v>
      </c>
      <c r="D5682" s="125">
        <v>3</v>
      </c>
      <c r="E5682" s="125">
        <v>4</v>
      </c>
      <c r="F5682" s="125">
        <v>102286.332671</v>
      </c>
      <c r="G5682" s="125">
        <v>0</v>
      </c>
      <c r="H5682" s="125">
        <v>127029.35449100001</v>
      </c>
      <c r="I5682" s="125">
        <v>103173.241718</v>
      </c>
      <c r="J5682" s="125">
        <v>102286.332671</v>
      </c>
    </row>
    <row r="5683" spans="1:10" x14ac:dyDescent="0.25">
      <c r="A5683" s="125">
        <v>931518</v>
      </c>
      <c r="B5683" s="125">
        <v>2004</v>
      </c>
      <c r="C5683" s="125">
        <v>25</v>
      </c>
      <c r="D5683" s="125">
        <v>4</v>
      </c>
      <c r="E5683" s="125">
        <v>1</v>
      </c>
      <c r="F5683" s="129">
        <v>14658.456835000001</v>
      </c>
      <c r="G5683" s="129">
        <v>0</v>
      </c>
      <c r="H5683" s="129">
        <v>17591.897499999999</v>
      </c>
      <c r="I5683" s="129">
        <v>15443.926815000001</v>
      </c>
      <c r="J5683" s="129">
        <v>14658.456835000001</v>
      </c>
    </row>
    <row r="5684" spans="1:10" hidden="1" x14ac:dyDescent="0.25">
      <c r="A5684" s="125">
        <v>931519</v>
      </c>
      <c r="B5684" s="125">
        <v>2004</v>
      </c>
      <c r="C5684" s="125">
        <v>25</v>
      </c>
      <c r="D5684" s="125">
        <v>4</v>
      </c>
      <c r="E5684" s="125">
        <v>2</v>
      </c>
      <c r="F5684" s="125">
        <v>13272.117861000001</v>
      </c>
      <c r="G5684" s="125">
        <v>0</v>
      </c>
      <c r="H5684" s="125">
        <v>14658.456835000001</v>
      </c>
      <c r="I5684" s="125">
        <v>14123.42316</v>
      </c>
      <c r="J5684" s="125">
        <v>13272.117861000001</v>
      </c>
    </row>
    <row r="5685" spans="1:10" hidden="1" x14ac:dyDescent="0.25">
      <c r="A5685" s="125">
        <v>931520</v>
      </c>
      <c r="B5685" s="125">
        <v>2004</v>
      </c>
      <c r="C5685" s="125">
        <v>25</v>
      </c>
      <c r="D5685" s="125">
        <v>4</v>
      </c>
      <c r="E5685" s="125">
        <v>3</v>
      </c>
      <c r="F5685" s="125">
        <v>5161.6476119999998</v>
      </c>
      <c r="G5685" s="125">
        <v>5693.8523949999999</v>
      </c>
      <c r="H5685" s="125">
        <v>13272.117861000001</v>
      </c>
      <c r="I5685" s="125">
        <v>12551.441860999999</v>
      </c>
      <c r="J5685" s="125">
        <v>10855.500006</v>
      </c>
    </row>
    <row r="5686" spans="1:10" hidden="1" x14ac:dyDescent="0.25">
      <c r="A5686" s="125">
        <v>931521</v>
      </c>
      <c r="B5686" s="125">
        <v>2004</v>
      </c>
      <c r="C5686" s="125">
        <v>25</v>
      </c>
      <c r="D5686" s="125">
        <v>4</v>
      </c>
      <c r="E5686" s="125">
        <v>4</v>
      </c>
      <c r="F5686" s="125">
        <v>35806.787838999997</v>
      </c>
      <c r="G5686" s="125">
        <v>0</v>
      </c>
      <c r="H5686" s="125">
        <v>45526.153477</v>
      </c>
      <c r="I5686" s="125">
        <v>39967.410136999999</v>
      </c>
      <c r="J5686" s="125">
        <v>35806.787838999997</v>
      </c>
    </row>
    <row r="5687" spans="1:10" x14ac:dyDescent="0.25">
      <c r="A5687" s="125">
        <v>931522</v>
      </c>
      <c r="B5687" s="125">
        <v>2004</v>
      </c>
      <c r="C5687" s="125">
        <v>25</v>
      </c>
      <c r="D5687" s="125">
        <v>5</v>
      </c>
      <c r="E5687" s="125">
        <v>1</v>
      </c>
      <c r="F5687" s="129">
        <v>514.01479300000005</v>
      </c>
      <c r="G5687" s="129">
        <v>0</v>
      </c>
      <c r="H5687" s="129">
        <v>575.31029999999998</v>
      </c>
      <c r="I5687" s="129">
        <v>541.02180599999997</v>
      </c>
      <c r="J5687" s="129">
        <v>514.01479300000005</v>
      </c>
    </row>
    <row r="5688" spans="1:10" hidden="1" x14ac:dyDescent="0.25">
      <c r="A5688" s="125">
        <v>931523</v>
      </c>
      <c r="B5688" s="125">
        <v>2004</v>
      </c>
      <c r="C5688" s="125">
        <v>25</v>
      </c>
      <c r="D5688" s="125">
        <v>5</v>
      </c>
      <c r="E5688" s="125">
        <v>2</v>
      </c>
      <c r="F5688" s="125">
        <v>469.58817099999999</v>
      </c>
      <c r="G5688" s="125">
        <v>0</v>
      </c>
      <c r="H5688" s="125">
        <v>514.01479300000005</v>
      </c>
      <c r="I5688" s="125">
        <v>505.07093500000002</v>
      </c>
      <c r="J5688" s="125">
        <v>469.58817099999999</v>
      </c>
    </row>
    <row r="5689" spans="1:10" hidden="1" x14ac:dyDescent="0.25">
      <c r="A5689" s="125">
        <v>931524</v>
      </c>
      <c r="B5689" s="125">
        <v>2004</v>
      </c>
      <c r="C5689" s="125">
        <v>25</v>
      </c>
      <c r="D5689" s="125">
        <v>5</v>
      </c>
      <c r="E5689" s="125">
        <v>3</v>
      </c>
      <c r="F5689" s="125">
        <v>0</v>
      </c>
      <c r="G5689" s="125">
        <v>409.21470299999999</v>
      </c>
      <c r="H5689" s="125">
        <v>469.58817099999999</v>
      </c>
      <c r="I5689" s="125">
        <v>457.37887799999999</v>
      </c>
      <c r="J5689" s="125">
        <v>409.21470299999999</v>
      </c>
    </row>
    <row r="5690" spans="1:10" hidden="1" x14ac:dyDescent="0.25">
      <c r="A5690" s="125">
        <v>931525</v>
      </c>
      <c r="B5690" s="125">
        <v>2004</v>
      </c>
      <c r="C5690" s="125">
        <v>25</v>
      </c>
      <c r="D5690" s="125">
        <v>5</v>
      </c>
      <c r="E5690" s="125">
        <v>4</v>
      </c>
      <c r="F5690" s="125">
        <v>4341.7647630000001</v>
      </c>
      <c r="G5690" s="125">
        <v>0</v>
      </c>
      <c r="H5690" s="125">
        <v>5161.6476119999998</v>
      </c>
      <c r="I5690" s="125">
        <v>4854.013414</v>
      </c>
      <c r="J5690" s="125">
        <v>4341.7647630000001</v>
      </c>
    </row>
    <row r="5691" spans="1:10" x14ac:dyDescent="0.25">
      <c r="A5691" s="125">
        <v>931526</v>
      </c>
      <c r="B5691" s="125">
        <v>2004</v>
      </c>
      <c r="C5691" s="125">
        <v>26</v>
      </c>
      <c r="D5691" s="125">
        <v>2</v>
      </c>
      <c r="E5691" s="125">
        <v>1</v>
      </c>
      <c r="F5691" s="129">
        <v>636510.60185600002</v>
      </c>
      <c r="G5691" s="129">
        <v>0</v>
      </c>
      <c r="H5691" s="129">
        <v>859944.66</v>
      </c>
      <c r="I5691" s="129">
        <v>638336.92111800006</v>
      </c>
      <c r="J5691" s="129">
        <v>636510.60185600002</v>
      </c>
    </row>
    <row r="5692" spans="1:10" hidden="1" x14ac:dyDescent="0.25">
      <c r="A5692" s="125">
        <v>931527</v>
      </c>
      <c r="B5692" s="125">
        <v>2004</v>
      </c>
      <c r="C5692" s="125">
        <v>26</v>
      </c>
      <c r="D5692" s="125">
        <v>2</v>
      </c>
      <c r="E5692" s="125">
        <v>2</v>
      </c>
      <c r="F5692" s="125">
        <v>583587.49728799996</v>
      </c>
      <c r="G5692" s="125">
        <v>0</v>
      </c>
      <c r="H5692" s="125">
        <v>636510.60185600002</v>
      </c>
      <c r="I5692" s="125">
        <v>584571.33674499998</v>
      </c>
      <c r="J5692" s="125">
        <v>583587.49728799996</v>
      </c>
    </row>
    <row r="5693" spans="1:10" hidden="1" x14ac:dyDescent="0.25">
      <c r="A5693" s="125">
        <v>931528</v>
      </c>
      <c r="B5693" s="125">
        <v>2004</v>
      </c>
      <c r="C5693" s="125">
        <v>26</v>
      </c>
      <c r="D5693" s="125">
        <v>2</v>
      </c>
      <c r="E5693" s="125">
        <v>3</v>
      </c>
      <c r="F5693" s="125">
        <v>508117.41796599998</v>
      </c>
      <c r="G5693" s="125">
        <v>1467.6048659999999</v>
      </c>
      <c r="H5693" s="125">
        <v>583587.49728799996</v>
      </c>
      <c r="I5693" s="125">
        <v>513615.356363</v>
      </c>
      <c r="J5693" s="125">
        <v>509585.02283199999</v>
      </c>
    </row>
    <row r="5694" spans="1:10" hidden="1" x14ac:dyDescent="0.25">
      <c r="A5694" s="125">
        <v>931529</v>
      </c>
      <c r="B5694" s="125">
        <v>2004</v>
      </c>
      <c r="C5694" s="125">
        <v>26</v>
      </c>
      <c r="D5694" s="125">
        <v>2</v>
      </c>
      <c r="E5694" s="125">
        <v>4</v>
      </c>
      <c r="F5694" s="125">
        <v>636514.50658599997</v>
      </c>
      <c r="G5694" s="125">
        <v>0</v>
      </c>
      <c r="H5694" s="125">
        <v>859944.66</v>
      </c>
      <c r="I5694" s="125">
        <v>638336.92111800006</v>
      </c>
      <c r="J5694" s="125">
        <v>636514.50658599997</v>
      </c>
    </row>
    <row r="5695" spans="1:10" x14ac:dyDescent="0.25">
      <c r="A5695" s="125">
        <v>931530</v>
      </c>
      <c r="B5695" s="125">
        <v>2004</v>
      </c>
      <c r="C5695" s="125">
        <v>26</v>
      </c>
      <c r="D5695" s="125">
        <v>3</v>
      </c>
      <c r="E5695" s="125">
        <v>1</v>
      </c>
      <c r="F5695" s="129">
        <v>236024.965777</v>
      </c>
      <c r="G5695" s="129">
        <v>0</v>
      </c>
      <c r="H5695" s="129">
        <v>292510.36125000002</v>
      </c>
      <c r="I5695" s="129">
        <v>237576.91540699999</v>
      </c>
      <c r="J5695" s="129">
        <v>236024.965777</v>
      </c>
    </row>
    <row r="5696" spans="1:10" hidden="1" x14ac:dyDescent="0.25">
      <c r="A5696" s="125">
        <v>931531</v>
      </c>
      <c r="B5696" s="125">
        <v>2004</v>
      </c>
      <c r="C5696" s="125">
        <v>26</v>
      </c>
      <c r="D5696" s="125">
        <v>3</v>
      </c>
      <c r="E5696" s="125">
        <v>2</v>
      </c>
      <c r="F5696" s="125">
        <v>221600.52119100001</v>
      </c>
      <c r="G5696" s="125">
        <v>0</v>
      </c>
      <c r="H5696" s="125">
        <v>236024.965777</v>
      </c>
      <c r="I5696" s="125">
        <v>222406.32525200001</v>
      </c>
      <c r="J5696" s="125">
        <v>221600.52119100001</v>
      </c>
    </row>
    <row r="5697" spans="1:10" hidden="1" x14ac:dyDescent="0.25">
      <c r="A5697" s="125">
        <v>931532</v>
      </c>
      <c r="B5697" s="125">
        <v>2004</v>
      </c>
      <c r="C5697" s="125">
        <v>26</v>
      </c>
      <c r="D5697" s="125">
        <v>3</v>
      </c>
      <c r="E5697" s="125">
        <v>3</v>
      </c>
      <c r="F5697" s="125">
        <v>167968.00079799999</v>
      </c>
      <c r="G5697" s="125">
        <v>20905.344198999999</v>
      </c>
      <c r="H5697" s="125">
        <v>221600.52119100001</v>
      </c>
      <c r="I5697" s="125">
        <v>202697.99673300001</v>
      </c>
      <c r="J5697" s="125">
        <v>188873.34499799999</v>
      </c>
    </row>
    <row r="5698" spans="1:10" hidden="1" x14ac:dyDescent="0.25">
      <c r="A5698" s="125">
        <v>931533</v>
      </c>
      <c r="B5698" s="125">
        <v>2004</v>
      </c>
      <c r="C5698" s="125">
        <v>26</v>
      </c>
      <c r="D5698" s="125">
        <v>3</v>
      </c>
      <c r="E5698" s="125">
        <v>4</v>
      </c>
      <c r="F5698" s="125">
        <v>409145.33068200003</v>
      </c>
      <c r="G5698" s="125">
        <v>0</v>
      </c>
      <c r="H5698" s="125">
        <v>508117.41796599998</v>
      </c>
      <c r="I5698" s="125">
        <v>412692.96687200002</v>
      </c>
      <c r="J5698" s="125">
        <v>409145.33068200003</v>
      </c>
    </row>
    <row r="5699" spans="1:10" x14ac:dyDescent="0.25">
      <c r="A5699" s="125">
        <v>931534</v>
      </c>
      <c r="B5699" s="125">
        <v>2004</v>
      </c>
      <c r="C5699" s="125">
        <v>26</v>
      </c>
      <c r="D5699" s="125">
        <v>4</v>
      </c>
      <c r="E5699" s="125">
        <v>1</v>
      </c>
      <c r="F5699" s="129">
        <v>55820.546905000003</v>
      </c>
      <c r="G5699" s="129">
        <v>0</v>
      </c>
      <c r="H5699" s="129">
        <v>66991.317750000002</v>
      </c>
      <c r="I5699" s="129">
        <v>58811.677853000001</v>
      </c>
      <c r="J5699" s="129">
        <v>55820.546905000003</v>
      </c>
    </row>
    <row r="5700" spans="1:10" hidden="1" x14ac:dyDescent="0.25">
      <c r="A5700" s="125">
        <v>931535</v>
      </c>
      <c r="B5700" s="125">
        <v>2004</v>
      </c>
      <c r="C5700" s="125">
        <v>26</v>
      </c>
      <c r="D5700" s="125">
        <v>4</v>
      </c>
      <c r="E5700" s="125">
        <v>2</v>
      </c>
      <c r="F5700" s="125">
        <v>50541.259965999998</v>
      </c>
      <c r="G5700" s="125">
        <v>0</v>
      </c>
      <c r="H5700" s="125">
        <v>55820.546905000003</v>
      </c>
      <c r="I5700" s="125">
        <v>53783.096941999996</v>
      </c>
      <c r="J5700" s="125">
        <v>50541.259965999998</v>
      </c>
    </row>
    <row r="5701" spans="1:10" hidden="1" x14ac:dyDescent="0.25">
      <c r="A5701" s="125">
        <v>931536</v>
      </c>
      <c r="B5701" s="125">
        <v>2004</v>
      </c>
      <c r="C5701" s="125">
        <v>26</v>
      </c>
      <c r="D5701" s="125">
        <v>4</v>
      </c>
      <c r="E5701" s="125">
        <v>3</v>
      </c>
      <c r="F5701" s="125">
        <v>19042.587632999999</v>
      </c>
      <c r="G5701" s="125">
        <v>21006.021981999998</v>
      </c>
      <c r="H5701" s="125">
        <v>50541.259965999998</v>
      </c>
      <c r="I5701" s="125">
        <v>47796.869550000003</v>
      </c>
      <c r="J5701" s="125">
        <v>40048.609615000001</v>
      </c>
    </row>
    <row r="5702" spans="1:10" hidden="1" x14ac:dyDescent="0.25">
      <c r="A5702" s="125">
        <v>931537</v>
      </c>
      <c r="B5702" s="125">
        <v>2004</v>
      </c>
      <c r="C5702" s="125">
        <v>26</v>
      </c>
      <c r="D5702" s="125">
        <v>4</v>
      </c>
      <c r="E5702" s="125">
        <v>4</v>
      </c>
      <c r="F5702" s="125">
        <v>132108.55978400001</v>
      </c>
      <c r="G5702" s="125">
        <v>0</v>
      </c>
      <c r="H5702" s="125">
        <v>167968.00079799999</v>
      </c>
      <c r="I5702" s="125">
        <v>147459.10790100001</v>
      </c>
      <c r="J5702" s="125">
        <v>132108.55978400001</v>
      </c>
    </row>
    <row r="5703" spans="1:10" x14ac:dyDescent="0.25">
      <c r="A5703" s="125">
        <v>931538</v>
      </c>
      <c r="B5703" s="125">
        <v>2004</v>
      </c>
      <c r="C5703" s="125">
        <v>26</v>
      </c>
      <c r="D5703" s="125">
        <v>5</v>
      </c>
      <c r="E5703" s="125">
        <v>1</v>
      </c>
      <c r="F5703" s="129">
        <v>2233.129942</v>
      </c>
      <c r="G5703" s="129">
        <v>0</v>
      </c>
      <c r="H5703" s="129">
        <v>2499.4274</v>
      </c>
      <c r="I5703" s="129">
        <v>2350.4615269999999</v>
      </c>
      <c r="J5703" s="129">
        <v>2233.129942</v>
      </c>
    </row>
    <row r="5704" spans="1:10" hidden="1" x14ac:dyDescent="0.25">
      <c r="A5704" s="125">
        <v>931539</v>
      </c>
      <c r="B5704" s="125">
        <v>2004</v>
      </c>
      <c r="C5704" s="125">
        <v>26</v>
      </c>
      <c r="D5704" s="125">
        <v>5</v>
      </c>
      <c r="E5704" s="125">
        <v>2</v>
      </c>
      <c r="F5704" s="125">
        <v>2040.1191160000001</v>
      </c>
      <c r="G5704" s="125">
        <v>0</v>
      </c>
      <c r="H5704" s="125">
        <v>2233.129942</v>
      </c>
      <c r="I5704" s="125">
        <v>2194.2734810000002</v>
      </c>
      <c r="J5704" s="125">
        <v>2040.1191160000001</v>
      </c>
    </row>
    <row r="5705" spans="1:10" hidden="1" x14ac:dyDescent="0.25">
      <c r="A5705" s="125">
        <v>931540</v>
      </c>
      <c r="B5705" s="125">
        <v>2004</v>
      </c>
      <c r="C5705" s="125">
        <v>26</v>
      </c>
      <c r="D5705" s="125">
        <v>5</v>
      </c>
      <c r="E5705" s="125">
        <v>3</v>
      </c>
      <c r="F5705" s="125">
        <v>0</v>
      </c>
      <c r="G5705" s="125">
        <v>1508.761651</v>
      </c>
      <c r="H5705" s="125">
        <v>2040.1191160000001</v>
      </c>
      <c r="I5705" s="125">
        <v>1987.0760190000001</v>
      </c>
      <c r="J5705" s="125">
        <v>1508.761651</v>
      </c>
    </row>
    <row r="5706" spans="1:10" hidden="1" x14ac:dyDescent="0.25">
      <c r="A5706" s="125">
        <v>931541</v>
      </c>
      <c r="B5706" s="125">
        <v>2004</v>
      </c>
      <c r="C5706" s="125">
        <v>26</v>
      </c>
      <c r="D5706" s="125">
        <v>5</v>
      </c>
      <c r="E5706" s="125">
        <v>4</v>
      </c>
      <c r="F5706" s="125">
        <v>16017.83814</v>
      </c>
      <c r="G5706" s="125">
        <v>0</v>
      </c>
      <c r="H5706" s="125">
        <v>19042.587632999999</v>
      </c>
      <c r="I5706" s="125">
        <v>17907.649410000002</v>
      </c>
      <c r="J5706" s="125">
        <v>16017.83814</v>
      </c>
    </row>
    <row r="5707" spans="1:10" x14ac:dyDescent="0.25">
      <c r="A5707" s="125">
        <v>931542</v>
      </c>
      <c r="B5707" s="125">
        <v>2004</v>
      </c>
      <c r="C5707" s="125">
        <v>27</v>
      </c>
      <c r="D5707" s="125">
        <v>2</v>
      </c>
      <c r="E5707" s="125">
        <v>1</v>
      </c>
      <c r="F5707" s="129">
        <v>1461.809015</v>
      </c>
      <c r="G5707" s="129">
        <v>0</v>
      </c>
      <c r="H5707" s="129">
        <v>1969.2968000000001</v>
      </c>
      <c r="I5707" s="129">
        <v>1461.809015</v>
      </c>
      <c r="J5707" s="129">
        <v>1461.809015</v>
      </c>
    </row>
    <row r="5708" spans="1:10" hidden="1" x14ac:dyDescent="0.25">
      <c r="A5708" s="125">
        <v>931543</v>
      </c>
      <c r="B5708" s="125">
        <v>2004</v>
      </c>
      <c r="C5708" s="125">
        <v>27</v>
      </c>
      <c r="D5708" s="125">
        <v>2</v>
      </c>
      <c r="E5708" s="125">
        <v>2</v>
      </c>
      <c r="F5708" s="125">
        <v>1340.810628</v>
      </c>
      <c r="G5708" s="125">
        <v>0</v>
      </c>
      <c r="H5708" s="125">
        <v>1461.809015</v>
      </c>
      <c r="I5708" s="125">
        <v>1342.5253990000001</v>
      </c>
      <c r="J5708" s="125">
        <v>1340.810628</v>
      </c>
    </row>
    <row r="5709" spans="1:10" hidden="1" x14ac:dyDescent="0.25">
      <c r="A5709" s="125">
        <v>931544</v>
      </c>
      <c r="B5709" s="125">
        <v>2004</v>
      </c>
      <c r="C5709" s="125">
        <v>27</v>
      </c>
      <c r="D5709" s="125">
        <v>2</v>
      </c>
      <c r="E5709" s="125">
        <v>3</v>
      </c>
      <c r="F5709" s="125">
        <v>1160.8202450000001</v>
      </c>
      <c r="G5709" s="125">
        <v>7.4661910000000002</v>
      </c>
      <c r="H5709" s="125">
        <v>1340.810628</v>
      </c>
      <c r="I5709" s="125">
        <v>1180.0474340000001</v>
      </c>
      <c r="J5709" s="125">
        <v>1168.286437</v>
      </c>
    </row>
    <row r="5710" spans="1:10" hidden="1" x14ac:dyDescent="0.25">
      <c r="A5710" s="125">
        <v>931545</v>
      </c>
      <c r="B5710" s="125">
        <v>2004</v>
      </c>
      <c r="C5710" s="125">
        <v>27</v>
      </c>
      <c r="D5710" s="125">
        <v>2</v>
      </c>
      <c r="E5710" s="125">
        <v>4</v>
      </c>
      <c r="F5710" s="125">
        <v>1461.809015</v>
      </c>
      <c r="G5710" s="125">
        <v>0</v>
      </c>
      <c r="H5710" s="125">
        <v>1969.2968000000001</v>
      </c>
      <c r="I5710" s="125">
        <v>1461.809015</v>
      </c>
      <c r="J5710" s="125">
        <v>1461.809015</v>
      </c>
    </row>
    <row r="5711" spans="1:10" x14ac:dyDescent="0.25">
      <c r="A5711" s="125">
        <v>931546</v>
      </c>
      <c r="B5711" s="125">
        <v>2004</v>
      </c>
      <c r="C5711" s="125">
        <v>27</v>
      </c>
      <c r="D5711" s="125">
        <v>3</v>
      </c>
      <c r="E5711" s="125">
        <v>1</v>
      </c>
      <c r="F5711" s="129">
        <v>354.08372300000002</v>
      </c>
      <c r="G5711" s="129">
        <v>0</v>
      </c>
      <c r="H5711" s="129">
        <v>438.58580000000001</v>
      </c>
      <c r="I5711" s="129">
        <v>356.21938699999998</v>
      </c>
      <c r="J5711" s="129">
        <v>354.08372300000002</v>
      </c>
    </row>
    <row r="5712" spans="1:10" hidden="1" x14ac:dyDescent="0.25">
      <c r="A5712" s="125">
        <v>931547</v>
      </c>
      <c r="B5712" s="125">
        <v>2004</v>
      </c>
      <c r="C5712" s="125">
        <v>27</v>
      </c>
      <c r="D5712" s="125">
        <v>3</v>
      </c>
      <c r="E5712" s="125">
        <v>2</v>
      </c>
      <c r="F5712" s="125">
        <v>327.27521300000001</v>
      </c>
      <c r="G5712" s="125">
        <v>0</v>
      </c>
      <c r="H5712" s="125">
        <v>354.08372300000002</v>
      </c>
      <c r="I5712" s="125">
        <v>333.65309300000001</v>
      </c>
      <c r="J5712" s="125">
        <v>327.27521300000001</v>
      </c>
    </row>
    <row r="5713" spans="1:10" hidden="1" x14ac:dyDescent="0.25">
      <c r="A5713" s="125">
        <v>931548</v>
      </c>
      <c r="B5713" s="125">
        <v>2004</v>
      </c>
      <c r="C5713" s="125">
        <v>27</v>
      </c>
      <c r="D5713" s="125">
        <v>3</v>
      </c>
      <c r="E5713" s="125">
        <v>3</v>
      </c>
      <c r="F5713" s="125">
        <v>249.988159</v>
      </c>
      <c r="G5713" s="125">
        <v>27.319275000000001</v>
      </c>
      <c r="H5713" s="125">
        <v>327.27521300000001</v>
      </c>
      <c r="I5713" s="125">
        <v>299.35863799999998</v>
      </c>
      <c r="J5713" s="125">
        <v>277.307433</v>
      </c>
    </row>
    <row r="5714" spans="1:10" hidden="1" x14ac:dyDescent="0.25">
      <c r="A5714" s="125">
        <v>931549</v>
      </c>
      <c r="B5714" s="125">
        <v>2004</v>
      </c>
      <c r="C5714" s="125">
        <v>27</v>
      </c>
      <c r="D5714" s="125">
        <v>3</v>
      </c>
      <c r="E5714" s="125">
        <v>4</v>
      </c>
      <c r="F5714" s="125">
        <v>939.358431</v>
      </c>
      <c r="G5714" s="125">
        <v>0</v>
      </c>
      <c r="H5714" s="125">
        <v>1160.8202450000001</v>
      </c>
      <c r="I5714" s="125">
        <v>942.81820300000004</v>
      </c>
      <c r="J5714" s="125">
        <v>939.358431</v>
      </c>
    </row>
    <row r="5715" spans="1:10" x14ac:dyDescent="0.25">
      <c r="A5715" s="125">
        <v>931550</v>
      </c>
      <c r="B5715" s="125">
        <v>2004</v>
      </c>
      <c r="C5715" s="125">
        <v>27</v>
      </c>
      <c r="D5715" s="125">
        <v>4</v>
      </c>
      <c r="E5715" s="125">
        <v>1</v>
      </c>
      <c r="F5715" s="129">
        <v>84.459417999999999</v>
      </c>
      <c r="G5715" s="129">
        <v>0</v>
      </c>
      <c r="H5715" s="129">
        <v>98.325999999999993</v>
      </c>
      <c r="I5715" s="129">
        <v>86.320395000000005</v>
      </c>
      <c r="J5715" s="129">
        <v>84.459417999999999</v>
      </c>
    </row>
    <row r="5716" spans="1:10" hidden="1" x14ac:dyDescent="0.25">
      <c r="A5716" s="125">
        <v>931551</v>
      </c>
      <c r="B5716" s="125">
        <v>2004</v>
      </c>
      <c r="C5716" s="125">
        <v>27</v>
      </c>
      <c r="D5716" s="125">
        <v>4</v>
      </c>
      <c r="E5716" s="125">
        <v>2</v>
      </c>
      <c r="F5716" s="125">
        <v>77.359504000000001</v>
      </c>
      <c r="G5716" s="125">
        <v>0</v>
      </c>
      <c r="H5716" s="125">
        <v>84.459417999999999</v>
      </c>
      <c r="I5716" s="125">
        <v>81.376649</v>
      </c>
      <c r="J5716" s="125">
        <v>77.359504000000001</v>
      </c>
    </row>
    <row r="5717" spans="1:10" hidden="1" x14ac:dyDescent="0.25">
      <c r="A5717" s="125">
        <v>931552</v>
      </c>
      <c r="B5717" s="125">
        <v>2004</v>
      </c>
      <c r="C5717" s="125">
        <v>27</v>
      </c>
      <c r="D5717" s="125">
        <v>4</v>
      </c>
      <c r="E5717" s="125">
        <v>3</v>
      </c>
      <c r="F5717" s="125">
        <v>29.300367000000001</v>
      </c>
      <c r="G5717" s="125">
        <v>28.177461999999998</v>
      </c>
      <c r="H5717" s="125">
        <v>77.359504000000001</v>
      </c>
      <c r="I5717" s="125">
        <v>73.158883000000003</v>
      </c>
      <c r="J5717" s="125">
        <v>57.477829</v>
      </c>
    </row>
    <row r="5718" spans="1:10" hidden="1" x14ac:dyDescent="0.25">
      <c r="A5718" s="125">
        <v>931553</v>
      </c>
      <c r="B5718" s="125">
        <v>2004</v>
      </c>
      <c r="C5718" s="125">
        <v>27</v>
      </c>
      <c r="D5718" s="125">
        <v>4</v>
      </c>
      <c r="E5718" s="125">
        <v>4</v>
      </c>
      <c r="F5718" s="125">
        <v>212.946201</v>
      </c>
      <c r="G5718" s="125">
        <v>0</v>
      </c>
      <c r="H5718" s="125">
        <v>249.988159</v>
      </c>
      <c r="I5718" s="125">
        <v>219.46460500000001</v>
      </c>
      <c r="J5718" s="125">
        <v>212.946201</v>
      </c>
    </row>
    <row r="5719" spans="1:10" x14ac:dyDescent="0.25">
      <c r="A5719" s="125">
        <v>931554</v>
      </c>
      <c r="B5719" s="125">
        <v>2004</v>
      </c>
      <c r="C5719" s="125">
        <v>27</v>
      </c>
      <c r="D5719" s="125">
        <v>5</v>
      </c>
      <c r="E5719" s="125">
        <v>1</v>
      </c>
      <c r="F5719" s="129">
        <v>4.6911589999999999</v>
      </c>
      <c r="G5719" s="129">
        <v>0</v>
      </c>
      <c r="H5719" s="129">
        <v>5.6048</v>
      </c>
      <c r="I5719" s="129">
        <v>5.2707540000000002</v>
      </c>
      <c r="J5719" s="129">
        <v>4.6911589999999999</v>
      </c>
    </row>
    <row r="5720" spans="1:10" hidden="1" x14ac:dyDescent="0.25">
      <c r="A5720" s="125">
        <v>931555</v>
      </c>
      <c r="B5720" s="125">
        <v>2004</v>
      </c>
      <c r="C5720" s="125">
        <v>27</v>
      </c>
      <c r="D5720" s="125">
        <v>5</v>
      </c>
      <c r="E5720" s="125">
        <v>2</v>
      </c>
      <c r="F5720" s="125">
        <v>4.1663079999999999</v>
      </c>
      <c r="G5720" s="125">
        <v>0</v>
      </c>
      <c r="H5720" s="125">
        <v>4.6911589999999999</v>
      </c>
      <c r="I5720" s="125">
        <v>4.6095329999999999</v>
      </c>
      <c r="J5720" s="125">
        <v>4.1663079999999999</v>
      </c>
    </row>
    <row r="5721" spans="1:10" hidden="1" x14ac:dyDescent="0.25">
      <c r="A5721" s="125">
        <v>931556</v>
      </c>
      <c r="B5721" s="125">
        <v>2004</v>
      </c>
      <c r="C5721" s="125">
        <v>27</v>
      </c>
      <c r="D5721" s="125">
        <v>5</v>
      </c>
      <c r="E5721" s="125">
        <v>3</v>
      </c>
      <c r="F5721" s="125">
        <v>0</v>
      </c>
      <c r="G5721" s="125">
        <v>4.0022270000000004</v>
      </c>
      <c r="H5721" s="125">
        <v>4.1663079999999999</v>
      </c>
      <c r="I5721" s="125">
        <v>4.0579840000000003</v>
      </c>
      <c r="J5721" s="125">
        <v>4.0022270000000004</v>
      </c>
    </row>
    <row r="5722" spans="1:10" hidden="1" x14ac:dyDescent="0.25">
      <c r="A5722" s="125">
        <v>931557</v>
      </c>
      <c r="B5722" s="125">
        <v>2004</v>
      </c>
      <c r="C5722" s="125">
        <v>27</v>
      </c>
      <c r="D5722" s="125">
        <v>5</v>
      </c>
      <c r="E5722" s="125">
        <v>4</v>
      </c>
      <c r="F5722" s="125">
        <v>24.099038</v>
      </c>
      <c r="G5722" s="125">
        <v>0</v>
      </c>
      <c r="H5722" s="125">
        <v>29.300367000000001</v>
      </c>
      <c r="I5722" s="125">
        <v>27.554065000000001</v>
      </c>
      <c r="J5722" s="125">
        <v>24.099038</v>
      </c>
    </row>
    <row r="5723" spans="1:10" x14ac:dyDescent="0.25">
      <c r="A5723" s="125">
        <v>931558</v>
      </c>
      <c r="B5723" s="125">
        <v>2004</v>
      </c>
      <c r="C5723" s="125">
        <v>28</v>
      </c>
      <c r="D5723" s="125">
        <v>2</v>
      </c>
      <c r="E5723" s="125">
        <v>1</v>
      </c>
      <c r="F5723" s="129">
        <v>5498.509309</v>
      </c>
      <c r="G5723" s="129">
        <v>0</v>
      </c>
      <c r="H5723" s="129">
        <v>7407.3950000000004</v>
      </c>
      <c r="I5723" s="129">
        <v>5498.509309</v>
      </c>
      <c r="J5723" s="129">
        <v>5498.509309</v>
      </c>
    </row>
    <row r="5724" spans="1:10" hidden="1" x14ac:dyDescent="0.25">
      <c r="A5724" s="125">
        <v>931559</v>
      </c>
      <c r="B5724" s="125">
        <v>2004</v>
      </c>
      <c r="C5724" s="125">
        <v>28</v>
      </c>
      <c r="D5724" s="125">
        <v>2</v>
      </c>
      <c r="E5724" s="125">
        <v>2</v>
      </c>
      <c r="F5724" s="125">
        <v>5043.3809369999999</v>
      </c>
      <c r="G5724" s="125">
        <v>0</v>
      </c>
      <c r="H5724" s="125">
        <v>5498.509309</v>
      </c>
      <c r="I5724" s="125">
        <v>5049.8309490000001</v>
      </c>
      <c r="J5724" s="125">
        <v>5043.3809369999999</v>
      </c>
    </row>
    <row r="5725" spans="1:10" hidden="1" x14ac:dyDescent="0.25">
      <c r="A5725" s="125">
        <v>931560</v>
      </c>
      <c r="B5725" s="125">
        <v>2004</v>
      </c>
      <c r="C5725" s="125">
        <v>28</v>
      </c>
      <c r="D5725" s="125">
        <v>2</v>
      </c>
      <c r="E5725" s="125">
        <v>3</v>
      </c>
      <c r="F5725" s="125">
        <v>4366.3576169999997</v>
      </c>
      <c r="G5725" s="125">
        <v>28.083644</v>
      </c>
      <c r="H5725" s="125">
        <v>5043.3809369999999</v>
      </c>
      <c r="I5725" s="125">
        <v>4438.6795629999997</v>
      </c>
      <c r="J5725" s="125">
        <v>4394.4412599999996</v>
      </c>
    </row>
    <row r="5726" spans="1:10" hidden="1" x14ac:dyDescent="0.25">
      <c r="A5726" s="125">
        <v>931561</v>
      </c>
      <c r="B5726" s="125">
        <v>2004</v>
      </c>
      <c r="C5726" s="125">
        <v>28</v>
      </c>
      <c r="D5726" s="125">
        <v>2</v>
      </c>
      <c r="E5726" s="125">
        <v>4</v>
      </c>
      <c r="F5726" s="125">
        <v>5498.509309</v>
      </c>
      <c r="G5726" s="125">
        <v>0</v>
      </c>
      <c r="H5726" s="125">
        <v>7407.3950000000004</v>
      </c>
      <c r="I5726" s="125">
        <v>5498.509309</v>
      </c>
      <c r="J5726" s="125">
        <v>5498.509309</v>
      </c>
    </row>
    <row r="5727" spans="1:10" x14ac:dyDescent="0.25">
      <c r="A5727" s="125">
        <v>931562</v>
      </c>
      <c r="B5727" s="125">
        <v>2004</v>
      </c>
      <c r="C5727" s="125">
        <v>28</v>
      </c>
      <c r="D5727" s="125">
        <v>3</v>
      </c>
      <c r="E5727" s="125">
        <v>1</v>
      </c>
      <c r="F5727" s="129">
        <v>485.62879400000003</v>
      </c>
      <c r="G5727" s="129">
        <v>0</v>
      </c>
      <c r="H5727" s="129">
        <v>601.52409999999998</v>
      </c>
      <c r="I5727" s="129">
        <v>488.55787400000003</v>
      </c>
      <c r="J5727" s="129">
        <v>485.62879400000003</v>
      </c>
    </row>
    <row r="5728" spans="1:10" hidden="1" x14ac:dyDescent="0.25">
      <c r="A5728" s="125">
        <v>931563</v>
      </c>
      <c r="B5728" s="125">
        <v>2004</v>
      </c>
      <c r="C5728" s="125">
        <v>28</v>
      </c>
      <c r="D5728" s="125">
        <v>3</v>
      </c>
      <c r="E5728" s="125">
        <v>2</v>
      </c>
      <c r="F5728" s="125">
        <v>448.86069800000001</v>
      </c>
      <c r="G5728" s="125">
        <v>0</v>
      </c>
      <c r="H5728" s="125">
        <v>485.62879400000003</v>
      </c>
      <c r="I5728" s="125">
        <v>457.60801300000003</v>
      </c>
      <c r="J5728" s="125">
        <v>448.86069800000001</v>
      </c>
    </row>
    <row r="5729" spans="1:10" hidden="1" x14ac:dyDescent="0.25">
      <c r="A5729" s="125">
        <v>931564</v>
      </c>
      <c r="B5729" s="125">
        <v>2004</v>
      </c>
      <c r="C5729" s="125">
        <v>28</v>
      </c>
      <c r="D5729" s="125">
        <v>3</v>
      </c>
      <c r="E5729" s="125">
        <v>3</v>
      </c>
      <c r="F5729" s="125">
        <v>342.52129600000001</v>
      </c>
      <c r="G5729" s="125">
        <v>37.431505999999999</v>
      </c>
      <c r="H5729" s="125">
        <v>448.86069800000001</v>
      </c>
      <c r="I5729" s="125">
        <v>410.57288</v>
      </c>
      <c r="J5729" s="125">
        <v>379.95280300000002</v>
      </c>
    </row>
    <row r="5730" spans="1:10" hidden="1" x14ac:dyDescent="0.25">
      <c r="A5730" s="125">
        <v>931565</v>
      </c>
      <c r="B5730" s="125">
        <v>2004</v>
      </c>
      <c r="C5730" s="125">
        <v>28</v>
      </c>
      <c r="D5730" s="125">
        <v>3</v>
      </c>
      <c r="E5730" s="125">
        <v>4</v>
      </c>
      <c r="F5730" s="125">
        <v>3533.3419239999998</v>
      </c>
      <c r="G5730" s="125">
        <v>0</v>
      </c>
      <c r="H5730" s="125">
        <v>4366.3576169999997</v>
      </c>
      <c r="I5730" s="125">
        <v>3546.3556560000002</v>
      </c>
      <c r="J5730" s="125">
        <v>3533.3419239999998</v>
      </c>
    </row>
    <row r="5731" spans="1:10" x14ac:dyDescent="0.25">
      <c r="A5731" s="125">
        <v>931566</v>
      </c>
      <c r="B5731" s="125">
        <v>2004</v>
      </c>
      <c r="C5731" s="125">
        <v>28</v>
      </c>
      <c r="D5731" s="125">
        <v>4</v>
      </c>
      <c r="E5731" s="125">
        <v>1</v>
      </c>
      <c r="F5731" s="129">
        <v>980.88920800000005</v>
      </c>
      <c r="G5731" s="129">
        <v>0</v>
      </c>
      <c r="H5731" s="129">
        <v>1141.932</v>
      </c>
      <c r="I5731" s="129">
        <v>1002.502103</v>
      </c>
      <c r="J5731" s="129">
        <v>980.88920800000005</v>
      </c>
    </row>
    <row r="5732" spans="1:10" hidden="1" x14ac:dyDescent="0.25">
      <c r="A5732" s="125">
        <v>931567</v>
      </c>
      <c r="B5732" s="125">
        <v>2004</v>
      </c>
      <c r="C5732" s="125">
        <v>28</v>
      </c>
      <c r="D5732" s="125">
        <v>4</v>
      </c>
      <c r="E5732" s="125">
        <v>2</v>
      </c>
      <c r="F5732" s="125">
        <v>898.43269099999998</v>
      </c>
      <c r="G5732" s="125">
        <v>0</v>
      </c>
      <c r="H5732" s="125">
        <v>980.88920800000005</v>
      </c>
      <c r="I5732" s="125">
        <v>945.08675200000005</v>
      </c>
      <c r="J5732" s="125">
        <v>898.43269099999998</v>
      </c>
    </row>
    <row r="5733" spans="1:10" hidden="1" x14ac:dyDescent="0.25">
      <c r="A5733" s="125">
        <v>931568</v>
      </c>
      <c r="B5733" s="125">
        <v>2004</v>
      </c>
      <c r="C5733" s="125">
        <v>28</v>
      </c>
      <c r="D5733" s="125">
        <v>4</v>
      </c>
      <c r="E5733" s="125">
        <v>3</v>
      </c>
      <c r="F5733" s="125">
        <v>322.25693100000001</v>
      </c>
      <c r="G5733" s="125">
        <v>309.90677899999997</v>
      </c>
      <c r="H5733" s="125">
        <v>898.43269099999998</v>
      </c>
      <c r="I5733" s="125">
        <v>849.64779599999997</v>
      </c>
      <c r="J5733" s="125">
        <v>632.16371000000004</v>
      </c>
    </row>
    <row r="5734" spans="1:10" hidden="1" x14ac:dyDescent="0.25">
      <c r="A5734" s="125">
        <v>931569</v>
      </c>
      <c r="B5734" s="125">
        <v>2004</v>
      </c>
      <c r="C5734" s="125">
        <v>28</v>
      </c>
      <c r="D5734" s="125">
        <v>4</v>
      </c>
      <c r="E5734" s="125">
        <v>4</v>
      </c>
      <c r="F5734" s="125">
        <v>291.76825600000001</v>
      </c>
      <c r="G5734" s="125">
        <v>0</v>
      </c>
      <c r="H5734" s="125">
        <v>342.52129600000001</v>
      </c>
      <c r="I5734" s="125">
        <v>300.69944600000002</v>
      </c>
      <c r="J5734" s="125">
        <v>291.76825600000001</v>
      </c>
    </row>
    <row r="5735" spans="1:10" x14ac:dyDescent="0.25">
      <c r="A5735" s="125">
        <v>931570</v>
      </c>
      <c r="B5735" s="125">
        <v>2004</v>
      </c>
      <c r="C5735" s="125">
        <v>28</v>
      </c>
      <c r="D5735" s="125">
        <v>5</v>
      </c>
      <c r="E5735" s="125">
        <v>1</v>
      </c>
      <c r="F5735" s="129">
        <v>7.0367389999999999</v>
      </c>
      <c r="G5735" s="129">
        <v>0</v>
      </c>
      <c r="H5735" s="129">
        <v>8.4071999999999996</v>
      </c>
      <c r="I5735" s="129">
        <v>7.9061310000000002</v>
      </c>
      <c r="J5735" s="129">
        <v>7.0367389999999999</v>
      </c>
    </row>
    <row r="5736" spans="1:10" hidden="1" x14ac:dyDescent="0.25">
      <c r="A5736" s="125">
        <v>931571</v>
      </c>
      <c r="B5736" s="125">
        <v>2004</v>
      </c>
      <c r="C5736" s="125">
        <v>28</v>
      </c>
      <c r="D5736" s="125">
        <v>5</v>
      </c>
      <c r="E5736" s="125">
        <v>2</v>
      </c>
      <c r="F5736" s="125">
        <v>6.2494630000000004</v>
      </c>
      <c r="G5736" s="125">
        <v>0</v>
      </c>
      <c r="H5736" s="125">
        <v>7.0367389999999999</v>
      </c>
      <c r="I5736" s="125">
        <v>6.9142989999999998</v>
      </c>
      <c r="J5736" s="125">
        <v>6.2494630000000004</v>
      </c>
    </row>
    <row r="5737" spans="1:10" hidden="1" x14ac:dyDescent="0.25">
      <c r="A5737" s="125">
        <v>931572</v>
      </c>
      <c r="B5737" s="125">
        <v>2004</v>
      </c>
      <c r="C5737" s="125">
        <v>28</v>
      </c>
      <c r="D5737" s="125">
        <v>5</v>
      </c>
      <c r="E5737" s="125">
        <v>3</v>
      </c>
      <c r="F5737" s="125">
        <v>0</v>
      </c>
      <c r="G5737" s="125">
        <v>6.0033409999999998</v>
      </c>
      <c r="H5737" s="125">
        <v>6.2494630000000004</v>
      </c>
      <c r="I5737" s="125">
        <v>6.0869770000000001</v>
      </c>
      <c r="J5737" s="125">
        <v>6.0033409999999998</v>
      </c>
    </row>
    <row r="5738" spans="1:10" hidden="1" x14ac:dyDescent="0.25">
      <c r="A5738" s="125">
        <v>931573</v>
      </c>
      <c r="B5738" s="125">
        <v>2004</v>
      </c>
      <c r="C5738" s="125">
        <v>28</v>
      </c>
      <c r="D5738" s="125">
        <v>5</v>
      </c>
      <c r="E5738" s="125">
        <v>4</v>
      </c>
      <c r="F5738" s="125">
        <v>265.05067300000002</v>
      </c>
      <c r="G5738" s="125">
        <v>0</v>
      </c>
      <c r="H5738" s="125">
        <v>322.25693100000001</v>
      </c>
      <c r="I5738" s="125">
        <v>303.05041799999998</v>
      </c>
      <c r="J5738" s="125">
        <v>265.05067300000002</v>
      </c>
    </row>
    <row r="5739" spans="1:10" x14ac:dyDescent="0.25">
      <c r="A5739" s="125">
        <v>931574</v>
      </c>
      <c r="B5739" s="125">
        <v>2004</v>
      </c>
      <c r="C5739" s="125">
        <v>29</v>
      </c>
      <c r="D5739" s="125">
        <v>2</v>
      </c>
      <c r="E5739" s="125">
        <v>1</v>
      </c>
      <c r="F5739" s="129">
        <v>36022.834787</v>
      </c>
      <c r="G5739" s="129">
        <v>0</v>
      </c>
      <c r="H5739" s="129">
        <v>48705.917249999999</v>
      </c>
      <c r="I5739" s="129">
        <v>36154.402374999998</v>
      </c>
      <c r="J5739" s="129">
        <v>36022.834787</v>
      </c>
    </row>
    <row r="5740" spans="1:10" hidden="1" x14ac:dyDescent="0.25">
      <c r="A5740" s="125">
        <v>931575</v>
      </c>
      <c r="B5740" s="125">
        <v>2004</v>
      </c>
      <c r="C5740" s="125">
        <v>29</v>
      </c>
      <c r="D5740" s="125">
        <v>2</v>
      </c>
      <c r="E5740" s="125">
        <v>2</v>
      </c>
      <c r="F5740" s="125">
        <v>33055.790009999997</v>
      </c>
      <c r="G5740" s="125">
        <v>0</v>
      </c>
      <c r="H5740" s="125">
        <v>36022.834787</v>
      </c>
      <c r="I5740" s="125">
        <v>33083.371467999998</v>
      </c>
      <c r="J5740" s="125">
        <v>33055.790009999997</v>
      </c>
    </row>
    <row r="5741" spans="1:10" hidden="1" x14ac:dyDescent="0.25">
      <c r="A5741" s="125">
        <v>931576</v>
      </c>
      <c r="B5741" s="125">
        <v>2004</v>
      </c>
      <c r="C5741" s="125">
        <v>29</v>
      </c>
      <c r="D5741" s="125">
        <v>2</v>
      </c>
      <c r="E5741" s="125">
        <v>3</v>
      </c>
      <c r="F5741" s="125">
        <v>27320.422423</v>
      </c>
      <c r="G5741" s="125">
        <v>1558.965074</v>
      </c>
      <c r="H5741" s="125">
        <v>33055.790009999997</v>
      </c>
      <c r="I5741" s="125">
        <v>29092.400787999999</v>
      </c>
      <c r="J5741" s="125">
        <v>28879.387497</v>
      </c>
    </row>
    <row r="5742" spans="1:10" hidden="1" x14ac:dyDescent="0.25">
      <c r="A5742" s="125">
        <v>931577</v>
      </c>
      <c r="B5742" s="125">
        <v>2004</v>
      </c>
      <c r="C5742" s="125">
        <v>29</v>
      </c>
      <c r="D5742" s="125">
        <v>2</v>
      </c>
      <c r="E5742" s="125">
        <v>4</v>
      </c>
      <c r="F5742" s="125">
        <v>36061.528183000002</v>
      </c>
      <c r="G5742" s="125">
        <v>0</v>
      </c>
      <c r="H5742" s="125">
        <v>48705.917249999999</v>
      </c>
      <c r="I5742" s="125">
        <v>36154.402374999998</v>
      </c>
      <c r="J5742" s="125">
        <v>36061.528183000002</v>
      </c>
    </row>
    <row r="5743" spans="1:10" x14ac:dyDescent="0.25">
      <c r="A5743" s="125">
        <v>931578</v>
      </c>
      <c r="B5743" s="125">
        <v>2004</v>
      </c>
      <c r="C5743" s="125">
        <v>29</v>
      </c>
      <c r="D5743" s="125">
        <v>3</v>
      </c>
      <c r="E5743" s="125">
        <v>1</v>
      </c>
      <c r="F5743" s="129">
        <v>859.60660199999995</v>
      </c>
      <c r="G5743" s="129">
        <v>0</v>
      </c>
      <c r="H5743" s="129">
        <v>1066.9815000000001</v>
      </c>
      <c r="I5743" s="129">
        <v>866.60237400000005</v>
      </c>
      <c r="J5743" s="129">
        <v>859.60660199999995</v>
      </c>
    </row>
    <row r="5744" spans="1:10" hidden="1" x14ac:dyDescent="0.25">
      <c r="A5744" s="125">
        <v>931579</v>
      </c>
      <c r="B5744" s="125">
        <v>2004</v>
      </c>
      <c r="C5744" s="125">
        <v>29</v>
      </c>
      <c r="D5744" s="125">
        <v>3</v>
      </c>
      <c r="E5744" s="125">
        <v>2</v>
      </c>
      <c r="F5744" s="125">
        <v>808.44336599999997</v>
      </c>
      <c r="G5744" s="125">
        <v>0</v>
      </c>
      <c r="H5744" s="125">
        <v>859.60660199999995</v>
      </c>
      <c r="I5744" s="125">
        <v>810.00730099999998</v>
      </c>
      <c r="J5744" s="125">
        <v>808.44336599999997</v>
      </c>
    </row>
    <row r="5745" spans="1:10" hidden="1" x14ac:dyDescent="0.25">
      <c r="A5745" s="125">
        <v>931580</v>
      </c>
      <c r="B5745" s="125">
        <v>2004</v>
      </c>
      <c r="C5745" s="125">
        <v>29</v>
      </c>
      <c r="D5745" s="125">
        <v>3</v>
      </c>
      <c r="E5745" s="125">
        <v>3</v>
      </c>
      <c r="F5745" s="125">
        <v>529.80261499999995</v>
      </c>
      <c r="G5745" s="125">
        <v>204.15861000000001</v>
      </c>
      <c r="H5745" s="125">
        <v>808.44336599999997</v>
      </c>
      <c r="I5745" s="125">
        <v>739.48314700000003</v>
      </c>
      <c r="J5745" s="125">
        <v>733.96122500000001</v>
      </c>
    </row>
    <row r="5746" spans="1:10" hidden="1" x14ac:dyDescent="0.25">
      <c r="A5746" s="125">
        <v>931581</v>
      </c>
      <c r="B5746" s="125">
        <v>2004</v>
      </c>
      <c r="C5746" s="125">
        <v>29</v>
      </c>
      <c r="D5746" s="125">
        <v>3</v>
      </c>
      <c r="E5746" s="125">
        <v>4</v>
      </c>
      <c r="F5746" s="125">
        <v>22072.357723000001</v>
      </c>
      <c r="G5746" s="125">
        <v>0</v>
      </c>
      <c r="H5746" s="125">
        <v>27320.422423</v>
      </c>
      <c r="I5746" s="125">
        <v>22189.647091999999</v>
      </c>
      <c r="J5746" s="125">
        <v>22072.357723000001</v>
      </c>
    </row>
    <row r="5747" spans="1:10" x14ac:dyDescent="0.25">
      <c r="A5747" s="125">
        <v>931582</v>
      </c>
      <c r="B5747" s="125">
        <v>2004</v>
      </c>
      <c r="C5747" s="125">
        <v>29</v>
      </c>
      <c r="D5747" s="125">
        <v>4</v>
      </c>
      <c r="E5747" s="125">
        <v>1</v>
      </c>
      <c r="F5747" s="129">
        <v>755.04199200000005</v>
      </c>
      <c r="G5747" s="129">
        <v>0</v>
      </c>
      <c r="H5747" s="129">
        <v>915.46</v>
      </c>
      <c r="I5747" s="129">
        <v>803.68233399999997</v>
      </c>
      <c r="J5747" s="129">
        <v>755.04199200000005</v>
      </c>
    </row>
    <row r="5748" spans="1:10" hidden="1" x14ac:dyDescent="0.25">
      <c r="A5748" s="125">
        <v>931583</v>
      </c>
      <c r="B5748" s="125">
        <v>2004</v>
      </c>
      <c r="C5748" s="125">
        <v>29</v>
      </c>
      <c r="D5748" s="125">
        <v>4</v>
      </c>
      <c r="E5748" s="125">
        <v>2</v>
      </c>
      <c r="F5748" s="125">
        <v>718.58907899999997</v>
      </c>
      <c r="G5748" s="125">
        <v>0</v>
      </c>
      <c r="H5748" s="125">
        <v>755.04199200000005</v>
      </c>
      <c r="I5748" s="125">
        <v>727.48295900000005</v>
      </c>
      <c r="J5748" s="125">
        <v>718.58907899999997</v>
      </c>
    </row>
    <row r="5749" spans="1:10" hidden="1" x14ac:dyDescent="0.25">
      <c r="A5749" s="125">
        <v>931584</v>
      </c>
      <c r="B5749" s="125">
        <v>2004</v>
      </c>
      <c r="C5749" s="125">
        <v>29</v>
      </c>
      <c r="D5749" s="125">
        <v>4</v>
      </c>
      <c r="E5749" s="125">
        <v>3</v>
      </c>
      <c r="F5749" s="125">
        <v>73.790221000000003</v>
      </c>
      <c r="G5749" s="125">
        <v>600.14243899999997</v>
      </c>
      <c r="H5749" s="125">
        <v>718.58907899999997</v>
      </c>
      <c r="I5749" s="125">
        <v>679.56969200000003</v>
      </c>
      <c r="J5749" s="125">
        <v>673.93266000000006</v>
      </c>
    </row>
    <row r="5750" spans="1:10" hidden="1" x14ac:dyDescent="0.25">
      <c r="A5750" s="125">
        <v>931585</v>
      </c>
      <c r="B5750" s="125">
        <v>2004</v>
      </c>
      <c r="C5750" s="125">
        <v>29</v>
      </c>
      <c r="D5750" s="125">
        <v>4</v>
      </c>
      <c r="E5750" s="125">
        <v>4</v>
      </c>
      <c r="F5750" s="125">
        <v>417.92765200000002</v>
      </c>
      <c r="G5750" s="125">
        <v>0</v>
      </c>
      <c r="H5750" s="125">
        <v>529.80261499999995</v>
      </c>
      <c r="I5750" s="125">
        <v>465.11371600000001</v>
      </c>
      <c r="J5750" s="125">
        <v>417.92765200000002</v>
      </c>
    </row>
    <row r="5751" spans="1:10" x14ac:dyDescent="0.25">
      <c r="A5751" s="125">
        <v>931586</v>
      </c>
      <c r="B5751" s="125">
        <v>2004</v>
      </c>
      <c r="C5751" s="125">
        <v>29</v>
      </c>
      <c r="D5751" s="125">
        <v>5</v>
      </c>
      <c r="E5751" s="125">
        <v>1</v>
      </c>
      <c r="F5751" s="129">
        <v>99.342377999999997</v>
      </c>
      <c r="G5751" s="129">
        <v>0</v>
      </c>
      <c r="H5751" s="129">
        <v>135.17945</v>
      </c>
      <c r="I5751" s="129">
        <v>127.122755</v>
      </c>
      <c r="J5751" s="129">
        <v>99.342377999999997</v>
      </c>
    </row>
    <row r="5752" spans="1:10" hidden="1" x14ac:dyDescent="0.25">
      <c r="A5752" s="125">
        <v>931587</v>
      </c>
      <c r="B5752" s="125">
        <v>2004</v>
      </c>
      <c r="C5752" s="125">
        <v>29</v>
      </c>
      <c r="D5752" s="125">
        <v>5</v>
      </c>
      <c r="E5752" s="125">
        <v>2</v>
      </c>
      <c r="F5752" s="125">
        <v>97.536283999999995</v>
      </c>
      <c r="G5752" s="125">
        <v>0</v>
      </c>
      <c r="H5752" s="125">
        <v>99.342377999999997</v>
      </c>
      <c r="I5752" s="125">
        <v>97.613820000000004</v>
      </c>
      <c r="J5752" s="125">
        <v>97.536283999999995</v>
      </c>
    </row>
    <row r="5753" spans="1:10" hidden="1" x14ac:dyDescent="0.25">
      <c r="A5753" s="125">
        <v>931588</v>
      </c>
      <c r="B5753" s="125">
        <v>2004</v>
      </c>
      <c r="C5753" s="125">
        <v>29</v>
      </c>
      <c r="D5753" s="125">
        <v>5</v>
      </c>
      <c r="E5753" s="125">
        <v>3</v>
      </c>
      <c r="F5753" s="125">
        <v>0</v>
      </c>
      <c r="G5753" s="125">
        <v>94.999763999999999</v>
      </c>
      <c r="H5753" s="125">
        <v>97.536283999999995</v>
      </c>
      <c r="I5753" s="125">
        <v>95.000339999999994</v>
      </c>
      <c r="J5753" s="125">
        <v>94.999763999999999</v>
      </c>
    </row>
    <row r="5754" spans="1:10" hidden="1" x14ac:dyDescent="0.25">
      <c r="A5754" s="125">
        <v>931589</v>
      </c>
      <c r="B5754" s="125">
        <v>2004</v>
      </c>
      <c r="C5754" s="125">
        <v>29</v>
      </c>
      <c r="D5754" s="125">
        <v>5</v>
      </c>
      <c r="E5754" s="125">
        <v>4</v>
      </c>
      <c r="F5754" s="125">
        <v>54.832889000000002</v>
      </c>
      <c r="G5754" s="125">
        <v>0</v>
      </c>
      <c r="H5754" s="125">
        <v>73.790221000000003</v>
      </c>
      <c r="I5754" s="125">
        <v>69.392324000000002</v>
      </c>
      <c r="J5754" s="125">
        <v>54.832889000000002</v>
      </c>
    </row>
    <row r="5755" spans="1:10" x14ac:dyDescent="0.25">
      <c r="A5755" s="125">
        <v>931590</v>
      </c>
      <c r="B5755" s="125">
        <v>2004</v>
      </c>
      <c r="C5755" s="125">
        <v>31</v>
      </c>
      <c r="D5755" s="125">
        <v>2</v>
      </c>
      <c r="E5755" s="125">
        <v>1</v>
      </c>
      <c r="F5755" s="129">
        <v>123826.09222200001</v>
      </c>
      <c r="G5755" s="129">
        <v>0</v>
      </c>
      <c r="H5755" s="129">
        <v>167531.14559999999</v>
      </c>
      <c r="I5755" s="129">
        <v>124358.369379</v>
      </c>
      <c r="J5755" s="129">
        <v>123826.09222200001</v>
      </c>
    </row>
    <row r="5756" spans="1:10" hidden="1" x14ac:dyDescent="0.25">
      <c r="A5756" s="125">
        <v>931591</v>
      </c>
      <c r="B5756" s="125">
        <v>2004</v>
      </c>
      <c r="C5756" s="125">
        <v>31</v>
      </c>
      <c r="D5756" s="125">
        <v>2</v>
      </c>
      <c r="E5756" s="125">
        <v>2</v>
      </c>
      <c r="F5756" s="125">
        <v>113515.996231</v>
      </c>
      <c r="G5756" s="125">
        <v>0</v>
      </c>
      <c r="H5756" s="125">
        <v>123826.09222200001</v>
      </c>
      <c r="I5756" s="125">
        <v>113721.88309600001</v>
      </c>
      <c r="J5756" s="125">
        <v>113515.996231</v>
      </c>
    </row>
    <row r="5757" spans="1:10" hidden="1" x14ac:dyDescent="0.25">
      <c r="A5757" s="125">
        <v>931592</v>
      </c>
      <c r="B5757" s="125">
        <v>2004</v>
      </c>
      <c r="C5757" s="125">
        <v>31</v>
      </c>
      <c r="D5757" s="125">
        <v>2</v>
      </c>
      <c r="E5757" s="125">
        <v>3</v>
      </c>
      <c r="F5757" s="125">
        <v>96564.304193999997</v>
      </c>
      <c r="G5757" s="125">
        <v>2421.8578010000001</v>
      </c>
      <c r="H5757" s="125">
        <v>113515.996231</v>
      </c>
      <c r="I5757" s="125">
        <v>99905.428283000001</v>
      </c>
      <c r="J5757" s="125">
        <v>98986.161995000002</v>
      </c>
    </row>
    <row r="5758" spans="1:10" hidden="1" x14ac:dyDescent="0.25">
      <c r="A5758" s="125">
        <v>931593</v>
      </c>
      <c r="B5758" s="125">
        <v>2004</v>
      </c>
      <c r="C5758" s="125">
        <v>31</v>
      </c>
      <c r="D5758" s="125">
        <v>2</v>
      </c>
      <c r="E5758" s="125">
        <v>4</v>
      </c>
      <c r="F5758" s="125">
        <v>123926.2398</v>
      </c>
      <c r="G5758" s="125">
        <v>0</v>
      </c>
      <c r="H5758" s="125">
        <v>167531.14559999999</v>
      </c>
      <c r="I5758" s="125">
        <v>124358.369379</v>
      </c>
      <c r="J5758" s="125">
        <v>123926.2398</v>
      </c>
    </row>
    <row r="5759" spans="1:10" x14ac:dyDescent="0.25">
      <c r="A5759" s="125">
        <v>931594</v>
      </c>
      <c r="B5759" s="125">
        <v>2004</v>
      </c>
      <c r="C5759" s="125">
        <v>31</v>
      </c>
      <c r="D5759" s="125">
        <v>3</v>
      </c>
      <c r="E5759" s="125">
        <v>1</v>
      </c>
      <c r="F5759" s="129">
        <v>95237.788604000001</v>
      </c>
      <c r="G5759" s="129">
        <v>0</v>
      </c>
      <c r="H5759" s="129">
        <v>120701.2197</v>
      </c>
      <c r="I5759" s="129">
        <v>98033.530639999997</v>
      </c>
      <c r="J5759" s="129">
        <v>95237.788604000001</v>
      </c>
    </row>
    <row r="5760" spans="1:10" hidden="1" x14ac:dyDescent="0.25">
      <c r="A5760" s="125">
        <v>931595</v>
      </c>
      <c r="B5760" s="125">
        <v>2004</v>
      </c>
      <c r="C5760" s="125">
        <v>31</v>
      </c>
      <c r="D5760" s="125">
        <v>3</v>
      </c>
      <c r="E5760" s="125">
        <v>2</v>
      </c>
      <c r="F5760" s="125">
        <v>87801.666129999998</v>
      </c>
      <c r="G5760" s="125">
        <v>0</v>
      </c>
      <c r="H5760" s="125">
        <v>95237.788604000001</v>
      </c>
      <c r="I5760" s="125">
        <v>89742.568201000002</v>
      </c>
      <c r="J5760" s="125">
        <v>87801.666129999998</v>
      </c>
    </row>
    <row r="5761" spans="1:10" hidden="1" x14ac:dyDescent="0.25">
      <c r="A5761" s="125">
        <v>931596</v>
      </c>
      <c r="B5761" s="125">
        <v>2004</v>
      </c>
      <c r="C5761" s="125">
        <v>31</v>
      </c>
      <c r="D5761" s="125">
        <v>3</v>
      </c>
      <c r="E5761" s="125">
        <v>3</v>
      </c>
      <c r="F5761" s="125">
        <v>61352.598288000001</v>
      </c>
      <c r="G5761" s="125">
        <v>13269.851264000001</v>
      </c>
      <c r="H5761" s="125">
        <v>87801.666129999998</v>
      </c>
      <c r="I5761" s="125">
        <v>80312.184009000004</v>
      </c>
      <c r="J5761" s="125">
        <v>74622.449552000005</v>
      </c>
    </row>
    <row r="5762" spans="1:10" hidden="1" x14ac:dyDescent="0.25">
      <c r="A5762" s="125">
        <v>931597</v>
      </c>
      <c r="B5762" s="125">
        <v>2004</v>
      </c>
      <c r="C5762" s="125">
        <v>31</v>
      </c>
      <c r="D5762" s="125">
        <v>3</v>
      </c>
      <c r="E5762" s="125">
        <v>4</v>
      </c>
      <c r="F5762" s="125">
        <v>75538.277103</v>
      </c>
      <c r="G5762" s="125">
        <v>0</v>
      </c>
      <c r="H5762" s="125">
        <v>96564.304193999997</v>
      </c>
      <c r="I5762" s="125">
        <v>78429.527866000004</v>
      </c>
      <c r="J5762" s="125">
        <v>75538.277103</v>
      </c>
    </row>
    <row r="5763" spans="1:10" x14ac:dyDescent="0.25">
      <c r="A5763" s="125">
        <v>931598</v>
      </c>
      <c r="B5763" s="125">
        <v>2004</v>
      </c>
      <c r="C5763" s="125">
        <v>31</v>
      </c>
      <c r="D5763" s="125">
        <v>4</v>
      </c>
      <c r="E5763" s="125">
        <v>1</v>
      </c>
      <c r="F5763" s="129">
        <v>32445.733881</v>
      </c>
      <c r="G5763" s="129">
        <v>0</v>
      </c>
      <c r="H5763" s="129">
        <v>37918.928</v>
      </c>
      <c r="I5763" s="129">
        <v>33289.026891000001</v>
      </c>
      <c r="J5763" s="129">
        <v>32445.733881</v>
      </c>
    </row>
    <row r="5764" spans="1:10" hidden="1" x14ac:dyDescent="0.25">
      <c r="A5764" s="125">
        <v>931599</v>
      </c>
      <c r="B5764" s="125">
        <v>2004</v>
      </c>
      <c r="C5764" s="125">
        <v>31</v>
      </c>
      <c r="D5764" s="125">
        <v>4</v>
      </c>
      <c r="E5764" s="125">
        <v>2</v>
      </c>
      <c r="F5764" s="125">
        <v>28845.978403000001</v>
      </c>
      <c r="G5764" s="125">
        <v>0</v>
      </c>
      <c r="H5764" s="125">
        <v>32445.733881</v>
      </c>
      <c r="I5764" s="125">
        <v>31261.464594000001</v>
      </c>
      <c r="J5764" s="125">
        <v>28845.978403000001</v>
      </c>
    </row>
    <row r="5765" spans="1:10" hidden="1" x14ac:dyDescent="0.25">
      <c r="A5765" s="125">
        <v>931600</v>
      </c>
      <c r="B5765" s="125">
        <v>2004</v>
      </c>
      <c r="C5765" s="125">
        <v>31</v>
      </c>
      <c r="D5765" s="125">
        <v>4</v>
      </c>
      <c r="E5765" s="125">
        <v>3</v>
      </c>
      <c r="F5765" s="125">
        <v>6139.7684360000003</v>
      </c>
      <c r="G5765" s="125">
        <v>17741.034155000001</v>
      </c>
      <c r="H5765" s="125">
        <v>28845.978403000001</v>
      </c>
      <c r="I5765" s="125">
        <v>27279.641775</v>
      </c>
      <c r="J5765" s="125">
        <v>23880.802591</v>
      </c>
    </row>
    <row r="5766" spans="1:10" hidden="1" x14ac:dyDescent="0.25">
      <c r="A5766" s="125">
        <v>931601</v>
      </c>
      <c r="B5766" s="125">
        <v>2004</v>
      </c>
      <c r="C5766" s="125">
        <v>31</v>
      </c>
      <c r="D5766" s="125">
        <v>4</v>
      </c>
      <c r="E5766" s="125">
        <v>4</v>
      </c>
      <c r="F5766" s="125">
        <v>51074.636419000002</v>
      </c>
      <c r="G5766" s="125">
        <v>0</v>
      </c>
      <c r="H5766" s="125">
        <v>61352.598288000001</v>
      </c>
      <c r="I5766" s="125">
        <v>53861.446037000002</v>
      </c>
      <c r="J5766" s="125">
        <v>51074.636419000002</v>
      </c>
    </row>
    <row r="5767" spans="1:10" x14ac:dyDescent="0.25">
      <c r="A5767" s="125">
        <v>931602</v>
      </c>
      <c r="B5767" s="125">
        <v>2004</v>
      </c>
      <c r="C5767" s="125">
        <v>31</v>
      </c>
      <c r="D5767" s="125">
        <v>5</v>
      </c>
      <c r="E5767" s="125">
        <v>1</v>
      </c>
      <c r="F5767" s="129">
        <v>4208.8344029999998</v>
      </c>
      <c r="G5767" s="129">
        <v>0</v>
      </c>
      <c r="H5767" s="129">
        <v>4475.76</v>
      </c>
      <c r="I5767" s="129">
        <v>4209.0047039999999</v>
      </c>
      <c r="J5767" s="129">
        <v>4208.8344029999998</v>
      </c>
    </row>
    <row r="5768" spans="1:10" hidden="1" x14ac:dyDescent="0.25">
      <c r="A5768" s="125">
        <v>931603</v>
      </c>
      <c r="B5768" s="125">
        <v>2004</v>
      </c>
      <c r="C5768" s="125">
        <v>31</v>
      </c>
      <c r="D5768" s="125">
        <v>5</v>
      </c>
      <c r="E5768" s="125">
        <v>2</v>
      </c>
      <c r="F5768" s="125">
        <v>3993.9723090000002</v>
      </c>
      <c r="G5768" s="125">
        <v>0</v>
      </c>
      <c r="H5768" s="125">
        <v>4208.8344029999998</v>
      </c>
      <c r="I5768" s="125">
        <v>4135.600684</v>
      </c>
      <c r="J5768" s="125">
        <v>3993.9723090000002</v>
      </c>
    </row>
    <row r="5769" spans="1:10" hidden="1" x14ac:dyDescent="0.25">
      <c r="A5769" s="125">
        <v>931604</v>
      </c>
      <c r="B5769" s="125">
        <v>2004</v>
      </c>
      <c r="C5769" s="125">
        <v>31</v>
      </c>
      <c r="D5769" s="125">
        <v>5</v>
      </c>
      <c r="E5769" s="125">
        <v>3</v>
      </c>
      <c r="F5769" s="125">
        <v>0</v>
      </c>
      <c r="G5769" s="125">
        <v>3612.3643320000001</v>
      </c>
      <c r="H5769" s="125">
        <v>3993.9723090000002</v>
      </c>
      <c r="I5769" s="125">
        <v>3890.1290290000002</v>
      </c>
      <c r="J5769" s="125">
        <v>3612.3643320000001</v>
      </c>
    </row>
    <row r="5770" spans="1:10" hidden="1" x14ac:dyDescent="0.25">
      <c r="A5770" s="125">
        <v>931605</v>
      </c>
      <c r="B5770" s="125">
        <v>2004</v>
      </c>
      <c r="C5770" s="125">
        <v>31</v>
      </c>
      <c r="D5770" s="125">
        <v>5</v>
      </c>
      <c r="E5770" s="125">
        <v>4</v>
      </c>
      <c r="F5770" s="125">
        <v>5772.9873600000001</v>
      </c>
      <c r="G5770" s="125">
        <v>0</v>
      </c>
      <c r="H5770" s="125">
        <v>6139.7684360000003</v>
      </c>
      <c r="I5770" s="125">
        <v>5773.8382369999999</v>
      </c>
      <c r="J5770" s="125">
        <v>5772.9873600000001</v>
      </c>
    </row>
    <row r="5771" spans="1:10" x14ac:dyDescent="0.25">
      <c r="A5771" s="125">
        <v>931606</v>
      </c>
      <c r="B5771" s="125">
        <v>2004</v>
      </c>
      <c r="C5771" s="125">
        <v>32</v>
      </c>
      <c r="D5771" s="125">
        <v>2</v>
      </c>
      <c r="E5771" s="125">
        <v>1</v>
      </c>
      <c r="F5771" s="129">
        <v>3561.5253790000002</v>
      </c>
      <c r="G5771" s="129">
        <v>0</v>
      </c>
      <c r="H5771" s="129">
        <v>4818.5839999999998</v>
      </c>
      <c r="I5771" s="129">
        <v>3576.8349029999999</v>
      </c>
      <c r="J5771" s="129">
        <v>3561.5253790000002</v>
      </c>
    </row>
    <row r="5772" spans="1:10" hidden="1" x14ac:dyDescent="0.25">
      <c r="A5772" s="125">
        <v>931607</v>
      </c>
      <c r="B5772" s="125">
        <v>2004</v>
      </c>
      <c r="C5772" s="125">
        <v>32</v>
      </c>
      <c r="D5772" s="125">
        <v>2</v>
      </c>
      <c r="E5772" s="125">
        <v>2</v>
      </c>
      <c r="F5772" s="125">
        <v>3264.9831239999999</v>
      </c>
      <c r="G5772" s="125">
        <v>0</v>
      </c>
      <c r="H5772" s="125">
        <v>3561.5253790000002</v>
      </c>
      <c r="I5772" s="125">
        <v>3270.904908</v>
      </c>
      <c r="J5772" s="125">
        <v>3264.9831239999999</v>
      </c>
    </row>
    <row r="5773" spans="1:10" hidden="1" x14ac:dyDescent="0.25">
      <c r="A5773" s="125">
        <v>931608</v>
      </c>
      <c r="B5773" s="125">
        <v>2004</v>
      </c>
      <c r="C5773" s="125">
        <v>32</v>
      </c>
      <c r="D5773" s="125">
        <v>2</v>
      </c>
      <c r="E5773" s="125">
        <v>3</v>
      </c>
      <c r="F5773" s="125">
        <v>2777.413176</v>
      </c>
      <c r="G5773" s="125">
        <v>69.658242999999999</v>
      </c>
      <c r="H5773" s="125">
        <v>3264.9831239999999</v>
      </c>
      <c r="I5773" s="125">
        <v>2873.5116480000002</v>
      </c>
      <c r="J5773" s="125">
        <v>2847.0714189999999</v>
      </c>
    </row>
    <row r="5774" spans="1:10" hidden="1" x14ac:dyDescent="0.25">
      <c r="A5774" s="125">
        <v>931609</v>
      </c>
      <c r="B5774" s="125">
        <v>2004</v>
      </c>
      <c r="C5774" s="125">
        <v>32</v>
      </c>
      <c r="D5774" s="125">
        <v>2</v>
      </c>
      <c r="E5774" s="125">
        <v>4</v>
      </c>
      <c r="F5774" s="125">
        <v>3564.405855</v>
      </c>
      <c r="G5774" s="125">
        <v>0</v>
      </c>
      <c r="H5774" s="125">
        <v>4818.5839999999998</v>
      </c>
      <c r="I5774" s="125">
        <v>3576.8349029999999</v>
      </c>
      <c r="J5774" s="125">
        <v>3564.405855</v>
      </c>
    </row>
    <row r="5775" spans="1:10" x14ac:dyDescent="0.25">
      <c r="A5775" s="125">
        <v>931610</v>
      </c>
      <c r="B5775" s="125">
        <v>2004</v>
      </c>
      <c r="C5775" s="125">
        <v>32</v>
      </c>
      <c r="D5775" s="125">
        <v>3</v>
      </c>
      <c r="E5775" s="125">
        <v>1</v>
      </c>
      <c r="F5775" s="129">
        <v>3087.3808829999998</v>
      </c>
      <c r="G5775" s="129">
        <v>0</v>
      </c>
      <c r="H5775" s="129">
        <v>3912.8443000000002</v>
      </c>
      <c r="I5775" s="129">
        <v>3178.0121399999998</v>
      </c>
      <c r="J5775" s="129">
        <v>3087.3808829999998</v>
      </c>
    </row>
    <row r="5776" spans="1:10" hidden="1" x14ac:dyDescent="0.25">
      <c r="A5776" s="125">
        <v>931611</v>
      </c>
      <c r="B5776" s="125">
        <v>2004</v>
      </c>
      <c r="C5776" s="125">
        <v>32</v>
      </c>
      <c r="D5776" s="125">
        <v>3</v>
      </c>
      <c r="E5776" s="125">
        <v>2</v>
      </c>
      <c r="F5776" s="125">
        <v>2846.3196119999998</v>
      </c>
      <c r="G5776" s="125">
        <v>0</v>
      </c>
      <c r="H5776" s="125">
        <v>3087.3808829999998</v>
      </c>
      <c r="I5776" s="125">
        <v>2909.2390059999998</v>
      </c>
      <c r="J5776" s="125">
        <v>2846.3196119999998</v>
      </c>
    </row>
    <row r="5777" spans="1:10" hidden="1" x14ac:dyDescent="0.25">
      <c r="A5777" s="125">
        <v>931612</v>
      </c>
      <c r="B5777" s="125">
        <v>2004</v>
      </c>
      <c r="C5777" s="125">
        <v>32</v>
      </c>
      <c r="D5777" s="125">
        <v>3</v>
      </c>
      <c r="E5777" s="125">
        <v>3</v>
      </c>
      <c r="F5777" s="125">
        <v>1979.7963629999999</v>
      </c>
      <c r="G5777" s="125">
        <v>428.20685700000001</v>
      </c>
      <c r="H5777" s="125">
        <v>2846.3196119999998</v>
      </c>
      <c r="I5777" s="125">
        <v>2603.5285490000001</v>
      </c>
      <c r="J5777" s="125">
        <v>2408.0032200000001</v>
      </c>
    </row>
    <row r="5778" spans="1:10" hidden="1" x14ac:dyDescent="0.25">
      <c r="A5778" s="125">
        <v>931613</v>
      </c>
      <c r="B5778" s="125">
        <v>2004</v>
      </c>
      <c r="C5778" s="125">
        <v>32</v>
      </c>
      <c r="D5778" s="125">
        <v>3</v>
      </c>
      <c r="E5778" s="125">
        <v>4</v>
      </c>
      <c r="F5778" s="125">
        <v>2172.6559090000001</v>
      </c>
      <c r="G5778" s="125">
        <v>0</v>
      </c>
      <c r="H5778" s="125">
        <v>2777.413176</v>
      </c>
      <c r="I5778" s="125">
        <v>2255.814981</v>
      </c>
      <c r="J5778" s="125">
        <v>2172.6559090000001</v>
      </c>
    </row>
    <row r="5779" spans="1:10" x14ac:dyDescent="0.25">
      <c r="A5779" s="125">
        <v>931614</v>
      </c>
      <c r="B5779" s="125">
        <v>2004</v>
      </c>
      <c r="C5779" s="125">
        <v>32</v>
      </c>
      <c r="D5779" s="125">
        <v>4</v>
      </c>
      <c r="E5779" s="125">
        <v>1</v>
      </c>
      <c r="F5779" s="129">
        <v>1049.5858459999999</v>
      </c>
      <c r="G5779" s="129">
        <v>0</v>
      </c>
      <c r="H5779" s="129">
        <v>1226.6379999999999</v>
      </c>
      <c r="I5779" s="129">
        <v>1076.8655000000001</v>
      </c>
      <c r="J5779" s="129">
        <v>1049.5858459999999</v>
      </c>
    </row>
    <row r="5780" spans="1:10" hidden="1" x14ac:dyDescent="0.25">
      <c r="A5780" s="125">
        <v>931615</v>
      </c>
      <c r="B5780" s="125">
        <v>2004</v>
      </c>
      <c r="C5780" s="125">
        <v>32</v>
      </c>
      <c r="D5780" s="125">
        <v>4</v>
      </c>
      <c r="E5780" s="125">
        <v>2</v>
      </c>
      <c r="F5780" s="125">
        <v>933.13748899999996</v>
      </c>
      <c r="G5780" s="125">
        <v>0</v>
      </c>
      <c r="H5780" s="125">
        <v>1049.5858459999999</v>
      </c>
      <c r="I5780" s="125">
        <v>1011.275962</v>
      </c>
      <c r="J5780" s="125">
        <v>933.13748899999996</v>
      </c>
    </row>
    <row r="5781" spans="1:10" hidden="1" x14ac:dyDescent="0.25">
      <c r="A5781" s="125">
        <v>931616</v>
      </c>
      <c r="B5781" s="125">
        <v>2004</v>
      </c>
      <c r="C5781" s="125">
        <v>32</v>
      </c>
      <c r="D5781" s="125">
        <v>4</v>
      </c>
      <c r="E5781" s="125">
        <v>3</v>
      </c>
      <c r="F5781" s="125">
        <v>198.153235</v>
      </c>
      <c r="G5781" s="125">
        <v>572.56936399999995</v>
      </c>
      <c r="H5781" s="125">
        <v>933.13748899999996</v>
      </c>
      <c r="I5781" s="125">
        <v>882.46812299999999</v>
      </c>
      <c r="J5781" s="125">
        <v>770.72259899999995</v>
      </c>
    </row>
    <row r="5782" spans="1:10" hidden="1" x14ac:dyDescent="0.25">
      <c r="A5782" s="125">
        <v>931617</v>
      </c>
      <c r="B5782" s="125">
        <v>2004</v>
      </c>
      <c r="C5782" s="125">
        <v>32</v>
      </c>
      <c r="D5782" s="125">
        <v>4</v>
      </c>
      <c r="E5782" s="125">
        <v>4</v>
      </c>
      <c r="F5782" s="125">
        <v>1648.1352420000001</v>
      </c>
      <c r="G5782" s="125">
        <v>0</v>
      </c>
      <c r="H5782" s="125">
        <v>1979.7963629999999</v>
      </c>
      <c r="I5782" s="125">
        <v>1738.0632270000001</v>
      </c>
      <c r="J5782" s="125">
        <v>1648.1352420000001</v>
      </c>
    </row>
    <row r="5783" spans="1:10" x14ac:dyDescent="0.25">
      <c r="A5783" s="125">
        <v>931618</v>
      </c>
      <c r="B5783" s="125">
        <v>2004</v>
      </c>
      <c r="C5783" s="125">
        <v>32</v>
      </c>
      <c r="D5783" s="125">
        <v>5</v>
      </c>
      <c r="E5783" s="125">
        <v>1</v>
      </c>
      <c r="F5783" s="129">
        <v>140.95950400000001</v>
      </c>
      <c r="G5783" s="129">
        <v>0</v>
      </c>
      <c r="H5783" s="129">
        <v>149.89920000000001</v>
      </c>
      <c r="I5783" s="129">
        <v>140.96520799999999</v>
      </c>
      <c r="J5783" s="129">
        <v>140.95950400000001</v>
      </c>
    </row>
    <row r="5784" spans="1:10" hidden="1" x14ac:dyDescent="0.25">
      <c r="A5784" s="125">
        <v>931619</v>
      </c>
      <c r="B5784" s="125">
        <v>2004</v>
      </c>
      <c r="C5784" s="125">
        <v>32</v>
      </c>
      <c r="D5784" s="125">
        <v>5</v>
      </c>
      <c r="E5784" s="125">
        <v>2</v>
      </c>
      <c r="F5784" s="125">
        <v>133.763485</v>
      </c>
      <c r="G5784" s="125">
        <v>0</v>
      </c>
      <c r="H5784" s="125">
        <v>140.95950400000001</v>
      </c>
      <c r="I5784" s="125">
        <v>138.506809</v>
      </c>
      <c r="J5784" s="125">
        <v>133.763485</v>
      </c>
    </row>
    <row r="5785" spans="1:10" hidden="1" x14ac:dyDescent="0.25">
      <c r="A5785" s="125">
        <v>931620</v>
      </c>
      <c r="B5785" s="125">
        <v>2004</v>
      </c>
      <c r="C5785" s="125">
        <v>32</v>
      </c>
      <c r="D5785" s="125">
        <v>5</v>
      </c>
      <c r="E5785" s="125">
        <v>3</v>
      </c>
      <c r="F5785" s="125">
        <v>0</v>
      </c>
      <c r="G5785" s="125">
        <v>117.02712699999999</v>
      </c>
      <c r="H5785" s="125">
        <v>133.763485</v>
      </c>
      <c r="I5785" s="125">
        <v>130.28563399999999</v>
      </c>
      <c r="J5785" s="125">
        <v>117.02712699999999</v>
      </c>
    </row>
    <row r="5786" spans="1:10" hidden="1" x14ac:dyDescent="0.25">
      <c r="A5786" s="125">
        <v>931621</v>
      </c>
      <c r="B5786" s="125">
        <v>2004</v>
      </c>
      <c r="C5786" s="125">
        <v>32</v>
      </c>
      <c r="D5786" s="125">
        <v>5</v>
      </c>
      <c r="E5786" s="125">
        <v>4</v>
      </c>
      <c r="F5786" s="125">
        <v>186.31584100000001</v>
      </c>
      <c r="G5786" s="125">
        <v>0</v>
      </c>
      <c r="H5786" s="125">
        <v>198.153235</v>
      </c>
      <c r="I5786" s="125">
        <v>186.34330199999999</v>
      </c>
      <c r="J5786" s="125">
        <v>186.31584100000001</v>
      </c>
    </row>
    <row r="5787" spans="1:10" x14ac:dyDescent="0.25">
      <c r="A5787" s="125">
        <v>931622</v>
      </c>
      <c r="B5787" s="125">
        <v>2004</v>
      </c>
      <c r="C5787" s="125">
        <v>33</v>
      </c>
      <c r="D5787" s="125">
        <v>2</v>
      </c>
      <c r="E5787" s="125">
        <v>1</v>
      </c>
      <c r="F5787" s="129">
        <v>4579.0659459999997</v>
      </c>
      <c r="G5787" s="129">
        <v>0</v>
      </c>
      <c r="H5787" s="129">
        <v>6168.7538000000004</v>
      </c>
      <c r="I5787" s="129">
        <v>4579.0659459999997</v>
      </c>
      <c r="J5787" s="129">
        <v>4579.0659459999997</v>
      </c>
    </row>
    <row r="5788" spans="1:10" hidden="1" x14ac:dyDescent="0.25">
      <c r="A5788" s="125">
        <v>931623</v>
      </c>
      <c r="B5788" s="125">
        <v>2004</v>
      </c>
      <c r="C5788" s="125">
        <v>33</v>
      </c>
      <c r="D5788" s="125">
        <v>2</v>
      </c>
      <c r="E5788" s="125">
        <v>2</v>
      </c>
      <c r="F5788" s="125">
        <v>4202.3202819999997</v>
      </c>
      <c r="G5788" s="125">
        <v>0</v>
      </c>
      <c r="H5788" s="125">
        <v>4579.0659459999997</v>
      </c>
      <c r="I5788" s="125">
        <v>4205.4141650000001</v>
      </c>
      <c r="J5788" s="125">
        <v>4202.3202819999997</v>
      </c>
    </row>
    <row r="5789" spans="1:10" hidden="1" x14ac:dyDescent="0.25">
      <c r="A5789" s="125">
        <v>931624</v>
      </c>
      <c r="B5789" s="125">
        <v>2004</v>
      </c>
      <c r="C5789" s="125">
        <v>33</v>
      </c>
      <c r="D5789" s="125">
        <v>2</v>
      </c>
      <c r="E5789" s="125">
        <v>3</v>
      </c>
      <c r="F5789" s="125">
        <v>3564.9480880000001</v>
      </c>
      <c r="G5789" s="125">
        <v>89.200507999999999</v>
      </c>
      <c r="H5789" s="125">
        <v>4202.3202819999997</v>
      </c>
      <c r="I5789" s="125">
        <v>3698.4620799999998</v>
      </c>
      <c r="J5789" s="125">
        <v>3654.1485950000001</v>
      </c>
    </row>
    <row r="5790" spans="1:10" hidden="1" x14ac:dyDescent="0.25">
      <c r="A5790" s="125">
        <v>931625</v>
      </c>
      <c r="B5790" s="125">
        <v>2004</v>
      </c>
      <c r="C5790" s="125">
        <v>33</v>
      </c>
      <c r="D5790" s="125">
        <v>2</v>
      </c>
      <c r="E5790" s="125">
        <v>4</v>
      </c>
      <c r="F5790" s="125">
        <v>4579.0659459999997</v>
      </c>
      <c r="G5790" s="125">
        <v>0</v>
      </c>
      <c r="H5790" s="125">
        <v>6168.7538000000004</v>
      </c>
      <c r="I5790" s="125">
        <v>4579.0659459999997</v>
      </c>
      <c r="J5790" s="125">
        <v>4579.0659459999997</v>
      </c>
    </row>
    <row r="5791" spans="1:10" x14ac:dyDescent="0.25">
      <c r="A5791" s="125">
        <v>931626</v>
      </c>
      <c r="B5791" s="125">
        <v>2004</v>
      </c>
      <c r="C5791" s="125">
        <v>33</v>
      </c>
      <c r="D5791" s="125">
        <v>3</v>
      </c>
      <c r="E5791" s="125">
        <v>1</v>
      </c>
      <c r="F5791" s="129">
        <v>8971.6112730000004</v>
      </c>
      <c r="G5791" s="129">
        <v>0</v>
      </c>
      <c r="H5791" s="129">
        <v>11136.620199999999</v>
      </c>
      <c r="I5791" s="129">
        <v>9045.1629260000009</v>
      </c>
      <c r="J5791" s="129">
        <v>8971.6112730000004</v>
      </c>
    </row>
    <row r="5792" spans="1:10" hidden="1" x14ac:dyDescent="0.25">
      <c r="A5792" s="125">
        <v>931627</v>
      </c>
      <c r="B5792" s="125">
        <v>2004</v>
      </c>
      <c r="C5792" s="125">
        <v>33</v>
      </c>
      <c r="D5792" s="125">
        <v>3</v>
      </c>
      <c r="E5792" s="125">
        <v>2</v>
      </c>
      <c r="F5792" s="125">
        <v>8449.2553580000003</v>
      </c>
      <c r="G5792" s="125">
        <v>0</v>
      </c>
      <c r="H5792" s="125">
        <v>8971.6112730000004</v>
      </c>
      <c r="I5792" s="125">
        <v>8453.9493029999994</v>
      </c>
      <c r="J5792" s="125">
        <v>8449.2553580000003</v>
      </c>
    </row>
    <row r="5793" spans="1:10" hidden="1" x14ac:dyDescent="0.25">
      <c r="A5793" s="125">
        <v>931628</v>
      </c>
      <c r="B5793" s="125">
        <v>2004</v>
      </c>
      <c r="C5793" s="125">
        <v>33</v>
      </c>
      <c r="D5793" s="125">
        <v>3</v>
      </c>
      <c r="E5793" s="125">
        <v>3</v>
      </c>
      <c r="F5793" s="125">
        <v>7092.7417729999997</v>
      </c>
      <c r="G5793" s="125">
        <v>555.61989900000003</v>
      </c>
      <c r="H5793" s="125">
        <v>8449.2553580000003</v>
      </c>
      <c r="I5793" s="125">
        <v>7728.5338760000004</v>
      </c>
      <c r="J5793" s="125">
        <v>7648.3616730000003</v>
      </c>
    </row>
    <row r="5794" spans="1:10" hidden="1" x14ac:dyDescent="0.25">
      <c r="A5794" s="125">
        <v>931629</v>
      </c>
      <c r="B5794" s="125">
        <v>2004</v>
      </c>
      <c r="C5794" s="125">
        <v>33</v>
      </c>
      <c r="D5794" s="125">
        <v>3</v>
      </c>
      <c r="E5794" s="125">
        <v>4</v>
      </c>
      <c r="F5794" s="125">
        <v>2875.5278429999998</v>
      </c>
      <c r="G5794" s="125">
        <v>0</v>
      </c>
      <c r="H5794" s="125">
        <v>3564.9480880000001</v>
      </c>
      <c r="I5794" s="125">
        <v>2895.4508369999999</v>
      </c>
      <c r="J5794" s="125">
        <v>2875.5278429999998</v>
      </c>
    </row>
    <row r="5795" spans="1:10" x14ac:dyDescent="0.25">
      <c r="A5795" s="125">
        <v>931630</v>
      </c>
      <c r="B5795" s="125">
        <v>2004</v>
      </c>
      <c r="C5795" s="125">
        <v>33</v>
      </c>
      <c r="D5795" s="125">
        <v>4</v>
      </c>
      <c r="E5795" s="125">
        <v>1</v>
      </c>
      <c r="F5795" s="129">
        <v>269.60748799999999</v>
      </c>
      <c r="G5795" s="129">
        <v>0</v>
      </c>
      <c r="H5795" s="129">
        <v>314.42320000000001</v>
      </c>
      <c r="I5795" s="129">
        <v>276.032127</v>
      </c>
      <c r="J5795" s="129">
        <v>269.60748799999999</v>
      </c>
    </row>
    <row r="5796" spans="1:10" hidden="1" x14ac:dyDescent="0.25">
      <c r="A5796" s="125">
        <v>931631</v>
      </c>
      <c r="B5796" s="125">
        <v>2004</v>
      </c>
      <c r="C5796" s="125">
        <v>33</v>
      </c>
      <c r="D5796" s="125">
        <v>4</v>
      </c>
      <c r="E5796" s="125">
        <v>2</v>
      </c>
      <c r="F5796" s="125">
        <v>253.22853000000001</v>
      </c>
      <c r="G5796" s="125">
        <v>0</v>
      </c>
      <c r="H5796" s="125">
        <v>269.60748799999999</v>
      </c>
      <c r="I5796" s="125">
        <v>259.76681500000001</v>
      </c>
      <c r="J5796" s="125">
        <v>253.22853000000001</v>
      </c>
    </row>
    <row r="5797" spans="1:10" hidden="1" x14ac:dyDescent="0.25">
      <c r="A5797" s="125">
        <v>931632</v>
      </c>
      <c r="B5797" s="125">
        <v>2004</v>
      </c>
      <c r="C5797" s="125">
        <v>33</v>
      </c>
      <c r="D5797" s="125">
        <v>4</v>
      </c>
      <c r="E5797" s="125">
        <v>3</v>
      </c>
      <c r="F5797" s="125">
        <v>57.715800000000002</v>
      </c>
      <c r="G5797" s="125">
        <v>163.113473</v>
      </c>
      <c r="H5797" s="125">
        <v>253.22853000000001</v>
      </c>
      <c r="I5797" s="125">
        <v>239.47822099999999</v>
      </c>
      <c r="J5797" s="125">
        <v>220.829273</v>
      </c>
    </row>
    <row r="5798" spans="1:10" hidden="1" x14ac:dyDescent="0.25">
      <c r="A5798" s="125">
        <v>931633</v>
      </c>
      <c r="B5798" s="125">
        <v>2004</v>
      </c>
      <c r="C5798" s="125">
        <v>33</v>
      </c>
      <c r="D5798" s="125">
        <v>4</v>
      </c>
      <c r="E5798" s="125">
        <v>4</v>
      </c>
      <c r="F5798" s="125">
        <v>5632.6195749999997</v>
      </c>
      <c r="G5798" s="125">
        <v>0</v>
      </c>
      <c r="H5798" s="125">
        <v>7092.7417729999997</v>
      </c>
      <c r="I5798" s="125">
        <v>6226.718003</v>
      </c>
      <c r="J5798" s="125">
        <v>5632.6195749999997</v>
      </c>
    </row>
    <row r="5799" spans="1:10" x14ac:dyDescent="0.25">
      <c r="A5799" s="125">
        <v>931634</v>
      </c>
      <c r="B5799" s="125">
        <v>2004</v>
      </c>
      <c r="C5799" s="125">
        <v>33</v>
      </c>
      <c r="D5799" s="125">
        <v>5</v>
      </c>
      <c r="E5799" s="125">
        <v>1</v>
      </c>
      <c r="F5799" s="129">
        <v>77.383098000000004</v>
      </c>
      <c r="G5799" s="129">
        <v>0</v>
      </c>
      <c r="H5799" s="129">
        <v>85.775199999999998</v>
      </c>
      <c r="I5799" s="129">
        <v>80.662998000000002</v>
      </c>
      <c r="J5799" s="129">
        <v>77.383098000000004</v>
      </c>
    </row>
    <row r="5800" spans="1:10" hidden="1" x14ac:dyDescent="0.25">
      <c r="A5800" s="125">
        <v>931635</v>
      </c>
      <c r="B5800" s="125">
        <v>2004</v>
      </c>
      <c r="C5800" s="125">
        <v>33</v>
      </c>
      <c r="D5800" s="125">
        <v>5</v>
      </c>
      <c r="E5800" s="125">
        <v>2</v>
      </c>
      <c r="F5800" s="125">
        <v>33.902310999999997</v>
      </c>
      <c r="G5800" s="125">
        <v>0</v>
      </c>
      <c r="H5800" s="125">
        <v>77.383098000000004</v>
      </c>
      <c r="I5800" s="125">
        <v>76.036632999999995</v>
      </c>
      <c r="J5800" s="125">
        <v>33.902310999999997</v>
      </c>
    </row>
    <row r="5801" spans="1:10" hidden="1" x14ac:dyDescent="0.25">
      <c r="A5801" s="125">
        <v>931636</v>
      </c>
      <c r="B5801" s="125">
        <v>2004</v>
      </c>
      <c r="C5801" s="125">
        <v>33</v>
      </c>
      <c r="D5801" s="125">
        <v>5</v>
      </c>
      <c r="E5801" s="125">
        <v>3</v>
      </c>
      <c r="F5801" s="125">
        <v>0</v>
      </c>
      <c r="G5801" s="125">
        <v>33.005572999999998</v>
      </c>
      <c r="H5801" s="125">
        <v>33.902310999999997</v>
      </c>
      <c r="I5801" s="125">
        <v>33.020851</v>
      </c>
      <c r="J5801" s="125">
        <v>33.005572999999998</v>
      </c>
    </row>
    <row r="5802" spans="1:10" hidden="1" x14ac:dyDescent="0.25">
      <c r="A5802" s="125">
        <v>931637</v>
      </c>
      <c r="B5802" s="125">
        <v>2004</v>
      </c>
      <c r="C5802" s="125">
        <v>33</v>
      </c>
      <c r="D5802" s="125">
        <v>5</v>
      </c>
      <c r="E5802" s="125">
        <v>4</v>
      </c>
      <c r="F5802" s="125">
        <v>43.215974000000003</v>
      </c>
      <c r="G5802" s="125">
        <v>0</v>
      </c>
      <c r="H5802" s="125">
        <v>57.715800000000002</v>
      </c>
      <c r="I5802" s="125">
        <v>54.275937999999996</v>
      </c>
      <c r="J5802" s="125">
        <v>43.215974000000003</v>
      </c>
    </row>
    <row r="5803" spans="1:10" x14ac:dyDescent="0.25">
      <c r="A5803" s="125">
        <v>931638</v>
      </c>
      <c r="B5803" s="125">
        <v>2004</v>
      </c>
      <c r="C5803" s="125">
        <v>34</v>
      </c>
      <c r="D5803" s="125">
        <v>2</v>
      </c>
      <c r="E5803" s="125">
        <v>1</v>
      </c>
      <c r="F5803" s="129">
        <v>0.78305199999999997</v>
      </c>
      <c r="G5803" s="129">
        <v>0</v>
      </c>
      <c r="H5803" s="129">
        <v>1.0548999999999999</v>
      </c>
      <c r="I5803" s="129">
        <v>0.78305199999999997</v>
      </c>
      <c r="J5803" s="129">
        <v>0.78305199999999997</v>
      </c>
    </row>
    <row r="5804" spans="1:10" hidden="1" x14ac:dyDescent="0.25">
      <c r="A5804" s="125">
        <v>931639</v>
      </c>
      <c r="B5804" s="125">
        <v>2004</v>
      </c>
      <c r="C5804" s="125">
        <v>34</v>
      </c>
      <c r="D5804" s="125">
        <v>2</v>
      </c>
      <c r="E5804" s="125">
        <v>2</v>
      </c>
      <c r="F5804" s="125">
        <v>0.71862599999999999</v>
      </c>
      <c r="G5804" s="125">
        <v>0</v>
      </c>
      <c r="H5804" s="125">
        <v>0.78305199999999997</v>
      </c>
      <c r="I5804" s="125">
        <v>0.71915499999999999</v>
      </c>
      <c r="J5804" s="125">
        <v>0.71862599999999999</v>
      </c>
    </row>
    <row r="5805" spans="1:10" hidden="1" x14ac:dyDescent="0.25">
      <c r="A5805" s="125">
        <v>931640</v>
      </c>
      <c r="B5805" s="125">
        <v>2004</v>
      </c>
      <c r="C5805" s="125">
        <v>34</v>
      </c>
      <c r="D5805" s="125">
        <v>2</v>
      </c>
      <c r="E5805" s="125">
        <v>3</v>
      </c>
      <c r="F5805" s="125">
        <v>0.60963100000000003</v>
      </c>
      <c r="G5805" s="125">
        <v>1.5254E-2</v>
      </c>
      <c r="H5805" s="125">
        <v>0.71862599999999999</v>
      </c>
      <c r="I5805" s="125">
        <v>0.632463</v>
      </c>
      <c r="J5805" s="125">
        <v>0.62488500000000002</v>
      </c>
    </row>
    <row r="5806" spans="1:10" hidden="1" x14ac:dyDescent="0.25">
      <c r="A5806" s="125">
        <v>931641</v>
      </c>
      <c r="B5806" s="125">
        <v>2004</v>
      </c>
      <c r="C5806" s="125">
        <v>34</v>
      </c>
      <c r="D5806" s="125">
        <v>2</v>
      </c>
      <c r="E5806" s="125">
        <v>4</v>
      </c>
      <c r="F5806" s="125">
        <v>0.78305199999999997</v>
      </c>
      <c r="G5806" s="125">
        <v>0</v>
      </c>
      <c r="H5806" s="125">
        <v>1.0548999999999999</v>
      </c>
      <c r="I5806" s="125">
        <v>0.78305199999999997</v>
      </c>
      <c r="J5806" s="125">
        <v>0.78305199999999997</v>
      </c>
    </row>
    <row r="5807" spans="1:10" x14ac:dyDescent="0.25">
      <c r="A5807" s="125">
        <v>931642</v>
      </c>
      <c r="B5807" s="125">
        <v>2004</v>
      </c>
      <c r="C5807" s="125">
        <v>34</v>
      </c>
      <c r="D5807" s="125">
        <v>3</v>
      </c>
      <c r="E5807" s="125">
        <v>1</v>
      </c>
      <c r="F5807" s="129">
        <v>339.462402</v>
      </c>
      <c r="G5807" s="129">
        <v>0</v>
      </c>
      <c r="H5807" s="129">
        <v>421.38069999999999</v>
      </c>
      <c r="I5807" s="129">
        <v>342.24540500000001</v>
      </c>
      <c r="J5807" s="129">
        <v>339.462402</v>
      </c>
    </row>
    <row r="5808" spans="1:10" hidden="1" x14ac:dyDescent="0.25">
      <c r="A5808" s="125">
        <v>931643</v>
      </c>
      <c r="B5808" s="125">
        <v>2004</v>
      </c>
      <c r="C5808" s="125">
        <v>34</v>
      </c>
      <c r="D5808" s="125">
        <v>3</v>
      </c>
      <c r="E5808" s="125">
        <v>2</v>
      </c>
      <c r="F5808" s="125">
        <v>319.69781399999999</v>
      </c>
      <c r="G5808" s="125">
        <v>0</v>
      </c>
      <c r="H5808" s="125">
        <v>339.462402</v>
      </c>
      <c r="I5808" s="125">
        <v>319.87542100000002</v>
      </c>
      <c r="J5808" s="125">
        <v>319.69781399999999</v>
      </c>
    </row>
    <row r="5809" spans="1:10" hidden="1" x14ac:dyDescent="0.25">
      <c r="A5809" s="125">
        <v>931644</v>
      </c>
      <c r="B5809" s="125">
        <v>2004</v>
      </c>
      <c r="C5809" s="125">
        <v>34</v>
      </c>
      <c r="D5809" s="125">
        <v>3</v>
      </c>
      <c r="E5809" s="125">
        <v>3</v>
      </c>
      <c r="F5809" s="125">
        <v>268.37087400000001</v>
      </c>
      <c r="G5809" s="125">
        <v>21.023209999999999</v>
      </c>
      <c r="H5809" s="125">
        <v>319.69781399999999</v>
      </c>
      <c r="I5809" s="125">
        <v>292.42759100000001</v>
      </c>
      <c r="J5809" s="125">
        <v>289.39408300000002</v>
      </c>
    </row>
    <row r="5810" spans="1:10" hidden="1" x14ac:dyDescent="0.25">
      <c r="A5810" s="125">
        <v>931645</v>
      </c>
      <c r="B5810" s="125">
        <v>2004</v>
      </c>
      <c r="C5810" s="125">
        <v>34</v>
      </c>
      <c r="D5810" s="125">
        <v>3</v>
      </c>
      <c r="E5810" s="125">
        <v>4</v>
      </c>
      <c r="F5810" s="125">
        <v>0.49173499999999998</v>
      </c>
      <c r="G5810" s="125">
        <v>0</v>
      </c>
      <c r="H5810" s="125">
        <v>0.60963100000000003</v>
      </c>
      <c r="I5810" s="125">
        <v>0.49514200000000003</v>
      </c>
      <c r="J5810" s="125">
        <v>0.49173499999999998</v>
      </c>
    </row>
    <row r="5811" spans="1:10" x14ac:dyDescent="0.25">
      <c r="A5811" s="125">
        <v>931646</v>
      </c>
      <c r="B5811" s="125">
        <v>2004</v>
      </c>
      <c r="C5811" s="125">
        <v>34</v>
      </c>
      <c r="D5811" s="125">
        <v>4</v>
      </c>
      <c r="E5811" s="125">
        <v>1</v>
      </c>
      <c r="F5811" s="129">
        <v>9.9157469999999996</v>
      </c>
      <c r="G5811" s="129">
        <v>0</v>
      </c>
      <c r="H5811" s="129">
        <v>11.564</v>
      </c>
      <c r="I5811" s="129">
        <v>10.152036000000001</v>
      </c>
      <c r="J5811" s="129">
        <v>9.9157469999999996</v>
      </c>
    </row>
    <row r="5812" spans="1:10" hidden="1" x14ac:dyDescent="0.25">
      <c r="A5812" s="125">
        <v>931647</v>
      </c>
      <c r="B5812" s="125">
        <v>2004</v>
      </c>
      <c r="C5812" s="125">
        <v>34</v>
      </c>
      <c r="D5812" s="125">
        <v>4</v>
      </c>
      <c r="E5812" s="125">
        <v>2</v>
      </c>
      <c r="F5812" s="125">
        <v>9.3133549999999996</v>
      </c>
      <c r="G5812" s="125">
        <v>0</v>
      </c>
      <c r="H5812" s="125">
        <v>9.9157469999999996</v>
      </c>
      <c r="I5812" s="125">
        <v>9.5538229999999995</v>
      </c>
      <c r="J5812" s="125">
        <v>9.3133549999999996</v>
      </c>
    </row>
    <row r="5813" spans="1:10" hidden="1" x14ac:dyDescent="0.25">
      <c r="A5813" s="125">
        <v>931648</v>
      </c>
      <c r="B5813" s="125">
        <v>2004</v>
      </c>
      <c r="C5813" s="125">
        <v>34</v>
      </c>
      <c r="D5813" s="125">
        <v>4</v>
      </c>
      <c r="E5813" s="125">
        <v>3</v>
      </c>
      <c r="F5813" s="125">
        <v>2.1226980000000002</v>
      </c>
      <c r="G5813" s="125">
        <v>5.9990620000000003</v>
      </c>
      <c r="H5813" s="125">
        <v>9.3133549999999996</v>
      </c>
      <c r="I5813" s="125">
        <v>8.807639</v>
      </c>
      <c r="J5813" s="125">
        <v>8.1217600000000001</v>
      </c>
    </row>
    <row r="5814" spans="1:10" hidden="1" x14ac:dyDescent="0.25">
      <c r="A5814" s="125">
        <v>931649</v>
      </c>
      <c r="B5814" s="125">
        <v>2004</v>
      </c>
      <c r="C5814" s="125">
        <v>34</v>
      </c>
      <c r="D5814" s="125">
        <v>4</v>
      </c>
      <c r="E5814" s="125">
        <v>4</v>
      </c>
      <c r="F5814" s="125">
        <v>213.12365299999999</v>
      </c>
      <c r="G5814" s="125">
        <v>0</v>
      </c>
      <c r="H5814" s="125">
        <v>268.37087400000001</v>
      </c>
      <c r="I5814" s="125">
        <v>235.60279</v>
      </c>
      <c r="J5814" s="125">
        <v>213.12365299999999</v>
      </c>
    </row>
    <row r="5815" spans="1:10" x14ac:dyDescent="0.25">
      <c r="A5815" s="125">
        <v>931650</v>
      </c>
      <c r="B5815" s="125">
        <v>2004</v>
      </c>
      <c r="C5815" s="125">
        <v>34</v>
      </c>
      <c r="D5815" s="125">
        <v>5</v>
      </c>
      <c r="E5815" s="125">
        <v>1</v>
      </c>
      <c r="F5815" s="129">
        <v>2.3434550000000001</v>
      </c>
      <c r="G5815" s="129">
        <v>0</v>
      </c>
      <c r="H5815" s="129">
        <v>2.5975999999999999</v>
      </c>
      <c r="I5815" s="129">
        <v>2.4427829999999999</v>
      </c>
      <c r="J5815" s="129">
        <v>2.3434550000000001</v>
      </c>
    </row>
    <row r="5816" spans="1:10" hidden="1" x14ac:dyDescent="0.25">
      <c r="A5816" s="125">
        <v>931651</v>
      </c>
      <c r="B5816" s="125">
        <v>2004</v>
      </c>
      <c r="C5816" s="125">
        <v>34</v>
      </c>
      <c r="D5816" s="125">
        <v>5</v>
      </c>
      <c r="E5816" s="125">
        <v>2</v>
      </c>
      <c r="F5816" s="125">
        <v>1.026691</v>
      </c>
      <c r="G5816" s="125">
        <v>0</v>
      </c>
      <c r="H5816" s="125">
        <v>2.3434550000000001</v>
      </c>
      <c r="I5816" s="125">
        <v>2.3026789999999999</v>
      </c>
      <c r="J5816" s="125">
        <v>1.026691</v>
      </c>
    </row>
    <row r="5817" spans="1:10" hidden="1" x14ac:dyDescent="0.25">
      <c r="A5817" s="125">
        <v>931652</v>
      </c>
      <c r="B5817" s="125">
        <v>2004</v>
      </c>
      <c r="C5817" s="125">
        <v>34</v>
      </c>
      <c r="D5817" s="125">
        <v>5</v>
      </c>
      <c r="E5817" s="125">
        <v>3</v>
      </c>
      <c r="F5817" s="125">
        <v>0</v>
      </c>
      <c r="G5817" s="125">
        <v>0.99953499999999995</v>
      </c>
      <c r="H5817" s="125">
        <v>1.026691</v>
      </c>
      <c r="I5817" s="125">
        <v>0.99999700000000002</v>
      </c>
      <c r="J5817" s="125">
        <v>0.99953499999999995</v>
      </c>
    </row>
    <row r="5818" spans="1:10" hidden="1" x14ac:dyDescent="0.25">
      <c r="A5818" s="125">
        <v>931653</v>
      </c>
      <c r="B5818" s="125">
        <v>2004</v>
      </c>
      <c r="C5818" s="125">
        <v>34</v>
      </c>
      <c r="D5818" s="125">
        <v>5</v>
      </c>
      <c r="E5818" s="125">
        <v>4</v>
      </c>
      <c r="F5818" s="125">
        <v>1.5894170000000001</v>
      </c>
      <c r="G5818" s="125">
        <v>0</v>
      </c>
      <c r="H5818" s="125">
        <v>2.1226980000000002</v>
      </c>
      <c r="I5818" s="125">
        <v>1.9961850000000001</v>
      </c>
      <c r="J5818" s="125">
        <v>1.5894170000000001</v>
      </c>
    </row>
    <row r="5819" spans="1:10" x14ac:dyDescent="0.25">
      <c r="A5819" s="125">
        <v>931654</v>
      </c>
      <c r="B5819" s="125">
        <v>2004</v>
      </c>
      <c r="C5819" s="125">
        <v>35</v>
      </c>
      <c r="D5819" s="125">
        <v>2</v>
      </c>
      <c r="E5819" s="125">
        <v>1</v>
      </c>
      <c r="F5819" s="129">
        <v>20767.676095999999</v>
      </c>
      <c r="G5819" s="129">
        <v>0</v>
      </c>
      <c r="H5819" s="129">
        <v>28019.6865</v>
      </c>
      <c r="I5819" s="129">
        <v>20799.013288999999</v>
      </c>
      <c r="J5819" s="129">
        <v>20767.676095999999</v>
      </c>
    </row>
    <row r="5820" spans="1:10" hidden="1" x14ac:dyDescent="0.25">
      <c r="A5820" s="125">
        <v>931655</v>
      </c>
      <c r="B5820" s="125">
        <v>2004</v>
      </c>
      <c r="C5820" s="125">
        <v>35</v>
      </c>
      <c r="D5820" s="125">
        <v>2</v>
      </c>
      <c r="E5820" s="125">
        <v>2</v>
      </c>
      <c r="F5820" s="125">
        <v>19020.810755999999</v>
      </c>
      <c r="G5820" s="125">
        <v>0</v>
      </c>
      <c r="H5820" s="125">
        <v>20767.676095999999</v>
      </c>
      <c r="I5820" s="125">
        <v>19073.033727000002</v>
      </c>
      <c r="J5820" s="125">
        <v>19020.810755999999</v>
      </c>
    </row>
    <row r="5821" spans="1:10" hidden="1" x14ac:dyDescent="0.25">
      <c r="A5821" s="125">
        <v>931656</v>
      </c>
      <c r="B5821" s="125">
        <v>2004</v>
      </c>
      <c r="C5821" s="125">
        <v>35</v>
      </c>
      <c r="D5821" s="125">
        <v>2</v>
      </c>
      <c r="E5821" s="125">
        <v>3</v>
      </c>
      <c r="F5821" s="125">
        <v>16528.555371999999</v>
      </c>
      <c r="G5821" s="125">
        <v>54.911174000000003</v>
      </c>
      <c r="H5821" s="125">
        <v>19020.810755999999</v>
      </c>
      <c r="I5821" s="125">
        <v>16740.215545999999</v>
      </c>
      <c r="J5821" s="125">
        <v>16583.466546</v>
      </c>
    </row>
    <row r="5822" spans="1:10" hidden="1" x14ac:dyDescent="0.25">
      <c r="A5822" s="125">
        <v>931657</v>
      </c>
      <c r="B5822" s="125">
        <v>2004</v>
      </c>
      <c r="C5822" s="125">
        <v>35</v>
      </c>
      <c r="D5822" s="125">
        <v>2</v>
      </c>
      <c r="E5822" s="125">
        <v>4</v>
      </c>
      <c r="F5822" s="125">
        <v>20766.393291</v>
      </c>
      <c r="G5822" s="125">
        <v>0</v>
      </c>
      <c r="H5822" s="125">
        <v>28019.6865</v>
      </c>
      <c r="I5822" s="125">
        <v>20799.013288999999</v>
      </c>
      <c r="J5822" s="125">
        <v>20766.393291</v>
      </c>
    </row>
    <row r="5823" spans="1:10" x14ac:dyDescent="0.25">
      <c r="A5823" s="125">
        <v>931658</v>
      </c>
      <c r="B5823" s="125">
        <v>2004</v>
      </c>
      <c r="C5823" s="125">
        <v>35</v>
      </c>
      <c r="D5823" s="125">
        <v>3</v>
      </c>
      <c r="E5823" s="125">
        <v>1</v>
      </c>
      <c r="F5823" s="129">
        <v>17294.026754999999</v>
      </c>
      <c r="G5823" s="129">
        <v>0</v>
      </c>
      <c r="H5823" s="129">
        <v>21384.927</v>
      </c>
      <c r="I5823" s="129">
        <v>17368.837708999999</v>
      </c>
      <c r="J5823" s="129">
        <v>17294.026754999999</v>
      </c>
    </row>
    <row r="5824" spans="1:10" hidden="1" x14ac:dyDescent="0.25">
      <c r="A5824" s="125">
        <v>931659</v>
      </c>
      <c r="B5824" s="125">
        <v>2004</v>
      </c>
      <c r="C5824" s="125">
        <v>35</v>
      </c>
      <c r="D5824" s="125">
        <v>3</v>
      </c>
      <c r="E5824" s="125">
        <v>2</v>
      </c>
      <c r="F5824" s="125">
        <v>15868.472911000001</v>
      </c>
      <c r="G5824" s="125">
        <v>0</v>
      </c>
      <c r="H5824" s="125">
        <v>17294.026754999999</v>
      </c>
      <c r="I5824" s="125">
        <v>16296.161410999999</v>
      </c>
      <c r="J5824" s="125">
        <v>15868.472911000001</v>
      </c>
    </row>
    <row r="5825" spans="1:10" hidden="1" x14ac:dyDescent="0.25">
      <c r="A5825" s="125">
        <v>931660</v>
      </c>
      <c r="B5825" s="125">
        <v>2004</v>
      </c>
      <c r="C5825" s="125">
        <v>35</v>
      </c>
      <c r="D5825" s="125">
        <v>3</v>
      </c>
      <c r="E5825" s="125">
        <v>3</v>
      </c>
      <c r="F5825" s="125">
        <v>13222.697603000001</v>
      </c>
      <c r="G5825" s="125">
        <v>722.67059500000005</v>
      </c>
      <c r="H5825" s="125">
        <v>15868.472911000001</v>
      </c>
      <c r="I5825" s="125">
        <v>14514.892172</v>
      </c>
      <c r="J5825" s="125">
        <v>13945.368198</v>
      </c>
    </row>
    <row r="5826" spans="1:10" hidden="1" x14ac:dyDescent="0.25">
      <c r="A5826" s="125">
        <v>931661</v>
      </c>
      <c r="B5826" s="125">
        <v>2004</v>
      </c>
      <c r="C5826" s="125">
        <v>35</v>
      </c>
      <c r="D5826" s="125">
        <v>3</v>
      </c>
      <c r="E5826" s="125">
        <v>4</v>
      </c>
      <c r="F5826" s="125">
        <v>13337.653251</v>
      </c>
      <c r="G5826" s="125">
        <v>0</v>
      </c>
      <c r="H5826" s="125">
        <v>16528.555371999999</v>
      </c>
      <c r="I5826" s="125">
        <v>13424.492673000001</v>
      </c>
      <c r="J5826" s="125">
        <v>13337.653251</v>
      </c>
    </row>
    <row r="5827" spans="1:10" x14ac:dyDescent="0.25">
      <c r="A5827" s="125">
        <v>931662</v>
      </c>
      <c r="B5827" s="125">
        <v>2004</v>
      </c>
      <c r="C5827" s="125">
        <v>35</v>
      </c>
      <c r="D5827" s="125">
        <v>4</v>
      </c>
      <c r="E5827" s="125">
        <v>1</v>
      </c>
      <c r="F5827" s="129">
        <v>4422.3273980000004</v>
      </c>
      <c r="G5827" s="129">
        <v>0</v>
      </c>
      <c r="H5827" s="129">
        <v>5415.4672</v>
      </c>
      <c r="I5827" s="129">
        <v>4754.2386550000001</v>
      </c>
      <c r="J5827" s="129">
        <v>4422.3273980000004</v>
      </c>
    </row>
    <row r="5828" spans="1:10" hidden="1" x14ac:dyDescent="0.25">
      <c r="A5828" s="125">
        <v>931663</v>
      </c>
      <c r="B5828" s="125">
        <v>2004</v>
      </c>
      <c r="C5828" s="125">
        <v>35</v>
      </c>
      <c r="D5828" s="125">
        <v>4</v>
      </c>
      <c r="E5828" s="125">
        <v>2</v>
      </c>
      <c r="F5828" s="125">
        <v>4127.371067</v>
      </c>
      <c r="G5828" s="125">
        <v>0</v>
      </c>
      <c r="H5828" s="125">
        <v>4422.3273980000004</v>
      </c>
      <c r="I5828" s="125">
        <v>4260.912448</v>
      </c>
      <c r="J5828" s="125">
        <v>4127.371067</v>
      </c>
    </row>
    <row r="5829" spans="1:10" hidden="1" x14ac:dyDescent="0.25">
      <c r="A5829" s="125">
        <v>931664</v>
      </c>
      <c r="B5829" s="125">
        <v>2004</v>
      </c>
      <c r="C5829" s="125">
        <v>35</v>
      </c>
      <c r="D5829" s="125">
        <v>4</v>
      </c>
      <c r="E5829" s="125">
        <v>3</v>
      </c>
      <c r="F5829" s="125">
        <v>1371.0234820000001</v>
      </c>
      <c r="G5829" s="125">
        <v>2306.9753099999998</v>
      </c>
      <c r="H5829" s="125">
        <v>4127.371067</v>
      </c>
      <c r="I5829" s="125">
        <v>3903.2548179999999</v>
      </c>
      <c r="J5829" s="125">
        <v>3677.9987919999999</v>
      </c>
    </row>
    <row r="5830" spans="1:10" hidden="1" x14ac:dyDescent="0.25">
      <c r="A5830" s="125">
        <v>931665</v>
      </c>
      <c r="B5830" s="125">
        <v>2004</v>
      </c>
      <c r="C5830" s="125">
        <v>35</v>
      </c>
      <c r="D5830" s="125">
        <v>4</v>
      </c>
      <c r="E5830" s="125">
        <v>4</v>
      </c>
      <c r="F5830" s="125">
        <v>10634.050096000001</v>
      </c>
      <c r="G5830" s="125">
        <v>0</v>
      </c>
      <c r="H5830" s="125">
        <v>13222.697603000001</v>
      </c>
      <c r="I5830" s="125">
        <v>11608.206226</v>
      </c>
      <c r="J5830" s="125">
        <v>10634.050096000001</v>
      </c>
    </row>
    <row r="5831" spans="1:10" x14ac:dyDescent="0.25">
      <c r="A5831" s="125">
        <v>931666</v>
      </c>
      <c r="B5831" s="125">
        <v>2004</v>
      </c>
      <c r="C5831" s="125">
        <v>35</v>
      </c>
      <c r="D5831" s="125">
        <v>5</v>
      </c>
      <c r="E5831" s="125">
        <v>1</v>
      </c>
      <c r="F5831" s="129">
        <v>1446.63706</v>
      </c>
      <c r="G5831" s="129">
        <v>0</v>
      </c>
      <c r="H5831" s="129">
        <v>1696.8779999999999</v>
      </c>
      <c r="I5831" s="129">
        <v>1595.7440710000001</v>
      </c>
      <c r="J5831" s="129">
        <v>1446.63706</v>
      </c>
    </row>
    <row r="5832" spans="1:10" hidden="1" x14ac:dyDescent="0.25">
      <c r="A5832" s="125">
        <v>931667</v>
      </c>
      <c r="B5832" s="125">
        <v>2004</v>
      </c>
      <c r="C5832" s="125">
        <v>35</v>
      </c>
      <c r="D5832" s="125">
        <v>5</v>
      </c>
      <c r="E5832" s="125">
        <v>2</v>
      </c>
      <c r="F5832" s="125">
        <v>1366.321925</v>
      </c>
      <c r="G5832" s="125">
        <v>0</v>
      </c>
      <c r="H5832" s="125">
        <v>1446.63706</v>
      </c>
      <c r="I5832" s="125">
        <v>1421.4655749999999</v>
      </c>
      <c r="J5832" s="125">
        <v>1366.321925</v>
      </c>
    </row>
    <row r="5833" spans="1:10" hidden="1" x14ac:dyDescent="0.25">
      <c r="A5833" s="125">
        <v>931668</v>
      </c>
      <c r="B5833" s="125">
        <v>2004</v>
      </c>
      <c r="C5833" s="125">
        <v>35</v>
      </c>
      <c r="D5833" s="125">
        <v>5</v>
      </c>
      <c r="E5833" s="125">
        <v>3</v>
      </c>
      <c r="F5833" s="125">
        <v>0</v>
      </c>
      <c r="G5833" s="125">
        <v>1282.011923</v>
      </c>
      <c r="H5833" s="125">
        <v>1366.321925</v>
      </c>
      <c r="I5833" s="125">
        <v>1330.7975550000001</v>
      </c>
      <c r="J5833" s="125">
        <v>1282.011923</v>
      </c>
    </row>
    <row r="5834" spans="1:10" hidden="1" x14ac:dyDescent="0.25">
      <c r="A5834" s="125">
        <v>931669</v>
      </c>
      <c r="B5834" s="125">
        <v>2004</v>
      </c>
      <c r="C5834" s="125">
        <v>35</v>
      </c>
      <c r="D5834" s="125">
        <v>5</v>
      </c>
      <c r="E5834" s="125">
        <v>4</v>
      </c>
      <c r="F5834" s="125">
        <v>1159.453188</v>
      </c>
      <c r="G5834" s="125">
        <v>0</v>
      </c>
      <c r="H5834" s="125">
        <v>1371.0234820000001</v>
      </c>
      <c r="I5834" s="125">
        <v>1289.310483</v>
      </c>
      <c r="J5834" s="125">
        <v>1159.453188</v>
      </c>
    </row>
    <row r="5835" spans="1:10" x14ac:dyDescent="0.25">
      <c r="A5835" s="125">
        <v>931670</v>
      </c>
      <c r="B5835" s="125">
        <v>2004</v>
      </c>
      <c r="C5835" s="125">
        <v>36</v>
      </c>
      <c r="D5835" s="125">
        <v>2</v>
      </c>
      <c r="E5835" s="125">
        <v>1</v>
      </c>
      <c r="F5835" s="129">
        <v>426.682683</v>
      </c>
      <c r="G5835" s="129">
        <v>0</v>
      </c>
      <c r="H5835" s="129">
        <v>575.67899999999997</v>
      </c>
      <c r="I5835" s="129">
        <v>427.32652200000001</v>
      </c>
      <c r="J5835" s="129">
        <v>426.682683</v>
      </c>
    </row>
    <row r="5836" spans="1:10" hidden="1" x14ac:dyDescent="0.25">
      <c r="A5836" s="125">
        <v>931671</v>
      </c>
      <c r="B5836" s="125">
        <v>2004</v>
      </c>
      <c r="C5836" s="125">
        <v>36</v>
      </c>
      <c r="D5836" s="125">
        <v>2</v>
      </c>
      <c r="E5836" s="125">
        <v>2</v>
      </c>
      <c r="F5836" s="125">
        <v>390.79242799999997</v>
      </c>
      <c r="G5836" s="125">
        <v>0</v>
      </c>
      <c r="H5836" s="125">
        <v>426.682683</v>
      </c>
      <c r="I5836" s="125">
        <v>391.86537600000003</v>
      </c>
      <c r="J5836" s="125">
        <v>390.79242799999997</v>
      </c>
    </row>
    <row r="5837" spans="1:10" hidden="1" x14ac:dyDescent="0.25">
      <c r="A5837" s="125">
        <v>931672</v>
      </c>
      <c r="B5837" s="125">
        <v>2004</v>
      </c>
      <c r="C5837" s="125">
        <v>36</v>
      </c>
      <c r="D5837" s="125">
        <v>2</v>
      </c>
      <c r="E5837" s="125">
        <v>3</v>
      </c>
      <c r="F5837" s="125">
        <v>339.58774799999998</v>
      </c>
      <c r="G5837" s="125">
        <v>1.128179</v>
      </c>
      <c r="H5837" s="125">
        <v>390.79242799999997</v>
      </c>
      <c r="I5837" s="125">
        <v>343.93641600000001</v>
      </c>
      <c r="J5837" s="125">
        <v>340.71592600000002</v>
      </c>
    </row>
    <row r="5838" spans="1:10" hidden="1" x14ac:dyDescent="0.25">
      <c r="A5838" s="125">
        <v>931673</v>
      </c>
      <c r="B5838" s="125">
        <v>2004</v>
      </c>
      <c r="C5838" s="125">
        <v>36</v>
      </c>
      <c r="D5838" s="125">
        <v>2</v>
      </c>
      <c r="E5838" s="125">
        <v>4</v>
      </c>
      <c r="F5838" s="125">
        <v>426.65632699999998</v>
      </c>
      <c r="G5838" s="125">
        <v>0</v>
      </c>
      <c r="H5838" s="125">
        <v>575.67899999999997</v>
      </c>
      <c r="I5838" s="125">
        <v>427.32652200000001</v>
      </c>
      <c r="J5838" s="125">
        <v>426.65632699999998</v>
      </c>
    </row>
    <row r="5839" spans="1:10" x14ac:dyDescent="0.25">
      <c r="A5839" s="125">
        <v>931674</v>
      </c>
      <c r="B5839" s="125">
        <v>2004</v>
      </c>
      <c r="C5839" s="125">
        <v>36</v>
      </c>
      <c r="D5839" s="125">
        <v>3</v>
      </c>
      <c r="E5839" s="125">
        <v>1</v>
      </c>
      <c r="F5839" s="129">
        <v>557.33213999999998</v>
      </c>
      <c r="G5839" s="129">
        <v>0</v>
      </c>
      <c r="H5839" s="129">
        <v>689.16899999999998</v>
      </c>
      <c r="I5839" s="129">
        <v>559.74306200000001</v>
      </c>
      <c r="J5839" s="129">
        <v>557.33213999999998</v>
      </c>
    </row>
    <row r="5840" spans="1:10" hidden="1" x14ac:dyDescent="0.25">
      <c r="A5840" s="125">
        <v>931675</v>
      </c>
      <c r="B5840" s="125">
        <v>2004</v>
      </c>
      <c r="C5840" s="125">
        <v>36</v>
      </c>
      <c r="D5840" s="125">
        <v>3</v>
      </c>
      <c r="E5840" s="125">
        <v>2</v>
      </c>
      <c r="F5840" s="125">
        <v>511.39101900000003</v>
      </c>
      <c r="G5840" s="125">
        <v>0</v>
      </c>
      <c r="H5840" s="125">
        <v>557.33213999999998</v>
      </c>
      <c r="I5840" s="125">
        <v>525.17407500000002</v>
      </c>
      <c r="J5840" s="125">
        <v>511.39101900000003</v>
      </c>
    </row>
    <row r="5841" spans="1:10" hidden="1" x14ac:dyDescent="0.25">
      <c r="A5841" s="125">
        <v>931676</v>
      </c>
      <c r="B5841" s="125">
        <v>2004</v>
      </c>
      <c r="C5841" s="125">
        <v>36</v>
      </c>
      <c r="D5841" s="125">
        <v>3</v>
      </c>
      <c r="E5841" s="125">
        <v>3</v>
      </c>
      <c r="F5841" s="125">
        <v>424.17356699999999</v>
      </c>
      <c r="G5841" s="125">
        <v>23.182694999999999</v>
      </c>
      <c r="H5841" s="125">
        <v>511.39101900000003</v>
      </c>
      <c r="I5841" s="125">
        <v>467.76936499999999</v>
      </c>
      <c r="J5841" s="125">
        <v>447.35626200000002</v>
      </c>
    </row>
    <row r="5842" spans="1:10" hidden="1" x14ac:dyDescent="0.25">
      <c r="A5842" s="125">
        <v>931677</v>
      </c>
      <c r="B5842" s="125">
        <v>2004</v>
      </c>
      <c r="C5842" s="125">
        <v>36</v>
      </c>
      <c r="D5842" s="125">
        <v>3</v>
      </c>
      <c r="E5842" s="125">
        <v>4</v>
      </c>
      <c r="F5842" s="125">
        <v>274.02900799999998</v>
      </c>
      <c r="G5842" s="125">
        <v>0</v>
      </c>
      <c r="H5842" s="125">
        <v>339.58774799999998</v>
      </c>
      <c r="I5842" s="125">
        <v>275.81316900000002</v>
      </c>
      <c r="J5842" s="125">
        <v>274.02900799999998</v>
      </c>
    </row>
    <row r="5843" spans="1:10" x14ac:dyDescent="0.25">
      <c r="A5843" s="125">
        <v>931678</v>
      </c>
      <c r="B5843" s="125">
        <v>2004</v>
      </c>
      <c r="C5843" s="125">
        <v>36</v>
      </c>
      <c r="D5843" s="125">
        <v>4</v>
      </c>
      <c r="E5843" s="125">
        <v>1</v>
      </c>
      <c r="F5843" s="129">
        <v>142.37244799999999</v>
      </c>
      <c r="G5843" s="129">
        <v>0</v>
      </c>
      <c r="H5843" s="129">
        <v>174.34559999999999</v>
      </c>
      <c r="I5843" s="129">
        <v>153.05800199999999</v>
      </c>
      <c r="J5843" s="129">
        <v>142.37244799999999</v>
      </c>
    </row>
    <row r="5844" spans="1:10" hidden="1" x14ac:dyDescent="0.25">
      <c r="A5844" s="125">
        <v>931679</v>
      </c>
      <c r="B5844" s="125">
        <v>2004</v>
      </c>
      <c r="C5844" s="125">
        <v>36</v>
      </c>
      <c r="D5844" s="125">
        <v>4</v>
      </c>
      <c r="E5844" s="125">
        <v>2</v>
      </c>
      <c r="F5844" s="125">
        <v>132.876621</v>
      </c>
      <c r="G5844" s="125">
        <v>0</v>
      </c>
      <c r="H5844" s="125">
        <v>142.37244799999999</v>
      </c>
      <c r="I5844" s="125">
        <v>137.17585399999999</v>
      </c>
      <c r="J5844" s="125">
        <v>132.876621</v>
      </c>
    </row>
    <row r="5845" spans="1:10" hidden="1" x14ac:dyDescent="0.25">
      <c r="A5845" s="125">
        <v>931680</v>
      </c>
      <c r="B5845" s="125">
        <v>2004</v>
      </c>
      <c r="C5845" s="125">
        <v>36</v>
      </c>
      <c r="D5845" s="125">
        <v>4</v>
      </c>
      <c r="E5845" s="125">
        <v>3</v>
      </c>
      <c r="F5845" s="125">
        <v>43.405240999999997</v>
      </c>
      <c r="G5845" s="125">
        <v>73.036545000000004</v>
      </c>
      <c r="H5845" s="125">
        <v>132.876621</v>
      </c>
      <c r="I5845" s="125">
        <v>125.661421</v>
      </c>
      <c r="J5845" s="125">
        <v>116.44178599999999</v>
      </c>
    </row>
    <row r="5846" spans="1:10" hidden="1" x14ac:dyDescent="0.25">
      <c r="A5846" s="125">
        <v>931681</v>
      </c>
      <c r="B5846" s="125">
        <v>2004</v>
      </c>
      <c r="C5846" s="125">
        <v>36</v>
      </c>
      <c r="D5846" s="125">
        <v>4</v>
      </c>
      <c r="E5846" s="125">
        <v>4</v>
      </c>
      <c r="F5846" s="125">
        <v>341.13182499999999</v>
      </c>
      <c r="G5846" s="125">
        <v>0</v>
      </c>
      <c r="H5846" s="125">
        <v>424.17356699999999</v>
      </c>
      <c r="I5846" s="125">
        <v>372.38197500000001</v>
      </c>
      <c r="J5846" s="125">
        <v>341.13182499999999</v>
      </c>
    </row>
    <row r="5847" spans="1:10" x14ac:dyDescent="0.25">
      <c r="A5847" s="125">
        <v>931682</v>
      </c>
      <c r="B5847" s="125">
        <v>2004</v>
      </c>
      <c r="C5847" s="125">
        <v>36</v>
      </c>
      <c r="D5847" s="125">
        <v>5</v>
      </c>
      <c r="E5847" s="125">
        <v>1</v>
      </c>
      <c r="F5847" s="129">
        <v>45.351112000000001</v>
      </c>
      <c r="G5847" s="129">
        <v>0</v>
      </c>
      <c r="H5847" s="129">
        <v>53.195999999999998</v>
      </c>
      <c r="I5847" s="129">
        <v>50.025517999999998</v>
      </c>
      <c r="J5847" s="129">
        <v>45.351112000000001</v>
      </c>
    </row>
    <row r="5848" spans="1:10" hidden="1" x14ac:dyDescent="0.25">
      <c r="A5848" s="125">
        <v>931683</v>
      </c>
      <c r="B5848" s="125">
        <v>2004</v>
      </c>
      <c r="C5848" s="125">
        <v>36</v>
      </c>
      <c r="D5848" s="125">
        <v>5</v>
      </c>
      <c r="E5848" s="125">
        <v>2</v>
      </c>
      <c r="F5848" s="125">
        <v>42.833286000000001</v>
      </c>
      <c r="G5848" s="125">
        <v>0</v>
      </c>
      <c r="H5848" s="125">
        <v>45.351112000000001</v>
      </c>
      <c r="I5848" s="125">
        <v>44.562002999999997</v>
      </c>
      <c r="J5848" s="125">
        <v>42.833286000000001</v>
      </c>
    </row>
    <row r="5849" spans="1:10" hidden="1" x14ac:dyDescent="0.25">
      <c r="A5849" s="125">
        <v>931684</v>
      </c>
      <c r="B5849" s="125">
        <v>2004</v>
      </c>
      <c r="C5849" s="125">
        <v>36</v>
      </c>
      <c r="D5849" s="125">
        <v>5</v>
      </c>
      <c r="E5849" s="125">
        <v>3</v>
      </c>
      <c r="F5849" s="125">
        <v>0</v>
      </c>
      <c r="G5849" s="125">
        <v>39.989618</v>
      </c>
      <c r="H5849" s="125">
        <v>42.833286000000001</v>
      </c>
      <c r="I5849" s="125">
        <v>41.719620999999997</v>
      </c>
      <c r="J5849" s="125">
        <v>39.989618</v>
      </c>
    </row>
    <row r="5850" spans="1:10" hidden="1" x14ac:dyDescent="0.25">
      <c r="A5850" s="125">
        <v>931685</v>
      </c>
      <c r="B5850" s="125">
        <v>2004</v>
      </c>
      <c r="C5850" s="125">
        <v>36</v>
      </c>
      <c r="D5850" s="125">
        <v>5</v>
      </c>
      <c r="E5850" s="125">
        <v>4</v>
      </c>
      <c r="F5850" s="125">
        <v>36.707135999999998</v>
      </c>
      <c r="G5850" s="125">
        <v>0</v>
      </c>
      <c r="H5850" s="125">
        <v>43.405240999999997</v>
      </c>
      <c r="I5850" s="125">
        <v>40.818288000000003</v>
      </c>
      <c r="J5850" s="125">
        <v>36.707135999999998</v>
      </c>
    </row>
    <row r="5851" spans="1:10" x14ac:dyDescent="0.25">
      <c r="A5851" s="125">
        <v>931686</v>
      </c>
      <c r="B5851" s="125">
        <v>2004</v>
      </c>
      <c r="C5851" s="125">
        <v>37</v>
      </c>
      <c r="D5851" s="125">
        <v>2</v>
      </c>
      <c r="E5851" s="125">
        <v>1</v>
      </c>
      <c r="F5851" s="129">
        <v>97357.232390000005</v>
      </c>
      <c r="G5851" s="129">
        <v>0</v>
      </c>
      <c r="H5851" s="129">
        <v>131420.625</v>
      </c>
      <c r="I5851" s="129">
        <v>97553.529938000007</v>
      </c>
      <c r="J5851" s="129">
        <v>97357.232390000005</v>
      </c>
    </row>
    <row r="5852" spans="1:10" hidden="1" x14ac:dyDescent="0.25">
      <c r="A5852" s="125">
        <v>931687</v>
      </c>
      <c r="B5852" s="125">
        <v>2004</v>
      </c>
      <c r="C5852" s="125">
        <v>37</v>
      </c>
      <c r="D5852" s="125">
        <v>2</v>
      </c>
      <c r="E5852" s="125">
        <v>2</v>
      </c>
      <c r="F5852" s="125">
        <v>89004.360948999994</v>
      </c>
      <c r="G5852" s="125">
        <v>0</v>
      </c>
      <c r="H5852" s="125">
        <v>97357.232390000005</v>
      </c>
      <c r="I5852" s="125">
        <v>89412.882226999995</v>
      </c>
      <c r="J5852" s="125">
        <v>89004.360948999994</v>
      </c>
    </row>
    <row r="5853" spans="1:10" hidden="1" x14ac:dyDescent="0.25">
      <c r="A5853" s="125">
        <v>931688</v>
      </c>
      <c r="B5853" s="125">
        <v>2004</v>
      </c>
      <c r="C5853" s="125">
        <v>37</v>
      </c>
      <c r="D5853" s="125">
        <v>2</v>
      </c>
      <c r="E5853" s="125">
        <v>3</v>
      </c>
      <c r="F5853" s="125">
        <v>76484.126699999993</v>
      </c>
      <c r="G5853" s="125">
        <v>923.70141999999998</v>
      </c>
      <c r="H5853" s="125">
        <v>89004.360948999994</v>
      </c>
      <c r="I5853" s="125">
        <v>78332.738071</v>
      </c>
      <c r="J5853" s="125">
        <v>77407.828120000006</v>
      </c>
    </row>
    <row r="5854" spans="1:10" hidden="1" x14ac:dyDescent="0.25">
      <c r="A5854" s="125">
        <v>931689</v>
      </c>
      <c r="B5854" s="125">
        <v>2004</v>
      </c>
      <c r="C5854" s="125">
        <v>37</v>
      </c>
      <c r="D5854" s="125">
        <v>2</v>
      </c>
      <c r="E5854" s="125">
        <v>4</v>
      </c>
      <c r="F5854" s="125">
        <v>97346.415835000007</v>
      </c>
      <c r="G5854" s="125">
        <v>0</v>
      </c>
      <c r="H5854" s="125">
        <v>131420.625</v>
      </c>
      <c r="I5854" s="125">
        <v>97553.529938000007</v>
      </c>
      <c r="J5854" s="125">
        <v>97346.415835000007</v>
      </c>
    </row>
    <row r="5855" spans="1:10" x14ac:dyDescent="0.25">
      <c r="A5855" s="125">
        <v>931690</v>
      </c>
      <c r="B5855" s="125">
        <v>2004</v>
      </c>
      <c r="C5855" s="125">
        <v>37</v>
      </c>
      <c r="D5855" s="125">
        <v>3</v>
      </c>
      <c r="E5855" s="125">
        <v>1</v>
      </c>
      <c r="F5855" s="129">
        <v>49610.101373999998</v>
      </c>
      <c r="G5855" s="129">
        <v>0</v>
      </c>
      <c r="H5855" s="129">
        <v>62393.269950000002</v>
      </c>
      <c r="I5855" s="129">
        <v>50675.813853</v>
      </c>
      <c r="J5855" s="129">
        <v>49610.101373999998</v>
      </c>
    </row>
    <row r="5856" spans="1:10" hidden="1" x14ac:dyDescent="0.25">
      <c r="A5856" s="125">
        <v>931691</v>
      </c>
      <c r="B5856" s="125">
        <v>2004</v>
      </c>
      <c r="C5856" s="125">
        <v>37</v>
      </c>
      <c r="D5856" s="125">
        <v>3</v>
      </c>
      <c r="E5856" s="125">
        <v>2</v>
      </c>
      <c r="F5856" s="125">
        <v>42035.734186000002</v>
      </c>
      <c r="G5856" s="125">
        <v>0</v>
      </c>
      <c r="H5856" s="125">
        <v>49610.101373999998</v>
      </c>
      <c r="I5856" s="125">
        <v>46747.598524000001</v>
      </c>
      <c r="J5856" s="125">
        <v>42035.734186000002</v>
      </c>
    </row>
    <row r="5857" spans="1:10" hidden="1" x14ac:dyDescent="0.25">
      <c r="A5857" s="125">
        <v>931692</v>
      </c>
      <c r="B5857" s="125">
        <v>2004</v>
      </c>
      <c r="C5857" s="125">
        <v>37</v>
      </c>
      <c r="D5857" s="125">
        <v>3</v>
      </c>
      <c r="E5857" s="125">
        <v>3</v>
      </c>
      <c r="F5857" s="125">
        <v>19282.360205000001</v>
      </c>
      <c r="G5857" s="125">
        <v>12521.618597999999</v>
      </c>
      <c r="H5857" s="125">
        <v>42035.734186000002</v>
      </c>
      <c r="I5857" s="125">
        <v>38450.086060000001</v>
      </c>
      <c r="J5857" s="125">
        <v>31803.978803000002</v>
      </c>
    </row>
    <row r="5858" spans="1:10" hidden="1" x14ac:dyDescent="0.25">
      <c r="A5858" s="125">
        <v>931693</v>
      </c>
      <c r="B5858" s="125">
        <v>2004</v>
      </c>
      <c r="C5858" s="125">
        <v>37</v>
      </c>
      <c r="D5858" s="125">
        <v>3</v>
      </c>
      <c r="E5858" s="125">
        <v>4</v>
      </c>
      <c r="F5858" s="125">
        <v>60329.873686999999</v>
      </c>
      <c r="G5858" s="125">
        <v>0</v>
      </c>
      <c r="H5858" s="125">
        <v>76484.126699999993</v>
      </c>
      <c r="I5858" s="125">
        <v>62120.407705999998</v>
      </c>
      <c r="J5858" s="125">
        <v>60329.873686999999</v>
      </c>
    </row>
    <row r="5859" spans="1:10" x14ac:dyDescent="0.25">
      <c r="A5859" s="125">
        <v>931694</v>
      </c>
      <c r="B5859" s="125">
        <v>2004</v>
      </c>
      <c r="C5859" s="125">
        <v>37</v>
      </c>
      <c r="D5859" s="125">
        <v>4</v>
      </c>
      <c r="E5859" s="125">
        <v>1</v>
      </c>
      <c r="F5859" s="129">
        <v>28402.989824</v>
      </c>
      <c r="G5859" s="129">
        <v>0</v>
      </c>
      <c r="H5859" s="129">
        <v>33278.077250000002</v>
      </c>
      <c r="I5859" s="129">
        <v>29214.824017999999</v>
      </c>
      <c r="J5859" s="129">
        <v>28402.989824</v>
      </c>
    </row>
    <row r="5860" spans="1:10" hidden="1" x14ac:dyDescent="0.25">
      <c r="A5860" s="125">
        <v>931695</v>
      </c>
      <c r="B5860" s="125">
        <v>2004</v>
      </c>
      <c r="C5860" s="125">
        <v>37</v>
      </c>
      <c r="D5860" s="125">
        <v>4</v>
      </c>
      <c r="E5860" s="125">
        <v>2</v>
      </c>
      <c r="F5860" s="125">
        <v>25427.299859999999</v>
      </c>
      <c r="G5860" s="125">
        <v>0</v>
      </c>
      <c r="H5860" s="125">
        <v>28402.989824</v>
      </c>
      <c r="I5860" s="125">
        <v>27366.280695000001</v>
      </c>
      <c r="J5860" s="125">
        <v>25427.299859999999</v>
      </c>
    </row>
    <row r="5861" spans="1:10" hidden="1" x14ac:dyDescent="0.25">
      <c r="A5861" s="125">
        <v>931696</v>
      </c>
      <c r="B5861" s="125">
        <v>2004</v>
      </c>
      <c r="C5861" s="125">
        <v>37</v>
      </c>
      <c r="D5861" s="125">
        <v>4</v>
      </c>
      <c r="E5861" s="125">
        <v>3</v>
      </c>
      <c r="F5861" s="125">
        <v>293.42472500000002</v>
      </c>
      <c r="G5861" s="125">
        <v>21923.955994</v>
      </c>
      <c r="H5861" s="125">
        <v>25427.299859999999</v>
      </c>
      <c r="I5861" s="125">
        <v>24046.597478</v>
      </c>
      <c r="J5861" s="125">
        <v>22217.380719000001</v>
      </c>
    </row>
    <row r="5862" spans="1:10" hidden="1" x14ac:dyDescent="0.25">
      <c r="A5862" s="125">
        <v>931697</v>
      </c>
      <c r="B5862" s="125">
        <v>2004</v>
      </c>
      <c r="C5862" s="125">
        <v>37</v>
      </c>
      <c r="D5862" s="125">
        <v>4</v>
      </c>
      <c r="E5862" s="125">
        <v>4</v>
      </c>
      <c r="F5862" s="125">
        <v>16252.54387</v>
      </c>
      <c r="G5862" s="125">
        <v>0</v>
      </c>
      <c r="H5862" s="125">
        <v>19282.360205000001</v>
      </c>
      <c r="I5862" s="125">
        <v>16927.984024000001</v>
      </c>
      <c r="J5862" s="125">
        <v>16252.54387</v>
      </c>
    </row>
    <row r="5863" spans="1:10" x14ac:dyDescent="0.25">
      <c r="A5863" s="125">
        <v>931698</v>
      </c>
      <c r="B5863" s="125">
        <v>2004</v>
      </c>
      <c r="C5863" s="125">
        <v>37</v>
      </c>
      <c r="D5863" s="125">
        <v>5</v>
      </c>
      <c r="E5863" s="125">
        <v>1</v>
      </c>
      <c r="F5863" s="129">
        <v>899.73951799999998</v>
      </c>
      <c r="G5863" s="129">
        <v>0</v>
      </c>
      <c r="H5863" s="129">
        <v>956.76800000000003</v>
      </c>
      <c r="I5863" s="129">
        <v>899.74462700000004</v>
      </c>
      <c r="J5863" s="129">
        <v>899.73951799999998</v>
      </c>
    </row>
    <row r="5864" spans="1:10" hidden="1" x14ac:dyDescent="0.25">
      <c r="A5864" s="125">
        <v>931699</v>
      </c>
      <c r="B5864" s="125">
        <v>2004</v>
      </c>
      <c r="C5864" s="125">
        <v>37</v>
      </c>
      <c r="D5864" s="125">
        <v>5</v>
      </c>
      <c r="E5864" s="125">
        <v>2</v>
      </c>
      <c r="F5864" s="125">
        <v>884.05459499999995</v>
      </c>
      <c r="G5864" s="125">
        <v>0</v>
      </c>
      <c r="H5864" s="125">
        <v>899.73951799999998</v>
      </c>
      <c r="I5864" s="125">
        <v>884.08405000000005</v>
      </c>
      <c r="J5864" s="125">
        <v>884.05459499999995</v>
      </c>
    </row>
    <row r="5865" spans="1:10" hidden="1" x14ac:dyDescent="0.25">
      <c r="A5865" s="125">
        <v>931700</v>
      </c>
      <c r="B5865" s="125">
        <v>2004</v>
      </c>
      <c r="C5865" s="125">
        <v>37</v>
      </c>
      <c r="D5865" s="125">
        <v>5</v>
      </c>
      <c r="E5865" s="125">
        <v>3</v>
      </c>
      <c r="F5865" s="125">
        <v>0</v>
      </c>
      <c r="G5865" s="125">
        <v>860.99446</v>
      </c>
      <c r="H5865" s="125">
        <v>884.05459499999995</v>
      </c>
      <c r="I5865" s="125">
        <v>861.06917599999997</v>
      </c>
      <c r="J5865" s="125">
        <v>860.99446</v>
      </c>
    </row>
    <row r="5866" spans="1:10" hidden="1" x14ac:dyDescent="0.25">
      <c r="A5866" s="125">
        <v>931701</v>
      </c>
      <c r="B5866" s="125">
        <v>2004</v>
      </c>
      <c r="C5866" s="125">
        <v>37</v>
      </c>
      <c r="D5866" s="125">
        <v>5</v>
      </c>
      <c r="E5866" s="125">
        <v>4</v>
      </c>
      <c r="F5866" s="125">
        <v>275.93105000000003</v>
      </c>
      <c r="G5866" s="125">
        <v>0</v>
      </c>
      <c r="H5866" s="125">
        <v>293.42472500000002</v>
      </c>
      <c r="I5866" s="125">
        <v>275.93661100000003</v>
      </c>
      <c r="J5866" s="125">
        <v>275.93105000000003</v>
      </c>
    </row>
    <row r="5867" spans="1:10" x14ac:dyDescent="0.25">
      <c r="A5867" s="125">
        <v>931702</v>
      </c>
      <c r="B5867" s="125">
        <v>2004</v>
      </c>
      <c r="C5867" s="125">
        <v>38</v>
      </c>
      <c r="D5867" s="125">
        <v>2</v>
      </c>
      <c r="E5867" s="125">
        <v>1</v>
      </c>
      <c r="F5867" s="129">
        <v>4059.063146</v>
      </c>
      <c r="G5867" s="129">
        <v>0</v>
      </c>
      <c r="H5867" s="129">
        <v>5479.25</v>
      </c>
      <c r="I5867" s="129">
        <v>4067.2472750000002</v>
      </c>
      <c r="J5867" s="129">
        <v>4059.063146</v>
      </c>
    </row>
    <row r="5868" spans="1:10" hidden="1" x14ac:dyDescent="0.25">
      <c r="A5868" s="125">
        <v>931703</v>
      </c>
      <c r="B5868" s="125">
        <v>2004</v>
      </c>
      <c r="C5868" s="125">
        <v>38</v>
      </c>
      <c r="D5868" s="125">
        <v>2</v>
      </c>
      <c r="E5868" s="125">
        <v>2</v>
      </c>
      <c r="F5868" s="125">
        <v>3710.811334</v>
      </c>
      <c r="G5868" s="125">
        <v>0</v>
      </c>
      <c r="H5868" s="125">
        <v>4059.063146</v>
      </c>
      <c r="I5868" s="125">
        <v>3727.8435930000001</v>
      </c>
      <c r="J5868" s="125">
        <v>3710.811334</v>
      </c>
    </row>
    <row r="5869" spans="1:10" hidden="1" x14ac:dyDescent="0.25">
      <c r="A5869" s="125">
        <v>931704</v>
      </c>
      <c r="B5869" s="125">
        <v>2004</v>
      </c>
      <c r="C5869" s="125">
        <v>38</v>
      </c>
      <c r="D5869" s="125">
        <v>2</v>
      </c>
      <c r="E5869" s="125">
        <v>3</v>
      </c>
      <c r="F5869" s="125">
        <v>3188.0903309999999</v>
      </c>
      <c r="G5869" s="125">
        <v>38.502676000000001</v>
      </c>
      <c r="H5869" s="125">
        <v>3710.811334</v>
      </c>
      <c r="I5869" s="125">
        <v>3265.8850550000002</v>
      </c>
      <c r="J5869" s="125">
        <v>3226.5930069999999</v>
      </c>
    </row>
    <row r="5870" spans="1:10" hidden="1" x14ac:dyDescent="0.25">
      <c r="A5870" s="125">
        <v>931705</v>
      </c>
      <c r="B5870" s="125">
        <v>2004</v>
      </c>
      <c r="C5870" s="125">
        <v>38</v>
      </c>
      <c r="D5870" s="125">
        <v>2</v>
      </c>
      <c r="E5870" s="125">
        <v>4</v>
      </c>
      <c r="F5870" s="125">
        <v>4058.612177</v>
      </c>
      <c r="G5870" s="125">
        <v>0</v>
      </c>
      <c r="H5870" s="125">
        <v>5479.25</v>
      </c>
      <c r="I5870" s="125">
        <v>4067.2472750000002</v>
      </c>
      <c r="J5870" s="125">
        <v>4058.612177</v>
      </c>
    </row>
    <row r="5871" spans="1:10" x14ac:dyDescent="0.25">
      <c r="A5871" s="125">
        <v>931706</v>
      </c>
      <c r="B5871" s="125">
        <v>2004</v>
      </c>
      <c r="C5871" s="125">
        <v>38</v>
      </c>
      <c r="D5871" s="125">
        <v>3</v>
      </c>
      <c r="E5871" s="125">
        <v>1</v>
      </c>
      <c r="F5871" s="129">
        <v>2084.3585200000002</v>
      </c>
      <c r="G5871" s="129">
        <v>0</v>
      </c>
      <c r="H5871" s="129">
        <v>2621.4407999999999</v>
      </c>
      <c r="I5871" s="129">
        <v>2129.1342180000001</v>
      </c>
      <c r="J5871" s="129">
        <v>2084.3585200000002</v>
      </c>
    </row>
    <row r="5872" spans="1:10" hidden="1" x14ac:dyDescent="0.25">
      <c r="A5872" s="125">
        <v>931707</v>
      </c>
      <c r="B5872" s="125">
        <v>2004</v>
      </c>
      <c r="C5872" s="125">
        <v>38</v>
      </c>
      <c r="D5872" s="125">
        <v>3</v>
      </c>
      <c r="E5872" s="125">
        <v>2</v>
      </c>
      <c r="F5872" s="125">
        <v>1766.122993</v>
      </c>
      <c r="G5872" s="125">
        <v>0</v>
      </c>
      <c r="H5872" s="125">
        <v>2084.3585200000002</v>
      </c>
      <c r="I5872" s="125">
        <v>1964.091034</v>
      </c>
      <c r="J5872" s="125">
        <v>1766.122993</v>
      </c>
    </row>
    <row r="5873" spans="1:10" hidden="1" x14ac:dyDescent="0.25">
      <c r="A5873" s="125">
        <v>931708</v>
      </c>
      <c r="B5873" s="125">
        <v>2004</v>
      </c>
      <c r="C5873" s="125">
        <v>38</v>
      </c>
      <c r="D5873" s="125">
        <v>3</v>
      </c>
      <c r="E5873" s="125">
        <v>3</v>
      </c>
      <c r="F5873" s="125">
        <v>802.76160400000003</v>
      </c>
      <c r="G5873" s="125">
        <v>521.29897600000004</v>
      </c>
      <c r="H5873" s="125">
        <v>1766.122993</v>
      </c>
      <c r="I5873" s="125">
        <v>1615.4727009999999</v>
      </c>
      <c r="J5873" s="125">
        <v>1324.060581</v>
      </c>
    </row>
    <row r="5874" spans="1:10" hidden="1" x14ac:dyDescent="0.25">
      <c r="A5874" s="125">
        <v>931709</v>
      </c>
      <c r="B5874" s="125">
        <v>2004</v>
      </c>
      <c r="C5874" s="125">
        <v>38</v>
      </c>
      <c r="D5874" s="125">
        <v>3</v>
      </c>
      <c r="E5874" s="125">
        <v>4</v>
      </c>
      <c r="F5874" s="125">
        <v>2514.7320789999999</v>
      </c>
      <c r="G5874" s="125">
        <v>0</v>
      </c>
      <c r="H5874" s="125">
        <v>3188.0903309999999</v>
      </c>
      <c r="I5874" s="125">
        <v>2589.3669669999999</v>
      </c>
      <c r="J5874" s="125">
        <v>2514.7320789999999</v>
      </c>
    </row>
    <row r="5875" spans="1:10" x14ac:dyDescent="0.25">
      <c r="A5875" s="125">
        <v>931710</v>
      </c>
      <c r="B5875" s="125">
        <v>2004</v>
      </c>
      <c r="C5875" s="125">
        <v>38</v>
      </c>
      <c r="D5875" s="125">
        <v>4</v>
      </c>
      <c r="E5875" s="125">
        <v>1</v>
      </c>
      <c r="F5875" s="129">
        <v>1184.8778400000001</v>
      </c>
      <c r="G5875" s="129">
        <v>0</v>
      </c>
      <c r="H5875" s="129">
        <v>1388.2501999999999</v>
      </c>
      <c r="I5875" s="129">
        <v>1218.7448509999999</v>
      </c>
      <c r="J5875" s="129">
        <v>1184.8778400000001</v>
      </c>
    </row>
    <row r="5876" spans="1:10" hidden="1" x14ac:dyDescent="0.25">
      <c r="A5876" s="125">
        <v>931711</v>
      </c>
      <c r="B5876" s="125">
        <v>2004</v>
      </c>
      <c r="C5876" s="125">
        <v>38</v>
      </c>
      <c r="D5876" s="125">
        <v>4</v>
      </c>
      <c r="E5876" s="125">
        <v>2</v>
      </c>
      <c r="F5876" s="125">
        <v>1060.7419970000001</v>
      </c>
      <c r="G5876" s="125">
        <v>0</v>
      </c>
      <c r="H5876" s="125">
        <v>1184.8778400000001</v>
      </c>
      <c r="I5876" s="125">
        <v>1141.629799</v>
      </c>
      <c r="J5876" s="125">
        <v>1060.7419970000001</v>
      </c>
    </row>
    <row r="5877" spans="1:10" hidden="1" x14ac:dyDescent="0.25">
      <c r="A5877" s="125">
        <v>931712</v>
      </c>
      <c r="B5877" s="125">
        <v>2004</v>
      </c>
      <c r="C5877" s="125">
        <v>38</v>
      </c>
      <c r="D5877" s="125">
        <v>4</v>
      </c>
      <c r="E5877" s="125">
        <v>3</v>
      </c>
      <c r="F5877" s="125">
        <v>12.240698999999999</v>
      </c>
      <c r="G5877" s="125">
        <v>914.59419600000001</v>
      </c>
      <c r="H5877" s="125">
        <v>1060.7419970000001</v>
      </c>
      <c r="I5877" s="125">
        <v>1003.143706</v>
      </c>
      <c r="J5877" s="125">
        <v>926.83489499999996</v>
      </c>
    </row>
    <row r="5878" spans="1:10" hidden="1" x14ac:dyDescent="0.25">
      <c r="A5878" s="125">
        <v>931713</v>
      </c>
      <c r="B5878" s="125">
        <v>2004</v>
      </c>
      <c r="C5878" s="125">
        <v>38</v>
      </c>
      <c r="D5878" s="125">
        <v>4</v>
      </c>
      <c r="E5878" s="125">
        <v>4</v>
      </c>
      <c r="F5878" s="125">
        <v>676.62454500000001</v>
      </c>
      <c r="G5878" s="125">
        <v>0</v>
      </c>
      <c r="H5878" s="125">
        <v>802.76160400000003</v>
      </c>
      <c r="I5878" s="125">
        <v>704.74441300000001</v>
      </c>
      <c r="J5878" s="125">
        <v>676.62454500000001</v>
      </c>
    </row>
    <row r="5879" spans="1:10" x14ac:dyDescent="0.25">
      <c r="A5879" s="125">
        <v>931714</v>
      </c>
      <c r="B5879" s="125">
        <v>2004</v>
      </c>
      <c r="C5879" s="125">
        <v>38</v>
      </c>
      <c r="D5879" s="125">
        <v>5</v>
      </c>
      <c r="E5879" s="125">
        <v>1</v>
      </c>
      <c r="F5879" s="129">
        <v>37.615786</v>
      </c>
      <c r="G5879" s="129">
        <v>0</v>
      </c>
      <c r="H5879" s="129">
        <v>40</v>
      </c>
      <c r="I5879" s="129">
        <v>37.616</v>
      </c>
      <c r="J5879" s="129">
        <v>37.615786</v>
      </c>
    </row>
    <row r="5880" spans="1:10" hidden="1" x14ac:dyDescent="0.25">
      <c r="A5880" s="125">
        <v>931715</v>
      </c>
      <c r="B5880" s="125">
        <v>2004</v>
      </c>
      <c r="C5880" s="125">
        <v>38</v>
      </c>
      <c r="D5880" s="125">
        <v>5</v>
      </c>
      <c r="E5880" s="125">
        <v>2</v>
      </c>
      <c r="F5880" s="125">
        <v>36.960039999999999</v>
      </c>
      <c r="G5880" s="125">
        <v>0</v>
      </c>
      <c r="H5880" s="125">
        <v>37.615786</v>
      </c>
      <c r="I5880" s="125">
        <v>36.961272000000001</v>
      </c>
      <c r="J5880" s="125">
        <v>36.960039999999999</v>
      </c>
    </row>
    <row r="5881" spans="1:10" hidden="1" x14ac:dyDescent="0.25">
      <c r="A5881" s="125">
        <v>931716</v>
      </c>
      <c r="B5881" s="125">
        <v>2004</v>
      </c>
      <c r="C5881" s="125">
        <v>38</v>
      </c>
      <c r="D5881" s="125">
        <v>5</v>
      </c>
      <c r="E5881" s="125">
        <v>3</v>
      </c>
      <c r="F5881" s="125">
        <v>0</v>
      </c>
      <c r="G5881" s="125">
        <v>35.995956</v>
      </c>
      <c r="H5881" s="125">
        <v>36.960039999999999</v>
      </c>
      <c r="I5881" s="125">
        <v>35.999079000000002</v>
      </c>
      <c r="J5881" s="125">
        <v>35.995956</v>
      </c>
    </row>
    <row r="5882" spans="1:10" hidden="1" x14ac:dyDescent="0.25">
      <c r="A5882" s="125">
        <v>931717</v>
      </c>
      <c r="B5882" s="125">
        <v>2004</v>
      </c>
      <c r="C5882" s="125">
        <v>38</v>
      </c>
      <c r="D5882" s="125">
        <v>5</v>
      </c>
      <c r="E5882" s="125">
        <v>4</v>
      </c>
      <c r="F5882" s="125">
        <v>11.510922000000001</v>
      </c>
      <c r="G5882" s="125">
        <v>0</v>
      </c>
      <c r="H5882" s="125">
        <v>12.240698999999999</v>
      </c>
      <c r="I5882" s="125">
        <v>11.511153999999999</v>
      </c>
      <c r="J5882" s="125">
        <v>11.510922000000001</v>
      </c>
    </row>
    <row r="5883" spans="1:10" x14ac:dyDescent="0.25">
      <c r="A5883" s="125">
        <v>931718</v>
      </c>
      <c r="B5883" s="125">
        <v>2004</v>
      </c>
      <c r="C5883" s="125">
        <v>39</v>
      </c>
      <c r="D5883" s="125">
        <v>2</v>
      </c>
      <c r="E5883" s="125">
        <v>1</v>
      </c>
      <c r="F5883" s="129">
        <v>80120.220237000001</v>
      </c>
      <c r="G5883" s="129">
        <v>0</v>
      </c>
      <c r="H5883" s="129">
        <v>108202.85</v>
      </c>
      <c r="I5883" s="129">
        <v>80318.975554999997</v>
      </c>
      <c r="J5883" s="129">
        <v>80120.220237000001</v>
      </c>
    </row>
    <row r="5884" spans="1:10" hidden="1" x14ac:dyDescent="0.25">
      <c r="A5884" s="125">
        <v>931719</v>
      </c>
      <c r="B5884" s="125">
        <v>2004</v>
      </c>
      <c r="C5884" s="125">
        <v>39</v>
      </c>
      <c r="D5884" s="125">
        <v>2</v>
      </c>
      <c r="E5884" s="125">
        <v>2</v>
      </c>
      <c r="F5884" s="125">
        <v>73145.533372000005</v>
      </c>
      <c r="G5884" s="125">
        <v>0</v>
      </c>
      <c r="H5884" s="125">
        <v>80120.220237000001</v>
      </c>
      <c r="I5884" s="125">
        <v>73582.410264999999</v>
      </c>
      <c r="J5884" s="125">
        <v>73145.533372000005</v>
      </c>
    </row>
    <row r="5885" spans="1:10" hidden="1" x14ac:dyDescent="0.25">
      <c r="A5885" s="125">
        <v>931720</v>
      </c>
      <c r="B5885" s="125">
        <v>2004</v>
      </c>
      <c r="C5885" s="125">
        <v>39</v>
      </c>
      <c r="D5885" s="125">
        <v>2</v>
      </c>
      <c r="E5885" s="125">
        <v>3</v>
      </c>
      <c r="F5885" s="125">
        <v>62370.975384999998</v>
      </c>
      <c r="G5885" s="125">
        <v>1116.037566</v>
      </c>
      <c r="H5885" s="125">
        <v>73145.533372000005</v>
      </c>
      <c r="I5885" s="125">
        <v>64375.383921000001</v>
      </c>
      <c r="J5885" s="125">
        <v>63487.012950999997</v>
      </c>
    </row>
    <row r="5886" spans="1:10" hidden="1" x14ac:dyDescent="0.25">
      <c r="A5886" s="125">
        <v>931721</v>
      </c>
      <c r="B5886" s="125">
        <v>2004</v>
      </c>
      <c r="C5886" s="125">
        <v>39</v>
      </c>
      <c r="D5886" s="125">
        <v>2</v>
      </c>
      <c r="E5886" s="125">
        <v>4</v>
      </c>
      <c r="F5886" s="125">
        <v>80156.585986000006</v>
      </c>
      <c r="G5886" s="125">
        <v>0</v>
      </c>
      <c r="H5886" s="125">
        <v>108202.85</v>
      </c>
      <c r="I5886" s="125">
        <v>80318.975554999997</v>
      </c>
      <c r="J5886" s="125">
        <v>80156.585986000006</v>
      </c>
    </row>
    <row r="5887" spans="1:10" x14ac:dyDescent="0.25">
      <c r="A5887" s="125">
        <v>931722</v>
      </c>
      <c r="B5887" s="125">
        <v>2004</v>
      </c>
      <c r="C5887" s="125">
        <v>39</v>
      </c>
      <c r="D5887" s="125">
        <v>3</v>
      </c>
      <c r="E5887" s="125">
        <v>1</v>
      </c>
      <c r="F5887" s="129">
        <v>109208.66884</v>
      </c>
      <c r="G5887" s="129">
        <v>0</v>
      </c>
      <c r="H5887" s="129">
        <v>136699.08825</v>
      </c>
      <c r="I5887" s="129">
        <v>111026.999477</v>
      </c>
      <c r="J5887" s="129">
        <v>109208.66884</v>
      </c>
    </row>
    <row r="5888" spans="1:10" hidden="1" x14ac:dyDescent="0.25">
      <c r="A5888" s="125">
        <v>931723</v>
      </c>
      <c r="B5888" s="125">
        <v>2004</v>
      </c>
      <c r="C5888" s="125">
        <v>39</v>
      </c>
      <c r="D5888" s="125">
        <v>3</v>
      </c>
      <c r="E5888" s="125">
        <v>2</v>
      </c>
      <c r="F5888" s="125">
        <v>101482.80050899999</v>
      </c>
      <c r="G5888" s="125">
        <v>0</v>
      </c>
      <c r="H5888" s="125">
        <v>109208.66884</v>
      </c>
      <c r="I5888" s="125">
        <v>102907.328648</v>
      </c>
      <c r="J5888" s="125">
        <v>101482.80050899999</v>
      </c>
    </row>
    <row r="5889" spans="1:10" hidden="1" x14ac:dyDescent="0.25">
      <c r="A5889" s="125">
        <v>931724</v>
      </c>
      <c r="B5889" s="125">
        <v>2004</v>
      </c>
      <c r="C5889" s="125">
        <v>39</v>
      </c>
      <c r="D5889" s="125">
        <v>3</v>
      </c>
      <c r="E5889" s="125">
        <v>3</v>
      </c>
      <c r="F5889" s="125">
        <v>73064.744061999998</v>
      </c>
      <c r="G5889" s="125">
        <v>10315.296707</v>
      </c>
      <c r="H5889" s="125">
        <v>101482.80050899999</v>
      </c>
      <c r="I5889" s="125">
        <v>92826.317626000004</v>
      </c>
      <c r="J5889" s="125">
        <v>83380.040768999999</v>
      </c>
    </row>
    <row r="5890" spans="1:10" hidden="1" x14ac:dyDescent="0.25">
      <c r="A5890" s="125">
        <v>931725</v>
      </c>
      <c r="B5890" s="125">
        <v>2004</v>
      </c>
      <c r="C5890" s="125">
        <v>39</v>
      </c>
      <c r="D5890" s="125">
        <v>3</v>
      </c>
      <c r="E5890" s="125">
        <v>4</v>
      </c>
      <c r="F5890" s="125">
        <v>49572.152457999997</v>
      </c>
      <c r="G5890" s="125">
        <v>0</v>
      </c>
      <c r="H5890" s="125">
        <v>62370.975384999998</v>
      </c>
      <c r="I5890" s="125">
        <v>50657.706208000003</v>
      </c>
      <c r="J5890" s="125">
        <v>49572.152457999997</v>
      </c>
    </row>
    <row r="5891" spans="1:10" x14ac:dyDescent="0.25">
      <c r="A5891" s="125">
        <v>931726</v>
      </c>
      <c r="B5891" s="125">
        <v>2004</v>
      </c>
      <c r="C5891" s="125">
        <v>39</v>
      </c>
      <c r="D5891" s="125">
        <v>4</v>
      </c>
      <c r="E5891" s="125">
        <v>1</v>
      </c>
      <c r="F5891" s="129">
        <v>77694.163895000005</v>
      </c>
      <c r="G5891" s="129">
        <v>0</v>
      </c>
      <c r="H5891" s="129">
        <v>89154.330300000001</v>
      </c>
      <c r="I5891" s="129">
        <v>78268.586569999999</v>
      </c>
      <c r="J5891" s="129">
        <v>77694.163895000005</v>
      </c>
    </row>
    <row r="5892" spans="1:10" hidden="1" x14ac:dyDescent="0.25">
      <c r="A5892" s="125">
        <v>931727</v>
      </c>
      <c r="B5892" s="125">
        <v>2004</v>
      </c>
      <c r="C5892" s="125">
        <v>39</v>
      </c>
      <c r="D5892" s="125">
        <v>4</v>
      </c>
      <c r="E5892" s="125">
        <v>2</v>
      </c>
      <c r="F5892" s="125">
        <v>62127.588841999997</v>
      </c>
      <c r="G5892" s="125">
        <v>0</v>
      </c>
      <c r="H5892" s="125">
        <v>77694.163895000005</v>
      </c>
      <c r="I5892" s="125">
        <v>74858.326912999997</v>
      </c>
      <c r="J5892" s="125">
        <v>62127.588841999997</v>
      </c>
    </row>
    <row r="5893" spans="1:10" hidden="1" x14ac:dyDescent="0.25">
      <c r="A5893" s="125">
        <v>931728</v>
      </c>
      <c r="B5893" s="125">
        <v>2004</v>
      </c>
      <c r="C5893" s="125">
        <v>39</v>
      </c>
      <c r="D5893" s="125">
        <v>4</v>
      </c>
      <c r="E5893" s="125">
        <v>3</v>
      </c>
      <c r="F5893" s="125">
        <v>8530.4976380000007</v>
      </c>
      <c r="G5893" s="125">
        <v>38528.921633999998</v>
      </c>
      <c r="H5893" s="125">
        <v>62127.588841999997</v>
      </c>
      <c r="I5893" s="125">
        <v>58754.060768000003</v>
      </c>
      <c r="J5893" s="125">
        <v>47059.419271999999</v>
      </c>
    </row>
    <row r="5894" spans="1:10" hidden="1" x14ac:dyDescent="0.25">
      <c r="A5894" s="125">
        <v>931729</v>
      </c>
      <c r="B5894" s="125">
        <v>2004</v>
      </c>
      <c r="C5894" s="125">
        <v>39</v>
      </c>
      <c r="D5894" s="125">
        <v>4</v>
      </c>
      <c r="E5894" s="125">
        <v>4</v>
      </c>
      <c r="F5894" s="125">
        <v>63387.993345000003</v>
      </c>
      <c r="G5894" s="125">
        <v>0</v>
      </c>
      <c r="H5894" s="125">
        <v>73064.744061999998</v>
      </c>
      <c r="I5894" s="125">
        <v>64143.538811999999</v>
      </c>
      <c r="J5894" s="125">
        <v>63387.993345000003</v>
      </c>
    </row>
    <row r="5895" spans="1:10" x14ac:dyDescent="0.25">
      <c r="A5895" s="125">
        <v>931730</v>
      </c>
      <c r="B5895" s="125">
        <v>2004</v>
      </c>
      <c r="C5895" s="125">
        <v>39</v>
      </c>
      <c r="D5895" s="125">
        <v>5</v>
      </c>
      <c r="E5895" s="125">
        <v>1</v>
      </c>
      <c r="F5895" s="129">
        <v>23135.680644</v>
      </c>
      <c r="G5895" s="129">
        <v>0</v>
      </c>
      <c r="H5895" s="129">
        <v>25080.138749999998</v>
      </c>
      <c r="I5895" s="129">
        <v>23585.362481</v>
      </c>
      <c r="J5895" s="129">
        <v>23135.680644</v>
      </c>
    </row>
    <row r="5896" spans="1:10" hidden="1" x14ac:dyDescent="0.25">
      <c r="A5896" s="125">
        <v>931731</v>
      </c>
      <c r="B5896" s="125">
        <v>2004</v>
      </c>
      <c r="C5896" s="125">
        <v>39</v>
      </c>
      <c r="D5896" s="125">
        <v>5</v>
      </c>
      <c r="E5896" s="125">
        <v>2</v>
      </c>
      <c r="F5896" s="125">
        <v>21314.163297999999</v>
      </c>
      <c r="G5896" s="125">
        <v>0</v>
      </c>
      <c r="H5896" s="125">
        <v>23135.680644</v>
      </c>
      <c r="I5896" s="125">
        <v>22733.1198</v>
      </c>
      <c r="J5896" s="125">
        <v>21314.163297999999</v>
      </c>
    </row>
    <row r="5897" spans="1:10" hidden="1" x14ac:dyDescent="0.25">
      <c r="A5897" s="125">
        <v>931732</v>
      </c>
      <c r="B5897" s="125">
        <v>2004</v>
      </c>
      <c r="C5897" s="125">
        <v>39</v>
      </c>
      <c r="D5897" s="125">
        <v>5</v>
      </c>
      <c r="E5897" s="125">
        <v>3</v>
      </c>
      <c r="F5897" s="125">
        <v>0</v>
      </c>
      <c r="G5897" s="125">
        <v>19694.619717000001</v>
      </c>
      <c r="H5897" s="125">
        <v>21314.163297999999</v>
      </c>
      <c r="I5897" s="125">
        <v>20759.995051999998</v>
      </c>
      <c r="J5897" s="125">
        <v>19694.619717000001</v>
      </c>
    </row>
    <row r="5898" spans="1:10" hidden="1" x14ac:dyDescent="0.25">
      <c r="A5898" s="125">
        <v>931733</v>
      </c>
      <c r="B5898" s="125">
        <v>2004</v>
      </c>
      <c r="C5898" s="125">
        <v>39</v>
      </c>
      <c r="D5898" s="125">
        <v>5</v>
      </c>
      <c r="E5898" s="125">
        <v>4</v>
      </c>
      <c r="F5898" s="125">
        <v>7828.7742609999996</v>
      </c>
      <c r="G5898" s="125">
        <v>0</v>
      </c>
      <c r="H5898" s="125">
        <v>8530.4976380000007</v>
      </c>
      <c r="I5898" s="125">
        <v>8022.0799790000001</v>
      </c>
      <c r="J5898" s="125">
        <v>7828.7742609999996</v>
      </c>
    </row>
    <row r="5899" spans="1:10" x14ac:dyDescent="0.25">
      <c r="A5899" s="125">
        <v>931734</v>
      </c>
      <c r="B5899" s="125">
        <v>2004</v>
      </c>
      <c r="C5899" s="125">
        <v>40</v>
      </c>
      <c r="D5899" s="125">
        <v>2</v>
      </c>
      <c r="E5899" s="125">
        <v>1</v>
      </c>
      <c r="F5899" s="129">
        <v>3341.0991920000001</v>
      </c>
      <c r="G5899" s="129">
        <v>0</v>
      </c>
      <c r="H5899" s="129">
        <v>4512.1750000000002</v>
      </c>
      <c r="I5899" s="129">
        <v>3349.3875029999999</v>
      </c>
      <c r="J5899" s="129">
        <v>3341.0991920000001</v>
      </c>
    </row>
    <row r="5900" spans="1:10" hidden="1" x14ac:dyDescent="0.25">
      <c r="A5900" s="125">
        <v>931735</v>
      </c>
      <c r="B5900" s="125">
        <v>2004</v>
      </c>
      <c r="C5900" s="125">
        <v>40</v>
      </c>
      <c r="D5900" s="125">
        <v>2</v>
      </c>
      <c r="E5900" s="125">
        <v>2</v>
      </c>
      <c r="F5900" s="125">
        <v>3050.2472630000002</v>
      </c>
      <c r="G5900" s="125">
        <v>0</v>
      </c>
      <c r="H5900" s="125">
        <v>3341.0991920000001</v>
      </c>
      <c r="I5900" s="125">
        <v>3068.465498</v>
      </c>
      <c r="J5900" s="125">
        <v>3050.2472630000002</v>
      </c>
    </row>
    <row r="5901" spans="1:10" hidden="1" x14ac:dyDescent="0.25">
      <c r="A5901" s="125">
        <v>931736</v>
      </c>
      <c r="B5901" s="125">
        <v>2004</v>
      </c>
      <c r="C5901" s="125">
        <v>40</v>
      </c>
      <c r="D5901" s="125">
        <v>2</v>
      </c>
      <c r="E5901" s="125">
        <v>3</v>
      </c>
      <c r="F5901" s="125">
        <v>2600.9366279999999</v>
      </c>
      <c r="G5901" s="125">
        <v>46.539965000000002</v>
      </c>
      <c r="H5901" s="125">
        <v>3050.2472630000002</v>
      </c>
      <c r="I5901" s="125">
        <v>2684.5226160000002</v>
      </c>
      <c r="J5901" s="125">
        <v>2647.4765929999999</v>
      </c>
    </row>
    <row r="5902" spans="1:10" hidden="1" x14ac:dyDescent="0.25">
      <c r="A5902" s="125">
        <v>931737</v>
      </c>
      <c r="B5902" s="125">
        <v>2004</v>
      </c>
      <c r="C5902" s="125">
        <v>40</v>
      </c>
      <c r="D5902" s="125">
        <v>2</v>
      </c>
      <c r="E5902" s="125">
        <v>4</v>
      </c>
      <c r="F5902" s="125">
        <v>3342.615683</v>
      </c>
      <c r="G5902" s="125">
        <v>0</v>
      </c>
      <c r="H5902" s="125">
        <v>4512.1750000000002</v>
      </c>
      <c r="I5902" s="125">
        <v>3349.3875029999999</v>
      </c>
      <c r="J5902" s="125">
        <v>3342.615683</v>
      </c>
    </row>
    <row r="5903" spans="1:10" x14ac:dyDescent="0.25">
      <c r="A5903" s="125">
        <v>931738</v>
      </c>
      <c r="B5903" s="125">
        <v>2004</v>
      </c>
      <c r="C5903" s="125">
        <v>40</v>
      </c>
      <c r="D5903" s="125">
        <v>3</v>
      </c>
      <c r="E5903" s="125">
        <v>1</v>
      </c>
      <c r="F5903" s="129">
        <v>4547.4397550000003</v>
      </c>
      <c r="G5903" s="129">
        <v>0</v>
      </c>
      <c r="H5903" s="129">
        <v>5692.1385</v>
      </c>
      <c r="I5903" s="129">
        <v>4623.1548899999998</v>
      </c>
      <c r="J5903" s="129">
        <v>4547.4397550000003</v>
      </c>
    </row>
    <row r="5904" spans="1:10" hidden="1" x14ac:dyDescent="0.25">
      <c r="A5904" s="125">
        <v>931739</v>
      </c>
      <c r="B5904" s="125">
        <v>2004</v>
      </c>
      <c r="C5904" s="125">
        <v>40</v>
      </c>
      <c r="D5904" s="125">
        <v>3</v>
      </c>
      <c r="E5904" s="125">
        <v>2</v>
      </c>
      <c r="F5904" s="125">
        <v>4225.7352499999997</v>
      </c>
      <c r="G5904" s="125">
        <v>0</v>
      </c>
      <c r="H5904" s="125">
        <v>4547.4397550000003</v>
      </c>
      <c r="I5904" s="125">
        <v>4285.0524820000001</v>
      </c>
      <c r="J5904" s="125">
        <v>4225.7352499999997</v>
      </c>
    </row>
    <row r="5905" spans="1:10" hidden="1" x14ac:dyDescent="0.25">
      <c r="A5905" s="125">
        <v>931740</v>
      </c>
      <c r="B5905" s="125">
        <v>2004</v>
      </c>
      <c r="C5905" s="125">
        <v>40</v>
      </c>
      <c r="D5905" s="125">
        <v>3</v>
      </c>
      <c r="E5905" s="125">
        <v>3</v>
      </c>
      <c r="F5905" s="125">
        <v>3042.4097769999998</v>
      </c>
      <c r="G5905" s="125">
        <v>429.52808399999998</v>
      </c>
      <c r="H5905" s="125">
        <v>4225.7352499999997</v>
      </c>
      <c r="I5905" s="125">
        <v>3865.280033</v>
      </c>
      <c r="J5905" s="125">
        <v>3471.9378620000002</v>
      </c>
    </row>
    <row r="5906" spans="1:10" hidden="1" x14ac:dyDescent="0.25">
      <c r="A5906" s="125">
        <v>931741</v>
      </c>
      <c r="B5906" s="125">
        <v>2004</v>
      </c>
      <c r="C5906" s="125">
        <v>40</v>
      </c>
      <c r="D5906" s="125">
        <v>3</v>
      </c>
      <c r="E5906" s="125">
        <v>4</v>
      </c>
      <c r="F5906" s="125">
        <v>2067.2119729999999</v>
      </c>
      <c r="G5906" s="125">
        <v>0</v>
      </c>
      <c r="H5906" s="125">
        <v>2600.9366279999999</v>
      </c>
      <c r="I5906" s="125">
        <v>2112.4807300000002</v>
      </c>
      <c r="J5906" s="125">
        <v>2067.2119729999999</v>
      </c>
    </row>
    <row r="5907" spans="1:10" x14ac:dyDescent="0.25">
      <c r="A5907" s="125">
        <v>931742</v>
      </c>
      <c r="B5907" s="125">
        <v>2004</v>
      </c>
      <c r="C5907" s="125">
        <v>40</v>
      </c>
      <c r="D5907" s="125">
        <v>4</v>
      </c>
      <c r="E5907" s="125">
        <v>1</v>
      </c>
      <c r="F5907" s="129">
        <v>3236.0366039999999</v>
      </c>
      <c r="G5907" s="129">
        <v>0</v>
      </c>
      <c r="H5907" s="129">
        <v>3713.36355</v>
      </c>
      <c r="I5907" s="129">
        <v>3259.9618610000002</v>
      </c>
      <c r="J5907" s="129">
        <v>3236.0366039999999</v>
      </c>
    </row>
    <row r="5908" spans="1:10" hidden="1" x14ac:dyDescent="0.25">
      <c r="A5908" s="125">
        <v>931743</v>
      </c>
      <c r="B5908" s="125">
        <v>2004</v>
      </c>
      <c r="C5908" s="125">
        <v>40</v>
      </c>
      <c r="D5908" s="125">
        <v>4</v>
      </c>
      <c r="E5908" s="125">
        <v>2</v>
      </c>
      <c r="F5908" s="125">
        <v>2587.6737910000002</v>
      </c>
      <c r="G5908" s="125">
        <v>0</v>
      </c>
      <c r="H5908" s="125">
        <v>3236.0366039999999</v>
      </c>
      <c r="I5908" s="125">
        <v>3117.9212680000001</v>
      </c>
      <c r="J5908" s="125">
        <v>2587.6737910000002</v>
      </c>
    </row>
    <row r="5909" spans="1:10" hidden="1" x14ac:dyDescent="0.25">
      <c r="A5909" s="125">
        <v>931744</v>
      </c>
      <c r="B5909" s="125">
        <v>2004</v>
      </c>
      <c r="C5909" s="125">
        <v>40</v>
      </c>
      <c r="D5909" s="125">
        <v>4</v>
      </c>
      <c r="E5909" s="125">
        <v>3</v>
      </c>
      <c r="F5909" s="125">
        <v>355.303426</v>
      </c>
      <c r="G5909" s="125">
        <v>1604.766619</v>
      </c>
      <c r="H5909" s="125">
        <v>2587.6737910000002</v>
      </c>
      <c r="I5909" s="125">
        <v>2447.1631040000002</v>
      </c>
      <c r="J5909" s="125">
        <v>1960.0700449999999</v>
      </c>
    </row>
    <row r="5910" spans="1:10" hidden="1" x14ac:dyDescent="0.25">
      <c r="A5910" s="125">
        <v>931745</v>
      </c>
      <c r="B5910" s="125">
        <v>2004</v>
      </c>
      <c r="C5910" s="125">
        <v>40</v>
      </c>
      <c r="D5910" s="125">
        <v>4</v>
      </c>
      <c r="E5910" s="125">
        <v>4</v>
      </c>
      <c r="F5910" s="125">
        <v>2639.4706940000001</v>
      </c>
      <c r="G5910" s="125">
        <v>0</v>
      </c>
      <c r="H5910" s="125">
        <v>3042.4097769999998</v>
      </c>
      <c r="I5910" s="125">
        <v>2670.931544</v>
      </c>
      <c r="J5910" s="125">
        <v>2639.4706940000001</v>
      </c>
    </row>
    <row r="5911" spans="1:10" x14ac:dyDescent="0.25">
      <c r="A5911" s="125">
        <v>931746</v>
      </c>
      <c r="B5911" s="125">
        <v>2004</v>
      </c>
      <c r="C5911" s="125">
        <v>40</v>
      </c>
      <c r="D5911" s="125">
        <v>5</v>
      </c>
      <c r="E5911" s="125">
        <v>1</v>
      </c>
      <c r="F5911" s="129">
        <v>964.00091699999996</v>
      </c>
      <c r="G5911" s="129">
        <v>0</v>
      </c>
      <c r="H5911" s="129">
        <v>1045.0211999999999</v>
      </c>
      <c r="I5911" s="129">
        <v>982.73793599999999</v>
      </c>
      <c r="J5911" s="129">
        <v>964.00091699999996</v>
      </c>
    </row>
    <row r="5912" spans="1:10" hidden="1" x14ac:dyDescent="0.25">
      <c r="A5912" s="125">
        <v>931747</v>
      </c>
      <c r="B5912" s="125">
        <v>2004</v>
      </c>
      <c r="C5912" s="125">
        <v>40</v>
      </c>
      <c r="D5912" s="125">
        <v>5</v>
      </c>
      <c r="E5912" s="125">
        <v>2</v>
      </c>
      <c r="F5912" s="125">
        <v>888.10324100000003</v>
      </c>
      <c r="G5912" s="125">
        <v>0</v>
      </c>
      <c r="H5912" s="125">
        <v>964.00091699999996</v>
      </c>
      <c r="I5912" s="125">
        <v>947.22730100000001</v>
      </c>
      <c r="J5912" s="125">
        <v>888.10324100000003</v>
      </c>
    </row>
    <row r="5913" spans="1:10" hidden="1" x14ac:dyDescent="0.25">
      <c r="A5913" s="125">
        <v>931748</v>
      </c>
      <c r="B5913" s="125">
        <v>2004</v>
      </c>
      <c r="C5913" s="125">
        <v>40</v>
      </c>
      <c r="D5913" s="125">
        <v>5</v>
      </c>
      <c r="E5913" s="125">
        <v>3</v>
      </c>
      <c r="F5913" s="125">
        <v>0</v>
      </c>
      <c r="G5913" s="125">
        <v>820.621263</v>
      </c>
      <c r="H5913" s="125">
        <v>888.10324100000003</v>
      </c>
      <c r="I5913" s="125">
        <v>865.01255700000002</v>
      </c>
      <c r="J5913" s="125">
        <v>820.621263</v>
      </c>
    </row>
    <row r="5914" spans="1:10" hidden="1" x14ac:dyDescent="0.25">
      <c r="A5914" s="125">
        <v>931749</v>
      </c>
      <c r="B5914" s="125">
        <v>2004</v>
      </c>
      <c r="C5914" s="125">
        <v>40</v>
      </c>
      <c r="D5914" s="125">
        <v>5</v>
      </c>
      <c r="E5914" s="125">
        <v>4</v>
      </c>
      <c r="F5914" s="125">
        <v>326.07597299999998</v>
      </c>
      <c r="G5914" s="125">
        <v>0</v>
      </c>
      <c r="H5914" s="125">
        <v>355.303426</v>
      </c>
      <c r="I5914" s="125">
        <v>334.127342</v>
      </c>
      <c r="J5914" s="125">
        <v>326.07597299999998</v>
      </c>
    </row>
    <row r="5915" spans="1:10" x14ac:dyDescent="0.25">
      <c r="A5915" s="125">
        <v>931750</v>
      </c>
      <c r="B5915" s="125">
        <v>2004</v>
      </c>
      <c r="C5915" s="125">
        <v>41</v>
      </c>
      <c r="D5915" s="125">
        <v>2</v>
      </c>
      <c r="E5915" s="125">
        <v>1</v>
      </c>
      <c r="F5915" s="129">
        <v>26262.245254000001</v>
      </c>
      <c r="G5915" s="129">
        <v>0</v>
      </c>
      <c r="H5915" s="129">
        <v>35417.620799999997</v>
      </c>
      <c r="I5915" s="129">
        <v>26290.499919999998</v>
      </c>
      <c r="J5915" s="129">
        <v>26262.245254000001</v>
      </c>
    </row>
    <row r="5916" spans="1:10" hidden="1" x14ac:dyDescent="0.25">
      <c r="A5916" s="125">
        <v>931751</v>
      </c>
      <c r="B5916" s="125">
        <v>2004</v>
      </c>
      <c r="C5916" s="125">
        <v>41</v>
      </c>
      <c r="D5916" s="125">
        <v>2</v>
      </c>
      <c r="E5916" s="125">
        <v>2</v>
      </c>
      <c r="F5916" s="125">
        <v>24043.277735</v>
      </c>
      <c r="G5916" s="125">
        <v>0</v>
      </c>
      <c r="H5916" s="125">
        <v>26262.245254000001</v>
      </c>
      <c r="I5916" s="125">
        <v>24119.246040999999</v>
      </c>
      <c r="J5916" s="125">
        <v>24043.277735</v>
      </c>
    </row>
    <row r="5917" spans="1:10" hidden="1" x14ac:dyDescent="0.25">
      <c r="A5917" s="125">
        <v>931752</v>
      </c>
      <c r="B5917" s="125">
        <v>2004</v>
      </c>
      <c r="C5917" s="125">
        <v>41</v>
      </c>
      <c r="D5917" s="125">
        <v>2</v>
      </c>
      <c r="E5917" s="125">
        <v>3</v>
      </c>
      <c r="F5917" s="125">
        <v>20031.114979000002</v>
      </c>
      <c r="G5917" s="125">
        <v>942.12507400000004</v>
      </c>
      <c r="H5917" s="125">
        <v>24043.277735</v>
      </c>
      <c r="I5917" s="125">
        <v>21160.488733999999</v>
      </c>
      <c r="J5917" s="125">
        <v>20973.240053000001</v>
      </c>
    </row>
    <row r="5918" spans="1:10" hidden="1" x14ac:dyDescent="0.25">
      <c r="A5918" s="125">
        <v>931753</v>
      </c>
      <c r="B5918" s="125">
        <v>2004</v>
      </c>
      <c r="C5918" s="125">
        <v>41</v>
      </c>
      <c r="D5918" s="125">
        <v>2</v>
      </c>
      <c r="E5918" s="125">
        <v>4</v>
      </c>
      <c r="F5918" s="125">
        <v>26265.860946000001</v>
      </c>
      <c r="G5918" s="125">
        <v>0</v>
      </c>
      <c r="H5918" s="125">
        <v>35417.620799999997</v>
      </c>
      <c r="I5918" s="125">
        <v>26290.499919999998</v>
      </c>
      <c r="J5918" s="125">
        <v>26265.860946000001</v>
      </c>
    </row>
    <row r="5919" spans="1:10" x14ac:dyDescent="0.25">
      <c r="A5919" s="125">
        <v>931754</v>
      </c>
      <c r="B5919" s="125">
        <v>2004</v>
      </c>
      <c r="C5919" s="125">
        <v>41</v>
      </c>
      <c r="D5919" s="125">
        <v>3</v>
      </c>
      <c r="E5919" s="125">
        <v>1</v>
      </c>
      <c r="F5919" s="129">
        <v>63466.518033</v>
      </c>
      <c r="G5919" s="129">
        <v>0</v>
      </c>
      <c r="H5919" s="129">
        <v>78221.018700000001</v>
      </c>
      <c r="I5919" s="129">
        <v>63531.111387999998</v>
      </c>
      <c r="J5919" s="129">
        <v>63466.518033</v>
      </c>
    </row>
    <row r="5920" spans="1:10" hidden="1" x14ac:dyDescent="0.25">
      <c r="A5920" s="125">
        <v>931755</v>
      </c>
      <c r="B5920" s="125">
        <v>2004</v>
      </c>
      <c r="C5920" s="125">
        <v>41</v>
      </c>
      <c r="D5920" s="125">
        <v>3</v>
      </c>
      <c r="E5920" s="125">
        <v>2</v>
      </c>
      <c r="F5920" s="125">
        <v>59343.706139000002</v>
      </c>
      <c r="G5920" s="125">
        <v>0</v>
      </c>
      <c r="H5920" s="125">
        <v>63466.518033</v>
      </c>
      <c r="I5920" s="125">
        <v>59804.499942000002</v>
      </c>
      <c r="J5920" s="125">
        <v>59343.706139000002</v>
      </c>
    </row>
    <row r="5921" spans="1:10" hidden="1" x14ac:dyDescent="0.25">
      <c r="A5921" s="125">
        <v>931756</v>
      </c>
      <c r="B5921" s="125">
        <v>2004</v>
      </c>
      <c r="C5921" s="125">
        <v>41</v>
      </c>
      <c r="D5921" s="125">
        <v>3</v>
      </c>
      <c r="E5921" s="125">
        <v>3</v>
      </c>
      <c r="F5921" s="125">
        <v>46946.948060000002</v>
      </c>
      <c r="G5921" s="125">
        <v>5756.255486</v>
      </c>
      <c r="H5921" s="125">
        <v>59343.706139000002</v>
      </c>
      <c r="I5921" s="125">
        <v>54281.688005000004</v>
      </c>
      <c r="J5921" s="125">
        <v>52703.203545999997</v>
      </c>
    </row>
    <row r="5922" spans="1:10" hidden="1" x14ac:dyDescent="0.25">
      <c r="A5922" s="125">
        <v>931757</v>
      </c>
      <c r="B5922" s="125">
        <v>2004</v>
      </c>
      <c r="C5922" s="125">
        <v>41</v>
      </c>
      <c r="D5922" s="125">
        <v>3</v>
      </c>
      <c r="E5922" s="125">
        <v>4</v>
      </c>
      <c r="F5922" s="125">
        <v>16246.947552</v>
      </c>
      <c r="G5922" s="125">
        <v>0</v>
      </c>
      <c r="H5922" s="125">
        <v>20031.114979000002</v>
      </c>
      <c r="I5922" s="125">
        <v>16269.271586000001</v>
      </c>
      <c r="J5922" s="125">
        <v>16246.947552</v>
      </c>
    </row>
    <row r="5923" spans="1:10" x14ac:dyDescent="0.25">
      <c r="A5923" s="125">
        <v>931758</v>
      </c>
      <c r="B5923" s="125">
        <v>2004</v>
      </c>
      <c r="C5923" s="125">
        <v>41</v>
      </c>
      <c r="D5923" s="125">
        <v>4</v>
      </c>
      <c r="E5923" s="125">
        <v>1</v>
      </c>
      <c r="F5923" s="129">
        <v>10963.065672999999</v>
      </c>
      <c r="G5923" s="129">
        <v>0</v>
      </c>
      <c r="H5923" s="129">
        <v>12544.2876</v>
      </c>
      <c r="I5923" s="129">
        <v>11012.630084</v>
      </c>
      <c r="J5923" s="129">
        <v>10963.065672999999</v>
      </c>
    </row>
    <row r="5924" spans="1:10" hidden="1" x14ac:dyDescent="0.25">
      <c r="A5924" s="125">
        <v>931759</v>
      </c>
      <c r="B5924" s="125">
        <v>2004</v>
      </c>
      <c r="C5924" s="125">
        <v>41</v>
      </c>
      <c r="D5924" s="125">
        <v>4</v>
      </c>
      <c r="E5924" s="125">
        <v>2</v>
      </c>
      <c r="F5924" s="125">
        <v>9385.8789689999994</v>
      </c>
      <c r="G5924" s="125">
        <v>0</v>
      </c>
      <c r="H5924" s="125">
        <v>10963.065672999999</v>
      </c>
      <c r="I5924" s="125">
        <v>10562.913775999999</v>
      </c>
      <c r="J5924" s="125">
        <v>9385.8789689999994</v>
      </c>
    </row>
    <row r="5925" spans="1:10" hidden="1" x14ac:dyDescent="0.25">
      <c r="A5925" s="125">
        <v>931760</v>
      </c>
      <c r="B5925" s="125">
        <v>2004</v>
      </c>
      <c r="C5925" s="125">
        <v>41</v>
      </c>
      <c r="D5925" s="125">
        <v>4</v>
      </c>
      <c r="E5925" s="125">
        <v>3</v>
      </c>
      <c r="F5925" s="125">
        <v>2933.3064859999999</v>
      </c>
      <c r="G5925" s="125">
        <v>5370.1917350000003</v>
      </c>
      <c r="H5925" s="125">
        <v>9385.8789689999994</v>
      </c>
      <c r="I5925" s="125">
        <v>8876.2257410000002</v>
      </c>
      <c r="J5925" s="125">
        <v>8303.4982209999998</v>
      </c>
    </row>
    <row r="5926" spans="1:10" hidden="1" x14ac:dyDescent="0.25">
      <c r="A5926" s="125">
        <v>931761</v>
      </c>
      <c r="B5926" s="125">
        <v>2004</v>
      </c>
      <c r="C5926" s="125">
        <v>41</v>
      </c>
      <c r="D5926" s="125">
        <v>4</v>
      </c>
      <c r="E5926" s="125">
        <v>4</v>
      </c>
      <c r="F5926" s="125">
        <v>40974.019606000002</v>
      </c>
      <c r="G5926" s="125">
        <v>0</v>
      </c>
      <c r="H5926" s="125">
        <v>46946.948060000002</v>
      </c>
      <c r="I5926" s="125">
        <v>41214.725702000003</v>
      </c>
      <c r="J5926" s="125">
        <v>40974.019606000002</v>
      </c>
    </row>
    <row r="5927" spans="1:10" x14ac:dyDescent="0.25">
      <c r="A5927" s="125">
        <v>931762</v>
      </c>
      <c r="B5927" s="125">
        <v>2004</v>
      </c>
      <c r="C5927" s="125">
        <v>41</v>
      </c>
      <c r="D5927" s="125">
        <v>5</v>
      </c>
      <c r="E5927" s="125">
        <v>1</v>
      </c>
      <c r="F5927" s="129">
        <v>11882.037393000001</v>
      </c>
      <c r="G5927" s="129">
        <v>0</v>
      </c>
      <c r="H5927" s="129">
        <v>12635.1463</v>
      </c>
      <c r="I5927" s="129">
        <v>11882.091581000001</v>
      </c>
      <c r="J5927" s="129">
        <v>11882.037393000001</v>
      </c>
    </row>
    <row r="5928" spans="1:10" hidden="1" x14ac:dyDescent="0.25">
      <c r="A5928" s="125">
        <v>931763</v>
      </c>
      <c r="B5928" s="125">
        <v>2004</v>
      </c>
      <c r="C5928" s="125">
        <v>41</v>
      </c>
      <c r="D5928" s="125">
        <v>5</v>
      </c>
      <c r="E5928" s="125">
        <v>2</v>
      </c>
      <c r="F5928" s="125">
        <v>11420.926221</v>
      </c>
      <c r="G5928" s="125">
        <v>0</v>
      </c>
      <c r="H5928" s="125">
        <v>11882.037393000001</v>
      </c>
      <c r="I5928" s="125">
        <v>11675.289941999999</v>
      </c>
      <c r="J5928" s="125">
        <v>11420.926221</v>
      </c>
    </row>
    <row r="5929" spans="1:10" hidden="1" x14ac:dyDescent="0.25">
      <c r="A5929" s="125">
        <v>931764</v>
      </c>
      <c r="B5929" s="125">
        <v>2004</v>
      </c>
      <c r="C5929" s="125">
        <v>41</v>
      </c>
      <c r="D5929" s="125">
        <v>5</v>
      </c>
      <c r="E5929" s="125">
        <v>3</v>
      </c>
      <c r="F5929" s="125">
        <v>0</v>
      </c>
      <c r="G5929" s="125">
        <v>10265.499863999999</v>
      </c>
      <c r="H5929" s="125">
        <v>11420.926221</v>
      </c>
      <c r="I5929" s="125">
        <v>11123.98214</v>
      </c>
      <c r="J5929" s="125">
        <v>10265.499863999999</v>
      </c>
    </row>
    <row r="5930" spans="1:10" hidden="1" x14ac:dyDescent="0.25">
      <c r="A5930" s="125">
        <v>931765</v>
      </c>
      <c r="B5930" s="125">
        <v>2004</v>
      </c>
      <c r="C5930" s="125">
        <v>41</v>
      </c>
      <c r="D5930" s="125">
        <v>5</v>
      </c>
      <c r="E5930" s="125">
        <v>4</v>
      </c>
      <c r="F5930" s="125">
        <v>2758.4645559999999</v>
      </c>
      <c r="G5930" s="125">
        <v>0</v>
      </c>
      <c r="H5930" s="125">
        <v>2933.3064859999999</v>
      </c>
      <c r="I5930" s="125">
        <v>2758.4814190000002</v>
      </c>
      <c r="J5930" s="125">
        <v>2758.4645559999999</v>
      </c>
    </row>
    <row r="5931" spans="1:10" x14ac:dyDescent="0.25">
      <c r="A5931" s="125">
        <v>931766</v>
      </c>
      <c r="B5931" s="125">
        <v>2004</v>
      </c>
      <c r="C5931" s="125">
        <v>42</v>
      </c>
      <c r="D5931" s="125">
        <v>2</v>
      </c>
      <c r="E5931" s="125">
        <v>1</v>
      </c>
      <c r="F5931" s="129">
        <v>1096.957656</v>
      </c>
      <c r="G5931" s="129">
        <v>0</v>
      </c>
      <c r="H5931" s="129">
        <v>1479.3720000000001</v>
      </c>
      <c r="I5931" s="129">
        <v>1098.1378360000001</v>
      </c>
      <c r="J5931" s="129">
        <v>1096.957656</v>
      </c>
    </row>
    <row r="5932" spans="1:10" hidden="1" x14ac:dyDescent="0.25">
      <c r="A5932" s="125">
        <v>931767</v>
      </c>
      <c r="B5932" s="125">
        <v>2004</v>
      </c>
      <c r="C5932" s="125">
        <v>42</v>
      </c>
      <c r="D5932" s="125">
        <v>2</v>
      </c>
      <c r="E5932" s="125">
        <v>2</v>
      </c>
      <c r="F5932" s="125">
        <v>1004.2727619999999</v>
      </c>
      <c r="G5932" s="125">
        <v>0</v>
      </c>
      <c r="H5932" s="125">
        <v>1096.957656</v>
      </c>
      <c r="I5932" s="125">
        <v>1007.445911</v>
      </c>
      <c r="J5932" s="125">
        <v>1004.2727619999999</v>
      </c>
    </row>
    <row r="5933" spans="1:10" hidden="1" x14ac:dyDescent="0.25">
      <c r="A5933" s="125">
        <v>931768</v>
      </c>
      <c r="B5933" s="125">
        <v>2004</v>
      </c>
      <c r="C5933" s="125">
        <v>42</v>
      </c>
      <c r="D5933" s="125">
        <v>2</v>
      </c>
      <c r="E5933" s="125">
        <v>3</v>
      </c>
      <c r="F5933" s="125">
        <v>836.68721800000003</v>
      </c>
      <c r="G5933" s="125">
        <v>39.351979</v>
      </c>
      <c r="H5933" s="125">
        <v>1004.2727619999999</v>
      </c>
      <c r="I5933" s="125">
        <v>883.86045799999999</v>
      </c>
      <c r="J5933" s="125">
        <v>876.03919699999994</v>
      </c>
    </row>
    <row r="5934" spans="1:10" hidden="1" x14ac:dyDescent="0.25">
      <c r="A5934" s="125">
        <v>931769</v>
      </c>
      <c r="B5934" s="125">
        <v>2004</v>
      </c>
      <c r="C5934" s="125">
        <v>42</v>
      </c>
      <c r="D5934" s="125">
        <v>2</v>
      </c>
      <c r="E5934" s="125">
        <v>4</v>
      </c>
      <c r="F5934" s="125">
        <v>1097.1086809999999</v>
      </c>
      <c r="G5934" s="125">
        <v>0</v>
      </c>
      <c r="H5934" s="125">
        <v>1479.3720000000001</v>
      </c>
      <c r="I5934" s="125">
        <v>1098.1378360000001</v>
      </c>
      <c r="J5934" s="125">
        <v>1097.1086809999999</v>
      </c>
    </row>
    <row r="5935" spans="1:10" x14ac:dyDescent="0.25">
      <c r="A5935" s="125">
        <v>931770</v>
      </c>
      <c r="B5935" s="125">
        <v>2004</v>
      </c>
      <c r="C5935" s="125">
        <v>42</v>
      </c>
      <c r="D5935" s="125">
        <v>3</v>
      </c>
      <c r="E5935" s="125">
        <v>1</v>
      </c>
      <c r="F5935" s="129">
        <v>2646.901249</v>
      </c>
      <c r="G5935" s="129">
        <v>0</v>
      </c>
      <c r="H5935" s="129">
        <v>3262.2447000000002</v>
      </c>
      <c r="I5935" s="129">
        <v>2649.5951449999998</v>
      </c>
      <c r="J5935" s="129">
        <v>2646.901249</v>
      </c>
    </row>
    <row r="5936" spans="1:10" hidden="1" x14ac:dyDescent="0.25">
      <c r="A5936" s="125">
        <v>931771</v>
      </c>
      <c r="B5936" s="125">
        <v>2004</v>
      </c>
      <c r="C5936" s="125">
        <v>42</v>
      </c>
      <c r="D5936" s="125">
        <v>3</v>
      </c>
      <c r="E5936" s="125">
        <v>2</v>
      </c>
      <c r="F5936" s="125">
        <v>2474.9574229999998</v>
      </c>
      <c r="G5936" s="125">
        <v>0</v>
      </c>
      <c r="H5936" s="125">
        <v>2646.901249</v>
      </c>
      <c r="I5936" s="125">
        <v>2494.1750470000002</v>
      </c>
      <c r="J5936" s="125">
        <v>2474.9574229999998</v>
      </c>
    </row>
    <row r="5937" spans="1:10" hidden="1" x14ac:dyDescent="0.25">
      <c r="A5937" s="125">
        <v>931772</v>
      </c>
      <c r="B5937" s="125">
        <v>2004</v>
      </c>
      <c r="C5937" s="125">
        <v>42</v>
      </c>
      <c r="D5937" s="125">
        <v>3</v>
      </c>
      <c r="E5937" s="125">
        <v>3</v>
      </c>
      <c r="F5937" s="125">
        <v>1956.782467</v>
      </c>
      <c r="G5937" s="125">
        <v>239.924857</v>
      </c>
      <c r="H5937" s="125">
        <v>2474.9574229999998</v>
      </c>
      <c r="I5937" s="125">
        <v>2263.843554</v>
      </c>
      <c r="J5937" s="125">
        <v>2196.707324</v>
      </c>
    </row>
    <row r="5938" spans="1:10" hidden="1" x14ac:dyDescent="0.25">
      <c r="A5938" s="125">
        <v>931773</v>
      </c>
      <c r="B5938" s="125">
        <v>2004</v>
      </c>
      <c r="C5938" s="125">
        <v>42</v>
      </c>
      <c r="D5938" s="125">
        <v>3</v>
      </c>
      <c r="E5938" s="125">
        <v>4</v>
      </c>
      <c r="F5938" s="125">
        <v>678.62489800000003</v>
      </c>
      <c r="G5938" s="125">
        <v>0</v>
      </c>
      <c r="H5938" s="125">
        <v>836.68721800000003</v>
      </c>
      <c r="I5938" s="125">
        <v>679.55735900000002</v>
      </c>
      <c r="J5938" s="125">
        <v>678.62489800000003</v>
      </c>
    </row>
    <row r="5939" spans="1:10" x14ac:dyDescent="0.25">
      <c r="A5939" s="125">
        <v>931774</v>
      </c>
      <c r="B5939" s="125">
        <v>2004</v>
      </c>
      <c r="C5939" s="125">
        <v>42</v>
      </c>
      <c r="D5939" s="125">
        <v>4</v>
      </c>
      <c r="E5939" s="125">
        <v>1</v>
      </c>
      <c r="F5939" s="129">
        <v>456.96093400000001</v>
      </c>
      <c r="G5939" s="129">
        <v>0</v>
      </c>
      <c r="H5939" s="129">
        <v>522.86919999999998</v>
      </c>
      <c r="I5939" s="129">
        <v>459.02687100000003</v>
      </c>
      <c r="J5939" s="129">
        <v>456.96093400000001</v>
      </c>
    </row>
    <row r="5940" spans="1:10" hidden="1" x14ac:dyDescent="0.25">
      <c r="A5940" s="125">
        <v>931775</v>
      </c>
      <c r="B5940" s="125">
        <v>2004</v>
      </c>
      <c r="C5940" s="125">
        <v>42</v>
      </c>
      <c r="D5940" s="125">
        <v>4</v>
      </c>
      <c r="E5940" s="125">
        <v>2</v>
      </c>
      <c r="F5940" s="125">
        <v>391.22086400000001</v>
      </c>
      <c r="G5940" s="125">
        <v>0</v>
      </c>
      <c r="H5940" s="125">
        <v>456.96093400000001</v>
      </c>
      <c r="I5940" s="125">
        <v>440.28185999999999</v>
      </c>
      <c r="J5940" s="125">
        <v>391.22086400000001</v>
      </c>
    </row>
    <row r="5941" spans="1:10" hidden="1" x14ac:dyDescent="0.25">
      <c r="A5941" s="125">
        <v>931776</v>
      </c>
      <c r="B5941" s="125">
        <v>2004</v>
      </c>
      <c r="C5941" s="125">
        <v>42</v>
      </c>
      <c r="D5941" s="125">
        <v>4</v>
      </c>
      <c r="E5941" s="125">
        <v>3</v>
      </c>
      <c r="F5941" s="125">
        <v>122.26566099999999</v>
      </c>
      <c r="G5941" s="125">
        <v>223.839563</v>
      </c>
      <c r="H5941" s="125">
        <v>391.22086400000001</v>
      </c>
      <c r="I5941" s="125">
        <v>369.97757100000001</v>
      </c>
      <c r="J5941" s="125">
        <v>346.10522400000002</v>
      </c>
    </row>
    <row r="5942" spans="1:10" hidden="1" x14ac:dyDescent="0.25">
      <c r="A5942" s="125">
        <v>931777</v>
      </c>
      <c r="B5942" s="125">
        <v>2004</v>
      </c>
      <c r="C5942" s="125">
        <v>42</v>
      </c>
      <c r="D5942" s="125">
        <v>4</v>
      </c>
      <c r="E5942" s="125">
        <v>4</v>
      </c>
      <c r="F5942" s="125">
        <v>1707.8265249999999</v>
      </c>
      <c r="G5942" s="125">
        <v>0</v>
      </c>
      <c r="H5942" s="125">
        <v>1956.782467</v>
      </c>
      <c r="I5942" s="125">
        <v>1717.859328</v>
      </c>
      <c r="J5942" s="125">
        <v>1707.8265249999999</v>
      </c>
    </row>
    <row r="5943" spans="1:10" x14ac:dyDescent="0.25">
      <c r="A5943" s="125">
        <v>931778</v>
      </c>
      <c r="B5943" s="125">
        <v>2004</v>
      </c>
      <c r="C5943" s="125">
        <v>42</v>
      </c>
      <c r="D5943" s="125">
        <v>5</v>
      </c>
      <c r="E5943" s="125">
        <v>1</v>
      </c>
      <c r="F5943" s="129">
        <v>494.962424</v>
      </c>
      <c r="G5943" s="129">
        <v>0</v>
      </c>
      <c r="H5943" s="129">
        <v>526.33420000000001</v>
      </c>
      <c r="I5943" s="129">
        <v>494.96468199999998</v>
      </c>
      <c r="J5943" s="129">
        <v>494.962424</v>
      </c>
    </row>
    <row r="5944" spans="1:10" hidden="1" x14ac:dyDescent="0.25">
      <c r="A5944" s="125">
        <v>931779</v>
      </c>
      <c r="B5944" s="125">
        <v>2004</v>
      </c>
      <c r="C5944" s="125">
        <v>42</v>
      </c>
      <c r="D5944" s="125">
        <v>5</v>
      </c>
      <c r="E5944" s="125">
        <v>2</v>
      </c>
      <c r="F5944" s="125">
        <v>475.754212</v>
      </c>
      <c r="G5944" s="125">
        <v>0</v>
      </c>
      <c r="H5944" s="125">
        <v>494.962424</v>
      </c>
      <c r="I5944" s="125">
        <v>486.350078</v>
      </c>
      <c r="J5944" s="125">
        <v>475.754212</v>
      </c>
    </row>
    <row r="5945" spans="1:10" hidden="1" x14ac:dyDescent="0.25">
      <c r="A5945" s="125">
        <v>931780</v>
      </c>
      <c r="B5945" s="125">
        <v>2004</v>
      </c>
      <c r="C5945" s="125">
        <v>42</v>
      </c>
      <c r="D5945" s="125">
        <v>5</v>
      </c>
      <c r="E5945" s="125">
        <v>3</v>
      </c>
      <c r="F5945" s="125">
        <v>0</v>
      </c>
      <c r="G5945" s="125">
        <v>427.623356</v>
      </c>
      <c r="H5945" s="125">
        <v>475.754212</v>
      </c>
      <c r="I5945" s="125">
        <v>463.38460199999997</v>
      </c>
      <c r="J5945" s="125">
        <v>427.623356</v>
      </c>
    </row>
    <row r="5946" spans="1:10" hidden="1" x14ac:dyDescent="0.25">
      <c r="A5946" s="125">
        <v>931781</v>
      </c>
      <c r="B5946" s="125">
        <v>2004</v>
      </c>
      <c r="C5946" s="125">
        <v>42</v>
      </c>
      <c r="D5946" s="125">
        <v>5</v>
      </c>
      <c r="E5946" s="125">
        <v>4</v>
      </c>
      <c r="F5946" s="125">
        <v>114.977925</v>
      </c>
      <c r="G5946" s="125">
        <v>0</v>
      </c>
      <c r="H5946" s="125">
        <v>122.26566099999999</v>
      </c>
      <c r="I5946" s="125">
        <v>114.978628</v>
      </c>
      <c r="J5946" s="125">
        <v>114.977925</v>
      </c>
    </row>
    <row r="5947" spans="1:10" x14ac:dyDescent="0.25">
      <c r="A5947" s="125">
        <v>931782</v>
      </c>
      <c r="B5947" s="125">
        <v>2004</v>
      </c>
      <c r="C5947" s="125">
        <v>43</v>
      </c>
      <c r="D5947" s="125">
        <v>2</v>
      </c>
      <c r="E5947" s="125">
        <v>1</v>
      </c>
      <c r="F5947" s="129">
        <v>247511.88191600001</v>
      </c>
      <c r="G5947" s="129">
        <v>0</v>
      </c>
      <c r="H5947" s="129">
        <v>333989.53759999998</v>
      </c>
      <c r="I5947" s="129">
        <v>247920.43376000001</v>
      </c>
      <c r="J5947" s="129">
        <v>247511.88191600001</v>
      </c>
    </row>
    <row r="5948" spans="1:10" hidden="1" x14ac:dyDescent="0.25">
      <c r="A5948" s="125">
        <v>931783</v>
      </c>
      <c r="B5948" s="125">
        <v>2004</v>
      </c>
      <c r="C5948" s="125">
        <v>43</v>
      </c>
      <c r="D5948" s="125">
        <v>2</v>
      </c>
      <c r="E5948" s="125">
        <v>2</v>
      </c>
      <c r="F5948" s="125">
        <v>225993.753761</v>
      </c>
      <c r="G5948" s="125">
        <v>0</v>
      </c>
      <c r="H5948" s="125">
        <v>247511.88191600001</v>
      </c>
      <c r="I5948" s="125">
        <v>227314.91235200001</v>
      </c>
      <c r="J5948" s="125">
        <v>225993.753761</v>
      </c>
    </row>
    <row r="5949" spans="1:10" hidden="1" x14ac:dyDescent="0.25">
      <c r="A5949" s="125">
        <v>931784</v>
      </c>
      <c r="B5949" s="125">
        <v>2004</v>
      </c>
      <c r="C5949" s="125">
        <v>43</v>
      </c>
      <c r="D5949" s="125">
        <v>2</v>
      </c>
      <c r="E5949" s="125">
        <v>3</v>
      </c>
      <c r="F5949" s="125">
        <v>187242.06911899999</v>
      </c>
      <c r="G5949" s="125">
        <v>6291.3555390000001</v>
      </c>
      <c r="H5949" s="125">
        <v>225993.753761</v>
      </c>
      <c r="I5949" s="125">
        <v>198897.10268499999</v>
      </c>
      <c r="J5949" s="125">
        <v>193533.424658</v>
      </c>
    </row>
    <row r="5950" spans="1:10" hidden="1" x14ac:dyDescent="0.25">
      <c r="A5950" s="125">
        <v>931785</v>
      </c>
      <c r="B5950" s="125">
        <v>2004</v>
      </c>
      <c r="C5950" s="125">
        <v>43</v>
      </c>
      <c r="D5950" s="125">
        <v>2</v>
      </c>
      <c r="E5950" s="125">
        <v>4</v>
      </c>
      <c r="F5950" s="125">
        <v>247377.46854599999</v>
      </c>
      <c r="G5950" s="125">
        <v>0</v>
      </c>
      <c r="H5950" s="125">
        <v>333989.53759999998</v>
      </c>
      <c r="I5950" s="125">
        <v>247920.43376000001</v>
      </c>
      <c r="J5950" s="125">
        <v>247377.46854599999</v>
      </c>
    </row>
    <row r="5951" spans="1:10" x14ac:dyDescent="0.25">
      <c r="A5951" s="125">
        <v>931786</v>
      </c>
      <c r="B5951" s="125">
        <v>2004</v>
      </c>
      <c r="C5951" s="125">
        <v>43</v>
      </c>
      <c r="D5951" s="125">
        <v>3</v>
      </c>
      <c r="E5951" s="125">
        <v>1</v>
      </c>
      <c r="F5951" s="129">
        <v>328935.93462299998</v>
      </c>
      <c r="G5951" s="129">
        <v>0</v>
      </c>
      <c r="H5951" s="129">
        <v>414413.89510000002</v>
      </c>
      <c r="I5951" s="129">
        <v>336586.9656</v>
      </c>
      <c r="J5951" s="129">
        <v>328935.93462299998</v>
      </c>
    </row>
    <row r="5952" spans="1:10" hidden="1" x14ac:dyDescent="0.25">
      <c r="A5952" s="125">
        <v>931787</v>
      </c>
      <c r="B5952" s="125">
        <v>2004</v>
      </c>
      <c r="C5952" s="125">
        <v>43</v>
      </c>
      <c r="D5952" s="125">
        <v>3</v>
      </c>
      <c r="E5952" s="125">
        <v>2</v>
      </c>
      <c r="F5952" s="125">
        <v>267203.99617699999</v>
      </c>
      <c r="G5952" s="125">
        <v>0</v>
      </c>
      <c r="H5952" s="125">
        <v>328935.93462299998</v>
      </c>
      <c r="I5952" s="125">
        <v>309956.33119599998</v>
      </c>
      <c r="J5952" s="125">
        <v>267203.99617699999</v>
      </c>
    </row>
    <row r="5953" spans="1:10" hidden="1" x14ac:dyDescent="0.25">
      <c r="A5953" s="125">
        <v>931788</v>
      </c>
      <c r="B5953" s="125">
        <v>2004</v>
      </c>
      <c r="C5953" s="125">
        <v>43</v>
      </c>
      <c r="D5953" s="125">
        <v>3</v>
      </c>
      <c r="E5953" s="125">
        <v>3</v>
      </c>
      <c r="F5953" s="125">
        <v>82848.746906999993</v>
      </c>
      <c r="G5953" s="125">
        <v>121151.227157</v>
      </c>
      <c r="H5953" s="125">
        <v>267203.99617699999</v>
      </c>
      <c r="I5953" s="125">
        <v>244411.495303</v>
      </c>
      <c r="J5953" s="125">
        <v>203999.97406400001</v>
      </c>
    </row>
    <row r="5954" spans="1:10" hidden="1" x14ac:dyDescent="0.25">
      <c r="A5954" s="125">
        <v>931789</v>
      </c>
      <c r="B5954" s="125">
        <v>2004</v>
      </c>
      <c r="C5954" s="125">
        <v>43</v>
      </c>
      <c r="D5954" s="125">
        <v>3</v>
      </c>
      <c r="E5954" s="125">
        <v>4</v>
      </c>
      <c r="F5954" s="125">
        <v>145993.9786</v>
      </c>
      <c r="G5954" s="125">
        <v>0</v>
      </c>
      <c r="H5954" s="125">
        <v>187242.06911899999</v>
      </c>
      <c r="I5954" s="125">
        <v>152078.008539</v>
      </c>
      <c r="J5954" s="125">
        <v>145993.9786</v>
      </c>
    </row>
    <row r="5955" spans="1:10" x14ac:dyDescent="0.25">
      <c r="A5955" s="125">
        <v>931790</v>
      </c>
      <c r="B5955" s="125">
        <v>2004</v>
      </c>
      <c r="C5955" s="125">
        <v>43</v>
      </c>
      <c r="D5955" s="125">
        <v>4</v>
      </c>
      <c r="E5955" s="125">
        <v>1</v>
      </c>
      <c r="F5955" s="129">
        <v>63155.520658000001</v>
      </c>
      <c r="G5955" s="129">
        <v>0</v>
      </c>
      <c r="H5955" s="129">
        <v>72529.135399999999</v>
      </c>
      <c r="I5955" s="129">
        <v>63673.327967999998</v>
      </c>
      <c r="J5955" s="129">
        <v>63155.520658000001</v>
      </c>
    </row>
    <row r="5956" spans="1:10" hidden="1" x14ac:dyDescent="0.25">
      <c r="A5956" s="125">
        <v>931791</v>
      </c>
      <c r="B5956" s="125">
        <v>2004</v>
      </c>
      <c r="C5956" s="125">
        <v>43</v>
      </c>
      <c r="D5956" s="125">
        <v>4</v>
      </c>
      <c r="E5956" s="125">
        <v>2</v>
      </c>
      <c r="F5956" s="125">
        <v>55544.732806</v>
      </c>
      <c r="G5956" s="125">
        <v>0</v>
      </c>
      <c r="H5956" s="125">
        <v>63155.520658000001</v>
      </c>
      <c r="I5956" s="125">
        <v>60850.344153999999</v>
      </c>
      <c r="J5956" s="125">
        <v>55544.732806</v>
      </c>
    </row>
    <row r="5957" spans="1:10" hidden="1" x14ac:dyDescent="0.25">
      <c r="A5957" s="125">
        <v>931792</v>
      </c>
      <c r="B5957" s="125">
        <v>2004</v>
      </c>
      <c r="C5957" s="125">
        <v>43</v>
      </c>
      <c r="D5957" s="125">
        <v>4</v>
      </c>
      <c r="E5957" s="125">
        <v>3</v>
      </c>
      <c r="F5957" s="125">
        <v>2108.776523</v>
      </c>
      <c r="G5957" s="125">
        <v>45431.760590999998</v>
      </c>
      <c r="H5957" s="125">
        <v>55544.732806</v>
      </c>
      <c r="I5957" s="125">
        <v>52528.653814999998</v>
      </c>
      <c r="J5957" s="125">
        <v>47540.537113999999</v>
      </c>
    </row>
    <row r="5958" spans="1:10" hidden="1" x14ac:dyDescent="0.25">
      <c r="A5958" s="125">
        <v>931793</v>
      </c>
      <c r="B5958" s="125">
        <v>2004</v>
      </c>
      <c r="C5958" s="125">
        <v>43</v>
      </c>
      <c r="D5958" s="125">
        <v>4</v>
      </c>
      <c r="E5958" s="125">
        <v>4</v>
      </c>
      <c r="F5958" s="125">
        <v>71619.857755000005</v>
      </c>
      <c r="G5958" s="125">
        <v>0</v>
      </c>
      <c r="H5958" s="125">
        <v>82848.746906999993</v>
      </c>
      <c r="I5958" s="125">
        <v>72732.914908999999</v>
      </c>
      <c r="J5958" s="125">
        <v>71619.857755000005</v>
      </c>
    </row>
    <row r="5959" spans="1:10" x14ac:dyDescent="0.25">
      <c r="A5959" s="125">
        <v>931794</v>
      </c>
      <c r="B5959" s="125">
        <v>2004</v>
      </c>
      <c r="C5959" s="125">
        <v>43</v>
      </c>
      <c r="D5959" s="125">
        <v>5</v>
      </c>
      <c r="E5959" s="125">
        <v>1</v>
      </c>
      <c r="F5959" s="129">
        <v>1811.1359640000001</v>
      </c>
      <c r="G5959" s="129">
        <v>0</v>
      </c>
      <c r="H5959" s="129">
        <v>1930.55765</v>
      </c>
      <c r="I5959" s="129">
        <v>1815.496414</v>
      </c>
      <c r="J5959" s="129">
        <v>1811.1359640000001</v>
      </c>
    </row>
    <row r="5960" spans="1:10" hidden="1" x14ac:dyDescent="0.25">
      <c r="A5960" s="125">
        <v>931795</v>
      </c>
      <c r="B5960" s="125">
        <v>2004</v>
      </c>
      <c r="C5960" s="125">
        <v>43</v>
      </c>
      <c r="D5960" s="125">
        <v>5</v>
      </c>
      <c r="E5960" s="125">
        <v>2</v>
      </c>
      <c r="F5960" s="125">
        <v>1729.1076909999999</v>
      </c>
      <c r="G5960" s="125">
        <v>0</v>
      </c>
      <c r="H5960" s="125">
        <v>1811.1359640000001</v>
      </c>
      <c r="I5960" s="125">
        <v>1779.6221989999999</v>
      </c>
      <c r="J5960" s="125">
        <v>1729.1076909999999</v>
      </c>
    </row>
    <row r="5961" spans="1:10" hidden="1" x14ac:dyDescent="0.25">
      <c r="A5961" s="125">
        <v>931796</v>
      </c>
      <c r="B5961" s="125">
        <v>2004</v>
      </c>
      <c r="C5961" s="125">
        <v>43</v>
      </c>
      <c r="D5961" s="125">
        <v>5</v>
      </c>
      <c r="E5961" s="125">
        <v>3</v>
      </c>
      <c r="F5961" s="125">
        <v>0</v>
      </c>
      <c r="G5961" s="125">
        <v>1626.861905</v>
      </c>
      <c r="H5961" s="125">
        <v>1729.1076909999999</v>
      </c>
      <c r="I5961" s="125">
        <v>1684.150891</v>
      </c>
      <c r="J5961" s="125">
        <v>1626.861905</v>
      </c>
    </row>
    <row r="5962" spans="1:10" hidden="1" x14ac:dyDescent="0.25">
      <c r="A5962" s="125">
        <v>931797</v>
      </c>
      <c r="B5962" s="125">
        <v>2004</v>
      </c>
      <c r="C5962" s="125">
        <v>43</v>
      </c>
      <c r="D5962" s="125">
        <v>5</v>
      </c>
      <c r="E5962" s="125">
        <v>4</v>
      </c>
      <c r="F5962" s="125">
        <v>1945.064811</v>
      </c>
      <c r="G5962" s="125">
        <v>0</v>
      </c>
      <c r="H5962" s="125">
        <v>2108.776523</v>
      </c>
      <c r="I5962" s="125">
        <v>1983.0934420000001</v>
      </c>
      <c r="J5962" s="125">
        <v>1945.064811</v>
      </c>
    </row>
    <row r="5963" spans="1:10" x14ac:dyDescent="0.25">
      <c r="A5963" s="125">
        <v>931798</v>
      </c>
      <c r="B5963" s="125">
        <v>2004</v>
      </c>
      <c r="C5963" s="125">
        <v>44</v>
      </c>
      <c r="D5963" s="125">
        <v>2</v>
      </c>
      <c r="E5963" s="125">
        <v>1</v>
      </c>
      <c r="F5963" s="129">
        <v>10305.106218999999</v>
      </c>
      <c r="G5963" s="129">
        <v>0</v>
      </c>
      <c r="H5963" s="129">
        <v>13905.5856</v>
      </c>
      <c r="I5963" s="129">
        <v>10322.116190999999</v>
      </c>
      <c r="J5963" s="129">
        <v>10305.106218999999</v>
      </c>
    </row>
    <row r="5964" spans="1:10" hidden="1" x14ac:dyDescent="0.25">
      <c r="A5964" s="125">
        <v>931799</v>
      </c>
      <c r="B5964" s="125">
        <v>2004</v>
      </c>
      <c r="C5964" s="125">
        <v>44</v>
      </c>
      <c r="D5964" s="125">
        <v>2</v>
      </c>
      <c r="E5964" s="125">
        <v>2</v>
      </c>
      <c r="F5964" s="125">
        <v>9409.2033859999992</v>
      </c>
      <c r="G5964" s="125">
        <v>0</v>
      </c>
      <c r="H5964" s="125">
        <v>10305.106218999999</v>
      </c>
      <c r="I5964" s="125">
        <v>9464.2095520000003</v>
      </c>
      <c r="J5964" s="125">
        <v>9409.2033859999992</v>
      </c>
    </row>
    <row r="5965" spans="1:10" hidden="1" x14ac:dyDescent="0.25">
      <c r="A5965" s="125">
        <v>931800</v>
      </c>
      <c r="B5965" s="125">
        <v>2004</v>
      </c>
      <c r="C5965" s="125">
        <v>44</v>
      </c>
      <c r="D5965" s="125">
        <v>2</v>
      </c>
      <c r="E5965" s="125">
        <v>3</v>
      </c>
      <c r="F5965" s="125">
        <v>7784.938948</v>
      </c>
      <c r="G5965" s="125">
        <v>261.57486399999999</v>
      </c>
      <c r="H5965" s="125">
        <v>9409.2033859999992</v>
      </c>
      <c r="I5965" s="125">
        <v>8281.0398999999998</v>
      </c>
      <c r="J5965" s="125">
        <v>8046.5138120000001</v>
      </c>
    </row>
    <row r="5966" spans="1:10" hidden="1" x14ac:dyDescent="0.25">
      <c r="A5966" s="125">
        <v>931801</v>
      </c>
      <c r="B5966" s="125">
        <v>2004</v>
      </c>
      <c r="C5966" s="125">
        <v>44</v>
      </c>
      <c r="D5966" s="125">
        <v>2</v>
      </c>
      <c r="E5966" s="125">
        <v>4</v>
      </c>
      <c r="F5966" s="125">
        <v>10299.509946</v>
      </c>
      <c r="G5966" s="125">
        <v>0</v>
      </c>
      <c r="H5966" s="125">
        <v>13905.5856</v>
      </c>
      <c r="I5966" s="125">
        <v>10322.116190999999</v>
      </c>
      <c r="J5966" s="125">
        <v>10299.509946</v>
      </c>
    </row>
    <row r="5967" spans="1:10" x14ac:dyDescent="0.25">
      <c r="A5967" s="125">
        <v>931802</v>
      </c>
      <c r="B5967" s="125">
        <v>2004</v>
      </c>
      <c r="C5967" s="125">
        <v>44</v>
      </c>
      <c r="D5967" s="125">
        <v>3</v>
      </c>
      <c r="E5967" s="125">
        <v>1</v>
      </c>
      <c r="F5967" s="129">
        <v>13776.476435</v>
      </c>
      <c r="G5967" s="129">
        <v>0</v>
      </c>
      <c r="H5967" s="129">
        <v>17356.459599999998</v>
      </c>
      <c r="I5967" s="129">
        <v>14096.916487</v>
      </c>
      <c r="J5967" s="129">
        <v>13776.476435</v>
      </c>
    </row>
    <row r="5968" spans="1:10" hidden="1" x14ac:dyDescent="0.25">
      <c r="A5968" s="125">
        <v>931803</v>
      </c>
      <c r="B5968" s="125">
        <v>2004</v>
      </c>
      <c r="C5968" s="125">
        <v>44</v>
      </c>
      <c r="D5968" s="125">
        <v>3</v>
      </c>
      <c r="E5968" s="125">
        <v>2</v>
      </c>
      <c r="F5968" s="125">
        <v>11191.022838000001</v>
      </c>
      <c r="G5968" s="125">
        <v>0</v>
      </c>
      <c r="H5968" s="125">
        <v>13776.476435</v>
      </c>
      <c r="I5968" s="125">
        <v>12981.573745</v>
      </c>
      <c r="J5968" s="125">
        <v>11191.022838000001</v>
      </c>
    </row>
    <row r="5969" spans="1:10" hidden="1" x14ac:dyDescent="0.25">
      <c r="A5969" s="125">
        <v>931804</v>
      </c>
      <c r="B5969" s="125">
        <v>2004</v>
      </c>
      <c r="C5969" s="125">
        <v>44</v>
      </c>
      <c r="D5969" s="125">
        <v>3</v>
      </c>
      <c r="E5969" s="125">
        <v>3</v>
      </c>
      <c r="F5969" s="125">
        <v>3451.7869230000001</v>
      </c>
      <c r="G5969" s="125">
        <v>5047.6107030000003</v>
      </c>
      <c r="H5969" s="125">
        <v>11191.022838000001</v>
      </c>
      <c r="I5969" s="125">
        <v>10236.42859</v>
      </c>
      <c r="J5969" s="125">
        <v>8499.3976270000003</v>
      </c>
    </row>
    <row r="5970" spans="1:10" hidden="1" x14ac:dyDescent="0.25">
      <c r="A5970" s="125">
        <v>931805</v>
      </c>
      <c r="B5970" s="125">
        <v>2004</v>
      </c>
      <c r="C5970" s="125">
        <v>44</v>
      </c>
      <c r="D5970" s="125">
        <v>3</v>
      </c>
      <c r="E5970" s="125">
        <v>4</v>
      </c>
      <c r="F5970" s="125">
        <v>6069.9724990000004</v>
      </c>
      <c r="G5970" s="125">
        <v>0</v>
      </c>
      <c r="H5970" s="125">
        <v>7784.938948</v>
      </c>
      <c r="I5970" s="125">
        <v>6322.9274130000003</v>
      </c>
      <c r="J5970" s="125">
        <v>6069.9724990000004</v>
      </c>
    </row>
    <row r="5971" spans="1:10" x14ac:dyDescent="0.25">
      <c r="A5971" s="125">
        <v>931806</v>
      </c>
      <c r="B5971" s="125">
        <v>2004</v>
      </c>
      <c r="C5971" s="125">
        <v>44</v>
      </c>
      <c r="D5971" s="125">
        <v>4</v>
      </c>
      <c r="E5971" s="125">
        <v>1</v>
      </c>
      <c r="F5971" s="129">
        <v>2641.5440979999998</v>
      </c>
      <c r="G5971" s="129">
        <v>0</v>
      </c>
      <c r="H5971" s="129">
        <v>3033.6051000000002</v>
      </c>
      <c r="I5971" s="129">
        <v>2663.2019169999999</v>
      </c>
      <c r="J5971" s="129">
        <v>2641.5440979999998</v>
      </c>
    </row>
    <row r="5972" spans="1:10" hidden="1" x14ac:dyDescent="0.25">
      <c r="A5972" s="125">
        <v>931807</v>
      </c>
      <c r="B5972" s="125">
        <v>2004</v>
      </c>
      <c r="C5972" s="125">
        <v>44</v>
      </c>
      <c r="D5972" s="125">
        <v>4</v>
      </c>
      <c r="E5972" s="125">
        <v>2</v>
      </c>
      <c r="F5972" s="125">
        <v>2323.21513</v>
      </c>
      <c r="G5972" s="125">
        <v>0</v>
      </c>
      <c r="H5972" s="125">
        <v>2641.5440979999998</v>
      </c>
      <c r="I5972" s="125">
        <v>2545.127739</v>
      </c>
      <c r="J5972" s="125">
        <v>2323.21513</v>
      </c>
    </row>
    <row r="5973" spans="1:10" hidden="1" x14ac:dyDescent="0.25">
      <c r="A5973" s="125">
        <v>931808</v>
      </c>
      <c r="B5973" s="125">
        <v>2004</v>
      </c>
      <c r="C5973" s="125">
        <v>44</v>
      </c>
      <c r="D5973" s="125">
        <v>4</v>
      </c>
      <c r="E5973" s="125">
        <v>3</v>
      </c>
      <c r="F5973" s="125">
        <v>87.880420999999998</v>
      </c>
      <c r="G5973" s="125">
        <v>1893.3074300000001</v>
      </c>
      <c r="H5973" s="125">
        <v>2323.21513</v>
      </c>
      <c r="I5973" s="125">
        <v>2197.0645479999998</v>
      </c>
      <c r="J5973" s="125">
        <v>1981.187852</v>
      </c>
    </row>
    <row r="5974" spans="1:10" hidden="1" x14ac:dyDescent="0.25">
      <c r="A5974" s="125">
        <v>931809</v>
      </c>
      <c r="B5974" s="125">
        <v>2004</v>
      </c>
      <c r="C5974" s="125">
        <v>44</v>
      </c>
      <c r="D5974" s="125">
        <v>4</v>
      </c>
      <c r="E5974" s="125">
        <v>4</v>
      </c>
      <c r="F5974" s="125">
        <v>2983.9496389999999</v>
      </c>
      <c r="G5974" s="125">
        <v>0</v>
      </c>
      <c r="H5974" s="125">
        <v>3451.7869230000001</v>
      </c>
      <c r="I5974" s="125">
        <v>3030.3237399999998</v>
      </c>
      <c r="J5974" s="125">
        <v>2983.9496389999999</v>
      </c>
    </row>
    <row r="5975" spans="1:10" x14ac:dyDescent="0.25">
      <c r="A5975" s="125">
        <v>931810</v>
      </c>
      <c r="B5975" s="125">
        <v>2004</v>
      </c>
      <c r="C5975" s="125">
        <v>44</v>
      </c>
      <c r="D5975" s="125">
        <v>5</v>
      </c>
      <c r="E5975" s="125">
        <v>1</v>
      </c>
      <c r="F5975" s="129">
        <v>75.461933000000002</v>
      </c>
      <c r="G5975" s="129">
        <v>0</v>
      </c>
      <c r="H5975" s="129">
        <v>80.437700000000007</v>
      </c>
      <c r="I5975" s="129">
        <v>75.643613000000002</v>
      </c>
      <c r="J5975" s="129">
        <v>75.461933000000002</v>
      </c>
    </row>
    <row r="5976" spans="1:10" hidden="1" x14ac:dyDescent="0.25">
      <c r="A5976" s="125">
        <v>931811</v>
      </c>
      <c r="B5976" s="125">
        <v>2004</v>
      </c>
      <c r="C5976" s="125">
        <v>44</v>
      </c>
      <c r="D5976" s="125">
        <v>5</v>
      </c>
      <c r="E5976" s="125">
        <v>2</v>
      </c>
      <c r="F5976" s="125">
        <v>72.044180999999995</v>
      </c>
      <c r="G5976" s="125">
        <v>0</v>
      </c>
      <c r="H5976" s="125">
        <v>75.461933000000002</v>
      </c>
      <c r="I5976" s="125">
        <v>74.148894999999996</v>
      </c>
      <c r="J5976" s="125">
        <v>72.044180999999995</v>
      </c>
    </row>
    <row r="5977" spans="1:10" hidden="1" x14ac:dyDescent="0.25">
      <c r="A5977" s="125">
        <v>931812</v>
      </c>
      <c r="B5977" s="125">
        <v>2004</v>
      </c>
      <c r="C5977" s="125">
        <v>44</v>
      </c>
      <c r="D5977" s="125">
        <v>5</v>
      </c>
      <c r="E5977" s="125">
        <v>3</v>
      </c>
      <c r="F5977" s="125">
        <v>0</v>
      </c>
      <c r="G5977" s="125">
        <v>67.784057000000004</v>
      </c>
      <c r="H5977" s="125">
        <v>72.044180999999995</v>
      </c>
      <c r="I5977" s="125">
        <v>70.171032999999994</v>
      </c>
      <c r="J5977" s="125">
        <v>67.784057000000004</v>
      </c>
    </row>
    <row r="5978" spans="1:10" hidden="1" x14ac:dyDescent="0.25">
      <c r="A5978" s="125">
        <v>931813</v>
      </c>
      <c r="B5978" s="125">
        <v>2004</v>
      </c>
      <c r="C5978" s="125">
        <v>44</v>
      </c>
      <c r="D5978" s="125">
        <v>5</v>
      </c>
      <c r="E5978" s="125">
        <v>4</v>
      </c>
      <c r="F5978" s="125">
        <v>81.057956000000004</v>
      </c>
      <c r="G5978" s="125">
        <v>0</v>
      </c>
      <c r="H5978" s="125">
        <v>87.880420999999998</v>
      </c>
      <c r="I5978" s="125">
        <v>82.642747999999997</v>
      </c>
      <c r="J5978" s="125">
        <v>81.057956000000004</v>
      </c>
    </row>
    <row r="5979" spans="1:10" x14ac:dyDescent="0.25">
      <c r="A5979" s="125">
        <v>931814</v>
      </c>
      <c r="B5979" s="125">
        <v>2004</v>
      </c>
      <c r="C5979" s="125">
        <v>45</v>
      </c>
      <c r="D5979" s="125">
        <v>2</v>
      </c>
      <c r="E5979" s="125">
        <v>1</v>
      </c>
      <c r="F5979" s="129">
        <v>294514.14019599999</v>
      </c>
      <c r="G5979" s="129">
        <v>0</v>
      </c>
      <c r="H5979" s="129">
        <v>397465.78739999997</v>
      </c>
      <c r="I5979" s="129">
        <v>295038.85398700001</v>
      </c>
      <c r="J5979" s="129">
        <v>294514.14019599999</v>
      </c>
    </row>
    <row r="5980" spans="1:10" hidden="1" x14ac:dyDescent="0.25">
      <c r="A5980" s="125">
        <v>931815</v>
      </c>
      <c r="B5980" s="125">
        <v>2004</v>
      </c>
      <c r="C5980" s="125">
        <v>45</v>
      </c>
      <c r="D5980" s="125">
        <v>2</v>
      </c>
      <c r="E5980" s="125">
        <v>2</v>
      </c>
      <c r="F5980" s="125">
        <v>268404.92966199998</v>
      </c>
      <c r="G5980" s="125">
        <v>42.578459000000002</v>
      </c>
      <c r="H5980" s="125">
        <v>294514.14019599999</v>
      </c>
      <c r="I5980" s="125">
        <v>270481.786356</v>
      </c>
      <c r="J5980" s="125">
        <v>268447.50812100002</v>
      </c>
    </row>
    <row r="5981" spans="1:10" hidden="1" x14ac:dyDescent="0.25">
      <c r="A5981" s="125">
        <v>931816</v>
      </c>
      <c r="B5981" s="125">
        <v>2004</v>
      </c>
      <c r="C5981" s="125">
        <v>45</v>
      </c>
      <c r="D5981" s="125">
        <v>2</v>
      </c>
      <c r="E5981" s="125">
        <v>3</v>
      </c>
      <c r="F5981" s="125">
        <v>230031.38443100001</v>
      </c>
      <c r="G5981" s="125">
        <v>1936.500378</v>
      </c>
      <c r="H5981" s="125">
        <v>268404.92966199998</v>
      </c>
      <c r="I5981" s="125">
        <v>236223.178595</v>
      </c>
      <c r="J5981" s="125">
        <v>231967.88480900001</v>
      </c>
    </row>
    <row r="5982" spans="1:10" hidden="1" x14ac:dyDescent="0.25">
      <c r="A5982" s="125">
        <v>931817</v>
      </c>
      <c r="B5982" s="125">
        <v>2004</v>
      </c>
      <c r="C5982" s="125">
        <v>45</v>
      </c>
      <c r="D5982" s="125">
        <v>2</v>
      </c>
      <c r="E5982" s="125">
        <v>4</v>
      </c>
      <c r="F5982" s="125">
        <v>294565.06897099997</v>
      </c>
      <c r="G5982" s="125">
        <v>0</v>
      </c>
      <c r="H5982" s="125">
        <v>397465.78739999997</v>
      </c>
      <c r="I5982" s="125">
        <v>295038.85398700001</v>
      </c>
      <c r="J5982" s="125">
        <v>294565.06897099997</v>
      </c>
    </row>
    <row r="5983" spans="1:10" x14ac:dyDescent="0.25">
      <c r="A5983" s="125">
        <v>931818</v>
      </c>
      <c r="B5983" s="125">
        <v>2004</v>
      </c>
      <c r="C5983" s="125">
        <v>45</v>
      </c>
      <c r="D5983" s="125">
        <v>3</v>
      </c>
      <c r="E5983" s="125">
        <v>1</v>
      </c>
      <c r="F5983" s="129">
        <v>187063.920736</v>
      </c>
      <c r="G5983" s="129">
        <v>0</v>
      </c>
      <c r="H5983" s="129">
        <v>230594.83900000001</v>
      </c>
      <c r="I5983" s="129">
        <v>187289.12823599999</v>
      </c>
      <c r="J5983" s="129">
        <v>187063.920736</v>
      </c>
    </row>
    <row r="5984" spans="1:10" hidden="1" x14ac:dyDescent="0.25">
      <c r="A5984" s="125">
        <v>931819</v>
      </c>
      <c r="B5984" s="125">
        <v>2004</v>
      </c>
      <c r="C5984" s="125">
        <v>45</v>
      </c>
      <c r="D5984" s="125">
        <v>3</v>
      </c>
      <c r="E5984" s="125">
        <v>2</v>
      </c>
      <c r="F5984" s="125">
        <v>166901.972511</v>
      </c>
      <c r="G5984" s="125">
        <v>4282.1011280000002</v>
      </c>
      <c r="H5984" s="125">
        <v>187063.920736</v>
      </c>
      <c r="I5984" s="125">
        <v>176270.332509</v>
      </c>
      <c r="J5984" s="125">
        <v>171184.07363900001</v>
      </c>
    </row>
    <row r="5985" spans="1:10" hidden="1" x14ac:dyDescent="0.25">
      <c r="A5985" s="125">
        <v>931820</v>
      </c>
      <c r="B5985" s="125">
        <v>2004</v>
      </c>
      <c r="C5985" s="125">
        <v>45</v>
      </c>
      <c r="D5985" s="125">
        <v>3</v>
      </c>
      <c r="E5985" s="125">
        <v>3</v>
      </c>
      <c r="F5985" s="125">
        <v>142704.95655900001</v>
      </c>
      <c r="G5985" s="125">
        <v>4234.7176550000004</v>
      </c>
      <c r="H5985" s="125">
        <v>166901.972511</v>
      </c>
      <c r="I5985" s="125">
        <v>152665.234256</v>
      </c>
      <c r="J5985" s="125">
        <v>146939.674214</v>
      </c>
    </row>
    <row r="5986" spans="1:10" hidden="1" x14ac:dyDescent="0.25">
      <c r="A5986" s="125">
        <v>931821</v>
      </c>
      <c r="B5986" s="125">
        <v>2004</v>
      </c>
      <c r="C5986" s="125">
        <v>45</v>
      </c>
      <c r="D5986" s="125">
        <v>3</v>
      </c>
      <c r="E5986" s="125">
        <v>4</v>
      </c>
      <c r="F5986" s="125">
        <v>186613.587593</v>
      </c>
      <c r="G5986" s="125">
        <v>0</v>
      </c>
      <c r="H5986" s="125">
        <v>230031.38443100001</v>
      </c>
      <c r="I5986" s="125">
        <v>186831.49043500001</v>
      </c>
      <c r="J5986" s="125">
        <v>186613.587593</v>
      </c>
    </row>
    <row r="5987" spans="1:10" x14ac:dyDescent="0.25">
      <c r="A5987" s="125">
        <v>931822</v>
      </c>
      <c r="B5987" s="125">
        <v>2004</v>
      </c>
      <c r="C5987" s="125">
        <v>45</v>
      </c>
      <c r="D5987" s="125">
        <v>4</v>
      </c>
      <c r="E5987" s="125">
        <v>1</v>
      </c>
      <c r="F5987" s="129">
        <v>80383.460384999998</v>
      </c>
      <c r="G5987" s="129">
        <v>0</v>
      </c>
      <c r="H5987" s="129">
        <v>100743.7629</v>
      </c>
      <c r="I5987" s="129">
        <v>88442.94945</v>
      </c>
      <c r="J5987" s="129">
        <v>80383.460384999998</v>
      </c>
    </row>
    <row r="5988" spans="1:10" hidden="1" x14ac:dyDescent="0.25">
      <c r="A5988" s="125">
        <v>931823</v>
      </c>
      <c r="B5988" s="125">
        <v>2004</v>
      </c>
      <c r="C5988" s="125">
        <v>45</v>
      </c>
      <c r="D5988" s="125">
        <v>4</v>
      </c>
      <c r="E5988" s="125">
        <v>2</v>
      </c>
      <c r="F5988" s="125">
        <v>45038.763654000002</v>
      </c>
      <c r="G5988" s="125">
        <v>7944.8343599999998</v>
      </c>
      <c r="H5988" s="125">
        <v>80383.460384999998</v>
      </c>
      <c r="I5988" s="125">
        <v>77449.464080999998</v>
      </c>
      <c r="J5988" s="125">
        <v>52983.598014000003</v>
      </c>
    </row>
    <row r="5989" spans="1:10" hidden="1" x14ac:dyDescent="0.25">
      <c r="A5989" s="125">
        <v>931824</v>
      </c>
      <c r="B5989" s="125">
        <v>2004</v>
      </c>
      <c r="C5989" s="125">
        <v>45</v>
      </c>
      <c r="D5989" s="125">
        <v>4</v>
      </c>
      <c r="E5989" s="125">
        <v>3</v>
      </c>
      <c r="F5989" s="125">
        <v>28886.075204000001</v>
      </c>
      <c r="G5989" s="125">
        <v>7481.5234929999997</v>
      </c>
      <c r="H5989" s="125">
        <v>45038.763654000002</v>
      </c>
      <c r="I5989" s="125">
        <v>42593.158788000001</v>
      </c>
      <c r="J5989" s="125">
        <v>36367.598697000001</v>
      </c>
    </row>
    <row r="5990" spans="1:10" hidden="1" x14ac:dyDescent="0.25">
      <c r="A5990" s="125">
        <v>931825</v>
      </c>
      <c r="B5990" s="125">
        <v>2004</v>
      </c>
      <c r="C5990" s="125">
        <v>45</v>
      </c>
      <c r="D5990" s="125">
        <v>4</v>
      </c>
      <c r="E5990" s="125">
        <v>4</v>
      </c>
      <c r="F5990" s="125">
        <v>114498.25049200001</v>
      </c>
      <c r="G5990" s="125">
        <v>0</v>
      </c>
      <c r="H5990" s="125">
        <v>142704.95655900001</v>
      </c>
      <c r="I5990" s="125">
        <v>125280.681363</v>
      </c>
      <c r="J5990" s="125">
        <v>114498.25049200001</v>
      </c>
    </row>
    <row r="5991" spans="1:10" x14ac:dyDescent="0.25">
      <c r="A5991" s="125">
        <v>931826</v>
      </c>
      <c r="B5991" s="125">
        <v>2004</v>
      </c>
      <c r="C5991" s="125">
        <v>45</v>
      </c>
      <c r="D5991" s="125">
        <v>5</v>
      </c>
      <c r="E5991" s="125">
        <v>1</v>
      </c>
      <c r="F5991" s="129">
        <v>14359.715976</v>
      </c>
      <c r="G5991" s="129">
        <v>0</v>
      </c>
      <c r="H5991" s="129">
        <v>17492.068800000001</v>
      </c>
      <c r="I5991" s="129">
        <v>16449.541499999999</v>
      </c>
      <c r="J5991" s="129">
        <v>14359.715976</v>
      </c>
    </row>
    <row r="5992" spans="1:10" hidden="1" x14ac:dyDescent="0.25">
      <c r="A5992" s="125">
        <v>931827</v>
      </c>
      <c r="B5992" s="125">
        <v>2004</v>
      </c>
      <c r="C5992" s="125">
        <v>45</v>
      </c>
      <c r="D5992" s="125">
        <v>5</v>
      </c>
      <c r="E5992" s="125">
        <v>2</v>
      </c>
      <c r="F5992" s="125">
        <v>6882.6121750000002</v>
      </c>
      <c r="G5992" s="125">
        <v>5824.7182739999998</v>
      </c>
      <c r="H5992" s="125">
        <v>14359.715976</v>
      </c>
      <c r="I5992" s="125">
        <v>14109.856917999999</v>
      </c>
      <c r="J5992" s="125">
        <v>12707.330449999999</v>
      </c>
    </row>
    <row r="5993" spans="1:10" hidden="1" x14ac:dyDescent="0.25">
      <c r="A5993" s="125">
        <v>931828</v>
      </c>
      <c r="B5993" s="125">
        <v>2004</v>
      </c>
      <c r="C5993" s="125">
        <v>45</v>
      </c>
      <c r="D5993" s="125">
        <v>5</v>
      </c>
      <c r="E5993" s="125">
        <v>3</v>
      </c>
      <c r="F5993" s="125">
        <v>0</v>
      </c>
      <c r="G5993" s="125">
        <v>6090.3481840000004</v>
      </c>
      <c r="H5993" s="125">
        <v>6882.6121750000002</v>
      </c>
      <c r="I5993" s="125">
        <v>6703.6642590000001</v>
      </c>
      <c r="J5993" s="125">
        <v>6090.3481840000004</v>
      </c>
    </row>
    <row r="5994" spans="1:10" hidden="1" x14ac:dyDescent="0.25">
      <c r="A5994" s="125">
        <v>931829</v>
      </c>
      <c r="B5994" s="125">
        <v>2004</v>
      </c>
      <c r="C5994" s="125">
        <v>45</v>
      </c>
      <c r="D5994" s="125">
        <v>5</v>
      </c>
      <c r="E5994" s="125">
        <v>4</v>
      </c>
      <c r="F5994" s="125">
        <v>23516.679359999998</v>
      </c>
      <c r="G5994" s="125">
        <v>0</v>
      </c>
      <c r="H5994" s="125">
        <v>28886.075204000001</v>
      </c>
      <c r="I5994" s="125">
        <v>27164.465122000001</v>
      </c>
      <c r="J5994" s="125">
        <v>23516.679359999998</v>
      </c>
    </row>
    <row r="5995" spans="1:10" x14ac:dyDescent="0.25">
      <c r="A5995" s="125">
        <v>931830</v>
      </c>
      <c r="B5995" s="125">
        <v>2004</v>
      </c>
      <c r="C5995" s="125">
        <v>46</v>
      </c>
      <c r="D5995" s="125">
        <v>2</v>
      </c>
      <c r="E5995" s="125">
        <v>1</v>
      </c>
      <c r="F5995" s="129">
        <v>240966.11470599999</v>
      </c>
      <c r="G5995" s="129">
        <v>0</v>
      </c>
      <c r="H5995" s="129">
        <v>325199.2806</v>
      </c>
      <c r="I5995" s="129">
        <v>241395.42598900001</v>
      </c>
      <c r="J5995" s="129">
        <v>240966.11470599999</v>
      </c>
    </row>
    <row r="5996" spans="1:10" hidden="1" x14ac:dyDescent="0.25">
      <c r="A5996" s="125">
        <v>931831</v>
      </c>
      <c r="B5996" s="125">
        <v>2004</v>
      </c>
      <c r="C5996" s="125">
        <v>46</v>
      </c>
      <c r="D5996" s="125">
        <v>2</v>
      </c>
      <c r="E5996" s="125">
        <v>2</v>
      </c>
      <c r="F5996" s="125">
        <v>219604.03336</v>
      </c>
      <c r="G5996" s="125">
        <v>34.836920999999997</v>
      </c>
      <c r="H5996" s="125">
        <v>240966.11470599999</v>
      </c>
      <c r="I5996" s="125">
        <v>221303.27974599999</v>
      </c>
      <c r="J5996" s="125">
        <v>219638.87028100001</v>
      </c>
    </row>
    <row r="5997" spans="1:10" hidden="1" x14ac:dyDescent="0.25">
      <c r="A5997" s="125">
        <v>931832</v>
      </c>
      <c r="B5997" s="125">
        <v>2004</v>
      </c>
      <c r="C5997" s="125">
        <v>46</v>
      </c>
      <c r="D5997" s="125">
        <v>2</v>
      </c>
      <c r="E5997" s="125">
        <v>3</v>
      </c>
      <c r="F5997" s="125">
        <v>188207.49635299999</v>
      </c>
      <c r="G5997" s="125">
        <v>1584.4094</v>
      </c>
      <c r="H5997" s="125">
        <v>219604.03336</v>
      </c>
      <c r="I5997" s="125">
        <v>193273.50975999999</v>
      </c>
      <c r="J5997" s="125">
        <v>189791.905753</v>
      </c>
    </row>
    <row r="5998" spans="1:10" hidden="1" x14ac:dyDescent="0.25">
      <c r="A5998" s="125">
        <v>931833</v>
      </c>
      <c r="B5998" s="125">
        <v>2004</v>
      </c>
      <c r="C5998" s="125">
        <v>46</v>
      </c>
      <c r="D5998" s="125">
        <v>2</v>
      </c>
      <c r="E5998" s="125">
        <v>4</v>
      </c>
      <c r="F5998" s="125">
        <v>241007.783704</v>
      </c>
      <c r="G5998" s="125">
        <v>0</v>
      </c>
      <c r="H5998" s="125">
        <v>325199.2806</v>
      </c>
      <c r="I5998" s="125">
        <v>241395.42598900001</v>
      </c>
      <c r="J5998" s="125">
        <v>241007.783704</v>
      </c>
    </row>
    <row r="5999" spans="1:10" x14ac:dyDescent="0.25">
      <c r="A5999" s="125">
        <v>931834</v>
      </c>
      <c r="B5999" s="125">
        <v>2004</v>
      </c>
      <c r="C5999" s="125">
        <v>46</v>
      </c>
      <c r="D5999" s="125">
        <v>3</v>
      </c>
      <c r="E5999" s="125">
        <v>1</v>
      </c>
      <c r="F5999" s="129">
        <v>153641.18477600001</v>
      </c>
      <c r="G5999" s="129">
        <v>0</v>
      </c>
      <c r="H5999" s="129">
        <v>189394.42800000001</v>
      </c>
      <c r="I5999" s="129">
        <v>153826.15442199999</v>
      </c>
      <c r="J5999" s="129">
        <v>153641.18477600001</v>
      </c>
    </row>
    <row r="6000" spans="1:10" hidden="1" x14ac:dyDescent="0.25">
      <c r="A6000" s="125">
        <v>931835</v>
      </c>
      <c r="B6000" s="125">
        <v>2004</v>
      </c>
      <c r="C6000" s="125">
        <v>46</v>
      </c>
      <c r="D6000" s="125">
        <v>3</v>
      </c>
      <c r="E6000" s="125">
        <v>2</v>
      </c>
      <c r="F6000" s="125">
        <v>137081.57456099999</v>
      </c>
      <c r="G6000" s="125">
        <v>3517.017542</v>
      </c>
      <c r="H6000" s="125">
        <v>153641.18477600001</v>
      </c>
      <c r="I6000" s="125">
        <v>144776.088414</v>
      </c>
      <c r="J6000" s="125">
        <v>140598.592103</v>
      </c>
    </row>
    <row r="6001" spans="1:10" hidden="1" x14ac:dyDescent="0.25">
      <c r="A6001" s="125">
        <v>931836</v>
      </c>
      <c r="B6001" s="125">
        <v>2004</v>
      </c>
      <c r="C6001" s="125">
        <v>46</v>
      </c>
      <c r="D6001" s="125">
        <v>3</v>
      </c>
      <c r="E6001" s="125">
        <v>3</v>
      </c>
      <c r="F6001" s="125">
        <v>117091.71090000001</v>
      </c>
      <c r="G6001" s="125">
        <v>3474.6539109999999</v>
      </c>
      <c r="H6001" s="125">
        <v>137081.57456099999</v>
      </c>
      <c r="I6001" s="125">
        <v>125388.51625099999</v>
      </c>
      <c r="J6001" s="125">
        <v>120566.36481100001</v>
      </c>
    </row>
    <row r="6002" spans="1:10" hidden="1" x14ac:dyDescent="0.25">
      <c r="A6002" s="125">
        <v>931837</v>
      </c>
      <c r="B6002" s="125">
        <v>2004</v>
      </c>
      <c r="C6002" s="125">
        <v>46</v>
      </c>
      <c r="D6002" s="125">
        <v>3</v>
      </c>
      <c r="E6002" s="125">
        <v>4</v>
      </c>
      <c r="F6002" s="125">
        <v>152683.84439400001</v>
      </c>
      <c r="G6002" s="125">
        <v>0</v>
      </c>
      <c r="H6002" s="125">
        <v>188207.49635299999</v>
      </c>
      <c r="I6002" s="125">
        <v>152862.12853799999</v>
      </c>
      <c r="J6002" s="125">
        <v>152683.84439400001</v>
      </c>
    </row>
    <row r="6003" spans="1:10" x14ac:dyDescent="0.25">
      <c r="A6003" s="125">
        <v>931838</v>
      </c>
      <c r="B6003" s="125">
        <v>2004</v>
      </c>
      <c r="C6003" s="125">
        <v>46</v>
      </c>
      <c r="D6003" s="125">
        <v>4</v>
      </c>
      <c r="E6003" s="125">
        <v>1</v>
      </c>
      <c r="F6003" s="129">
        <v>65768.285770000002</v>
      </c>
      <c r="G6003" s="129">
        <v>0</v>
      </c>
      <c r="H6003" s="129">
        <v>82426.715100000001</v>
      </c>
      <c r="I6003" s="129">
        <v>72362.413186000005</v>
      </c>
      <c r="J6003" s="129">
        <v>65768.285770000002</v>
      </c>
    </row>
    <row r="6004" spans="1:10" hidden="1" x14ac:dyDescent="0.25">
      <c r="A6004" s="125">
        <v>931839</v>
      </c>
      <c r="B6004" s="125">
        <v>2004</v>
      </c>
      <c r="C6004" s="125">
        <v>46</v>
      </c>
      <c r="D6004" s="125">
        <v>4</v>
      </c>
      <c r="E6004" s="125">
        <v>2</v>
      </c>
      <c r="F6004" s="125">
        <v>36849.897534999996</v>
      </c>
      <c r="G6004" s="125">
        <v>6500.3190210000002</v>
      </c>
      <c r="H6004" s="125">
        <v>65768.285770000002</v>
      </c>
      <c r="I6004" s="125">
        <v>63367.743339000001</v>
      </c>
      <c r="J6004" s="125">
        <v>43350.216557</v>
      </c>
    </row>
    <row r="6005" spans="1:10" hidden="1" x14ac:dyDescent="0.25">
      <c r="A6005" s="125">
        <v>931840</v>
      </c>
      <c r="B6005" s="125">
        <v>2004</v>
      </c>
      <c r="C6005" s="125">
        <v>46</v>
      </c>
      <c r="D6005" s="125">
        <v>4</v>
      </c>
      <c r="E6005" s="125">
        <v>3</v>
      </c>
      <c r="F6005" s="125">
        <v>23634.061530999999</v>
      </c>
      <c r="G6005" s="125">
        <v>6121.246494</v>
      </c>
      <c r="H6005" s="125">
        <v>36849.897534999996</v>
      </c>
      <c r="I6005" s="125">
        <v>34848.948099000001</v>
      </c>
      <c r="J6005" s="125">
        <v>29755.308024999998</v>
      </c>
    </row>
    <row r="6006" spans="1:10" hidden="1" x14ac:dyDescent="0.25">
      <c r="A6006" s="125">
        <v>931841</v>
      </c>
      <c r="B6006" s="125">
        <v>2004</v>
      </c>
      <c r="C6006" s="125">
        <v>46</v>
      </c>
      <c r="D6006" s="125">
        <v>4</v>
      </c>
      <c r="E6006" s="125">
        <v>4</v>
      </c>
      <c r="F6006" s="125">
        <v>93947.655136999994</v>
      </c>
      <c r="G6006" s="125">
        <v>0</v>
      </c>
      <c r="H6006" s="125">
        <v>117091.71090000001</v>
      </c>
      <c r="I6006" s="125">
        <v>102794.812999</v>
      </c>
      <c r="J6006" s="125">
        <v>93947.655136999994</v>
      </c>
    </row>
    <row r="6007" spans="1:10" x14ac:dyDescent="0.25">
      <c r="A6007" s="125">
        <v>931842</v>
      </c>
      <c r="B6007" s="125">
        <v>2004</v>
      </c>
      <c r="C6007" s="125">
        <v>46</v>
      </c>
      <c r="D6007" s="125">
        <v>5</v>
      </c>
      <c r="E6007" s="125">
        <v>1</v>
      </c>
      <c r="F6007" s="129">
        <v>11748.085168</v>
      </c>
      <c r="G6007" s="129">
        <v>0</v>
      </c>
      <c r="H6007" s="129">
        <v>14310.750599999999</v>
      </c>
      <c r="I6007" s="129">
        <v>13457.829863999999</v>
      </c>
      <c r="J6007" s="129">
        <v>11748.085168</v>
      </c>
    </row>
    <row r="6008" spans="1:10" hidden="1" x14ac:dyDescent="0.25">
      <c r="A6008" s="125">
        <v>931843</v>
      </c>
      <c r="B6008" s="125">
        <v>2004</v>
      </c>
      <c r="C6008" s="125">
        <v>46</v>
      </c>
      <c r="D6008" s="125">
        <v>5</v>
      </c>
      <c r="E6008" s="125">
        <v>2</v>
      </c>
      <c r="F6008" s="125">
        <v>5630.857473</v>
      </c>
      <c r="G6008" s="125">
        <v>4765.3648919999996</v>
      </c>
      <c r="H6008" s="125">
        <v>11748.085168</v>
      </c>
      <c r="I6008" s="125">
        <v>11543.668486</v>
      </c>
      <c r="J6008" s="125">
        <v>10396.222363999999</v>
      </c>
    </row>
    <row r="6009" spans="1:10" hidden="1" x14ac:dyDescent="0.25">
      <c r="A6009" s="125">
        <v>931844</v>
      </c>
      <c r="B6009" s="125">
        <v>2004</v>
      </c>
      <c r="C6009" s="125">
        <v>46</v>
      </c>
      <c r="D6009" s="125">
        <v>5</v>
      </c>
      <c r="E6009" s="125">
        <v>3</v>
      </c>
      <c r="F6009" s="125">
        <v>0</v>
      </c>
      <c r="G6009" s="125">
        <v>4982.6841480000003</v>
      </c>
      <c r="H6009" s="125">
        <v>5630.857473</v>
      </c>
      <c r="I6009" s="125">
        <v>5484.4551780000002</v>
      </c>
      <c r="J6009" s="125">
        <v>4982.6841480000003</v>
      </c>
    </row>
    <row r="6010" spans="1:10" hidden="1" x14ac:dyDescent="0.25">
      <c r="A6010" s="125">
        <v>931845</v>
      </c>
      <c r="B6010" s="125">
        <v>2004</v>
      </c>
      <c r="C6010" s="125">
        <v>46</v>
      </c>
      <c r="D6010" s="125">
        <v>5</v>
      </c>
      <c r="E6010" s="125">
        <v>4</v>
      </c>
      <c r="F6010" s="125">
        <v>19240.919475999999</v>
      </c>
      <c r="G6010" s="125">
        <v>0</v>
      </c>
      <c r="H6010" s="125">
        <v>23634.061530999999</v>
      </c>
      <c r="I6010" s="125">
        <v>22225.471463999998</v>
      </c>
      <c r="J6010" s="125">
        <v>19240.919475999999</v>
      </c>
    </row>
    <row r="6011" spans="1:10" x14ac:dyDescent="0.25">
      <c r="A6011" s="125">
        <v>931846</v>
      </c>
      <c r="B6011" s="125">
        <v>2004</v>
      </c>
      <c r="C6011" s="125">
        <v>47</v>
      </c>
      <c r="D6011" s="125">
        <v>2</v>
      </c>
      <c r="E6011" s="125">
        <v>1</v>
      </c>
      <c r="F6011" s="129">
        <v>1320202.825771</v>
      </c>
      <c r="G6011" s="129">
        <v>0</v>
      </c>
      <c r="H6011" s="129">
        <v>1780516.6317</v>
      </c>
      <c r="I6011" s="129">
        <v>1321677.4957109999</v>
      </c>
      <c r="J6011" s="129">
        <v>1320202.825771</v>
      </c>
    </row>
    <row r="6012" spans="1:10" hidden="1" x14ac:dyDescent="0.25">
      <c r="A6012" s="125">
        <v>931847</v>
      </c>
      <c r="B6012" s="125">
        <v>2004</v>
      </c>
      <c r="C6012" s="125">
        <v>47</v>
      </c>
      <c r="D6012" s="125">
        <v>2</v>
      </c>
      <c r="E6012" s="125">
        <v>2</v>
      </c>
      <c r="F6012" s="125">
        <v>1208713.475783</v>
      </c>
      <c r="G6012" s="125">
        <v>0</v>
      </c>
      <c r="H6012" s="125">
        <v>1320202.825771</v>
      </c>
      <c r="I6012" s="125">
        <v>1212474.2751879999</v>
      </c>
      <c r="J6012" s="125">
        <v>1208713.475783</v>
      </c>
    </row>
    <row r="6013" spans="1:10" hidden="1" x14ac:dyDescent="0.25">
      <c r="A6013" s="125">
        <v>931848</v>
      </c>
      <c r="B6013" s="125">
        <v>2004</v>
      </c>
      <c r="C6013" s="125">
        <v>47</v>
      </c>
      <c r="D6013" s="125">
        <v>2</v>
      </c>
      <c r="E6013" s="125">
        <v>3</v>
      </c>
      <c r="F6013" s="125">
        <v>1013860.087334</v>
      </c>
      <c r="G6013" s="125">
        <v>35236.956094000001</v>
      </c>
      <c r="H6013" s="125">
        <v>1208713.475783</v>
      </c>
      <c r="I6013" s="125">
        <v>1063788.730037</v>
      </c>
      <c r="J6013" s="125">
        <v>1049097.0434280001</v>
      </c>
    </row>
    <row r="6014" spans="1:10" hidden="1" x14ac:dyDescent="0.25">
      <c r="A6014" s="125">
        <v>931849</v>
      </c>
      <c r="B6014" s="125">
        <v>2004</v>
      </c>
      <c r="C6014" s="125">
        <v>47</v>
      </c>
      <c r="D6014" s="125">
        <v>2</v>
      </c>
      <c r="E6014" s="125">
        <v>4</v>
      </c>
      <c r="F6014" s="125">
        <v>1320232.735107</v>
      </c>
      <c r="G6014" s="125">
        <v>0</v>
      </c>
      <c r="H6014" s="125">
        <v>1780516.6317</v>
      </c>
      <c r="I6014" s="125">
        <v>1321677.4957109999</v>
      </c>
      <c r="J6014" s="125">
        <v>1320232.735107</v>
      </c>
    </row>
    <row r="6015" spans="1:10" x14ac:dyDescent="0.25">
      <c r="A6015" s="125">
        <v>931850</v>
      </c>
      <c r="B6015" s="125">
        <v>2004</v>
      </c>
      <c r="C6015" s="125">
        <v>47</v>
      </c>
      <c r="D6015" s="125">
        <v>3</v>
      </c>
      <c r="E6015" s="125">
        <v>1</v>
      </c>
      <c r="F6015" s="129">
        <v>1187624.8000390001</v>
      </c>
      <c r="G6015" s="129">
        <v>0</v>
      </c>
      <c r="H6015" s="129">
        <v>1464360.3104000001</v>
      </c>
      <c r="I6015" s="129">
        <v>1189353.444107</v>
      </c>
      <c r="J6015" s="129">
        <v>1187624.8000390001</v>
      </c>
    </row>
    <row r="6016" spans="1:10" hidden="1" x14ac:dyDescent="0.25">
      <c r="A6016" s="125">
        <v>931851</v>
      </c>
      <c r="B6016" s="125">
        <v>2004</v>
      </c>
      <c r="C6016" s="125">
        <v>47</v>
      </c>
      <c r="D6016" s="125">
        <v>3</v>
      </c>
      <c r="E6016" s="125">
        <v>2</v>
      </c>
      <c r="F6016" s="125">
        <v>1109481.5057020001</v>
      </c>
      <c r="G6016" s="125">
        <v>0</v>
      </c>
      <c r="H6016" s="125">
        <v>1187624.8000390001</v>
      </c>
      <c r="I6016" s="125">
        <v>1119098.849077</v>
      </c>
      <c r="J6016" s="125">
        <v>1109481.5057020001</v>
      </c>
    </row>
    <row r="6017" spans="1:10" hidden="1" x14ac:dyDescent="0.25">
      <c r="A6017" s="125">
        <v>931852</v>
      </c>
      <c r="B6017" s="125">
        <v>2004</v>
      </c>
      <c r="C6017" s="125">
        <v>47</v>
      </c>
      <c r="D6017" s="125">
        <v>3</v>
      </c>
      <c r="E6017" s="125">
        <v>3</v>
      </c>
      <c r="F6017" s="125">
        <v>844745.970371</v>
      </c>
      <c r="G6017" s="125">
        <v>123700.11201</v>
      </c>
      <c r="H6017" s="125">
        <v>1109481.5057020001</v>
      </c>
      <c r="I6017" s="125">
        <v>1014842.733265</v>
      </c>
      <c r="J6017" s="125">
        <v>968446.08238100004</v>
      </c>
    </row>
    <row r="6018" spans="1:10" hidden="1" x14ac:dyDescent="0.25">
      <c r="A6018" s="125">
        <v>931853</v>
      </c>
      <c r="B6018" s="125">
        <v>2004</v>
      </c>
      <c r="C6018" s="125">
        <v>47</v>
      </c>
      <c r="D6018" s="125">
        <v>3</v>
      </c>
      <c r="E6018" s="125">
        <v>4</v>
      </c>
      <c r="F6018" s="125">
        <v>821468.823202</v>
      </c>
      <c r="G6018" s="125">
        <v>0</v>
      </c>
      <c r="H6018" s="125">
        <v>1013860.087334</v>
      </c>
      <c r="I6018" s="125">
        <v>823457.16293200001</v>
      </c>
      <c r="J6018" s="125">
        <v>821468.823202</v>
      </c>
    </row>
    <row r="6019" spans="1:10" x14ac:dyDescent="0.25">
      <c r="A6019" s="125">
        <v>931854</v>
      </c>
      <c r="B6019" s="125">
        <v>2004</v>
      </c>
      <c r="C6019" s="125">
        <v>47</v>
      </c>
      <c r="D6019" s="125">
        <v>4</v>
      </c>
      <c r="E6019" s="125">
        <v>1</v>
      </c>
      <c r="F6019" s="129">
        <v>319109.01126900001</v>
      </c>
      <c r="G6019" s="129">
        <v>0</v>
      </c>
      <c r="H6019" s="129">
        <v>364122.864</v>
      </c>
      <c r="I6019" s="129">
        <v>319663.462306</v>
      </c>
      <c r="J6019" s="129">
        <v>319109.01126900001</v>
      </c>
    </row>
    <row r="6020" spans="1:10" hidden="1" x14ac:dyDescent="0.25">
      <c r="A6020" s="125">
        <v>931855</v>
      </c>
      <c r="B6020" s="125">
        <v>2004</v>
      </c>
      <c r="C6020" s="125">
        <v>47</v>
      </c>
      <c r="D6020" s="125">
        <v>4</v>
      </c>
      <c r="E6020" s="125">
        <v>2</v>
      </c>
      <c r="F6020" s="125">
        <v>290539.45662900002</v>
      </c>
      <c r="G6020" s="125">
        <v>0</v>
      </c>
      <c r="H6020" s="125">
        <v>319109.01126900001</v>
      </c>
      <c r="I6020" s="125">
        <v>307461.53235699999</v>
      </c>
      <c r="J6020" s="125">
        <v>290539.45662900002</v>
      </c>
    </row>
    <row r="6021" spans="1:10" hidden="1" x14ac:dyDescent="0.25">
      <c r="A6021" s="125">
        <v>931856</v>
      </c>
      <c r="B6021" s="125">
        <v>2004</v>
      </c>
      <c r="C6021" s="125">
        <v>47</v>
      </c>
      <c r="D6021" s="125">
        <v>4</v>
      </c>
      <c r="E6021" s="125">
        <v>3</v>
      </c>
      <c r="F6021" s="125">
        <v>111725.55542</v>
      </c>
      <c r="G6021" s="125">
        <v>126505.25175900001</v>
      </c>
      <c r="H6021" s="125">
        <v>290539.45662900002</v>
      </c>
      <c r="I6021" s="125">
        <v>274763.16413400002</v>
      </c>
      <c r="J6021" s="125">
        <v>238230.80718</v>
      </c>
    </row>
    <row r="6022" spans="1:10" hidden="1" x14ac:dyDescent="0.25">
      <c r="A6022" s="125">
        <v>931857</v>
      </c>
      <c r="B6022" s="125">
        <v>2004</v>
      </c>
      <c r="C6022" s="125">
        <v>47</v>
      </c>
      <c r="D6022" s="125">
        <v>4</v>
      </c>
      <c r="E6022" s="125">
        <v>4</v>
      </c>
      <c r="F6022" s="125">
        <v>740192.17426999996</v>
      </c>
      <c r="G6022" s="125">
        <v>0</v>
      </c>
      <c r="H6022" s="125">
        <v>844745.970371</v>
      </c>
      <c r="I6022" s="125">
        <v>741602.48738900002</v>
      </c>
      <c r="J6022" s="125">
        <v>740192.17426999996</v>
      </c>
    </row>
    <row r="6023" spans="1:10" x14ac:dyDescent="0.25">
      <c r="A6023" s="125">
        <v>931858</v>
      </c>
      <c r="B6023" s="125">
        <v>2004</v>
      </c>
      <c r="C6023" s="125">
        <v>47</v>
      </c>
      <c r="D6023" s="125">
        <v>5</v>
      </c>
      <c r="E6023" s="125">
        <v>1</v>
      </c>
      <c r="F6023" s="129">
        <v>279409.614512</v>
      </c>
      <c r="G6023" s="129">
        <v>0</v>
      </c>
      <c r="H6023" s="129">
        <v>308362.18695</v>
      </c>
      <c r="I6023" s="129">
        <v>289983.80060800002</v>
      </c>
      <c r="J6023" s="129">
        <v>279409.614512</v>
      </c>
    </row>
    <row r="6024" spans="1:10" hidden="1" x14ac:dyDescent="0.25">
      <c r="A6024" s="125">
        <v>931859</v>
      </c>
      <c r="B6024" s="125">
        <v>2004</v>
      </c>
      <c r="C6024" s="125">
        <v>47</v>
      </c>
      <c r="D6024" s="125">
        <v>5</v>
      </c>
      <c r="E6024" s="125">
        <v>2</v>
      </c>
      <c r="F6024" s="125">
        <v>260953.525031</v>
      </c>
      <c r="G6024" s="125">
        <v>0</v>
      </c>
      <c r="H6024" s="125">
        <v>279409.614512</v>
      </c>
      <c r="I6024" s="125">
        <v>274547.88721900003</v>
      </c>
      <c r="J6024" s="125">
        <v>260953.525031</v>
      </c>
    </row>
    <row r="6025" spans="1:10" hidden="1" x14ac:dyDescent="0.25">
      <c r="A6025" s="125">
        <v>931860</v>
      </c>
      <c r="B6025" s="125">
        <v>2004</v>
      </c>
      <c r="C6025" s="125">
        <v>47</v>
      </c>
      <c r="D6025" s="125">
        <v>5</v>
      </c>
      <c r="E6025" s="125">
        <v>3</v>
      </c>
      <c r="F6025" s="125">
        <v>0</v>
      </c>
      <c r="G6025" s="125">
        <v>220156.57135000001</v>
      </c>
      <c r="H6025" s="125">
        <v>260953.525031</v>
      </c>
      <c r="I6025" s="125">
        <v>254168.73337999999</v>
      </c>
      <c r="J6025" s="125">
        <v>220156.57135000001</v>
      </c>
    </row>
    <row r="6026" spans="1:10" hidden="1" x14ac:dyDescent="0.25">
      <c r="A6026" s="125">
        <v>931861</v>
      </c>
      <c r="B6026" s="125">
        <v>2004</v>
      </c>
      <c r="C6026" s="125">
        <v>47</v>
      </c>
      <c r="D6026" s="125">
        <v>5</v>
      </c>
      <c r="E6026" s="125">
        <v>4</v>
      </c>
      <c r="F6026" s="125">
        <v>101514.734425</v>
      </c>
      <c r="G6026" s="125">
        <v>0</v>
      </c>
      <c r="H6026" s="125">
        <v>111725.55542</v>
      </c>
      <c r="I6026" s="125">
        <v>105066.712317</v>
      </c>
      <c r="J6026" s="125">
        <v>101514.734425</v>
      </c>
    </row>
    <row r="6027" spans="1:10" x14ac:dyDescent="0.25">
      <c r="A6027" s="125">
        <v>931862</v>
      </c>
      <c r="B6027" s="125">
        <v>2004</v>
      </c>
      <c r="C6027" s="125">
        <v>48</v>
      </c>
      <c r="D6027" s="125">
        <v>2</v>
      </c>
      <c r="E6027" s="125">
        <v>1</v>
      </c>
      <c r="F6027" s="129">
        <v>40832.958115000001</v>
      </c>
      <c r="G6027" s="129">
        <v>0</v>
      </c>
      <c r="H6027" s="129">
        <v>55070.144999999997</v>
      </c>
      <c r="I6027" s="129">
        <v>40878.568634000003</v>
      </c>
      <c r="J6027" s="129">
        <v>40832.958115000001</v>
      </c>
    </row>
    <row r="6028" spans="1:10" hidden="1" x14ac:dyDescent="0.25">
      <c r="A6028" s="125">
        <v>931863</v>
      </c>
      <c r="B6028" s="125">
        <v>2004</v>
      </c>
      <c r="C6028" s="125">
        <v>48</v>
      </c>
      <c r="D6028" s="125">
        <v>2</v>
      </c>
      <c r="E6028" s="125">
        <v>2</v>
      </c>
      <c r="F6028" s="125">
        <v>37384.669814000001</v>
      </c>
      <c r="G6028" s="125">
        <v>0</v>
      </c>
      <c r="H6028" s="125">
        <v>40832.958115000001</v>
      </c>
      <c r="I6028" s="125">
        <v>37500.988731999998</v>
      </c>
      <c r="J6028" s="125">
        <v>37384.669814000001</v>
      </c>
    </row>
    <row r="6029" spans="1:10" hidden="1" x14ac:dyDescent="0.25">
      <c r="A6029" s="125">
        <v>931864</v>
      </c>
      <c r="B6029" s="125">
        <v>2004</v>
      </c>
      <c r="C6029" s="125">
        <v>48</v>
      </c>
      <c r="D6029" s="125">
        <v>2</v>
      </c>
      <c r="E6029" s="125">
        <v>3</v>
      </c>
      <c r="F6029" s="125">
        <v>31357.853755</v>
      </c>
      <c r="G6029" s="125">
        <v>1089.849901</v>
      </c>
      <c r="H6029" s="125">
        <v>37384.669814000001</v>
      </c>
      <c r="I6029" s="125">
        <v>32902.247904000003</v>
      </c>
      <c r="J6029" s="125">
        <v>32447.703656000002</v>
      </c>
    </row>
    <row r="6030" spans="1:10" hidden="1" x14ac:dyDescent="0.25">
      <c r="A6030" s="125">
        <v>931865</v>
      </c>
      <c r="B6030" s="125">
        <v>2004</v>
      </c>
      <c r="C6030" s="125">
        <v>48</v>
      </c>
      <c r="D6030" s="125">
        <v>2</v>
      </c>
      <c r="E6030" s="125">
        <v>4</v>
      </c>
      <c r="F6030" s="125">
        <v>40833.88319</v>
      </c>
      <c r="G6030" s="125">
        <v>0</v>
      </c>
      <c r="H6030" s="125">
        <v>55070.144999999997</v>
      </c>
      <c r="I6030" s="125">
        <v>40878.568634000003</v>
      </c>
      <c r="J6030" s="125">
        <v>40833.88319</v>
      </c>
    </row>
    <row r="6031" spans="1:10" x14ac:dyDescent="0.25">
      <c r="A6031" s="125">
        <v>931866</v>
      </c>
      <c r="B6031" s="125">
        <v>2004</v>
      </c>
      <c r="C6031" s="125">
        <v>48</v>
      </c>
      <c r="D6031" s="125">
        <v>3</v>
      </c>
      <c r="E6031" s="125">
        <v>1</v>
      </c>
      <c r="F6031" s="129">
        <v>36784.838939000001</v>
      </c>
      <c r="G6031" s="129">
        <v>0</v>
      </c>
      <c r="H6031" s="129">
        <v>45356.292800000003</v>
      </c>
      <c r="I6031" s="129">
        <v>36838.381011999998</v>
      </c>
      <c r="J6031" s="129">
        <v>36784.838939000001</v>
      </c>
    </row>
    <row r="6032" spans="1:10" hidden="1" x14ac:dyDescent="0.25">
      <c r="A6032" s="125">
        <v>931867</v>
      </c>
      <c r="B6032" s="125">
        <v>2004</v>
      </c>
      <c r="C6032" s="125">
        <v>48</v>
      </c>
      <c r="D6032" s="125">
        <v>3</v>
      </c>
      <c r="E6032" s="125">
        <v>2</v>
      </c>
      <c r="F6032" s="125">
        <v>34364.471416</v>
      </c>
      <c r="G6032" s="125">
        <v>0</v>
      </c>
      <c r="H6032" s="125">
        <v>36784.838939000001</v>
      </c>
      <c r="I6032" s="125">
        <v>34662.353732000003</v>
      </c>
      <c r="J6032" s="125">
        <v>34364.471416</v>
      </c>
    </row>
    <row r="6033" spans="1:10" hidden="1" x14ac:dyDescent="0.25">
      <c r="A6033" s="125">
        <v>931868</v>
      </c>
      <c r="B6033" s="125">
        <v>2004</v>
      </c>
      <c r="C6033" s="125">
        <v>48</v>
      </c>
      <c r="D6033" s="125">
        <v>3</v>
      </c>
      <c r="E6033" s="125">
        <v>3</v>
      </c>
      <c r="F6033" s="125">
        <v>26119.582944000002</v>
      </c>
      <c r="G6033" s="125">
        <v>3824.8129600000002</v>
      </c>
      <c r="H6033" s="125">
        <v>34364.471416</v>
      </c>
      <c r="I6033" s="125">
        <v>31433.182003999998</v>
      </c>
      <c r="J6033" s="125">
        <v>29944.395904000001</v>
      </c>
    </row>
    <row r="6034" spans="1:10" hidden="1" x14ac:dyDescent="0.25">
      <c r="A6034" s="125">
        <v>931869</v>
      </c>
      <c r="B6034" s="125">
        <v>2004</v>
      </c>
      <c r="C6034" s="125">
        <v>48</v>
      </c>
      <c r="D6034" s="125">
        <v>3</v>
      </c>
      <c r="E6034" s="125">
        <v>4</v>
      </c>
      <c r="F6034" s="125">
        <v>25407.351116999998</v>
      </c>
      <c r="G6034" s="125">
        <v>0</v>
      </c>
      <c r="H6034" s="125">
        <v>31357.853755</v>
      </c>
      <c r="I6034" s="125">
        <v>25468.848818999999</v>
      </c>
      <c r="J6034" s="125">
        <v>25407.351116999998</v>
      </c>
    </row>
    <row r="6035" spans="1:10" x14ac:dyDescent="0.25">
      <c r="A6035" s="125">
        <v>931870</v>
      </c>
      <c r="B6035" s="125">
        <v>2004</v>
      </c>
      <c r="C6035" s="125">
        <v>48</v>
      </c>
      <c r="D6035" s="125">
        <v>4</v>
      </c>
      <c r="E6035" s="125">
        <v>1</v>
      </c>
      <c r="F6035" s="129">
        <v>9877.1836820000008</v>
      </c>
      <c r="G6035" s="129">
        <v>0</v>
      </c>
      <c r="H6035" s="129">
        <v>11270.4696</v>
      </c>
      <c r="I6035" s="129">
        <v>9894.3452620000007</v>
      </c>
      <c r="J6035" s="129">
        <v>9877.1836820000008</v>
      </c>
    </row>
    <row r="6036" spans="1:10" hidden="1" x14ac:dyDescent="0.25">
      <c r="A6036" s="125">
        <v>931871</v>
      </c>
      <c r="B6036" s="125">
        <v>2004</v>
      </c>
      <c r="C6036" s="125">
        <v>48</v>
      </c>
      <c r="D6036" s="125">
        <v>4</v>
      </c>
      <c r="E6036" s="125">
        <v>2</v>
      </c>
      <c r="F6036" s="125">
        <v>8992.8879429999997</v>
      </c>
      <c r="G6036" s="125">
        <v>0</v>
      </c>
      <c r="H6036" s="125">
        <v>9877.1836820000008</v>
      </c>
      <c r="I6036" s="125">
        <v>9516.6664779999992</v>
      </c>
      <c r="J6036" s="125">
        <v>8992.8879429999997</v>
      </c>
    </row>
    <row r="6037" spans="1:10" hidden="1" x14ac:dyDescent="0.25">
      <c r="A6037" s="125">
        <v>931872</v>
      </c>
      <c r="B6037" s="125">
        <v>2004</v>
      </c>
      <c r="C6037" s="125">
        <v>48</v>
      </c>
      <c r="D6037" s="125">
        <v>4</v>
      </c>
      <c r="E6037" s="125">
        <v>3</v>
      </c>
      <c r="F6037" s="125">
        <v>3456.887232</v>
      </c>
      <c r="G6037" s="125">
        <v>3914.1840729999999</v>
      </c>
      <c r="H6037" s="125">
        <v>8992.8879429999997</v>
      </c>
      <c r="I6037" s="125">
        <v>8504.5741280000002</v>
      </c>
      <c r="J6037" s="125">
        <v>7371.0713050000004</v>
      </c>
    </row>
    <row r="6038" spans="1:10" hidden="1" x14ac:dyDescent="0.25">
      <c r="A6038" s="125">
        <v>931873</v>
      </c>
      <c r="B6038" s="125">
        <v>2004</v>
      </c>
      <c r="C6038" s="125">
        <v>48</v>
      </c>
      <c r="D6038" s="125">
        <v>4</v>
      </c>
      <c r="E6038" s="125">
        <v>4</v>
      </c>
      <c r="F6038" s="125">
        <v>22886.774922000001</v>
      </c>
      <c r="G6038" s="125">
        <v>0</v>
      </c>
      <c r="H6038" s="125">
        <v>26119.582944000002</v>
      </c>
      <c r="I6038" s="125">
        <v>22930.381866</v>
      </c>
      <c r="J6038" s="125">
        <v>22886.774922000001</v>
      </c>
    </row>
    <row r="6039" spans="1:10" x14ac:dyDescent="0.25">
      <c r="A6039" s="125">
        <v>931874</v>
      </c>
      <c r="B6039" s="125">
        <v>2004</v>
      </c>
      <c r="C6039" s="125">
        <v>48</v>
      </c>
      <c r="D6039" s="125">
        <v>5</v>
      </c>
      <c r="E6039" s="125">
        <v>1</v>
      </c>
      <c r="F6039" s="129">
        <v>8657.758022</v>
      </c>
      <c r="G6039" s="129">
        <v>0</v>
      </c>
      <c r="H6039" s="129">
        <v>9554.8794999999991</v>
      </c>
      <c r="I6039" s="129">
        <v>8985.4086819999993</v>
      </c>
      <c r="J6039" s="129">
        <v>8657.758022</v>
      </c>
    </row>
    <row r="6040" spans="1:10" hidden="1" x14ac:dyDescent="0.25">
      <c r="A6040" s="125">
        <v>931875</v>
      </c>
      <c r="B6040" s="125">
        <v>2004</v>
      </c>
      <c r="C6040" s="125">
        <v>48</v>
      </c>
      <c r="D6040" s="125">
        <v>5</v>
      </c>
      <c r="E6040" s="125">
        <v>2</v>
      </c>
      <c r="F6040" s="125">
        <v>8085.8795019999998</v>
      </c>
      <c r="G6040" s="125">
        <v>0</v>
      </c>
      <c r="H6040" s="125">
        <v>8657.758022</v>
      </c>
      <c r="I6040" s="125">
        <v>8507.1130329999996</v>
      </c>
      <c r="J6040" s="125">
        <v>8085.8795019999998</v>
      </c>
    </row>
    <row r="6041" spans="1:10" hidden="1" x14ac:dyDescent="0.25">
      <c r="A6041" s="125">
        <v>931876</v>
      </c>
      <c r="B6041" s="125">
        <v>2004</v>
      </c>
      <c r="C6041" s="125">
        <v>48</v>
      </c>
      <c r="D6041" s="125">
        <v>5</v>
      </c>
      <c r="E6041" s="125">
        <v>3</v>
      </c>
      <c r="F6041" s="125">
        <v>0</v>
      </c>
      <c r="G6041" s="125">
        <v>6807.9650629999996</v>
      </c>
      <c r="H6041" s="125">
        <v>8085.8795019999998</v>
      </c>
      <c r="I6041" s="125">
        <v>7875.6466350000001</v>
      </c>
      <c r="J6041" s="125">
        <v>6807.9650629999996</v>
      </c>
    </row>
    <row r="6042" spans="1:10" hidden="1" x14ac:dyDescent="0.25">
      <c r="A6042" s="125">
        <v>931877</v>
      </c>
      <c r="B6042" s="125">
        <v>2004</v>
      </c>
      <c r="C6042" s="125">
        <v>48</v>
      </c>
      <c r="D6042" s="125">
        <v>5</v>
      </c>
      <c r="E6042" s="125">
        <v>4</v>
      </c>
      <c r="F6042" s="125">
        <v>3140.9554240000002</v>
      </c>
      <c r="G6042" s="125">
        <v>0</v>
      </c>
      <c r="H6042" s="125">
        <v>3456.887232</v>
      </c>
      <c r="I6042" s="125">
        <v>3250.856753</v>
      </c>
      <c r="J6042" s="125">
        <v>3140.9554240000002</v>
      </c>
    </row>
    <row r="6043" spans="1:10" x14ac:dyDescent="0.25">
      <c r="A6043" s="125">
        <v>931878</v>
      </c>
      <c r="B6043" s="125">
        <v>2004</v>
      </c>
      <c r="C6043" s="125">
        <v>49</v>
      </c>
      <c r="D6043" s="125">
        <v>3</v>
      </c>
      <c r="E6043" s="125">
        <v>1</v>
      </c>
      <c r="F6043" s="129">
        <v>891.94211399999995</v>
      </c>
      <c r="G6043" s="129">
        <v>77.125094000000004</v>
      </c>
      <c r="H6043" s="129">
        <v>1195.7538999999999</v>
      </c>
      <c r="I6043" s="129">
        <v>971.19131800000002</v>
      </c>
      <c r="J6043" s="129">
        <v>969.06720800000005</v>
      </c>
    </row>
    <row r="6044" spans="1:10" hidden="1" x14ac:dyDescent="0.25">
      <c r="A6044" s="125">
        <v>931879</v>
      </c>
      <c r="B6044" s="125">
        <v>2004</v>
      </c>
      <c r="C6044" s="125">
        <v>49</v>
      </c>
      <c r="D6044" s="125">
        <v>3</v>
      </c>
      <c r="E6044" s="125">
        <v>2</v>
      </c>
      <c r="F6044" s="125">
        <v>832.51357900000005</v>
      </c>
      <c r="G6044" s="125">
        <v>0</v>
      </c>
      <c r="H6044" s="125">
        <v>891.94211399999995</v>
      </c>
      <c r="I6044" s="125">
        <v>840.47705399999995</v>
      </c>
      <c r="J6044" s="125">
        <v>832.51357900000005</v>
      </c>
    </row>
    <row r="6045" spans="1:10" hidden="1" x14ac:dyDescent="0.25">
      <c r="A6045" s="125">
        <v>931880</v>
      </c>
      <c r="B6045" s="125">
        <v>2004</v>
      </c>
      <c r="C6045" s="125">
        <v>49</v>
      </c>
      <c r="D6045" s="125">
        <v>3</v>
      </c>
      <c r="E6045" s="125">
        <v>3</v>
      </c>
      <c r="F6045" s="125">
        <v>714.90021999999999</v>
      </c>
      <c r="G6045" s="125">
        <v>0</v>
      </c>
      <c r="H6045" s="125">
        <v>832.51357900000005</v>
      </c>
      <c r="I6045" s="125">
        <v>761.50017100000002</v>
      </c>
      <c r="J6045" s="125">
        <v>714.90021999999999</v>
      </c>
    </row>
    <row r="6046" spans="1:10" hidden="1" x14ac:dyDescent="0.25">
      <c r="A6046" s="125">
        <v>931881</v>
      </c>
      <c r="B6046" s="125">
        <v>2004</v>
      </c>
      <c r="C6046" s="125">
        <v>49</v>
      </c>
      <c r="D6046" s="125">
        <v>3</v>
      </c>
      <c r="E6046" s="125">
        <v>4</v>
      </c>
      <c r="F6046" s="125">
        <v>892.22993099999997</v>
      </c>
      <c r="G6046" s="125">
        <v>77.149980999999997</v>
      </c>
      <c r="H6046" s="125">
        <v>1195.7538999999999</v>
      </c>
      <c r="I6046" s="125">
        <v>971.19131800000002</v>
      </c>
      <c r="J6046" s="125">
        <v>969.37991199999999</v>
      </c>
    </row>
    <row r="6047" spans="1:10" x14ac:dyDescent="0.25">
      <c r="A6047" s="125">
        <v>931882</v>
      </c>
      <c r="B6047" s="125">
        <v>2004</v>
      </c>
      <c r="C6047" s="125">
        <v>49</v>
      </c>
      <c r="D6047" s="125">
        <v>4</v>
      </c>
      <c r="E6047" s="125">
        <v>1</v>
      </c>
      <c r="F6047" s="129">
        <v>710.18972399999996</v>
      </c>
      <c r="G6047" s="129">
        <v>713.24307299999998</v>
      </c>
      <c r="H6047" s="129">
        <v>1625.2190499999999</v>
      </c>
      <c r="I6047" s="129">
        <v>1426.779804</v>
      </c>
      <c r="J6047" s="129">
        <v>1423.4327969999999</v>
      </c>
    </row>
    <row r="6048" spans="1:10" hidden="1" x14ac:dyDescent="0.25">
      <c r="A6048" s="125">
        <v>931883</v>
      </c>
      <c r="B6048" s="125">
        <v>2004</v>
      </c>
      <c r="C6048" s="125">
        <v>49</v>
      </c>
      <c r="D6048" s="125">
        <v>4</v>
      </c>
      <c r="E6048" s="125">
        <v>2</v>
      </c>
      <c r="F6048" s="125">
        <v>599.08637199999998</v>
      </c>
      <c r="G6048" s="125">
        <v>0</v>
      </c>
      <c r="H6048" s="125">
        <v>710.18972399999996</v>
      </c>
      <c r="I6048" s="125">
        <v>684.26779899999997</v>
      </c>
      <c r="J6048" s="125">
        <v>599.08637199999998</v>
      </c>
    </row>
    <row r="6049" spans="1:10" hidden="1" x14ac:dyDescent="0.25">
      <c r="A6049" s="125">
        <v>931884</v>
      </c>
      <c r="B6049" s="125">
        <v>2004</v>
      </c>
      <c r="C6049" s="125">
        <v>49</v>
      </c>
      <c r="D6049" s="125">
        <v>4</v>
      </c>
      <c r="E6049" s="125">
        <v>3</v>
      </c>
      <c r="F6049" s="125">
        <v>449.179011</v>
      </c>
      <c r="G6049" s="125">
        <v>0</v>
      </c>
      <c r="H6049" s="125">
        <v>599.08637199999998</v>
      </c>
      <c r="I6049" s="125">
        <v>566.55598199999997</v>
      </c>
      <c r="J6049" s="125">
        <v>449.179011</v>
      </c>
    </row>
    <row r="6050" spans="1:10" hidden="1" x14ac:dyDescent="0.25">
      <c r="A6050" s="125">
        <v>931885</v>
      </c>
      <c r="B6050" s="125">
        <v>2004</v>
      </c>
      <c r="C6050" s="125">
        <v>49</v>
      </c>
      <c r="D6050" s="125">
        <v>4</v>
      </c>
      <c r="E6050" s="125">
        <v>4</v>
      </c>
      <c r="F6050" s="125">
        <v>311.51705500000003</v>
      </c>
      <c r="G6050" s="125">
        <v>312.85637400000002</v>
      </c>
      <c r="H6050" s="125">
        <v>714.90021999999999</v>
      </c>
      <c r="I6050" s="125">
        <v>627.61090300000001</v>
      </c>
      <c r="J6050" s="125">
        <v>624.37342899999999</v>
      </c>
    </row>
    <row r="6051" spans="1:10" x14ac:dyDescent="0.25">
      <c r="A6051" s="125">
        <v>931886</v>
      </c>
      <c r="B6051" s="125">
        <v>2004</v>
      </c>
      <c r="C6051" s="125">
        <v>49</v>
      </c>
      <c r="D6051" s="125">
        <v>5</v>
      </c>
      <c r="E6051" s="125">
        <v>1</v>
      </c>
      <c r="F6051" s="129">
        <v>38.707231</v>
      </c>
      <c r="G6051" s="129">
        <v>729.47918000000004</v>
      </c>
      <c r="H6051" s="129">
        <v>855.42250000000001</v>
      </c>
      <c r="I6051" s="129">
        <v>804.43931899999995</v>
      </c>
      <c r="J6051" s="129">
        <v>768.18641000000002</v>
      </c>
    </row>
    <row r="6052" spans="1:10" hidden="1" x14ac:dyDescent="0.25">
      <c r="A6052" s="125">
        <v>931887</v>
      </c>
      <c r="B6052" s="125">
        <v>2004</v>
      </c>
      <c r="C6052" s="125">
        <v>49</v>
      </c>
      <c r="D6052" s="125">
        <v>5</v>
      </c>
      <c r="E6052" s="125">
        <v>2</v>
      </c>
      <c r="F6052" s="125">
        <v>27.803377000000001</v>
      </c>
      <c r="G6052" s="125">
        <v>0</v>
      </c>
      <c r="H6052" s="125">
        <v>38.707231</v>
      </c>
      <c r="I6052" s="125">
        <v>38.033724999999997</v>
      </c>
      <c r="J6052" s="125">
        <v>27.803377000000001</v>
      </c>
    </row>
    <row r="6053" spans="1:10" hidden="1" x14ac:dyDescent="0.25">
      <c r="A6053" s="125">
        <v>931888</v>
      </c>
      <c r="B6053" s="125">
        <v>2004</v>
      </c>
      <c r="C6053" s="125">
        <v>49</v>
      </c>
      <c r="D6053" s="125">
        <v>5</v>
      </c>
      <c r="E6053" s="125">
        <v>3</v>
      </c>
      <c r="F6053" s="125">
        <v>0</v>
      </c>
      <c r="G6053" s="125">
        <v>16.482790000000001</v>
      </c>
      <c r="H6053" s="125">
        <v>27.803377000000001</v>
      </c>
      <c r="I6053" s="125">
        <v>27.080490000000001</v>
      </c>
      <c r="J6053" s="125">
        <v>16.482790000000001</v>
      </c>
    </row>
    <row r="6054" spans="1:10" hidden="1" x14ac:dyDescent="0.25">
      <c r="A6054" s="125">
        <v>931889</v>
      </c>
      <c r="B6054" s="125">
        <v>2004</v>
      </c>
      <c r="C6054" s="125">
        <v>49</v>
      </c>
      <c r="D6054" s="125">
        <v>5</v>
      </c>
      <c r="E6054" s="125">
        <v>4</v>
      </c>
      <c r="F6054" s="125">
        <v>20.547478000000002</v>
      </c>
      <c r="G6054" s="125">
        <v>387.23919999999998</v>
      </c>
      <c r="H6054" s="125">
        <v>449.179011</v>
      </c>
      <c r="I6054" s="125">
        <v>422.40794199999999</v>
      </c>
      <c r="J6054" s="125">
        <v>407.78667799999999</v>
      </c>
    </row>
    <row r="6055" spans="1:10" x14ac:dyDescent="0.25">
      <c r="A6055" s="125">
        <v>931890</v>
      </c>
      <c r="B6055" s="125">
        <v>2004</v>
      </c>
      <c r="C6055" s="125">
        <v>50</v>
      </c>
      <c r="D6055" s="125">
        <v>3</v>
      </c>
      <c r="E6055" s="125">
        <v>1</v>
      </c>
      <c r="F6055" s="129">
        <v>16851.712670000001</v>
      </c>
      <c r="G6055" s="129">
        <v>1457.1460400000001</v>
      </c>
      <c r="H6055" s="129">
        <v>22591.714</v>
      </c>
      <c r="I6055" s="129">
        <v>18348.990110999999</v>
      </c>
      <c r="J6055" s="129">
        <v>18308.858709</v>
      </c>
    </row>
    <row r="6056" spans="1:10" hidden="1" x14ac:dyDescent="0.25">
      <c r="A6056" s="125">
        <v>931891</v>
      </c>
      <c r="B6056" s="125">
        <v>2004</v>
      </c>
      <c r="C6056" s="125">
        <v>50</v>
      </c>
      <c r="D6056" s="125">
        <v>3</v>
      </c>
      <c r="E6056" s="125">
        <v>2</v>
      </c>
      <c r="F6056" s="125">
        <v>15728.912683</v>
      </c>
      <c r="G6056" s="125">
        <v>0</v>
      </c>
      <c r="H6056" s="125">
        <v>16851.712670000001</v>
      </c>
      <c r="I6056" s="125">
        <v>15879.368849</v>
      </c>
      <c r="J6056" s="125">
        <v>15728.912683</v>
      </c>
    </row>
    <row r="6057" spans="1:10" hidden="1" x14ac:dyDescent="0.25">
      <c r="A6057" s="125">
        <v>931892</v>
      </c>
      <c r="B6057" s="125">
        <v>2004</v>
      </c>
      <c r="C6057" s="125">
        <v>50</v>
      </c>
      <c r="D6057" s="125">
        <v>3</v>
      </c>
      <c r="E6057" s="125">
        <v>3</v>
      </c>
      <c r="F6057" s="125">
        <v>13490.069251999999</v>
      </c>
      <c r="G6057" s="125">
        <v>0</v>
      </c>
      <c r="H6057" s="125">
        <v>15728.912683</v>
      </c>
      <c r="I6057" s="125">
        <v>14387.236430999999</v>
      </c>
      <c r="J6057" s="125">
        <v>13490.069251999999</v>
      </c>
    </row>
    <row r="6058" spans="1:10" hidden="1" x14ac:dyDescent="0.25">
      <c r="A6058" s="125">
        <v>931893</v>
      </c>
      <c r="B6058" s="125">
        <v>2004</v>
      </c>
      <c r="C6058" s="125">
        <v>50</v>
      </c>
      <c r="D6058" s="125">
        <v>3</v>
      </c>
      <c r="E6058" s="125">
        <v>4</v>
      </c>
      <c r="F6058" s="125">
        <v>16857.150478</v>
      </c>
      <c r="G6058" s="125">
        <v>1457.6162400000001</v>
      </c>
      <c r="H6058" s="125">
        <v>22591.714</v>
      </c>
      <c r="I6058" s="125">
        <v>18348.990110999999</v>
      </c>
      <c r="J6058" s="125">
        <v>18314.766717999999</v>
      </c>
    </row>
    <row r="6059" spans="1:10" x14ac:dyDescent="0.25">
      <c r="A6059" s="125">
        <v>931894</v>
      </c>
      <c r="B6059" s="125">
        <v>2004</v>
      </c>
      <c r="C6059" s="125">
        <v>50</v>
      </c>
      <c r="D6059" s="125">
        <v>4</v>
      </c>
      <c r="E6059" s="125">
        <v>1</v>
      </c>
      <c r="F6059" s="129">
        <v>13489.254435000001</v>
      </c>
      <c r="G6059" s="129">
        <v>13547.249357000001</v>
      </c>
      <c r="H6059" s="129">
        <v>30869.206549999999</v>
      </c>
      <c r="I6059" s="129">
        <v>27100.076430000001</v>
      </c>
      <c r="J6059" s="129">
        <v>27036.503792</v>
      </c>
    </row>
    <row r="6060" spans="1:10" hidden="1" x14ac:dyDescent="0.25">
      <c r="A6060" s="125">
        <v>931895</v>
      </c>
      <c r="B6060" s="125">
        <v>2004</v>
      </c>
      <c r="C6060" s="125">
        <v>50</v>
      </c>
      <c r="D6060" s="125">
        <v>4</v>
      </c>
      <c r="E6060" s="125">
        <v>2</v>
      </c>
      <c r="F6060" s="125">
        <v>11378.971323</v>
      </c>
      <c r="G6060" s="125">
        <v>0</v>
      </c>
      <c r="H6060" s="125">
        <v>13489.254435000001</v>
      </c>
      <c r="I6060" s="125">
        <v>12996.896648</v>
      </c>
      <c r="J6060" s="125">
        <v>11378.971323</v>
      </c>
    </row>
    <row r="6061" spans="1:10" hidden="1" x14ac:dyDescent="0.25">
      <c r="A6061" s="125">
        <v>931896</v>
      </c>
      <c r="B6061" s="125">
        <v>2004</v>
      </c>
      <c r="C6061" s="125">
        <v>50</v>
      </c>
      <c r="D6061" s="125">
        <v>4</v>
      </c>
      <c r="E6061" s="125">
        <v>3</v>
      </c>
      <c r="F6061" s="125">
        <v>8531.6497230000004</v>
      </c>
      <c r="G6061" s="125">
        <v>0</v>
      </c>
      <c r="H6061" s="125">
        <v>11378.971323</v>
      </c>
      <c r="I6061" s="125">
        <v>10761.09318</v>
      </c>
      <c r="J6061" s="125">
        <v>8531.6497230000004</v>
      </c>
    </row>
    <row r="6062" spans="1:10" hidden="1" x14ac:dyDescent="0.25">
      <c r="A6062" s="125">
        <v>931897</v>
      </c>
      <c r="B6062" s="125">
        <v>2004</v>
      </c>
      <c r="C6062" s="125">
        <v>50</v>
      </c>
      <c r="D6062" s="125">
        <v>4</v>
      </c>
      <c r="E6062" s="125">
        <v>4</v>
      </c>
      <c r="F6062" s="125">
        <v>5878.2841799999997</v>
      </c>
      <c r="G6062" s="125">
        <v>5903.5569370000003</v>
      </c>
      <c r="H6062" s="125">
        <v>13490.069251999999</v>
      </c>
      <c r="I6062" s="125">
        <v>11842.931796000001</v>
      </c>
      <c r="J6062" s="125">
        <v>11781.841117</v>
      </c>
    </row>
    <row r="6063" spans="1:10" x14ac:dyDescent="0.25">
      <c r="A6063" s="125">
        <v>931898</v>
      </c>
      <c r="B6063" s="125">
        <v>2004</v>
      </c>
      <c r="C6063" s="125">
        <v>50</v>
      </c>
      <c r="D6063" s="125">
        <v>5</v>
      </c>
      <c r="E6063" s="125">
        <v>1</v>
      </c>
      <c r="F6063" s="129">
        <v>735.39116899999999</v>
      </c>
      <c r="G6063" s="129">
        <v>13859.233391</v>
      </c>
      <c r="H6063" s="129">
        <v>16252.006100000001</v>
      </c>
      <c r="I6063" s="129">
        <v>15283.386536</v>
      </c>
      <c r="J6063" s="129">
        <v>14594.62456</v>
      </c>
    </row>
    <row r="6064" spans="1:10" hidden="1" x14ac:dyDescent="0.25">
      <c r="A6064" s="125">
        <v>931899</v>
      </c>
      <c r="B6064" s="125">
        <v>2004</v>
      </c>
      <c r="C6064" s="125">
        <v>50</v>
      </c>
      <c r="D6064" s="125">
        <v>5</v>
      </c>
      <c r="E6064" s="125">
        <v>2</v>
      </c>
      <c r="F6064" s="125">
        <v>528.23097399999995</v>
      </c>
      <c r="G6064" s="125">
        <v>0</v>
      </c>
      <c r="H6064" s="125">
        <v>735.39116899999999</v>
      </c>
      <c r="I6064" s="125">
        <v>722.59536300000002</v>
      </c>
      <c r="J6064" s="125">
        <v>528.23097399999995</v>
      </c>
    </row>
    <row r="6065" spans="1:10" hidden="1" x14ac:dyDescent="0.25">
      <c r="A6065" s="125">
        <v>931900</v>
      </c>
      <c r="B6065" s="125">
        <v>2004</v>
      </c>
      <c r="C6065" s="125">
        <v>50</v>
      </c>
      <c r="D6065" s="125">
        <v>5</v>
      </c>
      <c r="E6065" s="125">
        <v>3</v>
      </c>
      <c r="F6065" s="125">
        <v>0</v>
      </c>
      <c r="G6065" s="125">
        <v>313.15333900000002</v>
      </c>
      <c r="H6065" s="125">
        <v>528.23097399999995</v>
      </c>
      <c r="I6065" s="125">
        <v>514.49696800000004</v>
      </c>
      <c r="J6065" s="125">
        <v>313.15333900000002</v>
      </c>
    </row>
    <row r="6066" spans="1:10" hidden="1" x14ac:dyDescent="0.25">
      <c r="A6066" s="125">
        <v>931901</v>
      </c>
      <c r="B6066" s="125">
        <v>2004</v>
      </c>
      <c r="C6066" s="125">
        <v>50</v>
      </c>
      <c r="D6066" s="125">
        <v>5</v>
      </c>
      <c r="E6066" s="125">
        <v>4</v>
      </c>
      <c r="F6066" s="125">
        <v>390.27620999999999</v>
      </c>
      <c r="G6066" s="125">
        <v>7355.1727430000001</v>
      </c>
      <c r="H6066" s="125">
        <v>8531.6497230000004</v>
      </c>
      <c r="I6066" s="125">
        <v>8023.1634000000004</v>
      </c>
      <c r="J6066" s="125">
        <v>7745.4489540000004</v>
      </c>
    </row>
    <row r="6067" spans="1:10" x14ac:dyDescent="0.25">
      <c r="A6067" s="125">
        <v>931902</v>
      </c>
      <c r="B6067" s="125">
        <v>2004</v>
      </c>
      <c r="C6067" s="125">
        <v>51</v>
      </c>
      <c r="D6067" s="125">
        <v>3</v>
      </c>
      <c r="E6067" s="125">
        <v>1</v>
      </c>
      <c r="F6067" s="129">
        <v>117820.105582</v>
      </c>
      <c r="G6067" s="129">
        <v>504.03599500000001</v>
      </c>
      <c r="H6067" s="129">
        <v>145755.57435000001</v>
      </c>
      <c r="I6067" s="129">
        <v>118382.67748699999</v>
      </c>
      <c r="J6067" s="129">
        <v>118324.141577</v>
      </c>
    </row>
    <row r="6068" spans="1:10" hidden="1" x14ac:dyDescent="0.25">
      <c r="A6068" s="125">
        <v>931903</v>
      </c>
      <c r="B6068" s="125">
        <v>2004</v>
      </c>
      <c r="C6068" s="125">
        <v>51</v>
      </c>
      <c r="D6068" s="125">
        <v>3</v>
      </c>
      <c r="E6068" s="125">
        <v>2</v>
      </c>
      <c r="F6068" s="125">
        <v>110470.973657</v>
      </c>
      <c r="G6068" s="125">
        <v>0</v>
      </c>
      <c r="H6068" s="125">
        <v>117820.105582</v>
      </c>
      <c r="I6068" s="125">
        <v>111021.88549</v>
      </c>
      <c r="J6068" s="125">
        <v>110470.973657</v>
      </c>
    </row>
    <row r="6069" spans="1:10" hidden="1" x14ac:dyDescent="0.25">
      <c r="A6069" s="125">
        <v>931904</v>
      </c>
      <c r="B6069" s="125">
        <v>2004</v>
      </c>
      <c r="C6069" s="125">
        <v>51</v>
      </c>
      <c r="D6069" s="125">
        <v>3</v>
      </c>
      <c r="E6069" s="125">
        <v>3</v>
      </c>
      <c r="F6069" s="125">
        <v>98030.135488</v>
      </c>
      <c r="G6069" s="125">
        <v>0</v>
      </c>
      <c r="H6069" s="125">
        <v>110470.973657</v>
      </c>
      <c r="I6069" s="125">
        <v>101047.799604</v>
      </c>
      <c r="J6069" s="125">
        <v>98030.135488</v>
      </c>
    </row>
    <row r="6070" spans="1:10" hidden="1" x14ac:dyDescent="0.25">
      <c r="A6070" s="125">
        <v>931905</v>
      </c>
      <c r="B6070" s="125">
        <v>2004</v>
      </c>
      <c r="C6070" s="125">
        <v>51</v>
      </c>
      <c r="D6070" s="125">
        <v>3</v>
      </c>
      <c r="E6070" s="125">
        <v>4</v>
      </c>
      <c r="F6070" s="125">
        <v>117803.433449</v>
      </c>
      <c r="G6070" s="125">
        <v>503.96467100000001</v>
      </c>
      <c r="H6070" s="125">
        <v>145755.57435000001</v>
      </c>
      <c r="I6070" s="125">
        <v>118382.67748699999</v>
      </c>
      <c r="J6070" s="125">
        <v>118307.39812</v>
      </c>
    </row>
    <row r="6071" spans="1:10" x14ac:dyDescent="0.25">
      <c r="A6071" s="125">
        <v>931906</v>
      </c>
      <c r="B6071" s="125">
        <v>2004</v>
      </c>
      <c r="C6071" s="125">
        <v>51</v>
      </c>
      <c r="D6071" s="125">
        <v>4</v>
      </c>
      <c r="E6071" s="125">
        <v>1</v>
      </c>
      <c r="F6071" s="129">
        <v>34486.102749999998</v>
      </c>
      <c r="G6071" s="129">
        <v>27174.985720000001</v>
      </c>
      <c r="H6071" s="129">
        <v>72706.202650000007</v>
      </c>
      <c r="I6071" s="129">
        <v>63828.775306000003</v>
      </c>
      <c r="J6071" s="129">
        <v>61661.088471000003</v>
      </c>
    </row>
    <row r="6072" spans="1:10" hidden="1" x14ac:dyDescent="0.25">
      <c r="A6072" s="125">
        <v>931907</v>
      </c>
      <c r="B6072" s="125">
        <v>2004</v>
      </c>
      <c r="C6072" s="125">
        <v>51</v>
      </c>
      <c r="D6072" s="125">
        <v>4</v>
      </c>
      <c r="E6072" s="125">
        <v>2</v>
      </c>
      <c r="F6072" s="125">
        <v>30654.383905999999</v>
      </c>
      <c r="G6072" s="125">
        <v>0</v>
      </c>
      <c r="H6072" s="125">
        <v>34486.102749999998</v>
      </c>
      <c r="I6072" s="125">
        <v>33227.360000000001</v>
      </c>
      <c r="J6072" s="125">
        <v>30654.383905999999</v>
      </c>
    </row>
    <row r="6073" spans="1:10" hidden="1" x14ac:dyDescent="0.25">
      <c r="A6073" s="125">
        <v>931908</v>
      </c>
      <c r="B6073" s="125">
        <v>2004</v>
      </c>
      <c r="C6073" s="125">
        <v>51</v>
      </c>
      <c r="D6073" s="125">
        <v>4</v>
      </c>
      <c r="E6073" s="125">
        <v>3</v>
      </c>
      <c r="F6073" s="125">
        <v>26205.366181000001</v>
      </c>
      <c r="G6073" s="125">
        <v>0</v>
      </c>
      <c r="H6073" s="125">
        <v>30654.383905999999</v>
      </c>
      <c r="I6073" s="125">
        <v>28989.850859999999</v>
      </c>
      <c r="J6073" s="125">
        <v>26205.366181000001</v>
      </c>
    </row>
    <row r="6074" spans="1:10" hidden="1" x14ac:dyDescent="0.25">
      <c r="A6074" s="125">
        <v>931909</v>
      </c>
      <c r="B6074" s="125">
        <v>2004</v>
      </c>
      <c r="C6074" s="125">
        <v>51</v>
      </c>
      <c r="D6074" s="125">
        <v>4</v>
      </c>
      <c r="E6074" s="125">
        <v>4</v>
      </c>
      <c r="F6074" s="125">
        <v>47025.710672000001</v>
      </c>
      <c r="G6074" s="125">
        <v>37056.173765</v>
      </c>
      <c r="H6074" s="125">
        <v>98030.135488</v>
      </c>
      <c r="I6074" s="125">
        <v>86060.655945000006</v>
      </c>
      <c r="J6074" s="125">
        <v>84081.884437999994</v>
      </c>
    </row>
    <row r="6075" spans="1:10" x14ac:dyDescent="0.25">
      <c r="A6075" s="125">
        <v>931910</v>
      </c>
      <c r="B6075" s="125">
        <v>2004</v>
      </c>
      <c r="C6075" s="125">
        <v>51</v>
      </c>
      <c r="D6075" s="125">
        <v>5</v>
      </c>
      <c r="E6075" s="125">
        <v>1</v>
      </c>
      <c r="F6075" s="129">
        <v>776.167464</v>
      </c>
      <c r="G6075" s="129">
        <v>17825.358646000001</v>
      </c>
      <c r="H6075" s="129">
        <v>19801.324400000001</v>
      </c>
      <c r="I6075" s="129">
        <v>18621.165465999999</v>
      </c>
      <c r="J6075" s="129">
        <v>18601.526109999999</v>
      </c>
    </row>
    <row r="6076" spans="1:10" hidden="1" x14ac:dyDescent="0.25">
      <c r="A6076" s="125">
        <v>931911</v>
      </c>
      <c r="B6076" s="125">
        <v>2004</v>
      </c>
      <c r="C6076" s="125">
        <v>51</v>
      </c>
      <c r="D6076" s="125">
        <v>5</v>
      </c>
      <c r="E6076" s="125">
        <v>2</v>
      </c>
      <c r="F6076" s="125">
        <v>567.25023399999998</v>
      </c>
      <c r="G6076" s="125">
        <v>0</v>
      </c>
      <c r="H6076" s="125">
        <v>776.167464</v>
      </c>
      <c r="I6076" s="125">
        <v>762.66215099999999</v>
      </c>
      <c r="J6076" s="125">
        <v>567.25023399999998</v>
      </c>
    </row>
    <row r="6077" spans="1:10" hidden="1" x14ac:dyDescent="0.25">
      <c r="A6077" s="125">
        <v>931912</v>
      </c>
      <c r="B6077" s="125">
        <v>2004</v>
      </c>
      <c r="C6077" s="125">
        <v>51</v>
      </c>
      <c r="D6077" s="125">
        <v>5</v>
      </c>
      <c r="E6077" s="125">
        <v>3</v>
      </c>
      <c r="F6077" s="125">
        <v>0</v>
      </c>
      <c r="G6077" s="125">
        <v>327.00326699999999</v>
      </c>
      <c r="H6077" s="125">
        <v>567.25023399999998</v>
      </c>
      <c r="I6077" s="125">
        <v>552.50172799999996</v>
      </c>
      <c r="J6077" s="125">
        <v>327.00326699999999</v>
      </c>
    </row>
    <row r="6078" spans="1:10" hidden="1" x14ac:dyDescent="0.25">
      <c r="A6078" s="125">
        <v>931913</v>
      </c>
      <c r="B6078" s="125">
        <v>2004</v>
      </c>
      <c r="C6078" s="125">
        <v>51</v>
      </c>
      <c r="D6078" s="125">
        <v>5</v>
      </c>
      <c r="E6078" s="125">
        <v>4</v>
      </c>
      <c r="F6078" s="125">
        <v>1021.909416</v>
      </c>
      <c r="G6078" s="125">
        <v>23469.035583000001</v>
      </c>
      <c r="H6078" s="125">
        <v>26205.366181000001</v>
      </c>
      <c r="I6078" s="125">
        <v>24643.526355999998</v>
      </c>
      <c r="J6078" s="125">
        <v>24490.944998999999</v>
      </c>
    </row>
    <row r="6079" spans="1:10" x14ac:dyDescent="0.25">
      <c r="A6079" s="125">
        <v>931914</v>
      </c>
      <c r="B6079" s="125">
        <v>2004</v>
      </c>
      <c r="C6079" s="125">
        <v>52</v>
      </c>
      <c r="D6079" s="125">
        <v>3</v>
      </c>
      <c r="E6079" s="125">
        <v>1</v>
      </c>
      <c r="F6079" s="129">
        <v>176727.062894</v>
      </c>
      <c r="G6079" s="129">
        <v>756.04075</v>
      </c>
      <c r="H6079" s="129">
        <v>218629.53210000001</v>
      </c>
      <c r="I6079" s="129">
        <v>177570.90597200001</v>
      </c>
      <c r="J6079" s="129">
        <v>177483.10364399999</v>
      </c>
    </row>
    <row r="6080" spans="1:10" hidden="1" x14ac:dyDescent="0.25">
      <c r="A6080" s="125">
        <v>931915</v>
      </c>
      <c r="B6080" s="125">
        <v>2004</v>
      </c>
      <c r="C6080" s="125">
        <v>52</v>
      </c>
      <c r="D6080" s="125">
        <v>3</v>
      </c>
      <c r="E6080" s="125">
        <v>2</v>
      </c>
      <c r="F6080" s="125">
        <v>165703.55809000001</v>
      </c>
      <c r="G6080" s="125">
        <v>0</v>
      </c>
      <c r="H6080" s="125">
        <v>176727.062894</v>
      </c>
      <c r="I6080" s="125">
        <v>166529.91136500001</v>
      </c>
      <c r="J6080" s="125">
        <v>165703.55809000001</v>
      </c>
    </row>
    <row r="6081" spans="1:10" hidden="1" x14ac:dyDescent="0.25">
      <c r="A6081" s="125">
        <v>931916</v>
      </c>
      <c r="B6081" s="125">
        <v>2004</v>
      </c>
      <c r="C6081" s="125">
        <v>52</v>
      </c>
      <c r="D6081" s="125">
        <v>3</v>
      </c>
      <c r="E6081" s="125">
        <v>3</v>
      </c>
      <c r="F6081" s="125">
        <v>146996.319418</v>
      </c>
      <c r="G6081" s="125">
        <v>0</v>
      </c>
      <c r="H6081" s="125">
        <v>165703.55809000001</v>
      </c>
      <c r="I6081" s="125">
        <v>151569.044585</v>
      </c>
      <c r="J6081" s="125">
        <v>146996.319418</v>
      </c>
    </row>
    <row r="6082" spans="1:10" hidden="1" x14ac:dyDescent="0.25">
      <c r="A6082" s="125">
        <v>931917</v>
      </c>
      <c r="B6082" s="125">
        <v>2004</v>
      </c>
      <c r="C6082" s="125">
        <v>52</v>
      </c>
      <c r="D6082" s="125">
        <v>3</v>
      </c>
      <c r="E6082" s="125">
        <v>4</v>
      </c>
      <c r="F6082" s="125">
        <v>176702.05513299999</v>
      </c>
      <c r="G6082" s="125">
        <v>755.93376699999999</v>
      </c>
      <c r="H6082" s="125">
        <v>218629.53210000001</v>
      </c>
      <c r="I6082" s="125">
        <v>177570.90597200001</v>
      </c>
      <c r="J6082" s="125">
        <v>177457.98889899999</v>
      </c>
    </row>
    <row r="6083" spans="1:10" x14ac:dyDescent="0.25">
      <c r="A6083" s="125">
        <v>931918</v>
      </c>
      <c r="B6083" s="125">
        <v>2004</v>
      </c>
      <c r="C6083" s="125">
        <v>52</v>
      </c>
      <c r="D6083" s="125">
        <v>4</v>
      </c>
      <c r="E6083" s="125">
        <v>1</v>
      </c>
      <c r="F6083" s="129">
        <v>51728.027054999999</v>
      </c>
      <c r="G6083" s="129">
        <v>40761.590450999996</v>
      </c>
      <c r="H6083" s="129">
        <v>109056.9278</v>
      </c>
      <c r="I6083" s="129">
        <v>95741.076916000005</v>
      </c>
      <c r="J6083" s="129">
        <v>92489.617505999995</v>
      </c>
    </row>
    <row r="6084" spans="1:10" hidden="1" x14ac:dyDescent="0.25">
      <c r="A6084" s="125">
        <v>931919</v>
      </c>
      <c r="B6084" s="125">
        <v>2004</v>
      </c>
      <c r="C6084" s="125">
        <v>52</v>
      </c>
      <c r="D6084" s="125">
        <v>4</v>
      </c>
      <c r="E6084" s="125">
        <v>2</v>
      </c>
      <c r="F6084" s="125">
        <v>45980.574015999999</v>
      </c>
      <c r="G6084" s="125">
        <v>0</v>
      </c>
      <c r="H6084" s="125">
        <v>51728.027054999999</v>
      </c>
      <c r="I6084" s="125">
        <v>49839.954067999999</v>
      </c>
      <c r="J6084" s="125">
        <v>45980.574015999999</v>
      </c>
    </row>
    <row r="6085" spans="1:10" hidden="1" x14ac:dyDescent="0.25">
      <c r="A6085" s="125">
        <v>931920</v>
      </c>
      <c r="B6085" s="125">
        <v>2004</v>
      </c>
      <c r="C6085" s="125">
        <v>52</v>
      </c>
      <c r="D6085" s="125">
        <v>4</v>
      </c>
      <c r="E6085" s="125">
        <v>3</v>
      </c>
      <c r="F6085" s="125">
        <v>39307.19283</v>
      </c>
      <c r="G6085" s="125">
        <v>0</v>
      </c>
      <c r="H6085" s="125">
        <v>45980.574015999999</v>
      </c>
      <c r="I6085" s="125">
        <v>43483.828846999997</v>
      </c>
      <c r="J6085" s="125">
        <v>39307.19283</v>
      </c>
    </row>
    <row r="6086" spans="1:10" hidden="1" x14ac:dyDescent="0.25">
      <c r="A6086" s="125">
        <v>931921</v>
      </c>
      <c r="B6086" s="125">
        <v>2004</v>
      </c>
      <c r="C6086" s="125">
        <v>52</v>
      </c>
      <c r="D6086" s="125">
        <v>4</v>
      </c>
      <c r="E6086" s="125">
        <v>4</v>
      </c>
      <c r="F6086" s="125">
        <v>70515.116116000005</v>
      </c>
      <c r="G6086" s="125">
        <v>55565.782176000001</v>
      </c>
      <c r="H6086" s="125">
        <v>146996.319418</v>
      </c>
      <c r="I6086" s="125">
        <v>129048.06881700001</v>
      </c>
      <c r="J6086" s="125">
        <v>126080.898292</v>
      </c>
    </row>
    <row r="6087" spans="1:10" x14ac:dyDescent="0.25">
      <c r="A6087" s="125">
        <v>931922</v>
      </c>
      <c r="B6087" s="125">
        <v>2004</v>
      </c>
      <c r="C6087" s="125">
        <v>52</v>
      </c>
      <c r="D6087" s="125">
        <v>5</v>
      </c>
      <c r="E6087" s="125">
        <v>1</v>
      </c>
      <c r="F6087" s="129">
        <v>1164.251197</v>
      </c>
      <c r="G6087" s="129">
        <v>26738.037969000001</v>
      </c>
      <c r="H6087" s="129">
        <v>29701.9866</v>
      </c>
      <c r="I6087" s="129">
        <v>27931.748199000001</v>
      </c>
      <c r="J6087" s="129">
        <v>27902.289164999998</v>
      </c>
    </row>
    <row r="6088" spans="1:10" hidden="1" x14ac:dyDescent="0.25">
      <c r="A6088" s="125">
        <v>931923</v>
      </c>
      <c r="B6088" s="125">
        <v>2004</v>
      </c>
      <c r="C6088" s="125">
        <v>52</v>
      </c>
      <c r="D6088" s="125">
        <v>5</v>
      </c>
      <c r="E6088" s="125">
        <v>2</v>
      </c>
      <c r="F6088" s="125">
        <v>850.87535100000002</v>
      </c>
      <c r="G6088" s="125">
        <v>0</v>
      </c>
      <c r="H6088" s="125">
        <v>1164.251197</v>
      </c>
      <c r="I6088" s="125">
        <v>1143.993226</v>
      </c>
      <c r="J6088" s="125">
        <v>850.87535100000002</v>
      </c>
    </row>
    <row r="6089" spans="1:10" hidden="1" x14ac:dyDescent="0.25">
      <c r="A6089" s="125">
        <v>931924</v>
      </c>
      <c r="B6089" s="125">
        <v>2004</v>
      </c>
      <c r="C6089" s="125">
        <v>52</v>
      </c>
      <c r="D6089" s="125">
        <v>5</v>
      </c>
      <c r="E6089" s="125">
        <v>3</v>
      </c>
      <c r="F6089" s="125">
        <v>0</v>
      </c>
      <c r="G6089" s="125">
        <v>490.50490000000002</v>
      </c>
      <c r="H6089" s="125">
        <v>850.87535100000002</v>
      </c>
      <c r="I6089" s="125">
        <v>828.75259200000005</v>
      </c>
      <c r="J6089" s="125">
        <v>490.50490000000002</v>
      </c>
    </row>
    <row r="6090" spans="1:10" hidden="1" x14ac:dyDescent="0.25">
      <c r="A6090" s="125">
        <v>931925</v>
      </c>
      <c r="B6090" s="125">
        <v>2004</v>
      </c>
      <c r="C6090" s="125">
        <v>52</v>
      </c>
      <c r="D6090" s="125">
        <v>5</v>
      </c>
      <c r="E6090" s="125">
        <v>4</v>
      </c>
      <c r="F6090" s="125">
        <v>1532.8307259999999</v>
      </c>
      <c r="G6090" s="125">
        <v>35202.786362999999</v>
      </c>
      <c r="H6090" s="125">
        <v>39307.19283</v>
      </c>
      <c r="I6090" s="125">
        <v>36964.484138</v>
      </c>
      <c r="J6090" s="125">
        <v>36735.617088999999</v>
      </c>
    </row>
    <row r="6091" spans="1:10" x14ac:dyDescent="0.25">
      <c r="A6091" s="125">
        <v>931926</v>
      </c>
      <c r="B6091" s="125">
        <v>2004</v>
      </c>
      <c r="C6091" s="125">
        <v>53</v>
      </c>
      <c r="D6091" s="125">
        <v>2</v>
      </c>
      <c r="E6091" s="125">
        <v>1</v>
      </c>
      <c r="F6091" s="129">
        <v>6432.7543070000002</v>
      </c>
      <c r="G6091" s="129">
        <v>0</v>
      </c>
      <c r="H6091" s="129">
        <v>8689.07</v>
      </c>
      <c r="I6091" s="129">
        <v>6449.8966609999998</v>
      </c>
      <c r="J6091" s="129">
        <v>6432.7543070000002</v>
      </c>
    </row>
    <row r="6092" spans="1:10" hidden="1" x14ac:dyDescent="0.25">
      <c r="A6092" s="125">
        <v>931927</v>
      </c>
      <c r="B6092" s="125">
        <v>2004</v>
      </c>
      <c r="C6092" s="125">
        <v>53</v>
      </c>
      <c r="D6092" s="125">
        <v>2</v>
      </c>
      <c r="E6092" s="125">
        <v>2</v>
      </c>
      <c r="F6092" s="125">
        <v>5881.8946749999996</v>
      </c>
      <c r="G6092" s="125">
        <v>0</v>
      </c>
      <c r="H6092" s="125">
        <v>6432.7543070000002</v>
      </c>
      <c r="I6092" s="125">
        <v>5907.841555</v>
      </c>
      <c r="J6092" s="125">
        <v>5881.8946749999996</v>
      </c>
    </row>
    <row r="6093" spans="1:10" hidden="1" x14ac:dyDescent="0.25">
      <c r="A6093" s="125">
        <v>931928</v>
      </c>
      <c r="B6093" s="125">
        <v>2004</v>
      </c>
      <c r="C6093" s="125">
        <v>53</v>
      </c>
      <c r="D6093" s="125">
        <v>2</v>
      </c>
      <c r="E6093" s="125">
        <v>3</v>
      </c>
      <c r="F6093" s="125">
        <v>4765.3442009999999</v>
      </c>
      <c r="G6093" s="125">
        <v>313.660324</v>
      </c>
      <c r="H6093" s="125">
        <v>5881.8946749999996</v>
      </c>
      <c r="I6093" s="125">
        <v>5176.655503</v>
      </c>
      <c r="J6093" s="125">
        <v>5079.0045250000003</v>
      </c>
    </row>
    <row r="6094" spans="1:10" hidden="1" x14ac:dyDescent="0.25">
      <c r="A6094" s="125">
        <v>931929</v>
      </c>
      <c r="B6094" s="125">
        <v>2004</v>
      </c>
      <c r="C6094" s="125">
        <v>53</v>
      </c>
      <c r="D6094" s="125">
        <v>2</v>
      </c>
      <c r="E6094" s="125">
        <v>4</v>
      </c>
      <c r="F6094" s="125">
        <v>6437.2248470000004</v>
      </c>
      <c r="G6094" s="125">
        <v>0</v>
      </c>
      <c r="H6094" s="125">
        <v>8689.07</v>
      </c>
      <c r="I6094" s="125">
        <v>6449.8966609999998</v>
      </c>
      <c r="J6094" s="125">
        <v>6437.2248470000004</v>
      </c>
    </row>
    <row r="6095" spans="1:10" x14ac:dyDescent="0.25">
      <c r="A6095" s="125">
        <v>931930</v>
      </c>
      <c r="B6095" s="125">
        <v>2004</v>
      </c>
      <c r="C6095" s="125">
        <v>53</v>
      </c>
      <c r="D6095" s="125">
        <v>3</v>
      </c>
      <c r="E6095" s="125">
        <v>1</v>
      </c>
      <c r="F6095" s="129">
        <v>3771.0521060000001</v>
      </c>
      <c r="G6095" s="129">
        <v>0</v>
      </c>
      <c r="H6095" s="129">
        <v>4656.4799999999996</v>
      </c>
      <c r="I6095" s="129">
        <v>3781.9930559999998</v>
      </c>
      <c r="J6095" s="129">
        <v>3771.0521060000001</v>
      </c>
    </row>
    <row r="6096" spans="1:10" hidden="1" x14ac:dyDescent="0.25">
      <c r="A6096" s="125">
        <v>931931</v>
      </c>
      <c r="B6096" s="125">
        <v>2004</v>
      </c>
      <c r="C6096" s="125">
        <v>53</v>
      </c>
      <c r="D6096" s="125">
        <v>3</v>
      </c>
      <c r="E6096" s="125">
        <v>2</v>
      </c>
      <c r="F6096" s="125">
        <v>3513.4412219999999</v>
      </c>
      <c r="G6096" s="125">
        <v>0</v>
      </c>
      <c r="H6096" s="125">
        <v>3771.0521060000001</v>
      </c>
      <c r="I6096" s="125">
        <v>3553.462399</v>
      </c>
      <c r="J6096" s="125">
        <v>3513.4412219999999</v>
      </c>
    </row>
    <row r="6097" spans="1:10" hidden="1" x14ac:dyDescent="0.25">
      <c r="A6097" s="125">
        <v>931932</v>
      </c>
      <c r="B6097" s="125">
        <v>2004</v>
      </c>
      <c r="C6097" s="125">
        <v>53</v>
      </c>
      <c r="D6097" s="125">
        <v>3</v>
      </c>
      <c r="E6097" s="125">
        <v>3</v>
      </c>
      <c r="F6097" s="125">
        <v>2293.4938750000001</v>
      </c>
      <c r="G6097" s="125">
        <v>583.35729300000003</v>
      </c>
      <c r="H6097" s="125">
        <v>3513.4412219999999</v>
      </c>
      <c r="I6097" s="125">
        <v>3213.744686</v>
      </c>
      <c r="J6097" s="125">
        <v>2876.8511669999998</v>
      </c>
    </row>
    <row r="6098" spans="1:10" hidden="1" x14ac:dyDescent="0.25">
      <c r="A6098" s="125">
        <v>931933</v>
      </c>
      <c r="B6098" s="125">
        <v>2004</v>
      </c>
      <c r="C6098" s="125">
        <v>53</v>
      </c>
      <c r="D6098" s="125">
        <v>3</v>
      </c>
      <c r="E6098" s="125">
        <v>4</v>
      </c>
      <c r="F6098" s="125">
        <v>3861.8197220000002</v>
      </c>
      <c r="G6098" s="125">
        <v>0</v>
      </c>
      <c r="H6098" s="125">
        <v>4765.3442009999999</v>
      </c>
      <c r="I6098" s="125">
        <v>3870.4125600000002</v>
      </c>
      <c r="J6098" s="125">
        <v>3861.8197220000002</v>
      </c>
    </row>
    <row r="6099" spans="1:10" x14ac:dyDescent="0.25">
      <c r="A6099" s="125">
        <v>931934</v>
      </c>
      <c r="B6099" s="125">
        <v>2004</v>
      </c>
      <c r="C6099" s="125">
        <v>53</v>
      </c>
      <c r="D6099" s="125">
        <v>4</v>
      </c>
      <c r="E6099" s="125">
        <v>1</v>
      </c>
      <c r="F6099" s="129">
        <v>1892.33745</v>
      </c>
      <c r="G6099" s="129">
        <v>0</v>
      </c>
      <c r="H6099" s="129">
        <v>2175.16</v>
      </c>
      <c r="I6099" s="129">
        <v>1909.572964</v>
      </c>
      <c r="J6099" s="129">
        <v>1892.33745</v>
      </c>
    </row>
    <row r="6100" spans="1:10" hidden="1" x14ac:dyDescent="0.25">
      <c r="A6100" s="125">
        <v>931935</v>
      </c>
      <c r="B6100" s="125">
        <v>2004</v>
      </c>
      <c r="C6100" s="125">
        <v>53</v>
      </c>
      <c r="D6100" s="125">
        <v>4</v>
      </c>
      <c r="E6100" s="125">
        <v>2</v>
      </c>
      <c r="F6100" s="125">
        <v>1695.349487</v>
      </c>
      <c r="G6100" s="125">
        <v>0</v>
      </c>
      <c r="H6100" s="125">
        <v>1892.33745</v>
      </c>
      <c r="I6100" s="125">
        <v>1823.2671330000001</v>
      </c>
      <c r="J6100" s="125">
        <v>1695.349487</v>
      </c>
    </row>
    <row r="6101" spans="1:10" hidden="1" x14ac:dyDescent="0.25">
      <c r="A6101" s="125">
        <v>931936</v>
      </c>
      <c r="B6101" s="125">
        <v>2004</v>
      </c>
      <c r="C6101" s="125">
        <v>53</v>
      </c>
      <c r="D6101" s="125">
        <v>4</v>
      </c>
      <c r="E6101" s="125">
        <v>3</v>
      </c>
      <c r="F6101" s="125">
        <v>449.13979899999998</v>
      </c>
      <c r="G6101" s="125">
        <v>873.75937099999999</v>
      </c>
      <c r="H6101" s="125">
        <v>1695.349487</v>
      </c>
      <c r="I6101" s="125">
        <v>1603.292009</v>
      </c>
      <c r="J6101" s="125">
        <v>1322.8991699999999</v>
      </c>
    </row>
    <row r="6102" spans="1:10" hidden="1" x14ac:dyDescent="0.25">
      <c r="A6102" s="125">
        <v>931937</v>
      </c>
      <c r="B6102" s="125">
        <v>2004</v>
      </c>
      <c r="C6102" s="125">
        <v>53</v>
      </c>
      <c r="D6102" s="125">
        <v>4</v>
      </c>
      <c r="E6102" s="125">
        <v>4</v>
      </c>
      <c r="F6102" s="125">
        <v>1993.8852400000001</v>
      </c>
      <c r="G6102" s="125">
        <v>0</v>
      </c>
      <c r="H6102" s="125">
        <v>2293.4938750000001</v>
      </c>
      <c r="I6102" s="125">
        <v>2013.4582720000001</v>
      </c>
      <c r="J6102" s="125">
        <v>1993.8852400000001</v>
      </c>
    </row>
    <row r="6103" spans="1:10" x14ac:dyDescent="0.25">
      <c r="A6103" s="125">
        <v>931938</v>
      </c>
      <c r="B6103" s="125">
        <v>2004</v>
      </c>
      <c r="C6103" s="125">
        <v>53</v>
      </c>
      <c r="D6103" s="125">
        <v>5</v>
      </c>
      <c r="E6103" s="125">
        <v>1</v>
      </c>
      <c r="F6103" s="129">
        <v>342.34786700000001</v>
      </c>
      <c r="G6103" s="129">
        <v>0</v>
      </c>
      <c r="H6103" s="129">
        <v>408.51</v>
      </c>
      <c r="I6103" s="129">
        <v>384.16280399999999</v>
      </c>
      <c r="J6103" s="129">
        <v>342.34786700000001</v>
      </c>
    </row>
    <row r="6104" spans="1:10" hidden="1" x14ac:dyDescent="0.25">
      <c r="A6104" s="125">
        <v>931939</v>
      </c>
      <c r="B6104" s="125">
        <v>2004</v>
      </c>
      <c r="C6104" s="125">
        <v>53</v>
      </c>
      <c r="D6104" s="125">
        <v>5</v>
      </c>
      <c r="E6104" s="125">
        <v>2</v>
      </c>
      <c r="F6104" s="125">
        <v>334.988246</v>
      </c>
      <c r="G6104" s="125">
        <v>0</v>
      </c>
      <c r="H6104" s="125">
        <v>342.34786700000001</v>
      </c>
      <c r="I6104" s="125">
        <v>336.39101399999998</v>
      </c>
      <c r="J6104" s="125">
        <v>334.988246</v>
      </c>
    </row>
    <row r="6105" spans="1:10" hidden="1" x14ac:dyDescent="0.25">
      <c r="A6105" s="125">
        <v>931940</v>
      </c>
      <c r="B6105" s="125">
        <v>2004</v>
      </c>
      <c r="C6105" s="125">
        <v>53</v>
      </c>
      <c r="D6105" s="125">
        <v>5</v>
      </c>
      <c r="E6105" s="125">
        <v>3</v>
      </c>
      <c r="F6105" s="125">
        <v>0</v>
      </c>
      <c r="G6105" s="125">
        <v>280.23500999999999</v>
      </c>
      <c r="H6105" s="125">
        <v>334.988246</v>
      </c>
      <c r="I6105" s="125">
        <v>326.27855199999999</v>
      </c>
      <c r="J6105" s="125">
        <v>280.23500999999999</v>
      </c>
    </row>
    <row r="6106" spans="1:10" hidden="1" x14ac:dyDescent="0.25">
      <c r="A6106" s="125">
        <v>931941</v>
      </c>
      <c r="B6106" s="125">
        <v>2004</v>
      </c>
      <c r="C6106" s="125">
        <v>53</v>
      </c>
      <c r="D6106" s="125">
        <v>5</v>
      </c>
      <c r="E6106" s="125">
        <v>4</v>
      </c>
      <c r="F6106" s="125">
        <v>380.923113</v>
      </c>
      <c r="G6106" s="125">
        <v>0</v>
      </c>
      <c r="H6106" s="125">
        <v>449.13979899999998</v>
      </c>
      <c r="I6106" s="125">
        <v>422.37106699999998</v>
      </c>
      <c r="J6106" s="125">
        <v>380.923113</v>
      </c>
    </row>
    <row r="6107" spans="1:10" x14ac:dyDescent="0.25">
      <c r="A6107" s="125">
        <v>931942</v>
      </c>
      <c r="B6107" s="125">
        <v>2004</v>
      </c>
      <c r="C6107" s="125">
        <v>54</v>
      </c>
      <c r="D6107" s="125">
        <v>2</v>
      </c>
      <c r="E6107" s="125">
        <v>1</v>
      </c>
      <c r="F6107" s="129">
        <v>338.62307800000002</v>
      </c>
      <c r="G6107" s="129">
        <v>0</v>
      </c>
      <c r="H6107" s="129">
        <v>457.39654999999999</v>
      </c>
      <c r="I6107" s="129">
        <v>339.52545900000001</v>
      </c>
      <c r="J6107" s="129">
        <v>338.62307800000002</v>
      </c>
    </row>
    <row r="6108" spans="1:10" hidden="1" x14ac:dyDescent="0.25">
      <c r="A6108" s="125">
        <v>931943</v>
      </c>
      <c r="B6108" s="125">
        <v>2004</v>
      </c>
      <c r="C6108" s="125">
        <v>54</v>
      </c>
      <c r="D6108" s="125">
        <v>2</v>
      </c>
      <c r="E6108" s="125">
        <v>2</v>
      </c>
      <c r="F6108" s="125">
        <v>309.62557900000002</v>
      </c>
      <c r="G6108" s="125">
        <v>0</v>
      </c>
      <c r="H6108" s="125">
        <v>338.62307800000002</v>
      </c>
      <c r="I6108" s="125">
        <v>310.99143500000002</v>
      </c>
      <c r="J6108" s="125">
        <v>309.62557900000002</v>
      </c>
    </row>
    <row r="6109" spans="1:10" hidden="1" x14ac:dyDescent="0.25">
      <c r="A6109" s="125">
        <v>931944</v>
      </c>
      <c r="B6109" s="125">
        <v>2004</v>
      </c>
      <c r="C6109" s="125">
        <v>54</v>
      </c>
      <c r="D6109" s="125">
        <v>2</v>
      </c>
      <c r="E6109" s="125">
        <v>3</v>
      </c>
      <c r="F6109" s="125">
        <v>250.84986000000001</v>
      </c>
      <c r="G6109" s="125">
        <v>16.511220000000002</v>
      </c>
      <c r="H6109" s="125">
        <v>309.62557900000002</v>
      </c>
      <c r="I6109" s="125">
        <v>272.50147199999998</v>
      </c>
      <c r="J6109" s="125">
        <v>267.36108100000001</v>
      </c>
    </row>
    <row r="6110" spans="1:10" hidden="1" x14ac:dyDescent="0.25">
      <c r="A6110" s="125">
        <v>931945</v>
      </c>
      <c r="B6110" s="125">
        <v>2004</v>
      </c>
      <c r="C6110" s="125">
        <v>54</v>
      </c>
      <c r="D6110" s="125">
        <v>2</v>
      </c>
      <c r="E6110" s="125">
        <v>4</v>
      </c>
      <c r="F6110" s="125">
        <v>338.85840899999999</v>
      </c>
      <c r="G6110" s="125">
        <v>0</v>
      </c>
      <c r="H6110" s="125">
        <v>457.39654999999999</v>
      </c>
      <c r="I6110" s="125">
        <v>339.52545900000001</v>
      </c>
      <c r="J6110" s="125">
        <v>338.85840899999999</v>
      </c>
    </row>
    <row r="6111" spans="1:10" x14ac:dyDescent="0.25">
      <c r="A6111" s="125">
        <v>931946</v>
      </c>
      <c r="B6111" s="125">
        <v>2004</v>
      </c>
      <c r="C6111" s="125">
        <v>54</v>
      </c>
      <c r="D6111" s="125">
        <v>3</v>
      </c>
      <c r="E6111" s="125">
        <v>1</v>
      </c>
      <c r="F6111" s="129">
        <v>198.50987799999999</v>
      </c>
      <c r="G6111" s="129">
        <v>0</v>
      </c>
      <c r="H6111" s="129">
        <v>245.11920000000001</v>
      </c>
      <c r="I6111" s="129">
        <v>199.085814</v>
      </c>
      <c r="J6111" s="129">
        <v>198.50987799999999</v>
      </c>
    </row>
    <row r="6112" spans="1:10" hidden="1" x14ac:dyDescent="0.25">
      <c r="A6112" s="125">
        <v>931947</v>
      </c>
      <c r="B6112" s="125">
        <v>2004</v>
      </c>
      <c r="C6112" s="125">
        <v>54</v>
      </c>
      <c r="D6112" s="125">
        <v>3</v>
      </c>
      <c r="E6112" s="125">
        <v>2</v>
      </c>
      <c r="F6112" s="125">
        <v>184.94912500000001</v>
      </c>
      <c r="G6112" s="125">
        <v>0</v>
      </c>
      <c r="H6112" s="125">
        <v>198.50987799999999</v>
      </c>
      <c r="I6112" s="125">
        <v>187.055858</v>
      </c>
      <c r="J6112" s="125">
        <v>184.94912500000001</v>
      </c>
    </row>
    <row r="6113" spans="1:10" hidden="1" x14ac:dyDescent="0.25">
      <c r="A6113" s="125">
        <v>931948</v>
      </c>
      <c r="B6113" s="125">
        <v>2004</v>
      </c>
      <c r="C6113" s="125">
        <v>54</v>
      </c>
      <c r="D6113" s="125">
        <v>3</v>
      </c>
      <c r="E6113" s="125">
        <v>3</v>
      </c>
      <c r="F6113" s="125">
        <v>120.730548</v>
      </c>
      <c r="G6113" s="125">
        <v>30.708189999999998</v>
      </c>
      <c r="H6113" s="125">
        <v>184.94912500000001</v>
      </c>
      <c r="I6113" s="125">
        <v>169.172965</v>
      </c>
      <c r="J6113" s="125">
        <v>151.438738</v>
      </c>
    </row>
    <row r="6114" spans="1:10" hidden="1" x14ac:dyDescent="0.25">
      <c r="A6114" s="125">
        <v>931949</v>
      </c>
      <c r="B6114" s="125">
        <v>2004</v>
      </c>
      <c r="C6114" s="125">
        <v>54</v>
      </c>
      <c r="D6114" s="125">
        <v>3</v>
      </c>
      <c r="E6114" s="125">
        <v>4</v>
      </c>
      <c r="F6114" s="125">
        <v>203.287926</v>
      </c>
      <c r="G6114" s="125">
        <v>0</v>
      </c>
      <c r="H6114" s="125">
        <v>250.84986000000001</v>
      </c>
      <c r="I6114" s="125">
        <v>203.74025700000001</v>
      </c>
      <c r="J6114" s="125">
        <v>203.287926</v>
      </c>
    </row>
    <row r="6115" spans="1:10" x14ac:dyDescent="0.25">
      <c r="A6115" s="125">
        <v>931950</v>
      </c>
      <c r="B6115" s="125">
        <v>2004</v>
      </c>
      <c r="C6115" s="125">
        <v>54</v>
      </c>
      <c r="D6115" s="125">
        <v>4</v>
      </c>
      <c r="E6115" s="125">
        <v>1</v>
      </c>
      <c r="F6115" s="129">
        <v>99.613494000000003</v>
      </c>
      <c r="G6115" s="129">
        <v>0</v>
      </c>
      <c r="H6115" s="129">
        <v>114.5014</v>
      </c>
      <c r="I6115" s="129">
        <v>100.520779</v>
      </c>
      <c r="J6115" s="129">
        <v>99.613494000000003</v>
      </c>
    </row>
    <row r="6116" spans="1:10" hidden="1" x14ac:dyDescent="0.25">
      <c r="A6116" s="125">
        <v>931951</v>
      </c>
      <c r="B6116" s="125">
        <v>2004</v>
      </c>
      <c r="C6116" s="125">
        <v>54</v>
      </c>
      <c r="D6116" s="125">
        <v>4</v>
      </c>
      <c r="E6116" s="125">
        <v>2</v>
      </c>
      <c r="F6116" s="125">
        <v>89.243959000000004</v>
      </c>
      <c r="G6116" s="125">
        <v>0</v>
      </c>
      <c r="H6116" s="125">
        <v>99.613494000000003</v>
      </c>
      <c r="I6116" s="125">
        <v>95.977601000000007</v>
      </c>
      <c r="J6116" s="125">
        <v>89.243959000000004</v>
      </c>
    </row>
    <row r="6117" spans="1:10" hidden="1" x14ac:dyDescent="0.25">
      <c r="A6117" s="125">
        <v>931952</v>
      </c>
      <c r="B6117" s="125">
        <v>2004</v>
      </c>
      <c r="C6117" s="125">
        <v>54</v>
      </c>
      <c r="D6117" s="125">
        <v>4</v>
      </c>
      <c r="E6117" s="125">
        <v>3</v>
      </c>
      <c r="F6117" s="125">
        <v>23.642921000000001</v>
      </c>
      <c r="G6117" s="125">
        <v>45.995086000000001</v>
      </c>
      <c r="H6117" s="125">
        <v>89.243959000000004</v>
      </c>
      <c r="I6117" s="125">
        <v>84.398011999999994</v>
      </c>
      <c r="J6117" s="125">
        <v>69.638007000000002</v>
      </c>
    </row>
    <row r="6118" spans="1:10" hidden="1" x14ac:dyDescent="0.25">
      <c r="A6118" s="125">
        <v>931953</v>
      </c>
      <c r="B6118" s="125">
        <v>2004</v>
      </c>
      <c r="C6118" s="125">
        <v>54</v>
      </c>
      <c r="D6118" s="125">
        <v>4</v>
      </c>
      <c r="E6118" s="125">
        <v>4</v>
      </c>
      <c r="F6118" s="125">
        <v>104.95901499999999</v>
      </c>
      <c r="G6118" s="125">
        <v>0</v>
      </c>
      <c r="H6118" s="125">
        <v>120.730548</v>
      </c>
      <c r="I6118" s="125">
        <v>105.98934800000001</v>
      </c>
      <c r="J6118" s="125">
        <v>104.95901499999999</v>
      </c>
    </row>
    <row r="6119" spans="1:10" x14ac:dyDescent="0.25">
      <c r="A6119" s="125">
        <v>931954</v>
      </c>
      <c r="B6119" s="125">
        <v>2004</v>
      </c>
      <c r="C6119" s="125">
        <v>54</v>
      </c>
      <c r="D6119" s="125">
        <v>5</v>
      </c>
      <c r="E6119" s="125">
        <v>1</v>
      </c>
      <c r="F6119" s="129">
        <v>18.021346000000001</v>
      </c>
      <c r="G6119" s="129">
        <v>0</v>
      </c>
      <c r="H6119" s="129">
        <v>21.504149999999999</v>
      </c>
      <c r="I6119" s="129">
        <v>20.222503</v>
      </c>
      <c r="J6119" s="129">
        <v>18.021346000000001</v>
      </c>
    </row>
    <row r="6120" spans="1:10" hidden="1" x14ac:dyDescent="0.25">
      <c r="A6120" s="125">
        <v>931955</v>
      </c>
      <c r="B6120" s="125">
        <v>2004</v>
      </c>
      <c r="C6120" s="125">
        <v>54</v>
      </c>
      <c r="D6120" s="125">
        <v>5</v>
      </c>
      <c r="E6120" s="125">
        <v>2</v>
      </c>
      <c r="F6120" s="125">
        <v>17.633932000000001</v>
      </c>
      <c r="G6120" s="125">
        <v>0</v>
      </c>
      <c r="H6120" s="125">
        <v>18.021346000000001</v>
      </c>
      <c r="I6120" s="125">
        <v>17.707774000000001</v>
      </c>
      <c r="J6120" s="125">
        <v>17.633932000000001</v>
      </c>
    </row>
    <row r="6121" spans="1:10" hidden="1" x14ac:dyDescent="0.25">
      <c r="A6121" s="125">
        <v>931956</v>
      </c>
      <c r="B6121" s="125">
        <v>2004</v>
      </c>
      <c r="C6121" s="125">
        <v>54</v>
      </c>
      <c r="D6121" s="125">
        <v>5</v>
      </c>
      <c r="E6121" s="125">
        <v>3</v>
      </c>
      <c r="F6121" s="125">
        <v>0</v>
      </c>
      <c r="G6121" s="125">
        <v>14.553746</v>
      </c>
      <c r="H6121" s="125">
        <v>17.633932000000001</v>
      </c>
      <c r="I6121" s="125">
        <v>17.175450000000001</v>
      </c>
      <c r="J6121" s="125">
        <v>14.553746</v>
      </c>
    </row>
    <row r="6122" spans="1:10" hidden="1" x14ac:dyDescent="0.25">
      <c r="A6122" s="125">
        <v>931957</v>
      </c>
      <c r="B6122" s="125">
        <v>2004</v>
      </c>
      <c r="C6122" s="125">
        <v>54</v>
      </c>
      <c r="D6122" s="125">
        <v>5</v>
      </c>
      <c r="E6122" s="125">
        <v>4</v>
      </c>
      <c r="F6122" s="125">
        <v>20.051964000000002</v>
      </c>
      <c r="G6122" s="125">
        <v>0</v>
      </c>
      <c r="H6122" s="125">
        <v>23.642921000000001</v>
      </c>
      <c r="I6122" s="125">
        <v>22.233803000000002</v>
      </c>
      <c r="J6122" s="125">
        <v>20.051964000000002</v>
      </c>
    </row>
    <row r="6123" spans="1:10" x14ac:dyDescent="0.25">
      <c r="A6123" s="125">
        <v>931958</v>
      </c>
      <c r="B6123" s="125">
        <v>2004</v>
      </c>
      <c r="C6123" s="125">
        <v>55</v>
      </c>
      <c r="D6123" s="125">
        <v>2</v>
      </c>
      <c r="E6123" s="125">
        <v>1</v>
      </c>
      <c r="F6123" s="129">
        <v>304418.62003799999</v>
      </c>
      <c r="G6123" s="129">
        <v>0</v>
      </c>
      <c r="H6123" s="129">
        <v>410641.14299999998</v>
      </c>
      <c r="I6123" s="129">
        <v>304818.92044900003</v>
      </c>
      <c r="J6123" s="129">
        <v>304418.62003799999</v>
      </c>
    </row>
    <row r="6124" spans="1:10" hidden="1" x14ac:dyDescent="0.25">
      <c r="A6124" s="125">
        <v>931959</v>
      </c>
      <c r="B6124" s="125">
        <v>2004</v>
      </c>
      <c r="C6124" s="125">
        <v>55</v>
      </c>
      <c r="D6124" s="125">
        <v>2</v>
      </c>
      <c r="E6124" s="125">
        <v>2</v>
      </c>
      <c r="F6124" s="125">
        <v>278562.48161800002</v>
      </c>
      <c r="G6124" s="125">
        <v>0</v>
      </c>
      <c r="H6124" s="125">
        <v>304418.62003799999</v>
      </c>
      <c r="I6124" s="125">
        <v>279578.060643</v>
      </c>
      <c r="J6124" s="125">
        <v>278562.48161800002</v>
      </c>
    </row>
    <row r="6125" spans="1:10" hidden="1" x14ac:dyDescent="0.25">
      <c r="A6125" s="125">
        <v>931960</v>
      </c>
      <c r="B6125" s="125">
        <v>2004</v>
      </c>
      <c r="C6125" s="125">
        <v>55</v>
      </c>
      <c r="D6125" s="125">
        <v>2</v>
      </c>
      <c r="E6125" s="125">
        <v>3</v>
      </c>
      <c r="F6125" s="125">
        <v>196096.21635900001</v>
      </c>
      <c r="G6125" s="125">
        <v>41378.352552999997</v>
      </c>
      <c r="H6125" s="125">
        <v>278562.48161800002</v>
      </c>
      <c r="I6125" s="125">
        <v>245162.84007199999</v>
      </c>
      <c r="J6125" s="125">
        <v>237474.56891199999</v>
      </c>
    </row>
    <row r="6126" spans="1:10" hidden="1" x14ac:dyDescent="0.25">
      <c r="A6126" s="125">
        <v>931961</v>
      </c>
      <c r="B6126" s="125">
        <v>2004</v>
      </c>
      <c r="C6126" s="125">
        <v>55</v>
      </c>
      <c r="D6126" s="125">
        <v>2</v>
      </c>
      <c r="E6126" s="125">
        <v>4</v>
      </c>
      <c r="F6126" s="125">
        <v>304475.56970300002</v>
      </c>
      <c r="G6126" s="125">
        <v>0</v>
      </c>
      <c r="H6126" s="125">
        <v>410641.14299999998</v>
      </c>
      <c r="I6126" s="125">
        <v>304818.92044900003</v>
      </c>
      <c r="J6126" s="125">
        <v>304475.56970300002</v>
      </c>
    </row>
    <row r="6127" spans="1:10" x14ac:dyDescent="0.25">
      <c r="A6127" s="125">
        <v>931962</v>
      </c>
      <c r="B6127" s="125">
        <v>2004</v>
      </c>
      <c r="C6127" s="125">
        <v>55</v>
      </c>
      <c r="D6127" s="125">
        <v>3</v>
      </c>
      <c r="E6127" s="125">
        <v>1</v>
      </c>
      <c r="F6127" s="129">
        <v>113171.64086699999</v>
      </c>
      <c r="G6127" s="129">
        <v>0</v>
      </c>
      <c r="H6127" s="129">
        <v>140317.95624999999</v>
      </c>
      <c r="I6127" s="129">
        <v>113966.244066</v>
      </c>
      <c r="J6127" s="129">
        <v>113171.64086699999</v>
      </c>
    </row>
    <row r="6128" spans="1:10" hidden="1" x14ac:dyDescent="0.25">
      <c r="A6128" s="125">
        <v>931963</v>
      </c>
      <c r="B6128" s="125">
        <v>2004</v>
      </c>
      <c r="C6128" s="125">
        <v>55</v>
      </c>
      <c r="D6128" s="125">
        <v>3</v>
      </c>
      <c r="E6128" s="125">
        <v>2</v>
      </c>
      <c r="F6128" s="125">
        <v>105396.26465700001</v>
      </c>
      <c r="G6128" s="125">
        <v>0</v>
      </c>
      <c r="H6128" s="125">
        <v>113171.64086699999</v>
      </c>
      <c r="I6128" s="125">
        <v>106641.637189</v>
      </c>
      <c r="J6128" s="125">
        <v>105396.26465700001</v>
      </c>
    </row>
    <row r="6129" spans="1:10" hidden="1" x14ac:dyDescent="0.25">
      <c r="A6129" s="125">
        <v>931964</v>
      </c>
      <c r="B6129" s="125">
        <v>2004</v>
      </c>
      <c r="C6129" s="125">
        <v>55</v>
      </c>
      <c r="D6129" s="125">
        <v>3</v>
      </c>
      <c r="E6129" s="125">
        <v>3</v>
      </c>
      <c r="F6129" s="125">
        <v>75616.420694</v>
      </c>
      <c r="G6129" s="125">
        <v>12950.074205000001</v>
      </c>
      <c r="H6129" s="125">
        <v>105396.26465700001</v>
      </c>
      <c r="I6129" s="125">
        <v>96405.963281000004</v>
      </c>
      <c r="J6129" s="125">
        <v>88566.494898999998</v>
      </c>
    </row>
    <row r="6130" spans="1:10" hidden="1" x14ac:dyDescent="0.25">
      <c r="A6130" s="125">
        <v>931965</v>
      </c>
      <c r="B6130" s="125">
        <v>2004</v>
      </c>
      <c r="C6130" s="125">
        <v>55</v>
      </c>
      <c r="D6130" s="125">
        <v>3</v>
      </c>
      <c r="E6130" s="125">
        <v>4</v>
      </c>
      <c r="F6130" s="125">
        <v>157980.66889</v>
      </c>
      <c r="G6130" s="125">
        <v>0</v>
      </c>
      <c r="H6130" s="125">
        <v>196096.21635900001</v>
      </c>
      <c r="I6130" s="125">
        <v>159269.34692700001</v>
      </c>
      <c r="J6130" s="125">
        <v>157980.66889</v>
      </c>
    </row>
    <row r="6131" spans="1:10" x14ac:dyDescent="0.25">
      <c r="A6131" s="125">
        <v>931966</v>
      </c>
      <c r="B6131" s="125">
        <v>2004</v>
      </c>
      <c r="C6131" s="125">
        <v>55</v>
      </c>
      <c r="D6131" s="125">
        <v>4</v>
      </c>
      <c r="E6131" s="125">
        <v>1</v>
      </c>
      <c r="F6131" s="129">
        <v>150079.11670099999</v>
      </c>
      <c r="G6131" s="129">
        <v>0</v>
      </c>
      <c r="H6131" s="129">
        <v>171174.40375</v>
      </c>
      <c r="I6131" s="129">
        <v>150274.00905200001</v>
      </c>
      <c r="J6131" s="129">
        <v>150079.11670099999</v>
      </c>
    </row>
    <row r="6132" spans="1:10" hidden="1" x14ac:dyDescent="0.25">
      <c r="A6132" s="125">
        <v>931967</v>
      </c>
      <c r="B6132" s="125">
        <v>2004</v>
      </c>
      <c r="C6132" s="125">
        <v>55</v>
      </c>
      <c r="D6132" s="125">
        <v>4</v>
      </c>
      <c r="E6132" s="125">
        <v>2</v>
      </c>
      <c r="F6132" s="125">
        <v>139627.434974</v>
      </c>
      <c r="G6132" s="125">
        <v>0</v>
      </c>
      <c r="H6132" s="125">
        <v>150079.11670099999</v>
      </c>
      <c r="I6132" s="125">
        <v>144601.22894199999</v>
      </c>
      <c r="J6132" s="125">
        <v>139627.434974</v>
      </c>
    </row>
    <row r="6133" spans="1:10" hidden="1" x14ac:dyDescent="0.25">
      <c r="A6133" s="125">
        <v>931968</v>
      </c>
      <c r="B6133" s="125">
        <v>2004</v>
      </c>
      <c r="C6133" s="125">
        <v>55</v>
      </c>
      <c r="D6133" s="125">
        <v>4</v>
      </c>
      <c r="E6133" s="125">
        <v>3</v>
      </c>
      <c r="F6133" s="125">
        <v>60836.151091</v>
      </c>
      <c r="G6133" s="125">
        <v>50597.532835999998</v>
      </c>
      <c r="H6133" s="125">
        <v>139627.434974</v>
      </c>
      <c r="I6133" s="125">
        <v>132045.665255</v>
      </c>
      <c r="J6133" s="125">
        <v>111433.68392700001</v>
      </c>
    </row>
    <row r="6134" spans="1:10" hidden="1" x14ac:dyDescent="0.25">
      <c r="A6134" s="125">
        <v>931969</v>
      </c>
      <c r="B6134" s="125">
        <v>2004</v>
      </c>
      <c r="C6134" s="125">
        <v>55</v>
      </c>
      <c r="D6134" s="125">
        <v>4</v>
      </c>
      <c r="E6134" s="125">
        <v>4</v>
      </c>
      <c r="F6134" s="125">
        <v>66279.326144000006</v>
      </c>
      <c r="G6134" s="125">
        <v>0</v>
      </c>
      <c r="H6134" s="125">
        <v>75616.420694</v>
      </c>
      <c r="I6134" s="125">
        <v>66383.655727000005</v>
      </c>
      <c r="J6134" s="125">
        <v>66279.326144000006</v>
      </c>
    </row>
    <row r="6135" spans="1:10" x14ac:dyDescent="0.25">
      <c r="A6135" s="125">
        <v>931970</v>
      </c>
      <c r="B6135" s="125">
        <v>2004</v>
      </c>
      <c r="C6135" s="125">
        <v>55</v>
      </c>
      <c r="D6135" s="125">
        <v>5</v>
      </c>
      <c r="E6135" s="125">
        <v>1</v>
      </c>
      <c r="F6135" s="129">
        <v>148772.66467900001</v>
      </c>
      <c r="G6135" s="129">
        <v>0</v>
      </c>
      <c r="H6135" s="129">
        <v>158202.56995</v>
      </c>
      <c r="I6135" s="129">
        <v>148773.69678100001</v>
      </c>
      <c r="J6135" s="129">
        <v>148772.66467900001</v>
      </c>
    </row>
    <row r="6136" spans="1:10" hidden="1" x14ac:dyDescent="0.25">
      <c r="A6136" s="125">
        <v>931971</v>
      </c>
      <c r="B6136" s="125">
        <v>2004</v>
      </c>
      <c r="C6136" s="125">
        <v>55</v>
      </c>
      <c r="D6136" s="125">
        <v>5</v>
      </c>
      <c r="E6136" s="125">
        <v>2</v>
      </c>
      <c r="F6136" s="125">
        <v>142139.43649399999</v>
      </c>
      <c r="G6136" s="125">
        <v>0</v>
      </c>
      <c r="H6136" s="125">
        <v>148772.66467900001</v>
      </c>
      <c r="I6136" s="125">
        <v>146184.02031399999</v>
      </c>
      <c r="J6136" s="125">
        <v>142139.43649399999</v>
      </c>
    </row>
    <row r="6137" spans="1:10" hidden="1" x14ac:dyDescent="0.25">
      <c r="A6137" s="125">
        <v>931972</v>
      </c>
      <c r="B6137" s="125">
        <v>2004</v>
      </c>
      <c r="C6137" s="125">
        <v>55</v>
      </c>
      <c r="D6137" s="125">
        <v>5</v>
      </c>
      <c r="E6137" s="125">
        <v>3</v>
      </c>
      <c r="F6137" s="125">
        <v>0</v>
      </c>
      <c r="G6137" s="125">
        <v>105868.690621</v>
      </c>
      <c r="H6137" s="125">
        <v>142139.43649399999</v>
      </c>
      <c r="I6137" s="125">
        <v>138443.81114500001</v>
      </c>
      <c r="J6137" s="125">
        <v>105868.690621</v>
      </c>
    </row>
    <row r="6138" spans="1:10" hidden="1" x14ac:dyDescent="0.25">
      <c r="A6138" s="125">
        <v>931973</v>
      </c>
      <c r="B6138" s="125">
        <v>2004</v>
      </c>
      <c r="C6138" s="125">
        <v>55</v>
      </c>
      <c r="D6138" s="125">
        <v>5</v>
      </c>
      <c r="E6138" s="125">
        <v>4</v>
      </c>
      <c r="F6138" s="125">
        <v>57209.957340000001</v>
      </c>
      <c r="G6138" s="125">
        <v>0</v>
      </c>
      <c r="H6138" s="125">
        <v>60836.151091</v>
      </c>
      <c r="I6138" s="125">
        <v>57210.316486000003</v>
      </c>
      <c r="J6138" s="125">
        <v>57209.957340000001</v>
      </c>
    </row>
    <row r="6139" spans="1:10" x14ac:dyDescent="0.25">
      <c r="A6139" s="125">
        <v>931974</v>
      </c>
      <c r="B6139" s="125">
        <v>2004</v>
      </c>
      <c r="C6139" s="125">
        <v>56</v>
      </c>
      <c r="D6139" s="125">
        <v>2</v>
      </c>
      <c r="E6139" s="125">
        <v>1</v>
      </c>
      <c r="F6139" s="129">
        <v>6214.315869</v>
      </c>
      <c r="G6139" s="129">
        <v>0</v>
      </c>
      <c r="H6139" s="129">
        <v>8382.7124999999996</v>
      </c>
      <c r="I6139" s="129">
        <v>6222.4874890000001</v>
      </c>
      <c r="J6139" s="129">
        <v>6214.315869</v>
      </c>
    </row>
    <row r="6140" spans="1:10" hidden="1" x14ac:dyDescent="0.25">
      <c r="A6140" s="125">
        <v>931975</v>
      </c>
      <c r="B6140" s="125">
        <v>2004</v>
      </c>
      <c r="C6140" s="125">
        <v>56</v>
      </c>
      <c r="D6140" s="125">
        <v>2</v>
      </c>
      <c r="E6140" s="125">
        <v>2</v>
      </c>
      <c r="F6140" s="125">
        <v>5686.4959500000004</v>
      </c>
      <c r="G6140" s="125">
        <v>0</v>
      </c>
      <c r="H6140" s="125">
        <v>6214.315869</v>
      </c>
      <c r="I6140" s="125">
        <v>5707.2276940000002</v>
      </c>
      <c r="J6140" s="125">
        <v>5686.4959500000004</v>
      </c>
    </row>
    <row r="6141" spans="1:10" hidden="1" x14ac:dyDescent="0.25">
      <c r="A6141" s="125">
        <v>931976</v>
      </c>
      <c r="B6141" s="125">
        <v>2004</v>
      </c>
      <c r="C6141" s="125">
        <v>56</v>
      </c>
      <c r="D6141" s="125">
        <v>2</v>
      </c>
      <c r="E6141" s="125">
        <v>3</v>
      </c>
      <c r="F6141" s="125">
        <v>4002.9359479999998</v>
      </c>
      <c r="G6141" s="125">
        <v>844.66134999999997</v>
      </c>
      <c r="H6141" s="125">
        <v>5686.4959500000004</v>
      </c>
      <c r="I6141" s="125">
        <v>5004.6850860000004</v>
      </c>
      <c r="J6141" s="125">
        <v>4847.5972979999997</v>
      </c>
    </row>
    <row r="6142" spans="1:10" hidden="1" x14ac:dyDescent="0.25">
      <c r="A6142" s="125">
        <v>931977</v>
      </c>
      <c r="B6142" s="125">
        <v>2004</v>
      </c>
      <c r="C6142" s="125">
        <v>56</v>
      </c>
      <c r="D6142" s="125">
        <v>2</v>
      </c>
      <c r="E6142" s="125">
        <v>4</v>
      </c>
      <c r="F6142" s="125">
        <v>6215.4784229999996</v>
      </c>
      <c r="G6142" s="125">
        <v>0</v>
      </c>
      <c r="H6142" s="125">
        <v>8382.7124999999996</v>
      </c>
      <c r="I6142" s="125">
        <v>6222.4874890000001</v>
      </c>
      <c r="J6142" s="125">
        <v>6215.4784229999996</v>
      </c>
    </row>
    <row r="6143" spans="1:10" x14ac:dyDescent="0.25">
      <c r="A6143" s="125">
        <v>931978</v>
      </c>
      <c r="B6143" s="125">
        <v>2004</v>
      </c>
      <c r="C6143" s="125">
        <v>56</v>
      </c>
      <c r="D6143" s="125">
        <v>3</v>
      </c>
      <c r="E6143" s="125">
        <v>1</v>
      </c>
      <c r="F6143" s="129">
        <v>2304.226154</v>
      </c>
      <c r="G6143" s="129">
        <v>0</v>
      </c>
      <c r="H6143" s="129">
        <v>2856.9375</v>
      </c>
      <c r="I6143" s="129">
        <v>2320.404638</v>
      </c>
      <c r="J6143" s="129">
        <v>2304.226154</v>
      </c>
    </row>
    <row r="6144" spans="1:10" hidden="1" x14ac:dyDescent="0.25">
      <c r="A6144" s="125">
        <v>931979</v>
      </c>
      <c r="B6144" s="125">
        <v>2004</v>
      </c>
      <c r="C6144" s="125">
        <v>56</v>
      </c>
      <c r="D6144" s="125">
        <v>3</v>
      </c>
      <c r="E6144" s="125">
        <v>2</v>
      </c>
      <c r="F6144" s="125">
        <v>2145.9159530000002</v>
      </c>
      <c r="G6144" s="125">
        <v>0</v>
      </c>
      <c r="H6144" s="125">
        <v>2304.226154</v>
      </c>
      <c r="I6144" s="125">
        <v>2171.272305</v>
      </c>
      <c r="J6144" s="125">
        <v>2145.9159530000002</v>
      </c>
    </row>
    <row r="6145" spans="1:10" hidden="1" x14ac:dyDescent="0.25">
      <c r="A6145" s="125">
        <v>931980</v>
      </c>
      <c r="B6145" s="125">
        <v>2004</v>
      </c>
      <c r="C6145" s="125">
        <v>56</v>
      </c>
      <c r="D6145" s="125">
        <v>3</v>
      </c>
      <c r="E6145" s="125">
        <v>3</v>
      </c>
      <c r="F6145" s="125">
        <v>1539.5847659999999</v>
      </c>
      <c r="G6145" s="125">
        <v>263.66940899999997</v>
      </c>
      <c r="H6145" s="125">
        <v>2145.9159530000002</v>
      </c>
      <c r="I6145" s="125">
        <v>1962.8693229999999</v>
      </c>
      <c r="J6145" s="125">
        <v>1803.2541759999999</v>
      </c>
    </row>
    <row r="6146" spans="1:10" hidden="1" x14ac:dyDescent="0.25">
      <c r="A6146" s="125">
        <v>931981</v>
      </c>
      <c r="B6146" s="125">
        <v>2004</v>
      </c>
      <c r="C6146" s="125">
        <v>56</v>
      </c>
      <c r="D6146" s="125">
        <v>3</v>
      </c>
      <c r="E6146" s="125">
        <v>4</v>
      </c>
      <c r="F6146" s="125">
        <v>3224.878635</v>
      </c>
      <c r="G6146" s="125">
        <v>0</v>
      </c>
      <c r="H6146" s="125">
        <v>4002.9359479999998</v>
      </c>
      <c r="I6146" s="125">
        <v>3251.184577</v>
      </c>
      <c r="J6146" s="125">
        <v>3224.878635</v>
      </c>
    </row>
    <row r="6147" spans="1:10" x14ac:dyDescent="0.25">
      <c r="A6147" s="125">
        <v>931982</v>
      </c>
      <c r="B6147" s="125">
        <v>2004</v>
      </c>
      <c r="C6147" s="125">
        <v>56</v>
      </c>
      <c r="D6147" s="125">
        <v>4</v>
      </c>
      <c r="E6147" s="125">
        <v>1</v>
      </c>
      <c r="F6147" s="129">
        <v>3064.3535649999999</v>
      </c>
      <c r="G6147" s="129">
        <v>0</v>
      </c>
      <c r="H6147" s="129">
        <v>3495.0825</v>
      </c>
      <c r="I6147" s="129">
        <v>3068.3329269999999</v>
      </c>
      <c r="J6147" s="129">
        <v>3064.3535649999999</v>
      </c>
    </row>
    <row r="6148" spans="1:10" hidden="1" x14ac:dyDescent="0.25">
      <c r="A6148" s="125">
        <v>931983</v>
      </c>
      <c r="B6148" s="125">
        <v>2004</v>
      </c>
      <c r="C6148" s="125">
        <v>56</v>
      </c>
      <c r="D6148" s="125">
        <v>4</v>
      </c>
      <c r="E6148" s="125">
        <v>2</v>
      </c>
      <c r="F6148" s="125">
        <v>2850.9484699999998</v>
      </c>
      <c r="G6148" s="125">
        <v>0</v>
      </c>
      <c r="H6148" s="125">
        <v>3064.3535649999999</v>
      </c>
      <c r="I6148" s="125">
        <v>2952.5046600000001</v>
      </c>
      <c r="J6148" s="125">
        <v>2850.9484699999998</v>
      </c>
    </row>
    <row r="6149" spans="1:10" hidden="1" x14ac:dyDescent="0.25">
      <c r="A6149" s="125">
        <v>931984</v>
      </c>
      <c r="B6149" s="125">
        <v>2004</v>
      </c>
      <c r="C6149" s="125">
        <v>56</v>
      </c>
      <c r="D6149" s="125">
        <v>4</v>
      </c>
      <c r="E6149" s="125">
        <v>3</v>
      </c>
      <c r="F6149" s="125">
        <v>1242.1680019999999</v>
      </c>
      <c r="G6149" s="125">
        <v>1033.1132909999999</v>
      </c>
      <c r="H6149" s="125">
        <v>2850.9484699999998</v>
      </c>
      <c r="I6149" s="125">
        <v>2696.1419679999999</v>
      </c>
      <c r="J6149" s="125">
        <v>2275.2812920000001</v>
      </c>
    </row>
    <row r="6150" spans="1:10" hidden="1" x14ac:dyDescent="0.25">
      <c r="A6150" s="125">
        <v>931985</v>
      </c>
      <c r="B6150" s="125">
        <v>2004</v>
      </c>
      <c r="C6150" s="125">
        <v>56</v>
      </c>
      <c r="D6150" s="125">
        <v>4</v>
      </c>
      <c r="E6150" s="125">
        <v>4</v>
      </c>
      <c r="F6150" s="125">
        <v>1349.477269</v>
      </c>
      <c r="G6150" s="125">
        <v>0</v>
      </c>
      <c r="H6150" s="125">
        <v>1539.5847659999999</v>
      </c>
      <c r="I6150" s="125">
        <v>1351.6014660000001</v>
      </c>
      <c r="J6150" s="125">
        <v>1349.477269</v>
      </c>
    </row>
    <row r="6151" spans="1:10" x14ac:dyDescent="0.25">
      <c r="A6151" s="125">
        <v>931986</v>
      </c>
      <c r="B6151" s="125">
        <v>2004</v>
      </c>
      <c r="C6151" s="125">
        <v>56</v>
      </c>
      <c r="D6151" s="125">
        <v>5</v>
      </c>
      <c r="E6151" s="125">
        <v>1</v>
      </c>
      <c r="F6151" s="129">
        <v>3035.400228</v>
      </c>
      <c r="G6151" s="129">
        <v>0</v>
      </c>
      <c r="H6151" s="129">
        <v>3227.7980499999999</v>
      </c>
      <c r="I6151" s="129">
        <v>3035.4212859999998</v>
      </c>
      <c r="J6151" s="129">
        <v>3035.400228</v>
      </c>
    </row>
    <row r="6152" spans="1:10" hidden="1" x14ac:dyDescent="0.25">
      <c r="A6152" s="125">
        <v>931987</v>
      </c>
      <c r="B6152" s="125">
        <v>2004</v>
      </c>
      <c r="C6152" s="125">
        <v>56</v>
      </c>
      <c r="D6152" s="125">
        <v>5</v>
      </c>
      <c r="E6152" s="125">
        <v>2</v>
      </c>
      <c r="F6152" s="125">
        <v>2900.0628499999998</v>
      </c>
      <c r="G6152" s="125">
        <v>0</v>
      </c>
      <c r="H6152" s="125">
        <v>3035.400228</v>
      </c>
      <c r="I6152" s="125">
        <v>2982.5842640000001</v>
      </c>
      <c r="J6152" s="125">
        <v>2900.0628499999998</v>
      </c>
    </row>
    <row r="6153" spans="1:10" hidden="1" x14ac:dyDescent="0.25">
      <c r="A6153" s="125">
        <v>931988</v>
      </c>
      <c r="B6153" s="125">
        <v>2004</v>
      </c>
      <c r="C6153" s="125">
        <v>56</v>
      </c>
      <c r="D6153" s="125">
        <v>5</v>
      </c>
      <c r="E6153" s="125">
        <v>3</v>
      </c>
      <c r="F6153" s="125">
        <v>0</v>
      </c>
      <c r="G6153" s="125">
        <v>2160.032882</v>
      </c>
      <c r="H6153" s="125">
        <v>2900.0628499999998</v>
      </c>
      <c r="I6153" s="125">
        <v>2824.661216</v>
      </c>
      <c r="J6153" s="125">
        <v>2160.032882</v>
      </c>
    </row>
    <row r="6154" spans="1:10" hidden="1" x14ac:dyDescent="0.25">
      <c r="A6154" s="125">
        <v>931989</v>
      </c>
      <c r="B6154" s="125">
        <v>2004</v>
      </c>
      <c r="C6154" s="125">
        <v>56</v>
      </c>
      <c r="D6154" s="125">
        <v>5</v>
      </c>
      <c r="E6154" s="125">
        <v>4</v>
      </c>
      <c r="F6154" s="125">
        <v>1168.1274559999999</v>
      </c>
      <c r="G6154" s="125">
        <v>0</v>
      </c>
      <c r="H6154" s="125">
        <v>1242.1680019999999</v>
      </c>
      <c r="I6154" s="125">
        <v>1168.134789</v>
      </c>
      <c r="J6154" s="125">
        <v>1168.1274559999999</v>
      </c>
    </row>
    <row r="6155" spans="1:10" x14ac:dyDescent="0.25">
      <c r="A6155" s="125">
        <v>931990</v>
      </c>
      <c r="B6155" s="125">
        <v>2004</v>
      </c>
      <c r="C6155" s="125">
        <v>57</v>
      </c>
      <c r="D6155" s="125">
        <v>2</v>
      </c>
      <c r="E6155" s="125">
        <v>1</v>
      </c>
      <c r="F6155" s="129">
        <v>163786.651231</v>
      </c>
      <c r="G6155" s="129">
        <v>0</v>
      </c>
      <c r="H6155" s="129">
        <v>220850.04810000001</v>
      </c>
      <c r="I6155" s="129">
        <v>163936.990705</v>
      </c>
      <c r="J6155" s="129">
        <v>163786.651231</v>
      </c>
    </row>
    <row r="6156" spans="1:10" hidden="1" x14ac:dyDescent="0.25">
      <c r="A6156" s="125">
        <v>931991</v>
      </c>
      <c r="B6156" s="125">
        <v>2004</v>
      </c>
      <c r="C6156" s="125">
        <v>57</v>
      </c>
      <c r="D6156" s="125">
        <v>2</v>
      </c>
      <c r="E6156" s="125">
        <v>2</v>
      </c>
      <c r="F6156" s="125">
        <v>149916.52629899999</v>
      </c>
      <c r="G6156" s="125">
        <v>0</v>
      </c>
      <c r="H6156" s="125">
        <v>163786.651231</v>
      </c>
      <c r="I6156" s="125">
        <v>150421.66049099999</v>
      </c>
      <c r="J6156" s="125">
        <v>149916.52629899999</v>
      </c>
    </row>
    <row r="6157" spans="1:10" hidden="1" x14ac:dyDescent="0.25">
      <c r="A6157" s="125">
        <v>931992</v>
      </c>
      <c r="B6157" s="125">
        <v>2004</v>
      </c>
      <c r="C6157" s="125">
        <v>57</v>
      </c>
      <c r="D6157" s="125">
        <v>2</v>
      </c>
      <c r="E6157" s="125">
        <v>3</v>
      </c>
      <c r="F6157" s="125">
        <v>117991.39102700001</v>
      </c>
      <c r="G6157" s="125">
        <v>12226.531905</v>
      </c>
      <c r="H6157" s="125">
        <v>149916.52629899999</v>
      </c>
      <c r="I6157" s="125">
        <v>131941.53479599999</v>
      </c>
      <c r="J6157" s="125">
        <v>130217.922932</v>
      </c>
    </row>
    <row r="6158" spans="1:10" hidden="1" x14ac:dyDescent="0.25">
      <c r="A6158" s="125">
        <v>931993</v>
      </c>
      <c r="B6158" s="125">
        <v>2004</v>
      </c>
      <c r="C6158" s="125">
        <v>57</v>
      </c>
      <c r="D6158" s="125">
        <v>2</v>
      </c>
      <c r="E6158" s="125">
        <v>4</v>
      </c>
      <c r="F6158" s="125">
        <v>163797.55409300001</v>
      </c>
      <c r="G6158" s="125">
        <v>0</v>
      </c>
      <c r="H6158" s="125">
        <v>220850.04810000001</v>
      </c>
      <c r="I6158" s="125">
        <v>163936.990705</v>
      </c>
      <c r="J6158" s="125">
        <v>163797.55409300001</v>
      </c>
    </row>
    <row r="6159" spans="1:10" x14ac:dyDescent="0.25">
      <c r="A6159" s="125">
        <v>931994</v>
      </c>
      <c r="B6159" s="125">
        <v>2004</v>
      </c>
      <c r="C6159" s="125">
        <v>57</v>
      </c>
      <c r="D6159" s="125">
        <v>3</v>
      </c>
      <c r="E6159" s="125">
        <v>1</v>
      </c>
      <c r="F6159" s="129">
        <v>467416.40081700002</v>
      </c>
      <c r="G6159" s="129">
        <v>0</v>
      </c>
      <c r="H6159" s="129">
        <v>576594.60649999999</v>
      </c>
      <c r="I6159" s="129">
        <v>468310.13939899998</v>
      </c>
      <c r="J6159" s="129">
        <v>467416.40081700002</v>
      </c>
    </row>
    <row r="6160" spans="1:10" hidden="1" x14ac:dyDescent="0.25">
      <c r="A6160" s="125">
        <v>931995</v>
      </c>
      <c r="B6160" s="125">
        <v>2004</v>
      </c>
      <c r="C6160" s="125">
        <v>57</v>
      </c>
      <c r="D6160" s="125">
        <v>3</v>
      </c>
      <c r="E6160" s="125">
        <v>2</v>
      </c>
      <c r="F6160" s="125">
        <v>434526.37569199997</v>
      </c>
      <c r="G6160" s="125">
        <v>0</v>
      </c>
      <c r="H6160" s="125">
        <v>467416.40081700002</v>
      </c>
      <c r="I6160" s="125">
        <v>440446.47448899999</v>
      </c>
      <c r="J6160" s="125">
        <v>434526.37569199997</v>
      </c>
    </row>
    <row r="6161" spans="1:10" hidden="1" x14ac:dyDescent="0.25">
      <c r="A6161" s="125">
        <v>931996</v>
      </c>
      <c r="B6161" s="125">
        <v>2004</v>
      </c>
      <c r="C6161" s="125">
        <v>57</v>
      </c>
      <c r="D6161" s="125">
        <v>3</v>
      </c>
      <c r="E6161" s="125">
        <v>3</v>
      </c>
      <c r="F6161" s="125">
        <v>258878.801396</v>
      </c>
      <c r="G6161" s="125">
        <v>110718.189532</v>
      </c>
      <c r="H6161" s="125">
        <v>434526.37569199997</v>
      </c>
      <c r="I6161" s="125">
        <v>397461.275845</v>
      </c>
      <c r="J6161" s="125">
        <v>369596.99092800001</v>
      </c>
    </row>
    <row r="6162" spans="1:10" hidden="1" x14ac:dyDescent="0.25">
      <c r="A6162" s="125">
        <v>931997</v>
      </c>
      <c r="B6162" s="125">
        <v>2004</v>
      </c>
      <c r="C6162" s="125">
        <v>57</v>
      </c>
      <c r="D6162" s="125">
        <v>3</v>
      </c>
      <c r="E6162" s="125">
        <v>4</v>
      </c>
      <c r="F6162" s="125">
        <v>95650.261287999994</v>
      </c>
      <c r="G6162" s="125">
        <v>0</v>
      </c>
      <c r="H6162" s="125">
        <v>117991.39102700001</v>
      </c>
      <c r="I6162" s="125">
        <v>95832.607791999995</v>
      </c>
      <c r="J6162" s="125">
        <v>95650.261287999994</v>
      </c>
    </row>
    <row r="6163" spans="1:10" x14ac:dyDescent="0.25">
      <c r="A6163" s="125">
        <v>931998</v>
      </c>
      <c r="B6163" s="125">
        <v>2004</v>
      </c>
      <c r="C6163" s="125">
        <v>57</v>
      </c>
      <c r="D6163" s="125">
        <v>4</v>
      </c>
      <c r="E6163" s="125">
        <v>1</v>
      </c>
      <c r="F6163" s="129">
        <v>160207.493166</v>
      </c>
      <c r="G6163" s="129">
        <v>0</v>
      </c>
      <c r="H6163" s="129">
        <v>184000.1023</v>
      </c>
      <c r="I6163" s="129">
        <v>161533.689809</v>
      </c>
      <c r="J6163" s="129">
        <v>160207.493166</v>
      </c>
    </row>
    <row r="6164" spans="1:10" hidden="1" x14ac:dyDescent="0.25">
      <c r="A6164" s="125">
        <v>931999</v>
      </c>
      <c r="B6164" s="125">
        <v>2004</v>
      </c>
      <c r="C6164" s="125">
        <v>57</v>
      </c>
      <c r="D6164" s="125">
        <v>4</v>
      </c>
      <c r="E6164" s="125">
        <v>2</v>
      </c>
      <c r="F6164" s="125">
        <v>147662.704245</v>
      </c>
      <c r="G6164" s="125">
        <v>0</v>
      </c>
      <c r="H6164" s="125">
        <v>160207.493166</v>
      </c>
      <c r="I6164" s="125">
        <v>154359.91966499999</v>
      </c>
      <c r="J6164" s="125">
        <v>147662.704245</v>
      </c>
    </row>
    <row r="6165" spans="1:10" hidden="1" x14ac:dyDescent="0.25">
      <c r="A6165" s="125">
        <v>932000</v>
      </c>
      <c r="B6165" s="125">
        <v>2004</v>
      </c>
      <c r="C6165" s="125">
        <v>57</v>
      </c>
      <c r="D6165" s="125">
        <v>4</v>
      </c>
      <c r="E6165" s="125">
        <v>3</v>
      </c>
      <c r="F6165" s="125">
        <v>36010.651231000003</v>
      </c>
      <c r="G6165" s="125">
        <v>80179.830958999999</v>
      </c>
      <c r="H6165" s="125">
        <v>147662.704245</v>
      </c>
      <c r="I6165" s="125">
        <v>139644.619404</v>
      </c>
      <c r="J6165" s="125">
        <v>116190.482189</v>
      </c>
    </row>
    <row r="6166" spans="1:10" hidden="1" x14ac:dyDescent="0.25">
      <c r="A6166" s="125">
        <v>932001</v>
      </c>
      <c r="B6166" s="125">
        <v>2004</v>
      </c>
      <c r="C6166" s="125">
        <v>57</v>
      </c>
      <c r="D6166" s="125">
        <v>4</v>
      </c>
      <c r="E6166" s="125">
        <v>4</v>
      </c>
      <c r="F6166" s="125">
        <v>225617.11790799999</v>
      </c>
      <c r="G6166" s="125">
        <v>0</v>
      </c>
      <c r="H6166" s="125">
        <v>258878.801396</v>
      </c>
      <c r="I6166" s="125">
        <v>227269.69974499999</v>
      </c>
      <c r="J6166" s="125">
        <v>225617.11790799999</v>
      </c>
    </row>
    <row r="6167" spans="1:10" x14ac:dyDescent="0.25">
      <c r="A6167" s="125">
        <v>932002</v>
      </c>
      <c r="B6167" s="125">
        <v>2004</v>
      </c>
      <c r="C6167" s="125">
        <v>57</v>
      </c>
      <c r="D6167" s="125">
        <v>5</v>
      </c>
      <c r="E6167" s="125">
        <v>1</v>
      </c>
      <c r="F6167" s="129">
        <v>87032.294043000002</v>
      </c>
      <c r="G6167" s="129">
        <v>0</v>
      </c>
      <c r="H6167" s="129">
        <v>92891.035749999995</v>
      </c>
      <c r="I6167" s="129">
        <v>87354.730018999995</v>
      </c>
      <c r="J6167" s="129">
        <v>87032.294043000002</v>
      </c>
    </row>
    <row r="6168" spans="1:10" hidden="1" x14ac:dyDescent="0.25">
      <c r="A6168" s="125">
        <v>932003</v>
      </c>
      <c r="B6168" s="125">
        <v>2004</v>
      </c>
      <c r="C6168" s="125">
        <v>57</v>
      </c>
      <c r="D6168" s="125">
        <v>5</v>
      </c>
      <c r="E6168" s="125">
        <v>2</v>
      </c>
      <c r="F6168" s="125">
        <v>79918.162788000001</v>
      </c>
      <c r="G6168" s="125">
        <v>0</v>
      </c>
      <c r="H6168" s="125">
        <v>87032.294043000002</v>
      </c>
      <c r="I6168" s="125">
        <v>85517.932126</v>
      </c>
      <c r="J6168" s="125">
        <v>79918.162788000001</v>
      </c>
    </row>
    <row r="6169" spans="1:10" hidden="1" x14ac:dyDescent="0.25">
      <c r="A6169" s="125">
        <v>932004</v>
      </c>
      <c r="B6169" s="125">
        <v>2004</v>
      </c>
      <c r="C6169" s="125">
        <v>57</v>
      </c>
      <c r="D6169" s="125">
        <v>5</v>
      </c>
      <c r="E6169" s="125">
        <v>3</v>
      </c>
      <c r="F6169" s="125">
        <v>0</v>
      </c>
      <c r="G6169" s="125">
        <v>59407.699618999999</v>
      </c>
      <c r="H6169" s="125">
        <v>79918.162788000001</v>
      </c>
      <c r="I6169" s="125">
        <v>77840.290556000007</v>
      </c>
      <c r="J6169" s="125">
        <v>59407.699618999999</v>
      </c>
    </row>
    <row r="6170" spans="1:10" hidden="1" x14ac:dyDescent="0.25">
      <c r="A6170" s="125">
        <v>932005</v>
      </c>
      <c r="B6170" s="125">
        <v>2004</v>
      </c>
      <c r="C6170" s="125">
        <v>57</v>
      </c>
      <c r="D6170" s="125">
        <v>5</v>
      </c>
      <c r="E6170" s="125">
        <v>4</v>
      </c>
      <c r="F6170" s="125">
        <v>33737.207587999997</v>
      </c>
      <c r="G6170" s="125">
        <v>0</v>
      </c>
      <c r="H6170" s="125">
        <v>36010.651231000003</v>
      </c>
      <c r="I6170" s="125">
        <v>33864.416417</v>
      </c>
      <c r="J6170" s="125">
        <v>33737.207587999997</v>
      </c>
    </row>
    <row r="6171" spans="1:10" x14ac:dyDescent="0.25">
      <c r="A6171" s="125">
        <v>932006</v>
      </c>
      <c r="B6171" s="125">
        <v>2004</v>
      </c>
      <c r="C6171" s="125">
        <v>58</v>
      </c>
      <c r="D6171" s="125">
        <v>2</v>
      </c>
      <c r="E6171" s="125">
        <v>1</v>
      </c>
      <c r="F6171" s="129">
        <v>64.917420000000007</v>
      </c>
      <c r="G6171" s="129">
        <v>0</v>
      </c>
      <c r="H6171" s="129">
        <v>87.534700000000001</v>
      </c>
      <c r="I6171" s="129">
        <v>64.977007999999998</v>
      </c>
      <c r="J6171" s="129">
        <v>64.917420000000007</v>
      </c>
    </row>
    <row r="6172" spans="1:10" hidden="1" x14ac:dyDescent="0.25">
      <c r="A6172" s="125">
        <v>932007</v>
      </c>
      <c r="B6172" s="125">
        <v>2004</v>
      </c>
      <c r="C6172" s="125">
        <v>58</v>
      </c>
      <c r="D6172" s="125">
        <v>2</v>
      </c>
      <c r="E6172" s="125">
        <v>2</v>
      </c>
      <c r="F6172" s="125">
        <v>59.419947000000001</v>
      </c>
      <c r="G6172" s="125">
        <v>0</v>
      </c>
      <c r="H6172" s="125">
        <v>64.917420000000007</v>
      </c>
      <c r="I6172" s="125">
        <v>59.620159000000001</v>
      </c>
      <c r="J6172" s="125">
        <v>59.419947000000001</v>
      </c>
    </row>
    <row r="6173" spans="1:10" hidden="1" x14ac:dyDescent="0.25">
      <c r="A6173" s="125">
        <v>932008</v>
      </c>
      <c r="B6173" s="125">
        <v>2004</v>
      </c>
      <c r="C6173" s="125">
        <v>58</v>
      </c>
      <c r="D6173" s="125">
        <v>2</v>
      </c>
      <c r="E6173" s="125">
        <v>3</v>
      </c>
      <c r="F6173" s="125">
        <v>46.766306</v>
      </c>
      <c r="G6173" s="125">
        <v>4.8460289999999997</v>
      </c>
      <c r="H6173" s="125">
        <v>59.419947000000001</v>
      </c>
      <c r="I6173" s="125">
        <v>52.295495000000003</v>
      </c>
      <c r="J6173" s="125">
        <v>51.612335999999999</v>
      </c>
    </row>
    <row r="6174" spans="1:10" hidden="1" x14ac:dyDescent="0.25">
      <c r="A6174" s="125">
        <v>932009</v>
      </c>
      <c r="B6174" s="125">
        <v>2004</v>
      </c>
      <c r="C6174" s="125">
        <v>58</v>
      </c>
      <c r="D6174" s="125">
        <v>2</v>
      </c>
      <c r="E6174" s="125">
        <v>4</v>
      </c>
      <c r="F6174" s="125">
        <v>64.921741999999995</v>
      </c>
      <c r="G6174" s="125">
        <v>0</v>
      </c>
      <c r="H6174" s="125">
        <v>87.534700000000001</v>
      </c>
      <c r="I6174" s="125">
        <v>64.977007999999998</v>
      </c>
      <c r="J6174" s="125">
        <v>64.921741999999995</v>
      </c>
    </row>
    <row r="6175" spans="1:10" x14ac:dyDescent="0.25">
      <c r="A6175" s="125">
        <v>932010</v>
      </c>
      <c r="B6175" s="125">
        <v>2004</v>
      </c>
      <c r="C6175" s="125">
        <v>58</v>
      </c>
      <c r="D6175" s="125">
        <v>3</v>
      </c>
      <c r="E6175" s="125">
        <v>1</v>
      </c>
      <c r="F6175" s="129">
        <v>19479.544678999999</v>
      </c>
      <c r="G6175" s="129">
        <v>0</v>
      </c>
      <c r="H6175" s="129">
        <v>24029.538499999999</v>
      </c>
      <c r="I6175" s="129">
        <v>19516.79117</v>
      </c>
      <c r="J6175" s="129">
        <v>19479.544678999999</v>
      </c>
    </row>
    <row r="6176" spans="1:10" hidden="1" x14ac:dyDescent="0.25">
      <c r="A6176" s="125">
        <v>932011</v>
      </c>
      <c r="B6176" s="125">
        <v>2004</v>
      </c>
      <c r="C6176" s="125">
        <v>58</v>
      </c>
      <c r="D6176" s="125">
        <v>3</v>
      </c>
      <c r="E6176" s="125">
        <v>2</v>
      </c>
      <c r="F6176" s="125">
        <v>18108.855262000001</v>
      </c>
      <c r="G6176" s="125">
        <v>0</v>
      </c>
      <c r="H6176" s="125">
        <v>19479.544678999999</v>
      </c>
      <c r="I6176" s="125">
        <v>18355.574950999999</v>
      </c>
      <c r="J6176" s="125">
        <v>18108.855262000001</v>
      </c>
    </row>
    <row r="6177" spans="1:10" hidden="1" x14ac:dyDescent="0.25">
      <c r="A6177" s="125">
        <v>932012</v>
      </c>
      <c r="B6177" s="125">
        <v>2004</v>
      </c>
      <c r="C6177" s="125">
        <v>58</v>
      </c>
      <c r="D6177" s="125">
        <v>3</v>
      </c>
      <c r="E6177" s="125">
        <v>3</v>
      </c>
      <c r="F6177" s="125">
        <v>10788.755314</v>
      </c>
      <c r="G6177" s="125">
        <v>4614.1725370000004</v>
      </c>
      <c r="H6177" s="125">
        <v>18108.855262000001</v>
      </c>
      <c r="I6177" s="125">
        <v>16564.169908</v>
      </c>
      <c r="J6177" s="125">
        <v>15402.927851</v>
      </c>
    </row>
    <row r="6178" spans="1:10" hidden="1" x14ac:dyDescent="0.25">
      <c r="A6178" s="125">
        <v>932013</v>
      </c>
      <c r="B6178" s="125">
        <v>2004</v>
      </c>
      <c r="C6178" s="125">
        <v>58</v>
      </c>
      <c r="D6178" s="125">
        <v>3</v>
      </c>
      <c r="E6178" s="125">
        <v>4</v>
      </c>
      <c r="F6178" s="125">
        <v>37.911320000000003</v>
      </c>
      <c r="G6178" s="125">
        <v>0</v>
      </c>
      <c r="H6178" s="125">
        <v>46.766306</v>
      </c>
      <c r="I6178" s="125">
        <v>37.983593999999997</v>
      </c>
      <c r="J6178" s="125">
        <v>37.911320000000003</v>
      </c>
    </row>
    <row r="6179" spans="1:10" x14ac:dyDescent="0.25">
      <c r="A6179" s="125">
        <v>932014</v>
      </c>
      <c r="B6179" s="125">
        <v>2004</v>
      </c>
      <c r="C6179" s="125">
        <v>58</v>
      </c>
      <c r="D6179" s="125">
        <v>4</v>
      </c>
      <c r="E6179" s="125">
        <v>1</v>
      </c>
      <c r="F6179" s="129">
        <v>6681.3297190000003</v>
      </c>
      <c r="G6179" s="129">
        <v>0</v>
      </c>
      <c r="H6179" s="129">
        <v>7673.5820999999996</v>
      </c>
      <c r="I6179" s="129">
        <v>6736.6377259999999</v>
      </c>
      <c r="J6179" s="129">
        <v>6681.3297190000003</v>
      </c>
    </row>
    <row r="6180" spans="1:10" hidden="1" x14ac:dyDescent="0.25">
      <c r="A6180" s="125">
        <v>932015</v>
      </c>
      <c r="B6180" s="125">
        <v>2004</v>
      </c>
      <c r="C6180" s="125">
        <v>58</v>
      </c>
      <c r="D6180" s="125">
        <v>4</v>
      </c>
      <c r="E6180" s="125">
        <v>2</v>
      </c>
      <c r="F6180" s="125">
        <v>6158.1589899999999</v>
      </c>
      <c r="G6180" s="125">
        <v>0</v>
      </c>
      <c r="H6180" s="125">
        <v>6681.3297190000003</v>
      </c>
      <c r="I6180" s="125">
        <v>6437.4611839999998</v>
      </c>
      <c r="J6180" s="125">
        <v>6158.1589899999999</v>
      </c>
    </row>
    <row r="6181" spans="1:10" hidden="1" x14ac:dyDescent="0.25">
      <c r="A6181" s="125">
        <v>932016</v>
      </c>
      <c r="B6181" s="125">
        <v>2004</v>
      </c>
      <c r="C6181" s="125">
        <v>58</v>
      </c>
      <c r="D6181" s="125">
        <v>4</v>
      </c>
      <c r="E6181" s="125">
        <v>3</v>
      </c>
      <c r="F6181" s="125">
        <v>1501.0527629999999</v>
      </c>
      <c r="G6181" s="125">
        <v>3342.182178</v>
      </c>
      <c r="H6181" s="125">
        <v>6158.1589899999999</v>
      </c>
      <c r="I6181" s="125">
        <v>5823.7709569999997</v>
      </c>
      <c r="J6181" s="125">
        <v>4843.2349409999997</v>
      </c>
    </row>
    <row r="6182" spans="1:10" hidden="1" x14ac:dyDescent="0.25">
      <c r="A6182" s="125">
        <v>932017</v>
      </c>
      <c r="B6182" s="125">
        <v>2004</v>
      </c>
      <c r="C6182" s="125">
        <v>58</v>
      </c>
      <c r="D6182" s="125">
        <v>4</v>
      </c>
      <c r="E6182" s="125">
        <v>4</v>
      </c>
      <c r="F6182" s="125">
        <v>9402.5770620000003</v>
      </c>
      <c r="G6182" s="125">
        <v>0</v>
      </c>
      <c r="H6182" s="125">
        <v>10788.755314</v>
      </c>
      <c r="I6182" s="125">
        <v>9471.4482900000003</v>
      </c>
      <c r="J6182" s="125">
        <v>9402.5770620000003</v>
      </c>
    </row>
    <row r="6183" spans="1:10" x14ac:dyDescent="0.25">
      <c r="A6183" s="125">
        <v>932018</v>
      </c>
      <c r="B6183" s="125">
        <v>2004</v>
      </c>
      <c r="C6183" s="125">
        <v>58</v>
      </c>
      <c r="D6183" s="125">
        <v>5</v>
      </c>
      <c r="E6183" s="125">
        <v>1</v>
      </c>
      <c r="F6183" s="129">
        <v>3626.5792809999998</v>
      </c>
      <c r="G6183" s="129">
        <v>0</v>
      </c>
      <c r="H6183" s="129">
        <v>3870.7092499999999</v>
      </c>
      <c r="I6183" s="129">
        <v>3640.014979</v>
      </c>
      <c r="J6183" s="129">
        <v>3626.5792809999998</v>
      </c>
    </row>
    <row r="6184" spans="1:10" hidden="1" x14ac:dyDescent="0.25">
      <c r="A6184" s="125">
        <v>932019</v>
      </c>
      <c r="B6184" s="125">
        <v>2004</v>
      </c>
      <c r="C6184" s="125">
        <v>58</v>
      </c>
      <c r="D6184" s="125">
        <v>5</v>
      </c>
      <c r="E6184" s="125">
        <v>2</v>
      </c>
      <c r="F6184" s="125">
        <v>3330.138042</v>
      </c>
      <c r="G6184" s="125">
        <v>0</v>
      </c>
      <c r="H6184" s="125">
        <v>3626.5792809999998</v>
      </c>
      <c r="I6184" s="125">
        <v>3563.4768009999998</v>
      </c>
      <c r="J6184" s="125">
        <v>3330.138042</v>
      </c>
    </row>
    <row r="6185" spans="1:10" hidden="1" x14ac:dyDescent="0.25">
      <c r="A6185" s="125">
        <v>932020</v>
      </c>
      <c r="B6185" s="125">
        <v>2004</v>
      </c>
      <c r="C6185" s="125">
        <v>58</v>
      </c>
      <c r="D6185" s="125">
        <v>5</v>
      </c>
      <c r="E6185" s="125">
        <v>3</v>
      </c>
      <c r="F6185" s="125">
        <v>0</v>
      </c>
      <c r="G6185" s="125">
        <v>2475.4803360000001</v>
      </c>
      <c r="H6185" s="125">
        <v>3330.138042</v>
      </c>
      <c r="I6185" s="125">
        <v>3243.5544530000002</v>
      </c>
      <c r="J6185" s="125">
        <v>2475.4803360000001</v>
      </c>
    </row>
    <row r="6186" spans="1:10" hidden="1" x14ac:dyDescent="0.25">
      <c r="A6186" s="125">
        <v>932021</v>
      </c>
      <c r="B6186" s="125">
        <v>2004</v>
      </c>
      <c r="C6186" s="125">
        <v>58</v>
      </c>
      <c r="D6186" s="125">
        <v>5</v>
      </c>
      <c r="E6186" s="125">
        <v>4</v>
      </c>
      <c r="F6186" s="125">
        <v>1406.287499</v>
      </c>
      <c r="G6186" s="125">
        <v>0</v>
      </c>
      <c r="H6186" s="125">
        <v>1501.0527629999999</v>
      </c>
      <c r="I6186" s="125">
        <v>1411.5900180000001</v>
      </c>
      <c r="J6186" s="125">
        <v>1406.287499</v>
      </c>
    </row>
    <row r="6187" spans="1:10" x14ac:dyDescent="0.25">
      <c r="A6187" s="125">
        <v>932022</v>
      </c>
      <c r="B6187" s="125">
        <v>2004</v>
      </c>
      <c r="C6187" s="125">
        <v>59</v>
      </c>
      <c r="D6187" s="125">
        <v>2</v>
      </c>
      <c r="E6187" s="125">
        <v>1</v>
      </c>
      <c r="F6187" s="129">
        <v>989093.82101900002</v>
      </c>
      <c r="G6187" s="129">
        <v>0</v>
      </c>
      <c r="H6187" s="129">
        <v>1333847.0178</v>
      </c>
      <c r="I6187" s="129">
        <v>990114.641313</v>
      </c>
      <c r="J6187" s="129">
        <v>989093.82101900002</v>
      </c>
    </row>
    <row r="6188" spans="1:10" hidden="1" x14ac:dyDescent="0.25">
      <c r="A6188" s="125">
        <v>932023</v>
      </c>
      <c r="B6188" s="125">
        <v>2004</v>
      </c>
      <c r="C6188" s="125">
        <v>59</v>
      </c>
      <c r="D6188" s="125">
        <v>2</v>
      </c>
      <c r="E6188" s="125">
        <v>2</v>
      </c>
      <c r="F6188" s="125">
        <v>907013.98634299997</v>
      </c>
      <c r="G6188" s="125">
        <v>0</v>
      </c>
      <c r="H6188" s="125">
        <v>989093.82101900002</v>
      </c>
      <c r="I6188" s="125">
        <v>908383.76522399997</v>
      </c>
      <c r="J6188" s="125">
        <v>907013.98634299997</v>
      </c>
    </row>
    <row r="6189" spans="1:10" hidden="1" x14ac:dyDescent="0.25">
      <c r="A6189" s="125">
        <v>932024</v>
      </c>
      <c r="B6189" s="125">
        <v>2004</v>
      </c>
      <c r="C6189" s="125">
        <v>59</v>
      </c>
      <c r="D6189" s="125">
        <v>2</v>
      </c>
      <c r="E6189" s="125">
        <v>3</v>
      </c>
      <c r="F6189" s="125">
        <v>781380.55177200004</v>
      </c>
      <c r="G6189" s="125">
        <v>12581.649049</v>
      </c>
      <c r="H6189" s="125">
        <v>907013.98634299997</v>
      </c>
      <c r="I6189" s="125">
        <v>798263.00937999994</v>
      </c>
      <c r="J6189" s="125">
        <v>793962.20082100003</v>
      </c>
    </row>
    <row r="6190" spans="1:10" hidden="1" x14ac:dyDescent="0.25">
      <c r="A6190" s="125">
        <v>932025</v>
      </c>
      <c r="B6190" s="125">
        <v>2004</v>
      </c>
      <c r="C6190" s="125">
        <v>59</v>
      </c>
      <c r="D6190" s="125">
        <v>2</v>
      </c>
      <c r="E6190" s="125">
        <v>4</v>
      </c>
      <c r="F6190" s="125">
        <v>989209.87389599998</v>
      </c>
      <c r="G6190" s="125">
        <v>0</v>
      </c>
      <c r="H6190" s="125">
        <v>1333847.0178</v>
      </c>
      <c r="I6190" s="125">
        <v>990114.641313</v>
      </c>
      <c r="J6190" s="125">
        <v>989209.87389599998</v>
      </c>
    </row>
    <row r="6191" spans="1:10" x14ac:dyDescent="0.25">
      <c r="A6191" s="125">
        <v>932026</v>
      </c>
      <c r="B6191" s="125">
        <v>2004</v>
      </c>
      <c r="C6191" s="125">
        <v>59</v>
      </c>
      <c r="D6191" s="125">
        <v>3</v>
      </c>
      <c r="E6191" s="125">
        <v>1</v>
      </c>
      <c r="F6191" s="129">
        <v>397681.50052</v>
      </c>
      <c r="G6191" s="129">
        <v>0</v>
      </c>
      <c r="H6191" s="129">
        <v>492122.35859999998</v>
      </c>
      <c r="I6191" s="129">
        <v>399701.77965500002</v>
      </c>
      <c r="J6191" s="129">
        <v>397681.50052</v>
      </c>
    </row>
    <row r="6192" spans="1:10" hidden="1" x14ac:dyDescent="0.25">
      <c r="A6192" s="125">
        <v>932027</v>
      </c>
      <c r="B6192" s="125">
        <v>2004</v>
      </c>
      <c r="C6192" s="125">
        <v>59</v>
      </c>
      <c r="D6192" s="125">
        <v>3</v>
      </c>
      <c r="E6192" s="125">
        <v>2</v>
      </c>
      <c r="F6192" s="125">
        <v>365186.40933599998</v>
      </c>
      <c r="G6192" s="125">
        <v>0</v>
      </c>
      <c r="H6192" s="125">
        <v>397681.50052</v>
      </c>
      <c r="I6192" s="125">
        <v>374735.27794</v>
      </c>
      <c r="J6192" s="125">
        <v>365186.40933599998</v>
      </c>
    </row>
    <row r="6193" spans="1:10" hidden="1" x14ac:dyDescent="0.25">
      <c r="A6193" s="125">
        <v>932028</v>
      </c>
      <c r="B6193" s="125">
        <v>2004</v>
      </c>
      <c r="C6193" s="125">
        <v>59</v>
      </c>
      <c r="D6193" s="125">
        <v>3</v>
      </c>
      <c r="E6193" s="125">
        <v>3</v>
      </c>
      <c r="F6193" s="125">
        <v>263354.40260299999</v>
      </c>
      <c r="G6193" s="125">
        <v>45029.231516</v>
      </c>
      <c r="H6193" s="125">
        <v>365186.40933599998</v>
      </c>
      <c r="I6193" s="125">
        <v>334036.00861999998</v>
      </c>
      <c r="J6193" s="125">
        <v>308383.63411899999</v>
      </c>
    </row>
    <row r="6194" spans="1:10" hidden="1" x14ac:dyDescent="0.25">
      <c r="A6194" s="125">
        <v>932029</v>
      </c>
      <c r="B6194" s="125">
        <v>2004</v>
      </c>
      <c r="C6194" s="125">
        <v>59</v>
      </c>
      <c r="D6194" s="125">
        <v>3</v>
      </c>
      <c r="E6194" s="125">
        <v>4</v>
      </c>
      <c r="F6194" s="125">
        <v>631403.42925499997</v>
      </c>
      <c r="G6194" s="125">
        <v>0</v>
      </c>
      <c r="H6194" s="125">
        <v>781380.55177200004</v>
      </c>
      <c r="I6194" s="125">
        <v>634637.28414899996</v>
      </c>
      <c r="J6194" s="125">
        <v>631403.42925499997</v>
      </c>
    </row>
    <row r="6195" spans="1:10" x14ac:dyDescent="0.25">
      <c r="A6195" s="125">
        <v>932030</v>
      </c>
      <c r="B6195" s="125">
        <v>2004</v>
      </c>
      <c r="C6195" s="125">
        <v>59</v>
      </c>
      <c r="D6195" s="125">
        <v>4</v>
      </c>
      <c r="E6195" s="125">
        <v>1</v>
      </c>
      <c r="F6195" s="129">
        <v>180717.93250699999</v>
      </c>
      <c r="G6195" s="129">
        <v>0</v>
      </c>
      <c r="H6195" s="129">
        <v>207443.274</v>
      </c>
      <c r="I6195" s="129">
        <v>182114.45024500001</v>
      </c>
      <c r="J6195" s="129">
        <v>180717.93250699999</v>
      </c>
    </row>
    <row r="6196" spans="1:10" hidden="1" x14ac:dyDescent="0.25">
      <c r="A6196" s="125">
        <v>932031</v>
      </c>
      <c r="B6196" s="125">
        <v>2004</v>
      </c>
      <c r="C6196" s="125">
        <v>59</v>
      </c>
      <c r="D6196" s="125">
        <v>4</v>
      </c>
      <c r="E6196" s="125">
        <v>2</v>
      </c>
      <c r="F6196" s="125">
        <v>170154.56630800001</v>
      </c>
      <c r="G6196" s="125">
        <v>0</v>
      </c>
      <c r="H6196" s="125">
        <v>180717.93250699999</v>
      </c>
      <c r="I6196" s="125">
        <v>174121.72797000001</v>
      </c>
      <c r="J6196" s="125">
        <v>170154.56630800001</v>
      </c>
    </row>
    <row r="6197" spans="1:10" hidden="1" x14ac:dyDescent="0.25">
      <c r="A6197" s="125">
        <v>932032</v>
      </c>
      <c r="B6197" s="125">
        <v>2004</v>
      </c>
      <c r="C6197" s="125">
        <v>59</v>
      </c>
      <c r="D6197" s="125">
        <v>4</v>
      </c>
      <c r="E6197" s="125">
        <v>3</v>
      </c>
      <c r="F6197" s="125">
        <v>34004.463951999998</v>
      </c>
      <c r="G6197" s="125">
        <v>117771.514618</v>
      </c>
      <c r="H6197" s="125">
        <v>170154.56630800001</v>
      </c>
      <c r="I6197" s="125">
        <v>160915.17335699999</v>
      </c>
      <c r="J6197" s="125">
        <v>151775.97857000001</v>
      </c>
    </row>
    <row r="6198" spans="1:10" hidden="1" x14ac:dyDescent="0.25">
      <c r="A6198" s="125">
        <v>932033</v>
      </c>
      <c r="B6198" s="125">
        <v>2004</v>
      </c>
      <c r="C6198" s="125">
        <v>59</v>
      </c>
      <c r="D6198" s="125">
        <v>4</v>
      </c>
      <c r="E6198" s="125">
        <v>4</v>
      </c>
      <c r="F6198" s="125">
        <v>228261.66300299999</v>
      </c>
      <c r="G6198" s="125">
        <v>0</v>
      </c>
      <c r="H6198" s="125">
        <v>263354.40260299999</v>
      </c>
      <c r="I6198" s="125">
        <v>231198.83004500001</v>
      </c>
      <c r="J6198" s="125">
        <v>228261.66300299999</v>
      </c>
    </row>
    <row r="6199" spans="1:10" x14ac:dyDescent="0.25">
      <c r="A6199" s="125">
        <v>932034</v>
      </c>
      <c r="B6199" s="125">
        <v>2004</v>
      </c>
      <c r="C6199" s="125">
        <v>59</v>
      </c>
      <c r="D6199" s="125">
        <v>5</v>
      </c>
      <c r="E6199" s="125">
        <v>1</v>
      </c>
      <c r="F6199" s="129">
        <v>30657.270103999999</v>
      </c>
      <c r="G6199" s="129">
        <v>0</v>
      </c>
      <c r="H6199" s="129">
        <v>32608.470649999999</v>
      </c>
      <c r="I6199" s="129">
        <v>30665.005798999999</v>
      </c>
      <c r="J6199" s="129">
        <v>30657.270103999999</v>
      </c>
    </row>
    <row r="6200" spans="1:10" hidden="1" x14ac:dyDescent="0.25">
      <c r="A6200" s="125">
        <v>932035</v>
      </c>
      <c r="B6200" s="125">
        <v>2004</v>
      </c>
      <c r="C6200" s="125">
        <v>59</v>
      </c>
      <c r="D6200" s="125">
        <v>5</v>
      </c>
      <c r="E6200" s="125">
        <v>2</v>
      </c>
      <c r="F6200" s="125">
        <v>30060.313585</v>
      </c>
      <c r="G6200" s="125">
        <v>0</v>
      </c>
      <c r="H6200" s="125">
        <v>30657.270103999999</v>
      </c>
      <c r="I6200" s="125">
        <v>30123.833603999999</v>
      </c>
      <c r="J6200" s="125">
        <v>30060.313585</v>
      </c>
    </row>
    <row r="6201" spans="1:10" hidden="1" x14ac:dyDescent="0.25">
      <c r="A6201" s="125">
        <v>932036</v>
      </c>
      <c r="B6201" s="125">
        <v>2004</v>
      </c>
      <c r="C6201" s="125">
        <v>59</v>
      </c>
      <c r="D6201" s="125">
        <v>5</v>
      </c>
      <c r="E6201" s="125">
        <v>3</v>
      </c>
      <c r="F6201" s="125">
        <v>0</v>
      </c>
      <c r="G6201" s="125">
        <v>27863.375445999998</v>
      </c>
      <c r="H6201" s="125">
        <v>30060.313585</v>
      </c>
      <c r="I6201" s="125">
        <v>29278.745432</v>
      </c>
      <c r="J6201" s="125">
        <v>27863.375445999998</v>
      </c>
    </row>
    <row r="6202" spans="1:10" hidden="1" x14ac:dyDescent="0.25">
      <c r="A6202" s="125">
        <v>932037</v>
      </c>
      <c r="B6202" s="125">
        <v>2004</v>
      </c>
      <c r="C6202" s="125">
        <v>59</v>
      </c>
      <c r="D6202" s="125">
        <v>5</v>
      </c>
      <c r="E6202" s="125">
        <v>4</v>
      </c>
      <c r="F6202" s="125">
        <v>31967.540196999998</v>
      </c>
      <c r="G6202" s="125">
        <v>0</v>
      </c>
      <c r="H6202" s="125">
        <v>34004.463951999998</v>
      </c>
      <c r="I6202" s="125">
        <v>31977.797900000001</v>
      </c>
      <c r="J6202" s="125">
        <v>31967.540196999998</v>
      </c>
    </row>
    <row r="6203" spans="1:10" x14ac:dyDescent="0.25">
      <c r="A6203" s="125">
        <v>932038</v>
      </c>
      <c r="B6203" s="125">
        <v>2004</v>
      </c>
      <c r="C6203" s="125">
        <v>60</v>
      </c>
      <c r="D6203" s="125">
        <v>2</v>
      </c>
      <c r="E6203" s="125">
        <v>1</v>
      </c>
      <c r="F6203" s="129">
        <v>30571.286424000002</v>
      </c>
      <c r="G6203" s="129">
        <v>0</v>
      </c>
      <c r="H6203" s="129">
        <v>41227.048799999997</v>
      </c>
      <c r="I6203" s="129">
        <v>30602.838324</v>
      </c>
      <c r="J6203" s="129">
        <v>30571.286424000002</v>
      </c>
    </row>
    <row r="6204" spans="1:10" hidden="1" x14ac:dyDescent="0.25">
      <c r="A6204" s="125">
        <v>932039</v>
      </c>
      <c r="B6204" s="125">
        <v>2004</v>
      </c>
      <c r="C6204" s="125">
        <v>60</v>
      </c>
      <c r="D6204" s="125">
        <v>2</v>
      </c>
      <c r="E6204" s="125">
        <v>2</v>
      </c>
      <c r="F6204" s="125">
        <v>28034.331806999999</v>
      </c>
      <c r="G6204" s="125">
        <v>0</v>
      </c>
      <c r="H6204" s="125">
        <v>30571.286424000002</v>
      </c>
      <c r="I6204" s="125">
        <v>28076.669451999998</v>
      </c>
      <c r="J6204" s="125">
        <v>28034.331806999999</v>
      </c>
    </row>
    <row r="6205" spans="1:10" hidden="1" x14ac:dyDescent="0.25">
      <c r="A6205" s="125">
        <v>932040</v>
      </c>
      <c r="B6205" s="125">
        <v>2004</v>
      </c>
      <c r="C6205" s="125">
        <v>60</v>
      </c>
      <c r="D6205" s="125">
        <v>2</v>
      </c>
      <c r="E6205" s="125">
        <v>3</v>
      </c>
      <c r="F6205" s="125">
        <v>24151.206030000001</v>
      </c>
      <c r="G6205" s="125">
        <v>388.87837400000001</v>
      </c>
      <c r="H6205" s="125">
        <v>28034.331806999999</v>
      </c>
      <c r="I6205" s="125">
        <v>24673.015424000001</v>
      </c>
      <c r="J6205" s="125">
        <v>24540.084404000001</v>
      </c>
    </row>
    <row r="6206" spans="1:10" hidden="1" x14ac:dyDescent="0.25">
      <c r="A6206" s="125">
        <v>932041</v>
      </c>
      <c r="B6206" s="125">
        <v>2004</v>
      </c>
      <c r="C6206" s="125">
        <v>60</v>
      </c>
      <c r="D6206" s="125">
        <v>2</v>
      </c>
      <c r="E6206" s="125">
        <v>4</v>
      </c>
      <c r="F6206" s="125">
        <v>30574.87343</v>
      </c>
      <c r="G6206" s="125">
        <v>0</v>
      </c>
      <c r="H6206" s="125">
        <v>41227.048799999997</v>
      </c>
      <c r="I6206" s="125">
        <v>30602.838324</v>
      </c>
      <c r="J6206" s="125">
        <v>30574.87343</v>
      </c>
    </row>
    <row r="6207" spans="1:10" x14ac:dyDescent="0.25">
      <c r="A6207" s="125">
        <v>932042</v>
      </c>
      <c r="B6207" s="125">
        <v>2004</v>
      </c>
      <c r="C6207" s="125">
        <v>60</v>
      </c>
      <c r="D6207" s="125">
        <v>3</v>
      </c>
      <c r="E6207" s="125">
        <v>1</v>
      </c>
      <c r="F6207" s="129">
        <v>12307.974598999999</v>
      </c>
      <c r="G6207" s="129">
        <v>0</v>
      </c>
      <c r="H6207" s="129">
        <v>15230.85555</v>
      </c>
      <c r="I6207" s="129">
        <v>12370.500878000001</v>
      </c>
      <c r="J6207" s="129">
        <v>12307.974598999999</v>
      </c>
    </row>
    <row r="6208" spans="1:10" hidden="1" x14ac:dyDescent="0.25">
      <c r="A6208" s="125">
        <v>932043</v>
      </c>
      <c r="B6208" s="125">
        <v>2004</v>
      </c>
      <c r="C6208" s="125">
        <v>60</v>
      </c>
      <c r="D6208" s="125">
        <v>3</v>
      </c>
      <c r="E6208" s="125">
        <v>2</v>
      </c>
      <c r="F6208" s="125">
        <v>11302.273413000001</v>
      </c>
      <c r="G6208" s="125">
        <v>0</v>
      </c>
      <c r="H6208" s="125">
        <v>12307.974598999999</v>
      </c>
      <c r="I6208" s="125">
        <v>11597.804464999999</v>
      </c>
      <c r="J6208" s="125">
        <v>11302.273413000001</v>
      </c>
    </row>
    <row r="6209" spans="1:10" hidden="1" x14ac:dyDescent="0.25">
      <c r="A6209" s="125">
        <v>932044</v>
      </c>
      <c r="B6209" s="125">
        <v>2004</v>
      </c>
      <c r="C6209" s="125">
        <v>60</v>
      </c>
      <c r="D6209" s="125">
        <v>3</v>
      </c>
      <c r="E6209" s="125">
        <v>3</v>
      </c>
      <c r="F6209" s="125">
        <v>8139.0063250000003</v>
      </c>
      <c r="G6209" s="125">
        <v>1391.6349849999999</v>
      </c>
      <c r="H6209" s="125">
        <v>11302.273413000001</v>
      </c>
      <c r="I6209" s="125">
        <v>10338.189490999999</v>
      </c>
      <c r="J6209" s="125">
        <v>9530.6413100000009</v>
      </c>
    </row>
    <row r="6210" spans="1:10" hidden="1" x14ac:dyDescent="0.25">
      <c r="A6210" s="125">
        <v>932045</v>
      </c>
      <c r="B6210" s="125">
        <v>2004</v>
      </c>
      <c r="C6210" s="125">
        <v>60</v>
      </c>
      <c r="D6210" s="125">
        <v>3</v>
      </c>
      <c r="E6210" s="125">
        <v>4</v>
      </c>
      <c r="F6210" s="125">
        <v>19515.656326</v>
      </c>
      <c r="G6210" s="125">
        <v>0</v>
      </c>
      <c r="H6210" s="125">
        <v>24151.206030000001</v>
      </c>
      <c r="I6210" s="125">
        <v>19615.609537</v>
      </c>
      <c r="J6210" s="125">
        <v>19515.656326</v>
      </c>
    </row>
    <row r="6211" spans="1:10" x14ac:dyDescent="0.25">
      <c r="A6211" s="125">
        <v>932046</v>
      </c>
      <c r="B6211" s="125">
        <v>2004</v>
      </c>
      <c r="C6211" s="125">
        <v>60</v>
      </c>
      <c r="D6211" s="125">
        <v>4</v>
      </c>
      <c r="E6211" s="125">
        <v>1</v>
      </c>
      <c r="F6211" s="129">
        <v>5597.3070690000004</v>
      </c>
      <c r="G6211" s="129">
        <v>0</v>
      </c>
      <c r="H6211" s="129">
        <v>6425.0608000000002</v>
      </c>
      <c r="I6211" s="129">
        <v>5640.5608759999996</v>
      </c>
      <c r="J6211" s="129">
        <v>5597.3070690000004</v>
      </c>
    </row>
    <row r="6212" spans="1:10" hidden="1" x14ac:dyDescent="0.25">
      <c r="A6212" s="125">
        <v>932047</v>
      </c>
      <c r="B6212" s="125">
        <v>2004</v>
      </c>
      <c r="C6212" s="125">
        <v>60</v>
      </c>
      <c r="D6212" s="125">
        <v>4</v>
      </c>
      <c r="E6212" s="125">
        <v>2</v>
      </c>
      <c r="F6212" s="125">
        <v>5270.1319880000001</v>
      </c>
      <c r="G6212" s="125">
        <v>0</v>
      </c>
      <c r="H6212" s="125">
        <v>5597.3070690000004</v>
      </c>
      <c r="I6212" s="125">
        <v>5393.0053610000004</v>
      </c>
      <c r="J6212" s="125">
        <v>5270.1319880000001</v>
      </c>
    </row>
    <row r="6213" spans="1:10" hidden="1" x14ac:dyDescent="0.25">
      <c r="A6213" s="125">
        <v>932048</v>
      </c>
      <c r="B6213" s="125">
        <v>2004</v>
      </c>
      <c r="C6213" s="125">
        <v>60</v>
      </c>
      <c r="D6213" s="125">
        <v>4</v>
      </c>
      <c r="E6213" s="125">
        <v>3</v>
      </c>
      <c r="F6213" s="125">
        <v>1052.4676480000001</v>
      </c>
      <c r="G6213" s="125">
        <v>3645.13051</v>
      </c>
      <c r="H6213" s="125">
        <v>5270.1319880000001</v>
      </c>
      <c r="I6213" s="125">
        <v>4983.9638210000003</v>
      </c>
      <c r="J6213" s="125">
        <v>4697.5981590000001</v>
      </c>
    </row>
    <row r="6214" spans="1:10" hidden="1" x14ac:dyDescent="0.25">
      <c r="A6214" s="125">
        <v>932049</v>
      </c>
      <c r="B6214" s="125">
        <v>2004</v>
      </c>
      <c r="C6214" s="125">
        <v>60</v>
      </c>
      <c r="D6214" s="125">
        <v>4</v>
      </c>
      <c r="E6214" s="125">
        <v>4</v>
      </c>
      <c r="F6214" s="125">
        <v>7054.4600760000003</v>
      </c>
      <c r="G6214" s="125">
        <v>0</v>
      </c>
      <c r="H6214" s="125">
        <v>8139.0063250000003</v>
      </c>
      <c r="I6214" s="125">
        <v>7145.2336530000002</v>
      </c>
      <c r="J6214" s="125">
        <v>7054.4600760000003</v>
      </c>
    </row>
    <row r="6215" spans="1:10" x14ac:dyDescent="0.25">
      <c r="A6215" s="125">
        <v>932050</v>
      </c>
      <c r="B6215" s="125">
        <v>2004</v>
      </c>
      <c r="C6215" s="125">
        <v>60</v>
      </c>
      <c r="D6215" s="125">
        <v>5</v>
      </c>
      <c r="E6215" s="125">
        <v>1</v>
      </c>
      <c r="F6215" s="129">
        <v>947.69295699999998</v>
      </c>
      <c r="G6215" s="129">
        <v>0</v>
      </c>
      <c r="H6215" s="129">
        <v>1008.00945</v>
      </c>
      <c r="I6215" s="129">
        <v>947.93208700000002</v>
      </c>
      <c r="J6215" s="129">
        <v>947.69295699999998</v>
      </c>
    </row>
    <row r="6216" spans="1:10" hidden="1" x14ac:dyDescent="0.25">
      <c r="A6216" s="125">
        <v>932051</v>
      </c>
      <c r="B6216" s="125">
        <v>2004</v>
      </c>
      <c r="C6216" s="125">
        <v>60</v>
      </c>
      <c r="D6216" s="125">
        <v>5</v>
      </c>
      <c r="E6216" s="125">
        <v>2</v>
      </c>
      <c r="F6216" s="125">
        <v>929.23953700000004</v>
      </c>
      <c r="G6216" s="125">
        <v>0</v>
      </c>
      <c r="H6216" s="125">
        <v>947.69295699999998</v>
      </c>
      <c r="I6216" s="125">
        <v>931.20309999999995</v>
      </c>
      <c r="J6216" s="125">
        <v>929.23953700000004</v>
      </c>
    </row>
    <row r="6217" spans="1:10" hidden="1" x14ac:dyDescent="0.25">
      <c r="A6217" s="125">
        <v>932052</v>
      </c>
      <c r="B6217" s="125">
        <v>2004</v>
      </c>
      <c r="C6217" s="125">
        <v>60</v>
      </c>
      <c r="D6217" s="125">
        <v>5</v>
      </c>
      <c r="E6217" s="125">
        <v>3</v>
      </c>
      <c r="F6217" s="125">
        <v>0</v>
      </c>
      <c r="G6217" s="125">
        <v>861.32668000000001</v>
      </c>
      <c r="H6217" s="125">
        <v>929.23953700000004</v>
      </c>
      <c r="I6217" s="125">
        <v>905.07930899999997</v>
      </c>
      <c r="J6217" s="125">
        <v>861.32668000000001</v>
      </c>
    </row>
    <row r="6218" spans="1:10" hidden="1" x14ac:dyDescent="0.25">
      <c r="A6218" s="125">
        <v>932053</v>
      </c>
      <c r="B6218" s="125">
        <v>2004</v>
      </c>
      <c r="C6218" s="125">
        <v>60</v>
      </c>
      <c r="D6218" s="125">
        <v>5</v>
      </c>
      <c r="E6218" s="125">
        <v>4</v>
      </c>
      <c r="F6218" s="125">
        <v>989.423092</v>
      </c>
      <c r="G6218" s="125">
        <v>0</v>
      </c>
      <c r="H6218" s="125">
        <v>1052.4676480000001</v>
      </c>
      <c r="I6218" s="125">
        <v>989.74057700000003</v>
      </c>
      <c r="J6218" s="125">
        <v>989.423092</v>
      </c>
    </row>
    <row r="6219" spans="1:10" x14ac:dyDescent="0.25">
      <c r="A6219" s="125">
        <v>932054</v>
      </c>
      <c r="B6219" s="125">
        <v>2004</v>
      </c>
      <c r="C6219" s="125">
        <v>61</v>
      </c>
      <c r="D6219" s="125">
        <v>2</v>
      </c>
      <c r="E6219" s="125">
        <v>1</v>
      </c>
      <c r="F6219" s="129">
        <v>526808.990934</v>
      </c>
      <c r="G6219" s="129">
        <v>0</v>
      </c>
      <c r="H6219" s="129">
        <v>710063.80500000005</v>
      </c>
      <c r="I6219" s="129">
        <v>527080.36245200003</v>
      </c>
      <c r="J6219" s="129">
        <v>526808.990934</v>
      </c>
    </row>
    <row r="6220" spans="1:10" hidden="1" x14ac:dyDescent="0.25">
      <c r="A6220" s="125">
        <v>932055</v>
      </c>
      <c r="B6220" s="125">
        <v>2004</v>
      </c>
      <c r="C6220" s="125">
        <v>61</v>
      </c>
      <c r="D6220" s="125">
        <v>2</v>
      </c>
      <c r="E6220" s="125">
        <v>2</v>
      </c>
      <c r="F6220" s="125">
        <v>483085.78031100001</v>
      </c>
      <c r="G6220" s="125">
        <v>0</v>
      </c>
      <c r="H6220" s="125">
        <v>526808.990934</v>
      </c>
      <c r="I6220" s="125">
        <v>483821.37727400003</v>
      </c>
      <c r="J6220" s="125">
        <v>483085.78031100001</v>
      </c>
    </row>
    <row r="6221" spans="1:10" hidden="1" x14ac:dyDescent="0.25">
      <c r="A6221" s="125">
        <v>932056</v>
      </c>
      <c r="B6221" s="125">
        <v>2004</v>
      </c>
      <c r="C6221" s="125">
        <v>61</v>
      </c>
      <c r="D6221" s="125">
        <v>2</v>
      </c>
      <c r="E6221" s="125">
        <v>3</v>
      </c>
      <c r="F6221" s="125">
        <v>409614.10309599998</v>
      </c>
      <c r="G6221" s="125">
        <v>12687.729155000001</v>
      </c>
      <c r="H6221" s="125">
        <v>483085.78031100001</v>
      </c>
      <c r="I6221" s="125">
        <v>425163.79525199998</v>
      </c>
      <c r="J6221" s="125">
        <v>422301.83224999998</v>
      </c>
    </row>
    <row r="6222" spans="1:10" hidden="1" x14ac:dyDescent="0.25">
      <c r="A6222" s="125">
        <v>932057</v>
      </c>
      <c r="B6222" s="125">
        <v>2004</v>
      </c>
      <c r="C6222" s="125">
        <v>61</v>
      </c>
      <c r="D6222" s="125">
        <v>2</v>
      </c>
      <c r="E6222" s="125">
        <v>4</v>
      </c>
      <c r="F6222" s="125">
        <v>526804.86441799998</v>
      </c>
      <c r="G6222" s="125">
        <v>0</v>
      </c>
      <c r="H6222" s="125">
        <v>710063.80500000005</v>
      </c>
      <c r="I6222" s="125">
        <v>527080.36245200003</v>
      </c>
      <c r="J6222" s="125">
        <v>526804.86441799998</v>
      </c>
    </row>
    <row r="6223" spans="1:10" x14ac:dyDescent="0.25">
      <c r="A6223" s="125">
        <v>932058</v>
      </c>
      <c r="B6223" s="125">
        <v>2004</v>
      </c>
      <c r="C6223" s="125">
        <v>61</v>
      </c>
      <c r="D6223" s="125">
        <v>3</v>
      </c>
      <c r="E6223" s="125">
        <v>1</v>
      </c>
      <c r="F6223" s="129">
        <v>295031.98025899997</v>
      </c>
      <c r="G6223" s="129">
        <v>0</v>
      </c>
      <c r="H6223" s="129">
        <v>363527.64140000002</v>
      </c>
      <c r="I6223" s="129">
        <v>295257.15034499997</v>
      </c>
      <c r="J6223" s="129">
        <v>295031.98025899997</v>
      </c>
    </row>
    <row r="6224" spans="1:10" hidden="1" x14ac:dyDescent="0.25">
      <c r="A6224" s="125">
        <v>932059</v>
      </c>
      <c r="B6224" s="125">
        <v>2004</v>
      </c>
      <c r="C6224" s="125">
        <v>61</v>
      </c>
      <c r="D6224" s="125">
        <v>3</v>
      </c>
      <c r="E6224" s="125">
        <v>2</v>
      </c>
      <c r="F6224" s="125">
        <v>277380.17511499999</v>
      </c>
      <c r="G6224" s="125">
        <v>0</v>
      </c>
      <c r="H6224" s="125">
        <v>295031.98025899997</v>
      </c>
      <c r="I6224" s="125">
        <v>278008.63499799999</v>
      </c>
      <c r="J6224" s="125">
        <v>277380.17511499999</v>
      </c>
    </row>
    <row r="6225" spans="1:10" hidden="1" x14ac:dyDescent="0.25">
      <c r="A6225" s="125">
        <v>932060</v>
      </c>
      <c r="B6225" s="125">
        <v>2004</v>
      </c>
      <c r="C6225" s="125">
        <v>61</v>
      </c>
      <c r="D6225" s="125">
        <v>3</v>
      </c>
      <c r="E6225" s="125">
        <v>3</v>
      </c>
      <c r="F6225" s="125">
        <v>206258.83666999999</v>
      </c>
      <c r="G6225" s="125">
        <v>45017.031690999996</v>
      </c>
      <c r="H6225" s="125">
        <v>277380.17511499999</v>
      </c>
      <c r="I6225" s="125">
        <v>253719.646178</v>
      </c>
      <c r="J6225" s="125">
        <v>251275.868361</v>
      </c>
    </row>
    <row r="6226" spans="1:10" hidden="1" x14ac:dyDescent="0.25">
      <c r="A6226" s="125">
        <v>932061</v>
      </c>
      <c r="B6226" s="125">
        <v>2004</v>
      </c>
      <c r="C6226" s="125">
        <v>61</v>
      </c>
      <c r="D6226" s="125">
        <v>3</v>
      </c>
      <c r="E6226" s="125">
        <v>4</v>
      </c>
      <c r="F6226" s="125">
        <v>332480.06698599999</v>
      </c>
      <c r="G6226" s="125">
        <v>0</v>
      </c>
      <c r="H6226" s="125">
        <v>409614.10309599998</v>
      </c>
      <c r="I6226" s="125">
        <v>332688.57453400001</v>
      </c>
      <c r="J6226" s="125">
        <v>332480.06698599999</v>
      </c>
    </row>
    <row r="6227" spans="1:10" x14ac:dyDescent="0.25">
      <c r="A6227" s="125">
        <v>932062</v>
      </c>
      <c r="B6227" s="125">
        <v>2004</v>
      </c>
      <c r="C6227" s="125">
        <v>61</v>
      </c>
      <c r="D6227" s="125">
        <v>4</v>
      </c>
      <c r="E6227" s="125">
        <v>1</v>
      </c>
      <c r="F6227" s="129">
        <v>142365.449375</v>
      </c>
      <c r="G6227" s="129">
        <v>0</v>
      </c>
      <c r="H6227" s="129">
        <v>162924.40760000001</v>
      </c>
      <c r="I6227" s="129">
        <v>143031.337432</v>
      </c>
      <c r="J6227" s="129">
        <v>142365.449375</v>
      </c>
    </row>
    <row r="6228" spans="1:10" hidden="1" x14ac:dyDescent="0.25">
      <c r="A6228" s="125">
        <v>932063</v>
      </c>
      <c r="B6228" s="125">
        <v>2004</v>
      </c>
      <c r="C6228" s="125">
        <v>61</v>
      </c>
      <c r="D6228" s="125">
        <v>4</v>
      </c>
      <c r="E6228" s="125">
        <v>2</v>
      </c>
      <c r="F6228" s="125">
        <v>135189.92256000001</v>
      </c>
      <c r="G6228" s="125">
        <v>0</v>
      </c>
      <c r="H6228" s="125">
        <v>142365.449375</v>
      </c>
      <c r="I6228" s="125">
        <v>137169.11047300001</v>
      </c>
      <c r="J6228" s="125">
        <v>135189.92256000001</v>
      </c>
    </row>
    <row r="6229" spans="1:10" hidden="1" x14ac:dyDescent="0.25">
      <c r="A6229" s="125">
        <v>932064</v>
      </c>
      <c r="B6229" s="125">
        <v>2004</v>
      </c>
      <c r="C6229" s="125">
        <v>61</v>
      </c>
      <c r="D6229" s="125">
        <v>4</v>
      </c>
      <c r="E6229" s="125">
        <v>3</v>
      </c>
      <c r="F6229" s="125">
        <v>55946.638293000004</v>
      </c>
      <c r="G6229" s="125">
        <v>58327.424109</v>
      </c>
      <c r="H6229" s="125">
        <v>135189.92256000001</v>
      </c>
      <c r="I6229" s="125">
        <v>127849.109765</v>
      </c>
      <c r="J6229" s="125">
        <v>114274.062402</v>
      </c>
    </row>
    <row r="6230" spans="1:10" hidden="1" x14ac:dyDescent="0.25">
      <c r="A6230" s="125">
        <v>932065</v>
      </c>
      <c r="B6230" s="125">
        <v>2004</v>
      </c>
      <c r="C6230" s="125">
        <v>61</v>
      </c>
      <c r="D6230" s="125">
        <v>4</v>
      </c>
      <c r="E6230" s="125">
        <v>4</v>
      </c>
      <c r="F6230" s="125">
        <v>180331.03900300001</v>
      </c>
      <c r="G6230" s="125">
        <v>0</v>
      </c>
      <c r="H6230" s="125">
        <v>206258.83666999999</v>
      </c>
      <c r="I6230" s="125">
        <v>181074.632713</v>
      </c>
      <c r="J6230" s="125">
        <v>180331.03900300001</v>
      </c>
    </row>
    <row r="6231" spans="1:10" x14ac:dyDescent="0.25">
      <c r="A6231" s="125">
        <v>932066</v>
      </c>
      <c r="B6231" s="125">
        <v>2004</v>
      </c>
      <c r="C6231" s="125">
        <v>61</v>
      </c>
      <c r="D6231" s="125">
        <v>5</v>
      </c>
      <c r="E6231" s="125">
        <v>1</v>
      </c>
      <c r="F6231" s="129">
        <v>45255.384736</v>
      </c>
      <c r="G6231" s="129">
        <v>0</v>
      </c>
      <c r="H6231" s="129">
        <v>48202.032899999998</v>
      </c>
      <c r="I6231" s="129">
        <v>45329.191739000002</v>
      </c>
      <c r="J6231" s="129">
        <v>45255.384736</v>
      </c>
    </row>
    <row r="6232" spans="1:10" hidden="1" x14ac:dyDescent="0.25">
      <c r="A6232" s="125">
        <v>932067</v>
      </c>
      <c r="B6232" s="125">
        <v>2004</v>
      </c>
      <c r="C6232" s="125">
        <v>61</v>
      </c>
      <c r="D6232" s="125">
        <v>5</v>
      </c>
      <c r="E6232" s="125">
        <v>2</v>
      </c>
      <c r="F6232" s="125">
        <v>40266.945304000001</v>
      </c>
      <c r="G6232" s="125">
        <v>0</v>
      </c>
      <c r="H6232" s="125">
        <v>45255.384736</v>
      </c>
      <c r="I6232" s="125">
        <v>44467.941041999999</v>
      </c>
      <c r="J6232" s="125">
        <v>40266.945304000001</v>
      </c>
    </row>
    <row r="6233" spans="1:10" hidden="1" x14ac:dyDescent="0.25">
      <c r="A6233" s="125">
        <v>932068</v>
      </c>
      <c r="B6233" s="125">
        <v>2004</v>
      </c>
      <c r="C6233" s="125">
        <v>61</v>
      </c>
      <c r="D6233" s="125">
        <v>5</v>
      </c>
      <c r="E6233" s="125">
        <v>3</v>
      </c>
      <c r="F6233" s="125">
        <v>0</v>
      </c>
      <c r="G6233" s="125">
        <v>32114.314278000002</v>
      </c>
      <c r="H6233" s="125">
        <v>40266.945304000001</v>
      </c>
      <c r="I6233" s="125">
        <v>39220.004725999999</v>
      </c>
      <c r="J6233" s="125">
        <v>32114.314278000002</v>
      </c>
    </row>
    <row r="6234" spans="1:10" hidden="1" x14ac:dyDescent="0.25">
      <c r="A6234" s="125">
        <v>932069</v>
      </c>
      <c r="B6234" s="125">
        <v>2004</v>
      </c>
      <c r="C6234" s="125">
        <v>61</v>
      </c>
      <c r="D6234" s="125">
        <v>5</v>
      </c>
      <c r="E6234" s="125">
        <v>4</v>
      </c>
      <c r="F6234" s="125">
        <v>52534.950841999998</v>
      </c>
      <c r="G6234" s="125">
        <v>0</v>
      </c>
      <c r="H6234" s="125">
        <v>55946.638293000004</v>
      </c>
      <c r="I6234" s="125">
        <v>52612.218651000003</v>
      </c>
      <c r="J6234" s="125">
        <v>52534.950841999998</v>
      </c>
    </row>
    <row r="6235" spans="1:10" x14ac:dyDescent="0.25">
      <c r="A6235" s="125">
        <v>932070</v>
      </c>
      <c r="B6235" s="125">
        <v>2004</v>
      </c>
      <c r="C6235" s="125">
        <v>62</v>
      </c>
      <c r="D6235" s="125">
        <v>2</v>
      </c>
      <c r="E6235" s="125">
        <v>1</v>
      </c>
      <c r="F6235" s="129">
        <v>21944.096680999999</v>
      </c>
      <c r="G6235" s="129">
        <v>0</v>
      </c>
      <c r="H6235" s="129">
        <v>29577.5301</v>
      </c>
      <c r="I6235" s="129">
        <v>21955.400592999998</v>
      </c>
      <c r="J6235" s="129">
        <v>21944.096680999999</v>
      </c>
    </row>
    <row r="6236" spans="1:10" hidden="1" x14ac:dyDescent="0.25">
      <c r="A6236" s="125">
        <v>932071</v>
      </c>
      <c r="B6236" s="125">
        <v>2004</v>
      </c>
      <c r="C6236" s="125">
        <v>62</v>
      </c>
      <c r="D6236" s="125">
        <v>2</v>
      </c>
      <c r="E6236" s="125">
        <v>2</v>
      </c>
      <c r="F6236" s="125">
        <v>20122.817284000001</v>
      </c>
      <c r="G6236" s="125">
        <v>0</v>
      </c>
      <c r="H6236" s="125">
        <v>21944.096680999999</v>
      </c>
      <c r="I6236" s="125">
        <v>20153.458391</v>
      </c>
      <c r="J6236" s="125">
        <v>20122.817284000001</v>
      </c>
    </row>
    <row r="6237" spans="1:10" hidden="1" x14ac:dyDescent="0.25">
      <c r="A6237" s="125">
        <v>932072</v>
      </c>
      <c r="B6237" s="125">
        <v>2004</v>
      </c>
      <c r="C6237" s="125">
        <v>62</v>
      </c>
      <c r="D6237" s="125">
        <v>2</v>
      </c>
      <c r="E6237" s="125">
        <v>3</v>
      </c>
      <c r="F6237" s="125">
        <v>17062.372955999999</v>
      </c>
      <c r="G6237" s="125">
        <v>528.50418300000001</v>
      </c>
      <c r="H6237" s="125">
        <v>20122.817284000001</v>
      </c>
      <c r="I6237" s="125">
        <v>17710.091492</v>
      </c>
      <c r="J6237" s="125">
        <v>17590.877139</v>
      </c>
    </row>
    <row r="6238" spans="1:10" hidden="1" x14ac:dyDescent="0.25">
      <c r="A6238" s="125">
        <v>932073</v>
      </c>
      <c r="B6238" s="125">
        <v>2004</v>
      </c>
      <c r="C6238" s="125">
        <v>62</v>
      </c>
      <c r="D6238" s="125">
        <v>2</v>
      </c>
      <c r="E6238" s="125">
        <v>4</v>
      </c>
      <c r="F6238" s="125">
        <v>21943.924792000002</v>
      </c>
      <c r="G6238" s="125">
        <v>0</v>
      </c>
      <c r="H6238" s="125">
        <v>29577.5301</v>
      </c>
      <c r="I6238" s="125">
        <v>21955.400592999998</v>
      </c>
      <c r="J6238" s="125">
        <v>21943.924792000002</v>
      </c>
    </row>
    <row r="6239" spans="1:10" x14ac:dyDescent="0.25">
      <c r="A6239" s="125">
        <v>932074</v>
      </c>
      <c r="B6239" s="125">
        <v>2004</v>
      </c>
      <c r="C6239" s="125">
        <v>62</v>
      </c>
      <c r="D6239" s="125">
        <v>3</v>
      </c>
      <c r="E6239" s="125">
        <v>1</v>
      </c>
      <c r="F6239" s="129">
        <v>12294.953416</v>
      </c>
      <c r="G6239" s="129">
        <v>0</v>
      </c>
      <c r="H6239" s="129">
        <v>15149.393</v>
      </c>
      <c r="I6239" s="129">
        <v>12304.336995</v>
      </c>
      <c r="J6239" s="129">
        <v>12294.953416</v>
      </c>
    </row>
    <row r="6240" spans="1:10" hidden="1" x14ac:dyDescent="0.25">
      <c r="A6240" s="125">
        <v>932075</v>
      </c>
      <c r="B6240" s="125">
        <v>2004</v>
      </c>
      <c r="C6240" s="125">
        <v>62</v>
      </c>
      <c r="D6240" s="125">
        <v>3</v>
      </c>
      <c r="E6240" s="125">
        <v>2</v>
      </c>
      <c r="F6240" s="125">
        <v>11559.344612999999</v>
      </c>
      <c r="G6240" s="125">
        <v>0</v>
      </c>
      <c r="H6240" s="125">
        <v>12294.953416</v>
      </c>
      <c r="I6240" s="125">
        <v>11585.534604</v>
      </c>
      <c r="J6240" s="125">
        <v>11559.344612999999</v>
      </c>
    </row>
    <row r="6241" spans="1:10" hidden="1" x14ac:dyDescent="0.25">
      <c r="A6241" s="125">
        <v>932076</v>
      </c>
      <c r="B6241" s="125">
        <v>2004</v>
      </c>
      <c r="C6241" s="125">
        <v>62</v>
      </c>
      <c r="D6241" s="125">
        <v>3</v>
      </c>
      <c r="E6241" s="125">
        <v>3</v>
      </c>
      <c r="F6241" s="125">
        <v>8594.6343809999998</v>
      </c>
      <c r="G6241" s="125">
        <v>1875.822314</v>
      </c>
      <c r="H6241" s="125">
        <v>11559.344612999999</v>
      </c>
      <c r="I6241" s="125">
        <v>10573.332517000001</v>
      </c>
      <c r="J6241" s="125">
        <v>10470.456695000001</v>
      </c>
    </row>
    <row r="6242" spans="1:10" hidden="1" x14ac:dyDescent="0.25">
      <c r="A6242" s="125">
        <v>932077</v>
      </c>
      <c r="B6242" s="125">
        <v>2004</v>
      </c>
      <c r="C6242" s="125">
        <v>62</v>
      </c>
      <c r="D6242" s="125">
        <v>3</v>
      </c>
      <c r="E6242" s="125">
        <v>4</v>
      </c>
      <c r="F6242" s="125">
        <v>13849.373985</v>
      </c>
      <c r="G6242" s="125">
        <v>0</v>
      </c>
      <c r="H6242" s="125">
        <v>17062.372955999999</v>
      </c>
      <c r="I6242" s="125">
        <v>13858.059315</v>
      </c>
      <c r="J6242" s="125">
        <v>13849.373985</v>
      </c>
    </row>
    <row r="6243" spans="1:10" x14ac:dyDescent="0.25">
      <c r="A6243" s="125">
        <v>932078</v>
      </c>
      <c r="B6243" s="125">
        <v>2004</v>
      </c>
      <c r="C6243" s="125">
        <v>62</v>
      </c>
      <c r="D6243" s="125">
        <v>4</v>
      </c>
      <c r="E6243" s="125">
        <v>1</v>
      </c>
      <c r="F6243" s="129">
        <v>5972.604507</v>
      </c>
      <c r="G6243" s="129">
        <v>0</v>
      </c>
      <c r="H6243" s="129">
        <v>6835.1067999999996</v>
      </c>
      <c r="I6243" s="129">
        <v>6000.5402599999998</v>
      </c>
      <c r="J6243" s="129">
        <v>5972.604507</v>
      </c>
    </row>
    <row r="6244" spans="1:10" hidden="1" x14ac:dyDescent="0.25">
      <c r="A6244" s="125">
        <v>932079</v>
      </c>
      <c r="B6244" s="125">
        <v>2004</v>
      </c>
      <c r="C6244" s="125">
        <v>62</v>
      </c>
      <c r="D6244" s="125">
        <v>4</v>
      </c>
      <c r="E6244" s="125">
        <v>2</v>
      </c>
      <c r="F6244" s="125">
        <v>5671.5723109999999</v>
      </c>
      <c r="G6244" s="125">
        <v>0</v>
      </c>
      <c r="H6244" s="125">
        <v>5972.604507</v>
      </c>
      <c r="I6244" s="125">
        <v>5754.6044419999998</v>
      </c>
      <c r="J6244" s="125">
        <v>5671.5723109999999</v>
      </c>
    </row>
    <row r="6245" spans="1:10" hidden="1" x14ac:dyDescent="0.25">
      <c r="A6245" s="125">
        <v>932080</v>
      </c>
      <c r="B6245" s="125">
        <v>2004</v>
      </c>
      <c r="C6245" s="125">
        <v>62</v>
      </c>
      <c r="D6245" s="125">
        <v>4</v>
      </c>
      <c r="E6245" s="125">
        <v>3</v>
      </c>
      <c r="F6245" s="125">
        <v>2330.2051580000002</v>
      </c>
      <c r="G6245" s="125">
        <v>2429.3660650000002</v>
      </c>
      <c r="H6245" s="125">
        <v>5671.5723109999999</v>
      </c>
      <c r="I6245" s="125">
        <v>5363.6059349999996</v>
      </c>
      <c r="J6245" s="125">
        <v>4759.5712229999999</v>
      </c>
    </row>
    <row r="6246" spans="1:10" hidden="1" x14ac:dyDescent="0.25">
      <c r="A6246" s="125">
        <v>932081</v>
      </c>
      <c r="B6246" s="125">
        <v>2004</v>
      </c>
      <c r="C6246" s="125">
        <v>62</v>
      </c>
      <c r="D6246" s="125">
        <v>4</v>
      </c>
      <c r="E6246" s="125">
        <v>4</v>
      </c>
      <c r="F6246" s="125">
        <v>7514.2445909999997</v>
      </c>
      <c r="G6246" s="125">
        <v>0</v>
      </c>
      <c r="H6246" s="125">
        <v>8594.6343809999998</v>
      </c>
      <c r="I6246" s="125">
        <v>7545.229523</v>
      </c>
      <c r="J6246" s="125">
        <v>7514.2445909999997</v>
      </c>
    </row>
    <row r="6247" spans="1:10" x14ac:dyDescent="0.25">
      <c r="A6247" s="125">
        <v>932082</v>
      </c>
      <c r="B6247" s="125">
        <v>2004</v>
      </c>
      <c r="C6247" s="125">
        <v>62</v>
      </c>
      <c r="D6247" s="125">
        <v>5</v>
      </c>
      <c r="E6247" s="125">
        <v>1</v>
      </c>
      <c r="F6247" s="129">
        <v>1885.361635</v>
      </c>
      <c r="G6247" s="129">
        <v>0</v>
      </c>
      <c r="H6247" s="129">
        <v>2008.1204499999999</v>
      </c>
      <c r="I6247" s="129">
        <v>1888.436471</v>
      </c>
      <c r="J6247" s="129">
        <v>1885.361635</v>
      </c>
    </row>
    <row r="6248" spans="1:10" hidden="1" x14ac:dyDescent="0.25">
      <c r="A6248" s="125">
        <v>932083</v>
      </c>
      <c r="B6248" s="125">
        <v>2004</v>
      </c>
      <c r="C6248" s="125">
        <v>62</v>
      </c>
      <c r="D6248" s="125">
        <v>5</v>
      </c>
      <c r="E6248" s="125">
        <v>2</v>
      </c>
      <c r="F6248" s="125">
        <v>1677.5407889999999</v>
      </c>
      <c r="G6248" s="125">
        <v>0</v>
      </c>
      <c r="H6248" s="125">
        <v>1885.361635</v>
      </c>
      <c r="I6248" s="125">
        <v>1852.556343</v>
      </c>
      <c r="J6248" s="125">
        <v>1677.5407889999999</v>
      </c>
    </row>
    <row r="6249" spans="1:10" hidden="1" x14ac:dyDescent="0.25">
      <c r="A6249" s="125">
        <v>932084</v>
      </c>
      <c r="B6249" s="125">
        <v>2004</v>
      </c>
      <c r="C6249" s="125">
        <v>62</v>
      </c>
      <c r="D6249" s="125">
        <v>5</v>
      </c>
      <c r="E6249" s="125">
        <v>3</v>
      </c>
      <c r="F6249" s="125">
        <v>0</v>
      </c>
      <c r="G6249" s="125">
        <v>1337.898162</v>
      </c>
      <c r="H6249" s="125">
        <v>1677.5407889999999</v>
      </c>
      <c r="I6249" s="125">
        <v>1633.9247290000001</v>
      </c>
      <c r="J6249" s="125">
        <v>1337.898162</v>
      </c>
    </row>
    <row r="6250" spans="1:10" hidden="1" x14ac:dyDescent="0.25">
      <c r="A6250" s="125">
        <v>932085</v>
      </c>
      <c r="B6250" s="125">
        <v>2004</v>
      </c>
      <c r="C6250" s="125">
        <v>62</v>
      </c>
      <c r="D6250" s="125">
        <v>5</v>
      </c>
      <c r="E6250" s="125">
        <v>4</v>
      </c>
      <c r="F6250" s="125">
        <v>2188.1066879999998</v>
      </c>
      <c r="G6250" s="125">
        <v>0</v>
      </c>
      <c r="H6250" s="125">
        <v>2330.2051580000002</v>
      </c>
      <c r="I6250" s="125">
        <v>2191.3249310000001</v>
      </c>
      <c r="J6250" s="125">
        <v>2188.1066879999998</v>
      </c>
    </row>
    <row r="6251" spans="1:10" x14ac:dyDescent="0.25">
      <c r="A6251" s="125">
        <v>932086</v>
      </c>
      <c r="B6251" s="125">
        <v>2004</v>
      </c>
      <c r="C6251" s="125">
        <v>63</v>
      </c>
      <c r="D6251" s="125">
        <v>2</v>
      </c>
      <c r="E6251" s="125">
        <v>1</v>
      </c>
      <c r="F6251" s="129">
        <v>832015.64680500003</v>
      </c>
      <c r="G6251" s="129">
        <v>0</v>
      </c>
      <c r="H6251" s="129">
        <v>1121429.7211500001</v>
      </c>
      <c r="I6251" s="129">
        <v>832437.28200999997</v>
      </c>
      <c r="J6251" s="129">
        <v>832015.64680500003</v>
      </c>
    </row>
    <row r="6252" spans="1:10" hidden="1" x14ac:dyDescent="0.25">
      <c r="A6252" s="125">
        <v>932087</v>
      </c>
      <c r="B6252" s="125">
        <v>2004</v>
      </c>
      <c r="C6252" s="125">
        <v>63</v>
      </c>
      <c r="D6252" s="125">
        <v>2</v>
      </c>
      <c r="E6252" s="125">
        <v>2</v>
      </c>
      <c r="F6252" s="125">
        <v>760542.78369499999</v>
      </c>
      <c r="G6252" s="125">
        <v>0</v>
      </c>
      <c r="H6252" s="125">
        <v>832015.64680500003</v>
      </c>
      <c r="I6252" s="125">
        <v>764123.17002600001</v>
      </c>
      <c r="J6252" s="125">
        <v>760542.78369499999</v>
      </c>
    </row>
    <row r="6253" spans="1:10" hidden="1" x14ac:dyDescent="0.25">
      <c r="A6253" s="125">
        <v>932088</v>
      </c>
      <c r="B6253" s="125">
        <v>2004</v>
      </c>
      <c r="C6253" s="125">
        <v>63</v>
      </c>
      <c r="D6253" s="125">
        <v>2</v>
      </c>
      <c r="E6253" s="125">
        <v>3</v>
      </c>
      <c r="F6253" s="125">
        <v>636915.33135800005</v>
      </c>
      <c r="G6253" s="125">
        <v>18972.770171</v>
      </c>
      <c r="H6253" s="125">
        <v>760542.78369499999</v>
      </c>
      <c r="I6253" s="125">
        <v>669353.70392999996</v>
      </c>
      <c r="J6253" s="125">
        <v>655888.10152799997</v>
      </c>
    </row>
    <row r="6254" spans="1:10" hidden="1" x14ac:dyDescent="0.25">
      <c r="A6254" s="125">
        <v>932089</v>
      </c>
      <c r="B6254" s="125">
        <v>2004</v>
      </c>
      <c r="C6254" s="125">
        <v>63</v>
      </c>
      <c r="D6254" s="125">
        <v>2</v>
      </c>
      <c r="E6254" s="125">
        <v>4</v>
      </c>
      <c r="F6254" s="125">
        <v>832120.20903599996</v>
      </c>
      <c r="G6254" s="125">
        <v>0</v>
      </c>
      <c r="H6254" s="125">
        <v>1121429.7211500001</v>
      </c>
      <c r="I6254" s="125">
        <v>832437.28200999997</v>
      </c>
      <c r="J6254" s="125">
        <v>832120.20903599996</v>
      </c>
    </row>
    <row r="6255" spans="1:10" x14ac:dyDescent="0.25">
      <c r="A6255" s="125">
        <v>932090</v>
      </c>
      <c r="B6255" s="125">
        <v>2004</v>
      </c>
      <c r="C6255" s="125">
        <v>63</v>
      </c>
      <c r="D6255" s="125">
        <v>3</v>
      </c>
      <c r="E6255" s="125">
        <v>1</v>
      </c>
      <c r="F6255" s="129">
        <v>103338.552161</v>
      </c>
      <c r="G6255" s="129">
        <v>0</v>
      </c>
      <c r="H6255" s="129">
        <v>128992.88340000001</v>
      </c>
      <c r="I6255" s="129">
        <v>104768.01989700001</v>
      </c>
      <c r="J6255" s="129">
        <v>103338.552161</v>
      </c>
    </row>
    <row r="6256" spans="1:10" hidden="1" x14ac:dyDescent="0.25">
      <c r="A6256" s="125">
        <v>932091</v>
      </c>
      <c r="B6256" s="125">
        <v>2004</v>
      </c>
      <c r="C6256" s="125">
        <v>63</v>
      </c>
      <c r="D6256" s="125">
        <v>3</v>
      </c>
      <c r="E6256" s="125">
        <v>2</v>
      </c>
      <c r="F6256" s="125">
        <v>94859.886922000005</v>
      </c>
      <c r="G6256" s="125">
        <v>0</v>
      </c>
      <c r="H6256" s="125">
        <v>103338.552161</v>
      </c>
      <c r="I6256" s="125">
        <v>97375.917702000006</v>
      </c>
      <c r="J6256" s="125">
        <v>94859.886922000005</v>
      </c>
    </row>
    <row r="6257" spans="1:10" hidden="1" x14ac:dyDescent="0.25">
      <c r="A6257" s="125">
        <v>932092</v>
      </c>
      <c r="B6257" s="125">
        <v>2004</v>
      </c>
      <c r="C6257" s="125">
        <v>63</v>
      </c>
      <c r="D6257" s="125">
        <v>3</v>
      </c>
      <c r="E6257" s="125">
        <v>3</v>
      </c>
      <c r="F6257" s="125">
        <v>64745.346073000001</v>
      </c>
      <c r="G6257" s="125">
        <v>12202.474673000001</v>
      </c>
      <c r="H6257" s="125">
        <v>94859.886922000005</v>
      </c>
      <c r="I6257" s="125">
        <v>86768.338566999999</v>
      </c>
      <c r="J6257" s="125">
        <v>76947.820745999998</v>
      </c>
    </row>
    <row r="6258" spans="1:10" hidden="1" x14ac:dyDescent="0.25">
      <c r="A6258" s="125">
        <v>932093</v>
      </c>
      <c r="B6258" s="125">
        <v>2004</v>
      </c>
      <c r="C6258" s="125">
        <v>63</v>
      </c>
      <c r="D6258" s="125">
        <v>3</v>
      </c>
      <c r="E6258" s="125">
        <v>4</v>
      </c>
      <c r="F6258" s="125">
        <v>509256.08077</v>
      </c>
      <c r="G6258" s="125">
        <v>0</v>
      </c>
      <c r="H6258" s="125">
        <v>636915.33135800005</v>
      </c>
      <c r="I6258" s="125">
        <v>517302.63212899998</v>
      </c>
      <c r="J6258" s="125">
        <v>509256.08077</v>
      </c>
    </row>
    <row r="6259" spans="1:10" x14ac:dyDescent="0.25">
      <c r="A6259" s="125">
        <v>932094</v>
      </c>
      <c r="B6259" s="125">
        <v>2004</v>
      </c>
      <c r="C6259" s="125">
        <v>63</v>
      </c>
      <c r="D6259" s="125">
        <v>4</v>
      </c>
      <c r="E6259" s="125">
        <v>1</v>
      </c>
      <c r="F6259" s="129">
        <v>12522.220151</v>
      </c>
      <c r="G6259" s="129">
        <v>0</v>
      </c>
      <c r="H6259" s="129">
        <v>14945.640450000001</v>
      </c>
      <c r="I6259" s="129">
        <v>13120.777751</v>
      </c>
      <c r="J6259" s="129">
        <v>12522.220151</v>
      </c>
    </row>
    <row r="6260" spans="1:10" hidden="1" x14ac:dyDescent="0.25">
      <c r="A6260" s="125">
        <v>932095</v>
      </c>
      <c r="B6260" s="125">
        <v>2004</v>
      </c>
      <c r="C6260" s="125">
        <v>63</v>
      </c>
      <c r="D6260" s="125">
        <v>4</v>
      </c>
      <c r="E6260" s="125">
        <v>2</v>
      </c>
      <c r="F6260" s="125">
        <v>11390.077474</v>
      </c>
      <c r="G6260" s="125">
        <v>0</v>
      </c>
      <c r="H6260" s="125">
        <v>12522.220151</v>
      </c>
      <c r="I6260" s="125">
        <v>12065.159116000001</v>
      </c>
      <c r="J6260" s="125">
        <v>11390.077474</v>
      </c>
    </row>
    <row r="6261" spans="1:10" hidden="1" x14ac:dyDescent="0.25">
      <c r="A6261" s="125">
        <v>932096</v>
      </c>
      <c r="B6261" s="125">
        <v>2004</v>
      </c>
      <c r="C6261" s="125">
        <v>63</v>
      </c>
      <c r="D6261" s="125">
        <v>4</v>
      </c>
      <c r="E6261" s="125">
        <v>3</v>
      </c>
      <c r="F6261" s="125">
        <v>1356.291596</v>
      </c>
      <c r="G6261" s="125">
        <v>7844.5047409999997</v>
      </c>
      <c r="H6261" s="125">
        <v>11390.077474</v>
      </c>
      <c r="I6261" s="125">
        <v>10771.596267000001</v>
      </c>
      <c r="J6261" s="125">
        <v>9200.7963369999998</v>
      </c>
    </row>
    <row r="6262" spans="1:10" hidden="1" x14ac:dyDescent="0.25">
      <c r="A6262" s="125">
        <v>932097</v>
      </c>
      <c r="B6262" s="125">
        <v>2004</v>
      </c>
      <c r="C6262" s="125">
        <v>63</v>
      </c>
      <c r="D6262" s="125">
        <v>4</v>
      </c>
      <c r="E6262" s="125">
        <v>4</v>
      </c>
      <c r="F6262" s="125">
        <v>54803.707208</v>
      </c>
      <c r="G6262" s="125">
        <v>0</v>
      </c>
      <c r="H6262" s="125">
        <v>64745.346073000001</v>
      </c>
      <c r="I6262" s="125">
        <v>56839.939316999997</v>
      </c>
      <c r="J6262" s="125">
        <v>54803.707208</v>
      </c>
    </row>
    <row r="6263" spans="1:10" x14ac:dyDescent="0.25">
      <c r="A6263" s="125">
        <v>932098</v>
      </c>
      <c r="B6263" s="125">
        <v>2004</v>
      </c>
      <c r="C6263" s="125">
        <v>63</v>
      </c>
      <c r="D6263" s="125">
        <v>5</v>
      </c>
      <c r="E6263" s="125">
        <v>1</v>
      </c>
      <c r="F6263" s="129">
        <v>5126.1466739999996</v>
      </c>
      <c r="G6263" s="129">
        <v>0</v>
      </c>
      <c r="H6263" s="129">
        <v>5467.0451999999996</v>
      </c>
      <c r="I6263" s="129">
        <v>5141.2093059999997</v>
      </c>
      <c r="J6263" s="129">
        <v>5126.1466739999996</v>
      </c>
    </row>
    <row r="6264" spans="1:10" hidden="1" x14ac:dyDescent="0.25">
      <c r="A6264" s="125">
        <v>932099</v>
      </c>
      <c r="B6264" s="125">
        <v>2004</v>
      </c>
      <c r="C6264" s="125">
        <v>63</v>
      </c>
      <c r="D6264" s="125">
        <v>5</v>
      </c>
      <c r="E6264" s="125">
        <v>2</v>
      </c>
      <c r="F6264" s="125">
        <v>4738.3575430000001</v>
      </c>
      <c r="G6264" s="125">
        <v>0</v>
      </c>
      <c r="H6264" s="125">
        <v>5126.1466739999996</v>
      </c>
      <c r="I6264" s="125">
        <v>5036.9517219999998</v>
      </c>
      <c r="J6264" s="125">
        <v>4738.3575430000001</v>
      </c>
    </row>
    <row r="6265" spans="1:10" hidden="1" x14ac:dyDescent="0.25">
      <c r="A6265" s="125">
        <v>932100</v>
      </c>
      <c r="B6265" s="125">
        <v>2004</v>
      </c>
      <c r="C6265" s="125">
        <v>63</v>
      </c>
      <c r="D6265" s="125">
        <v>5</v>
      </c>
      <c r="E6265" s="125">
        <v>3</v>
      </c>
      <c r="F6265" s="125">
        <v>0</v>
      </c>
      <c r="G6265" s="125">
        <v>3756.8619509999999</v>
      </c>
      <c r="H6265" s="125">
        <v>4738.3575430000001</v>
      </c>
      <c r="I6265" s="125">
        <v>4615.1602469999998</v>
      </c>
      <c r="J6265" s="125">
        <v>3756.8619509999999</v>
      </c>
    </row>
    <row r="6266" spans="1:10" hidden="1" x14ac:dyDescent="0.25">
      <c r="A6266" s="125">
        <v>932101</v>
      </c>
      <c r="B6266" s="125">
        <v>2004</v>
      </c>
      <c r="C6266" s="125">
        <v>63</v>
      </c>
      <c r="D6266" s="125">
        <v>5</v>
      </c>
      <c r="E6266" s="125">
        <v>4</v>
      </c>
      <c r="F6266" s="125">
        <v>1274.1535779999999</v>
      </c>
      <c r="G6266" s="125">
        <v>0</v>
      </c>
      <c r="H6266" s="125">
        <v>1356.291596</v>
      </c>
      <c r="I6266" s="125">
        <v>1275.4566170000001</v>
      </c>
      <c r="J6266" s="125">
        <v>1274.1535779999999</v>
      </c>
    </row>
    <row r="6267" spans="1:10" x14ac:dyDescent="0.25">
      <c r="A6267" s="125">
        <v>932102</v>
      </c>
      <c r="B6267" s="125">
        <v>2004</v>
      </c>
      <c r="C6267" s="125">
        <v>64</v>
      </c>
      <c r="D6267" s="125">
        <v>2</v>
      </c>
      <c r="E6267" s="125">
        <v>1</v>
      </c>
      <c r="F6267" s="129">
        <v>34678.702119000001</v>
      </c>
      <c r="G6267" s="129">
        <v>0</v>
      </c>
      <c r="H6267" s="129">
        <v>46741.581599999998</v>
      </c>
      <c r="I6267" s="129">
        <v>34696.276021999998</v>
      </c>
      <c r="J6267" s="129">
        <v>34678.702119000001</v>
      </c>
    </row>
    <row r="6268" spans="1:10" hidden="1" x14ac:dyDescent="0.25">
      <c r="A6268" s="125">
        <v>932103</v>
      </c>
      <c r="B6268" s="125">
        <v>2004</v>
      </c>
      <c r="C6268" s="125">
        <v>64</v>
      </c>
      <c r="D6268" s="125">
        <v>2</v>
      </c>
      <c r="E6268" s="125">
        <v>2</v>
      </c>
      <c r="F6268" s="125">
        <v>31699.688276000001</v>
      </c>
      <c r="G6268" s="125">
        <v>0</v>
      </c>
      <c r="H6268" s="125">
        <v>34678.702119000001</v>
      </c>
      <c r="I6268" s="125">
        <v>31848.920026</v>
      </c>
      <c r="J6268" s="125">
        <v>31699.688276000001</v>
      </c>
    </row>
    <row r="6269" spans="1:10" hidden="1" x14ac:dyDescent="0.25">
      <c r="A6269" s="125">
        <v>932104</v>
      </c>
      <c r="B6269" s="125">
        <v>2004</v>
      </c>
      <c r="C6269" s="125">
        <v>64</v>
      </c>
      <c r="D6269" s="125">
        <v>2</v>
      </c>
      <c r="E6269" s="125">
        <v>3</v>
      </c>
      <c r="F6269" s="125">
        <v>26544.458902999999</v>
      </c>
      <c r="G6269" s="125">
        <v>790.72035700000004</v>
      </c>
      <c r="H6269" s="125">
        <v>31699.688276000001</v>
      </c>
      <c r="I6269" s="125">
        <v>27898.895651999999</v>
      </c>
      <c r="J6269" s="125">
        <v>27335.179260000001</v>
      </c>
    </row>
    <row r="6270" spans="1:10" hidden="1" x14ac:dyDescent="0.25">
      <c r="A6270" s="125">
        <v>932105</v>
      </c>
      <c r="B6270" s="125">
        <v>2004</v>
      </c>
      <c r="C6270" s="125">
        <v>64</v>
      </c>
      <c r="D6270" s="125">
        <v>2</v>
      </c>
      <c r="E6270" s="125">
        <v>4</v>
      </c>
      <c r="F6270" s="125">
        <v>34683.060310000001</v>
      </c>
      <c r="G6270" s="125">
        <v>0</v>
      </c>
      <c r="H6270" s="125">
        <v>46741.581599999998</v>
      </c>
      <c r="I6270" s="125">
        <v>34696.276021999998</v>
      </c>
      <c r="J6270" s="125">
        <v>34683.060310000001</v>
      </c>
    </row>
    <row r="6271" spans="1:10" x14ac:dyDescent="0.25">
      <c r="A6271" s="125">
        <v>932106</v>
      </c>
      <c r="B6271" s="125">
        <v>2004</v>
      </c>
      <c r="C6271" s="125">
        <v>64</v>
      </c>
      <c r="D6271" s="125">
        <v>3</v>
      </c>
      <c r="E6271" s="125">
        <v>1</v>
      </c>
      <c r="F6271" s="129">
        <v>4310.2073760000003</v>
      </c>
      <c r="G6271" s="129">
        <v>0</v>
      </c>
      <c r="H6271" s="129">
        <v>5380.2386999999999</v>
      </c>
      <c r="I6271" s="129">
        <v>4369.8298720000003</v>
      </c>
      <c r="J6271" s="129">
        <v>4310.2073760000003</v>
      </c>
    </row>
    <row r="6272" spans="1:10" hidden="1" x14ac:dyDescent="0.25">
      <c r="A6272" s="125">
        <v>932107</v>
      </c>
      <c r="B6272" s="125">
        <v>2004</v>
      </c>
      <c r="C6272" s="125">
        <v>64</v>
      </c>
      <c r="D6272" s="125">
        <v>3</v>
      </c>
      <c r="E6272" s="125">
        <v>2</v>
      </c>
      <c r="F6272" s="125">
        <v>3956.5658290000001</v>
      </c>
      <c r="G6272" s="125">
        <v>0</v>
      </c>
      <c r="H6272" s="125">
        <v>4310.2073760000003</v>
      </c>
      <c r="I6272" s="125">
        <v>4061.5084109999998</v>
      </c>
      <c r="J6272" s="125">
        <v>3956.5658290000001</v>
      </c>
    </row>
    <row r="6273" spans="1:10" hidden="1" x14ac:dyDescent="0.25">
      <c r="A6273" s="125">
        <v>932108</v>
      </c>
      <c r="B6273" s="125">
        <v>2004</v>
      </c>
      <c r="C6273" s="125">
        <v>64</v>
      </c>
      <c r="D6273" s="125">
        <v>3</v>
      </c>
      <c r="E6273" s="125">
        <v>3</v>
      </c>
      <c r="F6273" s="125">
        <v>2700.5010459999999</v>
      </c>
      <c r="G6273" s="125">
        <v>508.96006599999998</v>
      </c>
      <c r="H6273" s="125">
        <v>3956.5658290000001</v>
      </c>
      <c r="I6273" s="125">
        <v>3619.0707640000001</v>
      </c>
      <c r="J6273" s="125">
        <v>3209.461112</v>
      </c>
    </row>
    <row r="6274" spans="1:10" hidden="1" x14ac:dyDescent="0.25">
      <c r="A6274" s="125">
        <v>932109</v>
      </c>
      <c r="B6274" s="125">
        <v>2004</v>
      </c>
      <c r="C6274" s="125">
        <v>64</v>
      </c>
      <c r="D6274" s="125">
        <v>3</v>
      </c>
      <c r="E6274" s="125">
        <v>4</v>
      </c>
      <c r="F6274" s="125">
        <v>21224.056702000002</v>
      </c>
      <c r="G6274" s="125">
        <v>0</v>
      </c>
      <c r="H6274" s="125">
        <v>26544.458902999999</v>
      </c>
      <c r="I6274" s="125">
        <v>21559.409521000001</v>
      </c>
      <c r="J6274" s="125">
        <v>21224.056702000002</v>
      </c>
    </row>
    <row r="6275" spans="1:10" x14ac:dyDescent="0.25">
      <c r="A6275" s="125">
        <v>932110</v>
      </c>
      <c r="B6275" s="125">
        <v>2004</v>
      </c>
      <c r="C6275" s="125">
        <v>64</v>
      </c>
      <c r="D6275" s="125">
        <v>4</v>
      </c>
      <c r="E6275" s="125">
        <v>1</v>
      </c>
      <c r="F6275" s="129">
        <v>523.22284100000002</v>
      </c>
      <c r="G6275" s="129">
        <v>0</v>
      </c>
      <c r="H6275" s="129">
        <v>624.48194999999998</v>
      </c>
      <c r="I6275" s="129">
        <v>548.23270400000001</v>
      </c>
      <c r="J6275" s="129">
        <v>523.22284100000002</v>
      </c>
    </row>
    <row r="6276" spans="1:10" hidden="1" x14ac:dyDescent="0.25">
      <c r="A6276" s="125">
        <v>932111</v>
      </c>
      <c r="B6276" s="125">
        <v>2004</v>
      </c>
      <c r="C6276" s="125">
        <v>64</v>
      </c>
      <c r="D6276" s="125">
        <v>4</v>
      </c>
      <c r="E6276" s="125">
        <v>2</v>
      </c>
      <c r="F6276" s="125">
        <v>475.91789799999998</v>
      </c>
      <c r="G6276" s="125">
        <v>0</v>
      </c>
      <c r="H6276" s="125">
        <v>523.22284100000002</v>
      </c>
      <c r="I6276" s="125">
        <v>504.12520699999999</v>
      </c>
      <c r="J6276" s="125">
        <v>475.91789799999998</v>
      </c>
    </row>
    <row r="6277" spans="1:10" hidden="1" x14ac:dyDescent="0.25">
      <c r="A6277" s="125">
        <v>932112</v>
      </c>
      <c r="B6277" s="125">
        <v>2004</v>
      </c>
      <c r="C6277" s="125">
        <v>64</v>
      </c>
      <c r="D6277" s="125">
        <v>4</v>
      </c>
      <c r="E6277" s="125">
        <v>3</v>
      </c>
      <c r="F6277" s="125">
        <v>56.516829999999999</v>
      </c>
      <c r="G6277" s="125">
        <v>326.88143100000002</v>
      </c>
      <c r="H6277" s="125">
        <v>475.91789799999998</v>
      </c>
      <c r="I6277" s="125">
        <v>450.07555600000001</v>
      </c>
      <c r="J6277" s="125">
        <v>383.39825999999999</v>
      </c>
    </row>
    <row r="6278" spans="1:10" hidden="1" x14ac:dyDescent="0.25">
      <c r="A6278" s="125">
        <v>932113</v>
      </c>
      <c r="B6278" s="125">
        <v>2004</v>
      </c>
      <c r="C6278" s="125">
        <v>64</v>
      </c>
      <c r="D6278" s="125">
        <v>4</v>
      </c>
      <c r="E6278" s="125">
        <v>4</v>
      </c>
      <c r="F6278" s="125">
        <v>2285.8394870000002</v>
      </c>
      <c r="G6278" s="125">
        <v>0</v>
      </c>
      <c r="H6278" s="125">
        <v>2700.5010459999999</v>
      </c>
      <c r="I6278" s="125">
        <v>2370.7698690000002</v>
      </c>
      <c r="J6278" s="125">
        <v>2285.8394870000002</v>
      </c>
    </row>
    <row r="6279" spans="1:10" x14ac:dyDescent="0.25">
      <c r="A6279" s="125">
        <v>932114</v>
      </c>
      <c r="B6279" s="125">
        <v>2004</v>
      </c>
      <c r="C6279" s="125">
        <v>64</v>
      </c>
      <c r="D6279" s="125">
        <v>5</v>
      </c>
      <c r="E6279" s="125">
        <v>1</v>
      </c>
      <c r="F6279" s="129">
        <v>213.91691700000001</v>
      </c>
      <c r="G6279" s="129">
        <v>0</v>
      </c>
      <c r="H6279" s="129">
        <v>228.14279999999999</v>
      </c>
      <c r="I6279" s="129">
        <v>214.545489</v>
      </c>
      <c r="J6279" s="129">
        <v>213.91691700000001</v>
      </c>
    </row>
    <row r="6280" spans="1:10" hidden="1" x14ac:dyDescent="0.25">
      <c r="A6280" s="125">
        <v>932115</v>
      </c>
      <c r="B6280" s="125">
        <v>2004</v>
      </c>
      <c r="C6280" s="125">
        <v>64</v>
      </c>
      <c r="D6280" s="125">
        <v>5</v>
      </c>
      <c r="E6280" s="125">
        <v>2</v>
      </c>
      <c r="F6280" s="125">
        <v>197.734264</v>
      </c>
      <c r="G6280" s="125">
        <v>0</v>
      </c>
      <c r="H6280" s="125">
        <v>213.91691700000001</v>
      </c>
      <c r="I6280" s="125">
        <v>210.19476299999999</v>
      </c>
      <c r="J6280" s="125">
        <v>197.734264</v>
      </c>
    </row>
    <row r="6281" spans="1:10" hidden="1" x14ac:dyDescent="0.25">
      <c r="A6281" s="125">
        <v>932116</v>
      </c>
      <c r="B6281" s="125">
        <v>2004</v>
      </c>
      <c r="C6281" s="125">
        <v>64</v>
      </c>
      <c r="D6281" s="125">
        <v>5</v>
      </c>
      <c r="E6281" s="125">
        <v>3</v>
      </c>
      <c r="F6281" s="125">
        <v>0</v>
      </c>
      <c r="G6281" s="125">
        <v>156.775913</v>
      </c>
      <c r="H6281" s="125">
        <v>197.734264</v>
      </c>
      <c r="I6281" s="125">
        <v>192.59317300000001</v>
      </c>
      <c r="J6281" s="125">
        <v>156.775913</v>
      </c>
    </row>
    <row r="6282" spans="1:10" hidden="1" x14ac:dyDescent="0.25">
      <c r="A6282" s="125">
        <v>932117</v>
      </c>
      <c r="B6282" s="125">
        <v>2004</v>
      </c>
      <c r="C6282" s="125">
        <v>64</v>
      </c>
      <c r="D6282" s="125">
        <v>5</v>
      </c>
      <c r="E6282" s="125">
        <v>4</v>
      </c>
      <c r="F6282" s="125">
        <v>53.094129000000002</v>
      </c>
      <c r="G6282" s="125">
        <v>0</v>
      </c>
      <c r="H6282" s="125">
        <v>56.516829999999999</v>
      </c>
      <c r="I6282" s="125">
        <v>53.148426999999998</v>
      </c>
      <c r="J6282" s="125">
        <v>53.094129000000002</v>
      </c>
    </row>
    <row r="6283" spans="1:10" x14ac:dyDescent="0.25">
      <c r="A6283" s="125">
        <v>932118</v>
      </c>
      <c r="B6283" s="125">
        <v>2004</v>
      </c>
      <c r="C6283" s="125">
        <v>65</v>
      </c>
      <c r="D6283" s="125">
        <v>2</v>
      </c>
      <c r="E6283" s="125">
        <v>1</v>
      </c>
      <c r="F6283" s="129">
        <v>1958.4191209999999</v>
      </c>
      <c r="G6283" s="129">
        <v>0</v>
      </c>
      <c r="H6283" s="129">
        <v>2645.6482999999998</v>
      </c>
      <c r="I6283" s="129">
        <v>1963.8647329999999</v>
      </c>
      <c r="J6283" s="129">
        <v>1958.4191209999999</v>
      </c>
    </row>
    <row r="6284" spans="1:10" hidden="1" x14ac:dyDescent="0.25">
      <c r="A6284" s="125">
        <v>932119</v>
      </c>
      <c r="B6284" s="125">
        <v>2004</v>
      </c>
      <c r="C6284" s="125">
        <v>65</v>
      </c>
      <c r="D6284" s="125">
        <v>2</v>
      </c>
      <c r="E6284" s="125">
        <v>2</v>
      </c>
      <c r="F6284" s="125">
        <v>1797.464385</v>
      </c>
      <c r="G6284" s="125">
        <v>0</v>
      </c>
      <c r="H6284" s="125">
        <v>1958.4191209999999</v>
      </c>
      <c r="I6284" s="125">
        <v>1798.6121209999999</v>
      </c>
      <c r="J6284" s="125">
        <v>1797.464385</v>
      </c>
    </row>
    <row r="6285" spans="1:10" hidden="1" x14ac:dyDescent="0.25">
      <c r="A6285" s="125">
        <v>932120</v>
      </c>
      <c r="B6285" s="125">
        <v>2004</v>
      </c>
      <c r="C6285" s="125">
        <v>65</v>
      </c>
      <c r="D6285" s="125">
        <v>2</v>
      </c>
      <c r="E6285" s="125">
        <v>3</v>
      </c>
      <c r="F6285" s="125">
        <v>1447.497327</v>
      </c>
      <c r="G6285" s="125">
        <v>125.29519500000001</v>
      </c>
      <c r="H6285" s="125">
        <v>1797.464385</v>
      </c>
      <c r="I6285" s="125">
        <v>1581.9484050000001</v>
      </c>
      <c r="J6285" s="125">
        <v>1572.792522</v>
      </c>
    </row>
    <row r="6286" spans="1:10" hidden="1" x14ac:dyDescent="0.25">
      <c r="A6286" s="125">
        <v>932121</v>
      </c>
      <c r="B6286" s="125">
        <v>2004</v>
      </c>
      <c r="C6286" s="125">
        <v>65</v>
      </c>
      <c r="D6286" s="125">
        <v>2</v>
      </c>
      <c r="E6286" s="125">
        <v>4</v>
      </c>
      <c r="F6286" s="125">
        <v>1960.6540890000001</v>
      </c>
      <c r="G6286" s="125">
        <v>0</v>
      </c>
      <c r="H6286" s="125">
        <v>2645.6482999999998</v>
      </c>
      <c r="I6286" s="125">
        <v>1963.8647329999999</v>
      </c>
      <c r="J6286" s="125">
        <v>1960.6540890000001</v>
      </c>
    </row>
    <row r="6287" spans="1:10" x14ac:dyDescent="0.25">
      <c r="A6287" s="125">
        <v>932122</v>
      </c>
      <c r="B6287" s="125">
        <v>2004</v>
      </c>
      <c r="C6287" s="125">
        <v>65</v>
      </c>
      <c r="D6287" s="125">
        <v>3</v>
      </c>
      <c r="E6287" s="125">
        <v>1</v>
      </c>
      <c r="F6287" s="129">
        <v>752.47936400000003</v>
      </c>
      <c r="G6287" s="129">
        <v>0</v>
      </c>
      <c r="H6287" s="129">
        <v>929.37919999999997</v>
      </c>
      <c r="I6287" s="129">
        <v>754.84178599999996</v>
      </c>
      <c r="J6287" s="129">
        <v>752.47936400000003</v>
      </c>
    </row>
    <row r="6288" spans="1:10" hidden="1" x14ac:dyDescent="0.25">
      <c r="A6288" s="125">
        <v>932123</v>
      </c>
      <c r="B6288" s="125">
        <v>2004</v>
      </c>
      <c r="C6288" s="125">
        <v>65</v>
      </c>
      <c r="D6288" s="125">
        <v>3</v>
      </c>
      <c r="E6288" s="125">
        <v>2</v>
      </c>
      <c r="F6288" s="125">
        <v>707.36195099999998</v>
      </c>
      <c r="G6288" s="125">
        <v>0</v>
      </c>
      <c r="H6288" s="125">
        <v>752.47936400000003</v>
      </c>
      <c r="I6288" s="125">
        <v>709.06130399999995</v>
      </c>
      <c r="J6288" s="125">
        <v>707.36195099999998</v>
      </c>
    </row>
    <row r="6289" spans="1:10" hidden="1" x14ac:dyDescent="0.25">
      <c r="A6289" s="125">
        <v>932124</v>
      </c>
      <c r="B6289" s="125">
        <v>2004</v>
      </c>
      <c r="C6289" s="125">
        <v>65</v>
      </c>
      <c r="D6289" s="125">
        <v>3</v>
      </c>
      <c r="E6289" s="125">
        <v>3</v>
      </c>
      <c r="F6289" s="125">
        <v>481.59320300000002</v>
      </c>
      <c r="G6289" s="125">
        <v>154.24794</v>
      </c>
      <c r="H6289" s="125">
        <v>707.36195099999998</v>
      </c>
      <c r="I6289" s="125">
        <v>647.02397599999995</v>
      </c>
      <c r="J6289" s="125">
        <v>635.84114299999999</v>
      </c>
    </row>
    <row r="6290" spans="1:10" hidden="1" x14ac:dyDescent="0.25">
      <c r="A6290" s="125">
        <v>932125</v>
      </c>
      <c r="B6290" s="125">
        <v>2004</v>
      </c>
      <c r="C6290" s="125">
        <v>65</v>
      </c>
      <c r="D6290" s="125">
        <v>3</v>
      </c>
      <c r="E6290" s="125">
        <v>4</v>
      </c>
      <c r="F6290" s="125">
        <v>1173.526288</v>
      </c>
      <c r="G6290" s="125">
        <v>0</v>
      </c>
      <c r="H6290" s="125">
        <v>1447.497327</v>
      </c>
      <c r="I6290" s="125">
        <v>1175.6573289999999</v>
      </c>
      <c r="J6290" s="125">
        <v>1173.526288</v>
      </c>
    </row>
    <row r="6291" spans="1:10" x14ac:dyDescent="0.25">
      <c r="A6291" s="125">
        <v>932126</v>
      </c>
      <c r="B6291" s="125">
        <v>2004</v>
      </c>
      <c r="C6291" s="125">
        <v>65</v>
      </c>
      <c r="D6291" s="125">
        <v>4</v>
      </c>
      <c r="E6291" s="125">
        <v>1</v>
      </c>
      <c r="F6291" s="129">
        <v>238.83174600000001</v>
      </c>
      <c r="G6291" s="129">
        <v>0</v>
      </c>
      <c r="H6291" s="129">
        <v>287.60680000000002</v>
      </c>
      <c r="I6291" s="129">
        <v>252.49001000000001</v>
      </c>
      <c r="J6291" s="129">
        <v>238.83174600000001</v>
      </c>
    </row>
    <row r="6292" spans="1:10" hidden="1" x14ac:dyDescent="0.25">
      <c r="A6292" s="125">
        <v>932127</v>
      </c>
      <c r="B6292" s="125">
        <v>2004</v>
      </c>
      <c r="C6292" s="125">
        <v>65</v>
      </c>
      <c r="D6292" s="125">
        <v>4</v>
      </c>
      <c r="E6292" s="125">
        <v>2</v>
      </c>
      <c r="F6292" s="125">
        <v>225.30550400000001</v>
      </c>
      <c r="G6292" s="125">
        <v>0</v>
      </c>
      <c r="H6292" s="125">
        <v>238.83174600000001</v>
      </c>
      <c r="I6292" s="125">
        <v>230.11438799999999</v>
      </c>
      <c r="J6292" s="125">
        <v>225.30550400000001</v>
      </c>
    </row>
    <row r="6293" spans="1:10" hidden="1" x14ac:dyDescent="0.25">
      <c r="A6293" s="125">
        <v>932128</v>
      </c>
      <c r="B6293" s="125">
        <v>2004</v>
      </c>
      <c r="C6293" s="125">
        <v>65</v>
      </c>
      <c r="D6293" s="125">
        <v>4</v>
      </c>
      <c r="E6293" s="125">
        <v>3</v>
      </c>
      <c r="F6293" s="125">
        <v>25.595124999999999</v>
      </c>
      <c r="G6293" s="125">
        <v>180.55596</v>
      </c>
      <c r="H6293" s="125">
        <v>225.30550400000001</v>
      </c>
      <c r="I6293" s="125">
        <v>213.071416</v>
      </c>
      <c r="J6293" s="125">
        <v>206.15108499999999</v>
      </c>
    </row>
    <row r="6294" spans="1:10" hidden="1" x14ac:dyDescent="0.25">
      <c r="A6294" s="125">
        <v>932129</v>
      </c>
      <c r="B6294" s="125">
        <v>2004</v>
      </c>
      <c r="C6294" s="125">
        <v>65</v>
      </c>
      <c r="D6294" s="125">
        <v>4</v>
      </c>
      <c r="E6294" s="125">
        <v>4</v>
      </c>
      <c r="F6294" s="125">
        <v>403.43470300000001</v>
      </c>
      <c r="G6294" s="125">
        <v>0</v>
      </c>
      <c r="H6294" s="125">
        <v>481.59320300000002</v>
      </c>
      <c r="I6294" s="125">
        <v>422.79067300000003</v>
      </c>
      <c r="J6294" s="125">
        <v>403.43470300000001</v>
      </c>
    </row>
    <row r="6295" spans="1:10" x14ac:dyDescent="0.25">
      <c r="A6295" s="125">
        <v>932130</v>
      </c>
      <c r="B6295" s="125">
        <v>2004</v>
      </c>
      <c r="C6295" s="125">
        <v>65</v>
      </c>
      <c r="D6295" s="125">
        <v>5</v>
      </c>
      <c r="E6295" s="125">
        <v>1</v>
      </c>
      <c r="F6295" s="129">
        <v>50.154924000000001</v>
      </c>
      <c r="G6295" s="129">
        <v>0</v>
      </c>
      <c r="H6295" s="129">
        <v>81.852000000000004</v>
      </c>
      <c r="I6295" s="129">
        <v>76.973620999999994</v>
      </c>
      <c r="J6295" s="129">
        <v>50.154924000000001</v>
      </c>
    </row>
    <row r="6296" spans="1:10" hidden="1" x14ac:dyDescent="0.25">
      <c r="A6296" s="125">
        <v>932131</v>
      </c>
      <c r="B6296" s="125">
        <v>2004</v>
      </c>
      <c r="C6296" s="125">
        <v>65</v>
      </c>
      <c r="D6296" s="125">
        <v>5</v>
      </c>
      <c r="E6296" s="125">
        <v>2</v>
      </c>
      <c r="F6296" s="125">
        <v>49.282074999999999</v>
      </c>
      <c r="G6296" s="125">
        <v>0</v>
      </c>
      <c r="H6296" s="125">
        <v>50.154924000000001</v>
      </c>
      <c r="I6296" s="125">
        <v>49.282228000000003</v>
      </c>
      <c r="J6296" s="125">
        <v>49.282074999999999</v>
      </c>
    </row>
    <row r="6297" spans="1:10" hidden="1" x14ac:dyDescent="0.25">
      <c r="A6297" s="125">
        <v>932132</v>
      </c>
      <c r="B6297" s="125">
        <v>2004</v>
      </c>
      <c r="C6297" s="125">
        <v>65</v>
      </c>
      <c r="D6297" s="125">
        <v>5</v>
      </c>
      <c r="E6297" s="125">
        <v>3</v>
      </c>
      <c r="F6297" s="125">
        <v>0</v>
      </c>
      <c r="G6297" s="125">
        <v>47.999834999999997</v>
      </c>
      <c r="H6297" s="125">
        <v>49.282074999999999</v>
      </c>
      <c r="I6297" s="125">
        <v>48.000740999999998</v>
      </c>
      <c r="J6297" s="125">
        <v>47.999834999999997</v>
      </c>
    </row>
    <row r="6298" spans="1:10" hidden="1" x14ac:dyDescent="0.25">
      <c r="A6298" s="125">
        <v>932133</v>
      </c>
      <c r="B6298" s="125">
        <v>2004</v>
      </c>
      <c r="C6298" s="125">
        <v>65</v>
      </c>
      <c r="D6298" s="125">
        <v>5</v>
      </c>
      <c r="E6298" s="125">
        <v>4</v>
      </c>
      <c r="F6298" s="125">
        <v>16.206619</v>
      </c>
      <c r="G6298" s="125">
        <v>0</v>
      </c>
      <c r="H6298" s="125">
        <v>25.595124999999999</v>
      </c>
      <c r="I6298" s="125">
        <v>24.069655999999998</v>
      </c>
      <c r="J6298" s="125">
        <v>16.206619</v>
      </c>
    </row>
    <row r="6299" spans="1:10" x14ac:dyDescent="0.25">
      <c r="A6299" s="125">
        <v>932134</v>
      </c>
      <c r="B6299" s="125">
        <v>2004</v>
      </c>
      <c r="C6299" s="125">
        <v>67</v>
      </c>
      <c r="D6299" s="125">
        <v>2</v>
      </c>
      <c r="E6299" s="125">
        <v>1</v>
      </c>
      <c r="F6299" s="129">
        <v>13867.1024</v>
      </c>
      <c r="G6299" s="129">
        <v>0</v>
      </c>
      <c r="H6299" s="129">
        <v>18707.547600000002</v>
      </c>
      <c r="I6299" s="129">
        <v>13886.612583</v>
      </c>
      <c r="J6299" s="129">
        <v>13867.1024</v>
      </c>
    </row>
    <row r="6300" spans="1:10" hidden="1" x14ac:dyDescent="0.25">
      <c r="A6300" s="125">
        <v>932135</v>
      </c>
      <c r="B6300" s="125">
        <v>2004</v>
      </c>
      <c r="C6300" s="125">
        <v>67</v>
      </c>
      <c r="D6300" s="125">
        <v>2</v>
      </c>
      <c r="E6300" s="125">
        <v>2</v>
      </c>
      <c r="F6300" s="125">
        <v>12673.929162</v>
      </c>
      <c r="G6300" s="125">
        <v>0</v>
      </c>
      <c r="H6300" s="125">
        <v>13867.1024</v>
      </c>
      <c r="I6300" s="125">
        <v>12735.546844</v>
      </c>
      <c r="J6300" s="125">
        <v>12673.929162</v>
      </c>
    </row>
    <row r="6301" spans="1:10" hidden="1" x14ac:dyDescent="0.25">
      <c r="A6301" s="125">
        <v>932136</v>
      </c>
      <c r="B6301" s="125">
        <v>2004</v>
      </c>
      <c r="C6301" s="125">
        <v>67</v>
      </c>
      <c r="D6301" s="125">
        <v>2</v>
      </c>
      <c r="E6301" s="125">
        <v>3</v>
      </c>
      <c r="F6301" s="125">
        <v>10931.688302</v>
      </c>
      <c r="G6301" s="125">
        <v>98.460290999999998</v>
      </c>
      <c r="H6301" s="125">
        <v>12673.929162</v>
      </c>
      <c r="I6301" s="125">
        <v>11154.325054999999</v>
      </c>
      <c r="J6301" s="125">
        <v>11030.148592</v>
      </c>
    </row>
    <row r="6302" spans="1:10" hidden="1" x14ac:dyDescent="0.25">
      <c r="A6302" s="125">
        <v>932137</v>
      </c>
      <c r="B6302" s="125">
        <v>2004</v>
      </c>
      <c r="C6302" s="125">
        <v>67</v>
      </c>
      <c r="D6302" s="125">
        <v>2</v>
      </c>
      <c r="E6302" s="125">
        <v>4</v>
      </c>
      <c r="F6302" s="125">
        <v>13865.873514000001</v>
      </c>
      <c r="G6302" s="125">
        <v>0</v>
      </c>
      <c r="H6302" s="125">
        <v>18707.547600000002</v>
      </c>
      <c r="I6302" s="125">
        <v>13886.612583</v>
      </c>
      <c r="J6302" s="125">
        <v>13865.873514000001</v>
      </c>
    </row>
    <row r="6303" spans="1:10" x14ac:dyDescent="0.25">
      <c r="A6303" s="125">
        <v>932138</v>
      </c>
      <c r="B6303" s="125">
        <v>2004</v>
      </c>
      <c r="C6303" s="125">
        <v>67</v>
      </c>
      <c r="D6303" s="125">
        <v>3</v>
      </c>
      <c r="E6303" s="125">
        <v>1</v>
      </c>
      <c r="F6303" s="129">
        <v>19560.348856000001</v>
      </c>
      <c r="G6303" s="129">
        <v>0</v>
      </c>
      <c r="H6303" s="129">
        <v>24896.354599999999</v>
      </c>
      <c r="I6303" s="129">
        <v>20220.819206</v>
      </c>
      <c r="J6303" s="129">
        <v>19560.348856000001</v>
      </c>
    </row>
    <row r="6304" spans="1:10" hidden="1" x14ac:dyDescent="0.25">
      <c r="A6304" s="125">
        <v>932139</v>
      </c>
      <c r="B6304" s="125">
        <v>2004</v>
      </c>
      <c r="C6304" s="125">
        <v>67</v>
      </c>
      <c r="D6304" s="125">
        <v>3</v>
      </c>
      <c r="E6304" s="125">
        <v>2</v>
      </c>
      <c r="F6304" s="125">
        <v>17247.173500000001</v>
      </c>
      <c r="G6304" s="125">
        <v>0</v>
      </c>
      <c r="H6304" s="125">
        <v>19560.348856000001</v>
      </c>
      <c r="I6304" s="125">
        <v>18431.716726999999</v>
      </c>
      <c r="J6304" s="125">
        <v>17247.173500000001</v>
      </c>
    </row>
    <row r="6305" spans="1:10" hidden="1" x14ac:dyDescent="0.25">
      <c r="A6305" s="125">
        <v>932140</v>
      </c>
      <c r="B6305" s="125">
        <v>2004</v>
      </c>
      <c r="C6305" s="125">
        <v>67</v>
      </c>
      <c r="D6305" s="125">
        <v>3</v>
      </c>
      <c r="E6305" s="125">
        <v>3</v>
      </c>
      <c r="F6305" s="125">
        <v>12238.120118999999</v>
      </c>
      <c r="G6305" s="125">
        <v>1787.412149</v>
      </c>
      <c r="H6305" s="125">
        <v>17247.173500000001</v>
      </c>
      <c r="I6305" s="125">
        <v>15775.989600000001</v>
      </c>
      <c r="J6305" s="125">
        <v>14025.532268000001</v>
      </c>
    </row>
    <row r="6306" spans="1:10" hidden="1" x14ac:dyDescent="0.25">
      <c r="A6306" s="125">
        <v>932141</v>
      </c>
      <c r="B6306" s="125">
        <v>2004</v>
      </c>
      <c r="C6306" s="125">
        <v>67</v>
      </c>
      <c r="D6306" s="125">
        <v>3</v>
      </c>
      <c r="E6306" s="125">
        <v>4</v>
      </c>
      <c r="F6306" s="125">
        <v>8481.6748439999992</v>
      </c>
      <c r="G6306" s="125">
        <v>0</v>
      </c>
      <c r="H6306" s="125">
        <v>10931.688302</v>
      </c>
      <c r="I6306" s="125">
        <v>8878.7172389999996</v>
      </c>
      <c r="J6306" s="125">
        <v>8481.6748439999992</v>
      </c>
    </row>
    <row r="6307" spans="1:10" x14ac:dyDescent="0.25">
      <c r="A6307" s="125">
        <v>932142</v>
      </c>
      <c r="B6307" s="125">
        <v>2004</v>
      </c>
      <c r="C6307" s="125">
        <v>67</v>
      </c>
      <c r="D6307" s="125">
        <v>4</v>
      </c>
      <c r="E6307" s="125">
        <v>1</v>
      </c>
      <c r="F6307" s="129">
        <v>8383.9357259999997</v>
      </c>
      <c r="G6307" s="129">
        <v>0</v>
      </c>
      <c r="H6307" s="129">
        <v>9637.1172499999993</v>
      </c>
      <c r="I6307" s="129">
        <v>8460.4252340000003</v>
      </c>
      <c r="J6307" s="129">
        <v>8383.9357259999997</v>
      </c>
    </row>
    <row r="6308" spans="1:10" hidden="1" x14ac:dyDescent="0.25">
      <c r="A6308" s="125">
        <v>932143</v>
      </c>
      <c r="B6308" s="125">
        <v>2004</v>
      </c>
      <c r="C6308" s="125">
        <v>67</v>
      </c>
      <c r="D6308" s="125">
        <v>4</v>
      </c>
      <c r="E6308" s="125">
        <v>2</v>
      </c>
      <c r="F6308" s="125">
        <v>7153.3502699999999</v>
      </c>
      <c r="G6308" s="125">
        <v>0</v>
      </c>
      <c r="H6308" s="125">
        <v>8383.9357259999997</v>
      </c>
      <c r="I6308" s="125">
        <v>8077.9220720000003</v>
      </c>
      <c r="J6308" s="125">
        <v>7153.3502699999999</v>
      </c>
    </row>
    <row r="6309" spans="1:10" hidden="1" x14ac:dyDescent="0.25">
      <c r="A6309" s="125">
        <v>932144</v>
      </c>
      <c r="B6309" s="125">
        <v>2004</v>
      </c>
      <c r="C6309" s="125">
        <v>67</v>
      </c>
      <c r="D6309" s="125">
        <v>4</v>
      </c>
      <c r="E6309" s="125">
        <v>3</v>
      </c>
      <c r="F6309" s="125">
        <v>1115.7535109999999</v>
      </c>
      <c r="G6309" s="125">
        <v>4725.1921910000001</v>
      </c>
      <c r="H6309" s="125">
        <v>7153.3502699999999</v>
      </c>
      <c r="I6309" s="125">
        <v>6764.92335</v>
      </c>
      <c r="J6309" s="125">
        <v>5840.945702</v>
      </c>
    </row>
    <row r="6310" spans="1:10" hidden="1" x14ac:dyDescent="0.25">
      <c r="A6310" s="125">
        <v>932145</v>
      </c>
      <c r="B6310" s="125">
        <v>2004</v>
      </c>
      <c r="C6310" s="125">
        <v>67</v>
      </c>
      <c r="D6310" s="125">
        <v>4</v>
      </c>
      <c r="E6310" s="125">
        <v>4</v>
      </c>
      <c r="F6310" s="125">
        <v>10597.653463000001</v>
      </c>
      <c r="G6310" s="125">
        <v>0</v>
      </c>
      <c r="H6310" s="125">
        <v>12238.120118999999</v>
      </c>
      <c r="I6310" s="125">
        <v>10743.845653</v>
      </c>
      <c r="J6310" s="125">
        <v>10597.653463000001</v>
      </c>
    </row>
    <row r="6311" spans="1:10" x14ac:dyDescent="0.25">
      <c r="A6311" s="125">
        <v>932146</v>
      </c>
      <c r="B6311" s="125">
        <v>2004</v>
      </c>
      <c r="C6311" s="125">
        <v>67</v>
      </c>
      <c r="D6311" s="125">
        <v>5</v>
      </c>
      <c r="E6311" s="125">
        <v>1</v>
      </c>
      <c r="F6311" s="129">
        <v>1965.1654980000001</v>
      </c>
      <c r="G6311" s="129">
        <v>0</v>
      </c>
      <c r="H6311" s="129">
        <v>2108.4794000000002</v>
      </c>
      <c r="I6311" s="129">
        <v>1982.814028</v>
      </c>
      <c r="J6311" s="129">
        <v>1965.1654980000001</v>
      </c>
    </row>
    <row r="6312" spans="1:10" hidden="1" x14ac:dyDescent="0.25">
      <c r="A6312" s="125">
        <v>932147</v>
      </c>
      <c r="B6312" s="125">
        <v>2004</v>
      </c>
      <c r="C6312" s="125">
        <v>67</v>
      </c>
      <c r="D6312" s="125">
        <v>5</v>
      </c>
      <c r="E6312" s="125">
        <v>2</v>
      </c>
      <c r="F6312" s="125">
        <v>1863.424002</v>
      </c>
      <c r="G6312" s="125">
        <v>0</v>
      </c>
      <c r="H6312" s="125">
        <v>1965.1654980000001</v>
      </c>
      <c r="I6312" s="125">
        <v>1930.971618</v>
      </c>
      <c r="J6312" s="125">
        <v>1863.424002</v>
      </c>
    </row>
    <row r="6313" spans="1:10" hidden="1" x14ac:dyDescent="0.25">
      <c r="A6313" s="125">
        <v>932148</v>
      </c>
      <c r="B6313" s="125">
        <v>2004</v>
      </c>
      <c r="C6313" s="125">
        <v>67</v>
      </c>
      <c r="D6313" s="125">
        <v>5</v>
      </c>
      <c r="E6313" s="125">
        <v>3</v>
      </c>
      <c r="F6313" s="125">
        <v>0</v>
      </c>
      <c r="G6313" s="125">
        <v>1608.6186809999999</v>
      </c>
      <c r="H6313" s="125">
        <v>1863.424002</v>
      </c>
      <c r="I6313" s="125">
        <v>1814.974978</v>
      </c>
      <c r="J6313" s="125">
        <v>1608.6186809999999</v>
      </c>
    </row>
    <row r="6314" spans="1:10" hidden="1" x14ac:dyDescent="0.25">
      <c r="A6314" s="125">
        <v>932149</v>
      </c>
      <c r="B6314" s="125">
        <v>2004</v>
      </c>
      <c r="C6314" s="125">
        <v>67</v>
      </c>
      <c r="D6314" s="125">
        <v>5</v>
      </c>
      <c r="E6314" s="125">
        <v>4</v>
      </c>
      <c r="F6314" s="125">
        <v>1039.308413</v>
      </c>
      <c r="G6314" s="125">
        <v>0</v>
      </c>
      <c r="H6314" s="125">
        <v>1115.7535109999999</v>
      </c>
      <c r="I6314" s="125">
        <v>1049.2546010000001</v>
      </c>
      <c r="J6314" s="125">
        <v>1039.308413</v>
      </c>
    </row>
    <row r="6315" spans="1:10" x14ac:dyDescent="0.25">
      <c r="A6315" s="125">
        <v>932150</v>
      </c>
      <c r="B6315" s="125">
        <v>2004</v>
      </c>
      <c r="C6315" s="125">
        <v>69</v>
      </c>
      <c r="D6315" s="125">
        <v>2</v>
      </c>
      <c r="E6315" s="125">
        <v>1</v>
      </c>
      <c r="F6315" s="129">
        <v>1109574.707495</v>
      </c>
      <c r="G6315" s="129">
        <v>0</v>
      </c>
      <c r="H6315" s="129">
        <v>1501062.52275</v>
      </c>
      <c r="I6315" s="129">
        <v>1114238.7106369999</v>
      </c>
      <c r="J6315" s="129">
        <v>1109574.707495</v>
      </c>
    </row>
    <row r="6316" spans="1:10" hidden="1" x14ac:dyDescent="0.25">
      <c r="A6316" s="125">
        <v>932151</v>
      </c>
      <c r="B6316" s="125">
        <v>2004</v>
      </c>
      <c r="C6316" s="125">
        <v>69</v>
      </c>
      <c r="D6316" s="125">
        <v>2</v>
      </c>
      <c r="E6316" s="125">
        <v>2</v>
      </c>
      <c r="F6316" s="125">
        <v>1002387.13161</v>
      </c>
      <c r="G6316" s="125">
        <v>0</v>
      </c>
      <c r="H6316" s="125">
        <v>1109574.707495</v>
      </c>
      <c r="I6316" s="125">
        <v>1019033.4113630001</v>
      </c>
      <c r="J6316" s="125">
        <v>1002387.13161</v>
      </c>
    </row>
    <row r="6317" spans="1:10" hidden="1" x14ac:dyDescent="0.25">
      <c r="A6317" s="125">
        <v>932152</v>
      </c>
      <c r="B6317" s="125">
        <v>2004</v>
      </c>
      <c r="C6317" s="125">
        <v>69</v>
      </c>
      <c r="D6317" s="125">
        <v>2</v>
      </c>
      <c r="E6317" s="125">
        <v>3</v>
      </c>
      <c r="F6317" s="125">
        <v>846122.72085200006</v>
      </c>
      <c r="G6317" s="125">
        <v>13888.545544000001</v>
      </c>
      <c r="H6317" s="125">
        <v>1002387.13161</v>
      </c>
      <c r="I6317" s="125">
        <v>882200.91452999995</v>
      </c>
      <c r="J6317" s="125">
        <v>860011.26639600005</v>
      </c>
    </row>
    <row r="6318" spans="1:10" hidden="1" x14ac:dyDescent="0.25">
      <c r="A6318" s="125">
        <v>932153</v>
      </c>
      <c r="B6318" s="125">
        <v>2004</v>
      </c>
      <c r="C6318" s="125">
        <v>69</v>
      </c>
      <c r="D6318" s="125">
        <v>2</v>
      </c>
      <c r="E6318" s="125">
        <v>4</v>
      </c>
      <c r="F6318" s="125">
        <v>1111549.4093249999</v>
      </c>
      <c r="G6318" s="125">
        <v>0</v>
      </c>
      <c r="H6318" s="125">
        <v>1501062.52275</v>
      </c>
      <c r="I6318" s="125">
        <v>1114238.7106369999</v>
      </c>
      <c r="J6318" s="125">
        <v>1111549.4093249999</v>
      </c>
    </row>
    <row r="6319" spans="1:10" x14ac:dyDescent="0.25">
      <c r="A6319" s="125">
        <v>932154</v>
      </c>
      <c r="B6319" s="125">
        <v>2004</v>
      </c>
      <c r="C6319" s="125">
        <v>69</v>
      </c>
      <c r="D6319" s="125">
        <v>3</v>
      </c>
      <c r="E6319" s="125">
        <v>1</v>
      </c>
      <c r="F6319" s="129">
        <v>1040860.203555</v>
      </c>
      <c r="G6319" s="129">
        <v>0</v>
      </c>
      <c r="H6319" s="129">
        <v>1321781.5601999999</v>
      </c>
      <c r="I6319" s="129">
        <v>1073550.9831940001</v>
      </c>
      <c r="J6319" s="129">
        <v>1040860.203555</v>
      </c>
    </row>
    <row r="6320" spans="1:10" hidden="1" x14ac:dyDescent="0.25">
      <c r="A6320" s="125">
        <v>932155</v>
      </c>
      <c r="B6320" s="125">
        <v>2004</v>
      </c>
      <c r="C6320" s="125">
        <v>69</v>
      </c>
      <c r="D6320" s="125">
        <v>3</v>
      </c>
      <c r="E6320" s="125">
        <v>2</v>
      </c>
      <c r="F6320" s="125">
        <v>854056.81516400003</v>
      </c>
      <c r="G6320" s="125">
        <v>0</v>
      </c>
      <c r="H6320" s="125">
        <v>1040860.203555</v>
      </c>
      <c r="I6320" s="125">
        <v>980802.56981000002</v>
      </c>
      <c r="J6320" s="125">
        <v>854056.81516400003</v>
      </c>
    </row>
    <row r="6321" spans="1:10" hidden="1" x14ac:dyDescent="0.25">
      <c r="A6321" s="125">
        <v>932156</v>
      </c>
      <c r="B6321" s="125">
        <v>2004</v>
      </c>
      <c r="C6321" s="125">
        <v>69</v>
      </c>
      <c r="D6321" s="125">
        <v>3</v>
      </c>
      <c r="E6321" s="125">
        <v>3</v>
      </c>
      <c r="F6321" s="125">
        <v>362039.41242499999</v>
      </c>
      <c r="G6321" s="125">
        <v>245136.03718799999</v>
      </c>
      <c r="H6321" s="125">
        <v>854056.81516400003</v>
      </c>
      <c r="I6321" s="125">
        <v>781205.76882999996</v>
      </c>
      <c r="J6321" s="125">
        <v>607175.44961200003</v>
      </c>
    </row>
    <row r="6322" spans="1:10" hidden="1" x14ac:dyDescent="0.25">
      <c r="A6322" s="125">
        <v>932157</v>
      </c>
      <c r="B6322" s="125">
        <v>2004</v>
      </c>
      <c r="C6322" s="125">
        <v>69</v>
      </c>
      <c r="D6322" s="125">
        <v>3</v>
      </c>
      <c r="E6322" s="125">
        <v>4</v>
      </c>
      <c r="F6322" s="125">
        <v>682369.47730699996</v>
      </c>
      <c r="G6322" s="125">
        <v>0</v>
      </c>
      <c r="H6322" s="125">
        <v>846122.72085200006</v>
      </c>
      <c r="I6322" s="125">
        <v>687220.87387600006</v>
      </c>
      <c r="J6322" s="125">
        <v>682369.47730699996</v>
      </c>
    </row>
    <row r="6323" spans="1:10" x14ac:dyDescent="0.25">
      <c r="A6323" s="125">
        <v>932158</v>
      </c>
      <c r="B6323" s="125">
        <v>2004</v>
      </c>
      <c r="C6323" s="125">
        <v>69</v>
      </c>
      <c r="D6323" s="125">
        <v>4</v>
      </c>
      <c r="E6323" s="125">
        <v>1</v>
      </c>
      <c r="F6323" s="129">
        <v>53547.548353999999</v>
      </c>
      <c r="G6323" s="129">
        <v>0</v>
      </c>
      <c r="H6323" s="129">
        <v>73326.586500000005</v>
      </c>
      <c r="I6323" s="129">
        <v>64373.410287999999</v>
      </c>
      <c r="J6323" s="129">
        <v>53547.548353999999</v>
      </c>
    </row>
    <row r="6324" spans="1:10" hidden="1" x14ac:dyDescent="0.25">
      <c r="A6324" s="125">
        <v>932159</v>
      </c>
      <c r="B6324" s="125">
        <v>2004</v>
      </c>
      <c r="C6324" s="125">
        <v>69</v>
      </c>
      <c r="D6324" s="125">
        <v>4</v>
      </c>
      <c r="E6324" s="125">
        <v>2</v>
      </c>
      <c r="F6324" s="125">
        <v>44379.716132000001</v>
      </c>
      <c r="G6324" s="125">
        <v>0</v>
      </c>
      <c r="H6324" s="125">
        <v>53547.548353999999</v>
      </c>
      <c r="I6324" s="125">
        <v>51593.062838999998</v>
      </c>
      <c r="J6324" s="125">
        <v>44379.716132000001</v>
      </c>
    </row>
    <row r="6325" spans="1:10" hidden="1" x14ac:dyDescent="0.25">
      <c r="A6325" s="125">
        <v>932160</v>
      </c>
      <c r="B6325" s="125">
        <v>2004</v>
      </c>
      <c r="C6325" s="125">
        <v>69</v>
      </c>
      <c r="D6325" s="125">
        <v>4</v>
      </c>
      <c r="E6325" s="125">
        <v>3</v>
      </c>
      <c r="F6325" s="125">
        <v>324.99217299999998</v>
      </c>
      <c r="G6325" s="125">
        <v>36460.092116</v>
      </c>
      <c r="H6325" s="125">
        <v>44379.716132000001</v>
      </c>
      <c r="I6325" s="125">
        <v>41969.897546</v>
      </c>
      <c r="J6325" s="125">
        <v>36785.084289999999</v>
      </c>
    </row>
    <row r="6326" spans="1:10" hidden="1" x14ac:dyDescent="0.25">
      <c r="A6326" s="125">
        <v>932161</v>
      </c>
      <c r="B6326" s="125">
        <v>2004</v>
      </c>
      <c r="C6326" s="125">
        <v>69</v>
      </c>
      <c r="D6326" s="125">
        <v>4</v>
      </c>
      <c r="E6326" s="125">
        <v>4</v>
      </c>
      <c r="F6326" s="125">
        <v>300179.39880700002</v>
      </c>
      <c r="G6326" s="125">
        <v>0</v>
      </c>
      <c r="H6326" s="125">
        <v>362039.41242499999</v>
      </c>
      <c r="I6326" s="125">
        <v>317834.40016800002</v>
      </c>
      <c r="J6326" s="125">
        <v>300179.39880700002</v>
      </c>
    </row>
    <row r="6327" spans="1:10" x14ac:dyDescent="0.25">
      <c r="A6327" s="125">
        <v>932162</v>
      </c>
      <c r="B6327" s="125">
        <v>2004</v>
      </c>
      <c r="C6327" s="125">
        <v>69</v>
      </c>
      <c r="D6327" s="125">
        <v>5</v>
      </c>
      <c r="E6327" s="125">
        <v>1</v>
      </c>
      <c r="F6327" s="129">
        <v>167.50778</v>
      </c>
      <c r="G6327" s="129">
        <v>0</v>
      </c>
      <c r="H6327" s="129">
        <v>276.93254999999999</v>
      </c>
      <c r="I6327" s="129">
        <v>260.42737</v>
      </c>
      <c r="J6327" s="129">
        <v>167.50778</v>
      </c>
    </row>
    <row r="6328" spans="1:10" hidden="1" x14ac:dyDescent="0.25">
      <c r="A6328" s="125">
        <v>932163</v>
      </c>
      <c r="B6328" s="125">
        <v>2004</v>
      </c>
      <c r="C6328" s="125">
        <v>69</v>
      </c>
      <c r="D6328" s="125">
        <v>5</v>
      </c>
      <c r="E6328" s="125">
        <v>2</v>
      </c>
      <c r="F6328" s="125">
        <v>144.943468</v>
      </c>
      <c r="G6328" s="125">
        <v>0</v>
      </c>
      <c r="H6328" s="125">
        <v>167.50778</v>
      </c>
      <c r="I6328" s="125">
        <v>164.593144</v>
      </c>
      <c r="J6328" s="125">
        <v>144.943468</v>
      </c>
    </row>
    <row r="6329" spans="1:10" hidden="1" x14ac:dyDescent="0.25">
      <c r="A6329" s="125">
        <v>932164</v>
      </c>
      <c r="B6329" s="125">
        <v>2004</v>
      </c>
      <c r="C6329" s="125">
        <v>69</v>
      </c>
      <c r="D6329" s="125">
        <v>5</v>
      </c>
      <c r="E6329" s="125">
        <v>3</v>
      </c>
      <c r="F6329" s="125">
        <v>0</v>
      </c>
      <c r="G6329" s="125">
        <v>138.89154099999999</v>
      </c>
      <c r="H6329" s="125">
        <v>144.943468</v>
      </c>
      <c r="I6329" s="125">
        <v>141.174937</v>
      </c>
      <c r="J6329" s="125">
        <v>138.89154099999999</v>
      </c>
    </row>
    <row r="6330" spans="1:10" hidden="1" x14ac:dyDescent="0.25">
      <c r="A6330" s="125">
        <v>932165</v>
      </c>
      <c r="B6330" s="125">
        <v>2004</v>
      </c>
      <c r="C6330" s="125">
        <v>69</v>
      </c>
      <c r="D6330" s="125">
        <v>5</v>
      </c>
      <c r="E6330" s="125">
        <v>4</v>
      </c>
      <c r="F6330" s="125">
        <v>240.24065400000001</v>
      </c>
      <c r="G6330" s="125">
        <v>0</v>
      </c>
      <c r="H6330" s="125">
        <v>324.99217299999998</v>
      </c>
      <c r="I6330" s="125">
        <v>305.62263999999999</v>
      </c>
      <c r="J6330" s="125">
        <v>240.24065400000001</v>
      </c>
    </row>
    <row r="6331" spans="1:10" x14ac:dyDescent="0.25">
      <c r="A6331" s="125">
        <v>932166</v>
      </c>
      <c r="B6331" s="125">
        <v>2004</v>
      </c>
      <c r="C6331" s="125">
        <v>70</v>
      </c>
      <c r="D6331" s="125">
        <v>2</v>
      </c>
      <c r="E6331" s="125">
        <v>1</v>
      </c>
      <c r="F6331" s="129">
        <v>58426.238364999997</v>
      </c>
      <c r="G6331" s="129">
        <v>0</v>
      </c>
      <c r="H6331" s="129">
        <v>79040.587499999994</v>
      </c>
      <c r="I6331" s="129">
        <v>58671.828100999999</v>
      </c>
      <c r="J6331" s="129">
        <v>58426.238364999997</v>
      </c>
    </row>
    <row r="6332" spans="1:10" hidden="1" x14ac:dyDescent="0.25">
      <c r="A6332" s="125">
        <v>932167</v>
      </c>
      <c r="B6332" s="125">
        <v>2004</v>
      </c>
      <c r="C6332" s="125">
        <v>70</v>
      </c>
      <c r="D6332" s="125">
        <v>2</v>
      </c>
      <c r="E6332" s="125">
        <v>2</v>
      </c>
      <c r="F6332" s="125">
        <v>52782.123718000003</v>
      </c>
      <c r="G6332" s="125">
        <v>0</v>
      </c>
      <c r="H6332" s="125">
        <v>58426.238364999997</v>
      </c>
      <c r="I6332" s="125">
        <v>53658.657314999997</v>
      </c>
      <c r="J6332" s="125">
        <v>52782.123718000003</v>
      </c>
    </row>
    <row r="6333" spans="1:10" hidden="1" x14ac:dyDescent="0.25">
      <c r="A6333" s="125">
        <v>932168</v>
      </c>
      <c r="B6333" s="125">
        <v>2004</v>
      </c>
      <c r="C6333" s="125">
        <v>70</v>
      </c>
      <c r="D6333" s="125">
        <v>2</v>
      </c>
      <c r="E6333" s="125">
        <v>3</v>
      </c>
      <c r="F6333" s="125">
        <v>44553.798352999998</v>
      </c>
      <c r="G6333" s="125">
        <v>731.32116900000005</v>
      </c>
      <c r="H6333" s="125">
        <v>52782.123718000003</v>
      </c>
      <c r="I6333" s="125">
        <v>46453.547084999998</v>
      </c>
      <c r="J6333" s="125">
        <v>45285.119522000001</v>
      </c>
    </row>
    <row r="6334" spans="1:10" hidden="1" x14ac:dyDescent="0.25">
      <c r="A6334" s="125">
        <v>932169</v>
      </c>
      <c r="B6334" s="125">
        <v>2004</v>
      </c>
      <c r="C6334" s="125">
        <v>70</v>
      </c>
      <c r="D6334" s="125">
        <v>2</v>
      </c>
      <c r="E6334" s="125">
        <v>4</v>
      </c>
      <c r="F6334" s="125">
        <v>58530.219105999997</v>
      </c>
      <c r="G6334" s="125">
        <v>0</v>
      </c>
      <c r="H6334" s="125">
        <v>79040.587499999994</v>
      </c>
      <c r="I6334" s="125">
        <v>58671.828100999999</v>
      </c>
      <c r="J6334" s="125">
        <v>58530.219105999997</v>
      </c>
    </row>
    <row r="6335" spans="1:10" x14ac:dyDescent="0.25">
      <c r="A6335" s="125">
        <v>932170</v>
      </c>
      <c r="B6335" s="125">
        <v>2004</v>
      </c>
      <c r="C6335" s="125">
        <v>70</v>
      </c>
      <c r="D6335" s="125">
        <v>3</v>
      </c>
      <c r="E6335" s="125">
        <v>1</v>
      </c>
      <c r="F6335" s="129">
        <v>54778.342323999997</v>
      </c>
      <c r="G6335" s="129">
        <v>0</v>
      </c>
      <c r="H6335" s="129">
        <v>69562.6584</v>
      </c>
      <c r="I6335" s="129">
        <v>56498.791151999998</v>
      </c>
      <c r="J6335" s="129">
        <v>54778.342323999997</v>
      </c>
    </row>
    <row r="6336" spans="1:10" hidden="1" x14ac:dyDescent="0.25">
      <c r="A6336" s="125">
        <v>932171</v>
      </c>
      <c r="B6336" s="125">
        <v>2004</v>
      </c>
      <c r="C6336" s="125">
        <v>70</v>
      </c>
      <c r="D6336" s="125">
        <v>3</v>
      </c>
      <c r="E6336" s="125">
        <v>2</v>
      </c>
      <c r="F6336" s="125">
        <v>44947.262298000001</v>
      </c>
      <c r="G6336" s="125">
        <v>0</v>
      </c>
      <c r="H6336" s="125">
        <v>54778.342323999997</v>
      </c>
      <c r="I6336" s="125">
        <v>51617.631972000003</v>
      </c>
      <c r="J6336" s="125">
        <v>44947.262298000001</v>
      </c>
    </row>
    <row r="6337" spans="1:10" hidden="1" x14ac:dyDescent="0.25">
      <c r="A6337" s="125">
        <v>932172</v>
      </c>
      <c r="B6337" s="125">
        <v>2004</v>
      </c>
      <c r="C6337" s="125">
        <v>70</v>
      </c>
      <c r="D6337" s="125">
        <v>3</v>
      </c>
      <c r="E6337" s="125">
        <v>3</v>
      </c>
      <c r="F6337" s="125">
        <v>19053.393338000002</v>
      </c>
      <c r="G6337" s="125">
        <v>12901.007949999999</v>
      </c>
      <c r="H6337" s="125">
        <v>44947.262298000001</v>
      </c>
      <c r="I6337" s="125">
        <v>41113.260823999997</v>
      </c>
      <c r="J6337" s="125">
        <v>31954.401288000001</v>
      </c>
    </row>
    <row r="6338" spans="1:10" hidden="1" x14ac:dyDescent="0.25">
      <c r="A6338" s="125">
        <v>932173</v>
      </c>
      <c r="B6338" s="125">
        <v>2004</v>
      </c>
      <c r="C6338" s="125">
        <v>70</v>
      </c>
      <c r="D6338" s="125">
        <v>3</v>
      </c>
      <c r="E6338" s="125">
        <v>4</v>
      </c>
      <c r="F6338" s="125">
        <v>35931.137818000003</v>
      </c>
      <c r="G6338" s="125">
        <v>0</v>
      </c>
      <c r="H6338" s="125">
        <v>44553.798352999998</v>
      </c>
      <c r="I6338" s="125">
        <v>36186.595022000001</v>
      </c>
      <c r="J6338" s="125">
        <v>35931.137818000003</v>
      </c>
    </row>
    <row r="6339" spans="1:10" x14ac:dyDescent="0.25">
      <c r="A6339" s="125">
        <v>932174</v>
      </c>
      <c r="B6339" s="125">
        <v>2004</v>
      </c>
      <c r="C6339" s="125">
        <v>70</v>
      </c>
      <c r="D6339" s="125">
        <v>4</v>
      </c>
      <c r="E6339" s="125">
        <v>1</v>
      </c>
      <c r="F6339" s="129">
        <v>2816.3633799999998</v>
      </c>
      <c r="G6339" s="129">
        <v>0</v>
      </c>
      <c r="H6339" s="129">
        <v>3856.6529999999998</v>
      </c>
      <c r="I6339" s="129">
        <v>3385.7556690000001</v>
      </c>
      <c r="J6339" s="129">
        <v>2816.3633799999998</v>
      </c>
    </row>
    <row r="6340" spans="1:10" hidden="1" x14ac:dyDescent="0.25">
      <c r="A6340" s="125">
        <v>932175</v>
      </c>
      <c r="B6340" s="125">
        <v>2004</v>
      </c>
      <c r="C6340" s="125">
        <v>70</v>
      </c>
      <c r="D6340" s="125">
        <v>4</v>
      </c>
      <c r="E6340" s="125">
        <v>2</v>
      </c>
      <c r="F6340" s="125">
        <v>2334.1760949999998</v>
      </c>
      <c r="G6340" s="125">
        <v>0</v>
      </c>
      <c r="H6340" s="125">
        <v>2816.3633799999998</v>
      </c>
      <c r="I6340" s="125">
        <v>2713.5661169999998</v>
      </c>
      <c r="J6340" s="125">
        <v>2334.1760949999998</v>
      </c>
    </row>
    <row r="6341" spans="1:10" hidden="1" x14ac:dyDescent="0.25">
      <c r="A6341" s="125">
        <v>932176</v>
      </c>
      <c r="B6341" s="125">
        <v>2004</v>
      </c>
      <c r="C6341" s="125">
        <v>70</v>
      </c>
      <c r="D6341" s="125">
        <v>4</v>
      </c>
      <c r="E6341" s="125">
        <v>3</v>
      </c>
      <c r="F6341" s="125">
        <v>17.093146000000001</v>
      </c>
      <c r="G6341" s="125">
        <v>1917.6390220000001</v>
      </c>
      <c r="H6341" s="125">
        <v>2334.1760949999998</v>
      </c>
      <c r="I6341" s="125">
        <v>2207.4303329999998</v>
      </c>
      <c r="J6341" s="125">
        <v>1934.732168</v>
      </c>
    </row>
    <row r="6342" spans="1:10" hidden="1" x14ac:dyDescent="0.25">
      <c r="A6342" s="125">
        <v>932177</v>
      </c>
      <c r="B6342" s="125">
        <v>2004</v>
      </c>
      <c r="C6342" s="125">
        <v>70</v>
      </c>
      <c r="D6342" s="125">
        <v>4</v>
      </c>
      <c r="E6342" s="125">
        <v>4</v>
      </c>
      <c r="F6342" s="125">
        <v>15797.827422</v>
      </c>
      <c r="G6342" s="125">
        <v>0</v>
      </c>
      <c r="H6342" s="125">
        <v>19053.393338000002</v>
      </c>
      <c r="I6342" s="125">
        <v>16726.974011999999</v>
      </c>
      <c r="J6342" s="125">
        <v>15797.827422</v>
      </c>
    </row>
    <row r="6343" spans="1:10" x14ac:dyDescent="0.25">
      <c r="A6343" s="125">
        <v>932178</v>
      </c>
      <c r="B6343" s="125">
        <v>2004</v>
      </c>
      <c r="C6343" s="125">
        <v>70</v>
      </c>
      <c r="D6343" s="125">
        <v>5</v>
      </c>
      <c r="E6343" s="125">
        <v>1</v>
      </c>
      <c r="F6343" s="129">
        <v>8.4370989999999999</v>
      </c>
      <c r="G6343" s="129">
        <v>0</v>
      </c>
      <c r="H6343" s="129">
        <v>13.948650000000001</v>
      </c>
      <c r="I6343" s="129">
        <v>13.11731</v>
      </c>
      <c r="J6343" s="129">
        <v>8.4370989999999999</v>
      </c>
    </row>
    <row r="6344" spans="1:10" hidden="1" x14ac:dyDescent="0.25">
      <c r="A6344" s="125">
        <v>932179</v>
      </c>
      <c r="B6344" s="125">
        <v>2004</v>
      </c>
      <c r="C6344" s="125">
        <v>70</v>
      </c>
      <c r="D6344" s="125">
        <v>5</v>
      </c>
      <c r="E6344" s="125">
        <v>2</v>
      </c>
      <c r="F6344" s="125">
        <v>7.3005709999999997</v>
      </c>
      <c r="G6344" s="125">
        <v>0</v>
      </c>
      <c r="H6344" s="125">
        <v>8.4370989999999999</v>
      </c>
      <c r="I6344" s="125">
        <v>8.2902939999999994</v>
      </c>
      <c r="J6344" s="125">
        <v>7.3005709999999997</v>
      </c>
    </row>
    <row r="6345" spans="1:10" hidden="1" x14ac:dyDescent="0.25">
      <c r="A6345" s="125">
        <v>932180</v>
      </c>
      <c r="B6345" s="125">
        <v>2004</v>
      </c>
      <c r="C6345" s="125">
        <v>70</v>
      </c>
      <c r="D6345" s="125">
        <v>5</v>
      </c>
      <c r="E6345" s="125">
        <v>3</v>
      </c>
      <c r="F6345" s="125">
        <v>0</v>
      </c>
      <c r="G6345" s="125">
        <v>6.9957450000000003</v>
      </c>
      <c r="H6345" s="125">
        <v>7.3005709999999997</v>
      </c>
      <c r="I6345" s="125">
        <v>7.1107560000000003</v>
      </c>
      <c r="J6345" s="125">
        <v>6.9957450000000003</v>
      </c>
    </row>
    <row r="6346" spans="1:10" hidden="1" x14ac:dyDescent="0.25">
      <c r="A6346" s="125">
        <v>932181</v>
      </c>
      <c r="B6346" s="125">
        <v>2004</v>
      </c>
      <c r="C6346" s="125">
        <v>70</v>
      </c>
      <c r="D6346" s="125">
        <v>5</v>
      </c>
      <c r="E6346" s="125">
        <v>4</v>
      </c>
      <c r="F6346" s="125">
        <v>12.635592000000001</v>
      </c>
      <c r="G6346" s="125">
        <v>0</v>
      </c>
      <c r="H6346" s="125">
        <v>17.093146000000001</v>
      </c>
      <c r="I6346" s="125">
        <v>16.074394000000002</v>
      </c>
      <c r="J6346" s="125">
        <v>12.635592000000001</v>
      </c>
    </row>
    <row r="6347" spans="1:10" x14ac:dyDescent="0.25">
      <c r="A6347" s="125">
        <v>932182</v>
      </c>
      <c r="B6347" s="125">
        <v>2004</v>
      </c>
      <c r="C6347" s="125">
        <v>71</v>
      </c>
      <c r="D6347" s="125">
        <v>2</v>
      </c>
      <c r="E6347" s="125">
        <v>1</v>
      </c>
      <c r="F6347" s="129">
        <v>236595.21131399999</v>
      </c>
      <c r="G6347" s="129">
        <v>0</v>
      </c>
      <c r="H6347" s="129">
        <v>318938.46594999998</v>
      </c>
      <c r="I6347" s="129">
        <v>236748.02327500001</v>
      </c>
      <c r="J6347" s="129">
        <v>236595.21131399999</v>
      </c>
    </row>
    <row r="6348" spans="1:10" hidden="1" x14ac:dyDescent="0.25">
      <c r="A6348" s="125">
        <v>932183</v>
      </c>
      <c r="B6348" s="125">
        <v>2004</v>
      </c>
      <c r="C6348" s="125">
        <v>71</v>
      </c>
      <c r="D6348" s="125">
        <v>2</v>
      </c>
      <c r="E6348" s="125">
        <v>2</v>
      </c>
      <c r="F6348" s="125">
        <v>216870.69439399999</v>
      </c>
      <c r="G6348" s="125">
        <v>0</v>
      </c>
      <c r="H6348" s="125">
        <v>236595.21131399999</v>
      </c>
      <c r="I6348" s="125">
        <v>217289.04207</v>
      </c>
      <c r="J6348" s="125">
        <v>216870.69439399999</v>
      </c>
    </row>
    <row r="6349" spans="1:10" hidden="1" x14ac:dyDescent="0.25">
      <c r="A6349" s="125">
        <v>932184</v>
      </c>
      <c r="B6349" s="125">
        <v>2004</v>
      </c>
      <c r="C6349" s="125">
        <v>71</v>
      </c>
      <c r="D6349" s="125">
        <v>2</v>
      </c>
      <c r="E6349" s="125">
        <v>3</v>
      </c>
      <c r="F6349" s="125">
        <v>187766.080889</v>
      </c>
      <c r="G6349" s="125">
        <v>1407.996171</v>
      </c>
      <c r="H6349" s="125">
        <v>216870.69439399999</v>
      </c>
      <c r="I6349" s="125">
        <v>190867.898136</v>
      </c>
      <c r="J6349" s="125">
        <v>189174.07706000001</v>
      </c>
    </row>
    <row r="6350" spans="1:10" hidden="1" x14ac:dyDescent="0.25">
      <c r="A6350" s="125">
        <v>932185</v>
      </c>
      <c r="B6350" s="125">
        <v>2004</v>
      </c>
      <c r="C6350" s="125">
        <v>71</v>
      </c>
      <c r="D6350" s="125">
        <v>2</v>
      </c>
      <c r="E6350" s="125">
        <v>4</v>
      </c>
      <c r="F6350" s="125">
        <v>236595.61262999999</v>
      </c>
      <c r="G6350" s="125">
        <v>0</v>
      </c>
      <c r="H6350" s="125">
        <v>318938.46594999998</v>
      </c>
      <c r="I6350" s="125">
        <v>236748.02327500001</v>
      </c>
      <c r="J6350" s="125">
        <v>236595.61262999999</v>
      </c>
    </row>
    <row r="6351" spans="1:10" x14ac:dyDescent="0.25">
      <c r="A6351" s="125">
        <v>932186</v>
      </c>
      <c r="B6351" s="125">
        <v>2004</v>
      </c>
      <c r="C6351" s="125">
        <v>71</v>
      </c>
      <c r="D6351" s="125">
        <v>3</v>
      </c>
      <c r="E6351" s="125">
        <v>1</v>
      </c>
      <c r="F6351" s="129">
        <v>133816.189564</v>
      </c>
      <c r="G6351" s="129">
        <v>0</v>
      </c>
      <c r="H6351" s="129">
        <v>164937.09555</v>
      </c>
      <c r="I6351" s="129">
        <v>133961.909006</v>
      </c>
      <c r="J6351" s="129">
        <v>133816.189564</v>
      </c>
    </row>
    <row r="6352" spans="1:10" hidden="1" x14ac:dyDescent="0.25">
      <c r="A6352" s="125">
        <v>932187</v>
      </c>
      <c r="B6352" s="125">
        <v>2004</v>
      </c>
      <c r="C6352" s="125">
        <v>71</v>
      </c>
      <c r="D6352" s="125">
        <v>3</v>
      </c>
      <c r="E6352" s="125">
        <v>2</v>
      </c>
      <c r="F6352" s="125">
        <v>124871.69476899999</v>
      </c>
      <c r="G6352" s="125">
        <v>0</v>
      </c>
      <c r="H6352" s="125">
        <v>133816.189564</v>
      </c>
      <c r="I6352" s="125">
        <v>126094.99542599999</v>
      </c>
      <c r="J6352" s="125">
        <v>124871.69476899999</v>
      </c>
    </row>
    <row r="6353" spans="1:10" hidden="1" x14ac:dyDescent="0.25">
      <c r="A6353" s="125">
        <v>932188</v>
      </c>
      <c r="B6353" s="125">
        <v>2004</v>
      </c>
      <c r="C6353" s="125">
        <v>71</v>
      </c>
      <c r="D6353" s="125">
        <v>3</v>
      </c>
      <c r="E6353" s="125">
        <v>3</v>
      </c>
      <c r="F6353" s="125">
        <v>95467.504381000006</v>
      </c>
      <c r="G6353" s="125">
        <v>13564.489347000001</v>
      </c>
      <c r="H6353" s="125">
        <v>124871.69476899999</v>
      </c>
      <c r="I6353" s="125">
        <v>114220.13920600001</v>
      </c>
      <c r="J6353" s="125">
        <v>109031.993728</v>
      </c>
    </row>
    <row r="6354" spans="1:10" hidden="1" x14ac:dyDescent="0.25">
      <c r="A6354" s="125">
        <v>932189</v>
      </c>
      <c r="B6354" s="125">
        <v>2004</v>
      </c>
      <c r="C6354" s="125">
        <v>71</v>
      </c>
      <c r="D6354" s="125">
        <v>3</v>
      </c>
      <c r="E6354" s="125">
        <v>4</v>
      </c>
      <c r="F6354" s="125">
        <v>152114.05634700001</v>
      </c>
      <c r="G6354" s="125">
        <v>0</v>
      </c>
      <c r="H6354" s="125">
        <v>187766.080889</v>
      </c>
      <c r="I6354" s="125">
        <v>152503.61089800001</v>
      </c>
      <c r="J6354" s="125">
        <v>152114.05634700001</v>
      </c>
    </row>
    <row r="6355" spans="1:10" x14ac:dyDescent="0.25">
      <c r="A6355" s="125">
        <v>932190</v>
      </c>
      <c r="B6355" s="125">
        <v>2004</v>
      </c>
      <c r="C6355" s="125">
        <v>71</v>
      </c>
      <c r="D6355" s="125">
        <v>4</v>
      </c>
      <c r="E6355" s="125">
        <v>1</v>
      </c>
      <c r="F6355" s="129">
        <v>68813.474138000005</v>
      </c>
      <c r="G6355" s="129">
        <v>0</v>
      </c>
      <c r="H6355" s="129">
        <v>78964.150500000003</v>
      </c>
      <c r="I6355" s="129">
        <v>69322.627724000005</v>
      </c>
      <c r="J6355" s="129">
        <v>68813.474138000005</v>
      </c>
    </row>
    <row r="6356" spans="1:10" hidden="1" x14ac:dyDescent="0.25">
      <c r="A6356" s="125">
        <v>932191</v>
      </c>
      <c r="B6356" s="125">
        <v>2004</v>
      </c>
      <c r="C6356" s="125">
        <v>71</v>
      </c>
      <c r="D6356" s="125">
        <v>4</v>
      </c>
      <c r="E6356" s="125">
        <v>2</v>
      </c>
      <c r="F6356" s="125">
        <v>64607.328690000002</v>
      </c>
      <c r="G6356" s="125">
        <v>0</v>
      </c>
      <c r="H6356" s="125">
        <v>68813.474138000005</v>
      </c>
      <c r="I6356" s="125">
        <v>66301.782332000002</v>
      </c>
      <c r="J6356" s="125">
        <v>64607.328690000002</v>
      </c>
    </row>
    <row r="6357" spans="1:10" hidden="1" x14ac:dyDescent="0.25">
      <c r="A6357" s="125">
        <v>932192</v>
      </c>
      <c r="B6357" s="125">
        <v>2004</v>
      </c>
      <c r="C6357" s="125">
        <v>71</v>
      </c>
      <c r="D6357" s="125">
        <v>4</v>
      </c>
      <c r="E6357" s="125">
        <v>3</v>
      </c>
      <c r="F6357" s="125">
        <v>17770.141958</v>
      </c>
      <c r="G6357" s="125">
        <v>37390.599126000001</v>
      </c>
      <c r="H6357" s="125">
        <v>64607.328690000002</v>
      </c>
      <c r="I6357" s="125">
        <v>61099.150741999998</v>
      </c>
      <c r="J6357" s="125">
        <v>55160.741084000001</v>
      </c>
    </row>
    <row r="6358" spans="1:10" hidden="1" x14ac:dyDescent="0.25">
      <c r="A6358" s="125">
        <v>932193</v>
      </c>
      <c r="B6358" s="125">
        <v>2004</v>
      </c>
      <c r="C6358" s="125">
        <v>71</v>
      </c>
      <c r="D6358" s="125">
        <v>4</v>
      </c>
      <c r="E6358" s="125">
        <v>4</v>
      </c>
      <c r="F6358" s="125">
        <v>83269.130181</v>
      </c>
      <c r="G6358" s="125">
        <v>0</v>
      </c>
      <c r="H6358" s="125">
        <v>95467.504381000006</v>
      </c>
      <c r="I6358" s="125">
        <v>83810.922095999995</v>
      </c>
      <c r="J6358" s="125">
        <v>83269.130181</v>
      </c>
    </row>
    <row r="6359" spans="1:10" x14ac:dyDescent="0.25">
      <c r="A6359" s="125">
        <v>932194</v>
      </c>
      <c r="B6359" s="125">
        <v>2004</v>
      </c>
      <c r="C6359" s="125">
        <v>71</v>
      </c>
      <c r="D6359" s="125">
        <v>5</v>
      </c>
      <c r="E6359" s="125">
        <v>1</v>
      </c>
      <c r="F6359" s="129">
        <v>13466.941631</v>
      </c>
      <c r="G6359" s="129">
        <v>0</v>
      </c>
      <c r="H6359" s="129">
        <v>14320.83675</v>
      </c>
      <c r="I6359" s="129">
        <v>13467.31488</v>
      </c>
      <c r="J6359" s="129">
        <v>13466.941631</v>
      </c>
    </row>
    <row r="6360" spans="1:10" hidden="1" x14ac:dyDescent="0.25">
      <c r="A6360" s="125">
        <v>932195</v>
      </c>
      <c r="B6360" s="125">
        <v>2004</v>
      </c>
      <c r="C6360" s="125">
        <v>71</v>
      </c>
      <c r="D6360" s="125">
        <v>5</v>
      </c>
      <c r="E6360" s="125">
        <v>2</v>
      </c>
      <c r="F6360" s="125">
        <v>12948.153491999999</v>
      </c>
      <c r="G6360" s="125">
        <v>0</v>
      </c>
      <c r="H6360" s="125">
        <v>13466.941631</v>
      </c>
      <c r="I6360" s="125">
        <v>13232.616846000001</v>
      </c>
      <c r="J6360" s="125">
        <v>12948.153491999999</v>
      </c>
    </row>
    <row r="6361" spans="1:10" hidden="1" x14ac:dyDescent="0.25">
      <c r="A6361" s="125">
        <v>932196</v>
      </c>
      <c r="B6361" s="125">
        <v>2004</v>
      </c>
      <c r="C6361" s="125">
        <v>71</v>
      </c>
      <c r="D6361" s="125">
        <v>5</v>
      </c>
      <c r="E6361" s="125">
        <v>3</v>
      </c>
      <c r="F6361" s="125">
        <v>0</v>
      </c>
      <c r="G6361" s="125">
        <v>11146.771199999999</v>
      </c>
      <c r="H6361" s="125">
        <v>12948.153491999999</v>
      </c>
      <c r="I6361" s="125">
        <v>12611.501501000001</v>
      </c>
      <c r="J6361" s="125">
        <v>11146.771199999999</v>
      </c>
    </row>
    <row r="6362" spans="1:10" hidden="1" x14ac:dyDescent="0.25">
      <c r="A6362" s="125">
        <v>932197</v>
      </c>
      <c r="B6362" s="125">
        <v>2004</v>
      </c>
      <c r="C6362" s="125">
        <v>71</v>
      </c>
      <c r="D6362" s="125">
        <v>5</v>
      </c>
      <c r="E6362" s="125">
        <v>4</v>
      </c>
      <c r="F6362" s="125">
        <v>16710.625372999999</v>
      </c>
      <c r="G6362" s="125">
        <v>0</v>
      </c>
      <c r="H6362" s="125">
        <v>17770.141958</v>
      </c>
      <c r="I6362" s="125">
        <v>16711.041497999999</v>
      </c>
      <c r="J6362" s="125">
        <v>16710.625372999999</v>
      </c>
    </row>
    <row r="6363" spans="1:10" x14ac:dyDescent="0.25">
      <c r="A6363" s="125">
        <v>932198</v>
      </c>
      <c r="B6363" s="125">
        <v>2004</v>
      </c>
      <c r="C6363" s="125">
        <v>72</v>
      </c>
      <c r="D6363" s="125">
        <v>2</v>
      </c>
      <c r="E6363" s="125">
        <v>1</v>
      </c>
      <c r="F6363" s="129">
        <v>9852.0349260000003</v>
      </c>
      <c r="G6363" s="129">
        <v>0</v>
      </c>
      <c r="H6363" s="129">
        <v>13280.88125</v>
      </c>
      <c r="I6363" s="129">
        <v>9858.3981519999998</v>
      </c>
      <c r="J6363" s="129">
        <v>9852.0349260000003</v>
      </c>
    </row>
    <row r="6364" spans="1:10" hidden="1" x14ac:dyDescent="0.25">
      <c r="A6364" s="125">
        <v>932199</v>
      </c>
      <c r="B6364" s="125">
        <v>2004</v>
      </c>
      <c r="C6364" s="125">
        <v>72</v>
      </c>
      <c r="D6364" s="125">
        <v>2</v>
      </c>
      <c r="E6364" s="125">
        <v>2</v>
      </c>
      <c r="F6364" s="125">
        <v>9030.6885070000008</v>
      </c>
      <c r="G6364" s="125">
        <v>0</v>
      </c>
      <c r="H6364" s="125">
        <v>9852.0349260000003</v>
      </c>
      <c r="I6364" s="125">
        <v>9048.1088760000002</v>
      </c>
      <c r="J6364" s="125">
        <v>9030.6885070000008</v>
      </c>
    </row>
    <row r="6365" spans="1:10" hidden="1" x14ac:dyDescent="0.25">
      <c r="A6365" s="125">
        <v>932200</v>
      </c>
      <c r="B6365" s="125">
        <v>2004</v>
      </c>
      <c r="C6365" s="125">
        <v>72</v>
      </c>
      <c r="D6365" s="125">
        <v>2</v>
      </c>
      <c r="E6365" s="125">
        <v>3</v>
      </c>
      <c r="F6365" s="125">
        <v>7818.7465270000002</v>
      </c>
      <c r="G6365" s="125">
        <v>58.630212</v>
      </c>
      <c r="H6365" s="125">
        <v>9030.6885070000008</v>
      </c>
      <c r="I6365" s="125">
        <v>7947.9089549999999</v>
      </c>
      <c r="J6365" s="125">
        <v>7877.3767399999997</v>
      </c>
    </row>
    <row r="6366" spans="1:10" hidden="1" x14ac:dyDescent="0.25">
      <c r="A6366" s="125">
        <v>932201</v>
      </c>
      <c r="B6366" s="125">
        <v>2004</v>
      </c>
      <c r="C6366" s="125">
        <v>72</v>
      </c>
      <c r="D6366" s="125">
        <v>2</v>
      </c>
      <c r="E6366" s="125">
        <v>4</v>
      </c>
      <c r="F6366" s="125">
        <v>9852.0516370000005</v>
      </c>
      <c r="G6366" s="125">
        <v>0</v>
      </c>
      <c r="H6366" s="125">
        <v>13280.88125</v>
      </c>
      <c r="I6366" s="125">
        <v>9858.3981519999998</v>
      </c>
      <c r="J6366" s="125">
        <v>9852.0516370000005</v>
      </c>
    </row>
    <row r="6367" spans="1:10" x14ac:dyDescent="0.25">
      <c r="A6367" s="125">
        <v>932202</v>
      </c>
      <c r="B6367" s="125">
        <v>2004</v>
      </c>
      <c r="C6367" s="125">
        <v>72</v>
      </c>
      <c r="D6367" s="125">
        <v>3</v>
      </c>
      <c r="E6367" s="125">
        <v>1</v>
      </c>
      <c r="F6367" s="129">
        <v>5579.5294700000004</v>
      </c>
      <c r="G6367" s="129">
        <v>0</v>
      </c>
      <c r="H6367" s="129">
        <v>6877.1304</v>
      </c>
      <c r="I6367" s="129">
        <v>5585.6053110000003</v>
      </c>
      <c r="J6367" s="129">
        <v>5579.5294700000004</v>
      </c>
    </row>
    <row r="6368" spans="1:10" hidden="1" x14ac:dyDescent="0.25">
      <c r="A6368" s="125">
        <v>932203</v>
      </c>
      <c r="B6368" s="125">
        <v>2004</v>
      </c>
      <c r="C6368" s="125">
        <v>72</v>
      </c>
      <c r="D6368" s="125">
        <v>3</v>
      </c>
      <c r="E6368" s="125">
        <v>2</v>
      </c>
      <c r="F6368" s="125">
        <v>5206.5845179999997</v>
      </c>
      <c r="G6368" s="125">
        <v>0</v>
      </c>
      <c r="H6368" s="125">
        <v>5579.5294700000004</v>
      </c>
      <c r="I6368" s="125">
        <v>5257.5906189999996</v>
      </c>
      <c r="J6368" s="125">
        <v>5206.5845179999997</v>
      </c>
    </row>
    <row r="6369" spans="1:10" hidden="1" x14ac:dyDescent="0.25">
      <c r="A6369" s="125">
        <v>932204</v>
      </c>
      <c r="B6369" s="125">
        <v>2004</v>
      </c>
      <c r="C6369" s="125">
        <v>72</v>
      </c>
      <c r="D6369" s="125">
        <v>3</v>
      </c>
      <c r="E6369" s="125">
        <v>3</v>
      </c>
      <c r="F6369" s="125">
        <v>3976.1330779999998</v>
      </c>
      <c r="G6369" s="125">
        <v>564.94840999999997</v>
      </c>
      <c r="H6369" s="125">
        <v>5206.5845179999997</v>
      </c>
      <c r="I6369" s="125">
        <v>4762.4628590000002</v>
      </c>
      <c r="J6369" s="125">
        <v>4541.0814879999998</v>
      </c>
    </row>
    <row r="6370" spans="1:10" hidden="1" x14ac:dyDescent="0.25">
      <c r="A6370" s="125">
        <v>932205</v>
      </c>
      <c r="B6370" s="125">
        <v>2004</v>
      </c>
      <c r="C6370" s="125">
        <v>72</v>
      </c>
      <c r="D6370" s="125">
        <v>3</v>
      </c>
      <c r="E6370" s="125">
        <v>4</v>
      </c>
      <c r="F6370" s="125">
        <v>6334.1645319999998</v>
      </c>
      <c r="G6370" s="125">
        <v>0</v>
      </c>
      <c r="H6370" s="125">
        <v>7818.7465270000002</v>
      </c>
      <c r="I6370" s="125">
        <v>6350.385929</v>
      </c>
      <c r="J6370" s="125">
        <v>6334.1645319999998</v>
      </c>
    </row>
    <row r="6371" spans="1:10" x14ac:dyDescent="0.25">
      <c r="A6371" s="125">
        <v>932206</v>
      </c>
      <c r="B6371" s="125">
        <v>2004</v>
      </c>
      <c r="C6371" s="125">
        <v>72</v>
      </c>
      <c r="D6371" s="125">
        <v>4</v>
      </c>
      <c r="E6371" s="125">
        <v>1</v>
      </c>
      <c r="F6371" s="129">
        <v>2868.230967</v>
      </c>
      <c r="G6371" s="129">
        <v>0</v>
      </c>
      <c r="H6371" s="129">
        <v>3291.32375</v>
      </c>
      <c r="I6371" s="129">
        <v>2889.4531200000001</v>
      </c>
      <c r="J6371" s="129">
        <v>2868.230967</v>
      </c>
    </row>
    <row r="6372" spans="1:10" hidden="1" x14ac:dyDescent="0.25">
      <c r="A6372" s="125">
        <v>932207</v>
      </c>
      <c r="B6372" s="125">
        <v>2004</v>
      </c>
      <c r="C6372" s="125">
        <v>72</v>
      </c>
      <c r="D6372" s="125">
        <v>4</v>
      </c>
      <c r="E6372" s="125">
        <v>2</v>
      </c>
      <c r="F6372" s="125">
        <v>2692.913607</v>
      </c>
      <c r="G6372" s="125">
        <v>0</v>
      </c>
      <c r="H6372" s="125">
        <v>2868.230967</v>
      </c>
      <c r="I6372" s="125">
        <v>2763.5405369999999</v>
      </c>
      <c r="J6372" s="125">
        <v>2692.913607</v>
      </c>
    </row>
    <row r="6373" spans="1:10" hidden="1" x14ac:dyDescent="0.25">
      <c r="A6373" s="125">
        <v>932208</v>
      </c>
      <c r="B6373" s="125">
        <v>2004</v>
      </c>
      <c r="C6373" s="125">
        <v>72</v>
      </c>
      <c r="D6373" s="125">
        <v>4</v>
      </c>
      <c r="E6373" s="125">
        <v>3</v>
      </c>
      <c r="F6373" s="125">
        <v>740.68156099999999</v>
      </c>
      <c r="G6373" s="125">
        <v>1558.4865560000001</v>
      </c>
      <c r="H6373" s="125">
        <v>2692.913607</v>
      </c>
      <c r="I6373" s="125">
        <v>2546.6883979999998</v>
      </c>
      <c r="J6373" s="125">
        <v>2299.1681170000002</v>
      </c>
    </row>
    <row r="6374" spans="1:10" hidden="1" x14ac:dyDescent="0.25">
      <c r="A6374" s="125">
        <v>932209</v>
      </c>
      <c r="B6374" s="125">
        <v>2004</v>
      </c>
      <c r="C6374" s="125">
        <v>72</v>
      </c>
      <c r="D6374" s="125">
        <v>4</v>
      </c>
      <c r="E6374" s="125">
        <v>4</v>
      </c>
      <c r="F6374" s="125">
        <v>3468.0820979999999</v>
      </c>
      <c r="G6374" s="125">
        <v>0</v>
      </c>
      <c r="H6374" s="125">
        <v>3976.1330779999998</v>
      </c>
      <c r="I6374" s="125">
        <v>3490.6472290000002</v>
      </c>
      <c r="J6374" s="125">
        <v>3468.0820979999999</v>
      </c>
    </row>
    <row r="6375" spans="1:10" x14ac:dyDescent="0.25">
      <c r="A6375" s="125">
        <v>932210</v>
      </c>
      <c r="B6375" s="125">
        <v>2004</v>
      </c>
      <c r="C6375" s="125">
        <v>72</v>
      </c>
      <c r="D6375" s="125">
        <v>5</v>
      </c>
      <c r="E6375" s="125">
        <v>1</v>
      </c>
      <c r="F6375" s="129">
        <v>561.02351699999997</v>
      </c>
      <c r="G6375" s="129">
        <v>0</v>
      </c>
      <c r="H6375" s="129">
        <v>596.59619999999995</v>
      </c>
      <c r="I6375" s="129">
        <v>561.03906600000005</v>
      </c>
      <c r="J6375" s="129">
        <v>561.02351699999997</v>
      </c>
    </row>
    <row r="6376" spans="1:10" hidden="1" x14ac:dyDescent="0.25">
      <c r="A6376" s="125">
        <v>932211</v>
      </c>
      <c r="B6376" s="125">
        <v>2004</v>
      </c>
      <c r="C6376" s="125">
        <v>72</v>
      </c>
      <c r="D6376" s="125">
        <v>5</v>
      </c>
      <c r="E6376" s="125">
        <v>2</v>
      </c>
      <c r="F6376" s="125">
        <v>539.41116</v>
      </c>
      <c r="G6376" s="125">
        <v>0</v>
      </c>
      <c r="H6376" s="125">
        <v>561.02351699999997</v>
      </c>
      <c r="I6376" s="125">
        <v>551.261708</v>
      </c>
      <c r="J6376" s="125">
        <v>539.41116</v>
      </c>
    </row>
    <row r="6377" spans="1:10" hidden="1" x14ac:dyDescent="0.25">
      <c r="A6377" s="125">
        <v>932212</v>
      </c>
      <c r="B6377" s="125">
        <v>2004</v>
      </c>
      <c r="C6377" s="125">
        <v>72</v>
      </c>
      <c r="D6377" s="125">
        <v>5</v>
      </c>
      <c r="E6377" s="125">
        <v>3</v>
      </c>
      <c r="F6377" s="125">
        <v>0</v>
      </c>
      <c r="G6377" s="125">
        <v>464.36681399999998</v>
      </c>
      <c r="H6377" s="125">
        <v>539.41116</v>
      </c>
      <c r="I6377" s="125">
        <v>525.38647000000003</v>
      </c>
      <c r="J6377" s="125">
        <v>464.36681399999998</v>
      </c>
    </row>
    <row r="6378" spans="1:10" hidden="1" x14ac:dyDescent="0.25">
      <c r="A6378" s="125">
        <v>932213</v>
      </c>
      <c r="B6378" s="125">
        <v>2004</v>
      </c>
      <c r="C6378" s="125">
        <v>72</v>
      </c>
      <c r="D6378" s="125">
        <v>5</v>
      </c>
      <c r="E6378" s="125">
        <v>4</v>
      </c>
      <c r="F6378" s="125">
        <v>696.51959599999998</v>
      </c>
      <c r="G6378" s="125">
        <v>0</v>
      </c>
      <c r="H6378" s="125">
        <v>740.68156099999999</v>
      </c>
      <c r="I6378" s="125">
        <v>696.53693999999996</v>
      </c>
      <c r="J6378" s="125">
        <v>696.51959599999998</v>
      </c>
    </row>
    <row r="6379" spans="1:10" x14ac:dyDescent="0.25">
      <c r="A6379" s="125">
        <v>932214</v>
      </c>
      <c r="B6379" s="125">
        <v>2004</v>
      </c>
      <c r="C6379" s="125">
        <v>73</v>
      </c>
      <c r="D6379" s="125">
        <v>2</v>
      </c>
      <c r="E6379" s="125">
        <v>1</v>
      </c>
      <c r="F6379" s="129">
        <v>192049.35584999999</v>
      </c>
      <c r="G6379" s="129">
        <v>0</v>
      </c>
      <c r="H6379" s="129">
        <v>259027.27075</v>
      </c>
      <c r="I6379" s="129">
        <v>192275.94307800001</v>
      </c>
      <c r="J6379" s="129">
        <v>192049.35584999999</v>
      </c>
    </row>
    <row r="6380" spans="1:10" hidden="1" x14ac:dyDescent="0.25">
      <c r="A6380" s="125">
        <v>932215</v>
      </c>
      <c r="B6380" s="125">
        <v>2004</v>
      </c>
      <c r="C6380" s="125">
        <v>73</v>
      </c>
      <c r="D6380" s="125">
        <v>2</v>
      </c>
      <c r="E6380" s="125">
        <v>2</v>
      </c>
      <c r="F6380" s="125">
        <v>175774.24650199999</v>
      </c>
      <c r="G6380" s="125">
        <v>0</v>
      </c>
      <c r="H6380" s="125">
        <v>192049.35584999999</v>
      </c>
      <c r="I6380" s="125">
        <v>176378.12841199999</v>
      </c>
      <c r="J6380" s="125">
        <v>175774.24650199999</v>
      </c>
    </row>
    <row r="6381" spans="1:10" hidden="1" x14ac:dyDescent="0.25">
      <c r="A6381" s="125">
        <v>932216</v>
      </c>
      <c r="B6381" s="125">
        <v>2004</v>
      </c>
      <c r="C6381" s="125">
        <v>73</v>
      </c>
      <c r="D6381" s="125">
        <v>2</v>
      </c>
      <c r="E6381" s="125">
        <v>3</v>
      </c>
      <c r="F6381" s="125">
        <v>150960.70029899999</v>
      </c>
      <c r="G6381" s="125">
        <v>1453.6272630000001</v>
      </c>
      <c r="H6381" s="125">
        <v>175774.24650199999</v>
      </c>
      <c r="I6381" s="125">
        <v>154698.91434700001</v>
      </c>
      <c r="J6381" s="125">
        <v>152414.32756100001</v>
      </c>
    </row>
    <row r="6382" spans="1:10" hidden="1" x14ac:dyDescent="0.25">
      <c r="A6382" s="125">
        <v>932217</v>
      </c>
      <c r="B6382" s="125">
        <v>2004</v>
      </c>
      <c r="C6382" s="125">
        <v>73</v>
      </c>
      <c r="D6382" s="125">
        <v>2</v>
      </c>
      <c r="E6382" s="125">
        <v>4</v>
      </c>
      <c r="F6382" s="125">
        <v>192064.56700700001</v>
      </c>
      <c r="G6382" s="125">
        <v>0</v>
      </c>
      <c r="H6382" s="125">
        <v>259027.27075</v>
      </c>
      <c r="I6382" s="125">
        <v>192275.94307800001</v>
      </c>
      <c r="J6382" s="125">
        <v>192064.56700700001</v>
      </c>
    </row>
    <row r="6383" spans="1:10" x14ac:dyDescent="0.25">
      <c r="A6383" s="125">
        <v>932218</v>
      </c>
      <c r="B6383" s="125">
        <v>2004</v>
      </c>
      <c r="C6383" s="125">
        <v>73</v>
      </c>
      <c r="D6383" s="125">
        <v>3</v>
      </c>
      <c r="E6383" s="125">
        <v>1</v>
      </c>
      <c r="F6383" s="129">
        <v>169645.31327499999</v>
      </c>
      <c r="G6383" s="129">
        <v>0</v>
      </c>
      <c r="H6383" s="129">
        <v>209096.62395000001</v>
      </c>
      <c r="I6383" s="129">
        <v>169828.27797200001</v>
      </c>
      <c r="J6383" s="129">
        <v>169645.31327499999</v>
      </c>
    </row>
    <row r="6384" spans="1:10" hidden="1" x14ac:dyDescent="0.25">
      <c r="A6384" s="125">
        <v>932219</v>
      </c>
      <c r="B6384" s="125">
        <v>2004</v>
      </c>
      <c r="C6384" s="125">
        <v>73</v>
      </c>
      <c r="D6384" s="125">
        <v>3</v>
      </c>
      <c r="E6384" s="125">
        <v>2</v>
      </c>
      <c r="F6384" s="125">
        <v>158410.14183800001</v>
      </c>
      <c r="G6384" s="125">
        <v>0</v>
      </c>
      <c r="H6384" s="125">
        <v>169645.31327499999</v>
      </c>
      <c r="I6384" s="125">
        <v>159856.77869899999</v>
      </c>
      <c r="J6384" s="125">
        <v>158410.14183800001</v>
      </c>
    </row>
    <row r="6385" spans="1:10" hidden="1" x14ac:dyDescent="0.25">
      <c r="A6385" s="125">
        <v>932220</v>
      </c>
      <c r="B6385" s="125">
        <v>2004</v>
      </c>
      <c r="C6385" s="125">
        <v>73</v>
      </c>
      <c r="D6385" s="125">
        <v>3</v>
      </c>
      <c r="E6385" s="125">
        <v>3</v>
      </c>
      <c r="F6385" s="125">
        <v>132664.31519200001</v>
      </c>
      <c r="G6385" s="125">
        <v>8694.8676309999992</v>
      </c>
      <c r="H6385" s="125">
        <v>158410.14183800001</v>
      </c>
      <c r="I6385" s="125">
        <v>144897.756739</v>
      </c>
      <c r="J6385" s="125">
        <v>141359.18282300001</v>
      </c>
    </row>
    <row r="6386" spans="1:10" hidden="1" x14ac:dyDescent="0.25">
      <c r="A6386" s="125">
        <v>932221</v>
      </c>
      <c r="B6386" s="125">
        <v>2004</v>
      </c>
      <c r="C6386" s="125">
        <v>73</v>
      </c>
      <c r="D6386" s="125">
        <v>3</v>
      </c>
      <c r="E6386" s="125">
        <v>4</v>
      </c>
      <c r="F6386" s="125">
        <v>122486.275953</v>
      </c>
      <c r="G6386" s="125">
        <v>0</v>
      </c>
      <c r="H6386" s="125">
        <v>150960.70029899999</v>
      </c>
      <c r="I6386" s="125">
        <v>122610.28078299999</v>
      </c>
      <c r="J6386" s="125">
        <v>122486.275953</v>
      </c>
    </row>
    <row r="6387" spans="1:10" x14ac:dyDescent="0.25">
      <c r="A6387" s="125">
        <v>932222</v>
      </c>
      <c r="B6387" s="125">
        <v>2004</v>
      </c>
      <c r="C6387" s="125">
        <v>73</v>
      </c>
      <c r="D6387" s="125">
        <v>4</v>
      </c>
      <c r="E6387" s="125">
        <v>1</v>
      </c>
      <c r="F6387" s="129">
        <v>98548.932333000004</v>
      </c>
      <c r="G6387" s="129">
        <v>0</v>
      </c>
      <c r="H6387" s="129">
        <v>113633.97840000001</v>
      </c>
      <c r="I6387" s="129">
        <v>99759.269637000005</v>
      </c>
      <c r="J6387" s="129">
        <v>98548.932333000004</v>
      </c>
    </row>
    <row r="6388" spans="1:10" hidden="1" x14ac:dyDescent="0.25">
      <c r="A6388" s="125">
        <v>932223</v>
      </c>
      <c r="B6388" s="125">
        <v>2004</v>
      </c>
      <c r="C6388" s="125">
        <v>73</v>
      </c>
      <c r="D6388" s="125">
        <v>4</v>
      </c>
      <c r="E6388" s="125">
        <v>2</v>
      </c>
      <c r="F6388" s="125">
        <v>93961.264479999998</v>
      </c>
      <c r="G6388" s="125">
        <v>0</v>
      </c>
      <c r="H6388" s="125">
        <v>98548.932333000004</v>
      </c>
      <c r="I6388" s="125">
        <v>94951.896303000001</v>
      </c>
      <c r="J6388" s="125">
        <v>93961.264479999998</v>
      </c>
    </row>
    <row r="6389" spans="1:10" hidden="1" x14ac:dyDescent="0.25">
      <c r="A6389" s="125">
        <v>932224</v>
      </c>
      <c r="B6389" s="125">
        <v>2004</v>
      </c>
      <c r="C6389" s="125">
        <v>73</v>
      </c>
      <c r="D6389" s="125">
        <v>4</v>
      </c>
      <c r="E6389" s="125">
        <v>3</v>
      </c>
      <c r="F6389" s="125">
        <v>63693.971310000001</v>
      </c>
      <c r="G6389" s="125">
        <v>15197.042675999999</v>
      </c>
      <c r="H6389" s="125">
        <v>93961.264479999998</v>
      </c>
      <c r="I6389" s="125">
        <v>88859.167818999995</v>
      </c>
      <c r="J6389" s="125">
        <v>78891.013986000005</v>
      </c>
    </row>
    <row r="6390" spans="1:10" hidden="1" x14ac:dyDescent="0.25">
      <c r="A6390" s="125">
        <v>932225</v>
      </c>
      <c r="B6390" s="125">
        <v>2004</v>
      </c>
      <c r="C6390" s="125">
        <v>73</v>
      </c>
      <c r="D6390" s="125">
        <v>4</v>
      </c>
      <c r="E6390" s="125">
        <v>4</v>
      </c>
      <c r="F6390" s="125">
        <v>115191.60507600001</v>
      </c>
      <c r="G6390" s="125">
        <v>0</v>
      </c>
      <c r="H6390" s="125">
        <v>132664.31519200001</v>
      </c>
      <c r="I6390" s="125">
        <v>116466.002307</v>
      </c>
      <c r="J6390" s="125">
        <v>115191.60507600001</v>
      </c>
    </row>
    <row r="6391" spans="1:10" x14ac:dyDescent="0.25">
      <c r="A6391" s="125">
        <v>932226</v>
      </c>
      <c r="B6391" s="125">
        <v>2004</v>
      </c>
      <c r="C6391" s="125">
        <v>73</v>
      </c>
      <c r="D6391" s="125">
        <v>5</v>
      </c>
      <c r="E6391" s="125">
        <v>1</v>
      </c>
      <c r="F6391" s="129">
        <v>12619.573222999999</v>
      </c>
      <c r="G6391" s="129">
        <v>0</v>
      </c>
      <c r="H6391" s="129">
        <v>13838.9882</v>
      </c>
      <c r="I6391" s="129">
        <v>13014.184503</v>
      </c>
      <c r="J6391" s="129">
        <v>12619.573222999999</v>
      </c>
    </row>
    <row r="6392" spans="1:10" hidden="1" x14ac:dyDescent="0.25">
      <c r="A6392" s="125">
        <v>932227</v>
      </c>
      <c r="B6392" s="125">
        <v>2004</v>
      </c>
      <c r="C6392" s="125">
        <v>73</v>
      </c>
      <c r="D6392" s="125">
        <v>5</v>
      </c>
      <c r="E6392" s="125">
        <v>2</v>
      </c>
      <c r="F6392" s="125">
        <v>12274.563693</v>
      </c>
      <c r="G6392" s="125">
        <v>0</v>
      </c>
      <c r="H6392" s="125">
        <v>12619.573222999999</v>
      </c>
      <c r="I6392" s="125">
        <v>12399.992649</v>
      </c>
      <c r="J6392" s="125">
        <v>12274.563693</v>
      </c>
    </row>
    <row r="6393" spans="1:10" hidden="1" x14ac:dyDescent="0.25">
      <c r="A6393" s="125">
        <v>932228</v>
      </c>
      <c r="B6393" s="125">
        <v>2004</v>
      </c>
      <c r="C6393" s="125">
        <v>73</v>
      </c>
      <c r="D6393" s="125">
        <v>5</v>
      </c>
      <c r="E6393" s="125">
        <v>3</v>
      </c>
      <c r="F6393" s="125">
        <v>0</v>
      </c>
      <c r="G6393" s="125">
        <v>6316.5913769999997</v>
      </c>
      <c r="H6393" s="125">
        <v>12274.563693</v>
      </c>
      <c r="I6393" s="125">
        <v>11955.425037000001</v>
      </c>
      <c r="J6393" s="125">
        <v>6316.5913769999997</v>
      </c>
    </row>
    <row r="6394" spans="1:10" hidden="1" x14ac:dyDescent="0.25">
      <c r="A6394" s="125">
        <v>932229</v>
      </c>
      <c r="B6394" s="125">
        <v>2004</v>
      </c>
      <c r="C6394" s="125">
        <v>73</v>
      </c>
      <c r="D6394" s="125">
        <v>5</v>
      </c>
      <c r="E6394" s="125">
        <v>4</v>
      </c>
      <c r="F6394" s="125">
        <v>58260.372102000001</v>
      </c>
      <c r="G6394" s="125">
        <v>0</v>
      </c>
      <c r="H6394" s="125">
        <v>63693.971310000001</v>
      </c>
      <c r="I6394" s="125">
        <v>59897.810619999997</v>
      </c>
      <c r="J6394" s="125">
        <v>58260.372102000001</v>
      </c>
    </row>
    <row r="6395" spans="1:10" x14ac:dyDescent="0.25">
      <c r="A6395" s="125">
        <v>932230</v>
      </c>
      <c r="B6395" s="125">
        <v>2004</v>
      </c>
      <c r="C6395" s="125">
        <v>74</v>
      </c>
      <c r="D6395" s="125">
        <v>2</v>
      </c>
      <c r="E6395" s="125">
        <v>1</v>
      </c>
      <c r="F6395" s="129">
        <v>10107.860833999999</v>
      </c>
      <c r="G6395" s="129">
        <v>0</v>
      </c>
      <c r="H6395" s="129">
        <v>13633.01425</v>
      </c>
      <c r="I6395" s="129">
        <v>10119.786478</v>
      </c>
      <c r="J6395" s="129">
        <v>10107.860833999999</v>
      </c>
    </row>
    <row r="6396" spans="1:10" hidden="1" x14ac:dyDescent="0.25">
      <c r="A6396" s="125">
        <v>932231</v>
      </c>
      <c r="B6396" s="125">
        <v>2004</v>
      </c>
      <c r="C6396" s="125">
        <v>74</v>
      </c>
      <c r="D6396" s="125">
        <v>2</v>
      </c>
      <c r="E6396" s="125">
        <v>2</v>
      </c>
      <c r="F6396" s="125">
        <v>9251.2761320000009</v>
      </c>
      <c r="G6396" s="125">
        <v>0</v>
      </c>
      <c r="H6396" s="125">
        <v>10107.860833999999</v>
      </c>
      <c r="I6396" s="125">
        <v>9283.0593900000003</v>
      </c>
      <c r="J6396" s="125">
        <v>9251.2761320000009</v>
      </c>
    </row>
    <row r="6397" spans="1:10" hidden="1" x14ac:dyDescent="0.25">
      <c r="A6397" s="125">
        <v>932232</v>
      </c>
      <c r="B6397" s="125">
        <v>2004</v>
      </c>
      <c r="C6397" s="125">
        <v>74</v>
      </c>
      <c r="D6397" s="125">
        <v>2</v>
      </c>
      <c r="E6397" s="125">
        <v>3</v>
      </c>
      <c r="F6397" s="125">
        <v>7945.3000160000001</v>
      </c>
      <c r="G6397" s="125">
        <v>76.506698</v>
      </c>
      <c r="H6397" s="125">
        <v>9251.2761320000009</v>
      </c>
      <c r="I6397" s="125">
        <v>8142.0481239999999</v>
      </c>
      <c r="J6397" s="125">
        <v>8021.8067140000003</v>
      </c>
    </row>
    <row r="6398" spans="1:10" hidden="1" x14ac:dyDescent="0.25">
      <c r="A6398" s="125">
        <v>932233</v>
      </c>
      <c r="B6398" s="125">
        <v>2004</v>
      </c>
      <c r="C6398" s="125">
        <v>74</v>
      </c>
      <c r="D6398" s="125">
        <v>2</v>
      </c>
      <c r="E6398" s="125">
        <v>4</v>
      </c>
      <c r="F6398" s="125">
        <v>10108.661421000001</v>
      </c>
      <c r="G6398" s="125">
        <v>0</v>
      </c>
      <c r="H6398" s="125">
        <v>13633.01425</v>
      </c>
      <c r="I6398" s="125">
        <v>10119.786478</v>
      </c>
      <c r="J6398" s="125">
        <v>10108.661421000001</v>
      </c>
    </row>
    <row r="6399" spans="1:10" x14ac:dyDescent="0.25">
      <c r="A6399" s="125">
        <v>932234</v>
      </c>
      <c r="B6399" s="125">
        <v>2004</v>
      </c>
      <c r="C6399" s="125">
        <v>74</v>
      </c>
      <c r="D6399" s="125">
        <v>3</v>
      </c>
      <c r="E6399" s="125">
        <v>1</v>
      </c>
      <c r="F6399" s="129">
        <v>8928.8431909999999</v>
      </c>
      <c r="G6399" s="129">
        <v>0</v>
      </c>
      <c r="H6399" s="129">
        <v>11005.2611</v>
      </c>
      <c r="I6399" s="129">
        <v>8938.4730650000001</v>
      </c>
      <c r="J6399" s="129">
        <v>8928.8431909999999</v>
      </c>
    </row>
    <row r="6400" spans="1:10" hidden="1" x14ac:dyDescent="0.25">
      <c r="A6400" s="125">
        <v>932235</v>
      </c>
      <c r="B6400" s="125">
        <v>2004</v>
      </c>
      <c r="C6400" s="125">
        <v>74</v>
      </c>
      <c r="D6400" s="125">
        <v>3</v>
      </c>
      <c r="E6400" s="125">
        <v>2</v>
      </c>
      <c r="F6400" s="125">
        <v>8337.508941</v>
      </c>
      <c r="G6400" s="125">
        <v>0</v>
      </c>
      <c r="H6400" s="125">
        <v>8928.8431909999999</v>
      </c>
      <c r="I6400" s="125">
        <v>8413.6489390000006</v>
      </c>
      <c r="J6400" s="125">
        <v>8337.508941</v>
      </c>
    </row>
    <row r="6401" spans="1:10" hidden="1" x14ac:dyDescent="0.25">
      <c r="A6401" s="125">
        <v>932236</v>
      </c>
      <c r="B6401" s="125">
        <v>2004</v>
      </c>
      <c r="C6401" s="125">
        <v>74</v>
      </c>
      <c r="D6401" s="125">
        <v>3</v>
      </c>
      <c r="E6401" s="125">
        <v>3</v>
      </c>
      <c r="F6401" s="125">
        <v>6975.66068</v>
      </c>
      <c r="G6401" s="125">
        <v>457.18734699999999</v>
      </c>
      <c r="H6401" s="125">
        <v>8337.508941</v>
      </c>
      <c r="I6401" s="125">
        <v>7626.3194290000001</v>
      </c>
      <c r="J6401" s="125">
        <v>7432.8480259999997</v>
      </c>
    </row>
    <row r="6402" spans="1:10" hidden="1" x14ac:dyDescent="0.25">
      <c r="A6402" s="125">
        <v>932237</v>
      </c>
      <c r="B6402" s="125">
        <v>2004</v>
      </c>
      <c r="C6402" s="125">
        <v>74</v>
      </c>
      <c r="D6402" s="125">
        <v>3</v>
      </c>
      <c r="E6402" s="125">
        <v>4</v>
      </c>
      <c r="F6402" s="125">
        <v>6446.646103</v>
      </c>
      <c r="G6402" s="125">
        <v>0</v>
      </c>
      <c r="H6402" s="125">
        <v>7945.3000160000001</v>
      </c>
      <c r="I6402" s="125">
        <v>6453.172673</v>
      </c>
      <c r="J6402" s="125">
        <v>6446.646103</v>
      </c>
    </row>
    <row r="6403" spans="1:10" x14ac:dyDescent="0.25">
      <c r="A6403" s="125">
        <v>932238</v>
      </c>
      <c r="B6403" s="125">
        <v>2004</v>
      </c>
      <c r="C6403" s="125">
        <v>74</v>
      </c>
      <c r="D6403" s="125">
        <v>4</v>
      </c>
      <c r="E6403" s="125">
        <v>1</v>
      </c>
      <c r="F6403" s="129">
        <v>5190.724518</v>
      </c>
      <c r="G6403" s="129">
        <v>0</v>
      </c>
      <c r="H6403" s="129">
        <v>5985.2772000000004</v>
      </c>
      <c r="I6403" s="129">
        <v>5254.4748540000001</v>
      </c>
      <c r="J6403" s="129">
        <v>5190.724518</v>
      </c>
    </row>
    <row r="6404" spans="1:10" hidden="1" x14ac:dyDescent="0.25">
      <c r="A6404" s="125">
        <v>932239</v>
      </c>
      <c r="B6404" s="125">
        <v>2004</v>
      </c>
      <c r="C6404" s="125">
        <v>74</v>
      </c>
      <c r="D6404" s="125">
        <v>4</v>
      </c>
      <c r="E6404" s="125">
        <v>2</v>
      </c>
      <c r="F6404" s="125">
        <v>4949.084965</v>
      </c>
      <c r="G6404" s="125">
        <v>0</v>
      </c>
      <c r="H6404" s="125">
        <v>5190.724518</v>
      </c>
      <c r="I6404" s="125">
        <v>5001.2630730000001</v>
      </c>
      <c r="J6404" s="125">
        <v>4949.084965</v>
      </c>
    </row>
    <row r="6405" spans="1:10" hidden="1" x14ac:dyDescent="0.25">
      <c r="A6405" s="125">
        <v>932240</v>
      </c>
      <c r="B6405" s="125">
        <v>2004</v>
      </c>
      <c r="C6405" s="125">
        <v>74</v>
      </c>
      <c r="D6405" s="125">
        <v>4</v>
      </c>
      <c r="E6405" s="125">
        <v>3</v>
      </c>
      <c r="F6405" s="125">
        <v>3352.1036570000001</v>
      </c>
      <c r="G6405" s="125">
        <v>799.79409799999996</v>
      </c>
      <c r="H6405" s="125">
        <v>4949.084965</v>
      </c>
      <c r="I6405" s="125">
        <v>4680.3496510000004</v>
      </c>
      <c r="J6405" s="125">
        <v>4151.897755</v>
      </c>
    </row>
    <row r="6406" spans="1:10" hidden="1" x14ac:dyDescent="0.25">
      <c r="A6406" s="125">
        <v>932241</v>
      </c>
      <c r="B6406" s="125">
        <v>2004</v>
      </c>
      <c r="C6406" s="125">
        <v>74</v>
      </c>
      <c r="D6406" s="125">
        <v>4</v>
      </c>
      <c r="E6406" s="125">
        <v>4</v>
      </c>
      <c r="F6406" s="125">
        <v>6056.9230619999998</v>
      </c>
      <c r="G6406" s="125">
        <v>0</v>
      </c>
      <c r="H6406" s="125">
        <v>6975.66068</v>
      </c>
      <c r="I6406" s="125">
        <v>6123.932511</v>
      </c>
      <c r="J6406" s="125">
        <v>6056.9230619999998</v>
      </c>
    </row>
    <row r="6407" spans="1:10" x14ac:dyDescent="0.25">
      <c r="A6407" s="125">
        <v>932242</v>
      </c>
      <c r="B6407" s="125">
        <v>2004</v>
      </c>
      <c r="C6407" s="125">
        <v>74</v>
      </c>
      <c r="D6407" s="125">
        <v>5</v>
      </c>
      <c r="E6407" s="125">
        <v>1</v>
      </c>
      <c r="F6407" s="129">
        <v>667.88621599999999</v>
      </c>
      <c r="G6407" s="129">
        <v>0</v>
      </c>
      <c r="H6407" s="129">
        <v>732.42330000000004</v>
      </c>
      <c r="I6407" s="129">
        <v>688.77087100000006</v>
      </c>
      <c r="J6407" s="129">
        <v>667.88621599999999</v>
      </c>
    </row>
    <row r="6408" spans="1:10" hidden="1" x14ac:dyDescent="0.25">
      <c r="A6408" s="125">
        <v>932243</v>
      </c>
      <c r="B6408" s="125">
        <v>2004</v>
      </c>
      <c r="C6408" s="125">
        <v>74</v>
      </c>
      <c r="D6408" s="125">
        <v>5</v>
      </c>
      <c r="E6408" s="125">
        <v>2</v>
      </c>
      <c r="F6408" s="125">
        <v>649.62671499999999</v>
      </c>
      <c r="G6408" s="125">
        <v>0</v>
      </c>
      <c r="H6408" s="125">
        <v>667.88621599999999</v>
      </c>
      <c r="I6408" s="125">
        <v>656.264996</v>
      </c>
      <c r="J6408" s="125">
        <v>649.62671499999999</v>
      </c>
    </row>
    <row r="6409" spans="1:10" hidden="1" x14ac:dyDescent="0.25">
      <c r="A6409" s="125">
        <v>932244</v>
      </c>
      <c r="B6409" s="125">
        <v>2004</v>
      </c>
      <c r="C6409" s="125">
        <v>74</v>
      </c>
      <c r="D6409" s="125">
        <v>5</v>
      </c>
      <c r="E6409" s="125">
        <v>3</v>
      </c>
      <c r="F6409" s="125">
        <v>0</v>
      </c>
      <c r="G6409" s="125">
        <v>332.36505499999998</v>
      </c>
      <c r="H6409" s="125">
        <v>649.62671499999999</v>
      </c>
      <c r="I6409" s="125">
        <v>632.73642099999995</v>
      </c>
      <c r="J6409" s="125">
        <v>332.36505499999998</v>
      </c>
    </row>
    <row r="6410" spans="1:10" hidden="1" x14ac:dyDescent="0.25">
      <c r="A6410" s="125">
        <v>932245</v>
      </c>
      <c r="B6410" s="125">
        <v>2004</v>
      </c>
      <c r="C6410" s="125">
        <v>74</v>
      </c>
      <c r="D6410" s="125">
        <v>5</v>
      </c>
      <c r="E6410" s="125">
        <v>4</v>
      </c>
      <c r="F6410" s="125">
        <v>3066.1427189999999</v>
      </c>
      <c r="G6410" s="125">
        <v>0</v>
      </c>
      <c r="H6410" s="125">
        <v>3352.1036570000001</v>
      </c>
      <c r="I6410" s="125">
        <v>3152.3182790000001</v>
      </c>
      <c r="J6410" s="125">
        <v>3066.1427189999999</v>
      </c>
    </row>
    <row r="6411" spans="1:10" x14ac:dyDescent="0.25">
      <c r="A6411" s="125">
        <v>932246</v>
      </c>
      <c r="B6411" s="125">
        <v>2004</v>
      </c>
      <c r="C6411" s="125">
        <v>75</v>
      </c>
      <c r="D6411" s="125">
        <v>2</v>
      </c>
      <c r="E6411" s="125">
        <v>1</v>
      </c>
      <c r="F6411" s="129">
        <v>3143.0449520000002</v>
      </c>
      <c r="G6411" s="129">
        <v>0</v>
      </c>
      <c r="H6411" s="129">
        <v>4237.2120000000004</v>
      </c>
      <c r="I6411" s="129">
        <v>3145.2824679999999</v>
      </c>
      <c r="J6411" s="129">
        <v>3143.0449520000002</v>
      </c>
    </row>
    <row r="6412" spans="1:10" hidden="1" x14ac:dyDescent="0.25">
      <c r="A6412" s="125">
        <v>932247</v>
      </c>
      <c r="B6412" s="125">
        <v>2004</v>
      </c>
      <c r="C6412" s="125">
        <v>75</v>
      </c>
      <c r="D6412" s="125">
        <v>2</v>
      </c>
      <c r="E6412" s="125">
        <v>2</v>
      </c>
      <c r="F6412" s="125">
        <v>2881.754316</v>
      </c>
      <c r="G6412" s="125">
        <v>0</v>
      </c>
      <c r="H6412" s="125">
        <v>3143.0449520000002</v>
      </c>
      <c r="I6412" s="125">
        <v>2886.5724829999999</v>
      </c>
      <c r="J6412" s="125">
        <v>2881.754316</v>
      </c>
    </row>
    <row r="6413" spans="1:10" hidden="1" x14ac:dyDescent="0.25">
      <c r="A6413" s="125">
        <v>932248</v>
      </c>
      <c r="B6413" s="125">
        <v>2004</v>
      </c>
      <c r="C6413" s="125">
        <v>75</v>
      </c>
      <c r="D6413" s="125">
        <v>2</v>
      </c>
      <c r="E6413" s="125">
        <v>3</v>
      </c>
      <c r="F6413" s="125">
        <v>2502.4187480000001</v>
      </c>
      <c r="G6413" s="125">
        <v>8.2125509999999995</v>
      </c>
      <c r="H6413" s="125">
        <v>2881.754316</v>
      </c>
      <c r="I6413" s="125">
        <v>2536.2319739999998</v>
      </c>
      <c r="J6413" s="125">
        <v>2510.6312990000001</v>
      </c>
    </row>
    <row r="6414" spans="1:10" hidden="1" x14ac:dyDescent="0.25">
      <c r="A6414" s="125">
        <v>932249</v>
      </c>
      <c r="B6414" s="125">
        <v>2004</v>
      </c>
      <c r="C6414" s="125">
        <v>75</v>
      </c>
      <c r="D6414" s="125">
        <v>2</v>
      </c>
      <c r="E6414" s="125">
        <v>4</v>
      </c>
      <c r="F6414" s="125">
        <v>3141.4809019999998</v>
      </c>
      <c r="G6414" s="125">
        <v>0</v>
      </c>
      <c r="H6414" s="125">
        <v>4237.2120000000004</v>
      </c>
      <c r="I6414" s="125">
        <v>3145.2824679999999</v>
      </c>
      <c r="J6414" s="125">
        <v>3141.4809019999998</v>
      </c>
    </row>
    <row r="6415" spans="1:10" x14ac:dyDescent="0.25">
      <c r="A6415" s="125">
        <v>932250</v>
      </c>
      <c r="B6415" s="125">
        <v>2004</v>
      </c>
      <c r="C6415" s="125">
        <v>75</v>
      </c>
      <c r="D6415" s="125">
        <v>3</v>
      </c>
      <c r="E6415" s="125">
        <v>1</v>
      </c>
      <c r="F6415" s="129">
        <v>1267.1764290000001</v>
      </c>
      <c r="G6415" s="129">
        <v>0</v>
      </c>
      <c r="H6415" s="129">
        <v>1561.2145499999999</v>
      </c>
      <c r="I6415" s="129">
        <v>1268.018458</v>
      </c>
      <c r="J6415" s="129">
        <v>1267.1764290000001</v>
      </c>
    </row>
    <row r="6416" spans="1:10" hidden="1" x14ac:dyDescent="0.25">
      <c r="A6416" s="125">
        <v>932251</v>
      </c>
      <c r="B6416" s="125">
        <v>2004</v>
      </c>
      <c r="C6416" s="125">
        <v>75</v>
      </c>
      <c r="D6416" s="125">
        <v>3</v>
      </c>
      <c r="E6416" s="125">
        <v>2</v>
      </c>
      <c r="F6416" s="125">
        <v>1192.3542339999999</v>
      </c>
      <c r="G6416" s="125">
        <v>0</v>
      </c>
      <c r="H6416" s="125">
        <v>1267.1764290000001</v>
      </c>
      <c r="I6416" s="125">
        <v>1194.0603490000001</v>
      </c>
      <c r="J6416" s="125">
        <v>1192.3542339999999</v>
      </c>
    </row>
    <row r="6417" spans="1:10" hidden="1" x14ac:dyDescent="0.25">
      <c r="A6417" s="125">
        <v>932252</v>
      </c>
      <c r="B6417" s="125">
        <v>2004</v>
      </c>
      <c r="C6417" s="125">
        <v>75</v>
      </c>
      <c r="D6417" s="125">
        <v>3</v>
      </c>
      <c r="E6417" s="125">
        <v>3</v>
      </c>
      <c r="F6417" s="125">
        <v>911.75778100000002</v>
      </c>
      <c r="G6417" s="125">
        <v>99.003265999999996</v>
      </c>
      <c r="H6417" s="125">
        <v>1192.3542339999999</v>
      </c>
      <c r="I6417" s="125">
        <v>1090.6464169999999</v>
      </c>
      <c r="J6417" s="125">
        <v>1010.761047</v>
      </c>
    </row>
    <row r="6418" spans="1:10" hidden="1" x14ac:dyDescent="0.25">
      <c r="A6418" s="125">
        <v>932253</v>
      </c>
      <c r="B6418" s="125">
        <v>2004</v>
      </c>
      <c r="C6418" s="125">
        <v>75</v>
      </c>
      <c r="D6418" s="125">
        <v>3</v>
      </c>
      <c r="E6418" s="125">
        <v>4</v>
      </c>
      <c r="F6418" s="125">
        <v>2030.2730309999999</v>
      </c>
      <c r="G6418" s="125">
        <v>0</v>
      </c>
      <c r="H6418" s="125">
        <v>2502.4187480000001</v>
      </c>
      <c r="I6418" s="125">
        <v>2032.4645069999999</v>
      </c>
      <c r="J6418" s="125">
        <v>2030.2730309999999</v>
      </c>
    </row>
    <row r="6419" spans="1:10" x14ac:dyDescent="0.25">
      <c r="A6419" s="125">
        <v>932254</v>
      </c>
      <c r="B6419" s="125">
        <v>2004</v>
      </c>
      <c r="C6419" s="125">
        <v>75</v>
      </c>
      <c r="D6419" s="125">
        <v>4</v>
      </c>
      <c r="E6419" s="125">
        <v>1</v>
      </c>
      <c r="F6419" s="129">
        <v>295.98143199999998</v>
      </c>
      <c r="G6419" s="129">
        <v>0</v>
      </c>
      <c r="H6419" s="129">
        <v>338.20260000000002</v>
      </c>
      <c r="I6419" s="129">
        <v>296.90806300000003</v>
      </c>
      <c r="J6419" s="129">
        <v>295.98143199999998</v>
      </c>
    </row>
    <row r="6420" spans="1:10" hidden="1" x14ac:dyDescent="0.25">
      <c r="A6420" s="125">
        <v>932255</v>
      </c>
      <c r="B6420" s="125">
        <v>2004</v>
      </c>
      <c r="C6420" s="125">
        <v>75</v>
      </c>
      <c r="D6420" s="125">
        <v>4</v>
      </c>
      <c r="E6420" s="125">
        <v>2</v>
      </c>
      <c r="F6420" s="125">
        <v>284.18616700000001</v>
      </c>
      <c r="G6420" s="125">
        <v>0</v>
      </c>
      <c r="H6420" s="125">
        <v>295.98143199999998</v>
      </c>
      <c r="I6420" s="125">
        <v>285.17810900000001</v>
      </c>
      <c r="J6420" s="125">
        <v>284.18616700000001</v>
      </c>
    </row>
    <row r="6421" spans="1:10" hidden="1" x14ac:dyDescent="0.25">
      <c r="A6421" s="125">
        <v>932256</v>
      </c>
      <c r="B6421" s="125">
        <v>2004</v>
      </c>
      <c r="C6421" s="125">
        <v>75</v>
      </c>
      <c r="D6421" s="125">
        <v>4</v>
      </c>
      <c r="E6421" s="125">
        <v>3</v>
      </c>
      <c r="F6421" s="125">
        <v>148.183683</v>
      </c>
      <c r="G6421" s="125">
        <v>90.996987000000004</v>
      </c>
      <c r="H6421" s="125">
        <v>284.18616700000001</v>
      </c>
      <c r="I6421" s="125">
        <v>268.75485800000001</v>
      </c>
      <c r="J6421" s="125">
        <v>239.18066999999999</v>
      </c>
    </row>
    <row r="6422" spans="1:10" hidden="1" x14ac:dyDescent="0.25">
      <c r="A6422" s="125">
        <v>932257</v>
      </c>
      <c r="B6422" s="125">
        <v>2004</v>
      </c>
      <c r="C6422" s="125">
        <v>75</v>
      </c>
      <c r="D6422" s="125">
        <v>4</v>
      </c>
      <c r="E6422" s="125">
        <v>4</v>
      </c>
      <c r="F6422" s="125">
        <v>790.52737000000002</v>
      </c>
      <c r="G6422" s="125">
        <v>0</v>
      </c>
      <c r="H6422" s="125">
        <v>911.75778100000002</v>
      </c>
      <c r="I6422" s="125">
        <v>800.43215599999996</v>
      </c>
      <c r="J6422" s="125">
        <v>790.52737000000002</v>
      </c>
    </row>
    <row r="6423" spans="1:10" x14ac:dyDescent="0.25">
      <c r="A6423" s="125">
        <v>932258</v>
      </c>
      <c r="B6423" s="125">
        <v>2004</v>
      </c>
      <c r="C6423" s="125">
        <v>75</v>
      </c>
      <c r="D6423" s="125">
        <v>5</v>
      </c>
      <c r="E6423" s="125">
        <v>1</v>
      </c>
      <c r="F6423" s="129">
        <v>551.32892500000003</v>
      </c>
      <c r="G6423" s="129">
        <v>0</v>
      </c>
      <c r="H6423" s="129">
        <v>608.94475</v>
      </c>
      <c r="I6423" s="129">
        <v>572.65164300000004</v>
      </c>
      <c r="J6423" s="129">
        <v>551.32892500000003</v>
      </c>
    </row>
    <row r="6424" spans="1:10" hidden="1" x14ac:dyDescent="0.25">
      <c r="A6424" s="125">
        <v>932259</v>
      </c>
      <c r="B6424" s="125">
        <v>2004</v>
      </c>
      <c r="C6424" s="125">
        <v>75</v>
      </c>
      <c r="D6424" s="125">
        <v>5</v>
      </c>
      <c r="E6424" s="125">
        <v>2</v>
      </c>
      <c r="F6424" s="125">
        <v>535.36172799999997</v>
      </c>
      <c r="G6424" s="125">
        <v>0</v>
      </c>
      <c r="H6424" s="125">
        <v>551.32892500000003</v>
      </c>
      <c r="I6424" s="125">
        <v>541.73580200000004</v>
      </c>
      <c r="J6424" s="125">
        <v>535.36172799999997</v>
      </c>
    </row>
    <row r="6425" spans="1:10" hidden="1" x14ac:dyDescent="0.25">
      <c r="A6425" s="125">
        <v>932260</v>
      </c>
      <c r="B6425" s="125">
        <v>2004</v>
      </c>
      <c r="C6425" s="125">
        <v>75</v>
      </c>
      <c r="D6425" s="125">
        <v>5</v>
      </c>
      <c r="E6425" s="125">
        <v>3</v>
      </c>
      <c r="F6425" s="125">
        <v>0</v>
      </c>
      <c r="G6425" s="125">
        <v>414.99807299999998</v>
      </c>
      <c r="H6425" s="125">
        <v>535.36172799999997</v>
      </c>
      <c r="I6425" s="125">
        <v>521.44232299999999</v>
      </c>
      <c r="J6425" s="125">
        <v>414.99807299999998</v>
      </c>
    </row>
    <row r="6426" spans="1:10" hidden="1" x14ac:dyDescent="0.25">
      <c r="A6426" s="125">
        <v>932261</v>
      </c>
      <c r="B6426" s="125">
        <v>2004</v>
      </c>
      <c r="C6426" s="125">
        <v>75</v>
      </c>
      <c r="D6426" s="125">
        <v>5</v>
      </c>
      <c r="E6426" s="125">
        <v>4</v>
      </c>
      <c r="F6426" s="125">
        <v>121.18529700000001</v>
      </c>
      <c r="G6426" s="125">
        <v>0</v>
      </c>
      <c r="H6426" s="125">
        <v>148.183683</v>
      </c>
      <c r="I6426" s="125">
        <v>139.35193599999999</v>
      </c>
      <c r="J6426" s="125">
        <v>121.18529700000001</v>
      </c>
    </row>
    <row r="6427" spans="1:10" x14ac:dyDescent="0.25">
      <c r="A6427" s="125">
        <v>932262</v>
      </c>
      <c r="B6427" s="125">
        <v>2004</v>
      </c>
      <c r="C6427" s="125">
        <v>76</v>
      </c>
      <c r="D6427" s="125">
        <v>2</v>
      </c>
      <c r="E6427" s="125">
        <v>1</v>
      </c>
      <c r="F6427" s="129">
        <v>2677.468828</v>
      </c>
      <c r="G6427" s="129">
        <v>0</v>
      </c>
      <c r="H6427" s="129">
        <v>3609.558</v>
      </c>
      <c r="I6427" s="129">
        <v>2679.3749029999999</v>
      </c>
      <c r="J6427" s="129">
        <v>2677.468828</v>
      </c>
    </row>
    <row r="6428" spans="1:10" hidden="1" x14ac:dyDescent="0.25">
      <c r="A6428" s="125">
        <v>932263</v>
      </c>
      <c r="B6428" s="125">
        <v>2004</v>
      </c>
      <c r="C6428" s="125">
        <v>76</v>
      </c>
      <c r="D6428" s="125">
        <v>2</v>
      </c>
      <c r="E6428" s="125">
        <v>2</v>
      </c>
      <c r="F6428" s="125">
        <v>2454.8829150000001</v>
      </c>
      <c r="G6428" s="125">
        <v>0</v>
      </c>
      <c r="H6428" s="125">
        <v>2677.468828</v>
      </c>
      <c r="I6428" s="125">
        <v>2458.9873720000001</v>
      </c>
      <c r="J6428" s="125">
        <v>2454.8829150000001</v>
      </c>
    </row>
    <row r="6429" spans="1:10" hidden="1" x14ac:dyDescent="0.25">
      <c r="A6429" s="125">
        <v>932264</v>
      </c>
      <c r="B6429" s="125">
        <v>2004</v>
      </c>
      <c r="C6429" s="125">
        <v>76</v>
      </c>
      <c r="D6429" s="125">
        <v>2</v>
      </c>
      <c r="E6429" s="125">
        <v>3</v>
      </c>
      <c r="F6429" s="125">
        <v>2131.7379470000001</v>
      </c>
      <c r="G6429" s="125">
        <v>6.9960339999999999</v>
      </c>
      <c r="H6429" s="125">
        <v>2454.8829150000001</v>
      </c>
      <c r="I6429" s="125">
        <v>2160.542453</v>
      </c>
      <c r="J6429" s="125">
        <v>2138.7339809999999</v>
      </c>
    </row>
    <row r="6430" spans="1:10" hidden="1" x14ac:dyDescent="0.25">
      <c r="A6430" s="125">
        <v>932265</v>
      </c>
      <c r="B6430" s="125">
        <v>2004</v>
      </c>
      <c r="C6430" s="125">
        <v>76</v>
      </c>
      <c r="D6430" s="125">
        <v>2</v>
      </c>
      <c r="E6430" s="125">
        <v>4</v>
      </c>
      <c r="F6430" s="125">
        <v>2676.1364600000002</v>
      </c>
      <c r="G6430" s="125">
        <v>0</v>
      </c>
      <c r="H6430" s="125">
        <v>3609.558</v>
      </c>
      <c r="I6430" s="125">
        <v>2679.3749029999999</v>
      </c>
      <c r="J6430" s="125">
        <v>2676.1364600000002</v>
      </c>
    </row>
    <row r="6431" spans="1:10" x14ac:dyDescent="0.25">
      <c r="A6431" s="125">
        <v>932266</v>
      </c>
      <c r="B6431" s="125">
        <v>2004</v>
      </c>
      <c r="C6431" s="125">
        <v>76</v>
      </c>
      <c r="D6431" s="125">
        <v>3</v>
      </c>
      <c r="E6431" s="125">
        <v>1</v>
      </c>
      <c r="F6431" s="129">
        <v>750.10841300000004</v>
      </c>
      <c r="G6431" s="129">
        <v>0</v>
      </c>
      <c r="H6431" s="129">
        <v>924.16504999999995</v>
      </c>
      <c r="I6431" s="129">
        <v>750.606854</v>
      </c>
      <c r="J6431" s="129">
        <v>750.10841300000004</v>
      </c>
    </row>
    <row r="6432" spans="1:10" hidden="1" x14ac:dyDescent="0.25">
      <c r="A6432" s="125">
        <v>932267</v>
      </c>
      <c r="B6432" s="125">
        <v>2004</v>
      </c>
      <c r="C6432" s="125">
        <v>76</v>
      </c>
      <c r="D6432" s="125">
        <v>3</v>
      </c>
      <c r="E6432" s="125">
        <v>2</v>
      </c>
      <c r="F6432" s="125">
        <v>705.81721800000003</v>
      </c>
      <c r="G6432" s="125">
        <v>0</v>
      </c>
      <c r="H6432" s="125">
        <v>750.10841300000004</v>
      </c>
      <c r="I6432" s="125">
        <v>706.82715700000006</v>
      </c>
      <c r="J6432" s="125">
        <v>705.81721800000003</v>
      </c>
    </row>
    <row r="6433" spans="1:10" hidden="1" x14ac:dyDescent="0.25">
      <c r="A6433" s="125">
        <v>932268</v>
      </c>
      <c r="B6433" s="125">
        <v>2004</v>
      </c>
      <c r="C6433" s="125">
        <v>76</v>
      </c>
      <c r="D6433" s="125">
        <v>3</v>
      </c>
      <c r="E6433" s="125">
        <v>3</v>
      </c>
      <c r="F6433" s="125">
        <v>534.10976500000004</v>
      </c>
      <c r="G6433" s="125">
        <v>57.996336999999997</v>
      </c>
      <c r="H6433" s="125">
        <v>705.81721800000003</v>
      </c>
      <c r="I6433" s="125">
        <v>645.61100899999997</v>
      </c>
      <c r="J6433" s="125">
        <v>592.10610199999996</v>
      </c>
    </row>
    <row r="6434" spans="1:10" hidden="1" x14ac:dyDescent="0.25">
      <c r="A6434" s="125">
        <v>932269</v>
      </c>
      <c r="B6434" s="125">
        <v>2004</v>
      </c>
      <c r="C6434" s="125">
        <v>76</v>
      </c>
      <c r="D6434" s="125">
        <v>3</v>
      </c>
      <c r="E6434" s="125">
        <v>4</v>
      </c>
      <c r="F6434" s="125">
        <v>1729.530706</v>
      </c>
      <c r="G6434" s="125">
        <v>0</v>
      </c>
      <c r="H6434" s="125">
        <v>2131.7379470000001</v>
      </c>
      <c r="I6434" s="125">
        <v>1731.397561</v>
      </c>
      <c r="J6434" s="125">
        <v>1729.530706</v>
      </c>
    </row>
    <row r="6435" spans="1:10" x14ac:dyDescent="0.25">
      <c r="A6435" s="125">
        <v>932270</v>
      </c>
      <c r="B6435" s="125">
        <v>2004</v>
      </c>
      <c r="C6435" s="125">
        <v>76</v>
      </c>
      <c r="D6435" s="125">
        <v>4</v>
      </c>
      <c r="E6435" s="125">
        <v>1</v>
      </c>
      <c r="F6435" s="129">
        <v>172.428687</v>
      </c>
      <c r="G6435" s="129">
        <v>0</v>
      </c>
      <c r="H6435" s="129">
        <v>197.02529999999999</v>
      </c>
      <c r="I6435" s="129">
        <v>172.96851100000001</v>
      </c>
      <c r="J6435" s="129">
        <v>172.428687</v>
      </c>
    </row>
    <row r="6436" spans="1:10" hidden="1" x14ac:dyDescent="0.25">
      <c r="A6436" s="125">
        <v>932271</v>
      </c>
      <c r="B6436" s="125">
        <v>2004</v>
      </c>
      <c r="C6436" s="125">
        <v>76</v>
      </c>
      <c r="D6436" s="125">
        <v>4</v>
      </c>
      <c r="E6436" s="125">
        <v>2</v>
      </c>
      <c r="F6436" s="125">
        <v>165.55716899999999</v>
      </c>
      <c r="G6436" s="125">
        <v>0</v>
      </c>
      <c r="H6436" s="125">
        <v>172.428687</v>
      </c>
      <c r="I6436" s="125">
        <v>166.13504</v>
      </c>
      <c r="J6436" s="125">
        <v>165.55716899999999</v>
      </c>
    </row>
    <row r="6437" spans="1:10" hidden="1" x14ac:dyDescent="0.25">
      <c r="A6437" s="125">
        <v>932272</v>
      </c>
      <c r="B6437" s="125">
        <v>2004</v>
      </c>
      <c r="C6437" s="125">
        <v>76</v>
      </c>
      <c r="D6437" s="125">
        <v>4</v>
      </c>
      <c r="E6437" s="125">
        <v>3</v>
      </c>
      <c r="F6437" s="125">
        <v>84.689004999999995</v>
      </c>
      <c r="G6437" s="125">
        <v>52.006025000000001</v>
      </c>
      <c r="H6437" s="125">
        <v>165.55716899999999</v>
      </c>
      <c r="I6437" s="125">
        <v>156.56741400000001</v>
      </c>
      <c r="J6437" s="125">
        <v>136.69503</v>
      </c>
    </row>
    <row r="6438" spans="1:10" hidden="1" x14ac:dyDescent="0.25">
      <c r="A6438" s="125">
        <v>932273</v>
      </c>
      <c r="B6438" s="125">
        <v>2004</v>
      </c>
      <c r="C6438" s="125">
        <v>76</v>
      </c>
      <c r="D6438" s="125">
        <v>4</v>
      </c>
      <c r="E6438" s="125">
        <v>4</v>
      </c>
      <c r="F6438" s="125">
        <v>463.09271699999999</v>
      </c>
      <c r="G6438" s="125">
        <v>0</v>
      </c>
      <c r="H6438" s="125">
        <v>534.10976500000004</v>
      </c>
      <c r="I6438" s="125">
        <v>468.89496300000002</v>
      </c>
      <c r="J6438" s="125">
        <v>463.09271699999999</v>
      </c>
    </row>
    <row r="6439" spans="1:10" x14ac:dyDescent="0.25">
      <c r="A6439" s="125">
        <v>932274</v>
      </c>
      <c r="B6439" s="125">
        <v>2004</v>
      </c>
      <c r="C6439" s="125">
        <v>76</v>
      </c>
      <c r="D6439" s="125">
        <v>5</v>
      </c>
      <c r="E6439" s="125">
        <v>1</v>
      </c>
      <c r="F6439" s="129">
        <v>330.16603099999998</v>
      </c>
      <c r="G6439" s="129">
        <v>0</v>
      </c>
      <c r="H6439" s="129">
        <v>364.66955000000002</v>
      </c>
      <c r="I6439" s="129">
        <v>342.93524500000001</v>
      </c>
      <c r="J6439" s="129">
        <v>330.16603099999998</v>
      </c>
    </row>
    <row r="6440" spans="1:10" hidden="1" x14ac:dyDescent="0.25">
      <c r="A6440" s="125">
        <v>932275</v>
      </c>
      <c r="B6440" s="125">
        <v>2004</v>
      </c>
      <c r="C6440" s="125">
        <v>76</v>
      </c>
      <c r="D6440" s="125">
        <v>5</v>
      </c>
      <c r="E6440" s="125">
        <v>2</v>
      </c>
      <c r="F6440" s="125">
        <v>320.603996</v>
      </c>
      <c r="G6440" s="125">
        <v>0</v>
      </c>
      <c r="H6440" s="125">
        <v>330.16603099999998</v>
      </c>
      <c r="I6440" s="125">
        <v>324.42114199999997</v>
      </c>
      <c r="J6440" s="125">
        <v>320.603996</v>
      </c>
    </row>
    <row r="6441" spans="1:10" hidden="1" x14ac:dyDescent="0.25">
      <c r="A6441" s="125">
        <v>932276</v>
      </c>
      <c r="B6441" s="125">
        <v>2004</v>
      </c>
      <c r="C6441" s="125">
        <v>76</v>
      </c>
      <c r="D6441" s="125">
        <v>5</v>
      </c>
      <c r="E6441" s="125">
        <v>3</v>
      </c>
      <c r="F6441" s="125">
        <v>0</v>
      </c>
      <c r="G6441" s="125">
        <v>239.99830499999999</v>
      </c>
      <c r="H6441" s="125">
        <v>320.603996</v>
      </c>
      <c r="I6441" s="125">
        <v>312.26829199999997</v>
      </c>
      <c r="J6441" s="125">
        <v>239.99830499999999</v>
      </c>
    </row>
    <row r="6442" spans="1:10" hidden="1" x14ac:dyDescent="0.25">
      <c r="A6442" s="125">
        <v>932277</v>
      </c>
      <c r="B6442" s="125">
        <v>2004</v>
      </c>
      <c r="C6442" s="125">
        <v>76</v>
      </c>
      <c r="D6442" s="125">
        <v>5</v>
      </c>
      <c r="E6442" s="125">
        <v>4</v>
      </c>
      <c r="F6442" s="125">
        <v>69.259057999999996</v>
      </c>
      <c r="G6442" s="125">
        <v>0</v>
      </c>
      <c r="H6442" s="125">
        <v>84.689004999999995</v>
      </c>
      <c r="I6442" s="125">
        <v>79.641540000000006</v>
      </c>
      <c r="J6442" s="125">
        <v>69.259057999999996</v>
      </c>
    </row>
    <row r="6443" spans="1:10" x14ac:dyDescent="0.25">
      <c r="A6443" s="125">
        <v>937683</v>
      </c>
      <c r="B6443" s="125">
        <v>2006</v>
      </c>
      <c r="C6443" s="125">
        <v>1</v>
      </c>
      <c r="D6443" s="125">
        <v>2</v>
      </c>
      <c r="E6443" s="125">
        <v>1</v>
      </c>
      <c r="F6443" s="129">
        <v>101565.296667</v>
      </c>
      <c r="G6443" s="129">
        <v>0</v>
      </c>
      <c r="H6443" s="129">
        <v>136962.47824999999</v>
      </c>
      <c r="I6443" s="129">
        <v>101667.247605</v>
      </c>
      <c r="J6443" s="129">
        <v>101565.296667</v>
      </c>
    </row>
    <row r="6444" spans="1:10" hidden="1" x14ac:dyDescent="0.25">
      <c r="A6444" s="125">
        <v>937684</v>
      </c>
      <c r="B6444" s="125">
        <v>2006</v>
      </c>
      <c r="C6444" s="125">
        <v>1</v>
      </c>
      <c r="D6444" s="125">
        <v>2</v>
      </c>
      <c r="E6444" s="125">
        <v>2</v>
      </c>
      <c r="F6444" s="125">
        <v>93195.490046999999</v>
      </c>
      <c r="G6444" s="125">
        <v>0</v>
      </c>
      <c r="H6444" s="125">
        <v>101565.296667</v>
      </c>
      <c r="I6444" s="125">
        <v>93277.568459000002</v>
      </c>
      <c r="J6444" s="125">
        <v>93195.490046999999</v>
      </c>
    </row>
    <row r="6445" spans="1:10" hidden="1" x14ac:dyDescent="0.25">
      <c r="A6445" s="125">
        <v>937685</v>
      </c>
      <c r="B6445" s="125">
        <v>2006</v>
      </c>
      <c r="C6445" s="125">
        <v>1</v>
      </c>
      <c r="D6445" s="125">
        <v>2</v>
      </c>
      <c r="E6445" s="125">
        <v>3</v>
      </c>
      <c r="F6445" s="125">
        <v>81389.032114999995</v>
      </c>
      <c r="G6445" s="125">
        <v>319.78133200000002</v>
      </c>
      <c r="H6445" s="125">
        <v>93195.490046999999</v>
      </c>
      <c r="I6445" s="125">
        <v>82021.350791000004</v>
      </c>
      <c r="J6445" s="125">
        <v>81708.813446999993</v>
      </c>
    </row>
    <row r="6446" spans="1:10" hidden="1" x14ac:dyDescent="0.25">
      <c r="A6446" s="125">
        <v>937686</v>
      </c>
      <c r="B6446" s="125">
        <v>2006</v>
      </c>
      <c r="C6446" s="125">
        <v>1</v>
      </c>
      <c r="D6446" s="125">
        <v>2</v>
      </c>
      <c r="E6446" s="125">
        <v>4</v>
      </c>
      <c r="F6446" s="125">
        <v>101560.82951900001</v>
      </c>
      <c r="G6446" s="125">
        <v>0</v>
      </c>
      <c r="H6446" s="125">
        <v>136962.47824999999</v>
      </c>
      <c r="I6446" s="125">
        <v>101667.247605</v>
      </c>
      <c r="J6446" s="125">
        <v>101560.82951900001</v>
      </c>
    </row>
    <row r="6447" spans="1:10" x14ac:dyDescent="0.25">
      <c r="A6447" s="125">
        <v>937687</v>
      </c>
      <c r="B6447" s="125">
        <v>2006</v>
      </c>
      <c r="C6447" s="125">
        <v>1</v>
      </c>
      <c r="D6447" s="125">
        <v>3</v>
      </c>
      <c r="E6447" s="125">
        <v>1</v>
      </c>
      <c r="F6447" s="129">
        <v>33334.485664</v>
      </c>
      <c r="G6447" s="129">
        <v>0</v>
      </c>
      <c r="H6447" s="129">
        <v>41218.626349999999</v>
      </c>
      <c r="I6447" s="129">
        <v>33477.768321000003</v>
      </c>
      <c r="J6447" s="129">
        <v>33334.485664</v>
      </c>
    </row>
    <row r="6448" spans="1:10" hidden="1" x14ac:dyDescent="0.25">
      <c r="A6448" s="125">
        <v>937688</v>
      </c>
      <c r="B6448" s="125">
        <v>2006</v>
      </c>
      <c r="C6448" s="125">
        <v>1</v>
      </c>
      <c r="D6448" s="125">
        <v>3</v>
      </c>
      <c r="E6448" s="125">
        <v>2</v>
      </c>
      <c r="F6448" s="125">
        <v>31155.277789</v>
      </c>
      <c r="G6448" s="125">
        <v>0</v>
      </c>
      <c r="H6448" s="125">
        <v>33334.485664</v>
      </c>
      <c r="I6448" s="125">
        <v>31411.085841</v>
      </c>
      <c r="J6448" s="125">
        <v>31155.277789</v>
      </c>
    </row>
    <row r="6449" spans="1:10" hidden="1" x14ac:dyDescent="0.25">
      <c r="A6449" s="125">
        <v>937689</v>
      </c>
      <c r="B6449" s="125">
        <v>2006</v>
      </c>
      <c r="C6449" s="125">
        <v>1</v>
      </c>
      <c r="D6449" s="125">
        <v>3</v>
      </c>
      <c r="E6449" s="125">
        <v>3</v>
      </c>
      <c r="F6449" s="125">
        <v>25284.869105000002</v>
      </c>
      <c r="G6449" s="125">
        <v>2179.9592280000002</v>
      </c>
      <c r="H6449" s="125">
        <v>31155.277789</v>
      </c>
      <c r="I6449" s="125">
        <v>28497.732594000001</v>
      </c>
      <c r="J6449" s="125">
        <v>27464.828332000001</v>
      </c>
    </row>
    <row r="6450" spans="1:10" hidden="1" x14ac:dyDescent="0.25">
      <c r="A6450" s="125">
        <v>937690</v>
      </c>
      <c r="B6450" s="125">
        <v>2006</v>
      </c>
      <c r="C6450" s="125">
        <v>1</v>
      </c>
      <c r="D6450" s="125">
        <v>3</v>
      </c>
      <c r="E6450" s="125">
        <v>4</v>
      </c>
      <c r="F6450" s="125">
        <v>65828.589756999994</v>
      </c>
      <c r="G6450" s="125">
        <v>0</v>
      </c>
      <c r="H6450" s="125">
        <v>81389.032114999995</v>
      </c>
      <c r="I6450" s="125">
        <v>66104.171883999996</v>
      </c>
      <c r="J6450" s="125">
        <v>65828.589756999994</v>
      </c>
    </row>
    <row r="6451" spans="1:10" x14ac:dyDescent="0.25">
      <c r="A6451" s="125">
        <v>937691</v>
      </c>
      <c r="B6451" s="125">
        <v>2006</v>
      </c>
      <c r="C6451" s="125">
        <v>1</v>
      </c>
      <c r="D6451" s="125">
        <v>4</v>
      </c>
      <c r="E6451" s="125">
        <v>1</v>
      </c>
      <c r="F6451" s="129">
        <v>1292.269335</v>
      </c>
      <c r="G6451" s="129">
        <v>0</v>
      </c>
      <c r="H6451" s="129">
        <v>1495.8320000000001</v>
      </c>
      <c r="I6451" s="129">
        <v>1313.1909129999999</v>
      </c>
      <c r="J6451" s="129">
        <v>1292.269335</v>
      </c>
    </row>
    <row r="6452" spans="1:10" hidden="1" x14ac:dyDescent="0.25">
      <c r="A6452" s="125">
        <v>937692</v>
      </c>
      <c r="B6452" s="125">
        <v>2006</v>
      </c>
      <c r="C6452" s="125">
        <v>1</v>
      </c>
      <c r="D6452" s="125">
        <v>4</v>
      </c>
      <c r="E6452" s="125">
        <v>2</v>
      </c>
      <c r="F6452" s="125">
        <v>1168.506091</v>
      </c>
      <c r="G6452" s="125">
        <v>0</v>
      </c>
      <c r="H6452" s="125">
        <v>1292.269335</v>
      </c>
      <c r="I6452" s="125">
        <v>1245.101504</v>
      </c>
      <c r="J6452" s="125">
        <v>1168.506091</v>
      </c>
    </row>
    <row r="6453" spans="1:10" hidden="1" x14ac:dyDescent="0.25">
      <c r="A6453" s="125">
        <v>937693</v>
      </c>
      <c r="B6453" s="125">
        <v>2006</v>
      </c>
      <c r="C6453" s="125">
        <v>1</v>
      </c>
      <c r="D6453" s="125">
        <v>4</v>
      </c>
      <c r="E6453" s="125">
        <v>3</v>
      </c>
      <c r="F6453" s="125">
        <v>151.77737200000001</v>
      </c>
      <c r="G6453" s="125">
        <v>879.51766599999996</v>
      </c>
      <c r="H6453" s="125">
        <v>1168.506091</v>
      </c>
      <c r="I6453" s="125">
        <v>1105.05621</v>
      </c>
      <c r="J6453" s="125">
        <v>1031.2950370000001</v>
      </c>
    </row>
    <row r="6454" spans="1:10" hidden="1" x14ac:dyDescent="0.25">
      <c r="A6454" s="125">
        <v>937694</v>
      </c>
      <c r="B6454" s="125">
        <v>2006</v>
      </c>
      <c r="C6454" s="125">
        <v>1</v>
      </c>
      <c r="D6454" s="125">
        <v>4</v>
      </c>
      <c r="E6454" s="125">
        <v>4</v>
      </c>
      <c r="F6454" s="125">
        <v>21714.968288</v>
      </c>
      <c r="G6454" s="125">
        <v>0</v>
      </c>
      <c r="H6454" s="125">
        <v>25284.869105000002</v>
      </c>
      <c r="I6454" s="125">
        <v>22197.586587000002</v>
      </c>
      <c r="J6454" s="125">
        <v>21714.968288</v>
      </c>
    </row>
    <row r="6455" spans="1:10" x14ac:dyDescent="0.25">
      <c r="A6455" s="125">
        <v>937695</v>
      </c>
      <c r="B6455" s="125">
        <v>2006</v>
      </c>
      <c r="C6455" s="125">
        <v>1</v>
      </c>
      <c r="D6455" s="125">
        <v>5</v>
      </c>
      <c r="E6455" s="125">
        <v>1</v>
      </c>
      <c r="F6455" s="129">
        <v>27.383890000000001</v>
      </c>
      <c r="G6455" s="129">
        <v>0</v>
      </c>
      <c r="H6455" s="129">
        <v>29.5334</v>
      </c>
      <c r="I6455" s="129">
        <v>27.773209000000001</v>
      </c>
      <c r="J6455" s="129">
        <v>27.383890000000001</v>
      </c>
    </row>
    <row r="6456" spans="1:10" hidden="1" x14ac:dyDescent="0.25">
      <c r="A6456" s="125">
        <v>937696</v>
      </c>
      <c r="B6456" s="125">
        <v>2006</v>
      </c>
      <c r="C6456" s="125">
        <v>1</v>
      </c>
      <c r="D6456" s="125">
        <v>5</v>
      </c>
      <c r="E6456" s="125">
        <v>2</v>
      </c>
      <c r="F6456" s="125">
        <v>26.010748</v>
      </c>
      <c r="G6456" s="125">
        <v>0</v>
      </c>
      <c r="H6456" s="125">
        <v>27.383890000000001</v>
      </c>
      <c r="I6456" s="125">
        <v>26.907409999999999</v>
      </c>
      <c r="J6456" s="125">
        <v>26.010748</v>
      </c>
    </row>
    <row r="6457" spans="1:10" hidden="1" x14ac:dyDescent="0.25">
      <c r="A6457" s="125">
        <v>937697</v>
      </c>
      <c r="B6457" s="125">
        <v>2006</v>
      </c>
      <c r="C6457" s="125">
        <v>1</v>
      </c>
      <c r="D6457" s="125">
        <v>5</v>
      </c>
      <c r="E6457" s="125">
        <v>3</v>
      </c>
      <c r="F6457" s="125">
        <v>0</v>
      </c>
      <c r="G6457" s="125">
        <v>23.465889000000001</v>
      </c>
      <c r="H6457" s="125">
        <v>26.010748</v>
      </c>
      <c r="I6457" s="125">
        <v>25.334468999999999</v>
      </c>
      <c r="J6457" s="125">
        <v>23.465889000000001</v>
      </c>
    </row>
    <row r="6458" spans="1:10" hidden="1" x14ac:dyDescent="0.25">
      <c r="A6458" s="125">
        <v>937698</v>
      </c>
      <c r="B6458" s="125">
        <v>2006</v>
      </c>
      <c r="C6458" s="125">
        <v>1</v>
      </c>
      <c r="D6458" s="125">
        <v>5</v>
      </c>
      <c r="E6458" s="125">
        <v>4</v>
      </c>
      <c r="F6458" s="125">
        <v>138.43816200000001</v>
      </c>
      <c r="G6458" s="125">
        <v>0</v>
      </c>
      <c r="H6458" s="125">
        <v>151.77737200000001</v>
      </c>
      <c r="I6458" s="125">
        <v>142.73143999999999</v>
      </c>
      <c r="J6458" s="125">
        <v>138.43816200000001</v>
      </c>
    </row>
    <row r="6459" spans="1:10" x14ac:dyDescent="0.25">
      <c r="A6459" s="125">
        <v>937699</v>
      </c>
      <c r="B6459" s="125">
        <v>2006</v>
      </c>
      <c r="C6459" s="125">
        <v>2</v>
      </c>
      <c r="D6459" s="125">
        <v>2</v>
      </c>
      <c r="E6459" s="125">
        <v>1</v>
      </c>
      <c r="F6459" s="129">
        <v>165749.88809299999</v>
      </c>
      <c r="G6459" s="129">
        <v>0</v>
      </c>
      <c r="H6459" s="129">
        <v>223516.45874999999</v>
      </c>
      <c r="I6459" s="129">
        <v>165916.26733</v>
      </c>
      <c r="J6459" s="129">
        <v>165749.88809299999</v>
      </c>
    </row>
    <row r="6460" spans="1:10" hidden="1" x14ac:dyDescent="0.25">
      <c r="A6460" s="125">
        <v>937700</v>
      </c>
      <c r="B6460" s="125">
        <v>2006</v>
      </c>
      <c r="C6460" s="125">
        <v>2</v>
      </c>
      <c r="D6460" s="125">
        <v>2</v>
      </c>
      <c r="E6460" s="125">
        <v>2</v>
      </c>
      <c r="F6460" s="125">
        <v>152090.74903599999</v>
      </c>
      <c r="G6460" s="125">
        <v>0</v>
      </c>
      <c r="H6460" s="125">
        <v>165749.88809299999</v>
      </c>
      <c r="I6460" s="125">
        <v>152224.69722500001</v>
      </c>
      <c r="J6460" s="125">
        <v>152090.74903599999</v>
      </c>
    </row>
    <row r="6461" spans="1:10" hidden="1" x14ac:dyDescent="0.25">
      <c r="A6461" s="125">
        <v>937701</v>
      </c>
      <c r="B6461" s="125">
        <v>2006</v>
      </c>
      <c r="C6461" s="125">
        <v>2</v>
      </c>
      <c r="D6461" s="125">
        <v>2</v>
      </c>
      <c r="E6461" s="125">
        <v>3</v>
      </c>
      <c r="F6461" s="125">
        <v>132823.15325999999</v>
      </c>
      <c r="G6461" s="125">
        <v>521.86841100000004</v>
      </c>
      <c r="H6461" s="125">
        <v>152090.74903599999</v>
      </c>
      <c r="I6461" s="125">
        <v>133855.068226</v>
      </c>
      <c r="J6461" s="125">
        <v>133345.02167099999</v>
      </c>
    </row>
    <row r="6462" spans="1:10" hidden="1" x14ac:dyDescent="0.25">
      <c r="A6462" s="125">
        <v>937702</v>
      </c>
      <c r="B6462" s="125">
        <v>2006</v>
      </c>
      <c r="C6462" s="125">
        <v>2</v>
      </c>
      <c r="D6462" s="125">
        <v>2</v>
      </c>
      <c r="E6462" s="125">
        <v>4</v>
      </c>
      <c r="F6462" s="125">
        <v>165742.59791400001</v>
      </c>
      <c r="G6462" s="125">
        <v>0</v>
      </c>
      <c r="H6462" s="125">
        <v>223516.45874999999</v>
      </c>
      <c r="I6462" s="125">
        <v>165916.26733</v>
      </c>
      <c r="J6462" s="125">
        <v>165742.59791400001</v>
      </c>
    </row>
    <row r="6463" spans="1:10" x14ac:dyDescent="0.25">
      <c r="A6463" s="125">
        <v>937703</v>
      </c>
      <c r="B6463" s="125">
        <v>2006</v>
      </c>
      <c r="C6463" s="125">
        <v>2</v>
      </c>
      <c r="D6463" s="125">
        <v>3</v>
      </c>
      <c r="E6463" s="125">
        <v>1</v>
      </c>
      <c r="F6463" s="129">
        <v>391463.56311500003</v>
      </c>
      <c r="G6463" s="129">
        <v>0</v>
      </c>
      <c r="H6463" s="129">
        <v>484292.12205000001</v>
      </c>
      <c r="I6463" s="129">
        <v>393342.061529</v>
      </c>
      <c r="J6463" s="129">
        <v>391463.56311500003</v>
      </c>
    </row>
    <row r="6464" spans="1:10" hidden="1" x14ac:dyDescent="0.25">
      <c r="A6464" s="125">
        <v>937704</v>
      </c>
      <c r="B6464" s="125">
        <v>2006</v>
      </c>
      <c r="C6464" s="125">
        <v>2</v>
      </c>
      <c r="D6464" s="125">
        <v>3</v>
      </c>
      <c r="E6464" s="125">
        <v>2</v>
      </c>
      <c r="F6464" s="125">
        <v>365872.03343299998</v>
      </c>
      <c r="G6464" s="125">
        <v>0</v>
      </c>
      <c r="H6464" s="125">
        <v>391463.56311500003</v>
      </c>
      <c r="I6464" s="125">
        <v>368876.11552300001</v>
      </c>
      <c r="J6464" s="125">
        <v>365872.03343299998</v>
      </c>
    </row>
    <row r="6465" spans="1:10" hidden="1" x14ac:dyDescent="0.25">
      <c r="A6465" s="125">
        <v>937705</v>
      </c>
      <c r="B6465" s="125">
        <v>2006</v>
      </c>
      <c r="C6465" s="125">
        <v>2</v>
      </c>
      <c r="D6465" s="125">
        <v>3</v>
      </c>
      <c r="E6465" s="125">
        <v>3</v>
      </c>
      <c r="F6465" s="125">
        <v>296494.76246200001</v>
      </c>
      <c r="G6465" s="125">
        <v>25562.580161999998</v>
      </c>
      <c r="H6465" s="125">
        <v>365872.03343299998</v>
      </c>
      <c r="I6465" s="125">
        <v>334663.14898100001</v>
      </c>
      <c r="J6465" s="125">
        <v>322057.34262499999</v>
      </c>
    </row>
    <row r="6466" spans="1:10" hidden="1" x14ac:dyDescent="0.25">
      <c r="A6466" s="125">
        <v>937706</v>
      </c>
      <c r="B6466" s="125">
        <v>2006</v>
      </c>
      <c r="C6466" s="125">
        <v>2</v>
      </c>
      <c r="D6466" s="125">
        <v>3</v>
      </c>
      <c r="E6466" s="125">
        <v>4</v>
      </c>
      <c r="F6466" s="125">
        <v>107399.083362</v>
      </c>
      <c r="G6466" s="125">
        <v>0</v>
      </c>
      <c r="H6466" s="125">
        <v>132823.15325999999</v>
      </c>
      <c r="I6466" s="125">
        <v>107878.96507799999</v>
      </c>
      <c r="J6466" s="125">
        <v>107399.083362</v>
      </c>
    </row>
    <row r="6467" spans="1:10" x14ac:dyDescent="0.25">
      <c r="A6467" s="125">
        <v>937707</v>
      </c>
      <c r="B6467" s="125">
        <v>2006</v>
      </c>
      <c r="C6467" s="125">
        <v>2</v>
      </c>
      <c r="D6467" s="125">
        <v>4</v>
      </c>
      <c r="E6467" s="125">
        <v>1</v>
      </c>
      <c r="F6467" s="129">
        <v>15313.348759</v>
      </c>
      <c r="G6467" s="129">
        <v>0</v>
      </c>
      <c r="H6467" s="129">
        <v>17743.323</v>
      </c>
      <c r="I6467" s="129">
        <v>15576.863262000001</v>
      </c>
      <c r="J6467" s="129">
        <v>15313.348759</v>
      </c>
    </row>
    <row r="6468" spans="1:10" hidden="1" x14ac:dyDescent="0.25">
      <c r="A6468" s="125">
        <v>937708</v>
      </c>
      <c r="B6468" s="125">
        <v>2006</v>
      </c>
      <c r="C6468" s="125">
        <v>2</v>
      </c>
      <c r="D6468" s="125">
        <v>4</v>
      </c>
      <c r="E6468" s="125">
        <v>2</v>
      </c>
      <c r="F6468" s="125">
        <v>13846.758416000001</v>
      </c>
      <c r="G6468" s="125">
        <v>0</v>
      </c>
      <c r="H6468" s="125">
        <v>15313.348759</v>
      </c>
      <c r="I6468" s="125">
        <v>14754.411529000001</v>
      </c>
      <c r="J6468" s="125">
        <v>13846.758416000001</v>
      </c>
    </row>
    <row r="6469" spans="1:10" hidden="1" x14ac:dyDescent="0.25">
      <c r="A6469" s="125">
        <v>937709</v>
      </c>
      <c r="B6469" s="125">
        <v>2006</v>
      </c>
      <c r="C6469" s="125">
        <v>2</v>
      </c>
      <c r="D6469" s="125">
        <v>4</v>
      </c>
      <c r="E6469" s="125">
        <v>3</v>
      </c>
      <c r="F6469" s="125">
        <v>1784.297419</v>
      </c>
      <c r="G6469" s="125">
        <v>10339.624964000001</v>
      </c>
      <c r="H6469" s="125">
        <v>13846.758416000001</v>
      </c>
      <c r="I6469" s="125">
        <v>13094.879434</v>
      </c>
      <c r="J6469" s="125">
        <v>12123.922382999999</v>
      </c>
    </row>
    <row r="6470" spans="1:10" hidden="1" x14ac:dyDescent="0.25">
      <c r="A6470" s="125">
        <v>937710</v>
      </c>
      <c r="B6470" s="125">
        <v>2006</v>
      </c>
      <c r="C6470" s="125">
        <v>2</v>
      </c>
      <c r="D6470" s="125">
        <v>4</v>
      </c>
      <c r="E6470" s="125">
        <v>4</v>
      </c>
      <c r="F6470" s="125">
        <v>254488.962333</v>
      </c>
      <c r="G6470" s="125">
        <v>0</v>
      </c>
      <c r="H6470" s="125">
        <v>296494.76246200001</v>
      </c>
      <c r="I6470" s="125">
        <v>260292.75196600001</v>
      </c>
      <c r="J6470" s="125">
        <v>254488.962333</v>
      </c>
    </row>
    <row r="6471" spans="1:10" x14ac:dyDescent="0.25">
      <c r="A6471" s="125">
        <v>937711</v>
      </c>
      <c r="B6471" s="125">
        <v>2006</v>
      </c>
      <c r="C6471" s="125">
        <v>2</v>
      </c>
      <c r="D6471" s="125">
        <v>5</v>
      </c>
      <c r="E6471" s="125">
        <v>1</v>
      </c>
      <c r="F6471" s="129">
        <v>322.28732100000002</v>
      </c>
      <c r="G6471" s="129">
        <v>0</v>
      </c>
      <c r="H6471" s="129">
        <v>347.58539999999999</v>
      </c>
      <c r="I6471" s="129">
        <v>326.86930999999998</v>
      </c>
      <c r="J6471" s="129">
        <v>322.28732100000002</v>
      </c>
    </row>
    <row r="6472" spans="1:10" hidden="1" x14ac:dyDescent="0.25">
      <c r="A6472" s="125">
        <v>937712</v>
      </c>
      <c r="B6472" s="125">
        <v>2006</v>
      </c>
      <c r="C6472" s="125">
        <v>2</v>
      </c>
      <c r="D6472" s="125">
        <v>5</v>
      </c>
      <c r="E6472" s="125">
        <v>2</v>
      </c>
      <c r="F6472" s="125">
        <v>306.12649699999997</v>
      </c>
      <c r="G6472" s="125">
        <v>0</v>
      </c>
      <c r="H6472" s="125">
        <v>322.28732100000002</v>
      </c>
      <c r="I6472" s="125">
        <v>316.67952100000002</v>
      </c>
      <c r="J6472" s="125">
        <v>306.12649699999997</v>
      </c>
    </row>
    <row r="6473" spans="1:10" hidden="1" x14ac:dyDescent="0.25">
      <c r="A6473" s="125">
        <v>937713</v>
      </c>
      <c r="B6473" s="125">
        <v>2006</v>
      </c>
      <c r="C6473" s="125">
        <v>2</v>
      </c>
      <c r="D6473" s="125">
        <v>5</v>
      </c>
      <c r="E6473" s="125">
        <v>3</v>
      </c>
      <c r="F6473" s="125">
        <v>0</v>
      </c>
      <c r="G6473" s="125">
        <v>272.20322399999998</v>
      </c>
      <c r="H6473" s="125">
        <v>306.12649699999997</v>
      </c>
      <c r="I6473" s="125">
        <v>298.16720800000002</v>
      </c>
      <c r="J6473" s="125">
        <v>272.20322399999998</v>
      </c>
    </row>
    <row r="6474" spans="1:10" hidden="1" x14ac:dyDescent="0.25">
      <c r="A6474" s="125">
        <v>937714</v>
      </c>
      <c r="B6474" s="125">
        <v>2006</v>
      </c>
      <c r="C6474" s="125">
        <v>2</v>
      </c>
      <c r="D6474" s="125">
        <v>5</v>
      </c>
      <c r="E6474" s="125">
        <v>4</v>
      </c>
      <c r="F6474" s="125">
        <v>1627.4814429999999</v>
      </c>
      <c r="G6474" s="125">
        <v>0</v>
      </c>
      <c r="H6474" s="125">
        <v>1784.297419</v>
      </c>
      <c r="I6474" s="125">
        <v>1677.953293</v>
      </c>
      <c r="J6474" s="125">
        <v>1627.4814429999999</v>
      </c>
    </row>
    <row r="6475" spans="1:10" x14ac:dyDescent="0.25">
      <c r="A6475" s="125">
        <v>937715</v>
      </c>
      <c r="B6475" s="125">
        <v>2006</v>
      </c>
      <c r="C6475" s="125">
        <v>3</v>
      </c>
      <c r="D6475" s="125">
        <v>2</v>
      </c>
      <c r="E6475" s="125">
        <v>1</v>
      </c>
      <c r="F6475" s="129">
        <v>1425.3283469999999</v>
      </c>
      <c r="G6475" s="129">
        <v>0</v>
      </c>
      <c r="H6475" s="129">
        <v>1921.6220000000001</v>
      </c>
      <c r="I6475" s="129">
        <v>1426.4200109999999</v>
      </c>
      <c r="J6475" s="129">
        <v>1425.3283469999999</v>
      </c>
    </row>
    <row r="6476" spans="1:10" hidden="1" x14ac:dyDescent="0.25">
      <c r="A6476" s="125">
        <v>937716</v>
      </c>
      <c r="B6476" s="125">
        <v>2006</v>
      </c>
      <c r="C6476" s="125">
        <v>3</v>
      </c>
      <c r="D6476" s="125">
        <v>2</v>
      </c>
      <c r="E6476" s="125">
        <v>2</v>
      </c>
      <c r="F6476" s="125">
        <v>1307.6785</v>
      </c>
      <c r="G6476" s="125">
        <v>0</v>
      </c>
      <c r="H6476" s="125">
        <v>1425.3283469999999</v>
      </c>
      <c r="I6476" s="125">
        <v>1309.0215539999999</v>
      </c>
      <c r="J6476" s="125">
        <v>1307.6785</v>
      </c>
    </row>
    <row r="6477" spans="1:10" hidden="1" x14ac:dyDescent="0.25">
      <c r="A6477" s="125">
        <v>937717</v>
      </c>
      <c r="B6477" s="125">
        <v>2006</v>
      </c>
      <c r="C6477" s="125">
        <v>3</v>
      </c>
      <c r="D6477" s="125">
        <v>2</v>
      </c>
      <c r="E6477" s="125">
        <v>3</v>
      </c>
      <c r="F6477" s="125">
        <v>1121.0927469999999</v>
      </c>
      <c r="G6477" s="125">
        <v>25.502642999999999</v>
      </c>
      <c r="H6477" s="125">
        <v>1307.6785</v>
      </c>
      <c r="I6477" s="125">
        <v>1150.8878480000001</v>
      </c>
      <c r="J6477" s="125">
        <v>1146.59539</v>
      </c>
    </row>
    <row r="6478" spans="1:10" hidden="1" x14ac:dyDescent="0.25">
      <c r="A6478" s="125">
        <v>937718</v>
      </c>
      <c r="B6478" s="125">
        <v>2006</v>
      </c>
      <c r="C6478" s="125">
        <v>3</v>
      </c>
      <c r="D6478" s="125">
        <v>2</v>
      </c>
      <c r="E6478" s="125">
        <v>4</v>
      </c>
      <c r="F6478" s="125">
        <v>1425.0698150000001</v>
      </c>
      <c r="G6478" s="125">
        <v>0</v>
      </c>
      <c r="H6478" s="125">
        <v>1921.6220000000001</v>
      </c>
      <c r="I6478" s="125">
        <v>1426.4200109999999</v>
      </c>
      <c r="J6478" s="125">
        <v>1425.0698150000001</v>
      </c>
    </row>
    <row r="6479" spans="1:10" x14ac:dyDescent="0.25">
      <c r="A6479" s="125">
        <v>937719</v>
      </c>
      <c r="B6479" s="125">
        <v>2006</v>
      </c>
      <c r="C6479" s="125">
        <v>3</v>
      </c>
      <c r="D6479" s="125">
        <v>3</v>
      </c>
      <c r="E6479" s="125">
        <v>1</v>
      </c>
      <c r="F6479" s="129">
        <v>3077.95381</v>
      </c>
      <c r="G6479" s="129">
        <v>0</v>
      </c>
      <c r="H6479" s="129">
        <v>3793.0176999999999</v>
      </c>
      <c r="I6479" s="129">
        <v>3080.6889759999999</v>
      </c>
      <c r="J6479" s="129">
        <v>3077.95381</v>
      </c>
    </row>
    <row r="6480" spans="1:10" hidden="1" x14ac:dyDescent="0.25">
      <c r="A6480" s="125">
        <v>937720</v>
      </c>
      <c r="B6480" s="125">
        <v>2006</v>
      </c>
      <c r="C6480" s="125">
        <v>3</v>
      </c>
      <c r="D6480" s="125">
        <v>3</v>
      </c>
      <c r="E6480" s="125">
        <v>2</v>
      </c>
      <c r="F6480" s="125">
        <v>2771.6061359999999</v>
      </c>
      <c r="G6480" s="125">
        <v>0</v>
      </c>
      <c r="H6480" s="125">
        <v>3077.95381</v>
      </c>
      <c r="I6480" s="125">
        <v>2900.3558750000002</v>
      </c>
      <c r="J6480" s="125">
        <v>2771.6061359999999</v>
      </c>
    </row>
    <row r="6481" spans="1:10" hidden="1" x14ac:dyDescent="0.25">
      <c r="A6481" s="125">
        <v>937721</v>
      </c>
      <c r="B6481" s="125">
        <v>2006</v>
      </c>
      <c r="C6481" s="125">
        <v>3</v>
      </c>
      <c r="D6481" s="125">
        <v>3</v>
      </c>
      <c r="E6481" s="125">
        <v>3</v>
      </c>
      <c r="F6481" s="125">
        <v>2015.070727</v>
      </c>
      <c r="G6481" s="125">
        <v>369.02471700000001</v>
      </c>
      <c r="H6481" s="125">
        <v>2771.6061359999999</v>
      </c>
      <c r="I6481" s="125">
        <v>2535.1881330000001</v>
      </c>
      <c r="J6481" s="125">
        <v>2384.095444</v>
      </c>
    </row>
    <row r="6482" spans="1:10" hidden="1" x14ac:dyDescent="0.25">
      <c r="A6482" s="125">
        <v>937722</v>
      </c>
      <c r="B6482" s="125">
        <v>2006</v>
      </c>
      <c r="C6482" s="125">
        <v>3</v>
      </c>
      <c r="D6482" s="125">
        <v>3</v>
      </c>
      <c r="E6482" s="125">
        <v>4</v>
      </c>
      <c r="F6482" s="125">
        <v>908.97542599999997</v>
      </c>
      <c r="G6482" s="125">
        <v>0</v>
      </c>
      <c r="H6482" s="125">
        <v>1121.0927469999999</v>
      </c>
      <c r="I6482" s="125">
        <v>910.55152899999996</v>
      </c>
      <c r="J6482" s="125">
        <v>908.97542599999997</v>
      </c>
    </row>
    <row r="6483" spans="1:10" x14ac:dyDescent="0.25">
      <c r="A6483" s="125">
        <v>937723</v>
      </c>
      <c r="B6483" s="125">
        <v>2006</v>
      </c>
      <c r="C6483" s="125">
        <v>3</v>
      </c>
      <c r="D6483" s="125">
        <v>4</v>
      </c>
      <c r="E6483" s="125">
        <v>1</v>
      </c>
      <c r="F6483" s="129">
        <v>1921.7534700000001</v>
      </c>
      <c r="G6483" s="129">
        <v>0</v>
      </c>
      <c r="H6483" s="129">
        <v>2310.4825000000001</v>
      </c>
      <c r="I6483" s="129">
        <v>2028.3725870000001</v>
      </c>
      <c r="J6483" s="129">
        <v>1921.7534700000001</v>
      </c>
    </row>
    <row r="6484" spans="1:10" hidden="1" x14ac:dyDescent="0.25">
      <c r="A6484" s="125">
        <v>937724</v>
      </c>
      <c r="B6484" s="125">
        <v>2006</v>
      </c>
      <c r="C6484" s="125">
        <v>3</v>
      </c>
      <c r="D6484" s="125">
        <v>4</v>
      </c>
      <c r="E6484" s="125">
        <v>2</v>
      </c>
      <c r="F6484" s="125">
        <v>1780.0775410000001</v>
      </c>
      <c r="G6484" s="125">
        <v>0.702963</v>
      </c>
      <c r="H6484" s="125">
        <v>1921.7534700000001</v>
      </c>
      <c r="I6484" s="125">
        <v>1851.609469</v>
      </c>
      <c r="J6484" s="125">
        <v>1780.7805040000001</v>
      </c>
    </row>
    <row r="6485" spans="1:10" hidden="1" x14ac:dyDescent="0.25">
      <c r="A6485" s="125">
        <v>937725</v>
      </c>
      <c r="B6485" s="125">
        <v>2006</v>
      </c>
      <c r="C6485" s="125">
        <v>3</v>
      </c>
      <c r="D6485" s="125">
        <v>4</v>
      </c>
      <c r="E6485" s="125">
        <v>3</v>
      </c>
      <c r="F6485" s="125">
        <v>211.40026800000001</v>
      </c>
      <c r="G6485" s="125">
        <v>1426.3297299999999</v>
      </c>
      <c r="H6485" s="125">
        <v>1780.0775410000001</v>
      </c>
      <c r="I6485" s="125">
        <v>1683.4193310000001</v>
      </c>
      <c r="J6485" s="125">
        <v>1637.729998</v>
      </c>
    </row>
    <row r="6486" spans="1:10" hidden="1" x14ac:dyDescent="0.25">
      <c r="A6486" s="125">
        <v>937726</v>
      </c>
      <c r="B6486" s="125">
        <v>2006</v>
      </c>
      <c r="C6486" s="125">
        <v>3</v>
      </c>
      <c r="D6486" s="125">
        <v>4</v>
      </c>
      <c r="E6486" s="125">
        <v>4</v>
      </c>
      <c r="F6486" s="125">
        <v>1682.1842830000001</v>
      </c>
      <c r="G6486" s="125">
        <v>0</v>
      </c>
      <c r="H6486" s="125">
        <v>2015.070727</v>
      </c>
      <c r="I6486" s="125">
        <v>1769.030591</v>
      </c>
      <c r="J6486" s="125">
        <v>1682.1842830000001</v>
      </c>
    </row>
    <row r="6487" spans="1:10" x14ac:dyDescent="0.25">
      <c r="A6487" s="125">
        <v>937727</v>
      </c>
      <c r="B6487" s="125">
        <v>2006</v>
      </c>
      <c r="C6487" s="125">
        <v>3</v>
      </c>
      <c r="D6487" s="125">
        <v>5</v>
      </c>
      <c r="E6487" s="125">
        <v>1</v>
      </c>
      <c r="F6487" s="129">
        <v>242.170795</v>
      </c>
      <c r="G6487" s="129">
        <v>0</v>
      </c>
      <c r="H6487" s="129">
        <v>301.15015</v>
      </c>
      <c r="I6487" s="129">
        <v>283.20160099999998</v>
      </c>
      <c r="J6487" s="129">
        <v>242.170795</v>
      </c>
    </row>
    <row r="6488" spans="1:10" hidden="1" x14ac:dyDescent="0.25">
      <c r="A6488" s="125">
        <v>937728</v>
      </c>
      <c r="B6488" s="125">
        <v>2006</v>
      </c>
      <c r="C6488" s="125">
        <v>3</v>
      </c>
      <c r="D6488" s="125">
        <v>5</v>
      </c>
      <c r="E6488" s="125">
        <v>2</v>
      </c>
      <c r="F6488" s="125">
        <v>232.12896000000001</v>
      </c>
      <c r="G6488" s="125">
        <v>0</v>
      </c>
      <c r="H6488" s="125">
        <v>242.170795</v>
      </c>
      <c r="I6488" s="125">
        <v>237.95702299999999</v>
      </c>
      <c r="J6488" s="125">
        <v>232.12896000000001</v>
      </c>
    </row>
    <row r="6489" spans="1:10" hidden="1" x14ac:dyDescent="0.25">
      <c r="A6489" s="125">
        <v>937729</v>
      </c>
      <c r="B6489" s="125">
        <v>2006</v>
      </c>
      <c r="C6489" s="125">
        <v>3</v>
      </c>
      <c r="D6489" s="125">
        <v>5</v>
      </c>
      <c r="E6489" s="125">
        <v>3</v>
      </c>
      <c r="F6489" s="125">
        <v>0</v>
      </c>
      <c r="G6489" s="125">
        <v>207.00049300000001</v>
      </c>
      <c r="H6489" s="125">
        <v>232.12896000000001</v>
      </c>
      <c r="I6489" s="125">
        <v>226.09360699999999</v>
      </c>
      <c r="J6489" s="125">
        <v>207.00049300000001</v>
      </c>
    </row>
    <row r="6490" spans="1:10" hidden="1" x14ac:dyDescent="0.25">
      <c r="A6490" s="125">
        <v>937730</v>
      </c>
      <c r="B6490" s="125">
        <v>2006</v>
      </c>
      <c r="C6490" s="125">
        <v>3</v>
      </c>
      <c r="D6490" s="125">
        <v>5</v>
      </c>
      <c r="E6490" s="125">
        <v>4</v>
      </c>
      <c r="F6490" s="125">
        <v>178.06260399999999</v>
      </c>
      <c r="G6490" s="125">
        <v>0</v>
      </c>
      <c r="H6490" s="125">
        <v>211.40026800000001</v>
      </c>
      <c r="I6490" s="125">
        <v>198.80081200000001</v>
      </c>
      <c r="J6490" s="125">
        <v>178.06260399999999</v>
      </c>
    </row>
    <row r="6491" spans="1:10" x14ac:dyDescent="0.25">
      <c r="A6491" s="125">
        <v>937731</v>
      </c>
      <c r="B6491" s="125">
        <v>2006</v>
      </c>
      <c r="C6491" s="125">
        <v>4</v>
      </c>
      <c r="D6491" s="125">
        <v>2</v>
      </c>
      <c r="E6491" s="125">
        <v>1</v>
      </c>
      <c r="F6491" s="129">
        <v>9538.5703109999995</v>
      </c>
      <c r="G6491" s="129">
        <v>0</v>
      </c>
      <c r="H6491" s="129">
        <v>12859.862499999999</v>
      </c>
      <c r="I6491" s="129">
        <v>9545.8759339999997</v>
      </c>
      <c r="J6491" s="129">
        <v>9538.5703109999995</v>
      </c>
    </row>
    <row r="6492" spans="1:10" hidden="1" x14ac:dyDescent="0.25">
      <c r="A6492" s="125">
        <v>937732</v>
      </c>
      <c r="B6492" s="125">
        <v>2006</v>
      </c>
      <c r="C6492" s="125">
        <v>4</v>
      </c>
      <c r="D6492" s="125">
        <v>2</v>
      </c>
      <c r="E6492" s="125">
        <v>2</v>
      </c>
      <c r="F6492" s="125">
        <v>8751.2349990000002</v>
      </c>
      <c r="G6492" s="125">
        <v>0</v>
      </c>
      <c r="H6492" s="125">
        <v>9538.5703109999995</v>
      </c>
      <c r="I6492" s="125">
        <v>8760.2229740000002</v>
      </c>
      <c r="J6492" s="125">
        <v>8751.2349990000002</v>
      </c>
    </row>
    <row r="6493" spans="1:10" hidden="1" x14ac:dyDescent="0.25">
      <c r="A6493" s="125">
        <v>937733</v>
      </c>
      <c r="B6493" s="125">
        <v>2006</v>
      </c>
      <c r="C6493" s="125">
        <v>4</v>
      </c>
      <c r="D6493" s="125">
        <v>2</v>
      </c>
      <c r="E6493" s="125">
        <v>3</v>
      </c>
      <c r="F6493" s="125">
        <v>7502.5673989999996</v>
      </c>
      <c r="G6493" s="125">
        <v>170.668575</v>
      </c>
      <c r="H6493" s="125">
        <v>8751.2349990000002</v>
      </c>
      <c r="I6493" s="125">
        <v>7701.9619229999998</v>
      </c>
      <c r="J6493" s="125">
        <v>7673.2359740000002</v>
      </c>
    </row>
    <row r="6494" spans="1:10" hidden="1" x14ac:dyDescent="0.25">
      <c r="A6494" s="125">
        <v>937734</v>
      </c>
      <c r="B6494" s="125">
        <v>2006</v>
      </c>
      <c r="C6494" s="125">
        <v>4</v>
      </c>
      <c r="D6494" s="125">
        <v>2</v>
      </c>
      <c r="E6494" s="125">
        <v>4</v>
      </c>
      <c r="F6494" s="125">
        <v>9536.8401630000008</v>
      </c>
      <c r="G6494" s="125">
        <v>0</v>
      </c>
      <c r="H6494" s="125">
        <v>12859.862499999999</v>
      </c>
      <c r="I6494" s="125">
        <v>9545.8759339999997</v>
      </c>
      <c r="J6494" s="125">
        <v>9536.8401630000008</v>
      </c>
    </row>
    <row r="6495" spans="1:10" x14ac:dyDescent="0.25">
      <c r="A6495" s="125">
        <v>937735</v>
      </c>
      <c r="B6495" s="125">
        <v>2006</v>
      </c>
      <c r="C6495" s="125">
        <v>4</v>
      </c>
      <c r="D6495" s="125">
        <v>3</v>
      </c>
      <c r="E6495" s="125">
        <v>1</v>
      </c>
      <c r="F6495" s="129">
        <v>710.23805700000003</v>
      </c>
      <c r="G6495" s="129">
        <v>0</v>
      </c>
      <c r="H6495" s="129">
        <v>875.23910000000001</v>
      </c>
      <c r="I6495" s="129">
        <v>710.86919699999999</v>
      </c>
      <c r="J6495" s="129">
        <v>710.23805700000003</v>
      </c>
    </row>
    <row r="6496" spans="1:10" hidden="1" x14ac:dyDescent="0.25">
      <c r="A6496" s="125">
        <v>937736</v>
      </c>
      <c r="B6496" s="125">
        <v>2006</v>
      </c>
      <c r="C6496" s="125">
        <v>4</v>
      </c>
      <c r="D6496" s="125">
        <v>3</v>
      </c>
      <c r="E6496" s="125">
        <v>2</v>
      </c>
      <c r="F6496" s="125">
        <v>639.54831000000001</v>
      </c>
      <c r="G6496" s="125">
        <v>0</v>
      </c>
      <c r="H6496" s="125">
        <v>710.23805700000003</v>
      </c>
      <c r="I6496" s="125">
        <v>669.25732100000005</v>
      </c>
      <c r="J6496" s="125">
        <v>639.54831000000001</v>
      </c>
    </row>
    <row r="6497" spans="1:10" hidden="1" x14ac:dyDescent="0.25">
      <c r="A6497" s="125">
        <v>937737</v>
      </c>
      <c r="B6497" s="125">
        <v>2006</v>
      </c>
      <c r="C6497" s="125">
        <v>4</v>
      </c>
      <c r="D6497" s="125">
        <v>3</v>
      </c>
      <c r="E6497" s="125">
        <v>3</v>
      </c>
      <c r="F6497" s="125">
        <v>464.20601599999998</v>
      </c>
      <c r="G6497" s="125">
        <v>85.011156999999997</v>
      </c>
      <c r="H6497" s="125">
        <v>639.54831000000001</v>
      </c>
      <c r="I6497" s="125">
        <v>584.99483899999996</v>
      </c>
      <c r="J6497" s="125">
        <v>549.217173</v>
      </c>
    </row>
    <row r="6498" spans="1:10" hidden="1" x14ac:dyDescent="0.25">
      <c r="A6498" s="125">
        <v>937738</v>
      </c>
      <c r="B6498" s="125">
        <v>2006</v>
      </c>
      <c r="C6498" s="125">
        <v>4</v>
      </c>
      <c r="D6498" s="125">
        <v>3</v>
      </c>
      <c r="E6498" s="125">
        <v>4</v>
      </c>
      <c r="F6498" s="125">
        <v>6083.0376580000002</v>
      </c>
      <c r="G6498" s="125">
        <v>0</v>
      </c>
      <c r="H6498" s="125">
        <v>7502.5673989999996</v>
      </c>
      <c r="I6498" s="125">
        <v>6093.5852409999998</v>
      </c>
      <c r="J6498" s="125">
        <v>6083.0376580000002</v>
      </c>
    </row>
    <row r="6499" spans="1:10" x14ac:dyDescent="0.25">
      <c r="A6499" s="125">
        <v>937739</v>
      </c>
      <c r="B6499" s="125">
        <v>2006</v>
      </c>
      <c r="C6499" s="125">
        <v>4</v>
      </c>
      <c r="D6499" s="125">
        <v>4</v>
      </c>
      <c r="E6499" s="125">
        <v>1</v>
      </c>
      <c r="F6499" s="129">
        <v>440.98367200000001</v>
      </c>
      <c r="G6499" s="129">
        <v>0</v>
      </c>
      <c r="H6499" s="129">
        <v>530.18510000000003</v>
      </c>
      <c r="I6499" s="129">
        <v>465.449499</v>
      </c>
      <c r="J6499" s="129">
        <v>440.98367200000001</v>
      </c>
    </row>
    <row r="6500" spans="1:10" hidden="1" x14ac:dyDescent="0.25">
      <c r="A6500" s="125">
        <v>937740</v>
      </c>
      <c r="B6500" s="125">
        <v>2006</v>
      </c>
      <c r="C6500" s="125">
        <v>4</v>
      </c>
      <c r="D6500" s="125">
        <v>4</v>
      </c>
      <c r="E6500" s="125">
        <v>2</v>
      </c>
      <c r="F6500" s="125">
        <v>408.47337700000003</v>
      </c>
      <c r="G6500" s="125">
        <v>0.16130900000000001</v>
      </c>
      <c r="H6500" s="125">
        <v>440.98367200000001</v>
      </c>
      <c r="I6500" s="125">
        <v>424.887767</v>
      </c>
      <c r="J6500" s="125">
        <v>408.63468599999999</v>
      </c>
    </row>
    <row r="6501" spans="1:10" hidden="1" x14ac:dyDescent="0.25">
      <c r="A6501" s="125">
        <v>937741</v>
      </c>
      <c r="B6501" s="125">
        <v>2006</v>
      </c>
      <c r="C6501" s="125">
        <v>4</v>
      </c>
      <c r="D6501" s="125">
        <v>4</v>
      </c>
      <c r="E6501" s="125">
        <v>3</v>
      </c>
      <c r="F6501" s="125">
        <v>48.509898999999997</v>
      </c>
      <c r="G6501" s="125">
        <v>327.29906899999997</v>
      </c>
      <c r="H6501" s="125">
        <v>408.47337700000003</v>
      </c>
      <c r="I6501" s="125">
        <v>386.293273</v>
      </c>
      <c r="J6501" s="125">
        <v>375.808967</v>
      </c>
    </row>
    <row r="6502" spans="1:10" hidden="1" x14ac:dyDescent="0.25">
      <c r="A6502" s="125">
        <v>937742</v>
      </c>
      <c r="B6502" s="125">
        <v>2006</v>
      </c>
      <c r="C6502" s="125">
        <v>4</v>
      </c>
      <c r="D6502" s="125">
        <v>4</v>
      </c>
      <c r="E6502" s="125">
        <v>4</v>
      </c>
      <c r="F6502" s="125">
        <v>387.51992799999999</v>
      </c>
      <c r="G6502" s="125">
        <v>0</v>
      </c>
      <c r="H6502" s="125">
        <v>464.20601599999998</v>
      </c>
      <c r="I6502" s="125">
        <v>407.52646099999998</v>
      </c>
      <c r="J6502" s="125">
        <v>387.51992799999999</v>
      </c>
    </row>
    <row r="6503" spans="1:10" x14ac:dyDescent="0.25">
      <c r="A6503" s="125">
        <v>937743</v>
      </c>
      <c r="B6503" s="125">
        <v>2006</v>
      </c>
      <c r="C6503" s="125">
        <v>4</v>
      </c>
      <c r="D6503" s="125">
        <v>5</v>
      </c>
      <c r="E6503" s="125">
        <v>1</v>
      </c>
      <c r="F6503" s="129">
        <v>56.156094000000003</v>
      </c>
      <c r="G6503" s="129">
        <v>0</v>
      </c>
      <c r="H6503" s="129">
        <v>69.832599999999999</v>
      </c>
      <c r="I6503" s="129">
        <v>65.670576999999994</v>
      </c>
      <c r="J6503" s="129">
        <v>56.156094000000003</v>
      </c>
    </row>
    <row r="6504" spans="1:10" hidden="1" x14ac:dyDescent="0.25">
      <c r="A6504" s="125">
        <v>937744</v>
      </c>
      <c r="B6504" s="125">
        <v>2006</v>
      </c>
      <c r="C6504" s="125">
        <v>4</v>
      </c>
      <c r="D6504" s="125">
        <v>5</v>
      </c>
      <c r="E6504" s="125">
        <v>2</v>
      </c>
      <c r="F6504" s="125">
        <v>53.827530000000003</v>
      </c>
      <c r="G6504" s="125">
        <v>0</v>
      </c>
      <c r="H6504" s="125">
        <v>56.156094000000003</v>
      </c>
      <c r="I6504" s="125">
        <v>55.178978000000001</v>
      </c>
      <c r="J6504" s="125">
        <v>53.827530000000003</v>
      </c>
    </row>
    <row r="6505" spans="1:10" hidden="1" x14ac:dyDescent="0.25">
      <c r="A6505" s="125">
        <v>937745</v>
      </c>
      <c r="B6505" s="125">
        <v>2006</v>
      </c>
      <c r="C6505" s="125">
        <v>4</v>
      </c>
      <c r="D6505" s="125">
        <v>5</v>
      </c>
      <c r="E6505" s="125">
        <v>3</v>
      </c>
      <c r="F6505" s="125">
        <v>0</v>
      </c>
      <c r="G6505" s="125">
        <v>48.000582999999999</v>
      </c>
      <c r="H6505" s="125">
        <v>53.827530000000003</v>
      </c>
      <c r="I6505" s="125">
        <v>52.428013999999997</v>
      </c>
      <c r="J6505" s="125">
        <v>48.000582999999999</v>
      </c>
    </row>
    <row r="6506" spans="1:10" hidden="1" x14ac:dyDescent="0.25">
      <c r="A6506" s="125">
        <v>937746</v>
      </c>
      <c r="B6506" s="125">
        <v>2006</v>
      </c>
      <c r="C6506" s="125">
        <v>4</v>
      </c>
      <c r="D6506" s="125">
        <v>5</v>
      </c>
      <c r="E6506" s="125">
        <v>4</v>
      </c>
      <c r="F6506" s="125">
        <v>40.859923999999999</v>
      </c>
      <c r="G6506" s="125">
        <v>0</v>
      </c>
      <c r="H6506" s="125">
        <v>48.509898999999997</v>
      </c>
      <c r="I6506" s="125">
        <v>45.618709000000003</v>
      </c>
      <c r="J6506" s="125">
        <v>40.859923999999999</v>
      </c>
    </row>
    <row r="6507" spans="1:10" x14ac:dyDescent="0.25">
      <c r="A6507" s="125">
        <v>937747</v>
      </c>
      <c r="B6507" s="125">
        <v>2006</v>
      </c>
      <c r="C6507" s="125">
        <v>5</v>
      </c>
      <c r="D6507" s="125">
        <v>2</v>
      </c>
      <c r="E6507" s="125">
        <v>1</v>
      </c>
      <c r="F6507" s="129">
        <v>5490.2504220000001</v>
      </c>
      <c r="G6507" s="129">
        <v>0</v>
      </c>
      <c r="H6507" s="129">
        <v>7401.9337500000001</v>
      </c>
      <c r="I6507" s="129">
        <v>5494.4554230000003</v>
      </c>
      <c r="J6507" s="129">
        <v>5490.2504220000001</v>
      </c>
    </row>
    <row r="6508" spans="1:10" hidden="1" x14ac:dyDescent="0.25">
      <c r="A6508" s="125">
        <v>937748</v>
      </c>
      <c r="B6508" s="125">
        <v>2006</v>
      </c>
      <c r="C6508" s="125">
        <v>5</v>
      </c>
      <c r="D6508" s="125">
        <v>2</v>
      </c>
      <c r="E6508" s="125">
        <v>2</v>
      </c>
      <c r="F6508" s="125">
        <v>5037.0726510000004</v>
      </c>
      <c r="G6508" s="125">
        <v>0</v>
      </c>
      <c r="H6508" s="125">
        <v>5490.2504220000001</v>
      </c>
      <c r="I6508" s="125">
        <v>5042.2459870000002</v>
      </c>
      <c r="J6508" s="125">
        <v>5037.0726510000004</v>
      </c>
    </row>
    <row r="6509" spans="1:10" hidden="1" x14ac:dyDescent="0.25">
      <c r="A6509" s="125">
        <v>937749</v>
      </c>
      <c r="B6509" s="125">
        <v>2006</v>
      </c>
      <c r="C6509" s="125">
        <v>5</v>
      </c>
      <c r="D6509" s="125">
        <v>2</v>
      </c>
      <c r="E6509" s="125">
        <v>3</v>
      </c>
      <c r="F6509" s="125">
        <v>4318.3593010000004</v>
      </c>
      <c r="G6509" s="125">
        <v>98.234136000000007</v>
      </c>
      <c r="H6509" s="125">
        <v>5037.0726510000004</v>
      </c>
      <c r="I6509" s="125">
        <v>4433.1276399999997</v>
      </c>
      <c r="J6509" s="125">
        <v>4416.5934379999999</v>
      </c>
    </row>
    <row r="6510" spans="1:10" hidden="1" x14ac:dyDescent="0.25">
      <c r="A6510" s="125">
        <v>937750</v>
      </c>
      <c r="B6510" s="125">
        <v>2006</v>
      </c>
      <c r="C6510" s="125">
        <v>5</v>
      </c>
      <c r="D6510" s="125">
        <v>2</v>
      </c>
      <c r="E6510" s="125">
        <v>4</v>
      </c>
      <c r="F6510" s="125">
        <v>5489.2545760000003</v>
      </c>
      <c r="G6510" s="125">
        <v>0</v>
      </c>
      <c r="H6510" s="125">
        <v>7401.9337500000001</v>
      </c>
      <c r="I6510" s="125">
        <v>5494.4554230000003</v>
      </c>
      <c r="J6510" s="125">
        <v>5489.2545760000003</v>
      </c>
    </row>
    <row r="6511" spans="1:10" x14ac:dyDescent="0.25">
      <c r="A6511" s="125">
        <v>937751</v>
      </c>
      <c r="B6511" s="125">
        <v>2006</v>
      </c>
      <c r="C6511" s="125">
        <v>5</v>
      </c>
      <c r="D6511" s="125">
        <v>3</v>
      </c>
      <c r="E6511" s="125">
        <v>1</v>
      </c>
      <c r="F6511" s="129">
        <v>233.55149700000001</v>
      </c>
      <c r="G6511" s="129">
        <v>0</v>
      </c>
      <c r="H6511" s="129">
        <v>287.80970000000002</v>
      </c>
      <c r="I6511" s="129">
        <v>233.759038</v>
      </c>
      <c r="J6511" s="129">
        <v>233.55149700000001</v>
      </c>
    </row>
    <row r="6512" spans="1:10" hidden="1" x14ac:dyDescent="0.25">
      <c r="A6512" s="125">
        <v>937752</v>
      </c>
      <c r="B6512" s="125">
        <v>2006</v>
      </c>
      <c r="C6512" s="125">
        <v>5</v>
      </c>
      <c r="D6512" s="125">
        <v>3</v>
      </c>
      <c r="E6512" s="125">
        <v>2</v>
      </c>
      <c r="F6512" s="125">
        <v>210.30619799999999</v>
      </c>
      <c r="G6512" s="125">
        <v>0</v>
      </c>
      <c r="H6512" s="125">
        <v>233.55149700000001</v>
      </c>
      <c r="I6512" s="125">
        <v>220.07557600000001</v>
      </c>
      <c r="J6512" s="125">
        <v>210.30619799999999</v>
      </c>
    </row>
    <row r="6513" spans="1:10" hidden="1" x14ac:dyDescent="0.25">
      <c r="A6513" s="125">
        <v>937753</v>
      </c>
      <c r="B6513" s="125">
        <v>2006</v>
      </c>
      <c r="C6513" s="125">
        <v>5</v>
      </c>
      <c r="D6513" s="125">
        <v>3</v>
      </c>
      <c r="E6513" s="125">
        <v>3</v>
      </c>
      <c r="F6513" s="125">
        <v>152.901185</v>
      </c>
      <c r="G6513" s="125">
        <v>28.001159000000001</v>
      </c>
      <c r="H6513" s="125">
        <v>210.30619799999999</v>
      </c>
      <c r="I6513" s="125">
        <v>192.36707899999999</v>
      </c>
      <c r="J6513" s="125">
        <v>180.902344</v>
      </c>
    </row>
    <row r="6514" spans="1:10" hidden="1" x14ac:dyDescent="0.25">
      <c r="A6514" s="125">
        <v>937754</v>
      </c>
      <c r="B6514" s="125">
        <v>2006</v>
      </c>
      <c r="C6514" s="125">
        <v>5</v>
      </c>
      <c r="D6514" s="125">
        <v>3</v>
      </c>
      <c r="E6514" s="125">
        <v>4</v>
      </c>
      <c r="F6514" s="125">
        <v>3501.3004019999998</v>
      </c>
      <c r="G6514" s="125">
        <v>0</v>
      </c>
      <c r="H6514" s="125">
        <v>4318.3593010000004</v>
      </c>
      <c r="I6514" s="125">
        <v>3507.3714249999998</v>
      </c>
      <c r="J6514" s="125">
        <v>3501.3004019999998</v>
      </c>
    </row>
    <row r="6515" spans="1:10" x14ac:dyDescent="0.25">
      <c r="A6515" s="125">
        <v>937755</v>
      </c>
      <c r="B6515" s="125">
        <v>2006</v>
      </c>
      <c r="C6515" s="125">
        <v>5</v>
      </c>
      <c r="D6515" s="125">
        <v>4</v>
      </c>
      <c r="E6515" s="125">
        <v>1</v>
      </c>
      <c r="F6515" s="129">
        <v>407.26801699999999</v>
      </c>
      <c r="G6515" s="129">
        <v>0</v>
      </c>
      <c r="H6515" s="129">
        <v>489.64949999999999</v>
      </c>
      <c r="I6515" s="129">
        <v>429.86329599999999</v>
      </c>
      <c r="J6515" s="129">
        <v>407.26801699999999</v>
      </c>
    </row>
    <row r="6516" spans="1:10" hidden="1" x14ac:dyDescent="0.25">
      <c r="A6516" s="125">
        <v>937756</v>
      </c>
      <c r="B6516" s="125">
        <v>2006</v>
      </c>
      <c r="C6516" s="125">
        <v>5</v>
      </c>
      <c r="D6516" s="125">
        <v>4</v>
      </c>
      <c r="E6516" s="125">
        <v>2</v>
      </c>
      <c r="F6516" s="125">
        <v>377.243315</v>
      </c>
      <c r="G6516" s="125">
        <v>0.148976</v>
      </c>
      <c r="H6516" s="125">
        <v>407.26801699999999</v>
      </c>
      <c r="I6516" s="125">
        <v>392.40273400000001</v>
      </c>
      <c r="J6516" s="125">
        <v>377.392291</v>
      </c>
    </row>
    <row r="6517" spans="1:10" hidden="1" x14ac:dyDescent="0.25">
      <c r="A6517" s="125">
        <v>937757</v>
      </c>
      <c r="B6517" s="125">
        <v>2006</v>
      </c>
      <c r="C6517" s="125">
        <v>5</v>
      </c>
      <c r="D6517" s="125">
        <v>4</v>
      </c>
      <c r="E6517" s="125">
        <v>3</v>
      </c>
      <c r="F6517" s="125">
        <v>44.801046999999997</v>
      </c>
      <c r="G6517" s="125">
        <v>302.27523400000001</v>
      </c>
      <c r="H6517" s="125">
        <v>377.243315</v>
      </c>
      <c r="I6517" s="125">
        <v>356.75900300000001</v>
      </c>
      <c r="J6517" s="125">
        <v>347.07628099999999</v>
      </c>
    </row>
    <row r="6518" spans="1:10" hidden="1" x14ac:dyDescent="0.25">
      <c r="A6518" s="125">
        <v>937758</v>
      </c>
      <c r="B6518" s="125">
        <v>2006</v>
      </c>
      <c r="C6518" s="125">
        <v>5</v>
      </c>
      <c r="D6518" s="125">
        <v>4</v>
      </c>
      <c r="E6518" s="125">
        <v>4</v>
      </c>
      <c r="F6518" s="125">
        <v>127.642155</v>
      </c>
      <c r="G6518" s="125">
        <v>0</v>
      </c>
      <c r="H6518" s="125">
        <v>152.901185</v>
      </c>
      <c r="I6518" s="125">
        <v>134.23195000000001</v>
      </c>
      <c r="J6518" s="125">
        <v>127.642155</v>
      </c>
    </row>
    <row r="6519" spans="1:10" x14ac:dyDescent="0.25">
      <c r="A6519" s="125">
        <v>937759</v>
      </c>
      <c r="B6519" s="125">
        <v>2006</v>
      </c>
      <c r="C6519" s="125">
        <v>5</v>
      </c>
      <c r="D6519" s="125">
        <v>5</v>
      </c>
      <c r="E6519" s="125">
        <v>1</v>
      </c>
      <c r="F6519" s="129">
        <v>32.757092</v>
      </c>
      <c r="G6519" s="129">
        <v>0</v>
      </c>
      <c r="H6519" s="129">
        <v>40.734900000000003</v>
      </c>
      <c r="I6519" s="129">
        <v>38.307099999999998</v>
      </c>
      <c r="J6519" s="129">
        <v>32.757092</v>
      </c>
    </row>
    <row r="6520" spans="1:10" hidden="1" x14ac:dyDescent="0.25">
      <c r="A6520" s="125">
        <v>937760</v>
      </c>
      <c r="B6520" s="125">
        <v>2006</v>
      </c>
      <c r="C6520" s="125">
        <v>5</v>
      </c>
      <c r="D6520" s="125">
        <v>5</v>
      </c>
      <c r="E6520" s="125">
        <v>2</v>
      </c>
      <c r="F6520" s="125">
        <v>31.398789000000001</v>
      </c>
      <c r="G6520" s="125">
        <v>0</v>
      </c>
      <c r="H6520" s="125">
        <v>32.757092</v>
      </c>
      <c r="I6520" s="125">
        <v>32.187117999999998</v>
      </c>
      <c r="J6520" s="125">
        <v>31.398789000000001</v>
      </c>
    </row>
    <row r="6521" spans="1:10" hidden="1" x14ac:dyDescent="0.25">
      <c r="A6521" s="125">
        <v>937761</v>
      </c>
      <c r="B6521" s="125">
        <v>2006</v>
      </c>
      <c r="C6521" s="125">
        <v>5</v>
      </c>
      <c r="D6521" s="125">
        <v>5</v>
      </c>
      <c r="E6521" s="125">
        <v>3</v>
      </c>
      <c r="F6521" s="125">
        <v>0</v>
      </c>
      <c r="G6521" s="125">
        <v>27.999801000000001</v>
      </c>
      <c r="H6521" s="125">
        <v>31.398789000000001</v>
      </c>
      <c r="I6521" s="125">
        <v>30.582419999999999</v>
      </c>
      <c r="J6521" s="125">
        <v>27.999801000000001</v>
      </c>
    </row>
    <row r="6522" spans="1:10" hidden="1" x14ac:dyDescent="0.25">
      <c r="A6522" s="125">
        <v>937762</v>
      </c>
      <c r="B6522" s="125">
        <v>2006</v>
      </c>
      <c r="C6522" s="125">
        <v>5</v>
      </c>
      <c r="D6522" s="125">
        <v>5</v>
      </c>
      <c r="E6522" s="125">
        <v>4</v>
      </c>
      <c r="F6522" s="125">
        <v>37.735956000000002</v>
      </c>
      <c r="G6522" s="125">
        <v>0</v>
      </c>
      <c r="H6522" s="125">
        <v>44.801046999999997</v>
      </c>
      <c r="I6522" s="125">
        <v>42.130904999999998</v>
      </c>
      <c r="J6522" s="125">
        <v>37.735956000000002</v>
      </c>
    </row>
    <row r="6523" spans="1:10" x14ac:dyDescent="0.25">
      <c r="A6523" s="125">
        <v>937763</v>
      </c>
      <c r="B6523" s="125">
        <v>2006</v>
      </c>
      <c r="C6523" s="125">
        <v>6</v>
      </c>
      <c r="D6523" s="125">
        <v>2</v>
      </c>
      <c r="E6523" s="125">
        <v>1</v>
      </c>
      <c r="F6523" s="129">
        <v>5490.2504220000001</v>
      </c>
      <c r="G6523" s="129">
        <v>0</v>
      </c>
      <c r="H6523" s="129">
        <v>7401.9337500000001</v>
      </c>
      <c r="I6523" s="129">
        <v>5494.4554230000003</v>
      </c>
      <c r="J6523" s="129">
        <v>5490.2504220000001</v>
      </c>
    </row>
    <row r="6524" spans="1:10" hidden="1" x14ac:dyDescent="0.25">
      <c r="A6524" s="125">
        <v>937764</v>
      </c>
      <c r="B6524" s="125">
        <v>2006</v>
      </c>
      <c r="C6524" s="125">
        <v>6</v>
      </c>
      <c r="D6524" s="125">
        <v>2</v>
      </c>
      <c r="E6524" s="125">
        <v>2</v>
      </c>
      <c r="F6524" s="125">
        <v>5037.0726510000004</v>
      </c>
      <c r="G6524" s="125">
        <v>0</v>
      </c>
      <c r="H6524" s="125">
        <v>5490.2504220000001</v>
      </c>
      <c r="I6524" s="125">
        <v>5042.2459870000002</v>
      </c>
      <c r="J6524" s="125">
        <v>5037.0726510000004</v>
      </c>
    </row>
    <row r="6525" spans="1:10" hidden="1" x14ac:dyDescent="0.25">
      <c r="A6525" s="125">
        <v>937765</v>
      </c>
      <c r="B6525" s="125">
        <v>2006</v>
      </c>
      <c r="C6525" s="125">
        <v>6</v>
      </c>
      <c r="D6525" s="125">
        <v>2</v>
      </c>
      <c r="E6525" s="125">
        <v>3</v>
      </c>
      <c r="F6525" s="125">
        <v>4318.3593010000004</v>
      </c>
      <c r="G6525" s="125">
        <v>98.234136000000007</v>
      </c>
      <c r="H6525" s="125">
        <v>5037.0726510000004</v>
      </c>
      <c r="I6525" s="125">
        <v>4433.1276399999997</v>
      </c>
      <c r="J6525" s="125">
        <v>4416.5934379999999</v>
      </c>
    </row>
    <row r="6526" spans="1:10" hidden="1" x14ac:dyDescent="0.25">
      <c r="A6526" s="125">
        <v>937766</v>
      </c>
      <c r="B6526" s="125">
        <v>2006</v>
      </c>
      <c r="C6526" s="125">
        <v>6</v>
      </c>
      <c r="D6526" s="125">
        <v>2</v>
      </c>
      <c r="E6526" s="125">
        <v>4</v>
      </c>
      <c r="F6526" s="125">
        <v>5489.2545760000003</v>
      </c>
      <c r="G6526" s="125">
        <v>0</v>
      </c>
      <c r="H6526" s="125">
        <v>7401.9337500000001</v>
      </c>
      <c r="I6526" s="125">
        <v>5494.4554230000003</v>
      </c>
      <c r="J6526" s="125">
        <v>5489.2545760000003</v>
      </c>
    </row>
    <row r="6527" spans="1:10" hidden="1" x14ac:dyDescent="0.25">
      <c r="A6527" s="125">
        <v>937767</v>
      </c>
      <c r="B6527" s="125">
        <v>2006</v>
      </c>
      <c r="C6527" s="125">
        <v>6</v>
      </c>
      <c r="D6527" s="125">
        <v>3</v>
      </c>
      <c r="E6527" s="125">
        <v>4</v>
      </c>
      <c r="F6527" s="125">
        <v>3501.3004019999998</v>
      </c>
      <c r="G6527" s="125">
        <v>0</v>
      </c>
      <c r="H6527" s="125">
        <v>4318.3593010000004</v>
      </c>
      <c r="I6527" s="125">
        <v>3507.3714249999998</v>
      </c>
      <c r="J6527" s="125">
        <v>3501.3004019999998</v>
      </c>
    </row>
    <row r="6528" spans="1:10" x14ac:dyDescent="0.25">
      <c r="A6528" s="125">
        <v>937768</v>
      </c>
      <c r="B6528" s="125">
        <v>2006</v>
      </c>
      <c r="C6528" s="125">
        <v>7</v>
      </c>
      <c r="D6528" s="125">
        <v>2</v>
      </c>
      <c r="E6528" s="125">
        <v>1</v>
      </c>
      <c r="F6528" s="129">
        <v>2577.3757869999999</v>
      </c>
      <c r="G6528" s="129">
        <v>0</v>
      </c>
      <c r="H6528" s="129">
        <v>3480.4140000000002</v>
      </c>
      <c r="I6528" s="129">
        <v>2583.5113120000001</v>
      </c>
      <c r="J6528" s="129">
        <v>2577.3757869999999</v>
      </c>
    </row>
    <row r="6529" spans="1:10" hidden="1" x14ac:dyDescent="0.25">
      <c r="A6529" s="125">
        <v>937769</v>
      </c>
      <c r="B6529" s="125">
        <v>2006</v>
      </c>
      <c r="C6529" s="125">
        <v>7</v>
      </c>
      <c r="D6529" s="125">
        <v>2</v>
      </c>
      <c r="E6529" s="125">
        <v>2</v>
      </c>
      <c r="F6529" s="125">
        <v>2360.4029860000001</v>
      </c>
      <c r="G6529" s="125">
        <v>0</v>
      </c>
      <c r="H6529" s="125">
        <v>2577.3757869999999</v>
      </c>
      <c r="I6529" s="125">
        <v>2367.0619230000002</v>
      </c>
      <c r="J6529" s="125">
        <v>2360.4029860000001</v>
      </c>
    </row>
    <row r="6530" spans="1:10" hidden="1" x14ac:dyDescent="0.25">
      <c r="A6530" s="125">
        <v>937770</v>
      </c>
      <c r="B6530" s="125">
        <v>2006</v>
      </c>
      <c r="C6530" s="125">
        <v>7</v>
      </c>
      <c r="D6530" s="125">
        <v>2</v>
      </c>
      <c r="E6530" s="125">
        <v>3</v>
      </c>
      <c r="F6530" s="125">
        <v>2030.4012479999999</v>
      </c>
      <c r="G6530" s="125">
        <v>24.764001</v>
      </c>
      <c r="H6530" s="125">
        <v>2360.4029860000001</v>
      </c>
      <c r="I6530" s="125">
        <v>2077.390668</v>
      </c>
      <c r="J6530" s="125">
        <v>2055.1652490000001</v>
      </c>
    </row>
    <row r="6531" spans="1:10" hidden="1" x14ac:dyDescent="0.25">
      <c r="A6531" s="125">
        <v>937771</v>
      </c>
      <c r="B6531" s="125">
        <v>2006</v>
      </c>
      <c r="C6531" s="125">
        <v>7</v>
      </c>
      <c r="D6531" s="125">
        <v>2</v>
      </c>
      <c r="E6531" s="125">
        <v>4</v>
      </c>
      <c r="F6531" s="125">
        <v>2578.3364029999998</v>
      </c>
      <c r="G6531" s="125">
        <v>0</v>
      </c>
      <c r="H6531" s="125">
        <v>3480.4140000000002</v>
      </c>
      <c r="I6531" s="125">
        <v>2583.5113120000001</v>
      </c>
      <c r="J6531" s="125">
        <v>2578.3364029999998</v>
      </c>
    </row>
    <row r="6532" spans="1:10" x14ac:dyDescent="0.25">
      <c r="A6532" s="125">
        <v>937772</v>
      </c>
      <c r="B6532" s="125">
        <v>2006</v>
      </c>
      <c r="C6532" s="125">
        <v>7</v>
      </c>
      <c r="D6532" s="125">
        <v>3</v>
      </c>
      <c r="E6532" s="125">
        <v>1</v>
      </c>
      <c r="F6532" s="129">
        <v>76384.527348999996</v>
      </c>
      <c r="G6532" s="129">
        <v>0</v>
      </c>
      <c r="H6532" s="129">
        <v>98216.9951</v>
      </c>
      <c r="I6532" s="129">
        <v>79771.843420000005</v>
      </c>
      <c r="J6532" s="129">
        <v>76384.527348999996</v>
      </c>
    </row>
    <row r="6533" spans="1:10" hidden="1" x14ac:dyDescent="0.25">
      <c r="A6533" s="125">
        <v>937773</v>
      </c>
      <c r="B6533" s="125">
        <v>2006</v>
      </c>
      <c r="C6533" s="125">
        <v>7</v>
      </c>
      <c r="D6533" s="125">
        <v>3</v>
      </c>
      <c r="E6533" s="125">
        <v>2</v>
      </c>
      <c r="F6533" s="125">
        <v>69773.738937000002</v>
      </c>
      <c r="G6533" s="125">
        <v>1.5434289999999999</v>
      </c>
      <c r="H6533" s="125">
        <v>76384.527348999996</v>
      </c>
      <c r="I6533" s="125">
        <v>71977.140121000004</v>
      </c>
      <c r="J6533" s="125">
        <v>69775.282365999999</v>
      </c>
    </row>
    <row r="6534" spans="1:10" hidden="1" x14ac:dyDescent="0.25">
      <c r="A6534" s="125">
        <v>937774</v>
      </c>
      <c r="B6534" s="125">
        <v>2006</v>
      </c>
      <c r="C6534" s="125">
        <v>7</v>
      </c>
      <c r="D6534" s="125">
        <v>3</v>
      </c>
      <c r="E6534" s="125">
        <v>3</v>
      </c>
      <c r="F6534" s="125">
        <v>54570.808675</v>
      </c>
      <c r="G6534" s="125">
        <v>5036.8814039999997</v>
      </c>
      <c r="H6534" s="125">
        <v>69773.738937000002</v>
      </c>
      <c r="I6534" s="125">
        <v>63822.039004999999</v>
      </c>
      <c r="J6534" s="125">
        <v>59607.690079</v>
      </c>
    </row>
    <row r="6535" spans="1:10" hidden="1" x14ac:dyDescent="0.25">
      <c r="A6535" s="125">
        <v>937775</v>
      </c>
      <c r="B6535" s="125">
        <v>2006</v>
      </c>
      <c r="C6535" s="125">
        <v>7</v>
      </c>
      <c r="D6535" s="125">
        <v>3</v>
      </c>
      <c r="E6535" s="125">
        <v>4</v>
      </c>
      <c r="F6535" s="125">
        <v>1542.4720569999999</v>
      </c>
      <c r="G6535" s="125">
        <v>0</v>
      </c>
      <c r="H6535" s="125">
        <v>2030.4012479999999</v>
      </c>
      <c r="I6535" s="125">
        <v>1649.0918939999999</v>
      </c>
      <c r="J6535" s="125">
        <v>1542.4720569999999</v>
      </c>
    </row>
    <row r="6536" spans="1:10" x14ac:dyDescent="0.25">
      <c r="A6536" s="125">
        <v>937776</v>
      </c>
      <c r="B6536" s="125">
        <v>2006</v>
      </c>
      <c r="C6536" s="125">
        <v>7</v>
      </c>
      <c r="D6536" s="125">
        <v>4</v>
      </c>
      <c r="E6536" s="125">
        <v>1</v>
      </c>
      <c r="F6536" s="129">
        <v>18927.884858000001</v>
      </c>
      <c r="G6536" s="129">
        <v>0</v>
      </c>
      <c r="H6536" s="129">
        <v>21706.868699999999</v>
      </c>
      <c r="I6536" s="129">
        <v>19056.460031999999</v>
      </c>
      <c r="J6536" s="129">
        <v>18927.884858000001</v>
      </c>
    </row>
    <row r="6537" spans="1:10" hidden="1" x14ac:dyDescent="0.25">
      <c r="A6537" s="125">
        <v>937777</v>
      </c>
      <c r="B6537" s="125">
        <v>2006</v>
      </c>
      <c r="C6537" s="125">
        <v>7</v>
      </c>
      <c r="D6537" s="125">
        <v>4</v>
      </c>
      <c r="E6537" s="125">
        <v>2</v>
      </c>
      <c r="F6537" s="125">
        <v>16111.931393000001</v>
      </c>
      <c r="G6537" s="125">
        <v>2.4611510000000001</v>
      </c>
      <c r="H6537" s="125">
        <v>18927.884858000001</v>
      </c>
      <c r="I6537" s="125">
        <v>18237.017059999998</v>
      </c>
      <c r="J6537" s="125">
        <v>16114.392544</v>
      </c>
    </row>
    <row r="6538" spans="1:10" hidden="1" x14ac:dyDescent="0.25">
      <c r="A6538" s="125">
        <v>937778</v>
      </c>
      <c r="B6538" s="125">
        <v>2006</v>
      </c>
      <c r="C6538" s="125">
        <v>7</v>
      </c>
      <c r="D6538" s="125">
        <v>4</v>
      </c>
      <c r="E6538" s="125">
        <v>3</v>
      </c>
      <c r="F6538" s="125">
        <v>3567.18424</v>
      </c>
      <c r="G6538" s="125">
        <v>11035.251075</v>
      </c>
      <c r="H6538" s="125">
        <v>16111.931393000001</v>
      </c>
      <c r="I6538" s="125">
        <v>15237.053518999999</v>
      </c>
      <c r="J6538" s="125">
        <v>14602.435315000001</v>
      </c>
    </row>
    <row r="6539" spans="1:10" hidden="1" x14ac:dyDescent="0.25">
      <c r="A6539" s="125">
        <v>937779</v>
      </c>
      <c r="B6539" s="125">
        <v>2006</v>
      </c>
      <c r="C6539" s="125">
        <v>7</v>
      </c>
      <c r="D6539" s="125">
        <v>4</v>
      </c>
      <c r="E6539" s="125">
        <v>4</v>
      </c>
      <c r="F6539" s="125">
        <v>47245.162046999998</v>
      </c>
      <c r="G6539" s="125">
        <v>0</v>
      </c>
      <c r="H6539" s="125">
        <v>54570.808675</v>
      </c>
      <c r="I6539" s="125">
        <v>47907.712936000004</v>
      </c>
      <c r="J6539" s="125">
        <v>47245.162046999998</v>
      </c>
    </row>
    <row r="6540" spans="1:10" x14ac:dyDescent="0.25">
      <c r="A6540" s="125">
        <v>937780</v>
      </c>
      <c r="B6540" s="125">
        <v>2006</v>
      </c>
      <c r="C6540" s="125">
        <v>7</v>
      </c>
      <c r="D6540" s="125">
        <v>5</v>
      </c>
      <c r="E6540" s="125">
        <v>1</v>
      </c>
      <c r="F6540" s="129">
        <v>7315.1672449999996</v>
      </c>
      <c r="G6540" s="129">
        <v>0</v>
      </c>
      <c r="H6540" s="129">
        <v>7778.9739499999996</v>
      </c>
      <c r="I6540" s="129">
        <v>7315.3471030000001</v>
      </c>
      <c r="J6540" s="129">
        <v>7315.1672449999996</v>
      </c>
    </row>
    <row r="6541" spans="1:10" hidden="1" x14ac:dyDescent="0.25">
      <c r="A6541" s="125">
        <v>937781</v>
      </c>
      <c r="B6541" s="125">
        <v>2006</v>
      </c>
      <c r="C6541" s="125">
        <v>7</v>
      </c>
      <c r="D6541" s="125">
        <v>5</v>
      </c>
      <c r="E6541" s="125">
        <v>2</v>
      </c>
      <c r="F6541" s="125">
        <v>6993.7317549999998</v>
      </c>
      <c r="G6541" s="125">
        <v>0</v>
      </c>
      <c r="H6541" s="125">
        <v>7315.1672449999996</v>
      </c>
      <c r="I6541" s="125">
        <v>7187.8833350000004</v>
      </c>
      <c r="J6541" s="125">
        <v>6993.7317549999998</v>
      </c>
    </row>
    <row r="6542" spans="1:10" hidden="1" x14ac:dyDescent="0.25">
      <c r="A6542" s="125">
        <v>937782</v>
      </c>
      <c r="B6542" s="125">
        <v>2006</v>
      </c>
      <c r="C6542" s="125">
        <v>7</v>
      </c>
      <c r="D6542" s="125">
        <v>5</v>
      </c>
      <c r="E6542" s="125">
        <v>3</v>
      </c>
      <c r="F6542" s="125">
        <v>0</v>
      </c>
      <c r="G6542" s="125">
        <v>6269.3022440000004</v>
      </c>
      <c r="H6542" s="125">
        <v>6993.7317549999998</v>
      </c>
      <c r="I6542" s="125">
        <v>6811.89473</v>
      </c>
      <c r="J6542" s="125">
        <v>6269.3022440000004</v>
      </c>
    </row>
    <row r="6543" spans="1:10" hidden="1" x14ac:dyDescent="0.25">
      <c r="A6543" s="125">
        <v>937783</v>
      </c>
      <c r="B6543" s="125">
        <v>2006</v>
      </c>
      <c r="C6543" s="125">
        <v>7</v>
      </c>
      <c r="D6543" s="125">
        <v>5</v>
      </c>
      <c r="E6543" s="125">
        <v>4</v>
      </c>
      <c r="F6543" s="125">
        <v>3354.5220199999999</v>
      </c>
      <c r="G6543" s="125">
        <v>0</v>
      </c>
      <c r="H6543" s="125">
        <v>3567.18424</v>
      </c>
      <c r="I6543" s="125">
        <v>3354.5800589999999</v>
      </c>
      <c r="J6543" s="125">
        <v>3354.5220199999999</v>
      </c>
    </row>
    <row r="6544" spans="1:10" x14ac:dyDescent="0.25">
      <c r="A6544" s="125">
        <v>937784</v>
      </c>
      <c r="B6544" s="125">
        <v>2006</v>
      </c>
      <c r="C6544" s="125">
        <v>8</v>
      </c>
      <c r="D6544" s="125">
        <v>2</v>
      </c>
      <c r="E6544" s="125">
        <v>1</v>
      </c>
      <c r="F6544" s="129">
        <v>55.229481</v>
      </c>
      <c r="G6544" s="129">
        <v>0</v>
      </c>
      <c r="H6544" s="129">
        <v>74.580299999999994</v>
      </c>
      <c r="I6544" s="129">
        <v>55.360956999999999</v>
      </c>
      <c r="J6544" s="129">
        <v>55.229481</v>
      </c>
    </row>
    <row r="6545" spans="1:10" hidden="1" x14ac:dyDescent="0.25">
      <c r="A6545" s="125">
        <v>937785</v>
      </c>
      <c r="B6545" s="125">
        <v>2006</v>
      </c>
      <c r="C6545" s="125">
        <v>8</v>
      </c>
      <c r="D6545" s="125">
        <v>2</v>
      </c>
      <c r="E6545" s="125">
        <v>2</v>
      </c>
      <c r="F6545" s="125">
        <v>50.580064</v>
      </c>
      <c r="G6545" s="125">
        <v>0</v>
      </c>
      <c r="H6545" s="125">
        <v>55.229481</v>
      </c>
      <c r="I6545" s="125">
        <v>50.722754999999999</v>
      </c>
      <c r="J6545" s="125">
        <v>50.580064</v>
      </c>
    </row>
    <row r="6546" spans="1:10" hidden="1" x14ac:dyDescent="0.25">
      <c r="A6546" s="125">
        <v>937786</v>
      </c>
      <c r="B6546" s="125">
        <v>2006</v>
      </c>
      <c r="C6546" s="125">
        <v>8</v>
      </c>
      <c r="D6546" s="125">
        <v>2</v>
      </c>
      <c r="E6546" s="125">
        <v>3</v>
      </c>
      <c r="F6546" s="125">
        <v>43.508597999999999</v>
      </c>
      <c r="G6546" s="125">
        <v>0.53065700000000005</v>
      </c>
      <c r="H6546" s="125">
        <v>50.580064</v>
      </c>
      <c r="I6546" s="125">
        <v>44.515514000000003</v>
      </c>
      <c r="J6546" s="125">
        <v>44.039254999999997</v>
      </c>
    </row>
    <row r="6547" spans="1:10" hidden="1" x14ac:dyDescent="0.25">
      <c r="A6547" s="125">
        <v>937787</v>
      </c>
      <c r="B6547" s="125">
        <v>2006</v>
      </c>
      <c r="C6547" s="125">
        <v>8</v>
      </c>
      <c r="D6547" s="125">
        <v>2</v>
      </c>
      <c r="E6547" s="125">
        <v>4</v>
      </c>
      <c r="F6547" s="125">
        <v>55.250065999999997</v>
      </c>
      <c r="G6547" s="125">
        <v>0</v>
      </c>
      <c r="H6547" s="125">
        <v>74.580299999999994</v>
      </c>
      <c r="I6547" s="125">
        <v>55.360956999999999</v>
      </c>
      <c r="J6547" s="125">
        <v>55.250065999999997</v>
      </c>
    </row>
    <row r="6548" spans="1:10" x14ac:dyDescent="0.25">
      <c r="A6548" s="125">
        <v>937788</v>
      </c>
      <c r="B6548" s="125">
        <v>2006</v>
      </c>
      <c r="C6548" s="125">
        <v>8</v>
      </c>
      <c r="D6548" s="125">
        <v>3</v>
      </c>
      <c r="E6548" s="125">
        <v>1</v>
      </c>
      <c r="F6548" s="129">
        <v>1358.3783840000001</v>
      </c>
      <c r="G6548" s="129">
        <v>0</v>
      </c>
      <c r="H6548" s="129">
        <v>1746.6343999999999</v>
      </c>
      <c r="I6548" s="129">
        <v>1418.61646</v>
      </c>
      <c r="J6548" s="129">
        <v>1358.3783840000001</v>
      </c>
    </row>
    <row r="6549" spans="1:10" hidden="1" x14ac:dyDescent="0.25">
      <c r="A6549" s="125">
        <v>937789</v>
      </c>
      <c r="B6549" s="125">
        <v>2006</v>
      </c>
      <c r="C6549" s="125">
        <v>8</v>
      </c>
      <c r="D6549" s="125">
        <v>3</v>
      </c>
      <c r="E6549" s="125">
        <v>2</v>
      </c>
      <c r="F6549" s="125">
        <v>1240.8159350000001</v>
      </c>
      <c r="G6549" s="125">
        <v>2.7446999999999999E-2</v>
      </c>
      <c r="H6549" s="125">
        <v>1358.3783840000001</v>
      </c>
      <c r="I6549" s="125">
        <v>1279.999951</v>
      </c>
      <c r="J6549" s="125">
        <v>1240.8433829999999</v>
      </c>
    </row>
    <row r="6550" spans="1:10" hidden="1" x14ac:dyDescent="0.25">
      <c r="A6550" s="125">
        <v>937790</v>
      </c>
      <c r="B6550" s="125">
        <v>2006</v>
      </c>
      <c r="C6550" s="125">
        <v>8</v>
      </c>
      <c r="D6550" s="125">
        <v>3</v>
      </c>
      <c r="E6550" s="125">
        <v>3</v>
      </c>
      <c r="F6550" s="125">
        <v>969.744013</v>
      </c>
      <c r="G6550" s="125">
        <v>89.507296999999994</v>
      </c>
      <c r="H6550" s="125">
        <v>1240.8159350000001</v>
      </c>
      <c r="I6550" s="125">
        <v>1134.974336</v>
      </c>
      <c r="J6550" s="125">
        <v>1059.2513100000001</v>
      </c>
    </row>
    <row r="6551" spans="1:10" hidden="1" x14ac:dyDescent="0.25">
      <c r="A6551" s="125">
        <v>937791</v>
      </c>
      <c r="B6551" s="125">
        <v>2006</v>
      </c>
      <c r="C6551" s="125">
        <v>8</v>
      </c>
      <c r="D6551" s="125">
        <v>3</v>
      </c>
      <c r="E6551" s="125">
        <v>4</v>
      </c>
      <c r="F6551" s="125">
        <v>33.052973000000001</v>
      </c>
      <c r="G6551" s="125">
        <v>0</v>
      </c>
      <c r="H6551" s="125">
        <v>43.508597999999999</v>
      </c>
      <c r="I6551" s="125">
        <v>35.337682999999998</v>
      </c>
      <c r="J6551" s="125">
        <v>33.052973000000001</v>
      </c>
    </row>
    <row r="6552" spans="1:10" x14ac:dyDescent="0.25">
      <c r="A6552" s="125">
        <v>937792</v>
      </c>
      <c r="B6552" s="125">
        <v>2006</v>
      </c>
      <c r="C6552" s="125">
        <v>8</v>
      </c>
      <c r="D6552" s="125">
        <v>4</v>
      </c>
      <c r="E6552" s="125">
        <v>1</v>
      </c>
      <c r="F6552" s="129">
        <v>333.89110299999999</v>
      </c>
      <c r="G6552" s="129">
        <v>0</v>
      </c>
      <c r="H6552" s="129">
        <v>382.91284999999999</v>
      </c>
      <c r="I6552" s="129">
        <v>336.15919100000002</v>
      </c>
      <c r="J6552" s="129">
        <v>333.89110299999999</v>
      </c>
    </row>
    <row r="6553" spans="1:10" hidden="1" x14ac:dyDescent="0.25">
      <c r="A6553" s="125">
        <v>937793</v>
      </c>
      <c r="B6553" s="125">
        <v>2006</v>
      </c>
      <c r="C6553" s="125">
        <v>8</v>
      </c>
      <c r="D6553" s="125">
        <v>4</v>
      </c>
      <c r="E6553" s="125">
        <v>2</v>
      </c>
      <c r="F6553" s="125">
        <v>284.21720599999998</v>
      </c>
      <c r="G6553" s="125">
        <v>4.3415000000000002E-2</v>
      </c>
      <c r="H6553" s="125">
        <v>333.89110299999999</v>
      </c>
      <c r="I6553" s="125">
        <v>321.70407799999998</v>
      </c>
      <c r="J6553" s="125">
        <v>284.26062100000001</v>
      </c>
    </row>
    <row r="6554" spans="1:10" hidden="1" x14ac:dyDescent="0.25">
      <c r="A6554" s="125">
        <v>937794</v>
      </c>
      <c r="B6554" s="125">
        <v>2006</v>
      </c>
      <c r="C6554" s="125">
        <v>8</v>
      </c>
      <c r="D6554" s="125">
        <v>4</v>
      </c>
      <c r="E6554" s="125">
        <v>3</v>
      </c>
      <c r="F6554" s="125">
        <v>62.925736000000001</v>
      </c>
      <c r="G6554" s="125">
        <v>194.663703</v>
      </c>
      <c r="H6554" s="125">
        <v>284.21720599999998</v>
      </c>
      <c r="I6554" s="125">
        <v>268.78421200000003</v>
      </c>
      <c r="J6554" s="125">
        <v>257.58943900000003</v>
      </c>
    </row>
    <row r="6555" spans="1:10" hidden="1" x14ac:dyDescent="0.25">
      <c r="A6555" s="125">
        <v>937795</v>
      </c>
      <c r="B6555" s="125">
        <v>2006</v>
      </c>
      <c r="C6555" s="125">
        <v>8</v>
      </c>
      <c r="D6555" s="125">
        <v>4</v>
      </c>
      <c r="E6555" s="125">
        <v>4</v>
      </c>
      <c r="F6555" s="125">
        <v>839.56448799999998</v>
      </c>
      <c r="G6555" s="125">
        <v>0</v>
      </c>
      <c r="H6555" s="125">
        <v>969.744013</v>
      </c>
      <c r="I6555" s="125">
        <v>851.33826899999997</v>
      </c>
      <c r="J6555" s="125">
        <v>839.56448799999998</v>
      </c>
    </row>
    <row r="6556" spans="1:10" x14ac:dyDescent="0.25">
      <c r="A6556" s="125">
        <v>937796</v>
      </c>
      <c r="B6556" s="125">
        <v>2006</v>
      </c>
      <c r="C6556" s="125">
        <v>8</v>
      </c>
      <c r="D6556" s="125">
        <v>5</v>
      </c>
      <c r="E6556" s="125">
        <v>1</v>
      </c>
      <c r="F6556" s="129">
        <v>129.85212899999999</v>
      </c>
      <c r="G6556" s="129">
        <v>0</v>
      </c>
      <c r="H6556" s="129">
        <v>138.08519999999999</v>
      </c>
      <c r="I6556" s="129">
        <v>129.855322</v>
      </c>
      <c r="J6556" s="129">
        <v>129.85212899999999</v>
      </c>
    </row>
    <row r="6557" spans="1:10" hidden="1" x14ac:dyDescent="0.25">
      <c r="A6557" s="125">
        <v>937797</v>
      </c>
      <c r="B6557" s="125">
        <v>2006</v>
      </c>
      <c r="C6557" s="125">
        <v>8</v>
      </c>
      <c r="D6557" s="125">
        <v>5</v>
      </c>
      <c r="E6557" s="125">
        <v>2</v>
      </c>
      <c r="F6557" s="125">
        <v>124.14630200000001</v>
      </c>
      <c r="G6557" s="125">
        <v>0</v>
      </c>
      <c r="H6557" s="125">
        <v>129.85212899999999</v>
      </c>
      <c r="I6557" s="125">
        <v>127.592702</v>
      </c>
      <c r="J6557" s="125">
        <v>124.14630200000001</v>
      </c>
    </row>
    <row r="6558" spans="1:10" hidden="1" x14ac:dyDescent="0.25">
      <c r="A6558" s="125">
        <v>937798</v>
      </c>
      <c r="B6558" s="125">
        <v>2006</v>
      </c>
      <c r="C6558" s="125">
        <v>8</v>
      </c>
      <c r="D6558" s="125">
        <v>5</v>
      </c>
      <c r="E6558" s="125">
        <v>3</v>
      </c>
      <c r="F6558" s="125">
        <v>0</v>
      </c>
      <c r="G6558" s="125">
        <v>111.286895</v>
      </c>
      <c r="H6558" s="125">
        <v>124.14630200000001</v>
      </c>
      <c r="I6558" s="125">
        <v>120.918498</v>
      </c>
      <c r="J6558" s="125">
        <v>111.286895</v>
      </c>
    </row>
    <row r="6559" spans="1:10" hidden="1" x14ac:dyDescent="0.25">
      <c r="A6559" s="125">
        <v>937799</v>
      </c>
      <c r="B6559" s="125">
        <v>2006</v>
      </c>
      <c r="C6559" s="125">
        <v>8</v>
      </c>
      <c r="D6559" s="125">
        <v>5</v>
      </c>
      <c r="E6559" s="125">
        <v>4</v>
      </c>
      <c r="F6559" s="125">
        <v>59.174337999999999</v>
      </c>
      <c r="G6559" s="125">
        <v>0</v>
      </c>
      <c r="H6559" s="125">
        <v>62.925736000000001</v>
      </c>
      <c r="I6559" s="125">
        <v>59.175362</v>
      </c>
      <c r="J6559" s="125">
        <v>59.174337999999999</v>
      </c>
    </row>
    <row r="6560" spans="1:10" x14ac:dyDescent="0.25">
      <c r="A6560" s="125">
        <v>937800</v>
      </c>
      <c r="B6560" s="125">
        <v>2006</v>
      </c>
      <c r="C6560" s="125">
        <v>9</v>
      </c>
      <c r="D6560" s="125">
        <v>2</v>
      </c>
      <c r="E6560" s="125">
        <v>1</v>
      </c>
      <c r="F6560" s="129">
        <v>60.272607000000001</v>
      </c>
      <c r="G6560" s="129">
        <v>0</v>
      </c>
      <c r="H6560" s="129">
        <v>81.197100000000006</v>
      </c>
      <c r="I6560" s="129">
        <v>60.272607000000001</v>
      </c>
      <c r="J6560" s="129">
        <v>60.272607000000001</v>
      </c>
    </row>
    <row r="6561" spans="1:10" hidden="1" x14ac:dyDescent="0.25">
      <c r="A6561" s="125">
        <v>937801</v>
      </c>
      <c r="B6561" s="125">
        <v>2006</v>
      </c>
      <c r="C6561" s="125">
        <v>9</v>
      </c>
      <c r="D6561" s="125">
        <v>2</v>
      </c>
      <c r="E6561" s="125">
        <v>2</v>
      </c>
      <c r="F6561" s="125">
        <v>55.297885000000001</v>
      </c>
      <c r="G6561" s="125">
        <v>0</v>
      </c>
      <c r="H6561" s="125">
        <v>60.272607000000001</v>
      </c>
      <c r="I6561" s="125">
        <v>55.354362999999999</v>
      </c>
      <c r="J6561" s="125">
        <v>55.297885000000001</v>
      </c>
    </row>
    <row r="6562" spans="1:10" hidden="1" x14ac:dyDescent="0.25">
      <c r="A6562" s="125">
        <v>937802</v>
      </c>
      <c r="B6562" s="125">
        <v>2006</v>
      </c>
      <c r="C6562" s="125">
        <v>9</v>
      </c>
      <c r="D6562" s="125">
        <v>2</v>
      </c>
      <c r="E6562" s="125">
        <v>3</v>
      </c>
      <c r="F6562" s="125">
        <v>47.720725000000002</v>
      </c>
      <c r="G6562" s="125">
        <v>0.71435000000000004</v>
      </c>
      <c r="H6562" s="125">
        <v>55.297885000000001</v>
      </c>
      <c r="I6562" s="125">
        <v>48.667668999999997</v>
      </c>
      <c r="J6562" s="125">
        <v>48.435074999999998</v>
      </c>
    </row>
    <row r="6563" spans="1:10" hidden="1" x14ac:dyDescent="0.25">
      <c r="A6563" s="125">
        <v>937803</v>
      </c>
      <c r="B6563" s="125">
        <v>2006</v>
      </c>
      <c r="C6563" s="125">
        <v>9</v>
      </c>
      <c r="D6563" s="125">
        <v>2</v>
      </c>
      <c r="E6563" s="125">
        <v>4</v>
      </c>
      <c r="F6563" s="125">
        <v>60.272607000000001</v>
      </c>
      <c r="G6563" s="125">
        <v>0</v>
      </c>
      <c r="H6563" s="125">
        <v>81.197100000000006</v>
      </c>
      <c r="I6563" s="125">
        <v>60.272607000000001</v>
      </c>
      <c r="J6563" s="125">
        <v>60.272607000000001</v>
      </c>
    </row>
    <row r="6564" spans="1:10" x14ac:dyDescent="0.25">
      <c r="A6564" s="125">
        <v>937804</v>
      </c>
      <c r="B6564" s="125">
        <v>2006</v>
      </c>
      <c r="C6564" s="125">
        <v>9</v>
      </c>
      <c r="D6564" s="125">
        <v>3</v>
      </c>
      <c r="E6564" s="125">
        <v>1</v>
      </c>
      <c r="F6564" s="129">
        <v>1984.3324729999999</v>
      </c>
      <c r="G6564" s="129">
        <v>0</v>
      </c>
      <c r="H6564" s="129">
        <v>2455.0133500000002</v>
      </c>
      <c r="I6564" s="129">
        <v>1993.961843</v>
      </c>
      <c r="J6564" s="129">
        <v>1984.3324729999999</v>
      </c>
    </row>
    <row r="6565" spans="1:10" hidden="1" x14ac:dyDescent="0.25">
      <c r="A6565" s="125">
        <v>937805</v>
      </c>
      <c r="B6565" s="125">
        <v>2006</v>
      </c>
      <c r="C6565" s="125">
        <v>9</v>
      </c>
      <c r="D6565" s="125">
        <v>3</v>
      </c>
      <c r="E6565" s="125">
        <v>2</v>
      </c>
      <c r="F6565" s="125">
        <v>1859.174984</v>
      </c>
      <c r="G6565" s="125">
        <v>0</v>
      </c>
      <c r="H6565" s="125">
        <v>1984.3324729999999</v>
      </c>
      <c r="I6565" s="125">
        <v>1869.836489</v>
      </c>
      <c r="J6565" s="125">
        <v>1859.174984</v>
      </c>
    </row>
    <row r="6566" spans="1:10" hidden="1" x14ac:dyDescent="0.25">
      <c r="A6566" s="125">
        <v>937806</v>
      </c>
      <c r="B6566" s="125">
        <v>2006</v>
      </c>
      <c r="C6566" s="125">
        <v>9</v>
      </c>
      <c r="D6566" s="125">
        <v>3</v>
      </c>
      <c r="E6566" s="125">
        <v>3</v>
      </c>
      <c r="F6566" s="125">
        <v>1471.93676</v>
      </c>
      <c r="G6566" s="125">
        <v>81.635908999999998</v>
      </c>
      <c r="H6566" s="125">
        <v>1859.174984</v>
      </c>
      <c r="I6566" s="125">
        <v>1700.587358</v>
      </c>
      <c r="J6566" s="125">
        <v>1553.5726689999999</v>
      </c>
    </row>
    <row r="6567" spans="1:10" hidden="1" x14ac:dyDescent="0.25">
      <c r="A6567" s="125">
        <v>937807</v>
      </c>
      <c r="B6567" s="125">
        <v>2006</v>
      </c>
      <c r="C6567" s="125">
        <v>9</v>
      </c>
      <c r="D6567" s="125">
        <v>3</v>
      </c>
      <c r="E6567" s="125">
        <v>4</v>
      </c>
      <c r="F6567" s="125">
        <v>38.620170999999999</v>
      </c>
      <c r="G6567" s="125">
        <v>0</v>
      </c>
      <c r="H6567" s="125">
        <v>47.720725000000002</v>
      </c>
      <c r="I6567" s="125">
        <v>38.758772999999998</v>
      </c>
      <c r="J6567" s="125">
        <v>38.620170999999999</v>
      </c>
    </row>
    <row r="6568" spans="1:10" x14ac:dyDescent="0.25">
      <c r="A6568" s="125">
        <v>937808</v>
      </c>
      <c r="B6568" s="125">
        <v>2006</v>
      </c>
      <c r="C6568" s="125">
        <v>9</v>
      </c>
      <c r="D6568" s="125">
        <v>4</v>
      </c>
      <c r="E6568" s="125">
        <v>1</v>
      </c>
      <c r="F6568" s="129">
        <v>1027.921347</v>
      </c>
      <c r="G6568" s="129">
        <v>0</v>
      </c>
      <c r="H6568" s="129">
        <v>1195.8889999999999</v>
      </c>
      <c r="I6568" s="129">
        <v>1049.8709530000001</v>
      </c>
      <c r="J6568" s="129">
        <v>1027.921347</v>
      </c>
    </row>
    <row r="6569" spans="1:10" hidden="1" x14ac:dyDescent="0.25">
      <c r="A6569" s="125">
        <v>937809</v>
      </c>
      <c r="B6569" s="125">
        <v>2006</v>
      </c>
      <c r="C6569" s="125">
        <v>9</v>
      </c>
      <c r="D6569" s="125">
        <v>4</v>
      </c>
      <c r="E6569" s="125">
        <v>2</v>
      </c>
      <c r="F6569" s="125">
        <v>953.83463500000005</v>
      </c>
      <c r="G6569" s="125">
        <v>1.900326</v>
      </c>
      <c r="H6569" s="125">
        <v>1027.921347</v>
      </c>
      <c r="I6569" s="125">
        <v>990.40221799999995</v>
      </c>
      <c r="J6569" s="125">
        <v>955.734961</v>
      </c>
    </row>
    <row r="6570" spans="1:10" hidden="1" x14ac:dyDescent="0.25">
      <c r="A6570" s="125">
        <v>937810</v>
      </c>
      <c r="B6570" s="125">
        <v>2006</v>
      </c>
      <c r="C6570" s="125">
        <v>9</v>
      </c>
      <c r="D6570" s="125">
        <v>4</v>
      </c>
      <c r="E6570" s="125">
        <v>3</v>
      </c>
      <c r="F6570" s="125">
        <v>418.30128500000001</v>
      </c>
      <c r="G6570" s="125">
        <v>423.83650499999999</v>
      </c>
      <c r="H6570" s="125">
        <v>953.83463500000005</v>
      </c>
      <c r="I6570" s="125">
        <v>902.04141400000003</v>
      </c>
      <c r="J6570" s="125">
        <v>842.13779</v>
      </c>
    </row>
    <row r="6571" spans="1:10" hidden="1" x14ac:dyDescent="0.25">
      <c r="A6571" s="125">
        <v>937811</v>
      </c>
      <c r="B6571" s="125">
        <v>2006</v>
      </c>
      <c r="C6571" s="125">
        <v>9</v>
      </c>
      <c r="D6571" s="125">
        <v>4</v>
      </c>
      <c r="E6571" s="125">
        <v>4</v>
      </c>
      <c r="F6571" s="125">
        <v>1250.4360529999999</v>
      </c>
      <c r="G6571" s="125">
        <v>0</v>
      </c>
      <c r="H6571" s="125">
        <v>1471.93676</v>
      </c>
      <c r="I6571" s="125">
        <v>1292.2132819999999</v>
      </c>
      <c r="J6571" s="125">
        <v>1250.4360529999999</v>
      </c>
    </row>
    <row r="6572" spans="1:10" x14ac:dyDescent="0.25">
      <c r="A6572" s="125">
        <v>937812</v>
      </c>
      <c r="B6572" s="125">
        <v>2006</v>
      </c>
      <c r="C6572" s="125">
        <v>9</v>
      </c>
      <c r="D6572" s="125">
        <v>5</v>
      </c>
      <c r="E6572" s="125">
        <v>1</v>
      </c>
      <c r="F6572" s="129">
        <v>229.67035799999999</v>
      </c>
      <c r="G6572" s="129">
        <v>0</v>
      </c>
      <c r="H6572" s="129">
        <v>249.42904999999999</v>
      </c>
      <c r="I6572" s="129">
        <v>234.56307899999999</v>
      </c>
      <c r="J6572" s="129">
        <v>229.67035799999999</v>
      </c>
    </row>
    <row r="6573" spans="1:10" hidden="1" x14ac:dyDescent="0.25">
      <c r="A6573" s="125">
        <v>937813</v>
      </c>
      <c r="B6573" s="125">
        <v>2006</v>
      </c>
      <c r="C6573" s="125">
        <v>9</v>
      </c>
      <c r="D6573" s="125">
        <v>5</v>
      </c>
      <c r="E6573" s="125">
        <v>2</v>
      </c>
      <c r="F6573" s="125">
        <v>214.39050700000001</v>
      </c>
      <c r="G6573" s="125">
        <v>0</v>
      </c>
      <c r="H6573" s="125">
        <v>229.67035799999999</v>
      </c>
      <c r="I6573" s="125">
        <v>225.674094</v>
      </c>
      <c r="J6573" s="125">
        <v>214.39050700000001</v>
      </c>
    </row>
    <row r="6574" spans="1:10" hidden="1" x14ac:dyDescent="0.25">
      <c r="A6574" s="125">
        <v>937814</v>
      </c>
      <c r="B6574" s="125">
        <v>2006</v>
      </c>
      <c r="C6574" s="125">
        <v>9</v>
      </c>
      <c r="D6574" s="125">
        <v>5</v>
      </c>
      <c r="E6574" s="125">
        <v>3</v>
      </c>
      <c r="F6574" s="125">
        <v>0</v>
      </c>
      <c r="G6574" s="125">
        <v>207.60170199999999</v>
      </c>
      <c r="H6574" s="125">
        <v>214.39050700000001</v>
      </c>
      <c r="I6574" s="125">
        <v>208.81635299999999</v>
      </c>
      <c r="J6574" s="125">
        <v>207.60170199999999</v>
      </c>
    </row>
    <row r="6575" spans="1:10" hidden="1" x14ac:dyDescent="0.25">
      <c r="A6575" s="125">
        <v>937815</v>
      </c>
      <c r="B6575" s="125">
        <v>2006</v>
      </c>
      <c r="C6575" s="125">
        <v>9</v>
      </c>
      <c r="D6575" s="125">
        <v>5</v>
      </c>
      <c r="E6575" s="125">
        <v>4</v>
      </c>
      <c r="F6575" s="125">
        <v>383.49213400000002</v>
      </c>
      <c r="G6575" s="125">
        <v>0</v>
      </c>
      <c r="H6575" s="125">
        <v>418.30128500000001</v>
      </c>
      <c r="I6575" s="125">
        <v>393.37052899999998</v>
      </c>
      <c r="J6575" s="125">
        <v>383.49213400000002</v>
      </c>
    </row>
    <row r="6576" spans="1:10" x14ac:dyDescent="0.25">
      <c r="A6576" s="125">
        <v>937816</v>
      </c>
      <c r="B6576" s="125">
        <v>2006</v>
      </c>
      <c r="C6576" s="125">
        <v>11</v>
      </c>
      <c r="D6576" s="125">
        <v>2</v>
      </c>
      <c r="E6576" s="125">
        <v>1</v>
      </c>
      <c r="F6576" s="129">
        <v>8887.5463199999995</v>
      </c>
      <c r="G6576" s="129">
        <v>0</v>
      </c>
      <c r="H6576" s="129">
        <v>11972.984399999999</v>
      </c>
      <c r="I6576" s="129">
        <v>8887.5463199999995</v>
      </c>
      <c r="J6576" s="129">
        <v>8887.5463199999995</v>
      </c>
    </row>
    <row r="6577" spans="1:10" hidden="1" x14ac:dyDescent="0.25">
      <c r="A6577" s="125">
        <v>937817</v>
      </c>
      <c r="B6577" s="125">
        <v>2006</v>
      </c>
      <c r="C6577" s="125">
        <v>11</v>
      </c>
      <c r="D6577" s="125">
        <v>2</v>
      </c>
      <c r="E6577" s="125">
        <v>2</v>
      </c>
      <c r="F6577" s="125">
        <v>8158.2202719999996</v>
      </c>
      <c r="G6577" s="125">
        <v>0</v>
      </c>
      <c r="H6577" s="125">
        <v>8887.5463199999995</v>
      </c>
      <c r="I6577" s="125">
        <v>8162.3225400000001</v>
      </c>
      <c r="J6577" s="125">
        <v>8158.2202719999996</v>
      </c>
    </row>
    <row r="6578" spans="1:10" hidden="1" x14ac:dyDescent="0.25">
      <c r="A6578" s="125">
        <v>937818</v>
      </c>
      <c r="B6578" s="125">
        <v>2006</v>
      </c>
      <c r="C6578" s="125">
        <v>11</v>
      </c>
      <c r="D6578" s="125">
        <v>2</v>
      </c>
      <c r="E6578" s="125">
        <v>3</v>
      </c>
      <c r="F6578" s="125">
        <v>7131.8921920000003</v>
      </c>
      <c r="G6578" s="125">
        <v>16.605315999999998</v>
      </c>
      <c r="H6578" s="125">
        <v>8158.2202719999996</v>
      </c>
      <c r="I6578" s="125">
        <v>7180.0496620000004</v>
      </c>
      <c r="J6578" s="125">
        <v>7148.4975080000004</v>
      </c>
    </row>
    <row r="6579" spans="1:10" hidden="1" x14ac:dyDescent="0.25">
      <c r="A6579" s="125">
        <v>937819</v>
      </c>
      <c r="B6579" s="125">
        <v>2006</v>
      </c>
      <c r="C6579" s="125">
        <v>11</v>
      </c>
      <c r="D6579" s="125">
        <v>2</v>
      </c>
      <c r="E6579" s="125">
        <v>4</v>
      </c>
      <c r="F6579" s="125">
        <v>8887.5463199999995</v>
      </c>
      <c r="G6579" s="125">
        <v>0</v>
      </c>
      <c r="H6579" s="125">
        <v>11972.984399999999</v>
      </c>
      <c r="I6579" s="125">
        <v>8887.5463199999995</v>
      </c>
      <c r="J6579" s="125">
        <v>8887.5463199999995</v>
      </c>
    </row>
    <row r="6580" spans="1:10" x14ac:dyDescent="0.25">
      <c r="A6580" s="125">
        <v>937820</v>
      </c>
      <c r="B6580" s="125">
        <v>2006</v>
      </c>
      <c r="C6580" s="125">
        <v>11</v>
      </c>
      <c r="D6580" s="125">
        <v>3</v>
      </c>
      <c r="E6580" s="125">
        <v>1</v>
      </c>
      <c r="F6580" s="129">
        <v>753.46741299999996</v>
      </c>
      <c r="G6580" s="129">
        <v>0</v>
      </c>
      <c r="H6580" s="129">
        <v>935.37779999999998</v>
      </c>
      <c r="I6580" s="129">
        <v>759.71384899999998</v>
      </c>
      <c r="J6580" s="129">
        <v>753.46741299999996</v>
      </c>
    </row>
    <row r="6581" spans="1:10" hidden="1" x14ac:dyDescent="0.25">
      <c r="A6581" s="125">
        <v>937821</v>
      </c>
      <c r="B6581" s="125">
        <v>2006</v>
      </c>
      <c r="C6581" s="125">
        <v>11</v>
      </c>
      <c r="D6581" s="125">
        <v>3</v>
      </c>
      <c r="E6581" s="125">
        <v>2</v>
      </c>
      <c r="F6581" s="125">
        <v>708.06027800000004</v>
      </c>
      <c r="G6581" s="125">
        <v>0</v>
      </c>
      <c r="H6581" s="125">
        <v>753.46741299999996</v>
      </c>
      <c r="I6581" s="125">
        <v>709.992344</v>
      </c>
      <c r="J6581" s="125">
        <v>708.06027800000004</v>
      </c>
    </row>
    <row r="6582" spans="1:10" hidden="1" x14ac:dyDescent="0.25">
      <c r="A6582" s="125">
        <v>937822</v>
      </c>
      <c r="B6582" s="125">
        <v>2006</v>
      </c>
      <c r="C6582" s="125">
        <v>11</v>
      </c>
      <c r="D6582" s="125">
        <v>3</v>
      </c>
      <c r="E6582" s="125">
        <v>3</v>
      </c>
      <c r="F6582" s="125">
        <v>557.17668900000001</v>
      </c>
      <c r="G6582" s="125">
        <v>52.779302999999999</v>
      </c>
      <c r="H6582" s="125">
        <v>708.06027800000004</v>
      </c>
      <c r="I6582" s="125">
        <v>647.662736</v>
      </c>
      <c r="J6582" s="125">
        <v>609.95599100000004</v>
      </c>
    </row>
    <row r="6583" spans="1:10" hidden="1" x14ac:dyDescent="0.25">
      <c r="A6583" s="125">
        <v>937823</v>
      </c>
      <c r="B6583" s="125">
        <v>2006</v>
      </c>
      <c r="C6583" s="125">
        <v>11</v>
      </c>
      <c r="D6583" s="125">
        <v>3</v>
      </c>
      <c r="E6583" s="125">
        <v>4</v>
      </c>
      <c r="F6583" s="125">
        <v>5765.6528099999996</v>
      </c>
      <c r="G6583" s="125">
        <v>0</v>
      </c>
      <c r="H6583" s="125">
        <v>7131.8921920000003</v>
      </c>
      <c r="I6583" s="125">
        <v>5792.5228379999999</v>
      </c>
      <c r="J6583" s="125">
        <v>5765.6528099999996</v>
      </c>
    </row>
    <row r="6584" spans="1:10" x14ac:dyDescent="0.25">
      <c r="A6584" s="125">
        <v>937824</v>
      </c>
      <c r="B6584" s="125">
        <v>2006</v>
      </c>
      <c r="C6584" s="125">
        <v>11</v>
      </c>
      <c r="D6584" s="125">
        <v>4</v>
      </c>
      <c r="E6584" s="125">
        <v>1</v>
      </c>
      <c r="F6584" s="129">
        <v>3578.39741</v>
      </c>
      <c r="G6584" s="129">
        <v>0</v>
      </c>
      <c r="H6584" s="129">
        <v>4162.2160000000003</v>
      </c>
      <c r="I6584" s="129">
        <v>3654.0094260000001</v>
      </c>
      <c r="J6584" s="129">
        <v>3578.39741</v>
      </c>
    </row>
    <row r="6585" spans="1:10" hidden="1" x14ac:dyDescent="0.25">
      <c r="A6585" s="125">
        <v>937825</v>
      </c>
      <c r="B6585" s="125">
        <v>2006</v>
      </c>
      <c r="C6585" s="125">
        <v>11</v>
      </c>
      <c r="D6585" s="125">
        <v>4</v>
      </c>
      <c r="E6585" s="125">
        <v>2</v>
      </c>
      <c r="F6585" s="125">
        <v>3132.0240100000001</v>
      </c>
      <c r="G6585" s="125">
        <v>217.059494</v>
      </c>
      <c r="H6585" s="125">
        <v>3578.39741</v>
      </c>
      <c r="I6585" s="125">
        <v>3447.7859050000002</v>
      </c>
      <c r="J6585" s="125">
        <v>3349.0835040000002</v>
      </c>
    </row>
    <row r="6586" spans="1:10" hidden="1" x14ac:dyDescent="0.25">
      <c r="A6586" s="125">
        <v>937826</v>
      </c>
      <c r="B6586" s="125">
        <v>2006</v>
      </c>
      <c r="C6586" s="125">
        <v>11</v>
      </c>
      <c r="D6586" s="125">
        <v>4</v>
      </c>
      <c r="E6586" s="125">
        <v>3</v>
      </c>
      <c r="F6586" s="125">
        <v>834.694525</v>
      </c>
      <c r="G6586" s="125">
        <v>1937.2527359999999</v>
      </c>
      <c r="H6586" s="125">
        <v>3132.0240100000001</v>
      </c>
      <c r="I6586" s="125">
        <v>2961.9551059999999</v>
      </c>
      <c r="J6586" s="125">
        <v>2771.9472599999999</v>
      </c>
    </row>
    <row r="6587" spans="1:10" hidden="1" x14ac:dyDescent="0.25">
      <c r="A6587" s="125">
        <v>937827</v>
      </c>
      <c r="B6587" s="125">
        <v>2006</v>
      </c>
      <c r="C6587" s="125">
        <v>11</v>
      </c>
      <c r="D6587" s="125">
        <v>4</v>
      </c>
      <c r="E6587" s="125">
        <v>4</v>
      </c>
      <c r="F6587" s="125">
        <v>479.33346299999999</v>
      </c>
      <c r="G6587" s="125">
        <v>0</v>
      </c>
      <c r="H6587" s="125">
        <v>557.17668900000001</v>
      </c>
      <c r="I6587" s="125">
        <v>489.14541500000001</v>
      </c>
      <c r="J6587" s="125">
        <v>479.33346299999999</v>
      </c>
    </row>
    <row r="6588" spans="1:10" x14ac:dyDescent="0.25">
      <c r="A6588" s="125">
        <v>937828</v>
      </c>
      <c r="B6588" s="125">
        <v>2006</v>
      </c>
      <c r="C6588" s="125">
        <v>11</v>
      </c>
      <c r="D6588" s="125">
        <v>5</v>
      </c>
      <c r="E6588" s="125">
        <v>1</v>
      </c>
      <c r="F6588" s="129">
        <v>586.43743400000005</v>
      </c>
      <c r="G6588" s="129">
        <v>0</v>
      </c>
      <c r="H6588" s="129">
        <v>669.67179999999996</v>
      </c>
      <c r="I6588" s="129">
        <v>629.75936100000001</v>
      </c>
      <c r="J6588" s="129">
        <v>586.43743400000005</v>
      </c>
    </row>
    <row r="6589" spans="1:10" hidden="1" x14ac:dyDescent="0.25">
      <c r="A6589" s="125">
        <v>937829</v>
      </c>
      <c r="B6589" s="125">
        <v>2006</v>
      </c>
      <c r="C6589" s="125">
        <v>11</v>
      </c>
      <c r="D6589" s="125">
        <v>5</v>
      </c>
      <c r="E6589" s="125">
        <v>2</v>
      </c>
      <c r="F6589" s="125">
        <v>560.03364799999997</v>
      </c>
      <c r="G6589" s="125">
        <v>15.00901</v>
      </c>
      <c r="H6589" s="125">
        <v>586.43743400000005</v>
      </c>
      <c r="I6589" s="125">
        <v>576.23342200000002</v>
      </c>
      <c r="J6589" s="125">
        <v>575.04265799999996</v>
      </c>
    </row>
    <row r="6590" spans="1:10" hidden="1" x14ac:dyDescent="0.25">
      <c r="A6590" s="125">
        <v>937830</v>
      </c>
      <c r="B6590" s="125">
        <v>2006</v>
      </c>
      <c r="C6590" s="125">
        <v>11</v>
      </c>
      <c r="D6590" s="125">
        <v>5</v>
      </c>
      <c r="E6590" s="125">
        <v>3</v>
      </c>
      <c r="F6590" s="125">
        <v>0</v>
      </c>
      <c r="G6590" s="125">
        <v>543.98748599999999</v>
      </c>
      <c r="H6590" s="125">
        <v>560.03364799999997</v>
      </c>
      <c r="I6590" s="125">
        <v>545.47277299999996</v>
      </c>
      <c r="J6590" s="125">
        <v>543.98748599999999</v>
      </c>
    </row>
    <row r="6591" spans="1:10" hidden="1" x14ac:dyDescent="0.25">
      <c r="A6591" s="125">
        <v>937831</v>
      </c>
      <c r="B6591" s="125">
        <v>2006</v>
      </c>
      <c r="C6591" s="125">
        <v>11</v>
      </c>
      <c r="D6591" s="125">
        <v>5</v>
      </c>
      <c r="E6591" s="125">
        <v>4</v>
      </c>
      <c r="F6591" s="125">
        <v>734.07468100000006</v>
      </c>
      <c r="G6591" s="125">
        <v>0</v>
      </c>
      <c r="H6591" s="125">
        <v>834.694525</v>
      </c>
      <c r="I6591" s="125">
        <v>784.946731</v>
      </c>
      <c r="J6591" s="125">
        <v>734.07468100000006</v>
      </c>
    </row>
    <row r="6592" spans="1:10" x14ac:dyDescent="0.25">
      <c r="A6592" s="125">
        <v>937832</v>
      </c>
      <c r="B6592" s="125">
        <v>2006</v>
      </c>
      <c r="C6592" s="125">
        <v>12</v>
      </c>
      <c r="D6592" s="125">
        <v>2</v>
      </c>
      <c r="E6592" s="125">
        <v>1</v>
      </c>
      <c r="F6592" s="129">
        <v>9249.6816799999997</v>
      </c>
      <c r="G6592" s="129">
        <v>0</v>
      </c>
      <c r="H6592" s="129">
        <v>12460.840200000001</v>
      </c>
      <c r="I6592" s="129">
        <v>9249.6816799999997</v>
      </c>
      <c r="J6592" s="129">
        <v>9249.6816799999997</v>
      </c>
    </row>
    <row r="6593" spans="1:10" hidden="1" x14ac:dyDescent="0.25">
      <c r="A6593" s="125">
        <v>937833</v>
      </c>
      <c r="B6593" s="125">
        <v>2006</v>
      </c>
      <c r="C6593" s="125">
        <v>12</v>
      </c>
      <c r="D6593" s="125">
        <v>2</v>
      </c>
      <c r="E6593" s="125">
        <v>2</v>
      </c>
      <c r="F6593" s="125">
        <v>8490.6382350000003</v>
      </c>
      <c r="G6593" s="125">
        <v>0</v>
      </c>
      <c r="H6593" s="125">
        <v>9249.6816799999997</v>
      </c>
      <c r="I6593" s="125">
        <v>8494.9076550000009</v>
      </c>
      <c r="J6593" s="125">
        <v>8490.6382350000003</v>
      </c>
    </row>
    <row r="6594" spans="1:10" hidden="1" x14ac:dyDescent="0.25">
      <c r="A6594" s="125">
        <v>937834</v>
      </c>
      <c r="B6594" s="125">
        <v>2006</v>
      </c>
      <c r="C6594" s="125">
        <v>12</v>
      </c>
      <c r="D6594" s="125">
        <v>2</v>
      </c>
      <c r="E6594" s="125">
        <v>3</v>
      </c>
      <c r="F6594" s="125">
        <v>7422.4909980000002</v>
      </c>
      <c r="G6594" s="125">
        <v>17.281922999999999</v>
      </c>
      <c r="H6594" s="125">
        <v>8490.6382350000003</v>
      </c>
      <c r="I6594" s="125">
        <v>7472.6107099999999</v>
      </c>
      <c r="J6594" s="125">
        <v>7439.7729209999998</v>
      </c>
    </row>
    <row r="6595" spans="1:10" hidden="1" x14ac:dyDescent="0.25">
      <c r="A6595" s="125">
        <v>937835</v>
      </c>
      <c r="B6595" s="125">
        <v>2006</v>
      </c>
      <c r="C6595" s="125">
        <v>12</v>
      </c>
      <c r="D6595" s="125">
        <v>2</v>
      </c>
      <c r="E6595" s="125">
        <v>4</v>
      </c>
      <c r="F6595" s="125">
        <v>9249.6816799999997</v>
      </c>
      <c r="G6595" s="125">
        <v>0</v>
      </c>
      <c r="H6595" s="125">
        <v>12460.840200000001</v>
      </c>
      <c r="I6595" s="125">
        <v>9249.6816799999997</v>
      </c>
      <c r="J6595" s="125">
        <v>9249.6816799999997</v>
      </c>
    </row>
    <row r="6596" spans="1:10" x14ac:dyDescent="0.25">
      <c r="A6596" s="125">
        <v>937836</v>
      </c>
      <c r="B6596" s="125">
        <v>2006</v>
      </c>
      <c r="C6596" s="125">
        <v>12</v>
      </c>
      <c r="D6596" s="125">
        <v>3</v>
      </c>
      <c r="E6596" s="125">
        <v>1</v>
      </c>
      <c r="F6596" s="129">
        <v>477.22611899999998</v>
      </c>
      <c r="G6596" s="129">
        <v>0</v>
      </c>
      <c r="H6596" s="129">
        <v>593.23109999999997</v>
      </c>
      <c r="I6596" s="129">
        <v>481.82229899999999</v>
      </c>
      <c r="J6596" s="129">
        <v>477.22611899999998</v>
      </c>
    </row>
    <row r="6597" spans="1:10" hidden="1" x14ac:dyDescent="0.25">
      <c r="A6597" s="125">
        <v>937837</v>
      </c>
      <c r="B6597" s="125">
        <v>2006</v>
      </c>
      <c r="C6597" s="125">
        <v>12</v>
      </c>
      <c r="D6597" s="125">
        <v>3</v>
      </c>
      <c r="E6597" s="125">
        <v>2</v>
      </c>
      <c r="F6597" s="125">
        <v>448.466453</v>
      </c>
      <c r="G6597" s="125">
        <v>0</v>
      </c>
      <c r="H6597" s="125">
        <v>477.22611899999998</v>
      </c>
      <c r="I6597" s="125">
        <v>449.69017200000002</v>
      </c>
      <c r="J6597" s="125">
        <v>448.466453</v>
      </c>
    </row>
    <row r="6598" spans="1:10" hidden="1" x14ac:dyDescent="0.25">
      <c r="A6598" s="125">
        <v>937838</v>
      </c>
      <c r="B6598" s="125">
        <v>2006</v>
      </c>
      <c r="C6598" s="125">
        <v>12</v>
      </c>
      <c r="D6598" s="125">
        <v>3</v>
      </c>
      <c r="E6598" s="125">
        <v>3</v>
      </c>
      <c r="F6598" s="125">
        <v>352.56829099999999</v>
      </c>
      <c r="G6598" s="125">
        <v>33.397500000000001</v>
      </c>
      <c r="H6598" s="125">
        <v>448.466453</v>
      </c>
      <c r="I6598" s="125">
        <v>410.212265</v>
      </c>
      <c r="J6598" s="125">
        <v>385.96579200000002</v>
      </c>
    </row>
    <row r="6599" spans="1:10" hidden="1" x14ac:dyDescent="0.25">
      <c r="A6599" s="125">
        <v>937839</v>
      </c>
      <c r="B6599" s="125">
        <v>2006</v>
      </c>
      <c r="C6599" s="125">
        <v>12</v>
      </c>
      <c r="D6599" s="125">
        <v>3</v>
      </c>
      <c r="E6599" s="125">
        <v>4</v>
      </c>
      <c r="F6599" s="125">
        <v>5996.1074189999999</v>
      </c>
      <c r="G6599" s="125">
        <v>0</v>
      </c>
      <c r="H6599" s="125">
        <v>7422.4909980000002</v>
      </c>
      <c r="I6599" s="125">
        <v>6028.5471889999999</v>
      </c>
      <c r="J6599" s="125">
        <v>5996.1074189999999</v>
      </c>
    </row>
    <row r="6600" spans="1:10" x14ac:dyDescent="0.25">
      <c r="A6600" s="125">
        <v>937840</v>
      </c>
      <c r="B6600" s="125">
        <v>2006</v>
      </c>
      <c r="C6600" s="125">
        <v>12</v>
      </c>
      <c r="D6600" s="125">
        <v>4</v>
      </c>
      <c r="E6600" s="125">
        <v>1</v>
      </c>
      <c r="F6600" s="129">
        <v>2304.2231889999998</v>
      </c>
      <c r="G6600" s="129">
        <v>0</v>
      </c>
      <c r="H6600" s="129">
        <v>2728.45</v>
      </c>
      <c r="I6600" s="129">
        <v>2395.306255</v>
      </c>
      <c r="J6600" s="129">
        <v>2304.2231889999998</v>
      </c>
    </row>
    <row r="6601" spans="1:10" hidden="1" x14ac:dyDescent="0.25">
      <c r="A6601" s="125">
        <v>937841</v>
      </c>
      <c r="B6601" s="125">
        <v>2006</v>
      </c>
      <c r="C6601" s="125">
        <v>12</v>
      </c>
      <c r="D6601" s="125">
        <v>4</v>
      </c>
      <c r="E6601" s="125">
        <v>2</v>
      </c>
      <c r="F6601" s="125">
        <v>2016.791743</v>
      </c>
      <c r="G6601" s="125">
        <v>139.77025499999999</v>
      </c>
      <c r="H6601" s="125">
        <v>2304.2231889999998</v>
      </c>
      <c r="I6601" s="125">
        <v>2220.1190419999998</v>
      </c>
      <c r="J6601" s="125">
        <v>2156.561999</v>
      </c>
    </row>
    <row r="6602" spans="1:10" hidden="1" x14ac:dyDescent="0.25">
      <c r="A6602" s="125">
        <v>937842</v>
      </c>
      <c r="B6602" s="125">
        <v>2006</v>
      </c>
      <c r="C6602" s="125">
        <v>12</v>
      </c>
      <c r="D6602" s="125">
        <v>4</v>
      </c>
      <c r="E6602" s="125">
        <v>3</v>
      </c>
      <c r="F6602" s="125">
        <v>536.59397300000001</v>
      </c>
      <c r="G6602" s="125">
        <v>1245.3875190000001</v>
      </c>
      <c r="H6602" s="125">
        <v>2016.791743</v>
      </c>
      <c r="I6602" s="125">
        <v>1907.2799520000001</v>
      </c>
      <c r="J6602" s="125">
        <v>1781.9814919999999</v>
      </c>
    </row>
    <row r="6603" spans="1:10" hidden="1" x14ac:dyDescent="0.25">
      <c r="A6603" s="125">
        <v>937843</v>
      </c>
      <c r="B6603" s="125">
        <v>2006</v>
      </c>
      <c r="C6603" s="125">
        <v>12</v>
      </c>
      <c r="D6603" s="125">
        <v>4</v>
      </c>
      <c r="E6603" s="125">
        <v>4</v>
      </c>
      <c r="F6603" s="125">
        <v>300.28738600000003</v>
      </c>
      <c r="G6603" s="125">
        <v>0</v>
      </c>
      <c r="H6603" s="125">
        <v>352.56829099999999</v>
      </c>
      <c r="I6603" s="125">
        <v>309.51970299999999</v>
      </c>
      <c r="J6603" s="125">
        <v>300.28738600000003</v>
      </c>
    </row>
    <row r="6604" spans="1:10" x14ac:dyDescent="0.25">
      <c r="A6604" s="125">
        <v>937844</v>
      </c>
      <c r="B6604" s="125">
        <v>2006</v>
      </c>
      <c r="C6604" s="125">
        <v>12</v>
      </c>
      <c r="D6604" s="125">
        <v>5</v>
      </c>
      <c r="E6604" s="125">
        <v>1</v>
      </c>
      <c r="F6604" s="129">
        <v>376.62998099999999</v>
      </c>
      <c r="G6604" s="129">
        <v>0</v>
      </c>
      <c r="H6604" s="129">
        <v>435.12419999999997</v>
      </c>
      <c r="I6604" s="129">
        <v>409.19079799999997</v>
      </c>
      <c r="J6604" s="129">
        <v>376.62998099999999</v>
      </c>
    </row>
    <row r="6605" spans="1:10" hidden="1" x14ac:dyDescent="0.25">
      <c r="A6605" s="125">
        <v>937845</v>
      </c>
      <c r="B6605" s="125">
        <v>2006</v>
      </c>
      <c r="C6605" s="125">
        <v>12</v>
      </c>
      <c r="D6605" s="125">
        <v>5</v>
      </c>
      <c r="E6605" s="125">
        <v>2</v>
      </c>
      <c r="F6605" s="125">
        <v>359.67257599999999</v>
      </c>
      <c r="G6605" s="125">
        <v>9.6392950000000006</v>
      </c>
      <c r="H6605" s="125">
        <v>376.62998099999999</v>
      </c>
      <c r="I6605" s="125">
        <v>370.07661899999999</v>
      </c>
      <c r="J6605" s="125">
        <v>369.31187</v>
      </c>
    </row>
    <row r="6606" spans="1:10" hidden="1" x14ac:dyDescent="0.25">
      <c r="A6606" s="125">
        <v>937846</v>
      </c>
      <c r="B6606" s="125">
        <v>2006</v>
      </c>
      <c r="C6606" s="125">
        <v>12</v>
      </c>
      <c r="D6606" s="125">
        <v>5</v>
      </c>
      <c r="E6606" s="125">
        <v>3</v>
      </c>
      <c r="F6606" s="125">
        <v>0</v>
      </c>
      <c r="G6606" s="125">
        <v>349.367187</v>
      </c>
      <c r="H6606" s="125">
        <v>359.67257599999999</v>
      </c>
      <c r="I6606" s="125">
        <v>350.32108899999997</v>
      </c>
      <c r="J6606" s="125">
        <v>349.367187</v>
      </c>
    </row>
    <row r="6607" spans="1:10" hidden="1" x14ac:dyDescent="0.25">
      <c r="A6607" s="125">
        <v>937847</v>
      </c>
      <c r="B6607" s="125">
        <v>2006</v>
      </c>
      <c r="C6607" s="125">
        <v>12</v>
      </c>
      <c r="D6607" s="125">
        <v>5</v>
      </c>
      <c r="E6607" s="125">
        <v>4</v>
      </c>
      <c r="F6607" s="125">
        <v>468.84278</v>
      </c>
      <c r="G6607" s="125">
        <v>0</v>
      </c>
      <c r="H6607" s="125">
        <v>536.59397300000001</v>
      </c>
      <c r="I6607" s="125">
        <v>504.61297300000001</v>
      </c>
      <c r="J6607" s="125">
        <v>468.84278</v>
      </c>
    </row>
    <row r="6608" spans="1:10" x14ac:dyDescent="0.25">
      <c r="A6608" s="125">
        <v>937848</v>
      </c>
      <c r="B6608" s="125">
        <v>2006</v>
      </c>
      <c r="C6608" s="125">
        <v>13</v>
      </c>
      <c r="D6608" s="125">
        <v>2</v>
      </c>
      <c r="E6608" s="125">
        <v>1</v>
      </c>
      <c r="F6608" s="129">
        <v>4994.175534</v>
      </c>
      <c r="G6608" s="129">
        <v>0</v>
      </c>
      <c r="H6608" s="129">
        <v>6771.3760000000002</v>
      </c>
      <c r="I6608" s="129">
        <v>5026.3924049999996</v>
      </c>
      <c r="J6608" s="129">
        <v>4994.175534</v>
      </c>
    </row>
    <row r="6609" spans="1:10" hidden="1" x14ac:dyDescent="0.25">
      <c r="A6609" s="125">
        <v>937849</v>
      </c>
      <c r="B6609" s="125">
        <v>2006</v>
      </c>
      <c r="C6609" s="125">
        <v>13</v>
      </c>
      <c r="D6609" s="125">
        <v>2</v>
      </c>
      <c r="E6609" s="125">
        <v>2</v>
      </c>
      <c r="F6609" s="125">
        <v>4581.9071620000004</v>
      </c>
      <c r="G6609" s="125">
        <v>0</v>
      </c>
      <c r="H6609" s="125">
        <v>4994.175534</v>
      </c>
      <c r="I6609" s="125">
        <v>4586.6508100000001</v>
      </c>
      <c r="J6609" s="125">
        <v>4581.9071620000004</v>
      </c>
    </row>
    <row r="6610" spans="1:10" hidden="1" x14ac:dyDescent="0.25">
      <c r="A6610" s="125">
        <v>937850</v>
      </c>
      <c r="B6610" s="125">
        <v>2006</v>
      </c>
      <c r="C6610" s="125">
        <v>13</v>
      </c>
      <c r="D6610" s="125">
        <v>2</v>
      </c>
      <c r="E6610" s="125">
        <v>3</v>
      </c>
      <c r="F6610" s="125">
        <v>3842.894065</v>
      </c>
      <c r="G6610" s="125">
        <v>147.13064499999999</v>
      </c>
      <c r="H6610" s="125">
        <v>4581.9071620000004</v>
      </c>
      <c r="I6610" s="125">
        <v>4032.5364939999999</v>
      </c>
      <c r="J6610" s="125">
        <v>3990.0247100000001</v>
      </c>
    </row>
    <row r="6611" spans="1:10" hidden="1" x14ac:dyDescent="0.25">
      <c r="A6611" s="125">
        <v>937851</v>
      </c>
      <c r="B6611" s="125">
        <v>2006</v>
      </c>
      <c r="C6611" s="125">
        <v>13</v>
      </c>
      <c r="D6611" s="125">
        <v>2</v>
      </c>
      <c r="E6611" s="125">
        <v>4</v>
      </c>
      <c r="F6611" s="125">
        <v>4997.2675429999999</v>
      </c>
      <c r="G6611" s="125">
        <v>0</v>
      </c>
      <c r="H6611" s="125">
        <v>6771.3760000000002</v>
      </c>
      <c r="I6611" s="125">
        <v>5026.3924049999996</v>
      </c>
      <c r="J6611" s="125">
        <v>4997.2675429999999</v>
      </c>
    </row>
    <row r="6612" spans="1:10" x14ac:dyDescent="0.25">
      <c r="A6612" s="125">
        <v>937852</v>
      </c>
      <c r="B6612" s="125">
        <v>2006</v>
      </c>
      <c r="C6612" s="125">
        <v>13</v>
      </c>
      <c r="D6612" s="125">
        <v>3</v>
      </c>
      <c r="E6612" s="125">
        <v>1</v>
      </c>
      <c r="F6612" s="129">
        <v>10400.379867</v>
      </c>
      <c r="G6612" s="129">
        <v>0</v>
      </c>
      <c r="H6612" s="129">
        <v>13267.267400000001</v>
      </c>
      <c r="I6612" s="129">
        <v>10775.674582</v>
      </c>
      <c r="J6612" s="129">
        <v>10400.379867</v>
      </c>
    </row>
    <row r="6613" spans="1:10" hidden="1" x14ac:dyDescent="0.25">
      <c r="A6613" s="125">
        <v>937853</v>
      </c>
      <c r="B6613" s="125">
        <v>2006</v>
      </c>
      <c r="C6613" s="125">
        <v>13</v>
      </c>
      <c r="D6613" s="125">
        <v>3</v>
      </c>
      <c r="E6613" s="125">
        <v>2</v>
      </c>
      <c r="F6613" s="125">
        <v>9700.7605960000001</v>
      </c>
      <c r="G6613" s="125">
        <v>0</v>
      </c>
      <c r="H6613" s="125">
        <v>10400.379867</v>
      </c>
      <c r="I6613" s="125">
        <v>9800.2779489999994</v>
      </c>
      <c r="J6613" s="125">
        <v>9700.7605960000001</v>
      </c>
    </row>
    <row r="6614" spans="1:10" hidden="1" x14ac:dyDescent="0.25">
      <c r="A6614" s="125">
        <v>937854</v>
      </c>
      <c r="B6614" s="125">
        <v>2006</v>
      </c>
      <c r="C6614" s="125">
        <v>13</v>
      </c>
      <c r="D6614" s="125">
        <v>3</v>
      </c>
      <c r="E6614" s="125">
        <v>3</v>
      </c>
      <c r="F6614" s="125">
        <v>6354.3081529999999</v>
      </c>
      <c r="G6614" s="125">
        <v>2076.9672</v>
      </c>
      <c r="H6614" s="125">
        <v>9700.7605960000001</v>
      </c>
      <c r="I6614" s="125">
        <v>8873.2857170000007</v>
      </c>
      <c r="J6614" s="125">
        <v>8431.2753530000009</v>
      </c>
    </row>
    <row r="6615" spans="1:10" hidden="1" x14ac:dyDescent="0.25">
      <c r="A6615" s="125">
        <v>937855</v>
      </c>
      <c r="B6615" s="125">
        <v>2006</v>
      </c>
      <c r="C6615" s="125">
        <v>13</v>
      </c>
      <c r="D6615" s="125">
        <v>3</v>
      </c>
      <c r="E6615" s="125">
        <v>4</v>
      </c>
      <c r="F6615" s="125">
        <v>3051.6524899999999</v>
      </c>
      <c r="G6615" s="125">
        <v>0</v>
      </c>
      <c r="H6615" s="125">
        <v>3842.894065</v>
      </c>
      <c r="I6615" s="125">
        <v>3121.1985589999999</v>
      </c>
      <c r="J6615" s="125">
        <v>3051.6524899999999</v>
      </c>
    </row>
    <row r="6616" spans="1:10" x14ac:dyDescent="0.25">
      <c r="A6616" s="125">
        <v>937856</v>
      </c>
      <c r="B6616" s="125">
        <v>2006</v>
      </c>
      <c r="C6616" s="125">
        <v>13</v>
      </c>
      <c r="D6616" s="125">
        <v>4</v>
      </c>
      <c r="E6616" s="125">
        <v>1</v>
      </c>
      <c r="F6616" s="129">
        <v>4891.4373429999996</v>
      </c>
      <c r="G6616" s="129">
        <v>0</v>
      </c>
      <c r="H6616" s="129">
        <v>5707.6917000000003</v>
      </c>
      <c r="I6616" s="129">
        <v>5010.7825430000003</v>
      </c>
      <c r="J6616" s="129">
        <v>4891.4373429999996</v>
      </c>
    </row>
    <row r="6617" spans="1:10" hidden="1" x14ac:dyDescent="0.25">
      <c r="A6617" s="125">
        <v>937857</v>
      </c>
      <c r="B6617" s="125">
        <v>2006</v>
      </c>
      <c r="C6617" s="125">
        <v>13</v>
      </c>
      <c r="D6617" s="125">
        <v>4</v>
      </c>
      <c r="E6617" s="125">
        <v>2</v>
      </c>
      <c r="F6617" s="125">
        <v>4544.5298579999999</v>
      </c>
      <c r="G6617" s="125">
        <v>0</v>
      </c>
      <c r="H6617" s="125">
        <v>4891.4373429999996</v>
      </c>
      <c r="I6617" s="125">
        <v>4712.8998799999999</v>
      </c>
      <c r="J6617" s="125">
        <v>4544.5298579999999</v>
      </c>
    </row>
    <row r="6618" spans="1:10" hidden="1" x14ac:dyDescent="0.25">
      <c r="A6618" s="125">
        <v>937858</v>
      </c>
      <c r="B6618" s="125">
        <v>2006</v>
      </c>
      <c r="C6618" s="125">
        <v>13</v>
      </c>
      <c r="D6618" s="125">
        <v>4</v>
      </c>
      <c r="E6618" s="125">
        <v>3</v>
      </c>
      <c r="F6618" s="125">
        <v>374.79406999999998</v>
      </c>
      <c r="G6618" s="125">
        <v>3846.038595</v>
      </c>
      <c r="H6618" s="125">
        <v>4544.5298579999999</v>
      </c>
      <c r="I6618" s="125">
        <v>4297.7618869999997</v>
      </c>
      <c r="J6618" s="125">
        <v>4220.8326660000002</v>
      </c>
    </row>
    <row r="6619" spans="1:10" hidden="1" x14ac:dyDescent="0.25">
      <c r="A6619" s="125">
        <v>937859</v>
      </c>
      <c r="B6619" s="125">
        <v>2006</v>
      </c>
      <c r="C6619" s="125">
        <v>13</v>
      </c>
      <c r="D6619" s="125">
        <v>4</v>
      </c>
      <c r="E6619" s="125">
        <v>4</v>
      </c>
      <c r="F6619" s="125">
        <v>5448.3193549999996</v>
      </c>
      <c r="G6619" s="125">
        <v>0</v>
      </c>
      <c r="H6619" s="125">
        <v>6354.3081529999999</v>
      </c>
      <c r="I6619" s="125">
        <v>5578.4471279999998</v>
      </c>
      <c r="J6619" s="125">
        <v>5448.3193549999996</v>
      </c>
    </row>
    <row r="6620" spans="1:10" x14ac:dyDescent="0.25">
      <c r="A6620" s="125">
        <v>937860</v>
      </c>
      <c r="B6620" s="125">
        <v>2006</v>
      </c>
      <c r="C6620" s="125">
        <v>13</v>
      </c>
      <c r="D6620" s="125">
        <v>5</v>
      </c>
      <c r="E6620" s="125">
        <v>1</v>
      </c>
      <c r="F6620" s="129">
        <v>413.79704600000002</v>
      </c>
      <c r="G6620" s="129">
        <v>0</v>
      </c>
      <c r="H6620" s="129">
        <v>475.77600000000001</v>
      </c>
      <c r="I6620" s="129">
        <v>447.41975000000002</v>
      </c>
      <c r="J6620" s="129">
        <v>413.79704600000002</v>
      </c>
    </row>
    <row r="6621" spans="1:10" hidden="1" x14ac:dyDescent="0.25">
      <c r="A6621" s="125">
        <v>937861</v>
      </c>
      <c r="B6621" s="125">
        <v>2006</v>
      </c>
      <c r="C6621" s="125">
        <v>13</v>
      </c>
      <c r="D6621" s="125">
        <v>5</v>
      </c>
      <c r="E6621" s="125">
        <v>2</v>
      </c>
      <c r="F6621" s="125">
        <v>406.585939</v>
      </c>
      <c r="G6621" s="125">
        <v>0</v>
      </c>
      <c r="H6621" s="125">
        <v>413.79704600000002</v>
      </c>
      <c r="I6621" s="125">
        <v>406.59697799999998</v>
      </c>
      <c r="J6621" s="125">
        <v>406.585939</v>
      </c>
    </row>
    <row r="6622" spans="1:10" hidden="1" x14ac:dyDescent="0.25">
      <c r="A6622" s="125">
        <v>937862</v>
      </c>
      <c r="B6622" s="125">
        <v>2006</v>
      </c>
      <c r="C6622" s="125">
        <v>13</v>
      </c>
      <c r="D6622" s="125">
        <v>5</v>
      </c>
      <c r="E6622" s="125">
        <v>3</v>
      </c>
      <c r="F6622" s="125">
        <v>0</v>
      </c>
      <c r="G6622" s="125">
        <v>395.992479</v>
      </c>
      <c r="H6622" s="125">
        <v>406.585939</v>
      </c>
      <c r="I6622" s="125">
        <v>396.01470399999999</v>
      </c>
      <c r="J6622" s="125">
        <v>395.992479</v>
      </c>
    </row>
    <row r="6623" spans="1:10" hidden="1" x14ac:dyDescent="0.25">
      <c r="A6623" s="125">
        <v>937863</v>
      </c>
      <c r="B6623" s="125">
        <v>2006</v>
      </c>
      <c r="C6623" s="125">
        <v>13</v>
      </c>
      <c r="D6623" s="125">
        <v>5</v>
      </c>
      <c r="E6623" s="125">
        <v>4</v>
      </c>
      <c r="F6623" s="125">
        <v>330.98854</v>
      </c>
      <c r="G6623" s="125">
        <v>0</v>
      </c>
      <c r="H6623" s="125">
        <v>374.79406999999998</v>
      </c>
      <c r="I6623" s="125">
        <v>352.456344</v>
      </c>
      <c r="J6623" s="125">
        <v>330.98854</v>
      </c>
    </row>
    <row r="6624" spans="1:10" x14ac:dyDescent="0.25">
      <c r="A6624" s="125">
        <v>937864</v>
      </c>
      <c r="B6624" s="125">
        <v>2006</v>
      </c>
      <c r="C6624" s="125">
        <v>14</v>
      </c>
      <c r="D6624" s="125">
        <v>2</v>
      </c>
      <c r="E6624" s="125">
        <v>1</v>
      </c>
      <c r="F6624" s="129">
        <v>1935.8865989999999</v>
      </c>
      <c r="G6624" s="129">
        <v>0</v>
      </c>
      <c r="H6624" s="129">
        <v>2624.7808</v>
      </c>
      <c r="I6624" s="129">
        <v>1948.3747880000001</v>
      </c>
      <c r="J6624" s="129">
        <v>1935.8865989999999</v>
      </c>
    </row>
    <row r="6625" spans="1:10" hidden="1" x14ac:dyDescent="0.25">
      <c r="A6625" s="125">
        <v>937865</v>
      </c>
      <c r="B6625" s="125">
        <v>2006</v>
      </c>
      <c r="C6625" s="125">
        <v>14</v>
      </c>
      <c r="D6625" s="125">
        <v>2</v>
      </c>
      <c r="E6625" s="125">
        <v>2</v>
      </c>
      <c r="F6625" s="125">
        <v>1776.079477</v>
      </c>
      <c r="G6625" s="125">
        <v>0</v>
      </c>
      <c r="H6625" s="125">
        <v>1935.8865989999999</v>
      </c>
      <c r="I6625" s="125">
        <v>1777.9182519999999</v>
      </c>
      <c r="J6625" s="125">
        <v>1776.079477</v>
      </c>
    </row>
    <row r="6626" spans="1:10" hidden="1" x14ac:dyDescent="0.25">
      <c r="A6626" s="125">
        <v>937866</v>
      </c>
      <c r="B6626" s="125">
        <v>2006</v>
      </c>
      <c r="C6626" s="125">
        <v>14</v>
      </c>
      <c r="D6626" s="125">
        <v>2</v>
      </c>
      <c r="E6626" s="125">
        <v>3</v>
      </c>
      <c r="F6626" s="125">
        <v>1489.6166679999999</v>
      </c>
      <c r="G6626" s="125">
        <v>57.032085000000002</v>
      </c>
      <c r="H6626" s="125">
        <v>1776.079477</v>
      </c>
      <c r="I6626" s="125">
        <v>1563.1275479999999</v>
      </c>
      <c r="J6626" s="125">
        <v>1546.6487529999999</v>
      </c>
    </row>
    <row r="6627" spans="1:10" hidden="1" x14ac:dyDescent="0.25">
      <c r="A6627" s="125">
        <v>937867</v>
      </c>
      <c r="B6627" s="125">
        <v>2006</v>
      </c>
      <c r="C6627" s="125">
        <v>14</v>
      </c>
      <c r="D6627" s="125">
        <v>2</v>
      </c>
      <c r="E6627" s="125">
        <v>4</v>
      </c>
      <c r="F6627" s="125">
        <v>1937.085151</v>
      </c>
      <c r="G6627" s="125">
        <v>0</v>
      </c>
      <c r="H6627" s="125">
        <v>2624.7808</v>
      </c>
      <c r="I6627" s="125">
        <v>1948.3747880000001</v>
      </c>
      <c r="J6627" s="125">
        <v>1937.085151</v>
      </c>
    </row>
    <row r="6628" spans="1:10" x14ac:dyDescent="0.25">
      <c r="A6628" s="125">
        <v>937868</v>
      </c>
      <c r="B6628" s="125">
        <v>2006</v>
      </c>
      <c r="C6628" s="125">
        <v>14</v>
      </c>
      <c r="D6628" s="125">
        <v>3</v>
      </c>
      <c r="E6628" s="125">
        <v>1</v>
      </c>
      <c r="F6628" s="129">
        <v>2393.2009029999999</v>
      </c>
      <c r="G6628" s="129">
        <v>0</v>
      </c>
      <c r="H6628" s="129">
        <v>3091.5270999999998</v>
      </c>
      <c r="I6628" s="129">
        <v>2510.9383109999999</v>
      </c>
      <c r="J6628" s="129">
        <v>2393.2009029999999</v>
      </c>
    </row>
    <row r="6629" spans="1:10" hidden="1" x14ac:dyDescent="0.25">
      <c r="A6629" s="125">
        <v>937869</v>
      </c>
      <c r="B6629" s="125">
        <v>2006</v>
      </c>
      <c r="C6629" s="125">
        <v>14</v>
      </c>
      <c r="D6629" s="125">
        <v>3</v>
      </c>
      <c r="E6629" s="125">
        <v>2</v>
      </c>
      <c r="F6629" s="125">
        <v>2232.2135640000001</v>
      </c>
      <c r="G6629" s="125">
        <v>0</v>
      </c>
      <c r="H6629" s="125">
        <v>2393.2009029999999</v>
      </c>
      <c r="I6629" s="125">
        <v>2255.1132109999999</v>
      </c>
      <c r="J6629" s="125">
        <v>2232.2135640000001</v>
      </c>
    </row>
    <row r="6630" spans="1:10" hidden="1" x14ac:dyDescent="0.25">
      <c r="A6630" s="125">
        <v>937870</v>
      </c>
      <c r="B6630" s="125">
        <v>2006</v>
      </c>
      <c r="C6630" s="125">
        <v>14</v>
      </c>
      <c r="D6630" s="125">
        <v>3</v>
      </c>
      <c r="E6630" s="125">
        <v>3</v>
      </c>
      <c r="F6630" s="125">
        <v>1458.0739530000001</v>
      </c>
      <c r="G6630" s="125">
        <v>476.58560199999999</v>
      </c>
      <c r="H6630" s="125">
        <v>2232.2135640000001</v>
      </c>
      <c r="I6630" s="125">
        <v>2041.8057470000001</v>
      </c>
      <c r="J6630" s="125">
        <v>1934.659555</v>
      </c>
    </row>
    <row r="6631" spans="1:10" hidden="1" x14ac:dyDescent="0.25">
      <c r="A6631" s="125">
        <v>937871</v>
      </c>
      <c r="B6631" s="125">
        <v>2006</v>
      </c>
      <c r="C6631" s="125">
        <v>14</v>
      </c>
      <c r="D6631" s="125">
        <v>3</v>
      </c>
      <c r="E6631" s="125">
        <v>4</v>
      </c>
      <c r="F6631" s="125">
        <v>1174.6840500000001</v>
      </c>
      <c r="G6631" s="125">
        <v>0</v>
      </c>
      <c r="H6631" s="125">
        <v>1489.6166679999999</v>
      </c>
      <c r="I6631" s="125">
        <v>1209.8666579999999</v>
      </c>
      <c r="J6631" s="125">
        <v>1174.6840500000001</v>
      </c>
    </row>
    <row r="6632" spans="1:10" x14ac:dyDescent="0.25">
      <c r="A6632" s="125">
        <v>937872</v>
      </c>
      <c r="B6632" s="125">
        <v>2006</v>
      </c>
      <c r="C6632" s="125">
        <v>14</v>
      </c>
      <c r="D6632" s="125">
        <v>4</v>
      </c>
      <c r="E6632" s="125">
        <v>1</v>
      </c>
      <c r="F6632" s="129">
        <v>1121.7640960000001</v>
      </c>
      <c r="G6632" s="129">
        <v>0</v>
      </c>
      <c r="H6632" s="129">
        <v>1318.6802499999999</v>
      </c>
      <c r="I6632" s="129">
        <v>1157.6693909999999</v>
      </c>
      <c r="J6632" s="129">
        <v>1121.7640960000001</v>
      </c>
    </row>
    <row r="6633" spans="1:10" hidden="1" x14ac:dyDescent="0.25">
      <c r="A6633" s="125">
        <v>937873</v>
      </c>
      <c r="B6633" s="125">
        <v>2006</v>
      </c>
      <c r="C6633" s="125">
        <v>14</v>
      </c>
      <c r="D6633" s="125">
        <v>4</v>
      </c>
      <c r="E6633" s="125">
        <v>2</v>
      </c>
      <c r="F6633" s="125">
        <v>1042.207038</v>
      </c>
      <c r="G6633" s="125">
        <v>0</v>
      </c>
      <c r="H6633" s="125">
        <v>1121.7640960000001</v>
      </c>
      <c r="I6633" s="125">
        <v>1080.819706</v>
      </c>
      <c r="J6633" s="125">
        <v>1042.207038</v>
      </c>
    </row>
    <row r="6634" spans="1:10" hidden="1" x14ac:dyDescent="0.25">
      <c r="A6634" s="125">
        <v>937874</v>
      </c>
      <c r="B6634" s="125">
        <v>2006</v>
      </c>
      <c r="C6634" s="125">
        <v>14</v>
      </c>
      <c r="D6634" s="125">
        <v>4</v>
      </c>
      <c r="E6634" s="125">
        <v>3</v>
      </c>
      <c r="F6634" s="125">
        <v>85.952348999999998</v>
      </c>
      <c r="G6634" s="125">
        <v>882.02049899999997</v>
      </c>
      <c r="H6634" s="125">
        <v>1042.207038</v>
      </c>
      <c r="I6634" s="125">
        <v>985.61519599999997</v>
      </c>
      <c r="J6634" s="125">
        <v>967.972848</v>
      </c>
    </row>
    <row r="6635" spans="1:10" hidden="1" x14ac:dyDescent="0.25">
      <c r="A6635" s="125">
        <v>937875</v>
      </c>
      <c r="B6635" s="125">
        <v>2006</v>
      </c>
      <c r="C6635" s="125">
        <v>14</v>
      </c>
      <c r="D6635" s="125">
        <v>4</v>
      </c>
      <c r="E6635" s="125">
        <v>4</v>
      </c>
      <c r="F6635" s="125">
        <v>1244.9913429999999</v>
      </c>
      <c r="G6635" s="125">
        <v>0</v>
      </c>
      <c r="H6635" s="125">
        <v>1458.0739530000001</v>
      </c>
      <c r="I6635" s="125">
        <v>1280.0431229999999</v>
      </c>
      <c r="J6635" s="125">
        <v>1244.9913429999999</v>
      </c>
    </row>
    <row r="6636" spans="1:10" x14ac:dyDescent="0.25">
      <c r="A6636" s="125">
        <v>937876</v>
      </c>
      <c r="B6636" s="125">
        <v>2006</v>
      </c>
      <c r="C6636" s="125">
        <v>14</v>
      </c>
      <c r="D6636" s="125">
        <v>5</v>
      </c>
      <c r="E6636" s="125">
        <v>1</v>
      </c>
      <c r="F6636" s="129">
        <v>95.090192000000002</v>
      </c>
      <c r="G6636" s="129">
        <v>0</v>
      </c>
      <c r="H6636" s="129">
        <v>109.3329</v>
      </c>
      <c r="I6636" s="129">
        <v>102.816659</v>
      </c>
      <c r="J6636" s="129">
        <v>95.090192000000002</v>
      </c>
    </row>
    <row r="6637" spans="1:10" hidden="1" x14ac:dyDescent="0.25">
      <c r="A6637" s="125">
        <v>937877</v>
      </c>
      <c r="B6637" s="125">
        <v>2006</v>
      </c>
      <c r="C6637" s="125">
        <v>14</v>
      </c>
      <c r="D6637" s="125">
        <v>5</v>
      </c>
      <c r="E6637" s="125">
        <v>2</v>
      </c>
      <c r="F6637" s="125">
        <v>93.433086000000003</v>
      </c>
      <c r="G6637" s="125">
        <v>0</v>
      </c>
      <c r="H6637" s="125">
        <v>95.090192000000002</v>
      </c>
      <c r="I6637" s="125">
        <v>93.435621999999995</v>
      </c>
      <c r="J6637" s="125">
        <v>93.433086000000003</v>
      </c>
    </row>
    <row r="6638" spans="1:10" hidden="1" x14ac:dyDescent="0.25">
      <c r="A6638" s="125">
        <v>937878</v>
      </c>
      <c r="B6638" s="125">
        <v>2006</v>
      </c>
      <c r="C6638" s="125">
        <v>14</v>
      </c>
      <c r="D6638" s="125">
        <v>5</v>
      </c>
      <c r="E6638" s="125">
        <v>3</v>
      </c>
      <c r="F6638" s="125">
        <v>0</v>
      </c>
      <c r="G6638" s="125">
        <v>90.998717999999997</v>
      </c>
      <c r="H6638" s="125">
        <v>93.433086000000003</v>
      </c>
      <c r="I6638" s="125">
        <v>91.003825000000006</v>
      </c>
      <c r="J6638" s="125">
        <v>90.998717999999997</v>
      </c>
    </row>
    <row r="6639" spans="1:10" hidden="1" x14ac:dyDescent="0.25">
      <c r="A6639" s="125">
        <v>937879</v>
      </c>
      <c r="B6639" s="125">
        <v>2006</v>
      </c>
      <c r="C6639" s="125">
        <v>14</v>
      </c>
      <c r="D6639" s="125">
        <v>5</v>
      </c>
      <c r="E6639" s="125">
        <v>4</v>
      </c>
      <c r="F6639" s="125">
        <v>75.906330999999994</v>
      </c>
      <c r="G6639" s="125">
        <v>0</v>
      </c>
      <c r="H6639" s="125">
        <v>85.952348999999998</v>
      </c>
      <c r="I6639" s="125">
        <v>80.829588999999999</v>
      </c>
      <c r="J6639" s="125">
        <v>75.906330999999994</v>
      </c>
    </row>
    <row r="6640" spans="1:10" x14ac:dyDescent="0.25">
      <c r="A6640" s="125">
        <v>937880</v>
      </c>
      <c r="B6640" s="125">
        <v>2006</v>
      </c>
      <c r="C6640" s="125">
        <v>15</v>
      </c>
      <c r="D6640" s="125">
        <v>2</v>
      </c>
      <c r="E6640" s="125">
        <v>1</v>
      </c>
      <c r="F6640" s="129">
        <v>5192.7433190000002</v>
      </c>
      <c r="G6640" s="129">
        <v>0</v>
      </c>
      <c r="H6640" s="129">
        <v>6995.4780000000001</v>
      </c>
      <c r="I6640" s="129">
        <v>5192.7433190000002</v>
      </c>
      <c r="J6640" s="129">
        <v>5192.7433190000002</v>
      </c>
    </row>
    <row r="6641" spans="1:10" hidden="1" x14ac:dyDescent="0.25">
      <c r="A6641" s="125">
        <v>937881</v>
      </c>
      <c r="B6641" s="125">
        <v>2006</v>
      </c>
      <c r="C6641" s="125">
        <v>15</v>
      </c>
      <c r="D6641" s="125">
        <v>2</v>
      </c>
      <c r="E6641" s="125">
        <v>2</v>
      </c>
      <c r="F6641" s="125">
        <v>4765.4004279999999</v>
      </c>
      <c r="G6641" s="125">
        <v>0</v>
      </c>
      <c r="H6641" s="125">
        <v>5192.7433190000002</v>
      </c>
      <c r="I6641" s="125">
        <v>4769.0154650000004</v>
      </c>
      <c r="J6641" s="125">
        <v>4765.4004279999999</v>
      </c>
    </row>
    <row r="6642" spans="1:10" hidden="1" x14ac:dyDescent="0.25">
      <c r="A6642" s="125">
        <v>937882</v>
      </c>
      <c r="B6642" s="125">
        <v>2006</v>
      </c>
      <c r="C6642" s="125">
        <v>15</v>
      </c>
      <c r="D6642" s="125">
        <v>2</v>
      </c>
      <c r="E6642" s="125">
        <v>3</v>
      </c>
      <c r="F6642" s="125">
        <v>4095.9632660000002</v>
      </c>
      <c r="G6642" s="125">
        <v>72.918324999999996</v>
      </c>
      <c r="H6642" s="125">
        <v>4765.4004279999999</v>
      </c>
      <c r="I6642" s="125">
        <v>4194.0289169999996</v>
      </c>
      <c r="J6642" s="125">
        <v>4168.88159</v>
      </c>
    </row>
    <row r="6643" spans="1:10" hidden="1" x14ac:dyDescent="0.25">
      <c r="A6643" s="125">
        <v>937883</v>
      </c>
      <c r="B6643" s="125">
        <v>2006</v>
      </c>
      <c r="C6643" s="125">
        <v>15</v>
      </c>
      <c r="D6643" s="125">
        <v>2</v>
      </c>
      <c r="E6643" s="125">
        <v>4</v>
      </c>
      <c r="F6643" s="125">
        <v>5192.7433190000002</v>
      </c>
      <c r="G6643" s="125">
        <v>0</v>
      </c>
      <c r="H6643" s="125">
        <v>6995.4780000000001</v>
      </c>
      <c r="I6643" s="125">
        <v>5192.7433190000002</v>
      </c>
      <c r="J6643" s="125">
        <v>5192.7433190000002</v>
      </c>
    </row>
    <row r="6644" spans="1:10" x14ac:dyDescent="0.25">
      <c r="A6644" s="125">
        <v>937884</v>
      </c>
      <c r="B6644" s="125">
        <v>2006</v>
      </c>
      <c r="C6644" s="125">
        <v>15</v>
      </c>
      <c r="D6644" s="125">
        <v>3</v>
      </c>
      <c r="E6644" s="125">
        <v>1</v>
      </c>
      <c r="F6644" s="129">
        <v>8646.4706630000001</v>
      </c>
      <c r="G6644" s="129">
        <v>0</v>
      </c>
      <c r="H6644" s="129">
        <v>10724.9856</v>
      </c>
      <c r="I6644" s="129">
        <v>8710.8333039999998</v>
      </c>
      <c r="J6644" s="129">
        <v>8646.4706630000001</v>
      </c>
    </row>
    <row r="6645" spans="1:10" hidden="1" x14ac:dyDescent="0.25">
      <c r="A6645" s="125">
        <v>937885</v>
      </c>
      <c r="B6645" s="125">
        <v>2006</v>
      </c>
      <c r="C6645" s="125">
        <v>15</v>
      </c>
      <c r="D6645" s="125">
        <v>3</v>
      </c>
      <c r="E6645" s="125">
        <v>2</v>
      </c>
      <c r="F6645" s="125">
        <v>8100.3390689999997</v>
      </c>
      <c r="G6645" s="125">
        <v>0</v>
      </c>
      <c r="H6645" s="125">
        <v>8646.4706630000001</v>
      </c>
      <c r="I6645" s="125">
        <v>8147.5693060000003</v>
      </c>
      <c r="J6645" s="125">
        <v>8100.3390689999997</v>
      </c>
    </row>
    <row r="6646" spans="1:10" hidden="1" x14ac:dyDescent="0.25">
      <c r="A6646" s="125">
        <v>937886</v>
      </c>
      <c r="B6646" s="125">
        <v>2006</v>
      </c>
      <c r="C6646" s="125">
        <v>15</v>
      </c>
      <c r="D6646" s="125">
        <v>3</v>
      </c>
      <c r="E6646" s="125">
        <v>3</v>
      </c>
      <c r="F6646" s="125">
        <v>6558.4021489999996</v>
      </c>
      <c r="G6646" s="125">
        <v>271.08608600000002</v>
      </c>
      <c r="H6646" s="125">
        <v>8100.3390689999997</v>
      </c>
      <c r="I6646" s="125">
        <v>7409.3801469999999</v>
      </c>
      <c r="J6646" s="125">
        <v>6829.4882360000001</v>
      </c>
    </row>
    <row r="6647" spans="1:10" hidden="1" x14ac:dyDescent="0.25">
      <c r="A6647" s="125">
        <v>937887</v>
      </c>
      <c r="B6647" s="125">
        <v>2006</v>
      </c>
      <c r="C6647" s="125">
        <v>15</v>
      </c>
      <c r="D6647" s="125">
        <v>3</v>
      </c>
      <c r="E6647" s="125">
        <v>4</v>
      </c>
      <c r="F6647" s="125">
        <v>3304.4143629999999</v>
      </c>
      <c r="G6647" s="125">
        <v>0</v>
      </c>
      <c r="H6647" s="125">
        <v>4095.9632660000002</v>
      </c>
      <c r="I6647" s="125">
        <v>3326.741364</v>
      </c>
      <c r="J6647" s="125">
        <v>3304.4143629999999</v>
      </c>
    </row>
    <row r="6648" spans="1:10" x14ac:dyDescent="0.25">
      <c r="A6648" s="125">
        <v>937888</v>
      </c>
      <c r="B6648" s="125">
        <v>2006</v>
      </c>
      <c r="C6648" s="125">
        <v>15</v>
      </c>
      <c r="D6648" s="125">
        <v>4</v>
      </c>
      <c r="E6648" s="125">
        <v>1</v>
      </c>
      <c r="F6648" s="129">
        <v>3495.2825819999998</v>
      </c>
      <c r="G6648" s="129">
        <v>0</v>
      </c>
      <c r="H6648" s="129">
        <v>4096.2739499999998</v>
      </c>
      <c r="I6648" s="129">
        <v>3596.1189009999998</v>
      </c>
      <c r="J6648" s="129">
        <v>3495.2825819999998</v>
      </c>
    </row>
    <row r="6649" spans="1:10" hidden="1" x14ac:dyDescent="0.25">
      <c r="A6649" s="125">
        <v>937889</v>
      </c>
      <c r="B6649" s="125">
        <v>2006</v>
      </c>
      <c r="C6649" s="125">
        <v>15</v>
      </c>
      <c r="D6649" s="125">
        <v>4</v>
      </c>
      <c r="E6649" s="125">
        <v>2</v>
      </c>
      <c r="F6649" s="125">
        <v>3190.4896800000001</v>
      </c>
      <c r="G6649" s="125">
        <v>0</v>
      </c>
      <c r="H6649" s="125">
        <v>3495.2825819999998</v>
      </c>
      <c r="I6649" s="125">
        <v>3367.7047680000001</v>
      </c>
      <c r="J6649" s="125">
        <v>3190.4896800000001</v>
      </c>
    </row>
    <row r="6650" spans="1:10" hidden="1" x14ac:dyDescent="0.25">
      <c r="A6650" s="125">
        <v>937890</v>
      </c>
      <c r="B6650" s="125">
        <v>2006</v>
      </c>
      <c r="C6650" s="125">
        <v>15</v>
      </c>
      <c r="D6650" s="125">
        <v>4</v>
      </c>
      <c r="E6650" s="125">
        <v>3</v>
      </c>
      <c r="F6650" s="125">
        <v>954.31500400000004</v>
      </c>
      <c r="G6650" s="125">
        <v>1905.980088</v>
      </c>
      <c r="H6650" s="125">
        <v>3190.4896800000001</v>
      </c>
      <c r="I6650" s="125">
        <v>3017.2460900000001</v>
      </c>
      <c r="J6650" s="125">
        <v>2860.2950919999998</v>
      </c>
    </row>
    <row r="6651" spans="1:10" hidden="1" x14ac:dyDescent="0.25">
      <c r="A6651" s="125">
        <v>937891</v>
      </c>
      <c r="B6651" s="125">
        <v>2006</v>
      </c>
      <c r="C6651" s="125">
        <v>15</v>
      </c>
      <c r="D6651" s="125">
        <v>4</v>
      </c>
      <c r="E6651" s="125">
        <v>4</v>
      </c>
      <c r="F6651" s="125">
        <v>5546.7791900000002</v>
      </c>
      <c r="G6651" s="125">
        <v>0</v>
      </c>
      <c r="H6651" s="125">
        <v>6558.4021489999996</v>
      </c>
      <c r="I6651" s="125">
        <v>5757.621247</v>
      </c>
      <c r="J6651" s="125">
        <v>5546.7791900000002</v>
      </c>
    </row>
    <row r="6652" spans="1:10" x14ac:dyDescent="0.25">
      <c r="A6652" s="125">
        <v>937892</v>
      </c>
      <c r="B6652" s="125">
        <v>2006</v>
      </c>
      <c r="C6652" s="125">
        <v>15</v>
      </c>
      <c r="D6652" s="125">
        <v>5</v>
      </c>
      <c r="E6652" s="125">
        <v>1</v>
      </c>
      <c r="F6652" s="129">
        <v>788.03468099999998</v>
      </c>
      <c r="G6652" s="129">
        <v>0</v>
      </c>
      <c r="H6652" s="129">
        <v>853.64514999999994</v>
      </c>
      <c r="I6652" s="129">
        <v>802.76789900000006</v>
      </c>
      <c r="J6652" s="129">
        <v>788.03468099999998</v>
      </c>
    </row>
    <row r="6653" spans="1:10" hidden="1" x14ac:dyDescent="0.25">
      <c r="A6653" s="125">
        <v>937893</v>
      </c>
      <c r="B6653" s="125">
        <v>2006</v>
      </c>
      <c r="C6653" s="125">
        <v>15</v>
      </c>
      <c r="D6653" s="125">
        <v>5</v>
      </c>
      <c r="E6653" s="125">
        <v>2</v>
      </c>
      <c r="F6653" s="125">
        <v>640.06473700000004</v>
      </c>
      <c r="G6653" s="125">
        <v>0</v>
      </c>
      <c r="H6653" s="125">
        <v>788.03468099999998</v>
      </c>
      <c r="I6653" s="125">
        <v>774.32287799999995</v>
      </c>
      <c r="J6653" s="125">
        <v>640.06473700000004</v>
      </c>
    </row>
    <row r="6654" spans="1:10" hidden="1" x14ac:dyDescent="0.25">
      <c r="A6654" s="125">
        <v>937894</v>
      </c>
      <c r="B6654" s="125">
        <v>2006</v>
      </c>
      <c r="C6654" s="125">
        <v>15</v>
      </c>
      <c r="D6654" s="125">
        <v>5</v>
      </c>
      <c r="E6654" s="125">
        <v>3</v>
      </c>
      <c r="F6654" s="125">
        <v>0</v>
      </c>
      <c r="G6654" s="125">
        <v>544.45618000000002</v>
      </c>
      <c r="H6654" s="125">
        <v>640.06473700000004</v>
      </c>
      <c r="I6654" s="125">
        <v>623.42305399999998</v>
      </c>
      <c r="J6654" s="125">
        <v>544.45618000000002</v>
      </c>
    </row>
    <row r="6655" spans="1:10" hidden="1" x14ac:dyDescent="0.25">
      <c r="A6655" s="125">
        <v>937895</v>
      </c>
      <c r="B6655" s="125">
        <v>2006</v>
      </c>
      <c r="C6655" s="125">
        <v>15</v>
      </c>
      <c r="D6655" s="125">
        <v>5</v>
      </c>
      <c r="E6655" s="125">
        <v>4</v>
      </c>
      <c r="F6655" s="125">
        <v>867.43141700000001</v>
      </c>
      <c r="G6655" s="125">
        <v>0</v>
      </c>
      <c r="H6655" s="125">
        <v>954.31500400000004</v>
      </c>
      <c r="I6655" s="125">
        <v>897.43782999999996</v>
      </c>
      <c r="J6655" s="125">
        <v>867.43141700000001</v>
      </c>
    </row>
    <row r="6656" spans="1:10" x14ac:dyDescent="0.25">
      <c r="A6656" s="125">
        <v>937896</v>
      </c>
      <c r="B6656" s="125">
        <v>2006</v>
      </c>
      <c r="C6656" s="125">
        <v>16</v>
      </c>
      <c r="D6656" s="125">
        <v>2</v>
      </c>
      <c r="E6656" s="125">
        <v>1</v>
      </c>
      <c r="F6656" s="129">
        <v>5397.3241690000004</v>
      </c>
      <c r="G6656" s="129">
        <v>0</v>
      </c>
      <c r="H6656" s="129">
        <v>7271.0820000000003</v>
      </c>
      <c r="I6656" s="129">
        <v>5397.3241690000004</v>
      </c>
      <c r="J6656" s="129">
        <v>5397.3241690000004</v>
      </c>
    </row>
    <row r="6657" spans="1:10" hidden="1" x14ac:dyDescent="0.25">
      <c r="A6657" s="125">
        <v>937897</v>
      </c>
      <c r="B6657" s="125">
        <v>2006</v>
      </c>
      <c r="C6657" s="125">
        <v>16</v>
      </c>
      <c r="D6657" s="125">
        <v>2</v>
      </c>
      <c r="E6657" s="125">
        <v>2</v>
      </c>
      <c r="F6657" s="125">
        <v>4953.1450569999997</v>
      </c>
      <c r="G6657" s="125">
        <v>0</v>
      </c>
      <c r="H6657" s="125">
        <v>5397.3241690000004</v>
      </c>
      <c r="I6657" s="125">
        <v>4956.9025160000001</v>
      </c>
      <c r="J6657" s="125">
        <v>4953.1450569999997</v>
      </c>
    </row>
    <row r="6658" spans="1:10" hidden="1" x14ac:dyDescent="0.25">
      <c r="A6658" s="125">
        <v>937898</v>
      </c>
      <c r="B6658" s="125">
        <v>2006</v>
      </c>
      <c r="C6658" s="125">
        <v>16</v>
      </c>
      <c r="D6658" s="125">
        <v>2</v>
      </c>
      <c r="E6658" s="125">
        <v>3</v>
      </c>
      <c r="F6658" s="125">
        <v>4257.3337769999998</v>
      </c>
      <c r="G6658" s="125">
        <v>75.791121000000004</v>
      </c>
      <c r="H6658" s="125">
        <v>4953.1450569999997</v>
      </c>
      <c r="I6658" s="125">
        <v>4359.2629649999999</v>
      </c>
      <c r="J6658" s="125">
        <v>4333.1248969999997</v>
      </c>
    </row>
    <row r="6659" spans="1:10" hidden="1" x14ac:dyDescent="0.25">
      <c r="A6659" s="125">
        <v>937899</v>
      </c>
      <c r="B6659" s="125">
        <v>2006</v>
      </c>
      <c r="C6659" s="125">
        <v>16</v>
      </c>
      <c r="D6659" s="125">
        <v>2</v>
      </c>
      <c r="E6659" s="125">
        <v>4</v>
      </c>
      <c r="F6659" s="125">
        <v>5397.3241690000004</v>
      </c>
      <c r="G6659" s="125">
        <v>0</v>
      </c>
      <c r="H6659" s="125">
        <v>7271.0820000000003</v>
      </c>
      <c r="I6659" s="125">
        <v>5397.3241690000004</v>
      </c>
      <c r="J6659" s="125">
        <v>5397.3241690000004</v>
      </c>
    </row>
    <row r="6660" spans="1:10" x14ac:dyDescent="0.25">
      <c r="A6660" s="125">
        <v>937900</v>
      </c>
      <c r="B6660" s="125">
        <v>2006</v>
      </c>
      <c r="C6660" s="125">
        <v>16</v>
      </c>
      <c r="D6660" s="125">
        <v>3</v>
      </c>
      <c r="E6660" s="125">
        <v>1</v>
      </c>
      <c r="F6660" s="129">
        <v>6885.5769120000004</v>
      </c>
      <c r="G6660" s="129">
        <v>0</v>
      </c>
      <c r="H6660" s="129">
        <v>8564.7183999999997</v>
      </c>
      <c r="I6660" s="129">
        <v>6956.2642839999999</v>
      </c>
      <c r="J6660" s="129">
        <v>6885.5769120000004</v>
      </c>
    </row>
    <row r="6661" spans="1:10" hidden="1" x14ac:dyDescent="0.25">
      <c r="A6661" s="125">
        <v>937901</v>
      </c>
      <c r="B6661" s="125">
        <v>2006</v>
      </c>
      <c r="C6661" s="125">
        <v>16</v>
      </c>
      <c r="D6661" s="125">
        <v>3</v>
      </c>
      <c r="E6661" s="125">
        <v>2</v>
      </c>
      <c r="F6661" s="125">
        <v>6450.6675429999996</v>
      </c>
      <c r="G6661" s="125">
        <v>0</v>
      </c>
      <c r="H6661" s="125">
        <v>6885.5769120000004</v>
      </c>
      <c r="I6661" s="125">
        <v>6488.2791239999997</v>
      </c>
      <c r="J6661" s="125">
        <v>6450.6675429999996</v>
      </c>
    </row>
    <row r="6662" spans="1:10" hidden="1" x14ac:dyDescent="0.25">
      <c r="A6662" s="125">
        <v>937902</v>
      </c>
      <c r="B6662" s="125">
        <v>2006</v>
      </c>
      <c r="C6662" s="125">
        <v>16</v>
      </c>
      <c r="D6662" s="125">
        <v>3</v>
      </c>
      <c r="E6662" s="125">
        <v>3</v>
      </c>
      <c r="F6662" s="125">
        <v>5205.2269150000002</v>
      </c>
      <c r="G6662" s="125">
        <v>215.153716</v>
      </c>
      <c r="H6662" s="125">
        <v>6450.6675429999996</v>
      </c>
      <c r="I6662" s="125">
        <v>5900.4256020000003</v>
      </c>
      <c r="J6662" s="125">
        <v>5420.380631</v>
      </c>
    </row>
    <row r="6663" spans="1:10" hidden="1" x14ac:dyDescent="0.25">
      <c r="A6663" s="125">
        <v>937903</v>
      </c>
      <c r="B6663" s="125">
        <v>2006</v>
      </c>
      <c r="C6663" s="125">
        <v>16</v>
      </c>
      <c r="D6663" s="125">
        <v>3</v>
      </c>
      <c r="E6663" s="125">
        <v>4</v>
      </c>
      <c r="F6663" s="125">
        <v>3429.1961500000002</v>
      </c>
      <c r="G6663" s="125">
        <v>0</v>
      </c>
      <c r="H6663" s="125">
        <v>4257.3337769999998</v>
      </c>
      <c r="I6663" s="125">
        <v>3457.806493</v>
      </c>
      <c r="J6663" s="125">
        <v>3429.1961500000002</v>
      </c>
    </row>
    <row r="6664" spans="1:10" x14ac:dyDescent="0.25">
      <c r="A6664" s="125">
        <v>937904</v>
      </c>
      <c r="B6664" s="125">
        <v>2006</v>
      </c>
      <c r="C6664" s="125">
        <v>16</v>
      </c>
      <c r="D6664" s="125">
        <v>4</v>
      </c>
      <c r="E6664" s="125">
        <v>1</v>
      </c>
      <c r="F6664" s="129">
        <v>2782.0093689999999</v>
      </c>
      <c r="G6664" s="129">
        <v>0</v>
      </c>
      <c r="H6664" s="129">
        <v>3324.0675000000001</v>
      </c>
      <c r="I6664" s="129">
        <v>2918.1988580000002</v>
      </c>
      <c r="J6664" s="129">
        <v>2782.0093689999999</v>
      </c>
    </row>
    <row r="6665" spans="1:10" hidden="1" x14ac:dyDescent="0.25">
      <c r="A6665" s="125">
        <v>937905</v>
      </c>
      <c r="B6665" s="125">
        <v>2006</v>
      </c>
      <c r="C6665" s="125">
        <v>16</v>
      </c>
      <c r="D6665" s="125">
        <v>4</v>
      </c>
      <c r="E6665" s="125">
        <v>2</v>
      </c>
      <c r="F6665" s="125">
        <v>2539.4147600000001</v>
      </c>
      <c r="G6665" s="125">
        <v>0</v>
      </c>
      <c r="H6665" s="125">
        <v>2782.0093689999999</v>
      </c>
      <c r="I6665" s="125">
        <v>2680.4660269999999</v>
      </c>
      <c r="J6665" s="125">
        <v>2539.4147600000001</v>
      </c>
    </row>
    <row r="6666" spans="1:10" hidden="1" x14ac:dyDescent="0.25">
      <c r="A6666" s="125">
        <v>937906</v>
      </c>
      <c r="B6666" s="125">
        <v>2006</v>
      </c>
      <c r="C6666" s="125">
        <v>16</v>
      </c>
      <c r="D6666" s="125">
        <v>4</v>
      </c>
      <c r="E6666" s="125">
        <v>3</v>
      </c>
      <c r="F6666" s="125">
        <v>756.62192900000002</v>
      </c>
      <c r="G6666" s="125">
        <v>1511.142887</v>
      </c>
      <c r="H6666" s="125">
        <v>2539.4147600000001</v>
      </c>
      <c r="I6666" s="125">
        <v>2401.524539</v>
      </c>
      <c r="J6666" s="125">
        <v>2267.7648159999999</v>
      </c>
    </row>
    <row r="6667" spans="1:10" hidden="1" x14ac:dyDescent="0.25">
      <c r="A6667" s="125">
        <v>937907</v>
      </c>
      <c r="B6667" s="125">
        <v>2006</v>
      </c>
      <c r="C6667" s="125">
        <v>16</v>
      </c>
      <c r="D6667" s="125">
        <v>4</v>
      </c>
      <c r="E6667" s="125">
        <v>4</v>
      </c>
      <c r="F6667" s="125">
        <v>4354.3526400000001</v>
      </c>
      <c r="G6667" s="125">
        <v>0</v>
      </c>
      <c r="H6667" s="125">
        <v>5205.2269150000002</v>
      </c>
      <c r="I6667" s="125">
        <v>4569.6687080000002</v>
      </c>
      <c r="J6667" s="125">
        <v>4354.3526400000001</v>
      </c>
    </row>
    <row r="6668" spans="1:10" x14ac:dyDescent="0.25">
      <c r="A6668" s="125">
        <v>937908</v>
      </c>
      <c r="B6668" s="125">
        <v>2006</v>
      </c>
      <c r="C6668" s="125">
        <v>16</v>
      </c>
      <c r="D6668" s="125">
        <v>5</v>
      </c>
      <c r="E6668" s="125">
        <v>1</v>
      </c>
      <c r="F6668" s="129">
        <v>632.465551</v>
      </c>
      <c r="G6668" s="129">
        <v>0</v>
      </c>
      <c r="H6668" s="129">
        <v>708.15324999999996</v>
      </c>
      <c r="I6668" s="129">
        <v>665.947316</v>
      </c>
      <c r="J6668" s="129">
        <v>632.465551</v>
      </c>
    </row>
    <row r="6669" spans="1:10" hidden="1" x14ac:dyDescent="0.25">
      <c r="A6669" s="125">
        <v>937909</v>
      </c>
      <c r="B6669" s="125">
        <v>2006</v>
      </c>
      <c r="C6669" s="125">
        <v>16</v>
      </c>
      <c r="D6669" s="125">
        <v>5</v>
      </c>
      <c r="E6669" s="125">
        <v>2</v>
      </c>
      <c r="F6669" s="125">
        <v>513.70695499999999</v>
      </c>
      <c r="G6669" s="125">
        <v>0</v>
      </c>
      <c r="H6669" s="125">
        <v>632.465551</v>
      </c>
      <c r="I6669" s="125">
        <v>621.46064999999999</v>
      </c>
      <c r="J6669" s="125">
        <v>513.70695499999999</v>
      </c>
    </row>
    <row r="6670" spans="1:10" hidden="1" x14ac:dyDescent="0.25">
      <c r="A6670" s="125">
        <v>937910</v>
      </c>
      <c r="B6670" s="125">
        <v>2006</v>
      </c>
      <c r="C6670" s="125">
        <v>16</v>
      </c>
      <c r="D6670" s="125">
        <v>5</v>
      </c>
      <c r="E6670" s="125">
        <v>3</v>
      </c>
      <c r="F6670" s="125">
        <v>0</v>
      </c>
      <c r="G6670" s="125">
        <v>432.28609599999999</v>
      </c>
      <c r="H6670" s="125">
        <v>513.70695499999999</v>
      </c>
      <c r="I6670" s="125">
        <v>500.35057399999999</v>
      </c>
      <c r="J6670" s="125">
        <v>432.28609599999999</v>
      </c>
    </row>
    <row r="6671" spans="1:10" hidden="1" x14ac:dyDescent="0.25">
      <c r="A6671" s="125">
        <v>937911</v>
      </c>
      <c r="B6671" s="125">
        <v>2006</v>
      </c>
      <c r="C6671" s="125">
        <v>16</v>
      </c>
      <c r="D6671" s="125">
        <v>5</v>
      </c>
      <c r="E6671" s="125">
        <v>4</v>
      </c>
      <c r="F6671" s="125">
        <v>674.93519200000003</v>
      </c>
      <c r="G6671" s="125">
        <v>0</v>
      </c>
      <c r="H6671" s="125">
        <v>756.62192900000002</v>
      </c>
      <c r="I6671" s="125">
        <v>711.52726199999995</v>
      </c>
      <c r="J6671" s="125">
        <v>674.93519200000003</v>
      </c>
    </row>
    <row r="6672" spans="1:10" x14ac:dyDescent="0.25">
      <c r="A6672" s="125">
        <v>937912</v>
      </c>
      <c r="B6672" s="125">
        <v>2006</v>
      </c>
      <c r="C6672" s="125">
        <v>17</v>
      </c>
      <c r="D6672" s="125">
        <v>2</v>
      </c>
      <c r="E6672" s="125">
        <v>1</v>
      </c>
      <c r="F6672" s="129">
        <v>3246.026652</v>
      </c>
      <c r="G6672" s="129">
        <v>0</v>
      </c>
      <c r="H6672" s="129">
        <v>4401.8779999999997</v>
      </c>
      <c r="I6672" s="129">
        <v>3267.5140390000001</v>
      </c>
      <c r="J6672" s="129">
        <v>3246.026652</v>
      </c>
    </row>
    <row r="6673" spans="1:10" hidden="1" x14ac:dyDescent="0.25">
      <c r="A6673" s="125">
        <v>937913</v>
      </c>
      <c r="B6673" s="125">
        <v>2006</v>
      </c>
      <c r="C6673" s="125">
        <v>17</v>
      </c>
      <c r="D6673" s="125">
        <v>2</v>
      </c>
      <c r="E6673" s="125">
        <v>2</v>
      </c>
      <c r="F6673" s="125">
        <v>2977.9765819999998</v>
      </c>
      <c r="G6673" s="125">
        <v>0</v>
      </c>
      <c r="H6673" s="125">
        <v>3246.026652</v>
      </c>
      <c r="I6673" s="125">
        <v>2981.150877</v>
      </c>
      <c r="J6673" s="125">
        <v>2977.9765819999998</v>
      </c>
    </row>
    <row r="6674" spans="1:10" hidden="1" x14ac:dyDescent="0.25">
      <c r="A6674" s="125">
        <v>937914</v>
      </c>
      <c r="B6674" s="125">
        <v>2006</v>
      </c>
      <c r="C6674" s="125">
        <v>17</v>
      </c>
      <c r="D6674" s="125">
        <v>2</v>
      </c>
      <c r="E6674" s="125">
        <v>3</v>
      </c>
      <c r="F6674" s="125">
        <v>2494.2156759999998</v>
      </c>
      <c r="G6674" s="125">
        <v>98.311535000000006</v>
      </c>
      <c r="H6674" s="125">
        <v>2977.9765819999998</v>
      </c>
      <c r="I6674" s="125">
        <v>2620.9171900000001</v>
      </c>
      <c r="J6674" s="125">
        <v>2592.5272110000001</v>
      </c>
    </row>
    <row r="6675" spans="1:10" hidden="1" x14ac:dyDescent="0.25">
      <c r="A6675" s="125">
        <v>937915</v>
      </c>
      <c r="B6675" s="125">
        <v>2006</v>
      </c>
      <c r="C6675" s="125">
        <v>17</v>
      </c>
      <c r="D6675" s="125">
        <v>2</v>
      </c>
      <c r="E6675" s="125">
        <v>4</v>
      </c>
      <c r="F6675" s="125">
        <v>3248.089054</v>
      </c>
      <c r="G6675" s="125">
        <v>0</v>
      </c>
      <c r="H6675" s="125">
        <v>4401.8779999999997</v>
      </c>
      <c r="I6675" s="125">
        <v>3267.5140390000001</v>
      </c>
      <c r="J6675" s="125">
        <v>3248.089054</v>
      </c>
    </row>
    <row r="6676" spans="1:10" x14ac:dyDescent="0.25">
      <c r="A6676" s="125">
        <v>937916</v>
      </c>
      <c r="B6676" s="125">
        <v>2006</v>
      </c>
      <c r="C6676" s="125">
        <v>17</v>
      </c>
      <c r="D6676" s="125">
        <v>3</v>
      </c>
      <c r="E6676" s="125">
        <v>1</v>
      </c>
      <c r="F6676" s="129">
        <v>1050.9719769999999</v>
      </c>
      <c r="G6676" s="129">
        <v>0</v>
      </c>
      <c r="H6676" s="129">
        <v>1342.0461</v>
      </c>
      <c r="I6676" s="129">
        <v>1090.0098419999999</v>
      </c>
      <c r="J6676" s="129">
        <v>1050.9719769999999</v>
      </c>
    </row>
    <row r="6677" spans="1:10" hidden="1" x14ac:dyDescent="0.25">
      <c r="A6677" s="125">
        <v>937917</v>
      </c>
      <c r="B6677" s="125">
        <v>2006</v>
      </c>
      <c r="C6677" s="125">
        <v>17</v>
      </c>
      <c r="D6677" s="125">
        <v>3</v>
      </c>
      <c r="E6677" s="125">
        <v>2</v>
      </c>
      <c r="F6677" s="125">
        <v>979.83263199999999</v>
      </c>
      <c r="G6677" s="125">
        <v>0</v>
      </c>
      <c r="H6677" s="125">
        <v>1050.9719769999999</v>
      </c>
      <c r="I6677" s="125">
        <v>990.33089399999994</v>
      </c>
      <c r="J6677" s="125">
        <v>979.83263199999999</v>
      </c>
    </row>
    <row r="6678" spans="1:10" hidden="1" x14ac:dyDescent="0.25">
      <c r="A6678" s="125">
        <v>937918</v>
      </c>
      <c r="B6678" s="125">
        <v>2006</v>
      </c>
      <c r="C6678" s="125">
        <v>17</v>
      </c>
      <c r="D6678" s="125">
        <v>3</v>
      </c>
      <c r="E6678" s="125">
        <v>3</v>
      </c>
      <c r="F6678" s="125">
        <v>668.838211</v>
      </c>
      <c r="G6678" s="125">
        <v>180.74258900000001</v>
      </c>
      <c r="H6678" s="125">
        <v>979.83263199999999</v>
      </c>
      <c r="I6678" s="125">
        <v>896.25290900000005</v>
      </c>
      <c r="J6678" s="125">
        <v>849.58079899999996</v>
      </c>
    </row>
    <row r="6679" spans="1:10" hidden="1" x14ac:dyDescent="0.25">
      <c r="A6679" s="125">
        <v>937919</v>
      </c>
      <c r="B6679" s="125">
        <v>2006</v>
      </c>
      <c r="C6679" s="125">
        <v>17</v>
      </c>
      <c r="D6679" s="125">
        <v>3</v>
      </c>
      <c r="E6679" s="125">
        <v>4</v>
      </c>
      <c r="F6679" s="125">
        <v>1979.392961</v>
      </c>
      <c r="G6679" s="125">
        <v>0</v>
      </c>
      <c r="H6679" s="125">
        <v>2494.2156759999998</v>
      </c>
      <c r="I6679" s="125">
        <v>2025.801972</v>
      </c>
      <c r="J6679" s="125">
        <v>1979.392961</v>
      </c>
    </row>
    <row r="6680" spans="1:10" x14ac:dyDescent="0.25">
      <c r="A6680" s="125">
        <v>937920</v>
      </c>
      <c r="B6680" s="125">
        <v>2006</v>
      </c>
      <c r="C6680" s="125">
        <v>17</v>
      </c>
      <c r="D6680" s="125">
        <v>4</v>
      </c>
      <c r="E6680" s="125">
        <v>1</v>
      </c>
      <c r="F6680" s="129">
        <v>1077.3320120000001</v>
      </c>
      <c r="G6680" s="129">
        <v>0</v>
      </c>
      <c r="H6680" s="129">
        <v>1257.5472</v>
      </c>
      <c r="I6680" s="129">
        <v>1104.000687</v>
      </c>
      <c r="J6680" s="129">
        <v>1077.3320120000001</v>
      </c>
    </row>
    <row r="6681" spans="1:10" hidden="1" x14ac:dyDescent="0.25">
      <c r="A6681" s="125">
        <v>937921</v>
      </c>
      <c r="B6681" s="125">
        <v>2006</v>
      </c>
      <c r="C6681" s="125">
        <v>17</v>
      </c>
      <c r="D6681" s="125">
        <v>4</v>
      </c>
      <c r="E6681" s="125">
        <v>2</v>
      </c>
      <c r="F6681" s="125">
        <v>1000.329036</v>
      </c>
      <c r="G6681" s="125">
        <v>0</v>
      </c>
      <c r="H6681" s="125">
        <v>1077.3320120000001</v>
      </c>
      <c r="I6681" s="125">
        <v>1038.0093939999999</v>
      </c>
      <c r="J6681" s="125">
        <v>1000.329036</v>
      </c>
    </row>
    <row r="6682" spans="1:10" hidden="1" x14ac:dyDescent="0.25">
      <c r="A6682" s="125">
        <v>937922</v>
      </c>
      <c r="B6682" s="125">
        <v>2006</v>
      </c>
      <c r="C6682" s="125">
        <v>17</v>
      </c>
      <c r="D6682" s="125">
        <v>4</v>
      </c>
      <c r="E6682" s="125">
        <v>3</v>
      </c>
      <c r="F6682" s="125">
        <v>84.027332000000001</v>
      </c>
      <c r="G6682" s="125">
        <v>844.75936200000001</v>
      </c>
      <c r="H6682" s="125">
        <v>1000.329036</v>
      </c>
      <c r="I6682" s="125">
        <v>946.011169</v>
      </c>
      <c r="J6682" s="125">
        <v>928.78669400000001</v>
      </c>
    </row>
    <row r="6683" spans="1:10" hidden="1" x14ac:dyDescent="0.25">
      <c r="A6683" s="125">
        <v>937923</v>
      </c>
      <c r="B6683" s="125">
        <v>2006</v>
      </c>
      <c r="C6683" s="125">
        <v>17</v>
      </c>
      <c r="D6683" s="125">
        <v>4</v>
      </c>
      <c r="E6683" s="125">
        <v>4</v>
      </c>
      <c r="F6683" s="125">
        <v>573.281702</v>
      </c>
      <c r="G6683" s="125">
        <v>0</v>
      </c>
      <c r="H6683" s="125">
        <v>668.838211</v>
      </c>
      <c r="I6683" s="125">
        <v>587.17306499999995</v>
      </c>
      <c r="J6683" s="125">
        <v>573.281702</v>
      </c>
    </row>
    <row r="6684" spans="1:10" x14ac:dyDescent="0.25">
      <c r="A6684" s="125">
        <v>937924</v>
      </c>
      <c r="B6684" s="125">
        <v>2006</v>
      </c>
      <c r="C6684" s="125">
        <v>17</v>
      </c>
      <c r="D6684" s="125">
        <v>5</v>
      </c>
      <c r="E6684" s="125">
        <v>1</v>
      </c>
      <c r="F6684" s="129">
        <v>150.47510299999999</v>
      </c>
      <c r="G6684" s="129">
        <v>0</v>
      </c>
      <c r="H6684" s="129">
        <v>173.00514999999999</v>
      </c>
      <c r="I6684" s="129">
        <v>162.69404299999999</v>
      </c>
      <c r="J6684" s="129">
        <v>150.47510299999999</v>
      </c>
    </row>
    <row r="6685" spans="1:10" hidden="1" x14ac:dyDescent="0.25">
      <c r="A6685" s="125">
        <v>937925</v>
      </c>
      <c r="B6685" s="125">
        <v>2006</v>
      </c>
      <c r="C6685" s="125">
        <v>17</v>
      </c>
      <c r="D6685" s="125">
        <v>5</v>
      </c>
      <c r="E6685" s="125">
        <v>2</v>
      </c>
      <c r="F6685" s="125">
        <v>147.8527</v>
      </c>
      <c r="G6685" s="125">
        <v>0</v>
      </c>
      <c r="H6685" s="125">
        <v>150.47510299999999</v>
      </c>
      <c r="I6685" s="125">
        <v>147.85683599999999</v>
      </c>
      <c r="J6685" s="125">
        <v>147.8527</v>
      </c>
    </row>
    <row r="6686" spans="1:10" hidden="1" x14ac:dyDescent="0.25">
      <c r="A6686" s="125">
        <v>937926</v>
      </c>
      <c r="B6686" s="125">
        <v>2006</v>
      </c>
      <c r="C6686" s="125">
        <v>17</v>
      </c>
      <c r="D6686" s="125">
        <v>5</v>
      </c>
      <c r="E6686" s="125">
        <v>3</v>
      </c>
      <c r="F6686" s="125">
        <v>0</v>
      </c>
      <c r="G6686" s="125">
        <v>144.00020000000001</v>
      </c>
      <c r="H6686" s="125">
        <v>147.8527</v>
      </c>
      <c r="I6686" s="125">
        <v>144.00852900000001</v>
      </c>
      <c r="J6686" s="125">
        <v>144.00020000000001</v>
      </c>
    </row>
    <row r="6687" spans="1:10" hidden="1" x14ac:dyDescent="0.25">
      <c r="A6687" s="125">
        <v>937927</v>
      </c>
      <c r="B6687" s="125">
        <v>2006</v>
      </c>
      <c r="C6687" s="125">
        <v>17</v>
      </c>
      <c r="D6687" s="125">
        <v>5</v>
      </c>
      <c r="E6687" s="125">
        <v>4</v>
      </c>
      <c r="F6687" s="125">
        <v>74.209142</v>
      </c>
      <c r="G6687" s="125">
        <v>0</v>
      </c>
      <c r="H6687" s="125">
        <v>84.027332000000001</v>
      </c>
      <c r="I6687" s="125">
        <v>79.019302999999994</v>
      </c>
      <c r="J6687" s="125">
        <v>74.209142</v>
      </c>
    </row>
    <row r="6688" spans="1:10" x14ac:dyDescent="0.25">
      <c r="A6688" s="125">
        <v>937928</v>
      </c>
      <c r="B6688" s="125">
        <v>2006</v>
      </c>
      <c r="C6688" s="125">
        <v>18</v>
      </c>
      <c r="D6688" s="125">
        <v>2</v>
      </c>
      <c r="E6688" s="125">
        <v>1</v>
      </c>
      <c r="F6688" s="129">
        <v>207.30975000000001</v>
      </c>
      <c r="G6688" s="129">
        <v>0</v>
      </c>
      <c r="H6688" s="129">
        <v>281.12900000000002</v>
      </c>
      <c r="I6688" s="129">
        <v>208.68205699999999</v>
      </c>
      <c r="J6688" s="129">
        <v>207.30975000000001</v>
      </c>
    </row>
    <row r="6689" spans="1:10" hidden="1" x14ac:dyDescent="0.25">
      <c r="A6689" s="125">
        <v>937929</v>
      </c>
      <c r="B6689" s="125">
        <v>2006</v>
      </c>
      <c r="C6689" s="125">
        <v>18</v>
      </c>
      <c r="D6689" s="125">
        <v>2</v>
      </c>
      <c r="E6689" s="125">
        <v>2</v>
      </c>
      <c r="F6689" s="125">
        <v>190.19054600000001</v>
      </c>
      <c r="G6689" s="125">
        <v>0</v>
      </c>
      <c r="H6689" s="125">
        <v>207.30975000000001</v>
      </c>
      <c r="I6689" s="125">
        <v>190.39327399999999</v>
      </c>
      <c r="J6689" s="125">
        <v>190.19054600000001</v>
      </c>
    </row>
    <row r="6690" spans="1:10" hidden="1" x14ac:dyDescent="0.25">
      <c r="A6690" s="125">
        <v>937930</v>
      </c>
      <c r="B6690" s="125">
        <v>2006</v>
      </c>
      <c r="C6690" s="125">
        <v>18</v>
      </c>
      <c r="D6690" s="125">
        <v>2</v>
      </c>
      <c r="E6690" s="125">
        <v>3</v>
      </c>
      <c r="F6690" s="125">
        <v>159.29481899999999</v>
      </c>
      <c r="G6690" s="125">
        <v>6.2787350000000002</v>
      </c>
      <c r="H6690" s="125">
        <v>190.19054600000001</v>
      </c>
      <c r="I6690" s="125">
        <v>167.38669899999999</v>
      </c>
      <c r="J6690" s="125">
        <v>165.573553</v>
      </c>
    </row>
    <row r="6691" spans="1:10" hidden="1" x14ac:dyDescent="0.25">
      <c r="A6691" s="125">
        <v>937931</v>
      </c>
      <c r="B6691" s="125">
        <v>2006</v>
      </c>
      <c r="C6691" s="125">
        <v>18</v>
      </c>
      <c r="D6691" s="125">
        <v>2</v>
      </c>
      <c r="E6691" s="125">
        <v>4</v>
      </c>
      <c r="F6691" s="125">
        <v>207.44146599999999</v>
      </c>
      <c r="G6691" s="125">
        <v>0</v>
      </c>
      <c r="H6691" s="125">
        <v>281.12900000000002</v>
      </c>
      <c r="I6691" s="125">
        <v>208.68205699999999</v>
      </c>
      <c r="J6691" s="125">
        <v>207.44146599999999</v>
      </c>
    </row>
    <row r="6692" spans="1:10" x14ac:dyDescent="0.25">
      <c r="A6692" s="125">
        <v>937932</v>
      </c>
      <c r="B6692" s="125">
        <v>2006</v>
      </c>
      <c r="C6692" s="125">
        <v>18</v>
      </c>
      <c r="D6692" s="125">
        <v>3</v>
      </c>
      <c r="E6692" s="125">
        <v>1</v>
      </c>
      <c r="F6692" s="129">
        <v>142.19858400000001</v>
      </c>
      <c r="G6692" s="129">
        <v>0</v>
      </c>
      <c r="H6692" s="129">
        <v>183.94880000000001</v>
      </c>
      <c r="I6692" s="129">
        <v>149.40321499999999</v>
      </c>
      <c r="J6692" s="129">
        <v>142.19858400000001</v>
      </c>
    </row>
    <row r="6693" spans="1:10" hidden="1" x14ac:dyDescent="0.25">
      <c r="A6693" s="125">
        <v>937933</v>
      </c>
      <c r="B6693" s="125">
        <v>2006</v>
      </c>
      <c r="C6693" s="125">
        <v>18</v>
      </c>
      <c r="D6693" s="125">
        <v>3</v>
      </c>
      <c r="E6693" s="125">
        <v>2</v>
      </c>
      <c r="F6693" s="125">
        <v>132.57328999999999</v>
      </c>
      <c r="G6693" s="125">
        <v>0</v>
      </c>
      <c r="H6693" s="125">
        <v>142.19858400000001</v>
      </c>
      <c r="I6693" s="125">
        <v>133.99372500000001</v>
      </c>
      <c r="J6693" s="125">
        <v>132.57328999999999</v>
      </c>
    </row>
    <row r="6694" spans="1:10" hidden="1" x14ac:dyDescent="0.25">
      <c r="A6694" s="125">
        <v>937934</v>
      </c>
      <c r="B6694" s="125">
        <v>2006</v>
      </c>
      <c r="C6694" s="125">
        <v>18</v>
      </c>
      <c r="D6694" s="125">
        <v>3</v>
      </c>
      <c r="E6694" s="125">
        <v>3</v>
      </c>
      <c r="F6694" s="125">
        <v>90.229106999999999</v>
      </c>
      <c r="G6694" s="125">
        <v>24.382940999999999</v>
      </c>
      <c r="H6694" s="125">
        <v>132.57328999999999</v>
      </c>
      <c r="I6694" s="125">
        <v>121.264788</v>
      </c>
      <c r="J6694" s="125">
        <v>114.612048</v>
      </c>
    </row>
    <row r="6695" spans="1:10" hidden="1" x14ac:dyDescent="0.25">
      <c r="A6695" s="125">
        <v>937935</v>
      </c>
      <c r="B6695" s="125">
        <v>2006</v>
      </c>
      <c r="C6695" s="125">
        <v>18</v>
      </c>
      <c r="D6695" s="125">
        <v>3</v>
      </c>
      <c r="E6695" s="125">
        <v>4</v>
      </c>
      <c r="F6695" s="125">
        <v>125.510525</v>
      </c>
      <c r="G6695" s="125">
        <v>0</v>
      </c>
      <c r="H6695" s="125">
        <v>159.29481899999999</v>
      </c>
      <c r="I6695" s="125">
        <v>129.37925200000001</v>
      </c>
      <c r="J6695" s="125">
        <v>125.510525</v>
      </c>
    </row>
    <row r="6696" spans="1:10" x14ac:dyDescent="0.25">
      <c r="A6696" s="125">
        <v>937936</v>
      </c>
      <c r="B6696" s="125">
        <v>2006</v>
      </c>
      <c r="C6696" s="125">
        <v>18</v>
      </c>
      <c r="D6696" s="125">
        <v>4</v>
      </c>
      <c r="E6696" s="125">
        <v>1</v>
      </c>
      <c r="F6696" s="129">
        <v>146.98342600000001</v>
      </c>
      <c r="G6696" s="129">
        <v>0</v>
      </c>
      <c r="H6696" s="129">
        <v>172.86359999999999</v>
      </c>
      <c r="I6696" s="129">
        <v>151.75695400000001</v>
      </c>
      <c r="J6696" s="129">
        <v>146.98342600000001</v>
      </c>
    </row>
    <row r="6697" spans="1:10" hidden="1" x14ac:dyDescent="0.25">
      <c r="A6697" s="125">
        <v>937937</v>
      </c>
      <c r="B6697" s="125">
        <v>2006</v>
      </c>
      <c r="C6697" s="125">
        <v>18</v>
      </c>
      <c r="D6697" s="125">
        <v>4</v>
      </c>
      <c r="E6697" s="125">
        <v>2</v>
      </c>
      <c r="F6697" s="125">
        <v>136.47769400000001</v>
      </c>
      <c r="G6697" s="125">
        <v>0</v>
      </c>
      <c r="H6697" s="125">
        <v>146.98342600000001</v>
      </c>
      <c r="I6697" s="125">
        <v>141.61853099999999</v>
      </c>
      <c r="J6697" s="125">
        <v>136.47769400000001</v>
      </c>
    </row>
    <row r="6698" spans="1:10" hidden="1" x14ac:dyDescent="0.25">
      <c r="A6698" s="125">
        <v>937938</v>
      </c>
      <c r="B6698" s="125">
        <v>2006</v>
      </c>
      <c r="C6698" s="125">
        <v>18</v>
      </c>
      <c r="D6698" s="125">
        <v>4</v>
      </c>
      <c r="E6698" s="125">
        <v>3</v>
      </c>
      <c r="F6698" s="125">
        <v>11.464084</v>
      </c>
      <c r="G6698" s="125">
        <v>115.252887</v>
      </c>
      <c r="H6698" s="125">
        <v>136.47769400000001</v>
      </c>
      <c r="I6698" s="125">
        <v>129.06695500000001</v>
      </c>
      <c r="J6698" s="125">
        <v>126.716972</v>
      </c>
    </row>
    <row r="6699" spans="1:10" hidden="1" x14ac:dyDescent="0.25">
      <c r="A6699" s="125">
        <v>937939</v>
      </c>
      <c r="B6699" s="125">
        <v>2006</v>
      </c>
      <c r="C6699" s="125">
        <v>18</v>
      </c>
      <c r="D6699" s="125">
        <v>4</v>
      </c>
      <c r="E6699" s="125">
        <v>4</v>
      </c>
      <c r="F6699" s="125">
        <v>77.012294999999995</v>
      </c>
      <c r="G6699" s="125">
        <v>0</v>
      </c>
      <c r="H6699" s="125">
        <v>90.229106999999999</v>
      </c>
      <c r="I6699" s="125">
        <v>79.212132999999994</v>
      </c>
      <c r="J6699" s="125">
        <v>77.012294999999995</v>
      </c>
    </row>
    <row r="6700" spans="1:10" x14ac:dyDescent="0.25">
      <c r="A6700" s="125">
        <v>937940</v>
      </c>
      <c r="B6700" s="125">
        <v>2006</v>
      </c>
      <c r="C6700" s="125">
        <v>18</v>
      </c>
      <c r="D6700" s="125">
        <v>5</v>
      </c>
      <c r="E6700" s="125">
        <v>1</v>
      </c>
      <c r="F6700" s="129">
        <v>20.898803999999998</v>
      </c>
      <c r="G6700" s="129">
        <v>0</v>
      </c>
      <c r="H6700" s="129">
        <v>24.027899999999999</v>
      </c>
      <c r="I6700" s="129">
        <v>22.595837</v>
      </c>
      <c r="J6700" s="129">
        <v>20.898803999999998</v>
      </c>
    </row>
    <row r="6701" spans="1:10" hidden="1" x14ac:dyDescent="0.25">
      <c r="A6701" s="125">
        <v>937941</v>
      </c>
      <c r="B6701" s="125">
        <v>2006</v>
      </c>
      <c r="C6701" s="125">
        <v>18</v>
      </c>
      <c r="D6701" s="125">
        <v>5</v>
      </c>
      <c r="E6701" s="125">
        <v>2</v>
      </c>
      <c r="F6701" s="125">
        <v>20.534590000000001</v>
      </c>
      <c r="G6701" s="125">
        <v>0</v>
      </c>
      <c r="H6701" s="125">
        <v>20.898803999999998</v>
      </c>
      <c r="I6701" s="125">
        <v>20.535164999999999</v>
      </c>
      <c r="J6701" s="125">
        <v>20.534590000000001</v>
      </c>
    </row>
    <row r="6702" spans="1:10" hidden="1" x14ac:dyDescent="0.25">
      <c r="A6702" s="125">
        <v>937942</v>
      </c>
      <c r="B6702" s="125">
        <v>2006</v>
      </c>
      <c r="C6702" s="125">
        <v>18</v>
      </c>
      <c r="D6702" s="125">
        <v>5</v>
      </c>
      <c r="E6702" s="125">
        <v>3</v>
      </c>
      <c r="F6702" s="125">
        <v>0</v>
      </c>
      <c r="G6702" s="125">
        <v>19.999534000000001</v>
      </c>
      <c r="H6702" s="125">
        <v>20.534590000000001</v>
      </c>
      <c r="I6702" s="125">
        <v>20.000691</v>
      </c>
      <c r="J6702" s="125">
        <v>19.999534000000001</v>
      </c>
    </row>
    <row r="6703" spans="1:10" hidden="1" x14ac:dyDescent="0.25">
      <c r="A6703" s="125">
        <v>937943</v>
      </c>
      <c r="B6703" s="125">
        <v>2006</v>
      </c>
      <c r="C6703" s="125">
        <v>18</v>
      </c>
      <c r="D6703" s="125">
        <v>5</v>
      </c>
      <c r="E6703" s="125">
        <v>4</v>
      </c>
      <c r="F6703" s="125">
        <v>10.124561</v>
      </c>
      <c r="G6703" s="125">
        <v>0</v>
      </c>
      <c r="H6703" s="125">
        <v>11.464084</v>
      </c>
      <c r="I6703" s="125">
        <v>10.780825</v>
      </c>
      <c r="J6703" s="125">
        <v>10.124561</v>
      </c>
    </row>
    <row r="6704" spans="1:10" x14ac:dyDescent="0.25">
      <c r="A6704" s="125">
        <v>937944</v>
      </c>
      <c r="B6704" s="125">
        <v>2006</v>
      </c>
      <c r="C6704" s="125">
        <v>19</v>
      </c>
      <c r="D6704" s="125">
        <v>2</v>
      </c>
      <c r="E6704" s="125">
        <v>1</v>
      </c>
      <c r="F6704" s="129">
        <v>7927.109888</v>
      </c>
      <c r="G6704" s="129">
        <v>0</v>
      </c>
      <c r="H6704" s="129">
        <v>10722.5034</v>
      </c>
      <c r="I6704" s="129">
        <v>7959.3142740000003</v>
      </c>
      <c r="J6704" s="129">
        <v>7927.109888</v>
      </c>
    </row>
    <row r="6705" spans="1:10" hidden="1" x14ac:dyDescent="0.25">
      <c r="A6705" s="125">
        <v>937945</v>
      </c>
      <c r="B6705" s="125">
        <v>2006</v>
      </c>
      <c r="C6705" s="125">
        <v>19</v>
      </c>
      <c r="D6705" s="125">
        <v>2</v>
      </c>
      <c r="E6705" s="125">
        <v>2</v>
      </c>
      <c r="F6705" s="125">
        <v>7273.3497729999999</v>
      </c>
      <c r="G6705" s="125">
        <v>0</v>
      </c>
      <c r="H6705" s="125">
        <v>7927.109888</v>
      </c>
      <c r="I6705" s="125">
        <v>7280.2577209999999</v>
      </c>
      <c r="J6705" s="125">
        <v>7273.3497729999999</v>
      </c>
    </row>
    <row r="6706" spans="1:10" hidden="1" x14ac:dyDescent="0.25">
      <c r="A6706" s="125">
        <v>937946</v>
      </c>
      <c r="B6706" s="125">
        <v>2006</v>
      </c>
      <c r="C6706" s="125">
        <v>19</v>
      </c>
      <c r="D6706" s="125">
        <v>2</v>
      </c>
      <c r="E6706" s="125">
        <v>3</v>
      </c>
      <c r="F6706" s="125">
        <v>6315.0097470000001</v>
      </c>
      <c r="G6706" s="125">
        <v>50.678325000000001</v>
      </c>
      <c r="H6706" s="125">
        <v>7273.3497729999999</v>
      </c>
      <c r="I6706" s="125">
        <v>6401.2751349999999</v>
      </c>
      <c r="J6706" s="125">
        <v>6365.6880719999999</v>
      </c>
    </row>
    <row r="6707" spans="1:10" hidden="1" x14ac:dyDescent="0.25">
      <c r="A6707" s="125">
        <v>937947</v>
      </c>
      <c r="B6707" s="125">
        <v>2006</v>
      </c>
      <c r="C6707" s="125">
        <v>19</v>
      </c>
      <c r="D6707" s="125">
        <v>2</v>
      </c>
      <c r="E6707" s="125">
        <v>4</v>
      </c>
      <c r="F6707" s="125">
        <v>7933.4393819999996</v>
      </c>
      <c r="G6707" s="125">
        <v>0</v>
      </c>
      <c r="H6707" s="125">
        <v>10722.5034</v>
      </c>
      <c r="I6707" s="125">
        <v>7959.3142740000003</v>
      </c>
      <c r="J6707" s="125">
        <v>7933.4393819999996</v>
      </c>
    </row>
    <row r="6708" spans="1:10" x14ac:dyDescent="0.25">
      <c r="A6708" s="125">
        <v>937948</v>
      </c>
      <c r="B6708" s="125">
        <v>2006</v>
      </c>
      <c r="C6708" s="125">
        <v>19</v>
      </c>
      <c r="D6708" s="125">
        <v>3</v>
      </c>
      <c r="E6708" s="125">
        <v>1</v>
      </c>
      <c r="F6708" s="129">
        <v>19898.782304</v>
      </c>
      <c r="G6708" s="129">
        <v>0</v>
      </c>
      <c r="H6708" s="129">
        <v>24672.586800000001</v>
      </c>
      <c r="I6708" s="129">
        <v>20039.074999</v>
      </c>
      <c r="J6708" s="129">
        <v>19898.782304</v>
      </c>
    </row>
    <row r="6709" spans="1:10" hidden="1" x14ac:dyDescent="0.25">
      <c r="A6709" s="125">
        <v>937949</v>
      </c>
      <c r="B6709" s="125">
        <v>2006</v>
      </c>
      <c r="C6709" s="125">
        <v>19</v>
      </c>
      <c r="D6709" s="125">
        <v>3</v>
      </c>
      <c r="E6709" s="125">
        <v>2</v>
      </c>
      <c r="F6709" s="125">
        <v>18673.808779999999</v>
      </c>
      <c r="G6709" s="125">
        <v>0</v>
      </c>
      <c r="H6709" s="125">
        <v>19898.782304</v>
      </c>
      <c r="I6709" s="125">
        <v>18750.622565000001</v>
      </c>
      <c r="J6709" s="125">
        <v>18673.808779999999</v>
      </c>
    </row>
    <row r="6710" spans="1:10" hidden="1" x14ac:dyDescent="0.25">
      <c r="A6710" s="125">
        <v>937950</v>
      </c>
      <c r="B6710" s="125">
        <v>2006</v>
      </c>
      <c r="C6710" s="125">
        <v>19</v>
      </c>
      <c r="D6710" s="125">
        <v>3</v>
      </c>
      <c r="E6710" s="125">
        <v>3</v>
      </c>
      <c r="F6710" s="125">
        <v>14138.586866</v>
      </c>
      <c r="G6710" s="125">
        <v>2241.7243840000001</v>
      </c>
      <c r="H6710" s="125">
        <v>18673.808779999999</v>
      </c>
      <c r="I6710" s="125">
        <v>17080.932891</v>
      </c>
      <c r="J6710" s="125">
        <v>16380.311250000001</v>
      </c>
    </row>
    <row r="6711" spans="1:10" hidden="1" x14ac:dyDescent="0.25">
      <c r="A6711" s="125">
        <v>937951</v>
      </c>
      <c r="B6711" s="125">
        <v>2006</v>
      </c>
      <c r="C6711" s="125">
        <v>19</v>
      </c>
      <c r="D6711" s="125">
        <v>3</v>
      </c>
      <c r="E6711" s="125">
        <v>4</v>
      </c>
      <c r="F6711" s="125">
        <v>5102.0418440000003</v>
      </c>
      <c r="G6711" s="125">
        <v>0</v>
      </c>
      <c r="H6711" s="125">
        <v>6315.0097470000001</v>
      </c>
      <c r="I6711" s="125">
        <v>5129.0509169999996</v>
      </c>
      <c r="J6711" s="125">
        <v>5102.0418440000003</v>
      </c>
    </row>
    <row r="6712" spans="1:10" x14ac:dyDescent="0.25">
      <c r="A6712" s="125">
        <v>937952</v>
      </c>
      <c r="B6712" s="125">
        <v>2006</v>
      </c>
      <c r="C6712" s="125">
        <v>19</v>
      </c>
      <c r="D6712" s="125">
        <v>4</v>
      </c>
      <c r="E6712" s="125">
        <v>1</v>
      </c>
      <c r="F6712" s="129">
        <v>3707.5663260000001</v>
      </c>
      <c r="G6712" s="129">
        <v>0</v>
      </c>
      <c r="H6712" s="129">
        <v>4415.8239999999996</v>
      </c>
      <c r="I6712" s="129">
        <v>3876.6518900000001</v>
      </c>
      <c r="J6712" s="129">
        <v>3707.5663260000001</v>
      </c>
    </row>
    <row r="6713" spans="1:10" hidden="1" x14ac:dyDescent="0.25">
      <c r="A6713" s="125">
        <v>937953</v>
      </c>
      <c r="B6713" s="125">
        <v>2006</v>
      </c>
      <c r="C6713" s="125">
        <v>19</v>
      </c>
      <c r="D6713" s="125">
        <v>4</v>
      </c>
      <c r="E6713" s="125">
        <v>2</v>
      </c>
      <c r="F6713" s="125">
        <v>3491.1452680000002</v>
      </c>
      <c r="G6713" s="125">
        <v>0</v>
      </c>
      <c r="H6713" s="125">
        <v>3707.5663260000001</v>
      </c>
      <c r="I6713" s="125">
        <v>3572.240155</v>
      </c>
      <c r="J6713" s="125">
        <v>3491.1452680000002</v>
      </c>
    </row>
    <row r="6714" spans="1:10" hidden="1" x14ac:dyDescent="0.25">
      <c r="A6714" s="125">
        <v>937954</v>
      </c>
      <c r="B6714" s="125">
        <v>2006</v>
      </c>
      <c r="C6714" s="125">
        <v>19</v>
      </c>
      <c r="D6714" s="125">
        <v>4</v>
      </c>
      <c r="E6714" s="125">
        <v>3</v>
      </c>
      <c r="F6714" s="125">
        <v>314.68390599999998</v>
      </c>
      <c r="G6714" s="125">
        <v>2750.093292</v>
      </c>
      <c r="H6714" s="125">
        <v>3491.1452680000002</v>
      </c>
      <c r="I6714" s="125">
        <v>3301.5760799999998</v>
      </c>
      <c r="J6714" s="125">
        <v>3064.7771980000002</v>
      </c>
    </row>
    <row r="6715" spans="1:10" hidden="1" x14ac:dyDescent="0.25">
      <c r="A6715" s="125">
        <v>937955</v>
      </c>
      <c r="B6715" s="125">
        <v>2006</v>
      </c>
      <c r="C6715" s="125">
        <v>19</v>
      </c>
      <c r="D6715" s="125">
        <v>4</v>
      </c>
      <c r="E6715" s="125">
        <v>4</v>
      </c>
      <c r="F6715" s="125">
        <v>12024.926493999999</v>
      </c>
      <c r="G6715" s="125">
        <v>0</v>
      </c>
      <c r="H6715" s="125">
        <v>14138.586866</v>
      </c>
      <c r="I6715" s="125">
        <v>12412.26541</v>
      </c>
      <c r="J6715" s="125">
        <v>12024.926493999999</v>
      </c>
    </row>
    <row r="6716" spans="1:10" x14ac:dyDescent="0.25">
      <c r="A6716" s="125">
        <v>937956</v>
      </c>
      <c r="B6716" s="125">
        <v>2006</v>
      </c>
      <c r="C6716" s="125">
        <v>19</v>
      </c>
      <c r="D6716" s="125">
        <v>5</v>
      </c>
      <c r="E6716" s="125">
        <v>1</v>
      </c>
      <c r="F6716" s="129">
        <v>499.16481700000003</v>
      </c>
      <c r="G6716" s="129">
        <v>0</v>
      </c>
      <c r="H6716" s="129">
        <v>548.44470000000001</v>
      </c>
      <c r="I6716" s="129">
        <v>515.75739599999997</v>
      </c>
      <c r="J6716" s="129">
        <v>499.16481700000003</v>
      </c>
    </row>
    <row r="6717" spans="1:10" hidden="1" x14ac:dyDescent="0.25">
      <c r="A6717" s="125">
        <v>937957</v>
      </c>
      <c r="B6717" s="125">
        <v>2006</v>
      </c>
      <c r="C6717" s="125">
        <v>19</v>
      </c>
      <c r="D6717" s="125">
        <v>5</v>
      </c>
      <c r="E6717" s="125">
        <v>2</v>
      </c>
      <c r="F6717" s="125">
        <v>466.402062</v>
      </c>
      <c r="G6717" s="125">
        <v>0</v>
      </c>
      <c r="H6717" s="125">
        <v>499.16481700000003</v>
      </c>
      <c r="I6717" s="125">
        <v>490.47934900000001</v>
      </c>
      <c r="J6717" s="125">
        <v>466.402062</v>
      </c>
    </row>
    <row r="6718" spans="1:10" hidden="1" x14ac:dyDescent="0.25">
      <c r="A6718" s="125">
        <v>937958</v>
      </c>
      <c r="B6718" s="125">
        <v>2006</v>
      </c>
      <c r="C6718" s="125">
        <v>19</v>
      </c>
      <c r="D6718" s="125">
        <v>5</v>
      </c>
      <c r="E6718" s="125">
        <v>3</v>
      </c>
      <c r="F6718" s="125">
        <v>0</v>
      </c>
      <c r="G6718" s="125">
        <v>395.558989</v>
      </c>
      <c r="H6718" s="125">
        <v>466.402062</v>
      </c>
      <c r="I6718" s="125">
        <v>454.27560799999998</v>
      </c>
      <c r="J6718" s="125">
        <v>395.558989</v>
      </c>
    </row>
    <row r="6719" spans="1:10" hidden="1" x14ac:dyDescent="0.25">
      <c r="A6719" s="125">
        <v>937959</v>
      </c>
      <c r="B6719" s="125">
        <v>2006</v>
      </c>
      <c r="C6719" s="125">
        <v>19</v>
      </c>
      <c r="D6719" s="125">
        <v>5</v>
      </c>
      <c r="E6719" s="125">
        <v>4</v>
      </c>
      <c r="F6719" s="125">
        <v>282.27325500000001</v>
      </c>
      <c r="G6719" s="125">
        <v>0</v>
      </c>
      <c r="H6719" s="125">
        <v>314.68390599999998</v>
      </c>
      <c r="I6719" s="125">
        <v>295.92874499999999</v>
      </c>
      <c r="J6719" s="125">
        <v>282.27325500000001</v>
      </c>
    </row>
    <row r="6720" spans="1:10" x14ac:dyDescent="0.25">
      <c r="A6720" s="125">
        <v>937960</v>
      </c>
      <c r="B6720" s="125">
        <v>2006</v>
      </c>
      <c r="C6720" s="125">
        <v>20</v>
      </c>
      <c r="D6720" s="125">
        <v>2</v>
      </c>
      <c r="E6720" s="125">
        <v>1</v>
      </c>
      <c r="F6720" s="129">
        <v>1080.810467</v>
      </c>
      <c r="G6720" s="129">
        <v>0</v>
      </c>
      <c r="H6720" s="129">
        <v>1461.9444000000001</v>
      </c>
      <c r="I6720" s="129">
        <v>1085.2013280000001</v>
      </c>
      <c r="J6720" s="129">
        <v>1080.810467</v>
      </c>
    </row>
    <row r="6721" spans="1:10" hidden="1" x14ac:dyDescent="0.25">
      <c r="A6721" s="125">
        <v>937961</v>
      </c>
      <c r="B6721" s="125">
        <v>2006</v>
      </c>
      <c r="C6721" s="125">
        <v>20</v>
      </c>
      <c r="D6721" s="125">
        <v>2</v>
      </c>
      <c r="E6721" s="125">
        <v>2</v>
      </c>
      <c r="F6721" s="125">
        <v>991.67447900000002</v>
      </c>
      <c r="G6721" s="125">
        <v>0</v>
      </c>
      <c r="H6721" s="125">
        <v>1080.810467</v>
      </c>
      <c r="I6721" s="125">
        <v>992.61633300000005</v>
      </c>
      <c r="J6721" s="125">
        <v>991.67447900000002</v>
      </c>
    </row>
    <row r="6722" spans="1:10" hidden="1" x14ac:dyDescent="0.25">
      <c r="A6722" s="125">
        <v>937962</v>
      </c>
      <c r="B6722" s="125">
        <v>2006</v>
      </c>
      <c r="C6722" s="125">
        <v>20</v>
      </c>
      <c r="D6722" s="125">
        <v>2</v>
      </c>
      <c r="E6722" s="125">
        <v>3</v>
      </c>
      <c r="F6722" s="125">
        <v>861.01097800000002</v>
      </c>
      <c r="G6722" s="125">
        <v>6.9096640000000003</v>
      </c>
      <c r="H6722" s="125">
        <v>991.67447900000002</v>
      </c>
      <c r="I6722" s="125">
        <v>872.77270899999996</v>
      </c>
      <c r="J6722" s="125">
        <v>867.92064100000005</v>
      </c>
    </row>
    <row r="6723" spans="1:10" hidden="1" x14ac:dyDescent="0.25">
      <c r="A6723" s="125">
        <v>937963</v>
      </c>
      <c r="B6723" s="125">
        <v>2006</v>
      </c>
      <c r="C6723" s="125">
        <v>20</v>
      </c>
      <c r="D6723" s="125">
        <v>2</v>
      </c>
      <c r="E6723" s="125">
        <v>4</v>
      </c>
      <c r="F6723" s="125">
        <v>1081.6734530000001</v>
      </c>
      <c r="G6723" s="125">
        <v>0</v>
      </c>
      <c r="H6723" s="125">
        <v>1461.9444000000001</v>
      </c>
      <c r="I6723" s="125">
        <v>1085.2013280000001</v>
      </c>
      <c r="J6723" s="125">
        <v>1081.6734530000001</v>
      </c>
    </row>
    <row r="6724" spans="1:10" hidden="1" x14ac:dyDescent="0.25">
      <c r="A6724" s="125">
        <v>937964</v>
      </c>
      <c r="B6724" s="125">
        <v>2006</v>
      </c>
      <c r="C6724" s="125">
        <v>20</v>
      </c>
      <c r="D6724" s="125">
        <v>3</v>
      </c>
      <c r="E6724" s="125">
        <v>4</v>
      </c>
      <c r="F6724" s="125">
        <v>694.71604600000001</v>
      </c>
      <c r="G6724" s="125">
        <v>0</v>
      </c>
      <c r="H6724" s="125">
        <v>861.01097800000002</v>
      </c>
      <c r="I6724" s="125">
        <v>699.31311600000004</v>
      </c>
      <c r="J6724" s="125">
        <v>694.71604600000001</v>
      </c>
    </row>
    <row r="6725" spans="1:10" x14ac:dyDescent="0.25">
      <c r="A6725" s="125">
        <v>937965</v>
      </c>
      <c r="B6725" s="125">
        <v>2006</v>
      </c>
      <c r="C6725" s="125">
        <v>21</v>
      </c>
      <c r="D6725" s="125">
        <v>2</v>
      </c>
      <c r="E6725" s="125">
        <v>1</v>
      </c>
      <c r="F6725" s="129">
        <v>89804.307499000002</v>
      </c>
      <c r="G6725" s="129">
        <v>0</v>
      </c>
      <c r="H6725" s="129">
        <v>121206.59375</v>
      </c>
      <c r="I6725" s="129">
        <v>89971.654540999996</v>
      </c>
      <c r="J6725" s="129">
        <v>89804.307499000002</v>
      </c>
    </row>
    <row r="6726" spans="1:10" hidden="1" x14ac:dyDescent="0.25">
      <c r="A6726" s="125">
        <v>937966</v>
      </c>
      <c r="B6726" s="125">
        <v>2006</v>
      </c>
      <c r="C6726" s="125">
        <v>21</v>
      </c>
      <c r="D6726" s="125">
        <v>2</v>
      </c>
      <c r="E6726" s="125">
        <v>2</v>
      </c>
      <c r="F6726" s="125">
        <v>82389.560274000003</v>
      </c>
      <c r="G6726" s="125">
        <v>0</v>
      </c>
      <c r="H6726" s="125">
        <v>89804.307499000002</v>
      </c>
      <c r="I6726" s="125">
        <v>82476.276006999993</v>
      </c>
      <c r="J6726" s="125">
        <v>82389.560274000003</v>
      </c>
    </row>
    <row r="6727" spans="1:10" hidden="1" x14ac:dyDescent="0.25">
      <c r="A6727" s="125">
        <v>937967</v>
      </c>
      <c r="B6727" s="125">
        <v>2006</v>
      </c>
      <c r="C6727" s="125">
        <v>21</v>
      </c>
      <c r="D6727" s="125">
        <v>2</v>
      </c>
      <c r="E6727" s="125">
        <v>3</v>
      </c>
      <c r="F6727" s="125">
        <v>71525.731031000003</v>
      </c>
      <c r="G6727" s="125">
        <v>548.61914200000001</v>
      </c>
      <c r="H6727" s="125">
        <v>82389.560274000003</v>
      </c>
      <c r="I6727" s="125">
        <v>72511.051997000002</v>
      </c>
      <c r="J6727" s="125">
        <v>72074.350172999999</v>
      </c>
    </row>
    <row r="6728" spans="1:10" hidden="1" x14ac:dyDescent="0.25">
      <c r="A6728" s="125">
        <v>937968</v>
      </c>
      <c r="B6728" s="125">
        <v>2006</v>
      </c>
      <c r="C6728" s="125">
        <v>21</v>
      </c>
      <c r="D6728" s="125">
        <v>2</v>
      </c>
      <c r="E6728" s="125">
        <v>4</v>
      </c>
      <c r="F6728" s="125">
        <v>89745.056077000001</v>
      </c>
      <c r="G6728" s="125">
        <v>0</v>
      </c>
      <c r="H6728" s="125">
        <v>121206.59375</v>
      </c>
      <c r="I6728" s="125">
        <v>89971.654540999996</v>
      </c>
      <c r="J6728" s="125">
        <v>89745.056077000001</v>
      </c>
    </row>
    <row r="6729" spans="1:10" x14ac:dyDescent="0.25">
      <c r="A6729" s="125">
        <v>937969</v>
      </c>
      <c r="B6729" s="125">
        <v>2006</v>
      </c>
      <c r="C6729" s="125">
        <v>21</v>
      </c>
      <c r="D6729" s="125">
        <v>3</v>
      </c>
      <c r="E6729" s="125">
        <v>1</v>
      </c>
      <c r="F6729" s="129">
        <v>77837.919924000002</v>
      </c>
      <c r="G6729" s="129">
        <v>0</v>
      </c>
      <c r="H6729" s="129">
        <v>96331.733550000004</v>
      </c>
      <c r="I6729" s="129">
        <v>78240.633988999994</v>
      </c>
      <c r="J6729" s="129">
        <v>77837.919924000002</v>
      </c>
    </row>
    <row r="6730" spans="1:10" hidden="1" x14ac:dyDescent="0.25">
      <c r="A6730" s="125">
        <v>937970</v>
      </c>
      <c r="B6730" s="125">
        <v>2006</v>
      </c>
      <c r="C6730" s="125">
        <v>21</v>
      </c>
      <c r="D6730" s="125">
        <v>3</v>
      </c>
      <c r="E6730" s="125">
        <v>2</v>
      </c>
      <c r="F6730" s="125">
        <v>72570.378029</v>
      </c>
      <c r="G6730" s="125">
        <v>0</v>
      </c>
      <c r="H6730" s="125">
        <v>77837.919924000002</v>
      </c>
      <c r="I6730" s="125">
        <v>73346.671944999995</v>
      </c>
      <c r="J6730" s="125">
        <v>72570.378029</v>
      </c>
    </row>
    <row r="6731" spans="1:10" hidden="1" x14ac:dyDescent="0.25">
      <c r="A6731" s="125">
        <v>937971</v>
      </c>
      <c r="B6731" s="125">
        <v>2006</v>
      </c>
      <c r="C6731" s="125">
        <v>21</v>
      </c>
      <c r="D6731" s="125">
        <v>3</v>
      </c>
      <c r="E6731" s="125">
        <v>3</v>
      </c>
      <c r="F6731" s="125">
        <v>58662.250529999998</v>
      </c>
      <c r="G6731" s="125">
        <v>4718.9914250000002</v>
      </c>
      <c r="H6731" s="125">
        <v>72570.378029</v>
      </c>
      <c r="I6731" s="125">
        <v>66380.124783000007</v>
      </c>
      <c r="J6731" s="125">
        <v>63381.241954999998</v>
      </c>
    </row>
    <row r="6732" spans="1:10" hidden="1" x14ac:dyDescent="0.25">
      <c r="A6732" s="125">
        <v>937972</v>
      </c>
      <c r="B6732" s="125">
        <v>2006</v>
      </c>
      <c r="C6732" s="125">
        <v>21</v>
      </c>
      <c r="D6732" s="125">
        <v>3</v>
      </c>
      <c r="E6732" s="125">
        <v>4</v>
      </c>
      <c r="F6732" s="125">
        <v>57724.712669</v>
      </c>
      <c r="G6732" s="125">
        <v>0</v>
      </c>
      <c r="H6732" s="125">
        <v>71525.731031000003</v>
      </c>
      <c r="I6732" s="125">
        <v>58093.198743000001</v>
      </c>
      <c r="J6732" s="125">
        <v>57724.712669</v>
      </c>
    </row>
    <row r="6733" spans="1:10" x14ac:dyDescent="0.25">
      <c r="A6733" s="125">
        <v>937973</v>
      </c>
      <c r="B6733" s="125">
        <v>2006</v>
      </c>
      <c r="C6733" s="125">
        <v>21</v>
      </c>
      <c r="D6733" s="125">
        <v>4</v>
      </c>
      <c r="E6733" s="125">
        <v>1</v>
      </c>
      <c r="F6733" s="129">
        <v>13232.265546000001</v>
      </c>
      <c r="G6733" s="129">
        <v>0</v>
      </c>
      <c r="H6733" s="129">
        <v>15464.54335</v>
      </c>
      <c r="I6733" s="129">
        <v>13576.322607</v>
      </c>
      <c r="J6733" s="129">
        <v>13232.265546000001</v>
      </c>
    </row>
    <row r="6734" spans="1:10" hidden="1" x14ac:dyDescent="0.25">
      <c r="A6734" s="125">
        <v>937974</v>
      </c>
      <c r="B6734" s="125">
        <v>2006</v>
      </c>
      <c r="C6734" s="125">
        <v>21</v>
      </c>
      <c r="D6734" s="125">
        <v>4</v>
      </c>
      <c r="E6734" s="125">
        <v>2</v>
      </c>
      <c r="F6734" s="125">
        <v>12120.274436</v>
      </c>
      <c r="G6734" s="125">
        <v>0</v>
      </c>
      <c r="H6734" s="125">
        <v>13232.265546000001</v>
      </c>
      <c r="I6734" s="125">
        <v>12749.287853</v>
      </c>
      <c r="J6734" s="125">
        <v>12120.274436</v>
      </c>
    </row>
    <row r="6735" spans="1:10" hidden="1" x14ac:dyDescent="0.25">
      <c r="A6735" s="125">
        <v>937975</v>
      </c>
      <c r="B6735" s="125">
        <v>2006</v>
      </c>
      <c r="C6735" s="125">
        <v>21</v>
      </c>
      <c r="D6735" s="125">
        <v>4</v>
      </c>
      <c r="E6735" s="125">
        <v>3</v>
      </c>
      <c r="F6735" s="125">
        <v>2465.8689680000002</v>
      </c>
      <c r="G6735" s="125">
        <v>8272.259231</v>
      </c>
      <c r="H6735" s="125">
        <v>12120.274436</v>
      </c>
      <c r="I6735" s="125">
        <v>11462.143534000001</v>
      </c>
      <c r="J6735" s="125">
        <v>10738.128199000001</v>
      </c>
    </row>
    <row r="6736" spans="1:10" hidden="1" x14ac:dyDescent="0.25">
      <c r="A6736" s="125">
        <v>937976</v>
      </c>
      <c r="B6736" s="125">
        <v>2006</v>
      </c>
      <c r="C6736" s="125">
        <v>21</v>
      </c>
      <c r="D6736" s="125">
        <v>4</v>
      </c>
      <c r="E6736" s="125">
        <v>4</v>
      </c>
      <c r="F6736" s="125">
        <v>50073.414147000003</v>
      </c>
      <c r="G6736" s="125">
        <v>0</v>
      </c>
      <c r="H6736" s="125">
        <v>58662.250529999998</v>
      </c>
      <c r="I6736" s="125">
        <v>51499.589740000003</v>
      </c>
      <c r="J6736" s="125">
        <v>50073.414147000003</v>
      </c>
    </row>
    <row r="6737" spans="1:10" x14ac:dyDescent="0.25">
      <c r="A6737" s="125">
        <v>937977</v>
      </c>
      <c r="B6737" s="125">
        <v>2006</v>
      </c>
      <c r="C6737" s="125">
        <v>21</v>
      </c>
      <c r="D6737" s="125">
        <v>5</v>
      </c>
      <c r="E6737" s="125">
        <v>1</v>
      </c>
      <c r="F6737" s="129">
        <v>1955.8849299999999</v>
      </c>
      <c r="G6737" s="129">
        <v>0</v>
      </c>
      <c r="H6737" s="129">
        <v>2109.5934999999999</v>
      </c>
      <c r="I6737" s="129">
        <v>1983.861727</v>
      </c>
      <c r="J6737" s="129">
        <v>1955.8849299999999</v>
      </c>
    </row>
    <row r="6738" spans="1:10" hidden="1" x14ac:dyDescent="0.25">
      <c r="A6738" s="125">
        <v>937978</v>
      </c>
      <c r="B6738" s="125">
        <v>2006</v>
      </c>
      <c r="C6738" s="125">
        <v>21</v>
      </c>
      <c r="D6738" s="125">
        <v>5</v>
      </c>
      <c r="E6738" s="125">
        <v>2</v>
      </c>
      <c r="F6738" s="125">
        <v>1771.157657</v>
      </c>
      <c r="G6738" s="125">
        <v>0</v>
      </c>
      <c r="H6738" s="125">
        <v>1955.8849299999999</v>
      </c>
      <c r="I6738" s="125">
        <v>1921.8525320000001</v>
      </c>
      <c r="J6738" s="125">
        <v>1771.157657</v>
      </c>
    </row>
    <row r="6739" spans="1:10" hidden="1" x14ac:dyDescent="0.25">
      <c r="A6739" s="125">
        <v>937979</v>
      </c>
      <c r="B6739" s="125">
        <v>2006</v>
      </c>
      <c r="C6739" s="125">
        <v>21</v>
      </c>
      <c r="D6739" s="125">
        <v>5</v>
      </c>
      <c r="E6739" s="125">
        <v>3</v>
      </c>
      <c r="F6739" s="125">
        <v>0</v>
      </c>
      <c r="G6739" s="125">
        <v>1673.842038</v>
      </c>
      <c r="H6739" s="125">
        <v>1771.157657</v>
      </c>
      <c r="I6739" s="125">
        <v>1725.1075579999999</v>
      </c>
      <c r="J6739" s="125">
        <v>1673.842038</v>
      </c>
    </row>
    <row r="6740" spans="1:10" hidden="1" x14ac:dyDescent="0.25">
      <c r="A6740" s="125">
        <v>937980</v>
      </c>
      <c r="B6740" s="125">
        <v>2006</v>
      </c>
      <c r="C6740" s="125">
        <v>21</v>
      </c>
      <c r="D6740" s="125">
        <v>5</v>
      </c>
      <c r="E6740" s="125">
        <v>4</v>
      </c>
      <c r="F6740" s="125">
        <v>2259.49431</v>
      </c>
      <c r="G6740" s="125">
        <v>0</v>
      </c>
      <c r="H6740" s="125">
        <v>2465.8689680000002</v>
      </c>
      <c r="I6740" s="125">
        <v>2318.903178</v>
      </c>
      <c r="J6740" s="125">
        <v>2259.49431</v>
      </c>
    </row>
    <row r="6741" spans="1:10" x14ac:dyDescent="0.25">
      <c r="A6741" s="125">
        <v>937981</v>
      </c>
      <c r="B6741" s="125">
        <v>2006</v>
      </c>
      <c r="C6741" s="125">
        <v>22</v>
      </c>
      <c r="D6741" s="125">
        <v>2</v>
      </c>
      <c r="E6741" s="125">
        <v>1</v>
      </c>
      <c r="F6741" s="129">
        <v>182325.60350200001</v>
      </c>
      <c r="G6741" s="129">
        <v>0</v>
      </c>
      <c r="H6741" s="129">
        <v>246080.23790000001</v>
      </c>
      <c r="I6741" s="129">
        <v>182665.36059299999</v>
      </c>
      <c r="J6741" s="129">
        <v>182325.60350200001</v>
      </c>
    </row>
    <row r="6742" spans="1:10" hidden="1" x14ac:dyDescent="0.25">
      <c r="A6742" s="125">
        <v>937982</v>
      </c>
      <c r="B6742" s="125">
        <v>2006</v>
      </c>
      <c r="C6742" s="125">
        <v>22</v>
      </c>
      <c r="D6742" s="125">
        <v>2</v>
      </c>
      <c r="E6742" s="125">
        <v>2</v>
      </c>
      <c r="F6742" s="125">
        <v>167271.779244</v>
      </c>
      <c r="G6742" s="125">
        <v>0</v>
      </c>
      <c r="H6742" s="125">
        <v>182325.60350200001</v>
      </c>
      <c r="I6742" s="125">
        <v>167447.834256</v>
      </c>
      <c r="J6742" s="125">
        <v>167271.779244</v>
      </c>
    </row>
    <row r="6743" spans="1:10" hidden="1" x14ac:dyDescent="0.25">
      <c r="A6743" s="125">
        <v>937983</v>
      </c>
      <c r="B6743" s="125">
        <v>2006</v>
      </c>
      <c r="C6743" s="125">
        <v>22</v>
      </c>
      <c r="D6743" s="125">
        <v>2</v>
      </c>
      <c r="E6743" s="125">
        <v>3</v>
      </c>
      <c r="F6743" s="125">
        <v>145215.440542</v>
      </c>
      <c r="G6743" s="125">
        <v>1113.8365080000001</v>
      </c>
      <c r="H6743" s="125">
        <v>167271.779244</v>
      </c>
      <c r="I6743" s="125">
        <v>147215.89291299999</v>
      </c>
      <c r="J6743" s="125">
        <v>146329.27705</v>
      </c>
    </row>
    <row r="6744" spans="1:10" hidden="1" x14ac:dyDescent="0.25">
      <c r="A6744" s="125">
        <v>937984</v>
      </c>
      <c r="B6744" s="125">
        <v>2006</v>
      </c>
      <c r="C6744" s="125">
        <v>22</v>
      </c>
      <c r="D6744" s="125">
        <v>2</v>
      </c>
      <c r="E6744" s="125">
        <v>4</v>
      </c>
      <c r="F6744" s="125">
        <v>182205.308032</v>
      </c>
      <c r="G6744" s="125">
        <v>0</v>
      </c>
      <c r="H6744" s="125">
        <v>246080.23790000001</v>
      </c>
      <c r="I6744" s="125">
        <v>182665.36059299999</v>
      </c>
      <c r="J6744" s="125">
        <v>182205.308032</v>
      </c>
    </row>
    <row r="6745" spans="1:10" x14ac:dyDescent="0.25">
      <c r="A6745" s="125">
        <v>937985</v>
      </c>
      <c r="B6745" s="125">
        <v>2006</v>
      </c>
      <c r="C6745" s="125">
        <v>22</v>
      </c>
      <c r="D6745" s="125">
        <v>3</v>
      </c>
      <c r="E6745" s="125">
        <v>1</v>
      </c>
      <c r="F6745" s="129">
        <v>250944.21598800001</v>
      </c>
      <c r="G6745" s="129">
        <v>0</v>
      </c>
      <c r="H6745" s="129">
        <v>310648.42379999999</v>
      </c>
      <c r="I6745" s="129">
        <v>252308.64981</v>
      </c>
      <c r="J6745" s="129">
        <v>250944.21598800001</v>
      </c>
    </row>
    <row r="6746" spans="1:10" hidden="1" x14ac:dyDescent="0.25">
      <c r="A6746" s="125">
        <v>937986</v>
      </c>
      <c r="B6746" s="125">
        <v>2006</v>
      </c>
      <c r="C6746" s="125">
        <v>22</v>
      </c>
      <c r="D6746" s="125">
        <v>3</v>
      </c>
      <c r="E6746" s="125">
        <v>2</v>
      </c>
      <c r="F6746" s="125">
        <v>233962.01538</v>
      </c>
      <c r="G6746" s="125">
        <v>0</v>
      </c>
      <c r="H6746" s="125">
        <v>250944.21598800001</v>
      </c>
      <c r="I6746" s="125">
        <v>236464.73472499999</v>
      </c>
      <c r="J6746" s="125">
        <v>233962.01538</v>
      </c>
    </row>
    <row r="6747" spans="1:10" hidden="1" x14ac:dyDescent="0.25">
      <c r="A6747" s="125">
        <v>937987</v>
      </c>
      <c r="B6747" s="125">
        <v>2006</v>
      </c>
      <c r="C6747" s="125">
        <v>22</v>
      </c>
      <c r="D6747" s="125">
        <v>3</v>
      </c>
      <c r="E6747" s="125">
        <v>3</v>
      </c>
      <c r="F6747" s="125">
        <v>188819.52931700001</v>
      </c>
      <c r="G6747" s="125">
        <v>15189.286666</v>
      </c>
      <c r="H6747" s="125">
        <v>233962.01538</v>
      </c>
      <c r="I6747" s="125">
        <v>214005.05546800001</v>
      </c>
      <c r="J6747" s="125">
        <v>204008.815982</v>
      </c>
    </row>
    <row r="6748" spans="1:10" hidden="1" x14ac:dyDescent="0.25">
      <c r="A6748" s="125">
        <v>937988</v>
      </c>
      <c r="B6748" s="125">
        <v>2006</v>
      </c>
      <c r="C6748" s="125">
        <v>22</v>
      </c>
      <c r="D6748" s="125">
        <v>3</v>
      </c>
      <c r="E6748" s="125">
        <v>4</v>
      </c>
      <c r="F6748" s="125">
        <v>117178.532811</v>
      </c>
      <c r="G6748" s="125">
        <v>0</v>
      </c>
      <c r="H6748" s="125">
        <v>145215.440542</v>
      </c>
      <c r="I6748" s="125">
        <v>117943.98080799999</v>
      </c>
      <c r="J6748" s="125">
        <v>117178.532811</v>
      </c>
    </row>
    <row r="6749" spans="1:10" x14ac:dyDescent="0.25">
      <c r="A6749" s="125">
        <v>937989</v>
      </c>
      <c r="B6749" s="125">
        <v>2006</v>
      </c>
      <c r="C6749" s="125">
        <v>22</v>
      </c>
      <c r="D6749" s="125">
        <v>4</v>
      </c>
      <c r="E6749" s="125">
        <v>1</v>
      </c>
      <c r="F6749" s="129">
        <v>42916.505512000003</v>
      </c>
      <c r="G6749" s="129">
        <v>0</v>
      </c>
      <c r="H6749" s="129">
        <v>50156.502500000002</v>
      </c>
      <c r="I6749" s="129">
        <v>44032.393544999999</v>
      </c>
      <c r="J6749" s="129">
        <v>42916.505512000003</v>
      </c>
    </row>
    <row r="6750" spans="1:10" hidden="1" x14ac:dyDescent="0.25">
      <c r="A6750" s="125">
        <v>937990</v>
      </c>
      <c r="B6750" s="125">
        <v>2006</v>
      </c>
      <c r="C6750" s="125">
        <v>22</v>
      </c>
      <c r="D6750" s="125">
        <v>4</v>
      </c>
      <c r="E6750" s="125">
        <v>2</v>
      </c>
      <c r="F6750" s="125">
        <v>39309.959647999996</v>
      </c>
      <c r="G6750" s="125">
        <v>0</v>
      </c>
      <c r="H6750" s="125">
        <v>42916.505512000003</v>
      </c>
      <c r="I6750" s="125">
        <v>41350.053060999999</v>
      </c>
      <c r="J6750" s="125">
        <v>39309.959647999996</v>
      </c>
    </row>
    <row r="6751" spans="1:10" hidden="1" x14ac:dyDescent="0.25">
      <c r="A6751" s="125">
        <v>937991</v>
      </c>
      <c r="B6751" s="125">
        <v>2006</v>
      </c>
      <c r="C6751" s="125">
        <v>22</v>
      </c>
      <c r="D6751" s="125">
        <v>4</v>
      </c>
      <c r="E6751" s="125">
        <v>3</v>
      </c>
      <c r="F6751" s="125">
        <v>7936.4541090000002</v>
      </c>
      <c r="G6751" s="125">
        <v>26624.450292000001</v>
      </c>
      <c r="H6751" s="125">
        <v>39309.959647999996</v>
      </c>
      <c r="I6751" s="125">
        <v>37175.428839</v>
      </c>
      <c r="J6751" s="125">
        <v>34560.904401</v>
      </c>
    </row>
    <row r="6752" spans="1:10" hidden="1" x14ac:dyDescent="0.25">
      <c r="A6752" s="125">
        <v>937992</v>
      </c>
      <c r="B6752" s="125">
        <v>2006</v>
      </c>
      <c r="C6752" s="125">
        <v>22</v>
      </c>
      <c r="D6752" s="125">
        <v>4</v>
      </c>
      <c r="E6752" s="125">
        <v>4</v>
      </c>
      <c r="F6752" s="125">
        <v>161174.15212000001</v>
      </c>
      <c r="G6752" s="125">
        <v>0</v>
      </c>
      <c r="H6752" s="125">
        <v>188819.52931700001</v>
      </c>
      <c r="I6752" s="125">
        <v>165764.66478699999</v>
      </c>
      <c r="J6752" s="125">
        <v>161174.15212000001</v>
      </c>
    </row>
    <row r="6753" spans="1:10" x14ac:dyDescent="0.25">
      <c r="A6753" s="125">
        <v>937993</v>
      </c>
      <c r="B6753" s="125">
        <v>2006</v>
      </c>
      <c r="C6753" s="125">
        <v>22</v>
      </c>
      <c r="D6753" s="125">
        <v>5</v>
      </c>
      <c r="E6753" s="125">
        <v>1</v>
      </c>
      <c r="F6753" s="129">
        <v>6334.1423400000003</v>
      </c>
      <c r="G6753" s="129">
        <v>0</v>
      </c>
      <c r="H6753" s="129">
        <v>6831.9282499999999</v>
      </c>
      <c r="I6753" s="129">
        <v>6424.7453260000002</v>
      </c>
      <c r="J6753" s="129">
        <v>6334.1423400000003</v>
      </c>
    </row>
    <row r="6754" spans="1:10" hidden="1" x14ac:dyDescent="0.25">
      <c r="A6754" s="125">
        <v>937994</v>
      </c>
      <c r="B6754" s="125">
        <v>2006</v>
      </c>
      <c r="C6754" s="125">
        <v>22</v>
      </c>
      <c r="D6754" s="125">
        <v>5</v>
      </c>
      <c r="E6754" s="125">
        <v>2</v>
      </c>
      <c r="F6754" s="125">
        <v>5735.9022160000004</v>
      </c>
      <c r="G6754" s="125">
        <v>0</v>
      </c>
      <c r="H6754" s="125">
        <v>6334.1423400000003</v>
      </c>
      <c r="I6754" s="125">
        <v>6223.9282629999998</v>
      </c>
      <c r="J6754" s="125">
        <v>5735.9022160000004</v>
      </c>
    </row>
    <row r="6755" spans="1:10" hidden="1" x14ac:dyDescent="0.25">
      <c r="A6755" s="125">
        <v>937995</v>
      </c>
      <c r="B6755" s="125">
        <v>2006</v>
      </c>
      <c r="C6755" s="125">
        <v>22</v>
      </c>
      <c r="D6755" s="125">
        <v>5</v>
      </c>
      <c r="E6755" s="125">
        <v>3</v>
      </c>
      <c r="F6755" s="125">
        <v>0</v>
      </c>
      <c r="G6755" s="125">
        <v>5387.6637810000002</v>
      </c>
      <c r="H6755" s="125">
        <v>5735.9022160000004</v>
      </c>
      <c r="I6755" s="125">
        <v>5586.7687580000002</v>
      </c>
      <c r="J6755" s="125">
        <v>5387.6637810000002</v>
      </c>
    </row>
    <row r="6756" spans="1:10" hidden="1" x14ac:dyDescent="0.25">
      <c r="A6756" s="125">
        <v>937996</v>
      </c>
      <c r="B6756" s="125">
        <v>2006</v>
      </c>
      <c r="C6756" s="125">
        <v>22</v>
      </c>
      <c r="D6756" s="125">
        <v>5</v>
      </c>
      <c r="E6756" s="125">
        <v>4</v>
      </c>
      <c r="F6756" s="125">
        <v>7272.2326819999998</v>
      </c>
      <c r="G6756" s="125">
        <v>0</v>
      </c>
      <c r="H6756" s="125">
        <v>7936.4541090000002</v>
      </c>
      <c r="I6756" s="125">
        <v>7463.441444</v>
      </c>
      <c r="J6756" s="125">
        <v>7272.2326819999998</v>
      </c>
    </row>
    <row r="6757" spans="1:10" x14ac:dyDescent="0.25">
      <c r="A6757" s="125">
        <v>937997</v>
      </c>
      <c r="B6757" s="125">
        <v>2006</v>
      </c>
      <c r="C6757" s="125">
        <v>24</v>
      </c>
      <c r="D6757" s="125">
        <v>2</v>
      </c>
      <c r="E6757" s="125">
        <v>1</v>
      </c>
      <c r="F6757" s="129">
        <v>2170.698942</v>
      </c>
      <c r="G6757" s="129">
        <v>0</v>
      </c>
      <c r="H6757" s="129">
        <v>2940.3126000000002</v>
      </c>
      <c r="I6757" s="129">
        <v>2182.5940430000001</v>
      </c>
      <c r="J6757" s="129">
        <v>2170.698942</v>
      </c>
    </row>
    <row r="6758" spans="1:10" hidden="1" x14ac:dyDescent="0.25">
      <c r="A6758" s="125">
        <v>937998</v>
      </c>
      <c r="B6758" s="125">
        <v>2006</v>
      </c>
      <c r="C6758" s="125">
        <v>24</v>
      </c>
      <c r="D6758" s="125">
        <v>2</v>
      </c>
      <c r="E6758" s="125">
        <v>2</v>
      </c>
      <c r="F6758" s="125">
        <v>1990.876491</v>
      </c>
      <c r="G6758" s="125">
        <v>0</v>
      </c>
      <c r="H6758" s="125">
        <v>2170.698942</v>
      </c>
      <c r="I6758" s="125">
        <v>1993.5699079999999</v>
      </c>
      <c r="J6758" s="125">
        <v>1990.876491</v>
      </c>
    </row>
    <row r="6759" spans="1:10" hidden="1" x14ac:dyDescent="0.25">
      <c r="A6759" s="125">
        <v>937999</v>
      </c>
      <c r="B6759" s="125">
        <v>2006</v>
      </c>
      <c r="C6759" s="125">
        <v>24</v>
      </c>
      <c r="D6759" s="125">
        <v>2</v>
      </c>
      <c r="E6759" s="125">
        <v>3</v>
      </c>
      <c r="F6759" s="125">
        <v>1569.053934</v>
      </c>
      <c r="G6759" s="125">
        <v>129.14515399999999</v>
      </c>
      <c r="H6759" s="125">
        <v>1990.876491</v>
      </c>
      <c r="I6759" s="125">
        <v>1752.1704</v>
      </c>
      <c r="J6759" s="125">
        <v>1698.1990880000001</v>
      </c>
    </row>
    <row r="6760" spans="1:10" hidden="1" x14ac:dyDescent="0.25">
      <c r="A6760" s="125">
        <v>938000</v>
      </c>
      <c r="B6760" s="125">
        <v>2006</v>
      </c>
      <c r="C6760" s="125">
        <v>24</v>
      </c>
      <c r="D6760" s="125">
        <v>2</v>
      </c>
      <c r="E6760" s="125">
        <v>4</v>
      </c>
      <c r="F6760" s="125">
        <v>2168.3910700000001</v>
      </c>
      <c r="G6760" s="125">
        <v>0</v>
      </c>
      <c r="H6760" s="125">
        <v>2940.3126000000002</v>
      </c>
      <c r="I6760" s="125">
        <v>2182.5940430000001</v>
      </c>
      <c r="J6760" s="125">
        <v>2168.3910700000001</v>
      </c>
    </row>
    <row r="6761" spans="1:10" x14ac:dyDescent="0.25">
      <c r="A6761" s="125">
        <v>938001</v>
      </c>
      <c r="B6761" s="125">
        <v>2006</v>
      </c>
      <c r="C6761" s="125">
        <v>24</v>
      </c>
      <c r="D6761" s="125">
        <v>3</v>
      </c>
      <c r="E6761" s="125">
        <v>1</v>
      </c>
      <c r="F6761" s="129">
        <v>4460.7094079999997</v>
      </c>
      <c r="G6761" s="129">
        <v>0</v>
      </c>
      <c r="H6761" s="129">
        <v>5637.884</v>
      </c>
      <c r="I6761" s="129">
        <v>4579.0893850000002</v>
      </c>
      <c r="J6761" s="129">
        <v>4460.7094079999997</v>
      </c>
    </row>
    <row r="6762" spans="1:10" hidden="1" x14ac:dyDescent="0.25">
      <c r="A6762" s="125">
        <v>938002</v>
      </c>
      <c r="B6762" s="125">
        <v>2006</v>
      </c>
      <c r="C6762" s="125">
        <v>24</v>
      </c>
      <c r="D6762" s="125">
        <v>3</v>
      </c>
      <c r="E6762" s="125">
        <v>2</v>
      </c>
      <c r="F6762" s="125">
        <v>4047.4282039999998</v>
      </c>
      <c r="G6762" s="125">
        <v>0</v>
      </c>
      <c r="H6762" s="125">
        <v>4460.7094079999997</v>
      </c>
      <c r="I6762" s="125">
        <v>4203.3264760000002</v>
      </c>
      <c r="J6762" s="125">
        <v>4047.4282039999998</v>
      </c>
    </row>
    <row r="6763" spans="1:10" hidden="1" x14ac:dyDescent="0.25">
      <c r="A6763" s="125">
        <v>938003</v>
      </c>
      <c r="B6763" s="125">
        <v>2006</v>
      </c>
      <c r="C6763" s="125">
        <v>24</v>
      </c>
      <c r="D6763" s="125">
        <v>3</v>
      </c>
      <c r="E6763" s="125">
        <v>3</v>
      </c>
      <c r="F6763" s="125">
        <v>1474.138788</v>
      </c>
      <c r="G6763" s="125">
        <v>1952.412738</v>
      </c>
      <c r="H6763" s="125">
        <v>4047.4282039999998</v>
      </c>
      <c r="I6763" s="125">
        <v>3702.1825779999999</v>
      </c>
      <c r="J6763" s="125">
        <v>3426.5515260000002</v>
      </c>
    </row>
    <row r="6764" spans="1:10" hidden="1" x14ac:dyDescent="0.25">
      <c r="A6764" s="125">
        <v>938004</v>
      </c>
      <c r="B6764" s="125">
        <v>2006</v>
      </c>
      <c r="C6764" s="125">
        <v>24</v>
      </c>
      <c r="D6764" s="125">
        <v>3</v>
      </c>
      <c r="E6764" s="125">
        <v>4</v>
      </c>
      <c r="F6764" s="125">
        <v>1240.947776</v>
      </c>
      <c r="G6764" s="125">
        <v>0</v>
      </c>
      <c r="H6764" s="125">
        <v>1569.053934</v>
      </c>
      <c r="I6764" s="125">
        <v>1274.3856049999999</v>
      </c>
      <c r="J6764" s="125">
        <v>1240.947776</v>
      </c>
    </row>
    <row r="6765" spans="1:10" x14ac:dyDescent="0.25">
      <c r="A6765" s="125">
        <v>938005</v>
      </c>
      <c r="B6765" s="125">
        <v>2006</v>
      </c>
      <c r="C6765" s="125">
        <v>24</v>
      </c>
      <c r="D6765" s="125">
        <v>4</v>
      </c>
      <c r="E6765" s="125">
        <v>1</v>
      </c>
      <c r="F6765" s="129">
        <v>612.70287499999995</v>
      </c>
      <c r="G6765" s="129">
        <v>0</v>
      </c>
      <c r="H6765" s="129">
        <v>726.14419999999996</v>
      </c>
      <c r="I6765" s="129">
        <v>637.48199299999999</v>
      </c>
      <c r="J6765" s="129">
        <v>612.70287499999995</v>
      </c>
    </row>
    <row r="6766" spans="1:10" hidden="1" x14ac:dyDescent="0.25">
      <c r="A6766" s="125">
        <v>938006</v>
      </c>
      <c r="B6766" s="125">
        <v>2006</v>
      </c>
      <c r="C6766" s="125">
        <v>24</v>
      </c>
      <c r="D6766" s="125">
        <v>4</v>
      </c>
      <c r="E6766" s="125">
        <v>2</v>
      </c>
      <c r="F6766" s="125">
        <v>562.98879799999997</v>
      </c>
      <c r="G6766" s="125">
        <v>0</v>
      </c>
      <c r="H6766" s="125">
        <v>612.70287499999995</v>
      </c>
      <c r="I6766" s="125">
        <v>590.33921999999995</v>
      </c>
      <c r="J6766" s="125">
        <v>562.98879799999997</v>
      </c>
    </row>
    <row r="6767" spans="1:10" hidden="1" x14ac:dyDescent="0.25">
      <c r="A6767" s="125">
        <v>938007</v>
      </c>
      <c r="B6767" s="125">
        <v>2006</v>
      </c>
      <c r="C6767" s="125">
        <v>24</v>
      </c>
      <c r="D6767" s="125">
        <v>4</v>
      </c>
      <c r="E6767" s="125">
        <v>3</v>
      </c>
      <c r="F6767" s="125">
        <v>41.576828999999996</v>
      </c>
      <c r="G6767" s="125">
        <v>447.26276200000001</v>
      </c>
      <c r="H6767" s="125">
        <v>562.98879799999997</v>
      </c>
      <c r="I6767" s="125">
        <v>532.41850699999998</v>
      </c>
      <c r="J6767" s="125">
        <v>488.83959099999998</v>
      </c>
    </row>
    <row r="6768" spans="1:10" hidden="1" x14ac:dyDescent="0.25">
      <c r="A6768" s="125">
        <v>938008</v>
      </c>
      <c r="B6768" s="125">
        <v>2006</v>
      </c>
      <c r="C6768" s="125">
        <v>24</v>
      </c>
      <c r="D6768" s="125">
        <v>4</v>
      </c>
      <c r="E6768" s="125">
        <v>4</v>
      </c>
      <c r="F6768" s="125">
        <v>1249.419069</v>
      </c>
      <c r="G6768" s="125">
        <v>0</v>
      </c>
      <c r="H6768" s="125">
        <v>1474.138788</v>
      </c>
      <c r="I6768" s="125">
        <v>1294.146442</v>
      </c>
      <c r="J6768" s="125">
        <v>1249.419069</v>
      </c>
    </row>
    <row r="6769" spans="1:10" x14ac:dyDescent="0.25">
      <c r="A6769" s="125">
        <v>938009</v>
      </c>
      <c r="B6769" s="125">
        <v>2006</v>
      </c>
      <c r="C6769" s="125">
        <v>24</v>
      </c>
      <c r="D6769" s="125">
        <v>5</v>
      </c>
      <c r="E6769" s="125">
        <v>1</v>
      </c>
      <c r="F6769" s="129">
        <v>13.906525999999999</v>
      </c>
      <c r="G6769" s="129">
        <v>0</v>
      </c>
      <c r="H6769" s="129">
        <v>15.625400000000001</v>
      </c>
      <c r="I6769" s="129">
        <v>14.694126000000001</v>
      </c>
      <c r="J6769" s="129">
        <v>13.906525999999999</v>
      </c>
    </row>
    <row r="6770" spans="1:10" hidden="1" x14ac:dyDescent="0.25">
      <c r="A6770" s="125">
        <v>938010</v>
      </c>
      <c r="B6770" s="125">
        <v>2006</v>
      </c>
      <c r="C6770" s="125">
        <v>24</v>
      </c>
      <c r="D6770" s="125">
        <v>5</v>
      </c>
      <c r="E6770" s="125">
        <v>2</v>
      </c>
      <c r="F6770" s="125">
        <v>13.319957</v>
      </c>
      <c r="G6770" s="125">
        <v>0</v>
      </c>
      <c r="H6770" s="125">
        <v>13.906525999999999</v>
      </c>
      <c r="I6770" s="125">
        <v>13.664553</v>
      </c>
      <c r="J6770" s="125">
        <v>13.319957</v>
      </c>
    </row>
    <row r="6771" spans="1:10" hidden="1" x14ac:dyDescent="0.25">
      <c r="A6771" s="125">
        <v>938011</v>
      </c>
      <c r="B6771" s="125">
        <v>2006</v>
      </c>
      <c r="C6771" s="125">
        <v>24</v>
      </c>
      <c r="D6771" s="125">
        <v>5</v>
      </c>
      <c r="E6771" s="125">
        <v>3</v>
      </c>
      <c r="F6771" s="125">
        <v>0</v>
      </c>
      <c r="G6771" s="125">
        <v>11.999510000000001</v>
      </c>
      <c r="H6771" s="125">
        <v>13.319957</v>
      </c>
      <c r="I6771" s="125">
        <v>12.973637999999999</v>
      </c>
      <c r="J6771" s="125">
        <v>11.999510000000001</v>
      </c>
    </row>
    <row r="6772" spans="1:10" hidden="1" x14ac:dyDescent="0.25">
      <c r="A6772" s="125">
        <v>938012</v>
      </c>
      <c r="B6772" s="125">
        <v>2006</v>
      </c>
      <c r="C6772" s="125">
        <v>24</v>
      </c>
      <c r="D6772" s="125">
        <v>5</v>
      </c>
      <c r="E6772" s="125">
        <v>4</v>
      </c>
      <c r="F6772" s="125">
        <v>38.195630000000001</v>
      </c>
      <c r="G6772" s="125">
        <v>0</v>
      </c>
      <c r="H6772" s="125">
        <v>41.576828999999996</v>
      </c>
      <c r="I6772" s="125">
        <v>39.098849999999999</v>
      </c>
      <c r="J6772" s="125">
        <v>38.195630000000001</v>
      </c>
    </row>
    <row r="6773" spans="1:10" x14ac:dyDescent="0.25">
      <c r="A6773" s="125">
        <v>938013</v>
      </c>
      <c r="B6773" s="125">
        <v>2006</v>
      </c>
      <c r="C6773" s="125">
        <v>25</v>
      </c>
      <c r="D6773" s="125">
        <v>2</v>
      </c>
      <c r="E6773" s="125">
        <v>1</v>
      </c>
      <c r="F6773" s="129">
        <v>237051.21600700001</v>
      </c>
      <c r="G6773" s="129">
        <v>0</v>
      </c>
      <c r="H6773" s="129">
        <v>320145.34700000001</v>
      </c>
      <c r="I6773" s="129">
        <v>237643.89107799999</v>
      </c>
      <c r="J6773" s="129">
        <v>237051.21600700001</v>
      </c>
    </row>
    <row r="6774" spans="1:10" hidden="1" x14ac:dyDescent="0.25">
      <c r="A6774" s="125">
        <v>938014</v>
      </c>
      <c r="B6774" s="125">
        <v>2006</v>
      </c>
      <c r="C6774" s="125">
        <v>25</v>
      </c>
      <c r="D6774" s="125">
        <v>2</v>
      </c>
      <c r="E6774" s="125">
        <v>2</v>
      </c>
      <c r="F6774" s="125">
        <v>217343.90521600001</v>
      </c>
      <c r="G6774" s="125">
        <v>0</v>
      </c>
      <c r="H6774" s="125">
        <v>237051.21600700001</v>
      </c>
      <c r="I6774" s="125">
        <v>217707.83678099999</v>
      </c>
      <c r="J6774" s="125">
        <v>217343.90521600001</v>
      </c>
    </row>
    <row r="6775" spans="1:10" hidden="1" x14ac:dyDescent="0.25">
      <c r="A6775" s="125">
        <v>938015</v>
      </c>
      <c r="B6775" s="125">
        <v>2006</v>
      </c>
      <c r="C6775" s="125">
        <v>25</v>
      </c>
      <c r="D6775" s="125">
        <v>2</v>
      </c>
      <c r="E6775" s="125">
        <v>3</v>
      </c>
      <c r="F6775" s="125">
        <v>189433.847614</v>
      </c>
      <c r="G6775" s="125">
        <v>547.14525900000001</v>
      </c>
      <c r="H6775" s="125">
        <v>217343.90521600001</v>
      </c>
      <c r="I6775" s="125">
        <v>191284.37098000001</v>
      </c>
      <c r="J6775" s="125">
        <v>189980.99287300001</v>
      </c>
    </row>
    <row r="6776" spans="1:10" hidden="1" x14ac:dyDescent="0.25">
      <c r="A6776" s="125">
        <v>938016</v>
      </c>
      <c r="B6776" s="125">
        <v>2006</v>
      </c>
      <c r="C6776" s="125">
        <v>25</v>
      </c>
      <c r="D6776" s="125">
        <v>2</v>
      </c>
      <c r="E6776" s="125">
        <v>4</v>
      </c>
      <c r="F6776" s="125">
        <v>237054.132736</v>
      </c>
      <c r="G6776" s="125">
        <v>0</v>
      </c>
      <c r="H6776" s="125">
        <v>320145.34700000001</v>
      </c>
      <c r="I6776" s="125">
        <v>237643.89107799999</v>
      </c>
      <c r="J6776" s="125">
        <v>237054.132736</v>
      </c>
    </row>
    <row r="6777" spans="1:10" x14ac:dyDescent="0.25">
      <c r="A6777" s="125">
        <v>938017</v>
      </c>
      <c r="B6777" s="125">
        <v>2006</v>
      </c>
      <c r="C6777" s="125">
        <v>25</v>
      </c>
      <c r="D6777" s="125">
        <v>3</v>
      </c>
      <c r="E6777" s="125">
        <v>1</v>
      </c>
      <c r="F6777" s="129">
        <v>42901.121808000004</v>
      </c>
      <c r="G6777" s="129">
        <v>0</v>
      </c>
      <c r="H6777" s="129">
        <v>53098.31295</v>
      </c>
      <c r="I6777" s="129">
        <v>43126.449778000002</v>
      </c>
      <c r="J6777" s="129">
        <v>42901.121808000004</v>
      </c>
    </row>
    <row r="6778" spans="1:10" hidden="1" x14ac:dyDescent="0.25">
      <c r="A6778" s="125">
        <v>938018</v>
      </c>
      <c r="B6778" s="125">
        <v>2006</v>
      </c>
      <c r="C6778" s="125">
        <v>25</v>
      </c>
      <c r="D6778" s="125">
        <v>3</v>
      </c>
      <c r="E6778" s="125">
        <v>2</v>
      </c>
      <c r="F6778" s="125">
        <v>40059.840012000001</v>
      </c>
      <c r="G6778" s="125">
        <v>0</v>
      </c>
      <c r="H6778" s="125">
        <v>42901.121808000004</v>
      </c>
      <c r="I6778" s="125">
        <v>40425.727078999997</v>
      </c>
      <c r="J6778" s="125">
        <v>40059.840012000001</v>
      </c>
    </row>
    <row r="6779" spans="1:10" hidden="1" x14ac:dyDescent="0.25">
      <c r="A6779" s="125">
        <v>938019</v>
      </c>
      <c r="B6779" s="125">
        <v>2006</v>
      </c>
      <c r="C6779" s="125">
        <v>25</v>
      </c>
      <c r="D6779" s="125">
        <v>3</v>
      </c>
      <c r="E6779" s="125">
        <v>3</v>
      </c>
      <c r="F6779" s="125">
        <v>30759.658214999999</v>
      </c>
      <c r="G6779" s="125">
        <v>3828.3556359999998</v>
      </c>
      <c r="H6779" s="125">
        <v>40059.840012000001</v>
      </c>
      <c r="I6779" s="125">
        <v>36642.735658999998</v>
      </c>
      <c r="J6779" s="125">
        <v>34588.013851000003</v>
      </c>
    </row>
    <row r="6780" spans="1:10" hidden="1" x14ac:dyDescent="0.25">
      <c r="A6780" s="125">
        <v>938020</v>
      </c>
      <c r="B6780" s="125">
        <v>2006</v>
      </c>
      <c r="C6780" s="125">
        <v>25</v>
      </c>
      <c r="D6780" s="125">
        <v>3</v>
      </c>
      <c r="E6780" s="125">
        <v>4</v>
      </c>
      <c r="F6780" s="125">
        <v>153139.54397100001</v>
      </c>
      <c r="G6780" s="125">
        <v>0</v>
      </c>
      <c r="H6780" s="125">
        <v>189433.847614</v>
      </c>
      <c r="I6780" s="125">
        <v>153858.17103200001</v>
      </c>
      <c r="J6780" s="125">
        <v>153139.54397100001</v>
      </c>
    </row>
    <row r="6781" spans="1:10" x14ac:dyDescent="0.25">
      <c r="A6781" s="125">
        <v>938021</v>
      </c>
      <c r="B6781" s="125">
        <v>2006</v>
      </c>
      <c r="C6781" s="125">
        <v>25</v>
      </c>
      <c r="D6781" s="125">
        <v>4</v>
      </c>
      <c r="E6781" s="125">
        <v>1</v>
      </c>
      <c r="F6781" s="129">
        <v>12537.573280000001</v>
      </c>
      <c r="G6781" s="129">
        <v>0</v>
      </c>
      <c r="H6781" s="129">
        <v>14842.857249999999</v>
      </c>
      <c r="I6781" s="129">
        <v>13030.544379999999</v>
      </c>
      <c r="J6781" s="129">
        <v>12537.573280000001</v>
      </c>
    </row>
    <row r="6782" spans="1:10" hidden="1" x14ac:dyDescent="0.25">
      <c r="A6782" s="125">
        <v>938022</v>
      </c>
      <c r="B6782" s="125">
        <v>2006</v>
      </c>
      <c r="C6782" s="125">
        <v>25</v>
      </c>
      <c r="D6782" s="125">
        <v>4</v>
      </c>
      <c r="E6782" s="125">
        <v>2</v>
      </c>
      <c r="F6782" s="125">
        <v>11602.716629</v>
      </c>
      <c r="G6782" s="125">
        <v>0</v>
      </c>
      <c r="H6782" s="125">
        <v>12537.573280000001</v>
      </c>
      <c r="I6782" s="125">
        <v>12079.951854999999</v>
      </c>
      <c r="J6782" s="125">
        <v>11602.716629</v>
      </c>
    </row>
    <row r="6783" spans="1:10" hidden="1" x14ac:dyDescent="0.25">
      <c r="A6783" s="125">
        <v>938023</v>
      </c>
      <c r="B6783" s="125">
        <v>2006</v>
      </c>
      <c r="C6783" s="125">
        <v>25</v>
      </c>
      <c r="D6783" s="125">
        <v>4</v>
      </c>
      <c r="E6783" s="125">
        <v>3</v>
      </c>
      <c r="F6783" s="125">
        <v>4621.6306180000001</v>
      </c>
      <c r="G6783" s="125">
        <v>5098.1555779999999</v>
      </c>
      <c r="H6783" s="125">
        <v>11602.716629</v>
      </c>
      <c r="I6783" s="125">
        <v>10972.689116</v>
      </c>
      <c r="J6783" s="125">
        <v>9719.7861959999991</v>
      </c>
    </row>
    <row r="6784" spans="1:10" hidden="1" x14ac:dyDescent="0.25">
      <c r="A6784" s="125">
        <v>938024</v>
      </c>
      <c r="B6784" s="125">
        <v>2006</v>
      </c>
      <c r="C6784" s="125">
        <v>25</v>
      </c>
      <c r="D6784" s="125">
        <v>4</v>
      </c>
      <c r="E6784" s="125">
        <v>4</v>
      </c>
      <c r="F6784" s="125">
        <v>25985.150473000002</v>
      </c>
      <c r="G6784" s="125">
        <v>0</v>
      </c>
      <c r="H6784" s="125">
        <v>30759.658214999999</v>
      </c>
      <c r="I6784" s="125">
        <v>27003.903946999999</v>
      </c>
      <c r="J6784" s="125">
        <v>25985.150473000002</v>
      </c>
    </row>
    <row r="6785" spans="1:10" x14ac:dyDescent="0.25">
      <c r="A6785" s="125">
        <v>938025</v>
      </c>
      <c r="B6785" s="125">
        <v>2006</v>
      </c>
      <c r="C6785" s="125">
        <v>25</v>
      </c>
      <c r="D6785" s="125">
        <v>5</v>
      </c>
      <c r="E6785" s="125">
        <v>1</v>
      </c>
      <c r="F6785" s="129">
        <v>695.03475000000003</v>
      </c>
      <c r="G6785" s="129">
        <v>0</v>
      </c>
      <c r="H6785" s="129">
        <v>769.21910000000003</v>
      </c>
      <c r="I6785" s="129">
        <v>723.37364200000002</v>
      </c>
      <c r="J6785" s="129">
        <v>695.03475000000003</v>
      </c>
    </row>
    <row r="6786" spans="1:10" hidden="1" x14ac:dyDescent="0.25">
      <c r="A6786" s="125">
        <v>938026</v>
      </c>
      <c r="B6786" s="125">
        <v>2006</v>
      </c>
      <c r="C6786" s="125">
        <v>25</v>
      </c>
      <c r="D6786" s="125">
        <v>5</v>
      </c>
      <c r="E6786" s="125">
        <v>2</v>
      </c>
      <c r="F6786" s="125">
        <v>662.92317800000001</v>
      </c>
      <c r="G6786" s="125">
        <v>0</v>
      </c>
      <c r="H6786" s="125">
        <v>695.03475000000003</v>
      </c>
      <c r="I6786" s="125">
        <v>682.94114500000001</v>
      </c>
      <c r="J6786" s="125">
        <v>662.92317800000001</v>
      </c>
    </row>
    <row r="6787" spans="1:10" hidden="1" x14ac:dyDescent="0.25">
      <c r="A6787" s="125">
        <v>938027</v>
      </c>
      <c r="B6787" s="125">
        <v>2006</v>
      </c>
      <c r="C6787" s="125">
        <v>25</v>
      </c>
      <c r="D6787" s="125">
        <v>5</v>
      </c>
      <c r="E6787" s="125">
        <v>3</v>
      </c>
      <c r="F6787" s="125">
        <v>0</v>
      </c>
      <c r="G6787" s="125">
        <v>618.88719600000002</v>
      </c>
      <c r="H6787" s="125">
        <v>662.92317800000001</v>
      </c>
      <c r="I6787" s="125">
        <v>645.68717600000002</v>
      </c>
      <c r="J6787" s="125">
        <v>618.88719600000002</v>
      </c>
    </row>
    <row r="6788" spans="1:10" hidden="1" x14ac:dyDescent="0.25">
      <c r="A6788" s="125">
        <v>938028</v>
      </c>
      <c r="B6788" s="125">
        <v>2006</v>
      </c>
      <c r="C6788" s="125">
        <v>25</v>
      </c>
      <c r="D6788" s="125">
        <v>5</v>
      </c>
      <c r="E6788" s="125">
        <v>4</v>
      </c>
      <c r="F6788" s="125">
        <v>4174.3282769999996</v>
      </c>
      <c r="G6788" s="125">
        <v>0</v>
      </c>
      <c r="H6788" s="125">
        <v>4621.6306180000001</v>
      </c>
      <c r="I6788" s="125">
        <v>4346.1814329999997</v>
      </c>
      <c r="J6788" s="125">
        <v>4174.3282769999996</v>
      </c>
    </row>
    <row r="6789" spans="1:10" x14ac:dyDescent="0.25">
      <c r="A6789" s="125">
        <v>938029</v>
      </c>
      <c r="B6789" s="125">
        <v>2006</v>
      </c>
      <c r="C6789" s="125">
        <v>26</v>
      </c>
      <c r="D6789" s="125">
        <v>2</v>
      </c>
      <c r="E6789" s="125">
        <v>1</v>
      </c>
      <c r="F6789" s="129">
        <v>1591984.1379170001</v>
      </c>
      <c r="G6789" s="129">
        <v>0</v>
      </c>
      <c r="H6789" s="129">
        <v>2150026.1540000001</v>
      </c>
      <c r="I6789" s="129">
        <v>1595964.414114</v>
      </c>
      <c r="J6789" s="129">
        <v>1591984.1379170001</v>
      </c>
    </row>
    <row r="6790" spans="1:10" hidden="1" x14ac:dyDescent="0.25">
      <c r="A6790" s="125">
        <v>938030</v>
      </c>
      <c r="B6790" s="125">
        <v>2006</v>
      </c>
      <c r="C6790" s="125">
        <v>26</v>
      </c>
      <c r="D6790" s="125">
        <v>2</v>
      </c>
      <c r="E6790" s="125">
        <v>2</v>
      </c>
      <c r="F6790" s="125">
        <v>1459634.147444</v>
      </c>
      <c r="G6790" s="125">
        <v>0</v>
      </c>
      <c r="H6790" s="125">
        <v>1591984.1379170001</v>
      </c>
      <c r="I6790" s="125">
        <v>1462078.232263</v>
      </c>
      <c r="J6790" s="125">
        <v>1459634.147444</v>
      </c>
    </row>
    <row r="6791" spans="1:10" hidden="1" x14ac:dyDescent="0.25">
      <c r="A6791" s="125">
        <v>938031</v>
      </c>
      <c r="B6791" s="125">
        <v>2006</v>
      </c>
      <c r="C6791" s="125">
        <v>26</v>
      </c>
      <c r="D6791" s="125">
        <v>2</v>
      </c>
      <c r="E6791" s="125">
        <v>3</v>
      </c>
      <c r="F6791" s="125">
        <v>1272196.302834</v>
      </c>
      <c r="G6791" s="125">
        <v>3674.5079350000001</v>
      </c>
      <c r="H6791" s="125">
        <v>1459634.147444</v>
      </c>
      <c r="I6791" s="125">
        <v>1284624.0131659999</v>
      </c>
      <c r="J6791" s="125">
        <v>1275870.8107690001</v>
      </c>
    </row>
    <row r="6792" spans="1:10" hidden="1" x14ac:dyDescent="0.25">
      <c r="A6792" s="125">
        <v>938032</v>
      </c>
      <c r="B6792" s="125">
        <v>2006</v>
      </c>
      <c r="C6792" s="125">
        <v>26</v>
      </c>
      <c r="D6792" s="125">
        <v>2</v>
      </c>
      <c r="E6792" s="125">
        <v>4</v>
      </c>
      <c r="F6792" s="125">
        <v>1592003.726032</v>
      </c>
      <c r="G6792" s="125">
        <v>0</v>
      </c>
      <c r="H6792" s="125">
        <v>2150026.1540000001</v>
      </c>
      <c r="I6792" s="125">
        <v>1595964.414114</v>
      </c>
      <c r="J6792" s="125">
        <v>1592003.726032</v>
      </c>
    </row>
    <row r="6793" spans="1:10" x14ac:dyDescent="0.25">
      <c r="A6793" s="125">
        <v>938033</v>
      </c>
      <c r="B6793" s="125">
        <v>2006</v>
      </c>
      <c r="C6793" s="125">
        <v>26</v>
      </c>
      <c r="D6793" s="125">
        <v>3</v>
      </c>
      <c r="E6793" s="125">
        <v>1</v>
      </c>
      <c r="F6793" s="129">
        <v>322633.55629899999</v>
      </c>
      <c r="G6793" s="129">
        <v>0</v>
      </c>
      <c r="H6793" s="129">
        <v>399762.22769999999</v>
      </c>
      <c r="I6793" s="129">
        <v>324686.88133800001</v>
      </c>
      <c r="J6793" s="129">
        <v>322633.55629899999</v>
      </c>
    </row>
    <row r="6794" spans="1:10" hidden="1" x14ac:dyDescent="0.25">
      <c r="A6794" s="125">
        <v>938034</v>
      </c>
      <c r="B6794" s="125">
        <v>2006</v>
      </c>
      <c r="C6794" s="125">
        <v>26</v>
      </c>
      <c r="D6794" s="125">
        <v>3</v>
      </c>
      <c r="E6794" s="125">
        <v>2</v>
      </c>
      <c r="F6794" s="125">
        <v>301265.98334400001</v>
      </c>
      <c r="G6794" s="125">
        <v>0</v>
      </c>
      <c r="H6794" s="125">
        <v>322633.55629899999</v>
      </c>
      <c r="I6794" s="125">
        <v>304017.60009999998</v>
      </c>
      <c r="J6794" s="125">
        <v>301265.98334400001</v>
      </c>
    </row>
    <row r="6795" spans="1:10" hidden="1" x14ac:dyDescent="0.25">
      <c r="A6795" s="125">
        <v>938035</v>
      </c>
      <c r="B6795" s="125">
        <v>2006</v>
      </c>
      <c r="C6795" s="125">
        <v>26</v>
      </c>
      <c r="D6795" s="125">
        <v>3</v>
      </c>
      <c r="E6795" s="125">
        <v>3</v>
      </c>
      <c r="F6795" s="125">
        <v>231324.904862</v>
      </c>
      <c r="G6795" s="125">
        <v>28790.762139999999</v>
      </c>
      <c r="H6795" s="125">
        <v>301265.98334400001</v>
      </c>
      <c r="I6795" s="125">
        <v>275567.99496400001</v>
      </c>
      <c r="J6795" s="125">
        <v>260115.66700099999</v>
      </c>
    </row>
    <row r="6796" spans="1:10" hidden="1" x14ac:dyDescent="0.25">
      <c r="A6796" s="125">
        <v>938036</v>
      </c>
      <c r="B6796" s="125">
        <v>2006</v>
      </c>
      <c r="C6796" s="125">
        <v>26</v>
      </c>
      <c r="D6796" s="125">
        <v>3</v>
      </c>
      <c r="E6796" s="125">
        <v>4</v>
      </c>
      <c r="F6796" s="125">
        <v>1027811.5882380001</v>
      </c>
      <c r="G6796" s="125">
        <v>0</v>
      </c>
      <c r="H6796" s="125">
        <v>1272196.302834</v>
      </c>
      <c r="I6796" s="125">
        <v>1033277.837161</v>
      </c>
      <c r="J6796" s="125">
        <v>1027811.5882380001</v>
      </c>
    </row>
    <row r="6797" spans="1:10" x14ac:dyDescent="0.25">
      <c r="A6797" s="125">
        <v>938037</v>
      </c>
      <c r="B6797" s="125">
        <v>2006</v>
      </c>
      <c r="C6797" s="125">
        <v>26</v>
      </c>
      <c r="D6797" s="125">
        <v>4</v>
      </c>
      <c r="E6797" s="125">
        <v>1</v>
      </c>
      <c r="F6797" s="129">
        <v>95966.865795999998</v>
      </c>
      <c r="G6797" s="129">
        <v>0</v>
      </c>
      <c r="H6797" s="129">
        <v>113612.29625</v>
      </c>
      <c r="I6797" s="129">
        <v>99740.234878000003</v>
      </c>
      <c r="J6797" s="129">
        <v>95966.865795999998</v>
      </c>
    </row>
    <row r="6798" spans="1:10" hidden="1" x14ac:dyDescent="0.25">
      <c r="A6798" s="125">
        <v>938038</v>
      </c>
      <c r="B6798" s="125">
        <v>2006</v>
      </c>
      <c r="C6798" s="125">
        <v>26</v>
      </c>
      <c r="D6798" s="125">
        <v>4</v>
      </c>
      <c r="E6798" s="125">
        <v>2</v>
      </c>
      <c r="F6798" s="125">
        <v>88811.153858000005</v>
      </c>
      <c r="G6798" s="125">
        <v>0</v>
      </c>
      <c r="H6798" s="125">
        <v>95966.865795999998</v>
      </c>
      <c r="I6798" s="125">
        <v>92464.075194000005</v>
      </c>
      <c r="J6798" s="125">
        <v>88811.153858000005</v>
      </c>
    </row>
    <row r="6799" spans="1:10" hidden="1" x14ac:dyDescent="0.25">
      <c r="A6799" s="125">
        <v>938039</v>
      </c>
      <c r="B6799" s="125">
        <v>2006</v>
      </c>
      <c r="C6799" s="125">
        <v>26</v>
      </c>
      <c r="D6799" s="125">
        <v>4</v>
      </c>
      <c r="E6799" s="125">
        <v>3</v>
      </c>
      <c r="F6799" s="125">
        <v>34757.35557</v>
      </c>
      <c r="G6799" s="125">
        <v>38341.100967999999</v>
      </c>
      <c r="H6799" s="125">
        <v>88811.153858000005</v>
      </c>
      <c r="I6799" s="125">
        <v>83988.708203000002</v>
      </c>
      <c r="J6799" s="125">
        <v>73098.456537999999</v>
      </c>
    </row>
    <row r="6800" spans="1:10" hidden="1" x14ac:dyDescent="0.25">
      <c r="A6800" s="125">
        <v>938040</v>
      </c>
      <c r="B6800" s="125">
        <v>2006</v>
      </c>
      <c r="C6800" s="125">
        <v>26</v>
      </c>
      <c r="D6800" s="125">
        <v>4</v>
      </c>
      <c r="E6800" s="125">
        <v>4</v>
      </c>
      <c r="F6800" s="125">
        <v>195418.701302</v>
      </c>
      <c r="G6800" s="125">
        <v>0</v>
      </c>
      <c r="H6800" s="125">
        <v>231324.904862</v>
      </c>
      <c r="I6800" s="125">
        <v>203080.133978</v>
      </c>
      <c r="J6800" s="125">
        <v>195418.701302</v>
      </c>
    </row>
    <row r="6801" spans="1:10" x14ac:dyDescent="0.25">
      <c r="A6801" s="125">
        <v>938041</v>
      </c>
      <c r="B6801" s="125">
        <v>2006</v>
      </c>
      <c r="C6801" s="125">
        <v>26</v>
      </c>
      <c r="D6801" s="125">
        <v>5</v>
      </c>
      <c r="E6801" s="125">
        <v>1</v>
      </c>
      <c r="F6801" s="129">
        <v>5688.4632760000004</v>
      </c>
      <c r="G6801" s="129">
        <v>0</v>
      </c>
      <c r="H6801" s="129">
        <v>6295.6198999999997</v>
      </c>
      <c r="I6801" s="129">
        <v>5920.4009539999997</v>
      </c>
      <c r="J6801" s="129">
        <v>5688.4632760000004</v>
      </c>
    </row>
    <row r="6802" spans="1:10" hidden="1" x14ac:dyDescent="0.25">
      <c r="A6802" s="125">
        <v>938042</v>
      </c>
      <c r="B6802" s="125">
        <v>2006</v>
      </c>
      <c r="C6802" s="125">
        <v>26</v>
      </c>
      <c r="D6802" s="125">
        <v>5</v>
      </c>
      <c r="E6802" s="125">
        <v>2</v>
      </c>
      <c r="F6802" s="125">
        <v>5425.6483680000001</v>
      </c>
      <c r="G6802" s="125">
        <v>0</v>
      </c>
      <c r="H6802" s="125">
        <v>5688.4632760000004</v>
      </c>
      <c r="I6802" s="125">
        <v>5589.484015</v>
      </c>
      <c r="J6802" s="125">
        <v>5425.6483680000001</v>
      </c>
    </row>
    <row r="6803" spans="1:10" hidden="1" x14ac:dyDescent="0.25">
      <c r="A6803" s="125">
        <v>938043</v>
      </c>
      <c r="B6803" s="125">
        <v>2006</v>
      </c>
      <c r="C6803" s="125">
        <v>26</v>
      </c>
      <c r="D6803" s="125">
        <v>5</v>
      </c>
      <c r="E6803" s="125">
        <v>3</v>
      </c>
      <c r="F6803" s="125">
        <v>0</v>
      </c>
      <c r="G6803" s="125">
        <v>4654.819195</v>
      </c>
      <c r="H6803" s="125">
        <v>5425.6483680000001</v>
      </c>
      <c r="I6803" s="125">
        <v>5284.58151</v>
      </c>
      <c r="J6803" s="125">
        <v>4654.819195</v>
      </c>
    </row>
    <row r="6804" spans="1:10" hidden="1" x14ac:dyDescent="0.25">
      <c r="A6804" s="125">
        <v>938044</v>
      </c>
      <c r="B6804" s="125">
        <v>2006</v>
      </c>
      <c r="C6804" s="125">
        <v>26</v>
      </c>
      <c r="D6804" s="125">
        <v>5</v>
      </c>
      <c r="E6804" s="125">
        <v>4</v>
      </c>
      <c r="F6804" s="125">
        <v>31393.381291999998</v>
      </c>
      <c r="G6804" s="125">
        <v>0</v>
      </c>
      <c r="H6804" s="125">
        <v>34757.35557</v>
      </c>
      <c r="I6804" s="125">
        <v>32685.817178000001</v>
      </c>
      <c r="J6804" s="125">
        <v>31393.381291999998</v>
      </c>
    </row>
    <row r="6805" spans="1:10" x14ac:dyDescent="0.25">
      <c r="A6805" s="125">
        <v>938045</v>
      </c>
      <c r="B6805" s="125">
        <v>2006</v>
      </c>
      <c r="C6805" s="125">
        <v>27</v>
      </c>
      <c r="D6805" s="125">
        <v>2</v>
      </c>
      <c r="E6805" s="125">
        <v>1</v>
      </c>
      <c r="F6805" s="129">
        <v>92.826544999999996</v>
      </c>
      <c r="G6805" s="129">
        <v>0</v>
      </c>
      <c r="H6805" s="129">
        <v>125.0526</v>
      </c>
      <c r="I6805" s="129">
        <v>92.826544999999996</v>
      </c>
      <c r="J6805" s="129">
        <v>92.826544999999996</v>
      </c>
    </row>
    <row r="6806" spans="1:10" hidden="1" x14ac:dyDescent="0.25">
      <c r="A6806" s="125">
        <v>938046</v>
      </c>
      <c r="B6806" s="125">
        <v>2006</v>
      </c>
      <c r="C6806" s="125">
        <v>27</v>
      </c>
      <c r="D6806" s="125">
        <v>2</v>
      </c>
      <c r="E6806" s="125">
        <v>2</v>
      </c>
      <c r="F6806" s="125">
        <v>85.196089000000001</v>
      </c>
      <c r="G6806" s="125">
        <v>0</v>
      </c>
      <c r="H6806" s="125">
        <v>92.826544999999996</v>
      </c>
      <c r="I6806" s="125">
        <v>85.251898999999995</v>
      </c>
      <c r="J6806" s="125">
        <v>85.196089000000001</v>
      </c>
    </row>
    <row r="6807" spans="1:10" hidden="1" x14ac:dyDescent="0.25">
      <c r="A6807" s="125">
        <v>938047</v>
      </c>
      <c r="B6807" s="125">
        <v>2006</v>
      </c>
      <c r="C6807" s="125">
        <v>27</v>
      </c>
      <c r="D6807" s="125">
        <v>2</v>
      </c>
      <c r="E6807" s="125">
        <v>3</v>
      </c>
      <c r="F6807" s="125">
        <v>73.759846999999993</v>
      </c>
      <c r="G6807" s="125">
        <v>0.47441</v>
      </c>
      <c r="H6807" s="125">
        <v>85.196089000000001</v>
      </c>
      <c r="I6807" s="125">
        <v>74.981077999999997</v>
      </c>
      <c r="J6807" s="125">
        <v>74.234256999999999</v>
      </c>
    </row>
    <row r="6808" spans="1:10" hidden="1" x14ac:dyDescent="0.25">
      <c r="A6808" s="125">
        <v>938048</v>
      </c>
      <c r="B6808" s="125">
        <v>2006</v>
      </c>
      <c r="C6808" s="125">
        <v>27</v>
      </c>
      <c r="D6808" s="125">
        <v>2</v>
      </c>
      <c r="E6808" s="125">
        <v>4</v>
      </c>
      <c r="F6808" s="125">
        <v>92.826544999999996</v>
      </c>
      <c r="G6808" s="125">
        <v>0</v>
      </c>
      <c r="H6808" s="125">
        <v>125.0526</v>
      </c>
      <c r="I6808" s="125">
        <v>92.826544999999996</v>
      </c>
      <c r="J6808" s="125">
        <v>92.826544999999996</v>
      </c>
    </row>
    <row r="6809" spans="1:10" x14ac:dyDescent="0.25">
      <c r="A6809" s="125">
        <v>938049</v>
      </c>
      <c r="B6809" s="125">
        <v>2006</v>
      </c>
      <c r="C6809" s="125">
        <v>27</v>
      </c>
      <c r="D6809" s="125">
        <v>3</v>
      </c>
      <c r="E6809" s="125">
        <v>1</v>
      </c>
      <c r="F6809" s="129">
        <v>66.419462999999993</v>
      </c>
      <c r="G6809" s="129">
        <v>0</v>
      </c>
      <c r="H6809" s="129">
        <v>82.081699999999998</v>
      </c>
      <c r="I6809" s="129">
        <v>66.666757000000004</v>
      </c>
      <c r="J6809" s="129">
        <v>66.419462999999993</v>
      </c>
    </row>
    <row r="6810" spans="1:10" hidden="1" x14ac:dyDescent="0.25">
      <c r="A6810" s="125">
        <v>938050</v>
      </c>
      <c r="B6810" s="125">
        <v>2006</v>
      </c>
      <c r="C6810" s="125">
        <v>27</v>
      </c>
      <c r="D6810" s="125">
        <v>3</v>
      </c>
      <c r="E6810" s="125">
        <v>2</v>
      </c>
      <c r="F6810" s="125">
        <v>61.983432999999998</v>
      </c>
      <c r="G6810" s="125">
        <v>0</v>
      </c>
      <c r="H6810" s="125">
        <v>66.419462999999993</v>
      </c>
      <c r="I6810" s="125">
        <v>62.587060000000001</v>
      </c>
      <c r="J6810" s="125">
        <v>61.983432999999998</v>
      </c>
    </row>
    <row r="6811" spans="1:10" hidden="1" x14ac:dyDescent="0.25">
      <c r="A6811" s="125">
        <v>938051</v>
      </c>
      <c r="B6811" s="125">
        <v>2006</v>
      </c>
      <c r="C6811" s="125">
        <v>27</v>
      </c>
      <c r="D6811" s="125">
        <v>3</v>
      </c>
      <c r="E6811" s="125">
        <v>3</v>
      </c>
      <c r="F6811" s="125">
        <v>47.155847000000001</v>
      </c>
      <c r="G6811" s="125">
        <v>5.1532980000000004</v>
      </c>
      <c r="H6811" s="125">
        <v>61.983432999999998</v>
      </c>
      <c r="I6811" s="125">
        <v>56.696247</v>
      </c>
      <c r="J6811" s="125">
        <v>52.309145999999998</v>
      </c>
    </row>
    <row r="6812" spans="1:10" hidden="1" x14ac:dyDescent="0.25">
      <c r="A6812" s="125">
        <v>938052</v>
      </c>
      <c r="B6812" s="125">
        <v>2006</v>
      </c>
      <c r="C6812" s="125">
        <v>27</v>
      </c>
      <c r="D6812" s="125">
        <v>3</v>
      </c>
      <c r="E6812" s="125">
        <v>4</v>
      </c>
      <c r="F6812" s="125">
        <v>59.643635000000003</v>
      </c>
      <c r="G6812" s="125">
        <v>0</v>
      </c>
      <c r="H6812" s="125">
        <v>73.759846999999993</v>
      </c>
      <c r="I6812" s="125">
        <v>59.907747000000001</v>
      </c>
      <c r="J6812" s="125">
        <v>59.643635000000003</v>
      </c>
    </row>
    <row r="6813" spans="1:10" x14ac:dyDescent="0.25">
      <c r="A6813" s="125">
        <v>938053</v>
      </c>
      <c r="B6813" s="125">
        <v>2006</v>
      </c>
      <c r="C6813" s="125">
        <v>27</v>
      </c>
      <c r="D6813" s="125">
        <v>4</v>
      </c>
      <c r="E6813" s="125">
        <v>1</v>
      </c>
      <c r="F6813" s="129">
        <v>8.7391830000000006</v>
      </c>
      <c r="G6813" s="129">
        <v>0</v>
      </c>
      <c r="H6813" s="129">
        <v>10.128</v>
      </c>
      <c r="I6813" s="129">
        <v>8.8913709999999995</v>
      </c>
      <c r="J6813" s="129">
        <v>8.7391830000000006</v>
      </c>
    </row>
    <row r="6814" spans="1:10" hidden="1" x14ac:dyDescent="0.25">
      <c r="A6814" s="125">
        <v>938054</v>
      </c>
      <c r="B6814" s="125">
        <v>2006</v>
      </c>
      <c r="C6814" s="125">
        <v>27</v>
      </c>
      <c r="D6814" s="125">
        <v>4</v>
      </c>
      <c r="E6814" s="125">
        <v>2</v>
      </c>
      <c r="F6814" s="125">
        <v>8.138935</v>
      </c>
      <c r="G6814" s="125">
        <v>0</v>
      </c>
      <c r="H6814" s="125">
        <v>8.7391830000000006</v>
      </c>
      <c r="I6814" s="125">
        <v>8.4202030000000008</v>
      </c>
      <c r="J6814" s="125">
        <v>8.138935</v>
      </c>
    </row>
    <row r="6815" spans="1:10" hidden="1" x14ac:dyDescent="0.25">
      <c r="A6815" s="125">
        <v>938055</v>
      </c>
      <c r="B6815" s="125">
        <v>2006</v>
      </c>
      <c r="C6815" s="125">
        <v>27</v>
      </c>
      <c r="D6815" s="125">
        <v>4</v>
      </c>
      <c r="E6815" s="125">
        <v>3</v>
      </c>
      <c r="F6815" s="125">
        <v>3.1587589999999999</v>
      </c>
      <c r="G6815" s="125">
        <v>3.037703</v>
      </c>
      <c r="H6815" s="125">
        <v>8.138935</v>
      </c>
      <c r="I6815" s="125">
        <v>7.6969909999999997</v>
      </c>
      <c r="J6815" s="125">
        <v>6.1964620000000004</v>
      </c>
    </row>
    <row r="6816" spans="1:10" hidden="1" x14ac:dyDescent="0.25">
      <c r="A6816" s="125">
        <v>938056</v>
      </c>
      <c r="B6816" s="125">
        <v>2006</v>
      </c>
      <c r="C6816" s="125">
        <v>27</v>
      </c>
      <c r="D6816" s="125">
        <v>4</v>
      </c>
      <c r="E6816" s="125">
        <v>4</v>
      </c>
      <c r="F6816" s="125">
        <v>40.591346000000001</v>
      </c>
      <c r="G6816" s="125">
        <v>0</v>
      </c>
      <c r="H6816" s="125">
        <v>47.155847000000001</v>
      </c>
      <c r="I6816" s="125">
        <v>41.398117999999997</v>
      </c>
      <c r="J6816" s="125">
        <v>40.591346000000001</v>
      </c>
    </row>
    <row r="6817" spans="1:10" x14ac:dyDescent="0.25">
      <c r="A6817" s="125">
        <v>938057</v>
      </c>
      <c r="B6817" s="125">
        <v>2006</v>
      </c>
      <c r="C6817" s="125">
        <v>27</v>
      </c>
      <c r="D6817" s="125">
        <v>5</v>
      </c>
      <c r="E6817" s="125">
        <v>1</v>
      </c>
      <c r="F6817" s="129">
        <v>1.1218969999999999</v>
      </c>
      <c r="G6817" s="129">
        <v>0</v>
      </c>
      <c r="H6817" s="129">
        <v>1.2896000000000001</v>
      </c>
      <c r="I6817" s="129">
        <v>1.2127399999999999</v>
      </c>
      <c r="J6817" s="129">
        <v>1.1218969999999999</v>
      </c>
    </row>
    <row r="6818" spans="1:10" hidden="1" x14ac:dyDescent="0.25">
      <c r="A6818" s="125">
        <v>938058</v>
      </c>
      <c r="B6818" s="125">
        <v>2006</v>
      </c>
      <c r="C6818" s="125">
        <v>27</v>
      </c>
      <c r="D6818" s="125">
        <v>5</v>
      </c>
      <c r="E6818" s="125">
        <v>2</v>
      </c>
      <c r="F6818" s="125">
        <v>1.0301670000000001</v>
      </c>
      <c r="G6818" s="125">
        <v>0</v>
      </c>
      <c r="H6818" s="125">
        <v>1.1218969999999999</v>
      </c>
      <c r="I6818" s="125">
        <v>1.102376</v>
      </c>
      <c r="J6818" s="125">
        <v>1.0301670000000001</v>
      </c>
    </row>
    <row r="6819" spans="1:10" hidden="1" x14ac:dyDescent="0.25">
      <c r="A6819" s="125">
        <v>938059</v>
      </c>
      <c r="B6819" s="125">
        <v>2006</v>
      </c>
      <c r="C6819" s="125">
        <v>27</v>
      </c>
      <c r="D6819" s="125">
        <v>5</v>
      </c>
      <c r="E6819" s="125">
        <v>3</v>
      </c>
      <c r="F6819" s="125">
        <v>0</v>
      </c>
      <c r="G6819" s="125">
        <v>0.99113899999999999</v>
      </c>
      <c r="H6819" s="125">
        <v>1.0301670000000001</v>
      </c>
      <c r="I6819" s="125">
        <v>1.0033829999999999</v>
      </c>
      <c r="J6819" s="125">
        <v>0.99113899999999999</v>
      </c>
    </row>
    <row r="6820" spans="1:10" hidden="1" x14ac:dyDescent="0.25">
      <c r="A6820" s="125">
        <v>938060</v>
      </c>
      <c r="B6820" s="125">
        <v>2006</v>
      </c>
      <c r="C6820" s="125">
        <v>27</v>
      </c>
      <c r="D6820" s="125">
        <v>5</v>
      </c>
      <c r="E6820" s="125">
        <v>4</v>
      </c>
      <c r="F6820" s="125">
        <v>2.6337350000000002</v>
      </c>
      <c r="G6820" s="125">
        <v>0</v>
      </c>
      <c r="H6820" s="125">
        <v>3.1587589999999999</v>
      </c>
      <c r="I6820" s="125">
        <v>2.9704969999999999</v>
      </c>
      <c r="J6820" s="125">
        <v>2.6337350000000002</v>
      </c>
    </row>
    <row r="6821" spans="1:10" x14ac:dyDescent="0.25">
      <c r="A6821" s="125">
        <v>938061</v>
      </c>
      <c r="B6821" s="125">
        <v>2006</v>
      </c>
      <c r="C6821" s="125">
        <v>28</v>
      </c>
      <c r="D6821" s="125">
        <v>2</v>
      </c>
      <c r="E6821" s="125">
        <v>1</v>
      </c>
      <c r="F6821" s="129">
        <v>4565.226208</v>
      </c>
      <c r="G6821" s="129">
        <v>0</v>
      </c>
      <c r="H6821" s="129">
        <v>6150.1094000000003</v>
      </c>
      <c r="I6821" s="129">
        <v>4565.226208</v>
      </c>
      <c r="J6821" s="129">
        <v>4565.226208</v>
      </c>
    </row>
    <row r="6822" spans="1:10" hidden="1" x14ac:dyDescent="0.25">
      <c r="A6822" s="125">
        <v>938062</v>
      </c>
      <c r="B6822" s="125">
        <v>2006</v>
      </c>
      <c r="C6822" s="125">
        <v>28</v>
      </c>
      <c r="D6822" s="125">
        <v>2</v>
      </c>
      <c r="E6822" s="125">
        <v>2</v>
      </c>
      <c r="F6822" s="125">
        <v>4189.9589969999997</v>
      </c>
      <c r="G6822" s="125">
        <v>0</v>
      </c>
      <c r="H6822" s="125">
        <v>4565.226208</v>
      </c>
      <c r="I6822" s="125">
        <v>4192.7037490000002</v>
      </c>
      <c r="J6822" s="125">
        <v>4189.9589969999997</v>
      </c>
    </row>
    <row r="6823" spans="1:10" hidden="1" x14ac:dyDescent="0.25">
      <c r="A6823" s="125">
        <v>938063</v>
      </c>
      <c r="B6823" s="125">
        <v>2006</v>
      </c>
      <c r="C6823" s="125">
        <v>28</v>
      </c>
      <c r="D6823" s="125">
        <v>2</v>
      </c>
      <c r="E6823" s="125">
        <v>3</v>
      </c>
      <c r="F6823" s="125">
        <v>3627.522543</v>
      </c>
      <c r="G6823" s="125">
        <v>23.331586999999999</v>
      </c>
      <c r="H6823" s="125">
        <v>4189.9589969999997</v>
      </c>
      <c r="I6823" s="125">
        <v>3687.5829130000002</v>
      </c>
      <c r="J6823" s="125">
        <v>3650.8541289999998</v>
      </c>
    </row>
    <row r="6824" spans="1:10" hidden="1" x14ac:dyDescent="0.25">
      <c r="A6824" s="125">
        <v>938064</v>
      </c>
      <c r="B6824" s="125">
        <v>2006</v>
      </c>
      <c r="C6824" s="125">
        <v>28</v>
      </c>
      <c r="D6824" s="125">
        <v>2</v>
      </c>
      <c r="E6824" s="125">
        <v>4</v>
      </c>
      <c r="F6824" s="125">
        <v>4565.226208</v>
      </c>
      <c r="G6824" s="125">
        <v>0</v>
      </c>
      <c r="H6824" s="125">
        <v>6150.1094000000003</v>
      </c>
      <c r="I6824" s="125">
        <v>4565.226208</v>
      </c>
      <c r="J6824" s="125">
        <v>4565.226208</v>
      </c>
    </row>
    <row r="6825" spans="1:10" x14ac:dyDescent="0.25">
      <c r="A6825" s="125">
        <v>938065</v>
      </c>
      <c r="B6825" s="125">
        <v>2006</v>
      </c>
      <c r="C6825" s="125">
        <v>28</v>
      </c>
      <c r="D6825" s="125">
        <v>3</v>
      </c>
      <c r="E6825" s="125">
        <v>1</v>
      </c>
      <c r="F6825" s="129">
        <v>3414.6543360000001</v>
      </c>
      <c r="G6825" s="129">
        <v>0</v>
      </c>
      <c r="H6825" s="129">
        <v>4219.8569500000003</v>
      </c>
      <c r="I6825" s="129">
        <v>3427.3678150000001</v>
      </c>
      <c r="J6825" s="129">
        <v>3414.6543360000001</v>
      </c>
    </row>
    <row r="6826" spans="1:10" hidden="1" x14ac:dyDescent="0.25">
      <c r="A6826" s="125">
        <v>938066</v>
      </c>
      <c r="B6826" s="125">
        <v>2006</v>
      </c>
      <c r="C6826" s="125">
        <v>28</v>
      </c>
      <c r="D6826" s="125">
        <v>3</v>
      </c>
      <c r="E6826" s="125">
        <v>2</v>
      </c>
      <c r="F6826" s="125">
        <v>3186.5960660000001</v>
      </c>
      <c r="G6826" s="125">
        <v>0</v>
      </c>
      <c r="H6826" s="125">
        <v>3414.6543360000001</v>
      </c>
      <c r="I6826" s="125">
        <v>3217.6287809999999</v>
      </c>
      <c r="J6826" s="125">
        <v>3186.5960660000001</v>
      </c>
    </row>
    <row r="6827" spans="1:10" hidden="1" x14ac:dyDescent="0.25">
      <c r="A6827" s="125">
        <v>938067</v>
      </c>
      <c r="B6827" s="125">
        <v>2006</v>
      </c>
      <c r="C6827" s="125">
        <v>28</v>
      </c>
      <c r="D6827" s="125">
        <v>3</v>
      </c>
      <c r="E6827" s="125">
        <v>3</v>
      </c>
      <c r="F6827" s="125">
        <v>2422.9206039999999</v>
      </c>
      <c r="G6827" s="125">
        <v>264.78227399999997</v>
      </c>
      <c r="H6827" s="125">
        <v>3186.5960660000001</v>
      </c>
      <c r="I6827" s="125">
        <v>2914.7794210000002</v>
      </c>
      <c r="J6827" s="125">
        <v>2687.7028780000001</v>
      </c>
    </row>
    <row r="6828" spans="1:10" hidden="1" x14ac:dyDescent="0.25">
      <c r="A6828" s="125">
        <v>938068</v>
      </c>
      <c r="B6828" s="125">
        <v>2006</v>
      </c>
      <c r="C6828" s="125">
        <v>28</v>
      </c>
      <c r="D6828" s="125">
        <v>3</v>
      </c>
      <c r="E6828" s="125">
        <v>4</v>
      </c>
      <c r="F6828" s="125">
        <v>2933.2847000000002</v>
      </c>
      <c r="G6828" s="125">
        <v>0</v>
      </c>
      <c r="H6828" s="125">
        <v>3627.522543</v>
      </c>
      <c r="I6828" s="125">
        <v>2946.2738089999998</v>
      </c>
      <c r="J6828" s="125">
        <v>2933.2847000000002</v>
      </c>
    </row>
    <row r="6829" spans="1:10" x14ac:dyDescent="0.25">
      <c r="A6829" s="125">
        <v>938069</v>
      </c>
      <c r="B6829" s="125">
        <v>2006</v>
      </c>
      <c r="C6829" s="125">
        <v>28</v>
      </c>
      <c r="D6829" s="125">
        <v>4</v>
      </c>
      <c r="E6829" s="125">
        <v>1</v>
      </c>
      <c r="F6829" s="129">
        <v>41.875252000000003</v>
      </c>
      <c r="G6829" s="129">
        <v>0</v>
      </c>
      <c r="H6829" s="129">
        <v>48.53</v>
      </c>
      <c r="I6829" s="129">
        <v>42.604486999999999</v>
      </c>
      <c r="J6829" s="129">
        <v>41.875252000000003</v>
      </c>
    </row>
    <row r="6830" spans="1:10" hidden="1" x14ac:dyDescent="0.25">
      <c r="A6830" s="125">
        <v>938070</v>
      </c>
      <c r="B6830" s="125">
        <v>2006</v>
      </c>
      <c r="C6830" s="125">
        <v>28</v>
      </c>
      <c r="D6830" s="125">
        <v>4</v>
      </c>
      <c r="E6830" s="125">
        <v>2</v>
      </c>
      <c r="F6830" s="125">
        <v>38.999063999999997</v>
      </c>
      <c r="G6830" s="125">
        <v>0</v>
      </c>
      <c r="H6830" s="125">
        <v>41.875252000000003</v>
      </c>
      <c r="I6830" s="125">
        <v>40.346805000000003</v>
      </c>
      <c r="J6830" s="125">
        <v>38.999063999999997</v>
      </c>
    </row>
    <row r="6831" spans="1:10" hidden="1" x14ac:dyDescent="0.25">
      <c r="A6831" s="125">
        <v>938071</v>
      </c>
      <c r="B6831" s="125">
        <v>2006</v>
      </c>
      <c r="C6831" s="125">
        <v>28</v>
      </c>
      <c r="D6831" s="125">
        <v>4</v>
      </c>
      <c r="E6831" s="125">
        <v>3</v>
      </c>
      <c r="F6831" s="125">
        <v>14.686838</v>
      </c>
      <c r="G6831" s="125">
        <v>14.123981000000001</v>
      </c>
      <c r="H6831" s="125">
        <v>38.999063999999997</v>
      </c>
      <c r="I6831" s="125">
        <v>36.881414999999997</v>
      </c>
      <c r="J6831" s="125">
        <v>28.810818000000001</v>
      </c>
    </row>
    <row r="6832" spans="1:10" hidden="1" x14ac:dyDescent="0.25">
      <c r="A6832" s="125">
        <v>938072</v>
      </c>
      <c r="B6832" s="125">
        <v>2006</v>
      </c>
      <c r="C6832" s="125">
        <v>28</v>
      </c>
      <c r="D6832" s="125">
        <v>4</v>
      </c>
      <c r="E6832" s="125">
        <v>4</v>
      </c>
      <c r="F6832" s="125">
        <v>2085.6291489999999</v>
      </c>
      <c r="G6832" s="125">
        <v>0</v>
      </c>
      <c r="H6832" s="125">
        <v>2422.9206039999999</v>
      </c>
      <c r="I6832" s="125">
        <v>2127.0819980000001</v>
      </c>
      <c r="J6832" s="125">
        <v>2085.6291489999999</v>
      </c>
    </row>
    <row r="6833" spans="1:10" x14ac:dyDescent="0.25">
      <c r="A6833" s="125">
        <v>938073</v>
      </c>
      <c r="B6833" s="125">
        <v>2006</v>
      </c>
      <c r="C6833" s="125">
        <v>28</v>
      </c>
      <c r="D6833" s="125">
        <v>5</v>
      </c>
      <c r="E6833" s="125">
        <v>1</v>
      </c>
      <c r="F6833" s="129">
        <v>268.32751000000002</v>
      </c>
      <c r="G6833" s="129">
        <v>0</v>
      </c>
      <c r="H6833" s="129">
        <v>308.43759999999997</v>
      </c>
      <c r="I6833" s="129">
        <v>290.05471899999998</v>
      </c>
      <c r="J6833" s="129">
        <v>268.32751000000002</v>
      </c>
    </row>
    <row r="6834" spans="1:10" hidden="1" x14ac:dyDescent="0.25">
      <c r="A6834" s="125">
        <v>938074</v>
      </c>
      <c r="B6834" s="125">
        <v>2006</v>
      </c>
      <c r="C6834" s="125">
        <v>28</v>
      </c>
      <c r="D6834" s="125">
        <v>5</v>
      </c>
      <c r="E6834" s="125">
        <v>2</v>
      </c>
      <c r="F6834" s="125">
        <v>246.388285</v>
      </c>
      <c r="G6834" s="125">
        <v>0</v>
      </c>
      <c r="H6834" s="125">
        <v>268.32751000000002</v>
      </c>
      <c r="I6834" s="125">
        <v>263.65861200000001</v>
      </c>
      <c r="J6834" s="125">
        <v>246.388285</v>
      </c>
    </row>
    <row r="6835" spans="1:10" hidden="1" x14ac:dyDescent="0.25">
      <c r="A6835" s="125">
        <v>938075</v>
      </c>
      <c r="B6835" s="125">
        <v>2006</v>
      </c>
      <c r="C6835" s="125">
        <v>28</v>
      </c>
      <c r="D6835" s="125">
        <v>5</v>
      </c>
      <c r="E6835" s="125">
        <v>3</v>
      </c>
      <c r="F6835" s="125">
        <v>0</v>
      </c>
      <c r="G6835" s="125">
        <v>237.053853</v>
      </c>
      <c r="H6835" s="125">
        <v>246.388285</v>
      </c>
      <c r="I6835" s="125">
        <v>239.98218900000001</v>
      </c>
      <c r="J6835" s="125">
        <v>237.053853</v>
      </c>
    </row>
    <row r="6836" spans="1:10" hidden="1" x14ac:dyDescent="0.25">
      <c r="A6836" s="125">
        <v>938076</v>
      </c>
      <c r="B6836" s="125">
        <v>2006</v>
      </c>
      <c r="C6836" s="125">
        <v>28</v>
      </c>
      <c r="D6836" s="125">
        <v>5</v>
      </c>
      <c r="E6836" s="125">
        <v>4</v>
      </c>
      <c r="F6836" s="125">
        <v>12.245709</v>
      </c>
      <c r="G6836" s="125">
        <v>0</v>
      </c>
      <c r="H6836" s="125">
        <v>14.686838</v>
      </c>
      <c r="I6836" s="125">
        <v>13.811502000000001</v>
      </c>
      <c r="J6836" s="125">
        <v>12.245709</v>
      </c>
    </row>
    <row r="6837" spans="1:10" x14ac:dyDescent="0.25">
      <c r="A6837" s="125">
        <v>938077</v>
      </c>
      <c r="B6837" s="125">
        <v>2006</v>
      </c>
      <c r="C6837" s="125">
        <v>29</v>
      </c>
      <c r="D6837" s="125">
        <v>2</v>
      </c>
      <c r="E6837" s="125">
        <v>1</v>
      </c>
      <c r="F6837" s="129">
        <v>73495.413824999996</v>
      </c>
      <c r="G6837" s="129">
        <v>0</v>
      </c>
      <c r="H6837" s="129">
        <v>99308.61825</v>
      </c>
      <c r="I6837" s="129">
        <v>73716.787326999998</v>
      </c>
      <c r="J6837" s="129">
        <v>73495.413824999996</v>
      </c>
    </row>
    <row r="6838" spans="1:10" hidden="1" x14ac:dyDescent="0.25">
      <c r="A6838" s="125">
        <v>938078</v>
      </c>
      <c r="B6838" s="125">
        <v>2006</v>
      </c>
      <c r="C6838" s="125">
        <v>29</v>
      </c>
      <c r="D6838" s="125">
        <v>2</v>
      </c>
      <c r="E6838" s="125">
        <v>2</v>
      </c>
      <c r="F6838" s="125">
        <v>67475.117647000006</v>
      </c>
      <c r="G6838" s="125">
        <v>0</v>
      </c>
      <c r="H6838" s="125">
        <v>73495.413824999996</v>
      </c>
      <c r="I6838" s="125">
        <v>67498.188057000007</v>
      </c>
      <c r="J6838" s="125">
        <v>67475.117647000006</v>
      </c>
    </row>
    <row r="6839" spans="1:10" hidden="1" x14ac:dyDescent="0.25">
      <c r="A6839" s="125">
        <v>938079</v>
      </c>
      <c r="B6839" s="125">
        <v>2006</v>
      </c>
      <c r="C6839" s="125">
        <v>29</v>
      </c>
      <c r="D6839" s="125">
        <v>2</v>
      </c>
      <c r="E6839" s="125">
        <v>3</v>
      </c>
      <c r="F6839" s="125">
        <v>55772.206684999997</v>
      </c>
      <c r="G6839" s="125">
        <v>3182.4882130000001</v>
      </c>
      <c r="H6839" s="125">
        <v>67475.117647000006</v>
      </c>
      <c r="I6839" s="125">
        <v>59384.851041000002</v>
      </c>
      <c r="J6839" s="125">
        <v>58954.694898000002</v>
      </c>
    </row>
    <row r="6840" spans="1:10" hidden="1" x14ac:dyDescent="0.25">
      <c r="A6840" s="125">
        <v>938080</v>
      </c>
      <c r="B6840" s="125">
        <v>2006</v>
      </c>
      <c r="C6840" s="125">
        <v>29</v>
      </c>
      <c r="D6840" s="125">
        <v>2</v>
      </c>
      <c r="E6840" s="125">
        <v>4</v>
      </c>
      <c r="F6840" s="125">
        <v>73490.017552000005</v>
      </c>
      <c r="G6840" s="125">
        <v>0</v>
      </c>
      <c r="H6840" s="125">
        <v>99308.61825</v>
      </c>
      <c r="I6840" s="125">
        <v>73716.787326999998</v>
      </c>
      <c r="J6840" s="125">
        <v>73490.017552000005</v>
      </c>
    </row>
    <row r="6841" spans="1:10" x14ac:dyDescent="0.25">
      <c r="A6841" s="125">
        <v>938081</v>
      </c>
      <c r="B6841" s="125">
        <v>2006</v>
      </c>
      <c r="C6841" s="125">
        <v>29</v>
      </c>
      <c r="D6841" s="125">
        <v>3</v>
      </c>
      <c r="E6841" s="125">
        <v>1</v>
      </c>
      <c r="F6841" s="129">
        <v>3073.5224370000001</v>
      </c>
      <c r="G6841" s="129">
        <v>0</v>
      </c>
      <c r="H6841" s="129">
        <v>3804.6945000000001</v>
      </c>
      <c r="I6841" s="129">
        <v>3090.172873</v>
      </c>
      <c r="J6841" s="129">
        <v>3073.5224370000001</v>
      </c>
    </row>
    <row r="6842" spans="1:10" hidden="1" x14ac:dyDescent="0.25">
      <c r="A6842" s="125">
        <v>938082</v>
      </c>
      <c r="B6842" s="125">
        <v>2006</v>
      </c>
      <c r="C6842" s="125">
        <v>29</v>
      </c>
      <c r="D6842" s="125">
        <v>3</v>
      </c>
      <c r="E6842" s="125">
        <v>2</v>
      </c>
      <c r="F6842" s="125">
        <v>2891.5517890000001</v>
      </c>
      <c r="G6842" s="125">
        <v>0</v>
      </c>
      <c r="H6842" s="125">
        <v>3073.5224370000001</v>
      </c>
      <c r="I6842" s="125">
        <v>2896.1801930000001</v>
      </c>
      <c r="J6842" s="125">
        <v>2891.5517890000001</v>
      </c>
    </row>
    <row r="6843" spans="1:10" hidden="1" x14ac:dyDescent="0.25">
      <c r="A6843" s="125">
        <v>938083</v>
      </c>
      <c r="B6843" s="125">
        <v>2006</v>
      </c>
      <c r="C6843" s="125">
        <v>29</v>
      </c>
      <c r="D6843" s="125">
        <v>3</v>
      </c>
      <c r="E6843" s="125">
        <v>3</v>
      </c>
      <c r="F6843" s="125">
        <v>1894.38608</v>
      </c>
      <c r="G6843" s="125">
        <v>729.99871800000005</v>
      </c>
      <c r="H6843" s="125">
        <v>2891.5517890000001</v>
      </c>
      <c r="I6843" s="125">
        <v>2644.9024220000001</v>
      </c>
      <c r="J6843" s="125">
        <v>2624.3847989999999</v>
      </c>
    </row>
    <row r="6844" spans="1:10" hidden="1" x14ac:dyDescent="0.25">
      <c r="A6844" s="125">
        <v>938084</v>
      </c>
      <c r="B6844" s="125">
        <v>2006</v>
      </c>
      <c r="C6844" s="125">
        <v>29</v>
      </c>
      <c r="D6844" s="125">
        <v>3</v>
      </c>
      <c r="E6844" s="125">
        <v>4</v>
      </c>
      <c r="F6844" s="125">
        <v>45028.413509999998</v>
      </c>
      <c r="G6844" s="125">
        <v>0</v>
      </c>
      <c r="H6844" s="125">
        <v>55772.206684999997</v>
      </c>
      <c r="I6844" s="125">
        <v>45298.186268999998</v>
      </c>
      <c r="J6844" s="125">
        <v>45028.413509999998</v>
      </c>
    </row>
    <row r="6845" spans="1:10" x14ac:dyDescent="0.25">
      <c r="A6845" s="125">
        <v>938085</v>
      </c>
      <c r="B6845" s="125">
        <v>2006</v>
      </c>
      <c r="C6845" s="125">
        <v>29</v>
      </c>
      <c r="D6845" s="125">
        <v>4</v>
      </c>
      <c r="E6845" s="125">
        <v>1</v>
      </c>
      <c r="F6845" s="129">
        <v>1203.3952870000001</v>
      </c>
      <c r="G6845" s="129">
        <v>0</v>
      </c>
      <c r="H6845" s="129">
        <v>1415.1865</v>
      </c>
      <c r="I6845" s="129">
        <v>1242.3922279999999</v>
      </c>
      <c r="J6845" s="129">
        <v>1203.3952870000001</v>
      </c>
    </row>
    <row r="6846" spans="1:10" hidden="1" x14ac:dyDescent="0.25">
      <c r="A6846" s="125">
        <v>938086</v>
      </c>
      <c r="B6846" s="125">
        <v>2006</v>
      </c>
      <c r="C6846" s="125">
        <v>29</v>
      </c>
      <c r="D6846" s="125">
        <v>4</v>
      </c>
      <c r="E6846" s="125">
        <v>2</v>
      </c>
      <c r="F6846" s="125">
        <v>1148.529477</v>
      </c>
      <c r="G6846" s="125">
        <v>0</v>
      </c>
      <c r="H6846" s="125">
        <v>1203.3952870000001</v>
      </c>
      <c r="I6846" s="125">
        <v>1159.4713589999999</v>
      </c>
      <c r="J6846" s="125">
        <v>1148.529477</v>
      </c>
    </row>
    <row r="6847" spans="1:10" hidden="1" x14ac:dyDescent="0.25">
      <c r="A6847" s="125">
        <v>938087</v>
      </c>
      <c r="B6847" s="125">
        <v>2006</v>
      </c>
      <c r="C6847" s="125">
        <v>29</v>
      </c>
      <c r="D6847" s="125">
        <v>4</v>
      </c>
      <c r="E6847" s="125">
        <v>3</v>
      </c>
      <c r="F6847" s="125">
        <v>117.92976</v>
      </c>
      <c r="G6847" s="125">
        <v>959.133239</v>
      </c>
      <c r="H6847" s="125">
        <v>1148.529477</v>
      </c>
      <c r="I6847" s="125">
        <v>1086.164327</v>
      </c>
      <c r="J6847" s="125">
        <v>1077.0630000000001</v>
      </c>
    </row>
    <row r="6848" spans="1:10" hidden="1" x14ac:dyDescent="0.25">
      <c r="A6848" s="125">
        <v>938088</v>
      </c>
      <c r="B6848" s="125">
        <v>2006</v>
      </c>
      <c r="C6848" s="125">
        <v>29</v>
      </c>
      <c r="D6848" s="125">
        <v>4</v>
      </c>
      <c r="E6848" s="125">
        <v>4</v>
      </c>
      <c r="F6848" s="125">
        <v>1605.008151</v>
      </c>
      <c r="G6848" s="125">
        <v>0</v>
      </c>
      <c r="H6848" s="125">
        <v>1894.38608</v>
      </c>
      <c r="I6848" s="125">
        <v>1663.0815399999999</v>
      </c>
      <c r="J6848" s="125">
        <v>1605.008151</v>
      </c>
    </row>
    <row r="6849" spans="1:10" x14ac:dyDescent="0.25">
      <c r="A6849" s="125">
        <v>938089</v>
      </c>
      <c r="B6849" s="125">
        <v>2006</v>
      </c>
      <c r="C6849" s="125">
        <v>29</v>
      </c>
      <c r="D6849" s="125">
        <v>5</v>
      </c>
      <c r="E6849" s="125">
        <v>1</v>
      </c>
      <c r="F6849" s="129">
        <v>76.288409999999999</v>
      </c>
      <c r="G6849" s="129">
        <v>0</v>
      </c>
      <c r="H6849" s="129">
        <v>81.510099999999994</v>
      </c>
      <c r="I6849" s="129">
        <v>76.652097999999995</v>
      </c>
      <c r="J6849" s="129">
        <v>76.288409999999999</v>
      </c>
    </row>
    <row r="6850" spans="1:10" hidden="1" x14ac:dyDescent="0.25">
      <c r="A6850" s="125">
        <v>938090</v>
      </c>
      <c r="B6850" s="125">
        <v>2006</v>
      </c>
      <c r="C6850" s="125">
        <v>29</v>
      </c>
      <c r="D6850" s="125">
        <v>5</v>
      </c>
      <c r="E6850" s="125">
        <v>2</v>
      </c>
      <c r="F6850" s="125">
        <v>74.949130999999994</v>
      </c>
      <c r="G6850" s="125">
        <v>0</v>
      </c>
      <c r="H6850" s="125">
        <v>76.288409999999999</v>
      </c>
      <c r="I6850" s="125">
        <v>74.960992000000005</v>
      </c>
      <c r="J6850" s="125">
        <v>74.949130999999994</v>
      </c>
    </row>
    <row r="6851" spans="1:10" hidden="1" x14ac:dyDescent="0.25">
      <c r="A6851" s="125">
        <v>938091</v>
      </c>
      <c r="B6851" s="125">
        <v>2006</v>
      </c>
      <c r="C6851" s="125">
        <v>29</v>
      </c>
      <c r="D6851" s="125">
        <v>5</v>
      </c>
      <c r="E6851" s="125">
        <v>3</v>
      </c>
      <c r="F6851" s="125">
        <v>0</v>
      </c>
      <c r="G6851" s="125">
        <v>72.999981000000005</v>
      </c>
      <c r="H6851" s="125">
        <v>74.949130999999994</v>
      </c>
      <c r="I6851" s="125">
        <v>73.000454000000005</v>
      </c>
      <c r="J6851" s="125">
        <v>72.999981000000005</v>
      </c>
    </row>
    <row r="6852" spans="1:10" hidden="1" x14ac:dyDescent="0.25">
      <c r="A6852" s="125">
        <v>938092</v>
      </c>
      <c r="B6852" s="125">
        <v>2006</v>
      </c>
      <c r="C6852" s="125">
        <v>29</v>
      </c>
      <c r="D6852" s="125">
        <v>5</v>
      </c>
      <c r="E6852" s="125">
        <v>4</v>
      </c>
      <c r="F6852" s="125">
        <v>101.832796</v>
      </c>
      <c r="G6852" s="125">
        <v>0</v>
      </c>
      <c r="H6852" s="125">
        <v>117.92976</v>
      </c>
      <c r="I6852" s="125">
        <v>110.90114699999999</v>
      </c>
      <c r="J6852" s="125">
        <v>101.832796</v>
      </c>
    </row>
    <row r="6853" spans="1:10" x14ac:dyDescent="0.25">
      <c r="A6853" s="125">
        <v>938093</v>
      </c>
      <c r="B6853" s="125">
        <v>2006</v>
      </c>
      <c r="C6853" s="125">
        <v>31</v>
      </c>
      <c r="D6853" s="125">
        <v>2</v>
      </c>
      <c r="E6853" s="125">
        <v>1</v>
      </c>
      <c r="F6853" s="129">
        <v>10537.418549</v>
      </c>
      <c r="G6853" s="129">
        <v>0</v>
      </c>
      <c r="H6853" s="129">
        <v>14248.315199999999</v>
      </c>
      <c r="I6853" s="129">
        <v>10576.524373</v>
      </c>
      <c r="J6853" s="129">
        <v>10537.418549</v>
      </c>
    </row>
    <row r="6854" spans="1:10" hidden="1" x14ac:dyDescent="0.25">
      <c r="A6854" s="125">
        <v>938094</v>
      </c>
      <c r="B6854" s="125">
        <v>2006</v>
      </c>
      <c r="C6854" s="125">
        <v>31</v>
      </c>
      <c r="D6854" s="125">
        <v>2</v>
      </c>
      <c r="E6854" s="125">
        <v>2</v>
      </c>
      <c r="F6854" s="125">
        <v>9668.5423680000004</v>
      </c>
      <c r="G6854" s="125">
        <v>0</v>
      </c>
      <c r="H6854" s="125">
        <v>10537.418549</v>
      </c>
      <c r="I6854" s="125">
        <v>9677.5651959999996</v>
      </c>
      <c r="J6854" s="125">
        <v>9668.5423680000004</v>
      </c>
    </row>
    <row r="6855" spans="1:10" hidden="1" x14ac:dyDescent="0.25">
      <c r="A6855" s="125">
        <v>938095</v>
      </c>
      <c r="B6855" s="125">
        <v>2006</v>
      </c>
      <c r="C6855" s="125">
        <v>31</v>
      </c>
      <c r="D6855" s="125">
        <v>2</v>
      </c>
      <c r="E6855" s="125">
        <v>3</v>
      </c>
      <c r="F6855" s="125">
        <v>8234.8146969999998</v>
      </c>
      <c r="G6855" s="125">
        <v>206.53128899999999</v>
      </c>
      <c r="H6855" s="125">
        <v>9668.5423680000004</v>
      </c>
      <c r="I6855" s="125">
        <v>8509.2841380000009</v>
      </c>
      <c r="J6855" s="125">
        <v>8441.3459860000003</v>
      </c>
    </row>
    <row r="6856" spans="1:10" hidden="1" x14ac:dyDescent="0.25">
      <c r="A6856" s="125">
        <v>938096</v>
      </c>
      <c r="B6856" s="125">
        <v>2006</v>
      </c>
      <c r="C6856" s="125">
        <v>31</v>
      </c>
      <c r="D6856" s="125">
        <v>2</v>
      </c>
      <c r="E6856" s="125">
        <v>4</v>
      </c>
      <c r="F6856" s="125">
        <v>10526.120207</v>
      </c>
      <c r="G6856" s="125">
        <v>0</v>
      </c>
      <c r="H6856" s="125">
        <v>14248.315199999999</v>
      </c>
      <c r="I6856" s="125">
        <v>10576.524373</v>
      </c>
      <c r="J6856" s="125">
        <v>10526.120207</v>
      </c>
    </row>
    <row r="6857" spans="1:10" x14ac:dyDescent="0.25">
      <c r="A6857" s="125">
        <v>938097</v>
      </c>
      <c r="B6857" s="125">
        <v>2006</v>
      </c>
      <c r="C6857" s="125">
        <v>31</v>
      </c>
      <c r="D6857" s="125">
        <v>3</v>
      </c>
      <c r="E6857" s="125">
        <v>1</v>
      </c>
      <c r="F6857" s="129">
        <v>105329.60075500001</v>
      </c>
      <c r="G6857" s="129">
        <v>0</v>
      </c>
      <c r="H6857" s="129">
        <v>132922.44555</v>
      </c>
      <c r="I6857" s="129">
        <v>107959.61027600001</v>
      </c>
      <c r="J6857" s="129">
        <v>105329.60075500001</v>
      </c>
    </row>
    <row r="6858" spans="1:10" hidden="1" x14ac:dyDescent="0.25">
      <c r="A6858" s="125">
        <v>938098</v>
      </c>
      <c r="B6858" s="125">
        <v>2006</v>
      </c>
      <c r="C6858" s="125">
        <v>31</v>
      </c>
      <c r="D6858" s="125">
        <v>3</v>
      </c>
      <c r="E6858" s="125">
        <v>2</v>
      </c>
      <c r="F6858" s="125">
        <v>98145.147352</v>
      </c>
      <c r="G6858" s="125">
        <v>0</v>
      </c>
      <c r="H6858" s="125">
        <v>105329.60075500001</v>
      </c>
      <c r="I6858" s="125">
        <v>99252.082792000001</v>
      </c>
      <c r="J6858" s="125">
        <v>98145.147352</v>
      </c>
    </row>
    <row r="6859" spans="1:10" hidden="1" x14ac:dyDescent="0.25">
      <c r="A6859" s="125">
        <v>938099</v>
      </c>
      <c r="B6859" s="125">
        <v>2006</v>
      </c>
      <c r="C6859" s="125">
        <v>31</v>
      </c>
      <c r="D6859" s="125">
        <v>3</v>
      </c>
      <c r="E6859" s="125">
        <v>3</v>
      </c>
      <c r="F6859" s="125">
        <v>69910.631964</v>
      </c>
      <c r="G6859" s="125">
        <v>15120.854109</v>
      </c>
      <c r="H6859" s="125">
        <v>98145.147352</v>
      </c>
      <c r="I6859" s="125">
        <v>89773.366282000003</v>
      </c>
      <c r="J6859" s="125">
        <v>85031.486072999993</v>
      </c>
    </row>
    <row r="6860" spans="1:10" hidden="1" x14ac:dyDescent="0.25">
      <c r="A6860" s="125">
        <v>938100</v>
      </c>
      <c r="B6860" s="125">
        <v>2006</v>
      </c>
      <c r="C6860" s="125">
        <v>31</v>
      </c>
      <c r="D6860" s="125">
        <v>3</v>
      </c>
      <c r="E6860" s="125">
        <v>4</v>
      </c>
      <c r="F6860" s="125">
        <v>6455.2269459999998</v>
      </c>
      <c r="G6860" s="125">
        <v>0</v>
      </c>
      <c r="H6860" s="125">
        <v>8234.8146969999998</v>
      </c>
      <c r="I6860" s="125">
        <v>6688.3164969999998</v>
      </c>
      <c r="J6860" s="125">
        <v>6455.2269459999998</v>
      </c>
    </row>
    <row r="6861" spans="1:10" x14ac:dyDescent="0.25">
      <c r="A6861" s="125">
        <v>938101</v>
      </c>
      <c r="B6861" s="125">
        <v>2006</v>
      </c>
      <c r="C6861" s="125">
        <v>31</v>
      </c>
      <c r="D6861" s="125">
        <v>4</v>
      </c>
      <c r="E6861" s="125">
        <v>1</v>
      </c>
      <c r="F6861" s="129">
        <v>30253.743190000001</v>
      </c>
      <c r="G6861" s="129">
        <v>0</v>
      </c>
      <c r="H6861" s="129">
        <v>35371.624000000003</v>
      </c>
      <c r="I6861" s="129">
        <v>31052.74871</v>
      </c>
      <c r="J6861" s="129">
        <v>30253.743190000001</v>
      </c>
    </row>
    <row r="6862" spans="1:10" hidden="1" x14ac:dyDescent="0.25">
      <c r="A6862" s="125">
        <v>938102</v>
      </c>
      <c r="B6862" s="125">
        <v>2006</v>
      </c>
      <c r="C6862" s="125">
        <v>31</v>
      </c>
      <c r="D6862" s="125">
        <v>4</v>
      </c>
      <c r="E6862" s="125">
        <v>2</v>
      </c>
      <c r="F6862" s="125">
        <v>27626.150614999999</v>
      </c>
      <c r="G6862" s="125">
        <v>0</v>
      </c>
      <c r="H6862" s="125">
        <v>30253.743190000001</v>
      </c>
      <c r="I6862" s="125">
        <v>29149.481564000002</v>
      </c>
      <c r="J6862" s="125">
        <v>27626.150614999999</v>
      </c>
    </row>
    <row r="6863" spans="1:10" hidden="1" x14ac:dyDescent="0.25">
      <c r="A6863" s="125">
        <v>938103</v>
      </c>
      <c r="B6863" s="125">
        <v>2006</v>
      </c>
      <c r="C6863" s="125">
        <v>31</v>
      </c>
      <c r="D6863" s="125">
        <v>4</v>
      </c>
      <c r="E6863" s="125">
        <v>3</v>
      </c>
      <c r="F6863" s="125">
        <v>5901.8118420000001</v>
      </c>
      <c r="G6863" s="125">
        <v>17053.451861000001</v>
      </c>
      <c r="H6863" s="125">
        <v>27626.150614999999</v>
      </c>
      <c r="I6863" s="125">
        <v>26126.050636</v>
      </c>
      <c r="J6863" s="125">
        <v>22955.263703000001</v>
      </c>
    </row>
    <row r="6864" spans="1:10" hidden="1" x14ac:dyDescent="0.25">
      <c r="A6864" s="125">
        <v>938104</v>
      </c>
      <c r="B6864" s="125">
        <v>2006</v>
      </c>
      <c r="C6864" s="125">
        <v>31</v>
      </c>
      <c r="D6864" s="125">
        <v>4</v>
      </c>
      <c r="E6864" s="125">
        <v>4</v>
      </c>
      <c r="F6864" s="125">
        <v>59764.981458000002</v>
      </c>
      <c r="G6864" s="125">
        <v>0</v>
      </c>
      <c r="H6864" s="125">
        <v>69910.631964</v>
      </c>
      <c r="I6864" s="125">
        <v>61374.543801</v>
      </c>
      <c r="J6864" s="125">
        <v>59764.981458000002</v>
      </c>
    </row>
    <row r="6865" spans="1:10" x14ac:dyDescent="0.25">
      <c r="A6865" s="125">
        <v>938105</v>
      </c>
      <c r="B6865" s="125">
        <v>2006</v>
      </c>
      <c r="C6865" s="125">
        <v>31</v>
      </c>
      <c r="D6865" s="125">
        <v>5</v>
      </c>
      <c r="E6865" s="125">
        <v>1</v>
      </c>
      <c r="F6865" s="129">
        <v>191.68111400000001</v>
      </c>
      <c r="G6865" s="129">
        <v>0</v>
      </c>
      <c r="H6865" s="129">
        <v>203.83680000000001</v>
      </c>
      <c r="I6865" s="129">
        <v>191.68812700000001</v>
      </c>
      <c r="J6865" s="129">
        <v>191.68111400000001</v>
      </c>
    </row>
    <row r="6866" spans="1:10" hidden="1" x14ac:dyDescent="0.25">
      <c r="A6866" s="125">
        <v>938106</v>
      </c>
      <c r="B6866" s="125">
        <v>2006</v>
      </c>
      <c r="C6866" s="125">
        <v>31</v>
      </c>
      <c r="D6866" s="125">
        <v>5</v>
      </c>
      <c r="E6866" s="125">
        <v>2</v>
      </c>
      <c r="F6866" s="125">
        <v>185.655755</v>
      </c>
      <c r="G6866" s="125">
        <v>0</v>
      </c>
      <c r="H6866" s="125">
        <v>191.68111400000001</v>
      </c>
      <c r="I6866" s="125">
        <v>188.34586300000001</v>
      </c>
      <c r="J6866" s="125">
        <v>185.655755</v>
      </c>
    </row>
    <row r="6867" spans="1:10" hidden="1" x14ac:dyDescent="0.25">
      <c r="A6867" s="125">
        <v>938107</v>
      </c>
      <c r="B6867" s="125">
        <v>2006</v>
      </c>
      <c r="C6867" s="125">
        <v>31</v>
      </c>
      <c r="D6867" s="125">
        <v>5</v>
      </c>
      <c r="E6867" s="125">
        <v>3</v>
      </c>
      <c r="F6867" s="125">
        <v>0</v>
      </c>
      <c r="G6867" s="125">
        <v>172.05304799999999</v>
      </c>
      <c r="H6867" s="125">
        <v>185.655755</v>
      </c>
      <c r="I6867" s="125">
        <v>180.82870600000001</v>
      </c>
      <c r="J6867" s="125">
        <v>172.05304799999999</v>
      </c>
    </row>
    <row r="6868" spans="1:10" hidden="1" x14ac:dyDescent="0.25">
      <c r="A6868" s="125">
        <v>938108</v>
      </c>
      <c r="B6868" s="125">
        <v>2006</v>
      </c>
      <c r="C6868" s="125">
        <v>31</v>
      </c>
      <c r="D6868" s="125">
        <v>5</v>
      </c>
      <c r="E6868" s="125">
        <v>4</v>
      </c>
      <c r="F6868" s="125">
        <v>5549.9143770000001</v>
      </c>
      <c r="G6868" s="125">
        <v>0</v>
      </c>
      <c r="H6868" s="125">
        <v>5901.8118420000001</v>
      </c>
      <c r="I6868" s="125">
        <v>5550.0638559999998</v>
      </c>
      <c r="J6868" s="125">
        <v>5549.9143770000001</v>
      </c>
    </row>
    <row r="6869" spans="1:10" x14ac:dyDescent="0.25">
      <c r="A6869" s="125">
        <v>938109</v>
      </c>
      <c r="B6869" s="125">
        <v>2006</v>
      </c>
      <c r="C6869" s="125">
        <v>32</v>
      </c>
      <c r="D6869" s="125">
        <v>2</v>
      </c>
      <c r="E6869" s="125">
        <v>1</v>
      </c>
      <c r="F6869" s="129">
        <v>15072.631445999999</v>
      </c>
      <c r="G6869" s="129">
        <v>0</v>
      </c>
      <c r="H6869" s="129">
        <v>20380.6656</v>
      </c>
      <c r="I6869" s="129">
        <v>15128.568074999999</v>
      </c>
      <c r="J6869" s="129">
        <v>15072.631445999999</v>
      </c>
    </row>
    <row r="6870" spans="1:10" hidden="1" x14ac:dyDescent="0.25">
      <c r="A6870" s="125">
        <v>938110</v>
      </c>
      <c r="B6870" s="125">
        <v>2006</v>
      </c>
      <c r="C6870" s="125">
        <v>32</v>
      </c>
      <c r="D6870" s="125">
        <v>2</v>
      </c>
      <c r="E6870" s="125">
        <v>2</v>
      </c>
      <c r="F6870" s="125">
        <v>13829.798546</v>
      </c>
      <c r="G6870" s="125">
        <v>0</v>
      </c>
      <c r="H6870" s="125">
        <v>15072.631445999999</v>
      </c>
      <c r="I6870" s="125">
        <v>13842.70472</v>
      </c>
      <c r="J6870" s="125">
        <v>13829.798546</v>
      </c>
    </row>
    <row r="6871" spans="1:10" hidden="1" x14ac:dyDescent="0.25">
      <c r="A6871" s="125">
        <v>938111</v>
      </c>
      <c r="B6871" s="125">
        <v>2006</v>
      </c>
      <c r="C6871" s="125">
        <v>32</v>
      </c>
      <c r="D6871" s="125">
        <v>2</v>
      </c>
      <c r="E6871" s="125">
        <v>3</v>
      </c>
      <c r="F6871" s="125">
        <v>11779.007009999999</v>
      </c>
      <c r="G6871" s="125">
        <v>295.42055199999999</v>
      </c>
      <c r="H6871" s="125">
        <v>13829.798546</v>
      </c>
      <c r="I6871" s="125">
        <v>12171.6057</v>
      </c>
      <c r="J6871" s="125">
        <v>12074.427562000001</v>
      </c>
    </row>
    <row r="6872" spans="1:10" hidden="1" x14ac:dyDescent="0.25">
      <c r="A6872" s="125">
        <v>938112</v>
      </c>
      <c r="B6872" s="125">
        <v>2006</v>
      </c>
      <c r="C6872" s="125">
        <v>32</v>
      </c>
      <c r="D6872" s="125">
        <v>2</v>
      </c>
      <c r="E6872" s="125">
        <v>4</v>
      </c>
      <c r="F6872" s="125">
        <v>15056.470396000001</v>
      </c>
      <c r="G6872" s="125">
        <v>0</v>
      </c>
      <c r="H6872" s="125">
        <v>20380.6656</v>
      </c>
      <c r="I6872" s="125">
        <v>15128.568074999999</v>
      </c>
      <c r="J6872" s="125">
        <v>15056.470396000001</v>
      </c>
    </row>
    <row r="6873" spans="1:10" x14ac:dyDescent="0.25">
      <c r="A6873" s="125">
        <v>938113</v>
      </c>
      <c r="B6873" s="125">
        <v>2006</v>
      </c>
      <c r="C6873" s="125">
        <v>32</v>
      </c>
      <c r="D6873" s="125">
        <v>3</v>
      </c>
      <c r="E6873" s="125">
        <v>1</v>
      </c>
      <c r="F6873" s="129">
        <v>45782.318746999998</v>
      </c>
      <c r="G6873" s="129">
        <v>0</v>
      </c>
      <c r="H6873" s="129">
        <v>57925.485849999997</v>
      </c>
      <c r="I6873" s="129">
        <v>47047.079607</v>
      </c>
      <c r="J6873" s="129">
        <v>45782.318746999998</v>
      </c>
    </row>
    <row r="6874" spans="1:10" hidden="1" x14ac:dyDescent="0.25">
      <c r="A6874" s="125">
        <v>938114</v>
      </c>
      <c r="B6874" s="125">
        <v>2006</v>
      </c>
      <c r="C6874" s="125">
        <v>32</v>
      </c>
      <c r="D6874" s="125">
        <v>3</v>
      </c>
      <c r="E6874" s="125">
        <v>2</v>
      </c>
      <c r="F6874" s="125">
        <v>42659.540976999997</v>
      </c>
      <c r="G6874" s="125">
        <v>0</v>
      </c>
      <c r="H6874" s="125">
        <v>45782.318746999998</v>
      </c>
      <c r="I6874" s="125">
        <v>43140.678955000003</v>
      </c>
      <c r="J6874" s="125">
        <v>42659.540976999997</v>
      </c>
    </row>
    <row r="6875" spans="1:10" hidden="1" x14ac:dyDescent="0.25">
      <c r="A6875" s="125">
        <v>938115</v>
      </c>
      <c r="B6875" s="125">
        <v>2006</v>
      </c>
      <c r="C6875" s="125">
        <v>32</v>
      </c>
      <c r="D6875" s="125">
        <v>3</v>
      </c>
      <c r="E6875" s="125">
        <v>3</v>
      </c>
      <c r="F6875" s="125">
        <v>30308.899486999999</v>
      </c>
      <c r="G6875" s="125">
        <v>6555.4613719999998</v>
      </c>
      <c r="H6875" s="125">
        <v>42659.540976999997</v>
      </c>
      <c r="I6875" s="125">
        <v>39020.682132000002</v>
      </c>
      <c r="J6875" s="125">
        <v>36864.360860000001</v>
      </c>
    </row>
    <row r="6876" spans="1:10" hidden="1" x14ac:dyDescent="0.25">
      <c r="A6876" s="125">
        <v>938116</v>
      </c>
      <c r="B6876" s="125">
        <v>2006</v>
      </c>
      <c r="C6876" s="125">
        <v>32</v>
      </c>
      <c r="D6876" s="125">
        <v>3</v>
      </c>
      <c r="E6876" s="125">
        <v>4</v>
      </c>
      <c r="F6876" s="125">
        <v>9219.9031040000009</v>
      </c>
      <c r="G6876" s="125">
        <v>0</v>
      </c>
      <c r="H6876" s="125">
        <v>11779.007009999999</v>
      </c>
      <c r="I6876" s="125">
        <v>9566.9094939999995</v>
      </c>
      <c r="J6876" s="125">
        <v>9219.9031040000009</v>
      </c>
    </row>
    <row r="6877" spans="1:10" x14ac:dyDescent="0.25">
      <c r="A6877" s="125">
        <v>938117</v>
      </c>
      <c r="B6877" s="125">
        <v>2006</v>
      </c>
      <c r="C6877" s="125">
        <v>32</v>
      </c>
      <c r="D6877" s="125">
        <v>4</v>
      </c>
      <c r="E6877" s="125">
        <v>1</v>
      </c>
      <c r="F6877" s="129">
        <v>13132.376394000001</v>
      </c>
      <c r="G6877" s="129">
        <v>0</v>
      </c>
      <c r="H6877" s="129">
        <v>15353.917600000001</v>
      </c>
      <c r="I6877" s="129">
        <v>13479.204261000001</v>
      </c>
      <c r="J6877" s="129">
        <v>13132.376394000001</v>
      </c>
    </row>
    <row r="6878" spans="1:10" hidden="1" x14ac:dyDescent="0.25">
      <c r="A6878" s="125">
        <v>938118</v>
      </c>
      <c r="B6878" s="125">
        <v>2006</v>
      </c>
      <c r="C6878" s="125">
        <v>32</v>
      </c>
      <c r="D6878" s="125">
        <v>4</v>
      </c>
      <c r="E6878" s="125">
        <v>2</v>
      </c>
      <c r="F6878" s="125">
        <v>11991.805639</v>
      </c>
      <c r="G6878" s="125">
        <v>0</v>
      </c>
      <c r="H6878" s="125">
        <v>13132.376394000001</v>
      </c>
      <c r="I6878" s="125">
        <v>12653.044656</v>
      </c>
      <c r="J6878" s="125">
        <v>11991.805639</v>
      </c>
    </row>
    <row r="6879" spans="1:10" hidden="1" x14ac:dyDescent="0.25">
      <c r="A6879" s="125">
        <v>938119</v>
      </c>
      <c r="B6879" s="125">
        <v>2006</v>
      </c>
      <c r="C6879" s="125">
        <v>32</v>
      </c>
      <c r="D6879" s="125">
        <v>4</v>
      </c>
      <c r="E6879" s="125">
        <v>3</v>
      </c>
      <c r="F6879" s="125">
        <v>2558.4210130000001</v>
      </c>
      <c r="G6879" s="125">
        <v>7392.629715</v>
      </c>
      <c r="H6879" s="125">
        <v>11991.805639</v>
      </c>
      <c r="I6879" s="125">
        <v>11340.650593</v>
      </c>
      <c r="J6879" s="125">
        <v>9951.0507280000002</v>
      </c>
    </row>
    <row r="6880" spans="1:10" hidden="1" x14ac:dyDescent="0.25">
      <c r="A6880" s="125">
        <v>938120</v>
      </c>
      <c r="B6880" s="125">
        <v>2006</v>
      </c>
      <c r="C6880" s="125">
        <v>32</v>
      </c>
      <c r="D6880" s="125">
        <v>4</v>
      </c>
      <c r="E6880" s="125">
        <v>4</v>
      </c>
      <c r="F6880" s="125">
        <v>25910.376790999999</v>
      </c>
      <c r="G6880" s="125">
        <v>0</v>
      </c>
      <c r="H6880" s="125">
        <v>30308.899486999999</v>
      </c>
      <c r="I6880" s="125">
        <v>26608.182860000001</v>
      </c>
      <c r="J6880" s="125">
        <v>25910.376790999999</v>
      </c>
    </row>
    <row r="6881" spans="1:10" x14ac:dyDescent="0.25">
      <c r="A6881" s="125">
        <v>938121</v>
      </c>
      <c r="B6881" s="125">
        <v>2006</v>
      </c>
      <c r="C6881" s="125">
        <v>32</v>
      </c>
      <c r="D6881" s="125">
        <v>5</v>
      </c>
      <c r="E6881" s="125">
        <v>1</v>
      </c>
      <c r="F6881" s="129">
        <v>85.097820999999996</v>
      </c>
      <c r="G6881" s="129">
        <v>0</v>
      </c>
      <c r="H6881" s="129">
        <v>90.494399999999999</v>
      </c>
      <c r="I6881" s="129">
        <v>85.100933999999995</v>
      </c>
      <c r="J6881" s="129">
        <v>85.097820999999996</v>
      </c>
    </row>
    <row r="6882" spans="1:10" hidden="1" x14ac:dyDescent="0.25">
      <c r="A6882" s="125">
        <v>938122</v>
      </c>
      <c r="B6882" s="125">
        <v>2006</v>
      </c>
      <c r="C6882" s="125">
        <v>32</v>
      </c>
      <c r="D6882" s="125">
        <v>5</v>
      </c>
      <c r="E6882" s="125">
        <v>2</v>
      </c>
      <c r="F6882" s="125">
        <v>82.422831000000002</v>
      </c>
      <c r="G6882" s="125">
        <v>0</v>
      </c>
      <c r="H6882" s="125">
        <v>85.097820999999996</v>
      </c>
      <c r="I6882" s="125">
        <v>83.617118000000005</v>
      </c>
      <c r="J6882" s="125">
        <v>82.422831000000002</v>
      </c>
    </row>
    <row r="6883" spans="1:10" hidden="1" x14ac:dyDescent="0.25">
      <c r="A6883" s="125">
        <v>938123</v>
      </c>
      <c r="B6883" s="125">
        <v>2006</v>
      </c>
      <c r="C6883" s="125">
        <v>32</v>
      </c>
      <c r="D6883" s="125">
        <v>5</v>
      </c>
      <c r="E6883" s="125">
        <v>3</v>
      </c>
      <c r="F6883" s="125">
        <v>0</v>
      </c>
      <c r="G6883" s="125">
        <v>74.985805999999997</v>
      </c>
      <c r="H6883" s="125">
        <v>82.422831000000002</v>
      </c>
      <c r="I6883" s="125">
        <v>80.279837999999998</v>
      </c>
      <c r="J6883" s="125">
        <v>74.985805999999997</v>
      </c>
    </row>
    <row r="6884" spans="1:10" hidden="1" x14ac:dyDescent="0.25">
      <c r="A6884" s="125">
        <v>938124</v>
      </c>
      <c r="B6884" s="125">
        <v>2006</v>
      </c>
      <c r="C6884" s="125">
        <v>32</v>
      </c>
      <c r="D6884" s="125">
        <v>5</v>
      </c>
      <c r="E6884" s="125">
        <v>4</v>
      </c>
      <c r="F6884" s="125">
        <v>2405.8743220000001</v>
      </c>
      <c r="G6884" s="125">
        <v>0</v>
      </c>
      <c r="H6884" s="125">
        <v>2558.4210130000001</v>
      </c>
      <c r="I6884" s="125">
        <v>2405.9391209999999</v>
      </c>
      <c r="J6884" s="125">
        <v>2405.8743220000001</v>
      </c>
    </row>
    <row r="6885" spans="1:10" x14ac:dyDescent="0.25">
      <c r="A6885" s="125">
        <v>938125</v>
      </c>
      <c r="B6885" s="125">
        <v>2006</v>
      </c>
      <c r="C6885" s="125">
        <v>33</v>
      </c>
      <c r="D6885" s="125">
        <v>2</v>
      </c>
      <c r="E6885" s="125">
        <v>1</v>
      </c>
      <c r="F6885" s="129">
        <v>6362.4115579999998</v>
      </c>
      <c r="G6885" s="129">
        <v>0</v>
      </c>
      <c r="H6885" s="129">
        <v>8571.2132000000001</v>
      </c>
      <c r="I6885" s="129">
        <v>6362.4115579999998</v>
      </c>
      <c r="J6885" s="129">
        <v>6362.4115579999998</v>
      </c>
    </row>
    <row r="6886" spans="1:10" hidden="1" x14ac:dyDescent="0.25">
      <c r="A6886" s="125">
        <v>938126</v>
      </c>
      <c r="B6886" s="125">
        <v>2006</v>
      </c>
      <c r="C6886" s="125">
        <v>33</v>
      </c>
      <c r="D6886" s="125">
        <v>2</v>
      </c>
      <c r="E6886" s="125">
        <v>2</v>
      </c>
      <c r="F6886" s="125">
        <v>5840.1716329999999</v>
      </c>
      <c r="G6886" s="125">
        <v>0</v>
      </c>
      <c r="H6886" s="125">
        <v>6362.4115579999998</v>
      </c>
      <c r="I6886" s="125">
        <v>5843.2387749999998</v>
      </c>
      <c r="J6886" s="125">
        <v>5840.1716329999999</v>
      </c>
    </row>
    <row r="6887" spans="1:10" hidden="1" x14ac:dyDescent="0.25">
      <c r="A6887" s="125">
        <v>938127</v>
      </c>
      <c r="B6887" s="125">
        <v>2006</v>
      </c>
      <c r="C6887" s="125">
        <v>33</v>
      </c>
      <c r="D6887" s="125">
        <v>2</v>
      </c>
      <c r="E6887" s="125">
        <v>3</v>
      </c>
      <c r="F6887" s="125">
        <v>4962.1317529999997</v>
      </c>
      <c r="G6887" s="125">
        <v>124.160201</v>
      </c>
      <c r="H6887" s="125">
        <v>5840.1716329999999</v>
      </c>
      <c r="I6887" s="125">
        <v>5139.9350539999996</v>
      </c>
      <c r="J6887" s="125">
        <v>5086.2919540000003</v>
      </c>
    </row>
    <row r="6888" spans="1:10" hidden="1" x14ac:dyDescent="0.25">
      <c r="A6888" s="125">
        <v>938128</v>
      </c>
      <c r="B6888" s="125">
        <v>2006</v>
      </c>
      <c r="C6888" s="125">
        <v>33</v>
      </c>
      <c r="D6888" s="125">
        <v>2</v>
      </c>
      <c r="E6888" s="125">
        <v>4</v>
      </c>
      <c r="F6888" s="125">
        <v>6362.4115579999998</v>
      </c>
      <c r="G6888" s="125">
        <v>0</v>
      </c>
      <c r="H6888" s="125">
        <v>8571.2132000000001</v>
      </c>
      <c r="I6888" s="125">
        <v>6362.4115579999998</v>
      </c>
      <c r="J6888" s="125">
        <v>6362.4115579999998</v>
      </c>
    </row>
    <row r="6889" spans="1:10" x14ac:dyDescent="0.25">
      <c r="A6889" s="125">
        <v>938129</v>
      </c>
      <c r="B6889" s="125">
        <v>2006</v>
      </c>
      <c r="C6889" s="125">
        <v>33</v>
      </c>
      <c r="D6889" s="125">
        <v>3</v>
      </c>
      <c r="E6889" s="125">
        <v>1</v>
      </c>
      <c r="F6889" s="129">
        <v>1722.1319020000001</v>
      </c>
      <c r="G6889" s="129">
        <v>0</v>
      </c>
      <c r="H6889" s="129">
        <v>2134.8407999999999</v>
      </c>
      <c r="I6889" s="129">
        <v>1733.917698</v>
      </c>
      <c r="J6889" s="129">
        <v>1722.1319020000001</v>
      </c>
    </row>
    <row r="6890" spans="1:10" hidden="1" x14ac:dyDescent="0.25">
      <c r="A6890" s="125">
        <v>938130</v>
      </c>
      <c r="B6890" s="125">
        <v>2006</v>
      </c>
      <c r="C6890" s="125">
        <v>33</v>
      </c>
      <c r="D6890" s="125">
        <v>3</v>
      </c>
      <c r="E6890" s="125">
        <v>2</v>
      </c>
      <c r="F6890" s="125">
        <v>1622.102167</v>
      </c>
      <c r="G6890" s="125">
        <v>0</v>
      </c>
      <c r="H6890" s="125">
        <v>1722.1319020000001</v>
      </c>
      <c r="I6890" s="125">
        <v>1622.764891</v>
      </c>
      <c r="J6890" s="125">
        <v>1622.102167</v>
      </c>
    </row>
    <row r="6891" spans="1:10" hidden="1" x14ac:dyDescent="0.25">
      <c r="A6891" s="125">
        <v>938131</v>
      </c>
      <c r="B6891" s="125">
        <v>2006</v>
      </c>
      <c r="C6891" s="125">
        <v>33</v>
      </c>
      <c r="D6891" s="125">
        <v>3</v>
      </c>
      <c r="E6891" s="125">
        <v>3</v>
      </c>
      <c r="F6891" s="125">
        <v>1367.5744709999999</v>
      </c>
      <c r="G6891" s="125">
        <v>107.130869</v>
      </c>
      <c r="H6891" s="125">
        <v>1622.102167</v>
      </c>
      <c r="I6891" s="125">
        <v>1483.736852</v>
      </c>
      <c r="J6891" s="125">
        <v>1474.70534</v>
      </c>
    </row>
    <row r="6892" spans="1:10" hidden="1" x14ac:dyDescent="0.25">
      <c r="A6892" s="125">
        <v>938132</v>
      </c>
      <c r="B6892" s="125">
        <v>2006</v>
      </c>
      <c r="C6892" s="125">
        <v>33</v>
      </c>
      <c r="D6892" s="125">
        <v>3</v>
      </c>
      <c r="E6892" s="125">
        <v>4</v>
      </c>
      <c r="F6892" s="125">
        <v>3984.3569750000001</v>
      </c>
      <c r="G6892" s="125">
        <v>0</v>
      </c>
      <c r="H6892" s="125">
        <v>4962.1317529999997</v>
      </c>
      <c r="I6892" s="125">
        <v>4030.24341</v>
      </c>
      <c r="J6892" s="125">
        <v>3984.3569750000001</v>
      </c>
    </row>
    <row r="6893" spans="1:10" x14ac:dyDescent="0.25">
      <c r="A6893" s="125">
        <v>938133</v>
      </c>
      <c r="B6893" s="125">
        <v>2006</v>
      </c>
      <c r="C6893" s="125">
        <v>33</v>
      </c>
      <c r="D6893" s="125">
        <v>4</v>
      </c>
      <c r="E6893" s="125">
        <v>1</v>
      </c>
      <c r="F6893" s="129">
        <v>471.41718900000001</v>
      </c>
      <c r="G6893" s="129">
        <v>0</v>
      </c>
      <c r="H6893" s="129">
        <v>558.20799999999997</v>
      </c>
      <c r="I6893" s="129">
        <v>490.05080299999997</v>
      </c>
      <c r="J6893" s="129">
        <v>471.41718900000001</v>
      </c>
    </row>
    <row r="6894" spans="1:10" hidden="1" x14ac:dyDescent="0.25">
      <c r="A6894" s="125">
        <v>938134</v>
      </c>
      <c r="B6894" s="125">
        <v>2006</v>
      </c>
      <c r="C6894" s="125">
        <v>33</v>
      </c>
      <c r="D6894" s="125">
        <v>4</v>
      </c>
      <c r="E6894" s="125">
        <v>2</v>
      </c>
      <c r="F6894" s="125">
        <v>445.74250599999999</v>
      </c>
      <c r="G6894" s="125">
        <v>0</v>
      </c>
      <c r="H6894" s="125">
        <v>471.41718900000001</v>
      </c>
      <c r="I6894" s="125">
        <v>454.21046100000001</v>
      </c>
      <c r="J6894" s="125">
        <v>445.74250599999999</v>
      </c>
    </row>
    <row r="6895" spans="1:10" hidden="1" x14ac:dyDescent="0.25">
      <c r="A6895" s="125">
        <v>938135</v>
      </c>
      <c r="B6895" s="125">
        <v>2006</v>
      </c>
      <c r="C6895" s="125">
        <v>33</v>
      </c>
      <c r="D6895" s="125">
        <v>4</v>
      </c>
      <c r="E6895" s="125">
        <v>3</v>
      </c>
      <c r="F6895" s="125">
        <v>99.881225000000001</v>
      </c>
      <c r="G6895" s="125">
        <v>282.27926400000001</v>
      </c>
      <c r="H6895" s="125">
        <v>445.74250599999999</v>
      </c>
      <c r="I6895" s="125">
        <v>421.53868799999998</v>
      </c>
      <c r="J6895" s="125">
        <v>382.16048899999998</v>
      </c>
    </row>
    <row r="6896" spans="1:10" hidden="1" x14ac:dyDescent="0.25">
      <c r="A6896" s="125">
        <v>938136</v>
      </c>
      <c r="B6896" s="125">
        <v>2006</v>
      </c>
      <c r="C6896" s="125">
        <v>33</v>
      </c>
      <c r="D6896" s="125">
        <v>4</v>
      </c>
      <c r="E6896" s="125">
        <v>4</v>
      </c>
      <c r="F6896" s="125">
        <v>1175.865552</v>
      </c>
      <c r="G6896" s="125">
        <v>0</v>
      </c>
      <c r="H6896" s="125">
        <v>1367.5744709999999</v>
      </c>
      <c r="I6896" s="125">
        <v>1200.5936280000001</v>
      </c>
      <c r="J6896" s="125">
        <v>1175.865552</v>
      </c>
    </row>
    <row r="6897" spans="1:10" x14ac:dyDescent="0.25">
      <c r="A6897" s="125">
        <v>938137</v>
      </c>
      <c r="B6897" s="125">
        <v>2006</v>
      </c>
      <c r="C6897" s="125">
        <v>33</v>
      </c>
      <c r="D6897" s="125">
        <v>5</v>
      </c>
      <c r="E6897" s="125">
        <v>1</v>
      </c>
      <c r="F6897" s="129">
        <v>334.695042</v>
      </c>
      <c r="G6897" s="129">
        <v>0</v>
      </c>
      <c r="H6897" s="129">
        <v>385.54300000000001</v>
      </c>
      <c r="I6897" s="129">
        <v>362.564637</v>
      </c>
      <c r="J6897" s="129">
        <v>334.695042</v>
      </c>
    </row>
    <row r="6898" spans="1:10" hidden="1" x14ac:dyDescent="0.25">
      <c r="A6898" s="125">
        <v>938138</v>
      </c>
      <c r="B6898" s="125">
        <v>2006</v>
      </c>
      <c r="C6898" s="125">
        <v>33</v>
      </c>
      <c r="D6898" s="125">
        <v>5</v>
      </c>
      <c r="E6898" s="125">
        <v>2</v>
      </c>
      <c r="F6898" s="125">
        <v>116.07428</v>
      </c>
      <c r="G6898" s="125">
        <v>0</v>
      </c>
      <c r="H6898" s="125">
        <v>334.695042</v>
      </c>
      <c r="I6898" s="125">
        <v>328.87134800000001</v>
      </c>
      <c r="J6898" s="125">
        <v>116.07428</v>
      </c>
    </row>
    <row r="6899" spans="1:10" hidden="1" x14ac:dyDescent="0.25">
      <c r="A6899" s="125">
        <v>938139</v>
      </c>
      <c r="B6899" s="125">
        <v>2006</v>
      </c>
      <c r="C6899" s="125">
        <v>33</v>
      </c>
      <c r="D6899" s="125">
        <v>5</v>
      </c>
      <c r="E6899" s="125">
        <v>3</v>
      </c>
      <c r="F6899" s="125">
        <v>0</v>
      </c>
      <c r="G6899" s="125">
        <v>113.017763</v>
      </c>
      <c r="H6899" s="125">
        <v>116.07428</v>
      </c>
      <c r="I6899" s="125">
        <v>113.056349</v>
      </c>
      <c r="J6899" s="125">
        <v>113.017763</v>
      </c>
    </row>
    <row r="6900" spans="1:10" hidden="1" x14ac:dyDescent="0.25">
      <c r="A6900" s="125">
        <v>938140</v>
      </c>
      <c r="B6900" s="125">
        <v>2006</v>
      </c>
      <c r="C6900" s="125">
        <v>33</v>
      </c>
      <c r="D6900" s="125">
        <v>5</v>
      </c>
      <c r="E6900" s="125">
        <v>4</v>
      </c>
      <c r="F6900" s="125">
        <v>91.096187999999998</v>
      </c>
      <c r="G6900" s="125">
        <v>0</v>
      </c>
      <c r="H6900" s="125">
        <v>99.881225000000001</v>
      </c>
      <c r="I6900" s="125">
        <v>93.928303999999997</v>
      </c>
      <c r="J6900" s="125">
        <v>91.096187999999998</v>
      </c>
    </row>
    <row r="6901" spans="1:10" x14ac:dyDescent="0.25">
      <c r="A6901" s="125">
        <v>938141</v>
      </c>
      <c r="B6901" s="125">
        <v>2006</v>
      </c>
      <c r="C6901" s="125">
        <v>34</v>
      </c>
      <c r="D6901" s="125">
        <v>3</v>
      </c>
      <c r="E6901" s="125">
        <v>1</v>
      </c>
      <c r="F6901" s="129">
        <v>321.86318899999998</v>
      </c>
      <c r="G6901" s="129">
        <v>0</v>
      </c>
      <c r="H6901" s="129">
        <v>398.99770000000001</v>
      </c>
      <c r="I6901" s="129">
        <v>324.06593199999998</v>
      </c>
      <c r="J6901" s="129">
        <v>321.86318899999998</v>
      </c>
    </row>
    <row r="6902" spans="1:10" hidden="1" x14ac:dyDescent="0.25">
      <c r="A6902" s="125">
        <v>938142</v>
      </c>
      <c r="B6902" s="125">
        <v>2006</v>
      </c>
      <c r="C6902" s="125">
        <v>34</v>
      </c>
      <c r="D6902" s="125">
        <v>3</v>
      </c>
      <c r="E6902" s="125">
        <v>2</v>
      </c>
      <c r="F6902" s="125">
        <v>303.167821</v>
      </c>
      <c r="G6902" s="125">
        <v>0</v>
      </c>
      <c r="H6902" s="125">
        <v>321.86318899999998</v>
      </c>
      <c r="I6902" s="125">
        <v>303.29168299999998</v>
      </c>
      <c r="J6902" s="125">
        <v>303.167821</v>
      </c>
    </row>
    <row r="6903" spans="1:10" hidden="1" x14ac:dyDescent="0.25">
      <c r="A6903" s="125">
        <v>938143</v>
      </c>
      <c r="B6903" s="125">
        <v>2006</v>
      </c>
      <c r="C6903" s="125">
        <v>34</v>
      </c>
      <c r="D6903" s="125">
        <v>3</v>
      </c>
      <c r="E6903" s="125">
        <v>3</v>
      </c>
      <c r="F6903" s="125">
        <v>255.59707700000001</v>
      </c>
      <c r="G6903" s="125">
        <v>20.022556000000002</v>
      </c>
      <c r="H6903" s="125">
        <v>303.167821</v>
      </c>
      <c r="I6903" s="125">
        <v>277.30760600000002</v>
      </c>
      <c r="J6903" s="125">
        <v>275.61963300000002</v>
      </c>
    </row>
    <row r="6904" spans="1:10" hidden="1" x14ac:dyDescent="0.25">
      <c r="A6904" s="125">
        <v>938144</v>
      </c>
      <c r="B6904" s="125">
        <v>2006</v>
      </c>
      <c r="C6904" s="125">
        <v>34</v>
      </c>
      <c r="D6904" s="125">
        <v>3</v>
      </c>
      <c r="E6904" s="125">
        <v>4</v>
      </c>
      <c r="F6904" s="125">
        <v>320.37627099999997</v>
      </c>
      <c r="G6904" s="125">
        <v>0</v>
      </c>
      <c r="H6904" s="125">
        <v>398.99770000000001</v>
      </c>
      <c r="I6904" s="125">
        <v>324.06593199999998</v>
      </c>
      <c r="J6904" s="125">
        <v>320.37627099999997</v>
      </c>
    </row>
    <row r="6905" spans="1:10" x14ac:dyDescent="0.25">
      <c r="A6905" s="125">
        <v>938145</v>
      </c>
      <c r="B6905" s="125">
        <v>2006</v>
      </c>
      <c r="C6905" s="125">
        <v>34</v>
      </c>
      <c r="D6905" s="125">
        <v>4</v>
      </c>
      <c r="E6905" s="125">
        <v>1</v>
      </c>
      <c r="F6905" s="129">
        <v>85.245734999999996</v>
      </c>
      <c r="G6905" s="129">
        <v>0</v>
      </c>
      <c r="H6905" s="129">
        <v>100.94</v>
      </c>
      <c r="I6905" s="129">
        <v>88.615226000000007</v>
      </c>
      <c r="J6905" s="129">
        <v>85.245734999999996</v>
      </c>
    </row>
    <row r="6906" spans="1:10" hidden="1" x14ac:dyDescent="0.25">
      <c r="A6906" s="125">
        <v>938146</v>
      </c>
      <c r="B6906" s="125">
        <v>2006</v>
      </c>
      <c r="C6906" s="125">
        <v>34</v>
      </c>
      <c r="D6906" s="125">
        <v>4</v>
      </c>
      <c r="E6906" s="125">
        <v>2</v>
      </c>
      <c r="F6906" s="125">
        <v>80.603015999999997</v>
      </c>
      <c r="G6906" s="125">
        <v>0</v>
      </c>
      <c r="H6906" s="125">
        <v>85.245734999999996</v>
      </c>
      <c r="I6906" s="125">
        <v>82.134264999999999</v>
      </c>
      <c r="J6906" s="125">
        <v>80.603015999999997</v>
      </c>
    </row>
    <row r="6907" spans="1:10" hidden="1" x14ac:dyDescent="0.25">
      <c r="A6907" s="125">
        <v>938147</v>
      </c>
      <c r="B6907" s="125">
        <v>2006</v>
      </c>
      <c r="C6907" s="125">
        <v>34</v>
      </c>
      <c r="D6907" s="125">
        <v>4</v>
      </c>
      <c r="E6907" s="125">
        <v>3</v>
      </c>
      <c r="F6907" s="125">
        <v>18.061387</v>
      </c>
      <c r="G6907" s="125">
        <v>51.044179</v>
      </c>
      <c r="H6907" s="125">
        <v>80.603015999999997</v>
      </c>
      <c r="I6907" s="125">
        <v>76.226273000000006</v>
      </c>
      <c r="J6907" s="125">
        <v>69.105565999999996</v>
      </c>
    </row>
    <row r="6908" spans="1:10" hidden="1" x14ac:dyDescent="0.25">
      <c r="A6908" s="125">
        <v>938148</v>
      </c>
      <c r="B6908" s="125">
        <v>2006</v>
      </c>
      <c r="C6908" s="125">
        <v>34</v>
      </c>
      <c r="D6908" s="125">
        <v>4</v>
      </c>
      <c r="E6908" s="125">
        <v>4</v>
      </c>
      <c r="F6908" s="125">
        <v>219.767043</v>
      </c>
      <c r="G6908" s="125">
        <v>0</v>
      </c>
      <c r="H6908" s="125">
        <v>255.59707700000001</v>
      </c>
      <c r="I6908" s="125">
        <v>224.38867400000001</v>
      </c>
      <c r="J6908" s="125">
        <v>219.767043</v>
      </c>
    </row>
    <row r="6909" spans="1:10" x14ac:dyDescent="0.25">
      <c r="A6909" s="125">
        <v>938149</v>
      </c>
      <c r="B6909" s="125">
        <v>2006</v>
      </c>
      <c r="C6909" s="125">
        <v>34</v>
      </c>
      <c r="D6909" s="125">
        <v>5</v>
      </c>
      <c r="E6909" s="125">
        <v>1</v>
      </c>
      <c r="F6909" s="129">
        <v>62.198762000000002</v>
      </c>
      <c r="G6909" s="129">
        <v>0</v>
      </c>
      <c r="H6909" s="129">
        <v>71.648200000000003</v>
      </c>
      <c r="I6909" s="129">
        <v>67.377966999999998</v>
      </c>
      <c r="J6909" s="129">
        <v>62.198762000000002</v>
      </c>
    </row>
    <row r="6910" spans="1:10" hidden="1" x14ac:dyDescent="0.25">
      <c r="A6910" s="125">
        <v>938150</v>
      </c>
      <c r="B6910" s="125">
        <v>2006</v>
      </c>
      <c r="C6910" s="125">
        <v>34</v>
      </c>
      <c r="D6910" s="125">
        <v>5</v>
      </c>
      <c r="E6910" s="125">
        <v>2</v>
      </c>
      <c r="F6910" s="125">
        <v>21.570910000000001</v>
      </c>
      <c r="G6910" s="125">
        <v>0</v>
      </c>
      <c r="H6910" s="125">
        <v>62.198762000000002</v>
      </c>
      <c r="I6910" s="125">
        <v>61.116503999999999</v>
      </c>
      <c r="J6910" s="125">
        <v>21.570910000000001</v>
      </c>
    </row>
    <row r="6911" spans="1:10" hidden="1" x14ac:dyDescent="0.25">
      <c r="A6911" s="125">
        <v>938151</v>
      </c>
      <c r="B6911" s="125">
        <v>2006</v>
      </c>
      <c r="C6911" s="125">
        <v>34</v>
      </c>
      <c r="D6911" s="125">
        <v>5</v>
      </c>
      <c r="E6911" s="125">
        <v>3</v>
      </c>
      <c r="F6911" s="125">
        <v>0</v>
      </c>
      <c r="G6911" s="125">
        <v>21.002894999999999</v>
      </c>
      <c r="H6911" s="125">
        <v>21.570910000000001</v>
      </c>
      <c r="I6911" s="125">
        <v>21.010065999999998</v>
      </c>
      <c r="J6911" s="125">
        <v>21.002894999999999</v>
      </c>
    </row>
    <row r="6912" spans="1:10" hidden="1" x14ac:dyDescent="0.25">
      <c r="A6912" s="125">
        <v>938152</v>
      </c>
      <c r="B6912" s="125">
        <v>2006</v>
      </c>
      <c r="C6912" s="125">
        <v>34</v>
      </c>
      <c r="D6912" s="125">
        <v>5</v>
      </c>
      <c r="E6912" s="125">
        <v>4</v>
      </c>
      <c r="F6912" s="125">
        <v>16.472801</v>
      </c>
      <c r="G6912" s="125">
        <v>0</v>
      </c>
      <c r="H6912" s="125">
        <v>18.061387</v>
      </c>
      <c r="I6912" s="125">
        <v>16.984929000000001</v>
      </c>
      <c r="J6912" s="125">
        <v>16.472801</v>
      </c>
    </row>
    <row r="6913" spans="1:10" x14ac:dyDescent="0.25">
      <c r="A6913" s="125">
        <v>938153</v>
      </c>
      <c r="B6913" s="125">
        <v>2006</v>
      </c>
      <c r="C6913" s="125">
        <v>35</v>
      </c>
      <c r="D6913" s="125">
        <v>2</v>
      </c>
      <c r="E6913" s="125">
        <v>1</v>
      </c>
      <c r="F6913" s="129">
        <v>16417.841127</v>
      </c>
      <c r="G6913" s="129">
        <v>0</v>
      </c>
      <c r="H6913" s="129">
        <v>22148.371500000001</v>
      </c>
      <c r="I6913" s="129">
        <v>16440.736164000002</v>
      </c>
      <c r="J6913" s="129">
        <v>16417.841127</v>
      </c>
    </row>
    <row r="6914" spans="1:10" hidden="1" x14ac:dyDescent="0.25">
      <c r="A6914" s="125">
        <v>938154</v>
      </c>
      <c r="B6914" s="125">
        <v>2006</v>
      </c>
      <c r="C6914" s="125">
        <v>35</v>
      </c>
      <c r="D6914" s="125">
        <v>2</v>
      </c>
      <c r="E6914" s="125">
        <v>2</v>
      </c>
      <c r="F6914" s="125">
        <v>15048.036424</v>
      </c>
      <c r="G6914" s="125">
        <v>0</v>
      </c>
      <c r="H6914" s="125">
        <v>16417.841127</v>
      </c>
      <c r="I6914" s="125">
        <v>15078.145291000001</v>
      </c>
      <c r="J6914" s="125">
        <v>15048.036424</v>
      </c>
    </row>
    <row r="6915" spans="1:10" hidden="1" x14ac:dyDescent="0.25">
      <c r="A6915" s="125">
        <v>938155</v>
      </c>
      <c r="B6915" s="125">
        <v>2006</v>
      </c>
      <c r="C6915" s="125">
        <v>35</v>
      </c>
      <c r="D6915" s="125">
        <v>2</v>
      </c>
      <c r="E6915" s="125">
        <v>3</v>
      </c>
      <c r="F6915" s="125">
        <v>13108.5592</v>
      </c>
      <c r="G6915" s="125">
        <v>43.549261999999999</v>
      </c>
      <c r="H6915" s="125">
        <v>15048.036424</v>
      </c>
      <c r="I6915" s="125">
        <v>13243.776856</v>
      </c>
      <c r="J6915" s="125">
        <v>13152.108461</v>
      </c>
    </row>
    <row r="6916" spans="1:10" hidden="1" x14ac:dyDescent="0.25">
      <c r="A6916" s="125">
        <v>938156</v>
      </c>
      <c r="B6916" s="125">
        <v>2006</v>
      </c>
      <c r="C6916" s="125">
        <v>35</v>
      </c>
      <c r="D6916" s="125">
        <v>2</v>
      </c>
      <c r="E6916" s="125">
        <v>4</v>
      </c>
      <c r="F6916" s="125">
        <v>16419.303859</v>
      </c>
      <c r="G6916" s="125">
        <v>0</v>
      </c>
      <c r="H6916" s="125">
        <v>22148.371500000001</v>
      </c>
      <c r="I6916" s="125">
        <v>16440.736164000002</v>
      </c>
      <c r="J6916" s="125">
        <v>16419.303859</v>
      </c>
    </row>
    <row r="6917" spans="1:10" x14ac:dyDescent="0.25">
      <c r="A6917" s="125">
        <v>938157</v>
      </c>
      <c r="B6917" s="125">
        <v>2006</v>
      </c>
      <c r="C6917" s="125">
        <v>35</v>
      </c>
      <c r="D6917" s="125">
        <v>3</v>
      </c>
      <c r="E6917" s="125">
        <v>1</v>
      </c>
      <c r="F6917" s="129">
        <v>13332.547326</v>
      </c>
      <c r="G6917" s="129">
        <v>0</v>
      </c>
      <c r="H6917" s="129">
        <v>16471.096000000001</v>
      </c>
      <c r="I6917" s="129">
        <v>13377.824171</v>
      </c>
      <c r="J6917" s="129">
        <v>13332.547326</v>
      </c>
    </row>
    <row r="6918" spans="1:10" hidden="1" x14ac:dyDescent="0.25">
      <c r="A6918" s="125">
        <v>938158</v>
      </c>
      <c r="B6918" s="125">
        <v>2006</v>
      </c>
      <c r="C6918" s="125">
        <v>35</v>
      </c>
      <c r="D6918" s="125">
        <v>3</v>
      </c>
      <c r="E6918" s="125">
        <v>2</v>
      </c>
      <c r="F6918" s="125">
        <v>12277.520141000001</v>
      </c>
      <c r="G6918" s="125">
        <v>0</v>
      </c>
      <c r="H6918" s="125">
        <v>13332.547326</v>
      </c>
      <c r="I6918" s="125">
        <v>12563.259345</v>
      </c>
      <c r="J6918" s="125">
        <v>12277.520141000001</v>
      </c>
    </row>
    <row r="6919" spans="1:10" hidden="1" x14ac:dyDescent="0.25">
      <c r="A6919" s="125">
        <v>938159</v>
      </c>
      <c r="B6919" s="125">
        <v>2006</v>
      </c>
      <c r="C6919" s="125">
        <v>35</v>
      </c>
      <c r="D6919" s="125">
        <v>3</v>
      </c>
      <c r="E6919" s="125">
        <v>3</v>
      </c>
      <c r="F6919" s="125">
        <v>10272.056798</v>
      </c>
      <c r="G6919" s="125">
        <v>561.40688</v>
      </c>
      <c r="H6919" s="125">
        <v>12277.520141000001</v>
      </c>
      <c r="I6919" s="125">
        <v>11230.247673</v>
      </c>
      <c r="J6919" s="125">
        <v>10833.463678</v>
      </c>
    </row>
    <row r="6920" spans="1:10" hidden="1" x14ac:dyDescent="0.25">
      <c r="A6920" s="125">
        <v>938160</v>
      </c>
      <c r="B6920" s="125">
        <v>2006</v>
      </c>
      <c r="C6920" s="125">
        <v>35</v>
      </c>
      <c r="D6920" s="125">
        <v>3</v>
      </c>
      <c r="E6920" s="125">
        <v>4</v>
      </c>
      <c r="F6920" s="125">
        <v>10610.951329</v>
      </c>
      <c r="G6920" s="125">
        <v>0</v>
      </c>
      <c r="H6920" s="125">
        <v>13108.5592</v>
      </c>
      <c r="I6920" s="125">
        <v>10646.771782</v>
      </c>
      <c r="J6920" s="125">
        <v>10610.951329</v>
      </c>
    </row>
    <row r="6921" spans="1:10" x14ac:dyDescent="0.25">
      <c r="A6921" s="125">
        <v>938161</v>
      </c>
      <c r="B6921" s="125">
        <v>2006</v>
      </c>
      <c r="C6921" s="125">
        <v>35</v>
      </c>
      <c r="D6921" s="125">
        <v>4</v>
      </c>
      <c r="E6921" s="125">
        <v>1</v>
      </c>
      <c r="F6921" s="129">
        <v>3329.4770149999999</v>
      </c>
      <c r="G6921" s="129">
        <v>0</v>
      </c>
      <c r="H6921" s="129">
        <v>4177.6592000000001</v>
      </c>
      <c r="I6921" s="129">
        <v>3667.567012</v>
      </c>
      <c r="J6921" s="129">
        <v>3329.4770149999999</v>
      </c>
    </row>
    <row r="6922" spans="1:10" hidden="1" x14ac:dyDescent="0.25">
      <c r="A6922" s="125">
        <v>938162</v>
      </c>
      <c r="B6922" s="125">
        <v>2006</v>
      </c>
      <c r="C6922" s="125">
        <v>35</v>
      </c>
      <c r="D6922" s="125">
        <v>4</v>
      </c>
      <c r="E6922" s="125">
        <v>2</v>
      </c>
      <c r="F6922" s="125">
        <v>3149.8654839999999</v>
      </c>
      <c r="G6922" s="125">
        <v>0</v>
      </c>
      <c r="H6922" s="125">
        <v>3329.4770149999999</v>
      </c>
      <c r="I6922" s="125">
        <v>3207.9511040000002</v>
      </c>
      <c r="J6922" s="125">
        <v>3149.8654839999999</v>
      </c>
    </row>
    <row r="6923" spans="1:10" hidden="1" x14ac:dyDescent="0.25">
      <c r="A6923" s="125">
        <v>938163</v>
      </c>
      <c r="B6923" s="125">
        <v>2006</v>
      </c>
      <c r="C6923" s="125">
        <v>35</v>
      </c>
      <c r="D6923" s="125">
        <v>4</v>
      </c>
      <c r="E6923" s="125">
        <v>3</v>
      </c>
      <c r="F6923" s="125">
        <v>1057.250331</v>
      </c>
      <c r="G6923" s="125">
        <v>1778.999734</v>
      </c>
      <c r="H6923" s="125">
        <v>3149.8654839999999</v>
      </c>
      <c r="I6923" s="125">
        <v>2978.8277880000001</v>
      </c>
      <c r="J6923" s="125">
        <v>2836.2500639999998</v>
      </c>
    </row>
    <row r="6924" spans="1:10" hidden="1" x14ac:dyDescent="0.25">
      <c r="A6924" s="125">
        <v>938164</v>
      </c>
      <c r="B6924" s="125">
        <v>2006</v>
      </c>
      <c r="C6924" s="125">
        <v>35</v>
      </c>
      <c r="D6924" s="125">
        <v>4</v>
      </c>
      <c r="E6924" s="125">
        <v>4</v>
      </c>
      <c r="F6924" s="125">
        <v>8422.451599</v>
      </c>
      <c r="G6924" s="125">
        <v>0</v>
      </c>
      <c r="H6924" s="125">
        <v>10272.056798</v>
      </c>
      <c r="I6924" s="125">
        <v>9017.8386630000005</v>
      </c>
      <c r="J6924" s="125">
        <v>8422.451599</v>
      </c>
    </row>
    <row r="6925" spans="1:10" x14ac:dyDescent="0.25">
      <c r="A6925" s="125">
        <v>938165</v>
      </c>
      <c r="B6925" s="125">
        <v>2006</v>
      </c>
      <c r="C6925" s="125">
        <v>35</v>
      </c>
      <c r="D6925" s="125">
        <v>5</v>
      </c>
      <c r="E6925" s="125">
        <v>1</v>
      </c>
      <c r="F6925" s="129">
        <v>1096.5837349999999</v>
      </c>
      <c r="G6925" s="129">
        <v>0</v>
      </c>
      <c r="H6925" s="129">
        <v>1307.673</v>
      </c>
      <c r="I6925" s="129">
        <v>1229.7356890000001</v>
      </c>
      <c r="J6925" s="129">
        <v>1096.5837349999999</v>
      </c>
    </row>
    <row r="6926" spans="1:10" hidden="1" x14ac:dyDescent="0.25">
      <c r="A6926" s="125">
        <v>938166</v>
      </c>
      <c r="B6926" s="125">
        <v>2006</v>
      </c>
      <c r="C6926" s="125">
        <v>35</v>
      </c>
      <c r="D6926" s="125">
        <v>5</v>
      </c>
      <c r="E6926" s="125">
        <v>2</v>
      </c>
      <c r="F6926" s="125">
        <v>1043.6233070000001</v>
      </c>
      <c r="G6926" s="125">
        <v>0</v>
      </c>
      <c r="H6926" s="125">
        <v>1096.5837349999999</v>
      </c>
      <c r="I6926" s="125">
        <v>1077.5031779999999</v>
      </c>
      <c r="J6926" s="125">
        <v>1043.6233070000001</v>
      </c>
    </row>
    <row r="6927" spans="1:10" hidden="1" x14ac:dyDescent="0.25">
      <c r="A6927" s="125">
        <v>938167</v>
      </c>
      <c r="B6927" s="125">
        <v>2006</v>
      </c>
      <c r="C6927" s="125">
        <v>35</v>
      </c>
      <c r="D6927" s="125">
        <v>5</v>
      </c>
      <c r="E6927" s="125">
        <v>3</v>
      </c>
      <c r="F6927" s="125">
        <v>0</v>
      </c>
      <c r="G6927" s="125">
        <v>987.98277700000006</v>
      </c>
      <c r="H6927" s="125">
        <v>1043.6233070000001</v>
      </c>
      <c r="I6927" s="125">
        <v>1016.489101</v>
      </c>
      <c r="J6927" s="125">
        <v>987.98277700000006</v>
      </c>
    </row>
    <row r="6928" spans="1:10" hidden="1" x14ac:dyDescent="0.25">
      <c r="A6928" s="125">
        <v>938168</v>
      </c>
      <c r="B6928" s="125">
        <v>2006</v>
      </c>
      <c r="C6928" s="125">
        <v>35</v>
      </c>
      <c r="D6928" s="125">
        <v>5</v>
      </c>
      <c r="E6928" s="125">
        <v>4</v>
      </c>
      <c r="F6928" s="125">
        <v>924.07649400000003</v>
      </c>
      <c r="G6928" s="125">
        <v>0</v>
      </c>
      <c r="H6928" s="125">
        <v>1057.250331</v>
      </c>
      <c r="I6928" s="125">
        <v>994.23821099999998</v>
      </c>
      <c r="J6928" s="125">
        <v>924.07649400000003</v>
      </c>
    </row>
    <row r="6929" spans="1:10" x14ac:dyDescent="0.25">
      <c r="A6929" s="125">
        <v>938169</v>
      </c>
      <c r="B6929" s="125">
        <v>2006</v>
      </c>
      <c r="C6929" s="125">
        <v>36</v>
      </c>
      <c r="D6929" s="125">
        <v>2</v>
      </c>
      <c r="E6929" s="125">
        <v>1</v>
      </c>
      <c r="F6929" s="129">
        <v>337.31025899999997</v>
      </c>
      <c r="G6929" s="129">
        <v>0</v>
      </c>
      <c r="H6929" s="129">
        <v>455.04599999999999</v>
      </c>
      <c r="I6929" s="129">
        <v>337.78064599999999</v>
      </c>
      <c r="J6929" s="129">
        <v>337.31025899999997</v>
      </c>
    </row>
    <row r="6930" spans="1:10" hidden="1" x14ac:dyDescent="0.25">
      <c r="A6930" s="125">
        <v>938170</v>
      </c>
      <c r="B6930" s="125">
        <v>2006</v>
      </c>
      <c r="C6930" s="125">
        <v>36</v>
      </c>
      <c r="D6930" s="125">
        <v>2</v>
      </c>
      <c r="E6930" s="125">
        <v>2</v>
      </c>
      <c r="F6930" s="125">
        <v>309.167145</v>
      </c>
      <c r="G6930" s="125">
        <v>0</v>
      </c>
      <c r="H6930" s="125">
        <v>337.31025899999997</v>
      </c>
      <c r="I6930" s="125">
        <v>309.78574200000003</v>
      </c>
      <c r="J6930" s="125">
        <v>309.167145</v>
      </c>
    </row>
    <row r="6931" spans="1:10" hidden="1" x14ac:dyDescent="0.25">
      <c r="A6931" s="125">
        <v>938171</v>
      </c>
      <c r="B6931" s="125">
        <v>2006</v>
      </c>
      <c r="C6931" s="125">
        <v>36</v>
      </c>
      <c r="D6931" s="125">
        <v>2</v>
      </c>
      <c r="E6931" s="125">
        <v>3</v>
      </c>
      <c r="F6931" s="125">
        <v>269.31990999999999</v>
      </c>
      <c r="G6931" s="125">
        <v>0.89473499999999995</v>
      </c>
      <c r="H6931" s="125">
        <v>309.167145</v>
      </c>
      <c r="I6931" s="125">
        <v>272.098004</v>
      </c>
      <c r="J6931" s="125">
        <v>270.21464500000002</v>
      </c>
    </row>
    <row r="6932" spans="1:10" hidden="1" x14ac:dyDescent="0.25">
      <c r="A6932" s="125">
        <v>938172</v>
      </c>
      <c r="B6932" s="125">
        <v>2006</v>
      </c>
      <c r="C6932" s="125">
        <v>36</v>
      </c>
      <c r="D6932" s="125">
        <v>2</v>
      </c>
      <c r="E6932" s="125">
        <v>4</v>
      </c>
      <c r="F6932" s="125">
        <v>337.34031199999998</v>
      </c>
      <c r="G6932" s="125">
        <v>0</v>
      </c>
      <c r="H6932" s="125">
        <v>455.04599999999999</v>
      </c>
      <c r="I6932" s="125">
        <v>337.78064599999999</v>
      </c>
      <c r="J6932" s="125">
        <v>337.34031199999998</v>
      </c>
    </row>
    <row r="6933" spans="1:10" x14ac:dyDescent="0.25">
      <c r="A6933" s="125">
        <v>938173</v>
      </c>
      <c r="B6933" s="125">
        <v>2006</v>
      </c>
      <c r="C6933" s="125">
        <v>36</v>
      </c>
      <c r="D6933" s="125">
        <v>3</v>
      </c>
      <c r="E6933" s="125">
        <v>1</v>
      </c>
      <c r="F6933" s="129">
        <v>580.04141700000002</v>
      </c>
      <c r="G6933" s="129">
        <v>0</v>
      </c>
      <c r="H6933" s="129">
        <v>717.61500000000001</v>
      </c>
      <c r="I6933" s="129">
        <v>582.846903</v>
      </c>
      <c r="J6933" s="129">
        <v>580.04141700000002</v>
      </c>
    </row>
    <row r="6934" spans="1:10" hidden="1" x14ac:dyDescent="0.25">
      <c r="A6934" s="125">
        <v>938174</v>
      </c>
      <c r="B6934" s="125">
        <v>2006</v>
      </c>
      <c r="C6934" s="125">
        <v>36</v>
      </c>
      <c r="D6934" s="125">
        <v>3</v>
      </c>
      <c r="E6934" s="125">
        <v>2</v>
      </c>
      <c r="F6934" s="125">
        <v>534.141751</v>
      </c>
      <c r="G6934" s="125">
        <v>0</v>
      </c>
      <c r="H6934" s="125">
        <v>580.04141700000002</v>
      </c>
      <c r="I6934" s="125">
        <v>546.57302700000002</v>
      </c>
      <c r="J6934" s="125">
        <v>534.141751</v>
      </c>
    </row>
    <row r="6935" spans="1:10" hidden="1" x14ac:dyDescent="0.25">
      <c r="A6935" s="125">
        <v>938175</v>
      </c>
      <c r="B6935" s="125">
        <v>2006</v>
      </c>
      <c r="C6935" s="125">
        <v>36</v>
      </c>
      <c r="D6935" s="125">
        <v>3</v>
      </c>
      <c r="E6935" s="125">
        <v>3</v>
      </c>
      <c r="F6935" s="125">
        <v>445.72308399999997</v>
      </c>
      <c r="G6935" s="125">
        <v>24.360458000000001</v>
      </c>
      <c r="H6935" s="125">
        <v>534.141751</v>
      </c>
      <c r="I6935" s="125">
        <v>488.57945999999998</v>
      </c>
      <c r="J6935" s="125">
        <v>470.08354200000002</v>
      </c>
    </row>
    <row r="6936" spans="1:10" hidden="1" x14ac:dyDescent="0.25">
      <c r="A6936" s="125">
        <v>938176</v>
      </c>
      <c r="B6936" s="125">
        <v>2006</v>
      </c>
      <c r="C6936" s="125">
        <v>36</v>
      </c>
      <c r="D6936" s="125">
        <v>3</v>
      </c>
      <c r="E6936" s="125">
        <v>4</v>
      </c>
      <c r="F6936" s="125">
        <v>217.82952700000001</v>
      </c>
      <c r="G6936" s="125">
        <v>0</v>
      </c>
      <c r="H6936" s="125">
        <v>269.31990999999999</v>
      </c>
      <c r="I6936" s="125">
        <v>218.74163100000001</v>
      </c>
      <c r="J6936" s="125">
        <v>217.82952700000001</v>
      </c>
    </row>
    <row r="6937" spans="1:10" x14ac:dyDescent="0.25">
      <c r="A6937" s="125">
        <v>938177</v>
      </c>
      <c r="B6937" s="125">
        <v>2006</v>
      </c>
      <c r="C6937" s="125">
        <v>36</v>
      </c>
      <c r="D6937" s="125">
        <v>4</v>
      </c>
      <c r="E6937" s="125">
        <v>1</v>
      </c>
      <c r="F6937" s="129">
        <v>145.51304300000001</v>
      </c>
      <c r="G6937" s="129">
        <v>0</v>
      </c>
      <c r="H6937" s="129">
        <v>182.58240000000001</v>
      </c>
      <c r="I6937" s="129">
        <v>160.28908899999999</v>
      </c>
      <c r="J6937" s="129">
        <v>145.51304300000001</v>
      </c>
    </row>
    <row r="6938" spans="1:10" hidden="1" x14ac:dyDescent="0.25">
      <c r="A6938" s="125">
        <v>938178</v>
      </c>
      <c r="B6938" s="125">
        <v>2006</v>
      </c>
      <c r="C6938" s="125">
        <v>36</v>
      </c>
      <c r="D6938" s="125">
        <v>4</v>
      </c>
      <c r="E6938" s="125">
        <v>2</v>
      </c>
      <c r="F6938" s="125">
        <v>137.66321600000001</v>
      </c>
      <c r="G6938" s="125">
        <v>0</v>
      </c>
      <c r="H6938" s="125">
        <v>145.51304300000001</v>
      </c>
      <c r="I6938" s="125">
        <v>140.20181700000001</v>
      </c>
      <c r="J6938" s="125">
        <v>137.66321600000001</v>
      </c>
    </row>
    <row r="6939" spans="1:10" hidden="1" x14ac:dyDescent="0.25">
      <c r="A6939" s="125">
        <v>938179</v>
      </c>
      <c r="B6939" s="125">
        <v>2006</v>
      </c>
      <c r="C6939" s="125">
        <v>36</v>
      </c>
      <c r="D6939" s="125">
        <v>4</v>
      </c>
      <c r="E6939" s="125">
        <v>3</v>
      </c>
      <c r="F6939" s="125">
        <v>45.770713000000001</v>
      </c>
      <c r="G6939" s="125">
        <v>77.016846999999999</v>
      </c>
      <c r="H6939" s="125">
        <v>137.66321600000001</v>
      </c>
      <c r="I6939" s="125">
        <v>130.18810300000001</v>
      </c>
      <c r="J6939" s="125">
        <v>122.78756</v>
      </c>
    </row>
    <row r="6940" spans="1:10" hidden="1" x14ac:dyDescent="0.25">
      <c r="A6940" s="125">
        <v>938180</v>
      </c>
      <c r="B6940" s="125">
        <v>2006</v>
      </c>
      <c r="C6940" s="125">
        <v>36</v>
      </c>
      <c r="D6940" s="125">
        <v>4</v>
      </c>
      <c r="E6940" s="125">
        <v>4</v>
      </c>
      <c r="F6940" s="125">
        <v>365.46537599999999</v>
      </c>
      <c r="G6940" s="125">
        <v>0</v>
      </c>
      <c r="H6940" s="125">
        <v>445.72308399999997</v>
      </c>
      <c r="I6940" s="125">
        <v>391.30029500000001</v>
      </c>
      <c r="J6940" s="125">
        <v>365.46537599999999</v>
      </c>
    </row>
    <row r="6941" spans="1:10" x14ac:dyDescent="0.25">
      <c r="A6941" s="125">
        <v>938181</v>
      </c>
      <c r="B6941" s="125">
        <v>2006</v>
      </c>
      <c r="C6941" s="125">
        <v>36</v>
      </c>
      <c r="D6941" s="125">
        <v>5</v>
      </c>
      <c r="E6941" s="125">
        <v>1</v>
      </c>
      <c r="F6941" s="129">
        <v>47.845396999999998</v>
      </c>
      <c r="G6941" s="129">
        <v>0</v>
      </c>
      <c r="H6941" s="129">
        <v>57.055500000000002</v>
      </c>
      <c r="I6941" s="129">
        <v>53.654992</v>
      </c>
      <c r="J6941" s="129">
        <v>47.845396999999998</v>
      </c>
    </row>
    <row r="6942" spans="1:10" hidden="1" x14ac:dyDescent="0.25">
      <c r="A6942" s="125">
        <v>938182</v>
      </c>
      <c r="B6942" s="125">
        <v>2006</v>
      </c>
      <c r="C6942" s="125">
        <v>36</v>
      </c>
      <c r="D6942" s="125">
        <v>5</v>
      </c>
      <c r="E6942" s="125">
        <v>2</v>
      </c>
      <c r="F6942" s="125">
        <v>45.534663000000002</v>
      </c>
      <c r="G6942" s="125">
        <v>0</v>
      </c>
      <c r="H6942" s="125">
        <v>47.845396999999998</v>
      </c>
      <c r="I6942" s="125">
        <v>47.012886999999999</v>
      </c>
      <c r="J6942" s="125">
        <v>45.534663000000002</v>
      </c>
    </row>
    <row r="6943" spans="1:10" hidden="1" x14ac:dyDescent="0.25">
      <c r="A6943" s="125">
        <v>938183</v>
      </c>
      <c r="B6943" s="125">
        <v>2006</v>
      </c>
      <c r="C6943" s="125">
        <v>36</v>
      </c>
      <c r="D6943" s="125">
        <v>5</v>
      </c>
      <c r="E6943" s="125">
        <v>3</v>
      </c>
      <c r="F6943" s="125">
        <v>0</v>
      </c>
      <c r="G6943" s="125">
        <v>42.984679</v>
      </c>
      <c r="H6943" s="125">
        <v>45.534663000000002</v>
      </c>
      <c r="I6943" s="125">
        <v>44.350762000000003</v>
      </c>
      <c r="J6943" s="125">
        <v>42.984679</v>
      </c>
    </row>
    <row r="6944" spans="1:10" hidden="1" x14ac:dyDescent="0.25">
      <c r="A6944" s="125">
        <v>938184</v>
      </c>
      <c r="B6944" s="125">
        <v>2006</v>
      </c>
      <c r="C6944" s="125">
        <v>36</v>
      </c>
      <c r="D6944" s="125">
        <v>5</v>
      </c>
      <c r="E6944" s="125">
        <v>4</v>
      </c>
      <c r="F6944" s="125">
        <v>40.005322</v>
      </c>
      <c r="G6944" s="125">
        <v>0</v>
      </c>
      <c r="H6944" s="125">
        <v>45.770713000000001</v>
      </c>
      <c r="I6944" s="125">
        <v>43.042779000000003</v>
      </c>
      <c r="J6944" s="125">
        <v>40.005322</v>
      </c>
    </row>
    <row r="6945" spans="1:10" x14ac:dyDescent="0.25">
      <c r="A6945" s="125">
        <v>938185</v>
      </c>
      <c r="B6945" s="125">
        <v>2006</v>
      </c>
      <c r="C6945" s="125">
        <v>37</v>
      </c>
      <c r="D6945" s="125">
        <v>2</v>
      </c>
      <c r="E6945" s="125">
        <v>1</v>
      </c>
      <c r="F6945" s="129">
        <v>143465.195901</v>
      </c>
      <c r="G6945" s="129">
        <v>0</v>
      </c>
      <c r="H6945" s="129">
        <v>193564</v>
      </c>
      <c r="I6945" s="129">
        <v>143682.55720000001</v>
      </c>
      <c r="J6945" s="129">
        <v>143465.195901</v>
      </c>
    </row>
    <row r="6946" spans="1:10" hidden="1" x14ac:dyDescent="0.25">
      <c r="A6946" s="125">
        <v>938186</v>
      </c>
      <c r="B6946" s="125">
        <v>2006</v>
      </c>
      <c r="C6946" s="125">
        <v>37</v>
      </c>
      <c r="D6946" s="125">
        <v>2</v>
      </c>
      <c r="E6946" s="125">
        <v>2</v>
      </c>
      <c r="F6946" s="125">
        <v>130881.276476</v>
      </c>
      <c r="G6946" s="125">
        <v>0</v>
      </c>
      <c r="H6946" s="125">
        <v>143465.195901</v>
      </c>
      <c r="I6946" s="125">
        <v>131758.43591599999</v>
      </c>
      <c r="J6946" s="125">
        <v>130881.276476</v>
      </c>
    </row>
    <row r="6947" spans="1:10" hidden="1" x14ac:dyDescent="0.25">
      <c r="A6947" s="125">
        <v>938187</v>
      </c>
      <c r="B6947" s="125">
        <v>2006</v>
      </c>
      <c r="C6947" s="125">
        <v>37</v>
      </c>
      <c r="D6947" s="125">
        <v>2</v>
      </c>
      <c r="E6947" s="125">
        <v>3</v>
      </c>
      <c r="F6947" s="125">
        <v>112962.51813900001</v>
      </c>
      <c r="G6947" s="125">
        <v>1364.2522039999999</v>
      </c>
      <c r="H6947" s="125">
        <v>130881.276476</v>
      </c>
      <c r="I6947" s="125">
        <v>115188.611427</v>
      </c>
      <c r="J6947" s="125">
        <v>114326.770343</v>
      </c>
    </row>
    <row r="6948" spans="1:10" hidden="1" x14ac:dyDescent="0.25">
      <c r="A6948" s="125">
        <v>938188</v>
      </c>
      <c r="B6948" s="125">
        <v>2006</v>
      </c>
      <c r="C6948" s="125">
        <v>37</v>
      </c>
      <c r="D6948" s="125">
        <v>2</v>
      </c>
      <c r="E6948" s="125">
        <v>4</v>
      </c>
      <c r="F6948" s="125">
        <v>143512.635286</v>
      </c>
      <c r="G6948" s="125">
        <v>0</v>
      </c>
      <c r="H6948" s="125">
        <v>193564</v>
      </c>
      <c r="I6948" s="125">
        <v>143682.55720000001</v>
      </c>
      <c r="J6948" s="125">
        <v>143512.635286</v>
      </c>
    </row>
    <row r="6949" spans="1:10" x14ac:dyDescent="0.25">
      <c r="A6949" s="125">
        <v>938189</v>
      </c>
      <c r="B6949" s="125">
        <v>2006</v>
      </c>
      <c r="C6949" s="125">
        <v>37</v>
      </c>
      <c r="D6949" s="125">
        <v>3</v>
      </c>
      <c r="E6949" s="125">
        <v>1</v>
      </c>
      <c r="F6949" s="129">
        <v>26083.316997999998</v>
      </c>
      <c r="G6949" s="129">
        <v>0</v>
      </c>
      <c r="H6949" s="129">
        <v>32663.748149999999</v>
      </c>
      <c r="I6949" s="129">
        <v>26529.496246999999</v>
      </c>
      <c r="J6949" s="129">
        <v>26083.316997999998</v>
      </c>
    </row>
    <row r="6950" spans="1:10" hidden="1" x14ac:dyDescent="0.25">
      <c r="A6950" s="125">
        <v>938190</v>
      </c>
      <c r="B6950" s="125">
        <v>2006</v>
      </c>
      <c r="C6950" s="125">
        <v>37</v>
      </c>
      <c r="D6950" s="125">
        <v>3</v>
      </c>
      <c r="E6950" s="125">
        <v>2</v>
      </c>
      <c r="F6950" s="125">
        <v>22009.948892</v>
      </c>
      <c r="G6950" s="125">
        <v>0</v>
      </c>
      <c r="H6950" s="125">
        <v>26083.316997999998</v>
      </c>
      <c r="I6950" s="125">
        <v>24578.309606999999</v>
      </c>
      <c r="J6950" s="125">
        <v>22009.948892</v>
      </c>
    </row>
    <row r="6951" spans="1:10" hidden="1" x14ac:dyDescent="0.25">
      <c r="A6951" s="125">
        <v>938191</v>
      </c>
      <c r="B6951" s="125">
        <v>2006</v>
      </c>
      <c r="C6951" s="125">
        <v>37</v>
      </c>
      <c r="D6951" s="125">
        <v>3</v>
      </c>
      <c r="E6951" s="125">
        <v>3</v>
      </c>
      <c r="F6951" s="125">
        <v>10394.413525</v>
      </c>
      <c r="G6951" s="125">
        <v>6749.9455630000002</v>
      </c>
      <c r="H6951" s="125">
        <v>22009.948892</v>
      </c>
      <c r="I6951" s="125">
        <v>20132.500252000002</v>
      </c>
      <c r="J6951" s="125">
        <v>17144.359088000001</v>
      </c>
    </row>
    <row r="6952" spans="1:10" hidden="1" x14ac:dyDescent="0.25">
      <c r="A6952" s="125">
        <v>938192</v>
      </c>
      <c r="B6952" s="125">
        <v>2006</v>
      </c>
      <c r="C6952" s="125">
        <v>37</v>
      </c>
      <c r="D6952" s="125">
        <v>3</v>
      </c>
      <c r="E6952" s="125">
        <v>4</v>
      </c>
      <c r="F6952" s="125">
        <v>89576.492817999999</v>
      </c>
      <c r="G6952" s="125">
        <v>0</v>
      </c>
      <c r="H6952" s="125">
        <v>112962.51813900001</v>
      </c>
      <c r="I6952" s="125">
        <v>91748.157231999998</v>
      </c>
      <c r="J6952" s="125">
        <v>89576.492817999999</v>
      </c>
    </row>
    <row r="6953" spans="1:10" x14ac:dyDescent="0.25">
      <c r="A6953" s="125">
        <v>938193</v>
      </c>
      <c r="B6953" s="125">
        <v>2006</v>
      </c>
      <c r="C6953" s="125">
        <v>37</v>
      </c>
      <c r="D6953" s="125">
        <v>4</v>
      </c>
      <c r="E6953" s="125">
        <v>1</v>
      </c>
      <c r="F6953" s="129">
        <v>13823.761718</v>
      </c>
      <c r="G6953" s="129">
        <v>0</v>
      </c>
      <c r="H6953" s="129">
        <v>16032.447</v>
      </c>
      <c r="I6953" s="129">
        <v>14074.885221</v>
      </c>
      <c r="J6953" s="129">
        <v>13823.761718</v>
      </c>
    </row>
    <row r="6954" spans="1:10" hidden="1" x14ac:dyDescent="0.25">
      <c r="A6954" s="125">
        <v>938194</v>
      </c>
      <c r="B6954" s="125">
        <v>2006</v>
      </c>
      <c r="C6954" s="125">
        <v>37</v>
      </c>
      <c r="D6954" s="125">
        <v>4</v>
      </c>
      <c r="E6954" s="125">
        <v>2</v>
      </c>
      <c r="F6954" s="125">
        <v>12850.930987</v>
      </c>
      <c r="G6954" s="125">
        <v>0</v>
      </c>
      <c r="H6954" s="125">
        <v>13823.761718</v>
      </c>
      <c r="I6954" s="125">
        <v>13319.194416</v>
      </c>
      <c r="J6954" s="125">
        <v>12850.930987</v>
      </c>
    </row>
    <row r="6955" spans="1:10" hidden="1" x14ac:dyDescent="0.25">
      <c r="A6955" s="125">
        <v>938195</v>
      </c>
      <c r="B6955" s="125">
        <v>2006</v>
      </c>
      <c r="C6955" s="125">
        <v>37</v>
      </c>
      <c r="D6955" s="125">
        <v>4</v>
      </c>
      <c r="E6955" s="125">
        <v>3</v>
      </c>
      <c r="F6955" s="125">
        <v>151.02059499999999</v>
      </c>
      <c r="G6955" s="125">
        <v>11283.87824</v>
      </c>
      <c r="H6955" s="125">
        <v>12850.930987</v>
      </c>
      <c r="I6955" s="125">
        <v>12153.125435</v>
      </c>
      <c r="J6955" s="125">
        <v>11434.898834</v>
      </c>
    </row>
    <row r="6956" spans="1:10" hidden="1" x14ac:dyDescent="0.25">
      <c r="A6956" s="125">
        <v>938196</v>
      </c>
      <c r="B6956" s="125">
        <v>2006</v>
      </c>
      <c r="C6956" s="125">
        <v>37</v>
      </c>
      <c r="D6956" s="125">
        <v>4</v>
      </c>
      <c r="E6956" s="125">
        <v>4</v>
      </c>
      <c r="F6956" s="125">
        <v>8920.1521499999999</v>
      </c>
      <c r="G6956" s="125">
        <v>0</v>
      </c>
      <c r="H6956" s="125">
        <v>10394.413525</v>
      </c>
      <c r="I6956" s="125">
        <v>9125.2556339999992</v>
      </c>
      <c r="J6956" s="125">
        <v>8920.1521499999999</v>
      </c>
    </row>
    <row r="6957" spans="1:10" x14ac:dyDescent="0.25">
      <c r="A6957" s="125">
        <v>938197</v>
      </c>
      <c r="B6957" s="125">
        <v>2006</v>
      </c>
      <c r="C6957" s="125">
        <v>37</v>
      </c>
      <c r="D6957" s="125">
        <v>5</v>
      </c>
      <c r="E6957" s="125">
        <v>1</v>
      </c>
      <c r="F6957" s="129">
        <v>569.532782</v>
      </c>
      <c r="G6957" s="129">
        <v>0</v>
      </c>
      <c r="H6957" s="129">
        <v>605.63199999999995</v>
      </c>
      <c r="I6957" s="129">
        <v>569.53633300000001</v>
      </c>
      <c r="J6957" s="129">
        <v>569.532782</v>
      </c>
    </row>
    <row r="6958" spans="1:10" hidden="1" x14ac:dyDescent="0.25">
      <c r="A6958" s="125">
        <v>938198</v>
      </c>
      <c r="B6958" s="125">
        <v>2006</v>
      </c>
      <c r="C6958" s="125">
        <v>37</v>
      </c>
      <c r="D6958" s="125">
        <v>5</v>
      </c>
      <c r="E6958" s="125">
        <v>2</v>
      </c>
      <c r="F6958" s="125">
        <v>559.57099000000005</v>
      </c>
      <c r="G6958" s="125">
        <v>0</v>
      </c>
      <c r="H6958" s="125">
        <v>569.532782</v>
      </c>
      <c r="I6958" s="125">
        <v>559.62291100000004</v>
      </c>
      <c r="J6958" s="125">
        <v>559.57099000000005</v>
      </c>
    </row>
    <row r="6959" spans="1:10" hidden="1" x14ac:dyDescent="0.25">
      <c r="A6959" s="125">
        <v>938199</v>
      </c>
      <c r="B6959" s="125">
        <v>2006</v>
      </c>
      <c r="C6959" s="125">
        <v>37</v>
      </c>
      <c r="D6959" s="125">
        <v>5</v>
      </c>
      <c r="E6959" s="125">
        <v>3</v>
      </c>
      <c r="F6959" s="125">
        <v>0</v>
      </c>
      <c r="G6959" s="125">
        <v>544.99221899999998</v>
      </c>
      <c r="H6959" s="125">
        <v>559.57099000000005</v>
      </c>
      <c r="I6959" s="125">
        <v>545.02214500000002</v>
      </c>
      <c r="J6959" s="125">
        <v>544.99221899999998</v>
      </c>
    </row>
    <row r="6960" spans="1:10" hidden="1" x14ac:dyDescent="0.25">
      <c r="A6960" s="125">
        <v>938200</v>
      </c>
      <c r="B6960" s="125">
        <v>2006</v>
      </c>
      <c r="C6960" s="125">
        <v>37</v>
      </c>
      <c r="D6960" s="125">
        <v>5</v>
      </c>
      <c r="E6960" s="125">
        <v>4</v>
      </c>
      <c r="F6960" s="125">
        <v>142.01963699999999</v>
      </c>
      <c r="G6960" s="125">
        <v>0</v>
      </c>
      <c r="H6960" s="125">
        <v>151.02059499999999</v>
      </c>
      <c r="I6960" s="125">
        <v>142.019767</v>
      </c>
      <c r="J6960" s="125">
        <v>142.01963699999999</v>
      </c>
    </row>
    <row r="6961" spans="1:10" x14ac:dyDescent="0.25">
      <c r="A6961" s="125">
        <v>938201</v>
      </c>
      <c r="B6961" s="125">
        <v>2006</v>
      </c>
      <c r="C6961" s="125">
        <v>38</v>
      </c>
      <c r="D6961" s="125">
        <v>2</v>
      </c>
      <c r="E6961" s="125">
        <v>1</v>
      </c>
      <c r="F6961" s="129">
        <v>5971.0150199999998</v>
      </c>
      <c r="G6961" s="129">
        <v>0</v>
      </c>
      <c r="H6961" s="129">
        <v>8056.125</v>
      </c>
      <c r="I6961" s="129">
        <v>5980.0615879999996</v>
      </c>
      <c r="J6961" s="129">
        <v>5971.0150199999998</v>
      </c>
    </row>
    <row r="6962" spans="1:10" hidden="1" x14ac:dyDescent="0.25">
      <c r="A6962" s="125">
        <v>938202</v>
      </c>
      <c r="B6962" s="125">
        <v>2006</v>
      </c>
      <c r="C6962" s="125">
        <v>38</v>
      </c>
      <c r="D6962" s="125">
        <v>2</v>
      </c>
      <c r="E6962" s="125">
        <v>2</v>
      </c>
      <c r="F6962" s="125">
        <v>5447.2728580000003</v>
      </c>
      <c r="G6962" s="125">
        <v>0</v>
      </c>
      <c r="H6962" s="125">
        <v>5971.0150199999998</v>
      </c>
      <c r="I6962" s="125">
        <v>5483.7801939999999</v>
      </c>
      <c r="J6962" s="125">
        <v>5447.2728580000003</v>
      </c>
    </row>
    <row r="6963" spans="1:10" hidden="1" x14ac:dyDescent="0.25">
      <c r="A6963" s="125">
        <v>938203</v>
      </c>
      <c r="B6963" s="125">
        <v>2006</v>
      </c>
      <c r="C6963" s="125">
        <v>38</v>
      </c>
      <c r="D6963" s="125">
        <v>2</v>
      </c>
      <c r="E6963" s="125">
        <v>3</v>
      </c>
      <c r="F6963" s="125">
        <v>4700.887428</v>
      </c>
      <c r="G6963" s="125">
        <v>56.772779</v>
      </c>
      <c r="H6963" s="125">
        <v>5447.2728580000003</v>
      </c>
      <c r="I6963" s="125">
        <v>4794.1448419999997</v>
      </c>
      <c r="J6963" s="125">
        <v>4757.6602069999999</v>
      </c>
    </row>
    <row r="6964" spans="1:10" hidden="1" x14ac:dyDescent="0.25">
      <c r="A6964" s="125">
        <v>938204</v>
      </c>
      <c r="B6964" s="125">
        <v>2006</v>
      </c>
      <c r="C6964" s="125">
        <v>38</v>
      </c>
      <c r="D6964" s="125">
        <v>2</v>
      </c>
      <c r="E6964" s="125">
        <v>4</v>
      </c>
      <c r="F6964" s="125">
        <v>5972.9894450000002</v>
      </c>
      <c r="G6964" s="125">
        <v>0</v>
      </c>
      <c r="H6964" s="125">
        <v>8056.125</v>
      </c>
      <c r="I6964" s="125">
        <v>5980.0615879999996</v>
      </c>
      <c r="J6964" s="125">
        <v>5972.9894450000002</v>
      </c>
    </row>
    <row r="6965" spans="1:10" x14ac:dyDescent="0.25">
      <c r="A6965" s="125">
        <v>938205</v>
      </c>
      <c r="B6965" s="125">
        <v>2006</v>
      </c>
      <c r="C6965" s="125">
        <v>38</v>
      </c>
      <c r="D6965" s="125">
        <v>3</v>
      </c>
      <c r="E6965" s="125">
        <v>1</v>
      </c>
      <c r="F6965" s="129">
        <v>1094.2385609999999</v>
      </c>
      <c r="G6965" s="129">
        <v>0</v>
      </c>
      <c r="H6965" s="129">
        <v>1370.2986000000001</v>
      </c>
      <c r="I6965" s="129">
        <v>1112.9565230000001</v>
      </c>
      <c r="J6965" s="129">
        <v>1094.2385609999999</v>
      </c>
    </row>
    <row r="6966" spans="1:10" hidden="1" x14ac:dyDescent="0.25">
      <c r="A6966" s="125">
        <v>938206</v>
      </c>
      <c r="B6966" s="125">
        <v>2006</v>
      </c>
      <c r="C6966" s="125">
        <v>38</v>
      </c>
      <c r="D6966" s="125">
        <v>3</v>
      </c>
      <c r="E6966" s="125">
        <v>2</v>
      </c>
      <c r="F6966" s="125">
        <v>923.35398899999996</v>
      </c>
      <c r="G6966" s="125">
        <v>0</v>
      </c>
      <c r="H6966" s="125">
        <v>1094.2385609999999</v>
      </c>
      <c r="I6966" s="125">
        <v>1031.1009959999999</v>
      </c>
      <c r="J6966" s="125">
        <v>923.35398899999996</v>
      </c>
    </row>
    <row r="6967" spans="1:10" hidden="1" x14ac:dyDescent="0.25">
      <c r="A6967" s="125">
        <v>938207</v>
      </c>
      <c r="B6967" s="125">
        <v>2006</v>
      </c>
      <c r="C6967" s="125">
        <v>38</v>
      </c>
      <c r="D6967" s="125">
        <v>3</v>
      </c>
      <c r="E6967" s="125">
        <v>3</v>
      </c>
      <c r="F6967" s="125">
        <v>433.84909399999998</v>
      </c>
      <c r="G6967" s="125">
        <v>281.733814</v>
      </c>
      <c r="H6967" s="125">
        <v>923.35398899999996</v>
      </c>
      <c r="I6967" s="125">
        <v>844.59189400000002</v>
      </c>
      <c r="J6967" s="125">
        <v>715.58290899999997</v>
      </c>
    </row>
    <row r="6968" spans="1:10" hidden="1" x14ac:dyDescent="0.25">
      <c r="A6968" s="125">
        <v>938208</v>
      </c>
      <c r="B6968" s="125">
        <v>2006</v>
      </c>
      <c r="C6968" s="125">
        <v>38</v>
      </c>
      <c r="D6968" s="125">
        <v>3</v>
      </c>
      <c r="E6968" s="125">
        <v>4</v>
      </c>
      <c r="F6968" s="125">
        <v>3727.6878729999999</v>
      </c>
      <c r="G6968" s="125">
        <v>0</v>
      </c>
      <c r="H6968" s="125">
        <v>4700.887428</v>
      </c>
      <c r="I6968" s="125">
        <v>3818.0607690000002</v>
      </c>
      <c r="J6968" s="125">
        <v>3727.6878729999999</v>
      </c>
    </row>
    <row r="6969" spans="1:10" x14ac:dyDescent="0.25">
      <c r="A6969" s="125">
        <v>938209</v>
      </c>
      <c r="B6969" s="125">
        <v>2006</v>
      </c>
      <c r="C6969" s="125">
        <v>38</v>
      </c>
      <c r="D6969" s="125">
        <v>4</v>
      </c>
      <c r="E6969" s="125">
        <v>1</v>
      </c>
      <c r="F6969" s="129">
        <v>577.31418699999995</v>
      </c>
      <c r="G6969" s="129">
        <v>0</v>
      </c>
      <c r="H6969" s="129">
        <v>669.55430000000001</v>
      </c>
      <c r="I6969" s="129">
        <v>587.80172000000005</v>
      </c>
      <c r="J6969" s="129">
        <v>577.31418699999995</v>
      </c>
    </row>
    <row r="6970" spans="1:10" hidden="1" x14ac:dyDescent="0.25">
      <c r="A6970" s="125">
        <v>938210</v>
      </c>
      <c r="B6970" s="125">
        <v>2006</v>
      </c>
      <c r="C6970" s="125">
        <v>38</v>
      </c>
      <c r="D6970" s="125">
        <v>4</v>
      </c>
      <c r="E6970" s="125">
        <v>2</v>
      </c>
      <c r="F6970" s="125">
        <v>536.68638999999996</v>
      </c>
      <c r="G6970" s="125">
        <v>0</v>
      </c>
      <c r="H6970" s="125">
        <v>577.31418699999995</v>
      </c>
      <c r="I6970" s="125">
        <v>556.24221899999998</v>
      </c>
      <c r="J6970" s="125">
        <v>536.68638999999996</v>
      </c>
    </row>
    <row r="6971" spans="1:10" hidden="1" x14ac:dyDescent="0.25">
      <c r="A6971" s="125">
        <v>938211</v>
      </c>
      <c r="B6971" s="125">
        <v>2006</v>
      </c>
      <c r="C6971" s="125">
        <v>38</v>
      </c>
      <c r="D6971" s="125">
        <v>4</v>
      </c>
      <c r="E6971" s="125">
        <v>3</v>
      </c>
      <c r="F6971" s="125">
        <v>6.3069899999999999</v>
      </c>
      <c r="G6971" s="125">
        <v>471.24242500000003</v>
      </c>
      <c r="H6971" s="125">
        <v>536.68638999999996</v>
      </c>
      <c r="I6971" s="125">
        <v>507.54431899999997</v>
      </c>
      <c r="J6971" s="125">
        <v>477.54941500000001</v>
      </c>
    </row>
    <row r="6972" spans="1:10" hidden="1" x14ac:dyDescent="0.25">
      <c r="A6972" s="125">
        <v>938212</v>
      </c>
      <c r="B6972" s="125">
        <v>2006</v>
      </c>
      <c r="C6972" s="125">
        <v>38</v>
      </c>
      <c r="D6972" s="125">
        <v>4</v>
      </c>
      <c r="E6972" s="125">
        <v>4</v>
      </c>
      <c r="F6972" s="125">
        <v>372.31537100000003</v>
      </c>
      <c r="G6972" s="125">
        <v>0</v>
      </c>
      <c r="H6972" s="125">
        <v>433.84909399999998</v>
      </c>
      <c r="I6972" s="125">
        <v>380.87612000000001</v>
      </c>
      <c r="J6972" s="125">
        <v>372.31537100000003</v>
      </c>
    </row>
    <row r="6973" spans="1:10" x14ac:dyDescent="0.25">
      <c r="A6973" s="125">
        <v>938213</v>
      </c>
      <c r="B6973" s="125">
        <v>2006</v>
      </c>
      <c r="C6973" s="125">
        <v>38</v>
      </c>
      <c r="D6973" s="125">
        <v>5</v>
      </c>
      <c r="E6973" s="125">
        <v>1</v>
      </c>
      <c r="F6973" s="129">
        <v>24.028950999999999</v>
      </c>
      <c r="G6973" s="129">
        <v>0</v>
      </c>
      <c r="H6973" s="129">
        <v>25.552</v>
      </c>
      <c r="I6973" s="129">
        <v>24.029101000000001</v>
      </c>
      <c r="J6973" s="129">
        <v>24.028950999999999</v>
      </c>
    </row>
    <row r="6974" spans="1:10" hidden="1" x14ac:dyDescent="0.25">
      <c r="A6974" s="125">
        <v>938214</v>
      </c>
      <c r="B6974" s="125">
        <v>2006</v>
      </c>
      <c r="C6974" s="125">
        <v>38</v>
      </c>
      <c r="D6974" s="125">
        <v>5</v>
      </c>
      <c r="E6974" s="125">
        <v>2</v>
      </c>
      <c r="F6974" s="125">
        <v>23.608657000000001</v>
      </c>
      <c r="G6974" s="125">
        <v>0</v>
      </c>
      <c r="H6974" s="125">
        <v>24.028950999999999</v>
      </c>
      <c r="I6974" s="125">
        <v>23.610847</v>
      </c>
      <c r="J6974" s="125">
        <v>23.608657000000001</v>
      </c>
    </row>
    <row r="6975" spans="1:10" hidden="1" x14ac:dyDescent="0.25">
      <c r="A6975" s="125">
        <v>938215</v>
      </c>
      <c r="B6975" s="125">
        <v>2006</v>
      </c>
      <c r="C6975" s="125">
        <v>38</v>
      </c>
      <c r="D6975" s="125">
        <v>5</v>
      </c>
      <c r="E6975" s="125">
        <v>3</v>
      </c>
      <c r="F6975" s="125">
        <v>0</v>
      </c>
      <c r="G6975" s="125">
        <v>22.993569000000001</v>
      </c>
      <c r="H6975" s="125">
        <v>23.608657000000001</v>
      </c>
      <c r="I6975" s="125">
        <v>22.994831999999999</v>
      </c>
      <c r="J6975" s="125">
        <v>22.993569000000001</v>
      </c>
    </row>
    <row r="6976" spans="1:10" hidden="1" x14ac:dyDescent="0.25">
      <c r="A6976" s="125">
        <v>938216</v>
      </c>
      <c r="B6976" s="125">
        <v>2006</v>
      </c>
      <c r="C6976" s="125">
        <v>38</v>
      </c>
      <c r="D6976" s="125">
        <v>5</v>
      </c>
      <c r="E6976" s="125">
        <v>4</v>
      </c>
      <c r="F6976" s="125">
        <v>5.9310879999999999</v>
      </c>
      <c r="G6976" s="125">
        <v>0</v>
      </c>
      <c r="H6976" s="125">
        <v>6.3069899999999999</v>
      </c>
      <c r="I6976" s="125">
        <v>5.9310939999999999</v>
      </c>
      <c r="J6976" s="125">
        <v>5.9310879999999999</v>
      </c>
    </row>
    <row r="6977" spans="1:10" x14ac:dyDescent="0.25">
      <c r="A6977" s="125">
        <v>938217</v>
      </c>
      <c r="B6977" s="125">
        <v>2006</v>
      </c>
      <c r="C6977" s="125">
        <v>39</v>
      </c>
      <c r="D6977" s="125">
        <v>2</v>
      </c>
      <c r="E6977" s="125">
        <v>1</v>
      </c>
      <c r="F6977" s="129">
        <v>119592.692014</v>
      </c>
      <c r="G6977" s="129">
        <v>0</v>
      </c>
      <c r="H6977" s="129">
        <v>161343.76250000001</v>
      </c>
      <c r="I6977" s="129">
        <v>119765.474904</v>
      </c>
      <c r="J6977" s="129">
        <v>119592.692014</v>
      </c>
    </row>
    <row r="6978" spans="1:10" hidden="1" x14ac:dyDescent="0.25">
      <c r="A6978" s="125">
        <v>938218</v>
      </c>
      <c r="B6978" s="125">
        <v>2006</v>
      </c>
      <c r="C6978" s="125">
        <v>39</v>
      </c>
      <c r="D6978" s="125">
        <v>2</v>
      </c>
      <c r="E6978" s="125">
        <v>2</v>
      </c>
      <c r="F6978" s="125">
        <v>109186.385813</v>
      </c>
      <c r="G6978" s="125">
        <v>0</v>
      </c>
      <c r="H6978" s="125">
        <v>119592.692014</v>
      </c>
      <c r="I6978" s="125">
        <v>109833.928346</v>
      </c>
      <c r="J6978" s="125">
        <v>109186.385813</v>
      </c>
    </row>
    <row r="6979" spans="1:10" hidden="1" x14ac:dyDescent="0.25">
      <c r="A6979" s="125">
        <v>938219</v>
      </c>
      <c r="B6979" s="125">
        <v>2006</v>
      </c>
      <c r="C6979" s="125">
        <v>39</v>
      </c>
      <c r="D6979" s="125">
        <v>2</v>
      </c>
      <c r="E6979" s="125">
        <v>3</v>
      </c>
      <c r="F6979" s="125">
        <v>93640.369797000007</v>
      </c>
      <c r="G6979" s="125">
        <v>1675.5577370000001</v>
      </c>
      <c r="H6979" s="125">
        <v>109186.385813</v>
      </c>
      <c r="I6979" s="125">
        <v>96094.938154000003</v>
      </c>
      <c r="J6979" s="125">
        <v>95315.927534000002</v>
      </c>
    </row>
    <row r="6980" spans="1:10" hidden="1" x14ac:dyDescent="0.25">
      <c r="A6980" s="125">
        <v>938220</v>
      </c>
      <c r="B6980" s="125">
        <v>2006</v>
      </c>
      <c r="C6980" s="125">
        <v>39</v>
      </c>
      <c r="D6980" s="125">
        <v>2</v>
      </c>
      <c r="E6980" s="125">
        <v>4</v>
      </c>
      <c r="F6980" s="125">
        <v>119698.898103</v>
      </c>
      <c r="G6980" s="125">
        <v>0</v>
      </c>
      <c r="H6980" s="125">
        <v>161343.76250000001</v>
      </c>
      <c r="I6980" s="125">
        <v>119765.474904</v>
      </c>
      <c r="J6980" s="125">
        <v>119698.898103</v>
      </c>
    </row>
    <row r="6981" spans="1:10" x14ac:dyDescent="0.25">
      <c r="A6981" s="125">
        <v>938221</v>
      </c>
      <c r="B6981" s="125">
        <v>2006</v>
      </c>
      <c r="C6981" s="125">
        <v>39</v>
      </c>
      <c r="D6981" s="125">
        <v>3</v>
      </c>
      <c r="E6981" s="125">
        <v>1</v>
      </c>
      <c r="F6981" s="129">
        <v>57577.174330000002</v>
      </c>
      <c r="G6981" s="129">
        <v>0</v>
      </c>
      <c r="H6981" s="129">
        <v>71903.996249999997</v>
      </c>
      <c r="I6981" s="129">
        <v>58400.425754000004</v>
      </c>
      <c r="J6981" s="129">
        <v>57577.174330000002</v>
      </c>
    </row>
    <row r="6982" spans="1:10" hidden="1" x14ac:dyDescent="0.25">
      <c r="A6982" s="125">
        <v>938222</v>
      </c>
      <c r="B6982" s="125">
        <v>2006</v>
      </c>
      <c r="C6982" s="125">
        <v>39</v>
      </c>
      <c r="D6982" s="125">
        <v>3</v>
      </c>
      <c r="E6982" s="125">
        <v>2</v>
      </c>
      <c r="F6982" s="125">
        <v>52660.330474000002</v>
      </c>
      <c r="G6982" s="125">
        <v>0</v>
      </c>
      <c r="H6982" s="125">
        <v>57577.174330000002</v>
      </c>
      <c r="I6982" s="125">
        <v>54254.971372</v>
      </c>
      <c r="J6982" s="125">
        <v>52660.330474000002</v>
      </c>
    </row>
    <row r="6983" spans="1:10" hidden="1" x14ac:dyDescent="0.25">
      <c r="A6983" s="125">
        <v>938223</v>
      </c>
      <c r="B6983" s="125">
        <v>2006</v>
      </c>
      <c r="C6983" s="125">
        <v>39</v>
      </c>
      <c r="D6983" s="125">
        <v>3</v>
      </c>
      <c r="E6983" s="125">
        <v>3</v>
      </c>
      <c r="F6983" s="125">
        <v>38984.675500999998</v>
      </c>
      <c r="G6983" s="125">
        <v>5503.8650989999996</v>
      </c>
      <c r="H6983" s="125">
        <v>52660.330474000002</v>
      </c>
      <c r="I6983" s="125">
        <v>48168.404283999997</v>
      </c>
      <c r="J6983" s="125">
        <v>44488.5406</v>
      </c>
    </row>
    <row r="6984" spans="1:10" hidden="1" x14ac:dyDescent="0.25">
      <c r="A6984" s="125">
        <v>938224</v>
      </c>
      <c r="B6984" s="125">
        <v>2006</v>
      </c>
      <c r="C6984" s="125">
        <v>39</v>
      </c>
      <c r="D6984" s="125">
        <v>3</v>
      </c>
      <c r="E6984" s="125">
        <v>4</v>
      </c>
      <c r="F6984" s="125">
        <v>74581.122870000007</v>
      </c>
      <c r="G6984" s="125">
        <v>0</v>
      </c>
      <c r="H6984" s="125">
        <v>93640.369797000007</v>
      </c>
      <c r="I6984" s="125">
        <v>76054.708348999993</v>
      </c>
      <c r="J6984" s="125">
        <v>74581.122870000007</v>
      </c>
    </row>
    <row r="6985" spans="1:10" x14ac:dyDescent="0.25">
      <c r="A6985" s="125">
        <v>938225</v>
      </c>
      <c r="B6985" s="125">
        <v>2006</v>
      </c>
      <c r="C6985" s="125">
        <v>39</v>
      </c>
      <c r="D6985" s="125">
        <v>4</v>
      </c>
      <c r="E6985" s="125">
        <v>1</v>
      </c>
      <c r="F6985" s="129">
        <v>34700.502361999999</v>
      </c>
      <c r="G6985" s="129">
        <v>0</v>
      </c>
      <c r="H6985" s="129">
        <v>39777.236700000001</v>
      </c>
      <c r="I6985" s="129">
        <v>34920.436098999999</v>
      </c>
      <c r="J6985" s="129">
        <v>34700.502361999999</v>
      </c>
    </row>
    <row r="6986" spans="1:10" hidden="1" x14ac:dyDescent="0.25">
      <c r="A6986" s="125">
        <v>938226</v>
      </c>
      <c r="B6986" s="125">
        <v>2006</v>
      </c>
      <c r="C6986" s="125">
        <v>39</v>
      </c>
      <c r="D6986" s="125">
        <v>4</v>
      </c>
      <c r="E6986" s="125">
        <v>2</v>
      </c>
      <c r="F6986" s="125">
        <v>29929.371822000001</v>
      </c>
      <c r="G6986" s="125">
        <v>0</v>
      </c>
      <c r="H6986" s="125">
        <v>34700.502361999999</v>
      </c>
      <c r="I6986" s="125">
        <v>33433.934025000002</v>
      </c>
      <c r="J6986" s="125">
        <v>29929.371822000001</v>
      </c>
    </row>
    <row r="6987" spans="1:10" hidden="1" x14ac:dyDescent="0.25">
      <c r="A6987" s="125">
        <v>938227</v>
      </c>
      <c r="B6987" s="125">
        <v>2006</v>
      </c>
      <c r="C6987" s="125">
        <v>39</v>
      </c>
      <c r="D6987" s="125">
        <v>4</v>
      </c>
      <c r="E6987" s="125">
        <v>3</v>
      </c>
      <c r="F6987" s="125">
        <v>4422.038818</v>
      </c>
      <c r="G6987" s="125">
        <v>19972.619922000002</v>
      </c>
      <c r="H6987" s="125">
        <v>29929.371822000001</v>
      </c>
      <c r="I6987" s="125">
        <v>28304.206932000001</v>
      </c>
      <c r="J6987" s="125">
        <v>24394.658739999999</v>
      </c>
    </row>
    <row r="6988" spans="1:10" hidden="1" x14ac:dyDescent="0.25">
      <c r="A6988" s="125">
        <v>938228</v>
      </c>
      <c r="B6988" s="125">
        <v>2006</v>
      </c>
      <c r="C6988" s="125">
        <v>39</v>
      </c>
      <c r="D6988" s="125">
        <v>4</v>
      </c>
      <c r="E6988" s="125">
        <v>4</v>
      </c>
      <c r="F6988" s="125">
        <v>33959.608896999998</v>
      </c>
      <c r="G6988" s="125">
        <v>0</v>
      </c>
      <c r="H6988" s="125">
        <v>38984.675500999998</v>
      </c>
      <c r="I6988" s="125">
        <v>34224.646622</v>
      </c>
      <c r="J6988" s="125">
        <v>33959.608896999998</v>
      </c>
    </row>
    <row r="6989" spans="1:10" x14ac:dyDescent="0.25">
      <c r="A6989" s="125">
        <v>938229</v>
      </c>
      <c r="B6989" s="125">
        <v>2006</v>
      </c>
      <c r="C6989" s="125">
        <v>39</v>
      </c>
      <c r="D6989" s="125">
        <v>5</v>
      </c>
      <c r="E6989" s="125">
        <v>1</v>
      </c>
      <c r="F6989" s="129">
        <v>14167.359515</v>
      </c>
      <c r="G6989" s="129">
        <v>0</v>
      </c>
      <c r="H6989" s="129">
        <v>15265.302600000001</v>
      </c>
      <c r="I6989" s="129">
        <v>14355.490565</v>
      </c>
      <c r="J6989" s="129">
        <v>14167.359515</v>
      </c>
    </row>
    <row r="6990" spans="1:10" hidden="1" x14ac:dyDescent="0.25">
      <c r="A6990" s="125">
        <v>938230</v>
      </c>
      <c r="B6990" s="125">
        <v>2006</v>
      </c>
      <c r="C6990" s="125">
        <v>39</v>
      </c>
      <c r="D6990" s="125">
        <v>5</v>
      </c>
      <c r="E6990" s="125">
        <v>2</v>
      </c>
      <c r="F6990" s="125">
        <v>13462.954076</v>
      </c>
      <c r="G6990" s="125">
        <v>0</v>
      </c>
      <c r="H6990" s="125">
        <v>14167.359515</v>
      </c>
      <c r="I6990" s="125">
        <v>13920.847460000001</v>
      </c>
      <c r="J6990" s="125">
        <v>13462.954076</v>
      </c>
    </row>
    <row r="6991" spans="1:10" hidden="1" x14ac:dyDescent="0.25">
      <c r="A6991" s="125">
        <v>938231</v>
      </c>
      <c r="B6991" s="125">
        <v>2006</v>
      </c>
      <c r="C6991" s="125">
        <v>39</v>
      </c>
      <c r="D6991" s="125">
        <v>5</v>
      </c>
      <c r="E6991" s="125">
        <v>3</v>
      </c>
      <c r="F6991" s="125">
        <v>0</v>
      </c>
      <c r="G6991" s="125">
        <v>12609.968158</v>
      </c>
      <c r="H6991" s="125">
        <v>13462.954076</v>
      </c>
      <c r="I6991" s="125">
        <v>13112.91727</v>
      </c>
      <c r="J6991" s="125">
        <v>12609.968158</v>
      </c>
    </row>
    <row r="6992" spans="1:10" hidden="1" x14ac:dyDescent="0.25">
      <c r="A6992" s="125">
        <v>938232</v>
      </c>
      <c r="B6992" s="125">
        <v>2006</v>
      </c>
      <c r="C6992" s="125">
        <v>39</v>
      </c>
      <c r="D6992" s="125">
        <v>5</v>
      </c>
      <c r="E6992" s="125">
        <v>4</v>
      </c>
      <c r="F6992" s="125">
        <v>4071.7147880000002</v>
      </c>
      <c r="G6992" s="125">
        <v>0</v>
      </c>
      <c r="H6992" s="125">
        <v>4422.038818</v>
      </c>
      <c r="I6992" s="125">
        <v>4158.4853039999998</v>
      </c>
      <c r="J6992" s="125">
        <v>4071.7147880000002</v>
      </c>
    </row>
    <row r="6993" spans="1:10" x14ac:dyDescent="0.25">
      <c r="A6993" s="125">
        <v>938233</v>
      </c>
      <c r="B6993" s="125">
        <v>2006</v>
      </c>
      <c r="C6993" s="125">
        <v>40</v>
      </c>
      <c r="D6993" s="125">
        <v>2</v>
      </c>
      <c r="E6993" s="125">
        <v>1</v>
      </c>
      <c r="F6993" s="129">
        <v>4983.7187169999997</v>
      </c>
      <c r="G6993" s="129">
        <v>0</v>
      </c>
      <c r="H6993" s="129">
        <v>6723.5874999999996</v>
      </c>
      <c r="I6993" s="129">
        <v>4990.9190010000002</v>
      </c>
      <c r="J6993" s="129">
        <v>4983.7187169999997</v>
      </c>
    </row>
    <row r="6994" spans="1:10" hidden="1" x14ac:dyDescent="0.25">
      <c r="A6994" s="125">
        <v>938234</v>
      </c>
      <c r="B6994" s="125">
        <v>2006</v>
      </c>
      <c r="C6994" s="125">
        <v>40</v>
      </c>
      <c r="D6994" s="125">
        <v>2</v>
      </c>
      <c r="E6994" s="125">
        <v>2</v>
      </c>
      <c r="F6994" s="125">
        <v>4550.0625959999998</v>
      </c>
      <c r="G6994" s="125">
        <v>0</v>
      </c>
      <c r="H6994" s="125">
        <v>4983.7187169999997</v>
      </c>
      <c r="I6994" s="125">
        <v>4577.04727</v>
      </c>
      <c r="J6994" s="125">
        <v>4550.0625959999998</v>
      </c>
    </row>
    <row r="6995" spans="1:10" hidden="1" x14ac:dyDescent="0.25">
      <c r="A6995" s="125">
        <v>938235</v>
      </c>
      <c r="B6995" s="125">
        <v>2006</v>
      </c>
      <c r="C6995" s="125">
        <v>40</v>
      </c>
      <c r="D6995" s="125">
        <v>2</v>
      </c>
      <c r="E6995" s="125">
        <v>3</v>
      </c>
      <c r="F6995" s="125">
        <v>3902.2222499999998</v>
      </c>
      <c r="G6995" s="125">
        <v>69.824571000000006</v>
      </c>
      <c r="H6995" s="125">
        <v>4550.0625959999998</v>
      </c>
      <c r="I6995" s="125">
        <v>4004.5100910000001</v>
      </c>
      <c r="J6995" s="125">
        <v>3972.0468209999999</v>
      </c>
    </row>
    <row r="6996" spans="1:10" hidden="1" x14ac:dyDescent="0.25">
      <c r="A6996" s="125">
        <v>938236</v>
      </c>
      <c r="B6996" s="125">
        <v>2006</v>
      </c>
      <c r="C6996" s="125">
        <v>40</v>
      </c>
      <c r="D6996" s="125">
        <v>2</v>
      </c>
      <c r="E6996" s="125">
        <v>4</v>
      </c>
      <c r="F6996" s="125">
        <v>4988.1445839999997</v>
      </c>
      <c r="G6996" s="125">
        <v>0</v>
      </c>
      <c r="H6996" s="125">
        <v>6723.5874999999996</v>
      </c>
      <c r="I6996" s="125">
        <v>4990.9190010000002</v>
      </c>
      <c r="J6996" s="125">
        <v>4988.1445839999997</v>
      </c>
    </row>
    <row r="6997" spans="1:10" x14ac:dyDescent="0.25">
      <c r="A6997" s="125">
        <v>938237</v>
      </c>
      <c r="B6997" s="125">
        <v>2006</v>
      </c>
      <c r="C6997" s="125">
        <v>40</v>
      </c>
      <c r="D6997" s="125">
        <v>3</v>
      </c>
      <c r="E6997" s="125">
        <v>1</v>
      </c>
      <c r="F6997" s="129">
        <v>2399.4672479999999</v>
      </c>
      <c r="G6997" s="129">
        <v>0</v>
      </c>
      <c r="H6997" s="129">
        <v>2996.52225</v>
      </c>
      <c r="I6997" s="129">
        <v>2433.7753710000002</v>
      </c>
      <c r="J6997" s="129">
        <v>2399.4672479999999</v>
      </c>
    </row>
    <row r="6998" spans="1:10" hidden="1" x14ac:dyDescent="0.25">
      <c r="A6998" s="125">
        <v>938238</v>
      </c>
      <c r="B6998" s="125">
        <v>2006</v>
      </c>
      <c r="C6998" s="125">
        <v>40</v>
      </c>
      <c r="D6998" s="125">
        <v>3</v>
      </c>
      <c r="E6998" s="125">
        <v>2</v>
      </c>
      <c r="F6998" s="125">
        <v>2194.5630310000001</v>
      </c>
      <c r="G6998" s="125">
        <v>0</v>
      </c>
      <c r="H6998" s="125">
        <v>2399.4672479999999</v>
      </c>
      <c r="I6998" s="125">
        <v>2261.0179870000002</v>
      </c>
      <c r="J6998" s="125">
        <v>2194.5630310000001</v>
      </c>
    </row>
    <row r="6999" spans="1:10" hidden="1" x14ac:dyDescent="0.25">
      <c r="A6999" s="125">
        <v>938239</v>
      </c>
      <c r="B6999" s="125">
        <v>2006</v>
      </c>
      <c r="C6999" s="125">
        <v>40</v>
      </c>
      <c r="D6999" s="125">
        <v>3</v>
      </c>
      <c r="E6999" s="125">
        <v>3</v>
      </c>
      <c r="F6999" s="125">
        <v>1624.644716</v>
      </c>
      <c r="G6999" s="125">
        <v>229.36770000000001</v>
      </c>
      <c r="H6999" s="125">
        <v>2194.5630310000001</v>
      </c>
      <c r="I6999" s="125">
        <v>2007.3668050000001</v>
      </c>
      <c r="J6999" s="125">
        <v>1854.012416</v>
      </c>
    </row>
    <row r="7000" spans="1:10" hidden="1" x14ac:dyDescent="0.25">
      <c r="A7000" s="125">
        <v>938240</v>
      </c>
      <c r="B7000" s="125">
        <v>2006</v>
      </c>
      <c r="C7000" s="125">
        <v>40</v>
      </c>
      <c r="D7000" s="125">
        <v>3</v>
      </c>
      <c r="E7000" s="125">
        <v>4</v>
      </c>
      <c r="F7000" s="125">
        <v>3107.9770159999998</v>
      </c>
      <c r="G7000" s="125">
        <v>0</v>
      </c>
      <c r="H7000" s="125">
        <v>3902.2222499999998</v>
      </c>
      <c r="I7000" s="125">
        <v>3169.3849110000001</v>
      </c>
      <c r="J7000" s="125">
        <v>3107.9770159999998</v>
      </c>
    </row>
    <row r="7001" spans="1:10" x14ac:dyDescent="0.25">
      <c r="A7001" s="125">
        <v>938241</v>
      </c>
      <c r="B7001" s="125">
        <v>2006</v>
      </c>
      <c r="C7001" s="125">
        <v>40</v>
      </c>
      <c r="D7001" s="125">
        <v>4</v>
      </c>
      <c r="E7001" s="125">
        <v>1</v>
      </c>
      <c r="F7001" s="129">
        <v>1446.2614329999999</v>
      </c>
      <c r="G7001" s="129">
        <v>0</v>
      </c>
      <c r="H7001" s="129">
        <v>1657.8516</v>
      </c>
      <c r="I7001" s="129">
        <v>1455.4279200000001</v>
      </c>
      <c r="J7001" s="129">
        <v>1446.2614329999999</v>
      </c>
    </row>
    <row r="7002" spans="1:10" hidden="1" x14ac:dyDescent="0.25">
      <c r="A7002" s="125">
        <v>938242</v>
      </c>
      <c r="B7002" s="125">
        <v>2006</v>
      </c>
      <c r="C7002" s="125">
        <v>40</v>
      </c>
      <c r="D7002" s="125">
        <v>4</v>
      </c>
      <c r="E7002" s="125">
        <v>2</v>
      </c>
      <c r="F7002" s="125">
        <v>1247.4083439999999</v>
      </c>
      <c r="G7002" s="125">
        <v>0</v>
      </c>
      <c r="H7002" s="125">
        <v>1446.2614329999999</v>
      </c>
      <c r="I7002" s="125">
        <v>1393.4728909999999</v>
      </c>
      <c r="J7002" s="125">
        <v>1247.4083439999999</v>
      </c>
    </row>
    <row r="7003" spans="1:10" hidden="1" x14ac:dyDescent="0.25">
      <c r="A7003" s="125">
        <v>938243</v>
      </c>
      <c r="B7003" s="125">
        <v>2006</v>
      </c>
      <c r="C7003" s="125">
        <v>40</v>
      </c>
      <c r="D7003" s="125">
        <v>4</v>
      </c>
      <c r="E7003" s="125">
        <v>3</v>
      </c>
      <c r="F7003" s="125">
        <v>184.303505</v>
      </c>
      <c r="G7003" s="125">
        <v>832.42685100000006</v>
      </c>
      <c r="H7003" s="125">
        <v>1247.4083439999999</v>
      </c>
      <c r="I7003" s="125">
        <v>1179.6740709999999</v>
      </c>
      <c r="J7003" s="125">
        <v>1016.730356</v>
      </c>
    </row>
    <row r="7004" spans="1:10" hidden="1" x14ac:dyDescent="0.25">
      <c r="A7004" s="125">
        <v>938244</v>
      </c>
      <c r="B7004" s="125">
        <v>2006</v>
      </c>
      <c r="C7004" s="125">
        <v>40</v>
      </c>
      <c r="D7004" s="125">
        <v>4</v>
      </c>
      <c r="E7004" s="125">
        <v>4</v>
      </c>
      <c r="F7004" s="125">
        <v>1415.2304320000001</v>
      </c>
      <c r="G7004" s="125">
        <v>0</v>
      </c>
      <c r="H7004" s="125">
        <v>1624.644716</v>
      </c>
      <c r="I7004" s="125">
        <v>1426.275596</v>
      </c>
      <c r="J7004" s="125">
        <v>1415.2304320000001</v>
      </c>
    </row>
    <row r="7005" spans="1:10" x14ac:dyDescent="0.25">
      <c r="A7005" s="125">
        <v>938245</v>
      </c>
      <c r="B7005" s="125">
        <v>2006</v>
      </c>
      <c r="C7005" s="125">
        <v>40</v>
      </c>
      <c r="D7005" s="125">
        <v>5</v>
      </c>
      <c r="E7005" s="125">
        <v>1</v>
      </c>
      <c r="F7005" s="129">
        <v>590.02045099999998</v>
      </c>
      <c r="G7005" s="129">
        <v>0</v>
      </c>
      <c r="H7005" s="129">
        <v>635.74590000000001</v>
      </c>
      <c r="I7005" s="129">
        <v>597.85544400000003</v>
      </c>
      <c r="J7005" s="129">
        <v>590.02045099999998</v>
      </c>
    </row>
    <row r="7006" spans="1:10" hidden="1" x14ac:dyDescent="0.25">
      <c r="A7006" s="125">
        <v>938246</v>
      </c>
      <c r="B7006" s="125">
        <v>2006</v>
      </c>
      <c r="C7006" s="125">
        <v>40</v>
      </c>
      <c r="D7006" s="125">
        <v>5</v>
      </c>
      <c r="E7006" s="125">
        <v>2</v>
      </c>
      <c r="F7006" s="125">
        <v>560.68445399999996</v>
      </c>
      <c r="G7006" s="125">
        <v>0</v>
      </c>
      <c r="H7006" s="125">
        <v>590.02045099999998</v>
      </c>
      <c r="I7006" s="125">
        <v>579.75409500000001</v>
      </c>
      <c r="J7006" s="125">
        <v>560.68445399999996</v>
      </c>
    </row>
    <row r="7007" spans="1:10" hidden="1" x14ac:dyDescent="0.25">
      <c r="A7007" s="125">
        <v>938247</v>
      </c>
      <c r="B7007" s="125">
        <v>2006</v>
      </c>
      <c r="C7007" s="125">
        <v>40</v>
      </c>
      <c r="D7007" s="125">
        <v>5</v>
      </c>
      <c r="E7007" s="125">
        <v>3</v>
      </c>
      <c r="F7007" s="125">
        <v>0</v>
      </c>
      <c r="G7007" s="125">
        <v>525.16060500000003</v>
      </c>
      <c r="H7007" s="125">
        <v>560.68445399999996</v>
      </c>
      <c r="I7007" s="125">
        <v>546.10665800000004</v>
      </c>
      <c r="J7007" s="125">
        <v>525.16060500000003</v>
      </c>
    </row>
    <row r="7008" spans="1:10" hidden="1" x14ac:dyDescent="0.25">
      <c r="A7008" s="125">
        <v>938248</v>
      </c>
      <c r="B7008" s="125">
        <v>2006</v>
      </c>
      <c r="C7008" s="125">
        <v>40</v>
      </c>
      <c r="D7008" s="125">
        <v>5</v>
      </c>
      <c r="E7008" s="125">
        <v>4</v>
      </c>
      <c r="F7008" s="125">
        <v>169.70255900000001</v>
      </c>
      <c r="G7008" s="125">
        <v>0</v>
      </c>
      <c r="H7008" s="125">
        <v>184.303505</v>
      </c>
      <c r="I7008" s="125">
        <v>173.319016</v>
      </c>
      <c r="J7008" s="125">
        <v>169.70255900000001</v>
      </c>
    </row>
    <row r="7009" spans="1:10" x14ac:dyDescent="0.25">
      <c r="A7009" s="125">
        <v>938249</v>
      </c>
      <c r="B7009" s="125">
        <v>2006</v>
      </c>
      <c r="C7009" s="125">
        <v>41</v>
      </c>
      <c r="D7009" s="125">
        <v>2</v>
      </c>
      <c r="E7009" s="125">
        <v>1</v>
      </c>
      <c r="F7009" s="129">
        <v>15916.623975</v>
      </c>
      <c r="G7009" s="129">
        <v>0</v>
      </c>
      <c r="H7009" s="129">
        <v>21458.169600000001</v>
      </c>
      <c r="I7009" s="129">
        <v>15928.399294000001</v>
      </c>
      <c r="J7009" s="129">
        <v>15916.623975</v>
      </c>
    </row>
    <row r="7010" spans="1:10" hidden="1" x14ac:dyDescent="0.25">
      <c r="A7010" s="125">
        <v>938250</v>
      </c>
      <c r="B7010" s="125">
        <v>2006</v>
      </c>
      <c r="C7010" s="125">
        <v>41</v>
      </c>
      <c r="D7010" s="125">
        <v>2</v>
      </c>
      <c r="E7010" s="125">
        <v>2</v>
      </c>
      <c r="F7010" s="125">
        <v>14572.62984</v>
      </c>
      <c r="G7010" s="125">
        <v>0</v>
      </c>
      <c r="H7010" s="125">
        <v>15916.623975</v>
      </c>
      <c r="I7010" s="125">
        <v>14617.827458</v>
      </c>
      <c r="J7010" s="125">
        <v>14572.62984</v>
      </c>
    </row>
    <row r="7011" spans="1:10" hidden="1" x14ac:dyDescent="0.25">
      <c r="A7011" s="125">
        <v>938251</v>
      </c>
      <c r="B7011" s="125">
        <v>2006</v>
      </c>
      <c r="C7011" s="125">
        <v>41</v>
      </c>
      <c r="D7011" s="125">
        <v>2</v>
      </c>
      <c r="E7011" s="125">
        <v>3</v>
      </c>
      <c r="F7011" s="125">
        <v>12161.561823</v>
      </c>
      <c r="G7011" s="125">
        <v>571.99573499999997</v>
      </c>
      <c r="H7011" s="125">
        <v>14572.62984</v>
      </c>
      <c r="I7011" s="125">
        <v>12825.371521999999</v>
      </c>
      <c r="J7011" s="125">
        <v>12733.557558</v>
      </c>
    </row>
    <row r="7012" spans="1:10" hidden="1" x14ac:dyDescent="0.25">
      <c r="A7012" s="125">
        <v>938252</v>
      </c>
      <c r="B7012" s="125">
        <v>2006</v>
      </c>
      <c r="C7012" s="125">
        <v>41</v>
      </c>
      <c r="D7012" s="125">
        <v>2</v>
      </c>
      <c r="E7012" s="125">
        <v>4</v>
      </c>
      <c r="F7012" s="125">
        <v>15921.584478999999</v>
      </c>
      <c r="G7012" s="125">
        <v>0</v>
      </c>
      <c r="H7012" s="125">
        <v>21458.169600000001</v>
      </c>
      <c r="I7012" s="125">
        <v>15928.399294000001</v>
      </c>
      <c r="J7012" s="125">
        <v>15921.584478999999</v>
      </c>
    </row>
    <row r="7013" spans="1:10" x14ac:dyDescent="0.25">
      <c r="A7013" s="125">
        <v>938253</v>
      </c>
      <c r="B7013" s="125">
        <v>2006</v>
      </c>
      <c r="C7013" s="125">
        <v>41</v>
      </c>
      <c r="D7013" s="125">
        <v>3</v>
      </c>
      <c r="E7013" s="125">
        <v>1</v>
      </c>
      <c r="F7013" s="129">
        <v>6397.3428670000003</v>
      </c>
      <c r="G7013" s="129">
        <v>0</v>
      </c>
      <c r="H7013" s="129">
        <v>7884.4326000000001</v>
      </c>
      <c r="I7013" s="129">
        <v>6403.7361579999997</v>
      </c>
      <c r="J7013" s="129">
        <v>6397.3428670000003</v>
      </c>
    </row>
    <row r="7014" spans="1:10" hidden="1" x14ac:dyDescent="0.25">
      <c r="A7014" s="125">
        <v>938254</v>
      </c>
      <c r="B7014" s="125">
        <v>2006</v>
      </c>
      <c r="C7014" s="125">
        <v>41</v>
      </c>
      <c r="D7014" s="125">
        <v>3</v>
      </c>
      <c r="E7014" s="125">
        <v>2</v>
      </c>
      <c r="F7014" s="125">
        <v>5927.3442859999996</v>
      </c>
      <c r="G7014" s="125">
        <v>0</v>
      </c>
      <c r="H7014" s="125">
        <v>6397.3428670000003</v>
      </c>
      <c r="I7014" s="125">
        <v>6028.2161839999999</v>
      </c>
      <c r="J7014" s="125">
        <v>5927.3442859999996</v>
      </c>
    </row>
    <row r="7015" spans="1:10" hidden="1" x14ac:dyDescent="0.25">
      <c r="A7015" s="125">
        <v>938255</v>
      </c>
      <c r="B7015" s="125">
        <v>2006</v>
      </c>
      <c r="C7015" s="125">
        <v>41</v>
      </c>
      <c r="D7015" s="125">
        <v>3</v>
      </c>
      <c r="E7015" s="125">
        <v>3</v>
      </c>
      <c r="F7015" s="125">
        <v>4710.9522800000004</v>
      </c>
      <c r="G7015" s="125">
        <v>577.61890900000003</v>
      </c>
      <c r="H7015" s="125">
        <v>5927.3442859999996</v>
      </c>
      <c r="I7015" s="125">
        <v>5421.7418189999999</v>
      </c>
      <c r="J7015" s="125">
        <v>5288.5711879999999</v>
      </c>
    </row>
    <row r="7016" spans="1:10" hidden="1" x14ac:dyDescent="0.25">
      <c r="A7016" s="125">
        <v>938256</v>
      </c>
      <c r="B7016" s="125">
        <v>2006</v>
      </c>
      <c r="C7016" s="125">
        <v>41</v>
      </c>
      <c r="D7016" s="125">
        <v>3</v>
      </c>
      <c r="E7016" s="125">
        <v>4</v>
      </c>
      <c r="F7016" s="125">
        <v>9872.4216180000003</v>
      </c>
      <c r="G7016" s="125">
        <v>0</v>
      </c>
      <c r="H7016" s="125">
        <v>12161.561823</v>
      </c>
      <c r="I7016" s="125">
        <v>9877.6205129999998</v>
      </c>
      <c r="J7016" s="125">
        <v>9872.4216180000003</v>
      </c>
    </row>
    <row r="7017" spans="1:10" x14ac:dyDescent="0.25">
      <c r="A7017" s="125">
        <v>938257</v>
      </c>
      <c r="B7017" s="125">
        <v>2006</v>
      </c>
      <c r="C7017" s="125">
        <v>41</v>
      </c>
      <c r="D7017" s="125">
        <v>4</v>
      </c>
      <c r="E7017" s="125">
        <v>1</v>
      </c>
      <c r="F7017" s="129">
        <v>8464.3117910000001</v>
      </c>
      <c r="G7017" s="129">
        <v>0</v>
      </c>
      <c r="H7017" s="129">
        <v>9696.7083999999995</v>
      </c>
      <c r="I7017" s="129">
        <v>8512.7403040000008</v>
      </c>
      <c r="J7017" s="129">
        <v>8464.3117910000001</v>
      </c>
    </row>
    <row r="7018" spans="1:10" hidden="1" x14ac:dyDescent="0.25">
      <c r="A7018" s="125">
        <v>938258</v>
      </c>
      <c r="B7018" s="125">
        <v>2006</v>
      </c>
      <c r="C7018" s="125">
        <v>41</v>
      </c>
      <c r="D7018" s="125">
        <v>4</v>
      </c>
      <c r="E7018" s="125">
        <v>2</v>
      </c>
      <c r="F7018" s="125">
        <v>7699.1067670000002</v>
      </c>
      <c r="G7018" s="125">
        <v>0</v>
      </c>
      <c r="H7018" s="125">
        <v>8464.3117910000001</v>
      </c>
      <c r="I7018" s="125">
        <v>8155.3644109999996</v>
      </c>
      <c r="J7018" s="125">
        <v>7699.1067670000002</v>
      </c>
    </row>
    <row r="7019" spans="1:10" hidden="1" x14ac:dyDescent="0.25">
      <c r="A7019" s="125">
        <v>938259</v>
      </c>
      <c r="B7019" s="125">
        <v>2006</v>
      </c>
      <c r="C7019" s="125">
        <v>41</v>
      </c>
      <c r="D7019" s="125">
        <v>4</v>
      </c>
      <c r="E7019" s="125">
        <v>3</v>
      </c>
      <c r="F7019" s="125">
        <v>2440.2881480000001</v>
      </c>
      <c r="G7019" s="125">
        <v>4467.5915409999998</v>
      </c>
      <c r="H7019" s="125">
        <v>7699.1067670000002</v>
      </c>
      <c r="I7019" s="125">
        <v>7281.0452699999996</v>
      </c>
      <c r="J7019" s="125">
        <v>6907.8796899999998</v>
      </c>
    </row>
    <row r="7020" spans="1:10" hidden="1" x14ac:dyDescent="0.25">
      <c r="A7020" s="125">
        <v>938260</v>
      </c>
      <c r="B7020" s="125">
        <v>2006</v>
      </c>
      <c r="C7020" s="125">
        <v>41</v>
      </c>
      <c r="D7020" s="125">
        <v>4</v>
      </c>
      <c r="E7020" s="125">
        <v>4</v>
      </c>
      <c r="F7020" s="125">
        <v>4121.6249619999999</v>
      </c>
      <c r="G7020" s="125">
        <v>0</v>
      </c>
      <c r="H7020" s="125">
        <v>4710.9522800000004</v>
      </c>
      <c r="I7020" s="125">
        <v>4135.7450060000001</v>
      </c>
      <c r="J7020" s="125">
        <v>4121.6249619999999</v>
      </c>
    </row>
    <row r="7021" spans="1:10" x14ac:dyDescent="0.25">
      <c r="A7021" s="125">
        <v>938261</v>
      </c>
      <c r="B7021" s="125">
        <v>2006</v>
      </c>
      <c r="C7021" s="125">
        <v>41</v>
      </c>
      <c r="D7021" s="125">
        <v>5</v>
      </c>
      <c r="E7021" s="125">
        <v>1</v>
      </c>
      <c r="F7021" s="129">
        <v>14454.715437000001</v>
      </c>
      <c r="G7021" s="129">
        <v>0</v>
      </c>
      <c r="H7021" s="129">
        <v>15370.89645</v>
      </c>
      <c r="I7021" s="129">
        <v>14454.791021999999</v>
      </c>
      <c r="J7021" s="129">
        <v>14454.715437000001</v>
      </c>
    </row>
    <row r="7022" spans="1:10" hidden="1" x14ac:dyDescent="0.25">
      <c r="A7022" s="125">
        <v>938262</v>
      </c>
      <c r="B7022" s="125">
        <v>2006</v>
      </c>
      <c r="C7022" s="125">
        <v>41</v>
      </c>
      <c r="D7022" s="125">
        <v>5</v>
      </c>
      <c r="E7022" s="125">
        <v>2</v>
      </c>
      <c r="F7022" s="125">
        <v>13841.203380000001</v>
      </c>
      <c r="G7022" s="125">
        <v>0</v>
      </c>
      <c r="H7022" s="125">
        <v>14454.715437000001</v>
      </c>
      <c r="I7022" s="125">
        <v>14203.203389</v>
      </c>
      <c r="J7022" s="125">
        <v>13841.203380000001</v>
      </c>
    </row>
    <row r="7023" spans="1:10" hidden="1" x14ac:dyDescent="0.25">
      <c r="A7023" s="125">
        <v>938263</v>
      </c>
      <c r="B7023" s="125">
        <v>2006</v>
      </c>
      <c r="C7023" s="125">
        <v>41</v>
      </c>
      <c r="D7023" s="125">
        <v>5</v>
      </c>
      <c r="E7023" s="125">
        <v>3</v>
      </c>
      <c r="F7023" s="125">
        <v>0</v>
      </c>
      <c r="G7023" s="125">
        <v>12517.77255</v>
      </c>
      <c r="H7023" s="125">
        <v>13841.203380000001</v>
      </c>
      <c r="I7023" s="125">
        <v>13481.332092000001</v>
      </c>
      <c r="J7023" s="125">
        <v>12517.77255</v>
      </c>
    </row>
    <row r="7024" spans="1:10" hidden="1" x14ac:dyDescent="0.25">
      <c r="A7024" s="125">
        <v>938264</v>
      </c>
      <c r="B7024" s="125">
        <v>2006</v>
      </c>
      <c r="C7024" s="125">
        <v>41</v>
      </c>
      <c r="D7024" s="125">
        <v>5</v>
      </c>
      <c r="E7024" s="125">
        <v>4</v>
      </c>
      <c r="F7024" s="125">
        <v>2294.8399319999999</v>
      </c>
      <c r="G7024" s="125">
        <v>0</v>
      </c>
      <c r="H7024" s="125">
        <v>2440.2881480000001</v>
      </c>
      <c r="I7024" s="125">
        <v>2294.8469749999999</v>
      </c>
      <c r="J7024" s="125">
        <v>2294.8399319999999</v>
      </c>
    </row>
    <row r="7025" spans="1:10" x14ac:dyDescent="0.25">
      <c r="A7025" s="125">
        <v>938265</v>
      </c>
      <c r="B7025" s="125">
        <v>2006</v>
      </c>
      <c r="C7025" s="125">
        <v>42</v>
      </c>
      <c r="D7025" s="125">
        <v>2</v>
      </c>
      <c r="E7025" s="125">
        <v>1</v>
      </c>
      <c r="F7025" s="129">
        <v>665.59119199999998</v>
      </c>
      <c r="G7025" s="129">
        <v>0</v>
      </c>
      <c r="H7025" s="129">
        <v>897.32399999999996</v>
      </c>
      <c r="I7025" s="129">
        <v>666.08360500000003</v>
      </c>
      <c r="J7025" s="129">
        <v>665.59119199999998</v>
      </c>
    </row>
    <row r="7026" spans="1:10" hidden="1" x14ac:dyDescent="0.25">
      <c r="A7026" s="125">
        <v>938266</v>
      </c>
      <c r="B7026" s="125">
        <v>2006</v>
      </c>
      <c r="C7026" s="125">
        <v>42</v>
      </c>
      <c r="D7026" s="125">
        <v>2</v>
      </c>
      <c r="E7026" s="125">
        <v>2</v>
      </c>
      <c r="F7026" s="125">
        <v>609.38890600000002</v>
      </c>
      <c r="G7026" s="125">
        <v>0</v>
      </c>
      <c r="H7026" s="125">
        <v>665.59119199999998</v>
      </c>
      <c r="I7026" s="125">
        <v>611.27895100000001</v>
      </c>
      <c r="J7026" s="125">
        <v>609.38890600000002</v>
      </c>
    </row>
    <row r="7027" spans="1:10" hidden="1" x14ac:dyDescent="0.25">
      <c r="A7027" s="125">
        <v>938267</v>
      </c>
      <c r="B7027" s="125">
        <v>2006</v>
      </c>
      <c r="C7027" s="125">
        <v>42</v>
      </c>
      <c r="D7027" s="125">
        <v>2</v>
      </c>
      <c r="E7027" s="125">
        <v>3</v>
      </c>
      <c r="F7027" s="125">
        <v>508.56440700000002</v>
      </c>
      <c r="G7027" s="125">
        <v>23.919350999999999</v>
      </c>
      <c r="H7027" s="125">
        <v>609.38890600000002</v>
      </c>
      <c r="I7027" s="125">
        <v>536.32317599999999</v>
      </c>
      <c r="J7027" s="125">
        <v>532.48375899999996</v>
      </c>
    </row>
    <row r="7028" spans="1:10" hidden="1" x14ac:dyDescent="0.25">
      <c r="A7028" s="125">
        <v>938268</v>
      </c>
      <c r="B7028" s="125">
        <v>2006</v>
      </c>
      <c r="C7028" s="125">
        <v>42</v>
      </c>
      <c r="D7028" s="125">
        <v>2</v>
      </c>
      <c r="E7028" s="125">
        <v>4</v>
      </c>
      <c r="F7028" s="125">
        <v>665.79862800000001</v>
      </c>
      <c r="G7028" s="125">
        <v>0</v>
      </c>
      <c r="H7028" s="125">
        <v>897.32399999999996</v>
      </c>
      <c r="I7028" s="125">
        <v>666.08360500000003</v>
      </c>
      <c r="J7028" s="125">
        <v>665.79862800000001</v>
      </c>
    </row>
    <row r="7029" spans="1:10" x14ac:dyDescent="0.25">
      <c r="A7029" s="125">
        <v>938269</v>
      </c>
      <c r="B7029" s="125">
        <v>2006</v>
      </c>
      <c r="C7029" s="125">
        <v>42</v>
      </c>
      <c r="D7029" s="125">
        <v>3</v>
      </c>
      <c r="E7029" s="125">
        <v>1</v>
      </c>
      <c r="F7029" s="129">
        <v>267.103296</v>
      </c>
      <c r="G7029" s="129">
        <v>0</v>
      </c>
      <c r="H7029" s="129">
        <v>329.19260000000003</v>
      </c>
      <c r="I7029" s="129">
        <v>267.37022999999999</v>
      </c>
      <c r="J7029" s="129">
        <v>267.103296</v>
      </c>
    </row>
    <row r="7030" spans="1:10" hidden="1" x14ac:dyDescent="0.25">
      <c r="A7030" s="125">
        <v>938270</v>
      </c>
      <c r="B7030" s="125">
        <v>2006</v>
      </c>
      <c r="C7030" s="125">
        <v>42</v>
      </c>
      <c r="D7030" s="125">
        <v>3</v>
      </c>
      <c r="E7030" s="125">
        <v>2</v>
      </c>
      <c r="F7030" s="125">
        <v>247.47980899999999</v>
      </c>
      <c r="G7030" s="125">
        <v>0</v>
      </c>
      <c r="H7030" s="125">
        <v>267.103296</v>
      </c>
      <c r="I7030" s="125">
        <v>251.69143500000001</v>
      </c>
      <c r="J7030" s="125">
        <v>247.47980899999999</v>
      </c>
    </row>
    <row r="7031" spans="1:10" hidden="1" x14ac:dyDescent="0.25">
      <c r="A7031" s="125">
        <v>938271</v>
      </c>
      <c r="B7031" s="125">
        <v>2006</v>
      </c>
      <c r="C7031" s="125">
        <v>42</v>
      </c>
      <c r="D7031" s="125">
        <v>3</v>
      </c>
      <c r="E7031" s="125">
        <v>3</v>
      </c>
      <c r="F7031" s="125">
        <v>196.626079</v>
      </c>
      <c r="G7031" s="125">
        <v>24.108701</v>
      </c>
      <c r="H7031" s="125">
        <v>247.47980899999999</v>
      </c>
      <c r="I7031" s="125">
        <v>226.36978199999999</v>
      </c>
      <c r="J7031" s="125">
        <v>220.73478</v>
      </c>
    </row>
    <row r="7032" spans="1:10" hidden="1" x14ac:dyDescent="0.25">
      <c r="A7032" s="125">
        <v>938272</v>
      </c>
      <c r="B7032" s="125">
        <v>2006</v>
      </c>
      <c r="C7032" s="125">
        <v>42</v>
      </c>
      <c r="D7032" s="125">
        <v>3</v>
      </c>
      <c r="E7032" s="125">
        <v>4</v>
      </c>
      <c r="F7032" s="125">
        <v>412.83860700000002</v>
      </c>
      <c r="G7032" s="125">
        <v>0</v>
      </c>
      <c r="H7032" s="125">
        <v>508.56440700000002</v>
      </c>
      <c r="I7032" s="125">
        <v>413.05601100000001</v>
      </c>
      <c r="J7032" s="125">
        <v>412.83860700000002</v>
      </c>
    </row>
    <row r="7033" spans="1:10" x14ac:dyDescent="0.25">
      <c r="A7033" s="125">
        <v>938273</v>
      </c>
      <c r="B7033" s="125">
        <v>2006</v>
      </c>
      <c r="C7033" s="125">
        <v>42</v>
      </c>
      <c r="D7033" s="125">
        <v>4</v>
      </c>
      <c r="E7033" s="125">
        <v>1</v>
      </c>
      <c r="F7033" s="129">
        <v>352.62421399999999</v>
      </c>
      <c r="G7033" s="129">
        <v>0</v>
      </c>
      <c r="H7033" s="129">
        <v>403.96600000000001</v>
      </c>
      <c r="I7033" s="129">
        <v>354.641751</v>
      </c>
      <c r="J7033" s="129">
        <v>352.62421399999999</v>
      </c>
    </row>
    <row r="7034" spans="1:10" hidden="1" x14ac:dyDescent="0.25">
      <c r="A7034" s="125">
        <v>938274</v>
      </c>
      <c r="B7034" s="125">
        <v>2006</v>
      </c>
      <c r="C7034" s="125">
        <v>42</v>
      </c>
      <c r="D7034" s="125">
        <v>4</v>
      </c>
      <c r="E7034" s="125">
        <v>2</v>
      </c>
      <c r="F7034" s="125">
        <v>320.74568399999998</v>
      </c>
      <c r="G7034" s="125">
        <v>0</v>
      </c>
      <c r="H7034" s="125">
        <v>352.62421399999999</v>
      </c>
      <c r="I7034" s="125">
        <v>339.75342999999998</v>
      </c>
      <c r="J7034" s="125">
        <v>320.74568399999998</v>
      </c>
    </row>
    <row r="7035" spans="1:10" hidden="1" x14ac:dyDescent="0.25">
      <c r="A7035" s="125">
        <v>938275</v>
      </c>
      <c r="B7035" s="125">
        <v>2006</v>
      </c>
      <c r="C7035" s="125">
        <v>42</v>
      </c>
      <c r="D7035" s="125">
        <v>4</v>
      </c>
      <c r="E7035" s="125">
        <v>3</v>
      </c>
      <c r="F7035" s="125">
        <v>101.662688</v>
      </c>
      <c r="G7035" s="125">
        <v>186.120383</v>
      </c>
      <c r="H7035" s="125">
        <v>320.74568399999998</v>
      </c>
      <c r="I7035" s="125">
        <v>303.32919299999998</v>
      </c>
      <c r="J7035" s="125">
        <v>287.78307100000001</v>
      </c>
    </row>
    <row r="7036" spans="1:10" hidden="1" x14ac:dyDescent="0.25">
      <c r="A7036" s="125">
        <v>938276</v>
      </c>
      <c r="B7036" s="125">
        <v>2006</v>
      </c>
      <c r="C7036" s="125">
        <v>42</v>
      </c>
      <c r="D7036" s="125">
        <v>4</v>
      </c>
      <c r="E7036" s="125">
        <v>4</v>
      </c>
      <c r="F7036" s="125">
        <v>172.02869100000001</v>
      </c>
      <c r="G7036" s="125">
        <v>0</v>
      </c>
      <c r="H7036" s="125">
        <v>196.626079</v>
      </c>
      <c r="I7036" s="125">
        <v>172.61803399999999</v>
      </c>
      <c r="J7036" s="125">
        <v>172.02869100000001</v>
      </c>
    </row>
    <row r="7037" spans="1:10" x14ac:dyDescent="0.25">
      <c r="A7037" s="125">
        <v>938277</v>
      </c>
      <c r="B7037" s="125">
        <v>2006</v>
      </c>
      <c r="C7037" s="125">
        <v>42</v>
      </c>
      <c r="D7037" s="125">
        <v>5</v>
      </c>
      <c r="E7037" s="125">
        <v>1</v>
      </c>
      <c r="F7037" s="129">
        <v>602.24306999999999</v>
      </c>
      <c r="G7037" s="129">
        <v>0</v>
      </c>
      <c r="H7037" s="129">
        <v>640.41494999999998</v>
      </c>
      <c r="I7037" s="129">
        <v>602.246219</v>
      </c>
      <c r="J7037" s="129">
        <v>602.24306999999999</v>
      </c>
    </row>
    <row r="7038" spans="1:10" hidden="1" x14ac:dyDescent="0.25">
      <c r="A7038" s="125">
        <v>938278</v>
      </c>
      <c r="B7038" s="125">
        <v>2006</v>
      </c>
      <c r="C7038" s="125">
        <v>42</v>
      </c>
      <c r="D7038" s="125">
        <v>5</v>
      </c>
      <c r="E7038" s="125">
        <v>2</v>
      </c>
      <c r="F7038" s="125">
        <v>576.68162700000005</v>
      </c>
      <c r="G7038" s="125">
        <v>0</v>
      </c>
      <c r="H7038" s="125">
        <v>602.24306999999999</v>
      </c>
      <c r="I7038" s="125">
        <v>591.76404000000002</v>
      </c>
      <c r="J7038" s="125">
        <v>576.68162700000005</v>
      </c>
    </row>
    <row r="7039" spans="1:10" hidden="1" x14ac:dyDescent="0.25">
      <c r="A7039" s="125">
        <v>938279</v>
      </c>
      <c r="B7039" s="125">
        <v>2006</v>
      </c>
      <c r="C7039" s="125">
        <v>42</v>
      </c>
      <c r="D7039" s="125">
        <v>5</v>
      </c>
      <c r="E7039" s="125">
        <v>3</v>
      </c>
      <c r="F7039" s="125">
        <v>0</v>
      </c>
      <c r="G7039" s="125">
        <v>521.54203900000005</v>
      </c>
      <c r="H7039" s="125">
        <v>576.68162700000005</v>
      </c>
      <c r="I7039" s="125">
        <v>561.687905</v>
      </c>
      <c r="J7039" s="125">
        <v>521.54203900000005</v>
      </c>
    </row>
    <row r="7040" spans="1:10" hidden="1" x14ac:dyDescent="0.25">
      <c r="A7040" s="125">
        <v>938280</v>
      </c>
      <c r="B7040" s="125">
        <v>2006</v>
      </c>
      <c r="C7040" s="125">
        <v>42</v>
      </c>
      <c r="D7040" s="125">
        <v>5</v>
      </c>
      <c r="E7040" s="125">
        <v>4</v>
      </c>
      <c r="F7040" s="125">
        <v>95.603299000000007</v>
      </c>
      <c r="G7040" s="125">
        <v>0</v>
      </c>
      <c r="H7040" s="125">
        <v>101.662688</v>
      </c>
      <c r="I7040" s="125">
        <v>95.603592000000006</v>
      </c>
      <c r="J7040" s="125">
        <v>95.603299000000007</v>
      </c>
    </row>
    <row r="7041" spans="1:10" x14ac:dyDescent="0.25">
      <c r="A7041" s="125">
        <v>938281</v>
      </c>
      <c r="B7041" s="125">
        <v>2006</v>
      </c>
      <c r="C7041" s="125">
        <v>43</v>
      </c>
      <c r="D7041" s="125">
        <v>2</v>
      </c>
      <c r="E7041" s="125">
        <v>1</v>
      </c>
      <c r="F7041" s="129">
        <v>52972.082223999998</v>
      </c>
      <c r="G7041" s="129">
        <v>0</v>
      </c>
      <c r="H7041" s="129">
        <v>71462.300799999997</v>
      </c>
      <c r="I7041" s="129">
        <v>53046.465883999997</v>
      </c>
      <c r="J7041" s="129">
        <v>52972.082223999998</v>
      </c>
    </row>
    <row r="7042" spans="1:10" hidden="1" x14ac:dyDescent="0.25">
      <c r="A7042" s="125">
        <v>938282</v>
      </c>
      <c r="B7042" s="125">
        <v>2006</v>
      </c>
      <c r="C7042" s="125">
        <v>43</v>
      </c>
      <c r="D7042" s="125">
        <v>2</v>
      </c>
      <c r="E7042" s="125">
        <v>2</v>
      </c>
      <c r="F7042" s="125">
        <v>48316.252215</v>
      </c>
      <c r="G7042" s="125">
        <v>0</v>
      </c>
      <c r="H7042" s="125">
        <v>52972.082223999998</v>
      </c>
      <c r="I7042" s="125">
        <v>48649.560314000002</v>
      </c>
      <c r="J7042" s="125">
        <v>48316.252215</v>
      </c>
    </row>
    <row r="7043" spans="1:10" hidden="1" x14ac:dyDescent="0.25">
      <c r="A7043" s="125">
        <v>938283</v>
      </c>
      <c r="B7043" s="125">
        <v>2006</v>
      </c>
      <c r="C7043" s="125">
        <v>43</v>
      </c>
      <c r="D7043" s="125">
        <v>2</v>
      </c>
      <c r="E7043" s="125">
        <v>3</v>
      </c>
      <c r="F7043" s="125">
        <v>40476.243424</v>
      </c>
      <c r="G7043" s="125">
        <v>1360.0065380000001</v>
      </c>
      <c r="H7043" s="125">
        <v>48316.252215</v>
      </c>
      <c r="I7043" s="125">
        <v>42523.133573999999</v>
      </c>
      <c r="J7043" s="125">
        <v>41836.249963000002</v>
      </c>
    </row>
    <row r="7044" spans="1:10" hidden="1" x14ac:dyDescent="0.25">
      <c r="A7044" s="125">
        <v>938284</v>
      </c>
      <c r="B7044" s="125">
        <v>2006</v>
      </c>
      <c r="C7044" s="125">
        <v>43</v>
      </c>
      <c r="D7044" s="125">
        <v>2</v>
      </c>
      <c r="E7044" s="125">
        <v>4</v>
      </c>
      <c r="F7044" s="125">
        <v>53001.314954000001</v>
      </c>
      <c r="G7044" s="125">
        <v>0</v>
      </c>
      <c r="H7044" s="125">
        <v>71462.300799999997</v>
      </c>
      <c r="I7044" s="125">
        <v>53046.465883999997</v>
      </c>
      <c r="J7044" s="125">
        <v>53001.314954000001</v>
      </c>
    </row>
    <row r="7045" spans="1:10" x14ac:dyDescent="0.25">
      <c r="A7045" s="125">
        <v>938285</v>
      </c>
      <c r="B7045" s="125">
        <v>2006</v>
      </c>
      <c r="C7045" s="125">
        <v>43</v>
      </c>
      <c r="D7045" s="125">
        <v>3</v>
      </c>
      <c r="E7045" s="125">
        <v>1</v>
      </c>
      <c r="F7045" s="129">
        <v>45257.251408999997</v>
      </c>
      <c r="G7045" s="129">
        <v>0</v>
      </c>
      <c r="H7045" s="129">
        <v>56939.040500000003</v>
      </c>
      <c r="I7045" s="129">
        <v>46245.888694000001</v>
      </c>
      <c r="J7045" s="129">
        <v>45257.251408999997</v>
      </c>
    </row>
    <row r="7046" spans="1:10" hidden="1" x14ac:dyDescent="0.25">
      <c r="A7046" s="125">
        <v>938286</v>
      </c>
      <c r="B7046" s="125">
        <v>2006</v>
      </c>
      <c r="C7046" s="125">
        <v>43</v>
      </c>
      <c r="D7046" s="125">
        <v>3</v>
      </c>
      <c r="E7046" s="125">
        <v>2</v>
      </c>
      <c r="F7046" s="125">
        <v>36727.287851000001</v>
      </c>
      <c r="G7046" s="125">
        <v>0</v>
      </c>
      <c r="H7046" s="125">
        <v>45257.251408999997</v>
      </c>
      <c r="I7046" s="125">
        <v>42645.908002999997</v>
      </c>
      <c r="J7046" s="125">
        <v>36727.287851000001</v>
      </c>
    </row>
    <row r="7047" spans="1:10" hidden="1" x14ac:dyDescent="0.25">
      <c r="A7047" s="125">
        <v>938287</v>
      </c>
      <c r="B7047" s="125">
        <v>2006</v>
      </c>
      <c r="C7047" s="125">
        <v>43</v>
      </c>
      <c r="D7047" s="125">
        <v>3</v>
      </c>
      <c r="E7047" s="125">
        <v>3</v>
      </c>
      <c r="F7047" s="125">
        <v>11883.560405</v>
      </c>
      <c r="G7047" s="125">
        <v>17377.546189000001</v>
      </c>
      <c r="H7047" s="125">
        <v>36727.287851000001</v>
      </c>
      <c r="I7047" s="125">
        <v>33594.450196999998</v>
      </c>
      <c r="J7047" s="125">
        <v>29261.106593</v>
      </c>
    </row>
    <row r="7048" spans="1:10" hidden="1" x14ac:dyDescent="0.25">
      <c r="A7048" s="125">
        <v>938288</v>
      </c>
      <c r="B7048" s="125">
        <v>2006</v>
      </c>
      <c r="C7048" s="125">
        <v>43</v>
      </c>
      <c r="D7048" s="125">
        <v>3</v>
      </c>
      <c r="E7048" s="125">
        <v>4</v>
      </c>
      <c r="F7048" s="125">
        <v>32032.138867000001</v>
      </c>
      <c r="G7048" s="125">
        <v>0</v>
      </c>
      <c r="H7048" s="125">
        <v>40476.243424</v>
      </c>
      <c r="I7048" s="125">
        <v>32874.804908999999</v>
      </c>
      <c r="J7048" s="125">
        <v>32032.138867000001</v>
      </c>
    </row>
    <row r="7049" spans="1:10" x14ac:dyDescent="0.25">
      <c r="A7049" s="125">
        <v>938289</v>
      </c>
      <c r="B7049" s="125">
        <v>2006</v>
      </c>
      <c r="C7049" s="125">
        <v>43</v>
      </c>
      <c r="D7049" s="125">
        <v>4</v>
      </c>
      <c r="E7049" s="125">
        <v>1</v>
      </c>
      <c r="F7049" s="129">
        <v>12119.52558</v>
      </c>
      <c r="G7049" s="129">
        <v>0</v>
      </c>
      <c r="H7049" s="129">
        <v>13902.132100000001</v>
      </c>
      <c r="I7049" s="129">
        <v>12204.681771</v>
      </c>
      <c r="J7049" s="129">
        <v>12119.52558</v>
      </c>
    </row>
    <row r="7050" spans="1:10" hidden="1" x14ac:dyDescent="0.25">
      <c r="A7050" s="125">
        <v>938290</v>
      </c>
      <c r="B7050" s="125">
        <v>2006</v>
      </c>
      <c r="C7050" s="125">
        <v>43</v>
      </c>
      <c r="D7050" s="125">
        <v>4</v>
      </c>
      <c r="E7050" s="125">
        <v>2</v>
      </c>
      <c r="F7050" s="125">
        <v>10649.125549</v>
      </c>
      <c r="G7050" s="125">
        <v>0</v>
      </c>
      <c r="H7050" s="125">
        <v>12119.52558</v>
      </c>
      <c r="I7050" s="125">
        <v>11677.162897</v>
      </c>
      <c r="J7050" s="125">
        <v>10649.125549</v>
      </c>
    </row>
    <row r="7051" spans="1:10" hidden="1" x14ac:dyDescent="0.25">
      <c r="A7051" s="125">
        <v>938291</v>
      </c>
      <c r="B7051" s="125">
        <v>2006</v>
      </c>
      <c r="C7051" s="125">
        <v>43</v>
      </c>
      <c r="D7051" s="125">
        <v>4</v>
      </c>
      <c r="E7051" s="125">
        <v>3</v>
      </c>
      <c r="F7051" s="125">
        <v>419.40782300000001</v>
      </c>
      <c r="G7051" s="125">
        <v>9035.7776580000009</v>
      </c>
      <c r="H7051" s="125">
        <v>10649.125549</v>
      </c>
      <c r="I7051" s="125">
        <v>10070.878032000001</v>
      </c>
      <c r="J7051" s="125">
        <v>9455.1854810000004</v>
      </c>
    </row>
    <row r="7052" spans="1:10" hidden="1" x14ac:dyDescent="0.25">
      <c r="A7052" s="125">
        <v>938292</v>
      </c>
      <c r="B7052" s="125">
        <v>2006</v>
      </c>
      <c r="C7052" s="125">
        <v>43</v>
      </c>
      <c r="D7052" s="125">
        <v>4</v>
      </c>
      <c r="E7052" s="125">
        <v>4</v>
      </c>
      <c r="F7052" s="125">
        <v>10348.193028</v>
      </c>
      <c r="G7052" s="125">
        <v>0</v>
      </c>
      <c r="H7052" s="125">
        <v>11883.560405</v>
      </c>
      <c r="I7052" s="125">
        <v>10432.577679</v>
      </c>
      <c r="J7052" s="125">
        <v>10348.193028</v>
      </c>
    </row>
    <row r="7053" spans="1:10" x14ac:dyDescent="0.25">
      <c r="A7053" s="125">
        <v>938293</v>
      </c>
      <c r="B7053" s="125">
        <v>2006</v>
      </c>
      <c r="C7053" s="125">
        <v>43</v>
      </c>
      <c r="D7053" s="125">
        <v>5</v>
      </c>
      <c r="E7053" s="125">
        <v>1</v>
      </c>
      <c r="F7053" s="129">
        <v>839.29405299999996</v>
      </c>
      <c r="G7053" s="129">
        <v>0</v>
      </c>
      <c r="H7053" s="129">
        <v>899.82410000000004</v>
      </c>
      <c r="I7053" s="129">
        <v>846.19458399999996</v>
      </c>
      <c r="J7053" s="129">
        <v>839.29405299999996</v>
      </c>
    </row>
    <row r="7054" spans="1:10" hidden="1" x14ac:dyDescent="0.25">
      <c r="A7054" s="125">
        <v>938294</v>
      </c>
      <c r="B7054" s="125">
        <v>2006</v>
      </c>
      <c r="C7054" s="125">
        <v>43</v>
      </c>
      <c r="D7054" s="125">
        <v>5</v>
      </c>
      <c r="E7054" s="125">
        <v>2</v>
      </c>
      <c r="F7054" s="125">
        <v>814.90325199999995</v>
      </c>
      <c r="G7054" s="125">
        <v>0</v>
      </c>
      <c r="H7054" s="125">
        <v>839.29405299999996</v>
      </c>
      <c r="I7054" s="125">
        <v>824.690336</v>
      </c>
      <c r="J7054" s="125">
        <v>814.90325199999995</v>
      </c>
    </row>
    <row r="7055" spans="1:10" hidden="1" x14ac:dyDescent="0.25">
      <c r="A7055" s="125">
        <v>938295</v>
      </c>
      <c r="B7055" s="125">
        <v>2006</v>
      </c>
      <c r="C7055" s="125">
        <v>43</v>
      </c>
      <c r="D7055" s="125">
        <v>5</v>
      </c>
      <c r="E7055" s="125">
        <v>3</v>
      </c>
      <c r="F7055" s="125">
        <v>0</v>
      </c>
      <c r="G7055" s="125">
        <v>771.26521200000002</v>
      </c>
      <c r="H7055" s="125">
        <v>814.90325199999995</v>
      </c>
      <c r="I7055" s="125">
        <v>793.71576800000003</v>
      </c>
      <c r="J7055" s="125">
        <v>771.26521200000002</v>
      </c>
    </row>
    <row r="7056" spans="1:10" hidden="1" x14ac:dyDescent="0.25">
      <c r="A7056" s="125">
        <v>938296</v>
      </c>
      <c r="B7056" s="125">
        <v>2006</v>
      </c>
      <c r="C7056" s="125">
        <v>43</v>
      </c>
      <c r="D7056" s="125">
        <v>5</v>
      </c>
      <c r="E7056" s="125">
        <v>4</v>
      </c>
      <c r="F7056" s="125">
        <v>393.32135099999999</v>
      </c>
      <c r="G7056" s="125">
        <v>0</v>
      </c>
      <c r="H7056" s="125">
        <v>419.40782300000001</v>
      </c>
      <c r="I7056" s="125">
        <v>394.41111599999999</v>
      </c>
      <c r="J7056" s="125">
        <v>393.32135099999999</v>
      </c>
    </row>
    <row r="7057" spans="1:10" x14ac:dyDescent="0.25">
      <c r="A7057" s="125">
        <v>938297</v>
      </c>
      <c r="B7057" s="125">
        <v>2006</v>
      </c>
      <c r="C7057" s="125">
        <v>44</v>
      </c>
      <c r="D7057" s="125">
        <v>2</v>
      </c>
      <c r="E7057" s="125">
        <v>1</v>
      </c>
      <c r="F7057" s="129">
        <v>2191.3884880000001</v>
      </c>
      <c r="G7057" s="129">
        <v>0</v>
      </c>
      <c r="H7057" s="129">
        <v>2956.3056000000001</v>
      </c>
      <c r="I7057" s="129">
        <v>2194.465647</v>
      </c>
      <c r="J7057" s="129">
        <v>2191.3884880000001</v>
      </c>
    </row>
    <row r="7058" spans="1:10" hidden="1" x14ac:dyDescent="0.25">
      <c r="A7058" s="125">
        <v>938298</v>
      </c>
      <c r="B7058" s="125">
        <v>2006</v>
      </c>
      <c r="C7058" s="125">
        <v>44</v>
      </c>
      <c r="D7058" s="125">
        <v>2</v>
      </c>
      <c r="E7058" s="125">
        <v>2</v>
      </c>
      <c r="F7058" s="125">
        <v>1998.7826500000001</v>
      </c>
      <c r="G7058" s="125">
        <v>0</v>
      </c>
      <c r="H7058" s="125">
        <v>2191.3884880000001</v>
      </c>
      <c r="I7058" s="125">
        <v>2012.5711879999999</v>
      </c>
      <c r="J7058" s="125">
        <v>1998.7826500000001</v>
      </c>
    </row>
    <row r="7059" spans="1:10" hidden="1" x14ac:dyDescent="0.25">
      <c r="A7059" s="125">
        <v>938299</v>
      </c>
      <c r="B7059" s="125">
        <v>2006</v>
      </c>
      <c r="C7059" s="125">
        <v>44</v>
      </c>
      <c r="D7059" s="125">
        <v>2</v>
      </c>
      <c r="E7059" s="125">
        <v>3</v>
      </c>
      <c r="F7059" s="125">
        <v>1673.1298670000001</v>
      </c>
      <c r="G7059" s="125">
        <v>56.217359999999999</v>
      </c>
      <c r="H7059" s="125">
        <v>1998.7826500000001</v>
      </c>
      <c r="I7059" s="125">
        <v>1759.1286110000001</v>
      </c>
      <c r="J7059" s="125">
        <v>1729.347227</v>
      </c>
    </row>
    <row r="7060" spans="1:10" hidden="1" x14ac:dyDescent="0.25">
      <c r="A7060" s="125">
        <v>938300</v>
      </c>
      <c r="B7060" s="125">
        <v>2006</v>
      </c>
      <c r="C7060" s="125">
        <v>44</v>
      </c>
      <c r="D7060" s="125">
        <v>2</v>
      </c>
      <c r="E7060" s="125">
        <v>4</v>
      </c>
      <c r="F7060" s="125">
        <v>2192.5978100000002</v>
      </c>
      <c r="G7060" s="125">
        <v>0</v>
      </c>
      <c r="H7060" s="125">
        <v>2956.3056000000001</v>
      </c>
      <c r="I7060" s="125">
        <v>2194.465647</v>
      </c>
      <c r="J7060" s="125">
        <v>2192.5978100000002</v>
      </c>
    </row>
    <row r="7061" spans="1:10" x14ac:dyDescent="0.25">
      <c r="A7061" s="125">
        <v>938301</v>
      </c>
      <c r="B7061" s="125">
        <v>2006</v>
      </c>
      <c r="C7061" s="125">
        <v>44</v>
      </c>
      <c r="D7061" s="125">
        <v>3</v>
      </c>
      <c r="E7061" s="125">
        <v>1</v>
      </c>
      <c r="F7061" s="129">
        <v>1897.0142289999999</v>
      </c>
      <c r="G7061" s="129">
        <v>0</v>
      </c>
      <c r="H7061" s="129">
        <v>2387.4605999999999</v>
      </c>
      <c r="I7061" s="129">
        <v>1939.095499</v>
      </c>
      <c r="J7061" s="129">
        <v>1897.0142289999999</v>
      </c>
    </row>
    <row r="7062" spans="1:10" hidden="1" x14ac:dyDescent="0.25">
      <c r="A7062" s="125">
        <v>938302</v>
      </c>
      <c r="B7062" s="125">
        <v>2006</v>
      </c>
      <c r="C7062" s="125">
        <v>44</v>
      </c>
      <c r="D7062" s="125">
        <v>3</v>
      </c>
      <c r="E7062" s="125">
        <v>2</v>
      </c>
      <c r="F7062" s="125">
        <v>1539.470151</v>
      </c>
      <c r="G7062" s="125">
        <v>0</v>
      </c>
      <c r="H7062" s="125">
        <v>1897.0142289999999</v>
      </c>
      <c r="I7062" s="125">
        <v>1787.5565079999999</v>
      </c>
      <c r="J7062" s="125">
        <v>1539.470151</v>
      </c>
    </row>
    <row r="7063" spans="1:10" hidden="1" x14ac:dyDescent="0.25">
      <c r="A7063" s="125">
        <v>938303</v>
      </c>
      <c r="B7063" s="125">
        <v>2006</v>
      </c>
      <c r="C7063" s="125">
        <v>44</v>
      </c>
      <c r="D7063" s="125">
        <v>3</v>
      </c>
      <c r="E7063" s="125">
        <v>3</v>
      </c>
      <c r="F7063" s="125">
        <v>496.68779999999998</v>
      </c>
      <c r="G7063" s="125">
        <v>726.31559000000004</v>
      </c>
      <c r="H7063" s="125">
        <v>1539.470151</v>
      </c>
      <c r="I7063" s="125">
        <v>1408.1533469999999</v>
      </c>
      <c r="J7063" s="125">
        <v>1223.0033900000001</v>
      </c>
    </row>
    <row r="7064" spans="1:10" hidden="1" x14ac:dyDescent="0.25">
      <c r="A7064" s="125">
        <v>938304</v>
      </c>
      <c r="B7064" s="125">
        <v>2006</v>
      </c>
      <c r="C7064" s="125">
        <v>44</v>
      </c>
      <c r="D7064" s="125">
        <v>3</v>
      </c>
      <c r="E7064" s="125">
        <v>4</v>
      </c>
      <c r="F7064" s="125">
        <v>1323.835679</v>
      </c>
      <c r="G7064" s="125">
        <v>0</v>
      </c>
      <c r="H7064" s="125">
        <v>1673.1298670000001</v>
      </c>
      <c r="I7064" s="125">
        <v>1358.916078</v>
      </c>
      <c r="J7064" s="125">
        <v>1323.835679</v>
      </c>
    </row>
    <row r="7065" spans="1:10" x14ac:dyDescent="0.25">
      <c r="A7065" s="125">
        <v>938305</v>
      </c>
      <c r="B7065" s="125">
        <v>2006</v>
      </c>
      <c r="C7065" s="125">
        <v>44</v>
      </c>
      <c r="D7065" s="125">
        <v>4</v>
      </c>
      <c r="E7065" s="125">
        <v>1</v>
      </c>
      <c r="F7065" s="129">
        <v>505.621419</v>
      </c>
      <c r="G7065" s="129">
        <v>0</v>
      </c>
      <c r="H7065" s="129">
        <v>579.99099999999999</v>
      </c>
      <c r="I7065" s="129">
        <v>509.17409900000001</v>
      </c>
      <c r="J7065" s="129">
        <v>505.621419</v>
      </c>
    </row>
    <row r="7066" spans="1:10" hidden="1" x14ac:dyDescent="0.25">
      <c r="A7066" s="125">
        <v>938306</v>
      </c>
      <c r="B7066" s="125">
        <v>2006</v>
      </c>
      <c r="C7066" s="125">
        <v>44</v>
      </c>
      <c r="D7066" s="125">
        <v>4</v>
      </c>
      <c r="E7066" s="125">
        <v>2</v>
      </c>
      <c r="F7066" s="125">
        <v>444.27695899999998</v>
      </c>
      <c r="G7066" s="125">
        <v>0</v>
      </c>
      <c r="H7066" s="125">
        <v>505.621419</v>
      </c>
      <c r="I7066" s="125">
        <v>487.16623700000002</v>
      </c>
      <c r="J7066" s="125">
        <v>444.27695899999998</v>
      </c>
    </row>
    <row r="7067" spans="1:10" hidden="1" x14ac:dyDescent="0.25">
      <c r="A7067" s="125">
        <v>938307</v>
      </c>
      <c r="B7067" s="125">
        <v>2006</v>
      </c>
      <c r="C7067" s="125">
        <v>44</v>
      </c>
      <c r="D7067" s="125">
        <v>4</v>
      </c>
      <c r="E7067" s="125">
        <v>3</v>
      </c>
      <c r="F7067" s="125">
        <v>17.462273</v>
      </c>
      <c r="G7067" s="125">
        <v>376.209518</v>
      </c>
      <c r="H7067" s="125">
        <v>444.27695899999998</v>
      </c>
      <c r="I7067" s="125">
        <v>420.15271999999999</v>
      </c>
      <c r="J7067" s="125">
        <v>393.67179099999998</v>
      </c>
    </row>
    <row r="7068" spans="1:10" hidden="1" x14ac:dyDescent="0.25">
      <c r="A7068" s="125">
        <v>938308</v>
      </c>
      <c r="B7068" s="125">
        <v>2006</v>
      </c>
      <c r="C7068" s="125">
        <v>44</v>
      </c>
      <c r="D7068" s="125">
        <v>4</v>
      </c>
      <c r="E7068" s="125">
        <v>4</v>
      </c>
      <c r="F7068" s="125">
        <v>432.51526100000001</v>
      </c>
      <c r="G7068" s="125">
        <v>0</v>
      </c>
      <c r="H7068" s="125">
        <v>496.68779999999998</v>
      </c>
      <c r="I7068" s="125">
        <v>436.04221999999999</v>
      </c>
      <c r="J7068" s="125">
        <v>432.51526100000001</v>
      </c>
    </row>
    <row r="7069" spans="1:10" x14ac:dyDescent="0.25">
      <c r="A7069" s="125">
        <v>938309</v>
      </c>
      <c r="B7069" s="125">
        <v>2006</v>
      </c>
      <c r="C7069" s="125">
        <v>44</v>
      </c>
      <c r="D7069" s="125">
        <v>5</v>
      </c>
      <c r="E7069" s="125">
        <v>1</v>
      </c>
      <c r="F7069" s="129">
        <v>34.950046</v>
      </c>
      <c r="G7069" s="129">
        <v>0</v>
      </c>
      <c r="H7069" s="129">
        <v>37.470649999999999</v>
      </c>
      <c r="I7069" s="129">
        <v>35.237399000000003</v>
      </c>
      <c r="J7069" s="129">
        <v>34.950046</v>
      </c>
    </row>
    <row r="7070" spans="1:10" hidden="1" x14ac:dyDescent="0.25">
      <c r="A7070" s="125">
        <v>938310</v>
      </c>
      <c r="B7070" s="125">
        <v>2006</v>
      </c>
      <c r="C7070" s="125">
        <v>44</v>
      </c>
      <c r="D7070" s="125">
        <v>5</v>
      </c>
      <c r="E7070" s="125">
        <v>2</v>
      </c>
      <c r="F7070" s="125">
        <v>33.934359999999998</v>
      </c>
      <c r="G7070" s="125">
        <v>0</v>
      </c>
      <c r="H7070" s="125">
        <v>34.950046</v>
      </c>
      <c r="I7070" s="125">
        <v>34.341915</v>
      </c>
      <c r="J7070" s="125">
        <v>33.934359999999998</v>
      </c>
    </row>
    <row r="7071" spans="1:10" hidden="1" x14ac:dyDescent="0.25">
      <c r="A7071" s="125">
        <v>938311</v>
      </c>
      <c r="B7071" s="125">
        <v>2006</v>
      </c>
      <c r="C7071" s="125">
        <v>44</v>
      </c>
      <c r="D7071" s="125">
        <v>5</v>
      </c>
      <c r="E7071" s="125">
        <v>3</v>
      </c>
      <c r="F7071" s="125">
        <v>0</v>
      </c>
      <c r="G7071" s="125">
        <v>32.117176000000001</v>
      </c>
      <c r="H7071" s="125">
        <v>33.934359999999998</v>
      </c>
      <c r="I7071" s="125">
        <v>33.052066000000003</v>
      </c>
      <c r="J7071" s="125">
        <v>32.117176000000001</v>
      </c>
    </row>
    <row r="7072" spans="1:10" hidden="1" x14ac:dyDescent="0.25">
      <c r="A7072" s="125">
        <v>938312</v>
      </c>
      <c r="B7072" s="125">
        <v>2006</v>
      </c>
      <c r="C7072" s="125">
        <v>44</v>
      </c>
      <c r="D7072" s="125">
        <v>5</v>
      </c>
      <c r="E7072" s="125">
        <v>4</v>
      </c>
      <c r="F7072" s="125">
        <v>16.376148000000001</v>
      </c>
      <c r="G7072" s="125">
        <v>0</v>
      </c>
      <c r="H7072" s="125">
        <v>17.462273</v>
      </c>
      <c r="I7072" s="125">
        <v>16.421520999999998</v>
      </c>
      <c r="J7072" s="125">
        <v>16.376148000000001</v>
      </c>
    </row>
    <row r="7073" spans="1:10" x14ac:dyDescent="0.25">
      <c r="A7073" s="125">
        <v>938313</v>
      </c>
      <c r="B7073" s="125">
        <v>2006</v>
      </c>
      <c r="C7073" s="125">
        <v>45</v>
      </c>
      <c r="D7073" s="125">
        <v>2</v>
      </c>
      <c r="E7073" s="125">
        <v>1</v>
      </c>
      <c r="F7073" s="129">
        <v>315854.57051699999</v>
      </c>
      <c r="G7073" s="129">
        <v>0</v>
      </c>
      <c r="H7073" s="129">
        <v>425982.33020000003</v>
      </c>
      <c r="I7073" s="129">
        <v>316206.68370699999</v>
      </c>
      <c r="J7073" s="129">
        <v>315854.57051699999</v>
      </c>
    </row>
    <row r="7074" spans="1:10" hidden="1" x14ac:dyDescent="0.25">
      <c r="A7074" s="125">
        <v>938314</v>
      </c>
      <c r="B7074" s="125">
        <v>2006</v>
      </c>
      <c r="C7074" s="125">
        <v>45</v>
      </c>
      <c r="D7074" s="125">
        <v>2</v>
      </c>
      <c r="E7074" s="125">
        <v>2</v>
      </c>
      <c r="F7074" s="125">
        <v>288607.10264499998</v>
      </c>
      <c r="G7074" s="125">
        <v>45.783234</v>
      </c>
      <c r="H7074" s="125">
        <v>315854.57051699999</v>
      </c>
      <c r="I7074" s="125">
        <v>290080.83756299998</v>
      </c>
      <c r="J7074" s="125">
        <v>288652.88587900001</v>
      </c>
    </row>
    <row r="7075" spans="1:10" hidden="1" x14ac:dyDescent="0.25">
      <c r="A7075" s="125">
        <v>938315</v>
      </c>
      <c r="B7075" s="125">
        <v>2006</v>
      </c>
      <c r="C7075" s="125">
        <v>45</v>
      </c>
      <c r="D7075" s="125">
        <v>2</v>
      </c>
      <c r="E7075" s="125">
        <v>3</v>
      </c>
      <c r="F7075" s="125">
        <v>248012.13902800001</v>
      </c>
      <c r="G7075" s="125">
        <v>2087.8698880000002</v>
      </c>
      <c r="H7075" s="125">
        <v>288607.10264499998</v>
      </c>
      <c r="I7075" s="125">
        <v>254003.111038</v>
      </c>
      <c r="J7075" s="125">
        <v>250100.00891599999</v>
      </c>
    </row>
    <row r="7076" spans="1:10" hidden="1" x14ac:dyDescent="0.25">
      <c r="A7076" s="125">
        <v>938316</v>
      </c>
      <c r="B7076" s="125">
        <v>2006</v>
      </c>
      <c r="C7076" s="125">
        <v>45</v>
      </c>
      <c r="D7076" s="125">
        <v>2</v>
      </c>
      <c r="E7076" s="125">
        <v>4</v>
      </c>
      <c r="F7076" s="125">
        <v>315940.80292400002</v>
      </c>
      <c r="G7076" s="125">
        <v>0</v>
      </c>
      <c r="H7076" s="125">
        <v>425982.33020000003</v>
      </c>
      <c r="I7076" s="125">
        <v>316206.68370699999</v>
      </c>
      <c r="J7076" s="125">
        <v>315940.80292400002</v>
      </c>
    </row>
    <row r="7077" spans="1:10" x14ac:dyDescent="0.25">
      <c r="A7077" s="125">
        <v>938317</v>
      </c>
      <c r="B7077" s="125">
        <v>2006</v>
      </c>
      <c r="C7077" s="125">
        <v>45</v>
      </c>
      <c r="D7077" s="125">
        <v>3</v>
      </c>
      <c r="E7077" s="125">
        <v>1</v>
      </c>
      <c r="F7077" s="129">
        <v>214607.16844400001</v>
      </c>
      <c r="G7077" s="129">
        <v>0</v>
      </c>
      <c r="H7077" s="129">
        <v>264522.38400000002</v>
      </c>
      <c r="I7077" s="129">
        <v>214845.080285</v>
      </c>
      <c r="J7077" s="129">
        <v>214607.16844400001</v>
      </c>
    </row>
    <row r="7078" spans="1:10" hidden="1" x14ac:dyDescent="0.25">
      <c r="A7078" s="125">
        <v>938318</v>
      </c>
      <c r="B7078" s="125">
        <v>2006</v>
      </c>
      <c r="C7078" s="125">
        <v>45</v>
      </c>
      <c r="D7078" s="125">
        <v>3</v>
      </c>
      <c r="E7078" s="125">
        <v>2</v>
      </c>
      <c r="F7078" s="125">
        <v>193291.09716800001</v>
      </c>
      <c r="G7078" s="125">
        <v>4959.1506490000002</v>
      </c>
      <c r="H7078" s="125">
        <v>214607.16844400001</v>
      </c>
      <c r="I7078" s="125">
        <v>202224.33482399999</v>
      </c>
      <c r="J7078" s="125">
        <v>198250.247817</v>
      </c>
    </row>
    <row r="7079" spans="1:10" hidden="1" x14ac:dyDescent="0.25">
      <c r="A7079" s="125">
        <v>938319</v>
      </c>
      <c r="B7079" s="125">
        <v>2006</v>
      </c>
      <c r="C7079" s="125">
        <v>45</v>
      </c>
      <c r="D7079" s="125">
        <v>3</v>
      </c>
      <c r="E7079" s="125">
        <v>3</v>
      </c>
      <c r="F7079" s="125">
        <v>166880.31346</v>
      </c>
      <c r="G7079" s="125">
        <v>4952.1125739999998</v>
      </c>
      <c r="H7079" s="125">
        <v>193291.09716800001</v>
      </c>
      <c r="I7079" s="125">
        <v>176803.36658</v>
      </c>
      <c r="J7079" s="125">
        <v>171832.426034</v>
      </c>
    </row>
    <row r="7080" spans="1:10" hidden="1" x14ac:dyDescent="0.25">
      <c r="A7080" s="125">
        <v>938320</v>
      </c>
      <c r="B7080" s="125">
        <v>2006</v>
      </c>
      <c r="C7080" s="125">
        <v>45</v>
      </c>
      <c r="D7080" s="125">
        <v>3</v>
      </c>
      <c r="E7080" s="125">
        <v>4</v>
      </c>
      <c r="F7080" s="125">
        <v>201267.992023</v>
      </c>
      <c r="G7080" s="125">
        <v>0</v>
      </c>
      <c r="H7080" s="125">
        <v>248012.13902800001</v>
      </c>
      <c r="I7080" s="125">
        <v>201435.45931800001</v>
      </c>
      <c r="J7080" s="125">
        <v>201267.992023</v>
      </c>
    </row>
    <row r="7081" spans="1:10" x14ac:dyDescent="0.25">
      <c r="A7081" s="125">
        <v>938321</v>
      </c>
      <c r="B7081" s="125">
        <v>2006</v>
      </c>
      <c r="C7081" s="125">
        <v>45</v>
      </c>
      <c r="D7081" s="125">
        <v>4</v>
      </c>
      <c r="E7081" s="125">
        <v>1</v>
      </c>
      <c r="F7081" s="129">
        <v>77687.856488000005</v>
      </c>
      <c r="G7081" s="129">
        <v>0</v>
      </c>
      <c r="H7081" s="129">
        <v>97345.842000000004</v>
      </c>
      <c r="I7081" s="129">
        <v>85459.914692000006</v>
      </c>
      <c r="J7081" s="129">
        <v>77687.856488000005</v>
      </c>
    </row>
    <row r="7082" spans="1:10" hidden="1" x14ac:dyDescent="0.25">
      <c r="A7082" s="125">
        <v>938322</v>
      </c>
      <c r="B7082" s="125">
        <v>2006</v>
      </c>
      <c r="C7082" s="125">
        <v>45</v>
      </c>
      <c r="D7082" s="125">
        <v>4</v>
      </c>
      <c r="E7082" s="125">
        <v>2</v>
      </c>
      <c r="F7082" s="125">
        <v>53047.614401999999</v>
      </c>
      <c r="G7082" s="125">
        <v>9357.5949999999993</v>
      </c>
      <c r="H7082" s="125">
        <v>77687.856488000005</v>
      </c>
      <c r="I7082" s="125">
        <v>74852.249725999995</v>
      </c>
      <c r="J7082" s="125">
        <v>62405.209402</v>
      </c>
    </row>
    <row r="7083" spans="1:10" hidden="1" x14ac:dyDescent="0.25">
      <c r="A7083" s="125">
        <v>938323</v>
      </c>
      <c r="B7083" s="125">
        <v>2006</v>
      </c>
      <c r="C7083" s="125">
        <v>45</v>
      </c>
      <c r="D7083" s="125">
        <v>4</v>
      </c>
      <c r="E7083" s="125">
        <v>3</v>
      </c>
      <c r="F7083" s="125">
        <v>34131.599496000003</v>
      </c>
      <c r="G7083" s="125">
        <v>8840.1197350000002</v>
      </c>
      <c r="H7083" s="125">
        <v>53047.614401999999</v>
      </c>
      <c r="I7083" s="125">
        <v>50167.128940000002</v>
      </c>
      <c r="J7083" s="125">
        <v>42971.719230000002</v>
      </c>
    </row>
    <row r="7084" spans="1:10" hidden="1" x14ac:dyDescent="0.25">
      <c r="A7084" s="125">
        <v>938324</v>
      </c>
      <c r="B7084" s="125">
        <v>2006</v>
      </c>
      <c r="C7084" s="125">
        <v>45</v>
      </c>
      <c r="D7084" s="125">
        <v>4</v>
      </c>
      <c r="E7084" s="125">
        <v>4</v>
      </c>
      <c r="F7084" s="125">
        <v>136064.043156</v>
      </c>
      <c r="G7084" s="125">
        <v>0</v>
      </c>
      <c r="H7084" s="125">
        <v>166880.31346</v>
      </c>
      <c r="I7084" s="125">
        <v>146504.22718700001</v>
      </c>
      <c r="J7084" s="125">
        <v>136064.043156</v>
      </c>
    </row>
    <row r="7085" spans="1:10" x14ac:dyDescent="0.25">
      <c r="A7085" s="125">
        <v>938325</v>
      </c>
      <c r="B7085" s="125">
        <v>2006</v>
      </c>
      <c r="C7085" s="125">
        <v>45</v>
      </c>
      <c r="D7085" s="125">
        <v>5</v>
      </c>
      <c r="E7085" s="125">
        <v>1</v>
      </c>
      <c r="F7085" s="129">
        <v>16775.926922999999</v>
      </c>
      <c r="G7085" s="129">
        <v>0</v>
      </c>
      <c r="H7085" s="129">
        <v>20181.163499999999</v>
      </c>
      <c r="I7085" s="129">
        <v>18978.366155</v>
      </c>
      <c r="J7085" s="129">
        <v>16775.926922999999</v>
      </c>
    </row>
    <row r="7086" spans="1:10" hidden="1" x14ac:dyDescent="0.25">
      <c r="A7086" s="125">
        <v>938326</v>
      </c>
      <c r="B7086" s="125">
        <v>2006</v>
      </c>
      <c r="C7086" s="125">
        <v>45</v>
      </c>
      <c r="D7086" s="125">
        <v>5</v>
      </c>
      <c r="E7086" s="125">
        <v>2</v>
      </c>
      <c r="F7086" s="125">
        <v>8044.7411099999999</v>
      </c>
      <c r="G7086" s="125">
        <v>6808.2218439999997</v>
      </c>
      <c r="H7086" s="125">
        <v>16775.926922999999</v>
      </c>
      <c r="I7086" s="125">
        <v>16484.025794000001</v>
      </c>
      <c r="J7086" s="125">
        <v>14852.962954000001</v>
      </c>
    </row>
    <row r="7087" spans="1:10" hidden="1" x14ac:dyDescent="0.25">
      <c r="A7087" s="125">
        <v>938327</v>
      </c>
      <c r="B7087" s="125">
        <v>2006</v>
      </c>
      <c r="C7087" s="125">
        <v>45</v>
      </c>
      <c r="D7087" s="125">
        <v>5</v>
      </c>
      <c r="E7087" s="125">
        <v>3</v>
      </c>
      <c r="F7087" s="125">
        <v>0</v>
      </c>
      <c r="G7087" s="125">
        <v>7127.9533389999997</v>
      </c>
      <c r="H7087" s="125">
        <v>8044.7411099999999</v>
      </c>
      <c r="I7087" s="125">
        <v>7835.5778410000003</v>
      </c>
      <c r="J7087" s="125">
        <v>7127.9533389999997</v>
      </c>
    </row>
    <row r="7088" spans="1:10" hidden="1" x14ac:dyDescent="0.25">
      <c r="A7088" s="125">
        <v>938328</v>
      </c>
      <c r="B7088" s="125">
        <v>2006</v>
      </c>
      <c r="C7088" s="125">
        <v>45</v>
      </c>
      <c r="D7088" s="125">
        <v>5</v>
      </c>
      <c r="E7088" s="125">
        <v>4</v>
      </c>
      <c r="F7088" s="125">
        <v>28802.273002000002</v>
      </c>
      <c r="G7088" s="125">
        <v>0</v>
      </c>
      <c r="H7088" s="125">
        <v>34131.599496000003</v>
      </c>
      <c r="I7088" s="125">
        <v>32097.356166000001</v>
      </c>
      <c r="J7088" s="125">
        <v>28802.273002000002</v>
      </c>
    </row>
    <row r="7089" spans="1:10" x14ac:dyDescent="0.25">
      <c r="A7089" s="125">
        <v>938329</v>
      </c>
      <c r="B7089" s="125">
        <v>2006</v>
      </c>
      <c r="C7089" s="125">
        <v>46</v>
      </c>
      <c r="D7089" s="125">
        <v>2</v>
      </c>
      <c r="E7089" s="125">
        <v>1</v>
      </c>
      <c r="F7089" s="129">
        <v>258430.908111</v>
      </c>
      <c r="G7089" s="129">
        <v>0</v>
      </c>
      <c r="H7089" s="129">
        <v>348536.98729999998</v>
      </c>
      <c r="I7089" s="129">
        <v>258719.00567300001</v>
      </c>
      <c r="J7089" s="129">
        <v>258430.908111</v>
      </c>
    </row>
    <row r="7090" spans="1:10" hidden="1" x14ac:dyDescent="0.25">
      <c r="A7090" s="125">
        <v>938330</v>
      </c>
      <c r="B7090" s="125">
        <v>2006</v>
      </c>
      <c r="C7090" s="125">
        <v>46</v>
      </c>
      <c r="D7090" s="125">
        <v>2</v>
      </c>
      <c r="E7090" s="125">
        <v>2</v>
      </c>
      <c r="F7090" s="125">
        <v>236137.14217199999</v>
      </c>
      <c r="G7090" s="125">
        <v>37.459654</v>
      </c>
      <c r="H7090" s="125">
        <v>258430.908111</v>
      </c>
      <c r="I7090" s="125">
        <v>237342.94601000001</v>
      </c>
      <c r="J7090" s="125">
        <v>236174.60182499999</v>
      </c>
    </row>
    <row r="7091" spans="1:10" hidden="1" x14ac:dyDescent="0.25">
      <c r="A7091" s="125">
        <v>938331</v>
      </c>
      <c r="B7091" s="125">
        <v>2006</v>
      </c>
      <c r="C7091" s="125">
        <v>46</v>
      </c>
      <c r="D7091" s="125">
        <v>2</v>
      </c>
      <c r="E7091" s="125">
        <v>3</v>
      </c>
      <c r="F7091" s="125">
        <v>202922.510213</v>
      </c>
      <c r="G7091" s="125">
        <v>1708.2865400000001</v>
      </c>
      <c r="H7091" s="125">
        <v>236137.14217199999</v>
      </c>
      <c r="I7091" s="125">
        <v>207824.29882500001</v>
      </c>
      <c r="J7091" s="125">
        <v>204630.79675199999</v>
      </c>
    </row>
    <row r="7092" spans="1:10" hidden="1" x14ac:dyDescent="0.25">
      <c r="A7092" s="125">
        <v>938332</v>
      </c>
      <c r="B7092" s="125">
        <v>2006</v>
      </c>
      <c r="C7092" s="125">
        <v>46</v>
      </c>
      <c r="D7092" s="125">
        <v>2</v>
      </c>
      <c r="E7092" s="125">
        <v>4</v>
      </c>
      <c r="F7092" s="125">
        <v>258501.46311099999</v>
      </c>
      <c r="G7092" s="125">
        <v>0</v>
      </c>
      <c r="H7092" s="125">
        <v>348536.98729999998</v>
      </c>
      <c r="I7092" s="125">
        <v>258719.00567300001</v>
      </c>
      <c r="J7092" s="125">
        <v>258501.46311099999</v>
      </c>
    </row>
    <row r="7093" spans="1:10" x14ac:dyDescent="0.25">
      <c r="A7093" s="125">
        <v>938333</v>
      </c>
      <c r="B7093" s="125">
        <v>2006</v>
      </c>
      <c r="C7093" s="125">
        <v>46</v>
      </c>
      <c r="D7093" s="125">
        <v>3</v>
      </c>
      <c r="E7093" s="125">
        <v>1</v>
      </c>
      <c r="F7093" s="129">
        <v>175615.33313399999</v>
      </c>
      <c r="G7093" s="129">
        <v>0</v>
      </c>
      <c r="H7093" s="129">
        <v>216461.486</v>
      </c>
      <c r="I7093" s="129">
        <v>175810.01892900001</v>
      </c>
      <c r="J7093" s="129">
        <v>175615.33313399999</v>
      </c>
    </row>
    <row r="7094" spans="1:10" hidden="1" x14ac:dyDescent="0.25">
      <c r="A7094" s="125">
        <v>938334</v>
      </c>
      <c r="B7094" s="125">
        <v>2006</v>
      </c>
      <c r="C7094" s="125">
        <v>46</v>
      </c>
      <c r="D7094" s="125">
        <v>3</v>
      </c>
      <c r="E7094" s="125">
        <v>2</v>
      </c>
      <c r="F7094" s="125">
        <v>158172.164831</v>
      </c>
      <c r="G7094" s="125">
        <v>4058.1258290000001</v>
      </c>
      <c r="H7094" s="125">
        <v>175615.33313399999</v>
      </c>
      <c r="I7094" s="125">
        <v>165482.328412</v>
      </c>
      <c r="J7094" s="125">
        <v>162230.29066</v>
      </c>
    </row>
    <row r="7095" spans="1:10" hidden="1" x14ac:dyDescent="0.25">
      <c r="A7095" s="125">
        <v>938335</v>
      </c>
      <c r="B7095" s="125">
        <v>2006</v>
      </c>
      <c r="C7095" s="125">
        <v>46</v>
      </c>
      <c r="D7095" s="125">
        <v>3</v>
      </c>
      <c r="E7095" s="125">
        <v>3</v>
      </c>
      <c r="F7095" s="125">
        <v>136483.083392</v>
      </c>
      <c r="G7095" s="125">
        <v>4050.0858330000001</v>
      </c>
      <c r="H7095" s="125">
        <v>158172.164831</v>
      </c>
      <c r="I7095" s="125">
        <v>144680.07917099999</v>
      </c>
      <c r="J7095" s="125">
        <v>140533.16922499999</v>
      </c>
    </row>
    <row r="7096" spans="1:10" hidden="1" x14ac:dyDescent="0.25">
      <c r="A7096" s="125">
        <v>938336</v>
      </c>
      <c r="B7096" s="125">
        <v>2006</v>
      </c>
      <c r="C7096" s="125">
        <v>46</v>
      </c>
      <c r="D7096" s="125">
        <v>3</v>
      </c>
      <c r="E7096" s="125">
        <v>4</v>
      </c>
      <c r="F7096" s="125">
        <v>164676.64174399999</v>
      </c>
      <c r="G7096" s="125">
        <v>0</v>
      </c>
      <c r="H7096" s="125">
        <v>202922.510213</v>
      </c>
      <c r="I7096" s="125">
        <v>164813.66279500001</v>
      </c>
      <c r="J7096" s="125">
        <v>164676.64174399999</v>
      </c>
    </row>
    <row r="7097" spans="1:10" x14ac:dyDescent="0.25">
      <c r="A7097" s="125">
        <v>938337</v>
      </c>
      <c r="B7097" s="125">
        <v>2006</v>
      </c>
      <c r="C7097" s="125">
        <v>46</v>
      </c>
      <c r="D7097" s="125">
        <v>4</v>
      </c>
      <c r="E7097" s="125">
        <v>1</v>
      </c>
      <c r="F7097" s="129">
        <v>63596.105503999999</v>
      </c>
      <c r="G7097" s="129">
        <v>0</v>
      </c>
      <c r="H7097" s="129">
        <v>79688.341499999995</v>
      </c>
      <c r="I7097" s="129">
        <v>69958.395002999998</v>
      </c>
      <c r="J7097" s="129">
        <v>63596.105503999999</v>
      </c>
    </row>
    <row r="7098" spans="1:10" hidden="1" x14ac:dyDescent="0.25">
      <c r="A7098" s="125">
        <v>938338</v>
      </c>
      <c r="B7098" s="125">
        <v>2006</v>
      </c>
      <c r="C7098" s="125">
        <v>46</v>
      </c>
      <c r="D7098" s="125">
        <v>4</v>
      </c>
      <c r="E7098" s="125">
        <v>2</v>
      </c>
      <c r="F7098" s="125">
        <v>43425.341291999997</v>
      </c>
      <c r="G7098" s="125">
        <v>7660.2267819999997</v>
      </c>
      <c r="H7098" s="125">
        <v>63596.105503999999</v>
      </c>
      <c r="I7098" s="125">
        <v>61274.847652999997</v>
      </c>
      <c r="J7098" s="125">
        <v>51085.568074000003</v>
      </c>
    </row>
    <row r="7099" spans="1:10" hidden="1" x14ac:dyDescent="0.25">
      <c r="A7099" s="125">
        <v>938339</v>
      </c>
      <c r="B7099" s="125">
        <v>2006</v>
      </c>
      <c r="C7099" s="125">
        <v>46</v>
      </c>
      <c r="D7099" s="125">
        <v>4</v>
      </c>
      <c r="E7099" s="125">
        <v>3</v>
      </c>
      <c r="F7099" s="125">
        <v>27940.490324999999</v>
      </c>
      <c r="G7099" s="125">
        <v>7236.6160259999997</v>
      </c>
      <c r="H7099" s="125">
        <v>43425.341291999997</v>
      </c>
      <c r="I7099" s="125">
        <v>41067.345260000002</v>
      </c>
      <c r="J7099" s="125">
        <v>35177.106351000002</v>
      </c>
    </row>
    <row r="7100" spans="1:10" hidden="1" x14ac:dyDescent="0.25">
      <c r="A7100" s="125">
        <v>938340</v>
      </c>
      <c r="B7100" s="125">
        <v>2006</v>
      </c>
      <c r="C7100" s="125">
        <v>46</v>
      </c>
      <c r="D7100" s="125">
        <v>4</v>
      </c>
      <c r="E7100" s="125">
        <v>4</v>
      </c>
      <c r="F7100" s="125">
        <v>111279.99321</v>
      </c>
      <c r="G7100" s="125">
        <v>0</v>
      </c>
      <c r="H7100" s="125">
        <v>136483.083392</v>
      </c>
      <c r="I7100" s="125">
        <v>119818.49890999999</v>
      </c>
      <c r="J7100" s="125">
        <v>111279.99321</v>
      </c>
    </row>
    <row r="7101" spans="1:10" x14ac:dyDescent="0.25">
      <c r="A7101" s="125">
        <v>938341</v>
      </c>
      <c r="B7101" s="125">
        <v>2006</v>
      </c>
      <c r="C7101" s="125">
        <v>46</v>
      </c>
      <c r="D7101" s="125">
        <v>5</v>
      </c>
      <c r="E7101" s="125">
        <v>1</v>
      </c>
      <c r="F7101" s="129">
        <v>13725.105809000001</v>
      </c>
      <c r="G7101" s="129">
        <v>0</v>
      </c>
      <c r="H7101" s="129">
        <v>16511.076000000001</v>
      </c>
      <c r="I7101" s="129">
        <v>15527.015869999999</v>
      </c>
      <c r="J7101" s="129">
        <v>13725.105809000001</v>
      </c>
    </row>
    <row r="7102" spans="1:10" hidden="1" x14ac:dyDescent="0.25">
      <c r="A7102" s="125">
        <v>938342</v>
      </c>
      <c r="B7102" s="125">
        <v>2006</v>
      </c>
      <c r="C7102" s="125">
        <v>46</v>
      </c>
      <c r="D7102" s="125">
        <v>5</v>
      </c>
      <c r="E7102" s="125">
        <v>2</v>
      </c>
      <c r="F7102" s="125">
        <v>6581.7479679999997</v>
      </c>
      <c r="G7102" s="125">
        <v>5570.0984879999996</v>
      </c>
      <c r="H7102" s="125">
        <v>13725.105809000001</v>
      </c>
      <c r="I7102" s="125">
        <v>13486.288968000001</v>
      </c>
      <c r="J7102" s="125">
        <v>12151.846455999999</v>
      </c>
    </row>
    <row r="7103" spans="1:10" hidden="1" x14ac:dyDescent="0.25">
      <c r="A7103" s="125">
        <v>938343</v>
      </c>
      <c r="B7103" s="125">
        <v>2006</v>
      </c>
      <c r="C7103" s="125">
        <v>46</v>
      </c>
      <c r="D7103" s="125">
        <v>5</v>
      </c>
      <c r="E7103" s="125">
        <v>3</v>
      </c>
      <c r="F7103" s="125">
        <v>0</v>
      </c>
      <c r="G7103" s="125">
        <v>5831.6845460000004</v>
      </c>
      <c r="H7103" s="125">
        <v>6581.7479679999997</v>
      </c>
      <c r="I7103" s="125">
        <v>6410.6225210000002</v>
      </c>
      <c r="J7103" s="125">
        <v>5831.6845460000004</v>
      </c>
    </row>
    <row r="7104" spans="1:10" hidden="1" x14ac:dyDescent="0.25">
      <c r="A7104" s="125">
        <v>938344</v>
      </c>
      <c r="B7104" s="125">
        <v>2006</v>
      </c>
      <c r="C7104" s="125">
        <v>46</v>
      </c>
      <c r="D7104" s="125">
        <v>5</v>
      </c>
      <c r="E7104" s="125">
        <v>4</v>
      </c>
      <c r="F7104" s="125">
        <v>23577.846980999999</v>
      </c>
      <c r="G7104" s="125">
        <v>0</v>
      </c>
      <c r="H7104" s="125">
        <v>27940.490324999999</v>
      </c>
      <c r="I7104" s="125">
        <v>26275.237100999999</v>
      </c>
      <c r="J7104" s="125">
        <v>23577.846980999999</v>
      </c>
    </row>
    <row r="7105" spans="1:10" x14ac:dyDescent="0.25">
      <c r="A7105" s="125">
        <v>938345</v>
      </c>
      <c r="B7105" s="125">
        <v>2006</v>
      </c>
      <c r="C7105" s="125">
        <v>47</v>
      </c>
      <c r="D7105" s="125">
        <v>2</v>
      </c>
      <c r="E7105" s="125">
        <v>1</v>
      </c>
      <c r="F7105" s="129">
        <v>930189.46836599999</v>
      </c>
      <c r="G7105" s="129">
        <v>0</v>
      </c>
      <c r="H7105" s="129">
        <v>1254582.6264</v>
      </c>
      <c r="I7105" s="129">
        <v>931276.68357700005</v>
      </c>
      <c r="J7105" s="129">
        <v>930189.46836599999</v>
      </c>
    </row>
    <row r="7106" spans="1:10" hidden="1" x14ac:dyDescent="0.25">
      <c r="A7106" s="125">
        <v>938346</v>
      </c>
      <c r="B7106" s="125">
        <v>2006</v>
      </c>
      <c r="C7106" s="125">
        <v>47</v>
      </c>
      <c r="D7106" s="125">
        <v>2</v>
      </c>
      <c r="E7106" s="125">
        <v>2</v>
      </c>
      <c r="F7106" s="125">
        <v>851651.46268300002</v>
      </c>
      <c r="G7106" s="125">
        <v>0</v>
      </c>
      <c r="H7106" s="125">
        <v>930189.46836599999</v>
      </c>
      <c r="I7106" s="125">
        <v>854286.00774699997</v>
      </c>
      <c r="J7106" s="125">
        <v>851651.46268300002</v>
      </c>
    </row>
    <row r="7107" spans="1:10" hidden="1" x14ac:dyDescent="0.25">
      <c r="A7107" s="125">
        <v>938347</v>
      </c>
      <c r="B7107" s="125">
        <v>2006</v>
      </c>
      <c r="C7107" s="125">
        <v>47</v>
      </c>
      <c r="D7107" s="125">
        <v>2</v>
      </c>
      <c r="E7107" s="125">
        <v>3</v>
      </c>
      <c r="F7107" s="125">
        <v>715494.44969100005</v>
      </c>
      <c r="G7107" s="125">
        <v>24867.185151000001</v>
      </c>
      <c r="H7107" s="125">
        <v>851651.46268300002</v>
      </c>
      <c r="I7107" s="125">
        <v>749538.45230700006</v>
      </c>
      <c r="J7107" s="125">
        <v>740361.63484299998</v>
      </c>
    </row>
    <row r="7108" spans="1:10" hidden="1" x14ac:dyDescent="0.25">
      <c r="A7108" s="125">
        <v>938348</v>
      </c>
      <c r="B7108" s="125">
        <v>2006</v>
      </c>
      <c r="C7108" s="125">
        <v>47</v>
      </c>
      <c r="D7108" s="125">
        <v>2</v>
      </c>
      <c r="E7108" s="125">
        <v>4</v>
      </c>
      <c r="F7108" s="125">
        <v>930513.53175600001</v>
      </c>
      <c r="G7108" s="125">
        <v>0</v>
      </c>
      <c r="H7108" s="125">
        <v>1254582.6264</v>
      </c>
      <c r="I7108" s="125">
        <v>931276.68357700005</v>
      </c>
      <c r="J7108" s="125">
        <v>930513.53175600001</v>
      </c>
    </row>
    <row r="7109" spans="1:10" x14ac:dyDescent="0.25">
      <c r="A7109" s="125">
        <v>938349</v>
      </c>
      <c r="B7109" s="125">
        <v>2006</v>
      </c>
      <c r="C7109" s="125">
        <v>47</v>
      </c>
      <c r="D7109" s="125">
        <v>3</v>
      </c>
      <c r="E7109" s="125">
        <v>1</v>
      </c>
      <c r="F7109" s="129">
        <v>503245.05309499998</v>
      </c>
      <c r="G7109" s="129">
        <v>0</v>
      </c>
      <c r="H7109" s="129">
        <v>620689.65249999997</v>
      </c>
      <c r="I7109" s="129">
        <v>504124.13576099998</v>
      </c>
      <c r="J7109" s="129">
        <v>503245.05309499998</v>
      </c>
    </row>
    <row r="7110" spans="1:10" hidden="1" x14ac:dyDescent="0.25">
      <c r="A7110" s="125">
        <v>938350</v>
      </c>
      <c r="B7110" s="125">
        <v>2006</v>
      </c>
      <c r="C7110" s="125">
        <v>47</v>
      </c>
      <c r="D7110" s="125">
        <v>3</v>
      </c>
      <c r="E7110" s="125">
        <v>2</v>
      </c>
      <c r="F7110" s="125">
        <v>470897.98657499999</v>
      </c>
      <c r="G7110" s="125">
        <v>0</v>
      </c>
      <c r="H7110" s="125">
        <v>503245.05309499998</v>
      </c>
      <c r="I7110" s="125">
        <v>474207.813532</v>
      </c>
      <c r="J7110" s="125">
        <v>470897.98657499999</v>
      </c>
    </row>
    <row r="7111" spans="1:10" hidden="1" x14ac:dyDescent="0.25">
      <c r="A7111" s="125">
        <v>938351</v>
      </c>
      <c r="B7111" s="125">
        <v>2006</v>
      </c>
      <c r="C7111" s="125">
        <v>47</v>
      </c>
      <c r="D7111" s="125">
        <v>3</v>
      </c>
      <c r="E7111" s="125">
        <v>3</v>
      </c>
      <c r="F7111" s="125">
        <v>361726.506291</v>
      </c>
      <c r="G7111" s="125">
        <v>52969.307832999999</v>
      </c>
      <c r="H7111" s="125">
        <v>470897.98657499999</v>
      </c>
      <c r="I7111" s="125">
        <v>430730.38832000003</v>
      </c>
      <c r="J7111" s="125">
        <v>414695.81412400003</v>
      </c>
    </row>
    <row r="7112" spans="1:10" hidden="1" x14ac:dyDescent="0.25">
      <c r="A7112" s="125">
        <v>938352</v>
      </c>
      <c r="B7112" s="125">
        <v>2006</v>
      </c>
      <c r="C7112" s="125">
        <v>47</v>
      </c>
      <c r="D7112" s="125">
        <v>3</v>
      </c>
      <c r="E7112" s="125">
        <v>4</v>
      </c>
      <c r="F7112" s="125">
        <v>580443.68020099995</v>
      </c>
      <c r="G7112" s="125">
        <v>0</v>
      </c>
      <c r="H7112" s="125">
        <v>715494.44969100005</v>
      </c>
      <c r="I7112" s="125">
        <v>581124.59203900001</v>
      </c>
      <c r="J7112" s="125">
        <v>580443.68020099995</v>
      </c>
    </row>
    <row r="7113" spans="1:10" x14ac:dyDescent="0.25">
      <c r="A7113" s="125">
        <v>938353</v>
      </c>
      <c r="B7113" s="125">
        <v>2006</v>
      </c>
      <c r="C7113" s="125">
        <v>47</v>
      </c>
      <c r="D7113" s="125">
        <v>4</v>
      </c>
      <c r="E7113" s="125">
        <v>1</v>
      </c>
      <c r="F7113" s="129">
        <v>316430.12982899998</v>
      </c>
      <c r="G7113" s="129">
        <v>0</v>
      </c>
      <c r="H7113" s="129">
        <v>360767.41080000001</v>
      </c>
      <c r="I7113" s="129">
        <v>316717.70994099998</v>
      </c>
      <c r="J7113" s="129">
        <v>316430.12982899998</v>
      </c>
    </row>
    <row r="7114" spans="1:10" hidden="1" x14ac:dyDescent="0.25">
      <c r="A7114" s="125">
        <v>938354</v>
      </c>
      <c r="B7114" s="125">
        <v>2006</v>
      </c>
      <c r="C7114" s="125">
        <v>47</v>
      </c>
      <c r="D7114" s="125">
        <v>4</v>
      </c>
      <c r="E7114" s="125">
        <v>2</v>
      </c>
      <c r="F7114" s="125">
        <v>287942.41971300001</v>
      </c>
      <c r="G7114" s="125">
        <v>0</v>
      </c>
      <c r="H7114" s="125">
        <v>316430.12982899998</v>
      </c>
      <c r="I7114" s="125">
        <v>304880.43008999998</v>
      </c>
      <c r="J7114" s="125">
        <v>287942.41971300001</v>
      </c>
    </row>
    <row r="7115" spans="1:10" hidden="1" x14ac:dyDescent="0.25">
      <c r="A7115" s="125">
        <v>938355</v>
      </c>
      <c r="B7115" s="125">
        <v>2006</v>
      </c>
      <c r="C7115" s="125">
        <v>47</v>
      </c>
      <c r="D7115" s="125">
        <v>4</v>
      </c>
      <c r="E7115" s="125">
        <v>3</v>
      </c>
      <c r="F7115" s="125">
        <v>111977.78294400001</v>
      </c>
      <c r="G7115" s="125">
        <v>126790.84538499999</v>
      </c>
      <c r="H7115" s="125">
        <v>287942.41971300001</v>
      </c>
      <c r="I7115" s="125">
        <v>272307.14632200002</v>
      </c>
      <c r="J7115" s="125">
        <v>238768.628329</v>
      </c>
    </row>
    <row r="7116" spans="1:10" hidden="1" x14ac:dyDescent="0.25">
      <c r="A7116" s="125">
        <v>938356</v>
      </c>
      <c r="B7116" s="125">
        <v>2006</v>
      </c>
      <c r="C7116" s="125">
        <v>47</v>
      </c>
      <c r="D7116" s="125">
        <v>4</v>
      </c>
      <c r="E7116" s="125">
        <v>4</v>
      </c>
      <c r="F7116" s="125">
        <v>317122.07243100001</v>
      </c>
      <c r="G7116" s="125">
        <v>0</v>
      </c>
      <c r="H7116" s="125">
        <v>361726.506291</v>
      </c>
      <c r="I7116" s="125">
        <v>317559.69987299998</v>
      </c>
      <c r="J7116" s="125">
        <v>317122.07243100001</v>
      </c>
    </row>
    <row r="7117" spans="1:10" x14ac:dyDescent="0.25">
      <c r="A7117" s="125">
        <v>938357</v>
      </c>
      <c r="B7117" s="125">
        <v>2006</v>
      </c>
      <c r="C7117" s="125">
        <v>47</v>
      </c>
      <c r="D7117" s="125">
        <v>5</v>
      </c>
      <c r="E7117" s="125">
        <v>1</v>
      </c>
      <c r="F7117" s="129">
        <v>157361.63170900001</v>
      </c>
      <c r="G7117" s="129">
        <v>0</v>
      </c>
      <c r="H7117" s="129">
        <v>174515.0141</v>
      </c>
      <c r="I7117" s="129">
        <v>164113.91926</v>
      </c>
      <c r="J7117" s="129">
        <v>157361.63170900001</v>
      </c>
    </row>
    <row r="7118" spans="1:10" hidden="1" x14ac:dyDescent="0.25">
      <c r="A7118" s="125">
        <v>938358</v>
      </c>
      <c r="B7118" s="125">
        <v>2006</v>
      </c>
      <c r="C7118" s="125">
        <v>47</v>
      </c>
      <c r="D7118" s="125">
        <v>5</v>
      </c>
      <c r="E7118" s="125">
        <v>2</v>
      </c>
      <c r="F7118" s="125">
        <v>146188.49911599999</v>
      </c>
      <c r="G7118" s="125">
        <v>0</v>
      </c>
      <c r="H7118" s="125">
        <v>157361.63170900001</v>
      </c>
      <c r="I7118" s="125">
        <v>154623.539318</v>
      </c>
      <c r="J7118" s="125">
        <v>146188.49911599999</v>
      </c>
    </row>
    <row r="7119" spans="1:10" hidden="1" x14ac:dyDescent="0.25">
      <c r="A7119" s="125">
        <v>938359</v>
      </c>
      <c r="B7119" s="125">
        <v>2006</v>
      </c>
      <c r="C7119" s="125">
        <v>47</v>
      </c>
      <c r="D7119" s="125">
        <v>5</v>
      </c>
      <c r="E7119" s="125">
        <v>3</v>
      </c>
      <c r="F7119" s="125">
        <v>0</v>
      </c>
      <c r="G7119" s="125">
        <v>124816.667677</v>
      </c>
      <c r="H7119" s="125">
        <v>146188.49911599999</v>
      </c>
      <c r="I7119" s="125">
        <v>142387.59813900001</v>
      </c>
      <c r="J7119" s="125">
        <v>124816.667677</v>
      </c>
    </row>
    <row r="7120" spans="1:10" hidden="1" x14ac:dyDescent="0.25">
      <c r="A7120" s="125">
        <v>938360</v>
      </c>
      <c r="B7120" s="125">
        <v>2006</v>
      </c>
      <c r="C7120" s="125">
        <v>47</v>
      </c>
      <c r="D7120" s="125">
        <v>5</v>
      </c>
      <c r="E7120" s="125">
        <v>4</v>
      </c>
      <c r="F7120" s="125">
        <v>102335.24348200001</v>
      </c>
      <c r="G7120" s="125">
        <v>0</v>
      </c>
      <c r="H7120" s="125">
        <v>111977.78294400001</v>
      </c>
      <c r="I7120" s="125">
        <v>105303.907081</v>
      </c>
      <c r="J7120" s="125">
        <v>102335.24348200001</v>
      </c>
    </row>
    <row r="7121" spans="1:10" x14ac:dyDescent="0.25">
      <c r="A7121" s="125">
        <v>938361</v>
      </c>
      <c r="B7121" s="125">
        <v>2006</v>
      </c>
      <c r="C7121" s="125">
        <v>48</v>
      </c>
      <c r="D7121" s="125">
        <v>2</v>
      </c>
      <c r="E7121" s="125">
        <v>1</v>
      </c>
      <c r="F7121" s="129">
        <v>28770.041634000001</v>
      </c>
      <c r="G7121" s="129">
        <v>0</v>
      </c>
      <c r="H7121" s="129">
        <v>38803.271399999998</v>
      </c>
      <c r="I7121" s="129">
        <v>28803.66836</v>
      </c>
      <c r="J7121" s="129">
        <v>28770.041634000001</v>
      </c>
    </row>
    <row r="7122" spans="1:10" hidden="1" x14ac:dyDescent="0.25">
      <c r="A7122" s="125">
        <v>938362</v>
      </c>
      <c r="B7122" s="125">
        <v>2006</v>
      </c>
      <c r="C7122" s="125">
        <v>48</v>
      </c>
      <c r="D7122" s="125">
        <v>2</v>
      </c>
      <c r="E7122" s="125">
        <v>2</v>
      </c>
      <c r="F7122" s="125">
        <v>26340.921793000001</v>
      </c>
      <c r="G7122" s="125">
        <v>0</v>
      </c>
      <c r="H7122" s="125">
        <v>28770.041634000001</v>
      </c>
      <c r="I7122" s="125">
        <v>26422.406235999999</v>
      </c>
      <c r="J7122" s="125">
        <v>26340.921793000001</v>
      </c>
    </row>
    <row r="7123" spans="1:10" hidden="1" x14ac:dyDescent="0.25">
      <c r="A7123" s="125">
        <v>938363</v>
      </c>
      <c r="B7123" s="125">
        <v>2006</v>
      </c>
      <c r="C7123" s="125">
        <v>48</v>
      </c>
      <c r="D7123" s="125">
        <v>2</v>
      </c>
      <c r="E7123" s="125">
        <v>3</v>
      </c>
      <c r="F7123" s="125">
        <v>22129.635672</v>
      </c>
      <c r="G7123" s="125">
        <v>769.12091699999996</v>
      </c>
      <c r="H7123" s="125">
        <v>26340.921793000001</v>
      </c>
      <c r="I7123" s="125">
        <v>23182.645270000001</v>
      </c>
      <c r="J7123" s="125">
        <v>22898.756589000001</v>
      </c>
    </row>
    <row r="7124" spans="1:10" hidden="1" x14ac:dyDescent="0.25">
      <c r="A7124" s="125">
        <v>938364</v>
      </c>
      <c r="B7124" s="125">
        <v>2006</v>
      </c>
      <c r="C7124" s="125">
        <v>48</v>
      </c>
      <c r="D7124" s="125">
        <v>2</v>
      </c>
      <c r="E7124" s="125">
        <v>4</v>
      </c>
      <c r="F7124" s="125">
        <v>28780.064664000001</v>
      </c>
      <c r="G7124" s="125">
        <v>0</v>
      </c>
      <c r="H7124" s="125">
        <v>38803.271399999998</v>
      </c>
      <c r="I7124" s="125">
        <v>28803.66836</v>
      </c>
      <c r="J7124" s="125">
        <v>28780.064664000001</v>
      </c>
    </row>
    <row r="7125" spans="1:10" x14ac:dyDescent="0.25">
      <c r="A7125" s="125">
        <v>938365</v>
      </c>
      <c r="B7125" s="125">
        <v>2006</v>
      </c>
      <c r="C7125" s="125">
        <v>48</v>
      </c>
      <c r="D7125" s="125">
        <v>3</v>
      </c>
      <c r="E7125" s="125">
        <v>1</v>
      </c>
      <c r="F7125" s="129">
        <v>15583.548194000001</v>
      </c>
      <c r="G7125" s="129">
        <v>0</v>
      </c>
      <c r="H7125" s="129">
        <v>19220.3521</v>
      </c>
      <c r="I7125" s="129">
        <v>15610.769976</v>
      </c>
      <c r="J7125" s="129">
        <v>15583.548194000001</v>
      </c>
    </row>
    <row r="7126" spans="1:10" hidden="1" x14ac:dyDescent="0.25">
      <c r="A7126" s="125">
        <v>938366</v>
      </c>
      <c r="B7126" s="125">
        <v>2006</v>
      </c>
      <c r="C7126" s="125">
        <v>48</v>
      </c>
      <c r="D7126" s="125">
        <v>3</v>
      </c>
      <c r="E7126" s="125">
        <v>2</v>
      </c>
      <c r="F7126" s="125">
        <v>14581.884953999999</v>
      </c>
      <c r="G7126" s="125">
        <v>0</v>
      </c>
      <c r="H7126" s="125">
        <v>15583.548194000001</v>
      </c>
      <c r="I7126" s="125">
        <v>14684.377463000001</v>
      </c>
      <c r="J7126" s="125">
        <v>14581.884953999999</v>
      </c>
    </row>
    <row r="7127" spans="1:10" hidden="1" x14ac:dyDescent="0.25">
      <c r="A7127" s="125">
        <v>938367</v>
      </c>
      <c r="B7127" s="125">
        <v>2006</v>
      </c>
      <c r="C7127" s="125">
        <v>48</v>
      </c>
      <c r="D7127" s="125">
        <v>3</v>
      </c>
      <c r="E7127" s="125">
        <v>3</v>
      </c>
      <c r="F7127" s="125">
        <v>11190.287505</v>
      </c>
      <c r="G7127" s="125">
        <v>1638.6462509999999</v>
      </c>
      <c r="H7127" s="125">
        <v>14581.884953999999</v>
      </c>
      <c r="I7127" s="125">
        <v>13338.050168</v>
      </c>
      <c r="J7127" s="125">
        <v>12828.933756</v>
      </c>
    </row>
    <row r="7128" spans="1:10" hidden="1" x14ac:dyDescent="0.25">
      <c r="A7128" s="125">
        <v>938368</v>
      </c>
      <c r="B7128" s="125">
        <v>2006</v>
      </c>
      <c r="C7128" s="125">
        <v>48</v>
      </c>
      <c r="D7128" s="125">
        <v>3</v>
      </c>
      <c r="E7128" s="125">
        <v>4</v>
      </c>
      <c r="F7128" s="125">
        <v>17952.630067999999</v>
      </c>
      <c r="G7128" s="125">
        <v>0</v>
      </c>
      <c r="H7128" s="125">
        <v>22129.635672</v>
      </c>
      <c r="I7128" s="125">
        <v>17973.690093000001</v>
      </c>
      <c r="J7128" s="125">
        <v>17952.630067999999</v>
      </c>
    </row>
    <row r="7129" spans="1:10" x14ac:dyDescent="0.25">
      <c r="A7129" s="125">
        <v>938369</v>
      </c>
      <c r="B7129" s="125">
        <v>2006</v>
      </c>
      <c r="C7129" s="125">
        <v>48</v>
      </c>
      <c r="D7129" s="125">
        <v>4</v>
      </c>
      <c r="E7129" s="125">
        <v>1</v>
      </c>
      <c r="F7129" s="129">
        <v>9786.7892049999991</v>
      </c>
      <c r="G7129" s="129">
        <v>0</v>
      </c>
      <c r="H7129" s="129">
        <v>11158.085999999999</v>
      </c>
      <c r="I7129" s="129">
        <v>9795.6836989999993</v>
      </c>
      <c r="J7129" s="129">
        <v>9786.7892049999991</v>
      </c>
    </row>
    <row r="7130" spans="1:10" hidden="1" x14ac:dyDescent="0.25">
      <c r="A7130" s="125">
        <v>938370</v>
      </c>
      <c r="B7130" s="125">
        <v>2006</v>
      </c>
      <c r="C7130" s="125">
        <v>48</v>
      </c>
      <c r="D7130" s="125">
        <v>4</v>
      </c>
      <c r="E7130" s="125">
        <v>2</v>
      </c>
      <c r="F7130" s="125">
        <v>8905.6998669999994</v>
      </c>
      <c r="G7130" s="125">
        <v>0</v>
      </c>
      <c r="H7130" s="125">
        <v>9786.7892049999991</v>
      </c>
      <c r="I7130" s="125">
        <v>9429.5713990000004</v>
      </c>
      <c r="J7130" s="125">
        <v>8905.6998669999994</v>
      </c>
    </row>
    <row r="7131" spans="1:10" hidden="1" x14ac:dyDescent="0.25">
      <c r="A7131" s="125">
        <v>938371</v>
      </c>
      <c r="B7131" s="125">
        <v>2006</v>
      </c>
      <c r="C7131" s="125">
        <v>48</v>
      </c>
      <c r="D7131" s="125">
        <v>4</v>
      </c>
      <c r="E7131" s="125">
        <v>3</v>
      </c>
      <c r="F7131" s="125">
        <v>3462.603435</v>
      </c>
      <c r="G7131" s="125">
        <v>3920.6564480000002</v>
      </c>
      <c r="H7131" s="125">
        <v>8905.6998669999994</v>
      </c>
      <c r="I7131" s="125">
        <v>8422.1203640000003</v>
      </c>
      <c r="J7131" s="125">
        <v>7383.2598829999997</v>
      </c>
    </row>
    <row r="7132" spans="1:10" hidden="1" x14ac:dyDescent="0.25">
      <c r="A7132" s="125">
        <v>938372</v>
      </c>
      <c r="B7132" s="125">
        <v>2006</v>
      </c>
      <c r="C7132" s="125">
        <v>48</v>
      </c>
      <c r="D7132" s="125">
        <v>4</v>
      </c>
      <c r="E7132" s="125">
        <v>4</v>
      </c>
      <c r="F7132" s="125">
        <v>9810.4150590000008</v>
      </c>
      <c r="G7132" s="125">
        <v>0</v>
      </c>
      <c r="H7132" s="125">
        <v>11190.287505</v>
      </c>
      <c r="I7132" s="125">
        <v>9823.9534000000003</v>
      </c>
      <c r="J7132" s="125">
        <v>9810.4150590000008</v>
      </c>
    </row>
    <row r="7133" spans="1:10" x14ac:dyDescent="0.25">
      <c r="A7133" s="125">
        <v>938373</v>
      </c>
      <c r="B7133" s="125">
        <v>2006</v>
      </c>
      <c r="C7133" s="125">
        <v>48</v>
      </c>
      <c r="D7133" s="125">
        <v>5</v>
      </c>
      <c r="E7133" s="125">
        <v>1</v>
      </c>
      <c r="F7133" s="129">
        <v>4871.7645080000002</v>
      </c>
      <c r="G7133" s="129">
        <v>0</v>
      </c>
      <c r="H7133" s="129">
        <v>5402.8167000000003</v>
      </c>
      <c r="I7133" s="129">
        <v>5080.8088250000001</v>
      </c>
      <c r="J7133" s="129">
        <v>4871.7645080000002</v>
      </c>
    </row>
    <row r="7134" spans="1:10" hidden="1" x14ac:dyDescent="0.25">
      <c r="A7134" s="125">
        <v>938374</v>
      </c>
      <c r="B7134" s="125">
        <v>2006</v>
      </c>
      <c r="C7134" s="125">
        <v>48</v>
      </c>
      <c r="D7134" s="125">
        <v>5</v>
      </c>
      <c r="E7134" s="125">
        <v>2</v>
      </c>
      <c r="F7134" s="125">
        <v>4525.8550869999999</v>
      </c>
      <c r="G7134" s="125">
        <v>0</v>
      </c>
      <c r="H7134" s="125">
        <v>4871.7645080000002</v>
      </c>
      <c r="I7134" s="125">
        <v>4786.9958049999996</v>
      </c>
      <c r="J7134" s="125">
        <v>4525.8550869999999</v>
      </c>
    </row>
    <row r="7135" spans="1:10" hidden="1" x14ac:dyDescent="0.25">
      <c r="A7135" s="125">
        <v>938375</v>
      </c>
      <c r="B7135" s="125">
        <v>2006</v>
      </c>
      <c r="C7135" s="125">
        <v>48</v>
      </c>
      <c r="D7135" s="125">
        <v>5</v>
      </c>
      <c r="E7135" s="125">
        <v>3</v>
      </c>
      <c r="F7135" s="125">
        <v>0</v>
      </c>
      <c r="G7135" s="125">
        <v>3859.778632</v>
      </c>
      <c r="H7135" s="125">
        <v>4525.8550869999999</v>
      </c>
      <c r="I7135" s="125">
        <v>4408.182855</v>
      </c>
      <c r="J7135" s="125">
        <v>3859.778632</v>
      </c>
    </row>
    <row r="7136" spans="1:10" hidden="1" x14ac:dyDescent="0.25">
      <c r="A7136" s="125">
        <v>938376</v>
      </c>
      <c r="B7136" s="125">
        <v>2006</v>
      </c>
      <c r="C7136" s="125">
        <v>48</v>
      </c>
      <c r="D7136" s="125">
        <v>5</v>
      </c>
      <c r="E7136" s="125">
        <v>4</v>
      </c>
      <c r="F7136" s="125">
        <v>3164.4345539999999</v>
      </c>
      <c r="G7136" s="125">
        <v>0</v>
      </c>
      <c r="H7136" s="125">
        <v>3462.603435</v>
      </c>
      <c r="I7136" s="125">
        <v>3256.23227</v>
      </c>
      <c r="J7136" s="125">
        <v>3164.4345539999999</v>
      </c>
    </row>
    <row r="7137" spans="1:10" x14ac:dyDescent="0.25">
      <c r="A7137" s="125">
        <v>938377</v>
      </c>
      <c r="B7137" s="125">
        <v>2006</v>
      </c>
      <c r="C7137" s="125">
        <v>49</v>
      </c>
      <c r="D7137" s="125">
        <v>3</v>
      </c>
      <c r="E7137" s="125">
        <v>1</v>
      </c>
      <c r="F7137" s="129">
        <v>391.60924199999999</v>
      </c>
      <c r="G7137" s="129">
        <v>33.86195</v>
      </c>
      <c r="H7137" s="129">
        <v>524.61929999999995</v>
      </c>
      <c r="I7137" s="129">
        <v>426.09579500000001</v>
      </c>
      <c r="J7137" s="129">
        <v>425.47119300000003</v>
      </c>
    </row>
    <row r="7138" spans="1:10" hidden="1" x14ac:dyDescent="0.25">
      <c r="A7138" s="125">
        <v>938378</v>
      </c>
      <c r="B7138" s="125">
        <v>2006</v>
      </c>
      <c r="C7138" s="125">
        <v>49</v>
      </c>
      <c r="D7138" s="125">
        <v>3</v>
      </c>
      <c r="E7138" s="125">
        <v>2</v>
      </c>
      <c r="F7138" s="125">
        <v>366.09560399999998</v>
      </c>
      <c r="G7138" s="125">
        <v>0</v>
      </c>
      <c r="H7138" s="125">
        <v>391.60924199999999</v>
      </c>
      <c r="I7138" s="125">
        <v>369.01338900000002</v>
      </c>
      <c r="J7138" s="125">
        <v>366.09560399999998</v>
      </c>
    </row>
    <row r="7139" spans="1:10" hidden="1" x14ac:dyDescent="0.25">
      <c r="A7139" s="125">
        <v>938379</v>
      </c>
      <c r="B7139" s="125">
        <v>2006</v>
      </c>
      <c r="C7139" s="125">
        <v>49</v>
      </c>
      <c r="D7139" s="125">
        <v>3</v>
      </c>
      <c r="E7139" s="125">
        <v>3</v>
      </c>
      <c r="F7139" s="125">
        <v>322.92464699999999</v>
      </c>
      <c r="G7139" s="125">
        <v>0</v>
      </c>
      <c r="H7139" s="125">
        <v>366.09560399999998</v>
      </c>
      <c r="I7139" s="125">
        <v>334.86764899999997</v>
      </c>
      <c r="J7139" s="125">
        <v>322.92464699999999</v>
      </c>
    </row>
    <row r="7140" spans="1:10" hidden="1" x14ac:dyDescent="0.25">
      <c r="A7140" s="125">
        <v>938380</v>
      </c>
      <c r="B7140" s="125">
        <v>2006</v>
      </c>
      <c r="C7140" s="125">
        <v>49</v>
      </c>
      <c r="D7140" s="125">
        <v>3</v>
      </c>
      <c r="E7140" s="125">
        <v>4</v>
      </c>
      <c r="F7140" s="125">
        <v>392.01036199999999</v>
      </c>
      <c r="G7140" s="125">
        <v>33.896635000000003</v>
      </c>
      <c r="H7140" s="125">
        <v>524.61929999999995</v>
      </c>
      <c r="I7140" s="125">
        <v>426.09579500000001</v>
      </c>
      <c r="J7140" s="125">
        <v>425.90699699999999</v>
      </c>
    </row>
    <row r="7141" spans="1:10" x14ac:dyDescent="0.25">
      <c r="A7141" s="125">
        <v>938381</v>
      </c>
      <c r="B7141" s="125">
        <v>2006</v>
      </c>
      <c r="C7141" s="125">
        <v>49</v>
      </c>
      <c r="D7141" s="125">
        <v>4</v>
      </c>
      <c r="E7141" s="125">
        <v>1</v>
      </c>
      <c r="F7141" s="129">
        <v>611.12118599999997</v>
      </c>
      <c r="G7141" s="129">
        <v>613.748606</v>
      </c>
      <c r="H7141" s="129">
        <v>1398.7337</v>
      </c>
      <c r="I7141" s="129">
        <v>1227.9483150000001</v>
      </c>
      <c r="J7141" s="129">
        <v>1224.869792</v>
      </c>
    </row>
    <row r="7142" spans="1:10" hidden="1" x14ac:dyDescent="0.25">
      <c r="A7142" s="125">
        <v>938382</v>
      </c>
      <c r="B7142" s="125">
        <v>2006</v>
      </c>
      <c r="C7142" s="125">
        <v>49</v>
      </c>
      <c r="D7142" s="125">
        <v>4</v>
      </c>
      <c r="E7142" s="125">
        <v>2</v>
      </c>
      <c r="F7142" s="125">
        <v>478.734059</v>
      </c>
      <c r="G7142" s="125">
        <v>0</v>
      </c>
      <c r="H7142" s="125">
        <v>611.12118599999997</v>
      </c>
      <c r="I7142" s="125">
        <v>588.81526299999996</v>
      </c>
      <c r="J7142" s="125">
        <v>478.734059</v>
      </c>
    </row>
    <row r="7143" spans="1:10" hidden="1" x14ac:dyDescent="0.25">
      <c r="A7143" s="125">
        <v>938383</v>
      </c>
      <c r="B7143" s="125">
        <v>2006</v>
      </c>
      <c r="C7143" s="125">
        <v>49</v>
      </c>
      <c r="D7143" s="125">
        <v>4</v>
      </c>
      <c r="E7143" s="125">
        <v>3</v>
      </c>
      <c r="F7143" s="125">
        <v>409.219179</v>
      </c>
      <c r="G7143" s="125">
        <v>0</v>
      </c>
      <c r="H7143" s="125">
        <v>478.734059</v>
      </c>
      <c r="I7143" s="125">
        <v>452.73880000000003</v>
      </c>
      <c r="J7143" s="125">
        <v>409.219179</v>
      </c>
    </row>
    <row r="7144" spans="1:10" hidden="1" x14ac:dyDescent="0.25">
      <c r="A7144" s="125">
        <v>938384</v>
      </c>
      <c r="B7144" s="125">
        <v>2006</v>
      </c>
      <c r="C7144" s="125">
        <v>49</v>
      </c>
      <c r="D7144" s="125">
        <v>4</v>
      </c>
      <c r="E7144" s="125">
        <v>4</v>
      </c>
      <c r="F7144" s="125">
        <v>141.112347</v>
      </c>
      <c r="G7144" s="125">
        <v>141.71903800000001</v>
      </c>
      <c r="H7144" s="125">
        <v>322.92464699999999</v>
      </c>
      <c r="I7144" s="125">
        <v>283.49554799999999</v>
      </c>
      <c r="J7144" s="125">
        <v>282.83138500000001</v>
      </c>
    </row>
    <row r="7145" spans="1:10" x14ac:dyDescent="0.25">
      <c r="A7145" s="125">
        <v>938385</v>
      </c>
      <c r="B7145" s="125">
        <v>2006</v>
      </c>
      <c r="C7145" s="125">
        <v>49</v>
      </c>
      <c r="D7145" s="125">
        <v>5</v>
      </c>
      <c r="E7145" s="125">
        <v>1</v>
      </c>
      <c r="F7145" s="129">
        <v>19.537417000000001</v>
      </c>
      <c r="G7145" s="129">
        <v>368.20352600000001</v>
      </c>
      <c r="H7145" s="129">
        <v>412.6456</v>
      </c>
      <c r="I7145" s="129">
        <v>388.05192199999999</v>
      </c>
      <c r="J7145" s="129">
        <v>387.74094300000002</v>
      </c>
    </row>
    <row r="7146" spans="1:10" hidden="1" x14ac:dyDescent="0.25">
      <c r="A7146" s="125">
        <v>938386</v>
      </c>
      <c r="B7146" s="125">
        <v>2006</v>
      </c>
      <c r="C7146" s="125">
        <v>49</v>
      </c>
      <c r="D7146" s="125">
        <v>5</v>
      </c>
      <c r="E7146" s="125">
        <v>2</v>
      </c>
      <c r="F7146" s="125">
        <v>15.636846999999999</v>
      </c>
      <c r="G7146" s="125">
        <v>0</v>
      </c>
      <c r="H7146" s="125">
        <v>19.537417000000001</v>
      </c>
      <c r="I7146" s="125">
        <v>19.197465999999999</v>
      </c>
      <c r="J7146" s="125">
        <v>15.636846999999999</v>
      </c>
    </row>
    <row r="7147" spans="1:10" hidden="1" x14ac:dyDescent="0.25">
      <c r="A7147" s="125">
        <v>938387</v>
      </c>
      <c r="B7147" s="125">
        <v>2006</v>
      </c>
      <c r="C7147" s="125">
        <v>49</v>
      </c>
      <c r="D7147" s="125">
        <v>5</v>
      </c>
      <c r="E7147" s="125">
        <v>3</v>
      </c>
      <c r="F7147" s="125">
        <v>0</v>
      </c>
      <c r="G7147" s="125">
        <v>10.051807</v>
      </c>
      <c r="H7147" s="125">
        <v>15.636846999999999</v>
      </c>
      <c r="I7147" s="125">
        <v>15.230289000000001</v>
      </c>
      <c r="J7147" s="125">
        <v>10.051807</v>
      </c>
    </row>
    <row r="7148" spans="1:10" hidden="1" x14ac:dyDescent="0.25">
      <c r="A7148" s="125">
        <v>938388</v>
      </c>
      <c r="B7148" s="125">
        <v>2006</v>
      </c>
      <c r="C7148" s="125">
        <v>49</v>
      </c>
      <c r="D7148" s="125">
        <v>5</v>
      </c>
      <c r="E7148" s="125">
        <v>4</v>
      </c>
      <c r="F7148" s="125">
        <v>19.365371</v>
      </c>
      <c r="G7148" s="125">
        <v>364.96113600000001</v>
      </c>
      <c r="H7148" s="125">
        <v>409.219179</v>
      </c>
      <c r="I7148" s="125">
        <v>384.82971600000002</v>
      </c>
      <c r="J7148" s="125">
        <v>384.32650699999999</v>
      </c>
    </row>
    <row r="7149" spans="1:10" x14ac:dyDescent="0.25">
      <c r="A7149" s="125">
        <v>938389</v>
      </c>
      <c r="B7149" s="125">
        <v>2006</v>
      </c>
      <c r="C7149" s="125">
        <v>50</v>
      </c>
      <c r="D7149" s="125">
        <v>3</v>
      </c>
      <c r="E7149" s="125">
        <v>1</v>
      </c>
      <c r="F7149" s="129">
        <v>7539.3599169999998</v>
      </c>
      <c r="G7149" s="129">
        <v>651.91880800000001</v>
      </c>
      <c r="H7149" s="129">
        <v>10100.1031</v>
      </c>
      <c r="I7149" s="129">
        <v>8203.3037380000005</v>
      </c>
      <c r="J7149" s="129">
        <v>8191.2787259999996</v>
      </c>
    </row>
    <row r="7150" spans="1:10" hidden="1" x14ac:dyDescent="0.25">
      <c r="A7150" s="125">
        <v>938390</v>
      </c>
      <c r="B7150" s="125">
        <v>2006</v>
      </c>
      <c r="C7150" s="125">
        <v>50</v>
      </c>
      <c r="D7150" s="125">
        <v>3</v>
      </c>
      <c r="E7150" s="125">
        <v>2</v>
      </c>
      <c r="F7150" s="125">
        <v>7048.1649170000001</v>
      </c>
      <c r="G7150" s="125">
        <v>0</v>
      </c>
      <c r="H7150" s="125">
        <v>7539.3599169999998</v>
      </c>
      <c r="I7150" s="125">
        <v>7104.3388500000001</v>
      </c>
      <c r="J7150" s="125">
        <v>7048.1649170000001</v>
      </c>
    </row>
    <row r="7151" spans="1:10" hidden="1" x14ac:dyDescent="0.25">
      <c r="A7151" s="125">
        <v>938391</v>
      </c>
      <c r="B7151" s="125">
        <v>2006</v>
      </c>
      <c r="C7151" s="125">
        <v>50</v>
      </c>
      <c r="D7151" s="125">
        <v>3</v>
      </c>
      <c r="E7151" s="125">
        <v>3</v>
      </c>
      <c r="F7151" s="125">
        <v>6212.7241000000004</v>
      </c>
      <c r="G7151" s="125">
        <v>0</v>
      </c>
      <c r="H7151" s="125">
        <v>7048.1649170000001</v>
      </c>
      <c r="I7151" s="125">
        <v>6446.9564499999997</v>
      </c>
      <c r="J7151" s="125">
        <v>6212.7241000000004</v>
      </c>
    </row>
    <row r="7152" spans="1:10" hidden="1" x14ac:dyDescent="0.25">
      <c r="A7152" s="125">
        <v>938392</v>
      </c>
      <c r="B7152" s="125">
        <v>2006</v>
      </c>
      <c r="C7152" s="125">
        <v>50</v>
      </c>
      <c r="D7152" s="125">
        <v>3</v>
      </c>
      <c r="E7152" s="125">
        <v>4</v>
      </c>
      <c r="F7152" s="125">
        <v>7547.0823829999999</v>
      </c>
      <c r="G7152" s="125">
        <v>652.58655999999996</v>
      </c>
      <c r="H7152" s="125">
        <v>10100.1031</v>
      </c>
      <c r="I7152" s="125">
        <v>8203.3037380000005</v>
      </c>
      <c r="J7152" s="125">
        <v>8199.6689430000006</v>
      </c>
    </row>
    <row r="7153" spans="1:10" x14ac:dyDescent="0.25">
      <c r="A7153" s="125">
        <v>938393</v>
      </c>
      <c r="B7153" s="125">
        <v>2006</v>
      </c>
      <c r="C7153" s="125">
        <v>50</v>
      </c>
      <c r="D7153" s="125">
        <v>4</v>
      </c>
      <c r="E7153" s="125">
        <v>1</v>
      </c>
      <c r="F7153" s="129">
        <v>11605.865522</v>
      </c>
      <c r="G7153" s="129">
        <v>11655.763111</v>
      </c>
      <c r="H7153" s="129">
        <v>26563.496050000002</v>
      </c>
      <c r="I7153" s="129">
        <v>23320.093182000001</v>
      </c>
      <c r="J7153" s="129">
        <v>23261.628632</v>
      </c>
    </row>
    <row r="7154" spans="1:10" hidden="1" x14ac:dyDescent="0.25">
      <c r="A7154" s="125">
        <v>938394</v>
      </c>
      <c r="B7154" s="125">
        <v>2006</v>
      </c>
      <c r="C7154" s="125">
        <v>50</v>
      </c>
      <c r="D7154" s="125">
        <v>4</v>
      </c>
      <c r="E7154" s="125">
        <v>2</v>
      </c>
      <c r="F7154" s="125">
        <v>9091.6879289999997</v>
      </c>
      <c r="G7154" s="125">
        <v>0</v>
      </c>
      <c r="H7154" s="125">
        <v>11605.865522</v>
      </c>
      <c r="I7154" s="125">
        <v>11182.25143</v>
      </c>
      <c r="J7154" s="125">
        <v>9091.6879289999997</v>
      </c>
    </row>
    <row r="7155" spans="1:10" hidden="1" x14ac:dyDescent="0.25">
      <c r="A7155" s="125">
        <v>938395</v>
      </c>
      <c r="B7155" s="125">
        <v>2006</v>
      </c>
      <c r="C7155" s="125">
        <v>50</v>
      </c>
      <c r="D7155" s="125">
        <v>4</v>
      </c>
      <c r="E7155" s="125">
        <v>3</v>
      </c>
      <c r="F7155" s="125">
        <v>7771.5236610000002</v>
      </c>
      <c r="G7155" s="125">
        <v>0</v>
      </c>
      <c r="H7155" s="125">
        <v>9091.6879289999997</v>
      </c>
      <c r="I7155" s="125">
        <v>8598.009274</v>
      </c>
      <c r="J7155" s="125">
        <v>7771.5236610000002</v>
      </c>
    </row>
    <row r="7156" spans="1:10" hidden="1" x14ac:dyDescent="0.25">
      <c r="A7156" s="125">
        <v>938396</v>
      </c>
      <c r="B7156" s="125">
        <v>2006</v>
      </c>
      <c r="C7156" s="125">
        <v>50</v>
      </c>
      <c r="D7156" s="125">
        <v>4</v>
      </c>
      <c r="E7156" s="125">
        <v>4</v>
      </c>
      <c r="F7156" s="125">
        <v>2714.8503179999998</v>
      </c>
      <c r="G7156" s="125">
        <v>2726.5223890000002</v>
      </c>
      <c r="H7156" s="125">
        <v>6212.7241000000004</v>
      </c>
      <c r="I7156" s="125">
        <v>5454.1504869999999</v>
      </c>
      <c r="J7156" s="125">
        <v>5441.3727079999999</v>
      </c>
    </row>
    <row r="7157" spans="1:10" x14ac:dyDescent="0.25">
      <c r="A7157" s="125">
        <v>938397</v>
      </c>
      <c r="B7157" s="125">
        <v>2006</v>
      </c>
      <c r="C7157" s="125">
        <v>50</v>
      </c>
      <c r="D7157" s="125">
        <v>5</v>
      </c>
      <c r="E7157" s="125">
        <v>1</v>
      </c>
      <c r="F7157" s="129">
        <v>371.30764199999999</v>
      </c>
      <c r="G7157" s="129">
        <v>6997.6897790000003</v>
      </c>
      <c r="H7157" s="129">
        <v>7842.3091999999997</v>
      </c>
      <c r="I7157" s="129">
        <v>7374.9075720000001</v>
      </c>
      <c r="J7157" s="129">
        <v>7368.997421</v>
      </c>
    </row>
    <row r="7158" spans="1:10" hidden="1" x14ac:dyDescent="0.25">
      <c r="A7158" s="125">
        <v>938398</v>
      </c>
      <c r="B7158" s="125">
        <v>2006</v>
      </c>
      <c r="C7158" s="125">
        <v>50</v>
      </c>
      <c r="D7158" s="125">
        <v>5</v>
      </c>
      <c r="E7158" s="125">
        <v>2</v>
      </c>
      <c r="F7158" s="125">
        <v>297.17749600000002</v>
      </c>
      <c r="G7158" s="125">
        <v>0</v>
      </c>
      <c r="H7158" s="125">
        <v>371.30764199999999</v>
      </c>
      <c r="I7158" s="125">
        <v>364.84688899999998</v>
      </c>
      <c r="J7158" s="125">
        <v>297.17749600000002</v>
      </c>
    </row>
    <row r="7159" spans="1:10" hidden="1" x14ac:dyDescent="0.25">
      <c r="A7159" s="125">
        <v>938399</v>
      </c>
      <c r="B7159" s="125">
        <v>2006</v>
      </c>
      <c r="C7159" s="125">
        <v>50</v>
      </c>
      <c r="D7159" s="125">
        <v>5</v>
      </c>
      <c r="E7159" s="125">
        <v>3</v>
      </c>
      <c r="F7159" s="125">
        <v>0</v>
      </c>
      <c r="G7159" s="125">
        <v>191.03409199999999</v>
      </c>
      <c r="H7159" s="125">
        <v>297.17749600000002</v>
      </c>
      <c r="I7159" s="125">
        <v>289.45088099999998</v>
      </c>
      <c r="J7159" s="125">
        <v>191.03409199999999</v>
      </c>
    </row>
    <row r="7160" spans="1:10" hidden="1" x14ac:dyDescent="0.25">
      <c r="A7160" s="125">
        <v>938400</v>
      </c>
      <c r="B7160" s="125">
        <v>2006</v>
      </c>
      <c r="C7160" s="125">
        <v>50</v>
      </c>
      <c r="D7160" s="125">
        <v>5</v>
      </c>
      <c r="E7160" s="125">
        <v>4</v>
      </c>
      <c r="F7160" s="125">
        <v>367.76975900000002</v>
      </c>
      <c r="G7160" s="125">
        <v>6931.0145899999998</v>
      </c>
      <c r="H7160" s="125">
        <v>7771.5236610000002</v>
      </c>
      <c r="I7160" s="125">
        <v>7308.3408509999999</v>
      </c>
      <c r="J7160" s="125">
        <v>7298.7843489999996</v>
      </c>
    </row>
    <row r="7161" spans="1:10" x14ac:dyDescent="0.25">
      <c r="A7161" s="125">
        <v>938401</v>
      </c>
      <c r="B7161" s="125">
        <v>2006</v>
      </c>
      <c r="C7161" s="125">
        <v>51</v>
      </c>
      <c r="D7161" s="125">
        <v>3</v>
      </c>
      <c r="E7161" s="125">
        <v>1</v>
      </c>
      <c r="F7161" s="129">
        <v>48849.910953999999</v>
      </c>
      <c r="G7161" s="129">
        <v>208.98057600000001</v>
      </c>
      <c r="H7161" s="129">
        <v>60435.985350000003</v>
      </c>
      <c r="I7161" s="129">
        <v>49086.107300999996</v>
      </c>
      <c r="J7161" s="129">
        <v>49058.891530000001</v>
      </c>
    </row>
    <row r="7162" spans="1:10" hidden="1" x14ac:dyDescent="0.25">
      <c r="A7162" s="125">
        <v>938402</v>
      </c>
      <c r="B7162" s="125">
        <v>2006</v>
      </c>
      <c r="C7162" s="125">
        <v>51</v>
      </c>
      <c r="D7162" s="125">
        <v>3</v>
      </c>
      <c r="E7162" s="125">
        <v>2</v>
      </c>
      <c r="F7162" s="125">
        <v>45809.898406</v>
      </c>
      <c r="G7162" s="125">
        <v>0</v>
      </c>
      <c r="H7162" s="125">
        <v>48849.910953999999</v>
      </c>
      <c r="I7162" s="125">
        <v>46031.271092000003</v>
      </c>
      <c r="J7162" s="125">
        <v>45809.898406</v>
      </c>
    </row>
    <row r="7163" spans="1:10" hidden="1" x14ac:dyDescent="0.25">
      <c r="A7163" s="125">
        <v>938403</v>
      </c>
      <c r="B7163" s="125">
        <v>2006</v>
      </c>
      <c r="C7163" s="125">
        <v>51</v>
      </c>
      <c r="D7163" s="125">
        <v>3</v>
      </c>
      <c r="E7163" s="125">
        <v>3</v>
      </c>
      <c r="F7163" s="125">
        <v>40930.054001999997</v>
      </c>
      <c r="G7163" s="125">
        <v>0</v>
      </c>
      <c r="H7163" s="125">
        <v>45809.898406</v>
      </c>
      <c r="I7163" s="125">
        <v>41902.314072000001</v>
      </c>
      <c r="J7163" s="125">
        <v>40930.054001999997</v>
      </c>
    </row>
    <row r="7164" spans="1:10" hidden="1" x14ac:dyDescent="0.25">
      <c r="A7164" s="125">
        <v>938404</v>
      </c>
      <c r="B7164" s="125">
        <v>2006</v>
      </c>
      <c r="C7164" s="125">
        <v>51</v>
      </c>
      <c r="D7164" s="125">
        <v>3</v>
      </c>
      <c r="E7164" s="125">
        <v>4</v>
      </c>
      <c r="F7164" s="125">
        <v>48859.019956999997</v>
      </c>
      <c r="G7164" s="125">
        <v>209.019544</v>
      </c>
      <c r="H7164" s="125">
        <v>60435.985350000003</v>
      </c>
      <c r="I7164" s="125">
        <v>49086.107300999996</v>
      </c>
      <c r="J7164" s="125">
        <v>49068.039500999999</v>
      </c>
    </row>
    <row r="7165" spans="1:10" x14ac:dyDescent="0.25">
      <c r="A7165" s="125">
        <v>938405</v>
      </c>
      <c r="B7165" s="125">
        <v>2006</v>
      </c>
      <c r="C7165" s="125">
        <v>51</v>
      </c>
      <c r="D7165" s="125">
        <v>4</v>
      </c>
      <c r="E7165" s="125">
        <v>1</v>
      </c>
      <c r="F7165" s="129">
        <v>13228.840204</v>
      </c>
      <c r="G7165" s="129">
        <v>10424.301819</v>
      </c>
      <c r="H7165" s="129">
        <v>27473.335350000001</v>
      </c>
      <c r="I7165" s="129">
        <v>24118.841103999999</v>
      </c>
      <c r="J7165" s="129">
        <v>23653.142024000001</v>
      </c>
    </row>
    <row r="7166" spans="1:10" hidden="1" x14ac:dyDescent="0.25">
      <c r="A7166" s="125">
        <v>938406</v>
      </c>
      <c r="B7166" s="125">
        <v>2006</v>
      </c>
      <c r="C7166" s="125">
        <v>51</v>
      </c>
      <c r="D7166" s="125">
        <v>4</v>
      </c>
      <c r="E7166" s="125">
        <v>2</v>
      </c>
      <c r="F7166" s="125">
        <v>11627.379502</v>
      </c>
      <c r="G7166" s="125">
        <v>0</v>
      </c>
      <c r="H7166" s="125">
        <v>13228.840204</v>
      </c>
      <c r="I7166" s="125">
        <v>12745.987537000001</v>
      </c>
      <c r="J7166" s="125">
        <v>11627.379502</v>
      </c>
    </row>
    <row r="7167" spans="1:10" hidden="1" x14ac:dyDescent="0.25">
      <c r="A7167" s="125">
        <v>938407</v>
      </c>
      <c r="B7167" s="125">
        <v>2006</v>
      </c>
      <c r="C7167" s="125">
        <v>51</v>
      </c>
      <c r="D7167" s="125">
        <v>4</v>
      </c>
      <c r="E7167" s="125">
        <v>3</v>
      </c>
      <c r="F7167" s="125">
        <v>9936.4641510000001</v>
      </c>
      <c r="G7167" s="125">
        <v>0</v>
      </c>
      <c r="H7167" s="125">
        <v>11627.379502</v>
      </c>
      <c r="I7167" s="125">
        <v>10996.012796000001</v>
      </c>
      <c r="J7167" s="125">
        <v>9936.4641510000001</v>
      </c>
    </row>
    <row r="7168" spans="1:10" hidden="1" x14ac:dyDescent="0.25">
      <c r="A7168" s="125">
        <v>938408</v>
      </c>
      <c r="B7168" s="125">
        <v>2006</v>
      </c>
      <c r="C7168" s="125">
        <v>51</v>
      </c>
      <c r="D7168" s="125">
        <v>4</v>
      </c>
      <c r="E7168" s="125">
        <v>4</v>
      </c>
      <c r="F7168" s="125">
        <v>19965.072575999999</v>
      </c>
      <c r="G7168" s="125">
        <v>15732.440574</v>
      </c>
      <c r="H7168" s="125">
        <v>40930.054001999997</v>
      </c>
      <c r="I7168" s="125">
        <v>35932.494407999999</v>
      </c>
      <c r="J7168" s="125">
        <v>35697.513150999999</v>
      </c>
    </row>
    <row r="7169" spans="1:10" x14ac:dyDescent="0.25">
      <c r="A7169" s="125">
        <v>938409</v>
      </c>
      <c r="B7169" s="125">
        <v>2006</v>
      </c>
      <c r="C7169" s="125">
        <v>51</v>
      </c>
      <c r="D7169" s="125">
        <v>5</v>
      </c>
      <c r="E7169" s="125">
        <v>1</v>
      </c>
      <c r="F7169" s="129">
        <v>447.88610399999999</v>
      </c>
      <c r="G7169" s="129">
        <v>10286.092634000001</v>
      </c>
      <c r="H7169" s="129">
        <v>11442.481299999999</v>
      </c>
      <c r="I7169" s="129">
        <v>10760.509415</v>
      </c>
      <c r="J7169" s="129">
        <v>10733.978738</v>
      </c>
    </row>
    <row r="7170" spans="1:10" hidden="1" x14ac:dyDescent="0.25">
      <c r="A7170" s="125">
        <v>938410</v>
      </c>
      <c r="B7170" s="125">
        <v>2006</v>
      </c>
      <c r="C7170" s="125">
        <v>51</v>
      </c>
      <c r="D7170" s="125">
        <v>5</v>
      </c>
      <c r="E7170" s="125">
        <v>2</v>
      </c>
      <c r="F7170" s="125">
        <v>294.00893200000002</v>
      </c>
      <c r="G7170" s="125">
        <v>0</v>
      </c>
      <c r="H7170" s="125">
        <v>447.88610399999999</v>
      </c>
      <c r="I7170" s="125">
        <v>440.09288600000002</v>
      </c>
      <c r="J7170" s="125">
        <v>294.00893200000002</v>
      </c>
    </row>
    <row r="7171" spans="1:10" hidden="1" x14ac:dyDescent="0.25">
      <c r="A7171" s="125">
        <v>938411</v>
      </c>
      <c r="B7171" s="125">
        <v>2006</v>
      </c>
      <c r="C7171" s="125">
        <v>51</v>
      </c>
      <c r="D7171" s="125">
        <v>5</v>
      </c>
      <c r="E7171" s="125">
        <v>3</v>
      </c>
      <c r="F7171" s="125">
        <v>0</v>
      </c>
      <c r="G7171" s="125">
        <v>179.37319400000001</v>
      </c>
      <c r="H7171" s="125">
        <v>294.00893200000002</v>
      </c>
      <c r="I7171" s="125">
        <v>286.36470000000003</v>
      </c>
      <c r="J7171" s="125">
        <v>179.37319400000001</v>
      </c>
    </row>
    <row r="7172" spans="1:10" hidden="1" x14ac:dyDescent="0.25">
      <c r="A7172" s="125">
        <v>938412</v>
      </c>
      <c r="B7172" s="125">
        <v>2006</v>
      </c>
      <c r="C7172" s="125">
        <v>51</v>
      </c>
      <c r="D7172" s="125">
        <v>5</v>
      </c>
      <c r="E7172" s="125">
        <v>4</v>
      </c>
      <c r="F7172" s="125">
        <v>389.54243000000002</v>
      </c>
      <c r="G7172" s="125">
        <v>8946.1795910000001</v>
      </c>
      <c r="H7172" s="125">
        <v>9936.4641510000001</v>
      </c>
      <c r="I7172" s="125">
        <v>9344.2508880000005</v>
      </c>
      <c r="J7172" s="125">
        <v>9335.7220209999996</v>
      </c>
    </row>
    <row r="7173" spans="1:10" x14ac:dyDescent="0.25">
      <c r="A7173" s="125">
        <v>938413</v>
      </c>
      <c r="B7173" s="125">
        <v>2006</v>
      </c>
      <c r="C7173" s="125">
        <v>52</v>
      </c>
      <c r="D7173" s="125">
        <v>3</v>
      </c>
      <c r="E7173" s="125">
        <v>1</v>
      </c>
      <c r="F7173" s="129">
        <v>73395.582850000006</v>
      </c>
      <c r="G7173" s="129">
        <v>313.98728999999997</v>
      </c>
      <c r="H7173" s="129">
        <v>90803.325599999996</v>
      </c>
      <c r="I7173" s="129">
        <v>73750.461051999999</v>
      </c>
      <c r="J7173" s="129">
        <v>73709.570139999996</v>
      </c>
    </row>
    <row r="7174" spans="1:10" hidden="1" x14ac:dyDescent="0.25">
      <c r="A7174" s="125">
        <v>938414</v>
      </c>
      <c r="B7174" s="125">
        <v>2006</v>
      </c>
      <c r="C7174" s="125">
        <v>52</v>
      </c>
      <c r="D7174" s="125">
        <v>3</v>
      </c>
      <c r="E7174" s="125">
        <v>2</v>
      </c>
      <c r="F7174" s="125">
        <v>68828.051640999998</v>
      </c>
      <c r="G7174" s="125">
        <v>0</v>
      </c>
      <c r="H7174" s="125">
        <v>73395.582850000006</v>
      </c>
      <c r="I7174" s="125">
        <v>69160.657720000003</v>
      </c>
      <c r="J7174" s="125">
        <v>68828.051640999998</v>
      </c>
    </row>
    <row r="7175" spans="1:10" hidden="1" x14ac:dyDescent="0.25">
      <c r="A7175" s="125">
        <v>938415</v>
      </c>
      <c r="B7175" s="125">
        <v>2006</v>
      </c>
      <c r="C7175" s="125">
        <v>52</v>
      </c>
      <c r="D7175" s="125">
        <v>3</v>
      </c>
      <c r="E7175" s="125">
        <v>3</v>
      </c>
      <c r="F7175" s="125">
        <v>61485.193815999999</v>
      </c>
      <c r="G7175" s="125">
        <v>0</v>
      </c>
      <c r="H7175" s="125">
        <v>68828.051640999998</v>
      </c>
      <c r="I7175" s="125">
        <v>62957.018836000003</v>
      </c>
      <c r="J7175" s="125">
        <v>61485.193815999999</v>
      </c>
    </row>
    <row r="7176" spans="1:10" hidden="1" x14ac:dyDescent="0.25">
      <c r="A7176" s="125">
        <v>938416</v>
      </c>
      <c r="B7176" s="125">
        <v>2006</v>
      </c>
      <c r="C7176" s="125">
        <v>52</v>
      </c>
      <c r="D7176" s="125">
        <v>3</v>
      </c>
      <c r="E7176" s="125">
        <v>4</v>
      </c>
      <c r="F7176" s="125">
        <v>73409.268863999998</v>
      </c>
      <c r="G7176" s="125">
        <v>314.045839</v>
      </c>
      <c r="H7176" s="125">
        <v>90803.325599999996</v>
      </c>
      <c r="I7176" s="125">
        <v>73750.461051999999</v>
      </c>
      <c r="J7176" s="125">
        <v>73723.314702999996</v>
      </c>
    </row>
    <row r="7177" spans="1:10" x14ac:dyDescent="0.25">
      <c r="A7177" s="125">
        <v>938417</v>
      </c>
      <c r="B7177" s="125">
        <v>2006</v>
      </c>
      <c r="C7177" s="125">
        <v>52</v>
      </c>
      <c r="D7177" s="125">
        <v>4</v>
      </c>
      <c r="E7177" s="125">
        <v>1</v>
      </c>
      <c r="F7177" s="129">
        <v>19844.404471999998</v>
      </c>
      <c r="G7177" s="129">
        <v>15637.354329</v>
      </c>
      <c r="H7177" s="129">
        <v>41212.379200000003</v>
      </c>
      <c r="I7177" s="129">
        <v>36180.347699999998</v>
      </c>
      <c r="J7177" s="129">
        <v>35481.758801000004</v>
      </c>
    </row>
    <row r="7178" spans="1:10" hidden="1" x14ac:dyDescent="0.25">
      <c r="A7178" s="125">
        <v>938418</v>
      </c>
      <c r="B7178" s="125">
        <v>2006</v>
      </c>
      <c r="C7178" s="125">
        <v>52</v>
      </c>
      <c r="D7178" s="125">
        <v>4</v>
      </c>
      <c r="E7178" s="125">
        <v>2</v>
      </c>
      <c r="F7178" s="125">
        <v>17442.074907999999</v>
      </c>
      <c r="G7178" s="125">
        <v>0</v>
      </c>
      <c r="H7178" s="125">
        <v>19844.404471999998</v>
      </c>
      <c r="I7178" s="125">
        <v>19120.083707999998</v>
      </c>
      <c r="J7178" s="125">
        <v>17442.074907999999</v>
      </c>
    </row>
    <row r="7179" spans="1:10" hidden="1" x14ac:dyDescent="0.25">
      <c r="A7179" s="125">
        <v>938419</v>
      </c>
      <c r="B7179" s="125">
        <v>2006</v>
      </c>
      <c r="C7179" s="125">
        <v>52</v>
      </c>
      <c r="D7179" s="125">
        <v>4</v>
      </c>
      <c r="E7179" s="125">
        <v>3</v>
      </c>
      <c r="F7179" s="125">
        <v>14905.555634</v>
      </c>
      <c r="G7179" s="125">
        <v>0</v>
      </c>
      <c r="H7179" s="125">
        <v>17442.074907999999</v>
      </c>
      <c r="I7179" s="125">
        <v>16494.970240999999</v>
      </c>
      <c r="J7179" s="125">
        <v>14905.555634</v>
      </c>
    </row>
    <row r="7180" spans="1:10" hidden="1" x14ac:dyDescent="0.25">
      <c r="A7180" s="125">
        <v>938420</v>
      </c>
      <c r="B7180" s="125">
        <v>2006</v>
      </c>
      <c r="C7180" s="125">
        <v>52</v>
      </c>
      <c r="D7180" s="125">
        <v>4</v>
      </c>
      <c r="E7180" s="125">
        <v>4</v>
      </c>
      <c r="F7180" s="125">
        <v>29991.564556000001</v>
      </c>
      <c r="G7180" s="125">
        <v>23633.297866000001</v>
      </c>
      <c r="H7180" s="125">
        <v>61485.193815999999</v>
      </c>
      <c r="I7180" s="125">
        <v>53977.851650999997</v>
      </c>
      <c r="J7180" s="125">
        <v>53624.862422999999</v>
      </c>
    </row>
    <row r="7181" spans="1:10" x14ac:dyDescent="0.25">
      <c r="A7181" s="125">
        <v>938421</v>
      </c>
      <c r="B7181" s="125">
        <v>2006</v>
      </c>
      <c r="C7181" s="125">
        <v>52</v>
      </c>
      <c r="D7181" s="125">
        <v>5</v>
      </c>
      <c r="E7181" s="125">
        <v>1</v>
      </c>
      <c r="F7181" s="129">
        <v>671.82915600000001</v>
      </c>
      <c r="G7181" s="129">
        <v>15429.138951000001</v>
      </c>
      <c r="H7181" s="129">
        <v>17163.721949999999</v>
      </c>
      <c r="I7181" s="129">
        <v>16140.764122</v>
      </c>
      <c r="J7181" s="129">
        <v>16100.968107999999</v>
      </c>
    </row>
    <row r="7182" spans="1:10" hidden="1" x14ac:dyDescent="0.25">
      <c r="A7182" s="125">
        <v>938422</v>
      </c>
      <c r="B7182" s="125">
        <v>2006</v>
      </c>
      <c r="C7182" s="125">
        <v>52</v>
      </c>
      <c r="D7182" s="125">
        <v>5</v>
      </c>
      <c r="E7182" s="125">
        <v>2</v>
      </c>
      <c r="F7182" s="125">
        <v>441.013398</v>
      </c>
      <c r="G7182" s="125">
        <v>0</v>
      </c>
      <c r="H7182" s="125">
        <v>671.82915600000001</v>
      </c>
      <c r="I7182" s="125">
        <v>660.13932899999998</v>
      </c>
      <c r="J7182" s="125">
        <v>441.013398</v>
      </c>
    </row>
    <row r="7183" spans="1:10" hidden="1" x14ac:dyDescent="0.25">
      <c r="A7183" s="125">
        <v>938423</v>
      </c>
      <c r="B7183" s="125">
        <v>2006</v>
      </c>
      <c r="C7183" s="125">
        <v>52</v>
      </c>
      <c r="D7183" s="125">
        <v>5</v>
      </c>
      <c r="E7183" s="125">
        <v>3</v>
      </c>
      <c r="F7183" s="125">
        <v>0</v>
      </c>
      <c r="G7183" s="125">
        <v>269.05979100000002</v>
      </c>
      <c r="H7183" s="125">
        <v>441.013398</v>
      </c>
      <c r="I7183" s="125">
        <v>429.54705000000001</v>
      </c>
      <c r="J7183" s="125">
        <v>269.05979100000002</v>
      </c>
    </row>
    <row r="7184" spans="1:10" hidden="1" x14ac:dyDescent="0.25">
      <c r="A7184" s="125">
        <v>938424</v>
      </c>
      <c r="B7184" s="125">
        <v>2006</v>
      </c>
      <c r="C7184" s="125">
        <v>52</v>
      </c>
      <c r="D7184" s="125">
        <v>5</v>
      </c>
      <c r="E7184" s="125">
        <v>4</v>
      </c>
      <c r="F7184" s="125">
        <v>584.34733700000004</v>
      </c>
      <c r="G7184" s="125">
        <v>13420.043143000001</v>
      </c>
      <c r="H7184" s="125">
        <v>14905.555634</v>
      </c>
      <c r="I7184" s="125">
        <v>14017.184518</v>
      </c>
      <c r="J7184" s="125">
        <v>14004.39048</v>
      </c>
    </row>
    <row r="7185" spans="1:10" x14ac:dyDescent="0.25">
      <c r="A7185" s="125">
        <v>938425</v>
      </c>
      <c r="B7185" s="125">
        <v>2006</v>
      </c>
      <c r="C7185" s="125">
        <v>53</v>
      </c>
      <c r="D7185" s="125">
        <v>2</v>
      </c>
      <c r="E7185" s="125">
        <v>1</v>
      </c>
      <c r="F7185" s="129">
        <v>6511.5592349999997</v>
      </c>
      <c r="G7185" s="129">
        <v>0</v>
      </c>
      <c r="H7185" s="129">
        <v>8786.7000000000007</v>
      </c>
      <c r="I7185" s="129">
        <v>6522.3674099999998</v>
      </c>
      <c r="J7185" s="129">
        <v>6511.5592349999997</v>
      </c>
    </row>
    <row r="7186" spans="1:10" hidden="1" x14ac:dyDescent="0.25">
      <c r="A7186" s="125">
        <v>938426</v>
      </c>
      <c r="B7186" s="125">
        <v>2006</v>
      </c>
      <c r="C7186" s="125">
        <v>53</v>
      </c>
      <c r="D7186" s="125">
        <v>2</v>
      </c>
      <c r="E7186" s="125">
        <v>2</v>
      </c>
      <c r="F7186" s="125">
        <v>5963.7574789999999</v>
      </c>
      <c r="G7186" s="125">
        <v>0</v>
      </c>
      <c r="H7186" s="125">
        <v>6511.5592349999997</v>
      </c>
      <c r="I7186" s="125">
        <v>5980.2160009999998</v>
      </c>
      <c r="J7186" s="125">
        <v>5963.7574789999999</v>
      </c>
    </row>
    <row r="7187" spans="1:10" hidden="1" x14ac:dyDescent="0.25">
      <c r="A7187" s="125">
        <v>938427</v>
      </c>
      <c r="B7187" s="125">
        <v>2006</v>
      </c>
      <c r="C7187" s="125">
        <v>53</v>
      </c>
      <c r="D7187" s="125">
        <v>2</v>
      </c>
      <c r="E7187" s="125">
        <v>3</v>
      </c>
      <c r="F7187" s="125">
        <v>4895.0244439999997</v>
      </c>
      <c r="G7187" s="125">
        <v>322.19602400000002</v>
      </c>
      <c r="H7187" s="125">
        <v>5963.7574789999999</v>
      </c>
      <c r="I7187" s="125">
        <v>5248.7029570000004</v>
      </c>
      <c r="J7187" s="125">
        <v>5217.2204670000001</v>
      </c>
    </row>
    <row r="7188" spans="1:10" hidden="1" x14ac:dyDescent="0.25">
      <c r="A7188" s="125">
        <v>938428</v>
      </c>
      <c r="B7188" s="125">
        <v>2006</v>
      </c>
      <c r="C7188" s="125">
        <v>53</v>
      </c>
      <c r="D7188" s="125">
        <v>2</v>
      </c>
      <c r="E7188" s="125">
        <v>4</v>
      </c>
      <c r="F7188" s="125">
        <v>6519.0540620000002</v>
      </c>
      <c r="G7188" s="125">
        <v>0</v>
      </c>
      <c r="H7188" s="125">
        <v>8786.7000000000007</v>
      </c>
      <c r="I7188" s="125">
        <v>6522.3674099999998</v>
      </c>
      <c r="J7188" s="125">
        <v>6519.0540620000002</v>
      </c>
    </row>
    <row r="7189" spans="1:10" x14ac:dyDescent="0.25">
      <c r="A7189" s="125">
        <v>938429</v>
      </c>
      <c r="B7189" s="125">
        <v>2006</v>
      </c>
      <c r="C7189" s="125">
        <v>53</v>
      </c>
      <c r="D7189" s="125">
        <v>3</v>
      </c>
      <c r="E7189" s="125">
        <v>1</v>
      </c>
      <c r="F7189" s="129">
        <v>3816.8534330000002</v>
      </c>
      <c r="G7189" s="129">
        <v>0</v>
      </c>
      <c r="H7189" s="129">
        <v>4708.8</v>
      </c>
      <c r="I7189" s="129">
        <v>3824.4873600000001</v>
      </c>
      <c r="J7189" s="129">
        <v>3816.8534330000002</v>
      </c>
    </row>
    <row r="7190" spans="1:10" hidden="1" x14ac:dyDescent="0.25">
      <c r="A7190" s="125">
        <v>938430</v>
      </c>
      <c r="B7190" s="125">
        <v>2006</v>
      </c>
      <c r="C7190" s="125">
        <v>53</v>
      </c>
      <c r="D7190" s="125">
        <v>3</v>
      </c>
      <c r="E7190" s="125">
        <v>2</v>
      </c>
      <c r="F7190" s="125">
        <v>3568.9579520000002</v>
      </c>
      <c r="G7190" s="125">
        <v>0</v>
      </c>
      <c r="H7190" s="125">
        <v>3816.8534330000002</v>
      </c>
      <c r="I7190" s="125">
        <v>3596.6209899999999</v>
      </c>
      <c r="J7190" s="125">
        <v>3568.9579520000002</v>
      </c>
    </row>
    <row r="7191" spans="1:10" hidden="1" x14ac:dyDescent="0.25">
      <c r="A7191" s="125">
        <v>938431</v>
      </c>
      <c r="B7191" s="125">
        <v>2006</v>
      </c>
      <c r="C7191" s="125">
        <v>53</v>
      </c>
      <c r="D7191" s="125">
        <v>3</v>
      </c>
      <c r="E7191" s="125">
        <v>3</v>
      </c>
      <c r="F7191" s="125">
        <v>2468.6064139999999</v>
      </c>
      <c r="G7191" s="125">
        <v>627.89771199999996</v>
      </c>
      <c r="H7191" s="125">
        <v>3568.9579520000002</v>
      </c>
      <c r="I7191" s="125">
        <v>3264.5258389999999</v>
      </c>
      <c r="J7191" s="125">
        <v>3096.5041259999998</v>
      </c>
    </row>
    <row r="7192" spans="1:10" hidden="1" x14ac:dyDescent="0.25">
      <c r="A7192" s="125">
        <v>938432</v>
      </c>
      <c r="B7192" s="125">
        <v>2006</v>
      </c>
      <c r="C7192" s="125">
        <v>53</v>
      </c>
      <c r="D7192" s="125">
        <v>3</v>
      </c>
      <c r="E7192" s="125">
        <v>4</v>
      </c>
      <c r="F7192" s="125">
        <v>3973.4476559999998</v>
      </c>
      <c r="G7192" s="125">
        <v>0</v>
      </c>
      <c r="H7192" s="125">
        <v>4895.0244439999997</v>
      </c>
      <c r="I7192" s="125">
        <v>3975.7388529999998</v>
      </c>
      <c r="J7192" s="125">
        <v>3973.4476559999998</v>
      </c>
    </row>
    <row r="7193" spans="1:10" x14ac:dyDescent="0.25">
      <c r="A7193" s="125">
        <v>938433</v>
      </c>
      <c r="B7193" s="125">
        <v>2006</v>
      </c>
      <c r="C7193" s="125">
        <v>53</v>
      </c>
      <c r="D7193" s="125">
        <v>4</v>
      </c>
      <c r="E7193" s="125">
        <v>1</v>
      </c>
      <c r="F7193" s="129">
        <v>1910.317935</v>
      </c>
      <c r="G7193" s="129">
        <v>0</v>
      </c>
      <c r="H7193" s="129">
        <v>2199.6</v>
      </c>
      <c r="I7193" s="129">
        <v>1931.0288399999999</v>
      </c>
      <c r="J7193" s="129">
        <v>1910.317935</v>
      </c>
    </row>
    <row r="7194" spans="1:10" hidden="1" x14ac:dyDescent="0.25">
      <c r="A7194" s="125">
        <v>938434</v>
      </c>
      <c r="B7194" s="125">
        <v>2006</v>
      </c>
      <c r="C7194" s="125">
        <v>53</v>
      </c>
      <c r="D7194" s="125">
        <v>4</v>
      </c>
      <c r="E7194" s="125">
        <v>2</v>
      </c>
      <c r="F7194" s="125">
        <v>1762.4210330000001</v>
      </c>
      <c r="G7194" s="125">
        <v>0</v>
      </c>
      <c r="H7194" s="125">
        <v>1910.317935</v>
      </c>
      <c r="I7194" s="125">
        <v>1840.5913310000001</v>
      </c>
      <c r="J7194" s="125">
        <v>1762.4210330000001</v>
      </c>
    </row>
    <row r="7195" spans="1:10" hidden="1" x14ac:dyDescent="0.25">
      <c r="A7195" s="125">
        <v>938435</v>
      </c>
      <c r="B7195" s="125">
        <v>2006</v>
      </c>
      <c r="C7195" s="125">
        <v>53</v>
      </c>
      <c r="D7195" s="125">
        <v>4</v>
      </c>
      <c r="E7195" s="125">
        <v>3</v>
      </c>
      <c r="F7195" s="125">
        <v>509.16397000000001</v>
      </c>
      <c r="G7195" s="125">
        <v>990.53076799999997</v>
      </c>
      <c r="H7195" s="125">
        <v>1762.4210330000001</v>
      </c>
      <c r="I7195" s="125">
        <v>1666.721571</v>
      </c>
      <c r="J7195" s="125">
        <v>1499.694737</v>
      </c>
    </row>
    <row r="7196" spans="1:10" hidden="1" x14ac:dyDescent="0.25">
      <c r="A7196" s="125">
        <v>938436</v>
      </c>
      <c r="B7196" s="125">
        <v>2006</v>
      </c>
      <c r="C7196" s="125">
        <v>53</v>
      </c>
      <c r="D7196" s="125">
        <v>4</v>
      </c>
      <c r="E7196" s="125">
        <v>4</v>
      </c>
      <c r="F7196" s="125">
        <v>2152.7277640000002</v>
      </c>
      <c r="G7196" s="125">
        <v>0</v>
      </c>
      <c r="H7196" s="125">
        <v>2468.6064139999999</v>
      </c>
      <c r="I7196" s="125">
        <v>2167.1895709999999</v>
      </c>
      <c r="J7196" s="125">
        <v>2152.7277640000002</v>
      </c>
    </row>
    <row r="7197" spans="1:10" x14ac:dyDescent="0.25">
      <c r="A7197" s="125">
        <v>938437</v>
      </c>
      <c r="B7197" s="125">
        <v>2006</v>
      </c>
      <c r="C7197" s="125">
        <v>53</v>
      </c>
      <c r="D7197" s="125">
        <v>5</v>
      </c>
      <c r="E7197" s="125">
        <v>1</v>
      </c>
      <c r="F7197" s="129">
        <v>340.06880999999998</v>
      </c>
      <c r="G7197" s="129">
        <v>0</v>
      </c>
      <c r="H7197" s="129">
        <v>413.1</v>
      </c>
      <c r="I7197" s="129">
        <v>388.47924</v>
      </c>
      <c r="J7197" s="129">
        <v>340.06880999999998</v>
      </c>
    </row>
    <row r="7198" spans="1:10" hidden="1" x14ac:dyDescent="0.25">
      <c r="A7198" s="125">
        <v>938438</v>
      </c>
      <c r="B7198" s="125">
        <v>2006</v>
      </c>
      <c r="C7198" s="125">
        <v>53</v>
      </c>
      <c r="D7198" s="125">
        <v>5</v>
      </c>
      <c r="E7198" s="125">
        <v>2</v>
      </c>
      <c r="F7198" s="125">
        <v>334.15092600000003</v>
      </c>
      <c r="G7198" s="125">
        <v>0</v>
      </c>
      <c r="H7198" s="125">
        <v>340.06880999999998</v>
      </c>
      <c r="I7198" s="125">
        <v>334.151612</v>
      </c>
      <c r="J7198" s="125">
        <v>334.15092600000003</v>
      </c>
    </row>
    <row r="7199" spans="1:10" hidden="1" x14ac:dyDescent="0.25">
      <c r="A7199" s="125">
        <v>938439</v>
      </c>
      <c r="B7199" s="125">
        <v>2006</v>
      </c>
      <c r="C7199" s="125">
        <v>53</v>
      </c>
      <c r="D7199" s="125">
        <v>5</v>
      </c>
      <c r="E7199" s="125">
        <v>3</v>
      </c>
      <c r="F7199" s="125">
        <v>0</v>
      </c>
      <c r="G7199" s="125">
        <v>290.093255</v>
      </c>
      <c r="H7199" s="125">
        <v>334.15092600000003</v>
      </c>
      <c r="I7199" s="125">
        <v>325.46300200000002</v>
      </c>
      <c r="J7199" s="125">
        <v>290.093255</v>
      </c>
    </row>
    <row r="7200" spans="1:10" hidden="1" x14ac:dyDescent="0.25">
      <c r="A7200" s="125">
        <v>938440</v>
      </c>
      <c r="B7200" s="125">
        <v>2006</v>
      </c>
      <c r="C7200" s="125">
        <v>53</v>
      </c>
      <c r="D7200" s="125">
        <v>5</v>
      </c>
      <c r="E7200" s="125">
        <v>4</v>
      </c>
      <c r="F7200" s="125">
        <v>440.10058700000002</v>
      </c>
      <c r="G7200" s="125">
        <v>0</v>
      </c>
      <c r="H7200" s="125">
        <v>509.16397000000001</v>
      </c>
      <c r="I7200" s="125">
        <v>478.81779699999998</v>
      </c>
      <c r="J7200" s="125">
        <v>440.10058700000002</v>
      </c>
    </row>
    <row r="7201" spans="1:10" x14ac:dyDescent="0.25">
      <c r="A7201" s="125">
        <v>938441</v>
      </c>
      <c r="B7201" s="125">
        <v>2006</v>
      </c>
      <c r="C7201" s="125">
        <v>54</v>
      </c>
      <c r="D7201" s="125">
        <v>2</v>
      </c>
      <c r="E7201" s="125">
        <v>1</v>
      </c>
      <c r="F7201" s="129">
        <v>342.218613</v>
      </c>
      <c r="G7201" s="129">
        <v>0</v>
      </c>
      <c r="H7201" s="129">
        <v>461.78989999999999</v>
      </c>
      <c r="I7201" s="129">
        <v>342.78664300000003</v>
      </c>
      <c r="J7201" s="129">
        <v>342.218613</v>
      </c>
    </row>
    <row r="7202" spans="1:10" hidden="1" x14ac:dyDescent="0.25">
      <c r="A7202" s="125">
        <v>938442</v>
      </c>
      <c r="B7202" s="125">
        <v>2006</v>
      </c>
      <c r="C7202" s="125">
        <v>54</v>
      </c>
      <c r="D7202" s="125">
        <v>2</v>
      </c>
      <c r="E7202" s="125">
        <v>2</v>
      </c>
      <c r="F7202" s="125">
        <v>313.42858699999999</v>
      </c>
      <c r="G7202" s="125">
        <v>0</v>
      </c>
      <c r="H7202" s="125">
        <v>342.218613</v>
      </c>
      <c r="I7202" s="125">
        <v>314.29357399999998</v>
      </c>
      <c r="J7202" s="125">
        <v>313.42858699999999</v>
      </c>
    </row>
    <row r="7203" spans="1:10" hidden="1" x14ac:dyDescent="0.25">
      <c r="A7203" s="125">
        <v>938443</v>
      </c>
      <c r="B7203" s="125">
        <v>2006</v>
      </c>
      <c r="C7203" s="125">
        <v>54</v>
      </c>
      <c r="D7203" s="125">
        <v>2</v>
      </c>
      <c r="E7203" s="125">
        <v>3</v>
      </c>
      <c r="F7203" s="125">
        <v>257.26072900000003</v>
      </c>
      <c r="G7203" s="125">
        <v>16.933191000000001</v>
      </c>
      <c r="H7203" s="125">
        <v>313.42858699999999</v>
      </c>
      <c r="I7203" s="125">
        <v>275.8485</v>
      </c>
      <c r="J7203" s="125">
        <v>274.19391999999999</v>
      </c>
    </row>
    <row r="7204" spans="1:10" hidden="1" x14ac:dyDescent="0.25">
      <c r="A7204" s="125">
        <v>938444</v>
      </c>
      <c r="B7204" s="125">
        <v>2006</v>
      </c>
      <c r="C7204" s="125">
        <v>54</v>
      </c>
      <c r="D7204" s="125">
        <v>2</v>
      </c>
      <c r="E7204" s="125">
        <v>4</v>
      </c>
      <c r="F7204" s="125">
        <v>342.61250799999999</v>
      </c>
      <c r="G7204" s="125">
        <v>0</v>
      </c>
      <c r="H7204" s="125">
        <v>461.78989999999999</v>
      </c>
      <c r="I7204" s="125">
        <v>342.78664300000003</v>
      </c>
      <c r="J7204" s="125">
        <v>342.61250799999999</v>
      </c>
    </row>
    <row r="7205" spans="1:10" x14ac:dyDescent="0.25">
      <c r="A7205" s="125">
        <v>938445</v>
      </c>
      <c r="B7205" s="125">
        <v>2006</v>
      </c>
      <c r="C7205" s="125">
        <v>54</v>
      </c>
      <c r="D7205" s="125">
        <v>3</v>
      </c>
      <c r="E7205" s="125">
        <v>1</v>
      </c>
      <c r="F7205" s="129">
        <v>200.59685300000001</v>
      </c>
      <c r="G7205" s="129">
        <v>0</v>
      </c>
      <c r="H7205" s="129">
        <v>247.4736</v>
      </c>
      <c r="I7205" s="129">
        <v>200.99805799999999</v>
      </c>
      <c r="J7205" s="129">
        <v>200.59685300000001</v>
      </c>
    </row>
    <row r="7206" spans="1:10" hidden="1" x14ac:dyDescent="0.25">
      <c r="A7206" s="125">
        <v>938446</v>
      </c>
      <c r="B7206" s="125">
        <v>2006</v>
      </c>
      <c r="C7206" s="125">
        <v>54</v>
      </c>
      <c r="D7206" s="125">
        <v>3</v>
      </c>
      <c r="E7206" s="125">
        <v>2</v>
      </c>
      <c r="F7206" s="125">
        <v>187.568568</v>
      </c>
      <c r="G7206" s="125">
        <v>0</v>
      </c>
      <c r="H7206" s="125">
        <v>200.59685300000001</v>
      </c>
      <c r="I7206" s="125">
        <v>189.022414</v>
      </c>
      <c r="J7206" s="125">
        <v>187.568568</v>
      </c>
    </row>
    <row r="7207" spans="1:10" hidden="1" x14ac:dyDescent="0.25">
      <c r="A7207" s="125">
        <v>938447</v>
      </c>
      <c r="B7207" s="125">
        <v>2006</v>
      </c>
      <c r="C7207" s="125">
        <v>54</v>
      </c>
      <c r="D7207" s="125">
        <v>3</v>
      </c>
      <c r="E7207" s="125">
        <v>3</v>
      </c>
      <c r="F7207" s="125">
        <v>129.73898199999999</v>
      </c>
      <c r="G7207" s="125">
        <v>32.999513</v>
      </c>
      <c r="H7207" s="125">
        <v>187.568568</v>
      </c>
      <c r="I7207" s="125">
        <v>171.56896900000001</v>
      </c>
      <c r="J7207" s="125">
        <v>162.738495</v>
      </c>
    </row>
    <row r="7208" spans="1:10" hidden="1" x14ac:dyDescent="0.25">
      <c r="A7208" s="125">
        <v>938448</v>
      </c>
      <c r="B7208" s="125">
        <v>2006</v>
      </c>
      <c r="C7208" s="125">
        <v>54</v>
      </c>
      <c r="D7208" s="125">
        <v>3</v>
      </c>
      <c r="E7208" s="125">
        <v>4</v>
      </c>
      <c r="F7208" s="125">
        <v>208.82674900000001</v>
      </c>
      <c r="G7208" s="125">
        <v>0</v>
      </c>
      <c r="H7208" s="125">
        <v>257.26072900000003</v>
      </c>
      <c r="I7208" s="125">
        <v>208.94716399999999</v>
      </c>
      <c r="J7208" s="125">
        <v>208.82674900000001</v>
      </c>
    </row>
    <row r="7209" spans="1:10" x14ac:dyDescent="0.25">
      <c r="A7209" s="125">
        <v>938449</v>
      </c>
      <c r="B7209" s="125">
        <v>2006</v>
      </c>
      <c r="C7209" s="125">
        <v>54</v>
      </c>
      <c r="D7209" s="125">
        <v>4</v>
      </c>
      <c r="E7209" s="125">
        <v>1</v>
      </c>
      <c r="F7209" s="129">
        <v>100.39782</v>
      </c>
      <c r="G7209" s="129">
        <v>0</v>
      </c>
      <c r="H7209" s="129">
        <v>115.60120000000001</v>
      </c>
      <c r="I7209" s="129">
        <v>101.486293</v>
      </c>
      <c r="J7209" s="129">
        <v>100.39782</v>
      </c>
    </row>
    <row r="7210" spans="1:10" hidden="1" x14ac:dyDescent="0.25">
      <c r="A7210" s="125">
        <v>938450</v>
      </c>
      <c r="B7210" s="125">
        <v>2006</v>
      </c>
      <c r="C7210" s="125">
        <v>54</v>
      </c>
      <c r="D7210" s="125">
        <v>4</v>
      </c>
      <c r="E7210" s="125">
        <v>2</v>
      </c>
      <c r="F7210" s="125">
        <v>92.625017</v>
      </c>
      <c r="G7210" s="125">
        <v>0</v>
      </c>
      <c r="H7210" s="125">
        <v>100.39782</v>
      </c>
      <c r="I7210" s="125">
        <v>96.7333</v>
      </c>
      <c r="J7210" s="125">
        <v>92.625017</v>
      </c>
    </row>
    <row r="7211" spans="1:10" hidden="1" x14ac:dyDescent="0.25">
      <c r="A7211" s="125">
        <v>938451</v>
      </c>
      <c r="B7211" s="125">
        <v>2006</v>
      </c>
      <c r="C7211" s="125">
        <v>54</v>
      </c>
      <c r="D7211" s="125">
        <v>4</v>
      </c>
      <c r="E7211" s="125">
        <v>3</v>
      </c>
      <c r="F7211" s="125">
        <v>26.759395000000001</v>
      </c>
      <c r="G7211" s="125">
        <v>52.057895000000002</v>
      </c>
      <c r="H7211" s="125">
        <v>92.625017</v>
      </c>
      <c r="I7211" s="125">
        <v>87.595478</v>
      </c>
      <c r="J7211" s="125">
        <v>78.81729</v>
      </c>
    </row>
    <row r="7212" spans="1:10" hidden="1" x14ac:dyDescent="0.25">
      <c r="A7212" s="125">
        <v>938452</v>
      </c>
      <c r="B7212" s="125">
        <v>2006</v>
      </c>
      <c r="C7212" s="125">
        <v>54</v>
      </c>
      <c r="D7212" s="125">
        <v>4</v>
      </c>
      <c r="E7212" s="125">
        <v>4</v>
      </c>
      <c r="F7212" s="125">
        <v>113.137804</v>
      </c>
      <c r="G7212" s="125">
        <v>0</v>
      </c>
      <c r="H7212" s="125">
        <v>129.73898199999999</v>
      </c>
      <c r="I7212" s="125">
        <v>113.897852</v>
      </c>
      <c r="J7212" s="125">
        <v>113.137804</v>
      </c>
    </row>
    <row r="7213" spans="1:10" x14ac:dyDescent="0.25">
      <c r="A7213" s="125">
        <v>938453</v>
      </c>
      <c r="B7213" s="125">
        <v>2006</v>
      </c>
      <c r="C7213" s="125">
        <v>54</v>
      </c>
      <c r="D7213" s="125">
        <v>5</v>
      </c>
      <c r="E7213" s="125">
        <v>1</v>
      </c>
      <c r="F7213" s="129">
        <v>17.872505</v>
      </c>
      <c r="G7213" s="129">
        <v>0</v>
      </c>
      <c r="H7213" s="129">
        <v>21.710699999999999</v>
      </c>
      <c r="I7213" s="129">
        <v>20.416741999999999</v>
      </c>
      <c r="J7213" s="129">
        <v>17.872505</v>
      </c>
    </row>
    <row r="7214" spans="1:10" hidden="1" x14ac:dyDescent="0.25">
      <c r="A7214" s="125">
        <v>938454</v>
      </c>
      <c r="B7214" s="125">
        <v>2006</v>
      </c>
      <c r="C7214" s="125">
        <v>54</v>
      </c>
      <c r="D7214" s="125">
        <v>5</v>
      </c>
      <c r="E7214" s="125">
        <v>2</v>
      </c>
      <c r="F7214" s="125">
        <v>17.561488000000001</v>
      </c>
      <c r="G7214" s="125">
        <v>0</v>
      </c>
      <c r="H7214" s="125">
        <v>17.872505</v>
      </c>
      <c r="I7214" s="125">
        <v>17.561523999999999</v>
      </c>
      <c r="J7214" s="125">
        <v>17.561488000000001</v>
      </c>
    </row>
    <row r="7215" spans="1:10" hidden="1" x14ac:dyDescent="0.25">
      <c r="A7215" s="125">
        <v>938455</v>
      </c>
      <c r="B7215" s="125">
        <v>2006</v>
      </c>
      <c r="C7215" s="125">
        <v>54</v>
      </c>
      <c r="D7215" s="125">
        <v>5</v>
      </c>
      <c r="E7215" s="125">
        <v>3</v>
      </c>
      <c r="F7215" s="125">
        <v>0</v>
      </c>
      <c r="G7215" s="125">
        <v>15.132942999999999</v>
      </c>
      <c r="H7215" s="125">
        <v>17.561488000000001</v>
      </c>
      <c r="I7215" s="125">
        <v>17.104889</v>
      </c>
      <c r="J7215" s="125">
        <v>15.132942999999999</v>
      </c>
    </row>
    <row r="7216" spans="1:10" hidden="1" x14ac:dyDescent="0.25">
      <c r="A7216" s="125">
        <v>938456</v>
      </c>
      <c r="B7216" s="125">
        <v>2006</v>
      </c>
      <c r="C7216" s="125">
        <v>54</v>
      </c>
      <c r="D7216" s="125">
        <v>5</v>
      </c>
      <c r="E7216" s="125">
        <v>4</v>
      </c>
      <c r="F7216" s="125">
        <v>23.129731</v>
      </c>
      <c r="G7216" s="125">
        <v>0</v>
      </c>
      <c r="H7216" s="125">
        <v>26.759395000000001</v>
      </c>
      <c r="I7216" s="125">
        <v>25.164535000000001</v>
      </c>
      <c r="J7216" s="125">
        <v>23.129731</v>
      </c>
    </row>
    <row r="7217" spans="1:10" x14ac:dyDescent="0.25">
      <c r="A7217" s="125">
        <v>938457</v>
      </c>
      <c r="B7217" s="125">
        <v>2006</v>
      </c>
      <c r="C7217" s="125">
        <v>55</v>
      </c>
      <c r="D7217" s="125">
        <v>2</v>
      </c>
      <c r="E7217" s="125">
        <v>1</v>
      </c>
      <c r="F7217" s="129">
        <v>291196.64055399998</v>
      </c>
      <c r="G7217" s="129">
        <v>0</v>
      </c>
      <c r="H7217" s="129">
        <v>392780.37689999997</v>
      </c>
      <c r="I7217" s="129">
        <v>291560.87377300003</v>
      </c>
      <c r="J7217" s="129">
        <v>291196.64055399998</v>
      </c>
    </row>
    <row r="7218" spans="1:10" hidden="1" x14ac:dyDescent="0.25">
      <c r="A7218" s="125">
        <v>938458</v>
      </c>
      <c r="B7218" s="125">
        <v>2006</v>
      </c>
      <c r="C7218" s="125">
        <v>55</v>
      </c>
      <c r="D7218" s="125">
        <v>2</v>
      </c>
      <c r="E7218" s="125">
        <v>2</v>
      </c>
      <c r="F7218" s="125">
        <v>266471.89785399998</v>
      </c>
      <c r="G7218" s="125">
        <v>0</v>
      </c>
      <c r="H7218" s="125">
        <v>291196.64055399998</v>
      </c>
      <c r="I7218" s="125">
        <v>267434.99468399998</v>
      </c>
      <c r="J7218" s="125">
        <v>266471.89785399998</v>
      </c>
    </row>
    <row r="7219" spans="1:10" hidden="1" x14ac:dyDescent="0.25">
      <c r="A7219" s="125">
        <v>938459</v>
      </c>
      <c r="B7219" s="125">
        <v>2006</v>
      </c>
      <c r="C7219" s="125">
        <v>55</v>
      </c>
      <c r="D7219" s="125">
        <v>2</v>
      </c>
      <c r="E7219" s="125">
        <v>3</v>
      </c>
      <c r="F7219" s="125">
        <v>190516.44705300001</v>
      </c>
      <c r="G7219" s="125">
        <v>40200.962872999997</v>
      </c>
      <c r="H7219" s="125">
        <v>266471.89785399998</v>
      </c>
      <c r="I7219" s="125">
        <v>234521.91730100001</v>
      </c>
      <c r="J7219" s="125">
        <v>230717.40992599999</v>
      </c>
    </row>
    <row r="7220" spans="1:10" hidden="1" x14ac:dyDescent="0.25">
      <c r="A7220" s="125">
        <v>938460</v>
      </c>
      <c r="B7220" s="125">
        <v>2006</v>
      </c>
      <c r="C7220" s="125">
        <v>55</v>
      </c>
      <c r="D7220" s="125">
        <v>2</v>
      </c>
      <c r="E7220" s="125">
        <v>4</v>
      </c>
      <c r="F7220" s="125">
        <v>291334.694663</v>
      </c>
      <c r="G7220" s="125">
        <v>0</v>
      </c>
      <c r="H7220" s="125">
        <v>392780.37689999997</v>
      </c>
      <c r="I7220" s="125">
        <v>291560.87377300003</v>
      </c>
      <c r="J7220" s="125">
        <v>291334.694663</v>
      </c>
    </row>
    <row r="7221" spans="1:10" x14ac:dyDescent="0.25">
      <c r="A7221" s="125">
        <v>938461</v>
      </c>
      <c r="B7221" s="125">
        <v>2006</v>
      </c>
      <c r="C7221" s="125">
        <v>55</v>
      </c>
      <c r="D7221" s="125">
        <v>3</v>
      </c>
      <c r="E7221" s="125">
        <v>1</v>
      </c>
      <c r="F7221" s="129">
        <v>34424.206168999997</v>
      </c>
      <c r="G7221" s="129">
        <v>0</v>
      </c>
      <c r="H7221" s="129">
        <v>42631.856249999997</v>
      </c>
      <c r="I7221" s="129">
        <v>34625.593646000001</v>
      </c>
      <c r="J7221" s="129">
        <v>34424.206168999997</v>
      </c>
    </row>
    <row r="7222" spans="1:10" hidden="1" x14ac:dyDescent="0.25">
      <c r="A7222" s="125">
        <v>938462</v>
      </c>
      <c r="B7222" s="125">
        <v>2006</v>
      </c>
      <c r="C7222" s="125">
        <v>55</v>
      </c>
      <c r="D7222" s="125">
        <v>3</v>
      </c>
      <c r="E7222" s="125">
        <v>2</v>
      </c>
      <c r="F7222" s="125">
        <v>32065.469714999999</v>
      </c>
      <c r="G7222" s="125">
        <v>0</v>
      </c>
      <c r="H7222" s="125">
        <v>34424.206168999997</v>
      </c>
      <c r="I7222" s="125">
        <v>32437.929473</v>
      </c>
      <c r="J7222" s="125">
        <v>32065.469714999999</v>
      </c>
    </row>
    <row r="7223" spans="1:10" hidden="1" x14ac:dyDescent="0.25">
      <c r="A7223" s="125">
        <v>938463</v>
      </c>
      <c r="B7223" s="125">
        <v>2006</v>
      </c>
      <c r="C7223" s="125">
        <v>55</v>
      </c>
      <c r="D7223" s="125">
        <v>3</v>
      </c>
      <c r="E7223" s="125">
        <v>3</v>
      </c>
      <c r="F7223" s="125">
        <v>23519.037076000001</v>
      </c>
      <c r="G7223" s="125">
        <v>4027.872155</v>
      </c>
      <c r="H7223" s="125">
        <v>32065.469714999999</v>
      </c>
      <c r="I7223" s="125">
        <v>29330.285147999999</v>
      </c>
      <c r="J7223" s="125">
        <v>27546.909231000001</v>
      </c>
    </row>
    <row r="7224" spans="1:10" hidden="1" x14ac:dyDescent="0.25">
      <c r="A7224" s="125">
        <v>938464</v>
      </c>
      <c r="B7224" s="125">
        <v>2006</v>
      </c>
      <c r="C7224" s="125">
        <v>55</v>
      </c>
      <c r="D7224" s="125">
        <v>3</v>
      </c>
      <c r="E7224" s="125">
        <v>4</v>
      </c>
      <c r="F7224" s="125">
        <v>153487.81707200001</v>
      </c>
      <c r="G7224" s="125">
        <v>0</v>
      </c>
      <c r="H7224" s="125">
        <v>190516.44705300001</v>
      </c>
      <c r="I7224" s="125">
        <v>154737.458297</v>
      </c>
      <c r="J7224" s="125">
        <v>153487.81707200001</v>
      </c>
    </row>
    <row r="7225" spans="1:10" x14ac:dyDescent="0.25">
      <c r="A7225" s="125">
        <v>938465</v>
      </c>
      <c r="B7225" s="125">
        <v>2006</v>
      </c>
      <c r="C7225" s="125">
        <v>55</v>
      </c>
      <c r="D7225" s="125">
        <v>4</v>
      </c>
      <c r="E7225" s="125">
        <v>1</v>
      </c>
      <c r="F7225" s="129">
        <v>147420.39444900001</v>
      </c>
      <c r="G7225" s="129">
        <v>0</v>
      </c>
      <c r="H7225" s="129">
        <v>168092.5575</v>
      </c>
      <c r="I7225" s="129">
        <v>147568.456229</v>
      </c>
      <c r="J7225" s="129">
        <v>147420.39444900001</v>
      </c>
    </row>
    <row r="7226" spans="1:10" hidden="1" x14ac:dyDescent="0.25">
      <c r="A7226" s="125">
        <v>938466</v>
      </c>
      <c r="B7226" s="125">
        <v>2006</v>
      </c>
      <c r="C7226" s="125">
        <v>55</v>
      </c>
      <c r="D7226" s="125">
        <v>4</v>
      </c>
      <c r="E7226" s="125">
        <v>2</v>
      </c>
      <c r="F7226" s="125">
        <v>136598.768988</v>
      </c>
      <c r="G7226" s="125">
        <v>0</v>
      </c>
      <c r="H7226" s="125">
        <v>147420.39444900001</v>
      </c>
      <c r="I7226" s="125">
        <v>142039.55005200001</v>
      </c>
      <c r="J7226" s="125">
        <v>136598.768988</v>
      </c>
    </row>
    <row r="7227" spans="1:10" hidden="1" x14ac:dyDescent="0.25">
      <c r="A7227" s="125">
        <v>938467</v>
      </c>
      <c r="B7227" s="125">
        <v>2006</v>
      </c>
      <c r="C7227" s="125">
        <v>55</v>
      </c>
      <c r="D7227" s="125">
        <v>4</v>
      </c>
      <c r="E7227" s="125">
        <v>3</v>
      </c>
      <c r="F7227" s="125">
        <v>60443.911594999998</v>
      </c>
      <c r="G7227" s="125">
        <v>50271.306563999999</v>
      </c>
      <c r="H7227" s="125">
        <v>136598.768988</v>
      </c>
      <c r="I7227" s="125">
        <v>129181.45583200001</v>
      </c>
      <c r="J7227" s="125">
        <v>110715.218159</v>
      </c>
    </row>
    <row r="7228" spans="1:10" hidden="1" x14ac:dyDescent="0.25">
      <c r="A7228" s="125">
        <v>938468</v>
      </c>
      <c r="B7228" s="125">
        <v>2006</v>
      </c>
      <c r="C7228" s="125">
        <v>55</v>
      </c>
      <c r="D7228" s="125">
        <v>4</v>
      </c>
      <c r="E7228" s="125">
        <v>4</v>
      </c>
      <c r="F7228" s="125">
        <v>20620.218508000002</v>
      </c>
      <c r="G7228" s="125">
        <v>0</v>
      </c>
      <c r="H7228" s="125">
        <v>23519.037076000001</v>
      </c>
      <c r="I7228" s="125">
        <v>20647.362648999999</v>
      </c>
      <c r="J7228" s="125">
        <v>20620.218508000002</v>
      </c>
    </row>
    <row r="7229" spans="1:10" x14ac:dyDescent="0.25">
      <c r="A7229" s="125">
        <v>938469</v>
      </c>
      <c r="B7229" s="125">
        <v>2006</v>
      </c>
      <c r="C7229" s="125">
        <v>55</v>
      </c>
      <c r="D7229" s="125">
        <v>5</v>
      </c>
      <c r="E7229" s="125">
        <v>1</v>
      </c>
      <c r="F7229" s="129">
        <v>93399.661697000003</v>
      </c>
      <c r="G7229" s="129">
        <v>0</v>
      </c>
      <c r="H7229" s="129">
        <v>99319.872050000005</v>
      </c>
      <c r="I7229" s="129">
        <v>93400.407676000003</v>
      </c>
      <c r="J7229" s="129">
        <v>93399.661697000003</v>
      </c>
    </row>
    <row r="7230" spans="1:10" hidden="1" x14ac:dyDescent="0.25">
      <c r="A7230" s="125">
        <v>938470</v>
      </c>
      <c r="B7230" s="125">
        <v>2006</v>
      </c>
      <c r="C7230" s="125">
        <v>55</v>
      </c>
      <c r="D7230" s="125">
        <v>5</v>
      </c>
      <c r="E7230" s="125">
        <v>2</v>
      </c>
      <c r="F7230" s="125">
        <v>89289.68707</v>
      </c>
      <c r="G7230" s="125">
        <v>0</v>
      </c>
      <c r="H7230" s="125">
        <v>93399.661697000003</v>
      </c>
      <c r="I7230" s="125">
        <v>91774.507582999999</v>
      </c>
      <c r="J7230" s="125">
        <v>89289.68707</v>
      </c>
    </row>
    <row r="7231" spans="1:10" hidden="1" x14ac:dyDescent="0.25">
      <c r="A7231" s="125">
        <v>938471</v>
      </c>
      <c r="B7231" s="125">
        <v>2006</v>
      </c>
      <c r="C7231" s="125">
        <v>55</v>
      </c>
      <c r="D7231" s="125">
        <v>5</v>
      </c>
      <c r="E7231" s="125">
        <v>3</v>
      </c>
      <c r="F7231" s="125">
        <v>0</v>
      </c>
      <c r="G7231" s="125">
        <v>69718.477885999993</v>
      </c>
      <c r="H7231" s="125">
        <v>89289.68707</v>
      </c>
      <c r="I7231" s="125">
        <v>86968.155205999996</v>
      </c>
      <c r="J7231" s="125">
        <v>69718.477885999993</v>
      </c>
    </row>
    <row r="7232" spans="1:10" hidden="1" x14ac:dyDescent="0.25">
      <c r="A7232" s="125">
        <v>938472</v>
      </c>
      <c r="B7232" s="125">
        <v>2006</v>
      </c>
      <c r="C7232" s="125">
        <v>55</v>
      </c>
      <c r="D7232" s="125">
        <v>5</v>
      </c>
      <c r="E7232" s="125">
        <v>4</v>
      </c>
      <c r="F7232" s="125">
        <v>56841.158815000003</v>
      </c>
      <c r="G7232" s="125">
        <v>0</v>
      </c>
      <c r="H7232" s="125">
        <v>60443.911594999998</v>
      </c>
      <c r="I7232" s="125">
        <v>56841.454464000002</v>
      </c>
      <c r="J7232" s="125">
        <v>56841.158815000003</v>
      </c>
    </row>
    <row r="7233" spans="1:10" x14ac:dyDescent="0.25">
      <c r="A7233" s="125">
        <v>938473</v>
      </c>
      <c r="B7233" s="125">
        <v>2006</v>
      </c>
      <c r="C7233" s="125">
        <v>56</v>
      </c>
      <c r="D7233" s="125">
        <v>2</v>
      </c>
      <c r="E7233" s="125">
        <v>1</v>
      </c>
      <c r="F7233" s="129">
        <v>5949.5528969999996</v>
      </c>
      <c r="G7233" s="129">
        <v>0</v>
      </c>
      <c r="H7233" s="129">
        <v>8025.0501000000004</v>
      </c>
      <c r="I7233" s="129">
        <v>5956.9946890000001</v>
      </c>
      <c r="J7233" s="129">
        <v>5949.5528969999996</v>
      </c>
    </row>
    <row r="7234" spans="1:10" hidden="1" x14ac:dyDescent="0.25">
      <c r="A7234" s="125">
        <v>938474</v>
      </c>
      <c r="B7234" s="125">
        <v>2006</v>
      </c>
      <c r="C7234" s="125">
        <v>56</v>
      </c>
      <c r="D7234" s="125">
        <v>2</v>
      </c>
      <c r="E7234" s="125">
        <v>2</v>
      </c>
      <c r="F7234" s="125">
        <v>5444.391971</v>
      </c>
      <c r="G7234" s="125">
        <v>0</v>
      </c>
      <c r="H7234" s="125">
        <v>5949.5528969999996</v>
      </c>
      <c r="I7234" s="125">
        <v>5464.0693810000002</v>
      </c>
      <c r="J7234" s="125">
        <v>5444.391971</v>
      </c>
    </row>
    <row r="7235" spans="1:10" hidden="1" x14ac:dyDescent="0.25">
      <c r="A7235" s="125">
        <v>938475</v>
      </c>
      <c r="B7235" s="125">
        <v>2006</v>
      </c>
      <c r="C7235" s="125">
        <v>56</v>
      </c>
      <c r="D7235" s="125">
        <v>2</v>
      </c>
      <c r="E7235" s="125">
        <v>3</v>
      </c>
      <c r="F7235" s="125">
        <v>3892.4521300000001</v>
      </c>
      <c r="G7235" s="125">
        <v>821.34810900000002</v>
      </c>
      <c r="H7235" s="125">
        <v>5444.391971</v>
      </c>
      <c r="I7235" s="125">
        <v>4791.6093739999997</v>
      </c>
      <c r="J7235" s="125">
        <v>4713.8002390000001</v>
      </c>
    </row>
    <row r="7236" spans="1:10" hidden="1" x14ac:dyDescent="0.25">
      <c r="A7236" s="125">
        <v>938476</v>
      </c>
      <c r="B7236" s="125">
        <v>2006</v>
      </c>
      <c r="C7236" s="125">
        <v>56</v>
      </c>
      <c r="D7236" s="125">
        <v>2</v>
      </c>
      <c r="E7236" s="125">
        <v>4</v>
      </c>
      <c r="F7236" s="125">
        <v>5952.3735349999997</v>
      </c>
      <c r="G7236" s="125">
        <v>0</v>
      </c>
      <c r="H7236" s="125">
        <v>8025.0501000000004</v>
      </c>
      <c r="I7236" s="125">
        <v>5956.9946890000001</v>
      </c>
      <c r="J7236" s="125">
        <v>5952.3735349999997</v>
      </c>
    </row>
    <row r="7237" spans="1:10" x14ac:dyDescent="0.25">
      <c r="A7237" s="125">
        <v>938477</v>
      </c>
      <c r="B7237" s="125">
        <v>2006</v>
      </c>
      <c r="C7237" s="125">
        <v>56</v>
      </c>
      <c r="D7237" s="125">
        <v>3</v>
      </c>
      <c r="E7237" s="125">
        <v>1</v>
      </c>
      <c r="F7237" s="129">
        <v>700.61675500000001</v>
      </c>
      <c r="G7237" s="129">
        <v>0</v>
      </c>
      <c r="H7237" s="129">
        <v>867.66250000000002</v>
      </c>
      <c r="I7237" s="129">
        <v>704.71548299999995</v>
      </c>
      <c r="J7237" s="129">
        <v>700.61675500000001</v>
      </c>
    </row>
    <row r="7238" spans="1:10" hidden="1" x14ac:dyDescent="0.25">
      <c r="A7238" s="125">
        <v>938478</v>
      </c>
      <c r="B7238" s="125">
        <v>2006</v>
      </c>
      <c r="C7238" s="125">
        <v>56</v>
      </c>
      <c r="D7238" s="125">
        <v>3</v>
      </c>
      <c r="E7238" s="125">
        <v>2</v>
      </c>
      <c r="F7238" s="125">
        <v>652.61070199999995</v>
      </c>
      <c r="G7238" s="125">
        <v>0</v>
      </c>
      <c r="H7238" s="125">
        <v>700.61675500000001</v>
      </c>
      <c r="I7238" s="125">
        <v>660.19116799999995</v>
      </c>
      <c r="J7238" s="125">
        <v>652.61070199999995</v>
      </c>
    </row>
    <row r="7239" spans="1:10" hidden="1" x14ac:dyDescent="0.25">
      <c r="A7239" s="125">
        <v>938479</v>
      </c>
      <c r="B7239" s="125">
        <v>2006</v>
      </c>
      <c r="C7239" s="125">
        <v>56</v>
      </c>
      <c r="D7239" s="125">
        <v>3</v>
      </c>
      <c r="E7239" s="125">
        <v>3</v>
      </c>
      <c r="F7239" s="125">
        <v>478.66990299999998</v>
      </c>
      <c r="G7239" s="125">
        <v>81.977046000000001</v>
      </c>
      <c r="H7239" s="125">
        <v>652.61070199999995</v>
      </c>
      <c r="I7239" s="125">
        <v>596.94300899999996</v>
      </c>
      <c r="J7239" s="125">
        <v>560.64694899999995</v>
      </c>
    </row>
    <row r="7240" spans="1:10" hidden="1" x14ac:dyDescent="0.25">
      <c r="A7240" s="125">
        <v>938480</v>
      </c>
      <c r="B7240" s="125">
        <v>2006</v>
      </c>
      <c r="C7240" s="125">
        <v>56</v>
      </c>
      <c r="D7240" s="125">
        <v>3</v>
      </c>
      <c r="E7240" s="125">
        <v>4</v>
      </c>
      <c r="F7240" s="125">
        <v>3135.9181309999999</v>
      </c>
      <c r="G7240" s="125">
        <v>0</v>
      </c>
      <c r="H7240" s="125">
        <v>3892.4521300000001</v>
      </c>
      <c r="I7240" s="125">
        <v>3161.4496199999999</v>
      </c>
      <c r="J7240" s="125">
        <v>3135.9181309999999</v>
      </c>
    </row>
    <row r="7241" spans="1:10" x14ac:dyDescent="0.25">
      <c r="A7241" s="125">
        <v>938481</v>
      </c>
      <c r="B7241" s="125">
        <v>2006</v>
      </c>
      <c r="C7241" s="125">
        <v>56</v>
      </c>
      <c r="D7241" s="125">
        <v>4</v>
      </c>
      <c r="E7241" s="125">
        <v>1</v>
      </c>
      <c r="F7241" s="129">
        <v>3008.4903669999999</v>
      </c>
      <c r="G7241" s="129">
        <v>0</v>
      </c>
      <c r="H7241" s="129">
        <v>3430.3587499999999</v>
      </c>
      <c r="I7241" s="129">
        <v>3011.511947</v>
      </c>
      <c r="J7241" s="129">
        <v>3008.4903669999999</v>
      </c>
    </row>
    <row r="7242" spans="1:10" hidden="1" x14ac:dyDescent="0.25">
      <c r="A7242" s="125">
        <v>938482</v>
      </c>
      <c r="B7242" s="125">
        <v>2006</v>
      </c>
      <c r="C7242" s="125">
        <v>56</v>
      </c>
      <c r="D7242" s="125">
        <v>4</v>
      </c>
      <c r="E7242" s="125">
        <v>2</v>
      </c>
      <c r="F7242" s="125">
        <v>2787.6474090000002</v>
      </c>
      <c r="G7242" s="125">
        <v>0</v>
      </c>
      <c r="H7242" s="125">
        <v>3008.4903669999999</v>
      </c>
      <c r="I7242" s="125">
        <v>2898.6804689999999</v>
      </c>
      <c r="J7242" s="125">
        <v>2787.6474090000002</v>
      </c>
    </row>
    <row r="7243" spans="1:10" hidden="1" x14ac:dyDescent="0.25">
      <c r="A7243" s="125">
        <v>938483</v>
      </c>
      <c r="B7243" s="125">
        <v>2006</v>
      </c>
      <c r="C7243" s="125">
        <v>56</v>
      </c>
      <c r="D7243" s="125">
        <v>4</v>
      </c>
      <c r="E7243" s="125">
        <v>3</v>
      </c>
      <c r="F7243" s="125">
        <v>1233.51268</v>
      </c>
      <c r="G7243" s="125">
        <v>1025.914644</v>
      </c>
      <c r="H7243" s="125">
        <v>2787.6474090000002</v>
      </c>
      <c r="I7243" s="125">
        <v>2636.278155</v>
      </c>
      <c r="J7243" s="125">
        <v>2259.4273240000002</v>
      </c>
    </row>
    <row r="7244" spans="1:10" hidden="1" x14ac:dyDescent="0.25">
      <c r="A7244" s="125">
        <v>938484</v>
      </c>
      <c r="B7244" s="125">
        <v>2006</v>
      </c>
      <c r="C7244" s="125">
        <v>56</v>
      </c>
      <c r="D7244" s="125">
        <v>4</v>
      </c>
      <c r="E7244" s="125">
        <v>4</v>
      </c>
      <c r="F7244" s="125">
        <v>419.67185799999999</v>
      </c>
      <c r="G7244" s="125">
        <v>0</v>
      </c>
      <c r="H7244" s="125">
        <v>478.66990299999998</v>
      </c>
      <c r="I7244" s="125">
        <v>420.22430800000001</v>
      </c>
      <c r="J7244" s="125">
        <v>419.67185799999999</v>
      </c>
    </row>
    <row r="7245" spans="1:10" x14ac:dyDescent="0.25">
      <c r="A7245" s="125">
        <v>938485</v>
      </c>
      <c r="B7245" s="125">
        <v>2006</v>
      </c>
      <c r="C7245" s="125">
        <v>56</v>
      </c>
      <c r="D7245" s="125">
        <v>5</v>
      </c>
      <c r="E7245" s="125">
        <v>1</v>
      </c>
      <c r="F7245" s="129">
        <v>1906.4779590000001</v>
      </c>
      <c r="G7245" s="129">
        <v>0</v>
      </c>
      <c r="H7245" s="129">
        <v>2027.3215499999999</v>
      </c>
      <c r="I7245" s="129">
        <v>1906.4931859999999</v>
      </c>
      <c r="J7245" s="129">
        <v>1906.4779590000001</v>
      </c>
    </row>
    <row r="7246" spans="1:10" hidden="1" x14ac:dyDescent="0.25">
      <c r="A7246" s="125">
        <v>938486</v>
      </c>
      <c r="B7246" s="125">
        <v>2006</v>
      </c>
      <c r="C7246" s="125">
        <v>56</v>
      </c>
      <c r="D7246" s="125">
        <v>5</v>
      </c>
      <c r="E7246" s="125">
        <v>2</v>
      </c>
      <c r="F7246" s="125">
        <v>1822.5849780000001</v>
      </c>
      <c r="G7246" s="125">
        <v>0</v>
      </c>
      <c r="H7246" s="125">
        <v>1906.4779590000001</v>
      </c>
      <c r="I7246" s="125">
        <v>1873.3052419999999</v>
      </c>
      <c r="J7246" s="125">
        <v>1822.5849780000001</v>
      </c>
    </row>
    <row r="7247" spans="1:10" hidden="1" x14ac:dyDescent="0.25">
      <c r="A7247" s="125">
        <v>938487</v>
      </c>
      <c r="B7247" s="125">
        <v>2006</v>
      </c>
      <c r="C7247" s="125">
        <v>56</v>
      </c>
      <c r="D7247" s="125">
        <v>5</v>
      </c>
      <c r="E7247" s="125">
        <v>3</v>
      </c>
      <c r="F7247" s="125">
        <v>0</v>
      </c>
      <c r="G7247" s="125">
        <v>1423.0966040000001</v>
      </c>
      <c r="H7247" s="125">
        <v>1822.5849780000001</v>
      </c>
      <c r="I7247" s="125">
        <v>1775.197768</v>
      </c>
      <c r="J7247" s="125">
        <v>1423.0966040000001</v>
      </c>
    </row>
    <row r="7248" spans="1:10" hidden="1" x14ac:dyDescent="0.25">
      <c r="A7248" s="125">
        <v>938488</v>
      </c>
      <c r="B7248" s="125">
        <v>2006</v>
      </c>
      <c r="C7248" s="125">
        <v>56</v>
      </c>
      <c r="D7248" s="125">
        <v>5</v>
      </c>
      <c r="E7248" s="125">
        <v>4</v>
      </c>
      <c r="F7248" s="125">
        <v>1159.98929</v>
      </c>
      <c r="G7248" s="125">
        <v>0</v>
      </c>
      <c r="H7248" s="125">
        <v>1233.51268</v>
      </c>
      <c r="I7248" s="125">
        <v>1159.995324</v>
      </c>
      <c r="J7248" s="125">
        <v>1159.98929</v>
      </c>
    </row>
    <row r="7249" spans="1:10" x14ac:dyDescent="0.25">
      <c r="A7249" s="125">
        <v>938489</v>
      </c>
      <c r="B7249" s="125">
        <v>2006</v>
      </c>
      <c r="C7249" s="125">
        <v>57</v>
      </c>
      <c r="D7249" s="125">
        <v>2</v>
      </c>
      <c r="E7249" s="125">
        <v>1</v>
      </c>
      <c r="F7249" s="129">
        <v>1378997.880532</v>
      </c>
      <c r="G7249" s="129">
        <v>0</v>
      </c>
      <c r="H7249" s="129">
        <v>1859543.3994499999</v>
      </c>
      <c r="I7249" s="129">
        <v>1380339.0654120001</v>
      </c>
      <c r="J7249" s="129">
        <v>1378997.880532</v>
      </c>
    </row>
    <row r="7250" spans="1:10" hidden="1" x14ac:dyDescent="0.25">
      <c r="A7250" s="125">
        <v>938490</v>
      </c>
      <c r="B7250" s="125">
        <v>2006</v>
      </c>
      <c r="C7250" s="125">
        <v>57</v>
      </c>
      <c r="D7250" s="125">
        <v>2</v>
      </c>
      <c r="E7250" s="125">
        <v>2</v>
      </c>
      <c r="F7250" s="125">
        <v>1262265.253053</v>
      </c>
      <c r="G7250" s="125">
        <v>0</v>
      </c>
      <c r="H7250" s="125">
        <v>1378997.880532</v>
      </c>
      <c r="I7250" s="125">
        <v>1266471.6534800001</v>
      </c>
      <c r="J7250" s="125">
        <v>1262265.253053</v>
      </c>
    </row>
    <row r="7251" spans="1:10" hidden="1" x14ac:dyDescent="0.25">
      <c r="A7251" s="125">
        <v>938491</v>
      </c>
      <c r="B7251" s="125">
        <v>2006</v>
      </c>
      <c r="C7251" s="125">
        <v>57</v>
      </c>
      <c r="D7251" s="125">
        <v>2</v>
      </c>
      <c r="E7251" s="125">
        <v>3</v>
      </c>
      <c r="F7251" s="125">
        <v>994488.18916800001</v>
      </c>
      <c r="G7251" s="125">
        <v>103051.091002</v>
      </c>
      <c r="H7251" s="125">
        <v>1262265.253053</v>
      </c>
      <c r="I7251" s="125">
        <v>1110919.649212</v>
      </c>
      <c r="J7251" s="125">
        <v>1097539.2801709999</v>
      </c>
    </row>
    <row r="7252" spans="1:10" hidden="1" x14ac:dyDescent="0.25">
      <c r="A7252" s="125">
        <v>938492</v>
      </c>
      <c r="B7252" s="125">
        <v>2006</v>
      </c>
      <c r="C7252" s="125">
        <v>57</v>
      </c>
      <c r="D7252" s="125">
        <v>2</v>
      </c>
      <c r="E7252" s="125">
        <v>4</v>
      </c>
      <c r="F7252" s="125">
        <v>1379382.7087429999</v>
      </c>
      <c r="G7252" s="125">
        <v>0</v>
      </c>
      <c r="H7252" s="125">
        <v>1859543.3994499999</v>
      </c>
      <c r="I7252" s="125">
        <v>1380339.0654120001</v>
      </c>
      <c r="J7252" s="125">
        <v>1379382.7087429999</v>
      </c>
    </row>
    <row r="7253" spans="1:10" x14ac:dyDescent="0.25">
      <c r="A7253" s="125">
        <v>938493</v>
      </c>
      <c r="B7253" s="125">
        <v>2006</v>
      </c>
      <c r="C7253" s="125">
        <v>57</v>
      </c>
      <c r="D7253" s="125">
        <v>3</v>
      </c>
      <c r="E7253" s="125">
        <v>1</v>
      </c>
      <c r="F7253" s="129">
        <v>351132.45152399997</v>
      </c>
      <c r="G7253" s="129">
        <v>0</v>
      </c>
      <c r="H7253" s="129">
        <v>432966.09950000001</v>
      </c>
      <c r="I7253" s="129">
        <v>351655.06601399998</v>
      </c>
      <c r="J7253" s="129">
        <v>351132.45152399997</v>
      </c>
    </row>
    <row r="7254" spans="1:10" hidden="1" x14ac:dyDescent="0.25">
      <c r="A7254" s="125">
        <v>938494</v>
      </c>
      <c r="B7254" s="125">
        <v>2006</v>
      </c>
      <c r="C7254" s="125">
        <v>57</v>
      </c>
      <c r="D7254" s="125">
        <v>3</v>
      </c>
      <c r="E7254" s="125">
        <v>2</v>
      </c>
      <c r="F7254" s="125">
        <v>325587.21928399999</v>
      </c>
      <c r="G7254" s="125">
        <v>0</v>
      </c>
      <c r="H7254" s="125">
        <v>351132.45152399997</v>
      </c>
      <c r="I7254" s="125">
        <v>330872.10907100001</v>
      </c>
      <c r="J7254" s="125">
        <v>325587.21928399999</v>
      </c>
    </row>
    <row r="7255" spans="1:10" hidden="1" x14ac:dyDescent="0.25">
      <c r="A7255" s="125">
        <v>938495</v>
      </c>
      <c r="B7255" s="125">
        <v>2006</v>
      </c>
      <c r="C7255" s="125">
        <v>57</v>
      </c>
      <c r="D7255" s="125">
        <v>3</v>
      </c>
      <c r="E7255" s="125">
        <v>3</v>
      </c>
      <c r="F7255" s="125">
        <v>195083.40316300001</v>
      </c>
      <c r="G7255" s="125">
        <v>83433.950905000005</v>
      </c>
      <c r="H7255" s="125">
        <v>325587.21928399999</v>
      </c>
      <c r="I7255" s="125">
        <v>297814.629479</v>
      </c>
      <c r="J7255" s="125">
        <v>278517.35406799999</v>
      </c>
    </row>
    <row r="7256" spans="1:10" hidden="1" x14ac:dyDescent="0.25">
      <c r="A7256" s="125">
        <v>938496</v>
      </c>
      <c r="B7256" s="125">
        <v>2006</v>
      </c>
      <c r="C7256" s="125">
        <v>57</v>
      </c>
      <c r="D7256" s="125">
        <v>3</v>
      </c>
      <c r="E7256" s="125">
        <v>4</v>
      </c>
      <c r="F7256" s="125">
        <v>806495.35120699997</v>
      </c>
      <c r="G7256" s="125">
        <v>0</v>
      </c>
      <c r="H7256" s="125">
        <v>994488.18916800001</v>
      </c>
      <c r="I7256" s="125">
        <v>807723.30724300002</v>
      </c>
      <c r="J7256" s="125">
        <v>806495.35120699997</v>
      </c>
    </row>
    <row r="7257" spans="1:10" x14ac:dyDescent="0.25">
      <c r="A7257" s="125">
        <v>938497</v>
      </c>
      <c r="B7257" s="125">
        <v>2006</v>
      </c>
      <c r="C7257" s="125">
        <v>57</v>
      </c>
      <c r="D7257" s="125">
        <v>4</v>
      </c>
      <c r="E7257" s="125">
        <v>1</v>
      </c>
      <c r="F7257" s="129">
        <v>165823.122657</v>
      </c>
      <c r="G7257" s="129">
        <v>0</v>
      </c>
      <c r="H7257" s="129">
        <v>190250.7107</v>
      </c>
      <c r="I7257" s="129">
        <v>167021.09892399999</v>
      </c>
      <c r="J7257" s="129">
        <v>165823.122657</v>
      </c>
    </row>
    <row r="7258" spans="1:10" hidden="1" x14ac:dyDescent="0.25">
      <c r="A7258" s="125">
        <v>938498</v>
      </c>
      <c r="B7258" s="125">
        <v>2006</v>
      </c>
      <c r="C7258" s="125">
        <v>57</v>
      </c>
      <c r="D7258" s="125">
        <v>4</v>
      </c>
      <c r="E7258" s="125">
        <v>2</v>
      </c>
      <c r="F7258" s="125">
        <v>152033.210207</v>
      </c>
      <c r="G7258" s="125">
        <v>0</v>
      </c>
      <c r="H7258" s="125">
        <v>165823.122657</v>
      </c>
      <c r="I7258" s="125">
        <v>159770.57868000001</v>
      </c>
      <c r="J7258" s="125">
        <v>152033.210207</v>
      </c>
    </row>
    <row r="7259" spans="1:10" hidden="1" x14ac:dyDescent="0.25">
      <c r="A7259" s="125">
        <v>938499</v>
      </c>
      <c r="B7259" s="125">
        <v>2006</v>
      </c>
      <c r="C7259" s="125">
        <v>57</v>
      </c>
      <c r="D7259" s="125">
        <v>4</v>
      </c>
      <c r="E7259" s="125">
        <v>3</v>
      </c>
      <c r="F7259" s="125">
        <v>37618.014543999998</v>
      </c>
      <c r="G7259" s="125">
        <v>83758.719824</v>
      </c>
      <c r="H7259" s="125">
        <v>152033.210207</v>
      </c>
      <c r="I7259" s="125">
        <v>143777.806893</v>
      </c>
      <c r="J7259" s="125">
        <v>121376.734368</v>
      </c>
    </row>
    <row r="7260" spans="1:10" hidden="1" x14ac:dyDescent="0.25">
      <c r="A7260" s="125">
        <v>938500</v>
      </c>
      <c r="B7260" s="125">
        <v>2006</v>
      </c>
      <c r="C7260" s="125">
        <v>57</v>
      </c>
      <c r="D7260" s="125">
        <v>4</v>
      </c>
      <c r="E7260" s="125">
        <v>4</v>
      </c>
      <c r="F7260" s="125">
        <v>170425.22678299999</v>
      </c>
      <c r="G7260" s="125">
        <v>0</v>
      </c>
      <c r="H7260" s="125">
        <v>195083.40316300001</v>
      </c>
      <c r="I7260" s="125">
        <v>171263.719637</v>
      </c>
      <c r="J7260" s="125">
        <v>170425.22678299999</v>
      </c>
    </row>
    <row r="7261" spans="1:10" x14ac:dyDescent="0.25">
      <c r="A7261" s="125">
        <v>938501</v>
      </c>
      <c r="B7261" s="125">
        <v>2006</v>
      </c>
      <c r="C7261" s="125">
        <v>57</v>
      </c>
      <c r="D7261" s="125">
        <v>5</v>
      </c>
      <c r="E7261" s="125">
        <v>1</v>
      </c>
      <c r="F7261" s="129">
        <v>31528.814571999999</v>
      </c>
      <c r="G7261" s="129">
        <v>0</v>
      </c>
      <c r="H7261" s="129">
        <v>33693.0095</v>
      </c>
      <c r="I7261" s="129">
        <v>31684.906134000001</v>
      </c>
      <c r="J7261" s="129">
        <v>31528.814571999999</v>
      </c>
    </row>
    <row r="7262" spans="1:10" hidden="1" x14ac:dyDescent="0.25">
      <c r="A7262" s="125">
        <v>938502</v>
      </c>
      <c r="B7262" s="125">
        <v>2006</v>
      </c>
      <c r="C7262" s="125">
        <v>57</v>
      </c>
      <c r="D7262" s="125">
        <v>5</v>
      </c>
      <c r="E7262" s="125">
        <v>2</v>
      </c>
      <c r="F7262" s="125">
        <v>28693.380527000001</v>
      </c>
      <c r="G7262" s="125">
        <v>0</v>
      </c>
      <c r="H7262" s="125">
        <v>31528.814571999999</v>
      </c>
      <c r="I7262" s="125">
        <v>30980.213199000002</v>
      </c>
      <c r="J7262" s="125">
        <v>28693.380527000001</v>
      </c>
    </row>
    <row r="7263" spans="1:10" hidden="1" x14ac:dyDescent="0.25">
      <c r="A7263" s="125">
        <v>938503</v>
      </c>
      <c r="B7263" s="125">
        <v>2006</v>
      </c>
      <c r="C7263" s="125">
        <v>57</v>
      </c>
      <c r="D7263" s="125">
        <v>5</v>
      </c>
      <c r="E7263" s="125">
        <v>3</v>
      </c>
      <c r="F7263" s="125">
        <v>0</v>
      </c>
      <c r="G7263" s="125">
        <v>21857.982768000002</v>
      </c>
      <c r="H7263" s="125">
        <v>28693.380527000001</v>
      </c>
      <c r="I7263" s="125">
        <v>27947.352632999999</v>
      </c>
      <c r="J7263" s="125">
        <v>21857.982768000002</v>
      </c>
    </row>
    <row r="7264" spans="1:10" hidden="1" x14ac:dyDescent="0.25">
      <c r="A7264" s="125">
        <v>938504</v>
      </c>
      <c r="B7264" s="125">
        <v>2006</v>
      </c>
      <c r="C7264" s="125">
        <v>57</v>
      </c>
      <c r="D7264" s="125">
        <v>5</v>
      </c>
      <c r="E7264" s="125">
        <v>4</v>
      </c>
      <c r="F7264" s="125">
        <v>35251.891362000002</v>
      </c>
      <c r="G7264" s="125">
        <v>0</v>
      </c>
      <c r="H7264" s="125">
        <v>37618.014543999998</v>
      </c>
      <c r="I7264" s="125">
        <v>35375.980877000002</v>
      </c>
      <c r="J7264" s="125">
        <v>35251.891362000002</v>
      </c>
    </row>
    <row r="7265" spans="1:10" x14ac:dyDescent="0.25">
      <c r="A7265" s="125">
        <v>938505</v>
      </c>
      <c r="B7265" s="125">
        <v>2006</v>
      </c>
      <c r="C7265" s="125">
        <v>58</v>
      </c>
      <c r="D7265" s="125">
        <v>2</v>
      </c>
      <c r="E7265" s="125">
        <v>1</v>
      </c>
      <c r="F7265" s="129">
        <v>57448.778416000001</v>
      </c>
      <c r="G7265" s="129">
        <v>0</v>
      </c>
      <c r="H7265" s="129">
        <v>77468.209499999997</v>
      </c>
      <c r="I7265" s="129">
        <v>57504.651912000001</v>
      </c>
      <c r="J7265" s="129">
        <v>57448.778416000001</v>
      </c>
    </row>
    <row r="7266" spans="1:10" hidden="1" x14ac:dyDescent="0.25">
      <c r="A7266" s="125">
        <v>938506</v>
      </c>
      <c r="B7266" s="125">
        <v>2006</v>
      </c>
      <c r="C7266" s="125">
        <v>58</v>
      </c>
      <c r="D7266" s="125">
        <v>2</v>
      </c>
      <c r="E7266" s="125">
        <v>2</v>
      </c>
      <c r="F7266" s="125">
        <v>52585.720288999997</v>
      </c>
      <c r="G7266" s="125">
        <v>0</v>
      </c>
      <c r="H7266" s="125">
        <v>57448.778416000001</v>
      </c>
      <c r="I7266" s="125">
        <v>52760.958097000002</v>
      </c>
      <c r="J7266" s="125">
        <v>52585.720288999997</v>
      </c>
    </row>
    <row r="7267" spans="1:10" hidden="1" x14ac:dyDescent="0.25">
      <c r="A7267" s="125">
        <v>938507</v>
      </c>
      <c r="B7267" s="125">
        <v>2006</v>
      </c>
      <c r="C7267" s="125">
        <v>58</v>
      </c>
      <c r="D7267" s="125">
        <v>2</v>
      </c>
      <c r="E7267" s="125">
        <v>3</v>
      </c>
      <c r="F7267" s="125">
        <v>41430.180874999998</v>
      </c>
      <c r="G7267" s="125">
        <v>4293.0880289999996</v>
      </c>
      <c r="H7267" s="125">
        <v>52585.720288999997</v>
      </c>
      <c r="I7267" s="125">
        <v>46280.692426000001</v>
      </c>
      <c r="J7267" s="125">
        <v>45723.268902999996</v>
      </c>
    </row>
    <row r="7268" spans="1:10" hidden="1" x14ac:dyDescent="0.25">
      <c r="A7268" s="125">
        <v>938508</v>
      </c>
      <c r="B7268" s="125">
        <v>2006</v>
      </c>
      <c r="C7268" s="125">
        <v>58</v>
      </c>
      <c r="D7268" s="125">
        <v>2</v>
      </c>
      <c r="E7268" s="125">
        <v>4</v>
      </c>
      <c r="F7268" s="125">
        <v>57464.810282999999</v>
      </c>
      <c r="G7268" s="125">
        <v>0</v>
      </c>
      <c r="H7268" s="125">
        <v>77468.209499999997</v>
      </c>
      <c r="I7268" s="125">
        <v>57504.651912000001</v>
      </c>
      <c r="J7268" s="125">
        <v>57464.810282999999</v>
      </c>
    </row>
    <row r="7269" spans="1:10" x14ac:dyDescent="0.25">
      <c r="A7269" s="125">
        <v>938509</v>
      </c>
      <c r="B7269" s="125">
        <v>2006</v>
      </c>
      <c r="C7269" s="125">
        <v>58</v>
      </c>
      <c r="D7269" s="125">
        <v>3</v>
      </c>
      <c r="E7269" s="125">
        <v>1</v>
      </c>
      <c r="F7269" s="129">
        <v>14629.746224</v>
      </c>
      <c r="G7269" s="129">
        <v>0</v>
      </c>
      <c r="H7269" s="129">
        <v>18039.301500000001</v>
      </c>
      <c r="I7269" s="129">
        <v>14651.520678000001</v>
      </c>
      <c r="J7269" s="129">
        <v>14629.746224</v>
      </c>
    </row>
    <row r="7270" spans="1:10" hidden="1" x14ac:dyDescent="0.25">
      <c r="A7270" s="125">
        <v>938510</v>
      </c>
      <c r="B7270" s="125">
        <v>2006</v>
      </c>
      <c r="C7270" s="125">
        <v>58</v>
      </c>
      <c r="D7270" s="125">
        <v>3</v>
      </c>
      <c r="E7270" s="125">
        <v>2</v>
      </c>
      <c r="F7270" s="125">
        <v>13565.417754</v>
      </c>
      <c r="G7270" s="125">
        <v>0</v>
      </c>
      <c r="H7270" s="125">
        <v>14629.746224</v>
      </c>
      <c r="I7270" s="125">
        <v>13785.609866999999</v>
      </c>
      <c r="J7270" s="125">
        <v>13565.417754</v>
      </c>
    </row>
    <row r="7271" spans="1:10" hidden="1" x14ac:dyDescent="0.25">
      <c r="A7271" s="125">
        <v>938511</v>
      </c>
      <c r="B7271" s="125">
        <v>2006</v>
      </c>
      <c r="C7271" s="125">
        <v>58</v>
      </c>
      <c r="D7271" s="125">
        <v>3</v>
      </c>
      <c r="E7271" s="125">
        <v>3</v>
      </c>
      <c r="F7271" s="125">
        <v>8128.0458939999999</v>
      </c>
      <c r="G7271" s="125">
        <v>3476.2310430000002</v>
      </c>
      <c r="H7271" s="125">
        <v>13565.417754</v>
      </c>
      <c r="I7271" s="125">
        <v>12408.287619999999</v>
      </c>
      <c r="J7271" s="125">
        <v>11604.276937000001</v>
      </c>
    </row>
    <row r="7272" spans="1:10" hidden="1" x14ac:dyDescent="0.25">
      <c r="A7272" s="125">
        <v>938512</v>
      </c>
      <c r="B7272" s="125">
        <v>2006</v>
      </c>
      <c r="C7272" s="125">
        <v>58</v>
      </c>
      <c r="D7272" s="125">
        <v>3</v>
      </c>
      <c r="E7272" s="125">
        <v>4</v>
      </c>
      <c r="F7272" s="125">
        <v>33598.436500999996</v>
      </c>
      <c r="G7272" s="125">
        <v>0</v>
      </c>
      <c r="H7272" s="125">
        <v>41430.180874999998</v>
      </c>
      <c r="I7272" s="125">
        <v>33649.592906999998</v>
      </c>
      <c r="J7272" s="125">
        <v>33598.436500999996</v>
      </c>
    </row>
    <row r="7273" spans="1:10" x14ac:dyDescent="0.25">
      <c r="A7273" s="125">
        <v>938513</v>
      </c>
      <c r="B7273" s="125">
        <v>2006</v>
      </c>
      <c r="C7273" s="125">
        <v>58</v>
      </c>
      <c r="D7273" s="125">
        <v>4</v>
      </c>
      <c r="E7273" s="125">
        <v>1</v>
      </c>
      <c r="F7273" s="129">
        <v>6908.9797349999999</v>
      </c>
      <c r="G7273" s="129">
        <v>0</v>
      </c>
      <c r="H7273" s="129">
        <v>7926.7492000000002</v>
      </c>
      <c r="I7273" s="129">
        <v>6958.8931229999998</v>
      </c>
      <c r="J7273" s="129">
        <v>6908.9797349999999</v>
      </c>
    </row>
    <row r="7274" spans="1:10" hidden="1" x14ac:dyDescent="0.25">
      <c r="A7274" s="125">
        <v>938514</v>
      </c>
      <c r="B7274" s="125">
        <v>2006</v>
      </c>
      <c r="C7274" s="125">
        <v>58</v>
      </c>
      <c r="D7274" s="125">
        <v>4</v>
      </c>
      <c r="E7274" s="125">
        <v>2</v>
      </c>
      <c r="F7274" s="125">
        <v>6334.4264149999999</v>
      </c>
      <c r="G7274" s="125">
        <v>0</v>
      </c>
      <c r="H7274" s="125">
        <v>6908.9797349999999</v>
      </c>
      <c r="I7274" s="125">
        <v>6656.8019750000003</v>
      </c>
      <c r="J7274" s="125">
        <v>6334.4264149999999</v>
      </c>
    </row>
    <row r="7275" spans="1:10" hidden="1" x14ac:dyDescent="0.25">
      <c r="A7275" s="125">
        <v>938515</v>
      </c>
      <c r="B7275" s="125">
        <v>2006</v>
      </c>
      <c r="C7275" s="125">
        <v>58</v>
      </c>
      <c r="D7275" s="125">
        <v>4</v>
      </c>
      <c r="E7275" s="125">
        <v>3</v>
      </c>
      <c r="F7275" s="125">
        <v>1566.9066339999999</v>
      </c>
      <c r="G7275" s="125">
        <v>3488.8096919999998</v>
      </c>
      <c r="H7275" s="125">
        <v>6334.4264149999999</v>
      </c>
      <c r="I7275" s="125">
        <v>5990.4670610000003</v>
      </c>
      <c r="J7275" s="125">
        <v>5055.7163259999998</v>
      </c>
    </row>
    <row r="7276" spans="1:10" hidden="1" x14ac:dyDescent="0.25">
      <c r="A7276" s="125">
        <v>938516</v>
      </c>
      <c r="B7276" s="125">
        <v>2006</v>
      </c>
      <c r="C7276" s="125">
        <v>58</v>
      </c>
      <c r="D7276" s="125">
        <v>4</v>
      </c>
      <c r="E7276" s="125">
        <v>4</v>
      </c>
      <c r="F7276" s="125">
        <v>7100.6761329999999</v>
      </c>
      <c r="G7276" s="125">
        <v>0</v>
      </c>
      <c r="H7276" s="125">
        <v>8128.0458939999999</v>
      </c>
      <c r="I7276" s="125">
        <v>7135.6114900000002</v>
      </c>
      <c r="J7276" s="125">
        <v>7100.6761329999999</v>
      </c>
    </row>
    <row r="7277" spans="1:10" x14ac:dyDescent="0.25">
      <c r="A7277" s="125">
        <v>938517</v>
      </c>
      <c r="B7277" s="125">
        <v>2006</v>
      </c>
      <c r="C7277" s="125">
        <v>58</v>
      </c>
      <c r="D7277" s="125">
        <v>5</v>
      </c>
      <c r="E7277" s="125">
        <v>1</v>
      </c>
      <c r="F7277" s="129">
        <v>1313.047071</v>
      </c>
      <c r="G7277" s="129">
        <v>0</v>
      </c>
      <c r="H7277" s="129">
        <v>1403.1769999999999</v>
      </c>
      <c r="I7277" s="129">
        <v>1319.5476510000001</v>
      </c>
      <c r="J7277" s="129">
        <v>1313.047071</v>
      </c>
    </row>
    <row r="7278" spans="1:10" hidden="1" x14ac:dyDescent="0.25">
      <c r="A7278" s="125">
        <v>938518</v>
      </c>
      <c r="B7278" s="125">
        <v>2006</v>
      </c>
      <c r="C7278" s="125">
        <v>58</v>
      </c>
      <c r="D7278" s="125">
        <v>5</v>
      </c>
      <c r="E7278" s="125">
        <v>2</v>
      </c>
      <c r="F7278" s="125">
        <v>1194.962759</v>
      </c>
      <c r="G7278" s="125">
        <v>0</v>
      </c>
      <c r="H7278" s="125">
        <v>1313.047071</v>
      </c>
      <c r="I7278" s="125">
        <v>1290.2000519999999</v>
      </c>
      <c r="J7278" s="125">
        <v>1194.962759</v>
      </c>
    </row>
    <row r="7279" spans="1:10" hidden="1" x14ac:dyDescent="0.25">
      <c r="A7279" s="125">
        <v>938519</v>
      </c>
      <c r="B7279" s="125">
        <v>2006</v>
      </c>
      <c r="C7279" s="125">
        <v>58</v>
      </c>
      <c r="D7279" s="125">
        <v>5</v>
      </c>
      <c r="E7279" s="125">
        <v>3</v>
      </c>
      <c r="F7279" s="125">
        <v>0</v>
      </c>
      <c r="G7279" s="125">
        <v>910.29620499999999</v>
      </c>
      <c r="H7279" s="125">
        <v>1194.962759</v>
      </c>
      <c r="I7279" s="125">
        <v>1163.893728</v>
      </c>
      <c r="J7279" s="125">
        <v>910.29620499999999</v>
      </c>
    </row>
    <row r="7280" spans="1:10" hidden="1" x14ac:dyDescent="0.25">
      <c r="A7280" s="125">
        <v>938520</v>
      </c>
      <c r="B7280" s="125">
        <v>2006</v>
      </c>
      <c r="C7280" s="125">
        <v>58</v>
      </c>
      <c r="D7280" s="125">
        <v>5</v>
      </c>
      <c r="E7280" s="125">
        <v>4</v>
      </c>
      <c r="F7280" s="125">
        <v>1468.350287</v>
      </c>
      <c r="G7280" s="125">
        <v>0</v>
      </c>
      <c r="H7280" s="125">
        <v>1566.9066339999999</v>
      </c>
      <c r="I7280" s="125">
        <v>1473.5189989999999</v>
      </c>
      <c r="J7280" s="125">
        <v>1468.350287</v>
      </c>
    </row>
    <row r="7281" spans="1:10" x14ac:dyDescent="0.25">
      <c r="A7281" s="125">
        <v>938521</v>
      </c>
      <c r="B7281" s="125">
        <v>2006</v>
      </c>
      <c r="C7281" s="125">
        <v>59</v>
      </c>
      <c r="D7281" s="125">
        <v>2</v>
      </c>
      <c r="E7281" s="125">
        <v>1</v>
      </c>
      <c r="F7281" s="129">
        <v>811639.27512799995</v>
      </c>
      <c r="G7281" s="129">
        <v>0</v>
      </c>
      <c r="H7281" s="129">
        <v>1094321.6640000001</v>
      </c>
      <c r="I7281" s="129">
        <v>812314.97118700005</v>
      </c>
      <c r="J7281" s="129">
        <v>811639.27512799995</v>
      </c>
    </row>
    <row r="7282" spans="1:10" hidden="1" x14ac:dyDescent="0.25">
      <c r="A7282" s="125">
        <v>938522</v>
      </c>
      <c r="B7282" s="125">
        <v>2006</v>
      </c>
      <c r="C7282" s="125">
        <v>59</v>
      </c>
      <c r="D7282" s="125">
        <v>2</v>
      </c>
      <c r="E7282" s="125">
        <v>2</v>
      </c>
      <c r="F7282" s="125">
        <v>744820.12303799996</v>
      </c>
      <c r="G7282" s="125">
        <v>0</v>
      </c>
      <c r="H7282" s="125">
        <v>811639.27512799995</v>
      </c>
      <c r="I7282" s="125">
        <v>745409.51027700002</v>
      </c>
      <c r="J7282" s="125">
        <v>744820.12303799996</v>
      </c>
    </row>
    <row r="7283" spans="1:10" hidden="1" x14ac:dyDescent="0.25">
      <c r="A7283" s="125">
        <v>938523</v>
      </c>
      <c r="B7283" s="125">
        <v>2006</v>
      </c>
      <c r="C7283" s="125">
        <v>59</v>
      </c>
      <c r="D7283" s="125">
        <v>2</v>
      </c>
      <c r="E7283" s="125">
        <v>3</v>
      </c>
      <c r="F7283" s="125">
        <v>642340.564855</v>
      </c>
      <c r="G7283" s="125">
        <v>10342.852198</v>
      </c>
      <c r="H7283" s="125">
        <v>744820.12303799996</v>
      </c>
      <c r="I7283" s="125">
        <v>655516.19028500002</v>
      </c>
      <c r="J7283" s="125">
        <v>652683.41705299995</v>
      </c>
    </row>
    <row r="7284" spans="1:10" hidden="1" x14ac:dyDescent="0.25">
      <c r="A7284" s="125">
        <v>938524</v>
      </c>
      <c r="B7284" s="125">
        <v>2006</v>
      </c>
      <c r="C7284" s="125">
        <v>59</v>
      </c>
      <c r="D7284" s="125">
        <v>2</v>
      </c>
      <c r="E7284" s="125">
        <v>4</v>
      </c>
      <c r="F7284" s="125">
        <v>811653.43636599998</v>
      </c>
      <c r="G7284" s="125">
        <v>0</v>
      </c>
      <c r="H7284" s="125">
        <v>1094321.6640000001</v>
      </c>
      <c r="I7284" s="125">
        <v>812314.97118700005</v>
      </c>
      <c r="J7284" s="125">
        <v>811653.43636599998</v>
      </c>
    </row>
    <row r="7285" spans="1:10" x14ac:dyDescent="0.25">
      <c r="A7285" s="125">
        <v>938525</v>
      </c>
      <c r="B7285" s="125">
        <v>2006</v>
      </c>
      <c r="C7285" s="125">
        <v>59</v>
      </c>
      <c r="D7285" s="125">
        <v>3</v>
      </c>
      <c r="E7285" s="125">
        <v>1</v>
      </c>
      <c r="F7285" s="129">
        <v>396666.72885199997</v>
      </c>
      <c r="G7285" s="129">
        <v>0</v>
      </c>
      <c r="H7285" s="129">
        <v>489255.06455000001</v>
      </c>
      <c r="I7285" s="129">
        <v>397372.96342799999</v>
      </c>
      <c r="J7285" s="129">
        <v>396666.72885199997</v>
      </c>
    </row>
    <row r="7286" spans="1:10" hidden="1" x14ac:dyDescent="0.25">
      <c r="A7286" s="125">
        <v>938526</v>
      </c>
      <c r="B7286" s="125">
        <v>2006</v>
      </c>
      <c r="C7286" s="125">
        <v>59</v>
      </c>
      <c r="D7286" s="125">
        <v>3</v>
      </c>
      <c r="E7286" s="125">
        <v>2</v>
      </c>
      <c r="F7286" s="125">
        <v>368355.49366699997</v>
      </c>
      <c r="G7286" s="125">
        <v>0</v>
      </c>
      <c r="H7286" s="125">
        <v>396666.72885199997</v>
      </c>
      <c r="I7286" s="125">
        <v>373779.05859700002</v>
      </c>
      <c r="J7286" s="125">
        <v>368355.49366699997</v>
      </c>
    </row>
    <row r="7287" spans="1:10" hidden="1" x14ac:dyDescent="0.25">
      <c r="A7287" s="125">
        <v>938527</v>
      </c>
      <c r="B7287" s="125">
        <v>2006</v>
      </c>
      <c r="C7287" s="125">
        <v>59</v>
      </c>
      <c r="D7287" s="125">
        <v>3</v>
      </c>
      <c r="E7287" s="125">
        <v>3</v>
      </c>
      <c r="F7287" s="125">
        <v>271793.94546900003</v>
      </c>
      <c r="G7287" s="125">
        <v>46472.253260999998</v>
      </c>
      <c r="H7287" s="125">
        <v>368355.49366699997</v>
      </c>
      <c r="I7287" s="125">
        <v>336934.77005799999</v>
      </c>
      <c r="J7287" s="125">
        <v>318266.19873100001</v>
      </c>
    </row>
    <row r="7288" spans="1:10" hidden="1" x14ac:dyDescent="0.25">
      <c r="A7288" s="125">
        <v>938528</v>
      </c>
      <c r="B7288" s="125">
        <v>2006</v>
      </c>
      <c r="C7288" s="125">
        <v>59</v>
      </c>
      <c r="D7288" s="125">
        <v>3</v>
      </c>
      <c r="E7288" s="125">
        <v>4</v>
      </c>
      <c r="F7288" s="125">
        <v>520866.040782</v>
      </c>
      <c r="G7288" s="125">
        <v>0</v>
      </c>
      <c r="H7288" s="125">
        <v>642340.564855</v>
      </c>
      <c r="I7288" s="125">
        <v>521709.00677500002</v>
      </c>
      <c r="J7288" s="125">
        <v>520866.040782</v>
      </c>
    </row>
    <row r="7289" spans="1:10" x14ac:dyDescent="0.25">
      <c r="A7289" s="125">
        <v>938529</v>
      </c>
      <c r="B7289" s="125">
        <v>2006</v>
      </c>
      <c r="C7289" s="125">
        <v>59</v>
      </c>
      <c r="D7289" s="125">
        <v>4</v>
      </c>
      <c r="E7289" s="125">
        <v>1</v>
      </c>
      <c r="F7289" s="129">
        <v>83963.282701999997</v>
      </c>
      <c r="G7289" s="129">
        <v>0</v>
      </c>
      <c r="H7289" s="129">
        <v>96552.209400000007</v>
      </c>
      <c r="I7289" s="129">
        <v>84763.184632000004</v>
      </c>
      <c r="J7289" s="129">
        <v>83963.282701999997</v>
      </c>
    </row>
    <row r="7290" spans="1:10" hidden="1" x14ac:dyDescent="0.25">
      <c r="A7290" s="125">
        <v>938530</v>
      </c>
      <c r="B7290" s="125">
        <v>2006</v>
      </c>
      <c r="C7290" s="125">
        <v>59</v>
      </c>
      <c r="D7290" s="125">
        <v>4</v>
      </c>
      <c r="E7290" s="125">
        <v>2</v>
      </c>
      <c r="F7290" s="125">
        <v>78924.948896000002</v>
      </c>
      <c r="G7290" s="125">
        <v>0</v>
      </c>
      <c r="H7290" s="125">
        <v>83963.282701999997</v>
      </c>
      <c r="I7290" s="125">
        <v>80898.622883000004</v>
      </c>
      <c r="J7290" s="125">
        <v>78924.948896000002</v>
      </c>
    </row>
    <row r="7291" spans="1:10" hidden="1" x14ac:dyDescent="0.25">
      <c r="A7291" s="125">
        <v>938531</v>
      </c>
      <c r="B7291" s="125">
        <v>2006</v>
      </c>
      <c r="C7291" s="125">
        <v>59</v>
      </c>
      <c r="D7291" s="125">
        <v>4</v>
      </c>
      <c r="E7291" s="125">
        <v>3</v>
      </c>
      <c r="F7291" s="125">
        <v>15466.460762999999</v>
      </c>
      <c r="G7291" s="125">
        <v>53566.746779000001</v>
      </c>
      <c r="H7291" s="125">
        <v>78924.948896000002</v>
      </c>
      <c r="I7291" s="125">
        <v>74639.324171</v>
      </c>
      <c r="J7291" s="125">
        <v>69033.207542000004</v>
      </c>
    </row>
    <row r="7292" spans="1:10" hidden="1" x14ac:dyDescent="0.25">
      <c r="A7292" s="125">
        <v>938532</v>
      </c>
      <c r="B7292" s="125">
        <v>2006</v>
      </c>
      <c r="C7292" s="125">
        <v>59</v>
      </c>
      <c r="D7292" s="125">
        <v>4</v>
      </c>
      <c r="E7292" s="125">
        <v>4</v>
      </c>
      <c r="F7292" s="125">
        <v>237255.559652</v>
      </c>
      <c r="G7292" s="125">
        <v>0</v>
      </c>
      <c r="H7292" s="125">
        <v>271793.94546900003</v>
      </c>
      <c r="I7292" s="125">
        <v>238607.90472699999</v>
      </c>
      <c r="J7292" s="125">
        <v>237255.559652</v>
      </c>
    </row>
    <row r="7293" spans="1:10" x14ac:dyDescent="0.25">
      <c r="A7293" s="125">
        <v>938533</v>
      </c>
      <c r="B7293" s="125">
        <v>2006</v>
      </c>
      <c r="C7293" s="125">
        <v>59</v>
      </c>
      <c r="D7293" s="125">
        <v>5</v>
      </c>
      <c r="E7293" s="125">
        <v>1</v>
      </c>
      <c r="F7293" s="129">
        <v>6356.2532119999996</v>
      </c>
      <c r="G7293" s="129">
        <v>0</v>
      </c>
      <c r="H7293" s="129">
        <v>6761.6304</v>
      </c>
      <c r="I7293" s="129">
        <v>6358.6372279999996</v>
      </c>
      <c r="J7293" s="129">
        <v>6356.2532119999996</v>
      </c>
    </row>
    <row r="7294" spans="1:10" hidden="1" x14ac:dyDescent="0.25">
      <c r="A7294" s="125">
        <v>938534</v>
      </c>
      <c r="B7294" s="125">
        <v>2006</v>
      </c>
      <c r="C7294" s="125">
        <v>59</v>
      </c>
      <c r="D7294" s="125">
        <v>5</v>
      </c>
      <c r="E7294" s="125">
        <v>2</v>
      </c>
      <c r="F7294" s="125">
        <v>6234.2688680000001</v>
      </c>
      <c r="G7294" s="125">
        <v>0</v>
      </c>
      <c r="H7294" s="125">
        <v>6356.2532119999996</v>
      </c>
      <c r="I7294" s="125">
        <v>6245.6544059999997</v>
      </c>
      <c r="J7294" s="125">
        <v>6234.2688680000001</v>
      </c>
    </row>
    <row r="7295" spans="1:10" hidden="1" x14ac:dyDescent="0.25">
      <c r="A7295" s="125">
        <v>938535</v>
      </c>
      <c r="B7295" s="125">
        <v>2006</v>
      </c>
      <c r="C7295" s="125">
        <v>59</v>
      </c>
      <c r="D7295" s="125">
        <v>5</v>
      </c>
      <c r="E7295" s="125">
        <v>3</v>
      </c>
      <c r="F7295" s="125">
        <v>0</v>
      </c>
      <c r="G7295" s="125">
        <v>5809.9215780000004</v>
      </c>
      <c r="H7295" s="125">
        <v>6234.2688680000001</v>
      </c>
      <c r="I7295" s="125">
        <v>6072.1778780000004</v>
      </c>
      <c r="J7295" s="125">
        <v>5809.9215780000004</v>
      </c>
    </row>
    <row r="7296" spans="1:10" hidden="1" x14ac:dyDescent="0.25">
      <c r="A7296" s="125">
        <v>938536</v>
      </c>
      <c r="B7296" s="125">
        <v>2006</v>
      </c>
      <c r="C7296" s="125">
        <v>59</v>
      </c>
      <c r="D7296" s="125">
        <v>5</v>
      </c>
      <c r="E7296" s="125">
        <v>4</v>
      </c>
      <c r="F7296" s="125">
        <v>14542.507519000001</v>
      </c>
      <c r="G7296" s="125">
        <v>0</v>
      </c>
      <c r="H7296" s="125">
        <v>15466.460762999999</v>
      </c>
      <c r="I7296" s="125">
        <v>14544.659702000001</v>
      </c>
      <c r="J7296" s="125">
        <v>14542.507519000001</v>
      </c>
    </row>
    <row r="7297" spans="1:10" x14ac:dyDescent="0.25">
      <c r="A7297" s="125">
        <v>938537</v>
      </c>
      <c r="B7297" s="125">
        <v>2006</v>
      </c>
      <c r="C7297" s="125">
        <v>60</v>
      </c>
      <c r="D7297" s="125">
        <v>2</v>
      </c>
      <c r="E7297" s="125">
        <v>1</v>
      </c>
      <c r="F7297" s="129">
        <v>25081.908155000001</v>
      </c>
      <c r="G7297" s="129">
        <v>0</v>
      </c>
      <c r="H7297" s="129">
        <v>33817.5792</v>
      </c>
      <c r="I7297" s="129">
        <v>25102.78904</v>
      </c>
      <c r="J7297" s="129">
        <v>25081.908155000001</v>
      </c>
    </row>
    <row r="7298" spans="1:10" hidden="1" x14ac:dyDescent="0.25">
      <c r="A7298" s="125">
        <v>938538</v>
      </c>
      <c r="B7298" s="125">
        <v>2006</v>
      </c>
      <c r="C7298" s="125">
        <v>60</v>
      </c>
      <c r="D7298" s="125">
        <v>2</v>
      </c>
      <c r="E7298" s="125">
        <v>2</v>
      </c>
      <c r="F7298" s="125">
        <v>23017.010747</v>
      </c>
      <c r="G7298" s="125">
        <v>0</v>
      </c>
      <c r="H7298" s="125">
        <v>25081.908155000001</v>
      </c>
      <c r="I7298" s="125">
        <v>23035.224450000002</v>
      </c>
      <c r="J7298" s="125">
        <v>23017.010747</v>
      </c>
    </row>
    <row r="7299" spans="1:10" hidden="1" x14ac:dyDescent="0.25">
      <c r="A7299" s="125">
        <v>938539</v>
      </c>
      <c r="B7299" s="125">
        <v>2006</v>
      </c>
      <c r="C7299" s="125">
        <v>60</v>
      </c>
      <c r="D7299" s="125">
        <v>2</v>
      </c>
      <c r="E7299" s="125">
        <v>3</v>
      </c>
      <c r="F7299" s="125">
        <v>19850.107733000001</v>
      </c>
      <c r="G7299" s="125">
        <v>319.622863</v>
      </c>
      <c r="H7299" s="125">
        <v>23017.010747</v>
      </c>
      <c r="I7299" s="125">
        <v>20257.271158</v>
      </c>
      <c r="J7299" s="125">
        <v>20169.730596000001</v>
      </c>
    </row>
    <row r="7300" spans="1:10" hidden="1" x14ac:dyDescent="0.25">
      <c r="A7300" s="125">
        <v>938540</v>
      </c>
      <c r="B7300" s="125">
        <v>2006</v>
      </c>
      <c r="C7300" s="125">
        <v>60</v>
      </c>
      <c r="D7300" s="125">
        <v>2</v>
      </c>
      <c r="E7300" s="125">
        <v>4</v>
      </c>
      <c r="F7300" s="125">
        <v>25082.345776999999</v>
      </c>
      <c r="G7300" s="125">
        <v>0</v>
      </c>
      <c r="H7300" s="125">
        <v>33817.5792</v>
      </c>
      <c r="I7300" s="125">
        <v>25102.78904</v>
      </c>
      <c r="J7300" s="125">
        <v>25082.345776999999</v>
      </c>
    </row>
    <row r="7301" spans="1:10" x14ac:dyDescent="0.25">
      <c r="A7301" s="125">
        <v>938541</v>
      </c>
      <c r="B7301" s="125">
        <v>2006</v>
      </c>
      <c r="C7301" s="125">
        <v>60</v>
      </c>
      <c r="D7301" s="125">
        <v>3</v>
      </c>
      <c r="E7301" s="125">
        <v>1</v>
      </c>
      <c r="F7301" s="129">
        <v>12284.533352</v>
      </c>
      <c r="G7301" s="129">
        <v>0</v>
      </c>
      <c r="H7301" s="129">
        <v>15151.939200000001</v>
      </c>
      <c r="I7301" s="129">
        <v>12306.405017999999</v>
      </c>
      <c r="J7301" s="129">
        <v>12284.533352</v>
      </c>
    </row>
    <row r="7302" spans="1:10" hidden="1" x14ac:dyDescent="0.25">
      <c r="A7302" s="125">
        <v>938542</v>
      </c>
      <c r="B7302" s="125">
        <v>2006</v>
      </c>
      <c r="C7302" s="125">
        <v>60</v>
      </c>
      <c r="D7302" s="125">
        <v>3</v>
      </c>
      <c r="E7302" s="125">
        <v>2</v>
      </c>
      <c r="F7302" s="125">
        <v>11407.751188</v>
      </c>
      <c r="G7302" s="125">
        <v>0</v>
      </c>
      <c r="H7302" s="125">
        <v>12284.533352</v>
      </c>
      <c r="I7302" s="125">
        <v>11575.715778</v>
      </c>
      <c r="J7302" s="125">
        <v>11407.751188</v>
      </c>
    </row>
    <row r="7303" spans="1:10" hidden="1" x14ac:dyDescent="0.25">
      <c r="A7303" s="125">
        <v>938543</v>
      </c>
      <c r="B7303" s="125">
        <v>2006</v>
      </c>
      <c r="C7303" s="125">
        <v>60</v>
      </c>
      <c r="D7303" s="125">
        <v>3</v>
      </c>
      <c r="E7303" s="125">
        <v>3</v>
      </c>
      <c r="F7303" s="125">
        <v>8410.5617000000002</v>
      </c>
      <c r="G7303" s="125">
        <v>1438.0664469999999</v>
      </c>
      <c r="H7303" s="125">
        <v>11407.751188</v>
      </c>
      <c r="I7303" s="125">
        <v>10434.670012</v>
      </c>
      <c r="J7303" s="125">
        <v>9848.6281469999994</v>
      </c>
    </row>
    <row r="7304" spans="1:10" hidden="1" x14ac:dyDescent="0.25">
      <c r="A7304" s="125">
        <v>938544</v>
      </c>
      <c r="B7304" s="125">
        <v>2006</v>
      </c>
      <c r="C7304" s="125">
        <v>60</v>
      </c>
      <c r="D7304" s="125">
        <v>3</v>
      </c>
      <c r="E7304" s="125">
        <v>4</v>
      </c>
      <c r="F7304" s="125">
        <v>16096.20751</v>
      </c>
      <c r="G7304" s="125">
        <v>0</v>
      </c>
      <c r="H7304" s="125">
        <v>19850.107733000001</v>
      </c>
      <c r="I7304" s="125">
        <v>16122.257501</v>
      </c>
      <c r="J7304" s="125">
        <v>16096.20751</v>
      </c>
    </row>
    <row r="7305" spans="1:10" x14ac:dyDescent="0.25">
      <c r="A7305" s="125">
        <v>938545</v>
      </c>
      <c r="B7305" s="125">
        <v>2006</v>
      </c>
      <c r="C7305" s="125">
        <v>60</v>
      </c>
      <c r="D7305" s="125">
        <v>4</v>
      </c>
      <c r="E7305" s="125">
        <v>1</v>
      </c>
      <c r="F7305" s="129">
        <v>2596.9688609999998</v>
      </c>
      <c r="G7305" s="129">
        <v>0</v>
      </c>
      <c r="H7305" s="129">
        <v>2987.2615000000001</v>
      </c>
      <c r="I7305" s="129">
        <v>2622.5168709999998</v>
      </c>
      <c r="J7305" s="129">
        <v>2596.9688609999998</v>
      </c>
    </row>
    <row r="7306" spans="1:10" hidden="1" x14ac:dyDescent="0.25">
      <c r="A7306" s="125">
        <v>938546</v>
      </c>
      <c r="B7306" s="125">
        <v>2006</v>
      </c>
      <c r="C7306" s="125">
        <v>60</v>
      </c>
      <c r="D7306" s="125">
        <v>4</v>
      </c>
      <c r="E7306" s="125">
        <v>2</v>
      </c>
      <c r="F7306" s="125">
        <v>2441.134125</v>
      </c>
      <c r="G7306" s="125">
        <v>0</v>
      </c>
      <c r="H7306" s="125">
        <v>2596.9688609999998</v>
      </c>
      <c r="I7306" s="125">
        <v>2502.1794970000001</v>
      </c>
      <c r="J7306" s="125">
        <v>2441.134125</v>
      </c>
    </row>
    <row r="7307" spans="1:10" hidden="1" x14ac:dyDescent="0.25">
      <c r="A7307" s="125">
        <v>938547</v>
      </c>
      <c r="B7307" s="125">
        <v>2006</v>
      </c>
      <c r="C7307" s="125">
        <v>60</v>
      </c>
      <c r="D7307" s="125">
        <v>4</v>
      </c>
      <c r="E7307" s="125">
        <v>3</v>
      </c>
      <c r="F7307" s="125">
        <v>478.17830600000002</v>
      </c>
      <c r="G7307" s="125">
        <v>1656.1291309999999</v>
      </c>
      <c r="H7307" s="125">
        <v>2441.134125</v>
      </c>
      <c r="I7307" s="125">
        <v>2308.5805420000002</v>
      </c>
      <c r="J7307" s="125">
        <v>2134.3074360000001</v>
      </c>
    </row>
    <row r="7308" spans="1:10" hidden="1" x14ac:dyDescent="0.25">
      <c r="A7308" s="125">
        <v>938548</v>
      </c>
      <c r="B7308" s="125">
        <v>2006</v>
      </c>
      <c r="C7308" s="125">
        <v>60</v>
      </c>
      <c r="D7308" s="125">
        <v>4</v>
      </c>
      <c r="E7308" s="125">
        <v>4</v>
      </c>
      <c r="F7308" s="125">
        <v>7340.5155709999999</v>
      </c>
      <c r="G7308" s="125">
        <v>0</v>
      </c>
      <c r="H7308" s="125">
        <v>8410.5617000000002</v>
      </c>
      <c r="I7308" s="125">
        <v>7383.6321159999998</v>
      </c>
      <c r="J7308" s="125">
        <v>7340.5155709999999</v>
      </c>
    </row>
    <row r="7309" spans="1:10" x14ac:dyDescent="0.25">
      <c r="A7309" s="125">
        <v>938549</v>
      </c>
      <c r="B7309" s="125">
        <v>2006</v>
      </c>
      <c r="C7309" s="125">
        <v>60</v>
      </c>
      <c r="D7309" s="125">
        <v>5</v>
      </c>
      <c r="E7309" s="125">
        <v>1</v>
      </c>
      <c r="F7309" s="129">
        <v>196.46206100000001</v>
      </c>
      <c r="G7309" s="129">
        <v>0</v>
      </c>
      <c r="H7309" s="129">
        <v>208.99164999999999</v>
      </c>
      <c r="I7309" s="129">
        <v>196.53574800000001</v>
      </c>
      <c r="J7309" s="129">
        <v>196.46206100000001</v>
      </c>
    </row>
    <row r="7310" spans="1:10" hidden="1" x14ac:dyDescent="0.25">
      <c r="A7310" s="125">
        <v>938550</v>
      </c>
      <c r="B7310" s="125">
        <v>2006</v>
      </c>
      <c r="C7310" s="125">
        <v>60</v>
      </c>
      <c r="D7310" s="125">
        <v>5</v>
      </c>
      <c r="E7310" s="125">
        <v>2</v>
      </c>
      <c r="F7310" s="125">
        <v>192.691712</v>
      </c>
      <c r="G7310" s="125">
        <v>0</v>
      </c>
      <c r="H7310" s="125">
        <v>196.46206100000001</v>
      </c>
      <c r="I7310" s="125">
        <v>193.043621</v>
      </c>
      <c r="J7310" s="125">
        <v>192.691712</v>
      </c>
    </row>
    <row r="7311" spans="1:10" hidden="1" x14ac:dyDescent="0.25">
      <c r="A7311" s="125">
        <v>938551</v>
      </c>
      <c r="B7311" s="125">
        <v>2006</v>
      </c>
      <c r="C7311" s="125">
        <v>60</v>
      </c>
      <c r="D7311" s="125">
        <v>5</v>
      </c>
      <c r="E7311" s="125">
        <v>3</v>
      </c>
      <c r="F7311" s="125">
        <v>0</v>
      </c>
      <c r="G7311" s="125">
        <v>179.57578599999999</v>
      </c>
      <c r="H7311" s="125">
        <v>192.691712</v>
      </c>
      <c r="I7311" s="125">
        <v>187.681727</v>
      </c>
      <c r="J7311" s="125">
        <v>179.57578599999999</v>
      </c>
    </row>
    <row r="7312" spans="1:10" hidden="1" x14ac:dyDescent="0.25">
      <c r="A7312" s="125">
        <v>938552</v>
      </c>
      <c r="B7312" s="125">
        <v>2006</v>
      </c>
      <c r="C7312" s="125">
        <v>60</v>
      </c>
      <c r="D7312" s="125">
        <v>5</v>
      </c>
      <c r="E7312" s="125">
        <v>4</v>
      </c>
      <c r="F7312" s="125">
        <v>449.61233900000002</v>
      </c>
      <c r="G7312" s="125">
        <v>0</v>
      </c>
      <c r="H7312" s="125">
        <v>478.17830600000002</v>
      </c>
      <c r="I7312" s="125">
        <v>449.67887899999999</v>
      </c>
      <c r="J7312" s="125">
        <v>449.61233900000002</v>
      </c>
    </row>
    <row r="7313" spans="1:10" x14ac:dyDescent="0.25">
      <c r="A7313" s="125">
        <v>938553</v>
      </c>
      <c r="B7313" s="125">
        <v>2006</v>
      </c>
      <c r="C7313" s="125">
        <v>61</v>
      </c>
      <c r="D7313" s="125">
        <v>2</v>
      </c>
      <c r="E7313" s="125">
        <v>1</v>
      </c>
      <c r="F7313" s="129">
        <v>536158.02277899999</v>
      </c>
      <c r="G7313" s="129">
        <v>0</v>
      </c>
      <c r="H7313" s="129">
        <v>722669.43209999998</v>
      </c>
      <c r="I7313" s="129">
        <v>536437.51944800001</v>
      </c>
      <c r="J7313" s="129">
        <v>536158.02277899999</v>
      </c>
    </row>
    <row r="7314" spans="1:10" hidden="1" x14ac:dyDescent="0.25">
      <c r="A7314" s="125">
        <v>938554</v>
      </c>
      <c r="B7314" s="125">
        <v>2006</v>
      </c>
      <c r="C7314" s="125">
        <v>61</v>
      </c>
      <c r="D7314" s="125">
        <v>2</v>
      </c>
      <c r="E7314" s="125">
        <v>2</v>
      </c>
      <c r="F7314" s="125">
        <v>491714.11978200002</v>
      </c>
      <c r="G7314" s="125">
        <v>0</v>
      </c>
      <c r="H7314" s="125">
        <v>536158.02277899999</v>
      </c>
      <c r="I7314" s="125">
        <v>492407.52812099998</v>
      </c>
      <c r="J7314" s="125">
        <v>491714.11978200002</v>
      </c>
    </row>
    <row r="7315" spans="1:10" hidden="1" x14ac:dyDescent="0.25">
      <c r="A7315" s="125">
        <v>938555</v>
      </c>
      <c r="B7315" s="125">
        <v>2006</v>
      </c>
      <c r="C7315" s="125">
        <v>61</v>
      </c>
      <c r="D7315" s="125">
        <v>2</v>
      </c>
      <c r="E7315" s="125">
        <v>3</v>
      </c>
      <c r="F7315" s="125">
        <v>417253.52802999999</v>
      </c>
      <c r="G7315" s="125">
        <v>12924.359079</v>
      </c>
      <c r="H7315" s="125">
        <v>491714.11978200002</v>
      </c>
      <c r="I7315" s="125">
        <v>432757.59681999998</v>
      </c>
      <c r="J7315" s="125">
        <v>430177.88711000001</v>
      </c>
    </row>
    <row r="7316" spans="1:10" hidden="1" x14ac:dyDescent="0.25">
      <c r="A7316" s="125">
        <v>938556</v>
      </c>
      <c r="B7316" s="125">
        <v>2006</v>
      </c>
      <c r="C7316" s="125">
        <v>61</v>
      </c>
      <c r="D7316" s="125">
        <v>2</v>
      </c>
      <c r="E7316" s="125">
        <v>4</v>
      </c>
      <c r="F7316" s="125">
        <v>536229.39695199998</v>
      </c>
      <c r="G7316" s="125">
        <v>0</v>
      </c>
      <c r="H7316" s="125">
        <v>722669.43209999998</v>
      </c>
      <c r="I7316" s="125">
        <v>536437.51944800001</v>
      </c>
      <c r="J7316" s="125">
        <v>536229.39695199998</v>
      </c>
    </row>
    <row r="7317" spans="1:10" x14ac:dyDescent="0.25">
      <c r="A7317" s="125">
        <v>938557</v>
      </c>
      <c r="B7317" s="125">
        <v>2006</v>
      </c>
      <c r="C7317" s="125">
        <v>61</v>
      </c>
      <c r="D7317" s="125">
        <v>3</v>
      </c>
      <c r="E7317" s="125">
        <v>1</v>
      </c>
      <c r="F7317" s="129">
        <v>424456.75296800002</v>
      </c>
      <c r="G7317" s="129">
        <v>0</v>
      </c>
      <c r="H7317" s="129">
        <v>522922.37199999997</v>
      </c>
      <c r="I7317" s="129">
        <v>424717.55053800001</v>
      </c>
      <c r="J7317" s="129">
        <v>424456.75296800002</v>
      </c>
    </row>
    <row r="7318" spans="1:10" hidden="1" x14ac:dyDescent="0.25">
      <c r="A7318" s="125">
        <v>938558</v>
      </c>
      <c r="B7318" s="125">
        <v>2006</v>
      </c>
      <c r="C7318" s="125">
        <v>61</v>
      </c>
      <c r="D7318" s="125">
        <v>3</v>
      </c>
      <c r="E7318" s="125">
        <v>2</v>
      </c>
      <c r="F7318" s="125">
        <v>399132.94634999998</v>
      </c>
      <c r="G7318" s="125">
        <v>0</v>
      </c>
      <c r="H7318" s="125">
        <v>424456.75296800002</v>
      </c>
      <c r="I7318" s="125">
        <v>399965.598321</v>
      </c>
      <c r="J7318" s="125">
        <v>399132.94634999998</v>
      </c>
    </row>
    <row r="7319" spans="1:10" hidden="1" x14ac:dyDescent="0.25">
      <c r="A7319" s="125">
        <v>938559</v>
      </c>
      <c r="B7319" s="125">
        <v>2006</v>
      </c>
      <c r="C7319" s="125">
        <v>61</v>
      </c>
      <c r="D7319" s="125">
        <v>3</v>
      </c>
      <c r="E7319" s="125">
        <v>3</v>
      </c>
      <c r="F7319" s="125">
        <v>297366.36456900003</v>
      </c>
      <c r="G7319" s="125">
        <v>64901.709297000001</v>
      </c>
      <c r="H7319" s="125">
        <v>399132.94634999998</v>
      </c>
      <c r="I7319" s="125">
        <v>365086.90602699999</v>
      </c>
      <c r="J7319" s="125">
        <v>362268.07386599999</v>
      </c>
    </row>
    <row r="7320" spans="1:10" hidden="1" x14ac:dyDescent="0.25">
      <c r="A7320" s="125">
        <v>938560</v>
      </c>
      <c r="B7320" s="125">
        <v>2006</v>
      </c>
      <c r="C7320" s="125">
        <v>61</v>
      </c>
      <c r="D7320" s="125">
        <v>3</v>
      </c>
      <c r="E7320" s="125">
        <v>4</v>
      </c>
      <c r="F7320" s="125">
        <v>338708.972083</v>
      </c>
      <c r="G7320" s="125">
        <v>0</v>
      </c>
      <c r="H7320" s="125">
        <v>417253.52802999999</v>
      </c>
      <c r="I7320" s="125">
        <v>338893.315466</v>
      </c>
      <c r="J7320" s="125">
        <v>338708.972083</v>
      </c>
    </row>
    <row r="7321" spans="1:10" x14ac:dyDescent="0.25">
      <c r="A7321" s="125">
        <v>938561</v>
      </c>
      <c r="B7321" s="125">
        <v>2006</v>
      </c>
      <c r="C7321" s="125">
        <v>61</v>
      </c>
      <c r="D7321" s="125">
        <v>4</v>
      </c>
      <c r="E7321" s="125">
        <v>1</v>
      </c>
      <c r="F7321" s="129">
        <v>203492.651878</v>
      </c>
      <c r="G7321" s="129">
        <v>0</v>
      </c>
      <c r="H7321" s="129">
        <v>232850.46520000001</v>
      </c>
      <c r="I7321" s="129">
        <v>204419.42339899999</v>
      </c>
      <c r="J7321" s="129">
        <v>203492.651878</v>
      </c>
    </row>
    <row r="7322" spans="1:10" hidden="1" x14ac:dyDescent="0.25">
      <c r="A7322" s="125">
        <v>938562</v>
      </c>
      <c r="B7322" s="125">
        <v>2006</v>
      </c>
      <c r="C7322" s="125">
        <v>61</v>
      </c>
      <c r="D7322" s="125">
        <v>4</v>
      </c>
      <c r="E7322" s="125">
        <v>2</v>
      </c>
      <c r="F7322" s="125">
        <v>193835.18497199999</v>
      </c>
      <c r="G7322" s="125">
        <v>0</v>
      </c>
      <c r="H7322" s="125">
        <v>203492.651878</v>
      </c>
      <c r="I7322" s="125">
        <v>196065.17008400001</v>
      </c>
      <c r="J7322" s="125">
        <v>193835.18497199999</v>
      </c>
    </row>
    <row r="7323" spans="1:10" hidden="1" x14ac:dyDescent="0.25">
      <c r="A7323" s="125">
        <v>938563</v>
      </c>
      <c r="B7323" s="125">
        <v>2006</v>
      </c>
      <c r="C7323" s="125">
        <v>61</v>
      </c>
      <c r="D7323" s="125">
        <v>4</v>
      </c>
      <c r="E7323" s="125">
        <v>3</v>
      </c>
      <c r="F7323" s="125">
        <v>81159.036015999998</v>
      </c>
      <c r="G7323" s="125">
        <v>84612.724881999995</v>
      </c>
      <c r="H7323" s="125">
        <v>193835.18497199999</v>
      </c>
      <c r="I7323" s="125">
        <v>183309.93442800001</v>
      </c>
      <c r="J7323" s="125">
        <v>165771.76089800001</v>
      </c>
    </row>
    <row r="7324" spans="1:10" hidden="1" x14ac:dyDescent="0.25">
      <c r="A7324" s="125">
        <v>938564</v>
      </c>
      <c r="B7324" s="125">
        <v>2006</v>
      </c>
      <c r="C7324" s="125">
        <v>61</v>
      </c>
      <c r="D7324" s="125">
        <v>4</v>
      </c>
      <c r="E7324" s="125">
        <v>4</v>
      </c>
      <c r="F7324" s="125">
        <v>260286.414391</v>
      </c>
      <c r="G7324" s="125">
        <v>0</v>
      </c>
      <c r="H7324" s="125">
        <v>297366.36456900003</v>
      </c>
      <c r="I7324" s="125">
        <v>261057.93145500001</v>
      </c>
      <c r="J7324" s="125">
        <v>260286.414391</v>
      </c>
    </row>
    <row r="7325" spans="1:10" x14ac:dyDescent="0.25">
      <c r="A7325" s="125">
        <v>938565</v>
      </c>
      <c r="B7325" s="125">
        <v>2006</v>
      </c>
      <c r="C7325" s="125">
        <v>61</v>
      </c>
      <c r="D7325" s="125">
        <v>5</v>
      </c>
      <c r="E7325" s="125">
        <v>1</v>
      </c>
      <c r="F7325" s="129">
        <v>62700.668960000003</v>
      </c>
      <c r="G7325" s="129">
        <v>0</v>
      </c>
      <c r="H7325" s="129">
        <v>66798.870949999997</v>
      </c>
      <c r="I7325" s="129">
        <v>62817.658240999997</v>
      </c>
      <c r="J7325" s="129">
        <v>62700.668960000003</v>
      </c>
    </row>
    <row r="7326" spans="1:10" hidden="1" x14ac:dyDescent="0.25">
      <c r="A7326" s="125">
        <v>938566</v>
      </c>
      <c r="B7326" s="125">
        <v>2006</v>
      </c>
      <c r="C7326" s="125">
        <v>61</v>
      </c>
      <c r="D7326" s="125">
        <v>5</v>
      </c>
      <c r="E7326" s="125">
        <v>2</v>
      </c>
      <c r="F7326" s="125">
        <v>58350.622187000001</v>
      </c>
      <c r="G7326" s="125">
        <v>0</v>
      </c>
      <c r="H7326" s="125">
        <v>62700.668960000003</v>
      </c>
      <c r="I7326" s="125">
        <v>61609.677320000003</v>
      </c>
      <c r="J7326" s="125">
        <v>58350.622187000001</v>
      </c>
    </row>
    <row r="7327" spans="1:10" hidden="1" x14ac:dyDescent="0.25">
      <c r="A7327" s="125">
        <v>938567</v>
      </c>
      <c r="B7327" s="125">
        <v>2006</v>
      </c>
      <c r="C7327" s="125">
        <v>61</v>
      </c>
      <c r="D7327" s="125">
        <v>5</v>
      </c>
      <c r="E7327" s="125">
        <v>3</v>
      </c>
      <c r="F7327" s="125">
        <v>0</v>
      </c>
      <c r="G7327" s="125">
        <v>46600.033167000001</v>
      </c>
      <c r="H7327" s="125">
        <v>58350.622187000001</v>
      </c>
      <c r="I7327" s="125">
        <v>56833.506009999997</v>
      </c>
      <c r="J7327" s="125">
        <v>46600.033167000001</v>
      </c>
    </row>
    <row r="7328" spans="1:10" hidden="1" x14ac:dyDescent="0.25">
      <c r="A7328" s="125">
        <v>938568</v>
      </c>
      <c r="B7328" s="125">
        <v>2006</v>
      </c>
      <c r="C7328" s="125">
        <v>61</v>
      </c>
      <c r="D7328" s="125">
        <v>5</v>
      </c>
      <c r="E7328" s="125">
        <v>4</v>
      </c>
      <c r="F7328" s="125">
        <v>76229.646965000007</v>
      </c>
      <c r="G7328" s="125">
        <v>0</v>
      </c>
      <c r="H7328" s="125">
        <v>81159.036015999998</v>
      </c>
      <c r="I7328" s="125">
        <v>76321.957469000001</v>
      </c>
      <c r="J7328" s="125">
        <v>76229.646965000007</v>
      </c>
    </row>
    <row r="7329" spans="1:10" x14ac:dyDescent="0.25">
      <c r="A7329" s="125">
        <v>938569</v>
      </c>
      <c r="B7329" s="125">
        <v>2006</v>
      </c>
      <c r="C7329" s="125">
        <v>62</v>
      </c>
      <c r="D7329" s="125">
        <v>2</v>
      </c>
      <c r="E7329" s="125">
        <v>1</v>
      </c>
      <c r="F7329" s="129">
        <v>22342.159724000001</v>
      </c>
      <c r="G7329" s="129">
        <v>0</v>
      </c>
      <c r="H7329" s="129">
        <v>30114.2484</v>
      </c>
      <c r="I7329" s="129">
        <v>22353.806586999999</v>
      </c>
      <c r="J7329" s="129">
        <v>22342.159724000001</v>
      </c>
    </row>
    <row r="7330" spans="1:10" hidden="1" x14ac:dyDescent="0.25">
      <c r="A7330" s="125">
        <v>938570</v>
      </c>
      <c r="B7330" s="125">
        <v>2006</v>
      </c>
      <c r="C7330" s="125">
        <v>62</v>
      </c>
      <c r="D7330" s="125">
        <v>2</v>
      </c>
      <c r="E7330" s="125">
        <v>2</v>
      </c>
      <c r="F7330" s="125">
        <v>20490.144576999999</v>
      </c>
      <c r="G7330" s="125">
        <v>0</v>
      </c>
      <c r="H7330" s="125">
        <v>22342.159724000001</v>
      </c>
      <c r="I7330" s="125">
        <v>20519.039491</v>
      </c>
      <c r="J7330" s="125">
        <v>20490.144576999999</v>
      </c>
    </row>
    <row r="7331" spans="1:10" hidden="1" x14ac:dyDescent="0.25">
      <c r="A7331" s="125">
        <v>938571</v>
      </c>
      <c r="B7331" s="125">
        <v>2006</v>
      </c>
      <c r="C7331" s="125">
        <v>62</v>
      </c>
      <c r="D7331" s="125">
        <v>2</v>
      </c>
      <c r="E7331" s="125">
        <v>3</v>
      </c>
      <c r="F7331" s="125">
        <v>17387.308540999999</v>
      </c>
      <c r="G7331" s="125">
        <v>538.56900900000005</v>
      </c>
      <c r="H7331" s="125">
        <v>20490.144576999999</v>
      </c>
      <c r="I7331" s="125">
        <v>18033.376241999998</v>
      </c>
      <c r="J7331" s="125">
        <v>17925.877550000001</v>
      </c>
    </row>
    <row r="7332" spans="1:10" hidden="1" x14ac:dyDescent="0.25">
      <c r="A7332" s="125">
        <v>938572</v>
      </c>
      <c r="B7332" s="125">
        <v>2006</v>
      </c>
      <c r="C7332" s="125">
        <v>62</v>
      </c>
      <c r="D7332" s="125">
        <v>2</v>
      </c>
      <c r="E7332" s="125">
        <v>4</v>
      </c>
      <c r="F7332" s="125">
        <v>22345.133946000002</v>
      </c>
      <c r="G7332" s="125">
        <v>0</v>
      </c>
      <c r="H7332" s="125">
        <v>30114.2484</v>
      </c>
      <c r="I7332" s="125">
        <v>22353.806586999999</v>
      </c>
      <c r="J7332" s="125">
        <v>22345.133946000002</v>
      </c>
    </row>
    <row r="7333" spans="1:10" x14ac:dyDescent="0.25">
      <c r="A7333" s="125">
        <v>938573</v>
      </c>
      <c r="B7333" s="125">
        <v>2006</v>
      </c>
      <c r="C7333" s="125">
        <v>62</v>
      </c>
      <c r="D7333" s="125">
        <v>3</v>
      </c>
      <c r="E7333" s="125">
        <v>1</v>
      </c>
      <c r="F7333" s="129">
        <v>17684.581166</v>
      </c>
      <c r="G7333" s="129">
        <v>0</v>
      </c>
      <c r="H7333" s="129">
        <v>21787.056199999999</v>
      </c>
      <c r="I7333" s="129">
        <v>17695.447046000001</v>
      </c>
      <c r="J7333" s="129">
        <v>17684.581166</v>
      </c>
    </row>
    <row r="7334" spans="1:10" hidden="1" x14ac:dyDescent="0.25">
      <c r="A7334" s="125">
        <v>938574</v>
      </c>
      <c r="B7334" s="125">
        <v>2006</v>
      </c>
      <c r="C7334" s="125">
        <v>62</v>
      </c>
      <c r="D7334" s="125">
        <v>3</v>
      </c>
      <c r="E7334" s="125">
        <v>2</v>
      </c>
      <c r="F7334" s="125">
        <v>16629.489192000001</v>
      </c>
      <c r="G7334" s="125">
        <v>0</v>
      </c>
      <c r="H7334" s="125">
        <v>17684.581166</v>
      </c>
      <c r="I7334" s="125">
        <v>16664.180832999999</v>
      </c>
      <c r="J7334" s="125">
        <v>16629.489192000001</v>
      </c>
    </row>
    <row r="7335" spans="1:10" hidden="1" x14ac:dyDescent="0.25">
      <c r="A7335" s="125">
        <v>938575</v>
      </c>
      <c r="B7335" s="125">
        <v>2006</v>
      </c>
      <c r="C7335" s="125">
        <v>62</v>
      </c>
      <c r="D7335" s="125">
        <v>3</v>
      </c>
      <c r="E7335" s="125">
        <v>3</v>
      </c>
      <c r="F7335" s="125">
        <v>12388.781344999999</v>
      </c>
      <c r="G7335" s="125">
        <v>2703.9140309999998</v>
      </c>
      <c r="H7335" s="125">
        <v>16629.489192000001</v>
      </c>
      <c r="I7335" s="125">
        <v>15210.993764000001</v>
      </c>
      <c r="J7335" s="125">
        <v>15092.695376</v>
      </c>
    </row>
    <row r="7336" spans="1:10" hidden="1" x14ac:dyDescent="0.25">
      <c r="A7336" s="125">
        <v>938576</v>
      </c>
      <c r="B7336" s="125">
        <v>2006</v>
      </c>
      <c r="C7336" s="125">
        <v>62</v>
      </c>
      <c r="D7336" s="125">
        <v>3</v>
      </c>
      <c r="E7336" s="125">
        <v>4</v>
      </c>
      <c r="F7336" s="125">
        <v>14114.290252000001</v>
      </c>
      <c r="G7336" s="125">
        <v>0</v>
      </c>
      <c r="H7336" s="125">
        <v>17387.308540999999</v>
      </c>
      <c r="I7336" s="125">
        <v>14121.971997000001</v>
      </c>
      <c r="J7336" s="125">
        <v>14114.290252000001</v>
      </c>
    </row>
    <row r="7337" spans="1:10" x14ac:dyDescent="0.25">
      <c r="A7337" s="125">
        <v>938577</v>
      </c>
      <c r="B7337" s="125">
        <v>2006</v>
      </c>
      <c r="C7337" s="125">
        <v>62</v>
      </c>
      <c r="D7337" s="125">
        <v>4</v>
      </c>
      <c r="E7337" s="125">
        <v>1</v>
      </c>
      <c r="F7337" s="129">
        <v>8517.0414280000005</v>
      </c>
      <c r="G7337" s="129">
        <v>0</v>
      </c>
      <c r="H7337" s="129">
        <v>9745.7919999999995</v>
      </c>
      <c r="I7337" s="129">
        <v>8555.8307970000005</v>
      </c>
      <c r="J7337" s="129">
        <v>8517.0414280000005</v>
      </c>
    </row>
    <row r="7338" spans="1:10" hidden="1" x14ac:dyDescent="0.25">
      <c r="A7338" s="125">
        <v>938578</v>
      </c>
      <c r="B7338" s="125">
        <v>2006</v>
      </c>
      <c r="C7338" s="125">
        <v>62</v>
      </c>
      <c r="D7338" s="125">
        <v>4</v>
      </c>
      <c r="E7338" s="125">
        <v>2</v>
      </c>
      <c r="F7338" s="125">
        <v>8112.8349619999999</v>
      </c>
      <c r="G7338" s="125">
        <v>0</v>
      </c>
      <c r="H7338" s="125">
        <v>8517.0414280000005</v>
      </c>
      <c r="I7338" s="125">
        <v>8206.1694160000006</v>
      </c>
      <c r="J7338" s="125">
        <v>8112.8349619999999</v>
      </c>
    </row>
    <row r="7339" spans="1:10" hidden="1" x14ac:dyDescent="0.25">
      <c r="A7339" s="125">
        <v>938579</v>
      </c>
      <c r="B7339" s="125">
        <v>2006</v>
      </c>
      <c r="C7339" s="125">
        <v>62</v>
      </c>
      <c r="D7339" s="125">
        <v>4</v>
      </c>
      <c r="E7339" s="125">
        <v>3</v>
      </c>
      <c r="F7339" s="125">
        <v>3382.9862349999999</v>
      </c>
      <c r="G7339" s="125">
        <v>3526.9478009999998</v>
      </c>
      <c r="H7339" s="125">
        <v>8112.8349619999999</v>
      </c>
      <c r="I7339" s="125">
        <v>7672.3080239999999</v>
      </c>
      <c r="J7339" s="125">
        <v>6909.9340359999997</v>
      </c>
    </row>
    <row r="7340" spans="1:10" hidden="1" x14ac:dyDescent="0.25">
      <c r="A7340" s="125">
        <v>938580</v>
      </c>
      <c r="B7340" s="125">
        <v>2006</v>
      </c>
      <c r="C7340" s="125">
        <v>62</v>
      </c>
      <c r="D7340" s="125">
        <v>4</v>
      </c>
      <c r="E7340" s="125">
        <v>4</v>
      </c>
      <c r="F7340" s="125">
        <v>10843.968449</v>
      </c>
      <c r="G7340" s="125">
        <v>0</v>
      </c>
      <c r="H7340" s="125">
        <v>12388.781344999999</v>
      </c>
      <c r="I7340" s="125">
        <v>10876.111143</v>
      </c>
      <c r="J7340" s="125">
        <v>10843.968449</v>
      </c>
    </row>
    <row r="7341" spans="1:10" x14ac:dyDescent="0.25">
      <c r="A7341" s="125">
        <v>938581</v>
      </c>
      <c r="B7341" s="125">
        <v>2006</v>
      </c>
      <c r="C7341" s="125">
        <v>62</v>
      </c>
      <c r="D7341" s="125">
        <v>5</v>
      </c>
      <c r="E7341" s="125">
        <v>1</v>
      </c>
      <c r="F7341" s="129">
        <v>2613.4124190000002</v>
      </c>
      <c r="G7341" s="129">
        <v>0</v>
      </c>
      <c r="H7341" s="129">
        <v>2784.22865</v>
      </c>
      <c r="I7341" s="129">
        <v>2618.288622</v>
      </c>
      <c r="J7341" s="129">
        <v>2613.4124190000002</v>
      </c>
    </row>
    <row r="7342" spans="1:10" hidden="1" x14ac:dyDescent="0.25">
      <c r="A7342" s="125">
        <v>938582</v>
      </c>
      <c r="B7342" s="125">
        <v>2006</v>
      </c>
      <c r="C7342" s="125">
        <v>62</v>
      </c>
      <c r="D7342" s="125">
        <v>5</v>
      </c>
      <c r="E7342" s="125">
        <v>2</v>
      </c>
      <c r="F7342" s="125">
        <v>2432.0991020000001</v>
      </c>
      <c r="G7342" s="125">
        <v>0</v>
      </c>
      <c r="H7342" s="125">
        <v>2613.4124190000002</v>
      </c>
      <c r="I7342" s="125">
        <v>2567.9390429999999</v>
      </c>
      <c r="J7342" s="125">
        <v>2432.0991020000001</v>
      </c>
    </row>
    <row r="7343" spans="1:10" hidden="1" x14ac:dyDescent="0.25">
      <c r="A7343" s="125">
        <v>938583</v>
      </c>
      <c r="B7343" s="125">
        <v>2006</v>
      </c>
      <c r="C7343" s="125">
        <v>62</v>
      </c>
      <c r="D7343" s="125">
        <v>5</v>
      </c>
      <c r="E7343" s="125">
        <v>3</v>
      </c>
      <c r="F7343" s="125">
        <v>0</v>
      </c>
      <c r="G7343" s="125">
        <v>1942.3254549999999</v>
      </c>
      <c r="H7343" s="125">
        <v>2432.0991020000001</v>
      </c>
      <c r="I7343" s="125">
        <v>2368.864525</v>
      </c>
      <c r="J7343" s="125">
        <v>1942.3254549999999</v>
      </c>
    </row>
    <row r="7344" spans="1:10" hidden="1" x14ac:dyDescent="0.25">
      <c r="A7344" s="125">
        <v>938584</v>
      </c>
      <c r="B7344" s="125">
        <v>2006</v>
      </c>
      <c r="C7344" s="125">
        <v>62</v>
      </c>
      <c r="D7344" s="125">
        <v>5</v>
      </c>
      <c r="E7344" s="125">
        <v>4</v>
      </c>
      <c r="F7344" s="125">
        <v>3177.5124380000002</v>
      </c>
      <c r="G7344" s="125">
        <v>0</v>
      </c>
      <c r="H7344" s="125">
        <v>3382.9862349999999</v>
      </c>
      <c r="I7344" s="125">
        <v>3181.3602559999999</v>
      </c>
      <c r="J7344" s="125">
        <v>3177.5124380000002</v>
      </c>
    </row>
    <row r="7345" spans="1:10" x14ac:dyDescent="0.25">
      <c r="A7345" s="125">
        <v>938585</v>
      </c>
      <c r="B7345" s="125">
        <v>2006</v>
      </c>
      <c r="C7345" s="125">
        <v>63</v>
      </c>
      <c r="D7345" s="125">
        <v>2</v>
      </c>
      <c r="E7345" s="125">
        <v>1</v>
      </c>
      <c r="F7345" s="129">
        <v>698344.46276200004</v>
      </c>
      <c r="G7345" s="129">
        <v>0</v>
      </c>
      <c r="H7345" s="129">
        <v>940993.46865000005</v>
      </c>
      <c r="I7345" s="129">
        <v>698499.451779</v>
      </c>
      <c r="J7345" s="129">
        <v>698344.46276200004</v>
      </c>
    </row>
    <row r="7346" spans="1:10" hidden="1" x14ac:dyDescent="0.25">
      <c r="A7346" s="125">
        <v>938586</v>
      </c>
      <c r="B7346" s="125">
        <v>2006</v>
      </c>
      <c r="C7346" s="125">
        <v>63</v>
      </c>
      <c r="D7346" s="125">
        <v>2</v>
      </c>
      <c r="E7346" s="125">
        <v>2</v>
      </c>
      <c r="F7346" s="125">
        <v>639679.58378900005</v>
      </c>
      <c r="G7346" s="125">
        <v>0</v>
      </c>
      <c r="H7346" s="125">
        <v>698344.46276200004</v>
      </c>
      <c r="I7346" s="125">
        <v>641359.55460100004</v>
      </c>
      <c r="J7346" s="125">
        <v>639679.58378900005</v>
      </c>
    </row>
    <row r="7347" spans="1:10" hidden="1" x14ac:dyDescent="0.25">
      <c r="A7347" s="125">
        <v>938587</v>
      </c>
      <c r="B7347" s="125">
        <v>2006</v>
      </c>
      <c r="C7347" s="125">
        <v>63</v>
      </c>
      <c r="D7347" s="125">
        <v>2</v>
      </c>
      <c r="E7347" s="125">
        <v>3</v>
      </c>
      <c r="F7347" s="125">
        <v>528819.05949200003</v>
      </c>
      <c r="G7347" s="125">
        <v>15752.741351999999</v>
      </c>
      <c r="H7347" s="125">
        <v>639679.58378900005</v>
      </c>
      <c r="I7347" s="125">
        <v>562982.00169199996</v>
      </c>
      <c r="J7347" s="125">
        <v>544571.80084299995</v>
      </c>
    </row>
    <row r="7348" spans="1:10" hidden="1" x14ac:dyDescent="0.25">
      <c r="A7348" s="125">
        <v>938588</v>
      </c>
      <c r="B7348" s="125">
        <v>2006</v>
      </c>
      <c r="C7348" s="125">
        <v>63</v>
      </c>
      <c r="D7348" s="125">
        <v>2</v>
      </c>
      <c r="E7348" s="125">
        <v>4</v>
      </c>
      <c r="F7348" s="125">
        <v>698334.13199100003</v>
      </c>
      <c r="G7348" s="125">
        <v>0</v>
      </c>
      <c r="H7348" s="125">
        <v>940993.46865000005</v>
      </c>
      <c r="I7348" s="125">
        <v>698499.451779</v>
      </c>
      <c r="J7348" s="125">
        <v>698334.13199100003</v>
      </c>
    </row>
    <row r="7349" spans="1:10" x14ac:dyDescent="0.25">
      <c r="A7349" s="125">
        <v>938589</v>
      </c>
      <c r="B7349" s="125">
        <v>2006</v>
      </c>
      <c r="C7349" s="125">
        <v>63</v>
      </c>
      <c r="D7349" s="125">
        <v>3</v>
      </c>
      <c r="E7349" s="125">
        <v>1</v>
      </c>
      <c r="F7349" s="129">
        <v>139396.40073699999</v>
      </c>
      <c r="G7349" s="129">
        <v>0</v>
      </c>
      <c r="H7349" s="129">
        <v>172986.8517</v>
      </c>
      <c r="I7349" s="129">
        <v>140499.92095100001</v>
      </c>
      <c r="J7349" s="129">
        <v>139396.40073699999</v>
      </c>
    </row>
    <row r="7350" spans="1:10" hidden="1" x14ac:dyDescent="0.25">
      <c r="A7350" s="125">
        <v>938590</v>
      </c>
      <c r="B7350" s="125">
        <v>2006</v>
      </c>
      <c r="C7350" s="125">
        <v>63</v>
      </c>
      <c r="D7350" s="125">
        <v>3</v>
      </c>
      <c r="E7350" s="125">
        <v>2</v>
      </c>
      <c r="F7350" s="125">
        <v>128915.094236</v>
      </c>
      <c r="G7350" s="125">
        <v>0</v>
      </c>
      <c r="H7350" s="125">
        <v>139396.40073699999</v>
      </c>
      <c r="I7350" s="125">
        <v>131353.22841400001</v>
      </c>
      <c r="J7350" s="125">
        <v>128915.094236</v>
      </c>
    </row>
    <row r="7351" spans="1:10" hidden="1" x14ac:dyDescent="0.25">
      <c r="A7351" s="125">
        <v>938591</v>
      </c>
      <c r="B7351" s="125">
        <v>2006</v>
      </c>
      <c r="C7351" s="125">
        <v>63</v>
      </c>
      <c r="D7351" s="125">
        <v>3</v>
      </c>
      <c r="E7351" s="125">
        <v>3</v>
      </c>
      <c r="F7351" s="125">
        <v>84895.617673000001</v>
      </c>
      <c r="G7351" s="125">
        <v>16000.171246</v>
      </c>
      <c r="H7351" s="125">
        <v>128915.094236</v>
      </c>
      <c r="I7351" s="125">
        <v>117918.636698</v>
      </c>
      <c r="J7351" s="125">
        <v>100895.788919</v>
      </c>
    </row>
    <row r="7352" spans="1:10" hidden="1" x14ac:dyDescent="0.25">
      <c r="A7352" s="125">
        <v>938592</v>
      </c>
      <c r="B7352" s="125">
        <v>2006</v>
      </c>
      <c r="C7352" s="125">
        <v>63</v>
      </c>
      <c r="D7352" s="125">
        <v>3</v>
      </c>
      <c r="E7352" s="125">
        <v>4</v>
      </c>
      <c r="F7352" s="125">
        <v>424176.49125100003</v>
      </c>
      <c r="G7352" s="125">
        <v>0</v>
      </c>
      <c r="H7352" s="125">
        <v>528819.05949200003</v>
      </c>
      <c r="I7352" s="125">
        <v>429506.840119</v>
      </c>
      <c r="J7352" s="125">
        <v>424176.49125100003</v>
      </c>
    </row>
    <row r="7353" spans="1:10" x14ac:dyDescent="0.25">
      <c r="A7353" s="125">
        <v>938593</v>
      </c>
      <c r="B7353" s="125">
        <v>2006</v>
      </c>
      <c r="C7353" s="125">
        <v>63</v>
      </c>
      <c r="D7353" s="125">
        <v>4</v>
      </c>
      <c r="E7353" s="125">
        <v>1</v>
      </c>
      <c r="F7353" s="129">
        <v>14158.537396</v>
      </c>
      <c r="G7353" s="129">
        <v>0</v>
      </c>
      <c r="H7353" s="129">
        <v>16132.818149999999</v>
      </c>
      <c r="I7353" s="129">
        <v>14163.001054</v>
      </c>
      <c r="J7353" s="129">
        <v>14158.537396</v>
      </c>
    </row>
    <row r="7354" spans="1:10" hidden="1" x14ac:dyDescent="0.25">
      <c r="A7354" s="125">
        <v>938594</v>
      </c>
      <c r="B7354" s="125">
        <v>2006</v>
      </c>
      <c r="C7354" s="125">
        <v>63</v>
      </c>
      <c r="D7354" s="125">
        <v>4</v>
      </c>
      <c r="E7354" s="125">
        <v>2</v>
      </c>
      <c r="F7354" s="125">
        <v>12784.264451999999</v>
      </c>
      <c r="G7354" s="125">
        <v>0</v>
      </c>
      <c r="H7354" s="125">
        <v>14158.537396</v>
      </c>
      <c r="I7354" s="125">
        <v>13641.750781000001</v>
      </c>
      <c r="J7354" s="125">
        <v>12784.264451999999</v>
      </c>
    </row>
    <row r="7355" spans="1:10" hidden="1" x14ac:dyDescent="0.25">
      <c r="A7355" s="125">
        <v>938595</v>
      </c>
      <c r="B7355" s="125">
        <v>2006</v>
      </c>
      <c r="C7355" s="125">
        <v>63</v>
      </c>
      <c r="D7355" s="125">
        <v>4</v>
      </c>
      <c r="E7355" s="125">
        <v>3</v>
      </c>
      <c r="F7355" s="125">
        <v>1568.9105629999999</v>
      </c>
      <c r="G7355" s="125">
        <v>9074.2480319999995</v>
      </c>
      <c r="H7355" s="125">
        <v>12784.264451999999</v>
      </c>
      <c r="I7355" s="125">
        <v>12090.078892</v>
      </c>
      <c r="J7355" s="125">
        <v>10643.158595000001</v>
      </c>
    </row>
    <row r="7356" spans="1:10" hidden="1" x14ac:dyDescent="0.25">
      <c r="A7356" s="125">
        <v>938596</v>
      </c>
      <c r="B7356" s="125">
        <v>2006</v>
      </c>
      <c r="C7356" s="125">
        <v>63</v>
      </c>
      <c r="D7356" s="125">
        <v>4</v>
      </c>
      <c r="E7356" s="125">
        <v>4</v>
      </c>
      <c r="F7356" s="125">
        <v>74355.676789999998</v>
      </c>
      <c r="G7356" s="125">
        <v>0</v>
      </c>
      <c r="H7356" s="125">
        <v>84895.617673000001</v>
      </c>
      <c r="I7356" s="125">
        <v>74529.862756000002</v>
      </c>
      <c r="J7356" s="125">
        <v>74355.676789999998</v>
      </c>
    </row>
    <row r="7357" spans="1:10" x14ac:dyDescent="0.25">
      <c r="A7357" s="125">
        <v>938597</v>
      </c>
      <c r="B7357" s="125">
        <v>2006</v>
      </c>
      <c r="C7357" s="125">
        <v>63</v>
      </c>
      <c r="D7357" s="125">
        <v>5</v>
      </c>
      <c r="E7357" s="125">
        <v>1</v>
      </c>
      <c r="F7357" s="129">
        <v>1976.1259030000001</v>
      </c>
      <c r="G7357" s="129">
        <v>0</v>
      </c>
      <c r="H7357" s="129">
        <v>2101.3674000000001</v>
      </c>
      <c r="I7357" s="129">
        <v>1976.1259030000001</v>
      </c>
      <c r="J7357" s="129">
        <v>1976.1259030000001</v>
      </c>
    </row>
    <row r="7358" spans="1:10" hidden="1" x14ac:dyDescent="0.25">
      <c r="A7358" s="125">
        <v>938598</v>
      </c>
      <c r="B7358" s="125">
        <v>2006</v>
      </c>
      <c r="C7358" s="125">
        <v>63</v>
      </c>
      <c r="D7358" s="125">
        <v>5</v>
      </c>
      <c r="E7358" s="125">
        <v>2</v>
      </c>
      <c r="F7358" s="125">
        <v>1805.8932339999999</v>
      </c>
      <c r="G7358" s="125">
        <v>0</v>
      </c>
      <c r="H7358" s="125">
        <v>1976.1259030000001</v>
      </c>
      <c r="I7358" s="125">
        <v>1941.7413120000001</v>
      </c>
      <c r="J7358" s="125">
        <v>1805.8932339999999</v>
      </c>
    </row>
    <row r="7359" spans="1:10" hidden="1" x14ac:dyDescent="0.25">
      <c r="A7359" s="125">
        <v>938599</v>
      </c>
      <c r="B7359" s="125">
        <v>2006</v>
      </c>
      <c r="C7359" s="125">
        <v>63</v>
      </c>
      <c r="D7359" s="125">
        <v>5</v>
      </c>
      <c r="E7359" s="125">
        <v>3</v>
      </c>
      <c r="F7359" s="125">
        <v>0</v>
      </c>
      <c r="G7359" s="125">
        <v>1512.090336</v>
      </c>
      <c r="H7359" s="125">
        <v>1805.8932339999999</v>
      </c>
      <c r="I7359" s="125">
        <v>1758.94001</v>
      </c>
      <c r="J7359" s="125">
        <v>1512.090336</v>
      </c>
    </row>
    <row r="7360" spans="1:10" hidden="1" x14ac:dyDescent="0.25">
      <c r="A7360" s="125">
        <v>938600</v>
      </c>
      <c r="B7360" s="125">
        <v>2006</v>
      </c>
      <c r="C7360" s="125">
        <v>63</v>
      </c>
      <c r="D7360" s="125">
        <v>5</v>
      </c>
      <c r="E7360" s="125">
        <v>4</v>
      </c>
      <c r="F7360" s="125">
        <v>1475.403493</v>
      </c>
      <c r="G7360" s="125">
        <v>0</v>
      </c>
      <c r="H7360" s="125">
        <v>1568.9105629999999</v>
      </c>
      <c r="I7360" s="125">
        <v>1475.403493</v>
      </c>
      <c r="J7360" s="125">
        <v>1475.403493</v>
      </c>
    </row>
    <row r="7361" spans="1:10" x14ac:dyDescent="0.25">
      <c r="A7361" s="125">
        <v>938601</v>
      </c>
      <c r="B7361" s="125">
        <v>2006</v>
      </c>
      <c r="C7361" s="125">
        <v>64</v>
      </c>
      <c r="D7361" s="125">
        <v>2</v>
      </c>
      <c r="E7361" s="125">
        <v>1</v>
      </c>
      <c r="F7361" s="129">
        <v>29095.408599999999</v>
      </c>
      <c r="G7361" s="129">
        <v>0</v>
      </c>
      <c r="H7361" s="129">
        <v>39204.992550000003</v>
      </c>
      <c r="I7361" s="129">
        <v>29101.865969999999</v>
      </c>
      <c r="J7361" s="129">
        <v>29095.408599999999</v>
      </c>
    </row>
    <row r="7362" spans="1:10" hidden="1" x14ac:dyDescent="0.25">
      <c r="A7362" s="125">
        <v>938602</v>
      </c>
      <c r="B7362" s="125">
        <v>2006</v>
      </c>
      <c r="C7362" s="125">
        <v>64</v>
      </c>
      <c r="D7362" s="125">
        <v>2</v>
      </c>
      <c r="E7362" s="125">
        <v>2</v>
      </c>
      <c r="F7362" s="125">
        <v>26651.229952999998</v>
      </c>
      <c r="G7362" s="125">
        <v>0</v>
      </c>
      <c r="H7362" s="125">
        <v>29095.408599999999</v>
      </c>
      <c r="I7362" s="125">
        <v>26721.223258000002</v>
      </c>
      <c r="J7362" s="125">
        <v>26651.229952999998</v>
      </c>
    </row>
    <row r="7363" spans="1:10" hidden="1" x14ac:dyDescent="0.25">
      <c r="A7363" s="125">
        <v>938603</v>
      </c>
      <c r="B7363" s="125">
        <v>2006</v>
      </c>
      <c r="C7363" s="125">
        <v>64</v>
      </c>
      <c r="D7363" s="125">
        <v>2</v>
      </c>
      <c r="E7363" s="125">
        <v>3</v>
      </c>
      <c r="F7363" s="125">
        <v>22031.248518</v>
      </c>
      <c r="G7363" s="125">
        <v>656.27846299999999</v>
      </c>
      <c r="H7363" s="125">
        <v>26651.229952999998</v>
      </c>
      <c r="I7363" s="125">
        <v>23455.747480999999</v>
      </c>
      <c r="J7363" s="125">
        <v>22687.526980999999</v>
      </c>
    </row>
    <row r="7364" spans="1:10" hidden="1" x14ac:dyDescent="0.25">
      <c r="A7364" s="125">
        <v>938604</v>
      </c>
      <c r="B7364" s="125">
        <v>2006</v>
      </c>
      <c r="C7364" s="125">
        <v>64</v>
      </c>
      <c r="D7364" s="125">
        <v>2</v>
      </c>
      <c r="E7364" s="125">
        <v>4</v>
      </c>
      <c r="F7364" s="125">
        <v>29094.978184</v>
      </c>
      <c r="G7364" s="125">
        <v>0</v>
      </c>
      <c r="H7364" s="125">
        <v>39204.992550000003</v>
      </c>
      <c r="I7364" s="125">
        <v>29101.865969999999</v>
      </c>
      <c r="J7364" s="125">
        <v>29094.978184</v>
      </c>
    </row>
    <row r="7365" spans="1:10" x14ac:dyDescent="0.25">
      <c r="A7365" s="125">
        <v>938605</v>
      </c>
      <c r="B7365" s="125">
        <v>2006</v>
      </c>
      <c r="C7365" s="125">
        <v>64</v>
      </c>
      <c r="D7365" s="125">
        <v>3</v>
      </c>
      <c r="E7365" s="125">
        <v>1</v>
      </c>
      <c r="F7365" s="129">
        <v>5807.4399640000001</v>
      </c>
      <c r="G7365" s="129">
        <v>0</v>
      </c>
      <c r="H7365" s="129">
        <v>7206.8629499999997</v>
      </c>
      <c r="I7365" s="129">
        <v>5853.4140880000004</v>
      </c>
      <c r="J7365" s="129">
        <v>5807.4399640000001</v>
      </c>
    </row>
    <row r="7366" spans="1:10" hidden="1" x14ac:dyDescent="0.25">
      <c r="A7366" s="125">
        <v>938606</v>
      </c>
      <c r="B7366" s="125">
        <v>2006</v>
      </c>
      <c r="C7366" s="125">
        <v>64</v>
      </c>
      <c r="D7366" s="125">
        <v>3</v>
      </c>
      <c r="E7366" s="125">
        <v>2</v>
      </c>
      <c r="F7366" s="125">
        <v>5370.7747570000001</v>
      </c>
      <c r="G7366" s="125">
        <v>0</v>
      </c>
      <c r="H7366" s="125">
        <v>5807.4399640000001</v>
      </c>
      <c r="I7366" s="125">
        <v>5472.3506779999998</v>
      </c>
      <c r="J7366" s="125">
        <v>5370.7747570000001</v>
      </c>
    </row>
    <row r="7367" spans="1:10" hidden="1" x14ac:dyDescent="0.25">
      <c r="A7367" s="125">
        <v>938607</v>
      </c>
      <c r="B7367" s="125">
        <v>2006</v>
      </c>
      <c r="C7367" s="125">
        <v>64</v>
      </c>
      <c r="D7367" s="125">
        <v>3</v>
      </c>
      <c r="E7367" s="125">
        <v>3</v>
      </c>
      <c r="F7367" s="125">
        <v>3536.8646549999999</v>
      </c>
      <c r="G7367" s="125">
        <v>666.58847300000002</v>
      </c>
      <c r="H7367" s="125">
        <v>5370.7747570000001</v>
      </c>
      <c r="I7367" s="125">
        <v>4912.6476700000003</v>
      </c>
      <c r="J7367" s="125">
        <v>4203.4531290000004</v>
      </c>
    </row>
    <row r="7368" spans="1:10" hidden="1" x14ac:dyDescent="0.25">
      <c r="A7368" s="125">
        <v>938608</v>
      </c>
      <c r="B7368" s="125">
        <v>2006</v>
      </c>
      <c r="C7368" s="125">
        <v>64</v>
      </c>
      <c r="D7368" s="125">
        <v>3</v>
      </c>
      <c r="E7368" s="125">
        <v>4</v>
      </c>
      <c r="F7368" s="125">
        <v>17671.711196</v>
      </c>
      <c r="G7368" s="125">
        <v>0</v>
      </c>
      <c r="H7368" s="125">
        <v>22031.248518</v>
      </c>
      <c r="I7368" s="125">
        <v>17893.780046</v>
      </c>
      <c r="J7368" s="125">
        <v>17671.711196</v>
      </c>
    </row>
    <row r="7369" spans="1:10" x14ac:dyDescent="0.25">
      <c r="A7369" s="125">
        <v>938609</v>
      </c>
      <c r="B7369" s="125">
        <v>2006</v>
      </c>
      <c r="C7369" s="125">
        <v>64</v>
      </c>
      <c r="D7369" s="125">
        <v>4</v>
      </c>
      <c r="E7369" s="125">
        <v>1</v>
      </c>
      <c r="F7369" s="129">
        <v>590.66528600000004</v>
      </c>
      <c r="G7369" s="129">
        <v>0</v>
      </c>
      <c r="H7369" s="129">
        <v>673.02824999999996</v>
      </c>
      <c r="I7369" s="129">
        <v>590.85150099999998</v>
      </c>
      <c r="J7369" s="129">
        <v>590.66528600000004</v>
      </c>
    </row>
    <row r="7370" spans="1:10" hidden="1" x14ac:dyDescent="0.25">
      <c r="A7370" s="125">
        <v>938610</v>
      </c>
      <c r="B7370" s="125">
        <v>2006</v>
      </c>
      <c r="C7370" s="125">
        <v>64</v>
      </c>
      <c r="D7370" s="125">
        <v>4</v>
      </c>
      <c r="E7370" s="125">
        <v>2</v>
      </c>
      <c r="F7370" s="125">
        <v>533.33342300000004</v>
      </c>
      <c r="G7370" s="125">
        <v>0</v>
      </c>
      <c r="H7370" s="125">
        <v>590.66528600000004</v>
      </c>
      <c r="I7370" s="125">
        <v>569.10600299999999</v>
      </c>
      <c r="J7370" s="125">
        <v>533.33342300000004</v>
      </c>
    </row>
    <row r="7371" spans="1:10" hidden="1" x14ac:dyDescent="0.25">
      <c r="A7371" s="125">
        <v>938611</v>
      </c>
      <c r="B7371" s="125">
        <v>2006</v>
      </c>
      <c r="C7371" s="125">
        <v>64</v>
      </c>
      <c r="D7371" s="125">
        <v>4</v>
      </c>
      <c r="E7371" s="125">
        <v>3</v>
      </c>
      <c r="F7371" s="125">
        <v>65.352858999999995</v>
      </c>
      <c r="G7371" s="125">
        <v>377.987165</v>
      </c>
      <c r="H7371" s="125">
        <v>533.33342300000004</v>
      </c>
      <c r="I7371" s="125">
        <v>504.37341800000002</v>
      </c>
      <c r="J7371" s="125">
        <v>443.34002400000003</v>
      </c>
    </row>
    <row r="7372" spans="1:10" hidden="1" x14ac:dyDescent="0.25">
      <c r="A7372" s="125">
        <v>938612</v>
      </c>
      <c r="B7372" s="125">
        <v>2006</v>
      </c>
      <c r="C7372" s="125">
        <v>64</v>
      </c>
      <c r="D7372" s="125">
        <v>4</v>
      </c>
      <c r="E7372" s="125">
        <v>4</v>
      </c>
      <c r="F7372" s="125">
        <v>3097.7566609999999</v>
      </c>
      <c r="G7372" s="125">
        <v>0</v>
      </c>
      <c r="H7372" s="125">
        <v>3536.8646549999999</v>
      </c>
      <c r="I7372" s="125">
        <v>3105.013481</v>
      </c>
      <c r="J7372" s="125">
        <v>3097.7566609999999</v>
      </c>
    </row>
    <row r="7373" spans="1:10" x14ac:dyDescent="0.25">
      <c r="A7373" s="125">
        <v>938613</v>
      </c>
      <c r="B7373" s="125">
        <v>2006</v>
      </c>
      <c r="C7373" s="125">
        <v>64</v>
      </c>
      <c r="D7373" s="125">
        <v>5</v>
      </c>
      <c r="E7373" s="125">
        <v>1</v>
      </c>
      <c r="F7373" s="129">
        <v>82.908861000000002</v>
      </c>
      <c r="G7373" s="129">
        <v>0</v>
      </c>
      <c r="H7373" s="129">
        <v>88.163399999999996</v>
      </c>
      <c r="I7373" s="129">
        <v>82.908861000000002</v>
      </c>
      <c r="J7373" s="129">
        <v>82.908861000000002</v>
      </c>
    </row>
    <row r="7374" spans="1:10" hidden="1" x14ac:dyDescent="0.25">
      <c r="A7374" s="125">
        <v>938614</v>
      </c>
      <c r="B7374" s="125">
        <v>2006</v>
      </c>
      <c r="C7374" s="125">
        <v>64</v>
      </c>
      <c r="D7374" s="125">
        <v>5</v>
      </c>
      <c r="E7374" s="125">
        <v>2</v>
      </c>
      <c r="F7374" s="125">
        <v>75.766706999999997</v>
      </c>
      <c r="G7374" s="125">
        <v>0</v>
      </c>
      <c r="H7374" s="125">
        <v>82.908861000000002</v>
      </c>
      <c r="I7374" s="125">
        <v>81.466246999999996</v>
      </c>
      <c r="J7374" s="125">
        <v>75.766706999999997</v>
      </c>
    </row>
    <row r="7375" spans="1:10" hidden="1" x14ac:dyDescent="0.25">
      <c r="A7375" s="125">
        <v>938615</v>
      </c>
      <c r="B7375" s="125">
        <v>2006</v>
      </c>
      <c r="C7375" s="125">
        <v>64</v>
      </c>
      <c r="D7375" s="125">
        <v>5</v>
      </c>
      <c r="E7375" s="125">
        <v>3</v>
      </c>
      <c r="F7375" s="125">
        <v>0</v>
      </c>
      <c r="G7375" s="125">
        <v>63.440131999999998</v>
      </c>
      <c r="H7375" s="125">
        <v>75.766706999999997</v>
      </c>
      <c r="I7375" s="125">
        <v>73.796772000000004</v>
      </c>
      <c r="J7375" s="125">
        <v>63.440131999999998</v>
      </c>
    </row>
    <row r="7376" spans="1:10" hidden="1" x14ac:dyDescent="0.25">
      <c r="A7376" s="125">
        <v>938616</v>
      </c>
      <c r="B7376" s="125">
        <v>2006</v>
      </c>
      <c r="C7376" s="125">
        <v>64</v>
      </c>
      <c r="D7376" s="125">
        <v>5</v>
      </c>
      <c r="E7376" s="125">
        <v>4</v>
      </c>
      <c r="F7376" s="125">
        <v>61.457828999999997</v>
      </c>
      <c r="G7376" s="125">
        <v>0</v>
      </c>
      <c r="H7376" s="125">
        <v>65.352858999999995</v>
      </c>
      <c r="I7376" s="125">
        <v>61.457828999999997</v>
      </c>
      <c r="J7376" s="125">
        <v>61.457828999999997</v>
      </c>
    </row>
    <row r="7377" spans="1:10" x14ac:dyDescent="0.25">
      <c r="A7377" s="125">
        <v>938617</v>
      </c>
      <c r="B7377" s="125">
        <v>2006</v>
      </c>
      <c r="C7377" s="125">
        <v>65</v>
      </c>
      <c r="D7377" s="125">
        <v>3</v>
      </c>
      <c r="E7377" s="125">
        <v>1</v>
      </c>
      <c r="F7377" s="129">
        <v>1423.7391749999999</v>
      </c>
      <c r="G7377" s="129">
        <v>0</v>
      </c>
      <c r="H7377" s="129">
        <v>1756.42545</v>
      </c>
      <c r="I7377" s="129">
        <v>1426.5687499999999</v>
      </c>
      <c r="J7377" s="129">
        <v>1423.7391749999999</v>
      </c>
    </row>
    <row r="7378" spans="1:10" hidden="1" x14ac:dyDescent="0.25">
      <c r="A7378" s="125">
        <v>938618</v>
      </c>
      <c r="B7378" s="125">
        <v>2006</v>
      </c>
      <c r="C7378" s="125">
        <v>65</v>
      </c>
      <c r="D7378" s="125">
        <v>3</v>
      </c>
      <c r="E7378" s="125">
        <v>2</v>
      </c>
      <c r="F7378" s="125">
        <v>1340.969826</v>
      </c>
      <c r="G7378" s="125">
        <v>0</v>
      </c>
      <c r="H7378" s="125">
        <v>1423.7391749999999</v>
      </c>
      <c r="I7378" s="125">
        <v>1341.5894249999999</v>
      </c>
      <c r="J7378" s="125">
        <v>1340.969826</v>
      </c>
    </row>
    <row r="7379" spans="1:10" hidden="1" x14ac:dyDescent="0.25">
      <c r="A7379" s="125">
        <v>938619</v>
      </c>
      <c r="B7379" s="125">
        <v>2006</v>
      </c>
      <c r="C7379" s="125">
        <v>65</v>
      </c>
      <c r="D7379" s="125">
        <v>3</v>
      </c>
      <c r="E7379" s="125">
        <v>3</v>
      </c>
      <c r="F7379" s="125">
        <v>913.27339500000005</v>
      </c>
      <c r="G7379" s="125">
        <v>292.50940200000002</v>
      </c>
      <c r="H7379" s="125">
        <v>1340.969826</v>
      </c>
      <c r="I7379" s="125">
        <v>1226.5851</v>
      </c>
      <c r="J7379" s="125">
        <v>1205.7827970000001</v>
      </c>
    </row>
    <row r="7380" spans="1:10" hidden="1" x14ac:dyDescent="0.25">
      <c r="A7380" s="125">
        <v>938620</v>
      </c>
      <c r="B7380" s="125">
        <v>2006</v>
      </c>
      <c r="C7380" s="125">
        <v>65</v>
      </c>
      <c r="D7380" s="125">
        <v>3</v>
      </c>
      <c r="E7380" s="125">
        <v>4</v>
      </c>
      <c r="F7380" s="125">
        <v>1422.890339</v>
      </c>
      <c r="G7380" s="125">
        <v>0</v>
      </c>
      <c r="H7380" s="125">
        <v>1756.42545</v>
      </c>
      <c r="I7380" s="125">
        <v>1426.5687499999999</v>
      </c>
      <c r="J7380" s="125">
        <v>1422.890339</v>
      </c>
    </row>
    <row r="7381" spans="1:10" x14ac:dyDescent="0.25">
      <c r="A7381" s="125">
        <v>938621</v>
      </c>
      <c r="B7381" s="125">
        <v>2006</v>
      </c>
      <c r="C7381" s="125">
        <v>65</v>
      </c>
      <c r="D7381" s="125">
        <v>4</v>
      </c>
      <c r="E7381" s="125">
        <v>1</v>
      </c>
      <c r="F7381" s="129">
        <v>1146.4272189999999</v>
      </c>
      <c r="G7381" s="129">
        <v>0</v>
      </c>
      <c r="H7381" s="129">
        <v>1327.0552</v>
      </c>
      <c r="I7381" s="129">
        <v>1165.0217600000001</v>
      </c>
      <c r="J7381" s="129">
        <v>1146.4272189999999</v>
      </c>
    </row>
    <row r="7382" spans="1:10" hidden="1" x14ac:dyDescent="0.25">
      <c r="A7382" s="125">
        <v>938622</v>
      </c>
      <c r="B7382" s="125">
        <v>2006</v>
      </c>
      <c r="C7382" s="125">
        <v>65</v>
      </c>
      <c r="D7382" s="125">
        <v>4</v>
      </c>
      <c r="E7382" s="125">
        <v>2</v>
      </c>
      <c r="F7382" s="125">
        <v>1090.444295</v>
      </c>
      <c r="G7382" s="125">
        <v>0</v>
      </c>
      <c r="H7382" s="125">
        <v>1146.4272189999999</v>
      </c>
      <c r="I7382" s="125">
        <v>1104.5826259999999</v>
      </c>
      <c r="J7382" s="125">
        <v>1090.444295</v>
      </c>
    </row>
    <row r="7383" spans="1:10" hidden="1" x14ac:dyDescent="0.25">
      <c r="A7383" s="125">
        <v>938623</v>
      </c>
      <c r="B7383" s="125">
        <v>2006</v>
      </c>
      <c r="C7383" s="125">
        <v>65</v>
      </c>
      <c r="D7383" s="125">
        <v>4</v>
      </c>
      <c r="E7383" s="125">
        <v>3</v>
      </c>
      <c r="F7383" s="125">
        <v>123.951728</v>
      </c>
      <c r="G7383" s="125">
        <v>874.39398200000005</v>
      </c>
      <c r="H7383" s="125">
        <v>1090.444295</v>
      </c>
      <c r="I7383" s="125">
        <v>1031.23317</v>
      </c>
      <c r="J7383" s="125">
        <v>998.34571000000005</v>
      </c>
    </row>
    <row r="7384" spans="1:10" hidden="1" x14ac:dyDescent="0.25">
      <c r="A7384" s="125">
        <v>938624</v>
      </c>
      <c r="B7384" s="125">
        <v>2006</v>
      </c>
      <c r="C7384" s="125">
        <v>65</v>
      </c>
      <c r="D7384" s="125">
        <v>4</v>
      </c>
      <c r="E7384" s="125">
        <v>4</v>
      </c>
      <c r="F7384" s="125">
        <v>777.43597199999999</v>
      </c>
      <c r="G7384" s="125">
        <v>0</v>
      </c>
      <c r="H7384" s="125">
        <v>913.27339500000005</v>
      </c>
      <c r="I7384" s="125">
        <v>801.76271399999996</v>
      </c>
      <c r="J7384" s="125">
        <v>777.43597199999999</v>
      </c>
    </row>
    <row r="7385" spans="1:10" x14ac:dyDescent="0.25">
      <c r="A7385" s="125">
        <v>938625</v>
      </c>
      <c r="B7385" s="125">
        <v>2006</v>
      </c>
      <c r="C7385" s="125">
        <v>65</v>
      </c>
      <c r="D7385" s="125">
        <v>5</v>
      </c>
      <c r="E7385" s="125">
        <v>1</v>
      </c>
      <c r="F7385" s="129">
        <v>24.032710999999999</v>
      </c>
      <c r="G7385" s="129">
        <v>0</v>
      </c>
      <c r="H7385" s="129">
        <v>26.051600000000001</v>
      </c>
      <c r="I7385" s="129">
        <v>24.498925</v>
      </c>
      <c r="J7385" s="129">
        <v>24.032710999999999</v>
      </c>
    </row>
    <row r="7386" spans="1:10" hidden="1" x14ac:dyDescent="0.25">
      <c r="A7386" s="125">
        <v>938626</v>
      </c>
      <c r="B7386" s="125">
        <v>2006</v>
      </c>
      <c r="C7386" s="125">
        <v>65</v>
      </c>
      <c r="D7386" s="125">
        <v>5</v>
      </c>
      <c r="E7386" s="125">
        <v>2</v>
      </c>
      <c r="F7386" s="125">
        <v>23.614464999999999</v>
      </c>
      <c r="G7386" s="125">
        <v>0</v>
      </c>
      <c r="H7386" s="125">
        <v>24.032710999999999</v>
      </c>
      <c r="I7386" s="125">
        <v>23.614542</v>
      </c>
      <c r="J7386" s="125">
        <v>23.614464999999999</v>
      </c>
    </row>
    <row r="7387" spans="1:10" hidden="1" x14ac:dyDescent="0.25">
      <c r="A7387" s="125">
        <v>938627</v>
      </c>
      <c r="B7387" s="125">
        <v>2006</v>
      </c>
      <c r="C7387" s="125">
        <v>65</v>
      </c>
      <c r="D7387" s="125">
        <v>5</v>
      </c>
      <c r="E7387" s="125">
        <v>3</v>
      </c>
      <c r="F7387" s="125">
        <v>0</v>
      </c>
      <c r="G7387" s="125">
        <v>23.000063999999998</v>
      </c>
      <c r="H7387" s="125">
        <v>23.614464999999999</v>
      </c>
      <c r="I7387" s="125">
        <v>23.000489000000002</v>
      </c>
      <c r="J7387" s="125">
        <v>23.000063999999998</v>
      </c>
    </row>
    <row r="7388" spans="1:10" hidden="1" x14ac:dyDescent="0.25">
      <c r="A7388" s="125">
        <v>938628</v>
      </c>
      <c r="B7388" s="125">
        <v>2006</v>
      </c>
      <c r="C7388" s="125">
        <v>65</v>
      </c>
      <c r="D7388" s="125">
        <v>5</v>
      </c>
      <c r="E7388" s="125">
        <v>4</v>
      </c>
      <c r="F7388" s="125">
        <v>101.060945</v>
      </c>
      <c r="G7388" s="125">
        <v>0</v>
      </c>
      <c r="H7388" s="125">
        <v>123.951728</v>
      </c>
      <c r="I7388" s="125">
        <v>116.564205</v>
      </c>
      <c r="J7388" s="125">
        <v>101.060945</v>
      </c>
    </row>
    <row r="7389" spans="1:10" x14ac:dyDescent="0.25">
      <c r="A7389" s="125">
        <v>938629</v>
      </c>
      <c r="B7389" s="125">
        <v>2006</v>
      </c>
      <c r="C7389" s="125">
        <v>67</v>
      </c>
      <c r="D7389" s="125">
        <v>2</v>
      </c>
      <c r="E7389" s="125">
        <v>1</v>
      </c>
      <c r="F7389" s="129">
        <v>20767.727801000001</v>
      </c>
      <c r="G7389" s="129">
        <v>0</v>
      </c>
      <c r="H7389" s="129">
        <v>28006.818800000001</v>
      </c>
      <c r="I7389" s="129">
        <v>20789.461595000001</v>
      </c>
      <c r="J7389" s="129">
        <v>20767.727801000001</v>
      </c>
    </row>
    <row r="7390" spans="1:10" hidden="1" x14ac:dyDescent="0.25">
      <c r="A7390" s="125">
        <v>938630</v>
      </c>
      <c r="B7390" s="125">
        <v>2006</v>
      </c>
      <c r="C7390" s="125">
        <v>67</v>
      </c>
      <c r="D7390" s="125">
        <v>2</v>
      </c>
      <c r="E7390" s="125">
        <v>2</v>
      </c>
      <c r="F7390" s="125">
        <v>18974.017681000001</v>
      </c>
      <c r="G7390" s="125">
        <v>0</v>
      </c>
      <c r="H7390" s="125">
        <v>20767.727801000001</v>
      </c>
      <c r="I7390" s="125">
        <v>19073.081213000001</v>
      </c>
      <c r="J7390" s="125">
        <v>18974.017681000001</v>
      </c>
    </row>
    <row r="7391" spans="1:10" hidden="1" x14ac:dyDescent="0.25">
      <c r="A7391" s="125">
        <v>938631</v>
      </c>
      <c r="B7391" s="125">
        <v>2006</v>
      </c>
      <c r="C7391" s="125">
        <v>67</v>
      </c>
      <c r="D7391" s="125">
        <v>2</v>
      </c>
      <c r="E7391" s="125">
        <v>3</v>
      </c>
      <c r="F7391" s="125">
        <v>16436.088739999999</v>
      </c>
      <c r="G7391" s="125">
        <v>148.03770700000001</v>
      </c>
      <c r="H7391" s="125">
        <v>18974.017681000001</v>
      </c>
      <c r="I7391" s="125">
        <v>16699.032961000001</v>
      </c>
      <c r="J7391" s="125">
        <v>16584.126446999999</v>
      </c>
    </row>
    <row r="7392" spans="1:10" hidden="1" x14ac:dyDescent="0.25">
      <c r="A7392" s="125">
        <v>938632</v>
      </c>
      <c r="B7392" s="125">
        <v>2006</v>
      </c>
      <c r="C7392" s="125">
        <v>67</v>
      </c>
      <c r="D7392" s="125">
        <v>2</v>
      </c>
      <c r="E7392" s="125">
        <v>4</v>
      </c>
      <c r="F7392" s="125">
        <v>20776.102271</v>
      </c>
      <c r="G7392" s="125">
        <v>0</v>
      </c>
      <c r="H7392" s="125">
        <v>28006.818800000001</v>
      </c>
      <c r="I7392" s="125">
        <v>20789.461595000001</v>
      </c>
      <c r="J7392" s="125">
        <v>20776.102271</v>
      </c>
    </row>
    <row r="7393" spans="1:10" x14ac:dyDescent="0.25">
      <c r="A7393" s="125">
        <v>938633</v>
      </c>
      <c r="B7393" s="125">
        <v>2006</v>
      </c>
      <c r="C7393" s="125">
        <v>67</v>
      </c>
      <c r="D7393" s="125">
        <v>3</v>
      </c>
      <c r="E7393" s="125">
        <v>1</v>
      </c>
      <c r="F7393" s="129">
        <v>10193.574498</v>
      </c>
      <c r="G7393" s="129">
        <v>0</v>
      </c>
      <c r="H7393" s="129">
        <v>12926.427799999999</v>
      </c>
      <c r="I7393" s="129">
        <v>10498.844659</v>
      </c>
      <c r="J7393" s="129">
        <v>10193.574498</v>
      </c>
    </row>
    <row r="7394" spans="1:10" hidden="1" x14ac:dyDescent="0.25">
      <c r="A7394" s="125">
        <v>938634</v>
      </c>
      <c r="B7394" s="125">
        <v>2006</v>
      </c>
      <c r="C7394" s="125">
        <v>67</v>
      </c>
      <c r="D7394" s="125">
        <v>3</v>
      </c>
      <c r="E7394" s="125">
        <v>2</v>
      </c>
      <c r="F7394" s="125">
        <v>9032.3009199999997</v>
      </c>
      <c r="G7394" s="125">
        <v>0</v>
      </c>
      <c r="H7394" s="125">
        <v>10193.574498</v>
      </c>
      <c r="I7394" s="125">
        <v>9605.4052489999995</v>
      </c>
      <c r="J7394" s="125">
        <v>9032.3009199999997</v>
      </c>
    </row>
    <row r="7395" spans="1:10" hidden="1" x14ac:dyDescent="0.25">
      <c r="A7395" s="125">
        <v>938635</v>
      </c>
      <c r="B7395" s="125">
        <v>2006</v>
      </c>
      <c r="C7395" s="125">
        <v>67</v>
      </c>
      <c r="D7395" s="125">
        <v>3</v>
      </c>
      <c r="E7395" s="125">
        <v>3</v>
      </c>
      <c r="F7395" s="125">
        <v>6606.397481</v>
      </c>
      <c r="G7395" s="125">
        <v>964.88308700000005</v>
      </c>
      <c r="H7395" s="125">
        <v>9032.3009199999997</v>
      </c>
      <c r="I7395" s="125">
        <v>8261.845652</v>
      </c>
      <c r="J7395" s="125">
        <v>7571.2805680000001</v>
      </c>
    </row>
    <row r="7396" spans="1:10" hidden="1" x14ac:dyDescent="0.25">
      <c r="A7396" s="125">
        <v>938636</v>
      </c>
      <c r="B7396" s="125">
        <v>2006</v>
      </c>
      <c r="C7396" s="125">
        <v>67</v>
      </c>
      <c r="D7396" s="125">
        <v>3</v>
      </c>
      <c r="E7396" s="125">
        <v>4</v>
      </c>
      <c r="F7396" s="125">
        <v>12786.321529000001</v>
      </c>
      <c r="G7396" s="125">
        <v>0</v>
      </c>
      <c r="H7396" s="125">
        <v>16436.088739999999</v>
      </c>
      <c r="I7396" s="125">
        <v>13349.391275</v>
      </c>
      <c r="J7396" s="125">
        <v>12786.321529000001</v>
      </c>
    </row>
    <row r="7397" spans="1:10" x14ac:dyDescent="0.25">
      <c r="A7397" s="125">
        <v>938637</v>
      </c>
      <c r="B7397" s="125">
        <v>2006</v>
      </c>
      <c r="C7397" s="125">
        <v>67</v>
      </c>
      <c r="D7397" s="125">
        <v>4</v>
      </c>
      <c r="E7397" s="125">
        <v>1</v>
      </c>
      <c r="F7397" s="129">
        <v>4097.4325070000004</v>
      </c>
      <c r="G7397" s="129">
        <v>0</v>
      </c>
      <c r="H7397" s="129">
        <v>4697.5717500000001</v>
      </c>
      <c r="I7397" s="129">
        <v>4123.9982389999996</v>
      </c>
      <c r="J7397" s="129">
        <v>4097.4325070000004</v>
      </c>
    </row>
    <row r="7398" spans="1:10" hidden="1" x14ac:dyDescent="0.25">
      <c r="A7398" s="125">
        <v>938638</v>
      </c>
      <c r="B7398" s="125">
        <v>2006</v>
      </c>
      <c r="C7398" s="125">
        <v>67</v>
      </c>
      <c r="D7398" s="125">
        <v>4</v>
      </c>
      <c r="E7398" s="125">
        <v>2</v>
      </c>
      <c r="F7398" s="125">
        <v>3557.082316</v>
      </c>
      <c r="G7398" s="125">
        <v>0</v>
      </c>
      <c r="H7398" s="125">
        <v>4097.4325070000004</v>
      </c>
      <c r="I7398" s="125">
        <v>3947.876221</v>
      </c>
      <c r="J7398" s="125">
        <v>3557.082316</v>
      </c>
    </row>
    <row r="7399" spans="1:10" hidden="1" x14ac:dyDescent="0.25">
      <c r="A7399" s="125">
        <v>938639</v>
      </c>
      <c r="B7399" s="125">
        <v>2006</v>
      </c>
      <c r="C7399" s="125">
        <v>67</v>
      </c>
      <c r="D7399" s="125">
        <v>4</v>
      </c>
      <c r="E7399" s="125">
        <v>3</v>
      </c>
      <c r="F7399" s="125">
        <v>576.26151700000003</v>
      </c>
      <c r="G7399" s="125">
        <v>2440.4551649999999</v>
      </c>
      <c r="H7399" s="125">
        <v>3557.082316</v>
      </c>
      <c r="I7399" s="125">
        <v>3363.932746</v>
      </c>
      <c r="J7399" s="125">
        <v>3016.7166820000002</v>
      </c>
    </row>
    <row r="7400" spans="1:10" hidden="1" x14ac:dyDescent="0.25">
      <c r="A7400" s="125">
        <v>938640</v>
      </c>
      <c r="B7400" s="125">
        <v>2006</v>
      </c>
      <c r="C7400" s="125">
        <v>67</v>
      </c>
      <c r="D7400" s="125">
        <v>4</v>
      </c>
      <c r="E7400" s="125">
        <v>4</v>
      </c>
      <c r="F7400" s="125">
        <v>5748.8846739999999</v>
      </c>
      <c r="G7400" s="125">
        <v>0</v>
      </c>
      <c r="H7400" s="125">
        <v>6606.397481</v>
      </c>
      <c r="I7400" s="125">
        <v>5799.7563490000002</v>
      </c>
      <c r="J7400" s="125">
        <v>5748.8846739999999</v>
      </c>
    </row>
    <row r="7401" spans="1:10" x14ac:dyDescent="0.25">
      <c r="A7401" s="125">
        <v>938641</v>
      </c>
      <c r="B7401" s="125">
        <v>2006</v>
      </c>
      <c r="C7401" s="125">
        <v>67</v>
      </c>
      <c r="D7401" s="125">
        <v>5</v>
      </c>
      <c r="E7401" s="125">
        <v>1</v>
      </c>
      <c r="F7401" s="129">
        <v>1193.5697540000001</v>
      </c>
      <c r="G7401" s="129">
        <v>0</v>
      </c>
      <c r="H7401" s="129">
        <v>1279.9197999999999</v>
      </c>
      <c r="I7401" s="129">
        <v>1203.6365800000001</v>
      </c>
      <c r="J7401" s="129">
        <v>1193.5697540000001</v>
      </c>
    </row>
    <row r="7402" spans="1:10" hidden="1" x14ac:dyDescent="0.25">
      <c r="A7402" s="125">
        <v>938642</v>
      </c>
      <c r="B7402" s="125">
        <v>2006</v>
      </c>
      <c r="C7402" s="125">
        <v>67</v>
      </c>
      <c r="D7402" s="125">
        <v>5</v>
      </c>
      <c r="E7402" s="125">
        <v>2</v>
      </c>
      <c r="F7402" s="125">
        <v>1141.7737010000001</v>
      </c>
      <c r="G7402" s="125">
        <v>0</v>
      </c>
      <c r="H7402" s="125">
        <v>1193.5697540000001</v>
      </c>
      <c r="I7402" s="125">
        <v>1172.8016399999999</v>
      </c>
      <c r="J7402" s="125">
        <v>1141.7737010000001</v>
      </c>
    </row>
    <row r="7403" spans="1:10" hidden="1" x14ac:dyDescent="0.25">
      <c r="A7403" s="125">
        <v>938643</v>
      </c>
      <c r="B7403" s="125">
        <v>2006</v>
      </c>
      <c r="C7403" s="125">
        <v>67</v>
      </c>
      <c r="D7403" s="125">
        <v>5</v>
      </c>
      <c r="E7403" s="125">
        <v>3</v>
      </c>
      <c r="F7403" s="125">
        <v>0</v>
      </c>
      <c r="G7403" s="125">
        <v>1026.4910219999999</v>
      </c>
      <c r="H7403" s="125">
        <v>1141.7737010000001</v>
      </c>
      <c r="I7403" s="125">
        <v>1112.087585</v>
      </c>
      <c r="J7403" s="125">
        <v>1026.4910219999999</v>
      </c>
    </row>
    <row r="7404" spans="1:10" hidden="1" x14ac:dyDescent="0.25">
      <c r="A7404" s="125">
        <v>938644</v>
      </c>
      <c r="B7404" s="125">
        <v>2006</v>
      </c>
      <c r="C7404" s="125">
        <v>67</v>
      </c>
      <c r="D7404" s="125">
        <v>5</v>
      </c>
      <c r="E7404" s="125">
        <v>4</v>
      </c>
      <c r="F7404" s="125">
        <v>537.57425999999998</v>
      </c>
      <c r="G7404" s="125">
        <v>0</v>
      </c>
      <c r="H7404" s="125">
        <v>576.26151700000003</v>
      </c>
      <c r="I7404" s="125">
        <v>541.91633000000002</v>
      </c>
      <c r="J7404" s="125">
        <v>537.57425999999998</v>
      </c>
    </row>
    <row r="7405" spans="1:10" x14ac:dyDescent="0.25">
      <c r="A7405" s="125">
        <v>938645</v>
      </c>
      <c r="B7405" s="125">
        <v>2006</v>
      </c>
      <c r="C7405" s="125">
        <v>69</v>
      </c>
      <c r="D7405" s="125">
        <v>2</v>
      </c>
      <c r="E7405" s="125">
        <v>1</v>
      </c>
      <c r="F7405" s="129">
        <v>161724.53549800001</v>
      </c>
      <c r="G7405" s="129">
        <v>0</v>
      </c>
      <c r="H7405" s="129">
        <v>218424.57524999999</v>
      </c>
      <c r="I7405" s="129">
        <v>162136.56220799999</v>
      </c>
      <c r="J7405" s="129">
        <v>161724.53549800001</v>
      </c>
    </row>
    <row r="7406" spans="1:10" hidden="1" x14ac:dyDescent="0.25">
      <c r="A7406" s="125">
        <v>938646</v>
      </c>
      <c r="B7406" s="125">
        <v>2006</v>
      </c>
      <c r="C7406" s="125">
        <v>69</v>
      </c>
      <c r="D7406" s="125">
        <v>2</v>
      </c>
      <c r="E7406" s="125">
        <v>2</v>
      </c>
      <c r="F7406" s="125">
        <v>147999.844705</v>
      </c>
      <c r="G7406" s="125">
        <v>0</v>
      </c>
      <c r="H7406" s="125">
        <v>161724.53549800001</v>
      </c>
      <c r="I7406" s="125">
        <v>148527.81340099999</v>
      </c>
      <c r="J7406" s="125">
        <v>147999.844705</v>
      </c>
    </row>
    <row r="7407" spans="1:10" hidden="1" x14ac:dyDescent="0.25">
      <c r="A7407" s="125">
        <v>938647</v>
      </c>
      <c r="B7407" s="125">
        <v>2006</v>
      </c>
      <c r="C7407" s="125">
        <v>69</v>
      </c>
      <c r="D7407" s="125">
        <v>2</v>
      </c>
      <c r="E7407" s="125">
        <v>3</v>
      </c>
      <c r="F7407" s="125">
        <v>126955.677266</v>
      </c>
      <c r="G7407" s="125">
        <v>2083.8935799999999</v>
      </c>
      <c r="H7407" s="125">
        <v>147999.844705</v>
      </c>
      <c r="I7407" s="125">
        <v>130254.663325</v>
      </c>
      <c r="J7407" s="125">
        <v>129039.57084499999</v>
      </c>
    </row>
    <row r="7408" spans="1:10" hidden="1" x14ac:dyDescent="0.25">
      <c r="A7408" s="125">
        <v>938648</v>
      </c>
      <c r="B7408" s="125">
        <v>2006</v>
      </c>
      <c r="C7408" s="125">
        <v>69</v>
      </c>
      <c r="D7408" s="125">
        <v>2</v>
      </c>
      <c r="E7408" s="125">
        <v>4</v>
      </c>
      <c r="F7408" s="125">
        <v>162082.99686499999</v>
      </c>
      <c r="G7408" s="125">
        <v>0</v>
      </c>
      <c r="H7408" s="125">
        <v>218424.57524999999</v>
      </c>
      <c r="I7408" s="125">
        <v>162136.56220799999</v>
      </c>
      <c r="J7408" s="125">
        <v>162082.99686499999</v>
      </c>
    </row>
    <row r="7409" spans="1:10" x14ac:dyDescent="0.25">
      <c r="A7409" s="125">
        <v>938649</v>
      </c>
      <c r="B7409" s="125">
        <v>2006</v>
      </c>
      <c r="C7409" s="125">
        <v>69</v>
      </c>
      <c r="D7409" s="125">
        <v>3</v>
      </c>
      <c r="E7409" s="125">
        <v>1</v>
      </c>
      <c r="F7409" s="129">
        <v>739828.34864700004</v>
      </c>
      <c r="G7409" s="129">
        <v>0</v>
      </c>
      <c r="H7409" s="129">
        <v>919611.06</v>
      </c>
      <c r="I7409" s="129">
        <v>746908.10293199995</v>
      </c>
      <c r="J7409" s="129">
        <v>739828.34864700004</v>
      </c>
    </row>
    <row r="7410" spans="1:10" hidden="1" x14ac:dyDescent="0.25">
      <c r="A7410" s="125">
        <v>938650</v>
      </c>
      <c r="B7410" s="125">
        <v>2006</v>
      </c>
      <c r="C7410" s="125">
        <v>69</v>
      </c>
      <c r="D7410" s="125">
        <v>3</v>
      </c>
      <c r="E7410" s="125">
        <v>2</v>
      </c>
      <c r="F7410" s="125">
        <v>675771.74942300003</v>
      </c>
      <c r="G7410" s="125">
        <v>0</v>
      </c>
      <c r="H7410" s="125">
        <v>739828.34864700004</v>
      </c>
      <c r="I7410" s="125">
        <v>697140.25292999996</v>
      </c>
      <c r="J7410" s="125">
        <v>675771.74942300003</v>
      </c>
    </row>
    <row r="7411" spans="1:10" hidden="1" x14ac:dyDescent="0.25">
      <c r="A7411" s="125">
        <v>938651</v>
      </c>
      <c r="B7411" s="125">
        <v>2006</v>
      </c>
      <c r="C7411" s="125">
        <v>69</v>
      </c>
      <c r="D7411" s="125">
        <v>3</v>
      </c>
      <c r="E7411" s="125">
        <v>3</v>
      </c>
      <c r="F7411" s="125">
        <v>342306.90218400001</v>
      </c>
      <c r="G7411" s="125">
        <v>231775.20077600001</v>
      </c>
      <c r="H7411" s="125">
        <v>675771.74942300003</v>
      </c>
      <c r="I7411" s="125">
        <v>618128.41919699998</v>
      </c>
      <c r="J7411" s="125">
        <v>574082.10296000005</v>
      </c>
    </row>
    <row r="7412" spans="1:10" hidden="1" x14ac:dyDescent="0.25">
      <c r="A7412" s="125">
        <v>938652</v>
      </c>
      <c r="B7412" s="125">
        <v>2006</v>
      </c>
      <c r="C7412" s="125">
        <v>69</v>
      </c>
      <c r="D7412" s="125">
        <v>3</v>
      </c>
      <c r="E7412" s="125">
        <v>4</v>
      </c>
      <c r="F7412" s="125">
        <v>102847.769271</v>
      </c>
      <c r="G7412" s="125">
        <v>0</v>
      </c>
      <c r="H7412" s="125">
        <v>126955.677266</v>
      </c>
      <c r="I7412" s="125">
        <v>103113.401075</v>
      </c>
      <c r="J7412" s="125">
        <v>102847.769271</v>
      </c>
    </row>
    <row r="7413" spans="1:10" x14ac:dyDescent="0.25">
      <c r="A7413" s="125">
        <v>938653</v>
      </c>
      <c r="B7413" s="125">
        <v>2006</v>
      </c>
      <c r="C7413" s="125">
        <v>69</v>
      </c>
      <c r="D7413" s="125">
        <v>4</v>
      </c>
      <c r="E7413" s="125">
        <v>1</v>
      </c>
      <c r="F7413" s="129">
        <v>42503.392217000001</v>
      </c>
      <c r="G7413" s="129">
        <v>0</v>
      </c>
      <c r="H7413" s="129">
        <v>53584.537499999999</v>
      </c>
      <c r="I7413" s="129">
        <v>47041.865470999997</v>
      </c>
      <c r="J7413" s="129">
        <v>42503.392217000001</v>
      </c>
    </row>
    <row r="7414" spans="1:10" hidden="1" x14ac:dyDescent="0.25">
      <c r="A7414" s="125">
        <v>938654</v>
      </c>
      <c r="B7414" s="125">
        <v>2006</v>
      </c>
      <c r="C7414" s="125">
        <v>69</v>
      </c>
      <c r="D7414" s="125">
        <v>4</v>
      </c>
      <c r="E7414" s="125">
        <v>2</v>
      </c>
      <c r="F7414" s="125">
        <v>38892.546995999997</v>
      </c>
      <c r="G7414" s="125">
        <v>0</v>
      </c>
      <c r="H7414" s="125">
        <v>42503.392217000001</v>
      </c>
      <c r="I7414" s="125">
        <v>40952.018401000001</v>
      </c>
      <c r="J7414" s="125">
        <v>38892.546995999997</v>
      </c>
    </row>
    <row r="7415" spans="1:10" hidden="1" x14ac:dyDescent="0.25">
      <c r="A7415" s="125">
        <v>938655</v>
      </c>
      <c r="B7415" s="125">
        <v>2006</v>
      </c>
      <c r="C7415" s="125">
        <v>69</v>
      </c>
      <c r="D7415" s="125">
        <v>4</v>
      </c>
      <c r="E7415" s="125">
        <v>3</v>
      </c>
      <c r="F7415" s="125">
        <v>307.62795199999999</v>
      </c>
      <c r="G7415" s="125">
        <v>34512.041793999997</v>
      </c>
      <c r="H7415" s="125">
        <v>38892.546995999997</v>
      </c>
      <c r="I7415" s="125">
        <v>36780.681693999999</v>
      </c>
      <c r="J7415" s="125">
        <v>34819.669746</v>
      </c>
    </row>
    <row r="7416" spans="1:10" hidden="1" x14ac:dyDescent="0.25">
      <c r="A7416" s="125">
        <v>938656</v>
      </c>
      <c r="B7416" s="125">
        <v>2006</v>
      </c>
      <c r="C7416" s="125">
        <v>69</v>
      </c>
      <c r="D7416" s="125">
        <v>4</v>
      </c>
      <c r="E7416" s="125">
        <v>4</v>
      </c>
      <c r="F7416" s="125">
        <v>295776.70773999998</v>
      </c>
      <c r="G7416" s="125">
        <v>0</v>
      </c>
      <c r="H7416" s="125">
        <v>342306.90218400001</v>
      </c>
      <c r="I7416" s="125">
        <v>300511.22942699998</v>
      </c>
      <c r="J7416" s="125">
        <v>295776.70773999998</v>
      </c>
    </row>
    <row r="7417" spans="1:10" x14ac:dyDescent="0.25">
      <c r="A7417" s="125">
        <v>938657</v>
      </c>
      <c r="B7417" s="125">
        <v>2006</v>
      </c>
      <c r="C7417" s="125">
        <v>69</v>
      </c>
      <c r="D7417" s="125">
        <v>5</v>
      </c>
      <c r="E7417" s="125">
        <v>1</v>
      </c>
      <c r="F7417" s="129">
        <v>139.81496000000001</v>
      </c>
      <c r="G7417" s="129">
        <v>0</v>
      </c>
      <c r="H7417" s="129">
        <v>183.23910000000001</v>
      </c>
      <c r="I7417" s="129">
        <v>172.31805</v>
      </c>
      <c r="J7417" s="129">
        <v>139.81496000000001</v>
      </c>
    </row>
    <row r="7418" spans="1:10" hidden="1" x14ac:dyDescent="0.25">
      <c r="A7418" s="125">
        <v>938658</v>
      </c>
      <c r="B7418" s="125">
        <v>2006</v>
      </c>
      <c r="C7418" s="125">
        <v>69</v>
      </c>
      <c r="D7418" s="125">
        <v>5</v>
      </c>
      <c r="E7418" s="125">
        <v>2</v>
      </c>
      <c r="F7418" s="125">
        <v>135.59684200000001</v>
      </c>
      <c r="G7418" s="125">
        <v>0</v>
      </c>
      <c r="H7418" s="125">
        <v>139.81496000000001</v>
      </c>
      <c r="I7418" s="125">
        <v>137.38218000000001</v>
      </c>
      <c r="J7418" s="125">
        <v>135.59684200000001</v>
      </c>
    </row>
    <row r="7419" spans="1:10" hidden="1" x14ac:dyDescent="0.25">
      <c r="A7419" s="125">
        <v>938659</v>
      </c>
      <c r="B7419" s="125">
        <v>2006</v>
      </c>
      <c r="C7419" s="125">
        <v>69</v>
      </c>
      <c r="D7419" s="125">
        <v>5</v>
      </c>
      <c r="E7419" s="125">
        <v>3</v>
      </c>
      <c r="F7419" s="125">
        <v>0</v>
      </c>
      <c r="G7419" s="125">
        <v>131.54793599999999</v>
      </c>
      <c r="H7419" s="125">
        <v>135.59684200000001</v>
      </c>
      <c r="I7419" s="125">
        <v>132.071325</v>
      </c>
      <c r="J7419" s="125">
        <v>131.54793599999999</v>
      </c>
    </row>
    <row r="7420" spans="1:10" hidden="1" x14ac:dyDescent="0.25">
      <c r="A7420" s="125">
        <v>938660</v>
      </c>
      <c r="B7420" s="125">
        <v>2006</v>
      </c>
      <c r="C7420" s="125">
        <v>69</v>
      </c>
      <c r="D7420" s="125">
        <v>5</v>
      </c>
      <c r="E7420" s="125">
        <v>4</v>
      </c>
      <c r="F7420" s="125">
        <v>281.58163100000002</v>
      </c>
      <c r="G7420" s="125">
        <v>0</v>
      </c>
      <c r="H7420" s="125">
        <v>307.62795199999999</v>
      </c>
      <c r="I7420" s="125">
        <v>289.29332599999998</v>
      </c>
      <c r="J7420" s="125">
        <v>281.58163100000002</v>
      </c>
    </row>
    <row r="7421" spans="1:10" x14ac:dyDescent="0.25">
      <c r="A7421" s="125">
        <v>938661</v>
      </c>
      <c r="B7421" s="125">
        <v>2006</v>
      </c>
      <c r="C7421" s="125">
        <v>70</v>
      </c>
      <c r="D7421" s="125">
        <v>2</v>
      </c>
      <c r="E7421" s="125">
        <v>1</v>
      </c>
      <c r="F7421" s="129">
        <v>8516.0661319999999</v>
      </c>
      <c r="G7421" s="129">
        <v>0</v>
      </c>
      <c r="H7421" s="129">
        <v>11501.768249999999</v>
      </c>
      <c r="I7421" s="129">
        <v>8537.7625719999996</v>
      </c>
      <c r="J7421" s="129">
        <v>8516.0661319999999</v>
      </c>
    </row>
    <row r="7422" spans="1:10" hidden="1" x14ac:dyDescent="0.25">
      <c r="A7422" s="125">
        <v>938662</v>
      </c>
      <c r="B7422" s="125">
        <v>2006</v>
      </c>
      <c r="C7422" s="125">
        <v>70</v>
      </c>
      <c r="D7422" s="125">
        <v>2</v>
      </c>
      <c r="E7422" s="125">
        <v>2</v>
      </c>
      <c r="F7422" s="125">
        <v>7793.3534399999999</v>
      </c>
      <c r="G7422" s="125">
        <v>0</v>
      </c>
      <c r="H7422" s="125">
        <v>8516.0661319999999</v>
      </c>
      <c r="I7422" s="125">
        <v>7821.155135</v>
      </c>
      <c r="J7422" s="125">
        <v>7793.3534399999999</v>
      </c>
    </row>
    <row r="7423" spans="1:10" hidden="1" x14ac:dyDescent="0.25">
      <c r="A7423" s="125">
        <v>938663</v>
      </c>
      <c r="B7423" s="125">
        <v>2006</v>
      </c>
      <c r="C7423" s="125">
        <v>70</v>
      </c>
      <c r="D7423" s="125">
        <v>2</v>
      </c>
      <c r="E7423" s="125">
        <v>3</v>
      </c>
      <c r="F7423" s="125">
        <v>6685.212853</v>
      </c>
      <c r="G7423" s="125">
        <v>109.73335299999999</v>
      </c>
      <c r="H7423" s="125">
        <v>7793.3534399999999</v>
      </c>
      <c r="I7423" s="125">
        <v>6858.9303620000001</v>
      </c>
      <c r="J7423" s="125">
        <v>6794.9462059999996</v>
      </c>
    </row>
    <row r="7424" spans="1:10" hidden="1" x14ac:dyDescent="0.25">
      <c r="A7424" s="125">
        <v>938664</v>
      </c>
      <c r="B7424" s="125">
        <v>2006</v>
      </c>
      <c r="C7424" s="125">
        <v>70</v>
      </c>
      <c r="D7424" s="125">
        <v>2</v>
      </c>
      <c r="E7424" s="125">
        <v>4</v>
      </c>
      <c r="F7424" s="125">
        <v>8534.9419359999993</v>
      </c>
      <c r="G7424" s="125">
        <v>0</v>
      </c>
      <c r="H7424" s="125">
        <v>11501.768249999999</v>
      </c>
      <c r="I7424" s="125">
        <v>8537.7625719999996</v>
      </c>
      <c r="J7424" s="125">
        <v>8534.9419359999993</v>
      </c>
    </row>
    <row r="7425" spans="1:10" x14ac:dyDescent="0.25">
      <c r="A7425" s="125">
        <v>938665</v>
      </c>
      <c r="B7425" s="125">
        <v>2006</v>
      </c>
      <c r="C7425" s="125">
        <v>70</v>
      </c>
      <c r="D7425" s="125">
        <v>3</v>
      </c>
      <c r="E7425" s="125">
        <v>1</v>
      </c>
      <c r="F7425" s="129">
        <v>38944.759607</v>
      </c>
      <c r="G7425" s="129">
        <v>0</v>
      </c>
      <c r="H7425" s="129">
        <v>48408.569000000003</v>
      </c>
      <c r="I7425" s="129">
        <v>39317.439742000002</v>
      </c>
      <c r="J7425" s="129">
        <v>38944.759607</v>
      </c>
    </row>
    <row r="7426" spans="1:10" hidden="1" x14ac:dyDescent="0.25">
      <c r="A7426" s="125">
        <v>938666</v>
      </c>
      <c r="B7426" s="125">
        <v>2006</v>
      </c>
      <c r="C7426" s="125">
        <v>70</v>
      </c>
      <c r="D7426" s="125">
        <v>3</v>
      </c>
      <c r="E7426" s="125">
        <v>2</v>
      </c>
      <c r="F7426" s="125">
        <v>35572.803311000003</v>
      </c>
      <c r="G7426" s="125">
        <v>0</v>
      </c>
      <c r="H7426" s="125">
        <v>38944.759607</v>
      </c>
      <c r="I7426" s="125">
        <v>36697.646977999997</v>
      </c>
      <c r="J7426" s="125">
        <v>35572.803311000003</v>
      </c>
    </row>
    <row r="7427" spans="1:10" hidden="1" x14ac:dyDescent="0.25">
      <c r="A7427" s="125">
        <v>938667</v>
      </c>
      <c r="B7427" s="125">
        <v>2006</v>
      </c>
      <c r="C7427" s="125">
        <v>70</v>
      </c>
      <c r="D7427" s="125">
        <v>3</v>
      </c>
      <c r="E7427" s="125">
        <v>3</v>
      </c>
      <c r="F7427" s="125">
        <v>18019.125709</v>
      </c>
      <c r="G7427" s="125">
        <v>12200.707764000001</v>
      </c>
      <c r="H7427" s="125">
        <v>35572.803311000003</v>
      </c>
      <c r="I7427" s="125">
        <v>32538.443189000001</v>
      </c>
      <c r="J7427" s="125">
        <v>30219.833472999999</v>
      </c>
    </row>
    <row r="7428" spans="1:10" hidden="1" x14ac:dyDescent="0.25">
      <c r="A7428" s="125">
        <v>938668</v>
      </c>
      <c r="B7428" s="125">
        <v>2006</v>
      </c>
      <c r="C7428" s="125">
        <v>70</v>
      </c>
      <c r="D7428" s="125">
        <v>3</v>
      </c>
      <c r="E7428" s="125">
        <v>4</v>
      </c>
      <c r="F7428" s="125">
        <v>5415.7422800000004</v>
      </c>
      <c r="G7428" s="125">
        <v>0</v>
      </c>
      <c r="H7428" s="125">
        <v>6685.212853</v>
      </c>
      <c r="I7428" s="125">
        <v>5429.7298790000004</v>
      </c>
      <c r="J7428" s="125">
        <v>5415.7422800000004</v>
      </c>
    </row>
    <row r="7429" spans="1:10" x14ac:dyDescent="0.25">
      <c r="A7429" s="125">
        <v>938669</v>
      </c>
      <c r="B7429" s="125">
        <v>2006</v>
      </c>
      <c r="C7429" s="125">
        <v>70</v>
      </c>
      <c r="D7429" s="125">
        <v>4</v>
      </c>
      <c r="E7429" s="125">
        <v>1</v>
      </c>
      <c r="F7429" s="129">
        <v>2234.6265069999999</v>
      </c>
      <c r="G7429" s="129">
        <v>0</v>
      </c>
      <c r="H7429" s="129">
        <v>2817.2204999999999</v>
      </c>
      <c r="I7429" s="129">
        <v>2473.237877</v>
      </c>
      <c r="J7429" s="129">
        <v>2234.6265069999999</v>
      </c>
    </row>
    <row r="7430" spans="1:10" hidden="1" x14ac:dyDescent="0.25">
      <c r="A7430" s="125">
        <v>938670</v>
      </c>
      <c r="B7430" s="125">
        <v>2006</v>
      </c>
      <c r="C7430" s="125">
        <v>70</v>
      </c>
      <c r="D7430" s="125">
        <v>4</v>
      </c>
      <c r="E7430" s="125">
        <v>2</v>
      </c>
      <c r="F7430" s="125">
        <v>2044.7854139999999</v>
      </c>
      <c r="G7430" s="125">
        <v>0</v>
      </c>
      <c r="H7430" s="125">
        <v>2234.6265069999999</v>
      </c>
      <c r="I7430" s="125">
        <v>2153.0626400000001</v>
      </c>
      <c r="J7430" s="125">
        <v>2044.7854139999999</v>
      </c>
    </row>
    <row r="7431" spans="1:10" hidden="1" x14ac:dyDescent="0.25">
      <c r="A7431" s="125">
        <v>938671</v>
      </c>
      <c r="B7431" s="125">
        <v>2006</v>
      </c>
      <c r="C7431" s="125">
        <v>70</v>
      </c>
      <c r="D7431" s="125">
        <v>4</v>
      </c>
      <c r="E7431" s="125">
        <v>3</v>
      </c>
      <c r="F7431" s="125">
        <v>16.173617</v>
      </c>
      <c r="G7431" s="125">
        <v>1814.4792540000001</v>
      </c>
      <c r="H7431" s="125">
        <v>2044.7854139999999</v>
      </c>
      <c r="I7431" s="125">
        <v>1933.7535660000001</v>
      </c>
      <c r="J7431" s="125">
        <v>1830.652871</v>
      </c>
    </row>
    <row r="7432" spans="1:10" hidden="1" x14ac:dyDescent="0.25">
      <c r="A7432" s="125">
        <v>938672</v>
      </c>
      <c r="B7432" s="125">
        <v>2006</v>
      </c>
      <c r="C7432" s="125">
        <v>70</v>
      </c>
      <c r="D7432" s="125">
        <v>4</v>
      </c>
      <c r="E7432" s="125">
        <v>4</v>
      </c>
      <c r="F7432" s="125">
        <v>15569.763988000001</v>
      </c>
      <c r="G7432" s="125">
        <v>0</v>
      </c>
      <c r="H7432" s="125">
        <v>18019.125709</v>
      </c>
      <c r="I7432" s="125">
        <v>15818.990460000001</v>
      </c>
      <c r="J7432" s="125">
        <v>15569.763988000001</v>
      </c>
    </row>
    <row r="7433" spans="1:10" x14ac:dyDescent="0.25">
      <c r="A7433" s="125">
        <v>938673</v>
      </c>
      <c r="B7433" s="125">
        <v>2006</v>
      </c>
      <c r="C7433" s="125">
        <v>70</v>
      </c>
      <c r="D7433" s="125">
        <v>5</v>
      </c>
      <c r="E7433" s="125">
        <v>1</v>
      </c>
      <c r="F7433" s="129">
        <v>7.478237</v>
      </c>
      <c r="G7433" s="129">
        <v>0</v>
      </c>
      <c r="H7433" s="129">
        <v>9.8008500000000005</v>
      </c>
      <c r="I7433" s="129">
        <v>9.2167189999999994</v>
      </c>
      <c r="J7433" s="129">
        <v>7.478237</v>
      </c>
    </row>
    <row r="7434" spans="1:10" hidden="1" x14ac:dyDescent="0.25">
      <c r="A7434" s="125">
        <v>938674</v>
      </c>
      <c r="B7434" s="125">
        <v>2006</v>
      </c>
      <c r="C7434" s="125">
        <v>70</v>
      </c>
      <c r="D7434" s="125">
        <v>5</v>
      </c>
      <c r="E7434" s="125">
        <v>2</v>
      </c>
      <c r="F7434" s="125">
        <v>7.252624</v>
      </c>
      <c r="G7434" s="125">
        <v>0</v>
      </c>
      <c r="H7434" s="125">
        <v>7.478237</v>
      </c>
      <c r="I7434" s="125">
        <v>7.3481160000000001</v>
      </c>
      <c r="J7434" s="125">
        <v>7.252624</v>
      </c>
    </row>
    <row r="7435" spans="1:10" hidden="1" x14ac:dyDescent="0.25">
      <c r="A7435" s="125">
        <v>938675</v>
      </c>
      <c r="B7435" s="125">
        <v>2006</v>
      </c>
      <c r="C7435" s="125">
        <v>70</v>
      </c>
      <c r="D7435" s="125">
        <v>5</v>
      </c>
      <c r="E7435" s="125">
        <v>3</v>
      </c>
      <c r="F7435" s="125">
        <v>0</v>
      </c>
      <c r="G7435" s="125">
        <v>7.0360620000000003</v>
      </c>
      <c r="H7435" s="125">
        <v>7.252624</v>
      </c>
      <c r="I7435" s="125">
        <v>7.0640559999999999</v>
      </c>
      <c r="J7435" s="125">
        <v>7.0360620000000003</v>
      </c>
    </row>
    <row r="7436" spans="1:10" hidden="1" x14ac:dyDescent="0.25">
      <c r="A7436" s="125">
        <v>938676</v>
      </c>
      <c r="B7436" s="125">
        <v>2006</v>
      </c>
      <c r="C7436" s="125">
        <v>70</v>
      </c>
      <c r="D7436" s="125">
        <v>5</v>
      </c>
      <c r="E7436" s="125">
        <v>4</v>
      </c>
      <c r="F7436" s="125">
        <v>14.804225000000001</v>
      </c>
      <c r="G7436" s="125">
        <v>0</v>
      </c>
      <c r="H7436" s="125">
        <v>16.173617</v>
      </c>
      <c r="I7436" s="125">
        <v>15.209669</v>
      </c>
      <c r="J7436" s="125">
        <v>14.804225000000001</v>
      </c>
    </row>
    <row r="7437" spans="1:10" x14ac:dyDescent="0.25">
      <c r="A7437" s="125">
        <v>938677</v>
      </c>
      <c r="B7437" s="125">
        <v>2006</v>
      </c>
      <c r="C7437" s="125">
        <v>71</v>
      </c>
      <c r="D7437" s="125">
        <v>2</v>
      </c>
      <c r="E7437" s="125">
        <v>1</v>
      </c>
      <c r="F7437" s="129">
        <v>246456.84213899999</v>
      </c>
      <c r="G7437" s="129">
        <v>0</v>
      </c>
      <c r="H7437" s="129">
        <v>332249.7035</v>
      </c>
      <c r="I7437" s="129">
        <v>246628.95490800001</v>
      </c>
      <c r="J7437" s="129">
        <v>246456.84213899999</v>
      </c>
    </row>
    <row r="7438" spans="1:10" hidden="1" x14ac:dyDescent="0.25">
      <c r="A7438" s="125">
        <v>938678</v>
      </c>
      <c r="B7438" s="125">
        <v>2006</v>
      </c>
      <c r="C7438" s="125">
        <v>71</v>
      </c>
      <c r="D7438" s="125">
        <v>2</v>
      </c>
      <c r="E7438" s="125">
        <v>2</v>
      </c>
      <c r="F7438" s="125">
        <v>225914.109642</v>
      </c>
      <c r="G7438" s="125">
        <v>0</v>
      </c>
      <c r="H7438" s="125">
        <v>246456.84213899999</v>
      </c>
      <c r="I7438" s="125">
        <v>226345.96382</v>
      </c>
      <c r="J7438" s="125">
        <v>225914.109642</v>
      </c>
    </row>
    <row r="7439" spans="1:10" hidden="1" x14ac:dyDescent="0.25">
      <c r="A7439" s="125">
        <v>938679</v>
      </c>
      <c r="B7439" s="125">
        <v>2006</v>
      </c>
      <c r="C7439" s="125">
        <v>71</v>
      </c>
      <c r="D7439" s="125">
        <v>2</v>
      </c>
      <c r="E7439" s="125">
        <v>3</v>
      </c>
      <c r="F7439" s="125">
        <v>195814.32937399999</v>
      </c>
      <c r="G7439" s="125">
        <v>1468.3473429999999</v>
      </c>
      <c r="H7439" s="125">
        <v>225914.109642</v>
      </c>
      <c r="I7439" s="125">
        <v>198827.007896</v>
      </c>
      <c r="J7439" s="125">
        <v>197282.67671699999</v>
      </c>
    </row>
    <row r="7440" spans="1:10" hidden="1" x14ac:dyDescent="0.25">
      <c r="A7440" s="125">
        <v>938680</v>
      </c>
      <c r="B7440" s="125">
        <v>2006</v>
      </c>
      <c r="C7440" s="125">
        <v>71</v>
      </c>
      <c r="D7440" s="125">
        <v>2</v>
      </c>
      <c r="E7440" s="125">
        <v>4</v>
      </c>
      <c r="F7440" s="125">
        <v>246503.165611</v>
      </c>
      <c r="G7440" s="125">
        <v>0</v>
      </c>
      <c r="H7440" s="125">
        <v>332249.7035</v>
      </c>
      <c r="I7440" s="125">
        <v>246628.95490800001</v>
      </c>
      <c r="J7440" s="125">
        <v>246503.165611</v>
      </c>
    </row>
    <row r="7441" spans="1:10" x14ac:dyDescent="0.25">
      <c r="A7441" s="125">
        <v>938681</v>
      </c>
      <c r="B7441" s="125">
        <v>2006</v>
      </c>
      <c r="C7441" s="125">
        <v>71</v>
      </c>
      <c r="D7441" s="125">
        <v>3</v>
      </c>
      <c r="E7441" s="125">
        <v>1</v>
      </c>
      <c r="F7441" s="129">
        <v>90078.616855</v>
      </c>
      <c r="G7441" s="129">
        <v>0</v>
      </c>
      <c r="H7441" s="129">
        <v>111051.621</v>
      </c>
      <c r="I7441" s="129">
        <v>90196.126575999995</v>
      </c>
      <c r="J7441" s="129">
        <v>90078.616855</v>
      </c>
    </row>
    <row r="7442" spans="1:10" hidden="1" x14ac:dyDescent="0.25">
      <c r="A7442" s="125">
        <v>938682</v>
      </c>
      <c r="B7442" s="125">
        <v>2006</v>
      </c>
      <c r="C7442" s="125">
        <v>71</v>
      </c>
      <c r="D7442" s="125">
        <v>3</v>
      </c>
      <c r="E7442" s="125">
        <v>2</v>
      </c>
      <c r="F7442" s="125">
        <v>84014.049918999997</v>
      </c>
      <c r="G7442" s="125">
        <v>0</v>
      </c>
      <c r="H7442" s="125">
        <v>90078.616855</v>
      </c>
      <c r="I7442" s="125">
        <v>84881.080663000001</v>
      </c>
      <c r="J7442" s="125">
        <v>84014.049918999997</v>
      </c>
    </row>
    <row r="7443" spans="1:10" hidden="1" x14ac:dyDescent="0.25">
      <c r="A7443" s="125">
        <v>938683</v>
      </c>
      <c r="B7443" s="125">
        <v>2006</v>
      </c>
      <c r="C7443" s="125">
        <v>71</v>
      </c>
      <c r="D7443" s="125">
        <v>3</v>
      </c>
      <c r="E7443" s="125">
        <v>3</v>
      </c>
      <c r="F7443" s="125">
        <v>64749.433226000001</v>
      </c>
      <c r="G7443" s="125">
        <v>9199.9157500000001</v>
      </c>
      <c r="H7443" s="125">
        <v>84014.049918999997</v>
      </c>
      <c r="I7443" s="125">
        <v>76847.651461000001</v>
      </c>
      <c r="J7443" s="125">
        <v>73949.348975999994</v>
      </c>
    </row>
    <row r="7444" spans="1:10" hidden="1" x14ac:dyDescent="0.25">
      <c r="A7444" s="125">
        <v>938684</v>
      </c>
      <c r="B7444" s="125">
        <v>2006</v>
      </c>
      <c r="C7444" s="125">
        <v>71</v>
      </c>
      <c r="D7444" s="125">
        <v>3</v>
      </c>
      <c r="E7444" s="125">
        <v>4</v>
      </c>
      <c r="F7444" s="125">
        <v>158890.93582899999</v>
      </c>
      <c r="G7444" s="125">
        <v>0</v>
      </c>
      <c r="H7444" s="125">
        <v>195814.32937399999</v>
      </c>
      <c r="I7444" s="125">
        <v>159040.39831700001</v>
      </c>
      <c r="J7444" s="125">
        <v>158890.93582899999</v>
      </c>
    </row>
    <row r="7445" spans="1:10" x14ac:dyDescent="0.25">
      <c r="A7445" s="125">
        <v>938685</v>
      </c>
      <c r="B7445" s="125">
        <v>2006</v>
      </c>
      <c r="C7445" s="125">
        <v>71</v>
      </c>
      <c r="D7445" s="125">
        <v>4</v>
      </c>
      <c r="E7445" s="125">
        <v>1</v>
      </c>
      <c r="F7445" s="129">
        <v>45598.747847999999</v>
      </c>
      <c r="G7445" s="129">
        <v>0</v>
      </c>
      <c r="H7445" s="129">
        <v>52302.126499999998</v>
      </c>
      <c r="I7445" s="129">
        <v>45916.036853999998</v>
      </c>
      <c r="J7445" s="129">
        <v>45598.747847999999</v>
      </c>
    </row>
    <row r="7446" spans="1:10" hidden="1" x14ac:dyDescent="0.25">
      <c r="A7446" s="125">
        <v>938686</v>
      </c>
      <c r="B7446" s="125">
        <v>2006</v>
      </c>
      <c r="C7446" s="125">
        <v>71</v>
      </c>
      <c r="D7446" s="125">
        <v>4</v>
      </c>
      <c r="E7446" s="125">
        <v>2</v>
      </c>
      <c r="F7446" s="125">
        <v>42819.341794</v>
      </c>
      <c r="G7446" s="125">
        <v>0</v>
      </c>
      <c r="H7446" s="125">
        <v>45598.747847999999</v>
      </c>
      <c r="I7446" s="125">
        <v>43934.393551000001</v>
      </c>
      <c r="J7446" s="125">
        <v>42819.341794</v>
      </c>
    </row>
    <row r="7447" spans="1:10" hidden="1" x14ac:dyDescent="0.25">
      <c r="A7447" s="125">
        <v>938687</v>
      </c>
      <c r="B7447" s="125">
        <v>2006</v>
      </c>
      <c r="C7447" s="125">
        <v>71</v>
      </c>
      <c r="D7447" s="125">
        <v>4</v>
      </c>
      <c r="E7447" s="125">
        <v>3</v>
      </c>
      <c r="F7447" s="125">
        <v>12023.382159999999</v>
      </c>
      <c r="G7447" s="125">
        <v>25298.698431000001</v>
      </c>
      <c r="H7447" s="125">
        <v>42819.341794</v>
      </c>
      <c r="I7447" s="125">
        <v>40494.251535000003</v>
      </c>
      <c r="J7447" s="125">
        <v>37322.080590999998</v>
      </c>
    </row>
    <row r="7448" spans="1:10" hidden="1" x14ac:dyDescent="0.25">
      <c r="A7448" s="125">
        <v>938688</v>
      </c>
      <c r="B7448" s="125">
        <v>2006</v>
      </c>
      <c r="C7448" s="125">
        <v>71</v>
      </c>
      <c r="D7448" s="125">
        <v>4</v>
      </c>
      <c r="E7448" s="125">
        <v>4</v>
      </c>
      <c r="F7448" s="125">
        <v>56568.020582999998</v>
      </c>
      <c r="G7448" s="125">
        <v>0</v>
      </c>
      <c r="H7448" s="125">
        <v>64749.433226000001</v>
      </c>
      <c r="I7448" s="125">
        <v>56843.527429000002</v>
      </c>
      <c r="J7448" s="125">
        <v>56568.020582999998</v>
      </c>
    </row>
    <row r="7449" spans="1:10" x14ac:dyDescent="0.25">
      <c r="A7449" s="125">
        <v>938689</v>
      </c>
      <c r="B7449" s="125">
        <v>2006</v>
      </c>
      <c r="C7449" s="125">
        <v>71</v>
      </c>
      <c r="D7449" s="125">
        <v>5</v>
      </c>
      <c r="E7449" s="125">
        <v>1</v>
      </c>
      <c r="F7449" s="129">
        <v>9029.4405669999996</v>
      </c>
      <c r="G7449" s="129">
        <v>0</v>
      </c>
      <c r="H7449" s="129">
        <v>9601.9967500000002</v>
      </c>
      <c r="I7449" s="129">
        <v>9029.7177439999996</v>
      </c>
      <c r="J7449" s="129">
        <v>9029.4405669999996</v>
      </c>
    </row>
    <row r="7450" spans="1:10" hidden="1" x14ac:dyDescent="0.25">
      <c r="A7450" s="125">
        <v>938690</v>
      </c>
      <c r="B7450" s="125">
        <v>2006</v>
      </c>
      <c r="C7450" s="125">
        <v>71</v>
      </c>
      <c r="D7450" s="125">
        <v>5</v>
      </c>
      <c r="E7450" s="125">
        <v>2</v>
      </c>
      <c r="F7450" s="125">
        <v>8660.1220420000009</v>
      </c>
      <c r="G7450" s="125">
        <v>0</v>
      </c>
      <c r="H7450" s="125">
        <v>9029.4405669999996</v>
      </c>
      <c r="I7450" s="125">
        <v>8872.3283009999996</v>
      </c>
      <c r="J7450" s="125">
        <v>8660.1220420000009</v>
      </c>
    </row>
    <row r="7451" spans="1:10" hidden="1" x14ac:dyDescent="0.25">
      <c r="A7451" s="125">
        <v>938691</v>
      </c>
      <c r="B7451" s="125">
        <v>2006</v>
      </c>
      <c r="C7451" s="125">
        <v>71</v>
      </c>
      <c r="D7451" s="125">
        <v>5</v>
      </c>
      <c r="E7451" s="125">
        <v>3</v>
      </c>
      <c r="F7451" s="125">
        <v>0</v>
      </c>
      <c r="G7451" s="125">
        <v>7540.6313719999998</v>
      </c>
      <c r="H7451" s="125">
        <v>8660.1220420000009</v>
      </c>
      <c r="I7451" s="125">
        <v>8434.958869</v>
      </c>
      <c r="J7451" s="125">
        <v>7540.6313719999998</v>
      </c>
    </row>
    <row r="7452" spans="1:10" hidden="1" x14ac:dyDescent="0.25">
      <c r="A7452" s="125">
        <v>938692</v>
      </c>
      <c r="B7452" s="125">
        <v>2006</v>
      </c>
      <c r="C7452" s="125">
        <v>71</v>
      </c>
      <c r="D7452" s="125">
        <v>5</v>
      </c>
      <c r="E7452" s="125">
        <v>4</v>
      </c>
      <c r="F7452" s="125">
        <v>11306.560669</v>
      </c>
      <c r="G7452" s="125">
        <v>0</v>
      </c>
      <c r="H7452" s="125">
        <v>12023.382159999999</v>
      </c>
      <c r="I7452" s="125">
        <v>11306.788584</v>
      </c>
      <c r="J7452" s="125">
        <v>11306.560669</v>
      </c>
    </row>
    <row r="7453" spans="1:10" x14ac:dyDescent="0.25">
      <c r="A7453" s="125">
        <v>938693</v>
      </c>
      <c r="B7453" s="125">
        <v>2006</v>
      </c>
      <c r="C7453" s="125">
        <v>72</v>
      </c>
      <c r="D7453" s="125">
        <v>2</v>
      </c>
      <c r="E7453" s="125">
        <v>1</v>
      </c>
      <c r="F7453" s="129">
        <v>10268.096849</v>
      </c>
      <c r="G7453" s="129">
        <v>0</v>
      </c>
      <c r="H7453" s="129">
        <v>13842.4728</v>
      </c>
      <c r="I7453" s="129">
        <v>10275.267559</v>
      </c>
      <c r="J7453" s="129">
        <v>10268.096849</v>
      </c>
    </row>
    <row r="7454" spans="1:10" hidden="1" x14ac:dyDescent="0.25">
      <c r="A7454" s="125">
        <v>938694</v>
      </c>
      <c r="B7454" s="125">
        <v>2006</v>
      </c>
      <c r="C7454" s="125">
        <v>72</v>
      </c>
      <c r="D7454" s="125">
        <v>2</v>
      </c>
      <c r="E7454" s="125">
        <v>2</v>
      </c>
      <c r="F7454" s="125">
        <v>9412.2278659999993</v>
      </c>
      <c r="G7454" s="125">
        <v>0</v>
      </c>
      <c r="H7454" s="125">
        <v>10268.096849</v>
      </c>
      <c r="I7454" s="125">
        <v>9430.2201459999997</v>
      </c>
      <c r="J7454" s="125">
        <v>9412.2278659999993</v>
      </c>
    </row>
    <row r="7455" spans="1:10" hidden="1" x14ac:dyDescent="0.25">
      <c r="A7455" s="125">
        <v>938695</v>
      </c>
      <c r="B7455" s="125">
        <v>2006</v>
      </c>
      <c r="C7455" s="125">
        <v>72</v>
      </c>
      <c r="D7455" s="125">
        <v>2</v>
      </c>
      <c r="E7455" s="125">
        <v>3</v>
      </c>
      <c r="F7455" s="125">
        <v>8158.1849419999999</v>
      </c>
      <c r="G7455" s="125">
        <v>61.175548999999997</v>
      </c>
      <c r="H7455" s="125">
        <v>9412.2278659999993</v>
      </c>
      <c r="I7455" s="125">
        <v>8283.7017450000003</v>
      </c>
      <c r="J7455" s="125">
        <v>8219.3604919999998</v>
      </c>
    </row>
    <row r="7456" spans="1:10" hidden="1" x14ac:dyDescent="0.25">
      <c r="A7456" s="125">
        <v>938696</v>
      </c>
      <c r="B7456" s="125">
        <v>2006</v>
      </c>
      <c r="C7456" s="125">
        <v>72</v>
      </c>
      <c r="D7456" s="125">
        <v>2</v>
      </c>
      <c r="E7456" s="125">
        <v>4</v>
      </c>
      <c r="F7456" s="125">
        <v>10270.026818</v>
      </c>
      <c r="G7456" s="125">
        <v>0</v>
      </c>
      <c r="H7456" s="125">
        <v>13842.4728</v>
      </c>
      <c r="I7456" s="125">
        <v>10275.267559</v>
      </c>
      <c r="J7456" s="125">
        <v>10270.026818</v>
      </c>
    </row>
    <row r="7457" spans="1:10" x14ac:dyDescent="0.25">
      <c r="A7457" s="125">
        <v>938697</v>
      </c>
      <c r="B7457" s="125">
        <v>2006</v>
      </c>
      <c r="C7457" s="125">
        <v>72</v>
      </c>
      <c r="D7457" s="125">
        <v>3</v>
      </c>
      <c r="E7457" s="125">
        <v>1</v>
      </c>
      <c r="F7457" s="129">
        <v>3749.7180950000002</v>
      </c>
      <c r="G7457" s="129">
        <v>0</v>
      </c>
      <c r="H7457" s="129">
        <v>4622.7649499999998</v>
      </c>
      <c r="I7457" s="129">
        <v>3754.609692</v>
      </c>
      <c r="J7457" s="129">
        <v>3749.7180950000002</v>
      </c>
    </row>
    <row r="7458" spans="1:10" hidden="1" x14ac:dyDescent="0.25">
      <c r="A7458" s="125">
        <v>938698</v>
      </c>
      <c r="B7458" s="125">
        <v>2006</v>
      </c>
      <c r="C7458" s="125">
        <v>72</v>
      </c>
      <c r="D7458" s="125">
        <v>3</v>
      </c>
      <c r="E7458" s="125">
        <v>2</v>
      </c>
      <c r="F7458" s="125">
        <v>3497.267323</v>
      </c>
      <c r="G7458" s="125">
        <v>0</v>
      </c>
      <c r="H7458" s="125">
        <v>3749.7180950000002</v>
      </c>
      <c r="I7458" s="125">
        <v>3533.3593609999998</v>
      </c>
      <c r="J7458" s="125">
        <v>3497.267323</v>
      </c>
    </row>
    <row r="7459" spans="1:10" hidden="1" x14ac:dyDescent="0.25">
      <c r="A7459" s="125">
        <v>938699</v>
      </c>
      <c r="B7459" s="125">
        <v>2006</v>
      </c>
      <c r="C7459" s="125">
        <v>72</v>
      </c>
      <c r="D7459" s="125">
        <v>3</v>
      </c>
      <c r="E7459" s="125">
        <v>3</v>
      </c>
      <c r="F7459" s="125">
        <v>2693.6292060000001</v>
      </c>
      <c r="G7459" s="125">
        <v>382.723995</v>
      </c>
      <c r="H7459" s="125">
        <v>3497.267323</v>
      </c>
      <c r="I7459" s="125">
        <v>3198.9504200000001</v>
      </c>
      <c r="J7459" s="125">
        <v>3076.3532009999999</v>
      </c>
    </row>
    <row r="7460" spans="1:10" hidden="1" x14ac:dyDescent="0.25">
      <c r="A7460" s="125">
        <v>938700</v>
      </c>
      <c r="B7460" s="125">
        <v>2006</v>
      </c>
      <c r="C7460" s="125">
        <v>72</v>
      </c>
      <c r="D7460" s="125">
        <v>3</v>
      </c>
      <c r="E7460" s="125">
        <v>4</v>
      </c>
      <c r="F7460" s="125">
        <v>6619.8507760000002</v>
      </c>
      <c r="G7460" s="125">
        <v>0</v>
      </c>
      <c r="H7460" s="125">
        <v>8158.1849419999999</v>
      </c>
      <c r="I7460" s="125">
        <v>6626.0778099999998</v>
      </c>
      <c r="J7460" s="125">
        <v>6619.8507760000002</v>
      </c>
    </row>
    <row r="7461" spans="1:10" x14ac:dyDescent="0.25">
      <c r="A7461" s="125">
        <v>938701</v>
      </c>
      <c r="B7461" s="125">
        <v>2006</v>
      </c>
      <c r="C7461" s="125">
        <v>72</v>
      </c>
      <c r="D7461" s="125">
        <v>4</v>
      </c>
      <c r="E7461" s="125">
        <v>1</v>
      </c>
      <c r="F7461" s="129">
        <v>1898.2756320000001</v>
      </c>
      <c r="G7461" s="129">
        <v>0</v>
      </c>
      <c r="H7461" s="129">
        <v>2177.33725</v>
      </c>
      <c r="I7461" s="129">
        <v>1911.4843719999999</v>
      </c>
      <c r="J7461" s="129">
        <v>1898.2756320000001</v>
      </c>
    </row>
    <row r="7462" spans="1:10" hidden="1" x14ac:dyDescent="0.25">
      <c r="A7462" s="125">
        <v>938702</v>
      </c>
      <c r="B7462" s="125">
        <v>2006</v>
      </c>
      <c r="C7462" s="125">
        <v>72</v>
      </c>
      <c r="D7462" s="125">
        <v>4</v>
      </c>
      <c r="E7462" s="125">
        <v>2</v>
      </c>
      <c r="F7462" s="125">
        <v>1782.5689729999999</v>
      </c>
      <c r="G7462" s="125">
        <v>0</v>
      </c>
      <c r="H7462" s="125">
        <v>1898.2756320000001</v>
      </c>
      <c r="I7462" s="125">
        <v>1828.988572</v>
      </c>
      <c r="J7462" s="125">
        <v>1782.5689729999999</v>
      </c>
    </row>
    <row r="7463" spans="1:10" hidden="1" x14ac:dyDescent="0.25">
      <c r="A7463" s="125">
        <v>938703</v>
      </c>
      <c r="B7463" s="125">
        <v>2006</v>
      </c>
      <c r="C7463" s="125">
        <v>72</v>
      </c>
      <c r="D7463" s="125">
        <v>4</v>
      </c>
      <c r="E7463" s="125">
        <v>3</v>
      </c>
      <c r="F7463" s="125">
        <v>500.53333600000002</v>
      </c>
      <c r="G7463" s="125">
        <v>1053.1846820000001</v>
      </c>
      <c r="H7463" s="125">
        <v>1782.5689729999999</v>
      </c>
      <c r="I7463" s="125">
        <v>1685.775478</v>
      </c>
      <c r="J7463" s="125">
        <v>1553.718018</v>
      </c>
    </row>
    <row r="7464" spans="1:10" hidden="1" x14ac:dyDescent="0.25">
      <c r="A7464" s="125">
        <v>938704</v>
      </c>
      <c r="B7464" s="125">
        <v>2006</v>
      </c>
      <c r="C7464" s="125">
        <v>72</v>
      </c>
      <c r="D7464" s="125">
        <v>4</v>
      </c>
      <c r="E7464" s="125">
        <v>4</v>
      </c>
      <c r="F7464" s="125">
        <v>2353.2757710000001</v>
      </c>
      <c r="G7464" s="125">
        <v>0</v>
      </c>
      <c r="H7464" s="125">
        <v>2693.6292060000001</v>
      </c>
      <c r="I7464" s="125">
        <v>2364.7370799999999</v>
      </c>
      <c r="J7464" s="125">
        <v>2353.2757710000001</v>
      </c>
    </row>
    <row r="7465" spans="1:10" x14ac:dyDescent="0.25">
      <c r="A7465" s="125">
        <v>938705</v>
      </c>
      <c r="B7465" s="125">
        <v>2006</v>
      </c>
      <c r="C7465" s="125">
        <v>72</v>
      </c>
      <c r="D7465" s="125">
        <v>5</v>
      </c>
      <c r="E7465" s="125">
        <v>1</v>
      </c>
      <c r="F7465" s="129">
        <v>375.59937100000002</v>
      </c>
      <c r="G7465" s="129">
        <v>0</v>
      </c>
      <c r="H7465" s="129">
        <v>399.41609999999997</v>
      </c>
      <c r="I7465" s="129">
        <v>375.61090000000002</v>
      </c>
      <c r="J7465" s="129">
        <v>375.59937100000002</v>
      </c>
    </row>
    <row r="7466" spans="1:10" hidden="1" x14ac:dyDescent="0.25">
      <c r="A7466" s="125">
        <v>938706</v>
      </c>
      <c r="B7466" s="125">
        <v>2006</v>
      </c>
      <c r="C7466" s="125">
        <v>72</v>
      </c>
      <c r="D7466" s="125">
        <v>5</v>
      </c>
      <c r="E7466" s="125">
        <v>2</v>
      </c>
      <c r="F7466" s="125">
        <v>360.23675700000001</v>
      </c>
      <c r="G7466" s="125">
        <v>0</v>
      </c>
      <c r="H7466" s="125">
        <v>375.59937100000002</v>
      </c>
      <c r="I7466" s="125">
        <v>369.063942</v>
      </c>
      <c r="J7466" s="125">
        <v>360.23675700000001</v>
      </c>
    </row>
    <row r="7467" spans="1:10" hidden="1" x14ac:dyDescent="0.25">
      <c r="A7467" s="125">
        <v>938707</v>
      </c>
      <c r="B7467" s="125">
        <v>2006</v>
      </c>
      <c r="C7467" s="125">
        <v>72</v>
      </c>
      <c r="D7467" s="125">
        <v>5</v>
      </c>
      <c r="E7467" s="125">
        <v>3</v>
      </c>
      <c r="F7467" s="125">
        <v>0</v>
      </c>
      <c r="G7467" s="125">
        <v>313.66908899999999</v>
      </c>
      <c r="H7467" s="125">
        <v>360.23675700000001</v>
      </c>
      <c r="I7467" s="125">
        <v>350.87060100000002</v>
      </c>
      <c r="J7467" s="125">
        <v>313.66908899999999</v>
      </c>
    </row>
    <row r="7468" spans="1:10" hidden="1" x14ac:dyDescent="0.25">
      <c r="A7468" s="125">
        <v>938708</v>
      </c>
      <c r="B7468" s="125">
        <v>2006</v>
      </c>
      <c r="C7468" s="125">
        <v>72</v>
      </c>
      <c r="D7468" s="125">
        <v>5</v>
      </c>
      <c r="E7468" s="125">
        <v>4</v>
      </c>
      <c r="F7468" s="125">
        <v>470.69206100000002</v>
      </c>
      <c r="G7468" s="125">
        <v>0</v>
      </c>
      <c r="H7468" s="125">
        <v>500.53333600000002</v>
      </c>
      <c r="I7468" s="125">
        <v>470.701549</v>
      </c>
      <c r="J7468" s="125">
        <v>470.69206100000002</v>
      </c>
    </row>
    <row r="7469" spans="1:10" x14ac:dyDescent="0.25">
      <c r="A7469" s="125">
        <v>938709</v>
      </c>
      <c r="B7469" s="125">
        <v>2006</v>
      </c>
      <c r="C7469" s="125">
        <v>73</v>
      </c>
      <c r="D7469" s="125">
        <v>2</v>
      </c>
      <c r="E7469" s="125">
        <v>1</v>
      </c>
      <c r="F7469" s="129">
        <v>163198.236297</v>
      </c>
      <c r="G7469" s="129">
        <v>0</v>
      </c>
      <c r="H7469" s="129">
        <v>220113.33499999999</v>
      </c>
      <c r="I7469" s="129">
        <v>163390.12857100001</v>
      </c>
      <c r="J7469" s="129">
        <v>163198.236297</v>
      </c>
    </row>
    <row r="7470" spans="1:10" hidden="1" x14ac:dyDescent="0.25">
      <c r="A7470" s="125">
        <v>938710</v>
      </c>
      <c r="B7470" s="125">
        <v>2006</v>
      </c>
      <c r="C7470" s="125">
        <v>73</v>
      </c>
      <c r="D7470" s="125">
        <v>2</v>
      </c>
      <c r="E7470" s="125">
        <v>2</v>
      </c>
      <c r="F7470" s="125">
        <v>149424.945828</v>
      </c>
      <c r="G7470" s="125">
        <v>0</v>
      </c>
      <c r="H7470" s="125">
        <v>163198.236297</v>
      </c>
      <c r="I7470" s="125">
        <v>149881.26021499999</v>
      </c>
      <c r="J7470" s="125">
        <v>149424.945828</v>
      </c>
    </row>
    <row r="7471" spans="1:10" hidden="1" x14ac:dyDescent="0.25">
      <c r="A7471" s="125">
        <v>938711</v>
      </c>
      <c r="B7471" s="125">
        <v>2006</v>
      </c>
      <c r="C7471" s="125">
        <v>73</v>
      </c>
      <c r="D7471" s="125">
        <v>2</v>
      </c>
      <c r="E7471" s="125">
        <v>3</v>
      </c>
      <c r="F7471" s="125">
        <v>128530.42908099999</v>
      </c>
      <c r="G7471" s="125">
        <v>1237.6422170000001</v>
      </c>
      <c r="H7471" s="125">
        <v>149424.945828</v>
      </c>
      <c r="I7471" s="125">
        <v>131508.89482300001</v>
      </c>
      <c r="J7471" s="125">
        <v>129768.071298</v>
      </c>
    </row>
    <row r="7472" spans="1:10" hidden="1" x14ac:dyDescent="0.25">
      <c r="A7472" s="125">
        <v>938712</v>
      </c>
      <c r="B7472" s="125">
        <v>2006</v>
      </c>
      <c r="C7472" s="125">
        <v>73</v>
      </c>
      <c r="D7472" s="125">
        <v>2</v>
      </c>
      <c r="E7472" s="125">
        <v>4</v>
      </c>
      <c r="F7472" s="125">
        <v>163257.18375299999</v>
      </c>
      <c r="G7472" s="125">
        <v>0</v>
      </c>
      <c r="H7472" s="125">
        <v>220113.33499999999</v>
      </c>
      <c r="I7472" s="125">
        <v>163390.12857100001</v>
      </c>
      <c r="J7472" s="125">
        <v>163257.18375299999</v>
      </c>
    </row>
    <row r="7473" spans="1:10" x14ac:dyDescent="0.25">
      <c r="A7473" s="125">
        <v>938713</v>
      </c>
      <c r="B7473" s="125">
        <v>2006</v>
      </c>
      <c r="C7473" s="125">
        <v>73</v>
      </c>
      <c r="D7473" s="125">
        <v>3</v>
      </c>
      <c r="E7473" s="125">
        <v>1</v>
      </c>
      <c r="F7473" s="129">
        <v>249969.454065</v>
      </c>
      <c r="G7473" s="129">
        <v>0</v>
      </c>
      <c r="H7473" s="129">
        <v>308127.28909999999</v>
      </c>
      <c r="I7473" s="129">
        <v>250260.984207</v>
      </c>
      <c r="J7473" s="129">
        <v>249969.454065</v>
      </c>
    </row>
    <row r="7474" spans="1:10" hidden="1" x14ac:dyDescent="0.25">
      <c r="A7474" s="125">
        <v>938714</v>
      </c>
      <c r="B7474" s="125">
        <v>2006</v>
      </c>
      <c r="C7474" s="125">
        <v>73</v>
      </c>
      <c r="D7474" s="125">
        <v>3</v>
      </c>
      <c r="E7474" s="125">
        <v>2</v>
      </c>
      <c r="F7474" s="125">
        <v>234131.29128500001</v>
      </c>
      <c r="G7474" s="125">
        <v>0</v>
      </c>
      <c r="H7474" s="125">
        <v>249969.454065</v>
      </c>
      <c r="I7474" s="125">
        <v>235546.21656500001</v>
      </c>
      <c r="J7474" s="125">
        <v>234131.29128500001</v>
      </c>
    </row>
    <row r="7475" spans="1:10" hidden="1" x14ac:dyDescent="0.25">
      <c r="A7475" s="125">
        <v>938715</v>
      </c>
      <c r="B7475" s="125">
        <v>2006</v>
      </c>
      <c r="C7475" s="125">
        <v>73</v>
      </c>
      <c r="D7475" s="125">
        <v>3</v>
      </c>
      <c r="E7475" s="125">
        <v>3</v>
      </c>
      <c r="F7475" s="125">
        <v>197077.39300499999</v>
      </c>
      <c r="G7475" s="125">
        <v>12916.524256999999</v>
      </c>
      <c r="H7475" s="125">
        <v>234131.29128500001</v>
      </c>
      <c r="I7475" s="125">
        <v>214159.892139</v>
      </c>
      <c r="J7475" s="125">
        <v>209993.917261</v>
      </c>
    </row>
    <row r="7476" spans="1:10" hidden="1" x14ac:dyDescent="0.25">
      <c r="A7476" s="125">
        <v>938716</v>
      </c>
      <c r="B7476" s="125">
        <v>2006</v>
      </c>
      <c r="C7476" s="125">
        <v>73</v>
      </c>
      <c r="D7476" s="125">
        <v>3</v>
      </c>
      <c r="E7476" s="125">
        <v>4</v>
      </c>
      <c r="F7476" s="125">
        <v>104308.64163699999</v>
      </c>
      <c r="G7476" s="125">
        <v>0</v>
      </c>
      <c r="H7476" s="125">
        <v>128530.42908099999</v>
      </c>
      <c r="I7476" s="125">
        <v>104392.41449900001</v>
      </c>
      <c r="J7476" s="125">
        <v>104308.64163699999</v>
      </c>
    </row>
    <row r="7477" spans="1:10" x14ac:dyDescent="0.25">
      <c r="A7477" s="125">
        <v>938717</v>
      </c>
      <c r="B7477" s="125">
        <v>2006</v>
      </c>
      <c r="C7477" s="125">
        <v>73</v>
      </c>
      <c r="D7477" s="125">
        <v>4</v>
      </c>
      <c r="E7477" s="125">
        <v>1</v>
      </c>
      <c r="F7477" s="129">
        <v>144339.720115</v>
      </c>
      <c r="G7477" s="129">
        <v>0</v>
      </c>
      <c r="H7477" s="129">
        <v>166726.83869999999</v>
      </c>
      <c r="I7477" s="129">
        <v>146369.491695</v>
      </c>
      <c r="J7477" s="129">
        <v>144339.720115</v>
      </c>
    </row>
    <row r="7478" spans="1:10" hidden="1" x14ac:dyDescent="0.25">
      <c r="A7478" s="125">
        <v>938718</v>
      </c>
      <c r="B7478" s="125">
        <v>2006</v>
      </c>
      <c r="C7478" s="125">
        <v>73</v>
      </c>
      <c r="D7478" s="125">
        <v>4</v>
      </c>
      <c r="E7478" s="125">
        <v>2</v>
      </c>
      <c r="F7478" s="125">
        <v>138247.83626899999</v>
      </c>
      <c r="G7478" s="125">
        <v>0</v>
      </c>
      <c r="H7478" s="125">
        <v>144339.720115</v>
      </c>
      <c r="I7478" s="125">
        <v>139071.320331</v>
      </c>
      <c r="J7478" s="125">
        <v>138247.83626899999</v>
      </c>
    </row>
    <row r="7479" spans="1:10" hidden="1" x14ac:dyDescent="0.25">
      <c r="A7479" s="125">
        <v>938719</v>
      </c>
      <c r="B7479" s="125">
        <v>2006</v>
      </c>
      <c r="C7479" s="125">
        <v>73</v>
      </c>
      <c r="D7479" s="125">
        <v>4</v>
      </c>
      <c r="E7479" s="125">
        <v>3</v>
      </c>
      <c r="F7479" s="125">
        <v>95513.56452</v>
      </c>
      <c r="G7479" s="125">
        <v>22789.028321999998</v>
      </c>
      <c r="H7479" s="125">
        <v>138247.83626899999</v>
      </c>
      <c r="I7479" s="125">
        <v>130740.97876</v>
      </c>
      <c r="J7479" s="125">
        <v>118302.592842</v>
      </c>
    </row>
    <row r="7480" spans="1:10" hidden="1" x14ac:dyDescent="0.25">
      <c r="A7480" s="125">
        <v>938720</v>
      </c>
      <c r="B7480" s="125">
        <v>2006</v>
      </c>
      <c r="C7480" s="125">
        <v>73</v>
      </c>
      <c r="D7480" s="125">
        <v>4</v>
      </c>
      <c r="E7480" s="125">
        <v>4</v>
      </c>
      <c r="F7480" s="125">
        <v>171456.89699400001</v>
      </c>
      <c r="G7480" s="125">
        <v>0</v>
      </c>
      <c r="H7480" s="125">
        <v>197077.39300499999</v>
      </c>
      <c r="I7480" s="125">
        <v>173014.243319</v>
      </c>
      <c r="J7480" s="125">
        <v>171456.89699400001</v>
      </c>
    </row>
    <row r="7481" spans="1:10" x14ac:dyDescent="0.25">
      <c r="A7481" s="125">
        <v>938721</v>
      </c>
      <c r="B7481" s="125">
        <v>2006</v>
      </c>
      <c r="C7481" s="125">
        <v>73</v>
      </c>
      <c r="D7481" s="125">
        <v>5</v>
      </c>
      <c r="E7481" s="125">
        <v>1</v>
      </c>
      <c r="F7481" s="129">
        <v>20394.983357000001</v>
      </c>
      <c r="G7481" s="129">
        <v>0</v>
      </c>
      <c r="H7481" s="129">
        <v>22467.47</v>
      </c>
      <c r="I7481" s="129">
        <v>21128.408788000001</v>
      </c>
      <c r="J7481" s="129">
        <v>20394.983357000001</v>
      </c>
    </row>
    <row r="7482" spans="1:10" hidden="1" x14ac:dyDescent="0.25">
      <c r="A7482" s="125">
        <v>938722</v>
      </c>
      <c r="B7482" s="125">
        <v>2006</v>
      </c>
      <c r="C7482" s="125">
        <v>73</v>
      </c>
      <c r="D7482" s="125">
        <v>5</v>
      </c>
      <c r="E7482" s="125">
        <v>2</v>
      </c>
      <c r="F7482" s="125">
        <v>19952.094244</v>
      </c>
      <c r="G7482" s="125">
        <v>0</v>
      </c>
      <c r="H7482" s="125">
        <v>20394.983357000001</v>
      </c>
      <c r="I7482" s="125">
        <v>20040.110646000001</v>
      </c>
      <c r="J7482" s="125">
        <v>19952.094244</v>
      </c>
    </row>
    <row r="7483" spans="1:10" hidden="1" x14ac:dyDescent="0.25">
      <c r="A7483" s="125">
        <v>938723</v>
      </c>
      <c r="B7483" s="125">
        <v>2006</v>
      </c>
      <c r="C7483" s="125">
        <v>73</v>
      </c>
      <c r="D7483" s="125">
        <v>5</v>
      </c>
      <c r="E7483" s="125">
        <v>3</v>
      </c>
      <c r="F7483" s="125">
        <v>0</v>
      </c>
      <c r="G7483" s="125">
        <v>9589.9175909999994</v>
      </c>
      <c r="H7483" s="125">
        <v>19952.094244</v>
      </c>
      <c r="I7483" s="125">
        <v>19433.339792999999</v>
      </c>
      <c r="J7483" s="125">
        <v>9589.9175909999994</v>
      </c>
    </row>
    <row r="7484" spans="1:10" hidden="1" x14ac:dyDescent="0.25">
      <c r="A7484" s="125">
        <v>938724</v>
      </c>
      <c r="B7484" s="125">
        <v>2006</v>
      </c>
      <c r="C7484" s="125">
        <v>73</v>
      </c>
      <c r="D7484" s="125">
        <v>5</v>
      </c>
      <c r="E7484" s="125">
        <v>4</v>
      </c>
      <c r="F7484" s="125">
        <v>87797.782833999998</v>
      </c>
      <c r="G7484" s="125">
        <v>0</v>
      </c>
      <c r="H7484" s="125">
        <v>95513.56452</v>
      </c>
      <c r="I7484" s="125">
        <v>89820.956074999995</v>
      </c>
      <c r="J7484" s="125">
        <v>87797.782833999998</v>
      </c>
    </row>
    <row r="7485" spans="1:10" x14ac:dyDescent="0.25">
      <c r="A7485" s="125">
        <v>938725</v>
      </c>
      <c r="B7485" s="125">
        <v>2006</v>
      </c>
      <c r="C7485" s="125">
        <v>74</v>
      </c>
      <c r="D7485" s="125">
        <v>2</v>
      </c>
      <c r="E7485" s="125">
        <v>1</v>
      </c>
      <c r="F7485" s="129">
        <v>8588.4695179999999</v>
      </c>
      <c r="G7485" s="129">
        <v>0</v>
      </c>
      <c r="H7485" s="129">
        <v>11583.683199999999</v>
      </c>
      <c r="I7485" s="129">
        <v>8598.5680389999998</v>
      </c>
      <c r="J7485" s="129">
        <v>8588.4695179999999</v>
      </c>
    </row>
    <row r="7486" spans="1:10" hidden="1" x14ac:dyDescent="0.25">
      <c r="A7486" s="125">
        <v>938726</v>
      </c>
      <c r="B7486" s="125">
        <v>2006</v>
      </c>
      <c r="C7486" s="125">
        <v>74</v>
      </c>
      <c r="D7486" s="125">
        <v>2</v>
      </c>
      <c r="E7486" s="125">
        <v>2</v>
      </c>
      <c r="F7486" s="125">
        <v>7863.6364059999996</v>
      </c>
      <c r="G7486" s="125">
        <v>0</v>
      </c>
      <c r="H7486" s="125">
        <v>8588.4695179999999</v>
      </c>
      <c r="I7486" s="125">
        <v>7887.6504050000003</v>
      </c>
      <c r="J7486" s="125">
        <v>7863.6364059999996</v>
      </c>
    </row>
    <row r="7487" spans="1:10" hidden="1" x14ac:dyDescent="0.25">
      <c r="A7487" s="125">
        <v>938727</v>
      </c>
      <c r="B7487" s="125">
        <v>2006</v>
      </c>
      <c r="C7487" s="125">
        <v>74</v>
      </c>
      <c r="D7487" s="125">
        <v>2</v>
      </c>
      <c r="E7487" s="125">
        <v>3</v>
      </c>
      <c r="F7487" s="125">
        <v>6764.0416789999999</v>
      </c>
      <c r="G7487" s="125">
        <v>65.132153000000002</v>
      </c>
      <c r="H7487" s="125">
        <v>7863.6364059999996</v>
      </c>
      <c r="I7487" s="125">
        <v>6920.7864010000003</v>
      </c>
      <c r="J7487" s="125">
        <v>6829.1738320000004</v>
      </c>
    </row>
    <row r="7488" spans="1:10" hidden="1" x14ac:dyDescent="0.25">
      <c r="A7488" s="125">
        <v>938728</v>
      </c>
      <c r="B7488" s="125">
        <v>2006</v>
      </c>
      <c r="C7488" s="125">
        <v>74</v>
      </c>
      <c r="D7488" s="125">
        <v>2</v>
      </c>
      <c r="E7488" s="125">
        <v>4</v>
      </c>
      <c r="F7488" s="125">
        <v>8591.5716859999993</v>
      </c>
      <c r="G7488" s="125">
        <v>0</v>
      </c>
      <c r="H7488" s="125">
        <v>11583.683199999999</v>
      </c>
      <c r="I7488" s="125">
        <v>8598.5680389999998</v>
      </c>
      <c r="J7488" s="125">
        <v>8591.5716859999993</v>
      </c>
    </row>
    <row r="7489" spans="1:10" x14ac:dyDescent="0.25">
      <c r="A7489" s="125">
        <v>938729</v>
      </c>
      <c r="B7489" s="125">
        <v>2006</v>
      </c>
      <c r="C7489" s="125">
        <v>74</v>
      </c>
      <c r="D7489" s="125">
        <v>3</v>
      </c>
      <c r="E7489" s="125">
        <v>1</v>
      </c>
      <c r="F7489" s="129">
        <v>12531.228778000001</v>
      </c>
      <c r="G7489" s="129">
        <v>0</v>
      </c>
      <c r="H7489" s="129">
        <v>15446.741550000001</v>
      </c>
      <c r="I7489" s="129">
        <v>12545.843487</v>
      </c>
      <c r="J7489" s="129">
        <v>12531.228778000001</v>
      </c>
    </row>
    <row r="7490" spans="1:10" hidden="1" x14ac:dyDescent="0.25">
      <c r="A7490" s="125">
        <v>938730</v>
      </c>
      <c r="B7490" s="125">
        <v>2006</v>
      </c>
      <c r="C7490" s="125">
        <v>74</v>
      </c>
      <c r="D7490" s="125">
        <v>3</v>
      </c>
      <c r="E7490" s="125">
        <v>2</v>
      </c>
      <c r="F7490" s="125">
        <v>11737.245201</v>
      </c>
      <c r="G7490" s="125">
        <v>0</v>
      </c>
      <c r="H7490" s="125">
        <v>12531.228778000001</v>
      </c>
      <c r="I7490" s="125">
        <v>11808.176877</v>
      </c>
      <c r="J7490" s="125">
        <v>11737.245201</v>
      </c>
    </row>
    <row r="7491" spans="1:10" hidden="1" x14ac:dyDescent="0.25">
      <c r="A7491" s="125">
        <v>938731</v>
      </c>
      <c r="B7491" s="125">
        <v>2006</v>
      </c>
      <c r="C7491" s="125">
        <v>74</v>
      </c>
      <c r="D7491" s="125">
        <v>3</v>
      </c>
      <c r="E7491" s="125">
        <v>3</v>
      </c>
      <c r="F7491" s="125">
        <v>9874.2178480000002</v>
      </c>
      <c r="G7491" s="125">
        <v>647.15984100000003</v>
      </c>
      <c r="H7491" s="125">
        <v>11737.245201</v>
      </c>
      <c r="I7491" s="125">
        <v>10736.058185</v>
      </c>
      <c r="J7491" s="125">
        <v>10521.377689000001</v>
      </c>
    </row>
    <row r="7492" spans="1:10" hidden="1" x14ac:dyDescent="0.25">
      <c r="A7492" s="125">
        <v>938732</v>
      </c>
      <c r="B7492" s="125">
        <v>2006</v>
      </c>
      <c r="C7492" s="125">
        <v>74</v>
      </c>
      <c r="D7492" s="125">
        <v>3</v>
      </c>
      <c r="E7492" s="125">
        <v>4</v>
      </c>
      <c r="F7492" s="125">
        <v>5489.3460210000003</v>
      </c>
      <c r="G7492" s="125">
        <v>0</v>
      </c>
      <c r="H7492" s="125">
        <v>6764.0416789999999</v>
      </c>
      <c r="I7492" s="125">
        <v>5493.7546519999996</v>
      </c>
      <c r="J7492" s="125">
        <v>5489.3460210000003</v>
      </c>
    </row>
    <row r="7493" spans="1:10" x14ac:dyDescent="0.25">
      <c r="A7493" s="125">
        <v>938733</v>
      </c>
      <c r="B7493" s="125">
        <v>2006</v>
      </c>
      <c r="C7493" s="125">
        <v>74</v>
      </c>
      <c r="D7493" s="125">
        <v>4</v>
      </c>
      <c r="E7493" s="125">
        <v>1</v>
      </c>
      <c r="F7493" s="129">
        <v>7599.2400019999995</v>
      </c>
      <c r="G7493" s="129">
        <v>0</v>
      </c>
      <c r="H7493" s="129">
        <v>8777.8835999999992</v>
      </c>
      <c r="I7493" s="129">
        <v>7706.1040119999998</v>
      </c>
      <c r="J7493" s="129">
        <v>7599.2400019999995</v>
      </c>
    </row>
    <row r="7494" spans="1:10" hidden="1" x14ac:dyDescent="0.25">
      <c r="A7494" s="125">
        <v>938734</v>
      </c>
      <c r="B7494" s="125">
        <v>2006</v>
      </c>
      <c r="C7494" s="125">
        <v>74</v>
      </c>
      <c r="D7494" s="125">
        <v>4</v>
      </c>
      <c r="E7494" s="125">
        <v>2</v>
      </c>
      <c r="F7494" s="125">
        <v>7278.5127110000003</v>
      </c>
      <c r="G7494" s="125">
        <v>0</v>
      </c>
      <c r="H7494" s="125">
        <v>7599.2400019999995</v>
      </c>
      <c r="I7494" s="125">
        <v>7321.8677420000004</v>
      </c>
      <c r="J7494" s="125">
        <v>7278.5127110000003</v>
      </c>
    </row>
    <row r="7495" spans="1:10" hidden="1" x14ac:dyDescent="0.25">
      <c r="A7495" s="125">
        <v>938735</v>
      </c>
      <c r="B7495" s="125">
        <v>2006</v>
      </c>
      <c r="C7495" s="125">
        <v>74</v>
      </c>
      <c r="D7495" s="125">
        <v>4</v>
      </c>
      <c r="E7495" s="125">
        <v>3</v>
      </c>
      <c r="F7495" s="125">
        <v>5026.3013119999996</v>
      </c>
      <c r="G7495" s="125">
        <v>1199.2487510000001</v>
      </c>
      <c r="H7495" s="125">
        <v>7278.5127110000003</v>
      </c>
      <c r="I7495" s="125">
        <v>6883.289471</v>
      </c>
      <c r="J7495" s="125">
        <v>6225.5500629999997</v>
      </c>
    </row>
    <row r="7496" spans="1:10" hidden="1" x14ac:dyDescent="0.25">
      <c r="A7496" s="125">
        <v>938736</v>
      </c>
      <c r="B7496" s="125">
        <v>2006</v>
      </c>
      <c r="C7496" s="125">
        <v>74</v>
      </c>
      <c r="D7496" s="125">
        <v>4</v>
      </c>
      <c r="E7496" s="125">
        <v>4</v>
      </c>
      <c r="F7496" s="125">
        <v>8590.5477370000008</v>
      </c>
      <c r="G7496" s="125">
        <v>0</v>
      </c>
      <c r="H7496" s="125">
        <v>9874.2178480000002</v>
      </c>
      <c r="I7496" s="125">
        <v>8668.5758490000007</v>
      </c>
      <c r="J7496" s="125">
        <v>8590.5477370000008</v>
      </c>
    </row>
    <row r="7497" spans="1:10" x14ac:dyDescent="0.25">
      <c r="A7497" s="125">
        <v>938737</v>
      </c>
      <c r="B7497" s="125">
        <v>2006</v>
      </c>
      <c r="C7497" s="125">
        <v>74</v>
      </c>
      <c r="D7497" s="125">
        <v>5</v>
      </c>
      <c r="E7497" s="125">
        <v>1</v>
      </c>
      <c r="F7497" s="129">
        <v>1060.9809029999999</v>
      </c>
      <c r="G7497" s="129">
        <v>0</v>
      </c>
      <c r="H7497" s="129">
        <v>1168.7951</v>
      </c>
      <c r="I7497" s="129">
        <v>1099.134912</v>
      </c>
      <c r="J7497" s="129">
        <v>1060.9809029999999</v>
      </c>
    </row>
    <row r="7498" spans="1:10" hidden="1" x14ac:dyDescent="0.25">
      <c r="A7498" s="125">
        <v>938738</v>
      </c>
      <c r="B7498" s="125">
        <v>2006</v>
      </c>
      <c r="C7498" s="125">
        <v>74</v>
      </c>
      <c r="D7498" s="125">
        <v>5</v>
      </c>
      <c r="E7498" s="125">
        <v>2</v>
      </c>
      <c r="F7498" s="125">
        <v>1037.9410760000001</v>
      </c>
      <c r="G7498" s="125">
        <v>0</v>
      </c>
      <c r="H7498" s="125">
        <v>1060.9809029999999</v>
      </c>
      <c r="I7498" s="125">
        <v>1042.5198350000001</v>
      </c>
      <c r="J7498" s="125">
        <v>1037.9410760000001</v>
      </c>
    </row>
    <row r="7499" spans="1:10" hidden="1" x14ac:dyDescent="0.25">
      <c r="A7499" s="125">
        <v>938739</v>
      </c>
      <c r="B7499" s="125">
        <v>2006</v>
      </c>
      <c r="C7499" s="125">
        <v>74</v>
      </c>
      <c r="D7499" s="125">
        <v>5</v>
      </c>
      <c r="E7499" s="125">
        <v>3</v>
      </c>
      <c r="F7499" s="125">
        <v>0</v>
      </c>
      <c r="G7499" s="125">
        <v>497.10728899999998</v>
      </c>
      <c r="H7499" s="125">
        <v>1037.9410760000001</v>
      </c>
      <c r="I7499" s="125">
        <v>1010.954608</v>
      </c>
      <c r="J7499" s="125">
        <v>497.10728899999998</v>
      </c>
    </row>
    <row r="7500" spans="1:10" hidden="1" x14ac:dyDescent="0.25">
      <c r="A7500" s="125">
        <v>938740</v>
      </c>
      <c r="B7500" s="125">
        <v>2006</v>
      </c>
      <c r="C7500" s="125">
        <v>74</v>
      </c>
      <c r="D7500" s="125">
        <v>5</v>
      </c>
      <c r="E7500" s="125">
        <v>4</v>
      </c>
      <c r="F7500" s="125">
        <v>4620.2663810000004</v>
      </c>
      <c r="G7500" s="125">
        <v>0</v>
      </c>
      <c r="H7500" s="125">
        <v>5026.3013119999996</v>
      </c>
      <c r="I7500" s="125">
        <v>4726.7337539999999</v>
      </c>
      <c r="J7500" s="125">
        <v>4620.2663810000004</v>
      </c>
    </row>
    <row r="7501" spans="1:10" x14ac:dyDescent="0.25">
      <c r="A7501" s="125">
        <v>938741</v>
      </c>
      <c r="B7501" s="125">
        <v>2006</v>
      </c>
      <c r="C7501" s="125">
        <v>75</v>
      </c>
      <c r="D7501" s="125">
        <v>2</v>
      </c>
      <c r="E7501" s="125">
        <v>1</v>
      </c>
      <c r="F7501" s="129">
        <v>2553.2030519999998</v>
      </c>
      <c r="G7501" s="129">
        <v>0</v>
      </c>
      <c r="H7501" s="129">
        <v>3442.4609999999998</v>
      </c>
      <c r="I7501" s="129">
        <v>2555.3388</v>
      </c>
      <c r="J7501" s="129">
        <v>2553.2030519999998</v>
      </c>
    </row>
    <row r="7502" spans="1:10" hidden="1" x14ac:dyDescent="0.25">
      <c r="A7502" s="125">
        <v>938742</v>
      </c>
      <c r="B7502" s="125">
        <v>2006</v>
      </c>
      <c r="C7502" s="125">
        <v>75</v>
      </c>
      <c r="D7502" s="125">
        <v>2</v>
      </c>
      <c r="E7502" s="125">
        <v>2</v>
      </c>
      <c r="F7502" s="125">
        <v>2341.5633109999999</v>
      </c>
      <c r="G7502" s="125">
        <v>0</v>
      </c>
      <c r="H7502" s="125">
        <v>2553.2030519999998</v>
      </c>
      <c r="I7502" s="125">
        <v>2344.8616830000001</v>
      </c>
      <c r="J7502" s="125">
        <v>2341.5633109999999</v>
      </c>
    </row>
    <row r="7503" spans="1:10" hidden="1" x14ac:dyDescent="0.25">
      <c r="A7503" s="125">
        <v>938743</v>
      </c>
      <c r="B7503" s="125">
        <v>2006</v>
      </c>
      <c r="C7503" s="125">
        <v>75</v>
      </c>
      <c r="D7503" s="125">
        <v>2</v>
      </c>
      <c r="E7503" s="125">
        <v>3</v>
      </c>
      <c r="F7503" s="125">
        <v>2038.2487920000001</v>
      </c>
      <c r="G7503" s="125">
        <v>6.6892170000000002</v>
      </c>
      <c r="H7503" s="125">
        <v>2341.5633109999999</v>
      </c>
      <c r="I7503" s="125">
        <v>2060.80987</v>
      </c>
      <c r="J7503" s="125">
        <v>2044.938009</v>
      </c>
    </row>
    <row r="7504" spans="1:10" hidden="1" x14ac:dyDescent="0.25">
      <c r="A7504" s="125">
        <v>938744</v>
      </c>
      <c r="B7504" s="125">
        <v>2006</v>
      </c>
      <c r="C7504" s="125">
        <v>75</v>
      </c>
      <c r="D7504" s="125">
        <v>2</v>
      </c>
      <c r="E7504" s="125">
        <v>4</v>
      </c>
      <c r="F7504" s="125">
        <v>2553.8846309999999</v>
      </c>
      <c r="G7504" s="125">
        <v>0</v>
      </c>
      <c r="H7504" s="125">
        <v>3442.4609999999998</v>
      </c>
      <c r="I7504" s="125">
        <v>2555.3388</v>
      </c>
      <c r="J7504" s="125">
        <v>2553.8846309999999</v>
      </c>
    </row>
    <row r="7505" spans="1:10" x14ac:dyDescent="0.25">
      <c r="A7505" s="125">
        <v>938745</v>
      </c>
      <c r="B7505" s="125">
        <v>2006</v>
      </c>
      <c r="C7505" s="125">
        <v>75</v>
      </c>
      <c r="D7505" s="125">
        <v>3</v>
      </c>
      <c r="E7505" s="125">
        <v>1</v>
      </c>
      <c r="F7505" s="129">
        <v>2555.720906</v>
      </c>
      <c r="G7505" s="129">
        <v>0</v>
      </c>
      <c r="H7505" s="129">
        <v>3149.1522500000001</v>
      </c>
      <c r="I7505" s="129">
        <v>2557.7414570000001</v>
      </c>
      <c r="J7505" s="129">
        <v>2555.720906</v>
      </c>
    </row>
    <row r="7506" spans="1:10" hidden="1" x14ac:dyDescent="0.25">
      <c r="A7506" s="125">
        <v>938746</v>
      </c>
      <c r="B7506" s="125">
        <v>2006</v>
      </c>
      <c r="C7506" s="125">
        <v>75</v>
      </c>
      <c r="D7506" s="125">
        <v>3</v>
      </c>
      <c r="E7506" s="125">
        <v>2</v>
      </c>
      <c r="F7506" s="125">
        <v>2405.0539640000002</v>
      </c>
      <c r="G7506" s="125">
        <v>0</v>
      </c>
      <c r="H7506" s="125">
        <v>2555.720906</v>
      </c>
      <c r="I7506" s="125">
        <v>2408.2558100000001</v>
      </c>
      <c r="J7506" s="125">
        <v>2405.0539640000002</v>
      </c>
    </row>
    <row r="7507" spans="1:10" hidden="1" x14ac:dyDescent="0.25">
      <c r="A7507" s="125">
        <v>938747</v>
      </c>
      <c r="B7507" s="125">
        <v>2006</v>
      </c>
      <c r="C7507" s="125">
        <v>75</v>
      </c>
      <c r="D7507" s="125">
        <v>3</v>
      </c>
      <c r="E7507" s="125">
        <v>3</v>
      </c>
      <c r="F7507" s="125">
        <v>1887.9468649999999</v>
      </c>
      <c r="G7507" s="125">
        <v>205.00280900000001</v>
      </c>
      <c r="H7507" s="125">
        <v>2405.0539640000002</v>
      </c>
      <c r="I7507" s="125">
        <v>2199.902861</v>
      </c>
      <c r="J7507" s="125">
        <v>2092.949674</v>
      </c>
    </row>
    <row r="7508" spans="1:10" hidden="1" x14ac:dyDescent="0.25">
      <c r="A7508" s="125">
        <v>938748</v>
      </c>
      <c r="B7508" s="125">
        <v>2006</v>
      </c>
      <c r="C7508" s="125">
        <v>75</v>
      </c>
      <c r="D7508" s="125">
        <v>3</v>
      </c>
      <c r="E7508" s="125">
        <v>4</v>
      </c>
      <c r="F7508" s="125">
        <v>1654.566071</v>
      </c>
      <c r="G7508" s="125">
        <v>0</v>
      </c>
      <c r="H7508" s="125">
        <v>2038.2487920000001</v>
      </c>
      <c r="I7508" s="125">
        <v>1655.4656689999999</v>
      </c>
      <c r="J7508" s="125">
        <v>1654.566071</v>
      </c>
    </row>
    <row r="7509" spans="1:10" x14ac:dyDescent="0.25">
      <c r="A7509" s="125">
        <v>938749</v>
      </c>
      <c r="B7509" s="125">
        <v>2006</v>
      </c>
      <c r="C7509" s="125">
        <v>75</v>
      </c>
      <c r="D7509" s="125">
        <v>4</v>
      </c>
      <c r="E7509" s="125">
        <v>1</v>
      </c>
      <c r="F7509" s="129">
        <v>1724.218711</v>
      </c>
      <c r="G7509" s="129">
        <v>0</v>
      </c>
      <c r="H7509" s="129">
        <v>1974.4953</v>
      </c>
      <c r="I7509" s="129">
        <v>1733.4094239999999</v>
      </c>
      <c r="J7509" s="129">
        <v>1724.218711</v>
      </c>
    </row>
    <row r="7510" spans="1:10" hidden="1" x14ac:dyDescent="0.25">
      <c r="A7510" s="125">
        <v>938750</v>
      </c>
      <c r="B7510" s="125">
        <v>2006</v>
      </c>
      <c r="C7510" s="125">
        <v>75</v>
      </c>
      <c r="D7510" s="125">
        <v>4</v>
      </c>
      <c r="E7510" s="125">
        <v>2</v>
      </c>
      <c r="F7510" s="125">
        <v>1655.493907</v>
      </c>
      <c r="G7510" s="125">
        <v>0</v>
      </c>
      <c r="H7510" s="125">
        <v>1724.218711</v>
      </c>
      <c r="I7510" s="125">
        <v>1661.2847280000001</v>
      </c>
      <c r="J7510" s="125">
        <v>1655.493907</v>
      </c>
    </row>
    <row r="7511" spans="1:10" hidden="1" x14ac:dyDescent="0.25">
      <c r="A7511" s="125">
        <v>938751</v>
      </c>
      <c r="B7511" s="125">
        <v>2006</v>
      </c>
      <c r="C7511" s="125">
        <v>75</v>
      </c>
      <c r="D7511" s="125">
        <v>4</v>
      </c>
      <c r="E7511" s="125">
        <v>3</v>
      </c>
      <c r="F7511" s="125">
        <v>882.60954500000003</v>
      </c>
      <c r="G7511" s="125">
        <v>541.994957</v>
      </c>
      <c r="H7511" s="125">
        <v>1655.493907</v>
      </c>
      <c r="I7511" s="125">
        <v>1565.600588</v>
      </c>
      <c r="J7511" s="125">
        <v>1424.6045019999999</v>
      </c>
    </row>
    <row r="7512" spans="1:10" hidden="1" x14ac:dyDescent="0.25">
      <c r="A7512" s="125">
        <v>938752</v>
      </c>
      <c r="B7512" s="125">
        <v>2006</v>
      </c>
      <c r="C7512" s="125">
        <v>75</v>
      </c>
      <c r="D7512" s="125">
        <v>4</v>
      </c>
      <c r="E7512" s="125">
        <v>4</v>
      </c>
      <c r="F7512" s="125">
        <v>1653.580115</v>
      </c>
      <c r="G7512" s="125">
        <v>0</v>
      </c>
      <c r="H7512" s="125">
        <v>1887.9468649999999</v>
      </c>
      <c r="I7512" s="125">
        <v>1657.428553</v>
      </c>
      <c r="J7512" s="125">
        <v>1653.580115</v>
      </c>
    </row>
    <row r="7513" spans="1:10" x14ac:dyDescent="0.25">
      <c r="A7513" s="125">
        <v>938753</v>
      </c>
      <c r="B7513" s="125">
        <v>2006</v>
      </c>
      <c r="C7513" s="125">
        <v>75</v>
      </c>
      <c r="D7513" s="125">
        <v>5</v>
      </c>
      <c r="E7513" s="125">
        <v>1</v>
      </c>
      <c r="F7513" s="129">
        <v>160.75287499999999</v>
      </c>
      <c r="G7513" s="129">
        <v>0</v>
      </c>
      <c r="H7513" s="129">
        <v>181.8852</v>
      </c>
      <c r="I7513" s="129">
        <v>171.04484199999999</v>
      </c>
      <c r="J7513" s="129">
        <v>160.75287499999999</v>
      </c>
    </row>
    <row r="7514" spans="1:10" hidden="1" x14ac:dyDescent="0.25">
      <c r="A7514" s="125">
        <v>938754</v>
      </c>
      <c r="B7514" s="125">
        <v>2006</v>
      </c>
      <c r="C7514" s="125">
        <v>75</v>
      </c>
      <c r="D7514" s="125">
        <v>5</v>
      </c>
      <c r="E7514" s="125">
        <v>2</v>
      </c>
      <c r="F7514" s="125">
        <v>157.228003</v>
      </c>
      <c r="G7514" s="125">
        <v>0</v>
      </c>
      <c r="H7514" s="125">
        <v>160.75287499999999</v>
      </c>
      <c r="I7514" s="125">
        <v>157.95577499999999</v>
      </c>
      <c r="J7514" s="125">
        <v>157.228003</v>
      </c>
    </row>
    <row r="7515" spans="1:10" hidden="1" x14ac:dyDescent="0.25">
      <c r="A7515" s="125">
        <v>938755</v>
      </c>
      <c r="B7515" s="125">
        <v>2006</v>
      </c>
      <c r="C7515" s="125">
        <v>75</v>
      </c>
      <c r="D7515" s="125">
        <v>5</v>
      </c>
      <c r="E7515" s="125">
        <v>3</v>
      </c>
      <c r="F7515" s="125">
        <v>0</v>
      </c>
      <c r="G7515" s="125">
        <v>120.997783</v>
      </c>
      <c r="H7515" s="125">
        <v>157.228003</v>
      </c>
      <c r="I7515" s="125">
        <v>153.140075</v>
      </c>
      <c r="J7515" s="125">
        <v>120.997783</v>
      </c>
    </row>
    <row r="7516" spans="1:10" hidden="1" x14ac:dyDescent="0.25">
      <c r="A7516" s="125">
        <v>938756</v>
      </c>
      <c r="B7516" s="125">
        <v>2006</v>
      </c>
      <c r="C7516" s="125">
        <v>75</v>
      </c>
      <c r="D7516" s="125">
        <v>5</v>
      </c>
      <c r="E7516" s="125">
        <v>4</v>
      </c>
      <c r="F7516" s="125">
        <v>807.07414600000004</v>
      </c>
      <c r="G7516" s="125">
        <v>0</v>
      </c>
      <c r="H7516" s="125">
        <v>882.60954500000003</v>
      </c>
      <c r="I7516" s="125">
        <v>830.00601600000005</v>
      </c>
      <c r="J7516" s="125">
        <v>807.07414600000004</v>
      </c>
    </row>
    <row r="7517" spans="1:10" x14ac:dyDescent="0.25">
      <c r="A7517" s="125">
        <v>938757</v>
      </c>
      <c r="B7517" s="125">
        <v>2006</v>
      </c>
      <c r="C7517" s="125">
        <v>76</v>
      </c>
      <c r="D7517" s="125">
        <v>2</v>
      </c>
      <c r="E7517" s="125">
        <v>1</v>
      </c>
      <c r="F7517" s="129">
        <v>3249.693585</v>
      </c>
      <c r="G7517" s="129">
        <v>0</v>
      </c>
      <c r="H7517" s="129">
        <v>4381.5330000000004</v>
      </c>
      <c r="I7517" s="129">
        <v>3252.4119460000002</v>
      </c>
      <c r="J7517" s="129">
        <v>3249.693585</v>
      </c>
    </row>
    <row r="7518" spans="1:10" hidden="1" x14ac:dyDescent="0.25">
      <c r="A7518" s="125">
        <v>938758</v>
      </c>
      <c r="B7518" s="125">
        <v>2006</v>
      </c>
      <c r="C7518" s="125">
        <v>76</v>
      </c>
      <c r="D7518" s="125">
        <v>2</v>
      </c>
      <c r="E7518" s="125">
        <v>2</v>
      </c>
      <c r="F7518" s="125">
        <v>2980.320451</v>
      </c>
      <c r="G7518" s="125">
        <v>0</v>
      </c>
      <c r="H7518" s="125">
        <v>3249.693585</v>
      </c>
      <c r="I7518" s="125">
        <v>2984.5185879999999</v>
      </c>
      <c r="J7518" s="125">
        <v>2980.320451</v>
      </c>
    </row>
    <row r="7519" spans="1:10" hidden="1" x14ac:dyDescent="0.25">
      <c r="A7519" s="125">
        <v>938759</v>
      </c>
      <c r="B7519" s="125">
        <v>2006</v>
      </c>
      <c r="C7519" s="125">
        <v>76</v>
      </c>
      <c r="D7519" s="125">
        <v>2</v>
      </c>
      <c r="E7519" s="125">
        <v>3</v>
      </c>
      <c r="F7519" s="125">
        <v>2594.264494</v>
      </c>
      <c r="G7519" s="125">
        <v>8.5139750000000003</v>
      </c>
      <c r="H7519" s="125">
        <v>2980.320451</v>
      </c>
      <c r="I7519" s="125">
        <v>2622.9800289999998</v>
      </c>
      <c r="J7519" s="125">
        <v>2602.7784689999999</v>
      </c>
    </row>
    <row r="7520" spans="1:10" hidden="1" x14ac:dyDescent="0.25">
      <c r="A7520" s="125">
        <v>938760</v>
      </c>
      <c r="B7520" s="125">
        <v>2006</v>
      </c>
      <c r="C7520" s="125">
        <v>76</v>
      </c>
      <c r="D7520" s="125">
        <v>2</v>
      </c>
      <c r="E7520" s="125">
        <v>4</v>
      </c>
      <c r="F7520" s="125">
        <v>3250.5610919999999</v>
      </c>
      <c r="G7520" s="125">
        <v>0</v>
      </c>
      <c r="H7520" s="125">
        <v>4381.5330000000004</v>
      </c>
      <c r="I7520" s="125">
        <v>3252.4119460000002</v>
      </c>
      <c r="J7520" s="125">
        <v>3250.5610919999999</v>
      </c>
    </row>
    <row r="7521" spans="1:10" x14ac:dyDescent="0.25">
      <c r="A7521" s="125">
        <v>938761</v>
      </c>
      <c r="B7521" s="125">
        <v>2006</v>
      </c>
      <c r="C7521" s="125">
        <v>76</v>
      </c>
      <c r="D7521" s="125">
        <v>3</v>
      </c>
      <c r="E7521" s="125">
        <v>1</v>
      </c>
      <c r="F7521" s="129">
        <v>150.475584</v>
      </c>
      <c r="G7521" s="129">
        <v>0</v>
      </c>
      <c r="H7521" s="129">
        <v>185.41560000000001</v>
      </c>
      <c r="I7521" s="129">
        <v>150.59455</v>
      </c>
      <c r="J7521" s="129">
        <v>150.475584</v>
      </c>
    </row>
    <row r="7522" spans="1:10" hidden="1" x14ac:dyDescent="0.25">
      <c r="A7522" s="125">
        <v>938762</v>
      </c>
      <c r="B7522" s="125">
        <v>2006</v>
      </c>
      <c r="C7522" s="125">
        <v>76</v>
      </c>
      <c r="D7522" s="125">
        <v>3</v>
      </c>
      <c r="E7522" s="125">
        <v>2</v>
      </c>
      <c r="F7522" s="125">
        <v>141.604625</v>
      </c>
      <c r="G7522" s="125">
        <v>0</v>
      </c>
      <c r="H7522" s="125">
        <v>150.475584</v>
      </c>
      <c r="I7522" s="125">
        <v>141.79314299999999</v>
      </c>
      <c r="J7522" s="125">
        <v>141.604625</v>
      </c>
    </row>
    <row r="7523" spans="1:10" hidden="1" x14ac:dyDescent="0.25">
      <c r="A7523" s="125">
        <v>938763</v>
      </c>
      <c r="B7523" s="125">
        <v>2006</v>
      </c>
      <c r="C7523" s="125">
        <v>76</v>
      </c>
      <c r="D7523" s="125">
        <v>3</v>
      </c>
      <c r="E7523" s="125">
        <v>3</v>
      </c>
      <c r="F7523" s="125">
        <v>110.51315700000001</v>
      </c>
      <c r="G7523" s="125">
        <v>12.000076999999999</v>
      </c>
      <c r="H7523" s="125">
        <v>141.604625</v>
      </c>
      <c r="I7523" s="125">
        <v>129.52575100000001</v>
      </c>
      <c r="J7523" s="125">
        <v>122.513234</v>
      </c>
    </row>
    <row r="7524" spans="1:10" hidden="1" x14ac:dyDescent="0.25">
      <c r="A7524" s="125">
        <v>938764</v>
      </c>
      <c r="B7524" s="125">
        <v>2006</v>
      </c>
      <c r="C7524" s="125">
        <v>76</v>
      </c>
      <c r="D7524" s="125">
        <v>3</v>
      </c>
      <c r="E7524" s="125">
        <v>4</v>
      </c>
      <c r="F7524" s="125">
        <v>2105.9166220000002</v>
      </c>
      <c r="G7524" s="125">
        <v>0</v>
      </c>
      <c r="H7524" s="125">
        <v>2594.264494</v>
      </c>
      <c r="I7524" s="125">
        <v>2107.0616220000002</v>
      </c>
      <c r="J7524" s="125">
        <v>2105.9166220000002</v>
      </c>
    </row>
    <row r="7525" spans="1:10" x14ac:dyDescent="0.25">
      <c r="A7525" s="125">
        <v>938765</v>
      </c>
      <c r="B7525" s="125">
        <v>2006</v>
      </c>
      <c r="C7525" s="125">
        <v>76</v>
      </c>
      <c r="D7525" s="125">
        <v>4</v>
      </c>
      <c r="E7525" s="125">
        <v>1</v>
      </c>
      <c r="F7525" s="129">
        <v>102.883838</v>
      </c>
      <c r="G7525" s="129">
        <v>0</v>
      </c>
      <c r="H7525" s="129">
        <v>117.81780000000001</v>
      </c>
      <c r="I7525" s="129">
        <v>103.432247</v>
      </c>
      <c r="J7525" s="129">
        <v>102.883838</v>
      </c>
    </row>
    <row r="7526" spans="1:10" hidden="1" x14ac:dyDescent="0.25">
      <c r="A7526" s="125">
        <v>938766</v>
      </c>
      <c r="B7526" s="125">
        <v>2006</v>
      </c>
      <c r="C7526" s="125">
        <v>76</v>
      </c>
      <c r="D7526" s="125">
        <v>4</v>
      </c>
      <c r="E7526" s="125">
        <v>2</v>
      </c>
      <c r="F7526" s="125">
        <v>98.783040999999997</v>
      </c>
      <c r="G7526" s="125">
        <v>0</v>
      </c>
      <c r="H7526" s="125">
        <v>102.883838</v>
      </c>
      <c r="I7526" s="125">
        <v>99.128578000000005</v>
      </c>
      <c r="J7526" s="125">
        <v>98.783040999999997</v>
      </c>
    </row>
    <row r="7527" spans="1:10" hidden="1" x14ac:dyDescent="0.25">
      <c r="A7527" s="125">
        <v>938767</v>
      </c>
      <c r="B7527" s="125">
        <v>2006</v>
      </c>
      <c r="C7527" s="125">
        <v>76</v>
      </c>
      <c r="D7527" s="125">
        <v>4</v>
      </c>
      <c r="E7527" s="125">
        <v>3</v>
      </c>
      <c r="F7527" s="125">
        <v>52.104686000000001</v>
      </c>
      <c r="G7527" s="125">
        <v>31.996569000000001</v>
      </c>
      <c r="H7527" s="125">
        <v>98.783040999999997</v>
      </c>
      <c r="I7527" s="125">
        <v>93.419122000000002</v>
      </c>
      <c r="J7527" s="125">
        <v>84.101254999999995</v>
      </c>
    </row>
    <row r="7528" spans="1:10" hidden="1" x14ac:dyDescent="0.25">
      <c r="A7528" s="125">
        <v>938768</v>
      </c>
      <c r="B7528" s="125">
        <v>2006</v>
      </c>
      <c r="C7528" s="125">
        <v>76</v>
      </c>
      <c r="D7528" s="125">
        <v>4</v>
      </c>
      <c r="E7528" s="125">
        <v>4</v>
      </c>
      <c r="F7528" s="125">
        <v>96.794228000000004</v>
      </c>
      <c r="G7528" s="125">
        <v>0</v>
      </c>
      <c r="H7528" s="125">
        <v>110.51315700000001</v>
      </c>
      <c r="I7528" s="125">
        <v>97.019501000000005</v>
      </c>
      <c r="J7528" s="125">
        <v>96.794228000000004</v>
      </c>
    </row>
    <row r="7529" spans="1:10" x14ac:dyDescent="0.25">
      <c r="A7529" s="125">
        <v>938769</v>
      </c>
      <c r="B7529" s="125">
        <v>2006</v>
      </c>
      <c r="C7529" s="125">
        <v>76</v>
      </c>
      <c r="D7529" s="125">
        <v>5</v>
      </c>
      <c r="E7529" s="125">
        <v>1</v>
      </c>
      <c r="F7529" s="129">
        <v>9.4875340000000001</v>
      </c>
      <c r="G7529" s="129">
        <v>0</v>
      </c>
      <c r="H7529" s="129">
        <v>10.73475</v>
      </c>
      <c r="I7529" s="129">
        <v>10.094958999999999</v>
      </c>
      <c r="J7529" s="129">
        <v>9.4875340000000001</v>
      </c>
    </row>
    <row r="7530" spans="1:10" hidden="1" x14ac:dyDescent="0.25">
      <c r="A7530" s="125">
        <v>938770</v>
      </c>
      <c r="B7530" s="125">
        <v>2006</v>
      </c>
      <c r="C7530" s="125">
        <v>76</v>
      </c>
      <c r="D7530" s="125">
        <v>5</v>
      </c>
      <c r="E7530" s="125">
        <v>2</v>
      </c>
      <c r="F7530" s="125">
        <v>9.2794980000000002</v>
      </c>
      <c r="G7530" s="125">
        <v>0</v>
      </c>
      <c r="H7530" s="125">
        <v>9.4875340000000001</v>
      </c>
      <c r="I7530" s="125">
        <v>9.3224499999999999</v>
      </c>
      <c r="J7530" s="125">
        <v>9.2794980000000002</v>
      </c>
    </row>
    <row r="7531" spans="1:10" hidden="1" x14ac:dyDescent="0.25">
      <c r="A7531" s="125">
        <v>938771</v>
      </c>
      <c r="B7531" s="125">
        <v>2006</v>
      </c>
      <c r="C7531" s="125">
        <v>76</v>
      </c>
      <c r="D7531" s="125">
        <v>5</v>
      </c>
      <c r="E7531" s="125">
        <v>3</v>
      </c>
      <c r="F7531" s="125">
        <v>0</v>
      </c>
      <c r="G7531" s="125">
        <v>6.9996859999999996</v>
      </c>
      <c r="H7531" s="125">
        <v>9.2794980000000002</v>
      </c>
      <c r="I7531" s="125">
        <v>9.0382309999999997</v>
      </c>
      <c r="J7531" s="125">
        <v>6.9996859999999996</v>
      </c>
    </row>
    <row r="7532" spans="1:10" hidden="1" x14ac:dyDescent="0.25">
      <c r="A7532" s="125">
        <v>938772</v>
      </c>
      <c r="B7532" s="125">
        <v>2006</v>
      </c>
      <c r="C7532" s="125">
        <v>76</v>
      </c>
      <c r="D7532" s="125">
        <v>5</v>
      </c>
      <c r="E7532" s="125">
        <v>4</v>
      </c>
      <c r="F7532" s="125">
        <v>47.645468000000001</v>
      </c>
      <c r="G7532" s="125">
        <v>0</v>
      </c>
      <c r="H7532" s="125">
        <v>52.104686000000001</v>
      </c>
      <c r="I7532" s="125">
        <v>48.999246999999997</v>
      </c>
      <c r="J7532" s="125">
        <v>47.645468000000001</v>
      </c>
    </row>
    <row r="7533" spans="1:10" x14ac:dyDescent="0.25">
      <c r="A7533" s="125">
        <v>940951</v>
      </c>
      <c r="B7533" s="125">
        <v>2007</v>
      </c>
      <c r="C7533" s="125">
        <v>1</v>
      </c>
      <c r="D7533" s="125">
        <v>2</v>
      </c>
      <c r="E7533" s="125">
        <v>1</v>
      </c>
      <c r="F7533" s="129">
        <v>7259.0032140000003</v>
      </c>
      <c r="G7533" s="129">
        <v>0</v>
      </c>
      <c r="H7533" s="129">
        <v>9796.4392499999994</v>
      </c>
      <c r="I7533" s="129">
        <v>7271.896855</v>
      </c>
      <c r="J7533" s="129">
        <v>7259.0032140000003</v>
      </c>
    </row>
    <row r="7534" spans="1:10" hidden="1" x14ac:dyDescent="0.25">
      <c r="A7534" s="125">
        <v>940952</v>
      </c>
      <c r="B7534" s="125">
        <v>2007</v>
      </c>
      <c r="C7534" s="125">
        <v>1</v>
      </c>
      <c r="D7534" s="125">
        <v>2</v>
      </c>
      <c r="E7534" s="125">
        <v>2</v>
      </c>
      <c r="F7534" s="125">
        <v>6657.0933539999996</v>
      </c>
      <c r="G7534" s="125">
        <v>0</v>
      </c>
      <c r="H7534" s="125">
        <v>7259.0032140000003</v>
      </c>
      <c r="I7534" s="125">
        <v>6666.6685520000001</v>
      </c>
      <c r="J7534" s="125">
        <v>6657.0933539999996</v>
      </c>
    </row>
    <row r="7535" spans="1:10" hidden="1" x14ac:dyDescent="0.25">
      <c r="A7535" s="125">
        <v>940953</v>
      </c>
      <c r="B7535" s="125">
        <v>2007</v>
      </c>
      <c r="C7535" s="125">
        <v>1</v>
      </c>
      <c r="D7535" s="125">
        <v>2</v>
      </c>
      <c r="E7535" s="125">
        <v>3</v>
      </c>
      <c r="F7535" s="125">
        <v>5806.2789270000003</v>
      </c>
      <c r="G7535" s="125">
        <v>22.813143</v>
      </c>
      <c r="H7535" s="125">
        <v>6657.0933539999996</v>
      </c>
      <c r="I7535" s="125">
        <v>5858.9078609999997</v>
      </c>
      <c r="J7535" s="125">
        <v>5829.0920699999997</v>
      </c>
    </row>
    <row r="7536" spans="1:10" hidden="1" x14ac:dyDescent="0.25">
      <c r="A7536" s="125">
        <v>940954</v>
      </c>
      <c r="B7536" s="125">
        <v>2007</v>
      </c>
      <c r="C7536" s="125">
        <v>1</v>
      </c>
      <c r="D7536" s="125">
        <v>2</v>
      </c>
      <c r="E7536" s="125">
        <v>4</v>
      </c>
      <c r="F7536" s="125">
        <v>7263.9422000000004</v>
      </c>
      <c r="G7536" s="125">
        <v>0</v>
      </c>
      <c r="H7536" s="125">
        <v>9796.4392499999994</v>
      </c>
      <c r="I7536" s="125">
        <v>7271.896855</v>
      </c>
      <c r="J7536" s="125">
        <v>7263.9422000000004</v>
      </c>
    </row>
    <row r="7537" spans="1:10" x14ac:dyDescent="0.25">
      <c r="A7537" s="125">
        <v>940955</v>
      </c>
      <c r="B7537" s="125">
        <v>2007</v>
      </c>
      <c r="C7537" s="125">
        <v>1</v>
      </c>
      <c r="D7537" s="125">
        <v>3</v>
      </c>
      <c r="E7537" s="125">
        <v>1</v>
      </c>
      <c r="F7537" s="129">
        <v>21321.980866000002</v>
      </c>
      <c r="G7537" s="129">
        <v>0</v>
      </c>
      <c r="H7537" s="129">
        <v>26438.1018</v>
      </c>
      <c r="I7537" s="129">
        <v>21473.026281999999</v>
      </c>
      <c r="J7537" s="129">
        <v>21321.980866000002</v>
      </c>
    </row>
    <row r="7538" spans="1:10" hidden="1" x14ac:dyDescent="0.25">
      <c r="A7538" s="125">
        <v>940956</v>
      </c>
      <c r="B7538" s="125">
        <v>2007</v>
      </c>
      <c r="C7538" s="125">
        <v>1</v>
      </c>
      <c r="D7538" s="125">
        <v>3</v>
      </c>
      <c r="E7538" s="125">
        <v>2</v>
      </c>
      <c r="F7538" s="125">
        <v>19796.038410000001</v>
      </c>
      <c r="G7538" s="125">
        <v>0</v>
      </c>
      <c r="H7538" s="125">
        <v>21321.980866000002</v>
      </c>
      <c r="I7538" s="125">
        <v>20091.702570000001</v>
      </c>
      <c r="J7538" s="125">
        <v>19796.038410000001</v>
      </c>
    </row>
    <row r="7539" spans="1:10" hidden="1" x14ac:dyDescent="0.25">
      <c r="A7539" s="125">
        <v>940957</v>
      </c>
      <c r="B7539" s="125">
        <v>2007</v>
      </c>
      <c r="C7539" s="125">
        <v>1</v>
      </c>
      <c r="D7539" s="125">
        <v>3</v>
      </c>
      <c r="E7539" s="125">
        <v>3</v>
      </c>
      <c r="F7539" s="125">
        <v>16009.426242</v>
      </c>
      <c r="G7539" s="125">
        <v>1380.26803</v>
      </c>
      <c r="H7539" s="125">
        <v>19796.038410000001</v>
      </c>
      <c r="I7539" s="125">
        <v>18107.436334000002</v>
      </c>
      <c r="J7539" s="125">
        <v>17389.694272000001</v>
      </c>
    </row>
    <row r="7540" spans="1:10" hidden="1" x14ac:dyDescent="0.25">
      <c r="A7540" s="125">
        <v>940958</v>
      </c>
      <c r="B7540" s="125">
        <v>2007</v>
      </c>
      <c r="C7540" s="125">
        <v>1</v>
      </c>
      <c r="D7540" s="125">
        <v>3</v>
      </c>
      <c r="E7540" s="125">
        <v>4</v>
      </c>
      <c r="F7540" s="125">
        <v>4703.0499360000003</v>
      </c>
      <c r="G7540" s="125">
        <v>0</v>
      </c>
      <c r="H7540" s="125">
        <v>5806.2789270000003</v>
      </c>
      <c r="I7540" s="125">
        <v>4715.8597440000003</v>
      </c>
      <c r="J7540" s="125">
        <v>4703.0499360000003</v>
      </c>
    </row>
    <row r="7541" spans="1:10" x14ac:dyDescent="0.25">
      <c r="A7541" s="125">
        <v>940959</v>
      </c>
      <c r="B7541" s="125">
        <v>2007</v>
      </c>
      <c r="C7541" s="125">
        <v>1</v>
      </c>
      <c r="D7541" s="125">
        <v>4</v>
      </c>
      <c r="E7541" s="125">
        <v>1</v>
      </c>
      <c r="F7541" s="129">
        <v>2792.9788840000001</v>
      </c>
      <c r="G7541" s="129">
        <v>0</v>
      </c>
      <c r="H7541" s="129">
        <v>3306.576</v>
      </c>
      <c r="I7541" s="129">
        <v>2902.8430699999999</v>
      </c>
      <c r="J7541" s="129">
        <v>2792.9788840000001</v>
      </c>
    </row>
    <row r="7542" spans="1:10" hidden="1" x14ac:dyDescent="0.25">
      <c r="A7542" s="125">
        <v>940960</v>
      </c>
      <c r="B7542" s="125">
        <v>2007</v>
      </c>
      <c r="C7542" s="125">
        <v>1</v>
      </c>
      <c r="D7542" s="125">
        <v>4</v>
      </c>
      <c r="E7542" s="125">
        <v>2</v>
      </c>
      <c r="F7542" s="125">
        <v>2470.4935519999999</v>
      </c>
      <c r="G7542" s="125">
        <v>0</v>
      </c>
      <c r="H7542" s="125">
        <v>2792.9788840000001</v>
      </c>
      <c r="I7542" s="125">
        <v>2691.035155</v>
      </c>
      <c r="J7542" s="125">
        <v>2470.4935519999999</v>
      </c>
    </row>
    <row r="7543" spans="1:10" hidden="1" x14ac:dyDescent="0.25">
      <c r="A7543" s="125">
        <v>940961</v>
      </c>
      <c r="B7543" s="125">
        <v>2007</v>
      </c>
      <c r="C7543" s="125">
        <v>1</v>
      </c>
      <c r="D7543" s="125">
        <v>4</v>
      </c>
      <c r="E7543" s="125">
        <v>3</v>
      </c>
      <c r="F7543" s="125">
        <v>318.97760699999998</v>
      </c>
      <c r="G7543" s="125">
        <v>1848.407553</v>
      </c>
      <c r="H7543" s="125">
        <v>2470.4935519999999</v>
      </c>
      <c r="I7543" s="125">
        <v>2336.3457520000002</v>
      </c>
      <c r="J7543" s="125">
        <v>2167.3851599999998</v>
      </c>
    </row>
    <row r="7544" spans="1:10" hidden="1" x14ac:dyDescent="0.25">
      <c r="A7544" s="125">
        <v>940962</v>
      </c>
      <c r="B7544" s="125">
        <v>2007</v>
      </c>
      <c r="C7544" s="125">
        <v>1</v>
      </c>
      <c r="D7544" s="125">
        <v>4</v>
      </c>
      <c r="E7544" s="125">
        <v>4</v>
      </c>
      <c r="F7544" s="125">
        <v>13872.228810000001</v>
      </c>
      <c r="G7544" s="125">
        <v>0</v>
      </c>
      <c r="H7544" s="125">
        <v>16009.426242</v>
      </c>
      <c r="I7544" s="125">
        <v>14054.675298</v>
      </c>
      <c r="J7544" s="125">
        <v>13872.228810000001</v>
      </c>
    </row>
    <row r="7545" spans="1:10" x14ac:dyDescent="0.25">
      <c r="A7545" s="125">
        <v>940963</v>
      </c>
      <c r="B7545" s="125">
        <v>2007</v>
      </c>
      <c r="C7545" s="125">
        <v>1</v>
      </c>
      <c r="D7545" s="125">
        <v>5</v>
      </c>
      <c r="E7545" s="125">
        <v>1</v>
      </c>
      <c r="F7545" s="129">
        <v>44.531306999999998</v>
      </c>
      <c r="G7545" s="129">
        <v>0</v>
      </c>
      <c r="H7545" s="129">
        <v>49.979599999999998</v>
      </c>
      <c r="I7545" s="129">
        <v>47.000816</v>
      </c>
      <c r="J7545" s="129">
        <v>44.531306999999998</v>
      </c>
    </row>
    <row r="7546" spans="1:10" hidden="1" x14ac:dyDescent="0.25">
      <c r="A7546" s="125">
        <v>940964</v>
      </c>
      <c r="B7546" s="125">
        <v>2007</v>
      </c>
      <c r="C7546" s="125">
        <v>1</v>
      </c>
      <c r="D7546" s="125">
        <v>5</v>
      </c>
      <c r="E7546" s="125">
        <v>2</v>
      </c>
      <c r="F7546" s="125">
        <v>42.075566000000002</v>
      </c>
      <c r="G7546" s="125">
        <v>0</v>
      </c>
      <c r="H7546" s="125">
        <v>44.531306999999998</v>
      </c>
      <c r="I7546" s="125">
        <v>43.756461999999999</v>
      </c>
      <c r="J7546" s="125">
        <v>42.075566000000002</v>
      </c>
    </row>
    <row r="7547" spans="1:10" hidden="1" x14ac:dyDescent="0.25">
      <c r="A7547" s="125">
        <v>940965</v>
      </c>
      <c r="B7547" s="125">
        <v>2007</v>
      </c>
      <c r="C7547" s="125">
        <v>1</v>
      </c>
      <c r="D7547" s="125">
        <v>5</v>
      </c>
      <c r="E7547" s="125">
        <v>3</v>
      </c>
      <c r="F7547" s="125">
        <v>0</v>
      </c>
      <c r="G7547" s="125">
        <v>37.190570000000001</v>
      </c>
      <c r="H7547" s="125">
        <v>42.075566000000002</v>
      </c>
      <c r="I7547" s="125">
        <v>40.981600999999998</v>
      </c>
      <c r="J7547" s="125">
        <v>37.190570000000001</v>
      </c>
    </row>
    <row r="7548" spans="1:10" hidden="1" x14ac:dyDescent="0.25">
      <c r="A7548" s="125">
        <v>940966</v>
      </c>
      <c r="B7548" s="125">
        <v>2007</v>
      </c>
      <c r="C7548" s="125">
        <v>1</v>
      </c>
      <c r="D7548" s="125">
        <v>5</v>
      </c>
      <c r="E7548" s="125">
        <v>4</v>
      </c>
      <c r="F7548" s="125">
        <v>293.859398</v>
      </c>
      <c r="G7548" s="125">
        <v>0</v>
      </c>
      <c r="H7548" s="125">
        <v>318.97760699999998</v>
      </c>
      <c r="I7548" s="125">
        <v>299.96654100000001</v>
      </c>
      <c r="J7548" s="125">
        <v>293.859398</v>
      </c>
    </row>
    <row r="7549" spans="1:10" x14ac:dyDescent="0.25">
      <c r="A7549" s="125">
        <v>940967</v>
      </c>
      <c r="B7549" s="125">
        <v>2007</v>
      </c>
      <c r="C7549" s="125">
        <v>2</v>
      </c>
      <c r="D7549" s="125">
        <v>2</v>
      </c>
      <c r="E7549" s="125">
        <v>1</v>
      </c>
      <c r="F7549" s="129">
        <v>84521.497197999997</v>
      </c>
      <c r="G7549" s="129">
        <v>0</v>
      </c>
      <c r="H7549" s="129">
        <v>114066.58575</v>
      </c>
      <c r="I7549" s="129">
        <v>84671.626602000004</v>
      </c>
      <c r="J7549" s="129">
        <v>84521.497197999997</v>
      </c>
    </row>
    <row r="7550" spans="1:10" hidden="1" x14ac:dyDescent="0.25">
      <c r="A7550" s="125">
        <v>940968</v>
      </c>
      <c r="B7550" s="125">
        <v>2007</v>
      </c>
      <c r="C7550" s="125">
        <v>2</v>
      </c>
      <c r="D7550" s="125">
        <v>2</v>
      </c>
      <c r="E7550" s="125">
        <v>2</v>
      </c>
      <c r="F7550" s="125">
        <v>77513.052506000007</v>
      </c>
      <c r="G7550" s="125">
        <v>0</v>
      </c>
      <c r="H7550" s="125">
        <v>84521.497197999997</v>
      </c>
      <c r="I7550" s="125">
        <v>77624.543025999999</v>
      </c>
      <c r="J7550" s="125">
        <v>77513.052506000007</v>
      </c>
    </row>
    <row r="7551" spans="1:10" hidden="1" x14ac:dyDescent="0.25">
      <c r="A7551" s="125">
        <v>940969</v>
      </c>
      <c r="B7551" s="125">
        <v>2007</v>
      </c>
      <c r="C7551" s="125">
        <v>2</v>
      </c>
      <c r="D7551" s="125">
        <v>2</v>
      </c>
      <c r="E7551" s="125">
        <v>3</v>
      </c>
      <c r="F7551" s="125">
        <v>67606.443138000002</v>
      </c>
      <c r="G7551" s="125">
        <v>265.62889200000001</v>
      </c>
      <c r="H7551" s="125">
        <v>77513.052506000007</v>
      </c>
      <c r="I7551" s="125">
        <v>68219.237510000006</v>
      </c>
      <c r="J7551" s="125">
        <v>67872.072029999996</v>
      </c>
    </row>
    <row r="7552" spans="1:10" hidden="1" x14ac:dyDescent="0.25">
      <c r="A7552" s="125">
        <v>940970</v>
      </c>
      <c r="B7552" s="125">
        <v>2007</v>
      </c>
      <c r="C7552" s="125">
        <v>2</v>
      </c>
      <c r="D7552" s="125">
        <v>2</v>
      </c>
      <c r="E7552" s="125">
        <v>4</v>
      </c>
      <c r="F7552" s="125">
        <v>84579.005160999994</v>
      </c>
      <c r="G7552" s="125">
        <v>0</v>
      </c>
      <c r="H7552" s="125">
        <v>114066.58575</v>
      </c>
      <c r="I7552" s="125">
        <v>84671.626602000004</v>
      </c>
      <c r="J7552" s="125">
        <v>84579.005160999994</v>
      </c>
    </row>
    <row r="7553" spans="1:10" x14ac:dyDescent="0.25">
      <c r="A7553" s="125">
        <v>940971</v>
      </c>
      <c r="B7553" s="125">
        <v>2007</v>
      </c>
      <c r="C7553" s="125">
        <v>2</v>
      </c>
      <c r="D7553" s="125">
        <v>3</v>
      </c>
      <c r="E7553" s="125">
        <v>1</v>
      </c>
      <c r="F7553" s="129">
        <v>197091.81676799999</v>
      </c>
      <c r="G7553" s="129">
        <v>0</v>
      </c>
      <c r="H7553" s="129">
        <v>244488.2715</v>
      </c>
      <c r="I7553" s="129">
        <v>198573.37411199999</v>
      </c>
      <c r="J7553" s="129">
        <v>197091.81676799999</v>
      </c>
    </row>
    <row r="7554" spans="1:10" hidden="1" x14ac:dyDescent="0.25">
      <c r="A7554" s="125">
        <v>940972</v>
      </c>
      <c r="B7554" s="125">
        <v>2007</v>
      </c>
      <c r="C7554" s="125">
        <v>2</v>
      </c>
      <c r="D7554" s="125">
        <v>3</v>
      </c>
      <c r="E7554" s="125">
        <v>2</v>
      </c>
      <c r="F7554" s="125">
        <v>182975.49329000001</v>
      </c>
      <c r="G7554" s="125">
        <v>0</v>
      </c>
      <c r="H7554" s="125">
        <v>197091.81676799999</v>
      </c>
      <c r="I7554" s="125">
        <v>185719.61893999999</v>
      </c>
      <c r="J7554" s="125">
        <v>182975.49329000001</v>
      </c>
    </row>
    <row r="7555" spans="1:10" hidden="1" x14ac:dyDescent="0.25">
      <c r="A7555" s="125">
        <v>940973</v>
      </c>
      <c r="B7555" s="125">
        <v>2007</v>
      </c>
      <c r="C7555" s="125">
        <v>2</v>
      </c>
      <c r="D7555" s="125">
        <v>3</v>
      </c>
      <c r="E7555" s="125">
        <v>3</v>
      </c>
      <c r="F7555" s="125">
        <v>147499.27687100001</v>
      </c>
      <c r="G7555" s="125">
        <v>12716.791547000001</v>
      </c>
      <c r="H7555" s="125">
        <v>182975.49329000001</v>
      </c>
      <c r="I7555" s="125">
        <v>167367.683712</v>
      </c>
      <c r="J7555" s="125">
        <v>160216.06841800001</v>
      </c>
    </row>
    <row r="7556" spans="1:10" hidden="1" x14ac:dyDescent="0.25">
      <c r="A7556" s="125">
        <v>940974</v>
      </c>
      <c r="B7556" s="125">
        <v>2007</v>
      </c>
      <c r="C7556" s="125">
        <v>2</v>
      </c>
      <c r="D7556" s="125">
        <v>3</v>
      </c>
      <c r="E7556" s="125">
        <v>4</v>
      </c>
      <c r="F7556" s="125">
        <v>54713.452913000001</v>
      </c>
      <c r="G7556" s="125">
        <v>0</v>
      </c>
      <c r="H7556" s="125">
        <v>67606.443138000002</v>
      </c>
      <c r="I7556" s="125">
        <v>54909.953115999997</v>
      </c>
      <c r="J7556" s="125">
        <v>54713.452913000001</v>
      </c>
    </row>
    <row r="7557" spans="1:10" x14ac:dyDescent="0.25">
      <c r="A7557" s="125">
        <v>940975</v>
      </c>
      <c r="B7557" s="125">
        <v>2007</v>
      </c>
      <c r="C7557" s="125">
        <v>2</v>
      </c>
      <c r="D7557" s="125">
        <v>4</v>
      </c>
      <c r="E7557" s="125">
        <v>1</v>
      </c>
      <c r="F7557" s="129">
        <v>26011.604786</v>
      </c>
      <c r="G7557" s="129">
        <v>0</v>
      </c>
      <c r="H7557" s="129">
        <v>30822.011999999999</v>
      </c>
      <c r="I7557" s="129">
        <v>27058.644335000001</v>
      </c>
      <c r="J7557" s="129">
        <v>26011.604786</v>
      </c>
    </row>
    <row r="7558" spans="1:10" hidden="1" x14ac:dyDescent="0.25">
      <c r="A7558" s="125">
        <v>940976</v>
      </c>
      <c r="B7558" s="125">
        <v>2007</v>
      </c>
      <c r="C7558" s="125">
        <v>2</v>
      </c>
      <c r="D7558" s="125">
        <v>4</v>
      </c>
      <c r="E7558" s="125">
        <v>2</v>
      </c>
      <c r="F7558" s="125">
        <v>23005.827735999999</v>
      </c>
      <c r="G7558" s="125">
        <v>0</v>
      </c>
      <c r="H7558" s="125">
        <v>26011.604786</v>
      </c>
      <c r="I7558" s="125">
        <v>25062.181212</v>
      </c>
      <c r="J7558" s="125">
        <v>23005.827735999999</v>
      </c>
    </row>
    <row r="7559" spans="1:10" hidden="1" x14ac:dyDescent="0.25">
      <c r="A7559" s="125">
        <v>940977</v>
      </c>
      <c r="B7559" s="125">
        <v>2007</v>
      </c>
      <c r="C7559" s="125">
        <v>2</v>
      </c>
      <c r="D7559" s="125">
        <v>4</v>
      </c>
      <c r="E7559" s="125">
        <v>3</v>
      </c>
      <c r="F7559" s="125">
        <v>2942.069735</v>
      </c>
      <c r="G7559" s="125">
        <v>17048.669889000001</v>
      </c>
      <c r="H7559" s="125">
        <v>23005.827735999999</v>
      </c>
      <c r="I7559" s="125">
        <v>21756.611290000001</v>
      </c>
      <c r="J7559" s="125">
        <v>19990.739624000002</v>
      </c>
    </row>
    <row r="7560" spans="1:10" hidden="1" x14ac:dyDescent="0.25">
      <c r="A7560" s="125">
        <v>940978</v>
      </c>
      <c r="B7560" s="125">
        <v>2007</v>
      </c>
      <c r="C7560" s="125">
        <v>2</v>
      </c>
      <c r="D7560" s="125">
        <v>4</v>
      </c>
      <c r="E7560" s="125">
        <v>4</v>
      </c>
      <c r="F7560" s="125">
        <v>127539.44093</v>
      </c>
      <c r="G7560" s="125">
        <v>0</v>
      </c>
      <c r="H7560" s="125">
        <v>147499.27687100001</v>
      </c>
      <c r="I7560" s="125">
        <v>129489.615165</v>
      </c>
      <c r="J7560" s="125">
        <v>127539.44093</v>
      </c>
    </row>
    <row r="7561" spans="1:10" x14ac:dyDescent="0.25">
      <c r="A7561" s="125">
        <v>940979</v>
      </c>
      <c r="B7561" s="125">
        <v>2007</v>
      </c>
      <c r="C7561" s="125">
        <v>2</v>
      </c>
      <c r="D7561" s="125">
        <v>5</v>
      </c>
      <c r="E7561" s="125">
        <v>1</v>
      </c>
      <c r="F7561" s="129">
        <v>415.45685099999997</v>
      </c>
      <c r="G7561" s="129">
        <v>0</v>
      </c>
      <c r="H7561" s="129">
        <v>466.28694999999999</v>
      </c>
      <c r="I7561" s="129">
        <v>438.49624799999998</v>
      </c>
      <c r="J7561" s="129">
        <v>415.45685099999997</v>
      </c>
    </row>
    <row r="7562" spans="1:10" hidden="1" x14ac:dyDescent="0.25">
      <c r="A7562" s="125">
        <v>940980</v>
      </c>
      <c r="B7562" s="125">
        <v>2007</v>
      </c>
      <c r="C7562" s="125">
        <v>2</v>
      </c>
      <c r="D7562" s="125">
        <v>5</v>
      </c>
      <c r="E7562" s="125">
        <v>2</v>
      </c>
      <c r="F7562" s="125">
        <v>392.54590100000001</v>
      </c>
      <c r="G7562" s="125">
        <v>0</v>
      </c>
      <c r="H7562" s="125">
        <v>415.45685099999997</v>
      </c>
      <c r="I7562" s="125">
        <v>408.22790199999997</v>
      </c>
      <c r="J7562" s="125">
        <v>392.54590100000001</v>
      </c>
    </row>
    <row r="7563" spans="1:10" hidden="1" x14ac:dyDescent="0.25">
      <c r="A7563" s="125">
        <v>940981</v>
      </c>
      <c r="B7563" s="125">
        <v>2007</v>
      </c>
      <c r="C7563" s="125">
        <v>2</v>
      </c>
      <c r="D7563" s="125">
        <v>5</v>
      </c>
      <c r="E7563" s="125">
        <v>3</v>
      </c>
      <c r="F7563" s="125">
        <v>0</v>
      </c>
      <c r="G7563" s="125">
        <v>339.92906199999999</v>
      </c>
      <c r="H7563" s="125">
        <v>392.54590100000001</v>
      </c>
      <c r="I7563" s="125">
        <v>382.33970799999997</v>
      </c>
      <c r="J7563" s="125">
        <v>339.92906199999999</v>
      </c>
    </row>
    <row r="7564" spans="1:10" hidden="1" x14ac:dyDescent="0.25">
      <c r="A7564" s="125">
        <v>940982</v>
      </c>
      <c r="B7564" s="125">
        <v>2007</v>
      </c>
      <c r="C7564" s="125">
        <v>2</v>
      </c>
      <c r="D7564" s="125">
        <v>5</v>
      </c>
      <c r="E7564" s="125">
        <v>4</v>
      </c>
      <c r="F7564" s="125">
        <v>2704.6425680000002</v>
      </c>
      <c r="G7564" s="125">
        <v>0</v>
      </c>
      <c r="H7564" s="125">
        <v>2942.069735</v>
      </c>
      <c r="I7564" s="125">
        <v>2766.7223789999998</v>
      </c>
      <c r="J7564" s="125">
        <v>2704.6425680000002</v>
      </c>
    </row>
    <row r="7565" spans="1:10" x14ac:dyDescent="0.25">
      <c r="A7565" s="125">
        <v>940983</v>
      </c>
      <c r="B7565" s="125">
        <v>2007</v>
      </c>
      <c r="C7565" s="125">
        <v>3</v>
      </c>
      <c r="D7565" s="125">
        <v>2</v>
      </c>
      <c r="E7565" s="125">
        <v>1</v>
      </c>
      <c r="F7565" s="129">
        <v>2031.891648</v>
      </c>
      <c r="G7565" s="129">
        <v>0</v>
      </c>
      <c r="H7565" s="129">
        <v>2741.9175</v>
      </c>
      <c r="I7565" s="129">
        <v>2035.32536</v>
      </c>
      <c r="J7565" s="129">
        <v>2031.891648</v>
      </c>
    </row>
    <row r="7566" spans="1:10" hidden="1" x14ac:dyDescent="0.25">
      <c r="A7566" s="125">
        <v>940984</v>
      </c>
      <c r="B7566" s="125">
        <v>2007</v>
      </c>
      <c r="C7566" s="125">
        <v>3</v>
      </c>
      <c r="D7566" s="125">
        <v>2</v>
      </c>
      <c r="E7566" s="125">
        <v>2</v>
      </c>
      <c r="F7566" s="125">
        <v>1862.325053</v>
      </c>
      <c r="G7566" s="125">
        <v>0</v>
      </c>
      <c r="H7566" s="125">
        <v>2031.891648</v>
      </c>
      <c r="I7566" s="125">
        <v>1866.0892899999999</v>
      </c>
      <c r="J7566" s="125">
        <v>1862.325053</v>
      </c>
    </row>
    <row r="7567" spans="1:10" hidden="1" x14ac:dyDescent="0.25">
      <c r="A7567" s="125">
        <v>940985</v>
      </c>
      <c r="B7567" s="125">
        <v>2007</v>
      </c>
      <c r="C7567" s="125">
        <v>3</v>
      </c>
      <c r="D7567" s="125">
        <v>2</v>
      </c>
      <c r="E7567" s="125">
        <v>3</v>
      </c>
      <c r="F7567" s="125">
        <v>1594.071017</v>
      </c>
      <c r="G7567" s="125">
        <v>36.261963999999999</v>
      </c>
      <c r="H7567" s="125">
        <v>1862.325053</v>
      </c>
      <c r="I7567" s="125">
        <v>1639.032279</v>
      </c>
      <c r="J7567" s="125">
        <v>1630.332981</v>
      </c>
    </row>
    <row r="7568" spans="1:10" hidden="1" x14ac:dyDescent="0.25">
      <c r="A7568" s="125">
        <v>940986</v>
      </c>
      <c r="B7568" s="125">
        <v>2007</v>
      </c>
      <c r="C7568" s="125">
        <v>3</v>
      </c>
      <c r="D7568" s="125">
        <v>2</v>
      </c>
      <c r="E7568" s="125">
        <v>4</v>
      </c>
      <c r="F7568" s="125">
        <v>2033.747779</v>
      </c>
      <c r="G7568" s="125">
        <v>0</v>
      </c>
      <c r="H7568" s="125">
        <v>2741.9175</v>
      </c>
      <c r="I7568" s="125">
        <v>2035.32536</v>
      </c>
      <c r="J7568" s="125">
        <v>2033.747779</v>
      </c>
    </row>
    <row r="7569" spans="1:10" x14ac:dyDescent="0.25">
      <c r="A7569" s="125">
        <v>940987</v>
      </c>
      <c r="B7569" s="125">
        <v>2007</v>
      </c>
      <c r="C7569" s="125">
        <v>3</v>
      </c>
      <c r="D7569" s="125">
        <v>3</v>
      </c>
      <c r="E7569" s="125">
        <v>1</v>
      </c>
      <c r="F7569" s="129">
        <v>2117.3367410000001</v>
      </c>
      <c r="G7569" s="129">
        <v>0</v>
      </c>
      <c r="H7569" s="129">
        <v>2612.6082000000001</v>
      </c>
      <c r="I7569" s="129">
        <v>2121.96038</v>
      </c>
      <c r="J7569" s="129">
        <v>2117.3367410000001</v>
      </c>
    </row>
    <row r="7570" spans="1:10" hidden="1" x14ac:dyDescent="0.25">
      <c r="A7570" s="125">
        <v>940988</v>
      </c>
      <c r="B7570" s="125">
        <v>2007</v>
      </c>
      <c r="C7570" s="125">
        <v>3</v>
      </c>
      <c r="D7570" s="125">
        <v>3</v>
      </c>
      <c r="E7570" s="125">
        <v>2</v>
      </c>
      <c r="F7570" s="125">
        <v>1776.787167</v>
      </c>
      <c r="G7570" s="125">
        <v>0</v>
      </c>
      <c r="H7570" s="125">
        <v>2117.3367410000001</v>
      </c>
      <c r="I7570" s="125">
        <v>1995.1664109999999</v>
      </c>
      <c r="J7570" s="125">
        <v>1776.787167</v>
      </c>
    </row>
    <row r="7571" spans="1:10" hidden="1" x14ac:dyDescent="0.25">
      <c r="A7571" s="125">
        <v>940989</v>
      </c>
      <c r="B7571" s="125">
        <v>2007</v>
      </c>
      <c r="C7571" s="125">
        <v>3</v>
      </c>
      <c r="D7571" s="125">
        <v>3</v>
      </c>
      <c r="E7571" s="125">
        <v>3</v>
      </c>
      <c r="F7571" s="125">
        <v>1266.91005</v>
      </c>
      <c r="G7571" s="125">
        <v>232.01226399999999</v>
      </c>
      <c r="H7571" s="125">
        <v>1776.787167</v>
      </c>
      <c r="I7571" s="125">
        <v>1625.227222</v>
      </c>
      <c r="J7571" s="125">
        <v>1498.9223139999999</v>
      </c>
    </row>
    <row r="7572" spans="1:10" hidden="1" x14ac:dyDescent="0.25">
      <c r="A7572" s="125">
        <v>940990</v>
      </c>
      <c r="B7572" s="125">
        <v>2007</v>
      </c>
      <c r="C7572" s="125">
        <v>3</v>
      </c>
      <c r="D7572" s="125">
        <v>3</v>
      </c>
      <c r="E7572" s="125">
        <v>4</v>
      </c>
      <c r="F7572" s="125">
        <v>1293.646311</v>
      </c>
      <c r="G7572" s="125">
        <v>0</v>
      </c>
      <c r="H7572" s="125">
        <v>1594.071017</v>
      </c>
      <c r="I7572" s="125">
        <v>1294.7044800000001</v>
      </c>
      <c r="J7572" s="125">
        <v>1293.646311</v>
      </c>
    </row>
    <row r="7573" spans="1:10" x14ac:dyDescent="0.25">
      <c r="A7573" s="125">
        <v>940991</v>
      </c>
      <c r="B7573" s="125">
        <v>2007</v>
      </c>
      <c r="C7573" s="125">
        <v>3</v>
      </c>
      <c r="D7573" s="125">
        <v>4</v>
      </c>
      <c r="E7573" s="125">
        <v>1</v>
      </c>
      <c r="F7573" s="129">
        <v>1476.5480829999999</v>
      </c>
      <c r="G7573" s="129">
        <v>0</v>
      </c>
      <c r="H7573" s="129">
        <v>1876.3126</v>
      </c>
      <c r="I7573" s="129">
        <v>1647.2148319999999</v>
      </c>
      <c r="J7573" s="129">
        <v>1476.5480829999999</v>
      </c>
    </row>
    <row r="7574" spans="1:10" hidden="1" x14ac:dyDescent="0.25">
      <c r="A7574" s="125">
        <v>940992</v>
      </c>
      <c r="B7574" s="125">
        <v>2007</v>
      </c>
      <c r="C7574" s="125">
        <v>3</v>
      </c>
      <c r="D7574" s="125">
        <v>4</v>
      </c>
      <c r="E7574" s="125">
        <v>2</v>
      </c>
      <c r="F7574" s="125">
        <v>1303.6050150000001</v>
      </c>
      <c r="G7574" s="125">
        <v>0.51480099999999995</v>
      </c>
      <c r="H7574" s="125">
        <v>1476.5480829999999</v>
      </c>
      <c r="I7574" s="125">
        <v>1422.654078</v>
      </c>
      <c r="J7574" s="125">
        <v>1304.119817</v>
      </c>
    </row>
    <row r="7575" spans="1:10" hidden="1" x14ac:dyDescent="0.25">
      <c r="A7575" s="125">
        <v>940993</v>
      </c>
      <c r="B7575" s="125">
        <v>2007</v>
      </c>
      <c r="C7575" s="125">
        <v>3</v>
      </c>
      <c r="D7575" s="125">
        <v>4</v>
      </c>
      <c r="E7575" s="125">
        <v>3</v>
      </c>
      <c r="F7575" s="125">
        <v>153.38639000000001</v>
      </c>
      <c r="G7575" s="125">
        <v>1034.9067700000001</v>
      </c>
      <c r="H7575" s="125">
        <v>1303.6050150000001</v>
      </c>
      <c r="I7575" s="125">
        <v>1232.8192630000001</v>
      </c>
      <c r="J7575" s="125">
        <v>1188.2931610000001</v>
      </c>
    </row>
    <row r="7576" spans="1:10" hidden="1" x14ac:dyDescent="0.25">
      <c r="A7576" s="125">
        <v>940994</v>
      </c>
      <c r="B7576" s="125">
        <v>2007</v>
      </c>
      <c r="C7576" s="125">
        <v>3</v>
      </c>
      <c r="D7576" s="125">
        <v>4</v>
      </c>
      <c r="E7576" s="125">
        <v>4</v>
      </c>
      <c r="F7576" s="125">
        <v>1074.16401</v>
      </c>
      <c r="G7576" s="125">
        <v>0</v>
      </c>
      <c r="H7576" s="125">
        <v>1266.91005</v>
      </c>
      <c r="I7576" s="125">
        <v>1112.220333</v>
      </c>
      <c r="J7576" s="125">
        <v>1074.16401</v>
      </c>
    </row>
    <row r="7577" spans="1:10" x14ac:dyDescent="0.25">
      <c r="A7577" s="125">
        <v>940995</v>
      </c>
      <c r="B7577" s="125">
        <v>2007</v>
      </c>
      <c r="C7577" s="125">
        <v>3</v>
      </c>
      <c r="D7577" s="125">
        <v>5</v>
      </c>
      <c r="E7577" s="125">
        <v>1</v>
      </c>
      <c r="F7577" s="129">
        <v>213.66938200000001</v>
      </c>
      <c r="G7577" s="129">
        <v>0</v>
      </c>
      <c r="H7577" s="129">
        <v>300.35820000000001</v>
      </c>
      <c r="I7577" s="129">
        <v>282.45685099999997</v>
      </c>
      <c r="J7577" s="129">
        <v>213.66938200000001</v>
      </c>
    </row>
    <row r="7578" spans="1:10" hidden="1" x14ac:dyDescent="0.25">
      <c r="A7578" s="125">
        <v>940996</v>
      </c>
      <c r="B7578" s="125">
        <v>2007</v>
      </c>
      <c r="C7578" s="125">
        <v>3</v>
      </c>
      <c r="D7578" s="125">
        <v>5</v>
      </c>
      <c r="E7578" s="125">
        <v>2</v>
      </c>
      <c r="F7578" s="125">
        <v>196.666358</v>
      </c>
      <c r="G7578" s="125">
        <v>0</v>
      </c>
      <c r="H7578" s="125">
        <v>213.66938200000001</v>
      </c>
      <c r="I7578" s="125">
        <v>209.95153400000001</v>
      </c>
      <c r="J7578" s="125">
        <v>196.666358</v>
      </c>
    </row>
    <row r="7579" spans="1:10" hidden="1" x14ac:dyDescent="0.25">
      <c r="A7579" s="125">
        <v>940997</v>
      </c>
      <c r="B7579" s="125">
        <v>2007</v>
      </c>
      <c r="C7579" s="125">
        <v>3</v>
      </c>
      <c r="D7579" s="125">
        <v>5</v>
      </c>
      <c r="E7579" s="125">
        <v>3</v>
      </c>
      <c r="F7579" s="125">
        <v>0</v>
      </c>
      <c r="G7579" s="125">
        <v>171.99943500000001</v>
      </c>
      <c r="H7579" s="125">
        <v>196.666358</v>
      </c>
      <c r="I7579" s="125">
        <v>191.553033</v>
      </c>
      <c r="J7579" s="125">
        <v>171.99943500000001</v>
      </c>
    </row>
    <row r="7580" spans="1:10" hidden="1" x14ac:dyDescent="0.25">
      <c r="A7580" s="125">
        <v>940998</v>
      </c>
      <c r="B7580" s="125">
        <v>2007</v>
      </c>
      <c r="C7580" s="125">
        <v>3</v>
      </c>
      <c r="D7580" s="125">
        <v>5</v>
      </c>
      <c r="E7580" s="125">
        <v>4</v>
      </c>
      <c r="F7580" s="125">
        <v>131.56625299999999</v>
      </c>
      <c r="G7580" s="125">
        <v>0</v>
      </c>
      <c r="H7580" s="125">
        <v>153.38639000000001</v>
      </c>
      <c r="I7580" s="125">
        <v>144.244561</v>
      </c>
      <c r="J7580" s="125">
        <v>131.56625299999999</v>
      </c>
    </row>
    <row r="7581" spans="1:10" x14ac:dyDescent="0.25">
      <c r="A7581" s="125">
        <v>940999</v>
      </c>
      <c r="B7581" s="125">
        <v>2007</v>
      </c>
      <c r="C7581" s="125">
        <v>4</v>
      </c>
      <c r="D7581" s="125">
        <v>2</v>
      </c>
      <c r="E7581" s="125">
        <v>1</v>
      </c>
      <c r="F7581" s="129">
        <v>3209.8666250000001</v>
      </c>
      <c r="G7581" s="129">
        <v>0</v>
      </c>
      <c r="H7581" s="129">
        <v>4331.5249999999996</v>
      </c>
      <c r="I7581" s="129">
        <v>3215.2910080000001</v>
      </c>
      <c r="J7581" s="129">
        <v>3209.8666250000001</v>
      </c>
    </row>
    <row r="7582" spans="1:10" hidden="1" x14ac:dyDescent="0.25">
      <c r="A7582" s="125">
        <v>941000</v>
      </c>
      <c r="B7582" s="125">
        <v>2007</v>
      </c>
      <c r="C7582" s="125">
        <v>4</v>
      </c>
      <c r="D7582" s="125">
        <v>2</v>
      </c>
      <c r="E7582" s="125">
        <v>2</v>
      </c>
      <c r="F7582" s="125">
        <v>2941.9949820000002</v>
      </c>
      <c r="G7582" s="125">
        <v>0</v>
      </c>
      <c r="H7582" s="125">
        <v>3209.8666250000001</v>
      </c>
      <c r="I7582" s="125">
        <v>2947.9415079999999</v>
      </c>
      <c r="J7582" s="125">
        <v>2941.9949820000002</v>
      </c>
    </row>
    <row r="7583" spans="1:10" hidden="1" x14ac:dyDescent="0.25">
      <c r="A7583" s="125">
        <v>941001</v>
      </c>
      <c r="B7583" s="125">
        <v>2007</v>
      </c>
      <c r="C7583" s="125">
        <v>4</v>
      </c>
      <c r="D7583" s="125">
        <v>2</v>
      </c>
      <c r="E7583" s="125">
        <v>3</v>
      </c>
      <c r="F7583" s="125">
        <v>2518.2225440000002</v>
      </c>
      <c r="G7583" s="125">
        <v>57.284584000000002</v>
      </c>
      <c r="H7583" s="125">
        <v>2941.9949820000002</v>
      </c>
      <c r="I7583" s="125">
        <v>2589.2497840000001</v>
      </c>
      <c r="J7583" s="125">
        <v>2575.5071280000002</v>
      </c>
    </row>
    <row r="7584" spans="1:10" hidden="1" x14ac:dyDescent="0.25">
      <c r="A7584" s="125">
        <v>941002</v>
      </c>
      <c r="B7584" s="125">
        <v>2007</v>
      </c>
      <c r="C7584" s="125">
        <v>4</v>
      </c>
      <c r="D7584" s="125">
        <v>2</v>
      </c>
      <c r="E7584" s="125">
        <v>4</v>
      </c>
      <c r="F7584" s="125">
        <v>3212.7988350000001</v>
      </c>
      <c r="G7584" s="125">
        <v>0</v>
      </c>
      <c r="H7584" s="125">
        <v>4331.5249999999996</v>
      </c>
      <c r="I7584" s="125">
        <v>3215.2910080000001</v>
      </c>
      <c r="J7584" s="125">
        <v>3212.7988350000001</v>
      </c>
    </row>
    <row r="7585" spans="1:10" x14ac:dyDescent="0.25">
      <c r="A7585" s="125">
        <v>941003</v>
      </c>
      <c r="B7585" s="125">
        <v>2007</v>
      </c>
      <c r="C7585" s="125">
        <v>4</v>
      </c>
      <c r="D7585" s="125">
        <v>3</v>
      </c>
      <c r="E7585" s="125">
        <v>1</v>
      </c>
      <c r="F7585" s="129">
        <v>1179.265255</v>
      </c>
      <c r="G7585" s="129">
        <v>0</v>
      </c>
      <c r="H7585" s="129">
        <v>1455.1101000000001</v>
      </c>
      <c r="I7585" s="129">
        <v>1181.8404230000001</v>
      </c>
      <c r="J7585" s="129">
        <v>1179.265255</v>
      </c>
    </row>
    <row r="7586" spans="1:10" hidden="1" x14ac:dyDescent="0.25">
      <c r="A7586" s="125">
        <v>941004</v>
      </c>
      <c r="B7586" s="125">
        <v>2007</v>
      </c>
      <c r="C7586" s="125">
        <v>4</v>
      </c>
      <c r="D7586" s="125">
        <v>3</v>
      </c>
      <c r="E7586" s="125">
        <v>2</v>
      </c>
      <c r="F7586" s="125">
        <v>989.59382900000003</v>
      </c>
      <c r="G7586" s="125">
        <v>0</v>
      </c>
      <c r="H7586" s="125">
        <v>1179.265255</v>
      </c>
      <c r="I7586" s="125">
        <v>1111.22165</v>
      </c>
      <c r="J7586" s="125">
        <v>989.59382900000003</v>
      </c>
    </row>
    <row r="7587" spans="1:10" hidden="1" x14ac:dyDescent="0.25">
      <c r="A7587" s="125">
        <v>941005</v>
      </c>
      <c r="B7587" s="125">
        <v>2007</v>
      </c>
      <c r="C7587" s="125">
        <v>4</v>
      </c>
      <c r="D7587" s="125">
        <v>3</v>
      </c>
      <c r="E7587" s="125">
        <v>3</v>
      </c>
      <c r="F7587" s="125">
        <v>704.44284200000004</v>
      </c>
      <c r="G7587" s="125">
        <v>129.00630100000001</v>
      </c>
      <c r="H7587" s="125">
        <v>989.59382900000003</v>
      </c>
      <c r="I7587" s="125">
        <v>905.18147599999998</v>
      </c>
      <c r="J7587" s="125">
        <v>833.44914200000005</v>
      </c>
    </row>
    <row r="7588" spans="1:10" hidden="1" x14ac:dyDescent="0.25">
      <c r="A7588" s="125">
        <v>941006</v>
      </c>
      <c r="B7588" s="125">
        <v>2007</v>
      </c>
      <c r="C7588" s="125">
        <v>4</v>
      </c>
      <c r="D7588" s="125">
        <v>3</v>
      </c>
      <c r="E7588" s="125">
        <v>4</v>
      </c>
      <c r="F7588" s="125">
        <v>2043.159756</v>
      </c>
      <c r="G7588" s="125">
        <v>0</v>
      </c>
      <c r="H7588" s="125">
        <v>2518.2225440000002</v>
      </c>
      <c r="I7588" s="125">
        <v>2045.30035</v>
      </c>
      <c r="J7588" s="125">
        <v>2043.159756</v>
      </c>
    </row>
    <row r="7589" spans="1:10" x14ac:dyDescent="0.25">
      <c r="A7589" s="125">
        <v>941007</v>
      </c>
      <c r="B7589" s="125">
        <v>2007</v>
      </c>
      <c r="C7589" s="125">
        <v>4</v>
      </c>
      <c r="D7589" s="125">
        <v>4</v>
      </c>
      <c r="E7589" s="125">
        <v>1</v>
      </c>
      <c r="F7589" s="129">
        <v>821.88066400000002</v>
      </c>
      <c r="G7589" s="129">
        <v>0</v>
      </c>
      <c r="H7589" s="129">
        <v>1044.3987999999999</v>
      </c>
      <c r="I7589" s="129">
        <v>916.87770699999999</v>
      </c>
      <c r="J7589" s="129">
        <v>821.88066400000002</v>
      </c>
    </row>
    <row r="7590" spans="1:10" hidden="1" x14ac:dyDescent="0.25">
      <c r="A7590" s="125">
        <v>941008</v>
      </c>
      <c r="B7590" s="125">
        <v>2007</v>
      </c>
      <c r="C7590" s="125">
        <v>4</v>
      </c>
      <c r="D7590" s="125">
        <v>4</v>
      </c>
      <c r="E7590" s="125">
        <v>2</v>
      </c>
      <c r="F7590" s="125">
        <v>725.61657000000002</v>
      </c>
      <c r="G7590" s="125">
        <v>0.28655000000000003</v>
      </c>
      <c r="H7590" s="125">
        <v>821.88066400000002</v>
      </c>
      <c r="I7590" s="125">
        <v>791.88202000000001</v>
      </c>
      <c r="J7590" s="125">
        <v>725.90312100000006</v>
      </c>
    </row>
    <row r="7591" spans="1:10" hidden="1" x14ac:dyDescent="0.25">
      <c r="A7591" s="125">
        <v>941009</v>
      </c>
      <c r="B7591" s="125">
        <v>2007</v>
      </c>
      <c r="C7591" s="125">
        <v>4</v>
      </c>
      <c r="D7591" s="125">
        <v>4</v>
      </c>
      <c r="E7591" s="125">
        <v>3</v>
      </c>
      <c r="F7591" s="125">
        <v>85.378397000000007</v>
      </c>
      <c r="G7591" s="125">
        <v>576.05294000000004</v>
      </c>
      <c r="H7591" s="125">
        <v>725.61657000000002</v>
      </c>
      <c r="I7591" s="125">
        <v>686.21559100000002</v>
      </c>
      <c r="J7591" s="125">
        <v>661.43133699999998</v>
      </c>
    </row>
    <row r="7592" spans="1:10" hidden="1" x14ac:dyDescent="0.25">
      <c r="A7592" s="125">
        <v>941010</v>
      </c>
      <c r="B7592" s="125">
        <v>2007</v>
      </c>
      <c r="C7592" s="125">
        <v>4</v>
      </c>
      <c r="D7592" s="125">
        <v>4</v>
      </c>
      <c r="E7592" s="125">
        <v>4</v>
      </c>
      <c r="F7592" s="125">
        <v>594.068444</v>
      </c>
      <c r="G7592" s="125">
        <v>0</v>
      </c>
      <c r="H7592" s="125">
        <v>704.44284200000004</v>
      </c>
      <c r="I7592" s="125">
        <v>618.43037100000004</v>
      </c>
      <c r="J7592" s="125">
        <v>594.068444</v>
      </c>
    </row>
    <row r="7593" spans="1:10" x14ac:dyDescent="0.25">
      <c r="A7593" s="125">
        <v>941011</v>
      </c>
      <c r="B7593" s="125">
        <v>2007</v>
      </c>
      <c r="C7593" s="125">
        <v>4</v>
      </c>
      <c r="D7593" s="125">
        <v>5</v>
      </c>
      <c r="E7593" s="125">
        <v>1</v>
      </c>
      <c r="F7593" s="129">
        <v>119.257446</v>
      </c>
      <c r="G7593" s="129">
        <v>0</v>
      </c>
      <c r="H7593" s="129">
        <v>167.64195000000001</v>
      </c>
      <c r="I7593" s="129">
        <v>157.65048999999999</v>
      </c>
      <c r="J7593" s="129">
        <v>119.257446</v>
      </c>
    </row>
    <row r="7594" spans="1:10" hidden="1" x14ac:dyDescent="0.25">
      <c r="A7594" s="125">
        <v>941012</v>
      </c>
      <c r="B7594" s="125">
        <v>2007</v>
      </c>
      <c r="C7594" s="125">
        <v>4</v>
      </c>
      <c r="D7594" s="125">
        <v>5</v>
      </c>
      <c r="E7594" s="125">
        <v>2</v>
      </c>
      <c r="F7594" s="125">
        <v>109.767377</v>
      </c>
      <c r="G7594" s="125">
        <v>0</v>
      </c>
      <c r="H7594" s="125">
        <v>119.257446</v>
      </c>
      <c r="I7594" s="125">
        <v>117.182366</v>
      </c>
      <c r="J7594" s="125">
        <v>109.767377</v>
      </c>
    </row>
    <row r="7595" spans="1:10" hidden="1" x14ac:dyDescent="0.25">
      <c r="A7595" s="125">
        <v>941013</v>
      </c>
      <c r="B7595" s="125">
        <v>2007</v>
      </c>
      <c r="C7595" s="125">
        <v>4</v>
      </c>
      <c r="D7595" s="125">
        <v>5</v>
      </c>
      <c r="E7595" s="125">
        <v>3</v>
      </c>
      <c r="F7595" s="125">
        <v>0</v>
      </c>
      <c r="G7595" s="125">
        <v>95.999779000000004</v>
      </c>
      <c r="H7595" s="125">
        <v>109.767377</v>
      </c>
      <c r="I7595" s="125">
        <v>106.913425</v>
      </c>
      <c r="J7595" s="125">
        <v>95.999779000000004</v>
      </c>
    </row>
    <row r="7596" spans="1:10" hidden="1" x14ac:dyDescent="0.25">
      <c r="A7596" s="125">
        <v>941014</v>
      </c>
      <c r="B7596" s="125">
        <v>2007</v>
      </c>
      <c r="C7596" s="125">
        <v>4</v>
      </c>
      <c r="D7596" s="125">
        <v>5</v>
      </c>
      <c r="E7596" s="125">
        <v>4</v>
      </c>
      <c r="F7596" s="125">
        <v>72.810090000000002</v>
      </c>
      <c r="G7596" s="125">
        <v>0</v>
      </c>
      <c r="H7596" s="125">
        <v>85.378397000000007</v>
      </c>
      <c r="I7596" s="125">
        <v>80.289845</v>
      </c>
      <c r="J7596" s="125">
        <v>72.810090000000002</v>
      </c>
    </row>
    <row r="7597" spans="1:10" x14ac:dyDescent="0.25">
      <c r="A7597" s="125">
        <v>941015</v>
      </c>
      <c r="B7597" s="125">
        <v>2007</v>
      </c>
      <c r="C7597" s="125">
        <v>5</v>
      </c>
      <c r="D7597" s="125">
        <v>2</v>
      </c>
      <c r="E7597" s="125">
        <v>1</v>
      </c>
      <c r="F7597" s="129">
        <v>5366.1598020000001</v>
      </c>
      <c r="G7597" s="129">
        <v>0</v>
      </c>
      <c r="H7597" s="129">
        <v>7241.3149999999996</v>
      </c>
      <c r="I7597" s="129">
        <v>5375.2281249999996</v>
      </c>
      <c r="J7597" s="129">
        <v>5366.1598020000001</v>
      </c>
    </row>
    <row r="7598" spans="1:10" hidden="1" x14ac:dyDescent="0.25">
      <c r="A7598" s="125">
        <v>941016</v>
      </c>
      <c r="B7598" s="125">
        <v>2007</v>
      </c>
      <c r="C7598" s="125">
        <v>5</v>
      </c>
      <c r="D7598" s="125">
        <v>2</v>
      </c>
      <c r="E7598" s="125">
        <v>2</v>
      </c>
      <c r="F7598" s="125">
        <v>4918.3399369999997</v>
      </c>
      <c r="G7598" s="125">
        <v>0</v>
      </c>
      <c r="H7598" s="125">
        <v>5366.1598020000001</v>
      </c>
      <c r="I7598" s="125">
        <v>4928.2811620000002</v>
      </c>
      <c r="J7598" s="125">
        <v>4918.3399369999997</v>
      </c>
    </row>
    <row r="7599" spans="1:10" hidden="1" x14ac:dyDescent="0.25">
      <c r="A7599" s="125">
        <v>941017</v>
      </c>
      <c r="B7599" s="125">
        <v>2007</v>
      </c>
      <c r="C7599" s="125">
        <v>5</v>
      </c>
      <c r="D7599" s="125">
        <v>2</v>
      </c>
      <c r="E7599" s="125">
        <v>3</v>
      </c>
      <c r="F7599" s="125">
        <v>4209.8897450000004</v>
      </c>
      <c r="G7599" s="125">
        <v>95.766667999999996</v>
      </c>
      <c r="H7599" s="125">
        <v>4918.3399369999997</v>
      </c>
      <c r="I7599" s="125">
        <v>4328.6309780000001</v>
      </c>
      <c r="J7599" s="125">
        <v>4305.6564129999997</v>
      </c>
    </row>
    <row r="7600" spans="1:10" hidden="1" x14ac:dyDescent="0.25">
      <c r="A7600" s="125">
        <v>941018</v>
      </c>
      <c r="B7600" s="125">
        <v>2007</v>
      </c>
      <c r="C7600" s="125">
        <v>5</v>
      </c>
      <c r="D7600" s="125">
        <v>2</v>
      </c>
      <c r="E7600" s="125">
        <v>4</v>
      </c>
      <c r="F7600" s="125">
        <v>5371.0617840000004</v>
      </c>
      <c r="G7600" s="125">
        <v>0</v>
      </c>
      <c r="H7600" s="125">
        <v>7241.3149999999996</v>
      </c>
      <c r="I7600" s="125">
        <v>5375.2281249999996</v>
      </c>
      <c r="J7600" s="125">
        <v>5371.0617840000004</v>
      </c>
    </row>
    <row r="7601" spans="1:10" x14ac:dyDescent="0.25">
      <c r="A7601" s="125">
        <v>941019</v>
      </c>
      <c r="B7601" s="125">
        <v>2007</v>
      </c>
      <c r="C7601" s="125">
        <v>5</v>
      </c>
      <c r="D7601" s="125">
        <v>3</v>
      </c>
      <c r="E7601" s="125">
        <v>1</v>
      </c>
      <c r="F7601" s="129">
        <v>292.01674300000002</v>
      </c>
      <c r="G7601" s="129">
        <v>0</v>
      </c>
      <c r="H7601" s="129">
        <v>360.32310000000001</v>
      </c>
      <c r="I7601" s="129">
        <v>292.65442200000001</v>
      </c>
      <c r="J7601" s="129">
        <v>292.01674300000002</v>
      </c>
    </row>
    <row r="7602" spans="1:10" hidden="1" x14ac:dyDescent="0.25">
      <c r="A7602" s="125">
        <v>941020</v>
      </c>
      <c r="B7602" s="125">
        <v>2007</v>
      </c>
      <c r="C7602" s="125">
        <v>5</v>
      </c>
      <c r="D7602" s="125">
        <v>3</v>
      </c>
      <c r="E7602" s="125">
        <v>2</v>
      </c>
      <c r="F7602" s="125">
        <v>245.04916600000001</v>
      </c>
      <c r="G7602" s="125">
        <v>0</v>
      </c>
      <c r="H7602" s="125">
        <v>292.01674300000002</v>
      </c>
      <c r="I7602" s="125">
        <v>275.16737699999999</v>
      </c>
      <c r="J7602" s="125">
        <v>245.04916600000001</v>
      </c>
    </row>
    <row r="7603" spans="1:10" hidden="1" x14ac:dyDescent="0.25">
      <c r="A7603" s="125">
        <v>941021</v>
      </c>
      <c r="B7603" s="125">
        <v>2007</v>
      </c>
      <c r="C7603" s="125">
        <v>5</v>
      </c>
      <c r="D7603" s="125">
        <v>3</v>
      </c>
      <c r="E7603" s="125">
        <v>3</v>
      </c>
      <c r="F7603" s="125">
        <v>174.728441</v>
      </c>
      <c r="G7603" s="125">
        <v>31.998436999999999</v>
      </c>
      <c r="H7603" s="125">
        <v>245.04916600000001</v>
      </c>
      <c r="I7603" s="125">
        <v>224.14647199999999</v>
      </c>
      <c r="J7603" s="125">
        <v>206.726877</v>
      </c>
    </row>
    <row r="7604" spans="1:10" hidden="1" x14ac:dyDescent="0.25">
      <c r="A7604" s="125">
        <v>941022</v>
      </c>
      <c r="B7604" s="125">
        <v>2007</v>
      </c>
      <c r="C7604" s="125">
        <v>5</v>
      </c>
      <c r="D7604" s="125">
        <v>3</v>
      </c>
      <c r="E7604" s="125">
        <v>4</v>
      </c>
      <c r="F7604" s="125">
        <v>3416.4778620000002</v>
      </c>
      <c r="G7604" s="125">
        <v>0</v>
      </c>
      <c r="H7604" s="125">
        <v>4209.8897450000004</v>
      </c>
      <c r="I7604" s="125">
        <v>3419.2724509999998</v>
      </c>
      <c r="J7604" s="125">
        <v>3416.4778620000002</v>
      </c>
    </row>
    <row r="7605" spans="1:10" x14ac:dyDescent="0.25">
      <c r="A7605" s="125">
        <v>941023</v>
      </c>
      <c r="B7605" s="125">
        <v>2007</v>
      </c>
      <c r="C7605" s="125">
        <v>5</v>
      </c>
      <c r="D7605" s="125">
        <v>4</v>
      </c>
      <c r="E7605" s="125">
        <v>1</v>
      </c>
      <c r="F7605" s="129">
        <v>172.946271</v>
      </c>
      <c r="G7605" s="129">
        <v>0</v>
      </c>
      <c r="H7605" s="129">
        <v>219.77019999999999</v>
      </c>
      <c r="I7605" s="129">
        <v>192.93625900000001</v>
      </c>
      <c r="J7605" s="129">
        <v>172.946271</v>
      </c>
    </row>
    <row r="7606" spans="1:10" hidden="1" x14ac:dyDescent="0.25">
      <c r="A7606" s="125">
        <v>941024</v>
      </c>
      <c r="B7606" s="125">
        <v>2007</v>
      </c>
      <c r="C7606" s="125">
        <v>5</v>
      </c>
      <c r="D7606" s="125">
        <v>4</v>
      </c>
      <c r="E7606" s="125">
        <v>2</v>
      </c>
      <c r="F7606" s="125">
        <v>152.689661</v>
      </c>
      <c r="G7606" s="125">
        <v>6.0297999999999997E-2</v>
      </c>
      <c r="H7606" s="125">
        <v>172.946271</v>
      </c>
      <c r="I7606" s="125">
        <v>166.63373200000001</v>
      </c>
      <c r="J7606" s="125">
        <v>152.74995899999999</v>
      </c>
    </row>
    <row r="7607" spans="1:10" hidden="1" x14ac:dyDescent="0.25">
      <c r="A7607" s="125">
        <v>941025</v>
      </c>
      <c r="B7607" s="125">
        <v>2007</v>
      </c>
      <c r="C7607" s="125">
        <v>5</v>
      </c>
      <c r="D7607" s="125">
        <v>4</v>
      </c>
      <c r="E7607" s="125">
        <v>3</v>
      </c>
      <c r="F7607" s="125">
        <v>17.965959999999999</v>
      </c>
      <c r="G7607" s="125">
        <v>121.217364</v>
      </c>
      <c r="H7607" s="125">
        <v>152.689661</v>
      </c>
      <c r="I7607" s="125">
        <v>144.39861200000001</v>
      </c>
      <c r="J7607" s="125">
        <v>139.183325</v>
      </c>
    </row>
    <row r="7608" spans="1:10" hidden="1" x14ac:dyDescent="0.25">
      <c r="A7608" s="125">
        <v>941026</v>
      </c>
      <c r="B7608" s="125">
        <v>2007</v>
      </c>
      <c r="C7608" s="125">
        <v>5</v>
      </c>
      <c r="D7608" s="125">
        <v>4</v>
      </c>
      <c r="E7608" s="125">
        <v>4</v>
      </c>
      <c r="F7608" s="125">
        <v>148.14548400000001</v>
      </c>
      <c r="G7608" s="125">
        <v>0</v>
      </c>
      <c r="H7608" s="125">
        <v>174.728441</v>
      </c>
      <c r="I7608" s="125">
        <v>153.39409800000001</v>
      </c>
      <c r="J7608" s="125">
        <v>148.14548400000001</v>
      </c>
    </row>
    <row r="7609" spans="1:10" x14ac:dyDescent="0.25">
      <c r="A7609" s="125">
        <v>941027</v>
      </c>
      <c r="B7609" s="125">
        <v>2007</v>
      </c>
      <c r="C7609" s="125">
        <v>5</v>
      </c>
      <c r="D7609" s="125">
        <v>5</v>
      </c>
      <c r="E7609" s="125">
        <v>1</v>
      </c>
      <c r="F7609" s="129">
        <v>59.629559</v>
      </c>
      <c r="G7609" s="129">
        <v>0</v>
      </c>
      <c r="H7609" s="129">
        <v>83.822149999999993</v>
      </c>
      <c r="I7609" s="129">
        <v>78.826350000000005</v>
      </c>
      <c r="J7609" s="129">
        <v>59.629559</v>
      </c>
    </row>
    <row r="7610" spans="1:10" hidden="1" x14ac:dyDescent="0.25">
      <c r="A7610" s="125">
        <v>941028</v>
      </c>
      <c r="B7610" s="125">
        <v>2007</v>
      </c>
      <c r="C7610" s="125">
        <v>5</v>
      </c>
      <c r="D7610" s="125">
        <v>5</v>
      </c>
      <c r="E7610" s="125">
        <v>2</v>
      </c>
      <c r="F7610" s="125">
        <v>54.884458000000002</v>
      </c>
      <c r="G7610" s="125">
        <v>0</v>
      </c>
      <c r="H7610" s="125">
        <v>59.629559</v>
      </c>
      <c r="I7610" s="125">
        <v>58.592005</v>
      </c>
      <c r="J7610" s="125">
        <v>54.884458000000002</v>
      </c>
    </row>
    <row r="7611" spans="1:10" hidden="1" x14ac:dyDescent="0.25">
      <c r="A7611" s="125">
        <v>941029</v>
      </c>
      <c r="B7611" s="125">
        <v>2007</v>
      </c>
      <c r="C7611" s="125">
        <v>5</v>
      </c>
      <c r="D7611" s="125">
        <v>5</v>
      </c>
      <c r="E7611" s="125">
        <v>3</v>
      </c>
      <c r="F7611" s="125">
        <v>0</v>
      </c>
      <c r="G7611" s="125">
        <v>48.000562000000002</v>
      </c>
      <c r="H7611" s="125">
        <v>54.884458000000002</v>
      </c>
      <c r="I7611" s="125">
        <v>53.457462</v>
      </c>
      <c r="J7611" s="125">
        <v>48.000562000000002</v>
      </c>
    </row>
    <row r="7612" spans="1:10" hidden="1" x14ac:dyDescent="0.25">
      <c r="A7612" s="125">
        <v>941030</v>
      </c>
      <c r="B7612" s="125">
        <v>2007</v>
      </c>
      <c r="C7612" s="125">
        <v>5</v>
      </c>
      <c r="D7612" s="125">
        <v>5</v>
      </c>
      <c r="E7612" s="125">
        <v>4</v>
      </c>
      <c r="F7612" s="125">
        <v>15.410194000000001</v>
      </c>
      <c r="G7612" s="125">
        <v>0</v>
      </c>
      <c r="H7612" s="125">
        <v>17.965959999999999</v>
      </c>
      <c r="I7612" s="125">
        <v>16.895188999999998</v>
      </c>
      <c r="J7612" s="125">
        <v>15.410194000000001</v>
      </c>
    </row>
    <row r="7613" spans="1:10" x14ac:dyDescent="0.25">
      <c r="A7613" s="125">
        <v>941031</v>
      </c>
      <c r="B7613" s="125">
        <v>2007</v>
      </c>
      <c r="C7613" s="125">
        <v>7</v>
      </c>
      <c r="D7613" s="125">
        <v>2</v>
      </c>
      <c r="E7613" s="125">
        <v>1</v>
      </c>
      <c r="F7613" s="129">
        <v>9120.31639</v>
      </c>
      <c r="G7613" s="129">
        <v>0</v>
      </c>
      <c r="H7613" s="129">
        <v>12330.6096</v>
      </c>
      <c r="I7613" s="129">
        <v>9153.0115060000007</v>
      </c>
      <c r="J7613" s="129">
        <v>9120.31639</v>
      </c>
    </row>
    <row r="7614" spans="1:10" hidden="1" x14ac:dyDescent="0.25">
      <c r="A7614" s="125">
        <v>941032</v>
      </c>
      <c r="B7614" s="125">
        <v>2007</v>
      </c>
      <c r="C7614" s="125">
        <v>7</v>
      </c>
      <c r="D7614" s="125">
        <v>2</v>
      </c>
      <c r="E7614" s="125">
        <v>2</v>
      </c>
      <c r="F7614" s="125">
        <v>8339.1582880000005</v>
      </c>
      <c r="G7614" s="125">
        <v>0</v>
      </c>
      <c r="H7614" s="125">
        <v>9120.31639</v>
      </c>
      <c r="I7614" s="125">
        <v>8376.0985729999993</v>
      </c>
      <c r="J7614" s="125">
        <v>8339.1582880000005</v>
      </c>
    </row>
    <row r="7615" spans="1:10" hidden="1" x14ac:dyDescent="0.25">
      <c r="A7615" s="125">
        <v>941033</v>
      </c>
      <c r="B7615" s="125">
        <v>2007</v>
      </c>
      <c r="C7615" s="125">
        <v>7</v>
      </c>
      <c r="D7615" s="125">
        <v>2</v>
      </c>
      <c r="E7615" s="125">
        <v>3</v>
      </c>
      <c r="F7615" s="125">
        <v>7142.6163379999998</v>
      </c>
      <c r="G7615" s="125">
        <v>87.115667999999999</v>
      </c>
      <c r="H7615" s="125">
        <v>8339.1582880000005</v>
      </c>
      <c r="I7615" s="125">
        <v>7339.2932099999998</v>
      </c>
      <c r="J7615" s="125">
        <v>7229.7320060000002</v>
      </c>
    </row>
    <row r="7616" spans="1:10" hidden="1" x14ac:dyDescent="0.25">
      <c r="A7616" s="125">
        <v>941034</v>
      </c>
      <c r="B7616" s="125">
        <v>2007</v>
      </c>
      <c r="C7616" s="125">
        <v>7</v>
      </c>
      <c r="D7616" s="125">
        <v>2</v>
      </c>
      <c r="E7616" s="125">
        <v>4</v>
      </c>
      <c r="F7616" s="125">
        <v>9132.3741200000004</v>
      </c>
      <c r="G7616" s="125">
        <v>0</v>
      </c>
      <c r="H7616" s="125">
        <v>12330.6096</v>
      </c>
      <c r="I7616" s="125">
        <v>9153.0115060000007</v>
      </c>
      <c r="J7616" s="125">
        <v>9132.3741200000004</v>
      </c>
    </row>
    <row r="7617" spans="1:10" x14ac:dyDescent="0.25">
      <c r="A7617" s="125">
        <v>941035</v>
      </c>
      <c r="B7617" s="125">
        <v>2007</v>
      </c>
      <c r="C7617" s="125">
        <v>7</v>
      </c>
      <c r="D7617" s="125">
        <v>3</v>
      </c>
      <c r="E7617" s="125">
        <v>1</v>
      </c>
      <c r="F7617" s="129">
        <v>75440.564817000006</v>
      </c>
      <c r="G7617" s="129">
        <v>0</v>
      </c>
      <c r="H7617" s="129">
        <v>104174.266</v>
      </c>
      <c r="I7617" s="129">
        <v>84610.338845000006</v>
      </c>
      <c r="J7617" s="129">
        <v>75440.564817000006</v>
      </c>
    </row>
    <row r="7618" spans="1:10" hidden="1" x14ac:dyDescent="0.25">
      <c r="A7618" s="125">
        <v>941036</v>
      </c>
      <c r="B7618" s="125">
        <v>2007</v>
      </c>
      <c r="C7618" s="125">
        <v>7</v>
      </c>
      <c r="D7618" s="125">
        <v>3</v>
      </c>
      <c r="E7618" s="125">
        <v>2</v>
      </c>
      <c r="F7618" s="125">
        <v>66288.993319000001</v>
      </c>
      <c r="G7618" s="125">
        <v>1.466345</v>
      </c>
      <c r="H7618" s="125">
        <v>75440.564817000006</v>
      </c>
      <c r="I7618" s="125">
        <v>71087.644226999997</v>
      </c>
      <c r="J7618" s="125">
        <v>66290.459663999995</v>
      </c>
    </row>
    <row r="7619" spans="1:10" hidden="1" x14ac:dyDescent="0.25">
      <c r="A7619" s="125">
        <v>941037</v>
      </c>
      <c r="B7619" s="125">
        <v>2007</v>
      </c>
      <c r="C7619" s="125">
        <v>7</v>
      </c>
      <c r="D7619" s="125">
        <v>3</v>
      </c>
      <c r="E7619" s="125">
        <v>3</v>
      </c>
      <c r="F7619" s="125">
        <v>50766.277271999999</v>
      </c>
      <c r="G7619" s="125">
        <v>4685.7234509999998</v>
      </c>
      <c r="H7619" s="125">
        <v>66288.993319000001</v>
      </c>
      <c r="I7619" s="125">
        <v>60634.542189</v>
      </c>
      <c r="J7619" s="125">
        <v>55452.000721999997</v>
      </c>
    </row>
    <row r="7620" spans="1:10" hidden="1" x14ac:dyDescent="0.25">
      <c r="A7620" s="125">
        <v>941038</v>
      </c>
      <c r="B7620" s="125">
        <v>2007</v>
      </c>
      <c r="C7620" s="125">
        <v>7</v>
      </c>
      <c r="D7620" s="125">
        <v>3</v>
      </c>
      <c r="E7620" s="125">
        <v>4</v>
      </c>
      <c r="F7620" s="125">
        <v>5653.7214620000004</v>
      </c>
      <c r="G7620" s="125">
        <v>0</v>
      </c>
      <c r="H7620" s="125">
        <v>7142.6163379999998</v>
      </c>
      <c r="I7620" s="125">
        <v>5801.2329900000004</v>
      </c>
      <c r="J7620" s="125">
        <v>5653.7214620000004</v>
      </c>
    </row>
    <row r="7621" spans="1:10" x14ac:dyDescent="0.25">
      <c r="A7621" s="125">
        <v>941039</v>
      </c>
      <c r="B7621" s="125">
        <v>2007</v>
      </c>
      <c r="C7621" s="125">
        <v>7</v>
      </c>
      <c r="D7621" s="125">
        <v>4</v>
      </c>
      <c r="E7621" s="125">
        <v>1</v>
      </c>
      <c r="F7621" s="129">
        <v>12390.743627</v>
      </c>
      <c r="G7621" s="129">
        <v>0</v>
      </c>
      <c r="H7621" s="129">
        <v>14488.72315</v>
      </c>
      <c r="I7621" s="129">
        <v>12719.650052999999</v>
      </c>
      <c r="J7621" s="129">
        <v>12390.743627</v>
      </c>
    </row>
    <row r="7622" spans="1:10" hidden="1" x14ac:dyDescent="0.25">
      <c r="A7622" s="125">
        <v>941040</v>
      </c>
      <c r="B7622" s="125">
        <v>2007</v>
      </c>
      <c r="C7622" s="125">
        <v>7</v>
      </c>
      <c r="D7622" s="125">
        <v>4</v>
      </c>
      <c r="E7622" s="125">
        <v>2</v>
      </c>
      <c r="F7622" s="125">
        <v>9674.2222629999997</v>
      </c>
      <c r="G7622" s="125">
        <v>1.47777</v>
      </c>
      <c r="H7622" s="125">
        <v>12390.743627</v>
      </c>
      <c r="I7622" s="125">
        <v>11938.481485</v>
      </c>
      <c r="J7622" s="125">
        <v>9675.7000320000006</v>
      </c>
    </row>
    <row r="7623" spans="1:10" hidden="1" x14ac:dyDescent="0.25">
      <c r="A7623" s="125">
        <v>941041</v>
      </c>
      <c r="B7623" s="125">
        <v>2007</v>
      </c>
      <c r="C7623" s="125">
        <v>7</v>
      </c>
      <c r="D7623" s="125">
        <v>4</v>
      </c>
      <c r="E7623" s="125">
        <v>3</v>
      </c>
      <c r="F7623" s="125">
        <v>2125.2220010000001</v>
      </c>
      <c r="G7623" s="125">
        <v>6574.4735330000003</v>
      </c>
      <c r="H7623" s="125">
        <v>9674.2222629999997</v>
      </c>
      <c r="I7623" s="125">
        <v>9148.911994</v>
      </c>
      <c r="J7623" s="125">
        <v>8699.6955340000004</v>
      </c>
    </row>
    <row r="7624" spans="1:10" hidden="1" x14ac:dyDescent="0.25">
      <c r="A7624" s="125">
        <v>941042</v>
      </c>
      <c r="B7624" s="125">
        <v>2007</v>
      </c>
      <c r="C7624" s="125">
        <v>7</v>
      </c>
      <c r="D7624" s="125">
        <v>4</v>
      </c>
      <c r="E7624" s="125">
        <v>4</v>
      </c>
      <c r="F7624" s="125">
        <v>44258.574765999998</v>
      </c>
      <c r="G7624" s="125">
        <v>0</v>
      </c>
      <c r="H7624" s="125">
        <v>50766.277271999999</v>
      </c>
      <c r="I7624" s="125">
        <v>44567.714817</v>
      </c>
      <c r="J7624" s="125">
        <v>44258.574765999998</v>
      </c>
    </row>
    <row r="7625" spans="1:10" x14ac:dyDescent="0.25">
      <c r="A7625" s="125">
        <v>941043</v>
      </c>
      <c r="B7625" s="125">
        <v>2007</v>
      </c>
      <c r="C7625" s="125">
        <v>7</v>
      </c>
      <c r="D7625" s="125">
        <v>5</v>
      </c>
      <c r="E7625" s="125">
        <v>1</v>
      </c>
      <c r="F7625" s="129">
        <v>2509.6116870000001</v>
      </c>
      <c r="G7625" s="129">
        <v>0</v>
      </c>
      <c r="H7625" s="129">
        <v>2668.7754500000001</v>
      </c>
      <c r="I7625" s="129">
        <v>2509.7164330000001</v>
      </c>
      <c r="J7625" s="129">
        <v>2509.6116870000001</v>
      </c>
    </row>
    <row r="7626" spans="1:10" hidden="1" x14ac:dyDescent="0.25">
      <c r="A7626" s="125">
        <v>941044</v>
      </c>
      <c r="B7626" s="125">
        <v>2007</v>
      </c>
      <c r="C7626" s="125">
        <v>7</v>
      </c>
      <c r="D7626" s="125">
        <v>5</v>
      </c>
      <c r="E7626" s="125">
        <v>2</v>
      </c>
      <c r="F7626" s="125">
        <v>2312.922243</v>
      </c>
      <c r="G7626" s="125">
        <v>0</v>
      </c>
      <c r="H7626" s="125">
        <v>2509.6116870000001</v>
      </c>
      <c r="I7626" s="125">
        <v>2465.9444440000002</v>
      </c>
      <c r="J7626" s="125">
        <v>2312.922243</v>
      </c>
    </row>
    <row r="7627" spans="1:10" hidden="1" x14ac:dyDescent="0.25">
      <c r="A7627" s="125">
        <v>941045</v>
      </c>
      <c r="B7627" s="125">
        <v>2007</v>
      </c>
      <c r="C7627" s="125">
        <v>7</v>
      </c>
      <c r="D7627" s="125">
        <v>5</v>
      </c>
      <c r="E7627" s="125">
        <v>3</v>
      </c>
      <c r="F7627" s="125">
        <v>0</v>
      </c>
      <c r="G7627" s="125">
        <v>1863.1100980000001</v>
      </c>
      <c r="H7627" s="125">
        <v>2312.922243</v>
      </c>
      <c r="I7627" s="125">
        <v>2252.7862650000002</v>
      </c>
      <c r="J7627" s="125">
        <v>1863.1100980000001</v>
      </c>
    </row>
    <row r="7628" spans="1:10" hidden="1" x14ac:dyDescent="0.25">
      <c r="A7628" s="125">
        <v>941046</v>
      </c>
      <c r="B7628" s="125">
        <v>2007</v>
      </c>
      <c r="C7628" s="125">
        <v>7</v>
      </c>
      <c r="D7628" s="125">
        <v>5</v>
      </c>
      <c r="E7628" s="125">
        <v>4</v>
      </c>
      <c r="F7628" s="125">
        <v>1998.528333</v>
      </c>
      <c r="G7628" s="125">
        <v>0</v>
      </c>
      <c r="H7628" s="125">
        <v>2125.2220010000001</v>
      </c>
      <c r="I7628" s="125">
        <v>1998.5587700000001</v>
      </c>
      <c r="J7628" s="125">
        <v>1998.528333</v>
      </c>
    </row>
    <row r="7629" spans="1:10" x14ac:dyDescent="0.25">
      <c r="A7629" s="125">
        <v>941047</v>
      </c>
      <c r="B7629" s="125">
        <v>2007</v>
      </c>
      <c r="C7629" s="125">
        <v>8</v>
      </c>
      <c r="D7629" s="125">
        <v>2</v>
      </c>
      <c r="E7629" s="125">
        <v>1</v>
      </c>
      <c r="F7629" s="129">
        <v>12.25849</v>
      </c>
      <c r="G7629" s="129">
        <v>0</v>
      </c>
      <c r="H7629" s="129">
        <v>16.573399999999999</v>
      </c>
      <c r="I7629" s="129">
        <v>12.302434999999999</v>
      </c>
      <c r="J7629" s="129">
        <v>12.25849</v>
      </c>
    </row>
    <row r="7630" spans="1:10" hidden="1" x14ac:dyDescent="0.25">
      <c r="A7630" s="125">
        <v>941048</v>
      </c>
      <c r="B7630" s="125">
        <v>2007</v>
      </c>
      <c r="C7630" s="125">
        <v>8</v>
      </c>
      <c r="D7630" s="125">
        <v>2</v>
      </c>
      <c r="E7630" s="125">
        <v>2</v>
      </c>
      <c r="F7630" s="125">
        <v>11.208546</v>
      </c>
      <c r="G7630" s="125">
        <v>0</v>
      </c>
      <c r="H7630" s="125">
        <v>12.25849</v>
      </c>
      <c r="I7630" s="125">
        <v>11.258196999999999</v>
      </c>
      <c r="J7630" s="125">
        <v>11.208546</v>
      </c>
    </row>
    <row r="7631" spans="1:10" hidden="1" x14ac:dyDescent="0.25">
      <c r="A7631" s="125">
        <v>941049</v>
      </c>
      <c r="B7631" s="125">
        <v>2007</v>
      </c>
      <c r="C7631" s="125">
        <v>8</v>
      </c>
      <c r="D7631" s="125">
        <v>2</v>
      </c>
      <c r="E7631" s="125">
        <v>3</v>
      </c>
      <c r="F7631" s="125">
        <v>9.6002910000000004</v>
      </c>
      <c r="G7631" s="125">
        <v>0.117091</v>
      </c>
      <c r="H7631" s="125">
        <v>11.208546</v>
      </c>
      <c r="I7631" s="125">
        <v>9.8646410000000007</v>
      </c>
      <c r="J7631" s="125">
        <v>9.7173820000000006</v>
      </c>
    </row>
    <row r="7632" spans="1:10" hidden="1" x14ac:dyDescent="0.25">
      <c r="A7632" s="125">
        <v>941050</v>
      </c>
      <c r="B7632" s="125">
        <v>2007</v>
      </c>
      <c r="C7632" s="125">
        <v>8</v>
      </c>
      <c r="D7632" s="125">
        <v>2</v>
      </c>
      <c r="E7632" s="125">
        <v>4</v>
      </c>
      <c r="F7632" s="125">
        <v>12.274696</v>
      </c>
      <c r="G7632" s="125">
        <v>0</v>
      </c>
      <c r="H7632" s="125">
        <v>16.573399999999999</v>
      </c>
      <c r="I7632" s="125">
        <v>12.302434999999999</v>
      </c>
      <c r="J7632" s="125">
        <v>12.274696</v>
      </c>
    </row>
    <row r="7633" spans="1:10" x14ac:dyDescent="0.25">
      <c r="A7633" s="125">
        <v>941051</v>
      </c>
      <c r="B7633" s="125">
        <v>2007</v>
      </c>
      <c r="C7633" s="125">
        <v>8</v>
      </c>
      <c r="D7633" s="125">
        <v>3</v>
      </c>
      <c r="E7633" s="125">
        <v>1</v>
      </c>
      <c r="F7633" s="129">
        <v>2591.05105</v>
      </c>
      <c r="G7633" s="129">
        <v>0</v>
      </c>
      <c r="H7633" s="129">
        <v>3577.9270999999999</v>
      </c>
      <c r="I7633" s="129">
        <v>2905.9923910000002</v>
      </c>
      <c r="J7633" s="129">
        <v>2591.05105</v>
      </c>
    </row>
    <row r="7634" spans="1:10" hidden="1" x14ac:dyDescent="0.25">
      <c r="A7634" s="125">
        <v>941052</v>
      </c>
      <c r="B7634" s="125">
        <v>2007</v>
      </c>
      <c r="C7634" s="125">
        <v>8</v>
      </c>
      <c r="D7634" s="125">
        <v>3</v>
      </c>
      <c r="E7634" s="125">
        <v>2</v>
      </c>
      <c r="F7634" s="125">
        <v>2276.7348860000002</v>
      </c>
      <c r="G7634" s="125">
        <v>5.0361999999999997E-2</v>
      </c>
      <c r="H7634" s="125">
        <v>2591.05105</v>
      </c>
      <c r="I7634" s="125">
        <v>2441.5474039999999</v>
      </c>
      <c r="J7634" s="125">
        <v>2276.785249</v>
      </c>
    </row>
    <row r="7635" spans="1:10" hidden="1" x14ac:dyDescent="0.25">
      <c r="A7635" s="125">
        <v>941053</v>
      </c>
      <c r="B7635" s="125">
        <v>2007</v>
      </c>
      <c r="C7635" s="125">
        <v>8</v>
      </c>
      <c r="D7635" s="125">
        <v>3</v>
      </c>
      <c r="E7635" s="125">
        <v>3</v>
      </c>
      <c r="F7635" s="125">
        <v>1732.6437800000001</v>
      </c>
      <c r="G7635" s="125">
        <v>159.92288600000001</v>
      </c>
      <c r="H7635" s="125">
        <v>2276.7348860000002</v>
      </c>
      <c r="I7635" s="125">
        <v>2082.5293999999999</v>
      </c>
      <c r="J7635" s="125">
        <v>1892.5666670000001</v>
      </c>
    </row>
    <row r="7636" spans="1:10" hidden="1" x14ac:dyDescent="0.25">
      <c r="A7636" s="125">
        <v>941054</v>
      </c>
      <c r="B7636" s="125">
        <v>2007</v>
      </c>
      <c r="C7636" s="125">
        <v>8</v>
      </c>
      <c r="D7636" s="125">
        <v>3</v>
      </c>
      <c r="E7636" s="125">
        <v>4</v>
      </c>
      <c r="F7636" s="125">
        <v>7.5948390000000003</v>
      </c>
      <c r="G7636" s="125">
        <v>0</v>
      </c>
      <c r="H7636" s="125">
        <v>9.6002910000000004</v>
      </c>
      <c r="I7636" s="125">
        <v>7.7973559999999997</v>
      </c>
      <c r="J7636" s="125">
        <v>7.5948390000000003</v>
      </c>
    </row>
    <row r="7637" spans="1:10" x14ac:dyDescent="0.25">
      <c r="A7637" s="125">
        <v>941055</v>
      </c>
      <c r="B7637" s="125">
        <v>2007</v>
      </c>
      <c r="C7637" s="125">
        <v>8</v>
      </c>
      <c r="D7637" s="125">
        <v>4</v>
      </c>
      <c r="E7637" s="125">
        <v>1</v>
      </c>
      <c r="F7637" s="129">
        <v>428.01669500000003</v>
      </c>
      <c r="G7637" s="129">
        <v>0</v>
      </c>
      <c r="H7637" s="129">
        <v>500.48775000000001</v>
      </c>
      <c r="I7637" s="129">
        <v>439.378196</v>
      </c>
      <c r="J7637" s="129">
        <v>428.01669500000003</v>
      </c>
    </row>
    <row r="7638" spans="1:10" hidden="1" x14ac:dyDescent="0.25">
      <c r="A7638" s="125">
        <v>941056</v>
      </c>
      <c r="B7638" s="125">
        <v>2007</v>
      </c>
      <c r="C7638" s="125">
        <v>8</v>
      </c>
      <c r="D7638" s="125">
        <v>4</v>
      </c>
      <c r="E7638" s="125">
        <v>2</v>
      </c>
      <c r="F7638" s="125">
        <v>334.17918800000001</v>
      </c>
      <c r="G7638" s="125">
        <v>5.1047000000000002E-2</v>
      </c>
      <c r="H7638" s="125">
        <v>428.01669500000003</v>
      </c>
      <c r="I7638" s="125">
        <v>412.39408600000002</v>
      </c>
      <c r="J7638" s="125">
        <v>334.23023499999999</v>
      </c>
    </row>
    <row r="7639" spans="1:10" hidden="1" x14ac:dyDescent="0.25">
      <c r="A7639" s="125">
        <v>941057</v>
      </c>
      <c r="B7639" s="125">
        <v>2007</v>
      </c>
      <c r="C7639" s="125">
        <v>8</v>
      </c>
      <c r="D7639" s="125">
        <v>4</v>
      </c>
      <c r="E7639" s="125">
        <v>3</v>
      </c>
      <c r="F7639" s="125">
        <v>72.488788999999997</v>
      </c>
      <c r="G7639" s="125">
        <v>224.247454</v>
      </c>
      <c r="H7639" s="125">
        <v>334.17918800000001</v>
      </c>
      <c r="I7639" s="125">
        <v>316.03325799999999</v>
      </c>
      <c r="J7639" s="125">
        <v>296.736243</v>
      </c>
    </row>
    <row r="7640" spans="1:10" hidden="1" x14ac:dyDescent="0.25">
      <c r="A7640" s="125">
        <v>941058</v>
      </c>
      <c r="B7640" s="125">
        <v>2007</v>
      </c>
      <c r="C7640" s="125">
        <v>8</v>
      </c>
      <c r="D7640" s="125">
        <v>4</v>
      </c>
      <c r="E7640" s="125">
        <v>4</v>
      </c>
      <c r="F7640" s="125">
        <v>1510.5370809999999</v>
      </c>
      <c r="G7640" s="125">
        <v>0</v>
      </c>
      <c r="H7640" s="125">
        <v>1732.6437800000001</v>
      </c>
      <c r="I7640" s="125">
        <v>1521.0879749999999</v>
      </c>
      <c r="J7640" s="125">
        <v>1510.5370809999999</v>
      </c>
    </row>
    <row r="7641" spans="1:10" x14ac:dyDescent="0.25">
      <c r="A7641" s="125">
        <v>941059</v>
      </c>
      <c r="B7641" s="125">
        <v>2007</v>
      </c>
      <c r="C7641" s="125">
        <v>8</v>
      </c>
      <c r="D7641" s="125">
        <v>5</v>
      </c>
      <c r="E7641" s="125">
        <v>1</v>
      </c>
      <c r="F7641" s="129">
        <v>84.927082999999996</v>
      </c>
      <c r="G7641" s="129">
        <v>0</v>
      </c>
      <c r="H7641" s="129">
        <v>90.313299999999998</v>
      </c>
      <c r="I7641" s="129">
        <v>84.930627000000001</v>
      </c>
      <c r="J7641" s="129">
        <v>84.927082999999996</v>
      </c>
    </row>
    <row r="7642" spans="1:10" hidden="1" x14ac:dyDescent="0.25">
      <c r="A7642" s="125">
        <v>941060</v>
      </c>
      <c r="B7642" s="125">
        <v>2007</v>
      </c>
      <c r="C7642" s="125">
        <v>8</v>
      </c>
      <c r="D7642" s="125">
        <v>5</v>
      </c>
      <c r="E7642" s="125">
        <v>2</v>
      </c>
      <c r="F7642" s="125">
        <v>78.270968999999994</v>
      </c>
      <c r="G7642" s="125">
        <v>0</v>
      </c>
      <c r="H7642" s="125">
        <v>84.927082999999996</v>
      </c>
      <c r="I7642" s="125">
        <v>83.449350999999993</v>
      </c>
      <c r="J7642" s="125">
        <v>78.270968999999994</v>
      </c>
    </row>
    <row r="7643" spans="1:10" hidden="1" x14ac:dyDescent="0.25">
      <c r="A7643" s="125">
        <v>941061</v>
      </c>
      <c r="B7643" s="125">
        <v>2007</v>
      </c>
      <c r="C7643" s="125">
        <v>8</v>
      </c>
      <c r="D7643" s="125">
        <v>5</v>
      </c>
      <c r="E7643" s="125">
        <v>3</v>
      </c>
      <c r="F7643" s="125">
        <v>0</v>
      </c>
      <c r="G7643" s="125">
        <v>63.048999000000002</v>
      </c>
      <c r="H7643" s="125">
        <v>78.270968999999994</v>
      </c>
      <c r="I7643" s="125">
        <v>76.235923999999997</v>
      </c>
      <c r="J7643" s="125">
        <v>63.048999000000002</v>
      </c>
    </row>
    <row r="7644" spans="1:10" hidden="1" x14ac:dyDescent="0.25">
      <c r="A7644" s="125">
        <v>941062</v>
      </c>
      <c r="B7644" s="125">
        <v>2007</v>
      </c>
      <c r="C7644" s="125">
        <v>8</v>
      </c>
      <c r="D7644" s="125">
        <v>5</v>
      </c>
      <c r="E7644" s="125">
        <v>4</v>
      </c>
      <c r="F7644" s="125">
        <v>68.167418999999995</v>
      </c>
      <c r="G7644" s="125">
        <v>0</v>
      </c>
      <c r="H7644" s="125">
        <v>72.488788999999997</v>
      </c>
      <c r="I7644" s="125">
        <v>68.168457000000004</v>
      </c>
      <c r="J7644" s="125">
        <v>68.167418999999995</v>
      </c>
    </row>
    <row r="7645" spans="1:10" x14ac:dyDescent="0.25">
      <c r="A7645" s="125">
        <v>941063</v>
      </c>
      <c r="B7645" s="125">
        <v>2007</v>
      </c>
      <c r="C7645" s="125">
        <v>9</v>
      </c>
      <c r="D7645" s="125">
        <v>2</v>
      </c>
      <c r="E7645" s="125">
        <v>1</v>
      </c>
      <c r="F7645" s="129">
        <v>3525.947529</v>
      </c>
      <c r="G7645" s="129">
        <v>0</v>
      </c>
      <c r="H7645" s="129">
        <v>4750.03035</v>
      </c>
      <c r="I7645" s="129">
        <v>3525.947529</v>
      </c>
      <c r="J7645" s="129">
        <v>3525.947529</v>
      </c>
    </row>
    <row r="7646" spans="1:10" hidden="1" x14ac:dyDescent="0.25">
      <c r="A7646" s="125">
        <v>941064</v>
      </c>
      <c r="B7646" s="125">
        <v>2007</v>
      </c>
      <c r="C7646" s="125">
        <v>9</v>
      </c>
      <c r="D7646" s="125">
        <v>2</v>
      </c>
      <c r="E7646" s="125">
        <v>2</v>
      </c>
      <c r="F7646" s="125">
        <v>3233.6243589999999</v>
      </c>
      <c r="G7646" s="125">
        <v>0</v>
      </c>
      <c r="H7646" s="125">
        <v>3525.947529</v>
      </c>
      <c r="I7646" s="125">
        <v>3238.2302100000002</v>
      </c>
      <c r="J7646" s="125">
        <v>3233.6243589999999</v>
      </c>
    </row>
    <row r="7647" spans="1:10" hidden="1" x14ac:dyDescent="0.25">
      <c r="A7647" s="125">
        <v>941065</v>
      </c>
      <c r="B7647" s="125">
        <v>2007</v>
      </c>
      <c r="C7647" s="125">
        <v>9</v>
      </c>
      <c r="D7647" s="125">
        <v>2</v>
      </c>
      <c r="E7647" s="125">
        <v>3</v>
      </c>
      <c r="F7647" s="125">
        <v>2784.628796</v>
      </c>
      <c r="G7647" s="125">
        <v>41.684187999999999</v>
      </c>
      <c r="H7647" s="125">
        <v>3233.6243589999999</v>
      </c>
      <c r="I7647" s="125">
        <v>2845.9127990000002</v>
      </c>
      <c r="J7647" s="125">
        <v>2826.3129840000001</v>
      </c>
    </row>
    <row r="7648" spans="1:10" hidden="1" x14ac:dyDescent="0.25">
      <c r="A7648" s="125">
        <v>941066</v>
      </c>
      <c r="B7648" s="125">
        <v>2007</v>
      </c>
      <c r="C7648" s="125">
        <v>9</v>
      </c>
      <c r="D7648" s="125">
        <v>2</v>
      </c>
      <c r="E7648" s="125">
        <v>4</v>
      </c>
      <c r="F7648" s="125">
        <v>3525.947529</v>
      </c>
      <c r="G7648" s="125">
        <v>0</v>
      </c>
      <c r="H7648" s="125">
        <v>4750.03035</v>
      </c>
      <c r="I7648" s="125">
        <v>3525.947529</v>
      </c>
      <c r="J7648" s="125">
        <v>3525.947529</v>
      </c>
    </row>
    <row r="7649" spans="1:10" x14ac:dyDescent="0.25">
      <c r="A7649" s="125">
        <v>941067</v>
      </c>
      <c r="B7649" s="125">
        <v>2007</v>
      </c>
      <c r="C7649" s="125">
        <v>9</v>
      </c>
      <c r="D7649" s="125">
        <v>3</v>
      </c>
      <c r="E7649" s="125">
        <v>1</v>
      </c>
      <c r="F7649" s="129">
        <v>6075.8540489999996</v>
      </c>
      <c r="G7649" s="129">
        <v>0</v>
      </c>
      <c r="H7649" s="129">
        <v>7528.3477000000003</v>
      </c>
      <c r="I7649" s="129">
        <v>6114.5240020000001</v>
      </c>
      <c r="J7649" s="129">
        <v>6075.8540489999996</v>
      </c>
    </row>
    <row r="7650" spans="1:10" hidden="1" x14ac:dyDescent="0.25">
      <c r="A7650" s="125">
        <v>941068</v>
      </c>
      <c r="B7650" s="125">
        <v>2007</v>
      </c>
      <c r="C7650" s="125">
        <v>9</v>
      </c>
      <c r="D7650" s="125">
        <v>3</v>
      </c>
      <c r="E7650" s="125">
        <v>2</v>
      </c>
      <c r="F7650" s="125">
        <v>5672.8404719999999</v>
      </c>
      <c r="G7650" s="125">
        <v>0</v>
      </c>
      <c r="H7650" s="125">
        <v>6075.8540489999996</v>
      </c>
      <c r="I7650" s="125">
        <v>5725.2772699999996</v>
      </c>
      <c r="J7650" s="125">
        <v>5672.8404719999999</v>
      </c>
    </row>
    <row r="7651" spans="1:10" hidden="1" x14ac:dyDescent="0.25">
      <c r="A7651" s="125">
        <v>941069</v>
      </c>
      <c r="B7651" s="125">
        <v>2007</v>
      </c>
      <c r="C7651" s="125">
        <v>9</v>
      </c>
      <c r="D7651" s="125">
        <v>3</v>
      </c>
      <c r="E7651" s="125">
        <v>3</v>
      </c>
      <c r="F7651" s="125">
        <v>4414.4068900000002</v>
      </c>
      <c r="G7651" s="125">
        <v>244.829894</v>
      </c>
      <c r="H7651" s="125">
        <v>5672.8404719999999</v>
      </c>
      <c r="I7651" s="125">
        <v>5188.9471800000001</v>
      </c>
      <c r="J7651" s="125">
        <v>4659.2367839999997</v>
      </c>
    </row>
    <row r="7652" spans="1:10" hidden="1" x14ac:dyDescent="0.25">
      <c r="A7652" s="125">
        <v>941070</v>
      </c>
      <c r="B7652" s="125">
        <v>2007</v>
      </c>
      <c r="C7652" s="125">
        <v>9</v>
      </c>
      <c r="D7652" s="125">
        <v>3</v>
      </c>
      <c r="E7652" s="125">
        <v>4</v>
      </c>
      <c r="F7652" s="125">
        <v>2250.9046709999998</v>
      </c>
      <c r="G7652" s="125">
        <v>0</v>
      </c>
      <c r="H7652" s="125">
        <v>2784.628796</v>
      </c>
      <c r="I7652" s="125">
        <v>2261.6755079999998</v>
      </c>
      <c r="J7652" s="125">
        <v>2250.9046709999998</v>
      </c>
    </row>
    <row r="7653" spans="1:10" x14ac:dyDescent="0.25">
      <c r="A7653" s="125">
        <v>941071</v>
      </c>
      <c r="B7653" s="125">
        <v>2007</v>
      </c>
      <c r="C7653" s="125">
        <v>9</v>
      </c>
      <c r="D7653" s="125">
        <v>4</v>
      </c>
      <c r="E7653" s="125">
        <v>1</v>
      </c>
      <c r="F7653" s="129">
        <v>64.082825</v>
      </c>
      <c r="G7653" s="129">
        <v>0</v>
      </c>
      <c r="H7653" s="129">
        <v>77.117000000000004</v>
      </c>
      <c r="I7653" s="129">
        <v>67.701014000000001</v>
      </c>
      <c r="J7653" s="129">
        <v>64.082825</v>
      </c>
    </row>
    <row r="7654" spans="1:10" hidden="1" x14ac:dyDescent="0.25">
      <c r="A7654" s="125">
        <v>941072</v>
      </c>
      <c r="B7654" s="125">
        <v>2007</v>
      </c>
      <c r="C7654" s="125">
        <v>9</v>
      </c>
      <c r="D7654" s="125">
        <v>4</v>
      </c>
      <c r="E7654" s="125">
        <v>2</v>
      </c>
      <c r="F7654" s="125">
        <v>58.495480000000001</v>
      </c>
      <c r="G7654" s="125">
        <v>0.11654100000000001</v>
      </c>
      <c r="H7654" s="125">
        <v>64.082825</v>
      </c>
      <c r="I7654" s="125">
        <v>61.743802000000002</v>
      </c>
      <c r="J7654" s="125">
        <v>58.612020000000001</v>
      </c>
    </row>
    <row r="7655" spans="1:10" hidden="1" x14ac:dyDescent="0.25">
      <c r="A7655" s="125">
        <v>941073</v>
      </c>
      <c r="B7655" s="125">
        <v>2007</v>
      </c>
      <c r="C7655" s="125">
        <v>9</v>
      </c>
      <c r="D7655" s="125">
        <v>4</v>
      </c>
      <c r="E7655" s="125">
        <v>3</v>
      </c>
      <c r="F7655" s="125">
        <v>25.46838</v>
      </c>
      <c r="G7655" s="125">
        <v>25.805392999999999</v>
      </c>
      <c r="H7655" s="125">
        <v>58.495480000000001</v>
      </c>
      <c r="I7655" s="125">
        <v>55.319175000000001</v>
      </c>
      <c r="J7655" s="125">
        <v>51.273774000000003</v>
      </c>
    </row>
    <row r="7656" spans="1:10" hidden="1" x14ac:dyDescent="0.25">
      <c r="A7656" s="125">
        <v>941074</v>
      </c>
      <c r="B7656" s="125">
        <v>2007</v>
      </c>
      <c r="C7656" s="125">
        <v>9</v>
      </c>
      <c r="D7656" s="125">
        <v>4</v>
      </c>
      <c r="E7656" s="125">
        <v>4</v>
      </c>
      <c r="F7656" s="125">
        <v>3786.6387129999998</v>
      </c>
      <c r="G7656" s="125">
        <v>0</v>
      </c>
      <c r="H7656" s="125">
        <v>4414.4068900000002</v>
      </c>
      <c r="I7656" s="125">
        <v>3875.4078089999998</v>
      </c>
      <c r="J7656" s="125">
        <v>3786.6387129999998</v>
      </c>
    </row>
    <row r="7657" spans="1:10" x14ac:dyDescent="0.25">
      <c r="A7657" s="125">
        <v>941075</v>
      </c>
      <c r="B7657" s="125">
        <v>2007</v>
      </c>
      <c r="C7657" s="125">
        <v>9</v>
      </c>
      <c r="D7657" s="125">
        <v>5</v>
      </c>
      <c r="E7657" s="125">
        <v>1</v>
      </c>
      <c r="F7657" s="129">
        <v>287.12736999999998</v>
      </c>
      <c r="G7657" s="129">
        <v>0</v>
      </c>
      <c r="H7657" s="129">
        <v>320.04570000000001</v>
      </c>
      <c r="I7657" s="129">
        <v>300.97097600000001</v>
      </c>
      <c r="J7657" s="129">
        <v>287.12736999999998</v>
      </c>
    </row>
    <row r="7658" spans="1:10" hidden="1" x14ac:dyDescent="0.25">
      <c r="A7658" s="125">
        <v>941076</v>
      </c>
      <c r="B7658" s="125">
        <v>2007</v>
      </c>
      <c r="C7658" s="125">
        <v>9</v>
      </c>
      <c r="D7658" s="125">
        <v>5</v>
      </c>
      <c r="E7658" s="125">
        <v>2</v>
      </c>
      <c r="F7658" s="125">
        <v>263.46822400000002</v>
      </c>
      <c r="G7658" s="125">
        <v>0</v>
      </c>
      <c r="H7658" s="125">
        <v>287.12736999999998</v>
      </c>
      <c r="I7658" s="125">
        <v>282.13135399999999</v>
      </c>
      <c r="J7658" s="125">
        <v>263.46822400000002</v>
      </c>
    </row>
    <row r="7659" spans="1:10" hidden="1" x14ac:dyDescent="0.25">
      <c r="A7659" s="125">
        <v>941077</v>
      </c>
      <c r="B7659" s="125">
        <v>2007</v>
      </c>
      <c r="C7659" s="125">
        <v>9</v>
      </c>
      <c r="D7659" s="125">
        <v>5</v>
      </c>
      <c r="E7659" s="125">
        <v>3</v>
      </c>
      <c r="F7659" s="125">
        <v>0</v>
      </c>
      <c r="G7659" s="125">
        <v>253.90156500000001</v>
      </c>
      <c r="H7659" s="125">
        <v>263.46822400000002</v>
      </c>
      <c r="I7659" s="125">
        <v>256.61804999999998</v>
      </c>
      <c r="J7659" s="125">
        <v>253.90156500000001</v>
      </c>
    </row>
    <row r="7660" spans="1:10" hidden="1" x14ac:dyDescent="0.25">
      <c r="A7660" s="125">
        <v>941078</v>
      </c>
      <c r="B7660" s="125">
        <v>2007</v>
      </c>
      <c r="C7660" s="125">
        <v>9</v>
      </c>
      <c r="D7660" s="125">
        <v>5</v>
      </c>
      <c r="E7660" s="125">
        <v>4</v>
      </c>
      <c r="F7660" s="125">
        <v>23.457198000000002</v>
      </c>
      <c r="G7660" s="125">
        <v>0</v>
      </c>
      <c r="H7660" s="125">
        <v>25.46838</v>
      </c>
      <c r="I7660" s="125">
        <v>23.950465000000001</v>
      </c>
      <c r="J7660" s="125">
        <v>23.457198000000002</v>
      </c>
    </row>
    <row r="7661" spans="1:10" x14ac:dyDescent="0.25">
      <c r="A7661" s="125">
        <v>941079</v>
      </c>
      <c r="B7661" s="125">
        <v>2007</v>
      </c>
      <c r="C7661" s="125">
        <v>11</v>
      </c>
      <c r="D7661" s="125">
        <v>2</v>
      </c>
      <c r="E7661" s="125">
        <v>1</v>
      </c>
      <c r="F7661" s="129">
        <v>10496.284712000001</v>
      </c>
      <c r="G7661" s="129">
        <v>0</v>
      </c>
      <c r="H7661" s="129">
        <v>14140.2192</v>
      </c>
      <c r="I7661" s="129">
        <v>10496.284712000001</v>
      </c>
      <c r="J7661" s="129">
        <v>10496.284712000001</v>
      </c>
    </row>
    <row r="7662" spans="1:10" hidden="1" x14ac:dyDescent="0.25">
      <c r="A7662" s="125">
        <v>941080</v>
      </c>
      <c r="B7662" s="125">
        <v>2007</v>
      </c>
      <c r="C7662" s="125">
        <v>11</v>
      </c>
      <c r="D7662" s="125">
        <v>2</v>
      </c>
      <c r="E7662" s="125">
        <v>2</v>
      </c>
      <c r="F7662" s="125">
        <v>9631.3503180000007</v>
      </c>
      <c r="G7662" s="125">
        <v>0</v>
      </c>
      <c r="H7662" s="125">
        <v>10496.284712000001</v>
      </c>
      <c r="I7662" s="125">
        <v>9639.7878799999999</v>
      </c>
      <c r="J7662" s="125">
        <v>9631.3503180000007</v>
      </c>
    </row>
    <row r="7663" spans="1:10" hidden="1" x14ac:dyDescent="0.25">
      <c r="A7663" s="125">
        <v>941081</v>
      </c>
      <c r="B7663" s="125">
        <v>2007</v>
      </c>
      <c r="C7663" s="125">
        <v>11</v>
      </c>
      <c r="D7663" s="125">
        <v>2</v>
      </c>
      <c r="E7663" s="125">
        <v>3</v>
      </c>
      <c r="F7663" s="125">
        <v>8397.7217550000005</v>
      </c>
      <c r="G7663" s="125">
        <v>19.552571</v>
      </c>
      <c r="H7663" s="125">
        <v>9631.3503180000007</v>
      </c>
      <c r="I7663" s="125">
        <v>8476.5514149999999</v>
      </c>
      <c r="J7663" s="125">
        <v>8417.2743250000003</v>
      </c>
    </row>
    <row r="7664" spans="1:10" hidden="1" x14ac:dyDescent="0.25">
      <c r="A7664" s="125">
        <v>941082</v>
      </c>
      <c r="B7664" s="125">
        <v>2007</v>
      </c>
      <c r="C7664" s="125">
        <v>11</v>
      </c>
      <c r="D7664" s="125">
        <v>2</v>
      </c>
      <c r="E7664" s="125">
        <v>4</v>
      </c>
      <c r="F7664" s="125">
        <v>10496.284712000001</v>
      </c>
      <c r="G7664" s="125">
        <v>0</v>
      </c>
      <c r="H7664" s="125">
        <v>14140.2192</v>
      </c>
      <c r="I7664" s="125">
        <v>10496.284712000001</v>
      </c>
      <c r="J7664" s="125">
        <v>10496.284712000001</v>
      </c>
    </row>
    <row r="7665" spans="1:10" x14ac:dyDescent="0.25">
      <c r="A7665" s="125">
        <v>941083</v>
      </c>
      <c r="B7665" s="125">
        <v>2007</v>
      </c>
      <c r="C7665" s="125">
        <v>11</v>
      </c>
      <c r="D7665" s="125">
        <v>3</v>
      </c>
      <c r="E7665" s="125">
        <v>1</v>
      </c>
      <c r="F7665" s="129">
        <v>2981.4615800000001</v>
      </c>
      <c r="G7665" s="129">
        <v>0</v>
      </c>
      <c r="H7665" s="129">
        <v>3701.2846500000001</v>
      </c>
      <c r="I7665" s="129">
        <v>3006.1833929999998</v>
      </c>
      <c r="J7665" s="129">
        <v>2981.4615800000001</v>
      </c>
    </row>
    <row r="7666" spans="1:10" hidden="1" x14ac:dyDescent="0.25">
      <c r="A7666" s="125">
        <v>941084</v>
      </c>
      <c r="B7666" s="125">
        <v>2007</v>
      </c>
      <c r="C7666" s="125">
        <v>11</v>
      </c>
      <c r="D7666" s="125">
        <v>3</v>
      </c>
      <c r="E7666" s="125">
        <v>2</v>
      </c>
      <c r="F7666" s="125">
        <v>2804.6414690000001</v>
      </c>
      <c r="G7666" s="125">
        <v>0</v>
      </c>
      <c r="H7666" s="125">
        <v>2981.4615800000001</v>
      </c>
      <c r="I7666" s="125">
        <v>2809.4312460000001</v>
      </c>
      <c r="J7666" s="125">
        <v>2804.6414690000001</v>
      </c>
    </row>
    <row r="7667" spans="1:10" hidden="1" x14ac:dyDescent="0.25">
      <c r="A7667" s="125">
        <v>941085</v>
      </c>
      <c r="B7667" s="125">
        <v>2007</v>
      </c>
      <c r="C7667" s="125">
        <v>11</v>
      </c>
      <c r="D7667" s="125">
        <v>3</v>
      </c>
      <c r="E7667" s="125">
        <v>3</v>
      </c>
      <c r="F7667" s="125">
        <v>2194.463225</v>
      </c>
      <c r="G7667" s="125">
        <v>207.873448</v>
      </c>
      <c r="H7667" s="125">
        <v>2804.6414690000001</v>
      </c>
      <c r="I7667" s="125">
        <v>2565.4055520000002</v>
      </c>
      <c r="J7667" s="125">
        <v>2402.3366719999999</v>
      </c>
    </row>
    <row r="7668" spans="1:10" hidden="1" x14ac:dyDescent="0.25">
      <c r="A7668" s="125">
        <v>941086</v>
      </c>
      <c r="B7668" s="125">
        <v>2007</v>
      </c>
      <c r="C7668" s="125">
        <v>11</v>
      </c>
      <c r="D7668" s="125">
        <v>3</v>
      </c>
      <c r="E7668" s="125">
        <v>4</v>
      </c>
      <c r="F7668" s="125">
        <v>6785.4656590000004</v>
      </c>
      <c r="G7668" s="125">
        <v>0</v>
      </c>
      <c r="H7668" s="125">
        <v>8397.7217550000005</v>
      </c>
      <c r="I7668" s="125">
        <v>6820.6296089999996</v>
      </c>
      <c r="J7668" s="125">
        <v>6785.4656590000004</v>
      </c>
    </row>
    <row r="7669" spans="1:10" x14ac:dyDescent="0.25">
      <c r="A7669" s="125">
        <v>941087</v>
      </c>
      <c r="B7669" s="125">
        <v>2007</v>
      </c>
      <c r="C7669" s="125">
        <v>11</v>
      </c>
      <c r="D7669" s="125">
        <v>4</v>
      </c>
      <c r="E7669" s="125">
        <v>1</v>
      </c>
      <c r="F7669" s="129">
        <v>1687.0927409999999</v>
      </c>
      <c r="G7669" s="129">
        <v>0</v>
      </c>
      <c r="H7669" s="129">
        <v>1995.2159999999999</v>
      </c>
      <c r="I7669" s="129">
        <v>1751.600126</v>
      </c>
      <c r="J7669" s="129">
        <v>1687.0927409999999</v>
      </c>
    </row>
    <row r="7670" spans="1:10" hidden="1" x14ac:dyDescent="0.25">
      <c r="A7670" s="125">
        <v>941088</v>
      </c>
      <c r="B7670" s="125">
        <v>2007</v>
      </c>
      <c r="C7670" s="125">
        <v>11</v>
      </c>
      <c r="D7670" s="125">
        <v>4</v>
      </c>
      <c r="E7670" s="125">
        <v>2</v>
      </c>
      <c r="F7670" s="125">
        <v>1437.6185190000001</v>
      </c>
      <c r="G7670" s="125">
        <v>99.631658999999999</v>
      </c>
      <c r="H7670" s="125">
        <v>1687.0927409999999</v>
      </c>
      <c r="I7670" s="125">
        <v>1625.513856</v>
      </c>
      <c r="J7670" s="125">
        <v>1537.250178</v>
      </c>
    </row>
    <row r="7671" spans="1:10" hidden="1" x14ac:dyDescent="0.25">
      <c r="A7671" s="125">
        <v>941089</v>
      </c>
      <c r="B7671" s="125">
        <v>2007</v>
      </c>
      <c r="C7671" s="125">
        <v>11</v>
      </c>
      <c r="D7671" s="125">
        <v>4</v>
      </c>
      <c r="E7671" s="125">
        <v>3</v>
      </c>
      <c r="F7671" s="125">
        <v>381.53112900000002</v>
      </c>
      <c r="G7671" s="125">
        <v>885.50026500000001</v>
      </c>
      <c r="H7671" s="125">
        <v>1437.6185190000001</v>
      </c>
      <c r="I7671" s="125">
        <v>1359.5558329999999</v>
      </c>
      <c r="J7671" s="125">
        <v>1267.0313940000001</v>
      </c>
    </row>
    <row r="7672" spans="1:10" hidden="1" x14ac:dyDescent="0.25">
      <c r="A7672" s="125">
        <v>941090</v>
      </c>
      <c r="B7672" s="125">
        <v>2007</v>
      </c>
      <c r="C7672" s="125">
        <v>11</v>
      </c>
      <c r="D7672" s="125">
        <v>4</v>
      </c>
      <c r="E7672" s="125">
        <v>4</v>
      </c>
      <c r="F7672" s="125">
        <v>1897.6000429999999</v>
      </c>
      <c r="G7672" s="125">
        <v>0</v>
      </c>
      <c r="H7672" s="125">
        <v>2194.463225</v>
      </c>
      <c r="I7672" s="125">
        <v>1926.5192649999999</v>
      </c>
      <c r="J7672" s="125">
        <v>1897.6000429999999</v>
      </c>
    </row>
    <row r="7673" spans="1:10" x14ac:dyDescent="0.25">
      <c r="A7673" s="125">
        <v>941091</v>
      </c>
      <c r="B7673" s="125">
        <v>2007</v>
      </c>
      <c r="C7673" s="125">
        <v>11</v>
      </c>
      <c r="D7673" s="125">
        <v>5</v>
      </c>
      <c r="E7673" s="125">
        <v>1</v>
      </c>
      <c r="F7673" s="129">
        <v>257.33368100000001</v>
      </c>
      <c r="G7673" s="129">
        <v>0</v>
      </c>
      <c r="H7673" s="129">
        <v>320.99430000000001</v>
      </c>
      <c r="I7673" s="129">
        <v>301.86304000000001</v>
      </c>
      <c r="J7673" s="129">
        <v>257.33368100000001</v>
      </c>
    </row>
    <row r="7674" spans="1:10" hidden="1" x14ac:dyDescent="0.25">
      <c r="A7674" s="125">
        <v>941092</v>
      </c>
      <c r="B7674" s="125">
        <v>2007</v>
      </c>
      <c r="C7674" s="125">
        <v>11</v>
      </c>
      <c r="D7674" s="125">
        <v>5</v>
      </c>
      <c r="E7674" s="125">
        <v>2</v>
      </c>
      <c r="F7674" s="125">
        <v>245.472083</v>
      </c>
      <c r="G7674" s="125">
        <v>6.5786990000000003</v>
      </c>
      <c r="H7674" s="125">
        <v>257.33368100000001</v>
      </c>
      <c r="I7674" s="125">
        <v>252.856075</v>
      </c>
      <c r="J7674" s="125">
        <v>252.050782</v>
      </c>
    </row>
    <row r="7675" spans="1:10" hidden="1" x14ac:dyDescent="0.25">
      <c r="A7675" s="125">
        <v>941093</v>
      </c>
      <c r="B7675" s="125">
        <v>2007</v>
      </c>
      <c r="C7675" s="125">
        <v>11</v>
      </c>
      <c r="D7675" s="125">
        <v>5</v>
      </c>
      <c r="E7675" s="125">
        <v>3</v>
      </c>
      <c r="F7675" s="125">
        <v>0</v>
      </c>
      <c r="G7675" s="125">
        <v>238.423125</v>
      </c>
      <c r="H7675" s="125">
        <v>245.472083</v>
      </c>
      <c r="I7675" s="125">
        <v>239.089809</v>
      </c>
      <c r="J7675" s="125">
        <v>238.423125</v>
      </c>
    </row>
    <row r="7676" spans="1:10" hidden="1" x14ac:dyDescent="0.25">
      <c r="A7676" s="125">
        <v>941094</v>
      </c>
      <c r="B7676" s="125">
        <v>2007</v>
      </c>
      <c r="C7676" s="125">
        <v>11</v>
      </c>
      <c r="D7676" s="125">
        <v>5</v>
      </c>
      <c r="E7676" s="125">
        <v>4</v>
      </c>
      <c r="F7676" s="125">
        <v>339.43996900000002</v>
      </c>
      <c r="G7676" s="125">
        <v>0</v>
      </c>
      <c r="H7676" s="125">
        <v>381.53112900000002</v>
      </c>
      <c r="I7676" s="125">
        <v>358.79187400000001</v>
      </c>
      <c r="J7676" s="125">
        <v>339.43996900000002</v>
      </c>
    </row>
    <row r="7677" spans="1:10" x14ac:dyDescent="0.25">
      <c r="A7677" s="125">
        <v>941095</v>
      </c>
      <c r="B7677" s="125">
        <v>2007</v>
      </c>
      <c r="C7677" s="125">
        <v>12</v>
      </c>
      <c r="D7677" s="125">
        <v>2</v>
      </c>
      <c r="E7677" s="125">
        <v>1</v>
      </c>
      <c r="F7677" s="129">
        <v>17614.895690000001</v>
      </c>
      <c r="G7677" s="129">
        <v>0</v>
      </c>
      <c r="H7677" s="129">
        <v>23730.157200000001</v>
      </c>
      <c r="I7677" s="129">
        <v>17614.895690000001</v>
      </c>
      <c r="J7677" s="129">
        <v>17614.895690000001</v>
      </c>
    </row>
    <row r="7678" spans="1:10" hidden="1" x14ac:dyDescent="0.25">
      <c r="A7678" s="125">
        <v>941096</v>
      </c>
      <c r="B7678" s="125">
        <v>2007</v>
      </c>
      <c r="C7678" s="125">
        <v>12</v>
      </c>
      <c r="D7678" s="125">
        <v>2</v>
      </c>
      <c r="E7678" s="125">
        <v>2</v>
      </c>
      <c r="F7678" s="125">
        <v>16163.360259999999</v>
      </c>
      <c r="G7678" s="125">
        <v>0</v>
      </c>
      <c r="H7678" s="125">
        <v>17614.895690000001</v>
      </c>
      <c r="I7678" s="125">
        <v>16177.520200999999</v>
      </c>
      <c r="J7678" s="125">
        <v>16163.360259999999</v>
      </c>
    </row>
    <row r="7679" spans="1:10" hidden="1" x14ac:dyDescent="0.25">
      <c r="A7679" s="125">
        <v>941097</v>
      </c>
      <c r="B7679" s="125">
        <v>2007</v>
      </c>
      <c r="C7679" s="125">
        <v>12</v>
      </c>
      <c r="D7679" s="125">
        <v>2</v>
      </c>
      <c r="E7679" s="125">
        <v>3</v>
      </c>
      <c r="F7679" s="125">
        <v>14093.081199</v>
      </c>
      <c r="G7679" s="125">
        <v>32.813181</v>
      </c>
      <c r="H7679" s="125">
        <v>16163.360259999999</v>
      </c>
      <c r="I7679" s="125">
        <v>14225.373364999999</v>
      </c>
      <c r="J7679" s="125">
        <v>14125.89438</v>
      </c>
    </row>
    <row r="7680" spans="1:10" hidden="1" x14ac:dyDescent="0.25">
      <c r="A7680" s="125">
        <v>941098</v>
      </c>
      <c r="B7680" s="125">
        <v>2007</v>
      </c>
      <c r="C7680" s="125">
        <v>12</v>
      </c>
      <c r="D7680" s="125">
        <v>2</v>
      </c>
      <c r="E7680" s="125">
        <v>4</v>
      </c>
      <c r="F7680" s="125">
        <v>17614.895690000001</v>
      </c>
      <c r="G7680" s="125">
        <v>0</v>
      </c>
      <c r="H7680" s="125">
        <v>23730.157200000001</v>
      </c>
      <c r="I7680" s="125">
        <v>17614.895690000001</v>
      </c>
      <c r="J7680" s="125">
        <v>17614.895690000001</v>
      </c>
    </row>
    <row r="7681" spans="1:10" x14ac:dyDescent="0.25">
      <c r="A7681" s="125">
        <v>941099</v>
      </c>
      <c r="B7681" s="125">
        <v>2007</v>
      </c>
      <c r="C7681" s="125">
        <v>12</v>
      </c>
      <c r="D7681" s="125">
        <v>3</v>
      </c>
      <c r="E7681" s="125">
        <v>1</v>
      </c>
      <c r="F7681" s="129">
        <v>5716.7381299999997</v>
      </c>
      <c r="G7681" s="129">
        <v>0</v>
      </c>
      <c r="H7681" s="129">
        <v>7105.0696500000004</v>
      </c>
      <c r="I7681" s="129">
        <v>5770.7375700000002</v>
      </c>
      <c r="J7681" s="129">
        <v>5716.7381299999997</v>
      </c>
    </row>
    <row r="7682" spans="1:10" hidden="1" x14ac:dyDescent="0.25">
      <c r="A7682" s="125">
        <v>941100</v>
      </c>
      <c r="B7682" s="125">
        <v>2007</v>
      </c>
      <c r="C7682" s="125">
        <v>12</v>
      </c>
      <c r="D7682" s="125">
        <v>3</v>
      </c>
      <c r="E7682" s="125">
        <v>2</v>
      </c>
      <c r="F7682" s="125">
        <v>5370.2942720000001</v>
      </c>
      <c r="G7682" s="125">
        <v>0</v>
      </c>
      <c r="H7682" s="125">
        <v>5716.7381299999997</v>
      </c>
      <c r="I7682" s="125">
        <v>5386.8823400000001</v>
      </c>
      <c r="J7682" s="125">
        <v>5370.2942720000001</v>
      </c>
    </row>
    <row r="7683" spans="1:10" hidden="1" x14ac:dyDescent="0.25">
      <c r="A7683" s="125">
        <v>941101</v>
      </c>
      <c r="B7683" s="125">
        <v>2007</v>
      </c>
      <c r="C7683" s="125">
        <v>12</v>
      </c>
      <c r="D7683" s="125">
        <v>3</v>
      </c>
      <c r="E7683" s="125">
        <v>3</v>
      </c>
      <c r="F7683" s="125">
        <v>4109.0684600000004</v>
      </c>
      <c r="G7683" s="125">
        <v>389.23697499999997</v>
      </c>
      <c r="H7683" s="125">
        <v>5370.2942720000001</v>
      </c>
      <c r="I7683" s="125">
        <v>4912.2081710000002</v>
      </c>
      <c r="J7683" s="125">
        <v>4498.3054350000002</v>
      </c>
    </row>
    <row r="7684" spans="1:10" hidden="1" x14ac:dyDescent="0.25">
      <c r="A7684" s="125">
        <v>941102</v>
      </c>
      <c r="B7684" s="125">
        <v>2007</v>
      </c>
      <c r="C7684" s="125">
        <v>12</v>
      </c>
      <c r="D7684" s="125">
        <v>3</v>
      </c>
      <c r="E7684" s="125">
        <v>4</v>
      </c>
      <c r="F7684" s="125">
        <v>11374.24584</v>
      </c>
      <c r="G7684" s="125">
        <v>0</v>
      </c>
      <c r="H7684" s="125">
        <v>14093.081199</v>
      </c>
      <c r="I7684" s="125">
        <v>11446.40055</v>
      </c>
      <c r="J7684" s="125">
        <v>11374.24584</v>
      </c>
    </row>
    <row r="7685" spans="1:10" x14ac:dyDescent="0.25">
      <c r="A7685" s="125">
        <v>941103</v>
      </c>
      <c r="B7685" s="125">
        <v>2007</v>
      </c>
      <c r="C7685" s="125">
        <v>12</v>
      </c>
      <c r="D7685" s="125">
        <v>4</v>
      </c>
      <c r="E7685" s="125">
        <v>1</v>
      </c>
      <c r="F7685" s="129">
        <v>3166.117608</v>
      </c>
      <c r="G7685" s="129">
        <v>0</v>
      </c>
      <c r="H7685" s="129">
        <v>3803.2820000000002</v>
      </c>
      <c r="I7685" s="129">
        <v>3338.9012680000001</v>
      </c>
      <c r="J7685" s="129">
        <v>3166.117608</v>
      </c>
    </row>
    <row r="7686" spans="1:10" hidden="1" x14ac:dyDescent="0.25">
      <c r="A7686" s="125">
        <v>941104</v>
      </c>
      <c r="B7686" s="125">
        <v>2007</v>
      </c>
      <c r="C7686" s="125">
        <v>12</v>
      </c>
      <c r="D7686" s="125">
        <v>4</v>
      </c>
      <c r="E7686" s="125">
        <v>2</v>
      </c>
      <c r="F7686" s="125">
        <v>2697.9366300000002</v>
      </c>
      <c r="G7686" s="125">
        <v>186.975821</v>
      </c>
      <c r="H7686" s="125">
        <v>3166.117608</v>
      </c>
      <c r="I7686" s="125">
        <v>3050.5543149999999</v>
      </c>
      <c r="J7686" s="125">
        <v>2884.9124510000001</v>
      </c>
    </row>
    <row r="7687" spans="1:10" hidden="1" x14ac:dyDescent="0.25">
      <c r="A7687" s="125">
        <v>941105</v>
      </c>
      <c r="B7687" s="125">
        <v>2007</v>
      </c>
      <c r="C7687" s="125">
        <v>12</v>
      </c>
      <c r="D7687" s="125">
        <v>4</v>
      </c>
      <c r="E7687" s="125">
        <v>3</v>
      </c>
      <c r="F7687" s="125">
        <v>713.486222</v>
      </c>
      <c r="G7687" s="125">
        <v>1655.938903</v>
      </c>
      <c r="H7687" s="125">
        <v>2697.9366300000002</v>
      </c>
      <c r="I7687" s="125">
        <v>2551.4386709999999</v>
      </c>
      <c r="J7687" s="125">
        <v>2369.4251250000002</v>
      </c>
    </row>
    <row r="7688" spans="1:10" hidden="1" x14ac:dyDescent="0.25">
      <c r="A7688" s="125">
        <v>941106</v>
      </c>
      <c r="B7688" s="125">
        <v>2007</v>
      </c>
      <c r="C7688" s="125">
        <v>12</v>
      </c>
      <c r="D7688" s="125">
        <v>4</v>
      </c>
      <c r="E7688" s="125">
        <v>4</v>
      </c>
      <c r="F7688" s="125">
        <v>3479.4123930000001</v>
      </c>
      <c r="G7688" s="125">
        <v>0</v>
      </c>
      <c r="H7688" s="125">
        <v>4109.0684600000004</v>
      </c>
      <c r="I7688" s="125">
        <v>3607.3512009999999</v>
      </c>
      <c r="J7688" s="125">
        <v>3479.4123930000001</v>
      </c>
    </row>
    <row r="7689" spans="1:10" x14ac:dyDescent="0.25">
      <c r="A7689" s="125">
        <v>941107</v>
      </c>
      <c r="B7689" s="125">
        <v>2007</v>
      </c>
      <c r="C7689" s="125">
        <v>12</v>
      </c>
      <c r="D7689" s="125">
        <v>5</v>
      </c>
      <c r="E7689" s="125">
        <v>1</v>
      </c>
      <c r="F7689" s="129">
        <v>480.001418</v>
      </c>
      <c r="G7689" s="129">
        <v>0</v>
      </c>
      <c r="H7689" s="129">
        <v>605.33789999999999</v>
      </c>
      <c r="I7689" s="129">
        <v>569.25976100000003</v>
      </c>
      <c r="J7689" s="129">
        <v>480.001418</v>
      </c>
    </row>
    <row r="7690" spans="1:10" hidden="1" x14ac:dyDescent="0.25">
      <c r="A7690" s="125">
        <v>941108</v>
      </c>
      <c r="B7690" s="125">
        <v>2007</v>
      </c>
      <c r="C7690" s="125">
        <v>12</v>
      </c>
      <c r="D7690" s="125">
        <v>5</v>
      </c>
      <c r="E7690" s="125">
        <v>2</v>
      </c>
      <c r="F7690" s="125">
        <v>457.87612200000001</v>
      </c>
      <c r="G7690" s="125">
        <v>12.271169</v>
      </c>
      <c r="H7690" s="125">
        <v>480.001418</v>
      </c>
      <c r="I7690" s="125">
        <v>471.64939299999998</v>
      </c>
      <c r="J7690" s="125">
        <v>470.147291</v>
      </c>
    </row>
    <row r="7691" spans="1:10" hidden="1" x14ac:dyDescent="0.25">
      <c r="A7691" s="125">
        <v>941109</v>
      </c>
      <c r="B7691" s="125">
        <v>2007</v>
      </c>
      <c r="C7691" s="125">
        <v>12</v>
      </c>
      <c r="D7691" s="125">
        <v>5</v>
      </c>
      <c r="E7691" s="125">
        <v>3</v>
      </c>
      <c r="F7691" s="125">
        <v>0</v>
      </c>
      <c r="G7691" s="125">
        <v>444.72778599999998</v>
      </c>
      <c r="H7691" s="125">
        <v>457.87612200000001</v>
      </c>
      <c r="I7691" s="125">
        <v>445.97134299999999</v>
      </c>
      <c r="J7691" s="125">
        <v>444.72778599999998</v>
      </c>
    </row>
    <row r="7692" spans="1:10" hidden="1" x14ac:dyDescent="0.25">
      <c r="A7692" s="125">
        <v>941110</v>
      </c>
      <c r="B7692" s="125">
        <v>2007</v>
      </c>
      <c r="C7692" s="125">
        <v>12</v>
      </c>
      <c r="D7692" s="125">
        <v>5</v>
      </c>
      <c r="E7692" s="125">
        <v>4</v>
      </c>
      <c r="F7692" s="125">
        <v>625.87330499999996</v>
      </c>
      <c r="G7692" s="125">
        <v>0</v>
      </c>
      <c r="H7692" s="125">
        <v>713.486222</v>
      </c>
      <c r="I7692" s="125">
        <v>670.96244300000001</v>
      </c>
      <c r="J7692" s="125">
        <v>625.87330499999996</v>
      </c>
    </row>
    <row r="7693" spans="1:10" x14ac:dyDescent="0.25">
      <c r="A7693" s="125">
        <v>941111</v>
      </c>
      <c r="B7693" s="125">
        <v>2007</v>
      </c>
      <c r="C7693" s="125">
        <v>13</v>
      </c>
      <c r="D7693" s="125">
        <v>2</v>
      </c>
      <c r="E7693" s="125">
        <v>1</v>
      </c>
      <c r="F7693" s="129">
        <v>28145.895068999998</v>
      </c>
      <c r="G7693" s="129">
        <v>0</v>
      </c>
      <c r="H7693" s="129">
        <v>38286.1976</v>
      </c>
      <c r="I7693" s="129">
        <v>28419.844477999999</v>
      </c>
      <c r="J7693" s="129">
        <v>28145.895068999998</v>
      </c>
    </row>
    <row r="7694" spans="1:10" hidden="1" x14ac:dyDescent="0.25">
      <c r="A7694" s="125">
        <v>941112</v>
      </c>
      <c r="B7694" s="125">
        <v>2007</v>
      </c>
      <c r="C7694" s="125">
        <v>13</v>
      </c>
      <c r="D7694" s="125">
        <v>2</v>
      </c>
      <c r="E7694" s="125">
        <v>2</v>
      </c>
      <c r="F7694" s="125">
        <v>25808.927216</v>
      </c>
      <c r="G7694" s="125">
        <v>0</v>
      </c>
      <c r="H7694" s="125">
        <v>28145.895068999998</v>
      </c>
      <c r="I7694" s="125">
        <v>25849.190030999998</v>
      </c>
      <c r="J7694" s="125">
        <v>25808.927216</v>
      </c>
    </row>
    <row r="7695" spans="1:10" hidden="1" x14ac:dyDescent="0.25">
      <c r="A7695" s="125">
        <v>941113</v>
      </c>
      <c r="B7695" s="125">
        <v>2007</v>
      </c>
      <c r="C7695" s="125">
        <v>13</v>
      </c>
      <c r="D7695" s="125">
        <v>2</v>
      </c>
      <c r="E7695" s="125">
        <v>3</v>
      </c>
      <c r="F7695" s="125">
        <v>21531.248680000001</v>
      </c>
      <c r="G7695" s="125">
        <v>824.35436700000002</v>
      </c>
      <c r="H7695" s="125">
        <v>25808.927216</v>
      </c>
      <c r="I7695" s="125">
        <v>22714.436842999999</v>
      </c>
      <c r="J7695" s="125">
        <v>22355.603047000001</v>
      </c>
    </row>
    <row r="7696" spans="1:10" hidden="1" x14ac:dyDescent="0.25">
      <c r="A7696" s="125">
        <v>941114</v>
      </c>
      <c r="B7696" s="125">
        <v>2007</v>
      </c>
      <c r="C7696" s="125">
        <v>13</v>
      </c>
      <c r="D7696" s="125">
        <v>2</v>
      </c>
      <c r="E7696" s="125">
        <v>4</v>
      </c>
      <c r="F7696" s="125">
        <v>28220.577433999999</v>
      </c>
      <c r="G7696" s="125">
        <v>0</v>
      </c>
      <c r="H7696" s="125">
        <v>38286.1976</v>
      </c>
      <c r="I7696" s="125">
        <v>28419.844477999999</v>
      </c>
      <c r="J7696" s="125">
        <v>28220.577433999999</v>
      </c>
    </row>
    <row r="7697" spans="1:10" x14ac:dyDescent="0.25">
      <c r="A7697" s="125">
        <v>941115</v>
      </c>
      <c r="B7697" s="125">
        <v>2007</v>
      </c>
      <c r="C7697" s="125">
        <v>13</v>
      </c>
      <c r="D7697" s="125">
        <v>3</v>
      </c>
      <c r="E7697" s="125">
        <v>1</v>
      </c>
      <c r="F7697" s="129">
        <v>5622.4150760000002</v>
      </c>
      <c r="G7697" s="129">
        <v>0</v>
      </c>
      <c r="H7697" s="129">
        <v>7187.2028</v>
      </c>
      <c r="I7697" s="129">
        <v>5837.4461140000003</v>
      </c>
      <c r="J7697" s="129">
        <v>5622.4150760000002</v>
      </c>
    </row>
    <row r="7698" spans="1:10" hidden="1" x14ac:dyDescent="0.25">
      <c r="A7698" s="125">
        <v>941116</v>
      </c>
      <c r="B7698" s="125">
        <v>2007</v>
      </c>
      <c r="C7698" s="125">
        <v>13</v>
      </c>
      <c r="D7698" s="125">
        <v>3</v>
      </c>
      <c r="E7698" s="125">
        <v>2</v>
      </c>
      <c r="F7698" s="125">
        <v>5201.4305210000002</v>
      </c>
      <c r="G7698" s="125">
        <v>0</v>
      </c>
      <c r="H7698" s="125">
        <v>5622.4150760000002</v>
      </c>
      <c r="I7698" s="125">
        <v>5298.0017260000004</v>
      </c>
      <c r="J7698" s="125">
        <v>5201.4305210000002</v>
      </c>
    </row>
    <row r="7699" spans="1:10" hidden="1" x14ac:dyDescent="0.25">
      <c r="A7699" s="125">
        <v>941117</v>
      </c>
      <c r="B7699" s="125">
        <v>2007</v>
      </c>
      <c r="C7699" s="125">
        <v>13</v>
      </c>
      <c r="D7699" s="125">
        <v>3</v>
      </c>
      <c r="E7699" s="125">
        <v>3</v>
      </c>
      <c r="F7699" s="125">
        <v>3395.169253</v>
      </c>
      <c r="G7699" s="125">
        <v>1109.7439730000001</v>
      </c>
      <c r="H7699" s="125">
        <v>5201.4305210000002</v>
      </c>
      <c r="I7699" s="125">
        <v>4757.7484979999999</v>
      </c>
      <c r="J7699" s="125">
        <v>4504.913227</v>
      </c>
    </row>
    <row r="7700" spans="1:10" hidden="1" x14ac:dyDescent="0.25">
      <c r="A7700" s="125">
        <v>941118</v>
      </c>
      <c r="B7700" s="125">
        <v>2007</v>
      </c>
      <c r="C7700" s="125">
        <v>13</v>
      </c>
      <c r="D7700" s="125">
        <v>3</v>
      </c>
      <c r="E7700" s="125">
        <v>4</v>
      </c>
      <c r="F7700" s="125">
        <v>17144.815167000001</v>
      </c>
      <c r="G7700" s="125">
        <v>0</v>
      </c>
      <c r="H7700" s="125">
        <v>21531.248680000001</v>
      </c>
      <c r="I7700" s="125">
        <v>17487.680177999999</v>
      </c>
      <c r="J7700" s="125">
        <v>17144.815167000001</v>
      </c>
    </row>
    <row r="7701" spans="1:10" x14ac:dyDescent="0.25">
      <c r="A7701" s="125">
        <v>941119</v>
      </c>
      <c r="B7701" s="125">
        <v>2007</v>
      </c>
      <c r="C7701" s="125">
        <v>13</v>
      </c>
      <c r="D7701" s="125">
        <v>4</v>
      </c>
      <c r="E7701" s="125">
        <v>1</v>
      </c>
      <c r="F7701" s="129">
        <v>3201.8697769999999</v>
      </c>
      <c r="G7701" s="129">
        <v>0</v>
      </c>
      <c r="H7701" s="129">
        <v>3814.28865</v>
      </c>
      <c r="I7701" s="129">
        <v>3348.5640060000001</v>
      </c>
      <c r="J7701" s="129">
        <v>3201.8697769999999</v>
      </c>
    </row>
    <row r="7702" spans="1:10" hidden="1" x14ac:dyDescent="0.25">
      <c r="A7702" s="125">
        <v>941120</v>
      </c>
      <c r="B7702" s="125">
        <v>2007</v>
      </c>
      <c r="C7702" s="125">
        <v>13</v>
      </c>
      <c r="D7702" s="125">
        <v>4</v>
      </c>
      <c r="E7702" s="125">
        <v>2</v>
      </c>
      <c r="F7702" s="125">
        <v>2943.0447239999999</v>
      </c>
      <c r="G7702" s="125">
        <v>0</v>
      </c>
      <c r="H7702" s="125">
        <v>3201.8697769999999</v>
      </c>
      <c r="I7702" s="125">
        <v>3085.00153</v>
      </c>
      <c r="J7702" s="125">
        <v>2943.0447239999999</v>
      </c>
    </row>
    <row r="7703" spans="1:10" hidden="1" x14ac:dyDescent="0.25">
      <c r="A7703" s="125">
        <v>941121</v>
      </c>
      <c r="B7703" s="125">
        <v>2007</v>
      </c>
      <c r="C7703" s="125">
        <v>13</v>
      </c>
      <c r="D7703" s="125">
        <v>4</v>
      </c>
      <c r="E7703" s="125">
        <v>3</v>
      </c>
      <c r="F7703" s="125">
        <v>242.350176</v>
      </c>
      <c r="G7703" s="125">
        <v>2486.9340360000001</v>
      </c>
      <c r="H7703" s="125">
        <v>2943.0447239999999</v>
      </c>
      <c r="I7703" s="125">
        <v>2783.2373950000001</v>
      </c>
      <c r="J7703" s="125">
        <v>2729.284212</v>
      </c>
    </row>
    <row r="7704" spans="1:10" hidden="1" x14ac:dyDescent="0.25">
      <c r="A7704" s="125">
        <v>941122</v>
      </c>
      <c r="B7704" s="125">
        <v>2007</v>
      </c>
      <c r="C7704" s="125">
        <v>13</v>
      </c>
      <c r="D7704" s="125">
        <v>4</v>
      </c>
      <c r="E7704" s="125">
        <v>4</v>
      </c>
      <c r="F7704" s="125">
        <v>2942.3761239999999</v>
      </c>
      <c r="G7704" s="125">
        <v>0</v>
      </c>
      <c r="H7704" s="125">
        <v>3395.169253</v>
      </c>
      <c r="I7704" s="125">
        <v>2980.6190879999999</v>
      </c>
      <c r="J7704" s="125">
        <v>2942.3761239999999</v>
      </c>
    </row>
    <row r="7705" spans="1:10" x14ac:dyDescent="0.25">
      <c r="A7705" s="125">
        <v>941123</v>
      </c>
      <c r="B7705" s="125">
        <v>2007</v>
      </c>
      <c r="C7705" s="125">
        <v>13</v>
      </c>
      <c r="D7705" s="125">
        <v>5</v>
      </c>
      <c r="E7705" s="125">
        <v>1</v>
      </c>
      <c r="F7705" s="129">
        <v>235.12201999999999</v>
      </c>
      <c r="G7705" s="129">
        <v>0</v>
      </c>
      <c r="H7705" s="129">
        <v>287.61615</v>
      </c>
      <c r="I7705" s="129">
        <v>270.47422699999998</v>
      </c>
      <c r="J7705" s="129">
        <v>235.12201999999999</v>
      </c>
    </row>
    <row r="7706" spans="1:10" hidden="1" x14ac:dyDescent="0.25">
      <c r="A7706" s="125">
        <v>941124</v>
      </c>
      <c r="B7706" s="125">
        <v>2007</v>
      </c>
      <c r="C7706" s="125">
        <v>13</v>
      </c>
      <c r="D7706" s="125">
        <v>5</v>
      </c>
      <c r="E7706" s="125">
        <v>2</v>
      </c>
      <c r="F7706" s="125">
        <v>231.02409299999999</v>
      </c>
      <c r="G7706" s="125">
        <v>0</v>
      </c>
      <c r="H7706" s="125">
        <v>235.12201999999999</v>
      </c>
      <c r="I7706" s="125">
        <v>231.03089700000001</v>
      </c>
      <c r="J7706" s="125">
        <v>231.02409299999999</v>
      </c>
    </row>
    <row r="7707" spans="1:10" hidden="1" x14ac:dyDescent="0.25">
      <c r="A7707" s="125">
        <v>941125</v>
      </c>
      <c r="B7707" s="125">
        <v>2007</v>
      </c>
      <c r="C7707" s="125">
        <v>13</v>
      </c>
      <c r="D7707" s="125">
        <v>5</v>
      </c>
      <c r="E7707" s="125">
        <v>3</v>
      </c>
      <c r="F7707" s="125">
        <v>0</v>
      </c>
      <c r="G7707" s="125">
        <v>225.00582399999999</v>
      </c>
      <c r="H7707" s="125">
        <v>231.02409299999999</v>
      </c>
      <c r="I7707" s="125">
        <v>225.01746700000001</v>
      </c>
      <c r="J7707" s="125">
        <v>225.00582399999999</v>
      </c>
    </row>
    <row r="7708" spans="1:10" hidden="1" x14ac:dyDescent="0.25">
      <c r="A7708" s="125">
        <v>941126</v>
      </c>
      <c r="B7708" s="125">
        <v>2007</v>
      </c>
      <c r="C7708" s="125">
        <v>13</v>
      </c>
      <c r="D7708" s="125">
        <v>5</v>
      </c>
      <c r="E7708" s="125">
        <v>4</v>
      </c>
      <c r="F7708" s="125">
        <v>219.38659699999999</v>
      </c>
      <c r="G7708" s="125">
        <v>0</v>
      </c>
      <c r="H7708" s="125">
        <v>242.350176</v>
      </c>
      <c r="I7708" s="125">
        <v>227.906105</v>
      </c>
      <c r="J7708" s="125">
        <v>219.38659699999999</v>
      </c>
    </row>
    <row r="7709" spans="1:10" x14ac:dyDescent="0.25">
      <c r="A7709" s="125">
        <v>941127</v>
      </c>
      <c r="B7709" s="125">
        <v>2007</v>
      </c>
      <c r="C7709" s="125">
        <v>14</v>
      </c>
      <c r="D7709" s="125">
        <v>2</v>
      </c>
      <c r="E7709" s="125">
        <v>1</v>
      </c>
      <c r="F7709" s="129">
        <v>16886.510662000001</v>
      </c>
      <c r="G7709" s="129">
        <v>0</v>
      </c>
      <c r="H7709" s="129">
        <v>22970.322400000001</v>
      </c>
      <c r="I7709" s="129">
        <v>17050.870318000001</v>
      </c>
      <c r="J7709" s="129">
        <v>16886.510662000001</v>
      </c>
    </row>
    <row r="7710" spans="1:10" hidden="1" x14ac:dyDescent="0.25">
      <c r="A7710" s="125">
        <v>941128</v>
      </c>
      <c r="B7710" s="125">
        <v>2007</v>
      </c>
      <c r="C7710" s="125">
        <v>14</v>
      </c>
      <c r="D7710" s="125">
        <v>2</v>
      </c>
      <c r="E7710" s="125">
        <v>2</v>
      </c>
      <c r="F7710" s="125">
        <v>15484.415171000001</v>
      </c>
      <c r="G7710" s="125">
        <v>0</v>
      </c>
      <c r="H7710" s="125">
        <v>16886.510662000001</v>
      </c>
      <c r="I7710" s="125">
        <v>15508.571392</v>
      </c>
      <c r="J7710" s="125">
        <v>15484.415171000001</v>
      </c>
    </row>
    <row r="7711" spans="1:10" hidden="1" x14ac:dyDescent="0.25">
      <c r="A7711" s="125">
        <v>941129</v>
      </c>
      <c r="B7711" s="125">
        <v>2007</v>
      </c>
      <c r="C7711" s="125">
        <v>14</v>
      </c>
      <c r="D7711" s="125">
        <v>2</v>
      </c>
      <c r="E7711" s="125">
        <v>3</v>
      </c>
      <c r="F7711" s="125">
        <v>12917.964040999999</v>
      </c>
      <c r="G7711" s="125">
        <v>494.582559</v>
      </c>
      <c r="H7711" s="125">
        <v>15484.415171000001</v>
      </c>
      <c r="I7711" s="125">
        <v>13627.833791999999</v>
      </c>
      <c r="J7711" s="125">
        <v>13412.5466</v>
      </c>
    </row>
    <row r="7712" spans="1:10" hidden="1" x14ac:dyDescent="0.25">
      <c r="A7712" s="125">
        <v>941130</v>
      </c>
      <c r="B7712" s="125">
        <v>2007</v>
      </c>
      <c r="C7712" s="125">
        <v>14</v>
      </c>
      <c r="D7712" s="125">
        <v>2</v>
      </c>
      <c r="E7712" s="125">
        <v>4</v>
      </c>
      <c r="F7712" s="125">
        <v>16931.317358</v>
      </c>
      <c r="G7712" s="125">
        <v>0</v>
      </c>
      <c r="H7712" s="125">
        <v>22970.322400000001</v>
      </c>
      <c r="I7712" s="125">
        <v>17050.870318000001</v>
      </c>
      <c r="J7712" s="125">
        <v>16931.317358</v>
      </c>
    </row>
    <row r="7713" spans="1:10" x14ac:dyDescent="0.25">
      <c r="A7713" s="125">
        <v>941131</v>
      </c>
      <c r="B7713" s="125">
        <v>2007</v>
      </c>
      <c r="C7713" s="125">
        <v>14</v>
      </c>
      <c r="D7713" s="125">
        <v>3</v>
      </c>
      <c r="E7713" s="125">
        <v>1</v>
      </c>
      <c r="F7713" s="129">
        <v>3197.8938410000001</v>
      </c>
      <c r="G7713" s="129">
        <v>0</v>
      </c>
      <c r="H7713" s="129">
        <v>4132.4576999999999</v>
      </c>
      <c r="I7713" s="129">
        <v>3356.3821440000002</v>
      </c>
      <c r="J7713" s="129">
        <v>3197.8938410000001</v>
      </c>
    </row>
    <row r="7714" spans="1:10" hidden="1" x14ac:dyDescent="0.25">
      <c r="A7714" s="125">
        <v>941132</v>
      </c>
      <c r="B7714" s="125">
        <v>2007</v>
      </c>
      <c r="C7714" s="125">
        <v>14</v>
      </c>
      <c r="D7714" s="125">
        <v>3</v>
      </c>
      <c r="E7714" s="125">
        <v>2</v>
      </c>
      <c r="F7714" s="125">
        <v>2957.5677679999999</v>
      </c>
      <c r="G7714" s="125">
        <v>0</v>
      </c>
      <c r="H7714" s="125">
        <v>3197.8938410000001</v>
      </c>
      <c r="I7714" s="125">
        <v>3013.3753660000002</v>
      </c>
      <c r="J7714" s="125">
        <v>2957.5677679999999</v>
      </c>
    </row>
    <row r="7715" spans="1:10" hidden="1" x14ac:dyDescent="0.25">
      <c r="A7715" s="125">
        <v>941133</v>
      </c>
      <c r="B7715" s="125">
        <v>2007</v>
      </c>
      <c r="C7715" s="125">
        <v>14</v>
      </c>
      <c r="D7715" s="125">
        <v>3</v>
      </c>
      <c r="E7715" s="125">
        <v>3</v>
      </c>
      <c r="F7715" s="125">
        <v>1913.2846750000001</v>
      </c>
      <c r="G7715" s="125">
        <v>625.37563799999998</v>
      </c>
      <c r="H7715" s="125">
        <v>2957.5677679999999</v>
      </c>
      <c r="I7715" s="125">
        <v>2705.287237</v>
      </c>
      <c r="J7715" s="125">
        <v>2538.660312</v>
      </c>
    </row>
    <row r="7716" spans="1:10" hidden="1" x14ac:dyDescent="0.25">
      <c r="A7716" s="125">
        <v>941134</v>
      </c>
      <c r="B7716" s="125">
        <v>2007</v>
      </c>
      <c r="C7716" s="125">
        <v>14</v>
      </c>
      <c r="D7716" s="125">
        <v>3</v>
      </c>
      <c r="E7716" s="125">
        <v>4</v>
      </c>
      <c r="F7716" s="125">
        <v>10154.759962</v>
      </c>
      <c r="G7716" s="125">
        <v>0</v>
      </c>
      <c r="H7716" s="125">
        <v>12917.964040999999</v>
      </c>
      <c r="I7716" s="125">
        <v>10491.970394</v>
      </c>
      <c r="J7716" s="125">
        <v>10154.759962</v>
      </c>
    </row>
    <row r="7717" spans="1:10" x14ac:dyDescent="0.25">
      <c r="A7717" s="125">
        <v>941135</v>
      </c>
      <c r="B7717" s="125">
        <v>2007</v>
      </c>
      <c r="C7717" s="125">
        <v>14</v>
      </c>
      <c r="D7717" s="125">
        <v>4</v>
      </c>
      <c r="E7717" s="125">
        <v>1</v>
      </c>
      <c r="F7717" s="129">
        <v>1802.6760979999999</v>
      </c>
      <c r="G7717" s="129">
        <v>0</v>
      </c>
      <c r="H7717" s="129">
        <v>2161.4784500000001</v>
      </c>
      <c r="I7717" s="129">
        <v>1897.561931</v>
      </c>
      <c r="J7717" s="129">
        <v>1802.6760979999999</v>
      </c>
    </row>
    <row r="7718" spans="1:10" hidden="1" x14ac:dyDescent="0.25">
      <c r="A7718" s="125">
        <v>941136</v>
      </c>
      <c r="B7718" s="125">
        <v>2007</v>
      </c>
      <c r="C7718" s="125">
        <v>14</v>
      </c>
      <c r="D7718" s="125">
        <v>4</v>
      </c>
      <c r="E7718" s="125">
        <v>2</v>
      </c>
      <c r="F7718" s="125">
        <v>1656.9557</v>
      </c>
      <c r="G7718" s="125">
        <v>0</v>
      </c>
      <c r="H7718" s="125">
        <v>1802.6760979999999</v>
      </c>
      <c r="I7718" s="125">
        <v>1736.87842</v>
      </c>
      <c r="J7718" s="125">
        <v>1656.9557</v>
      </c>
    </row>
    <row r="7719" spans="1:10" hidden="1" x14ac:dyDescent="0.25">
      <c r="A7719" s="125">
        <v>941137</v>
      </c>
      <c r="B7719" s="125">
        <v>2007</v>
      </c>
      <c r="C7719" s="125">
        <v>14</v>
      </c>
      <c r="D7719" s="125">
        <v>4</v>
      </c>
      <c r="E7719" s="125">
        <v>3</v>
      </c>
      <c r="F7719" s="125">
        <v>136.44492099999999</v>
      </c>
      <c r="G7719" s="125">
        <v>1400.1620479999999</v>
      </c>
      <c r="H7719" s="125">
        <v>1656.9557</v>
      </c>
      <c r="I7719" s="125">
        <v>1566.9830059999999</v>
      </c>
      <c r="J7719" s="125">
        <v>1536.6069689999999</v>
      </c>
    </row>
    <row r="7720" spans="1:10" hidden="1" x14ac:dyDescent="0.25">
      <c r="A7720" s="125">
        <v>941138</v>
      </c>
      <c r="B7720" s="125">
        <v>2007</v>
      </c>
      <c r="C7720" s="125">
        <v>14</v>
      </c>
      <c r="D7720" s="125">
        <v>4</v>
      </c>
      <c r="E7720" s="125">
        <v>4</v>
      </c>
      <c r="F7720" s="125">
        <v>1638.202368</v>
      </c>
      <c r="G7720" s="125">
        <v>0</v>
      </c>
      <c r="H7720" s="125">
        <v>1913.2846750000001</v>
      </c>
      <c r="I7720" s="125">
        <v>1679.6726160000001</v>
      </c>
      <c r="J7720" s="125">
        <v>1638.202368</v>
      </c>
    </row>
    <row r="7721" spans="1:10" x14ac:dyDescent="0.25">
      <c r="A7721" s="125">
        <v>941139</v>
      </c>
      <c r="B7721" s="125">
        <v>2007</v>
      </c>
      <c r="C7721" s="125">
        <v>14</v>
      </c>
      <c r="D7721" s="125">
        <v>5</v>
      </c>
      <c r="E7721" s="125">
        <v>1</v>
      </c>
      <c r="F7721" s="129">
        <v>131.65791300000001</v>
      </c>
      <c r="G7721" s="129">
        <v>0</v>
      </c>
      <c r="H7721" s="129">
        <v>161.0523</v>
      </c>
      <c r="I7721" s="129">
        <v>151.45358300000001</v>
      </c>
      <c r="J7721" s="129">
        <v>131.65791300000001</v>
      </c>
    </row>
    <row r="7722" spans="1:10" hidden="1" x14ac:dyDescent="0.25">
      <c r="A7722" s="125">
        <v>941140</v>
      </c>
      <c r="B7722" s="125">
        <v>2007</v>
      </c>
      <c r="C7722" s="125">
        <v>14</v>
      </c>
      <c r="D7722" s="125">
        <v>5</v>
      </c>
      <c r="E7722" s="125">
        <v>2</v>
      </c>
      <c r="F7722" s="125">
        <v>129.36325600000001</v>
      </c>
      <c r="G7722" s="125">
        <v>0</v>
      </c>
      <c r="H7722" s="125">
        <v>131.65791300000001</v>
      </c>
      <c r="I7722" s="125">
        <v>129.36706599999999</v>
      </c>
      <c r="J7722" s="125">
        <v>129.36325600000001</v>
      </c>
    </row>
    <row r="7723" spans="1:10" hidden="1" x14ac:dyDescent="0.25">
      <c r="A7723" s="125">
        <v>941141</v>
      </c>
      <c r="B7723" s="125">
        <v>2007</v>
      </c>
      <c r="C7723" s="125">
        <v>14</v>
      </c>
      <c r="D7723" s="125">
        <v>5</v>
      </c>
      <c r="E7723" s="125">
        <v>3</v>
      </c>
      <c r="F7723" s="125">
        <v>0</v>
      </c>
      <c r="G7723" s="125">
        <v>125.993292</v>
      </c>
      <c r="H7723" s="125">
        <v>129.36325600000001</v>
      </c>
      <c r="I7723" s="125">
        <v>125.99981099999999</v>
      </c>
      <c r="J7723" s="125">
        <v>125.993292</v>
      </c>
    </row>
    <row r="7724" spans="1:10" hidden="1" x14ac:dyDescent="0.25">
      <c r="A7724" s="125">
        <v>941142</v>
      </c>
      <c r="B7724" s="125">
        <v>2007</v>
      </c>
      <c r="C7724" s="125">
        <v>14</v>
      </c>
      <c r="D7724" s="125">
        <v>5</v>
      </c>
      <c r="E7724" s="125">
        <v>4</v>
      </c>
      <c r="F7724" s="125">
        <v>120.98398400000001</v>
      </c>
      <c r="G7724" s="125">
        <v>0</v>
      </c>
      <c r="H7724" s="125">
        <v>136.44492099999999</v>
      </c>
      <c r="I7724" s="125">
        <v>128.312804</v>
      </c>
      <c r="J7724" s="125">
        <v>120.98398400000001</v>
      </c>
    </row>
    <row r="7725" spans="1:10" x14ac:dyDescent="0.25">
      <c r="A7725" s="125">
        <v>941143</v>
      </c>
      <c r="B7725" s="125">
        <v>2007</v>
      </c>
      <c r="C7725" s="125">
        <v>15</v>
      </c>
      <c r="D7725" s="125">
        <v>2</v>
      </c>
      <c r="E7725" s="125">
        <v>1</v>
      </c>
      <c r="F7725" s="129">
        <v>2400.8164360000001</v>
      </c>
      <c r="G7725" s="129">
        <v>0</v>
      </c>
      <c r="H7725" s="129">
        <v>3234.2939999999999</v>
      </c>
      <c r="I7725" s="129">
        <v>2400.8164360000001</v>
      </c>
      <c r="J7725" s="129">
        <v>2400.8164360000001</v>
      </c>
    </row>
    <row r="7726" spans="1:10" hidden="1" x14ac:dyDescent="0.25">
      <c r="A7726" s="125">
        <v>941144</v>
      </c>
      <c r="B7726" s="125">
        <v>2007</v>
      </c>
      <c r="C7726" s="125">
        <v>15</v>
      </c>
      <c r="D7726" s="125">
        <v>2</v>
      </c>
      <c r="E7726" s="125">
        <v>2</v>
      </c>
      <c r="F7726" s="125">
        <v>2201.9118720000001</v>
      </c>
      <c r="G7726" s="125">
        <v>0</v>
      </c>
      <c r="H7726" s="125">
        <v>2400.8164360000001</v>
      </c>
      <c r="I7726" s="125">
        <v>2204.909815</v>
      </c>
      <c r="J7726" s="125">
        <v>2201.9118720000001</v>
      </c>
    </row>
    <row r="7727" spans="1:10" hidden="1" x14ac:dyDescent="0.25">
      <c r="A7727" s="125">
        <v>941145</v>
      </c>
      <c r="B7727" s="125">
        <v>2007</v>
      </c>
      <c r="C7727" s="125">
        <v>15</v>
      </c>
      <c r="D7727" s="125">
        <v>2</v>
      </c>
      <c r="E7727" s="125">
        <v>3</v>
      </c>
      <c r="F7727" s="125">
        <v>1884.0214550000001</v>
      </c>
      <c r="G7727" s="125">
        <v>33.540264000000001</v>
      </c>
      <c r="H7727" s="125">
        <v>2201.9118720000001</v>
      </c>
      <c r="I7727" s="125">
        <v>1937.9026389999999</v>
      </c>
      <c r="J7727" s="125">
        <v>1917.561719</v>
      </c>
    </row>
    <row r="7728" spans="1:10" hidden="1" x14ac:dyDescent="0.25">
      <c r="A7728" s="125">
        <v>941146</v>
      </c>
      <c r="B7728" s="125">
        <v>2007</v>
      </c>
      <c r="C7728" s="125">
        <v>15</v>
      </c>
      <c r="D7728" s="125">
        <v>2</v>
      </c>
      <c r="E7728" s="125">
        <v>4</v>
      </c>
      <c r="F7728" s="125">
        <v>2400.8164360000001</v>
      </c>
      <c r="G7728" s="125">
        <v>0</v>
      </c>
      <c r="H7728" s="125">
        <v>3234.2939999999999</v>
      </c>
      <c r="I7728" s="125">
        <v>2400.8164360000001</v>
      </c>
      <c r="J7728" s="125">
        <v>2400.8164360000001</v>
      </c>
    </row>
    <row r="7729" spans="1:10" x14ac:dyDescent="0.25">
      <c r="A7729" s="125">
        <v>941147</v>
      </c>
      <c r="B7729" s="125">
        <v>2007</v>
      </c>
      <c r="C7729" s="125">
        <v>15</v>
      </c>
      <c r="D7729" s="125">
        <v>3</v>
      </c>
      <c r="E7729" s="125">
        <v>1</v>
      </c>
      <c r="F7729" s="129">
        <v>7929.3196319999997</v>
      </c>
      <c r="G7729" s="129">
        <v>0</v>
      </c>
      <c r="H7729" s="129">
        <v>9871.6576000000005</v>
      </c>
      <c r="I7729" s="129">
        <v>8017.760303</v>
      </c>
      <c r="J7729" s="129">
        <v>7929.3196319999997</v>
      </c>
    </row>
    <row r="7730" spans="1:10" hidden="1" x14ac:dyDescent="0.25">
      <c r="A7730" s="125">
        <v>941148</v>
      </c>
      <c r="B7730" s="125">
        <v>2007</v>
      </c>
      <c r="C7730" s="125">
        <v>15</v>
      </c>
      <c r="D7730" s="125">
        <v>3</v>
      </c>
      <c r="E7730" s="125">
        <v>2</v>
      </c>
      <c r="F7730" s="125">
        <v>7382.9181369999997</v>
      </c>
      <c r="G7730" s="125">
        <v>0</v>
      </c>
      <c r="H7730" s="125">
        <v>7929.3196319999997</v>
      </c>
      <c r="I7730" s="125">
        <v>7471.7978899999998</v>
      </c>
      <c r="J7730" s="125">
        <v>7382.9181369999997</v>
      </c>
    </row>
    <row r="7731" spans="1:10" hidden="1" x14ac:dyDescent="0.25">
      <c r="A7731" s="125">
        <v>941149</v>
      </c>
      <c r="B7731" s="125">
        <v>2007</v>
      </c>
      <c r="C7731" s="125">
        <v>15</v>
      </c>
      <c r="D7731" s="125">
        <v>3</v>
      </c>
      <c r="E7731" s="125">
        <v>3</v>
      </c>
      <c r="F7731" s="125">
        <v>5780.712896</v>
      </c>
      <c r="G7731" s="125">
        <v>238.94094899999999</v>
      </c>
      <c r="H7731" s="125">
        <v>7382.9181369999997</v>
      </c>
      <c r="I7731" s="125">
        <v>6753.1552199999996</v>
      </c>
      <c r="J7731" s="125">
        <v>6019.6538460000002</v>
      </c>
    </row>
    <row r="7732" spans="1:10" hidden="1" x14ac:dyDescent="0.25">
      <c r="A7732" s="125">
        <v>941150</v>
      </c>
      <c r="B7732" s="125">
        <v>2007</v>
      </c>
      <c r="C7732" s="125">
        <v>15</v>
      </c>
      <c r="D7732" s="125">
        <v>3</v>
      </c>
      <c r="E7732" s="125">
        <v>4</v>
      </c>
      <c r="F7732" s="125">
        <v>1516.1244349999999</v>
      </c>
      <c r="G7732" s="125">
        <v>0</v>
      </c>
      <c r="H7732" s="125">
        <v>1884.0214550000001</v>
      </c>
      <c r="I7732" s="125">
        <v>1530.2022260000001</v>
      </c>
      <c r="J7732" s="125">
        <v>1516.1244349999999</v>
      </c>
    </row>
    <row r="7733" spans="1:10" x14ac:dyDescent="0.25">
      <c r="A7733" s="125">
        <v>941151</v>
      </c>
      <c r="B7733" s="125">
        <v>2007</v>
      </c>
      <c r="C7733" s="125">
        <v>15</v>
      </c>
      <c r="D7733" s="125">
        <v>4</v>
      </c>
      <c r="E7733" s="125">
        <v>1</v>
      </c>
      <c r="F7733" s="129">
        <v>1992.099933</v>
      </c>
      <c r="G7733" s="129">
        <v>0</v>
      </c>
      <c r="H7733" s="129">
        <v>2413.7844</v>
      </c>
      <c r="I7733" s="129">
        <v>2119.0613250000001</v>
      </c>
      <c r="J7733" s="129">
        <v>1992.099933</v>
      </c>
    </row>
    <row r="7734" spans="1:10" hidden="1" x14ac:dyDescent="0.25">
      <c r="A7734" s="125">
        <v>941152</v>
      </c>
      <c r="B7734" s="125">
        <v>2007</v>
      </c>
      <c r="C7734" s="125">
        <v>15</v>
      </c>
      <c r="D7734" s="125">
        <v>4</v>
      </c>
      <c r="E7734" s="125">
        <v>2</v>
      </c>
      <c r="F7734" s="125">
        <v>1732.3160909999999</v>
      </c>
      <c r="G7734" s="125">
        <v>0</v>
      </c>
      <c r="H7734" s="125">
        <v>1992.099933</v>
      </c>
      <c r="I7734" s="125">
        <v>1919.388285</v>
      </c>
      <c r="J7734" s="125">
        <v>1732.3160909999999</v>
      </c>
    </row>
    <row r="7735" spans="1:10" hidden="1" x14ac:dyDescent="0.25">
      <c r="A7735" s="125">
        <v>941153</v>
      </c>
      <c r="B7735" s="125">
        <v>2007</v>
      </c>
      <c r="C7735" s="125">
        <v>15</v>
      </c>
      <c r="D7735" s="125">
        <v>4</v>
      </c>
      <c r="E7735" s="125">
        <v>3</v>
      </c>
      <c r="F7735" s="125">
        <v>511.91855700000002</v>
      </c>
      <c r="G7735" s="125">
        <v>1022.415631</v>
      </c>
      <c r="H7735" s="125">
        <v>1732.3160909999999</v>
      </c>
      <c r="I7735" s="125">
        <v>1638.2513269999999</v>
      </c>
      <c r="J7735" s="125">
        <v>1534.334188</v>
      </c>
    </row>
    <row r="7736" spans="1:10" hidden="1" x14ac:dyDescent="0.25">
      <c r="A7736" s="125">
        <v>941154</v>
      </c>
      <c r="B7736" s="125">
        <v>2007</v>
      </c>
      <c r="C7736" s="125">
        <v>15</v>
      </c>
      <c r="D7736" s="125">
        <v>4</v>
      </c>
      <c r="E7736" s="125">
        <v>4</v>
      </c>
      <c r="F7736" s="125">
        <v>4932.1530460000004</v>
      </c>
      <c r="G7736" s="125">
        <v>0</v>
      </c>
      <c r="H7736" s="125">
        <v>5780.712896</v>
      </c>
      <c r="I7736" s="125">
        <v>5074.8878519999998</v>
      </c>
      <c r="J7736" s="125">
        <v>4932.1530460000004</v>
      </c>
    </row>
    <row r="7737" spans="1:10" x14ac:dyDescent="0.25">
      <c r="A7737" s="125">
        <v>941155</v>
      </c>
      <c r="B7737" s="125">
        <v>2007</v>
      </c>
      <c r="C7737" s="125">
        <v>15</v>
      </c>
      <c r="D7737" s="125">
        <v>5</v>
      </c>
      <c r="E7737" s="125">
        <v>1</v>
      </c>
      <c r="F7737" s="129">
        <v>459.76487700000001</v>
      </c>
      <c r="G7737" s="129">
        <v>0</v>
      </c>
      <c r="H7737" s="129">
        <v>524.66665</v>
      </c>
      <c r="I7737" s="129">
        <v>493.39651800000001</v>
      </c>
      <c r="J7737" s="129">
        <v>459.76487700000001</v>
      </c>
    </row>
    <row r="7738" spans="1:10" hidden="1" x14ac:dyDescent="0.25">
      <c r="A7738" s="125">
        <v>941156</v>
      </c>
      <c r="B7738" s="125">
        <v>2007</v>
      </c>
      <c r="C7738" s="125">
        <v>15</v>
      </c>
      <c r="D7738" s="125">
        <v>5</v>
      </c>
      <c r="E7738" s="125">
        <v>2</v>
      </c>
      <c r="F7738" s="125">
        <v>352.60299800000001</v>
      </c>
      <c r="G7738" s="125">
        <v>0</v>
      </c>
      <c r="H7738" s="125">
        <v>459.76487700000001</v>
      </c>
      <c r="I7738" s="125">
        <v>451.76496800000001</v>
      </c>
      <c r="J7738" s="125">
        <v>352.60299800000001</v>
      </c>
    </row>
    <row r="7739" spans="1:10" hidden="1" x14ac:dyDescent="0.25">
      <c r="A7739" s="125">
        <v>941157</v>
      </c>
      <c r="B7739" s="125">
        <v>2007</v>
      </c>
      <c r="C7739" s="125">
        <v>15</v>
      </c>
      <c r="D7739" s="125">
        <v>5</v>
      </c>
      <c r="E7739" s="125">
        <v>3</v>
      </c>
      <c r="F7739" s="125">
        <v>0</v>
      </c>
      <c r="G7739" s="125">
        <v>247.13143400000001</v>
      </c>
      <c r="H7739" s="125">
        <v>352.60299800000001</v>
      </c>
      <c r="I7739" s="125">
        <v>343.43531999999999</v>
      </c>
      <c r="J7739" s="125">
        <v>247.13143400000001</v>
      </c>
    </row>
    <row r="7740" spans="1:10" hidden="1" x14ac:dyDescent="0.25">
      <c r="A7740" s="125">
        <v>941158</v>
      </c>
      <c r="B7740" s="125">
        <v>2007</v>
      </c>
      <c r="C7740" s="125">
        <v>15</v>
      </c>
      <c r="D7740" s="125">
        <v>5</v>
      </c>
      <c r="E7740" s="125">
        <v>4</v>
      </c>
      <c r="F7740" s="125">
        <v>468.68841300000003</v>
      </c>
      <c r="G7740" s="125">
        <v>0</v>
      </c>
      <c r="H7740" s="125">
        <v>511.91855700000002</v>
      </c>
      <c r="I7740" s="125">
        <v>481.40821099999999</v>
      </c>
      <c r="J7740" s="125">
        <v>468.68841300000003</v>
      </c>
    </row>
    <row r="7741" spans="1:10" x14ac:dyDescent="0.25">
      <c r="A7741" s="125">
        <v>941159</v>
      </c>
      <c r="B7741" s="125">
        <v>2007</v>
      </c>
      <c r="C7741" s="125">
        <v>16</v>
      </c>
      <c r="D7741" s="125">
        <v>2</v>
      </c>
      <c r="E7741" s="125">
        <v>1</v>
      </c>
      <c r="F7741" s="129">
        <v>2268.4405929999998</v>
      </c>
      <c r="G7741" s="129">
        <v>0</v>
      </c>
      <c r="H7741" s="129">
        <v>3055.962</v>
      </c>
      <c r="I7741" s="129">
        <v>2268.4405929999998</v>
      </c>
      <c r="J7741" s="129">
        <v>2268.4405929999998</v>
      </c>
    </row>
    <row r="7742" spans="1:10" hidden="1" x14ac:dyDescent="0.25">
      <c r="A7742" s="125">
        <v>941160</v>
      </c>
      <c r="B7742" s="125">
        <v>2007</v>
      </c>
      <c r="C7742" s="125">
        <v>16</v>
      </c>
      <c r="D7742" s="125">
        <v>2</v>
      </c>
      <c r="E7742" s="125">
        <v>2</v>
      </c>
      <c r="F7742" s="125">
        <v>2080.5031979999999</v>
      </c>
      <c r="G7742" s="125">
        <v>0</v>
      </c>
      <c r="H7742" s="125">
        <v>2268.4405929999998</v>
      </c>
      <c r="I7742" s="125">
        <v>2083.3358400000002</v>
      </c>
      <c r="J7742" s="125">
        <v>2080.5031979999999</v>
      </c>
    </row>
    <row r="7743" spans="1:10" hidden="1" x14ac:dyDescent="0.25">
      <c r="A7743" s="125">
        <v>941161</v>
      </c>
      <c r="B7743" s="125">
        <v>2007</v>
      </c>
      <c r="C7743" s="125">
        <v>16</v>
      </c>
      <c r="D7743" s="125">
        <v>2</v>
      </c>
      <c r="E7743" s="125">
        <v>3</v>
      </c>
      <c r="F7743" s="125">
        <v>1780.1405729999999</v>
      </c>
      <c r="G7743" s="125">
        <v>31.690926000000001</v>
      </c>
      <c r="H7743" s="125">
        <v>2080.5031979999999</v>
      </c>
      <c r="I7743" s="125">
        <v>1831.050864</v>
      </c>
      <c r="J7743" s="125">
        <v>1811.8314989999999</v>
      </c>
    </row>
    <row r="7744" spans="1:10" hidden="1" x14ac:dyDescent="0.25">
      <c r="A7744" s="125">
        <v>941162</v>
      </c>
      <c r="B7744" s="125">
        <v>2007</v>
      </c>
      <c r="C7744" s="125">
        <v>16</v>
      </c>
      <c r="D7744" s="125">
        <v>2</v>
      </c>
      <c r="E7744" s="125">
        <v>4</v>
      </c>
      <c r="F7744" s="125">
        <v>2268.4405929999998</v>
      </c>
      <c r="G7744" s="125">
        <v>0</v>
      </c>
      <c r="H7744" s="125">
        <v>3055.962</v>
      </c>
      <c r="I7744" s="125">
        <v>2268.4405929999998</v>
      </c>
      <c r="J7744" s="125">
        <v>2268.4405929999998</v>
      </c>
    </row>
    <row r="7745" spans="1:10" x14ac:dyDescent="0.25">
      <c r="A7745" s="125">
        <v>941163</v>
      </c>
      <c r="B7745" s="125">
        <v>2007</v>
      </c>
      <c r="C7745" s="125">
        <v>16</v>
      </c>
      <c r="D7745" s="125">
        <v>3</v>
      </c>
      <c r="E7745" s="125">
        <v>1</v>
      </c>
      <c r="F7745" s="129">
        <v>20488.016240000001</v>
      </c>
      <c r="G7745" s="129">
        <v>0</v>
      </c>
      <c r="H7745" s="129">
        <v>25568.401600000001</v>
      </c>
      <c r="I7745" s="129">
        <v>20766.655780000001</v>
      </c>
      <c r="J7745" s="129">
        <v>20488.016240000001</v>
      </c>
    </row>
    <row r="7746" spans="1:10" hidden="1" x14ac:dyDescent="0.25">
      <c r="A7746" s="125">
        <v>941164</v>
      </c>
      <c r="B7746" s="125">
        <v>2007</v>
      </c>
      <c r="C7746" s="125">
        <v>16</v>
      </c>
      <c r="D7746" s="125">
        <v>3</v>
      </c>
      <c r="E7746" s="125">
        <v>2</v>
      </c>
      <c r="F7746" s="125">
        <v>19067.886037</v>
      </c>
      <c r="G7746" s="125">
        <v>0</v>
      </c>
      <c r="H7746" s="125">
        <v>20488.016240000001</v>
      </c>
      <c r="I7746" s="125">
        <v>19305.857703000001</v>
      </c>
      <c r="J7746" s="125">
        <v>19067.886037</v>
      </c>
    </row>
    <row r="7747" spans="1:10" hidden="1" x14ac:dyDescent="0.25">
      <c r="A7747" s="125">
        <v>941165</v>
      </c>
      <c r="B7747" s="125">
        <v>2007</v>
      </c>
      <c r="C7747" s="125">
        <v>16</v>
      </c>
      <c r="D7747" s="125">
        <v>3</v>
      </c>
      <c r="E7747" s="125">
        <v>3</v>
      </c>
      <c r="F7747" s="125">
        <v>14600.613084000001</v>
      </c>
      <c r="G7747" s="125">
        <v>603.50417200000004</v>
      </c>
      <c r="H7747" s="125">
        <v>19067.886037</v>
      </c>
      <c r="I7747" s="125">
        <v>17441.395358000002</v>
      </c>
      <c r="J7747" s="125">
        <v>15204.117256</v>
      </c>
    </row>
    <row r="7748" spans="1:10" hidden="1" x14ac:dyDescent="0.25">
      <c r="A7748" s="125">
        <v>941166</v>
      </c>
      <c r="B7748" s="125">
        <v>2007</v>
      </c>
      <c r="C7748" s="125">
        <v>16</v>
      </c>
      <c r="D7748" s="125">
        <v>3</v>
      </c>
      <c r="E7748" s="125">
        <v>4</v>
      </c>
      <c r="F7748" s="125">
        <v>1427.9182310000001</v>
      </c>
      <c r="G7748" s="125">
        <v>0</v>
      </c>
      <c r="H7748" s="125">
        <v>1780.1405729999999</v>
      </c>
      <c r="I7748" s="125">
        <v>1445.8301730000001</v>
      </c>
      <c r="J7748" s="125">
        <v>1427.9182310000001</v>
      </c>
    </row>
    <row r="7749" spans="1:10" x14ac:dyDescent="0.25">
      <c r="A7749" s="125">
        <v>941167</v>
      </c>
      <c r="B7749" s="125">
        <v>2007</v>
      </c>
      <c r="C7749" s="125">
        <v>16</v>
      </c>
      <c r="D7749" s="125">
        <v>4</v>
      </c>
      <c r="E7749" s="125">
        <v>1</v>
      </c>
      <c r="F7749" s="129">
        <v>5192.606554</v>
      </c>
      <c r="G7749" s="129">
        <v>0</v>
      </c>
      <c r="H7749" s="129">
        <v>6400.9607500000002</v>
      </c>
      <c r="I7749" s="129">
        <v>5619.4034419999998</v>
      </c>
      <c r="J7749" s="129">
        <v>5192.606554</v>
      </c>
    </row>
    <row r="7750" spans="1:10" hidden="1" x14ac:dyDescent="0.25">
      <c r="A7750" s="125">
        <v>941168</v>
      </c>
      <c r="B7750" s="125">
        <v>2007</v>
      </c>
      <c r="C7750" s="125">
        <v>16</v>
      </c>
      <c r="D7750" s="125">
        <v>4</v>
      </c>
      <c r="E7750" s="125">
        <v>2</v>
      </c>
      <c r="F7750" s="125">
        <v>4515.4541390000004</v>
      </c>
      <c r="G7750" s="125">
        <v>0</v>
      </c>
      <c r="H7750" s="125">
        <v>5192.606554</v>
      </c>
      <c r="I7750" s="125">
        <v>5003.0764140000001</v>
      </c>
      <c r="J7750" s="125">
        <v>4515.4541390000004</v>
      </c>
    </row>
    <row r="7751" spans="1:10" hidden="1" x14ac:dyDescent="0.25">
      <c r="A7751" s="125">
        <v>941169</v>
      </c>
      <c r="B7751" s="125">
        <v>2007</v>
      </c>
      <c r="C7751" s="125">
        <v>16</v>
      </c>
      <c r="D7751" s="125">
        <v>4</v>
      </c>
      <c r="E7751" s="125">
        <v>3</v>
      </c>
      <c r="F7751" s="125">
        <v>1292.0041799999999</v>
      </c>
      <c r="G7751" s="125">
        <v>2580.4207510000001</v>
      </c>
      <c r="H7751" s="125">
        <v>4515.4541390000004</v>
      </c>
      <c r="I7751" s="125">
        <v>4270.2649789999996</v>
      </c>
      <c r="J7751" s="125">
        <v>3872.424931</v>
      </c>
    </row>
    <row r="7752" spans="1:10" hidden="1" x14ac:dyDescent="0.25">
      <c r="A7752" s="125">
        <v>941170</v>
      </c>
      <c r="B7752" s="125">
        <v>2007</v>
      </c>
      <c r="C7752" s="125">
        <v>16</v>
      </c>
      <c r="D7752" s="125">
        <v>4</v>
      </c>
      <c r="E7752" s="125">
        <v>4</v>
      </c>
      <c r="F7752" s="125">
        <v>12207.251485000001</v>
      </c>
      <c r="G7752" s="125">
        <v>0</v>
      </c>
      <c r="H7752" s="125">
        <v>14600.613084000001</v>
      </c>
      <c r="I7752" s="125">
        <v>12817.878226000001</v>
      </c>
      <c r="J7752" s="125">
        <v>12207.251485000001</v>
      </c>
    </row>
    <row r="7753" spans="1:10" x14ac:dyDescent="0.25">
      <c r="A7753" s="125">
        <v>941171</v>
      </c>
      <c r="B7753" s="125">
        <v>2007</v>
      </c>
      <c r="C7753" s="125">
        <v>16</v>
      </c>
      <c r="D7753" s="125">
        <v>5</v>
      </c>
      <c r="E7753" s="125">
        <v>1</v>
      </c>
      <c r="F7753" s="129">
        <v>1232.3519590000001</v>
      </c>
      <c r="G7753" s="129">
        <v>0</v>
      </c>
      <c r="H7753" s="129">
        <v>1449.0499</v>
      </c>
      <c r="I7753" s="129">
        <v>1362.686526</v>
      </c>
      <c r="J7753" s="129">
        <v>1232.3519590000001</v>
      </c>
    </row>
    <row r="7754" spans="1:10" hidden="1" x14ac:dyDescent="0.25">
      <c r="A7754" s="125">
        <v>941172</v>
      </c>
      <c r="B7754" s="125">
        <v>2007</v>
      </c>
      <c r="C7754" s="125">
        <v>16</v>
      </c>
      <c r="D7754" s="125">
        <v>5</v>
      </c>
      <c r="E7754" s="125">
        <v>2</v>
      </c>
      <c r="F7754" s="125">
        <v>938.36680899999999</v>
      </c>
      <c r="G7754" s="125">
        <v>0</v>
      </c>
      <c r="H7754" s="125">
        <v>1232.3519590000001</v>
      </c>
      <c r="I7754" s="125">
        <v>1210.9090349999999</v>
      </c>
      <c r="J7754" s="125">
        <v>938.36680899999999</v>
      </c>
    </row>
    <row r="7755" spans="1:10" hidden="1" x14ac:dyDescent="0.25">
      <c r="A7755" s="125">
        <v>941173</v>
      </c>
      <c r="B7755" s="125">
        <v>2007</v>
      </c>
      <c r="C7755" s="125">
        <v>16</v>
      </c>
      <c r="D7755" s="125">
        <v>5</v>
      </c>
      <c r="E7755" s="125">
        <v>3</v>
      </c>
      <c r="F7755" s="125">
        <v>0</v>
      </c>
      <c r="G7755" s="125">
        <v>624.12310100000002</v>
      </c>
      <c r="H7755" s="125">
        <v>938.36680899999999</v>
      </c>
      <c r="I7755" s="125">
        <v>913.96927200000005</v>
      </c>
      <c r="J7755" s="125">
        <v>624.12310100000002</v>
      </c>
    </row>
    <row r="7756" spans="1:10" hidden="1" x14ac:dyDescent="0.25">
      <c r="A7756" s="125">
        <v>941174</v>
      </c>
      <c r="B7756" s="125">
        <v>2007</v>
      </c>
      <c r="C7756" s="125">
        <v>16</v>
      </c>
      <c r="D7756" s="125">
        <v>5</v>
      </c>
      <c r="E7756" s="125">
        <v>4</v>
      </c>
      <c r="F7756" s="125">
        <v>1147.213096</v>
      </c>
      <c r="G7756" s="125">
        <v>0</v>
      </c>
      <c r="H7756" s="125">
        <v>1292.0041799999999</v>
      </c>
      <c r="I7756" s="125">
        <v>1215.0007310000001</v>
      </c>
      <c r="J7756" s="125">
        <v>1147.213096</v>
      </c>
    </row>
    <row r="7757" spans="1:10" x14ac:dyDescent="0.25">
      <c r="A7757" s="125">
        <v>941175</v>
      </c>
      <c r="B7757" s="125">
        <v>2007</v>
      </c>
      <c r="C7757" s="125">
        <v>17</v>
      </c>
      <c r="D7757" s="125">
        <v>2</v>
      </c>
      <c r="E7757" s="125">
        <v>1</v>
      </c>
      <c r="F7757" s="129">
        <v>7226.1786760000005</v>
      </c>
      <c r="G7757" s="129">
        <v>0</v>
      </c>
      <c r="H7757" s="129">
        <v>9832.0859999999993</v>
      </c>
      <c r="I7757" s="129">
        <v>7298.357438</v>
      </c>
      <c r="J7757" s="129">
        <v>7226.1786760000005</v>
      </c>
    </row>
    <row r="7758" spans="1:10" hidden="1" x14ac:dyDescent="0.25">
      <c r="A7758" s="125">
        <v>941176</v>
      </c>
      <c r="B7758" s="125">
        <v>2007</v>
      </c>
      <c r="C7758" s="125">
        <v>17</v>
      </c>
      <c r="D7758" s="125">
        <v>2</v>
      </c>
      <c r="E7758" s="125">
        <v>2</v>
      </c>
      <c r="F7758" s="125">
        <v>6625.8801359999998</v>
      </c>
      <c r="G7758" s="125">
        <v>0</v>
      </c>
      <c r="H7758" s="125">
        <v>7226.1786760000005</v>
      </c>
      <c r="I7758" s="125">
        <v>6636.5224959999996</v>
      </c>
      <c r="J7758" s="125">
        <v>6625.8801359999998</v>
      </c>
    </row>
    <row r="7759" spans="1:10" hidden="1" x14ac:dyDescent="0.25">
      <c r="A7759" s="125">
        <v>941177</v>
      </c>
      <c r="B7759" s="125">
        <v>2007</v>
      </c>
      <c r="C7759" s="125">
        <v>17</v>
      </c>
      <c r="D7759" s="125">
        <v>2</v>
      </c>
      <c r="E7759" s="125">
        <v>3</v>
      </c>
      <c r="F7759" s="125">
        <v>5519.2538699999996</v>
      </c>
      <c r="G7759" s="125">
        <v>217.54587100000001</v>
      </c>
      <c r="H7759" s="125">
        <v>6625.8801359999998</v>
      </c>
      <c r="I7759" s="125">
        <v>5831.4371080000001</v>
      </c>
      <c r="J7759" s="125">
        <v>5736.7997420000002</v>
      </c>
    </row>
    <row r="7760" spans="1:10" hidden="1" x14ac:dyDescent="0.25">
      <c r="A7760" s="125">
        <v>941178</v>
      </c>
      <c r="B7760" s="125">
        <v>2007</v>
      </c>
      <c r="C7760" s="125">
        <v>17</v>
      </c>
      <c r="D7760" s="125">
        <v>2</v>
      </c>
      <c r="E7760" s="125">
        <v>4</v>
      </c>
      <c r="F7760" s="125">
        <v>7245.8555180000003</v>
      </c>
      <c r="G7760" s="125">
        <v>0</v>
      </c>
      <c r="H7760" s="125">
        <v>9832.0859999999993</v>
      </c>
      <c r="I7760" s="125">
        <v>7298.357438</v>
      </c>
      <c r="J7760" s="125">
        <v>7245.8555180000003</v>
      </c>
    </row>
    <row r="7761" spans="1:10" x14ac:dyDescent="0.25">
      <c r="A7761" s="125">
        <v>941179</v>
      </c>
      <c r="B7761" s="125">
        <v>2007</v>
      </c>
      <c r="C7761" s="125">
        <v>17</v>
      </c>
      <c r="D7761" s="125">
        <v>3</v>
      </c>
      <c r="E7761" s="125">
        <v>1</v>
      </c>
      <c r="F7761" s="129">
        <v>2361.8434670000001</v>
      </c>
      <c r="G7761" s="129">
        <v>0</v>
      </c>
      <c r="H7761" s="129">
        <v>3022.4265999999998</v>
      </c>
      <c r="I7761" s="129">
        <v>2454.8148849999998</v>
      </c>
      <c r="J7761" s="129">
        <v>2361.8434670000001</v>
      </c>
    </row>
    <row r="7762" spans="1:10" hidden="1" x14ac:dyDescent="0.25">
      <c r="A7762" s="125">
        <v>941180</v>
      </c>
      <c r="B7762" s="125">
        <v>2007</v>
      </c>
      <c r="C7762" s="125">
        <v>17</v>
      </c>
      <c r="D7762" s="125">
        <v>3</v>
      </c>
      <c r="E7762" s="125">
        <v>2</v>
      </c>
      <c r="F7762" s="125">
        <v>2183.2080289999999</v>
      </c>
      <c r="G7762" s="125">
        <v>0</v>
      </c>
      <c r="H7762" s="125">
        <v>2361.8434670000001</v>
      </c>
      <c r="I7762" s="125">
        <v>2225.5650989999999</v>
      </c>
      <c r="J7762" s="125">
        <v>2183.2080289999999</v>
      </c>
    </row>
    <row r="7763" spans="1:10" hidden="1" x14ac:dyDescent="0.25">
      <c r="A7763" s="125">
        <v>941181</v>
      </c>
      <c r="B7763" s="125">
        <v>2007</v>
      </c>
      <c r="C7763" s="125">
        <v>17</v>
      </c>
      <c r="D7763" s="125">
        <v>3</v>
      </c>
      <c r="E7763" s="125">
        <v>3</v>
      </c>
      <c r="F7763" s="125">
        <v>1484.8310759999999</v>
      </c>
      <c r="G7763" s="125">
        <v>401.25131699999997</v>
      </c>
      <c r="H7763" s="125">
        <v>2183.2080289999999</v>
      </c>
      <c r="I7763" s="125">
        <v>1996.980384</v>
      </c>
      <c r="J7763" s="125">
        <v>1886.082392</v>
      </c>
    </row>
    <row r="7764" spans="1:10" hidden="1" x14ac:dyDescent="0.25">
      <c r="A7764" s="125">
        <v>941182</v>
      </c>
      <c r="B7764" s="125">
        <v>2007</v>
      </c>
      <c r="C7764" s="125">
        <v>17</v>
      </c>
      <c r="D7764" s="125">
        <v>3</v>
      </c>
      <c r="E7764" s="125">
        <v>4</v>
      </c>
      <c r="F7764" s="125">
        <v>4392.3948440000004</v>
      </c>
      <c r="G7764" s="125">
        <v>0</v>
      </c>
      <c r="H7764" s="125">
        <v>5519.2538699999996</v>
      </c>
      <c r="I7764" s="125">
        <v>4482.7379929999997</v>
      </c>
      <c r="J7764" s="125">
        <v>4392.3948440000004</v>
      </c>
    </row>
    <row r="7765" spans="1:10" x14ac:dyDescent="0.25">
      <c r="A7765" s="125">
        <v>941183</v>
      </c>
      <c r="B7765" s="125">
        <v>2007</v>
      </c>
      <c r="C7765" s="125">
        <v>17</v>
      </c>
      <c r="D7765" s="125">
        <v>4</v>
      </c>
      <c r="E7765" s="125">
        <v>1</v>
      </c>
      <c r="F7765" s="129">
        <v>301.38825400000002</v>
      </c>
      <c r="G7765" s="129">
        <v>0</v>
      </c>
      <c r="H7765" s="129">
        <v>359.26799999999997</v>
      </c>
      <c r="I7765" s="129">
        <v>315.40137700000002</v>
      </c>
      <c r="J7765" s="129">
        <v>301.38825400000002</v>
      </c>
    </row>
    <row r="7766" spans="1:10" hidden="1" x14ac:dyDescent="0.25">
      <c r="A7766" s="125">
        <v>941184</v>
      </c>
      <c r="B7766" s="125">
        <v>2007</v>
      </c>
      <c r="C7766" s="125">
        <v>17</v>
      </c>
      <c r="D7766" s="125">
        <v>4</v>
      </c>
      <c r="E7766" s="125">
        <v>2</v>
      </c>
      <c r="F7766" s="125">
        <v>276.81020799999999</v>
      </c>
      <c r="G7766" s="125">
        <v>0</v>
      </c>
      <c r="H7766" s="125">
        <v>301.38825400000002</v>
      </c>
      <c r="I7766" s="125">
        <v>290.38758300000001</v>
      </c>
      <c r="J7766" s="125">
        <v>276.81020799999999</v>
      </c>
    </row>
    <row r="7767" spans="1:10" hidden="1" x14ac:dyDescent="0.25">
      <c r="A7767" s="125">
        <v>941185</v>
      </c>
      <c r="B7767" s="125">
        <v>2007</v>
      </c>
      <c r="C7767" s="125">
        <v>17</v>
      </c>
      <c r="D7767" s="125">
        <v>4</v>
      </c>
      <c r="E7767" s="125">
        <v>3</v>
      </c>
      <c r="F7767" s="125">
        <v>23.216197999999999</v>
      </c>
      <c r="G7767" s="125">
        <v>233.401442</v>
      </c>
      <c r="H7767" s="125">
        <v>276.81020799999999</v>
      </c>
      <c r="I7767" s="125">
        <v>261.77941299999998</v>
      </c>
      <c r="J7767" s="125">
        <v>256.61763999999999</v>
      </c>
    </row>
    <row r="7768" spans="1:10" hidden="1" x14ac:dyDescent="0.25">
      <c r="A7768" s="125">
        <v>941186</v>
      </c>
      <c r="B7768" s="125">
        <v>2007</v>
      </c>
      <c r="C7768" s="125">
        <v>17</v>
      </c>
      <c r="D7768" s="125">
        <v>4</v>
      </c>
      <c r="E7768" s="125">
        <v>4</v>
      </c>
      <c r="F7768" s="125">
        <v>1286.568315</v>
      </c>
      <c r="G7768" s="125">
        <v>0</v>
      </c>
      <c r="H7768" s="125">
        <v>1484.8310759999999</v>
      </c>
      <c r="I7768" s="125">
        <v>1303.533201</v>
      </c>
      <c r="J7768" s="125">
        <v>1286.568315</v>
      </c>
    </row>
    <row r="7769" spans="1:10" x14ac:dyDescent="0.25">
      <c r="A7769" s="125">
        <v>941187</v>
      </c>
      <c r="B7769" s="125">
        <v>2007</v>
      </c>
      <c r="C7769" s="125">
        <v>17</v>
      </c>
      <c r="D7769" s="125">
        <v>5</v>
      </c>
      <c r="E7769" s="125">
        <v>1</v>
      </c>
      <c r="F7769" s="129">
        <v>44.933796000000001</v>
      </c>
      <c r="G7769" s="129">
        <v>0</v>
      </c>
      <c r="H7769" s="129">
        <v>54.960999999999999</v>
      </c>
      <c r="I7769" s="129">
        <v>51.685324000000001</v>
      </c>
      <c r="J7769" s="129">
        <v>44.933796000000001</v>
      </c>
    </row>
    <row r="7770" spans="1:10" hidden="1" x14ac:dyDescent="0.25">
      <c r="A7770" s="125">
        <v>941188</v>
      </c>
      <c r="B7770" s="125">
        <v>2007</v>
      </c>
      <c r="C7770" s="125">
        <v>17</v>
      </c>
      <c r="D7770" s="125">
        <v>5</v>
      </c>
      <c r="E7770" s="125">
        <v>2</v>
      </c>
      <c r="F7770" s="125">
        <v>44.150607999999998</v>
      </c>
      <c r="G7770" s="125">
        <v>0</v>
      </c>
      <c r="H7770" s="125">
        <v>44.933796000000001</v>
      </c>
      <c r="I7770" s="125">
        <v>44.151947999999997</v>
      </c>
      <c r="J7770" s="125">
        <v>44.150607999999998</v>
      </c>
    </row>
    <row r="7771" spans="1:10" hidden="1" x14ac:dyDescent="0.25">
      <c r="A7771" s="125">
        <v>941189</v>
      </c>
      <c r="B7771" s="125">
        <v>2007</v>
      </c>
      <c r="C7771" s="125">
        <v>17</v>
      </c>
      <c r="D7771" s="125">
        <v>5</v>
      </c>
      <c r="E7771" s="125">
        <v>3</v>
      </c>
      <c r="F7771" s="125">
        <v>0</v>
      </c>
      <c r="G7771" s="125">
        <v>43.000399000000002</v>
      </c>
      <c r="H7771" s="125">
        <v>44.150607999999998</v>
      </c>
      <c r="I7771" s="125">
        <v>43.002692000000003</v>
      </c>
      <c r="J7771" s="125">
        <v>43.000399000000002</v>
      </c>
    </row>
    <row r="7772" spans="1:10" hidden="1" x14ac:dyDescent="0.25">
      <c r="A7772" s="125">
        <v>941190</v>
      </c>
      <c r="B7772" s="125">
        <v>2007</v>
      </c>
      <c r="C7772" s="125">
        <v>17</v>
      </c>
      <c r="D7772" s="125">
        <v>5</v>
      </c>
      <c r="E7772" s="125">
        <v>4</v>
      </c>
      <c r="F7772" s="125">
        <v>21.016857000000002</v>
      </c>
      <c r="G7772" s="125">
        <v>0</v>
      </c>
      <c r="H7772" s="125">
        <v>23.216197999999999</v>
      </c>
      <c r="I7772" s="125">
        <v>21.832512000000001</v>
      </c>
      <c r="J7772" s="125">
        <v>21.016857000000002</v>
      </c>
    </row>
    <row r="7773" spans="1:10" x14ac:dyDescent="0.25">
      <c r="A7773" s="125">
        <v>941191</v>
      </c>
      <c r="B7773" s="125">
        <v>2007</v>
      </c>
      <c r="C7773" s="125">
        <v>18</v>
      </c>
      <c r="D7773" s="125">
        <v>2</v>
      </c>
      <c r="E7773" s="125">
        <v>1</v>
      </c>
      <c r="F7773" s="129">
        <v>1607.829066</v>
      </c>
      <c r="G7773" s="129">
        <v>0</v>
      </c>
      <c r="H7773" s="129">
        <v>2187.645</v>
      </c>
      <c r="I7773" s="129">
        <v>1623.888884</v>
      </c>
      <c r="J7773" s="129">
        <v>1607.829066</v>
      </c>
    </row>
    <row r="7774" spans="1:10" hidden="1" x14ac:dyDescent="0.25">
      <c r="A7774" s="125">
        <v>941192</v>
      </c>
      <c r="B7774" s="125">
        <v>2007</v>
      </c>
      <c r="C7774" s="125">
        <v>18</v>
      </c>
      <c r="D7774" s="125">
        <v>2</v>
      </c>
      <c r="E7774" s="125">
        <v>2</v>
      </c>
      <c r="F7774" s="125">
        <v>1474.262283</v>
      </c>
      <c r="G7774" s="125">
        <v>0</v>
      </c>
      <c r="H7774" s="125">
        <v>1607.829066</v>
      </c>
      <c r="I7774" s="125">
        <v>1476.630214</v>
      </c>
      <c r="J7774" s="125">
        <v>1474.262283</v>
      </c>
    </row>
    <row r="7775" spans="1:10" hidden="1" x14ac:dyDescent="0.25">
      <c r="A7775" s="125">
        <v>941193</v>
      </c>
      <c r="B7775" s="125">
        <v>2007</v>
      </c>
      <c r="C7775" s="125">
        <v>18</v>
      </c>
      <c r="D7775" s="125">
        <v>2</v>
      </c>
      <c r="E7775" s="125">
        <v>3</v>
      </c>
      <c r="F7775" s="125">
        <v>1228.037278</v>
      </c>
      <c r="G7775" s="125">
        <v>48.404086</v>
      </c>
      <c r="H7775" s="125">
        <v>1474.262283</v>
      </c>
      <c r="I7775" s="125">
        <v>1297.498235</v>
      </c>
      <c r="J7775" s="125">
        <v>1276.4413649999999</v>
      </c>
    </row>
    <row r="7776" spans="1:10" hidden="1" x14ac:dyDescent="0.25">
      <c r="A7776" s="125">
        <v>941194</v>
      </c>
      <c r="B7776" s="125">
        <v>2007</v>
      </c>
      <c r="C7776" s="125">
        <v>18</v>
      </c>
      <c r="D7776" s="125">
        <v>2</v>
      </c>
      <c r="E7776" s="125">
        <v>4</v>
      </c>
      <c r="F7776" s="125">
        <v>1612.207175</v>
      </c>
      <c r="G7776" s="125">
        <v>0</v>
      </c>
      <c r="H7776" s="125">
        <v>2187.645</v>
      </c>
      <c r="I7776" s="125">
        <v>1623.888884</v>
      </c>
      <c r="J7776" s="125">
        <v>1612.207175</v>
      </c>
    </row>
    <row r="7777" spans="1:10" x14ac:dyDescent="0.25">
      <c r="A7777" s="125">
        <v>941195</v>
      </c>
      <c r="B7777" s="125">
        <v>2007</v>
      </c>
      <c r="C7777" s="125">
        <v>18</v>
      </c>
      <c r="D7777" s="125">
        <v>3</v>
      </c>
      <c r="E7777" s="125">
        <v>1</v>
      </c>
      <c r="F7777" s="129">
        <v>529.25097500000004</v>
      </c>
      <c r="G7777" s="129">
        <v>0</v>
      </c>
      <c r="H7777" s="129">
        <v>684.88080000000002</v>
      </c>
      <c r="I7777" s="129">
        <v>556.26018599999998</v>
      </c>
      <c r="J7777" s="129">
        <v>529.25097500000004</v>
      </c>
    </row>
    <row r="7778" spans="1:10" hidden="1" x14ac:dyDescent="0.25">
      <c r="A7778" s="125">
        <v>941196</v>
      </c>
      <c r="B7778" s="125">
        <v>2007</v>
      </c>
      <c r="C7778" s="125">
        <v>18</v>
      </c>
      <c r="D7778" s="125">
        <v>3</v>
      </c>
      <c r="E7778" s="125">
        <v>2</v>
      </c>
      <c r="F7778" s="125">
        <v>489.06943699999999</v>
      </c>
      <c r="G7778" s="125">
        <v>0</v>
      </c>
      <c r="H7778" s="125">
        <v>529.25097500000004</v>
      </c>
      <c r="I7778" s="125">
        <v>498.71319399999999</v>
      </c>
      <c r="J7778" s="125">
        <v>489.06943699999999</v>
      </c>
    </row>
    <row r="7779" spans="1:10" hidden="1" x14ac:dyDescent="0.25">
      <c r="A7779" s="125">
        <v>941197</v>
      </c>
      <c r="B7779" s="125">
        <v>2007</v>
      </c>
      <c r="C7779" s="125">
        <v>18</v>
      </c>
      <c r="D7779" s="125">
        <v>3</v>
      </c>
      <c r="E7779" s="125">
        <v>3</v>
      </c>
      <c r="F7779" s="125">
        <v>329.50817499999999</v>
      </c>
      <c r="G7779" s="125">
        <v>89.044195999999999</v>
      </c>
      <c r="H7779" s="125">
        <v>489.06943699999999</v>
      </c>
      <c r="I7779" s="125">
        <v>447.35181399999999</v>
      </c>
      <c r="J7779" s="125">
        <v>418.55237099999999</v>
      </c>
    </row>
    <row r="7780" spans="1:10" hidden="1" x14ac:dyDescent="0.25">
      <c r="A7780" s="125">
        <v>941198</v>
      </c>
      <c r="B7780" s="125">
        <v>2007</v>
      </c>
      <c r="C7780" s="125">
        <v>18</v>
      </c>
      <c r="D7780" s="125">
        <v>3</v>
      </c>
      <c r="E7780" s="125">
        <v>4</v>
      </c>
      <c r="F7780" s="125">
        <v>964.44985899999995</v>
      </c>
      <c r="G7780" s="125">
        <v>0</v>
      </c>
      <c r="H7780" s="125">
        <v>1228.037278</v>
      </c>
      <c r="I7780" s="125">
        <v>997.411878</v>
      </c>
      <c r="J7780" s="125">
        <v>964.44985899999995</v>
      </c>
    </row>
    <row r="7781" spans="1:10" x14ac:dyDescent="0.25">
      <c r="A7781" s="125">
        <v>941199</v>
      </c>
      <c r="B7781" s="125">
        <v>2007</v>
      </c>
      <c r="C7781" s="125">
        <v>18</v>
      </c>
      <c r="D7781" s="125">
        <v>4</v>
      </c>
      <c r="E7781" s="125">
        <v>1</v>
      </c>
      <c r="F7781" s="129">
        <v>65.978646999999995</v>
      </c>
      <c r="G7781" s="129">
        <v>0</v>
      </c>
      <c r="H7781" s="129">
        <v>79.17</v>
      </c>
      <c r="I7781" s="129">
        <v>69.503343000000001</v>
      </c>
      <c r="J7781" s="129">
        <v>65.978646999999995</v>
      </c>
    </row>
    <row r="7782" spans="1:10" hidden="1" x14ac:dyDescent="0.25">
      <c r="A7782" s="125">
        <v>941200</v>
      </c>
      <c r="B7782" s="125">
        <v>2007</v>
      </c>
      <c r="C7782" s="125">
        <v>18</v>
      </c>
      <c r="D7782" s="125">
        <v>4</v>
      </c>
      <c r="E7782" s="125">
        <v>2</v>
      </c>
      <c r="F7782" s="125">
        <v>60.598125000000003</v>
      </c>
      <c r="G7782" s="125">
        <v>0</v>
      </c>
      <c r="H7782" s="125">
        <v>65.978646999999995</v>
      </c>
      <c r="I7782" s="125">
        <v>63.570427000000002</v>
      </c>
      <c r="J7782" s="125">
        <v>60.598125000000003</v>
      </c>
    </row>
    <row r="7783" spans="1:10" hidden="1" x14ac:dyDescent="0.25">
      <c r="A7783" s="125">
        <v>941201</v>
      </c>
      <c r="B7783" s="125">
        <v>2007</v>
      </c>
      <c r="C7783" s="125">
        <v>18</v>
      </c>
      <c r="D7783" s="125">
        <v>4</v>
      </c>
      <c r="E7783" s="125">
        <v>3</v>
      </c>
      <c r="F7783" s="125">
        <v>5.0823919999999996</v>
      </c>
      <c r="G7783" s="125">
        <v>51.095261000000001</v>
      </c>
      <c r="H7783" s="125">
        <v>60.598125000000003</v>
      </c>
      <c r="I7783" s="125">
        <v>57.307647000000003</v>
      </c>
      <c r="J7783" s="125">
        <v>56.177652999999999</v>
      </c>
    </row>
    <row r="7784" spans="1:10" hidden="1" x14ac:dyDescent="0.25">
      <c r="A7784" s="125">
        <v>941202</v>
      </c>
      <c r="B7784" s="125">
        <v>2007</v>
      </c>
      <c r="C7784" s="125">
        <v>18</v>
      </c>
      <c r="D7784" s="125">
        <v>4</v>
      </c>
      <c r="E7784" s="125">
        <v>4</v>
      </c>
      <c r="F7784" s="125">
        <v>282.031702</v>
      </c>
      <c r="G7784" s="125">
        <v>0</v>
      </c>
      <c r="H7784" s="125">
        <v>329.50817499999999</v>
      </c>
      <c r="I7784" s="125">
        <v>289.27522699999997</v>
      </c>
      <c r="J7784" s="125">
        <v>282.031702</v>
      </c>
    </row>
    <row r="7785" spans="1:10" x14ac:dyDescent="0.25">
      <c r="A7785" s="125">
        <v>941203</v>
      </c>
      <c r="B7785" s="125">
        <v>2007</v>
      </c>
      <c r="C7785" s="125">
        <v>18</v>
      </c>
      <c r="D7785" s="125">
        <v>5</v>
      </c>
      <c r="E7785" s="125">
        <v>1</v>
      </c>
      <c r="F7785" s="129">
        <v>9.4056759999999997</v>
      </c>
      <c r="G7785" s="129">
        <v>0</v>
      </c>
      <c r="H7785" s="129">
        <v>11.5046</v>
      </c>
      <c r="I7785" s="129">
        <v>10.818925999999999</v>
      </c>
      <c r="J7785" s="129">
        <v>9.4056759999999997</v>
      </c>
    </row>
    <row r="7786" spans="1:10" hidden="1" x14ac:dyDescent="0.25">
      <c r="A7786" s="125">
        <v>941204</v>
      </c>
      <c r="B7786" s="125">
        <v>2007</v>
      </c>
      <c r="C7786" s="125">
        <v>18</v>
      </c>
      <c r="D7786" s="125">
        <v>5</v>
      </c>
      <c r="E7786" s="125">
        <v>2</v>
      </c>
      <c r="F7786" s="125">
        <v>9.2417370000000005</v>
      </c>
      <c r="G7786" s="125">
        <v>0</v>
      </c>
      <c r="H7786" s="125">
        <v>9.4056759999999997</v>
      </c>
      <c r="I7786" s="125">
        <v>9.2420170000000006</v>
      </c>
      <c r="J7786" s="125">
        <v>9.2417370000000005</v>
      </c>
    </row>
    <row r="7787" spans="1:10" hidden="1" x14ac:dyDescent="0.25">
      <c r="A7787" s="125">
        <v>941205</v>
      </c>
      <c r="B7787" s="125">
        <v>2007</v>
      </c>
      <c r="C7787" s="125">
        <v>18</v>
      </c>
      <c r="D7787" s="125">
        <v>5</v>
      </c>
      <c r="E7787" s="125">
        <v>3</v>
      </c>
      <c r="F7787" s="125">
        <v>0</v>
      </c>
      <c r="G7787" s="125">
        <v>9.0009709999999998</v>
      </c>
      <c r="H7787" s="125">
        <v>9.2417370000000005</v>
      </c>
      <c r="I7787" s="125">
        <v>9.0014509999999994</v>
      </c>
      <c r="J7787" s="125">
        <v>9.0009709999999998</v>
      </c>
    </row>
    <row r="7788" spans="1:10" hidden="1" x14ac:dyDescent="0.25">
      <c r="A7788" s="125">
        <v>941206</v>
      </c>
      <c r="B7788" s="125">
        <v>2007</v>
      </c>
      <c r="C7788" s="125">
        <v>18</v>
      </c>
      <c r="D7788" s="125">
        <v>5</v>
      </c>
      <c r="E7788" s="125">
        <v>4</v>
      </c>
      <c r="F7788" s="125">
        <v>4.5066540000000002</v>
      </c>
      <c r="G7788" s="125">
        <v>0</v>
      </c>
      <c r="H7788" s="125">
        <v>5.0823919999999996</v>
      </c>
      <c r="I7788" s="125">
        <v>4.7794819999999998</v>
      </c>
      <c r="J7788" s="125">
        <v>4.5066540000000002</v>
      </c>
    </row>
    <row r="7789" spans="1:10" x14ac:dyDescent="0.25">
      <c r="A7789" s="125">
        <v>941207</v>
      </c>
      <c r="B7789" s="125">
        <v>2007</v>
      </c>
      <c r="C7789" s="125">
        <v>19</v>
      </c>
      <c r="D7789" s="125">
        <v>2</v>
      </c>
      <c r="E7789" s="125">
        <v>1</v>
      </c>
      <c r="F7789" s="129">
        <v>15916.140606000001</v>
      </c>
      <c r="G7789" s="129">
        <v>0</v>
      </c>
      <c r="H7789" s="129">
        <v>21565.3704</v>
      </c>
      <c r="I7789" s="129">
        <v>16007.974448000001</v>
      </c>
      <c r="J7789" s="129">
        <v>15916.140606000001</v>
      </c>
    </row>
    <row r="7790" spans="1:10" hidden="1" x14ac:dyDescent="0.25">
      <c r="A7790" s="125">
        <v>941208</v>
      </c>
      <c r="B7790" s="125">
        <v>2007</v>
      </c>
      <c r="C7790" s="125">
        <v>19</v>
      </c>
      <c r="D7790" s="125">
        <v>2</v>
      </c>
      <c r="E7790" s="125">
        <v>2</v>
      </c>
      <c r="F7790" s="125">
        <v>14596.227448</v>
      </c>
      <c r="G7790" s="125">
        <v>0</v>
      </c>
      <c r="H7790" s="125">
        <v>15916.140606000001</v>
      </c>
      <c r="I7790" s="125">
        <v>14617.383532</v>
      </c>
      <c r="J7790" s="125">
        <v>14596.227448</v>
      </c>
    </row>
    <row r="7791" spans="1:10" hidden="1" x14ac:dyDescent="0.25">
      <c r="A7791" s="125">
        <v>941209</v>
      </c>
      <c r="B7791" s="125">
        <v>2007</v>
      </c>
      <c r="C7791" s="125">
        <v>19</v>
      </c>
      <c r="D7791" s="125">
        <v>2</v>
      </c>
      <c r="E7791" s="125">
        <v>3</v>
      </c>
      <c r="F7791" s="125">
        <v>12644.615628</v>
      </c>
      <c r="G7791" s="125">
        <v>101.47378500000001</v>
      </c>
      <c r="H7791" s="125">
        <v>14596.227448</v>
      </c>
      <c r="I7791" s="125">
        <v>12846.139777</v>
      </c>
      <c r="J7791" s="125">
        <v>12746.089413</v>
      </c>
    </row>
    <row r="7792" spans="1:10" hidden="1" x14ac:dyDescent="0.25">
      <c r="A7792" s="125">
        <v>941210</v>
      </c>
      <c r="B7792" s="125">
        <v>2007</v>
      </c>
      <c r="C7792" s="125">
        <v>19</v>
      </c>
      <c r="D7792" s="125">
        <v>2</v>
      </c>
      <c r="E7792" s="125">
        <v>4</v>
      </c>
      <c r="F7792" s="125">
        <v>15943.369971</v>
      </c>
      <c r="G7792" s="125">
        <v>0</v>
      </c>
      <c r="H7792" s="125">
        <v>21565.3704</v>
      </c>
      <c r="I7792" s="125">
        <v>16007.974448000001</v>
      </c>
      <c r="J7792" s="125">
        <v>15943.369971</v>
      </c>
    </row>
    <row r="7793" spans="1:10" x14ac:dyDescent="0.25">
      <c r="A7793" s="125">
        <v>941211</v>
      </c>
      <c r="B7793" s="125">
        <v>2007</v>
      </c>
      <c r="C7793" s="125">
        <v>19</v>
      </c>
      <c r="D7793" s="125">
        <v>3</v>
      </c>
      <c r="E7793" s="125">
        <v>1</v>
      </c>
      <c r="F7793" s="129">
        <v>10965.542493000001</v>
      </c>
      <c r="G7793" s="129">
        <v>0</v>
      </c>
      <c r="H7793" s="129">
        <v>13627.1486</v>
      </c>
      <c r="I7793" s="129">
        <v>11067.970093</v>
      </c>
      <c r="J7793" s="129">
        <v>10965.542493000001</v>
      </c>
    </row>
    <row r="7794" spans="1:10" hidden="1" x14ac:dyDescent="0.25">
      <c r="A7794" s="125">
        <v>941212</v>
      </c>
      <c r="B7794" s="125">
        <v>2007</v>
      </c>
      <c r="C7794" s="125">
        <v>19</v>
      </c>
      <c r="D7794" s="125">
        <v>3</v>
      </c>
      <c r="E7794" s="125">
        <v>2</v>
      </c>
      <c r="F7794" s="125">
        <v>10249.187556999999</v>
      </c>
      <c r="G7794" s="125">
        <v>0</v>
      </c>
      <c r="H7794" s="125">
        <v>10965.542493000001</v>
      </c>
      <c r="I7794" s="125">
        <v>10332.830690999999</v>
      </c>
      <c r="J7794" s="125">
        <v>10249.187556999999</v>
      </c>
    </row>
    <row r="7795" spans="1:10" hidden="1" x14ac:dyDescent="0.25">
      <c r="A7795" s="125">
        <v>941213</v>
      </c>
      <c r="B7795" s="125">
        <v>2007</v>
      </c>
      <c r="C7795" s="125">
        <v>19</v>
      </c>
      <c r="D7795" s="125">
        <v>3</v>
      </c>
      <c r="E7795" s="125">
        <v>3</v>
      </c>
      <c r="F7795" s="125">
        <v>7815.9288820000002</v>
      </c>
      <c r="G7795" s="125">
        <v>1239.2439589999999</v>
      </c>
      <c r="H7795" s="125">
        <v>10249.187556999999</v>
      </c>
      <c r="I7795" s="125">
        <v>9374.9318590000003</v>
      </c>
      <c r="J7795" s="125">
        <v>9055.1728399999993</v>
      </c>
    </row>
    <row r="7796" spans="1:10" hidden="1" x14ac:dyDescent="0.25">
      <c r="A7796" s="125">
        <v>941214</v>
      </c>
      <c r="B7796" s="125">
        <v>2007</v>
      </c>
      <c r="C7796" s="125">
        <v>19</v>
      </c>
      <c r="D7796" s="125">
        <v>3</v>
      </c>
      <c r="E7796" s="125">
        <v>4</v>
      </c>
      <c r="F7796" s="125">
        <v>10211.67274</v>
      </c>
      <c r="G7796" s="125">
        <v>0</v>
      </c>
      <c r="H7796" s="125">
        <v>12644.615628</v>
      </c>
      <c r="I7796" s="125">
        <v>10269.956813000001</v>
      </c>
      <c r="J7796" s="125">
        <v>10211.67274</v>
      </c>
    </row>
    <row r="7797" spans="1:10" x14ac:dyDescent="0.25">
      <c r="A7797" s="125">
        <v>941215</v>
      </c>
      <c r="B7797" s="125">
        <v>2007</v>
      </c>
      <c r="C7797" s="125">
        <v>19</v>
      </c>
      <c r="D7797" s="125">
        <v>4</v>
      </c>
      <c r="E7797" s="125">
        <v>1</v>
      </c>
      <c r="F7797" s="129">
        <v>2048.5719159999999</v>
      </c>
      <c r="G7797" s="129">
        <v>0</v>
      </c>
      <c r="H7797" s="129">
        <v>2451.7392</v>
      </c>
      <c r="I7797" s="129">
        <v>2152.381844</v>
      </c>
      <c r="J7797" s="129">
        <v>2048.5719159999999</v>
      </c>
    </row>
    <row r="7798" spans="1:10" hidden="1" x14ac:dyDescent="0.25">
      <c r="A7798" s="125">
        <v>941216</v>
      </c>
      <c r="B7798" s="125">
        <v>2007</v>
      </c>
      <c r="C7798" s="125">
        <v>19</v>
      </c>
      <c r="D7798" s="125">
        <v>4</v>
      </c>
      <c r="E7798" s="125">
        <v>2</v>
      </c>
      <c r="F7798" s="125">
        <v>1924.73432</v>
      </c>
      <c r="G7798" s="125">
        <v>0</v>
      </c>
      <c r="H7798" s="125">
        <v>2048.5719159999999</v>
      </c>
      <c r="I7798" s="125">
        <v>1973.799041</v>
      </c>
      <c r="J7798" s="125">
        <v>1924.73432</v>
      </c>
    </row>
    <row r="7799" spans="1:10" hidden="1" x14ac:dyDescent="0.25">
      <c r="A7799" s="125">
        <v>941217</v>
      </c>
      <c r="B7799" s="125">
        <v>2007</v>
      </c>
      <c r="C7799" s="125">
        <v>19</v>
      </c>
      <c r="D7799" s="125">
        <v>4</v>
      </c>
      <c r="E7799" s="125">
        <v>3</v>
      </c>
      <c r="F7799" s="125">
        <v>173.93243699999999</v>
      </c>
      <c r="G7799" s="125">
        <v>1520.0346070000001</v>
      </c>
      <c r="H7799" s="125">
        <v>1924.73432</v>
      </c>
      <c r="I7799" s="125">
        <v>1820.2212469999999</v>
      </c>
      <c r="J7799" s="125">
        <v>1693.967044</v>
      </c>
    </row>
    <row r="7800" spans="1:10" hidden="1" x14ac:dyDescent="0.25">
      <c r="A7800" s="125">
        <v>941218</v>
      </c>
      <c r="B7800" s="125">
        <v>2007</v>
      </c>
      <c r="C7800" s="125">
        <v>19</v>
      </c>
      <c r="D7800" s="125">
        <v>4</v>
      </c>
      <c r="E7800" s="125">
        <v>4</v>
      </c>
      <c r="F7800" s="125">
        <v>6739.8501530000003</v>
      </c>
      <c r="G7800" s="125">
        <v>0</v>
      </c>
      <c r="H7800" s="125">
        <v>7815.9288820000002</v>
      </c>
      <c r="I7800" s="125">
        <v>6861.6039650000002</v>
      </c>
      <c r="J7800" s="125">
        <v>6739.8501530000003</v>
      </c>
    </row>
    <row r="7801" spans="1:10" x14ac:dyDescent="0.25">
      <c r="A7801" s="125">
        <v>941219</v>
      </c>
      <c r="B7801" s="125">
        <v>2007</v>
      </c>
      <c r="C7801" s="125">
        <v>19</v>
      </c>
      <c r="D7801" s="125">
        <v>5</v>
      </c>
      <c r="E7801" s="125">
        <v>1</v>
      </c>
      <c r="F7801" s="129">
        <v>298.84259300000002</v>
      </c>
      <c r="G7801" s="129">
        <v>0</v>
      </c>
      <c r="H7801" s="129">
        <v>325.62875000000003</v>
      </c>
      <c r="I7801" s="129">
        <v>306.22127699999999</v>
      </c>
      <c r="J7801" s="129">
        <v>298.84259300000002</v>
      </c>
    </row>
    <row r="7802" spans="1:10" hidden="1" x14ac:dyDescent="0.25">
      <c r="A7802" s="125">
        <v>941220</v>
      </c>
      <c r="B7802" s="125">
        <v>2007</v>
      </c>
      <c r="C7802" s="125">
        <v>19</v>
      </c>
      <c r="D7802" s="125">
        <v>5</v>
      </c>
      <c r="E7802" s="125">
        <v>2</v>
      </c>
      <c r="F7802" s="125">
        <v>271.53214100000002</v>
      </c>
      <c r="G7802" s="125">
        <v>0</v>
      </c>
      <c r="H7802" s="125">
        <v>298.84259300000002</v>
      </c>
      <c r="I7802" s="125">
        <v>293.64273200000002</v>
      </c>
      <c r="J7802" s="125">
        <v>271.53214100000002</v>
      </c>
    </row>
    <row r="7803" spans="1:10" hidden="1" x14ac:dyDescent="0.25">
      <c r="A7803" s="125">
        <v>941221</v>
      </c>
      <c r="B7803" s="125">
        <v>2007</v>
      </c>
      <c r="C7803" s="125">
        <v>19</v>
      </c>
      <c r="D7803" s="125">
        <v>5</v>
      </c>
      <c r="E7803" s="125">
        <v>3</v>
      </c>
      <c r="F7803" s="125">
        <v>0</v>
      </c>
      <c r="G7803" s="125">
        <v>218.25983199999999</v>
      </c>
      <c r="H7803" s="125">
        <v>271.53214100000002</v>
      </c>
      <c r="I7803" s="125">
        <v>264.472306</v>
      </c>
      <c r="J7803" s="125">
        <v>218.25983199999999</v>
      </c>
    </row>
    <row r="7804" spans="1:10" hidden="1" x14ac:dyDescent="0.25">
      <c r="A7804" s="125">
        <v>941222</v>
      </c>
      <c r="B7804" s="125">
        <v>2007</v>
      </c>
      <c r="C7804" s="125">
        <v>19</v>
      </c>
      <c r="D7804" s="125">
        <v>5</v>
      </c>
      <c r="E7804" s="125">
        <v>4</v>
      </c>
      <c r="F7804" s="125">
        <v>162.243021</v>
      </c>
      <c r="G7804" s="125">
        <v>0</v>
      </c>
      <c r="H7804" s="125">
        <v>173.93243699999999</v>
      </c>
      <c r="I7804" s="125">
        <v>163.56606300000001</v>
      </c>
      <c r="J7804" s="125">
        <v>162.243021</v>
      </c>
    </row>
    <row r="7805" spans="1:10" x14ac:dyDescent="0.25">
      <c r="A7805" s="125">
        <v>941223</v>
      </c>
      <c r="B7805" s="125">
        <v>2007</v>
      </c>
      <c r="C7805" s="125">
        <v>20</v>
      </c>
      <c r="D7805" s="125">
        <v>2</v>
      </c>
      <c r="E7805" s="125">
        <v>1</v>
      </c>
      <c r="F7805" s="129">
        <v>32608.325317999999</v>
      </c>
      <c r="G7805" s="129">
        <v>0</v>
      </c>
      <c r="H7805" s="129">
        <v>44182.231800000001</v>
      </c>
      <c r="I7805" s="129">
        <v>32796.470665000001</v>
      </c>
      <c r="J7805" s="129">
        <v>32608.325317999999</v>
      </c>
    </row>
    <row r="7806" spans="1:10" hidden="1" x14ac:dyDescent="0.25">
      <c r="A7806" s="125">
        <v>941224</v>
      </c>
      <c r="B7806" s="125">
        <v>2007</v>
      </c>
      <c r="C7806" s="125">
        <v>20</v>
      </c>
      <c r="D7806" s="125">
        <v>2</v>
      </c>
      <c r="E7806" s="125">
        <v>2</v>
      </c>
      <c r="F7806" s="125">
        <v>29904.142269</v>
      </c>
      <c r="G7806" s="125">
        <v>0</v>
      </c>
      <c r="H7806" s="125">
        <v>32608.325317999999</v>
      </c>
      <c r="I7806" s="125">
        <v>29947.485971999999</v>
      </c>
      <c r="J7806" s="125">
        <v>29904.142269</v>
      </c>
    </row>
    <row r="7807" spans="1:10" hidden="1" x14ac:dyDescent="0.25">
      <c r="A7807" s="125">
        <v>941225</v>
      </c>
      <c r="B7807" s="125">
        <v>2007</v>
      </c>
      <c r="C7807" s="125">
        <v>20</v>
      </c>
      <c r="D7807" s="125">
        <v>2</v>
      </c>
      <c r="E7807" s="125">
        <v>3</v>
      </c>
      <c r="F7807" s="125">
        <v>25905.761336</v>
      </c>
      <c r="G7807" s="125">
        <v>207.89525900000001</v>
      </c>
      <c r="H7807" s="125">
        <v>29904.142269</v>
      </c>
      <c r="I7807" s="125">
        <v>26318.635611000002</v>
      </c>
      <c r="J7807" s="125">
        <v>26113.656595</v>
      </c>
    </row>
    <row r="7808" spans="1:10" hidden="1" x14ac:dyDescent="0.25">
      <c r="A7808" s="125">
        <v>941226</v>
      </c>
      <c r="B7808" s="125">
        <v>2007</v>
      </c>
      <c r="C7808" s="125">
        <v>20</v>
      </c>
      <c r="D7808" s="125">
        <v>2</v>
      </c>
      <c r="E7808" s="125">
        <v>4</v>
      </c>
      <c r="F7808" s="125">
        <v>32664.111707</v>
      </c>
      <c r="G7808" s="125">
        <v>0</v>
      </c>
      <c r="H7808" s="125">
        <v>44182.231800000001</v>
      </c>
      <c r="I7808" s="125">
        <v>32796.470665000001</v>
      </c>
      <c r="J7808" s="125">
        <v>32664.111707</v>
      </c>
    </row>
    <row r="7809" spans="1:10" x14ac:dyDescent="0.25">
      <c r="A7809" s="125">
        <v>941227</v>
      </c>
      <c r="B7809" s="125">
        <v>2007</v>
      </c>
      <c r="C7809" s="125">
        <v>20</v>
      </c>
      <c r="D7809" s="125">
        <v>3</v>
      </c>
      <c r="E7809" s="125">
        <v>1</v>
      </c>
      <c r="F7809" s="129">
        <v>12387.981179</v>
      </c>
      <c r="G7809" s="129">
        <v>0</v>
      </c>
      <c r="H7809" s="129">
        <v>15425.950699999999</v>
      </c>
      <c r="I7809" s="129">
        <v>12528.957159</v>
      </c>
      <c r="J7809" s="129">
        <v>12387.981179</v>
      </c>
    </row>
    <row r="7810" spans="1:10" hidden="1" x14ac:dyDescent="0.25">
      <c r="A7810" s="125">
        <v>941228</v>
      </c>
      <c r="B7810" s="125">
        <v>2007</v>
      </c>
      <c r="C7810" s="125">
        <v>20</v>
      </c>
      <c r="D7810" s="125">
        <v>3</v>
      </c>
      <c r="E7810" s="125">
        <v>2</v>
      </c>
      <c r="F7810" s="125">
        <v>11577.410033</v>
      </c>
      <c r="G7810" s="125">
        <v>0</v>
      </c>
      <c r="H7810" s="125">
        <v>12387.981179</v>
      </c>
      <c r="I7810" s="125">
        <v>11673.194665000001</v>
      </c>
      <c r="J7810" s="125">
        <v>11577.410033</v>
      </c>
    </row>
    <row r="7811" spans="1:10" hidden="1" x14ac:dyDescent="0.25">
      <c r="A7811" s="125">
        <v>941229</v>
      </c>
      <c r="B7811" s="125">
        <v>2007</v>
      </c>
      <c r="C7811" s="125">
        <v>20</v>
      </c>
      <c r="D7811" s="125">
        <v>3</v>
      </c>
      <c r="E7811" s="125">
        <v>3</v>
      </c>
      <c r="F7811" s="125">
        <v>8746.5227309999991</v>
      </c>
      <c r="G7811" s="125">
        <v>1386.792999</v>
      </c>
      <c r="H7811" s="125">
        <v>11577.410033</v>
      </c>
      <c r="I7811" s="125">
        <v>10589.856957</v>
      </c>
      <c r="J7811" s="125">
        <v>10133.31573</v>
      </c>
    </row>
    <row r="7812" spans="1:10" hidden="1" x14ac:dyDescent="0.25">
      <c r="A7812" s="125">
        <v>941230</v>
      </c>
      <c r="B7812" s="125">
        <v>2007</v>
      </c>
      <c r="C7812" s="125">
        <v>20</v>
      </c>
      <c r="D7812" s="125">
        <v>3</v>
      </c>
      <c r="E7812" s="125">
        <v>4</v>
      </c>
      <c r="F7812" s="125">
        <v>20865.959630000001</v>
      </c>
      <c r="G7812" s="125">
        <v>0</v>
      </c>
      <c r="H7812" s="125">
        <v>25905.761336</v>
      </c>
      <c r="I7812" s="125">
        <v>21040.659357</v>
      </c>
      <c r="J7812" s="125">
        <v>20865.959630000001</v>
      </c>
    </row>
    <row r="7813" spans="1:10" x14ac:dyDescent="0.25">
      <c r="A7813" s="125">
        <v>941231</v>
      </c>
      <c r="B7813" s="125">
        <v>2007</v>
      </c>
      <c r="C7813" s="125">
        <v>20</v>
      </c>
      <c r="D7813" s="125">
        <v>4</v>
      </c>
      <c r="E7813" s="125">
        <v>1</v>
      </c>
      <c r="F7813" s="129">
        <v>2335.2518399999999</v>
      </c>
      <c r="G7813" s="129">
        <v>0</v>
      </c>
      <c r="H7813" s="129">
        <v>2804.3672000000001</v>
      </c>
      <c r="I7813" s="129">
        <v>2461.9539650000002</v>
      </c>
      <c r="J7813" s="129">
        <v>2335.2518399999999</v>
      </c>
    </row>
    <row r="7814" spans="1:10" hidden="1" x14ac:dyDescent="0.25">
      <c r="A7814" s="125">
        <v>941232</v>
      </c>
      <c r="B7814" s="125">
        <v>2007</v>
      </c>
      <c r="C7814" s="125">
        <v>20</v>
      </c>
      <c r="D7814" s="125">
        <v>4</v>
      </c>
      <c r="E7814" s="125">
        <v>2</v>
      </c>
      <c r="F7814" s="125">
        <v>2193.7006200000001</v>
      </c>
      <c r="G7814" s="125">
        <v>0</v>
      </c>
      <c r="H7814" s="125">
        <v>2335.2518399999999</v>
      </c>
      <c r="I7814" s="125">
        <v>2250.015148</v>
      </c>
      <c r="J7814" s="125">
        <v>2193.7006200000001</v>
      </c>
    </row>
    <row r="7815" spans="1:10" hidden="1" x14ac:dyDescent="0.25">
      <c r="A7815" s="125">
        <v>941233</v>
      </c>
      <c r="B7815" s="125">
        <v>2007</v>
      </c>
      <c r="C7815" s="125">
        <v>20</v>
      </c>
      <c r="D7815" s="125">
        <v>4</v>
      </c>
      <c r="E7815" s="125">
        <v>3</v>
      </c>
      <c r="F7815" s="125">
        <v>194.61446900000001</v>
      </c>
      <c r="G7815" s="125">
        <v>1700.779534</v>
      </c>
      <c r="H7815" s="125">
        <v>2193.7006200000001</v>
      </c>
      <c r="I7815" s="125">
        <v>2074.582676</v>
      </c>
      <c r="J7815" s="125">
        <v>1895.394004</v>
      </c>
    </row>
    <row r="7816" spans="1:10" hidden="1" x14ac:dyDescent="0.25">
      <c r="A7816" s="125">
        <v>941234</v>
      </c>
      <c r="B7816" s="125">
        <v>2007</v>
      </c>
      <c r="C7816" s="125">
        <v>20</v>
      </c>
      <c r="D7816" s="125">
        <v>4</v>
      </c>
      <c r="E7816" s="125">
        <v>4</v>
      </c>
      <c r="F7816" s="125">
        <v>7495.7023490000001</v>
      </c>
      <c r="G7816" s="125">
        <v>0</v>
      </c>
      <c r="H7816" s="125">
        <v>8746.5227309999991</v>
      </c>
      <c r="I7816" s="125">
        <v>7678.5723049999997</v>
      </c>
      <c r="J7816" s="125">
        <v>7495.7023490000001</v>
      </c>
    </row>
    <row r="7817" spans="1:10" x14ac:dyDescent="0.25">
      <c r="A7817" s="125">
        <v>941235</v>
      </c>
      <c r="B7817" s="125">
        <v>2007</v>
      </c>
      <c r="C7817" s="125">
        <v>20</v>
      </c>
      <c r="D7817" s="125">
        <v>5</v>
      </c>
      <c r="E7817" s="125">
        <v>1</v>
      </c>
      <c r="F7817" s="129">
        <v>362.87066499999997</v>
      </c>
      <c r="G7817" s="129">
        <v>0</v>
      </c>
      <c r="H7817" s="129">
        <v>395.39585</v>
      </c>
      <c r="I7817" s="129">
        <v>371.83025700000002</v>
      </c>
      <c r="J7817" s="129">
        <v>362.87066499999997</v>
      </c>
    </row>
    <row r="7818" spans="1:10" hidden="1" x14ac:dyDescent="0.25">
      <c r="A7818" s="125">
        <v>941236</v>
      </c>
      <c r="B7818" s="125">
        <v>2007</v>
      </c>
      <c r="C7818" s="125">
        <v>20</v>
      </c>
      <c r="D7818" s="125">
        <v>5</v>
      </c>
      <c r="E7818" s="125">
        <v>2</v>
      </c>
      <c r="F7818" s="125">
        <v>329.70885299999998</v>
      </c>
      <c r="G7818" s="125">
        <v>0</v>
      </c>
      <c r="H7818" s="125">
        <v>362.87066499999997</v>
      </c>
      <c r="I7818" s="125">
        <v>356.556715</v>
      </c>
      <c r="J7818" s="125">
        <v>329.70885299999998</v>
      </c>
    </row>
    <row r="7819" spans="1:10" hidden="1" x14ac:dyDescent="0.25">
      <c r="A7819" s="125">
        <v>941237</v>
      </c>
      <c r="B7819" s="125">
        <v>2007</v>
      </c>
      <c r="C7819" s="125">
        <v>20</v>
      </c>
      <c r="D7819" s="125">
        <v>5</v>
      </c>
      <c r="E7819" s="125">
        <v>3</v>
      </c>
      <c r="F7819" s="125">
        <v>0</v>
      </c>
      <c r="G7819" s="125">
        <v>244.4932</v>
      </c>
      <c r="H7819" s="125">
        <v>329.70885299999998</v>
      </c>
      <c r="I7819" s="125">
        <v>321.13642299999998</v>
      </c>
      <c r="J7819" s="125">
        <v>244.4932</v>
      </c>
    </row>
    <row r="7820" spans="1:10" hidden="1" x14ac:dyDescent="0.25">
      <c r="A7820" s="125">
        <v>941238</v>
      </c>
      <c r="B7820" s="125">
        <v>2007</v>
      </c>
      <c r="C7820" s="125">
        <v>20</v>
      </c>
      <c r="D7820" s="125">
        <v>5</v>
      </c>
      <c r="E7820" s="125">
        <v>4</v>
      </c>
      <c r="F7820" s="125">
        <v>181.33592999999999</v>
      </c>
      <c r="G7820" s="125">
        <v>0</v>
      </c>
      <c r="H7820" s="125">
        <v>194.61446900000001</v>
      </c>
      <c r="I7820" s="125">
        <v>183.01544699999999</v>
      </c>
      <c r="J7820" s="125">
        <v>181.33592999999999</v>
      </c>
    </row>
    <row r="7821" spans="1:10" x14ac:dyDescent="0.25">
      <c r="A7821" s="125">
        <v>941239</v>
      </c>
      <c r="B7821" s="125">
        <v>2007</v>
      </c>
      <c r="C7821" s="125">
        <v>21</v>
      </c>
      <c r="D7821" s="125">
        <v>2</v>
      </c>
      <c r="E7821" s="125">
        <v>1</v>
      </c>
      <c r="F7821" s="129">
        <v>33373.946168000002</v>
      </c>
      <c r="G7821" s="129">
        <v>0</v>
      </c>
      <c r="H7821" s="129">
        <v>45132.928</v>
      </c>
      <c r="I7821" s="129">
        <v>33502.172454</v>
      </c>
      <c r="J7821" s="129">
        <v>33373.946168000002</v>
      </c>
    </row>
    <row r="7822" spans="1:10" hidden="1" x14ac:dyDescent="0.25">
      <c r="A7822" s="125">
        <v>941240</v>
      </c>
      <c r="B7822" s="125">
        <v>2007</v>
      </c>
      <c r="C7822" s="125">
        <v>21</v>
      </c>
      <c r="D7822" s="125">
        <v>2</v>
      </c>
      <c r="E7822" s="125">
        <v>2</v>
      </c>
      <c r="F7822" s="125">
        <v>30594.105081000002</v>
      </c>
      <c r="G7822" s="125">
        <v>0</v>
      </c>
      <c r="H7822" s="125">
        <v>33373.946168000002</v>
      </c>
      <c r="I7822" s="125">
        <v>30650.632161000001</v>
      </c>
      <c r="J7822" s="125">
        <v>30594.105081000002</v>
      </c>
    </row>
    <row r="7823" spans="1:10" hidden="1" x14ac:dyDescent="0.25">
      <c r="A7823" s="125">
        <v>941241</v>
      </c>
      <c r="B7823" s="125">
        <v>2007</v>
      </c>
      <c r="C7823" s="125">
        <v>21</v>
      </c>
      <c r="D7823" s="125">
        <v>2</v>
      </c>
      <c r="E7823" s="125">
        <v>3</v>
      </c>
      <c r="F7823" s="125">
        <v>26440.459582</v>
      </c>
      <c r="G7823" s="125">
        <v>202.80453</v>
      </c>
      <c r="H7823" s="125">
        <v>30594.105081000002</v>
      </c>
      <c r="I7823" s="125">
        <v>26925.871881999999</v>
      </c>
      <c r="J7823" s="125">
        <v>26643.264112000001</v>
      </c>
    </row>
    <row r="7824" spans="1:10" hidden="1" x14ac:dyDescent="0.25">
      <c r="A7824" s="125">
        <v>941242</v>
      </c>
      <c r="B7824" s="125">
        <v>2007</v>
      </c>
      <c r="C7824" s="125">
        <v>21</v>
      </c>
      <c r="D7824" s="125">
        <v>2</v>
      </c>
      <c r="E7824" s="125">
        <v>4</v>
      </c>
      <c r="F7824" s="125">
        <v>33370.181946999997</v>
      </c>
      <c r="G7824" s="125">
        <v>0</v>
      </c>
      <c r="H7824" s="125">
        <v>45132.928</v>
      </c>
      <c r="I7824" s="125">
        <v>33502.172454</v>
      </c>
      <c r="J7824" s="125">
        <v>33370.181946999997</v>
      </c>
    </row>
    <row r="7825" spans="1:10" x14ac:dyDescent="0.25">
      <c r="A7825" s="125">
        <v>941243</v>
      </c>
      <c r="B7825" s="125">
        <v>2007</v>
      </c>
      <c r="C7825" s="125">
        <v>21</v>
      </c>
      <c r="D7825" s="125">
        <v>3</v>
      </c>
      <c r="E7825" s="125">
        <v>1</v>
      </c>
      <c r="F7825" s="129">
        <v>94880.152858000001</v>
      </c>
      <c r="G7825" s="129">
        <v>0</v>
      </c>
      <c r="H7825" s="129">
        <v>117994.80355</v>
      </c>
      <c r="I7825" s="129">
        <v>95835.379442999998</v>
      </c>
      <c r="J7825" s="129">
        <v>94880.152858000001</v>
      </c>
    </row>
    <row r="7826" spans="1:10" hidden="1" x14ac:dyDescent="0.25">
      <c r="A7826" s="125">
        <v>941244</v>
      </c>
      <c r="B7826" s="125">
        <v>2007</v>
      </c>
      <c r="C7826" s="125">
        <v>21</v>
      </c>
      <c r="D7826" s="125">
        <v>3</v>
      </c>
      <c r="E7826" s="125">
        <v>2</v>
      </c>
      <c r="F7826" s="125">
        <v>87442.350068999993</v>
      </c>
      <c r="G7826" s="125">
        <v>0</v>
      </c>
      <c r="H7826" s="125">
        <v>94880.152858000001</v>
      </c>
      <c r="I7826" s="125">
        <v>89405.568037999998</v>
      </c>
      <c r="J7826" s="125">
        <v>87442.350068999993</v>
      </c>
    </row>
    <row r="7827" spans="1:10" hidden="1" x14ac:dyDescent="0.25">
      <c r="A7827" s="125">
        <v>941245</v>
      </c>
      <c r="B7827" s="125">
        <v>2007</v>
      </c>
      <c r="C7827" s="125">
        <v>21</v>
      </c>
      <c r="D7827" s="125">
        <v>3</v>
      </c>
      <c r="E7827" s="125">
        <v>3</v>
      </c>
      <c r="F7827" s="125">
        <v>70488.990046999999</v>
      </c>
      <c r="G7827" s="125">
        <v>5670.3746719999999</v>
      </c>
      <c r="H7827" s="125">
        <v>87442.350068999993</v>
      </c>
      <c r="I7827" s="125">
        <v>79983.517607999995</v>
      </c>
      <c r="J7827" s="125">
        <v>76159.364719000005</v>
      </c>
    </row>
    <row r="7828" spans="1:10" hidden="1" x14ac:dyDescent="0.25">
      <c r="A7828" s="125">
        <v>941246</v>
      </c>
      <c r="B7828" s="125">
        <v>2007</v>
      </c>
      <c r="C7828" s="125">
        <v>21</v>
      </c>
      <c r="D7828" s="125">
        <v>3</v>
      </c>
      <c r="E7828" s="125">
        <v>4</v>
      </c>
      <c r="F7828" s="125">
        <v>21308.215126999999</v>
      </c>
      <c r="G7828" s="125">
        <v>0</v>
      </c>
      <c r="H7828" s="125">
        <v>26440.459582</v>
      </c>
      <c r="I7828" s="125">
        <v>21474.941272</v>
      </c>
      <c r="J7828" s="125">
        <v>21308.215126999999</v>
      </c>
    </row>
    <row r="7829" spans="1:10" x14ac:dyDescent="0.25">
      <c r="A7829" s="125">
        <v>941247</v>
      </c>
      <c r="B7829" s="125">
        <v>2007</v>
      </c>
      <c r="C7829" s="125">
        <v>21</v>
      </c>
      <c r="D7829" s="125">
        <v>4</v>
      </c>
      <c r="E7829" s="125">
        <v>1</v>
      </c>
      <c r="F7829" s="129">
        <v>16267.594972999999</v>
      </c>
      <c r="G7829" s="129">
        <v>0</v>
      </c>
      <c r="H7829" s="129">
        <v>19508.836899999998</v>
      </c>
      <c r="I7829" s="129">
        <v>17126.807915000001</v>
      </c>
      <c r="J7829" s="129">
        <v>16267.594972999999</v>
      </c>
    </row>
    <row r="7830" spans="1:10" hidden="1" x14ac:dyDescent="0.25">
      <c r="A7830" s="125">
        <v>941248</v>
      </c>
      <c r="B7830" s="125">
        <v>2007</v>
      </c>
      <c r="C7830" s="125">
        <v>21</v>
      </c>
      <c r="D7830" s="125">
        <v>4</v>
      </c>
      <c r="E7830" s="125">
        <v>2</v>
      </c>
      <c r="F7830" s="125">
        <v>14522.899517</v>
      </c>
      <c r="G7830" s="125">
        <v>0</v>
      </c>
      <c r="H7830" s="125">
        <v>16267.594972999999</v>
      </c>
      <c r="I7830" s="125">
        <v>15673.827756000001</v>
      </c>
      <c r="J7830" s="125">
        <v>14522.899517</v>
      </c>
    </row>
    <row r="7831" spans="1:10" hidden="1" x14ac:dyDescent="0.25">
      <c r="A7831" s="125">
        <v>941249</v>
      </c>
      <c r="B7831" s="125">
        <v>2007</v>
      </c>
      <c r="C7831" s="125">
        <v>21</v>
      </c>
      <c r="D7831" s="125">
        <v>4</v>
      </c>
      <c r="E7831" s="125">
        <v>3</v>
      </c>
      <c r="F7831" s="125">
        <v>2945.3254339999999</v>
      </c>
      <c r="G7831" s="125">
        <v>9880.6935109999995</v>
      </c>
      <c r="H7831" s="125">
        <v>14522.899517</v>
      </c>
      <c r="I7831" s="125">
        <v>13734.306074</v>
      </c>
      <c r="J7831" s="125">
        <v>12826.018946</v>
      </c>
    </row>
    <row r="7832" spans="1:10" hidden="1" x14ac:dyDescent="0.25">
      <c r="A7832" s="125">
        <v>941250</v>
      </c>
      <c r="B7832" s="125">
        <v>2007</v>
      </c>
      <c r="C7832" s="125">
        <v>21</v>
      </c>
      <c r="D7832" s="125">
        <v>4</v>
      </c>
      <c r="E7832" s="125">
        <v>4</v>
      </c>
      <c r="F7832" s="125">
        <v>60906.397488000002</v>
      </c>
      <c r="G7832" s="125">
        <v>0</v>
      </c>
      <c r="H7832" s="125">
        <v>70488.990046999999</v>
      </c>
      <c r="I7832" s="125">
        <v>61882.284361999999</v>
      </c>
      <c r="J7832" s="125">
        <v>60906.397488000002</v>
      </c>
    </row>
    <row r="7833" spans="1:10" x14ac:dyDescent="0.25">
      <c r="A7833" s="125">
        <v>941251</v>
      </c>
      <c r="B7833" s="125">
        <v>2007</v>
      </c>
      <c r="C7833" s="125">
        <v>21</v>
      </c>
      <c r="D7833" s="125">
        <v>5</v>
      </c>
      <c r="E7833" s="125">
        <v>1</v>
      </c>
      <c r="F7833" s="129">
        <v>2445.8699320000001</v>
      </c>
      <c r="G7833" s="129">
        <v>0</v>
      </c>
      <c r="H7833" s="129">
        <v>2739.2662500000001</v>
      </c>
      <c r="I7833" s="129">
        <v>2576.0059820000001</v>
      </c>
      <c r="J7833" s="129">
        <v>2445.8699320000001</v>
      </c>
    </row>
    <row r="7834" spans="1:10" hidden="1" x14ac:dyDescent="0.25">
      <c r="A7834" s="125">
        <v>941252</v>
      </c>
      <c r="B7834" s="125">
        <v>2007</v>
      </c>
      <c r="C7834" s="125">
        <v>21</v>
      </c>
      <c r="D7834" s="125">
        <v>5</v>
      </c>
      <c r="E7834" s="125">
        <v>2</v>
      </c>
      <c r="F7834" s="125">
        <v>2160.6208689999999</v>
      </c>
      <c r="G7834" s="125">
        <v>0</v>
      </c>
      <c r="H7834" s="125">
        <v>2445.8699320000001</v>
      </c>
      <c r="I7834" s="125">
        <v>2403.3117950000001</v>
      </c>
      <c r="J7834" s="125">
        <v>2160.6208689999999</v>
      </c>
    </row>
    <row r="7835" spans="1:10" hidden="1" x14ac:dyDescent="0.25">
      <c r="A7835" s="125">
        <v>941253</v>
      </c>
      <c r="B7835" s="125">
        <v>2007</v>
      </c>
      <c r="C7835" s="125">
        <v>21</v>
      </c>
      <c r="D7835" s="125">
        <v>5</v>
      </c>
      <c r="E7835" s="125">
        <v>3</v>
      </c>
      <c r="F7835" s="125">
        <v>0</v>
      </c>
      <c r="G7835" s="125">
        <v>2018.2845789999999</v>
      </c>
      <c r="H7835" s="125">
        <v>2160.6208689999999</v>
      </c>
      <c r="I7835" s="125">
        <v>2104.4447260000002</v>
      </c>
      <c r="J7835" s="125">
        <v>2018.2845789999999</v>
      </c>
    </row>
    <row r="7836" spans="1:10" hidden="1" x14ac:dyDescent="0.25">
      <c r="A7836" s="125">
        <v>941254</v>
      </c>
      <c r="B7836" s="125">
        <v>2007</v>
      </c>
      <c r="C7836" s="125">
        <v>21</v>
      </c>
      <c r="D7836" s="125">
        <v>5</v>
      </c>
      <c r="E7836" s="125">
        <v>4</v>
      </c>
      <c r="F7836" s="125">
        <v>2719.3688529999999</v>
      </c>
      <c r="G7836" s="125">
        <v>0</v>
      </c>
      <c r="H7836" s="125">
        <v>2945.3254339999999</v>
      </c>
      <c r="I7836" s="125">
        <v>2769.7840379999998</v>
      </c>
      <c r="J7836" s="125">
        <v>2719.3688529999999</v>
      </c>
    </row>
    <row r="7837" spans="1:10" x14ac:dyDescent="0.25">
      <c r="A7837" s="125">
        <v>941255</v>
      </c>
      <c r="B7837" s="125">
        <v>2007</v>
      </c>
      <c r="C7837" s="125">
        <v>22</v>
      </c>
      <c r="D7837" s="125">
        <v>2</v>
      </c>
      <c r="E7837" s="125">
        <v>1</v>
      </c>
      <c r="F7837" s="129">
        <v>113953.77478599999</v>
      </c>
      <c r="G7837" s="129">
        <v>0</v>
      </c>
      <c r="H7837" s="129">
        <v>154104.26704999999</v>
      </c>
      <c r="I7837" s="129">
        <v>114391.597431</v>
      </c>
      <c r="J7837" s="129">
        <v>113953.77478599999</v>
      </c>
    </row>
    <row r="7838" spans="1:10" hidden="1" x14ac:dyDescent="0.25">
      <c r="A7838" s="125">
        <v>941256</v>
      </c>
      <c r="B7838" s="125">
        <v>2007</v>
      </c>
      <c r="C7838" s="125">
        <v>22</v>
      </c>
      <c r="D7838" s="125">
        <v>2</v>
      </c>
      <c r="E7838" s="125">
        <v>2</v>
      </c>
      <c r="F7838" s="125">
        <v>104462.13770000001</v>
      </c>
      <c r="G7838" s="125">
        <v>0</v>
      </c>
      <c r="H7838" s="125">
        <v>113953.77478599999</v>
      </c>
      <c r="I7838" s="125">
        <v>104655.146764</v>
      </c>
      <c r="J7838" s="125">
        <v>104462.13770000001</v>
      </c>
    </row>
    <row r="7839" spans="1:10" hidden="1" x14ac:dyDescent="0.25">
      <c r="A7839" s="125">
        <v>941257</v>
      </c>
      <c r="B7839" s="125">
        <v>2007</v>
      </c>
      <c r="C7839" s="125">
        <v>22</v>
      </c>
      <c r="D7839" s="125">
        <v>2</v>
      </c>
      <c r="E7839" s="125">
        <v>3</v>
      </c>
      <c r="F7839" s="125">
        <v>90279.709845999998</v>
      </c>
      <c r="G7839" s="125">
        <v>692.46656099999996</v>
      </c>
      <c r="H7839" s="125">
        <v>104462.13770000001</v>
      </c>
      <c r="I7839" s="125">
        <v>91937.127389999994</v>
      </c>
      <c r="J7839" s="125">
        <v>90972.176407000006</v>
      </c>
    </row>
    <row r="7840" spans="1:10" hidden="1" x14ac:dyDescent="0.25">
      <c r="A7840" s="125">
        <v>941258</v>
      </c>
      <c r="B7840" s="125">
        <v>2007</v>
      </c>
      <c r="C7840" s="125">
        <v>22</v>
      </c>
      <c r="D7840" s="125">
        <v>2</v>
      </c>
      <c r="E7840" s="125">
        <v>4</v>
      </c>
      <c r="F7840" s="125">
        <v>113940.922032</v>
      </c>
      <c r="G7840" s="125">
        <v>0</v>
      </c>
      <c r="H7840" s="125">
        <v>154104.26704999999</v>
      </c>
      <c r="I7840" s="125">
        <v>114391.597431</v>
      </c>
      <c r="J7840" s="125">
        <v>113940.922032</v>
      </c>
    </row>
    <row r="7841" spans="1:10" x14ac:dyDescent="0.25">
      <c r="A7841" s="125">
        <v>941259</v>
      </c>
      <c r="B7841" s="125">
        <v>2007</v>
      </c>
      <c r="C7841" s="125">
        <v>22</v>
      </c>
      <c r="D7841" s="125">
        <v>3</v>
      </c>
      <c r="E7841" s="125">
        <v>1</v>
      </c>
      <c r="F7841" s="129">
        <v>310596.16778600001</v>
      </c>
      <c r="G7841" s="129">
        <v>0</v>
      </c>
      <c r="H7841" s="129">
        <v>386351.00660000002</v>
      </c>
      <c r="I7841" s="129">
        <v>313794.28756099998</v>
      </c>
      <c r="J7841" s="129">
        <v>310596.16778600001</v>
      </c>
    </row>
    <row r="7842" spans="1:10" hidden="1" x14ac:dyDescent="0.25">
      <c r="A7842" s="125">
        <v>941260</v>
      </c>
      <c r="B7842" s="125">
        <v>2007</v>
      </c>
      <c r="C7842" s="125">
        <v>22</v>
      </c>
      <c r="D7842" s="125">
        <v>3</v>
      </c>
      <c r="E7842" s="125">
        <v>2</v>
      </c>
      <c r="F7842" s="125">
        <v>286007.45136499999</v>
      </c>
      <c r="G7842" s="125">
        <v>0</v>
      </c>
      <c r="H7842" s="125">
        <v>310596.16778600001</v>
      </c>
      <c r="I7842" s="125">
        <v>292674.768905</v>
      </c>
      <c r="J7842" s="125">
        <v>286007.45136499999</v>
      </c>
    </row>
    <row r="7843" spans="1:10" hidden="1" x14ac:dyDescent="0.25">
      <c r="A7843" s="125">
        <v>941261</v>
      </c>
      <c r="B7843" s="125">
        <v>2007</v>
      </c>
      <c r="C7843" s="125">
        <v>22</v>
      </c>
      <c r="D7843" s="125">
        <v>3</v>
      </c>
      <c r="E7843" s="125">
        <v>3</v>
      </c>
      <c r="F7843" s="125">
        <v>228749.896687</v>
      </c>
      <c r="G7843" s="125">
        <v>18401.421547999998</v>
      </c>
      <c r="H7843" s="125">
        <v>286007.45136499999</v>
      </c>
      <c r="I7843" s="125">
        <v>261611.01576400001</v>
      </c>
      <c r="J7843" s="125">
        <v>247151.31823500001</v>
      </c>
    </row>
    <row r="7844" spans="1:10" hidden="1" x14ac:dyDescent="0.25">
      <c r="A7844" s="125">
        <v>941262</v>
      </c>
      <c r="B7844" s="125">
        <v>2007</v>
      </c>
      <c r="C7844" s="125">
        <v>22</v>
      </c>
      <c r="D7844" s="125">
        <v>3</v>
      </c>
      <c r="E7844" s="125">
        <v>4</v>
      </c>
      <c r="F7844" s="125">
        <v>72676.930577000006</v>
      </c>
      <c r="G7844" s="125">
        <v>0</v>
      </c>
      <c r="H7844" s="125">
        <v>90279.709845999998</v>
      </c>
      <c r="I7844" s="125">
        <v>73325.180336999998</v>
      </c>
      <c r="J7844" s="125">
        <v>72676.930577000006</v>
      </c>
    </row>
    <row r="7845" spans="1:10" x14ac:dyDescent="0.25">
      <c r="A7845" s="125">
        <v>941263</v>
      </c>
      <c r="B7845" s="125">
        <v>2007</v>
      </c>
      <c r="C7845" s="125">
        <v>22</v>
      </c>
      <c r="D7845" s="125">
        <v>4</v>
      </c>
      <c r="E7845" s="125">
        <v>1</v>
      </c>
      <c r="F7845" s="129">
        <v>54707.263316999997</v>
      </c>
      <c r="G7845" s="129">
        <v>0</v>
      </c>
      <c r="H7845" s="129">
        <v>65607.428700000004</v>
      </c>
      <c r="I7845" s="129">
        <v>57596.761656000002</v>
      </c>
      <c r="J7845" s="129">
        <v>54707.263316999997</v>
      </c>
    </row>
    <row r="7846" spans="1:10" hidden="1" x14ac:dyDescent="0.25">
      <c r="A7846" s="125">
        <v>941264</v>
      </c>
      <c r="B7846" s="125">
        <v>2007</v>
      </c>
      <c r="C7846" s="125">
        <v>22</v>
      </c>
      <c r="D7846" s="125">
        <v>4</v>
      </c>
      <c r="E7846" s="125">
        <v>2</v>
      </c>
      <c r="F7846" s="125">
        <v>48839.923132999997</v>
      </c>
      <c r="G7846" s="125">
        <v>0</v>
      </c>
      <c r="H7846" s="125">
        <v>54707.263316999997</v>
      </c>
      <c r="I7846" s="125">
        <v>52710.448206000001</v>
      </c>
      <c r="J7846" s="125">
        <v>48839.923132999997</v>
      </c>
    </row>
    <row r="7847" spans="1:10" hidden="1" x14ac:dyDescent="0.25">
      <c r="A7847" s="125">
        <v>941265</v>
      </c>
      <c r="B7847" s="125">
        <v>2007</v>
      </c>
      <c r="C7847" s="125">
        <v>22</v>
      </c>
      <c r="D7847" s="125">
        <v>4</v>
      </c>
      <c r="E7847" s="125">
        <v>3</v>
      </c>
      <c r="F7847" s="125">
        <v>9558.6515020000006</v>
      </c>
      <c r="G7847" s="125">
        <v>32066.441545999998</v>
      </c>
      <c r="H7847" s="125">
        <v>48839.923132999997</v>
      </c>
      <c r="I7847" s="125">
        <v>46187.915307000003</v>
      </c>
      <c r="J7847" s="125">
        <v>41625.093049000003</v>
      </c>
    </row>
    <row r="7848" spans="1:10" hidden="1" x14ac:dyDescent="0.25">
      <c r="A7848" s="125">
        <v>941266</v>
      </c>
      <c r="B7848" s="125">
        <v>2007</v>
      </c>
      <c r="C7848" s="125">
        <v>22</v>
      </c>
      <c r="D7848" s="125">
        <v>4</v>
      </c>
      <c r="E7848" s="125">
        <v>4</v>
      </c>
      <c r="F7848" s="125">
        <v>196823.30970700001</v>
      </c>
      <c r="G7848" s="125">
        <v>0</v>
      </c>
      <c r="H7848" s="125">
        <v>228749.896687</v>
      </c>
      <c r="I7848" s="125">
        <v>200819.53430100001</v>
      </c>
      <c r="J7848" s="125">
        <v>196823.30970700001</v>
      </c>
    </row>
    <row r="7849" spans="1:10" x14ac:dyDescent="0.25">
      <c r="A7849" s="125">
        <v>941267</v>
      </c>
      <c r="B7849" s="125">
        <v>2007</v>
      </c>
      <c r="C7849" s="125">
        <v>22</v>
      </c>
      <c r="D7849" s="125">
        <v>5</v>
      </c>
      <c r="E7849" s="125">
        <v>1</v>
      </c>
      <c r="F7849" s="129">
        <v>8339.6821409999993</v>
      </c>
      <c r="G7849" s="129">
        <v>0</v>
      </c>
      <c r="H7849" s="129">
        <v>9340.0755000000008</v>
      </c>
      <c r="I7849" s="129">
        <v>8783.4069999999992</v>
      </c>
      <c r="J7849" s="129">
        <v>8339.6821409999993</v>
      </c>
    </row>
    <row r="7850" spans="1:10" hidden="1" x14ac:dyDescent="0.25">
      <c r="A7850" s="125">
        <v>941268</v>
      </c>
      <c r="B7850" s="125">
        <v>2007</v>
      </c>
      <c r="C7850" s="125">
        <v>22</v>
      </c>
      <c r="D7850" s="125">
        <v>5</v>
      </c>
      <c r="E7850" s="125">
        <v>2</v>
      </c>
      <c r="F7850" s="125">
        <v>7367.0684769999998</v>
      </c>
      <c r="G7850" s="125">
        <v>0</v>
      </c>
      <c r="H7850" s="125">
        <v>8339.6821409999993</v>
      </c>
      <c r="I7850" s="125">
        <v>8194.571672</v>
      </c>
      <c r="J7850" s="125">
        <v>7367.0684769999998</v>
      </c>
    </row>
    <row r="7851" spans="1:10" hidden="1" x14ac:dyDescent="0.25">
      <c r="A7851" s="125">
        <v>941269</v>
      </c>
      <c r="B7851" s="125">
        <v>2007</v>
      </c>
      <c r="C7851" s="125">
        <v>22</v>
      </c>
      <c r="D7851" s="125">
        <v>5</v>
      </c>
      <c r="E7851" s="125">
        <v>3</v>
      </c>
      <c r="F7851" s="125">
        <v>0</v>
      </c>
      <c r="G7851" s="125">
        <v>6550.5177620000004</v>
      </c>
      <c r="H7851" s="125">
        <v>7367.0684769999998</v>
      </c>
      <c r="I7851" s="125">
        <v>7175.5246960000004</v>
      </c>
      <c r="J7851" s="125">
        <v>6550.5177620000004</v>
      </c>
    </row>
    <row r="7852" spans="1:10" hidden="1" x14ac:dyDescent="0.25">
      <c r="A7852" s="125">
        <v>941270</v>
      </c>
      <c r="B7852" s="125">
        <v>2007</v>
      </c>
      <c r="C7852" s="125">
        <v>22</v>
      </c>
      <c r="D7852" s="125">
        <v>5</v>
      </c>
      <c r="E7852" s="125">
        <v>4</v>
      </c>
      <c r="F7852" s="125">
        <v>8798.241489</v>
      </c>
      <c r="G7852" s="125">
        <v>0</v>
      </c>
      <c r="H7852" s="125">
        <v>9558.6515020000006</v>
      </c>
      <c r="I7852" s="125">
        <v>8988.9558730000008</v>
      </c>
      <c r="J7852" s="125">
        <v>8798.241489</v>
      </c>
    </row>
    <row r="7853" spans="1:10" x14ac:dyDescent="0.25">
      <c r="A7853" s="125">
        <v>941271</v>
      </c>
      <c r="B7853" s="125">
        <v>2007</v>
      </c>
      <c r="C7853" s="125">
        <v>23</v>
      </c>
      <c r="D7853" s="125">
        <v>2</v>
      </c>
      <c r="E7853" s="125">
        <v>1</v>
      </c>
      <c r="F7853" s="129">
        <v>4.7655570000000003</v>
      </c>
      <c r="G7853" s="129">
        <v>0</v>
      </c>
      <c r="H7853" s="129">
        <v>6.4836</v>
      </c>
      <c r="I7853" s="129">
        <v>4.8127760000000004</v>
      </c>
      <c r="J7853" s="129">
        <v>4.7655570000000003</v>
      </c>
    </row>
    <row r="7854" spans="1:10" hidden="1" x14ac:dyDescent="0.25">
      <c r="A7854" s="125">
        <v>941272</v>
      </c>
      <c r="B7854" s="125">
        <v>2007</v>
      </c>
      <c r="C7854" s="125">
        <v>23</v>
      </c>
      <c r="D7854" s="125">
        <v>2</v>
      </c>
      <c r="E7854" s="125">
        <v>2</v>
      </c>
      <c r="F7854" s="125">
        <v>4.3687750000000003</v>
      </c>
      <c r="G7854" s="125">
        <v>0</v>
      </c>
      <c r="H7854" s="125">
        <v>4.7655570000000003</v>
      </c>
      <c r="I7854" s="125">
        <v>4.3766870000000004</v>
      </c>
      <c r="J7854" s="125">
        <v>4.3687750000000003</v>
      </c>
    </row>
    <row r="7855" spans="1:10" hidden="1" x14ac:dyDescent="0.25">
      <c r="A7855" s="125">
        <v>941273</v>
      </c>
      <c r="B7855" s="125">
        <v>2007</v>
      </c>
      <c r="C7855" s="125">
        <v>23</v>
      </c>
      <c r="D7855" s="125">
        <v>2</v>
      </c>
      <c r="E7855" s="125">
        <v>3</v>
      </c>
      <c r="F7855" s="125">
        <v>3.4333819999999999</v>
      </c>
      <c r="G7855" s="125">
        <v>0.28259400000000001</v>
      </c>
      <c r="H7855" s="125">
        <v>4.3687750000000003</v>
      </c>
      <c r="I7855" s="125">
        <v>3.8449589999999998</v>
      </c>
      <c r="J7855" s="125">
        <v>3.7159759999999999</v>
      </c>
    </row>
    <row r="7856" spans="1:10" hidden="1" x14ac:dyDescent="0.25">
      <c r="A7856" s="125">
        <v>941274</v>
      </c>
      <c r="B7856" s="125">
        <v>2007</v>
      </c>
      <c r="C7856" s="125">
        <v>23</v>
      </c>
      <c r="D7856" s="125">
        <v>2</v>
      </c>
      <c r="E7856" s="125">
        <v>4</v>
      </c>
      <c r="F7856" s="125">
        <v>4.7590539999999999</v>
      </c>
      <c r="G7856" s="125">
        <v>0</v>
      </c>
      <c r="H7856" s="125">
        <v>6.4836</v>
      </c>
      <c r="I7856" s="125">
        <v>4.8127760000000004</v>
      </c>
      <c r="J7856" s="125">
        <v>4.7590539999999999</v>
      </c>
    </row>
    <row r="7857" spans="1:10" hidden="1" x14ac:dyDescent="0.25">
      <c r="A7857" s="125">
        <v>941275</v>
      </c>
      <c r="B7857" s="125">
        <v>2007</v>
      </c>
      <c r="C7857" s="125">
        <v>23</v>
      </c>
      <c r="D7857" s="125">
        <v>3</v>
      </c>
      <c r="E7857" s="125">
        <v>4</v>
      </c>
      <c r="F7857" s="125">
        <v>2.7014580000000001</v>
      </c>
      <c r="G7857" s="125">
        <v>0</v>
      </c>
      <c r="H7857" s="125">
        <v>3.4333819999999999</v>
      </c>
      <c r="I7857" s="125">
        <v>2.7885930000000001</v>
      </c>
      <c r="J7857" s="125">
        <v>2.7014580000000001</v>
      </c>
    </row>
    <row r="7858" spans="1:10" x14ac:dyDescent="0.25">
      <c r="A7858" s="125">
        <v>941276</v>
      </c>
      <c r="B7858" s="125">
        <v>2007</v>
      </c>
      <c r="C7858" s="125">
        <v>24</v>
      </c>
      <c r="D7858" s="125">
        <v>2</v>
      </c>
      <c r="E7858" s="125">
        <v>1</v>
      </c>
      <c r="F7858" s="129">
        <v>14490.866437999999</v>
      </c>
      <c r="G7858" s="129">
        <v>0</v>
      </c>
      <c r="H7858" s="129">
        <v>19715.006700000002</v>
      </c>
      <c r="I7858" s="129">
        <v>14634.449473000001</v>
      </c>
      <c r="J7858" s="129">
        <v>14490.866437999999</v>
      </c>
    </row>
    <row r="7859" spans="1:10" hidden="1" x14ac:dyDescent="0.25">
      <c r="A7859" s="125">
        <v>941277</v>
      </c>
      <c r="B7859" s="125">
        <v>2007</v>
      </c>
      <c r="C7859" s="125">
        <v>24</v>
      </c>
      <c r="D7859" s="125">
        <v>2</v>
      </c>
      <c r="E7859" s="125">
        <v>2</v>
      </c>
      <c r="F7859" s="125">
        <v>13283.868458999999</v>
      </c>
      <c r="G7859" s="125">
        <v>0</v>
      </c>
      <c r="H7859" s="125">
        <v>14490.866437999999</v>
      </c>
      <c r="I7859" s="125">
        <v>13308.411737</v>
      </c>
      <c r="J7859" s="125">
        <v>13283.868458999999</v>
      </c>
    </row>
    <row r="7860" spans="1:10" hidden="1" x14ac:dyDescent="0.25">
      <c r="A7860" s="125">
        <v>941278</v>
      </c>
      <c r="B7860" s="125">
        <v>2007</v>
      </c>
      <c r="C7860" s="125">
        <v>24</v>
      </c>
      <c r="D7860" s="125">
        <v>2</v>
      </c>
      <c r="E7860" s="125">
        <v>3</v>
      </c>
      <c r="F7860" s="125">
        <v>10182.246644000001</v>
      </c>
      <c r="G7860" s="125">
        <v>838.07686899999999</v>
      </c>
      <c r="H7860" s="125">
        <v>13283.868458999999</v>
      </c>
      <c r="I7860" s="125">
        <v>11691.132631</v>
      </c>
      <c r="J7860" s="125">
        <v>11020.323512999999</v>
      </c>
    </row>
    <row r="7861" spans="1:10" hidden="1" x14ac:dyDescent="0.25">
      <c r="A7861" s="125">
        <v>941279</v>
      </c>
      <c r="B7861" s="125">
        <v>2007</v>
      </c>
      <c r="C7861" s="125">
        <v>24</v>
      </c>
      <c r="D7861" s="125">
        <v>2</v>
      </c>
      <c r="E7861" s="125">
        <v>4</v>
      </c>
      <c r="F7861" s="125">
        <v>14471.091938</v>
      </c>
      <c r="G7861" s="125">
        <v>0</v>
      </c>
      <c r="H7861" s="125">
        <v>19715.006700000002</v>
      </c>
      <c r="I7861" s="125">
        <v>14634.449473000001</v>
      </c>
      <c r="J7861" s="125">
        <v>14471.091938</v>
      </c>
    </row>
    <row r="7862" spans="1:10" x14ac:dyDescent="0.25">
      <c r="A7862" s="125">
        <v>941280</v>
      </c>
      <c r="B7862" s="125">
        <v>2007</v>
      </c>
      <c r="C7862" s="125">
        <v>24</v>
      </c>
      <c r="D7862" s="125">
        <v>3</v>
      </c>
      <c r="E7862" s="125">
        <v>1</v>
      </c>
      <c r="F7862" s="129">
        <v>4653.0944339999996</v>
      </c>
      <c r="G7862" s="129">
        <v>0</v>
      </c>
      <c r="H7862" s="129">
        <v>5975.2060000000001</v>
      </c>
      <c r="I7862" s="129">
        <v>4853.0623130000004</v>
      </c>
      <c r="J7862" s="129">
        <v>4653.0944339999996</v>
      </c>
    </row>
    <row r="7863" spans="1:10" hidden="1" x14ac:dyDescent="0.25">
      <c r="A7863" s="125">
        <v>941281</v>
      </c>
      <c r="B7863" s="125">
        <v>2007</v>
      </c>
      <c r="C7863" s="125">
        <v>24</v>
      </c>
      <c r="D7863" s="125">
        <v>3</v>
      </c>
      <c r="E7863" s="125">
        <v>2</v>
      </c>
      <c r="F7863" s="125">
        <v>4123.6152540000003</v>
      </c>
      <c r="G7863" s="125">
        <v>0</v>
      </c>
      <c r="H7863" s="125">
        <v>4653.0944339999996</v>
      </c>
      <c r="I7863" s="125">
        <v>4384.6108850000001</v>
      </c>
      <c r="J7863" s="125">
        <v>4123.6152540000003</v>
      </c>
    </row>
    <row r="7864" spans="1:10" hidden="1" x14ac:dyDescent="0.25">
      <c r="A7864" s="125">
        <v>941282</v>
      </c>
      <c r="B7864" s="125">
        <v>2007</v>
      </c>
      <c r="C7864" s="125">
        <v>24</v>
      </c>
      <c r="D7864" s="125">
        <v>3</v>
      </c>
      <c r="E7864" s="125">
        <v>3</v>
      </c>
      <c r="F7864" s="125">
        <v>1422.303007</v>
      </c>
      <c r="G7864" s="125">
        <v>1883.7592030000001</v>
      </c>
      <c r="H7864" s="125">
        <v>4123.6152540000003</v>
      </c>
      <c r="I7864" s="125">
        <v>3771.870872</v>
      </c>
      <c r="J7864" s="125">
        <v>3306.0622100000001</v>
      </c>
    </row>
    <row r="7865" spans="1:10" hidden="1" x14ac:dyDescent="0.25">
      <c r="A7865" s="125">
        <v>941283</v>
      </c>
      <c r="B7865" s="125">
        <v>2007</v>
      </c>
      <c r="C7865" s="125">
        <v>24</v>
      </c>
      <c r="D7865" s="125">
        <v>3</v>
      </c>
      <c r="E7865" s="125">
        <v>4</v>
      </c>
      <c r="F7865" s="125">
        <v>7928.7214480000002</v>
      </c>
      <c r="G7865" s="125">
        <v>0</v>
      </c>
      <c r="H7865" s="125">
        <v>10182.246644000001</v>
      </c>
      <c r="I7865" s="125">
        <v>8270.0207250000003</v>
      </c>
      <c r="J7865" s="125">
        <v>7928.7214480000002</v>
      </c>
    </row>
    <row r="7866" spans="1:10" x14ac:dyDescent="0.25">
      <c r="A7866" s="125">
        <v>941284</v>
      </c>
      <c r="B7866" s="125">
        <v>2007</v>
      </c>
      <c r="C7866" s="125">
        <v>24</v>
      </c>
      <c r="D7866" s="125">
        <v>4</v>
      </c>
      <c r="E7866" s="125">
        <v>1</v>
      </c>
      <c r="F7866" s="129">
        <v>627.711139</v>
      </c>
      <c r="G7866" s="129">
        <v>0</v>
      </c>
      <c r="H7866" s="129">
        <v>761.01835000000005</v>
      </c>
      <c r="I7866" s="129">
        <v>668.09800900000005</v>
      </c>
      <c r="J7866" s="129">
        <v>627.711139</v>
      </c>
    </row>
    <row r="7867" spans="1:10" hidden="1" x14ac:dyDescent="0.25">
      <c r="A7867" s="125">
        <v>941285</v>
      </c>
      <c r="B7867" s="125">
        <v>2007</v>
      </c>
      <c r="C7867" s="125">
        <v>24</v>
      </c>
      <c r="D7867" s="125">
        <v>4</v>
      </c>
      <c r="E7867" s="125">
        <v>2</v>
      </c>
      <c r="F7867" s="125">
        <v>562.41824299999996</v>
      </c>
      <c r="G7867" s="125">
        <v>0</v>
      </c>
      <c r="H7867" s="125">
        <v>627.711139</v>
      </c>
      <c r="I7867" s="125">
        <v>604.79968199999996</v>
      </c>
      <c r="J7867" s="125">
        <v>562.41824299999996</v>
      </c>
    </row>
    <row r="7868" spans="1:10" hidden="1" x14ac:dyDescent="0.25">
      <c r="A7868" s="125">
        <v>941286</v>
      </c>
      <c r="B7868" s="125">
        <v>2007</v>
      </c>
      <c r="C7868" s="125">
        <v>24</v>
      </c>
      <c r="D7868" s="125">
        <v>4</v>
      </c>
      <c r="E7868" s="125">
        <v>3</v>
      </c>
      <c r="F7868" s="125">
        <v>40.139888999999997</v>
      </c>
      <c r="G7868" s="125">
        <v>431.80487499999998</v>
      </c>
      <c r="H7868" s="125">
        <v>562.41824299999996</v>
      </c>
      <c r="I7868" s="125">
        <v>531.87893199999996</v>
      </c>
      <c r="J7868" s="125">
        <v>471.94476400000002</v>
      </c>
    </row>
    <row r="7869" spans="1:10" hidden="1" x14ac:dyDescent="0.25">
      <c r="A7869" s="125">
        <v>941287</v>
      </c>
      <c r="B7869" s="125">
        <v>2007</v>
      </c>
      <c r="C7869" s="125">
        <v>24</v>
      </c>
      <c r="D7869" s="125">
        <v>4</v>
      </c>
      <c r="E7869" s="125">
        <v>4</v>
      </c>
      <c r="F7869" s="125">
        <v>1205.1570919999999</v>
      </c>
      <c r="G7869" s="125">
        <v>0</v>
      </c>
      <c r="H7869" s="125">
        <v>1422.303007</v>
      </c>
      <c r="I7869" s="125">
        <v>1248.6398099999999</v>
      </c>
      <c r="J7869" s="125">
        <v>1205.1570919999999</v>
      </c>
    </row>
    <row r="7870" spans="1:10" x14ac:dyDescent="0.25">
      <c r="A7870" s="125">
        <v>941288</v>
      </c>
      <c r="B7870" s="125">
        <v>2007</v>
      </c>
      <c r="C7870" s="125">
        <v>24</v>
      </c>
      <c r="D7870" s="125">
        <v>5</v>
      </c>
      <c r="E7870" s="125">
        <v>1</v>
      </c>
      <c r="F7870" s="129">
        <v>14.454704</v>
      </c>
      <c r="G7870" s="129">
        <v>0</v>
      </c>
      <c r="H7870" s="129">
        <v>16.0398</v>
      </c>
      <c r="I7870" s="129">
        <v>15.083828</v>
      </c>
      <c r="J7870" s="129">
        <v>14.454704</v>
      </c>
    </row>
    <row r="7871" spans="1:10" hidden="1" x14ac:dyDescent="0.25">
      <c r="A7871" s="125">
        <v>941289</v>
      </c>
      <c r="B7871" s="125">
        <v>2007</v>
      </c>
      <c r="C7871" s="125">
        <v>24</v>
      </c>
      <c r="D7871" s="125">
        <v>5</v>
      </c>
      <c r="E7871" s="125">
        <v>2</v>
      </c>
      <c r="F7871" s="125">
        <v>13.970084999999999</v>
      </c>
      <c r="G7871" s="125">
        <v>0</v>
      </c>
      <c r="H7871" s="125">
        <v>14.454704</v>
      </c>
      <c r="I7871" s="125">
        <v>14.203192</v>
      </c>
      <c r="J7871" s="125">
        <v>13.970084999999999</v>
      </c>
    </row>
    <row r="7872" spans="1:10" hidden="1" x14ac:dyDescent="0.25">
      <c r="A7872" s="125">
        <v>941290</v>
      </c>
      <c r="B7872" s="125">
        <v>2007</v>
      </c>
      <c r="C7872" s="125">
        <v>24</v>
      </c>
      <c r="D7872" s="125">
        <v>5</v>
      </c>
      <c r="E7872" s="125">
        <v>3</v>
      </c>
      <c r="F7872" s="125">
        <v>0</v>
      </c>
      <c r="G7872" s="125">
        <v>12.000171999999999</v>
      </c>
      <c r="H7872" s="125">
        <v>13.970084999999999</v>
      </c>
      <c r="I7872" s="125">
        <v>13.606863000000001</v>
      </c>
      <c r="J7872" s="125">
        <v>12.000171999999999</v>
      </c>
    </row>
    <row r="7873" spans="1:10" hidden="1" x14ac:dyDescent="0.25">
      <c r="A7873" s="125">
        <v>941291</v>
      </c>
      <c r="B7873" s="125">
        <v>2007</v>
      </c>
      <c r="C7873" s="125">
        <v>24</v>
      </c>
      <c r="D7873" s="125">
        <v>5</v>
      </c>
      <c r="E7873" s="125">
        <v>4</v>
      </c>
      <c r="F7873" s="125">
        <v>35.897936000000001</v>
      </c>
      <c r="G7873" s="125">
        <v>0</v>
      </c>
      <c r="H7873" s="125">
        <v>40.139888999999997</v>
      </c>
      <c r="I7873" s="125">
        <v>37.747551000000001</v>
      </c>
      <c r="J7873" s="125">
        <v>35.897936000000001</v>
      </c>
    </row>
    <row r="7874" spans="1:10" x14ac:dyDescent="0.25">
      <c r="A7874" s="125">
        <v>941292</v>
      </c>
      <c r="B7874" s="125">
        <v>2007</v>
      </c>
      <c r="C7874" s="125">
        <v>25</v>
      </c>
      <c r="D7874" s="125">
        <v>2</v>
      </c>
      <c r="E7874" s="125">
        <v>1</v>
      </c>
      <c r="F7874" s="129">
        <v>69518.278636000003</v>
      </c>
      <c r="G7874" s="129">
        <v>0</v>
      </c>
      <c r="H7874" s="129">
        <v>94034.599000000002</v>
      </c>
      <c r="I7874" s="129">
        <v>69801.882838000005</v>
      </c>
      <c r="J7874" s="129">
        <v>69518.278636000003</v>
      </c>
    </row>
    <row r="7875" spans="1:10" hidden="1" x14ac:dyDescent="0.25">
      <c r="A7875" s="125">
        <v>941293</v>
      </c>
      <c r="B7875" s="125">
        <v>2007</v>
      </c>
      <c r="C7875" s="125">
        <v>25</v>
      </c>
      <c r="D7875" s="125">
        <v>2</v>
      </c>
      <c r="E7875" s="125">
        <v>2</v>
      </c>
      <c r="F7875" s="125">
        <v>63720.823188000002</v>
      </c>
      <c r="G7875" s="125">
        <v>0</v>
      </c>
      <c r="H7875" s="125">
        <v>69518.278636000003</v>
      </c>
      <c r="I7875" s="125">
        <v>63845.587098999997</v>
      </c>
      <c r="J7875" s="125">
        <v>63720.823188000002</v>
      </c>
    </row>
    <row r="7876" spans="1:10" hidden="1" x14ac:dyDescent="0.25">
      <c r="A7876" s="125">
        <v>941294</v>
      </c>
      <c r="B7876" s="125">
        <v>2007</v>
      </c>
      <c r="C7876" s="125">
        <v>25</v>
      </c>
      <c r="D7876" s="125">
        <v>2</v>
      </c>
      <c r="E7876" s="125">
        <v>3</v>
      </c>
      <c r="F7876" s="125">
        <v>55351.144297999999</v>
      </c>
      <c r="G7876" s="125">
        <v>159.871726</v>
      </c>
      <c r="H7876" s="125">
        <v>63720.823188000002</v>
      </c>
      <c r="I7876" s="125">
        <v>56080.696487000001</v>
      </c>
      <c r="J7876" s="125">
        <v>55511.016023999997</v>
      </c>
    </row>
    <row r="7877" spans="1:10" hidden="1" x14ac:dyDescent="0.25">
      <c r="A7877" s="125">
        <v>941295</v>
      </c>
      <c r="B7877" s="125">
        <v>2007</v>
      </c>
      <c r="C7877" s="125">
        <v>25</v>
      </c>
      <c r="D7877" s="125">
        <v>2</v>
      </c>
      <c r="E7877" s="125">
        <v>4</v>
      </c>
      <c r="F7877" s="125">
        <v>69568.289804</v>
      </c>
      <c r="G7877" s="125">
        <v>0</v>
      </c>
      <c r="H7877" s="125">
        <v>94034.599000000002</v>
      </c>
      <c r="I7877" s="125">
        <v>69801.882838000005</v>
      </c>
      <c r="J7877" s="125">
        <v>69568.289804</v>
      </c>
    </row>
    <row r="7878" spans="1:10" x14ac:dyDescent="0.25">
      <c r="A7878" s="125">
        <v>941296</v>
      </c>
      <c r="B7878" s="125">
        <v>2007</v>
      </c>
      <c r="C7878" s="125">
        <v>25</v>
      </c>
      <c r="D7878" s="125">
        <v>3</v>
      </c>
      <c r="E7878" s="125">
        <v>1</v>
      </c>
      <c r="F7878" s="129">
        <v>42759.514926999997</v>
      </c>
      <c r="G7878" s="129">
        <v>0</v>
      </c>
      <c r="H7878" s="129">
        <v>53051.928749999999</v>
      </c>
      <c r="I7878" s="129">
        <v>43088.776531000003</v>
      </c>
      <c r="J7878" s="129">
        <v>42759.514926999997</v>
      </c>
    </row>
    <row r="7879" spans="1:10" hidden="1" x14ac:dyDescent="0.25">
      <c r="A7879" s="125">
        <v>941297</v>
      </c>
      <c r="B7879" s="125">
        <v>2007</v>
      </c>
      <c r="C7879" s="125">
        <v>25</v>
      </c>
      <c r="D7879" s="125">
        <v>3</v>
      </c>
      <c r="E7879" s="125">
        <v>2</v>
      </c>
      <c r="F7879" s="125">
        <v>40180.854908000001</v>
      </c>
      <c r="G7879" s="125">
        <v>0</v>
      </c>
      <c r="H7879" s="125">
        <v>42759.514926999997</v>
      </c>
      <c r="I7879" s="125">
        <v>40292.290915999998</v>
      </c>
      <c r="J7879" s="125">
        <v>40180.854908000001</v>
      </c>
    </row>
    <row r="7880" spans="1:10" hidden="1" x14ac:dyDescent="0.25">
      <c r="A7880" s="125">
        <v>941298</v>
      </c>
      <c r="B7880" s="125">
        <v>2007</v>
      </c>
      <c r="C7880" s="125">
        <v>25</v>
      </c>
      <c r="D7880" s="125">
        <v>3</v>
      </c>
      <c r="E7880" s="125">
        <v>3</v>
      </c>
      <c r="F7880" s="125">
        <v>31309.957614999999</v>
      </c>
      <c r="G7880" s="125">
        <v>3896.8460519999999</v>
      </c>
      <c r="H7880" s="125">
        <v>40180.854908000001</v>
      </c>
      <c r="I7880" s="125">
        <v>36753.427984000002</v>
      </c>
      <c r="J7880" s="125">
        <v>35206.803668</v>
      </c>
    </row>
    <row r="7881" spans="1:10" hidden="1" x14ac:dyDescent="0.25">
      <c r="A7881" s="125">
        <v>941299</v>
      </c>
      <c r="B7881" s="125">
        <v>2007</v>
      </c>
      <c r="C7881" s="125">
        <v>25</v>
      </c>
      <c r="D7881" s="125">
        <v>3</v>
      </c>
      <c r="E7881" s="125">
        <v>4</v>
      </c>
      <c r="F7881" s="125">
        <v>44658.477451999999</v>
      </c>
      <c r="G7881" s="125">
        <v>0</v>
      </c>
      <c r="H7881" s="125">
        <v>55351.144297999999</v>
      </c>
      <c r="I7881" s="125">
        <v>44956.199398999997</v>
      </c>
      <c r="J7881" s="125">
        <v>44658.477451999999</v>
      </c>
    </row>
    <row r="7882" spans="1:10" x14ac:dyDescent="0.25">
      <c r="A7882" s="125">
        <v>941300</v>
      </c>
      <c r="B7882" s="125">
        <v>2007</v>
      </c>
      <c r="C7882" s="125">
        <v>25</v>
      </c>
      <c r="D7882" s="125">
        <v>4</v>
      </c>
      <c r="E7882" s="125">
        <v>1</v>
      </c>
      <c r="F7882" s="129">
        <v>12936.435378</v>
      </c>
      <c r="G7882" s="129">
        <v>0</v>
      </c>
      <c r="H7882" s="129">
        <v>15837.608</v>
      </c>
      <c r="I7882" s="129">
        <v>13903.836063000001</v>
      </c>
      <c r="J7882" s="129">
        <v>12936.435378</v>
      </c>
    </row>
    <row r="7883" spans="1:10" hidden="1" x14ac:dyDescent="0.25">
      <c r="A7883" s="125">
        <v>941301</v>
      </c>
      <c r="B7883" s="125">
        <v>2007</v>
      </c>
      <c r="C7883" s="125">
        <v>25</v>
      </c>
      <c r="D7883" s="125">
        <v>4</v>
      </c>
      <c r="E7883" s="125">
        <v>2</v>
      </c>
      <c r="F7883" s="125">
        <v>11613.74473</v>
      </c>
      <c r="G7883" s="125">
        <v>0</v>
      </c>
      <c r="H7883" s="125">
        <v>12936.435378</v>
      </c>
      <c r="I7883" s="125">
        <v>12464.255487</v>
      </c>
      <c r="J7883" s="125">
        <v>11613.74473</v>
      </c>
    </row>
    <row r="7884" spans="1:10" hidden="1" x14ac:dyDescent="0.25">
      <c r="A7884" s="125">
        <v>941302</v>
      </c>
      <c r="B7884" s="125">
        <v>2007</v>
      </c>
      <c r="C7884" s="125">
        <v>25</v>
      </c>
      <c r="D7884" s="125">
        <v>4</v>
      </c>
      <c r="E7884" s="125">
        <v>3</v>
      </c>
      <c r="F7884" s="125">
        <v>4701.3635160000003</v>
      </c>
      <c r="G7884" s="125">
        <v>5186.1095379999997</v>
      </c>
      <c r="H7884" s="125">
        <v>11613.74473</v>
      </c>
      <c r="I7884" s="125">
        <v>10983.118391</v>
      </c>
      <c r="J7884" s="125">
        <v>9887.4730529999997</v>
      </c>
    </row>
    <row r="7885" spans="1:10" hidden="1" x14ac:dyDescent="0.25">
      <c r="A7885" s="125">
        <v>941303</v>
      </c>
      <c r="B7885" s="125">
        <v>2007</v>
      </c>
      <c r="C7885" s="125">
        <v>25</v>
      </c>
      <c r="D7885" s="125">
        <v>4</v>
      </c>
      <c r="E7885" s="125">
        <v>4</v>
      </c>
      <c r="F7885" s="125">
        <v>26911.677930999998</v>
      </c>
      <c r="G7885" s="125">
        <v>0</v>
      </c>
      <c r="H7885" s="125">
        <v>31309.957614999999</v>
      </c>
      <c r="I7885" s="125">
        <v>27487.011791000001</v>
      </c>
      <c r="J7885" s="125">
        <v>26911.677930999998</v>
      </c>
    </row>
    <row r="7886" spans="1:10" x14ac:dyDescent="0.25">
      <c r="A7886" s="125">
        <v>941304</v>
      </c>
      <c r="B7886" s="125">
        <v>2007</v>
      </c>
      <c r="C7886" s="125">
        <v>25</v>
      </c>
      <c r="D7886" s="125">
        <v>5</v>
      </c>
      <c r="E7886" s="125">
        <v>1</v>
      </c>
      <c r="F7886" s="129">
        <v>756.61646399999995</v>
      </c>
      <c r="G7886" s="129">
        <v>0</v>
      </c>
      <c r="H7886" s="129">
        <v>867.59929999999997</v>
      </c>
      <c r="I7886" s="129">
        <v>815.89038200000005</v>
      </c>
      <c r="J7886" s="129">
        <v>756.61646399999995</v>
      </c>
    </row>
    <row r="7887" spans="1:10" hidden="1" x14ac:dyDescent="0.25">
      <c r="A7887" s="125">
        <v>941305</v>
      </c>
      <c r="B7887" s="125">
        <v>2007</v>
      </c>
      <c r="C7887" s="125">
        <v>25</v>
      </c>
      <c r="D7887" s="125">
        <v>5</v>
      </c>
      <c r="E7887" s="125">
        <v>2</v>
      </c>
      <c r="F7887" s="125">
        <v>687.24577899999997</v>
      </c>
      <c r="G7887" s="125">
        <v>0</v>
      </c>
      <c r="H7887" s="125">
        <v>756.61646399999995</v>
      </c>
      <c r="I7887" s="125">
        <v>743.45133799999996</v>
      </c>
      <c r="J7887" s="125">
        <v>687.24577899999997</v>
      </c>
    </row>
    <row r="7888" spans="1:10" hidden="1" x14ac:dyDescent="0.25">
      <c r="A7888" s="125">
        <v>941306</v>
      </c>
      <c r="B7888" s="125">
        <v>2007</v>
      </c>
      <c r="C7888" s="125">
        <v>25</v>
      </c>
      <c r="D7888" s="125">
        <v>5</v>
      </c>
      <c r="E7888" s="125">
        <v>3</v>
      </c>
      <c r="F7888" s="125">
        <v>0</v>
      </c>
      <c r="G7888" s="125">
        <v>632.027557</v>
      </c>
      <c r="H7888" s="125">
        <v>687.24577899999997</v>
      </c>
      <c r="I7888" s="125">
        <v>669.377388</v>
      </c>
      <c r="J7888" s="125">
        <v>632.027557</v>
      </c>
    </row>
    <row r="7889" spans="1:10" hidden="1" x14ac:dyDescent="0.25">
      <c r="A7889" s="125">
        <v>941307</v>
      </c>
      <c r="B7889" s="125">
        <v>2007</v>
      </c>
      <c r="C7889" s="125">
        <v>25</v>
      </c>
      <c r="D7889" s="125">
        <v>5</v>
      </c>
      <c r="E7889" s="125">
        <v>4</v>
      </c>
      <c r="F7889" s="125">
        <v>4334.3692309999997</v>
      </c>
      <c r="G7889" s="125">
        <v>0</v>
      </c>
      <c r="H7889" s="125">
        <v>4701.3635160000003</v>
      </c>
      <c r="I7889" s="125">
        <v>4421.1622500000003</v>
      </c>
      <c r="J7889" s="125">
        <v>4334.3692309999997</v>
      </c>
    </row>
    <row r="7890" spans="1:10" x14ac:dyDescent="0.25">
      <c r="A7890" s="125">
        <v>941308</v>
      </c>
      <c r="B7890" s="125">
        <v>2007</v>
      </c>
      <c r="C7890" s="125">
        <v>26</v>
      </c>
      <c r="D7890" s="125">
        <v>2</v>
      </c>
      <c r="E7890" s="125">
        <v>1</v>
      </c>
      <c r="F7890" s="129">
        <v>820765.66408200003</v>
      </c>
      <c r="G7890" s="129">
        <v>0</v>
      </c>
      <c r="H7890" s="129">
        <v>1110216.933</v>
      </c>
      <c r="I7890" s="129">
        <v>824114.02936599997</v>
      </c>
      <c r="J7890" s="129">
        <v>820765.66408200003</v>
      </c>
    </row>
    <row r="7891" spans="1:10" hidden="1" x14ac:dyDescent="0.25">
      <c r="A7891" s="125">
        <v>941309</v>
      </c>
      <c r="B7891" s="125">
        <v>2007</v>
      </c>
      <c r="C7891" s="125">
        <v>26</v>
      </c>
      <c r="D7891" s="125">
        <v>2</v>
      </c>
      <c r="E7891" s="125">
        <v>2</v>
      </c>
      <c r="F7891" s="125">
        <v>752318.16416399996</v>
      </c>
      <c r="G7891" s="125">
        <v>0</v>
      </c>
      <c r="H7891" s="125">
        <v>820765.66408200003</v>
      </c>
      <c r="I7891" s="125">
        <v>753791.18589299999</v>
      </c>
      <c r="J7891" s="125">
        <v>752318.16416399996</v>
      </c>
    </row>
    <row r="7892" spans="1:10" hidden="1" x14ac:dyDescent="0.25">
      <c r="A7892" s="125">
        <v>941310</v>
      </c>
      <c r="B7892" s="125">
        <v>2007</v>
      </c>
      <c r="C7892" s="125">
        <v>26</v>
      </c>
      <c r="D7892" s="125">
        <v>2</v>
      </c>
      <c r="E7892" s="125">
        <v>3</v>
      </c>
      <c r="F7892" s="125">
        <v>653501.77822099999</v>
      </c>
      <c r="G7892" s="125">
        <v>1887.521182</v>
      </c>
      <c r="H7892" s="125">
        <v>752318.16416399996</v>
      </c>
      <c r="I7892" s="125">
        <v>662115.21628099994</v>
      </c>
      <c r="J7892" s="125">
        <v>655389.29940300004</v>
      </c>
    </row>
    <row r="7893" spans="1:10" hidden="1" x14ac:dyDescent="0.25">
      <c r="A7893" s="125">
        <v>941311</v>
      </c>
      <c r="B7893" s="125">
        <v>2007</v>
      </c>
      <c r="C7893" s="125">
        <v>26</v>
      </c>
      <c r="D7893" s="125">
        <v>2</v>
      </c>
      <c r="E7893" s="125">
        <v>4</v>
      </c>
      <c r="F7893" s="125">
        <v>821356.119572</v>
      </c>
      <c r="G7893" s="125">
        <v>0</v>
      </c>
      <c r="H7893" s="125">
        <v>1110216.933</v>
      </c>
      <c r="I7893" s="125">
        <v>824114.02936599997</v>
      </c>
      <c r="J7893" s="125">
        <v>821356.119572</v>
      </c>
    </row>
    <row r="7894" spans="1:10" x14ac:dyDescent="0.25">
      <c r="A7894" s="125">
        <v>941312</v>
      </c>
      <c r="B7894" s="125">
        <v>2007</v>
      </c>
      <c r="C7894" s="125">
        <v>26</v>
      </c>
      <c r="D7894" s="125">
        <v>3</v>
      </c>
      <c r="E7894" s="125">
        <v>1</v>
      </c>
      <c r="F7894" s="129">
        <v>400202.25050999998</v>
      </c>
      <c r="G7894" s="129">
        <v>0</v>
      </c>
      <c r="H7894" s="129">
        <v>497006.70299999998</v>
      </c>
      <c r="I7894" s="129">
        <v>403668.84417699999</v>
      </c>
      <c r="J7894" s="129">
        <v>400202.25050999998</v>
      </c>
    </row>
    <row r="7895" spans="1:10" hidden="1" x14ac:dyDescent="0.25">
      <c r="A7895" s="125">
        <v>941313</v>
      </c>
      <c r="B7895" s="125">
        <v>2007</v>
      </c>
      <c r="C7895" s="125">
        <v>26</v>
      </c>
      <c r="D7895" s="125">
        <v>3</v>
      </c>
      <c r="E7895" s="125">
        <v>2</v>
      </c>
      <c r="F7895" s="125">
        <v>375730.00133499998</v>
      </c>
      <c r="G7895" s="125">
        <v>0</v>
      </c>
      <c r="H7895" s="125">
        <v>400202.25050999998</v>
      </c>
      <c r="I7895" s="125">
        <v>377110.58065600001</v>
      </c>
      <c r="J7895" s="125">
        <v>375730.00133499998</v>
      </c>
    </row>
    <row r="7896" spans="1:10" hidden="1" x14ac:dyDescent="0.25">
      <c r="A7896" s="125">
        <v>941314</v>
      </c>
      <c r="B7896" s="125">
        <v>2007</v>
      </c>
      <c r="C7896" s="125">
        <v>26</v>
      </c>
      <c r="D7896" s="125">
        <v>3</v>
      </c>
      <c r="E7896" s="125">
        <v>3</v>
      </c>
      <c r="F7896" s="125">
        <v>285340.34746800002</v>
      </c>
      <c r="G7896" s="125">
        <v>35513.539183000001</v>
      </c>
      <c r="H7896" s="125">
        <v>375730.00133499998</v>
      </c>
      <c r="I7896" s="125">
        <v>343680.23222100001</v>
      </c>
      <c r="J7896" s="125">
        <v>320853.88665</v>
      </c>
    </row>
    <row r="7897" spans="1:10" hidden="1" x14ac:dyDescent="0.25">
      <c r="A7897" s="125">
        <v>941315</v>
      </c>
      <c r="B7897" s="125">
        <v>2007</v>
      </c>
      <c r="C7897" s="125">
        <v>26</v>
      </c>
      <c r="D7897" s="125">
        <v>3</v>
      </c>
      <c r="E7897" s="125">
        <v>4</v>
      </c>
      <c r="F7897" s="125">
        <v>526274.25726300001</v>
      </c>
      <c r="G7897" s="125">
        <v>0</v>
      </c>
      <c r="H7897" s="125">
        <v>653501.77822099999</v>
      </c>
      <c r="I7897" s="125">
        <v>530774.14427100006</v>
      </c>
      <c r="J7897" s="125">
        <v>526274.25726300001</v>
      </c>
    </row>
    <row r="7898" spans="1:10" x14ac:dyDescent="0.25">
      <c r="A7898" s="125">
        <v>941316</v>
      </c>
      <c r="B7898" s="125">
        <v>2007</v>
      </c>
      <c r="C7898" s="125">
        <v>26</v>
      </c>
      <c r="D7898" s="125">
        <v>4</v>
      </c>
      <c r="E7898" s="125">
        <v>1</v>
      </c>
      <c r="F7898" s="129">
        <v>123656.631983</v>
      </c>
      <c r="G7898" s="129">
        <v>0</v>
      </c>
      <c r="H7898" s="129">
        <v>151388.3235</v>
      </c>
      <c r="I7898" s="129">
        <v>132903.809201</v>
      </c>
      <c r="J7898" s="129">
        <v>123656.631983</v>
      </c>
    </row>
    <row r="7899" spans="1:10" hidden="1" x14ac:dyDescent="0.25">
      <c r="A7899" s="125">
        <v>941317</v>
      </c>
      <c r="B7899" s="125">
        <v>2007</v>
      </c>
      <c r="C7899" s="125">
        <v>26</v>
      </c>
      <c r="D7899" s="125">
        <v>4</v>
      </c>
      <c r="E7899" s="125">
        <v>2</v>
      </c>
      <c r="F7899" s="125">
        <v>111013.313637</v>
      </c>
      <c r="G7899" s="125">
        <v>0</v>
      </c>
      <c r="H7899" s="125">
        <v>123656.631983</v>
      </c>
      <c r="I7899" s="125">
        <v>119143.16491599999</v>
      </c>
      <c r="J7899" s="125">
        <v>111013.313637</v>
      </c>
    </row>
    <row r="7900" spans="1:10" hidden="1" x14ac:dyDescent="0.25">
      <c r="A7900" s="125">
        <v>941318</v>
      </c>
      <c r="B7900" s="125">
        <v>2007</v>
      </c>
      <c r="C7900" s="125">
        <v>26</v>
      </c>
      <c r="D7900" s="125">
        <v>4</v>
      </c>
      <c r="E7900" s="125">
        <v>3</v>
      </c>
      <c r="F7900" s="125">
        <v>42840.246231999998</v>
      </c>
      <c r="G7900" s="125">
        <v>47257.398593999998</v>
      </c>
      <c r="H7900" s="125">
        <v>111013.313637</v>
      </c>
      <c r="I7900" s="125">
        <v>104985.29070699999</v>
      </c>
      <c r="J7900" s="125">
        <v>90097.644826000003</v>
      </c>
    </row>
    <row r="7901" spans="1:10" hidden="1" x14ac:dyDescent="0.25">
      <c r="A7901" s="125">
        <v>941319</v>
      </c>
      <c r="B7901" s="125">
        <v>2007</v>
      </c>
      <c r="C7901" s="125">
        <v>26</v>
      </c>
      <c r="D7901" s="125">
        <v>4</v>
      </c>
      <c r="E7901" s="125">
        <v>4</v>
      </c>
      <c r="F7901" s="125">
        <v>244453.50640899999</v>
      </c>
      <c r="G7901" s="125">
        <v>0</v>
      </c>
      <c r="H7901" s="125">
        <v>285340.34746800002</v>
      </c>
      <c r="I7901" s="125">
        <v>250500.291042</v>
      </c>
      <c r="J7901" s="125">
        <v>244453.50640899999</v>
      </c>
    </row>
    <row r="7902" spans="1:10" x14ac:dyDescent="0.25">
      <c r="A7902" s="125">
        <v>941320</v>
      </c>
      <c r="B7902" s="125">
        <v>2007</v>
      </c>
      <c r="C7902" s="125">
        <v>26</v>
      </c>
      <c r="D7902" s="125">
        <v>5</v>
      </c>
      <c r="E7902" s="125">
        <v>1</v>
      </c>
      <c r="F7902" s="129">
        <v>7499.020372</v>
      </c>
      <c r="G7902" s="129">
        <v>0</v>
      </c>
      <c r="H7902" s="129">
        <v>8598.9997999999996</v>
      </c>
      <c r="I7902" s="129">
        <v>8086.4994120000001</v>
      </c>
      <c r="J7902" s="129">
        <v>7499.020372</v>
      </c>
    </row>
    <row r="7903" spans="1:10" hidden="1" x14ac:dyDescent="0.25">
      <c r="A7903" s="125">
        <v>941321</v>
      </c>
      <c r="B7903" s="125">
        <v>2007</v>
      </c>
      <c r="C7903" s="125">
        <v>26</v>
      </c>
      <c r="D7903" s="125">
        <v>5</v>
      </c>
      <c r="E7903" s="125">
        <v>2</v>
      </c>
      <c r="F7903" s="125">
        <v>6811.4696640000002</v>
      </c>
      <c r="G7903" s="125">
        <v>0</v>
      </c>
      <c r="H7903" s="125">
        <v>7499.020372</v>
      </c>
      <c r="I7903" s="125">
        <v>7368.5374169999996</v>
      </c>
      <c r="J7903" s="125">
        <v>6811.4696640000002</v>
      </c>
    </row>
    <row r="7904" spans="1:10" hidden="1" x14ac:dyDescent="0.25">
      <c r="A7904" s="125">
        <v>941322</v>
      </c>
      <c r="B7904" s="125">
        <v>2007</v>
      </c>
      <c r="C7904" s="125">
        <v>26</v>
      </c>
      <c r="D7904" s="125">
        <v>5</v>
      </c>
      <c r="E7904" s="125">
        <v>3</v>
      </c>
      <c r="F7904" s="125">
        <v>0</v>
      </c>
      <c r="G7904" s="125">
        <v>5758.7112180000004</v>
      </c>
      <c r="H7904" s="125">
        <v>6811.4696640000002</v>
      </c>
      <c r="I7904" s="125">
        <v>6634.3714529999997</v>
      </c>
      <c r="J7904" s="125">
        <v>5758.7112180000004</v>
      </c>
    </row>
    <row r="7905" spans="1:10" hidden="1" x14ac:dyDescent="0.25">
      <c r="A7905" s="125">
        <v>941323</v>
      </c>
      <c r="B7905" s="125">
        <v>2007</v>
      </c>
      <c r="C7905" s="125">
        <v>26</v>
      </c>
      <c r="D7905" s="125">
        <v>5</v>
      </c>
      <c r="E7905" s="125">
        <v>4</v>
      </c>
      <c r="F7905" s="125">
        <v>39496.083315999997</v>
      </c>
      <c r="G7905" s="125">
        <v>0</v>
      </c>
      <c r="H7905" s="125">
        <v>42840.246231999998</v>
      </c>
      <c r="I7905" s="125">
        <v>40286.967556000003</v>
      </c>
      <c r="J7905" s="125">
        <v>39496.083315999997</v>
      </c>
    </row>
    <row r="7906" spans="1:10" x14ac:dyDescent="0.25">
      <c r="A7906" s="125">
        <v>941324</v>
      </c>
      <c r="B7906" s="125">
        <v>2007</v>
      </c>
      <c r="C7906" s="125">
        <v>27</v>
      </c>
      <c r="D7906" s="125">
        <v>2</v>
      </c>
      <c r="E7906" s="125">
        <v>1</v>
      </c>
      <c r="F7906" s="129">
        <v>186.48936499999999</v>
      </c>
      <c r="G7906" s="129">
        <v>0</v>
      </c>
      <c r="H7906" s="129">
        <v>251.23179999999999</v>
      </c>
      <c r="I7906" s="129">
        <v>186.48936499999999</v>
      </c>
      <c r="J7906" s="129">
        <v>186.48936499999999</v>
      </c>
    </row>
    <row r="7907" spans="1:10" hidden="1" x14ac:dyDescent="0.25">
      <c r="A7907" s="125">
        <v>941325</v>
      </c>
      <c r="B7907" s="125">
        <v>2007</v>
      </c>
      <c r="C7907" s="125">
        <v>27</v>
      </c>
      <c r="D7907" s="125">
        <v>2</v>
      </c>
      <c r="E7907" s="125">
        <v>2</v>
      </c>
      <c r="F7907" s="125">
        <v>171.092285</v>
      </c>
      <c r="G7907" s="125">
        <v>0</v>
      </c>
      <c r="H7907" s="125">
        <v>186.48936499999999</v>
      </c>
      <c r="I7907" s="125">
        <v>171.27183299999999</v>
      </c>
      <c r="J7907" s="125">
        <v>171.092285</v>
      </c>
    </row>
    <row r="7908" spans="1:10" hidden="1" x14ac:dyDescent="0.25">
      <c r="A7908" s="125">
        <v>941326</v>
      </c>
      <c r="B7908" s="125">
        <v>2007</v>
      </c>
      <c r="C7908" s="125">
        <v>27</v>
      </c>
      <c r="D7908" s="125">
        <v>2</v>
      </c>
      <c r="E7908" s="125">
        <v>3</v>
      </c>
      <c r="F7908" s="125">
        <v>147.17469800000001</v>
      </c>
      <c r="G7908" s="125">
        <v>0.94660200000000005</v>
      </c>
      <c r="H7908" s="125">
        <v>171.092285</v>
      </c>
      <c r="I7908" s="125">
        <v>150.57831999999999</v>
      </c>
      <c r="J7908" s="125">
        <v>148.12129999999999</v>
      </c>
    </row>
    <row r="7909" spans="1:10" hidden="1" x14ac:dyDescent="0.25">
      <c r="A7909" s="125">
        <v>941327</v>
      </c>
      <c r="B7909" s="125">
        <v>2007</v>
      </c>
      <c r="C7909" s="125">
        <v>27</v>
      </c>
      <c r="D7909" s="125">
        <v>2</v>
      </c>
      <c r="E7909" s="125">
        <v>4</v>
      </c>
      <c r="F7909" s="125">
        <v>186.48936499999999</v>
      </c>
      <c r="G7909" s="125">
        <v>0</v>
      </c>
      <c r="H7909" s="125">
        <v>251.23179999999999</v>
      </c>
      <c r="I7909" s="125">
        <v>186.48936499999999</v>
      </c>
      <c r="J7909" s="125">
        <v>186.48936499999999</v>
      </c>
    </row>
    <row r="7910" spans="1:10" x14ac:dyDescent="0.25">
      <c r="A7910" s="125">
        <v>941328</v>
      </c>
      <c r="B7910" s="125">
        <v>2007</v>
      </c>
      <c r="C7910" s="125">
        <v>27</v>
      </c>
      <c r="D7910" s="125">
        <v>3</v>
      </c>
      <c r="E7910" s="125">
        <v>1</v>
      </c>
      <c r="F7910" s="129">
        <v>383.58442200000002</v>
      </c>
      <c r="G7910" s="129">
        <v>0</v>
      </c>
      <c r="H7910" s="129">
        <v>475.33879999999999</v>
      </c>
      <c r="I7910" s="129">
        <v>386.07017300000001</v>
      </c>
      <c r="J7910" s="129">
        <v>383.58442200000002</v>
      </c>
    </row>
    <row r="7911" spans="1:10" hidden="1" x14ac:dyDescent="0.25">
      <c r="A7911" s="125">
        <v>941329</v>
      </c>
      <c r="B7911" s="125">
        <v>2007</v>
      </c>
      <c r="C7911" s="125">
        <v>27</v>
      </c>
      <c r="D7911" s="125">
        <v>3</v>
      </c>
      <c r="E7911" s="125">
        <v>2</v>
      </c>
      <c r="F7911" s="125">
        <v>360.57672000000002</v>
      </c>
      <c r="G7911" s="125">
        <v>0</v>
      </c>
      <c r="H7911" s="125">
        <v>383.58442200000002</v>
      </c>
      <c r="I7911" s="125">
        <v>361.45160099999998</v>
      </c>
      <c r="J7911" s="125">
        <v>360.57672000000002</v>
      </c>
    </row>
    <row r="7912" spans="1:10" hidden="1" x14ac:dyDescent="0.25">
      <c r="A7912" s="125">
        <v>941330</v>
      </c>
      <c r="B7912" s="125">
        <v>2007</v>
      </c>
      <c r="C7912" s="125">
        <v>27</v>
      </c>
      <c r="D7912" s="125">
        <v>3</v>
      </c>
      <c r="E7912" s="125">
        <v>3</v>
      </c>
      <c r="F7912" s="125">
        <v>286.95165600000001</v>
      </c>
      <c r="G7912" s="125">
        <v>31.358730000000001</v>
      </c>
      <c r="H7912" s="125">
        <v>360.57672000000002</v>
      </c>
      <c r="I7912" s="125">
        <v>329.819526</v>
      </c>
      <c r="J7912" s="125">
        <v>318.310385</v>
      </c>
    </row>
    <row r="7913" spans="1:10" hidden="1" x14ac:dyDescent="0.25">
      <c r="A7913" s="125">
        <v>941331</v>
      </c>
      <c r="B7913" s="125">
        <v>2007</v>
      </c>
      <c r="C7913" s="125">
        <v>27</v>
      </c>
      <c r="D7913" s="125">
        <v>3</v>
      </c>
      <c r="E7913" s="125">
        <v>4</v>
      </c>
      <c r="F7913" s="125">
        <v>118.49806700000001</v>
      </c>
      <c r="G7913" s="125">
        <v>0</v>
      </c>
      <c r="H7913" s="125">
        <v>147.17469800000001</v>
      </c>
      <c r="I7913" s="125">
        <v>119.53529</v>
      </c>
      <c r="J7913" s="125">
        <v>118.49806700000001</v>
      </c>
    </row>
    <row r="7914" spans="1:10" x14ac:dyDescent="0.25">
      <c r="A7914" s="125">
        <v>941332</v>
      </c>
      <c r="B7914" s="125">
        <v>2007</v>
      </c>
      <c r="C7914" s="125">
        <v>27</v>
      </c>
      <c r="D7914" s="125">
        <v>4</v>
      </c>
      <c r="E7914" s="125">
        <v>1</v>
      </c>
      <c r="F7914" s="129">
        <v>68.307349000000002</v>
      </c>
      <c r="G7914" s="129">
        <v>0</v>
      </c>
      <c r="H7914" s="129">
        <v>80.180000000000007</v>
      </c>
      <c r="I7914" s="129">
        <v>70.390022000000002</v>
      </c>
      <c r="J7914" s="129">
        <v>68.307349000000002</v>
      </c>
    </row>
    <row r="7915" spans="1:10" hidden="1" x14ac:dyDescent="0.25">
      <c r="A7915" s="125">
        <v>941333</v>
      </c>
      <c r="B7915" s="125">
        <v>2007</v>
      </c>
      <c r="C7915" s="125">
        <v>27</v>
      </c>
      <c r="D7915" s="125">
        <v>4</v>
      </c>
      <c r="E7915" s="125">
        <v>2</v>
      </c>
      <c r="F7915" s="125">
        <v>63.585129000000002</v>
      </c>
      <c r="G7915" s="125">
        <v>0</v>
      </c>
      <c r="H7915" s="125">
        <v>68.307349000000002</v>
      </c>
      <c r="I7915" s="125">
        <v>65.814131000000003</v>
      </c>
      <c r="J7915" s="125">
        <v>63.585129000000002</v>
      </c>
    </row>
    <row r="7916" spans="1:10" hidden="1" x14ac:dyDescent="0.25">
      <c r="A7916" s="125">
        <v>941334</v>
      </c>
      <c r="B7916" s="125">
        <v>2007</v>
      </c>
      <c r="C7916" s="125">
        <v>27</v>
      </c>
      <c r="D7916" s="125">
        <v>4</v>
      </c>
      <c r="E7916" s="125">
        <v>3</v>
      </c>
      <c r="F7916" s="125">
        <v>27.240321999999999</v>
      </c>
      <c r="G7916" s="125">
        <v>26.196366000000001</v>
      </c>
      <c r="H7916" s="125">
        <v>63.585129000000002</v>
      </c>
      <c r="I7916" s="125">
        <v>60.132457000000002</v>
      </c>
      <c r="J7916" s="125">
        <v>53.436687999999997</v>
      </c>
    </row>
    <row r="7917" spans="1:10" hidden="1" x14ac:dyDescent="0.25">
      <c r="A7917" s="125">
        <v>941335</v>
      </c>
      <c r="B7917" s="125">
        <v>2007</v>
      </c>
      <c r="C7917" s="125">
        <v>27</v>
      </c>
      <c r="D7917" s="125">
        <v>4</v>
      </c>
      <c r="E7917" s="125">
        <v>4</v>
      </c>
      <c r="F7917" s="125">
        <v>245.66318699999999</v>
      </c>
      <c r="G7917" s="125">
        <v>0</v>
      </c>
      <c r="H7917" s="125">
        <v>286.95165600000001</v>
      </c>
      <c r="I7917" s="125">
        <v>251.91485800000001</v>
      </c>
      <c r="J7917" s="125">
        <v>245.66318699999999</v>
      </c>
    </row>
    <row r="7918" spans="1:10" x14ac:dyDescent="0.25">
      <c r="A7918" s="125">
        <v>941336</v>
      </c>
      <c r="B7918" s="125">
        <v>2007</v>
      </c>
      <c r="C7918" s="125">
        <v>27</v>
      </c>
      <c r="D7918" s="125">
        <v>5</v>
      </c>
      <c r="E7918" s="125">
        <v>1</v>
      </c>
      <c r="F7918" s="129">
        <v>1.1199049999999999</v>
      </c>
      <c r="G7918" s="129">
        <v>0</v>
      </c>
      <c r="H7918" s="129">
        <v>1.4632000000000001</v>
      </c>
      <c r="I7918" s="129">
        <v>1.375993</v>
      </c>
      <c r="J7918" s="129">
        <v>1.1199049999999999</v>
      </c>
    </row>
    <row r="7919" spans="1:10" hidden="1" x14ac:dyDescent="0.25">
      <c r="A7919" s="125">
        <v>941337</v>
      </c>
      <c r="B7919" s="125">
        <v>2007</v>
      </c>
      <c r="C7919" s="125">
        <v>27</v>
      </c>
      <c r="D7919" s="125">
        <v>5</v>
      </c>
      <c r="E7919" s="125">
        <v>2</v>
      </c>
      <c r="F7919" s="125">
        <v>1.033971</v>
      </c>
      <c r="G7919" s="125">
        <v>0</v>
      </c>
      <c r="H7919" s="125">
        <v>1.1199049999999999</v>
      </c>
      <c r="I7919" s="125">
        <v>1.1004179999999999</v>
      </c>
      <c r="J7919" s="125">
        <v>1.033971</v>
      </c>
    </row>
    <row r="7920" spans="1:10" hidden="1" x14ac:dyDescent="0.25">
      <c r="A7920" s="125">
        <v>941338</v>
      </c>
      <c r="B7920" s="125">
        <v>2007</v>
      </c>
      <c r="C7920" s="125">
        <v>27</v>
      </c>
      <c r="D7920" s="125">
        <v>5</v>
      </c>
      <c r="E7920" s="125">
        <v>3</v>
      </c>
      <c r="F7920" s="125">
        <v>0</v>
      </c>
      <c r="G7920" s="125">
        <v>0.99867399999999995</v>
      </c>
      <c r="H7920" s="125">
        <v>1.033971</v>
      </c>
      <c r="I7920" s="125">
        <v>1.007088</v>
      </c>
      <c r="J7920" s="125">
        <v>0.99867399999999995</v>
      </c>
    </row>
    <row r="7921" spans="1:10" hidden="1" x14ac:dyDescent="0.25">
      <c r="A7921" s="125">
        <v>941339</v>
      </c>
      <c r="B7921" s="125">
        <v>2007</v>
      </c>
      <c r="C7921" s="125">
        <v>27</v>
      </c>
      <c r="D7921" s="125">
        <v>5</v>
      </c>
      <c r="E7921" s="125">
        <v>4</v>
      </c>
      <c r="F7921" s="125">
        <v>24.015910999999999</v>
      </c>
      <c r="G7921" s="125">
        <v>0</v>
      </c>
      <c r="H7921" s="125">
        <v>27.240321999999999</v>
      </c>
      <c r="I7921" s="125">
        <v>25.616799</v>
      </c>
      <c r="J7921" s="125">
        <v>24.015910999999999</v>
      </c>
    </row>
    <row r="7922" spans="1:10" x14ac:dyDescent="0.25">
      <c r="A7922" s="125">
        <v>941340</v>
      </c>
      <c r="B7922" s="125">
        <v>2007</v>
      </c>
      <c r="C7922" s="125">
        <v>28</v>
      </c>
      <c r="D7922" s="125">
        <v>2</v>
      </c>
      <c r="E7922" s="125">
        <v>1</v>
      </c>
      <c r="F7922" s="129">
        <v>37520.322225999997</v>
      </c>
      <c r="G7922" s="129">
        <v>0</v>
      </c>
      <c r="H7922" s="129">
        <v>50546.035600000003</v>
      </c>
      <c r="I7922" s="129">
        <v>37520.322225999997</v>
      </c>
      <c r="J7922" s="129">
        <v>37520.322225999997</v>
      </c>
    </row>
    <row r="7923" spans="1:10" hidden="1" x14ac:dyDescent="0.25">
      <c r="A7923" s="125">
        <v>941341</v>
      </c>
      <c r="B7923" s="125">
        <v>2007</v>
      </c>
      <c r="C7923" s="125">
        <v>28</v>
      </c>
      <c r="D7923" s="125">
        <v>2</v>
      </c>
      <c r="E7923" s="125">
        <v>2</v>
      </c>
      <c r="F7923" s="125">
        <v>34422.540106</v>
      </c>
      <c r="G7923" s="125">
        <v>0</v>
      </c>
      <c r="H7923" s="125">
        <v>37520.322225999997</v>
      </c>
      <c r="I7923" s="125">
        <v>34458.663932000003</v>
      </c>
      <c r="J7923" s="125">
        <v>34422.540106</v>
      </c>
    </row>
    <row r="7924" spans="1:10" hidden="1" x14ac:dyDescent="0.25">
      <c r="A7924" s="125">
        <v>941342</v>
      </c>
      <c r="B7924" s="125">
        <v>2007</v>
      </c>
      <c r="C7924" s="125">
        <v>28</v>
      </c>
      <c r="D7924" s="125">
        <v>2</v>
      </c>
      <c r="E7924" s="125">
        <v>3</v>
      </c>
      <c r="F7924" s="125">
        <v>29610.493313999999</v>
      </c>
      <c r="G7924" s="125">
        <v>190.44948099999999</v>
      </c>
      <c r="H7924" s="125">
        <v>34422.540106</v>
      </c>
      <c r="I7924" s="125">
        <v>30295.277547999998</v>
      </c>
      <c r="J7924" s="125">
        <v>29800.942794999999</v>
      </c>
    </row>
    <row r="7925" spans="1:10" hidden="1" x14ac:dyDescent="0.25">
      <c r="A7925" s="125">
        <v>941343</v>
      </c>
      <c r="B7925" s="125">
        <v>2007</v>
      </c>
      <c r="C7925" s="125">
        <v>28</v>
      </c>
      <c r="D7925" s="125">
        <v>2</v>
      </c>
      <c r="E7925" s="125">
        <v>4</v>
      </c>
      <c r="F7925" s="125">
        <v>37520.322225999997</v>
      </c>
      <c r="G7925" s="125">
        <v>0</v>
      </c>
      <c r="H7925" s="125">
        <v>50546.035600000003</v>
      </c>
      <c r="I7925" s="125">
        <v>37520.322225999997</v>
      </c>
      <c r="J7925" s="125">
        <v>37520.322225999997</v>
      </c>
    </row>
    <row r="7926" spans="1:10" x14ac:dyDescent="0.25">
      <c r="A7926" s="125">
        <v>941344</v>
      </c>
      <c r="B7926" s="125">
        <v>2007</v>
      </c>
      <c r="C7926" s="125">
        <v>28</v>
      </c>
      <c r="D7926" s="125">
        <v>3</v>
      </c>
      <c r="E7926" s="125">
        <v>1</v>
      </c>
      <c r="F7926" s="129">
        <v>25185.085448000002</v>
      </c>
      <c r="G7926" s="129">
        <v>0</v>
      </c>
      <c r="H7926" s="129">
        <v>31209.422500000001</v>
      </c>
      <c r="I7926" s="129">
        <v>25348.292955000001</v>
      </c>
      <c r="J7926" s="129">
        <v>25185.085448000002</v>
      </c>
    </row>
    <row r="7927" spans="1:10" hidden="1" x14ac:dyDescent="0.25">
      <c r="A7927" s="125">
        <v>941345</v>
      </c>
      <c r="B7927" s="125">
        <v>2007</v>
      </c>
      <c r="C7927" s="125">
        <v>28</v>
      </c>
      <c r="D7927" s="125">
        <v>3</v>
      </c>
      <c r="E7927" s="125">
        <v>2</v>
      </c>
      <c r="F7927" s="125">
        <v>23526.503076000001</v>
      </c>
      <c r="G7927" s="125">
        <v>0</v>
      </c>
      <c r="H7927" s="125">
        <v>25185.085448000002</v>
      </c>
      <c r="I7927" s="125">
        <v>23731.906018000001</v>
      </c>
      <c r="J7927" s="125">
        <v>23526.503076000001</v>
      </c>
    </row>
    <row r="7928" spans="1:10" hidden="1" x14ac:dyDescent="0.25">
      <c r="A7928" s="125">
        <v>941346</v>
      </c>
      <c r="B7928" s="125">
        <v>2007</v>
      </c>
      <c r="C7928" s="125">
        <v>28</v>
      </c>
      <c r="D7928" s="125">
        <v>3</v>
      </c>
      <c r="E7928" s="125">
        <v>3</v>
      </c>
      <c r="F7928" s="125">
        <v>17286.756291000002</v>
      </c>
      <c r="G7928" s="125">
        <v>1889.1360440000001</v>
      </c>
      <c r="H7928" s="125">
        <v>23526.503076000001</v>
      </c>
      <c r="I7928" s="125">
        <v>21519.692362999998</v>
      </c>
      <c r="J7928" s="125">
        <v>19175.892335</v>
      </c>
    </row>
    <row r="7929" spans="1:10" hidden="1" x14ac:dyDescent="0.25">
      <c r="A7929" s="125">
        <v>941347</v>
      </c>
      <c r="B7929" s="125">
        <v>2007</v>
      </c>
      <c r="C7929" s="125">
        <v>28</v>
      </c>
      <c r="D7929" s="125">
        <v>3</v>
      </c>
      <c r="E7929" s="125">
        <v>4</v>
      </c>
      <c r="F7929" s="125">
        <v>23827.613389999999</v>
      </c>
      <c r="G7929" s="125">
        <v>0</v>
      </c>
      <c r="H7929" s="125">
        <v>29610.493313999999</v>
      </c>
      <c r="I7929" s="125">
        <v>24049.642670000001</v>
      </c>
      <c r="J7929" s="125">
        <v>23827.613389999999</v>
      </c>
    </row>
    <row r="7930" spans="1:10" x14ac:dyDescent="0.25">
      <c r="A7930" s="125">
        <v>941348</v>
      </c>
      <c r="B7930" s="125">
        <v>2007</v>
      </c>
      <c r="C7930" s="125">
        <v>28</v>
      </c>
      <c r="D7930" s="125">
        <v>4</v>
      </c>
      <c r="E7930" s="125">
        <v>1</v>
      </c>
      <c r="F7930" s="129">
        <v>2919.060626</v>
      </c>
      <c r="G7930" s="129">
        <v>0</v>
      </c>
      <c r="H7930" s="129">
        <v>3426.4290000000001</v>
      </c>
      <c r="I7930" s="129">
        <v>3008.062019</v>
      </c>
      <c r="J7930" s="129">
        <v>2919.060626</v>
      </c>
    </row>
    <row r="7931" spans="1:10" hidden="1" x14ac:dyDescent="0.25">
      <c r="A7931" s="125">
        <v>941349</v>
      </c>
      <c r="B7931" s="125">
        <v>2007</v>
      </c>
      <c r="C7931" s="125">
        <v>28</v>
      </c>
      <c r="D7931" s="125">
        <v>4</v>
      </c>
      <c r="E7931" s="125">
        <v>2</v>
      </c>
      <c r="F7931" s="125">
        <v>2703.6220130000002</v>
      </c>
      <c r="G7931" s="125">
        <v>0</v>
      </c>
      <c r="H7931" s="125">
        <v>2919.060626</v>
      </c>
      <c r="I7931" s="125">
        <v>2812.514913</v>
      </c>
      <c r="J7931" s="125">
        <v>2703.6220130000002</v>
      </c>
    </row>
    <row r="7932" spans="1:10" hidden="1" x14ac:dyDescent="0.25">
      <c r="A7932" s="125">
        <v>941350</v>
      </c>
      <c r="B7932" s="125">
        <v>2007</v>
      </c>
      <c r="C7932" s="125">
        <v>28</v>
      </c>
      <c r="D7932" s="125">
        <v>4</v>
      </c>
      <c r="E7932" s="125">
        <v>3</v>
      </c>
      <c r="F7932" s="125">
        <v>951.95060999999998</v>
      </c>
      <c r="G7932" s="125">
        <v>915.46812</v>
      </c>
      <c r="H7932" s="125">
        <v>2703.6220130000002</v>
      </c>
      <c r="I7932" s="125">
        <v>2556.8153379999999</v>
      </c>
      <c r="J7932" s="125">
        <v>1867.418729</v>
      </c>
    </row>
    <row r="7933" spans="1:10" hidden="1" x14ac:dyDescent="0.25">
      <c r="A7933" s="125">
        <v>941351</v>
      </c>
      <c r="B7933" s="125">
        <v>2007</v>
      </c>
      <c r="C7933" s="125">
        <v>28</v>
      </c>
      <c r="D7933" s="125">
        <v>4</v>
      </c>
      <c r="E7933" s="125">
        <v>4</v>
      </c>
      <c r="F7933" s="125">
        <v>14726.992459999999</v>
      </c>
      <c r="G7933" s="125">
        <v>0</v>
      </c>
      <c r="H7933" s="125">
        <v>17286.756291000002</v>
      </c>
      <c r="I7933" s="125">
        <v>15176.043347000001</v>
      </c>
      <c r="J7933" s="125">
        <v>14726.992459999999</v>
      </c>
    </row>
    <row r="7934" spans="1:10" x14ac:dyDescent="0.25">
      <c r="A7934" s="125">
        <v>941352</v>
      </c>
      <c r="B7934" s="125">
        <v>2007</v>
      </c>
      <c r="C7934" s="125">
        <v>28</v>
      </c>
      <c r="D7934" s="125">
        <v>5</v>
      </c>
      <c r="E7934" s="125">
        <v>1</v>
      </c>
      <c r="F7934" s="129">
        <v>325.36077799999998</v>
      </c>
      <c r="G7934" s="129">
        <v>0</v>
      </c>
      <c r="H7934" s="129">
        <v>425.09679999999997</v>
      </c>
      <c r="I7934" s="129">
        <v>399.761031</v>
      </c>
      <c r="J7934" s="129">
        <v>325.36077799999998</v>
      </c>
    </row>
    <row r="7935" spans="1:10" hidden="1" x14ac:dyDescent="0.25">
      <c r="A7935" s="125">
        <v>941353</v>
      </c>
      <c r="B7935" s="125">
        <v>2007</v>
      </c>
      <c r="C7935" s="125">
        <v>28</v>
      </c>
      <c r="D7935" s="125">
        <v>5</v>
      </c>
      <c r="E7935" s="125">
        <v>2</v>
      </c>
      <c r="F7935" s="125">
        <v>300.39479899999998</v>
      </c>
      <c r="G7935" s="125">
        <v>0</v>
      </c>
      <c r="H7935" s="125">
        <v>325.36077799999998</v>
      </c>
      <c r="I7935" s="125">
        <v>319.6995</v>
      </c>
      <c r="J7935" s="125">
        <v>300.39479899999998</v>
      </c>
    </row>
    <row r="7936" spans="1:10" hidden="1" x14ac:dyDescent="0.25">
      <c r="A7936" s="125">
        <v>941354</v>
      </c>
      <c r="B7936" s="125">
        <v>2007</v>
      </c>
      <c r="C7936" s="125">
        <v>28</v>
      </c>
      <c r="D7936" s="125">
        <v>5</v>
      </c>
      <c r="E7936" s="125">
        <v>3</v>
      </c>
      <c r="F7936" s="125">
        <v>0</v>
      </c>
      <c r="G7936" s="125">
        <v>290.14015599999999</v>
      </c>
      <c r="H7936" s="125">
        <v>300.39479899999998</v>
      </c>
      <c r="I7936" s="125">
        <v>292.58453400000002</v>
      </c>
      <c r="J7936" s="125">
        <v>290.14015599999999</v>
      </c>
    </row>
    <row r="7937" spans="1:10" hidden="1" x14ac:dyDescent="0.25">
      <c r="A7937" s="125">
        <v>941355</v>
      </c>
      <c r="B7937" s="125">
        <v>2007</v>
      </c>
      <c r="C7937" s="125">
        <v>28</v>
      </c>
      <c r="D7937" s="125">
        <v>5</v>
      </c>
      <c r="E7937" s="125">
        <v>4</v>
      </c>
      <c r="F7937" s="125">
        <v>837.40687700000001</v>
      </c>
      <c r="G7937" s="125">
        <v>0</v>
      </c>
      <c r="H7937" s="125">
        <v>951.95060999999998</v>
      </c>
      <c r="I7937" s="125">
        <v>895.21435299999996</v>
      </c>
      <c r="J7937" s="125">
        <v>837.40687700000001</v>
      </c>
    </row>
    <row r="7938" spans="1:10" x14ac:dyDescent="0.25">
      <c r="A7938" s="125">
        <v>941356</v>
      </c>
      <c r="B7938" s="125">
        <v>2007</v>
      </c>
      <c r="C7938" s="125">
        <v>29</v>
      </c>
      <c r="D7938" s="125">
        <v>2</v>
      </c>
      <c r="E7938" s="125">
        <v>1</v>
      </c>
      <c r="F7938" s="129">
        <v>5047.257259</v>
      </c>
      <c r="G7938" s="129">
        <v>0</v>
      </c>
      <c r="H7938" s="129">
        <v>6833.4525000000003</v>
      </c>
      <c r="I7938" s="129">
        <v>5072.4717909999999</v>
      </c>
      <c r="J7938" s="129">
        <v>5047.257259</v>
      </c>
    </row>
    <row r="7939" spans="1:10" hidden="1" x14ac:dyDescent="0.25">
      <c r="A7939" s="125">
        <v>941357</v>
      </c>
      <c r="B7939" s="125">
        <v>2007</v>
      </c>
      <c r="C7939" s="125">
        <v>29</v>
      </c>
      <c r="D7939" s="125">
        <v>2</v>
      </c>
      <c r="E7939" s="125">
        <v>2</v>
      </c>
      <c r="F7939" s="125">
        <v>4632.5030580000002</v>
      </c>
      <c r="G7939" s="125">
        <v>0</v>
      </c>
      <c r="H7939" s="125">
        <v>5047.257259</v>
      </c>
      <c r="I7939" s="125">
        <v>4635.4010660000004</v>
      </c>
      <c r="J7939" s="125">
        <v>4632.5030580000002</v>
      </c>
    </row>
    <row r="7940" spans="1:10" hidden="1" x14ac:dyDescent="0.25">
      <c r="A7940" s="125">
        <v>941358</v>
      </c>
      <c r="B7940" s="125">
        <v>2007</v>
      </c>
      <c r="C7940" s="125">
        <v>29</v>
      </c>
      <c r="D7940" s="125">
        <v>2</v>
      </c>
      <c r="E7940" s="125">
        <v>3</v>
      </c>
      <c r="F7940" s="125">
        <v>3811.8534</v>
      </c>
      <c r="G7940" s="125">
        <v>217.51297400000001</v>
      </c>
      <c r="H7940" s="125">
        <v>4632.5030580000002</v>
      </c>
      <c r="I7940" s="125">
        <v>4077.0659409999998</v>
      </c>
      <c r="J7940" s="125">
        <v>4029.3663729999998</v>
      </c>
    </row>
    <row r="7941" spans="1:10" hidden="1" x14ac:dyDescent="0.25">
      <c r="A7941" s="125">
        <v>941359</v>
      </c>
      <c r="B7941" s="125">
        <v>2007</v>
      </c>
      <c r="C7941" s="125">
        <v>29</v>
      </c>
      <c r="D7941" s="125">
        <v>2</v>
      </c>
      <c r="E7941" s="125">
        <v>4</v>
      </c>
      <c r="F7941" s="125">
        <v>5050.2842890000002</v>
      </c>
      <c r="G7941" s="125">
        <v>0</v>
      </c>
      <c r="H7941" s="125">
        <v>6833.4525000000003</v>
      </c>
      <c r="I7941" s="125">
        <v>5072.4717909999999</v>
      </c>
      <c r="J7941" s="125">
        <v>5050.2842890000002</v>
      </c>
    </row>
    <row r="7942" spans="1:10" x14ac:dyDescent="0.25">
      <c r="A7942" s="125">
        <v>941360</v>
      </c>
      <c r="B7942" s="125">
        <v>2007</v>
      </c>
      <c r="C7942" s="125">
        <v>29</v>
      </c>
      <c r="D7942" s="125">
        <v>3</v>
      </c>
      <c r="E7942" s="125">
        <v>1</v>
      </c>
      <c r="F7942" s="129">
        <v>10761.308438</v>
      </c>
      <c r="G7942" s="129">
        <v>0</v>
      </c>
      <c r="H7942" s="129">
        <v>13374.39075</v>
      </c>
      <c r="I7942" s="129">
        <v>10862.680167</v>
      </c>
      <c r="J7942" s="129">
        <v>10761.308438</v>
      </c>
    </row>
    <row r="7943" spans="1:10" hidden="1" x14ac:dyDescent="0.25">
      <c r="A7943" s="125">
        <v>941361</v>
      </c>
      <c r="B7943" s="125">
        <v>2007</v>
      </c>
      <c r="C7943" s="125">
        <v>29</v>
      </c>
      <c r="D7943" s="125">
        <v>3</v>
      </c>
      <c r="E7943" s="125">
        <v>2</v>
      </c>
      <c r="F7943" s="125">
        <v>10124.665013</v>
      </c>
      <c r="G7943" s="125">
        <v>0</v>
      </c>
      <c r="H7943" s="125">
        <v>10761.308438</v>
      </c>
      <c r="I7943" s="125">
        <v>10140.380940999999</v>
      </c>
      <c r="J7943" s="125">
        <v>10124.665013</v>
      </c>
    </row>
    <row r="7944" spans="1:10" hidden="1" x14ac:dyDescent="0.25">
      <c r="A7944" s="125">
        <v>941362</v>
      </c>
      <c r="B7944" s="125">
        <v>2007</v>
      </c>
      <c r="C7944" s="125">
        <v>29</v>
      </c>
      <c r="D7944" s="125">
        <v>3</v>
      </c>
      <c r="E7944" s="125">
        <v>3</v>
      </c>
      <c r="F7944" s="125">
        <v>6642.8921049999999</v>
      </c>
      <c r="G7944" s="125">
        <v>2559.8281000000002</v>
      </c>
      <c r="H7944" s="125">
        <v>10124.665013</v>
      </c>
      <c r="I7944" s="125">
        <v>9261.0310869999994</v>
      </c>
      <c r="J7944" s="125">
        <v>9202.7202049999996</v>
      </c>
    </row>
    <row r="7945" spans="1:10" hidden="1" x14ac:dyDescent="0.25">
      <c r="A7945" s="125">
        <v>941363</v>
      </c>
      <c r="B7945" s="125">
        <v>2007</v>
      </c>
      <c r="C7945" s="125">
        <v>29</v>
      </c>
      <c r="D7945" s="125">
        <v>3</v>
      </c>
      <c r="E7945" s="125">
        <v>4</v>
      </c>
      <c r="F7945" s="125">
        <v>3067.7424369999999</v>
      </c>
      <c r="G7945" s="125">
        <v>0</v>
      </c>
      <c r="H7945" s="125">
        <v>3811.8534</v>
      </c>
      <c r="I7945" s="125">
        <v>3095.9873309999998</v>
      </c>
      <c r="J7945" s="125">
        <v>3067.7424369999999</v>
      </c>
    </row>
    <row r="7946" spans="1:10" x14ac:dyDescent="0.25">
      <c r="A7946" s="125">
        <v>941364</v>
      </c>
      <c r="B7946" s="125">
        <v>2007</v>
      </c>
      <c r="C7946" s="125">
        <v>29</v>
      </c>
      <c r="D7946" s="125">
        <v>4</v>
      </c>
      <c r="E7946" s="125">
        <v>1</v>
      </c>
      <c r="F7946" s="129">
        <v>1434.486541</v>
      </c>
      <c r="G7946" s="129">
        <v>0</v>
      </c>
      <c r="H7946" s="129">
        <v>1752.4455</v>
      </c>
      <c r="I7946" s="129">
        <v>1538.471904</v>
      </c>
      <c r="J7946" s="129">
        <v>1434.486541</v>
      </c>
    </row>
    <row r="7947" spans="1:10" hidden="1" x14ac:dyDescent="0.25">
      <c r="A7947" s="125">
        <v>941365</v>
      </c>
      <c r="B7947" s="125">
        <v>2007</v>
      </c>
      <c r="C7947" s="125">
        <v>29</v>
      </c>
      <c r="D7947" s="125">
        <v>4</v>
      </c>
      <c r="E7947" s="125">
        <v>2</v>
      </c>
      <c r="F7947" s="125">
        <v>1366.9733470000001</v>
      </c>
      <c r="G7947" s="125">
        <v>0</v>
      </c>
      <c r="H7947" s="125">
        <v>1434.486541</v>
      </c>
      <c r="I7947" s="125">
        <v>1382.1277829999999</v>
      </c>
      <c r="J7947" s="125">
        <v>1366.9733470000001</v>
      </c>
    </row>
    <row r="7948" spans="1:10" hidden="1" x14ac:dyDescent="0.25">
      <c r="A7948" s="125">
        <v>941366</v>
      </c>
      <c r="B7948" s="125">
        <v>2007</v>
      </c>
      <c r="C7948" s="125">
        <v>29</v>
      </c>
      <c r="D7948" s="125">
        <v>4</v>
      </c>
      <c r="E7948" s="125">
        <v>3</v>
      </c>
      <c r="F7948" s="125">
        <v>140.734737</v>
      </c>
      <c r="G7948" s="125">
        <v>1144.60814</v>
      </c>
      <c r="H7948" s="125">
        <v>1366.9733470000001</v>
      </c>
      <c r="I7948" s="125">
        <v>1292.7466939999999</v>
      </c>
      <c r="J7948" s="125">
        <v>1285.342877</v>
      </c>
    </row>
    <row r="7949" spans="1:10" hidden="1" x14ac:dyDescent="0.25">
      <c r="A7949" s="125">
        <v>941367</v>
      </c>
      <c r="B7949" s="125">
        <v>2007</v>
      </c>
      <c r="C7949" s="125">
        <v>29</v>
      </c>
      <c r="D7949" s="125">
        <v>4</v>
      </c>
      <c r="E7949" s="125">
        <v>4</v>
      </c>
      <c r="F7949" s="125">
        <v>5682.0969759999998</v>
      </c>
      <c r="G7949" s="125">
        <v>0</v>
      </c>
      <c r="H7949" s="125">
        <v>6642.8921049999999</v>
      </c>
      <c r="I7949" s="125">
        <v>5831.7949790000002</v>
      </c>
      <c r="J7949" s="125">
        <v>5682.0969759999998</v>
      </c>
    </row>
    <row r="7950" spans="1:10" x14ac:dyDescent="0.25">
      <c r="A7950" s="125">
        <v>941368</v>
      </c>
      <c r="B7950" s="125">
        <v>2007</v>
      </c>
      <c r="C7950" s="125">
        <v>29</v>
      </c>
      <c r="D7950" s="125">
        <v>5</v>
      </c>
      <c r="E7950" s="125">
        <v>1</v>
      </c>
      <c r="F7950" s="129">
        <v>41.798495000000003</v>
      </c>
      <c r="G7950" s="129">
        <v>0</v>
      </c>
      <c r="H7950" s="129">
        <v>54.408200000000001</v>
      </c>
      <c r="I7950" s="129">
        <v>51.165470999999997</v>
      </c>
      <c r="J7950" s="129">
        <v>41.798495000000003</v>
      </c>
    </row>
    <row r="7951" spans="1:10" hidden="1" x14ac:dyDescent="0.25">
      <c r="A7951" s="125">
        <v>941369</v>
      </c>
      <c r="B7951" s="125">
        <v>2007</v>
      </c>
      <c r="C7951" s="125">
        <v>29</v>
      </c>
      <c r="D7951" s="125">
        <v>5</v>
      </c>
      <c r="E7951" s="125">
        <v>2</v>
      </c>
      <c r="F7951" s="125">
        <v>41.067675999999999</v>
      </c>
      <c r="G7951" s="125">
        <v>0</v>
      </c>
      <c r="H7951" s="125">
        <v>41.798495000000003</v>
      </c>
      <c r="I7951" s="125">
        <v>41.071202</v>
      </c>
      <c r="J7951" s="125">
        <v>41.067675999999999</v>
      </c>
    </row>
    <row r="7952" spans="1:10" hidden="1" x14ac:dyDescent="0.25">
      <c r="A7952" s="125">
        <v>941370</v>
      </c>
      <c r="B7952" s="125">
        <v>2007</v>
      </c>
      <c r="C7952" s="125">
        <v>29</v>
      </c>
      <c r="D7952" s="125">
        <v>5</v>
      </c>
      <c r="E7952" s="125">
        <v>3</v>
      </c>
      <c r="F7952" s="125">
        <v>0</v>
      </c>
      <c r="G7952" s="125">
        <v>39.999777000000002</v>
      </c>
      <c r="H7952" s="125">
        <v>41.067675999999999</v>
      </c>
      <c r="I7952" s="125">
        <v>39.999915999999999</v>
      </c>
      <c r="J7952" s="125">
        <v>39.999777000000002</v>
      </c>
    </row>
    <row r="7953" spans="1:10" hidden="1" x14ac:dyDescent="0.25">
      <c r="A7953" s="125">
        <v>941371</v>
      </c>
      <c r="B7953" s="125">
        <v>2007</v>
      </c>
      <c r="C7953" s="125">
        <v>29</v>
      </c>
      <c r="D7953" s="125">
        <v>5</v>
      </c>
      <c r="E7953" s="125">
        <v>4</v>
      </c>
      <c r="F7953" s="125">
        <v>125.05978899999999</v>
      </c>
      <c r="G7953" s="125">
        <v>0</v>
      </c>
      <c r="H7953" s="125">
        <v>140.734737</v>
      </c>
      <c r="I7953" s="125">
        <v>132.346946</v>
      </c>
      <c r="J7953" s="125">
        <v>125.05978899999999</v>
      </c>
    </row>
    <row r="7954" spans="1:10" x14ac:dyDescent="0.25">
      <c r="A7954" s="125">
        <v>941372</v>
      </c>
      <c r="B7954" s="125">
        <v>2007</v>
      </c>
      <c r="C7954" s="125">
        <v>31</v>
      </c>
      <c r="D7954" s="125">
        <v>2</v>
      </c>
      <c r="E7954" s="125">
        <v>1</v>
      </c>
      <c r="F7954" s="129">
        <v>121384.079746</v>
      </c>
      <c r="G7954" s="129">
        <v>0</v>
      </c>
      <c r="H7954" s="129">
        <v>164674.568</v>
      </c>
      <c r="I7954" s="129">
        <v>122237.931826</v>
      </c>
      <c r="J7954" s="129">
        <v>121384.079746</v>
      </c>
    </row>
    <row r="7955" spans="1:10" hidden="1" x14ac:dyDescent="0.25">
      <c r="A7955" s="125">
        <v>941373</v>
      </c>
      <c r="B7955" s="125">
        <v>2007</v>
      </c>
      <c r="C7955" s="125">
        <v>31</v>
      </c>
      <c r="D7955" s="125">
        <v>2</v>
      </c>
      <c r="E7955" s="125">
        <v>2</v>
      </c>
      <c r="F7955" s="125">
        <v>111297.841934</v>
      </c>
      <c r="G7955" s="125">
        <v>0</v>
      </c>
      <c r="H7955" s="125">
        <v>121384.079746</v>
      </c>
      <c r="I7955" s="125">
        <v>111479.13883900001</v>
      </c>
      <c r="J7955" s="125">
        <v>111297.841934</v>
      </c>
    </row>
    <row r="7956" spans="1:10" hidden="1" x14ac:dyDescent="0.25">
      <c r="A7956" s="125">
        <v>941374</v>
      </c>
      <c r="B7956" s="125">
        <v>2007</v>
      </c>
      <c r="C7956" s="125">
        <v>31</v>
      </c>
      <c r="D7956" s="125">
        <v>2</v>
      </c>
      <c r="E7956" s="125">
        <v>3</v>
      </c>
      <c r="F7956" s="125">
        <v>94291.651958999995</v>
      </c>
      <c r="G7956" s="125">
        <v>2364.859093</v>
      </c>
      <c r="H7956" s="125">
        <v>111297.841934</v>
      </c>
      <c r="I7956" s="125">
        <v>97953.230685999995</v>
      </c>
      <c r="J7956" s="125">
        <v>96656.511052000002</v>
      </c>
    </row>
    <row r="7957" spans="1:10" hidden="1" x14ac:dyDescent="0.25">
      <c r="A7957" s="125">
        <v>941375</v>
      </c>
      <c r="B7957" s="125">
        <v>2007</v>
      </c>
      <c r="C7957" s="125">
        <v>31</v>
      </c>
      <c r="D7957" s="125">
        <v>2</v>
      </c>
      <c r="E7957" s="125">
        <v>4</v>
      </c>
      <c r="F7957" s="125">
        <v>121611.099543</v>
      </c>
      <c r="G7957" s="125">
        <v>0</v>
      </c>
      <c r="H7957" s="125">
        <v>164674.568</v>
      </c>
      <c r="I7957" s="125">
        <v>122237.931826</v>
      </c>
      <c r="J7957" s="125">
        <v>121611.099543</v>
      </c>
    </row>
    <row r="7958" spans="1:10" x14ac:dyDescent="0.25">
      <c r="A7958" s="125">
        <v>941376</v>
      </c>
      <c r="B7958" s="125">
        <v>2007</v>
      </c>
      <c r="C7958" s="125">
        <v>31</v>
      </c>
      <c r="D7958" s="125">
        <v>3</v>
      </c>
      <c r="E7958" s="125">
        <v>1</v>
      </c>
      <c r="F7958" s="129">
        <v>51424.931145000002</v>
      </c>
      <c r="G7958" s="129">
        <v>0</v>
      </c>
      <c r="H7958" s="129">
        <v>67029.028250000003</v>
      </c>
      <c r="I7958" s="129">
        <v>54440.976745</v>
      </c>
      <c r="J7958" s="129">
        <v>51424.931145000002</v>
      </c>
    </row>
    <row r="7959" spans="1:10" hidden="1" x14ac:dyDescent="0.25">
      <c r="A7959" s="125">
        <v>941377</v>
      </c>
      <c r="B7959" s="125">
        <v>2007</v>
      </c>
      <c r="C7959" s="125">
        <v>31</v>
      </c>
      <c r="D7959" s="125">
        <v>3</v>
      </c>
      <c r="E7959" s="125">
        <v>2</v>
      </c>
      <c r="F7959" s="125">
        <v>47459.752524000003</v>
      </c>
      <c r="G7959" s="125">
        <v>0</v>
      </c>
      <c r="H7959" s="125">
        <v>51424.931145000002</v>
      </c>
      <c r="I7959" s="125">
        <v>48457.712617999998</v>
      </c>
      <c r="J7959" s="125">
        <v>47459.752524000003</v>
      </c>
    </row>
    <row r="7960" spans="1:10" hidden="1" x14ac:dyDescent="0.25">
      <c r="A7960" s="125">
        <v>941378</v>
      </c>
      <c r="B7960" s="125">
        <v>2007</v>
      </c>
      <c r="C7960" s="125">
        <v>31</v>
      </c>
      <c r="D7960" s="125">
        <v>3</v>
      </c>
      <c r="E7960" s="125">
        <v>3</v>
      </c>
      <c r="F7960" s="125">
        <v>33294.216632000003</v>
      </c>
      <c r="G7960" s="125">
        <v>7201.1506440000003</v>
      </c>
      <c r="H7960" s="125">
        <v>47459.752524000003</v>
      </c>
      <c r="I7960" s="125">
        <v>43411.435634000001</v>
      </c>
      <c r="J7960" s="125">
        <v>40495.367275999997</v>
      </c>
    </row>
    <row r="7961" spans="1:10" hidden="1" x14ac:dyDescent="0.25">
      <c r="A7961" s="125">
        <v>941379</v>
      </c>
      <c r="B7961" s="125">
        <v>2007</v>
      </c>
      <c r="C7961" s="125">
        <v>31</v>
      </c>
      <c r="D7961" s="125">
        <v>3</v>
      </c>
      <c r="E7961" s="125">
        <v>4</v>
      </c>
      <c r="F7961" s="125">
        <v>75114.076287999997</v>
      </c>
      <c r="G7961" s="125">
        <v>0</v>
      </c>
      <c r="H7961" s="125">
        <v>94291.651958999995</v>
      </c>
      <c r="I7961" s="125">
        <v>76583.679720999993</v>
      </c>
      <c r="J7961" s="125">
        <v>75114.076287999997</v>
      </c>
    </row>
    <row r="7962" spans="1:10" x14ac:dyDescent="0.25">
      <c r="A7962" s="125">
        <v>941380</v>
      </c>
      <c r="B7962" s="125">
        <v>2007</v>
      </c>
      <c r="C7962" s="125">
        <v>31</v>
      </c>
      <c r="D7962" s="125">
        <v>4</v>
      </c>
      <c r="E7962" s="125">
        <v>1</v>
      </c>
      <c r="F7962" s="129">
        <v>43711.765788999997</v>
      </c>
      <c r="G7962" s="129">
        <v>0</v>
      </c>
      <c r="H7962" s="129">
        <v>52065.013200000001</v>
      </c>
      <c r="I7962" s="129">
        <v>45707.875088000001</v>
      </c>
      <c r="J7962" s="129">
        <v>43711.765788999997</v>
      </c>
    </row>
    <row r="7963" spans="1:10" hidden="1" x14ac:dyDescent="0.25">
      <c r="A7963" s="125">
        <v>941381</v>
      </c>
      <c r="B7963" s="125">
        <v>2007</v>
      </c>
      <c r="C7963" s="125">
        <v>31</v>
      </c>
      <c r="D7963" s="125">
        <v>4</v>
      </c>
      <c r="E7963" s="125">
        <v>2</v>
      </c>
      <c r="F7963" s="125">
        <v>38931.257726999997</v>
      </c>
      <c r="G7963" s="125">
        <v>0</v>
      </c>
      <c r="H7963" s="125">
        <v>43711.765788999997</v>
      </c>
      <c r="I7963" s="125">
        <v>42116.286337999998</v>
      </c>
      <c r="J7963" s="125">
        <v>38931.257726999997</v>
      </c>
    </row>
    <row r="7964" spans="1:10" hidden="1" x14ac:dyDescent="0.25">
      <c r="A7964" s="125">
        <v>941382</v>
      </c>
      <c r="B7964" s="125">
        <v>2007</v>
      </c>
      <c r="C7964" s="125">
        <v>31</v>
      </c>
      <c r="D7964" s="125">
        <v>4</v>
      </c>
      <c r="E7964" s="125">
        <v>3</v>
      </c>
      <c r="F7964" s="125">
        <v>8239.0789750000004</v>
      </c>
      <c r="G7964" s="125">
        <v>23807.051200000002</v>
      </c>
      <c r="H7964" s="125">
        <v>38931.257726999997</v>
      </c>
      <c r="I7964" s="125">
        <v>36817.290432000002</v>
      </c>
      <c r="J7964" s="125">
        <v>32046.130174999998</v>
      </c>
    </row>
    <row r="7965" spans="1:10" hidden="1" x14ac:dyDescent="0.25">
      <c r="A7965" s="125">
        <v>941383</v>
      </c>
      <c r="B7965" s="125">
        <v>2007</v>
      </c>
      <c r="C7965" s="125">
        <v>31</v>
      </c>
      <c r="D7965" s="125">
        <v>4</v>
      </c>
      <c r="E7965" s="125">
        <v>4</v>
      </c>
      <c r="F7965" s="125">
        <v>28818.669907</v>
      </c>
      <c r="G7965" s="125">
        <v>0</v>
      </c>
      <c r="H7965" s="125">
        <v>33294.216632000003</v>
      </c>
      <c r="I7965" s="125">
        <v>29228.992782000001</v>
      </c>
      <c r="J7965" s="125">
        <v>28818.669907</v>
      </c>
    </row>
    <row r="7966" spans="1:10" x14ac:dyDescent="0.25">
      <c r="A7966" s="125">
        <v>941384</v>
      </c>
      <c r="B7966" s="125">
        <v>2007</v>
      </c>
      <c r="C7966" s="125">
        <v>31</v>
      </c>
      <c r="D7966" s="125">
        <v>5</v>
      </c>
      <c r="E7966" s="125">
        <v>1</v>
      </c>
      <c r="F7966" s="129">
        <v>650.47406799999999</v>
      </c>
      <c r="G7966" s="129">
        <v>0</v>
      </c>
      <c r="H7966" s="129">
        <v>691.72320000000002</v>
      </c>
      <c r="I7966" s="129">
        <v>650.49649699999998</v>
      </c>
      <c r="J7966" s="129">
        <v>650.47406799999999</v>
      </c>
    </row>
    <row r="7967" spans="1:10" hidden="1" x14ac:dyDescent="0.25">
      <c r="A7967" s="125">
        <v>941385</v>
      </c>
      <c r="B7967" s="125">
        <v>2007</v>
      </c>
      <c r="C7967" s="125">
        <v>31</v>
      </c>
      <c r="D7967" s="125">
        <v>5</v>
      </c>
      <c r="E7967" s="125">
        <v>2</v>
      </c>
      <c r="F7967" s="125">
        <v>615.59485700000005</v>
      </c>
      <c r="G7967" s="125">
        <v>0</v>
      </c>
      <c r="H7967" s="125">
        <v>650.47406799999999</v>
      </c>
      <c r="I7967" s="125">
        <v>639.15581899999995</v>
      </c>
      <c r="J7967" s="125">
        <v>615.59485700000005</v>
      </c>
    </row>
    <row r="7968" spans="1:10" hidden="1" x14ac:dyDescent="0.25">
      <c r="A7968" s="125">
        <v>941386</v>
      </c>
      <c r="B7968" s="125">
        <v>2007</v>
      </c>
      <c r="C7968" s="125">
        <v>31</v>
      </c>
      <c r="D7968" s="125">
        <v>5</v>
      </c>
      <c r="E7968" s="125">
        <v>3</v>
      </c>
      <c r="F7968" s="125">
        <v>0</v>
      </c>
      <c r="G7968" s="125">
        <v>567.06318399999998</v>
      </c>
      <c r="H7968" s="125">
        <v>615.59485700000005</v>
      </c>
      <c r="I7968" s="125">
        <v>599.58939099999998</v>
      </c>
      <c r="J7968" s="125">
        <v>567.06318399999998</v>
      </c>
    </row>
    <row r="7969" spans="1:10" hidden="1" x14ac:dyDescent="0.25">
      <c r="A7969" s="125">
        <v>941387</v>
      </c>
      <c r="B7969" s="125">
        <v>2007</v>
      </c>
      <c r="C7969" s="125">
        <v>31</v>
      </c>
      <c r="D7969" s="125">
        <v>5</v>
      </c>
      <c r="E7969" s="125">
        <v>4</v>
      </c>
      <c r="F7969" s="125">
        <v>7747.8662029999996</v>
      </c>
      <c r="G7969" s="125">
        <v>0</v>
      </c>
      <c r="H7969" s="125">
        <v>8239.0789750000004</v>
      </c>
      <c r="I7969" s="125">
        <v>7748.0298679999996</v>
      </c>
      <c r="J7969" s="125">
        <v>7747.8662029999996</v>
      </c>
    </row>
    <row r="7970" spans="1:10" x14ac:dyDescent="0.25">
      <c r="A7970" s="125">
        <v>941388</v>
      </c>
      <c r="B7970" s="125">
        <v>2007</v>
      </c>
      <c r="C7970" s="125">
        <v>32</v>
      </c>
      <c r="D7970" s="125">
        <v>2</v>
      </c>
      <c r="E7970" s="125">
        <v>1</v>
      </c>
      <c r="F7970" s="129">
        <v>121065.528166</v>
      </c>
      <c r="G7970" s="129">
        <v>0</v>
      </c>
      <c r="H7970" s="129">
        <v>164242.408</v>
      </c>
      <c r="I7970" s="129">
        <v>121917.13945800001</v>
      </c>
      <c r="J7970" s="129">
        <v>121065.528166</v>
      </c>
    </row>
    <row r="7971" spans="1:10" hidden="1" x14ac:dyDescent="0.25">
      <c r="A7971" s="125">
        <v>941389</v>
      </c>
      <c r="B7971" s="125">
        <v>2007</v>
      </c>
      <c r="C7971" s="125">
        <v>32</v>
      </c>
      <c r="D7971" s="125">
        <v>2</v>
      </c>
      <c r="E7971" s="125">
        <v>2</v>
      </c>
      <c r="F7971" s="125">
        <v>111005.759945</v>
      </c>
      <c r="G7971" s="125">
        <v>0</v>
      </c>
      <c r="H7971" s="125">
        <v>121065.528166</v>
      </c>
      <c r="I7971" s="125">
        <v>111186.581068</v>
      </c>
      <c r="J7971" s="125">
        <v>111005.759945</v>
      </c>
    </row>
    <row r="7972" spans="1:10" hidden="1" x14ac:dyDescent="0.25">
      <c r="A7972" s="125">
        <v>941390</v>
      </c>
      <c r="B7972" s="125">
        <v>2007</v>
      </c>
      <c r="C7972" s="125">
        <v>32</v>
      </c>
      <c r="D7972" s="125">
        <v>2</v>
      </c>
      <c r="E7972" s="125">
        <v>3</v>
      </c>
      <c r="F7972" s="125">
        <v>94044.199783000004</v>
      </c>
      <c r="G7972" s="125">
        <v>2358.652928</v>
      </c>
      <c r="H7972" s="125">
        <v>111005.759945</v>
      </c>
      <c r="I7972" s="125">
        <v>97696.169326999996</v>
      </c>
      <c r="J7972" s="125">
        <v>96402.852711</v>
      </c>
    </row>
    <row r="7973" spans="1:10" hidden="1" x14ac:dyDescent="0.25">
      <c r="A7973" s="125">
        <v>941391</v>
      </c>
      <c r="B7973" s="125">
        <v>2007</v>
      </c>
      <c r="C7973" s="125">
        <v>32</v>
      </c>
      <c r="D7973" s="125">
        <v>2</v>
      </c>
      <c r="E7973" s="125">
        <v>4</v>
      </c>
      <c r="F7973" s="125">
        <v>121291.952188</v>
      </c>
      <c r="G7973" s="125">
        <v>0</v>
      </c>
      <c r="H7973" s="125">
        <v>164242.408</v>
      </c>
      <c r="I7973" s="125">
        <v>121917.13945800001</v>
      </c>
      <c r="J7973" s="125">
        <v>121291.952188</v>
      </c>
    </row>
    <row r="7974" spans="1:10" x14ac:dyDescent="0.25">
      <c r="A7974" s="125">
        <v>941392</v>
      </c>
      <c r="B7974" s="125">
        <v>2007</v>
      </c>
      <c r="C7974" s="125">
        <v>32</v>
      </c>
      <c r="D7974" s="125">
        <v>3</v>
      </c>
      <c r="E7974" s="125">
        <v>1</v>
      </c>
      <c r="F7974" s="129">
        <v>12380.016552999999</v>
      </c>
      <c r="G7974" s="129">
        <v>0</v>
      </c>
      <c r="H7974" s="129">
        <v>16173.711600000001</v>
      </c>
      <c r="I7974" s="129">
        <v>13136.288562</v>
      </c>
      <c r="J7974" s="129">
        <v>12380.016552999999</v>
      </c>
    </row>
    <row r="7975" spans="1:10" hidden="1" x14ac:dyDescent="0.25">
      <c r="A7975" s="125">
        <v>941393</v>
      </c>
      <c r="B7975" s="125">
        <v>2007</v>
      </c>
      <c r="C7975" s="125">
        <v>32</v>
      </c>
      <c r="D7975" s="125">
        <v>3</v>
      </c>
      <c r="E7975" s="125">
        <v>2</v>
      </c>
      <c r="F7975" s="125">
        <v>11422.204594000001</v>
      </c>
      <c r="G7975" s="125">
        <v>0</v>
      </c>
      <c r="H7975" s="125">
        <v>12380.016552999999</v>
      </c>
      <c r="I7975" s="125">
        <v>11665.689598000001</v>
      </c>
      <c r="J7975" s="125">
        <v>11422.204594000001</v>
      </c>
    </row>
    <row r="7976" spans="1:10" hidden="1" x14ac:dyDescent="0.25">
      <c r="A7976" s="125">
        <v>941394</v>
      </c>
      <c r="B7976" s="125">
        <v>2007</v>
      </c>
      <c r="C7976" s="125">
        <v>32</v>
      </c>
      <c r="D7976" s="125">
        <v>3</v>
      </c>
      <c r="E7976" s="125">
        <v>3</v>
      </c>
      <c r="F7976" s="125">
        <v>7862.1344820000004</v>
      </c>
      <c r="G7976" s="125">
        <v>1700.4879679999999</v>
      </c>
      <c r="H7976" s="125">
        <v>11422.204594000001</v>
      </c>
      <c r="I7976" s="125">
        <v>10447.890541999999</v>
      </c>
      <c r="J7976" s="125">
        <v>9562.6224500000008</v>
      </c>
    </row>
    <row r="7977" spans="1:10" hidden="1" x14ac:dyDescent="0.25">
      <c r="A7977" s="125">
        <v>941395</v>
      </c>
      <c r="B7977" s="125">
        <v>2007</v>
      </c>
      <c r="C7977" s="125">
        <v>32</v>
      </c>
      <c r="D7977" s="125">
        <v>3</v>
      </c>
      <c r="E7977" s="125">
        <v>4</v>
      </c>
      <c r="F7977" s="125">
        <v>74620.521280000001</v>
      </c>
      <c r="G7977" s="125">
        <v>0</v>
      </c>
      <c r="H7977" s="125">
        <v>94044.199783000004</v>
      </c>
      <c r="I7977" s="125">
        <v>76382.699062999993</v>
      </c>
      <c r="J7977" s="125">
        <v>74620.521280000001</v>
      </c>
    </row>
    <row r="7978" spans="1:10" x14ac:dyDescent="0.25">
      <c r="A7978" s="125">
        <v>941396</v>
      </c>
      <c r="B7978" s="125">
        <v>2007</v>
      </c>
      <c r="C7978" s="125">
        <v>32</v>
      </c>
      <c r="D7978" s="125">
        <v>4</v>
      </c>
      <c r="E7978" s="125">
        <v>1</v>
      </c>
      <c r="F7978" s="129">
        <v>10564.627628</v>
      </c>
      <c r="G7978" s="129">
        <v>0</v>
      </c>
      <c r="H7978" s="129">
        <v>12583.5108</v>
      </c>
      <c r="I7978" s="129">
        <v>11047.064130999999</v>
      </c>
      <c r="J7978" s="129">
        <v>10564.627628</v>
      </c>
    </row>
    <row r="7979" spans="1:10" hidden="1" x14ac:dyDescent="0.25">
      <c r="A7979" s="125">
        <v>941397</v>
      </c>
      <c r="B7979" s="125">
        <v>2007</v>
      </c>
      <c r="C7979" s="125">
        <v>32</v>
      </c>
      <c r="D7979" s="125">
        <v>4</v>
      </c>
      <c r="E7979" s="125">
        <v>2</v>
      </c>
      <c r="F7979" s="125">
        <v>9409.2341849999993</v>
      </c>
      <c r="G7979" s="125">
        <v>0</v>
      </c>
      <c r="H7979" s="125">
        <v>10564.627628</v>
      </c>
      <c r="I7979" s="125">
        <v>10179.018719</v>
      </c>
      <c r="J7979" s="125">
        <v>9409.2341849999993</v>
      </c>
    </row>
    <row r="7980" spans="1:10" hidden="1" x14ac:dyDescent="0.25">
      <c r="A7980" s="125">
        <v>941398</v>
      </c>
      <c r="B7980" s="125">
        <v>2007</v>
      </c>
      <c r="C7980" s="125">
        <v>32</v>
      </c>
      <c r="D7980" s="125">
        <v>4</v>
      </c>
      <c r="E7980" s="125">
        <v>3</v>
      </c>
      <c r="F7980" s="125">
        <v>1946.0191629999999</v>
      </c>
      <c r="G7980" s="125">
        <v>5623.0772870000001</v>
      </c>
      <c r="H7980" s="125">
        <v>9409.2341849999993</v>
      </c>
      <c r="I7980" s="125">
        <v>8898.3127690000001</v>
      </c>
      <c r="J7980" s="125">
        <v>7569.09645</v>
      </c>
    </row>
    <row r="7981" spans="1:10" hidden="1" x14ac:dyDescent="0.25">
      <c r="A7981" s="125">
        <v>941399</v>
      </c>
      <c r="B7981" s="125">
        <v>2007</v>
      </c>
      <c r="C7981" s="125">
        <v>32</v>
      </c>
      <c r="D7981" s="125">
        <v>4</v>
      </c>
      <c r="E7981" s="125">
        <v>4</v>
      </c>
      <c r="F7981" s="125">
        <v>6787.0366729999996</v>
      </c>
      <c r="G7981" s="125">
        <v>0</v>
      </c>
      <c r="H7981" s="125">
        <v>7862.1344820000004</v>
      </c>
      <c r="I7981" s="125">
        <v>6902.1678620000002</v>
      </c>
      <c r="J7981" s="125">
        <v>6787.0366729999996</v>
      </c>
    </row>
    <row r="7982" spans="1:10" x14ac:dyDescent="0.25">
      <c r="A7982" s="125">
        <v>941400</v>
      </c>
      <c r="B7982" s="125">
        <v>2007</v>
      </c>
      <c r="C7982" s="125">
        <v>32</v>
      </c>
      <c r="D7982" s="125">
        <v>5</v>
      </c>
      <c r="E7982" s="125">
        <v>1</v>
      </c>
      <c r="F7982" s="129">
        <v>156.53734800000001</v>
      </c>
      <c r="G7982" s="129">
        <v>0</v>
      </c>
      <c r="H7982" s="129">
        <v>166.464</v>
      </c>
      <c r="I7982" s="129">
        <v>156.54274599999999</v>
      </c>
      <c r="J7982" s="129">
        <v>156.53734800000001</v>
      </c>
    </row>
    <row r="7983" spans="1:10" hidden="1" x14ac:dyDescent="0.25">
      <c r="A7983" s="125">
        <v>941401</v>
      </c>
      <c r="B7983" s="125">
        <v>2007</v>
      </c>
      <c r="C7983" s="125">
        <v>32</v>
      </c>
      <c r="D7983" s="125">
        <v>5</v>
      </c>
      <c r="E7983" s="125">
        <v>2</v>
      </c>
      <c r="F7983" s="125">
        <v>148.14362499999999</v>
      </c>
      <c r="G7983" s="125">
        <v>0</v>
      </c>
      <c r="H7983" s="125">
        <v>156.53734800000001</v>
      </c>
      <c r="I7983" s="125">
        <v>153.81359800000001</v>
      </c>
      <c r="J7983" s="125">
        <v>148.14362499999999</v>
      </c>
    </row>
    <row r="7984" spans="1:10" hidden="1" x14ac:dyDescent="0.25">
      <c r="A7984" s="125">
        <v>941402</v>
      </c>
      <c r="B7984" s="125">
        <v>2007</v>
      </c>
      <c r="C7984" s="125">
        <v>32</v>
      </c>
      <c r="D7984" s="125">
        <v>5</v>
      </c>
      <c r="E7984" s="125">
        <v>3</v>
      </c>
      <c r="F7984" s="125">
        <v>0</v>
      </c>
      <c r="G7984" s="125">
        <v>133.99931100000001</v>
      </c>
      <c r="H7984" s="125">
        <v>148.14362499999999</v>
      </c>
      <c r="I7984" s="125">
        <v>144.29189099999999</v>
      </c>
      <c r="J7984" s="125">
        <v>133.99931100000001</v>
      </c>
    </row>
    <row r="7985" spans="1:10" hidden="1" x14ac:dyDescent="0.25">
      <c r="A7985" s="125">
        <v>941403</v>
      </c>
      <c r="B7985" s="125">
        <v>2007</v>
      </c>
      <c r="C7985" s="125">
        <v>32</v>
      </c>
      <c r="D7985" s="125">
        <v>5</v>
      </c>
      <c r="E7985" s="125">
        <v>4</v>
      </c>
      <c r="F7985" s="125">
        <v>1829.997764</v>
      </c>
      <c r="G7985" s="125">
        <v>0</v>
      </c>
      <c r="H7985" s="125">
        <v>1946.0191629999999</v>
      </c>
      <c r="I7985" s="125">
        <v>1830.036421</v>
      </c>
      <c r="J7985" s="125">
        <v>1829.997764</v>
      </c>
    </row>
    <row r="7986" spans="1:10" x14ac:dyDescent="0.25">
      <c r="A7986" s="125">
        <v>941404</v>
      </c>
      <c r="B7986" s="125">
        <v>2007</v>
      </c>
      <c r="C7986" s="125">
        <v>33</v>
      </c>
      <c r="D7986" s="125">
        <v>3</v>
      </c>
      <c r="E7986" s="125">
        <v>1</v>
      </c>
      <c r="F7986" s="129">
        <v>565.07237199999997</v>
      </c>
      <c r="G7986" s="129">
        <v>0</v>
      </c>
      <c r="H7986" s="129">
        <v>706.05930000000001</v>
      </c>
      <c r="I7986" s="129">
        <v>573.46136300000001</v>
      </c>
      <c r="J7986" s="129">
        <v>565.07237199999997</v>
      </c>
    </row>
    <row r="7987" spans="1:10" hidden="1" x14ac:dyDescent="0.25">
      <c r="A7987" s="125">
        <v>941405</v>
      </c>
      <c r="B7987" s="125">
        <v>2007</v>
      </c>
      <c r="C7987" s="125">
        <v>33</v>
      </c>
      <c r="D7987" s="125">
        <v>3</v>
      </c>
      <c r="E7987" s="125">
        <v>2</v>
      </c>
      <c r="F7987" s="125">
        <v>532.18604400000004</v>
      </c>
      <c r="G7987" s="125">
        <v>0</v>
      </c>
      <c r="H7987" s="125">
        <v>565.07237199999997</v>
      </c>
      <c r="I7987" s="125">
        <v>532.46769600000005</v>
      </c>
      <c r="J7987" s="125">
        <v>532.18604400000004</v>
      </c>
    </row>
    <row r="7988" spans="1:10" hidden="1" x14ac:dyDescent="0.25">
      <c r="A7988" s="125">
        <v>941406</v>
      </c>
      <c r="B7988" s="125">
        <v>2007</v>
      </c>
      <c r="C7988" s="125">
        <v>33</v>
      </c>
      <c r="D7988" s="125">
        <v>3</v>
      </c>
      <c r="E7988" s="125">
        <v>3</v>
      </c>
      <c r="F7988" s="125">
        <v>447.246801</v>
      </c>
      <c r="G7988" s="125">
        <v>35.035707000000002</v>
      </c>
      <c r="H7988" s="125">
        <v>532.18604400000004</v>
      </c>
      <c r="I7988" s="125">
        <v>486.79057499999999</v>
      </c>
      <c r="J7988" s="125">
        <v>482.28250800000001</v>
      </c>
    </row>
    <row r="7989" spans="1:10" hidden="1" x14ac:dyDescent="0.25">
      <c r="A7989" s="125">
        <v>941407</v>
      </c>
      <c r="B7989" s="125">
        <v>2007</v>
      </c>
      <c r="C7989" s="125">
        <v>33</v>
      </c>
      <c r="D7989" s="125">
        <v>3</v>
      </c>
      <c r="E7989" s="125">
        <v>4</v>
      </c>
      <c r="F7989" s="125">
        <v>567.84087999999997</v>
      </c>
      <c r="G7989" s="125">
        <v>0</v>
      </c>
      <c r="H7989" s="125">
        <v>706.05930000000001</v>
      </c>
      <c r="I7989" s="125">
        <v>573.46136300000001</v>
      </c>
      <c r="J7989" s="125">
        <v>567.84087999999997</v>
      </c>
    </row>
    <row r="7990" spans="1:10" x14ac:dyDescent="0.25">
      <c r="A7990" s="125">
        <v>941408</v>
      </c>
      <c r="B7990" s="125">
        <v>2007</v>
      </c>
      <c r="C7990" s="125">
        <v>33</v>
      </c>
      <c r="D7990" s="125">
        <v>4</v>
      </c>
      <c r="E7990" s="125">
        <v>1</v>
      </c>
      <c r="F7990" s="129">
        <v>154.21754300000001</v>
      </c>
      <c r="G7990" s="129">
        <v>0</v>
      </c>
      <c r="H7990" s="129">
        <v>182.04480000000001</v>
      </c>
      <c r="I7990" s="129">
        <v>159.81712999999999</v>
      </c>
      <c r="J7990" s="129">
        <v>154.21754300000001</v>
      </c>
    </row>
    <row r="7991" spans="1:10" hidden="1" x14ac:dyDescent="0.25">
      <c r="A7991" s="125">
        <v>941409</v>
      </c>
      <c r="B7991" s="125">
        <v>2007</v>
      </c>
      <c r="C7991" s="125">
        <v>33</v>
      </c>
      <c r="D7991" s="125">
        <v>4</v>
      </c>
      <c r="E7991" s="125">
        <v>2</v>
      </c>
      <c r="F7991" s="125">
        <v>146.47913</v>
      </c>
      <c r="G7991" s="125">
        <v>0</v>
      </c>
      <c r="H7991" s="125">
        <v>154.21754300000001</v>
      </c>
      <c r="I7991" s="125">
        <v>148.58860200000001</v>
      </c>
      <c r="J7991" s="125">
        <v>146.47913</v>
      </c>
    </row>
    <row r="7992" spans="1:10" hidden="1" x14ac:dyDescent="0.25">
      <c r="A7992" s="125">
        <v>941410</v>
      </c>
      <c r="B7992" s="125">
        <v>2007</v>
      </c>
      <c r="C7992" s="125">
        <v>33</v>
      </c>
      <c r="D7992" s="125">
        <v>4</v>
      </c>
      <c r="E7992" s="125">
        <v>3</v>
      </c>
      <c r="F7992" s="125">
        <v>32.224482999999999</v>
      </c>
      <c r="G7992" s="125">
        <v>91.071205000000006</v>
      </c>
      <c r="H7992" s="125">
        <v>146.47913</v>
      </c>
      <c r="I7992" s="125">
        <v>138.52531400000001</v>
      </c>
      <c r="J7992" s="125">
        <v>123.295688</v>
      </c>
    </row>
    <row r="7993" spans="1:10" hidden="1" x14ac:dyDescent="0.25">
      <c r="A7993" s="125">
        <v>941411</v>
      </c>
      <c r="B7993" s="125">
        <v>2007</v>
      </c>
      <c r="C7993" s="125">
        <v>33</v>
      </c>
      <c r="D7993" s="125">
        <v>4</v>
      </c>
      <c r="E7993" s="125">
        <v>4</v>
      </c>
      <c r="F7993" s="125">
        <v>386.908772</v>
      </c>
      <c r="G7993" s="125">
        <v>0</v>
      </c>
      <c r="H7993" s="125">
        <v>447.246801</v>
      </c>
      <c r="I7993" s="125">
        <v>392.637967</v>
      </c>
      <c r="J7993" s="125">
        <v>386.908772</v>
      </c>
    </row>
    <row r="7994" spans="1:10" x14ac:dyDescent="0.25">
      <c r="A7994" s="125">
        <v>941412</v>
      </c>
      <c r="B7994" s="125">
        <v>2007</v>
      </c>
      <c r="C7994" s="125">
        <v>33</v>
      </c>
      <c r="D7994" s="125">
        <v>5</v>
      </c>
      <c r="E7994" s="125">
        <v>1</v>
      </c>
      <c r="F7994" s="129">
        <v>157.548046</v>
      </c>
      <c r="G7994" s="129">
        <v>0</v>
      </c>
      <c r="H7994" s="129">
        <v>177.63300000000001</v>
      </c>
      <c r="I7994" s="129">
        <v>167.04607300000001</v>
      </c>
      <c r="J7994" s="129">
        <v>157.548046</v>
      </c>
    </row>
    <row r="7995" spans="1:10" hidden="1" x14ac:dyDescent="0.25">
      <c r="A7995" s="125">
        <v>941413</v>
      </c>
      <c r="B7995" s="125">
        <v>2007</v>
      </c>
      <c r="C7995" s="125">
        <v>33</v>
      </c>
      <c r="D7995" s="125">
        <v>5</v>
      </c>
      <c r="E7995" s="125">
        <v>2</v>
      </c>
      <c r="F7995" s="125">
        <v>38.000056000000001</v>
      </c>
      <c r="G7995" s="125">
        <v>0</v>
      </c>
      <c r="H7995" s="125">
        <v>157.548046</v>
      </c>
      <c r="I7995" s="125">
        <v>154.80671000000001</v>
      </c>
      <c r="J7995" s="125">
        <v>38.000056000000001</v>
      </c>
    </row>
    <row r="7996" spans="1:10" hidden="1" x14ac:dyDescent="0.25">
      <c r="A7996" s="125">
        <v>941414</v>
      </c>
      <c r="B7996" s="125">
        <v>2007</v>
      </c>
      <c r="C7996" s="125">
        <v>33</v>
      </c>
      <c r="D7996" s="125">
        <v>5</v>
      </c>
      <c r="E7996" s="125">
        <v>3</v>
      </c>
      <c r="F7996" s="125">
        <v>0</v>
      </c>
      <c r="G7996" s="125">
        <v>37.004170000000002</v>
      </c>
      <c r="H7996" s="125">
        <v>38.000056000000001</v>
      </c>
      <c r="I7996" s="125">
        <v>37.012054999999997</v>
      </c>
      <c r="J7996" s="125">
        <v>37.004170000000002</v>
      </c>
    </row>
    <row r="7997" spans="1:10" hidden="1" x14ac:dyDescent="0.25">
      <c r="A7997" s="125">
        <v>941415</v>
      </c>
      <c r="B7997" s="125">
        <v>2007</v>
      </c>
      <c r="C7997" s="125">
        <v>33</v>
      </c>
      <c r="D7997" s="125">
        <v>5</v>
      </c>
      <c r="E7997" s="125">
        <v>4</v>
      </c>
      <c r="F7997" s="125">
        <v>29.64537</v>
      </c>
      <c r="G7997" s="125">
        <v>0</v>
      </c>
      <c r="H7997" s="125">
        <v>32.224482999999999</v>
      </c>
      <c r="I7997" s="125">
        <v>30.303903999999999</v>
      </c>
      <c r="J7997" s="125">
        <v>29.64537</v>
      </c>
    </row>
    <row r="7998" spans="1:10" x14ac:dyDescent="0.25">
      <c r="A7998" s="125">
        <v>941416</v>
      </c>
      <c r="B7998" s="125">
        <v>2007</v>
      </c>
      <c r="C7998" s="125">
        <v>34</v>
      </c>
      <c r="D7998" s="125">
        <v>2</v>
      </c>
      <c r="E7998" s="125">
        <v>1</v>
      </c>
      <c r="F7998" s="129">
        <v>2238.0752520000001</v>
      </c>
      <c r="G7998" s="129">
        <v>0</v>
      </c>
      <c r="H7998" s="129">
        <v>3015.0549000000001</v>
      </c>
      <c r="I7998" s="129">
        <v>2238.0752520000001</v>
      </c>
      <c r="J7998" s="129">
        <v>2238.0752520000001</v>
      </c>
    </row>
    <row r="7999" spans="1:10" hidden="1" x14ac:dyDescent="0.25">
      <c r="A7999" s="125">
        <v>941417</v>
      </c>
      <c r="B7999" s="125">
        <v>2007</v>
      </c>
      <c r="C7999" s="125">
        <v>34</v>
      </c>
      <c r="D7999" s="125">
        <v>2</v>
      </c>
      <c r="E7999" s="125">
        <v>2</v>
      </c>
      <c r="F7999" s="125">
        <v>2054.134791</v>
      </c>
      <c r="G7999" s="125">
        <v>0</v>
      </c>
      <c r="H7999" s="125">
        <v>2238.0752520000001</v>
      </c>
      <c r="I7999" s="125">
        <v>2055.448312</v>
      </c>
      <c r="J7999" s="125">
        <v>2054.134791</v>
      </c>
    </row>
    <row r="8000" spans="1:10" hidden="1" x14ac:dyDescent="0.25">
      <c r="A8000" s="125">
        <v>941418</v>
      </c>
      <c r="B8000" s="125">
        <v>2007</v>
      </c>
      <c r="C8000" s="125">
        <v>34</v>
      </c>
      <c r="D8000" s="125">
        <v>2</v>
      </c>
      <c r="E8000" s="125">
        <v>3</v>
      </c>
      <c r="F8000" s="125">
        <v>1731.73253</v>
      </c>
      <c r="G8000" s="125">
        <v>43.330623000000003</v>
      </c>
      <c r="H8000" s="125">
        <v>2054.134791</v>
      </c>
      <c r="I8000" s="125">
        <v>1807.84403</v>
      </c>
      <c r="J8000" s="125">
        <v>1775.0631530000001</v>
      </c>
    </row>
    <row r="8001" spans="1:10" hidden="1" x14ac:dyDescent="0.25">
      <c r="A8001" s="125">
        <v>941419</v>
      </c>
      <c r="B8001" s="125">
        <v>2007</v>
      </c>
      <c r="C8001" s="125">
        <v>34</v>
      </c>
      <c r="D8001" s="125">
        <v>2</v>
      </c>
      <c r="E8001" s="125">
        <v>4</v>
      </c>
      <c r="F8001" s="125">
        <v>2238.0752520000001</v>
      </c>
      <c r="G8001" s="125">
        <v>0</v>
      </c>
      <c r="H8001" s="125">
        <v>3015.0549000000001</v>
      </c>
      <c r="I8001" s="125">
        <v>2238.0752520000001</v>
      </c>
      <c r="J8001" s="125">
        <v>2238.0752520000001</v>
      </c>
    </row>
    <row r="8002" spans="1:10" x14ac:dyDescent="0.25">
      <c r="A8002" s="125">
        <v>941420</v>
      </c>
      <c r="B8002" s="125">
        <v>2007</v>
      </c>
      <c r="C8002" s="125">
        <v>34</v>
      </c>
      <c r="D8002" s="125">
        <v>3</v>
      </c>
      <c r="E8002" s="125">
        <v>1</v>
      </c>
      <c r="F8002" s="129">
        <v>1243.199026</v>
      </c>
      <c r="G8002" s="129">
        <v>0</v>
      </c>
      <c r="H8002" s="129">
        <v>1553.3802000000001</v>
      </c>
      <c r="I8002" s="129">
        <v>1261.6553980000001</v>
      </c>
      <c r="J8002" s="129">
        <v>1243.199026</v>
      </c>
    </row>
    <row r="8003" spans="1:10" hidden="1" x14ac:dyDescent="0.25">
      <c r="A8003" s="125">
        <v>941421</v>
      </c>
      <c r="B8003" s="125">
        <v>2007</v>
      </c>
      <c r="C8003" s="125">
        <v>34</v>
      </c>
      <c r="D8003" s="125">
        <v>3</v>
      </c>
      <c r="E8003" s="125">
        <v>2</v>
      </c>
      <c r="F8003" s="125">
        <v>1170.8467889999999</v>
      </c>
      <c r="G8003" s="125">
        <v>0</v>
      </c>
      <c r="H8003" s="125">
        <v>1243.199026</v>
      </c>
      <c r="I8003" s="125">
        <v>1171.466443</v>
      </c>
      <c r="J8003" s="125">
        <v>1170.8467889999999</v>
      </c>
    </row>
    <row r="8004" spans="1:10" hidden="1" x14ac:dyDescent="0.25">
      <c r="A8004" s="125">
        <v>941422</v>
      </c>
      <c r="B8004" s="125">
        <v>2007</v>
      </c>
      <c r="C8004" s="125">
        <v>34</v>
      </c>
      <c r="D8004" s="125">
        <v>3</v>
      </c>
      <c r="E8004" s="125">
        <v>3</v>
      </c>
      <c r="F8004" s="125">
        <v>983.97447</v>
      </c>
      <c r="G8004" s="125">
        <v>77.081023999999999</v>
      </c>
      <c r="H8004" s="125">
        <v>1170.8467889999999</v>
      </c>
      <c r="I8004" s="125">
        <v>1070.9735579999999</v>
      </c>
      <c r="J8004" s="125">
        <v>1061.055494</v>
      </c>
    </row>
    <row r="8005" spans="1:10" hidden="1" x14ac:dyDescent="0.25">
      <c r="A8005" s="125">
        <v>941423</v>
      </c>
      <c r="B8005" s="125">
        <v>2007</v>
      </c>
      <c r="C8005" s="125">
        <v>34</v>
      </c>
      <c r="D8005" s="125">
        <v>3</v>
      </c>
      <c r="E8005" s="125">
        <v>4</v>
      </c>
      <c r="F8005" s="125">
        <v>1392.7279530000001</v>
      </c>
      <c r="G8005" s="125">
        <v>0</v>
      </c>
      <c r="H8005" s="125">
        <v>1731.73253</v>
      </c>
      <c r="I8005" s="125">
        <v>1406.5131610000001</v>
      </c>
      <c r="J8005" s="125">
        <v>1392.7279530000001</v>
      </c>
    </row>
    <row r="8006" spans="1:10" x14ac:dyDescent="0.25">
      <c r="A8006" s="125">
        <v>941424</v>
      </c>
      <c r="B8006" s="125">
        <v>2007</v>
      </c>
      <c r="C8006" s="125">
        <v>34</v>
      </c>
      <c r="D8006" s="125">
        <v>4</v>
      </c>
      <c r="E8006" s="125">
        <v>1</v>
      </c>
      <c r="F8006" s="129">
        <v>507.98142799999999</v>
      </c>
      <c r="G8006" s="129">
        <v>0</v>
      </c>
      <c r="H8006" s="129">
        <v>599.64239999999995</v>
      </c>
      <c r="I8006" s="129">
        <v>526.426063</v>
      </c>
      <c r="J8006" s="129">
        <v>507.98142799999999</v>
      </c>
    </row>
    <row r="8007" spans="1:10" hidden="1" x14ac:dyDescent="0.25">
      <c r="A8007" s="125">
        <v>941425</v>
      </c>
      <c r="B8007" s="125">
        <v>2007</v>
      </c>
      <c r="C8007" s="125">
        <v>34</v>
      </c>
      <c r="D8007" s="125">
        <v>4</v>
      </c>
      <c r="E8007" s="125">
        <v>2</v>
      </c>
      <c r="F8007" s="125">
        <v>482.49165699999998</v>
      </c>
      <c r="G8007" s="125">
        <v>0</v>
      </c>
      <c r="H8007" s="125">
        <v>507.98142799999999</v>
      </c>
      <c r="I8007" s="125">
        <v>489.44010600000001</v>
      </c>
      <c r="J8007" s="125">
        <v>482.49165699999998</v>
      </c>
    </row>
    <row r="8008" spans="1:10" hidden="1" x14ac:dyDescent="0.25">
      <c r="A8008" s="125">
        <v>941426</v>
      </c>
      <c r="B8008" s="125">
        <v>2007</v>
      </c>
      <c r="C8008" s="125">
        <v>34</v>
      </c>
      <c r="D8008" s="125">
        <v>4</v>
      </c>
      <c r="E8008" s="125">
        <v>3</v>
      </c>
      <c r="F8008" s="125">
        <v>71.525492999999997</v>
      </c>
      <c r="G8008" s="125">
        <v>202.14173</v>
      </c>
      <c r="H8008" s="125">
        <v>482.49165699999998</v>
      </c>
      <c r="I8008" s="125">
        <v>456.29235999999997</v>
      </c>
      <c r="J8008" s="125">
        <v>273.66722199999998</v>
      </c>
    </row>
    <row r="8009" spans="1:10" hidden="1" x14ac:dyDescent="0.25">
      <c r="A8009" s="125">
        <v>941427</v>
      </c>
      <c r="B8009" s="125">
        <v>2007</v>
      </c>
      <c r="C8009" s="125">
        <v>34</v>
      </c>
      <c r="D8009" s="125">
        <v>4</v>
      </c>
      <c r="E8009" s="125">
        <v>4</v>
      </c>
      <c r="F8009" s="125">
        <v>850.023099</v>
      </c>
      <c r="G8009" s="125">
        <v>0</v>
      </c>
      <c r="H8009" s="125">
        <v>983.97447</v>
      </c>
      <c r="I8009" s="125">
        <v>863.831187</v>
      </c>
      <c r="J8009" s="125">
        <v>850.023099</v>
      </c>
    </row>
    <row r="8010" spans="1:10" x14ac:dyDescent="0.25">
      <c r="A8010" s="125">
        <v>941428</v>
      </c>
      <c r="B8010" s="125">
        <v>2007</v>
      </c>
      <c r="C8010" s="125">
        <v>34</v>
      </c>
      <c r="D8010" s="125">
        <v>5</v>
      </c>
      <c r="E8010" s="125">
        <v>1</v>
      </c>
      <c r="F8010" s="129">
        <v>344.90190899999999</v>
      </c>
      <c r="G8010" s="129">
        <v>0</v>
      </c>
      <c r="H8010" s="129">
        <v>388.8716</v>
      </c>
      <c r="I8010" s="129">
        <v>365.69485300000002</v>
      </c>
      <c r="J8010" s="129">
        <v>344.90190899999999</v>
      </c>
    </row>
    <row r="8011" spans="1:10" hidden="1" x14ac:dyDescent="0.25">
      <c r="A8011" s="125">
        <v>941429</v>
      </c>
      <c r="B8011" s="125">
        <v>2007</v>
      </c>
      <c r="C8011" s="125">
        <v>34</v>
      </c>
      <c r="D8011" s="125">
        <v>5</v>
      </c>
      <c r="E8011" s="125">
        <v>2</v>
      </c>
      <c r="F8011" s="125">
        <v>83.189173999999994</v>
      </c>
      <c r="G8011" s="125">
        <v>0</v>
      </c>
      <c r="H8011" s="125">
        <v>344.90190899999999</v>
      </c>
      <c r="I8011" s="125">
        <v>338.90061600000001</v>
      </c>
      <c r="J8011" s="125">
        <v>83.189173999999994</v>
      </c>
    </row>
    <row r="8012" spans="1:10" hidden="1" x14ac:dyDescent="0.25">
      <c r="A8012" s="125">
        <v>941430</v>
      </c>
      <c r="B8012" s="125">
        <v>2007</v>
      </c>
      <c r="C8012" s="125">
        <v>34</v>
      </c>
      <c r="D8012" s="125">
        <v>5</v>
      </c>
      <c r="E8012" s="125">
        <v>3</v>
      </c>
      <c r="F8012" s="125">
        <v>0</v>
      </c>
      <c r="G8012" s="125">
        <v>81.008994999999999</v>
      </c>
      <c r="H8012" s="125">
        <v>83.189173999999994</v>
      </c>
      <c r="I8012" s="125">
        <v>81.026256000000004</v>
      </c>
      <c r="J8012" s="125">
        <v>81.008994999999999</v>
      </c>
    </row>
    <row r="8013" spans="1:10" hidden="1" x14ac:dyDescent="0.25">
      <c r="A8013" s="125">
        <v>941431</v>
      </c>
      <c r="B8013" s="125">
        <v>2007</v>
      </c>
      <c r="C8013" s="125">
        <v>34</v>
      </c>
      <c r="D8013" s="125">
        <v>5</v>
      </c>
      <c r="E8013" s="125">
        <v>4</v>
      </c>
      <c r="F8013" s="125">
        <v>65.800890999999993</v>
      </c>
      <c r="G8013" s="125">
        <v>0</v>
      </c>
      <c r="H8013" s="125">
        <v>71.525492999999997</v>
      </c>
      <c r="I8013" s="125">
        <v>67.262573000000003</v>
      </c>
      <c r="J8013" s="125">
        <v>65.800890999999993</v>
      </c>
    </row>
    <row r="8014" spans="1:10" x14ac:dyDescent="0.25">
      <c r="A8014" s="125">
        <v>941432</v>
      </c>
      <c r="B8014" s="125">
        <v>2007</v>
      </c>
      <c r="C8014" s="125">
        <v>35</v>
      </c>
      <c r="D8014" s="125">
        <v>2</v>
      </c>
      <c r="E8014" s="125">
        <v>1</v>
      </c>
      <c r="F8014" s="129">
        <v>12680.656317000001</v>
      </c>
      <c r="G8014" s="129">
        <v>0</v>
      </c>
      <c r="H8014" s="129">
        <v>17120.723999999998</v>
      </c>
      <c r="I8014" s="129">
        <v>12708.713425</v>
      </c>
      <c r="J8014" s="129">
        <v>12680.656317000001</v>
      </c>
    </row>
    <row r="8015" spans="1:10" hidden="1" x14ac:dyDescent="0.25">
      <c r="A8015" s="125">
        <v>941433</v>
      </c>
      <c r="B8015" s="125">
        <v>2007</v>
      </c>
      <c r="C8015" s="125">
        <v>35</v>
      </c>
      <c r="D8015" s="125">
        <v>2</v>
      </c>
      <c r="E8015" s="125">
        <v>2</v>
      </c>
      <c r="F8015" s="125">
        <v>11611.35577</v>
      </c>
      <c r="G8015" s="125">
        <v>0</v>
      </c>
      <c r="H8015" s="125">
        <v>12680.656317000001</v>
      </c>
      <c r="I8015" s="125">
        <v>11645.914762</v>
      </c>
      <c r="J8015" s="125">
        <v>11611.35577</v>
      </c>
    </row>
    <row r="8016" spans="1:10" hidden="1" x14ac:dyDescent="0.25">
      <c r="A8016" s="125">
        <v>941434</v>
      </c>
      <c r="B8016" s="125">
        <v>2007</v>
      </c>
      <c r="C8016" s="125">
        <v>35</v>
      </c>
      <c r="D8016" s="125">
        <v>2</v>
      </c>
      <c r="E8016" s="125">
        <v>3</v>
      </c>
      <c r="F8016" s="125">
        <v>10081.894681</v>
      </c>
      <c r="G8016" s="125">
        <v>33.494075000000002</v>
      </c>
      <c r="H8016" s="125">
        <v>11611.35577</v>
      </c>
      <c r="I8016" s="125">
        <v>10219.154213</v>
      </c>
      <c r="J8016" s="125">
        <v>10115.388756</v>
      </c>
    </row>
    <row r="8017" spans="1:10" hidden="1" x14ac:dyDescent="0.25">
      <c r="A8017" s="125">
        <v>941435</v>
      </c>
      <c r="B8017" s="125">
        <v>2007</v>
      </c>
      <c r="C8017" s="125">
        <v>35</v>
      </c>
      <c r="D8017" s="125">
        <v>2</v>
      </c>
      <c r="E8017" s="125">
        <v>4</v>
      </c>
      <c r="F8017" s="125">
        <v>12690.932798</v>
      </c>
      <c r="G8017" s="125">
        <v>0</v>
      </c>
      <c r="H8017" s="125">
        <v>17120.723999999998</v>
      </c>
      <c r="I8017" s="125">
        <v>12708.713425</v>
      </c>
      <c r="J8017" s="125">
        <v>12690.932798</v>
      </c>
    </row>
    <row r="8018" spans="1:10" x14ac:dyDescent="0.25">
      <c r="A8018" s="125">
        <v>941436</v>
      </c>
      <c r="B8018" s="125">
        <v>2007</v>
      </c>
      <c r="C8018" s="125">
        <v>35</v>
      </c>
      <c r="D8018" s="125">
        <v>3</v>
      </c>
      <c r="E8018" s="125">
        <v>1</v>
      </c>
      <c r="F8018" s="129">
        <v>10549.993712</v>
      </c>
      <c r="G8018" s="129">
        <v>0</v>
      </c>
      <c r="H8018" s="129">
        <v>13050.249</v>
      </c>
      <c r="I8018" s="129">
        <v>10599.412238000001</v>
      </c>
      <c r="J8018" s="129">
        <v>10549.993712</v>
      </c>
    </row>
    <row r="8019" spans="1:10" hidden="1" x14ac:dyDescent="0.25">
      <c r="A8019" s="125">
        <v>941437</v>
      </c>
      <c r="B8019" s="125">
        <v>2007</v>
      </c>
      <c r="C8019" s="125">
        <v>35</v>
      </c>
      <c r="D8019" s="125">
        <v>3</v>
      </c>
      <c r="E8019" s="125">
        <v>2</v>
      </c>
      <c r="F8019" s="125">
        <v>9564.1290580000004</v>
      </c>
      <c r="G8019" s="125">
        <v>0</v>
      </c>
      <c r="H8019" s="125">
        <v>10549.993712</v>
      </c>
      <c r="I8019" s="125">
        <v>9941.2590749999999</v>
      </c>
      <c r="J8019" s="125">
        <v>9564.1290580000004</v>
      </c>
    </row>
    <row r="8020" spans="1:10" hidden="1" x14ac:dyDescent="0.25">
      <c r="A8020" s="125">
        <v>941438</v>
      </c>
      <c r="B8020" s="125">
        <v>2007</v>
      </c>
      <c r="C8020" s="125">
        <v>35</v>
      </c>
      <c r="D8020" s="125">
        <v>3</v>
      </c>
      <c r="E8020" s="125">
        <v>3</v>
      </c>
      <c r="F8020" s="125">
        <v>7924.8858229999996</v>
      </c>
      <c r="G8020" s="125">
        <v>433.12508000000003</v>
      </c>
      <c r="H8020" s="125">
        <v>9564.1290580000004</v>
      </c>
      <c r="I8020" s="125">
        <v>8748.3088499999994</v>
      </c>
      <c r="J8020" s="125">
        <v>8358.0109030000003</v>
      </c>
    </row>
    <row r="8021" spans="1:10" hidden="1" x14ac:dyDescent="0.25">
      <c r="A8021" s="125">
        <v>941439</v>
      </c>
      <c r="B8021" s="125">
        <v>2007</v>
      </c>
      <c r="C8021" s="125">
        <v>35</v>
      </c>
      <c r="D8021" s="125">
        <v>3</v>
      </c>
      <c r="E8021" s="125">
        <v>4</v>
      </c>
      <c r="F8021" s="125">
        <v>8166.1289930000003</v>
      </c>
      <c r="G8021" s="125">
        <v>0</v>
      </c>
      <c r="H8021" s="125">
        <v>10081.894681</v>
      </c>
      <c r="I8021" s="125">
        <v>8188.5148600000002</v>
      </c>
      <c r="J8021" s="125">
        <v>8166.1289930000003</v>
      </c>
    </row>
    <row r="8022" spans="1:10" x14ac:dyDescent="0.25">
      <c r="A8022" s="125">
        <v>941440</v>
      </c>
      <c r="B8022" s="125">
        <v>2007</v>
      </c>
      <c r="C8022" s="125">
        <v>35</v>
      </c>
      <c r="D8022" s="125">
        <v>4</v>
      </c>
      <c r="E8022" s="125">
        <v>1</v>
      </c>
      <c r="F8022" s="129">
        <v>1765.0550820000001</v>
      </c>
      <c r="G8022" s="129">
        <v>0</v>
      </c>
      <c r="H8022" s="129">
        <v>2379.7487999999998</v>
      </c>
      <c r="I8022" s="129">
        <v>2089.1814720000002</v>
      </c>
      <c r="J8022" s="129">
        <v>1765.0550820000001</v>
      </c>
    </row>
    <row r="8023" spans="1:10" hidden="1" x14ac:dyDescent="0.25">
      <c r="A8023" s="125">
        <v>941441</v>
      </c>
      <c r="B8023" s="125">
        <v>2007</v>
      </c>
      <c r="C8023" s="125">
        <v>35</v>
      </c>
      <c r="D8023" s="125">
        <v>4</v>
      </c>
      <c r="E8023" s="125">
        <v>2</v>
      </c>
      <c r="F8023" s="125">
        <v>1656.016046</v>
      </c>
      <c r="G8023" s="125">
        <v>0</v>
      </c>
      <c r="H8023" s="125">
        <v>1765.0550820000001</v>
      </c>
      <c r="I8023" s="125">
        <v>1700.6305709999999</v>
      </c>
      <c r="J8023" s="125">
        <v>1656.016046</v>
      </c>
    </row>
    <row r="8024" spans="1:10" hidden="1" x14ac:dyDescent="0.25">
      <c r="A8024" s="125">
        <v>941442</v>
      </c>
      <c r="B8024" s="125">
        <v>2007</v>
      </c>
      <c r="C8024" s="125">
        <v>35</v>
      </c>
      <c r="D8024" s="125">
        <v>4</v>
      </c>
      <c r="E8024" s="125">
        <v>3</v>
      </c>
      <c r="F8024" s="125">
        <v>549.10736699999995</v>
      </c>
      <c r="G8024" s="125">
        <v>923.96458099999995</v>
      </c>
      <c r="H8024" s="125">
        <v>1656.016046</v>
      </c>
      <c r="I8024" s="125">
        <v>1566.094374</v>
      </c>
      <c r="J8024" s="125">
        <v>1473.071948</v>
      </c>
    </row>
    <row r="8025" spans="1:10" hidden="1" x14ac:dyDescent="0.25">
      <c r="A8025" s="125">
        <v>941443</v>
      </c>
      <c r="B8025" s="125">
        <v>2007</v>
      </c>
      <c r="C8025" s="125">
        <v>35</v>
      </c>
      <c r="D8025" s="125">
        <v>4</v>
      </c>
      <c r="E8025" s="125">
        <v>4</v>
      </c>
      <c r="F8025" s="125">
        <v>6498.9068390000002</v>
      </c>
      <c r="G8025" s="125">
        <v>0</v>
      </c>
      <c r="H8025" s="125">
        <v>7924.8858229999996</v>
      </c>
      <c r="I8025" s="125">
        <v>6957.2572639999999</v>
      </c>
      <c r="J8025" s="125">
        <v>6498.9068390000002</v>
      </c>
    </row>
    <row r="8026" spans="1:10" x14ac:dyDescent="0.25">
      <c r="A8026" s="125">
        <v>941444</v>
      </c>
      <c r="B8026" s="125">
        <v>2007</v>
      </c>
      <c r="C8026" s="125">
        <v>35</v>
      </c>
      <c r="D8026" s="125">
        <v>5</v>
      </c>
      <c r="E8026" s="125">
        <v>1</v>
      </c>
      <c r="F8026" s="129">
        <v>489.802257</v>
      </c>
      <c r="G8026" s="129">
        <v>0</v>
      </c>
      <c r="H8026" s="129">
        <v>625.14599999999996</v>
      </c>
      <c r="I8026" s="129">
        <v>587.88729799999999</v>
      </c>
      <c r="J8026" s="129">
        <v>489.802257</v>
      </c>
    </row>
    <row r="8027" spans="1:10" hidden="1" x14ac:dyDescent="0.25">
      <c r="A8027" s="125">
        <v>941445</v>
      </c>
      <c r="B8027" s="125">
        <v>2007</v>
      </c>
      <c r="C8027" s="125">
        <v>35</v>
      </c>
      <c r="D8027" s="125">
        <v>5</v>
      </c>
      <c r="E8027" s="125">
        <v>2</v>
      </c>
      <c r="F8027" s="125">
        <v>463.13315799999998</v>
      </c>
      <c r="G8027" s="125">
        <v>0</v>
      </c>
      <c r="H8027" s="125">
        <v>489.802257</v>
      </c>
      <c r="I8027" s="125">
        <v>481.279698</v>
      </c>
      <c r="J8027" s="125">
        <v>463.13315799999998</v>
      </c>
    </row>
    <row r="8028" spans="1:10" hidden="1" x14ac:dyDescent="0.25">
      <c r="A8028" s="125">
        <v>941446</v>
      </c>
      <c r="B8028" s="125">
        <v>2007</v>
      </c>
      <c r="C8028" s="125">
        <v>35</v>
      </c>
      <c r="D8028" s="125">
        <v>5</v>
      </c>
      <c r="E8028" s="125">
        <v>3</v>
      </c>
      <c r="F8028" s="125">
        <v>0</v>
      </c>
      <c r="G8028" s="125">
        <v>438.99762500000003</v>
      </c>
      <c r="H8028" s="125">
        <v>463.13315799999998</v>
      </c>
      <c r="I8028" s="125">
        <v>451.09169600000001</v>
      </c>
      <c r="J8028" s="125">
        <v>438.99762500000003</v>
      </c>
    </row>
    <row r="8029" spans="1:10" hidden="1" x14ac:dyDescent="0.25">
      <c r="A8029" s="125">
        <v>941447</v>
      </c>
      <c r="B8029" s="125">
        <v>2007</v>
      </c>
      <c r="C8029" s="125">
        <v>35</v>
      </c>
      <c r="D8029" s="125">
        <v>5</v>
      </c>
      <c r="E8029" s="125">
        <v>4</v>
      </c>
      <c r="F8029" s="125">
        <v>483.78782100000001</v>
      </c>
      <c r="G8029" s="125">
        <v>0</v>
      </c>
      <c r="H8029" s="125">
        <v>549.10736699999995</v>
      </c>
      <c r="I8029" s="125">
        <v>516.38056800000004</v>
      </c>
      <c r="J8029" s="125">
        <v>483.78782100000001</v>
      </c>
    </row>
    <row r="8030" spans="1:10" x14ac:dyDescent="0.25">
      <c r="A8030" s="125">
        <v>941448</v>
      </c>
      <c r="B8030" s="125">
        <v>2007</v>
      </c>
      <c r="C8030" s="125">
        <v>36</v>
      </c>
      <c r="D8030" s="125">
        <v>2</v>
      </c>
      <c r="E8030" s="125">
        <v>1</v>
      </c>
      <c r="F8030" s="129">
        <v>966.99617799999999</v>
      </c>
      <c r="G8030" s="129">
        <v>0</v>
      </c>
      <c r="H8030" s="129">
        <v>1305.585</v>
      </c>
      <c r="I8030" s="129">
        <v>969.13574600000004</v>
      </c>
      <c r="J8030" s="129">
        <v>966.99617799999999</v>
      </c>
    </row>
    <row r="8031" spans="1:10" hidden="1" x14ac:dyDescent="0.25">
      <c r="A8031" s="125">
        <v>941449</v>
      </c>
      <c r="B8031" s="125">
        <v>2007</v>
      </c>
      <c r="C8031" s="125">
        <v>36</v>
      </c>
      <c r="D8031" s="125">
        <v>2</v>
      </c>
      <c r="E8031" s="125">
        <v>2</v>
      </c>
      <c r="F8031" s="125">
        <v>885.45390499999996</v>
      </c>
      <c r="G8031" s="125">
        <v>0</v>
      </c>
      <c r="H8031" s="125">
        <v>966.99617799999999</v>
      </c>
      <c r="I8031" s="125">
        <v>888.08929000000001</v>
      </c>
      <c r="J8031" s="125">
        <v>885.45390499999996</v>
      </c>
    </row>
    <row r="8032" spans="1:10" hidden="1" x14ac:dyDescent="0.25">
      <c r="A8032" s="125">
        <v>941450</v>
      </c>
      <c r="B8032" s="125">
        <v>2007</v>
      </c>
      <c r="C8032" s="125">
        <v>36</v>
      </c>
      <c r="D8032" s="125">
        <v>2</v>
      </c>
      <c r="E8032" s="125">
        <v>3</v>
      </c>
      <c r="F8032" s="125">
        <v>768.82090200000005</v>
      </c>
      <c r="G8032" s="125">
        <v>2.5541770000000001</v>
      </c>
      <c r="H8032" s="125">
        <v>885.45390499999996</v>
      </c>
      <c r="I8032" s="125">
        <v>779.28798200000006</v>
      </c>
      <c r="J8032" s="125">
        <v>771.37507900000003</v>
      </c>
    </row>
    <row r="8033" spans="1:10" hidden="1" x14ac:dyDescent="0.25">
      <c r="A8033" s="125">
        <v>941451</v>
      </c>
      <c r="B8033" s="125">
        <v>2007</v>
      </c>
      <c r="C8033" s="125">
        <v>36</v>
      </c>
      <c r="D8033" s="125">
        <v>2</v>
      </c>
      <c r="E8033" s="125">
        <v>4</v>
      </c>
      <c r="F8033" s="125">
        <v>967.77983800000004</v>
      </c>
      <c r="G8033" s="125">
        <v>0</v>
      </c>
      <c r="H8033" s="125">
        <v>1305.585</v>
      </c>
      <c r="I8033" s="125">
        <v>969.13574600000004</v>
      </c>
      <c r="J8033" s="125">
        <v>967.77983800000004</v>
      </c>
    </row>
    <row r="8034" spans="1:10" x14ac:dyDescent="0.25">
      <c r="A8034" s="125">
        <v>941452</v>
      </c>
      <c r="B8034" s="125">
        <v>2007</v>
      </c>
      <c r="C8034" s="125">
        <v>36</v>
      </c>
      <c r="D8034" s="125">
        <v>3</v>
      </c>
      <c r="E8034" s="125">
        <v>1</v>
      </c>
      <c r="F8034" s="129">
        <v>149.638057</v>
      </c>
      <c r="G8034" s="129">
        <v>0</v>
      </c>
      <c r="H8034" s="129">
        <v>185.33</v>
      </c>
      <c r="I8034" s="129">
        <v>150.525026</v>
      </c>
      <c r="J8034" s="129">
        <v>149.638057</v>
      </c>
    </row>
    <row r="8035" spans="1:10" hidden="1" x14ac:dyDescent="0.25">
      <c r="A8035" s="125">
        <v>941453</v>
      </c>
      <c r="B8035" s="125">
        <v>2007</v>
      </c>
      <c r="C8035" s="125">
        <v>36</v>
      </c>
      <c r="D8035" s="125">
        <v>3</v>
      </c>
      <c r="E8035" s="125">
        <v>2</v>
      </c>
      <c r="F8035" s="125">
        <v>135.65483800000001</v>
      </c>
      <c r="G8035" s="125">
        <v>0</v>
      </c>
      <c r="H8035" s="125">
        <v>149.638057</v>
      </c>
      <c r="I8035" s="125">
        <v>141.003941</v>
      </c>
      <c r="J8035" s="125">
        <v>135.65483800000001</v>
      </c>
    </row>
    <row r="8036" spans="1:10" hidden="1" x14ac:dyDescent="0.25">
      <c r="A8036" s="125">
        <v>941454</v>
      </c>
      <c r="B8036" s="125">
        <v>2007</v>
      </c>
      <c r="C8036" s="125">
        <v>36</v>
      </c>
      <c r="D8036" s="125">
        <v>3</v>
      </c>
      <c r="E8036" s="125">
        <v>3</v>
      </c>
      <c r="F8036" s="125">
        <v>112.11287</v>
      </c>
      <c r="G8036" s="125">
        <v>6.1273939999999998</v>
      </c>
      <c r="H8036" s="125">
        <v>135.65483800000001</v>
      </c>
      <c r="I8036" s="125">
        <v>124.08348100000001</v>
      </c>
      <c r="J8036" s="125">
        <v>118.240264</v>
      </c>
    </row>
    <row r="8037" spans="1:10" hidden="1" x14ac:dyDescent="0.25">
      <c r="A8037" s="125">
        <v>941455</v>
      </c>
      <c r="B8037" s="125">
        <v>2007</v>
      </c>
      <c r="C8037" s="125">
        <v>36</v>
      </c>
      <c r="D8037" s="125">
        <v>3</v>
      </c>
      <c r="E8037" s="125">
        <v>4</v>
      </c>
      <c r="F8037" s="125">
        <v>621.77976200000001</v>
      </c>
      <c r="G8037" s="125">
        <v>0</v>
      </c>
      <c r="H8037" s="125">
        <v>768.82090200000005</v>
      </c>
      <c r="I8037" s="125">
        <v>624.43633699999998</v>
      </c>
      <c r="J8037" s="125">
        <v>621.77976200000001</v>
      </c>
    </row>
    <row r="8038" spans="1:10" x14ac:dyDescent="0.25">
      <c r="A8038" s="125">
        <v>941456</v>
      </c>
      <c r="B8038" s="125">
        <v>2007</v>
      </c>
      <c r="C8038" s="125">
        <v>36</v>
      </c>
      <c r="D8038" s="125">
        <v>4</v>
      </c>
      <c r="E8038" s="125">
        <v>1</v>
      </c>
      <c r="F8038" s="129">
        <v>23.248971000000001</v>
      </c>
      <c r="G8038" s="129">
        <v>0</v>
      </c>
      <c r="H8038" s="129">
        <v>31.345600000000001</v>
      </c>
      <c r="I8038" s="129">
        <v>27.518301999999998</v>
      </c>
      <c r="J8038" s="129">
        <v>23.248971000000001</v>
      </c>
    </row>
    <row r="8039" spans="1:10" hidden="1" x14ac:dyDescent="0.25">
      <c r="A8039" s="125">
        <v>941457</v>
      </c>
      <c r="B8039" s="125">
        <v>2007</v>
      </c>
      <c r="C8039" s="125">
        <v>36</v>
      </c>
      <c r="D8039" s="125">
        <v>4</v>
      </c>
      <c r="E8039" s="125">
        <v>2</v>
      </c>
      <c r="F8039" s="125">
        <v>21.80697</v>
      </c>
      <c r="G8039" s="125">
        <v>0</v>
      </c>
      <c r="H8039" s="125">
        <v>23.248971000000001</v>
      </c>
      <c r="I8039" s="125">
        <v>22.400383000000001</v>
      </c>
      <c r="J8039" s="125">
        <v>21.80697</v>
      </c>
    </row>
    <row r="8040" spans="1:10" hidden="1" x14ac:dyDescent="0.25">
      <c r="A8040" s="125">
        <v>941458</v>
      </c>
      <c r="B8040" s="125">
        <v>2007</v>
      </c>
      <c r="C8040" s="125">
        <v>36</v>
      </c>
      <c r="D8040" s="125">
        <v>4</v>
      </c>
      <c r="E8040" s="125">
        <v>3</v>
      </c>
      <c r="F8040" s="125">
        <v>7.1283880000000002</v>
      </c>
      <c r="G8040" s="125">
        <v>11.9947</v>
      </c>
      <c r="H8040" s="125">
        <v>21.80697</v>
      </c>
      <c r="I8040" s="125">
        <v>20.622851000000001</v>
      </c>
      <c r="J8040" s="125">
        <v>19.123087999999999</v>
      </c>
    </row>
    <row r="8041" spans="1:10" hidden="1" x14ac:dyDescent="0.25">
      <c r="A8041" s="125">
        <v>941459</v>
      </c>
      <c r="B8041" s="125">
        <v>2007</v>
      </c>
      <c r="C8041" s="125">
        <v>36</v>
      </c>
      <c r="D8041" s="125">
        <v>4</v>
      </c>
      <c r="E8041" s="125">
        <v>4</v>
      </c>
      <c r="F8041" s="125">
        <v>91.845979</v>
      </c>
      <c r="G8041" s="125">
        <v>0</v>
      </c>
      <c r="H8041" s="125">
        <v>112.11287</v>
      </c>
      <c r="I8041" s="125">
        <v>98.423889000000003</v>
      </c>
      <c r="J8041" s="125">
        <v>91.845979</v>
      </c>
    </row>
    <row r="8042" spans="1:10" x14ac:dyDescent="0.25">
      <c r="A8042" s="125">
        <v>941460</v>
      </c>
      <c r="B8042" s="125">
        <v>2007</v>
      </c>
      <c r="C8042" s="125">
        <v>36</v>
      </c>
      <c r="D8042" s="125">
        <v>5</v>
      </c>
      <c r="E8042" s="125">
        <v>1</v>
      </c>
      <c r="F8042" s="129">
        <v>6.7036309999999997</v>
      </c>
      <c r="G8042" s="129">
        <v>0</v>
      </c>
      <c r="H8042" s="129">
        <v>8.5559999999999992</v>
      </c>
      <c r="I8042" s="129">
        <v>8.0460619999999992</v>
      </c>
      <c r="J8042" s="129">
        <v>6.7036309999999997</v>
      </c>
    </row>
    <row r="8043" spans="1:10" hidden="1" x14ac:dyDescent="0.25">
      <c r="A8043" s="125">
        <v>941461</v>
      </c>
      <c r="B8043" s="125">
        <v>2007</v>
      </c>
      <c r="C8043" s="125">
        <v>36</v>
      </c>
      <c r="D8043" s="125">
        <v>5</v>
      </c>
      <c r="E8043" s="125">
        <v>2</v>
      </c>
      <c r="F8043" s="125">
        <v>6.3386269999999998</v>
      </c>
      <c r="G8043" s="125">
        <v>0</v>
      </c>
      <c r="H8043" s="125">
        <v>6.7036309999999997</v>
      </c>
      <c r="I8043" s="125">
        <v>6.5869879999999998</v>
      </c>
      <c r="J8043" s="125">
        <v>6.3386269999999998</v>
      </c>
    </row>
    <row r="8044" spans="1:10" hidden="1" x14ac:dyDescent="0.25">
      <c r="A8044" s="125">
        <v>941462</v>
      </c>
      <c r="B8044" s="125">
        <v>2007</v>
      </c>
      <c r="C8044" s="125">
        <v>36</v>
      </c>
      <c r="D8044" s="125">
        <v>5</v>
      </c>
      <c r="E8044" s="125">
        <v>3</v>
      </c>
      <c r="F8044" s="125">
        <v>0</v>
      </c>
      <c r="G8044" s="125">
        <v>5.9915950000000002</v>
      </c>
      <c r="H8044" s="125">
        <v>6.3386269999999998</v>
      </c>
      <c r="I8044" s="125">
        <v>6.1738229999999996</v>
      </c>
      <c r="J8044" s="125">
        <v>5.9915950000000002</v>
      </c>
    </row>
    <row r="8045" spans="1:10" hidden="1" x14ac:dyDescent="0.25">
      <c r="A8045" s="125">
        <v>941463</v>
      </c>
      <c r="B8045" s="125">
        <v>2007</v>
      </c>
      <c r="C8045" s="125">
        <v>36</v>
      </c>
      <c r="D8045" s="125">
        <v>5</v>
      </c>
      <c r="E8045" s="125">
        <v>4</v>
      </c>
      <c r="F8045" s="125">
        <v>6.280424</v>
      </c>
      <c r="G8045" s="125">
        <v>0</v>
      </c>
      <c r="H8045" s="125">
        <v>7.1283880000000002</v>
      </c>
      <c r="I8045" s="125">
        <v>6.7035359999999997</v>
      </c>
      <c r="J8045" s="125">
        <v>6.280424</v>
      </c>
    </row>
    <row r="8046" spans="1:10" x14ac:dyDescent="0.25">
      <c r="A8046" s="125">
        <v>941464</v>
      </c>
      <c r="B8046" s="125">
        <v>2007</v>
      </c>
      <c r="C8046" s="125">
        <v>37</v>
      </c>
      <c r="D8046" s="125">
        <v>2</v>
      </c>
      <c r="E8046" s="125">
        <v>1</v>
      </c>
      <c r="F8046" s="129">
        <v>34834.727491999998</v>
      </c>
      <c r="G8046" s="129">
        <v>0</v>
      </c>
      <c r="H8046" s="129">
        <v>47034.75</v>
      </c>
      <c r="I8046" s="129">
        <v>34913.894925000001</v>
      </c>
      <c r="J8046" s="129">
        <v>34834.727491999998</v>
      </c>
    </row>
    <row r="8047" spans="1:10" hidden="1" x14ac:dyDescent="0.25">
      <c r="A8047" s="125">
        <v>941465</v>
      </c>
      <c r="B8047" s="125">
        <v>2007</v>
      </c>
      <c r="C8047" s="125">
        <v>37</v>
      </c>
      <c r="D8047" s="125">
        <v>2</v>
      </c>
      <c r="E8047" s="125">
        <v>2</v>
      </c>
      <c r="F8047" s="125">
        <v>31788.482698</v>
      </c>
      <c r="G8047" s="125">
        <v>0</v>
      </c>
      <c r="H8047" s="125">
        <v>34834.727491999998</v>
      </c>
      <c r="I8047" s="125">
        <v>31992.213728999999</v>
      </c>
      <c r="J8047" s="125">
        <v>31788.482698</v>
      </c>
    </row>
    <row r="8048" spans="1:10" hidden="1" x14ac:dyDescent="0.25">
      <c r="A8048" s="125">
        <v>941466</v>
      </c>
      <c r="B8048" s="125">
        <v>2007</v>
      </c>
      <c r="C8048" s="125">
        <v>37</v>
      </c>
      <c r="D8048" s="125">
        <v>2</v>
      </c>
      <c r="E8048" s="125">
        <v>3</v>
      </c>
      <c r="F8048" s="125">
        <v>27296.575551000002</v>
      </c>
      <c r="G8048" s="125">
        <v>329.66167899999999</v>
      </c>
      <c r="H8048" s="125">
        <v>31788.482698</v>
      </c>
      <c r="I8048" s="125">
        <v>27977.043623000001</v>
      </c>
      <c r="J8048" s="125">
        <v>27626.237229999999</v>
      </c>
    </row>
    <row r="8049" spans="1:10" hidden="1" x14ac:dyDescent="0.25">
      <c r="A8049" s="125">
        <v>941467</v>
      </c>
      <c r="B8049" s="125">
        <v>2007</v>
      </c>
      <c r="C8049" s="125">
        <v>37</v>
      </c>
      <c r="D8049" s="125">
        <v>2</v>
      </c>
      <c r="E8049" s="125">
        <v>4</v>
      </c>
      <c r="F8049" s="125">
        <v>34878.318341999999</v>
      </c>
      <c r="G8049" s="125">
        <v>0</v>
      </c>
      <c r="H8049" s="125">
        <v>47034.75</v>
      </c>
      <c r="I8049" s="125">
        <v>34913.894925000001</v>
      </c>
      <c r="J8049" s="125">
        <v>34878.318341999999</v>
      </c>
    </row>
    <row r="8050" spans="1:10" x14ac:dyDescent="0.25">
      <c r="A8050" s="125">
        <v>941468</v>
      </c>
      <c r="B8050" s="125">
        <v>2007</v>
      </c>
      <c r="C8050" s="125">
        <v>37</v>
      </c>
      <c r="D8050" s="125">
        <v>3</v>
      </c>
      <c r="E8050" s="125">
        <v>1</v>
      </c>
      <c r="F8050" s="129">
        <v>35141.216067000001</v>
      </c>
      <c r="G8050" s="129">
        <v>0</v>
      </c>
      <c r="H8050" s="129">
        <v>45070.908300000003</v>
      </c>
      <c r="I8050" s="129">
        <v>36606.591720999997</v>
      </c>
      <c r="J8050" s="129">
        <v>35141.216067000001</v>
      </c>
    </row>
    <row r="8051" spans="1:10" hidden="1" x14ac:dyDescent="0.25">
      <c r="A8051" s="125">
        <v>941469</v>
      </c>
      <c r="B8051" s="125">
        <v>2007</v>
      </c>
      <c r="C8051" s="125">
        <v>37</v>
      </c>
      <c r="D8051" s="125">
        <v>3</v>
      </c>
      <c r="E8051" s="125">
        <v>2</v>
      </c>
      <c r="F8051" s="125">
        <v>28973.346403</v>
      </c>
      <c r="G8051" s="125">
        <v>0</v>
      </c>
      <c r="H8051" s="125">
        <v>35141.216067000001</v>
      </c>
      <c r="I8051" s="125">
        <v>33113.567900000002</v>
      </c>
      <c r="J8051" s="125">
        <v>28973.346403</v>
      </c>
    </row>
    <row r="8052" spans="1:10" hidden="1" x14ac:dyDescent="0.25">
      <c r="A8052" s="125">
        <v>941470</v>
      </c>
      <c r="B8052" s="125">
        <v>2007</v>
      </c>
      <c r="C8052" s="125">
        <v>37</v>
      </c>
      <c r="D8052" s="125">
        <v>3</v>
      </c>
      <c r="E8052" s="125">
        <v>3</v>
      </c>
      <c r="F8052" s="125">
        <v>13713.762489999999</v>
      </c>
      <c r="G8052" s="125">
        <v>8905.4711979999993</v>
      </c>
      <c r="H8052" s="125">
        <v>28973.346403</v>
      </c>
      <c r="I8052" s="125">
        <v>26501.919955000001</v>
      </c>
      <c r="J8052" s="125">
        <v>22619.233688</v>
      </c>
    </row>
    <row r="8053" spans="1:10" hidden="1" x14ac:dyDescent="0.25">
      <c r="A8053" s="125">
        <v>941471</v>
      </c>
      <c r="B8053" s="125">
        <v>2007</v>
      </c>
      <c r="C8053" s="125">
        <v>37</v>
      </c>
      <c r="D8053" s="125">
        <v>3</v>
      </c>
      <c r="E8053" s="125">
        <v>4</v>
      </c>
      <c r="F8053" s="125">
        <v>21939.55241</v>
      </c>
      <c r="G8053" s="125">
        <v>0</v>
      </c>
      <c r="H8053" s="125">
        <v>27296.575551000002</v>
      </c>
      <c r="I8053" s="125">
        <v>22170.278663000001</v>
      </c>
      <c r="J8053" s="125">
        <v>21939.55241</v>
      </c>
    </row>
    <row r="8054" spans="1:10" x14ac:dyDescent="0.25">
      <c r="A8054" s="125">
        <v>941472</v>
      </c>
      <c r="B8054" s="125">
        <v>2007</v>
      </c>
      <c r="C8054" s="125">
        <v>37</v>
      </c>
      <c r="D8054" s="125">
        <v>4</v>
      </c>
      <c r="E8054" s="125">
        <v>1</v>
      </c>
      <c r="F8054" s="129">
        <v>5720.9392399999997</v>
      </c>
      <c r="G8054" s="129">
        <v>0</v>
      </c>
      <c r="H8054" s="129">
        <v>6803.04025</v>
      </c>
      <c r="I8054" s="129">
        <v>5972.3890350000001</v>
      </c>
      <c r="J8054" s="129">
        <v>5720.9392399999997</v>
      </c>
    </row>
    <row r="8055" spans="1:10" hidden="1" x14ac:dyDescent="0.25">
      <c r="A8055" s="125">
        <v>941473</v>
      </c>
      <c r="B8055" s="125">
        <v>2007</v>
      </c>
      <c r="C8055" s="125">
        <v>37</v>
      </c>
      <c r="D8055" s="125">
        <v>4</v>
      </c>
      <c r="E8055" s="125">
        <v>2</v>
      </c>
      <c r="F8055" s="125">
        <v>5080.2924290000001</v>
      </c>
      <c r="G8055" s="125">
        <v>0</v>
      </c>
      <c r="H8055" s="125">
        <v>5720.9392399999997</v>
      </c>
      <c r="I8055" s="125">
        <v>5512.1249580000003</v>
      </c>
      <c r="J8055" s="125">
        <v>5080.2924290000001</v>
      </c>
    </row>
    <row r="8056" spans="1:10" hidden="1" x14ac:dyDescent="0.25">
      <c r="A8056" s="125">
        <v>941474</v>
      </c>
      <c r="B8056" s="125">
        <v>2007</v>
      </c>
      <c r="C8056" s="125">
        <v>37</v>
      </c>
      <c r="D8056" s="125">
        <v>4</v>
      </c>
      <c r="E8056" s="125">
        <v>3</v>
      </c>
      <c r="F8056" s="125">
        <v>59.667923000000002</v>
      </c>
      <c r="G8056" s="125">
        <v>4458.2368230000002</v>
      </c>
      <c r="H8056" s="125">
        <v>5080.2924290000001</v>
      </c>
      <c r="I8056" s="125">
        <v>4804.4325509999999</v>
      </c>
      <c r="J8056" s="125">
        <v>4517.9047460000002</v>
      </c>
    </row>
    <row r="8057" spans="1:10" hidden="1" x14ac:dyDescent="0.25">
      <c r="A8057" s="125">
        <v>941475</v>
      </c>
      <c r="B8057" s="125">
        <v>2007</v>
      </c>
      <c r="C8057" s="125">
        <v>37</v>
      </c>
      <c r="D8057" s="125">
        <v>4</v>
      </c>
      <c r="E8057" s="125">
        <v>4</v>
      </c>
      <c r="F8057" s="125">
        <v>11916.387097000001</v>
      </c>
      <c r="G8057" s="125">
        <v>0</v>
      </c>
      <c r="H8057" s="125">
        <v>13713.762489999999</v>
      </c>
      <c r="I8057" s="125">
        <v>12039.312089999999</v>
      </c>
      <c r="J8057" s="125">
        <v>11916.387097000001</v>
      </c>
    </row>
    <row r="8058" spans="1:10" x14ac:dyDescent="0.25">
      <c r="A8058" s="125">
        <v>941476</v>
      </c>
      <c r="B8058" s="125">
        <v>2007</v>
      </c>
      <c r="C8058" s="125">
        <v>37</v>
      </c>
      <c r="D8058" s="125">
        <v>5</v>
      </c>
      <c r="E8058" s="125">
        <v>1</v>
      </c>
      <c r="F8058" s="129">
        <v>175.56050500000001</v>
      </c>
      <c r="G8058" s="129">
        <v>0</v>
      </c>
      <c r="H8058" s="129">
        <v>186.68799999999999</v>
      </c>
      <c r="I8058" s="129">
        <v>175.561395</v>
      </c>
      <c r="J8058" s="129">
        <v>175.56050500000001</v>
      </c>
    </row>
    <row r="8059" spans="1:10" hidden="1" x14ac:dyDescent="0.25">
      <c r="A8059" s="125">
        <v>941477</v>
      </c>
      <c r="B8059" s="125">
        <v>2007</v>
      </c>
      <c r="C8059" s="125">
        <v>37</v>
      </c>
      <c r="D8059" s="125">
        <v>5</v>
      </c>
      <c r="E8059" s="125">
        <v>2</v>
      </c>
      <c r="F8059" s="125">
        <v>172.495339</v>
      </c>
      <c r="G8059" s="125">
        <v>0</v>
      </c>
      <c r="H8059" s="125">
        <v>175.56050500000001</v>
      </c>
      <c r="I8059" s="125">
        <v>172.505752</v>
      </c>
      <c r="J8059" s="125">
        <v>172.495339</v>
      </c>
    </row>
    <row r="8060" spans="1:10" hidden="1" x14ac:dyDescent="0.25">
      <c r="A8060" s="125">
        <v>941478</v>
      </c>
      <c r="B8060" s="125">
        <v>2007</v>
      </c>
      <c r="C8060" s="125">
        <v>37</v>
      </c>
      <c r="D8060" s="125">
        <v>5</v>
      </c>
      <c r="E8060" s="125">
        <v>3</v>
      </c>
      <c r="F8060" s="125">
        <v>0</v>
      </c>
      <c r="G8060" s="125">
        <v>167.999627</v>
      </c>
      <c r="H8060" s="125">
        <v>172.495339</v>
      </c>
      <c r="I8060" s="125">
        <v>168.01046099999999</v>
      </c>
      <c r="J8060" s="125">
        <v>167.999627</v>
      </c>
    </row>
    <row r="8061" spans="1:10" hidden="1" x14ac:dyDescent="0.25">
      <c r="A8061" s="125">
        <v>941479</v>
      </c>
      <c r="B8061" s="125">
        <v>2007</v>
      </c>
      <c r="C8061" s="125">
        <v>37</v>
      </c>
      <c r="D8061" s="125">
        <v>5</v>
      </c>
      <c r="E8061" s="125">
        <v>4</v>
      </c>
      <c r="F8061" s="125">
        <v>56.111688000000001</v>
      </c>
      <c r="G8061" s="125">
        <v>0</v>
      </c>
      <c r="H8061" s="125">
        <v>59.667923000000002</v>
      </c>
      <c r="I8061" s="125">
        <v>56.111714999999997</v>
      </c>
      <c r="J8061" s="125">
        <v>56.111688000000001</v>
      </c>
    </row>
    <row r="8062" spans="1:10" x14ac:dyDescent="0.25">
      <c r="A8062" s="125">
        <v>941480</v>
      </c>
      <c r="B8062" s="125">
        <v>2007</v>
      </c>
      <c r="C8062" s="125">
        <v>38</v>
      </c>
      <c r="D8062" s="125">
        <v>2</v>
      </c>
      <c r="E8062" s="125">
        <v>1</v>
      </c>
      <c r="F8062" s="129">
        <v>502.23078900000002</v>
      </c>
      <c r="G8062" s="129">
        <v>0</v>
      </c>
      <c r="H8062" s="129">
        <v>678.125</v>
      </c>
      <c r="I8062" s="129">
        <v>503.37218799999999</v>
      </c>
      <c r="J8062" s="129">
        <v>502.23078900000002</v>
      </c>
    </row>
    <row r="8063" spans="1:10" hidden="1" x14ac:dyDescent="0.25">
      <c r="A8063" s="125">
        <v>941481</v>
      </c>
      <c r="B8063" s="125">
        <v>2007</v>
      </c>
      <c r="C8063" s="125">
        <v>38</v>
      </c>
      <c r="D8063" s="125">
        <v>2</v>
      </c>
      <c r="E8063" s="125">
        <v>2</v>
      </c>
      <c r="F8063" s="125">
        <v>458.31145800000002</v>
      </c>
      <c r="G8063" s="125">
        <v>0</v>
      </c>
      <c r="H8063" s="125">
        <v>502.23078900000002</v>
      </c>
      <c r="I8063" s="125">
        <v>461.24875600000001</v>
      </c>
      <c r="J8063" s="125">
        <v>458.31145800000002</v>
      </c>
    </row>
    <row r="8064" spans="1:10" hidden="1" x14ac:dyDescent="0.25">
      <c r="A8064" s="125">
        <v>941482</v>
      </c>
      <c r="B8064" s="125">
        <v>2007</v>
      </c>
      <c r="C8064" s="125">
        <v>38</v>
      </c>
      <c r="D8064" s="125">
        <v>2</v>
      </c>
      <c r="E8064" s="125">
        <v>3</v>
      </c>
      <c r="F8064" s="125">
        <v>393.4991</v>
      </c>
      <c r="G8064" s="125">
        <v>4.7523020000000002</v>
      </c>
      <c r="H8064" s="125">
        <v>458.31145800000002</v>
      </c>
      <c r="I8064" s="125">
        <v>403.359914</v>
      </c>
      <c r="J8064" s="125">
        <v>398.25140199999998</v>
      </c>
    </row>
    <row r="8065" spans="1:10" hidden="1" x14ac:dyDescent="0.25">
      <c r="A8065" s="125">
        <v>941483</v>
      </c>
      <c r="B8065" s="125">
        <v>2007</v>
      </c>
      <c r="C8065" s="125">
        <v>38</v>
      </c>
      <c r="D8065" s="125">
        <v>2</v>
      </c>
      <c r="E8065" s="125">
        <v>4</v>
      </c>
      <c r="F8065" s="125">
        <v>502.859261</v>
      </c>
      <c r="G8065" s="125">
        <v>0</v>
      </c>
      <c r="H8065" s="125">
        <v>678.125</v>
      </c>
      <c r="I8065" s="125">
        <v>503.37218799999999</v>
      </c>
      <c r="J8065" s="125">
        <v>502.859261</v>
      </c>
    </row>
    <row r="8066" spans="1:10" x14ac:dyDescent="0.25">
      <c r="A8066" s="125">
        <v>941484</v>
      </c>
      <c r="B8066" s="125">
        <v>2007</v>
      </c>
      <c r="C8066" s="125">
        <v>38</v>
      </c>
      <c r="D8066" s="125">
        <v>3</v>
      </c>
      <c r="E8066" s="125">
        <v>1</v>
      </c>
      <c r="F8066" s="129">
        <v>360.00584900000001</v>
      </c>
      <c r="G8066" s="129">
        <v>0</v>
      </c>
      <c r="H8066" s="129">
        <v>461.73104999999998</v>
      </c>
      <c r="I8066" s="129">
        <v>375.01795900000002</v>
      </c>
      <c r="J8066" s="129">
        <v>360.00584900000001</v>
      </c>
    </row>
    <row r="8067" spans="1:10" hidden="1" x14ac:dyDescent="0.25">
      <c r="A8067" s="125">
        <v>941485</v>
      </c>
      <c r="B8067" s="125">
        <v>2007</v>
      </c>
      <c r="C8067" s="125">
        <v>38</v>
      </c>
      <c r="D8067" s="125">
        <v>3</v>
      </c>
      <c r="E8067" s="125">
        <v>2</v>
      </c>
      <c r="F8067" s="125">
        <v>296.81881600000003</v>
      </c>
      <c r="G8067" s="125">
        <v>0</v>
      </c>
      <c r="H8067" s="125">
        <v>360.00584900000001</v>
      </c>
      <c r="I8067" s="125">
        <v>339.23351100000002</v>
      </c>
      <c r="J8067" s="125">
        <v>296.81881600000003</v>
      </c>
    </row>
    <row r="8068" spans="1:10" hidden="1" x14ac:dyDescent="0.25">
      <c r="A8068" s="125">
        <v>941486</v>
      </c>
      <c r="B8068" s="125">
        <v>2007</v>
      </c>
      <c r="C8068" s="125">
        <v>38</v>
      </c>
      <c r="D8068" s="125">
        <v>3</v>
      </c>
      <c r="E8068" s="125">
        <v>3</v>
      </c>
      <c r="F8068" s="125">
        <v>139.793127</v>
      </c>
      <c r="G8068" s="125">
        <v>90.779146999999995</v>
      </c>
      <c r="H8068" s="125">
        <v>296.81881600000003</v>
      </c>
      <c r="I8068" s="125">
        <v>271.50017100000002</v>
      </c>
      <c r="J8068" s="125">
        <v>230.57227399999999</v>
      </c>
    </row>
    <row r="8069" spans="1:10" hidden="1" x14ac:dyDescent="0.25">
      <c r="A8069" s="125">
        <v>941487</v>
      </c>
      <c r="B8069" s="125">
        <v>2007</v>
      </c>
      <c r="C8069" s="125">
        <v>38</v>
      </c>
      <c r="D8069" s="125">
        <v>3</v>
      </c>
      <c r="E8069" s="125">
        <v>4</v>
      </c>
      <c r="F8069" s="125">
        <v>316.11547400000001</v>
      </c>
      <c r="G8069" s="125">
        <v>0</v>
      </c>
      <c r="H8069" s="125">
        <v>393.4991</v>
      </c>
      <c r="I8069" s="125">
        <v>319.59996899999999</v>
      </c>
      <c r="J8069" s="125">
        <v>316.11547400000001</v>
      </c>
    </row>
    <row r="8070" spans="1:10" x14ac:dyDescent="0.25">
      <c r="A8070" s="125">
        <v>941488</v>
      </c>
      <c r="B8070" s="125">
        <v>2007</v>
      </c>
      <c r="C8070" s="125">
        <v>38</v>
      </c>
      <c r="D8070" s="125">
        <v>4</v>
      </c>
      <c r="E8070" s="125">
        <v>1</v>
      </c>
      <c r="F8070" s="129">
        <v>116.22675700000001</v>
      </c>
      <c r="G8070" s="129">
        <v>0</v>
      </c>
      <c r="H8070" s="129">
        <v>138.21074999999999</v>
      </c>
      <c r="I8070" s="129">
        <v>121.335217</v>
      </c>
      <c r="J8070" s="129">
        <v>116.22675700000001</v>
      </c>
    </row>
    <row r="8071" spans="1:10" hidden="1" x14ac:dyDescent="0.25">
      <c r="A8071" s="125">
        <v>941489</v>
      </c>
      <c r="B8071" s="125">
        <v>2007</v>
      </c>
      <c r="C8071" s="125">
        <v>38</v>
      </c>
      <c r="D8071" s="125">
        <v>4</v>
      </c>
      <c r="E8071" s="125">
        <v>2</v>
      </c>
      <c r="F8071" s="125">
        <v>103.211359</v>
      </c>
      <c r="G8071" s="125">
        <v>0</v>
      </c>
      <c r="H8071" s="125">
        <v>116.22675700000001</v>
      </c>
      <c r="I8071" s="125">
        <v>111.98448</v>
      </c>
      <c r="J8071" s="125">
        <v>103.211359</v>
      </c>
    </row>
    <row r="8072" spans="1:10" hidden="1" x14ac:dyDescent="0.25">
      <c r="A8072" s="125">
        <v>941490</v>
      </c>
      <c r="B8072" s="125">
        <v>2007</v>
      </c>
      <c r="C8072" s="125">
        <v>38</v>
      </c>
      <c r="D8072" s="125">
        <v>4</v>
      </c>
      <c r="E8072" s="125">
        <v>3</v>
      </c>
      <c r="F8072" s="125">
        <v>1.212215</v>
      </c>
      <c r="G8072" s="125">
        <v>90.573660000000004</v>
      </c>
      <c r="H8072" s="125">
        <v>103.211359</v>
      </c>
      <c r="I8072" s="125">
        <v>97.606982000000002</v>
      </c>
      <c r="J8072" s="125">
        <v>91.785875000000004</v>
      </c>
    </row>
    <row r="8073" spans="1:10" hidden="1" x14ac:dyDescent="0.25">
      <c r="A8073" s="125">
        <v>941491</v>
      </c>
      <c r="B8073" s="125">
        <v>2007</v>
      </c>
      <c r="C8073" s="125">
        <v>38</v>
      </c>
      <c r="D8073" s="125">
        <v>4</v>
      </c>
      <c r="E8073" s="125">
        <v>4</v>
      </c>
      <c r="F8073" s="125">
        <v>120.750452</v>
      </c>
      <c r="G8073" s="125">
        <v>0</v>
      </c>
      <c r="H8073" s="125">
        <v>139.793127</v>
      </c>
      <c r="I8073" s="125">
        <v>122.724386</v>
      </c>
      <c r="J8073" s="125">
        <v>120.750452</v>
      </c>
    </row>
    <row r="8074" spans="1:10" x14ac:dyDescent="0.25">
      <c r="A8074" s="125">
        <v>941492</v>
      </c>
      <c r="B8074" s="125">
        <v>2007</v>
      </c>
      <c r="C8074" s="125">
        <v>38</v>
      </c>
      <c r="D8074" s="125">
        <v>5</v>
      </c>
      <c r="E8074" s="125">
        <v>1</v>
      </c>
      <c r="F8074" s="129">
        <v>3.1296349999999999</v>
      </c>
      <c r="G8074" s="129">
        <v>0</v>
      </c>
      <c r="H8074" s="129">
        <v>3.3279999999999998</v>
      </c>
      <c r="I8074" s="129">
        <v>3.129651</v>
      </c>
      <c r="J8074" s="129">
        <v>3.1296349999999999</v>
      </c>
    </row>
    <row r="8075" spans="1:10" hidden="1" x14ac:dyDescent="0.25">
      <c r="A8075" s="125">
        <v>941493</v>
      </c>
      <c r="B8075" s="125">
        <v>2007</v>
      </c>
      <c r="C8075" s="125">
        <v>38</v>
      </c>
      <c r="D8075" s="125">
        <v>5</v>
      </c>
      <c r="E8075" s="125">
        <v>2</v>
      </c>
      <c r="F8075" s="125">
        <v>3.0749939999999998</v>
      </c>
      <c r="G8075" s="125">
        <v>0</v>
      </c>
      <c r="H8075" s="125">
        <v>3.1296349999999999</v>
      </c>
      <c r="I8075" s="125">
        <v>3.07518</v>
      </c>
      <c r="J8075" s="125">
        <v>3.0749939999999998</v>
      </c>
    </row>
    <row r="8076" spans="1:10" hidden="1" x14ac:dyDescent="0.25">
      <c r="A8076" s="125">
        <v>941494</v>
      </c>
      <c r="B8076" s="125">
        <v>2007</v>
      </c>
      <c r="C8076" s="125">
        <v>38</v>
      </c>
      <c r="D8076" s="125">
        <v>5</v>
      </c>
      <c r="E8076" s="125">
        <v>3</v>
      </c>
      <c r="F8076" s="125">
        <v>0</v>
      </c>
      <c r="G8076" s="125">
        <v>2.9948510000000002</v>
      </c>
      <c r="H8076" s="125">
        <v>3.0749939999999998</v>
      </c>
      <c r="I8076" s="125">
        <v>2.995044</v>
      </c>
      <c r="J8076" s="125">
        <v>2.9948510000000002</v>
      </c>
    </row>
    <row r="8077" spans="1:10" hidden="1" x14ac:dyDescent="0.25">
      <c r="A8077" s="125">
        <v>941495</v>
      </c>
      <c r="B8077" s="125">
        <v>2007</v>
      </c>
      <c r="C8077" s="125">
        <v>38</v>
      </c>
      <c r="D8077" s="125">
        <v>5</v>
      </c>
      <c r="E8077" s="125">
        <v>4</v>
      </c>
      <c r="F8077" s="125">
        <v>1.139967</v>
      </c>
      <c r="G8077" s="125">
        <v>0</v>
      </c>
      <c r="H8077" s="125">
        <v>1.212215</v>
      </c>
      <c r="I8077" s="125">
        <v>1.139967</v>
      </c>
      <c r="J8077" s="125">
        <v>1.139967</v>
      </c>
    </row>
    <row r="8078" spans="1:10" x14ac:dyDescent="0.25">
      <c r="A8078" s="125">
        <v>941496</v>
      </c>
      <c r="B8078" s="125">
        <v>2007</v>
      </c>
      <c r="C8078" s="125">
        <v>39</v>
      </c>
      <c r="D8078" s="125">
        <v>2</v>
      </c>
      <c r="E8078" s="125">
        <v>1</v>
      </c>
      <c r="F8078" s="129">
        <v>298119.30407800002</v>
      </c>
      <c r="G8078" s="129">
        <v>0</v>
      </c>
      <c r="H8078" s="129">
        <v>402253.7</v>
      </c>
      <c r="I8078" s="129">
        <v>298592.92151000001</v>
      </c>
      <c r="J8078" s="129">
        <v>298119.30407800002</v>
      </c>
    </row>
    <row r="8079" spans="1:10" hidden="1" x14ac:dyDescent="0.25">
      <c r="A8079" s="125">
        <v>941497</v>
      </c>
      <c r="B8079" s="125">
        <v>2007</v>
      </c>
      <c r="C8079" s="125">
        <v>39</v>
      </c>
      <c r="D8079" s="125">
        <v>2</v>
      </c>
      <c r="E8079" s="125">
        <v>2</v>
      </c>
      <c r="F8079" s="125">
        <v>272008.26582500001</v>
      </c>
      <c r="G8079" s="125">
        <v>0</v>
      </c>
      <c r="H8079" s="125">
        <v>298119.30407800002</v>
      </c>
      <c r="I8079" s="125">
        <v>273792.76886499999</v>
      </c>
      <c r="J8079" s="125">
        <v>272008.26582500001</v>
      </c>
    </row>
    <row r="8080" spans="1:10" hidden="1" x14ac:dyDescent="0.25">
      <c r="A8080" s="125">
        <v>941498</v>
      </c>
      <c r="B8080" s="125">
        <v>2007</v>
      </c>
      <c r="C8080" s="125">
        <v>39</v>
      </c>
      <c r="D8080" s="125">
        <v>2</v>
      </c>
      <c r="E8080" s="125">
        <v>3</v>
      </c>
      <c r="F8080" s="125">
        <v>231971.14274700001</v>
      </c>
      <c r="G8080" s="125">
        <v>4150.7850070000004</v>
      </c>
      <c r="H8080" s="125">
        <v>272008.26582500001</v>
      </c>
      <c r="I8080" s="125">
        <v>239394.47475299999</v>
      </c>
      <c r="J8080" s="125">
        <v>236121.927754</v>
      </c>
    </row>
    <row r="8081" spans="1:10" hidden="1" x14ac:dyDescent="0.25">
      <c r="A8081" s="125">
        <v>941499</v>
      </c>
      <c r="B8081" s="125">
        <v>2007</v>
      </c>
      <c r="C8081" s="125">
        <v>39</v>
      </c>
      <c r="D8081" s="125">
        <v>2</v>
      </c>
      <c r="E8081" s="125">
        <v>4</v>
      </c>
      <c r="F8081" s="125">
        <v>298495.41533699998</v>
      </c>
      <c r="G8081" s="125">
        <v>0</v>
      </c>
      <c r="H8081" s="125">
        <v>402253.7</v>
      </c>
      <c r="I8081" s="125">
        <v>298592.92151000001</v>
      </c>
      <c r="J8081" s="125">
        <v>298495.41533699998</v>
      </c>
    </row>
    <row r="8082" spans="1:10" x14ac:dyDescent="0.25">
      <c r="A8082" s="125">
        <v>941500</v>
      </c>
      <c r="B8082" s="125">
        <v>2007</v>
      </c>
      <c r="C8082" s="125">
        <v>39</v>
      </c>
      <c r="D8082" s="125">
        <v>3</v>
      </c>
      <c r="E8082" s="125">
        <v>1</v>
      </c>
      <c r="F8082" s="129">
        <v>74986.019128999993</v>
      </c>
      <c r="G8082" s="129">
        <v>0</v>
      </c>
      <c r="H8082" s="129">
        <v>95487.504000000001</v>
      </c>
      <c r="I8082" s="129">
        <v>77554.950748999996</v>
      </c>
      <c r="J8082" s="129">
        <v>74986.019128999993</v>
      </c>
    </row>
    <row r="8083" spans="1:10" hidden="1" x14ac:dyDescent="0.25">
      <c r="A8083" s="125">
        <v>941501</v>
      </c>
      <c r="B8083" s="125">
        <v>2007</v>
      </c>
      <c r="C8083" s="125">
        <v>39</v>
      </c>
      <c r="D8083" s="125">
        <v>3</v>
      </c>
      <c r="E8083" s="125">
        <v>2</v>
      </c>
      <c r="F8083" s="125">
        <v>69391.643079000001</v>
      </c>
      <c r="G8083" s="125">
        <v>0</v>
      </c>
      <c r="H8083" s="125">
        <v>74986.019128999993</v>
      </c>
      <c r="I8083" s="125">
        <v>70659.325826</v>
      </c>
      <c r="J8083" s="125">
        <v>69391.643079000001</v>
      </c>
    </row>
    <row r="8084" spans="1:10" hidden="1" x14ac:dyDescent="0.25">
      <c r="A8084" s="125">
        <v>941502</v>
      </c>
      <c r="B8084" s="125">
        <v>2007</v>
      </c>
      <c r="C8084" s="125">
        <v>39</v>
      </c>
      <c r="D8084" s="125">
        <v>3</v>
      </c>
      <c r="E8084" s="125">
        <v>3</v>
      </c>
      <c r="F8084" s="125">
        <v>51432.818856999998</v>
      </c>
      <c r="G8084" s="125">
        <v>7261.2967280000003</v>
      </c>
      <c r="H8084" s="125">
        <v>69391.643079000001</v>
      </c>
      <c r="I8084" s="125">
        <v>63472.535924000003</v>
      </c>
      <c r="J8084" s="125">
        <v>58694.115586</v>
      </c>
    </row>
    <row r="8085" spans="1:10" hidden="1" x14ac:dyDescent="0.25">
      <c r="A8085" s="125">
        <v>941503</v>
      </c>
      <c r="B8085" s="125">
        <v>2007</v>
      </c>
      <c r="C8085" s="125">
        <v>39</v>
      </c>
      <c r="D8085" s="125">
        <v>3</v>
      </c>
      <c r="E8085" s="125">
        <v>4</v>
      </c>
      <c r="F8085" s="125">
        <v>187006.70791999999</v>
      </c>
      <c r="G8085" s="125">
        <v>0</v>
      </c>
      <c r="H8085" s="125">
        <v>231971.14274700001</v>
      </c>
      <c r="I8085" s="125">
        <v>188406.96213999999</v>
      </c>
      <c r="J8085" s="125">
        <v>187006.70791999999</v>
      </c>
    </row>
    <row r="8086" spans="1:10" x14ac:dyDescent="0.25">
      <c r="A8086" s="125">
        <v>941504</v>
      </c>
      <c r="B8086" s="125">
        <v>2007</v>
      </c>
      <c r="C8086" s="125">
        <v>39</v>
      </c>
      <c r="D8086" s="125">
        <v>4</v>
      </c>
      <c r="E8086" s="125">
        <v>1</v>
      </c>
      <c r="F8086" s="129">
        <v>15019.968878</v>
      </c>
      <c r="G8086" s="129">
        <v>0</v>
      </c>
      <c r="H8086" s="129">
        <v>17340.231599999999</v>
      </c>
      <c r="I8086" s="129">
        <v>15222.989321999999</v>
      </c>
      <c r="J8086" s="129">
        <v>15019.968878</v>
      </c>
    </row>
    <row r="8087" spans="1:10" hidden="1" x14ac:dyDescent="0.25">
      <c r="A8087" s="125">
        <v>941505</v>
      </c>
      <c r="B8087" s="125">
        <v>2007</v>
      </c>
      <c r="C8087" s="125">
        <v>39</v>
      </c>
      <c r="D8087" s="125">
        <v>4</v>
      </c>
      <c r="E8087" s="125">
        <v>2</v>
      </c>
      <c r="F8087" s="125">
        <v>12249.140012</v>
      </c>
      <c r="G8087" s="125">
        <v>0</v>
      </c>
      <c r="H8087" s="125">
        <v>15019.968878</v>
      </c>
      <c r="I8087" s="125">
        <v>14471.740014000001</v>
      </c>
      <c r="J8087" s="125">
        <v>12249.140012</v>
      </c>
    </row>
    <row r="8088" spans="1:10" hidden="1" x14ac:dyDescent="0.25">
      <c r="A8088" s="125">
        <v>941506</v>
      </c>
      <c r="B8088" s="125">
        <v>2007</v>
      </c>
      <c r="C8088" s="125">
        <v>39</v>
      </c>
      <c r="D8088" s="125">
        <v>4</v>
      </c>
      <c r="E8088" s="125">
        <v>3</v>
      </c>
      <c r="F8088" s="125">
        <v>1732.8022269999999</v>
      </c>
      <c r="G8088" s="125">
        <v>7826.3899769999998</v>
      </c>
      <c r="H8088" s="125">
        <v>12249.140012</v>
      </c>
      <c r="I8088" s="125">
        <v>11584.011709</v>
      </c>
      <c r="J8088" s="125">
        <v>9559.1922040000009</v>
      </c>
    </row>
    <row r="8089" spans="1:10" hidden="1" x14ac:dyDescent="0.25">
      <c r="A8089" s="125">
        <v>941507</v>
      </c>
      <c r="B8089" s="125">
        <v>2007</v>
      </c>
      <c r="C8089" s="125">
        <v>39</v>
      </c>
      <c r="D8089" s="125">
        <v>4</v>
      </c>
      <c r="E8089" s="125">
        <v>4</v>
      </c>
      <c r="F8089" s="125">
        <v>45014.542448</v>
      </c>
      <c r="G8089" s="125">
        <v>0</v>
      </c>
      <c r="H8089" s="125">
        <v>51432.818856999998</v>
      </c>
      <c r="I8089" s="125">
        <v>45152.871675000002</v>
      </c>
      <c r="J8089" s="125">
        <v>45014.542448</v>
      </c>
    </row>
    <row r="8090" spans="1:10" x14ac:dyDescent="0.25">
      <c r="A8090" s="125">
        <v>941508</v>
      </c>
      <c r="B8090" s="125">
        <v>2007</v>
      </c>
      <c r="C8090" s="125">
        <v>39</v>
      </c>
      <c r="D8090" s="125">
        <v>5</v>
      </c>
      <c r="E8090" s="125">
        <v>1</v>
      </c>
      <c r="F8090" s="129">
        <v>4640.8336820000004</v>
      </c>
      <c r="G8090" s="129">
        <v>0</v>
      </c>
      <c r="H8090" s="129">
        <v>5113.3509000000004</v>
      </c>
      <c r="I8090" s="129">
        <v>4808.5951859999996</v>
      </c>
      <c r="J8090" s="129">
        <v>4640.8336820000004</v>
      </c>
    </row>
    <row r="8091" spans="1:10" hidden="1" x14ac:dyDescent="0.25">
      <c r="A8091" s="125">
        <v>941509</v>
      </c>
      <c r="B8091" s="125">
        <v>2007</v>
      </c>
      <c r="C8091" s="125">
        <v>39</v>
      </c>
      <c r="D8091" s="125">
        <v>5</v>
      </c>
      <c r="E8091" s="125">
        <v>2</v>
      </c>
      <c r="F8091" s="125">
        <v>4217.2633089999999</v>
      </c>
      <c r="G8091" s="125">
        <v>0</v>
      </c>
      <c r="H8091" s="125">
        <v>4640.8336820000004</v>
      </c>
      <c r="I8091" s="125">
        <v>4560.0831760000001</v>
      </c>
      <c r="J8091" s="125">
        <v>4217.2633089999999</v>
      </c>
    </row>
    <row r="8092" spans="1:10" hidden="1" x14ac:dyDescent="0.25">
      <c r="A8092" s="125">
        <v>941510</v>
      </c>
      <c r="B8092" s="125">
        <v>2007</v>
      </c>
      <c r="C8092" s="125">
        <v>39</v>
      </c>
      <c r="D8092" s="125">
        <v>5</v>
      </c>
      <c r="E8092" s="125">
        <v>3</v>
      </c>
      <c r="F8092" s="125">
        <v>0</v>
      </c>
      <c r="G8092" s="125">
        <v>3898.0831669999998</v>
      </c>
      <c r="H8092" s="125">
        <v>4217.2633089999999</v>
      </c>
      <c r="I8092" s="125">
        <v>4107.6144629999999</v>
      </c>
      <c r="J8092" s="125">
        <v>3898.0831669999998</v>
      </c>
    </row>
    <row r="8093" spans="1:10" hidden="1" x14ac:dyDescent="0.25">
      <c r="A8093" s="125">
        <v>941511</v>
      </c>
      <c r="B8093" s="125">
        <v>2007</v>
      </c>
      <c r="C8093" s="125">
        <v>39</v>
      </c>
      <c r="D8093" s="125">
        <v>5</v>
      </c>
      <c r="E8093" s="125">
        <v>4</v>
      </c>
      <c r="F8093" s="125">
        <v>1616.8893869999999</v>
      </c>
      <c r="G8093" s="125">
        <v>0</v>
      </c>
      <c r="H8093" s="125">
        <v>1732.8022269999999</v>
      </c>
      <c r="I8093" s="125">
        <v>1629.527214</v>
      </c>
      <c r="J8093" s="125">
        <v>1616.8893869999999</v>
      </c>
    </row>
    <row r="8094" spans="1:10" x14ac:dyDescent="0.25">
      <c r="A8094" s="125">
        <v>941512</v>
      </c>
      <c r="B8094" s="125">
        <v>2007</v>
      </c>
      <c r="C8094" s="125">
        <v>40</v>
      </c>
      <c r="D8094" s="125">
        <v>2</v>
      </c>
      <c r="E8094" s="125">
        <v>1</v>
      </c>
      <c r="F8094" s="129">
        <v>4238.0354200000002</v>
      </c>
      <c r="G8094" s="129">
        <v>0</v>
      </c>
      <c r="H8094" s="129">
        <v>5718.4</v>
      </c>
      <c r="I8094" s="129">
        <v>4244.7683200000001</v>
      </c>
      <c r="J8094" s="129">
        <v>4238.0354200000002</v>
      </c>
    </row>
    <row r="8095" spans="1:10" hidden="1" x14ac:dyDescent="0.25">
      <c r="A8095" s="125">
        <v>941513</v>
      </c>
      <c r="B8095" s="125">
        <v>2007</v>
      </c>
      <c r="C8095" s="125">
        <v>40</v>
      </c>
      <c r="D8095" s="125">
        <v>2</v>
      </c>
      <c r="E8095" s="125">
        <v>2</v>
      </c>
      <c r="F8095" s="125">
        <v>3866.843406</v>
      </c>
      <c r="G8095" s="125">
        <v>0</v>
      </c>
      <c r="H8095" s="125">
        <v>4238.0354200000002</v>
      </c>
      <c r="I8095" s="125">
        <v>3892.21173</v>
      </c>
      <c r="J8095" s="125">
        <v>3866.843406</v>
      </c>
    </row>
    <row r="8096" spans="1:10" hidden="1" x14ac:dyDescent="0.25">
      <c r="A8096" s="125">
        <v>941514</v>
      </c>
      <c r="B8096" s="125">
        <v>2007</v>
      </c>
      <c r="C8096" s="125">
        <v>40</v>
      </c>
      <c r="D8096" s="125">
        <v>2</v>
      </c>
      <c r="E8096" s="125">
        <v>3</v>
      </c>
      <c r="F8096" s="125">
        <v>3297.6795059999999</v>
      </c>
      <c r="G8096" s="125">
        <v>59.007161000000004</v>
      </c>
      <c r="H8096" s="125">
        <v>3866.843406</v>
      </c>
      <c r="I8096" s="125">
        <v>3403.208881</v>
      </c>
      <c r="J8096" s="125">
        <v>3356.6866669999999</v>
      </c>
    </row>
    <row r="8097" spans="1:10" hidden="1" x14ac:dyDescent="0.25">
      <c r="A8097" s="125">
        <v>941515</v>
      </c>
      <c r="B8097" s="125">
        <v>2007</v>
      </c>
      <c r="C8097" s="125">
        <v>40</v>
      </c>
      <c r="D8097" s="125">
        <v>2</v>
      </c>
      <c r="E8097" s="125">
        <v>4</v>
      </c>
      <c r="F8097" s="125">
        <v>4243.3821820000003</v>
      </c>
      <c r="G8097" s="125">
        <v>0</v>
      </c>
      <c r="H8097" s="125">
        <v>5718.4</v>
      </c>
      <c r="I8097" s="125">
        <v>4244.7683200000001</v>
      </c>
      <c r="J8097" s="125">
        <v>4243.3821820000003</v>
      </c>
    </row>
    <row r="8098" spans="1:10" x14ac:dyDescent="0.25">
      <c r="A8098" s="125">
        <v>941516</v>
      </c>
      <c r="B8098" s="125">
        <v>2007</v>
      </c>
      <c r="C8098" s="125">
        <v>40</v>
      </c>
      <c r="D8098" s="125">
        <v>3</v>
      </c>
      <c r="E8098" s="125">
        <v>1</v>
      </c>
      <c r="F8098" s="129">
        <v>758.13070800000003</v>
      </c>
      <c r="G8098" s="129">
        <v>0</v>
      </c>
      <c r="H8098" s="129">
        <v>965.40674999999999</v>
      </c>
      <c r="I8098" s="129">
        <v>784.10336199999995</v>
      </c>
      <c r="J8098" s="129">
        <v>758.13070800000003</v>
      </c>
    </row>
    <row r="8099" spans="1:10" hidden="1" x14ac:dyDescent="0.25">
      <c r="A8099" s="125">
        <v>941517</v>
      </c>
      <c r="B8099" s="125">
        <v>2007</v>
      </c>
      <c r="C8099" s="125">
        <v>40</v>
      </c>
      <c r="D8099" s="125">
        <v>3</v>
      </c>
      <c r="E8099" s="125">
        <v>2</v>
      </c>
      <c r="F8099" s="125">
        <v>701.56992100000002</v>
      </c>
      <c r="G8099" s="125">
        <v>0</v>
      </c>
      <c r="H8099" s="125">
        <v>758.13070800000003</v>
      </c>
      <c r="I8099" s="125">
        <v>714.38656600000002</v>
      </c>
      <c r="J8099" s="125">
        <v>701.56992100000002</v>
      </c>
    </row>
    <row r="8100" spans="1:10" hidden="1" x14ac:dyDescent="0.25">
      <c r="A8100" s="125">
        <v>941518</v>
      </c>
      <c r="B8100" s="125">
        <v>2007</v>
      </c>
      <c r="C8100" s="125">
        <v>40</v>
      </c>
      <c r="D8100" s="125">
        <v>3</v>
      </c>
      <c r="E8100" s="125">
        <v>3</v>
      </c>
      <c r="F8100" s="125">
        <v>520.00092600000005</v>
      </c>
      <c r="G8100" s="125">
        <v>73.413846000000007</v>
      </c>
      <c r="H8100" s="125">
        <v>701.56992100000002</v>
      </c>
      <c r="I8100" s="125">
        <v>641.72600699999998</v>
      </c>
      <c r="J8100" s="125">
        <v>593.41477199999997</v>
      </c>
    </row>
    <row r="8101" spans="1:10" hidden="1" x14ac:dyDescent="0.25">
      <c r="A8101" s="125">
        <v>941519</v>
      </c>
      <c r="B8101" s="125">
        <v>2007</v>
      </c>
      <c r="C8101" s="125">
        <v>40</v>
      </c>
      <c r="D8101" s="125">
        <v>3</v>
      </c>
      <c r="E8101" s="125">
        <v>4</v>
      </c>
      <c r="F8101" s="125">
        <v>2658.469415</v>
      </c>
      <c r="G8101" s="125">
        <v>0</v>
      </c>
      <c r="H8101" s="125">
        <v>3297.6795059999999</v>
      </c>
      <c r="I8101" s="125">
        <v>2678.3752949999998</v>
      </c>
      <c r="J8101" s="125">
        <v>2658.469415</v>
      </c>
    </row>
    <row r="8102" spans="1:10" x14ac:dyDescent="0.25">
      <c r="A8102" s="125">
        <v>941520</v>
      </c>
      <c r="B8102" s="125">
        <v>2007</v>
      </c>
      <c r="C8102" s="125">
        <v>40</v>
      </c>
      <c r="D8102" s="125">
        <v>4</v>
      </c>
      <c r="E8102" s="125">
        <v>1</v>
      </c>
      <c r="F8102" s="129">
        <v>305.63890199999997</v>
      </c>
      <c r="G8102" s="129">
        <v>0</v>
      </c>
      <c r="H8102" s="129">
        <v>352.85354999999998</v>
      </c>
      <c r="I8102" s="129">
        <v>309.77013199999999</v>
      </c>
      <c r="J8102" s="129">
        <v>305.63890199999997</v>
      </c>
    </row>
    <row r="8103" spans="1:10" hidden="1" x14ac:dyDescent="0.25">
      <c r="A8103" s="125">
        <v>941521</v>
      </c>
      <c r="B8103" s="125">
        <v>2007</v>
      </c>
      <c r="C8103" s="125">
        <v>40</v>
      </c>
      <c r="D8103" s="125">
        <v>4</v>
      </c>
      <c r="E8103" s="125">
        <v>2</v>
      </c>
      <c r="F8103" s="125">
        <v>249.25575599999999</v>
      </c>
      <c r="G8103" s="125">
        <v>0</v>
      </c>
      <c r="H8103" s="125">
        <v>305.63890199999997</v>
      </c>
      <c r="I8103" s="125">
        <v>294.48308200000002</v>
      </c>
      <c r="J8103" s="125">
        <v>249.25575599999999</v>
      </c>
    </row>
    <row r="8104" spans="1:10" hidden="1" x14ac:dyDescent="0.25">
      <c r="A8104" s="125">
        <v>941522</v>
      </c>
      <c r="B8104" s="125">
        <v>2007</v>
      </c>
      <c r="C8104" s="125">
        <v>40</v>
      </c>
      <c r="D8104" s="125">
        <v>4</v>
      </c>
      <c r="E8104" s="125">
        <v>3</v>
      </c>
      <c r="F8104" s="125">
        <v>35.260509999999996</v>
      </c>
      <c r="G8104" s="125">
        <v>159.257936</v>
      </c>
      <c r="H8104" s="125">
        <v>249.25575599999999</v>
      </c>
      <c r="I8104" s="125">
        <v>235.721169</v>
      </c>
      <c r="J8104" s="125">
        <v>194.51844600000001</v>
      </c>
    </row>
    <row r="8105" spans="1:10" hidden="1" x14ac:dyDescent="0.25">
      <c r="A8105" s="125">
        <v>941523</v>
      </c>
      <c r="B8105" s="125">
        <v>2007</v>
      </c>
      <c r="C8105" s="125">
        <v>40</v>
      </c>
      <c r="D8105" s="125">
        <v>4</v>
      </c>
      <c r="E8105" s="125">
        <v>4</v>
      </c>
      <c r="F8105" s="125">
        <v>455.11026399999997</v>
      </c>
      <c r="G8105" s="125">
        <v>0</v>
      </c>
      <c r="H8105" s="125">
        <v>520.00092600000005</v>
      </c>
      <c r="I8105" s="125">
        <v>456.50881299999998</v>
      </c>
      <c r="J8105" s="125">
        <v>455.11026399999997</v>
      </c>
    </row>
    <row r="8106" spans="1:10" x14ac:dyDescent="0.25">
      <c r="A8106" s="125">
        <v>941524</v>
      </c>
      <c r="B8106" s="125">
        <v>2007</v>
      </c>
      <c r="C8106" s="125">
        <v>40</v>
      </c>
      <c r="D8106" s="125">
        <v>5</v>
      </c>
      <c r="E8106" s="125">
        <v>1</v>
      </c>
      <c r="F8106" s="129">
        <v>46.683737000000001</v>
      </c>
      <c r="G8106" s="129">
        <v>0</v>
      </c>
      <c r="H8106" s="129">
        <v>51.436950000000003</v>
      </c>
      <c r="I8106" s="129">
        <v>48.371307999999999</v>
      </c>
      <c r="J8106" s="129">
        <v>46.683737000000001</v>
      </c>
    </row>
    <row r="8107" spans="1:10" hidden="1" x14ac:dyDescent="0.25">
      <c r="A8107" s="125">
        <v>941525</v>
      </c>
      <c r="B8107" s="125">
        <v>2007</v>
      </c>
      <c r="C8107" s="125">
        <v>40</v>
      </c>
      <c r="D8107" s="125">
        <v>5</v>
      </c>
      <c r="E8107" s="125">
        <v>2</v>
      </c>
      <c r="F8107" s="125">
        <v>42.422898000000004</v>
      </c>
      <c r="G8107" s="125">
        <v>0</v>
      </c>
      <c r="H8107" s="125">
        <v>46.683737000000001</v>
      </c>
      <c r="I8107" s="125">
        <v>45.87144</v>
      </c>
      <c r="J8107" s="125">
        <v>42.422898000000004</v>
      </c>
    </row>
    <row r="8108" spans="1:10" hidden="1" x14ac:dyDescent="0.25">
      <c r="A8108" s="125">
        <v>941526</v>
      </c>
      <c r="B8108" s="125">
        <v>2007</v>
      </c>
      <c r="C8108" s="125">
        <v>40</v>
      </c>
      <c r="D8108" s="125">
        <v>5</v>
      </c>
      <c r="E8108" s="125">
        <v>3</v>
      </c>
      <c r="F8108" s="125">
        <v>0</v>
      </c>
      <c r="G8108" s="125">
        <v>39.212155000000003</v>
      </c>
      <c r="H8108" s="125">
        <v>42.422898000000004</v>
      </c>
      <c r="I8108" s="125">
        <v>41.319901999999999</v>
      </c>
      <c r="J8108" s="125">
        <v>39.212155000000003</v>
      </c>
    </row>
    <row r="8109" spans="1:10" hidden="1" x14ac:dyDescent="0.25">
      <c r="A8109" s="125">
        <v>941527</v>
      </c>
      <c r="B8109" s="125">
        <v>2007</v>
      </c>
      <c r="C8109" s="125">
        <v>40</v>
      </c>
      <c r="D8109" s="125">
        <v>5</v>
      </c>
      <c r="E8109" s="125">
        <v>4</v>
      </c>
      <c r="F8109" s="125">
        <v>32.901819000000003</v>
      </c>
      <c r="G8109" s="125">
        <v>0</v>
      </c>
      <c r="H8109" s="125">
        <v>35.260509999999996</v>
      </c>
      <c r="I8109" s="125">
        <v>33.158983999999997</v>
      </c>
      <c r="J8109" s="125">
        <v>32.901819000000003</v>
      </c>
    </row>
    <row r="8110" spans="1:10" x14ac:dyDescent="0.25">
      <c r="A8110" s="125">
        <v>941528</v>
      </c>
      <c r="B8110" s="125">
        <v>2007</v>
      </c>
      <c r="C8110" s="125">
        <v>41</v>
      </c>
      <c r="D8110" s="125">
        <v>2</v>
      </c>
      <c r="E8110" s="125">
        <v>1</v>
      </c>
      <c r="F8110" s="129">
        <v>60827.890936000003</v>
      </c>
      <c r="G8110" s="129">
        <v>0</v>
      </c>
      <c r="H8110" s="129">
        <v>82029.964800000002</v>
      </c>
      <c r="I8110" s="129">
        <v>60890.842871000001</v>
      </c>
      <c r="J8110" s="129">
        <v>60827.890936000003</v>
      </c>
    </row>
    <row r="8111" spans="1:10" hidden="1" x14ac:dyDescent="0.25">
      <c r="A8111" s="125">
        <v>941529</v>
      </c>
      <c r="B8111" s="125">
        <v>2007</v>
      </c>
      <c r="C8111" s="125">
        <v>41</v>
      </c>
      <c r="D8111" s="125">
        <v>2</v>
      </c>
      <c r="E8111" s="125">
        <v>2</v>
      </c>
      <c r="F8111" s="125">
        <v>55674.495238000003</v>
      </c>
      <c r="G8111" s="125">
        <v>0</v>
      </c>
      <c r="H8111" s="125">
        <v>60827.890936000003</v>
      </c>
      <c r="I8111" s="125">
        <v>55864.335035999997</v>
      </c>
      <c r="J8111" s="125">
        <v>55674.495238000003</v>
      </c>
    </row>
    <row r="8112" spans="1:10" hidden="1" x14ac:dyDescent="0.25">
      <c r="A8112" s="125">
        <v>941530</v>
      </c>
      <c r="B8112" s="125">
        <v>2007</v>
      </c>
      <c r="C8112" s="125">
        <v>41</v>
      </c>
      <c r="D8112" s="125">
        <v>2</v>
      </c>
      <c r="E8112" s="125">
        <v>3</v>
      </c>
      <c r="F8112" s="125">
        <v>46326.067384000002</v>
      </c>
      <c r="G8112" s="125">
        <v>2178.857728</v>
      </c>
      <c r="H8112" s="125">
        <v>55674.495238000003</v>
      </c>
      <c r="I8112" s="125">
        <v>48999.123259</v>
      </c>
      <c r="J8112" s="125">
        <v>48504.925110999997</v>
      </c>
    </row>
    <row r="8113" spans="1:10" hidden="1" x14ac:dyDescent="0.25">
      <c r="A8113" s="125">
        <v>941531</v>
      </c>
      <c r="B8113" s="125">
        <v>2007</v>
      </c>
      <c r="C8113" s="125">
        <v>41</v>
      </c>
      <c r="D8113" s="125">
        <v>2</v>
      </c>
      <c r="E8113" s="125">
        <v>4</v>
      </c>
      <c r="F8113" s="125">
        <v>60867.575059000003</v>
      </c>
      <c r="G8113" s="125">
        <v>0</v>
      </c>
      <c r="H8113" s="125">
        <v>82029.964800000002</v>
      </c>
      <c r="I8113" s="125">
        <v>60890.842871000001</v>
      </c>
      <c r="J8113" s="125">
        <v>60867.575059000003</v>
      </c>
    </row>
    <row r="8114" spans="1:10" x14ac:dyDescent="0.25">
      <c r="A8114" s="125">
        <v>941532</v>
      </c>
      <c r="B8114" s="125">
        <v>2007</v>
      </c>
      <c r="C8114" s="125">
        <v>41</v>
      </c>
      <c r="D8114" s="125">
        <v>3</v>
      </c>
      <c r="E8114" s="125">
        <v>1</v>
      </c>
      <c r="F8114" s="129">
        <v>9834.7225130000006</v>
      </c>
      <c r="G8114" s="129">
        <v>0</v>
      </c>
      <c r="H8114" s="129">
        <v>12123.4619</v>
      </c>
      <c r="I8114" s="129">
        <v>9846.6757550000002</v>
      </c>
      <c r="J8114" s="129">
        <v>9834.7225130000006</v>
      </c>
    </row>
    <row r="8115" spans="1:10" hidden="1" x14ac:dyDescent="0.25">
      <c r="A8115" s="125">
        <v>941533</v>
      </c>
      <c r="B8115" s="125">
        <v>2007</v>
      </c>
      <c r="C8115" s="125">
        <v>41</v>
      </c>
      <c r="D8115" s="125">
        <v>3</v>
      </c>
      <c r="E8115" s="125">
        <v>2</v>
      </c>
      <c r="F8115" s="125">
        <v>9164.5852739999991</v>
      </c>
      <c r="G8115" s="125">
        <v>0</v>
      </c>
      <c r="H8115" s="125">
        <v>9834.7225130000006</v>
      </c>
      <c r="I8115" s="125">
        <v>9267.2590240000009</v>
      </c>
      <c r="J8115" s="125">
        <v>9164.5852739999991</v>
      </c>
    </row>
    <row r="8116" spans="1:10" hidden="1" x14ac:dyDescent="0.25">
      <c r="A8116" s="125">
        <v>941534</v>
      </c>
      <c r="B8116" s="125">
        <v>2007</v>
      </c>
      <c r="C8116" s="125">
        <v>41</v>
      </c>
      <c r="D8116" s="125">
        <v>3</v>
      </c>
      <c r="E8116" s="125">
        <v>3</v>
      </c>
      <c r="F8116" s="125">
        <v>7269.6234109999996</v>
      </c>
      <c r="G8116" s="125">
        <v>891.342491</v>
      </c>
      <c r="H8116" s="125">
        <v>9164.5852739999991</v>
      </c>
      <c r="I8116" s="125">
        <v>8382.8461499999994</v>
      </c>
      <c r="J8116" s="125">
        <v>8160.9659030000003</v>
      </c>
    </row>
    <row r="8117" spans="1:10" hidden="1" x14ac:dyDescent="0.25">
      <c r="A8117" s="125">
        <v>941535</v>
      </c>
      <c r="B8117" s="125">
        <v>2007</v>
      </c>
      <c r="C8117" s="125">
        <v>41</v>
      </c>
      <c r="D8117" s="125">
        <v>3</v>
      </c>
      <c r="E8117" s="125">
        <v>4</v>
      </c>
      <c r="F8117" s="125">
        <v>37605.027234000001</v>
      </c>
      <c r="G8117" s="125">
        <v>0</v>
      </c>
      <c r="H8117" s="125">
        <v>46326.067384000002</v>
      </c>
      <c r="I8117" s="125">
        <v>37626.031928999997</v>
      </c>
      <c r="J8117" s="125">
        <v>37605.027234000001</v>
      </c>
    </row>
    <row r="8118" spans="1:10" x14ac:dyDescent="0.25">
      <c r="A8118" s="125">
        <v>941536</v>
      </c>
      <c r="B8118" s="125">
        <v>2007</v>
      </c>
      <c r="C8118" s="125">
        <v>41</v>
      </c>
      <c r="D8118" s="125">
        <v>4</v>
      </c>
      <c r="E8118" s="125">
        <v>1</v>
      </c>
      <c r="F8118" s="129">
        <v>3352.839434</v>
      </c>
      <c r="G8118" s="129">
        <v>0</v>
      </c>
      <c r="H8118" s="129">
        <v>3850.6343999999999</v>
      </c>
      <c r="I8118" s="129">
        <v>3380.4719399999999</v>
      </c>
      <c r="J8118" s="129">
        <v>3352.839434</v>
      </c>
    </row>
    <row r="8119" spans="1:10" hidden="1" x14ac:dyDescent="0.25">
      <c r="A8119" s="125">
        <v>941537</v>
      </c>
      <c r="B8119" s="125">
        <v>2007</v>
      </c>
      <c r="C8119" s="125">
        <v>41</v>
      </c>
      <c r="D8119" s="125">
        <v>4</v>
      </c>
      <c r="E8119" s="125">
        <v>2</v>
      </c>
      <c r="F8119" s="125">
        <v>2915.9945080000002</v>
      </c>
      <c r="G8119" s="125">
        <v>0</v>
      </c>
      <c r="H8119" s="125">
        <v>3352.839434</v>
      </c>
      <c r="I8119" s="125">
        <v>3230.4607940000001</v>
      </c>
      <c r="J8119" s="125">
        <v>2915.9945080000002</v>
      </c>
    </row>
    <row r="8120" spans="1:10" hidden="1" x14ac:dyDescent="0.25">
      <c r="A8120" s="125">
        <v>941538</v>
      </c>
      <c r="B8120" s="125">
        <v>2007</v>
      </c>
      <c r="C8120" s="125">
        <v>41</v>
      </c>
      <c r="D8120" s="125">
        <v>4</v>
      </c>
      <c r="E8120" s="125">
        <v>3</v>
      </c>
      <c r="F8120" s="125">
        <v>910.68936799999994</v>
      </c>
      <c r="G8120" s="125">
        <v>1667.2572540000001</v>
      </c>
      <c r="H8120" s="125">
        <v>2915.9945080000002</v>
      </c>
      <c r="I8120" s="125">
        <v>2757.6560060000002</v>
      </c>
      <c r="J8120" s="125">
        <v>2577.9466210000001</v>
      </c>
    </row>
    <row r="8121" spans="1:10" hidden="1" x14ac:dyDescent="0.25">
      <c r="A8121" s="125">
        <v>941539</v>
      </c>
      <c r="B8121" s="125">
        <v>2007</v>
      </c>
      <c r="C8121" s="125">
        <v>41</v>
      </c>
      <c r="D8121" s="125">
        <v>4</v>
      </c>
      <c r="E8121" s="125">
        <v>4</v>
      </c>
      <c r="F8121" s="125">
        <v>6362.113961</v>
      </c>
      <c r="G8121" s="125">
        <v>0</v>
      </c>
      <c r="H8121" s="125">
        <v>7269.6234109999996</v>
      </c>
      <c r="I8121" s="125">
        <v>6382.0023929999998</v>
      </c>
      <c r="J8121" s="125">
        <v>6362.113961</v>
      </c>
    </row>
    <row r="8122" spans="1:10" x14ac:dyDescent="0.25">
      <c r="A8122" s="125">
        <v>941540</v>
      </c>
      <c r="B8122" s="125">
        <v>2007</v>
      </c>
      <c r="C8122" s="125">
        <v>41</v>
      </c>
      <c r="D8122" s="125">
        <v>5</v>
      </c>
      <c r="E8122" s="125">
        <v>1</v>
      </c>
      <c r="F8122" s="129">
        <v>2018.6407509999999</v>
      </c>
      <c r="G8122" s="129">
        <v>0</v>
      </c>
      <c r="H8122" s="129">
        <v>2146.5934000000002</v>
      </c>
      <c r="I8122" s="129">
        <v>2018.6564330000001</v>
      </c>
      <c r="J8122" s="129">
        <v>2018.6407509999999</v>
      </c>
    </row>
    <row r="8123" spans="1:10" hidden="1" x14ac:dyDescent="0.25">
      <c r="A8123" s="125">
        <v>941541</v>
      </c>
      <c r="B8123" s="125">
        <v>2007</v>
      </c>
      <c r="C8123" s="125">
        <v>41</v>
      </c>
      <c r="D8123" s="125">
        <v>5</v>
      </c>
      <c r="E8123" s="125">
        <v>2</v>
      </c>
      <c r="F8123" s="125">
        <v>1911.2141650000001</v>
      </c>
      <c r="G8123" s="125">
        <v>0</v>
      </c>
      <c r="H8123" s="125">
        <v>2018.6407509999999</v>
      </c>
      <c r="I8123" s="125">
        <v>1983.516402</v>
      </c>
      <c r="J8123" s="125">
        <v>1911.2141650000001</v>
      </c>
    </row>
    <row r="8124" spans="1:10" hidden="1" x14ac:dyDescent="0.25">
      <c r="A8124" s="125">
        <v>941542</v>
      </c>
      <c r="B8124" s="125">
        <v>2007</v>
      </c>
      <c r="C8124" s="125">
        <v>41</v>
      </c>
      <c r="D8124" s="125">
        <v>5</v>
      </c>
      <c r="E8124" s="125">
        <v>3</v>
      </c>
      <c r="F8124" s="125">
        <v>0</v>
      </c>
      <c r="G8124" s="125">
        <v>1680.3752260000001</v>
      </c>
      <c r="H8124" s="125">
        <v>1911.2141650000001</v>
      </c>
      <c r="I8124" s="125">
        <v>1861.5225969999999</v>
      </c>
      <c r="J8124" s="125">
        <v>1680.3752260000001</v>
      </c>
    </row>
    <row r="8125" spans="1:10" hidden="1" x14ac:dyDescent="0.25">
      <c r="A8125" s="125">
        <v>941543</v>
      </c>
      <c r="B8125" s="125">
        <v>2007</v>
      </c>
      <c r="C8125" s="125">
        <v>41</v>
      </c>
      <c r="D8125" s="125">
        <v>5</v>
      </c>
      <c r="E8125" s="125">
        <v>4</v>
      </c>
      <c r="F8125" s="125">
        <v>856.40986799999996</v>
      </c>
      <c r="G8125" s="125">
        <v>0</v>
      </c>
      <c r="H8125" s="125">
        <v>910.68936799999994</v>
      </c>
      <c r="I8125" s="125">
        <v>856.41228100000001</v>
      </c>
      <c r="J8125" s="125">
        <v>856.40986799999996</v>
      </c>
    </row>
    <row r="8126" spans="1:10" x14ac:dyDescent="0.25">
      <c r="A8126" s="125">
        <v>941544</v>
      </c>
      <c r="B8126" s="125">
        <v>2007</v>
      </c>
      <c r="C8126" s="125">
        <v>42</v>
      </c>
      <c r="D8126" s="125">
        <v>2</v>
      </c>
      <c r="E8126" s="125">
        <v>1</v>
      </c>
      <c r="F8126" s="129">
        <v>798.47397000000001</v>
      </c>
      <c r="G8126" s="129">
        <v>0</v>
      </c>
      <c r="H8126" s="129">
        <v>1076.7888</v>
      </c>
      <c r="I8126" s="129">
        <v>799.30032600000004</v>
      </c>
      <c r="J8126" s="129">
        <v>798.47397000000001</v>
      </c>
    </row>
    <row r="8127" spans="1:10" hidden="1" x14ac:dyDescent="0.25">
      <c r="A8127" s="125">
        <v>941545</v>
      </c>
      <c r="B8127" s="125">
        <v>2007</v>
      </c>
      <c r="C8127" s="125">
        <v>42</v>
      </c>
      <c r="D8127" s="125">
        <v>2</v>
      </c>
      <c r="E8127" s="125">
        <v>2</v>
      </c>
      <c r="F8127" s="125">
        <v>730.82650999999998</v>
      </c>
      <c r="G8127" s="125">
        <v>0</v>
      </c>
      <c r="H8127" s="125">
        <v>798.47397000000001</v>
      </c>
      <c r="I8127" s="125">
        <v>733.31849399999999</v>
      </c>
      <c r="J8127" s="125">
        <v>730.82650999999998</v>
      </c>
    </row>
    <row r="8128" spans="1:10" hidden="1" x14ac:dyDescent="0.25">
      <c r="A8128" s="125">
        <v>941546</v>
      </c>
      <c r="B8128" s="125">
        <v>2007</v>
      </c>
      <c r="C8128" s="125">
        <v>42</v>
      </c>
      <c r="D8128" s="125">
        <v>2</v>
      </c>
      <c r="E8128" s="125">
        <v>3</v>
      </c>
      <c r="F8128" s="125">
        <v>608.11181199999999</v>
      </c>
      <c r="G8128" s="125">
        <v>28.601372999999999</v>
      </c>
      <c r="H8128" s="125">
        <v>730.82650999999998</v>
      </c>
      <c r="I8128" s="125">
        <v>643.20041200000003</v>
      </c>
      <c r="J8128" s="125">
        <v>636.71318399999996</v>
      </c>
    </row>
    <row r="8129" spans="1:10" hidden="1" x14ac:dyDescent="0.25">
      <c r="A8129" s="125">
        <v>941547</v>
      </c>
      <c r="B8129" s="125">
        <v>2007</v>
      </c>
      <c r="C8129" s="125">
        <v>42</v>
      </c>
      <c r="D8129" s="125">
        <v>2</v>
      </c>
      <c r="E8129" s="125">
        <v>4</v>
      </c>
      <c r="F8129" s="125">
        <v>798.99489500000004</v>
      </c>
      <c r="G8129" s="125">
        <v>0</v>
      </c>
      <c r="H8129" s="125">
        <v>1076.7888</v>
      </c>
      <c r="I8129" s="125">
        <v>799.30032600000004</v>
      </c>
      <c r="J8129" s="125">
        <v>798.99489500000004</v>
      </c>
    </row>
    <row r="8130" spans="1:10" x14ac:dyDescent="0.25">
      <c r="A8130" s="125">
        <v>941548</v>
      </c>
      <c r="B8130" s="125">
        <v>2007</v>
      </c>
      <c r="C8130" s="125">
        <v>42</v>
      </c>
      <c r="D8130" s="125">
        <v>3</v>
      </c>
      <c r="E8130" s="125">
        <v>1</v>
      </c>
      <c r="F8130" s="129">
        <v>98.500448000000006</v>
      </c>
      <c r="G8130" s="129">
        <v>0</v>
      </c>
      <c r="H8130" s="129">
        <v>121.4235</v>
      </c>
      <c r="I8130" s="129">
        <v>98.620166999999995</v>
      </c>
      <c r="J8130" s="129">
        <v>98.500448000000006</v>
      </c>
    </row>
    <row r="8131" spans="1:10" hidden="1" x14ac:dyDescent="0.25">
      <c r="A8131" s="125">
        <v>941549</v>
      </c>
      <c r="B8131" s="125">
        <v>2007</v>
      </c>
      <c r="C8131" s="125">
        <v>42</v>
      </c>
      <c r="D8131" s="125">
        <v>3</v>
      </c>
      <c r="E8131" s="125">
        <v>2</v>
      </c>
      <c r="F8131" s="125">
        <v>91.788634999999999</v>
      </c>
      <c r="G8131" s="125">
        <v>0</v>
      </c>
      <c r="H8131" s="125">
        <v>98.500448000000006</v>
      </c>
      <c r="I8131" s="125">
        <v>92.816972000000007</v>
      </c>
      <c r="J8131" s="125">
        <v>91.788634999999999</v>
      </c>
    </row>
    <row r="8132" spans="1:10" hidden="1" x14ac:dyDescent="0.25">
      <c r="A8132" s="125">
        <v>941550</v>
      </c>
      <c r="B8132" s="125">
        <v>2007</v>
      </c>
      <c r="C8132" s="125">
        <v>42</v>
      </c>
      <c r="D8132" s="125">
        <v>3</v>
      </c>
      <c r="E8132" s="125">
        <v>3</v>
      </c>
      <c r="F8132" s="125">
        <v>72.785239000000004</v>
      </c>
      <c r="G8132" s="125">
        <v>8.9243380000000005</v>
      </c>
      <c r="H8132" s="125">
        <v>91.788634999999999</v>
      </c>
      <c r="I8132" s="125">
        <v>83.959063999999998</v>
      </c>
      <c r="J8132" s="125">
        <v>81.709576999999996</v>
      </c>
    </row>
    <row r="8133" spans="1:10" hidden="1" x14ac:dyDescent="0.25">
      <c r="A8133" s="125">
        <v>941551</v>
      </c>
      <c r="B8133" s="125">
        <v>2007</v>
      </c>
      <c r="C8133" s="125">
        <v>42</v>
      </c>
      <c r="D8133" s="125">
        <v>3</v>
      </c>
      <c r="E8133" s="125">
        <v>4</v>
      </c>
      <c r="F8133" s="125">
        <v>493.61978699999997</v>
      </c>
      <c r="G8133" s="125">
        <v>0</v>
      </c>
      <c r="H8133" s="125">
        <v>608.11181199999999</v>
      </c>
      <c r="I8133" s="125">
        <v>493.908413</v>
      </c>
      <c r="J8133" s="125">
        <v>493.61978699999997</v>
      </c>
    </row>
    <row r="8134" spans="1:10" x14ac:dyDescent="0.25">
      <c r="A8134" s="125">
        <v>941552</v>
      </c>
      <c r="B8134" s="125">
        <v>2007</v>
      </c>
      <c r="C8134" s="125">
        <v>42</v>
      </c>
      <c r="D8134" s="125">
        <v>4</v>
      </c>
      <c r="E8134" s="125">
        <v>1</v>
      </c>
      <c r="F8134" s="129">
        <v>69.021238999999994</v>
      </c>
      <c r="G8134" s="129">
        <v>0</v>
      </c>
      <c r="H8134" s="129">
        <v>79.268799999999999</v>
      </c>
      <c r="I8134" s="129">
        <v>69.59008</v>
      </c>
      <c r="J8134" s="129">
        <v>69.021238999999994</v>
      </c>
    </row>
    <row r="8135" spans="1:10" hidden="1" x14ac:dyDescent="0.25">
      <c r="A8135" s="125">
        <v>941553</v>
      </c>
      <c r="B8135" s="125">
        <v>2007</v>
      </c>
      <c r="C8135" s="125">
        <v>42</v>
      </c>
      <c r="D8135" s="125">
        <v>4</v>
      </c>
      <c r="E8135" s="125">
        <v>2</v>
      </c>
      <c r="F8135" s="125">
        <v>60.028390999999999</v>
      </c>
      <c r="G8135" s="125">
        <v>0</v>
      </c>
      <c r="H8135" s="125">
        <v>69.021238999999994</v>
      </c>
      <c r="I8135" s="125">
        <v>66.501964000000001</v>
      </c>
      <c r="J8135" s="125">
        <v>60.028390999999999</v>
      </c>
    </row>
    <row r="8136" spans="1:10" hidden="1" x14ac:dyDescent="0.25">
      <c r="A8136" s="125">
        <v>941554</v>
      </c>
      <c r="B8136" s="125">
        <v>2007</v>
      </c>
      <c r="C8136" s="125">
        <v>42</v>
      </c>
      <c r="D8136" s="125">
        <v>4</v>
      </c>
      <c r="E8136" s="125">
        <v>3</v>
      </c>
      <c r="F8136" s="125">
        <v>18.747366</v>
      </c>
      <c r="G8136" s="125">
        <v>34.322001999999998</v>
      </c>
      <c r="H8136" s="125">
        <v>60.028390999999999</v>
      </c>
      <c r="I8136" s="125">
        <v>56.768849000000003</v>
      </c>
      <c r="J8136" s="125">
        <v>53.069367999999997</v>
      </c>
    </row>
    <row r="8137" spans="1:10" hidden="1" x14ac:dyDescent="0.25">
      <c r="A8137" s="125">
        <v>941555</v>
      </c>
      <c r="B8137" s="125">
        <v>2007</v>
      </c>
      <c r="C8137" s="125">
        <v>42</v>
      </c>
      <c r="D8137" s="125">
        <v>4</v>
      </c>
      <c r="E8137" s="125">
        <v>4</v>
      </c>
      <c r="F8137" s="125">
        <v>63.699033999999997</v>
      </c>
      <c r="G8137" s="125">
        <v>0</v>
      </c>
      <c r="H8137" s="125">
        <v>72.785239000000004</v>
      </c>
      <c r="I8137" s="125">
        <v>63.898161000000002</v>
      </c>
      <c r="J8137" s="125">
        <v>63.699033999999997</v>
      </c>
    </row>
    <row r="8138" spans="1:10" x14ac:dyDescent="0.25">
      <c r="A8138" s="125">
        <v>941556</v>
      </c>
      <c r="B8138" s="125">
        <v>2007</v>
      </c>
      <c r="C8138" s="125">
        <v>42</v>
      </c>
      <c r="D8138" s="125">
        <v>5</v>
      </c>
      <c r="E8138" s="125">
        <v>1</v>
      </c>
      <c r="F8138" s="129">
        <v>20.280462</v>
      </c>
      <c r="G8138" s="129">
        <v>0</v>
      </c>
      <c r="H8138" s="129">
        <v>21.565950000000001</v>
      </c>
      <c r="I8138" s="129">
        <v>20.280619000000002</v>
      </c>
      <c r="J8138" s="129">
        <v>20.280462</v>
      </c>
    </row>
    <row r="8139" spans="1:10" hidden="1" x14ac:dyDescent="0.25">
      <c r="A8139" s="125">
        <v>941557</v>
      </c>
      <c r="B8139" s="125">
        <v>2007</v>
      </c>
      <c r="C8139" s="125">
        <v>42</v>
      </c>
      <c r="D8139" s="125">
        <v>5</v>
      </c>
      <c r="E8139" s="125">
        <v>2</v>
      </c>
      <c r="F8139" s="125">
        <v>19.201191000000001</v>
      </c>
      <c r="G8139" s="125">
        <v>0</v>
      </c>
      <c r="H8139" s="125">
        <v>20.280462</v>
      </c>
      <c r="I8139" s="125">
        <v>19.927582000000001</v>
      </c>
      <c r="J8139" s="125">
        <v>19.201191000000001</v>
      </c>
    </row>
    <row r="8140" spans="1:10" hidden="1" x14ac:dyDescent="0.25">
      <c r="A8140" s="125">
        <v>941558</v>
      </c>
      <c r="B8140" s="125">
        <v>2007</v>
      </c>
      <c r="C8140" s="125">
        <v>42</v>
      </c>
      <c r="D8140" s="125">
        <v>5</v>
      </c>
      <c r="E8140" s="125">
        <v>3</v>
      </c>
      <c r="F8140" s="125">
        <v>0</v>
      </c>
      <c r="G8140" s="125">
        <v>16.882045999999999</v>
      </c>
      <c r="H8140" s="125">
        <v>19.201191000000001</v>
      </c>
      <c r="I8140" s="125">
        <v>18.70196</v>
      </c>
      <c r="J8140" s="125">
        <v>16.882045999999999</v>
      </c>
    </row>
    <row r="8141" spans="1:10" hidden="1" x14ac:dyDescent="0.25">
      <c r="A8141" s="125">
        <v>941559</v>
      </c>
      <c r="B8141" s="125">
        <v>2007</v>
      </c>
      <c r="C8141" s="125">
        <v>42</v>
      </c>
      <c r="D8141" s="125">
        <v>5</v>
      </c>
      <c r="E8141" s="125">
        <v>4</v>
      </c>
      <c r="F8141" s="125">
        <v>17.629974000000001</v>
      </c>
      <c r="G8141" s="125">
        <v>0</v>
      </c>
      <c r="H8141" s="125">
        <v>18.747366</v>
      </c>
      <c r="I8141" s="125">
        <v>17.630023000000001</v>
      </c>
      <c r="J8141" s="125">
        <v>17.629974000000001</v>
      </c>
    </row>
    <row r="8142" spans="1:10" x14ac:dyDescent="0.25">
      <c r="A8142" s="125">
        <v>941560</v>
      </c>
      <c r="B8142" s="125">
        <v>2007</v>
      </c>
      <c r="C8142" s="125">
        <v>43</v>
      </c>
      <c r="D8142" s="125">
        <v>2</v>
      </c>
      <c r="E8142" s="125">
        <v>1</v>
      </c>
      <c r="F8142" s="129">
        <v>278970.43450500001</v>
      </c>
      <c r="G8142" s="129">
        <v>0</v>
      </c>
      <c r="H8142" s="129">
        <v>376472.74400000001</v>
      </c>
      <c r="I8142" s="129">
        <v>279455.717871</v>
      </c>
      <c r="J8142" s="129">
        <v>278970.43450500001</v>
      </c>
    </row>
    <row r="8143" spans="1:10" hidden="1" x14ac:dyDescent="0.25">
      <c r="A8143" s="125">
        <v>941561</v>
      </c>
      <c r="B8143" s="125">
        <v>2007</v>
      </c>
      <c r="C8143" s="125">
        <v>43</v>
      </c>
      <c r="D8143" s="125">
        <v>2</v>
      </c>
      <c r="E8143" s="125">
        <v>2</v>
      </c>
      <c r="F8143" s="125">
        <v>254615.43611000001</v>
      </c>
      <c r="G8143" s="125">
        <v>0</v>
      </c>
      <c r="H8143" s="125">
        <v>278970.43450500001</v>
      </c>
      <c r="I8143" s="125">
        <v>256206.44704999999</v>
      </c>
      <c r="J8143" s="125">
        <v>254615.43611000001</v>
      </c>
    </row>
    <row r="8144" spans="1:10" hidden="1" x14ac:dyDescent="0.25">
      <c r="A8144" s="125">
        <v>941562</v>
      </c>
      <c r="B8144" s="125">
        <v>2007</v>
      </c>
      <c r="C8144" s="125">
        <v>43</v>
      </c>
      <c r="D8144" s="125">
        <v>2</v>
      </c>
      <c r="E8144" s="125">
        <v>3</v>
      </c>
      <c r="F8144" s="125">
        <v>212232.085685</v>
      </c>
      <c r="G8144" s="125">
        <v>7131.0230339999998</v>
      </c>
      <c r="H8144" s="125">
        <v>254615.43611000001</v>
      </c>
      <c r="I8144" s="125">
        <v>224087.04532100001</v>
      </c>
      <c r="J8144" s="125">
        <v>219363.10871900001</v>
      </c>
    </row>
    <row r="8145" spans="1:10" hidden="1" x14ac:dyDescent="0.25">
      <c r="A8145" s="125">
        <v>941563</v>
      </c>
      <c r="B8145" s="125">
        <v>2007</v>
      </c>
      <c r="C8145" s="125">
        <v>43</v>
      </c>
      <c r="D8145" s="125">
        <v>2</v>
      </c>
      <c r="E8145" s="125">
        <v>4</v>
      </c>
      <c r="F8145" s="125">
        <v>279283.22649700003</v>
      </c>
      <c r="G8145" s="125">
        <v>0</v>
      </c>
      <c r="H8145" s="125">
        <v>376472.74400000001</v>
      </c>
      <c r="I8145" s="125">
        <v>279455.717871</v>
      </c>
      <c r="J8145" s="125">
        <v>279283.22649700003</v>
      </c>
    </row>
    <row r="8146" spans="1:10" x14ac:dyDescent="0.25">
      <c r="A8146" s="125">
        <v>941564</v>
      </c>
      <c r="B8146" s="125">
        <v>2007</v>
      </c>
      <c r="C8146" s="125">
        <v>43</v>
      </c>
      <c r="D8146" s="125">
        <v>3</v>
      </c>
      <c r="E8146" s="125">
        <v>1</v>
      </c>
      <c r="F8146" s="129">
        <v>24311.285628000001</v>
      </c>
      <c r="G8146" s="129">
        <v>0</v>
      </c>
      <c r="H8146" s="129">
        <v>31302.261200000001</v>
      </c>
      <c r="I8146" s="129">
        <v>25423.696547</v>
      </c>
      <c r="J8146" s="129">
        <v>24311.285628000001</v>
      </c>
    </row>
    <row r="8147" spans="1:10" hidden="1" x14ac:dyDescent="0.25">
      <c r="A8147" s="125">
        <v>941565</v>
      </c>
      <c r="B8147" s="125">
        <v>2007</v>
      </c>
      <c r="C8147" s="125">
        <v>43</v>
      </c>
      <c r="D8147" s="125">
        <v>3</v>
      </c>
      <c r="E8147" s="125">
        <v>2</v>
      </c>
      <c r="F8147" s="125">
        <v>18596.577358999999</v>
      </c>
      <c r="G8147" s="125">
        <v>0</v>
      </c>
      <c r="H8147" s="125">
        <v>24311.285628000001</v>
      </c>
      <c r="I8147" s="125">
        <v>22908.524447</v>
      </c>
      <c r="J8147" s="125">
        <v>18596.577358999999</v>
      </c>
    </row>
    <row r="8148" spans="1:10" hidden="1" x14ac:dyDescent="0.25">
      <c r="A8148" s="125">
        <v>941566</v>
      </c>
      <c r="B8148" s="125">
        <v>2007</v>
      </c>
      <c r="C8148" s="125">
        <v>43</v>
      </c>
      <c r="D8148" s="125">
        <v>3</v>
      </c>
      <c r="E8148" s="125">
        <v>3</v>
      </c>
      <c r="F8148" s="125">
        <v>6025.1629000000003</v>
      </c>
      <c r="G8148" s="125">
        <v>8810.7051269999993</v>
      </c>
      <c r="H8148" s="125">
        <v>18596.577358999999</v>
      </c>
      <c r="I8148" s="125">
        <v>17010.28931</v>
      </c>
      <c r="J8148" s="125">
        <v>14835.868027</v>
      </c>
    </row>
    <row r="8149" spans="1:10" hidden="1" x14ac:dyDescent="0.25">
      <c r="A8149" s="125">
        <v>941567</v>
      </c>
      <c r="B8149" s="125">
        <v>2007</v>
      </c>
      <c r="C8149" s="125">
        <v>43</v>
      </c>
      <c r="D8149" s="125">
        <v>3</v>
      </c>
      <c r="E8149" s="125">
        <v>4</v>
      </c>
      <c r="F8149" s="125">
        <v>170539.28572300001</v>
      </c>
      <c r="G8149" s="125">
        <v>0</v>
      </c>
      <c r="H8149" s="125">
        <v>212232.085685</v>
      </c>
      <c r="I8149" s="125">
        <v>172374.89999400001</v>
      </c>
      <c r="J8149" s="125">
        <v>170539.28572300001</v>
      </c>
    </row>
    <row r="8150" spans="1:10" x14ac:dyDescent="0.25">
      <c r="A8150" s="125">
        <v>941568</v>
      </c>
      <c r="B8150" s="125">
        <v>2007</v>
      </c>
      <c r="C8150" s="125">
        <v>43</v>
      </c>
      <c r="D8150" s="125">
        <v>4</v>
      </c>
      <c r="E8150" s="125">
        <v>1</v>
      </c>
      <c r="F8150" s="129">
        <v>7724.8091130000003</v>
      </c>
      <c r="G8150" s="129">
        <v>0</v>
      </c>
      <c r="H8150" s="129">
        <v>8924.2963</v>
      </c>
      <c r="I8150" s="129">
        <v>7834.6397219999999</v>
      </c>
      <c r="J8150" s="129">
        <v>7724.8091130000003</v>
      </c>
    </row>
    <row r="8151" spans="1:10" hidden="1" x14ac:dyDescent="0.25">
      <c r="A8151" s="125">
        <v>941569</v>
      </c>
      <c r="B8151" s="125">
        <v>2007</v>
      </c>
      <c r="C8151" s="125">
        <v>43</v>
      </c>
      <c r="D8151" s="125">
        <v>4</v>
      </c>
      <c r="E8151" s="125">
        <v>2</v>
      </c>
      <c r="F8151" s="125">
        <v>6634.0637980000001</v>
      </c>
      <c r="G8151" s="125">
        <v>0</v>
      </c>
      <c r="H8151" s="125">
        <v>7724.8091130000003</v>
      </c>
      <c r="I8151" s="125">
        <v>7442.8535810000003</v>
      </c>
      <c r="J8151" s="125">
        <v>6634.0637980000001</v>
      </c>
    </row>
    <row r="8152" spans="1:10" hidden="1" x14ac:dyDescent="0.25">
      <c r="A8152" s="125">
        <v>941570</v>
      </c>
      <c r="B8152" s="125">
        <v>2007</v>
      </c>
      <c r="C8152" s="125">
        <v>43</v>
      </c>
      <c r="D8152" s="125">
        <v>4</v>
      </c>
      <c r="E8152" s="125">
        <v>3</v>
      </c>
      <c r="F8152" s="125">
        <v>258.73850599999997</v>
      </c>
      <c r="G8152" s="125">
        <v>5574.2966189999997</v>
      </c>
      <c r="H8152" s="125">
        <v>6634.0637980000001</v>
      </c>
      <c r="I8152" s="125">
        <v>6273.8341339999997</v>
      </c>
      <c r="J8152" s="125">
        <v>5833.0351250000003</v>
      </c>
    </row>
    <row r="8153" spans="1:10" hidden="1" x14ac:dyDescent="0.25">
      <c r="A8153" s="125">
        <v>941571</v>
      </c>
      <c r="B8153" s="125">
        <v>2007</v>
      </c>
      <c r="C8153" s="125">
        <v>43</v>
      </c>
      <c r="D8153" s="125">
        <v>4</v>
      </c>
      <c r="E8153" s="125">
        <v>4</v>
      </c>
      <c r="F8153" s="125">
        <v>5271.563881</v>
      </c>
      <c r="G8153" s="125">
        <v>0</v>
      </c>
      <c r="H8153" s="125">
        <v>6025.1629000000003</v>
      </c>
      <c r="I8153" s="125">
        <v>5289.4905099999996</v>
      </c>
      <c r="J8153" s="125">
        <v>5271.563881</v>
      </c>
    </row>
    <row r="8154" spans="1:10" x14ac:dyDescent="0.25">
      <c r="A8154" s="125">
        <v>941572</v>
      </c>
      <c r="B8154" s="125">
        <v>2007</v>
      </c>
      <c r="C8154" s="125">
        <v>43</v>
      </c>
      <c r="D8154" s="125">
        <v>5</v>
      </c>
      <c r="E8154" s="125">
        <v>1</v>
      </c>
      <c r="F8154" s="129">
        <v>8823.9358300000004</v>
      </c>
      <c r="G8154" s="129">
        <v>0</v>
      </c>
      <c r="H8154" s="129">
        <v>9433.4079000000002</v>
      </c>
      <c r="I8154" s="129">
        <v>8871.1767889999992</v>
      </c>
      <c r="J8154" s="129">
        <v>8823.9358300000004</v>
      </c>
    </row>
    <row r="8155" spans="1:10" hidden="1" x14ac:dyDescent="0.25">
      <c r="A8155" s="125">
        <v>941573</v>
      </c>
      <c r="B8155" s="125">
        <v>2007</v>
      </c>
      <c r="C8155" s="125">
        <v>43</v>
      </c>
      <c r="D8155" s="125">
        <v>5</v>
      </c>
      <c r="E8155" s="125">
        <v>2</v>
      </c>
      <c r="F8155" s="125">
        <v>8405.9916749999993</v>
      </c>
      <c r="G8155" s="125">
        <v>0</v>
      </c>
      <c r="H8155" s="125">
        <v>8823.9358300000004</v>
      </c>
      <c r="I8155" s="125">
        <v>8670.3993470000005</v>
      </c>
      <c r="J8155" s="125">
        <v>8405.9916749999993</v>
      </c>
    </row>
    <row r="8156" spans="1:10" hidden="1" x14ac:dyDescent="0.25">
      <c r="A8156" s="125">
        <v>941574</v>
      </c>
      <c r="B8156" s="125">
        <v>2007</v>
      </c>
      <c r="C8156" s="125">
        <v>43</v>
      </c>
      <c r="D8156" s="125">
        <v>5</v>
      </c>
      <c r="E8156" s="125">
        <v>3</v>
      </c>
      <c r="F8156" s="125">
        <v>0</v>
      </c>
      <c r="G8156" s="125">
        <v>7949.7321160000001</v>
      </c>
      <c r="H8156" s="125">
        <v>8405.9916749999993</v>
      </c>
      <c r="I8156" s="125">
        <v>8187.4358910000001</v>
      </c>
      <c r="J8156" s="125">
        <v>7949.7321160000001</v>
      </c>
    </row>
    <row r="8157" spans="1:10" hidden="1" x14ac:dyDescent="0.25">
      <c r="A8157" s="125">
        <v>941575</v>
      </c>
      <c r="B8157" s="125">
        <v>2007</v>
      </c>
      <c r="C8157" s="125">
        <v>43</v>
      </c>
      <c r="D8157" s="125">
        <v>5</v>
      </c>
      <c r="E8157" s="125">
        <v>4</v>
      </c>
      <c r="F8157" s="125">
        <v>242.8734</v>
      </c>
      <c r="G8157" s="125">
        <v>0</v>
      </c>
      <c r="H8157" s="125">
        <v>258.73850599999997</v>
      </c>
      <c r="I8157" s="125">
        <v>243.317691</v>
      </c>
      <c r="J8157" s="125">
        <v>242.8734</v>
      </c>
    </row>
    <row r="8158" spans="1:10" x14ac:dyDescent="0.25">
      <c r="A8158" s="125">
        <v>941576</v>
      </c>
      <c r="B8158" s="125">
        <v>2007</v>
      </c>
      <c r="C8158" s="125">
        <v>44</v>
      </c>
      <c r="D8158" s="125">
        <v>2</v>
      </c>
      <c r="E8158" s="125">
        <v>1</v>
      </c>
      <c r="F8158" s="129">
        <v>3407.6853850000002</v>
      </c>
      <c r="G8158" s="129">
        <v>0</v>
      </c>
      <c r="H8158" s="129">
        <v>4598.6976000000004</v>
      </c>
      <c r="I8158" s="129">
        <v>3413.6132280000002</v>
      </c>
      <c r="J8158" s="129">
        <v>3407.6853850000002</v>
      </c>
    </row>
    <row r="8159" spans="1:10" hidden="1" x14ac:dyDescent="0.25">
      <c r="A8159" s="125">
        <v>941577</v>
      </c>
      <c r="B8159" s="125">
        <v>2007</v>
      </c>
      <c r="C8159" s="125">
        <v>44</v>
      </c>
      <c r="D8159" s="125">
        <v>2</v>
      </c>
      <c r="E8159" s="125">
        <v>2</v>
      </c>
      <c r="F8159" s="125">
        <v>3110.183708</v>
      </c>
      <c r="G8159" s="125">
        <v>0</v>
      </c>
      <c r="H8159" s="125">
        <v>3407.6853850000002</v>
      </c>
      <c r="I8159" s="125">
        <v>3129.618258</v>
      </c>
      <c r="J8159" s="125">
        <v>3110.183708</v>
      </c>
    </row>
    <row r="8160" spans="1:10" hidden="1" x14ac:dyDescent="0.25">
      <c r="A8160" s="125">
        <v>941578</v>
      </c>
      <c r="B8160" s="125">
        <v>2007</v>
      </c>
      <c r="C8160" s="125">
        <v>44</v>
      </c>
      <c r="D8160" s="125">
        <v>2</v>
      </c>
      <c r="E8160" s="125">
        <v>3</v>
      </c>
      <c r="F8160" s="125">
        <v>2587.949959</v>
      </c>
      <c r="G8160" s="125">
        <v>86.955422999999996</v>
      </c>
      <c r="H8160" s="125">
        <v>3110.183708</v>
      </c>
      <c r="I8160" s="125">
        <v>2737.2726819999998</v>
      </c>
      <c r="J8160" s="125">
        <v>2674.9053819999999</v>
      </c>
    </row>
    <row r="8161" spans="1:10" hidden="1" x14ac:dyDescent="0.25">
      <c r="A8161" s="125">
        <v>941579</v>
      </c>
      <c r="B8161" s="125">
        <v>2007</v>
      </c>
      <c r="C8161" s="125">
        <v>44</v>
      </c>
      <c r="D8161" s="125">
        <v>2</v>
      </c>
      <c r="E8161" s="125">
        <v>4</v>
      </c>
      <c r="F8161" s="125">
        <v>3411.5062079999998</v>
      </c>
      <c r="G8161" s="125">
        <v>0</v>
      </c>
      <c r="H8161" s="125">
        <v>4598.6976000000004</v>
      </c>
      <c r="I8161" s="125">
        <v>3413.6132280000002</v>
      </c>
      <c r="J8161" s="125">
        <v>3411.5062079999998</v>
      </c>
    </row>
    <row r="8162" spans="1:10" x14ac:dyDescent="0.25">
      <c r="A8162" s="125">
        <v>941580</v>
      </c>
      <c r="B8162" s="125">
        <v>2007</v>
      </c>
      <c r="C8162" s="125">
        <v>44</v>
      </c>
      <c r="D8162" s="125">
        <v>3</v>
      </c>
      <c r="E8162" s="125">
        <v>1</v>
      </c>
      <c r="F8162" s="129">
        <v>250.10377500000001</v>
      </c>
      <c r="G8162" s="129">
        <v>0</v>
      </c>
      <c r="H8162" s="129">
        <v>322.11770000000001</v>
      </c>
      <c r="I8162" s="129">
        <v>261.62399599999998</v>
      </c>
      <c r="J8162" s="129">
        <v>250.10377500000001</v>
      </c>
    </row>
    <row r="8163" spans="1:10" hidden="1" x14ac:dyDescent="0.25">
      <c r="A8163" s="125">
        <v>941581</v>
      </c>
      <c r="B8163" s="125">
        <v>2007</v>
      </c>
      <c r="C8163" s="125">
        <v>44</v>
      </c>
      <c r="D8163" s="125">
        <v>3</v>
      </c>
      <c r="E8163" s="125">
        <v>2</v>
      </c>
      <c r="F8163" s="125">
        <v>191.313379</v>
      </c>
      <c r="G8163" s="125">
        <v>0</v>
      </c>
      <c r="H8163" s="125">
        <v>250.10377500000001</v>
      </c>
      <c r="I8163" s="125">
        <v>235.672787</v>
      </c>
      <c r="J8163" s="125">
        <v>191.313379</v>
      </c>
    </row>
    <row r="8164" spans="1:10" hidden="1" x14ac:dyDescent="0.25">
      <c r="A8164" s="125">
        <v>941582</v>
      </c>
      <c r="B8164" s="125">
        <v>2007</v>
      </c>
      <c r="C8164" s="125">
        <v>44</v>
      </c>
      <c r="D8164" s="125">
        <v>3</v>
      </c>
      <c r="E8164" s="125">
        <v>3</v>
      </c>
      <c r="F8164" s="125">
        <v>61.795247000000003</v>
      </c>
      <c r="G8164" s="125">
        <v>90.364311999999998</v>
      </c>
      <c r="H8164" s="125">
        <v>191.313379</v>
      </c>
      <c r="I8164" s="125">
        <v>174.994348</v>
      </c>
      <c r="J8164" s="125">
        <v>152.159559</v>
      </c>
    </row>
    <row r="8165" spans="1:10" hidden="1" x14ac:dyDescent="0.25">
      <c r="A8165" s="125">
        <v>941583</v>
      </c>
      <c r="B8165" s="125">
        <v>2007</v>
      </c>
      <c r="C8165" s="125">
        <v>44</v>
      </c>
      <c r="D8165" s="125">
        <v>3</v>
      </c>
      <c r="E8165" s="125">
        <v>4</v>
      </c>
      <c r="F8165" s="125">
        <v>2078.7363919999998</v>
      </c>
      <c r="G8165" s="125">
        <v>0</v>
      </c>
      <c r="H8165" s="125">
        <v>2587.949959</v>
      </c>
      <c r="I8165" s="125">
        <v>2101.9329560000001</v>
      </c>
      <c r="J8165" s="125">
        <v>2078.7363919999998</v>
      </c>
    </row>
    <row r="8166" spans="1:10" x14ac:dyDescent="0.25">
      <c r="A8166" s="125">
        <v>941584</v>
      </c>
      <c r="B8166" s="125">
        <v>2007</v>
      </c>
      <c r="C8166" s="125">
        <v>44</v>
      </c>
      <c r="D8166" s="125">
        <v>4</v>
      </c>
      <c r="E8166" s="125">
        <v>1</v>
      </c>
      <c r="F8166" s="129">
        <v>78.579577999999998</v>
      </c>
      <c r="G8166" s="129">
        <v>0</v>
      </c>
      <c r="H8166" s="129">
        <v>90.781199999999998</v>
      </c>
      <c r="I8166" s="129">
        <v>79.696815000000001</v>
      </c>
      <c r="J8166" s="129">
        <v>78.579577999999998</v>
      </c>
    </row>
    <row r="8167" spans="1:10" hidden="1" x14ac:dyDescent="0.25">
      <c r="A8167" s="125">
        <v>941585</v>
      </c>
      <c r="B8167" s="125">
        <v>2007</v>
      </c>
      <c r="C8167" s="125">
        <v>44</v>
      </c>
      <c r="D8167" s="125">
        <v>4</v>
      </c>
      <c r="E8167" s="125">
        <v>2</v>
      </c>
      <c r="F8167" s="125">
        <v>67.484119000000007</v>
      </c>
      <c r="G8167" s="125">
        <v>0</v>
      </c>
      <c r="H8167" s="125">
        <v>78.579577999999998</v>
      </c>
      <c r="I8167" s="125">
        <v>75.711423999999994</v>
      </c>
      <c r="J8167" s="125">
        <v>67.484119000000007</v>
      </c>
    </row>
    <row r="8168" spans="1:10" hidden="1" x14ac:dyDescent="0.25">
      <c r="A8168" s="125">
        <v>941586</v>
      </c>
      <c r="B8168" s="125">
        <v>2007</v>
      </c>
      <c r="C8168" s="125">
        <v>44</v>
      </c>
      <c r="D8168" s="125">
        <v>4</v>
      </c>
      <c r="E8168" s="125">
        <v>3</v>
      </c>
      <c r="F8168" s="125">
        <v>2.6267309999999999</v>
      </c>
      <c r="G8168" s="125">
        <v>56.590639000000003</v>
      </c>
      <c r="H8168" s="125">
        <v>67.484119000000007</v>
      </c>
      <c r="I8168" s="125">
        <v>63.819730999999997</v>
      </c>
      <c r="J8168" s="125">
        <v>59.217370000000003</v>
      </c>
    </row>
    <row r="8169" spans="1:10" hidden="1" x14ac:dyDescent="0.25">
      <c r="A8169" s="125">
        <v>941587</v>
      </c>
      <c r="B8169" s="125">
        <v>2007</v>
      </c>
      <c r="C8169" s="125">
        <v>44</v>
      </c>
      <c r="D8169" s="125">
        <v>4</v>
      </c>
      <c r="E8169" s="125">
        <v>4</v>
      </c>
      <c r="F8169" s="125">
        <v>54.054194000000003</v>
      </c>
      <c r="G8169" s="125">
        <v>0</v>
      </c>
      <c r="H8169" s="125">
        <v>61.795247000000003</v>
      </c>
      <c r="I8169" s="125">
        <v>54.250047000000002</v>
      </c>
      <c r="J8169" s="125">
        <v>54.054194000000003</v>
      </c>
    </row>
    <row r="8170" spans="1:10" x14ac:dyDescent="0.25">
      <c r="A8170" s="125">
        <v>941588</v>
      </c>
      <c r="B8170" s="125">
        <v>2007</v>
      </c>
      <c r="C8170" s="125">
        <v>44</v>
      </c>
      <c r="D8170" s="125">
        <v>5</v>
      </c>
      <c r="E8170" s="125">
        <v>1</v>
      </c>
      <c r="F8170" s="129">
        <v>180.09343899999999</v>
      </c>
      <c r="G8170" s="129">
        <v>0</v>
      </c>
      <c r="H8170" s="129">
        <v>192.53254999999999</v>
      </c>
      <c r="I8170" s="129">
        <v>181.05761000000001</v>
      </c>
      <c r="J8170" s="129">
        <v>180.09343899999999</v>
      </c>
    </row>
    <row r="8171" spans="1:10" hidden="1" x14ac:dyDescent="0.25">
      <c r="A8171" s="125">
        <v>941589</v>
      </c>
      <c r="B8171" s="125">
        <v>2007</v>
      </c>
      <c r="C8171" s="125">
        <v>44</v>
      </c>
      <c r="D8171" s="125">
        <v>5</v>
      </c>
      <c r="E8171" s="125">
        <v>2</v>
      </c>
      <c r="F8171" s="125">
        <v>171.563345</v>
      </c>
      <c r="G8171" s="125">
        <v>0</v>
      </c>
      <c r="H8171" s="125">
        <v>180.09343899999999</v>
      </c>
      <c r="I8171" s="125">
        <v>176.959813</v>
      </c>
      <c r="J8171" s="125">
        <v>171.563345</v>
      </c>
    </row>
    <row r="8172" spans="1:10" hidden="1" x14ac:dyDescent="0.25">
      <c r="A8172" s="125">
        <v>941590</v>
      </c>
      <c r="B8172" s="125">
        <v>2007</v>
      </c>
      <c r="C8172" s="125">
        <v>44</v>
      </c>
      <c r="D8172" s="125">
        <v>5</v>
      </c>
      <c r="E8172" s="125">
        <v>3</v>
      </c>
      <c r="F8172" s="125">
        <v>0</v>
      </c>
      <c r="G8172" s="125">
        <v>162.25124700000001</v>
      </c>
      <c r="H8172" s="125">
        <v>171.563345</v>
      </c>
      <c r="I8172" s="125">
        <v>167.102698</v>
      </c>
      <c r="J8172" s="125">
        <v>162.25124700000001</v>
      </c>
    </row>
    <row r="8173" spans="1:10" hidden="1" x14ac:dyDescent="0.25">
      <c r="A8173" s="125">
        <v>941591</v>
      </c>
      <c r="B8173" s="125">
        <v>2007</v>
      </c>
      <c r="C8173" s="125">
        <v>44</v>
      </c>
      <c r="D8173" s="125">
        <v>5</v>
      </c>
      <c r="E8173" s="125">
        <v>4</v>
      </c>
      <c r="F8173" s="125">
        <v>2.4656669999999998</v>
      </c>
      <c r="G8173" s="125">
        <v>0</v>
      </c>
      <c r="H8173" s="125">
        <v>2.6267309999999999</v>
      </c>
      <c r="I8173" s="125">
        <v>2.4701780000000002</v>
      </c>
      <c r="J8173" s="125">
        <v>2.4656669999999998</v>
      </c>
    </row>
    <row r="8174" spans="1:10" x14ac:dyDescent="0.25">
      <c r="A8174" s="125">
        <v>941592</v>
      </c>
      <c r="B8174" s="125">
        <v>2007</v>
      </c>
      <c r="C8174" s="125">
        <v>45</v>
      </c>
      <c r="D8174" s="125">
        <v>2</v>
      </c>
      <c r="E8174" s="125">
        <v>1</v>
      </c>
      <c r="F8174" s="129">
        <v>479654.04654100002</v>
      </c>
      <c r="G8174" s="129">
        <v>0</v>
      </c>
      <c r="H8174" s="129">
        <v>647367.69019999995</v>
      </c>
      <c r="I8174" s="129">
        <v>480541.03643500002</v>
      </c>
      <c r="J8174" s="129">
        <v>479654.04654100002</v>
      </c>
    </row>
    <row r="8175" spans="1:10" hidden="1" x14ac:dyDescent="0.25">
      <c r="A8175" s="125">
        <v>941593</v>
      </c>
      <c r="B8175" s="125">
        <v>2007</v>
      </c>
      <c r="C8175" s="125">
        <v>45</v>
      </c>
      <c r="D8175" s="125">
        <v>2</v>
      </c>
      <c r="E8175" s="125">
        <v>2</v>
      </c>
      <c r="F8175" s="125">
        <v>437253.01306000003</v>
      </c>
      <c r="G8175" s="125">
        <v>69.363702000000004</v>
      </c>
      <c r="H8175" s="125">
        <v>479654.04654100002</v>
      </c>
      <c r="I8175" s="125">
        <v>440514.27634400001</v>
      </c>
      <c r="J8175" s="125">
        <v>437322.37676200003</v>
      </c>
    </row>
    <row r="8176" spans="1:10" hidden="1" x14ac:dyDescent="0.25">
      <c r="A8176" s="125">
        <v>941594</v>
      </c>
      <c r="B8176" s="125">
        <v>2007</v>
      </c>
      <c r="C8176" s="125">
        <v>45</v>
      </c>
      <c r="D8176" s="125">
        <v>2</v>
      </c>
      <c r="E8176" s="125">
        <v>3</v>
      </c>
      <c r="F8176" s="125">
        <v>373668.322269</v>
      </c>
      <c r="G8176" s="125">
        <v>3145.6961799999999</v>
      </c>
      <c r="H8176" s="125">
        <v>437253.01306000003</v>
      </c>
      <c r="I8176" s="125">
        <v>384826.37679399998</v>
      </c>
      <c r="J8176" s="125">
        <v>376814.01844900002</v>
      </c>
    </row>
    <row r="8177" spans="1:10" hidden="1" x14ac:dyDescent="0.25">
      <c r="A8177" s="125">
        <v>941595</v>
      </c>
      <c r="B8177" s="125">
        <v>2007</v>
      </c>
      <c r="C8177" s="125">
        <v>45</v>
      </c>
      <c r="D8177" s="125">
        <v>2</v>
      </c>
      <c r="E8177" s="125">
        <v>4</v>
      </c>
      <c r="F8177" s="125">
        <v>480263.50954200001</v>
      </c>
      <c r="G8177" s="125">
        <v>0</v>
      </c>
      <c r="H8177" s="125">
        <v>647367.69019999995</v>
      </c>
      <c r="I8177" s="125">
        <v>480541.03643500002</v>
      </c>
      <c r="J8177" s="125">
        <v>480263.50954200001</v>
      </c>
    </row>
    <row r="8178" spans="1:10" x14ac:dyDescent="0.25">
      <c r="A8178" s="125">
        <v>941596</v>
      </c>
      <c r="B8178" s="125">
        <v>2007</v>
      </c>
      <c r="C8178" s="125">
        <v>45</v>
      </c>
      <c r="D8178" s="125">
        <v>3</v>
      </c>
      <c r="E8178" s="125">
        <v>1</v>
      </c>
      <c r="F8178" s="129">
        <v>158042.74376400001</v>
      </c>
      <c r="G8178" s="129">
        <v>0</v>
      </c>
      <c r="H8178" s="129">
        <v>194942.8</v>
      </c>
      <c r="I8178" s="129">
        <v>158332.54216000001</v>
      </c>
      <c r="J8178" s="129">
        <v>158042.74376400001</v>
      </c>
    </row>
    <row r="8179" spans="1:10" hidden="1" x14ac:dyDescent="0.25">
      <c r="A8179" s="125">
        <v>941597</v>
      </c>
      <c r="B8179" s="125">
        <v>2007</v>
      </c>
      <c r="C8179" s="125">
        <v>45</v>
      </c>
      <c r="D8179" s="125">
        <v>3</v>
      </c>
      <c r="E8179" s="125">
        <v>2</v>
      </c>
      <c r="F8179" s="125">
        <v>139332.33663500001</v>
      </c>
      <c r="G8179" s="125">
        <v>3574.7639589999999</v>
      </c>
      <c r="H8179" s="125">
        <v>158042.74376400001</v>
      </c>
      <c r="I8179" s="125">
        <v>148923.67744900001</v>
      </c>
      <c r="J8179" s="125">
        <v>142907.10059399999</v>
      </c>
    </row>
    <row r="8180" spans="1:10" hidden="1" x14ac:dyDescent="0.25">
      <c r="A8180" s="125">
        <v>941598</v>
      </c>
      <c r="B8180" s="125">
        <v>2007</v>
      </c>
      <c r="C8180" s="125">
        <v>45</v>
      </c>
      <c r="D8180" s="125">
        <v>3</v>
      </c>
      <c r="E8180" s="125">
        <v>3</v>
      </c>
      <c r="F8180" s="125">
        <v>119868.67329000001</v>
      </c>
      <c r="G8180" s="125">
        <v>3557.0592590000001</v>
      </c>
      <c r="H8180" s="125">
        <v>139332.33663500001</v>
      </c>
      <c r="I8180" s="125">
        <v>127447.28832000001</v>
      </c>
      <c r="J8180" s="125">
        <v>123425.73254899999</v>
      </c>
    </row>
    <row r="8181" spans="1:10" hidden="1" x14ac:dyDescent="0.25">
      <c r="A8181" s="125">
        <v>941599</v>
      </c>
      <c r="B8181" s="125">
        <v>2007</v>
      </c>
      <c r="C8181" s="125">
        <v>45</v>
      </c>
      <c r="D8181" s="125">
        <v>3</v>
      </c>
      <c r="E8181" s="125">
        <v>4</v>
      </c>
      <c r="F8181" s="125">
        <v>303319.19111299998</v>
      </c>
      <c r="G8181" s="125">
        <v>0</v>
      </c>
      <c r="H8181" s="125">
        <v>373668.322269</v>
      </c>
      <c r="I8181" s="125">
        <v>303493.41134699999</v>
      </c>
      <c r="J8181" s="125">
        <v>303319.19111299998</v>
      </c>
    </row>
    <row r="8182" spans="1:10" x14ac:dyDescent="0.25">
      <c r="A8182" s="125">
        <v>941600</v>
      </c>
      <c r="B8182" s="125">
        <v>2007</v>
      </c>
      <c r="C8182" s="125">
        <v>45</v>
      </c>
      <c r="D8182" s="125">
        <v>4</v>
      </c>
      <c r="E8182" s="125">
        <v>1</v>
      </c>
      <c r="F8182" s="129">
        <v>65257.475300999999</v>
      </c>
      <c r="G8182" s="129">
        <v>0</v>
      </c>
      <c r="H8182" s="129">
        <v>88496.22</v>
      </c>
      <c r="I8182" s="129">
        <v>77690.831537999999</v>
      </c>
      <c r="J8182" s="129">
        <v>65257.475300999999</v>
      </c>
    </row>
    <row r="8183" spans="1:10" hidden="1" x14ac:dyDescent="0.25">
      <c r="A8183" s="125">
        <v>941601</v>
      </c>
      <c r="B8183" s="125">
        <v>2007</v>
      </c>
      <c r="C8183" s="125">
        <v>45</v>
      </c>
      <c r="D8183" s="125">
        <v>4</v>
      </c>
      <c r="E8183" s="125">
        <v>2</v>
      </c>
      <c r="F8183" s="125">
        <v>39416.797091</v>
      </c>
      <c r="G8183" s="125">
        <v>6953.119901</v>
      </c>
      <c r="H8183" s="125">
        <v>65257.475300999999</v>
      </c>
      <c r="I8183" s="125">
        <v>62875.577451999998</v>
      </c>
      <c r="J8183" s="125">
        <v>46369.916990999998</v>
      </c>
    </row>
    <row r="8184" spans="1:10" hidden="1" x14ac:dyDescent="0.25">
      <c r="A8184" s="125">
        <v>941602</v>
      </c>
      <c r="B8184" s="125">
        <v>2007</v>
      </c>
      <c r="C8184" s="125">
        <v>45</v>
      </c>
      <c r="D8184" s="125">
        <v>4</v>
      </c>
      <c r="E8184" s="125">
        <v>3</v>
      </c>
      <c r="F8184" s="125">
        <v>23736.118341000001</v>
      </c>
      <c r="G8184" s="125">
        <v>6147.679314</v>
      </c>
      <c r="H8184" s="125">
        <v>39416.797091</v>
      </c>
      <c r="I8184" s="125">
        <v>37276.465009</v>
      </c>
      <c r="J8184" s="125">
        <v>29883.797654999998</v>
      </c>
    </row>
    <row r="8185" spans="1:10" hidden="1" x14ac:dyDescent="0.25">
      <c r="A8185" s="125">
        <v>941603</v>
      </c>
      <c r="B8185" s="125">
        <v>2007</v>
      </c>
      <c r="C8185" s="125">
        <v>45</v>
      </c>
      <c r="D8185" s="125">
        <v>4</v>
      </c>
      <c r="E8185" s="125">
        <v>4</v>
      </c>
      <c r="F8185" s="125">
        <v>99622.825060999996</v>
      </c>
      <c r="G8185" s="125">
        <v>0</v>
      </c>
      <c r="H8185" s="125">
        <v>119868.67329000001</v>
      </c>
      <c r="I8185" s="125">
        <v>105232.708281</v>
      </c>
      <c r="J8185" s="125">
        <v>99622.825060999996</v>
      </c>
    </row>
    <row r="8186" spans="1:10" x14ac:dyDescent="0.25">
      <c r="A8186" s="125">
        <v>941604</v>
      </c>
      <c r="B8186" s="125">
        <v>2007</v>
      </c>
      <c r="C8186" s="125">
        <v>45</v>
      </c>
      <c r="D8186" s="125">
        <v>5</v>
      </c>
      <c r="E8186" s="125">
        <v>1</v>
      </c>
      <c r="F8186" s="129">
        <v>12663.123407999999</v>
      </c>
      <c r="G8186" s="129">
        <v>0</v>
      </c>
      <c r="H8186" s="129">
        <v>17098.29</v>
      </c>
      <c r="I8186" s="129">
        <v>16079.231916000001</v>
      </c>
      <c r="J8186" s="129">
        <v>12663.123407999999</v>
      </c>
    </row>
    <row r="8187" spans="1:10" hidden="1" x14ac:dyDescent="0.25">
      <c r="A8187" s="125">
        <v>941605</v>
      </c>
      <c r="B8187" s="125">
        <v>2007</v>
      </c>
      <c r="C8187" s="125">
        <v>45</v>
      </c>
      <c r="D8187" s="125">
        <v>5</v>
      </c>
      <c r="E8187" s="125">
        <v>2</v>
      </c>
      <c r="F8187" s="125">
        <v>5951.4171820000001</v>
      </c>
      <c r="G8187" s="125">
        <v>5036.6528779999999</v>
      </c>
      <c r="H8187" s="125">
        <v>12663.123407999999</v>
      </c>
      <c r="I8187" s="125">
        <v>12442.785061</v>
      </c>
      <c r="J8187" s="125">
        <v>10988.070059</v>
      </c>
    </row>
    <row r="8188" spans="1:10" hidden="1" x14ac:dyDescent="0.25">
      <c r="A8188" s="125">
        <v>941606</v>
      </c>
      <c r="B8188" s="125">
        <v>2007</v>
      </c>
      <c r="C8188" s="125">
        <v>45</v>
      </c>
      <c r="D8188" s="125">
        <v>5</v>
      </c>
      <c r="E8188" s="125">
        <v>3</v>
      </c>
      <c r="F8188" s="125">
        <v>0</v>
      </c>
      <c r="G8188" s="125">
        <v>5118.8807630000001</v>
      </c>
      <c r="H8188" s="125">
        <v>5951.4171820000001</v>
      </c>
      <c r="I8188" s="125">
        <v>5796.680335</v>
      </c>
      <c r="J8188" s="125">
        <v>5118.8807630000001</v>
      </c>
    </row>
    <row r="8189" spans="1:10" hidden="1" x14ac:dyDescent="0.25">
      <c r="A8189" s="125">
        <v>941607</v>
      </c>
      <c r="B8189" s="125">
        <v>2007</v>
      </c>
      <c r="C8189" s="125">
        <v>45</v>
      </c>
      <c r="D8189" s="125">
        <v>5</v>
      </c>
      <c r="E8189" s="125">
        <v>4</v>
      </c>
      <c r="F8189" s="125">
        <v>20866.339930999999</v>
      </c>
      <c r="G8189" s="125">
        <v>0</v>
      </c>
      <c r="H8189" s="125">
        <v>23736.118341000001</v>
      </c>
      <c r="I8189" s="125">
        <v>22321.445688</v>
      </c>
      <c r="J8189" s="125">
        <v>20866.339930999999</v>
      </c>
    </row>
    <row r="8190" spans="1:10" x14ac:dyDescent="0.25">
      <c r="A8190" s="125">
        <v>941608</v>
      </c>
      <c r="B8190" s="125">
        <v>2007</v>
      </c>
      <c r="C8190" s="125">
        <v>46</v>
      </c>
      <c r="D8190" s="125">
        <v>2</v>
      </c>
      <c r="E8190" s="125">
        <v>1</v>
      </c>
      <c r="F8190" s="129">
        <v>84641.960051000002</v>
      </c>
      <c r="G8190" s="129">
        <v>0</v>
      </c>
      <c r="H8190" s="129">
        <v>114237.4813</v>
      </c>
      <c r="I8190" s="129">
        <v>84798.482369000005</v>
      </c>
      <c r="J8190" s="129">
        <v>84641.960051000002</v>
      </c>
    </row>
    <row r="8191" spans="1:10" hidden="1" x14ac:dyDescent="0.25">
      <c r="A8191" s="125">
        <v>941609</v>
      </c>
      <c r="B8191" s="125">
        <v>2007</v>
      </c>
      <c r="C8191" s="125">
        <v>46</v>
      </c>
      <c r="D8191" s="125">
        <v>2</v>
      </c>
      <c r="E8191" s="125">
        <v>2</v>
      </c>
      <c r="F8191" s="125">
        <v>77159.678585999995</v>
      </c>
      <c r="G8191" s="125">
        <v>12.240238</v>
      </c>
      <c r="H8191" s="125">
        <v>84641.960051000002</v>
      </c>
      <c r="I8191" s="125">
        <v>77735.176110999993</v>
      </c>
      <c r="J8191" s="125">
        <v>77171.918823999993</v>
      </c>
    </row>
    <row r="8192" spans="1:10" hidden="1" x14ac:dyDescent="0.25">
      <c r="A8192" s="125">
        <v>941610</v>
      </c>
      <c r="B8192" s="125">
        <v>2007</v>
      </c>
      <c r="C8192" s="125">
        <v>46</v>
      </c>
      <c r="D8192" s="125">
        <v>2</v>
      </c>
      <c r="E8192" s="125">
        <v>3</v>
      </c>
      <c r="F8192" s="125">
        <v>65939.231480999995</v>
      </c>
      <c r="G8192" s="125">
        <v>555.10402199999999</v>
      </c>
      <c r="H8192" s="125">
        <v>77159.678585999995</v>
      </c>
      <c r="I8192" s="125">
        <v>67908.233124000006</v>
      </c>
      <c r="J8192" s="125">
        <v>66494.335502999995</v>
      </c>
    </row>
    <row r="8193" spans="1:10" hidden="1" x14ac:dyDescent="0.25">
      <c r="A8193" s="125">
        <v>941611</v>
      </c>
      <c r="B8193" s="125">
        <v>2007</v>
      </c>
      <c r="C8193" s="125">
        <v>46</v>
      </c>
      <c r="D8193" s="125">
        <v>2</v>
      </c>
      <c r="E8193" s="125">
        <v>4</v>
      </c>
      <c r="F8193" s="125">
        <v>84749.508696000004</v>
      </c>
      <c r="G8193" s="125">
        <v>0</v>
      </c>
      <c r="H8193" s="125">
        <v>114237.4813</v>
      </c>
      <c r="I8193" s="125">
        <v>84798.482369000005</v>
      </c>
      <c r="J8193" s="125">
        <v>84749.508696000004</v>
      </c>
    </row>
    <row r="8194" spans="1:10" x14ac:dyDescent="0.25">
      <c r="A8194" s="125">
        <v>941612</v>
      </c>
      <c r="B8194" s="125">
        <v>2007</v>
      </c>
      <c r="C8194" s="125">
        <v>46</v>
      </c>
      <c r="D8194" s="125">
        <v>3</v>
      </c>
      <c r="E8194" s="125">
        <v>1</v>
      </c>
      <c r="F8194" s="129">
        <v>33432.118872999999</v>
      </c>
      <c r="G8194" s="129">
        <v>0</v>
      </c>
      <c r="H8194" s="129">
        <v>41237.9</v>
      </c>
      <c r="I8194" s="129">
        <v>33493.422380000004</v>
      </c>
      <c r="J8194" s="129">
        <v>33432.118872999999</v>
      </c>
    </row>
    <row r="8195" spans="1:10" hidden="1" x14ac:dyDescent="0.25">
      <c r="A8195" s="125">
        <v>941613</v>
      </c>
      <c r="B8195" s="125">
        <v>2007</v>
      </c>
      <c r="C8195" s="125">
        <v>46</v>
      </c>
      <c r="D8195" s="125">
        <v>3</v>
      </c>
      <c r="E8195" s="125">
        <v>2</v>
      </c>
      <c r="F8195" s="125">
        <v>29474.148133999999</v>
      </c>
      <c r="G8195" s="125">
        <v>756.20006799999999</v>
      </c>
      <c r="H8195" s="125">
        <v>33432.118872999999</v>
      </c>
      <c r="I8195" s="125">
        <v>31503.085614</v>
      </c>
      <c r="J8195" s="125">
        <v>30230.348203000001</v>
      </c>
    </row>
    <row r="8196" spans="1:10" hidden="1" x14ac:dyDescent="0.25">
      <c r="A8196" s="125">
        <v>941614</v>
      </c>
      <c r="B8196" s="125">
        <v>2007</v>
      </c>
      <c r="C8196" s="125">
        <v>46</v>
      </c>
      <c r="D8196" s="125">
        <v>3</v>
      </c>
      <c r="E8196" s="125">
        <v>3</v>
      </c>
      <c r="F8196" s="125">
        <v>25342.784921999999</v>
      </c>
      <c r="G8196" s="125">
        <v>752.03791999999999</v>
      </c>
      <c r="H8196" s="125">
        <v>29474.148133999999</v>
      </c>
      <c r="I8196" s="125">
        <v>26960.003298</v>
      </c>
      <c r="J8196" s="125">
        <v>26094.822842000001</v>
      </c>
    </row>
    <row r="8197" spans="1:10" hidden="1" x14ac:dyDescent="0.25">
      <c r="A8197" s="125">
        <v>941615</v>
      </c>
      <c r="B8197" s="125">
        <v>2007</v>
      </c>
      <c r="C8197" s="125">
        <v>46</v>
      </c>
      <c r="D8197" s="125">
        <v>3</v>
      </c>
      <c r="E8197" s="125">
        <v>4</v>
      </c>
      <c r="F8197" s="125">
        <v>53525.100104999998</v>
      </c>
      <c r="G8197" s="125">
        <v>0</v>
      </c>
      <c r="H8197" s="125">
        <v>65939.231480999995</v>
      </c>
      <c r="I8197" s="125">
        <v>53555.843808999998</v>
      </c>
      <c r="J8197" s="125">
        <v>53525.100104999998</v>
      </c>
    </row>
    <row r="8198" spans="1:10" x14ac:dyDescent="0.25">
      <c r="A8198" s="125">
        <v>941616</v>
      </c>
      <c r="B8198" s="125">
        <v>2007</v>
      </c>
      <c r="C8198" s="125">
        <v>46</v>
      </c>
      <c r="D8198" s="125">
        <v>4</v>
      </c>
      <c r="E8198" s="125">
        <v>1</v>
      </c>
      <c r="F8198" s="129">
        <v>13236.186028</v>
      </c>
      <c r="G8198" s="129">
        <v>0</v>
      </c>
      <c r="H8198" s="129">
        <v>17949.705000000002</v>
      </c>
      <c r="I8198" s="129">
        <v>15758.04602</v>
      </c>
      <c r="J8198" s="129">
        <v>13236.186028</v>
      </c>
    </row>
    <row r="8199" spans="1:10" hidden="1" x14ac:dyDescent="0.25">
      <c r="A8199" s="125">
        <v>941617</v>
      </c>
      <c r="B8199" s="125">
        <v>2007</v>
      </c>
      <c r="C8199" s="125">
        <v>46</v>
      </c>
      <c r="D8199" s="125">
        <v>4</v>
      </c>
      <c r="E8199" s="125">
        <v>2</v>
      </c>
      <c r="F8199" s="125">
        <v>7994.9163909999997</v>
      </c>
      <c r="G8199" s="125">
        <v>1410.302621</v>
      </c>
      <c r="H8199" s="125">
        <v>13236.186028</v>
      </c>
      <c r="I8199" s="125">
        <v>12753.065237999999</v>
      </c>
      <c r="J8199" s="125">
        <v>9405.2190119999996</v>
      </c>
    </row>
    <row r="8200" spans="1:10" hidden="1" x14ac:dyDescent="0.25">
      <c r="A8200" s="125">
        <v>941618</v>
      </c>
      <c r="B8200" s="125">
        <v>2007</v>
      </c>
      <c r="C8200" s="125">
        <v>46</v>
      </c>
      <c r="D8200" s="125">
        <v>4</v>
      </c>
      <c r="E8200" s="125">
        <v>3</v>
      </c>
      <c r="F8200" s="125">
        <v>4814.4013619999996</v>
      </c>
      <c r="G8200" s="125">
        <v>1246.9349549999999</v>
      </c>
      <c r="H8200" s="125">
        <v>7994.9163909999997</v>
      </c>
      <c r="I8200" s="125">
        <v>7560.7924309999999</v>
      </c>
      <c r="J8200" s="125">
        <v>6061.3363170000002</v>
      </c>
    </row>
    <row r="8201" spans="1:10" hidden="1" x14ac:dyDescent="0.25">
      <c r="A8201" s="125">
        <v>941619</v>
      </c>
      <c r="B8201" s="125">
        <v>2007</v>
      </c>
      <c r="C8201" s="125">
        <v>46</v>
      </c>
      <c r="D8201" s="125">
        <v>4</v>
      </c>
      <c r="E8201" s="125">
        <v>4</v>
      </c>
      <c r="F8201" s="125">
        <v>21062.382352000001</v>
      </c>
      <c r="G8201" s="125">
        <v>0</v>
      </c>
      <c r="H8201" s="125">
        <v>25342.784921999999</v>
      </c>
      <c r="I8201" s="125">
        <v>22248.430883000001</v>
      </c>
      <c r="J8201" s="125">
        <v>21062.382352000001</v>
      </c>
    </row>
    <row r="8202" spans="1:10" x14ac:dyDescent="0.25">
      <c r="A8202" s="125">
        <v>941620</v>
      </c>
      <c r="B8202" s="125">
        <v>2007</v>
      </c>
      <c r="C8202" s="125">
        <v>46</v>
      </c>
      <c r="D8202" s="125">
        <v>5</v>
      </c>
      <c r="E8202" s="125">
        <v>1</v>
      </c>
      <c r="F8202" s="129">
        <v>2622.1619179999998</v>
      </c>
      <c r="G8202" s="129">
        <v>0</v>
      </c>
      <c r="H8202" s="129">
        <v>3540.5549999999998</v>
      </c>
      <c r="I8202" s="129">
        <v>3329.537922</v>
      </c>
      <c r="J8202" s="129">
        <v>2622.1619179999998</v>
      </c>
    </row>
    <row r="8203" spans="1:10" hidden="1" x14ac:dyDescent="0.25">
      <c r="A8203" s="125">
        <v>941621</v>
      </c>
      <c r="B8203" s="125">
        <v>2007</v>
      </c>
      <c r="C8203" s="125">
        <v>46</v>
      </c>
      <c r="D8203" s="125">
        <v>5</v>
      </c>
      <c r="E8203" s="125">
        <v>2</v>
      </c>
      <c r="F8203" s="125">
        <v>1232.3641640000001</v>
      </c>
      <c r="G8203" s="125">
        <v>1042.9432730000001</v>
      </c>
      <c r="H8203" s="125">
        <v>2622.1619179999998</v>
      </c>
      <c r="I8203" s="125">
        <v>2576.5363000000002</v>
      </c>
      <c r="J8203" s="125">
        <v>2275.3074369999999</v>
      </c>
    </row>
    <row r="8204" spans="1:10" hidden="1" x14ac:dyDescent="0.25">
      <c r="A8204" s="125">
        <v>941622</v>
      </c>
      <c r="B8204" s="125">
        <v>2007</v>
      </c>
      <c r="C8204" s="125">
        <v>46</v>
      </c>
      <c r="D8204" s="125">
        <v>5</v>
      </c>
      <c r="E8204" s="125">
        <v>3</v>
      </c>
      <c r="F8204" s="125">
        <v>0</v>
      </c>
      <c r="G8204" s="125">
        <v>1059.9702589999999</v>
      </c>
      <c r="H8204" s="125">
        <v>1232.3641640000001</v>
      </c>
      <c r="I8204" s="125">
        <v>1200.322696</v>
      </c>
      <c r="J8204" s="125">
        <v>1059.9702589999999</v>
      </c>
    </row>
    <row r="8205" spans="1:10" hidden="1" x14ac:dyDescent="0.25">
      <c r="A8205" s="125">
        <v>941623</v>
      </c>
      <c r="B8205" s="125">
        <v>2007</v>
      </c>
      <c r="C8205" s="125">
        <v>46</v>
      </c>
      <c r="D8205" s="125">
        <v>5</v>
      </c>
      <c r="E8205" s="125">
        <v>4</v>
      </c>
      <c r="F8205" s="125">
        <v>4232.3236649999999</v>
      </c>
      <c r="G8205" s="125">
        <v>0</v>
      </c>
      <c r="H8205" s="125">
        <v>4814.4013619999996</v>
      </c>
      <c r="I8205" s="125">
        <v>4527.4630399999996</v>
      </c>
      <c r="J8205" s="125">
        <v>4232.3236649999999</v>
      </c>
    </row>
    <row r="8206" spans="1:10" x14ac:dyDescent="0.25">
      <c r="A8206" s="125">
        <v>941624</v>
      </c>
      <c r="B8206" s="125">
        <v>2007</v>
      </c>
      <c r="C8206" s="125">
        <v>47</v>
      </c>
      <c r="D8206" s="125">
        <v>2</v>
      </c>
      <c r="E8206" s="125">
        <v>1</v>
      </c>
      <c r="F8206" s="129">
        <v>1665764.211743</v>
      </c>
      <c r="G8206" s="129">
        <v>0</v>
      </c>
      <c r="H8206" s="129">
        <v>2248302.2121000001</v>
      </c>
      <c r="I8206" s="129">
        <v>1668914.7320419999</v>
      </c>
      <c r="J8206" s="129">
        <v>1665764.211743</v>
      </c>
    </row>
    <row r="8207" spans="1:10" hidden="1" x14ac:dyDescent="0.25">
      <c r="A8207" s="125">
        <v>941625</v>
      </c>
      <c r="B8207" s="125">
        <v>2007</v>
      </c>
      <c r="C8207" s="125">
        <v>47</v>
      </c>
      <c r="D8207" s="125">
        <v>2</v>
      </c>
      <c r="E8207" s="125">
        <v>2</v>
      </c>
      <c r="F8207" s="125">
        <v>1522886.4768129999</v>
      </c>
      <c r="G8207" s="125">
        <v>0</v>
      </c>
      <c r="H8207" s="125">
        <v>1665764.211743</v>
      </c>
      <c r="I8207" s="125">
        <v>1529837.852065</v>
      </c>
      <c r="J8207" s="125">
        <v>1522886.4768129999</v>
      </c>
    </row>
    <row r="8208" spans="1:10" hidden="1" x14ac:dyDescent="0.25">
      <c r="A8208" s="125">
        <v>941626</v>
      </c>
      <c r="B8208" s="125">
        <v>2007</v>
      </c>
      <c r="C8208" s="125">
        <v>47</v>
      </c>
      <c r="D8208" s="125">
        <v>2</v>
      </c>
      <c r="E8208" s="125">
        <v>3</v>
      </c>
      <c r="F8208" s="125">
        <v>1273935.989538</v>
      </c>
      <c r="G8208" s="125">
        <v>44275.957886999997</v>
      </c>
      <c r="H8208" s="125">
        <v>1522886.4768129999</v>
      </c>
      <c r="I8208" s="125">
        <v>1340292.388243</v>
      </c>
      <c r="J8208" s="125">
        <v>1318211.9474249999</v>
      </c>
    </row>
    <row r="8209" spans="1:10" hidden="1" x14ac:dyDescent="0.25">
      <c r="A8209" s="125">
        <v>941627</v>
      </c>
      <c r="B8209" s="125">
        <v>2007</v>
      </c>
      <c r="C8209" s="125">
        <v>47</v>
      </c>
      <c r="D8209" s="125">
        <v>2</v>
      </c>
      <c r="E8209" s="125">
        <v>4</v>
      </c>
      <c r="F8209" s="125">
        <v>1667728.0163439999</v>
      </c>
      <c r="G8209" s="125">
        <v>0</v>
      </c>
      <c r="H8209" s="125">
        <v>2248302.2121000001</v>
      </c>
      <c r="I8209" s="125">
        <v>1668914.7320419999</v>
      </c>
      <c r="J8209" s="125">
        <v>1667728.0163439999</v>
      </c>
    </row>
    <row r="8210" spans="1:10" x14ac:dyDescent="0.25">
      <c r="A8210" s="125">
        <v>941628</v>
      </c>
      <c r="B8210" s="125">
        <v>2007</v>
      </c>
      <c r="C8210" s="125">
        <v>47</v>
      </c>
      <c r="D8210" s="125">
        <v>3</v>
      </c>
      <c r="E8210" s="125">
        <v>1</v>
      </c>
      <c r="F8210" s="129">
        <v>377238.67745199997</v>
      </c>
      <c r="G8210" s="129">
        <v>0</v>
      </c>
      <c r="H8210" s="129">
        <v>465634.05674999999</v>
      </c>
      <c r="I8210" s="129">
        <v>378187.98089200002</v>
      </c>
      <c r="J8210" s="129">
        <v>377238.67745199997</v>
      </c>
    </row>
    <row r="8211" spans="1:10" hidden="1" x14ac:dyDescent="0.25">
      <c r="A8211" s="125">
        <v>941629</v>
      </c>
      <c r="B8211" s="125">
        <v>2007</v>
      </c>
      <c r="C8211" s="125">
        <v>47</v>
      </c>
      <c r="D8211" s="125">
        <v>3</v>
      </c>
      <c r="E8211" s="125">
        <v>2</v>
      </c>
      <c r="F8211" s="125">
        <v>351702.49523499998</v>
      </c>
      <c r="G8211" s="125">
        <v>0</v>
      </c>
      <c r="H8211" s="125">
        <v>377238.67745199997</v>
      </c>
      <c r="I8211" s="125">
        <v>355472.00576299999</v>
      </c>
      <c r="J8211" s="125">
        <v>351702.49523499998</v>
      </c>
    </row>
    <row r="8212" spans="1:10" hidden="1" x14ac:dyDescent="0.25">
      <c r="A8212" s="125">
        <v>941630</v>
      </c>
      <c r="B8212" s="125">
        <v>2007</v>
      </c>
      <c r="C8212" s="125">
        <v>47</v>
      </c>
      <c r="D8212" s="125">
        <v>3</v>
      </c>
      <c r="E8212" s="125">
        <v>3</v>
      </c>
      <c r="F8212" s="125">
        <v>267942.50830099999</v>
      </c>
      <c r="G8212" s="125">
        <v>39236.077415</v>
      </c>
      <c r="H8212" s="125">
        <v>351702.49523499998</v>
      </c>
      <c r="I8212" s="125">
        <v>321702.27239100001</v>
      </c>
      <c r="J8212" s="125">
        <v>307178.585716</v>
      </c>
    </row>
    <row r="8213" spans="1:10" hidden="1" x14ac:dyDescent="0.25">
      <c r="A8213" s="125">
        <v>941631</v>
      </c>
      <c r="B8213" s="125">
        <v>2007</v>
      </c>
      <c r="C8213" s="125">
        <v>47</v>
      </c>
      <c r="D8213" s="125">
        <v>3</v>
      </c>
      <c r="E8213" s="125">
        <v>4</v>
      </c>
      <c r="F8213" s="125">
        <v>1033671.832094</v>
      </c>
      <c r="G8213" s="125">
        <v>0</v>
      </c>
      <c r="H8213" s="125">
        <v>1273935.989538</v>
      </c>
      <c r="I8213" s="125">
        <v>1034690.8107030001</v>
      </c>
      <c r="J8213" s="125">
        <v>1033671.832094</v>
      </c>
    </row>
    <row r="8214" spans="1:10" x14ac:dyDescent="0.25">
      <c r="A8214" s="125">
        <v>941632</v>
      </c>
      <c r="B8214" s="125">
        <v>2007</v>
      </c>
      <c r="C8214" s="125">
        <v>47</v>
      </c>
      <c r="D8214" s="125">
        <v>4</v>
      </c>
      <c r="E8214" s="125">
        <v>1</v>
      </c>
      <c r="F8214" s="129">
        <v>194422.37228499999</v>
      </c>
      <c r="G8214" s="129">
        <v>0</v>
      </c>
      <c r="H8214" s="129">
        <v>222029.8566</v>
      </c>
      <c r="I8214" s="129">
        <v>194920.01110900001</v>
      </c>
      <c r="J8214" s="129">
        <v>194422.37228499999</v>
      </c>
    </row>
    <row r="8215" spans="1:10" hidden="1" x14ac:dyDescent="0.25">
      <c r="A8215" s="125">
        <v>941633</v>
      </c>
      <c r="B8215" s="125">
        <v>2007</v>
      </c>
      <c r="C8215" s="125">
        <v>47</v>
      </c>
      <c r="D8215" s="125">
        <v>4</v>
      </c>
      <c r="E8215" s="125">
        <v>2</v>
      </c>
      <c r="F8215" s="125">
        <v>172975.80400100001</v>
      </c>
      <c r="G8215" s="125">
        <v>0</v>
      </c>
      <c r="H8215" s="125">
        <v>194422.37228499999</v>
      </c>
      <c r="I8215" s="125">
        <v>187325.95569599999</v>
      </c>
      <c r="J8215" s="125">
        <v>172975.80400100001</v>
      </c>
    </row>
    <row r="8216" spans="1:10" hidden="1" x14ac:dyDescent="0.25">
      <c r="A8216" s="125">
        <v>941634</v>
      </c>
      <c r="B8216" s="125">
        <v>2007</v>
      </c>
      <c r="C8216" s="125">
        <v>47</v>
      </c>
      <c r="D8216" s="125">
        <v>4</v>
      </c>
      <c r="E8216" s="125">
        <v>3</v>
      </c>
      <c r="F8216" s="125">
        <v>64416.103142</v>
      </c>
      <c r="G8216" s="125">
        <v>72937.434185000006</v>
      </c>
      <c r="H8216" s="125">
        <v>172975.80400100001</v>
      </c>
      <c r="I8216" s="125">
        <v>163583.217844</v>
      </c>
      <c r="J8216" s="125">
        <v>137353.537327</v>
      </c>
    </row>
    <row r="8217" spans="1:10" hidden="1" x14ac:dyDescent="0.25">
      <c r="A8217" s="125">
        <v>941635</v>
      </c>
      <c r="B8217" s="125">
        <v>2007</v>
      </c>
      <c r="C8217" s="125">
        <v>47</v>
      </c>
      <c r="D8217" s="125">
        <v>4</v>
      </c>
      <c r="E8217" s="125">
        <v>4</v>
      </c>
      <c r="F8217" s="125">
        <v>235069.798996</v>
      </c>
      <c r="G8217" s="125">
        <v>0</v>
      </c>
      <c r="H8217" s="125">
        <v>267942.50830099999</v>
      </c>
      <c r="I8217" s="125">
        <v>235226.728038</v>
      </c>
      <c r="J8217" s="125">
        <v>235069.798996</v>
      </c>
    </row>
    <row r="8218" spans="1:10" x14ac:dyDescent="0.25">
      <c r="A8218" s="125">
        <v>941636</v>
      </c>
      <c r="B8218" s="125">
        <v>2007</v>
      </c>
      <c r="C8218" s="125">
        <v>47</v>
      </c>
      <c r="D8218" s="125">
        <v>5</v>
      </c>
      <c r="E8218" s="125">
        <v>1</v>
      </c>
      <c r="F8218" s="129">
        <v>60143.468246999997</v>
      </c>
      <c r="G8218" s="129">
        <v>0</v>
      </c>
      <c r="H8218" s="129">
        <v>68521.873850000004</v>
      </c>
      <c r="I8218" s="129">
        <v>64437.970169</v>
      </c>
      <c r="J8218" s="129">
        <v>60143.468246999997</v>
      </c>
    </row>
    <row r="8219" spans="1:10" hidden="1" x14ac:dyDescent="0.25">
      <c r="A8219" s="125">
        <v>941637</v>
      </c>
      <c r="B8219" s="125">
        <v>2007</v>
      </c>
      <c r="C8219" s="125">
        <v>47</v>
      </c>
      <c r="D8219" s="125">
        <v>5</v>
      </c>
      <c r="E8219" s="125">
        <v>2</v>
      </c>
      <c r="F8219" s="125">
        <v>54692.215346999998</v>
      </c>
      <c r="G8219" s="125">
        <v>0</v>
      </c>
      <c r="H8219" s="125">
        <v>60143.468246999997</v>
      </c>
      <c r="I8219" s="125">
        <v>59096.971898999996</v>
      </c>
      <c r="J8219" s="125">
        <v>54692.215346999998</v>
      </c>
    </row>
    <row r="8220" spans="1:10" hidden="1" x14ac:dyDescent="0.25">
      <c r="A8220" s="125">
        <v>941638</v>
      </c>
      <c r="B8220" s="125">
        <v>2007</v>
      </c>
      <c r="C8220" s="125">
        <v>47</v>
      </c>
      <c r="D8220" s="125">
        <v>5</v>
      </c>
      <c r="E8220" s="125">
        <v>3</v>
      </c>
      <c r="F8220" s="125">
        <v>0</v>
      </c>
      <c r="G8220" s="125">
        <v>44394.274701000002</v>
      </c>
      <c r="H8220" s="125">
        <v>54692.215346999998</v>
      </c>
      <c r="I8220" s="125">
        <v>53270.217748000003</v>
      </c>
      <c r="J8220" s="125">
        <v>44394.274701000002</v>
      </c>
    </row>
    <row r="8221" spans="1:10" hidden="1" x14ac:dyDescent="0.25">
      <c r="A8221" s="125">
        <v>941639</v>
      </c>
      <c r="B8221" s="125">
        <v>2007</v>
      </c>
      <c r="C8221" s="125">
        <v>47</v>
      </c>
      <c r="D8221" s="125">
        <v>5</v>
      </c>
      <c r="E8221" s="125">
        <v>4</v>
      </c>
      <c r="F8221" s="125">
        <v>59052.80573</v>
      </c>
      <c r="G8221" s="125">
        <v>0</v>
      </c>
      <c r="H8221" s="125">
        <v>64416.103142</v>
      </c>
      <c r="I8221" s="125">
        <v>60576.903395000001</v>
      </c>
      <c r="J8221" s="125">
        <v>59052.80573</v>
      </c>
    </row>
    <row r="8222" spans="1:10" x14ac:dyDescent="0.25">
      <c r="A8222" s="125">
        <v>941640</v>
      </c>
      <c r="B8222" s="125">
        <v>2007</v>
      </c>
      <c r="C8222" s="125">
        <v>48</v>
      </c>
      <c r="D8222" s="125">
        <v>2</v>
      </c>
      <c r="E8222" s="125">
        <v>1</v>
      </c>
      <c r="F8222" s="129">
        <v>50279.878419000001</v>
      </c>
      <c r="G8222" s="129">
        <v>0</v>
      </c>
      <c r="H8222" s="129">
        <v>67863.363299999997</v>
      </c>
      <c r="I8222" s="129">
        <v>50374.974578000001</v>
      </c>
      <c r="J8222" s="129">
        <v>50279.878419000001</v>
      </c>
    </row>
    <row r="8223" spans="1:10" hidden="1" x14ac:dyDescent="0.25">
      <c r="A8223" s="125">
        <v>941641</v>
      </c>
      <c r="B8223" s="125">
        <v>2007</v>
      </c>
      <c r="C8223" s="125">
        <v>48</v>
      </c>
      <c r="D8223" s="125">
        <v>2</v>
      </c>
      <c r="E8223" s="125">
        <v>2</v>
      </c>
      <c r="F8223" s="125">
        <v>45967.218144999999</v>
      </c>
      <c r="G8223" s="125">
        <v>0</v>
      </c>
      <c r="H8223" s="125">
        <v>50279.878419000001</v>
      </c>
      <c r="I8223" s="125">
        <v>46177.04034</v>
      </c>
      <c r="J8223" s="125">
        <v>45967.218144999999</v>
      </c>
    </row>
    <row r="8224" spans="1:10" hidden="1" x14ac:dyDescent="0.25">
      <c r="A8224" s="125">
        <v>941642</v>
      </c>
      <c r="B8224" s="125">
        <v>2007</v>
      </c>
      <c r="C8224" s="125">
        <v>48</v>
      </c>
      <c r="D8224" s="125">
        <v>2</v>
      </c>
      <c r="E8224" s="125">
        <v>3</v>
      </c>
      <c r="F8224" s="125">
        <v>38452.735182999997</v>
      </c>
      <c r="G8224" s="125">
        <v>1336.434246</v>
      </c>
      <c r="H8224" s="125">
        <v>45967.218144999999</v>
      </c>
      <c r="I8224" s="125">
        <v>40455.74869</v>
      </c>
      <c r="J8224" s="125">
        <v>39789.169429000001</v>
      </c>
    </row>
    <row r="8225" spans="1:10" hidden="1" x14ac:dyDescent="0.25">
      <c r="A8225" s="125">
        <v>941643</v>
      </c>
      <c r="B8225" s="125">
        <v>2007</v>
      </c>
      <c r="C8225" s="125">
        <v>48</v>
      </c>
      <c r="D8225" s="125">
        <v>2</v>
      </c>
      <c r="E8225" s="125">
        <v>4</v>
      </c>
      <c r="F8225" s="125">
        <v>50339.154429000002</v>
      </c>
      <c r="G8225" s="125">
        <v>0</v>
      </c>
      <c r="H8225" s="125">
        <v>67863.363299999997</v>
      </c>
      <c r="I8225" s="125">
        <v>50374.974578000001</v>
      </c>
      <c r="J8225" s="125">
        <v>50339.154429000002</v>
      </c>
    </row>
    <row r="8226" spans="1:10" x14ac:dyDescent="0.25">
      <c r="A8226" s="125">
        <v>941644</v>
      </c>
      <c r="B8226" s="125">
        <v>2007</v>
      </c>
      <c r="C8226" s="125">
        <v>48</v>
      </c>
      <c r="D8226" s="125">
        <v>3</v>
      </c>
      <c r="E8226" s="125">
        <v>1</v>
      </c>
      <c r="F8226" s="129">
        <v>11672.379215000001</v>
      </c>
      <c r="G8226" s="129">
        <v>0</v>
      </c>
      <c r="H8226" s="129">
        <v>14407.47625</v>
      </c>
      <c r="I8226" s="129">
        <v>11701.752210000001</v>
      </c>
      <c r="J8226" s="129">
        <v>11672.379215000001</v>
      </c>
    </row>
    <row r="8227" spans="1:10" hidden="1" x14ac:dyDescent="0.25">
      <c r="A8227" s="125">
        <v>941645</v>
      </c>
      <c r="B8227" s="125">
        <v>2007</v>
      </c>
      <c r="C8227" s="125">
        <v>48</v>
      </c>
      <c r="D8227" s="125">
        <v>3</v>
      </c>
      <c r="E8227" s="125">
        <v>2</v>
      </c>
      <c r="F8227" s="125">
        <v>10882.248138000001</v>
      </c>
      <c r="G8227" s="125">
        <v>0</v>
      </c>
      <c r="H8227" s="125">
        <v>11672.379215000001</v>
      </c>
      <c r="I8227" s="125">
        <v>10998.882935</v>
      </c>
      <c r="J8227" s="125">
        <v>10882.248138000001</v>
      </c>
    </row>
    <row r="8228" spans="1:10" hidden="1" x14ac:dyDescent="0.25">
      <c r="A8228" s="125">
        <v>941646</v>
      </c>
      <c r="B8228" s="125">
        <v>2007</v>
      </c>
      <c r="C8228" s="125">
        <v>48</v>
      </c>
      <c r="D8228" s="125">
        <v>3</v>
      </c>
      <c r="E8228" s="125">
        <v>3</v>
      </c>
      <c r="F8228" s="125">
        <v>8282.5389269999996</v>
      </c>
      <c r="G8228" s="125">
        <v>1212.8509979999999</v>
      </c>
      <c r="H8228" s="125">
        <v>10882.248138000001</v>
      </c>
      <c r="I8228" s="125">
        <v>9953.9923720000006</v>
      </c>
      <c r="J8228" s="125">
        <v>9495.3899239999992</v>
      </c>
    </row>
    <row r="8229" spans="1:10" hidden="1" x14ac:dyDescent="0.25">
      <c r="A8229" s="125">
        <v>941647</v>
      </c>
      <c r="B8229" s="125">
        <v>2007</v>
      </c>
      <c r="C8229" s="125">
        <v>48</v>
      </c>
      <c r="D8229" s="125">
        <v>3</v>
      </c>
      <c r="E8229" s="125">
        <v>4</v>
      </c>
      <c r="F8229" s="125">
        <v>31199.831623999999</v>
      </c>
      <c r="G8229" s="125">
        <v>0</v>
      </c>
      <c r="H8229" s="125">
        <v>38452.735182999997</v>
      </c>
      <c r="I8229" s="125">
        <v>31231.311516000002</v>
      </c>
      <c r="J8229" s="125">
        <v>31199.831623999999</v>
      </c>
    </row>
    <row r="8230" spans="1:10" x14ac:dyDescent="0.25">
      <c r="A8230" s="125">
        <v>941648</v>
      </c>
      <c r="B8230" s="125">
        <v>2007</v>
      </c>
      <c r="C8230" s="125">
        <v>48</v>
      </c>
      <c r="D8230" s="125">
        <v>4</v>
      </c>
      <c r="E8230" s="125">
        <v>1</v>
      </c>
      <c r="F8230" s="129">
        <v>6017.0487249999996</v>
      </c>
      <c r="G8230" s="129">
        <v>0</v>
      </c>
      <c r="H8230" s="129">
        <v>6871.4543999999996</v>
      </c>
      <c r="I8230" s="129">
        <v>6032.4498180000001</v>
      </c>
      <c r="J8230" s="129">
        <v>6017.0487249999996</v>
      </c>
    </row>
    <row r="8231" spans="1:10" hidden="1" x14ac:dyDescent="0.25">
      <c r="A8231" s="125">
        <v>941649</v>
      </c>
      <c r="B8231" s="125">
        <v>2007</v>
      </c>
      <c r="C8231" s="125">
        <v>48</v>
      </c>
      <c r="D8231" s="125">
        <v>4</v>
      </c>
      <c r="E8231" s="125">
        <v>2</v>
      </c>
      <c r="F8231" s="125">
        <v>5353.3131430000003</v>
      </c>
      <c r="G8231" s="125">
        <v>0</v>
      </c>
      <c r="H8231" s="125">
        <v>6017.0487249999996</v>
      </c>
      <c r="I8231" s="125">
        <v>5797.4264460000004</v>
      </c>
      <c r="J8231" s="125">
        <v>5353.3131430000003</v>
      </c>
    </row>
    <row r="8232" spans="1:10" hidden="1" x14ac:dyDescent="0.25">
      <c r="A8232" s="125">
        <v>941650</v>
      </c>
      <c r="B8232" s="125">
        <v>2007</v>
      </c>
      <c r="C8232" s="125">
        <v>48</v>
      </c>
      <c r="D8232" s="125">
        <v>4</v>
      </c>
      <c r="E8232" s="125">
        <v>3</v>
      </c>
      <c r="F8232" s="125">
        <v>1993.1408269999999</v>
      </c>
      <c r="G8232" s="125">
        <v>2256.8049099999998</v>
      </c>
      <c r="H8232" s="125">
        <v>5353.3131430000003</v>
      </c>
      <c r="I8232" s="125">
        <v>5062.6282389999997</v>
      </c>
      <c r="J8232" s="125">
        <v>4249.945737</v>
      </c>
    </row>
    <row r="8233" spans="1:10" hidden="1" x14ac:dyDescent="0.25">
      <c r="A8233" s="125">
        <v>941651</v>
      </c>
      <c r="B8233" s="125">
        <v>2007</v>
      </c>
      <c r="C8233" s="125">
        <v>48</v>
      </c>
      <c r="D8233" s="125">
        <v>4</v>
      </c>
      <c r="E8233" s="125">
        <v>4</v>
      </c>
      <c r="F8233" s="125">
        <v>7266.3899920000003</v>
      </c>
      <c r="G8233" s="125">
        <v>0</v>
      </c>
      <c r="H8233" s="125">
        <v>8282.5389269999996</v>
      </c>
      <c r="I8233" s="125">
        <v>7271.2409239999997</v>
      </c>
      <c r="J8233" s="125">
        <v>7266.3899920000003</v>
      </c>
    </row>
    <row r="8234" spans="1:10" x14ac:dyDescent="0.25">
      <c r="A8234" s="125">
        <v>941652</v>
      </c>
      <c r="B8234" s="125">
        <v>2007</v>
      </c>
      <c r="C8234" s="125">
        <v>48</v>
      </c>
      <c r="D8234" s="125">
        <v>5</v>
      </c>
      <c r="E8234" s="125">
        <v>1</v>
      </c>
      <c r="F8234" s="129">
        <v>1862.4305529999999</v>
      </c>
      <c r="G8234" s="129">
        <v>0</v>
      </c>
      <c r="H8234" s="129">
        <v>2121.88015</v>
      </c>
      <c r="I8234" s="129">
        <v>1995.416093</v>
      </c>
      <c r="J8234" s="129">
        <v>1862.4305529999999</v>
      </c>
    </row>
    <row r="8235" spans="1:10" hidden="1" x14ac:dyDescent="0.25">
      <c r="A8235" s="125">
        <v>941653</v>
      </c>
      <c r="B8235" s="125">
        <v>2007</v>
      </c>
      <c r="C8235" s="125">
        <v>48</v>
      </c>
      <c r="D8235" s="125">
        <v>5</v>
      </c>
      <c r="E8235" s="125">
        <v>2</v>
      </c>
      <c r="F8235" s="125">
        <v>1693.6245260000001</v>
      </c>
      <c r="G8235" s="125">
        <v>0</v>
      </c>
      <c r="H8235" s="125">
        <v>1862.4305529999999</v>
      </c>
      <c r="I8235" s="125">
        <v>1830.0242619999999</v>
      </c>
      <c r="J8235" s="125">
        <v>1693.6245260000001</v>
      </c>
    </row>
    <row r="8236" spans="1:10" hidden="1" x14ac:dyDescent="0.25">
      <c r="A8236" s="125">
        <v>941654</v>
      </c>
      <c r="B8236" s="125">
        <v>2007</v>
      </c>
      <c r="C8236" s="125">
        <v>48</v>
      </c>
      <c r="D8236" s="125">
        <v>5</v>
      </c>
      <c r="E8236" s="125">
        <v>3</v>
      </c>
      <c r="F8236" s="125">
        <v>0</v>
      </c>
      <c r="G8236" s="125">
        <v>1373.109187</v>
      </c>
      <c r="H8236" s="125">
        <v>1693.6245260000001</v>
      </c>
      <c r="I8236" s="125">
        <v>1649.5902880000001</v>
      </c>
      <c r="J8236" s="125">
        <v>1373.109187</v>
      </c>
    </row>
    <row r="8237" spans="1:10" hidden="1" x14ac:dyDescent="0.25">
      <c r="A8237" s="125">
        <v>941655</v>
      </c>
      <c r="B8237" s="125">
        <v>2007</v>
      </c>
      <c r="C8237" s="125">
        <v>48</v>
      </c>
      <c r="D8237" s="125">
        <v>5</v>
      </c>
      <c r="E8237" s="125">
        <v>4</v>
      </c>
      <c r="F8237" s="125">
        <v>1827.1915289999999</v>
      </c>
      <c r="G8237" s="125">
        <v>0</v>
      </c>
      <c r="H8237" s="125">
        <v>1993.1408269999999</v>
      </c>
      <c r="I8237" s="125">
        <v>1874.349633</v>
      </c>
      <c r="J8237" s="125">
        <v>1827.1915289999999</v>
      </c>
    </row>
    <row r="8238" spans="1:10" x14ac:dyDescent="0.25">
      <c r="A8238" s="125">
        <v>941656</v>
      </c>
      <c r="B8238" s="125">
        <v>2007</v>
      </c>
      <c r="C8238" s="125">
        <v>49</v>
      </c>
      <c r="D8238" s="125">
        <v>3</v>
      </c>
      <c r="E8238" s="125">
        <v>1</v>
      </c>
      <c r="F8238" s="129">
        <v>613.93242899999996</v>
      </c>
      <c r="G8238" s="129">
        <v>53.085951999999999</v>
      </c>
      <c r="H8238" s="129">
        <v>822.37620000000004</v>
      </c>
      <c r="I8238" s="129">
        <v>667.93394999999998</v>
      </c>
      <c r="J8238" s="129">
        <v>667.01838099999998</v>
      </c>
    </row>
    <row r="8239" spans="1:10" hidden="1" x14ac:dyDescent="0.25">
      <c r="A8239" s="125">
        <v>941657</v>
      </c>
      <c r="B8239" s="125">
        <v>2007</v>
      </c>
      <c r="C8239" s="125">
        <v>49</v>
      </c>
      <c r="D8239" s="125">
        <v>3</v>
      </c>
      <c r="E8239" s="125">
        <v>2</v>
      </c>
      <c r="F8239" s="125">
        <v>573.30297700000006</v>
      </c>
      <c r="G8239" s="125">
        <v>0</v>
      </c>
      <c r="H8239" s="125">
        <v>613.93242899999996</v>
      </c>
      <c r="I8239" s="125">
        <v>578.50852799999996</v>
      </c>
      <c r="J8239" s="125">
        <v>573.30297700000006</v>
      </c>
    </row>
    <row r="8240" spans="1:10" hidden="1" x14ac:dyDescent="0.25">
      <c r="A8240" s="125">
        <v>941658</v>
      </c>
      <c r="B8240" s="125">
        <v>2007</v>
      </c>
      <c r="C8240" s="125">
        <v>49</v>
      </c>
      <c r="D8240" s="125">
        <v>3</v>
      </c>
      <c r="E8240" s="125">
        <v>3</v>
      </c>
      <c r="F8240" s="125">
        <v>499.41444000000001</v>
      </c>
      <c r="G8240" s="125">
        <v>0</v>
      </c>
      <c r="H8240" s="125">
        <v>573.30297700000006</v>
      </c>
      <c r="I8240" s="125">
        <v>524.40023299999996</v>
      </c>
      <c r="J8240" s="125">
        <v>499.41444000000001</v>
      </c>
    </row>
    <row r="8241" spans="1:10" hidden="1" x14ac:dyDescent="0.25">
      <c r="A8241" s="125">
        <v>941659</v>
      </c>
      <c r="B8241" s="125">
        <v>2007</v>
      </c>
      <c r="C8241" s="125">
        <v>49</v>
      </c>
      <c r="D8241" s="125">
        <v>3</v>
      </c>
      <c r="E8241" s="125">
        <v>4</v>
      </c>
      <c r="F8241" s="125">
        <v>614.56653900000003</v>
      </c>
      <c r="G8241" s="125">
        <v>53.140782999999999</v>
      </c>
      <c r="H8241" s="125">
        <v>822.37620000000004</v>
      </c>
      <c r="I8241" s="125">
        <v>667.93394999999998</v>
      </c>
      <c r="J8241" s="125">
        <v>667.70732099999998</v>
      </c>
    </row>
    <row r="8242" spans="1:10" x14ac:dyDescent="0.25">
      <c r="A8242" s="125">
        <v>941660</v>
      </c>
      <c r="B8242" s="125">
        <v>2007</v>
      </c>
      <c r="C8242" s="125">
        <v>49</v>
      </c>
      <c r="D8242" s="125">
        <v>4</v>
      </c>
      <c r="E8242" s="125">
        <v>1</v>
      </c>
      <c r="F8242" s="129">
        <v>234.49036899999999</v>
      </c>
      <c r="G8242" s="129">
        <v>235.498524</v>
      </c>
      <c r="H8242" s="129">
        <v>537.59159999999997</v>
      </c>
      <c r="I8242" s="129">
        <v>471.95166599999999</v>
      </c>
      <c r="J8242" s="129">
        <v>469.98889300000002</v>
      </c>
    </row>
    <row r="8243" spans="1:10" hidden="1" x14ac:dyDescent="0.25">
      <c r="A8243" s="125">
        <v>941661</v>
      </c>
      <c r="B8243" s="125">
        <v>2007</v>
      </c>
      <c r="C8243" s="125">
        <v>49</v>
      </c>
      <c r="D8243" s="125">
        <v>4</v>
      </c>
      <c r="E8243" s="125">
        <v>2</v>
      </c>
      <c r="F8243" s="125">
        <v>187.989361</v>
      </c>
      <c r="G8243" s="125">
        <v>0</v>
      </c>
      <c r="H8243" s="125">
        <v>234.49036899999999</v>
      </c>
      <c r="I8243" s="125">
        <v>225.93147099999999</v>
      </c>
      <c r="J8243" s="125">
        <v>187.989361</v>
      </c>
    </row>
    <row r="8244" spans="1:10" hidden="1" x14ac:dyDescent="0.25">
      <c r="A8244" s="125">
        <v>941662</v>
      </c>
      <c r="B8244" s="125">
        <v>2007</v>
      </c>
      <c r="C8244" s="125">
        <v>49</v>
      </c>
      <c r="D8244" s="125">
        <v>4</v>
      </c>
      <c r="E8244" s="125">
        <v>3</v>
      </c>
      <c r="F8244" s="125">
        <v>152.74104500000001</v>
      </c>
      <c r="G8244" s="125">
        <v>0</v>
      </c>
      <c r="H8244" s="125">
        <v>187.989361</v>
      </c>
      <c r="I8244" s="125">
        <v>177.78153900000001</v>
      </c>
      <c r="J8244" s="125">
        <v>152.74104500000001</v>
      </c>
    </row>
    <row r="8245" spans="1:10" hidden="1" x14ac:dyDescent="0.25">
      <c r="A8245" s="125">
        <v>941663</v>
      </c>
      <c r="B8245" s="125">
        <v>2007</v>
      </c>
      <c r="C8245" s="125">
        <v>49</v>
      </c>
      <c r="D8245" s="125">
        <v>4</v>
      </c>
      <c r="E8245" s="125">
        <v>4</v>
      </c>
      <c r="F8245" s="125">
        <v>218.52780000000001</v>
      </c>
      <c r="G8245" s="125">
        <v>219.46732600000001</v>
      </c>
      <c r="H8245" s="125">
        <v>499.41444000000001</v>
      </c>
      <c r="I8245" s="125">
        <v>438.43593700000002</v>
      </c>
      <c r="J8245" s="125">
        <v>437.99512499999997</v>
      </c>
    </row>
    <row r="8246" spans="1:10" x14ac:dyDescent="0.25">
      <c r="A8246" s="125">
        <v>941664</v>
      </c>
      <c r="B8246" s="125">
        <v>2007</v>
      </c>
      <c r="C8246" s="125">
        <v>49</v>
      </c>
      <c r="D8246" s="125">
        <v>5</v>
      </c>
      <c r="E8246" s="125">
        <v>1</v>
      </c>
      <c r="F8246" s="129">
        <v>38.848588999999997</v>
      </c>
      <c r="G8246" s="129">
        <v>732.14322700000002</v>
      </c>
      <c r="H8246" s="129">
        <v>821.71630000000005</v>
      </c>
      <c r="I8246" s="129">
        <v>772.74200900000005</v>
      </c>
      <c r="J8246" s="129">
        <v>770.99181699999997</v>
      </c>
    </row>
    <row r="8247" spans="1:10" hidden="1" x14ac:dyDescent="0.25">
      <c r="A8247" s="125">
        <v>941665</v>
      </c>
      <c r="B8247" s="125">
        <v>2007</v>
      </c>
      <c r="C8247" s="125">
        <v>49</v>
      </c>
      <c r="D8247" s="125">
        <v>5</v>
      </c>
      <c r="E8247" s="125">
        <v>2</v>
      </c>
      <c r="F8247" s="125">
        <v>22.047348</v>
      </c>
      <c r="G8247" s="125">
        <v>0</v>
      </c>
      <c r="H8247" s="125">
        <v>38.848588999999997</v>
      </c>
      <c r="I8247" s="125">
        <v>38.172623999999999</v>
      </c>
      <c r="J8247" s="125">
        <v>22.047348</v>
      </c>
    </row>
    <row r="8248" spans="1:10" hidden="1" x14ac:dyDescent="0.25">
      <c r="A8248" s="125">
        <v>941666</v>
      </c>
      <c r="B8248" s="125">
        <v>2007</v>
      </c>
      <c r="C8248" s="125">
        <v>49</v>
      </c>
      <c r="D8248" s="125">
        <v>5</v>
      </c>
      <c r="E8248" s="125">
        <v>3</v>
      </c>
      <c r="F8248" s="125">
        <v>0</v>
      </c>
      <c r="G8248" s="125">
        <v>13.089675</v>
      </c>
      <c r="H8248" s="125">
        <v>22.047348</v>
      </c>
      <c r="I8248" s="125">
        <v>21.474117</v>
      </c>
      <c r="J8248" s="125">
        <v>13.089675</v>
      </c>
    </row>
    <row r="8249" spans="1:10" hidden="1" x14ac:dyDescent="0.25">
      <c r="A8249" s="125">
        <v>941667</v>
      </c>
      <c r="B8249" s="125">
        <v>2007</v>
      </c>
      <c r="C8249" s="125">
        <v>49</v>
      </c>
      <c r="D8249" s="125">
        <v>5</v>
      </c>
      <c r="E8249" s="125">
        <v>4</v>
      </c>
      <c r="F8249" s="125">
        <v>7.226979</v>
      </c>
      <c r="G8249" s="125">
        <v>136.20015100000001</v>
      </c>
      <c r="H8249" s="125">
        <v>152.74104500000001</v>
      </c>
      <c r="I8249" s="125">
        <v>143.63767899999999</v>
      </c>
      <c r="J8249" s="125">
        <v>143.42713000000001</v>
      </c>
    </row>
    <row r="8250" spans="1:10" x14ac:dyDescent="0.25">
      <c r="A8250" s="125">
        <v>941668</v>
      </c>
      <c r="B8250" s="125">
        <v>2007</v>
      </c>
      <c r="C8250" s="125">
        <v>50</v>
      </c>
      <c r="D8250" s="125">
        <v>3</v>
      </c>
      <c r="E8250" s="125">
        <v>1</v>
      </c>
      <c r="F8250" s="129">
        <v>11728.226406</v>
      </c>
      <c r="G8250" s="129">
        <v>1014.124736</v>
      </c>
      <c r="H8250" s="129">
        <v>15710.2212</v>
      </c>
      <c r="I8250" s="129">
        <v>12759.841659</v>
      </c>
      <c r="J8250" s="129">
        <v>12742.351142</v>
      </c>
    </row>
    <row r="8251" spans="1:10" hidden="1" x14ac:dyDescent="0.25">
      <c r="A8251" s="125">
        <v>941669</v>
      </c>
      <c r="B8251" s="125">
        <v>2007</v>
      </c>
      <c r="C8251" s="125">
        <v>50</v>
      </c>
      <c r="D8251" s="125">
        <v>3</v>
      </c>
      <c r="E8251" s="125">
        <v>2</v>
      </c>
      <c r="F8251" s="125">
        <v>10952.063770000001</v>
      </c>
      <c r="G8251" s="125">
        <v>0</v>
      </c>
      <c r="H8251" s="125">
        <v>11728.226406</v>
      </c>
      <c r="I8251" s="125">
        <v>11051.507742</v>
      </c>
      <c r="J8251" s="125">
        <v>10952.063770000001</v>
      </c>
    </row>
    <row r="8252" spans="1:10" hidden="1" x14ac:dyDescent="0.25">
      <c r="A8252" s="125">
        <v>941670</v>
      </c>
      <c r="B8252" s="125">
        <v>2007</v>
      </c>
      <c r="C8252" s="125">
        <v>50</v>
      </c>
      <c r="D8252" s="125">
        <v>3</v>
      </c>
      <c r="E8252" s="125">
        <v>3</v>
      </c>
      <c r="F8252" s="125">
        <v>9533.9788740000004</v>
      </c>
      <c r="G8252" s="125">
        <v>0</v>
      </c>
      <c r="H8252" s="125">
        <v>10952.063770000001</v>
      </c>
      <c r="I8252" s="125">
        <v>10017.852730000001</v>
      </c>
      <c r="J8252" s="125">
        <v>9533.9788740000004</v>
      </c>
    </row>
    <row r="8253" spans="1:10" hidden="1" x14ac:dyDescent="0.25">
      <c r="A8253" s="125">
        <v>941671</v>
      </c>
      <c r="B8253" s="125">
        <v>2007</v>
      </c>
      <c r="C8253" s="125">
        <v>50</v>
      </c>
      <c r="D8253" s="125">
        <v>3</v>
      </c>
      <c r="E8253" s="125">
        <v>4</v>
      </c>
      <c r="F8253" s="125">
        <v>11740.340086</v>
      </c>
      <c r="G8253" s="125">
        <v>1015.17219</v>
      </c>
      <c r="H8253" s="125">
        <v>15710.2212</v>
      </c>
      <c r="I8253" s="125">
        <v>12759.841659</v>
      </c>
      <c r="J8253" s="125">
        <v>12755.512275999999</v>
      </c>
    </row>
    <row r="8254" spans="1:10" x14ac:dyDescent="0.25">
      <c r="A8254" s="125">
        <v>941672</v>
      </c>
      <c r="B8254" s="125">
        <v>2007</v>
      </c>
      <c r="C8254" s="125">
        <v>50</v>
      </c>
      <c r="D8254" s="125">
        <v>4</v>
      </c>
      <c r="E8254" s="125">
        <v>1</v>
      </c>
      <c r="F8254" s="129">
        <v>4449.8889959999997</v>
      </c>
      <c r="G8254" s="129">
        <v>4469.0205919999999</v>
      </c>
      <c r="H8254" s="129">
        <v>10201.79615</v>
      </c>
      <c r="I8254" s="129">
        <v>8956.1568399999996</v>
      </c>
      <c r="J8254" s="129">
        <v>8918.9095880000004</v>
      </c>
    </row>
    <row r="8255" spans="1:10" hidden="1" x14ac:dyDescent="0.25">
      <c r="A8255" s="125">
        <v>941673</v>
      </c>
      <c r="B8255" s="125">
        <v>2007</v>
      </c>
      <c r="C8255" s="125">
        <v>50</v>
      </c>
      <c r="D8255" s="125">
        <v>4</v>
      </c>
      <c r="E8255" s="125">
        <v>2</v>
      </c>
      <c r="F8255" s="125">
        <v>3567.446261</v>
      </c>
      <c r="G8255" s="125">
        <v>0</v>
      </c>
      <c r="H8255" s="125">
        <v>4449.8889959999997</v>
      </c>
      <c r="I8255" s="125">
        <v>4287.4680470000003</v>
      </c>
      <c r="J8255" s="125">
        <v>3567.446261</v>
      </c>
    </row>
    <row r="8256" spans="1:10" hidden="1" x14ac:dyDescent="0.25">
      <c r="A8256" s="125">
        <v>941674</v>
      </c>
      <c r="B8256" s="125">
        <v>2007</v>
      </c>
      <c r="C8256" s="125">
        <v>50</v>
      </c>
      <c r="D8256" s="125">
        <v>4</v>
      </c>
      <c r="E8256" s="125">
        <v>3</v>
      </c>
      <c r="F8256" s="125">
        <v>2898.5441919999998</v>
      </c>
      <c r="G8256" s="125">
        <v>0</v>
      </c>
      <c r="H8256" s="125">
        <v>3567.446261</v>
      </c>
      <c r="I8256" s="125">
        <v>3373.733929</v>
      </c>
      <c r="J8256" s="125">
        <v>2898.5441919999998</v>
      </c>
    </row>
    <row r="8257" spans="1:10" hidden="1" x14ac:dyDescent="0.25">
      <c r="A8257" s="125">
        <v>941675</v>
      </c>
      <c r="B8257" s="125">
        <v>2007</v>
      </c>
      <c r="C8257" s="125">
        <v>50</v>
      </c>
      <c r="D8257" s="125">
        <v>4</v>
      </c>
      <c r="E8257" s="125">
        <v>4</v>
      </c>
      <c r="F8257" s="125">
        <v>4171.7644849999997</v>
      </c>
      <c r="G8257" s="125">
        <v>4189.7003290000002</v>
      </c>
      <c r="H8257" s="125">
        <v>9533.9788740000004</v>
      </c>
      <c r="I8257" s="125">
        <v>8369.8800530000008</v>
      </c>
      <c r="J8257" s="125">
        <v>8361.4648140000008</v>
      </c>
    </row>
    <row r="8258" spans="1:10" x14ac:dyDescent="0.25">
      <c r="A8258" s="125">
        <v>941676</v>
      </c>
      <c r="B8258" s="125">
        <v>2007</v>
      </c>
      <c r="C8258" s="125">
        <v>50</v>
      </c>
      <c r="D8258" s="125">
        <v>5</v>
      </c>
      <c r="E8258" s="125">
        <v>1</v>
      </c>
      <c r="F8258" s="129">
        <v>737.71273699999995</v>
      </c>
      <c r="G8258" s="129">
        <v>13902.985811</v>
      </c>
      <c r="H8258" s="129">
        <v>15603.927799999999</v>
      </c>
      <c r="I8258" s="129">
        <v>14673.933703000001</v>
      </c>
      <c r="J8258" s="129">
        <v>14640.698548</v>
      </c>
    </row>
    <row r="8259" spans="1:10" hidden="1" x14ac:dyDescent="0.25">
      <c r="A8259" s="125">
        <v>941677</v>
      </c>
      <c r="B8259" s="125">
        <v>2007</v>
      </c>
      <c r="C8259" s="125">
        <v>50</v>
      </c>
      <c r="D8259" s="125">
        <v>5</v>
      </c>
      <c r="E8259" s="125">
        <v>2</v>
      </c>
      <c r="F8259" s="125">
        <v>418.66666199999997</v>
      </c>
      <c r="G8259" s="125">
        <v>0</v>
      </c>
      <c r="H8259" s="125">
        <v>737.71273699999995</v>
      </c>
      <c r="I8259" s="125">
        <v>724.87653499999999</v>
      </c>
      <c r="J8259" s="125">
        <v>418.66666199999997</v>
      </c>
    </row>
    <row r="8260" spans="1:10" hidden="1" x14ac:dyDescent="0.25">
      <c r="A8260" s="125">
        <v>941678</v>
      </c>
      <c r="B8260" s="125">
        <v>2007</v>
      </c>
      <c r="C8260" s="125">
        <v>50</v>
      </c>
      <c r="D8260" s="125">
        <v>5</v>
      </c>
      <c r="E8260" s="125">
        <v>3</v>
      </c>
      <c r="F8260" s="125">
        <v>0</v>
      </c>
      <c r="G8260" s="125">
        <v>248.56551899999999</v>
      </c>
      <c r="H8260" s="125">
        <v>418.66666199999997</v>
      </c>
      <c r="I8260" s="125">
        <v>407.78132900000003</v>
      </c>
      <c r="J8260" s="125">
        <v>248.56551899999999</v>
      </c>
    </row>
    <row r="8261" spans="1:10" hidden="1" x14ac:dyDescent="0.25">
      <c r="A8261" s="125">
        <v>941679</v>
      </c>
      <c r="B8261" s="125">
        <v>2007</v>
      </c>
      <c r="C8261" s="125">
        <v>50</v>
      </c>
      <c r="D8261" s="125">
        <v>5</v>
      </c>
      <c r="E8261" s="125">
        <v>4</v>
      </c>
      <c r="F8261" s="125">
        <v>137.145309</v>
      </c>
      <c r="G8261" s="125">
        <v>2584.6500799999999</v>
      </c>
      <c r="H8261" s="125">
        <v>2898.5441919999998</v>
      </c>
      <c r="I8261" s="125">
        <v>2725.790958</v>
      </c>
      <c r="J8261" s="125">
        <v>2721.7953889999999</v>
      </c>
    </row>
    <row r="8262" spans="1:10" x14ac:dyDescent="0.25">
      <c r="A8262" s="125">
        <v>941680</v>
      </c>
      <c r="B8262" s="125">
        <v>2007</v>
      </c>
      <c r="C8262" s="125">
        <v>51</v>
      </c>
      <c r="D8262" s="125">
        <v>2</v>
      </c>
      <c r="E8262" s="125">
        <v>1</v>
      </c>
      <c r="F8262" s="129">
        <v>15172.015022</v>
      </c>
      <c r="G8262" s="129">
        <v>0</v>
      </c>
      <c r="H8262" s="129">
        <v>20456.19325</v>
      </c>
      <c r="I8262" s="129">
        <v>15184.632249</v>
      </c>
      <c r="J8262" s="129">
        <v>15172.015022</v>
      </c>
    </row>
    <row r="8263" spans="1:10" hidden="1" x14ac:dyDescent="0.25">
      <c r="A8263" s="125">
        <v>941681</v>
      </c>
      <c r="B8263" s="125">
        <v>2007</v>
      </c>
      <c r="C8263" s="125">
        <v>51</v>
      </c>
      <c r="D8263" s="125">
        <v>2</v>
      </c>
      <c r="E8263" s="125">
        <v>2</v>
      </c>
      <c r="F8263" s="125">
        <v>13893.368751</v>
      </c>
      <c r="G8263" s="125">
        <v>0</v>
      </c>
      <c r="H8263" s="125">
        <v>15172.015022</v>
      </c>
      <c r="I8263" s="125">
        <v>13933.978596000001</v>
      </c>
      <c r="J8263" s="125">
        <v>13893.368751</v>
      </c>
    </row>
    <row r="8264" spans="1:10" hidden="1" x14ac:dyDescent="0.25">
      <c r="A8264" s="125">
        <v>941682</v>
      </c>
      <c r="B8264" s="125">
        <v>2007</v>
      </c>
      <c r="C8264" s="125">
        <v>51</v>
      </c>
      <c r="D8264" s="125">
        <v>2</v>
      </c>
      <c r="E8264" s="125">
        <v>3</v>
      </c>
      <c r="F8264" s="125">
        <v>12128.029055000001</v>
      </c>
      <c r="G8264" s="125">
        <v>0</v>
      </c>
      <c r="H8264" s="125">
        <v>13893.368751</v>
      </c>
      <c r="I8264" s="125">
        <v>12227.553838</v>
      </c>
      <c r="J8264" s="125">
        <v>12128.029055000001</v>
      </c>
    </row>
    <row r="8265" spans="1:10" hidden="1" x14ac:dyDescent="0.25">
      <c r="A8265" s="125">
        <v>941683</v>
      </c>
      <c r="B8265" s="125">
        <v>2007</v>
      </c>
      <c r="C8265" s="125">
        <v>51</v>
      </c>
      <c r="D8265" s="125">
        <v>2</v>
      </c>
      <c r="E8265" s="125">
        <v>4</v>
      </c>
      <c r="F8265" s="125">
        <v>15180.190017000001</v>
      </c>
      <c r="G8265" s="125">
        <v>0</v>
      </c>
      <c r="H8265" s="125">
        <v>20456.19325</v>
      </c>
      <c r="I8265" s="125">
        <v>15184.632249</v>
      </c>
      <c r="J8265" s="125">
        <v>15180.190017000001</v>
      </c>
    </row>
    <row r="8266" spans="1:10" x14ac:dyDescent="0.25">
      <c r="A8266" s="125">
        <v>941684</v>
      </c>
      <c r="B8266" s="125">
        <v>2007</v>
      </c>
      <c r="C8266" s="125">
        <v>51</v>
      </c>
      <c r="D8266" s="125">
        <v>3</v>
      </c>
      <c r="E8266" s="125">
        <v>1</v>
      </c>
      <c r="F8266" s="129">
        <v>8181.5900259999999</v>
      </c>
      <c r="G8266" s="129">
        <v>35.000951999999998</v>
      </c>
      <c r="H8266" s="129">
        <v>10124.9997</v>
      </c>
      <c r="I8266" s="129">
        <v>8223.5247560000007</v>
      </c>
      <c r="J8266" s="129">
        <v>8216.5909780000002</v>
      </c>
    </row>
    <row r="8267" spans="1:10" hidden="1" x14ac:dyDescent="0.25">
      <c r="A8267" s="125">
        <v>941685</v>
      </c>
      <c r="B8267" s="125">
        <v>2007</v>
      </c>
      <c r="C8267" s="125">
        <v>51</v>
      </c>
      <c r="D8267" s="125">
        <v>3</v>
      </c>
      <c r="E8267" s="125">
        <v>2</v>
      </c>
      <c r="F8267" s="125">
        <v>7663.5305239999998</v>
      </c>
      <c r="G8267" s="125">
        <v>0</v>
      </c>
      <c r="H8267" s="125">
        <v>8181.5900259999999</v>
      </c>
      <c r="I8267" s="125">
        <v>7709.5122819999997</v>
      </c>
      <c r="J8267" s="125">
        <v>7663.5305239999998</v>
      </c>
    </row>
    <row r="8268" spans="1:10" hidden="1" x14ac:dyDescent="0.25">
      <c r="A8268" s="125">
        <v>941686</v>
      </c>
      <c r="B8268" s="125">
        <v>2007</v>
      </c>
      <c r="C8268" s="125">
        <v>51</v>
      </c>
      <c r="D8268" s="125">
        <v>3</v>
      </c>
      <c r="E8268" s="125">
        <v>3</v>
      </c>
      <c r="F8268" s="125">
        <v>6826.4888730000002</v>
      </c>
      <c r="G8268" s="125">
        <v>0</v>
      </c>
      <c r="H8268" s="125">
        <v>7663.5305239999998</v>
      </c>
      <c r="I8268" s="125">
        <v>7009.8313699999999</v>
      </c>
      <c r="J8268" s="125">
        <v>6826.4888730000002</v>
      </c>
    </row>
    <row r="8269" spans="1:10" hidden="1" x14ac:dyDescent="0.25">
      <c r="A8269" s="125">
        <v>941687</v>
      </c>
      <c r="B8269" s="125">
        <v>2007</v>
      </c>
      <c r="C8269" s="125">
        <v>51</v>
      </c>
      <c r="D8269" s="125">
        <v>3</v>
      </c>
      <c r="E8269" s="125">
        <v>4</v>
      </c>
      <c r="F8269" s="125">
        <v>9805.5016859999996</v>
      </c>
      <c r="G8269" s="125">
        <v>41.948067999999999</v>
      </c>
      <c r="H8269" s="125">
        <v>12128.029055000001</v>
      </c>
      <c r="I8269" s="125">
        <v>9850.3851990000003</v>
      </c>
      <c r="J8269" s="125">
        <v>9847.4497539999993</v>
      </c>
    </row>
    <row r="8270" spans="1:10" x14ac:dyDescent="0.25">
      <c r="A8270" s="125">
        <v>941688</v>
      </c>
      <c r="B8270" s="125">
        <v>2007</v>
      </c>
      <c r="C8270" s="125">
        <v>51</v>
      </c>
      <c r="D8270" s="125">
        <v>4</v>
      </c>
      <c r="E8270" s="125">
        <v>1</v>
      </c>
      <c r="F8270" s="129">
        <v>2987.073425</v>
      </c>
      <c r="G8270" s="129">
        <v>2353.8083809999998</v>
      </c>
      <c r="H8270" s="129">
        <v>6206.5690999999997</v>
      </c>
      <c r="I8270" s="129">
        <v>5448.7470130000002</v>
      </c>
      <c r="J8270" s="129">
        <v>5340.881805</v>
      </c>
    </row>
    <row r="8271" spans="1:10" hidden="1" x14ac:dyDescent="0.25">
      <c r="A8271" s="125">
        <v>941689</v>
      </c>
      <c r="B8271" s="125">
        <v>2007</v>
      </c>
      <c r="C8271" s="125">
        <v>51</v>
      </c>
      <c r="D8271" s="125">
        <v>4</v>
      </c>
      <c r="E8271" s="125">
        <v>2</v>
      </c>
      <c r="F8271" s="125">
        <v>2572.4251410000002</v>
      </c>
      <c r="G8271" s="125">
        <v>0</v>
      </c>
      <c r="H8271" s="125">
        <v>2987.073425</v>
      </c>
      <c r="I8271" s="125">
        <v>2878.0452449999998</v>
      </c>
      <c r="J8271" s="125">
        <v>2572.4251410000002</v>
      </c>
    </row>
    <row r="8272" spans="1:10" hidden="1" x14ac:dyDescent="0.25">
      <c r="A8272" s="125">
        <v>941690</v>
      </c>
      <c r="B8272" s="125">
        <v>2007</v>
      </c>
      <c r="C8272" s="125">
        <v>51</v>
      </c>
      <c r="D8272" s="125">
        <v>4</v>
      </c>
      <c r="E8272" s="125">
        <v>3</v>
      </c>
      <c r="F8272" s="125">
        <v>2126.2584440000001</v>
      </c>
      <c r="G8272" s="125">
        <v>0</v>
      </c>
      <c r="H8272" s="125">
        <v>2572.4251410000002</v>
      </c>
      <c r="I8272" s="125">
        <v>2432.7424559999999</v>
      </c>
      <c r="J8272" s="125">
        <v>2126.2584440000001</v>
      </c>
    </row>
    <row r="8273" spans="1:10" hidden="1" x14ac:dyDescent="0.25">
      <c r="A8273" s="125">
        <v>941691</v>
      </c>
      <c r="B8273" s="125">
        <v>2007</v>
      </c>
      <c r="C8273" s="125">
        <v>51</v>
      </c>
      <c r="D8273" s="125">
        <v>4</v>
      </c>
      <c r="E8273" s="125">
        <v>4</v>
      </c>
      <c r="F8273" s="125">
        <v>3339.823171</v>
      </c>
      <c r="G8273" s="125">
        <v>2631.7745340000001</v>
      </c>
      <c r="H8273" s="125">
        <v>6826.4888730000002</v>
      </c>
      <c r="I8273" s="125">
        <v>5992.9745810000004</v>
      </c>
      <c r="J8273" s="125">
        <v>5971.5977050000001</v>
      </c>
    </row>
    <row r="8274" spans="1:10" x14ac:dyDescent="0.25">
      <c r="A8274" s="125">
        <v>941692</v>
      </c>
      <c r="B8274" s="125">
        <v>2007</v>
      </c>
      <c r="C8274" s="125">
        <v>51</v>
      </c>
      <c r="D8274" s="125">
        <v>5</v>
      </c>
      <c r="E8274" s="125">
        <v>1</v>
      </c>
      <c r="F8274" s="129">
        <v>122.040556</v>
      </c>
      <c r="G8274" s="129">
        <v>2802.7671639999999</v>
      </c>
      <c r="H8274" s="129">
        <v>3115.5929999999998</v>
      </c>
      <c r="I8274" s="129">
        <v>2929.9036569999998</v>
      </c>
      <c r="J8274" s="129">
        <v>2924.8077199999998</v>
      </c>
    </row>
    <row r="8275" spans="1:10" hidden="1" x14ac:dyDescent="0.25">
      <c r="A8275" s="125">
        <v>941693</v>
      </c>
      <c r="B8275" s="125">
        <v>2007</v>
      </c>
      <c r="C8275" s="125">
        <v>51</v>
      </c>
      <c r="D8275" s="125">
        <v>5</v>
      </c>
      <c r="E8275" s="125">
        <v>2</v>
      </c>
      <c r="F8275" s="125">
        <v>78.949709999999996</v>
      </c>
      <c r="G8275" s="125">
        <v>0</v>
      </c>
      <c r="H8275" s="125">
        <v>122.040556</v>
      </c>
      <c r="I8275" s="125">
        <v>119.91705</v>
      </c>
      <c r="J8275" s="125">
        <v>78.949709999999996</v>
      </c>
    </row>
    <row r="8276" spans="1:10" hidden="1" x14ac:dyDescent="0.25">
      <c r="A8276" s="125">
        <v>941694</v>
      </c>
      <c r="B8276" s="125">
        <v>2007</v>
      </c>
      <c r="C8276" s="125">
        <v>51</v>
      </c>
      <c r="D8276" s="125">
        <v>5</v>
      </c>
      <c r="E8276" s="125">
        <v>3</v>
      </c>
      <c r="F8276" s="125">
        <v>0</v>
      </c>
      <c r="G8276" s="125">
        <v>37.308287</v>
      </c>
      <c r="H8276" s="125">
        <v>78.949709999999996</v>
      </c>
      <c r="I8276" s="125">
        <v>76.897018000000003</v>
      </c>
      <c r="J8276" s="125">
        <v>37.308287</v>
      </c>
    </row>
    <row r="8277" spans="1:10" hidden="1" x14ac:dyDescent="0.25">
      <c r="A8277" s="125">
        <v>941695</v>
      </c>
      <c r="B8277" s="125">
        <v>2007</v>
      </c>
      <c r="C8277" s="125">
        <v>51</v>
      </c>
      <c r="D8277" s="125">
        <v>5</v>
      </c>
      <c r="E8277" s="125">
        <v>4</v>
      </c>
      <c r="F8277" s="125">
        <v>83.379382000000007</v>
      </c>
      <c r="G8277" s="125">
        <v>1914.87979</v>
      </c>
      <c r="H8277" s="125">
        <v>2126.2584440000001</v>
      </c>
      <c r="I8277" s="125">
        <v>1999.533441</v>
      </c>
      <c r="J8277" s="125">
        <v>1998.259172</v>
      </c>
    </row>
    <row r="8278" spans="1:10" x14ac:dyDescent="0.25">
      <c r="A8278" s="125">
        <v>941696</v>
      </c>
      <c r="B8278" s="125">
        <v>2007</v>
      </c>
      <c r="C8278" s="125">
        <v>52</v>
      </c>
      <c r="D8278" s="125">
        <v>2</v>
      </c>
      <c r="E8278" s="125">
        <v>1</v>
      </c>
      <c r="F8278" s="129">
        <v>136548.13519999999</v>
      </c>
      <c r="G8278" s="129">
        <v>0</v>
      </c>
      <c r="H8278" s="129">
        <v>184105.73925000001</v>
      </c>
      <c r="I8278" s="129">
        <v>136661.69024500001</v>
      </c>
      <c r="J8278" s="129">
        <v>136548.13519999999</v>
      </c>
    </row>
    <row r="8279" spans="1:10" hidden="1" x14ac:dyDescent="0.25">
      <c r="A8279" s="125">
        <v>941697</v>
      </c>
      <c r="B8279" s="125">
        <v>2007</v>
      </c>
      <c r="C8279" s="125">
        <v>52</v>
      </c>
      <c r="D8279" s="125">
        <v>2</v>
      </c>
      <c r="E8279" s="125">
        <v>2</v>
      </c>
      <c r="F8279" s="125">
        <v>125040.31875799999</v>
      </c>
      <c r="G8279" s="125">
        <v>0</v>
      </c>
      <c r="H8279" s="125">
        <v>136548.13519999999</v>
      </c>
      <c r="I8279" s="125">
        <v>125405.80736799999</v>
      </c>
      <c r="J8279" s="125">
        <v>125040.31875799999</v>
      </c>
    </row>
    <row r="8280" spans="1:10" hidden="1" x14ac:dyDescent="0.25">
      <c r="A8280" s="125">
        <v>941698</v>
      </c>
      <c r="B8280" s="125">
        <v>2007</v>
      </c>
      <c r="C8280" s="125">
        <v>52</v>
      </c>
      <c r="D8280" s="125">
        <v>2</v>
      </c>
      <c r="E8280" s="125">
        <v>3</v>
      </c>
      <c r="F8280" s="125">
        <v>109152.26149600001</v>
      </c>
      <c r="G8280" s="125">
        <v>0</v>
      </c>
      <c r="H8280" s="125">
        <v>125040.31875799999</v>
      </c>
      <c r="I8280" s="125">
        <v>110047.984539</v>
      </c>
      <c r="J8280" s="125">
        <v>109152.26149600001</v>
      </c>
    </row>
    <row r="8281" spans="1:10" hidden="1" x14ac:dyDescent="0.25">
      <c r="A8281" s="125">
        <v>941699</v>
      </c>
      <c r="B8281" s="125">
        <v>2007</v>
      </c>
      <c r="C8281" s="125">
        <v>52</v>
      </c>
      <c r="D8281" s="125">
        <v>2</v>
      </c>
      <c r="E8281" s="125">
        <v>4</v>
      </c>
      <c r="F8281" s="125">
        <v>136621.71015299999</v>
      </c>
      <c r="G8281" s="125">
        <v>0</v>
      </c>
      <c r="H8281" s="125">
        <v>184105.73925000001</v>
      </c>
      <c r="I8281" s="125">
        <v>136661.69024500001</v>
      </c>
      <c r="J8281" s="125">
        <v>136621.71015299999</v>
      </c>
    </row>
    <row r="8282" spans="1:10" x14ac:dyDescent="0.25">
      <c r="A8282" s="125">
        <v>941700</v>
      </c>
      <c r="B8282" s="125">
        <v>2007</v>
      </c>
      <c r="C8282" s="125">
        <v>52</v>
      </c>
      <c r="D8282" s="125">
        <v>3</v>
      </c>
      <c r="E8282" s="125">
        <v>1</v>
      </c>
      <c r="F8282" s="129">
        <v>73634.310234999997</v>
      </c>
      <c r="G8282" s="129">
        <v>315.00856900000002</v>
      </c>
      <c r="H8282" s="129">
        <v>91124.997300000003</v>
      </c>
      <c r="I8282" s="129">
        <v>74011.722806999998</v>
      </c>
      <c r="J8282" s="129">
        <v>73949.318803999995</v>
      </c>
    </row>
    <row r="8283" spans="1:10" hidden="1" x14ac:dyDescent="0.25">
      <c r="A8283" s="125">
        <v>941701</v>
      </c>
      <c r="B8283" s="125">
        <v>2007</v>
      </c>
      <c r="C8283" s="125">
        <v>52</v>
      </c>
      <c r="D8283" s="125">
        <v>3</v>
      </c>
      <c r="E8283" s="125">
        <v>2</v>
      </c>
      <c r="F8283" s="125">
        <v>68971.774711999999</v>
      </c>
      <c r="G8283" s="125">
        <v>0</v>
      </c>
      <c r="H8283" s="125">
        <v>73634.310234999997</v>
      </c>
      <c r="I8283" s="125">
        <v>69385.610535</v>
      </c>
      <c r="J8283" s="125">
        <v>68971.774711999999</v>
      </c>
    </row>
    <row r="8284" spans="1:10" hidden="1" x14ac:dyDescent="0.25">
      <c r="A8284" s="125">
        <v>941702</v>
      </c>
      <c r="B8284" s="125">
        <v>2007</v>
      </c>
      <c r="C8284" s="125">
        <v>52</v>
      </c>
      <c r="D8284" s="125">
        <v>3</v>
      </c>
      <c r="E8284" s="125">
        <v>3</v>
      </c>
      <c r="F8284" s="125">
        <v>61427.554211000002</v>
      </c>
      <c r="G8284" s="125">
        <v>0</v>
      </c>
      <c r="H8284" s="125">
        <v>68971.774711999999</v>
      </c>
      <c r="I8284" s="125">
        <v>63088.482328999999</v>
      </c>
      <c r="J8284" s="125">
        <v>61427.554211000002</v>
      </c>
    </row>
    <row r="8285" spans="1:10" hidden="1" x14ac:dyDescent="0.25">
      <c r="A8285" s="125">
        <v>941703</v>
      </c>
      <c r="B8285" s="125">
        <v>2007</v>
      </c>
      <c r="C8285" s="125">
        <v>52</v>
      </c>
      <c r="D8285" s="125">
        <v>3</v>
      </c>
      <c r="E8285" s="125">
        <v>4</v>
      </c>
      <c r="F8285" s="125">
        <v>88249.515174</v>
      </c>
      <c r="G8285" s="125">
        <v>377.53261199999997</v>
      </c>
      <c r="H8285" s="125">
        <v>109152.26149600001</v>
      </c>
      <c r="I8285" s="125">
        <v>88653.466786999998</v>
      </c>
      <c r="J8285" s="125">
        <v>88627.047785999996</v>
      </c>
    </row>
    <row r="8286" spans="1:10" x14ac:dyDescent="0.25">
      <c r="A8286" s="125">
        <v>941704</v>
      </c>
      <c r="B8286" s="125">
        <v>2007</v>
      </c>
      <c r="C8286" s="125">
        <v>52</v>
      </c>
      <c r="D8286" s="125">
        <v>4</v>
      </c>
      <c r="E8286" s="125">
        <v>1</v>
      </c>
      <c r="F8286" s="129">
        <v>26892.809593999998</v>
      </c>
      <c r="G8286" s="129">
        <v>21191.484638999998</v>
      </c>
      <c r="H8286" s="129">
        <v>55878.131300000001</v>
      </c>
      <c r="I8286" s="129">
        <v>49055.411467999998</v>
      </c>
      <c r="J8286" s="129">
        <v>48084.294233000001</v>
      </c>
    </row>
    <row r="8287" spans="1:10" hidden="1" x14ac:dyDescent="0.25">
      <c r="A8287" s="125">
        <v>941705</v>
      </c>
      <c r="B8287" s="125">
        <v>2007</v>
      </c>
      <c r="C8287" s="125">
        <v>52</v>
      </c>
      <c r="D8287" s="125">
        <v>4</v>
      </c>
      <c r="E8287" s="125">
        <v>2</v>
      </c>
      <c r="F8287" s="125">
        <v>23159.705059</v>
      </c>
      <c r="G8287" s="125">
        <v>0</v>
      </c>
      <c r="H8287" s="125">
        <v>26892.809593999998</v>
      </c>
      <c r="I8287" s="125">
        <v>25911.222043999998</v>
      </c>
      <c r="J8287" s="125">
        <v>23159.705059</v>
      </c>
    </row>
    <row r="8288" spans="1:10" hidden="1" x14ac:dyDescent="0.25">
      <c r="A8288" s="125">
        <v>941706</v>
      </c>
      <c r="B8288" s="125">
        <v>2007</v>
      </c>
      <c r="C8288" s="125">
        <v>52</v>
      </c>
      <c r="D8288" s="125">
        <v>4</v>
      </c>
      <c r="E8288" s="125">
        <v>3</v>
      </c>
      <c r="F8288" s="125">
        <v>19142.838272000001</v>
      </c>
      <c r="G8288" s="125">
        <v>0</v>
      </c>
      <c r="H8288" s="125">
        <v>23159.705059</v>
      </c>
      <c r="I8288" s="125">
        <v>21902.133074000001</v>
      </c>
      <c r="J8288" s="125">
        <v>19142.838272000001</v>
      </c>
    </row>
    <row r="8289" spans="1:10" hidden="1" x14ac:dyDescent="0.25">
      <c r="A8289" s="125">
        <v>941707</v>
      </c>
      <c r="B8289" s="125">
        <v>2007</v>
      </c>
      <c r="C8289" s="125">
        <v>52</v>
      </c>
      <c r="D8289" s="125">
        <v>4</v>
      </c>
      <c r="E8289" s="125">
        <v>4</v>
      </c>
      <c r="F8289" s="125">
        <v>30053.102368</v>
      </c>
      <c r="G8289" s="125">
        <v>23681.789549000001</v>
      </c>
      <c r="H8289" s="125">
        <v>61427.554211000002</v>
      </c>
      <c r="I8289" s="125">
        <v>53927.249841999997</v>
      </c>
      <c r="J8289" s="125">
        <v>53734.891917000001</v>
      </c>
    </row>
    <row r="8290" spans="1:10" x14ac:dyDescent="0.25">
      <c r="A8290" s="125">
        <v>941708</v>
      </c>
      <c r="B8290" s="125">
        <v>2007</v>
      </c>
      <c r="C8290" s="125">
        <v>52</v>
      </c>
      <c r="D8290" s="125">
        <v>5</v>
      </c>
      <c r="E8290" s="125">
        <v>1</v>
      </c>
      <c r="F8290" s="129">
        <v>1098.365006</v>
      </c>
      <c r="G8290" s="129">
        <v>25224.904474999999</v>
      </c>
      <c r="H8290" s="129">
        <v>28040.337</v>
      </c>
      <c r="I8290" s="129">
        <v>26369.132914999998</v>
      </c>
      <c r="J8290" s="129">
        <v>26323.269479999999</v>
      </c>
    </row>
    <row r="8291" spans="1:10" hidden="1" x14ac:dyDescent="0.25">
      <c r="A8291" s="125">
        <v>941709</v>
      </c>
      <c r="B8291" s="125">
        <v>2007</v>
      </c>
      <c r="C8291" s="125">
        <v>52</v>
      </c>
      <c r="D8291" s="125">
        <v>5</v>
      </c>
      <c r="E8291" s="125">
        <v>2</v>
      </c>
      <c r="F8291" s="125">
        <v>710.54738999999995</v>
      </c>
      <c r="G8291" s="125">
        <v>0</v>
      </c>
      <c r="H8291" s="125">
        <v>1098.365006</v>
      </c>
      <c r="I8291" s="125">
        <v>1079.2534539999999</v>
      </c>
      <c r="J8291" s="125">
        <v>710.54738999999995</v>
      </c>
    </row>
    <row r="8292" spans="1:10" hidden="1" x14ac:dyDescent="0.25">
      <c r="A8292" s="125">
        <v>941710</v>
      </c>
      <c r="B8292" s="125">
        <v>2007</v>
      </c>
      <c r="C8292" s="125">
        <v>52</v>
      </c>
      <c r="D8292" s="125">
        <v>5</v>
      </c>
      <c r="E8292" s="125">
        <v>3</v>
      </c>
      <c r="F8292" s="125">
        <v>0</v>
      </c>
      <c r="G8292" s="125">
        <v>335.77458000000001</v>
      </c>
      <c r="H8292" s="125">
        <v>710.54738999999995</v>
      </c>
      <c r="I8292" s="125">
        <v>692.07315800000003</v>
      </c>
      <c r="J8292" s="125">
        <v>335.77458000000001</v>
      </c>
    </row>
    <row r="8293" spans="1:10" hidden="1" x14ac:dyDescent="0.25">
      <c r="A8293" s="125">
        <v>941711</v>
      </c>
      <c r="B8293" s="125">
        <v>2007</v>
      </c>
      <c r="C8293" s="125">
        <v>52</v>
      </c>
      <c r="D8293" s="125">
        <v>5</v>
      </c>
      <c r="E8293" s="125">
        <v>4</v>
      </c>
      <c r="F8293" s="125">
        <v>750.66981299999998</v>
      </c>
      <c r="G8293" s="125">
        <v>17239.782975999999</v>
      </c>
      <c r="H8293" s="125">
        <v>19142.838272000001</v>
      </c>
      <c r="I8293" s="125">
        <v>18001.925111</v>
      </c>
      <c r="J8293" s="125">
        <v>17990.452788999999</v>
      </c>
    </row>
    <row r="8294" spans="1:10" x14ac:dyDescent="0.25">
      <c r="A8294" s="125">
        <v>941712</v>
      </c>
      <c r="B8294" s="125">
        <v>2007</v>
      </c>
      <c r="C8294" s="125">
        <v>53</v>
      </c>
      <c r="D8294" s="125">
        <v>2</v>
      </c>
      <c r="E8294" s="125">
        <v>1</v>
      </c>
      <c r="F8294" s="129">
        <v>2673.31862</v>
      </c>
      <c r="G8294" s="129">
        <v>0</v>
      </c>
      <c r="H8294" s="129">
        <v>3607.4285</v>
      </c>
      <c r="I8294" s="129">
        <v>2677.7941759999999</v>
      </c>
      <c r="J8294" s="129">
        <v>2673.31862</v>
      </c>
    </row>
    <row r="8295" spans="1:10" hidden="1" x14ac:dyDescent="0.25">
      <c r="A8295" s="125">
        <v>941713</v>
      </c>
      <c r="B8295" s="125">
        <v>2007</v>
      </c>
      <c r="C8295" s="125">
        <v>53</v>
      </c>
      <c r="D8295" s="125">
        <v>2</v>
      </c>
      <c r="E8295" s="125">
        <v>2</v>
      </c>
      <c r="F8295" s="125">
        <v>2442.277259</v>
      </c>
      <c r="G8295" s="125">
        <v>0</v>
      </c>
      <c r="H8295" s="125">
        <v>2673.31862</v>
      </c>
      <c r="I8295" s="125">
        <v>2455.1758199999999</v>
      </c>
      <c r="J8295" s="125">
        <v>2442.277259</v>
      </c>
    </row>
    <row r="8296" spans="1:10" hidden="1" x14ac:dyDescent="0.25">
      <c r="A8296" s="125">
        <v>941714</v>
      </c>
      <c r="B8296" s="125">
        <v>2007</v>
      </c>
      <c r="C8296" s="125">
        <v>53</v>
      </c>
      <c r="D8296" s="125">
        <v>2</v>
      </c>
      <c r="E8296" s="125">
        <v>3</v>
      </c>
      <c r="F8296" s="125">
        <v>1967.2240449999999</v>
      </c>
      <c r="G8296" s="125">
        <v>129.484903</v>
      </c>
      <c r="H8296" s="125">
        <v>2442.277259</v>
      </c>
      <c r="I8296" s="125">
        <v>2149.4482159999998</v>
      </c>
      <c r="J8296" s="125">
        <v>2096.708948</v>
      </c>
    </row>
    <row r="8297" spans="1:10" hidden="1" x14ac:dyDescent="0.25">
      <c r="A8297" s="125">
        <v>941715</v>
      </c>
      <c r="B8297" s="125">
        <v>2007</v>
      </c>
      <c r="C8297" s="125">
        <v>53</v>
      </c>
      <c r="D8297" s="125">
        <v>2</v>
      </c>
      <c r="E8297" s="125">
        <v>4</v>
      </c>
      <c r="F8297" s="125">
        <v>2676.9335850000002</v>
      </c>
      <c r="G8297" s="125">
        <v>0</v>
      </c>
      <c r="H8297" s="125">
        <v>3607.4285</v>
      </c>
      <c r="I8297" s="125">
        <v>2677.7941759999999</v>
      </c>
      <c r="J8297" s="125">
        <v>2676.9335850000002</v>
      </c>
    </row>
    <row r="8298" spans="1:10" x14ac:dyDescent="0.25">
      <c r="A8298" s="125">
        <v>941716</v>
      </c>
      <c r="B8298" s="125">
        <v>2007</v>
      </c>
      <c r="C8298" s="125">
        <v>53</v>
      </c>
      <c r="D8298" s="125">
        <v>3</v>
      </c>
      <c r="E8298" s="125">
        <v>1</v>
      </c>
      <c r="F8298" s="129">
        <v>1566.8708140000001</v>
      </c>
      <c r="G8298" s="129">
        <v>0</v>
      </c>
      <c r="H8298" s="129">
        <v>1932.4392</v>
      </c>
      <c r="I8298" s="129">
        <v>1569.527118</v>
      </c>
      <c r="J8298" s="129">
        <v>1566.8708140000001</v>
      </c>
    </row>
    <row r="8299" spans="1:10" hidden="1" x14ac:dyDescent="0.25">
      <c r="A8299" s="125">
        <v>941717</v>
      </c>
      <c r="B8299" s="125">
        <v>2007</v>
      </c>
      <c r="C8299" s="125">
        <v>53</v>
      </c>
      <c r="D8299" s="125">
        <v>3</v>
      </c>
      <c r="E8299" s="125">
        <v>2</v>
      </c>
      <c r="F8299" s="125">
        <v>1460.9130709999999</v>
      </c>
      <c r="G8299" s="125">
        <v>0</v>
      </c>
      <c r="H8299" s="125">
        <v>1566.8708140000001</v>
      </c>
      <c r="I8299" s="125">
        <v>1476.462368</v>
      </c>
      <c r="J8299" s="125">
        <v>1460.9130709999999</v>
      </c>
    </row>
    <row r="8300" spans="1:10" hidden="1" x14ac:dyDescent="0.25">
      <c r="A8300" s="125">
        <v>941718</v>
      </c>
      <c r="B8300" s="125">
        <v>2007</v>
      </c>
      <c r="C8300" s="125">
        <v>53</v>
      </c>
      <c r="D8300" s="125">
        <v>3</v>
      </c>
      <c r="E8300" s="125">
        <v>3</v>
      </c>
      <c r="F8300" s="125">
        <v>950.52330099999995</v>
      </c>
      <c r="G8300" s="125">
        <v>241.76855499999999</v>
      </c>
      <c r="H8300" s="125">
        <v>1460.9130709999999</v>
      </c>
      <c r="I8300" s="125">
        <v>1336.297186</v>
      </c>
      <c r="J8300" s="125">
        <v>1192.2918560000001</v>
      </c>
    </row>
    <row r="8301" spans="1:10" hidden="1" x14ac:dyDescent="0.25">
      <c r="A8301" s="125">
        <v>941719</v>
      </c>
      <c r="B8301" s="125">
        <v>2007</v>
      </c>
      <c r="C8301" s="125">
        <v>53</v>
      </c>
      <c r="D8301" s="125">
        <v>3</v>
      </c>
      <c r="E8301" s="125">
        <v>4</v>
      </c>
      <c r="F8301" s="125">
        <v>1597.1854249999999</v>
      </c>
      <c r="G8301" s="125">
        <v>0</v>
      </c>
      <c r="H8301" s="125">
        <v>1967.2240449999999</v>
      </c>
      <c r="I8301" s="125">
        <v>1597.7793690000001</v>
      </c>
      <c r="J8301" s="125">
        <v>1597.1854249999999</v>
      </c>
    </row>
    <row r="8302" spans="1:10" x14ac:dyDescent="0.25">
      <c r="A8302" s="125">
        <v>941720</v>
      </c>
      <c r="B8302" s="125">
        <v>2007</v>
      </c>
      <c r="C8302" s="125">
        <v>53</v>
      </c>
      <c r="D8302" s="125">
        <v>4</v>
      </c>
      <c r="E8302" s="125">
        <v>1</v>
      </c>
      <c r="F8302" s="129">
        <v>781.05794600000002</v>
      </c>
      <c r="G8302" s="129">
        <v>0</v>
      </c>
      <c r="H8302" s="129">
        <v>904.28</v>
      </c>
      <c r="I8302" s="129">
        <v>793.86741199999994</v>
      </c>
      <c r="J8302" s="129">
        <v>781.05794600000002</v>
      </c>
    </row>
    <row r="8303" spans="1:10" hidden="1" x14ac:dyDescent="0.25">
      <c r="A8303" s="125">
        <v>941721</v>
      </c>
      <c r="B8303" s="125">
        <v>2007</v>
      </c>
      <c r="C8303" s="125">
        <v>53</v>
      </c>
      <c r="D8303" s="125">
        <v>4</v>
      </c>
      <c r="E8303" s="125">
        <v>2</v>
      </c>
      <c r="F8303" s="125">
        <v>688.70678999999996</v>
      </c>
      <c r="G8303" s="125">
        <v>0</v>
      </c>
      <c r="H8303" s="125">
        <v>781.05794600000002</v>
      </c>
      <c r="I8303" s="125">
        <v>752.54933100000005</v>
      </c>
      <c r="J8303" s="125">
        <v>688.70678999999996</v>
      </c>
    </row>
    <row r="8304" spans="1:10" hidden="1" x14ac:dyDescent="0.25">
      <c r="A8304" s="125">
        <v>941722</v>
      </c>
      <c r="B8304" s="125">
        <v>2007</v>
      </c>
      <c r="C8304" s="125">
        <v>53</v>
      </c>
      <c r="D8304" s="125">
        <v>4</v>
      </c>
      <c r="E8304" s="125">
        <v>3</v>
      </c>
      <c r="F8304" s="125">
        <v>175.30082400000001</v>
      </c>
      <c r="G8304" s="125">
        <v>341.031319</v>
      </c>
      <c r="H8304" s="125">
        <v>688.70678999999996</v>
      </c>
      <c r="I8304" s="125">
        <v>651.31001100000003</v>
      </c>
      <c r="J8304" s="125">
        <v>516.33214299999997</v>
      </c>
    </row>
    <row r="8305" spans="1:10" hidden="1" x14ac:dyDescent="0.25">
      <c r="A8305" s="125">
        <v>941723</v>
      </c>
      <c r="B8305" s="125">
        <v>2007</v>
      </c>
      <c r="C8305" s="125">
        <v>53</v>
      </c>
      <c r="D8305" s="125">
        <v>4</v>
      </c>
      <c r="E8305" s="125">
        <v>4</v>
      </c>
      <c r="F8305" s="125">
        <v>829.33949900000005</v>
      </c>
      <c r="G8305" s="125">
        <v>0</v>
      </c>
      <c r="H8305" s="125">
        <v>950.52330099999995</v>
      </c>
      <c r="I8305" s="125">
        <v>834.46440600000005</v>
      </c>
      <c r="J8305" s="125">
        <v>829.33949900000005</v>
      </c>
    </row>
    <row r="8306" spans="1:10" x14ac:dyDescent="0.25">
      <c r="A8306" s="125">
        <v>941724</v>
      </c>
      <c r="B8306" s="125">
        <v>2007</v>
      </c>
      <c r="C8306" s="125">
        <v>53</v>
      </c>
      <c r="D8306" s="125">
        <v>5</v>
      </c>
      <c r="E8306" s="125">
        <v>1</v>
      </c>
      <c r="F8306" s="129">
        <v>128.412702</v>
      </c>
      <c r="G8306" s="129">
        <v>0</v>
      </c>
      <c r="H8306" s="129">
        <v>169.83</v>
      </c>
      <c r="I8306" s="129">
        <v>159.70813200000001</v>
      </c>
      <c r="J8306" s="129">
        <v>128.412702</v>
      </c>
    </row>
    <row r="8307" spans="1:10" hidden="1" x14ac:dyDescent="0.25">
      <c r="A8307" s="125">
        <v>941725</v>
      </c>
      <c r="B8307" s="125">
        <v>2007</v>
      </c>
      <c r="C8307" s="125">
        <v>53</v>
      </c>
      <c r="D8307" s="125">
        <v>5</v>
      </c>
      <c r="E8307" s="125">
        <v>2</v>
      </c>
      <c r="F8307" s="125">
        <v>125.34121399999999</v>
      </c>
      <c r="G8307" s="125">
        <v>0</v>
      </c>
      <c r="H8307" s="125">
        <v>128.412702</v>
      </c>
      <c r="I8307" s="125">
        <v>126.178321</v>
      </c>
      <c r="J8307" s="125">
        <v>125.34121399999999</v>
      </c>
    </row>
    <row r="8308" spans="1:10" hidden="1" x14ac:dyDescent="0.25">
      <c r="A8308" s="125">
        <v>941726</v>
      </c>
      <c r="B8308" s="125">
        <v>2007</v>
      </c>
      <c r="C8308" s="125">
        <v>53</v>
      </c>
      <c r="D8308" s="125">
        <v>5</v>
      </c>
      <c r="E8308" s="125">
        <v>3</v>
      </c>
      <c r="F8308" s="125">
        <v>0</v>
      </c>
      <c r="G8308" s="125">
        <v>101.05623199999999</v>
      </c>
      <c r="H8308" s="125">
        <v>125.34121399999999</v>
      </c>
      <c r="I8308" s="125">
        <v>122.082342</v>
      </c>
      <c r="J8308" s="125">
        <v>101.05623199999999</v>
      </c>
    </row>
    <row r="8309" spans="1:10" hidden="1" x14ac:dyDescent="0.25">
      <c r="A8309" s="125">
        <v>941727</v>
      </c>
      <c r="B8309" s="125">
        <v>2007</v>
      </c>
      <c r="C8309" s="125">
        <v>53</v>
      </c>
      <c r="D8309" s="125">
        <v>5</v>
      </c>
      <c r="E8309" s="125">
        <v>4</v>
      </c>
      <c r="F8309" s="125">
        <v>152.44395399999999</v>
      </c>
      <c r="G8309" s="125">
        <v>0</v>
      </c>
      <c r="H8309" s="125">
        <v>175.30082400000001</v>
      </c>
      <c r="I8309" s="125">
        <v>164.85289499999999</v>
      </c>
      <c r="J8309" s="125">
        <v>152.44395399999999</v>
      </c>
    </row>
    <row r="8310" spans="1:10" x14ac:dyDescent="0.25">
      <c r="A8310" s="125">
        <v>941728</v>
      </c>
      <c r="B8310" s="125">
        <v>2007</v>
      </c>
      <c r="C8310" s="125">
        <v>54</v>
      </c>
      <c r="D8310" s="125">
        <v>2</v>
      </c>
      <c r="E8310" s="125">
        <v>1</v>
      </c>
      <c r="F8310" s="129">
        <v>4551.8766159999996</v>
      </c>
      <c r="G8310" s="129">
        <v>0</v>
      </c>
      <c r="H8310" s="129">
        <v>6142.3914500000001</v>
      </c>
      <c r="I8310" s="129">
        <v>4559.4971729999997</v>
      </c>
      <c r="J8310" s="129">
        <v>4551.8766159999996</v>
      </c>
    </row>
    <row r="8311" spans="1:10" hidden="1" x14ac:dyDescent="0.25">
      <c r="A8311" s="125">
        <v>941729</v>
      </c>
      <c r="B8311" s="125">
        <v>2007</v>
      </c>
      <c r="C8311" s="125">
        <v>54</v>
      </c>
      <c r="D8311" s="125">
        <v>2</v>
      </c>
      <c r="E8311" s="125">
        <v>2</v>
      </c>
      <c r="F8311" s="125">
        <v>4158.4810219999999</v>
      </c>
      <c r="G8311" s="125">
        <v>0</v>
      </c>
      <c r="H8311" s="125">
        <v>4551.8766159999996</v>
      </c>
      <c r="I8311" s="125">
        <v>4180.4434840000004</v>
      </c>
      <c r="J8311" s="125">
        <v>4158.4810219999999</v>
      </c>
    </row>
    <row r="8312" spans="1:10" hidden="1" x14ac:dyDescent="0.25">
      <c r="A8312" s="125">
        <v>941730</v>
      </c>
      <c r="B8312" s="125">
        <v>2007</v>
      </c>
      <c r="C8312" s="125">
        <v>54</v>
      </c>
      <c r="D8312" s="125">
        <v>2</v>
      </c>
      <c r="E8312" s="125">
        <v>3</v>
      </c>
      <c r="F8312" s="125">
        <v>3349.6048930000002</v>
      </c>
      <c r="G8312" s="125">
        <v>220.47476800000001</v>
      </c>
      <c r="H8312" s="125">
        <v>4158.4810219999999</v>
      </c>
      <c r="I8312" s="125">
        <v>3659.8791470000001</v>
      </c>
      <c r="J8312" s="125">
        <v>3570.0796610000002</v>
      </c>
    </row>
    <row r="8313" spans="1:10" hidden="1" x14ac:dyDescent="0.25">
      <c r="A8313" s="125">
        <v>941731</v>
      </c>
      <c r="B8313" s="125">
        <v>2007</v>
      </c>
      <c r="C8313" s="125">
        <v>54</v>
      </c>
      <c r="D8313" s="125">
        <v>2</v>
      </c>
      <c r="E8313" s="125">
        <v>4</v>
      </c>
      <c r="F8313" s="125">
        <v>4558.0318399999996</v>
      </c>
      <c r="G8313" s="125">
        <v>0</v>
      </c>
      <c r="H8313" s="125">
        <v>6142.3914500000001</v>
      </c>
      <c r="I8313" s="125">
        <v>4559.4971729999997</v>
      </c>
      <c r="J8313" s="125">
        <v>4558.0318399999996</v>
      </c>
    </row>
    <row r="8314" spans="1:10" x14ac:dyDescent="0.25">
      <c r="A8314" s="125">
        <v>941732</v>
      </c>
      <c r="B8314" s="125">
        <v>2007</v>
      </c>
      <c r="C8314" s="125">
        <v>54</v>
      </c>
      <c r="D8314" s="125">
        <v>3</v>
      </c>
      <c r="E8314" s="125">
        <v>1</v>
      </c>
      <c r="F8314" s="129">
        <v>2667.9438340000002</v>
      </c>
      <c r="G8314" s="129">
        <v>0</v>
      </c>
      <c r="H8314" s="129">
        <v>3290.4047999999998</v>
      </c>
      <c r="I8314" s="129">
        <v>2672.4667789999999</v>
      </c>
      <c r="J8314" s="129">
        <v>2667.9438340000002</v>
      </c>
    </row>
    <row r="8315" spans="1:10" hidden="1" x14ac:dyDescent="0.25">
      <c r="A8315" s="125">
        <v>941733</v>
      </c>
      <c r="B8315" s="125">
        <v>2007</v>
      </c>
      <c r="C8315" s="125">
        <v>54</v>
      </c>
      <c r="D8315" s="125">
        <v>3</v>
      </c>
      <c r="E8315" s="125">
        <v>2</v>
      </c>
      <c r="F8315" s="125">
        <v>2487.5273609999999</v>
      </c>
      <c r="G8315" s="125">
        <v>0</v>
      </c>
      <c r="H8315" s="125">
        <v>2667.9438340000002</v>
      </c>
      <c r="I8315" s="125">
        <v>2514.0034740000001</v>
      </c>
      <c r="J8315" s="125">
        <v>2487.5273609999999</v>
      </c>
    </row>
    <row r="8316" spans="1:10" hidden="1" x14ac:dyDescent="0.25">
      <c r="A8316" s="125">
        <v>941734</v>
      </c>
      <c r="B8316" s="125">
        <v>2007</v>
      </c>
      <c r="C8316" s="125">
        <v>54</v>
      </c>
      <c r="D8316" s="125">
        <v>3</v>
      </c>
      <c r="E8316" s="125">
        <v>3</v>
      </c>
      <c r="F8316" s="125">
        <v>1618.4759819999999</v>
      </c>
      <c r="G8316" s="125">
        <v>411.66439500000001</v>
      </c>
      <c r="H8316" s="125">
        <v>2487.5273609999999</v>
      </c>
      <c r="I8316" s="125">
        <v>2275.341277</v>
      </c>
      <c r="J8316" s="125">
        <v>2030.1403769999999</v>
      </c>
    </row>
    <row r="8317" spans="1:10" hidden="1" x14ac:dyDescent="0.25">
      <c r="A8317" s="125">
        <v>941735</v>
      </c>
      <c r="B8317" s="125">
        <v>2007</v>
      </c>
      <c r="C8317" s="125">
        <v>54</v>
      </c>
      <c r="D8317" s="125">
        <v>3</v>
      </c>
      <c r="E8317" s="125">
        <v>4</v>
      </c>
      <c r="F8317" s="125">
        <v>2719.537781</v>
      </c>
      <c r="G8317" s="125">
        <v>0</v>
      </c>
      <c r="H8317" s="125">
        <v>3349.6048930000002</v>
      </c>
      <c r="I8317" s="125">
        <v>2720.549094</v>
      </c>
      <c r="J8317" s="125">
        <v>2719.537781</v>
      </c>
    </row>
    <row r="8318" spans="1:10" x14ac:dyDescent="0.25">
      <c r="A8318" s="125">
        <v>941736</v>
      </c>
      <c r="B8318" s="125">
        <v>2007</v>
      </c>
      <c r="C8318" s="125">
        <v>54</v>
      </c>
      <c r="D8318" s="125">
        <v>4</v>
      </c>
      <c r="E8318" s="125">
        <v>1</v>
      </c>
      <c r="F8318" s="129">
        <v>1329.9094749999999</v>
      </c>
      <c r="G8318" s="129">
        <v>0</v>
      </c>
      <c r="H8318" s="129">
        <v>1539.72</v>
      </c>
      <c r="I8318" s="129">
        <v>1351.720188</v>
      </c>
      <c r="J8318" s="129">
        <v>1329.9094749999999</v>
      </c>
    </row>
    <row r="8319" spans="1:10" hidden="1" x14ac:dyDescent="0.25">
      <c r="A8319" s="125">
        <v>941737</v>
      </c>
      <c r="B8319" s="125">
        <v>2007</v>
      </c>
      <c r="C8319" s="125">
        <v>54</v>
      </c>
      <c r="D8319" s="125">
        <v>4</v>
      </c>
      <c r="E8319" s="125">
        <v>2</v>
      </c>
      <c r="F8319" s="125">
        <v>1172.662912</v>
      </c>
      <c r="G8319" s="125">
        <v>0</v>
      </c>
      <c r="H8319" s="125">
        <v>1329.9094749999999</v>
      </c>
      <c r="I8319" s="125">
        <v>1281.3677789999999</v>
      </c>
      <c r="J8319" s="125">
        <v>1172.662912</v>
      </c>
    </row>
    <row r="8320" spans="1:10" hidden="1" x14ac:dyDescent="0.25">
      <c r="A8320" s="125">
        <v>941738</v>
      </c>
      <c r="B8320" s="125">
        <v>2007</v>
      </c>
      <c r="C8320" s="125">
        <v>54</v>
      </c>
      <c r="D8320" s="125">
        <v>4</v>
      </c>
      <c r="E8320" s="125">
        <v>3</v>
      </c>
      <c r="F8320" s="125">
        <v>298.48518799999999</v>
      </c>
      <c r="G8320" s="125">
        <v>580.67494799999997</v>
      </c>
      <c r="H8320" s="125">
        <v>1172.662912</v>
      </c>
      <c r="I8320" s="125">
        <v>1108.987316</v>
      </c>
      <c r="J8320" s="125">
        <v>879.16013599999997</v>
      </c>
    </row>
    <row r="8321" spans="1:10" hidden="1" x14ac:dyDescent="0.25">
      <c r="A8321" s="125">
        <v>941739</v>
      </c>
      <c r="B8321" s="125">
        <v>2007</v>
      </c>
      <c r="C8321" s="125">
        <v>54</v>
      </c>
      <c r="D8321" s="125">
        <v>4</v>
      </c>
      <c r="E8321" s="125">
        <v>4</v>
      </c>
      <c r="F8321" s="125">
        <v>1412.133777</v>
      </c>
      <c r="G8321" s="125">
        <v>0</v>
      </c>
      <c r="H8321" s="125">
        <v>1618.4759819999999</v>
      </c>
      <c r="I8321" s="125">
        <v>1420.8600650000001</v>
      </c>
      <c r="J8321" s="125">
        <v>1412.133777</v>
      </c>
    </row>
    <row r="8322" spans="1:10" x14ac:dyDescent="0.25">
      <c r="A8322" s="125">
        <v>941740</v>
      </c>
      <c r="B8322" s="125">
        <v>2007</v>
      </c>
      <c r="C8322" s="125">
        <v>54</v>
      </c>
      <c r="D8322" s="125">
        <v>5</v>
      </c>
      <c r="E8322" s="125">
        <v>1</v>
      </c>
      <c r="F8322" s="129">
        <v>218.64865499999999</v>
      </c>
      <c r="G8322" s="129">
        <v>0</v>
      </c>
      <c r="H8322" s="129">
        <v>289.17</v>
      </c>
      <c r="I8322" s="129">
        <v>271.93546800000001</v>
      </c>
      <c r="J8322" s="129">
        <v>218.64865499999999</v>
      </c>
    </row>
    <row r="8323" spans="1:10" hidden="1" x14ac:dyDescent="0.25">
      <c r="A8323" s="125">
        <v>941741</v>
      </c>
      <c r="B8323" s="125">
        <v>2007</v>
      </c>
      <c r="C8323" s="125">
        <v>54</v>
      </c>
      <c r="D8323" s="125">
        <v>5</v>
      </c>
      <c r="E8323" s="125">
        <v>2</v>
      </c>
      <c r="F8323" s="125">
        <v>213.418823</v>
      </c>
      <c r="G8323" s="125">
        <v>0</v>
      </c>
      <c r="H8323" s="125">
        <v>218.64865499999999</v>
      </c>
      <c r="I8323" s="125">
        <v>214.84416899999999</v>
      </c>
      <c r="J8323" s="125">
        <v>213.418823</v>
      </c>
    </row>
    <row r="8324" spans="1:10" hidden="1" x14ac:dyDescent="0.25">
      <c r="A8324" s="125">
        <v>941742</v>
      </c>
      <c r="B8324" s="125">
        <v>2007</v>
      </c>
      <c r="C8324" s="125">
        <v>54</v>
      </c>
      <c r="D8324" s="125">
        <v>5</v>
      </c>
      <c r="E8324" s="125">
        <v>3</v>
      </c>
      <c r="F8324" s="125">
        <v>0</v>
      </c>
      <c r="G8324" s="125">
        <v>170.72068999999999</v>
      </c>
      <c r="H8324" s="125">
        <v>213.418823</v>
      </c>
      <c r="I8324" s="125">
        <v>207.869934</v>
      </c>
      <c r="J8324" s="125">
        <v>170.72068999999999</v>
      </c>
    </row>
    <row r="8325" spans="1:10" hidden="1" x14ac:dyDescent="0.25">
      <c r="A8325" s="125">
        <v>941743</v>
      </c>
      <c r="B8325" s="125">
        <v>2007</v>
      </c>
      <c r="C8325" s="125">
        <v>54</v>
      </c>
      <c r="D8325" s="125">
        <v>5</v>
      </c>
      <c r="E8325" s="125">
        <v>4</v>
      </c>
      <c r="F8325" s="125">
        <v>259.566733</v>
      </c>
      <c r="G8325" s="125">
        <v>0</v>
      </c>
      <c r="H8325" s="125">
        <v>298.48518799999999</v>
      </c>
      <c r="I8325" s="125">
        <v>280.69547</v>
      </c>
      <c r="J8325" s="125">
        <v>259.566733</v>
      </c>
    </row>
    <row r="8326" spans="1:10" x14ac:dyDescent="0.25">
      <c r="A8326" s="125">
        <v>941744</v>
      </c>
      <c r="B8326" s="125">
        <v>2007</v>
      </c>
      <c r="C8326" s="125">
        <v>55</v>
      </c>
      <c r="D8326" s="125">
        <v>2</v>
      </c>
      <c r="E8326" s="125">
        <v>1</v>
      </c>
      <c r="F8326" s="129">
        <v>330969.72519899998</v>
      </c>
      <c r="G8326" s="129">
        <v>0</v>
      </c>
      <c r="H8326" s="129">
        <v>446720.33760000003</v>
      </c>
      <c r="I8326" s="129">
        <v>331600.50660000002</v>
      </c>
      <c r="J8326" s="129">
        <v>330969.72519899998</v>
      </c>
    </row>
    <row r="8327" spans="1:10" hidden="1" x14ac:dyDescent="0.25">
      <c r="A8327" s="125">
        <v>941745</v>
      </c>
      <c r="B8327" s="125">
        <v>2007</v>
      </c>
      <c r="C8327" s="125">
        <v>55</v>
      </c>
      <c r="D8327" s="125">
        <v>2</v>
      </c>
      <c r="E8327" s="125">
        <v>2</v>
      </c>
      <c r="F8327" s="125">
        <v>302444.49613300001</v>
      </c>
      <c r="G8327" s="125">
        <v>0</v>
      </c>
      <c r="H8327" s="125">
        <v>330969.72519899998</v>
      </c>
      <c r="I8327" s="125">
        <v>303962.595623</v>
      </c>
      <c r="J8327" s="125">
        <v>302444.49613300001</v>
      </c>
    </row>
    <row r="8328" spans="1:10" hidden="1" x14ac:dyDescent="0.25">
      <c r="A8328" s="125">
        <v>941746</v>
      </c>
      <c r="B8328" s="125">
        <v>2007</v>
      </c>
      <c r="C8328" s="125">
        <v>55</v>
      </c>
      <c r="D8328" s="125">
        <v>2</v>
      </c>
      <c r="E8328" s="125">
        <v>3</v>
      </c>
      <c r="F8328" s="125">
        <v>215863.44628400001</v>
      </c>
      <c r="G8328" s="125">
        <v>45549.444806</v>
      </c>
      <c r="H8328" s="125">
        <v>302444.49613300001</v>
      </c>
      <c r="I8328" s="125">
        <v>266181.40104600001</v>
      </c>
      <c r="J8328" s="125">
        <v>261412.89108999999</v>
      </c>
    </row>
    <row r="8329" spans="1:10" hidden="1" x14ac:dyDescent="0.25">
      <c r="A8329" s="125">
        <v>941747</v>
      </c>
      <c r="B8329" s="125">
        <v>2007</v>
      </c>
      <c r="C8329" s="125">
        <v>55</v>
      </c>
      <c r="D8329" s="125">
        <v>2</v>
      </c>
      <c r="E8329" s="125">
        <v>4</v>
      </c>
      <c r="F8329" s="125">
        <v>331381.92607799999</v>
      </c>
      <c r="G8329" s="125">
        <v>0</v>
      </c>
      <c r="H8329" s="125">
        <v>446720.33760000003</v>
      </c>
      <c r="I8329" s="125">
        <v>331600.50660000002</v>
      </c>
      <c r="J8329" s="125">
        <v>331381.92607799999</v>
      </c>
    </row>
    <row r="8330" spans="1:10" x14ac:dyDescent="0.25">
      <c r="A8330" s="125">
        <v>941748</v>
      </c>
      <c r="B8330" s="125">
        <v>2007</v>
      </c>
      <c r="C8330" s="125">
        <v>55</v>
      </c>
      <c r="D8330" s="125">
        <v>3</v>
      </c>
      <c r="E8330" s="125">
        <v>1</v>
      </c>
      <c r="F8330" s="129">
        <v>9667.6323570000004</v>
      </c>
      <c r="G8330" s="129">
        <v>0</v>
      </c>
      <c r="H8330" s="129">
        <v>12073.206249999999</v>
      </c>
      <c r="I8330" s="129">
        <v>9805.8581159999994</v>
      </c>
      <c r="J8330" s="129">
        <v>9667.6323570000004</v>
      </c>
    </row>
    <row r="8331" spans="1:10" hidden="1" x14ac:dyDescent="0.25">
      <c r="A8331" s="125">
        <v>941749</v>
      </c>
      <c r="B8331" s="125">
        <v>2007</v>
      </c>
      <c r="C8331" s="125">
        <v>55</v>
      </c>
      <c r="D8331" s="125">
        <v>3</v>
      </c>
      <c r="E8331" s="125">
        <v>2</v>
      </c>
      <c r="F8331" s="125">
        <v>8975.5461030000006</v>
      </c>
      <c r="G8331" s="125">
        <v>0</v>
      </c>
      <c r="H8331" s="125">
        <v>9667.6323570000004</v>
      </c>
      <c r="I8331" s="125">
        <v>9109.8099700000002</v>
      </c>
      <c r="J8331" s="125">
        <v>8975.5461030000006</v>
      </c>
    </row>
    <row r="8332" spans="1:10" hidden="1" x14ac:dyDescent="0.25">
      <c r="A8332" s="125">
        <v>941750</v>
      </c>
      <c r="B8332" s="125">
        <v>2007</v>
      </c>
      <c r="C8332" s="125">
        <v>55</v>
      </c>
      <c r="D8332" s="125">
        <v>3</v>
      </c>
      <c r="E8332" s="125">
        <v>3</v>
      </c>
      <c r="F8332" s="125">
        <v>6452.3146889999998</v>
      </c>
      <c r="G8332" s="125">
        <v>1105.023925</v>
      </c>
      <c r="H8332" s="125">
        <v>8975.5461030000006</v>
      </c>
      <c r="I8332" s="125">
        <v>8209.9320210000005</v>
      </c>
      <c r="J8332" s="125">
        <v>7557.3386140000002</v>
      </c>
    </row>
    <row r="8333" spans="1:10" hidden="1" x14ac:dyDescent="0.25">
      <c r="A8333" s="125">
        <v>941751</v>
      </c>
      <c r="B8333" s="125">
        <v>2007</v>
      </c>
      <c r="C8333" s="125">
        <v>55</v>
      </c>
      <c r="D8333" s="125">
        <v>3</v>
      </c>
      <c r="E8333" s="125">
        <v>4</v>
      </c>
      <c r="F8333" s="125">
        <v>174733.83288100001</v>
      </c>
      <c r="G8333" s="125">
        <v>0</v>
      </c>
      <c r="H8333" s="125">
        <v>215863.44628400001</v>
      </c>
      <c r="I8333" s="125">
        <v>175324.29107199999</v>
      </c>
      <c r="J8333" s="125">
        <v>174733.83288100001</v>
      </c>
    </row>
    <row r="8334" spans="1:10" x14ac:dyDescent="0.25">
      <c r="A8334" s="125">
        <v>941752</v>
      </c>
      <c r="B8334" s="125">
        <v>2007</v>
      </c>
      <c r="C8334" s="125">
        <v>55</v>
      </c>
      <c r="D8334" s="125">
        <v>4</v>
      </c>
      <c r="E8334" s="125">
        <v>1</v>
      </c>
      <c r="F8334" s="129">
        <v>40649.504474000001</v>
      </c>
      <c r="G8334" s="129">
        <v>0</v>
      </c>
      <c r="H8334" s="129">
        <v>46411.907500000001</v>
      </c>
      <c r="I8334" s="129">
        <v>40745.013593999996</v>
      </c>
      <c r="J8334" s="129">
        <v>40649.504474000001</v>
      </c>
    </row>
    <row r="8335" spans="1:10" hidden="1" x14ac:dyDescent="0.25">
      <c r="A8335" s="125">
        <v>941753</v>
      </c>
      <c r="B8335" s="125">
        <v>2007</v>
      </c>
      <c r="C8335" s="125">
        <v>55</v>
      </c>
      <c r="D8335" s="125">
        <v>4</v>
      </c>
      <c r="E8335" s="125">
        <v>2</v>
      </c>
      <c r="F8335" s="125">
        <v>37316.473916000003</v>
      </c>
      <c r="G8335" s="125">
        <v>0</v>
      </c>
      <c r="H8335" s="125">
        <v>40649.504474000001</v>
      </c>
      <c r="I8335" s="125">
        <v>39165.797560999999</v>
      </c>
      <c r="J8335" s="125">
        <v>37316.473916000003</v>
      </c>
    </row>
    <row r="8336" spans="1:10" hidden="1" x14ac:dyDescent="0.25">
      <c r="A8336" s="125">
        <v>941754</v>
      </c>
      <c r="B8336" s="125">
        <v>2007</v>
      </c>
      <c r="C8336" s="125">
        <v>55</v>
      </c>
      <c r="D8336" s="125">
        <v>4</v>
      </c>
      <c r="E8336" s="125">
        <v>3</v>
      </c>
      <c r="F8336" s="125">
        <v>15748.377597000001</v>
      </c>
      <c r="G8336" s="125">
        <v>13097.953081</v>
      </c>
      <c r="H8336" s="125">
        <v>37316.473916000003</v>
      </c>
      <c r="I8336" s="125">
        <v>35290.189382999997</v>
      </c>
      <c r="J8336" s="125">
        <v>28846.330677999998</v>
      </c>
    </row>
    <row r="8337" spans="1:10" hidden="1" x14ac:dyDescent="0.25">
      <c r="A8337" s="125">
        <v>941755</v>
      </c>
      <c r="B8337" s="125">
        <v>2007</v>
      </c>
      <c r="C8337" s="125">
        <v>55</v>
      </c>
      <c r="D8337" s="125">
        <v>4</v>
      </c>
      <c r="E8337" s="125">
        <v>4</v>
      </c>
      <c r="F8337" s="125">
        <v>5661.1697000000004</v>
      </c>
      <c r="G8337" s="125">
        <v>0</v>
      </c>
      <c r="H8337" s="125">
        <v>6452.3146889999998</v>
      </c>
      <c r="I8337" s="125">
        <v>5664.4870650000003</v>
      </c>
      <c r="J8337" s="125">
        <v>5661.1697000000004</v>
      </c>
    </row>
    <row r="8338" spans="1:10" x14ac:dyDescent="0.25">
      <c r="A8338" s="125">
        <v>941756</v>
      </c>
      <c r="B8338" s="125">
        <v>2007</v>
      </c>
      <c r="C8338" s="125">
        <v>55</v>
      </c>
      <c r="D8338" s="125">
        <v>5</v>
      </c>
      <c r="E8338" s="125">
        <v>1</v>
      </c>
      <c r="F8338" s="129">
        <v>78874.294393999997</v>
      </c>
      <c r="G8338" s="129">
        <v>0</v>
      </c>
      <c r="H8338" s="129">
        <v>83874.190700000006</v>
      </c>
      <c r="I8338" s="129">
        <v>78875.288933999997</v>
      </c>
      <c r="J8338" s="129">
        <v>78874.294393999997</v>
      </c>
    </row>
    <row r="8339" spans="1:10" hidden="1" x14ac:dyDescent="0.25">
      <c r="A8339" s="125">
        <v>941757</v>
      </c>
      <c r="B8339" s="125">
        <v>2007</v>
      </c>
      <c r="C8339" s="125">
        <v>55</v>
      </c>
      <c r="D8339" s="125">
        <v>5</v>
      </c>
      <c r="E8339" s="125">
        <v>2</v>
      </c>
      <c r="F8339" s="125">
        <v>74157.329087999999</v>
      </c>
      <c r="G8339" s="125">
        <v>0</v>
      </c>
      <c r="H8339" s="125">
        <v>78874.294393999997</v>
      </c>
      <c r="I8339" s="125">
        <v>77501.881670999996</v>
      </c>
      <c r="J8339" s="125">
        <v>74157.329087999999</v>
      </c>
    </row>
    <row r="8340" spans="1:10" hidden="1" x14ac:dyDescent="0.25">
      <c r="A8340" s="125">
        <v>941758</v>
      </c>
      <c r="B8340" s="125">
        <v>2007</v>
      </c>
      <c r="C8340" s="125">
        <v>55</v>
      </c>
      <c r="D8340" s="125">
        <v>5</v>
      </c>
      <c r="E8340" s="125">
        <v>3</v>
      </c>
      <c r="F8340" s="125">
        <v>0</v>
      </c>
      <c r="G8340" s="125">
        <v>52992.060937000002</v>
      </c>
      <c r="H8340" s="125">
        <v>74157.329087999999</v>
      </c>
      <c r="I8340" s="125">
        <v>72229.238532000003</v>
      </c>
      <c r="J8340" s="125">
        <v>52992.060937000002</v>
      </c>
    </row>
    <row r="8341" spans="1:10" hidden="1" x14ac:dyDescent="0.25">
      <c r="A8341" s="125">
        <v>941759</v>
      </c>
      <c r="B8341" s="125">
        <v>2007</v>
      </c>
      <c r="C8341" s="125">
        <v>55</v>
      </c>
      <c r="D8341" s="125">
        <v>5</v>
      </c>
      <c r="E8341" s="125">
        <v>4</v>
      </c>
      <c r="F8341" s="125">
        <v>14809.702235000001</v>
      </c>
      <c r="G8341" s="125">
        <v>0</v>
      </c>
      <c r="H8341" s="125">
        <v>15748.377597000001</v>
      </c>
      <c r="I8341" s="125">
        <v>14809.774293</v>
      </c>
      <c r="J8341" s="125">
        <v>14809.702235000001</v>
      </c>
    </row>
    <row r="8342" spans="1:10" x14ac:dyDescent="0.25">
      <c r="A8342" s="125">
        <v>941760</v>
      </c>
      <c r="B8342" s="125">
        <v>2007</v>
      </c>
      <c r="C8342" s="125">
        <v>56</v>
      </c>
      <c r="D8342" s="125">
        <v>2</v>
      </c>
      <c r="E8342" s="125">
        <v>1</v>
      </c>
      <c r="F8342" s="129">
        <v>6624.6942589999999</v>
      </c>
      <c r="G8342" s="129">
        <v>0</v>
      </c>
      <c r="H8342" s="129">
        <v>8941.56</v>
      </c>
      <c r="I8342" s="129">
        <v>6637.3199880000002</v>
      </c>
      <c r="J8342" s="129">
        <v>6624.6942589999999</v>
      </c>
    </row>
    <row r="8343" spans="1:10" hidden="1" x14ac:dyDescent="0.25">
      <c r="A8343" s="125">
        <v>941761</v>
      </c>
      <c r="B8343" s="125">
        <v>2007</v>
      </c>
      <c r="C8343" s="125">
        <v>56</v>
      </c>
      <c r="D8343" s="125">
        <v>2</v>
      </c>
      <c r="E8343" s="125">
        <v>2</v>
      </c>
      <c r="F8343" s="125">
        <v>6053.7329090000003</v>
      </c>
      <c r="G8343" s="125">
        <v>0</v>
      </c>
      <c r="H8343" s="125">
        <v>6624.6942589999999</v>
      </c>
      <c r="I8343" s="125">
        <v>6084.1192080000001</v>
      </c>
      <c r="J8343" s="125">
        <v>6053.7329090000003</v>
      </c>
    </row>
    <row r="8344" spans="1:10" hidden="1" x14ac:dyDescent="0.25">
      <c r="A8344" s="125">
        <v>941762</v>
      </c>
      <c r="B8344" s="125">
        <v>2007</v>
      </c>
      <c r="C8344" s="125">
        <v>56</v>
      </c>
      <c r="D8344" s="125">
        <v>2</v>
      </c>
      <c r="E8344" s="125">
        <v>3</v>
      </c>
      <c r="F8344" s="125">
        <v>4320.655471</v>
      </c>
      <c r="G8344" s="125">
        <v>911.70349299999998</v>
      </c>
      <c r="H8344" s="125">
        <v>6053.7329090000003</v>
      </c>
      <c r="I8344" s="125">
        <v>5327.8903330000003</v>
      </c>
      <c r="J8344" s="125">
        <v>5232.358964</v>
      </c>
    </row>
    <row r="8345" spans="1:10" hidden="1" x14ac:dyDescent="0.25">
      <c r="A8345" s="125">
        <v>941763</v>
      </c>
      <c r="B8345" s="125">
        <v>2007</v>
      </c>
      <c r="C8345" s="125">
        <v>56</v>
      </c>
      <c r="D8345" s="125">
        <v>2</v>
      </c>
      <c r="E8345" s="125">
        <v>4</v>
      </c>
      <c r="F8345" s="125">
        <v>6632.9448769999999</v>
      </c>
      <c r="G8345" s="125">
        <v>0</v>
      </c>
      <c r="H8345" s="125">
        <v>8941.56</v>
      </c>
      <c r="I8345" s="125">
        <v>6637.3199880000002</v>
      </c>
      <c r="J8345" s="125">
        <v>6632.9448769999999</v>
      </c>
    </row>
    <row r="8346" spans="1:10" x14ac:dyDescent="0.25">
      <c r="A8346" s="125">
        <v>941764</v>
      </c>
      <c r="B8346" s="125">
        <v>2007</v>
      </c>
      <c r="C8346" s="125">
        <v>56</v>
      </c>
      <c r="D8346" s="125">
        <v>3</v>
      </c>
      <c r="E8346" s="125">
        <v>1</v>
      </c>
      <c r="F8346" s="129">
        <v>194.87777800000001</v>
      </c>
      <c r="G8346" s="129">
        <v>0</v>
      </c>
      <c r="H8346" s="129">
        <v>243.36875000000001</v>
      </c>
      <c r="I8346" s="129">
        <v>197.66409899999999</v>
      </c>
      <c r="J8346" s="129">
        <v>194.87777800000001</v>
      </c>
    </row>
    <row r="8347" spans="1:10" hidden="1" x14ac:dyDescent="0.25">
      <c r="A8347" s="125">
        <v>941765</v>
      </c>
      <c r="B8347" s="125">
        <v>2007</v>
      </c>
      <c r="C8347" s="125">
        <v>56</v>
      </c>
      <c r="D8347" s="125">
        <v>3</v>
      </c>
      <c r="E8347" s="125">
        <v>2</v>
      </c>
      <c r="F8347" s="125">
        <v>180.92687100000001</v>
      </c>
      <c r="G8347" s="125">
        <v>0</v>
      </c>
      <c r="H8347" s="125">
        <v>194.87777800000001</v>
      </c>
      <c r="I8347" s="125">
        <v>183.63333</v>
      </c>
      <c r="J8347" s="125">
        <v>180.92687100000001</v>
      </c>
    </row>
    <row r="8348" spans="1:10" hidden="1" x14ac:dyDescent="0.25">
      <c r="A8348" s="125">
        <v>941766</v>
      </c>
      <c r="B8348" s="125">
        <v>2007</v>
      </c>
      <c r="C8348" s="125">
        <v>56</v>
      </c>
      <c r="D8348" s="125">
        <v>3</v>
      </c>
      <c r="E8348" s="125">
        <v>3</v>
      </c>
      <c r="F8348" s="125">
        <v>130.064187</v>
      </c>
      <c r="G8348" s="125">
        <v>22.274802999999999</v>
      </c>
      <c r="H8348" s="125">
        <v>180.92687100000001</v>
      </c>
      <c r="I8348" s="125">
        <v>165.493809</v>
      </c>
      <c r="J8348" s="125">
        <v>152.33899</v>
      </c>
    </row>
    <row r="8349" spans="1:10" hidden="1" x14ac:dyDescent="0.25">
      <c r="A8349" s="125">
        <v>941767</v>
      </c>
      <c r="B8349" s="125">
        <v>2007</v>
      </c>
      <c r="C8349" s="125">
        <v>56</v>
      </c>
      <c r="D8349" s="125">
        <v>3</v>
      </c>
      <c r="E8349" s="125">
        <v>4</v>
      </c>
      <c r="F8349" s="125">
        <v>3497.4179469999999</v>
      </c>
      <c r="G8349" s="125">
        <v>0</v>
      </c>
      <c r="H8349" s="125">
        <v>4320.655471</v>
      </c>
      <c r="I8349" s="125">
        <v>3509.2363740000001</v>
      </c>
      <c r="J8349" s="125">
        <v>3497.4179469999999</v>
      </c>
    </row>
    <row r="8350" spans="1:10" x14ac:dyDescent="0.25">
      <c r="A8350" s="125">
        <v>941768</v>
      </c>
      <c r="B8350" s="125">
        <v>2007</v>
      </c>
      <c r="C8350" s="125">
        <v>56</v>
      </c>
      <c r="D8350" s="125">
        <v>4</v>
      </c>
      <c r="E8350" s="125">
        <v>1</v>
      </c>
      <c r="F8350" s="129">
        <v>811.07142599999997</v>
      </c>
      <c r="G8350" s="129">
        <v>0</v>
      </c>
      <c r="H8350" s="129">
        <v>926.04750000000001</v>
      </c>
      <c r="I8350" s="129">
        <v>812.97709999999995</v>
      </c>
      <c r="J8350" s="129">
        <v>811.07142599999997</v>
      </c>
    </row>
    <row r="8351" spans="1:10" hidden="1" x14ac:dyDescent="0.25">
      <c r="A8351" s="125">
        <v>941769</v>
      </c>
      <c r="B8351" s="125">
        <v>2007</v>
      </c>
      <c r="C8351" s="125">
        <v>56</v>
      </c>
      <c r="D8351" s="125">
        <v>4</v>
      </c>
      <c r="E8351" s="125">
        <v>2</v>
      </c>
      <c r="F8351" s="125">
        <v>744.56813399999999</v>
      </c>
      <c r="G8351" s="125">
        <v>0</v>
      </c>
      <c r="H8351" s="125">
        <v>811.07142599999997</v>
      </c>
      <c r="I8351" s="125">
        <v>781.46731899999997</v>
      </c>
      <c r="J8351" s="125">
        <v>744.56813399999999</v>
      </c>
    </row>
    <row r="8352" spans="1:10" hidden="1" x14ac:dyDescent="0.25">
      <c r="A8352" s="125">
        <v>941770</v>
      </c>
      <c r="B8352" s="125">
        <v>2007</v>
      </c>
      <c r="C8352" s="125">
        <v>56</v>
      </c>
      <c r="D8352" s="125">
        <v>4</v>
      </c>
      <c r="E8352" s="125">
        <v>3</v>
      </c>
      <c r="F8352" s="125">
        <v>314.22422599999999</v>
      </c>
      <c r="G8352" s="125">
        <v>261.34083600000002</v>
      </c>
      <c r="H8352" s="125">
        <v>744.56813399999999</v>
      </c>
      <c r="I8352" s="125">
        <v>704.13808500000005</v>
      </c>
      <c r="J8352" s="125">
        <v>575.56506200000001</v>
      </c>
    </row>
    <row r="8353" spans="1:10" hidden="1" x14ac:dyDescent="0.25">
      <c r="A8353" s="125">
        <v>941771</v>
      </c>
      <c r="B8353" s="125">
        <v>2007</v>
      </c>
      <c r="C8353" s="125">
        <v>56</v>
      </c>
      <c r="D8353" s="125">
        <v>4</v>
      </c>
      <c r="E8353" s="125">
        <v>4</v>
      </c>
      <c r="F8353" s="125">
        <v>114.116479</v>
      </c>
      <c r="G8353" s="125">
        <v>0</v>
      </c>
      <c r="H8353" s="125">
        <v>130.064187</v>
      </c>
      <c r="I8353" s="125">
        <v>114.18335</v>
      </c>
      <c r="J8353" s="125">
        <v>114.116479</v>
      </c>
    </row>
    <row r="8354" spans="1:10" x14ac:dyDescent="0.25">
      <c r="A8354" s="125">
        <v>941772</v>
      </c>
      <c r="B8354" s="125">
        <v>2007</v>
      </c>
      <c r="C8354" s="125">
        <v>56</v>
      </c>
      <c r="D8354" s="125">
        <v>5</v>
      </c>
      <c r="E8354" s="125">
        <v>1</v>
      </c>
      <c r="F8354" s="129">
        <v>1577.9425269999999</v>
      </c>
      <c r="G8354" s="129">
        <v>0</v>
      </c>
      <c r="H8354" s="129">
        <v>1677.9694</v>
      </c>
      <c r="I8354" s="129">
        <v>1577.9624240000001</v>
      </c>
      <c r="J8354" s="129">
        <v>1577.9425269999999</v>
      </c>
    </row>
    <row r="8355" spans="1:10" hidden="1" x14ac:dyDescent="0.25">
      <c r="A8355" s="125">
        <v>941773</v>
      </c>
      <c r="B8355" s="125">
        <v>2007</v>
      </c>
      <c r="C8355" s="125">
        <v>56</v>
      </c>
      <c r="D8355" s="125">
        <v>5</v>
      </c>
      <c r="E8355" s="125">
        <v>2</v>
      </c>
      <c r="F8355" s="125">
        <v>1483.575912</v>
      </c>
      <c r="G8355" s="125">
        <v>0</v>
      </c>
      <c r="H8355" s="125">
        <v>1577.9425269999999</v>
      </c>
      <c r="I8355" s="125">
        <v>1550.4863270000001</v>
      </c>
      <c r="J8355" s="125">
        <v>1483.575912</v>
      </c>
    </row>
    <row r="8356" spans="1:10" hidden="1" x14ac:dyDescent="0.25">
      <c r="A8356" s="125">
        <v>941774</v>
      </c>
      <c r="B8356" s="125">
        <v>2007</v>
      </c>
      <c r="C8356" s="125">
        <v>56</v>
      </c>
      <c r="D8356" s="125">
        <v>5</v>
      </c>
      <c r="E8356" s="125">
        <v>3</v>
      </c>
      <c r="F8356" s="125">
        <v>0</v>
      </c>
      <c r="G8356" s="125">
        <v>1060.1480140000001</v>
      </c>
      <c r="H8356" s="125">
        <v>1483.575912</v>
      </c>
      <c r="I8356" s="125">
        <v>1445.002939</v>
      </c>
      <c r="J8356" s="125">
        <v>1060.1480140000001</v>
      </c>
    </row>
    <row r="8357" spans="1:10" hidden="1" x14ac:dyDescent="0.25">
      <c r="A8357" s="125">
        <v>941775</v>
      </c>
      <c r="B8357" s="125">
        <v>2007</v>
      </c>
      <c r="C8357" s="125">
        <v>56</v>
      </c>
      <c r="D8357" s="125">
        <v>5</v>
      </c>
      <c r="E8357" s="125">
        <v>4</v>
      </c>
      <c r="F8357" s="125">
        <v>295.495024</v>
      </c>
      <c r="G8357" s="125">
        <v>0</v>
      </c>
      <c r="H8357" s="125">
        <v>314.22422599999999</v>
      </c>
      <c r="I8357" s="125">
        <v>295.49646200000001</v>
      </c>
      <c r="J8357" s="125">
        <v>295.495024</v>
      </c>
    </row>
    <row r="8358" spans="1:10" x14ac:dyDescent="0.25">
      <c r="A8358" s="125">
        <v>941776</v>
      </c>
      <c r="B8358" s="125">
        <v>2007</v>
      </c>
      <c r="C8358" s="125">
        <v>57</v>
      </c>
      <c r="D8358" s="125">
        <v>2</v>
      </c>
      <c r="E8358" s="125">
        <v>1</v>
      </c>
      <c r="F8358" s="129">
        <v>969415.16822200001</v>
      </c>
      <c r="G8358" s="129">
        <v>0</v>
      </c>
      <c r="H8358" s="129">
        <v>1308074.78945</v>
      </c>
      <c r="I8358" s="129">
        <v>970983.91620900005</v>
      </c>
      <c r="J8358" s="129">
        <v>969415.16822200001</v>
      </c>
    </row>
    <row r="8359" spans="1:10" hidden="1" x14ac:dyDescent="0.25">
      <c r="A8359" s="125">
        <v>941777</v>
      </c>
      <c r="B8359" s="125">
        <v>2007</v>
      </c>
      <c r="C8359" s="125">
        <v>57</v>
      </c>
      <c r="D8359" s="125">
        <v>2</v>
      </c>
      <c r="E8359" s="125">
        <v>2</v>
      </c>
      <c r="F8359" s="125">
        <v>886349.37187899998</v>
      </c>
      <c r="G8359" s="125">
        <v>0</v>
      </c>
      <c r="H8359" s="125">
        <v>969415.16822200001</v>
      </c>
      <c r="I8359" s="125">
        <v>890310.89049500006</v>
      </c>
      <c r="J8359" s="125">
        <v>886349.37187899998</v>
      </c>
    </row>
    <row r="8360" spans="1:10" hidden="1" x14ac:dyDescent="0.25">
      <c r="A8360" s="125">
        <v>941778</v>
      </c>
      <c r="B8360" s="125">
        <v>2007</v>
      </c>
      <c r="C8360" s="125">
        <v>57</v>
      </c>
      <c r="D8360" s="125">
        <v>2</v>
      </c>
      <c r="E8360" s="125">
        <v>3</v>
      </c>
      <c r="F8360" s="125">
        <v>696184.96423499996</v>
      </c>
      <c r="G8360" s="125">
        <v>72140.243478999997</v>
      </c>
      <c r="H8360" s="125">
        <v>886349.37187899998</v>
      </c>
      <c r="I8360" s="125">
        <v>780076.08218999999</v>
      </c>
      <c r="J8360" s="125">
        <v>768325.20771400002</v>
      </c>
    </row>
    <row r="8361" spans="1:10" hidden="1" x14ac:dyDescent="0.25">
      <c r="A8361" s="125">
        <v>941779</v>
      </c>
      <c r="B8361" s="125">
        <v>2007</v>
      </c>
      <c r="C8361" s="125">
        <v>57</v>
      </c>
      <c r="D8361" s="125">
        <v>2</v>
      </c>
      <c r="E8361" s="125">
        <v>4</v>
      </c>
      <c r="F8361" s="125">
        <v>970409.35492099996</v>
      </c>
      <c r="G8361" s="125">
        <v>0</v>
      </c>
      <c r="H8361" s="125">
        <v>1308074.78945</v>
      </c>
      <c r="I8361" s="125">
        <v>970983.91620900005</v>
      </c>
      <c r="J8361" s="125">
        <v>970409.35492099996</v>
      </c>
    </row>
    <row r="8362" spans="1:10" x14ac:dyDescent="0.25">
      <c r="A8362" s="125">
        <v>941780</v>
      </c>
      <c r="B8362" s="125">
        <v>2007</v>
      </c>
      <c r="C8362" s="125">
        <v>57</v>
      </c>
      <c r="D8362" s="125">
        <v>3</v>
      </c>
      <c r="E8362" s="125">
        <v>1</v>
      </c>
      <c r="F8362" s="129">
        <v>22402.079878</v>
      </c>
      <c r="G8362" s="129">
        <v>0</v>
      </c>
      <c r="H8362" s="129">
        <v>27664.834999999999</v>
      </c>
      <c r="I8362" s="129">
        <v>22469.378987</v>
      </c>
      <c r="J8362" s="129">
        <v>22402.079878</v>
      </c>
    </row>
    <row r="8363" spans="1:10" hidden="1" x14ac:dyDescent="0.25">
      <c r="A8363" s="125">
        <v>941781</v>
      </c>
      <c r="B8363" s="125">
        <v>2007</v>
      </c>
      <c r="C8363" s="125">
        <v>57</v>
      </c>
      <c r="D8363" s="125">
        <v>3</v>
      </c>
      <c r="E8363" s="125">
        <v>2</v>
      </c>
      <c r="F8363" s="125">
        <v>20554.659047000001</v>
      </c>
      <c r="G8363" s="125">
        <v>0</v>
      </c>
      <c r="H8363" s="125">
        <v>22402.079878</v>
      </c>
      <c r="I8363" s="125">
        <v>21109.479868999999</v>
      </c>
      <c r="J8363" s="125">
        <v>20554.659047000001</v>
      </c>
    </row>
    <row r="8364" spans="1:10" hidden="1" x14ac:dyDescent="0.25">
      <c r="A8364" s="125">
        <v>941782</v>
      </c>
      <c r="B8364" s="125">
        <v>2007</v>
      </c>
      <c r="C8364" s="125">
        <v>57</v>
      </c>
      <c r="D8364" s="125">
        <v>3</v>
      </c>
      <c r="E8364" s="125">
        <v>3</v>
      </c>
      <c r="F8364" s="125">
        <v>12116.317874</v>
      </c>
      <c r="G8364" s="125">
        <v>5181.9491269999999</v>
      </c>
      <c r="H8364" s="125">
        <v>20554.659047000001</v>
      </c>
      <c r="I8364" s="125">
        <v>18801.34663</v>
      </c>
      <c r="J8364" s="125">
        <v>17298.267001</v>
      </c>
    </row>
    <row r="8365" spans="1:10" hidden="1" x14ac:dyDescent="0.25">
      <c r="A8365" s="125">
        <v>941783</v>
      </c>
      <c r="B8365" s="125">
        <v>2007</v>
      </c>
      <c r="C8365" s="125">
        <v>57</v>
      </c>
      <c r="D8365" s="125">
        <v>3</v>
      </c>
      <c r="E8365" s="125">
        <v>4</v>
      </c>
      <c r="F8365" s="125">
        <v>564934.43549800001</v>
      </c>
      <c r="G8365" s="125">
        <v>0</v>
      </c>
      <c r="H8365" s="125">
        <v>696184.96423499996</v>
      </c>
      <c r="I8365" s="125">
        <v>565441.42795100005</v>
      </c>
      <c r="J8365" s="125">
        <v>564934.43549800001</v>
      </c>
    </row>
    <row r="8366" spans="1:10" x14ac:dyDescent="0.25">
      <c r="A8366" s="125">
        <v>941784</v>
      </c>
      <c r="B8366" s="125">
        <v>2007</v>
      </c>
      <c r="C8366" s="125">
        <v>57</v>
      </c>
      <c r="D8366" s="125">
        <v>4</v>
      </c>
      <c r="E8366" s="125">
        <v>1</v>
      </c>
      <c r="F8366" s="129">
        <v>207215.93982500001</v>
      </c>
      <c r="G8366" s="129">
        <v>0</v>
      </c>
      <c r="H8366" s="129">
        <v>238832.6042</v>
      </c>
      <c r="I8366" s="129">
        <v>209671.14322699999</v>
      </c>
      <c r="J8366" s="129">
        <v>207215.93982500001</v>
      </c>
    </row>
    <row r="8367" spans="1:10" hidden="1" x14ac:dyDescent="0.25">
      <c r="A8367" s="125">
        <v>941785</v>
      </c>
      <c r="B8367" s="125">
        <v>2007</v>
      </c>
      <c r="C8367" s="125">
        <v>57</v>
      </c>
      <c r="D8367" s="125">
        <v>4</v>
      </c>
      <c r="E8367" s="125">
        <v>2</v>
      </c>
      <c r="F8367" s="125">
        <v>187269.49486999999</v>
      </c>
      <c r="G8367" s="125">
        <v>0</v>
      </c>
      <c r="H8367" s="125">
        <v>207215.93982500001</v>
      </c>
      <c r="I8367" s="125">
        <v>199652.55802200001</v>
      </c>
      <c r="J8367" s="125">
        <v>187269.49486999999</v>
      </c>
    </row>
    <row r="8368" spans="1:10" hidden="1" x14ac:dyDescent="0.25">
      <c r="A8368" s="125">
        <v>941786</v>
      </c>
      <c r="B8368" s="125">
        <v>2007</v>
      </c>
      <c r="C8368" s="125">
        <v>57</v>
      </c>
      <c r="D8368" s="125">
        <v>4</v>
      </c>
      <c r="E8368" s="125">
        <v>3</v>
      </c>
      <c r="F8368" s="125">
        <v>44013.624913</v>
      </c>
      <c r="G8368" s="125">
        <v>97998.922118999995</v>
      </c>
      <c r="H8368" s="125">
        <v>187269.49486999999</v>
      </c>
      <c r="I8368" s="125">
        <v>177100.761298</v>
      </c>
      <c r="J8368" s="125">
        <v>142012.547032</v>
      </c>
    </row>
    <row r="8369" spans="1:10" hidden="1" x14ac:dyDescent="0.25">
      <c r="A8369" s="125">
        <v>941787</v>
      </c>
      <c r="B8369" s="125">
        <v>2007</v>
      </c>
      <c r="C8369" s="125">
        <v>57</v>
      </c>
      <c r="D8369" s="125">
        <v>4</v>
      </c>
      <c r="E8369" s="125">
        <v>4</v>
      </c>
      <c r="F8369" s="125">
        <v>10589.543109</v>
      </c>
      <c r="G8369" s="125">
        <v>0</v>
      </c>
      <c r="H8369" s="125">
        <v>12116.317874</v>
      </c>
      <c r="I8369" s="125">
        <v>10636.915462000001</v>
      </c>
      <c r="J8369" s="125">
        <v>10589.543109</v>
      </c>
    </row>
    <row r="8370" spans="1:10" x14ac:dyDescent="0.25">
      <c r="A8370" s="125">
        <v>941788</v>
      </c>
      <c r="B8370" s="125">
        <v>2007</v>
      </c>
      <c r="C8370" s="125">
        <v>57</v>
      </c>
      <c r="D8370" s="125">
        <v>5</v>
      </c>
      <c r="E8370" s="125">
        <v>1</v>
      </c>
      <c r="F8370" s="129">
        <v>19989.075768999999</v>
      </c>
      <c r="G8370" s="129">
        <v>0</v>
      </c>
      <c r="H8370" s="129">
        <v>21440.352999999999</v>
      </c>
      <c r="I8370" s="129">
        <v>20162.507960999999</v>
      </c>
      <c r="J8370" s="129">
        <v>19989.075768999999</v>
      </c>
    </row>
    <row r="8371" spans="1:10" hidden="1" x14ac:dyDescent="0.25">
      <c r="A8371" s="125">
        <v>941789</v>
      </c>
      <c r="B8371" s="125">
        <v>2007</v>
      </c>
      <c r="C8371" s="125">
        <v>57</v>
      </c>
      <c r="D8371" s="125">
        <v>5</v>
      </c>
      <c r="E8371" s="125">
        <v>2</v>
      </c>
      <c r="F8371" s="125">
        <v>17548.973916999999</v>
      </c>
      <c r="G8371" s="125">
        <v>0</v>
      </c>
      <c r="H8371" s="125">
        <v>19989.075768999999</v>
      </c>
      <c r="I8371" s="125">
        <v>19641.26585</v>
      </c>
      <c r="J8371" s="125">
        <v>17548.973916999999</v>
      </c>
    </row>
    <row r="8372" spans="1:10" hidden="1" x14ac:dyDescent="0.25">
      <c r="A8372" s="125">
        <v>941790</v>
      </c>
      <c r="B8372" s="125">
        <v>2007</v>
      </c>
      <c r="C8372" s="125">
        <v>57</v>
      </c>
      <c r="D8372" s="125">
        <v>5</v>
      </c>
      <c r="E8372" s="125">
        <v>3</v>
      </c>
      <c r="F8372" s="125">
        <v>0</v>
      </c>
      <c r="G8372" s="125">
        <v>12200.251652000001</v>
      </c>
      <c r="H8372" s="125">
        <v>17548.973916999999</v>
      </c>
      <c r="I8372" s="125">
        <v>17092.700594999998</v>
      </c>
      <c r="J8372" s="125">
        <v>12200.251652000001</v>
      </c>
    </row>
    <row r="8373" spans="1:10" hidden="1" x14ac:dyDescent="0.25">
      <c r="A8373" s="125">
        <v>941791</v>
      </c>
      <c r="B8373" s="125">
        <v>2007</v>
      </c>
      <c r="C8373" s="125">
        <v>57</v>
      </c>
      <c r="D8373" s="125">
        <v>5</v>
      </c>
      <c r="E8373" s="125">
        <v>4</v>
      </c>
      <c r="F8373" s="125">
        <v>41237.862015999999</v>
      </c>
      <c r="G8373" s="125">
        <v>0</v>
      </c>
      <c r="H8373" s="125">
        <v>44013.624913</v>
      </c>
      <c r="I8373" s="125">
        <v>41390.412867999999</v>
      </c>
      <c r="J8373" s="125">
        <v>41237.862015999999</v>
      </c>
    </row>
    <row r="8374" spans="1:10" x14ac:dyDescent="0.25">
      <c r="A8374" s="125">
        <v>941792</v>
      </c>
      <c r="B8374" s="125">
        <v>2007</v>
      </c>
      <c r="C8374" s="125">
        <v>58</v>
      </c>
      <c r="D8374" s="125">
        <v>2</v>
      </c>
      <c r="E8374" s="125">
        <v>1</v>
      </c>
      <c r="F8374" s="129">
        <v>19721.096873999999</v>
      </c>
      <c r="G8374" s="129">
        <v>0</v>
      </c>
      <c r="H8374" s="129">
        <v>26610.5488</v>
      </c>
      <c r="I8374" s="129">
        <v>19753.010374000001</v>
      </c>
      <c r="J8374" s="129">
        <v>19721.096873999999</v>
      </c>
    </row>
    <row r="8375" spans="1:10" hidden="1" x14ac:dyDescent="0.25">
      <c r="A8375" s="125">
        <v>941793</v>
      </c>
      <c r="B8375" s="125">
        <v>2007</v>
      </c>
      <c r="C8375" s="125">
        <v>58</v>
      </c>
      <c r="D8375" s="125">
        <v>2</v>
      </c>
      <c r="E8375" s="125">
        <v>2</v>
      </c>
      <c r="F8375" s="125">
        <v>18031.265035</v>
      </c>
      <c r="G8375" s="125">
        <v>0</v>
      </c>
      <c r="H8375" s="125">
        <v>19721.096873999999</v>
      </c>
      <c r="I8375" s="125">
        <v>18111.855369000001</v>
      </c>
      <c r="J8375" s="125">
        <v>18031.265035</v>
      </c>
    </row>
    <row r="8376" spans="1:10" hidden="1" x14ac:dyDescent="0.25">
      <c r="A8376" s="125">
        <v>941794</v>
      </c>
      <c r="B8376" s="125">
        <v>2007</v>
      </c>
      <c r="C8376" s="125">
        <v>58</v>
      </c>
      <c r="D8376" s="125">
        <v>2</v>
      </c>
      <c r="E8376" s="125">
        <v>3</v>
      </c>
      <c r="F8376" s="125">
        <v>14162.694759</v>
      </c>
      <c r="G8376" s="125">
        <v>1467.570115</v>
      </c>
      <c r="H8376" s="125">
        <v>18031.265035</v>
      </c>
      <c r="I8376" s="125">
        <v>15869.316357</v>
      </c>
      <c r="J8376" s="125">
        <v>15630.264874</v>
      </c>
    </row>
    <row r="8377" spans="1:10" hidden="1" x14ac:dyDescent="0.25">
      <c r="A8377" s="125">
        <v>941795</v>
      </c>
      <c r="B8377" s="125">
        <v>2007</v>
      </c>
      <c r="C8377" s="125">
        <v>58</v>
      </c>
      <c r="D8377" s="125">
        <v>2</v>
      </c>
      <c r="E8377" s="125">
        <v>4</v>
      </c>
      <c r="F8377" s="125">
        <v>19741.321906000001</v>
      </c>
      <c r="G8377" s="125">
        <v>0</v>
      </c>
      <c r="H8377" s="125">
        <v>26610.5488</v>
      </c>
      <c r="I8377" s="125">
        <v>19753.010374000001</v>
      </c>
      <c r="J8377" s="125">
        <v>19741.321906000001</v>
      </c>
    </row>
    <row r="8378" spans="1:10" x14ac:dyDescent="0.25">
      <c r="A8378" s="125">
        <v>941796</v>
      </c>
      <c r="B8378" s="125">
        <v>2007</v>
      </c>
      <c r="C8378" s="125">
        <v>58</v>
      </c>
      <c r="D8378" s="125">
        <v>3</v>
      </c>
      <c r="E8378" s="125">
        <v>1</v>
      </c>
      <c r="F8378" s="129">
        <v>462.85289</v>
      </c>
      <c r="G8378" s="129">
        <v>0</v>
      </c>
      <c r="H8378" s="129">
        <v>571.58749999999998</v>
      </c>
      <c r="I8378" s="129">
        <v>464.24336799999998</v>
      </c>
      <c r="J8378" s="129">
        <v>462.85289</v>
      </c>
    </row>
    <row r="8379" spans="1:10" hidden="1" x14ac:dyDescent="0.25">
      <c r="A8379" s="125">
        <v>941797</v>
      </c>
      <c r="B8379" s="125">
        <v>2007</v>
      </c>
      <c r="C8379" s="125">
        <v>58</v>
      </c>
      <c r="D8379" s="125">
        <v>3</v>
      </c>
      <c r="E8379" s="125">
        <v>2</v>
      </c>
      <c r="F8379" s="125">
        <v>424.68303800000001</v>
      </c>
      <c r="G8379" s="125">
        <v>0</v>
      </c>
      <c r="H8379" s="125">
        <v>462.85289</v>
      </c>
      <c r="I8379" s="125">
        <v>436.146278</v>
      </c>
      <c r="J8379" s="125">
        <v>424.68303800000001</v>
      </c>
    </row>
    <row r="8380" spans="1:10" hidden="1" x14ac:dyDescent="0.25">
      <c r="A8380" s="125">
        <v>941798</v>
      </c>
      <c r="B8380" s="125">
        <v>2007</v>
      </c>
      <c r="C8380" s="125">
        <v>58</v>
      </c>
      <c r="D8380" s="125">
        <v>3</v>
      </c>
      <c r="E8380" s="125">
        <v>3</v>
      </c>
      <c r="F8380" s="125">
        <v>250.33714599999999</v>
      </c>
      <c r="G8380" s="125">
        <v>107.065065</v>
      </c>
      <c r="H8380" s="125">
        <v>424.68303800000001</v>
      </c>
      <c r="I8380" s="125">
        <v>388.45757500000002</v>
      </c>
      <c r="J8380" s="125">
        <v>357.40221100000002</v>
      </c>
    </row>
    <row r="8381" spans="1:10" hidden="1" x14ac:dyDescent="0.25">
      <c r="A8381" s="125">
        <v>941799</v>
      </c>
      <c r="B8381" s="125">
        <v>2007</v>
      </c>
      <c r="C8381" s="125">
        <v>58</v>
      </c>
      <c r="D8381" s="125">
        <v>3</v>
      </c>
      <c r="E8381" s="125">
        <v>4</v>
      </c>
      <c r="F8381" s="125">
        <v>11492.626786999999</v>
      </c>
      <c r="G8381" s="125">
        <v>0</v>
      </c>
      <c r="H8381" s="125">
        <v>14162.694759</v>
      </c>
      <c r="I8381" s="125">
        <v>11502.940683000001</v>
      </c>
      <c r="J8381" s="125">
        <v>11492.626786999999</v>
      </c>
    </row>
    <row r="8382" spans="1:10" x14ac:dyDescent="0.25">
      <c r="A8382" s="125">
        <v>941800</v>
      </c>
      <c r="B8382" s="125">
        <v>2007</v>
      </c>
      <c r="C8382" s="125">
        <v>58</v>
      </c>
      <c r="D8382" s="125">
        <v>4</v>
      </c>
      <c r="E8382" s="125">
        <v>1</v>
      </c>
      <c r="F8382" s="129">
        <v>4226.423511</v>
      </c>
      <c r="G8382" s="129">
        <v>0</v>
      </c>
      <c r="H8382" s="129">
        <v>4871.2842000000001</v>
      </c>
      <c r="I8382" s="129">
        <v>4276.5003989999996</v>
      </c>
      <c r="J8382" s="129">
        <v>4226.423511</v>
      </c>
    </row>
    <row r="8383" spans="1:10" hidden="1" x14ac:dyDescent="0.25">
      <c r="A8383" s="125">
        <v>941801</v>
      </c>
      <c r="B8383" s="125">
        <v>2007</v>
      </c>
      <c r="C8383" s="125">
        <v>58</v>
      </c>
      <c r="D8383" s="125">
        <v>4</v>
      </c>
      <c r="E8383" s="125">
        <v>2</v>
      </c>
      <c r="F8383" s="125">
        <v>3819.5912760000001</v>
      </c>
      <c r="G8383" s="125">
        <v>0</v>
      </c>
      <c r="H8383" s="125">
        <v>4226.423511</v>
      </c>
      <c r="I8383" s="125">
        <v>4072.1590529999999</v>
      </c>
      <c r="J8383" s="125">
        <v>3819.5912760000001</v>
      </c>
    </row>
    <row r="8384" spans="1:10" hidden="1" x14ac:dyDescent="0.25">
      <c r="A8384" s="125">
        <v>941802</v>
      </c>
      <c r="B8384" s="125">
        <v>2007</v>
      </c>
      <c r="C8384" s="125">
        <v>58</v>
      </c>
      <c r="D8384" s="125">
        <v>4</v>
      </c>
      <c r="E8384" s="125">
        <v>3</v>
      </c>
      <c r="F8384" s="125">
        <v>897.45239700000002</v>
      </c>
      <c r="G8384" s="125">
        <v>1998.230495</v>
      </c>
      <c r="H8384" s="125">
        <v>3819.5912760000001</v>
      </c>
      <c r="I8384" s="125">
        <v>3612.1874699999998</v>
      </c>
      <c r="J8384" s="125">
        <v>2895.6828919999998</v>
      </c>
    </row>
    <row r="8385" spans="1:10" hidden="1" x14ac:dyDescent="0.25">
      <c r="A8385" s="125">
        <v>941803</v>
      </c>
      <c r="B8385" s="125">
        <v>2007</v>
      </c>
      <c r="C8385" s="125">
        <v>58</v>
      </c>
      <c r="D8385" s="125">
        <v>4</v>
      </c>
      <c r="E8385" s="125">
        <v>4</v>
      </c>
      <c r="F8385" s="125">
        <v>218.792213</v>
      </c>
      <c r="G8385" s="125">
        <v>0</v>
      </c>
      <c r="H8385" s="125">
        <v>250.33714599999999</v>
      </c>
      <c r="I8385" s="125">
        <v>219.77098100000001</v>
      </c>
      <c r="J8385" s="125">
        <v>218.792213</v>
      </c>
    </row>
    <row r="8386" spans="1:10" x14ac:dyDescent="0.25">
      <c r="A8386" s="125">
        <v>941804</v>
      </c>
      <c r="B8386" s="125">
        <v>2007</v>
      </c>
      <c r="C8386" s="125">
        <v>58</v>
      </c>
      <c r="D8386" s="125">
        <v>5</v>
      </c>
      <c r="E8386" s="125">
        <v>1</v>
      </c>
      <c r="F8386" s="129">
        <v>202.03388000000001</v>
      </c>
      <c r="G8386" s="129">
        <v>0</v>
      </c>
      <c r="H8386" s="129">
        <v>216.70224999999999</v>
      </c>
      <c r="I8386" s="129">
        <v>203.78679600000001</v>
      </c>
      <c r="J8386" s="129">
        <v>202.03388000000001</v>
      </c>
    </row>
    <row r="8387" spans="1:10" hidden="1" x14ac:dyDescent="0.25">
      <c r="A8387" s="125">
        <v>941805</v>
      </c>
      <c r="B8387" s="125">
        <v>2007</v>
      </c>
      <c r="C8387" s="125">
        <v>58</v>
      </c>
      <c r="D8387" s="125">
        <v>5</v>
      </c>
      <c r="E8387" s="125">
        <v>2</v>
      </c>
      <c r="F8387" s="125">
        <v>177.37124600000001</v>
      </c>
      <c r="G8387" s="125">
        <v>0</v>
      </c>
      <c r="H8387" s="125">
        <v>202.03388000000001</v>
      </c>
      <c r="I8387" s="125">
        <v>198.51849000000001</v>
      </c>
      <c r="J8387" s="125">
        <v>177.37124600000001</v>
      </c>
    </row>
    <row r="8388" spans="1:10" hidden="1" x14ac:dyDescent="0.25">
      <c r="A8388" s="125">
        <v>941806</v>
      </c>
      <c r="B8388" s="125">
        <v>2007</v>
      </c>
      <c r="C8388" s="125">
        <v>58</v>
      </c>
      <c r="D8388" s="125">
        <v>5</v>
      </c>
      <c r="E8388" s="125">
        <v>3</v>
      </c>
      <c r="F8388" s="125">
        <v>0</v>
      </c>
      <c r="G8388" s="125">
        <v>123.310562</v>
      </c>
      <c r="H8388" s="125">
        <v>177.37124600000001</v>
      </c>
      <c r="I8388" s="125">
        <v>172.75959399999999</v>
      </c>
      <c r="J8388" s="125">
        <v>123.310562</v>
      </c>
    </row>
    <row r="8389" spans="1:10" hidden="1" x14ac:dyDescent="0.25">
      <c r="A8389" s="125">
        <v>941807</v>
      </c>
      <c r="B8389" s="125">
        <v>2007</v>
      </c>
      <c r="C8389" s="125">
        <v>58</v>
      </c>
      <c r="D8389" s="125">
        <v>5</v>
      </c>
      <c r="E8389" s="125">
        <v>4</v>
      </c>
      <c r="F8389" s="125">
        <v>840.85367099999996</v>
      </c>
      <c r="G8389" s="125">
        <v>0</v>
      </c>
      <c r="H8389" s="125">
        <v>897.45239700000002</v>
      </c>
      <c r="I8389" s="125">
        <v>843.96423400000003</v>
      </c>
      <c r="J8389" s="125">
        <v>840.85367099999996</v>
      </c>
    </row>
    <row r="8390" spans="1:10" x14ac:dyDescent="0.25">
      <c r="A8390" s="125">
        <v>941808</v>
      </c>
      <c r="B8390" s="125">
        <v>2007</v>
      </c>
      <c r="C8390" s="125">
        <v>59</v>
      </c>
      <c r="D8390" s="125">
        <v>2</v>
      </c>
      <c r="E8390" s="125">
        <v>1</v>
      </c>
      <c r="F8390" s="129">
        <v>424914.92005100002</v>
      </c>
      <c r="G8390" s="129">
        <v>0</v>
      </c>
      <c r="H8390" s="129">
        <v>573188.96880000003</v>
      </c>
      <c r="I8390" s="129">
        <v>425478.17154000001</v>
      </c>
      <c r="J8390" s="129">
        <v>424914.92005100002</v>
      </c>
    </row>
    <row r="8391" spans="1:10" hidden="1" x14ac:dyDescent="0.25">
      <c r="A8391" s="125">
        <v>941809</v>
      </c>
      <c r="B8391" s="125">
        <v>2007</v>
      </c>
      <c r="C8391" s="125">
        <v>59</v>
      </c>
      <c r="D8391" s="125">
        <v>2</v>
      </c>
      <c r="E8391" s="125">
        <v>2</v>
      </c>
      <c r="F8391" s="125">
        <v>389691.500015</v>
      </c>
      <c r="G8391" s="125">
        <v>0</v>
      </c>
      <c r="H8391" s="125">
        <v>424914.92005100002</v>
      </c>
      <c r="I8391" s="125">
        <v>390241.86257400003</v>
      </c>
      <c r="J8391" s="125">
        <v>389691.500015</v>
      </c>
    </row>
    <row r="8392" spans="1:10" hidden="1" x14ac:dyDescent="0.25">
      <c r="A8392" s="125">
        <v>941810</v>
      </c>
      <c r="B8392" s="125">
        <v>2007</v>
      </c>
      <c r="C8392" s="125">
        <v>59</v>
      </c>
      <c r="D8392" s="125">
        <v>2</v>
      </c>
      <c r="E8392" s="125">
        <v>3</v>
      </c>
      <c r="F8392" s="125">
        <v>335789.85523699998</v>
      </c>
      <c r="G8392" s="125">
        <v>5406.8278300000002</v>
      </c>
      <c r="H8392" s="125">
        <v>389691.500015</v>
      </c>
      <c r="I8392" s="125">
        <v>342967.48916300002</v>
      </c>
      <c r="J8392" s="125">
        <v>341196.68306700001</v>
      </c>
    </row>
    <row r="8393" spans="1:10" hidden="1" x14ac:dyDescent="0.25">
      <c r="A8393" s="125">
        <v>941811</v>
      </c>
      <c r="B8393" s="125">
        <v>2007</v>
      </c>
      <c r="C8393" s="125">
        <v>59</v>
      </c>
      <c r="D8393" s="125">
        <v>2</v>
      </c>
      <c r="E8393" s="125">
        <v>4</v>
      </c>
      <c r="F8393" s="125">
        <v>425038.60210700001</v>
      </c>
      <c r="G8393" s="125">
        <v>0</v>
      </c>
      <c r="H8393" s="125">
        <v>573188.96880000003</v>
      </c>
      <c r="I8393" s="125">
        <v>425478.17154000001</v>
      </c>
      <c r="J8393" s="125">
        <v>425038.60210700001</v>
      </c>
    </row>
    <row r="8394" spans="1:10" x14ac:dyDescent="0.25">
      <c r="A8394" s="125">
        <v>941812</v>
      </c>
      <c r="B8394" s="125">
        <v>2007</v>
      </c>
      <c r="C8394" s="125">
        <v>59</v>
      </c>
      <c r="D8394" s="125">
        <v>3</v>
      </c>
      <c r="E8394" s="125">
        <v>1</v>
      </c>
      <c r="F8394" s="129">
        <v>111543.59972899999</v>
      </c>
      <c r="G8394" s="129">
        <v>0</v>
      </c>
      <c r="H8394" s="129">
        <v>137682.72529999999</v>
      </c>
      <c r="I8394" s="129">
        <v>111825.909489</v>
      </c>
      <c r="J8394" s="129">
        <v>111543.59972899999</v>
      </c>
    </row>
    <row r="8395" spans="1:10" hidden="1" x14ac:dyDescent="0.25">
      <c r="A8395" s="125">
        <v>941813</v>
      </c>
      <c r="B8395" s="125">
        <v>2007</v>
      </c>
      <c r="C8395" s="125">
        <v>59</v>
      </c>
      <c r="D8395" s="125">
        <v>3</v>
      </c>
      <c r="E8395" s="125">
        <v>2</v>
      </c>
      <c r="F8395" s="125">
        <v>101771.490792</v>
      </c>
      <c r="G8395" s="125">
        <v>0</v>
      </c>
      <c r="H8395" s="125">
        <v>111543.59972899999</v>
      </c>
      <c r="I8395" s="125">
        <v>105107.534025</v>
      </c>
      <c r="J8395" s="125">
        <v>101771.490792</v>
      </c>
    </row>
    <row r="8396" spans="1:10" hidden="1" x14ac:dyDescent="0.25">
      <c r="A8396" s="125">
        <v>941814</v>
      </c>
      <c r="B8396" s="125">
        <v>2007</v>
      </c>
      <c r="C8396" s="125">
        <v>59</v>
      </c>
      <c r="D8396" s="125">
        <v>3</v>
      </c>
      <c r="E8396" s="125">
        <v>3</v>
      </c>
      <c r="F8396" s="125">
        <v>75623.944539000004</v>
      </c>
      <c r="G8396" s="125">
        <v>12930.439259999999</v>
      </c>
      <c r="H8396" s="125">
        <v>101771.490792</v>
      </c>
      <c r="I8396" s="125">
        <v>93090.382626999999</v>
      </c>
      <c r="J8396" s="125">
        <v>88554.383799000003</v>
      </c>
    </row>
    <row r="8397" spans="1:10" hidden="1" x14ac:dyDescent="0.25">
      <c r="A8397" s="125">
        <v>941815</v>
      </c>
      <c r="B8397" s="125">
        <v>2007</v>
      </c>
      <c r="C8397" s="125">
        <v>59</v>
      </c>
      <c r="D8397" s="125">
        <v>3</v>
      </c>
      <c r="E8397" s="125">
        <v>4</v>
      </c>
      <c r="F8397" s="125">
        <v>272215.98581400001</v>
      </c>
      <c r="G8397" s="125">
        <v>0</v>
      </c>
      <c r="H8397" s="125">
        <v>335789.85523699998</v>
      </c>
      <c r="I8397" s="125">
        <v>272728.52042299998</v>
      </c>
      <c r="J8397" s="125">
        <v>272215.98581400001</v>
      </c>
    </row>
    <row r="8398" spans="1:10" x14ac:dyDescent="0.25">
      <c r="A8398" s="125">
        <v>941816</v>
      </c>
      <c r="B8398" s="125">
        <v>2007</v>
      </c>
      <c r="C8398" s="125">
        <v>59</v>
      </c>
      <c r="D8398" s="125">
        <v>4</v>
      </c>
      <c r="E8398" s="125">
        <v>1</v>
      </c>
      <c r="F8398" s="129">
        <v>144106.22593499999</v>
      </c>
      <c r="G8398" s="129">
        <v>0</v>
      </c>
      <c r="H8398" s="129">
        <v>166248.44820000001</v>
      </c>
      <c r="I8398" s="129">
        <v>145949.51267500001</v>
      </c>
      <c r="J8398" s="129">
        <v>144106.22593499999</v>
      </c>
    </row>
    <row r="8399" spans="1:10" hidden="1" x14ac:dyDescent="0.25">
      <c r="A8399" s="125">
        <v>941817</v>
      </c>
      <c r="B8399" s="125">
        <v>2007</v>
      </c>
      <c r="C8399" s="125">
        <v>59</v>
      </c>
      <c r="D8399" s="125">
        <v>4</v>
      </c>
      <c r="E8399" s="125">
        <v>2</v>
      </c>
      <c r="F8399" s="125">
        <v>133781.14792700001</v>
      </c>
      <c r="G8399" s="125">
        <v>0</v>
      </c>
      <c r="H8399" s="125">
        <v>144106.22593499999</v>
      </c>
      <c r="I8399" s="125">
        <v>138846.348688</v>
      </c>
      <c r="J8399" s="125">
        <v>133781.14792700001</v>
      </c>
    </row>
    <row r="8400" spans="1:10" hidden="1" x14ac:dyDescent="0.25">
      <c r="A8400" s="125">
        <v>941818</v>
      </c>
      <c r="B8400" s="125">
        <v>2007</v>
      </c>
      <c r="C8400" s="125">
        <v>59</v>
      </c>
      <c r="D8400" s="125">
        <v>4</v>
      </c>
      <c r="E8400" s="125">
        <v>3</v>
      </c>
      <c r="F8400" s="125">
        <v>25350.625846999999</v>
      </c>
      <c r="G8400" s="125">
        <v>87799.696144000001</v>
      </c>
      <c r="H8400" s="125">
        <v>133781.14792700001</v>
      </c>
      <c r="I8400" s="125">
        <v>126516.831595</v>
      </c>
      <c r="J8400" s="125">
        <v>113150.321991</v>
      </c>
    </row>
    <row r="8401" spans="1:10" hidden="1" x14ac:dyDescent="0.25">
      <c r="A8401" s="125">
        <v>941819</v>
      </c>
      <c r="B8401" s="125">
        <v>2007</v>
      </c>
      <c r="C8401" s="125">
        <v>59</v>
      </c>
      <c r="D8401" s="125">
        <v>4</v>
      </c>
      <c r="E8401" s="125">
        <v>4</v>
      </c>
      <c r="F8401" s="125">
        <v>66030.594666999998</v>
      </c>
      <c r="G8401" s="125">
        <v>0</v>
      </c>
      <c r="H8401" s="125">
        <v>75623.944539000004</v>
      </c>
      <c r="I8401" s="125">
        <v>66390.260911000005</v>
      </c>
      <c r="J8401" s="125">
        <v>66030.594666999998</v>
      </c>
    </row>
    <row r="8402" spans="1:10" x14ac:dyDescent="0.25">
      <c r="A8402" s="125">
        <v>941820</v>
      </c>
      <c r="B8402" s="125">
        <v>2007</v>
      </c>
      <c r="C8402" s="125">
        <v>59</v>
      </c>
      <c r="D8402" s="125">
        <v>5</v>
      </c>
      <c r="E8402" s="125">
        <v>1</v>
      </c>
      <c r="F8402" s="129">
        <v>3436.4999240000002</v>
      </c>
      <c r="G8402" s="129">
        <v>0</v>
      </c>
      <c r="H8402" s="129">
        <v>3655.6219000000001</v>
      </c>
      <c r="I8402" s="129">
        <v>3437.7468349999999</v>
      </c>
      <c r="J8402" s="129">
        <v>3436.4999240000002</v>
      </c>
    </row>
    <row r="8403" spans="1:10" hidden="1" x14ac:dyDescent="0.25">
      <c r="A8403" s="125">
        <v>941821</v>
      </c>
      <c r="B8403" s="125">
        <v>2007</v>
      </c>
      <c r="C8403" s="125">
        <v>59</v>
      </c>
      <c r="D8403" s="125">
        <v>5</v>
      </c>
      <c r="E8403" s="125">
        <v>2</v>
      </c>
      <c r="F8403" s="125">
        <v>3355.96342</v>
      </c>
      <c r="G8403" s="125">
        <v>0</v>
      </c>
      <c r="H8403" s="125">
        <v>3436.4999240000002</v>
      </c>
      <c r="I8403" s="125">
        <v>3376.7048249999998</v>
      </c>
      <c r="J8403" s="125">
        <v>3355.96342</v>
      </c>
    </row>
    <row r="8404" spans="1:10" hidden="1" x14ac:dyDescent="0.25">
      <c r="A8404" s="125">
        <v>941822</v>
      </c>
      <c r="B8404" s="125">
        <v>2007</v>
      </c>
      <c r="C8404" s="125">
        <v>59</v>
      </c>
      <c r="D8404" s="125">
        <v>5</v>
      </c>
      <c r="E8404" s="125">
        <v>3</v>
      </c>
      <c r="F8404" s="125">
        <v>0</v>
      </c>
      <c r="G8404" s="125">
        <v>3129.8389619999998</v>
      </c>
      <c r="H8404" s="125">
        <v>3355.96342</v>
      </c>
      <c r="I8404" s="125">
        <v>3268.7083710000002</v>
      </c>
      <c r="J8404" s="125">
        <v>3129.8389619999998</v>
      </c>
    </row>
    <row r="8405" spans="1:10" hidden="1" x14ac:dyDescent="0.25">
      <c r="A8405" s="125">
        <v>941823</v>
      </c>
      <c r="B8405" s="125">
        <v>2007</v>
      </c>
      <c r="C8405" s="125">
        <v>59</v>
      </c>
      <c r="D8405" s="125">
        <v>5</v>
      </c>
      <c r="E8405" s="125">
        <v>4</v>
      </c>
      <c r="F8405" s="125">
        <v>23839.051285000001</v>
      </c>
      <c r="G8405" s="125">
        <v>0</v>
      </c>
      <c r="H8405" s="125">
        <v>25350.625846999999</v>
      </c>
      <c r="I8405" s="125">
        <v>23839.728546999999</v>
      </c>
      <c r="J8405" s="125">
        <v>23839.051285000001</v>
      </c>
    </row>
    <row r="8406" spans="1:10" x14ac:dyDescent="0.25">
      <c r="A8406" s="125">
        <v>941824</v>
      </c>
      <c r="B8406" s="125">
        <v>2007</v>
      </c>
      <c r="C8406" s="125">
        <v>60</v>
      </c>
      <c r="D8406" s="125">
        <v>2</v>
      </c>
      <c r="E8406" s="125">
        <v>1</v>
      </c>
      <c r="F8406" s="129">
        <v>8767.3032060000005</v>
      </c>
      <c r="G8406" s="129">
        <v>0</v>
      </c>
      <c r="H8406" s="129">
        <v>11826.653399999999</v>
      </c>
      <c r="I8406" s="129">
        <v>8778.9248189999998</v>
      </c>
      <c r="J8406" s="129">
        <v>8767.3032060000005</v>
      </c>
    </row>
    <row r="8407" spans="1:10" hidden="1" x14ac:dyDescent="0.25">
      <c r="A8407" s="125">
        <v>941825</v>
      </c>
      <c r="B8407" s="125">
        <v>2007</v>
      </c>
      <c r="C8407" s="125">
        <v>60</v>
      </c>
      <c r="D8407" s="125">
        <v>2</v>
      </c>
      <c r="E8407" s="125">
        <v>2</v>
      </c>
      <c r="F8407" s="125">
        <v>8040.5355900000004</v>
      </c>
      <c r="G8407" s="125">
        <v>0</v>
      </c>
      <c r="H8407" s="125">
        <v>8767.3032060000005</v>
      </c>
      <c r="I8407" s="125">
        <v>8051.8912650000002</v>
      </c>
      <c r="J8407" s="125">
        <v>8040.5355900000004</v>
      </c>
    </row>
    <row r="8408" spans="1:10" hidden="1" x14ac:dyDescent="0.25">
      <c r="A8408" s="125">
        <v>941826</v>
      </c>
      <c r="B8408" s="125">
        <v>2007</v>
      </c>
      <c r="C8408" s="125">
        <v>60</v>
      </c>
      <c r="D8408" s="125">
        <v>2</v>
      </c>
      <c r="E8408" s="125">
        <v>3</v>
      </c>
      <c r="F8408" s="125">
        <v>6928.3786840000002</v>
      </c>
      <c r="G8408" s="125">
        <v>111.559507</v>
      </c>
      <c r="H8408" s="125">
        <v>8040.5355900000004</v>
      </c>
      <c r="I8408" s="125">
        <v>7076.4753730000002</v>
      </c>
      <c r="J8408" s="125">
        <v>7039.9381910000002</v>
      </c>
    </row>
    <row r="8409" spans="1:10" hidden="1" x14ac:dyDescent="0.25">
      <c r="A8409" s="125">
        <v>941827</v>
      </c>
      <c r="B8409" s="125">
        <v>2007</v>
      </c>
      <c r="C8409" s="125">
        <v>60</v>
      </c>
      <c r="D8409" s="125">
        <v>2</v>
      </c>
      <c r="E8409" s="125">
        <v>4</v>
      </c>
      <c r="F8409" s="125">
        <v>8769.8551480000006</v>
      </c>
      <c r="G8409" s="125">
        <v>0</v>
      </c>
      <c r="H8409" s="125">
        <v>11826.653399999999</v>
      </c>
      <c r="I8409" s="125">
        <v>8778.9248189999998</v>
      </c>
      <c r="J8409" s="125">
        <v>8769.8551480000006</v>
      </c>
    </row>
    <row r="8410" spans="1:10" x14ac:dyDescent="0.25">
      <c r="A8410" s="125">
        <v>941828</v>
      </c>
      <c r="B8410" s="125">
        <v>2007</v>
      </c>
      <c r="C8410" s="125">
        <v>60</v>
      </c>
      <c r="D8410" s="125">
        <v>3</v>
      </c>
      <c r="E8410" s="125">
        <v>1</v>
      </c>
      <c r="F8410" s="129">
        <v>2280.3143239999999</v>
      </c>
      <c r="G8410" s="129">
        <v>0</v>
      </c>
      <c r="H8410" s="129">
        <v>2814.6831499999998</v>
      </c>
      <c r="I8410" s="129">
        <v>2286.085654</v>
      </c>
      <c r="J8410" s="129">
        <v>2280.3143239999999</v>
      </c>
    </row>
    <row r="8411" spans="1:10" hidden="1" x14ac:dyDescent="0.25">
      <c r="A8411" s="125">
        <v>941829</v>
      </c>
      <c r="B8411" s="125">
        <v>2007</v>
      </c>
      <c r="C8411" s="125">
        <v>60</v>
      </c>
      <c r="D8411" s="125">
        <v>3</v>
      </c>
      <c r="E8411" s="125">
        <v>2</v>
      </c>
      <c r="F8411" s="125">
        <v>2080.1231950000001</v>
      </c>
      <c r="G8411" s="125">
        <v>0</v>
      </c>
      <c r="H8411" s="125">
        <v>2280.3143239999999</v>
      </c>
      <c r="I8411" s="125">
        <v>2148.7401869999999</v>
      </c>
      <c r="J8411" s="125">
        <v>2080.1231950000001</v>
      </c>
    </row>
    <row r="8412" spans="1:10" hidden="1" x14ac:dyDescent="0.25">
      <c r="A8412" s="125">
        <v>941830</v>
      </c>
      <c r="B8412" s="125">
        <v>2007</v>
      </c>
      <c r="C8412" s="125">
        <v>60</v>
      </c>
      <c r="D8412" s="125">
        <v>3</v>
      </c>
      <c r="E8412" s="125">
        <v>3</v>
      </c>
      <c r="F8412" s="125">
        <v>1539.569371</v>
      </c>
      <c r="G8412" s="125">
        <v>263.24080800000002</v>
      </c>
      <c r="H8412" s="125">
        <v>2080.1231950000001</v>
      </c>
      <c r="I8412" s="125">
        <v>1902.6886870000001</v>
      </c>
      <c r="J8412" s="125">
        <v>1802.8101790000001</v>
      </c>
    </row>
    <row r="8413" spans="1:10" hidden="1" x14ac:dyDescent="0.25">
      <c r="A8413" s="125">
        <v>941831</v>
      </c>
      <c r="B8413" s="125">
        <v>2007</v>
      </c>
      <c r="C8413" s="125">
        <v>60</v>
      </c>
      <c r="D8413" s="125">
        <v>3</v>
      </c>
      <c r="E8413" s="125">
        <v>4</v>
      </c>
      <c r="F8413" s="125">
        <v>5615.0079999999998</v>
      </c>
      <c r="G8413" s="125">
        <v>0</v>
      </c>
      <c r="H8413" s="125">
        <v>6928.3786840000002</v>
      </c>
      <c r="I8413" s="125">
        <v>5627.2291670000004</v>
      </c>
      <c r="J8413" s="125">
        <v>5615.0079999999998</v>
      </c>
    </row>
    <row r="8414" spans="1:10" x14ac:dyDescent="0.25">
      <c r="A8414" s="125">
        <v>941832</v>
      </c>
      <c r="B8414" s="125">
        <v>2007</v>
      </c>
      <c r="C8414" s="125">
        <v>60</v>
      </c>
      <c r="D8414" s="125">
        <v>4</v>
      </c>
      <c r="E8414" s="125">
        <v>1</v>
      </c>
      <c r="F8414" s="129">
        <v>2945.184874</v>
      </c>
      <c r="G8414" s="129">
        <v>0</v>
      </c>
      <c r="H8414" s="129">
        <v>3398.6221</v>
      </c>
      <c r="I8414" s="129">
        <v>2983.6503419999999</v>
      </c>
      <c r="J8414" s="129">
        <v>2945.184874</v>
      </c>
    </row>
    <row r="8415" spans="1:10" hidden="1" x14ac:dyDescent="0.25">
      <c r="A8415" s="125">
        <v>941833</v>
      </c>
      <c r="B8415" s="125">
        <v>2007</v>
      </c>
      <c r="C8415" s="125">
        <v>60</v>
      </c>
      <c r="D8415" s="125">
        <v>4</v>
      </c>
      <c r="E8415" s="125">
        <v>2</v>
      </c>
      <c r="F8415" s="125">
        <v>2733.6888829999998</v>
      </c>
      <c r="G8415" s="125">
        <v>0</v>
      </c>
      <c r="H8415" s="125">
        <v>2945.184874</v>
      </c>
      <c r="I8415" s="125">
        <v>2837.685626</v>
      </c>
      <c r="J8415" s="125">
        <v>2733.6888829999998</v>
      </c>
    </row>
    <row r="8416" spans="1:10" hidden="1" x14ac:dyDescent="0.25">
      <c r="A8416" s="125">
        <v>941834</v>
      </c>
      <c r="B8416" s="125">
        <v>2007</v>
      </c>
      <c r="C8416" s="125">
        <v>60</v>
      </c>
      <c r="D8416" s="125">
        <v>4</v>
      </c>
      <c r="E8416" s="125">
        <v>3</v>
      </c>
      <c r="F8416" s="125">
        <v>517.79976999999997</v>
      </c>
      <c r="G8416" s="125">
        <v>1793.354638</v>
      </c>
      <c r="H8416" s="125">
        <v>2733.6888829999998</v>
      </c>
      <c r="I8416" s="125">
        <v>2585.249577</v>
      </c>
      <c r="J8416" s="125">
        <v>2311.1544079999999</v>
      </c>
    </row>
    <row r="8417" spans="1:10" hidden="1" x14ac:dyDescent="0.25">
      <c r="A8417" s="125">
        <v>941835</v>
      </c>
      <c r="B8417" s="125">
        <v>2007</v>
      </c>
      <c r="C8417" s="125">
        <v>60</v>
      </c>
      <c r="D8417" s="125">
        <v>4</v>
      </c>
      <c r="E8417" s="125">
        <v>4</v>
      </c>
      <c r="F8417" s="125">
        <v>1343.5023329999999</v>
      </c>
      <c r="G8417" s="125">
        <v>0</v>
      </c>
      <c r="H8417" s="125">
        <v>1539.569371</v>
      </c>
      <c r="I8417" s="125">
        <v>1351.587951</v>
      </c>
      <c r="J8417" s="125">
        <v>1343.5023329999999</v>
      </c>
    </row>
    <row r="8418" spans="1:10" x14ac:dyDescent="0.25">
      <c r="A8418" s="125">
        <v>941836</v>
      </c>
      <c r="B8418" s="125">
        <v>2007</v>
      </c>
      <c r="C8418" s="125">
        <v>60</v>
      </c>
      <c r="D8418" s="125">
        <v>5</v>
      </c>
      <c r="E8418" s="125">
        <v>1</v>
      </c>
      <c r="F8418" s="129">
        <v>70.553535999999994</v>
      </c>
      <c r="G8418" s="129">
        <v>0</v>
      </c>
      <c r="H8418" s="129">
        <v>75.052250000000001</v>
      </c>
      <c r="I8418" s="129">
        <v>70.579136000000005</v>
      </c>
      <c r="J8418" s="129">
        <v>70.553535999999994</v>
      </c>
    </row>
    <row r="8419" spans="1:10" hidden="1" x14ac:dyDescent="0.25">
      <c r="A8419" s="125">
        <v>941837</v>
      </c>
      <c r="B8419" s="125">
        <v>2007</v>
      </c>
      <c r="C8419" s="125">
        <v>60</v>
      </c>
      <c r="D8419" s="125">
        <v>5</v>
      </c>
      <c r="E8419" s="125">
        <v>2</v>
      </c>
      <c r="F8419" s="125">
        <v>68.900069999999999</v>
      </c>
      <c r="G8419" s="125">
        <v>0</v>
      </c>
      <c r="H8419" s="125">
        <v>70.553535999999994</v>
      </c>
      <c r="I8419" s="125">
        <v>69.325905000000006</v>
      </c>
      <c r="J8419" s="125">
        <v>68.900069999999999</v>
      </c>
    </row>
    <row r="8420" spans="1:10" hidden="1" x14ac:dyDescent="0.25">
      <c r="A8420" s="125">
        <v>941838</v>
      </c>
      <c r="B8420" s="125">
        <v>2007</v>
      </c>
      <c r="C8420" s="125">
        <v>60</v>
      </c>
      <c r="D8420" s="125">
        <v>5</v>
      </c>
      <c r="E8420" s="125">
        <v>3</v>
      </c>
      <c r="F8420" s="125">
        <v>0</v>
      </c>
      <c r="G8420" s="125">
        <v>64.257591000000005</v>
      </c>
      <c r="H8420" s="125">
        <v>68.900069999999999</v>
      </c>
      <c r="I8420" s="125">
        <v>67.108667999999994</v>
      </c>
      <c r="J8420" s="125">
        <v>64.257591000000005</v>
      </c>
    </row>
    <row r="8421" spans="1:10" hidden="1" x14ac:dyDescent="0.25">
      <c r="A8421" s="125">
        <v>941839</v>
      </c>
      <c r="B8421" s="125">
        <v>2007</v>
      </c>
      <c r="C8421" s="125">
        <v>60</v>
      </c>
      <c r="D8421" s="125">
        <v>5</v>
      </c>
      <c r="E8421" s="125">
        <v>4</v>
      </c>
      <c r="F8421" s="125">
        <v>486.92507000000001</v>
      </c>
      <c r="G8421" s="125">
        <v>0</v>
      </c>
      <c r="H8421" s="125">
        <v>517.79976999999997</v>
      </c>
      <c r="I8421" s="125">
        <v>486.93890299999998</v>
      </c>
      <c r="J8421" s="125">
        <v>486.92507000000001</v>
      </c>
    </row>
    <row r="8422" spans="1:10" x14ac:dyDescent="0.25">
      <c r="A8422" s="125">
        <v>941840</v>
      </c>
      <c r="B8422" s="125">
        <v>2007</v>
      </c>
      <c r="C8422" s="125">
        <v>61</v>
      </c>
      <c r="D8422" s="125">
        <v>2</v>
      </c>
      <c r="E8422" s="125">
        <v>1</v>
      </c>
      <c r="F8422" s="129">
        <v>440934.76524600002</v>
      </c>
      <c r="G8422" s="129">
        <v>0</v>
      </c>
      <c r="H8422" s="129">
        <v>594509.80559999996</v>
      </c>
      <c r="I8422" s="129">
        <v>441304.62869699998</v>
      </c>
      <c r="J8422" s="129">
        <v>440934.76524600002</v>
      </c>
    </row>
    <row r="8423" spans="1:10" hidden="1" x14ac:dyDescent="0.25">
      <c r="A8423" s="125">
        <v>941841</v>
      </c>
      <c r="B8423" s="125">
        <v>2007</v>
      </c>
      <c r="C8423" s="125">
        <v>61</v>
      </c>
      <c r="D8423" s="125">
        <v>2</v>
      </c>
      <c r="E8423" s="125">
        <v>2</v>
      </c>
      <c r="F8423" s="125">
        <v>404181.462902</v>
      </c>
      <c r="G8423" s="125">
        <v>0</v>
      </c>
      <c r="H8423" s="125">
        <v>440934.76524600002</v>
      </c>
      <c r="I8423" s="125">
        <v>404954.48840199999</v>
      </c>
      <c r="J8423" s="125">
        <v>404181.462902</v>
      </c>
    </row>
    <row r="8424" spans="1:10" hidden="1" x14ac:dyDescent="0.25">
      <c r="A8424" s="125">
        <v>941842</v>
      </c>
      <c r="B8424" s="125">
        <v>2007</v>
      </c>
      <c r="C8424" s="125">
        <v>61</v>
      </c>
      <c r="D8424" s="125">
        <v>2</v>
      </c>
      <c r="E8424" s="125">
        <v>3</v>
      </c>
      <c r="F8424" s="125">
        <v>342461.01521600003</v>
      </c>
      <c r="G8424" s="125">
        <v>10607.673355000001</v>
      </c>
      <c r="H8424" s="125">
        <v>404181.462902</v>
      </c>
      <c r="I8424" s="125">
        <v>355720.10550000001</v>
      </c>
      <c r="J8424" s="125">
        <v>353068.68857</v>
      </c>
    </row>
    <row r="8425" spans="1:10" hidden="1" x14ac:dyDescent="0.25">
      <c r="A8425" s="125">
        <v>941843</v>
      </c>
      <c r="B8425" s="125">
        <v>2007</v>
      </c>
      <c r="C8425" s="125">
        <v>61</v>
      </c>
      <c r="D8425" s="125">
        <v>2</v>
      </c>
      <c r="E8425" s="125">
        <v>4</v>
      </c>
      <c r="F8425" s="125">
        <v>441148.10411000001</v>
      </c>
      <c r="G8425" s="125">
        <v>0</v>
      </c>
      <c r="H8425" s="125">
        <v>594509.80559999996</v>
      </c>
      <c r="I8425" s="125">
        <v>441304.62869699998</v>
      </c>
      <c r="J8425" s="125">
        <v>441148.10411000001</v>
      </c>
    </row>
    <row r="8426" spans="1:10" x14ac:dyDescent="0.25">
      <c r="A8426" s="125">
        <v>941844</v>
      </c>
      <c r="B8426" s="125">
        <v>2007</v>
      </c>
      <c r="C8426" s="125">
        <v>61</v>
      </c>
      <c r="D8426" s="125">
        <v>3</v>
      </c>
      <c r="E8426" s="125">
        <v>1</v>
      </c>
      <c r="F8426" s="129">
        <v>237169.55753600001</v>
      </c>
      <c r="G8426" s="129">
        <v>0</v>
      </c>
      <c r="H8426" s="129">
        <v>292321.3664</v>
      </c>
      <c r="I8426" s="129">
        <v>237423.41378999999</v>
      </c>
      <c r="J8426" s="129">
        <v>237169.55753600001</v>
      </c>
    </row>
    <row r="8427" spans="1:10" hidden="1" x14ac:dyDescent="0.25">
      <c r="A8427" s="125">
        <v>941845</v>
      </c>
      <c r="B8427" s="125">
        <v>2007</v>
      </c>
      <c r="C8427" s="125">
        <v>61</v>
      </c>
      <c r="D8427" s="125">
        <v>3</v>
      </c>
      <c r="E8427" s="125">
        <v>2</v>
      </c>
      <c r="F8427" s="125">
        <v>222628.88517600001</v>
      </c>
      <c r="G8427" s="125">
        <v>0</v>
      </c>
      <c r="H8427" s="125">
        <v>237169.55753600001</v>
      </c>
      <c r="I8427" s="125">
        <v>223484.87406599999</v>
      </c>
      <c r="J8427" s="125">
        <v>222628.88517600001</v>
      </c>
    </row>
    <row r="8428" spans="1:10" hidden="1" x14ac:dyDescent="0.25">
      <c r="A8428" s="125">
        <v>941846</v>
      </c>
      <c r="B8428" s="125">
        <v>2007</v>
      </c>
      <c r="C8428" s="125">
        <v>61</v>
      </c>
      <c r="D8428" s="125">
        <v>3</v>
      </c>
      <c r="E8428" s="125">
        <v>3</v>
      </c>
      <c r="F8428" s="125">
        <v>165576.42141899999</v>
      </c>
      <c r="G8428" s="125">
        <v>36137.889317000001</v>
      </c>
      <c r="H8428" s="125">
        <v>222628.88517600001</v>
      </c>
      <c r="I8428" s="125">
        <v>203638.64126999999</v>
      </c>
      <c r="J8428" s="125">
        <v>201714.31073600001</v>
      </c>
    </row>
    <row r="8429" spans="1:10" hidden="1" x14ac:dyDescent="0.25">
      <c r="A8429" s="125">
        <v>941847</v>
      </c>
      <c r="B8429" s="125">
        <v>2007</v>
      </c>
      <c r="C8429" s="125">
        <v>61</v>
      </c>
      <c r="D8429" s="125">
        <v>3</v>
      </c>
      <c r="E8429" s="125">
        <v>4</v>
      </c>
      <c r="F8429" s="125">
        <v>277981.854651</v>
      </c>
      <c r="G8429" s="125">
        <v>0</v>
      </c>
      <c r="H8429" s="125">
        <v>342461.01521600003</v>
      </c>
      <c r="I8429" s="125">
        <v>278146.83655800001</v>
      </c>
      <c r="J8429" s="125">
        <v>277981.854651</v>
      </c>
    </row>
    <row r="8430" spans="1:10" x14ac:dyDescent="0.25">
      <c r="A8430" s="125">
        <v>941848</v>
      </c>
      <c r="B8430" s="125">
        <v>2007</v>
      </c>
      <c r="C8430" s="125">
        <v>61</v>
      </c>
      <c r="D8430" s="125">
        <v>4</v>
      </c>
      <c r="E8430" s="125">
        <v>1</v>
      </c>
      <c r="F8430" s="129">
        <v>116648.40254</v>
      </c>
      <c r="G8430" s="129">
        <v>0</v>
      </c>
      <c r="H8430" s="129">
        <v>133830.60800000001</v>
      </c>
      <c r="I8430" s="129">
        <v>117489.890763</v>
      </c>
      <c r="J8430" s="129">
        <v>116648.40254</v>
      </c>
    </row>
    <row r="8431" spans="1:10" hidden="1" x14ac:dyDescent="0.25">
      <c r="A8431" s="125">
        <v>941849</v>
      </c>
      <c r="B8431" s="125">
        <v>2007</v>
      </c>
      <c r="C8431" s="125">
        <v>61</v>
      </c>
      <c r="D8431" s="125">
        <v>4</v>
      </c>
      <c r="E8431" s="125">
        <v>2</v>
      </c>
      <c r="F8431" s="125">
        <v>110507.367168</v>
      </c>
      <c r="G8431" s="125">
        <v>0</v>
      </c>
      <c r="H8431" s="125">
        <v>116648.40254</v>
      </c>
      <c r="I8431" s="125">
        <v>112390.735847</v>
      </c>
      <c r="J8431" s="125">
        <v>110507.367168</v>
      </c>
    </row>
    <row r="8432" spans="1:10" hidden="1" x14ac:dyDescent="0.25">
      <c r="A8432" s="125">
        <v>941850</v>
      </c>
      <c r="B8432" s="125">
        <v>2007</v>
      </c>
      <c r="C8432" s="125">
        <v>61</v>
      </c>
      <c r="D8432" s="125">
        <v>4</v>
      </c>
      <c r="E8432" s="125">
        <v>3</v>
      </c>
      <c r="F8432" s="125">
        <v>44943.088904999997</v>
      </c>
      <c r="G8432" s="125">
        <v>46855.623273999998</v>
      </c>
      <c r="H8432" s="125">
        <v>110507.367168</v>
      </c>
      <c r="I8432" s="125">
        <v>104506.817131</v>
      </c>
      <c r="J8432" s="125">
        <v>91798.712178999995</v>
      </c>
    </row>
    <row r="8433" spans="1:10" hidden="1" x14ac:dyDescent="0.25">
      <c r="A8433" s="125">
        <v>941851</v>
      </c>
      <c r="B8433" s="125">
        <v>2007</v>
      </c>
      <c r="C8433" s="125">
        <v>61</v>
      </c>
      <c r="D8433" s="125">
        <v>4</v>
      </c>
      <c r="E8433" s="125">
        <v>4</v>
      </c>
      <c r="F8433" s="125">
        <v>144957.83513299999</v>
      </c>
      <c r="G8433" s="125">
        <v>0</v>
      </c>
      <c r="H8433" s="125">
        <v>165576.42141899999</v>
      </c>
      <c r="I8433" s="125">
        <v>145359.54036399999</v>
      </c>
      <c r="J8433" s="125">
        <v>144957.83513299999</v>
      </c>
    </row>
    <row r="8434" spans="1:10" x14ac:dyDescent="0.25">
      <c r="A8434" s="125">
        <v>941852</v>
      </c>
      <c r="B8434" s="125">
        <v>2007</v>
      </c>
      <c r="C8434" s="125">
        <v>61</v>
      </c>
      <c r="D8434" s="125">
        <v>5</v>
      </c>
      <c r="E8434" s="125">
        <v>1</v>
      </c>
      <c r="F8434" s="129">
        <v>37304.260163999999</v>
      </c>
      <c r="G8434" s="129">
        <v>0</v>
      </c>
      <c r="H8434" s="129">
        <v>39785.068050000002</v>
      </c>
      <c r="I8434" s="129">
        <v>37413.877994000002</v>
      </c>
      <c r="J8434" s="129">
        <v>37304.260163999999</v>
      </c>
    </row>
    <row r="8435" spans="1:10" hidden="1" x14ac:dyDescent="0.25">
      <c r="A8435" s="125">
        <v>941853</v>
      </c>
      <c r="B8435" s="125">
        <v>2007</v>
      </c>
      <c r="C8435" s="125">
        <v>61</v>
      </c>
      <c r="D8435" s="125">
        <v>5</v>
      </c>
      <c r="E8435" s="125">
        <v>2</v>
      </c>
      <c r="F8435" s="125">
        <v>33803.465141000001</v>
      </c>
      <c r="G8435" s="125">
        <v>0</v>
      </c>
      <c r="H8435" s="125">
        <v>37304.260163999999</v>
      </c>
      <c r="I8435" s="125">
        <v>36655.166037000003</v>
      </c>
      <c r="J8435" s="125">
        <v>33803.465141000001</v>
      </c>
    </row>
    <row r="8436" spans="1:10" hidden="1" x14ac:dyDescent="0.25">
      <c r="A8436" s="125">
        <v>941854</v>
      </c>
      <c r="B8436" s="125">
        <v>2007</v>
      </c>
      <c r="C8436" s="125">
        <v>61</v>
      </c>
      <c r="D8436" s="125">
        <v>5</v>
      </c>
      <c r="E8436" s="125">
        <v>3</v>
      </c>
      <c r="F8436" s="125">
        <v>0</v>
      </c>
      <c r="G8436" s="125">
        <v>25827.024823</v>
      </c>
      <c r="H8436" s="125">
        <v>33803.465141000001</v>
      </c>
      <c r="I8436" s="125">
        <v>32924.575046999998</v>
      </c>
      <c r="J8436" s="125">
        <v>25827.024823</v>
      </c>
    </row>
    <row r="8437" spans="1:10" hidden="1" x14ac:dyDescent="0.25">
      <c r="A8437" s="125">
        <v>941855</v>
      </c>
      <c r="B8437" s="125">
        <v>2007</v>
      </c>
      <c r="C8437" s="125">
        <v>61</v>
      </c>
      <c r="D8437" s="125">
        <v>5</v>
      </c>
      <c r="E8437" s="125">
        <v>4</v>
      </c>
      <c r="F8437" s="125">
        <v>42216.91977</v>
      </c>
      <c r="G8437" s="125">
        <v>0</v>
      </c>
      <c r="H8437" s="125">
        <v>44943.088904999997</v>
      </c>
      <c r="I8437" s="125">
        <v>42264.480806</v>
      </c>
      <c r="J8437" s="125">
        <v>42216.91977</v>
      </c>
    </row>
    <row r="8438" spans="1:10" x14ac:dyDescent="0.25">
      <c r="A8438" s="125">
        <v>941856</v>
      </c>
      <c r="B8438" s="125">
        <v>2007</v>
      </c>
      <c r="C8438" s="125">
        <v>62</v>
      </c>
      <c r="D8438" s="125">
        <v>2</v>
      </c>
      <c r="E8438" s="125">
        <v>1</v>
      </c>
      <c r="F8438" s="129">
        <v>8994.2773699999998</v>
      </c>
      <c r="G8438" s="129">
        <v>0</v>
      </c>
      <c r="H8438" s="129">
        <v>12126.9324</v>
      </c>
      <c r="I8438" s="129">
        <v>9001.8219210000007</v>
      </c>
      <c r="J8438" s="129">
        <v>8994.2773699999998</v>
      </c>
    </row>
    <row r="8439" spans="1:10" hidden="1" x14ac:dyDescent="0.25">
      <c r="A8439" s="125">
        <v>941857</v>
      </c>
      <c r="B8439" s="125">
        <v>2007</v>
      </c>
      <c r="C8439" s="125">
        <v>62</v>
      </c>
      <c r="D8439" s="125">
        <v>2</v>
      </c>
      <c r="E8439" s="125">
        <v>2</v>
      </c>
      <c r="F8439" s="125">
        <v>8244.5760050000008</v>
      </c>
      <c r="G8439" s="125">
        <v>0</v>
      </c>
      <c r="H8439" s="125">
        <v>8994.2773699999998</v>
      </c>
      <c r="I8439" s="125">
        <v>8260.3443370000005</v>
      </c>
      <c r="J8439" s="125">
        <v>8244.5760050000008</v>
      </c>
    </row>
    <row r="8440" spans="1:10" hidden="1" x14ac:dyDescent="0.25">
      <c r="A8440" s="125">
        <v>941858</v>
      </c>
      <c r="B8440" s="125">
        <v>2007</v>
      </c>
      <c r="C8440" s="125">
        <v>62</v>
      </c>
      <c r="D8440" s="125">
        <v>2</v>
      </c>
      <c r="E8440" s="125">
        <v>3</v>
      </c>
      <c r="F8440" s="125">
        <v>6985.5897109999996</v>
      </c>
      <c r="G8440" s="125">
        <v>216.377487</v>
      </c>
      <c r="H8440" s="125">
        <v>8244.5760050000008</v>
      </c>
      <c r="I8440" s="125">
        <v>7256.0513419999997</v>
      </c>
      <c r="J8440" s="125">
        <v>7201.9671980000003</v>
      </c>
    </row>
    <row r="8441" spans="1:10" hidden="1" x14ac:dyDescent="0.25">
      <c r="A8441" s="125">
        <v>941859</v>
      </c>
      <c r="B8441" s="125">
        <v>2007</v>
      </c>
      <c r="C8441" s="125">
        <v>62</v>
      </c>
      <c r="D8441" s="125">
        <v>2</v>
      </c>
      <c r="E8441" s="125">
        <v>4</v>
      </c>
      <c r="F8441" s="125">
        <v>8998.6291000000001</v>
      </c>
      <c r="G8441" s="125">
        <v>0</v>
      </c>
      <c r="H8441" s="125">
        <v>12126.9324</v>
      </c>
      <c r="I8441" s="125">
        <v>9001.8219210000007</v>
      </c>
      <c r="J8441" s="125">
        <v>8998.6291000000001</v>
      </c>
    </row>
    <row r="8442" spans="1:10" x14ac:dyDescent="0.25">
      <c r="A8442" s="125">
        <v>941860</v>
      </c>
      <c r="B8442" s="125">
        <v>2007</v>
      </c>
      <c r="C8442" s="125">
        <v>62</v>
      </c>
      <c r="D8442" s="125">
        <v>3</v>
      </c>
      <c r="E8442" s="125">
        <v>1</v>
      </c>
      <c r="F8442" s="129">
        <v>4836.094118</v>
      </c>
      <c r="G8442" s="129">
        <v>0</v>
      </c>
      <c r="H8442" s="129">
        <v>5960.6876000000002</v>
      </c>
      <c r="I8442" s="129">
        <v>4841.270469</v>
      </c>
      <c r="J8442" s="129">
        <v>4836.094118</v>
      </c>
    </row>
    <row r="8443" spans="1:10" hidden="1" x14ac:dyDescent="0.25">
      <c r="A8443" s="125">
        <v>941861</v>
      </c>
      <c r="B8443" s="125">
        <v>2007</v>
      </c>
      <c r="C8443" s="125">
        <v>62</v>
      </c>
      <c r="D8443" s="125">
        <v>3</v>
      </c>
      <c r="E8443" s="125">
        <v>2</v>
      </c>
      <c r="F8443" s="125">
        <v>4539.5971280000003</v>
      </c>
      <c r="G8443" s="125">
        <v>0</v>
      </c>
      <c r="H8443" s="125">
        <v>4836.094118</v>
      </c>
      <c r="I8443" s="125">
        <v>4557.0514880000001</v>
      </c>
      <c r="J8443" s="125">
        <v>4539.5971280000003</v>
      </c>
    </row>
    <row r="8444" spans="1:10" hidden="1" x14ac:dyDescent="0.25">
      <c r="A8444" s="125">
        <v>941862</v>
      </c>
      <c r="B8444" s="125">
        <v>2007</v>
      </c>
      <c r="C8444" s="125">
        <v>62</v>
      </c>
      <c r="D8444" s="125">
        <v>3</v>
      </c>
      <c r="E8444" s="125">
        <v>3</v>
      </c>
      <c r="F8444" s="125">
        <v>3376.0598</v>
      </c>
      <c r="G8444" s="125">
        <v>736.842084</v>
      </c>
      <c r="H8444" s="125">
        <v>4539.5971280000003</v>
      </c>
      <c r="I8444" s="125">
        <v>4152.3694930000001</v>
      </c>
      <c r="J8444" s="125">
        <v>4112.9018830000005</v>
      </c>
    </row>
    <row r="8445" spans="1:10" hidden="1" x14ac:dyDescent="0.25">
      <c r="A8445" s="125">
        <v>941863</v>
      </c>
      <c r="B8445" s="125">
        <v>2007</v>
      </c>
      <c r="C8445" s="125">
        <v>62</v>
      </c>
      <c r="D8445" s="125">
        <v>3</v>
      </c>
      <c r="E8445" s="125">
        <v>4</v>
      </c>
      <c r="F8445" s="125">
        <v>5670.330629</v>
      </c>
      <c r="G8445" s="125">
        <v>0</v>
      </c>
      <c r="H8445" s="125">
        <v>6985.5897109999996</v>
      </c>
      <c r="I8445" s="125">
        <v>5673.6959630000001</v>
      </c>
      <c r="J8445" s="125">
        <v>5670.330629</v>
      </c>
    </row>
    <row r="8446" spans="1:10" x14ac:dyDescent="0.25">
      <c r="A8446" s="125">
        <v>941864</v>
      </c>
      <c r="B8446" s="125">
        <v>2007</v>
      </c>
      <c r="C8446" s="125">
        <v>62</v>
      </c>
      <c r="D8446" s="125">
        <v>4</v>
      </c>
      <c r="E8446" s="125">
        <v>1</v>
      </c>
      <c r="F8446" s="129">
        <v>2392.8849810000002</v>
      </c>
      <c r="G8446" s="129">
        <v>0</v>
      </c>
      <c r="H8446" s="129">
        <v>2745.3548000000001</v>
      </c>
      <c r="I8446" s="129">
        <v>2410.1469790000001</v>
      </c>
      <c r="J8446" s="129">
        <v>2392.8849810000002</v>
      </c>
    </row>
    <row r="8447" spans="1:10" hidden="1" x14ac:dyDescent="0.25">
      <c r="A8447" s="125">
        <v>941865</v>
      </c>
      <c r="B8447" s="125">
        <v>2007</v>
      </c>
      <c r="C8447" s="125">
        <v>62</v>
      </c>
      <c r="D8447" s="125">
        <v>4</v>
      </c>
      <c r="E8447" s="125">
        <v>2</v>
      </c>
      <c r="F8447" s="125">
        <v>2266.909905</v>
      </c>
      <c r="G8447" s="125">
        <v>0</v>
      </c>
      <c r="H8447" s="125">
        <v>2392.8849810000002</v>
      </c>
      <c r="I8447" s="125">
        <v>2305.5446790000001</v>
      </c>
      <c r="J8447" s="125">
        <v>2266.909905</v>
      </c>
    </row>
    <row r="8448" spans="1:10" hidden="1" x14ac:dyDescent="0.25">
      <c r="A8448" s="125">
        <v>941866</v>
      </c>
      <c r="B8448" s="125">
        <v>2007</v>
      </c>
      <c r="C8448" s="125">
        <v>62</v>
      </c>
      <c r="D8448" s="125">
        <v>4</v>
      </c>
      <c r="E8448" s="125">
        <v>3</v>
      </c>
      <c r="F8448" s="125">
        <v>918.14545099999998</v>
      </c>
      <c r="G8448" s="125">
        <v>957.21674700000005</v>
      </c>
      <c r="H8448" s="125">
        <v>2266.909905</v>
      </c>
      <c r="I8448" s="125">
        <v>2143.8166970000002</v>
      </c>
      <c r="J8448" s="125">
        <v>1875.362198</v>
      </c>
    </row>
    <row r="8449" spans="1:10" hidden="1" x14ac:dyDescent="0.25">
      <c r="A8449" s="125">
        <v>941867</v>
      </c>
      <c r="B8449" s="125">
        <v>2007</v>
      </c>
      <c r="C8449" s="125">
        <v>62</v>
      </c>
      <c r="D8449" s="125">
        <v>4</v>
      </c>
      <c r="E8449" s="125">
        <v>4</v>
      </c>
      <c r="F8449" s="125">
        <v>2955.6522340000001</v>
      </c>
      <c r="G8449" s="125">
        <v>0</v>
      </c>
      <c r="H8449" s="125">
        <v>3376.0598</v>
      </c>
      <c r="I8449" s="125">
        <v>2963.8428979999999</v>
      </c>
      <c r="J8449" s="125">
        <v>2955.6522340000001</v>
      </c>
    </row>
    <row r="8450" spans="1:10" x14ac:dyDescent="0.25">
      <c r="A8450" s="125">
        <v>941868</v>
      </c>
      <c r="B8450" s="125">
        <v>2007</v>
      </c>
      <c r="C8450" s="125">
        <v>62</v>
      </c>
      <c r="D8450" s="125">
        <v>5</v>
      </c>
      <c r="E8450" s="125">
        <v>1</v>
      </c>
      <c r="F8450" s="129">
        <v>762.31366700000001</v>
      </c>
      <c r="G8450" s="129">
        <v>0</v>
      </c>
      <c r="H8450" s="129">
        <v>813.00905</v>
      </c>
      <c r="I8450" s="129">
        <v>764.55371100000002</v>
      </c>
      <c r="J8450" s="129">
        <v>762.31366700000001</v>
      </c>
    </row>
    <row r="8451" spans="1:10" hidden="1" x14ac:dyDescent="0.25">
      <c r="A8451" s="125">
        <v>941869</v>
      </c>
      <c r="B8451" s="125">
        <v>2007</v>
      </c>
      <c r="C8451" s="125">
        <v>62</v>
      </c>
      <c r="D8451" s="125">
        <v>5</v>
      </c>
      <c r="E8451" s="125">
        <v>2</v>
      </c>
      <c r="F8451" s="125">
        <v>690.77481599999999</v>
      </c>
      <c r="G8451" s="125">
        <v>0</v>
      </c>
      <c r="H8451" s="125">
        <v>762.31366700000001</v>
      </c>
      <c r="I8451" s="125">
        <v>749.04940899999997</v>
      </c>
      <c r="J8451" s="125">
        <v>690.77481599999999</v>
      </c>
    </row>
    <row r="8452" spans="1:10" hidden="1" x14ac:dyDescent="0.25">
      <c r="A8452" s="125">
        <v>941870</v>
      </c>
      <c r="B8452" s="125">
        <v>2007</v>
      </c>
      <c r="C8452" s="125">
        <v>62</v>
      </c>
      <c r="D8452" s="125">
        <v>5</v>
      </c>
      <c r="E8452" s="125">
        <v>3</v>
      </c>
      <c r="F8452" s="125">
        <v>0</v>
      </c>
      <c r="G8452" s="125">
        <v>527.77602100000001</v>
      </c>
      <c r="H8452" s="125">
        <v>690.77481599999999</v>
      </c>
      <c r="I8452" s="125">
        <v>672.81467099999998</v>
      </c>
      <c r="J8452" s="125">
        <v>527.77602100000001</v>
      </c>
    </row>
    <row r="8453" spans="1:10" hidden="1" x14ac:dyDescent="0.25">
      <c r="A8453" s="125">
        <v>941871</v>
      </c>
      <c r="B8453" s="125">
        <v>2007</v>
      </c>
      <c r="C8453" s="125">
        <v>62</v>
      </c>
      <c r="D8453" s="125">
        <v>5</v>
      </c>
      <c r="E8453" s="125">
        <v>4</v>
      </c>
      <c r="F8453" s="125">
        <v>862.45235500000001</v>
      </c>
      <c r="G8453" s="125">
        <v>0</v>
      </c>
      <c r="H8453" s="125">
        <v>918.14545099999998</v>
      </c>
      <c r="I8453" s="125">
        <v>863.42398200000002</v>
      </c>
      <c r="J8453" s="125">
        <v>862.45235500000001</v>
      </c>
    </row>
    <row r="8454" spans="1:10" x14ac:dyDescent="0.25">
      <c r="A8454" s="125">
        <v>941872</v>
      </c>
      <c r="B8454" s="125">
        <v>2007</v>
      </c>
      <c r="C8454" s="125">
        <v>63</v>
      </c>
      <c r="D8454" s="125">
        <v>2</v>
      </c>
      <c r="E8454" s="125">
        <v>1</v>
      </c>
      <c r="F8454" s="129">
        <v>304692.75093899999</v>
      </c>
      <c r="G8454" s="129">
        <v>0</v>
      </c>
      <c r="H8454" s="129">
        <v>410658.18119999999</v>
      </c>
      <c r="I8454" s="129">
        <v>304831.567905</v>
      </c>
      <c r="J8454" s="129">
        <v>304692.75093899999</v>
      </c>
    </row>
    <row r="8455" spans="1:10" hidden="1" x14ac:dyDescent="0.25">
      <c r="A8455" s="125">
        <v>941873</v>
      </c>
      <c r="B8455" s="125">
        <v>2007</v>
      </c>
      <c r="C8455" s="125">
        <v>63</v>
      </c>
      <c r="D8455" s="125">
        <v>2</v>
      </c>
      <c r="E8455" s="125">
        <v>2</v>
      </c>
      <c r="F8455" s="125">
        <v>278759.19536900002</v>
      </c>
      <c r="G8455" s="125">
        <v>0</v>
      </c>
      <c r="H8455" s="125">
        <v>304692.75093899999</v>
      </c>
      <c r="I8455" s="125">
        <v>279829.82246300002</v>
      </c>
      <c r="J8455" s="125">
        <v>278759.19536900002</v>
      </c>
    </row>
    <row r="8456" spans="1:10" hidden="1" x14ac:dyDescent="0.25">
      <c r="A8456" s="125">
        <v>941874</v>
      </c>
      <c r="B8456" s="125">
        <v>2007</v>
      </c>
      <c r="C8456" s="125">
        <v>63</v>
      </c>
      <c r="D8456" s="125">
        <v>2</v>
      </c>
      <c r="E8456" s="125">
        <v>3</v>
      </c>
      <c r="F8456" s="125">
        <v>226544.58571799999</v>
      </c>
      <c r="G8456" s="125">
        <v>6748.4297310000002</v>
      </c>
      <c r="H8456" s="125">
        <v>278759.19536900002</v>
      </c>
      <c r="I8456" s="125">
        <v>245335.967844</v>
      </c>
      <c r="J8456" s="125">
        <v>233293.015449</v>
      </c>
    </row>
    <row r="8457" spans="1:10" hidden="1" x14ac:dyDescent="0.25">
      <c r="A8457" s="125">
        <v>941875</v>
      </c>
      <c r="B8457" s="125">
        <v>2007</v>
      </c>
      <c r="C8457" s="125">
        <v>63</v>
      </c>
      <c r="D8457" s="125">
        <v>2</v>
      </c>
      <c r="E8457" s="125">
        <v>4</v>
      </c>
      <c r="F8457" s="125">
        <v>304763.913979</v>
      </c>
      <c r="G8457" s="125">
        <v>0</v>
      </c>
      <c r="H8457" s="125">
        <v>410658.18119999999</v>
      </c>
      <c r="I8457" s="125">
        <v>304831.567905</v>
      </c>
      <c r="J8457" s="125">
        <v>304763.913979</v>
      </c>
    </row>
    <row r="8458" spans="1:10" x14ac:dyDescent="0.25">
      <c r="A8458" s="125">
        <v>941876</v>
      </c>
      <c r="B8458" s="125">
        <v>2007</v>
      </c>
      <c r="C8458" s="125">
        <v>63</v>
      </c>
      <c r="D8458" s="125">
        <v>3</v>
      </c>
      <c r="E8458" s="125">
        <v>1</v>
      </c>
      <c r="F8458" s="129">
        <v>47703.048121</v>
      </c>
      <c r="G8458" s="129">
        <v>0</v>
      </c>
      <c r="H8458" s="129">
        <v>60012.909449999999</v>
      </c>
      <c r="I8458" s="129">
        <v>48742.485054999997</v>
      </c>
      <c r="J8458" s="129">
        <v>47703.048121</v>
      </c>
    </row>
    <row r="8459" spans="1:10" hidden="1" x14ac:dyDescent="0.25">
      <c r="A8459" s="125">
        <v>941877</v>
      </c>
      <c r="B8459" s="125">
        <v>2007</v>
      </c>
      <c r="C8459" s="125">
        <v>63</v>
      </c>
      <c r="D8459" s="125">
        <v>3</v>
      </c>
      <c r="E8459" s="125">
        <v>2</v>
      </c>
      <c r="F8459" s="125">
        <v>43571.914503</v>
      </c>
      <c r="G8459" s="125">
        <v>0</v>
      </c>
      <c r="H8459" s="125">
        <v>47703.048121</v>
      </c>
      <c r="I8459" s="125">
        <v>44950.582243999997</v>
      </c>
      <c r="J8459" s="125">
        <v>43571.914503</v>
      </c>
    </row>
    <row r="8460" spans="1:10" hidden="1" x14ac:dyDescent="0.25">
      <c r="A8460" s="125">
        <v>941878</v>
      </c>
      <c r="B8460" s="125">
        <v>2007</v>
      </c>
      <c r="C8460" s="125">
        <v>63</v>
      </c>
      <c r="D8460" s="125">
        <v>3</v>
      </c>
      <c r="E8460" s="125">
        <v>3</v>
      </c>
      <c r="F8460" s="125">
        <v>25958.257969999999</v>
      </c>
      <c r="G8460" s="125">
        <v>4892.3205239999998</v>
      </c>
      <c r="H8460" s="125">
        <v>43571.914503</v>
      </c>
      <c r="I8460" s="125">
        <v>39855.230195999997</v>
      </c>
      <c r="J8460" s="125">
        <v>30850.578495000002</v>
      </c>
    </row>
    <row r="8461" spans="1:10" hidden="1" x14ac:dyDescent="0.25">
      <c r="A8461" s="125">
        <v>941879</v>
      </c>
      <c r="B8461" s="125">
        <v>2007</v>
      </c>
      <c r="C8461" s="125">
        <v>63</v>
      </c>
      <c r="D8461" s="125">
        <v>3</v>
      </c>
      <c r="E8461" s="125">
        <v>4</v>
      </c>
      <c r="F8461" s="125">
        <v>183001.47861300001</v>
      </c>
      <c r="G8461" s="125">
        <v>0</v>
      </c>
      <c r="H8461" s="125">
        <v>226544.58571799999</v>
      </c>
      <c r="I8461" s="125">
        <v>183999.51251999999</v>
      </c>
      <c r="J8461" s="125">
        <v>183001.47861300001</v>
      </c>
    </row>
    <row r="8462" spans="1:10" x14ac:dyDescent="0.25">
      <c r="A8462" s="125">
        <v>941880</v>
      </c>
      <c r="B8462" s="125">
        <v>2007</v>
      </c>
      <c r="C8462" s="125">
        <v>63</v>
      </c>
      <c r="D8462" s="125">
        <v>4</v>
      </c>
      <c r="E8462" s="125">
        <v>1</v>
      </c>
      <c r="F8462" s="129">
        <v>21708.318940000001</v>
      </c>
      <c r="G8462" s="129">
        <v>0</v>
      </c>
      <c r="H8462" s="129">
        <v>24868.945500000002</v>
      </c>
      <c r="I8462" s="129">
        <v>21832.447253999999</v>
      </c>
      <c r="J8462" s="129">
        <v>21708.318940000001</v>
      </c>
    </row>
    <row r="8463" spans="1:10" hidden="1" x14ac:dyDescent="0.25">
      <c r="A8463" s="125">
        <v>941881</v>
      </c>
      <c r="B8463" s="125">
        <v>2007</v>
      </c>
      <c r="C8463" s="125">
        <v>63</v>
      </c>
      <c r="D8463" s="125">
        <v>4</v>
      </c>
      <c r="E8463" s="125">
        <v>2</v>
      </c>
      <c r="F8463" s="125">
        <v>19001.643666</v>
      </c>
      <c r="G8463" s="125">
        <v>0</v>
      </c>
      <c r="H8463" s="125">
        <v>21708.318940000001</v>
      </c>
      <c r="I8463" s="125">
        <v>20915.965299</v>
      </c>
      <c r="J8463" s="125">
        <v>19001.643666</v>
      </c>
    </row>
    <row r="8464" spans="1:10" hidden="1" x14ac:dyDescent="0.25">
      <c r="A8464" s="125">
        <v>941882</v>
      </c>
      <c r="B8464" s="125">
        <v>2007</v>
      </c>
      <c r="C8464" s="125">
        <v>63</v>
      </c>
      <c r="D8464" s="125">
        <v>4</v>
      </c>
      <c r="E8464" s="125">
        <v>3</v>
      </c>
      <c r="F8464" s="125">
        <v>2085.5995419999999</v>
      </c>
      <c r="G8464" s="125">
        <v>12062.668193</v>
      </c>
      <c r="H8464" s="125">
        <v>19001.643666</v>
      </c>
      <c r="I8464" s="125">
        <v>17969.854415000002</v>
      </c>
      <c r="J8464" s="125">
        <v>14148.267734999999</v>
      </c>
    </row>
    <row r="8465" spans="1:10" hidden="1" x14ac:dyDescent="0.25">
      <c r="A8465" s="125">
        <v>941883</v>
      </c>
      <c r="B8465" s="125">
        <v>2007</v>
      </c>
      <c r="C8465" s="125">
        <v>63</v>
      </c>
      <c r="D8465" s="125">
        <v>4</v>
      </c>
      <c r="E8465" s="125">
        <v>4</v>
      </c>
      <c r="F8465" s="125">
        <v>22651.710673000001</v>
      </c>
      <c r="G8465" s="125">
        <v>0</v>
      </c>
      <c r="H8465" s="125">
        <v>25958.257969999999</v>
      </c>
      <c r="I8465" s="125">
        <v>22788.754671999999</v>
      </c>
      <c r="J8465" s="125">
        <v>22651.710673000001</v>
      </c>
    </row>
    <row r="8466" spans="1:10" x14ac:dyDescent="0.25">
      <c r="A8466" s="125">
        <v>941884</v>
      </c>
      <c r="B8466" s="125">
        <v>2007</v>
      </c>
      <c r="C8466" s="125">
        <v>63</v>
      </c>
      <c r="D8466" s="125">
        <v>5</v>
      </c>
      <c r="E8466" s="125">
        <v>1</v>
      </c>
      <c r="F8466" s="129">
        <v>334.14349199999998</v>
      </c>
      <c r="G8466" s="129">
        <v>0</v>
      </c>
      <c r="H8466" s="129">
        <v>355.32060000000001</v>
      </c>
      <c r="I8466" s="129">
        <v>334.14349199999998</v>
      </c>
      <c r="J8466" s="129">
        <v>334.14349199999998</v>
      </c>
    </row>
    <row r="8467" spans="1:10" hidden="1" x14ac:dyDescent="0.25">
      <c r="A8467" s="125">
        <v>941885</v>
      </c>
      <c r="B8467" s="125">
        <v>2007</v>
      </c>
      <c r="C8467" s="125">
        <v>63</v>
      </c>
      <c r="D8467" s="125">
        <v>5</v>
      </c>
      <c r="E8467" s="125">
        <v>2</v>
      </c>
      <c r="F8467" s="125">
        <v>297.03749499999998</v>
      </c>
      <c r="G8467" s="125">
        <v>0</v>
      </c>
      <c r="H8467" s="125">
        <v>334.14349199999998</v>
      </c>
      <c r="I8467" s="125">
        <v>328.32939499999998</v>
      </c>
      <c r="J8467" s="125">
        <v>297.03749499999998</v>
      </c>
    </row>
    <row r="8468" spans="1:10" hidden="1" x14ac:dyDescent="0.25">
      <c r="A8468" s="125">
        <v>941886</v>
      </c>
      <c r="B8468" s="125">
        <v>2007</v>
      </c>
      <c r="C8468" s="125">
        <v>63</v>
      </c>
      <c r="D8468" s="125">
        <v>5</v>
      </c>
      <c r="E8468" s="125">
        <v>3</v>
      </c>
      <c r="F8468" s="125">
        <v>0</v>
      </c>
      <c r="G8468" s="125">
        <v>236.503007</v>
      </c>
      <c r="H8468" s="125">
        <v>297.03749499999998</v>
      </c>
      <c r="I8468" s="125">
        <v>289.31452000000002</v>
      </c>
      <c r="J8468" s="125">
        <v>236.503007</v>
      </c>
    </row>
    <row r="8469" spans="1:10" hidden="1" x14ac:dyDescent="0.25">
      <c r="A8469" s="125">
        <v>941887</v>
      </c>
      <c r="B8469" s="125">
        <v>2007</v>
      </c>
      <c r="C8469" s="125">
        <v>63</v>
      </c>
      <c r="D8469" s="125">
        <v>5</v>
      </c>
      <c r="E8469" s="125">
        <v>4</v>
      </c>
      <c r="F8469" s="125">
        <v>1961.29781</v>
      </c>
      <c r="G8469" s="125">
        <v>0</v>
      </c>
      <c r="H8469" s="125">
        <v>2085.5995419999999</v>
      </c>
      <c r="I8469" s="125">
        <v>1961.29781</v>
      </c>
      <c r="J8469" s="125">
        <v>1961.29781</v>
      </c>
    </row>
    <row r="8470" spans="1:10" x14ac:dyDescent="0.25">
      <c r="A8470" s="125">
        <v>941888</v>
      </c>
      <c r="B8470" s="125">
        <v>2007</v>
      </c>
      <c r="C8470" s="125">
        <v>64</v>
      </c>
      <c r="D8470" s="125">
        <v>2</v>
      </c>
      <c r="E8470" s="125">
        <v>1</v>
      </c>
      <c r="F8470" s="129">
        <v>12695.531289</v>
      </c>
      <c r="G8470" s="129">
        <v>0</v>
      </c>
      <c r="H8470" s="129">
        <v>17110.757549999998</v>
      </c>
      <c r="I8470" s="129">
        <v>12701.315328999999</v>
      </c>
      <c r="J8470" s="129">
        <v>12695.531289</v>
      </c>
    </row>
    <row r="8471" spans="1:10" hidden="1" x14ac:dyDescent="0.25">
      <c r="A8471" s="125">
        <v>941889</v>
      </c>
      <c r="B8471" s="125">
        <v>2007</v>
      </c>
      <c r="C8471" s="125">
        <v>64</v>
      </c>
      <c r="D8471" s="125">
        <v>2</v>
      </c>
      <c r="E8471" s="125">
        <v>2</v>
      </c>
      <c r="F8471" s="125">
        <v>11614.966474000001</v>
      </c>
      <c r="G8471" s="125">
        <v>0</v>
      </c>
      <c r="H8471" s="125">
        <v>12695.531289</v>
      </c>
      <c r="I8471" s="125">
        <v>11659.575935999999</v>
      </c>
      <c r="J8471" s="125">
        <v>11614.966474000001</v>
      </c>
    </row>
    <row r="8472" spans="1:10" hidden="1" x14ac:dyDescent="0.25">
      <c r="A8472" s="125">
        <v>941890</v>
      </c>
      <c r="B8472" s="125">
        <v>2007</v>
      </c>
      <c r="C8472" s="125">
        <v>64</v>
      </c>
      <c r="D8472" s="125">
        <v>2</v>
      </c>
      <c r="E8472" s="125">
        <v>3</v>
      </c>
      <c r="F8472" s="125">
        <v>9438.8641580000003</v>
      </c>
      <c r="G8472" s="125">
        <v>281.16986900000001</v>
      </c>
      <c r="H8472" s="125">
        <v>11614.966474000001</v>
      </c>
      <c r="I8472" s="125">
        <v>10222.331994</v>
      </c>
      <c r="J8472" s="125">
        <v>9720.0340269999997</v>
      </c>
    </row>
    <row r="8473" spans="1:10" hidden="1" x14ac:dyDescent="0.25">
      <c r="A8473" s="125">
        <v>941891</v>
      </c>
      <c r="B8473" s="125">
        <v>2007</v>
      </c>
      <c r="C8473" s="125">
        <v>64</v>
      </c>
      <c r="D8473" s="125">
        <v>2</v>
      </c>
      <c r="E8473" s="125">
        <v>4</v>
      </c>
      <c r="F8473" s="125">
        <v>12698.496416</v>
      </c>
      <c r="G8473" s="125">
        <v>0</v>
      </c>
      <c r="H8473" s="125">
        <v>17110.757549999998</v>
      </c>
      <c r="I8473" s="125">
        <v>12701.315328999999</v>
      </c>
      <c r="J8473" s="125">
        <v>12698.496416</v>
      </c>
    </row>
    <row r="8474" spans="1:10" x14ac:dyDescent="0.25">
      <c r="A8474" s="125">
        <v>941892</v>
      </c>
      <c r="B8474" s="125">
        <v>2007</v>
      </c>
      <c r="C8474" s="125">
        <v>64</v>
      </c>
      <c r="D8474" s="125">
        <v>3</v>
      </c>
      <c r="E8474" s="125">
        <v>1</v>
      </c>
      <c r="F8474" s="129">
        <v>1988.7269650000001</v>
      </c>
      <c r="G8474" s="129">
        <v>0</v>
      </c>
      <c r="H8474" s="129">
        <v>2501.9216999999999</v>
      </c>
      <c r="I8474" s="129">
        <v>2032.0608050000001</v>
      </c>
      <c r="J8474" s="129">
        <v>1988.7269650000001</v>
      </c>
    </row>
    <row r="8475" spans="1:10" hidden="1" x14ac:dyDescent="0.25">
      <c r="A8475" s="125">
        <v>941893</v>
      </c>
      <c r="B8475" s="125">
        <v>2007</v>
      </c>
      <c r="C8475" s="125">
        <v>64</v>
      </c>
      <c r="D8475" s="125">
        <v>3</v>
      </c>
      <c r="E8475" s="125">
        <v>2</v>
      </c>
      <c r="F8475" s="125">
        <v>1816.5011400000001</v>
      </c>
      <c r="G8475" s="125">
        <v>0</v>
      </c>
      <c r="H8475" s="125">
        <v>1988.7269650000001</v>
      </c>
      <c r="I8475" s="125">
        <v>1873.9774190000001</v>
      </c>
      <c r="J8475" s="125">
        <v>1816.5011400000001</v>
      </c>
    </row>
    <row r="8476" spans="1:10" hidden="1" x14ac:dyDescent="0.25">
      <c r="A8476" s="125">
        <v>941894</v>
      </c>
      <c r="B8476" s="125">
        <v>2007</v>
      </c>
      <c r="C8476" s="125">
        <v>64</v>
      </c>
      <c r="D8476" s="125">
        <v>3</v>
      </c>
      <c r="E8476" s="125">
        <v>3</v>
      </c>
      <c r="F8476" s="125">
        <v>1082.19264</v>
      </c>
      <c r="G8476" s="125">
        <v>203.959498</v>
      </c>
      <c r="H8476" s="125">
        <v>1816.5011400000001</v>
      </c>
      <c r="I8476" s="125">
        <v>1661.553592</v>
      </c>
      <c r="J8476" s="125">
        <v>1286.1521379999999</v>
      </c>
    </row>
    <row r="8477" spans="1:10" hidden="1" x14ac:dyDescent="0.25">
      <c r="A8477" s="125">
        <v>941895</v>
      </c>
      <c r="B8477" s="125">
        <v>2007</v>
      </c>
      <c r="C8477" s="125">
        <v>64</v>
      </c>
      <c r="D8477" s="125">
        <v>3</v>
      </c>
      <c r="E8477" s="125">
        <v>4</v>
      </c>
      <c r="F8477" s="125">
        <v>7624.0434770000002</v>
      </c>
      <c r="G8477" s="125">
        <v>0</v>
      </c>
      <c r="H8477" s="125">
        <v>9438.8641580000003</v>
      </c>
      <c r="I8477" s="125">
        <v>7666.2454690000004</v>
      </c>
      <c r="J8477" s="125">
        <v>7624.0434770000002</v>
      </c>
    </row>
    <row r="8478" spans="1:10" x14ac:dyDescent="0.25">
      <c r="A8478" s="125">
        <v>941896</v>
      </c>
      <c r="B8478" s="125">
        <v>2007</v>
      </c>
      <c r="C8478" s="125">
        <v>64</v>
      </c>
      <c r="D8478" s="125">
        <v>4</v>
      </c>
      <c r="E8478" s="125">
        <v>1</v>
      </c>
      <c r="F8478" s="129">
        <v>905.31587400000001</v>
      </c>
      <c r="G8478" s="129">
        <v>0</v>
      </c>
      <c r="H8478" s="129">
        <v>1037.1255000000001</v>
      </c>
      <c r="I8478" s="129">
        <v>910.49247600000001</v>
      </c>
      <c r="J8478" s="129">
        <v>905.31587400000001</v>
      </c>
    </row>
    <row r="8479" spans="1:10" hidden="1" x14ac:dyDescent="0.25">
      <c r="A8479" s="125">
        <v>941897</v>
      </c>
      <c r="B8479" s="125">
        <v>2007</v>
      </c>
      <c r="C8479" s="125">
        <v>64</v>
      </c>
      <c r="D8479" s="125">
        <v>4</v>
      </c>
      <c r="E8479" s="125">
        <v>2</v>
      </c>
      <c r="F8479" s="125">
        <v>792.43766800000003</v>
      </c>
      <c r="G8479" s="125">
        <v>0</v>
      </c>
      <c r="H8479" s="125">
        <v>905.31587400000001</v>
      </c>
      <c r="I8479" s="125">
        <v>872.27184499999998</v>
      </c>
      <c r="J8479" s="125">
        <v>792.43766800000003</v>
      </c>
    </row>
    <row r="8480" spans="1:10" hidden="1" x14ac:dyDescent="0.25">
      <c r="A8480" s="125">
        <v>941898</v>
      </c>
      <c r="B8480" s="125">
        <v>2007</v>
      </c>
      <c r="C8480" s="125">
        <v>64</v>
      </c>
      <c r="D8480" s="125">
        <v>4</v>
      </c>
      <c r="E8480" s="125">
        <v>3</v>
      </c>
      <c r="F8480" s="125">
        <v>86.832946000000007</v>
      </c>
      <c r="G8480" s="125">
        <v>502.22345899999999</v>
      </c>
      <c r="H8480" s="125">
        <v>792.43766800000003</v>
      </c>
      <c r="I8480" s="125">
        <v>749.40830300000005</v>
      </c>
      <c r="J8480" s="125">
        <v>589.05640500000004</v>
      </c>
    </row>
    <row r="8481" spans="1:10" hidden="1" x14ac:dyDescent="0.25">
      <c r="A8481" s="125">
        <v>941899</v>
      </c>
      <c r="B8481" s="125">
        <v>2007</v>
      </c>
      <c r="C8481" s="125">
        <v>64</v>
      </c>
      <c r="D8481" s="125">
        <v>4</v>
      </c>
      <c r="E8481" s="125">
        <v>4</v>
      </c>
      <c r="F8481" s="125">
        <v>944.34359199999994</v>
      </c>
      <c r="G8481" s="125">
        <v>0</v>
      </c>
      <c r="H8481" s="125">
        <v>1082.19264</v>
      </c>
      <c r="I8481" s="125">
        <v>950.05691899999999</v>
      </c>
      <c r="J8481" s="125">
        <v>944.34359199999994</v>
      </c>
    </row>
    <row r="8482" spans="1:10" x14ac:dyDescent="0.25">
      <c r="A8482" s="125">
        <v>941900</v>
      </c>
      <c r="B8482" s="125">
        <v>2007</v>
      </c>
      <c r="C8482" s="125">
        <v>64</v>
      </c>
      <c r="D8482" s="125">
        <v>5</v>
      </c>
      <c r="E8482" s="125">
        <v>1</v>
      </c>
      <c r="F8482" s="129">
        <v>14.116721</v>
      </c>
      <c r="G8482" s="129">
        <v>0</v>
      </c>
      <c r="H8482" s="129">
        <v>15.0114</v>
      </c>
      <c r="I8482" s="129">
        <v>14.116721</v>
      </c>
      <c r="J8482" s="129">
        <v>14.116721</v>
      </c>
    </row>
    <row r="8483" spans="1:10" hidden="1" x14ac:dyDescent="0.25">
      <c r="A8483" s="125">
        <v>941901</v>
      </c>
      <c r="B8483" s="125">
        <v>2007</v>
      </c>
      <c r="C8483" s="125">
        <v>64</v>
      </c>
      <c r="D8483" s="125">
        <v>5</v>
      </c>
      <c r="E8483" s="125">
        <v>2</v>
      </c>
      <c r="F8483" s="125">
        <v>12.549086000000001</v>
      </c>
      <c r="G8483" s="125">
        <v>0</v>
      </c>
      <c r="H8483" s="125">
        <v>14.116721</v>
      </c>
      <c r="I8483" s="125">
        <v>13.871090000000001</v>
      </c>
      <c r="J8483" s="125">
        <v>12.549086000000001</v>
      </c>
    </row>
    <row r="8484" spans="1:10" hidden="1" x14ac:dyDescent="0.25">
      <c r="A8484" s="125">
        <v>941902</v>
      </c>
      <c r="B8484" s="125">
        <v>2007</v>
      </c>
      <c r="C8484" s="125">
        <v>64</v>
      </c>
      <c r="D8484" s="125">
        <v>5</v>
      </c>
      <c r="E8484" s="125">
        <v>3</v>
      </c>
      <c r="F8484" s="125">
        <v>0</v>
      </c>
      <c r="G8484" s="125">
        <v>9.9916560000000008</v>
      </c>
      <c r="H8484" s="125">
        <v>12.549086000000001</v>
      </c>
      <c r="I8484" s="125">
        <v>12.222809</v>
      </c>
      <c r="J8484" s="125">
        <v>9.9916560000000008</v>
      </c>
    </row>
    <row r="8485" spans="1:10" hidden="1" x14ac:dyDescent="0.25">
      <c r="A8485" s="125">
        <v>941903</v>
      </c>
      <c r="B8485" s="125">
        <v>2007</v>
      </c>
      <c r="C8485" s="125">
        <v>64</v>
      </c>
      <c r="D8485" s="125">
        <v>5</v>
      </c>
      <c r="E8485" s="125">
        <v>4</v>
      </c>
      <c r="F8485" s="125">
        <v>81.657702</v>
      </c>
      <c r="G8485" s="125">
        <v>0</v>
      </c>
      <c r="H8485" s="125">
        <v>86.832946000000007</v>
      </c>
      <c r="I8485" s="125">
        <v>81.657702</v>
      </c>
      <c r="J8485" s="125">
        <v>81.657702</v>
      </c>
    </row>
    <row r="8486" spans="1:10" x14ac:dyDescent="0.25">
      <c r="A8486" s="125">
        <v>941904</v>
      </c>
      <c r="B8486" s="125">
        <v>2007</v>
      </c>
      <c r="C8486" s="125">
        <v>65</v>
      </c>
      <c r="D8486" s="125">
        <v>2</v>
      </c>
      <c r="E8486" s="125">
        <v>1</v>
      </c>
      <c r="F8486" s="129">
        <v>1006.129906</v>
      </c>
      <c r="G8486" s="129">
        <v>0</v>
      </c>
      <c r="H8486" s="129">
        <v>1360.2284</v>
      </c>
      <c r="I8486" s="129">
        <v>1009.697541</v>
      </c>
      <c r="J8486" s="129">
        <v>1006.129906</v>
      </c>
    </row>
    <row r="8487" spans="1:10" hidden="1" x14ac:dyDescent="0.25">
      <c r="A8487" s="125">
        <v>941905</v>
      </c>
      <c r="B8487" s="125">
        <v>2007</v>
      </c>
      <c r="C8487" s="125">
        <v>65</v>
      </c>
      <c r="D8487" s="125">
        <v>2</v>
      </c>
      <c r="E8487" s="125">
        <v>2</v>
      </c>
      <c r="F8487" s="125">
        <v>923.60988899999995</v>
      </c>
      <c r="G8487" s="125">
        <v>0</v>
      </c>
      <c r="H8487" s="125">
        <v>1006.129906</v>
      </c>
      <c r="I8487" s="125">
        <v>924.02970600000003</v>
      </c>
      <c r="J8487" s="125">
        <v>923.60988899999995</v>
      </c>
    </row>
    <row r="8488" spans="1:10" hidden="1" x14ac:dyDescent="0.25">
      <c r="A8488" s="125">
        <v>941906</v>
      </c>
      <c r="B8488" s="125">
        <v>2007</v>
      </c>
      <c r="C8488" s="125">
        <v>65</v>
      </c>
      <c r="D8488" s="125">
        <v>2</v>
      </c>
      <c r="E8488" s="125">
        <v>3</v>
      </c>
      <c r="F8488" s="125">
        <v>740.24783500000001</v>
      </c>
      <c r="G8488" s="125">
        <v>64.075764000000007</v>
      </c>
      <c r="H8488" s="125">
        <v>923.60988899999995</v>
      </c>
      <c r="I8488" s="125">
        <v>812.86906299999998</v>
      </c>
      <c r="J8488" s="125">
        <v>804.32359899999994</v>
      </c>
    </row>
    <row r="8489" spans="1:10" hidden="1" x14ac:dyDescent="0.25">
      <c r="A8489" s="125">
        <v>941907</v>
      </c>
      <c r="B8489" s="125">
        <v>2007</v>
      </c>
      <c r="C8489" s="125">
        <v>65</v>
      </c>
      <c r="D8489" s="125">
        <v>2</v>
      </c>
      <c r="E8489" s="125">
        <v>4</v>
      </c>
      <c r="F8489" s="125">
        <v>1006.174255</v>
      </c>
      <c r="G8489" s="125">
        <v>0</v>
      </c>
      <c r="H8489" s="125">
        <v>1360.2284</v>
      </c>
      <c r="I8489" s="125">
        <v>1009.697541</v>
      </c>
      <c r="J8489" s="125">
        <v>1006.174255</v>
      </c>
    </row>
    <row r="8490" spans="1:10" x14ac:dyDescent="0.25">
      <c r="A8490" s="125">
        <v>941908</v>
      </c>
      <c r="B8490" s="125">
        <v>2007</v>
      </c>
      <c r="C8490" s="125">
        <v>65</v>
      </c>
      <c r="D8490" s="125">
        <v>3</v>
      </c>
      <c r="E8490" s="125">
        <v>1</v>
      </c>
      <c r="F8490" s="129">
        <v>8513.4625749999996</v>
      </c>
      <c r="G8490" s="129">
        <v>0</v>
      </c>
      <c r="H8490" s="129">
        <v>10522.6849</v>
      </c>
      <c r="I8490" s="129">
        <v>8546.5246760000009</v>
      </c>
      <c r="J8490" s="129">
        <v>8513.4625749999996</v>
      </c>
    </row>
    <row r="8491" spans="1:10" hidden="1" x14ac:dyDescent="0.25">
      <c r="A8491" s="125">
        <v>941909</v>
      </c>
      <c r="B8491" s="125">
        <v>2007</v>
      </c>
      <c r="C8491" s="125">
        <v>65</v>
      </c>
      <c r="D8491" s="125">
        <v>3</v>
      </c>
      <c r="E8491" s="125">
        <v>2</v>
      </c>
      <c r="F8491" s="125">
        <v>8018.7146700000003</v>
      </c>
      <c r="G8491" s="125">
        <v>0</v>
      </c>
      <c r="H8491" s="125">
        <v>8513.4625749999996</v>
      </c>
      <c r="I8491" s="125">
        <v>8022.2357840000004</v>
      </c>
      <c r="J8491" s="125">
        <v>8018.7146700000003</v>
      </c>
    </row>
    <row r="8492" spans="1:10" hidden="1" x14ac:dyDescent="0.25">
      <c r="A8492" s="125">
        <v>941910</v>
      </c>
      <c r="B8492" s="125">
        <v>2007</v>
      </c>
      <c r="C8492" s="125">
        <v>65</v>
      </c>
      <c r="D8492" s="125">
        <v>3</v>
      </c>
      <c r="E8492" s="125">
        <v>3</v>
      </c>
      <c r="F8492" s="125">
        <v>5510.2768159999996</v>
      </c>
      <c r="G8492" s="125">
        <v>1764.8688589999999</v>
      </c>
      <c r="H8492" s="125">
        <v>8018.7146700000003</v>
      </c>
      <c r="I8492" s="125">
        <v>7334.7183080000004</v>
      </c>
      <c r="J8492" s="125">
        <v>7275.1456749999998</v>
      </c>
    </row>
    <row r="8493" spans="1:10" hidden="1" x14ac:dyDescent="0.25">
      <c r="A8493" s="125">
        <v>941911</v>
      </c>
      <c r="B8493" s="125">
        <v>2007</v>
      </c>
      <c r="C8493" s="125">
        <v>65</v>
      </c>
      <c r="D8493" s="125">
        <v>3</v>
      </c>
      <c r="E8493" s="125">
        <v>4</v>
      </c>
      <c r="F8493" s="125">
        <v>598.892561</v>
      </c>
      <c r="G8493" s="125">
        <v>0</v>
      </c>
      <c r="H8493" s="125">
        <v>740.24783500000001</v>
      </c>
      <c r="I8493" s="125">
        <v>601.22929199999999</v>
      </c>
      <c r="J8493" s="125">
        <v>598.892561</v>
      </c>
    </row>
    <row r="8494" spans="1:10" x14ac:dyDescent="0.25">
      <c r="A8494" s="125">
        <v>941912</v>
      </c>
      <c r="B8494" s="125">
        <v>2007</v>
      </c>
      <c r="C8494" s="125">
        <v>65</v>
      </c>
      <c r="D8494" s="125">
        <v>4</v>
      </c>
      <c r="E8494" s="125">
        <v>1</v>
      </c>
      <c r="F8494" s="129">
        <v>480.14920799999999</v>
      </c>
      <c r="G8494" s="129">
        <v>0</v>
      </c>
      <c r="H8494" s="129">
        <v>578.80520000000001</v>
      </c>
      <c r="I8494" s="129">
        <v>508.13308499999999</v>
      </c>
      <c r="J8494" s="129">
        <v>480.14920799999999</v>
      </c>
    </row>
    <row r="8495" spans="1:10" hidden="1" x14ac:dyDescent="0.25">
      <c r="A8495" s="125">
        <v>941913</v>
      </c>
      <c r="B8495" s="125">
        <v>2007</v>
      </c>
      <c r="C8495" s="125">
        <v>65</v>
      </c>
      <c r="D8495" s="125">
        <v>4</v>
      </c>
      <c r="E8495" s="125">
        <v>2</v>
      </c>
      <c r="F8495" s="125">
        <v>456.465124</v>
      </c>
      <c r="G8495" s="125">
        <v>0</v>
      </c>
      <c r="H8495" s="125">
        <v>480.14920799999999</v>
      </c>
      <c r="I8495" s="125">
        <v>462.623762</v>
      </c>
      <c r="J8495" s="125">
        <v>456.465124</v>
      </c>
    </row>
    <row r="8496" spans="1:10" hidden="1" x14ac:dyDescent="0.25">
      <c r="A8496" s="125">
        <v>941914</v>
      </c>
      <c r="B8496" s="125">
        <v>2007</v>
      </c>
      <c r="C8496" s="125">
        <v>65</v>
      </c>
      <c r="D8496" s="125">
        <v>4</v>
      </c>
      <c r="E8496" s="125">
        <v>3</v>
      </c>
      <c r="F8496" s="125">
        <v>52.169615999999998</v>
      </c>
      <c r="G8496" s="125">
        <v>368.02067099999999</v>
      </c>
      <c r="H8496" s="125">
        <v>456.465124</v>
      </c>
      <c r="I8496" s="125">
        <v>431.67906799999997</v>
      </c>
      <c r="J8496" s="125">
        <v>420.19028700000001</v>
      </c>
    </row>
    <row r="8497" spans="1:10" hidden="1" x14ac:dyDescent="0.25">
      <c r="A8497" s="125">
        <v>941915</v>
      </c>
      <c r="B8497" s="125">
        <v>2007</v>
      </c>
      <c r="C8497" s="125">
        <v>65</v>
      </c>
      <c r="D8497" s="125">
        <v>4</v>
      </c>
      <c r="E8497" s="125">
        <v>4</v>
      </c>
      <c r="F8497" s="125">
        <v>4675.432734</v>
      </c>
      <c r="G8497" s="125">
        <v>0</v>
      </c>
      <c r="H8497" s="125">
        <v>5510.2768159999996</v>
      </c>
      <c r="I8497" s="125">
        <v>4837.4720170000001</v>
      </c>
      <c r="J8497" s="125">
        <v>4675.432734</v>
      </c>
    </row>
    <row r="8498" spans="1:10" x14ac:dyDescent="0.25">
      <c r="A8498" s="125">
        <v>941916</v>
      </c>
      <c r="B8498" s="125">
        <v>2007</v>
      </c>
      <c r="C8498" s="125">
        <v>65</v>
      </c>
      <c r="D8498" s="125">
        <v>5</v>
      </c>
      <c r="E8498" s="125">
        <v>1</v>
      </c>
      <c r="F8498" s="129">
        <v>115.98375299999999</v>
      </c>
      <c r="G8498" s="129">
        <v>0</v>
      </c>
      <c r="H8498" s="129">
        <v>173.14160000000001</v>
      </c>
      <c r="I8498" s="129">
        <v>162.822361</v>
      </c>
      <c r="J8498" s="129">
        <v>115.98375299999999</v>
      </c>
    </row>
    <row r="8499" spans="1:10" hidden="1" x14ac:dyDescent="0.25">
      <c r="A8499" s="125">
        <v>941917</v>
      </c>
      <c r="B8499" s="125">
        <v>2007</v>
      </c>
      <c r="C8499" s="125">
        <v>65</v>
      </c>
      <c r="D8499" s="125">
        <v>5</v>
      </c>
      <c r="E8499" s="125">
        <v>2</v>
      </c>
      <c r="F8499" s="125">
        <v>113.965013</v>
      </c>
      <c r="G8499" s="125">
        <v>0</v>
      </c>
      <c r="H8499" s="125">
        <v>115.98375299999999</v>
      </c>
      <c r="I8499" s="125">
        <v>113.965636</v>
      </c>
      <c r="J8499" s="125">
        <v>113.965013</v>
      </c>
    </row>
    <row r="8500" spans="1:10" hidden="1" x14ac:dyDescent="0.25">
      <c r="A8500" s="125">
        <v>941918</v>
      </c>
      <c r="B8500" s="125">
        <v>2007</v>
      </c>
      <c r="C8500" s="125">
        <v>65</v>
      </c>
      <c r="D8500" s="125">
        <v>5</v>
      </c>
      <c r="E8500" s="125">
        <v>3</v>
      </c>
      <c r="F8500" s="125">
        <v>0</v>
      </c>
      <c r="G8500" s="125">
        <v>110.999122</v>
      </c>
      <c r="H8500" s="125">
        <v>113.965013</v>
      </c>
      <c r="I8500" s="125">
        <v>111.00192300000001</v>
      </c>
      <c r="J8500" s="125">
        <v>110.999122</v>
      </c>
    </row>
    <row r="8501" spans="1:10" hidden="1" x14ac:dyDescent="0.25">
      <c r="A8501" s="125">
        <v>941919</v>
      </c>
      <c r="B8501" s="125">
        <v>2007</v>
      </c>
      <c r="C8501" s="125">
        <v>65</v>
      </c>
      <c r="D8501" s="125">
        <v>5</v>
      </c>
      <c r="E8501" s="125">
        <v>4</v>
      </c>
      <c r="F8501" s="125">
        <v>43.931607999999997</v>
      </c>
      <c r="G8501" s="125">
        <v>0</v>
      </c>
      <c r="H8501" s="125">
        <v>52.169615999999998</v>
      </c>
      <c r="I8501" s="125">
        <v>49.060307000000002</v>
      </c>
      <c r="J8501" s="125">
        <v>43.931607999999997</v>
      </c>
    </row>
    <row r="8502" spans="1:10" x14ac:dyDescent="0.25">
      <c r="A8502" s="125">
        <v>941920</v>
      </c>
      <c r="B8502" s="125">
        <v>2007</v>
      </c>
      <c r="C8502" s="125">
        <v>67</v>
      </c>
      <c r="D8502" s="125">
        <v>2</v>
      </c>
      <c r="E8502" s="125">
        <v>1</v>
      </c>
      <c r="F8502" s="129">
        <v>19818.140331999999</v>
      </c>
      <c r="G8502" s="129">
        <v>0</v>
      </c>
      <c r="H8502" s="129">
        <v>26736.344400000002</v>
      </c>
      <c r="I8502" s="129">
        <v>19846.388448000002</v>
      </c>
      <c r="J8502" s="129">
        <v>19818.140331999999</v>
      </c>
    </row>
    <row r="8503" spans="1:10" hidden="1" x14ac:dyDescent="0.25">
      <c r="A8503" s="125">
        <v>941921</v>
      </c>
      <c r="B8503" s="125">
        <v>2007</v>
      </c>
      <c r="C8503" s="125">
        <v>67</v>
      </c>
      <c r="D8503" s="125">
        <v>2</v>
      </c>
      <c r="E8503" s="125">
        <v>2</v>
      </c>
      <c r="F8503" s="125">
        <v>18110.432069999999</v>
      </c>
      <c r="G8503" s="125">
        <v>0</v>
      </c>
      <c r="H8503" s="125">
        <v>19818.140331999999</v>
      </c>
      <c r="I8503" s="125">
        <v>18200.980081000002</v>
      </c>
      <c r="J8503" s="125">
        <v>18110.432069999999</v>
      </c>
    </row>
    <row r="8504" spans="1:10" hidden="1" x14ac:dyDescent="0.25">
      <c r="A8504" s="125">
        <v>941922</v>
      </c>
      <c r="B8504" s="125">
        <v>2007</v>
      </c>
      <c r="C8504" s="125">
        <v>67</v>
      </c>
      <c r="D8504" s="125">
        <v>2</v>
      </c>
      <c r="E8504" s="125">
        <v>3</v>
      </c>
      <c r="F8504" s="125">
        <v>15628.859114999999</v>
      </c>
      <c r="G8504" s="125">
        <v>140.76709500000001</v>
      </c>
      <c r="H8504" s="125">
        <v>18110.432069999999</v>
      </c>
      <c r="I8504" s="125">
        <v>15938.991265000001</v>
      </c>
      <c r="J8504" s="125">
        <v>15769.62621</v>
      </c>
    </row>
    <row r="8505" spans="1:10" hidden="1" x14ac:dyDescent="0.25">
      <c r="A8505" s="125">
        <v>941923</v>
      </c>
      <c r="B8505" s="125">
        <v>2007</v>
      </c>
      <c r="C8505" s="125">
        <v>67</v>
      </c>
      <c r="D8505" s="125">
        <v>2</v>
      </c>
      <c r="E8505" s="125">
        <v>4</v>
      </c>
      <c r="F8505" s="125">
        <v>19838.293527999998</v>
      </c>
      <c r="G8505" s="125">
        <v>0</v>
      </c>
      <c r="H8505" s="125">
        <v>26736.344400000002</v>
      </c>
      <c r="I8505" s="125">
        <v>19846.388448000002</v>
      </c>
      <c r="J8505" s="125">
        <v>19838.293527999998</v>
      </c>
    </row>
    <row r="8506" spans="1:10" x14ac:dyDescent="0.25">
      <c r="A8506" s="125">
        <v>941924</v>
      </c>
      <c r="B8506" s="125">
        <v>2007</v>
      </c>
      <c r="C8506" s="125">
        <v>67</v>
      </c>
      <c r="D8506" s="125">
        <v>3</v>
      </c>
      <c r="E8506" s="125">
        <v>1</v>
      </c>
      <c r="F8506" s="129">
        <v>13435.741162</v>
      </c>
      <c r="G8506" s="129">
        <v>0</v>
      </c>
      <c r="H8506" s="129">
        <v>17807.736199999999</v>
      </c>
      <c r="I8506" s="129">
        <v>14463.443342</v>
      </c>
      <c r="J8506" s="129">
        <v>13435.741162</v>
      </c>
    </row>
    <row r="8507" spans="1:10" hidden="1" x14ac:dyDescent="0.25">
      <c r="A8507" s="125">
        <v>941925</v>
      </c>
      <c r="B8507" s="125">
        <v>2007</v>
      </c>
      <c r="C8507" s="125">
        <v>67</v>
      </c>
      <c r="D8507" s="125">
        <v>3</v>
      </c>
      <c r="E8507" s="125">
        <v>2</v>
      </c>
      <c r="F8507" s="125">
        <v>11601.218883</v>
      </c>
      <c r="G8507" s="125">
        <v>0</v>
      </c>
      <c r="H8507" s="125">
        <v>13435.741162</v>
      </c>
      <c r="I8507" s="125">
        <v>12660.498896999999</v>
      </c>
      <c r="J8507" s="125">
        <v>11601.218883</v>
      </c>
    </row>
    <row r="8508" spans="1:10" hidden="1" x14ac:dyDescent="0.25">
      <c r="A8508" s="125">
        <v>941926</v>
      </c>
      <c r="B8508" s="125">
        <v>2007</v>
      </c>
      <c r="C8508" s="125">
        <v>67</v>
      </c>
      <c r="D8508" s="125">
        <v>3</v>
      </c>
      <c r="E8508" s="125">
        <v>3</v>
      </c>
      <c r="F8508" s="125">
        <v>8491.4164189999992</v>
      </c>
      <c r="G8508" s="125">
        <v>1240.1954490000001</v>
      </c>
      <c r="H8508" s="125">
        <v>11601.218883</v>
      </c>
      <c r="I8508" s="125">
        <v>10611.634913</v>
      </c>
      <c r="J8508" s="125">
        <v>9731.6118669999996</v>
      </c>
    </row>
    <row r="8509" spans="1:10" hidden="1" x14ac:dyDescent="0.25">
      <c r="A8509" s="125">
        <v>941927</v>
      </c>
      <c r="B8509" s="125">
        <v>2007</v>
      </c>
      <c r="C8509" s="125">
        <v>67</v>
      </c>
      <c r="D8509" s="125">
        <v>3</v>
      </c>
      <c r="E8509" s="125">
        <v>4</v>
      </c>
      <c r="F8509" s="125">
        <v>12488.772847</v>
      </c>
      <c r="G8509" s="125">
        <v>0</v>
      </c>
      <c r="H8509" s="125">
        <v>15628.859114999999</v>
      </c>
      <c r="I8509" s="125">
        <v>12693.759373000001</v>
      </c>
      <c r="J8509" s="125">
        <v>12488.772847</v>
      </c>
    </row>
    <row r="8510" spans="1:10" x14ac:dyDescent="0.25">
      <c r="A8510" s="125">
        <v>941928</v>
      </c>
      <c r="B8510" s="125">
        <v>2007</v>
      </c>
      <c r="C8510" s="125">
        <v>67</v>
      </c>
      <c r="D8510" s="125">
        <v>4</v>
      </c>
      <c r="E8510" s="125">
        <v>1</v>
      </c>
      <c r="F8510" s="129">
        <v>1667.1134770000001</v>
      </c>
      <c r="G8510" s="129">
        <v>0</v>
      </c>
      <c r="H8510" s="129">
        <v>1928.4077500000001</v>
      </c>
      <c r="I8510" s="129">
        <v>1692.9491640000001</v>
      </c>
      <c r="J8510" s="129">
        <v>1667.1134770000001</v>
      </c>
    </row>
    <row r="8511" spans="1:10" hidden="1" x14ac:dyDescent="0.25">
      <c r="A8511" s="125">
        <v>941929</v>
      </c>
      <c r="B8511" s="125">
        <v>2007</v>
      </c>
      <c r="C8511" s="125">
        <v>67</v>
      </c>
      <c r="D8511" s="125">
        <v>4</v>
      </c>
      <c r="E8511" s="125">
        <v>2</v>
      </c>
      <c r="F8511" s="125">
        <v>1400.092412</v>
      </c>
      <c r="G8511" s="125">
        <v>0</v>
      </c>
      <c r="H8511" s="125">
        <v>1667.1134770000001</v>
      </c>
      <c r="I8511" s="125">
        <v>1606.263835</v>
      </c>
      <c r="J8511" s="125">
        <v>1400.092412</v>
      </c>
    </row>
    <row r="8512" spans="1:10" hidden="1" x14ac:dyDescent="0.25">
      <c r="A8512" s="125">
        <v>941930</v>
      </c>
      <c r="B8512" s="125">
        <v>2007</v>
      </c>
      <c r="C8512" s="125">
        <v>67</v>
      </c>
      <c r="D8512" s="125">
        <v>4</v>
      </c>
      <c r="E8512" s="125">
        <v>3</v>
      </c>
      <c r="F8512" s="125">
        <v>222.307806</v>
      </c>
      <c r="G8512" s="125">
        <v>941.46879300000001</v>
      </c>
      <c r="H8512" s="125">
        <v>1400.092412</v>
      </c>
      <c r="I8512" s="125">
        <v>1324.0673939999999</v>
      </c>
      <c r="J8512" s="125">
        <v>1163.776599</v>
      </c>
    </row>
    <row r="8513" spans="1:10" hidden="1" x14ac:dyDescent="0.25">
      <c r="A8513" s="125">
        <v>941931</v>
      </c>
      <c r="B8513" s="125">
        <v>2007</v>
      </c>
      <c r="C8513" s="125">
        <v>67</v>
      </c>
      <c r="D8513" s="125">
        <v>4</v>
      </c>
      <c r="E8513" s="125">
        <v>4</v>
      </c>
      <c r="F8513" s="125">
        <v>7427.6531640000003</v>
      </c>
      <c r="G8513" s="125">
        <v>0</v>
      </c>
      <c r="H8513" s="125">
        <v>8491.4164189999992</v>
      </c>
      <c r="I8513" s="125">
        <v>7454.614474</v>
      </c>
      <c r="J8513" s="125">
        <v>7427.6531640000003</v>
      </c>
    </row>
    <row r="8514" spans="1:10" x14ac:dyDescent="0.25">
      <c r="A8514" s="125">
        <v>941932</v>
      </c>
      <c r="B8514" s="125">
        <v>2007</v>
      </c>
      <c r="C8514" s="125">
        <v>67</v>
      </c>
      <c r="D8514" s="125">
        <v>5</v>
      </c>
      <c r="E8514" s="125">
        <v>1</v>
      </c>
      <c r="F8514" s="129">
        <v>384.31777399999999</v>
      </c>
      <c r="G8514" s="129">
        <v>0</v>
      </c>
      <c r="H8514" s="129">
        <v>415.37799999999999</v>
      </c>
      <c r="I8514" s="129">
        <v>390.62147099999999</v>
      </c>
      <c r="J8514" s="129">
        <v>384.31777399999999</v>
      </c>
    </row>
    <row r="8515" spans="1:10" hidden="1" x14ac:dyDescent="0.25">
      <c r="A8515" s="125">
        <v>941933</v>
      </c>
      <c r="B8515" s="125">
        <v>2007</v>
      </c>
      <c r="C8515" s="125">
        <v>67</v>
      </c>
      <c r="D8515" s="125">
        <v>5</v>
      </c>
      <c r="E8515" s="125">
        <v>2</v>
      </c>
      <c r="F8515" s="125">
        <v>361.22038400000002</v>
      </c>
      <c r="G8515" s="125">
        <v>0</v>
      </c>
      <c r="H8515" s="125">
        <v>384.31777399999999</v>
      </c>
      <c r="I8515" s="125">
        <v>377.63064500000002</v>
      </c>
      <c r="J8515" s="125">
        <v>361.22038400000002</v>
      </c>
    </row>
    <row r="8516" spans="1:10" hidden="1" x14ac:dyDescent="0.25">
      <c r="A8516" s="125">
        <v>941934</v>
      </c>
      <c r="B8516" s="125">
        <v>2007</v>
      </c>
      <c r="C8516" s="125">
        <v>67</v>
      </c>
      <c r="D8516" s="125">
        <v>5</v>
      </c>
      <c r="E8516" s="125">
        <v>3</v>
      </c>
      <c r="F8516" s="125">
        <v>0</v>
      </c>
      <c r="G8516" s="125">
        <v>308.04492499999998</v>
      </c>
      <c r="H8516" s="125">
        <v>361.22038400000002</v>
      </c>
      <c r="I8516" s="125">
        <v>351.82865399999997</v>
      </c>
      <c r="J8516" s="125">
        <v>308.04492499999998</v>
      </c>
    </row>
    <row r="8517" spans="1:10" hidden="1" x14ac:dyDescent="0.25">
      <c r="A8517" s="125">
        <v>941935</v>
      </c>
      <c r="B8517" s="125">
        <v>2007</v>
      </c>
      <c r="C8517" s="125">
        <v>67</v>
      </c>
      <c r="D8517" s="125">
        <v>5</v>
      </c>
      <c r="E8517" s="125">
        <v>4</v>
      </c>
      <c r="F8517" s="125">
        <v>208.009581</v>
      </c>
      <c r="G8517" s="125">
        <v>0</v>
      </c>
      <c r="H8517" s="125">
        <v>222.307806</v>
      </c>
      <c r="I8517" s="125">
        <v>209.05826099999999</v>
      </c>
      <c r="J8517" s="125">
        <v>208.009581</v>
      </c>
    </row>
    <row r="8518" spans="1:10" x14ac:dyDescent="0.25">
      <c r="A8518" s="125">
        <v>941936</v>
      </c>
      <c r="B8518" s="125">
        <v>2007</v>
      </c>
      <c r="C8518" s="125">
        <v>69</v>
      </c>
      <c r="D8518" s="125">
        <v>2</v>
      </c>
      <c r="E8518" s="125">
        <v>1</v>
      </c>
      <c r="F8518" s="129">
        <v>360150.37205599999</v>
      </c>
      <c r="G8518" s="129">
        <v>0</v>
      </c>
      <c r="H8518" s="129">
        <v>485963.33624999999</v>
      </c>
      <c r="I8518" s="129">
        <v>360730.58449799998</v>
      </c>
      <c r="J8518" s="129">
        <v>360150.37205599999</v>
      </c>
    </row>
    <row r="8519" spans="1:10" hidden="1" x14ac:dyDescent="0.25">
      <c r="A8519" s="125">
        <v>941937</v>
      </c>
      <c r="B8519" s="125">
        <v>2007</v>
      </c>
      <c r="C8519" s="125">
        <v>69</v>
      </c>
      <c r="D8519" s="125">
        <v>2</v>
      </c>
      <c r="E8519" s="125">
        <v>2</v>
      </c>
      <c r="F8519" s="125">
        <v>322983.70845799998</v>
      </c>
      <c r="G8519" s="125">
        <v>0</v>
      </c>
      <c r="H8519" s="125">
        <v>360150.37205599999</v>
      </c>
      <c r="I8519" s="125">
        <v>330762.10169600003</v>
      </c>
      <c r="J8519" s="125">
        <v>322983.70845799998</v>
      </c>
    </row>
    <row r="8520" spans="1:10" hidden="1" x14ac:dyDescent="0.25">
      <c r="A8520" s="125">
        <v>941938</v>
      </c>
      <c r="B8520" s="125">
        <v>2007</v>
      </c>
      <c r="C8520" s="125">
        <v>69</v>
      </c>
      <c r="D8520" s="125">
        <v>2</v>
      </c>
      <c r="E8520" s="125">
        <v>3</v>
      </c>
      <c r="F8520" s="125">
        <v>266980.19316600001</v>
      </c>
      <c r="G8520" s="125">
        <v>4382.3035129999998</v>
      </c>
      <c r="H8520" s="125">
        <v>322983.70845799998</v>
      </c>
      <c r="I8520" s="125">
        <v>284257.96181399998</v>
      </c>
      <c r="J8520" s="125">
        <v>271362.49667899997</v>
      </c>
    </row>
    <row r="8521" spans="1:10" hidden="1" x14ac:dyDescent="0.25">
      <c r="A8521" s="125">
        <v>941939</v>
      </c>
      <c r="B8521" s="125">
        <v>2007</v>
      </c>
      <c r="C8521" s="125">
        <v>69</v>
      </c>
      <c r="D8521" s="125">
        <v>2</v>
      </c>
      <c r="E8521" s="125">
        <v>4</v>
      </c>
      <c r="F8521" s="125">
        <v>360665.74799499998</v>
      </c>
      <c r="G8521" s="125">
        <v>0</v>
      </c>
      <c r="H8521" s="125">
        <v>485963.33624999999</v>
      </c>
      <c r="I8521" s="125">
        <v>360730.58449799998</v>
      </c>
      <c r="J8521" s="125">
        <v>360665.74799499998</v>
      </c>
    </row>
    <row r="8522" spans="1:10" x14ac:dyDescent="0.25">
      <c r="A8522" s="125">
        <v>941940</v>
      </c>
      <c r="B8522" s="125">
        <v>2007</v>
      </c>
      <c r="C8522" s="125">
        <v>69</v>
      </c>
      <c r="D8522" s="125">
        <v>3</v>
      </c>
      <c r="E8522" s="125">
        <v>1</v>
      </c>
      <c r="F8522" s="129">
        <v>289480.451879</v>
      </c>
      <c r="G8522" s="129">
        <v>0</v>
      </c>
      <c r="H8522" s="129">
        <v>358982.16560000001</v>
      </c>
      <c r="I8522" s="129">
        <v>291565.3149</v>
      </c>
      <c r="J8522" s="129">
        <v>289480.451879</v>
      </c>
    </row>
    <row r="8523" spans="1:10" hidden="1" x14ac:dyDescent="0.25">
      <c r="A8523" s="125">
        <v>941941</v>
      </c>
      <c r="B8523" s="125">
        <v>2007</v>
      </c>
      <c r="C8523" s="125">
        <v>69</v>
      </c>
      <c r="D8523" s="125">
        <v>3</v>
      </c>
      <c r="E8523" s="125">
        <v>2</v>
      </c>
      <c r="F8523" s="125">
        <v>250201.128421</v>
      </c>
      <c r="G8523" s="125">
        <v>0</v>
      </c>
      <c r="H8523" s="125">
        <v>289480.451879</v>
      </c>
      <c r="I8523" s="125">
        <v>272777.42980500002</v>
      </c>
      <c r="J8523" s="125">
        <v>250201.128421</v>
      </c>
    </row>
    <row r="8524" spans="1:10" hidden="1" x14ac:dyDescent="0.25">
      <c r="A8524" s="125">
        <v>941942</v>
      </c>
      <c r="B8524" s="125">
        <v>2007</v>
      </c>
      <c r="C8524" s="125">
        <v>69</v>
      </c>
      <c r="D8524" s="125">
        <v>3</v>
      </c>
      <c r="E8524" s="125">
        <v>3</v>
      </c>
      <c r="F8524" s="125">
        <v>110506.13841</v>
      </c>
      <c r="G8524" s="125">
        <v>74823.447186000005</v>
      </c>
      <c r="H8524" s="125">
        <v>250201.128421</v>
      </c>
      <c r="I8524" s="125">
        <v>228858.97216599999</v>
      </c>
      <c r="J8524" s="125">
        <v>185329.58559500001</v>
      </c>
    </row>
    <row r="8525" spans="1:10" hidden="1" x14ac:dyDescent="0.25">
      <c r="A8525" s="125">
        <v>941943</v>
      </c>
      <c r="B8525" s="125">
        <v>2007</v>
      </c>
      <c r="C8525" s="125">
        <v>69</v>
      </c>
      <c r="D8525" s="125">
        <v>3</v>
      </c>
      <c r="E8525" s="125">
        <v>4</v>
      </c>
      <c r="F8525" s="125">
        <v>216512.331385</v>
      </c>
      <c r="G8525" s="125">
        <v>0</v>
      </c>
      <c r="H8525" s="125">
        <v>266980.19316600001</v>
      </c>
      <c r="I8525" s="125">
        <v>216841.31288899999</v>
      </c>
      <c r="J8525" s="125">
        <v>216512.331385</v>
      </c>
    </row>
    <row r="8526" spans="1:10" x14ac:dyDescent="0.25">
      <c r="A8526" s="125">
        <v>941944</v>
      </c>
      <c r="B8526" s="125">
        <v>2007</v>
      </c>
      <c r="C8526" s="125">
        <v>69</v>
      </c>
      <c r="D8526" s="125">
        <v>4</v>
      </c>
      <c r="E8526" s="125">
        <v>1</v>
      </c>
      <c r="F8526" s="129">
        <v>18498.122662999998</v>
      </c>
      <c r="G8526" s="129">
        <v>0</v>
      </c>
      <c r="H8526" s="129">
        <v>23828.094000000001</v>
      </c>
      <c r="I8526" s="129">
        <v>20918.683722999998</v>
      </c>
      <c r="J8526" s="129">
        <v>18498.122662999998</v>
      </c>
    </row>
    <row r="8527" spans="1:10" hidden="1" x14ac:dyDescent="0.25">
      <c r="A8527" s="125">
        <v>941945</v>
      </c>
      <c r="B8527" s="125">
        <v>2007</v>
      </c>
      <c r="C8527" s="125">
        <v>69</v>
      </c>
      <c r="D8527" s="125">
        <v>4</v>
      </c>
      <c r="E8527" s="125">
        <v>2</v>
      </c>
      <c r="F8527" s="125">
        <v>14858.465270999999</v>
      </c>
      <c r="G8527" s="125">
        <v>0</v>
      </c>
      <c r="H8527" s="125">
        <v>18498.122662999998</v>
      </c>
      <c r="I8527" s="125">
        <v>17822.941186</v>
      </c>
      <c r="J8527" s="125">
        <v>14858.465270999999</v>
      </c>
    </row>
    <row r="8528" spans="1:10" hidden="1" x14ac:dyDescent="0.25">
      <c r="A8528" s="125">
        <v>941946</v>
      </c>
      <c r="B8528" s="125">
        <v>2007</v>
      </c>
      <c r="C8528" s="125">
        <v>69</v>
      </c>
      <c r="D8528" s="125">
        <v>4</v>
      </c>
      <c r="E8528" s="125">
        <v>3</v>
      </c>
      <c r="F8528" s="125">
        <v>99.196197999999995</v>
      </c>
      <c r="G8528" s="125">
        <v>11128.583461</v>
      </c>
      <c r="H8528" s="125">
        <v>14858.465270999999</v>
      </c>
      <c r="I8528" s="125">
        <v>14051.650607</v>
      </c>
      <c r="J8528" s="125">
        <v>11227.779659</v>
      </c>
    </row>
    <row r="8529" spans="1:10" hidden="1" x14ac:dyDescent="0.25">
      <c r="A8529" s="125">
        <v>941947</v>
      </c>
      <c r="B8529" s="125">
        <v>2007</v>
      </c>
      <c r="C8529" s="125">
        <v>69</v>
      </c>
      <c r="D8529" s="125">
        <v>4</v>
      </c>
      <c r="E8529" s="125">
        <v>4</v>
      </c>
      <c r="F8529" s="125">
        <v>96023.487338999999</v>
      </c>
      <c r="G8529" s="125">
        <v>0</v>
      </c>
      <c r="H8529" s="125">
        <v>110506.13841</v>
      </c>
      <c r="I8529" s="125">
        <v>97013.338910000006</v>
      </c>
      <c r="J8529" s="125">
        <v>96023.487338999999</v>
      </c>
    </row>
    <row r="8530" spans="1:10" x14ac:dyDescent="0.25">
      <c r="A8530" s="125">
        <v>941948</v>
      </c>
      <c r="B8530" s="125">
        <v>2007</v>
      </c>
      <c r="C8530" s="125">
        <v>69</v>
      </c>
      <c r="D8530" s="125">
        <v>5</v>
      </c>
      <c r="E8530" s="125">
        <v>1</v>
      </c>
      <c r="F8530" s="129">
        <v>53.695576000000003</v>
      </c>
      <c r="G8530" s="129">
        <v>0</v>
      </c>
      <c r="H8530" s="129">
        <v>67.234499999999997</v>
      </c>
      <c r="I8530" s="129">
        <v>63.227324000000003</v>
      </c>
      <c r="J8530" s="129">
        <v>53.695576000000003</v>
      </c>
    </row>
    <row r="8531" spans="1:10" hidden="1" x14ac:dyDescent="0.25">
      <c r="A8531" s="125">
        <v>941949</v>
      </c>
      <c r="B8531" s="125">
        <v>2007</v>
      </c>
      <c r="C8531" s="125">
        <v>69</v>
      </c>
      <c r="D8531" s="125">
        <v>5</v>
      </c>
      <c r="E8531" s="125">
        <v>2</v>
      </c>
      <c r="F8531" s="125">
        <v>43.590798999999997</v>
      </c>
      <c r="G8531" s="125">
        <v>0</v>
      </c>
      <c r="H8531" s="125">
        <v>53.695576000000003</v>
      </c>
      <c r="I8531" s="125">
        <v>52.761273000000003</v>
      </c>
      <c r="J8531" s="125">
        <v>43.590798999999997</v>
      </c>
    </row>
    <row r="8532" spans="1:10" hidden="1" x14ac:dyDescent="0.25">
      <c r="A8532" s="125">
        <v>941950</v>
      </c>
      <c r="B8532" s="125">
        <v>2007</v>
      </c>
      <c r="C8532" s="125">
        <v>69</v>
      </c>
      <c r="D8532" s="125">
        <v>5</v>
      </c>
      <c r="E8532" s="125">
        <v>3</v>
      </c>
      <c r="F8532" s="125">
        <v>0</v>
      </c>
      <c r="G8532" s="125">
        <v>42.011594000000002</v>
      </c>
      <c r="H8532" s="125">
        <v>43.590798999999997</v>
      </c>
      <c r="I8532" s="125">
        <v>42.457439000000001</v>
      </c>
      <c r="J8532" s="125">
        <v>42.011594000000002</v>
      </c>
    </row>
    <row r="8533" spans="1:10" hidden="1" x14ac:dyDescent="0.25">
      <c r="A8533" s="125">
        <v>941951</v>
      </c>
      <c r="B8533" s="125">
        <v>2007</v>
      </c>
      <c r="C8533" s="125">
        <v>69</v>
      </c>
      <c r="D8533" s="125">
        <v>5</v>
      </c>
      <c r="E8533" s="125">
        <v>4</v>
      </c>
      <c r="F8533" s="125">
        <v>91.948058000000003</v>
      </c>
      <c r="G8533" s="125">
        <v>0</v>
      </c>
      <c r="H8533" s="125">
        <v>99.196197999999995</v>
      </c>
      <c r="I8533" s="125">
        <v>93.284104999999997</v>
      </c>
      <c r="J8533" s="125">
        <v>91.948058000000003</v>
      </c>
    </row>
    <row r="8534" spans="1:10" x14ac:dyDescent="0.25">
      <c r="A8534" s="125">
        <v>941952</v>
      </c>
      <c r="B8534" s="125">
        <v>2007</v>
      </c>
      <c r="C8534" s="125">
        <v>70</v>
      </c>
      <c r="D8534" s="125">
        <v>2</v>
      </c>
      <c r="E8534" s="125">
        <v>1</v>
      </c>
      <c r="F8534" s="129">
        <v>21491.867407000002</v>
      </c>
      <c r="G8534" s="129">
        <v>0</v>
      </c>
      <c r="H8534" s="129">
        <v>28999.719000000001</v>
      </c>
      <c r="I8534" s="129">
        <v>21526.491414</v>
      </c>
      <c r="J8534" s="129">
        <v>21491.867407000002</v>
      </c>
    </row>
    <row r="8535" spans="1:10" hidden="1" x14ac:dyDescent="0.25">
      <c r="A8535" s="125">
        <v>941953</v>
      </c>
      <c r="B8535" s="125">
        <v>2007</v>
      </c>
      <c r="C8535" s="125">
        <v>70</v>
      </c>
      <c r="D8535" s="125">
        <v>2</v>
      </c>
      <c r="E8535" s="125">
        <v>2</v>
      </c>
      <c r="F8535" s="125">
        <v>19273.957699999999</v>
      </c>
      <c r="G8535" s="125">
        <v>0</v>
      </c>
      <c r="H8535" s="125">
        <v>21491.867407000002</v>
      </c>
      <c r="I8535" s="125">
        <v>19738.131026999999</v>
      </c>
      <c r="J8535" s="125">
        <v>19273.957699999999</v>
      </c>
    </row>
    <row r="8536" spans="1:10" hidden="1" x14ac:dyDescent="0.25">
      <c r="A8536" s="125">
        <v>941954</v>
      </c>
      <c r="B8536" s="125">
        <v>2007</v>
      </c>
      <c r="C8536" s="125">
        <v>70</v>
      </c>
      <c r="D8536" s="125">
        <v>2</v>
      </c>
      <c r="E8536" s="125">
        <v>3</v>
      </c>
      <c r="F8536" s="125">
        <v>15931.964416000001</v>
      </c>
      <c r="G8536" s="125">
        <v>261.51267200000001</v>
      </c>
      <c r="H8536" s="125">
        <v>19273.957699999999</v>
      </c>
      <c r="I8536" s="125">
        <v>16963.010171999998</v>
      </c>
      <c r="J8536" s="125">
        <v>16193.477086999999</v>
      </c>
    </row>
    <row r="8537" spans="1:10" hidden="1" x14ac:dyDescent="0.25">
      <c r="A8537" s="125">
        <v>941955</v>
      </c>
      <c r="B8537" s="125">
        <v>2007</v>
      </c>
      <c r="C8537" s="125">
        <v>70</v>
      </c>
      <c r="D8537" s="125">
        <v>2</v>
      </c>
      <c r="E8537" s="125">
        <v>4</v>
      </c>
      <c r="F8537" s="125">
        <v>21522.622314</v>
      </c>
      <c r="G8537" s="125">
        <v>0</v>
      </c>
      <c r="H8537" s="125">
        <v>28999.719000000001</v>
      </c>
      <c r="I8537" s="125">
        <v>21526.491414</v>
      </c>
      <c r="J8537" s="125">
        <v>21522.622314</v>
      </c>
    </row>
    <row r="8538" spans="1:10" x14ac:dyDescent="0.25">
      <c r="A8538" s="125">
        <v>941956</v>
      </c>
      <c r="B8538" s="125">
        <v>2007</v>
      </c>
      <c r="C8538" s="125">
        <v>70</v>
      </c>
      <c r="D8538" s="125">
        <v>3</v>
      </c>
      <c r="E8538" s="125">
        <v>1</v>
      </c>
      <c r="F8538" s="129">
        <v>15247.406283</v>
      </c>
      <c r="G8538" s="129">
        <v>0</v>
      </c>
      <c r="H8538" s="129">
        <v>18908.174599999998</v>
      </c>
      <c r="I8538" s="129">
        <v>15357.21941</v>
      </c>
      <c r="J8538" s="129">
        <v>15247.406283</v>
      </c>
    </row>
    <row r="8539" spans="1:10" hidden="1" x14ac:dyDescent="0.25">
      <c r="A8539" s="125">
        <v>941957</v>
      </c>
      <c r="B8539" s="125">
        <v>2007</v>
      </c>
      <c r="C8539" s="125">
        <v>70</v>
      </c>
      <c r="D8539" s="125">
        <v>3</v>
      </c>
      <c r="E8539" s="125">
        <v>2</v>
      </c>
      <c r="F8539" s="125">
        <v>13178.500423</v>
      </c>
      <c r="G8539" s="125">
        <v>0</v>
      </c>
      <c r="H8539" s="125">
        <v>15247.406283</v>
      </c>
      <c r="I8539" s="125">
        <v>14367.630940999999</v>
      </c>
      <c r="J8539" s="125">
        <v>13178.500423</v>
      </c>
    </row>
    <row r="8540" spans="1:10" hidden="1" x14ac:dyDescent="0.25">
      <c r="A8540" s="125">
        <v>941958</v>
      </c>
      <c r="B8540" s="125">
        <v>2007</v>
      </c>
      <c r="C8540" s="125">
        <v>70</v>
      </c>
      <c r="D8540" s="125">
        <v>3</v>
      </c>
      <c r="E8540" s="125">
        <v>3</v>
      </c>
      <c r="F8540" s="125">
        <v>5820.5380649999997</v>
      </c>
      <c r="G8540" s="125">
        <v>3941.0726749999999</v>
      </c>
      <c r="H8540" s="125">
        <v>13178.500423</v>
      </c>
      <c r="I8540" s="125">
        <v>12054.374336999999</v>
      </c>
      <c r="J8540" s="125">
        <v>9761.6107389999997</v>
      </c>
    </row>
    <row r="8541" spans="1:10" hidden="1" x14ac:dyDescent="0.25">
      <c r="A8541" s="125">
        <v>941959</v>
      </c>
      <c r="B8541" s="125">
        <v>2007</v>
      </c>
      <c r="C8541" s="125">
        <v>70</v>
      </c>
      <c r="D8541" s="125">
        <v>3</v>
      </c>
      <c r="E8541" s="125">
        <v>4</v>
      </c>
      <c r="F8541" s="125">
        <v>12920.309624</v>
      </c>
      <c r="G8541" s="125">
        <v>0</v>
      </c>
      <c r="H8541" s="125">
        <v>15931.964416000001</v>
      </c>
      <c r="I8541" s="125">
        <v>12939.941498</v>
      </c>
      <c r="J8541" s="125">
        <v>12920.309624</v>
      </c>
    </row>
    <row r="8542" spans="1:10" x14ac:dyDescent="0.25">
      <c r="A8542" s="125">
        <v>941960</v>
      </c>
      <c r="B8542" s="125">
        <v>2007</v>
      </c>
      <c r="C8542" s="125">
        <v>70</v>
      </c>
      <c r="D8542" s="125">
        <v>4</v>
      </c>
      <c r="E8542" s="125">
        <v>1</v>
      </c>
      <c r="F8542" s="129">
        <v>973.87829899999997</v>
      </c>
      <c r="G8542" s="129">
        <v>0</v>
      </c>
      <c r="H8542" s="129">
        <v>1254.4875</v>
      </c>
      <c r="I8542" s="129">
        <v>1101.314576</v>
      </c>
      <c r="J8542" s="129">
        <v>973.87829899999997</v>
      </c>
    </row>
    <row r="8543" spans="1:10" hidden="1" x14ac:dyDescent="0.25">
      <c r="A8543" s="125">
        <v>941961</v>
      </c>
      <c r="B8543" s="125">
        <v>2007</v>
      </c>
      <c r="C8543" s="125">
        <v>70</v>
      </c>
      <c r="D8543" s="125">
        <v>4</v>
      </c>
      <c r="E8543" s="125">
        <v>2</v>
      </c>
      <c r="F8543" s="125">
        <v>782.25975400000004</v>
      </c>
      <c r="G8543" s="125">
        <v>0</v>
      </c>
      <c r="H8543" s="125">
        <v>973.87829899999997</v>
      </c>
      <c r="I8543" s="125">
        <v>938.33174099999997</v>
      </c>
      <c r="J8543" s="125">
        <v>782.25975400000004</v>
      </c>
    </row>
    <row r="8544" spans="1:10" hidden="1" x14ac:dyDescent="0.25">
      <c r="A8544" s="125">
        <v>941962</v>
      </c>
      <c r="B8544" s="125">
        <v>2007</v>
      </c>
      <c r="C8544" s="125">
        <v>70</v>
      </c>
      <c r="D8544" s="125">
        <v>4</v>
      </c>
      <c r="E8544" s="125">
        <v>3</v>
      </c>
      <c r="F8544" s="125">
        <v>5.222423</v>
      </c>
      <c r="G8544" s="125">
        <v>585.89112699999998</v>
      </c>
      <c r="H8544" s="125">
        <v>782.25975400000004</v>
      </c>
      <c r="I8544" s="125">
        <v>739.78304900000001</v>
      </c>
      <c r="J8544" s="125">
        <v>591.11355000000003</v>
      </c>
    </row>
    <row r="8545" spans="1:10" hidden="1" x14ac:dyDescent="0.25">
      <c r="A8545" s="125">
        <v>941963</v>
      </c>
      <c r="B8545" s="125">
        <v>2007</v>
      </c>
      <c r="C8545" s="125">
        <v>70</v>
      </c>
      <c r="D8545" s="125">
        <v>4</v>
      </c>
      <c r="E8545" s="125">
        <v>4</v>
      </c>
      <c r="F8545" s="125">
        <v>5057.7132750000001</v>
      </c>
      <c r="G8545" s="125">
        <v>0</v>
      </c>
      <c r="H8545" s="125">
        <v>5820.5380649999997</v>
      </c>
      <c r="I8545" s="125">
        <v>5109.850367</v>
      </c>
      <c r="J8545" s="125">
        <v>5057.7132750000001</v>
      </c>
    </row>
    <row r="8546" spans="1:10" x14ac:dyDescent="0.25">
      <c r="A8546" s="125">
        <v>941964</v>
      </c>
      <c r="B8546" s="125">
        <v>2007</v>
      </c>
      <c r="C8546" s="125">
        <v>70</v>
      </c>
      <c r="D8546" s="125">
        <v>5</v>
      </c>
      <c r="E8546" s="125">
        <v>1</v>
      </c>
      <c r="F8546" s="129">
        <v>2.564565</v>
      </c>
      <c r="G8546" s="129">
        <v>0</v>
      </c>
      <c r="H8546" s="129">
        <v>3.2111999999999998</v>
      </c>
      <c r="I8546" s="129">
        <v>3.0198119999999999</v>
      </c>
      <c r="J8546" s="129">
        <v>2.564565</v>
      </c>
    </row>
    <row r="8547" spans="1:10" hidden="1" x14ac:dyDescent="0.25">
      <c r="A8547" s="125">
        <v>941965</v>
      </c>
      <c r="B8547" s="125">
        <v>2007</v>
      </c>
      <c r="C8547" s="125">
        <v>70</v>
      </c>
      <c r="D8547" s="125">
        <v>5</v>
      </c>
      <c r="E8547" s="125">
        <v>2</v>
      </c>
      <c r="F8547" s="125">
        <v>2.0819489999999998</v>
      </c>
      <c r="G8547" s="125">
        <v>0</v>
      </c>
      <c r="H8547" s="125">
        <v>2.564565</v>
      </c>
      <c r="I8547" s="125">
        <v>2.5199410000000002</v>
      </c>
      <c r="J8547" s="125">
        <v>2.0819489999999998</v>
      </c>
    </row>
    <row r="8548" spans="1:10" hidden="1" x14ac:dyDescent="0.25">
      <c r="A8548" s="125">
        <v>941966</v>
      </c>
      <c r="B8548" s="125">
        <v>2007</v>
      </c>
      <c r="C8548" s="125">
        <v>70</v>
      </c>
      <c r="D8548" s="125">
        <v>5</v>
      </c>
      <c r="E8548" s="125">
        <v>3</v>
      </c>
      <c r="F8548" s="125">
        <v>0</v>
      </c>
      <c r="G8548" s="125">
        <v>2.0065240000000002</v>
      </c>
      <c r="H8548" s="125">
        <v>2.0819489999999998</v>
      </c>
      <c r="I8548" s="125">
        <v>2.0278179999999999</v>
      </c>
      <c r="J8548" s="125">
        <v>2.0065240000000002</v>
      </c>
    </row>
    <row r="8549" spans="1:10" hidden="1" x14ac:dyDescent="0.25">
      <c r="A8549" s="125">
        <v>941967</v>
      </c>
      <c r="B8549" s="125">
        <v>2007</v>
      </c>
      <c r="C8549" s="125">
        <v>70</v>
      </c>
      <c r="D8549" s="125">
        <v>5</v>
      </c>
      <c r="E8549" s="125">
        <v>4</v>
      </c>
      <c r="F8549" s="125">
        <v>4.840827</v>
      </c>
      <c r="G8549" s="125">
        <v>0</v>
      </c>
      <c r="H8549" s="125">
        <v>5.222423</v>
      </c>
      <c r="I8549" s="125">
        <v>4.9111669999999998</v>
      </c>
      <c r="J8549" s="125">
        <v>4.840827</v>
      </c>
    </row>
    <row r="8550" spans="1:10" x14ac:dyDescent="0.25">
      <c r="A8550" s="125">
        <v>941968</v>
      </c>
      <c r="B8550" s="125">
        <v>2007</v>
      </c>
      <c r="C8550" s="125">
        <v>71</v>
      </c>
      <c r="D8550" s="125">
        <v>2</v>
      </c>
      <c r="E8550" s="125">
        <v>1</v>
      </c>
      <c r="F8550" s="129">
        <v>29372.029879999998</v>
      </c>
      <c r="G8550" s="129">
        <v>0</v>
      </c>
      <c r="H8550" s="129">
        <v>39614.9715</v>
      </c>
      <c r="I8550" s="129">
        <v>29406.193343999999</v>
      </c>
      <c r="J8550" s="129">
        <v>29372.029879999998</v>
      </c>
    </row>
    <row r="8551" spans="1:10" hidden="1" x14ac:dyDescent="0.25">
      <c r="A8551" s="125">
        <v>941969</v>
      </c>
      <c r="B8551" s="125">
        <v>2007</v>
      </c>
      <c r="C8551" s="125">
        <v>71</v>
      </c>
      <c r="D8551" s="125">
        <v>2</v>
      </c>
      <c r="E8551" s="125">
        <v>2</v>
      </c>
      <c r="F8551" s="125">
        <v>26905.368625999999</v>
      </c>
      <c r="G8551" s="125">
        <v>0</v>
      </c>
      <c r="H8551" s="125">
        <v>29372.029879999998</v>
      </c>
      <c r="I8551" s="125">
        <v>26975.272240999999</v>
      </c>
      <c r="J8551" s="125">
        <v>26905.368625999999</v>
      </c>
    </row>
    <row r="8552" spans="1:10" hidden="1" x14ac:dyDescent="0.25">
      <c r="A8552" s="125">
        <v>941970</v>
      </c>
      <c r="B8552" s="125">
        <v>2007</v>
      </c>
      <c r="C8552" s="125">
        <v>71</v>
      </c>
      <c r="D8552" s="125">
        <v>2</v>
      </c>
      <c r="E8552" s="125">
        <v>3</v>
      </c>
      <c r="F8552" s="125">
        <v>23278.010177</v>
      </c>
      <c r="G8552" s="125">
        <v>174.55415300000001</v>
      </c>
      <c r="H8552" s="125">
        <v>26905.368625999999</v>
      </c>
      <c r="I8552" s="125">
        <v>23679.414927999998</v>
      </c>
      <c r="J8552" s="125">
        <v>23452.564330000001</v>
      </c>
    </row>
    <row r="8553" spans="1:10" hidden="1" x14ac:dyDescent="0.25">
      <c r="A8553" s="125">
        <v>941971</v>
      </c>
      <c r="B8553" s="125">
        <v>2007</v>
      </c>
      <c r="C8553" s="125">
        <v>71</v>
      </c>
      <c r="D8553" s="125">
        <v>2</v>
      </c>
      <c r="E8553" s="125">
        <v>4</v>
      </c>
      <c r="F8553" s="125">
        <v>29394.026214000001</v>
      </c>
      <c r="G8553" s="125">
        <v>0</v>
      </c>
      <c r="H8553" s="125">
        <v>39614.9715</v>
      </c>
      <c r="I8553" s="125">
        <v>29406.193343999999</v>
      </c>
      <c r="J8553" s="125">
        <v>29394.026214000001</v>
      </c>
    </row>
    <row r="8554" spans="1:10" x14ac:dyDescent="0.25">
      <c r="A8554" s="125">
        <v>941972</v>
      </c>
      <c r="B8554" s="125">
        <v>2007</v>
      </c>
      <c r="C8554" s="125">
        <v>71</v>
      </c>
      <c r="D8554" s="125">
        <v>3</v>
      </c>
      <c r="E8554" s="125">
        <v>1</v>
      </c>
      <c r="F8554" s="129">
        <v>57191.769305000002</v>
      </c>
      <c r="G8554" s="129">
        <v>0</v>
      </c>
      <c r="H8554" s="129">
        <v>70525.673999999999</v>
      </c>
      <c r="I8554" s="129">
        <v>57280.952423000002</v>
      </c>
      <c r="J8554" s="129">
        <v>57191.769305000002</v>
      </c>
    </row>
    <row r="8555" spans="1:10" hidden="1" x14ac:dyDescent="0.25">
      <c r="A8555" s="125">
        <v>941973</v>
      </c>
      <c r="B8555" s="125">
        <v>2007</v>
      </c>
      <c r="C8555" s="125">
        <v>71</v>
      </c>
      <c r="D8555" s="125">
        <v>3</v>
      </c>
      <c r="E8555" s="125">
        <v>2</v>
      </c>
      <c r="F8555" s="125">
        <v>52788.703004000003</v>
      </c>
      <c r="G8555" s="125">
        <v>0</v>
      </c>
      <c r="H8555" s="125">
        <v>57191.769305000002</v>
      </c>
      <c r="I8555" s="125">
        <v>53891.804215999997</v>
      </c>
      <c r="J8555" s="125">
        <v>52788.703004000003</v>
      </c>
    </row>
    <row r="8556" spans="1:10" hidden="1" x14ac:dyDescent="0.25">
      <c r="A8556" s="125">
        <v>941974</v>
      </c>
      <c r="B8556" s="125">
        <v>2007</v>
      </c>
      <c r="C8556" s="125">
        <v>71</v>
      </c>
      <c r="D8556" s="125">
        <v>3</v>
      </c>
      <c r="E8556" s="125">
        <v>3</v>
      </c>
      <c r="F8556" s="125">
        <v>40434.996210999998</v>
      </c>
      <c r="G8556" s="125">
        <v>5745.2017720000003</v>
      </c>
      <c r="H8556" s="125">
        <v>52788.703004000003</v>
      </c>
      <c r="I8556" s="125">
        <v>48285.826637999999</v>
      </c>
      <c r="J8556" s="125">
        <v>46180.197982999998</v>
      </c>
    </row>
    <row r="8557" spans="1:10" hidden="1" x14ac:dyDescent="0.25">
      <c r="A8557" s="125">
        <v>941975</v>
      </c>
      <c r="B8557" s="125">
        <v>2007</v>
      </c>
      <c r="C8557" s="125">
        <v>71</v>
      </c>
      <c r="D8557" s="125">
        <v>3</v>
      </c>
      <c r="E8557" s="125">
        <v>4</v>
      </c>
      <c r="F8557" s="125">
        <v>18895.789070999999</v>
      </c>
      <c r="G8557" s="125">
        <v>0</v>
      </c>
      <c r="H8557" s="125">
        <v>23278.010177</v>
      </c>
      <c r="I8557" s="125">
        <v>18906.399866</v>
      </c>
      <c r="J8557" s="125">
        <v>18895.789070999999</v>
      </c>
    </row>
    <row r="8558" spans="1:10" x14ac:dyDescent="0.25">
      <c r="A8558" s="125">
        <v>941976</v>
      </c>
      <c r="B8558" s="125">
        <v>2007</v>
      </c>
      <c r="C8558" s="125">
        <v>71</v>
      </c>
      <c r="D8558" s="125">
        <v>4</v>
      </c>
      <c r="E8558" s="125">
        <v>1</v>
      </c>
      <c r="F8558" s="129">
        <v>28991.402801</v>
      </c>
      <c r="G8558" s="129">
        <v>0</v>
      </c>
      <c r="H8558" s="129">
        <v>33419.595000000001</v>
      </c>
      <c r="I8558" s="129">
        <v>29339.062451000002</v>
      </c>
      <c r="J8558" s="129">
        <v>28991.402801</v>
      </c>
    </row>
    <row r="8559" spans="1:10" hidden="1" x14ac:dyDescent="0.25">
      <c r="A8559" s="125">
        <v>941977</v>
      </c>
      <c r="B8559" s="125">
        <v>2007</v>
      </c>
      <c r="C8559" s="125">
        <v>71</v>
      </c>
      <c r="D8559" s="125">
        <v>4</v>
      </c>
      <c r="E8559" s="125">
        <v>2</v>
      </c>
      <c r="F8559" s="125">
        <v>26976.236988000001</v>
      </c>
      <c r="G8559" s="125">
        <v>0</v>
      </c>
      <c r="H8559" s="125">
        <v>28991.402801</v>
      </c>
      <c r="I8559" s="125">
        <v>27933.216598999999</v>
      </c>
      <c r="J8559" s="125">
        <v>26976.236988000001</v>
      </c>
    </row>
    <row r="8560" spans="1:10" hidden="1" x14ac:dyDescent="0.25">
      <c r="A8560" s="125">
        <v>941978</v>
      </c>
      <c r="B8560" s="125">
        <v>2007</v>
      </c>
      <c r="C8560" s="125">
        <v>71</v>
      </c>
      <c r="D8560" s="125">
        <v>4</v>
      </c>
      <c r="E8560" s="125">
        <v>3</v>
      </c>
      <c r="F8560" s="125">
        <v>7450.010534</v>
      </c>
      <c r="G8560" s="125">
        <v>15675.753070000001</v>
      </c>
      <c r="H8560" s="125">
        <v>26976.236988000001</v>
      </c>
      <c r="I8560" s="125">
        <v>25511.427319999999</v>
      </c>
      <c r="J8560" s="125">
        <v>23125.763604</v>
      </c>
    </row>
    <row r="8561" spans="1:10" hidden="1" x14ac:dyDescent="0.25">
      <c r="A8561" s="125">
        <v>941979</v>
      </c>
      <c r="B8561" s="125">
        <v>2007</v>
      </c>
      <c r="C8561" s="125">
        <v>71</v>
      </c>
      <c r="D8561" s="125">
        <v>4</v>
      </c>
      <c r="E8561" s="125">
        <v>4</v>
      </c>
      <c r="F8561" s="125">
        <v>35353.260953999998</v>
      </c>
      <c r="G8561" s="125">
        <v>0</v>
      </c>
      <c r="H8561" s="125">
        <v>40434.996210999998</v>
      </c>
      <c r="I8561" s="125">
        <v>35497.883174000002</v>
      </c>
      <c r="J8561" s="125">
        <v>35353.260953999998</v>
      </c>
    </row>
    <row r="8562" spans="1:10" x14ac:dyDescent="0.25">
      <c r="A8562" s="125">
        <v>941980</v>
      </c>
      <c r="B8562" s="125">
        <v>2007</v>
      </c>
      <c r="C8562" s="125">
        <v>71</v>
      </c>
      <c r="D8562" s="125">
        <v>5</v>
      </c>
      <c r="E8562" s="125">
        <v>1</v>
      </c>
      <c r="F8562" s="129">
        <v>5853.3797189999996</v>
      </c>
      <c r="G8562" s="129">
        <v>0</v>
      </c>
      <c r="H8562" s="129">
        <v>6224.6555500000004</v>
      </c>
      <c r="I8562" s="129">
        <v>5853.6660789999996</v>
      </c>
      <c r="J8562" s="129">
        <v>5853.3797189999996</v>
      </c>
    </row>
    <row r="8563" spans="1:10" hidden="1" x14ac:dyDescent="0.25">
      <c r="A8563" s="125">
        <v>941981</v>
      </c>
      <c r="B8563" s="125">
        <v>2007</v>
      </c>
      <c r="C8563" s="125">
        <v>71</v>
      </c>
      <c r="D8563" s="125">
        <v>5</v>
      </c>
      <c r="E8563" s="125">
        <v>2</v>
      </c>
      <c r="F8563" s="125">
        <v>5585.491086</v>
      </c>
      <c r="G8563" s="125">
        <v>0</v>
      </c>
      <c r="H8563" s="125">
        <v>5853.3797189999996</v>
      </c>
      <c r="I8563" s="125">
        <v>5751.5309120000002</v>
      </c>
      <c r="J8563" s="125">
        <v>5585.491086</v>
      </c>
    </row>
    <row r="8564" spans="1:10" hidden="1" x14ac:dyDescent="0.25">
      <c r="A8564" s="125">
        <v>941982</v>
      </c>
      <c r="B8564" s="125">
        <v>2007</v>
      </c>
      <c r="C8564" s="125">
        <v>71</v>
      </c>
      <c r="D8564" s="125">
        <v>5</v>
      </c>
      <c r="E8564" s="125">
        <v>3</v>
      </c>
      <c r="F8564" s="125">
        <v>0</v>
      </c>
      <c r="G8564" s="125">
        <v>4670.6291359999996</v>
      </c>
      <c r="H8564" s="125">
        <v>5585.491086</v>
      </c>
      <c r="I8564" s="125">
        <v>5440.2683180000004</v>
      </c>
      <c r="J8564" s="125">
        <v>4670.6291359999996</v>
      </c>
    </row>
    <row r="8565" spans="1:10" hidden="1" x14ac:dyDescent="0.25">
      <c r="A8565" s="125">
        <v>941983</v>
      </c>
      <c r="B8565" s="125">
        <v>2007</v>
      </c>
      <c r="C8565" s="125">
        <v>71</v>
      </c>
      <c r="D8565" s="125">
        <v>5</v>
      </c>
      <c r="E8565" s="125">
        <v>4</v>
      </c>
      <c r="F8565" s="125">
        <v>7005.8604670000004</v>
      </c>
      <c r="G8565" s="125">
        <v>0</v>
      </c>
      <c r="H8565" s="125">
        <v>7450.010534</v>
      </c>
      <c r="I8565" s="125">
        <v>7005.9899059999998</v>
      </c>
      <c r="J8565" s="125">
        <v>7005.8604670000004</v>
      </c>
    </row>
    <row r="8566" spans="1:10" x14ac:dyDescent="0.25">
      <c r="A8566" s="125">
        <v>941984</v>
      </c>
      <c r="B8566" s="125">
        <v>2007</v>
      </c>
      <c r="C8566" s="125">
        <v>72</v>
      </c>
      <c r="D8566" s="125">
        <v>2</v>
      </c>
      <c r="E8566" s="125">
        <v>1</v>
      </c>
      <c r="F8566" s="129">
        <v>1237.901642</v>
      </c>
      <c r="G8566" s="129">
        <v>0</v>
      </c>
      <c r="H8566" s="129">
        <v>1669.5965000000001</v>
      </c>
      <c r="I8566" s="129">
        <v>1239.341482</v>
      </c>
      <c r="J8566" s="129">
        <v>1237.901642</v>
      </c>
    </row>
    <row r="8567" spans="1:10" hidden="1" x14ac:dyDescent="0.25">
      <c r="A8567" s="125">
        <v>941985</v>
      </c>
      <c r="B8567" s="125">
        <v>2007</v>
      </c>
      <c r="C8567" s="125">
        <v>72</v>
      </c>
      <c r="D8567" s="125">
        <v>2</v>
      </c>
      <c r="E8567" s="125">
        <v>2</v>
      </c>
      <c r="F8567" s="125">
        <v>1133.9427390000001</v>
      </c>
      <c r="G8567" s="125">
        <v>0</v>
      </c>
      <c r="H8567" s="125">
        <v>1237.901642</v>
      </c>
      <c r="I8567" s="125">
        <v>1136.888868</v>
      </c>
      <c r="J8567" s="125">
        <v>1133.9427390000001</v>
      </c>
    </row>
    <row r="8568" spans="1:10" hidden="1" x14ac:dyDescent="0.25">
      <c r="A8568" s="125">
        <v>941986</v>
      </c>
      <c r="B8568" s="125">
        <v>2007</v>
      </c>
      <c r="C8568" s="125">
        <v>72</v>
      </c>
      <c r="D8568" s="125">
        <v>2</v>
      </c>
      <c r="E8568" s="125">
        <v>3</v>
      </c>
      <c r="F8568" s="125">
        <v>981.065563</v>
      </c>
      <c r="G8568" s="125">
        <v>7.3566880000000001</v>
      </c>
      <c r="H8568" s="125">
        <v>1133.9427390000001</v>
      </c>
      <c r="I8568" s="125">
        <v>997.98300500000005</v>
      </c>
      <c r="J8568" s="125">
        <v>988.42225099999996</v>
      </c>
    </row>
    <row r="8569" spans="1:10" hidden="1" x14ac:dyDescent="0.25">
      <c r="A8569" s="125">
        <v>941987</v>
      </c>
      <c r="B8569" s="125">
        <v>2007</v>
      </c>
      <c r="C8569" s="125">
        <v>72</v>
      </c>
      <c r="D8569" s="125">
        <v>2</v>
      </c>
      <c r="E8569" s="125">
        <v>4</v>
      </c>
      <c r="F8569" s="125">
        <v>1238.8286909999999</v>
      </c>
      <c r="G8569" s="125">
        <v>0</v>
      </c>
      <c r="H8569" s="125">
        <v>1669.5965000000001</v>
      </c>
      <c r="I8569" s="125">
        <v>1239.341482</v>
      </c>
      <c r="J8569" s="125">
        <v>1238.8286909999999</v>
      </c>
    </row>
    <row r="8570" spans="1:10" x14ac:dyDescent="0.25">
      <c r="A8570" s="125">
        <v>941988</v>
      </c>
      <c r="B8570" s="125">
        <v>2007</v>
      </c>
      <c r="C8570" s="125">
        <v>72</v>
      </c>
      <c r="D8570" s="125">
        <v>3</v>
      </c>
      <c r="E8570" s="125">
        <v>1</v>
      </c>
      <c r="F8570" s="129">
        <v>2404.3305999999998</v>
      </c>
      <c r="G8570" s="129">
        <v>0</v>
      </c>
      <c r="H8570" s="129">
        <v>2964.8852999999999</v>
      </c>
      <c r="I8570" s="129">
        <v>2408.0798410000002</v>
      </c>
      <c r="J8570" s="129">
        <v>2404.3305999999998</v>
      </c>
    </row>
    <row r="8571" spans="1:10" hidden="1" x14ac:dyDescent="0.25">
      <c r="A8571" s="125">
        <v>941989</v>
      </c>
      <c r="B8571" s="125">
        <v>2007</v>
      </c>
      <c r="C8571" s="125">
        <v>72</v>
      </c>
      <c r="D8571" s="125">
        <v>3</v>
      </c>
      <c r="E8571" s="125">
        <v>2</v>
      </c>
      <c r="F8571" s="125">
        <v>2219.2265689999999</v>
      </c>
      <c r="G8571" s="125">
        <v>0</v>
      </c>
      <c r="H8571" s="125">
        <v>2404.3305999999998</v>
      </c>
      <c r="I8571" s="125">
        <v>2265.6007249999998</v>
      </c>
      <c r="J8571" s="125">
        <v>2219.2265689999999</v>
      </c>
    </row>
    <row r="8572" spans="1:10" hidden="1" x14ac:dyDescent="0.25">
      <c r="A8572" s="125">
        <v>941990</v>
      </c>
      <c r="B8572" s="125">
        <v>2007</v>
      </c>
      <c r="C8572" s="125">
        <v>72</v>
      </c>
      <c r="D8572" s="125">
        <v>3</v>
      </c>
      <c r="E8572" s="125">
        <v>3</v>
      </c>
      <c r="F8572" s="125">
        <v>1698.8167940000001</v>
      </c>
      <c r="G8572" s="125">
        <v>241.37618800000001</v>
      </c>
      <c r="H8572" s="125">
        <v>2219.2265689999999</v>
      </c>
      <c r="I8572" s="125">
        <v>2029.926543</v>
      </c>
      <c r="J8572" s="125">
        <v>1940.192982</v>
      </c>
    </row>
    <row r="8573" spans="1:10" hidden="1" x14ac:dyDescent="0.25">
      <c r="A8573" s="125">
        <v>941991</v>
      </c>
      <c r="B8573" s="125">
        <v>2007</v>
      </c>
      <c r="C8573" s="125">
        <v>72</v>
      </c>
      <c r="D8573" s="125">
        <v>3</v>
      </c>
      <c r="E8573" s="125">
        <v>4</v>
      </c>
      <c r="F8573" s="125">
        <v>796.37425199999996</v>
      </c>
      <c r="G8573" s="125">
        <v>0</v>
      </c>
      <c r="H8573" s="125">
        <v>981.065563</v>
      </c>
      <c r="I8573" s="125">
        <v>796.82145000000003</v>
      </c>
      <c r="J8573" s="125">
        <v>796.37425199999996</v>
      </c>
    </row>
    <row r="8574" spans="1:10" x14ac:dyDescent="0.25">
      <c r="A8574" s="125">
        <v>941992</v>
      </c>
      <c r="B8574" s="125">
        <v>2007</v>
      </c>
      <c r="C8574" s="125">
        <v>72</v>
      </c>
      <c r="D8574" s="125">
        <v>4</v>
      </c>
      <c r="E8574" s="125">
        <v>1</v>
      </c>
      <c r="F8574" s="129">
        <v>1217.958382</v>
      </c>
      <c r="G8574" s="129">
        <v>0</v>
      </c>
      <c r="H8574" s="129">
        <v>1403.99125</v>
      </c>
      <c r="I8574" s="129">
        <v>1232.5639180000001</v>
      </c>
      <c r="J8574" s="129">
        <v>1217.958382</v>
      </c>
    </row>
    <row r="8575" spans="1:10" hidden="1" x14ac:dyDescent="0.25">
      <c r="A8575" s="125">
        <v>941993</v>
      </c>
      <c r="B8575" s="125">
        <v>2007</v>
      </c>
      <c r="C8575" s="125">
        <v>72</v>
      </c>
      <c r="D8575" s="125">
        <v>4</v>
      </c>
      <c r="E8575" s="125">
        <v>2</v>
      </c>
      <c r="F8575" s="125">
        <v>1133.2992119999999</v>
      </c>
      <c r="G8575" s="125">
        <v>0</v>
      </c>
      <c r="H8575" s="125">
        <v>1217.958382</v>
      </c>
      <c r="I8575" s="125">
        <v>1173.5029010000001</v>
      </c>
      <c r="J8575" s="125">
        <v>1133.2992119999999</v>
      </c>
    </row>
    <row r="8576" spans="1:10" hidden="1" x14ac:dyDescent="0.25">
      <c r="A8576" s="125">
        <v>941994</v>
      </c>
      <c r="B8576" s="125">
        <v>2007</v>
      </c>
      <c r="C8576" s="125">
        <v>72</v>
      </c>
      <c r="D8576" s="125">
        <v>4</v>
      </c>
      <c r="E8576" s="125">
        <v>3</v>
      </c>
      <c r="F8576" s="125">
        <v>312.98253599999998</v>
      </c>
      <c r="G8576" s="125">
        <v>658.55436499999996</v>
      </c>
      <c r="H8576" s="125">
        <v>1133.2992119999999</v>
      </c>
      <c r="I8576" s="125">
        <v>1071.7610649999999</v>
      </c>
      <c r="J8576" s="125">
        <v>971.53690099999994</v>
      </c>
    </row>
    <row r="8577" spans="1:10" hidden="1" x14ac:dyDescent="0.25">
      <c r="A8577" s="125">
        <v>941995</v>
      </c>
      <c r="B8577" s="125">
        <v>2007</v>
      </c>
      <c r="C8577" s="125">
        <v>72</v>
      </c>
      <c r="D8577" s="125">
        <v>4</v>
      </c>
      <c r="E8577" s="125">
        <v>4</v>
      </c>
      <c r="F8577" s="125">
        <v>1485.3151740000001</v>
      </c>
      <c r="G8577" s="125">
        <v>0</v>
      </c>
      <c r="H8577" s="125">
        <v>1698.8167940000001</v>
      </c>
      <c r="I8577" s="125">
        <v>1491.391263</v>
      </c>
      <c r="J8577" s="125">
        <v>1485.3151740000001</v>
      </c>
    </row>
    <row r="8578" spans="1:10" x14ac:dyDescent="0.25">
      <c r="A8578" s="125">
        <v>941996</v>
      </c>
      <c r="B8578" s="125">
        <v>2007</v>
      </c>
      <c r="C8578" s="125">
        <v>72</v>
      </c>
      <c r="D8578" s="125">
        <v>5</v>
      </c>
      <c r="E8578" s="125">
        <v>1</v>
      </c>
      <c r="F8578" s="129">
        <v>245.640681</v>
      </c>
      <c r="G8578" s="129">
        <v>0</v>
      </c>
      <c r="H8578" s="129">
        <v>261.22149999999999</v>
      </c>
      <c r="I8578" s="129">
        <v>245.65269900000001</v>
      </c>
      <c r="J8578" s="129">
        <v>245.640681</v>
      </c>
    </row>
    <row r="8579" spans="1:10" hidden="1" x14ac:dyDescent="0.25">
      <c r="A8579" s="125">
        <v>941997</v>
      </c>
      <c r="B8579" s="125">
        <v>2007</v>
      </c>
      <c r="C8579" s="125">
        <v>72</v>
      </c>
      <c r="D8579" s="125">
        <v>5</v>
      </c>
      <c r="E8579" s="125">
        <v>2</v>
      </c>
      <c r="F8579" s="125">
        <v>234.39857000000001</v>
      </c>
      <c r="G8579" s="125">
        <v>0</v>
      </c>
      <c r="H8579" s="125">
        <v>245.640681</v>
      </c>
      <c r="I8579" s="125">
        <v>241.366533</v>
      </c>
      <c r="J8579" s="125">
        <v>234.39857000000001</v>
      </c>
    </row>
    <row r="8580" spans="1:10" hidden="1" x14ac:dyDescent="0.25">
      <c r="A8580" s="125">
        <v>941998</v>
      </c>
      <c r="B8580" s="125">
        <v>2007</v>
      </c>
      <c r="C8580" s="125">
        <v>72</v>
      </c>
      <c r="D8580" s="125">
        <v>5</v>
      </c>
      <c r="E8580" s="125">
        <v>3</v>
      </c>
      <c r="F8580" s="125">
        <v>0</v>
      </c>
      <c r="G8580" s="125">
        <v>196.00582499999999</v>
      </c>
      <c r="H8580" s="125">
        <v>234.39857000000001</v>
      </c>
      <c r="I8580" s="125">
        <v>228.30420699999999</v>
      </c>
      <c r="J8580" s="125">
        <v>196.00582499999999</v>
      </c>
    </row>
    <row r="8581" spans="1:10" hidden="1" x14ac:dyDescent="0.25">
      <c r="A8581" s="125">
        <v>941999</v>
      </c>
      <c r="B8581" s="125">
        <v>2007</v>
      </c>
      <c r="C8581" s="125">
        <v>72</v>
      </c>
      <c r="D8581" s="125">
        <v>5</v>
      </c>
      <c r="E8581" s="125">
        <v>4</v>
      </c>
      <c r="F8581" s="125">
        <v>294.32333899999998</v>
      </c>
      <c r="G8581" s="125">
        <v>0</v>
      </c>
      <c r="H8581" s="125">
        <v>312.98253599999998</v>
      </c>
      <c r="I8581" s="125">
        <v>294.328777</v>
      </c>
      <c r="J8581" s="125">
        <v>294.32333899999998</v>
      </c>
    </row>
    <row r="8582" spans="1:10" x14ac:dyDescent="0.25">
      <c r="A8582" s="125">
        <v>942000</v>
      </c>
      <c r="B8582" s="125">
        <v>2007</v>
      </c>
      <c r="C8582" s="125">
        <v>73</v>
      </c>
      <c r="D8582" s="125">
        <v>2</v>
      </c>
      <c r="E8582" s="125">
        <v>1</v>
      </c>
      <c r="F8582" s="129">
        <v>150975.47560000001</v>
      </c>
      <c r="G8582" s="129">
        <v>0</v>
      </c>
      <c r="H8582" s="129">
        <v>203777.07209999999</v>
      </c>
      <c r="I8582" s="129">
        <v>151263.72062000001</v>
      </c>
      <c r="J8582" s="129">
        <v>150975.47560000001</v>
      </c>
    </row>
    <row r="8583" spans="1:10" hidden="1" x14ac:dyDescent="0.25">
      <c r="A8583" s="125">
        <v>942001</v>
      </c>
      <c r="B8583" s="125">
        <v>2007</v>
      </c>
      <c r="C8583" s="125">
        <v>73</v>
      </c>
      <c r="D8583" s="125">
        <v>2</v>
      </c>
      <c r="E8583" s="125">
        <v>2</v>
      </c>
      <c r="F8583" s="125">
        <v>138070.369672</v>
      </c>
      <c r="G8583" s="125">
        <v>0</v>
      </c>
      <c r="H8583" s="125">
        <v>150975.47560000001</v>
      </c>
      <c r="I8583" s="125">
        <v>138655.87679099999</v>
      </c>
      <c r="J8583" s="125">
        <v>138070.369672</v>
      </c>
    </row>
    <row r="8584" spans="1:10" hidden="1" x14ac:dyDescent="0.25">
      <c r="A8584" s="125">
        <v>942002</v>
      </c>
      <c r="B8584" s="125">
        <v>2007</v>
      </c>
      <c r="C8584" s="125">
        <v>73</v>
      </c>
      <c r="D8584" s="125">
        <v>2</v>
      </c>
      <c r="E8584" s="125">
        <v>3</v>
      </c>
      <c r="F8584" s="125">
        <v>118311.718781</v>
      </c>
      <c r="G8584" s="125">
        <v>1139.2444499999999</v>
      </c>
      <c r="H8584" s="125">
        <v>138070.369672</v>
      </c>
      <c r="I8584" s="125">
        <v>121515.73234800001</v>
      </c>
      <c r="J8584" s="125">
        <v>119450.963231</v>
      </c>
    </row>
    <row r="8585" spans="1:10" hidden="1" x14ac:dyDescent="0.25">
      <c r="A8585" s="125">
        <v>942003</v>
      </c>
      <c r="B8585" s="125">
        <v>2007</v>
      </c>
      <c r="C8585" s="125">
        <v>73</v>
      </c>
      <c r="D8585" s="125">
        <v>2</v>
      </c>
      <c r="E8585" s="125">
        <v>4</v>
      </c>
      <c r="F8585" s="125">
        <v>151158.878023</v>
      </c>
      <c r="G8585" s="125">
        <v>0</v>
      </c>
      <c r="H8585" s="125">
        <v>203777.07209999999</v>
      </c>
      <c r="I8585" s="125">
        <v>151263.72062000001</v>
      </c>
      <c r="J8585" s="125">
        <v>151158.878023</v>
      </c>
    </row>
    <row r="8586" spans="1:10" x14ac:dyDescent="0.25">
      <c r="A8586" s="125">
        <v>942004</v>
      </c>
      <c r="B8586" s="125">
        <v>2007</v>
      </c>
      <c r="C8586" s="125">
        <v>73</v>
      </c>
      <c r="D8586" s="125">
        <v>3</v>
      </c>
      <c r="E8586" s="125">
        <v>1</v>
      </c>
      <c r="F8586" s="129">
        <v>120920.513554</v>
      </c>
      <c r="G8586" s="129">
        <v>0</v>
      </c>
      <c r="H8586" s="129">
        <v>149161.66500000001</v>
      </c>
      <c r="I8586" s="129">
        <v>121149.104313</v>
      </c>
      <c r="J8586" s="129">
        <v>120920.513554</v>
      </c>
    </row>
    <row r="8587" spans="1:10" hidden="1" x14ac:dyDescent="0.25">
      <c r="A8587" s="125">
        <v>942005</v>
      </c>
      <c r="B8587" s="125">
        <v>2007</v>
      </c>
      <c r="C8587" s="125">
        <v>73</v>
      </c>
      <c r="D8587" s="125">
        <v>3</v>
      </c>
      <c r="E8587" s="125">
        <v>2</v>
      </c>
      <c r="F8587" s="125">
        <v>112600.864535</v>
      </c>
      <c r="G8587" s="125">
        <v>0</v>
      </c>
      <c r="H8587" s="125">
        <v>120920.513554</v>
      </c>
      <c r="I8587" s="125">
        <v>113943.399922</v>
      </c>
      <c r="J8587" s="125">
        <v>112600.864535</v>
      </c>
    </row>
    <row r="8588" spans="1:10" hidden="1" x14ac:dyDescent="0.25">
      <c r="A8588" s="125">
        <v>942006</v>
      </c>
      <c r="B8588" s="125">
        <v>2007</v>
      </c>
      <c r="C8588" s="125">
        <v>73</v>
      </c>
      <c r="D8588" s="125">
        <v>3</v>
      </c>
      <c r="E8588" s="125">
        <v>3</v>
      </c>
      <c r="F8588" s="125">
        <v>94440.906778999997</v>
      </c>
      <c r="G8588" s="125">
        <v>6189.6914939999997</v>
      </c>
      <c r="H8588" s="125">
        <v>112600.864535</v>
      </c>
      <c r="I8588" s="125">
        <v>102996.01079</v>
      </c>
      <c r="J8588" s="125">
        <v>100630.598274</v>
      </c>
    </row>
    <row r="8589" spans="1:10" hidden="1" x14ac:dyDescent="0.25">
      <c r="A8589" s="125">
        <v>942007</v>
      </c>
      <c r="B8589" s="125">
        <v>2007</v>
      </c>
      <c r="C8589" s="125">
        <v>73</v>
      </c>
      <c r="D8589" s="125">
        <v>3</v>
      </c>
      <c r="E8589" s="125">
        <v>4</v>
      </c>
      <c r="F8589" s="125">
        <v>96026.601236000002</v>
      </c>
      <c r="G8589" s="125">
        <v>0</v>
      </c>
      <c r="H8589" s="125">
        <v>118311.718781</v>
      </c>
      <c r="I8589" s="125">
        <v>96092.777994000004</v>
      </c>
      <c r="J8589" s="125">
        <v>96026.601236000002</v>
      </c>
    </row>
    <row r="8590" spans="1:10" x14ac:dyDescent="0.25">
      <c r="A8590" s="125">
        <v>942008</v>
      </c>
      <c r="B8590" s="125">
        <v>2007</v>
      </c>
      <c r="C8590" s="125">
        <v>73</v>
      </c>
      <c r="D8590" s="125">
        <v>4</v>
      </c>
      <c r="E8590" s="125">
        <v>1</v>
      </c>
      <c r="F8590" s="129">
        <v>70962.594240000006</v>
      </c>
      <c r="G8590" s="129">
        <v>0</v>
      </c>
      <c r="H8590" s="129">
        <v>82634.870699999999</v>
      </c>
      <c r="I8590" s="129">
        <v>72545.152988000002</v>
      </c>
      <c r="J8590" s="129">
        <v>70962.594240000006</v>
      </c>
    </row>
    <row r="8591" spans="1:10" hidden="1" x14ac:dyDescent="0.25">
      <c r="A8591" s="125">
        <v>942009</v>
      </c>
      <c r="B8591" s="125">
        <v>2007</v>
      </c>
      <c r="C8591" s="125">
        <v>73</v>
      </c>
      <c r="D8591" s="125">
        <v>4</v>
      </c>
      <c r="E8591" s="125">
        <v>2</v>
      </c>
      <c r="F8591" s="125">
        <v>67692.392376000003</v>
      </c>
      <c r="G8591" s="125">
        <v>0</v>
      </c>
      <c r="H8591" s="125">
        <v>70962.594240000006</v>
      </c>
      <c r="I8591" s="125">
        <v>68372.45955</v>
      </c>
      <c r="J8591" s="125">
        <v>67692.392376000003</v>
      </c>
    </row>
    <row r="8592" spans="1:10" hidden="1" x14ac:dyDescent="0.25">
      <c r="A8592" s="125">
        <v>942010</v>
      </c>
      <c r="B8592" s="125">
        <v>2007</v>
      </c>
      <c r="C8592" s="125">
        <v>73</v>
      </c>
      <c r="D8592" s="125">
        <v>4</v>
      </c>
      <c r="E8592" s="125">
        <v>3</v>
      </c>
      <c r="F8592" s="125">
        <v>45687.819393999998</v>
      </c>
      <c r="G8592" s="125">
        <v>10900.870628999999</v>
      </c>
      <c r="H8592" s="125">
        <v>67692.392376000003</v>
      </c>
      <c r="I8592" s="125">
        <v>64016.695469999999</v>
      </c>
      <c r="J8592" s="125">
        <v>56588.690023000003</v>
      </c>
    </row>
    <row r="8593" spans="1:10" hidden="1" x14ac:dyDescent="0.25">
      <c r="A8593" s="125">
        <v>942011</v>
      </c>
      <c r="B8593" s="125">
        <v>2007</v>
      </c>
      <c r="C8593" s="125">
        <v>73</v>
      </c>
      <c r="D8593" s="125">
        <v>4</v>
      </c>
      <c r="E8593" s="125">
        <v>4</v>
      </c>
      <c r="F8593" s="125">
        <v>82215.562665000005</v>
      </c>
      <c r="G8593" s="125">
        <v>0</v>
      </c>
      <c r="H8593" s="125">
        <v>94440.906778999997</v>
      </c>
      <c r="I8593" s="125">
        <v>82909.672061999998</v>
      </c>
      <c r="J8593" s="125">
        <v>82215.562665000005</v>
      </c>
    </row>
    <row r="8594" spans="1:10" x14ac:dyDescent="0.25">
      <c r="A8594" s="125">
        <v>942012</v>
      </c>
      <c r="B8594" s="125">
        <v>2007</v>
      </c>
      <c r="C8594" s="125">
        <v>73</v>
      </c>
      <c r="D8594" s="125">
        <v>5</v>
      </c>
      <c r="E8594" s="125">
        <v>1</v>
      </c>
      <c r="F8594" s="129">
        <v>16089.693606000001</v>
      </c>
      <c r="G8594" s="129">
        <v>0</v>
      </c>
      <c r="H8594" s="129">
        <v>18097.263200000001</v>
      </c>
      <c r="I8594" s="129">
        <v>17018.666313000002</v>
      </c>
      <c r="J8594" s="129">
        <v>16089.693606000001</v>
      </c>
    </row>
    <row r="8595" spans="1:10" hidden="1" x14ac:dyDescent="0.25">
      <c r="A8595" s="125">
        <v>942013</v>
      </c>
      <c r="B8595" s="125">
        <v>2007</v>
      </c>
      <c r="C8595" s="125">
        <v>73</v>
      </c>
      <c r="D8595" s="125">
        <v>5</v>
      </c>
      <c r="E8595" s="125">
        <v>2</v>
      </c>
      <c r="F8595" s="125">
        <v>15686.502211000001</v>
      </c>
      <c r="G8595" s="125">
        <v>0</v>
      </c>
      <c r="H8595" s="125">
        <v>16089.693606000001</v>
      </c>
      <c r="I8595" s="125">
        <v>15809.732937000001</v>
      </c>
      <c r="J8595" s="125">
        <v>15686.502211000001</v>
      </c>
    </row>
    <row r="8596" spans="1:10" hidden="1" x14ac:dyDescent="0.25">
      <c r="A8596" s="125">
        <v>942014</v>
      </c>
      <c r="B8596" s="125">
        <v>2007</v>
      </c>
      <c r="C8596" s="125">
        <v>73</v>
      </c>
      <c r="D8596" s="125">
        <v>5</v>
      </c>
      <c r="E8596" s="125">
        <v>3</v>
      </c>
      <c r="F8596" s="125">
        <v>0</v>
      </c>
      <c r="G8596" s="125">
        <v>4794.5661460000001</v>
      </c>
      <c r="H8596" s="125">
        <v>15686.502211000001</v>
      </c>
      <c r="I8596" s="125">
        <v>15278.653152999999</v>
      </c>
      <c r="J8596" s="125">
        <v>4794.5661460000001</v>
      </c>
    </row>
    <row r="8597" spans="1:10" hidden="1" x14ac:dyDescent="0.25">
      <c r="A8597" s="125">
        <v>942015</v>
      </c>
      <c r="B8597" s="125">
        <v>2007</v>
      </c>
      <c r="C8597" s="125">
        <v>73</v>
      </c>
      <c r="D8597" s="125">
        <v>5</v>
      </c>
      <c r="E8597" s="125">
        <v>4</v>
      </c>
      <c r="F8597" s="125">
        <v>42063.951588000004</v>
      </c>
      <c r="G8597" s="125">
        <v>0</v>
      </c>
      <c r="H8597" s="125">
        <v>45687.819393999998</v>
      </c>
      <c r="I8597" s="125">
        <v>42964.825358000002</v>
      </c>
      <c r="J8597" s="125">
        <v>42063.951588000004</v>
      </c>
    </row>
    <row r="8598" spans="1:10" x14ac:dyDescent="0.25">
      <c r="A8598" s="125">
        <v>942016</v>
      </c>
      <c r="B8598" s="125">
        <v>2007</v>
      </c>
      <c r="C8598" s="125">
        <v>74</v>
      </c>
      <c r="D8598" s="125">
        <v>2</v>
      </c>
      <c r="E8598" s="125">
        <v>1</v>
      </c>
      <c r="F8598" s="129">
        <v>8348.5951499999992</v>
      </c>
      <c r="G8598" s="129">
        <v>0</v>
      </c>
      <c r="H8598" s="129">
        <v>11268.4015</v>
      </c>
      <c r="I8598" s="129">
        <v>8364.5344330000007</v>
      </c>
      <c r="J8598" s="129">
        <v>8348.5951499999992</v>
      </c>
    </row>
    <row r="8599" spans="1:10" hidden="1" x14ac:dyDescent="0.25">
      <c r="A8599" s="125">
        <v>942017</v>
      </c>
      <c r="B8599" s="125">
        <v>2007</v>
      </c>
      <c r="C8599" s="125">
        <v>74</v>
      </c>
      <c r="D8599" s="125">
        <v>2</v>
      </c>
      <c r="E8599" s="125">
        <v>2</v>
      </c>
      <c r="F8599" s="125">
        <v>7634.9725939999998</v>
      </c>
      <c r="G8599" s="125">
        <v>0</v>
      </c>
      <c r="H8599" s="125">
        <v>8348.5951499999992</v>
      </c>
      <c r="I8599" s="125">
        <v>7667.3497850000003</v>
      </c>
      <c r="J8599" s="125">
        <v>7634.9725939999998</v>
      </c>
    </row>
    <row r="8600" spans="1:10" hidden="1" x14ac:dyDescent="0.25">
      <c r="A8600" s="125">
        <v>942018</v>
      </c>
      <c r="B8600" s="125">
        <v>2007</v>
      </c>
      <c r="C8600" s="125">
        <v>74</v>
      </c>
      <c r="D8600" s="125">
        <v>2</v>
      </c>
      <c r="E8600" s="125">
        <v>3</v>
      </c>
      <c r="F8600" s="125">
        <v>6542.3648290000001</v>
      </c>
      <c r="G8600" s="125">
        <v>62.997587000000003</v>
      </c>
      <c r="H8600" s="125">
        <v>7634.9725939999998</v>
      </c>
      <c r="I8600" s="125">
        <v>6719.5393800000002</v>
      </c>
      <c r="J8600" s="125">
        <v>6605.3624159999999</v>
      </c>
    </row>
    <row r="8601" spans="1:10" hidden="1" x14ac:dyDescent="0.25">
      <c r="A8601" s="125">
        <v>942019</v>
      </c>
      <c r="B8601" s="125">
        <v>2007</v>
      </c>
      <c r="C8601" s="125">
        <v>74</v>
      </c>
      <c r="D8601" s="125">
        <v>2</v>
      </c>
      <c r="E8601" s="125">
        <v>4</v>
      </c>
      <c r="F8601" s="125">
        <v>8358.7368800000004</v>
      </c>
      <c r="G8601" s="125">
        <v>0</v>
      </c>
      <c r="H8601" s="125">
        <v>11268.4015</v>
      </c>
      <c r="I8601" s="125">
        <v>8364.5344330000007</v>
      </c>
      <c r="J8601" s="125">
        <v>8358.7368800000004</v>
      </c>
    </row>
    <row r="8602" spans="1:10" x14ac:dyDescent="0.25">
      <c r="A8602" s="125">
        <v>942020</v>
      </c>
      <c r="B8602" s="125">
        <v>2007</v>
      </c>
      <c r="C8602" s="125">
        <v>74</v>
      </c>
      <c r="D8602" s="125">
        <v>3</v>
      </c>
      <c r="E8602" s="125">
        <v>1</v>
      </c>
      <c r="F8602" s="129">
        <v>6086.6030309999996</v>
      </c>
      <c r="G8602" s="129">
        <v>0</v>
      </c>
      <c r="H8602" s="129">
        <v>7508.1374999999998</v>
      </c>
      <c r="I8602" s="129">
        <v>6098.1092779999999</v>
      </c>
      <c r="J8602" s="129">
        <v>6086.6030309999996</v>
      </c>
    </row>
    <row r="8603" spans="1:10" hidden="1" x14ac:dyDescent="0.25">
      <c r="A8603" s="125">
        <v>942021</v>
      </c>
      <c r="B8603" s="125">
        <v>2007</v>
      </c>
      <c r="C8603" s="125">
        <v>74</v>
      </c>
      <c r="D8603" s="125">
        <v>3</v>
      </c>
      <c r="E8603" s="125">
        <v>2</v>
      </c>
      <c r="F8603" s="125">
        <v>5667.8287520000003</v>
      </c>
      <c r="G8603" s="125">
        <v>0</v>
      </c>
      <c r="H8603" s="125">
        <v>6086.6030309999996</v>
      </c>
      <c r="I8603" s="125">
        <v>5735.4060360000003</v>
      </c>
      <c r="J8603" s="125">
        <v>5667.8287520000003</v>
      </c>
    </row>
    <row r="8604" spans="1:10" hidden="1" x14ac:dyDescent="0.25">
      <c r="A8604" s="125">
        <v>942022</v>
      </c>
      <c r="B8604" s="125">
        <v>2007</v>
      </c>
      <c r="C8604" s="125">
        <v>74</v>
      </c>
      <c r="D8604" s="125">
        <v>3</v>
      </c>
      <c r="E8604" s="125">
        <v>3</v>
      </c>
      <c r="F8604" s="125">
        <v>4751.1423349999995</v>
      </c>
      <c r="G8604" s="125">
        <v>311.39160199999998</v>
      </c>
      <c r="H8604" s="125">
        <v>5667.8287520000003</v>
      </c>
      <c r="I8604" s="125">
        <v>5184.362959</v>
      </c>
      <c r="J8604" s="125">
        <v>5062.5339379999996</v>
      </c>
    </row>
    <row r="8605" spans="1:10" hidden="1" x14ac:dyDescent="0.25">
      <c r="A8605" s="125">
        <v>942023</v>
      </c>
      <c r="B8605" s="125">
        <v>2007</v>
      </c>
      <c r="C8605" s="125">
        <v>74</v>
      </c>
      <c r="D8605" s="125">
        <v>3</v>
      </c>
      <c r="E8605" s="125">
        <v>4</v>
      </c>
      <c r="F8605" s="125">
        <v>5310.0492919999997</v>
      </c>
      <c r="G8605" s="125">
        <v>0</v>
      </c>
      <c r="H8605" s="125">
        <v>6542.3648290000001</v>
      </c>
      <c r="I8605" s="125">
        <v>5313.7087140000003</v>
      </c>
      <c r="J8605" s="125">
        <v>5310.0492919999997</v>
      </c>
    </row>
    <row r="8606" spans="1:10" x14ac:dyDescent="0.25">
      <c r="A8606" s="125">
        <v>942024</v>
      </c>
      <c r="B8606" s="125">
        <v>2007</v>
      </c>
      <c r="C8606" s="125">
        <v>74</v>
      </c>
      <c r="D8606" s="125">
        <v>4</v>
      </c>
      <c r="E8606" s="125">
        <v>1</v>
      </c>
      <c r="F8606" s="129">
        <v>3534.909588</v>
      </c>
      <c r="G8606" s="129">
        <v>0</v>
      </c>
      <c r="H8606" s="129">
        <v>4116.3489</v>
      </c>
      <c r="I8606" s="129">
        <v>3613.7426989999999</v>
      </c>
      <c r="J8606" s="129">
        <v>3534.909588</v>
      </c>
    </row>
    <row r="8607" spans="1:10" hidden="1" x14ac:dyDescent="0.25">
      <c r="A8607" s="125">
        <v>942025</v>
      </c>
      <c r="B8607" s="125">
        <v>2007</v>
      </c>
      <c r="C8607" s="125">
        <v>74</v>
      </c>
      <c r="D8607" s="125">
        <v>4</v>
      </c>
      <c r="E8607" s="125">
        <v>2</v>
      </c>
      <c r="F8607" s="125">
        <v>3372.0087239999998</v>
      </c>
      <c r="G8607" s="125">
        <v>0</v>
      </c>
      <c r="H8607" s="125">
        <v>3534.909588</v>
      </c>
      <c r="I8607" s="125">
        <v>3405.8853880000001</v>
      </c>
      <c r="J8607" s="125">
        <v>3372.0087239999998</v>
      </c>
    </row>
    <row r="8608" spans="1:10" hidden="1" x14ac:dyDescent="0.25">
      <c r="A8608" s="125">
        <v>942026</v>
      </c>
      <c r="B8608" s="125">
        <v>2007</v>
      </c>
      <c r="C8608" s="125">
        <v>74</v>
      </c>
      <c r="D8608" s="125">
        <v>4</v>
      </c>
      <c r="E8608" s="125">
        <v>3</v>
      </c>
      <c r="F8608" s="125">
        <v>2274.8228049999998</v>
      </c>
      <c r="G8608" s="125">
        <v>542.76061800000002</v>
      </c>
      <c r="H8608" s="125">
        <v>3372.0087239999998</v>
      </c>
      <c r="I8608" s="125">
        <v>3188.9086499999999</v>
      </c>
      <c r="J8608" s="125">
        <v>2817.5834239999999</v>
      </c>
    </row>
    <row r="8609" spans="1:10" hidden="1" x14ac:dyDescent="0.25">
      <c r="A8609" s="125">
        <v>942027</v>
      </c>
      <c r="B8609" s="125">
        <v>2007</v>
      </c>
      <c r="C8609" s="125">
        <v>74</v>
      </c>
      <c r="D8609" s="125">
        <v>4</v>
      </c>
      <c r="E8609" s="125">
        <v>4</v>
      </c>
      <c r="F8609" s="125">
        <v>4136.1085329999996</v>
      </c>
      <c r="G8609" s="125">
        <v>0</v>
      </c>
      <c r="H8609" s="125">
        <v>4751.1423349999995</v>
      </c>
      <c r="I8609" s="125">
        <v>4171.0278559999997</v>
      </c>
      <c r="J8609" s="125">
        <v>4136.1085329999996</v>
      </c>
    </row>
    <row r="8610" spans="1:10" x14ac:dyDescent="0.25">
      <c r="A8610" s="125">
        <v>942028</v>
      </c>
      <c r="B8610" s="125">
        <v>2007</v>
      </c>
      <c r="C8610" s="125">
        <v>74</v>
      </c>
      <c r="D8610" s="125">
        <v>5</v>
      </c>
      <c r="E8610" s="125">
        <v>1</v>
      </c>
      <c r="F8610" s="129">
        <v>776.64933699999995</v>
      </c>
      <c r="G8610" s="129">
        <v>0</v>
      </c>
      <c r="H8610" s="129">
        <v>873.55470000000003</v>
      </c>
      <c r="I8610" s="129">
        <v>821.49084000000005</v>
      </c>
      <c r="J8610" s="129">
        <v>776.64933699999995</v>
      </c>
    </row>
    <row r="8611" spans="1:10" hidden="1" x14ac:dyDescent="0.25">
      <c r="A8611" s="125">
        <v>942029</v>
      </c>
      <c r="B8611" s="125">
        <v>2007</v>
      </c>
      <c r="C8611" s="125">
        <v>74</v>
      </c>
      <c r="D8611" s="125">
        <v>5</v>
      </c>
      <c r="E8611" s="125">
        <v>2</v>
      </c>
      <c r="F8611" s="125">
        <v>757.18729299999995</v>
      </c>
      <c r="G8611" s="125">
        <v>0</v>
      </c>
      <c r="H8611" s="125">
        <v>776.64933699999995</v>
      </c>
      <c r="I8611" s="125">
        <v>763.13563899999997</v>
      </c>
      <c r="J8611" s="125">
        <v>757.18729299999995</v>
      </c>
    </row>
    <row r="8612" spans="1:10" hidden="1" x14ac:dyDescent="0.25">
      <c r="A8612" s="125">
        <v>942030</v>
      </c>
      <c r="B8612" s="125">
        <v>2007</v>
      </c>
      <c r="C8612" s="125">
        <v>74</v>
      </c>
      <c r="D8612" s="125">
        <v>5</v>
      </c>
      <c r="E8612" s="125">
        <v>3</v>
      </c>
      <c r="F8612" s="125">
        <v>0</v>
      </c>
      <c r="G8612" s="125">
        <v>230.16251500000001</v>
      </c>
      <c r="H8612" s="125">
        <v>757.18729299999995</v>
      </c>
      <c r="I8612" s="125">
        <v>737.50042299999996</v>
      </c>
      <c r="J8612" s="125">
        <v>230.16251500000001</v>
      </c>
    </row>
    <row r="8613" spans="1:10" hidden="1" x14ac:dyDescent="0.25">
      <c r="A8613" s="125">
        <v>942031</v>
      </c>
      <c r="B8613" s="125">
        <v>2007</v>
      </c>
      <c r="C8613" s="125">
        <v>74</v>
      </c>
      <c r="D8613" s="125">
        <v>5</v>
      </c>
      <c r="E8613" s="125">
        <v>4</v>
      </c>
      <c r="F8613" s="125">
        <v>2094.3883430000001</v>
      </c>
      <c r="G8613" s="125">
        <v>0</v>
      </c>
      <c r="H8613" s="125">
        <v>2274.8228049999998</v>
      </c>
      <c r="I8613" s="125">
        <v>2139.2433660000002</v>
      </c>
      <c r="J8613" s="125">
        <v>2094.3883430000001</v>
      </c>
    </row>
    <row r="8614" spans="1:10" x14ac:dyDescent="0.25">
      <c r="A8614" s="125">
        <v>942032</v>
      </c>
      <c r="B8614" s="125">
        <v>2007</v>
      </c>
      <c r="C8614" s="125">
        <v>75</v>
      </c>
      <c r="D8614" s="125">
        <v>2</v>
      </c>
      <c r="E8614" s="125">
        <v>1</v>
      </c>
      <c r="F8614" s="129">
        <v>2969.500102</v>
      </c>
      <c r="G8614" s="129">
        <v>0</v>
      </c>
      <c r="H8614" s="129">
        <v>4005.2910000000002</v>
      </c>
      <c r="I8614" s="129">
        <v>2973.1275089999999</v>
      </c>
      <c r="J8614" s="129">
        <v>2969.500102</v>
      </c>
    </row>
    <row r="8615" spans="1:10" hidden="1" x14ac:dyDescent="0.25">
      <c r="A8615" s="125">
        <v>942033</v>
      </c>
      <c r="B8615" s="125">
        <v>2007</v>
      </c>
      <c r="C8615" s="125">
        <v>75</v>
      </c>
      <c r="D8615" s="125">
        <v>2</v>
      </c>
      <c r="E8615" s="125">
        <v>2</v>
      </c>
      <c r="F8615" s="125">
        <v>2721.6322919999998</v>
      </c>
      <c r="G8615" s="125">
        <v>0</v>
      </c>
      <c r="H8615" s="125">
        <v>2969.500102</v>
      </c>
      <c r="I8615" s="125">
        <v>2727.1888939999999</v>
      </c>
      <c r="J8615" s="125">
        <v>2721.6322919999998</v>
      </c>
    </row>
    <row r="8616" spans="1:10" hidden="1" x14ac:dyDescent="0.25">
      <c r="A8616" s="125">
        <v>942034</v>
      </c>
      <c r="B8616" s="125">
        <v>2007</v>
      </c>
      <c r="C8616" s="125">
        <v>75</v>
      </c>
      <c r="D8616" s="125">
        <v>2</v>
      </c>
      <c r="E8616" s="125">
        <v>3</v>
      </c>
      <c r="F8616" s="125">
        <v>2363.0534189999998</v>
      </c>
      <c r="G8616" s="125">
        <v>7.7551759999999996</v>
      </c>
      <c r="H8616" s="125">
        <v>2721.6322919999998</v>
      </c>
      <c r="I8616" s="125">
        <v>2395.3085799999999</v>
      </c>
      <c r="J8616" s="125">
        <v>2370.808595</v>
      </c>
    </row>
    <row r="8617" spans="1:10" hidden="1" x14ac:dyDescent="0.25">
      <c r="A8617" s="125">
        <v>942035</v>
      </c>
      <c r="B8617" s="125">
        <v>2007</v>
      </c>
      <c r="C8617" s="125">
        <v>75</v>
      </c>
      <c r="D8617" s="125">
        <v>2</v>
      </c>
      <c r="E8617" s="125">
        <v>4</v>
      </c>
      <c r="F8617" s="125">
        <v>2971.849412</v>
      </c>
      <c r="G8617" s="125">
        <v>0</v>
      </c>
      <c r="H8617" s="125">
        <v>4005.2910000000002</v>
      </c>
      <c r="I8617" s="125">
        <v>2973.1275089999999</v>
      </c>
      <c r="J8617" s="125">
        <v>2971.849412</v>
      </c>
    </row>
    <row r="8618" spans="1:10" x14ac:dyDescent="0.25">
      <c r="A8618" s="125">
        <v>942036</v>
      </c>
      <c r="B8618" s="125">
        <v>2007</v>
      </c>
      <c r="C8618" s="125">
        <v>75</v>
      </c>
      <c r="D8618" s="125">
        <v>3</v>
      </c>
      <c r="E8618" s="125">
        <v>1</v>
      </c>
      <c r="F8618" s="129">
        <v>211.75611799999999</v>
      </c>
      <c r="G8618" s="129">
        <v>0</v>
      </c>
      <c r="H8618" s="129">
        <v>261.02564999999998</v>
      </c>
      <c r="I8618" s="129">
        <v>212.005033</v>
      </c>
      <c r="J8618" s="129">
        <v>211.75611799999999</v>
      </c>
    </row>
    <row r="8619" spans="1:10" hidden="1" x14ac:dyDescent="0.25">
      <c r="A8619" s="125">
        <v>942037</v>
      </c>
      <c r="B8619" s="125">
        <v>2007</v>
      </c>
      <c r="C8619" s="125">
        <v>75</v>
      </c>
      <c r="D8619" s="125">
        <v>3</v>
      </c>
      <c r="E8619" s="125">
        <v>2</v>
      </c>
      <c r="F8619" s="125">
        <v>199.145612</v>
      </c>
      <c r="G8619" s="125">
        <v>0</v>
      </c>
      <c r="H8619" s="125">
        <v>211.75611799999999</v>
      </c>
      <c r="I8619" s="125">
        <v>199.53779</v>
      </c>
      <c r="J8619" s="125">
        <v>199.145612</v>
      </c>
    </row>
    <row r="8620" spans="1:10" hidden="1" x14ac:dyDescent="0.25">
      <c r="A8620" s="125">
        <v>942038</v>
      </c>
      <c r="B8620" s="125">
        <v>2007</v>
      </c>
      <c r="C8620" s="125">
        <v>75</v>
      </c>
      <c r="D8620" s="125">
        <v>3</v>
      </c>
      <c r="E8620" s="125">
        <v>3</v>
      </c>
      <c r="F8620" s="125">
        <v>156.525418</v>
      </c>
      <c r="G8620" s="125">
        <v>16.996320999999998</v>
      </c>
      <c r="H8620" s="125">
        <v>199.145612</v>
      </c>
      <c r="I8620" s="125">
        <v>182.158491</v>
      </c>
      <c r="J8620" s="125">
        <v>173.521738</v>
      </c>
    </row>
    <row r="8621" spans="1:10" hidden="1" x14ac:dyDescent="0.25">
      <c r="A8621" s="125">
        <v>942039</v>
      </c>
      <c r="B8621" s="125">
        <v>2007</v>
      </c>
      <c r="C8621" s="125">
        <v>75</v>
      </c>
      <c r="D8621" s="125">
        <v>3</v>
      </c>
      <c r="E8621" s="125">
        <v>4</v>
      </c>
      <c r="F8621" s="125">
        <v>1918.4765629999999</v>
      </c>
      <c r="G8621" s="125">
        <v>0</v>
      </c>
      <c r="H8621" s="125">
        <v>2363.0534189999998</v>
      </c>
      <c r="I8621" s="125">
        <v>1919.2719870000001</v>
      </c>
      <c r="J8621" s="125">
        <v>1918.4765629999999</v>
      </c>
    </row>
    <row r="8622" spans="1:10" x14ac:dyDescent="0.25">
      <c r="A8622" s="125">
        <v>942040</v>
      </c>
      <c r="B8622" s="125">
        <v>2007</v>
      </c>
      <c r="C8622" s="125">
        <v>75</v>
      </c>
      <c r="D8622" s="125">
        <v>4</v>
      </c>
      <c r="E8622" s="125">
        <v>1</v>
      </c>
      <c r="F8622" s="129">
        <v>1164.270409</v>
      </c>
      <c r="G8622" s="129">
        <v>0</v>
      </c>
      <c r="H8622" s="129">
        <v>1332.4581000000001</v>
      </c>
      <c r="I8622" s="129">
        <v>1169.764966</v>
      </c>
      <c r="J8622" s="129">
        <v>1164.270409</v>
      </c>
    </row>
    <row r="8623" spans="1:10" hidden="1" x14ac:dyDescent="0.25">
      <c r="A8623" s="125">
        <v>942041</v>
      </c>
      <c r="B8623" s="125">
        <v>2007</v>
      </c>
      <c r="C8623" s="125">
        <v>75</v>
      </c>
      <c r="D8623" s="125">
        <v>4</v>
      </c>
      <c r="E8623" s="125">
        <v>2</v>
      </c>
      <c r="F8623" s="125">
        <v>1114.9560389999999</v>
      </c>
      <c r="G8623" s="125">
        <v>0</v>
      </c>
      <c r="H8623" s="125">
        <v>1164.270409</v>
      </c>
      <c r="I8623" s="125">
        <v>1121.774539</v>
      </c>
      <c r="J8623" s="125">
        <v>1114.9560389999999</v>
      </c>
    </row>
    <row r="8624" spans="1:10" hidden="1" x14ac:dyDescent="0.25">
      <c r="A8624" s="125">
        <v>942042</v>
      </c>
      <c r="B8624" s="125">
        <v>2007</v>
      </c>
      <c r="C8624" s="125">
        <v>75</v>
      </c>
      <c r="D8624" s="125">
        <v>4</v>
      </c>
      <c r="E8624" s="125">
        <v>3</v>
      </c>
      <c r="F8624" s="125">
        <v>574.85056899999995</v>
      </c>
      <c r="G8624" s="125">
        <v>353.00559700000002</v>
      </c>
      <c r="H8624" s="125">
        <v>1114.9560389999999</v>
      </c>
      <c r="I8624" s="125">
        <v>1054.4139259999999</v>
      </c>
      <c r="J8624" s="125">
        <v>927.85616600000003</v>
      </c>
    </row>
    <row r="8625" spans="1:10" hidden="1" x14ac:dyDescent="0.25">
      <c r="A8625" s="125">
        <v>942043</v>
      </c>
      <c r="B8625" s="125">
        <v>2007</v>
      </c>
      <c r="C8625" s="125">
        <v>75</v>
      </c>
      <c r="D8625" s="125">
        <v>4</v>
      </c>
      <c r="E8625" s="125">
        <v>4</v>
      </c>
      <c r="F8625" s="125">
        <v>137.167708</v>
      </c>
      <c r="G8625" s="125">
        <v>0</v>
      </c>
      <c r="H8625" s="125">
        <v>156.525418</v>
      </c>
      <c r="I8625" s="125">
        <v>137.41366400000001</v>
      </c>
      <c r="J8625" s="125">
        <v>137.167708</v>
      </c>
    </row>
    <row r="8626" spans="1:10" x14ac:dyDescent="0.25">
      <c r="A8626" s="125">
        <v>942044</v>
      </c>
      <c r="B8626" s="125">
        <v>2007</v>
      </c>
      <c r="C8626" s="125">
        <v>75</v>
      </c>
      <c r="D8626" s="125">
        <v>5</v>
      </c>
      <c r="E8626" s="125">
        <v>1</v>
      </c>
      <c r="F8626" s="129">
        <v>191.178213</v>
      </c>
      <c r="G8626" s="129">
        <v>0</v>
      </c>
      <c r="H8626" s="129">
        <v>215.70425</v>
      </c>
      <c r="I8626" s="129">
        <v>202.848277</v>
      </c>
      <c r="J8626" s="129">
        <v>191.178213</v>
      </c>
    </row>
    <row r="8627" spans="1:10" hidden="1" x14ac:dyDescent="0.25">
      <c r="A8627" s="125">
        <v>942045</v>
      </c>
      <c r="B8627" s="125">
        <v>2007</v>
      </c>
      <c r="C8627" s="125">
        <v>75</v>
      </c>
      <c r="D8627" s="125">
        <v>5</v>
      </c>
      <c r="E8627" s="125">
        <v>2</v>
      </c>
      <c r="F8627" s="125">
        <v>186.32607999999999</v>
      </c>
      <c r="G8627" s="125">
        <v>0</v>
      </c>
      <c r="H8627" s="125">
        <v>191.178213</v>
      </c>
      <c r="I8627" s="125">
        <v>187.85171199999999</v>
      </c>
      <c r="J8627" s="125">
        <v>186.32607999999999</v>
      </c>
    </row>
    <row r="8628" spans="1:10" hidden="1" x14ac:dyDescent="0.25">
      <c r="A8628" s="125">
        <v>942046</v>
      </c>
      <c r="B8628" s="125">
        <v>2007</v>
      </c>
      <c r="C8628" s="125">
        <v>75</v>
      </c>
      <c r="D8628" s="125">
        <v>5</v>
      </c>
      <c r="E8628" s="125">
        <v>3</v>
      </c>
      <c r="F8628" s="125">
        <v>0</v>
      </c>
      <c r="G8628" s="125">
        <v>128.00169299999999</v>
      </c>
      <c r="H8628" s="125">
        <v>186.32607999999999</v>
      </c>
      <c r="I8628" s="125">
        <v>181.48160200000001</v>
      </c>
      <c r="J8628" s="125">
        <v>128.00169299999999</v>
      </c>
    </row>
    <row r="8629" spans="1:10" hidden="1" x14ac:dyDescent="0.25">
      <c r="A8629" s="125">
        <v>942047</v>
      </c>
      <c r="B8629" s="125">
        <v>2007</v>
      </c>
      <c r="C8629" s="125">
        <v>75</v>
      </c>
      <c r="D8629" s="125">
        <v>5</v>
      </c>
      <c r="E8629" s="125">
        <v>4</v>
      </c>
      <c r="F8629" s="125">
        <v>528.67359799999997</v>
      </c>
      <c r="G8629" s="125">
        <v>0</v>
      </c>
      <c r="H8629" s="125">
        <v>574.85056899999995</v>
      </c>
      <c r="I8629" s="125">
        <v>540.58947499999999</v>
      </c>
      <c r="J8629" s="125">
        <v>528.67359799999997</v>
      </c>
    </row>
    <row r="8630" spans="1:10" x14ac:dyDescent="0.25">
      <c r="A8630" s="125">
        <v>942048</v>
      </c>
      <c r="B8630" s="125">
        <v>2007</v>
      </c>
      <c r="C8630" s="125">
        <v>76</v>
      </c>
      <c r="D8630" s="125">
        <v>2</v>
      </c>
      <c r="E8630" s="125">
        <v>1</v>
      </c>
      <c r="F8630" s="129">
        <v>4273.1315919999997</v>
      </c>
      <c r="G8630" s="129">
        <v>0</v>
      </c>
      <c r="H8630" s="129">
        <v>5763.6419999999998</v>
      </c>
      <c r="I8630" s="129">
        <v>4278.3514569999998</v>
      </c>
      <c r="J8630" s="129">
        <v>4273.1315919999997</v>
      </c>
    </row>
    <row r="8631" spans="1:10" hidden="1" x14ac:dyDescent="0.25">
      <c r="A8631" s="125">
        <v>942049</v>
      </c>
      <c r="B8631" s="125">
        <v>2007</v>
      </c>
      <c r="C8631" s="125">
        <v>76</v>
      </c>
      <c r="D8631" s="125">
        <v>2</v>
      </c>
      <c r="E8631" s="125">
        <v>2</v>
      </c>
      <c r="F8631" s="125">
        <v>3916.448065</v>
      </c>
      <c r="G8631" s="125">
        <v>0</v>
      </c>
      <c r="H8631" s="125">
        <v>4273.1315919999997</v>
      </c>
      <c r="I8631" s="125">
        <v>3924.4440540000001</v>
      </c>
      <c r="J8631" s="125">
        <v>3916.448065</v>
      </c>
    </row>
    <row r="8632" spans="1:10" hidden="1" x14ac:dyDescent="0.25">
      <c r="A8632" s="125">
        <v>942050</v>
      </c>
      <c r="B8632" s="125">
        <v>2007</v>
      </c>
      <c r="C8632" s="125">
        <v>76</v>
      </c>
      <c r="D8632" s="125">
        <v>2</v>
      </c>
      <c r="E8632" s="125">
        <v>3</v>
      </c>
      <c r="F8632" s="125">
        <v>3400.4505380000001</v>
      </c>
      <c r="G8632" s="125">
        <v>11.159753</v>
      </c>
      <c r="H8632" s="125">
        <v>3916.448065</v>
      </c>
      <c r="I8632" s="125">
        <v>3446.8659419999999</v>
      </c>
      <c r="J8632" s="125">
        <v>3411.610291</v>
      </c>
    </row>
    <row r="8633" spans="1:10" hidden="1" x14ac:dyDescent="0.25">
      <c r="A8633" s="125">
        <v>942051</v>
      </c>
      <c r="B8633" s="125">
        <v>2007</v>
      </c>
      <c r="C8633" s="125">
        <v>76</v>
      </c>
      <c r="D8633" s="125">
        <v>2</v>
      </c>
      <c r="E8633" s="125">
        <v>4</v>
      </c>
      <c r="F8633" s="125">
        <v>4276.5122650000003</v>
      </c>
      <c r="G8633" s="125">
        <v>0</v>
      </c>
      <c r="H8633" s="125">
        <v>5763.6419999999998</v>
      </c>
      <c r="I8633" s="125">
        <v>4278.3514569999998</v>
      </c>
      <c r="J8633" s="125">
        <v>4276.5122650000003</v>
      </c>
    </row>
    <row r="8634" spans="1:10" x14ac:dyDescent="0.25">
      <c r="A8634" s="125">
        <v>942052</v>
      </c>
      <c r="B8634" s="125">
        <v>2007</v>
      </c>
      <c r="C8634" s="125">
        <v>76</v>
      </c>
      <c r="D8634" s="125">
        <v>3</v>
      </c>
      <c r="E8634" s="125">
        <v>1</v>
      </c>
      <c r="F8634" s="129">
        <v>37.604433999999998</v>
      </c>
      <c r="G8634" s="129">
        <v>0</v>
      </c>
      <c r="H8634" s="129">
        <v>46.353900000000003</v>
      </c>
      <c r="I8634" s="129">
        <v>37.648637999999998</v>
      </c>
      <c r="J8634" s="129">
        <v>37.604433999999998</v>
      </c>
    </row>
    <row r="8635" spans="1:10" hidden="1" x14ac:dyDescent="0.25">
      <c r="A8635" s="125">
        <v>942053</v>
      </c>
      <c r="B8635" s="125">
        <v>2007</v>
      </c>
      <c r="C8635" s="125">
        <v>76</v>
      </c>
      <c r="D8635" s="125">
        <v>3</v>
      </c>
      <c r="E8635" s="125">
        <v>2</v>
      </c>
      <c r="F8635" s="125">
        <v>35.365014000000002</v>
      </c>
      <c r="G8635" s="125">
        <v>0</v>
      </c>
      <c r="H8635" s="125">
        <v>37.604433999999998</v>
      </c>
      <c r="I8635" s="125">
        <v>35.434659000000003</v>
      </c>
      <c r="J8635" s="125">
        <v>35.365014000000002</v>
      </c>
    </row>
    <row r="8636" spans="1:10" hidden="1" x14ac:dyDescent="0.25">
      <c r="A8636" s="125">
        <v>942054</v>
      </c>
      <c r="B8636" s="125">
        <v>2007</v>
      </c>
      <c r="C8636" s="125">
        <v>76</v>
      </c>
      <c r="D8636" s="125">
        <v>3</v>
      </c>
      <c r="E8636" s="125">
        <v>3</v>
      </c>
      <c r="F8636" s="125">
        <v>27.628584</v>
      </c>
      <c r="G8636" s="125">
        <v>3.000051</v>
      </c>
      <c r="H8636" s="125">
        <v>35.365014000000002</v>
      </c>
      <c r="I8636" s="125">
        <v>32.348377999999997</v>
      </c>
      <c r="J8636" s="125">
        <v>30.628634999999999</v>
      </c>
    </row>
    <row r="8637" spans="1:10" hidden="1" x14ac:dyDescent="0.25">
      <c r="A8637" s="125">
        <v>942055</v>
      </c>
      <c r="B8637" s="125">
        <v>2007</v>
      </c>
      <c r="C8637" s="125">
        <v>76</v>
      </c>
      <c r="D8637" s="125">
        <v>3</v>
      </c>
      <c r="E8637" s="125">
        <v>4</v>
      </c>
      <c r="F8637" s="125">
        <v>2760.7013059999999</v>
      </c>
      <c r="G8637" s="125">
        <v>0</v>
      </c>
      <c r="H8637" s="125">
        <v>3400.4505380000001</v>
      </c>
      <c r="I8637" s="125">
        <v>2761.8459269999998</v>
      </c>
      <c r="J8637" s="125">
        <v>2760.7013059999999</v>
      </c>
    </row>
    <row r="8638" spans="1:10" x14ac:dyDescent="0.25">
      <c r="A8638" s="125">
        <v>942056</v>
      </c>
      <c r="B8638" s="125">
        <v>2007</v>
      </c>
      <c r="C8638" s="125">
        <v>76</v>
      </c>
      <c r="D8638" s="125">
        <v>4</v>
      </c>
      <c r="E8638" s="125">
        <v>1</v>
      </c>
      <c r="F8638" s="129">
        <v>170.04457199999999</v>
      </c>
      <c r="G8638" s="129">
        <v>0</v>
      </c>
      <c r="H8638" s="129">
        <v>194.6088</v>
      </c>
      <c r="I8638" s="129">
        <v>170.84706600000001</v>
      </c>
      <c r="J8638" s="129">
        <v>170.04457199999999</v>
      </c>
    </row>
    <row r="8639" spans="1:10" hidden="1" x14ac:dyDescent="0.25">
      <c r="A8639" s="125">
        <v>942057</v>
      </c>
      <c r="B8639" s="125">
        <v>2007</v>
      </c>
      <c r="C8639" s="125">
        <v>76</v>
      </c>
      <c r="D8639" s="125">
        <v>4</v>
      </c>
      <c r="E8639" s="125">
        <v>2</v>
      </c>
      <c r="F8639" s="125">
        <v>162.84208599999999</v>
      </c>
      <c r="G8639" s="125">
        <v>0</v>
      </c>
      <c r="H8639" s="125">
        <v>170.04457199999999</v>
      </c>
      <c r="I8639" s="125">
        <v>163.83794499999999</v>
      </c>
      <c r="J8639" s="125">
        <v>162.84208599999999</v>
      </c>
    </row>
    <row r="8640" spans="1:10" hidden="1" x14ac:dyDescent="0.25">
      <c r="A8640" s="125">
        <v>942058</v>
      </c>
      <c r="B8640" s="125">
        <v>2007</v>
      </c>
      <c r="C8640" s="125">
        <v>76</v>
      </c>
      <c r="D8640" s="125">
        <v>4</v>
      </c>
      <c r="E8640" s="125">
        <v>3</v>
      </c>
      <c r="F8640" s="125">
        <v>83.051936999999995</v>
      </c>
      <c r="G8640" s="125">
        <v>51.000729999999997</v>
      </c>
      <c r="H8640" s="125">
        <v>162.84208599999999</v>
      </c>
      <c r="I8640" s="125">
        <v>153.99976100000001</v>
      </c>
      <c r="J8640" s="125">
        <v>134.05266700000001</v>
      </c>
    </row>
    <row r="8641" spans="1:10" hidden="1" x14ac:dyDescent="0.25">
      <c r="A8641" s="125">
        <v>942059</v>
      </c>
      <c r="B8641" s="125">
        <v>2007</v>
      </c>
      <c r="C8641" s="125">
        <v>76</v>
      </c>
      <c r="D8641" s="125">
        <v>4</v>
      </c>
      <c r="E8641" s="125">
        <v>4</v>
      </c>
      <c r="F8641" s="125">
        <v>24.21172</v>
      </c>
      <c r="G8641" s="125">
        <v>0</v>
      </c>
      <c r="H8641" s="125">
        <v>27.628584</v>
      </c>
      <c r="I8641" s="125">
        <v>24.255134000000002</v>
      </c>
      <c r="J8641" s="125">
        <v>24.21172</v>
      </c>
    </row>
    <row r="8642" spans="1:10" x14ac:dyDescent="0.25">
      <c r="A8642" s="125">
        <v>942060</v>
      </c>
      <c r="B8642" s="125">
        <v>2007</v>
      </c>
      <c r="C8642" s="125">
        <v>76</v>
      </c>
      <c r="D8642" s="125">
        <v>5</v>
      </c>
      <c r="E8642" s="125">
        <v>1</v>
      </c>
      <c r="F8642" s="129">
        <v>27.485426</v>
      </c>
      <c r="G8642" s="129">
        <v>0</v>
      </c>
      <c r="H8642" s="129">
        <v>31.011500000000002</v>
      </c>
      <c r="I8642" s="129">
        <v>29.163215000000001</v>
      </c>
      <c r="J8642" s="129">
        <v>27.485426</v>
      </c>
    </row>
    <row r="8643" spans="1:10" hidden="1" x14ac:dyDescent="0.25">
      <c r="A8643" s="125">
        <v>942061</v>
      </c>
      <c r="B8643" s="125">
        <v>2007</v>
      </c>
      <c r="C8643" s="125">
        <v>76</v>
      </c>
      <c r="D8643" s="125">
        <v>5</v>
      </c>
      <c r="E8643" s="125">
        <v>2</v>
      </c>
      <c r="F8643" s="125">
        <v>26.787841</v>
      </c>
      <c r="G8643" s="125">
        <v>0</v>
      </c>
      <c r="H8643" s="125">
        <v>27.485426</v>
      </c>
      <c r="I8643" s="125">
        <v>27.007179000000001</v>
      </c>
      <c r="J8643" s="125">
        <v>26.787841</v>
      </c>
    </row>
    <row r="8644" spans="1:10" hidden="1" x14ac:dyDescent="0.25">
      <c r="A8644" s="125">
        <v>942062</v>
      </c>
      <c r="B8644" s="125">
        <v>2007</v>
      </c>
      <c r="C8644" s="125">
        <v>76</v>
      </c>
      <c r="D8644" s="125">
        <v>5</v>
      </c>
      <c r="E8644" s="125">
        <v>3</v>
      </c>
      <c r="F8644" s="125">
        <v>0</v>
      </c>
      <c r="G8644" s="125">
        <v>18.001816999999999</v>
      </c>
      <c r="H8644" s="125">
        <v>26.787841</v>
      </c>
      <c r="I8644" s="125">
        <v>26.091358</v>
      </c>
      <c r="J8644" s="125">
        <v>18.001816999999999</v>
      </c>
    </row>
    <row r="8645" spans="1:10" hidden="1" x14ac:dyDescent="0.25">
      <c r="A8645" s="125">
        <v>942063</v>
      </c>
      <c r="B8645" s="125">
        <v>2007</v>
      </c>
      <c r="C8645" s="125">
        <v>76</v>
      </c>
      <c r="D8645" s="125">
        <v>5</v>
      </c>
      <c r="E8645" s="125">
        <v>4</v>
      </c>
      <c r="F8645" s="125">
        <v>76.380487000000002</v>
      </c>
      <c r="G8645" s="125">
        <v>0</v>
      </c>
      <c r="H8645" s="125">
        <v>83.051936999999995</v>
      </c>
      <c r="I8645" s="125">
        <v>78.102041999999997</v>
      </c>
      <c r="J8645" s="125">
        <v>76.380487000000002</v>
      </c>
    </row>
    <row r="8646" spans="1:10" x14ac:dyDescent="0.25">
      <c r="A8646" s="125">
        <v>944289</v>
      </c>
      <c r="B8646" s="125">
        <v>2008</v>
      </c>
      <c r="C8646" s="125">
        <v>1</v>
      </c>
      <c r="D8646" s="125">
        <v>2</v>
      </c>
      <c r="E8646" s="125">
        <v>1</v>
      </c>
      <c r="F8646" s="129">
        <v>7230.3723239999999</v>
      </c>
      <c r="G8646" s="129">
        <v>0</v>
      </c>
      <c r="H8646" s="129">
        <v>9758.9050000000007</v>
      </c>
      <c r="I8646" s="129">
        <v>7244.0351819999996</v>
      </c>
      <c r="J8646" s="129">
        <v>7230.3723239999999</v>
      </c>
    </row>
    <row r="8647" spans="1:10" hidden="1" x14ac:dyDescent="0.25">
      <c r="A8647" s="125">
        <v>944290</v>
      </c>
      <c r="B8647" s="125">
        <v>2008</v>
      </c>
      <c r="C8647" s="125">
        <v>1</v>
      </c>
      <c r="D8647" s="125">
        <v>2</v>
      </c>
      <c r="E8647" s="125">
        <v>2</v>
      </c>
      <c r="F8647" s="125">
        <v>6636.3206449999998</v>
      </c>
      <c r="G8647" s="125">
        <v>0</v>
      </c>
      <c r="H8647" s="125">
        <v>7230.3723239999999</v>
      </c>
      <c r="I8647" s="125">
        <v>6640.3739429999996</v>
      </c>
      <c r="J8647" s="125">
        <v>6636.3206449999998</v>
      </c>
    </row>
    <row r="8648" spans="1:10" hidden="1" x14ac:dyDescent="0.25">
      <c r="A8648" s="125">
        <v>944291</v>
      </c>
      <c r="B8648" s="125">
        <v>2008</v>
      </c>
      <c r="C8648" s="125">
        <v>1</v>
      </c>
      <c r="D8648" s="125">
        <v>2</v>
      </c>
      <c r="E8648" s="125">
        <v>3</v>
      </c>
      <c r="F8648" s="125">
        <v>5796.098293</v>
      </c>
      <c r="G8648" s="125">
        <v>22.773143000000001</v>
      </c>
      <c r="H8648" s="125">
        <v>6636.3206449999998</v>
      </c>
      <c r="I8648" s="125">
        <v>5840.6257999999998</v>
      </c>
      <c r="J8648" s="125">
        <v>5818.8714360000004</v>
      </c>
    </row>
    <row r="8649" spans="1:10" hidden="1" x14ac:dyDescent="0.25">
      <c r="A8649" s="125">
        <v>944292</v>
      </c>
      <c r="B8649" s="125">
        <v>2008</v>
      </c>
      <c r="C8649" s="125">
        <v>1</v>
      </c>
      <c r="D8649" s="125">
        <v>2</v>
      </c>
      <c r="E8649" s="125">
        <v>4</v>
      </c>
      <c r="F8649" s="125">
        <v>7238.7812510000003</v>
      </c>
      <c r="G8649" s="125">
        <v>0</v>
      </c>
      <c r="H8649" s="125">
        <v>9758.9050000000007</v>
      </c>
      <c r="I8649" s="125">
        <v>7244.0351819999996</v>
      </c>
      <c r="J8649" s="125">
        <v>7238.7812510000003</v>
      </c>
    </row>
    <row r="8650" spans="1:10" x14ac:dyDescent="0.25">
      <c r="A8650" s="125">
        <v>944293</v>
      </c>
      <c r="B8650" s="125">
        <v>2008</v>
      </c>
      <c r="C8650" s="125">
        <v>1</v>
      </c>
      <c r="D8650" s="125">
        <v>3</v>
      </c>
      <c r="E8650" s="125">
        <v>1</v>
      </c>
      <c r="F8650" s="129">
        <v>45586.815729000002</v>
      </c>
      <c r="G8650" s="129">
        <v>0</v>
      </c>
      <c r="H8650" s="129">
        <v>56362.781750000002</v>
      </c>
      <c r="I8650" s="129">
        <v>45777.851337</v>
      </c>
      <c r="J8650" s="129">
        <v>45586.815729000002</v>
      </c>
    </row>
    <row r="8651" spans="1:10" hidden="1" x14ac:dyDescent="0.25">
      <c r="A8651" s="125">
        <v>944294</v>
      </c>
      <c r="B8651" s="125">
        <v>2008</v>
      </c>
      <c r="C8651" s="125">
        <v>1</v>
      </c>
      <c r="D8651" s="125">
        <v>3</v>
      </c>
      <c r="E8651" s="125">
        <v>2</v>
      </c>
      <c r="F8651" s="125">
        <v>42663.437960000003</v>
      </c>
      <c r="G8651" s="125">
        <v>0</v>
      </c>
      <c r="H8651" s="125">
        <v>45586.815729000002</v>
      </c>
      <c r="I8651" s="125">
        <v>42956.456461000002</v>
      </c>
      <c r="J8651" s="125">
        <v>42663.437960000003</v>
      </c>
    </row>
    <row r="8652" spans="1:10" hidden="1" x14ac:dyDescent="0.25">
      <c r="A8652" s="125">
        <v>944295</v>
      </c>
      <c r="B8652" s="125">
        <v>2008</v>
      </c>
      <c r="C8652" s="125">
        <v>1</v>
      </c>
      <c r="D8652" s="125">
        <v>3</v>
      </c>
      <c r="E8652" s="125">
        <v>3</v>
      </c>
      <c r="F8652" s="125">
        <v>34617.824002000001</v>
      </c>
      <c r="G8652" s="125">
        <v>2984.6088810000001</v>
      </c>
      <c r="H8652" s="125">
        <v>42663.437960000003</v>
      </c>
      <c r="I8652" s="125">
        <v>39024.246701999997</v>
      </c>
      <c r="J8652" s="125">
        <v>37602.432883000001</v>
      </c>
    </row>
    <row r="8653" spans="1:10" hidden="1" x14ac:dyDescent="0.25">
      <c r="A8653" s="125">
        <v>944296</v>
      </c>
      <c r="B8653" s="125">
        <v>2008</v>
      </c>
      <c r="C8653" s="125">
        <v>1</v>
      </c>
      <c r="D8653" s="125">
        <v>3</v>
      </c>
      <c r="E8653" s="125">
        <v>4</v>
      </c>
      <c r="F8653" s="125">
        <v>4699.5139840000002</v>
      </c>
      <c r="G8653" s="125">
        <v>0</v>
      </c>
      <c r="H8653" s="125">
        <v>5796.098293</v>
      </c>
      <c r="I8653" s="125">
        <v>4707.591034</v>
      </c>
      <c r="J8653" s="125">
        <v>4699.5139840000002</v>
      </c>
    </row>
    <row r="8654" spans="1:10" x14ac:dyDescent="0.25">
      <c r="A8654" s="125">
        <v>944297</v>
      </c>
      <c r="B8654" s="125">
        <v>2008</v>
      </c>
      <c r="C8654" s="125">
        <v>1</v>
      </c>
      <c r="D8654" s="125">
        <v>4</v>
      </c>
      <c r="E8654" s="125">
        <v>1</v>
      </c>
      <c r="F8654" s="129">
        <v>590.38712099999998</v>
      </c>
      <c r="G8654" s="129">
        <v>0</v>
      </c>
      <c r="H8654" s="129">
        <v>688.87</v>
      </c>
      <c r="I8654" s="129">
        <v>604.75897299999997</v>
      </c>
      <c r="J8654" s="129">
        <v>590.38712099999998</v>
      </c>
    </row>
    <row r="8655" spans="1:10" hidden="1" x14ac:dyDescent="0.25">
      <c r="A8655" s="125">
        <v>944298</v>
      </c>
      <c r="B8655" s="125">
        <v>2008</v>
      </c>
      <c r="C8655" s="125">
        <v>1</v>
      </c>
      <c r="D8655" s="125">
        <v>4</v>
      </c>
      <c r="E8655" s="125">
        <v>2</v>
      </c>
      <c r="F8655" s="125">
        <v>533.04000399999995</v>
      </c>
      <c r="G8655" s="125">
        <v>0</v>
      </c>
      <c r="H8655" s="125">
        <v>590.38712099999998</v>
      </c>
      <c r="I8655" s="125">
        <v>568.83799099999999</v>
      </c>
      <c r="J8655" s="125">
        <v>533.04000399999995</v>
      </c>
    </row>
    <row r="8656" spans="1:10" hidden="1" x14ac:dyDescent="0.25">
      <c r="A8656" s="125">
        <v>944299</v>
      </c>
      <c r="B8656" s="125">
        <v>2008</v>
      </c>
      <c r="C8656" s="125">
        <v>1</v>
      </c>
      <c r="D8656" s="125">
        <v>4</v>
      </c>
      <c r="E8656" s="125">
        <v>3</v>
      </c>
      <c r="F8656" s="125">
        <v>70.382470999999995</v>
      </c>
      <c r="G8656" s="125">
        <v>407.85148700000002</v>
      </c>
      <c r="H8656" s="125">
        <v>533.04000399999995</v>
      </c>
      <c r="I8656" s="125">
        <v>504.095932</v>
      </c>
      <c r="J8656" s="125">
        <v>478.23395799999997</v>
      </c>
    </row>
    <row r="8657" spans="1:10" hidden="1" x14ac:dyDescent="0.25">
      <c r="A8657" s="125">
        <v>944300</v>
      </c>
      <c r="B8657" s="125">
        <v>2008</v>
      </c>
      <c r="C8657" s="125">
        <v>1</v>
      </c>
      <c r="D8657" s="125">
        <v>4</v>
      </c>
      <c r="E8657" s="125">
        <v>4</v>
      </c>
      <c r="F8657" s="125">
        <v>30167.220941</v>
      </c>
      <c r="G8657" s="125">
        <v>0</v>
      </c>
      <c r="H8657" s="125">
        <v>34617.824002000001</v>
      </c>
      <c r="I8657" s="125">
        <v>30390.987691999999</v>
      </c>
      <c r="J8657" s="125">
        <v>30167.220941</v>
      </c>
    </row>
    <row r="8658" spans="1:10" x14ac:dyDescent="0.25">
      <c r="A8658" s="125">
        <v>944301</v>
      </c>
      <c r="B8658" s="125">
        <v>2008</v>
      </c>
      <c r="C8658" s="125">
        <v>1</v>
      </c>
      <c r="D8658" s="125">
        <v>5</v>
      </c>
      <c r="E8658" s="125">
        <v>1</v>
      </c>
      <c r="F8658" s="129">
        <v>25.598752000000001</v>
      </c>
      <c r="G8658" s="129">
        <v>0</v>
      </c>
      <c r="H8658" s="129">
        <v>28.397500000000001</v>
      </c>
      <c r="I8658" s="129">
        <v>26.705009</v>
      </c>
      <c r="J8658" s="129">
        <v>25.598752000000001</v>
      </c>
    </row>
    <row r="8659" spans="1:10" hidden="1" x14ac:dyDescent="0.25">
      <c r="A8659" s="125">
        <v>944302</v>
      </c>
      <c r="B8659" s="125">
        <v>2008</v>
      </c>
      <c r="C8659" s="125">
        <v>1</v>
      </c>
      <c r="D8659" s="125">
        <v>5</v>
      </c>
      <c r="E8659" s="125">
        <v>2</v>
      </c>
      <c r="F8659" s="125">
        <v>24.649812000000001</v>
      </c>
      <c r="G8659" s="125">
        <v>0</v>
      </c>
      <c r="H8659" s="125">
        <v>25.598752000000001</v>
      </c>
      <c r="I8659" s="125">
        <v>25.153333</v>
      </c>
      <c r="J8659" s="125">
        <v>24.649812000000001</v>
      </c>
    </row>
    <row r="8660" spans="1:10" hidden="1" x14ac:dyDescent="0.25">
      <c r="A8660" s="125">
        <v>944303</v>
      </c>
      <c r="B8660" s="125">
        <v>2008</v>
      </c>
      <c r="C8660" s="125">
        <v>1</v>
      </c>
      <c r="D8660" s="125">
        <v>5</v>
      </c>
      <c r="E8660" s="125">
        <v>3</v>
      </c>
      <c r="F8660" s="125">
        <v>0</v>
      </c>
      <c r="G8660" s="125">
        <v>22.142674</v>
      </c>
      <c r="H8660" s="125">
        <v>24.649812000000001</v>
      </c>
      <c r="I8660" s="125">
        <v>24.008917</v>
      </c>
      <c r="J8660" s="125">
        <v>22.142674</v>
      </c>
    </row>
    <row r="8661" spans="1:10" hidden="1" x14ac:dyDescent="0.25">
      <c r="A8661" s="125">
        <v>944304</v>
      </c>
      <c r="B8661" s="125">
        <v>2008</v>
      </c>
      <c r="C8661" s="125">
        <v>1</v>
      </c>
      <c r="D8661" s="125">
        <v>5</v>
      </c>
      <c r="E8661" s="125">
        <v>4</v>
      </c>
      <c r="F8661" s="125">
        <v>65.438164999999998</v>
      </c>
      <c r="G8661" s="125">
        <v>0</v>
      </c>
      <c r="H8661" s="125">
        <v>70.382470999999995</v>
      </c>
      <c r="I8661" s="125">
        <v>66.187675999999996</v>
      </c>
      <c r="J8661" s="125">
        <v>65.438164999999998</v>
      </c>
    </row>
    <row r="8662" spans="1:10" x14ac:dyDescent="0.25">
      <c r="A8662" s="125">
        <v>944305</v>
      </c>
      <c r="B8662" s="125">
        <v>2008</v>
      </c>
      <c r="C8662" s="125">
        <v>2</v>
      </c>
      <c r="D8662" s="125">
        <v>2</v>
      </c>
      <c r="E8662" s="125">
        <v>1</v>
      </c>
      <c r="F8662" s="129">
        <v>84122.601081999994</v>
      </c>
      <c r="G8662" s="129">
        <v>0</v>
      </c>
      <c r="H8662" s="129">
        <v>113541.10625</v>
      </c>
      <c r="I8662" s="129">
        <v>84281.563169000001</v>
      </c>
      <c r="J8662" s="129">
        <v>84122.601081999994</v>
      </c>
    </row>
    <row r="8663" spans="1:10" hidden="1" x14ac:dyDescent="0.25">
      <c r="A8663" s="125">
        <v>944306</v>
      </c>
      <c r="B8663" s="125">
        <v>2008</v>
      </c>
      <c r="C8663" s="125">
        <v>2</v>
      </c>
      <c r="D8663" s="125">
        <v>2</v>
      </c>
      <c r="E8663" s="125">
        <v>2</v>
      </c>
      <c r="F8663" s="125">
        <v>77211.038278000007</v>
      </c>
      <c r="G8663" s="125">
        <v>0</v>
      </c>
      <c r="H8663" s="125">
        <v>84122.601081999994</v>
      </c>
      <c r="I8663" s="125">
        <v>77258.196834000002</v>
      </c>
      <c r="J8663" s="125">
        <v>77211.038278000007</v>
      </c>
    </row>
    <row r="8664" spans="1:10" hidden="1" x14ac:dyDescent="0.25">
      <c r="A8664" s="125">
        <v>944307</v>
      </c>
      <c r="B8664" s="125">
        <v>2008</v>
      </c>
      <c r="C8664" s="125">
        <v>2</v>
      </c>
      <c r="D8664" s="125">
        <v>2</v>
      </c>
      <c r="E8664" s="125">
        <v>3</v>
      </c>
      <c r="F8664" s="125">
        <v>67435.374370000005</v>
      </c>
      <c r="G8664" s="125">
        <v>264.95675499999999</v>
      </c>
      <c r="H8664" s="125">
        <v>77211.038278000007</v>
      </c>
      <c r="I8664" s="125">
        <v>67953.434789000006</v>
      </c>
      <c r="J8664" s="125">
        <v>67700.331124999997</v>
      </c>
    </row>
    <row r="8665" spans="1:10" hidden="1" x14ac:dyDescent="0.25">
      <c r="A8665" s="125">
        <v>944308</v>
      </c>
      <c r="B8665" s="125">
        <v>2008</v>
      </c>
      <c r="C8665" s="125">
        <v>2</v>
      </c>
      <c r="D8665" s="125">
        <v>2</v>
      </c>
      <c r="E8665" s="125">
        <v>4</v>
      </c>
      <c r="F8665" s="125">
        <v>84220.435712999999</v>
      </c>
      <c r="G8665" s="125">
        <v>0</v>
      </c>
      <c r="H8665" s="125">
        <v>113541.10625</v>
      </c>
      <c r="I8665" s="125">
        <v>84281.563169000001</v>
      </c>
      <c r="J8665" s="125">
        <v>84220.435712999999</v>
      </c>
    </row>
    <row r="8666" spans="1:10" x14ac:dyDescent="0.25">
      <c r="A8666" s="125">
        <v>944309</v>
      </c>
      <c r="B8666" s="125">
        <v>2008</v>
      </c>
      <c r="C8666" s="125">
        <v>2</v>
      </c>
      <c r="D8666" s="125">
        <v>3</v>
      </c>
      <c r="E8666" s="125">
        <v>1</v>
      </c>
      <c r="F8666" s="129">
        <v>413977.31430000003</v>
      </c>
      <c r="G8666" s="129">
        <v>0</v>
      </c>
      <c r="H8666" s="129">
        <v>512612.54824999999</v>
      </c>
      <c r="I8666" s="129">
        <v>416343.91168899997</v>
      </c>
      <c r="J8666" s="129">
        <v>413977.31430000003</v>
      </c>
    </row>
    <row r="8667" spans="1:10" hidden="1" x14ac:dyDescent="0.25">
      <c r="A8667" s="125">
        <v>944310</v>
      </c>
      <c r="B8667" s="125">
        <v>2008</v>
      </c>
      <c r="C8667" s="125">
        <v>2</v>
      </c>
      <c r="D8667" s="125">
        <v>3</v>
      </c>
      <c r="E8667" s="125">
        <v>2</v>
      </c>
      <c r="F8667" s="125">
        <v>387377.47711199999</v>
      </c>
      <c r="G8667" s="125">
        <v>0</v>
      </c>
      <c r="H8667" s="125">
        <v>413977.31430000003</v>
      </c>
      <c r="I8667" s="125">
        <v>390090.82326500001</v>
      </c>
      <c r="J8667" s="125">
        <v>387377.47711199999</v>
      </c>
    </row>
    <row r="8668" spans="1:10" hidden="1" x14ac:dyDescent="0.25">
      <c r="A8668" s="125">
        <v>944311</v>
      </c>
      <c r="B8668" s="125">
        <v>2008</v>
      </c>
      <c r="C8668" s="125">
        <v>2</v>
      </c>
      <c r="D8668" s="125">
        <v>3</v>
      </c>
      <c r="E8668" s="125">
        <v>3</v>
      </c>
      <c r="F8668" s="125">
        <v>313504.77332699997</v>
      </c>
      <c r="G8668" s="125">
        <v>27029.114555</v>
      </c>
      <c r="H8668" s="125">
        <v>387377.47711199999</v>
      </c>
      <c r="I8668" s="125">
        <v>354334.17831400002</v>
      </c>
      <c r="J8668" s="125">
        <v>340533.887881</v>
      </c>
    </row>
    <row r="8669" spans="1:10" hidden="1" x14ac:dyDescent="0.25">
      <c r="A8669" s="125">
        <v>944312</v>
      </c>
      <c r="B8669" s="125">
        <v>2008</v>
      </c>
      <c r="C8669" s="125">
        <v>2</v>
      </c>
      <c r="D8669" s="125">
        <v>3</v>
      </c>
      <c r="E8669" s="125">
        <v>4</v>
      </c>
      <c r="F8669" s="125">
        <v>54648.333423999997</v>
      </c>
      <c r="G8669" s="125">
        <v>0</v>
      </c>
      <c r="H8669" s="125">
        <v>67435.374370000005</v>
      </c>
      <c r="I8669" s="125">
        <v>54771.011062999998</v>
      </c>
      <c r="J8669" s="125">
        <v>54648.333423999997</v>
      </c>
    </row>
    <row r="8670" spans="1:10" x14ac:dyDescent="0.25">
      <c r="A8670" s="125">
        <v>944313</v>
      </c>
      <c r="B8670" s="125">
        <v>2008</v>
      </c>
      <c r="C8670" s="125">
        <v>2</v>
      </c>
      <c r="D8670" s="125">
        <v>4</v>
      </c>
      <c r="E8670" s="125">
        <v>1</v>
      </c>
      <c r="F8670" s="129">
        <v>5359.6570940000001</v>
      </c>
      <c r="G8670" s="129">
        <v>0</v>
      </c>
      <c r="H8670" s="129">
        <v>6278.558</v>
      </c>
      <c r="I8670" s="129">
        <v>5511.9460680000002</v>
      </c>
      <c r="J8670" s="129">
        <v>5359.6570940000001</v>
      </c>
    </row>
    <row r="8671" spans="1:10" hidden="1" x14ac:dyDescent="0.25">
      <c r="A8671" s="125">
        <v>944314</v>
      </c>
      <c r="B8671" s="125">
        <v>2008</v>
      </c>
      <c r="C8671" s="125">
        <v>2</v>
      </c>
      <c r="D8671" s="125">
        <v>4</v>
      </c>
      <c r="E8671" s="125">
        <v>2</v>
      </c>
      <c r="F8671" s="125">
        <v>4837.9373589999996</v>
      </c>
      <c r="G8671" s="125">
        <v>0</v>
      </c>
      <c r="H8671" s="125">
        <v>5359.6570940000001</v>
      </c>
      <c r="I8671" s="125">
        <v>5164.0296099999996</v>
      </c>
      <c r="J8671" s="125">
        <v>4837.9373589999996</v>
      </c>
    </row>
    <row r="8672" spans="1:10" hidden="1" x14ac:dyDescent="0.25">
      <c r="A8672" s="125">
        <v>944315</v>
      </c>
      <c r="B8672" s="125">
        <v>2008</v>
      </c>
      <c r="C8672" s="125">
        <v>2</v>
      </c>
      <c r="D8672" s="125">
        <v>4</v>
      </c>
      <c r="E8672" s="125">
        <v>3</v>
      </c>
      <c r="F8672" s="125">
        <v>633.98346000000004</v>
      </c>
      <c r="G8672" s="125">
        <v>3673.7996349999999</v>
      </c>
      <c r="H8672" s="125">
        <v>4837.9373589999996</v>
      </c>
      <c r="I8672" s="125">
        <v>4575.2373610000004</v>
      </c>
      <c r="J8672" s="125">
        <v>4307.7830949999998</v>
      </c>
    </row>
    <row r="8673" spans="1:10" hidden="1" x14ac:dyDescent="0.25">
      <c r="A8673" s="125">
        <v>944316</v>
      </c>
      <c r="B8673" s="125">
        <v>2008</v>
      </c>
      <c r="C8673" s="125">
        <v>2</v>
      </c>
      <c r="D8673" s="125">
        <v>4</v>
      </c>
      <c r="E8673" s="125">
        <v>4</v>
      </c>
      <c r="F8673" s="125">
        <v>272829.19426199998</v>
      </c>
      <c r="G8673" s="125">
        <v>0</v>
      </c>
      <c r="H8673" s="125">
        <v>313504.77332699997</v>
      </c>
      <c r="I8673" s="125">
        <v>275225.84050400002</v>
      </c>
      <c r="J8673" s="125">
        <v>272829.19426199998</v>
      </c>
    </row>
    <row r="8674" spans="1:10" x14ac:dyDescent="0.25">
      <c r="A8674" s="125">
        <v>944317</v>
      </c>
      <c r="B8674" s="125">
        <v>2008</v>
      </c>
      <c r="C8674" s="125">
        <v>2</v>
      </c>
      <c r="D8674" s="125">
        <v>5</v>
      </c>
      <c r="E8674" s="125">
        <v>1</v>
      </c>
      <c r="F8674" s="129">
        <v>236.91108800000001</v>
      </c>
      <c r="G8674" s="129">
        <v>0</v>
      </c>
      <c r="H8674" s="129">
        <v>264.09674999999999</v>
      </c>
      <c r="I8674" s="129">
        <v>248.356584</v>
      </c>
      <c r="J8674" s="129">
        <v>236.91108800000001</v>
      </c>
    </row>
    <row r="8675" spans="1:10" hidden="1" x14ac:dyDescent="0.25">
      <c r="A8675" s="125">
        <v>944318</v>
      </c>
      <c r="B8675" s="125">
        <v>2008</v>
      </c>
      <c r="C8675" s="125">
        <v>2</v>
      </c>
      <c r="D8675" s="125">
        <v>5</v>
      </c>
      <c r="E8675" s="125">
        <v>2</v>
      </c>
      <c r="F8675" s="125">
        <v>228.12884700000001</v>
      </c>
      <c r="G8675" s="125">
        <v>0</v>
      </c>
      <c r="H8675" s="125">
        <v>236.91108800000001</v>
      </c>
      <c r="I8675" s="125">
        <v>232.788836</v>
      </c>
      <c r="J8675" s="125">
        <v>228.12884700000001</v>
      </c>
    </row>
    <row r="8676" spans="1:10" hidden="1" x14ac:dyDescent="0.25">
      <c r="A8676" s="125">
        <v>944319</v>
      </c>
      <c r="B8676" s="125">
        <v>2008</v>
      </c>
      <c r="C8676" s="125">
        <v>2</v>
      </c>
      <c r="D8676" s="125">
        <v>5</v>
      </c>
      <c r="E8676" s="125">
        <v>3</v>
      </c>
      <c r="F8676" s="125">
        <v>0</v>
      </c>
      <c r="G8676" s="125">
        <v>201.61997</v>
      </c>
      <c r="H8676" s="125">
        <v>228.12884700000001</v>
      </c>
      <c r="I8676" s="125">
        <v>222.197497</v>
      </c>
      <c r="J8676" s="125">
        <v>201.61997</v>
      </c>
    </row>
    <row r="8677" spans="1:10" hidden="1" x14ac:dyDescent="0.25">
      <c r="A8677" s="125">
        <v>944320</v>
      </c>
      <c r="B8677" s="125">
        <v>2008</v>
      </c>
      <c r="C8677" s="125">
        <v>2</v>
      </c>
      <c r="D8677" s="125">
        <v>5</v>
      </c>
      <c r="E8677" s="125">
        <v>4</v>
      </c>
      <c r="F8677" s="125">
        <v>588.24139500000001</v>
      </c>
      <c r="G8677" s="125">
        <v>0</v>
      </c>
      <c r="H8677" s="125">
        <v>633.98346000000004</v>
      </c>
      <c r="I8677" s="125">
        <v>596.19804599999998</v>
      </c>
      <c r="J8677" s="125">
        <v>588.24139500000001</v>
      </c>
    </row>
    <row r="8678" spans="1:10" x14ac:dyDescent="0.25">
      <c r="A8678" s="125">
        <v>944321</v>
      </c>
      <c r="B8678" s="125">
        <v>2008</v>
      </c>
      <c r="C8678" s="125">
        <v>3</v>
      </c>
      <c r="D8678" s="125">
        <v>2</v>
      </c>
      <c r="E8678" s="125">
        <v>1</v>
      </c>
      <c r="F8678" s="129">
        <v>3601.432804</v>
      </c>
      <c r="G8678" s="129">
        <v>0</v>
      </c>
      <c r="H8678" s="129">
        <v>4859.1835000000001</v>
      </c>
      <c r="I8678" s="129">
        <v>3606.971912</v>
      </c>
      <c r="J8678" s="129">
        <v>3601.432804</v>
      </c>
    </row>
    <row r="8679" spans="1:10" hidden="1" x14ac:dyDescent="0.25">
      <c r="A8679" s="125">
        <v>944322</v>
      </c>
      <c r="B8679" s="125">
        <v>2008</v>
      </c>
      <c r="C8679" s="125">
        <v>3</v>
      </c>
      <c r="D8679" s="125">
        <v>2</v>
      </c>
      <c r="E8679" s="125">
        <v>2</v>
      </c>
      <c r="F8679" s="125">
        <v>3304.5675820000001</v>
      </c>
      <c r="G8679" s="125">
        <v>0</v>
      </c>
      <c r="H8679" s="125">
        <v>3601.432804</v>
      </c>
      <c r="I8679" s="125">
        <v>3307.555887</v>
      </c>
      <c r="J8679" s="125">
        <v>3304.5675820000001</v>
      </c>
    </row>
    <row r="8680" spans="1:10" hidden="1" x14ac:dyDescent="0.25">
      <c r="A8680" s="125">
        <v>944323</v>
      </c>
      <c r="B8680" s="125">
        <v>2008</v>
      </c>
      <c r="C8680" s="125">
        <v>3</v>
      </c>
      <c r="D8680" s="125">
        <v>2</v>
      </c>
      <c r="E8680" s="125">
        <v>3</v>
      </c>
      <c r="F8680" s="125">
        <v>2832.381989</v>
      </c>
      <c r="G8680" s="125">
        <v>64.431089999999998</v>
      </c>
      <c r="H8680" s="125">
        <v>3304.5675820000001</v>
      </c>
      <c r="I8680" s="125">
        <v>2908.349929</v>
      </c>
      <c r="J8680" s="125">
        <v>2896.8130799999999</v>
      </c>
    </row>
    <row r="8681" spans="1:10" hidden="1" x14ac:dyDescent="0.25">
      <c r="A8681" s="125">
        <v>944324</v>
      </c>
      <c r="B8681" s="125">
        <v>2008</v>
      </c>
      <c r="C8681" s="125">
        <v>3</v>
      </c>
      <c r="D8681" s="125">
        <v>2</v>
      </c>
      <c r="E8681" s="125">
        <v>4</v>
      </c>
      <c r="F8681" s="125">
        <v>3604.3459069999999</v>
      </c>
      <c r="G8681" s="125">
        <v>0</v>
      </c>
      <c r="H8681" s="125">
        <v>4859.1835000000001</v>
      </c>
      <c r="I8681" s="125">
        <v>3606.971912</v>
      </c>
      <c r="J8681" s="125">
        <v>3604.3459069999999</v>
      </c>
    </row>
    <row r="8682" spans="1:10" x14ac:dyDescent="0.25">
      <c r="A8682" s="125">
        <v>944325</v>
      </c>
      <c r="B8682" s="125">
        <v>2008</v>
      </c>
      <c r="C8682" s="125">
        <v>3</v>
      </c>
      <c r="D8682" s="125">
        <v>3</v>
      </c>
      <c r="E8682" s="125">
        <v>1</v>
      </c>
      <c r="F8682" s="129">
        <v>1684.8150370000001</v>
      </c>
      <c r="G8682" s="129">
        <v>0</v>
      </c>
      <c r="H8682" s="129">
        <v>2077.7332999999999</v>
      </c>
      <c r="I8682" s="129">
        <v>1687.5349859999999</v>
      </c>
      <c r="J8682" s="129">
        <v>1684.8150370000001</v>
      </c>
    </row>
    <row r="8683" spans="1:10" hidden="1" x14ac:dyDescent="0.25">
      <c r="A8683" s="125">
        <v>944326</v>
      </c>
      <c r="B8683" s="125">
        <v>2008</v>
      </c>
      <c r="C8683" s="125">
        <v>3</v>
      </c>
      <c r="D8683" s="125">
        <v>3</v>
      </c>
      <c r="E8683" s="125">
        <v>2</v>
      </c>
      <c r="F8683" s="125">
        <v>1513.51623</v>
      </c>
      <c r="G8683" s="125">
        <v>0</v>
      </c>
      <c r="H8683" s="125">
        <v>1684.8150370000001</v>
      </c>
      <c r="I8683" s="125">
        <v>1587.6012089999999</v>
      </c>
      <c r="J8683" s="125">
        <v>1513.51623</v>
      </c>
    </row>
    <row r="8684" spans="1:10" hidden="1" x14ac:dyDescent="0.25">
      <c r="A8684" s="125">
        <v>944327</v>
      </c>
      <c r="B8684" s="125">
        <v>2008</v>
      </c>
      <c r="C8684" s="125">
        <v>3</v>
      </c>
      <c r="D8684" s="125">
        <v>3</v>
      </c>
      <c r="E8684" s="125">
        <v>3</v>
      </c>
      <c r="F8684" s="125">
        <v>1092.26288</v>
      </c>
      <c r="G8684" s="125">
        <v>200.02871099999999</v>
      </c>
      <c r="H8684" s="125">
        <v>1513.51623</v>
      </c>
      <c r="I8684" s="125">
        <v>1384.4132959999999</v>
      </c>
      <c r="J8684" s="125">
        <v>1292.2915909999999</v>
      </c>
    </row>
    <row r="8685" spans="1:10" hidden="1" x14ac:dyDescent="0.25">
      <c r="A8685" s="125">
        <v>944328</v>
      </c>
      <c r="B8685" s="125">
        <v>2008</v>
      </c>
      <c r="C8685" s="125">
        <v>3</v>
      </c>
      <c r="D8685" s="125">
        <v>3</v>
      </c>
      <c r="E8685" s="125">
        <v>4</v>
      </c>
      <c r="F8685" s="125">
        <v>2298.8863329999999</v>
      </c>
      <c r="G8685" s="125">
        <v>0</v>
      </c>
      <c r="H8685" s="125">
        <v>2832.381989</v>
      </c>
      <c r="I8685" s="125">
        <v>2300.4606520000002</v>
      </c>
      <c r="J8685" s="125">
        <v>2298.8863329999999</v>
      </c>
    </row>
    <row r="8686" spans="1:10" x14ac:dyDescent="0.25">
      <c r="A8686" s="125">
        <v>944329</v>
      </c>
      <c r="B8686" s="125">
        <v>2008</v>
      </c>
      <c r="C8686" s="125">
        <v>3</v>
      </c>
      <c r="D8686" s="125">
        <v>4</v>
      </c>
      <c r="E8686" s="125">
        <v>1</v>
      </c>
      <c r="F8686" s="129">
        <v>1147.4190080000001</v>
      </c>
      <c r="G8686" s="129">
        <v>0</v>
      </c>
      <c r="H8686" s="129">
        <v>1387.5971</v>
      </c>
      <c r="I8686" s="129">
        <v>1218.1714939999999</v>
      </c>
      <c r="J8686" s="129">
        <v>1147.4190080000001</v>
      </c>
    </row>
    <row r="8687" spans="1:10" hidden="1" x14ac:dyDescent="0.25">
      <c r="A8687" s="125">
        <v>944330</v>
      </c>
      <c r="B8687" s="125">
        <v>2008</v>
      </c>
      <c r="C8687" s="125">
        <v>3</v>
      </c>
      <c r="D8687" s="125">
        <v>4</v>
      </c>
      <c r="E8687" s="125">
        <v>2</v>
      </c>
      <c r="F8687" s="125">
        <v>1058.895039</v>
      </c>
      <c r="G8687" s="125">
        <v>0.41816399999999998</v>
      </c>
      <c r="H8687" s="125">
        <v>1147.4190080000001</v>
      </c>
      <c r="I8687" s="125">
        <v>1105.5382139999999</v>
      </c>
      <c r="J8687" s="125">
        <v>1059.3132029999999</v>
      </c>
    </row>
    <row r="8688" spans="1:10" hidden="1" x14ac:dyDescent="0.25">
      <c r="A8688" s="125">
        <v>944331</v>
      </c>
      <c r="B8688" s="125">
        <v>2008</v>
      </c>
      <c r="C8688" s="125">
        <v>3</v>
      </c>
      <c r="D8688" s="125">
        <v>4</v>
      </c>
      <c r="E8688" s="125">
        <v>3</v>
      </c>
      <c r="F8688" s="125">
        <v>126.35184</v>
      </c>
      <c r="G8688" s="125">
        <v>852.50310999999999</v>
      </c>
      <c r="H8688" s="125">
        <v>1058.895039</v>
      </c>
      <c r="I8688" s="125">
        <v>1001.3970389999999</v>
      </c>
      <c r="J8688" s="125">
        <v>978.85495000000003</v>
      </c>
    </row>
    <row r="8689" spans="1:10" hidden="1" x14ac:dyDescent="0.25">
      <c r="A8689" s="125">
        <v>944332</v>
      </c>
      <c r="B8689" s="125">
        <v>2008</v>
      </c>
      <c r="C8689" s="125">
        <v>3</v>
      </c>
      <c r="D8689" s="125">
        <v>4</v>
      </c>
      <c r="E8689" s="125">
        <v>4</v>
      </c>
      <c r="F8689" s="125">
        <v>935.52575100000001</v>
      </c>
      <c r="G8689" s="125">
        <v>0</v>
      </c>
      <c r="H8689" s="125">
        <v>1092.26288</v>
      </c>
      <c r="I8689" s="125">
        <v>958.89758200000006</v>
      </c>
      <c r="J8689" s="125">
        <v>935.52575100000001</v>
      </c>
    </row>
    <row r="8690" spans="1:10" x14ac:dyDescent="0.25">
      <c r="A8690" s="125">
        <v>944333</v>
      </c>
      <c r="B8690" s="125">
        <v>2008</v>
      </c>
      <c r="C8690" s="125">
        <v>3</v>
      </c>
      <c r="D8690" s="125">
        <v>5</v>
      </c>
      <c r="E8690" s="125">
        <v>1</v>
      </c>
      <c r="F8690" s="129">
        <v>193.96104299999999</v>
      </c>
      <c r="G8690" s="129">
        <v>0</v>
      </c>
      <c r="H8690" s="129">
        <v>234.37020000000001</v>
      </c>
      <c r="I8690" s="129">
        <v>220.401736</v>
      </c>
      <c r="J8690" s="129">
        <v>193.96104299999999</v>
      </c>
    </row>
    <row r="8691" spans="1:10" hidden="1" x14ac:dyDescent="0.25">
      <c r="A8691" s="125">
        <v>944334</v>
      </c>
      <c r="B8691" s="125">
        <v>2008</v>
      </c>
      <c r="C8691" s="125">
        <v>3</v>
      </c>
      <c r="D8691" s="125">
        <v>5</v>
      </c>
      <c r="E8691" s="125">
        <v>2</v>
      </c>
      <c r="F8691" s="125">
        <v>184.97802899999999</v>
      </c>
      <c r="G8691" s="125">
        <v>0</v>
      </c>
      <c r="H8691" s="125">
        <v>193.96104299999999</v>
      </c>
      <c r="I8691" s="125">
        <v>190.58612099999999</v>
      </c>
      <c r="J8691" s="125">
        <v>184.97802899999999</v>
      </c>
    </row>
    <row r="8692" spans="1:10" hidden="1" x14ac:dyDescent="0.25">
      <c r="A8692" s="125">
        <v>944335</v>
      </c>
      <c r="B8692" s="125">
        <v>2008</v>
      </c>
      <c r="C8692" s="125">
        <v>3</v>
      </c>
      <c r="D8692" s="125">
        <v>5</v>
      </c>
      <c r="E8692" s="125">
        <v>3</v>
      </c>
      <c r="F8692" s="125">
        <v>0</v>
      </c>
      <c r="G8692" s="125">
        <v>163.034843</v>
      </c>
      <c r="H8692" s="125">
        <v>184.97802899999999</v>
      </c>
      <c r="I8692" s="125">
        <v>180.1686</v>
      </c>
      <c r="J8692" s="125">
        <v>163.034843</v>
      </c>
    </row>
    <row r="8693" spans="1:10" hidden="1" x14ac:dyDescent="0.25">
      <c r="A8693" s="125">
        <v>944336</v>
      </c>
      <c r="B8693" s="125">
        <v>2008</v>
      </c>
      <c r="C8693" s="125">
        <v>3</v>
      </c>
      <c r="D8693" s="125">
        <v>5</v>
      </c>
      <c r="E8693" s="125">
        <v>4</v>
      </c>
      <c r="F8693" s="125">
        <v>110.538752</v>
      </c>
      <c r="G8693" s="125">
        <v>0</v>
      </c>
      <c r="H8693" s="125">
        <v>126.35184</v>
      </c>
      <c r="I8693" s="125">
        <v>118.82127</v>
      </c>
      <c r="J8693" s="125">
        <v>110.538752</v>
      </c>
    </row>
    <row r="8694" spans="1:10" x14ac:dyDescent="0.25">
      <c r="A8694" s="125">
        <v>944337</v>
      </c>
      <c r="B8694" s="125">
        <v>2008</v>
      </c>
      <c r="C8694" s="125">
        <v>4</v>
      </c>
      <c r="D8694" s="125">
        <v>2</v>
      </c>
      <c r="E8694" s="125">
        <v>1</v>
      </c>
      <c r="F8694" s="129">
        <v>5689.2377450000004</v>
      </c>
      <c r="G8694" s="129">
        <v>0</v>
      </c>
      <c r="H8694" s="129">
        <v>7676.1255000000001</v>
      </c>
      <c r="I8694" s="129">
        <v>5697.987959</v>
      </c>
      <c r="J8694" s="129">
        <v>5689.2377450000004</v>
      </c>
    </row>
    <row r="8695" spans="1:10" hidden="1" x14ac:dyDescent="0.25">
      <c r="A8695" s="125">
        <v>944338</v>
      </c>
      <c r="B8695" s="125">
        <v>2008</v>
      </c>
      <c r="C8695" s="125">
        <v>4</v>
      </c>
      <c r="D8695" s="125">
        <v>2</v>
      </c>
      <c r="E8695" s="125">
        <v>2</v>
      </c>
      <c r="F8695" s="125">
        <v>5220.275275</v>
      </c>
      <c r="G8695" s="125">
        <v>0</v>
      </c>
      <c r="H8695" s="125">
        <v>5689.2377450000004</v>
      </c>
      <c r="I8695" s="125">
        <v>5224.9959449999997</v>
      </c>
      <c r="J8695" s="125">
        <v>5220.275275</v>
      </c>
    </row>
    <row r="8696" spans="1:10" hidden="1" x14ac:dyDescent="0.25">
      <c r="A8696" s="125">
        <v>944339</v>
      </c>
      <c r="B8696" s="125">
        <v>2008</v>
      </c>
      <c r="C8696" s="125">
        <v>4</v>
      </c>
      <c r="D8696" s="125">
        <v>2</v>
      </c>
      <c r="E8696" s="125">
        <v>3</v>
      </c>
      <c r="F8696" s="125">
        <v>4474.3565689999996</v>
      </c>
      <c r="G8696" s="125">
        <v>101.782766</v>
      </c>
      <c r="H8696" s="125">
        <v>5220.275275</v>
      </c>
      <c r="I8696" s="125">
        <v>4594.3642689999997</v>
      </c>
      <c r="J8696" s="125">
        <v>4576.1393349999998</v>
      </c>
    </row>
    <row r="8697" spans="1:10" hidden="1" x14ac:dyDescent="0.25">
      <c r="A8697" s="125">
        <v>944340</v>
      </c>
      <c r="B8697" s="125">
        <v>2008</v>
      </c>
      <c r="C8697" s="125">
        <v>4</v>
      </c>
      <c r="D8697" s="125">
        <v>2</v>
      </c>
      <c r="E8697" s="125">
        <v>4</v>
      </c>
      <c r="F8697" s="125">
        <v>5693.8396190000003</v>
      </c>
      <c r="G8697" s="125">
        <v>0</v>
      </c>
      <c r="H8697" s="125">
        <v>7676.1255000000001</v>
      </c>
      <c r="I8697" s="125">
        <v>5697.987959</v>
      </c>
      <c r="J8697" s="125">
        <v>5693.8396190000003</v>
      </c>
    </row>
    <row r="8698" spans="1:10" x14ac:dyDescent="0.25">
      <c r="A8698" s="125">
        <v>944341</v>
      </c>
      <c r="B8698" s="125">
        <v>2008</v>
      </c>
      <c r="C8698" s="125">
        <v>4</v>
      </c>
      <c r="D8698" s="125">
        <v>3</v>
      </c>
      <c r="E8698" s="125">
        <v>1</v>
      </c>
      <c r="F8698" s="129">
        <v>1897.8986319999999</v>
      </c>
      <c r="G8698" s="129">
        <v>0</v>
      </c>
      <c r="H8698" s="129">
        <v>2341.6867999999999</v>
      </c>
      <c r="I8698" s="129">
        <v>1901.918019</v>
      </c>
      <c r="J8698" s="129">
        <v>1897.8986319999999</v>
      </c>
    </row>
    <row r="8699" spans="1:10" hidden="1" x14ac:dyDescent="0.25">
      <c r="A8699" s="125">
        <v>944342</v>
      </c>
      <c r="B8699" s="125">
        <v>2008</v>
      </c>
      <c r="C8699" s="125">
        <v>4</v>
      </c>
      <c r="D8699" s="125">
        <v>3</v>
      </c>
      <c r="E8699" s="125">
        <v>2</v>
      </c>
      <c r="F8699" s="125">
        <v>1704.9351529999999</v>
      </c>
      <c r="G8699" s="125">
        <v>0</v>
      </c>
      <c r="H8699" s="125">
        <v>1897.8986319999999</v>
      </c>
      <c r="I8699" s="125">
        <v>1788.3898810000001</v>
      </c>
      <c r="J8699" s="125">
        <v>1704.9351529999999</v>
      </c>
    </row>
    <row r="8700" spans="1:10" hidden="1" x14ac:dyDescent="0.25">
      <c r="A8700" s="125">
        <v>944343</v>
      </c>
      <c r="B8700" s="125">
        <v>2008</v>
      </c>
      <c r="C8700" s="125">
        <v>4</v>
      </c>
      <c r="D8700" s="125">
        <v>3</v>
      </c>
      <c r="E8700" s="125">
        <v>3</v>
      </c>
      <c r="F8700" s="125">
        <v>1228.7700709999999</v>
      </c>
      <c r="G8700" s="125">
        <v>225.02759900000001</v>
      </c>
      <c r="H8700" s="125">
        <v>1704.9351529999999</v>
      </c>
      <c r="I8700" s="125">
        <v>1559.504185</v>
      </c>
      <c r="J8700" s="125">
        <v>1453.7976699999999</v>
      </c>
    </row>
    <row r="8701" spans="1:10" hidden="1" x14ac:dyDescent="0.25">
      <c r="A8701" s="125">
        <v>944344</v>
      </c>
      <c r="B8701" s="125">
        <v>2008</v>
      </c>
      <c r="C8701" s="125">
        <v>4</v>
      </c>
      <c r="D8701" s="125">
        <v>3</v>
      </c>
      <c r="E8701" s="125">
        <v>4</v>
      </c>
      <c r="F8701" s="125">
        <v>3630.976134</v>
      </c>
      <c r="G8701" s="125">
        <v>0</v>
      </c>
      <c r="H8701" s="125">
        <v>4474.3565689999996</v>
      </c>
      <c r="I8701" s="125">
        <v>3634.0724049999999</v>
      </c>
      <c r="J8701" s="125">
        <v>3630.976134</v>
      </c>
    </row>
    <row r="8702" spans="1:10" x14ac:dyDescent="0.25">
      <c r="A8702" s="125">
        <v>944345</v>
      </c>
      <c r="B8702" s="125">
        <v>2008</v>
      </c>
      <c r="C8702" s="125">
        <v>4</v>
      </c>
      <c r="D8702" s="125">
        <v>4</v>
      </c>
      <c r="E8702" s="125">
        <v>1</v>
      </c>
      <c r="F8702" s="129">
        <v>1288.8239289999999</v>
      </c>
      <c r="G8702" s="129">
        <v>0</v>
      </c>
      <c r="H8702" s="129">
        <v>1578.1797999999999</v>
      </c>
      <c r="I8702" s="129">
        <v>1385.484046</v>
      </c>
      <c r="J8702" s="129">
        <v>1288.8239289999999</v>
      </c>
    </row>
    <row r="8703" spans="1:10" hidden="1" x14ac:dyDescent="0.25">
      <c r="A8703" s="125">
        <v>944346</v>
      </c>
      <c r="B8703" s="125">
        <v>2008</v>
      </c>
      <c r="C8703" s="125">
        <v>4</v>
      </c>
      <c r="D8703" s="125">
        <v>4</v>
      </c>
      <c r="E8703" s="125">
        <v>2</v>
      </c>
      <c r="F8703" s="125">
        <v>1189.390498</v>
      </c>
      <c r="G8703" s="125">
        <v>0.46969699999999998</v>
      </c>
      <c r="H8703" s="125">
        <v>1288.8239289999999</v>
      </c>
      <c r="I8703" s="125">
        <v>1241.7818560000001</v>
      </c>
      <c r="J8703" s="125">
        <v>1189.860195</v>
      </c>
    </row>
    <row r="8704" spans="1:10" hidden="1" x14ac:dyDescent="0.25">
      <c r="A8704" s="125">
        <v>944347</v>
      </c>
      <c r="B8704" s="125">
        <v>2008</v>
      </c>
      <c r="C8704" s="125">
        <v>4</v>
      </c>
      <c r="D8704" s="125">
        <v>4</v>
      </c>
      <c r="E8704" s="125">
        <v>3</v>
      </c>
      <c r="F8704" s="125">
        <v>141.92311100000001</v>
      </c>
      <c r="G8704" s="125">
        <v>957.56336599999997</v>
      </c>
      <c r="H8704" s="125">
        <v>1189.390498</v>
      </c>
      <c r="I8704" s="125">
        <v>1124.8065939999999</v>
      </c>
      <c r="J8704" s="125">
        <v>1099.4864769999999</v>
      </c>
    </row>
    <row r="8705" spans="1:10" hidden="1" x14ac:dyDescent="0.25">
      <c r="A8705" s="125">
        <v>944348</v>
      </c>
      <c r="B8705" s="125">
        <v>2008</v>
      </c>
      <c r="C8705" s="125">
        <v>4</v>
      </c>
      <c r="D8705" s="125">
        <v>4</v>
      </c>
      <c r="E8705" s="125">
        <v>4</v>
      </c>
      <c r="F8705" s="125">
        <v>1046.6281919999999</v>
      </c>
      <c r="G8705" s="125">
        <v>0</v>
      </c>
      <c r="H8705" s="125">
        <v>1228.7700709999999</v>
      </c>
      <c r="I8705" s="125">
        <v>1078.737245</v>
      </c>
      <c r="J8705" s="125">
        <v>1046.6281919999999</v>
      </c>
    </row>
    <row r="8706" spans="1:10" x14ac:dyDescent="0.25">
      <c r="A8706" s="125">
        <v>944349</v>
      </c>
      <c r="B8706" s="125">
        <v>2008</v>
      </c>
      <c r="C8706" s="125">
        <v>4</v>
      </c>
      <c r="D8706" s="125">
        <v>5</v>
      </c>
      <c r="E8706" s="125">
        <v>1</v>
      </c>
      <c r="F8706" s="129">
        <v>217.75895199999999</v>
      </c>
      <c r="G8706" s="129">
        <v>0</v>
      </c>
      <c r="H8706" s="129">
        <v>266.72969999999998</v>
      </c>
      <c r="I8706" s="129">
        <v>250.83260999999999</v>
      </c>
      <c r="J8706" s="129">
        <v>217.75895199999999</v>
      </c>
    </row>
    <row r="8707" spans="1:10" hidden="1" x14ac:dyDescent="0.25">
      <c r="A8707" s="125">
        <v>944350</v>
      </c>
      <c r="B8707" s="125">
        <v>2008</v>
      </c>
      <c r="C8707" s="125">
        <v>4</v>
      </c>
      <c r="D8707" s="125">
        <v>5</v>
      </c>
      <c r="E8707" s="125">
        <v>2</v>
      </c>
      <c r="F8707" s="125">
        <v>207.67377400000001</v>
      </c>
      <c r="G8707" s="125">
        <v>0</v>
      </c>
      <c r="H8707" s="125">
        <v>217.75895199999999</v>
      </c>
      <c r="I8707" s="125">
        <v>213.96994599999999</v>
      </c>
      <c r="J8707" s="125">
        <v>207.67377400000001</v>
      </c>
    </row>
    <row r="8708" spans="1:10" hidden="1" x14ac:dyDescent="0.25">
      <c r="A8708" s="125">
        <v>944351</v>
      </c>
      <c r="B8708" s="125">
        <v>2008</v>
      </c>
      <c r="C8708" s="125">
        <v>4</v>
      </c>
      <c r="D8708" s="125">
        <v>5</v>
      </c>
      <c r="E8708" s="125">
        <v>3</v>
      </c>
      <c r="F8708" s="125">
        <v>0</v>
      </c>
      <c r="G8708" s="125">
        <v>183.038285</v>
      </c>
      <c r="H8708" s="125">
        <v>207.67377400000001</v>
      </c>
      <c r="I8708" s="125">
        <v>202.27425600000001</v>
      </c>
      <c r="J8708" s="125">
        <v>183.038285</v>
      </c>
    </row>
    <row r="8709" spans="1:10" hidden="1" x14ac:dyDescent="0.25">
      <c r="A8709" s="125">
        <v>944352</v>
      </c>
      <c r="B8709" s="125">
        <v>2008</v>
      </c>
      <c r="C8709" s="125">
        <v>4</v>
      </c>
      <c r="D8709" s="125">
        <v>5</v>
      </c>
      <c r="E8709" s="125">
        <v>4</v>
      </c>
      <c r="F8709" s="125">
        <v>123.426445</v>
      </c>
      <c r="G8709" s="125">
        <v>0</v>
      </c>
      <c r="H8709" s="125">
        <v>141.92311100000001</v>
      </c>
      <c r="I8709" s="125">
        <v>133.464493</v>
      </c>
      <c r="J8709" s="125">
        <v>123.426445</v>
      </c>
    </row>
    <row r="8710" spans="1:10" x14ac:dyDescent="0.25">
      <c r="A8710" s="125">
        <v>944353</v>
      </c>
      <c r="B8710" s="125">
        <v>2008</v>
      </c>
      <c r="C8710" s="125">
        <v>5</v>
      </c>
      <c r="D8710" s="125">
        <v>2</v>
      </c>
      <c r="E8710" s="125">
        <v>1</v>
      </c>
      <c r="F8710" s="129">
        <v>176.49263400000001</v>
      </c>
      <c r="G8710" s="129">
        <v>0</v>
      </c>
      <c r="H8710" s="129">
        <v>238.13024999999999</v>
      </c>
      <c r="I8710" s="129">
        <v>176.76408499999999</v>
      </c>
      <c r="J8710" s="129">
        <v>176.49263400000001</v>
      </c>
    </row>
    <row r="8711" spans="1:10" hidden="1" x14ac:dyDescent="0.25">
      <c r="A8711" s="125">
        <v>944354</v>
      </c>
      <c r="B8711" s="125">
        <v>2008</v>
      </c>
      <c r="C8711" s="125">
        <v>5</v>
      </c>
      <c r="D8711" s="125">
        <v>2</v>
      </c>
      <c r="E8711" s="125">
        <v>2</v>
      </c>
      <c r="F8711" s="125">
        <v>161.944389</v>
      </c>
      <c r="G8711" s="125">
        <v>0</v>
      </c>
      <c r="H8711" s="125">
        <v>176.49263400000001</v>
      </c>
      <c r="I8711" s="125">
        <v>162.090835</v>
      </c>
      <c r="J8711" s="125">
        <v>161.944389</v>
      </c>
    </row>
    <row r="8712" spans="1:10" hidden="1" x14ac:dyDescent="0.25">
      <c r="A8712" s="125">
        <v>944355</v>
      </c>
      <c r="B8712" s="125">
        <v>2008</v>
      </c>
      <c r="C8712" s="125">
        <v>5</v>
      </c>
      <c r="D8712" s="125">
        <v>2</v>
      </c>
      <c r="E8712" s="125">
        <v>3</v>
      </c>
      <c r="F8712" s="125">
        <v>138.80435499999999</v>
      </c>
      <c r="G8712" s="125">
        <v>3.1575250000000001</v>
      </c>
      <c r="H8712" s="125">
        <v>161.944389</v>
      </c>
      <c r="I8712" s="125">
        <v>142.52725699999999</v>
      </c>
      <c r="J8712" s="125">
        <v>141.96188000000001</v>
      </c>
    </row>
    <row r="8713" spans="1:10" hidden="1" x14ac:dyDescent="0.25">
      <c r="A8713" s="125">
        <v>944356</v>
      </c>
      <c r="B8713" s="125">
        <v>2008</v>
      </c>
      <c r="C8713" s="125">
        <v>5</v>
      </c>
      <c r="D8713" s="125">
        <v>2</v>
      </c>
      <c r="E8713" s="125">
        <v>4</v>
      </c>
      <c r="F8713" s="125">
        <v>176.63539399999999</v>
      </c>
      <c r="G8713" s="125">
        <v>0</v>
      </c>
      <c r="H8713" s="125">
        <v>238.13024999999999</v>
      </c>
      <c r="I8713" s="125">
        <v>176.76408499999999</v>
      </c>
      <c r="J8713" s="125">
        <v>176.63539399999999</v>
      </c>
    </row>
    <row r="8714" spans="1:10" x14ac:dyDescent="0.25">
      <c r="A8714" s="125">
        <v>944357</v>
      </c>
      <c r="B8714" s="125">
        <v>2008</v>
      </c>
      <c r="C8714" s="125">
        <v>5</v>
      </c>
      <c r="D8714" s="125">
        <v>3</v>
      </c>
      <c r="E8714" s="125">
        <v>1</v>
      </c>
      <c r="F8714" s="129">
        <v>311.71903300000002</v>
      </c>
      <c r="G8714" s="129">
        <v>0</v>
      </c>
      <c r="H8714" s="129">
        <v>384.41550000000001</v>
      </c>
      <c r="I8714" s="129">
        <v>312.22226899999998</v>
      </c>
      <c r="J8714" s="129">
        <v>311.71903300000002</v>
      </c>
    </row>
    <row r="8715" spans="1:10" hidden="1" x14ac:dyDescent="0.25">
      <c r="A8715" s="125">
        <v>944358</v>
      </c>
      <c r="B8715" s="125">
        <v>2008</v>
      </c>
      <c r="C8715" s="125">
        <v>5</v>
      </c>
      <c r="D8715" s="125">
        <v>3</v>
      </c>
      <c r="E8715" s="125">
        <v>2</v>
      </c>
      <c r="F8715" s="125">
        <v>280.02588100000003</v>
      </c>
      <c r="G8715" s="125">
        <v>0</v>
      </c>
      <c r="H8715" s="125">
        <v>311.71903300000002</v>
      </c>
      <c r="I8715" s="125">
        <v>293.732845</v>
      </c>
      <c r="J8715" s="125">
        <v>280.02588100000003</v>
      </c>
    </row>
    <row r="8716" spans="1:10" hidden="1" x14ac:dyDescent="0.25">
      <c r="A8716" s="125">
        <v>944359</v>
      </c>
      <c r="B8716" s="125">
        <v>2008</v>
      </c>
      <c r="C8716" s="125">
        <v>5</v>
      </c>
      <c r="D8716" s="125">
        <v>3</v>
      </c>
      <c r="E8716" s="125">
        <v>3</v>
      </c>
      <c r="F8716" s="125">
        <v>202.08694800000001</v>
      </c>
      <c r="G8716" s="125">
        <v>37.008665999999998</v>
      </c>
      <c r="H8716" s="125">
        <v>280.02588100000003</v>
      </c>
      <c r="I8716" s="125">
        <v>256.13967400000001</v>
      </c>
      <c r="J8716" s="125">
        <v>239.09561299999999</v>
      </c>
    </row>
    <row r="8717" spans="1:10" hidden="1" x14ac:dyDescent="0.25">
      <c r="A8717" s="125">
        <v>944360</v>
      </c>
      <c r="B8717" s="125">
        <v>2008</v>
      </c>
      <c r="C8717" s="125">
        <v>5</v>
      </c>
      <c r="D8717" s="125">
        <v>3</v>
      </c>
      <c r="E8717" s="125">
        <v>4</v>
      </c>
      <c r="F8717" s="125">
        <v>112.659746</v>
      </c>
      <c r="G8717" s="125">
        <v>0</v>
      </c>
      <c r="H8717" s="125">
        <v>138.80435499999999</v>
      </c>
      <c r="I8717" s="125">
        <v>112.736897</v>
      </c>
      <c r="J8717" s="125">
        <v>112.659746</v>
      </c>
    </row>
    <row r="8718" spans="1:10" x14ac:dyDescent="0.25">
      <c r="A8718" s="125">
        <v>944361</v>
      </c>
      <c r="B8718" s="125">
        <v>2008</v>
      </c>
      <c r="C8718" s="125">
        <v>5</v>
      </c>
      <c r="D8718" s="125">
        <v>4</v>
      </c>
      <c r="E8718" s="125">
        <v>1</v>
      </c>
      <c r="F8718" s="129">
        <v>328.589787</v>
      </c>
      <c r="G8718" s="129">
        <v>0</v>
      </c>
      <c r="H8718" s="129">
        <v>397.37029999999999</v>
      </c>
      <c r="I8718" s="129">
        <v>348.85138599999999</v>
      </c>
      <c r="J8718" s="129">
        <v>328.589787</v>
      </c>
    </row>
    <row r="8719" spans="1:10" hidden="1" x14ac:dyDescent="0.25">
      <c r="A8719" s="125">
        <v>944362</v>
      </c>
      <c r="B8719" s="125">
        <v>2008</v>
      </c>
      <c r="C8719" s="125">
        <v>5</v>
      </c>
      <c r="D8719" s="125">
        <v>4</v>
      </c>
      <c r="E8719" s="125">
        <v>2</v>
      </c>
      <c r="F8719" s="125">
        <v>303.23891500000002</v>
      </c>
      <c r="G8719" s="125">
        <v>0.119751</v>
      </c>
      <c r="H8719" s="125">
        <v>328.589787</v>
      </c>
      <c r="I8719" s="125">
        <v>316.59625999999997</v>
      </c>
      <c r="J8719" s="125">
        <v>303.35866600000003</v>
      </c>
    </row>
    <row r="8720" spans="1:10" hidden="1" x14ac:dyDescent="0.25">
      <c r="A8720" s="125">
        <v>944363</v>
      </c>
      <c r="B8720" s="125">
        <v>2008</v>
      </c>
      <c r="C8720" s="125">
        <v>5</v>
      </c>
      <c r="D8720" s="125">
        <v>4</v>
      </c>
      <c r="E8720" s="125">
        <v>3</v>
      </c>
      <c r="F8720" s="125">
        <v>36.183751000000001</v>
      </c>
      <c r="G8720" s="125">
        <v>244.13384600000001</v>
      </c>
      <c r="H8720" s="125">
        <v>303.23891500000002</v>
      </c>
      <c r="I8720" s="125">
        <v>286.77304199999998</v>
      </c>
      <c r="J8720" s="125">
        <v>280.31759699999998</v>
      </c>
    </row>
    <row r="8721" spans="1:10" hidden="1" x14ac:dyDescent="0.25">
      <c r="A8721" s="125">
        <v>944364</v>
      </c>
      <c r="B8721" s="125">
        <v>2008</v>
      </c>
      <c r="C8721" s="125">
        <v>5</v>
      </c>
      <c r="D8721" s="125">
        <v>4</v>
      </c>
      <c r="E8721" s="125">
        <v>4</v>
      </c>
      <c r="F8721" s="125">
        <v>173.087951</v>
      </c>
      <c r="G8721" s="125">
        <v>0</v>
      </c>
      <c r="H8721" s="125">
        <v>202.08694800000001</v>
      </c>
      <c r="I8721" s="125">
        <v>177.41213200000001</v>
      </c>
      <c r="J8721" s="125">
        <v>173.087951</v>
      </c>
    </row>
    <row r="8722" spans="1:10" x14ac:dyDescent="0.25">
      <c r="A8722" s="125">
        <v>944365</v>
      </c>
      <c r="B8722" s="125">
        <v>2008</v>
      </c>
      <c r="C8722" s="125">
        <v>5</v>
      </c>
      <c r="D8722" s="125">
        <v>5</v>
      </c>
      <c r="E8722" s="125">
        <v>1</v>
      </c>
      <c r="F8722" s="129">
        <v>40.458143999999997</v>
      </c>
      <c r="G8722" s="129">
        <v>0</v>
      </c>
      <c r="H8722" s="129">
        <v>48.887050000000002</v>
      </c>
      <c r="I8722" s="129">
        <v>45.973382000000001</v>
      </c>
      <c r="J8722" s="129">
        <v>40.458143999999997</v>
      </c>
    </row>
    <row r="8723" spans="1:10" hidden="1" x14ac:dyDescent="0.25">
      <c r="A8723" s="125">
        <v>944366</v>
      </c>
      <c r="B8723" s="125">
        <v>2008</v>
      </c>
      <c r="C8723" s="125">
        <v>5</v>
      </c>
      <c r="D8723" s="125">
        <v>5</v>
      </c>
      <c r="E8723" s="125">
        <v>2</v>
      </c>
      <c r="F8723" s="125">
        <v>38.584386000000002</v>
      </c>
      <c r="G8723" s="125">
        <v>0</v>
      </c>
      <c r="H8723" s="125">
        <v>40.458143999999997</v>
      </c>
      <c r="I8723" s="125">
        <v>39.754171999999997</v>
      </c>
      <c r="J8723" s="125">
        <v>38.584386000000002</v>
      </c>
    </row>
    <row r="8724" spans="1:10" hidden="1" x14ac:dyDescent="0.25">
      <c r="A8724" s="125">
        <v>944367</v>
      </c>
      <c r="B8724" s="125">
        <v>2008</v>
      </c>
      <c r="C8724" s="125">
        <v>5</v>
      </c>
      <c r="D8724" s="125">
        <v>5</v>
      </c>
      <c r="E8724" s="125">
        <v>3</v>
      </c>
      <c r="F8724" s="125">
        <v>0</v>
      </c>
      <c r="G8724" s="125">
        <v>34.007277999999999</v>
      </c>
      <c r="H8724" s="125">
        <v>38.584386000000002</v>
      </c>
      <c r="I8724" s="125">
        <v>37.581190999999997</v>
      </c>
      <c r="J8724" s="125">
        <v>34.007277999999999</v>
      </c>
    </row>
    <row r="8725" spans="1:10" hidden="1" x14ac:dyDescent="0.25">
      <c r="A8725" s="125">
        <v>944368</v>
      </c>
      <c r="B8725" s="125">
        <v>2008</v>
      </c>
      <c r="C8725" s="125">
        <v>5</v>
      </c>
      <c r="D8725" s="125">
        <v>5</v>
      </c>
      <c r="E8725" s="125">
        <v>4</v>
      </c>
      <c r="F8725" s="125">
        <v>31.65531</v>
      </c>
      <c r="G8725" s="125">
        <v>0</v>
      </c>
      <c r="H8725" s="125">
        <v>36.183751000000001</v>
      </c>
      <c r="I8725" s="125">
        <v>34.027200000000001</v>
      </c>
      <c r="J8725" s="125">
        <v>31.65531</v>
      </c>
    </row>
    <row r="8726" spans="1:10" x14ac:dyDescent="0.25">
      <c r="A8726" s="125">
        <v>944369</v>
      </c>
      <c r="B8726" s="125">
        <v>2008</v>
      </c>
      <c r="C8726" s="125">
        <v>7</v>
      </c>
      <c r="D8726" s="125">
        <v>2</v>
      </c>
      <c r="E8726" s="125">
        <v>1</v>
      </c>
      <c r="F8726" s="129">
        <v>6136.3120820000004</v>
      </c>
      <c r="G8726" s="129">
        <v>0</v>
      </c>
      <c r="H8726" s="129">
        <v>8294.9866999999995</v>
      </c>
      <c r="I8726" s="129">
        <v>6157.3686269999998</v>
      </c>
      <c r="J8726" s="129">
        <v>6136.3120820000004</v>
      </c>
    </row>
    <row r="8727" spans="1:10" hidden="1" x14ac:dyDescent="0.25">
      <c r="A8727" s="125">
        <v>944370</v>
      </c>
      <c r="B8727" s="125">
        <v>2008</v>
      </c>
      <c r="C8727" s="125">
        <v>7</v>
      </c>
      <c r="D8727" s="125">
        <v>2</v>
      </c>
      <c r="E8727" s="125">
        <v>2</v>
      </c>
      <c r="F8727" s="125">
        <v>5625.5976659999997</v>
      </c>
      <c r="G8727" s="125">
        <v>0</v>
      </c>
      <c r="H8727" s="125">
        <v>6136.3120820000004</v>
      </c>
      <c r="I8727" s="125">
        <v>5635.5890159999999</v>
      </c>
      <c r="J8727" s="125">
        <v>5625.5976659999997</v>
      </c>
    </row>
    <row r="8728" spans="1:10" hidden="1" x14ac:dyDescent="0.25">
      <c r="A8728" s="125">
        <v>944371</v>
      </c>
      <c r="B8728" s="125">
        <v>2008</v>
      </c>
      <c r="C8728" s="125">
        <v>7</v>
      </c>
      <c r="D8728" s="125">
        <v>2</v>
      </c>
      <c r="E8728" s="125">
        <v>3</v>
      </c>
      <c r="F8728" s="125">
        <v>4836.4821609999999</v>
      </c>
      <c r="G8728" s="125">
        <v>58.988661</v>
      </c>
      <c r="H8728" s="125">
        <v>5625.5976659999997</v>
      </c>
      <c r="I8728" s="125">
        <v>4951.0885049999997</v>
      </c>
      <c r="J8728" s="125">
        <v>4895.4708220000002</v>
      </c>
    </row>
    <row r="8729" spans="1:10" hidden="1" x14ac:dyDescent="0.25">
      <c r="A8729" s="125">
        <v>944372</v>
      </c>
      <c r="B8729" s="125">
        <v>2008</v>
      </c>
      <c r="C8729" s="125">
        <v>7</v>
      </c>
      <c r="D8729" s="125">
        <v>2</v>
      </c>
      <c r="E8729" s="125">
        <v>4</v>
      </c>
      <c r="F8729" s="125">
        <v>6149.3905779999996</v>
      </c>
      <c r="G8729" s="125">
        <v>0</v>
      </c>
      <c r="H8729" s="125">
        <v>8294.9866999999995</v>
      </c>
      <c r="I8729" s="125">
        <v>6157.3686269999998</v>
      </c>
      <c r="J8729" s="125">
        <v>6149.3905779999996</v>
      </c>
    </row>
    <row r="8730" spans="1:10" x14ac:dyDescent="0.25">
      <c r="A8730" s="125">
        <v>944373</v>
      </c>
      <c r="B8730" s="125">
        <v>2008</v>
      </c>
      <c r="C8730" s="125">
        <v>7</v>
      </c>
      <c r="D8730" s="125">
        <v>3</v>
      </c>
      <c r="E8730" s="125">
        <v>1</v>
      </c>
      <c r="F8730" s="129">
        <v>45542.948525</v>
      </c>
      <c r="G8730" s="129">
        <v>0</v>
      </c>
      <c r="H8730" s="129">
        <v>57843.897400000002</v>
      </c>
      <c r="I8730" s="129">
        <v>46980.813468</v>
      </c>
      <c r="J8730" s="129">
        <v>45542.948525</v>
      </c>
    </row>
    <row r="8731" spans="1:10" hidden="1" x14ac:dyDescent="0.25">
      <c r="A8731" s="125">
        <v>944374</v>
      </c>
      <c r="B8731" s="125">
        <v>2008</v>
      </c>
      <c r="C8731" s="125">
        <v>7</v>
      </c>
      <c r="D8731" s="125">
        <v>3</v>
      </c>
      <c r="E8731" s="125">
        <v>2</v>
      </c>
      <c r="F8731" s="125">
        <v>41767.980854000001</v>
      </c>
      <c r="G8731" s="125">
        <v>0.92392799999999997</v>
      </c>
      <c r="H8731" s="125">
        <v>45542.948525</v>
      </c>
      <c r="I8731" s="125">
        <v>42915.120394999998</v>
      </c>
      <c r="J8731" s="125">
        <v>41768.904781999998</v>
      </c>
    </row>
    <row r="8732" spans="1:10" hidden="1" x14ac:dyDescent="0.25">
      <c r="A8732" s="125">
        <v>944375</v>
      </c>
      <c r="B8732" s="125">
        <v>2008</v>
      </c>
      <c r="C8732" s="125">
        <v>7</v>
      </c>
      <c r="D8732" s="125">
        <v>3</v>
      </c>
      <c r="E8732" s="125">
        <v>3</v>
      </c>
      <c r="F8732" s="125">
        <v>32677.287060999999</v>
      </c>
      <c r="G8732" s="125">
        <v>3016.1110589999998</v>
      </c>
      <c r="H8732" s="125">
        <v>41767.980854000001</v>
      </c>
      <c r="I8732" s="125">
        <v>38205.172086999999</v>
      </c>
      <c r="J8732" s="125">
        <v>35693.398118999998</v>
      </c>
    </row>
    <row r="8733" spans="1:10" hidden="1" x14ac:dyDescent="0.25">
      <c r="A8733" s="125">
        <v>944376</v>
      </c>
      <c r="B8733" s="125">
        <v>2008</v>
      </c>
      <c r="C8733" s="125">
        <v>7</v>
      </c>
      <c r="D8733" s="125">
        <v>3</v>
      </c>
      <c r="E8733" s="125">
        <v>4</v>
      </c>
      <c r="F8733" s="125">
        <v>3854.3460319999999</v>
      </c>
      <c r="G8733" s="125">
        <v>0</v>
      </c>
      <c r="H8733" s="125">
        <v>4836.4821609999999</v>
      </c>
      <c r="I8733" s="125">
        <v>3928.1908109999999</v>
      </c>
      <c r="J8733" s="125">
        <v>3854.3460319999999</v>
      </c>
    </row>
    <row r="8734" spans="1:10" x14ac:dyDescent="0.25">
      <c r="A8734" s="125">
        <v>944377</v>
      </c>
      <c r="B8734" s="125">
        <v>2008</v>
      </c>
      <c r="C8734" s="125">
        <v>7</v>
      </c>
      <c r="D8734" s="125">
        <v>4</v>
      </c>
      <c r="E8734" s="125">
        <v>1</v>
      </c>
      <c r="F8734" s="129">
        <v>16959.762955999999</v>
      </c>
      <c r="G8734" s="129">
        <v>0</v>
      </c>
      <c r="H8734" s="129">
        <v>19588.931649999999</v>
      </c>
      <c r="I8734" s="129">
        <v>17197.123095999999</v>
      </c>
      <c r="J8734" s="129">
        <v>16959.762955999999</v>
      </c>
    </row>
    <row r="8735" spans="1:10" hidden="1" x14ac:dyDescent="0.25">
      <c r="A8735" s="125">
        <v>944378</v>
      </c>
      <c r="B8735" s="125">
        <v>2008</v>
      </c>
      <c r="C8735" s="125">
        <v>7</v>
      </c>
      <c r="D8735" s="125">
        <v>4</v>
      </c>
      <c r="E8735" s="125">
        <v>2</v>
      </c>
      <c r="F8735" s="125">
        <v>14993.063072000001</v>
      </c>
      <c r="G8735" s="125">
        <v>2.2902399999999998</v>
      </c>
      <c r="H8735" s="125">
        <v>16959.762955999999</v>
      </c>
      <c r="I8735" s="125">
        <v>16340.731608</v>
      </c>
      <c r="J8735" s="125">
        <v>14995.353311999999</v>
      </c>
    </row>
    <row r="8736" spans="1:10" hidden="1" x14ac:dyDescent="0.25">
      <c r="A8736" s="125">
        <v>944379</v>
      </c>
      <c r="B8736" s="125">
        <v>2008</v>
      </c>
      <c r="C8736" s="125">
        <v>7</v>
      </c>
      <c r="D8736" s="125">
        <v>4</v>
      </c>
      <c r="E8736" s="125">
        <v>3</v>
      </c>
      <c r="F8736" s="125">
        <v>3347.1649950000001</v>
      </c>
      <c r="G8736" s="125">
        <v>10354.611265</v>
      </c>
      <c r="H8736" s="125">
        <v>14993.063072000001</v>
      </c>
      <c r="I8736" s="125">
        <v>14178.939747</v>
      </c>
      <c r="J8736" s="125">
        <v>13701.776260000001</v>
      </c>
    </row>
    <row r="8737" spans="1:10" hidden="1" x14ac:dyDescent="0.25">
      <c r="A8737" s="125">
        <v>944380</v>
      </c>
      <c r="B8737" s="125">
        <v>2008</v>
      </c>
      <c r="C8737" s="125">
        <v>7</v>
      </c>
      <c r="D8737" s="125">
        <v>4</v>
      </c>
      <c r="E8737" s="125">
        <v>4</v>
      </c>
      <c r="F8737" s="125">
        <v>28568.246859999999</v>
      </c>
      <c r="G8737" s="125">
        <v>0</v>
      </c>
      <c r="H8737" s="125">
        <v>32677.287060999999</v>
      </c>
      <c r="I8737" s="125">
        <v>28687.390309999999</v>
      </c>
      <c r="J8737" s="125">
        <v>28568.246859999999</v>
      </c>
    </row>
    <row r="8738" spans="1:10" x14ac:dyDescent="0.25">
      <c r="A8738" s="125">
        <v>944381</v>
      </c>
      <c r="B8738" s="125">
        <v>2008</v>
      </c>
      <c r="C8738" s="125">
        <v>7</v>
      </c>
      <c r="D8738" s="125">
        <v>5</v>
      </c>
      <c r="E8738" s="125">
        <v>1</v>
      </c>
      <c r="F8738" s="129">
        <v>1511.3403490000001</v>
      </c>
      <c r="G8738" s="129">
        <v>0</v>
      </c>
      <c r="H8738" s="129">
        <v>1607.1583000000001</v>
      </c>
      <c r="I8738" s="129">
        <v>1511.3716649999999</v>
      </c>
      <c r="J8738" s="129">
        <v>1511.3403490000001</v>
      </c>
    </row>
    <row r="8739" spans="1:10" hidden="1" x14ac:dyDescent="0.25">
      <c r="A8739" s="125">
        <v>944382</v>
      </c>
      <c r="B8739" s="125">
        <v>2008</v>
      </c>
      <c r="C8739" s="125">
        <v>7</v>
      </c>
      <c r="D8739" s="125">
        <v>5</v>
      </c>
      <c r="E8739" s="125">
        <v>2</v>
      </c>
      <c r="F8739" s="125">
        <v>1446.1450050000001</v>
      </c>
      <c r="G8739" s="125">
        <v>0</v>
      </c>
      <c r="H8739" s="125">
        <v>1511.3403490000001</v>
      </c>
      <c r="I8739" s="125">
        <v>1485.0430269999999</v>
      </c>
      <c r="J8739" s="125">
        <v>1446.1450050000001</v>
      </c>
    </row>
    <row r="8740" spans="1:10" hidden="1" x14ac:dyDescent="0.25">
      <c r="A8740" s="125">
        <v>944383</v>
      </c>
      <c r="B8740" s="125">
        <v>2008</v>
      </c>
      <c r="C8740" s="125">
        <v>7</v>
      </c>
      <c r="D8740" s="125">
        <v>5</v>
      </c>
      <c r="E8740" s="125">
        <v>3</v>
      </c>
      <c r="F8740" s="125">
        <v>0</v>
      </c>
      <c r="G8740" s="125">
        <v>1288.5771589999999</v>
      </c>
      <c r="H8740" s="125">
        <v>1446.1450050000001</v>
      </c>
      <c r="I8740" s="125">
        <v>1408.545235</v>
      </c>
      <c r="J8740" s="125">
        <v>1288.5771589999999</v>
      </c>
    </row>
    <row r="8741" spans="1:10" hidden="1" x14ac:dyDescent="0.25">
      <c r="A8741" s="125">
        <v>944384</v>
      </c>
      <c r="B8741" s="125">
        <v>2008</v>
      </c>
      <c r="C8741" s="125">
        <v>7</v>
      </c>
      <c r="D8741" s="125">
        <v>5</v>
      </c>
      <c r="E8741" s="125">
        <v>4</v>
      </c>
      <c r="F8741" s="125">
        <v>3147.638492</v>
      </c>
      <c r="G8741" s="125">
        <v>0</v>
      </c>
      <c r="H8741" s="125">
        <v>3347.1649950000001</v>
      </c>
      <c r="I8741" s="125">
        <v>3147.673961</v>
      </c>
      <c r="J8741" s="125">
        <v>3147.638492</v>
      </c>
    </row>
    <row r="8742" spans="1:10" x14ac:dyDescent="0.25">
      <c r="A8742" s="125">
        <v>944385</v>
      </c>
      <c r="B8742" s="125">
        <v>2008</v>
      </c>
      <c r="C8742" s="125">
        <v>8</v>
      </c>
      <c r="D8742" s="125">
        <v>2</v>
      </c>
      <c r="E8742" s="125">
        <v>1</v>
      </c>
      <c r="F8742" s="129">
        <v>190.035639</v>
      </c>
      <c r="G8742" s="129">
        <v>0</v>
      </c>
      <c r="H8742" s="129">
        <v>256.8877</v>
      </c>
      <c r="I8742" s="129">
        <v>190.68773999999999</v>
      </c>
      <c r="J8742" s="129">
        <v>190.035639</v>
      </c>
    </row>
    <row r="8743" spans="1:10" hidden="1" x14ac:dyDescent="0.25">
      <c r="A8743" s="125">
        <v>944386</v>
      </c>
      <c r="B8743" s="125">
        <v>2008</v>
      </c>
      <c r="C8743" s="125">
        <v>8</v>
      </c>
      <c r="D8743" s="125">
        <v>2</v>
      </c>
      <c r="E8743" s="125">
        <v>2</v>
      </c>
      <c r="F8743" s="125">
        <v>174.21930800000001</v>
      </c>
      <c r="G8743" s="125">
        <v>0</v>
      </c>
      <c r="H8743" s="125">
        <v>190.035639</v>
      </c>
      <c r="I8743" s="125">
        <v>174.52873099999999</v>
      </c>
      <c r="J8743" s="125">
        <v>174.21930800000001</v>
      </c>
    </row>
    <row r="8744" spans="1:10" hidden="1" x14ac:dyDescent="0.25">
      <c r="A8744" s="125">
        <v>944387</v>
      </c>
      <c r="B8744" s="125">
        <v>2008</v>
      </c>
      <c r="C8744" s="125">
        <v>8</v>
      </c>
      <c r="D8744" s="125">
        <v>2</v>
      </c>
      <c r="E8744" s="125">
        <v>3</v>
      </c>
      <c r="F8744" s="125">
        <v>149.78116600000001</v>
      </c>
      <c r="G8744" s="125">
        <v>1.8268219999999999</v>
      </c>
      <c r="H8744" s="125">
        <v>174.21930800000001</v>
      </c>
      <c r="I8744" s="125">
        <v>153.33041299999999</v>
      </c>
      <c r="J8744" s="125">
        <v>151.60798700000001</v>
      </c>
    </row>
    <row r="8745" spans="1:10" hidden="1" x14ac:dyDescent="0.25">
      <c r="A8745" s="125">
        <v>944388</v>
      </c>
      <c r="B8745" s="125">
        <v>2008</v>
      </c>
      <c r="C8745" s="125">
        <v>8</v>
      </c>
      <c r="D8745" s="125">
        <v>2</v>
      </c>
      <c r="E8745" s="125">
        <v>4</v>
      </c>
      <c r="F8745" s="125">
        <v>190.44066699999999</v>
      </c>
      <c r="G8745" s="125">
        <v>0</v>
      </c>
      <c r="H8745" s="125">
        <v>256.8877</v>
      </c>
      <c r="I8745" s="125">
        <v>190.68773999999999</v>
      </c>
      <c r="J8745" s="125">
        <v>190.44066699999999</v>
      </c>
    </row>
    <row r="8746" spans="1:10" x14ac:dyDescent="0.25">
      <c r="A8746" s="125">
        <v>944389</v>
      </c>
      <c r="B8746" s="125">
        <v>2008</v>
      </c>
      <c r="C8746" s="125">
        <v>8</v>
      </c>
      <c r="D8746" s="125">
        <v>3</v>
      </c>
      <c r="E8746" s="125">
        <v>1</v>
      </c>
      <c r="F8746" s="129">
        <v>669.22096399999998</v>
      </c>
      <c r="G8746" s="129">
        <v>0</v>
      </c>
      <c r="H8746" s="129">
        <v>851.03869999999995</v>
      </c>
      <c r="I8746" s="129">
        <v>691.21363199999996</v>
      </c>
      <c r="J8746" s="129">
        <v>669.22096399999998</v>
      </c>
    </row>
    <row r="8747" spans="1:10" hidden="1" x14ac:dyDescent="0.25">
      <c r="A8747" s="125">
        <v>944390</v>
      </c>
      <c r="B8747" s="125">
        <v>2008</v>
      </c>
      <c r="C8747" s="125">
        <v>8</v>
      </c>
      <c r="D8747" s="125">
        <v>3</v>
      </c>
      <c r="E8747" s="125">
        <v>2</v>
      </c>
      <c r="F8747" s="125">
        <v>613.75052100000005</v>
      </c>
      <c r="G8747" s="125">
        <v>1.3576E-2</v>
      </c>
      <c r="H8747" s="125">
        <v>669.22096399999998</v>
      </c>
      <c r="I8747" s="125">
        <v>630.60691399999996</v>
      </c>
      <c r="J8747" s="125">
        <v>613.76409799999999</v>
      </c>
    </row>
    <row r="8748" spans="1:10" hidden="1" x14ac:dyDescent="0.25">
      <c r="A8748" s="125">
        <v>944391</v>
      </c>
      <c r="B8748" s="125">
        <v>2008</v>
      </c>
      <c r="C8748" s="125">
        <v>8</v>
      </c>
      <c r="D8748" s="125">
        <v>3</v>
      </c>
      <c r="E8748" s="125">
        <v>3</v>
      </c>
      <c r="F8748" s="125">
        <v>477.79677600000002</v>
      </c>
      <c r="G8748" s="125">
        <v>44.100605000000002</v>
      </c>
      <c r="H8748" s="125">
        <v>613.75052100000005</v>
      </c>
      <c r="I8748" s="125">
        <v>561.39760200000001</v>
      </c>
      <c r="J8748" s="125">
        <v>521.89738199999999</v>
      </c>
    </row>
    <row r="8749" spans="1:10" hidden="1" x14ac:dyDescent="0.25">
      <c r="A8749" s="125">
        <v>944392</v>
      </c>
      <c r="B8749" s="125">
        <v>2008</v>
      </c>
      <c r="C8749" s="125">
        <v>8</v>
      </c>
      <c r="D8749" s="125">
        <v>3</v>
      </c>
      <c r="E8749" s="125">
        <v>4</v>
      </c>
      <c r="F8749" s="125">
        <v>119.305983</v>
      </c>
      <c r="G8749" s="125">
        <v>0</v>
      </c>
      <c r="H8749" s="125">
        <v>149.78116600000001</v>
      </c>
      <c r="I8749" s="125">
        <v>121.652263</v>
      </c>
      <c r="J8749" s="125">
        <v>119.305983</v>
      </c>
    </row>
    <row r="8750" spans="1:10" x14ac:dyDescent="0.25">
      <c r="A8750" s="125">
        <v>944393</v>
      </c>
      <c r="B8750" s="125">
        <v>2008</v>
      </c>
      <c r="C8750" s="125">
        <v>8</v>
      </c>
      <c r="D8750" s="125">
        <v>4</v>
      </c>
      <c r="E8750" s="125">
        <v>1</v>
      </c>
      <c r="F8750" s="129">
        <v>247.60786200000001</v>
      </c>
      <c r="G8750" s="129">
        <v>0</v>
      </c>
      <c r="H8750" s="129">
        <v>285.99299999999999</v>
      </c>
      <c r="I8750" s="129">
        <v>251.07325499999999</v>
      </c>
      <c r="J8750" s="129">
        <v>247.60786200000001</v>
      </c>
    </row>
    <row r="8751" spans="1:10" hidden="1" x14ac:dyDescent="0.25">
      <c r="A8751" s="125">
        <v>944394</v>
      </c>
      <c r="B8751" s="125">
        <v>2008</v>
      </c>
      <c r="C8751" s="125">
        <v>8</v>
      </c>
      <c r="D8751" s="125">
        <v>4</v>
      </c>
      <c r="E8751" s="125">
        <v>2</v>
      </c>
      <c r="F8751" s="125">
        <v>218.894586</v>
      </c>
      <c r="G8751" s="125">
        <v>3.3437000000000001E-2</v>
      </c>
      <c r="H8751" s="125">
        <v>247.60786200000001</v>
      </c>
      <c r="I8751" s="125">
        <v>238.57017500000001</v>
      </c>
      <c r="J8751" s="125">
        <v>218.928023</v>
      </c>
    </row>
    <row r="8752" spans="1:10" hidden="1" x14ac:dyDescent="0.25">
      <c r="A8752" s="125">
        <v>944395</v>
      </c>
      <c r="B8752" s="125">
        <v>2008</v>
      </c>
      <c r="C8752" s="125">
        <v>8</v>
      </c>
      <c r="D8752" s="125">
        <v>4</v>
      </c>
      <c r="E8752" s="125">
        <v>3</v>
      </c>
      <c r="F8752" s="125">
        <v>48.382297999999999</v>
      </c>
      <c r="G8752" s="125">
        <v>149.672898</v>
      </c>
      <c r="H8752" s="125">
        <v>218.894586</v>
      </c>
      <c r="I8752" s="125">
        <v>207.00861</v>
      </c>
      <c r="J8752" s="125">
        <v>198.055195</v>
      </c>
    </row>
    <row r="8753" spans="1:10" hidden="1" x14ac:dyDescent="0.25">
      <c r="A8753" s="125">
        <v>944396</v>
      </c>
      <c r="B8753" s="125">
        <v>2008</v>
      </c>
      <c r="C8753" s="125">
        <v>8</v>
      </c>
      <c r="D8753" s="125">
        <v>4</v>
      </c>
      <c r="E8753" s="125">
        <v>4</v>
      </c>
      <c r="F8753" s="125">
        <v>417.71571299999999</v>
      </c>
      <c r="G8753" s="125">
        <v>0</v>
      </c>
      <c r="H8753" s="125">
        <v>477.79677600000002</v>
      </c>
      <c r="I8753" s="125">
        <v>419.45778999999999</v>
      </c>
      <c r="J8753" s="125">
        <v>417.71571299999999</v>
      </c>
    </row>
    <row r="8754" spans="1:10" x14ac:dyDescent="0.25">
      <c r="A8754" s="125">
        <v>944397</v>
      </c>
      <c r="B8754" s="125">
        <v>2008</v>
      </c>
      <c r="C8754" s="125">
        <v>8</v>
      </c>
      <c r="D8754" s="125">
        <v>5</v>
      </c>
      <c r="E8754" s="125">
        <v>1</v>
      </c>
      <c r="F8754" s="129">
        <v>22.461881999999999</v>
      </c>
      <c r="G8754" s="129">
        <v>0</v>
      </c>
      <c r="H8754" s="129">
        <v>23.885950000000001</v>
      </c>
      <c r="I8754" s="129">
        <v>22.462347000000001</v>
      </c>
      <c r="J8754" s="129">
        <v>22.461881999999999</v>
      </c>
    </row>
    <row r="8755" spans="1:10" hidden="1" x14ac:dyDescent="0.25">
      <c r="A8755" s="125">
        <v>944398</v>
      </c>
      <c r="B8755" s="125">
        <v>2008</v>
      </c>
      <c r="C8755" s="125">
        <v>8</v>
      </c>
      <c r="D8755" s="125">
        <v>5</v>
      </c>
      <c r="E8755" s="125">
        <v>2</v>
      </c>
      <c r="F8755" s="125">
        <v>21.492934000000002</v>
      </c>
      <c r="G8755" s="125">
        <v>0</v>
      </c>
      <c r="H8755" s="125">
        <v>22.461881999999999</v>
      </c>
      <c r="I8755" s="125">
        <v>22.071045000000002</v>
      </c>
      <c r="J8755" s="125">
        <v>21.492934000000002</v>
      </c>
    </row>
    <row r="8756" spans="1:10" hidden="1" x14ac:dyDescent="0.25">
      <c r="A8756" s="125">
        <v>944399</v>
      </c>
      <c r="B8756" s="125">
        <v>2008</v>
      </c>
      <c r="C8756" s="125">
        <v>8</v>
      </c>
      <c r="D8756" s="125">
        <v>5</v>
      </c>
      <c r="E8756" s="125">
        <v>3</v>
      </c>
      <c r="F8756" s="125">
        <v>0</v>
      </c>
      <c r="G8756" s="125">
        <v>19.151125</v>
      </c>
      <c r="H8756" s="125">
        <v>21.492934000000002</v>
      </c>
      <c r="I8756" s="125">
        <v>20.934118000000002</v>
      </c>
      <c r="J8756" s="125">
        <v>19.151125</v>
      </c>
    </row>
    <row r="8757" spans="1:10" hidden="1" x14ac:dyDescent="0.25">
      <c r="A8757" s="125">
        <v>944400</v>
      </c>
      <c r="B8757" s="125">
        <v>2008</v>
      </c>
      <c r="C8757" s="125">
        <v>8</v>
      </c>
      <c r="D8757" s="125">
        <v>5</v>
      </c>
      <c r="E8757" s="125">
        <v>4</v>
      </c>
      <c r="F8757" s="125">
        <v>45.498199999999997</v>
      </c>
      <c r="G8757" s="125">
        <v>0</v>
      </c>
      <c r="H8757" s="125">
        <v>48.382297999999999</v>
      </c>
      <c r="I8757" s="125">
        <v>45.498713000000002</v>
      </c>
      <c r="J8757" s="125">
        <v>45.498199999999997</v>
      </c>
    </row>
    <row r="8758" spans="1:10" x14ac:dyDescent="0.25">
      <c r="A8758" s="125">
        <v>944401</v>
      </c>
      <c r="B8758" s="125">
        <v>2008</v>
      </c>
      <c r="C8758" s="125">
        <v>9</v>
      </c>
      <c r="D8758" s="125">
        <v>2</v>
      </c>
      <c r="E8758" s="125">
        <v>1</v>
      </c>
      <c r="F8758" s="129">
        <v>3538.3565950000002</v>
      </c>
      <c r="G8758" s="129">
        <v>0</v>
      </c>
      <c r="H8758" s="129">
        <v>4766.7474000000002</v>
      </c>
      <c r="I8758" s="129">
        <v>3538.3565950000002</v>
      </c>
      <c r="J8758" s="129">
        <v>3538.3565950000002</v>
      </c>
    </row>
    <row r="8759" spans="1:10" hidden="1" x14ac:dyDescent="0.25">
      <c r="A8759" s="125">
        <v>944402</v>
      </c>
      <c r="B8759" s="125">
        <v>2008</v>
      </c>
      <c r="C8759" s="125">
        <v>9</v>
      </c>
      <c r="D8759" s="125">
        <v>2</v>
      </c>
      <c r="E8759" s="125">
        <v>2</v>
      </c>
      <c r="F8759" s="125">
        <v>3247.2959150000002</v>
      </c>
      <c r="G8759" s="125">
        <v>0</v>
      </c>
      <c r="H8759" s="125">
        <v>3538.3565950000002</v>
      </c>
      <c r="I8759" s="125">
        <v>3249.6266970000001</v>
      </c>
      <c r="J8759" s="125">
        <v>3247.2959150000002</v>
      </c>
    </row>
    <row r="8760" spans="1:10" hidden="1" x14ac:dyDescent="0.25">
      <c r="A8760" s="125">
        <v>944403</v>
      </c>
      <c r="B8760" s="125">
        <v>2008</v>
      </c>
      <c r="C8760" s="125">
        <v>9</v>
      </c>
      <c r="D8760" s="125">
        <v>2</v>
      </c>
      <c r="E8760" s="125">
        <v>3</v>
      </c>
      <c r="F8760" s="125">
        <v>2799.8988559999998</v>
      </c>
      <c r="G8760" s="125">
        <v>41.912770999999999</v>
      </c>
      <c r="H8760" s="125">
        <v>3247.2959150000002</v>
      </c>
      <c r="I8760" s="125">
        <v>2857.9451340000001</v>
      </c>
      <c r="J8760" s="125">
        <v>2841.8116279999999</v>
      </c>
    </row>
    <row r="8761" spans="1:10" hidden="1" x14ac:dyDescent="0.25">
      <c r="A8761" s="125">
        <v>944404</v>
      </c>
      <c r="B8761" s="125">
        <v>2008</v>
      </c>
      <c r="C8761" s="125">
        <v>9</v>
      </c>
      <c r="D8761" s="125">
        <v>2</v>
      </c>
      <c r="E8761" s="125">
        <v>4</v>
      </c>
      <c r="F8761" s="125">
        <v>3538.3565950000002</v>
      </c>
      <c r="G8761" s="125">
        <v>0</v>
      </c>
      <c r="H8761" s="125">
        <v>4766.7474000000002</v>
      </c>
      <c r="I8761" s="125">
        <v>3538.3565950000002</v>
      </c>
      <c r="J8761" s="125">
        <v>3538.3565950000002</v>
      </c>
    </row>
    <row r="8762" spans="1:10" x14ac:dyDescent="0.25">
      <c r="A8762" s="125">
        <v>944405</v>
      </c>
      <c r="B8762" s="125">
        <v>2008</v>
      </c>
      <c r="C8762" s="125">
        <v>9</v>
      </c>
      <c r="D8762" s="125">
        <v>3</v>
      </c>
      <c r="E8762" s="125">
        <v>1</v>
      </c>
      <c r="F8762" s="129">
        <v>543.39974299999994</v>
      </c>
      <c r="G8762" s="129">
        <v>0</v>
      </c>
      <c r="H8762" s="129">
        <v>673.47535000000005</v>
      </c>
      <c r="I8762" s="129">
        <v>546.99667899999997</v>
      </c>
      <c r="J8762" s="129">
        <v>543.39974299999994</v>
      </c>
    </row>
    <row r="8763" spans="1:10" hidden="1" x14ac:dyDescent="0.25">
      <c r="A8763" s="125">
        <v>944406</v>
      </c>
      <c r="B8763" s="125">
        <v>2008</v>
      </c>
      <c r="C8763" s="125">
        <v>9</v>
      </c>
      <c r="D8763" s="125">
        <v>3</v>
      </c>
      <c r="E8763" s="125">
        <v>2</v>
      </c>
      <c r="F8763" s="125">
        <v>510.62113199999999</v>
      </c>
      <c r="G8763" s="125">
        <v>0</v>
      </c>
      <c r="H8763" s="125">
        <v>543.39974299999994</v>
      </c>
      <c r="I8763" s="125">
        <v>512.04557799999998</v>
      </c>
      <c r="J8763" s="125">
        <v>510.62113199999999</v>
      </c>
    </row>
    <row r="8764" spans="1:10" hidden="1" x14ac:dyDescent="0.25">
      <c r="A8764" s="125">
        <v>944407</v>
      </c>
      <c r="B8764" s="125">
        <v>2008</v>
      </c>
      <c r="C8764" s="125">
        <v>9</v>
      </c>
      <c r="D8764" s="125">
        <v>3</v>
      </c>
      <c r="E8764" s="125">
        <v>3</v>
      </c>
      <c r="F8764" s="125">
        <v>402.87829599999998</v>
      </c>
      <c r="G8764" s="125">
        <v>22.344259000000001</v>
      </c>
      <c r="H8764" s="125">
        <v>510.62113199999999</v>
      </c>
      <c r="I8764" s="125">
        <v>467.06514900000002</v>
      </c>
      <c r="J8764" s="125">
        <v>425.222554</v>
      </c>
    </row>
    <row r="8765" spans="1:10" hidden="1" x14ac:dyDescent="0.25">
      <c r="A8765" s="125">
        <v>944408</v>
      </c>
      <c r="B8765" s="125">
        <v>2008</v>
      </c>
      <c r="C8765" s="125">
        <v>9</v>
      </c>
      <c r="D8765" s="125">
        <v>3</v>
      </c>
      <c r="E8765" s="125">
        <v>4</v>
      </c>
      <c r="F8765" s="125">
        <v>2269.0866489999999</v>
      </c>
      <c r="G8765" s="125">
        <v>0</v>
      </c>
      <c r="H8765" s="125">
        <v>2799.8988559999998</v>
      </c>
      <c r="I8765" s="125">
        <v>2274.077851</v>
      </c>
      <c r="J8765" s="125">
        <v>2269.0866489999999</v>
      </c>
    </row>
    <row r="8766" spans="1:10" x14ac:dyDescent="0.25">
      <c r="A8766" s="125">
        <v>944409</v>
      </c>
      <c r="B8766" s="125">
        <v>2008</v>
      </c>
      <c r="C8766" s="125">
        <v>9</v>
      </c>
      <c r="D8766" s="125">
        <v>4</v>
      </c>
      <c r="E8766" s="125">
        <v>1</v>
      </c>
      <c r="F8766" s="129">
        <v>668.965146</v>
      </c>
      <c r="G8766" s="129">
        <v>0</v>
      </c>
      <c r="H8766" s="129">
        <v>788.43499999999995</v>
      </c>
      <c r="I8766" s="129">
        <v>692.16708700000004</v>
      </c>
      <c r="J8766" s="129">
        <v>668.965146</v>
      </c>
    </row>
    <row r="8767" spans="1:10" hidden="1" x14ac:dyDescent="0.25">
      <c r="A8767" s="125">
        <v>944410</v>
      </c>
      <c r="B8767" s="125">
        <v>2008</v>
      </c>
      <c r="C8767" s="125">
        <v>9</v>
      </c>
      <c r="D8767" s="125">
        <v>4</v>
      </c>
      <c r="E8767" s="125">
        <v>2</v>
      </c>
      <c r="F8767" s="125">
        <v>625.90078200000005</v>
      </c>
      <c r="G8767" s="125">
        <v>1.246983</v>
      </c>
      <c r="H8767" s="125">
        <v>668.965146</v>
      </c>
      <c r="I8767" s="125">
        <v>644.54791799999998</v>
      </c>
      <c r="J8767" s="125">
        <v>627.14776500000005</v>
      </c>
    </row>
    <row r="8768" spans="1:10" hidden="1" x14ac:dyDescent="0.25">
      <c r="A8768" s="125">
        <v>944411</v>
      </c>
      <c r="B8768" s="125">
        <v>2008</v>
      </c>
      <c r="C8768" s="125">
        <v>9</v>
      </c>
      <c r="D8768" s="125">
        <v>4</v>
      </c>
      <c r="E8768" s="125">
        <v>3</v>
      </c>
      <c r="F8768" s="125">
        <v>276.886101</v>
      </c>
      <c r="G8768" s="125">
        <v>280.550028</v>
      </c>
      <c r="H8768" s="125">
        <v>625.90078200000005</v>
      </c>
      <c r="I8768" s="125">
        <v>591.91436999999996</v>
      </c>
      <c r="J8768" s="125">
        <v>557.43612900000005</v>
      </c>
    </row>
    <row r="8769" spans="1:10" hidden="1" x14ac:dyDescent="0.25">
      <c r="A8769" s="125">
        <v>944412</v>
      </c>
      <c r="B8769" s="125">
        <v>2008</v>
      </c>
      <c r="C8769" s="125">
        <v>9</v>
      </c>
      <c r="D8769" s="125">
        <v>4</v>
      </c>
      <c r="E8769" s="125">
        <v>4</v>
      </c>
      <c r="F8769" s="125">
        <v>348.93273299999998</v>
      </c>
      <c r="G8769" s="125">
        <v>0</v>
      </c>
      <c r="H8769" s="125">
        <v>402.87829599999998</v>
      </c>
      <c r="I8769" s="125">
        <v>353.68685599999998</v>
      </c>
      <c r="J8769" s="125">
        <v>348.93273299999998</v>
      </c>
    </row>
    <row r="8770" spans="1:10" x14ac:dyDescent="0.25">
      <c r="A8770" s="125">
        <v>944413</v>
      </c>
      <c r="B8770" s="125">
        <v>2008</v>
      </c>
      <c r="C8770" s="125">
        <v>9</v>
      </c>
      <c r="D8770" s="125">
        <v>5</v>
      </c>
      <c r="E8770" s="125">
        <v>1</v>
      </c>
      <c r="F8770" s="129">
        <v>42.818534999999997</v>
      </c>
      <c r="G8770" s="129">
        <v>0</v>
      </c>
      <c r="H8770" s="129">
        <v>47.285550000000001</v>
      </c>
      <c r="I8770" s="129">
        <v>44.467331000000001</v>
      </c>
      <c r="J8770" s="129">
        <v>42.818534999999997</v>
      </c>
    </row>
    <row r="8771" spans="1:10" hidden="1" x14ac:dyDescent="0.25">
      <c r="A8771" s="125">
        <v>944414</v>
      </c>
      <c r="B8771" s="125">
        <v>2008</v>
      </c>
      <c r="C8771" s="125">
        <v>9</v>
      </c>
      <c r="D8771" s="125">
        <v>5</v>
      </c>
      <c r="E8771" s="125">
        <v>2</v>
      </c>
      <c r="F8771" s="125">
        <v>41.053494000000001</v>
      </c>
      <c r="G8771" s="125">
        <v>0</v>
      </c>
      <c r="H8771" s="125">
        <v>42.818534999999997</v>
      </c>
      <c r="I8771" s="125">
        <v>42.073492999999999</v>
      </c>
      <c r="J8771" s="125">
        <v>41.053494000000001</v>
      </c>
    </row>
    <row r="8772" spans="1:10" hidden="1" x14ac:dyDescent="0.25">
      <c r="A8772" s="125">
        <v>944415</v>
      </c>
      <c r="B8772" s="125">
        <v>2008</v>
      </c>
      <c r="C8772" s="125">
        <v>9</v>
      </c>
      <c r="D8772" s="125">
        <v>5</v>
      </c>
      <c r="E8772" s="125">
        <v>3</v>
      </c>
      <c r="F8772" s="125">
        <v>0</v>
      </c>
      <c r="G8772" s="125">
        <v>39.535943000000003</v>
      </c>
      <c r="H8772" s="125">
        <v>41.053494000000001</v>
      </c>
      <c r="I8772" s="125">
        <v>39.986103</v>
      </c>
      <c r="J8772" s="125">
        <v>39.535943000000003</v>
      </c>
    </row>
    <row r="8773" spans="1:10" hidden="1" x14ac:dyDescent="0.25">
      <c r="A8773" s="125">
        <v>944416</v>
      </c>
      <c r="B8773" s="125">
        <v>2008</v>
      </c>
      <c r="C8773" s="125">
        <v>9</v>
      </c>
      <c r="D8773" s="125">
        <v>5</v>
      </c>
      <c r="E8773" s="125">
        <v>4</v>
      </c>
      <c r="F8773" s="125">
        <v>256.776251</v>
      </c>
      <c r="G8773" s="125">
        <v>0</v>
      </c>
      <c r="H8773" s="125">
        <v>276.886101</v>
      </c>
      <c r="I8773" s="125">
        <v>260.383689</v>
      </c>
      <c r="J8773" s="125">
        <v>256.776251</v>
      </c>
    </row>
    <row r="8774" spans="1:10" x14ac:dyDescent="0.25">
      <c r="A8774" s="125">
        <v>944417</v>
      </c>
      <c r="B8774" s="125">
        <v>2008</v>
      </c>
      <c r="C8774" s="125">
        <v>11</v>
      </c>
      <c r="D8774" s="125">
        <v>2</v>
      </c>
      <c r="E8774" s="125">
        <v>1</v>
      </c>
      <c r="F8774" s="129">
        <v>9499.0022869999993</v>
      </c>
      <c r="G8774" s="129">
        <v>0</v>
      </c>
      <c r="H8774" s="129">
        <v>12796.716</v>
      </c>
      <c r="I8774" s="129">
        <v>9499.0022869999993</v>
      </c>
      <c r="J8774" s="129">
        <v>9499.0022869999993</v>
      </c>
    </row>
    <row r="8775" spans="1:10" hidden="1" x14ac:dyDescent="0.25">
      <c r="A8775" s="125">
        <v>944418</v>
      </c>
      <c r="B8775" s="125">
        <v>2008</v>
      </c>
      <c r="C8775" s="125">
        <v>11</v>
      </c>
      <c r="D8775" s="125">
        <v>2</v>
      </c>
      <c r="E8775" s="125">
        <v>2</v>
      </c>
      <c r="F8775" s="125">
        <v>8718.7156200000009</v>
      </c>
      <c r="G8775" s="125">
        <v>0</v>
      </c>
      <c r="H8775" s="125">
        <v>9499.0022869999993</v>
      </c>
      <c r="I8775" s="125">
        <v>8723.8837000000003</v>
      </c>
      <c r="J8775" s="125">
        <v>8718.7156200000009</v>
      </c>
    </row>
    <row r="8776" spans="1:10" hidden="1" x14ac:dyDescent="0.25">
      <c r="A8776" s="125">
        <v>944419</v>
      </c>
      <c r="B8776" s="125">
        <v>2008</v>
      </c>
      <c r="C8776" s="125">
        <v>11</v>
      </c>
      <c r="D8776" s="125">
        <v>2</v>
      </c>
      <c r="E8776" s="125">
        <v>3</v>
      </c>
      <c r="F8776" s="125">
        <v>7612.7363169999999</v>
      </c>
      <c r="G8776" s="125">
        <v>17.724875000000001</v>
      </c>
      <c r="H8776" s="125">
        <v>8718.7156200000009</v>
      </c>
      <c r="I8776" s="125">
        <v>7673.341617</v>
      </c>
      <c r="J8776" s="125">
        <v>7630.4611919999998</v>
      </c>
    </row>
    <row r="8777" spans="1:10" hidden="1" x14ac:dyDescent="0.25">
      <c r="A8777" s="125">
        <v>944420</v>
      </c>
      <c r="B8777" s="125">
        <v>2008</v>
      </c>
      <c r="C8777" s="125">
        <v>11</v>
      </c>
      <c r="D8777" s="125">
        <v>2</v>
      </c>
      <c r="E8777" s="125">
        <v>4</v>
      </c>
      <c r="F8777" s="125">
        <v>9499.0022869999993</v>
      </c>
      <c r="G8777" s="125">
        <v>0</v>
      </c>
      <c r="H8777" s="125">
        <v>12796.716</v>
      </c>
      <c r="I8777" s="125">
        <v>9499.0022869999993</v>
      </c>
      <c r="J8777" s="125">
        <v>9499.0022869999993</v>
      </c>
    </row>
    <row r="8778" spans="1:10" x14ac:dyDescent="0.25">
      <c r="A8778" s="125">
        <v>944421</v>
      </c>
      <c r="B8778" s="125">
        <v>2008</v>
      </c>
      <c r="C8778" s="125">
        <v>11</v>
      </c>
      <c r="D8778" s="125">
        <v>3</v>
      </c>
      <c r="E8778" s="125">
        <v>1</v>
      </c>
      <c r="F8778" s="129">
        <v>11432.756423000001</v>
      </c>
      <c r="G8778" s="129">
        <v>0</v>
      </c>
      <c r="H8778" s="129">
        <v>14196.435750000001</v>
      </c>
      <c r="I8778" s="129">
        <v>11530.345116</v>
      </c>
      <c r="J8778" s="129">
        <v>11432.756423000001</v>
      </c>
    </row>
    <row r="8779" spans="1:10" hidden="1" x14ac:dyDescent="0.25">
      <c r="A8779" s="125">
        <v>944422</v>
      </c>
      <c r="B8779" s="125">
        <v>2008</v>
      </c>
      <c r="C8779" s="125">
        <v>11</v>
      </c>
      <c r="D8779" s="125">
        <v>3</v>
      </c>
      <c r="E8779" s="125">
        <v>2</v>
      </c>
      <c r="F8779" s="125">
        <v>10755.430216000001</v>
      </c>
      <c r="G8779" s="125">
        <v>0</v>
      </c>
      <c r="H8779" s="125">
        <v>11432.756423000001</v>
      </c>
      <c r="I8779" s="125">
        <v>10773.086377</v>
      </c>
      <c r="J8779" s="125">
        <v>10755.430216000001</v>
      </c>
    </row>
    <row r="8780" spans="1:10" hidden="1" x14ac:dyDescent="0.25">
      <c r="A8780" s="125">
        <v>944423</v>
      </c>
      <c r="B8780" s="125">
        <v>2008</v>
      </c>
      <c r="C8780" s="125">
        <v>11</v>
      </c>
      <c r="D8780" s="125">
        <v>3</v>
      </c>
      <c r="E8780" s="125">
        <v>3</v>
      </c>
      <c r="F8780" s="125">
        <v>8531.6072430000004</v>
      </c>
      <c r="G8780" s="125">
        <v>808.16784299999995</v>
      </c>
      <c r="H8780" s="125">
        <v>10755.430216000001</v>
      </c>
      <c r="I8780" s="125">
        <v>9837.9920180000008</v>
      </c>
      <c r="J8780" s="125">
        <v>9339.7750859999996</v>
      </c>
    </row>
    <row r="8781" spans="1:10" hidden="1" x14ac:dyDescent="0.25">
      <c r="A8781" s="125">
        <v>944424</v>
      </c>
      <c r="B8781" s="125">
        <v>2008</v>
      </c>
      <c r="C8781" s="125">
        <v>11</v>
      </c>
      <c r="D8781" s="125">
        <v>3</v>
      </c>
      <c r="E8781" s="125">
        <v>4</v>
      </c>
      <c r="F8781" s="125">
        <v>6166.0499319999999</v>
      </c>
      <c r="G8781" s="125">
        <v>0</v>
      </c>
      <c r="H8781" s="125">
        <v>7612.7363169999999</v>
      </c>
      <c r="I8781" s="125">
        <v>6183.064437</v>
      </c>
      <c r="J8781" s="125">
        <v>6166.0499319999999</v>
      </c>
    </row>
    <row r="8782" spans="1:10" x14ac:dyDescent="0.25">
      <c r="A8782" s="125">
        <v>944425</v>
      </c>
      <c r="B8782" s="125">
        <v>2008</v>
      </c>
      <c r="C8782" s="125">
        <v>11</v>
      </c>
      <c r="D8782" s="125">
        <v>4</v>
      </c>
      <c r="E8782" s="125">
        <v>1</v>
      </c>
      <c r="F8782" s="129">
        <v>2230.261747</v>
      </c>
      <c r="G8782" s="129">
        <v>0</v>
      </c>
      <c r="H8782" s="129">
        <v>2617.145</v>
      </c>
      <c r="I8782" s="129">
        <v>2297.5915960000002</v>
      </c>
      <c r="J8782" s="129">
        <v>2230.261747</v>
      </c>
    </row>
    <row r="8783" spans="1:10" hidden="1" x14ac:dyDescent="0.25">
      <c r="A8783" s="125">
        <v>944426</v>
      </c>
      <c r="B8783" s="125">
        <v>2008</v>
      </c>
      <c r="C8783" s="125">
        <v>11</v>
      </c>
      <c r="D8783" s="125">
        <v>4</v>
      </c>
      <c r="E8783" s="125">
        <v>2</v>
      </c>
      <c r="F8783" s="125">
        <v>1957.5854830000001</v>
      </c>
      <c r="G8783" s="125">
        <v>135.667068</v>
      </c>
      <c r="H8783" s="125">
        <v>2230.261747</v>
      </c>
      <c r="I8783" s="125">
        <v>2148.8571929999998</v>
      </c>
      <c r="J8783" s="125">
        <v>2093.252551</v>
      </c>
    </row>
    <row r="8784" spans="1:10" hidden="1" x14ac:dyDescent="0.25">
      <c r="A8784" s="125">
        <v>944427</v>
      </c>
      <c r="B8784" s="125">
        <v>2008</v>
      </c>
      <c r="C8784" s="125">
        <v>11</v>
      </c>
      <c r="D8784" s="125">
        <v>4</v>
      </c>
      <c r="E8784" s="125">
        <v>3</v>
      </c>
      <c r="F8784" s="125">
        <v>532.37016200000005</v>
      </c>
      <c r="G8784" s="125">
        <v>1235.5844219999999</v>
      </c>
      <c r="H8784" s="125">
        <v>1957.5854830000001</v>
      </c>
      <c r="I8784" s="125">
        <v>1851.288591</v>
      </c>
      <c r="J8784" s="125">
        <v>1767.9545840000001</v>
      </c>
    </row>
    <row r="8785" spans="1:10" hidden="1" x14ac:dyDescent="0.25">
      <c r="A8785" s="125">
        <v>944428</v>
      </c>
      <c r="B8785" s="125">
        <v>2008</v>
      </c>
      <c r="C8785" s="125">
        <v>11</v>
      </c>
      <c r="D8785" s="125">
        <v>4</v>
      </c>
      <c r="E8785" s="125">
        <v>4</v>
      </c>
      <c r="F8785" s="125">
        <v>7422.9776860000002</v>
      </c>
      <c r="G8785" s="125">
        <v>0</v>
      </c>
      <c r="H8785" s="125">
        <v>8531.6072430000004</v>
      </c>
      <c r="I8785" s="125">
        <v>7489.8979989999998</v>
      </c>
      <c r="J8785" s="125">
        <v>7422.9776860000002</v>
      </c>
    </row>
    <row r="8786" spans="1:10" x14ac:dyDescent="0.25">
      <c r="A8786" s="125">
        <v>944429</v>
      </c>
      <c r="B8786" s="125">
        <v>2008</v>
      </c>
      <c r="C8786" s="125">
        <v>11</v>
      </c>
      <c r="D8786" s="125">
        <v>5</v>
      </c>
      <c r="E8786" s="125">
        <v>1</v>
      </c>
      <c r="F8786" s="129">
        <v>186.63127600000001</v>
      </c>
      <c r="G8786" s="129">
        <v>0</v>
      </c>
      <c r="H8786" s="129">
        <v>220.95920000000001</v>
      </c>
      <c r="I8786" s="129">
        <v>207.790032</v>
      </c>
      <c r="J8786" s="129">
        <v>186.63127600000001</v>
      </c>
    </row>
    <row r="8787" spans="1:10" hidden="1" x14ac:dyDescent="0.25">
      <c r="A8787" s="125">
        <v>944430</v>
      </c>
      <c r="B8787" s="125">
        <v>2008</v>
      </c>
      <c r="C8787" s="125">
        <v>11</v>
      </c>
      <c r="D8787" s="125">
        <v>5</v>
      </c>
      <c r="E8787" s="125">
        <v>2</v>
      </c>
      <c r="F8787" s="125">
        <v>178.276691</v>
      </c>
      <c r="G8787" s="125">
        <v>4.7778499999999999</v>
      </c>
      <c r="H8787" s="125">
        <v>186.63127600000001</v>
      </c>
      <c r="I8787" s="125">
        <v>183.383892</v>
      </c>
      <c r="J8787" s="125">
        <v>183.054541</v>
      </c>
    </row>
    <row r="8788" spans="1:10" hidden="1" x14ac:dyDescent="0.25">
      <c r="A8788" s="125">
        <v>944431</v>
      </c>
      <c r="B8788" s="125">
        <v>2008</v>
      </c>
      <c r="C8788" s="125">
        <v>11</v>
      </c>
      <c r="D8788" s="125">
        <v>5</v>
      </c>
      <c r="E8788" s="125">
        <v>3</v>
      </c>
      <c r="F8788" s="125">
        <v>0</v>
      </c>
      <c r="G8788" s="125">
        <v>173.229952</v>
      </c>
      <c r="H8788" s="125">
        <v>178.276691</v>
      </c>
      <c r="I8788" s="125">
        <v>173.64149699999999</v>
      </c>
      <c r="J8788" s="125">
        <v>173.229952</v>
      </c>
    </row>
    <row r="8789" spans="1:10" hidden="1" x14ac:dyDescent="0.25">
      <c r="A8789" s="125">
        <v>944432</v>
      </c>
      <c r="B8789" s="125">
        <v>2008</v>
      </c>
      <c r="C8789" s="125">
        <v>11</v>
      </c>
      <c r="D8789" s="125">
        <v>5</v>
      </c>
      <c r="E8789" s="125">
        <v>4</v>
      </c>
      <c r="F8789" s="125">
        <v>481.77518400000002</v>
      </c>
      <c r="G8789" s="125">
        <v>0</v>
      </c>
      <c r="H8789" s="125">
        <v>532.37016200000005</v>
      </c>
      <c r="I8789" s="125">
        <v>500.64089999999999</v>
      </c>
      <c r="J8789" s="125">
        <v>481.77518400000002</v>
      </c>
    </row>
    <row r="8790" spans="1:10" x14ac:dyDescent="0.25">
      <c r="A8790" s="125">
        <v>944433</v>
      </c>
      <c r="B8790" s="125">
        <v>2008</v>
      </c>
      <c r="C8790" s="125">
        <v>12</v>
      </c>
      <c r="D8790" s="125">
        <v>2</v>
      </c>
      <c r="E8790" s="125">
        <v>1</v>
      </c>
      <c r="F8790" s="129">
        <v>12688.275382</v>
      </c>
      <c r="G8790" s="129">
        <v>0</v>
      </c>
      <c r="H8790" s="129">
        <v>17093.190600000002</v>
      </c>
      <c r="I8790" s="129">
        <v>12688.275382</v>
      </c>
      <c r="J8790" s="129">
        <v>12688.275382</v>
      </c>
    </row>
    <row r="8791" spans="1:10" hidden="1" x14ac:dyDescent="0.25">
      <c r="A8791" s="125">
        <v>944434</v>
      </c>
      <c r="B8791" s="125">
        <v>2008</v>
      </c>
      <c r="C8791" s="125">
        <v>12</v>
      </c>
      <c r="D8791" s="125">
        <v>2</v>
      </c>
      <c r="E8791" s="125">
        <v>2</v>
      </c>
      <c r="F8791" s="125">
        <v>11646.008857999999</v>
      </c>
      <c r="G8791" s="125">
        <v>0</v>
      </c>
      <c r="H8791" s="125">
        <v>12688.275382</v>
      </c>
      <c r="I8791" s="125">
        <v>11652.912111</v>
      </c>
      <c r="J8791" s="125">
        <v>11646.008857999999</v>
      </c>
    </row>
    <row r="8792" spans="1:10" hidden="1" x14ac:dyDescent="0.25">
      <c r="A8792" s="125">
        <v>944435</v>
      </c>
      <c r="B8792" s="125">
        <v>2008</v>
      </c>
      <c r="C8792" s="125">
        <v>12</v>
      </c>
      <c r="D8792" s="125">
        <v>2</v>
      </c>
      <c r="E8792" s="125">
        <v>3</v>
      </c>
      <c r="F8792" s="125">
        <v>10168.698974000001</v>
      </c>
      <c r="G8792" s="125">
        <v>23.67597</v>
      </c>
      <c r="H8792" s="125">
        <v>11646.008857999999</v>
      </c>
      <c r="I8792" s="125">
        <v>10249.652395999999</v>
      </c>
      <c r="J8792" s="125">
        <v>10192.374943999999</v>
      </c>
    </row>
    <row r="8793" spans="1:10" hidden="1" x14ac:dyDescent="0.25">
      <c r="A8793" s="125">
        <v>944436</v>
      </c>
      <c r="B8793" s="125">
        <v>2008</v>
      </c>
      <c r="C8793" s="125">
        <v>12</v>
      </c>
      <c r="D8793" s="125">
        <v>2</v>
      </c>
      <c r="E8793" s="125">
        <v>4</v>
      </c>
      <c r="F8793" s="125">
        <v>12688.275382</v>
      </c>
      <c r="G8793" s="125">
        <v>0</v>
      </c>
      <c r="H8793" s="125">
        <v>17093.190600000002</v>
      </c>
      <c r="I8793" s="125">
        <v>12688.275382</v>
      </c>
      <c r="J8793" s="125">
        <v>12688.275382</v>
      </c>
    </row>
    <row r="8794" spans="1:10" x14ac:dyDescent="0.25">
      <c r="A8794" s="125">
        <v>944437</v>
      </c>
      <c r="B8794" s="125">
        <v>2008</v>
      </c>
      <c r="C8794" s="125">
        <v>12</v>
      </c>
      <c r="D8794" s="125">
        <v>3</v>
      </c>
      <c r="E8794" s="125">
        <v>1</v>
      </c>
      <c r="F8794" s="129">
        <v>11158.041447</v>
      </c>
      <c r="G8794" s="129">
        <v>0</v>
      </c>
      <c r="H8794" s="129">
        <v>13877.27565</v>
      </c>
      <c r="I8794" s="129">
        <v>11271.123283000001</v>
      </c>
      <c r="J8794" s="129">
        <v>11158.041447</v>
      </c>
    </row>
    <row r="8795" spans="1:10" hidden="1" x14ac:dyDescent="0.25">
      <c r="A8795" s="125">
        <v>944438</v>
      </c>
      <c r="B8795" s="125">
        <v>2008</v>
      </c>
      <c r="C8795" s="125">
        <v>12</v>
      </c>
      <c r="D8795" s="125">
        <v>3</v>
      </c>
      <c r="E8795" s="125">
        <v>2</v>
      </c>
      <c r="F8795" s="125">
        <v>10465.374183</v>
      </c>
      <c r="G8795" s="125">
        <v>0</v>
      </c>
      <c r="H8795" s="125">
        <v>11158.041447</v>
      </c>
      <c r="I8795" s="125">
        <v>10514.222454999999</v>
      </c>
      <c r="J8795" s="125">
        <v>10465.374183</v>
      </c>
    </row>
    <row r="8796" spans="1:10" hidden="1" x14ac:dyDescent="0.25">
      <c r="A8796" s="125">
        <v>944439</v>
      </c>
      <c r="B8796" s="125">
        <v>2008</v>
      </c>
      <c r="C8796" s="125">
        <v>12</v>
      </c>
      <c r="D8796" s="125">
        <v>3</v>
      </c>
      <c r="E8796" s="125">
        <v>3</v>
      </c>
      <c r="F8796" s="125">
        <v>8155.5212789999996</v>
      </c>
      <c r="G8796" s="125">
        <v>772.54259999999999</v>
      </c>
      <c r="H8796" s="125">
        <v>10465.374183</v>
      </c>
      <c r="I8796" s="125">
        <v>9572.6777650000004</v>
      </c>
      <c r="J8796" s="125">
        <v>8928.0638789999994</v>
      </c>
    </row>
    <row r="8797" spans="1:10" hidden="1" x14ac:dyDescent="0.25">
      <c r="A8797" s="125">
        <v>944440</v>
      </c>
      <c r="B8797" s="125">
        <v>2008</v>
      </c>
      <c r="C8797" s="125">
        <v>12</v>
      </c>
      <c r="D8797" s="125">
        <v>3</v>
      </c>
      <c r="E8797" s="125">
        <v>4</v>
      </c>
      <c r="F8797" s="125">
        <v>8233.3064470000008</v>
      </c>
      <c r="G8797" s="125">
        <v>0</v>
      </c>
      <c r="H8797" s="125">
        <v>10168.698974000001</v>
      </c>
      <c r="I8797" s="125">
        <v>8259.0173070000001</v>
      </c>
      <c r="J8797" s="125">
        <v>8233.3064470000008</v>
      </c>
    </row>
    <row r="8798" spans="1:10" x14ac:dyDescent="0.25">
      <c r="A8798" s="125">
        <v>944441</v>
      </c>
      <c r="B8798" s="125">
        <v>2008</v>
      </c>
      <c r="C8798" s="125">
        <v>12</v>
      </c>
      <c r="D8798" s="125">
        <v>4</v>
      </c>
      <c r="E8798" s="125">
        <v>1</v>
      </c>
      <c r="F8798" s="129">
        <v>2139.139001</v>
      </c>
      <c r="G8798" s="129">
        <v>0</v>
      </c>
      <c r="H8798" s="129">
        <v>2598.2330000000002</v>
      </c>
      <c r="I8798" s="129">
        <v>2280.9887509999999</v>
      </c>
      <c r="J8798" s="129">
        <v>2139.139001</v>
      </c>
    </row>
    <row r="8799" spans="1:10" hidden="1" x14ac:dyDescent="0.25">
      <c r="A8799" s="125">
        <v>944442</v>
      </c>
      <c r="B8799" s="125">
        <v>2008</v>
      </c>
      <c r="C8799" s="125">
        <v>12</v>
      </c>
      <c r="D8799" s="125">
        <v>4</v>
      </c>
      <c r="E8799" s="125">
        <v>2</v>
      </c>
      <c r="F8799" s="125">
        <v>1877.603586</v>
      </c>
      <c r="G8799" s="125">
        <v>130.12406100000001</v>
      </c>
      <c r="H8799" s="125">
        <v>2139.139001</v>
      </c>
      <c r="I8799" s="125">
        <v>2061.0604269999999</v>
      </c>
      <c r="J8799" s="125">
        <v>2007.727648</v>
      </c>
    </row>
    <row r="8800" spans="1:10" hidden="1" x14ac:dyDescent="0.25">
      <c r="A8800" s="125">
        <v>944443</v>
      </c>
      <c r="B8800" s="125">
        <v>2008</v>
      </c>
      <c r="C8800" s="125">
        <v>12</v>
      </c>
      <c r="D8800" s="125">
        <v>4</v>
      </c>
      <c r="E8800" s="125">
        <v>3</v>
      </c>
      <c r="F8800" s="125">
        <v>509.20424300000002</v>
      </c>
      <c r="G8800" s="125">
        <v>1181.8183570000001</v>
      </c>
      <c r="H8800" s="125">
        <v>1877.603586</v>
      </c>
      <c r="I8800" s="125">
        <v>1775.6497119999999</v>
      </c>
      <c r="J8800" s="125">
        <v>1691.0226</v>
      </c>
    </row>
    <row r="8801" spans="1:10" hidden="1" x14ac:dyDescent="0.25">
      <c r="A8801" s="125">
        <v>944444</v>
      </c>
      <c r="B8801" s="125">
        <v>2008</v>
      </c>
      <c r="C8801" s="125">
        <v>12</v>
      </c>
      <c r="D8801" s="125">
        <v>4</v>
      </c>
      <c r="E8801" s="125">
        <v>4</v>
      </c>
      <c r="F8801" s="125">
        <v>7023.813228</v>
      </c>
      <c r="G8801" s="125">
        <v>0</v>
      </c>
      <c r="H8801" s="125">
        <v>8155.5212789999996</v>
      </c>
      <c r="I8801" s="125">
        <v>7159.7321309999998</v>
      </c>
      <c r="J8801" s="125">
        <v>7023.813228</v>
      </c>
    </row>
    <row r="8802" spans="1:10" x14ac:dyDescent="0.25">
      <c r="A8802" s="125">
        <v>944445</v>
      </c>
      <c r="B8802" s="125">
        <v>2008</v>
      </c>
      <c r="C8802" s="125">
        <v>12</v>
      </c>
      <c r="D8802" s="125">
        <v>5</v>
      </c>
      <c r="E8802" s="125">
        <v>1</v>
      </c>
      <c r="F8802" s="129">
        <v>178.23929699999999</v>
      </c>
      <c r="G8802" s="129">
        <v>0</v>
      </c>
      <c r="H8802" s="129">
        <v>216.25389999999999</v>
      </c>
      <c r="I8802" s="129">
        <v>203.36516800000001</v>
      </c>
      <c r="J8802" s="129">
        <v>178.23929699999999</v>
      </c>
    </row>
    <row r="8803" spans="1:10" hidden="1" x14ac:dyDescent="0.25">
      <c r="A8803" s="125">
        <v>944446</v>
      </c>
      <c r="B8803" s="125">
        <v>2008</v>
      </c>
      <c r="C8803" s="125">
        <v>12</v>
      </c>
      <c r="D8803" s="125">
        <v>5</v>
      </c>
      <c r="E8803" s="125">
        <v>2</v>
      </c>
      <c r="F8803" s="125">
        <v>170.26038</v>
      </c>
      <c r="G8803" s="125">
        <v>4.5630110000000004</v>
      </c>
      <c r="H8803" s="125">
        <v>178.23929699999999</v>
      </c>
      <c r="I8803" s="125">
        <v>175.137933</v>
      </c>
      <c r="J8803" s="125">
        <v>174.82339099999999</v>
      </c>
    </row>
    <row r="8804" spans="1:10" hidden="1" x14ac:dyDescent="0.25">
      <c r="A8804" s="125">
        <v>944447</v>
      </c>
      <c r="B8804" s="125">
        <v>2008</v>
      </c>
      <c r="C8804" s="125">
        <v>12</v>
      </c>
      <c r="D8804" s="125">
        <v>5</v>
      </c>
      <c r="E8804" s="125">
        <v>3</v>
      </c>
      <c r="F8804" s="125">
        <v>0</v>
      </c>
      <c r="G8804" s="125">
        <v>165.44057100000001</v>
      </c>
      <c r="H8804" s="125">
        <v>170.26038</v>
      </c>
      <c r="I8804" s="125">
        <v>165.83360999999999</v>
      </c>
      <c r="J8804" s="125">
        <v>165.44057100000001</v>
      </c>
    </row>
    <row r="8805" spans="1:10" hidden="1" x14ac:dyDescent="0.25">
      <c r="A8805" s="125">
        <v>944448</v>
      </c>
      <c r="B8805" s="125">
        <v>2008</v>
      </c>
      <c r="C8805" s="125">
        <v>12</v>
      </c>
      <c r="D8805" s="125">
        <v>5</v>
      </c>
      <c r="E8805" s="125">
        <v>4</v>
      </c>
      <c r="F8805" s="125">
        <v>457.33330000000001</v>
      </c>
      <c r="G8805" s="125">
        <v>0</v>
      </c>
      <c r="H8805" s="125">
        <v>509.20424300000002</v>
      </c>
      <c r="I8805" s="125">
        <v>478.85566999999998</v>
      </c>
      <c r="J8805" s="125">
        <v>457.33330000000001</v>
      </c>
    </row>
    <row r="8806" spans="1:10" x14ac:dyDescent="0.25">
      <c r="A8806" s="125">
        <v>944449</v>
      </c>
      <c r="B8806" s="125">
        <v>2008</v>
      </c>
      <c r="C8806" s="125">
        <v>13</v>
      </c>
      <c r="D8806" s="125">
        <v>2</v>
      </c>
      <c r="E8806" s="125">
        <v>1</v>
      </c>
      <c r="F8806" s="129">
        <v>44038.122401000001</v>
      </c>
      <c r="G8806" s="129">
        <v>0</v>
      </c>
      <c r="H8806" s="129">
        <v>59961.581599999998</v>
      </c>
      <c r="I8806" s="129">
        <v>44509.482021999997</v>
      </c>
      <c r="J8806" s="129">
        <v>44038.122401000001</v>
      </c>
    </row>
    <row r="8807" spans="1:10" hidden="1" x14ac:dyDescent="0.25">
      <c r="A8807" s="125">
        <v>944450</v>
      </c>
      <c r="B8807" s="125">
        <v>2008</v>
      </c>
      <c r="C8807" s="125">
        <v>13</v>
      </c>
      <c r="D8807" s="125">
        <v>2</v>
      </c>
      <c r="E8807" s="125">
        <v>2</v>
      </c>
      <c r="F8807" s="125">
        <v>40404.174798</v>
      </c>
      <c r="G8807" s="125">
        <v>0</v>
      </c>
      <c r="H8807" s="125">
        <v>44038.122401000001</v>
      </c>
      <c r="I8807" s="125">
        <v>40444.611613000001</v>
      </c>
      <c r="J8807" s="125">
        <v>40404.174798</v>
      </c>
    </row>
    <row r="8808" spans="1:10" hidden="1" x14ac:dyDescent="0.25">
      <c r="A8808" s="125">
        <v>944451</v>
      </c>
      <c r="B8808" s="125">
        <v>2008</v>
      </c>
      <c r="C8808" s="125">
        <v>13</v>
      </c>
      <c r="D8808" s="125">
        <v>2</v>
      </c>
      <c r="E8808" s="125">
        <v>3</v>
      </c>
      <c r="F8808" s="125">
        <v>33853.208343999999</v>
      </c>
      <c r="G8808" s="125">
        <v>1296.118054</v>
      </c>
      <c r="H8808" s="125">
        <v>40404.174798</v>
      </c>
      <c r="I8808" s="125">
        <v>35559.714240000001</v>
      </c>
      <c r="J8808" s="125">
        <v>35149.326397999997</v>
      </c>
    </row>
    <row r="8809" spans="1:10" hidden="1" x14ac:dyDescent="0.25">
      <c r="A8809" s="125">
        <v>944452</v>
      </c>
      <c r="B8809" s="125">
        <v>2008</v>
      </c>
      <c r="C8809" s="125">
        <v>13</v>
      </c>
      <c r="D8809" s="125">
        <v>2</v>
      </c>
      <c r="E8809" s="125">
        <v>4</v>
      </c>
      <c r="F8809" s="125">
        <v>44337.147537999997</v>
      </c>
      <c r="G8809" s="125">
        <v>0</v>
      </c>
      <c r="H8809" s="125">
        <v>59961.581599999998</v>
      </c>
      <c r="I8809" s="125">
        <v>44509.482021999997</v>
      </c>
      <c r="J8809" s="125">
        <v>44337.147537999997</v>
      </c>
    </row>
    <row r="8810" spans="1:10" x14ac:dyDescent="0.25">
      <c r="A8810" s="125">
        <v>944453</v>
      </c>
      <c r="B8810" s="125">
        <v>2008</v>
      </c>
      <c r="C8810" s="125">
        <v>13</v>
      </c>
      <c r="D8810" s="125">
        <v>3</v>
      </c>
      <c r="E8810" s="125">
        <v>1</v>
      </c>
      <c r="F8810" s="129">
        <v>10407.32224</v>
      </c>
      <c r="G8810" s="129">
        <v>0</v>
      </c>
      <c r="H8810" s="129">
        <v>13232.324500000001</v>
      </c>
      <c r="I8810" s="129">
        <v>10747.293959000001</v>
      </c>
      <c r="J8810" s="129">
        <v>10407.32224</v>
      </c>
    </row>
    <row r="8811" spans="1:10" hidden="1" x14ac:dyDescent="0.25">
      <c r="A8811" s="125">
        <v>944454</v>
      </c>
      <c r="B8811" s="125">
        <v>2008</v>
      </c>
      <c r="C8811" s="125">
        <v>13</v>
      </c>
      <c r="D8811" s="125">
        <v>3</v>
      </c>
      <c r="E8811" s="125">
        <v>2</v>
      </c>
      <c r="F8811" s="125">
        <v>9717.587587</v>
      </c>
      <c r="G8811" s="125">
        <v>0</v>
      </c>
      <c r="H8811" s="125">
        <v>10407.32224</v>
      </c>
      <c r="I8811" s="125">
        <v>9806.8197469999996</v>
      </c>
      <c r="J8811" s="125">
        <v>9717.587587</v>
      </c>
    </row>
    <row r="8812" spans="1:10" hidden="1" x14ac:dyDescent="0.25">
      <c r="A8812" s="125">
        <v>944455</v>
      </c>
      <c r="B8812" s="125">
        <v>2008</v>
      </c>
      <c r="C8812" s="125">
        <v>13</v>
      </c>
      <c r="D8812" s="125">
        <v>3</v>
      </c>
      <c r="E8812" s="125">
        <v>3</v>
      </c>
      <c r="F8812" s="125">
        <v>6329.9519479999999</v>
      </c>
      <c r="G8812" s="125">
        <v>2069.0061380000002</v>
      </c>
      <c r="H8812" s="125">
        <v>9717.587587</v>
      </c>
      <c r="I8812" s="125">
        <v>8888.6773659999999</v>
      </c>
      <c r="J8812" s="125">
        <v>8398.9580860000005</v>
      </c>
    </row>
    <row r="8813" spans="1:10" hidden="1" x14ac:dyDescent="0.25">
      <c r="A8813" s="125">
        <v>944456</v>
      </c>
      <c r="B8813" s="125">
        <v>2008</v>
      </c>
      <c r="C8813" s="125">
        <v>13</v>
      </c>
      <c r="D8813" s="125">
        <v>3</v>
      </c>
      <c r="E8813" s="125">
        <v>4</v>
      </c>
      <c r="F8813" s="125">
        <v>27178.077311000001</v>
      </c>
      <c r="G8813" s="125">
        <v>0</v>
      </c>
      <c r="H8813" s="125">
        <v>33853.208343999999</v>
      </c>
      <c r="I8813" s="125">
        <v>27495.575817000001</v>
      </c>
      <c r="J8813" s="125">
        <v>27178.077311000001</v>
      </c>
    </row>
    <row r="8814" spans="1:10" x14ac:dyDescent="0.25">
      <c r="A8814" s="125">
        <v>944457</v>
      </c>
      <c r="B8814" s="125">
        <v>2008</v>
      </c>
      <c r="C8814" s="125">
        <v>13</v>
      </c>
      <c r="D8814" s="125">
        <v>4</v>
      </c>
      <c r="E8814" s="125">
        <v>1</v>
      </c>
      <c r="F8814" s="129">
        <v>5067.9226140000001</v>
      </c>
      <c r="G8814" s="129">
        <v>0</v>
      </c>
      <c r="H8814" s="129">
        <v>5899.1052499999996</v>
      </c>
      <c r="I8814" s="129">
        <v>5178.8244990000003</v>
      </c>
      <c r="J8814" s="129">
        <v>5067.9226140000001</v>
      </c>
    </row>
    <row r="8815" spans="1:10" hidden="1" x14ac:dyDescent="0.25">
      <c r="A8815" s="125">
        <v>944458</v>
      </c>
      <c r="B8815" s="125">
        <v>2008</v>
      </c>
      <c r="C8815" s="125">
        <v>13</v>
      </c>
      <c r="D8815" s="125">
        <v>4</v>
      </c>
      <c r="E8815" s="125">
        <v>2</v>
      </c>
      <c r="F8815" s="125">
        <v>4771.590835</v>
      </c>
      <c r="G8815" s="125">
        <v>0</v>
      </c>
      <c r="H8815" s="125">
        <v>5067.9226140000001</v>
      </c>
      <c r="I8815" s="125">
        <v>4882.9434380000002</v>
      </c>
      <c r="J8815" s="125">
        <v>4771.590835</v>
      </c>
    </row>
    <row r="8816" spans="1:10" hidden="1" x14ac:dyDescent="0.25">
      <c r="A8816" s="125">
        <v>944459</v>
      </c>
      <c r="B8816" s="125">
        <v>2008</v>
      </c>
      <c r="C8816" s="125">
        <v>13</v>
      </c>
      <c r="D8816" s="125">
        <v>4</v>
      </c>
      <c r="E8816" s="125">
        <v>3</v>
      </c>
      <c r="F8816" s="125">
        <v>394.52833099999998</v>
      </c>
      <c r="G8816" s="125">
        <v>4048.5464080000002</v>
      </c>
      <c r="H8816" s="125">
        <v>4771.590835</v>
      </c>
      <c r="I8816" s="125">
        <v>4512.4934519999997</v>
      </c>
      <c r="J8816" s="125">
        <v>4443.0747389999997</v>
      </c>
    </row>
    <row r="8817" spans="1:10" hidden="1" x14ac:dyDescent="0.25">
      <c r="A8817" s="125">
        <v>944460</v>
      </c>
      <c r="B8817" s="125">
        <v>2008</v>
      </c>
      <c r="C8817" s="125">
        <v>13</v>
      </c>
      <c r="D8817" s="125">
        <v>4</v>
      </c>
      <c r="E8817" s="125">
        <v>4</v>
      </c>
      <c r="F8817" s="125">
        <v>5506.836249</v>
      </c>
      <c r="G8817" s="125">
        <v>0</v>
      </c>
      <c r="H8817" s="125">
        <v>6329.9519479999999</v>
      </c>
      <c r="I8817" s="125">
        <v>5557.0648149999997</v>
      </c>
      <c r="J8817" s="125">
        <v>5506.836249</v>
      </c>
    </row>
    <row r="8818" spans="1:10" x14ac:dyDescent="0.25">
      <c r="A8818" s="125">
        <v>944461</v>
      </c>
      <c r="B8818" s="125">
        <v>2008</v>
      </c>
      <c r="C8818" s="125">
        <v>13</v>
      </c>
      <c r="D8818" s="125">
        <v>5</v>
      </c>
      <c r="E8818" s="125">
        <v>1</v>
      </c>
      <c r="F8818" s="129">
        <v>422.14109200000001</v>
      </c>
      <c r="G8818" s="129">
        <v>0</v>
      </c>
      <c r="H8818" s="129">
        <v>473.94405</v>
      </c>
      <c r="I8818" s="129">
        <v>445.69698499999998</v>
      </c>
      <c r="J8818" s="129">
        <v>422.14109200000001</v>
      </c>
    </row>
    <row r="8819" spans="1:10" hidden="1" x14ac:dyDescent="0.25">
      <c r="A8819" s="125">
        <v>944462</v>
      </c>
      <c r="B8819" s="125">
        <v>2008</v>
      </c>
      <c r="C8819" s="125">
        <v>13</v>
      </c>
      <c r="D8819" s="125">
        <v>5</v>
      </c>
      <c r="E8819" s="125">
        <v>2</v>
      </c>
      <c r="F8819" s="125">
        <v>414.79310099999998</v>
      </c>
      <c r="G8819" s="125">
        <v>0</v>
      </c>
      <c r="H8819" s="125">
        <v>422.14109200000001</v>
      </c>
      <c r="I8819" s="125">
        <v>414.79583700000001</v>
      </c>
      <c r="J8819" s="125">
        <v>414.79310099999998</v>
      </c>
    </row>
    <row r="8820" spans="1:10" hidden="1" x14ac:dyDescent="0.25">
      <c r="A8820" s="125">
        <v>944463</v>
      </c>
      <c r="B8820" s="125">
        <v>2008</v>
      </c>
      <c r="C8820" s="125">
        <v>13</v>
      </c>
      <c r="D8820" s="125">
        <v>5</v>
      </c>
      <c r="E8820" s="125">
        <v>3</v>
      </c>
      <c r="F8820" s="125">
        <v>0</v>
      </c>
      <c r="G8820" s="125">
        <v>403.99600900000002</v>
      </c>
      <c r="H8820" s="125">
        <v>414.79310099999998</v>
      </c>
      <c r="I8820" s="125">
        <v>404.00848000000002</v>
      </c>
      <c r="J8820" s="125">
        <v>403.99600900000002</v>
      </c>
    </row>
    <row r="8821" spans="1:10" hidden="1" x14ac:dyDescent="0.25">
      <c r="A8821" s="125">
        <v>944464</v>
      </c>
      <c r="B8821" s="125">
        <v>2008</v>
      </c>
      <c r="C8821" s="125">
        <v>13</v>
      </c>
      <c r="D8821" s="125">
        <v>5</v>
      </c>
      <c r="E8821" s="125">
        <v>4</v>
      </c>
      <c r="F8821" s="125">
        <v>358.84511800000001</v>
      </c>
      <c r="G8821" s="125">
        <v>0</v>
      </c>
      <c r="H8821" s="125">
        <v>394.52833099999998</v>
      </c>
      <c r="I8821" s="125">
        <v>371.01444199999997</v>
      </c>
      <c r="J8821" s="125">
        <v>358.84511800000001</v>
      </c>
    </row>
    <row r="8822" spans="1:10" x14ac:dyDescent="0.25">
      <c r="A8822" s="125">
        <v>944465</v>
      </c>
      <c r="B8822" s="125">
        <v>2008</v>
      </c>
      <c r="C8822" s="125">
        <v>14</v>
      </c>
      <c r="D8822" s="125">
        <v>2</v>
      </c>
      <c r="E8822" s="125">
        <v>1</v>
      </c>
      <c r="F8822" s="129">
        <v>26311.618157000001</v>
      </c>
      <c r="G8822" s="129">
        <v>0</v>
      </c>
      <c r="H8822" s="129">
        <v>35825.465600000003</v>
      </c>
      <c r="I8822" s="129">
        <v>26593.243115000001</v>
      </c>
      <c r="J8822" s="129">
        <v>26311.618157000001</v>
      </c>
    </row>
    <row r="8823" spans="1:10" hidden="1" x14ac:dyDescent="0.25">
      <c r="A8823" s="125">
        <v>944466</v>
      </c>
      <c r="B8823" s="125">
        <v>2008</v>
      </c>
      <c r="C8823" s="125">
        <v>14</v>
      </c>
      <c r="D8823" s="125">
        <v>2</v>
      </c>
      <c r="E8823" s="125">
        <v>2</v>
      </c>
      <c r="F8823" s="125">
        <v>24140.430184000001</v>
      </c>
      <c r="G8823" s="125">
        <v>0</v>
      </c>
      <c r="H8823" s="125">
        <v>26311.618157000001</v>
      </c>
      <c r="I8823" s="125">
        <v>24164.590115999999</v>
      </c>
      <c r="J8823" s="125">
        <v>24140.430184000001</v>
      </c>
    </row>
    <row r="8824" spans="1:10" hidden="1" x14ac:dyDescent="0.25">
      <c r="A8824" s="125">
        <v>944467</v>
      </c>
      <c r="B8824" s="125">
        <v>2008</v>
      </c>
      <c r="C8824" s="125">
        <v>14</v>
      </c>
      <c r="D8824" s="125">
        <v>2</v>
      </c>
      <c r="E8824" s="125">
        <v>3</v>
      </c>
      <c r="F8824" s="125">
        <v>20226.400281999999</v>
      </c>
      <c r="G8824" s="125">
        <v>774.39639699999998</v>
      </c>
      <c r="H8824" s="125">
        <v>24140.430184000001</v>
      </c>
      <c r="I8824" s="125">
        <v>21245.992604999999</v>
      </c>
      <c r="J8824" s="125">
        <v>21000.796678999999</v>
      </c>
    </row>
    <row r="8825" spans="1:10" hidden="1" x14ac:dyDescent="0.25">
      <c r="A8825" s="125">
        <v>944468</v>
      </c>
      <c r="B8825" s="125">
        <v>2008</v>
      </c>
      <c r="C8825" s="125">
        <v>14</v>
      </c>
      <c r="D8825" s="125">
        <v>2</v>
      </c>
      <c r="E8825" s="125">
        <v>4</v>
      </c>
      <c r="F8825" s="125">
        <v>26490.2778</v>
      </c>
      <c r="G8825" s="125">
        <v>0</v>
      </c>
      <c r="H8825" s="125">
        <v>35825.465600000003</v>
      </c>
      <c r="I8825" s="125">
        <v>26593.243115000001</v>
      </c>
      <c r="J8825" s="125">
        <v>26490.2778</v>
      </c>
    </row>
    <row r="8826" spans="1:10" x14ac:dyDescent="0.25">
      <c r="A8826" s="125">
        <v>944469</v>
      </c>
      <c r="B8826" s="125">
        <v>2008</v>
      </c>
      <c r="C8826" s="125">
        <v>14</v>
      </c>
      <c r="D8826" s="125">
        <v>3</v>
      </c>
      <c r="E8826" s="125">
        <v>1</v>
      </c>
      <c r="F8826" s="129">
        <v>3494.5460509999998</v>
      </c>
      <c r="G8826" s="129">
        <v>0</v>
      </c>
      <c r="H8826" s="129">
        <v>4531.5424000000003</v>
      </c>
      <c r="I8826" s="129">
        <v>3680.5187369999999</v>
      </c>
      <c r="J8826" s="129">
        <v>3494.5460509999998</v>
      </c>
    </row>
    <row r="8827" spans="1:10" hidden="1" x14ac:dyDescent="0.25">
      <c r="A8827" s="125">
        <v>944470</v>
      </c>
      <c r="B8827" s="125">
        <v>2008</v>
      </c>
      <c r="C8827" s="125">
        <v>14</v>
      </c>
      <c r="D8827" s="125">
        <v>3</v>
      </c>
      <c r="E8827" s="125">
        <v>2</v>
      </c>
      <c r="F8827" s="125">
        <v>3260.7906589999998</v>
      </c>
      <c r="G8827" s="125">
        <v>0</v>
      </c>
      <c r="H8827" s="125">
        <v>3494.5460509999998</v>
      </c>
      <c r="I8827" s="125">
        <v>3292.9107439999998</v>
      </c>
      <c r="J8827" s="125">
        <v>3260.7906589999998</v>
      </c>
    </row>
    <row r="8828" spans="1:10" hidden="1" x14ac:dyDescent="0.25">
      <c r="A8828" s="125">
        <v>944471</v>
      </c>
      <c r="B8828" s="125">
        <v>2008</v>
      </c>
      <c r="C8828" s="125">
        <v>14</v>
      </c>
      <c r="D8828" s="125">
        <v>3</v>
      </c>
      <c r="E8828" s="125">
        <v>3</v>
      </c>
      <c r="F8828" s="125">
        <v>2108.7514729999998</v>
      </c>
      <c r="G8828" s="125">
        <v>689.26585499999999</v>
      </c>
      <c r="H8828" s="125">
        <v>3260.7906589999998</v>
      </c>
      <c r="I8828" s="125">
        <v>2982.6452159999999</v>
      </c>
      <c r="J8828" s="125">
        <v>2798.0173279999999</v>
      </c>
    </row>
    <row r="8829" spans="1:10" hidden="1" x14ac:dyDescent="0.25">
      <c r="A8829" s="125">
        <v>944472</v>
      </c>
      <c r="B8829" s="125">
        <v>2008</v>
      </c>
      <c r="C8829" s="125">
        <v>14</v>
      </c>
      <c r="D8829" s="125">
        <v>3</v>
      </c>
      <c r="E8829" s="125">
        <v>4</v>
      </c>
      <c r="F8829" s="125">
        <v>16154.452497</v>
      </c>
      <c r="G8829" s="125">
        <v>0</v>
      </c>
      <c r="H8829" s="125">
        <v>20226.400281999999</v>
      </c>
      <c r="I8829" s="125">
        <v>16427.882309000001</v>
      </c>
      <c r="J8829" s="125">
        <v>16154.452497</v>
      </c>
    </row>
    <row r="8830" spans="1:10" x14ac:dyDescent="0.25">
      <c r="A8830" s="125">
        <v>944473</v>
      </c>
      <c r="B8830" s="125">
        <v>2008</v>
      </c>
      <c r="C8830" s="125">
        <v>14</v>
      </c>
      <c r="D8830" s="125">
        <v>4</v>
      </c>
      <c r="E8830" s="125">
        <v>1</v>
      </c>
      <c r="F8830" s="129">
        <v>1688.7445889999999</v>
      </c>
      <c r="G8830" s="129">
        <v>0</v>
      </c>
      <c r="H8830" s="129">
        <v>2009.11905</v>
      </c>
      <c r="I8830" s="129">
        <v>1763.8056140000001</v>
      </c>
      <c r="J8830" s="129">
        <v>1688.7445889999999</v>
      </c>
    </row>
    <row r="8831" spans="1:10" hidden="1" x14ac:dyDescent="0.25">
      <c r="A8831" s="125">
        <v>944474</v>
      </c>
      <c r="B8831" s="125">
        <v>2008</v>
      </c>
      <c r="C8831" s="125">
        <v>14</v>
      </c>
      <c r="D8831" s="125">
        <v>4</v>
      </c>
      <c r="E8831" s="125">
        <v>2</v>
      </c>
      <c r="F8831" s="125">
        <v>1590.0002460000001</v>
      </c>
      <c r="G8831" s="125">
        <v>0</v>
      </c>
      <c r="H8831" s="125">
        <v>1688.7445889999999</v>
      </c>
      <c r="I8831" s="125">
        <v>1627.1054119999999</v>
      </c>
      <c r="J8831" s="125">
        <v>1590.0002460000001</v>
      </c>
    </row>
    <row r="8832" spans="1:10" hidden="1" x14ac:dyDescent="0.25">
      <c r="A8832" s="125">
        <v>944475</v>
      </c>
      <c r="B8832" s="125">
        <v>2008</v>
      </c>
      <c r="C8832" s="125">
        <v>14</v>
      </c>
      <c r="D8832" s="125">
        <v>4</v>
      </c>
      <c r="E8832" s="125">
        <v>3</v>
      </c>
      <c r="F8832" s="125">
        <v>131.465619</v>
      </c>
      <c r="G8832" s="125">
        <v>1349.065754</v>
      </c>
      <c r="H8832" s="125">
        <v>1590.0002460000001</v>
      </c>
      <c r="I8832" s="125">
        <v>1503.663233</v>
      </c>
      <c r="J8832" s="125">
        <v>1480.531373</v>
      </c>
    </row>
    <row r="8833" spans="1:10" hidden="1" x14ac:dyDescent="0.25">
      <c r="A8833" s="125">
        <v>944476</v>
      </c>
      <c r="B8833" s="125">
        <v>2008</v>
      </c>
      <c r="C8833" s="125">
        <v>14</v>
      </c>
      <c r="D8833" s="125">
        <v>4</v>
      </c>
      <c r="E8833" s="125">
        <v>4</v>
      </c>
      <c r="F8833" s="125">
        <v>1820.248979</v>
      </c>
      <c r="G8833" s="125">
        <v>0</v>
      </c>
      <c r="H8833" s="125">
        <v>2108.7514729999998</v>
      </c>
      <c r="I8833" s="125">
        <v>1851.2729179999999</v>
      </c>
      <c r="J8833" s="125">
        <v>1820.248979</v>
      </c>
    </row>
    <row r="8834" spans="1:10" x14ac:dyDescent="0.25">
      <c r="A8834" s="125">
        <v>944477</v>
      </c>
      <c r="B8834" s="125">
        <v>2008</v>
      </c>
      <c r="C8834" s="125">
        <v>14</v>
      </c>
      <c r="D8834" s="125">
        <v>5</v>
      </c>
      <c r="E8834" s="125">
        <v>1</v>
      </c>
      <c r="F8834" s="129">
        <v>141.070909</v>
      </c>
      <c r="G8834" s="129">
        <v>0</v>
      </c>
      <c r="H8834" s="129">
        <v>166.203</v>
      </c>
      <c r="I8834" s="129">
        <v>156.297301</v>
      </c>
      <c r="J8834" s="129">
        <v>141.070909</v>
      </c>
    </row>
    <row r="8835" spans="1:10" hidden="1" x14ac:dyDescent="0.25">
      <c r="A8835" s="125">
        <v>944478</v>
      </c>
      <c r="B8835" s="125">
        <v>2008</v>
      </c>
      <c r="C8835" s="125">
        <v>14</v>
      </c>
      <c r="D8835" s="125">
        <v>5</v>
      </c>
      <c r="E8835" s="125">
        <v>2</v>
      </c>
      <c r="F8835" s="125">
        <v>138.61536100000001</v>
      </c>
      <c r="G8835" s="125">
        <v>0</v>
      </c>
      <c r="H8835" s="125">
        <v>141.070909</v>
      </c>
      <c r="I8835" s="125">
        <v>138.616275</v>
      </c>
      <c r="J8835" s="125">
        <v>138.61536100000001</v>
      </c>
    </row>
    <row r="8836" spans="1:10" hidden="1" x14ac:dyDescent="0.25">
      <c r="A8836" s="125">
        <v>944479</v>
      </c>
      <c r="B8836" s="125">
        <v>2008</v>
      </c>
      <c r="C8836" s="125">
        <v>14</v>
      </c>
      <c r="D8836" s="125">
        <v>5</v>
      </c>
      <c r="E8836" s="125">
        <v>3</v>
      </c>
      <c r="F8836" s="125">
        <v>0</v>
      </c>
      <c r="G8836" s="125">
        <v>135.007194</v>
      </c>
      <c r="H8836" s="125">
        <v>138.61536100000001</v>
      </c>
      <c r="I8836" s="125">
        <v>135.01136099999999</v>
      </c>
      <c r="J8836" s="125">
        <v>135.007194</v>
      </c>
    </row>
    <row r="8837" spans="1:10" hidden="1" x14ac:dyDescent="0.25">
      <c r="A8837" s="125">
        <v>944480</v>
      </c>
      <c r="B8837" s="125">
        <v>2008</v>
      </c>
      <c r="C8837" s="125">
        <v>14</v>
      </c>
      <c r="D8837" s="125">
        <v>5</v>
      </c>
      <c r="E8837" s="125">
        <v>4</v>
      </c>
      <c r="F8837" s="125">
        <v>117.023718</v>
      </c>
      <c r="G8837" s="125">
        <v>0</v>
      </c>
      <c r="H8837" s="125">
        <v>131.465619</v>
      </c>
      <c r="I8837" s="125">
        <v>123.630268</v>
      </c>
      <c r="J8837" s="125">
        <v>117.023718</v>
      </c>
    </row>
    <row r="8838" spans="1:10" x14ac:dyDescent="0.25">
      <c r="A8838" s="125">
        <v>944481</v>
      </c>
      <c r="B8838" s="125">
        <v>2008</v>
      </c>
      <c r="C8838" s="125">
        <v>15</v>
      </c>
      <c r="D8838" s="125">
        <v>2</v>
      </c>
      <c r="E8838" s="125">
        <v>1</v>
      </c>
      <c r="F8838" s="129">
        <v>1763.005553</v>
      </c>
      <c r="G8838" s="129">
        <v>0</v>
      </c>
      <c r="H8838" s="129">
        <v>2375.058</v>
      </c>
      <c r="I8838" s="129">
        <v>1763.005553</v>
      </c>
      <c r="J8838" s="129">
        <v>1763.005553</v>
      </c>
    </row>
    <row r="8839" spans="1:10" hidden="1" x14ac:dyDescent="0.25">
      <c r="A8839" s="125">
        <v>944482</v>
      </c>
      <c r="B8839" s="125">
        <v>2008</v>
      </c>
      <c r="C8839" s="125">
        <v>15</v>
      </c>
      <c r="D8839" s="125">
        <v>2</v>
      </c>
      <c r="E8839" s="125">
        <v>2</v>
      </c>
      <c r="F8839" s="125">
        <v>1617.9785360000001</v>
      </c>
      <c r="G8839" s="125">
        <v>0</v>
      </c>
      <c r="H8839" s="125">
        <v>1763.005553</v>
      </c>
      <c r="I8839" s="125">
        <v>1619.1442999999999</v>
      </c>
      <c r="J8839" s="125">
        <v>1617.9785360000001</v>
      </c>
    </row>
    <row r="8840" spans="1:10" hidden="1" x14ac:dyDescent="0.25">
      <c r="A8840" s="125">
        <v>944483</v>
      </c>
      <c r="B8840" s="125">
        <v>2008</v>
      </c>
      <c r="C8840" s="125">
        <v>15</v>
      </c>
      <c r="D8840" s="125">
        <v>2</v>
      </c>
      <c r="E8840" s="125">
        <v>3</v>
      </c>
      <c r="F8840" s="125">
        <v>1388.531213</v>
      </c>
      <c r="G8840" s="125">
        <v>24.719306</v>
      </c>
      <c r="H8840" s="125">
        <v>1617.9785360000001</v>
      </c>
      <c r="I8840" s="125">
        <v>1423.9829099999999</v>
      </c>
      <c r="J8840" s="125">
        <v>1413.2505189999999</v>
      </c>
    </row>
    <row r="8841" spans="1:10" hidden="1" x14ac:dyDescent="0.25">
      <c r="A8841" s="125">
        <v>944484</v>
      </c>
      <c r="B8841" s="125">
        <v>2008</v>
      </c>
      <c r="C8841" s="125">
        <v>15</v>
      </c>
      <c r="D8841" s="125">
        <v>2</v>
      </c>
      <c r="E8841" s="125">
        <v>4</v>
      </c>
      <c r="F8841" s="125">
        <v>1763.005553</v>
      </c>
      <c r="G8841" s="125">
        <v>0</v>
      </c>
      <c r="H8841" s="125">
        <v>2375.058</v>
      </c>
      <c r="I8841" s="125">
        <v>1763.005553</v>
      </c>
      <c r="J8841" s="125">
        <v>1763.005553</v>
      </c>
    </row>
    <row r="8842" spans="1:10" x14ac:dyDescent="0.25">
      <c r="A8842" s="125">
        <v>944485</v>
      </c>
      <c r="B8842" s="125">
        <v>2008</v>
      </c>
      <c r="C8842" s="125">
        <v>15</v>
      </c>
      <c r="D8842" s="125">
        <v>3</v>
      </c>
      <c r="E8842" s="125">
        <v>1</v>
      </c>
      <c r="F8842" s="129">
        <v>8451.2273679999998</v>
      </c>
      <c r="G8842" s="129">
        <v>0</v>
      </c>
      <c r="H8842" s="129">
        <v>10540.8464</v>
      </c>
      <c r="I8842" s="129">
        <v>8561.2754459999996</v>
      </c>
      <c r="J8842" s="129">
        <v>8451.2273679999998</v>
      </c>
    </row>
    <row r="8843" spans="1:10" hidden="1" x14ac:dyDescent="0.25">
      <c r="A8843" s="125">
        <v>944486</v>
      </c>
      <c r="B8843" s="125">
        <v>2008</v>
      </c>
      <c r="C8843" s="125">
        <v>15</v>
      </c>
      <c r="D8843" s="125">
        <v>3</v>
      </c>
      <c r="E8843" s="125">
        <v>2</v>
      </c>
      <c r="F8843" s="125">
        <v>7941.1044840000004</v>
      </c>
      <c r="G8843" s="125">
        <v>0</v>
      </c>
      <c r="H8843" s="125">
        <v>8451.2273679999998</v>
      </c>
      <c r="I8843" s="125">
        <v>7963.5915489999998</v>
      </c>
      <c r="J8843" s="125">
        <v>7941.1044840000004</v>
      </c>
    </row>
    <row r="8844" spans="1:10" hidden="1" x14ac:dyDescent="0.25">
      <c r="A8844" s="125">
        <v>944487</v>
      </c>
      <c r="B8844" s="125">
        <v>2008</v>
      </c>
      <c r="C8844" s="125">
        <v>15</v>
      </c>
      <c r="D8844" s="125">
        <v>3</v>
      </c>
      <c r="E8844" s="125">
        <v>3</v>
      </c>
      <c r="F8844" s="125">
        <v>6440.6774619999997</v>
      </c>
      <c r="G8844" s="125">
        <v>266.220035</v>
      </c>
      <c r="H8844" s="125">
        <v>7941.1044840000004</v>
      </c>
      <c r="I8844" s="125">
        <v>7263.7282709999999</v>
      </c>
      <c r="J8844" s="125">
        <v>6706.8974959999996</v>
      </c>
    </row>
    <row r="8845" spans="1:10" hidden="1" x14ac:dyDescent="0.25">
      <c r="A8845" s="125">
        <v>944488</v>
      </c>
      <c r="B8845" s="125">
        <v>2008</v>
      </c>
      <c r="C8845" s="125">
        <v>15</v>
      </c>
      <c r="D8845" s="125">
        <v>3</v>
      </c>
      <c r="E8845" s="125">
        <v>4</v>
      </c>
      <c r="F8845" s="125">
        <v>1123.0586929999999</v>
      </c>
      <c r="G8845" s="125">
        <v>0</v>
      </c>
      <c r="H8845" s="125">
        <v>1388.531213</v>
      </c>
      <c r="I8845" s="125">
        <v>1127.7650510000001</v>
      </c>
      <c r="J8845" s="125">
        <v>1123.0586929999999</v>
      </c>
    </row>
    <row r="8846" spans="1:10" x14ac:dyDescent="0.25">
      <c r="A8846" s="125">
        <v>944489</v>
      </c>
      <c r="B8846" s="125">
        <v>2008</v>
      </c>
      <c r="C8846" s="125">
        <v>15</v>
      </c>
      <c r="D8846" s="125">
        <v>4</v>
      </c>
      <c r="E8846" s="125">
        <v>1</v>
      </c>
      <c r="F8846" s="129">
        <v>3399.776402</v>
      </c>
      <c r="G8846" s="129">
        <v>0</v>
      </c>
      <c r="H8846" s="129">
        <v>4036.6111999999998</v>
      </c>
      <c r="I8846" s="129">
        <v>3543.7409720000001</v>
      </c>
      <c r="J8846" s="129">
        <v>3399.776402</v>
      </c>
    </row>
    <row r="8847" spans="1:10" hidden="1" x14ac:dyDescent="0.25">
      <c r="A8847" s="125">
        <v>944490</v>
      </c>
      <c r="B8847" s="125">
        <v>2008</v>
      </c>
      <c r="C8847" s="125">
        <v>15</v>
      </c>
      <c r="D8847" s="125">
        <v>4</v>
      </c>
      <c r="E8847" s="125">
        <v>2</v>
      </c>
      <c r="F8847" s="125">
        <v>3120.6602800000001</v>
      </c>
      <c r="G8847" s="125">
        <v>0</v>
      </c>
      <c r="H8847" s="125">
        <v>3399.776402</v>
      </c>
      <c r="I8847" s="125">
        <v>3275.6845629999998</v>
      </c>
      <c r="J8847" s="125">
        <v>3120.6602800000001</v>
      </c>
    </row>
    <row r="8848" spans="1:10" hidden="1" x14ac:dyDescent="0.25">
      <c r="A8848" s="125">
        <v>944491</v>
      </c>
      <c r="B8848" s="125">
        <v>2008</v>
      </c>
      <c r="C8848" s="125">
        <v>15</v>
      </c>
      <c r="D8848" s="125">
        <v>4</v>
      </c>
      <c r="E8848" s="125">
        <v>3</v>
      </c>
      <c r="F8848" s="125">
        <v>936.24477000000002</v>
      </c>
      <c r="G8848" s="125">
        <v>1869.8897959999999</v>
      </c>
      <c r="H8848" s="125">
        <v>3120.6602800000001</v>
      </c>
      <c r="I8848" s="125">
        <v>2951.208427</v>
      </c>
      <c r="J8848" s="125">
        <v>2806.1345649999998</v>
      </c>
    </row>
    <row r="8849" spans="1:10" hidden="1" x14ac:dyDescent="0.25">
      <c r="A8849" s="125">
        <v>944492</v>
      </c>
      <c r="B8849" s="125">
        <v>2008</v>
      </c>
      <c r="C8849" s="125">
        <v>15</v>
      </c>
      <c r="D8849" s="125">
        <v>4</v>
      </c>
      <c r="E8849" s="125">
        <v>4</v>
      </c>
      <c r="F8849" s="125">
        <v>5570.1969879999997</v>
      </c>
      <c r="G8849" s="125">
        <v>0</v>
      </c>
      <c r="H8849" s="125">
        <v>6440.6774619999997</v>
      </c>
      <c r="I8849" s="125">
        <v>5654.2707440000004</v>
      </c>
      <c r="J8849" s="125">
        <v>5570.1969879999997</v>
      </c>
    </row>
    <row r="8850" spans="1:10" x14ac:dyDescent="0.25">
      <c r="A8850" s="125">
        <v>944493</v>
      </c>
      <c r="B8850" s="125">
        <v>2008</v>
      </c>
      <c r="C8850" s="125">
        <v>15</v>
      </c>
      <c r="D8850" s="125">
        <v>5</v>
      </c>
      <c r="E8850" s="125">
        <v>1</v>
      </c>
      <c r="F8850" s="129">
        <v>675.13550799999996</v>
      </c>
      <c r="G8850" s="129">
        <v>0</v>
      </c>
      <c r="H8850" s="129">
        <v>761.43849999999998</v>
      </c>
      <c r="I8850" s="129">
        <v>716.05676500000004</v>
      </c>
      <c r="J8850" s="129">
        <v>675.13550799999996</v>
      </c>
    </row>
    <row r="8851" spans="1:10" hidden="1" x14ac:dyDescent="0.25">
      <c r="A8851" s="125">
        <v>944494</v>
      </c>
      <c r="B8851" s="125">
        <v>2008</v>
      </c>
      <c r="C8851" s="125">
        <v>15</v>
      </c>
      <c r="D8851" s="125">
        <v>5</v>
      </c>
      <c r="E8851" s="125">
        <v>2</v>
      </c>
      <c r="F8851" s="125">
        <v>601.28959899999995</v>
      </c>
      <c r="G8851" s="125">
        <v>0</v>
      </c>
      <c r="H8851" s="125">
        <v>675.13550799999996</v>
      </c>
      <c r="I8851" s="125">
        <v>663.38815</v>
      </c>
      <c r="J8851" s="125">
        <v>601.28959899999995</v>
      </c>
    </row>
    <row r="8852" spans="1:10" hidden="1" x14ac:dyDescent="0.25">
      <c r="A8852" s="125">
        <v>944495</v>
      </c>
      <c r="B8852" s="125">
        <v>2008</v>
      </c>
      <c r="C8852" s="125">
        <v>15</v>
      </c>
      <c r="D8852" s="125">
        <v>5</v>
      </c>
      <c r="E8852" s="125">
        <v>3</v>
      </c>
      <c r="F8852" s="125">
        <v>0</v>
      </c>
      <c r="G8852" s="125">
        <v>500.36130000000003</v>
      </c>
      <c r="H8852" s="125">
        <v>601.28959899999995</v>
      </c>
      <c r="I8852" s="125">
        <v>585.65607</v>
      </c>
      <c r="J8852" s="125">
        <v>500.36130000000003</v>
      </c>
    </row>
    <row r="8853" spans="1:10" hidden="1" x14ac:dyDescent="0.25">
      <c r="A8853" s="125">
        <v>944496</v>
      </c>
      <c r="B8853" s="125">
        <v>2008</v>
      </c>
      <c r="C8853" s="125">
        <v>15</v>
      </c>
      <c r="D8853" s="125">
        <v>5</v>
      </c>
      <c r="E8853" s="125">
        <v>4</v>
      </c>
      <c r="F8853" s="125">
        <v>868.57742099999996</v>
      </c>
      <c r="G8853" s="125">
        <v>0</v>
      </c>
      <c r="H8853" s="125">
        <v>936.24477000000002</v>
      </c>
      <c r="I8853" s="125">
        <v>880.44458099999997</v>
      </c>
      <c r="J8853" s="125">
        <v>868.57742099999996</v>
      </c>
    </row>
    <row r="8854" spans="1:10" x14ac:dyDescent="0.25">
      <c r="A8854" s="125">
        <v>944497</v>
      </c>
      <c r="B8854" s="125">
        <v>2008</v>
      </c>
      <c r="C8854" s="125">
        <v>16</v>
      </c>
      <c r="D8854" s="125">
        <v>2</v>
      </c>
      <c r="E8854" s="125">
        <v>1</v>
      </c>
      <c r="F8854" s="129">
        <v>2087.9280789999998</v>
      </c>
      <c r="G8854" s="129">
        <v>0</v>
      </c>
      <c r="H8854" s="129">
        <v>2812.7820000000002</v>
      </c>
      <c r="I8854" s="129">
        <v>2087.9280789999998</v>
      </c>
      <c r="J8854" s="129">
        <v>2087.9280789999998</v>
      </c>
    </row>
    <row r="8855" spans="1:10" hidden="1" x14ac:dyDescent="0.25">
      <c r="A8855" s="125">
        <v>944498</v>
      </c>
      <c r="B8855" s="125">
        <v>2008</v>
      </c>
      <c r="C8855" s="125">
        <v>16</v>
      </c>
      <c r="D8855" s="125">
        <v>2</v>
      </c>
      <c r="E8855" s="125">
        <v>2</v>
      </c>
      <c r="F8855" s="125">
        <v>1916.172532</v>
      </c>
      <c r="G8855" s="125">
        <v>0</v>
      </c>
      <c r="H8855" s="125">
        <v>2087.9280789999998</v>
      </c>
      <c r="I8855" s="125">
        <v>1917.5531470000001</v>
      </c>
      <c r="J8855" s="125">
        <v>1916.172532</v>
      </c>
    </row>
    <row r="8856" spans="1:10" hidden="1" x14ac:dyDescent="0.25">
      <c r="A8856" s="125">
        <v>944499</v>
      </c>
      <c r="B8856" s="125">
        <v>2008</v>
      </c>
      <c r="C8856" s="125">
        <v>16</v>
      </c>
      <c r="D8856" s="125">
        <v>2</v>
      </c>
      <c r="E8856" s="125">
        <v>3</v>
      </c>
      <c r="F8856" s="125">
        <v>1644.437989</v>
      </c>
      <c r="G8856" s="125">
        <v>29.275082999999999</v>
      </c>
      <c r="H8856" s="125">
        <v>1916.172532</v>
      </c>
      <c r="I8856" s="125">
        <v>1686.423446</v>
      </c>
      <c r="J8856" s="125">
        <v>1673.713072</v>
      </c>
    </row>
    <row r="8857" spans="1:10" hidden="1" x14ac:dyDescent="0.25">
      <c r="A8857" s="125">
        <v>944500</v>
      </c>
      <c r="B8857" s="125">
        <v>2008</v>
      </c>
      <c r="C8857" s="125">
        <v>16</v>
      </c>
      <c r="D8857" s="125">
        <v>2</v>
      </c>
      <c r="E8857" s="125">
        <v>4</v>
      </c>
      <c r="F8857" s="125">
        <v>2087.9280789999998</v>
      </c>
      <c r="G8857" s="125">
        <v>0</v>
      </c>
      <c r="H8857" s="125">
        <v>2812.7820000000002</v>
      </c>
      <c r="I8857" s="125">
        <v>2087.9280789999998</v>
      </c>
      <c r="J8857" s="125">
        <v>2087.9280789999998</v>
      </c>
    </row>
    <row r="8858" spans="1:10" x14ac:dyDescent="0.25">
      <c r="A8858" s="125">
        <v>944501</v>
      </c>
      <c r="B8858" s="125">
        <v>2008</v>
      </c>
      <c r="C8858" s="125">
        <v>16</v>
      </c>
      <c r="D8858" s="125">
        <v>3</v>
      </c>
      <c r="E8858" s="125">
        <v>1</v>
      </c>
      <c r="F8858" s="129">
        <v>10843.579039</v>
      </c>
      <c r="G8858" s="129">
        <v>0</v>
      </c>
      <c r="H8858" s="129">
        <v>13590.3712</v>
      </c>
      <c r="I8858" s="129">
        <v>11038.099489</v>
      </c>
      <c r="J8858" s="129">
        <v>10843.579039</v>
      </c>
    </row>
    <row r="8859" spans="1:10" hidden="1" x14ac:dyDescent="0.25">
      <c r="A8859" s="125">
        <v>944502</v>
      </c>
      <c r="B8859" s="125">
        <v>2008</v>
      </c>
      <c r="C8859" s="125">
        <v>16</v>
      </c>
      <c r="D8859" s="125">
        <v>3</v>
      </c>
      <c r="E8859" s="125">
        <v>2</v>
      </c>
      <c r="F8859" s="125">
        <v>10179.391944000001</v>
      </c>
      <c r="G8859" s="125">
        <v>0</v>
      </c>
      <c r="H8859" s="125">
        <v>10843.579039</v>
      </c>
      <c r="I8859" s="125">
        <v>10217.904527999999</v>
      </c>
      <c r="J8859" s="125">
        <v>10179.391944000001</v>
      </c>
    </row>
    <row r="8860" spans="1:10" hidden="1" x14ac:dyDescent="0.25">
      <c r="A8860" s="125">
        <v>944503</v>
      </c>
      <c r="B8860" s="125">
        <v>2008</v>
      </c>
      <c r="C8860" s="125">
        <v>16</v>
      </c>
      <c r="D8860" s="125">
        <v>3</v>
      </c>
      <c r="E8860" s="125">
        <v>3</v>
      </c>
      <c r="F8860" s="125">
        <v>8112.6440210000001</v>
      </c>
      <c r="G8860" s="125">
        <v>335.32937900000002</v>
      </c>
      <c r="H8860" s="125">
        <v>10179.391944000001</v>
      </c>
      <c r="I8860" s="125">
        <v>9311.0898109999998</v>
      </c>
      <c r="J8860" s="125">
        <v>8447.9734000000008</v>
      </c>
    </row>
    <row r="8861" spans="1:10" hidden="1" x14ac:dyDescent="0.25">
      <c r="A8861" s="125">
        <v>944504</v>
      </c>
      <c r="B8861" s="125">
        <v>2008</v>
      </c>
      <c r="C8861" s="125">
        <v>16</v>
      </c>
      <c r="D8861" s="125">
        <v>3</v>
      </c>
      <c r="E8861" s="125">
        <v>4</v>
      </c>
      <c r="F8861" s="125">
        <v>1328.353378</v>
      </c>
      <c r="G8861" s="125">
        <v>0</v>
      </c>
      <c r="H8861" s="125">
        <v>1644.437989</v>
      </c>
      <c r="I8861" s="125">
        <v>1335.612535</v>
      </c>
      <c r="J8861" s="125">
        <v>1328.353378</v>
      </c>
    </row>
    <row r="8862" spans="1:10" x14ac:dyDescent="0.25">
      <c r="A8862" s="125">
        <v>944505</v>
      </c>
      <c r="B8862" s="125">
        <v>2008</v>
      </c>
      <c r="C8862" s="125">
        <v>16</v>
      </c>
      <c r="D8862" s="125">
        <v>4</v>
      </c>
      <c r="E8862" s="125">
        <v>1</v>
      </c>
      <c r="F8862" s="129">
        <v>4394.1882539999997</v>
      </c>
      <c r="G8862" s="129">
        <v>0</v>
      </c>
      <c r="H8862" s="129">
        <v>5379.8753999999999</v>
      </c>
      <c r="I8862" s="129">
        <v>4722.9926139999998</v>
      </c>
      <c r="J8862" s="129">
        <v>4394.1882539999997</v>
      </c>
    </row>
    <row r="8863" spans="1:10" hidden="1" x14ac:dyDescent="0.25">
      <c r="A8863" s="125">
        <v>944506</v>
      </c>
      <c r="B8863" s="125">
        <v>2008</v>
      </c>
      <c r="C8863" s="125">
        <v>16</v>
      </c>
      <c r="D8863" s="125">
        <v>4</v>
      </c>
      <c r="E8863" s="125">
        <v>2</v>
      </c>
      <c r="F8863" s="125">
        <v>4033.432534</v>
      </c>
      <c r="G8863" s="125">
        <v>0</v>
      </c>
      <c r="H8863" s="125">
        <v>4394.1882539999997</v>
      </c>
      <c r="I8863" s="125">
        <v>4233.8003829999998</v>
      </c>
      <c r="J8863" s="125">
        <v>4033.432534</v>
      </c>
    </row>
    <row r="8864" spans="1:10" hidden="1" x14ac:dyDescent="0.25">
      <c r="A8864" s="125">
        <v>944507</v>
      </c>
      <c r="B8864" s="125">
        <v>2008</v>
      </c>
      <c r="C8864" s="125">
        <v>16</v>
      </c>
      <c r="D8864" s="125">
        <v>4</v>
      </c>
      <c r="E8864" s="125">
        <v>3</v>
      </c>
      <c r="F8864" s="125">
        <v>1179.6867119999999</v>
      </c>
      <c r="G8864" s="125">
        <v>2356.0976970000002</v>
      </c>
      <c r="H8864" s="125">
        <v>4033.432534</v>
      </c>
      <c r="I8864" s="125">
        <v>3814.4171470000001</v>
      </c>
      <c r="J8864" s="125">
        <v>3535.7844089999999</v>
      </c>
    </row>
    <row r="8865" spans="1:10" hidden="1" x14ac:dyDescent="0.25">
      <c r="A8865" s="125">
        <v>944508</v>
      </c>
      <c r="B8865" s="125">
        <v>2008</v>
      </c>
      <c r="C8865" s="125">
        <v>16</v>
      </c>
      <c r="D8865" s="125">
        <v>4</v>
      </c>
      <c r="E8865" s="125">
        <v>4</v>
      </c>
      <c r="F8865" s="125">
        <v>6962.1674730000004</v>
      </c>
      <c r="G8865" s="125">
        <v>0</v>
      </c>
      <c r="H8865" s="125">
        <v>8112.6440210000001</v>
      </c>
      <c r="I8865" s="125">
        <v>7122.0901860000004</v>
      </c>
      <c r="J8865" s="125">
        <v>6962.1674730000004</v>
      </c>
    </row>
    <row r="8866" spans="1:10" x14ac:dyDescent="0.25">
      <c r="A8866" s="125">
        <v>944509</v>
      </c>
      <c r="B8866" s="125">
        <v>2008</v>
      </c>
      <c r="C8866" s="125">
        <v>16</v>
      </c>
      <c r="D8866" s="125">
        <v>5</v>
      </c>
      <c r="E8866" s="125">
        <v>1</v>
      </c>
      <c r="F8866" s="129">
        <v>892.047281</v>
      </c>
      <c r="G8866" s="129">
        <v>0</v>
      </c>
      <c r="H8866" s="129">
        <v>1053.3489999999999</v>
      </c>
      <c r="I8866" s="129">
        <v>990.56939999999997</v>
      </c>
      <c r="J8866" s="129">
        <v>892.047281</v>
      </c>
    </row>
    <row r="8867" spans="1:10" hidden="1" x14ac:dyDescent="0.25">
      <c r="A8867" s="125">
        <v>944510</v>
      </c>
      <c r="B8867" s="125">
        <v>2008</v>
      </c>
      <c r="C8867" s="125">
        <v>16</v>
      </c>
      <c r="D8867" s="125">
        <v>5</v>
      </c>
      <c r="E8867" s="125">
        <v>2</v>
      </c>
      <c r="F8867" s="125">
        <v>783.51605600000005</v>
      </c>
      <c r="G8867" s="125">
        <v>0</v>
      </c>
      <c r="H8867" s="125">
        <v>892.047281</v>
      </c>
      <c r="I8867" s="125">
        <v>876.52565900000002</v>
      </c>
      <c r="J8867" s="125">
        <v>783.51605600000005</v>
      </c>
    </row>
    <row r="8868" spans="1:10" hidden="1" x14ac:dyDescent="0.25">
      <c r="A8868" s="125">
        <v>944511</v>
      </c>
      <c r="B8868" s="125">
        <v>2008</v>
      </c>
      <c r="C8868" s="125">
        <v>16</v>
      </c>
      <c r="D8868" s="125">
        <v>5</v>
      </c>
      <c r="E8868" s="125">
        <v>3</v>
      </c>
      <c r="F8868" s="125">
        <v>0</v>
      </c>
      <c r="G8868" s="125">
        <v>629.46145899999999</v>
      </c>
      <c r="H8868" s="125">
        <v>783.51605600000005</v>
      </c>
      <c r="I8868" s="125">
        <v>763.14463899999998</v>
      </c>
      <c r="J8868" s="125">
        <v>629.46145899999999</v>
      </c>
    </row>
    <row r="8869" spans="1:10" hidden="1" x14ac:dyDescent="0.25">
      <c r="A8869" s="125">
        <v>944512</v>
      </c>
      <c r="B8869" s="125">
        <v>2008</v>
      </c>
      <c r="C8869" s="125">
        <v>16</v>
      </c>
      <c r="D8869" s="125">
        <v>5</v>
      </c>
      <c r="E8869" s="125">
        <v>4</v>
      </c>
      <c r="F8869" s="125">
        <v>1082.2277919999999</v>
      </c>
      <c r="G8869" s="125">
        <v>0</v>
      </c>
      <c r="H8869" s="125">
        <v>1179.6867119999999</v>
      </c>
      <c r="I8869" s="125">
        <v>1109.3773839999999</v>
      </c>
      <c r="J8869" s="125">
        <v>1082.2277919999999</v>
      </c>
    </row>
    <row r="8870" spans="1:10" x14ac:dyDescent="0.25">
      <c r="A8870" s="125">
        <v>944513</v>
      </c>
      <c r="B8870" s="125">
        <v>2008</v>
      </c>
      <c r="C8870" s="125">
        <v>17</v>
      </c>
      <c r="D8870" s="125">
        <v>2</v>
      </c>
      <c r="E8870" s="125">
        <v>1</v>
      </c>
      <c r="F8870" s="129">
        <v>3673.2628209999998</v>
      </c>
      <c r="G8870" s="129">
        <v>0</v>
      </c>
      <c r="H8870" s="129">
        <v>5002.8450000000003</v>
      </c>
      <c r="I8870" s="129">
        <v>3713.611844</v>
      </c>
      <c r="J8870" s="129">
        <v>3673.2628209999998</v>
      </c>
    </row>
    <row r="8871" spans="1:10" hidden="1" x14ac:dyDescent="0.25">
      <c r="A8871" s="125">
        <v>944514</v>
      </c>
      <c r="B8871" s="125">
        <v>2008</v>
      </c>
      <c r="C8871" s="125">
        <v>17</v>
      </c>
      <c r="D8871" s="125">
        <v>2</v>
      </c>
      <c r="E8871" s="125">
        <v>2</v>
      </c>
      <c r="F8871" s="125">
        <v>3370.0550269999999</v>
      </c>
      <c r="G8871" s="125">
        <v>0</v>
      </c>
      <c r="H8871" s="125">
        <v>3673.2628209999998</v>
      </c>
      <c r="I8871" s="125">
        <v>3373.5245749999999</v>
      </c>
      <c r="J8871" s="125">
        <v>3370.0550269999999</v>
      </c>
    </row>
    <row r="8872" spans="1:10" hidden="1" x14ac:dyDescent="0.25">
      <c r="A8872" s="125">
        <v>944515</v>
      </c>
      <c r="B8872" s="125">
        <v>2008</v>
      </c>
      <c r="C8872" s="125">
        <v>17</v>
      </c>
      <c r="D8872" s="125">
        <v>2</v>
      </c>
      <c r="E8872" s="125">
        <v>3</v>
      </c>
      <c r="F8872" s="125">
        <v>2819.6802419999999</v>
      </c>
      <c r="G8872" s="125">
        <v>111.13998599999999</v>
      </c>
      <c r="H8872" s="125">
        <v>3370.0550269999999</v>
      </c>
      <c r="I8872" s="125">
        <v>2965.9854300000002</v>
      </c>
      <c r="J8872" s="125">
        <v>2930.820228</v>
      </c>
    </row>
    <row r="8873" spans="1:10" hidden="1" x14ac:dyDescent="0.25">
      <c r="A8873" s="125">
        <v>944516</v>
      </c>
      <c r="B8873" s="125">
        <v>2008</v>
      </c>
      <c r="C8873" s="125">
        <v>17</v>
      </c>
      <c r="D8873" s="125">
        <v>2</v>
      </c>
      <c r="E8873" s="125">
        <v>4</v>
      </c>
      <c r="F8873" s="125">
        <v>3698.8598080000002</v>
      </c>
      <c r="G8873" s="125">
        <v>0</v>
      </c>
      <c r="H8873" s="125">
        <v>5002.8450000000003</v>
      </c>
      <c r="I8873" s="125">
        <v>3713.611844</v>
      </c>
      <c r="J8873" s="125">
        <v>3698.8598080000002</v>
      </c>
    </row>
    <row r="8874" spans="1:10" x14ac:dyDescent="0.25">
      <c r="A8874" s="125">
        <v>944517</v>
      </c>
      <c r="B8874" s="125">
        <v>2008</v>
      </c>
      <c r="C8874" s="125">
        <v>17</v>
      </c>
      <c r="D8874" s="125">
        <v>3</v>
      </c>
      <c r="E8874" s="125">
        <v>1</v>
      </c>
      <c r="F8874" s="129">
        <v>3386.964246</v>
      </c>
      <c r="G8874" s="129">
        <v>0</v>
      </c>
      <c r="H8874" s="129">
        <v>4310.2735000000002</v>
      </c>
      <c r="I8874" s="129">
        <v>3500.8041370000001</v>
      </c>
      <c r="J8874" s="129">
        <v>3386.964246</v>
      </c>
    </row>
    <row r="8875" spans="1:10" hidden="1" x14ac:dyDescent="0.25">
      <c r="A8875" s="125">
        <v>944518</v>
      </c>
      <c r="B8875" s="125">
        <v>2008</v>
      </c>
      <c r="C8875" s="125">
        <v>17</v>
      </c>
      <c r="D8875" s="125">
        <v>3</v>
      </c>
      <c r="E8875" s="125">
        <v>2</v>
      </c>
      <c r="F8875" s="125">
        <v>3161.2191790000002</v>
      </c>
      <c r="G8875" s="125">
        <v>0</v>
      </c>
      <c r="H8875" s="125">
        <v>3386.964246</v>
      </c>
      <c r="I8875" s="125">
        <v>3191.5364089999998</v>
      </c>
      <c r="J8875" s="125">
        <v>3161.2191790000002</v>
      </c>
    </row>
    <row r="8876" spans="1:10" hidden="1" x14ac:dyDescent="0.25">
      <c r="A8876" s="125">
        <v>944519</v>
      </c>
      <c r="B8876" s="125">
        <v>2008</v>
      </c>
      <c r="C8876" s="125">
        <v>17</v>
      </c>
      <c r="D8876" s="125">
        <v>3</v>
      </c>
      <c r="E8876" s="125">
        <v>3</v>
      </c>
      <c r="F8876" s="125">
        <v>2145.2849900000001</v>
      </c>
      <c r="G8876" s="125">
        <v>579.72818700000005</v>
      </c>
      <c r="H8876" s="125">
        <v>3161.2191790000002</v>
      </c>
      <c r="I8876" s="125">
        <v>2891.5671830000001</v>
      </c>
      <c r="J8876" s="125">
        <v>2725.0131759999999</v>
      </c>
    </row>
    <row r="8877" spans="1:10" hidden="1" x14ac:dyDescent="0.25">
      <c r="A8877" s="125">
        <v>944520</v>
      </c>
      <c r="B8877" s="125">
        <v>2008</v>
      </c>
      <c r="C8877" s="125">
        <v>17</v>
      </c>
      <c r="D8877" s="125">
        <v>3</v>
      </c>
      <c r="E8877" s="125">
        <v>4</v>
      </c>
      <c r="F8877" s="125">
        <v>2262.9596289999999</v>
      </c>
      <c r="G8877" s="125">
        <v>0</v>
      </c>
      <c r="H8877" s="125">
        <v>2819.6802419999999</v>
      </c>
      <c r="I8877" s="125">
        <v>2290.1442929999998</v>
      </c>
      <c r="J8877" s="125">
        <v>2262.9596289999999</v>
      </c>
    </row>
    <row r="8878" spans="1:10" x14ac:dyDescent="0.25">
      <c r="A8878" s="125">
        <v>944521</v>
      </c>
      <c r="B8878" s="125">
        <v>2008</v>
      </c>
      <c r="C8878" s="125">
        <v>17</v>
      </c>
      <c r="D8878" s="125">
        <v>4</v>
      </c>
      <c r="E8878" s="125">
        <v>1</v>
      </c>
      <c r="F8878" s="129">
        <v>663.71189800000002</v>
      </c>
      <c r="G8878" s="129">
        <v>0</v>
      </c>
      <c r="H8878" s="129">
        <v>772.80840000000001</v>
      </c>
      <c r="I8878" s="129">
        <v>678.44849399999998</v>
      </c>
      <c r="J8878" s="129">
        <v>663.71189800000002</v>
      </c>
    </row>
    <row r="8879" spans="1:10" hidden="1" x14ac:dyDescent="0.25">
      <c r="A8879" s="125">
        <v>944522</v>
      </c>
      <c r="B8879" s="125">
        <v>2008</v>
      </c>
      <c r="C8879" s="125">
        <v>17</v>
      </c>
      <c r="D8879" s="125">
        <v>4</v>
      </c>
      <c r="E8879" s="125">
        <v>2</v>
      </c>
      <c r="F8879" s="125">
        <v>624.66890000000001</v>
      </c>
      <c r="G8879" s="125">
        <v>0</v>
      </c>
      <c r="H8879" s="125">
        <v>663.71189800000002</v>
      </c>
      <c r="I8879" s="125">
        <v>639.48641299999997</v>
      </c>
      <c r="J8879" s="125">
        <v>624.66890000000001</v>
      </c>
    </row>
    <row r="8880" spans="1:10" hidden="1" x14ac:dyDescent="0.25">
      <c r="A8880" s="125">
        <v>944523</v>
      </c>
      <c r="B8880" s="125">
        <v>2008</v>
      </c>
      <c r="C8880" s="125">
        <v>17</v>
      </c>
      <c r="D8880" s="125">
        <v>4</v>
      </c>
      <c r="E8880" s="125">
        <v>3</v>
      </c>
      <c r="F8880" s="125">
        <v>52.608832999999997</v>
      </c>
      <c r="G8880" s="125">
        <v>528.89700000000005</v>
      </c>
      <c r="H8880" s="125">
        <v>624.66890000000001</v>
      </c>
      <c r="I8880" s="125">
        <v>590.74937899999998</v>
      </c>
      <c r="J8880" s="125">
        <v>581.50583300000005</v>
      </c>
    </row>
    <row r="8881" spans="1:10" hidden="1" x14ac:dyDescent="0.25">
      <c r="A8881" s="125">
        <v>944524</v>
      </c>
      <c r="B8881" s="125">
        <v>2008</v>
      </c>
      <c r="C8881" s="125">
        <v>17</v>
      </c>
      <c r="D8881" s="125">
        <v>4</v>
      </c>
      <c r="E8881" s="125">
        <v>4</v>
      </c>
      <c r="F8881" s="125">
        <v>1866.0795840000001</v>
      </c>
      <c r="G8881" s="125">
        <v>0</v>
      </c>
      <c r="H8881" s="125">
        <v>2145.2849900000001</v>
      </c>
      <c r="I8881" s="125">
        <v>1883.3456920000001</v>
      </c>
      <c r="J8881" s="125">
        <v>1866.0795840000001</v>
      </c>
    </row>
    <row r="8882" spans="1:10" x14ac:dyDescent="0.25">
      <c r="A8882" s="125">
        <v>944525</v>
      </c>
      <c r="B8882" s="125">
        <v>2008</v>
      </c>
      <c r="C8882" s="125">
        <v>17</v>
      </c>
      <c r="D8882" s="125">
        <v>5</v>
      </c>
      <c r="E8882" s="125">
        <v>1</v>
      </c>
      <c r="F8882" s="129">
        <v>17.764623</v>
      </c>
      <c r="G8882" s="129">
        <v>0</v>
      </c>
      <c r="H8882" s="129">
        <v>19.943950000000001</v>
      </c>
      <c r="I8882" s="129">
        <v>18.755291</v>
      </c>
      <c r="J8882" s="129">
        <v>17.764623</v>
      </c>
    </row>
    <row r="8883" spans="1:10" hidden="1" x14ac:dyDescent="0.25">
      <c r="A8883" s="125">
        <v>944526</v>
      </c>
      <c r="B8883" s="125">
        <v>2008</v>
      </c>
      <c r="C8883" s="125">
        <v>17</v>
      </c>
      <c r="D8883" s="125">
        <v>5</v>
      </c>
      <c r="E8883" s="125">
        <v>2</v>
      </c>
      <c r="F8883" s="125">
        <v>17.455400000000001</v>
      </c>
      <c r="G8883" s="125">
        <v>0</v>
      </c>
      <c r="H8883" s="125">
        <v>17.764623</v>
      </c>
      <c r="I8883" s="125">
        <v>17.455518000000001</v>
      </c>
      <c r="J8883" s="125">
        <v>17.455400000000001</v>
      </c>
    </row>
    <row r="8884" spans="1:10" hidden="1" x14ac:dyDescent="0.25">
      <c r="A8884" s="125">
        <v>944527</v>
      </c>
      <c r="B8884" s="125">
        <v>2008</v>
      </c>
      <c r="C8884" s="125">
        <v>17</v>
      </c>
      <c r="D8884" s="125">
        <v>5</v>
      </c>
      <c r="E8884" s="125">
        <v>3</v>
      </c>
      <c r="F8884" s="125">
        <v>0</v>
      </c>
      <c r="G8884" s="125">
        <v>17.001018999999999</v>
      </c>
      <c r="H8884" s="125">
        <v>17.455400000000001</v>
      </c>
      <c r="I8884" s="125">
        <v>17.001559</v>
      </c>
      <c r="J8884" s="125">
        <v>17.001018999999999</v>
      </c>
    </row>
    <row r="8885" spans="1:10" hidden="1" x14ac:dyDescent="0.25">
      <c r="A8885" s="125">
        <v>944528</v>
      </c>
      <c r="B8885" s="125">
        <v>2008</v>
      </c>
      <c r="C8885" s="125">
        <v>17</v>
      </c>
      <c r="D8885" s="125">
        <v>5</v>
      </c>
      <c r="E8885" s="125">
        <v>4</v>
      </c>
      <c r="F8885" s="125">
        <v>47.851568999999998</v>
      </c>
      <c r="G8885" s="125">
        <v>0</v>
      </c>
      <c r="H8885" s="125">
        <v>52.608832999999997</v>
      </c>
      <c r="I8885" s="125">
        <v>49.473345999999999</v>
      </c>
      <c r="J8885" s="125">
        <v>47.851568999999998</v>
      </c>
    </row>
    <row r="8886" spans="1:10" x14ac:dyDescent="0.25">
      <c r="A8886" s="125">
        <v>944529</v>
      </c>
      <c r="B8886" s="125">
        <v>2008</v>
      </c>
      <c r="C8886" s="125">
        <v>18</v>
      </c>
      <c r="D8886" s="125">
        <v>2</v>
      </c>
      <c r="E8886" s="125">
        <v>1</v>
      </c>
      <c r="F8886" s="129">
        <v>3257.5625810000001</v>
      </c>
      <c r="G8886" s="129">
        <v>0</v>
      </c>
      <c r="H8886" s="129">
        <v>4436.6769999999997</v>
      </c>
      <c r="I8886" s="129">
        <v>3293.3453370000002</v>
      </c>
      <c r="J8886" s="129">
        <v>3257.5625810000001</v>
      </c>
    </row>
    <row r="8887" spans="1:10" hidden="1" x14ac:dyDescent="0.25">
      <c r="A8887" s="125">
        <v>944530</v>
      </c>
      <c r="B8887" s="125">
        <v>2008</v>
      </c>
      <c r="C8887" s="125">
        <v>18</v>
      </c>
      <c r="D8887" s="125">
        <v>2</v>
      </c>
      <c r="E8887" s="125">
        <v>2</v>
      </c>
      <c r="F8887" s="125">
        <v>2988.6685729999999</v>
      </c>
      <c r="G8887" s="125">
        <v>0</v>
      </c>
      <c r="H8887" s="125">
        <v>3257.5625810000001</v>
      </c>
      <c r="I8887" s="125">
        <v>2991.7454750000002</v>
      </c>
      <c r="J8887" s="125">
        <v>2988.6685729999999</v>
      </c>
    </row>
    <row r="8888" spans="1:10" hidden="1" x14ac:dyDescent="0.25">
      <c r="A8888" s="125">
        <v>944531</v>
      </c>
      <c r="B8888" s="125">
        <v>2008</v>
      </c>
      <c r="C8888" s="125">
        <v>18</v>
      </c>
      <c r="D8888" s="125">
        <v>2</v>
      </c>
      <c r="E8888" s="125">
        <v>3</v>
      </c>
      <c r="F8888" s="125">
        <v>2500.5792660000002</v>
      </c>
      <c r="G8888" s="125">
        <v>98.562361999999993</v>
      </c>
      <c r="H8888" s="125">
        <v>2988.6685729999999</v>
      </c>
      <c r="I8888" s="125">
        <v>2630.3272109999998</v>
      </c>
      <c r="J8888" s="125">
        <v>2599.1416279999999</v>
      </c>
    </row>
    <row r="8889" spans="1:10" hidden="1" x14ac:dyDescent="0.25">
      <c r="A8889" s="125">
        <v>944532</v>
      </c>
      <c r="B8889" s="125">
        <v>2008</v>
      </c>
      <c r="C8889" s="125">
        <v>18</v>
      </c>
      <c r="D8889" s="125">
        <v>2</v>
      </c>
      <c r="E8889" s="125">
        <v>4</v>
      </c>
      <c r="F8889" s="125">
        <v>3280.2627769999999</v>
      </c>
      <c r="G8889" s="125">
        <v>0</v>
      </c>
      <c r="H8889" s="125">
        <v>4436.6769999999997</v>
      </c>
      <c r="I8889" s="125">
        <v>3293.3453370000002</v>
      </c>
      <c r="J8889" s="125">
        <v>3280.2627769999999</v>
      </c>
    </row>
    <row r="8890" spans="1:10" x14ac:dyDescent="0.25">
      <c r="A8890" s="125">
        <v>944533</v>
      </c>
      <c r="B8890" s="125">
        <v>2008</v>
      </c>
      <c r="C8890" s="125">
        <v>18</v>
      </c>
      <c r="D8890" s="125">
        <v>3</v>
      </c>
      <c r="E8890" s="125">
        <v>1</v>
      </c>
      <c r="F8890" s="129">
        <v>2094.2585949999998</v>
      </c>
      <c r="G8890" s="129">
        <v>0</v>
      </c>
      <c r="H8890" s="129">
        <v>2719.8144000000002</v>
      </c>
      <c r="I8890" s="129">
        <v>2209.0332560000002</v>
      </c>
      <c r="J8890" s="129">
        <v>2094.2585949999998</v>
      </c>
    </row>
    <row r="8891" spans="1:10" hidden="1" x14ac:dyDescent="0.25">
      <c r="A8891" s="125">
        <v>944534</v>
      </c>
      <c r="B8891" s="125">
        <v>2008</v>
      </c>
      <c r="C8891" s="125">
        <v>18</v>
      </c>
      <c r="D8891" s="125">
        <v>3</v>
      </c>
      <c r="E8891" s="125">
        <v>2</v>
      </c>
      <c r="F8891" s="125">
        <v>1953.3225319999999</v>
      </c>
      <c r="G8891" s="125">
        <v>0</v>
      </c>
      <c r="H8891" s="125">
        <v>2094.2585949999998</v>
      </c>
      <c r="I8891" s="125">
        <v>1973.4198739999999</v>
      </c>
      <c r="J8891" s="125">
        <v>1953.3225319999999</v>
      </c>
    </row>
    <row r="8892" spans="1:10" hidden="1" x14ac:dyDescent="0.25">
      <c r="A8892" s="125">
        <v>944535</v>
      </c>
      <c r="B8892" s="125">
        <v>2008</v>
      </c>
      <c r="C8892" s="125">
        <v>18</v>
      </c>
      <c r="D8892" s="125">
        <v>3</v>
      </c>
      <c r="E8892" s="125">
        <v>3</v>
      </c>
      <c r="F8892" s="125">
        <v>1315.556108</v>
      </c>
      <c r="G8892" s="125">
        <v>355.50752499999999</v>
      </c>
      <c r="H8892" s="125">
        <v>1953.3225319999999</v>
      </c>
      <c r="I8892" s="125">
        <v>1786.7041200000001</v>
      </c>
      <c r="J8892" s="125">
        <v>1671.063633</v>
      </c>
    </row>
    <row r="8893" spans="1:10" hidden="1" x14ac:dyDescent="0.25">
      <c r="A8893" s="125">
        <v>944536</v>
      </c>
      <c r="B8893" s="125">
        <v>2008</v>
      </c>
      <c r="C8893" s="125">
        <v>18</v>
      </c>
      <c r="D8893" s="125">
        <v>3</v>
      </c>
      <c r="E8893" s="125">
        <v>4</v>
      </c>
      <c r="F8893" s="125">
        <v>1996.212929</v>
      </c>
      <c r="G8893" s="125">
        <v>0</v>
      </c>
      <c r="H8893" s="125">
        <v>2500.5792660000002</v>
      </c>
      <c r="I8893" s="125">
        <v>2030.97048</v>
      </c>
      <c r="J8893" s="125">
        <v>1996.212929</v>
      </c>
    </row>
    <row r="8894" spans="1:10" x14ac:dyDescent="0.25">
      <c r="A8894" s="125">
        <v>944537</v>
      </c>
      <c r="B8894" s="125">
        <v>2008</v>
      </c>
      <c r="C8894" s="125">
        <v>18</v>
      </c>
      <c r="D8894" s="125">
        <v>4</v>
      </c>
      <c r="E8894" s="125">
        <v>1</v>
      </c>
      <c r="F8894" s="129">
        <v>406.03868399999999</v>
      </c>
      <c r="G8894" s="129">
        <v>0</v>
      </c>
      <c r="H8894" s="129">
        <v>483.37380000000002</v>
      </c>
      <c r="I8894" s="129">
        <v>424.353859</v>
      </c>
      <c r="J8894" s="129">
        <v>406.03868399999999</v>
      </c>
    </row>
    <row r="8895" spans="1:10" hidden="1" x14ac:dyDescent="0.25">
      <c r="A8895" s="125">
        <v>944538</v>
      </c>
      <c r="B8895" s="125">
        <v>2008</v>
      </c>
      <c r="C8895" s="125">
        <v>18</v>
      </c>
      <c r="D8895" s="125">
        <v>4</v>
      </c>
      <c r="E8895" s="125">
        <v>2</v>
      </c>
      <c r="F8895" s="125">
        <v>382.153369</v>
      </c>
      <c r="G8895" s="125">
        <v>0</v>
      </c>
      <c r="H8895" s="125">
        <v>406.03868399999999</v>
      </c>
      <c r="I8895" s="125">
        <v>391.21827200000001</v>
      </c>
      <c r="J8895" s="125">
        <v>382.153369</v>
      </c>
    </row>
    <row r="8896" spans="1:10" hidden="1" x14ac:dyDescent="0.25">
      <c r="A8896" s="125">
        <v>944539</v>
      </c>
      <c r="B8896" s="125">
        <v>2008</v>
      </c>
      <c r="C8896" s="125">
        <v>18</v>
      </c>
      <c r="D8896" s="125">
        <v>4</v>
      </c>
      <c r="E8896" s="125">
        <v>3</v>
      </c>
      <c r="F8896" s="125">
        <v>32.184477999999999</v>
      </c>
      <c r="G8896" s="125">
        <v>323.56304399999999</v>
      </c>
      <c r="H8896" s="125">
        <v>382.153369</v>
      </c>
      <c r="I8896" s="125">
        <v>361.40244100000001</v>
      </c>
      <c r="J8896" s="125">
        <v>355.747522</v>
      </c>
    </row>
    <row r="8897" spans="1:10" hidden="1" x14ac:dyDescent="0.25">
      <c r="A8897" s="125">
        <v>944540</v>
      </c>
      <c r="B8897" s="125">
        <v>2008</v>
      </c>
      <c r="C8897" s="125">
        <v>18</v>
      </c>
      <c r="D8897" s="125">
        <v>4</v>
      </c>
      <c r="E8897" s="125">
        <v>4</v>
      </c>
      <c r="F8897" s="125">
        <v>1135.2977739999999</v>
      </c>
      <c r="G8897" s="125">
        <v>0</v>
      </c>
      <c r="H8897" s="125">
        <v>1315.556108</v>
      </c>
      <c r="I8897" s="125">
        <v>1154.9267070000001</v>
      </c>
      <c r="J8897" s="125">
        <v>1135.2977739999999</v>
      </c>
    </row>
    <row r="8898" spans="1:10" x14ac:dyDescent="0.25">
      <c r="A8898" s="125">
        <v>944541</v>
      </c>
      <c r="B8898" s="125">
        <v>2008</v>
      </c>
      <c r="C8898" s="125">
        <v>18</v>
      </c>
      <c r="D8898" s="125">
        <v>5</v>
      </c>
      <c r="E8898" s="125">
        <v>1</v>
      </c>
      <c r="F8898" s="129">
        <v>10.449059999999999</v>
      </c>
      <c r="G8898" s="129">
        <v>0</v>
      </c>
      <c r="H8898" s="129">
        <v>12.309799999999999</v>
      </c>
      <c r="I8898" s="129">
        <v>11.576136</v>
      </c>
      <c r="J8898" s="129">
        <v>10.449059999999999</v>
      </c>
    </row>
    <row r="8899" spans="1:10" hidden="1" x14ac:dyDescent="0.25">
      <c r="A8899" s="125">
        <v>944542</v>
      </c>
      <c r="B8899" s="125">
        <v>2008</v>
      </c>
      <c r="C8899" s="125">
        <v>18</v>
      </c>
      <c r="D8899" s="125">
        <v>5</v>
      </c>
      <c r="E8899" s="125">
        <v>2</v>
      </c>
      <c r="F8899" s="125">
        <v>10.267177</v>
      </c>
      <c r="G8899" s="125">
        <v>0</v>
      </c>
      <c r="H8899" s="125">
        <v>10.449059999999999</v>
      </c>
      <c r="I8899" s="125">
        <v>10.267246999999999</v>
      </c>
      <c r="J8899" s="125">
        <v>10.267177</v>
      </c>
    </row>
    <row r="8900" spans="1:10" hidden="1" x14ac:dyDescent="0.25">
      <c r="A8900" s="125">
        <v>944543</v>
      </c>
      <c r="B8900" s="125">
        <v>2008</v>
      </c>
      <c r="C8900" s="125">
        <v>18</v>
      </c>
      <c r="D8900" s="125">
        <v>5</v>
      </c>
      <c r="E8900" s="125">
        <v>3</v>
      </c>
      <c r="F8900" s="125">
        <v>0</v>
      </c>
      <c r="G8900" s="125">
        <v>9.9999120000000001</v>
      </c>
      <c r="H8900" s="125">
        <v>10.267177</v>
      </c>
      <c r="I8900" s="125">
        <v>10.00023</v>
      </c>
      <c r="J8900" s="125">
        <v>9.9999120000000001</v>
      </c>
    </row>
    <row r="8901" spans="1:10" hidden="1" x14ac:dyDescent="0.25">
      <c r="A8901" s="125">
        <v>944544</v>
      </c>
      <c r="B8901" s="125">
        <v>2008</v>
      </c>
      <c r="C8901" s="125">
        <v>18</v>
      </c>
      <c r="D8901" s="125">
        <v>5</v>
      </c>
      <c r="E8901" s="125">
        <v>4</v>
      </c>
      <c r="F8901" s="125">
        <v>28.649868000000001</v>
      </c>
      <c r="G8901" s="125">
        <v>0</v>
      </c>
      <c r="H8901" s="125">
        <v>32.184477999999999</v>
      </c>
      <c r="I8901" s="125">
        <v>30.266283000000001</v>
      </c>
      <c r="J8901" s="125">
        <v>28.649868000000001</v>
      </c>
    </row>
    <row r="8902" spans="1:10" x14ac:dyDescent="0.25">
      <c r="A8902" s="125">
        <v>944545</v>
      </c>
      <c r="B8902" s="125">
        <v>2008</v>
      </c>
      <c r="C8902" s="125">
        <v>19</v>
      </c>
      <c r="D8902" s="125">
        <v>2</v>
      </c>
      <c r="E8902" s="125">
        <v>1</v>
      </c>
      <c r="F8902" s="129">
        <v>16809.546353999998</v>
      </c>
      <c r="G8902" s="129">
        <v>0</v>
      </c>
      <c r="H8902" s="129">
        <v>22784.559000000001</v>
      </c>
      <c r="I8902" s="129">
        <v>16912.978146000001</v>
      </c>
      <c r="J8902" s="129">
        <v>16809.546353999998</v>
      </c>
    </row>
    <row r="8903" spans="1:10" hidden="1" x14ac:dyDescent="0.25">
      <c r="A8903" s="125">
        <v>944546</v>
      </c>
      <c r="B8903" s="125">
        <v>2008</v>
      </c>
      <c r="C8903" s="125">
        <v>19</v>
      </c>
      <c r="D8903" s="125">
        <v>2</v>
      </c>
      <c r="E8903" s="125">
        <v>2</v>
      </c>
      <c r="F8903" s="125">
        <v>15427.772824</v>
      </c>
      <c r="G8903" s="125">
        <v>0</v>
      </c>
      <c r="H8903" s="125">
        <v>16809.546353999998</v>
      </c>
      <c r="I8903" s="125">
        <v>15437.887371999999</v>
      </c>
      <c r="J8903" s="125">
        <v>15427.772824</v>
      </c>
    </row>
    <row r="8904" spans="1:10" hidden="1" x14ac:dyDescent="0.25">
      <c r="A8904" s="125">
        <v>944547</v>
      </c>
      <c r="B8904" s="125">
        <v>2008</v>
      </c>
      <c r="C8904" s="125">
        <v>19</v>
      </c>
      <c r="D8904" s="125">
        <v>2</v>
      </c>
      <c r="E8904" s="125">
        <v>3</v>
      </c>
      <c r="F8904" s="125">
        <v>13386.302949999999</v>
      </c>
      <c r="G8904" s="125">
        <v>107.42586900000001</v>
      </c>
      <c r="H8904" s="125">
        <v>15427.772824</v>
      </c>
      <c r="I8904" s="125">
        <v>13577.982862999999</v>
      </c>
      <c r="J8904" s="125">
        <v>13493.728819</v>
      </c>
    </row>
    <row r="8905" spans="1:10" hidden="1" x14ac:dyDescent="0.25">
      <c r="A8905" s="125">
        <v>944548</v>
      </c>
      <c r="B8905" s="125">
        <v>2008</v>
      </c>
      <c r="C8905" s="125">
        <v>19</v>
      </c>
      <c r="D8905" s="125">
        <v>2</v>
      </c>
      <c r="E8905" s="125">
        <v>4</v>
      </c>
      <c r="F8905" s="125">
        <v>16880.710486</v>
      </c>
      <c r="G8905" s="125">
        <v>0</v>
      </c>
      <c r="H8905" s="125">
        <v>22784.559000000001</v>
      </c>
      <c r="I8905" s="125">
        <v>16912.978146000001</v>
      </c>
      <c r="J8905" s="125">
        <v>16880.710486</v>
      </c>
    </row>
    <row r="8906" spans="1:10" x14ac:dyDescent="0.25">
      <c r="A8906" s="125">
        <v>944549</v>
      </c>
      <c r="B8906" s="125">
        <v>2008</v>
      </c>
      <c r="C8906" s="125">
        <v>19</v>
      </c>
      <c r="D8906" s="125">
        <v>3</v>
      </c>
      <c r="E8906" s="125">
        <v>1</v>
      </c>
      <c r="F8906" s="129">
        <v>5974.5433659999999</v>
      </c>
      <c r="G8906" s="129">
        <v>0</v>
      </c>
      <c r="H8906" s="129">
        <v>7420.1067999999996</v>
      </c>
      <c r="I8906" s="129">
        <v>6026.6107430000002</v>
      </c>
      <c r="J8906" s="129">
        <v>5974.5433659999999</v>
      </c>
    </row>
    <row r="8907" spans="1:10" hidden="1" x14ac:dyDescent="0.25">
      <c r="A8907" s="125">
        <v>944550</v>
      </c>
      <c r="B8907" s="125">
        <v>2008</v>
      </c>
      <c r="C8907" s="125">
        <v>19</v>
      </c>
      <c r="D8907" s="125">
        <v>3</v>
      </c>
      <c r="E8907" s="125">
        <v>2</v>
      </c>
      <c r="F8907" s="125">
        <v>5610.4388269999999</v>
      </c>
      <c r="G8907" s="125">
        <v>0</v>
      </c>
      <c r="H8907" s="125">
        <v>5974.5433659999999</v>
      </c>
      <c r="I8907" s="125">
        <v>5629.8122139999996</v>
      </c>
      <c r="J8907" s="125">
        <v>5610.4388269999999</v>
      </c>
    </row>
    <row r="8908" spans="1:10" hidden="1" x14ac:dyDescent="0.25">
      <c r="A8908" s="125">
        <v>944551</v>
      </c>
      <c r="B8908" s="125">
        <v>2008</v>
      </c>
      <c r="C8908" s="125">
        <v>19</v>
      </c>
      <c r="D8908" s="125">
        <v>3</v>
      </c>
      <c r="E8908" s="125">
        <v>3</v>
      </c>
      <c r="F8908" s="125">
        <v>4301.097154</v>
      </c>
      <c r="G8908" s="125">
        <v>681.95460100000003</v>
      </c>
      <c r="H8908" s="125">
        <v>5610.4388269999999</v>
      </c>
      <c r="I8908" s="125">
        <v>5131.8683950000004</v>
      </c>
      <c r="J8908" s="125">
        <v>4983.0517550000004</v>
      </c>
    </row>
    <row r="8909" spans="1:10" hidden="1" x14ac:dyDescent="0.25">
      <c r="A8909" s="125">
        <v>944552</v>
      </c>
      <c r="B8909" s="125">
        <v>2008</v>
      </c>
      <c r="C8909" s="125">
        <v>19</v>
      </c>
      <c r="D8909" s="125">
        <v>3</v>
      </c>
      <c r="E8909" s="125">
        <v>4</v>
      </c>
      <c r="F8909" s="125">
        <v>10842.196932000001</v>
      </c>
      <c r="G8909" s="125">
        <v>0</v>
      </c>
      <c r="H8909" s="125">
        <v>13386.302949999999</v>
      </c>
      <c r="I8909" s="125">
        <v>10872.355256000001</v>
      </c>
      <c r="J8909" s="125">
        <v>10842.196932000001</v>
      </c>
    </row>
    <row r="8910" spans="1:10" x14ac:dyDescent="0.25">
      <c r="A8910" s="125">
        <v>944553</v>
      </c>
      <c r="B8910" s="125">
        <v>2008</v>
      </c>
      <c r="C8910" s="125">
        <v>19</v>
      </c>
      <c r="D8910" s="125">
        <v>4</v>
      </c>
      <c r="E8910" s="125">
        <v>1</v>
      </c>
      <c r="F8910" s="129">
        <v>652.36181099999999</v>
      </c>
      <c r="G8910" s="129">
        <v>0</v>
      </c>
      <c r="H8910" s="129">
        <v>767.18740000000003</v>
      </c>
      <c r="I8910" s="129">
        <v>673.51381800000001</v>
      </c>
      <c r="J8910" s="129">
        <v>652.36181099999999</v>
      </c>
    </row>
    <row r="8911" spans="1:10" hidden="1" x14ac:dyDescent="0.25">
      <c r="A8911" s="125">
        <v>944554</v>
      </c>
      <c r="B8911" s="125">
        <v>2008</v>
      </c>
      <c r="C8911" s="125">
        <v>19</v>
      </c>
      <c r="D8911" s="125">
        <v>4</v>
      </c>
      <c r="E8911" s="125">
        <v>2</v>
      </c>
      <c r="F8911" s="125">
        <v>620.34862599999997</v>
      </c>
      <c r="G8911" s="125">
        <v>0</v>
      </c>
      <c r="H8911" s="125">
        <v>652.36181099999999</v>
      </c>
      <c r="I8911" s="125">
        <v>628.55060500000002</v>
      </c>
      <c r="J8911" s="125">
        <v>620.34862599999997</v>
      </c>
    </row>
    <row r="8912" spans="1:10" hidden="1" x14ac:dyDescent="0.25">
      <c r="A8912" s="125">
        <v>944555</v>
      </c>
      <c r="B8912" s="125">
        <v>2008</v>
      </c>
      <c r="C8912" s="125">
        <v>19</v>
      </c>
      <c r="D8912" s="125">
        <v>4</v>
      </c>
      <c r="E8912" s="125">
        <v>3</v>
      </c>
      <c r="F8912" s="125">
        <v>56.896213000000003</v>
      </c>
      <c r="G8912" s="125">
        <v>497.22877299999999</v>
      </c>
      <c r="H8912" s="125">
        <v>620.34862599999997</v>
      </c>
      <c r="I8912" s="125">
        <v>586.66369499999996</v>
      </c>
      <c r="J8912" s="125">
        <v>554.12498600000004</v>
      </c>
    </row>
    <row r="8913" spans="1:10" hidden="1" x14ac:dyDescent="0.25">
      <c r="A8913" s="125">
        <v>944556</v>
      </c>
      <c r="B8913" s="125">
        <v>2008</v>
      </c>
      <c r="C8913" s="125">
        <v>19</v>
      </c>
      <c r="D8913" s="125">
        <v>4</v>
      </c>
      <c r="E8913" s="125">
        <v>4</v>
      </c>
      <c r="F8913" s="125">
        <v>3733.177987</v>
      </c>
      <c r="G8913" s="125">
        <v>0</v>
      </c>
      <c r="H8913" s="125">
        <v>4301.097154</v>
      </c>
      <c r="I8913" s="125">
        <v>3775.9331910000001</v>
      </c>
      <c r="J8913" s="125">
        <v>3733.177987</v>
      </c>
    </row>
    <row r="8914" spans="1:10" x14ac:dyDescent="0.25">
      <c r="A8914" s="125">
        <v>944557</v>
      </c>
      <c r="B8914" s="125">
        <v>2008</v>
      </c>
      <c r="C8914" s="125">
        <v>19</v>
      </c>
      <c r="D8914" s="125">
        <v>5</v>
      </c>
      <c r="E8914" s="125">
        <v>1</v>
      </c>
      <c r="F8914" s="129">
        <v>10.53876</v>
      </c>
      <c r="G8914" s="129">
        <v>0</v>
      </c>
      <c r="H8914" s="129">
        <v>11.418699999999999</v>
      </c>
      <c r="I8914" s="129">
        <v>10.738144999999999</v>
      </c>
      <c r="J8914" s="129">
        <v>10.53876</v>
      </c>
    </row>
    <row r="8915" spans="1:10" hidden="1" x14ac:dyDescent="0.25">
      <c r="A8915" s="125">
        <v>944558</v>
      </c>
      <c r="B8915" s="125">
        <v>2008</v>
      </c>
      <c r="C8915" s="125">
        <v>19</v>
      </c>
      <c r="D8915" s="125">
        <v>5</v>
      </c>
      <c r="E8915" s="125">
        <v>2</v>
      </c>
      <c r="F8915" s="125">
        <v>10.070819</v>
      </c>
      <c r="G8915" s="125">
        <v>0</v>
      </c>
      <c r="H8915" s="125">
        <v>10.53876</v>
      </c>
      <c r="I8915" s="125">
        <v>10.355385999999999</v>
      </c>
      <c r="J8915" s="125">
        <v>10.070819</v>
      </c>
    </row>
    <row r="8916" spans="1:10" hidden="1" x14ac:dyDescent="0.25">
      <c r="A8916" s="125">
        <v>944559</v>
      </c>
      <c r="B8916" s="125">
        <v>2008</v>
      </c>
      <c r="C8916" s="125">
        <v>19</v>
      </c>
      <c r="D8916" s="125">
        <v>5</v>
      </c>
      <c r="E8916" s="125">
        <v>3</v>
      </c>
      <c r="F8916" s="125">
        <v>0</v>
      </c>
      <c r="G8916" s="125">
        <v>8.3415320000000008</v>
      </c>
      <c r="H8916" s="125">
        <v>10.070819</v>
      </c>
      <c r="I8916" s="125">
        <v>9.8089779999999998</v>
      </c>
      <c r="J8916" s="125">
        <v>8.3415320000000008</v>
      </c>
    </row>
    <row r="8917" spans="1:10" hidden="1" x14ac:dyDescent="0.25">
      <c r="A8917" s="125">
        <v>944560</v>
      </c>
      <c r="B8917" s="125">
        <v>2008</v>
      </c>
      <c r="C8917" s="125">
        <v>19</v>
      </c>
      <c r="D8917" s="125">
        <v>5</v>
      </c>
      <c r="E8917" s="125">
        <v>4</v>
      </c>
      <c r="F8917" s="125">
        <v>53.339790000000001</v>
      </c>
      <c r="G8917" s="125">
        <v>0</v>
      </c>
      <c r="H8917" s="125">
        <v>56.896213000000003</v>
      </c>
      <c r="I8917" s="125">
        <v>53.505198</v>
      </c>
      <c r="J8917" s="125">
        <v>53.339790000000001</v>
      </c>
    </row>
    <row r="8918" spans="1:10" x14ac:dyDescent="0.25">
      <c r="A8918" s="125">
        <v>944561</v>
      </c>
      <c r="B8918" s="125">
        <v>2008</v>
      </c>
      <c r="C8918" s="125">
        <v>20</v>
      </c>
      <c r="D8918" s="125">
        <v>2</v>
      </c>
      <c r="E8918" s="125">
        <v>1</v>
      </c>
      <c r="F8918" s="129">
        <v>59951.388004</v>
      </c>
      <c r="G8918" s="129">
        <v>0</v>
      </c>
      <c r="H8918" s="129">
        <v>81261.320699999997</v>
      </c>
      <c r="I8918" s="129">
        <v>60320.278356000003</v>
      </c>
      <c r="J8918" s="129">
        <v>59951.388004</v>
      </c>
    </row>
    <row r="8919" spans="1:10" hidden="1" x14ac:dyDescent="0.25">
      <c r="A8919" s="125">
        <v>944562</v>
      </c>
      <c r="B8919" s="125">
        <v>2008</v>
      </c>
      <c r="C8919" s="125">
        <v>20</v>
      </c>
      <c r="D8919" s="125">
        <v>2</v>
      </c>
      <c r="E8919" s="125">
        <v>2</v>
      </c>
      <c r="F8919" s="125">
        <v>55023.281125000001</v>
      </c>
      <c r="G8919" s="125">
        <v>0</v>
      </c>
      <c r="H8919" s="125">
        <v>59951.388004</v>
      </c>
      <c r="I8919" s="125">
        <v>55059.354743000004</v>
      </c>
      <c r="J8919" s="125">
        <v>55023.281125000001</v>
      </c>
    </row>
    <row r="8920" spans="1:10" hidden="1" x14ac:dyDescent="0.25">
      <c r="A8920" s="125">
        <v>944563</v>
      </c>
      <c r="B8920" s="125">
        <v>2008</v>
      </c>
      <c r="C8920" s="125">
        <v>20</v>
      </c>
      <c r="D8920" s="125">
        <v>2</v>
      </c>
      <c r="E8920" s="125">
        <v>3</v>
      </c>
      <c r="F8920" s="125">
        <v>47742.361702000002</v>
      </c>
      <c r="G8920" s="125">
        <v>383.13526300000001</v>
      </c>
      <c r="H8920" s="125">
        <v>55023.281125000001</v>
      </c>
      <c r="I8920" s="125">
        <v>48425.989717999997</v>
      </c>
      <c r="J8920" s="125">
        <v>48125.496964999998</v>
      </c>
    </row>
    <row r="8921" spans="1:10" hidden="1" x14ac:dyDescent="0.25">
      <c r="A8921" s="125">
        <v>944564</v>
      </c>
      <c r="B8921" s="125">
        <v>2008</v>
      </c>
      <c r="C8921" s="125">
        <v>20</v>
      </c>
      <c r="D8921" s="125">
        <v>2</v>
      </c>
      <c r="E8921" s="125">
        <v>4</v>
      </c>
      <c r="F8921" s="125">
        <v>60205.195477000001</v>
      </c>
      <c r="G8921" s="125">
        <v>0</v>
      </c>
      <c r="H8921" s="125">
        <v>81261.320699999997</v>
      </c>
      <c r="I8921" s="125">
        <v>60320.278356000003</v>
      </c>
      <c r="J8921" s="125">
        <v>60205.195477000001</v>
      </c>
    </row>
    <row r="8922" spans="1:10" x14ac:dyDescent="0.25">
      <c r="A8922" s="125">
        <v>944565</v>
      </c>
      <c r="B8922" s="125">
        <v>2008</v>
      </c>
      <c r="C8922" s="125">
        <v>20</v>
      </c>
      <c r="D8922" s="125">
        <v>3</v>
      </c>
      <c r="E8922" s="125">
        <v>1</v>
      </c>
      <c r="F8922" s="129">
        <v>12063.160345</v>
      </c>
      <c r="G8922" s="129">
        <v>0</v>
      </c>
      <c r="H8922" s="129">
        <v>15043.35385</v>
      </c>
      <c r="I8922" s="129">
        <v>12218.211997</v>
      </c>
      <c r="J8922" s="129">
        <v>12063.160345</v>
      </c>
    </row>
    <row r="8923" spans="1:10" hidden="1" x14ac:dyDescent="0.25">
      <c r="A8923" s="125">
        <v>944566</v>
      </c>
      <c r="B8923" s="125">
        <v>2008</v>
      </c>
      <c r="C8923" s="125">
        <v>20</v>
      </c>
      <c r="D8923" s="125">
        <v>3</v>
      </c>
      <c r="E8923" s="125">
        <v>2</v>
      </c>
      <c r="F8923" s="125">
        <v>11325.218133</v>
      </c>
      <c r="G8923" s="125">
        <v>0</v>
      </c>
      <c r="H8923" s="125">
        <v>12063.160345</v>
      </c>
      <c r="I8923" s="125">
        <v>11367.115992999999</v>
      </c>
      <c r="J8923" s="125">
        <v>11325.218133</v>
      </c>
    </row>
    <row r="8924" spans="1:10" hidden="1" x14ac:dyDescent="0.25">
      <c r="A8924" s="125">
        <v>944567</v>
      </c>
      <c r="B8924" s="125">
        <v>2008</v>
      </c>
      <c r="C8924" s="125">
        <v>20</v>
      </c>
      <c r="D8924" s="125">
        <v>3</v>
      </c>
      <c r="E8924" s="125">
        <v>3</v>
      </c>
      <c r="F8924" s="125">
        <v>8615.0145310000007</v>
      </c>
      <c r="G8924" s="125">
        <v>1365.9418949999999</v>
      </c>
      <c r="H8924" s="125">
        <v>11325.218133</v>
      </c>
      <c r="I8924" s="125">
        <v>10359.177025999999</v>
      </c>
      <c r="J8924" s="125">
        <v>9980.9564269999992</v>
      </c>
    </row>
    <row r="8925" spans="1:10" hidden="1" x14ac:dyDescent="0.25">
      <c r="A8925" s="125">
        <v>944568</v>
      </c>
      <c r="B8925" s="125">
        <v>2008</v>
      </c>
      <c r="C8925" s="125">
        <v>20</v>
      </c>
      <c r="D8925" s="125">
        <v>3</v>
      </c>
      <c r="E8925" s="125">
        <v>4</v>
      </c>
      <c r="F8925" s="125">
        <v>38627.496711</v>
      </c>
      <c r="G8925" s="125">
        <v>0</v>
      </c>
      <c r="H8925" s="125">
        <v>47742.361702000002</v>
      </c>
      <c r="I8925" s="125">
        <v>38776.346173999998</v>
      </c>
      <c r="J8925" s="125">
        <v>38627.496711</v>
      </c>
    </row>
    <row r="8926" spans="1:10" x14ac:dyDescent="0.25">
      <c r="A8926" s="125">
        <v>944569</v>
      </c>
      <c r="B8926" s="125">
        <v>2008</v>
      </c>
      <c r="C8926" s="125">
        <v>20</v>
      </c>
      <c r="D8926" s="125">
        <v>4</v>
      </c>
      <c r="E8926" s="125">
        <v>1</v>
      </c>
      <c r="F8926" s="129">
        <v>1325.0605800000001</v>
      </c>
      <c r="G8926" s="129">
        <v>0</v>
      </c>
      <c r="H8926" s="129">
        <v>1575.5737999999999</v>
      </c>
      <c r="I8926" s="129">
        <v>1383.1962390000001</v>
      </c>
      <c r="J8926" s="129">
        <v>1325.0605800000001</v>
      </c>
    </row>
    <row r="8927" spans="1:10" hidden="1" x14ac:dyDescent="0.25">
      <c r="A8927" s="125">
        <v>944570</v>
      </c>
      <c r="B8927" s="125">
        <v>2008</v>
      </c>
      <c r="C8927" s="125">
        <v>20</v>
      </c>
      <c r="D8927" s="125">
        <v>4</v>
      </c>
      <c r="E8927" s="125">
        <v>2</v>
      </c>
      <c r="F8927" s="125">
        <v>1259.547881</v>
      </c>
      <c r="G8927" s="125">
        <v>0</v>
      </c>
      <c r="H8927" s="125">
        <v>1325.0605800000001</v>
      </c>
      <c r="I8927" s="125">
        <v>1276.6958689999999</v>
      </c>
      <c r="J8927" s="125">
        <v>1259.547881</v>
      </c>
    </row>
    <row r="8928" spans="1:10" hidden="1" x14ac:dyDescent="0.25">
      <c r="A8928" s="125">
        <v>944571</v>
      </c>
      <c r="B8928" s="125">
        <v>2008</v>
      </c>
      <c r="C8928" s="125">
        <v>20</v>
      </c>
      <c r="D8928" s="125">
        <v>4</v>
      </c>
      <c r="E8928" s="125">
        <v>3</v>
      </c>
      <c r="F8928" s="125">
        <v>113.799336</v>
      </c>
      <c r="G8928" s="125">
        <v>994.51794600000005</v>
      </c>
      <c r="H8928" s="125">
        <v>1259.547881</v>
      </c>
      <c r="I8928" s="125">
        <v>1191.1544309999999</v>
      </c>
      <c r="J8928" s="125">
        <v>1108.317282</v>
      </c>
    </row>
    <row r="8929" spans="1:10" hidden="1" x14ac:dyDescent="0.25">
      <c r="A8929" s="125">
        <v>944572</v>
      </c>
      <c r="B8929" s="125">
        <v>2008</v>
      </c>
      <c r="C8929" s="125">
        <v>20</v>
      </c>
      <c r="D8929" s="125">
        <v>4</v>
      </c>
      <c r="E8929" s="125">
        <v>4</v>
      </c>
      <c r="F8929" s="125">
        <v>7451.3139620000002</v>
      </c>
      <c r="G8929" s="125">
        <v>0</v>
      </c>
      <c r="H8929" s="125">
        <v>8615.0145310000007</v>
      </c>
      <c r="I8929" s="125">
        <v>7563.1212569999998</v>
      </c>
      <c r="J8929" s="125">
        <v>7451.3139620000002</v>
      </c>
    </row>
    <row r="8930" spans="1:10" x14ac:dyDescent="0.25">
      <c r="A8930" s="125">
        <v>944573</v>
      </c>
      <c r="B8930" s="125">
        <v>2008</v>
      </c>
      <c r="C8930" s="125">
        <v>20</v>
      </c>
      <c r="D8930" s="125">
        <v>5</v>
      </c>
      <c r="E8930" s="125">
        <v>1</v>
      </c>
      <c r="F8930" s="129">
        <v>21.031141000000002</v>
      </c>
      <c r="G8930" s="129">
        <v>0</v>
      </c>
      <c r="H8930" s="129">
        <v>22.841850000000001</v>
      </c>
      <c r="I8930" s="129">
        <v>21.480475999999999</v>
      </c>
      <c r="J8930" s="129">
        <v>21.031141000000002</v>
      </c>
    </row>
    <row r="8931" spans="1:10" hidden="1" x14ac:dyDescent="0.25">
      <c r="A8931" s="125">
        <v>944574</v>
      </c>
      <c r="B8931" s="125">
        <v>2008</v>
      </c>
      <c r="C8931" s="125">
        <v>20</v>
      </c>
      <c r="D8931" s="125">
        <v>5</v>
      </c>
      <c r="E8931" s="125">
        <v>2</v>
      </c>
      <c r="F8931" s="125">
        <v>20.097318000000001</v>
      </c>
      <c r="G8931" s="125">
        <v>0</v>
      </c>
      <c r="H8931" s="125">
        <v>21.031141000000002</v>
      </c>
      <c r="I8931" s="125">
        <v>20.665199000000001</v>
      </c>
      <c r="J8931" s="125">
        <v>20.097318000000001</v>
      </c>
    </row>
    <row r="8932" spans="1:10" hidden="1" x14ac:dyDescent="0.25">
      <c r="A8932" s="125">
        <v>944575</v>
      </c>
      <c r="B8932" s="125">
        <v>2008</v>
      </c>
      <c r="C8932" s="125">
        <v>20</v>
      </c>
      <c r="D8932" s="125">
        <v>5</v>
      </c>
      <c r="E8932" s="125">
        <v>3</v>
      </c>
      <c r="F8932" s="125">
        <v>0</v>
      </c>
      <c r="G8932" s="125">
        <v>15.638192999999999</v>
      </c>
      <c r="H8932" s="125">
        <v>20.097318000000001</v>
      </c>
      <c r="I8932" s="125">
        <v>19.574788000000002</v>
      </c>
      <c r="J8932" s="125">
        <v>15.638192999999999</v>
      </c>
    </row>
    <row r="8933" spans="1:10" hidden="1" x14ac:dyDescent="0.25">
      <c r="A8933" s="125">
        <v>944576</v>
      </c>
      <c r="B8933" s="125">
        <v>2008</v>
      </c>
      <c r="C8933" s="125">
        <v>20</v>
      </c>
      <c r="D8933" s="125">
        <v>5</v>
      </c>
      <c r="E8933" s="125">
        <v>4</v>
      </c>
      <c r="F8933" s="125">
        <v>106.615122</v>
      </c>
      <c r="G8933" s="125">
        <v>0</v>
      </c>
      <c r="H8933" s="125">
        <v>113.799336</v>
      </c>
      <c r="I8933" s="125">
        <v>107.016896</v>
      </c>
      <c r="J8933" s="125">
        <v>106.615122</v>
      </c>
    </row>
    <row r="8934" spans="1:10" x14ac:dyDescent="0.25">
      <c r="A8934" s="125">
        <v>944577</v>
      </c>
      <c r="B8934" s="125">
        <v>2008</v>
      </c>
      <c r="C8934" s="125">
        <v>21</v>
      </c>
      <c r="D8934" s="125">
        <v>2</v>
      </c>
      <c r="E8934" s="125">
        <v>1</v>
      </c>
      <c r="F8934" s="129">
        <v>7650.2853599999999</v>
      </c>
      <c r="G8934" s="129">
        <v>0</v>
      </c>
      <c r="H8934" s="129">
        <v>10366.4694</v>
      </c>
      <c r="I8934" s="129">
        <v>7695.0302359999996</v>
      </c>
      <c r="J8934" s="129">
        <v>7650.2853599999999</v>
      </c>
    </row>
    <row r="8935" spans="1:10" hidden="1" x14ac:dyDescent="0.25">
      <c r="A8935" s="125">
        <v>944578</v>
      </c>
      <c r="B8935" s="125">
        <v>2008</v>
      </c>
      <c r="C8935" s="125">
        <v>21</v>
      </c>
      <c r="D8935" s="125">
        <v>2</v>
      </c>
      <c r="E8935" s="125">
        <v>2</v>
      </c>
      <c r="F8935" s="125">
        <v>7018.8946059999998</v>
      </c>
      <c r="G8935" s="125">
        <v>0</v>
      </c>
      <c r="H8935" s="125">
        <v>7650.2853599999999</v>
      </c>
      <c r="I8935" s="125">
        <v>7026.0220749999999</v>
      </c>
      <c r="J8935" s="125">
        <v>7018.8946059999998</v>
      </c>
    </row>
    <row r="8936" spans="1:10" hidden="1" x14ac:dyDescent="0.25">
      <c r="A8936" s="125">
        <v>944579</v>
      </c>
      <c r="B8936" s="125">
        <v>2008</v>
      </c>
      <c r="C8936" s="125">
        <v>21</v>
      </c>
      <c r="D8936" s="125">
        <v>2</v>
      </c>
      <c r="E8936" s="125">
        <v>3</v>
      </c>
      <c r="F8936" s="125">
        <v>6082.9988469999998</v>
      </c>
      <c r="G8936" s="125">
        <v>46.658028999999999</v>
      </c>
      <c r="H8936" s="125">
        <v>7018.8946059999998</v>
      </c>
      <c r="I8936" s="125">
        <v>6177.3291419999996</v>
      </c>
      <c r="J8936" s="125">
        <v>6129.656876</v>
      </c>
    </row>
    <row r="8937" spans="1:10" hidden="1" x14ac:dyDescent="0.25">
      <c r="A8937" s="125">
        <v>944580</v>
      </c>
      <c r="B8937" s="125">
        <v>2008</v>
      </c>
      <c r="C8937" s="125">
        <v>21</v>
      </c>
      <c r="D8937" s="125">
        <v>2</v>
      </c>
      <c r="E8937" s="125">
        <v>4</v>
      </c>
      <c r="F8937" s="125">
        <v>7683.1287990000001</v>
      </c>
      <c r="G8937" s="125">
        <v>0</v>
      </c>
      <c r="H8937" s="125">
        <v>10366.4694</v>
      </c>
      <c r="I8937" s="125">
        <v>7695.0302359999996</v>
      </c>
      <c r="J8937" s="125">
        <v>7683.1287990000001</v>
      </c>
    </row>
    <row r="8938" spans="1:10" x14ac:dyDescent="0.25">
      <c r="A8938" s="125">
        <v>944581</v>
      </c>
      <c r="B8938" s="125">
        <v>2008</v>
      </c>
      <c r="C8938" s="125">
        <v>21</v>
      </c>
      <c r="D8938" s="125">
        <v>3</v>
      </c>
      <c r="E8938" s="125">
        <v>1</v>
      </c>
      <c r="F8938" s="129">
        <v>79689.354846000002</v>
      </c>
      <c r="G8938" s="129">
        <v>0</v>
      </c>
      <c r="H8938" s="129">
        <v>99187.320049999995</v>
      </c>
      <c r="I8938" s="129">
        <v>80559.941344999999</v>
      </c>
      <c r="J8938" s="129">
        <v>79689.354846000002</v>
      </c>
    </row>
    <row r="8939" spans="1:10" hidden="1" x14ac:dyDescent="0.25">
      <c r="A8939" s="125">
        <v>944582</v>
      </c>
      <c r="B8939" s="125">
        <v>2008</v>
      </c>
      <c r="C8939" s="125">
        <v>21</v>
      </c>
      <c r="D8939" s="125">
        <v>3</v>
      </c>
      <c r="E8939" s="125">
        <v>2</v>
      </c>
      <c r="F8939" s="125">
        <v>74322.459717999998</v>
      </c>
      <c r="G8939" s="125">
        <v>0</v>
      </c>
      <c r="H8939" s="125">
        <v>79689.354846000002</v>
      </c>
      <c r="I8939" s="125">
        <v>75091.279070999997</v>
      </c>
      <c r="J8939" s="125">
        <v>74322.459717999998</v>
      </c>
    </row>
    <row r="8940" spans="1:10" hidden="1" x14ac:dyDescent="0.25">
      <c r="A8940" s="125">
        <v>944583</v>
      </c>
      <c r="B8940" s="125">
        <v>2008</v>
      </c>
      <c r="C8940" s="125">
        <v>21</v>
      </c>
      <c r="D8940" s="125">
        <v>3</v>
      </c>
      <c r="E8940" s="125">
        <v>3</v>
      </c>
      <c r="F8940" s="125">
        <v>59866.314959000003</v>
      </c>
      <c r="G8940" s="125">
        <v>4815.8504730000004</v>
      </c>
      <c r="H8940" s="125">
        <v>74322.459717999998</v>
      </c>
      <c r="I8940" s="125">
        <v>67982.753903999997</v>
      </c>
      <c r="J8940" s="125">
        <v>64682.165431000001</v>
      </c>
    </row>
    <row r="8941" spans="1:10" hidden="1" x14ac:dyDescent="0.25">
      <c r="A8941" s="125">
        <v>944584</v>
      </c>
      <c r="B8941" s="125">
        <v>2008</v>
      </c>
      <c r="C8941" s="125">
        <v>21</v>
      </c>
      <c r="D8941" s="125">
        <v>3</v>
      </c>
      <c r="E8941" s="125">
        <v>4</v>
      </c>
      <c r="F8941" s="125">
        <v>4925.7525429999996</v>
      </c>
      <c r="G8941" s="125">
        <v>0</v>
      </c>
      <c r="H8941" s="125">
        <v>6082.9988469999998</v>
      </c>
      <c r="I8941" s="125">
        <v>4940.611664</v>
      </c>
      <c r="J8941" s="125">
        <v>4925.7525429999996</v>
      </c>
    </row>
    <row r="8942" spans="1:10" x14ac:dyDescent="0.25">
      <c r="A8942" s="125">
        <v>944585</v>
      </c>
      <c r="B8942" s="125">
        <v>2008</v>
      </c>
      <c r="C8942" s="125">
        <v>21</v>
      </c>
      <c r="D8942" s="125">
        <v>4</v>
      </c>
      <c r="E8942" s="125">
        <v>1</v>
      </c>
      <c r="F8942" s="129">
        <v>13465.460741999999</v>
      </c>
      <c r="G8942" s="129">
        <v>0</v>
      </c>
      <c r="H8942" s="129">
        <v>15814.0502</v>
      </c>
      <c r="I8942" s="129">
        <v>13883.154671</v>
      </c>
      <c r="J8942" s="129">
        <v>13465.460741999999</v>
      </c>
    </row>
    <row r="8943" spans="1:10" hidden="1" x14ac:dyDescent="0.25">
      <c r="A8943" s="125">
        <v>944586</v>
      </c>
      <c r="B8943" s="125">
        <v>2008</v>
      </c>
      <c r="C8943" s="125">
        <v>21</v>
      </c>
      <c r="D8943" s="125">
        <v>4</v>
      </c>
      <c r="E8943" s="125">
        <v>2</v>
      </c>
      <c r="F8943" s="125">
        <v>12537.905127</v>
      </c>
      <c r="G8943" s="125">
        <v>0</v>
      </c>
      <c r="H8943" s="125">
        <v>13465.460741999999</v>
      </c>
      <c r="I8943" s="125">
        <v>12973.971425</v>
      </c>
      <c r="J8943" s="125">
        <v>12537.905127</v>
      </c>
    </row>
    <row r="8944" spans="1:10" hidden="1" x14ac:dyDescent="0.25">
      <c r="A8944" s="125">
        <v>944587</v>
      </c>
      <c r="B8944" s="125">
        <v>2008</v>
      </c>
      <c r="C8944" s="125">
        <v>21</v>
      </c>
      <c r="D8944" s="125">
        <v>4</v>
      </c>
      <c r="E8944" s="125">
        <v>3</v>
      </c>
      <c r="F8944" s="125">
        <v>2583.347749</v>
      </c>
      <c r="G8944" s="125">
        <v>8666.3657070000008</v>
      </c>
      <c r="H8944" s="125">
        <v>12537.905127</v>
      </c>
      <c r="I8944" s="125">
        <v>11857.096879000001</v>
      </c>
      <c r="J8944" s="125">
        <v>11249.713455999999</v>
      </c>
    </row>
    <row r="8945" spans="1:10" hidden="1" x14ac:dyDescent="0.25">
      <c r="A8945" s="125">
        <v>944588</v>
      </c>
      <c r="B8945" s="125">
        <v>2008</v>
      </c>
      <c r="C8945" s="125">
        <v>21</v>
      </c>
      <c r="D8945" s="125">
        <v>4</v>
      </c>
      <c r="E8945" s="125">
        <v>4</v>
      </c>
      <c r="F8945" s="125">
        <v>52073.264466000001</v>
      </c>
      <c r="G8945" s="125">
        <v>0</v>
      </c>
      <c r="H8945" s="125">
        <v>59866.314959000003</v>
      </c>
      <c r="I8945" s="125">
        <v>52556.637902000002</v>
      </c>
      <c r="J8945" s="125">
        <v>52073.264466000001</v>
      </c>
    </row>
    <row r="8946" spans="1:10" x14ac:dyDescent="0.25">
      <c r="A8946" s="125">
        <v>944589</v>
      </c>
      <c r="B8946" s="125">
        <v>2008</v>
      </c>
      <c r="C8946" s="125">
        <v>21</v>
      </c>
      <c r="D8946" s="125">
        <v>5</v>
      </c>
      <c r="E8946" s="125">
        <v>1</v>
      </c>
      <c r="F8946" s="129">
        <v>2148.8940229999998</v>
      </c>
      <c r="G8946" s="129">
        <v>0</v>
      </c>
      <c r="H8946" s="129">
        <v>2383.7310000000002</v>
      </c>
      <c r="I8946" s="129">
        <v>2241.6606320000001</v>
      </c>
      <c r="J8946" s="129">
        <v>2148.8940229999998</v>
      </c>
    </row>
    <row r="8947" spans="1:10" hidden="1" x14ac:dyDescent="0.25">
      <c r="A8947" s="125">
        <v>944590</v>
      </c>
      <c r="B8947" s="125">
        <v>2008</v>
      </c>
      <c r="C8947" s="125">
        <v>21</v>
      </c>
      <c r="D8947" s="125">
        <v>5</v>
      </c>
      <c r="E8947" s="125">
        <v>2</v>
      </c>
      <c r="F8947" s="125">
        <v>2014.3232069999999</v>
      </c>
      <c r="G8947" s="125">
        <v>0</v>
      </c>
      <c r="H8947" s="125">
        <v>2148.8940229999998</v>
      </c>
      <c r="I8947" s="125">
        <v>2111.5032670000001</v>
      </c>
      <c r="J8947" s="125">
        <v>2014.3232069999999</v>
      </c>
    </row>
    <row r="8948" spans="1:10" hidden="1" x14ac:dyDescent="0.25">
      <c r="A8948" s="125">
        <v>944591</v>
      </c>
      <c r="B8948" s="125">
        <v>2008</v>
      </c>
      <c r="C8948" s="125">
        <v>21</v>
      </c>
      <c r="D8948" s="125">
        <v>5</v>
      </c>
      <c r="E8948" s="125">
        <v>3</v>
      </c>
      <c r="F8948" s="125">
        <v>0</v>
      </c>
      <c r="G8948" s="125">
        <v>1902.1196239999999</v>
      </c>
      <c r="H8948" s="125">
        <v>2014.3232069999999</v>
      </c>
      <c r="I8948" s="125">
        <v>1961.9508040000001</v>
      </c>
      <c r="J8948" s="125">
        <v>1902.1196239999999</v>
      </c>
    </row>
    <row r="8949" spans="1:10" hidden="1" x14ac:dyDescent="0.25">
      <c r="A8949" s="125">
        <v>944592</v>
      </c>
      <c r="B8949" s="125">
        <v>2008</v>
      </c>
      <c r="C8949" s="125">
        <v>21</v>
      </c>
      <c r="D8949" s="125">
        <v>5</v>
      </c>
      <c r="E8949" s="125">
        <v>4</v>
      </c>
      <c r="F8949" s="125">
        <v>2407.482188</v>
      </c>
      <c r="G8949" s="125">
        <v>0</v>
      </c>
      <c r="H8949" s="125">
        <v>2583.347749</v>
      </c>
      <c r="I8949" s="125">
        <v>2429.3802230000001</v>
      </c>
      <c r="J8949" s="125">
        <v>2407.482188</v>
      </c>
    </row>
    <row r="8950" spans="1:10" x14ac:dyDescent="0.25">
      <c r="A8950" s="125">
        <v>944593</v>
      </c>
      <c r="B8950" s="125">
        <v>2008</v>
      </c>
      <c r="C8950" s="125">
        <v>22</v>
      </c>
      <c r="D8950" s="125">
        <v>2</v>
      </c>
      <c r="E8950" s="125">
        <v>1</v>
      </c>
      <c r="F8950" s="129">
        <v>34868.647558999997</v>
      </c>
      <c r="G8950" s="129">
        <v>0</v>
      </c>
      <c r="H8950" s="129">
        <v>47248.534</v>
      </c>
      <c r="I8950" s="129">
        <v>35072.586788000001</v>
      </c>
      <c r="J8950" s="129">
        <v>34868.647558999997</v>
      </c>
    </row>
    <row r="8951" spans="1:10" hidden="1" x14ac:dyDescent="0.25">
      <c r="A8951" s="125">
        <v>944594</v>
      </c>
      <c r="B8951" s="125">
        <v>2008</v>
      </c>
      <c r="C8951" s="125">
        <v>22</v>
      </c>
      <c r="D8951" s="125">
        <v>2</v>
      </c>
      <c r="E8951" s="125">
        <v>2</v>
      </c>
      <c r="F8951" s="125">
        <v>31990.880174999998</v>
      </c>
      <c r="G8951" s="125">
        <v>0</v>
      </c>
      <c r="H8951" s="125">
        <v>34868.647558999997</v>
      </c>
      <c r="I8951" s="125">
        <v>32023.365919</v>
      </c>
      <c r="J8951" s="125">
        <v>31990.880174999998</v>
      </c>
    </row>
    <row r="8952" spans="1:10" hidden="1" x14ac:dyDescent="0.25">
      <c r="A8952" s="125">
        <v>944595</v>
      </c>
      <c r="B8952" s="125">
        <v>2008</v>
      </c>
      <c r="C8952" s="125">
        <v>22</v>
      </c>
      <c r="D8952" s="125">
        <v>2</v>
      </c>
      <c r="E8952" s="125">
        <v>3</v>
      </c>
      <c r="F8952" s="125">
        <v>27725.232841000001</v>
      </c>
      <c r="G8952" s="125">
        <v>212.659042</v>
      </c>
      <c r="H8952" s="125">
        <v>31990.880174999998</v>
      </c>
      <c r="I8952" s="125">
        <v>28155.173642000002</v>
      </c>
      <c r="J8952" s="125">
        <v>27937.891883</v>
      </c>
    </row>
    <row r="8953" spans="1:10" hidden="1" x14ac:dyDescent="0.25">
      <c r="A8953" s="125">
        <v>944596</v>
      </c>
      <c r="B8953" s="125">
        <v>2008</v>
      </c>
      <c r="C8953" s="125">
        <v>22</v>
      </c>
      <c r="D8953" s="125">
        <v>2</v>
      </c>
      <c r="E8953" s="125">
        <v>4</v>
      </c>
      <c r="F8953" s="125">
        <v>35018.342143000002</v>
      </c>
      <c r="G8953" s="125">
        <v>0</v>
      </c>
      <c r="H8953" s="125">
        <v>47248.534</v>
      </c>
      <c r="I8953" s="125">
        <v>35072.586788000001</v>
      </c>
      <c r="J8953" s="125">
        <v>35018.342143000002</v>
      </c>
    </row>
    <row r="8954" spans="1:10" x14ac:dyDescent="0.25">
      <c r="A8954" s="125">
        <v>944597</v>
      </c>
      <c r="B8954" s="125">
        <v>2008</v>
      </c>
      <c r="C8954" s="125">
        <v>22</v>
      </c>
      <c r="D8954" s="125">
        <v>3</v>
      </c>
      <c r="E8954" s="125">
        <v>1</v>
      </c>
      <c r="F8954" s="129">
        <v>150967.88034599999</v>
      </c>
      <c r="G8954" s="129">
        <v>0</v>
      </c>
      <c r="H8954" s="129">
        <v>188252.07829999999</v>
      </c>
      <c r="I8954" s="129">
        <v>152898.33799500001</v>
      </c>
      <c r="J8954" s="129">
        <v>150967.88034599999</v>
      </c>
    </row>
    <row r="8955" spans="1:10" hidden="1" x14ac:dyDescent="0.25">
      <c r="A8955" s="125">
        <v>944598</v>
      </c>
      <c r="B8955" s="125">
        <v>2008</v>
      </c>
      <c r="C8955" s="125">
        <v>22</v>
      </c>
      <c r="D8955" s="125">
        <v>3</v>
      </c>
      <c r="E8955" s="125">
        <v>2</v>
      </c>
      <c r="F8955" s="125">
        <v>140538.83131199999</v>
      </c>
      <c r="G8955" s="125">
        <v>0</v>
      </c>
      <c r="H8955" s="125">
        <v>150967.88034599999</v>
      </c>
      <c r="I8955" s="125">
        <v>142257.03365</v>
      </c>
      <c r="J8955" s="125">
        <v>140538.83131199999</v>
      </c>
    </row>
    <row r="8956" spans="1:10" hidden="1" x14ac:dyDescent="0.25">
      <c r="A8956" s="125">
        <v>944599</v>
      </c>
      <c r="B8956" s="125">
        <v>2008</v>
      </c>
      <c r="C8956" s="125">
        <v>22</v>
      </c>
      <c r="D8956" s="125">
        <v>3</v>
      </c>
      <c r="E8956" s="125">
        <v>3</v>
      </c>
      <c r="F8956" s="125">
        <v>112345.132849</v>
      </c>
      <c r="G8956" s="125">
        <v>9037.4254959999998</v>
      </c>
      <c r="H8956" s="125">
        <v>140538.83131199999</v>
      </c>
      <c r="I8956" s="125">
        <v>128550.869001</v>
      </c>
      <c r="J8956" s="125">
        <v>121382.558345</v>
      </c>
    </row>
    <row r="8957" spans="1:10" hidden="1" x14ac:dyDescent="0.25">
      <c r="A8957" s="125">
        <v>944600</v>
      </c>
      <c r="B8957" s="125">
        <v>2008</v>
      </c>
      <c r="C8957" s="125">
        <v>22</v>
      </c>
      <c r="D8957" s="125">
        <v>3</v>
      </c>
      <c r="E8957" s="125">
        <v>4</v>
      </c>
      <c r="F8957" s="125">
        <v>22439.114208999999</v>
      </c>
      <c r="G8957" s="125">
        <v>0</v>
      </c>
      <c r="H8957" s="125">
        <v>27725.232841000001</v>
      </c>
      <c r="I8957" s="125">
        <v>22518.434112999999</v>
      </c>
      <c r="J8957" s="125">
        <v>22439.114208999999</v>
      </c>
    </row>
    <row r="8958" spans="1:10" x14ac:dyDescent="0.25">
      <c r="A8958" s="125">
        <v>944601</v>
      </c>
      <c r="B8958" s="125">
        <v>2008</v>
      </c>
      <c r="C8958" s="125">
        <v>22</v>
      </c>
      <c r="D8958" s="125">
        <v>4</v>
      </c>
      <c r="E8958" s="125">
        <v>1</v>
      </c>
      <c r="F8958" s="129">
        <v>26107.847577</v>
      </c>
      <c r="G8958" s="129">
        <v>0</v>
      </c>
      <c r="H8958" s="129">
        <v>30942.703850000002</v>
      </c>
      <c r="I8958" s="129">
        <v>27164.599709999999</v>
      </c>
      <c r="J8958" s="129">
        <v>26107.847577</v>
      </c>
    </row>
    <row r="8959" spans="1:10" hidden="1" x14ac:dyDescent="0.25">
      <c r="A8959" s="125">
        <v>944602</v>
      </c>
      <c r="B8959" s="125">
        <v>2008</v>
      </c>
      <c r="C8959" s="125">
        <v>22</v>
      </c>
      <c r="D8959" s="125">
        <v>4</v>
      </c>
      <c r="E8959" s="125">
        <v>2</v>
      </c>
      <c r="F8959" s="125">
        <v>24309.43302</v>
      </c>
      <c r="G8959" s="125">
        <v>0</v>
      </c>
      <c r="H8959" s="125">
        <v>26107.847577</v>
      </c>
      <c r="I8959" s="125">
        <v>25154.911141</v>
      </c>
      <c r="J8959" s="125">
        <v>24309.43302</v>
      </c>
    </row>
    <row r="8960" spans="1:10" hidden="1" x14ac:dyDescent="0.25">
      <c r="A8960" s="125">
        <v>944603</v>
      </c>
      <c r="B8960" s="125">
        <v>2008</v>
      </c>
      <c r="C8960" s="125">
        <v>22</v>
      </c>
      <c r="D8960" s="125">
        <v>4</v>
      </c>
      <c r="E8960" s="125">
        <v>3</v>
      </c>
      <c r="F8960" s="125">
        <v>4847.4155229999997</v>
      </c>
      <c r="G8960" s="125">
        <v>16261.64177</v>
      </c>
      <c r="H8960" s="125">
        <v>24309.43302</v>
      </c>
      <c r="I8960" s="125">
        <v>22989.430807000001</v>
      </c>
      <c r="J8960" s="125">
        <v>21109.057293000002</v>
      </c>
    </row>
    <row r="8961" spans="1:10" hidden="1" x14ac:dyDescent="0.25">
      <c r="A8961" s="125">
        <v>944604</v>
      </c>
      <c r="B8961" s="125">
        <v>2008</v>
      </c>
      <c r="C8961" s="125">
        <v>22</v>
      </c>
      <c r="D8961" s="125">
        <v>4</v>
      </c>
      <c r="E8961" s="125">
        <v>4</v>
      </c>
      <c r="F8961" s="125">
        <v>97385.339628999995</v>
      </c>
      <c r="G8961" s="125">
        <v>0</v>
      </c>
      <c r="H8961" s="125">
        <v>112345.132849</v>
      </c>
      <c r="I8961" s="125">
        <v>98627.792128000001</v>
      </c>
      <c r="J8961" s="125">
        <v>97385.339628999995</v>
      </c>
    </row>
    <row r="8962" spans="1:10" x14ac:dyDescent="0.25">
      <c r="A8962" s="125">
        <v>944605</v>
      </c>
      <c r="B8962" s="125">
        <v>2008</v>
      </c>
      <c r="C8962" s="125">
        <v>22</v>
      </c>
      <c r="D8962" s="125">
        <v>5</v>
      </c>
      <c r="E8962" s="125">
        <v>1</v>
      </c>
      <c r="F8962" s="129">
        <v>4229.8169969999999</v>
      </c>
      <c r="G8962" s="129">
        <v>0</v>
      </c>
      <c r="H8962" s="129">
        <v>4723.1782499999999</v>
      </c>
      <c r="I8962" s="129">
        <v>4441.6768259999999</v>
      </c>
      <c r="J8962" s="129">
        <v>4229.8169969999999</v>
      </c>
    </row>
    <row r="8963" spans="1:10" hidden="1" x14ac:dyDescent="0.25">
      <c r="A8963" s="125">
        <v>944606</v>
      </c>
      <c r="B8963" s="125">
        <v>2008</v>
      </c>
      <c r="C8963" s="125">
        <v>22</v>
      </c>
      <c r="D8963" s="125">
        <v>5</v>
      </c>
      <c r="E8963" s="125">
        <v>2</v>
      </c>
      <c r="F8963" s="125">
        <v>3964.931936</v>
      </c>
      <c r="G8963" s="125">
        <v>0</v>
      </c>
      <c r="H8963" s="125">
        <v>4229.8169969999999</v>
      </c>
      <c r="I8963" s="125">
        <v>4156.2181810000002</v>
      </c>
      <c r="J8963" s="125">
        <v>3964.931936</v>
      </c>
    </row>
    <row r="8964" spans="1:10" hidden="1" x14ac:dyDescent="0.25">
      <c r="A8964" s="125">
        <v>944607</v>
      </c>
      <c r="B8964" s="125">
        <v>2008</v>
      </c>
      <c r="C8964" s="125">
        <v>22</v>
      </c>
      <c r="D8964" s="125">
        <v>5</v>
      </c>
      <c r="E8964" s="125">
        <v>3</v>
      </c>
      <c r="F8964" s="125">
        <v>0</v>
      </c>
      <c r="G8964" s="125">
        <v>3568.475801</v>
      </c>
      <c r="H8964" s="125">
        <v>3964.931936</v>
      </c>
      <c r="I8964" s="125">
        <v>3861.8437060000001</v>
      </c>
      <c r="J8964" s="125">
        <v>3568.475801</v>
      </c>
    </row>
    <row r="8965" spans="1:10" hidden="1" x14ac:dyDescent="0.25">
      <c r="A8965" s="125">
        <v>944608</v>
      </c>
      <c r="B8965" s="125">
        <v>2008</v>
      </c>
      <c r="C8965" s="125">
        <v>22</v>
      </c>
      <c r="D8965" s="125">
        <v>5</v>
      </c>
      <c r="E8965" s="125">
        <v>4</v>
      </c>
      <c r="F8965" s="125">
        <v>4508.3788729999997</v>
      </c>
      <c r="G8965" s="125">
        <v>0</v>
      </c>
      <c r="H8965" s="125">
        <v>4847.4155229999997</v>
      </c>
      <c r="I8965" s="125">
        <v>4558.5095579999997</v>
      </c>
      <c r="J8965" s="125">
        <v>4508.3788729999997</v>
      </c>
    </row>
    <row r="8966" spans="1:10" x14ac:dyDescent="0.25">
      <c r="A8966" s="125">
        <v>944609</v>
      </c>
      <c r="B8966" s="125">
        <v>2008</v>
      </c>
      <c r="C8966" s="125">
        <v>24</v>
      </c>
      <c r="D8966" s="125">
        <v>2</v>
      </c>
      <c r="E8966" s="125">
        <v>1</v>
      </c>
      <c r="F8966" s="129">
        <v>7620.5954680000004</v>
      </c>
      <c r="G8966" s="129">
        <v>0</v>
      </c>
      <c r="H8966" s="129">
        <v>10429.681049999999</v>
      </c>
      <c r="I8966" s="129">
        <v>7741.9522429999997</v>
      </c>
      <c r="J8966" s="129">
        <v>7620.5954680000004</v>
      </c>
    </row>
    <row r="8967" spans="1:10" hidden="1" x14ac:dyDescent="0.25">
      <c r="A8967" s="125">
        <v>944610</v>
      </c>
      <c r="B8967" s="125">
        <v>2008</v>
      </c>
      <c r="C8967" s="125">
        <v>24</v>
      </c>
      <c r="D8967" s="125">
        <v>2</v>
      </c>
      <c r="E8967" s="125">
        <v>2</v>
      </c>
      <c r="F8967" s="125">
        <v>6985.767014</v>
      </c>
      <c r="G8967" s="125">
        <v>0</v>
      </c>
      <c r="H8967" s="125">
        <v>7620.5954680000004</v>
      </c>
      <c r="I8967" s="125">
        <v>6998.7548779999997</v>
      </c>
      <c r="J8967" s="125">
        <v>6985.767014</v>
      </c>
    </row>
    <row r="8968" spans="1:10" hidden="1" x14ac:dyDescent="0.25">
      <c r="A8968" s="125">
        <v>944611</v>
      </c>
      <c r="B8968" s="125">
        <v>2008</v>
      </c>
      <c r="C8968" s="125">
        <v>24</v>
      </c>
      <c r="D8968" s="125">
        <v>2</v>
      </c>
      <c r="E8968" s="125">
        <v>3</v>
      </c>
      <c r="F8968" s="125">
        <v>5430.3146079999997</v>
      </c>
      <c r="G8968" s="125">
        <v>446.95647400000001</v>
      </c>
      <c r="H8968" s="125">
        <v>6985.767014</v>
      </c>
      <c r="I8968" s="125">
        <v>6148.1735490000001</v>
      </c>
      <c r="J8968" s="125">
        <v>5877.2710820000002</v>
      </c>
    </row>
    <row r="8969" spans="1:10" hidden="1" x14ac:dyDescent="0.25">
      <c r="A8969" s="125">
        <v>944612</v>
      </c>
      <c r="B8969" s="125">
        <v>2008</v>
      </c>
      <c r="C8969" s="125">
        <v>24</v>
      </c>
      <c r="D8969" s="125">
        <v>2</v>
      </c>
      <c r="E8969" s="125">
        <v>4</v>
      </c>
      <c r="F8969" s="125">
        <v>7711.0412070000002</v>
      </c>
      <c r="G8969" s="125">
        <v>0</v>
      </c>
      <c r="H8969" s="125">
        <v>10429.681049999999</v>
      </c>
      <c r="I8969" s="125">
        <v>7741.9522429999997</v>
      </c>
      <c r="J8969" s="125">
        <v>7711.0412070000002</v>
      </c>
    </row>
    <row r="8970" spans="1:10" x14ac:dyDescent="0.25">
      <c r="A8970" s="125">
        <v>944613</v>
      </c>
      <c r="B8970" s="125">
        <v>2008</v>
      </c>
      <c r="C8970" s="125">
        <v>24</v>
      </c>
      <c r="D8970" s="125">
        <v>3</v>
      </c>
      <c r="E8970" s="125">
        <v>1</v>
      </c>
      <c r="F8970" s="129">
        <v>2437.0418719999998</v>
      </c>
      <c r="G8970" s="129">
        <v>0</v>
      </c>
      <c r="H8970" s="129">
        <v>3187.0985000000001</v>
      </c>
      <c r="I8970" s="129">
        <v>2588.5614019999998</v>
      </c>
      <c r="J8970" s="129">
        <v>2437.0418719999998</v>
      </c>
    </row>
    <row r="8971" spans="1:10" hidden="1" x14ac:dyDescent="0.25">
      <c r="A8971" s="125">
        <v>944614</v>
      </c>
      <c r="B8971" s="125">
        <v>2008</v>
      </c>
      <c r="C8971" s="125">
        <v>24</v>
      </c>
      <c r="D8971" s="125">
        <v>3</v>
      </c>
      <c r="E8971" s="125">
        <v>2</v>
      </c>
      <c r="F8971" s="125">
        <v>2220.9069850000001</v>
      </c>
      <c r="G8971" s="125">
        <v>0</v>
      </c>
      <c r="H8971" s="125">
        <v>2437.0418719999998</v>
      </c>
      <c r="I8971" s="125">
        <v>2296.4245559999999</v>
      </c>
      <c r="J8971" s="125">
        <v>2220.9069850000001</v>
      </c>
    </row>
    <row r="8972" spans="1:10" hidden="1" x14ac:dyDescent="0.25">
      <c r="A8972" s="125">
        <v>944615</v>
      </c>
      <c r="B8972" s="125">
        <v>2008</v>
      </c>
      <c r="C8972" s="125">
        <v>24</v>
      </c>
      <c r="D8972" s="125">
        <v>3</v>
      </c>
      <c r="E8972" s="125">
        <v>3</v>
      </c>
      <c r="F8972" s="125">
        <v>781.21900000000005</v>
      </c>
      <c r="G8972" s="125">
        <v>1034.6800040000001</v>
      </c>
      <c r="H8972" s="125">
        <v>2220.9069850000001</v>
      </c>
      <c r="I8972" s="125">
        <v>2031.4636190000001</v>
      </c>
      <c r="J8972" s="125">
        <v>1815.8990040000001</v>
      </c>
    </row>
    <row r="8973" spans="1:10" hidden="1" x14ac:dyDescent="0.25">
      <c r="A8973" s="125">
        <v>944616</v>
      </c>
      <c r="B8973" s="125">
        <v>2008</v>
      </c>
      <c r="C8973" s="125">
        <v>24</v>
      </c>
      <c r="D8973" s="125">
        <v>3</v>
      </c>
      <c r="E8973" s="125">
        <v>4</v>
      </c>
      <c r="F8973" s="125">
        <v>4340.446355</v>
      </c>
      <c r="G8973" s="125">
        <v>0</v>
      </c>
      <c r="H8973" s="125">
        <v>5430.3146079999997</v>
      </c>
      <c r="I8973" s="125">
        <v>4410.5015240000002</v>
      </c>
      <c r="J8973" s="125">
        <v>4340.446355</v>
      </c>
    </row>
    <row r="8974" spans="1:10" x14ac:dyDescent="0.25">
      <c r="A8974" s="125">
        <v>944617</v>
      </c>
      <c r="B8974" s="125">
        <v>2008</v>
      </c>
      <c r="C8974" s="125">
        <v>24</v>
      </c>
      <c r="D8974" s="125">
        <v>4</v>
      </c>
      <c r="E8974" s="125">
        <v>1</v>
      </c>
      <c r="F8974" s="129">
        <v>322.165235</v>
      </c>
      <c r="G8974" s="129">
        <v>0</v>
      </c>
      <c r="H8974" s="129">
        <v>389.78325000000001</v>
      </c>
      <c r="I8974" s="129">
        <v>342.19071500000001</v>
      </c>
      <c r="J8974" s="129">
        <v>322.165235</v>
      </c>
    </row>
    <row r="8975" spans="1:10" hidden="1" x14ac:dyDescent="0.25">
      <c r="A8975" s="125">
        <v>944618</v>
      </c>
      <c r="B8975" s="125">
        <v>2008</v>
      </c>
      <c r="C8975" s="125">
        <v>24</v>
      </c>
      <c r="D8975" s="125">
        <v>4</v>
      </c>
      <c r="E8975" s="125">
        <v>2</v>
      </c>
      <c r="F8975" s="125">
        <v>300.04414300000002</v>
      </c>
      <c r="G8975" s="125">
        <v>0</v>
      </c>
      <c r="H8975" s="125">
        <v>322.165235</v>
      </c>
      <c r="I8975" s="125">
        <v>310.406204</v>
      </c>
      <c r="J8975" s="125">
        <v>300.04414300000002</v>
      </c>
    </row>
    <row r="8976" spans="1:10" hidden="1" x14ac:dyDescent="0.25">
      <c r="A8976" s="125">
        <v>944619</v>
      </c>
      <c r="B8976" s="125">
        <v>2008</v>
      </c>
      <c r="C8976" s="125">
        <v>24</v>
      </c>
      <c r="D8976" s="125">
        <v>4</v>
      </c>
      <c r="E8976" s="125">
        <v>3</v>
      </c>
      <c r="F8976" s="125">
        <v>21.821158</v>
      </c>
      <c r="G8976" s="125">
        <v>234.741117</v>
      </c>
      <c r="H8976" s="125">
        <v>300.04414300000002</v>
      </c>
      <c r="I8976" s="125">
        <v>283.75174600000003</v>
      </c>
      <c r="J8976" s="125">
        <v>256.562274</v>
      </c>
    </row>
    <row r="8977" spans="1:10" hidden="1" x14ac:dyDescent="0.25">
      <c r="A8977" s="125">
        <v>944620</v>
      </c>
      <c r="B8977" s="125">
        <v>2008</v>
      </c>
      <c r="C8977" s="125">
        <v>24</v>
      </c>
      <c r="D8977" s="125">
        <v>4</v>
      </c>
      <c r="E8977" s="125">
        <v>4</v>
      </c>
      <c r="F8977" s="125">
        <v>674.53352900000004</v>
      </c>
      <c r="G8977" s="125">
        <v>0</v>
      </c>
      <c r="H8977" s="125">
        <v>781.21900000000005</v>
      </c>
      <c r="I8977" s="125">
        <v>685.83216000000004</v>
      </c>
      <c r="J8977" s="125">
        <v>674.53352900000004</v>
      </c>
    </row>
    <row r="8978" spans="1:10" x14ac:dyDescent="0.25">
      <c r="A8978" s="125">
        <v>944621</v>
      </c>
      <c r="B8978" s="125">
        <v>2008</v>
      </c>
      <c r="C8978" s="125">
        <v>24</v>
      </c>
      <c r="D8978" s="125">
        <v>5</v>
      </c>
      <c r="E8978" s="125">
        <v>1</v>
      </c>
      <c r="F8978" s="129">
        <v>7.610538</v>
      </c>
      <c r="G8978" s="129">
        <v>0</v>
      </c>
      <c r="H8978" s="129">
        <v>8.7024000000000008</v>
      </c>
      <c r="I8978" s="129">
        <v>8.1837370000000007</v>
      </c>
      <c r="J8978" s="129">
        <v>7.610538</v>
      </c>
    </row>
    <row r="8979" spans="1:10" hidden="1" x14ac:dyDescent="0.25">
      <c r="A8979" s="125">
        <v>944622</v>
      </c>
      <c r="B8979" s="125">
        <v>2008</v>
      </c>
      <c r="C8979" s="125">
        <v>24</v>
      </c>
      <c r="D8979" s="125">
        <v>5</v>
      </c>
      <c r="E8979" s="125">
        <v>2</v>
      </c>
      <c r="F8979" s="125">
        <v>6.900576</v>
      </c>
      <c r="G8979" s="125">
        <v>0</v>
      </c>
      <c r="H8979" s="125">
        <v>7.610538</v>
      </c>
      <c r="I8979" s="125">
        <v>7.4781149999999998</v>
      </c>
      <c r="J8979" s="125">
        <v>6.900576</v>
      </c>
    </row>
    <row r="8980" spans="1:10" hidden="1" x14ac:dyDescent="0.25">
      <c r="A8980" s="125">
        <v>944623</v>
      </c>
      <c r="B8980" s="125">
        <v>2008</v>
      </c>
      <c r="C8980" s="125">
        <v>24</v>
      </c>
      <c r="D8980" s="125">
        <v>5</v>
      </c>
      <c r="E8980" s="125">
        <v>3</v>
      </c>
      <c r="F8980" s="125">
        <v>0</v>
      </c>
      <c r="G8980" s="125">
        <v>6.0003570000000002</v>
      </c>
      <c r="H8980" s="125">
        <v>6.900576</v>
      </c>
      <c r="I8980" s="125">
        <v>6.7211610000000004</v>
      </c>
      <c r="J8980" s="125">
        <v>6.0003570000000002</v>
      </c>
    </row>
    <row r="8981" spans="1:10" hidden="1" x14ac:dyDescent="0.25">
      <c r="A8981" s="125">
        <v>944624</v>
      </c>
      <c r="B8981" s="125">
        <v>2008</v>
      </c>
      <c r="C8981" s="125">
        <v>24</v>
      </c>
      <c r="D8981" s="125">
        <v>5</v>
      </c>
      <c r="E8981" s="125">
        <v>4</v>
      </c>
      <c r="F8981" s="125">
        <v>20.193228000000001</v>
      </c>
      <c r="G8981" s="125">
        <v>0</v>
      </c>
      <c r="H8981" s="125">
        <v>21.821158</v>
      </c>
      <c r="I8981" s="125">
        <v>20.520617000000001</v>
      </c>
      <c r="J8981" s="125">
        <v>20.193228000000001</v>
      </c>
    </row>
    <row r="8982" spans="1:10" x14ac:dyDescent="0.25">
      <c r="A8982" s="125">
        <v>944625</v>
      </c>
      <c r="B8982" s="125">
        <v>2008</v>
      </c>
      <c r="C8982" s="125">
        <v>25</v>
      </c>
      <c r="D8982" s="125">
        <v>2</v>
      </c>
      <c r="E8982" s="125">
        <v>1</v>
      </c>
      <c r="F8982" s="129">
        <v>98914.267336999997</v>
      </c>
      <c r="G8982" s="129">
        <v>0</v>
      </c>
      <c r="H8982" s="129">
        <v>133926.81899999999</v>
      </c>
      <c r="I8982" s="129">
        <v>99413.877743999998</v>
      </c>
      <c r="J8982" s="129">
        <v>98914.267336999997</v>
      </c>
    </row>
    <row r="8983" spans="1:10" hidden="1" x14ac:dyDescent="0.25">
      <c r="A8983" s="125">
        <v>944626</v>
      </c>
      <c r="B8983" s="125">
        <v>2008</v>
      </c>
      <c r="C8983" s="125">
        <v>25</v>
      </c>
      <c r="D8983" s="125">
        <v>2</v>
      </c>
      <c r="E8983" s="125">
        <v>2</v>
      </c>
      <c r="F8983" s="125">
        <v>90722.923158999998</v>
      </c>
      <c r="G8983" s="125">
        <v>0</v>
      </c>
      <c r="H8983" s="125">
        <v>98914.267336999997</v>
      </c>
      <c r="I8983" s="125">
        <v>90842.863121999995</v>
      </c>
      <c r="J8983" s="125">
        <v>90722.923158999998</v>
      </c>
    </row>
    <row r="8984" spans="1:10" hidden="1" x14ac:dyDescent="0.25">
      <c r="A8984" s="125">
        <v>944627</v>
      </c>
      <c r="B8984" s="125">
        <v>2008</v>
      </c>
      <c r="C8984" s="125">
        <v>25</v>
      </c>
      <c r="D8984" s="125">
        <v>2</v>
      </c>
      <c r="E8984" s="125">
        <v>3</v>
      </c>
      <c r="F8984" s="125">
        <v>78991.137975000005</v>
      </c>
      <c r="G8984" s="125">
        <v>228.151554</v>
      </c>
      <c r="H8984" s="125">
        <v>90722.923158999998</v>
      </c>
      <c r="I8984" s="125">
        <v>79845.244672000001</v>
      </c>
      <c r="J8984" s="125">
        <v>79219.289529000001</v>
      </c>
    </row>
    <row r="8985" spans="1:10" hidden="1" x14ac:dyDescent="0.25">
      <c r="A8985" s="125">
        <v>944628</v>
      </c>
      <c r="B8985" s="125">
        <v>2008</v>
      </c>
      <c r="C8985" s="125">
        <v>25</v>
      </c>
      <c r="D8985" s="125">
        <v>2</v>
      </c>
      <c r="E8985" s="125">
        <v>4</v>
      </c>
      <c r="F8985" s="125">
        <v>99270.552828</v>
      </c>
      <c r="G8985" s="125">
        <v>0</v>
      </c>
      <c r="H8985" s="125">
        <v>133926.81899999999</v>
      </c>
      <c r="I8985" s="125">
        <v>99413.877743999998</v>
      </c>
      <c r="J8985" s="125">
        <v>99270.552828</v>
      </c>
    </row>
    <row r="8986" spans="1:10" x14ac:dyDescent="0.25">
      <c r="A8986" s="125">
        <v>944629</v>
      </c>
      <c r="B8986" s="125">
        <v>2008</v>
      </c>
      <c r="C8986" s="125">
        <v>25</v>
      </c>
      <c r="D8986" s="125">
        <v>3</v>
      </c>
      <c r="E8986" s="125">
        <v>1</v>
      </c>
      <c r="F8986" s="129">
        <v>49123.903417000001</v>
      </c>
      <c r="G8986" s="129">
        <v>0</v>
      </c>
      <c r="H8986" s="129">
        <v>61064.799299999999</v>
      </c>
      <c r="I8986" s="129">
        <v>49596.829990999999</v>
      </c>
      <c r="J8986" s="129">
        <v>49123.903417000001</v>
      </c>
    </row>
    <row r="8987" spans="1:10" hidden="1" x14ac:dyDescent="0.25">
      <c r="A8987" s="125">
        <v>944630</v>
      </c>
      <c r="B8987" s="125">
        <v>2008</v>
      </c>
      <c r="C8987" s="125">
        <v>25</v>
      </c>
      <c r="D8987" s="125">
        <v>3</v>
      </c>
      <c r="E8987" s="125">
        <v>2</v>
      </c>
      <c r="F8987" s="125">
        <v>46105.358290999997</v>
      </c>
      <c r="G8987" s="125">
        <v>0</v>
      </c>
      <c r="H8987" s="125">
        <v>49123.903417000001</v>
      </c>
      <c r="I8987" s="125">
        <v>46289.454189999997</v>
      </c>
      <c r="J8987" s="125">
        <v>46105.358290999997</v>
      </c>
    </row>
    <row r="8988" spans="1:10" hidden="1" x14ac:dyDescent="0.25">
      <c r="A8988" s="125">
        <v>944631</v>
      </c>
      <c r="B8988" s="125">
        <v>2008</v>
      </c>
      <c r="C8988" s="125">
        <v>25</v>
      </c>
      <c r="D8988" s="125">
        <v>3</v>
      </c>
      <c r="E8988" s="125">
        <v>3</v>
      </c>
      <c r="F8988" s="125">
        <v>35752.511542</v>
      </c>
      <c r="G8988" s="125">
        <v>4449.7675520000003</v>
      </c>
      <c r="H8988" s="125">
        <v>46105.358290999997</v>
      </c>
      <c r="I8988" s="125">
        <v>42172.571228000001</v>
      </c>
      <c r="J8988" s="125">
        <v>40202.279093999998</v>
      </c>
    </row>
    <row r="8989" spans="1:10" hidden="1" x14ac:dyDescent="0.25">
      <c r="A8989" s="125">
        <v>944632</v>
      </c>
      <c r="B8989" s="125">
        <v>2008</v>
      </c>
      <c r="C8989" s="125">
        <v>25</v>
      </c>
      <c r="D8989" s="125">
        <v>3</v>
      </c>
      <c r="E8989" s="125">
        <v>4</v>
      </c>
      <c r="F8989" s="125">
        <v>63994.767161999996</v>
      </c>
      <c r="G8989" s="125">
        <v>0</v>
      </c>
      <c r="H8989" s="125">
        <v>78991.137975000005</v>
      </c>
      <c r="I8989" s="125">
        <v>64156.602263000001</v>
      </c>
      <c r="J8989" s="125">
        <v>63994.767161999996</v>
      </c>
    </row>
    <row r="8990" spans="1:10" x14ac:dyDescent="0.25">
      <c r="A8990" s="125">
        <v>944633</v>
      </c>
      <c r="B8990" s="125">
        <v>2008</v>
      </c>
      <c r="C8990" s="125">
        <v>25</v>
      </c>
      <c r="D8990" s="125">
        <v>4</v>
      </c>
      <c r="E8990" s="125">
        <v>1</v>
      </c>
      <c r="F8990" s="129">
        <v>13526.888580000001</v>
      </c>
      <c r="G8990" s="129">
        <v>0</v>
      </c>
      <c r="H8990" s="129">
        <v>16141.423500000001</v>
      </c>
      <c r="I8990" s="129">
        <v>14170.555691</v>
      </c>
      <c r="J8990" s="129">
        <v>13526.888580000001</v>
      </c>
    </row>
    <row r="8991" spans="1:10" hidden="1" x14ac:dyDescent="0.25">
      <c r="A8991" s="125">
        <v>944634</v>
      </c>
      <c r="B8991" s="125">
        <v>2008</v>
      </c>
      <c r="C8991" s="125">
        <v>25</v>
      </c>
      <c r="D8991" s="125">
        <v>4</v>
      </c>
      <c r="E8991" s="125">
        <v>2</v>
      </c>
      <c r="F8991" s="125">
        <v>12672.636887000001</v>
      </c>
      <c r="G8991" s="125">
        <v>0</v>
      </c>
      <c r="H8991" s="125">
        <v>13526.888580000001</v>
      </c>
      <c r="I8991" s="125">
        <v>13033.157147</v>
      </c>
      <c r="J8991" s="125">
        <v>12672.636887000001</v>
      </c>
    </row>
    <row r="8992" spans="1:10" hidden="1" x14ac:dyDescent="0.25">
      <c r="A8992" s="125">
        <v>944635</v>
      </c>
      <c r="B8992" s="125">
        <v>2008</v>
      </c>
      <c r="C8992" s="125">
        <v>25</v>
      </c>
      <c r="D8992" s="125">
        <v>4</v>
      </c>
      <c r="E8992" s="125">
        <v>3</v>
      </c>
      <c r="F8992" s="125">
        <v>5250.9355020000003</v>
      </c>
      <c r="G8992" s="125">
        <v>5792.3465390000001</v>
      </c>
      <c r="H8992" s="125">
        <v>12672.636887000001</v>
      </c>
      <c r="I8992" s="125">
        <v>11984.512704000001</v>
      </c>
      <c r="J8992" s="125">
        <v>11043.282041</v>
      </c>
    </row>
    <row r="8993" spans="1:10" hidden="1" x14ac:dyDescent="0.25">
      <c r="A8993" s="125">
        <v>944636</v>
      </c>
      <c r="B8993" s="125">
        <v>2008</v>
      </c>
      <c r="C8993" s="125">
        <v>25</v>
      </c>
      <c r="D8993" s="125">
        <v>4</v>
      </c>
      <c r="E8993" s="125">
        <v>4</v>
      </c>
      <c r="F8993" s="125">
        <v>30989.117742999999</v>
      </c>
      <c r="G8993" s="125">
        <v>0</v>
      </c>
      <c r="H8993" s="125">
        <v>35752.511542</v>
      </c>
      <c r="I8993" s="125">
        <v>31387.129882000001</v>
      </c>
      <c r="J8993" s="125">
        <v>30989.117742999999</v>
      </c>
    </row>
    <row r="8994" spans="1:10" x14ac:dyDescent="0.25">
      <c r="A8994" s="125">
        <v>944637</v>
      </c>
      <c r="B8994" s="125">
        <v>2008</v>
      </c>
      <c r="C8994" s="125">
        <v>25</v>
      </c>
      <c r="D8994" s="125">
        <v>5</v>
      </c>
      <c r="E8994" s="125">
        <v>1</v>
      </c>
      <c r="F8994" s="129">
        <v>801.98418800000002</v>
      </c>
      <c r="G8994" s="129">
        <v>0</v>
      </c>
      <c r="H8994" s="129">
        <v>886.84760000000006</v>
      </c>
      <c r="I8994" s="129">
        <v>833.99148300000002</v>
      </c>
      <c r="J8994" s="129">
        <v>801.98418800000002</v>
      </c>
    </row>
    <row r="8995" spans="1:10" hidden="1" x14ac:dyDescent="0.25">
      <c r="A8995" s="125">
        <v>944638</v>
      </c>
      <c r="B8995" s="125">
        <v>2008</v>
      </c>
      <c r="C8995" s="125">
        <v>25</v>
      </c>
      <c r="D8995" s="125">
        <v>5</v>
      </c>
      <c r="E8995" s="125">
        <v>2</v>
      </c>
      <c r="F8995" s="125">
        <v>760.31892500000004</v>
      </c>
      <c r="G8995" s="125">
        <v>0</v>
      </c>
      <c r="H8995" s="125">
        <v>801.98418800000002</v>
      </c>
      <c r="I8995" s="125">
        <v>788.02966300000003</v>
      </c>
      <c r="J8995" s="125">
        <v>760.31892500000004</v>
      </c>
    </row>
    <row r="8996" spans="1:10" hidden="1" x14ac:dyDescent="0.25">
      <c r="A8996" s="125">
        <v>944639</v>
      </c>
      <c r="B8996" s="125">
        <v>2008</v>
      </c>
      <c r="C8996" s="125">
        <v>25</v>
      </c>
      <c r="D8996" s="125">
        <v>5</v>
      </c>
      <c r="E8996" s="125">
        <v>3</v>
      </c>
      <c r="F8996" s="125">
        <v>0</v>
      </c>
      <c r="G8996" s="125">
        <v>694.51353600000004</v>
      </c>
      <c r="H8996" s="125">
        <v>760.31892500000004</v>
      </c>
      <c r="I8996" s="125">
        <v>740.55063299999995</v>
      </c>
      <c r="J8996" s="125">
        <v>694.51353600000004</v>
      </c>
    </row>
    <row r="8997" spans="1:10" hidden="1" x14ac:dyDescent="0.25">
      <c r="A8997" s="125">
        <v>944640</v>
      </c>
      <c r="B8997" s="125">
        <v>2008</v>
      </c>
      <c r="C8997" s="125">
        <v>25</v>
      </c>
      <c r="D8997" s="125">
        <v>5</v>
      </c>
      <c r="E8997" s="125">
        <v>4</v>
      </c>
      <c r="F8997" s="125">
        <v>4875.5179969999999</v>
      </c>
      <c r="G8997" s="125">
        <v>0</v>
      </c>
      <c r="H8997" s="125">
        <v>5250.9355020000003</v>
      </c>
      <c r="I8997" s="125">
        <v>4937.979746</v>
      </c>
      <c r="J8997" s="125">
        <v>4875.5179969999999</v>
      </c>
    </row>
    <row r="8998" spans="1:10" x14ac:dyDescent="0.25">
      <c r="A8998" s="125">
        <v>944641</v>
      </c>
      <c r="B8998" s="125">
        <v>2008</v>
      </c>
      <c r="C8998" s="125">
        <v>26</v>
      </c>
      <c r="D8998" s="125">
        <v>2</v>
      </c>
      <c r="E8998" s="125">
        <v>1</v>
      </c>
      <c r="F8998" s="129">
        <v>1163810.7201410001</v>
      </c>
      <c r="G8998" s="129">
        <v>0</v>
      </c>
      <c r="H8998" s="129">
        <v>1575763.253</v>
      </c>
      <c r="I8998" s="129">
        <v>1169689.0627019999</v>
      </c>
      <c r="J8998" s="129">
        <v>1163810.7201410001</v>
      </c>
    </row>
    <row r="8999" spans="1:10" hidden="1" x14ac:dyDescent="0.25">
      <c r="A8999" s="125">
        <v>944642</v>
      </c>
      <c r="B8999" s="125">
        <v>2008</v>
      </c>
      <c r="C8999" s="125">
        <v>26</v>
      </c>
      <c r="D8999" s="125">
        <v>2</v>
      </c>
      <c r="E8999" s="125">
        <v>2</v>
      </c>
      <c r="F8999" s="125">
        <v>1067432.569413</v>
      </c>
      <c r="G8999" s="125">
        <v>0</v>
      </c>
      <c r="H8999" s="125">
        <v>1163810.7201410001</v>
      </c>
      <c r="I8999" s="125">
        <v>1068843.765378</v>
      </c>
      <c r="J8999" s="125">
        <v>1067432.569413</v>
      </c>
    </row>
    <row r="9000" spans="1:10" hidden="1" x14ac:dyDescent="0.25">
      <c r="A9000" s="125">
        <v>944643</v>
      </c>
      <c r="B9000" s="125">
        <v>2008</v>
      </c>
      <c r="C9000" s="125">
        <v>26</v>
      </c>
      <c r="D9000" s="125">
        <v>2</v>
      </c>
      <c r="E9000" s="125">
        <v>3</v>
      </c>
      <c r="F9000" s="125">
        <v>929398.11057000002</v>
      </c>
      <c r="G9000" s="125">
        <v>2684.3976240000002</v>
      </c>
      <c r="H9000" s="125">
        <v>1067432.569413</v>
      </c>
      <c r="I9000" s="125">
        <v>939447.40434100002</v>
      </c>
      <c r="J9000" s="125">
        <v>932082.50819299999</v>
      </c>
    </row>
    <row r="9001" spans="1:10" hidden="1" x14ac:dyDescent="0.25">
      <c r="A9001" s="125">
        <v>944644</v>
      </c>
      <c r="B9001" s="125">
        <v>2008</v>
      </c>
      <c r="C9001" s="125">
        <v>26</v>
      </c>
      <c r="D9001" s="125">
        <v>2</v>
      </c>
      <c r="E9001" s="125">
        <v>4</v>
      </c>
      <c r="F9001" s="125">
        <v>1168002.72282</v>
      </c>
      <c r="G9001" s="125">
        <v>0</v>
      </c>
      <c r="H9001" s="125">
        <v>1575763.253</v>
      </c>
      <c r="I9001" s="125">
        <v>1169689.0627019999</v>
      </c>
      <c r="J9001" s="125">
        <v>1168002.72282</v>
      </c>
    </row>
    <row r="9002" spans="1:10" x14ac:dyDescent="0.25">
      <c r="A9002" s="125">
        <v>944645</v>
      </c>
      <c r="B9002" s="125">
        <v>2008</v>
      </c>
      <c r="C9002" s="125">
        <v>26</v>
      </c>
      <c r="D9002" s="125">
        <v>3</v>
      </c>
      <c r="E9002" s="125">
        <v>1</v>
      </c>
      <c r="F9002" s="129">
        <v>303636.06138099998</v>
      </c>
      <c r="G9002" s="129">
        <v>0</v>
      </c>
      <c r="H9002" s="129">
        <v>378564.6483</v>
      </c>
      <c r="I9002" s="129">
        <v>307470.20734899997</v>
      </c>
      <c r="J9002" s="129">
        <v>303636.06138099998</v>
      </c>
    </row>
    <row r="9003" spans="1:10" hidden="1" x14ac:dyDescent="0.25">
      <c r="A9003" s="125">
        <v>944646</v>
      </c>
      <c r="B9003" s="125">
        <v>2008</v>
      </c>
      <c r="C9003" s="125">
        <v>26</v>
      </c>
      <c r="D9003" s="125">
        <v>3</v>
      </c>
      <c r="E9003" s="125">
        <v>2</v>
      </c>
      <c r="F9003" s="125">
        <v>284403.71548499999</v>
      </c>
      <c r="G9003" s="125">
        <v>0</v>
      </c>
      <c r="H9003" s="125">
        <v>303636.06138099998</v>
      </c>
      <c r="I9003" s="125">
        <v>286116.26063999999</v>
      </c>
      <c r="J9003" s="125">
        <v>284403.71548499999</v>
      </c>
    </row>
    <row r="9004" spans="1:10" hidden="1" x14ac:dyDescent="0.25">
      <c r="A9004" s="125">
        <v>944647</v>
      </c>
      <c r="B9004" s="125">
        <v>2008</v>
      </c>
      <c r="C9004" s="125">
        <v>26</v>
      </c>
      <c r="D9004" s="125">
        <v>3</v>
      </c>
      <c r="E9004" s="125">
        <v>3</v>
      </c>
      <c r="F9004" s="125">
        <v>216267.20625700001</v>
      </c>
      <c r="G9004" s="125">
        <v>26916.676774</v>
      </c>
      <c r="H9004" s="125">
        <v>284403.71548499999</v>
      </c>
      <c r="I9004" s="125">
        <v>260144.07855400001</v>
      </c>
      <c r="J9004" s="125">
        <v>243183.883031</v>
      </c>
    </row>
    <row r="9005" spans="1:10" hidden="1" x14ac:dyDescent="0.25">
      <c r="A9005" s="125">
        <v>944648</v>
      </c>
      <c r="B9005" s="125">
        <v>2008</v>
      </c>
      <c r="C9005" s="125">
        <v>26</v>
      </c>
      <c r="D9005" s="125">
        <v>3</v>
      </c>
      <c r="E9005" s="125">
        <v>4</v>
      </c>
      <c r="F9005" s="125">
        <v>752347.55872199999</v>
      </c>
      <c r="G9005" s="125">
        <v>0</v>
      </c>
      <c r="H9005" s="125">
        <v>929398.11057000002</v>
      </c>
      <c r="I9005" s="125">
        <v>754857.14540499996</v>
      </c>
      <c r="J9005" s="125">
        <v>752347.55872199999</v>
      </c>
    </row>
    <row r="9006" spans="1:10" x14ac:dyDescent="0.25">
      <c r="A9006" s="125">
        <v>944649</v>
      </c>
      <c r="B9006" s="125">
        <v>2008</v>
      </c>
      <c r="C9006" s="125">
        <v>26</v>
      </c>
      <c r="D9006" s="125">
        <v>4</v>
      </c>
      <c r="E9006" s="125">
        <v>1</v>
      </c>
      <c r="F9006" s="129">
        <v>84846.654223999998</v>
      </c>
      <c r="G9006" s="129">
        <v>0</v>
      </c>
      <c r="H9006" s="129">
        <v>102003.60400000001</v>
      </c>
      <c r="I9006" s="129">
        <v>89548.963952000006</v>
      </c>
      <c r="J9006" s="129">
        <v>84846.654223999998</v>
      </c>
    </row>
    <row r="9007" spans="1:10" hidden="1" x14ac:dyDescent="0.25">
      <c r="A9007" s="125">
        <v>944650</v>
      </c>
      <c r="B9007" s="125">
        <v>2008</v>
      </c>
      <c r="C9007" s="125">
        <v>26</v>
      </c>
      <c r="D9007" s="125">
        <v>4</v>
      </c>
      <c r="E9007" s="125">
        <v>2</v>
      </c>
      <c r="F9007" s="125">
        <v>79488.408119</v>
      </c>
      <c r="G9007" s="125">
        <v>0</v>
      </c>
      <c r="H9007" s="125">
        <v>84846.654223999998</v>
      </c>
      <c r="I9007" s="125">
        <v>81749.751344999997</v>
      </c>
      <c r="J9007" s="125">
        <v>79488.408119</v>
      </c>
    </row>
    <row r="9008" spans="1:10" hidden="1" x14ac:dyDescent="0.25">
      <c r="A9008" s="125">
        <v>944651</v>
      </c>
      <c r="B9008" s="125">
        <v>2008</v>
      </c>
      <c r="C9008" s="125">
        <v>26</v>
      </c>
      <c r="D9008" s="125">
        <v>4</v>
      </c>
      <c r="E9008" s="125">
        <v>3</v>
      </c>
      <c r="F9008" s="125">
        <v>31757.314318000001</v>
      </c>
      <c r="G9008" s="125">
        <v>35031.732844999999</v>
      </c>
      <c r="H9008" s="125">
        <v>79488.408119</v>
      </c>
      <c r="I9008" s="125">
        <v>75172.187558999998</v>
      </c>
      <c r="J9008" s="125">
        <v>66789.047162999996</v>
      </c>
    </row>
    <row r="9009" spans="1:10" hidden="1" x14ac:dyDescent="0.25">
      <c r="A9009" s="125">
        <v>944652</v>
      </c>
      <c r="B9009" s="125">
        <v>2008</v>
      </c>
      <c r="C9009" s="125">
        <v>26</v>
      </c>
      <c r="D9009" s="125">
        <v>4</v>
      </c>
      <c r="E9009" s="125">
        <v>4</v>
      </c>
      <c r="F9009" s="125">
        <v>186947.754094</v>
      </c>
      <c r="G9009" s="125">
        <v>0</v>
      </c>
      <c r="H9009" s="125">
        <v>216267.20625700001</v>
      </c>
      <c r="I9009" s="125">
        <v>189860.980373</v>
      </c>
      <c r="J9009" s="125">
        <v>186947.754094</v>
      </c>
    </row>
    <row r="9010" spans="1:10" x14ac:dyDescent="0.25">
      <c r="A9010" s="125">
        <v>944653</v>
      </c>
      <c r="B9010" s="125">
        <v>2008</v>
      </c>
      <c r="C9010" s="125">
        <v>26</v>
      </c>
      <c r="D9010" s="125">
        <v>5</v>
      </c>
      <c r="E9010" s="125">
        <v>1</v>
      </c>
      <c r="F9010" s="129">
        <v>5190.3333560000001</v>
      </c>
      <c r="G9010" s="129">
        <v>0</v>
      </c>
      <c r="H9010" s="129">
        <v>5739.5578999999998</v>
      </c>
      <c r="I9010" s="129">
        <v>5397.4802490000002</v>
      </c>
      <c r="J9010" s="129">
        <v>5190.3333560000001</v>
      </c>
    </row>
    <row r="9011" spans="1:10" hidden="1" x14ac:dyDescent="0.25">
      <c r="A9011" s="125">
        <v>944654</v>
      </c>
      <c r="B9011" s="125">
        <v>2008</v>
      </c>
      <c r="C9011" s="125">
        <v>26</v>
      </c>
      <c r="D9011" s="125">
        <v>5</v>
      </c>
      <c r="E9011" s="125">
        <v>2</v>
      </c>
      <c r="F9011" s="125">
        <v>4920.6814029999996</v>
      </c>
      <c r="G9011" s="125">
        <v>0</v>
      </c>
      <c r="H9011" s="125">
        <v>5190.3333560000001</v>
      </c>
      <c r="I9011" s="125">
        <v>5100.0215550000003</v>
      </c>
      <c r="J9011" s="125">
        <v>4920.6814029999996</v>
      </c>
    </row>
    <row r="9012" spans="1:10" hidden="1" x14ac:dyDescent="0.25">
      <c r="A9012" s="125">
        <v>944655</v>
      </c>
      <c r="B9012" s="125">
        <v>2008</v>
      </c>
      <c r="C9012" s="125">
        <v>26</v>
      </c>
      <c r="D9012" s="125">
        <v>5</v>
      </c>
      <c r="E9012" s="125">
        <v>3</v>
      </c>
      <c r="F9012" s="125">
        <v>0</v>
      </c>
      <c r="G9012" s="125">
        <v>4199.0493219999998</v>
      </c>
      <c r="H9012" s="125">
        <v>4920.6814029999996</v>
      </c>
      <c r="I9012" s="125">
        <v>4792.7436870000001</v>
      </c>
      <c r="J9012" s="125">
        <v>4199.0493219999998</v>
      </c>
    </row>
    <row r="9013" spans="1:10" hidden="1" x14ac:dyDescent="0.25">
      <c r="A9013" s="125">
        <v>944656</v>
      </c>
      <c r="B9013" s="125">
        <v>2008</v>
      </c>
      <c r="C9013" s="125">
        <v>26</v>
      </c>
      <c r="D9013" s="125">
        <v>5</v>
      </c>
      <c r="E9013" s="125">
        <v>4</v>
      </c>
      <c r="F9013" s="125">
        <v>29486.813813000001</v>
      </c>
      <c r="G9013" s="125">
        <v>0</v>
      </c>
      <c r="H9013" s="125">
        <v>31757.314318000001</v>
      </c>
      <c r="I9013" s="125">
        <v>29864.578384</v>
      </c>
      <c r="J9013" s="125">
        <v>29486.813813000001</v>
      </c>
    </row>
    <row r="9014" spans="1:10" x14ac:dyDescent="0.25">
      <c r="A9014" s="125">
        <v>944657</v>
      </c>
      <c r="B9014" s="125">
        <v>2008</v>
      </c>
      <c r="C9014" s="125">
        <v>27</v>
      </c>
      <c r="D9014" s="125">
        <v>2</v>
      </c>
      <c r="E9014" s="125">
        <v>1</v>
      </c>
      <c r="F9014" s="129">
        <v>93.662819999999996</v>
      </c>
      <c r="G9014" s="129">
        <v>0</v>
      </c>
      <c r="H9014" s="129">
        <v>126.17919999999999</v>
      </c>
      <c r="I9014" s="129">
        <v>93.662819999999996</v>
      </c>
      <c r="J9014" s="129">
        <v>93.662819999999996</v>
      </c>
    </row>
    <row r="9015" spans="1:10" hidden="1" x14ac:dyDescent="0.25">
      <c r="A9015" s="125">
        <v>944658</v>
      </c>
      <c r="B9015" s="125">
        <v>2008</v>
      </c>
      <c r="C9015" s="125">
        <v>27</v>
      </c>
      <c r="D9015" s="125">
        <v>2</v>
      </c>
      <c r="E9015" s="125">
        <v>2</v>
      </c>
      <c r="F9015" s="125">
        <v>85.891789000000003</v>
      </c>
      <c r="G9015" s="125">
        <v>0</v>
      </c>
      <c r="H9015" s="125">
        <v>93.662819999999996</v>
      </c>
      <c r="I9015" s="125">
        <v>86.019934000000006</v>
      </c>
      <c r="J9015" s="125">
        <v>85.891789000000003</v>
      </c>
    </row>
    <row r="9016" spans="1:10" hidden="1" x14ac:dyDescent="0.25">
      <c r="A9016" s="125">
        <v>944659</v>
      </c>
      <c r="B9016" s="125">
        <v>2008</v>
      </c>
      <c r="C9016" s="125">
        <v>27</v>
      </c>
      <c r="D9016" s="125">
        <v>2</v>
      </c>
      <c r="E9016" s="125">
        <v>3</v>
      </c>
      <c r="F9016" s="125">
        <v>74.240851000000006</v>
      </c>
      <c r="G9016" s="125">
        <v>0.47750399999999998</v>
      </c>
      <c r="H9016" s="125">
        <v>85.891789000000003</v>
      </c>
      <c r="I9016" s="125">
        <v>75.593362999999997</v>
      </c>
      <c r="J9016" s="125">
        <v>74.718355000000003</v>
      </c>
    </row>
    <row r="9017" spans="1:10" hidden="1" x14ac:dyDescent="0.25">
      <c r="A9017" s="125">
        <v>944660</v>
      </c>
      <c r="B9017" s="125">
        <v>2008</v>
      </c>
      <c r="C9017" s="125">
        <v>27</v>
      </c>
      <c r="D9017" s="125">
        <v>2</v>
      </c>
      <c r="E9017" s="125">
        <v>4</v>
      </c>
      <c r="F9017" s="125">
        <v>93.662819999999996</v>
      </c>
      <c r="G9017" s="125">
        <v>0</v>
      </c>
      <c r="H9017" s="125">
        <v>126.17919999999999</v>
      </c>
      <c r="I9017" s="125">
        <v>93.662819999999996</v>
      </c>
      <c r="J9017" s="125">
        <v>93.662819999999996</v>
      </c>
    </row>
    <row r="9018" spans="1:10" x14ac:dyDescent="0.25">
      <c r="A9018" s="125">
        <v>944661</v>
      </c>
      <c r="B9018" s="125">
        <v>2008</v>
      </c>
      <c r="C9018" s="125">
        <v>27</v>
      </c>
      <c r="D9018" s="125">
        <v>3</v>
      </c>
      <c r="E9018" s="125">
        <v>1</v>
      </c>
      <c r="F9018" s="129">
        <v>49.659703</v>
      </c>
      <c r="G9018" s="129">
        <v>0</v>
      </c>
      <c r="H9018" s="129">
        <v>61.867550000000001</v>
      </c>
      <c r="I9018" s="129">
        <v>50.248823999999999</v>
      </c>
      <c r="J9018" s="129">
        <v>49.659703</v>
      </c>
    </row>
    <row r="9019" spans="1:10" hidden="1" x14ac:dyDescent="0.25">
      <c r="A9019" s="125">
        <v>944662</v>
      </c>
      <c r="B9019" s="125">
        <v>2008</v>
      </c>
      <c r="C9019" s="125">
        <v>27</v>
      </c>
      <c r="D9019" s="125">
        <v>3</v>
      </c>
      <c r="E9019" s="125">
        <v>2</v>
      </c>
      <c r="F9019" s="125">
        <v>46.584924000000001</v>
      </c>
      <c r="G9019" s="125">
        <v>0</v>
      </c>
      <c r="H9019" s="125">
        <v>49.659703</v>
      </c>
      <c r="I9019" s="125">
        <v>46.794338000000003</v>
      </c>
      <c r="J9019" s="125">
        <v>46.584924000000001</v>
      </c>
    </row>
    <row r="9020" spans="1:10" hidden="1" x14ac:dyDescent="0.25">
      <c r="A9020" s="125">
        <v>944663</v>
      </c>
      <c r="B9020" s="125">
        <v>2008</v>
      </c>
      <c r="C9020" s="125">
        <v>27</v>
      </c>
      <c r="D9020" s="125">
        <v>3</v>
      </c>
      <c r="E9020" s="125">
        <v>3</v>
      </c>
      <c r="F9020" s="125">
        <v>37.380519999999997</v>
      </c>
      <c r="G9020" s="125">
        <v>4.0850280000000003</v>
      </c>
      <c r="H9020" s="125">
        <v>46.584924000000001</v>
      </c>
      <c r="I9020" s="125">
        <v>42.611229999999999</v>
      </c>
      <c r="J9020" s="125">
        <v>41.465547999999998</v>
      </c>
    </row>
    <row r="9021" spans="1:10" hidden="1" x14ac:dyDescent="0.25">
      <c r="A9021" s="125">
        <v>944664</v>
      </c>
      <c r="B9021" s="125">
        <v>2008</v>
      </c>
      <c r="C9021" s="125">
        <v>27</v>
      </c>
      <c r="D9021" s="125">
        <v>3</v>
      </c>
      <c r="E9021" s="125">
        <v>4</v>
      </c>
      <c r="F9021" s="125">
        <v>60.111156000000001</v>
      </c>
      <c r="G9021" s="125">
        <v>0</v>
      </c>
      <c r="H9021" s="125">
        <v>74.240851000000006</v>
      </c>
      <c r="I9021" s="125">
        <v>60.298419000000003</v>
      </c>
      <c r="J9021" s="125">
        <v>60.111156000000001</v>
      </c>
    </row>
    <row r="9022" spans="1:10" x14ac:dyDescent="0.25">
      <c r="A9022" s="125">
        <v>944665</v>
      </c>
      <c r="B9022" s="125">
        <v>2008</v>
      </c>
      <c r="C9022" s="125">
        <v>27</v>
      </c>
      <c r="D9022" s="125">
        <v>4</v>
      </c>
      <c r="E9022" s="125">
        <v>1</v>
      </c>
      <c r="F9022" s="129">
        <v>7.6888800000000002</v>
      </c>
      <c r="G9022" s="129">
        <v>0</v>
      </c>
      <c r="H9022" s="129">
        <v>9.0730000000000004</v>
      </c>
      <c r="I9022" s="129">
        <v>7.9651870000000002</v>
      </c>
      <c r="J9022" s="129">
        <v>7.6888800000000002</v>
      </c>
    </row>
    <row r="9023" spans="1:10" hidden="1" x14ac:dyDescent="0.25">
      <c r="A9023" s="125">
        <v>944666</v>
      </c>
      <c r="B9023" s="125">
        <v>2008</v>
      </c>
      <c r="C9023" s="125">
        <v>27</v>
      </c>
      <c r="D9023" s="125">
        <v>4</v>
      </c>
      <c r="E9023" s="125">
        <v>2</v>
      </c>
      <c r="F9023" s="125">
        <v>7.2591400000000004</v>
      </c>
      <c r="G9023" s="125">
        <v>0</v>
      </c>
      <c r="H9023" s="125">
        <v>7.6888800000000002</v>
      </c>
      <c r="I9023" s="125">
        <v>7.4082359999999996</v>
      </c>
      <c r="J9023" s="125">
        <v>7.2591400000000004</v>
      </c>
    </row>
    <row r="9024" spans="1:10" hidden="1" x14ac:dyDescent="0.25">
      <c r="A9024" s="125">
        <v>944667</v>
      </c>
      <c r="B9024" s="125">
        <v>2008</v>
      </c>
      <c r="C9024" s="125">
        <v>27</v>
      </c>
      <c r="D9024" s="125">
        <v>4</v>
      </c>
      <c r="E9024" s="125">
        <v>3</v>
      </c>
      <c r="F9024" s="125">
        <v>3.1660620000000002</v>
      </c>
      <c r="G9024" s="125">
        <v>3.0447259999999998</v>
      </c>
      <c r="H9024" s="125">
        <v>7.2591400000000004</v>
      </c>
      <c r="I9024" s="125">
        <v>6.8649690000000003</v>
      </c>
      <c r="J9024" s="125">
        <v>6.210788</v>
      </c>
    </row>
    <row r="9025" spans="1:10" hidden="1" x14ac:dyDescent="0.25">
      <c r="A9025" s="125">
        <v>944668</v>
      </c>
      <c r="B9025" s="125">
        <v>2008</v>
      </c>
      <c r="C9025" s="125">
        <v>27</v>
      </c>
      <c r="D9025" s="125">
        <v>4</v>
      </c>
      <c r="E9025" s="125">
        <v>4</v>
      </c>
      <c r="F9025" s="125">
        <v>32.502327000000001</v>
      </c>
      <c r="G9025" s="125">
        <v>0</v>
      </c>
      <c r="H9025" s="125">
        <v>37.380519999999997</v>
      </c>
      <c r="I9025" s="125">
        <v>32.816358000000001</v>
      </c>
      <c r="J9025" s="125">
        <v>32.502327000000001</v>
      </c>
    </row>
    <row r="9026" spans="1:10" x14ac:dyDescent="0.25">
      <c r="A9026" s="125">
        <v>944669</v>
      </c>
      <c r="B9026" s="125">
        <v>2008</v>
      </c>
      <c r="C9026" s="125">
        <v>27</v>
      </c>
      <c r="D9026" s="125">
        <v>5</v>
      </c>
      <c r="E9026" s="125">
        <v>1</v>
      </c>
      <c r="F9026" s="129">
        <v>76.558228999999997</v>
      </c>
      <c r="G9026" s="129">
        <v>0</v>
      </c>
      <c r="H9026" s="129">
        <v>88.387200000000007</v>
      </c>
      <c r="I9026" s="129">
        <v>83.119322999999994</v>
      </c>
      <c r="J9026" s="129">
        <v>76.558228999999997</v>
      </c>
    </row>
    <row r="9027" spans="1:10" hidden="1" x14ac:dyDescent="0.25">
      <c r="A9027" s="125">
        <v>944670</v>
      </c>
      <c r="B9027" s="125">
        <v>2008</v>
      </c>
      <c r="C9027" s="125">
        <v>27</v>
      </c>
      <c r="D9027" s="125">
        <v>5</v>
      </c>
      <c r="E9027" s="125">
        <v>2</v>
      </c>
      <c r="F9027" s="125">
        <v>72.963300000000004</v>
      </c>
      <c r="G9027" s="125">
        <v>0</v>
      </c>
      <c r="H9027" s="125">
        <v>76.558228999999997</v>
      </c>
      <c r="I9027" s="125">
        <v>75.226114999999993</v>
      </c>
      <c r="J9027" s="125">
        <v>72.963300000000004</v>
      </c>
    </row>
    <row r="9028" spans="1:10" hidden="1" x14ac:dyDescent="0.25">
      <c r="A9028" s="125">
        <v>944671</v>
      </c>
      <c r="B9028" s="125">
        <v>2008</v>
      </c>
      <c r="C9028" s="125">
        <v>27</v>
      </c>
      <c r="D9028" s="125">
        <v>5</v>
      </c>
      <c r="E9028" s="125">
        <v>3</v>
      </c>
      <c r="F9028" s="125">
        <v>0</v>
      </c>
      <c r="G9028" s="125">
        <v>71.049644000000001</v>
      </c>
      <c r="H9028" s="125">
        <v>72.963300000000004</v>
      </c>
      <c r="I9028" s="125">
        <v>71.066254000000001</v>
      </c>
      <c r="J9028" s="125">
        <v>71.049644000000001</v>
      </c>
    </row>
    <row r="9029" spans="1:10" hidden="1" x14ac:dyDescent="0.25">
      <c r="A9029" s="125">
        <v>944672</v>
      </c>
      <c r="B9029" s="125">
        <v>2008</v>
      </c>
      <c r="C9029" s="125">
        <v>27</v>
      </c>
      <c r="D9029" s="125">
        <v>5</v>
      </c>
      <c r="E9029" s="125">
        <v>4</v>
      </c>
      <c r="F9029" s="125">
        <v>2.8694459999999999</v>
      </c>
      <c r="G9029" s="125">
        <v>0</v>
      </c>
      <c r="H9029" s="125">
        <v>3.1660620000000002</v>
      </c>
      <c r="I9029" s="125">
        <v>2.9773649999999998</v>
      </c>
      <c r="J9029" s="125">
        <v>2.8694459999999999</v>
      </c>
    </row>
    <row r="9030" spans="1:10" x14ac:dyDescent="0.25">
      <c r="A9030" s="125">
        <v>944673</v>
      </c>
      <c r="B9030" s="125">
        <v>2008</v>
      </c>
      <c r="C9030" s="125">
        <v>28</v>
      </c>
      <c r="D9030" s="125">
        <v>2</v>
      </c>
      <c r="E9030" s="125">
        <v>1</v>
      </c>
      <c r="F9030" s="129">
        <v>1659.1699570000001</v>
      </c>
      <c r="G9030" s="129">
        <v>0</v>
      </c>
      <c r="H9030" s="129">
        <v>2235.1743999999999</v>
      </c>
      <c r="I9030" s="129">
        <v>1659.1699570000001</v>
      </c>
      <c r="J9030" s="129">
        <v>1659.1699570000001</v>
      </c>
    </row>
    <row r="9031" spans="1:10" hidden="1" x14ac:dyDescent="0.25">
      <c r="A9031" s="125">
        <v>944674</v>
      </c>
      <c r="B9031" s="125">
        <v>2008</v>
      </c>
      <c r="C9031" s="125">
        <v>28</v>
      </c>
      <c r="D9031" s="125">
        <v>2</v>
      </c>
      <c r="E9031" s="125">
        <v>2</v>
      </c>
      <c r="F9031" s="125">
        <v>1521.5116820000001</v>
      </c>
      <c r="G9031" s="125">
        <v>0</v>
      </c>
      <c r="H9031" s="125">
        <v>1659.1699570000001</v>
      </c>
      <c r="I9031" s="125">
        <v>1523.7816889999999</v>
      </c>
      <c r="J9031" s="125">
        <v>1521.5116820000001</v>
      </c>
    </row>
    <row r="9032" spans="1:10" hidden="1" x14ac:dyDescent="0.25">
      <c r="A9032" s="125">
        <v>944675</v>
      </c>
      <c r="B9032" s="125">
        <v>2008</v>
      </c>
      <c r="C9032" s="125">
        <v>28</v>
      </c>
      <c r="D9032" s="125">
        <v>2</v>
      </c>
      <c r="E9032" s="125">
        <v>3</v>
      </c>
      <c r="F9032" s="125">
        <v>1315.12365</v>
      </c>
      <c r="G9032" s="125">
        <v>8.4586439999999996</v>
      </c>
      <c r="H9032" s="125">
        <v>1521.5116820000001</v>
      </c>
      <c r="I9032" s="125">
        <v>1339.0824319999999</v>
      </c>
      <c r="J9032" s="125">
        <v>1323.582294</v>
      </c>
    </row>
    <row r="9033" spans="1:10" hidden="1" x14ac:dyDescent="0.25">
      <c r="A9033" s="125">
        <v>944676</v>
      </c>
      <c r="B9033" s="125">
        <v>2008</v>
      </c>
      <c r="C9033" s="125">
        <v>28</v>
      </c>
      <c r="D9033" s="125">
        <v>2</v>
      </c>
      <c r="E9033" s="125">
        <v>4</v>
      </c>
      <c r="F9033" s="125">
        <v>1659.1699570000001</v>
      </c>
      <c r="G9033" s="125">
        <v>0</v>
      </c>
      <c r="H9033" s="125">
        <v>2235.1743999999999</v>
      </c>
      <c r="I9033" s="125">
        <v>1659.1699570000001</v>
      </c>
      <c r="J9033" s="125">
        <v>1659.1699570000001</v>
      </c>
    </row>
    <row r="9034" spans="1:10" x14ac:dyDescent="0.25">
      <c r="A9034" s="125">
        <v>944677</v>
      </c>
      <c r="B9034" s="125">
        <v>2008</v>
      </c>
      <c r="C9034" s="125">
        <v>28</v>
      </c>
      <c r="D9034" s="125">
        <v>3</v>
      </c>
      <c r="E9034" s="125">
        <v>1</v>
      </c>
      <c r="F9034" s="129">
        <v>1192.363192</v>
      </c>
      <c r="G9034" s="129">
        <v>0</v>
      </c>
      <c r="H9034" s="129">
        <v>1486.65885</v>
      </c>
      <c r="I9034" s="129">
        <v>1207.464318</v>
      </c>
      <c r="J9034" s="129">
        <v>1192.363192</v>
      </c>
    </row>
    <row r="9035" spans="1:10" hidden="1" x14ac:dyDescent="0.25">
      <c r="A9035" s="125">
        <v>944678</v>
      </c>
      <c r="B9035" s="125">
        <v>2008</v>
      </c>
      <c r="C9035" s="125">
        <v>28</v>
      </c>
      <c r="D9035" s="125">
        <v>3</v>
      </c>
      <c r="E9035" s="125">
        <v>2</v>
      </c>
      <c r="F9035" s="125">
        <v>1103.4020049999999</v>
      </c>
      <c r="G9035" s="125">
        <v>0</v>
      </c>
      <c r="H9035" s="125">
        <v>1192.363192</v>
      </c>
      <c r="I9035" s="125">
        <v>1123.563836</v>
      </c>
      <c r="J9035" s="125">
        <v>1103.4020049999999</v>
      </c>
    </row>
    <row r="9036" spans="1:10" hidden="1" x14ac:dyDescent="0.25">
      <c r="A9036" s="125">
        <v>944679</v>
      </c>
      <c r="B9036" s="125">
        <v>2008</v>
      </c>
      <c r="C9036" s="125">
        <v>28</v>
      </c>
      <c r="D9036" s="125">
        <v>3</v>
      </c>
      <c r="E9036" s="125">
        <v>3</v>
      </c>
      <c r="F9036" s="125">
        <v>832.657106</v>
      </c>
      <c r="G9036" s="125">
        <v>90.994662000000005</v>
      </c>
      <c r="H9036" s="125">
        <v>1103.4020049999999</v>
      </c>
      <c r="I9036" s="125">
        <v>1009.2818140000001</v>
      </c>
      <c r="J9036" s="125">
        <v>923.65176899999994</v>
      </c>
    </row>
    <row r="9037" spans="1:10" hidden="1" x14ac:dyDescent="0.25">
      <c r="A9037" s="125">
        <v>944680</v>
      </c>
      <c r="B9037" s="125">
        <v>2008</v>
      </c>
      <c r="C9037" s="125">
        <v>28</v>
      </c>
      <c r="D9037" s="125">
        <v>3</v>
      </c>
      <c r="E9037" s="125">
        <v>4</v>
      </c>
      <c r="F9037" s="125">
        <v>1064.566067</v>
      </c>
      <c r="G9037" s="125">
        <v>0</v>
      </c>
      <c r="H9037" s="125">
        <v>1315.12365</v>
      </c>
      <c r="I9037" s="125">
        <v>1068.143429</v>
      </c>
      <c r="J9037" s="125">
        <v>1064.566067</v>
      </c>
    </row>
    <row r="9038" spans="1:10" x14ac:dyDescent="0.25">
      <c r="A9038" s="125">
        <v>944681</v>
      </c>
      <c r="B9038" s="125">
        <v>2008</v>
      </c>
      <c r="C9038" s="125">
        <v>28</v>
      </c>
      <c r="D9038" s="125">
        <v>4</v>
      </c>
      <c r="E9038" s="125">
        <v>1</v>
      </c>
      <c r="F9038" s="129">
        <v>7239.0961230000003</v>
      </c>
      <c r="G9038" s="129">
        <v>0</v>
      </c>
      <c r="H9038" s="129">
        <v>8625.4689999999991</v>
      </c>
      <c r="I9038" s="129">
        <v>7572.2992350000004</v>
      </c>
      <c r="J9038" s="129">
        <v>7239.0961230000003</v>
      </c>
    </row>
    <row r="9039" spans="1:10" hidden="1" x14ac:dyDescent="0.25">
      <c r="A9039" s="125">
        <v>944682</v>
      </c>
      <c r="B9039" s="125">
        <v>2008</v>
      </c>
      <c r="C9039" s="125">
        <v>28</v>
      </c>
      <c r="D9039" s="125">
        <v>4</v>
      </c>
      <c r="E9039" s="125">
        <v>2</v>
      </c>
      <c r="F9039" s="125">
        <v>6763.7894489999999</v>
      </c>
      <c r="G9039" s="125">
        <v>0</v>
      </c>
      <c r="H9039" s="125">
        <v>7239.0961230000003</v>
      </c>
      <c r="I9039" s="125">
        <v>6974.8691140000001</v>
      </c>
      <c r="J9039" s="125">
        <v>6763.7894489999999</v>
      </c>
    </row>
    <row r="9040" spans="1:10" hidden="1" x14ac:dyDescent="0.25">
      <c r="A9040" s="125">
        <v>944683</v>
      </c>
      <c r="B9040" s="125">
        <v>2008</v>
      </c>
      <c r="C9040" s="125">
        <v>28</v>
      </c>
      <c r="D9040" s="125">
        <v>4</v>
      </c>
      <c r="E9040" s="125">
        <v>3</v>
      </c>
      <c r="F9040" s="125">
        <v>2541.5358329999999</v>
      </c>
      <c r="G9040" s="125">
        <v>2444.134188</v>
      </c>
      <c r="H9040" s="125">
        <v>6763.7894489999999</v>
      </c>
      <c r="I9040" s="125">
        <v>6396.5156820000002</v>
      </c>
      <c r="J9040" s="125">
        <v>4985.6700209999999</v>
      </c>
    </row>
    <row r="9041" spans="1:10" hidden="1" x14ac:dyDescent="0.25">
      <c r="A9041" s="125">
        <v>944684</v>
      </c>
      <c r="B9041" s="125">
        <v>2008</v>
      </c>
      <c r="C9041" s="125">
        <v>28</v>
      </c>
      <c r="D9041" s="125">
        <v>4</v>
      </c>
      <c r="E9041" s="125">
        <v>4</v>
      </c>
      <c r="F9041" s="125">
        <v>722.03453100000002</v>
      </c>
      <c r="G9041" s="125">
        <v>0</v>
      </c>
      <c r="H9041" s="125">
        <v>832.657106</v>
      </c>
      <c r="I9041" s="125">
        <v>730.98967400000004</v>
      </c>
      <c r="J9041" s="125">
        <v>722.03453100000002</v>
      </c>
    </row>
    <row r="9042" spans="1:10" x14ac:dyDescent="0.25">
      <c r="A9042" s="125">
        <v>944685</v>
      </c>
      <c r="B9042" s="125">
        <v>2008</v>
      </c>
      <c r="C9042" s="125">
        <v>28</v>
      </c>
      <c r="D9042" s="125">
        <v>5</v>
      </c>
      <c r="E9042" s="125">
        <v>1</v>
      </c>
      <c r="F9042" s="129">
        <v>158.49600599999999</v>
      </c>
      <c r="G9042" s="129">
        <v>0</v>
      </c>
      <c r="H9042" s="129">
        <v>183.56960000000001</v>
      </c>
      <c r="I9042" s="129">
        <v>172.62885199999999</v>
      </c>
      <c r="J9042" s="129">
        <v>158.49600599999999</v>
      </c>
    </row>
    <row r="9043" spans="1:10" hidden="1" x14ac:dyDescent="0.25">
      <c r="A9043" s="125">
        <v>944686</v>
      </c>
      <c r="B9043" s="125">
        <v>2008</v>
      </c>
      <c r="C9043" s="125">
        <v>28</v>
      </c>
      <c r="D9043" s="125">
        <v>5</v>
      </c>
      <c r="E9043" s="125">
        <v>2</v>
      </c>
      <c r="F9043" s="125">
        <v>151.05354199999999</v>
      </c>
      <c r="G9043" s="125">
        <v>0</v>
      </c>
      <c r="H9043" s="125">
        <v>158.49600599999999</v>
      </c>
      <c r="I9043" s="125">
        <v>155.73817500000001</v>
      </c>
      <c r="J9043" s="125">
        <v>151.05354199999999</v>
      </c>
    </row>
    <row r="9044" spans="1:10" hidden="1" x14ac:dyDescent="0.25">
      <c r="A9044" s="125">
        <v>944687</v>
      </c>
      <c r="B9044" s="125">
        <v>2008</v>
      </c>
      <c r="C9044" s="125">
        <v>28</v>
      </c>
      <c r="D9044" s="125">
        <v>5</v>
      </c>
      <c r="E9044" s="125">
        <v>3</v>
      </c>
      <c r="F9044" s="125">
        <v>0</v>
      </c>
      <c r="G9044" s="125">
        <v>147.09176299999999</v>
      </c>
      <c r="H9044" s="125">
        <v>151.05354199999999</v>
      </c>
      <c r="I9044" s="125">
        <v>147.12615</v>
      </c>
      <c r="J9044" s="125">
        <v>147.09176299999999</v>
      </c>
    </row>
    <row r="9045" spans="1:10" hidden="1" x14ac:dyDescent="0.25">
      <c r="A9045" s="125">
        <v>944688</v>
      </c>
      <c r="B9045" s="125">
        <v>2008</v>
      </c>
      <c r="C9045" s="125">
        <v>28</v>
      </c>
      <c r="D9045" s="125">
        <v>5</v>
      </c>
      <c r="E9045" s="125">
        <v>4</v>
      </c>
      <c r="F9045" s="125">
        <v>2301.2477389999999</v>
      </c>
      <c r="G9045" s="125">
        <v>0</v>
      </c>
      <c r="H9045" s="125">
        <v>2541.5358329999999</v>
      </c>
      <c r="I9045" s="125">
        <v>2390.060297</v>
      </c>
      <c r="J9045" s="125">
        <v>2301.2477389999999</v>
      </c>
    </row>
    <row r="9046" spans="1:10" x14ac:dyDescent="0.25">
      <c r="A9046" s="125">
        <v>944689</v>
      </c>
      <c r="B9046" s="125">
        <v>2008</v>
      </c>
      <c r="C9046" s="125">
        <v>29</v>
      </c>
      <c r="D9046" s="125">
        <v>2</v>
      </c>
      <c r="E9046" s="125">
        <v>1</v>
      </c>
      <c r="F9046" s="129">
        <v>3377.8745549999999</v>
      </c>
      <c r="G9046" s="129">
        <v>0</v>
      </c>
      <c r="H9046" s="129">
        <v>4580.79</v>
      </c>
      <c r="I9046" s="129">
        <v>3400.3204169999999</v>
      </c>
      <c r="J9046" s="129">
        <v>3377.8745549999999</v>
      </c>
    </row>
    <row r="9047" spans="1:10" hidden="1" x14ac:dyDescent="0.25">
      <c r="A9047" s="125">
        <v>944690</v>
      </c>
      <c r="B9047" s="125">
        <v>2008</v>
      </c>
      <c r="C9047" s="125">
        <v>29</v>
      </c>
      <c r="D9047" s="125">
        <v>2</v>
      </c>
      <c r="E9047" s="125">
        <v>2</v>
      </c>
      <c r="F9047" s="125">
        <v>3099.0417170000001</v>
      </c>
      <c r="G9047" s="125">
        <v>0</v>
      </c>
      <c r="H9047" s="125">
        <v>3377.8745549999999</v>
      </c>
      <c r="I9047" s="125">
        <v>3102.2399909999999</v>
      </c>
      <c r="J9047" s="125">
        <v>3099.0417170000001</v>
      </c>
    </row>
    <row r="9048" spans="1:10" hidden="1" x14ac:dyDescent="0.25">
      <c r="A9048" s="125">
        <v>944691</v>
      </c>
      <c r="B9048" s="125">
        <v>2008</v>
      </c>
      <c r="C9048" s="125">
        <v>29</v>
      </c>
      <c r="D9048" s="125">
        <v>2</v>
      </c>
      <c r="E9048" s="125">
        <v>3</v>
      </c>
      <c r="F9048" s="125">
        <v>2556.4016459999998</v>
      </c>
      <c r="G9048" s="125">
        <v>145.87405799999999</v>
      </c>
      <c r="H9048" s="125">
        <v>3099.0417170000001</v>
      </c>
      <c r="I9048" s="125">
        <v>2727.4666149999998</v>
      </c>
      <c r="J9048" s="125">
        <v>2702.2757040000001</v>
      </c>
    </row>
    <row r="9049" spans="1:10" hidden="1" x14ac:dyDescent="0.25">
      <c r="A9049" s="125">
        <v>944692</v>
      </c>
      <c r="B9049" s="125">
        <v>2008</v>
      </c>
      <c r="C9049" s="125">
        <v>29</v>
      </c>
      <c r="D9049" s="125">
        <v>2</v>
      </c>
      <c r="E9049" s="125">
        <v>4</v>
      </c>
      <c r="F9049" s="125">
        <v>3394.2822890000002</v>
      </c>
      <c r="G9049" s="125">
        <v>0</v>
      </c>
      <c r="H9049" s="125">
        <v>4580.79</v>
      </c>
      <c r="I9049" s="125">
        <v>3400.3204169999999</v>
      </c>
      <c r="J9049" s="125">
        <v>3394.2822890000002</v>
      </c>
    </row>
    <row r="9050" spans="1:10" x14ac:dyDescent="0.25">
      <c r="A9050" s="125">
        <v>944693</v>
      </c>
      <c r="B9050" s="125">
        <v>2008</v>
      </c>
      <c r="C9050" s="125">
        <v>29</v>
      </c>
      <c r="D9050" s="125">
        <v>3</v>
      </c>
      <c r="E9050" s="125">
        <v>1</v>
      </c>
      <c r="F9050" s="129">
        <v>2265.2958939999999</v>
      </c>
      <c r="G9050" s="129">
        <v>0</v>
      </c>
      <c r="H9050" s="129">
        <v>2827.0852500000001</v>
      </c>
      <c r="I9050" s="129">
        <v>2296.1586400000001</v>
      </c>
      <c r="J9050" s="129">
        <v>2265.2958939999999</v>
      </c>
    </row>
    <row r="9051" spans="1:10" hidden="1" x14ac:dyDescent="0.25">
      <c r="A9051" s="125">
        <v>944694</v>
      </c>
      <c r="B9051" s="125">
        <v>2008</v>
      </c>
      <c r="C9051" s="125">
        <v>29</v>
      </c>
      <c r="D9051" s="125">
        <v>3</v>
      </c>
      <c r="E9051" s="125">
        <v>2</v>
      </c>
      <c r="F9051" s="125">
        <v>2132.1154529999999</v>
      </c>
      <c r="G9051" s="125">
        <v>0</v>
      </c>
      <c r="H9051" s="125">
        <v>2265.2958939999999</v>
      </c>
      <c r="I9051" s="125">
        <v>2134.5883210000002</v>
      </c>
      <c r="J9051" s="125">
        <v>2132.1154529999999</v>
      </c>
    </row>
    <row r="9052" spans="1:10" hidden="1" x14ac:dyDescent="0.25">
      <c r="A9052" s="125">
        <v>944695</v>
      </c>
      <c r="B9052" s="125">
        <v>2008</v>
      </c>
      <c r="C9052" s="125">
        <v>29</v>
      </c>
      <c r="D9052" s="125">
        <v>3</v>
      </c>
      <c r="E9052" s="125">
        <v>3</v>
      </c>
      <c r="F9052" s="125">
        <v>1399.290884</v>
      </c>
      <c r="G9052" s="125">
        <v>539.21455700000001</v>
      </c>
      <c r="H9052" s="125">
        <v>2132.1154529999999</v>
      </c>
      <c r="I9052" s="125">
        <v>1950.246005</v>
      </c>
      <c r="J9052" s="125">
        <v>1938.505441</v>
      </c>
    </row>
    <row r="9053" spans="1:10" hidden="1" x14ac:dyDescent="0.25">
      <c r="A9053" s="125">
        <v>944696</v>
      </c>
      <c r="B9053" s="125">
        <v>2008</v>
      </c>
      <c r="C9053" s="125">
        <v>29</v>
      </c>
      <c r="D9053" s="125">
        <v>3</v>
      </c>
      <c r="E9053" s="125">
        <v>4</v>
      </c>
      <c r="F9053" s="125">
        <v>2069.419813</v>
      </c>
      <c r="G9053" s="125">
        <v>0</v>
      </c>
      <c r="H9053" s="125">
        <v>2556.4016459999998</v>
      </c>
      <c r="I9053" s="125">
        <v>2076.3094169999999</v>
      </c>
      <c r="J9053" s="125">
        <v>2069.419813</v>
      </c>
    </row>
    <row r="9054" spans="1:10" x14ac:dyDescent="0.25">
      <c r="A9054" s="125">
        <v>944697</v>
      </c>
      <c r="B9054" s="125">
        <v>2008</v>
      </c>
      <c r="C9054" s="125">
        <v>29</v>
      </c>
      <c r="D9054" s="125">
        <v>4</v>
      </c>
      <c r="E9054" s="125">
        <v>1</v>
      </c>
      <c r="F9054" s="129">
        <v>2092.5880480000001</v>
      </c>
      <c r="G9054" s="129">
        <v>0</v>
      </c>
      <c r="H9054" s="129">
        <v>2533.6350000000002</v>
      </c>
      <c r="I9054" s="129">
        <v>2224.2781669999999</v>
      </c>
      <c r="J9054" s="129">
        <v>2092.5880480000001</v>
      </c>
    </row>
    <row r="9055" spans="1:10" hidden="1" x14ac:dyDescent="0.25">
      <c r="A9055" s="125">
        <v>944698</v>
      </c>
      <c r="B9055" s="125">
        <v>2008</v>
      </c>
      <c r="C9055" s="125">
        <v>29</v>
      </c>
      <c r="D9055" s="125">
        <v>4</v>
      </c>
      <c r="E9055" s="125">
        <v>2</v>
      </c>
      <c r="F9055" s="125">
        <v>2001.0942500000001</v>
      </c>
      <c r="G9055" s="125">
        <v>0</v>
      </c>
      <c r="H9055" s="125">
        <v>2092.5880480000001</v>
      </c>
      <c r="I9055" s="125">
        <v>2016.208584</v>
      </c>
      <c r="J9055" s="125">
        <v>2001.0942500000001</v>
      </c>
    </row>
    <row r="9056" spans="1:10" hidden="1" x14ac:dyDescent="0.25">
      <c r="A9056" s="125">
        <v>944699</v>
      </c>
      <c r="B9056" s="125">
        <v>2008</v>
      </c>
      <c r="C9056" s="125">
        <v>29</v>
      </c>
      <c r="D9056" s="125">
        <v>4</v>
      </c>
      <c r="E9056" s="125">
        <v>3</v>
      </c>
      <c r="F9056" s="125">
        <v>206.29304300000001</v>
      </c>
      <c r="G9056" s="125">
        <v>1677.799685</v>
      </c>
      <c r="H9056" s="125">
        <v>2001.0942500000001</v>
      </c>
      <c r="I9056" s="125">
        <v>1892.4348319999999</v>
      </c>
      <c r="J9056" s="125">
        <v>1884.092729</v>
      </c>
    </row>
    <row r="9057" spans="1:10" hidden="1" x14ac:dyDescent="0.25">
      <c r="A9057" s="125">
        <v>944700</v>
      </c>
      <c r="B9057" s="125">
        <v>2008</v>
      </c>
      <c r="C9057" s="125">
        <v>29</v>
      </c>
      <c r="D9057" s="125">
        <v>4</v>
      </c>
      <c r="E9057" s="125">
        <v>4</v>
      </c>
      <c r="F9057" s="125">
        <v>1212.6267210000001</v>
      </c>
      <c r="G9057" s="125">
        <v>0</v>
      </c>
      <c r="H9057" s="125">
        <v>1399.290884</v>
      </c>
      <c r="I9057" s="125">
        <v>1228.437467</v>
      </c>
      <c r="J9057" s="125">
        <v>1212.6267210000001</v>
      </c>
    </row>
    <row r="9058" spans="1:10" x14ac:dyDescent="0.25">
      <c r="A9058" s="125">
        <v>944701</v>
      </c>
      <c r="B9058" s="125">
        <v>2008</v>
      </c>
      <c r="C9058" s="125">
        <v>29</v>
      </c>
      <c r="D9058" s="125">
        <v>5</v>
      </c>
      <c r="E9058" s="125">
        <v>1</v>
      </c>
      <c r="F9058" s="129">
        <v>36.576917999999999</v>
      </c>
      <c r="G9058" s="129">
        <v>0</v>
      </c>
      <c r="H9058" s="129">
        <v>47.22025</v>
      </c>
      <c r="I9058" s="129">
        <v>44.405923000000001</v>
      </c>
      <c r="J9058" s="129">
        <v>36.576917999999999</v>
      </c>
    </row>
    <row r="9059" spans="1:10" hidden="1" x14ac:dyDescent="0.25">
      <c r="A9059" s="125">
        <v>944702</v>
      </c>
      <c r="B9059" s="125">
        <v>2008</v>
      </c>
      <c r="C9059" s="125">
        <v>29</v>
      </c>
      <c r="D9059" s="125">
        <v>5</v>
      </c>
      <c r="E9059" s="125">
        <v>2</v>
      </c>
      <c r="F9059" s="125">
        <v>35.934381999999999</v>
      </c>
      <c r="G9059" s="125">
        <v>0</v>
      </c>
      <c r="H9059" s="125">
        <v>36.576917999999999</v>
      </c>
      <c r="I9059" s="125">
        <v>35.940480000000001</v>
      </c>
      <c r="J9059" s="125">
        <v>35.934381999999999</v>
      </c>
    </row>
    <row r="9060" spans="1:10" hidden="1" x14ac:dyDescent="0.25">
      <c r="A9060" s="125">
        <v>944703</v>
      </c>
      <c r="B9060" s="125">
        <v>2008</v>
      </c>
      <c r="C9060" s="125">
        <v>29</v>
      </c>
      <c r="D9060" s="125">
        <v>5</v>
      </c>
      <c r="E9060" s="125">
        <v>3</v>
      </c>
      <c r="F9060" s="125">
        <v>0</v>
      </c>
      <c r="G9060" s="125">
        <v>35.000030000000002</v>
      </c>
      <c r="H9060" s="125">
        <v>35.934381999999999</v>
      </c>
      <c r="I9060" s="125">
        <v>35.000087999999998</v>
      </c>
      <c r="J9060" s="125">
        <v>35.000030000000002</v>
      </c>
    </row>
    <row r="9061" spans="1:10" hidden="1" x14ac:dyDescent="0.25">
      <c r="A9061" s="125">
        <v>944704</v>
      </c>
      <c r="B9061" s="125">
        <v>2008</v>
      </c>
      <c r="C9061" s="125">
        <v>29</v>
      </c>
      <c r="D9061" s="125">
        <v>5</v>
      </c>
      <c r="E9061" s="125">
        <v>4</v>
      </c>
      <c r="F9061" s="125">
        <v>187.763936</v>
      </c>
      <c r="G9061" s="125">
        <v>0</v>
      </c>
      <c r="H9061" s="125">
        <v>206.29304300000001</v>
      </c>
      <c r="I9061" s="125">
        <v>193.99797799999999</v>
      </c>
      <c r="J9061" s="125">
        <v>187.763936</v>
      </c>
    </row>
    <row r="9062" spans="1:10" x14ac:dyDescent="0.25">
      <c r="A9062" s="125">
        <v>944705</v>
      </c>
      <c r="B9062" s="125">
        <v>2008</v>
      </c>
      <c r="C9062" s="125">
        <v>31</v>
      </c>
      <c r="D9062" s="125">
        <v>2</v>
      </c>
      <c r="E9062" s="125">
        <v>1</v>
      </c>
      <c r="F9062" s="129">
        <v>47949.382074000001</v>
      </c>
      <c r="G9062" s="129">
        <v>0</v>
      </c>
      <c r="H9062" s="129">
        <v>65083.296000000002</v>
      </c>
      <c r="I9062" s="129">
        <v>48311.330621000001</v>
      </c>
      <c r="J9062" s="129">
        <v>47949.382074000001</v>
      </c>
    </row>
    <row r="9063" spans="1:10" hidden="1" x14ac:dyDescent="0.25">
      <c r="A9063" s="125">
        <v>944706</v>
      </c>
      <c r="B9063" s="125">
        <v>2008</v>
      </c>
      <c r="C9063" s="125">
        <v>31</v>
      </c>
      <c r="D9063" s="125">
        <v>2</v>
      </c>
      <c r="E9063" s="125">
        <v>2</v>
      </c>
      <c r="F9063" s="125">
        <v>44000.334196999996</v>
      </c>
      <c r="G9063" s="125">
        <v>0</v>
      </c>
      <c r="H9063" s="125">
        <v>47949.382074000001</v>
      </c>
      <c r="I9063" s="125">
        <v>44036.712497</v>
      </c>
      <c r="J9063" s="125">
        <v>44000.334196999996</v>
      </c>
    </row>
    <row r="9064" spans="1:10" hidden="1" x14ac:dyDescent="0.25">
      <c r="A9064" s="125">
        <v>944707</v>
      </c>
      <c r="B9064" s="125">
        <v>2008</v>
      </c>
      <c r="C9064" s="125">
        <v>31</v>
      </c>
      <c r="D9064" s="125">
        <v>2</v>
      </c>
      <c r="E9064" s="125">
        <v>3</v>
      </c>
      <c r="F9064" s="125">
        <v>37465.271734000002</v>
      </c>
      <c r="G9064" s="125">
        <v>939.638735</v>
      </c>
      <c r="H9064" s="125">
        <v>44000.334196999996</v>
      </c>
      <c r="I9064" s="125">
        <v>38724.694127000002</v>
      </c>
      <c r="J9064" s="125">
        <v>38404.910469000002</v>
      </c>
    </row>
    <row r="9065" spans="1:10" hidden="1" x14ac:dyDescent="0.25">
      <c r="A9065" s="125">
        <v>944708</v>
      </c>
      <c r="B9065" s="125">
        <v>2008</v>
      </c>
      <c r="C9065" s="125">
        <v>31</v>
      </c>
      <c r="D9065" s="125">
        <v>2</v>
      </c>
      <c r="E9065" s="125">
        <v>4</v>
      </c>
      <c r="F9065" s="125">
        <v>48150.136401000003</v>
      </c>
      <c r="G9065" s="125">
        <v>0</v>
      </c>
      <c r="H9065" s="125">
        <v>65083.296000000002</v>
      </c>
      <c r="I9065" s="125">
        <v>48311.330621000001</v>
      </c>
      <c r="J9065" s="125">
        <v>48150.136401000003</v>
      </c>
    </row>
    <row r="9066" spans="1:10" x14ac:dyDescent="0.25">
      <c r="A9066" s="125">
        <v>944709</v>
      </c>
      <c r="B9066" s="125">
        <v>2008</v>
      </c>
      <c r="C9066" s="125">
        <v>31</v>
      </c>
      <c r="D9066" s="125">
        <v>3</v>
      </c>
      <c r="E9066" s="125">
        <v>1</v>
      </c>
      <c r="F9066" s="129">
        <v>135289.52194999999</v>
      </c>
      <c r="G9066" s="129">
        <v>0</v>
      </c>
      <c r="H9066" s="129">
        <v>170686.75630000001</v>
      </c>
      <c r="I9066" s="129">
        <v>138631.783467</v>
      </c>
      <c r="J9066" s="129">
        <v>135289.52194999999</v>
      </c>
    </row>
    <row r="9067" spans="1:10" hidden="1" x14ac:dyDescent="0.25">
      <c r="A9067" s="125">
        <v>944710</v>
      </c>
      <c r="B9067" s="125">
        <v>2008</v>
      </c>
      <c r="C9067" s="125">
        <v>31</v>
      </c>
      <c r="D9067" s="125">
        <v>3</v>
      </c>
      <c r="E9067" s="125">
        <v>2</v>
      </c>
      <c r="F9067" s="125">
        <v>126327.451764</v>
      </c>
      <c r="G9067" s="125">
        <v>0</v>
      </c>
      <c r="H9067" s="125">
        <v>135289.52194999999</v>
      </c>
      <c r="I9067" s="125">
        <v>127483.316533</v>
      </c>
      <c r="J9067" s="125">
        <v>126327.451764</v>
      </c>
    </row>
    <row r="9068" spans="1:10" hidden="1" x14ac:dyDescent="0.25">
      <c r="A9068" s="125">
        <v>944711</v>
      </c>
      <c r="B9068" s="125">
        <v>2008</v>
      </c>
      <c r="C9068" s="125">
        <v>31</v>
      </c>
      <c r="D9068" s="125">
        <v>3</v>
      </c>
      <c r="E9068" s="125">
        <v>3</v>
      </c>
      <c r="F9068" s="125">
        <v>90593.546340999994</v>
      </c>
      <c r="G9068" s="125">
        <v>19594.3272</v>
      </c>
      <c r="H9068" s="125">
        <v>126327.451764</v>
      </c>
      <c r="I9068" s="125">
        <v>115551.720128</v>
      </c>
      <c r="J9068" s="125">
        <v>110187.87354</v>
      </c>
    </row>
    <row r="9069" spans="1:10" hidden="1" x14ac:dyDescent="0.25">
      <c r="A9069" s="125">
        <v>944712</v>
      </c>
      <c r="B9069" s="125">
        <v>2008</v>
      </c>
      <c r="C9069" s="125">
        <v>31</v>
      </c>
      <c r="D9069" s="125">
        <v>3</v>
      </c>
      <c r="E9069" s="125">
        <v>4</v>
      </c>
      <c r="F9069" s="125">
        <v>30037.571638000001</v>
      </c>
      <c r="G9069" s="125">
        <v>0</v>
      </c>
      <c r="H9069" s="125">
        <v>37465.271734000002</v>
      </c>
      <c r="I9069" s="125">
        <v>30429.293702999999</v>
      </c>
      <c r="J9069" s="125">
        <v>30037.571638000001</v>
      </c>
    </row>
    <row r="9070" spans="1:10" x14ac:dyDescent="0.25">
      <c r="A9070" s="125">
        <v>944713</v>
      </c>
      <c r="B9070" s="125">
        <v>2008</v>
      </c>
      <c r="C9070" s="125">
        <v>31</v>
      </c>
      <c r="D9070" s="125">
        <v>4</v>
      </c>
      <c r="E9070" s="125">
        <v>1</v>
      </c>
      <c r="F9070" s="129">
        <v>8234.837082</v>
      </c>
      <c r="G9070" s="129">
        <v>0</v>
      </c>
      <c r="H9070" s="129">
        <v>9584.8724000000002</v>
      </c>
      <c r="I9070" s="129">
        <v>8414.5594799999999</v>
      </c>
      <c r="J9070" s="129">
        <v>8234.837082</v>
      </c>
    </row>
    <row r="9071" spans="1:10" hidden="1" x14ac:dyDescent="0.25">
      <c r="A9071" s="125">
        <v>944714</v>
      </c>
      <c r="B9071" s="125">
        <v>2008</v>
      </c>
      <c r="C9071" s="125">
        <v>31</v>
      </c>
      <c r="D9071" s="125">
        <v>4</v>
      </c>
      <c r="E9071" s="125">
        <v>2</v>
      </c>
      <c r="F9071" s="125">
        <v>7634.1987870000003</v>
      </c>
      <c r="G9071" s="125">
        <v>0</v>
      </c>
      <c r="H9071" s="125">
        <v>8234.837082</v>
      </c>
      <c r="I9071" s="125">
        <v>7934.2655279999999</v>
      </c>
      <c r="J9071" s="125">
        <v>7634.1987870000003</v>
      </c>
    </row>
    <row r="9072" spans="1:10" hidden="1" x14ac:dyDescent="0.25">
      <c r="A9072" s="125">
        <v>944715</v>
      </c>
      <c r="B9072" s="125">
        <v>2008</v>
      </c>
      <c r="C9072" s="125">
        <v>31</v>
      </c>
      <c r="D9072" s="125">
        <v>4</v>
      </c>
      <c r="E9072" s="125">
        <v>3</v>
      </c>
      <c r="F9072" s="125">
        <v>1619.40344</v>
      </c>
      <c r="G9072" s="125">
        <v>4679.3119379999998</v>
      </c>
      <c r="H9072" s="125">
        <v>7634.1987870000003</v>
      </c>
      <c r="I9072" s="125">
        <v>7219.6617930000002</v>
      </c>
      <c r="J9072" s="125">
        <v>6298.7153770000004</v>
      </c>
    </row>
    <row r="9073" spans="1:10" hidden="1" x14ac:dyDescent="0.25">
      <c r="A9073" s="125">
        <v>944716</v>
      </c>
      <c r="B9073" s="125">
        <v>2008</v>
      </c>
      <c r="C9073" s="125">
        <v>31</v>
      </c>
      <c r="D9073" s="125">
        <v>4</v>
      </c>
      <c r="E9073" s="125">
        <v>4</v>
      </c>
      <c r="F9073" s="125">
        <v>78730.963799000005</v>
      </c>
      <c r="G9073" s="125">
        <v>0</v>
      </c>
      <c r="H9073" s="125">
        <v>90593.546340999994</v>
      </c>
      <c r="I9073" s="125">
        <v>79532.074332000004</v>
      </c>
      <c r="J9073" s="125">
        <v>78730.963799000005</v>
      </c>
    </row>
    <row r="9074" spans="1:10" x14ac:dyDescent="0.25">
      <c r="A9074" s="125">
        <v>944717</v>
      </c>
      <c r="B9074" s="125">
        <v>2008</v>
      </c>
      <c r="C9074" s="125">
        <v>31</v>
      </c>
      <c r="D9074" s="125">
        <v>5</v>
      </c>
      <c r="E9074" s="125">
        <v>1</v>
      </c>
      <c r="F9074" s="129">
        <v>443.06126799999998</v>
      </c>
      <c r="G9074" s="129">
        <v>0</v>
      </c>
      <c r="H9074" s="129">
        <v>471.15839999999997</v>
      </c>
      <c r="I9074" s="129">
        <v>443.077359</v>
      </c>
      <c r="J9074" s="129">
        <v>443.06126799999998</v>
      </c>
    </row>
    <row r="9075" spans="1:10" hidden="1" x14ac:dyDescent="0.25">
      <c r="A9075" s="125">
        <v>944718</v>
      </c>
      <c r="B9075" s="125">
        <v>2008</v>
      </c>
      <c r="C9075" s="125">
        <v>31</v>
      </c>
      <c r="D9075" s="125">
        <v>5</v>
      </c>
      <c r="E9075" s="125">
        <v>2</v>
      </c>
      <c r="F9075" s="125">
        <v>427.89426800000001</v>
      </c>
      <c r="G9075" s="125">
        <v>0</v>
      </c>
      <c r="H9075" s="125">
        <v>443.06126799999998</v>
      </c>
      <c r="I9075" s="125">
        <v>435.35200200000003</v>
      </c>
      <c r="J9075" s="125">
        <v>427.89426800000001</v>
      </c>
    </row>
    <row r="9076" spans="1:10" hidden="1" x14ac:dyDescent="0.25">
      <c r="A9076" s="125">
        <v>944719</v>
      </c>
      <c r="B9076" s="125">
        <v>2008</v>
      </c>
      <c r="C9076" s="125">
        <v>31</v>
      </c>
      <c r="D9076" s="125">
        <v>5</v>
      </c>
      <c r="E9076" s="125">
        <v>3</v>
      </c>
      <c r="F9076" s="125">
        <v>0</v>
      </c>
      <c r="G9076" s="125">
        <v>396.12008400000002</v>
      </c>
      <c r="H9076" s="125">
        <v>427.89426800000001</v>
      </c>
      <c r="I9076" s="125">
        <v>416.76901700000002</v>
      </c>
      <c r="J9076" s="125">
        <v>396.12008400000002</v>
      </c>
    </row>
    <row r="9077" spans="1:10" hidden="1" x14ac:dyDescent="0.25">
      <c r="A9077" s="125">
        <v>944720</v>
      </c>
      <c r="B9077" s="125">
        <v>2008</v>
      </c>
      <c r="C9077" s="125">
        <v>31</v>
      </c>
      <c r="D9077" s="125">
        <v>5</v>
      </c>
      <c r="E9077" s="125">
        <v>4</v>
      </c>
      <c r="F9077" s="125">
        <v>1522.8265040000001</v>
      </c>
      <c r="G9077" s="125">
        <v>0</v>
      </c>
      <c r="H9077" s="125">
        <v>1619.40344</v>
      </c>
      <c r="I9077" s="125">
        <v>1522.8869950000001</v>
      </c>
      <c r="J9077" s="125">
        <v>1522.8265040000001</v>
      </c>
    </row>
    <row r="9078" spans="1:10" x14ac:dyDescent="0.25">
      <c r="A9078" s="125">
        <v>944721</v>
      </c>
      <c r="B9078" s="125">
        <v>2008</v>
      </c>
      <c r="C9078" s="125">
        <v>32</v>
      </c>
      <c r="D9078" s="125">
        <v>2</v>
      </c>
      <c r="E9078" s="125">
        <v>1</v>
      </c>
      <c r="F9078" s="129">
        <v>83051.768353000007</v>
      </c>
      <c r="G9078" s="129">
        <v>0</v>
      </c>
      <c r="H9078" s="129">
        <v>112728.936</v>
      </c>
      <c r="I9078" s="129">
        <v>83678.689192999998</v>
      </c>
      <c r="J9078" s="129">
        <v>83051.768353000007</v>
      </c>
    </row>
    <row r="9079" spans="1:10" hidden="1" x14ac:dyDescent="0.25">
      <c r="A9079" s="125">
        <v>944722</v>
      </c>
      <c r="B9079" s="125">
        <v>2008</v>
      </c>
      <c r="C9079" s="125">
        <v>32</v>
      </c>
      <c r="D9079" s="125">
        <v>2</v>
      </c>
      <c r="E9079" s="125">
        <v>2</v>
      </c>
      <c r="F9079" s="125">
        <v>76211.734230999995</v>
      </c>
      <c r="G9079" s="125">
        <v>0</v>
      </c>
      <c r="H9079" s="125">
        <v>83051.768353000007</v>
      </c>
      <c r="I9079" s="125">
        <v>76274.744055000003</v>
      </c>
      <c r="J9079" s="125">
        <v>76211.734230999995</v>
      </c>
    </row>
    <row r="9080" spans="1:10" hidden="1" x14ac:dyDescent="0.25">
      <c r="A9080" s="125">
        <v>944723</v>
      </c>
      <c r="B9080" s="125">
        <v>2008</v>
      </c>
      <c r="C9080" s="125">
        <v>32</v>
      </c>
      <c r="D9080" s="125">
        <v>2</v>
      </c>
      <c r="E9080" s="125">
        <v>3</v>
      </c>
      <c r="F9080" s="125">
        <v>64892.537396</v>
      </c>
      <c r="G9080" s="125">
        <v>1627.521673</v>
      </c>
      <c r="H9080" s="125">
        <v>76211.734230999995</v>
      </c>
      <c r="I9080" s="125">
        <v>67073.947297000006</v>
      </c>
      <c r="J9080" s="125">
        <v>66520.059068999995</v>
      </c>
    </row>
    <row r="9081" spans="1:10" hidden="1" x14ac:dyDescent="0.25">
      <c r="A9081" s="125">
        <v>944724</v>
      </c>
      <c r="B9081" s="125">
        <v>2008</v>
      </c>
      <c r="C9081" s="125">
        <v>32</v>
      </c>
      <c r="D9081" s="125">
        <v>2</v>
      </c>
      <c r="E9081" s="125">
        <v>4</v>
      </c>
      <c r="F9081" s="125">
        <v>83399.489243999997</v>
      </c>
      <c r="G9081" s="125">
        <v>0</v>
      </c>
      <c r="H9081" s="125">
        <v>112728.936</v>
      </c>
      <c r="I9081" s="125">
        <v>83678.689192999998</v>
      </c>
      <c r="J9081" s="125">
        <v>83399.489243999997</v>
      </c>
    </row>
    <row r="9082" spans="1:10" x14ac:dyDescent="0.25">
      <c r="A9082" s="125">
        <v>944725</v>
      </c>
      <c r="B9082" s="125">
        <v>2008</v>
      </c>
      <c r="C9082" s="125">
        <v>32</v>
      </c>
      <c r="D9082" s="125">
        <v>3</v>
      </c>
      <c r="E9082" s="125">
        <v>1</v>
      </c>
      <c r="F9082" s="129">
        <v>81715.697876000006</v>
      </c>
      <c r="G9082" s="129">
        <v>0</v>
      </c>
      <c r="H9082" s="129">
        <v>103788.31165</v>
      </c>
      <c r="I9082" s="129">
        <v>84296.866722000006</v>
      </c>
      <c r="J9082" s="129">
        <v>81715.697876000006</v>
      </c>
    </row>
    <row r="9083" spans="1:10" hidden="1" x14ac:dyDescent="0.25">
      <c r="A9083" s="125">
        <v>944726</v>
      </c>
      <c r="B9083" s="125">
        <v>2008</v>
      </c>
      <c r="C9083" s="125">
        <v>32</v>
      </c>
      <c r="D9083" s="125">
        <v>3</v>
      </c>
      <c r="E9083" s="125">
        <v>2</v>
      </c>
      <c r="F9083" s="125">
        <v>76255.573705999996</v>
      </c>
      <c r="G9083" s="125">
        <v>0</v>
      </c>
      <c r="H9083" s="125">
        <v>81715.697876000006</v>
      </c>
      <c r="I9083" s="125">
        <v>77000.702107999998</v>
      </c>
      <c r="J9083" s="125">
        <v>76255.573705999996</v>
      </c>
    </row>
    <row r="9084" spans="1:10" hidden="1" x14ac:dyDescent="0.25">
      <c r="A9084" s="125">
        <v>944727</v>
      </c>
      <c r="B9084" s="125">
        <v>2008</v>
      </c>
      <c r="C9084" s="125">
        <v>32</v>
      </c>
      <c r="D9084" s="125">
        <v>3</v>
      </c>
      <c r="E9084" s="125">
        <v>3</v>
      </c>
      <c r="F9084" s="125">
        <v>53876.197053000004</v>
      </c>
      <c r="G9084" s="125">
        <v>11652.792896999999</v>
      </c>
      <c r="H9084" s="125">
        <v>76255.573705999996</v>
      </c>
      <c r="I9084" s="125">
        <v>69750.973268999995</v>
      </c>
      <c r="J9084" s="125">
        <v>65528.989951000003</v>
      </c>
    </row>
    <row r="9085" spans="1:10" hidden="1" x14ac:dyDescent="0.25">
      <c r="A9085" s="125">
        <v>944728</v>
      </c>
      <c r="B9085" s="125">
        <v>2008</v>
      </c>
      <c r="C9085" s="125">
        <v>32</v>
      </c>
      <c r="D9085" s="125">
        <v>3</v>
      </c>
      <c r="E9085" s="125">
        <v>4</v>
      </c>
      <c r="F9085" s="125">
        <v>51915.326868999997</v>
      </c>
      <c r="G9085" s="125">
        <v>0</v>
      </c>
      <c r="H9085" s="125">
        <v>64892.537396</v>
      </c>
      <c r="I9085" s="125">
        <v>52705.718872999998</v>
      </c>
      <c r="J9085" s="125">
        <v>51915.326868999997</v>
      </c>
    </row>
    <row r="9086" spans="1:10" x14ac:dyDescent="0.25">
      <c r="A9086" s="125">
        <v>944729</v>
      </c>
      <c r="B9086" s="125">
        <v>2008</v>
      </c>
      <c r="C9086" s="125">
        <v>32</v>
      </c>
      <c r="D9086" s="125">
        <v>4</v>
      </c>
      <c r="E9086" s="125">
        <v>1</v>
      </c>
      <c r="F9086" s="129">
        <v>4988.6802090000001</v>
      </c>
      <c r="G9086" s="129">
        <v>0</v>
      </c>
      <c r="H9086" s="129">
        <v>5841.7031999999999</v>
      </c>
      <c r="I9086" s="129">
        <v>5128.4312389999996</v>
      </c>
      <c r="J9086" s="129">
        <v>4988.6802090000001</v>
      </c>
    </row>
    <row r="9087" spans="1:10" hidden="1" x14ac:dyDescent="0.25">
      <c r="A9087" s="125">
        <v>944730</v>
      </c>
      <c r="B9087" s="125">
        <v>2008</v>
      </c>
      <c r="C9087" s="125">
        <v>32</v>
      </c>
      <c r="D9087" s="125">
        <v>4</v>
      </c>
      <c r="E9087" s="125">
        <v>2</v>
      </c>
      <c r="F9087" s="125">
        <v>4624.8123699999996</v>
      </c>
      <c r="G9087" s="125">
        <v>0</v>
      </c>
      <c r="H9087" s="125">
        <v>4988.6802090000001</v>
      </c>
      <c r="I9087" s="125">
        <v>4806.5933809999997</v>
      </c>
      <c r="J9087" s="125">
        <v>4624.8123699999996</v>
      </c>
    </row>
    <row r="9088" spans="1:10" hidden="1" x14ac:dyDescent="0.25">
      <c r="A9088" s="125">
        <v>944731</v>
      </c>
      <c r="B9088" s="125">
        <v>2008</v>
      </c>
      <c r="C9088" s="125">
        <v>32</v>
      </c>
      <c r="D9088" s="125">
        <v>4</v>
      </c>
      <c r="E9088" s="125">
        <v>3</v>
      </c>
      <c r="F9088" s="125">
        <v>963.16981499999997</v>
      </c>
      <c r="G9088" s="125">
        <v>2783.1063600000002</v>
      </c>
      <c r="H9088" s="125">
        <v>4624.8123699999996</v>
      </c>
      <c r="I9088" s="125">
        <v>4373.685058</v>
      </c>
      <c r="J9088" s="125">
        <v>3746.276175</v>
      </c>
    </row>
    <row r="9089" spans="1:10" hidden="1" x14ac:dyDescent="0.25">
      <c r="A9089" s="125">
        <v>944732</v>
      </c>
      <c r="B9089" s="125">
        <v>2008</v>
      </c>
      <c r="C9089" s="125">
        <v>32</v>
      </c>
      <c r="D9089" s="125">
        <v>4</v>
      </c>
      <c r="E9089" s="125">
        <v>4</v>
      </c>
      <c r="F9089" s="125">
        <v>46706.577036000002</v>
      </c>
      <c r="G9089" s="125">
        <v>0</v>
      </c>
      <c r="H9089" s="125">
        <v>53876.197053000004</v>
      </c>
      <c r="I9089" s="125">
        <v>47297.913393000003</v>
      </c>
      <c r="J9089" s="125">
        <v>46706.577036000002</v>
      </c>
    </row>
    <row r="9090" spans="1:10" x14ac:dyDescent="0.25">
      <c r="A9090" s="125">
        <v>944733</v>
      </c>
      <c r="B9090" s="125">
        <v>2008</v>
      </c>
      <c r="C9090" s="125">
        <v>32</v>
      </c>
      <c r="D9090" s="125">
        <v>5</v>
      </c>
      <c r="E9090" s="125">
        <v>1</v>
      </c>
      <c r="F9090" s="129">
        <v>266.803608</v>
      </c>
      <c r="G9090" s="129">
        <v>0</v>
      </c>
      <c r="H9090" s="129">
        <v>283.72320000000002</v>
      </c>
      <c r="I9090" s="129">
        <v>266.81329699999998</v>
      </c>
      <c r="J9090" s="129">
        <v>266.803608</v>
      </c>
    </row>
    <row r="9091" spans="1:10" hidden="1" x14ac:dyDescent="0.25">
      <c r="A9091" s="125">
        <v>944734</v>
      </c>
      <c r="B9091" s="125">
        <v>2008</v>
      </c>
      <c r="C9091" s="125">
        <v>32</v>
      </c>
      <c r="D9091" s="125">
        <v>5</v>
      </c>
      <c r="E9091" s="125">
        <v>2</v>
      </c>
      <c r="F9091" s="125">
        <v>257.67030999999997</v>
      </c>
      <c r="G9091" s="125">
        <v>0</v>
      </c>
      <c r="H9091" s="125">
        <v>266.803608</v>
      </c>
      <c r="I9091" s="125">
        <v>262.161225</v>
      </c>
      <c r="J9091" s="125">
        <v>257.67030999999997</v>
      </c>
    </row>
    <row r="9092" spans="1:10" hidden="1" x14ac:dyDescent="0.25">
      <c r="A9092" s="125">
        <v>944735</v>
      </c>
      <c r="B9092" s="125">
        <v>2008</v>
      </c>
      <c r="C9092" s="125">
        <v>32</v>
      </c>
      <c r="D9092" s="125">
        <v>5</v>
      </c>
      <c r="E9092" s="125">
        <v>3</v>
      </c>
      <c r="F9092" s="125">
        <v>0</v>
      </c>
      <c r="G9092" s="125">
        <v>235.063861</v>
      </c>
      <c r="H9092" s="125">
        <v>257.67030999999997</v>
      </c>
      <c r="I9092" s="125">
        <v>250.97088199999999</v>
      </c>
      <c r="J9092" s="125">
        <v>235.063861</v>
      </c>
    </row>
    <row r="9093" spans="1:10" hidden="1" x14ac:dyDescent="0.25">
      <c r="A9093" s="125">
        <v>944736</v>
      </c>
      <c r="B9093" s="125">
        <v>2008</v>
      </c>
      <c r="C9093" s="125">
        <v>32</v>
      </c>
      <c r="D9093" s="125">
        <v>5</v>
      </c>
      <c r="E9093" s="125">
        <v>4</v>
      </c>
      <c r="F9093" s="125">
        <v>905.72891600000003</v>
      </c>
      <c r="G9093" s="125">
        <v>0</v>
      </c>
      <c r="H9093" s="125">
        <v>963.16981499999997</v>
      </c>
      <c r="I9093" s="125">
        <v>905.76489400000003</v>
      </c>
      <c r="J9093" s="125">
        <v>905.72891600000003</v>
      </c>
    </row>
    <row r="9094" spans="1:10" x14ac:dyDescent="0.25">
      <c r="A9094" s="125">
        <v>944737</v>
      </c>
      <c r="B9094" s="125">
        <v>2008</v>
      </c>
      <c r="C9094" s="125">
        <v>34</v>
      </c>
      <c r="D9094" s="125">
        <v>2</v>
      </c>
      <c r="E9094" s="125">
        <v>1</v>
      </c>
      <c r="F9094" s="129">
        <v>1843.9762310000001</v>
      </c>
      <c r="G9094" s="129">
        <v>0</v>
      </c>
      <c r="H9094" s="129">
        <v>2484.1388000000002</v>
      </c>
      <c r="I9094" s="129">
        <v>1843.9762310000001</v>
      </c>
      <c r="J9094" s="129">
        <v>1843.9762310000001</v>
      </c>
    </row>
    <row r="9095" spans="1:10" hidden="1" x14ac:dyDescent="0.25">
      <c r="A9095" s="125">
        <v>944738</v>
      </c>
      <c r="B9095" s="125">
        <v>2008</v>
      </c>
      <c r="C9095" s="125">
        <v>34</v>
      </c>
      <c r="D9095" s="125">
        <v>2</v>
      </c>
      <c r="E9095" s="125">
        <v>2</v>
      </c>
      <c r="F9095" s="125">
        <v>1692.873611</v>
      </c>
      <c r="G9095" s="125">
        <v>0</v>
      </c>
      <c r="H9095" s="125">
        <v>1843.9762310000001</v>
      </c>
      <c r="I9095" s="125">
        <v>1693.507771</v>
      </c>
      <c r="J9095" s="125">
        <v>1692.873611</v>
      </c>
    </row>
    <row r="9096" spans="1:10" hidden="1" x14ac:dyDescent="0.25">
      <c r="A9096" s="125">
        <v>944739</v>
      </c>
      <c r="B9096" s="125">
        <v>2008</v>
      </c>
      <c r="C9096" s="125">
        <v>34</v>
      </c>
      <c r="D9096" s="125">
        <v>2</v>
      </c>
      <c r="E9096" s="125">
        <v>3</v>
      </c>
      <c r="F9096" s="125">
        <v>1436.6075510000001</v>
      </c>
      <c r="G9096" s="125">
        <v>35.94614</v>
      </c>
      <c r="H9096" s="125">
        <v>1692.873611</v>
      </c>
      <c r="I9096" s="125">
        <v>1489.8980650000001</v>
      </c>
      <c r="J9096" s="125">
        <v>1472.5536910000001</v>
      </c>
    </row>
    <row r="9097" spans="1:10" hidden="1" x14ac:dyDescent="0.25">
      <c r="A9097" s="125">
        <v>944740</v>
      </c>
      <c r="B9097" s="125">
        <v>2008</v>
      </c>
      <c r="C9097" s="125">
        <v>34</v>
      </c>
      <c r="D9097" s="125">
        <v>2</v>
      </c>
      <c r="E9097" s="125">
        <v>4</v>
      </c>
      <c r="F9097" s="125">
        <v>1843.9762310000001</v>
      </c>
      <c r="G9097" s="125">
        <v>0</v>
      </c>
      <c r="H9097" s="125">
        <v>2484.1388000000002</v>
      </c>
      <c r="I9097" s="125">
        <v>1843.9762310000001</v>
      </c>
      <c r="J9097" s="125">
        <v>1843.9762310000001</v>
      </c>
    </row>
    <row r="9098" spans="1:10" x14ac:dyDescent="0.25">
      <c r="A9098" s="125">
        <v>944741</v>
      </c>
      <c r="B9098" s="125">
        <v>2008</v>
      </c>
      <c r="C9098" s="125">
        <v>34</v>
      </c>
      <c r="D9098" s="125">
        <v>3</v>
      </c>
      <c r="E9098" s="125">
        <v>1</v>
      </c>
      <c r="F9098" s="129">
        <v>2010.1725019999999</v>
      </c>
      <c r="G9098" s="129">
        <v>0</v>
      </c>
      <c r="H9098" s="129">
        <v>2504.3261000000002</v>
      </c>
      <c r="I9098" s="129">
        <v>2034.0136580000001</v>
      </c>
      <c r="J9098" s="129">
        <v>2010.1725019999999</v>
      </c>
    </row>
    <row r="9099" spans="1:10" hidden="1" x14ac:dyDescent="0.25">
      <c r="A9099" s="125">
        <v>944742</v>
      </c>
      <c r="B9099" s="125">
        <v>2008</v>
      </c>
      <c r="C9099" s="125">
        <v>34</v>
      </c>
      <c r="D9099" s="125">
        <v>3</v>
      </c>
      <c r="E9099" s="125">
        <v>2</v>
      </c>
      <c r="F9099" s="125">
        <v>1893.7469610000001</v>
      </c>
      <c r="G9099" s="125">
        <v>0</v>
      </c>
      <c r="H9099" s="125">
        <v>2010.1725019999999</v>
      </c>
      <c r="I9099" s="125">
        <v>1894.1855479999999</v>
      </c>
      <c r="J9099" s="125">
        <v>1893.7469610000001</v>
      </c>
    </row>
    <row r="9100" spans="1:10" hidden="1" x14ac:dyDescent="0.25">
      <c r="A9100" s="125">
        <v>944743</v>
      </c>
      <c r="B9100" s="125">
        <v>2008</v>
      </c>
      <c r="C9100" s="125">
        <v>34</v>
      </c>
      <c r="D9100" s="125">
        <v>3</v>
      </c>
      <c r="E9100" s="125">
        <v>3</v>
      </c>
      <c r="F9100" s="125">
        <v>1599.487245</v>
      </c>
      <c r="G9100" s="125">
        <v>125.29808199999999</v>
      </c>
      <c r="H9100" s="125">
        <v>1893.7469610000001</v>
      </c>
      <c r="I9100" s="125">
        <v>1732.210345</v>
      </c>
      <c r="J9100" s="125">
        <v>1724.7853279999999</v>
      </c>
    </row>
    <row r="9101" spans="1:10" hidden="1" x14ac:dyDescent="0.25">
      <c r="A9101" s="125">
        <v>944744</v>
      </c>
      <c r="B9101" s="125">
        <v>2008</v>
      </c>
      <c r="C9101" s="125">
        <v>34</v>
      </c>
      <c r="D9101" s="125">
        <v>3</v>
      </c>
      <c r="E9101" s="125">
        <v>4</v>
      </c>
      <c r="F9101" s="125">
        <v>1158.1625300000001</v>
      </c>
      <c r="G9101" s="125">
        <v>0</v>
      </c>
      <c r="H9101" s="125">
        <v>1436.6075510000001</v>
      </c>
      <c r="I9101" s="125">
        <v>1166.812653</v>
      </c>
      <c r="J9101" s="125">
        <v>1158.1625300000001</v>
      </c>
    </row>
    <row r="9102" spans="1:10" x14ac:dyDescent="0.25">
      <c r="A9102" s="125">
        <v>944745</v>
      </c>
      <c r="B9102" s="125">
        <v>2008</v>
      </c>
      <c r="C9102" s="125">
        <v>34</v>
      </c>
      <c r="D9102" s="125">
        <v>4</v>
      </c>
      <c r="E9102" s="125">
        <v>1</v>
      </c>
      <c r="F9102" s="129">
        <v>719.03592900000001</v>
      </c>
      <c r="G9102" s="129">
        <v>0</v>
      </c>
      <c r="H9102" s="129">
        <v>844.76</v>
      </c>
      <c r="I9102" s="129">
        <v>741.61480400000005</v>
      </c>
      <c r="J9102" s="129">
        <v>719.03592900000001</v>
      </c>
    </row>
    <row r="9103" spans="1:10" hidden="1" x14ac:dyDescent="0.25">
      <c r="A9103" s="125">
        <v>944746</v>
      </c>
      <c r="B9103" s="125">
        <v>2008</v>
      </c>
      <c r="C9103" s="125">
        <v>34</v>
      </c>
      <c r="D9103" s="125">
        <v>4</v>
      </c>
      <c r="E9103" s="125">
        <v>2</v>
      </c>
      <c r="F9103" s="125">
        <v>687.912646</v>
      </c>
      <c r="G9103" s="125">
        <v>0</v>
      </c>
      <c r="H9103" s="125">
        <v>719.03592900000001</v>
      </c>
      <c r="I9103" s="125">
        <v>692.79111699999999</v>
      </c>
      <c r="J9103" s="125">
        <v>687.912646</v>
      </c>
    </row>
    <row r="9104" spans="1:10" hidden="1" x14ac:dyDescent="0.25">
      <c r="A9104" s="125">
        <v>944747</v>
      </c>
      <c r="B9104" s="125">
        <v>2008</v>
      </c>
      <c r="C9104" s="125">
        <v>34</v>
      </c>
      <c r="D9104" s="125">
        <v>4</v>
      </c>
      <c r="E9104" s="125">
        <v>3</v>
      </c>
      <c r="F9104" s="125">
        <v>115.84311599999999</v>
      </c>
      <c r="G9104" s="125">
        <v>327.38995399999999</v>
      </c>
      <c r="H9104" s="125">
        <v>687.912646</v>
      </c>
      <c r="I9104" s="125">
        <v>650.558989</v>
      </c>
      <c r="J9104" s="125">
        <v>443.23307</v>
      </c>
    </row>
    <row r="9105" spans="1:10" hidden="1" x14ac:dyDescent="0.25">
      <c r="A9105" s="125">
        <v>944748</v>
      </c>
      <c r="B9105" s="125">
        <v>2008</v>
      </c>
      <c r="C9105" s="125">
        <v>34</v>
      </c>
      <c r="D9105" s="125">
        <v>4</v>
      </c>
      <c r="E9105" s="125">
        <v>4</v>
      </c>
      <c r="F9105" s="125">
        <v>1388.462565</v>
      </c>
      <c r="G9105" s="125">
        <v>0</v>
      </c>
      <c r="H9105" s="125">
        <v>1599.487245</v>
      </c>
      <c r="I9105" s="125">
        <v>1404.1898530000001</v>
      </c>
      <c r="J9105" s="125">
        <v>1388.462565</v>
      </c>
    </row>
    <row r="9106" spans="1:10" x14ac:dyDescent="0.25">
      <c r="A9106" s="125">
        <v>944749</v>
      </c>
      <c r="B9106" s="125">
        <v>2008</v>
      </c>
      <c r="C9106" s="125">
        <v>34</v>
      </c>
      <c r="D9106" s="125">
        <v>5</v>
      </c>
      <c r="E9106" s="125">
        <v>1</v>
      </c>
      <c r="F9106" s="129">
        <v>198.744731</v>
      </c>
      <c r="G9106" s="129">
        <v>0</v>
      </c>
      <c r="H9106" s="129">
        <v>222.39400000000001</v>
      </c>
      <c r="I9106" s="129">
        <v>209.139318</v>
      </c>
      <c r="J9106" s="129">
        <v>198.744731</v>
      </c>
    </row>
    <row r="9107" spans="1:10" hidden="1" x14ac:dyDescent="0.25">
      <c r="A9107" s="125">
        <v>944750</v>
      </c>
      <c r="B9107" s="125">
        <v>2008</v>
      </c>
      <c r="C9107" s="125">
        <v>34</v>
      </c>
      <c r="D9107" s="125">
        <v>5</v>
      </c>
      <c r="E9107" s="125">
        <v>2</v>
      </c>
      <c r="F9107" s="125">
        <v>135.575705</v>
      </c>
      <c r="G9107" s="125">
        <v>0</v>
      </c>
      <c r="H9107" s="125">
        <v>198.744731</v>
      </c>
      <c r="I9107" s="125">
        <v>195.286573</v>
      </c>
      <c r="J9107" s="125">
        <v>135.575705</v>
      </c>
    </row>
    <row r="9108" spans="1:10" hidden="1" x14ac:dyDescent="0.25">
      <c r="A9108" s="125">
        <v>944751</v>
      </c>
      <c r="B9108" s="125">
        <v>2008</v>
      </c>
      <c r="C9108" s="125">
        <v>34</v>
      </c>
      <c r="D9108" s="125">
        <v>5</v>
      </c>
      <c r="E9108" s="125">
        <v>3</v>
      </c>
      <c r="F9108" s="125">
        <v>0</v>
      </c>
      <c r="G9108" s="125">
        <v>132.04567900000001</v>
      </c>
      <c r="H9108" s="125">
        <v>135.575705</v>
      </c>
      <c r="I9108" s="125">
        <v>132.050736</v>
      </c>
      <c r="J9108" s="125">
        <v>132.04567900000001</v>
      </c>
    </row>
    <row r="9109" spans="1:10" hidden="1" x14ac:dyDescent="0.25">
      <c r="A9109" s="125">
        <v>944752</v>
      </c>
      <c r="B9109" s="125">
        <v>2008</v>
      </c>
      <c r="C9109" s="125">
        <v>34</v>
      </c>
      <c r="D9109" s="125">
        <v>5</v>
      </c>
      <c r="E9109" s="125">
        <v>4</v>
      </c>
      <c r="F9109" s="125">
        <v>107.28676299999999</v>
      </c>
      <c r="G9109" s="125">
        <v>0</v>
      </c>
      <c r="H9109" s="125">
        <v>115.84311599999999</v>
      </c>
      <c r="I9109" s="125">
        <v>108.938866</v>
      </c>
      <c r="J9109" s="125">
        <v>107.28676299999999</v>
      </c>
    </row>
    <row r="9110" spans="1:10" x14ac:dyDescent="0.25">
      <c r="A9110" s="125">
        <v>944753</v>
      </c>
      <c r="B9110" s="125">
        <v>2008</v>
      </c>
      <c r="C9110" s="125">
        <v>35</v>
      </c>
      <c r="D9110" s="125">
        <v>2</v>
      </c>
      <c r="E9110" s="125">
        <v>1</v>
      </c>
      <c r="F9110" s="129">
        <v>22620.153590000002</v>
      </c>
      <c r="G9110" s="129">
        <v>0</v>
      </c>
      <c r="H9110" s="129">
        <v>30535.419000000002</v>
      </c>
      <c r="I9110" s="129">
        <v>22666.441524000002</v>
      </c>
      <c r="J9110" s="129">
        <v>22620.153590000002</v>
      </c>
    </row>
    <row r="9111" spans="1:10" hidden="1" x14ac:dyDescent="0.25">
      <c r="A9111" s="125">
        <v>944754</v>
      </c>
      <c r="B9111" s="125">
        <v>2008</v>
      </c>
      <c r="C9111" s="125">
        <v>35</v>
      </c>
      <c r="D9111" s="125">
        <v>2</v>
      </c>
      <c r="E9111" s="125">
        <v>2</v>
      </c>
      <c r="F9111" s="125">
        <v>20746.906671000001</v>
      </c>
      <c r="G9111" s="125">
        <v>0</v>
      </c>
      <c r="H9111" s="125">
        <v>22620.153590000002</v>
      </c>
      <c r="I9111" s="125">
        <v>20774.349056999999</v>
      </c>
      <c r="J9111" s="125">
        <v>20746.906671000001</v>
      </c>
    </row>
    <row r="9112" spans="1:10" hidden="1" x14ac:dyDescent="0.25">
      <c r="A9112" s="125">
        <v>944755</v>
      </c>
      <c r="B9112" s="125">
        <v>2008</v>
      </c>
      <c r="C9112" s="125">
        <v>35</v>
      </c>
      <c r="D9112" s="125">
        <v>2</v>
      </c>
      <c r="E9112" s="125">
        <v>3</v>
      </c>
      <c r="F9112" s="125">
        <v>18079.240777999999</v>
      </c>
      <c r="G9112" s="125">
        <v>60.062862000000003</v>
      </c>
      <c r="H9112" s="125">
        <v>20746.906671000001</v>
      </c>
      <c r="I9112" s="125">
        <v>18259.352561</v>
      </c>
      <c r="J9112" s="125">
        <v>18139.303639999998</v>
      </c>
    </row>
    <row r="9113" spans="1:10" hidden="1" x14ac:dyDescent="0.25">
      <c r="A9113" s="125">
        <v>944756</v>
      </c>
      <c r="B9113" s="125">
        <v>2008</v>
      </c>
      <c r="C9113" s="125">
        <v>35</v>
      </c>
      <c r="D9113" s="125">
        <v>2</v>
      </c>
      <c r="E9113" s="125">
        <v>4</v>
      </c>
      <c r="F9113" s="125">
        <v>22647.166294999999</v>
      </c>
      <c r="G9113" s="125">
        <v>0</v>
      </c>
      <c r="H9113" s="125">
        <v>30535.419000000002</v>
      </c>
      <c r="I9113" s="125">
        <v>22666.441524000002</v>
      </c>
      <c r="J9113" s="125">
        <v>22647.166294999999</v>
      </c>
    </row>
    <row r="9114" spans="1:10" x14ac:dyDescent="0.25">
      <c r="A9114" s="125">
        <v>944757</v>
      </c>
      <c r="B9114" s="125">
        <v>2008</v>
      </c>
      <c r="C9114" s="125">
        <v>35</v>
      </c>
      <c r="D9114" s="125">
        <v>3</v>
      </c>
      <c r="E9114" s="125">
        <v>1</v>
      </c>
      <c r="F9114" s="129">
        <v>22459.558889</v>
      </c>
      <c r="G9114" s="129">
        <v>0</v>
      </c>
      <c r="H9114" s="129">
        <v>27760.71</v>
      </c>
      <c r="I9114" s="129">
        <v>22547.248662000002</v>
      </c>
      <c r="J9114" s="129">
        <v>22459.558889</v>
      </c>
    </row>
    <row r="9115" spans="1:10" hidden="1" x14ac:dyDescent="0.25">
      <c r="A9115" s="125">
        <v>944758</v>
      </c>
      <c r="B9115" s="125">
        <v>2008</v>
      </c>
      <c r="C9115" s="125">
        <v>35</v>
      </c>
      <c r="D9115" s="125">
        <v>3</v>
      </c>
      <c r="E9115" s="125">
        <v>2</v>
      </c>
      <c r="F9115" s="125">
        <v>20895.398077000002</v>
      </c>
      <c r="G9115" s="125">
        <v>0</v>
      </c>
      <c r="H9115" s="125">
        <v>22459.558889</v>
      </c>
      <c r="I9115" s="125">
        <v>21163.642340999999</v>
      </c>
      <c r="J9115" s="125">
        <v>20895.398077000002</v>
      </c>
    </row>
    <row r="9116" spans="1:10" hidden="1" x14ac:dyDescent="0.25">
      <c r="A9116" s="125">
        <v>944759</v>
      </c>
      <c r="B9116" s="125">
        <v>2008</v>
      </c>
      <c r="C9116" s="125">
        <v>35</v>
      </c>
      <c r="D9116" s="125">
        <v>3</v>
      </c>
      <c r="E9116" s="125">
        <v>3</v>
      </c>
      <c r="F9116" s="125">
        <v>17466.945293000001</v>
      </c>
      <c r="G9116" s="125">
        <v>954.63483599999995</v>
      </c>
      <c r="H9116" s="125">
        <v>20895.398077000002</v>
      </c>
      <c r="I9116" s="125">
        <v>19113.020621</v>
      </c>
      <c r="J9116" s="125">
        <v>18421.580129000002</v>
      </c>
    </row>
    <row r="9117" spans="1:10" hidden="1" x14ac:dyDescent="0.25">
      <c r="A9117" s="125">
        <v>944760</v>
      </c>
      <c r="B9117" s="125">
        <v>2008</v>
      </c>
      <c r="C9117" s="125">
        <v>35</v>
      </c>
      <c r="D9117" s="125">
        <v>3</v>
      </c>
      <c r="E9117" s="125">
        <v>4</v>
      </c>
      <c r="F9117" s="125">
        <v>14658.448041</v>
      </c>
      <c r="G9117" s="125">
        <v>0</v>
      </c>
      <c r="H9117" s="125">
        <v>18079.240777999999</v>
      </c>
      <c r="I9117" s="125">
        <v>14683.959360000001</v>
      </c>
      <c r="J9117" s="125">
        <v>14658.448041</v>
      </c>
    </row>
    <row r="9118" spans="1:10" x14ac:dyDescent="0.25">
      <c r="A9118" s="125">
        <v>944761</v>
      </c>
      <c r="B9118" s="125">
        <v>2008</v>
      </c>
      <c r="C9118" s="125">
        <v>35</v>
      </c>
      <c r="D9118" s="125">
        <v>4</v>
      </c>
      <c r="E9118" s="125">
        <v>1</v>
      </c>
      <c r="F9118" s="129">
        <v>1053.392979</v>
      </c>
      <c r="G9118" s="129">
        <v>0</v>
      </c>
      <c r="H9118" s="129">
        <v>1343.9712</v>
      </c>
      <c r="I9118" s="129">
        <v>1179.872316</v>
      </c>
      <c r="J9118" s="129">
        <v>1053.392979</v>
      </c>
    </row>
    <row r="9119" spans="1:10" hidden="1" x14ac:dyDescent="0.25">
      <c r="A9119" s="125">
        <v>944762</v>
      </c>
      <c r="B9119" s="125">
        <v>2008</v>
      </c>
      <c r="C9119" s="125">
        <v>35</v>
      </c>
      <c r="D9119" s="125">
        <v>4</v>
      </c>
      <c r="E9119" s="125">
        <v>2</v>
      </c>
      <c r="F9119" s="125">
        <v>1001.143191</v>
      </c>
      <c r="G9119" s="125">
        <v>0</v>
      </c>
      <c r="H9119" s="125">
        <v>1053.392979</v>
      </c>
      <c r="I9119" s="125">
        <v>1014.944135</v>
      </c>
      <c r="J9119" s="125">
        <v>1001.143191</v>
      </c>
    </row>
    <row r="9120" spans="1:10" hidden="1" x14ac:dyDescent="0.25">
      <c r="A9120" s="125">
        <v>944763</v>
      </c>
      <c r="B9120" s="125">
        <v>2008</v>
      </c>
      <c r="C9120" s="125">
        <v>35</v>
      </c>
      <c r="D9120" s="125">
        <v>4</v>
      </c>
      <c r="E9120" s="125">
        <v>3</v>
      </c>
      <c r="F9120" s="125">
        <v>335.796831</v>
      </c>
      <c r="G9120" s="125">
        <v>565.03408400000001</v>
      </c>
      <c r="H9120" s="125">
        <v>1001.143191</v>
      </c>
      <c r="I9120" s="125">
        <v>946.781116</v>
      </c>
      <c r="J9120" s="125">
        <v>900.830915</v>
      </c>
    </row>
    <row r="9121" spans="1:10" hidden="1" x14ac:dyDescent="0.25">
      <c r="A9121" s="125">
        <v>944764</v>
      </c>
      <c r="B9121" s="125">
        <v>2008</v>
      </c>
      <c r="C9121" s="125">
        <v>35</v>
      </c>
      <c r="D9121" s="125">
        <v>4</v>
      </c>
      <c r="E9121" s="125">
        <v>4</v>
      </c>
      <c r="F9121" s="125">
        <v>14784.604993999999</v>
      </c>
      <c r="G9121" s="125">
        <v>0</v>
      </c>
      <c r="H9121" s="125">
        <v>17466.945293000001</v>
      </c>
      <c r="I9121" s="125">
        <v>15334.231272999999</v>
      </c>
      <c r="J9121" s="125">
        <v>14784.604993999999</v>
      </c>
    </row>
    <row r="9122" spans="1:10" x14ac:dyDescent="0.25">
      <c r="A9122" s="125">
        <v>944765</v>
      </c>
      <c r="B9122" s="125">
        <v>2008</v>
      </c>
      <c r="C9122" s="125">
        <v>35</v>
      </c>
      <c r="D9122" s="125">
        <v>5</v>
      </c>
      <c r="E9122" s="125">
        <v>1</v>
      </c>
      <c r="F9122" s="129">
        <v>92.919652999999997</v>
      </c>
      <c r="G9122" s="129">
        <v>0</v>
      </c>
      <c r="H9122" s="129">
        <v>107.8335</v>
      </c>
      <c r="I9122" s="129">
        <v>101.406623</v>
      </c>
      <c r="J9122" s="129">
        <v>92.919652999999997</v>
      </c>
    </row>
    <row r="9123" spans="1:10" hidden="1" x14ac:dyDescent="0.25">
      <c r="A9123" s="125">
        <v>944766</v>
      </c>
      <c r="B9123" s="125">
        <v>2008</v>
      </c>
      <c r="C9123" s="125">
        <v>35</v>
      </c>
      <c r="D9123" s="125">
        <v>5</v>
      </c>
      <c r="E9123" s="125">
        <v>2</v>
      </c>
      <c r="F9123" s="125">
        <v>90.200554999999994</v>
      </c>
      <c r="G9123" s="125">
        <v>0</v>
      </c>
      <c r="H9123" s="125">
        <v>92.919652999999997</v>
      </c>
      <c r="I9123" s="125">
        <v>91.302851000000004</v>
      </c>
      <c r="J9123" s="125">
        <v>90.200554999999994</v>
      </c>
    </row>
    <row r="9124" spans="1:10" hidden="1" x14ac:dyDescent="0.25">
      <c r="A9124" s="125">
        <v>944767</v>
      </c>
      <c r="B9124" s="125">
        <v>2008</v>
      </c>
      <c r="C9124" s="125">
        <v>35</v>
      </c>
      <c r="D9124" s="125">
        <v>5</v>
      </c>
      <c r="E9124" s="125">
        <v>3</v>
      </c>
      <c r="F9124" s="125">
        <v>0</v>
      </c>
      <c r="G9124" s="125">
        <v>86.004046000000002</v>
      </c>
      <c r="H9124" s="125">
        <v>90.200554999999994</v>
      </c>
      <c r="I9124" s="125">
        <v>87.855339999999998</v>
      </c>
      <c r="J9124" s="125">
        <v>86.004046000000002</v>
      </c>
    </row>
    <row r="9125" spans="1:10" hidden="1" x14ac:dyDescent="0.25">
      <c r="A9125" s="125">
        <v>944768</v>
      </c>
      <c r="B9125" s="125">
        <v>2008</v>
      </c>
      <c r="C9125" s="125">
        <v>35</v>
      </c>
      <c r="D9125" s="125">
        <v>5</v>
      </c>
      <c r="E9125" s="125">
        <v>4</v>
      </c>
      <c r="F9125" s="125">
        <v>300.06618500000002</v>
      </c>
      <c r="G9125" s="125">
        <v>0</v>
      </c>
      <c r="H9125" s="125">
        <v>335.796831</v>
      </c>
      <c r="I9125" s="125">
        <v>315.78334000000001</v>
      </c>
      <c r="J9125" s="125">
        <v>300.06618500000002</v>
      </c>
    </row>
    <row r="9126" spans="1:10" x14ac:dyDescent="0.25">
      <c r="A9126" s="125">
        <v>944769</v>
      </c>
      <c r="B9126" s="125">
        <v>2008</v>
      </c>
      <c r="C9126" s="125">
        <v>36</v>
      </c>
      <c r="D9126" s="125">
        <v>3</v>
      </c>
      <c r="E9126" s="125">
        <v>1</v>
      </c>
      <c r="F9126" s="129">
        <v>239.698778</v>
      </c>
      <c r="G9126" s="129">
        <v>0</v>
      </c>
      <c r="H9126" s="129">
        <v>296.959</v>
      </c>
      <c r="I9126" s="129">
        <v>241.1901</v>
      </c>
      <c r="J9126" s="129">
        <v>239.698778</v>
      </c>
    </row>
    <row r="9127" spans="1:10" hidden="1" x14ac:dyDescent="0.25">
      <c r="A9127" s="125">
        <v>944770</v>
      </c>
      <c r="B9127" s="125">
        <v>2008</v>
      </c>
      <c r="C9127" s="125">
        <v>36</v>
      </c>
      <c r="D9127" s="125">
        <v>3</v>
      </c>
      <c r="E9127" s="125">
        <v>2</v>
      </c>
      <c r="F9127" s="125">
        <v>223.00533200000001</v>
      </c>
      <c r="G9127" s="125">
        <v>0</v>
      </c>
      <c r="H9127" s="125">
        <v>239.698778</v>
      </c>
      <c r="I9127" s="125">
        <v>225.86815899999999</v>
      </c>
      <c r="J9127" s="125">
        <v>223.00533200000001</v>
      </c>
    </row>
    <row r="9128" spans="1:10" hidden="1" x14ac:dyDescent="0.25">
      <c r="A9128" s="125">
        <v>944771</v>
      </c>
      <c r="B9128" s="125">
        <v>2008</v>
      </c>
      <c r="C9128" s="125">
        <v>36</v>
      </c>
      <c r="D9128" s="125">
        <v>3</v>
      </c>
      <c r="E9128" s="125">
        <v>3</v>
      </c>
      <c r="F9128" s="125">
        <v>186.02730199999999</v>
      </c>
      <c r="G9128" s="125">
        <v>10.167097999999999</v>
      </c>
      <c r="H9128" s="125">
        <v>223.00533200000001</v>
      </c>
      <c r="I9128" s="125">
        <v>203.98297700000001</v>
      </c>
      <c r="J9128" s="125">
        <v>196.1944</v>
      </c>
    </row>
    <row r="9129" spans="1:10" hidden="1" x14ac:dyDescent="0.25">
      <c r="A9129" s="125">
        <v>944772</v>
      </c>
      <c r="B9129" s="125">
        <v>2008</v>
      </c>
      <c r="C9129" s="125">
        <v>36</v>
      </c>
      <c r="D9129" s="125">
        <v>3</v>
      </c>
      <c r="E9129" s="125">
        <v>4</v>
      </c>
      <c r="F9129" s="125">
        <v>240.61700500000001</v>
      </c>
      <c r="G9129" s="125">
        <v>0</v>
      </c>
      <c r="H9129" s="125">
        <v>296.959</v>
      </c>
      <c r="I9129" s="125">
        <v>241.1901</v>
      </c>
      <c r="J9129" s="125">
        <v>240.61700500000001</v>
      </c>
    </row>
    <row r="9130" spans="1:10" x14ac:dyDescent="0.25">
      <c r="A9130" s="125">
        <v>944773</v>
      </c>
      <c r="B9130" s="125">
        <v>2008</v>
      </c>
      <c r="C9130" s="125">
        <v>36</v>
      </c>
      <c r="D9130" s="125">
        <v>4</v>
      </c>
      <c r="E9130" s="125">
        <v>1</v>
      </c>
      <c r="F9130" s="129">
        <v>11.27126</v>
      </c>
      <c r="G9130" s="129">
        <v>0</v>
      </c>
      <c r="H9130" s="129">
        <v>14.414400000000001</v>
      </c>
      <c r="I9130" s="129">
        <v>12.654401999999999</v>
      </c>
      <c r="J9130" s="129">
        <v>11.27126</v>
      </c>
    </row>
    <row r="9131" spans="1:10" hidden="1" x14ac:dyDescent="0.25">
      <c r="A9131" s="125">
        <v>944774</v>
      </c>
      <c r="B9131" s="125">
        <v>2008</v>
      </c>
      <c r="C9131" s="125">
        <v>36</v>
      </c>
      <c r="D9131" s="125">
        <v>4</v>
      </c>
      <c r="E9131" s="125">
        <v>2</v>
      </c>
      <c r="F9131" s="125">
        <v>10.706352000000001</v>
      </c>
      <c r="G9131" s="125">
        <v>0</v>
      </c>
      <c r="H9131" s="125">
        <v>11.27126</v>
      </c>
      <c r="I9131" s="125">
        <v>10.859859</v>
      </c>
      <c r="J9131" s="125">
        <v>10.706352000000001</v>
      </c>
    </row>
    <row r="9132" spans="1:10" hidden="1" x14ac:dyDescent="0.25">
      <c r="A9132" s="125">
        <v>944775</v>
      </c>
      <c r="B9132" s="125">
        <v>2008</v>
      </c>
      <c r="C9132" s="125">
        <v>36</v>
      </c>
      <c r="D9132" s="125">
        <v>4</v>
      </c>
      <c r="E9132" s="125">
        <v>3</v>
      </c>
      <c r="F9132" s="125">
        <v>3.5504449999999999</v>
      </c>
      <c r="G9132" s="125">
        <v>5.9742150000000001</v>
      </c>
      <c r="H9132" s="125">
        <v>10.706352000000001</v>
      </c>
      <c r="I9132" s="125">
        <v>10.124997</v>
      </c>
      <c r="J9132" s="125">
        <v>9.5246600000000008</v>
      </c>
    </row>
    <row r="9133" spans="1:10" hidden="1" x14ac:dyDescent="0.25">
      <c r="A9133" s="125">
        <v>944776</v>
      </c>
      <c r="B9133" s="125">
        <v>2008</v>
      </c>
      <c r="C9133" s="125">
        <v>36</v>
      </c>
      <c r="D9133" s="125">
        <v>4</v>
      </c>
      <c r="E9133" s="125">
        <v>4</v>
      </c>
      <c r="F9133" s="125">
        <v>157.32991699999999</v>
      </c>
      <c r="G9133" s="125">
        <v>0</v>
      </c>
      <c r="H9133" s="125">
        <v>186.02730199999999</v>
      </c>
      <c r="I9133" s="125">
        <v>163.31336899999999</v>
      </c>
      <c r="J9133" s="125">
        <v>157.32991699999999</v>
      </c>
    </row>
    <row r="9134" spans="1:10" x14ac:dyDescent="0.25">
      <c r="A9134" s="125">
        <v>944777</v>
      </c>
      <c r="B9134" s="125">
        <v>2008</v>
      </c>
      <c r="C9134" s="125">
        <v>36</v>
      </c>
      <c r="D9134" s="125">
        <v>5</v>
      </c>
      <c r="E9134" s="125">
        <v>1</v>
      </c>
      <c r="F9134" s="129">
        <v>1.0818589999999999</v>
      </c>
      <c r="G9134" s="129">
        <v>0</v>
      </c>
      <c r="H9134" s="129">
        <v>1.2555000000000001</v>
      </c>
      <c r="I9134" s="129">
        <v>1.1806719999999999</v>
      </c>
      <c r="J9134" s="129">
        <v>1.0818589999999999</v>
      </c>
    </row>
    <row r="9135" spans="1:10" hidden="1" x14ac:dyDescent="0.25">
      <c r="A9135" s="125">
        <v>944778</v>
      </c>
      <c r="B9135" s="125">
        <v>2008</v>
      </c>
      <c r="C9135" s="125">
        <v>36</v>
      </c>
      <c r="D9135" s="125">
        <v>5</v>
      </c>
      <c r="E9135" s="125">
        <v>2</v>
      </c>
      <c r="F9135" s="125">
        <v>1.0502009999999999</v>
      </c>
      <c r="G9135" s="125">
        <v>0</v>
      </c>
      <c r="H9135" s="125">
        <v>1.0818589999999999</v>
      </c>
      <c r="I9135" s="125">
        <v>1.063034</v>
      </c>
      <c r="J9135" s="125">
        <v>1.0502009999999999</v>
      </c>
    </row>
    <row r="9136" spans="1:10" hidden="1" x14ac:dyDescent="0.25">
      <c r="A9136" s="125">
        <v>944779</v>
      </c>
      <c r="B9136" s="125">
        <v>2008</v>
      </c>
      <c r="C9136" s="125">
        <v>36</v>
      </c>
      <c r="D9136" s="125">
        <v>5</v>
      </c>
      <c r="E9136" s="125">
        <v>3</v>
      </c>
      <c r="F9136" s="125">
        <v>0</v>
      </c>
      <c r="G9136" s="125">
        <v>0.99909899999999996</v>
      </c>
      <c r="H9136" s="125">
        <v>1.0502009999999999</v>
      </c>
      <c r="I9136" s="125">
        <v>1.0228950000000001</v>
      </c>
      <c r="J9136" s="125">
        <v>0.99909899999999996</v>
      </c>
    </row>
    <row r="9137" spans="1:10" hidden="1" x14ac:dyDescent="0.25">
      <c r="A9137" s="125">
        <v>944780</v>
      </c>
      <c r="B9137" s="125">
        <v>2008</v>
      </c>
      <c r="C9137" s="125">
        <v>36</v>
      </c>
      <c r="D9137" s="125">
        <v>5</v>
      </c>
      <c r="E9137" s="125">
        <v>4</v>
      </c>
      <c r="F9137" s="125">
        <v>3.1726580000000002</v>
      </c>
      <c r="G9137" s="125">
        <v>0</v>
      </c>
      <c r="H9137" s="125">
        <v>3.5504449999999999</v>
      </c>
      <c r="I9137" s="125">
        <v>3.3388390000000001</v>
      </c>
      <c r="J9137" s="125">
        <v>3.1726580000000002</v>
      </c>
    </row>
    <row r="9138" spans="1:10" x14ac:dyDescent="0.25">
      <c r="A9138" s="125">
        <v>944781</v>
      </c>
      <c r="B9138" s="125">
        <v>2008</v>
      </c>
      <c r="C9138" s="125">
        <v>37</v>
      </c>
      <c r="D9138" s="125">
        <v>2</v>
      </c>
      <c r="E9138" s="125">
        <v>1</v>
      </c>
      <c r="F9138" s="129">
        <v>90588.419471999994</v>
      </c>
      <c r="G9138" s="129">
        <v>0</v>
      </c>
      <c r="H9138" s="129">
        <v>122252.375</v>
      </c>
      <c r="I9138" s="129">
        <v>90747.937963000004</v>
      </c>
      <c r="J9138" s="129">
        <v>90588.419471999994</v>
      </c>
    </row>
    <row r="9139" spans="1:10" hidden="1" x14ac:dyDescent="0.25">
      <c r="A9139" s="125">
        <v>944782</v>
      </c>
      <c r="B9139" s="125">
        <v>2008</v>
      </c>
      <c r="C9139" s="125">
        <v>37</v>
      </c>
      <c r="D9139" s="125">
        <v>2</v>
      </c>
      <c r="E9139" s="125">
        <v>2</v>
      </c>
      <c r="F9139" s="125">
        <v>82947.625255000006</v>
      </c>
      <c r="G9139" s="125">
        <v>0</v>
      </c>
      <c r="H9139" s="125">
        <v>90588.419471999994</v>
      </c>
      <c r="I9139" s="125">
        <v>83196.404443000007</v>
      </c>
      <c r="J9139" s="125">
        <v>82947.625255000006</v>
      </c>
    </row>
    <row r="9140" spans="1:10" hidden="1" x14ac:dyDescent="0.25">
      <c r="A9140" s="125">
        <v>944783</v>
      </c>
      <c r="B9140" s="125">
        <v>2008</v>
      </c>
      <c r="C9140" s="125">
        <v>37</v>
      </c>
      <c r="D9140" s="125">
        <v>2</v>
      </c>
      <c r="E9140" s="125">
        <v>3</v>
      </c>
      <c r="F9140" s="125">
        <v>71630.632861999999</v>
      </c>
      <c r="G9140" s="125">
        <v>865.08560899999998</v>
      </c>
      <c r="H9140" s="125">
        <v>82947.625255000006</v>
      </c>
      <c r="I9140" s="125">
        <v>73002.204987000005</v>
      </c>
      <c r="J9140" s="125">
        <v>72495.718471</v>
      </c>
    </row>
    <row r="9141" spans="1:10" hidden="1" x14ac:dyDescent="0.25">
      <c r="A9141" s="125">
        <v>944784</v>
      </c>
      <c r="B9141" s="125">
        <v>2008</v>
      </c>
      <c r="C9141" s="125">
        <v>37</v>
      </c>
      <c r="D9141" s="125">
        <v>2</v>
      </c>
      <c r="E9141" s="125">
        <v>4</v>
      </c>
      <c r="F9141" s="125">
        <v>90687.102274999997</v>
      </c>
      <c r="G9141" s="125">
        <v>0</v>
      </c>
      <c r="H9141" s="125">
        <v>122252.375</v>
      </c>
      <c r="I9141" s="125">
        <v>90747.937963000004</v>
      </c>
      <c r="J9141" s="125">
        <v>90687.102274999997</v>
      </c>
    </row>
    <row r="9142" spans="1:10" x14ac:dyDescent="0.25">
      <c r="A9142" s="125">
        <v>944785</v>
      </c>
      <c r="B9142" s="125">
        <v>2008</v>
      </c>
      <c r="C9142" s="125">
        <v>37</v>
      </c>
      <c r="D9142" s="125">
        <v>3</v>
      </c>
      <c r="E9142" s="125">
        <v>1</v>
      </c>
      <c r="F9142" s="129">
        <v>21737.239664000001</v>
      </c>
      <c r="G9142" s="129">
        <v>0</v>
      </c>
      <c r="H9142" s="129">
        <v>27122.975549999999</v>
      </c>
      <c r="I9142" s="129">
        <v>22029.280741999999</v>
      </c>
      <c r="J9142" s="129">
        <v>21737.239664000001</v>
      </c>
    </row>
    <row r="9143" spans="1:10" hidden="1" x14ac:dyDescent="0.25">
      <c r="A9143" s="125">
        <v>944786</v>
      </c>
      <c r="B9143" s="125">
        <v>2008</v>
      </c>
      <c r="C9143" s="125">
        <v>37</v>
      </c>
      <c r="D9143" s="125">
        <v>3</v>
      </c>
      <c r="E9143" s="125">
        <v>2</v>
      </c>
      <c r="F9143" s="125">
        <v>19232.647884000002</v>
      </c>
      <c r="G9143" s="125">
        <v>0</v>
      </c>
      <c r="H9143" s="125">
        <v>21737.239664000001</v>
      </c>
      <c r="I9143" s="125">
        <v>20483.000935</v>
      </c>
      <c r="J9143" s="125">
        <v>19232.647884000002</v>
      </c>
    </row>
    <row r="9144" spans="1:10" hidden="1" x14ac:dyDescent="0.25">
      <c r="A9144" s="125">
        <v>944787</v>
      </c>
      <c r="B9144" s="125">
        <v>2008</v>
      </c>
      <c r="C9144" s="125">
        <v>37</v>
      </c>
      <c r="D9144" s="125">
        <v>3</v>
      </c>
      <c r="E9144" s="125">
        <v>3</v>
      </c>
      <c r="F9144" s="125">
        <v>9879.7426849999993</v>
      </c>
      <c r="G9144" s="125">
        <v>6415.7275579999996</v>
      </c>
      <c r="H9144" s="125">
        <v>19232.647884000002</v>
      </c>
      <c r="I9144" s="125">
        <v>17592.103019999999</v>
      </c>
      <c r="J9144" s="125">
        <v>16295.470243</v>
      </c>
    </row>
    <row r="9145" spans="1:10" hidden="1" x14ac:dyDescent="0.25">
      <c r="A9145" s="125">
        <v>944788</v>
      </c>
      <c r="B9145" s="125">
        <v>2008</v>
      </c>
      <c r="C9145" s="125">
        <v>37</v>
      </c>
      <c r="D9145" s="125">
        <v>3</v>
      </c>
      <c r="E9145" s="125">
        <v>4</v>
      </c>
      <c r="F9145" s="125">
        <v>57773.804904999997</v>
      </c>
      <c r="G9145" s="125">
        <v>0</v>
      </c>
      <c r="H9145" s="125">
        <v>71630.632861999999</v>
      </c>
      <c r="I9145" s="125">
        <v>58178.400009999998</v>
      </c>
      <c r="J9145" s="125">
        <v>57773.804904999997</v>
      </c>
    </row>
    <row r="9146" spans="1:10" x14ac:dyDescent="0.25">
      <c r="A9146" s="125">
        <v>944789</v>
      </c>
      <c r="B9146" s="125">
        <v>2008</v>
      </c>
      <c r="C9146" s="125">
        <v>37</v>
      </c>
      <c r="D9146" s="125">
        <v>4</v>
      </c>
      <c r="E9146" s="125">
        <v>1</v>
      </c>
      <c r="F9146" s="129">
        <v>8652.6628259999998</v>
      </c>
      <c r="G9146" s="129">
        <v>0</v>
      </c>
      <c r="H9146" s="129">
        <v>10086.313399999999</v>
      </c>
      <c r="I9146" s="129">
        <v>8854.7745340000001</v>
      </c>
      <c r="J9146" s="129">
        <v>8652.6628259999998</v>
      </c>
    </row>
    <row r="9147" spans="1:10" hidden="1" x14ac:dyDescent="0.25">
      <c r="A9147" s="125">
        <v>944790</v>
      </c>
      <c r="B9147" s="125">
        <v>2008</v>
      </c>
      <c r="C9147" s="125">
        <v>37</v>
      </c>
      <c r="D9147" s="125">
        <v>4</v>
      </c>
      <c r="E9147" s="125">
        <v>2</v>
      </c>
      <c r="F9147" s="125">
        <v>8037.6077329999998</v>
      </c>
      <c r="G9147" s="125">
        <v>0</v>
      </c>
      <c r="H9147" s="125">
        <v>8652.6628259999998</v>
      </c>
      <c r="I9147" s="125">
        <v>8336.8406329999998</v>
      </c>
      <c r="J9147" s="125">
        <v>8037.6077329999998</v>
      </c>
    </row>
    <row r="9148" spans="1:10" hidden="1" x14ac:dyDescent="0.25">
      <c r="A9148" s="125">
        <v>944791</v>
      </c>
      <c r="B9148" s="125">
        <v>2008</v>
      </c>
      <c r="C9148" s="125">
        <v>37</v>
      </c>
      <c r="D9148" s="125">
        <v>4</v>
      </c>
      <c r="E9148" s="125">
        <v>3</v>
      </c>
      <c r="F9148" s="125">
        <v>96.405838000000003</v>
      </c>
      <c r="G9148" s="125">
        <v>7203.2012580000001</v>
      </c>
      <c r="H9148" s="125">
        <v>8037.6077329999998</v>
      </c>
      <c r="I9148" s="125">
        <v>7601.1656329999996</v>
      </c>
      <c r="J9148" s="125">
        <v>7299.6070959999997</v>
      </c>
    </row>
    <row r="9149" spans="1:10" hidden="1" x14ac:dyDescent="0.25">
      <c r="A9149" s="125">
        <v>944792</v>
      </c>
      <c r="B9149" s="125">
        <v>2008</v>
      </c>
      <c r="C9149" s="125">
        <v>37</v>
      </c>
      <c r="D9149" s="125">
        <v>4</v>
      </c>
      <c r="E9149" s="125">
        <v>4</v>
      </c>
      <c r="F9149" s="125">
        <v>8614.4074870000004</v>
      </c>
      <c r="G9149" s="125">
        <v>0</v>
      </c>
      <c r="H9149" s="125">
        <v>9879.7426849999993</v>
      </c>
      <c r="I9149" s="125">
        <v>8673.4261029999998</v>
      </c>
      <c r="J9149" s="125">
        <v>8614.4074870000004</v>
      </c>
    </row>
    <row r="9150" spans="1:10" x14ac:dyDescent="0.25">
      <c r="A9150" s="125">
        <v>944793</v>
      </c>
      <c r="B9150" s="125">
        <v>2008</v>
      </c>
      <c r="C9150" s="125">
        <v>37</v>
      </c>
      <c r="D9150" s="125">
        <v>5</v>
      </c>
      <c r="E9150" s="125">
        <v>1</v>
      </c>
      <c r="F9150" s="129">
        <v>78.376587000000001</v>
      </c>
      <c r="G9150" s="129">
        <v>0</v>
      </c>
      <c r="H9150" s="129">
        <v>83.343999999999994</v>
      </c>
      <c r="I9150" s="129">
        <v>78.376698000000005</v>
      </c>
      <c r="J9150" s="129">
        <v>78.376587000000001</v>
      </c>
    </row>
    <row r="9151" spans="1:10" hidden="1" x14ac:dyDescent="0.25">
      <c r="A9151" s="125">
        <v>944794</v>
      </c>
      <c r="B9151" s="125">
        <v>2008</v>
      </c>
      <c r="C9151" s="125">
        <v>37</v>
      </c>
      <c r="D9151" s="125">
        <v>5</v>
      </c>
      <c r="E9151" s="125">
        <v>2</v>
      </c>
      <c r="F9151" s="125">
        <v>77.010546000000005</v>
      </c>
      <c r="G9151" s="125">
        <v>0</v>
      </c>
      <c r="H9151" s="125">
        <v>78.376587000000001</v>
      </c>
      <c r="I9151" s="125">
        <v>77.012833999999998</v>
      </c>
      <c r="J9151" s="125">
        <v>77.010546000000005</v>
      </c>
    </row>
    <row r="9152" spans="1:10" hidden="1" x14ac:dyDescent="0.25">
      <c r="A9152" s="125">
        <v>944795</v>
      </c>
      <c r="B9152" s="125">
        <v>2008</v>
      </c>
      <c r="C9152" s="125">
        <v>37</v>
      </c>
      <c r="D9152" s="125">
        <v>5</v>
      </c>
      <c r="E9152" s="125">
        <v>3</v>
      </c>
      <c r="F9152" s="125">
        <v>0</v>
      </c>
      <c r="G9152" s="125">
        <v>75.006968999999998</v>
      </c>
      <c r="H9152" s="125">
        <v>77.010546000000005</v>
      </c>
      <c r="I9152" s="125">
        <v>75.008272000000005</v>
      </c>
      <c r="J9152" s="125">
        <v>75.006968999999998</v>
      </c>
    </row>
    <row r="9153" spans="1:10" hidden="1" x14ac:dyDescent="0.25">
      <c r="A9153" s="125">
        <v>944796</v>
      </c>
      <c r="B9153" s="125">
        <v>2008</v>
      </c>
      <c r="C9153" s="125">
        <v>37</v>
      </c>
      <c r="D9153" s="125">
        <v>5</v>
      </c>
      <c r="E9153" s="125">
        <v>4</v>
      </c>
      <c r="F9153" s="125">
        <v>90.660042000000004</v>
      </c>
      <c r="G9153" s="125">
        <v>0</v>
      </c>
      <c r="H9153" s="125">
        <v>96.405838000000003</v>
      </c>
      <c r="I9153" s="125">
        <v>90.660049999999998</v>
      </c>
      <c r="J9153" s="125">
        <v>90.660042000000004</v>
      </c>
    </row>
    <row r="9154" spans="1:10" x14ac:dyDescent="0.25">
      <c r="A9154" s="125">
        <v>944797</v>
      </c>
      <c r="B9154" s="125">
        <v>2008</v>
      </c>
      <c r="C9154" s="125">
        <v>38</v>
      </c>
      <c r="D9154" s="125">
        <v>2</v>
      </c>
      <c r="E9154" s="125">
        <v>1</v>
      </c>
      <c r="F9154" s="129">
        <v>213376.228336</v>
      </c>
      <c r="G9154" s="129">
        <v>0</v>
      </c>
      <c r="H9154" s="129">
        <v>287959</v>
      </c>
      <c r="I9154" s="129">
        <v>213751.9657</v>
      </c>
      <c r="J9154" s="129">
        <v>213376.228336</v>
      </c>
    </row>
    <row r="9155" spans="1:10" hidden="1" x14ac:dyDescent="0.25">
      <c r="A9155" s="125">
        <v>944798</v>
      </c>
      <c r="B9155" s="125">
        <v>2008</v>
      </c>
      <c r="C9155" s="125">
        <v>38</v>
      </c>
      <c r="D9155" s="125">
        <v>2</v>
      </c>
      <c r="E9155" s="125">
        <v>2</v>
      </c>
      <c r="F9155" s="125">
        <v>195378.74189199999</v>
      </c>
      <c r="G9155" s="125">
        <v>0</v>
      </c>
      <c r="H9155" s="125">
        <v>213376.228336</v>
      </c>
      <c r="I9155" s="125">
        <v>195964.72810400001</v>
      </c>
      <c r="J9155" s="125">
        <v>195378.74189199999</v>
      </c>
    </row>
    <row r="9156" spans="1:10" hidden="1" x14ac:dyDescent="0.25">
      <c r="A9156" s="125">
        <v>944799</v>
      </c>
      <c r="B9156" s="125">
        <v>2008</v>
      </c>
      <c r="C9156" s="125">
        <v>38</v>
      </c>
      <c r="D9156" s="125">
        <v>2</v>
      </c>
      <c r="E9156" s="125">
        <v>3</v>
      </c>
      <c r="F9156" s="125">
        <v>168704.85214800001</v>
      </c>
      <c r="G9156" s="125">
        <v>2037.454283</v>
      </c>
      <c r="H9156" s="125">
        <v>195378.74189199999</v>
      </c>
      <c r="I9156" s="125">
        <v>171952.830739</v>
      </c>
      <c r="J9156" s="125">
        <v>170742.306431</v>
      </c>
    </row>
    <row r="9157" spans="1:10" hidden="1" x14ac:dyDescent="0.25">
      <c r="A9157" s="125">
        <v>944800</v>
      </c>
      <c r="B9157" s="125">
        <v>2008</v>
      </c>
      <c r="C9157" s="125">
        <v>38</v>
      </c>
      <c r="D9157" s="125">
        <v>2</v>
      </c>
      <c r="E9157" s="125">
        <v>4</v>
      </c>
      <c r="F9157" s="125">
        <v>213608.67045899999</v>
      </c>
      <c r="G9157" s="125">
        <v>0</v>
      </c>
      <c r="H9157" s="125">
        <v>287959</v>
      </c>
      <c r="I9157" s="125">
        <v>213751.9657</v>
      </c>
      <c r="J9157" s="125">
        <v>213608.67045899999</v>
      </c>
    </row>
    <row r="9158" spans="1:10" x14ac:dyDescent="0.25">
      <c r="A9158" s="125">
        <v>944801</v>
      </c>
      <c r="B9158" s="125">
        <v>2008</v>
      </c>
      <c r="C9158" s="125">
        <v>38</v>
      </c>
      <c r="D9158" s="125">
        <v>3</v>
      </c>
      <c r="E9158" s="125">
        <v>1</v>
      </c>
      <c r="F9158" s="129">
        <v>50923.192429000002</v>
      </c>
      <c r="G9158" s="129">
        <v>0</v>
      </c>
      <c r="H9158" s="129">
        <v>63599.728499999997</v>
      </c>
      <c r="I9158" s="129">
        <v>51655.699487999998</v>
      </c>
      <c r="J9158" s="129">
        <v>50923.192429000002</v>
      </c>
    </row>
    <row r="9159" spans="1:10" hidden="1" x14ac:dyDescent="0.25">
      <c r="A9159" s="125">
        <v>944802</v>
      </c>
      <c r="B9159" s="125">
        <v>2008</v>
      </c>
      <c r="C9159" s="125">
        <v>38</v>
      </c>
      <c r="D9159" s="125">
        <v>3</v>
      </c>
      <c r="E9159" s="125">
        <v>2</v>
      </c>
      <c r="F9159" s="125">
        <v>45055.758886000003</v>
      </c>
      <c r="G9159" s="125">
        <v>0</v>
      </c>
      <c r="H9159" s="125">
        <v>50923.192429000002</v>
      </c>
      <c r="I9159" s="125">
        <v>47984.924226000003</v>
      </c>
      <c r="J9159" s="125">
        <v>45055.758886000003</v>
      </c>
    </row>
    <row r="9160" spans="1:10" hidden="1" x14ac:dyDescent="0.25">
      <c r="A9160" s="125">
        <v>944803</v>
      </c>
      <c r="B9160" s="125">
        <v>2008</v>
      </c>
      <c r="C9160" s="125">
        <v>38</v>
      </c>
      <c r="D9160" s="125">
        <v>3</v>
      </c>
      <c r="E9160" s="125">
        <v>3</v>
      </c>
      <c r="F9160" s="125">
        <v>23059.150319</v>
      </c>
      <c r="G9160" s="125">
        <v>14974.198304</v>
      </c>
      <c r="H9160" s="125">
        <v>45055.758886000003</v>
      </c>
      <c r="I9160" s="125">
        <v>41212.502653000003</v>
      </c>
      <c r="J9160" s="125">
        <v>38033.348622999998</v>
      </c>
    </row>
    <row r="9161" spans="1:10" hidden="1" x14ac:dyDescent="0.25">
      <c r="A9161" s="125">
        <v>944804</v>
      </c>
      <c r="B9161" s="125">
        <v>2008</v>
      </c>
      <c r="C9161" s="125">
        <v>38</v>
      </c>
      <c r="D9161" s="125">
        <v>3</v>
      </c>
      <c r="E9161" s="125">
        <v>4</v>
      </c>
      <c r="F9161" s="125">
        <v>136032.37781500001</v>
      </c>
      <c r="G9161" s="125">
        <v>0</v>
      </c>
      <c r="H9161" s="125">
        <v>168704.85214800001</v>
      </c>
      <c r="I9161" s="125">
        <v>137022.080915</v>
      </c>
      <c r="J9161" s="125">
        <v>136032.37781500001</v>
      </c>
    </row>
    <row r="9162" spans="1:10" x14ac:dyDescent="0.25">
      <c r="A9162" s="125">
        <v>944805</v>
      </c>
      <c r="B9162" s="125">
        <v>2008</v>
      </c>
      <c r="C9162" s="125">
        <v>38</v>
      </c>
      <c r="D9162" s="125">
        <v>4</v>
      </c>
      <c r="E9162" s="125">
        <v>1</v>
      </c>
      <c r="F9162" s="129">
        <v>460.02769599999999</v>
      </c>
      <c r="G9162" s="129">
        <v>0</v>
      </c>
      <c r="H9162" s="129">
        <v>543.62895000000003</v>
      </c>
      <c r="I9162" s="129">
        <v>477.25185499999998</v>
      </c>
      <c r="J9162" s="129">
        <v>460.02769599999999</v>
      </c>
    </row>
    <row r="9163" spans="1:10" hidden="1" x14ac:dyDescent="0.25">
      <c r="A9163" s="125">
        <v>944806</v>
      </c>
      <c r="B9163" s="125">
        <v>2008</v>
      </c>
      <c r="C9163" s="125">
        <v>38</v>
      </c>
      <c r="D9163" s="125">
        <v>4</v>
      </c>
      <c r="E9163" s="125">
        <v>2</v>
      </c>
      <c r="F9163" s="125">
        <v>427.32766099999998</v>
      </c>
      <c r="G9163" s="125">
        <v>0</v>
      </c>
      <c r="H9163" s="125">
        <v>460.02769599999999</v>
      </c>
      <c r="I9163" s="125">
        <v>443.23668500000002</v>
      </c>
      <c r="J9163" s="125">
        <v>427.32766099999998</v>
      </c>
    </row>
    <row r="9164" spans="1:10" hidden="1" x14ac:dyDescent="0.25">
      <c r="A9164" s="125">
        <v>944807</v>
      </c>
      <c r="B9164" s="125">
        <v>2008</v>
      </c>
      <c r="C9164" s="125">
        <v>38</v>
      </c>
      <c r="D9164" s="125">
        <v>4</v>
      </c>
      <c r="E9164" s="125">
        <v>3</v>
      </c>
      <c r="F9164" s="125">
        <v>5.125515</v>
      </c>
      <c r="G9164" s="125">
        <v>382.96558499999998</v>
      </c>
      <c r="H9164" s="125">
        <v>427.32766099999998</v>
      </c>
      <c r="I9164" s="125">
        <v>404.12376899999998</v>
      </c>
      <c r="J9164" s="125">
        <v>388.09109999999998</v>
      </c>
    </row>
    <row r="9165" spans="1:10" hidden="1" x14ac:dyDescent="0.25">
      <c r="A9165" s="125">
        <v>944808</v>
      </c>
      <c r="B9165" s="125">
        <v>2008</v>
      </c>
      <c r="C9165" s="125">
        <v>38</v>
      </c>
      <c r="D9165" s="125">
        <v>4</v>
      </c>
      <c r="E9165" s="125">
        <v>4</v>
      </c>
      <c r="F9165" s="125">
        <v>19981.529988999999</v>
      </c>
      <c r="G9165" s="125">
        <v>0</v>
      </c>
      <c r="H9165" s="125">
        <v>23059.150319</v>
      </c>
      <c r="I9165" s="125">
        <v>20243.628065000001</v>
      </c>
      <c r="J9165" s="125">
        <v>19981.529988999999</v>
      </c>
    </row>
    <row r="9166" spans="1:10" hidden="1" x14ac:dyDescent="0.25">
      <c r="A9166" s="125">
        <v>944809</v>
      </c>
      <c r="B9166" s="125">
        <v>2008</v>
      </c>
      <c r="C9166" s="125">
        <v>38</v>
      </c>
      <c r="D9166" s="125">
        <v>5</v>
      </c>
      <c r="E9166" s="125">
        <v>4</v>
      </c>
      <c r="F9166" s="125">
        <v>4.8200339999999997</v>
      </c>
      <c r="G9166" s="125">
        <v>0</v>
      </c>
      <c r="H9166" s="125">
        <v>5.125515</v>
      </c>
      <c r="I9166" s="125">
        <v>4.8200349999999998</v>
      </c>
      <c r="J9166" s="125">
        <v>4.8200339999999997</v>
      </c>
    </row>
    <row r="9167" spans="1:10" x14ac:dyDescent="0.25">
      <c r="A9167" s="125">
        <v>944810</v>
      </c>
      <c r="B9167" s="125">
        <v>2008</v>
      </c>
      <c r="C9167" s="125">
        <v>39</v>
      </c>
      <c r="D9167" s="125">
        <v>2</v>
      </c>
      <c r="E9167" s="125">
        <v>1</v>
      </c>
      <c r="F9167" s="129">
        <v>40269.868981</v>
      </c>
      <c r="G9167" s="129">
        <v>0</v>
      </c>
      <c r="H9167" s="129">
        <v>54280.125</v>
      </c>
      <c r="I9167" s="129">
        <v>40292.136788000003</v>
      </c>
      <c r="J9167" s="129">
        <v>40269.868981</v>
      </c>
    </row>
    <row r="9168" spans="1:10" hidden="1" x14ac:dyDescent="0.25">
      <c r="A9168" s="125">
        <v>944811</v>
      </c>
      <c r="B9168" s="125">
        <v>2008</v>
      </c>
      <c r="C9168" s="125">
        <v>39</v>
      </c>
      <c r="D9168" s="125">
        <v>2</v>
      </c>
      <c r="E9168" s="125">
        <v>2</v>
      </c>
      <c r="F9168" s="125">
        <v>36875.580111000003</v>
      </c>
      <c r="G9168" s="125">
        <v>0</v>
      </c>
      <c r="H9168" s="125">
        <v>40269.868981</v>
      </c>
      <c r="I9168" s="125">
        <v>36983.847672000004</v>
      </c>
      <c r="J9168" s="125">
        <v>36875.580111000003</v>
      </c>
    </row>
    <row r="9169" spans="1:10" hidden="1" x14ac:dyDescent="0.25">
      <c r="A9169" s="125">
        <v>944812</v>
      </c>
      <c r="B9169" s="125">
        <v>2008</v>
      </c>
      <c r="C9169" s="125">
        <v>39</v>
      </c>
      <c r="D9169" s="125">
        <v>2</v>
      </c>
      <c r="E9169" s="125">
        <v>3</v>
      </c>
      <c r="F9169" s="125">
        <v>31649.591875999999</v>
      </c>
      <c r="G9169" s="125">
        <v>566.32325000000003</v>
      </c>
      <c r="H9169" s="125">
        <v>36875.580111000003</v>
      </c>
      <c r="I9169" s="125">
        <v>32454.198056000001</v>
      </c>
      <c r="J9169" s="125">
        <v>32215.915125</v>
      </c>
    </row>
    <row r="9170" spans="1:10" hidden="1" x14ac:dyDescent="0.25">
      <c r="A9170" s="125">
        <v>944813</v>
      </c>
      <c r="B9170" s="125">
        <v>2008</v>
      </c>
      <c r="C9170" s="125">
        <v>39</v>
      </c>
      <c r="D9170" s="125">
        <v>2</v>
      </c>
      <c r="E9170" s="125">
        <v>4</v>
      </c>
      <c r="F9170" s="125">
        <v>40284.14501</v>
      </c>
      <c r="G9170" s="125">
        <v>0</v>
      </c>
      <c r="H9170" s="125">
        <v>54280.125</v>
      </c>
      <c r="I9170" s="125">
        <v>40292.136788000003</v>
      </c>
      <c r="J9170" s="125">
        <v>40284.14501</v>
      </c>
    </row>
    <row r="9171" spans="1:10" x14ac:dyDescent="0.25">
      <c r="A9171" s="125">
        <v>944814</v>
      </c>
      <c r="B9171" s="125">
        <v>2008</v>
      </c>
      <c r="C9171" s="125">
        <v>39</v>
      </c>
      <c r="D9171" s="125">
        <v>3</v>
      </c>
      <c r="E9171" s="125">
        <v>1</v>
      </c>
      <c r="F9171" s="129">
        <v>52810.164109999998</v>
      </c>
      <c r="G9171" s="129">
        <v>0</v>
      </c>
      <c r="H9171" s="129">
        <v>65610.045750000005</v>
      </c>
      <c r="I9171" s="129">
        <v>53288.479158000002</v>
      </c>
      <c r="J9171" s="129">
        <v>52810.164109999998</v>
      </c>
    </row>
    <row r="9172" spans="1:10" hidden="1" x14ac:dyDescent="0.25">
      <c r="A9172" s="125">
        <v>944815</v>
      </c>
      <c r="B9172" s="125">
        <v>2008</v>
      </c>
      <c r="C9172" s="125">
        <v>39</v>
      </c>
      <c r="D9172" s="125">
        <v>3</v>
      </c>
      <c r="E9172" s="125">
        <v>2</v>
      </c>
      <c r="F9172" s="125">
        <v>49043.420803000001</v>
      </c>
      <c r="G9172" s="125">
        <v>0</v>
      </c>
      <c r="H9172" s="125">
        <v>52810.164109999998</v>
      </c>
      <c r="I9172" s="125">
        <v>49763.017639999998</v>
      </c>
      <c r="J9172" s="125">
        <v>49043.420803000001</v>
      </c>
    </row>
    <row r="9173" spans="1:10" hidden="1" x14ac:dyDescent="0.25">
      <c r="A9173" s="125">
        <v>944816</v>
      </c>
      <c r="B9173" s="125">
        <v>2008</v>
      </c>
      <c r="C9173" s="125">
        <v>39</v>
      </c>
      <c r="D9173" s="125">
        <v>3</v>
      </c>
      <c r="E9173" s="125">
        <v>3</v>
      </c>
      <c r="F9173" s="125">
        <v>37362.432955999997</v>
      </c>
      <c r="G9173" s="125">
        <v>5274.8365379999996</v>
      </c>
      <c r="H9173" s="125">
        <v>49043.420803000001</v>
      </c>
      <c r="I9173" s="125">
        <v>44860.017009000003</v>
      </c>
      <c r="J9173" s="125">
        <v>42637.269495</v>
      </c>
    </row>
    <row r="9174" spans="1:10" hidden="1" x14ac:dyDescent="0.25">
      <c r="A9174" s="125">
        <v>944817</v>
      </c>
      <c r="B9174" s="125">
        <v>2008</v>
      </c>
      <c r="C9174" s="125">
        <v>39</v>
      </c>
      <c r="D9174" s="125">
        <v>3</v>
      </c>
      <c r="E9174" s="125">
        <v>4</v>
      </c>
      <c r="F9174" s="125">
        <v>25564.433443000002</v>
      </c>
      <c r="G9174" s="125">
        <v>0</v>
      </c>
      <c r="H9174" s="125">
        <v>31649.591875999999</v>
      </c>
      <c r="I9174" s="125">
        <v>25705.798521000001</v>
      </c>
      <c r="J9174" s="125">
        <v>25564.433443000002</v>
      </c>
    </row>
    <row r="9175" spans="1:10" x14ac:dyDescent="0.25">
      <c r="A9175" s="125">
        <v>944818</v>
      </c>
      <c r="B9175" s="125">
        <v>2008</v>
      </c>
      <c r="C9175" s="125">
        <v>39</v>
      </c>
      <c r="D9175" s="125">
        <v>4</v>
      </c>
      <c r="E9175" s="125">
        <v>1</v>
      </c>
      <c r="F9175" s="129">
        <v>20132.095332000001</v>
      </c>
      <c r="G9175" s="129">
        <v>0</v>
      </c>
      <c r="H9175" s="129">
        <v>23019.4935</v>
      </c>
      <c r="I9175" s="129">
        <v>20208.813343999998</v>
      </c>
      <c r="J9175" s="129">
        <v>20132.095332000001</v>
      </c>
    </row>
    <row r="9176" spans="1:10" hidden="1" x14ac:dyDescent="0.25">
      <c r="A9176" s="125">
        <v>944819</v>
      </c>
      <c r="B9176" s="125">
        <v>2008</v>
      </c>
      <c r="C9176" s="125">
        <v>39</v>
      </c>
      <c r="D9176" s="125">
        <v>4</v>
      </c>
      <c r="E9176" s="125">
        <v>2</v>
      </c>
      <c r="F9176" s="125">
        <v>17847.885863</v>
      </c>
      <c r="G9176" s="125">
        <v>0</v>
      </c>
      <c r="H9176" s="125">
        <v>20132.095332000001</v>
      </c>
      <c r="I9176" s="125">
        <v>19397.273851999998</v>
      </c>
      <c r="J9176" s="125">
        <v>17847.885863</v>
      </c>
    </row>
    <row r="9177" spans="1:10" hidden="1" x14ac:dyDescent="0.25">
      <c r="A9177" s="125">
        <v>944820</v>
      </c>
      <c r="B9177" s="125">
        <v>2008</v>
      </c>
      <c r="C9177" s="125">
        <v>39</v>
      </c>
      <c r="D9177" s="125">
        <v>4</v>
      </c>
      <c r="E9177" s="125">
        <v>3</v>
      </c>
      <c r="F9177" s="125">
        <v>2788.477817</v>
      </c>
      <c r="G9177" s="125">
        <v>12594.463752</v>
      </c>
      <c r="H9177" s="125">
        <v>17847.885863</v>
      </c>
      <c r="I9177" s="125">
        <v>16878.74566</v>
      </c>
      <c r="J9177" s="125">
        <v>15382.941568</v>
      </c>
    </row>
    <row r="9178" spans="1:10" hidden="1" x14ac:dyDescent="0.25">
      <c r="A9178" s="125">
        <v>944821</v>
      </c>
      <c r="B9178" s="125">
        <v>2008</v>
      </c>
      <c r="C9178" s="125">
        <v>39</v>
      </c>
      <c r="D9178" s="125">
        <v>4</v>
      </c>
      <c r="E9178" s="125">
        <v>4</v>
      </c>
      <c r="F9178" s="125">
        <v>32728.282267999999</v>
      </c>
      <c r="G9178" s="125">
        <v>0</v>
      </c>
      <c r="H9178" s="125">
        <v>37362.432955999997</v>
      </c>
      <c r="I9178" s="125">
        <v>32800.479892000003</v>
      </c>
      <c r="J9178" s="125">
        <v>32728.282267999999</v>
      </c>
    </row>
    <row r="9179" spans="1:10" x14ac:dyDescent="0.25">
      <c r="A9179" s="125">
        <v>944822</v>
      </c>
      <c r="B9179" s="125">
        <v>2008</v>
      </c>
      <c r="C9179" s="125">
        <v>39</v>
      </c>
      <c r="D9179" s="125">
        <v>5</v>
      </c>
      <c r="E9179" s="125">
        <v>1</v>
      </c>
      <c r="F9179" s="129">
        <v>1851.9854350000001</v>
      </c>
      <c r="G9179" s="129">
        <v>0</v>
      </c>
      <c r="H9179" s="129">
        <v>1987.1685</v>
      </c>
      <c r="I9179" s="129">
        <v>1868.7332570000001</v>
      </c>
      <c r="J9179" s="129">
        <v>1851.9854350000001</v>
      </c>
    </row>
    <row r="9180" spans="1:10" hidden="1" x14ac:dyDescent="0.25">
      <c r="A9180" s="125">
        <v>944823</v>
      </c>
      <c r="B9180" s="125">
        <v>2008</v>
      </c>
      <c r="C9180" s="125">
        <v>39</v>
      </c>
      <c r="D9180" s="125">
        <v>5</v>
      </c>
      <c r="E9180" s="125">
        <v>2</v>
      </c>
      <c r="F9180" s="125">
        <v>1747.818616</v>
      </c>
      <c r="G9180" s="125">
        <v>0</v>
      </c>
      <c r="H9180" s="125">
        <v>1851.9854350000001</v>
      </c>
      <c r="I9180" s="125">
        <v>1819.7608889999999</v>
      </c>
      <c r="J9180" s="125">
        <v>1747.818616</v>
      </c>
    </row>
    <row r="9181" spans="1:10" hidden="1" x14ac:dyDescent="0.25">
      <c r="A9181" s="125">
        <v>944824</v>
      </c>
      <c r="B9181" s="125">
        <v>2008</v>
      </c>
      <c r="C9181" s="125">
        <v>39</v>
      </c>
      <c r="D9181" s="125">
        <v>5</v>
      </c>
      <c r="E9181" s="125">
        <v>3</v>
      </c>
      <c r="F9181" s="125">
        <v>0</v>
      </c>
      <c r="G9181" s="125">
        <v>1638.852562</v>
      </c>
      <c r="H9181" s="125">
        <v>1747.818616</v>
      </c>
      <c r="I9181" s="125">
        <v>1702.3753320000001</v>
      </c>
      <c r="J9181" s="125">
        <v>1638.852562</v>
      </c>
    </row>
    <row r="9182" spans="1:10" hidden="1" x14ac:dyDescent="0.25">
      <c r="A9182" s="125">
        <v>944825</v>
      </c>
      <c r="B9182" s="125">
        <v>2008</v>
      </c>
      <c r="C9182" s="125">
        <v>39</v>
      </c>
      <c r="D9182" s="125">
        <v>5</v>
      </c>
      <c r="E9182" s="125">
        <v>4</v>
      </c>
      <c r="F9182" s="125">
        <v>2606.9431340000001</v>
      </c>
      <c r="G9182" s="125">
        <v>0</v>
      </c>
      <c r="H9182" s="125">
        <v>2788.477817</v>
      </c>
      <c r="I9182" s="125">
        <v>2622.2845390000002</v>
      </c>
      <c r="J9182" s="125">
        <v>2606.9431340000001</v>
      </c>
    </row>
    <row r="9183" spans="1:10" x14ac:dyDescent="0.25">
      <c r="A9183" s="125">
        <v>944826</v>
      </c>
      <c r="B9183" s="125">
        <v>2008</v>
      </c>
      <c r="C9183" s="125">
        <v>40</v>
      </c>
      <c r="D9183" s="125">
        <v>2</v>
      </c>
      <c r="E9183" s="125">
        <v>1</v>
      </c>
      <c r="F9183" s="129">
        <v>93963.027621999994</v>
      </c>
      <c r="G9183" s="129">
        <v>0</v>
      </c>
      <c r="H9183" s="129">
        <v>126653.625</v>
      </c>
      <c r="I9183" s="129">
        <v>94014.985837999993</v>
      </c>
      <c r="J9183" s="129">
        <v>93963.027621999994</v>
      </c>
    </row>
    <row r="9184" spans="1:10" hidden="1" x14ac:dyDescent="0.25">
      <c r="A9184" s="125">
        <v>944827</v>
      </c>
      <c r="B9184" s="125">
        <v>2008</v>
      </c>
      <c r="C9184" s="125">
        <v>40</v>
      </c>
      <c r="D9184" s="125">
        <v>2</v>
      </c>
      <c r="E9184" s="125">
        <v>2</v>
      </c>
      <c r="F9184" s="125">
        <v>86043.020260000005</v>
      </c>
      <c r="G9184" s="125">
        <v>0</v>
      </c>
      <c r="H9184" s="125">
        <v>93963.027621999994</v>
      </c>
      <c r="I9184" s="125">
        <v>86295.644568000003</v>
      </c>
      <c r="J9184" s="125">
        <v>86043.020260000005</v>
      </c>
    </row>
    <row r="9185" spans="1:10" hidden="1" x14ac:dyDescent="0.25">
      <c r="A9185" s="125">
        <v>944828</v>
      </c>
      <c r="B9185" s="125">
        <v>2008</v>
      </c>
      <c r="C9185" s="125">
        <v>40</v>
      </c>
      <c r="D9185" s="125">
        <v>2</v>
      </c>
      <c r="E9185" s="125">
        <v>3</v>
      </c>
      <c r="F9185" s="125">
        <v>73849.047709999999</v>
      </c>
      <c r="G9185" s="125">
        <v>1321.420916</v>
      </c>
      <c r="H9185" s="125">
        <v>86043.020260000005</v>
      </c>
      <c r="I9185" s="125">
        <v>75726.462130999993</v>
      </c>
      <c r="J9185" s="125">
        <v>75170.468626000002</v>
      </c>
    </row>
    <row r="9186" spans="1:10" hidden="1" x14ac:dyDescent="0.25">
      <c r="A9186" s="125">
        <v>944829</v>
      </c>
      <c r="B9186" s="125">
        <v>2008</v>
      </c>
      <c r="C9186" s="125">
        <v>40</v>
      </c>
      <c r="D9186" s="125">
        <v>2</v>
      </c>
      <c r="E9186" s="125">
        <v>4</v>
      </c>
      <c r="F9186" s="125">
        <v>93996.338355999993</v>
      </c>
      <c r="G9186" s="125">
        <v>0</v>
      </c>
      <c r="H9186" s="125">
        <v>126653.625</v>
      </c>
      <c r="I9186" s="125">
        <v>94014.985837999993</v>
      </c>
      <c r="J9186" s="125">
        <v>93996.338355999993</v>
      </c>
    </row>
    <row r="9187" spans="1:10" x14ac:dyDescent="0.25">
      <c r="A9187" s="125">
        <v>944830</v>
      </c>
      <c r="B9187" s="125">
        <v>2008</v>
      </c>
      <c r="C9187" s="125">
        <v>40</v>
      </c>
      <c r="D9187" s="125">
        <v>3</v>
      </c>
      <c r="E9187" s="125">
        <v>1</v>
      </c>
      <c r="F9187" s="129">
        <v>123230.44409400001</v>
      </c>
      <c r="G9187" s="129">
        <v>0</v>
      </c>
      <c r="H9187" s="129">
        <v>153098.46525000001</v>
      </c>
      <c r="I9187" s="129">
        <v>124346.57347600001</v>
      </c>
      <c r="J9187" s="129">
        <v>123230.44409400001</v>
      </c>
    </row>
    <row r="9188" spans="1:10" hidden="1" x14ac:dyDescent="0.25">
      <c r="A9188" s="125">
        <v>944831</v>
      </c>
      <c r="B9188" s="125">
        <v>2008</v>
      </c>
      <c r="C9188" s="125">
        <v>40</v>
      </c>
      <c r="D9188" s="125">
        <v>3</v>
      </c>
      <c r="E9188" s="125">
        <v>2</v>
      </c>
      <c r="F9188" s="125">
        <v>114440.896509</v>
      </c>
      <c r="G9188" s="125">
        <v>0</v>
      </c>
      <c r="H9188" s="125">
        <v>123230.44409400001</v>
      </c>
      <c r="I9188" s="125">
        <v>116120.047469</v>
      </c>
      <c r="J9188" s="125">
        <v>114440.896509</v>
      </c>
    </row>
    <row r="9189" spans="1:10" hidden="1" x14ac:dyDescent="0.25">
      <c r="A9189" s="125">
        <v>944832</v>
      </c>
      <c r="B9189" s="125">
        <v>2008</v>
      </c>
      <c r="C9189" s="125">
        <v>40</v>
      </c>
      <c r="D9189" s="125">
        <v>3</v>
      </c>
      <c r="E9189" s="125">
        <v>3</v>
      </c>
      <c r="F9189" s="125">
        <v>87183.770080000002</v>
      </c>
      <c r="G9189" s="125">
        <v>12308.62392</v>
      </c>
      <c r="H9189" s="125">
        <v>114440.896509</v>
      </c>
      <c r="I9189" s="125">
        <v>104679.08803699999</v>
      </c>
      <c r="J9189" s="125">
        <v>99492.393999000007</v>
      </c>
    </row>
    <row r="9190" spans="1:10" hidden="1" x14ac:dyDescent="0.25">
      <c r="A9190" s="125">
        <v>944833</v>
      </c>
      <c r="B9190" s="125">
        <v>2008</v>
      </c>
      <c r="C9190" s="125">
        <v>40</v>
      </c>
      <c r="D9190" s="125">
        <v>3</v>
      </c>
      <c r="E9190" s="125">
        <v>4</v>
      </c>
      <c r="F9190" s="125">
        <v>59650.344701000002</v>
      </c>
      <c r="G9190" s="125">
        <v>0</v>
      </c>
      <c r="H9190" s="125">
        <v>73849.047709999999</v>
      </c>
      <c r="I9190" s="125">
        <v>59980.196550000001</v>
      </c>
      <c r="J9190" s="125">
        <v>59650.344701000002</v>
      </c>
    </row>
    <row r="9191" spans="1:10" x14ac:dyDescent="0.25">
      <c r="A9191" s="125">
        <v>944834</v>
      </c>
      <c r="B9191" s="125">
        <v>2008</v>
      </c>
      <c r="C9191" s="125">
        <v>40</v>
      </c>
      <c r="D9191" s="125">
        <v>4</v>
      </c>
      <c r="E9191" s="125">
        <v>1</v>
      </c>
      <c r="F9191" s="129">
        <v>1058.0371270000001</v>
      </c>
      <c r="G9191" s="129">
        <v>0</v>
      </c>
      <c r="H9191" s="129">
        <v>1209.7836</v>
      </c>
      <c r="I9191" s="129">
        <v>1062.0690219999999</v>
      </c>
      <c r="J9191" s="129">
        <v>1058.0371270000001</v>
      </c>
    </row>
    <row r="9192" spans="1:10" hidden="1" x14ac:dyDescent="0.25">
      <c r="A9192" s="125">
        <v>944835</v>
      </c>
      <c r="B9192" s="125">
        <v>2008</v>
      </c>
      <c r="C9192" s="125">
        <v>40</v>
      </c>
      <c r="D9192" s="125">
        <v>4</v>
      </c>
      <c r="E9192" s="125">
        <v>2</v>
      </c>
      <c r="F9192" s="125">
        <v>937.99108200000001</v>
      </c>
      <c r="G9192" s="125">
        <v>0</v>
      </c>
      <c r="H9192" s="125">
        <v>1058.0371270000001</v>
      </c>
      <c r="I9192" s="125">
        <v>1019.418772</v>
      </c>
      <c r="J9192" s="125">
        <v>937.99108200000001</v>
      </c>
    </row>
    <row r="9193" spans="1:10" hidden="1" x14ac:dyDescent="0.25">
      <c r="A9193" s="125">
        <v>944836</v>
      </c>
      <c r="B9193" s="125">
        <v>2008</v>
      </c>
      <c r="C9193" s="125">
        <v>40</v>
      </c>
      <c r="D9193" s="125">
        <v>4</v>
      </c>
      <c r="E9193" s="125">
        <v>3</v>
      </c>
      <c r="F9193" s="125">
        <v>146.54773900000001</v>
      </c>
      <c r="G9193" s="125">
        <v>661.89882499999999</v>
      </c>
      <c r="H9193" s="125">
        <v>937.99108200000001</v>
      </c>
      <c r="I9193" s="125">
        <v>887.05816600000003</v>
      </c>
      <c r="J9193" s="125">
        <v>808.44656399999997</v>
      </c>
    </row>
    <row r="9194" spans="1:10" hidden="1" x14ac:dyDescent="0.25">
      <c r="A9194" s="125">
        <v>944837</v>
      </c>
      <c r="B9194" s="125">
        <v>2008</v>
      </c>
      <c r="C9194" s="125">
        <v>40</v>
      </c>
      <c r="D9194" s="125">
        <v>4</v>
      </c>
      <c r="E9194" s="125">
        <v>4</v>
      </c>
      <c r="F9194" s="125">
        <v>76370.161431</v>
      </c>
      <c r="G9194" s="125">
        <v>0</v>
      </c>
      <c r="H9194" s="125">
        <v>87183.770080000002</v>
      </c>
      <c r="I9194" s="125">
        <v>76538.631752999994</v>
      </c>
      <c r="J9194" s="125">
        <v>76370.161431</v>
      </c>
    </row>
    <row r="9195" spans="1:10" x14ac:dyDescent="0.25">
      <c r="A9195" s="125">
        <v>944838</v>
      </c>
      <c r="B9195" s="125">
        <v>2008</v>
      </c>
      <c r="C9195" s="125">
        <v>40</v>
      </c>
      <c r="D9195" s="125">
        <v>5</v>
      </c>
      <c r="E9195" s="125">
        <v>1</v>
      </c>
      <c r="F9195" s="129">
        <v>97.255100999999996</v>
      </c>
      <c r="G9195" s="129">
        <v>0</v>
      </c>
      <c r="H9195" s="129">
        <v>104.3541</v>
      </c>
      <c r="I9195" s="129">
        <v>98.134596000000002</v>
      </c>
      <c r="J9195" s="129">
        <v>97.255100999999996</v>
      </c>
    </row>
    <row r="9196" spans="1:10" hidden="1" x14ac:dyDescent="0.25">
      <c r="A9196" s="125">
        <v>944839</v>
      </c>
      <c r="B9196" s="125">
        <v>2008</v>
      </c>
      <c r="C9196" s="125">
        <v>40</v>
      </c>
      <c r="D9196" s="125">
        <v>5</v>
      </c>
      <c r="E9196" s="125">
        <v>2</v>
      </c>
      <c r="F9196" s="125">
        <v>91.784887999999995</v>
      </c>
      <c r="G9196" s="125">
        <v>0</v>
      </c>
      <c r="H9196" s="125">
        <v>97.255100999999996</v>
      </c>
      <c r="I9196" s="125">
        <v>95.562861999999996</v>
      </c>
      <c r="J9196" s="125">
        <v>91.784887999999995</v>
      </c>
    </row>
    <row r="9197" spans="1:10" hidden="1" x14ac:dyDescent="0.25">
      <c r="A9197" s="125">
        <v>944840</v>
      </c>
      <c r="B9197" s="125">
        <v>2008</v>
      </c>
      <c r="C9197" s="125">
        <v>40</v>
      </c>
      <c r="D9197" s="125">
        <v>5</v>
      </c>
      <c r="E9197" s="125">
        <v>3</v>
      </c>
      <c r="F9197" s="125">
        <v>0</v>
      </c>
      <c r="G9197" s="125">
        <v>86.062648999999993</v>
      </c>
      <c r="H9197" s="125">
        <v>91.784887999999995</v>
      </c>
      <c r="I9197" s="125">
        <v>89.398481000000004</v>
      </c>
      <c r="J9197" s="125">
        <v>86.062648999999993</v>
      </c>
    </row>
    <row r="9198" spans="1:10" hidden="1" x14ac:dyDescent="0.25">
      <c r="A9198" s="125">
        <v>944841</v>
      </c>
      <c r="B9198" s="125">
        <v>2008</v>
      </c>
      <c r="C9198" s="125">
        <v>40</v>
      </c>
      <c r="D9198" s="125">
        <v>5</v>
      </c>
      <c r="E9198" s="125">
        <v>4</v>
      </c>
      <c r="F9198" s="125">
        <v>137.00722999999999</v>
      </c>
      <c r="G9198" s="125">
        <v>0</v>
      </c>
      <c r="H9198" s="125">
        <v>146.54773900000001</v>
      </c>
      <c r="I9198" s="125">
        <v>137.81349399999999</v>
      </c>
      <c r="J9198" s="125">
        <v>137.00722999999999</v>
      </c>
    </row>
    <row r="9199" spans="1:10" x14ac:dyDescent="0.25">
      <c r="A9199" s="125">
        <v>944842</v>
      </c>
      <c r="B9199" s="125">
        <v>2008</v>
      </c>
      <c r="C9199" s="125">
        <v>41</v>
      </c>
      <c r="D9199" s="125">
        <v>2</v>
      </c>
      <c r="E9199" s="125">
        <v>1</v>
      </c>
      <c r="F9199" s="129">
        <v>12087.570744000001</v>
      </c>
      <c r="G9199" s="129">
        <v>0</v>
      </c>
      <c r="H9199" s="129">
        <v>16292.4936</v>
      </c>
      <c r="I9199" s="129">
        <v>12093.917998999999</v>
      </c>
      <c r="J9199" s="129">
        <v>12087.570744000001</v>
      </c>
    </row>
    <row r="9200" spans="1:10" hidden="1" x14ac:dyDescent="0.25">
      <c r="A9200" s="125">
        <v>944843</v>
      </c>
      <c r="B9200" s="125">
        <v>2008</v>
      </c>
      <c r="C9200" s="125">
        <v>41</v>
      </c>
      <c r="D9200" s="125">
        <v>2</v>
      </c>
      <c r="E9200" s="125">
        <v>2</v>
      </c>
      <c r="F9200" s="125">
        <v>11081.505444</v>
      </c>
      <c r="G9200" s="125">
        <v>0</v>
      </c>
      <c r="H9200" s="125">
        <v>12087.570744000001</v>
      </c>
      <c r="I9200" s="125">
        <v>11101.224971</v>
      </c>
      <c r="J9200" s="125">
        <v>11081.505444</v>
      </c>
    </row>
    <row r="9201" spans="1:10" hidden="1" x14ac:dyDescent="0.25">
      <c r="A9201" s="125">
        <v>944844</v>
      </c>
      <c r="B9201" s="125">
        <v>2008</v>
      </c>
      <c r="C9201" s="125">
        <v>41</v>
      </c>
      <c r="D9201" s="125">
        <v>2</v>
      </c>
      <c r="E9201" s="125">
        <v>3</v>
      </c>
      <c r="F9201" s="125">
        <v>9253.7975659999993</v>
      </c>
      <c r="G9201" s="125">
        <v>435.23462000000001</v>
      </c>
      <c r="H9201" s="125">
        <v>11081.505444</v>
      </c>
      <c r="I9201" s="125">
        <v>9752.8329410000006</v>
      </c>
      <c r="J9201" s="125">
        <v>9689.0321860000004</v>
      </c>
    </row>
    <row r="9202" spans="1:10" hidden="1" x14ac:dyDescent="0.25">
      <c r="A9202" s="125">
        <v>944845</v>
      </c>
      <c r="B9202" s="125">
        <v>2008</v>
      </c>
      <c r="C9202" s="125">
        <v>41</v>
      </c>
      <c r="D9202" s="125">
        <v>2</v>
      </c>
      <c r="E9202" s="125">
        <v>4</v>
      </c>
      <c r="F9202" s="125">
        <v>12090.909291</v>
      </c>
      <c r="G9202" s="125">
        <v>0</v>
      </c>
      <c r="H9202" s="125">
        <v>16292.4936</v>
      </c>
      <c r="I9202" s="125">
        <v>12093.917998999999</v>
      </c>
      <c r="J9202" s="125">
        <v>12090.909291</v>
      </c>
    </row>
    <row r="9203" spans="1:10" x14ac:dyDescent="0.25">
      <c r="A9203" s="125">
        <v>944846</v>
      </c>
      <c r="B9203" s="125">
        <v>2008</v>
      </c>
      <c r="C9203" s="125">
        <v>41</v>
      </c>
      <c r="D9203" s="125">
        <v>3</v>
      </c>
      <c r="E9203" s="125">
        <v>1</v>
      </c>
      <c r="F9203" s="129">
        <v>18013.889856999998</v>
      </c>
      <c r="G9203" s="129">
        <v>0</v>
      </c>
      <c r="H9203" s="129">
        <v>22196.215800000002</v>
      </c>
      <c r="I9203" s="129">
        <v>18027.766473</v>
      </c>
      <c r="J9203" s="129">
        <v>18013.889856999998</v>
      </c>
    </row>
    <row r="9204" spans="1:10" hidden="1" x14ac:dyDescent="0.25">
      <c r="A9204" s="125">
        <v>944847</v>
      </c>
      <c r="B9204" s="125">
        <v>2008</v>
      </c>
      <c r="C9204" s="125">
        <v>41</v>
      </c>
      <c r="D9204" s="125">
        <v>3</v>
      </c>
      <c r="E9204" s="125">
        <v>2</v>
      </c>
      <c r="F9204" s="125">
        <v>16833.890552000001</v>
      </c>
      <c r="G9204" s="125">
        <v>0</v>
      </c>
      <c r="H9204" s="125">
        <v>18013.889856999998</v>
      </c>
      <c r="I9204" s="125">
        <v>16974.488411999999</v>
      </c>
      <c r="J9204" s="125">
        <v>16833.890552000001</v>
      </c>
    </row>
    <row r="9205" spans="1:10" hidden="1" x14ac:dyDescent="0.25">
      <c r="A9205" s="125">
        <v>944848</v>
      </c>
      <c r="B9205" s="125">
        <v>2008</v>
      </c>
      <c r="C9205" s="125">
        <v>41</v>
      </c>
      <c r="D9205" s="125">
        <v>3</v>
      </c>
      <c r="E9205" s="125">
        <v>3</v>
      </c>
      <c r="F9205" s="125">
        <v>13449.833177</v>
      </c>
      <c r="G9205" s="125">
        <v>1649.1098830000001</v>
      </c>
      <c r="H9205" s="125">
        <v>16833.890552000001</v>
      </c>
      <c r="I9205" s="125">
        <v>15397.959688000001</v>
      </c>
      <c r="J9205" s="125">
        <v>15098.94306</v>
      </c>
    </row>
    <row r="9206" spans="1:10" hidden="1" x14ac:dyDescent="0.25">
      <c r="A9206" s="125">
        <v>944849</v>
      </c>
      <c r="B9206" s="125">
        <v>2008</v>
      </c>
      <c r="C9206" s="125">
        <v>41</v>
      </c>
      <c r="D9206" s="125">
        <v>3</v>
      </c>
      <c r="E9206" s="125">
        <v>4</v>
      </c>
      <c r="F9206" s="125">
        <v>7513.706674</v>
      </c>
      <c r="G9206" s="125">
        <v>0</v>
      </c>
      <c r="H9206" s="125">
        <v>9253.7975659999993</v>
      </c>
      <c r="I9206" s="125">
        <v>7515.9343829999998</v>
      </c>
      <c r="J9206" s="125">
        <v>7513.706674</v>
      </c>
    </row>
    <row r="9207" spans="1:10" x14ac:dyDescent="0.25">
      <c r="A9207" s="125">
        <v>944850</v>
      </c>
      <c r="B9207" s="125">
        <v>2008</v>
      </c>
      <c r="C9207" s="125">
        <v>41</v>
      </c>
      <c r="D9207" s="125">
        <v>4</v>
      </c>
      <c r="E9207" s="125">
        <v>1</v>
      </c>
      <c r="F9207" s="129">
        <v>6623.2062269999997</v>
      </c>
      <c r="G9207" s="129">
        <v>0</v>
      </c>
      <c r="H9207" s="129">
        <v>7576.268</v>
      </c>
      <c r="I9207" s="129">
        <v>6651.2056769999999</v>
      </c>
      <c r="J9207" s="129">
        <v>6623.2062269999997</v>
      </c>
    </row>
    <row r="9208" spans="1:10" hidden="1" x14ac:dyDescent="0.25">
      <c r="A9208" s="125">
        <v>944851</v>
      </c>
      <c r="B9208" s="125">
        <v>2008</v>
      </c>
      <c r="C9208" s="125">
        <v>41</v>
      </c>
      <c r="D9208" s="125">
        <v>4</v>
      </c>
      <c r="E9208" s="125">
        <v>2</v>
      </c>
      <c r="F9208" s="125">
        <v>6153.4324390000002</v>
      </c>
      <c r="G9208" s="125">
        <v>0</v>
      </c>
      <c r="H9208" s="125">
        <v>6623.2062269999997</v>
      </c>
      <c r="I9208" s="125">
        <v>6381.4591989999999</v>
      </c>
      <c r="J9208" s="125">
        <v>6153.4324390000002</v>
      </c>
    </row>
    <row r="9209" spans="1:10" hidden="1" x14ac:dyDescent="0.25">
      <c r="A9209" s="125">
        <v>944852</v>
      </c>
      <c r="B9209" s="125">
        <v>2008</v>
      </c>
      <c r="C9209" s="125">
        <v>41</v>
      </c>
      <c r="D9209" s="125">
        <v>4</v>
      </c>
      <c r="E9209" s="125">
        <v>3</v>
      </c>
      <c r="F9209" s="125">
        <v>1982.2805149999999</v>
      </c>
      <c r="G9209" s="125">
        <v>3629.0876840000001</v>
      </c>
      <c r="H9209" s="125">
        <v>6153.4324390000002</v>
      </c>
      <c r="I9209" s="125">
        <v>5819.3010569999997</v>
      </c>
      <c r="J9209" s="125">
        <v>5611.3681989999995</v>
      </c>
    </row>
    <row r="9210" spans="1:10" hidden="1" x14ac:dyDescent="0.25">
      <c r="A9210" s="125">
        <v>944853</v>
      </c>
      <c r="B9210" s="125">
        <v>2008</v>
      </c>
      <c r="C9210" s="125">
        <v>41</v>
      </c>
      <c r="D9210" s="125">
        <v>4</v>
      </c>
      <c r="E9210" s="125">
        <v>4</v>
      </c>
      <c r="F9210" s="125">
        <v>11779.871251</v>
      </c>
      <c r="G9210" s="125">
        <v>0</v>
      </c>
      <c r="H9210" s="125">
        <v>13449.833177</v>
      </c>
      <c r="I9210" s="125">
        <v>11807.608545999999</v>
      </c>
      <c r="J9210" s="125">
        <v>11779.871251</v>
      </c>
    </row>
    <row r="9211" spans="1:10" x14ac:dyDescent="0.25">
      <c r="A9211" s="125">
        <v>944854</v>
      </c>
      <c r="B9211" s="125">
        <v>2008</v>
      </c>
      <c r="C9211" s="125">
        <v>41</v>
      </c>
      <c r="D9211" s="125">
        <v>5</v>
      </c>
      <c r="E9211" s="125">
        <v>1</v>
      </c>
      <c r="F9211" s="129">
        <v>1879.9180779999999</v>
      </c>
      <c r="G9211" s="129">
        <v>0</v>
      </c>
      <c r="H9211" s="129">
        <v>1999.0698</v>
      </c>
      <c r="I9211" s="129">
        <v>1879.92524</v>
      </c>
      <c r="J9211" s="129">
        <v>1879.9180779999999</v>
      </c>
    </row>
    <row r="9212" spans="1:10" hidden="1" x14ac:dyDescent="0.25">
      <c r="A9212" s="125">
        <v>944855</v>
      </c>
      <c r="B9212" s="125">
        <v>2008</v>
      </c>
      <c r="C9212" s="125">
        <v>41</v>
      </c>
      <c r="D9212" s="125">
        <v>5</v>
      </c>
      <c r="E9212" s="125">
        <v>2</v>
      </c>
      <c r="F9212" s="125">
        <v>1808.24729</v>
      </c>
      <c r="G9212" s="125">
        <v>0</v>
      </c>
      <c r="H9212" s="125">
        <v>1879.9180779999999</v>
      </c>
      <c r="I9212" s="125">
        <v>1847.2075030000001</v>
      </c>
      <c r="J9212" s="125">
        <v>1808.24729</v>
      </c>
    </row>
    <row r="9213" spans="1:10" hidden="1" x14ac:dyDescent="0.25">
      <c r="A9213" s="125">
        <v>944856</v>
      </c>
      <c r="B9213" s="125">
        <v>2008</v>
      </c>
      <c r="C9213" s="125">
        <v>41</v>
      </c>
      <c r="D9213" s="125">
        <v>5</v>
      </c>
      <c r="E9213" s="125">
        <v>3</v>
      </c>
      <c r="F9213" s="125">
        <v>0</v>
      </c>
      <c r="G9213" s="125">
        <v>1665.669408</v>
      </c>
      <c r="H9213" s="125">
        <v>1808.24729</v>
      </c>
      <c r="I9213" s="125">
        <v>1761.2328600000001</v>
      </c>
      <c r="J9213" s="125">
        <v>1665.669408</v>
      </c>
    </row>
    <row r="9214" spans="1:10" hidden="1" x14ac:dyDescent="0.25">
      <c r="A9214" s="125">
        <v>944857</v>
      </c>
      <c r="B9214" s="125">
        <v>2008</v>
      </c>
      <c r="C9214" s="125">
        <v>41</v>
      </c>
      <c r="D9214" s="125">
        <v>5</v>
      </c>
      <c r="E9214" s="125">
        <v>4</v>
      </c>
      <c r="F9214" s="125">
        <v>1864.1325879999999</v>
      </c>
      <c r="G9214" s="125">
        <v>0</v>
      </c>
      <c r="H9214" s="125">
        <v>1982.2805149999999</v>
      </c>
      <c r="I9214" s="125">
        <v>1864.1365969999999</v>
      </c>
      <c r="J9214" s="125">
        <v>1864.1325879999999</v>
      </c>
    </row>
    <row r="9215" spans="1:10" x14ac:dyDescent="0.25">
      <c r="A9215" s="125">
        <v>944858</v>
      </c>
      <c r="B9215" s="125">
        <v>2008</v>
      </c>
      <c r="C9215" s="125">
        <v>42</v>
      </c>
      <c r="D9215" s="125">
        <v>2</v>
      </c>
      <c r="E9215" s="125">
        <v>1</v>
      </c>
      <c r="F9215" s="129">
        <v>298.68067000000002</v>
      </c>
      <c r="G9215" s="129">
        <v>0</v>
      </c>
      <c r="H9215" s="129">
        <v>402.58319999999998</v>
      </c>
      <c r="I9215" s="129">
        <v>298.83750900000001</v>
      </c>
      <c r="J9215" s="129">
        <v>298.68067000000002</v>
      </c>
    </row>
    <row r="9216" spans="1:10" hidden="1" x14ac:dyDescent="0.25">
      <c r="A9216" s="125">
        <v>944859</v>
      </c>
      <c r="B9216" s="125">
        <v>2008</v>
      </c>
      <c r="C9216" s="125">
        <v>42</v>
      </c>
      <c r="D9216" s="125">
        <v>2</v>
      </c>
      <c r="E9216" s="125">
        <v>2</v>
      </c>
      <c r="F9216" s="125">
        <v>273.82106299999998</v>
      </c>
      <c r="G9216" s="125">
        <v>0</v>
      </c>
      <c r="H9216" s="125">
        <v>298.68067000000002</v>
      </c>
      <c r="I9216" s="125">
        <v>274.30832800000002</v>
      </c>
      <c r="J9216" s="125">
        <v>273.82106299999998</v>
      </c>
    </row>
    <row r="9217" spans="1:10" hidden="1" x14ac:dyDescent="0.25">
      <c r="A9217" s="125">
        <v>944860</v>
      </c>
      <c r="B9217" s="125">
        <v>2008</v>
      </c>
      <c r="C9217" s="125">
        <v>42</v>
      </c>
      <c r="D9217" s="125">
        <v>2</v>
      </c>
      <c r="E9217" s="125">
        <v>3</v>
      </c>
      <c r="F9217" s="125">
        <v>228.658886</v>
      </c>
      <c r="G9217" s="125">
        <v>10.754531999999999</v>
      </c>
      <c r="H9217" s="125">
        <v>273.82106299999998</v>
      </c>
      <c r="I9217" s="125">
        <v>240.98991799999999</v>
      </c>
      <c r="J9217" s="125">
        <v>239.41341800000001</v>
      </c>
    </row>
    <row r="9218" spans="1:10" hidden="1" x14ac:dyDescent="0.25">
      <c r="A9218" s="125">
        <v>944861</v>
      </c>
      <c r="B9218" s="125">
        <v>2008</v>
      </c>
      <c r="C9218" s="125">
        <v>42</v>
      </c>
      <c r="D9218" s="125">
        <v>2</v>
      </c>
      <c r="E9218" s="125">
        <v>4</v>
      </c>
      <c r="F9218" s="125">
        <v>298.76316500000001</v>
      </c>
      <c r="G9218" s="125">
        <v>0</v>
      </c>
      <c r="H9218" s="125">
        <v>402.58319999999998</v>
      </c>
      <c r="I9218" s="125">
        <v>298.83750900000001</v>
      </c>
      <c r="J9218" s="125">
        <v>298.76316500000001</v>
      </c>
    </row>
    <row r="9219" spans="1:10" x14ac:dyDescent="0.25">
      <c r="A9219" s="125">
        <v>944862</v>
      </c>
      <c r="B9219" s="125">
        <v>2008</v>
      </c>
      <c r="C9219" s="125">
        <v>42</v>
      </c>
      <c r="D9219" s="125">
        <v>3</v>
      </c>
      <c r="E9219" s="125">
        <v>1</v>
      </c>
      <c r="F9219" s="129">
        <v>556.20707500000003</v>
      </c>
      <c r="G9219" s="129">
        <v>0</v>
      </c>
      <c r="H9219" s="129">
        <v>685.3682</v>
      </c>
      <c r="I9219" s="129">
        <v>556.65605200000005</v>
      </c>
      <c r="J9219" s="129">
        <v>556.20707500000003</v>
      </c>
    </row>
    <row r="9220" spans="1:10" hidden="1" x14ac:dyDescent="0.25">
      <c r="A9220" s="125">
        <v>944863</v>
      </c>
      <c r="B9220" s="125">
        <v>2008</v>
      </c>
      <c r="C9220" s="125">
        <v>42</v>
      </c>
      <c r="D9220" s="125">
        <v>3</v>
      </c>
      <c r="E9220" s="125">
        <v>2</v>
      </c>
      <c r="F9220" s="125">
        <v>519.77274699999998</v>
      </c>
      <c r="G9220" s="125">
        <v>0</v>
      </c>
      <c r="H9220" s="125">
        <v>556.20707500000003</v>
      </c>
      <c r="I9220" s="125">
        <v>524.11392699999999</v>
      </c>
      <c r="J9220" s="125">
        <v>519.77274699999998</v>
      </c>
    </row>
    <row r="9221" spans="1:10" hidden="1" x14ac:dyDescent="0.25">
      <c r="A9221" s="125">
        <v>944864</v>
      </c>
      <c r="B9221" s="125">
        <v>2008</v>
      </c>
      <c r="C9221" s="125">
        <v>42</v>
      </c>
      <c r="D9221" s="125">
        <v>3</v>
      </c>
      <c r="E9221" s="125">
        <v>3</v>
      </c>
      <c r="F9221" s="125">
        <v>415.17343599999998</v>
      </c>
      <c r="G9221" s="125">
        <v>50.905213000000003</v>
      </c>
      <c r="H9221" s="125">
        <v>519.77274699999998</v>
      </c>
      <c r="I9221" s="125">
        <v>475.43613199999999</v>
      </c>
      <c r="J9221" s="125">
        <v>466.07864899999998</v>
      </c>
    </row>
    <row r="9222" spans="1:10" hidden="1" x14ac:dyDescent="0.25">
      <c r="A9222" s="125">
        <v>944865</v>
      </c>
      <c r="B9222" s="125">
        <v>2008</v>
      </c>
      <c r="C9222" s="125">
        <v>42</v>
      </c>
      <c r="D9222" s="125">
        <v>3</v>
      </c>
      <c r="E9222" s="125">
        <v>4</v>
      </c>
      <c r="F9222" s="125">
        <v>185.659572</v>
      </c>
      <c r="G9222" s="125">
        <v>0</v>
      </c>
      <c r="H9222" s="125">
        <v>228.658886</v>
      </c>
      <c r="I9222" s="125">
        <v>185.716747</v>
      </c>
      <c r="J9222" s="125">
        <v>185.659572</v>
      </c>
    </row>
    <row r="9223" spans="1:10" x14ac:dyDescent="0.25">
      <c r="A9223" s="125">
        <v>944866</v>
      </c>
      <c r="B9223" s="125">
        <v>2008</v>
      </c>
      <c r="C9223" s="125">
        <v>42</v>
      </c>
      <c r="D9223" s="125">
        <v>4</v>
      </c>
      <c r="E9223" s="125">
        <v>1</v>
      </c>
      <c r="F9223" s="129">
        <v>134.59634399999999</v>
      </c>
      <c r="G9223" s="129">
        <v>0</v>
      </c>
      <c r="H9223" s="129">
        <v>153.96440000000001</v>
      </c>
      <c r="I9223" s="129">
        <v>135.165347</v>
      </c>
      <c r="J9223" s="129">
        <v>134.59634399999999</v>
      </c>
    </row>
    <row r="9224" spans="1:10" hidden="1" x14ac:dyDescent="0.25">
      <c r="A9224" s="125">
        <v>944867</v>
      </c>
      <c r="B9224" s="125">
        <v>2008</v>
      </c>
      <c r="C9224" s="125">
        <v>42</v>
      </c>
      <c r="D9224" s="125">
        <v>4</v>
      </c>
      <c r="E9224" s="125">
        <v>2</v>
      </c>
      <c r="F9224" s="125">
        <v>125.049633</v>
      </c>
      <c r="G9224" s="125">
        <v>0</v>
      </c>
      <c r="H9224" s="125">
        <v>134.59634399999999</v>
      </c>
      <c r="I9224" s="125">
        <v>129.68357700000001</v>
      </c>
      <c r="J9224" s="125">
        <v>125.049633</v>
      </c>
    </row>
    <row r="9225" spans="1:10" hidden="1" x14ac:dyDescent="0.25">
      <c r="A9225" s="125">
        <v>944868</v>
      </c>
      <c r="B9225" s="125">
        <v>2008</v>
      </c>
      <c r="C9225" s="125">
        <v>42</v>
      </c>
      <c r="D9225" s="125">
        <v>4</v>
      </c>
      <c r="E9225" s="125">
        <v>3</v>
      </c>
      <c r="F9225" s="125">
        <v>40.283768999999999</v>
      </c>
      <c r="G9225" s="125">
        <v>73.750072000000003</v>
      </c>
      <c r="H9225" s="125">
        <v>125.049633</v>
      </c>
      <c r="I9225" s="125">
        <v>118.259438</v>
      </c>
      <c r="J9225" s="125">
        <v>114.033841</v>
      </c>
    </row>
    <row r="9226" spans="1:10" hidden="1" x14ac:dyDescent="0.25">
      <c r="A9226" s="125">
        <v>944869</v>
      </c>
      <c r="B9226" s="125">
        <v>2008</v>
      </c>
      <c r="C9226" s="125">
        <v>42</v>
      </c>
      <c r="D9226" s="125">
        <v>4</v>
      </c>
      <c r="E9226" s="125">
        <v>4</v>
      </c>
      <c r="F9226" s="125">
        <v>363.62455699999998</v>
      </c>
      <c r="G9226" s="125">
        <v>0</v>
      </c>
      <c r="H9226" s="125">
        <v>415.17343599999998</v>
      </c>
      <c r="I9226" s="125">
        <v>364.48075999999998</v>
      </c>
      <c r="J9226" s="125">
        <v>363.62455699999998</v>
      </c>
    </row>
    <row r="9227" spans="1:10" x14ac:dyDescent="0.25">
      <c r="A9227" s="125">
        <v>944870</v>
      </c>
      <c r="B9227" s="125">
        <v>2008</v>
      </c>
      <c r="C9227" s="125">
        <v>42</v>
      </c>
      <c r="D9227" s="125">
        <v>5</v>
      </c>
      <c r="E9227" s="125">
        <v>1</v>
      </c>
      <c r="F9227" s="129">
        <v>38.503638000000002</v>
      </c>
      <c r="G9227" s="129">
        <v>0</v>
      </c>
      <c r="H9227" s="129">
        <v>40.944049999999997</v>
      </c>
      <c r="I9227" s="129">
        <v>38.503785000000001</v>
      </c>
      <c r="J9227" s="129">
        <v>38.503638000000002</v>
      </c>
    </row>
    <row r="9228" spans="1:10" hidden="1" x14ac:dyDescent="0.25">
      <c r="A9228" s="125">
        <v>944871</v>
      </c>
      <c r="B9228" s="125">
        <v>2008</v>
      </c>
      <c r="C9228" s="125">
        <v>42</v>
      </c>
      <c r="D9228" s="125">
        <v>5</v>
      </c>
      <c r="E9228" s="125">
        <v>2</v>
      </c>
      <c r="F9228" s="125">
        <v>37.035708999999997</v>
      </c>
      <c r="G9228" s="125">
        <v>0</v>
      </c>
      <c r="H9228" s="125">
        <v>38.503638000000002</v>
      </c>
      <c r="I9228" s="125">
        <v>37.833674999999999</v>
      </c>
      <c r="J9228" s="125">
        <v>37.035708999999997</v>
      </c>
    </row>
    <row r="9229" spans="1:10" hidden="1" x14ac:dyDescent="0.25">
      <c r="A9229" s="125">
        <v>944872</v>
      </c>
      <c r="B9229" s="125">
        <v>2008</v>
      </c>
      <c r="C9229" s="125">
        <v>42</v>
      </c>
      <c r="D9229" s="125">
        <v>5</v>
      </c>
      <c r="E9229" s="125">
        <v>3</v>
      </c>
      <c r="F9229" s="125">
        <v>0</v>
      </c>
      <c r="G9229" s="125">
        <v>34.115493000000001</v>
      </c>
      <c r="H9229" s="125">
        <v>37.035708999999997</v>
      </c>
      <c r="I9229" s="125">
        <v>36.072780999999999</v>
      </c>
      <c r="J9229" s="125">
        <v>34.115493000000001</v>
      </c>
    </row>
    <row r="9230" spans="1:10" hidden="1" x14ac:dyDescent="0.25">
      <c r="A9230" s="125">
        <v>944873</v>
      </c>
      <c r="B9230" s="125">
        <v>2008</v>
      </c>
      <c r="C9230" s="125">
        <v>42</v>
      </c>
      <c r="D9230" s="125">
        <v>5</v>
      </c>
      <c r="E9230" s="125">
        <v>4</v>
      </c>
      <c r="F9230" s="125">
        <v>37.882775000000002</v>
      </c>
      <c r="G9230" s="125">
        <v>0</v>
      </c>
      <c r="H9230" s="125">
        <v>40.283768999999999</v>
      </c>
      <c r="I9230" s="125">
        <v>37.882855999999997</v>
      </c>
      <c r="J9230" s="125">
        <v>37.882775000000002</v>
      </c>
    </row>
    <row r="9231" spans="1:10" x14ac:dyDescent="0.25">
      <c r="A9231" s="125">
        <v>944874</v>
      </c>
      <c r="B9231" s="125">
        <v>2008</v>
      </c>
      <c r="C9231" s="125">
        <v>43</v>
      </c>
      <c r="D9231" s="125">
        <v>2</v>
      </c>
      <c r="E9231" s="125">
        <v>1</v>
      </c>
      <c r="F9231" s="129">
        <v>13531.948928</v>
      </c>
      <c r="G9231" s="129">
        <v>0</v>
      </c>
      <c r="H9231" s="129">
        <v>18248.8</v>
      </c>
      <c r="I9231" s="129">
        <v>13546.08424</v>
      </c>
      <c r="J9231" s="129">
        <v>13531.948928</v>
      </c>
    </row>
    <row r="9232" spans="1:10" hidden="1" x14ac:dyDescent="0.25">
      <c r="A9232" s="125">
        <v>944875</v>
      </c>
      <c r="B9232" s="125">
        <v>2008</v>
      </c>
      <c r="C9232" s="125">
        <v>43</v>
      </c>
      <c r="D9232" s="125">
        <v>2</v>
      </c>
      <c r="E9232" s="125">
        <v>2</v>
      </c>
      <c r="F9232" s="125">
        <v>12387.984829999999</v>
      </c>
      <c r="G9232" s="125">
        <v>0</v>
      </c>
      <c r="H9232" s="125">
        <v>13531.948928</v>
      </c>
      <c r="I9232" s="125">
        <v>12427.741894999999</v>
      </c>
      <c r="J9232" s="125">
        <v>12387.984829999999</v>
      </c>
    </row>
    <row r="9233" spans="1:10" hidden="1" x14ac:dyDescent="0.25">
      <c r="A9233" s="125">
        <v>944876</v>
      </c>
      <c r="B9233" s="125">
        <v>2008</v>
      </c>
      <c r="C9233" s="125">
        <v>43</v>
      </c>
      <c r="D9233" s="125">
        <v>2</v>
      </c>
      <c r="E9233" s="125">
        <v>3</v>
      </c>
      <c r="F9233" s="125">
        <v>10356.172601</v>
      </c>
      <c r="G9233" s="125">
        <v>347.96861699999999</v>
      </c>
      <c r="H9233" s="125">
        <v>12387.984829999999</v>
      </c>
      <c r="I9233" s="125">
        <v>10902.665449</v>
      </c>
      <c r="J9233" s="125">
        <v>10704.141218000001</v>
      </c>
    </row>
    <row r="9234" spans="1:10" hidden="1" x14ac:dyDescent="0.25">
      <c r="A9234" s="125">
        <v>944877</v>
      </c>
      <c r="B9234" s="125">
        <v>2008</v>
      </c>
      <c r="C9234" s="125">
        <v>43</v>
      </c>
      <c r="D9234" s="125">
        <v>2</v>
      </c>
      <c r="E9234" s="125">
        <v>4</v>
      </c>
      <c r="F9234" s="125">
        <v>13541.358733999999</v>
      </c>
      <c r="G9234" s="125">
        <v>0</v>
      </c>
      <c r="H9234" s="125">
        <v>18248.8</v>
      </c>
      <c r="I9234" s="125">
        <v>13546.08424</v>
      </c>
      <c r="J9234" s="125">
        <v>13541.358733999999</v>
      </c>
    </row>
    <row r="9235" spans="1:10" x14ac:dyDescent="0.25">
      <c r="A9235" s="125">
        <v>944878</v>
      </c>
      <c r="B9235" s="125">
        <v>2008</v>
      </c>
      <c r="C9235" s="125">
        <v>43</v>
      </c>
      <c r="D9235" s="125">
        <v>3</v>
      </c>
      <c r="E9235" s="125">
        <v>1</v>
      </c>
      <c r="F9235" s="129">
        <v>10757.641167</v>
      </c>
      <c r="G9235" s="129">
        <v>0</v>
      </c>
      <c r="H9235" s="129">
        <v>13434.2029</v>
      </c>
      <c r="I9235" s="129">
        <v>10911.259595</v>
      </c>
      <c r="J9235" s="129">
        <v>10757.641167</v>
      </c>
    </row>
    <row r="9236" spans="1:10" hidden="1" x14ac:dyDescent="0.25">
      <c r="A9236" s="125">
        <v>944879</v>
      </c>
      <c r="B9236" s="125">
        <v>2008</v>
      </c>
      <c r="C9236" s="125">
        <v>43</v>
      </c>
      <c r="D9236" s="125">
        <v>3</v>
      </c>
      <c r="E9236" s="125">
        <v>2</v>
      </c>
      <c r="F9236" s="125">
        <v>9326.8389520000001</v>
      </c>
      <c r="G9236" s="125">
        <v>0</v>
      </c>
      <c r="H9236" s="125">
        <v>10757.641167</v>
      </c>
      <c r="I9236" s="125">
        <v>10136.925272</v>
      </c>
      <c r="J9236" s="125">
        <v>9326.8389520000001</v>
      </c>
    </row>
    <row r="9237" spans="1:10" hidden="1" x14ac:dyDescent="0.25">
      <c r="A9237" s="125">
        <v>944880</v>
      </c>
      <c r="B9237" s="125">
        <v>2008</v>
      </c>
      <c r="C9237" s="125">
        <v>43</v>
      </c>
      <c r="D9237" s="125">
        <v>3</v>
      </c>
      <c r="E9237" s="125">
        <v>3</v>
      </c>
      <c r="F9237" s="125">
        <v>3207.9523370000002</v>
      </c>
      <c r="G9237" s="125">
        <v>4691.0469590000002</v>
      </c>
      <c r="H9237" s="125">
        <v>9326.8389520000001</v>
      </c>
      <c r="I9237" s="125">
        <v>8531.2595899999997</v>
      </c>
      <c r="J9237" s="125">
        <v>7898.999296</v>
      </c>
    </row>
    <row r="9238" spans="1:10" hidden="1" x14ac:dyDescent="0.25">
      <c r="A9238" s="125">
        <v>944881</v>
      </c>
      <c r="B9238" s="125">
        <v>2008</v>
      </c>
      <c r="C9238" s="125">
        <v>43</v>
      </c>
      <c r="D9238" s="125">
        <v>3</v>
      </c>
      <c r="E9238" s="125">
        <v>4</v>
      </c>
      <c r="F9238" s="125">
        <v>8348.6161990000001</v>
      </c>
      <c r="G9238" s="125">
        <v>0</v>
      </c>
      <c r="H9238" s="125">
        <v>10356.172601</v>
      </c>
      <c r="I9238" s="125">
        <v>8411.2833859999992</v>
      </c>
      <c r="J9238" s="125">
        <v>8348.6161990000001</v>
      </c>
    </row>
    <row r="9239" spans="1:10" x14ac:dyDescent="0.25">
      <c r="A9239" s="125">
        <v>944882</v>
      </c>
      <c r="B9239" s="125">
        <v>2008</v>
      </c>
      <c r="C9239" s="125">
        <v>43</v>
      </c>
      <c r="D9239" s="125">
        <v>4</v>
      </c>
      <c r="E9239" s="125">
        <v>1</v>
      </c>
      <c r="F9239" s="129">
        <v>94.694494000000006</v>
      </c>
      <c r="G9239" s="129">
        <v>0</v>
      </c>
      <c r="H9239" s="129">
        <v>108.4331</v>
      </c>
      <c r="I9239" s="129">
        <v>95.193417999999994</v>
      </c>
      <c r="J9239" s="129">
        <v>94.694494000000006</v>
      </c>
    </row>
    <row r="9240" spans="1:10" hidden="1" x14ac:dyDescent="0.25">
      <c r="A9240" s="125">
        <v>944883</v>
      </c>
      <c r="B9240" s="125">
        <v>2008</v>
      </c>
      <c r="C9240" s="125">
        <v>43</v>
      </c>
      <c r="D9240" s="125">
        <v>4</v>
      </c>
      <c r="E9240" s="125">
        <v>2</v>
      </c>
      <c r="F9240" s="125">
        <v>86.708307000000005</v>
      </c>
      <c r="G9240" s="125">
        <v>0</v>
      </c>
      <c r="H9240" s="125">
        <v>94.694494000000006</v>
      </c>
      <c r="I9240" s="125">
        <v>91.238145000000003</v>
      </c>
      <c r="J9240" s="125">
        <v>86.708307000000005</v>
      </c>
    </row>
    <row r="9241" spans="1:10" hidden="1" x14ac:dyDescent="0.25">
      <c r="A9241" s="125">
        <v>944884</v>
      </c>
      <c r="B9241" s="125">
        <v>2008</v>
      </c>
      <c r="C9241" s="125">
        <v>43</v>
      </c>
      <c r="D9241" s="125">
        <v>4</v>
      </c>
      <c r="E9241" s="125">
        <v>3</v>
      </c>
      <c r="F9241" s="125">
        <v>3.493058</v>
      </c>
      <c r="G9241" s="125">
        <v>75.254913999999999</v>
      </c>
      <c r="H9241" s="125">
        <v>86.708307000000005</v>
      </c>
      <c r="I9241" s="125">
        <v>82.000045999999998</v>
      </c>
      <c r="J9241" s="125">
        <v>78.747972000000004</v>
      </c>
    </row>
    <row r="9242" spans="1:10" hidden="1" x14ac:dyDescent="0.25">
      <c r="A9242" s="125">
        <v>944885</v>
      </c>
      <c r="B9242" s="125">
        <v>2008</v>
      </c>
      <c r="C9242" s="125">
        <v>43</v>
      </c>
      <c r="D9242" s="125">
        <v>4</v>
      </c>
      <c r="E9242" s="125">
        <v>4</v>
      </c>
      <c r="F9242" s="125">
        <v>2809.4827599999999</v>
      </c>
      <c r="G9242" s="125">
        <v>0</v>
      </c>
      <c r="H9242" s="125">
        <v>3207.9523370000002</v>
      </c>
      <c r="I9242" s="125">
        <v>2816.261356</v>
      </c>
      <c r="J9242" s="125">
        <v>2809.4827599999999</v>
      </c>
    </row>
    <row r="9243" spans="1:10" x14ac:dyDescent="0.25">
      <c r="A9243" s="125">
        <v>944886</v>
      </c>
      <c r="B9243" s="125">
        <v>2008</v>
      </c>
      <c r="C9243" s="125">
        <v>43</v>
      </c>
      <c r="D9243" s="125">
        <v>5</v>
      </c>
      <c r="E9243" s="125">
        <v>1</v>
      </c>
      <c r="F9243" s="129">
        <v>52.161057999999997</v>
      </c>
      <c r="G9243" s="129">
        <v>0</v>
      </c>
      <c r="H9243" s="129">
        <v>55.651049999999998</v>
      </c>
      <c r="I9243" s="129">
        <v>52.334246999999998</v>
      </c>
      <c r="J9243" s="129">
        <v>52.161057999999997</v>
      </c>
    </row>
    <row r="9244" spans="1:10" hidden="1" x14ac:dyDescent="0.25">
      <c r="A9244" s="125">
        <v>944887</v>
      </c>
      <c r="B9244" s="125">
        <v>2008</v>
      </c>
      <c r="C9244" s="125">
        <v>43</v>
      </c>
      <c r="D9244" s="125">
        <v>5</v>
      </c>
      <c r="E9244" s="125">
        <v>2</v>
      </c>
      <c r="F9244" s="125">
        <v>50.525655999999998</v>
      </c>
      <c r="G9244" s="125">
        <v>0</v>
      </c>
      <c r="H9244" s="125">
        <v>52.161057999999997</v>
      </c>
      <c r="I9244" s="125">
        <v>51.253455000000002</v>
      </c>
      <c r="J9244" s="125">
        <v>50.525655999999998</v>
      </c>
    </row>
    <row r="9245" spans="1:10" hidden="1" x14ac:dyDescent="0.25">
      <c r="A9245" s="125">
        <v>944888</v>
      </c>
      <c r="B9245" s="125">
        <v>2008</v>
      </c>
      <c r="C9245" s="125">
        <v>43</v>
      </c>
      <c r="D9245" s="125">
        <v>5</v>
      </c>
      <c r="E9245" s="125">
        <v>3</v>
      </c>
      <c r="F9245" s="125">
        <v>0</v>
      </c>
      <c r="G9245" s="125">
        <v>47.995297999999998</v>
      </c>
      <c r="H9245" s="125">
        <v>50.525655999999998</v>
      </c>
      <c r="I9245" s="125">
        <v>49.211989000000003</v>
      </c>
      <c r="J9245" s="125">
        <v>47.995297999999998</v>
      </c>
    </row>
    <row r="9246" spans="1:10" hidden="1" x14ac:dyDescent="0.25">
      <c r="A9246" s="125">
        <v>944889</v>
      </c>
      <c r="B9246" s="125">
        <v>2008</v>
      </c>
      <c r="C9246" s="125">
        <v>43</v>
      </c>
      <c r="D9246" s="125">
        <v>5</v>
      </c>
      <c r="E9246" s="125">
        <v>4</v>
      </c>
      <c r="F9246" s="125">
        <v>3.2823169999999999</v>
      </c>
      <c r="G9246" s="125">
        <v>0</v>
      </c>
      <c r="H9246" s="125">
        <v>3.493058</v>
      </c>
      <c r="I9246" s="125">
        <v>3.284872</v>
      </c>
      <c r="J9246" s="125">
        <v>3.2823169999999999</v>
      </c>
    </row>
    <row r="9247" spans="1:10" x14ac:dyDescent="0.25">
      <c r="A9247" s="125">
        <v>944890</v>
      </c>
      <c r="B9247" s="125">
        <v>2008</v>
      </c>
      <c r="C9247" s="125">
        <v>44</v>
      </c>
      <c r="D9247" s="125">
        <v>2</v>
      </c>
      <c r="E9247" s="125">
        <v>1</v>
      </c>
      <c r="F9247" s="129">
        <v>256782.26284899999</v>
      </c>
      <c r="G9247" s="129">
        <v>0</v>
      </c>
      <c r="H9247" s="129">
        <v>346289.22879999998</v>
      </c>
      <c r="I9247" s="129">
        <v>257050.494538</v>
      </c>
      <c r="J9247" s="129">
        <v>256782.26284899999</v>
      </c>
    </row>
    <row r="9248" spans="1:10" hidden="1" x14ac:dyDescent="0.25">
      <c r="A9248" s="125">
        <v>944891</v>
      </c>
      <c r="B9248" s="125">
        <v>2008</v>
      </c>
      <c r="C9248" s="125">
        <v>44</v>
      </c>
      <c r="D9248" s="125">
        <v>2</v>
      </c>
      <c r="E9248" s="125">
        <v>2</v>
      </c>
      <c r="F9248" s="125">
        <v>235074.40013699999</v>
      </c>
      <c r="G9248" s="125">
        <v>0</v>
      </c>
      <c r="H9248" s="125">
        <v>256782.26284899999</v>
      </c>
      <c r="I9248" s="125">
        <v>235828.8302</v>
      </c>
      <c r="J9248" s="125">
        <v>235074.40013699999</v>
      </c>
    </row>
    <row r="9249" spans="1:10" hidden="1" x14ac:dyDescent="0.25">
      <c r="A9249" s="125">
        <v>944892</v>
      </c>
      <c r="B9249" s="125">
        <v>2008</v>
      </c>
      <c r="C9249" s="125">
        <v>44</v>
      </c>
      <c r="D9249" s="125">
        <v>2</v>
      </c>
      <c r="E9249" s="125">
        <v>3</v>
      </c>
      <c r="F9249" s="125">
        <v>196243.75653799999</v>
      </c>
      <c r="G9249" s="125">
        <v>6593.8132939999996</v>
      </c>
      <c r="H9249" s="125">
        <v>235074.40013699999</v>
      </c>
      <c r="I9249" s="125">
        <v>206888.97956099999</v>
      </c>
      <c r="J9249" s="125">
        <v>202837.56983299999</v>
      </c>
    </row>
    <row r="9250" spans="1:10" hidden="1" x14ac:dyDescent="0.25">
      <c r="A9250" s="125">
        <v>944893</v>
      </c>
      <c r="B9250" s="125">
        <v>2008</v>
      </c>
      <c r="C9250" s="125">
        <v>44</v>
      </c>
      <c r="D9250" s="125">
        <v>2</v>
      </c>
      <c r="E9250" s="125">
        <v>4</v>
      </c>
      <c r="F9250" s="125">
        <v>256960.82333099999</v>
      </c>
      <c r="G9250" s="125">
        <v>0</v>
      </c>
      <c r="H9250" s="125">
        <v>346289.22879999998</v>
      </c>
      <c r="I9250" s="125">
        <v>257050.494538</v>
      </c>
      <c r="J9250" s="125">
        <v>256960.82333099999</v>
      </c>
    </row>
    <row r="9251" spans="1:10" x14ac:dyDescent="0.25">
      <c r="A9251" s="125">
        <v>944894</v>
      </c>
      <c r="B9251" s="125">
        <v>2008</v>
      </c>
      <c r="C9251" s="125">
        <v>44</v>
      </c>
      <c r="D9251" s="125">
        <v>3</v>
      </c>
      <c r="E9251" s="125">
        <v>1</v>
      </c>
      <c r="F9251" s="129">
        <v>169015.30156200001</v>
      </c>
      <c r="G9251" s="129">
        <v>0</v>
      </c>
      <c r="H9251" s="129">
        <v>211195.5226</v>
      </c>
      <c r="I9251" s="129">
        <v>171533.00345600001</v>
      </c>
      <c r="J9251" s="129">
        <v>169015.30156200001</v>
      </c>
    </row>
    <row r="9252" spans="1:10" hidden="1" x14ac:dyDescent="0.25">
      <c r="A9252" s="125">
        <v>944895</v>
      </c>
      <c r="B9252" s="125">
        <v>2008</v>
      </c>
      <c r="C9252" s="125">
        <v>44</v>
      </c>
      <c r="D9252" s="125">
        <v>3</v>
      </c>
      <c r="E9252" s="125">
        <v>2</v>
      </c>
      <c r="F9252" s="125">
        <v>146535.701802</v>
      </c>
      <c r="G9252" s="125">
        <v>0</v>
      </c>
      <c r="H9252" s="125">
        <v>169015.30156200001</v>
      </c>
      <c r="I9252" s="125">
        <v>159263.11866199999</v>
      </c>
      <c r="J9252" s="125">
        <v>146535.701802</v>
      </c>
    </row>
    <row r="9253" spans="1:10" hidden="1" x14ac:dyDescent="0.25">
      <c r="A9253" s="125">
        <v>944896</v>
      </c>
      <c r="B9253" s="125">
        <v>2008</v>
      </c>
      <c r="C9253" s="125">
        <v>44</v>
      </c>
      <c r="D9253" s="125">
        <v>3</v>
      </c>
      <c r="E9253" s="125">
        <v>3</v>
      </c>
      <c r="F9253" s="125">
        <v>50283.593869999997</v>
      </c>
      <c r="G9253" s="125">
        <v>73530.612479999996</v>
      </c>
      <c r="H9253" s="125">
        <v>146535.701802</v>
      </c>
      <c r="I9253" s="125">
        <v>134036.20643799999</v>
      </c>
      <c r="J9253" s="125">
        <v>123814.20634999999</v>
      </c>
    </row>
    <row r="9254" spans="1:10" hidden="1" x14ac:dyDescent="0.25">
      <c r="A9254" s="125">
        <v>944897</v>
      </c>
      <c r="B9254" s="125">
        <v>2008</v>
      </c>
      <c r="C9254" s="125">
        <v>44</v>
      </c>
      <c r="D9254" s="125">
        <v>3</v>
      </c>
      <c r="E9254" s="125">
        <v>4</v>
      </c>
      <c r="F9254" s="125">
        <v>158175.533803</v>
      </c>
      <c r="G9254" s="125">
        <v>0</v>
      </c>
      <c r="H9254" s="125">
        <v>196243.75653799999</v>
      </c>
      <c r="I9254" s="125">
        <v>159389.17905999999</v>
      </c>
      <c r="J9254" s="125">
        <v>158175.533803</v>
      </c>
    </row>
    <row r="9255" spans="1:10" x14ac:dyDescent="0.25">
      <c r="A9255" s="125">
        <v>944898</v>
      </c>
      <c r="B9255" s="125">
        <v>2008</v>
      </c>
      <c r="C9255" s="125">
        <v>44</v>
      </c>
      <c r="D9255" s="125">
        <v>4</v>
      </c>
      <c r="E9255" s="125">
        <v>1</v>
      </c>
      <c r="F9255" s="129">
        <v>1800.4934149999999</v>
      </c>
      <c r="G9255" s="129">
        <v>0</v>
      </c>
      <c r="H9255" s="129">
        <v>2062.7505999999998</v>
      </c>
      <c r="I9255" s="129">
        <v>1810.8887520000001</v>
      </c>
      <c r="J9255" s="129">
        <v>1800.4934149999999</v>
      </c>
    </row>
    <row r="9256" spans="1:10" hidden="1" x14ac:dyDescent="0.25">
      <c r="A9256" s="125">
        <v>944899</v>
      </c>
      <c r="B9256" s="125">
        <v>2008</v>
      </c>
      <c r="C9256" s="125">
        <v>44</v>
      </c>
      <c r="D9256" s="125">
        <v>4</v>
      </c>
      <c r="E9256" s="125">
        <v>2</v>
      </c>
      <c r="F9256" s="125">
        <v>1648.646399</v>
      </c>
      <c r="G9256" s="125">
        <v>0</v>
      </c>
      <c r="H9256" s="125">
        <v>1800.4934149999999</v>
      </c>
      <c r="I9256" s="125">
        <v>1734.7754050000001</v>
      </c>
      <c r="J9256" s="125">
        <v>1648.646399</v>
      </c>
    </row>
    <row r="9257" spans="1:10" hidden="1" x14ac:dyDescent="0.25">
      <c r="A9257" s="125">
        <v>944900</v>
      </c>
      <c r="B9257" s="125">
        <v>2008</v>
      </c>
      <c r="C9257" s="125">
        <v>44</v>
      </c>
      <c r="D9257" s="125">
        <v>4</v>
      </c>
      <c r="E9257" s="125">
        <v>3</v>
      </c>
      <c r="F9257" s="125">
        <v>66.312083000000001</v>
      </c>
      <c r="G9257" s="125">
        <v>1428.6362919999999</v>
      </c>
      <c r="H9257" s="125">
        <v>1648.646399</v>
      </c>
      <c r="I9257" s="125">
        <v>1559.1249</v>
      </c>
      <c r="J9257" s="125">
        <v>1494.9483749999999</v>
      </c>
    </row>
    <row r="9258" spans="1:10" hidden="1" x14ac:dyDescent="0.25">
      <c r="A9258" s="125">
        <v>944901</v>
      </c>
      <c r="B9258" s="125">
        <v>2008</v>
      </c>
      <c r="C9258" s="125">
        <v>44</v>
      </c>
      <c r="D9258" s="125">
        <v>4</v>
      </c>
      <c r="E9258" s="125">
        <v>4</v>
      </c>
      <c r="F9258" s="125">
        <v>44027.508474000002</v>
      </c>
      <c r="G9258" s="125">
        <v>0</v>
      </c>
      <c r="H9258" s="125">
        <v>50283.593869999997</v>
      </c>
      <c r="I9258" s="125">
        <v>44143.967058000002</v>
      </c>
      <c r="J9258" s="125">
        <v>44027.508474000002</v>
      </c>
    </row>
    <row r="9259" spans="1:10" x14ac:dyDescent="0.25">
      <c r="A9259" s="125">
        <v>944902</v>
      </c>
      <c r="B9259" s="125">
        <v>2008</v>
      </c>
      <c r="C9259" s="125">
        <v>44</v>
      </c>
      <c r="D9259" s="125">
        <v>5</v>
      </c>
      <c r="E9259" s="125">
        <v>1</v>
      </c>
      <c r="F9259" s="129">
        <v>2.1795689999999999</v>
      </c>
      <c r="G9259" s="129">
        <v>0</v>
      </c>
      <c r="H9259" s="129">
        <v>2.3254000000000001</v>
      </c>
      <c r="I9259" s="129">
        <v>2.1868059999999998</v>
      </c>
      <c r="J9259" s="129">
        <v>2.1795689999999999</v>
      </c>
    </row>
    <row r="9260" spans="1:10" hidden="1" x14ac:dyDescent="0.25">
      <c r="A9260" s="125">
        <v>944903</v>
      </c>
      <c r="B9260" s="125">
        <v>2008</v>
      </c>
      <c r="C9260" s="125">
        <v>44</v>
      </c>
      <c r="D9260" s="125">
        <v>5</v>
      </c>
      <c r="E9260" s="125">
        <v>2</v>
      </c>
      <c r="F9260" s="125">
        <v>2.1112329999999999</v>
      </c>
      <c r="G9260" s="125">
        <v>0</v>
      </c>
      <c r="H9260" s="125">
        <v>2.1795689999999999</v>
      </c>
      <c r="I9260" s="125">
        <v>2.141645</v>
      </c>
      <c r="J9260" s="125">
        <v>2.1112329999999999</v>
      </c>
    </row>
    <row r="9261" spans="1:10" hidden="1" x14ac:dyDescent="0.25">
      <c r="A9261" s="125">
        <v>944904</v>
      </c>
      <c r="B9261" s="125">
        <v>2008</v>
      </c>
      <c r="C9261" s="125">
        <v>44</v>
      </c>
      <c r="D9261" s="125">
        <v>5</v>
      </c>
      <c r="E9261" s="125">
        <v>3</v>
      </c>
      <c r="F9261" s="125">
        <v>0</v>
      </c>
      <c r="G9261" s="125">
        <v>2.0055019999999999</v>
      </c>
      <c r="H9261" s="125">
        <v>2.1112329999999999</v>
      </c>
      <c r="I9261" s="125">
        <v>2.0563410000000002</v>
      </c>
      <c r="J9261" s="125">
        <v>2.0055019999999999</v>
      </c>
    </row>
    <row r="9262" spans="1:10" hidden="1" x14ac:dyDescent="0.25">
      <c r="A9262" s="125">
        <v>944905</v>
      </c>
      <c r="B9262" s="125">
        <v>2008</v>
      </c>
      <c r="C9262" s="125">
        <v>44</v>
      </c>
      <c r="D9262" s="125">
        <v>5</v>
      </c>
      <c r="E9262" s="125">
        <v>4</v>
      </c>
      <c r="F9262" s="125">
        <v>62.311373000000003</v>
      </c>
      <c r="G9262" s="125">
        <v>0</v>
      </c>
      <c r="H9262" s="125">
        <v>66.312083000000001</v>
      </c>
      <c r="I9262" s="125">
        <v>62.359883000000004</v>
      </c>
      <c r="J9262" s="125">
        <v>62.311373000000003</v>
      </c>
    </row>
    <row r="9263" spans="1:10" x14ac:dyDescent="0.25">
      <c r="A9263" s="125">
        <v>944906</v>
      </c>
      <c r="B9263" s="125">
        <v>2008</v>
      </c>
      <c r="C9263" s="125">
        <v>45</v>
      </c>
      <c r="D9263" s="125">
        <v>2</v>
      </c>
      <c r="E9263" s="125">
        <v>1</v>
      </c>
      <c r="F9263" s="129">
        <v>239881.41425599999</v>
      </c>
      <c r="G9263" s="129">
        <v>0</v>
      </c>
      <c r="H9263" s="129">
        <v>323407.11339999997</v>
      </c>
      <c r="I9263" s="129">
        <v>240065.10027699999</v>
      </c>
      <c r="J9263" s="129">
        <v>239881.41425599999</v>
      </c>
    </row>
    <row r="9264" spans="1:10" hidden="1" x14ac:dyDescent="0.25">
      <c r="A9264" s="125">
        <v>944907</v>
      </c>
      <c r="B9264" s="125">
        <v>2008</v>
      </c>
      <c r="C9264" s="125">
        <v>45</v>
      </c>
      <c r="D9264" s="125">
        <v>2</v>
      </c>
      <c r="E9264" s="125">
        <v>2</v>
      </c>
      <c r="F9264" s="125">
        <v>219570.77278200001</v>
      </c>
      <c r="G9264" s="125">
        <v>34.831645000000002</v>
      </c>
      <c r="H9264" s="125">
        <v>239881.41425599999</v>
      </c>
      <c r="I9264" s="125">
        <v>220307.090853</v>
      </c>
      <c r="J9264" s="125">
        <v>219605.60442700001</v>
      </c>
    </row>
    <row r="9265" spans="1:10" hidden="1" x14ac:dyDescent="0.25">
      <c r="A9265" s="125">
        <v>944908</v>
      </c>
      <c r="B9265" s="125">
        <v>2008</v>
      </c>
      <c r="C9265" s="125">
        <v>45</v>
      </c>
      <c r="D9265" s="125">
        <v>2</v>
      </c>
      <c r="E9265" s="125">
        <v>3</v>
      </c>
      <c r="F9265" s="125">
        <v>188938.29400200001</v>
      </c>
      <c r="G9265" s="125">
        <v>1590.5615600000001</v>
      </c>
      <c r="H9265" s="125">
        <v>219570.77278200001</v>
      </c>
      <c r="I9265" s="125">
        <v>193244.23712500001</v>
      </c>
      <c r="J9265" s="125">
        <v>190528.85556299999</v>
      </c>
    </row>
    <row r="9266" spans="1:10" hidden="1" x14ac:dyDescent="0.25">
      <c r="A9266" s="125">
        <v>944909</v>
      </c>
      <c r="B9266" s="125">
        <v>2008</v>
      </c>
      <c r="C9266" s="125">
        <v>45</v>
      </c>
      <c r="D9266" s="125">
        <v>2</v>
      </c>
      <c r="E9266" s="125">
        <v>4</v>
      </c>
      <c r="F9266" s="125">
        <v>239960.451524</v>
      </c>
      <c r="G9266" s="125">
        <v>0</v>
      </c>
      <c r="H9266" s="125">
        <v>323407.11339999997</v>
      </c>
      <c r="I9266" s="125">
        <v>240065.10027699999</v>
      </c>
      <c r="J9266" s="125">
        <v>239960.451524</v>
      </c>
    </row>
    <row r="9267" spans="1:10" x14ac:dyDescent="0.25">
      <c r="A9267" s="125">
        <v>944910</v>
      </c>
      <c r="B9267" s="125">
        <v>2008</v>
      </c>
      <c r="C9267" s="125">
        <v>45</v>
      </c>
      <c r="D9267" s="125">
        <v>3</v>
      </c>
      <c r="E9267" s="125">
        <v>1</v>
      </c>
      <c r="F9267" s="129">
        <v>228738.13081</v>
      </c>
      <c r="G9267" s="129">
        <v>0</v>
      </c>
      <c r="H9267" s="129">
        <v>281842.30200000003</v>
      </c>
      <c r="I9267" s="129">
        <v>228912.31768400001</v>
      </c>
      <c r="J9267" s="129">
        <v>228738.13081</v>
      </c>
    </row>
    <row r="9268" spans="1:10" hidden="1" x14ac:dyDescent="0.25">
      <c r="A9268" s="125">
        <v>944911</v>
      </c>
      <c r="B9268" s="125">
        <v>2008</v>
      </c>
      <c r="C9268" s="125">
        <v>45</v>
      </c>
      <c r="D9268" s="125">
        <v>3</v>
      </c>
      <c r="E9268" s="125">
        <v>2</v>
      </c>
      <c r="F9268" s="125">
        <v>207078.09511699999</v>
      </c>
      <c r="G9268" s="125">
        <v>5312.8751650000004</v>
      </c>
      <c r="H9268" s="125">
        <v>228738.13081</v>
      </c>
      <c r="I9268" s="125">
        <v>215539.94066299999</v>
      </c>
      <c r="J9268" s="125">
        <v>212390.97028199999</v>
      </c>
    </row>
    <row r="9269" spans="1:10" hidden="1" x14ac:dyDescent="0.25">
      <c r="A9269" s="125">
        <v>944912</v>
      </c>
      <c r="B9269" s="125">
        <v>2008</v>
      </c>
      <c r="C9269" s="125">
        <v>45</v>
      </c>
      <c r="D9269" s="125">
        <v>3</v>
      </c>
      <c r="E9269" s="125">
        <v>3</v>
      </c>
      <c r="F9269" s="125">
        <v>179769.61029099999</v>
      </c>
      <c r="G9269" s="125">
        <v>5334.5977670000002</v>
      </c>
      <c r="H9269" s="125">
        <v>207078.09511699999</v>
      </c>
      <c r="I9269" s="125">
        <v>189414.33360300001</v>
      </c>
      <c r="J9269" s="125">
        <v>185104.20805799999</v>
      </c>
    </row>
    <row r="9270" spans="1:10" hidden="1" x14ac:dyDescent="0.25">
      <c r="A9270" s="125">
        <v>944913</v>
      </c>
      <c r="B9270" s="125">
        <v>2008</v>
      </c>
      <c r="C9270" s="125">
        <v>45</v>
      </c>
      <c r="D9270" s="125">
        <v>3</v>
      </c>
      <c r="E9270" s="125">
        <v>4</v>
      </c>
      <c r="F9270" s="125">
        <v>153389.17631099999</v>
      </c>
      <c r="G9270" s="125">
        <v>0</v>
      </c>
      <c r="H9270" s="125">
        <v>188938.29400200001</v>
      </c>
      <c r="I9270" s="125">
        <v>153455.68238899999</v>
      </c>
      <c r="J9270" s="125">
        <v>153389.17631099999</v>
      </c>
    </row>
    <row r="9271" spans="1:10" x14ac:dyDescent="0.25">
      <c r="A9271" s="125">
        <v>944914</v>
      </c>
      <c r="B9271" s="125">
        <v>2008</v>
      </c>
      <c r="C9271" s="125">
        <v>45</v>
      </c>
      <c r="D9271" s="125">
        <v>4</v>
      </c>
      <c r="E9271" s="125">
        <v>1</v>
      </c>
      <c r="F9271" s="129">
        <v>75299.738557000004</v>
      </c>
      <c r="G9271" s="129">
        <v>0</v>
      </c>
      <c r="H9271" s="129">
        <v>92169.648000000001</v>
      </c>
      <c r="I9271" s="129">
        <v>80915.733978999997</v>
      </c>
      <c r="J9271" s="129">
        <v>75299.738557000004</v>
      </c>
    </row>
    <row r="9272" spans="1:10" hidden="1" x14ac:dyDescent="0.25">
      <c r="A9272" s="125">
        <v>944915</v>
      </c>
      <c r="B9272" s="125">
        <v>2008</v>
      </c>
      <c r="C9272" s="125">
        <v>45</v>
      </c>
      <c r="D9272" s="125">
        <v>4</v>
      </c>
      <c r="E9272" s="125">
        <v>2</v>
      </c>
      <c r="F9272" s="125">
        <v>55145.599366000002</v>
      </c>
      <c r="G9272" s="125">
        <v>9727.6793830000006</v>
      </c>
      <c r="H9272" s="125">
        <v>75299.738557000004</v>
      </c>
      <c r="I9272" s="125">
        <v>72551.2981</v>
      </c>
      <c r="J9272" s="125">
        <v>64873.278748999997</v>
      </c>
    </row>
    <row r="9273" spans="1:10" hidden="1" x14ac:dyDescent="0.25">
      <c r="A9273" s="125">
        <v>944916</v>
      </c>
      <c r="B9273" s="125">
        <v>2008</v>
      </c>
      <c r="C9273" s="125">
        <v>45</v>
      </c>
      <c r="D9273" s="125">
        <v>4</v>
      </c>
      <c r="E9273" s="125">
        <v>3</v>
      </c>
      <c r="F9273" s="125">
        <v>36738.273236000001</v>
      </c>
      <c r="G9273" s="125">
        <v>9515.2509420000006</v>
      </c>
      <c r="H9273" s="125">
        <v>55145.599366000002</v>
      </c>
      <c r="I9273" s="125">
        <v>52151.193320999999</v>
      </c>
      <c r="J9273" s="125">
        <v>46253.524178</v>
      </c>
    </row>
    <row r="9274" spans="1:10" hidden="1" x14ac:dyDescent="0.25">
      <c r="A9274" s="125">
        <v>944917</v>
      </c>
      <c r="B9274" s="125">
        <v>2008</v>
      </c>
      <c r="C9274" s="125">
        <v>45</v>
      </c>
      <c r="D9274" s="125">
        <v>4</v>
      </c>
      <c r="E9274" s="125">
        <v>4</v>
      </c>
      <c r="F9274" s="125">
        <v>151245.773445</v>
      </c>
      <c r="G9274" s="125">
        <v>0</v>
      </c>
      <c r="H9274" s="125">
        <v>179769.61029099999</v>
      </c>
      <c r="I9274" s="125">
        <v>157819.74087499999</v>
      </c>
      <c r="J9274" s="125">
        <v>151245.773445</v>
      </c>
    </row>
    <row r="9275" spans="1:10" x14ac:dyDescent="0.25">
      <c r="A9275" s="125">
        <v>944918</v>
      </c>
      <c r="B9275" s="125">
        <v>2008</v>
      </c>
      <c r="C9275" s="125">
        <v>45</v>
      </c>
      <c r="D9275" s="125">
        <v>5</v>
      </c>
      <c r="E9275" s="125">
        <v>1</v>
      </c>
      <c r="F9275" s="129">
        <v>16487.175048000001</v>
      </c>
      <c r="G9275" s="129">
        <v>0</v>
      </c>
      <c r="H9275" s="129">
        <v>19118.996999999999</v>
      </c>
      <c r="I9275" s="129">
        <v>17979.504778999999</v>
      </c>
      <c r="J9275" s="129">
        <v>16487.175048000001</v>
      </c>
    </row>
    <row r="9276" spans="1:10" hidden="1" x14ac:dyDescent="0.25">
      <c r="A9276" s="125">
        <v>944919</v>
      </c>
      <c r="B9276" s="125">
        <v>2008</v>
      </c>
      <c r="C9276" s="125">
        <v>45</v>
      </c>
      <c r="D9276" s="125">
        <v>5</v>
      </c>
      <c r="E9276" s="125">
        <v>2</v>
      </c>
      <c r="F9276" s="125">
        <v>8454.9653149999995</v>
      </c>
      <c r="G9276" s="125">
        <v>7155.3924189999998</v>
      </c>
      <c r="H9276" s="125">
        <v>16487.175048000001</v>
      </c>
      <c r="I9276" s="125">
        <v>16200.298202</v>
      </c>
      <c r="J9276" s="125">
        <v>15610.357733999999</v>
      </c>
    </row>
    <row r="9277" spans="1:10" hidden="1" x14ac:dyDescent="0.25">
      <c r="A9277" s="125">
        <v>944920</v>
      </c>
      <c r="B9277" s="125">
        <v>2008</v>
      </c>
      <c r="C9277" s="125">
        <v>45</v>
      </c>
      <c r="D9277" s="125">
        <v>5</v>
      </c>
      <c r="E9277" s="125">
        <v>3</v>
      </c>
      <c r="F9277" s="125">
        <v>0</v>
      </c>
      <c r="G9277" s="125">
        <v>7655.0779119999997</v>
      </c>
      <c r="H9277" s="125">
        <v>8454.9653149999995</v>
      </c>
      <c r="I9277" s="125">
        <v>8235.1362169999993</v>
      </c>
      <c r="J9277" s="125">
        <v>7655.0779119999997</v>
      </c>
    </row>
    <row r="9278" spans="1:10" hidden="1" x14ac:dyDescent="0.25">
      <c r="A9278" s="125">
        <v>944921</v>
      </c>
      <c r="B9278" s="125">
        <v>2008</v>
      </c>
      <c r="C9278" s="125">
        <v>45</v>
      </c>
      <c r="D9278" s="125">
        <v>5</v>
      </c>
      <c r="E9278" s="125">
        <v>4</v>
      </c>
      <c r="F9278" s="125">
        <v>32806.420424999997</v>
      </c>
      <c r="G9278" s="125">
        <v>0</v>
      </c>
      <c r="H9278" s="125">
        <v>36738.273236000001</v>
      </c>
      <c r="I9278" s="125">
        <v>34548.672150999999</v>
      </c>
      <c r="J9278" s="125">
        <v>32806.420424999997</v>
      </c>
    </row>
    <row r="9279" spans="1:10" x14ac:dyDescent="0.25">
      <c r="A9279" s="125">
        <v>944922</v>
      </c>
      <c r="B9279" s="125">
        <v>2008</v>
      </c>
      <c r="C9279" s="125">
        <v>46</v>
      </c>
      <c r="D9279" s="125">
        <v>2</v>
      </c>
      <c r="E9279" s="125">
        <v>1</v>
      </c>
      <c r="F9279" s="129">
        <v>48138.536598999999</v>
      </c>
      <c r="G9279" s="129">
        <v>0</v>
      </c>
      <c r="H9279" s="129">
        <v>64900.172500000001</v>
      </c>
      <c r="I9279" s="129">
        <v>48175.398047000002</v>
      </c>
      <c r="J9279" s="129">
        <v>48138.536598999999</v>
      </c>
    </row>
    <row r="9280" spans="1:10" hidden="1" x14ac:dyDescent="0.25">
      <c r="A9280" s="125">
        <v>944923</v>
      </c>
      <c r="B9280" s="125">
        <v>2008</v>
      </c>
      <c r="C9280" s="125">
        <v>46</v>
      </c>
      <c r="D9280" s="125">
        <v>2</v>
      </c>
      <c r="E9280" s="125">
        <v>2</v>
      </c>
      <c r="F9280" s="125">
        <v>44062.670359000003</v>
      </c>
      <c r="G9280" s="125">
        <v>6.9898889999999998</v>
      </c>
      <c r="H9280" s="125">
        <v>48138.536598999999</v>
      </c>
      <c r="I9280" s="125">
        <v>44210.432012999998</v>
      </c>
      <c r="J9280" s="125">
        <v>44069.660248</v>
      </c>
    </row>
    <row r="9281" spans="1:10" hidden="1" x14ac:dyDescent="0.25">
      <c r="A9281" s="125">
        <v>944924</v>
      </c>
      <c r="B9281" s="125">
        <v>2008</v>
      </c>
      <c r="C9281" s="125">
        <v>46</v>
      </c>
      <c r="D9281" s="125">
        <v>2</v>
      </c>
      <c r="E9281" s="125">
        <v>3</v>
      </c>
      <c r="F9281" s="125">
        <v>37915.455054999999</v>
      </c>
      <c r="G9281" s="125">
        <v>319.188154</v>
      </c>
      <c r="H9281" s="125">
        <v>44062.670359000003</v>
      </c>
      <c r="I9281" s="125">
        <v>38779.556183000001</v>
      </c>
      <c r="J9281" s="125">
        <v>38234.643209000002</v>
      </c>
    </row>
    <row r="9282" spans="1:10" hidden="1" x14ac:dyDescent="0.25">
      <c r="A9282" s="125">
        <v>944925</v>
      </c>
      <c r="B9282" s="125">
        <v>2008</v>
      </c>
      <c r="C9282" s="125">
        <v>46</v>
      </c>
      <c r="D9282" s="125">
        <v>2</v>
      </c>
      <c r="E9282" s="125">
        <v>4</v>
      </c>
      <c r="F9282" s="125">
        <v>48154.397513000004</v>
      </c>
      <c r="G9282" s="125">
        <v>0</v>
      </c>
      <c r="H9282" s="125">
        <v>64900.172500000001</v>
      </c>
      <c r="I9282" s="125">
        <v>48175.398047000002</v>
      </c>
      <c r="J9282" s="125">
        <v>48154.397513000004</v>
      </c>
    </row>
    <row r="9283" spans="1:10" x14ac:dyDescent="0.25">
      <c r="A9283" s="125">
        <v>944926</v>
      </c>
      <c r="B9283" s="125">
        <v>2008</v>
      </c>
      <c r="C9283" s="125">
        <v>46</v>
      </c>
      <c r="D9283" s="125">
        <v>3</v>
      </c>
      <c r="E9283" s="125">
        <v>1</v>
      </c>
      <c r="F9283" s="129">
        <v>46855.110593999998</v>
      </c>
      <c r="G9283" s="129">
        <v>0</v>
      </c>
      <c r="H9283" s="129">
        <v>57733.06</v>
      </c>
      <c r="I9283" s="129">
        <v>46890.791332000001</v>
      </c>
      <c r="J9283" s="129">
        <v>46855.110593999998</v>
      </c>
    </row>
    <row r="9284" spans="1:10" hidden="1" x14ac:dyDescent="0.25">
      <c r="A9284" s="125">
        <v>944927</v>
      </c>
      <c r="B9284" s="125">
        <v>2008</v>
      </c>
      <c r="C9284" s="125">
        <v>46</v>
      </c>
      <c r="D9284" s="125">
        <v>3</v>
      </c>
      <c r="E9284" s="125">
        <v>2</v>
      </c>
      <c r="F9284" s="125">
        <v>42418.231774</v>
      </c>
      <c r="G9284" s="125">
        <v>1088.2984510000001</v>
      </c>
      <c r="H9284" s="125">
        <v>46855.110593999998</v>
      </c>
      <c r="I9284" s="125">
        <v>44151.570713000001</v>
      </c>
      <c r="J9284" s="125">
        <v>43506.530225000002</v>
      </c>
    </row>
    <row r="9285" spans="1:10" hidden="1" x14ac:dyDescent="0.25">
      <c r="A9285" s="125">
        <v>944928</v>
      </c>
      <c r="B9285" s="125">
        <v>2008</v>
      </c>
      <c r="C9285" s="125">
        <v>46</v>
      </c>
      <c r="D9285" s="125">
        <v>3</v>
      </c>
      <c r="E9285" s="125">
        <v>3</v>
      </c>
      <c r="F9285" s="125">
        <v>36807.938536000001</v>
      </c>
      <c r="G9285" s="125">
        <v>1092.2621819999999</v>
      </c>
      <c r="H9285" s="125">
        <v>42418.231774</v>
      </c>
      <c r="I9285" s="125">
        <v>38799.956603999999</v>
      </c>
      <c r="J9285" s="125">
        <v>37900.200717</v>
      </c>
    </row>
    <row r="9286" spans="1:10" hidden="1" x14ac:dyDescent="0.25">
      <c r="A9286" s="125">
        <v>944929</v>
      </c>
      <c r="B9286" s="125">
        <v>2008</v>
      </c>
      <c r="C9286" s="125">
        <v>46</v>
      </c>
      <c r="D9286" s="125">
        <v>3</v>
      </c>
      <c r="E9286" s="125">
        <v>4</v>
      </c>
      <c r="F9286" s="125">
        <v>30781.586395999999</v>
      </c>
      <c r="G9286" s="125">
        <v>0</v>
      </c>
      <c r="H9286" s="125">
        <v>37915.455054999999</v>
      </c>
      <c r="I9286" s="125">
        <v>30794.932595999999</v>
      </c>
      <c r="J9286" s="125">
        <v>30781.586395999999</v>
      </c>
    </row>
    <row r="9287" spans="1:10" x14ac:dyDescent="0.25">
      <c r="A9287" s="125">
        <v>944930</v>
      </c>
      <c r="B9287" s="125">
        <v>2008</v>
      </c>
      <c r="C9287" s="125">
        <v>46</v>
      </c>
      <c r="D9287" s="125">
        <v>4</v>
      </c>
      <c r="E9287" s="125">
        <v>1</v>
      </c>
      <c r="F9287" s="129">
        <v>15414.620392999999</v>
      </c>
      <c r="G9287" s="129">
        <v>0</v>
      </c>
      <c r="H9287" s="129">
        <v>18868.062000000002</v>
      </c>
      <c r="I9287" s="129">
        <v>16564.271629999999</v>
      </c>
      <c r="J9287" s="129">
        <v>15414.620392999999</v>
      </c>
    </row>
    <row r="9288" spans="1:10" hidden="1" x14ac:dyDescent="0.25">
      <c r="A9288" s="125">
        <v>944931</v>
      </c>
      <c r="B9288" s="125">
        <v>2008</v>
      </c>
      <c r="C9288" s="125">
        <v>46</v>
      </c>
      <c r="D9288" s="125">
        <v>4</v>
      </c>
      <c r="E9288" s="125">
        <v>2</v>
      </c>
      <c r="F9288" s="125">
        <v>11288.863638000001</v>
      </c>
      <c r="G9288" s="125">
        <v>1991.354656</v>
      </c>
      <c r="H9288" s="125">
        <v>15414.620392999999</v>
      </c>
      <c r="I9288" s="125">
        <v>14851.986749</v>
      </c>
      <c r="J9288" s="125">
        <v>13280.218295000001</v>
      </c>
    </row>
    <row r="9289" spans="1:10" hidden="1" x14ac:dyDescent="0.25">
      <c r="A9289" s="125">
        <v>944932</v>
      </c>
      <c r="B9289" s="125">
        <v>2008</v>
      </c>
      <c r="C9289" s="125">
        <v>46</v>
      </c>
      <c r="D9289" s="125">
        <v>4</v>
      </c>
      <c r="E9289" s="125">
        <v>3</v>
      </c>
      <c r="F9289" s="125">
        <v>7520.6972379999997</v>
      </c>
      <c r="G9289" s="125">
        <v>1947.868399</v>
      </c>
      <c r="H9289" s="125">
        <v>11288.863638000001</v>
      </c>
      <c r="I9289" s="125">
        <v>10675.878343</v>
      </c>
      <c r="J9289" s="125">
        <v>9468.565638</v>
      </c>
    </row>
    <row r="9290" spans="1:10" hidden="1" x14ac:dyDescent="0.25">
      <c r="A9290" s="125">
        <v>944933</v>
      </c>
      <c r="B9290" s="125">
        <v>2008</v>
      </c>
      <c r="C9290" s="125">
        <v>46</v>
      </c>
      <c r="D9290" s="125">
        <v>4</v>
      </c>
      <c r="E9290" s="125">
        <v>4</v>
      </c>
      <c r="F9290" s="125">
        <v>30967.665356000001</v>
      </c>
      <c r="G9290" s="125">
        <v>0</v>
      </c>
      <c r="H9290" s="125">
        <v>36807.938536000001</v>
      </c>
      <c r="I9290" s="125">
        <v>32313.68924</v>
      </c>
      <c r="J9290" s="125">
        <v>30967.665356000001</v>
      </c>
    </row>
    <row r="9291" spans="1:10" x14ac:dyDescent="0.25">
      <c r="A9291" s="125">
        <v>944934</v>
      </c>
      <c r="B9291" s="125">
        <v>2008</v>
      </c>
      <c r="C9291" s="125">
        <v>46</v>
      </c>
      <c r="D9291" s="125">
        <v>5</v>
      </c>
      <c r="E9291" s="125">
        <v>1</v>
      </c>
      <c r="F9291" s="129">
        <v>3380.8389659999998</v>
      </c>
      <c r="G9291" s="129">
        <v>0</v>
      </c>
      <c r="H9291" s="129">
        <v>3920.5169999999998</v>
      </c>
      <c r="I9291" s="129">
        <v>3686.8541869999999</v>
      </c>
      <c r="J9291" s="129">
        <v>3380.8389659999998</v>
      </c>
    </row>
    <row r="9292" spans="1:10" hidden="1" x14ac:dyDescent="0.25">
      <c r="A9292" s="125">
        <v>944935</v>
      </c>
      <c r="B9292" s="125">
        <v>2008</v>
      </c>
      <c r="C9292" s="125">
        <v>46</v>
      </c>
      <c r="D9292" s="125">
        <v>5</v>
      </c>
      <c r="E9292" s="125">
        <v>2</v>
      </c>
      <c r="F9292" s="125">
        <v>1733.7643419999999</v>
      </c>
      <c r="G9292" s="125">
        <v>1467.2755910000001</v>
      </c>
      <c r="H9292" s="125">
        <v>3380.8389659999998</v>
      </c>
      <c r="I9292" s="125">
        <v>3322.0123680000002</v>
      </c>
      <c r="J9292" s="125">
        <v>3201.039933</v>
      </c>
    </row>
    <row r="9293" spans="1:10" hidden="1" x14ac:dyDescent="0.25">
      <c r="A9293" s="125">
        <v>944936</v>
      </c>
      <c r="B9293" s="125">
        <v>2008</v>
      </c>
      <c r="C9293" s="125">
        <v>46</v>
      </c>
      <c r="D9293" s="125">
        <v>5</v>
      </c>
      <c r="E9293" s="125">
        <v>3</v>
      </c>
      <c r="F9293" s="125">
        <v>0</v>
      </c>
      <c r="G9293" s="125">
        <v>1569.7404570000001</v>
      </c>
      <c r="H9293" s="125">
        <v>1733.7643419999999</v>
      </c>
      <c r="I9293" s="125">
        <v>1688.686469</v>
      </c>
      <c r="J9293" s="125">
        <v>1569.7404570000001</v>
      </c>
    </row>
    <row r="9294" spans="1:10" hidden="1" x14ac:dyDescent="0.25">
      <c r="A9294" s="125">
        <v>944937</v>
      </c>
      <c r="B9294" s="125">
        <v>2008</v>
      </c>
      <c r="C9294" s="125">
        <v>46</v>
      </c>
      <c r="D9294" s="125">
        <v>5</v>
      </c>
      <c r="E9294" s="125">
        <v>4</v>
      </c>
      <c r="F9294" s="125">
        <v>6715.8070799999996</v>
      </c>
      <c r="G9294" s="125">
        <v>0</v>
      </c>
      <c r="H9294" s="125">
        <v>7520.6972379999997</v>
      </c>
      <c r="I9294" s="125">
        <v>7072.4636829999999</v>
      </c>
      <c r="J9294" s="125">
        <v>6715.8070799999996</v>
      </c>
    </row>
    <row r="9295" spans="1:10" x14ac:dyDescent="0.25">
      <c r="A9295" s="125">
        <v>944938</v>
      </c>
      <c r="B9295" s="125">
        <v>2008</v>
      </c>
      <c r="C9295" s="125">
        <v>47</v>
      </c>
      <c r="D9295" s="125">
        <v>2</v>
      </c>
      <c r="E9295" s="125">
        <v>1</v>
      </c>
      <c r="F9295" s="129">
        <v>1023870.635073</v>
      </c>
      <c r="G9295" s="129">
        <v>0</v>
      </c>
      <c r="H9295" s="129">
        <v>1380622.6557</v>
      </c>
      <c r="I9295" s="129">
        <v>1024836.197326</v>
      </c>
      <c r="J9295" s="129">
        <v>1023870.635073</v>
      </c>
    </row>
    <row r="9296" spans="1:10" hidden="1" x14ac:dyDescent="0.25">
      <c r="A9296" s="125">
        <v>944939</v>
      </c>
      <c r="B9296" s="125">
        <v>2008</v>
      </c>
      <c r="C9296" s="125">
        <v>47</v>
      </c>
      <c r="D9296" s="125">
        <v>2</v>
      </c>
      <c r="E9296" s="125">
        <v>2</v>
      </c>
      <c r="F9296" s="125">
        <v>938365.68695</v>
      </c>
      <c r="G9296" s="125">
        <v>0</v>
      </c>
      <c r="H9296" s="125">
        <v>1023870.635073</v>
      </c>
      <c r="I9296" s="125">
        <v>940322.79125100002</v>
      </c>
      <c r="J9296" s="125">
        <v>938365.68695</v>
      </c>
    </row>
    <row r="9297" spans="1:10" hidden="1" x14ac:dyDescent="0.25">
      <c r="A9297" s="125">
        <v>944940</v>
      </c>
      <c r="B9297" s="125">
        <v>2008</v>
      </c>
      <c r="C9297" s="125">
        <v>47</v>
      </c>
      <c r="D9297" s="125">
        <v>2</v>
      </c>
      <c r="E9297" s="125">
        <v>3</v>
      </c>
      <c r="F9297" s="125">
        <v>790209.70407400001</v>
      </c>
      <c r="G9297" s="125">
        <v>27463.932149</v>
      </c>
      <c r="H9297" s="125">
        <v>938365.68695</v>
      </c>
      <c r="I9297" s="125">
        <v>825855.64108500001</v>
      </c>
      <c r="J9297" s="125">
        <v>817673.63622300001</v>
      </c>
    </row>
    <row r="9298" spans="1:10" hidden="1" x14ac:dyDescent="0.25">
      <c r="A9298" s="125">
        <v>944941</v>
      </c>
      <c r="B9298" s="125">
        <v>2008</v>
      </c>
      <c r="C9298" s="125">
        <v>47</v>
      </c>
      <c r="D9298" s="125">
        <v>2</v>
      </c>
      <c r="E9298" s="125">
        <v>4</v>
      </c>
      <c r="F9298" s="125">
        <v>1024297.166085</v>
      </c>
      <c r="G9298" s="125">
        <v>0</v>
      </c>
      <c r="H9298" s="125">
        <v>1380622.6557</v>
      </c>
      <c r="I9298" s="125">
        <v>1024836.197326</v>
      </c>
      <c r="J9298" s="125">
        <v>1024297.166085</v>
      </c>
    </row>
    <row r="9299" spans="1:10" x14ac:dyDescent="0.25">
      <c r="A9299" s="125">
        <v>944942</v>
      </c>
      <c r="B9299" s="125">
        <v>2008</v>
      </c>
      <c r="C9299" s="125">
        <v>47</v>
      </c>
      <c r="D9299" s="125">
        <v>3</v>
      </c>
      <c r="E9299" s="125">
        <v>1</v>
      </c>
      <c r="F9299" s="129">
        <v>1072025.0314249999</v>
      </c>
      <c r="G9299" s="129">
        <v>0</v>
      </c>
      <c r="H9299" s="129">
        <v>1321702.9320499999</v>
      </c>
      <c r="I9299" s="129">
        <v>1073487.1214109999</v>
      </c>
      <c r="J9299" s="129">
        <v>1072025.0314249999</v>
      </c>
    </row>
    <row r="9300" spans="1:10" hidden="1" x14ac:dyDescent="0.25">
      <c r="A9300" s="125">
        <v>944943</v>
      </c>
      <c r="B9300" s="125">
        <v>2008</v>
      </c>
      <c r="C9300" s="125">
        <v>47</v>
      </c>
      <c r="D9300" s="125">
        <v>3</v>
      </c>
      <c r="E9300" s="125">
        <v>2</v>
      </c>
      <c r="F9300" s="125">
        <v>1005773.175157</v>
      </c>
      <c r="G9300" s="125">
        <v>0</v>
      </c>
      <c r="H9300" s="125">
        <v>1072025.0314249999</v>
      </c>
      <c r="I9300" s="125">
        <v>1010169.187112</v>
      </c>
      <c r="J9300" s="125">
        <v>1005773.175157</v>
      </c>
    </row>
    <row r="9301" spans="1:10" hidden="1" x14ac:dyDescent="0.25">
      <c r="A9301" s="125">
        <v>944944</v>
      </c>
      <c r="B9301" s="125">
        <v>2008</v>
      </c>
      <c r="C9301" s="125">
        <v>47</v>
      </c>
      <c r="D9301" s="125">
        <v>3</v>
      </c>
      <c r="E9301" s="125">
        <v>3</v>
      </c>
      <c r="F9301" s="125">
        <v>778630.18804299994</v>
      </c>
      <c r="G9301" s="125">
        <v>114018.4681</v>
      </c>
      <c r="H9301" s="125">
        <v>1005773.175157</v>
      </c>
      <c r="I9301" s="125">
        <v>919980.72331599996</v>
      </c>
      <c r="J9301" s="125">
        <v>892648.656143</v>
      </c>
    </row>
    <row r="9302" spans="1:10" hidden="1" x14ac:dyDescent="0.25">
      <c r="A9302" s="125">
        <v>944945</v>
      </c>
      <c r="B9302" s="125">
        <v>2008</v>
      </c>
      <c r="C9302" s="125">
        <v>47</v>
      </c>
      <c r="D9302" s="125">
        <v>3</v>
      </c>
      <c r="E9302" s="125">
        <v>4</v>
      </c>
      <c r="F9302" s="125">
        <v>641390.76757699996</v>
      </c>
      <c r="G9302" s="125">
        <v>0</v>
      </c>
      <c r="H9302" s="125">
        <v>790209.70407400001</v>
      </c>
      <c r="I9302" s="125">
        <v>641808.32164900005</v>
      </c>
      <c r="J9302" s="125">
        <v>641390.76757699996</v>
      </c>
    </row>
    <row r="9303" spans="1:10" x14ac:dyDescent="0.25">
      <c r="A9303" s="125">
        <v>944946</v>
      </c>
      <c r="B9303" s="125">
        <v>2008</v>
      </c>
      <c r="C9303" s="125">
        <v>47</v>
      </c>
      <c r="D9303" s="125">
        <v>4</v>
      </c>
      <c r="E9303" s="125">
        <v>1</v>
      </c>
      <c r="F9303" s="129">
        <v>198702.013657</v>
      </c>
      <c r="G9303" s="129">
        <v>0</v>
      </c>
      <c r="H9303" s="129">
        <v>226581.39240000001</v>
      </c>
      <c r="I9303" s="129">
        <v>198915.80438799999</v>
      </c>
      <c r="J9303" s="129">
        <v>198702.013657</v>
      </c>
    </row>
    <row r="9304" spans="1:10" hidden="1" x14ac:dyDescent="0.25">
      <c r="A9304" s="125">
        <v>944947</v>
      </c>
      <c r="B9304" s="125">
        <v>2008</v>
      </c>
      <c r="C9304" s="125">
        <v>47</v>
      </c>
      <c r="D9304" s="125">
        <v>4</v>
      </c>
      <c r="E9304" s="125">
        <v>2</v>
      </c>
      <c r="F9304" s="125">
        <v>186024.341564</v>
      </c>
      <c r="G9304" s="125">
        <v>0</v>
      </c>
      <c r="H9304" s="125">
        <v>198702.013657</v>
      </c>
      <c r="I9304" s="125">
        <v>191449.390159</v>
      </c>
      <c r="J9304" s="125">
        <v>186024.341564</v>
      </c>
    </row>
    <row r="9305" spans="1:10" hidden="1" x14ac:dyDescent="0.25">
      <c r="A9305" s="125">
        <v>944948</v>
      </c>
      <c r="B9305" s="125">
        <v>2008</v>
      </c>
      <c r="C9305" s="125">
        <v>47</v>
      </c>
      <c r="D9305" s="125">
        <v>4</v>
      </c>
      <c r="E9305" s="125">
        <v>3</v>
      </c>
      <c r="F9305" s="125">
        <v>74966.189908</v>
      </c>
      <c r="G9305" s="125">
        <v>84883.146850999998</v>
      </c>
      <c r="H9305" s="125">
        <v>186024.341564</v>
      </c>
      <c r="I9305" s="125">
        <v>175923.219817</v>
      </c>
      <c r="J9305" s="125">
        <v>159849.33675799999</v>
      </c>
    </row>
    <row r="9306" spans="1:10" hidden="1" x14ac:dyDescent="0.25">
      <c r="A9306" s="125">
        <v>944949</v>
      </c>
      <c r="B9306" s="125">
        <v>2008</v>
      </c>
      <c r="C9306" s="125">
        <v>47</v>
      </c>
      <c r="D9306" s="125">
        <v>4</v>
      </c>
      <c r="E9306" s="125">
        <v>4</v>
      </c>
      <c r="F9306" s="125">
        <v>683228.78987099999</v>
      </c>
      <c r="G9306" s="125">
        <v>0</v>
      </c>
      <c r="H9306" s="125">
        <v>778630.18804299994</v>
      </c>
      <c r="I9306" s="125">
        <v>683559.44208299997</v>
      </c>
      <c r="J9306" s="125">
        <v>683228.78987099999</v>
      </c>
    </row>
    <row r="9307" spans="1:10" x14ac:dyDescent="0.25">
      <c r="A9307" s="125">
        <v>944950</v>
      </c>
      <c r="B9307" s="125">
        <v>2008</v>
      </c>
      <c r="C9307" s="125">
        <v>47</v>
      </c>
      <c r="D9307" s="125">
        <v>5</v>
      </c>
      <c r="E9307" s="125">
        <v>1</v>
      </c>
      <c r="F9307" s="129">
        <v>60945.619156000001</v>
      </c>
      <c r="G9307" s="129">
        <v>0</v>
      </c>
      <c r="H9307" s="129">
        <v>67025.370649999997</v>
      </c>
      <c r="I9307" s="129">
        <v>63030.658559000003</v>
      </c>
      <c r="J9307" s="129">
        <v>60945.619156000001</v>
      </c>
    </row>
    <row r="9308" spans="1:10" hidden="1" x14ac:dyDescent="0.25">
      <c r="A9308" s="125">
        <v>944951</v>
      </c>
      <c r="B9308" s="125">
        <v>2008</v>
      </c>
      <c r="C9308" s="125">
        <v>47</v>
      </c>
      <c r="D9308" s="125">
        <v>5</v>
      </c>
      <c r="E9308" s="125">
        <v>2</v>
      </c>
      <c r="F9308" s="125">
        <v>57816.105949999997</v>
      </c>
      <c r="G9308" s="125">
        <v>0</v>
      </c>
      <c r="H9308" s="125">
        <v>60945.619156000001</v>
      </c>
      <c r="I9308" s="125">
        <v>59885.165383</v>
      </c>
      <c r="J9308" s="125">
        <v>57816.105949999997</v>
      </c>
    </row>
    <row r="9309" spans="1:10" hidden="1" x14ac:dyDescent="0.25">
      <c r="A9309" s="125">
        <v>944952</v>
      </c>
      <c r="B9309" s="125">
        <v>2008</v>
      </c>
      <c r="C9309" s="125">
        <v>47</v>
      </c>
      <c r="D9309" s="125">
        <v>5</v>
      </c>
      <c r="E9309" s="125">
        <v>3</v>
      </c>
      <c r="F9309" s="125">
        <v>0</v>
      </c>
      <c r="G9309" s="125">
        <v>51032.516291</v>
      </c>
      <c r="H9309" s="125">
        <v>57816.105949999997</v>
      </c>
      <c r="I9309" s="125">
        <v>56312.887195000003</v>
      </c>
      <c r="J9309" s="125">
        <v>51032.516291</v>
      </c>
    </row>
    <row r="9310" spans="1:10" hidden="1" x14ac:dyDescent="0.25">
      <c r="A9310" s="125">
        <v>944953</v>
      </c>
      <c r="B9310" s="125">
        <v>2008</v>
      </c>
      <c r="C9310" s="125">
        <v>47</v>
      </c>
      <c r="D9310" s="125">
        <v>5</v>
      </c>
      <c r="E9310" s="125">
        <v>4</v>
      </c>
      <c r="F9310" s="125">
        <v>69126.074852000005</v>
      </c>
      <c r="G9310" s="125">
        <v>0</v>
      </c>
      <c r="H9310" s="125">
        <v>74966.189908</v>
      </c>
      <c r="I9310" s="125">
        <v>70498.204989000005</v>
      </c>
      <c r="J9310" s="125">
        <v>69126.074852000005</v>
      </c>
    </row>
    <row r="9311" spans="1:10" x14ac:dyDescent="0.25">
      <c r="A9311" s="125">
        <v>944954</v>
      </c>
      <c r="B9311" s="125">
        <v>2008</v>
      </c>
      <c r="C9311" s="125">
        <v>48</v>
      </c>
      <c r="D9311" s="125">
        <v>2</v>
      </c>
      <c r="E9311" s="125">
        <v>1</v>
      </c>
      <c r="F9311" s="129">
        <v>113765.730966</v>
      </c>
      <c r="G9311" s="129">
        <v>0</v>
      </c>
      <c r="H9311" s="129">
        <v>153405.65520000001</v>
      </c>
      <c r="I9311" s="129">
        <v>113873.017855</v>
      </c>
      <c r="J9311" s="129">
        <v>113765.730966</v>
      </c>
    </row>
    <row r="9312" spans="1:10" hidden="1" x14ac:dyDescent="0.25">
      <c r="A9312" s="125">
        <v>944955</v>
      </c>
      <c r="B9312" s="125">
        <v>2008</v>
      </c>
      <c r="C9312" s="125">
        <v>48</v>
      </c>
      <c r="D9312" s="125">
        <v>2</v>
      </c>
      <c r="E9312" s="125">
        <v>2</v>
      </c>
      <c r="F9312" s="125">
        <v>104264.986837</v>
      </c>
      <c r="G9312" s="125">
        <v>0</v>
      </c>
      <c r="H9312" s="125">
        <v>113765.730966</v>
      </c>
      <c r="I9312" s="125">
        <v>104482.447319</v>
      </c>
      <c r="J9312" s="125">
        <v>104264.986837</v>
      </c>
    </row>
    <row r="9313" spans="1:10" hidden="1" x14ac:dyDescent="0.25">
      <c r="A9313" s="125">
        <v>944956</v>
      </c>
      <c r="B9313" s="125">
        <v>2008</v>
      </c>
      <c r="C9313" s="125">
        <v>48</v>
      </c>
      <c r="D9313" s="125">
        <v>2</v>
      </c>
      <c r="E9313" s="125">
        <v>3</v>
      </c>
      <c r="F9313" s="125">
        <v>87802.701574000006</v>
      </c>
      <c r="G9313" s="125">
        <v>3051.6044360000001</v>
      </c>
      <c r="H9313" s="125">
        <v>104264.986837</v>
      </c>
      <c r="I9313" s="125">
        <v>91763.614914999998</v>
      </c>
      <c r="J9313" s="125">
        <v>90854.30601</v>
      </c>
    </row>
    <row r="9314" spans="1:10" hidden="1" x14ac:dyDescent="0.25">
      <c r="A9314" s="125">
        <v>944957</v>
      </c>
      <c r="B9314" s="125">
        <v>2008</v>
      </c>
      <c r="C9314" s="125">
        <v>48</v>
      </c>
      <c r="D9314" s="125">
        <v>2</v>
      </c>
      <c r="E9314" s="125">
        <v>4</v>
      </c>
      <c r="F9314" s="125">
        <v>113813.12427</v>
      </c>
      <c r="G9314" s="125">
        <v>0</v>
      </c>
      <c r="H9314" s="125">
        <v>153405.65520000001</v>
      </c>
      <c r="I9314" s="125">
        <v>113873.017855</v>
      </c>
      <c r="J9314" s="125">
        <v>113813.12427</v>
      </c>
    </row>
    <row r="9315" spans="1:10" x14ac:dyDescent="0.25">
      <c r="A9315" s="125">
        <v>944958</v>
      </c>
      <c r="B9315" s="125">
        <v>2008</v>
      </c>
      <c r="C9315" s="125">
        <v>48</v>
      </c>
      <c r="D9315" s="125">
        <v>3</v>
      </c>
      <c r="E9315" s="125">
        <v>1</v>
      </c>
      <c r="F9315" s="129">
        <v>119204.045575</v>
      </c>
      <c r="G9315" s="129">
        <v>0</v>
      </c>
      <c r="H9315" s="129">
        <v>146971.8334</v>
      </c>
      <c r="I9315" s="129">
        <v>119370.52308699999</v>
      </c>
      <c r="J9315" s="129">
        <v>119204.045575</v>
      </c>
    </row>
    <row r="9316" spans="1:10" hidden="1" x14ac:dyDescent="0.25">
      <c r="A9316" s="125">
        <v>944959</v>
      </c>
      <c r="B9316" s="125">
        <v>2008</v>
      </c>
      <c r="C9316" s="125">
        <v>48</v>
      </c>
      <c r="D9316" s="125">
        <v>3</v>
      </c>
      <c r="E9316" s="125">
        <v>2</v>
      </c>
      <c r="F9316" s="125">
        <v>111837.15668499999</v>
      </c>
      <c r="G9316" s="125">
        <v>0</v>
      </c>
      <c r="H9316" s="125">
        <v>119204.045575</v>
      </c>
      <c r="I9316" s="125">
        <v>112325.97214500001</v>
      </c>
      <c r="J9316" s="125">
        <v>111837.15668499999</v>
      </c>
    </row>
    <row r="9317" spans="1:10" hidden="1" x14ac:dyDescent="0.25">
      <c r="A9317" s="125">
        <v>944960</v>
      </c>
      <c r="B9317" s="125">
        <v>2008</v>
      </c>
      <c r="C9317" s="125">
        <v>48</v>
      </c>
      <c r="D9317" s="125">
        <v>3</v>
      </c>
      <c r="E9317" s="125">
        <v>3</v>
      </c>
      <c r="F9317" s="125">
        <v>86513.034667</v>
      </c>
      <c r="G9317" s="125">
        <v>12668.509178</v>
      </c>
      <c r="H9317" s="125">
        <v>111837.15668499999</v>
      </c>
      <c r="I9317" s="125">
        <v>102297.44722</v>
      </c>
      <c r="J9317" s="125">
        <v>99181.543844999993</v>
      </c>
    </row>
    <row r="9318" spans="1:10" hidden="1" x14ac:dyDescent="0.25">
      <c r="A9318" s="125">
        <v>944961</v>
      </c>
      <c r="B9318" s="125">
        <v>2008</v>
      </c>
      <c r="C9318" s="125">
        <v>48</v>
      </c>
      <c r="D9318" s="125">
        <v>3</v>
      </c>
      <c r="E9318" s="125">
        <v>4</v>
      </c>
      <c r="F9318" s="125">
        <v>71266.234205999994</v>
      </c>
      <c r="G9318" s="125">
        <v>0</v>
      </c>
      <c r="H9318" s="125">
        <v>87802.701574000006</v>
      </c>
      <c r="I9318" s="125">
        <v>71313.354219000001</v>
      </c>
      <c r="J9318" s="125">
        <v>71266.234205999994</v>
      </c>
    </row>
    <row r="9319" spans="1:10" x14ac:dyDescent="0.25">
      <c r="A9319" s="125">
        <v>944962</v>
      </c>
      <c r="B9319" s="125">
        <v>2008</v>
      </c>
      <c r="C9319" s="125">
        <v>48</v>
      </c>
      <c r="D9319" s="125">
        <v>4</v>
      </c>
      <c r="E9319" s="125">
        <v>1</v>
      </c>
      <c r="F9319" s="129">
        <v>22083.476824000001</v>
      </c>
      <c r="G9319" s="129">
        <v>0</v>
      </c>
      <c r="H9319" s="129">
        <v>25181.953799999999</v>
      </c>
      <c r="I9319" s="129">
        <v>22107.237240999999</v>
      </c>
      <c r="J9319" s="129">
        <v>22083.476824000001</v>
      </c>
    </row>
    <row r="9320" spans="1:10" hidden="1" x14ac:dyDescent="0.25">
      <c r="A9320" s="125">
        <v>944963</v>
      </c>
      <c r="B9320" s="125">
        <v>2008</v>
      </c>
      <c r="C9320" s="125">
        <v>48</v>
      </c>
      <c r="D9320" s="125">
        <v>4</v>
      </c>
      <c r="E9320" s="125">
        <v>2</v>
      </c>
      <c r="F9320" s="125">
        <v>20674.497254000002</v>
      </c>
      <c r="G9320" s="125">
        <v>0</v>
      </c>
      <c r="H9320" s="125">
        <v>22083.476824000001</v>
      </c>
      <c r="I9320" s="125">
        <v>21277.429919999999</v>
      </c>
      <c r="J9320" s="125">
        <v>20674.497254000002</v>
      </c>
    </row>
    <row r="9321" spans="1:10" hidden="1" x14ac:dyDescent="0.25">
      <c r="A9321" s="125">
        <v>944964</v>
      </c>
      <c r="B9321" s="125">
        <v>2008</v>
      </c>
      <c r="C9321" s="125">
        <v>48</v>
      </c>
      <c r="D9321" s="125">
        <v>4</v>
      </c>
      <c r="E9321" s="125">
        <v>3</v>
      </c>
      <c r="F9321" s="125">
        <v>8330.2963959999997</v>
      </c>
      <c r="G9321" s="125">
        <v>9432.2757120000006</v>
      </c>
      <c r="H9321" s="125">
        <v>20674.497254000002</v>
      </c>
      <c r="I9321" s="125">
        <v>19551.872052999999</v>
      </c>
      <c r="J9321" s="125">
        <v>17762.572107</v>
      </c>
    </row>
    <row r="9322" spans="1:10" hidden="1" x14ac:dyDescent="0.25">
      <c r="A9322" s="125">
        <v>944965</v>
      </c>
      <c r="B9322" s="125">
        <v>2008</v>
      </c>
      <c r="C9322" s="125">
        <v>48</v>
      </c>
      <c r="D9322" s="125">
        <v>4</v>
      </c>
      <c r="E9322" s="125">
        <v>4</v>
      </c>
      <c r="F9322" s="125">
        <v>75913.054606999998</v>
      </c>
      <c r="G9322" s="125">
        <v>0</v>
      </c>
      <c r="H9322" s="125">
        <v>86513.034667</v>
      </c>
      <c r="I9322" s="125">
        <v>75949.793134000007</v>
      </c>
      <c r="J9322" s="125">
        <v>75913.054606999998</v>
      </c>
    </row>
    <row r="9323" spans="1:10" x14ac:dyDescent="0.25">
      <c r="A9323" s="125">
        <v>944966</v>
      </c>
      <c r="B9323" s="125">
        <v>2008</v>
      </c>
      <c r="C9323" s="125">
        <v>48</v>
      </c>
      <c r="D9323" s="125">
        <v>5</v>
      </c>
      <c r="E9323" s="125">
        <v>1</v>
      </c>
      <c r="F9323" s="129">
        <v>1887.7183050000001</v>
      </c>
      <c r="G9323" s="129">
        <v>0</v>
      </c>
      <c r="H9323" s="129">
        <v>2076.0313999999998</v>
      </c>
      <c r="I9323" s="129">
        <v>1952.299929</v>
      </c>
      <c r="J9323" s="129">
        <v>1887.7183050000001</v>
      </c>
    </row>
    <row r="9324" spans="1:10" hidden="1" x14ac:dyDescent="0.25">
      <c r="A9324" s="125">
        <v>944967</v>
      </c>
      <c r="B9324" s="125">
        <v>2008</v>
      </c>
      <c r="C9324" s="125">
        <v>48</v>
      </c>
      <c r="D9324" s="125">
        <v>5</v>
      </c>
      <c r="E9324" s="125">
        <v>2</v>
      </c>
      <c r="F9324" s="125">
        <v>1790.785343</v>
      </c>
      <c r="G9324" s="125">
        <v>0</v>
      </c>
      <c r="H9324" s="125">
        <v>1887.7183050000001</v>
      </c>
      <c r="I9324" s="125">
        <v>1854.8720060000001</v>
      </c>
      <c r="J9324" s="125">
        <v>1790.785343</v>
      </c>
    </row>
    <row r="9325" spans="1:10" hidden="1" x14ac:dyDescent="0.25">
      <c r="A9325" s="125">
        <v>944968</v>
      </c>
      <c r="B9325" s="125">
        <v>2008</v>
      </c>
      <c r="C9325" s="125">
        <v>48</v>
      </c>
      <c r="D9325" s="125">
        <v>5</v>
      </c>
      <c r="E9325" s="125">
        <v>3</v>
      </c>
      <c r="F9325" s="125">
        <v>0</v>
      </c>
      <c r="G9325" s="125">
        <v>1579.280491</v>
      </c>
      <c r="H9325" s="125">
        <v>1790.785343</v>
      </c>
      <c r="I9325" s="125">
        <v>1744.2249240000001</v>
      </c>
      <c r="J9325" s="125">
        <v>1579.280491</v>
      </c>
    </row>
    <row r="9326" spans="1:10" hidden="1" x14ac:dyDescent="0.25">
      <c r="A9326" s="125">
        <v>944969</v>
      </c>
      <c r="B9326" s="125">
        <v>2008</v>
      </c>
      <c r="C9326" s="125">
        <v>48</v>
      </c>
      <c r="D9326" s="125">
        <v>5</v>
      </c>
      <c r="E9326" s="125">
        <v>4</v>
      </c>
      <c r="F9326" s="125">
        <v>7681.3386529999998</v>
      </c>
      <c r="G9326" s="125">
        <v>0</v>
      </c>
      <c r="H9326" s="125">
        <v>8330.2963959999997</v>
      </c>
      <c r="I9326" s="125">
        <v>7833.8107300000001</v>
      </c>
      <c r="J9326" s="125">
        <v>7681.3386529999998</v>
      </c>
    </row>
    <row r="9327" spans="1:10" x14ac:dyDescent="0.25">
      <c r="A9327" s="125">
        <v>944970</v>
      </c>
      <c r="B9327" s="125">
        <v>2008</v>
      </c>
      <c r="C9327" s="125">
        <v>49</v>
      </c>
      <c r="D9327" s="125">
        <v>3</v>
      </c>
      <c r="E9327" s="125">
        <v>1</v>
      </c>
      <c r="F9327" s="129">
        <v>437.84171500000002</v>
      </c>
      <c r="G9327" s="129">
        <v>37.859613000000003</v>
      </c>
      <c r="H9327" s="129">
        <v>586.06119999999999</v>
      </c>
      <c r="I9327" s="129">
        <v>475.99890699999997</v>
      </c>
      <c r="J9327" s="129">
        <v>475.70132799999999</v>
      </c>
    </row>
    <row r="9328" spans="1:10" hidden="1" x14ac:dyDescent="0.25">
      <c r="A9328" s="125">
        <v>944971</v>
      </c>
      <c r="B9328" s="125">
        <v>2008</v>
      </c>
      <c r="C9328" s="125">
        <v>49</v>
      </c>
      <c r="D9328" s="125">
        <v>3</v>
      </c>
      <c r="E9328" s="125">
        <v>2</v>
      </c>
      <c r="F9328" s="125">
        <v>409.08365400000002</v>
      </c>
      <c r="G9328" s="125">
        <v>0</v>
      </c>
      <c r="H9328" s="125">
        <v>437.84171500000002</v>
      </c>
      <c r="I9328" s="125">
        <v>412.57824799999997</v>
      </c>
      <c r="J9328" s="125">
        <v>409.08365400000002</v>
      </c>
    </row>
    <row r="9329" spans="1:10" hidden="1" x14ac:dyDescent="0.25">
      <c r="A9329" s="125">
        <v>944972</v>
      </c>
      <c r="B9329" s="125">
        <v>2008</v>
      </c>
      <c r="C9329" s="125">
        <v>49</v>
      </c>
      <c r="D9329" s="125">
        <v>3</v>
      </c>
      <c r="E9329" s="125">
        <v>3</v>
      </c>
      <c r="F9329" s="125">
        <v>362.44952999999998</v>
      </c>
      <c r="G9329" s="125">
        <v>0</v>
      </c>
      <c r="H9329" s="125">
        <v>409.08365400000002</v>
      </c>
      <c r="I9329" s="125">
        <v>374.18881800000003</v>
      </c>
      <c r="J9329" s="125">
        <v>362.44952999999998</v>
      </c>
    </row>
    <row r="9330" spans="1:10" hidden="1" x14ac:dyDescent="0.25">
      <c r="A9330" s="125">
        <v>944973</v>
      </c>
      <c r="B9330" s="125">
        <v>2008</v>
      </c>
      <c r="C9330" s="125">
        <v>49</v>
      </c>
      <c r="D9330" s="125">
        <v>3</v>
      </c>
      <c r="E9330" s="125">
        <v>4</v>
      </c>
      <c r="F9330" s="125">
        <v>438.04191600000001</v>
      </c>
      <c r="G9330" s="125">
        <v>37.876924000000002</v>
      </c>
      <c r="H9330" s="125">
        <v>586.06119999999999</v>
      </c>
      <c r="I9330" s="125">
        <v>475.99890699999997</v>
      </c>
      <c r="J9330" s="125">
        <v>475.91883999999999</v>
      </c>
    </row>
    <row r="9331" spans="1:10" x14ac:dyDescent="0.25">
      <c r="A9331" s="125">
        <v>944974</v>
      </c>
      <c r="B9331" s="125">
        <v>2008</v>
      </c>
      <c r="C9331" s="125">
        <v>49</v>
      </c>
      <c r="D9331" s="125">
        <v>4</v>
      </c>
      <c r="E9331" s="125">
        <v>1</v>
      </c>
      <c r="F9331" s="129">
        <v>161.11533800000001</v>
      </c>
      <c r="G9331" s="129">
        <v>161.80802800000001</v>
      </c>
      <c r="H9331" s="129">
        <v>368.34980000000002</v>
      </c>
      <c r="I9331" s="129">
        <v>323.37428899999998</v>
      </c>
      <c r="J9331" s="129">
        <v>322.92336599999999</v>
      </c>
    </row>
    <row r="9332" spans="1:10" hidden="1" x14ac:dyDescent="0.25">
      <c r="A9332" s="125">
        <v>944975</v>
      </c>
      <c r="B9332" s="125">
        <v>2008</v>
      </c>
      <c r="C9332" s="125">
        <v>49</v>
      </c>
      <c r="D9332" s="125">
        <v>4</v>
      </c>
      <c r="E9332" s="125">
        <v>2</v>
      </c>
      <c r="F9332" s="125">
        <v>142.72375299999999</v>
      </c>
      <c r="G9332" s="125">
        <v>0</v>
      </c>
      <c r="H9332" s="125">
        <v>161.11533800000001</v>
      </c>
      <c r="I9332" s="125">
        <v>155.23462799999999</v>
      </c>
      <c r="J9332" s="125">
        <v>142.72375299999999</v>
      </c>
    </row>
    <row r="9333" spans="1:10" hidden="1" x14ac:dyDescent="0.25">
      <c r="A9333" s="125">
        <v>944976</v>
      </c>
      <c r="B9333" s="125">
        <v>2008</v>
      </c>
      <c r="C9333" s="125">
        <v>49</v>
      </c>
      <c r="D9333" s="125">
        <v>4</v>
      </c>
      <c r="E9333" s="125">
        <v>3</v>
      </c>
      <c r="F9333" s="125">
        <v>128.41573399999999</v>
      </c>
      <c r="G9333" s="125">
        <v>0</v>
      </c>
      <c r="H9333" s="125">
        <v>142.72375299999999</v>
      </c>
      <c r="I9333" s="125">
        <v>134.97385299999999</v>
      </c>
      <c r="J9333" s="125">
        <v>128.41573399999999</v>
      </c>
    </row>
    <row r="9334" spans="1:10" hidden="1" x14ac:dyDescent="0.25">
      <c r="A9334" s="125">
        <v>944977</v>
      </c>
      <c r="B9334" s="125">
        <v>2008</v>
      </c>
      <c r="C9334" s="125">
        <v>49</v>
      </c>
      <c r="D9334" s="125">
        <v>4</v>
      </c>
      <c r="E9334" s="125">
        <v>4</v>
      </c>
      <c r="F9334" s="125">
        <v>158.64962</v>
      </c>
      <c r="G9334" s="125">
        <v>159.33170899999999</v>
      </c>
      <c r="H9334" s="125">
        <v>362.44952999999998</v>
      </c>
      <c r="I9334" s="125">
        <v>318.19444199999998</v>
      </c>
      <c r="J9334" s="125">
        <v>317.98133000000001</v>
      </c>
    </row>
    <row r="9335" spans="1:10" x14ac:dyDescent="0.25">
      <c r="A9335" s="125">
        <v>944978</v>
      </c>
      <c r="B9335" s="125">
        <v>2008</v>
      </c>
      <c r="C9335" s="125">
        <v>49</v>
      </c>
      <c r="D9335" s="125">
        <v>5</v>
      </c>
      <c r="E9335" s="125">
        <v>1</v>
      </c>
      <c r="F9335" s="129">
        <v>8.5415019999999995</v>
      </c>
      <c r="G9335" s="129">
        <v>160.97374300000001</v>
      </c>
      <c r="H9335" s="129">
        <v>180.7878</v>
      </c>
      <c r="I9335" s="129">
        <v>170.01284699999999</v>
      </c>
      <c r="J9335" s="129">
        <v>169.515244</v>
      </c>
    </row>
    <row r="9336" spans="1:10" hidden="1" x14ac:dyDescent="0.25">
      <c r="A9336" s="125">
        <v>944979</v>
      </c>
      <c r="B9336" s="125">
        <v>2008</v>
      </c>
      <c r="C9336" s="125">
        <v>49</v>
      </c>
      <c r="D9336" s="125">
        <v>5</v>
      </c>
      <c r="E9336" s="125">
        <v>2</v>
      </c>
      <c r="F9336" s="125">
        <v>7.5435720000000002</v>
      </c>
      <c r="G9336" s="125">
        <v>0</v>
      </c>
      <c r="H9336" s="125">
        <v>8.5415019999999995</v>
      </c>
      <c r="I9336" s="125">
        <v>8.3928799999999999</v>
      </c>
      <c r="J9336" s="125">
        <v>7.5435720000000002</v>
      </c>
    </row>
    <row r="9337" spans="1:10" hidden="1" x14ac:dyDescent="0.25">
      <c r="A9337" s="125">
        <v>944980</v>
      </c>
      <c r="B9337" s="125">
        <v>2008</v>
      </c>
      <c r="C9337" s="125">
        <v>49</v>
      </c>
      <c r="D9337" s="125">
        <v>5</v>
      </c>
      <c r="E9337" s="125">
        <v>3</v>
      </c>
      <c r="F9337" s="125">
        <v>0</v>
      </c>
      <c r="G9337" s="125">
        <v>5.4854060000000002</v>
      </c>
      <c r="H9337" s="125">
        <v>7.5435720000000002</v>
      </c>
      <c r="I9337" s="125">
        <v>7.3474399999999997</v>
      </c>
      <c r="J9337" s="125">
        <v>5.4854060000000002</v>
      </c>
    </row>
    <row r="9338" spans="1:10" hidden="1" x14ac:dyDescent="0.25">
      <c r="A9338" s="125">
        <v>944981</v>
      </c>
      <c r="B9338" s="125">
        <v>2008</v>
      </c>
      <c r="C9338" s="125">
        <v>49</v>
      </c>
      <c r="D9338" s="125">
        <v>5</v>
      </c>
      <c r="E9338" s="125">
        <v>4</v>
      </c>
      <c r="F9338" s="125">
        <v>6.0827809999999998</v>
      </c>
      <c r="G9338" s="125">
        <v>114.63651400000001</v>
      </c>
      <c r="H9338" s="125">
        <v>128.41573399999999</v>
      </c>
      <c r="I9338" s="125">
        <v>120.762157</v>
      </c>
      <c r="J9338" s="125">
        <v>120.719295</v>
      </c>
    </row>
    <row r="9339" spans="1:10" x14ac:dyDescent="0.25">
      <c r="A9339" s="125">
        <v>944982</v>
      </c>
      <c r="B9339" s="125">
        <v>2008</v>
      </c>
      <c r="C9339" s="125">
        <v>50</v>
      </c>
      <c r="D9339" s="125">
        <v>3</v>
      </c>
      <c r="E9339" s="125">
        <v>1</v>
      </c>
      <c r="F9339" s="129">
        <v>8340.1784810000008</v>
      </c>
      <c r="G9339" s="129">
        <v>721.16456500000004</v>
      </c>
      <c r="H9339" s="129">
        <v>11163.5206</v>
      </c>
      <c r="I9339" s="129">
        <v>9067.0114310000008</v>
      </c>
      <c r="J9339" s="129">
        <v>9061.343046</v>
      </c>
    </row>
    <row r="9340" spans="1:10" hidden="1" x14ac:dyDescent="0.25">
      <c r="A9340" s="125">
        <v>944983</v>
      </c>
      <c r="B9340" s="125">
        <v>2008</v>
      </c>
      <c r="C9340" s="125">
        <v>50</v>
      </c>
      <c r="D9340" s="125">
        <v>3</v>
      </c>
      <c r="E9340" s="125">
        <v>2</v>
      </c>
      <c r="F9340" s="125">
        <v>7792.3837999999996</v>
      </c>
      <c r="G9340" s="125">
        <v>0</v>
      </c>
      <c r="H9340" s="125">
        <v>8340.1784810000008</v>
      </c>
      <c r="I9340" s="125">
        <v>7858.9501829999999</v>
      </c>
      <c r="J9340" s="125">
        <v>7792.3837999999996</v>
      </c>
    </row>
    <row r="9341" spans="1:10" hidden="1" x14ac:dyDescent="0.25">
      <c r="A9341" s="125">
        <v>944984</v>
      </c>
      <c r="B9341" s="125">
        <v>2008</v>
      </c>
      <c r="C9341" s="125">
        <v>50</v>
      </c>
      <c r="D9341" s="125">
        <v>3</v>
      </c>
      <c r="E9341" s="125">
        <v>3</v>
      </c>
      <c r="F9341" s="125">
        <v>6900.2992860000004</v>
      </c>
      <c r="G9341" s="125">
        <v>0</v>
      </c>
      <c r="H9341" s="125">
        <v>7792.3837999999996</v>
      </c>
      <c r="I9341" s="125">
        <v>7127.6934620000002</v>
      </c>
      <c r="J9341" s="125">
        <v>6900.2992860000004</v>
      </c>
    </row>
    <row r="9342" spans="1:10" hidden="1" x14ac:dyDescent="0.25">
      <c r="A9342" s="125">
        <v>944985</v>
      </c>
      <c r="B9342" s="125">
        <v>2008</v>
      </c>
      <c r="C9342" s="125">
        <v>50</v>
      </c>
      <c r="D9342" s="125">
        <v>3</v>
      </c>
      <c r="E9342" s="125">
        <v>4</v>
      </c>
      <c r="F9342" s="125">
        <v>8343.9919829999999</v>
      </c>
      <c r="G9342" s="125">
        <v>721.49431400000003</v>
      </c>
      <c r="H9342" s="125">
        <v>11163.5206</v>
      </c>
      <c r="I9342" s="125">
        <v>9067.0114310000008</v>
      </c>
      <c r="J9342" s="125">
        <v>9065.4862979999998</v>
      </c>
    </row>
    <row r="9343" spans="1:10" x14ac:dyDescent="0.25">
      <c r="A9343" s="125">
        <v>944986</v>
      </c>
      <c r="B9343" s="125">
        <v>2008</v>
      </c>
      <c r="C9343" s="125">
        <v>50</v>
      </c>
      <c r="D9343" s="125">
        <v>4</v>
      </c>
      <c r="E9343" s="125">
        <v>1</v>
      </c>
      <c r="F9343" s="129">
        <v>3073.166209</v>
      </c>
      <c r="G9343" s="129">
        <v>3086.3788020000002</v>
      </c>
      <c r="H9343" s="129">
        <v>7026.0235499999999</v>
      </c>
      <c r="I9343" s="129">
        <v>6168.1460749999997</v>
      </c>
      <c r="J9343" s="129">
        <v>6159.5450110000002</v>
      </c>
    </row>
    <row r="9344" spans="1:10" hidden="1" x14ac:dyDescent="0.25">
      <c r="A9344" s="125">
        <v>944987</v>
      </c>
      <c r="B9344" s="125">
        <v>2008</v>
      </c>
      <c r="C9344" s="125">
        <v>50</v>
      </c>
      <c r="D9344" s="125">
        <v>4</v>
      </c>
      <c r="E9344" s="125">
        <v>2</v>
      </c>
      <c r="F9344" s="125">
        <v>2722.3591470000001</v>
      </c>
      <c r="G9344" s="125">
        <v>0</v>
      </c>
      <c r="H9344" s="125">
        <v>3073.166209</v>
      </c>
      <c r="I9344" s="125">
        <v>2960.9956419999999</v>
      </c>
      <c r="J9344" s="125">
        <v>2722.3591470000001</v>
      </c>
    </row>
    <row r="9345" spans="1:10" hidden="1" x14ac:dyDescent="0.25">
      <c r="A9345" s="125">
        <v>944988</v>
      </c>
      <c r="B9345" s="125">
        <v>2008</v>
      </c>
      <c r="C9345" s="125">
        <v>50</v>
      </c>
      <c r="D9345" s="125">
        <v>4</v>
      </c>
      <c r="E9345" s="125">
        <v>3</v>
      </c>
      <c r="F9345" s="125">
        <v>2449.4433680000002</v>
      </c>
      <c r="G9345" s="125">
        <v>0</v>
      </c>
      <c r="H9345" s="125">
        <v>2722.3591470000001</v>
      </c>
      <c r="I9345" s="125">
        <v>2574.5350450000001</v>
      </c>
      <c r="J9345" s="125">
        <v>2449.4433680000002</v>
      </c>
    </row>
    <row r="9346" spans="1:10" hidden="1" x14ac:dyDescent="0.25">
      <c r="A9346" s="125">
        <v>944989</v>
      </c>
      <c r="B9346" s="125">
        <v>2008</v>
      </c>
      <c r="C9346" s="125">
        <v>50</v>
      </c>
      <c r="D9346" s="125">
        <v>4</v>
      </c>
      <c r="E9346" s="125">
        <v>4</v>
      </c>
      <c r="F9346" s="125">
        <v>3020.3649639999999</v>
      </c>
      <c r="G9346" s="125">
        <v>3033.350547</v>
      </c>
      <c r="H9346" s="125">
        <v>6900.2992860000004</v>
      </c>
      <c r="I9346" s="125">
        <v>6057.7727430000004</v>
      </c>
      <c r="J9346" s="125">
        <v>6053.7155119999998</v>
      </c>
    </row>
    <row r="9347" spans="1:10" x14ac:dyDescent="0.25">
      <c r="A9347" s="125">
        <v>944990</v>
      </c>
      <c r="B9347" s="125">
        <v>2008</v>
      </c>
      <c r="C9347" s="125">
        <v>50</v>
      </c>
      <c r="D9347" s="125">
        <v>5</v>
      </c>
      <c r="E9347" s="125">
        <v>1</v>
      </c>
      <c r="F9347" s="129">
        <v>170.323339</v>
      </c>
      <c r="G9347" s="129">
        <v>3209.925561</v>
      </c>
      <c r="H9347" s="129">
        <v>3605.0313000000001</v>
      </c>
      <c r="I9347" s="129">
        <v>3390.1714350000002</v>
      </c>
      <c r="J9347" s="129">
        <v>3380.2489009999999</v>
      </c>
    </row>
    <row r="9348" spans="1:10" hidden="1" x14ac:dyDescent="0.25">
      <c r="A9348" s="125">
        <v>944991</v>
      </c>
      <c r="B9348" s="125">
        <v>2008</v>
      </c>
      <c r="C9348" s="125">
        <v>50</v>
      </c>
      <c r="D9348" s="125">
        <v>5</v>
      </c>
      <c r="E9348" s="125">
        <v>2</v>
      </c>
      <c r="F9348" s="125">
        <v>150.42394899999999</v>
      </c>
      <c r="G9348" s="125">
        <v>0</v>
      </c>
      <c r="H9348" s="125">
        <v>170.323339</v>
      </c>
      <c r="I9348" s="125">
        <v>167.359713</v>
      </c>
      <c r="J9348" s="125">
        <v>150.42394899999999</v>
      </c>
    </row>
    <row r="9349" spans="1:10" hidden="1" x14ac:dyDescent="0.25">
      <c r="A9349" s="125">
        <v>944992</v>
      </c>
      <c r="B9349" s="125">
        <v>2008</v>
      </c>
      <c r="C9349" s="125">
        <v>50</v>
      </c>
      <c r="D9349" s="125">
        <v>5</v>
      </c>
      <c r="E9349" s="125">
        <v>3</v>
      </c>
      <c r="F9349" s="125">
        <v>0</v>
      </c>
      <c r="G9349" s="125">
        <v>109.382716</v>
      </c>
      <c r="H9349" s="125">
        <v>150.42394899999999</v>
      </c>
      <c r="I9349" s="125">
        <v>146.51292599999999</v>
      </c>
      <c r="J9349" s="125">
        <v>109.382716</v>
      </c>
    </row>
    <row r="9350" spans="1:10" hidden="1" x14ac:dyDescent="0.25">
      <c r="A9350" s="125">
        <v>944993</v>
      </c>
      <c r="B9350" s="125">
        <v>2008</v>
      </c>
      <c r="C9350" s="125">
        <v>50</v>
      </c>
      <c r="D9350" s="125">
        <v>5</v>
      </c>
      <c r="E9350" s="125">
        <v>4</v>
      </c>
      <c r="F9350" s="125">
        <v>116.024936</v>
      </c>
      <c r="G9350" s="125">
        <v>2186.6140529999998</v>
      </c>
      <c r="H9350" s="125">
        <v>2449.4433680000002</v>
      </c>
      <c r="I9350" s="125">
        <v>2303.4565429999998</v>
      </c>
      <c r="J9350" s="125">
        <v>2302.638989</v>
      </c>
    </row>
    <row r="9351" spans="1:10" x14ac:dyDescent="0.25">
      <c r="A9351" s="125">
        <v>944994</v>
      </c>
      <c r="B9351" s="125">
        <v>2008</v>
      </c>
      <c r="C9351" s="125">
        <v>51</v>
      </c>
      <c r="D9351" s="125">
        <v>2</v>
      </c>
      <c r="E9351" s="125">
        <v>1</v>
      </c>
      <c r="F9351" s="129">
        <v>15178.613362</v>
      </c>
      <c r="G9351" s="129">
        <v>0</v>
      </c>
      <c r="H9351" s="129">
        <v>20456.19325</v>
      </c>
      <c r="I9351" s="129">
        <v>15184.632249</v>
      </c>
      <c r="J9351" s="129">
        <v>15178.613362</v>
      </c>
    </row>
    <row r="9352" spans="1:10" hidden="1" x14ac:dyDescent="0.25">
      <c r="A9352" s="125">
        <v>944995</v>
      </c>
      <c r="B9352" s="125">
        <v>2008</v>
      </c>
      <c r="C9352" s="125">
        <v>51</v>
      </c>
      <c r="D9352" s="125">
        <v>2</v>
      </c>
      <c r="E9352" s="125">
        <v>2</v>
      </c>
      <c r="F9352" s="125">
        <v>13924.847804000001</v>
      </c>
      <c r="G9352" s="125">
        <v>0</v>
      </c>
      <c r="H9352" s="125">
        <v>15178.613362</v>
      </c>
      <c r="I9352" s="125">
        <v>13940.038511999999</v>
      </c>
      <c r="J9352" s="125">
        <v>13924.847804000001</v>
      </c>
    </row>
    <row r="9353" spans="1:10" hidden="1" x14ac:dyDescent="0.25">
      <c r="A9353" s="125">
        <v>944996</v>
      </c>
      <c r="B9353" s="125">
        <v>2008</v>
      </c>
      <c r="C9353" s="125">
        <v>51</v>
      </c>
      <c r="D9353" s="125">
        <v>2</v>
      </c>
      <c r="E9353" s="125">
        <v>3</v>
      </c>
      <c r="F9353" s="125">
        <v>12195.177094999999</v>
      </c>
      <c r="G9353" s="125">
        <v>0</v>
      </c>
      <c r="H9353" s="125">
        <v>13924.847804000001</v>
      </c>
      <c r="I9353" s="125">
        <v>12255.258551999999</v>
      </c>
      <c r="J9353" s="125">
        <v>12195.177094999999</v>
      </c>
    </row>
    <row r="9354" spans="1:10" hidden="1" x14ac:dyDescent="0.25">
      <c r="A9354" s="125">
        <v>944997</v>
      </c>
      <c r="B9354" s="125">
        <v>2008</v>
      </c>
      <c r="C9354" s="125">
        <v>51</v>
      </c>
      <c r="D9354" s="125">
        <v>2</v>
      </c>
      <c r="E9354" s="125">
        <v>4</v>
      </c>
      <c r="F9354" s="125">
        <v>15181.301912000001</v>
      </c>
      <c r="G9354" s="125">
        <v>0</v>
      </c>
      <c r="H9354" s="125">
        <v>20456.19325</v>
      </c>
      <c r="I9354" s="125">
        <v>15184.632249</v>
      </c>
      <c r="J9354" s="125">
        <v>15181.301912000001</v>
      </c>
    </row>
    <row r="9355" spans="1:10" x14ac:dyDescent="0.25">
      <c r="A9355" s="125">
        <v>944998</v>
      </c>
      <c r="B9355" s="125">
        <v>2008</v>
      </c>
      <c r="C9355" s="125">
        <v>51</v>
      </c>
      <c r="D9355" s="125">
        <v>3</v>
      </c>
      <c r="E9355" s="125">
        <v>1</v>
      </c>
      <c r="F9355" s="129">
        <v>5609.4806289999997</v>
      </c>
      <c r="G9355" s="129">
        <v>23.997433999999998</v>
      </c>
      <c r="H9355" s="129">
        <v>6938.9180999999999</v>
      </c>
      <c r="I9355" s="129">
        <v>5635.7892810000003</v>
      </c>
      <c r="J9355" s="129">
        <v>5633.4780620000001</v>
      </c>
    </row>
    <row r="9356" spans="1:10" hidden="1" x14ac:dyDescent="0.25">
      <c r="A9356" s="125">
        <v>944999</v>
      </c>
      <c r="B9356" s="125">
        <v>2008</v>
      </c>
      <c r="C9356" s="125">
        <v>51</v>
      </c>
      <c r="D9356" s="125">
        <v>3</v>
      </c>
      <c r="E9356" s="125">
        <v>2</v>
      </c>
      <c r="F9356" s="125">
        <v>5272.5652650000002</v>
      </c>
      <c r="G9356" s="125">
        <v>0</v>
      </c>
      <c r="H9356" s="125">
        <v>5609.4806289999997</v>
      </c>
      <c r="I9356" s="125">
        <v>5285.813596</v>
      </c>
      <c r="J9356" s="125">
        <v>5272.5652650000002</v>
      </c>
    </row>
    <row r="9357" spans="1:10" hidden="1" x14ac:dyDescent="0.25">
      <c r="A9357" s="125">
        <v>945000</v>
      </c>
      <c r="B9357" s="125">
        <v>2008</v>
      </c>
      <c r="C9357" s="125">
        <v>51</v>
      </c>
      <c r="D9357" s="125">
        <v>3</v>
      </c>
      <c r="E9357" s="125">
        <v>3</v>
      </c>
      <c r="F9357" s="125">
        <v>4741.3121330000004</v>
      </c>
      <c r="G9357" s="125">
        <v>0</v>
      </c>
      <c r="H9357" s="125">
        <v>5272.5652650000002</v>
      </c>
      <c r="I9357" s="125">
        <v>4822.8154480000003</v>
      </c>
      <c r="J9357" s="125">
        <v>4741.3121330000004</v>
      </c>
    </row>
    <row r="9358" spans="1:10" hidden="1" x14ac:dyDescent="0.25">
      <c r="A9358" s="125">
        <v>945001</v>
      </c>
      <c r="B9358" s="125">
        <v>2008</v>
      </c>
      <c r="C9358" s="125">
        <v>51</v>
      </c>
      <c r="D9358" s="125">
        <v>3</v>
      </c>
      <c r="E9358" s="125">
        <v>4</v>
      </c>
      <c r="F9358" s="125">
        <v>9860.5355880000006</v>
      </c>
      <c r="G9358" s="125">
        <v>42.183503999999999</v>
      </c>
      <c r="H9358" s="125">
        <v>12195.177094999999</v>
      </c>
      <c r="I9358" s="125">
        <v>9904.9228359999997</v>
      </c>
      <c r="J9358" s="125">
        <v>9902.7190910000008</v>
      </c>
    </row>
    <row r="9359" spans="1:10" x14ac:dyDescent="0.25">
      <c r="A9359" s="125">
        <v>945002</v>
      </c>
      <c r="B9359" s="125">
        <v>2008</v>
      </c>
      <c r="C9359" s="125">
        <v>51</v>
      </c>
      <c r="D9359" s="125">
        <v>4</v>
      </c>
      <c r="E9359" s="125">
        <v>1</v>
      </c>
      <c r="F9359" s="129">
        <v>4186.9213380000001</v>
      </c>
      <c r="G9359" s="129">
        <v>3299.2863349999998</v>
      </c>
      <c r="H9359" s="129">
        <v>8587.4964500000006</v>
      </c>
      <c r="I9359" s="129">
        <v>7538.9631330000002</v>
      </c>
      <c r="J9359" s="129">
        <v>7486.2076729999999</v>
      </c>
    </row>
    <row r="9360" spans="1:10" hidden="1" x14ac:dyDescent="0.25">
      <c r="A9360" s="125">
        <v>945003</v>
      </c>
      <c r="B9360" s="125">
        <v>2008</v>
      </c>
      <c r="C9360" s="125">
        <v>51</v>
      </c>
      <c r="D9360" s="125">
        <v>4</v>
      </c>
      <c r="E9360" s="125">
        <v>2</v>
      </c>
      <c r="F9360" s="125">
        <v>3898.0733970000001</v>
      </c>
      <c r="G9360" s="125">
        <v>0</v>
      </c>
      <c r="H9360" s="125">
        <v>4186.9213380000001</v>
      </c>
      <c r="I9360" s="125">
        <v>4034.0987089999999</v>
      </c>
      <c r="J9360" s="125">
        <v>3898.0733970000001</v>
      </c>
    </row>
    <row r="9361" spans="1:10" hidden="1" x14ac:dyDescent="0.25">
      <c r="A9361" s="125">
        <v>945004</v>
      </c>
      <c r="B9361" s="125">
        <v>2008</v>
      </c>
      <c r="C9361" s="125">
        <v>51</v>
      </c>
      <c r="D9361" s="125">
        <v>4</v>
      </c>
      <c r="E9361" s="125">
        <v>3</v>
      </c>
      <c r="F9361" s="125">
        <v>3407.908547</v>
      </c>
      <c r="G9361" s="125">
        <v>0</v>
      </c>
      <c r="H9361" s="125">
        <v>3898.0733970000001</v>
      </c>
      <c r="I9361" s="125">
        <v>3686.408011</v>
      </c>
      <c r="J9361" s="125">
        <v>3407.908547</v>
      </c>
    </row>
    <row r="9362" spans="1:10" hidden="1" x14ac:dyDescent="0.25">
      <c r="A9362" s="125">
        <v>945005</v>
      </c>
      <c r="B9362" s="125">
        <v>2008</v>
      </c>
      <c r="C9362" s="125">
        <v>51</v>
      </c>
      <c r="D9362" s="125">
        <v>4</v>
      </c>
      <c r="E9362" s="125">
        <v>4</v>
      </c>
      <c r="F9362" s="125">
        <v>2323.5329620000002</v>
      </c>
      <c r="G9362" s="125">
        <v>1830.939713</v>
      </c>
      <c r="H9362" s="125">
        <v>4741.3121330000004</v>
      </c>
      <c r="I9362" s="125">
        <v>4162.3979209999998</v>
      </c>
      <c r="J9362" s="125">
        <v>4154.472675</v>
      </c>
    </row>
    <row r="9363" spans="1:10" x14ac:dyDescent="0.25">
      <c r="A9363" s="125">
        <v>945006</v>
      </c>
      <c r="B9363" s="125">
        <v>2008</v>
      </c>
      <c r="C9363" s="125">
        <v>51</v>
      </c>
      <c r="D9363" s="125">
        <v>5</v>
      </c>
      <c r="E9363" s="125">
        <v>1</v>
      </c>
      <c r="F9363" s="129">
        <v>65.323201999999995</v>
      </c>
      <c r="G9363" s="129">
        <v>1500.2039709999999</v>
      </c>
      <c r="H9363" s="129">
        <v>1666.9754</v>
      </c>
      <c r="I9363" s="129">
        <v>1567.623666</v>
      </c>
      <c r="J9363" s="129">
        <v>1565.5271740000001</v>
      </c>
    </row>
    <row r="9364" spans="1:10" hidden="1" x14ac:dyDescent="0.25">
      <c r="A9364" s="125">
        <v>945007</v>
      </c>
      <c r="B9364" s="125">
        <v>2008</v>
      </c>
      <c r="C9364" s="125">
        <v>51</v>
      </c>
      <c r="D9364" s="125">
        <v>5</v>
      </c>
      <c r="E9364" s="125">
        <v>2</v>
      </c>
      <c r="F9364" s="125">
        <v>57.085787000000003</v>
      </c>
      <c r="G9364" s="125">
        <v>0</v>
      </c>
      <c r="H9364" s="125">
        <v>65.323201999999995</v>
      </c>
      <c r="I9364" s="125">
        <v>64.186578999999995</v>
      </c>
      <c r="J9364" s="125">
        <v>57.085787000000003</v>
      </c>
    </row>
    <row r="9365" spans="1:10" hidden="1" x14ac:dyDescent="0.25">
      <c r="A9365" s="125">
        <v>945008</v>
      </c>
      <c r="B9365" s="125">
        <v>2008</v>
      </c>
      <c r="C9365" s="125">
        <v>51</v>
      </c>
      <c r="D9365" s="125">
        <v>5</v>
      </c>
      <c r="E9365" s="125">
        <v>3</v>
      </c>
      <c r="F9365" s="125">
        <v>0</v>
      </c>
      <c r="G9365" s="125">
        <v>38.062393999999998</v>
      </c>
      <c r="H9365" s="125">
        <v>57.085787000000003</v>
      </c>
      <c r="I9365" s="125">
        <v>55.601556000000002</v>
      </c>
      <c r="J9365" s="125">
        <v>38.062393999999998</v>
      </c>
    </row>
    <row r="9366" spans="1:10" hidden="1" x14ac:dyDescent="0.25">
      <c r="A9366" s="125">
        <v>945009</v>
      </c>
      <c r="B9366" s="125">
        <v>2008</v>
      </c>
      <c r="C9366" s="125">
        <v>51</v>
      </c>
      <c r="D9366" s="125">
        <v>5</v>
      </c>
      <c r="E9366" s="125">
        <v>4</v>
      </c>
      <c r="F9366" s="125">
        <v>133.67264399999999</v>
      </c>
      <c r="G9366" s="125">
        <v>3069.9081550000001</v>
      </c>
      <c r="H9366" s="125">
        <v>3407.908547</v>
      </c>
      <c r="I9366" s="125">
        <v>3204.7971980000002</v>
      </c>
      <c r="J9366" s="125">
        <v>3203.5807989999998</v>
      </c>
    </row>
    <row r="9367" spans="1:10" x14ac:dyDescent="0.25">
      <c r="A9367" s="125">
        <v>945010</v>
      </c>
      <c r="B9367" s="125">
        <v>2008</v>
      </c>
      <c r="C9367" s="125">
        <v>52</v>
      </c>
      <c r="D9367" s="125">
        <v>2</v>
      </c>
      <c r="E9367" s="125">
        <v>1</v>
      </c>
      <c r="F9367" s="129">
        <v>136646.31543700001</v>
      </c>
      <c r="G9367" s="129">
        <v>0</v>
      </c>
      <c r="H9367" s="129">
        <v>184158.02345000001</v>
      </c>
      <c r="I9367" s="129">
        <v>136700.500807</v>
      </c>
      <c r="J9367" s="129">
        <v>136646.31543700001</v>
      </c>
    </row>
    <row r="9368" spans="1:10" hidden="1" x14ac:dyDescent="0.25">
      <c r="A9368" s="125">
        <v>945011</v>
      </c>
      <c r="B9368" s="125">
        <v>2008</v>
      </c>
      <c r="C9368" s="125">
        <v>52</v>
      </c>
      <c r="D9368" s="125">
        <v>2</v>
      </c>
      <c r="E9368" s="125">
        <v>2</v>
      </c>
      <c r="F9368" s="125">
        <v>125359.22089900001</v>
      </c>
      <c r="G9368" s="125">
        <v>0</v>
      </c>
      <c r="H9368" s="125">
        <v>136646.31543700001</v>
      </c>
      <c r="I9368" s="125">
        <v>125495.97609700001</v>
      </c>
      <c r="J9368" s="125">
        <v>125359.22089900001</v>
      </c>
    </row>
    <row r="9369" spans="1:10" hidden="1" x14ac:dyDescent="0.25">
      <c r="A9369" s="125">
        <v>945012</v>
      </c>
      <c r="B9369" s="125">
        <v>2008</v>
      </c>
      <c r="C9369" s="125">
        <v>52</v>
      </c>
      <c r="D9369" s="125">
        <v>2</v>
      </c>
      <c r="E9369" s="125">
        <v>3</v>
      </c>
      <c r="F9369" s="125">
        <v>109787.763636</v>
      </c>
      <c r="G9369" s="125">
        <v>0</v>
      </c>
      <c r="H9369" s="125">
        <v>125359.22089900001</v>
      </c>
      <c r="I9369" s="125">
        <v>110328.65031300001</v>
      </c>
      <c r="J9369" s="125">
        <v>109787.763636</v>
      </c>
    </row>
    <row r="9370" spans="1:10" hidden="1" x14ac:dyDescent="0.25">
      <c r="A9370" s="125">
        <v>945013</v>
      </c>
      <c r="B9370" s="125">
        <v>2008</v>
      </c>
      <c r="C9370" s="125">
        <v>52</v>
      </c>
      <c r="D9370" s="125">
        <v>2</v>
      </c>
      <c r="E9370" s="125">
        <v>4</v>
      </c>
      <c r="F9370" s="125">
        <v>136670.51926100001</v>
      </c>
      <c r="G9370" s="125">
        <v>0</v>
      </c>
      <c r="H9370" s="125">
        <v>184158.02345000001</v>
      </c>
      <c r="I9370" s="125">
        <v>136700.500807</v>
      </c>
      <c r="J9370" s="125">
        <v>136670.51926100001</v>
      </c>
    </row>
    <row r="9371" spans="1:10" x14ac:dyDescent="0.25">
      <c r="A9371" s="125">
        <v>945014</v>
      </c>
      <c r="B9371" s="125">
        <v>2008</v>
      </c>
      <c r="C9371" s="125">
        <v>52</v>
      </c>
      <c r="D9371" s="125">
        <v>3</v>
      </c>
      <c r="E9371" s="125">
        <v>1</v>
      </c>
      <c r="F9371" s="129">
        <v>49791.879930000003</v>
      </c>
      <c r="G9371" s="129">
        <v>213.01033100000001</v>
      </c>
      <c r="H9371" s="129">
        <v>61592.471700000002</v>
      </c>
      <c r="I9371" s="129">
        <v>50025.405514999999</v>
      </c>
      <c r="J9371" s="129">
        <v>50004.890261</v>
      </c>
    </row>
    <row r="9372" spans="1:10" hidden="1" x14ac:dyDescent="0.25">
      <c r="A9372" s="125">
        <v>945015</v>
      </c>
      <c r="B9372" s="125">
        <v>2008</v>
      </c>
      <c r="C9372" s="125">
        <v>52</v>
      </c>
      <c r="D9372" s="125">
        <v>3</v>
      </c>
      <c r="E9372" s="125">
        <v>2</v>
      </c>
      <c r="F9372" s="125">
        <v>46801.291233999997</v>
      </c>
      <c r="G9372" s="125">
        <v>0</v>
      </c>
      <c r="H9372" s="125">
        <v>49791.879930000003</v>
      </c>
      <c r="I9372" s="125">
        <v>46918.888458000001</v>
      </c>
      <c r="J9372" s="125">
        <v>46801.291233999997</v>
      </c>
    </row>
    <row r="9373" spans="1:10" hidden="1" x14ac:dyDescent="0.25">
      <c r="A9373" s="125">
        <v>945016</v>
      </c>
      <c r="B9373" s="125">
        <v>2008</v>
      </c>
      <c r="C9373" s="125">
        <v>52</v>
      </c>
      <c r="D9373" s="125">
        <v>3</v>
      </c>
      <c r="E9373" s="125">
        <v>3</v>
      </c>
      <c r="F9373" s="125">
        <v>42079.726274000001</v>
      </c>
      <c r="G9373" s="125">
        <v>0</v>
      </c>
      <c r="H9373" s="125">
        <v>46801.291233999997</v>
      </c>
      <c r="I9373" s="125">
        <v>42809.141091999998</v>
      </c>
      <c r="J9373" s="125">
        <v>42079.726274000001</v>
      </c>
    </row>
    <row r="9374" spans="1:10" hidden="1" x14ac:dyDescent="0.25">
      <c r="A9374" s="125">
        <v>945017</v>
      </c>
      <c r="B9374" s="125">
        <v>2008</v>
      </c>
      <c r="C9374" s="125">
        <v>52</v>
      </c>
      <c r="D9374" s="125">
        <v>3</v>
      </c>
      <c r="E9374" s="125">
        <v>4</v>
      </c>
      <c r="F9374" s="125">
        <v>88770.022935999994</v>
      </c>
      <c r="G9374" s="125">
        <v>379.75935099999998</v>
      </c>
      <c r="H9374" s="125">
        <v>109787.763636</v>
      </c>
      <c r="I9374" s="125">
        <v>89169.621625</v>
      </c>
      <c r="J9374" s="125">
        <v>89149.782286999995</v>
      </c>
    </row>
    <row r="9375" spans="1:10" x14ac:dyDescent="0.25">
      <c r="A9375" s="125">
        <v>945018</v>
      </c>
      <c r="B9375" s="125">
        <v>2008</v>
      </c>
      <c r="C9375" s="125">
        <v>52</v>
      </c>
      <c r="D9375" s="125">
        <v>4</v>
      </c>
      <c r="E9375" s="125">
        <v>1</v>
      </c>
      <c r="F9375" s="129">
        <v>37686.926154000001</v>
      </c>
      <c r="G9375" s="129">
        <v>29697.228692000001</v>
      </c>
      <c r="H9375" s="129">
        <v>77296.972750000001</v>
      </c>
      <c r="I9375" s="129">
        <v>67859.012377000006</v>
      </c>
      <c r="J9375" s="129">
        <v>67384.154844999997</v>
      </c>
    </row>
    <row r="9376" spans="1:10" hidden="1" x14ac:dyDescent="0.25">
      <c r="A9376" s="125">
        <v>945019</v>
      </c>
      <c r="B9376" s="125">
        <v>2008</v>
      </c>
      <c r="C9376" s="125">
        <v>52</v>
      </c>
      <c r="D9376" s="125">
        <v>4</v>
      </c>
      <c r="E9376" s="125">
        <v>2</v>
      </c>
      <c r="F9376" s="125">
        <v>35086.974985000001</v>
      </c>
      <c r="G9376" s="125">
        <v>0</v>
      </c>
      <c r="H9376" s="125">
        <v>37686.926154000001</v>
      </c>
      <c r="I9376" s="125">
        <v>36311.353348999997</v>
      </c>
      <c r="J9376" s="125">
        <v>35086.974985000001</v>
      </c>
    </row>
    <row r="9377" spans="1:10" hidden="1" x14ac:dyDescent="0.25">
      <c r="A9377" s="125">
        <v>945020</v>
      </c>
      <c r="B9377" s="125">
        <v>2008</v>
      </c>
      <c r="C9377" s="125">
        <v>52</v>
      </c>
      <c r="D9377" s="125">
        <v>4</v>
      </c>
      <c r="E9377" s="125">
        <v>3</v>
      </c>
      <c r="F9377" s="125">
        <v>30674.948823999999</v>
      </c>
      <c r="G9377" s="125">
        <v>0</v>
      </c>
      <c r="H9377" s="125">
        <v>35086.974985000001</v>
      </c>
      <c r="I9377" s="125">
        <v>33181.752244000003</v>
      </c>
      <c r="J9377" s="125">
        <v>30674.948823999999</v>
      </c>
    </row>
    <row r="9378" spans="1:10" hidden="1" x14ac:dyDescent="0.25">
      <c r="A9378" s="125">
        <v>945021</v>
      </c>
      <c r="B9378" s="125">
        <v>2008</v>
      </c>
      <c r="C9378" s="125">
        <v>52</v>
      </c>
      <c r="D9378" s="125">
        <v>4</v>
      </c>
      <c r="E9378" s="125">
        <v>4</v>
      </c>
      <c r="F9378" s="125">
        <v>20621.639811000001</v>
      </c>
      <c r="G9378" s="125">
        <v>16249.814351000001</v>
      </c>
      <c r="H9378" s="125">
        <v>42079.726274000001</v>
      </c>
      <c r="I9378" s="125">
        <v>36941.791696</v>
      </c>
      <c r="J9378" s="125">
        <v>36871.454162000002</v>
      </c>
    </row>
    <row r="9379" spans="1:10" x14ac:dyDescent="0.25">
      <c r="A9379" s="125">
        <v>945022</v>
      </c>
      <c r="B9379" s="125">
        <v>2008</v>
      </c>
      <c r="C9379" s="125">
        <v>52</v>
      </c>
      <c r="D9379" s="125">
        <v>5</v>
      </c>
      <c r="E9379" s="125">
        <v>1</v>
      </c>
      <c r="F9379" s="129">
        <v>229.622535</v>
      </c>
      <c r="G9379" s="129">
        <v>5273.4805720000004</v>
      </c>
      <c r="H9379" s="129">
        <v>5859.7114499999998</v>
      </c>
      <c r="I9379" s="129">
        <v>5510.4726479999999</v>
      </c>
      <c r="J9379" s="129">
        <v>5503.1031080000002</v>
      </c>
    </row>
    <row r="9380" spans="1:10" hidden="1" x14ac:dyDescent="0.25">
      <c r="A9380" s="125">
        <v>945023</v>
      </c>
      <c r="B9380" s="125">
        <v>2008</v>
      </c>
      <c r="C9380" s="125">
        <v>52</v>
      </c>
      <c r="D9380" s="125">
        <v>5</v>
      </c>
      <c r="E9380" s="125">
        <v>2</v>
      </c>
      <c r="F9380" s="125">
        <v>200.666571</v>
      </c>
      <c r="G9380" s="125">
        <v>0</v>
      </c>
      <c r="H9380" s="125">
        <v>229.622535</v>
      </c>
      <c r="I9380" s="125">
        <v>225.62710300000001</v>
      </c>
      <c r="J9380" s="125">
        <v>200.666571</v>
      </c>
    </row>
    <row r="9381" spans="1:10" hidden="1" x14ac:dyDescent="0.25">
      <c r="A9381" s="125">
        <v>945024</v>
      </c>
      <c r="B9381" s="125">
        <v>2008</v>
      </c>
      <c r="C9381" s="125">
        <v>52</v>
      </c>
      <c r="D9381" s="125">
        <v>5</v>
      </c>
      <c r="E9381" s="125">
        <v>3</v>
      </c>
      <c r="F9381" s="125">
        <v>0</v>
      </c>
      <c r="G9381" s="125">
        <v>133.79600300000001</v>
      </c>
      <c r="H9381" s="125">
        <v>200.666571</v>
      </c>
      <c r="I9381" s="125">
        <v>195.44924</v>
      </c>
      <c r="J9381" s="125">
        <v>133.79600300000001</v>
      </c>
    </row>
    <row r="9382" spans="1:10" hidden="1" x14ac:dyDescent="0.25">
      <c r="A9382" s="125">
        <v>945025</v>
      </c>
      <c r="B9382" s="125">
        <v>2008</v>
      </c>
      <c r="C9382" s="125">
        <v>52</v>
      </c>
      <c r="D9382" s="125">
        <v>5</v>
      </c>
      <c r="E9382" s="125">
        <v>4</v>
      </c>
      <c r="F9382" s="125">
        <v>1203.2017499999999</v>
      </c>
      <c r="G9382" s="125">
        <v>27632.571188999998</v>
      </c>
      <c r="H9382" s="125">
        <v>30674.948823999999</v>
      </c>
      <c r="I9382" s="125">
        <v>28846.721873999999</v>
      </c>
      <c r="J9382" s="125">
        <v>28835.772938999999</v>
      </c>
    </row>
    <row r="9383" spans="1:10" x14ac:dyDescent="0.25">
      <c r="A9383" s="125">
        <v>945026</v>
      </c>
      <c r="B9383" s="125">
        <v>2008</v>
      </c>
      <c r="C9383" s="125">
        <v>53</v>
      </c>
      <c r="D9383" s="125">
        <v>2</v>
      </c>
      <c r="E9383" s="125">
        <v>1</v>
      </c>
      <c r="F9383" s="129">
        <v>2558.5516229999998</v>
      </c>
      <c r="G9383" s="129">
        <v>0</v>
      </c>
      <c r="H9383" s="129">
        <v>3448.7797500000001</v>
      </c>
      <c r="I9383" s="129">
        <v>2560.0292079999999</v>
      </c>
      <c r="J9383" s="129">
        <v>2558.5516229999998</v>
      </c>
    </row>
    <row r="9384" spans="1:10" hidden="1" x14ac:dyDescent="0.25">
      <c r="A9384" s="125">
        <v>945027</v>
      </c>
      <c r="B9384" s="125">
        <v>2008</v>
      </c>
      <c r="C9384" s="125">
        <v>53</v>
      </c>
      <c r="D9384" s="125">
        <v>2</v>
      </c>
      <c r="E9384" s="125">
        <v>2</v>
      </c>
      <c r="F9384" s="125">
        <v>2347.5759210000001</v>
      </c>
      <c r="G9384" s="125">
        <v>0</v>
      </c>
      <c r="H9384" s="125">
        <v>2558.5516229999998</v>
      </c>
      <c r="I9384" s="125">
        <v>2349.7738100000001</v>
      </c>
      <c r="J9384" s="125">
        <v>2347.5759210000001</v>
      </c>
    </row>
    <row r="9385" spans="1:10" hidden="1" x14ac:dyDescent="0.25">
      <c r="A9385" s="125">
        <v>945028</v>
      </c>
      <c r="B9385" s="125">
        <v>2008</v>
      </c>
      <c r="C9385" s="125">
        <v>53</v>
      </c>
      <c r="D9385" s="125">
        <v>2</v>
      </c>
      <c r="E9385" s="125">
        <v>3</v>
      </c>
      <c r="F9385" s="125">
        <v>1930.4822750000001</v>
      </c>
      <c r="G9385" s="125">
        <v>127.066518</v>
      </c>
      <c r="H9385" s="125">
        <v>2347.5759210000001</v>
      </c>
      <c r="I9385" s="125">
        <v>2066.101568</v>
      </c>
      <c r="J9385" s="125">
        <v>2057.5487929999999</v>
      </c>
    </row>
    <row r="9386" spans="1:10" hidden="1" x14ac:dyDescent="0.25">
      <c r="A9386" s="125">
        <v>945029</v>
      </c>
      <c r="B9386" s="125">
        <v>2008</v>
      </c>
      <c r="C9386" s="125">
        <v>53</v>
      </c>
      <c r="D9386" s="125">
        <v>2</v>
      </c>
      <c r="E9386" s="125">
        <v>4</v>
      </c>
      <c r="F9386" s="125">
        <v>2559.5432820000001</v>
      </c>
      <c r="G9386" s="125">
        <v>0</v>
      </c>
      <c r="H9386" s="125">
        <v>3448.7797500000001</v>
      </c>
      <c r="I9386" s="125">
        <v>2560.0292079999999</v>
      </c>
      <c r="J9386" s="125">
        <v>2559.5432820000001</v>
      </c>
    </row>
    <row r="9387" spans="1:10" x14ac:dyDescent="0.25">
      <c r="A9387" s="125">
        <v>945030</v>
      </c>
      <c r="B9387" s="125">
        <v>2008</v>
      </c>
      <c r="C9387" s="125">
        <v>53</v>
      </c>
      <c r="D9387" s="125">
        <v>3</v>
      </c>
      <c r="E9387" s="125">
        <v>1</v>
      </c>
      <c r="F9387" s="129">
        <v>1503.5104920000001</v>
      </c>
      <c r="G9387" s="129">
        <v>0</v>
      </c>
      <c r="H9387" s="129">
        <v>1852.3896</v>
      </c>
      <c r="I9387" s="129">
        <v>1504.510833</v>
      </c>
      <c r="J9387" s="129">
        <v>1503.5104920000001</v>
      </c>
    </row>
    <row r="9388" spans="1:10" hidden="1" x14ac:dyDescent="0.25">
      <c r="A9388" s="125">
        <v>945031</v>
      </c>
      <c r="B9388" s="125">
        <v>2008</v>
      </c>
      <c r="C9388" s="125">
        <v>53</v>
      </c>
      <c r="D9388" s="125">
        <v>3</v>
      </c>
      <c r="E9388" s="125">
        <v>2</v>
      </c>
      <c r="F9388" s="125">
        <v>1411.784948</v>
      </c>
      <c r="G9388" s="125">
        <v>0</v>
      </c>
      <c r="H9388" s="125">
        <v>1503.5104920000001</v>
      </c>
      <c r="I9388" s="125">
        <v>1416.7579370000001</v>
      </c>
      <c r="J9388" s="125">
        <v>1411.784948</v>
      </c>
    </row>
    <row r="9389" spans="1:10" hidden="1" x14ac:dyDescent="0.25">
      <c r="A9389" s="125">
        <v>945032</v>
      </c>
      <c r="B9389" s="125">
        <v>2008</v>
      </c>
      <c r="C9389" s="125">
        <v>53</v>
      </c>
      <c r="D9389" s="125">
        <v>3</v>
      </c>
      <c r="E9389" s="125">
        <v>3</v>
      </c>
      <c r="F9389" s="125">
        <v>1000.910075</v>
      </c>
      <c r="G9389" s="125">
        <v>254.584588</v>
      </c>
      <c r="H9389" s="125">
        <v>1411.784948</v>
      </c>
      <c r="I9389" s="125">
        <v>1291.359692</v>
      </c>
      <c r="J9389" s="125">
        <v>1255.4946629999999</v>
      </c>
    </row>
    <row r="9390" spans="1:10" hidden="1" x14ac:dyDescent="0.25">
      <c r="A9390" s="125">
        <v>945033</v>
      </c>
      <c r="B9390" s="125">
        <v>2008</v>
      </c>
      <c r="C9390" s="125">
        <v>53</v>
      </c>
      <c r="D9390" s="125">
        <v>3</v>
      </c>
      <c r="E9390" s="125">
        <v>4</v>
      </c>
      <c r="F9390" s="125">
        <v>1567.6633360000001</v>
      </c>
      <c r="G9390" s="125">
        <v>0</v>
      </c>
      <c r="H9390" s="125">
        <v>1930.4822750000001</v>
      </c>
      <c r="I9390" s="125">
        <v>1567.9377030000001</v>
      </c>
      <c r="J9390" s="125">
        <v>1567.6633360000001</v>
      </c>
    </row>
    <row r="9391" spans="1:10" x14ac:dyDescent="0.25">
      <c r="A9391" s="125">
        <v>945034</v>
      </c>
      <c r="B9391" s="125">
        <v>2008</v>
      </c>
      <c r="C9391" s="125">
        <v>53</v>
      </c>
      <c r="D9391" s="125">
        <v>4</v>
      </c>
      <c r="E9391" s="125">
        <v>1</v>
      </c>
      <c r="F9391" s="129">
        <v>769.05430899999999</v>
      </c>
      <c r="G9391" s="129">
        <v>0</v>
      </c>
      <c r="H9391" s="129">
        <v>883.13940000000002</v>
      </c>
      <c r="I9391" s="129">
        <v>775.30807900000002</v>
      </c>
      <c r="J9391" s="129">
        <v>769.05430899999999</v>
      </c>
    </row>
    <row r="9392" spans="1:10" hidden="1" x14ac:dyDescent="0.25">
      <c r="A9392" s="125">
        <v>945035</v>
      </c>
      <c r="B9392" s="125">
        <v>2008</v>
      </c>
      <c r="C9392" s="125">
        <v>53</v>
      </c>
      <c r="D9392" s="125">
        <v>4</v>
      </c>
      <c r="E9392" s="125">
        <v>2</v>
      </c>
      <c r="F9392" s="125">
        <v>731.95239100000003</v>
      </c>
      <c r="G9392" s="125">
        <v>0</v>
      </c>
      <c r="H9392" s="125">
        <v>769.05430899999999</v>
      </c>
      <c r="I9392" s="125">
        <v>740.98382700000002</v>
      </c>
      <c r="J9392" s="125">
        <v>731.95239100000003</v>
      </c>
    </row>
    <row r="9393" spans="1:10" hidden="1" x14ac:dyDescent="0.25">
      <c r="A9393" s="125">
        <v>945036</v>
      </c>
      <c r="B9393" s="125">
        <v>2008</v>
      </c>
      <c r="C9393" s="125">
        <v>53</v>
      </c>
      <c r="D9393" s="125">
        <v>4</v>
      </c>
      <c r="E9393" s="125">
        <v>3</v>
      </c>
      <c r="F9393" s="125">
        <v>219.30715699999999</v>
      </c>
      <c r="G9393" s="125">
        <v>426.64151399999997</v>
      </c>
      <c r="H9393" s="125">
        <v>731.95239100000003</v>
      </c>
      <c r="I9393" s="125">
        <v>692.20737699999995</v>
      </c>
      <c r="J9393" s="125">
        <v>645.94867099999999</v>
      </c>
    </row>
    <row r="9394" spans="1:10" hidden="1" x14ac:dyDescent="0.25">
      <c r="A9394" s="125">
        <v>945037</v>
      </c>
      <c r="B9394" s="125">
        <v>2008</v>
      </c>
      <c r="C9394" s="125">
        <v>53</v>
      </c>
      <c r="D9394" s="125">
        <v>4</v>
      </c>
      <c r="E9394" s="125">
        <v>4</v>
      </c>
      <c r="F9394" s="125">
        <v>874.47699899999998</v>
      </c>
      <c r="G9394" s="125">
        <v>0</v>
      </c>
      <c r="H9394" s="125">
        <v>1000.910075</v>
      </c>
      <c r="I9394" s="125">
        <v>878.69895499999996</v>
      </c>
      <c r="J9394" s="125">
        <v>874.47699899999998</v>
      </c>
    </row>
    <row r="9395" spans="1:10" x14ac:dyDescent="0.25">
      <c r="A9395" s="125">
        <v>945038</v>
      </c>
      <c r="B9395" s="125">
        <v>2008</v>
      </c>
      <c r="C9395" s="125">
        <v>53</v>
      </c>
      <c r="D9395" s="125">
        <v>5</v>
      </c>
      <c r="E9395" s="125">
        <v>1</v>
      </c>
      <c r="F9395" s="129">
        <v>146.93257399999999</v>
      </c>
      <c r="G9395" s="129">
        <v>0</v>
      </c>
      <c r="H9395" s="129">
        <v>173.15774999999999</v>
      </c>
      <c r="I9395" s="129">
        <v>162.837548</v>
      </c>
      <c r="J9395" s="129">
        <v>146.93257399999999</v>
      </c>
    </row>
    <row r="9396" spans="1:10" hidden="1" x14ac:dyDescent="0.25">
      <c r="A9396" s="125">
        <v>945039</v>
      </c>
      <c r="B9396" s="125">
        <v>2008</v>
      </c>
      <c r="C9396" s="125">
        <v>53</v>
      </c>
      <c r="D9396" s="125">
        <v>5</v>
      </c>
      <c r="E9396" s="125">
        <v>2</v>
      </c>
      <c r="F9396" s="125">
        <v>144.37576999999999</v>
      </c>
      <c r="G9396" s="125">
        <v>0</v>
      </c>
      <c r="H9396" s="125">
        <v>146.93257399999999</v>
      </c>
      <c r="I9396" s="125">
        <v>144.375947</v>
      </c>
      <c r="J9396" s="125">
        <v>144.37576999999999</v>
      </c>
    </row>
    <row r="9397" spans="1:10" hidden="1" x14ac:dyDescent="0.25">
      <c r="A9397" s="125">
        <v>945040</v>
      </c>
      <c r="B9397" s="125">
        <v>2008</v>
      </c>
      <c r="C9397" s="125">
        <v>53</v>
      </c>
      <c r="D9397" s="125">
        <v>5</v>
      </c>
      <c r="E9397" s="125">
        <v>3</v>
      </c>
      <c r="F9397" s="125">
        <v>0</v>
      </c>
      <c r="G9397" s="125">
        <v>130.51077699999999</v>
      </c>
      <c r="H9397" s="125">
        <v>144.37576999999999</v>
      </c>
      <c r="I9397" s="125">
        <v>140.62200000000001</v>
      </c>
      <c r="J9397" s="125">
        <v>130.51077699999999</v>
      </c>
    </row>
    <row r="9398" spans="1:10" hidden="1" x14ac:dyDescent="0.25">
      <c r="A9398" s="125">
        <v>945041</v>
      </c>
      <c r="B9398" s="125">
        <v>2008</v>
      </c>
      <c r="C9398" s="125">
        <v>53</v>
      </c>
      <c r="D9398" s="125">
        <v>5</v>
      </c>
      <c r="E9398" s="125">
        <v>4</v>
      </c>
      <c r="F9398" s="125">
        <v>193.935801</v>
      </c>
      <c r="G9398" s="125">
        <v>0</v>
      </c>
      <c r="H9398" s="125">
        <v>219.30715699999999</v>
      </c>
      <c r="I9398" s="125">
        <v>206.23645099999999</v>
      </c>
      <c r="J9398" s="125">
        <v>193.935801</v>
      </c>
    </row>
    <row r="9399" spans="1:10" x14ac:dyDescent="0.25">
      <c r="A9399" s="125">
        <v>945042</v>
      </c>
      <c r="B9399" s="125">
        <v>2008</v>
      </c>
      <c r="C9399" s="125">
        <v>54</v>
      </c>
      <c r="D9399" s="125">
        <v>2</v>
      </c>
      <c r="E9399" s="125">
        <v>1</v>
      </c>
      <c r="F9399" s="129">
        <v>4356.5995789999997</v>
      </c>
      <c r="G9399" s="129">
        <v>0</v>
      </c>
      <c r="H9399" s="129">
        <v>5872.4444999999996</v>
      </c>
      <c r="I9399" s="129">
        <v>4359.1155520000002</v>
      </c>
      <c r="J9399" s="129">
        <v>4356.5995789999997</v>
      </c>
    </row>
    <row r="9400" spans="1:10" hidden="1" x14ac:dyDescent="0.25">
      <c r="A9400" s="125">
        <v>945043</v>
      </c>
      <c r="B9400" s="125">
        <v>2008</v>
      </c>
      <c r="C9400" s="125">
        <v>54</v>
      </c>
      <c r="D9400" s="125">
        <v>2</v>
      </c>
      <c r="E9400" s="125">
        <v>2</v>
      </c>
      <c r="F9400" s="125">
        <v>3997.3585750000002</v>
      </c>
      <c r="G9400" s="125">
        <v>0</v>
      </c>
      <c r="H9400" s="125">
        <v>4356.5995789999997</v>
      </c>
      <c r="I9400" s="125">
        <v>4001.1010529999999</v>
      </c>
      <c r="J9400" s="125">
        <v>3997.3585750000002</v>
      </c>
    </row>
    <row r="9401" spans="1:10" hidden="1" x14ac:dyDescent="0.25">
      <c r="A9401" s="125">
        <v>945044</v>
      </c>
      <c r="B9401" s="125">
        <v>2008</v>
      </c>
      <c r="C9401" s="125">
        <v>54</v>
      </c>
      <c r="D9401" s="125">
        <v>2</v>
      </c>
      <c r="E9401" s="125">
        <v>3</v>
      </c>
      <c r="F9401" s="125">
        <v>3287.148162</v>
      </c>
      <c r="G9401" s="125">
        <v>216.36379500000001</v>
      </c>
      <c r="H9401" s="125">
        <v>3997.3585750000002</v>
      </c>
      <c r="I9401" s="125">
        <v>3518.0752819999998</v>
      </c>
      <c r="J9401" s="125">
        <v>3503.5119570000002</v>
      </c>
    </row>
    <row r="9402" spans="1:10" hidden="1" x14ac:dyDescent="0.25">
      <c r="A9402" s="125">
        <v>945045</v>
      </c>
      <c r="B9402" s="125">
        <v>2008</v>
      </c>
      <c r="C9402" s="125">
        <v>54</v>
      </c>
      <c r="D9402" s="125">
        <v>2</v>
      </c>
      <c r="E9402" s="125">
        <v>4</v>
      </c>
      <c r="F9402" s="125">
        <v>4358.2881360000001</v>
      </c>
      <c r="G9402" s="125">
        <v>0</v>
      </c>
      <c r="H9402" s="125">
        <v>5872.4444999999996</v>
      </c>
      <c r="I9402" s="125">
        <v>4359.1155520000002</v>
      </c>
      <c r="J9402" s="125">
        <v>4358.2881360000001</v>
      </c>
    </row>
    <row r="9403" spans="1:10" x14ac:dyDescent="0.25">
      <c r="A9403" s="125">
        <v>945046</v>
      </c>
      <c r="B9403" s="125">
        <v>2008</v>
      </c>
      <c r="C9403" s="125">
        <v>54</v>
      </c>
      <c r="D9403" s="125">
        <v>3</v>
      </c>
      <c r="E9403" s="125">
        <v>1</v>
      </c>
      <c r="F9403" s="129">
        <v>2559.8534800000002</v>
      </c>
      <c r="G9403" s="129">
        <v>0</v>
      </c>
      <c r="H9403" s="129">
        <v>3153.8496</v>
      </c>
      <c r="I9403" s="129">
        <v>2561.5566450000001</v>
      </c>
      <c r="J9403" s="129">
        <v>2559.8534800000002</v>
      </c>
    </row>
    <row r="9404" spans="1:10" hidden="1" x14ac:dyDescent="0.25">
      <c r="A9404" s="125">
        <v>945047</v>
      </c>
      <c r="B9404" s="125">
        <v>2008</v>
      </c>
      <c r="C9404" s="125">
        <v>54</v>
      </c>
      <c r="D9404" s="125">
        <v>3</v>
      </c>
      <c r="E9404" s="125">
        <v>2</v>
      </c>
      <c r="F9404" s="125">
        <v>2403.6830009999999</v>
      </c>
      <c r="G9404" s="125">
        <v>0</v>
      </c>
      <c r="H9404" s="125">
        <v>2559.8534800000002</v>
      </c>
      <c r="I9404" s="125">
        <v>2412.149934</v>
      </c>
      <c r="J9404" s="125">
        <v>2403.6830009999999</v>
      </c>
    </row>
    <row r="9405" spans="1:10" hidden="1" x14ac:dyDescent="0.25">
      <c r="A9405" s="125">
        <v>945048</v>
      </c>
      <c r="B9405" s="125">
        <v>2008</v>
      </c>
      <c r="C9405" s="125">
        <v>54</v>
      </c>
      <c r="D9405" s="125">
        <v>3</v>
      </c>
      <c r="E9405" s="125">
        <v>3</v>
      </c>
      <c r="F9405" s="125">
        <v>1704.133861</v>
      </c>
      <c r="G9405" s="125">
        <v>433.45174200000002</v>
      </c>
      <c r="H9405" s="125">
        <v>2403.6830009999999</v>
      </c>
      <c r="I9405" s="125">
        <v>2198.6488410000002</v>
      </c>
      <c r="J9405" s="125">
        <v>2137.585603</v>
      </c>
    </row>
    <row r="9406" spans="1:10" hidden="1" x14ac:dyDescent="0.25">
      <c r="A9406" s="125">
        <v>945049</v>
      </c>
      <c r="B9406" s="125">
        <v>2008</v>
      </c>
      <c r="C9406" s="125">
        <v>54</v>
      </c>
      <c r="D9406" s="125">
        <v>3</v>
      </c>
      <c r="E9406" s="125">
        <v>4</v>
      </c>
      <c r="F9406" s="125">
        <v>2669.3545559999998</v>
      </c>
      <c r="G9406" s="125">
        <v>0</v>
      </c>
      <c r="H9406" s="125">
        <v>3287.148162</v>
      </c>
      <c r="I9406" s="125">
        <v>2669.8217370000002</v>
      </c>
      <c r="J9406" s="125">
        <v>2669.3545559999998</v>
      </c>
    </row>
    <row r="9407" spans="1:10" x14ac:dyDescent="0.25">
      <c r="A9407" s="125">
        <v>945050</v>
      </c>
      <c r="B9407" s="125">
        <v>2008</v>
      </c>
      <c r="C9407" s="125">
        <v>54</v>
      </c>
      <c r="D9407" s="125">
        <v>4</v>
      </c>
      <c r="E9407" s="125">
        <v>1</v>
      </c>
      <c r="F9407" s="129">
        <v>1309.531248</v>
      </c>
      <c r="G9407" s="129">
        <v>0</v>
      </c>
      <c r="H9407" s="129">
        <v>1503.7932000000001</v>
      </c>
      <c r="I9407" s="129">
        <v>1320.1800499999999</v>
      </c>
      <c r="J9407" s="129">
        <v>1309.531248</v>
      </c>
    </row>
    <row r="9408" spans="1:10" hidden="1" x14ac:dyDescent="0.25">
      <c r="A9408" s="125">
        <v>945051</v>
      </c>
      <c r="B9408" s="125">
        <v>2008</v>
      </c>
      <c r="C9408" s="125">
        <v>54</v>
      </c>
      <c r="D9408" s="125">
        <v>4</v>
      </c>
      <c r="E9408" s="125">
        <v>2</v>
      </c>
      <c r="F9408" s="125">
        <v>1246.354799</v>
      </c>
      <c r="G9408" s="125">
        <v>0</v>
      </c>
      <c r="H9408" s="125">
        <v>1309.531248</v>
      </c>
      <c r="I9408" s="125">
        <v>1261.7333570000001</v>
      </c>
      <c r="J9408" s="125">
        <v>1246.354799</v>
      </c>
    </row>
    <row r="9409" spans="1:10" hidden="1" x14ac:dyDescent="0.25">
      <c r="A9409" s="125">
        <v>945052</v>
      </c>
      <c r="B9409" s="125">
        <v>2008</v>
      </c>
      <c r="C9409" s="125">
        <v>54</v>
      </c>
      <c r="D9409" s="125">
        <v>4</v>
      </c>
      <c r="E9409" s="125">
        <v>3</v>
      </c>
      <c r="F9409" s="125">
        <v>373.43211200000002</v>
      </c>
      <c r="G9409" s="125">
        <v>726.47716400000002</v>
      </c>
      <c r="H9409" s="125">
        <v>1246.354799</v>
      </c>
      <c r="I9409" s="125">
        <v>1178.677733</v>
      </c>
      <c r="J9409" s="125">
        <v>1099.909277</v>
      </c>
    </row>
    <row r="9410" spans="1:10" hidden="1" x14ac:dyDescent="0.25">
      <c r="A9410" s="125">
        <v>945053</v>
      </c>
      <c r="B9410" s="125">
        <v>2008</v>
      </c>
      <c r="C9410" s="125">
        <v>54</v>
      </c>
      <c r="D9410" s="125">
        <v>4</v>
      </c>
      <c r="E9410" s="125">
        <v>4</v>
      </c>
      <c r="F9410" s="125">
        <v>1488.8708799999999</v>
      </c>
      <c r="G9410" s="125">
        <v>0</v>
      </c>
      <c r="H9410" s="125">
        <v>1704.133861</v>
      </c>
      <c r="I9410" s="125">
        <v>1496.059117</v>
      </c>
      <c r="J9410" s="125">
        <v>1488.8708799999999</v>
      </c>
    </row>
    <row r="9411" spans="1:10" x14ac:dyDescent="0.25">
      <c r="A9411" s="125">
        <v>945054</v>
      </c>
      <c r="B9411" s="125">
        <v>2008</v>
      </c>
      <c r="C9411" s="125">
        <v>54</v>
      </c>
      <c r="D9411" s="125">
        <v>5</v>
      </c>
      <c r="E9411" s="125">
        <v>1</v>
      </c>
      <c r="F9411" s="129">
        <v>250.184596</v>
      </c>
      <c r="G9411" s="129">
        <v>0</v>
      </c>
      <c r="H9411" s="129">
        <v>294.83864999999997</v>
      </c>
      <c r="I9411" s="129">
        <v>277.26626599999997</v>
      </c>
      <c r="J9411" s="129">
        <v>250.184596</v>
      </c>
    </row>
    <row r="9412" spans="1:10" hidden="1" x14ac:dyDescent="0.25">
      <c r="A9412" s="125">
        <v>945055</v>
      </c>
      <c r="B9412" s="125">
        <v>2008</v>
      </c>
      <c r="C9412" s="125">
        <v>54</v>
      </c>
      <c r="D9412" s="125">
        <v>5</v>
      </c>
      <c r="E9412" s="125">
        <v>2</v>
      </c>
      <c r="F9412" s="125">
        <v>245.83108300000001</v>
      </c>
      <c r="G9412" s="125">
        <v>0</v>
      </c>
      <c r="H9412" s="125">
        <v>250.184596</v>
      </c>
      <c r="I9412" s="125">
        <v>245.83138400000001</v>
      </c>
      <c r="J9412" s="125">
        <v>245.83108300000001</v>
      </c>
    </row>
    <row r="9413" spans="1:10" hidden="1" x14ac:dyDescent="0.25">
      <c r="A9413" s="125">
        <v>945056</v>
      </c>
      <c r="B9413" s="125">
        <v>2008</v>
      </c>
      <c r="C9413" s="125">
        <v>54</v>
      </c>
      <c r="D9413" s="125">
        <v>5</v>
      </c>
      <c r="E9413" s="125">
        <v>3</v>
      </c>
      <c r="F9413" s="125">
        <v>0</v>
      </c>
      <c r="G9413" s="125">
        <v>220.965329</v>
      </c>
      <c r="H9413" s="125">
        <v>245.83108300000001</v>
      </c>
      <c r="I9413" s="125">
        <v>239.43947499999999</v>
      </c>
      <c r="J9413" s="125">
        <v>220.965329</v>
      </c>
    </row>
    <row r="9414" spans="1:10" hidden="1" x14ac:dyDescent="0.25">
      <c r="A9414" s="125">
        <v>945057</v>
      </c>
      <c r="B9414" s="125">
        <v>2008</v>
      </c>
      <c r="C9414" s="125">
        <v>54</v>
      </c>
      <c r="D9414" s="125">
        <v>5</v>
      </c>
      <c r="E9414" s="125">
        <v>4</v>
      </c>
      <c r="F9414" s="125">
        <v>330.23024299999997</v>
      </c>
      <c r="G9414" s="125">
        <v>0</v>
      </c>
      <c r="H9414" s="125">
        <v>373.43211200000002</v>
      </c>
      <c r="I9414" s="125">
        <v>351.17555900000002</v>
      </c>
      <c r="J9414" s="125">
        <v>330.23024299999997</v>
      </c>
    </row>
    <row r="9415" spans="1:10" x14ac:dyDescent="0.25">
      <c r="A9415" s="125">
        <v>945058</v>
      </c>
      <c r="B9415" s="125">
        <v>2008</v>
      </c>
      <c r="C9415" s="125">
        <v>55</v>
      </c>
      <c r="D9415" s="125">
        <v>2</v>
      </c>
      <c r="E9415" s="125">
        <v>1</v>
      </c>
      <c r="F9415" s="129">
        <v>131269.46947499999</v>
      </c>
      <c r="G9415" s="129">
        <v>0</v>
      </c>
      <c r="H9415" s="129">
        <v>176998.1802</v>
      </c>
      <c r="I9415" s="129">
        <v>131385.74916199999</v>
      </c>
      <c r="J9415" s="129">
        <v>131269.46947499999</v>
      </c>
    </row>
    <row r="9416" spans="1:10" hidden="1" x14ac:dyDescent="0.25">
      <c r="A9416" s="125">
        <v>945059</v>
      </c>
      <c r="B9416" s="125">
        <v>2008</v>
      </c>
      <c r="C9416" s="125">
        <v>55</v>
      </c>
      <c r="D9416" s="125">
        <v>2</v>
      </c>
      <c r="E9416" s="125">
        <v>2</v>
      </c>
      <c r="F9416" s="125">
        <v>120350.756542</v>
      </c>
      <c r="G9416" s="125">
        <v>0</v>
      </c>
      <c r="H9416" s="125">
        <v>131269.46947499999</v>
      </c>
      <c r="I9416" s="125">
        <v>120557.880766</v>
      </c>
      <c r="J9416" s="125">
        <v>120350.756542</v>
      </c>
    </row>
    <row r="9417" spans="1:10" hidden="1" x14ac:dyDescent="0.25">
      <c r="A9417" s="125">
        <v>945060</v>
      </c>
      <c r="B9417" s="125">
        <v>2008</v>
      </c>
      <c r="C9417" s="125">
        <v>55</v>
      </c>
      <c r="D9417" s="125">
        <v>2</v>
      </c>
      <c r="E9417" s="125">
        <v>3</v>
      </c>
      <c r="F9417" s="125">
        <v>86616.921675999998</v>
      </c>
      <c r="G9417" s="125">
        <v>18277.076369999999</v>
      </c>
      <c r="H9417" s="125">
        <v>120350.756542</v>
      </c>
      <c r="I9417" s="125">
        <v>105920.700833</v>
      </c>
      <c r="J9417" s="125">
        <v>104893.998045</v>
      </c>
    </row>
    <row r="9418" spans="1:10" hidden="1" x14ac:dyDescent="0.25">
      <c r="A9418" s="125">
        <v>945061</v>
      </c>
      <c r="B9418" s="125">
        <v>2008</v>
      </c>
      <c r="C9418" s="125">
        <v>55</v>
      </c>
      <c r="D9418" s="125">
        <v>2</v>
      </c>
      <c r="E9418" s="125">
        <v>4</v>
      </c>
      <c r="F9418" s="125">
        <v>131319.35333700001</v>
      </c>
      <c r="G9418" s="125">
        <v>0</v>
      </c>
      <c r="H9418" s="125">
        <v>176998.1802</v>
      </c>
      <c r="I9418" s="125">
        <v>131385.74916199999</v>
      </c>
      <c r="J9418" s="125">
        <v>131319.35333700001</v>
      </c>
    </row>
    <row r="9419" spans="1:10" x14ac:dyDescent="0.25">
      <c r="A9419" s="125">
        <v>945062</v>
      </c>
      <c r="B9419" s="125">
        <v>2008</v>
      </c>
      <c r="C9419" s="125">
        <v>55</v>
      </c>
      <c r="D9419" s="125">
        <v>3</v>
      </c>
      <c r="E9419" s="125">
        <v>1</v>
      </c>
      <c r="F9419" s="129">
        <v>35197.137818000003</v>
      </c>
      <c r="G9419" s="129">
        <v>0</v>
      </c>
      <c r="H9419" s="129">
        <v>43510.1</v>
      </c>
      <c r="I9419" s="129">
        <v>35338.90322</v>
      </c>
      <c r="J9419" s="129">
        <v>35197.137818000003</v>
      </c>
    </row>
    <row r="9420" spans="1:10" hidden="1" x14ac:dyDescent="0.25">
      <c r="A9420" s="125">
        <v>945063</v>
      </c>
      <c r="B9420" s="125">
        <v>2008</v>
      </c>
      <c r="C9420" s="125">
        <v>55</v>
      </c>
      <c r="D9420" s="125">
        <v>3</v>
      </c>
      <c r="E9420" s="125">
        <v>2</v>
      </c>
      <c r="F9420" s="125">
        <v>33019.416166000003</v>
      </c>
      <c r="G9420" s="125">
        <v>0</v>
      </c>
      <c r="H9420" s="125">
        <v>35197.137818000003</v>
      </c>
      <c r="I9420" s="125">
        <v>33166.262966000002</v>
      </c>
      <c r="J9420" s="125">
        <v>33019.416166000003</v>
      </c>
    </row>
    <row r="9421" spans="1:10" hidden="1" x14ac:dyDescent="0.25">
      <c r="A9421" s="125">
        <v>945064</v>
      </c>
      <c r="B9421" s="125">
        <v>2008</v>
      </c>
      <c r="C9421" s="125">
        <v>55</v>
      </c>
      <c r="D9421" s="125">
        <v>3</v>
      </c>
      <c r="E9421" s="125">
        <v>3</v>
      </c>
      <c r="F9421" s="125">
        <v>24720.734852000001</v>
      </c>
      <c r="G9421" s="125">
        <v>4233.6750110000003</v>
      </c>
      <c r="H9421" s="125">
        <v>33019.416166000003</v>
      </c>
      <c r="I9421" s="125">
        <v>30202.859967</v>
      </c>
      <c r="J9421" s="125">
        <v>28954.409863000001</v>
      </c>
    </row>
    <row r="9422" spans="1:10" hidden="1" x14ac:dyDescent="0.25">
      <c r="A9422" s="125">
        <v>945065</v>
      </c>
      <c r="B9422" s="125">
        <v>2008</v>
      </c>
      <c r="C9422" s="125">
        <v>55</v>
      </c>
      <c r="D9422" s="125">
        <v>3</v>
      </c>
      <c r="E9422" s="125">
        <v>4</v>
      </c>
      <c r="F9422" s="125">
        <v>70170.943025999994</v>
      </c>
      <c r="G9422" s="125">
        <v>0</v>
      </c>
      <c r="H9422" s="125">
        <v>86616.921675999998</v>
      </c>
      <c r="I9422" s="125">
        <v>70350.263785000003</v>
      </c>
      <c r="J9422" s="125">
        <v>70170.943025999994</v>
      </c>
    </row>
    <row r="9423" spans="1:10" x14ac:dyDescent="0.25">
      <c r="A9423" s="125">
        <v>945066</v>
      </c>
      <c r="B9423" s="125">
        <v>2008</v>
      </c>
      <c r="C9423" s="125">
        <v>55</v>
      </c>
      <c r="D9423" s="125">
        <v>4</v>
      </c>
      <c r="E9423" s="125">
        <v>1</v>
      </c>
      <c r="F9423" s="129">
        <v>39174.454204000001</v>
      </c>
      <c r="G9423" s="129">
        <v>0</v>
      </c>
      <c r="H9423" s="129">
        <v>44654.408750000002</v>
      </c>
      <c r="I9423" s="129">
        <v>39202.105442</v>
      </c>
      <c r="J9423" s="129">
        <v>39174.454204000001</v>
      </c>
    </row>
    <row r="9424" spans="1:10" hidden="1" x14ac:dyDescent="0.25">
      <c r="A9424" s="125">
        <v>945067</v>
      </c>
      <c r="B9424" s="125">
        <v>2008</v>
      </c>
      <c r="C9424" s="125">
        <v>55</v>
      </c>
      <c r="D9424" s="125">
        <v>4</v>
      </c>
      <c r="E9424" s="125">
        <v>2</v>
      </c>
      <c r="F9424" s="125">
        <v>37105.241966000001</v>
      </c>
      <c r="G9424" s="125">
        <v>0</v>
      </c>
      <c r="H9424" s="125">
        <v>39174.454204000001</v>
      </c>
      <c r="I9424" s="125">
        <v>37744.586625999997</v>
      </c>
      <c r="J9424" s="125">
        <v>37105.241966000001</v>
      </c>
    </row>
    <row r="9425" spans="1:10" hidden="1" x14ac:dyDescent="0.25">
      <c r="A9425" s="125">
        <v>945068</v>
      </c>
      <c r="B9425" s="125">
        <v>2008</v>
      </c>
      <c r="C9425" s="125">
        <v>55</v>
      </c>
      <c r="D9425" s="125">
        <v>4</v>
      </c>
      <c r="E9425" s="125">
        <v>3</v>
      </c>
      <c r="F9425" s="125">
        <v>17189.738774000001</v>
      </c>
      <c r="G9425" s="125">
        <v>14296.735682</v>
      </c>
      <c r="H9425" s="125">
        <v>37105.241966000001</v>
      </c>
      <c r="I9425" s="125">
        <v>35090.427326999998</v>
      </c>
      <c r="J9425" s="125">
        <v>31486.474456</v>
      </c>
    </row>
    <row r="9426" spans="1:10" hidden="1" x14ac:dyDescent="0.25">
      <c r="A9426" s="125">
        <v>945069</v>
      </c>
      <c r="B9426" s="125">
        <v>2008</v>
      </c>
      <c r="C9426" s="125">
        <v>55</v>
      </c>
      <c r="D9426" s="125">
        <v>4</v>
      </c>
      <c r="E9426" s="125">
        <v>4</v>
      </c>
      <c r="F9426" s="125">
        <v>21692.674662000001</v>
      </c>
      <c r="G9426" s="125">
        <v>0</v>
      </c>
      <c r="H9426" s="125">
        <v>24720.734852000001</v>
      </c>
      <c r="I9426" s="125">
        <v>21702.333126000001</v>
      </c>
      <c r="J9426" s="125">
        <v>21692.674662000001</v>
      </c>
    </row>
    <row r="9427" spans="1:10" x14ac:dyDescent="0.25">
      <c r="A9427" s="125">
        <v>945070</v>
      </c>
      <c r="B9427" s="125">
        <v>2008</v>
      </c>
      <c r="C9427" s="125">
        <v>55</v>
      </c>
      <c r="D9427" s="125">
        <v>5</v>
      </c>
      <c r="E9427" s="125">
        <v>1</v>
      </c>
      <c r="F9427" s="129">
        <v>33795.325137</v>
      </c>
      <c r="G9427" s="129">
        <v>0</v>
      </c>
      <c r="H9427" s="129">
        <v>35937.410550000001</v>
      </c>
      <c r="I9427" s="129">
        <v>33795.540881000001</v>
      </c>
      <c r="J9427" s="129">
        <v>33795.325137</v>
      </c>
    </row>
    <row r="9428" spans="1:10" hidden="1" x14ac:dyDescent="0.25">
      <c r="A9428" s="125">
        <v>945071</v>
      </c>
      <c r="B9428" s="125">
        <v>2008</v>
      </c>
      <c r="C9428" s="125">
        <v>55</v>
      </c>
      <c r="D9428" s="125">
        <v>5</v>
      </c>
      <c r="E9428" s="125">
        <v>2</v>
      </c>
      <c r="F9428" s="125">
        <v>32389.422068</v>
      </c>
      <c r="G9428" s="125">
        <v>0</v>
      </c>
      <c r="H9428" s="125">
        <v>33795.325137</v>
      </c>
      <c r="I9428" s="125">
        <v>33207.286480000002</v>
      </c>
      <c r="J9428" s="125">
        <v>32389.422068</v>
      </c>
    </row>
    <row r="9429" spans="1:10" hidden="1" x14ac:dyDescent="0.25">
      <c r="A9429" s="125">
        <v>945072</v>
      </c>
      <c r="B9429" s="125">
        <v>2008</v>
      </c>
      <c r="C9429" s="125">
        <v>55</v>
      </c>
      <c r="D9429" s="125">
        <v>5</v>
      </c>
      <c r="E9429" s="125">
        <v>3</v>
      </c>
      <c r="F9429" s="125">
        <v>0</v>
      </c>
      <c r="G9429" s="125">
        <v>27065.614684</v>
      </c>
      <c r="H9429" s="125">
        <v>32389.422068</v>
      </c>
      <c r="I9429" s="125">
        <v>31547.297094000001</v>
      </c>
      <c r="J9429" s="125">
        <v>27065.614684</v>
      </c>
    </row>
    <row r="9430" spans="1:10" hidden="1" x14ac:dyDescent="0.25">
      <c r="A9430" s="125">
        <v>945073</v>
      </c>
      <c r="B9430" s="125">
        <v>2008</v>
      </c>
      <c r="C9430" s="125">
        <v>55</v>
      </c>
      <c r="D9430" s="125">
        <v>5</v>
      </c>
      <c r="E9430" s="125">
        <v>4</v>
      </c>
      <c r="F9430" s="125">
        <v>16165.168927000001</v>
      </c>
      <c r="G9430" s="125">
        <v>0</v>
      </c>
      <c r="H9430" s="125">
        <v>17189.738774000001</v>
      </c>
      <c r="I9430" s="125">
        <v>16165.230342999999</v>
      </c>
      <c r="J9430" s="125">
        <v>16165.168927000001</v>
      </c>
    </row>
    <row r="9431" spans="1:10" x14ac:dyDescent="0.25">
      <c r="A9431" s="125">
        <v>945074</v>
      </c>
      <c r="B9431" s="125">
        <v>2008</v>
      </c>
      <c r="C9431" s="125">
        <v>56</v>
      </c>
      <c r="D9431" s="125">
        <v>2</v>
      </c>
      <c r="E9431" s="125">
        <v>1</v>
      </c>
      <c r="F9431" s="129">
        <v>2586.2638590000001</v>
      </c>
      <c r="G9431" s="129">
        <v>0</v>
      </c>
      <c r="H9431" s="129">
        <v>3487.2084</v>
      </c>
      <c r="I9431" s="129">
        <v>2588.554795</v>
      </c>
      <c r="J9431" s="129">
        <v>2586.2638590000001</v>
      </c>
    </row>
    <row r="9432" spans="1:10" hidden="1" x14ac:dyDescent="0.25">
      <c r="A9432" s="125">
        <v>945075</v>
      </c>
      <c r="B9432" s="125">
        <v>2008</v>
      </c>
      <c r="C9432" s="125">
        <v>56</v>
      </c>
      <c r="D9432" s="125">
        <v>2</v>
      </c>
      <c r="E9432" s="125">
        <v>2</v>
      </c>
      <c r="F9432" s="125">
        <v>2371.1439780000001</v>
      </c>
      <c r="G9432" s="125">
        <v>0</v>
      </c>
      <c r="H9432" s="125">
        <v>2586.2638590000001</v>
      </c>
      <c r="I9432" s="125">
        <v>2375.2247280000001</v>
      </c>
      <c r="J9432" s="125">
        <v>2371.1439780000001</v>
      </c>
    </row>
    <row r="9433" spans="1:10" hidden="1" x14ac:dyDescent="0.25">
      <c r="A9433" s="125">
        <v>945076</v>
      </c>
      <c r="B9433" s="125">
        <v>2008</v>
      </c>
      <c r="C9433" s="125">
        <v>56</v>
      </c>
      <c r="D9433" s="125">
        <v>2</v>
      </c>
      <c r="E9433" s="125">
        <v>3</v>
      </c>
      <c r="F9433" s="125">
        <v>1706.4996040000001</v>
      </c>
      <c r="G9433" s="125">
        <v>360.08926400000001</v>
      </c>
      <c r="H9433" s="125">
        <v>2371.1439780000001</v>
      </c>
      <c r="I9433" s="125">
        <v>2086.8438150000002</v>
      </c>
      <c r="J9433" s="125">
        <v>2066.5888690000002</v>
      </c>
    </row>
    <row r="9434" spans="1:10" hidden="1" x14ac:dyDescent="0.25">
      <c r="A9434" s="125">
        <v>945077</v>
      </c>
      <c r="B9434" s="125">
        <v>2008</v>
      </c>
      <c r="C9434" s="125">
        <v>56</v>
      </c>
      <c r="D9434" s="125">
        <v>2</v>
      </c>
      <c r="E9434" s="125">
        <v>4</v>
      </c>
      <c r="F9434" s="125">
        <v>2587.2466680000002</v>
      </c>
      <c r="G9434" s="125">
        <v>0</v>
      </c>
      <c r="H9434" s="125">
        <v>3487.2084</v>
      </c>
      <c r="I9434" s="125">
        <v>2588.554795</v>
      </c>
      <c r="J9434" s="125">
        <v>2587.2466680000002</v>
      </c>
    </row>
    <row r="9435" spans="1:10" x14ac:dyDescent="0.25">
      <c r="A9435" s="125">
        <v>945078</v>
      </c>
      <c r="B9435" s="125">
        <v>2008</v>
      </c>
      <c r="C9435" s="125">
        <v>56</v>
      </c>
      <c r="D9435" s="125">
        <v>3</v>
      </c>
      <c r="E9435" s="125">
        <v>1</v>
      </c>
      <c r="F9435" s="129">
        <v>701.88844900000004</v>
      </c>
      <c r="G9435" s="129">
        <v>0</v>
      </c>
      <c r="H9435" s="129">
        <v>867.66250000000002</v>
      </c>
      <c r="I9435" s="129">
        <v>704.71548299999995</v>
      </c>
      <c r="J9435" s="129">
        <v>701.88844900000004</v>
      </c>
    </row>
    <row r="9436" spans="1:10" hidden="1" x14ac:dyDescent="0.25">
      <c r="A9436" s="125">
        <v>945079</v>
      </c>
      <c r="B9436" s="125">
        <v>2008</v>
      </c>
      <c r="C9436" s="125">
        <v>56</v>
      </c>
      <c r="D9436" s="125">
        <v>3</v>
      </c>
      <c r="E9436" s="125">
        <v>2</v>
      </c>
      <c r="F9436" s="125">
        <v>658.46112000000005</v>
      </c>
      <c r="G9436" s="125">
        <v>0</v>
      </c>
      <c r="H9436" s="125">
        <v>701.88844900000004</v>
      </c>
      <c r="I9436" s="125">
        <v>661.38948500000004</v>
      </c>
      <c r="J9436" s="125">
        <v>658.46112000000005</v>
      </c>
    </row>
    <row r="9437" spans="1:10" hidden="1" x14ac:dyDescent="0.25">
      <c r="A9437" s="125">
        <v>945080</v>
      </c>
      <c r="B9437" s="125">
        <v>2008</v>
      </c>
      <c r="C9437" s="125">
        <v>56</v>
      </c>
      <c r="D9437" s="125">
        <v>3</v>
      </c>
      <c r="E9437" s="125">
        <v>3</v>
      </c>
      <c r="F9437" s="125">
        <v>492.97185300000001</v>
      </c>
      <c r="G9437" s="125">
        <v>84.426399000000004</v>
      </c>
      <c r="H9437" s="125">
        <v>658.46112000000005</v>
      </c>
      <c r="I9437" s="125">
        <v>602.29438700000003</v>
      </c>
      <c r="J9437" s="125">
        <v>577.39825099999996</v>
      </c>
    </row>
    <row r="9438" spans="1:10" hidden="1" x14ac:dyDescent="0.25">
      <c r="A9438" s="125">
        <v>945081</v>
      </c>
      <c r="B9438" s="125">
        <v>2008</v>
      </c>
      <c r="C9438" s="125">
        <v>56</v>
      </c>
      <c r="D9438" s="125">
        <v>3</v>
      </c>
      <c r="E9438" s="125">
        <v>4</v>
      </c>
      <c r="F9438" s="125">
        <v>1382.4860570000001</v>
      </c>
      <c r="G9438" s="125">
        <v>0</v>
      </c>
      <c r="H9438" s="125">
        <v>1706.4996040000001</v>
      </c>
      <c r="I9438" s="125">
        <v>1386.0189789999999</v>
      </c>
      <c r="J9438" s="125">
        <v>1382.4860570000001</v>
      </c>
    </row>
    <row r="9439" spans="1:10" x14ac:dyDescent="0.25">
      <c r="A9439" s="125">
        <v>945082</v>
      </c>
      <c r="B9439" s="125">
        <v>2008</v>
      </c>
      <c r="C9439" s="125">
        <v>56</v>
      </c>
      <c r="D9439" s="125">
        <v>4</v>
      </c>
      <c r="E9439" s="125">
        <v>1</v>
      </c>
      <c r="F9439" s="129">
        <v>786.19709599999999</v>
      </c>
      <c r="G9439" s="129">
        <v>0</v>
      </c>
      <c r="H9439" s="129">
        <v>896.17499999999995</v>
      </c>
      <c r="I9439" s="129">
        <v>786.75203299999998</v>
      </c>
      <c r="J9439" s="129">
        <v>786.19709599999999</v>
      </c>
    </row>
    <row r="9440" spans="1:10" hidden="1" x14ac:dyDescent="0.25">
      <c r="A9440" s="125">
        <v>945083</v>
      </c>
      <c r="B9440" s="125">
        <v>2008</v>
      </c>
      <c r="C9440" s="125">
        <v>56</v>
      </c>
      <c r="D9440" s="125">
        <v>4</v>
      </c>
      <c r="E9440" s="125">
        <v>2</v>
      </c>
      <c r="F9440" s="125">
        <v>744.66981299999998</v>
      </c>
      <c r="G9440" s="125">
        <v>0</v>
      </c>
      <c r="H9440" s="125">
        <v>786.19709599999999</v>
      </c>
      <c r="I9440" s="125">
        <v>757.500902</v>
      </c>
      <c r="J9440" s="125">
        <v>744.66981299999998</v>
      </c>
    </row>
    <row r="9441" spans="1:10" hidden="1" x14ac:dyDescent="0.25">
      <c r="A9441" s="125">
        <v>945084</v>
      </c>
      <c r="B9441" s="125">
        <v>2008</v>
      </c>
      <c r="C9441" s="125">
        <v>56</v>
      </c>
      <c r="D9441" s="125">
        <v>4</v>
      </c>
      <c r="E9441" s="125">
        <v>3</v>
      </c>
      <c r="F9441" s="125">
        <v>344.98304999999999</v>
      </c>
      <c r="G9441" s="125">
        <v>286.92300399999999</v>
      </c>
      <c r="H9441" s="125">
        <v>744.66981299999998</v>
      </c>
      <c r="I9441" s="125">
        <v>704.23424199999999</v>
      </c>
      <c r="J9441" s="125">
        <v>631.90605400000004</v>
      </c>
    </row>
    <row r="9442" spans="1:10" hidden="1" x14ac:dyDescent="0.25">
      <c r="A9442" s="125">
        <v>945085</v>
      </c>
      <c r="B9442" s="125">
        <v>2008</v>
      </c>
      <c r="C9442" s="125">
        <v>56</v>
      </c>
      <c r="D9442" s="125">
        <v>4</v>
      </c>
      <c r="E9442" s="125">
        <v>4</v>
      </c>
      <c r="F9442" s="125">
        <v>432.58738399999999</v>
      </c>
      <c r="G9442" s="125">
        <v>0</v>
      </c>
      <c r="H9442" s="125">
        <v>492.97185300000001</v>
      </c>
      <c r="I9442" s="125">
        <v>432.779989</v>
      </c>
      <c r="J9442" s="125">
        <v>432.58738399999999</v>
      </c>
    </row>
    <row r="9443" spans="1:10" x14ac:dyDescent="0.25">
      <c r="A9443" s="125">
        <v>945086</v>
      </c>
      <c r="B9443" s="125">
        <v>2008</v>
      </c>
      <c r="C9443" s="125">
        <v>56</v>
      </c>
      <c r="D9443" s="125">
        <v>5</v>
      </c>
      <c r="E9443" s="125">
        <v>1</v>
      </c>
      <c r="F9443" s="129">
        <v>679.88943700000004</v>
      </c>
      <c r="G9443" s="129">
        <v>0</v>
      </c>
      <c r="H9443" s="129">
        <v>722.98360000000002</v>
      </c>
      <c r="I9443" s="129">
        <v>679.893777</v>
      </c>
      <c r="J9443" s="129">
        <v>679.88943700000004</v>
      </c>
    </row>
    <row r="9444" spans="1:10" hidden="1" x14ac:dyDescent="0.25">
      <c r="A9444" s="125">
        <v>945087</v>
      </c>
      <c r="B9444" s="125">
        <v>2008</v>
      </c>
      <c r="C9444" s="125">
        <v>56</v>
      </c>
      <c r="D9444" s="125">
        <v>5</v>
      </c>
      <c r="E9444" s="125">
        <v>2</v>
      </c>
      <c r="F9444" s="125">
        <v>651.605684</v>
      </c>
      <c r="G9444" s="125">
        <v>0</v>
      </c>
      <c r="H9444" s="125">
        <v>679.88943700000004</v>
      </c>
      <c r="I9444" s="125">
        <v>668.05936099999997</v>
      </c>
      <c r="J9444" s="125">
        <v>651.605684</v>
      </c>
    </row>
    <row r="9445" spans="1:10" hidden="1" x14ac:dyDescent="0.25">
      <c r="A9445" s="125">
        <v>945088</v>
      </c>
      <c r="B9445" s="125">
        <v>2008</v>
      </c>
      <c r="C9445" s="125">
        <v>56</v>
      </c>
      <c r="D9445" s="125">
        <v>5</v>
      </c>
      <c r="E9445" s="125">
        <v>3</v>
      </c>
      <c r="F9445" s="125">
        <v>0</v>
      </c>
      <c r="G9445" s="125">
        <v>544.50210100000004</v>
      </c>
      <c r="H9445" s="125">
        <v>651.605684</v>
      </c>
      <c r="I9445" s="125">
        <v>634.66393600000004</v>
      </c>
      <c r="J9445" s="125">
        <v>544.50210100000004</v>
      </c>
    </row>
    <row r="9446" spans="1:10" hidden="1" x14ac:dyDescent="0.25">
      <c r="A9446" s="125">
        <v>945089</v>
      </c>
      <c r="B9446" s="125">
        <v>2008</v>
      </c>
      <c r="C9446" s="125">
        <v>56</v>
      </c>
      <c r="D9446" s="125">
        <v>5</v>
      </c>
      <c r="E9446" s="125">
        <v>4</v>
      </c>
      <c r="F9446" s="125">
        <v>324.42082799999997</v>
      </c>
      <c r="G9446" s="125">
        <v>0</v>
      </c>
      <c r="H9446" s="125">
        <v>344.98304999999999</v>
      </c>
      <c r="I9446" s="125">
        <v>324.42206099999999</v>
      </c>
      <c r="J9446" s="125">
        <v>324.42082799999997</v>
      </c>
    </row>
    <row r="9447" spans="1:10" x14ac:dyDescent="0.25">
      <c r="A9447" s="125">
        <v>945090</v>
      </c>
      <c r="B9447" s="125">
        <v>2008</v>
      </c>
      <c r="C9447" s="125">
        <v>57</v>
      </c>
      <c r="D9447" s="125">
        <v>2</v>
      </c>
      <c r="E9447" s="125">
        <v>1</v>
      </c>
      <c r="F9447" s="129">
        <v>114660.24548699999</v>
      </c>
      <c r="G9447" s="129">
        <v>0</v>
      </c>
      <c r="H9447" s="129">
        <v>154586.28020000001</v>
      </c>
      <c r="I9447" s="129">
        <v>114749.395792</v>
      </c>
      <c r="J9447" s="129">
        <v>114660.24548699999</v>
      </c>
    </row>
    <row r="9448" spans="1:10" hidden="1" x14ac:dyDescent="0.25">
      <c r="A9448" s="125">
        <v>945091</v>
      </c>
      <c r="B9448" s="125">
        <v>2008</v>
      </c>
      <c r="C9448" s="125">
        <v>57</v>
      </c>
      <c r="D9448" s="125">
        <v>2</v>
      </c>
      <c r="E9448" s="125">
        <v>2</v>
      </c>
      <c r="F9448" s="125">
        <v>105120.175919</v>
      </c>
      <c r="G9448" s="125">
        <v>0</v>
      </c>
      <c r="H9448" s="125">
        <v>114660.24548699999</v>
      </c>
      <c r="I9448" s="125">
        <v>105303.969455</v>
      </c>
      <c r="J9448" s="125">
        <v>105120.175919</v>
      </c>
    </row>
    <row r="9449" spans="1:10" hidden="1" x14ac:dyDescent="0.25">
      <c r="A9449" s="125">
        <v>945092</v>
      </c>
      <c r="B9449" s="125">
        <v>2008</v>
      </c>
      <c r="C9449" s="125">
        <v>57</v>
      </c>
      <c r="D9449" s="125">
        <v>2</v>
      </c>
      <c r="E9449" s="125">
        <v>3</v>
      </c>
      <c r="F9449" s="125">
        <v>83060.400827999998</v>
      </c>
      <c r="G9449" s="125">
        <v>8606.9045540000006</v>
      </c>
      <c r="H9449" s="125">
        <v>105120.175919</v>
      </c>
      <c r="I9449" s="125">
        <v>92516.266826000006</v>
      </c>
      <c r="J9449" s="125">
        <v>91667.305382000006</v>
      </c>
    </row>
    <row r="9450" spans="1:10" hidden="1" x14ac:dyDescent="0.25">
      <c r="A9450" s="125">
        <v>945093</v>
      </c>
      <c r="B9450" s="125">
        <v>2008</v>
      </c>
      <c r="C9450" s="125">
        <v>57</v>
      </c>
      <c r="D9450" s="125">
        <v>2</v>
      </c>
      <c r="E9450" s="125">
        <v>4</v>
      </c>
      <c r="F9450" s="125">
        <v>114696.928267</v>
      </c>
      <c r="G9450" s="125">
        <v>0</v>
      </c>
      <c r="H9450" s="125">
        <v>154586.28020000001</v>
      </c>
      <c r="I9450" s="125">
        <v>114749.395792</v>
      </c>
      <c r="J9450" s="125">
        <v>114696.928267</v>
      </c>
    </row>
    <row r="9451" spans="1:10" x14ac:dyDescent="0.25">
      <c r="A9451" s="125">
        <v>945094</v>
      </c>
      <c r="B9451" s="125">
        <v>2008</v>
      </c>
      <c r="C9451" s="125">
        <v>57</v>
      </c>
      <c r="D9451" s="125">
        <v>3</v>
      </c>
      <c r="E9451" s="125">
        <v>1</v>
      </c>
      <c r="F9451" s="129">
        <v>178476.39338600001</v>
      </c>
      <c r="G9451" s="129">
        <v>0</v>
      </c>
      <c r="H9451" s="129">
        <v>219992.59700000001</v>
      </c>
      <c r="I9451" s="129">
        <v>178677.98728299999</v>
      </c>
      <c r="J9451" s="129">
        <v>178476.39338600001</v>
      </c>
    </row>
    <row r="9452" spans="1:10" hidden="1" x14ac:dyDescent="0.25">
      <c r="A9452" s="125">
        <v>945095</v>
      </c>
      <c r="B9452" s="125">
        <v>2008</v>
      </c>
      <c r="C9452" s="125">
        <v>57</v>
      </c>
      <c r="D9452" s="125">
        <v>3</v>
      </c>
      <c r="E9452" s="125">
        <v>2</v>
      </c>
      <c r="F9452" s="125">
        <v>166893.99226699999</v>
      </c>
      <c r="G9452" s="125">
        <v>0</v>
      </c>
      <c r="H9452" s="125">
        <v>178476.39338600001</v>
      </c>
      <c r="I9452" s="125">
        <v>168178.30548800001</v>
      </c>
      <c r="J9452" s="125">
        <v>166893.99226699999</v>
      </c>
    </row>
    <row r="9453" spans="1:10" hidden="1" x14ac:dyDescent="0.25">
      <c r="A9453" s="125">
        <v>945096</v>
      </c>
      <c r="B9453" s="125">
        <v>2008</v>
      </c>
      <c r="C9453" s="125">
        <v>57</v>
      </c>
      <c r="D9453" s="125">
        <v>3</v>
      </c>
      <c r="E9453" s="125">
        <v>3</v>
      </c>
      <c r="F9453" s="125">
        <v>101393.02854100001</v>
      </c>
      <c r="G9453" s="125">
        <v>43364.124411999997</v>
      </c>
      <c r="H9453" s="125">
        <v>166893.99226699999</v>
      </c>
      <c r="I9453" s="125">
        <v>152657.93472600001</v>
      </c>
      <c r="J9453" s="125">
        <v>144757.15295300001</v>
      </c>
    </row>
    <row r="9454" spans="1:10" hidden="1" x14ac:dyDescent="0.25">
      <c r="A9454" s="125">
        <v>945097</v>
      </c>
      <c r="B9454" s="125">
        <v>2008</v>
      </c>
      <c r="C9454" s="125">
        <v>57</v>
      </c>
      <c r="D9454" s="125">
        <v>3</v>
      </c>
      <c r="E9454" s="125">
        <v>4</v>
      </c>
      <c r="F9454" s="125">
        <v>67415.297619000004</v>
      </c>
      <c r="G9454" s="125">
        <v>0</v>
      </c>
      <c r="H9454" s="125">
        <v>83060.400827999998</v>
      </c>
      <c r="I9454" s="125">
        <v>67461.657552000004</v>
      </c>
      <c r="J9454" s="125">
        <v>67415.297619000004</v>
      </c>
    </row>
    <row r="9455" spans="1:10" x14ac:dyDescent="0.25">
      <c r="A9455" s="125">
        <v>945098</v>
      </c>
      <c r="B9455" s="125">
        <v>2008</v>
      </c>
      <c r="C9455" s="125">
        <v>57</v>
      </c>
      <c r="D9455" s="125">
        <v>4</v>
      </c>
      <c r="E9455" s="125">
        <v>1</v>
      </c>
      <c r="F9455" s="129">
        <v>43856.787073</v>
      </c>
      <c r="G9455" s="129">
        <v>0</v>
      </c>
      <c r="H9455" s="129">
        <v>50258.034299999999</v>
      </c>
      <c r="I9455" s="129">
        <v>44121.528312000002</v>
      </c>
      <c r="J9455" s="129">
        <v>43856.787073</v>
      </c>
    </row>
    <row r="9456" spans="1:10" hidden="1" x14ac:dyDescent="0.25">
      <c r="A9456" s="125">
        <v>945099</v>
      </c>
      <c r="B9456" s="125">
        <v>2008</v>
      </c>
      <c r="C9456" s="125">
        <v>57</v>
      </c>
      <c r="D9456" s="125">
        <v>4</v>
      </c>
      <c r="E9456" s="125">
        <v>2</v>
      </c>
      <c r="F9456" s="125">
        <v>41240.300861000003</v>
      </c>
      <c r="G9456" s="125">
        <v>0</v>
      </c>
      <c r="H9456" s="125">
        <v>43856.787073</v>
      </c>
      <c r="I9456" s="125">
        <v>42256.014345000003</v>
      </c>
      <c r="J9456" s="125">
        <v>41240.300861000003</v>
      </c>
    </row>
    <row r="9457" spans="1:10" hidden="1" x14ac:dyDescent="0.25">
      <c r="A9457" s="125">
        <v>945100</v>
      </c>
      <c r="B9457" s="125">
        <v>2008</v>
      </c>
      <c r="C9457" s="125">
        <v>57</v>
      </c>
      <c r="D9457" s="125">
        <v>4</v>
      </c>
      <c r="E9457" s="125">
        <v>3</v>
      </c>
      <c r="F9457" s="125">
        <v>10640.612604</v>
      </c>
      <c r="G9457" s="125">
        <v>23691.949208000002</v>
      </c>
      <c r="H9457" s="125">
        <v>41240.300861000003</v>
      </c>
      <c r="I9457" s="125">
        <v>39000.952524</v>
      </c>
      <c r="J9457" s="125">
        <v>34332.561813</v>
      </c>
    </row>
    <row r="9458" spans="1:10" hidden="1" x14ac:dyDescent="0.25">
      <c r="A9458" s="125">
        <v>945101</v>
      </c>
      <c r="B9458" s="125">
        <v>2008</v>
      </c>
      <c r="C9458" s="125">
        <v>57</v>
      </c>
      <c r="D9458" s="125">
        <v>4</v>
      </c>
      <c r="E9458" s="125">
        <v>4</v>
      </c>
      <c r="F9458" s="125">
        <v>88707.276662999997</v>
      </c>
      <c r="G9458" s="125">
        <v>0</v>
      </c>
      <c r="H9458" s="125">
        <v>101393.02854100001</v>
      </c>
      <c r="I9458" s="125">
        <v>89012.939757</v>
      </c>
      <c r="J9458" s="125">
        <v>88707.276662999997</v>
      </c>
    </row>
    <row r="9459" spans="1:10" x14ac:dyDescent="0.25">
      <c r="A9459" s="125">
        <v>945102</v>
      </c>
      <c r="B9459" s="125">
        <v>2008</v>
      </c>
      <c r="C9459" s="125">
        <v>57</v>
      </c>
      <c r="D9459" s="125">
        <v>5</v>
      </c>
      <c r="E9459" s="125">
        <v>1</v>
      </c>
      <c r="F9459" s="129">
        <v>40195.865218999999</v>
      </c>
      <c r="G9459" s="129">
        <v>0</v>
      </c>
      <c r="H9459" s="129">
        <v>43002.825499999999</v>
      </c>
      <c r="I9459" s="129">
        <v>40439.857100000001</v>
      </c>
      <c r="J9459" s="129">
        <v>40195.865218999999</v>
      </c>
    </row>
    <row r="9460" spans="1:10" hidden="1" x14ac:dyDescent="0.25">
      <c r="A9460" s="125">
        <v>945103</v>
      </c>
      <c r="B9460" s="125">
        <v>2008</v>
      </c>
      <c r="C9460" s="125">
        <v>57</v>
      </c>
      <c r="D9460" s="125">
        <v>5</v>
      </c>
      <c r="E9460" s="125">
        <v>2</v>
      </c>
      <c r="F9460" s="125">
        <v>37685.183504000001</v>
      </c>
      <c r="G9460" s="125">
        <v>0</v>
      </c>
      <c r="H9460" s="125">
        <v>40195.865218999999</v>
      </c>
      <c r="I9460" s="125">
        <v>39496.457165</v>
      </c>
      <c r="J9460" s="125">
        <v>37685.183504000001</v>
      </c>
    </row>
    <row r="9461" spans="1:10" hidden="1" x14ac:dyDescent="0.25">
      <c r="A9461" s="125">
        <v>945104</v>
      </c>
      <c r="B9461" s="125">
        <v>2008</v>
      </c>
      <c r="C9461" s="125">
        <v>57</v>
      </c>
      <c r="D9461" s="125">
        <v>5</v>
      </c>
      <c r="E9461" s="125">
        <v>3</v>
      </c>
      <c r="F9461" s="125">
        <v>0</v>
      </c>
      <c r="G9461" s="125">
        <v>30760.205109999999</v>
      </c>
      <c r="H9461" s="125">
        <v>37685.183504000001</v>
      </c>
      <c r="I9461" s="125">
        <v>36705.368733000003</v>
      </c>
      <c r="J9461" s="125">
        <v>30760.205109999999</v>
      </c>
    </row>
    <row r="9462" spans="1:10" hidden="1" x14ac:dyDescent="0.25">
      <c r="A9462" s="125">
        <v>945105</v>
      </c>
      <c r="B9462" s="125">
        <v>2008</v>
      </c>
      <c r="C9462" s="125">
        <v>57</v>
      </c>
      <c r="D9462" s="125">
        <v>5</v>
      </c>
      <c r="E9462" s="125">
        <v>4</v>
      </c>
      <c r="F9462" s="125">
        <v>9986.5007929999992</v>
      </c>
      <c r="G9462" s="125">
        <v>0</v>
      </c>
      <c r="H9462" s="125">
        <v>10640.612604</v>
      </c>
      <c r="I9462" s="125">
        <v>10006.432092999999</v>
      </c>
      <c r="J9462" s="125">
        <v>9986.5007929999992</v>
      </c>
    </row>
    <row r="9463" spans="1:10" x14ac:dyDescent="0.25">
      <c r="A9463" s="125">
        <v>945106</v>
      </c>
      <c r="B9463" s="125">
        <v>2008</v>
      </c>
      <c r="C9463" s="125">
        <v>58</v>
      </c>
      <c r="D9463" s="125">
        <v>2</v>
      </c>
      <c r="E9463" s="125">
        <v>1</v>
      </c>
      <c r="F9463" s="129">
        <v>2304.8916840000002</v>
      </c>
      <c r="G9463" s="129">
        <v>0</v>
      </c>
      <c r="H9463" s="129">
        <v>3107.4818500000001</v>
      </c>
      <c r="I9463" s="129">
        <v>2306.6837770000002</v>
      </c>
      <c r="J9463" s="129">
        <v>2304.8916840000002</v>
      </c>
    </row>
    <row r="9464" spans="1:10" hidden="1" x14ac:dyDescent="0.25">
      <c r="A9464" s="125">
        <v>945107</v>
      </c>
      <c r="B9464" s="125">
        <v>2008</v>
      </c>
      <c r="C9464" s="125">
        <v>58</v>
      </c>
      <c r="D9464" s="125">
        <v>2</v>
      </c>
      <c r="E9464" s="125">
        <v>2</v>
      </c>
      <c r="F9464" s="125">
        <v>2113.1179189999998</v>
      </c>
      <c r="G9464" s="125">
        <v>0</v>
      </c>
      <c r="H9464" s="125">
        <v>2304.8916840000002</v>
      </c>
      <c r="I9464" s="125">
        <v>2116.8125230000001</v>
      </c>
      <c r="J9464" s="125">
        <v>2113.1179189999998</v>
      </c>
    </row>
    <row r="9465" spans="1:10" hidden="1" x14ac:dyDescent="0.25">
      <c r="A9465" s="125">
        <v>945108</v>
      </c>
      <c r="B9465" s="125">
        <v>2008</v>
      </c>
      <c r="C9465" s="125">
        <v>58</v>
      </c>
      <c r="D9465" s="125">
        <v>2</v>
      </c>
      <c r="E9465" s="125">
        <v>3</v>
      </c>
      <c r="F9465" s="125">
        <v>1669.6739689999999</v>
      </c>
      <c r="G9465" s="125">
        <v>173.01535200000001</v>
      </c>
      <c r="H9465" s="125">
        <v>2113.1179189999998</v>
      </c>
      <c r="I9465" s="125">
        <v>1859.755081</v>
      </c>
      <c r="J9465" s="125">
        <v>1842.6893210000001</v>
      </c>
    </row>
    <row r="9466" spans="1:10" hidden="1" x14ac:dyDescent="0.25">
      <c r="A9466" s="125">
        <v>945109</v>
      </c>
      <c r="B9466" s="125">
        <v>2008</v>
      </c>
      <c r="C9466" s="125">
        <v>58</v>
      </c>
      <c r="D9466" s="125">
        <v>2</v>
      </c>
      <c r="E9466" s="125">
        <v>4</v>
      </c>
      <c r="F9466" s="125">
        <v>2305.6290789999998</v>
      </c>
      <c r="G9466" s="125">
        <v>0</v>
      </c>
      <c r="H9466" s="125">
        <v>3107.4818500000001</v>
      </c>
      <c r="I9466" s="125">
        <v>2306.6837770000002</v>
      </c>
      <c r="J9466" s="125">
        <v>2305.6290789999998</v>
      </c>
    </row>
    <row r="9467" spans="1:10" x14ac:dyDescent="0.25">
      <c r="A9467" s="125">
        <v>945110</v>
      </c>
      <c r="B9467" s="125">
        <v>2008</v>
      </c>
      <c r="C9467" s="125">
        <v>58</v>
      </c>
      <c r="D9467" s="125">
        <v>3</v>
      </c>
      <c r="E9467" s="125">
        <v>1</v>
      </c>
      <c r="F9467" s="129">
        <v>3635.5615360000002</v>
      </c>
      <c r="G9467" s="129">
        <v>0</v>
      </c>
      <c r="H9467" s="129">
        <v>4481.2460000000001</v>
      </c>
      <c r="I9467" s="129">
        <v>3639.668001</v>
      </c>
      <c r="J9467" s="129">
        <v>3635.5615360000002</v>
      </c>
    </row>
    <row r="9468" spans="1:10" hidden="1" x14ac:dyDescent="0.25">
      <c r="A9468" s="125">
        <v>945111</v>
      </c>
      <c r="B9468" s="125">
        <v>2008</v>
      </c>
      <c r="C9468" s="125">
        <v>58</v>
      </c>
      <c r="D9468" s="125">
        <v>3</v>
      </c>
      <c r="E9468" s="125">
        <v>2</v>
      </c>
      <c r="F9468" s="125">
        <v>3399.6281939999999</v>
      </c>
      <c r="G9468" s="125">
        <v>0</v>
      </c>
      <c r="H9468" s="125">
        <v>3635.5615360000002</v>
      </c>
      <c r="I9468" s="125">
        <v>3425.789636</v>
      </c>
      <c r="J9468" s="125">
        <v>3399.6281939999999</v>
      </c>
    </row>
    <row r="9469" spans="1:10" hidden="1" x14ac:dyDescent="0.25">
      <c r="A9469" s="125">
        <v>945112</v>
      </c>
      <c r="B9469" s="125">
        <v>2008</v>
      </c>
      <c r="C9469" s="125">
        <v>58</v>
      </c>
      <c r="D9469" s="125">
        <v>3</v>
      </c>
      <c r="E9469" s="125">
        <v>3</v>
      </c>
      <c r="F9469" s="125">
        <v>2065.3745159999999</v>
      </c>
      <c r="G9469" s="125">
        <v>883.32658300000003</v>
      </c>
      <c r="H9469" s="125">
        <v>3399.6281939999999</v>
      </c>
      <c r="I9469" s="125">
        <v>3109.639909</v>
      </c>
      <c r="J9469" s="125">
        <v>2948.7010989999999</v>
      </c>
    </row>
    <row r="9470" spans="1:10" hidden="1" x14ac:dyDescent="0.25">
      <c r="A9470" s="125">
        <v>945113</v>
      </c>
      <c r="B9470" s="125">
        <v>2008</v>
      </c>
      <c r="C9470" s="125">
        <v>58</v>
      </c>
      <c r="D9470" s="125">
        <v>3</v>
      </c>
      <c r="E9470" s="125">
        <v>4</v>
      </c>
      <c r="F9470" s="125">
        <v>1355.1772739999999</v>
      </c>
      <c r="G9470" s="125">
        <v>0</v>
      </c>
      <c r="H9470" s="125">
        <v>1669.6739689999999</v>
      </c>
      <c r="I9470" s="125">
        <v>1356.1091980000001</v>
      </c>
      <c r="J9470" s="125">
        <v>1355.1772739999999</v>
      </c>
    </row>
    <row r="9471" spans="1:10" x14ac:dyDescent="0.25">
      <c r="A9471" s="125">
        <v>945114</v>
      </c>
      <c r="B9471" s="125">
        <v>2008</v>
      </c>
      <c r="C9471" s="125">
        <v>58</v>
      </c>
      <c r="D9471" s="125">
        <v>4</v>
      </c>
      <c r="E9471" s="125">
        <v>1</v>
      </c>
      <c r="F9471" s="129">
        <v>891.30520899999999</v>
      </c>
      <c r="G9471" s="129">
        <v>0</v>
      </c>
      <c r="H9471" s="129">
        <v>1021.3982999999999</v>
      </c>
      <c r="I9471" s="129">
        <v>896.68556799999999</v>
      </c>
      <c r="J9471" s="129">
        <v>891.30520899999999</v>
      </c>
    </row>
    <row r="9472" spans="1:10" hidden="1" x14ac:dyDescent="0.25">
      <c r="A9472" s="125">
        <v>945115</v>
      </c>
      <c r="B9472" s="125">
        <v>2008</v>
      </c>
      <c r="C9472" s="125">
        <v>58</v>
      </c>
      <c r="D9472" s="125">
        <v>4</v>
      </c>
      <c r="E9472" s="125">
        <v>2</v>
      </c>
      <c r="F9472" s="125">
        <v>838.13013699999999</v>
      </c>
      <c r="G9472" s="125">
        <v>0</v>
      </c>
      <c r="H9472" s="125">
        <v>891.30520899999999</v>
      </c>
      <c r="I9472" s="125">
        <v>858.77256899999998</v>
      </c>
      <c r="J9472" s="125">
        <v>838.13013699999999</v>
      </c>
    </row>
    <row r="9473" spans="1:10" hidden="1" x14ac:dyDescent="0.25">
      <c r="A9473" s="125">
        <v>945116</v>
      </c>
      <c r="B9473" s="125">
        <v>2008</v>
      </c>
      <c r="C9473" s="125">
        <v>58</v>
      </c>
      <c r="D9473" s="125">
        <v>4</v>
      </c>
      <c r="E9473" s="125">
        <v>3</v>
      </c>
      <c r="F9473" s="125">
        <v>216.20395199999999</v>
      </c>
      <c r="G9473" s="125">
        <v>481.39080300000001</v>
      </c>
      <c r="H9473" s="125">
        <v>838.13013699999999</v>
      </c>
      <c r="I9473" s="125">
        <v>792.61967100000004</v>
      </c>
      <c r="J9473" s="125">
        <v>697.59475499999996</v>
      </c>
    </row>
    <row r="9474" spans="1:10" hidden="1" x14ac:dyDescent="0.25">
      <c r="A9474" s="125">
        <v>945117</v>
      </c>
      <c r="B9474" s="125">
        <v>2008</v>
      </c>
      <c r="C9474" s="125">
        <v>58</v>
      </c>
      <c r="D9474" s="125">
        <v>4</v>
      </c>
      <c r="E9474" s="125">
        <v>4</v>
      </c>
      <c r="F9474" s="125">
        <v>1806.9659349999999</v>
      </c>
      <c r="G9474" s="125">
        <v>0</v>
      </c>
      <c r="H9474" s="125">
        <v>2065.3745159999999</v>
      </c>
      <c r="I9474" s="125">
        <v>1813.192288</v>
      </c>
      <c r="J9474" s="125">
        <v>1806.9659349999999</v>
      </c>
    </row>
    <row r="9475" spans="1:10" x14ac:dyDescent="0.25">
      <c r="A9475" s="125">
        <v>945118</v>
      </c>
      <c r="B9475" s="125">
        <v>2008</v>
      </c>
      <c r="C9475" s="125">
        <v>58</v>
      </c>
      <c r="D9475" s="125">
        <v>5</v>
      </c>
      <c r="E9475" s="125">
        <v>1</v>
      </c>
      <c r="F9475" s="129">
        <v>426.377433</v>
      </c>
      <c r="G9475" s="129">
        <v>0</v>
      </c>
      <c r="H9475" s="129">
        <v>456.15224999999998</v>
      </c>
      <c r="I9475" s="129">
        <v>428.965576</v>
      </c>
      <c r="J9475" s="129">
        <v>426.377433</v>
      </c>
    </row>
    <row r="9476" spans="1:10" hidden="1" x14ac:dyDescent="0.25">
      <c r="A9476" s="125">
        <v>945119</v>
      </c>
      <c r="B9476" s="125">
        <v>2008</v>
      </c>
      <c r="C9476" s="125">
        <v>58</v>
      </c>
      <c r="D9476" s="125">
        <v>5</v>
      </c>
      <c r="E9476" s="125">
        <v>2</v>
      </c>
      <c r="F9476" s="125">
        <v>399.74538999999999</v>
      </c>
      <c r="G9476" s="125">
        <v>0</v>
      </c>
      <c r="H9476" s="125">
        <v>426.377433</v>
      </c>
      <c r="I9476" s="125">
        <v>418.95846599999999</v>
      </c>
      <c r="J9476" s="125">
        <v>399.74538999999999</v>
      </c>
    </row>
    <row r="9477" spans="1:10" hidden="1" x14ac:dyDescent="0.25">
      <c r="A9477" s="125">
        <v>945120</v>
      </c>
      <c r="B9477" s="125">
        <v>2008</v>
      </c>
      <c r="C9477" s="125">
        <v>58</v>
      </c>
      <c r="D9477" s="125">
        <v>5</v>
      </c>
      <c r="E9477" s="125">
        <v>3</v>
      </c>
      <c r="F9477" s="125">
        <v>0</v>
      </c>
      <c r="G9477" s="125">
        <v>326.28871700000002</v>
      </c>
      <c r="H9477" s="125">
        <v>399.74538999999999</v>
      </c>
      <c r="I9477" s="125">
        <v>389.35201000000001</v>
      </c>
      <c r="J9477" s="125">
        <v>326.28871700000002</v>
      </c>
    </row>
    <row r="9478" spans="1:10" hidden="1" x14ac:dyDescent="0.25">
      <c r="A9478" s="125">
        <v>945121</v>
      </c>
      <c r="B9478" s="125">
        <v>2008</v>
      </c>
      <c r="C9478" s="125">
        <v>58</v>
      </c>
      <c r="D9478" s="125">
        <v>5</v>
      </c>
      <c r="E9478" s="125">
        <v>4</v>
      </c>
      <c r="F9478" s="125">
        <v>202.913217</v>
      </c>
      <c r="G9478" s="125">
        <v>0</v>
      </c>
      <c r="H9478" s="125">
        <v>216.20395199999999</v>
      </c>
      <c r="I9478" s="125">
        <v>203.318196</v>
      </c>
      <c r="J9478" s="125">
        <v>202.913217</v>
      </c>
    </row>
    <row r="9479" spans="1:10" x14ac:dyDescent="0.25">
      <c r="A9479" s="125">
        <v>945122</v>
      </c>
      <c r="B9479" s="125">
        <v>2008</v>
      </c>
      <c r="C9479" s="125">
        <v>59</v>
      </c>
      <c r="D9479" s="125">
        <v>2</v>
      </c>
      <c r="E9479" s="125">
        <v>1</v>
      </c>
      <c r="F9479" s="129">
        <v>1193457.416989</v>
      </c>
      <c r="G9479" s="129">
        <v>0</v>
      </c>
      <c r="H9479" s="129">
        <v>1610087.2434</v>
      </c>
      <c r="I9479" s="129">
        <v>1195167.7607760001</v>
      </c>
      <c r="J9479" s="129">
        <v>1193457.416989</v>
      </c>
    </row>
    <row r="9480" spans="1:10" hidden="1" x14ac:dyDescent="0.25">
      <c r="A9480" s="125">
        <v>945123</v>
      </c>
      <c r="B9480" s="125">
        <v>2008</v>
      </c>
      <c r="C9480" s="125">
        <v>59</v>
      </c>
      <c r="D9480" s="125">
        <v>2</v>
      </c>
      <c r="E9480" s="125">
        <v>2</v>
      </c>
      <c r="F9480" s="125">
        <v>1095385.904166</v>
      </c>
      <c r="G9480" s="125">
        <v>0</v>
      </c>
      <c r="H9480" s="125">
        <v>1193457.416989</v>
      </c>
      <c r="I9480" s="125">
        <v>1096071.291763</v>
      </c>
      <c r="J9480" s="125">
        <v>1095385.904166</v>
      </c>
    </row>
    <row r="9481" spans="1:10" hidden="1" x14ac:dyDescent="0.25">
      <c r="A9481" s="125">
        <v>945124</v>
      </c>
      <c r="B9481" s="125">
        <v>2008</v>
      </c>
      <c r="C9481" s="125">
        <v>59</v>
      </c>
      <c r="D9481" s="125">
        <v>2</v>
      </c>
      <c r="E9481" s="125">
        <v>3</v>
      </c>
      <c r="F9481" s="125">
        <v>945597.036632</v>
      </c>
      <c r="G9481" s="125">
        <v>15225.833341</v>
      </c>
      <c r="H9481" s="125">
        <v>1095385.904166</v>
      </c>
      <c r="I9481" s="125">
        <v>964049.13425700006</v>
      </c>
      <c r="J9481" s="125">
        <v>960822.86997200001</v>
      </c>
    </row>
    <row r="9482" spans="1:10" hidden="1" x14ac:dyDescent="0.25">
      <c r="A9482" s="125">
        <v>945125</v>
      </c>
      <c r="B9482" s="125">
        <v>2008</v>
      </c>
      <c r="C9482" s="125">
        <v>59</v>
      </c>
      <c r="D9482" s="125">
        <v>2</v>
      </c>
      <c r="E9482" s="125">
        <v>4</v>
      </c>
      <c r="F9482" s="125">
        <v>1194605.6834770001</v>
      </c>
      <c r="G9482" s="125">
        <v>0</v>
      </c>
      <c r="H9482" s="125">
        <v>1610087.2434</v>
      </c>
      <c r="I9482" s="125">
        <v>1195167.7607760001</v>
      </c>
      <c r="J9482" s="125">
        <v>1194605.6834770001</v>
      </c>
    </row>
    <row r="9483" spans="1:10" x14ac:dyDescent="0.25">
      <c r="A9483" s="125">
        <v>945126</v>
      </c>
      <c r="B9483" s="125">
        <v>2008</v>
      </c>
      <c r="C9483" s="125">
        <v>59</v>
      </c>
      <c r="D9483" s="125">
        <v>3</v>
      </c>
      <c r="E9483" s="125">
        <v>1</v>
      </c>
      <c r="F9483" s="129">
        <v>557884.01675900002</v>
      </c>
      <c r="G9483" s="129">
        <v>0</v>
      </c>
      <c r="H9483" s="129">
        <v>688650.37555</v>
      </c>
      <c r="I9483" s="129">
        <v>559321.83502200001</v>
      </c>
      <c r="J9483" s="129">
        <v>557884.01675900002</v>
      </c>
    </row>
    <row r="9484" spans="1:10" hidden="1" x14ac:dyDescent="0.25">
      <c r="A9484" s="125">
        <v>945127</v>
      </c>
      <c r="B9484" s="125">
        <v>2008</v>
      </c>
      <c r="C9484" s="125">
        <v>59</v>
      </c>
      <c r="D9484" s="125">
        <v>3</v>
      </c>
      <c r="E9484" s="125">
        <v>2</v>
      </c>
      <c r="F9484" s="125">
        <v>518071.54881399998</v>
      </c>
      <c r="G9484" s="125">
        <v>0</v>
      </c>
      <c r="H9484" s="125">
        <v>557884.01675900002</v>
      </c>
      <c r="I9484" s="125">
        <v>525694.10899199999</v>
      </c>
      <c r="J9484" s="125">
        <v>518071.54881399998</v>
      </c>
    </row>
    <row r="9485" spans="1:10" hidden="1" x14ac:dyDescent="0.25">
      <c r="A9485" s="125">
        <v>945128</v>
      </c>
      <c r="B9485" s="125">
        <v>2008</v>
      </c>
      <c r="C9485" s="125">
        <v>59</v>
      </c>
      <c r="D9485" s="125">
        <v>3</v>
      </c>
      <c r="E9485" s="125">
        <v>3</v>
      </c>
      <c r="F9485" s="125">
        <v>385095.78918199998</v>
      </c>
      <c r="G9485" s="125">
        <v>65844.987878</v>
      </c>
      <c r="H9485" s="125">
        <v>518071.54881399998</v>
      </c>
      <c r="I9485" s="125">
        <v>473880.04570000002</v>
      </c>
      <c r="J9485" s="125">
        <v>450940.77705999999</v>
      </c>
    </row>
    <row r="9486" spans="1:10" hidden="1" x14ac:dyDescent="0.25">
      <c r="A9486" s="125">
        <v>945129</v>
      </c>
      <c r="B9486" s="125">
        <v>2008</v>
      </c>
      <c r="C9486" s="125">
        <v>59</v>
      </c>
      <c r="D9486" s="125">
        <v>3</v>
      </c>
      <c r="E9486" s="125">
        <v>4</v>
      </c>
      <c r="F9486" s="125">
        <v>767412.88389199995</v>
      </c>
      <c r="G9486" s="125">
        <v>0</v>
      </c>
      <c r="H9486" s="125">
        <v>945597.036632</v>
      </c>
      <c r="I9486" s="125">
        <v>768013.91315200005</v>
      </c>
      <c r="J9486" s="125">
        <v>767412.88389199995</v>
      </c>
    </row>
    <row r="9487" spans="1:10" x14ac:dyDescent="0.25">
      <c r="A9487" s="125">
        <v>945130</v>
      </c>
      <c r="B9487" s="125">
        <v>2008</v>
      </c>
      <c r="C9487" s="125">
        <v>59</v>
      </c>
      <c r="D9487" s="125">
        <v>4</v>
      </c>
      <c r="E9487" s="125">
        <v>1</v>
      </c>
      <c r="F9487" s="129">
        <v>29512.223195999999</v>
      </c>
      <c r="G9487" s="129">
        <v>0</v>
      </c>
      <c r="H9487" s="129">
        <v>33888.277999999998</v>
      </c>
      <c r="I9487" s="129">
        <v>29750.519256</v>
      </c>
      <c r="J9487" s="129">
        <v>29512.223195999999</v>
      </c>
    </row>
    <row r="9488" spans="1:10" hidden="1" x14ac:dyDescent="0.25">
      <c r="A9488" s="125">
        <v>945131</v>
      </c>
      <c r="B9488" s="125">
        <v>2008</v>
      </c>
      <c r="C9488" s="125">
        <v>59</v>
      </c>
      <c r="D9488" s="125">
        <v>4</v>
      </c>
      <c r="E9488" s="125">
        <v>2</v>
      </c>
      <c r="F9488" s="125">
        <v>27885.214619999999</v>
      </c>
      <c r="G9488" s="125">
        <v>0</v>
      </c>
      <c r="H9488" s="125">
        <v>29512.223195999999</v>
      </c>
      <c r="I9488" s="125">
        <v>28435.027049</v>
      </c>
      <c r="J9488" s="125">
        <v>27885.214619999999</v>
      </c>
    </row>
    <row r="9489" spans="1:10" hidden="1" x14ac:dyDescent="0.25">
      <c r="A9489" s="125">
        <v>945132</v>
      </c>
      <c r="B9489" s="125">
        <v>2008</v>
      </c>
      <c r="C9489" s="125">
        <v>59</v>
      </c>
      <c r="D9489" s="125">
        <v>4</v>
      </c>
      <c r="E9489" s="125">
        <v>3</v>
      </c>
      <c r="F9489" s="125">
        <v>5413.8135860000002</v>
      </c>
      <c r="G9489" s="125">
        <v>18750.274281000002</v>
      </c>
      <c r="H9489" s="125">
        <v>27885.214619999999</v>
      </c>
      <c r="I9489" s="125">
        <v>26371.047466</v>
      </c>
      <c r="J9489" s="125">
        <v>24164.087866999998</v>
      </c>
    </row>
    <row r="9490" spans="1:10" hidden="1" x14ac:dyDescent="0.25">
      <c r="A9490" s="125">
        <v>945133</v>
      </c>
      <c r="B9490" s="125">
        <v>2008</v>
      </c>
      <c r="C9490" s="125">
        <v>59</v>
      </c>
      <c r="D9490" s="125">
        <v>4</v>
      </c>
      <c r="E9490" s="125">
        <v>4</v>
      </c>
      <c r="F9490" s="125">
        <v>336864.95772599999</v>
      </c>
      <c r="G9490" s="125">
        <v>0</v>
      </c>
      <c r="H9490" s="125">
        <v>385095.78918199998</v>
      </c>
      <c r="I9490" s="125">
        <v>338075.59332300001</v>
      </c>
      <c r="J9490" s="125">
        <v>336864.95772599999</v>
      </c>
    </row>
    <row r="9491" spans="1:10" x14ac:dyDescent="0.25">
      <c r="A9491" s="125">
        <v>945134</v>
      </c>
      <c r="B9491" s="125">
        <v>2008</v>
      </c>
      <c r="C9491" s="125">
        <v>59</v>
      </c>
      <c r="D9491" s="125">
        <v>5</v>
      </c>
      <c r="E9491" s="125">
        <v>1</v>
      </c>
      <c r="F9491" s="129">
        <v>3481.9248640000001</v>
      </c>
      <c r="G9491" s="129">
        <v>0</v>
      </c>
      <c r="H9491" s="129">
        <v>3702.9625500000002</v>
      </c>
      <c r="I9491" s="129">
        <v>3482.2659819999999</v>
      </c>
      <c r="J9491" s="129">
        <v>3481.9248640000001</v>
      </c>
    </row>
    <row r="9492" spans="1:10" hidden="1" x14ac:dyDescent="0.25">
      <c r="A9492" s="125">
        <v>945135</v>
      </c>
      <c r="B9492" s="125">
        <v>2008</v>
      </c>
      <c r="C9492" s="125">
        <v>59</v>
      </c>
      <c r="D9492" s="125">
        <v>5</v>
      </c>
      <c r="E9492" s="125">
        <v>2</v>
      </c>
      <c r="F9492" s="125">
        <v>3415.0476589999998</v>
      </c>
      <c r="G9492" s="125">
        <v>0</v>
      </c>
      <c r="H9492" s="125">
        <v>3481.9248640000001</v>
      </c>
      <c r="I9492" s="125">
        <v>3421.339371</v>
      </c>
      <c r="J9492" s="125">
        <v>3415.0476589999998</v>
      </c>
    </row>
    <row r="9493" spans="1:10" hidden="1" x14ac:dyDescent="0.25">
      <c r="A9493" s="125">
        <v>945136</v>
      </c>
      <c r="B9493" s="125">
        <v>2008</v>
      </c>
      <c r="C9493" s="125">
        <v>59</v>
      </c>
      <c r="D9493" s="125">
        <v>5</v>
      </c>
      <c r="E9493" s="125">
        <v>3</v>
      </c>
      <c r="F9493" s="125">
        <v>0</v>
      </c>
      <c r="G9493" s="125">
        <v>3259.7806139999998</v>
      </c>
      <c r="H9493" s="125">
        <v>3415.0476589999998</v>
      </c>
      <c r="I9493" s="125">
        <v>3326.2564200000002</v>
      </c>
      <c r="J9493" s="125">
        <v>3259.7806139999998</v>
      </c>
    </row>
    <row r="9494" spans="1:10" hidden="1" x14ac:dyDescent="0.25">
      <c r="A9494" s="125">
        <v>945137</v>
      </c>
      <c r="B9494" s="125">
        <v>2008</v>
      </c>
      <c r="C9494" s="125">
        <v>59</v>
      </c>
      <c r="D9494" s="125">
        <v>5</v>
      </c>
      <c r="E9494" s="125">
        <v>4</v>
      </c>
      <c r="F9494" s="125">
        <v>5090.9429120000004</v>
      </c>
      <c r="G9494" s="125">
        <v>0</v>
      </c>
      <c r="H9494" s="125">
        <v>5413.8135860000002</v>
      </c>
      <c r="I9494" s="125">
        <v>5091.1502959999998</v>
      </c>
      <c r="J9494" s="125">
        <v>5090.9429120000004</v>
      </c>
    </row>
    <row r="9495" spans="1:10" x14ac:dyDescent="0.25">
      <c r="A9495" s="125">
        <v>945138</v>
      </c>
      <c r="B9495" s="125">
        <v>2008</v>
      </c>
      <c r="C9495" s="125">
        <v>60</v>
      </c>
      <c r="D9495" s="125">
        <v>2</v>
      </c>
      <c r="E9495" s="125">
        <v>1</v>
      </c>
      <c r="F9495" s="129">
        <v>25348.515891999999</v>
      </c>
      <c r="G9495" s="129">
        <v>0</v>
      </c>
      <c r="H9495" s="129">
        <v>34197.552000000003</v>
      </c>
      <c r="I9495" s="129">
        <v>25384.842850000001</v>
      </c>
      <c r="J9495" s="129">
        <v>25348.515891999999</v>
      </c>
    </row>
    <row r="9496" spans="1:10" hidden="1" x14ac:dyDescent="0.25">
      <c r="A9496" s="125">
        <v>945139</v>
      </c>
      <c r="B9496" s="125">
        <v>2008</v>
      </c>
      <c r="C9496" s="125">
        <v>60</v>
      </c>
      <c r="D9496" s="125">
        <v>2</v>
      </c>
      <c r="E9496" s="125">
        <v>2</v>
      </c>
      <c r="F9496" s="125">
        <v>23265.519660999998</v>
      </c>
      <c r="G9496" s="125">
        <v>0</v>
      </c>
      <c r="H9496" s="125">
        <v>25348.515891999999</v>
      </c>
      <c r="I9496" s="125">
        <v>23280.076994999999</v>
      </c>
      <c r="J9496" s="125">
        <v>23265.519660999998</v>
      </c>
    </row>
    <row r="9497" spans="1:10" hidden="1" x14ac:dyDescent="0.25">
      <c r="A9497" s="125">
        <v>945140</v>
      </c>
      <c r="B9497" s="125">
        <v>2008</v>
      </c>
      <c r="C9497" s="125">
        <v>60</v>
      </c>
      <c r="D9497" s="125">
        <v>2</v>
      </c>
      <c r="E9497" s="125">
        <v>3</v>
      </c>
      <c r="F9497" s="125">
        <v>20084.069335</v>
      </c>
      <c r="G9497" s="125">
        <v>323.39007099999998</v>
      </c>
      <c r="H9497" s="125">
        <v>23265.519660999998</v>
      </c>
      <c r="I9497" s="125">
        <v>20475.983853999998</v>
      </c>
      <c r="J9497" s="125">
        <v>20407.459405000001</v>
      </c>
    </row>
    <row r="9498" spans="1:10" hidden="1" x14ac:dyDescent="0.25">
      <c r="A9498" s="125">
        <v>945141</v>
      </c>
      <c r="B9498" s="125">
        <v>2008</v>
      </c>
      <c r="C9498" s="125">
        <v>60</v>
      </c>
      <c r="D9498" s="125">
        <v>2</v>
      </c>
      <c r="E9498" s="125">
        <v>4</v>
      </c>
      <c r="F9498" s="125">
        <v>25372.904573</v>
      </c>
      <c r="G9498" s="125">
        <v>0</v>
      </c>
      <c r="H9498" s="125">
        <v>34197.552000000003</v>
      </c>
      <c r="I9498" s="125">
        <v>25384.842850000001</v>
      </c>
      <c r="J9498" s="125">
        <v>25372.904573</v>
      </c>
    </row>
    <row r="9499" spans="1:10" x14ac:dyDescent="0.25">
      <c r="A9499" s="125">
        <v>945142</v>
      </c>
      <c r="B9499" s="125">
        <v>2008</v>
      </c>
      <c r="C9499" s="125">
        <v>60</v>
      </c>
      <c r="D9499" s="125">
        <v>3</v>
      </c>
      <c r="E9499" s="125">
        <v>1</v>
      </c>
      <c r="F9499" s="129">
        <v>11437.256536000001</v>
      </c>
      <c r="G9499" s="129">
        <v>0</v>
      </c>
      <c r="H9499" s="129">
        <v>14126.02665</v>
      </c>
      <c r="I9499" s="129">
        <v>11473.158845</v>
      </c>
      <c r="J9499" s="129">
        <v>11437.256536000001</v>
      </c>
    </row>
    <row r="9500" spans="1:10" hidden="1" x14ac:dyDescent="0.25">
      <c r="A9500" s="125">
        <v>945143</v>
      </c>
      <c r="B9500" s="125">
        <v>2008</v>
      </c>
      <c r="C9500" s="125">
        <v>60</v>
      </c>
      <c r="D9500" s="125">
        <v>3</v>
      </c>
      <c r="E9500" s="125">
        <v>2</v>
      </c>
      <c r="F9500" s="125">
        <v>10616.358912</v>
      </c>
      <c r="G9500" s="125">
        <v>0</v>
      </c>
      <c r="H9500" s="125">
        <v>11437.256536000001</v>
      </c>
      <c r="I9500" s="125">
        <v>10777.326834</v>
      </c>
      <c r="J9500" s="125">
        <v>10616.358912</v>
      </c>
    </row>
    <row r="9501" spans="1:10" hidden="1" x14ac:dyDescent="0.25">
      <c r="A9501" s="125">
        <v>945144</v>
      </c>
      <c r="B9501" s="125">
        <v>2008</v>
      </c>
      <c r="C9501" s="125">
        <v>60</v>
      </c>
      <c r="D9501" s="125">
        <v>3</v>
      </c>
      <c r="E9501" s="125">
        <v>3</v>
      </c>
      <c r="F9501" s="125">
        <v>7864.0363159999997</v>
      </c>
      <c r="G9501" s="125">
        <v>1344.619678</v>
      </c>
      <c r="H9501" s="125">
        <v>10616.358912</v>
      </c>
      <c r="I9501" s="125">
        <v>9710.7834970000004</v>
      </c>
      <c r="J9501" s="125">
        <v>9208.6559940000006</v>
      </c>
    </row>
    <row r="9502" spans="1:10" hidden="1" x14ac:dyDescent="0.25">
      <c r="A9502" s="125">
        <v>945145</v>
      </c>
      <c r="B9502" s="125">
        <v>2008</v>
      </c>
      <c r="C9502" s="125">
        <v>60</v>
      </c>
      <c r="D9502" s="125">
        <v>3</v>
      </c>
      <c r="E9502" s="125">
        <v>4</v>
      </c>
      <c r="F9502" s="125">
        <v>16296.414613000001</v>
      </c>
      <c r="G9502" s="125">
        <v>0</v>
      </c>
      <c r="H9502" s="125">
        <v>20084.069335</v>
      </c>
      <c r="I9502" s="125">
        <v>16312.281113999999</v>
      </c>
      <c r="J9502" s="125">
        <v>16296.414613000001</v>
      </c>
    </row>
    <row r="9503" spans="1:10" x14ac:dyDescent="0.25">
      <c r="A9503" s="125">
        <v>945146</v>
      </c>
      <c r="B9503" s="125">
        <v>2008</v>
      </c>
      <c r="C9503" s="125">
        <v>60</v>
      </c>
      <c r="D9503" s="125">
        <v>4</v>
      </c>
      <c r="E9503" s="125">
        <v>1</v>
      </c>
      <c r="F9503" s="129">
        <v>605.009413</v>
      </c>
      <c r="G9503" s="129">
        <v>0</v>
      </c>
      <c r="H9503" s="129">
        <v>695.39530000000002</v>
      </c>
      <c r="I9503" s="129">
        <v>610.48753399999998</v>
      </c>
      <c r="J9503" s="129">
        <v>605.009413</v>
      </c>
    </row>
    <row r="9504" spans="1:10" hidden="1" x14ac:dyDescent="0.25">
      <c r="A9504" s="125">
        <v>945147</v>
      </c>
      <c r="B9504" s="125">
        <v>2008</v>
      </c>
      <c r="C9504" s="125">
        <v>60</v>
      </c>
      <c r="D9504" s="125">
        <v>4</v>
      </c>
      <c r="E9504" s="125">
        <v>2</v>
      </c>
      <c r="F9504" s="125">
        <v>571.43578500000001</v>
      </c>
      <c r="G9504" s="125">
        <v>0</v>
      </c>
      <c r="H9504" s="125">
        <v>605.009413</v>
      </c>
      <c r="I9504" s="125">
        <v>582.92656899999997</v>
      </c>
      <c r="J9504" s="125">
        <v>571.43578500000001</v>
      </c>
    </row>
    <row r="9505" spans="1:10" hidden="1" x14ac:dyDescent="0.25">
      <c r="A9505" s="125">
        <v>945148</v>
      </c>
      <c r="B9505" s="125">
        <v>2008</v>
      </c>
      <c r="C9505" s="125">
        <v>60</v>
      </c>
      <c r="D9505" s="125">
        <v>4</v>
      </c>
      <c r="E9505" s="125">
        <v>3</v>
      </c>
      <c r="F9505" s="125">
        <v>110.905648</v>
      </c>
      <c r="G9505" s="125">
        <v>384.11210399999999</v>
      </c>
      <c r="H9505" s="125">
        <v>571.43578500000001</v>
      </c>
      <c r="I9505" s="125">
        <v>540.40682200000003</v>
      </c>
      <c r="J9505" s="125">
        <v>495.01775199999997</v>
      </c>
    </row>
    <row r="9506" spans="1:10" hidden="1" x14ac:dyDescent="0.25">
      <c r="A9506" s="125">
        <v>945149</v>
      </c>
      <c r="B9506" s="125">
        <v>2008</v>
      </c>
      <c r="C9506" s="125">
        <v>60</v>
      </c>
      <c r="D9506" s="125">
        <v>4</v>
      </c>
      <c r="E9506" s="125">
        <v>4</v>
      </c>
      <c r="F9506" s="125">
        <v>6876.93048</v>
      </c>
      <c r="G9506" s="125">
        <v>0</v>
      </c>
      <c r="H9506" s="125">
        <v>7864.0363159999997</v>
      </c>
      <c r="I9506" s="125">
        <v>6903.8374819999999</v>
      </c>
      <c r="J9506" s="125">
        <v>6876.93048</v>
      </c>
    </row>
    <row r="9507" spans="1:10" x14ac:dyDescent="0.25">
      <c r="A9507" s="125">
        <v>945150</v>
      </c>
      <c r="B9507" s="125">
        <v>2008</v>
      </c>
      <c r="C9507" s="125">
        <v>60</v>
      </c>
      <c r="D9507" s="125">
        <v>5</v>
      </c>
      <c r="E9507" s="125">
        <v>1</v>
      </c>
      <c r="F9507" s="129">
        <v>71.657949000000002</v>
      </c>
      <c r="G9507" s="129">
        <v>0</v>
      </c>
      <c r="H9507" s="129">
        <v>76.206900000000005</v>
      </c>
      <c r="I9507" s="129">
        <v>71.664968999999999</v>
      </c>
      <c r="J9507" s="129">
        <v>71.657949000000002</v>
      </c>
    </row>
    <row r="9508" spans="1:10" hidden="1" x14ac:dyDescent="0.25">
      <c r="A9508" s="125">
        <v>945151</v>
      </c>
      <c r="B9508" s="125">
        <v>2008</v>
      </c>
      <c r="C9508" s="125">
        <v>60</v>
      </c>
      <c r="D9508" s="125">
        <v>5</v>
      </c>
      <c r="E9508" s="125">
        <v>2</v>
      </c>
      <c r="F9508" s="125">
        <v>70.281616999999997</v>
      </c>
      <c r="G9508" s="125">
        <v>0</v>
      </c>
      <c r="H9508" s="125">
        <v>71.657949000000002</v>
      </c>
      <c r="I9508" s="125">
        <v>70.411100000000005</v>
      </c>
      <c r="J9508" s="125">
        <v>70.281616999999997</v>
      </c>
    </row>
    <row r="9509" spans="1:10" hidden="1" x14ac:dyDescent="0.25">
      <c r="A9509" s="125">
        <v>945152</v>
      </c>
      <c r="B9509" s="125">
        <v>2008</v>
      </c>
      <c r="C9509" s="125">
        <v>60</v>
      </c>
      <c r="D9509" s="125">
        <v>5</v>
      </c>
      <c r="E9509" s="125">
        <v>3</v>
      </c>
      <c r="F9509" s="125">
        <v>0</v>
      </c>
      <c r="G9509" s="125">
        <v>67.086224000000001</v>
      </c>
      <c r="H9509" s="125">
        <v>70.281616999999997</v>
      </c>
      <c r="I9509" s="125">
        <v>68.454295000000002</v>
      </c>
      <c r="J9509" s="125">
        <v>67.086224000000001</v>
      </c>
    </row>
    <row r="9510" spans="1:10" hidden="1" x14ac:dyDescent="0.25">
      <c r="A9510" s="125">
        <v>945153</v>
      </c>
      <c r="B9510" s="125">
        <v>2008</v>
      </c>
      <c r="C9510" s="125">
        <v>60</v>
      </c>
      <c r="D9510" s="125">
        <v>5</v>
      </c>
      <c r="E9510" s="125">
        <v>4</v>
      </c>
      <c r="F9510" s="125">
        <v>104.29142299999999</v>
      </c>
      <c r="G9510" s="125">
        <v>0</v>
      </c>
      <c r="H9510" s="125">
        <v>110.905648</v>
      </c>
      <c r="I9510" s="125">
        <v>104.295672</v>
      </c>
      <c r="J9510" s="125">
        <v>104.29142299999999</v>
      </c>
    </row>
    <row r="9511" spans="1:10" x14ac:dyDescent="0.25">
      <c r="A9511" s="125">
        <v>945154</v>
      </c>
      <c r="B9511" s="125">
        <v>2008</v>
      </c>
      <c r="C9511" s="125">
        <v>61</v>
      </c>
      <c r="D9511" s="125">
        <v>2</v>
      </c>
      <c r="E9511" s="125">
        <v>1</v>
      </c>
      <c r="F9511" s="129">
        <v>354113.95535300003</v>
      </c>
      <c r="G9511" s="129">
        <v>0</v>
      </c>
      <c r="H9511" s="129">
        <v>477287.62770000001</v>
      </c>
      <c r="I9511" s="129">
        <v>354290.606042</v>
      </c>
      <c r="J9511" s="129">
        <v>354113.95535300003</v>
      </c>
    </row>
    <row r="9512" spans="1:10" hidden="1" x14ac:dyDescent="0.25">
      <c r="A9512" s="125">
        <v>945155</v>
      </c>
      <c r="B9512" s="125">
        <v>2008</v>
      </c>
      <c r="C9512" s="125">
        <v>61</v>
      </c>
      <c r="D9512" s="125">
        <v>2</v>
      </c>
      <c r="E9512" s="125">
        <v>2</v>
      </c>
      <c r="F9512" s="125">
        <v>324965.44193899998</v>
      </c>
      <c r="G9512" s="125">
        <v>0</v>
      </c>
      <c r="H9512" s="125">
        <v>354113.95535300003</v>
      </c>
      <c r="I9512" s="125">
        <v>325218.256597</v>
      </c>
      <c r="J9512" s="125">
        <v>324965.44193899998</v>
      </c>
    </row>
    <row r="9513" spans="1:10" hidden="1" x14ac:dyDescent="0.25">
      <c r="A9513" s="125">
        <v>945156</v>
      </c>
      <c r="B9513" s="125">
        <v>2008</v>
      </c>
      <c r="C9513" s="125">
        <v>61</v>
      </c>
      <c r="D9513" s="125">
        <v>2</v>
      </c>
      <c r="E9513" s="125">
        <v>3</v>
      </c>
      <c r="F9513" s="125">
        <v>276074.27010199998</v>
      </c>
      <c r="G9513" s="125">
        <v>8551.3548950000004</v>
      </c>
      <c r="H9513" s="125">
        <v>324965.44193899998</v>
      </c>
      <c r="I9513" s="125">
        <v>286002.08545000001</v>
      </c>
      <c r="J9513" s="125">
        <v>284625.62499699998</v>
      </c>
    </row>
    <row r="9514" spans="1:10" hidden="1" x14ac:dyDescent="0.25">
      <c r="A9514" s="125">
        <v>945157</v>
      </c>
      <c r="B9514" s="125">
        <v>2008</v>
      </c>
      <c r="C9514" s="125">
        <v>61</v>
      </c>
      <c r="D9514" s="125">
        <v>2</v>
      </c>
      <c r="E9514" s="125">
        <v>4</v>
      </c>
      <c r="F9514" s="125">
        <v>354202.038184</v>
      </c>
      <c r="G9514" s="125">
        <v>0</v>
      </c>
      <c r="H9514" s="125">
        <v>477287.62770000001</v>
      </c>
      <c r="I9514" s="125">
        <v>354290.606042</v>
      </c>
      <c r="J9514" s="125">
        <v>354202.038184</v>
      </c>
    </row>
    <row r="9515" spans="1:10" x14ac:dyDescent="0.25">
      <c r="A9515" s="125">
        <v>945158</v>
      </c>
      <c r="B9515" s="125">
        <v>2008</v>
      </c>
      <c r="C9515" s="125">
        <v>61</v>
      </c>
      <c r="D9515" s="125">
        <v>3</v>
      </c>
      <c r="E9515" s="125">
        <v>1</v>
      </c>
      <c r="F9515" s="129">
        <v>315075.93323800003</v>
      </c>
      <c r="G9515" s="129">
        <v>0</v>
      </c>
      <c r="H9515" s="129">
        <v>388286.7856</v>
      </c>
      <c r="I9515" s="129">
        <v>315366.52726399997</v>
      </c>
      <c r="J9515" s="129">
        <v>315075.93323800003</v>
      </c>
    </row>
    <row r="9516" spans="1:10" hidden="1" x14ac:dyDescent="0.25">
      <c r="A9516" s="125">
        <v>945159</v>
      </c>
      <c r="B9516" s="125">
        <v>2008</v>
      </c>
      <c r="C9516" s="125">
        <v>61</v>
      </c>
      <c r="D9516" s="125">
        <v>3</v>
      </c>
      <c r="E9516" s="125">
        <v>2</v>
      </c>
      <c r="F9516" s="125">
        <v>296490.78231600003</v>
      </c>
      <c r="G9516" s="125">
        <v>0</v>
      </c>
      <c r="H9516" s="125">
        <v>315075.93323800003</v>
      </c>
      <c r="I9516" s="125">
        <v>296896.05189100001</v>
      </c>
      <c r="J9516" s="125">
        <v>296490.78231600003</v>
      </c>
    </row>
    <row r="9517" spans="1:10" hidden="1" x14ac:dyDescent="0.25">
      <c r="A9517" s="125">
        <v>945160</v>
      </c>
      <c r="B9517" s="125">
        <v>2008</v>
      </c>
      <c r="C9517" s="125">
        <v>61</v>
      </c>
      <c r="D9517" s="125">
        <v>3</v>
      </c>
      <c r="E9517" s="125">
        <v>3</v>
      </c>
      <c r="F9517" s="125">
        <v>221415.43181400001</v>
      </c>
      <c r="G9517" s="125">
        <v>48325.035046999998</v>
      </c>
      <c r="H9517" s="125">
        <v>296490.78231600003</v>
      </c>
      <c r="I9517" s="125">
        <v>271200.11858499999</v>
      </c>
      <c r="J9517" s="125">
        <v>269740.46686099999</v>
      </c>
    </row>
    <row r="9518" spans="1:10" hidden="1" x14ac:dyDescent="0.25">
      <c r="A9518" s="125">
        <v>945161</v>
      </c>
      <c r="B9518" s="125">
        <v>2008</v>
      </c>
      <c r="C9518" s="125">
        <v>61</v>
      </c>
      <c r="D9518" s="125">
        <v>3</v>
      </c>
      <c r="E9518" s="125">
        <v>4</v>
      </c>
      <c r="F9518" s="125">
        <v>224152.10629200001</v>
      </c>
      <c r="G9518" s="125">
        <v>0</v>
      </c>
      <c r="H9518" s="125">
        <v>276074.27010199998</v>
      </c>
      <c r="I9518" s="125">
        <v>224227.52217700001</v>
      </c>
      <c r="J9518" s="125">
        <v>224152.10629200001</v>
      </c>
    </row>
    <row r="9519" spans="1:10" x14ac:dyDescent="0.25">
      <c r="A9519" s="125">
        <v>945162</v>
      </c>
      <c r="B9519" s="125">
        <v>2008</v>
      </c>
      <c r="C9519" s="125">
        <v>61</v>
      </c>
      <c r="D9519" s="125">
        <v>4</v>
      </c>
      <c r="E9519" s="125">
        <v>1</v>
      </c>
      <c r="F9519" s="129">
        <v>146557.81542200001</v>
      </c>
      <c r="G9519" s="129">
        <v>0</v>
      </c>
      <c r="H9519" s="129">
        <v>167549.30799999999</v>
      </c>
      <c r="I9519" s="129">
        <v>147091.53749300001</v>
      </c>
      <c r="J9519" s="129">
        <v>146557.81542200001</v>
      </c>
    </row>
    <row r="9520" spans="1:10" hidden="1" x14ac:dyDescent="0.25">
      <c r="A9520" s="125">
        <v>945163</v>
      </c>
      <c r="B9520" s="125">
        <v>2008</v>
      </c>
      <c r="C9520" s="125">
        <v>61</v>
      </c>
      <c r="D9520" s="125">
        <v>4</v>
      </c>
      <c r="E9520" s="125">
        <v>2</v>
      </c>
      <c r="F9520" s="125">
        <v>140228.80796899999</v>
      </c>
      <c r="G9520" s="125">
        <v>0</v>
      </c>
      <c r="H9520" s="125">
        <v>146557.81542200001</v>
      </c>
      <c r="I9520" s="125">
        <v>141208.455159</v>
      </c>
      <c r="J9520" s="125">
        <v>140228.80796899999</v>
      </c>
    </row>
    <row r="9521" spans="1:10" hidden="1" x14ac:dyDescent="0.25">
      <c r="A9521" s="125">
        <v>945164</v>
      </c>
      <c r="B9521" s="125">
        <v>2008</v>
      </c>
      <c r="C9521" s="125">
        <v>61</v>
      </c>
      <c r="D9521" s="125">
        <v>4</v>
      </c>
      <c r="E9521" s="125">
        <v>3</v>
      </c>
      <c r="F9521" s="125">
        <v>60102.908731000003</v>
      </c>
      <c r="G9521" s="125">
        <v>62660.562898999997</v>
      </c>
      <c r="H9521" s="125">
        <v>140228.80796899999</v>
      </c>
      <c r="I9521" s="125">
        <v>132614.383696</v>
      </c>
      <c r="J9521" s="125">
        <v>122763.47162900001</v>
      </c>
    </row>
    <row r="9522" spans="1:10" hidden="1" x14ac:dyDescent="0.25">
      <c r="A9522" s="125">
        <v>945165</v>
      </c>
      <c r="B9522" s="125">
        <v>2008</v>
      </c>
      <c r="C9522" s="125">
        <v>61</v>
      </c>
      <c r="D9522" s="125">
        <v>4</v>
      </c>
      <c r="E9522" s="125">
        <v>4</v>
      </c>
      <c r="F9522" s="125">
        <v>193961.57791200001</v>
      </c>
      <c r="G9522" s="125">
        <v>0</v>
      </c>
      <c r="H9522" s="125">
        <v>221415.43181400001</v>
      </c>
      <c r="I9522" s="125">
        <v>194380.60759</v>
      </c>
      <c r="J9522" s="125">
        <v>193961.57791200001</v>
      </c>
    </row>
    <row r="9523" spans="1:10" x14ac:dyDescent="0.25">
      <c r="A9523" s="125">
        <v>945166</v>
      </c>
      <c r="B9523" s="125">
        <v>2008</v>
      </c>
      <c r="C9523" s="125">
        <v>61</v>
      </c>
      <c r="D9523" s="125">
        <v>5</v>
      </c>
      <c r="E9523" s="125">
        <v>1</v>
      </c>
      <c r="F9523" s="129">
        <v>45586.015183000003</v>
      </c>
      <c r="G9523" s="129">
        <v>0</v>
      </c>
      <c r="H9523" s="129">
        <v>48546.044049999997</v>
      </c>
      <c r="I9523" s="129">
        <v>45652.699825000003</v>
      </c>
      <c r="J9523" s="129">
        <v>45586.015183000003</v>
      </c>
    </row>
    <row r="9524" spans="1:10" hidden="1" x14ac:dyDescent="0.25">
      <c r="A9524" s="125">
        <v>945167</v>
      </c>
      <c r="B9524" s="125">
        <v>2008</v>
      </c>
      <c r="C9524" s="125">
        <v>61</v>
      </c>
      <c r="D9524" s="125">
        <v>5</v>
      </c>
      <c r="E9524" s="125">
        <v>2</v>
      </c>
      <c r="F9524" s="125">
        <v>43033.443686999999</v>
      </c>
      <c r="G9524" s="125">
        <v>0</v>
      </c>
      <c r="H9524" s="125">
        <v>45586.015183000003</v>
      </c>
      <c r="I9524" s="125">
        <v>44792.818518</v>
      </c>
      <c r="J9524" s="125">
        <v>43033.443686999999</v>
      </c>
    </row>
    <row r="9525" spans="1:10" hidden="1" x14ac:dyDescent="0.25">
      <c r="A9525" s="125">
        <v>945168</v>
      </c>
      <c r="B9525" s="125">
        <v>2008</v>
      </c>
      <c r="C9525" s="125">
        <v>61</v>
      </c>
      <c r="D9525" s="125">
        <v>5</v>
      </c>
      <c r="E9525" s="125">
        <v>3</v>
      </c>
      <c r="F9525" s="125">
        <v>0</v>
      </c>
      <c r="G9525" s="125">
        <v>34505.743199999997</v>
      </c>
      <c r="H9525" s="125">
        <v>43033.443686999999</v>
      </c>
      <c r="I9525" s="125">
        <v>41914.574151000001</v>
      </c>
      <c r="J9525" s="125">
        <v>34505.743199999997</v>
      </c>
    </row>
    <row r="9526" spans="1:10" hidden="1" x14ac:dyDescent="0.25">
      <c r="A9526" s="125">
        <v>945169</v>
      </c>
      <c r="B9526" s="125">
        <v>2008</v>
      </c>
      <c r="C9526" s="125">
        <v>61</v>
      </c>
      <c r="D9526" s="125">
        <v>5</v>
      </c>
      <c r="E9526" s="125">
        <v>4</v>
      </c>
      <c r="F9526" s="125">
        <v>56470.402201999997</v>
      </c>
      <c r="G9526" s="125">
        <v>0</v>
      </c>
      <c r="H9526" s="125">
        <v>60102.908731000003</v>
      </c>
      <c r="I9526" s="125">
        <v>56520.775370000003</v>
      </c>
      <c r="J9526" s="125">
        <v>56470.402201999997</v>
      </c>
    </row>
    <row r="9527" spans="1:10" x14ac:dyDescent="0.25">
      <c r="A9527" s="125">
        <v>945170</v>
      </c>
      <c r="B9527" s="125">
        <v>2008</v>
      </c>
      <c r="C9527" s="125">
        <v>62</v>
      </c>
      <c r="D9527" s="125">
        <v>2</v>
      </c>
      <c r="E9527" s="125">
        <v>1</v>
      </c>
      <c r="F9527" s="129">
        <v>7221.5440550000003</v>
      </c>
      <c r="G9527" s="129">
        <v>0</v>
      </c>
      <c r="H9527" s="129">
        <v>9733.4588999999996</v>
      </c>
      <c r="I9527" s="129">
        <v>7225.1465410000001</v>
      </c>
      <c r="J9527" s="129">
        <v>7221.5440550000003</v>
      </c>
    </row>
    <row r="9528" spans="1:10" hidden="1" x14ac:dyDescent="0.25">
      <c r="A9528" s="125">
        <v>945171</v>
      </c>
      <c r="B9528" s="125">
        <v>2008</v>
      </c>
      <c r="C9528" s="125">
        <v>62</v>
      </c>
      <c r="D9528" s="125">
        <v>2</v>
      </c>
      <c r="E9528" s="125">
        <v>2</v>
      </c>
      <c r="F9528" s="125">
        <v>6627.1103409999996</v>
      </c>
      <c r="G9528" s="125">
        <v>0</v>
      </c>
      <c r="H9528" s="125">
        <v>7221.5440550000003</v>
      </c>
      <c r="I9528" s="125">
        <v>6632.2660599999999</v>
      </c>
      <c r="J9528" s="125">
        <v>6627.1103409999996</v>
      </c>
    </row>
    <row r="9529" spans="1:10" hidden="1" x14ac:dyDescent="0.25">
      <c r="A9529" s="125">
        <v>945172</v>
      </c>
      <c r="B9529" s="125">
        <v>2008</v>
      </c>
      <c r="C9529" s="125">
        <v>62</v>
      </c>
      <c r="D9529" s="125">
        <v>2</v>
      </c>
      <c r="E9529" s="125">
        <v>3</v>
      </c>
      <c r="F9529" s="125">
        <v>5630.0591199999999</v>
      </c>
      <c r="G9529" s="125">
        <v>174.390151</v>
      </c>
      <c r="H9529" s="125">
        <v>6627.1103409999996</v>
      </c>
      <c r="I9529" s="125">
        <v>5832.5198110000001</v>
      </c>
      <c r="J9529" s="125">
        <v>5804.4492710000004</v>
      </c>
    </row>
    <row r="9530" spans="1:10" hidden="1" x14ac:dyDescent="0.25">
      <c r="A9530" s="125">
        <v>945173</v>
      </c>
      <c r="B9530" s="125">
        <v>2008</v>
      </c>
      <c r="C9530" s="125">
        <v>62</v>
      </c>
      <c r="D9530" s="125">
        <v>2</v>
      </c>
      <c r="E9530" s="125">
        <v>4</v>
      </c>
      <c r="F9530" s="125">
        <v>7223.3403529999996</v>
      </c>
      <c r="G9530" s="125">
        <v>0</v>
      </c>
      <c r="H9530" s="125">
        <v>9733.4588999999996</v>
      </c>
      <c r="I9530" s="125">
        <v>7225.1465410000001</v>
      </c>
      <c r="J9530" s="125">
        <v>7223.3403529999996</v>
      </c>
    </row>
    <row r="9531" spans="1:10" x14ac:dyDescent="0.25">
      <c r="A9531" s="125">
        <v>945174</v>
      </c>
      <c r="B9531" s="125">
        <v>2008</v>
      </c>
      <c r="C9531" s="125">
        <v>62</v>
      </c>
      <c r="D9531" s="125">
        <v>3</v>
      </c>
      <c r="E9531" s="125">
        <v>1</v>
      </c>
      <c r="F9531" s="129">
        <v>6431.2148310000002</v>
      </c>
      <c r="G9531" s="129">
        <v>0</v>
      </c>
      <c r="H9531" s="129">
        <v>7925.5680000000002</v>
      </c>
      <c r="I9531" s="129">
        <v>6437.1463299999996</v>
      </c>
      <c r="J9531" s="129">
        <v>6431.2148310000002</v>
      </c>
    </row>
    <row r="9532" spans="1:10" hidden="1" x14ac:dyDescent="0.25">
      <c r="A9532" s="125">
        <v>945175</v>
      </c>
      <c r="B9532" s="125">
        <v>2008</v>
      </c>
      <c r="C9532" s="125">
        <v>62</v>
      </c>
      <c r="D9532" s="125">
        <v>3</v>
      </c>
      <c r="E9532" s="125">
        <v>2</v>
      </c>
      <c r="F9532" s="125">
        <v>6051.8615200000004</v>
      </c>
      <c r="G9532" s="125">
        <v>0</v>
      </c>
      <c r="H9532" s="125">
        <v>6431.2148310000002</v>
      </c>
      <c r="I9532" s="125">
        <v>6060.1337350000003</v>
      </c>
      <c r="J9532" s="125">
        <v>6051.8615200000004</v>
      </c>
    </row>
    <row r="9533" spans="1:10" hidden="1" x14ac:dyDescent="0.25">
      <c r="A9533" s="125">
        <v>945176</v>
      </c>
      <c r="B9533" s="125">
        <v>2008</v>
      </c>
      <c r="C9533" s="125">
        <v>62</v>
      </c>
      <c r="D9533" s="125">
        <v>3</v>
      </c>
      <c r="E9533" s="125">
        <v>3</v>
      </c>
      <c r="F9533" s="125">
        <v>4519.2480869999999</v>
      </c>
      <c r="G9533" s="125">
        <v>986.34869500000002</v>
      </c>
      <c r="H9533" s="125">
        <v>6051.8615200000004</v>
      </c>
      <c r="I9533" s="125">
        <v>5535.6377329999996</v>
      </c>
      <c r="J9533" s="125">
        <v>5505.5967819999996</v>
      </c>
    </row>
    <row r="9534" spans="1:10" hidden="1" x14ac:dyDescent="0.25">
      <c r="A9534" s="125">
        <v>945177</v>
      </c>
      <c r="B9534" s="125">
        <v>2008</v>
      </c>
      <c r="C9534" s="125">
        <v>62</v>
      </c>
      <c r="D9534" s="125">
        <v>3</v>
      </c>
      <c r="E9534" s="125">
        <v>4</v>
      </c>
      <c r="F9534" s="125">
        <v>4571.1960410000002</v>
      </c>
      <c r="G9534" s="125">
        <v>0</v>
      </c>
      <c r="H9534" s="125">
        <v>5630.0591199999999</v>
      </c>
      <c r="I9534" s="125">
        <v>4572.7340180000001</v>
      </c>
      <c r="J9534" s="125">
        <v>4571.1960410000002</v>
      </c>
    </row>
    <row r="9535" spans="1:10" x14ac:dyDescent="0.25">
      <c r="A9535" s="125">
        <v>945178</v>
      </c>
      <c r="B9535" s="125">
        <v>2008</v>
      </c>
      <c r="C9535" s="125">
        <v>62</v>
      </c>
      <c r="D9535" s="125">
        <v>4</v>
      </c>
      <c r="E9535" s="125">
        <v>1</v>
      </c>
      <c r="F9535" s="129">
        <v>3002.7036189999999</v>
      </c>
      <c r="G9535" s="129">
        <v>0</v>
      </c>
      <c r="H9535" s="129">
        <v>3432.7811999999999</v>
      </c>
      <c r="I9535" s="129">
        <v>3013.6386149999998</v>
      </c>
      <c r="J9535" s="129">
        <v>3002.7036189999999</v>
      </c>
    </row>
    <row r="9536" spans="1:10" hidden="1" x14ac:dyDescent="0.25">
      <c r="A9536" s="125">
        <v>945179</v>
      </c>
      <c r="B9536" s="125">
        <v>2008</v>
      </c>
      <c r="C9536" s="125">
        <v>62</v>
      </c>
      <c r="D9536" s="125">
        <v>4</v>
      </c>
      <c r="E9536" s="125">
        <v>2</v>
      </c>
      <c r="F9536" s="125">
        <v>2873.0337439999998</v>
      </c>
      <c r="G9536" s="125">
        <v>0</v>
      </c>
      <c r="H9536" s="125">
        <v>3002.7036189999999</v>
      </c>
      <c r="I9536" s="125">
        <v>2893.1049370000001</v>
      </c>
      <c r="J9536" s="125">
        <v>2873.0337439999998</v>
      </c>
    </row>
    <row r="9537" spans="1:10" hidden="1" x14ac:dyDescent="0.25">
      <c r="A9537" s="125">
        <v>945180</v>
      </c>
      <c r="B9537" s="125">
        <v>2008</v>
      </c>
      <c r="C9537" s="125">
        <v>62</v>
      </c>
      <c r="D9537" s="125">
        <v>4</v>
      </c>
      <c r="E9537" s="125">
        <v>3</v>
      </c>
      <c r="F9537" s="125">
        <v>1227.4973749999999</v>
      </c>
      <c r="G9537" s="125">
        <v>1279.7330119999999</v>
      </c>
      <c r="H9537" s="125">
        <v>2873.0337439999998</v>
      </c>
      <c r="I9537" s="125">
        <v>2717.0280120000002</v>
      </c>
      <c r="J9537" s="125">
        <v>2507.2303870000001</v>
      </c>
    </row>
    <row r="9538" spans="1:10" hidden="1" x14ac:dyDescent="0.25">
      <c r="A9538" s="125">
        <v>945181</v>
      </c>
      <c r="B9538" s="125">
        <v>2008</v>
      </c>
      <c r="C9538" s="125">
        <v>62</v>
      </c>
      <c r="D9538" s="125">
        <v>4</v>
      </c>
      <c r="E9538" s="125">
        <v>4</v>
      </c>
      <c r="F9538" s="125">
        <v>3958.895199</v>
      </c>
      <c r="G9538" s="125">
        <v>0</v>
      </c>
      <c r="H9538" s="125">
        <v>4519.2480869999999</v>
      </c>
      <c r="I9538" s="125">
        <v>3967.4478960000001</v>
      </c>
      <c r="J9538" s="125">
        <v>3958.895199</v>
      </c>
    </row>
    <row r="9539" spans="1:10" x14ac:dyDescent="0.25">
      <c r="A9539" s="125">
        <v>945182</v>
      </c>
      <c r="B9539" s="125">
        <v>2008</v>
      </c>
      <c r="C9539" s="125">
        <v>62</v>
      </c>
      <c r="D9539" s="125">
        <v>5</v>
      </c>
      <c r="E9539" s="125">
        <v>1</v>
      </c>
      <c r="F9539" s="129">
        <v>929.98466599999995</v>
      </c>
      <c r="G9539" s="129">
        <v>0</v>
      </c>
      <c r="H9539" s="129">
        <v>990.37120000000004</v>
      </c>
      <c r="I9539" s="129">
        <v>931.34507599999995</v>
      </c>
      <c r="J9539" s="129">
        <v>929.98466599999995</v>
      </c>
    </row>
    <row r="9540" spans="1:10" hidden="1" x14ac:dyDescent="0.25">
      <c r="A9540" s="125">
        <v>945183</v>
      </c>
      <c r="B9540" s="125">
        <v>2008</v>
      </c>
      <c r="C9540" s="125">
        <v>62</v>
      </c>
      <c r="D9540" s="125">
        <v>5</v>
      </c>
      <c r="E9540" s="125">
        <v>2</v>
      </c>
      <c r="F9540" s="125">
        <v>877.91052999999999</v>
      </c>
      <c r="G9540" s="125">
        <v>0</v>
      </c>
      <c r="H9540" s="125">
        <v>929.98466599999995</v>
      </c>
      <c r="I9540" s="125">
        <v>913.80293300000005</v>
      </c>
      <c r="J9540" s="125">
        <v>877.91052999999999</v>
      </c>
    </row>
    <row r="9541" spans="1:10" hidden="1" x14ac:dyDescent="0.25">
      <c r="A9541" s="125">
        <v>945184</v>
      </c>
      <c r="B9541" s="125">
        <v>2008</v>
      </c>
      <c r="C9541" s="125">
        <v>62</v>
      </c>
      <c r="D9541" s="125">
        <v>5</v>
      </c>
      <c r="E9541" s="125">
        <v>3</v>
      </c>
      <c r="F9541" s="125">
        <v>0</v>
      </c>
      <c r="G9541" s="125">
        <v>703.93983600000001</v>
      </c>
      <c r="H9541" s="125">
        <v>877.91052999999999</v>
      </c>
      <c r="I9541" s="125">
        <v>855.08485599999995</v>
      </c>
      <c r="J9541" s="125">
        <v>703.93983600000001</v>
      </c>
    </row>
    <row r="9542" spans="1:10" hidden="1" x14ac:dyDescent="0.25">
      <c r="A9542" s="125">
        <v>945185</v>
      </c>
      <c r="B9542" s="125">
        <v>2008</v>
      </c>
      <c r="C9542" s="125">
        <v>62</v>
      </c>
      <c r="D9542" s="125">
        <v>5</v>
      </c>
      <c r="E9542" s="125">
        <v>4</v>
      </c>
      <c r="F9542" s="125">
        <v>1153.309747</v>
      </c>
      <c r="G9542" s="125">
        <v>0</v>
      </c>
      <c r="H9542" s="125">
        <v>1227.4973749999999</v>
      </c>
      <c r="I9542" s="125">
        <v>1154.3385310000001</v>
      </c>
      <c r="J9542" s="125">
        <v>1153.309747</v>
      </c>
    </row>
    <row r="9543" spans="1:10" x14ac:dyDescent="0.25">
      <c r="A9543" s="125">
        <v>945186</v>
      </c>
      <c r="B9543" s="125">
        <v>2008</v>
      </c>
      <c r="C9543" s="125">
        <v>63</v>
      </c>
      <c r="D9543" s="125">
        <v>2</v>
      </c>
      <c r="E9543" s="125">
        <v>1</v>
      </c>
      <c r="F9543" s="129">
        <v>141455.24788499999</v>
      </c>
      <c r="G9543" s="129">
        <v>0</v>
      </c>
      <c r="H9543" s="129">
        <v>190648.69889999999</v>
      </c>
      <c r="I9543" s="129">
        <v>141518.52919299999</v>
      </c>
      <c r="J9543" s="129">
        <v>141455.24788499999</v>
      </c>
    </row>
    <row r="9544" spans="1:10" hidden="1" x14ac:dyDescent="0.25">
      <c r="A9544" s="125">
        <v>945187</v>
      </c>
      <c r="B9544" s="125">
        <v>2008</v>
      </c>
      <c r="C9544" s="125">
        <v>63</v>
      </c>
      <c r="D9544" s="125">
        <v>2</v>
      </c>
      <c r="E9544" s="125">
        <v>2</v>
      </c>
      <c r="F9544" s="125">
        <v>129734.44648100001</v>
      </c>
      <c r="G9544" s="125">
        <v>0</v>
      </c>
      <c r="H9544" s="125">
        <v>141455.24788499999</v>
      </c>
      <c r="I9544" s="125">
        <v>129912.499658</v>
      </c>
      <c r="J9544" s="125">
        <v>129734.44648100001</v>
      </c>
    </row>
    <row r="9545" spans="1:10" hidden="1" x14ac:dyDescent="0.25">
      <c r="A9545" s="125">
        <v>945188</v>
      </c>
      <c r="B9545" s="125">
        <v>2008</v>
      </c>
      <c r="C9545" s="125">
        <v>63</v>
      </c>
      <c r="D9545" s="125">
        <v>2</v>
      </c>
      <c r="E9545" s="125">
        <v>3</v>
      </c>
      <c r="F9545" s="125">
        <v>106413.659803</v>
      </c>
      <c r="G9545" s="125">
        <v>3169.9062829999998</v>
      </c>
      <c r="H9545" s="125">
        <v>129734.44648100001</v>
      </c>
      <c r="I9545" s="125">
        <v>114179.28634799999</v>
      </c>
      <c r="J9545" s="125">
        <v>109583.56608600001</v>
      </c>
    </row>
    <row r="9546" spans="1:10" hidden="1" x14ac:dyDescent="0.25">
      <c r="A9546" s="125">
        <v>945189</v>
      </c>
      <c r="B9546" s="125">
        <v>2008</v>
      </c>
      <c r="C9546" s="125">
        <v>63</v>
      </c>
      <c r="D9546" s="125">
        <v>2</v>
      </c>
      <c r="E9546" s="125">
        <v>4</v>
      </c>
      <c r="F9546" s="125">
        <v>141487.45149899999</v>
      </c>
      <c r="G9546" s="125">
        <v>0</v>
      </c>
      <c r="H9546" s="125">
        <v>190648.69889999999</v>
      </c>
      <c r="I9546" s="125">
        <v>141518.52919299999</v>
      </c>
      <c r="J9546" s="125">
        <v>141487.45149899999</v>
      </c>
    </row>
    <row r="9547" spans="1:10" x14ac:dyDescent="0.25">
      <c r="A9547" s="125">
        <v>945190</v>
      </c>
      <c r="B9547" s="125">
        <v>2008</v>
      </c>
      <c r="C9547" s="125">
        <v>63</v>
      </c>
      <c r="D9547" s="125">
        <v>3</v>
      </c>
      <c r="E9547" s="125">
        <v>1</v>
      </c>
      <c r="F9547" s="129">
        <v>95793.118627000003</v>
      </c>
      <c r="G9547" s="129">
        <v>0</v>
      </c>
      <c r="H9547" s="129">
        <v>118852.3512</v>
      </c>
      <c r="I9547" s="129">
        <v>96531.879644999994</v>
      </c>
      <c r="J9547" s="129">
        <v>95793.118627000003</v>
      </c>
    </row>
    <row r="9548" spans="1:10" hidden="1" x14ac:dyDescent="0.25">
      <c r="A9548" s="125">
        <v>945191</v>
      </c>
      <c r="B9548" s="125">
        <v>2008</v>
      </c>
      <c r="C9548" s="125">
        <v>63</v>
      </c>
      <c r="D9548" s="125">
        <v>3</v>
      </c>
      <c r="E9548" s="125">
        <v>2</v>
      </c>
      <c r="F9548" s="125">
        <v>89168.401712000006</v>
      </c>
      <c r="G9548" s="125">
        <v>0</v>
      </c>
      <c r="H9548" s="125">
        <v>95793.118627000003</v>
      </c>
      <c r="I9548" s="125">
        <v>90265.855683000002</v>
      </c>
      <c r="J9548" s="125">
        <v>89168.401712000006</v>
      </c>
    </row>
    <row r="9549" spans="1:10" hidden="1" x14ac:dyDescent="0.25">
      <c r="A9549" s="125">
        <v>945192</v>
      </c>
      <c r="B9549" s="125">
        <v>2008</v>
      </c>
      <c r="C9549" s="125">
        <v>63</v>
      </c>
      <c r="D9549" s="125">
        <v>3</v>
      </c>
      <c r="E9549" s="125">
        <v>3</v>
      </c>
      <c r="F9549" s="125">
        <v>57641.068662999998</v>
      </c>
      <c r="G9549" s="125">
        <v>10863.540365000001</v>
      </c>
      <c r="H9549" s="125">
        <v>89168.401712000006</v>
      </c>
      <c r="I9549" s="125">
        <v>81562.337046000001</v>
      </c>
      <c r="J9549" s="125">
        <v>68504.609028000006</v>
      </c>
    </row>
    <row r="9550" spans="1:10" hidden="1" x14ac:dyDescent="0.25">
      <c r="A9550" s="125">
        <v>945193</v>
      </c>
      <c r="B9550" s="125">
        <v>2008</v>
      </c>
      <c r="C9550" s="125">
        <v>63</v>
      </c>
      <c r="D9550" s="125">
        <v>3</v>
      </c>
      <c r="E9550" s="125">
        <v>4</v>
      </c>
      <c r="F9550" s="125">
        <v>86126.369044999999</v>
      </c>
      <c r="G9550" s="125">
        <v>0</v>
      </c>
      <c r="H9550" s="125">
        <v>106413.659803</v>
      </c>
      <c r="I9550" s="125">
        <v>86429.174492000006</v>
      </c>
      <c r="J9550" s="125">
        <v>86126.369044999999</v>
      </c>
    </row>
    <row r="9551" spans="1:10" x14ac:dyDescent="0.25">
      <c r="A9551" s="125">
        <v>945194</v>
      </c>
      <c r="B9551" s="125">
        <v>2008</v>
      </c>
      <c r="C9551" s="125">
        <v>63</v>
      </c>
      <c r="D9551" s="125">
        <v>4</v>
      </c>
      <c r="E9551" s="125">
        <v>1</v>
      </c>
      <c r="F9551" s="129">
        <v>6377.7469339999998</v>
      </c>
      <c r="G9551" s="129">
        <v>0</v>
      </c>
      <c r="H9551" s="129">
        <v>7376.8309499999996</v>
      </c>
      <c r="I9551" s="129">
        <v>6476.1198910000003</v>
      </c>
      <c r="J9551" s="129">
        <v>6377.7469339999998</v>
      </c>
    </row>
    <row r="9552" spans="1:10" hidden="1" x14ac:dyDescent="0.25">
      <c r="A9552" s="125">
        <v>945195</v>
      </c>
      <c r="B9552" s="125">
        <v>2008</v>
      </c>
      <c r="C9552" s="125">
        <v>63</v>
      </c>
      <c r="D9552" s="125">
        <v>4</v>
      </c>
      <c r="E9552" s="125">
        <v>2</v>
      </c>
      <c r="F9552" s="125">
        <v>5920.5116779999998</v>
      </c>
      <c r="G9552" s="125">
        <v>0</v>
      </c>
      <c r="H9552" s="125">
        <v>6377.7469339999998</v>
      </c>
      <c r="I9552" s="125">
        <v>6144.9591710000004</v>
      </c>
      <c r="J9552" s="125">
        <v>5920.5116779999998</v>
      </c>
    </row>
    <row r="9553" spans="1:10" hidden="1" x14ac:dyDescent="0.25">
      <c r="A9553" s="125">
        <v>945196</v>
      </c>
      <c r="B9553" s="125">
        <v>2008</v>
      </c>
      <c r="C9553" s="125">
        <v>63</v>
      </c>
      <c r="D9553" s="125">
        <v>4</v>
      </c>
      <c r="E9553" s="125">
        <v>3</v>
      </c>
      <c r="F9553" s="125">
        <v>734.86819600000001</v>
      </c>
      <c r="G9553" s="125">
        <v>4250.3227649999999</v>
      </c>
      <c r="H9553" s="125">
        <v>5920.5116779999998</v>
      </c>
      <c r="I9553" s="125">
        <v>5599.0278939999998</v>
      </c>
      <c r="J9553" s="125">
        <v>4985.1909610000002</v>
      </c>
    </row>
    <row r="9554" spans="1:10" hidden="1" x14ac:dyDescent="0.25">
      <c r="A9554" s="125">
        <v>945197</v>
      </c>
      <c r="B9554" s="125">
        <v>2008</v>
      </c>
      <c r="C9554" s="125">
        <v>63</v>
      </c>
      <c r="D9554" s="125">
        <v>4</v>
      </c>
      <c r="E9554" s="125">
        <v>4</v>
      </c>
      <c r="F9554" s="125">
        <v>50569.252568000004</v>
      </c>
      <c r="G9554" s="125">
        <v>0</v>
      </c>
      <c r="H9554" s="125">
        <v>57641.068662999998</v>
      </c>
      <c r="I9554" s="125">
        <v>50603.094179</v>
      </c>
      <c r="J9554" s="125">
        <v>50569.252568000004</v>
      </c>
    </row>
    <row r="9555" spans="1:10" x14ac:dyDescent="0.25">
      <c r="A9555" s="125">
        <v>945198</v>
      </c>
      <c r="B9555" s="125">
        <v>2008</v>
      </c>
      <c r="C9555" s="125">
        <v>63</v>
      </c>
      <c r="D9555" s="125">
        <v>5</v>
      </c>
      <c r="E9555" s="125">
        <v>1</v>
      </c>
      <c r="F9555" s="129">
        <v>1877.9537849999999</v>
      </c>
      <c r="G9555" s="129">
        <v>0</v>
      </c>
      <c r="H9555" s="129">
        <v>1996.9734000000001</v>
      </c>
      <c r="I9555" s="129">
        <v>1877.9537849999999</v>
      </c>
      <c r="J9555" s="129">
        <v>1877.9537849999999</v>
      </c>
    </row>
    <row r="9556" spans="1:10" hidden="1" x14ac:dyDescent="0.25">
      <c r="A9556" s="125">
        <v>945199</v>
      </c>
      <c r="B9556" s="125">
        <v>2008</v>
      </c>
      <c r="C9556" s="125">
        <v>63</v>
      </c>
      <c r="D9556" s="125">
        <v>5</v>
      </c>
      <c r="E9556" s="125">
        <v>2</v>
      </c>
      <c r="F9556" s="125">
        <v>1784.655767</v>
      </c>
      <c r="G9556" s="125">
        <v>0</v>
      </c>
      <c r="H9556" s="125">
        <v>1877.9537849999999</v>
      </c>
      <c r="I9556" s="125">
        <v>1845.2773890000001</v>
      </c>
      <c r="J9556" s="125">
        <v>1784.655767</v>
      </c>
    </row>
    <row r="9557" spans="1:10" hidden="1" x14ac:dyDescent="0.25">
      <c r="A9557" s="125">
        <v>945200</v>
      </c>
      <c r="B9557" s="125">
        <v>2008</v>
      </c>
      <c r="C9557" s="125">
        <v>63</v>
      </c>
      <c r="D9557" s="125">
        <v>5</v>
      </c>
      <c r="E9557" s="125">
        <v>3</v>
      </c>
      <c r="F9557" s="125">
        <v>0</v>
      </c>
      <c r="G9557" s="125">
        <v>1559.464813</v>
      </c>
      <c r="H9557" s="125">
        <v>1784.655767</v>
      </c>
      <c r="I9557" s="125">
        <v>1738.254717</v>
      </c>
      <c r="J9557" s="125">
        <v>1559.464813</v>
      </c>
    </row>
    <row r="9558" spans="1:10" hidden="1" x14ac:dyDescent="0.25">
      <c r="A9558" s="125">
        <v>945201</v>
      </c>
      <c r="B9558" s="125">
        <v>2008</v>
      </c>
      <c r="C9558" s="125">
        <v>63</v>
      </c>
      <c r="D9558" s="125">
        <v>5</v>
      </c>
      <c r="E9558" s="125">
        <v>4</v>
      </c>
      <c r="F9558" s="125">
        <v>691.07005100000003</v>
      </c>
      <c r="G9558" s="125">
        <v>0</v>
      </c>
      <c r="H9558" s="125">
        <v>734.86819600000001</v>
      </c>
      <c r="I9558" s="125">
        <v>691.07005100000003</v>
      </c>
      <c r="J9558" s="125">
        <v>691.07005100000003</v>
      </c>
    </row>
    <row r="9559" spans="1:10" x14ac:dyDescent="0.25">
      <c r="A9559" s="125">
        <v>945202</v>
      </c>
      <c r="B9559" s="125">
        <v>2008</v>
      </c>
      <c r="C9559" s="125">
        <v>64</v>
      </c>
      <c r="D9559" s="125">
        <v>2</v>
      </c>
      <c r="E9559" s="125">
        <v>1</v>
      </c>
      <c r="F9559" s="129">
        <v>12021.692455</v>
      </c>
      <c r="G9559" s="129">
        <v>0</v>
      </c>
      <c r="H9559" s="129">
        <v>16202.439</v>
      </c>
      <c r="I9559" s="129">
        <v>12027.070470000001</v>
      </c>
      <c r="J9559" s="129">
        <v>12021.692455</v>
      </c>
    </row>
    <row r="9560" spans="1:10" hidden="1" x14ac:dyDescent="0.25">
      <c r="A9560" s="125">
        <v>945203</v>
      </c>
      <c r="B9560" s="125">
        <v>2008</v>
      </c>
      <c r="C9560" s="125">
        <v>64</v>
      </c>
      <c r="D9560" s="125">
        <v>2</v>
      </c>
      <c r="E9560" s="125">
        <v>2</v>
      </c>
      <c r="F9560" s="125">
        <v>11025.590351999999</v>
      </c>
      <c r="G9560" s="125">
        <v>0</v>
      </c>
      <c r="H9560" s="125">
        <v>12021.692455</v>
      </c>
      <c r="I9560" s="125">
        <v>11040.722351</v>
      </c>
      <c r="J9560" s="125">
        <v>11025.590351999999</v>
      </c>
    </row>
    <row r="9561" spans="1:10" hidden="1" x14ac:dyDescent="0.25">
      <c r="A9561" s="125">
        <v>945204</v>
      </c>
      <c r="B9561" s="125">
        <v>2008</v>
      </c>
      <c r="C9561" s="125">
        <v>64</v>
      </c>
      <c r="D9561" s="125">
        <v>2</v>
      </c>
      <c r="E9561" s="125">
        <v>3</v>
      </c>
      <c r="F9561" s="125">
        <v>9043.2743360000004</v>
      </c>
      <c r="G9561" s="125">
        <v>269.385831</v>
      </c>
      <c r="H9561" s="125">
        <v>11025.590351999999</v>
      </c>
      <c r="I9561" s="125">
        <v>9703.6220689999991</v>
      </c>
      <c r="J9561" s="125">
        <v>9312.660167</v>
      </c>
    </row>
    <row r="9562" spans="1:10" hidden="1" x14ac:dyDescent="0.25">
      <c r="A9562" s="125">
        <v>945205</v>
      </c>
      <c r="B9562" s="125">
        <v>2008</v>
      </c>
      <c r="C9562" s="125">
        <v>64</v>
      </c>
      <c r="D9562" s="125">
        <v>2</v>
      </c>
      <c r="E9562" s="125">
        <v>4</v>
      </c>
      <c r="F9562" s="125">
        <v>12024.429306</v>
      </c>
      <c r="G9562" s="125">
        <v>0</v>
      </c>
      <c r="H9562" s="125">
        <v>16202.439</v>
      </c>
      <c r="I9562" s="125">
        <v>12027.070470000001</v>
      </c>
      <c r="J9562" s="125">
        <v>12024.429306</v>
      </c>
    </row>
    <row r="9563" spans="1:10" x14ac:dyDescent="0.25">
      <c r="A9563" s="125">
        <v>945206</v>
      </c>
      <c r="B9563" s="125">
        <v>2008</v>
      </c>
      <c r="C9563" s="125">
        <v>64</v>
      </c>
      <c r="D9563" s="125">
        <v>3</v>
      </c>
      <c r="E9563" s="125">
        <v>1</v>
      </c>
      <c r="F9563" s="129">
        <v>8332.1834529999996</v>
      </c>
      <c r="G9563" s="129">
        <v>0</v>
      </c>
      <c r="H9563" s="129">
        <v>10339.800300000001</v>
      </c>
      <c r="I9563" s="129">
        <v>8397.9858039999999</v>
      </c>
      <c r="J9563" s="129">
        <v>8332.1834529999996</v>
      </c>
    </row>
    <row r="9564" spans="1:10" hidden="1" x14ac:dyDescent="0.25">
      <c r="A9564" s="125">
        <v>945207</v>
      </c>
      <c r="B9564" s="125">
        <v>2008</v>
      </c>
      <c r="C9564" s="125">
        <v>64</v>
      </c>
      <c r="D9564" s="125">
        <v>3</v>
      </c>
      <c r="E9564" s="125">
        <v>2</v>
      </c>
      <c r="F9564" s="125">
        <v>7755.958799</v>
      </c>
      <c r="G9564" s="125">
        <v>0</v>
      </c>
      <c r="H9564" s="125">
        <v>8332.1834529999996</v>
      </c>
      <c r="I9564" s="125">
        <v>7851.4164680000004</v>
      </c>
      <c r="J9564" s="125">
        <v>7755.958799</v>
      </c>
    </row>
    <row r="9565" spans="1:10" hidden="1" x14ac:dyDescent="0.25">
      <c r="A9565" s="125">
        <v>945208</v>
      </c>
      <c r="B9565" s="125">
        <v>2008</v>
      </c>
      <c r="C9565" s="125">
        <v>64</v>
      </c>
      <c r="D9565" s="125">
        <v>3</v>
      </c>
      <c r="E9565" s="125">
        <v>3</v>
      </c>
      <c r="F9565" s="125">
        <v>5013.679118</v>
      </c>
      <c r="G9565" s="125">
        <v>944.92185400000005</v>
      </c>
      <c r="H9565" s="125">
        <v>7755.958799</v>
      </c>
      <c r="I9565" s="125">
        <v>7094.375513</v>
      </c>
      <c r="J9565" s="125">
        <v>5958.6009720000002</v>
      </c>
    </row>
    <row r="9566" spans="1:10" hidden="1" x14ac:dyDescent="0.25">
      <c r="A9566" s="125">
        <v>945209</v>
      </c>
      <c r="B9566" s="125">
        <v>2008</v>
      </c>
      <c r="C9566" s="125">
        <v>64</v>
      </c>
      <c r="D9566" s="125">
        <v>3</v>
      </c>
      <c r="E9566" s="125">
        <v>4</v>
      </c>
      <c r="F9566" s="125">
        <v>7318.5937180000001</v>
      </c>
      <c r="G9566" s="125">
        <v>0</v>
      </c>
      <c r="H9566" s="125">
        <v>9043.2743360000004</v>
      </c>
      <c r="I9566" s="125">
        <v>7344.947416</v>
      </c>
      <c r="J9566" s="125">
        <v>7318.5937180000001</v>
      </c>
    </row>
    <row r="9567" spans="1:10" x14ac:dyDescent="0.25">
      <c r="A9567" s="125">
        <v>945210</v>
      </c>
      <c r="B9567" s="125">
        <v>2008</v>
      </c>
      <c r="C9567" s="125">
        <v>64</v>
      </c>
      <c r="D9567" s="125">
        <v>4</v>
      </c>
      <c r="E9567" s="125">
        <v>1</v>
      </c>
      <c r="F9567" s="129">
        <v>555.16732200000001</v>
      </c>
      <c r="G9567" s="129">
        <v>0</v>
      </c>
      <c r="H9567" s="129">
        <v>642.13514999999995</v>
      </c>
      <c r="I9567" s="129">
        <v>563.73044800000002</v>
      </c>
      <c r="J9567" s="129">
        <v>555.16732200000001</v>
      </c>
    </row>
    <row r="9568" spans="1:10" hidden="1" x14ac:dyDescent="0.25">
      <c r="A9568" s="125">
        <v>945211</v>
      </c>
      <c r="B9568" s="125">
        <v>2008</v>
      </c>
      <c r="C9568" s="125">
        <v>64</v>
      </c>
      <c r="D9568" s="125">
        <v>4</v>
      </c>
      <c r="E9568" s="125">
        <v>2</v>
      </c>
      <c r="F9568" s="125">
        <v>515.36610800000005</v>
      </c>
      <c r="G9568" s="125">
        <v>0</v>
      </c>
      <c r="H9568" s="125">
        <v>555.16732200000001</v>
      </c>
      <c r="I9568" s="125">
        <v>534.90371500000003</v>
      </c>
      <c r="J9568" s="125">
        <v>515.36610800000005</v>
      </c>
    </row>
    <row r="9569" spans="1:10" hidden="1" x14ac:dyDescent="0.25">
      <c r="A9569" s="125">
        <v>945212</v>
      </c>
      <c r="B9569" s="125">
        <v>2008</v>
      </c>
      <c r="C9569" s="125">
        <v>64</v>
      </c>
      <c r="D9569" s="125">
        <v>4</v>
      </c>
      <c r="E9569" s="125">
        <v>3</v>
      </c>
      <c r="F9569" s="125">
        <v>63.892561000000001</v>
      </c>
      <c r="G9569" s="125">
        <v>369.54110600000001</v>
      </c>
      <c r="H9569" s="125">
        <v>515.36610800000005</v>
      </c>
      <c r="I9569" s="125">
        <v>487.38172800000001</v>
      </c>
      <c r="J9569" s="125">
        <v>433.43366700000001</v>
      </c>
    </row>
    <row r="9570" spans="1:10" hidden="1" x14ac:dyDescent="0.25">
      <c r="A9570" s="125">
        <v>945213</v>
      </c>
      <c r="B9570" s="125">
        <v>2008</v>
      </c>
      <c r="C9570" s="125">
        <v>64</v>
      </c>
      <c r="D9570" s="125">
        <v>4</v>
      </c>
      <c r="E9570" s="125">
        <v>4</v>
      </c>
      <c r="F9570" s="125">
        <v>4398.5653199999997</v>
      </c>
      <c r="G9570" s="125">
        <v>0</v>
      </c>
      <c r="H9570" s="125">
        <v>5013.679118</v>
      </c>
      <c r="I9570" s="125">
        <v>4401.508898</v>
      </c>
      <c r="J9570" s="125">
        <v>4398.5653199999997</v>
      </c>
    </row>
    <row r="9571" spans="1:10" x14ac:dyDescent="0.25">
      <c r="A9571" s="125">
        <v>945214</v>
      </c>
      <c r="B9571" s="125">
        <v>2008</v>
      </c>
      <c r="C9571" s="125">
        <v>64</v>
      </c>
      <c r="D9571" s="125">
        <v>5</v>
      </c>
      <c r="E9571" s="125">
        <v>1</v>
      </c>
      <c r="F9571" s="129">
        <v>163.73962700000001</v>
      </c>
      <c r="G9571" s="129">
        <v>0</v>
      </c>
      <c r="H9571" s="129">
        <v>174.11699999999999</v>
      </c>
      <c r="I9571" s="129">
        <v>163.73962700000001</v>
      </c>
      <c r="J9571" s="129">
        <v>163.73962700000001</v>
      </c>
    </row>
    <row r="9572" spans="1:10" hidden="1" x14ac:dyDescent="0.25">
      <c r="A9572" s="125">
        <v>945215</v>
      </c>
      <c r="B9572" s="125">
        <v>2008</v>
      </c>
      <c r="C9572" s="125">
        <v>64</v>
      </c>
      <c r="D9572" s="125">
        <v>5</v>
      </c>
      <c r="E9572" s="125">
        <v>2</v>
      </c>
      <c r="F9572" s="125">
        <v>155.60493099999999</v>
      </c>
      <c r="G9572" s="125">
        <v>0</v>
      </c>
      <c r="H9572" s="125">
        <v>163.73962700000001</v>
      </c>
      <c r="I9572" s="125">
        <v>160.890557</v>
      </c>
      <c r="J9572" s="125">
        <v>155.60493099999999</v>
      </c>
    </row>
    <row r="9573" spans="1:10" hidden="1" x14ac:dyDescent="0.25">
      <c r="A9573" s="125">
        <v>945216</v>
      </c>
      <c r="B9573" s="125">
        <v>2008</v>
      </c>
      <c r="C9573" s="125">
        <v>64</v>
      </c>
      <c r="D9573" s="125">
        <v>5</v>
      </c>
      <c r="E9573" s="125">
        <v>3</v>
      </c>
      <c r="F9573" s="125">
        <v>0</v>
      </c>
      <c r="G9573" s="125">
        <v>135.97043099999999</v>
      </c>
      <c r="H9573" s="125">
        <v>155.60493099999999</v>
      </c>
      <c r="I9573" s="125">
        <v>151.559203</v>
      </c>
      <c r="J9573" s="125">
        <v>135.97043099999999</v>
      </c>
    </row>
    <row r="9574" spans="1:10" hidden="1" x14ac:dyDescent="0.25">
      <c r="A9574" s="125">
        <v>945217</v>
      </c>
      <c r="B9574" s="125">
        <v>2008</v>
      </c>
      <c r="C9574" s="125">
        <v>64</v>
      </c>
      <c r="D9574" s="125">
        <v>5</v>
      </c>
      <c r="E9574" s="125">
        <v>4</v>
      </c>
      <c r="F9574" s="125">
        <v>60.084564</v>
      </c>
      <c r="G9574" s="125">
        <v>0</v>
      </c>
      <c r="H9574" s="125">
        <v>63.892561000000001</v>
      </c>
      <c r="I9574" s="125">
        <v>60.084564</v>
      </c>
      <c r="J9574" s="125">
        <v>60.084564</v>
      </c>
    </row>
    <row r="9575" spans="1:10" x14ac:dyDescent="0.25">
      <c r="A9575" s="125">
        <v>945218</v>
      </c>
      <c r="B9575" s="125">
        <v>2008</v>
      </c>
      <c r="C9575" s="125">
        <v>65</v>
      </c>
      <c r="D9575" s="125">
        <v>2</v>
      </c>
      <c r="E9575" s="125">
        <v>1</v>
      </c>
      <c r="F9575" s="129">
        <v>2145.9868160000001</v>
      </c>
      <c r="G9575" s="129">
        <v>0</v>
      </c>
      <c r="H9575" s="129">
        <v>2906.5302499999998</v>
      </c>
      <c r="I9575" s="129">
        <v>2157.5174050000001</v>
      </c>
      <c r="J9575" s="129">
        <v>2145.9868160000001</v>
      </c>
    </row>
    <row r="9576" spans="1:10" hidden="1" x14ac:dyDescent="0.25">
      <c r="A9576" s="125">
        <v>945219</v>
      </c>
      <c r="B9576" s="125">
        <v>2008</v>
      </c>
      <c r="C9576" s="125">
        <v>65</v>
      </c>
      <c r="D9576" s="125">
        <v>2</v>
      </c>
      <c r="E9576" s="125">
        <v>2</v>
      </c>
      <c r="F9576" s="125">
        <v>1969.1051540000001</v>
      </c>
      <c r="G9576" s="125">
        <v>0</v>
      </c>
      <c r="H9576" s="125">
        <v>2145.9868160000001</v>
      </c>
      <c r="I9576" s="125">
        <v>1970.874292</v>
      </c>
      <c r="J9576" s="125">
        <v>1969.1051540000001</v>
      </c>
    </row>
    <row r="9577" spans="1:10" hidden="1" x14ac:dyDescent="0.25">
      <c r="A9577" s="125">
        <v>945220</v>
      </c>
      <c r="B9577" s="125">
        <v>2008</v>
      </c>
      <c r="C9577" s="125">
        <v>65</v>
      </c>
      <c r="D9577" s="125">
        <v>2</v>
      </c>
      <c r="E9577" s="125">
        <v>3</v>
      </c>
      <c r="F9577" s="125">
        <v>1581.907483</v>
      </c>
      <c r="G9577" s="125">
        <v>136.929722</v>
      </c>
      <c r="H9577" s="125">
        <v>1969.1051540000001</v>
      </c>
      <c r="I9577" s="125">
        <v>1733.009446</v>
      </c>
      <c r="J9577" s="125">
        <v>1718.837205</v>
      </c>
    </row>
    <row r="9578" spans="1:10" hidden="1" x14ac:dyDescent="0.25">
      <c r="A9578" s="125">
        <v>945221</v>
      </c>
      <c r="B9578" s="125">
        <v>2008</v>
      </c>
      <c r="C9578" s="125">
        <v>65</v>
      </c>
      <c r="D9578" s="125">
        <v>2</v>
      </c>
      <c r="E9578" s="125">
        <v>4</v>
      </c>
      <c r="F9578" s="125">
        <v>2154.6012470000001</v>
      </c>
      <c r="G9578" s="125">
        <v>0</v>
      </c>
      <c r="H9578" s="125">
        <v>2906.5302499999998</v>
      </c>
      <c r="I9578" s="125">
        <v>2157.5174050000001</v>
      </c>
      <c r="J9578" s="125">
        <v>2154.6012470000001</v>
      </c>
    </row>
    <row r="9579" spans="1:10" x14ac:dyDescent="0.25">
      <c r="A9579" s="125">
        <v>945222</v>
      </c>
      <c r="B9579" s="125">
        <v>2008</v>
      </c>
      <c r="C9579" s="125">
        <v>65</v>
      </c>
      <c r="D9579" s="125">
        <v>3</v>
      </c>
      <c r="E9579" s="125">
        <v>1</v>
      </c>
      <c r="F9579" s="129">
        <v>172.50837200000001</v>
      </c>
      <c r="G9579" s="129">
        <v>0</v>
      </c>
      <c r="H9579" s="129">
        <v>213.67679999999999</v>
      </c>
      <c r="I9579" s="129">
        <v>173.54829699999999</v>
      </c>
      <c r="J9579" s="129">
        <v>172.50837200000001</v>
      </c>
    </row>
    <row r="9580" spans="1:10" hidden="1" x14ac:dyDescent="0.25">
      <c r="A9580" s="125">
        <v>945223</v>
      </c>
      <c r="B9580" s="125">
        <v>2008</v>
      </c>
      <c r="C9580" s="125">
        <v>65</v>
      </c>
      <c r="D9580" s="125">
        <v>3</v>
      </c>
      <c r="E9580" s="125">
        <v>2</v>
      </c>
      <c r="F9580" s="125">
        <v>162.41799800000001</v>
      </c>
      <c r="G9580" s="125">
        <v>0</v>
      </c>
      <c r="H9580" s="125">
        <v>172.50837200000001</v>
      </c>
      <c r="I9580" s="125">
        <v>162.55463900000001</v>
      </c>
      <c r="J9580" s="125">
        <v>162.41799800000001</v>
      </c>
    </row>
    <row r="9581" spans="1:10" hidden="1" x14ac:dyDescent="0.25">
      <c r="A9581" s="125">
        <v>945224</v>
      </c>
      <c r="B9581" s="125">
        <v>2008</v>
      </c>
      <c r="C9581" s="125">
        <v>65</v>
      </c>
      <c r="D9581" s="125">
        <v>3</v>
      </c>
      <c r="E9581" s="125">
        <v>3</v>
      </c>
      <c r="F9581" s="125">
        <v>111.864806</v>
      </c>
      <c r="G9581" s="125">
        <v>35.828819000000003</v>
      </c>
      <c r="H9581" s="125">
        <v>162.41799800000001</v>
      </c>
      <c r="I9581" s="125">
        <v>148.56374299999999</v>
      </c>
      <c r="J9581" s="125">
        <v>147.693625</v>
      </c>
    </row>
    <row r="9582" spans="1:10" hidden="1" x14ac:dyDescent="0.25">
      <c r="A9582" s="125">
        <v>945225</v>
      </c>
      <c r="B9582" s="125">
        <v>2008</v>
      </c>
      <c r="C9582" s="125">
        <v>65</v>
      </c>
      <c r="D9582" s="125">
        <v>3</v>
      </c>
      <c r="E9582" s="125">
        <v>4</v>
      </c>
      <c r="F9582" s="125">
        <v>1282.8916320000001</v>
      </c>
      <c r="G9582" s="125">
        <v>0</v>
      </c>
      <c r="H9582" s="125">
        <v>1581.907483</v>
      </c>
      <c r="I9582" s="125">
        <v>1284.825257</v>
      </c>
      <c r="J9582" s="125">
        <v>1282.8916320000001</v>
      </c>
    </row>
    <row r="9583" spans="1:10" x14ac:dyDescent="0.25">
      <c r="A9583" s="125">
        <v>945226</v>
      </c>
      <c r="B9583" s="125">
        <v>2008</v>
      </c>
      <c r="C9583" s="125">
        <v>65</v>
      </c>
      <c r="D9583" s="125">
        <v>4</v>
      </c>
      <c r="E9583" s="125">
        <v>1</v>
      </c>
      <c r="F9583" s="129">
        <v>650.40085599999998</v>
      </c>
      <c r="G9583" s="129">
        <v>0</v>
      </c>
      <c r="H9583" s="129">
        <v>788.42179999999996</v>
      </c>
      <c r="I9583" s="129">
        <v>692.15549799999997</v>
      </c>
      <c r="J9583" s="129">
        <v>650.40085599999998</v>
      </c>
    </row>
    <row r="9584" spans="1:10" hidden="1" x14ac:dyDescent="0.25">
      <c r="A9584" s="125">
        <v>945227</v>
      </c>
      <c r="B9584" s="125">
        <v>2008</v>
      </c>
      <c r="C9584" s="125">
        <v>65</v>
      </c>
      <c r="D9584" s="125">
        <v>4</v>
      </c>
      <c r="E9584" s="125">
        <v>2</v>
      </c>
      <c r="F9584" s="125">
        <v>621.95211099999995</v>
      </c>
      <c r="G9584" s="125">
        <v>0</v>
      </c>
      <c r="H9584" s="125">
        <v>650.40085599999998</v>
      </c>
      <c r="I9584" s="125">
        <v>626.66122499999994</v>
      </c>
      <c r="J9584" s="125">
        <v>621.95211099999995</v>
      </c>
    </row>
    <row r="9585" spans="1:10" hidden="1" x14ac:dyDescent="0.25">
      <c r="A9585" s="125">
        <v>945228</v>
      </c>
      <c r="B9585" s="125">
        <v>2008</v>
      </c>
      <c r="C9585" s="125">
        <v>65</v>
      </c>
      <c r="D9585" s="125">
        <v>4</v>
      </c>
      <c r="E9585" s="125">
        <v>3</v>
      </c>
      <c r="F9585" s="125">
        <v>71.930553000000003</v>
      </c>
      <c r="G9585" s="125">
        <v>507.420458</v>
      </c>
      <c r="H9585" s="125">
        <v>621.95211099999995</v>
      </c>
      <c r="I9585" s="125">
        <v>588.18011200000001</v>
      </c>
      <c r="J9585" s="125">
        <v>579.35101099999997</v>
      </c>
    </row>
    <row r="9586" spans="1:10" hidden="1" x14ac:dyDescent="0.25">
      <c r="A9586" s="125">
        <v>945229</v>
      </c>
      <c r="B9586" s="125">
        <v>2008</v>
      </c>
      <c r="C9586" s="125">
        <v>65</v>
      </c>
      <c r="D9586" s="125">
        <v>4</v>
      </c>
      <c r="E9586" s="125">
        <v>4</v>
      </c>
      <c r="F9586" s="125">
        <v>96.993505999999996</v>
      </c>
      <c r="G9586" s="125">
        <v>0</v>
      </c>
      <c r="H9586" s="125">
        <v>111.864806</v>
      </c>
      <c r="I9586" s="125">
        <v>98.206113000000002</v>
      </c>
      <c r="J9586" s="125">
        <v>96.993505999999996</v>
      </c>
    </row>
    <row r="9587" spans="1:10" x14ac:dyDescent="0.25">
      <c r="A9587" s="125">
        <v>945230</v>
      </c>
      <c r="B9587" s="125">
        <v>2008</v>
      </c>
      <c r="C9587" s="125">
        <v>65</v>
      </c>
      <c r="D9587" s="125">
        <v>5</v>
      </c>
      <c r="E9587" s="125">
        <v>1</v>
      </c>
      <c r="F9587" s="129">
        <v>15.673555</v>
      </c>
      <c r="G9587" s="129">
        <v>0</v>
      </c>
      <c r="H9587" s="129">
        <v>23.791599999999999</v>
      </c>
      <c r="I9587" s="129">
        <v>22.373621</v>
      </c>
      <c r="J9587" s="129">
        <v>15.673555</v>
      </c>
    </row>
    <row r="9588" spans="1:10" hidden="1" x14ac:dyDescent="0.25">
      <c r="A9588" s="125">
        <v>945231</v>
      </c>
      <c r="B9588" s="125">
        <v>2008</v>
      </c>
      <c r="C9588" s="125">
        <v>65</v>
      </c>
      <c r="D9588" s="125">
        <v>5</v>
      </c>
      <c r="E9588" s="125">
        <v>2</v>
      </c>
      <c r="F9588" s="125">
        <v>15.400774999999999</v>
      </c>
      <c r="G9588" s="125">
        <v>0</v>
      </c>
      <c r="H9588" s="125">
        <v>15.673555</v>
      </c>
      <c r="I9588" s="125">
        <v>15.400835000000001</v>
      </c>
      <c r="J9588" s="125">
        <v>15.400774999999999</v>
      </c>
    </row>
    <row r="9589" spans="1:10" hidden="1" x14ac:dyDescent="0.25">
      <c r="A9589" s="125">
        <v>945232</v>
      </c>
      <c r="B9589" s="125">
        <v>2008</v>
      </c>
      <c r="C9589" s="125">
        <v>65</v>
      </c>
      <c r="D9589" s="125">
        <v>5</v>
      </c>
      <c r="E9589" s="125">
        <v>3</v>
      </c>
      <c r="F9589" s="125">
        <v>0</v>
      </c>
      <c r="G9589" s="125">
        <v>15.000128999999999</v>
      </c>
      <c r="H9589" s="125">
        <v>15.400774999999999</v>
      </c>
      <c r="I9589" s="125">
        <v>15.000355000000001</v>
      </c>
      <c r="J9589" s="125">
        <v>15.000128999999999</v>
      </c>
    </row>
    <row r="9590" spans="1:10" hidden="1" x14ac:dyDescent="0.25">
      <c r="A9590" s="125">
        <v>945233</v>
      </c>
      <c r="B9590" s="125">
        <v>2008</v>
      </c>
      <c r="C9590" s="125">
        <v>65</v>
      </c>
      <c r="D9590" s="125">
        <v>5</v>
      </c>
      <c r="E9590" s="125">
        <v>4</v>
      </c>
      <c r="F9590" s="125">
        <v>63.749808999999999</v>
      </c>
      <c r="G9590" s="125">
        <v>0</v>
      </c>
      <c r="H9590" s="125">
        <v>71.930553000000003</v>
      </c>
      <c r="I9590" s="125">
        <v>67.643491999999995</v>
      </c>
      <c r="J9590" s="125">
        <v>63.749808999999999</v>
      </c>
    </row>
    <row r="9591" spans="1:10" x14ac:dyDescent="0.25">
      <c r="A9591" s="125">
        <v>945234</v>
      </c>
      <c r="B9591" s="125">
        <v>2008</v>
      </c>
      <c r="C9591" s="125">
        <v>67</v>
      </c>
      <c r="D9591" s="125">
        <v>2</v>
      </c>
      <c r="E9591" s="125">
        <v>1</v>
      </c>
      <c r="F9591" s="129">
        <v>19833.690033999999</v>
      </c>
      <c r="G9591" s="129">
        <v>0</v>
      </c>
      <c r="H9591" s="129">
        <v>26736.344400000002</v>
      </c>
      <c r="I9591" s="129">
        <v>19846.388448000002</v>
      </c>
      <c r="J9591" s="129">
        <v>19833.690033999999</v>
      </c>
    </row>
    <row r="9592" spans="1:10" hidden="1" x14ac:dyDescent="0.25">
      <c r="A9592" s="125">
        <v>945235</v>
      </c>
      <c r="B9592" s="125">
        <v>2008</v>
      </c>
      <c r="C9592" s="125">
        <v>67</v>
      </c>
      <c r="D9592" s="125">
        <v>2</v>
      </c>
      <c r="E9592" s="125">
        <v>2</v>
      </c>
      <c r="F9592" s="125">
        <v>18170.568718999999</v>
      </c>
      <c r="G9592" s="125">
        <v>0</v>
      </c>
      <c r="H9592" s="125">
        <v>19833.690033999999</v>
      </c>
      <c r="I9592" s="125">
        <v>18215.260926999999</v>
      </c>
      <c r="J9592" s="125">
        <v>18170.568718999999</v>
      </c>
    </row>
    <row r="9593" spans="1:10" hidden="1" x14ac:dyDescent="0.25">
      <c r="A9593" s="125">
        <v>945236</v>
      </c>
      <c r="B9593" s="125">
        <v>2008</v>
      </c>
      <c r="C9593" s="125">
        <v>67</v>
      </c>
      <c r="D9593" s="125">
        <v>2</v>
      </c>
      <c r="E9593" s="125">
        <v>3</v>
      </c>
      <c r="F9593" s="125">
        <v>15754.372653</v>
      </c>
      <c r="G9593" s="125">
        <v>141.89757900000001</v>
      </c>
      <c r="H9593" s="125">
        <v>18170.568718999999</v>
      </c>
      <c r="I9593" s="125">
        <v>15991.917530000001</v>
      </c>
      <c r="J9593" s="125">
        <v>15896.270232000001</v>
      </c>
    </row>
    <row r="9594" spans="1:10" hidden="1" x14ac:dyDescent="0.25">
      <c r="A9594" s="125">
        <v>945237</v>
      </c>
      <c r="B9594" s="125">
        <v>2008</v>
      </c>
      <c r="C9594" s="125">
        <v>67</v>
      </c>
      <c r="D9594" s="125">
        <v>2</v>
      </c>
      <c r="E9594" s="125">
        <v>4</v>
      </c>
      <c r="F9594" s="125">
        <v>19841.056640999999</v>
      </c>
      <c r="G9594" s="125">
        <v>0</v>
      </c>
      <c r="H9594" s="125">
        <v>26736.344400000002</v>
      </c>
      <c r="I9594" s="125">
        <v>19846.388448000002</v>
      </c>
      <c r="J9594" s="125">
        <v>19841.056640999999</v>
      </c>
    </row>
    <row r="9595" spans="1:10" x14ac:dyDescent="0.25">
      <c r="A9595" s="125">
        <v>945238</v>
      </c>
      <c r="B9595" s="125">
        <v>2008</v>
      </c>
      <c r="C9595" s="125">
        <v>67</v>
      </c>
      <c r="D9595" s="125">
        <v>3</v>
      </c>
      <c r="E9595" s="125">
        <v>1</v>
      </c>
      <c r="F9595" s="129">
        <v>29662.942287999998</v>
      </c>
      <c r="G9595" s="129">
        <v>0</v>
      </c>
      <c r="H9595" s="129">
        <v>37240.472999999998</v>
      </c>
      <c r="I9595" s="129">
        <v>30246.712170999999</v>
      </c>
      <c r="J9595" s="129">
        <v>29662.942287999998</v>
      </c>
    </row>
    <row r="9596" spans="1:10" hidden="1" x14ac:dyDescent="0.25">
      <c r="A9596" s="125">
        <v>945239</v>
      </c>
      <c r="B9596" s="125">
        <v>2008</v>
      </c>
      <c r="C9596" s="125">
        <v>67</v>
      </c>
      <c r="D9596" s="125">
        <v>3</v>
      </c>
      <c r="E9596" s="125">
        <v>2</v>
      </c>
      <c r="F9596" s="125">
        <v>26819.071332</v>
      </c>
      <c r="G9596" s="125">
        <v>0</v>
      </c>
      <c r="H9596" s="125">
        <v>29662.942287999998</v>
      </c>
      <c r="I9596" s="125">
        <v>27951.390518</v>
      </c>
      <c r="J9596" s="125">
        <v>26819.071332</v>
      </c>
    </row>
    <row r="9597" spans="1:10" hidden="1" x14ac:dyDescent="0.25">
      <c r="A9597" s="125">
        <v>945240</v>
      </c>
      <c r="B9597" s="125">
        <v>2008</v>
      </c>
      <c r="C9597" s="125">
        <v>67</v>
      </c>
      <c r="D9597" s="125">
        <v>3</v>
      </c>
      <c r="E9597" s="125">
        <v>3</v>
      </c>
      <c r="F9597" s="125">
        <v>20107.603019999999</v>
      </c>
      <c r="G9597" s="125">
        <v>2936.7724440000002</v>
      </c>
      <c r="H9597" s="125">
        <v>26819.071332</v>
      </c>
      <c r="I9597" s="125">
        <v>24531.404547999999</v>
      </c>
      <c r="J9597" s="125">
        <v>23044.375463</v>
      </c>
    </row>
    <row r="9598" spans="1:10" hidden="1" x14ac:dyDescent="0.25">
      <c r="A9598" s="125">
        <v>945241</v>
      </c>
      <c r="B9598" s="125">
        <v>2008</v>
      </c>
      <c r="C9598" s="125">
        <v>67</v>
      </c>
      <c r="D9598" s="125">
        <v>3</v>
      </c>
      <c r="E9598" s="125">
        <v>4</v>
      </c>
      <c r="F9598" s="125">
        <v>12642.733542</v>
      </c>
      <c r="G9598" s="125">
        <v>0</v>
      </c>
      <c r="H9598" s="125">
        <v>15754.372653</v>
      </c>
      <c r="I9598" s="125">
        <v>12795.701469</v>
      </c>
      <c r="J9598" s="125">
        <v>12642.733542</v>
      </c>
    </row>
    <row r="9599" spans="1:10" x14ac:dyDescent="0.25">
      <c r="A9599" s="125">
        <v>945242</v>
      </c>
      <c r="B9599" s="125">
        <v>2008</v>
      </c>
      <c r="C9599" s="125">
        <v>67</v>
      </c>
      <c r="D9599" s="125">
        <v>4</v>
      </c>
      <c r="E9599" s="125">
        <v>1</v>
      </c>
      <c r="F9599" s="129">
        <v>2408.2370970000002</v>
      </c>
      <c r="G9599" s="129">
        <v>0</v>
      </c>
      <c r="H9599" s="129">
        <v>2757.6804999999999</v>
      </c>
      <c r="I9599" s="129">
        <v>2420.9677109999998</v>
      </c>
      <c r="J9599" s="129">
        <v>2408.2370970000002</v>
      </c>
    </row>
    <row r="9600" spans="1:10" hidden="1" x14ac:dyDescent="0.25">
      <c r="A9600" s="125">
        <v>945243</v>
      </c>
      <c r="B9600" s="125">
        <v>2008</v>
      </c>
      <c r="C9600" s="125">
        <v>67</v>
      </c>
      <c r="D9600" s="125">
        <v>4</v>
      </c>
      <c r="E9600" s="125">
        <v>2</v>
      </c>
      <c r="F9600" s="125">
        <v>2196.1946200000002</v>
      </c>
      <c r="G9600" s="125">
        <v>0</v>
      </c>
      <c r="H9600" s="125">
        <v>2408.2370970000002</v>
      </c>
      <c r="I9600" s="125">
        <v>2320.3364430000001</v>
      </c>
      <c r="J9600" s="125">
        <v>2196.1946200000002</v>
      </c>
    </row>
    <row r="9601" spans="1:10" hidden="1" x14ac:dyDescent="0.25">
      <c r="A9601" s="125">
        <v>945244</v>
      </c>
      <c r="B9601" s="125">
        <v>2008</v>
      </c>
      <c r="C9601" s="125">
        <v>67</v>
      </c>
      <c r="D9601" s="125">
        <v>4</v>
      </c>
      <c r="E9601" s="125">
        <v>3</v>
      </c>
      <c r="F9601" s="125">
        <v>368.66171200000002</v>
      </c>
      <c r="G9601" s="125">
        <v>1561.2744439999999</v>
      </c>
      <c r="H9601" s="125">
        <v>2196.1946200000002</v>
      </c>
      <c r="I9601" s="125">
        <v>2076.9412520000001</v>
      </c>
      <c r="J9601" s="125">
        <v>1929.936156</v>
      </c>
    </row>
    <row r="9602" spans="1:10" hidden="1" x14ac:dyDescent="0.25">
      <c r="A9602" s="125">
        <v>945245</v>
      </c>
      <c r="B9602" s="125">
        <v>2008</v>
      </c>
      <c r="C9602" s="125">
        <v>67</v>
      </c>
      <c r="D9602" s="125">
        <v>4</v>
      </c>
      <c r="E9602" s="125">
        <v>4</v>
      </c>
      <c r="F9602" s="125">
        <v>17606.911926000001</v>
      </c>
      <c r="G9602" s="125">
        <v>0</v>
      </c>
      <c r="H9602" s="125">
        <v>20107.603019999999</v>
      </c>
      <c r="I9602" s="125">
        <v>17652.464691000001</v>
      </c>
      <c r="J9602" s="125">
        <v>17606.911926000001</v>
      </c>
    </row>
    <row r="9603" spans="1:10" x14ac:dyDescent="0.25">
      <c r="A9603" s="125">
        <v>945246</v>
      </c>
      <c r="B9603" s="125">
        <v>2008</v>
      </c>
      <c r="C9603" s="125">
        <v>67</v>
      </c>
      <c r="D9603" s="125">
        <v>5</v>
      </c>
      <c r="E9603" s="125">
        <v>1</v>
      </c>
      <c r="F9603" s="129">
        <v>152.49056100000001</v>
      </c>
      <c r="G9603" s="129">
        <v>0</v>
      </c>
      <c r="H9603" s="129">
        <v>163.17959999999999</v>
      </c>
      <c r="I9603" s="129">
        <v>153.45409599999999</v>
      </c>
      <c r="J9603" s="129">
        <v>152.49056100000001</v>
      </c>
    </row>
    <row r="9604" spans="1:10" hidden="1" x14ac:dyDescent="0.25">
      <c r="A9604" s="125">
        <v>945247</v>
      </c>
      <c r="B9604" s="125">
        <v>2008</v>
      </c>
      <c r="C9604" s="125">
        <v>67</v>
      </c>
      <c r="D9604" s="125">
        <v>5</v>
      </c>
      <c r="E9604" s="125">
        <v>2</v>
      </c>
      <c r="F9604" s="125">
        <v>146.98165499999999</v>
      </c>
      <c r="G9604" s="125">
        <v>0</v>
      </c>
      <c r="H9604" s="125">
        <v>152.49056100000001</v>
      </c>
      <c r="I9604" s="125">
        <v>149.83722599999999</v>
      </c>
      <c r="J9604" s="125">
        <v>146.98165499999999</v>
      </c>
    </row>
    <row r="9605" spans="1:10" hidden="1" x14ac:dyDescent="0.25">
      <c r="A9605" s="125">
        <v>945248</v>
      </c>
      <c r="B9605" s="125">
        <v>2008</v>
      </c>
      <c r="C9605" s="125">
        <v>67</v>
      </c>
      <c r="D9605" s="125">
        <v>5</v>
      </c>
      <c r="E9605" s="125">
        <v>3</v>
      </c>
      <c r="F9605" s="125">
        <v>0</v>
      </c>
      <c r="G9605" s="125">
        <v>134.989408</v>
      </c>
      <c r="H9605" s="125">
        <v>146.98165499999999</v>
      </c>
      <c r="I9605" s="125">
        <v>143.160132</v>
      </c>
      <c r="J9605" s="125">
        <v>134.989408</v>
      </c>
    </row>
    <row r="9606" spans="1:10" hidden="1" x14ac:dyDescent="0.25">
      <c r="A9606" s="125">
        <v>945249</v>
      </c>
      <c r="B9606" s="125">
        <v>2008</v>
      </c>
      <c r="C9606" s="125">
        <v>67</v>
      </c>
      <c r="D9606" s="125">
        <v>5</v>
      </c>
      <c r="E9606" s="125">
        <v>4</v>
      </c>
      <c r="F9606" s="125">
        <v>345.332944</v>
      </c>
      <c r="G9606" s="125">
        <v>0</v>
      </c>
      <c r="H9606" s="125">
        <v>368.66171200000002</v>
      </c>
      <c r="I9606" s="125">
        <v>346.68947400000002</v>
      </c>
      <c r="J9606" s="125">
        <v>345.332944</v>
      </c>
    </row>
    <row r="9607" spans="1:10" x14ac:dyDescent="0.25">
      <c r="A9607" s="125">
        <v>945250</v>
      </c>
      <c r="B9607" s="125">
        <v>2008</v>
      </c>
      <c r="C9607" s="125">
        <v>69</v>
      </c>
      <c r="D9607" s="125">
        <v>2</v>
      </c>
      <c r="E9607" s="125">
        <v>1</v>
      </c>
      <c r="F9607" s="129">
        <v>360552.92060100002</v>
      </c>
      <c r="G9607" s="129">
        <v>0</v>
      </c>
      <c r="H9607" s="129">
        <v>485963.33624999999</v>
      </c>
      <c r="I9607" s="129">
        <v>360730.58449799998</v>
      </c>
      <c r="J9607" s="129">
        <v>360552.92060100002</v>
      </c>
    </row>
    <row r="9608" spans="1:10" hidden="1" x14ac:dyDescent="0.25">
      <c r="A9608" s="125">
        <v>945251</v>
      </c>
      <c r="B9608" s="125">
        <v>2008</v>
      </c>
      <c r="C9608" s="125">
        <v>69</v>
      </c>
      <c r="D9608" s="125">
        <v>2</v>
      </c>
      <c r="E9608" s="125">
        <v>2</v>
      </c>
      <c r="F9608" s="125">
        <v>331041.58942799998</v>
      </c>
      <c r="G9608" s="125">
        <v>0</v>
      </c>
      <c r="H9608" s="125">
        <v>360552.92060100002</v>
      </c>
      <c r="I9608" s="125">
        <v>331131.80228</v>
      </c>
      <c r="J9608" s="125">
        <v>331041.58942799998</v>
      </c>
    </row>
    <row r="9609" spans="1:10" hidden="1" x14ac:dyDescent="0.25">
      <c r="A9609" s="125">
        <v>945252</v>
      </c>
      <c r="B9609" s="125">
        <v>2008</v>
      </c>
      <c r="C9609" s="125">
        <v>69</v>
      </c>
      <c r="D9609" s="125">
        <v>2</v>
      </c>
      <c r="E9609" s="125">
        <v>3</v>
      </c>
      <c r="F9609" s="125">
        <v>286568.26133000001</v>
      </c>
      <c r="G9609" s="125">
        <v>4703.8287129999999</v>
      </c>
      <c r="H9609" s="125">
        <v>331041.58942799998</v>
      </c>
      <c r="I9609" s="125">
        <v>291349.70285599999</v>
      </c>
      <c r="J9609" s="125">
        <v>291272.090043</v>
      </c>
    </row>
    <row r="9610" spans="1:10" hidden="1" x14ac:dyDescent="0.25">
      <c r="A9610" s="125">
        <v>945253</v>
      </c>
      <c r="B9610" s="125">
        <v>2008</v>
      </c>
      <c r="C9610" s="125">
        <v>69</v>
      </c>
      <c r="D9610" s="125">
        <v>2</v>
      </c>
      <c r="E9610" s="125">
        <v>4</v>
      </c>
      <c r="F9610" s="125">
        <v>360720.09890899999</v>
      </c>
      <c r="G9610" s="125">
        <v>0</v>
      </c>
      <c r="H9610" s="125">
        <v>485963.33624999999</v>
      </c>
      <c r="I9610" s="125">
        <v>360730.58449799998</v>
      </c>
      <c r="J9610" s="125">
        <v>360720.09890899999</v>
      </c>
    </row>
    <row r="9611" spans="1:10" x14ac:dyDescent="0.25">
      <c r="A9611" s="125">
        <v>945254</v>
      </c>
      <c r="B9611" s="125">
        <v>2008</v>
      </c>
      <c r="C9611" s="125">
        <v>69</v>
      </c>
      <c r="D9611" s="125">
        <v>3</v>
      </c>
      <c r="E9611" s="125">
        <v>1</v>
      </c>
      <c r="F9611" s="129">
        <v>162482.675559</v>
      </c>
      <c r="G9611" s="129">
        <v>0</v>
      </c>
      <c r="H9611" s="129">
        <v>200736.22279999999</v>
      </c>
      <c r="I9611" s="129">
        <v>163037.960158</v>
      </c>
      <c r="J9611" s="129">
        <v>162482.675559</v>
      </c>
    </row>
    <row r="9612" spans="1:10" hidden="1" x14ac:dyDescent="0.25">
      <c r="A9612" s="125">
        <v>945255</v>
      </c>
      <c r="B9612" s="125">
        <v>2008</v>
      </c>
      <c r="C9612" s="125">
        <v>69</v>
      </c>
      <c r="D9612" s="125">
        <v>3</v>
      </c>
      <c r="E9612" s="125">
        <v>2</v>
      </c>
      <c r="F9612" s="125">
        <v>152645.58712099999</v>
      </c>
      <c r="G9612" s="125">
        <v>0</v>
      </c>
      <c r="H9612" s="125">
        <v>162482.675559</v>
      </c>
      <c r="I9612" s="125">
        <v>153107.42517900001</v>
      </c>
      <c r="J9612" s="125">
        <v>152645.58712099999</v>
      </c>
    </row>
    <row r="9613" spans="1:10" hidden="1" x14ac:dyDescent="0.25">
      <c r="A9613" s="125">
        <v>945256</v>
      </c>
      <c r="B9613" s="125">
        <v>2008</v>
      </c>
      <c r="C9613" s="125">
        <v>69</v>
      </c>
      <c r="D9613" s="125">
        <v>3</v>
      </c>
      <c r="E9613" s="125">
        <v>3</v>
      </c>
      <c r="F9613" s="125">
        <v>82777.667577999993</v>
      </c>
      <c r="G9613" s="125">
        <v>56048.564608000001</v>
      </c>
      <c r="H9613" s="125">
        <v>152645.58712099999</v>
      </c>
      <c r="I9613" s="125">
        <v>139624.91853900001</v>
      </c>
      <c r="J9613" s="125">
        <v>138826.23218600001</v>
      </c>
    </row>
    <row r="9614" spans="1:10" hidden="1" x14ac:dyDescent="0.25">
      <c r="A9614" s="125">
        <v>945257</v>
      </c>
      <c r="B9614" s="125">
        <v>2008</v>
      </c>
      <c r="C9614" s="125">
        <v>69</v>
      </c>
      <c r="D9614" s="125">
        <v>3</v>
      </c>
      <c r="E9614" s="125">
        <v>4</v>
      </c>
      <c r="F9614" s="125">
        <v>232725.609218</v>
      </c>
      <c r="G9614" s="125">
        <v>0</v>
      </c>
      <c r="H9614" s="125">
        <v>286568.26133000001</v>
      </c>
      <c r="I9614" s="125">
        <v>232750.74185200001</v>
      </c>
      <c r="J9614" s="125">
        <v>232725.609218</v>
      </c>
    </row>
    <row r="9615" spans="1:10" x14ac:dyDescent="0.25">
      <c r="A9615" s="125">
        <v>945258</v>
      </c>
      <c r="B9615" s="125">
        <v>2008</v>
      </c>
      <c r="C9615" s="125">
        <v>69</v>
      </c>
      <c r="D9615" s="125">
        <v>4</v>
      </c>
      <c r="E9615" s="125">
        <v>1</v>
      </c>
      <c r="F9615" s="129">
        <v>9274.3367500000004</v>
      </c>
      <c r="G9615" s="129">
        <v>0</v>
      </c>
      <c r="H9615" s="129">
        <v>11096.838</v>
      </c>
      <c r="I9615" s="129">
        <v>9741.9140800000005</v>
      </c>
      <c r="J9615" s="129">
        <v>9274.3367500000004</v>
      </c>
    </row>
    <row r="9616" spans="1:10" hidden="1" x14ac:dyDescent="0.25">
      <c r="A9616" s="125">
        <v>945259</v>
      </c>
      <c r="B9616" s="125">
        <v>2008</v>
      </c>
      <c r="C9616" s="125">
        <v>69</v>
      </c>
      <c r="D9616" s="125">
        <v>4</v>
      </c>
      <c r="E9616" s="125">
        <v>2</v>
      </c>
      <c r="F9616" s="125">
        <v>8895.69535</v>
      </c>
      <c r="G9616" s="125">
        <v>0</v>
      </c>
      <c r="H9616" s="125">
        <v>9274.3367500000004</v>
      </c>
      <c r="I9616" s="125">
        <v>8935.8234589999993</v>
      </c>
      <c r="J9616" s="125">
        <v>8895.69535</v>
      </c>
    </row>
    <row r="9617" spans="1:10" hidden="1" x14ac:dyDescent="0.25">
      <c r="A9617" s="125">
        <v>945260</v>
      </c>
      <c r="B9617" s="125">
        <v>2008</v>
      </c>
      <c r="C9617" s="125">
        <v>69</v>
      </c>
      <c r="D9617" s="125">
        <v>4</v>
      </c>
      <c r="E9617" s="125">
        <v>3</v>
      </c>
      <c r="F9617" s="125">
        <v>74.295185000000004</v>
      </c>
      <c r="G9617" s="125">
        <v>8334.9984839999997</v>
      </c>
      <c r="H9617" s="125">
        <v>8895.69535</v>
      </c>
      <c r="I9617" s="125">
        <v>8412.6590919999999</v>
      </c>
      <c r="J9617" s="125">
        <v>8409.2936690000006</v>
      </c>
    </row>
    <row r="9618" spans="1:10" hidden="1" x14ac:dyDescent="0.25">
      <c r="A9618" s="125">
        <v>945261</v>
      </c>
      <c r="B9618" s="125">
        <v>2008</v>
      </c>
      <c r="C9618" s="125">
        <v>69</v>
      </c>
      <c r="D9618" s="125">
        <v>4</v>
      </c>
      <c r="E9618" s="125">
        <v>4</v>
      </c>
      <c r="F9618" s="125">
        <v>72443.360576000006</v>
      </c>
      <c r="G9618" s="125">
        <v>0</v>
      </c>
      <c r="H9618" s="125">
        <v>82777.667577999993</v>
      </c>
      <c r="I9618" s="125">
        <v>72670.514366999996</v>
      </c>
      <c r="J9618" s="125">
        <v>72443.360576000006</v>
      </c>
    </row>
    <row r="9619" spans="1:10" x14ac:dyDescent="0.25">
      <c r="A9619" s="125">
        <v>945262</v>
      </c>
      <c r="B9619" s="125">
        <v>2008</v>
      </c>
      <c r="C9619" s="125">
        <v>69</v>
      </c>
      <c r="D9619" s="125">
        <v>5</v>
      </c>
      <c r="E9619" s="125">
        <v>1</v>
      </c>
      <c r="F9619" s="129">
        <v>33.449460999999999</v>
      </c>
      <c r="G9619" s="129">
        <v>0</v>
      </c>
      <c r="H9619" s="129">
        <v>37.162950000000002</v>
      </c>
      <c r="I9619" s="129">
        <v>34.948037999999997</v>
      </c>
      <c r="J9619" s="129">
        <v>33.449460999999999</v>
      </c>
    </row>
    <row r="9620" spans="1:10" hidden="1" x14ac:dyDescent="0.25">
      <c r="A9620" s="125">
        <v>945263</v>
      </c>
      <c r="B9620" s="125">
        <v>2008</v>
      </c>
      <c r="C9620" s="125">
        <v>69</v>
      </c>
      <c r="D9620" s="125">
        <v>5</v>
      </c>
      <c r="E9620" s="125">
        <v>2</v>
      </c>
      <c r="F9620" s="125">
        <v>32.867305000000002</v>
      </c>
      <c r="G9620" s="125">
        <v>0</v>
      </c>
      <c r="H9620" s="125">
        <v>33.449460999999999</v>
      </c>
      <c r="I9620" s="125">
        <v>32.867440000000002</v>
      </c>
      <c r="J9620" s="125">
        <v>32.867305000000002</v>
      </c>
    </row>
    <row r="9621" spans="1:10" hidden="1" x14ac:dyDescent="0.25">
      <c r="A9621" s="125">
        <v>945264</v>
      </c>
      <c r="B9621" s="125">
        <v>2008</v>
      </c>
      <c r="C9621" s="125">
        <v>69</v>
      </c>
      <c r="D9621" s="125">
        <v>5</v>
      </c>
      <c r="E9621" s="125">
        <v>3</v>
      </c>
      <c r="F9621" s="125">
        <v>0</v>
      </c>
      <c r="G9621" s="125">
        <v>31.996936000000002</v>
      </c>
      <c r="H9621" s="125">
        <v>32.867305000000002</v>
      </c>
      <c r="I9621" s="125">
        <v>32.012754999999999</v>
      </c>
      <c r="J9621" s="125">
        <v>31.996936000000002</v>
      </c>
    </row>
    <row r="9622" spans="1:10" hidden="1" x14ac:dyDescent="0.25">
      <c r="A9622" s="125">
        <v>945265</v>
      </c>
      <c r="B9622" s="125">
        <v>2008</v>
      </c>
      <c r="C9622" s="125">
        <v>69</v>
      </c>
      <c r="D9622" s="125">
        <v>5</v>
      </c>
      <c r="E9622" s="125">
        <v>4</v>
      </c>
      <c r="F9622" s="125">
        <v>69.685586999999998</v>
      </c>
      <c r="G9622" s="125">
        <v>0</v>
      </c>
      <c r="H9622" s="125">
        <v>74.295185000000004</v>
      </c>
      <c r="I9622" s="125">
        <v>69.867192000000003</v>
      </c>
      <c r="J9622" s="125">
        <v>69.685586999999998</v>
      </c>
    </row>
    <row r="9623" spans="1:10" x14ac:dyDescent="0.25">
      <c r="A9623" s="125">
        <v>945266</v>
      </c>
      <c r="B9623" s="125">
        <v>2008</v>
      </c>
      <c r="C9623" s="125">
        <v>70</v>
      </c>
      <c r="D9623" s="125">
        <v>2</v>
      </c>
      <c r="E9623" s="125">
        <v>1</v>
      </c>
      <c r="F9623" s="129">
        <v>21515.889373000002</v>
      </c>
      <c r="G9623" s="129">
        <v>0</v>
      </c>
      <c r="H9623" s="129">
        <v>28999.719000000001</v>
      </c>
      <c r="I9623" s="129">
        <v>21526.491414</v>
      </c>
      <c r="J9623" s="129">
        <v>21515.889373000002</v>
      </c>
    </row>
    <row r="9624" spans="1:10" hidden="1" x14ac:dyDescent="0.25">
      <c r="A9624" s="125">
        <v>945267</v>
      </c>
      <c r="B9624" s="125">
        <v>2008</v>
      </c>
      <c r="C9624" s="125">
        <v>70</v>
      </c>
      <c r="D9624" s="125">
        <v>2</v>
      </c>
      <c r="E9624" s="125">
        <v>2</v>
      </c>
      <c r="F9624" s="125">
        <v>19754.809375000001</v>
      </c>
      <c r="G9624" s="125">
        <v>0</v>
      </c>
      <c r="H9624" s="125">
        <v>21515.889373000002</v>
      </c>
      <c r="I9624" s="125">
        <v>19760.192800000001</v>
      </c>
      <c r="J9624" s="125">
        <v>19754.809375000001</v>
      </c>
    </row>
    <row r="9625" spans="1:10" hidden="1" x14ac:dyDescent="0.25">
      <c r="A9625" s="125">
        <v>945268</v>
      </c>
      <c r="B9625" s="125">
        <v>2008</v>
      </c>
      <c r="C9625" s="125">
        <v>70</v>
      </c>
      <c r="D9625" s="125">
        <v>2</v>
      </c>
      <c r="E9625" s="125">
        <v>3</v>
      </c>
      <c r="F9625" s="125">
        <v>17100.876616000001</v>
      </c>
      <c r="G9625" s="125">
        <v>280.69959299999999</v>
      </c>
      <c r="H9625" s="125">
        <v>19754.809375000001</v>
      </c>
      <c r="I9625" s="125">
        <v>17386.207730999999</v>
      </c>
      <c r="J9625" s="125">
        <v>17381.576208999999</v>
      </c>
    </row>
    <row r="9626" spans="1:10" hidden="1" x14ac:dyDescent="0.25">
      <c r="A9626" s="125">
        <v>945269</v>
      </c>
      <c r="B9626" s="125">
        <v>2008</v>
      </c>
      <c r="C9626" s="125">
        <v>70</v>
      </c>
      <c r="D9626" s="125">
        <v>2</v>
      </c>
      <c r="E9626" s="125">
        <v>4</v>
      </c>
      <c r="F9626" s="125">
        <v>21525.865688999998</v>
      </c>
      <c r="G9626" s="125">
        <v>0</v>
      </c>
      <c r="H9626" s="125">
        <v>28999.719000000001</v>
      </c>
      <c r="I9626" s="125">
        <v>21526.491414</v>
      </c>
      <c r="J9626" s="125">
        <v>21525.865688999998</v>
      </c>
    </row>
    <row r="9627" spans="1:10" x14ac:dyDescent="0.25">
      <c r="A9627" s="125">
        <v>945270</v>
      </c>
      <c r="B9627" s="125">
        <v>2008</v>
      </c>
      <c r="C9627" s="125">
        <v>70</v>
      </c>
      <c r="D9627" s="125">
        <v>3</v>
      </c>
      <c r="E9627" s="125">
        <v>1</v>
      </c>
      <c r="F9627" s="129">
        <v>10367.053082</v>
      </c>
      <c r="G9627" s="129">
        <v>0</v>
      </c>
      <c r="H9627" s="129">
        <v>12807.7844</v>
      </c>
      <c r="I9627" s="129">
        <v>10402.48249</v>
      </c>
      <c r="J9627" s="129">
        <v>10367.053082</v>
      </c>
    </row>
    <row r="9628" spans="1:10" hidden="1" x14ac:dyDescent="0.25">
      <c r="A9628" s="125">
        <v>945271</v>
      </c>
      <c r="B9628" s="125">
        <v>2008</v>
      </c>
      <c r="C9628" s="125">
        <v>70</v>
      </c>
      <c r="D9628" s="125">
        <v>3</v>
      </c>
      <c r="E9628" s="125">
        <v>2</v>
      </c>
      <c r="F9628" s="125">
        <v>9739.4069799999997</v>
      </c>
      <c r="G9628" s="125">
        <v>0</v>
      </c>
      <c r="H9628" s="125">
        <v>10367.053082</v>
      </c>
      <c r="I9628" s="125">
        <v>9768.8741190000001</v>
      </c>
      <c r="J9628" s="125">
        <v>9739.4069799999997</v>
      </c>
    </row>
    <row r="9629" spans="1:10" hidden="1" x14ac:dyDescent="0.25">
      <c r="A9629" s="125">
        <v>945272</v>
      </c>
      <c r="B9629" s="125">
        <v>2008</v>
      </c>
      <c r="C9629" s="125">
        <v>70</v>
      </c>
      <c r="D9629" s="125">
        <v>3</v>
      </c>
      <c r="E9629" s="125">
        <v>3</v>
      </c>
      <c r="F9629" s="125">
        <v>5281.5506079999996</v>
      </c>
      <c r="G9629" s="125">
        <v>3576.1255310000001</v>
      </c>
      <c r="H9629" s="125">
        <v>9739.4069799999997</v>
      </c>
      <c r="I9629" s="125">
        <v>8908.6355640000002</v>
      </c>
      <c r="J9629" s="125">
        <v>8857.6761389999992</v>
      </c>
    </row>
    <row r="9630" spans="1:10" hidden="1" x14ac:dyDescent="0.25">
      <c r="A9630" s="125">
        <v>945273</v>
      </c>
      <c r="B9630" s="125">
        <v>2008</v>
      </c>
      <c r="C9630" s="125">
        <v>70</v>
      </c>
      <c r="D9630" s="125">
        <v>3</v>
      </c>
      <c r="E9630" s="125">
        <v>4</v>
      </c>
      <c r="F9630" s="125">
        <v>13887.832205000001</v>
      </c>
      <c r="G9630" s="125">
        <v>0</v>
      </c>
      <c r="H9630" s="125">
        <v>17100.876616000001</v>
      </c>
      <c r="I9630" s="125">
        <v>13889.331987</v>
      </c>
      <c r="J9630" s="125">
        <v>13887.832205000001</v>
      </c>
    </row>
    <row r="9631" spans="1:10" x14ac:dyDescent="0.25">
      <c r="A9631" s="125">
        <v>945274</v>
      </c>
      <c r="B9631" s="125">
        <v>2008</v>
      </c>
      <c r="C9631" s="125">
        <v>70</v>
      </c>
      <c r="D9631" s="125">
        <v>4</v>
      </c>
      <c r="E9631" s="125">
        <v>1</v>
      </c>
      <c r="F9631" s="129">
        <v>593.12618799999996</v>
      </c>
      <c r="G9631" s="129">
        <v>0</v>
      </c>
      <c r="H9631" s="129">
        <v>709.68150000000003</v>
      </c>
      <c r="I9631" s="129">
        <v>623.02938900000004</v>
      </c>
      <c r="J9631" s="129">
        <v>593.12618799999996</v>
      </c>
    </row>
    <row r="9632" spans="1:10" hidden="1" x14ac:dyDescent="0.25">
      <c r="A9632" s="125">
        <v>945275</v>
      </c>
      <c r="B9632" s="125">
        <v>2008</v>
      </c>
      <c r="C9632" s="125">
        <v>70</v>
      </c>
      <c r="D9632" s="125">
        <v>4</v>
      </c>
      <c r="E9632" s="125">
        <v>2</v>
      </c>
      <c r="F9632" s="125">
        <v>568.91074900000001</v>
      </c>
      <c r="G9632" s="125">
        <v>0</v>
      </c>
      <c r="H9632" s="125">
        <v>593.12618799999996</v>
      </c>
      <c r="I9632" s="125">
        <v>571.477082</v>
      </c>
      <c r="J9632" s="125">
        <v>568.91074900000001</v>
      </c>
    </row>
    <row r="9633" spans="1:10" hidden="1" x14ac:dyDescent="0.25">
      <c r="A9633" s="125">
        <v>945276</v>
      </c>
      <c r="B9633" s="125">
        <v>2008</v>
      </c>
      <c r="C9633" s="125">
        <v>70</v>
      </c>
      <c r="D9633" s="125">
        <v>4</v>
      </c>
      <c r="E9633" s="125">
        <v>3</v>
      </c>
      <c r="F9633" s="125">
        <v>4.751436</v>
      </c>
      <c r="G9633" s="125">
        <v>533.05222900000001</v>
      </c>
      <c r="H9633" s="125">
        <v>568.91074900000001</v>
      </c>
      <c r="I9633" s="125">
        <v>538.01889500000004</v>
      </c>
      <c r="J9633" s="125">
        <v>537.80366500000002</v>
      </c>
    </row>
    <row r="9634" spans="1:10" hidden="1" x14ac:dyDescent="0.25">
      <c r="A9634" s="125">
        <v>945277</v>
      </c>
      <c r="B9634" s="125">
        <v>2008</v>
      </c>
      <c r="C9634" s="125">
        <v>70</v>
      </c>
      <c r="D9634" s="125">
        <v>4</v>
      </c>
      <c r="E9634" s="125">
        <v>4</v>
      </c>
      <c r="F9634" s="125">
        <v>4622.1799460000002</v>
      </c>
      <c r="G9634" s="125">
        <v>0</v>
      </c>
      <c r="H9634" s="125">
        <v>5281.5506079999996</v>
      </c>
      <c r="I9634" s="125">
        <v>4636.6732780000002</v>
      </c>
      <c r="J9634" s="125">
        <v>4622.1799460000002</v>
      </c>
    </row>
    <row r="9635" spans="1:10" x14ac:dyDescent="0.25">
      <c r="A9635" s="125">
        <v>945278</v>
      </c>
      <c r="B9635" s="125">
        <v>2008</v>
      </c>
      <c r="C9635" s="125">
        <v>70</v>
      </c>
      <c r="D9635" s="125">
        <v>5</v>
      </c>
      <c r="E9635" s="125">
        <v>1</v>
      </c>
      <c r="F9635" s="129">
        <v>2.0774189999999999</v>
      </c>
      <c r="G9635" s="129">
        <v>0</v>
      </c>
      <c r="H9635" s="129">
        <v>2.3080500000000002</v>
      </c>
      <c r="I9635" s="129">
        <v>2.17049</v>
      </c>
      <c r="J9635" s="129">
        <v>2.0774189999999999</v>
      </c>
    </row>
    <row r="9636" spans="1:10" hidden="1" x14ac:dyDescent="0.25">
      <c r="A9636" s="125">
        <v>945279</v>
      </c>
      <c r="B9636" s="125">
        <v>2008</v>
      </c>
      <c r="C9636" s="125">
        <v>70</v>
      </c>
      <c r="D9636" s="125">
        <v>5</v>
      </c>
      <c r="E9636" s="125">
        <v>2</v>
      </c>
      <c r="F9636" s="125">
        <v>2.041264</v>
      </c>
      <c r="G9636" s="125">
        <v>0</v>
      </c>
      <c r="H9636" s="125">
        <v>2.0774189999999999</v>
      </c>
      <c r="I9636" s="125">
        <v>2.0412720000000002</v>
      </c>
      <c r="J9636" s="125">
        <v>2.041264</v>
      </c>
    </row>
    <row r="9637" spans="1:10" hidden="1" x14ac:dyDescent="0.25">
      <c r="A9637" s="125">
        <v>945280</v>
      </c>
      <c r="B9637" s="125">
        <v>2008</v>
      </c>
      <c r="C9637" s="125">
        <v>70</v>
      </c>
      <c r="D9637" s="125">
        <v>5</v>
      </c>
      <c r="E9637" s="125">
        <v>3</v>
      </c>
      <c r="F9637" s="125">
        <v>0</v>
      </c>
      <c r="G9637" s="125">
        <v>1.9872080000000001</v>
      </c>
      <c r="H9637" s="125">
        <v>2.041264</v>
      </c>
      <c r="I9637" s="125">
        <v>1.988191</v>
      </c>
      <c r="J9637" s="125">
        <v>1.9872080000000001</v>
      </c>
    </row>
    <row r="9638" spans="1:10" hidden="1" x14ac:dyDescent="0.25">
      <c r="A9638" s="125">
        <v>945281</v>
      </c>
      <c r="B9638" s="125">
        <v>2008</v>
      </c>
      <c r="C9638" s="125">
        <v>70</v>
      </c>
      <c r="D9638" s="125">
        <v>5</v>
      </c>
      <c r="E9638" s="125">
        <v>4</v>
      </c>
      <c r="F9638" s="125">
        <v>4.4566359999999996</v>
      </c>
      <c r="G9638" s="125">
        <v>0</v>
      </c>
      <c r="H9638" s="125">
        <v>4.751436</v>
      </c>
      <c r="I9638" s="125">
        <v>4.4682510000000004</v>
      </c>
      <c r="J9638" s="125">
        <v>4.4566359999999996</v>
      </c>
    </row>
    <row r="9639" spans="1:10" x14ac:dyDescent="0.25">
      <c r="A9639" s="125">
        <v>945282</v>
      </c>
      <c r="B9639" s="125">
        <v>2008</v>
      </c>
      <c r="C9639" s="125">
        <v>71</v>
      </c>
      <c r="D9639" s="125">
        <v>2</v>
      </c>
      <c r="E9639" s="125">
        <v>1</v>
      </c>
      <c r="F9639" s="129">
        <v>29390.427336000001</v>
      </c>
      <c r="G9639" s="129">
        <v>0</v>
      </c>
      <c r="H9639" s="129">
        <v>39614.9715</v>
      </c>
      <c r="I9639" s="129">
        <v>29406.193343999999</v>
      </c>
      <c r="J9639" s="129">
        <v>29390.427336000001</v>
      </c>
    </row>
    <row r="9640" spans="1:10" hidden="1" x14ac:dyDescent="0.25">
      <c r="A9640" s="125">
        <v>945283</v>
      </c>
      <c r="B9640" s="125">
        <v>2008</v>
      </c>
      <c r="C9640" s="125">
        <v>71</v>
      </c>
      <c r="D9640" s="125">
        <v>2</v>
      </c>
      <c r="E9640" s="125">
        <v>2</v>
      </c>
      <c r="F9640" s="125">
        <v>26964.679177000002</v>
      </c>
      <c r="G9640" s="125">
        <v>0</v>
      </c>
      <c r="H9640" s="125">
        <v>29390.427336000001</v>
      </c>
      <c r="I9640" s="125">
        <v>26992.168464999999</v>
      </c>
      <c r="J9640" s="125">
        <v>26964.679177000002</v>
      </c>
    </row>
    <row r="9641" spans="1:10" hidden="1" x14ac:dyDescent="0.25">
      <c r="A9641" s="125">
        <v>945284</v>
      </c>
      <c r="B9641" s="125">
        <v>2008</v>
      </c>
      <c r="C9641" s="125">
        <v>71</v>
      </c>
      <c r="D9641" s="125">
        <v>2</v>
      </c>
      <c r="E9641" s="125">
        <v>3</v>
      </c>
      <c r="F9641" s="125">
        <v>23412.183047999999</v>
      </c>
      <c r="G9641" s="125">
        <v>175.560271</v>
      </c>
      <c r="H9641" s="125">
        <v>26964.679177000002</v>
      </c>
      <c r="I9641" s="125">
        <v>23731.614142999999</v>
      </c>
      <c r="J9641" s="125">
        <v>23587.743319000001</v>
      </c>
    </row>
    <row r="9642" spans="1:10" hidden="1" x14ac:dyDescent="0.25">
      <c r="A9642" s="125">
        <v>945285</v>
      </c>
      <c r="B9642" s="125">
        <v>2008</v>
      </c>
      <c r="C9642" s="125">
        <v>71</v>
      </c>
      <c r="D9642" s="125">
        <v>2</v>
      </c>
      <c r="E9642" s="125">
        <v>4</v>
      </c>
      <c r="F9642" s="125">
        <v>29396.613006</v>
      </c>
      <c r="G9642" s="125">
        <v>0</v>
      </c>
      <c r="H9642" s="125">
        <v>39614.9715</v>
      </c>
      <c r="I9642" s="125">
        <v>29406.193343999999</v>
      </c>
      <c r="J9642" s="125">
        <v>29396.613006</v>
      </c>
    </row>
    <row r="9643" spans="1:10" x14ac:dyDescent="0.25">
      <c r="A9643" s="125">
        <v>945286</v>
      </c>
      <c r="B9643" s="125">
        <v>2008</v>
      </c>
      <c r="C9643" s="125">
        <v>71</v>
      </c>
      <c r="D9643" s="125">
        <v>3</v>
      </c>
      <c r="E9643" s="125">
        <v>1</v>
      </c>
      <c r="F9643" s="129">
        <v>106767.250268</v>
      </c>
      <c r="G9643" s="129">
        <v>0</v>
      </c>
      <c r="H9643" s="129">
        <v>131568.97815000001</v>
      </c>
      <c r="I9643" s="129">
        <v>106860.324053</v>
      </c>
      <c r="J9643" s="129">
        <v>106767.250268</v>
      </c>
    </row>
    <row r="9644" spans="1:10" hidden="1" x14ac:dyDescent="0.25">
      <c r="A9644" s="125">
        <v>945287</v>
      </c>
      <c r="B9644" s="125">
        <v>2008</v>
      </c>
      <c r="C9644" s="125">
        <v>71</v>
      </c>
      <c r="D9644" s="125">
        <v>3</v>
      </c>
      <c r="E9644" s="125">
        <v>2</v>
      </c>
      <c r="F9644" s="125">
        <v>100011.335591</v>
      </c>
      <c r="G9644" s="125">
        <v>0</v>
      </c>
      <c r="H9644" s="125">
        <v>106767.250268</v>
      </c>
      <c r="I9644" s="125">
        <v>100606.779928</v>
      </c>
      <c r="J9644" s="125">
        <v>100011.335591</v>
      </c>
    </row>
    <row r="9645" spans="1:10" hidden="1" x14ac:dyDescent="0.25">
      <c r="A9645" s="125">
        <v>945288</v>
      </c>
      <c r="B9645" s="125">
        <v>2008</v>
      </c>
      <c r="C9645" s="125">
        <v>71</v>
      </c>
      <c r="D9645" s="125">
        <v>3</v>
      </c>
      <c r="E9645" s="125">
        <v>3</v>
      </c>
      <c r="F9645" s="125">
        <v>77693.600275999997</v>
      </c>
      <c r="G9645" s="125">
        <v>11039.086232</v>
      </c>
      <c r="H9645" s="125">
        <v>100011.335591</v>
      </c>
      <c r="I9645" s="125">
        <v>91480.368665000002</v>
      </c>
      <c r="J9645" s="125">
        <v>88732.686507999999</v>
      </c>
    </row>
    <row r="9646" spans="1:10" hidden="1" x14ac:dyDescent="0.25">
      <c r="A9646" s="125">
        <v>945289</v>
      </c>
      <c r="B9646" s="125">
        <v>2008</v>
      </c>
      <c r="C9646" s="125">
        <v>71</v>
      </c>
      <c r="D9646" s="125">
        <v>3</v>
      </c>
      <c r="E9646" s="125">
        <v>4</v>
      </c>
      <c r="F9646" s="125">
        <v>19007.413070999999</v>
      </c>
      <c r="G9646" s="125">
        <v>0</v>
      </c>
      <c r="H9646" s="125">
        <v>23412.183047999999</v>
      </c>
      <c r="I9646" s="125">
        <v>19015.375070999999</v>
      </c>
      <c r="J9646" s="125">
        <v>19007.413070999999</v>
      </c>
    </row>
    <row r="9647" spans="1:10" x14ac:dyDescent="0.25">
      <c r="A9647" s="125">
        <v>945290</v>
      </c>
      <c r="B9647" s="125">
        <v>2008</v>
      </c>
      <c r="C9647" s="125">
        <v>71</v>
      </c>
      <c r="D9647" s="125">
        <v>4</v>
      </c>
      <c r="E9647" s="125">
        <v>1</v>
      </c>
      <c r="F9647" s="129">
        <v>52792.423118999999</v>
      </c>
      <c r="G9647" s="129">
        <v>0</v>
      </c>
      <c r="H9647" s="129">
        <v>60454.482250000001</v>
      </c>
      <c r="I9647" s="129">
        <v>53072.989967000001</v>
      </c>
      <c r="J9647" s="129">
        <v>52792.423118999999</v>
      </c>
    </row>
    <row r="9648" spans="1:10" hidden="1" x14ac:dyDescent="0.25">
      <c r="A9648" s="125">
        <v>945291</v>
      </c>
      <c r="B9648" s="125">
        <v>2008</v>
      </c>
      <c r="C9648" s="125">
        <v>71</v>
      </c>
      <c r="D9648" s="125">
        <v>4</v>
      </c>
      <c r="E9648" s="125">
        <v>2</v>
      </c>
      <c r="F9648" s="125">
        <v>50163.911887000002</v>
      </c>
      <c r="G9648" s="125">
        <v>0</v>
      </c>
      <c r="H9648" s="125">
        <v>52792.423118999999</v>
      </c>
      <c r="I9648" s="125">
        <v>50865.499675999999</v>
      </c>
      <c r="J9648" s="125">
        <v>50163.911887000002</v>
      </c>
    </row>
    <row r="9649" spans="1:10" hidden="1" x14ac:dyDescent="0.25">
      <c r="A9649" s="125">
        <v>945292</v>
      </c>
      <c r="B9649" s="125">
        <v>2008</v>
      </c>
      <c r="C9649" s="125">
        <v>71</v>
      </c>
      <c r="D9649" s="125">
        <v>4</v>
      </c>
      <c r="E9649" s="125">
        <v>3</v>
      </c>
      <c r="F9649" s="125">
        <v>14435.886737000001</v>
      </c>
      <c r="G9649" s="125">
        <v>30374.909511999998</v>
      </c>
      <c r="H9649" s="125">
        <v>50163.911887000002</v>
      </c>
      <c r="I9649" s="125">
        <v>47440.011470999998</v>
      </c>
      <c r="J9649" s="125">
        <v>44810.796248999999</v>
      </c>
    </row>
    <row r="9650" spans="1:10" hidden="1" x14ac:dyDescent="0.25">
      <c r="A9650" s="125">
        <v>945293</v>
      </c>
      <c r="B9650" s="125">
        <v>2008</v>
      </c>
      <c r="C9650" s="125">
        <v>71</v>
      </c>
      <c r="D9650" s="125">
        <v>4</v>
      </c>
      <c r="E9650" s="125">
        <v>4</v>
      </c>
      <c r="F9650" s="125">
        <v>67987.032066999993</v>
      </c>
      <c r="G9650" s="125">
        <v>0</v>
      </c>
      <c r="H9650" s="125">
        <v>77693.600275999997</v>
      </c>
      <c r="I9650" s="125">
        <v>68207.211681999994</v>
      </c>
      <c r="J9650" s="125">
        <v>67987.032066999993</v>
      </c>
    </row>
    <row r="9651" spans="1:10" x14ac:dyDescent="0.25">
      <c r="A9651" s="125">
        <v>945294</v>
      </c>
      <c r="B9651" s="125">
        <v>2008</v>
      </c>
      <c r="C9651" s="125">
        <v>71</v>
      </c>
      <c r="D9651" s="125">
        <v>5</v>
      </c>
      <c r="E9651" s="125">
        <v>1</v>
      </c>
      <c r="F9651" s="129">
        <v>10389.275218000001</v>
      </c>
      <c r="G9651" s="129">
        <v>0</v>
      </c>
      <c r="H9651" s="129">
        <v>11047.98415</v>
      </c>
      <c r="I9651" s="129">
        <v>10389.524294999999</v>
      </c>
      <c r="J9651" s="129">
        <v>10389.275218000001</v>
      </c>
    </row>
    <row r="9652" spans="1:10" hidden="1" x14ac:dyDescent="0.25">
      <c r="A9652" s="125">
        <v>945295</v>
      </c>
      <c r="B9652" s="125">
        <v>2008</v>
      </c>
      <c r="C9652" s="125">
        <v>71</v>
      </c>
      <c r="D9652" s="125">
        <v>5</v>
      </c>
      <c r="E9652" s="125">
        <v>2</v>
      </c>
      <c r="F9652" s="125">
        <v>10107.484978</v>
      </c>
      <c r="G9652" s="125">
        <v>0</v>
      </c>
      <c r="H9652" s="125">
        <v>10389.275218000001</v>
      </c>
      <c r="I9652" s="125">
        <v>10208.501829999999</v>
      </c>
      <c r="J9652" s="125">
        <v>10107.484978</v>
      </c>
    </row>
    <row r="9653" spans="1:10" hidden="1" x14ac:dyDescent="0.25">
      <c r="A9653" s="125">
        <v>945296</v>
      </c>
      <c r="B9653" s="125">
        <v>2008</v>
      </c>
      <c r="C9653" s="125">
        <v>71</v>
      </c>
      <c r="D9653" s="125">
        <v>5</v>
      </c>
      <c r="E9653" s="125">
        <v>3</v>
      </c>
      <c r="F9653" s="125">
        <v>0</v>
      </c>
      <c r="G9653" s="125">
        <v>9052.7870419999999</v>
      </c>
      <c r="H9653" s="125">
        <v>10107.484978</v>
      </c>
      <c r="I9653" s="125">
        <v>9844.6903679999996</v>
      </c>
      <c r="J9653" s="125">
        <v>9052.7870419999999</v>
      </c>
    </row>
    <row r="9654" spans="1:10" hidden="1" x14ac:dyDescent="0.25">
      <c r="A9654" s="125">
        <v>945297</v>
      </c>
      <c r="B9654" s="125">
        <v>2008</v>
      </c>
      <c r="C9654" s="125">
        <v>71</v>
      </c>
      <c r="D9654" s="125">
        <v>5</v>
      </c>
      <c r="E9654" s="125">
        <v>4</v>
      </c>
      <c r="F9654" s="125">
        <v>13575.309150999999</v>
      </c>
      <c r="G9654" s="125">
        <v>0</v>
      </c>
      <c r="H9654" s="125">
        <v>14435.886737000001</v>
      </c>
      <c r="I9654" s="125">
        <v>13575.507887</v>
      </c>
      <c r="J9654" s="125">
        <v>13575.309150999999</v>
      </c>
    </row>
    <row r="9655" spans="1:10" x14ac:dyDescent="0.25">
      <c r="A9655" s="125">
        <v>945298</v>
      </c>
      <c r="B9655" s="125">
        <v>2008</v>
      </c>
      <c r="C9655" s="125">
        <v>72</v>
      </c>
      <c r="D9655" s="125">
        <v>2</v>
      </c>
      <c r="E9655" s="125">
        <v>1</v>
      </c>
      <c r="F9655" s="129">
        <v>1238.6770140000001</v>
      </c>
      <c r="G9655" s="129">
        <v>0</v>
      </c>
      <c r="H9655" s="129">
        <v>1669.5965000000001</v>
      </c>
      <c r="I9655" s="129">
        <v>1239.341482</v>
      </c>
      <c r="J9655" s="129">
        <v>1238.6770140000001</v>
      </c>
    </row>
    <row r="9656" spans="1:10" hidden="1" x14ac:dyDescent="0.25">
      <c r="A9656" s="125">
        <v>945299</v>
      </c>
      <c r="B9656" s="125">
        <v>2008</v>
      </c>
      <c r="C9656" s="125">
        <v>72</v>
      </c>
      <c r="D9656" s="125">
        <v>2</v>
      </c>
      <c r="E9656" s="125">
        <v>2</v>
      </c>
      <c r="F9656" s="125">
        <v>1136.442417</v>
      </c>
      <c r="G9656" s="125">
        <v>0</v>
      </c>
      <c r="H9656" s="125">
        <v>1238.6770140000001</v>
      </c>
      <c r="I9656" s="125">
        <v>1137.60097</v>
      </c>
      <c r="J9656" s="125">
        <v>1136.442417</v>
      </c>
    </row>
    <row r="9657" spans="1:10" hidden="1" x14ac:dyDescent="0.25">
      <c r="A9657" s="125">
        <v>945300</v>
      </c>
      <c r="B9657" s="125">
        <v>2008</v>
      </c>
      <c r="C9657" s="125">
        <v>72</v>
      </c>
      <c r="D9657" s="125">
        <v>2</v>
      </c>
      <c r="E9657" s="125">
        <v>3</v>
      </c>
      <c r="F9657" s="125">
        <v>986.72035800000003</v>
      </c>
      <c r="G9657" s="125">
        <v>7.3990919999999996</v>
      </c>
      <c r="H9657" s="125">
        <v>1136.442417</v>
      </c>
      <c r="I9657" s="125">
        <v>1000.1829719999999</v>
      </c>
      <c r="J9657" s="125">
        <v>994.11945000000003</v>
      </c>
    </row>
    <row r="9658" spans="1:10" hidden="1" x14ac:dyDescent="0.25">
      <c r="A9658" s="125">
        <v>945301</v>
      </c>
      <c r="B9658" s="125">
        <v>2008</v>
      </c>
      <c r="C9658" s="125">
        <v>72</v>
      </c>
      <c r="D9658" s="125">
        <v>2</v>
      </c>
      <c r="E9658" s="125">
        <v>4</v>
      </c>
      <c r="F9658" s="125">
        <v>1238.937713</v>
      </c>
      <c r="G9658" s="125">
        <v>0</v>
      </c>
      <c r="H9658" s="125">
        <v>1669.5965000000001</v>
      </c>
      <c r="I9658" s="125">
        <v>1239.341482</v>
      </c>
      <c r="J9658" s="125">
        <v>1238.937713</v>
      </c>
    </row>
    <row r="9659" spans="1:10" x14ac:dyDescent="0.25">
      <c r="A9659" s="125">
        <v>945302</v>
      </c>
      <c r="B9659" s="125">
        <v>2008</v>
      </c>
      <c r="C9659" s="125">
        <v>72</v>
      </c>
      <c r="D9659" s="125">
        <v>3</v>
      </c>
      <c r="E9659" s="125">
        <v>1</v>
      </c>
      <c r="F9659" s="129">
        <v>4491.6417709999996</v>
      </c>
      <c r="G9659" s="129">
        <v>0</v>
      </c>
      <c r="H9659" s="129">
        <v>5535.0373499999996</v>
      </c>
      <c r="I9659" s="129">
        <v>4495.5573359999999</v>
      </c>
      <c r="J9659" s="129">
        <v>4491.6417709999996</v>
      </c>
    </row>
    <row r="9660" spans="1:10" hidden="1" x14ac:dyDescent="0.25">
      <c r="A9660" s="125">
        <v>945303</v>
      </c>
      <c r="B9660" s="125">
        <v>2008</v>
      </c>
      <c r="C9660" s="125">
        <v>72</v>
      </c>
      <c r="D9660" s="125">
        <v>3</v>
      </c>
      <c r="E9660" s="125">
        <v>2</v>
      </c>
      <c r="F9660" s="125">
        <v>4207.4240120000004</v>
      </c>
      <c r="G9660" s="125">
        <v>0</v>
      </c>
      <c r="H9660" s="125">
        <v>4491.6417709999996</v>
      </c>
      <c r="I9660" s="125">
        <v>4232.4740410000004</v>
      </c>
      <c r="J9660" s="125">
        <v>4207.4240120000004</v>
      </c>
    </row>
    <row r="9661" spans="1:10" hidden="1" x14ac:dyDescent="0.25">
      <c r="A9661" s="125">
        <v>945304</v>
      </c>
      <c r="B9661" s="125">
        <v>2008</v>
      </c>
      <c r="C9661" s="125">
        <v>72</v>
      </c>
      <c r="D9661" s="125">
        <v>3</v>
      </c>
      <c r="E9661" s="125">
        <v>3</v>
      </c>
      <c r="F9661" s="125">
        <v>3266.8973639999999</v>
      </c>
      <c r="G9661" s="125">
        <v>464.17673500000001</v>
      </c>
      <c r="H9661" s="125">
        <v>4207.4240120000004</v>
      </c>
      <c r="I9661" s="125">
        <v>3848.5307440000001</v>
      </c>
      <c r="J9661" s="125">
        <v>3731.0740989999999</v>
      </c>
    </row>
    <row r="9662" spans="1:10" hidden="1" x14ac:dyDescent="0.25">
      <c r="A9662" s="125">
        <v>945305</v>
      </c>
      <c r="B9662" s="125">
        <v>2008</v>
      </c>
      <c r="C9662" s="125">
        <v>72</v>
      </c>
      <c r="D9662" s="125">
        <v>3</v>
      </c>
      <c r="E9662" s="125">
        <v>4</v>
      </c>
      <c r="F9662" s="125">
        <v>801.078712</v>
      </c>
      <c r="G9662" s="125">
        <v>0</v>
      </c>
      <c r="H9662" s="125">
        <v>986.72035800000003</v>
      </c>
      <c r="I9662" s="125">
        <v>801.41427499999998</v>
      </c>
      <c r="J9662" s="125">
        <v>801.078712</v>
      </c>
    </row>
    <row r="9663" spans="1:10" x14ac:dyDescent="0.25">
      <c r="A9663" s="125">
        <v>945306</v>
      </c>
      <c r="B9663" s="125">
        <v>2008</v>
      </c>
      <c r="C9663" s="125">
        <v>72</v>
      </c>
      <c r="D9663" s="125">
        <v>4</v>
      </c>
      <c r="E9663" s="125">
        <v>1</v>
      </c>
      <c r="F9663" s="129">
        <v>2222.9658100000001</v>
      </c>
      <c r="G9663" s="129">
        <v>0</v>
      </c>
      <c r="H9663" s="129">
        <v>2545.5972499999998</v>
      </c>
      <c r="I9663" s="129">
        <v>2234.779826</v>
      </c>
      <c r="J9663" s="129">
        <v>2222.9658100000001</v>
      </c>
    </row>
    <row r="9664" spans="1:10" hidden="1" x14ac:dyDescent="0.25">
      <c r="A9664" s="125">
        <v>945307</v>
      </c>
      <c r="B9664" s="125">
        <v>2008</v>
      </c>
      <c r="C9664" s="125">
        <v>72</v>
      </c>
      <c r="D9664" s="125">
        <v>4</v>
      </c>
      <c r="E9664" s="125">
        <v>2</v>
      </c>
      <c r="F9664" s="125">
        <v>2112.2853329999998</v>
      </c>
      <c r="G9664" s="125">
        <v>0</v>
      </c>
      <c r="H9664" s="125">
        <v>2222.9658100000001</v>
      </c>
      <c r="I9664" s="125">
        <v>2141.827558</v>
      </c>
      <c r="J9664" s="125">
        <v>2112.2853329999998</v>
      </c>
    </row>
    <row r="9665" spans="1:10" hidden="1" x14ac:dyDescent="0.25">
      <c r="A9665" s="125">
        <v>945308</v>
      </c>
      <c r="B9665" s="125">
        <v>2008</v>
      </c>
      <c r="C9665" s="125">
        <v>72</v>
      </c>
      <c r="D9665" s="125">
        <v>4</v>
      </c>
      <c r="E9665" s="125">
        <v>3</v>
      </c>
      <c r="F9665" s="125">
        <v>607.86152200000004</v>
      </c>
      <c r="G9665" s="125">
        <v>1279.0165959999999</v>
      </c>
      <c r="H9665" s="125">
        <v>2112.2853329999998</v>
      </c>
      <c r="I9665" s="125">
        <v>1997.5882389999999</v>
      </c>
      <c r="J9665" s="125">
        <v>1886.8781180000001</v>
      </c>
    </row>
    <row r="9666" spans="1:10" hidden="1" x14ac:dyDescent="0.25">
      <c r="A9666" s="125">
        <v>945309</v>
      </c>
      <c r="B9666" s="125">
        <v>2008</v>
      </c>
      <c r="C9666" s="125">
        <v>72</v>
      </c>
      <c r="D9666" s="125">
        <v>4</v>
      </c>
      <c r="E9666" s="125">
        <v>4</v>
      </c>
      <c r="F9666" s="125">
        <v>2858.7509789999999</v>
      </c>
      <c r="G9666" s="125">
        <v>0</v>
      </c>
      <c r="H9666" s="125">
        <v>3266.8973639999999</v>
      </c>
      <c r="I9666" s="125">
        <v>2868.009196</v>
      </c>
      <c r="J9666" s="125">
        <v>2858.7509789999999</v>
      </c>
    </row>
    <row r="9667" spans="1:10" x14ac:dyDescent="0.25">
      <c r="A9667" s="125">
        <v>945310</v>
      </c>
      <c r="B9667" s="125">
        <v>2008</v>
      </c>
      <c r="C9667" s="125">
        <v>72</v>
      </c>
      <c r="D9667" s="125">
        <v>5</v>
      </c>
      <c r="E9667" s="125">
        <v>1</v>
      </c>
      <c r="F9667" s="129">
        <v>438.20221199999997</v>
      </c>
      <c r="G9667" s="129">
        <v>0</v>
      </c>
      <c r="H9667" s="129">
        <v>465.98545000000001</v>
      </c>
      <c r="I9667" s="129">
        <v>438.212717</v>
      </c>
      <c r="J9667" s="129">
        <v>438.20221199999997</v>
      </c>
    </row>
    <row r="9668" spans="1:10" hidden="1" x14ac:dyDescent="0.25">
      <c r="A9668" s="125">
        <v>945311</v>
      </c>
      <c r="B9668" s="125">
        <v>2008</v>
      </c>
      <c r="C9668" s="125">
        <v>72</v>
      </c>
      <c r="D9668" s="125">
        <v>5</v>
      </c>
      <c r="E9668" s="125">
        <v>2</v>
      </c>
      <c r="F9668" s="125">
        <v>426.31677200000001</v>
      </c>
      <c r="G9668" s="125">
        <v>0</v>
      </c>
      <c r="H9668" s="125">
        <v>438.20221199999997</v>
      </c>
      <c r="I9668" s="125">
        <v>430.577493</v>
      </c>
      <c r="J9668" s="125">
        <v>426.31677200000001</v>
      </c>
    </row>
    <row r="9669" spans="1:10" hidden="1" x14ac:dyDescent="0.25">
      <c r="A9669" s="125">
        <v>945312</v>
      </c>
      <c r="B9669" s="125">
        <v>2008</v>
      </c>
      <c r="C9669" s="125">
        <v>72</v>
      </c>
      <c r="D9669" s="125">
        <v>5</v>
      </c>
      <c r="E9669" s="125">
        <v>3</v>
      </c>
      <c r="F9669" s="125">
        <v>0</v>
      </c>
      <c r="G9669" s="125">
        <v>381.83138100000002</v>
      </c>
      <c r="H9669" s="125">
        <v>426.31677200000001</v>
      </c>
      <c r="I9669" s="125">
        <v>415.23253599999998</v>
      </c>
      <c r="J9669" s="125">
        <v>381.83138100000002</v>
      </c>
    </row>
    <row r="9670" spans="1:10" hidden="1" x14ac:dyDescent="0.25">
      <c r="A9670" s="125">
        <v>945313</v>
      </c>
      <c r="B9670" s="125">
        <v>2008</v>
      </c>
      <c r="C9670" s="125">
        <v>72</v>
      </c>
      <c r="D9670" s="125">
        <v>5</v>
      </c>
      <c r="E9670" s="125">
        <v>4</v>
      </c>
      <c r="F9670" s="125">
        <v>571.62460699999997</v>
      </c>
      <c r="G9670" s="125">
        <v>0</v>
      </c>
      <c r="H9670" s="125">
        <v>607.86152200000004</v>
      </c>
      <c r="I9670" s="125">
        <v>571.63297499999999</v>
      </c>
      <c r="J9670" s="125">
        <v>571.62460699999997</v>
      </c>
    </row>
    <row r="9671" spans="1:10" x14ac:dyDescent="0.25">
      <c r="A9671" s="125">
        <v>945314</v>
      </c>
      <c r="B9671" s="125">
        <v>2008</v>
      </c>
      <c r="C9671" s="125">
        <v>73</v>
      </c>
      <c r="D9671" s="125">
        <v>2</v>
      </c>
      <c r="E9671" s="125">
        <v>1</v>
      </c>
      <c r="F9671" s="129">
        <v>151127.45688300001</v>
      </c>
      <c r="G9671" s="129">
        <v>0</v>
      </c>
      <c r="H9671" s="129">
        <v>203777.07209999999</v>
      </c>
      <c r="I9671" s="129">
        <v>151263.72062000001</v>
      </c>
      <c r="J9671" s="129">
        <v>151127.45688300001</v>
      </c>
    </row>
    <row r="9672" spans="1:10" hidden="1" x14ac:dyDescent="0.25">
      <c r="A9672" s="125">
        <v>945315</v>
      </c>
      <c r="B9672" s="125">
        <v>2008</v>
      </c>
      <c r="C9672" s="125">
        <v>73</v>
      </c>
      <c r="D9672" s="125">
        <v>2</v>
      </c>
      <c r="E9672" s="125">
        <v>2</v>
      </c>
      <c r="F9672" s="125">
        <v>138548.72212399999</v>
      </c>
      <c r="G9672" s="125">
        <v>0</v>
      </c>
      <c r="H9672" s="125">
        <v>151127.45688300001</v>
      </c>
      <c r="I9672" s="125">
        <v>138795.456401</v>
      </c>
      <c r="J9672" s="125">
        <v>138548.72212399999</v>
      </c>
    </row>
    <row r="9673" spans="1:10" hidden="1" x14ac:dyDescent="0.25">
      <c r="A9673" s="125">
        <v>945316</v>
      </c>
      <c r="B9673" s="125">
        <v>2008</v>
      </c>
      <c r="C9673" s="125">
        <v>73</v>
      </c>
      <c r="D9673" s="125">
        <v>2</v>
      </c>
      <c r="E9673" s="125">
        <v>3</v>
      </c>
      <c r="F9673" s="125">
        <v>119491.468545</v>
      </c>
      <c r="G9673" s="125">
        <v>1150.6044690000001</v>
      </c>
      <c r="H9673" s="125">
        <v>138548.72212399999</v>
      </c>
      <c r="I9673" s="125">
        <v>121936.730341</v>
      </c>
      <c r="J9673" s="125">
        <v>120642.073013</v>
      </c>
    </row>
    <row r="9674" spans="1:10" hidden="1" x14ac:dyDescent="0.25">
      <c r="A9674" s="125">
        <v>945317</v>
      </c>
      <c r="B9674" s="125">
        <v>2008</v>
      </c>
      <c r="C9674" s="125">
        <v>73</v>
      </c>
      <c r="D9674" s="125">
        <v>2</v>
      </c>
      <c r="E9674" s="125">
        <v>4</v>
      </c>
      <c r="F9674" s="125">
        <v>151181.04080700001</v>
      </c>
      <c r="G9674" s="125">
        <v>0</v>
      </c>
      <c r="H9674" s="125">
        <v>203777.07209999999</v>
      </c>
      <c r="I9674" s="125">
        <v>151263.72062000001</v>
      </c>
      <c r="J9674" s="125">
        <v>151181.04080700001</v>
      </c>
    </row>
    <row r="9675" spans="1:10" x14ac:dyDescent="0.25">
      <c r="A9675" s="125">
        <v>945318</v>
      </c>
      <c r="B9675" s="125">
        <v>2008</v>
      </c>
      <c r="C9675" s="125">
        <v>73</v>
      </c>
      <c r="D9675" s="125">
        <v>3</v>
      </c>
      <c r="E9675" s="125">
        <v>1</v>
      </c>
      <c r="F9675" s="129">
        <v>119221.050368</v>
      </c>
      <c r="G9675" s="129">
        <v>0</v>
      </c>
      <c r="H9675" s="129">
        <v>146919.2346</v>
      </c>
      <c r="I9675" s="129">
        <v>119327.802342</v>
      </c>
      <c r="J9675" s="129">
        <v>119221.050368</v>
      </c>
    </row>
    <row r="9676" spans="1:10" hidden="1" x14ac:dyDescent="0.25">
      <c r="A9676" s="125">
        <v>945319</v>
      </c>
      <c r="B9676" s="125">
        <v>2008</v>
      </c>
      <c r="C9676" s="125">
        <v>73</v>
      </c>
      <c r="D9676" s="125">
        <v>3</v>
      </c>
      <c r="E9676" s="125">
        <v>2</v>
      </c>
      <c r="F9676" s="125">
        <v>111747.556237</v>
      </c>
      <c r="G9676" s="125">
        <v>0</v>
      </c>
      <c r="H9676" s="125">
        <v>119221.050368</v>
      </c>
      <c r="I9676" s="125">
        <v>112341.99576200001</v>
      </c>
      <c r="J9676" s="125">
        <v>111747.556237</v>
      </c>
    </row>
    <row r="9677" spans="1:10" hidden="1" x14ac:dyDescent="0.25">
      <c r="A9677" s="125">
        <v>945320</v>
      </c>
      <c r="B9677" s="125">
        <v>2008</v>
      </c>
      <c r="C9677" s="125">
        <v>73</v>
      </c>
      <c r="D9677" s="125">
        <v>3</v>
      </c>
      <c r="E9677" s="125">
        <v>3</v>
      </c>
      <c r="F9677" s="125">
        <v>94310.712899999999</v>
      </c>
      <c r="G9677" s="125">
        <v>6181.1585400000004</v>
      </c>
      <c r="H9677" s="125">
        <v>111747.556237</v>
      </c>
      <c r="I9677" s="125">
        <v>102215.48969</v>
      </c>
      <c r="J9677" s="125">
        <v>100491.87144</v>
      </c>
    </row>
    <row r="9678" spans="1:10" hidden="1" x14ac:dyDescent="0.25">
      <c r="A9678" s="125">
        <v>945321</v>
      </c>
      <c r="B9678" s="125">
        <v>2008</v>
      </c>
      <c r="C9678" s="125">
        <v>73</v>
      </c>
      <c r="D9678" s="125">
        <v>3</v>
      </c>
      <c r="E9678" s="125">
        <v>4</v>
      </c>
      <c r="F9678" s="125">
        <v>96998.239543000003</v>
      </c>
      <c r="G9678" s="125">
        <v>0</v>
      </c>
      <c r="H9678" s="125">
        <v>119491.468545</v>
      </c>
      <c r="I9678" s="125">
        <v>97050.970751999994</v>
      </c>
      <c r="J9678" s="125">
        <v>96998.239543000003</v>
      </c>
    </row>
    <row r="9679" spans="1:10" x14ac:dyDescent="0.25">
      <c r="A9679" s="125">
        <v>945322</v>
      </c>
      <c r="B9679" s="125">
        <v>2008</v>
      </c>
      <c r="C9679" s="125">
        <v>73</v>
      </c>
      <c r="D9679" s="125">
        <v>4</v>
      </c>
      <c r="E9679" s="125">
        <v>1</v>
      </c>
      <c r="F9679" s="129">
        <v>66488.107281999997</v>
      </c>
      <c r="G9679" s="129">
        <v>0</v>
      </c>
      <c r="H9679" s="129">
        <v>76567.227299999999</v>
      </c>
      <c r="I9679" s="129">
        <v>67218.368847000005</v>
      </c>
      <c r="J9679" s="129">
        <v>66488.107281999997</v>
      </c>
    </row>
    <row r="9680" spans="1:10" hidden="1" x14ac:dyDescent="0.25">
      <c r="A9680" s="125">
        <v>945323</v>
      </c>
      <c r="B9680" s="125">
        <v>2008</v>
      </c>
      <c r="C9680" s="125">
        <v>73</v>
      </c>
      <c r="D9680" s="125">
        <v>4</v>
      </c>
      <c r="E9680" s="125">
        <v>2</v>
      </c>
      <c r="F9680" s="125">
        <v>63711.756400999999</v>
      </c>
      <c r="G9680" s="125">
        <v>0</v>
      </c>
      <c r="H9680" s="125">
        <v>66488.107281999997</v>
      </c>
      <c r="I9680" s="125">
        <v>64061.291365999998</v>
      </c>
      <c r="J9680" s="125">
        <v>63711.756400999999</v>
      </c>
    </row>
    <row r="9681" spans="1:10" hidden="1" x14ac:dyDescent="0.25">
      <c r="A9681" s="125">
        <v>945324</v>
      </c>
      <c r="B9681" s="125">
        <v>2008</v>
      </c>
      <c r="C9681" s="125">
        <v>73</v>
      </c>
      <c r="D9681" s="125">
        <v>4</v>
      </c>
      <c r="E9681" s="125">
        <v>3</v>
      </c>
      <c r="F9681" s="125">
        <v>45315.088710999997</v>
      </c>
      <c r="G9681" s="125">
        <v>10811.939071000001</v>
      </c>
      <c r="H9681" s="125">
        <v>63711.756400999999</v>
      </c>
      <c r="I9681" s="125">
        <v>60252.208028000001</v>
      </c>
      <c r="J9681" s="125">
        <v>56127.027781999997</v>
      </c>
    </row>
    <row r="9682" spans="1:10" hidden="1" x14ac:dyDescent="0.25">
      <c r="A9682" s="125">
        <v>945325</v>
      </c>
      <c r="B9682" s="125">
        <v>2008</v>
      </c>
      <c r="C9682" s="125">
        <v>73</v>
      </c>
      <c r="D9682" s="125">
        <v>4</v>
      </c>
      <c r="E9682" s="125">
        <v>4</v>
      </c>
      <c r="F9682" s="125">
        <v>82246.175619999995</v>
      </c>
      <c r="G9682" s="125">
        <v>0</v>
      </c>
      <c r="H9682" s="125">
        <v>94310.712899999999</v>
      </c>
      <c r="I9682" s="125">
        <v>82795.374853999994</v>
      </c>
      <c r="J9682" s="125">
        <v>82246.175619999995</v>
      </c>
    </row>
    <row r="9683" spans="1:10" x14ac:dyDescent="0.25">
      <c r="A9683" s="125">
        <v>945326</v>
      </c>
      <c r="B9683" s="125">
        <v>2008</v>
      </c>
      <c r="C9683" s="125">
        <v>73</v>
      </c>
      <c r="D9683" s="125">
        <v>5</v>
      </c>
      <c r="E9683" s="125">
        <v>1</v>
      </c>
      <c r="F9683" s="129">
        <v>8743.0512679999993</v>
      </c>
      <c r="G9683" s="129">
        <v>0</v>
      </c>
      <c r="H9683" s="129">
        <v>9557.1913000000004</v>
      </c>
      <c r="I9683" s="129">
        <v>8987.5826990000005</v>
      </c>
      <c r="J9683" s="129">
        <v>8743.0512679999993</v>
      </c>
    </row>
    <row r="9684" spans="1:10" hidden="1" x14ac:dyDescent="0.25">
      <c r="A9684" s="125">
        <v>945327</v>
      </c>
      <c r="B9684" s="125">
        <v>2008</v>
      </c>
      <c r="C9684" s="125">
        <v>73</v>
      </c>
      <c r="D9684" s="125">
        <v>5</v>
      </c>
      <c r="E9684" s="125">
        <v>2</v>
      </c>
      <c r="F9684" s="125">
        <v>8552.6227670000007</v>
      </c>
      <c r="G9684" s="125">
        <v>0</v>
      </c>
      <c r="H9684" s="125">
        <v>8743.0512679999993</v>
      </c>
      <c r="I9684" s="125">
        <v>8590.922176</v>
      </c>
      <c r="J9684" s="125">
        <v>8552.6227670000007</v>
      </c>
    </row>
    <row r="9685" spans="1:10" hidden="1" x14ac:dyDescent="0.25">
      <c r="A9685" s="125">
        <v>945328</v>
      </c>
      <c r="B9685" s="125">
        <v>2008</v>
      </c>
      <c r="C9685" s="125">
        <v>73</v>
      </c>
      <c r="D9685" s="125">
        <v>5</v>
      </c>
      <c r="E9685" s="125">
        <v>3</v>
      </c>
      <c r="F9685" s="125">
        <v>0</v>
      </c>
      <c r="G9685" s="125">
        <v>4565.9171319999996</v>
      </c>
      <c r="H9685" s="125">
        <v>8552.6227670000007</v>
      </c>
      <c r="I9685" s="125">
        <v>8330.2545750000008</v>
      </c>
      <c r="J9685" s="125">
        <v>4565.9171319999996</v>
      </c>
    </row>
    <row r="9686" spans="1:10" hidden="1" x14ac:dyDescent="0.25">
      <c r="A9686" s="125">
        <v>945329</v>
      </c>
      <c r="B9686" s="125">
        <v>2008</v>
      </c>
      <c r="C9686" s="125">
        <v>73</v>
      </c>
      <c r="D9686" s="125">
        <v>5</v>
      </c>
      <c r="E9686" s="125">
        <v>4</v>
      </c>
      <c r="F9686" s="125">
        <v>41906.314008000001</v>
      </c>
      <c r="G9686" s="125">
        <v>0</v>
      </c>
      <c r="H9686" s="125">
        <v>45315.088710999997</v>
      </c>
      <c r="I9686" s="125">
        <v>42614.309423999999</v>
      </c>
      <c r="J9686" s="125">
        <v>41906.314008000001</v>
      </c>
    </row>
    <row r="9687" spans="1:10" x14ac:dyDescent="0.25">
      <c r="A9687" s="125">
        <v>945330</v>
      </c>
      <c r="B9687" s="125">
        <v>2008</v>
      </c>
      <c r="C9687" s="125">
        <v>74</v>
      </c>
      <c r="D9687" s="125">
        <v>2</v>
      </c>
      <c r="E9687" s="125">
        <v>1</v>
      </c>
      <c r="F9687" s="129">
        <v>8356.9993630000008</v>
      </c>
      <c r="G9687" s="129">
        <v>0</v>
      </c>
      <c r="H9687" s="129">
        <v>11268.4015</v>
      </c>
      <c r="I9687" s="129">
        <v>8364.5344330000007</v>
      </c>
      <c r="J9687" s="129">
        <v>8356.9993630000008</v>
      </c>
    </row>
    <row r="9688" spans="1:10" hidden="1" x14ac:dyDescent="0.25">
      <c r="A9688" s="125">
        <v>945331</v>
      </c>
      <c r="B9688" s="125">
        <v>2008</v>
      </c>
      <c r="C9688" s="125">
        <v>74</v>
      </c>
      <c r="D9688" s="125">
        <v>2</v>
      </c>
      <c r="E9688" s="125">
        <v>2</v>
      </c>
      <c r="F9688" s="125">
        <v>7661.4243800000004</v>
      </c>
      <c r="G9688" s="125">
        <v>0</v>
      </c>
      <c r="H9688" s="125">
        <v>8356.9993630000008</v>
      </c>
      <c r="I9688" s="125">
        <v>7675.0682150000002</v>
      </c>
      <c r="J9688" s="125">
        <v>7661.4243800000004</v>
      </c>
    </row>
    <row r="9689" spans="1:10" hidden="1" x14ac:dyDescent="0.25">
      <c r="A9689" s="125">
        <v>945332</v>
      </c>
      <c r="B9689" s="125">
        <v>2008</v>
      </c>
      <c r="C9689" s="125">
        <v>74</v>
      </c>
      <c r="D9689" s="125">
        <v>2</v>
      </c>
      <c r="E9689" s="125">
        <v>3</v>
      </c>
      <c r="F9689" s="125">
        <v>6607.6022659999999</v>
      </c>
      <c r="G9689" s="125">
        <v>63.625770000000003</v>
      </c>
      <c r="H9689" s="125">
        <v>7661.4243800000004</v>
      </c>
      <c r="I9689" s="125">
        <v>6742.8195969999997</v>
      </c>
      <c r="J9689" s="125">
        <v>6671.2280360000004</v>
      </c>
    </row>
    <row r="9690" spans="1:10" hidden="1" x14ac:dyDescent="0.25">
      <c r="A9690" s="125">
        <v>945333</v>
      </c>
      <c r="B9690" s="125">
        <v>2008</v>
      </c>
      <c r="C9690" s="125">
        <v>74</v>
      </c>
      <c r="D9690" s="125">
        <v>2</v>
      </c>
      <c r="E9690" s="125">
        <v>4</v>
      </c>
      <c r="F9690" s="125">
        <v>8359.9624309999999</v>
      </c>
      <c r="G9690" s="125">
        <v>0</v>
      </c>
      <c r="H9690" s="125">
        <v>11268.4015</v>
      </c>
      <c r="I9690" s="125">
        <v>8364.5344330000007</v>
      </c>
      <c r="J9690" s="125">
        <v>8359.9624309999999</v>
      </c>
    </row>
    <row r="9691" spans="1:10" x14ac:dyDescent="0.25">
      <c r="A9691" s="125">
        <v>945334</v>
      </c>
      <c r="B9691" s="125">
        <v>2008</v>
      </c>
      <c r="C9691" s="125">
        <v>74</v>
      </c>
      <c r="D9691" s="125">
        <v>3</v>
      </c>
      <c r="E9691" s="125">
        <v>1</v>
      </c>
      <c r="F9691" s="129">
        <v>6274.0795340000004</v>
      </c>
      <c r="G9691" s="129">
        <v>0</v>
      </c>
      <c r="H9691" s="129">
        <v>7731.7131499999996</v>
      </c>
      <c r="I9691" s="129">
        <v>6279.6974200000004</v>
      </c>
      <c r="J9691" s="129">
        <v>6274.0795340000004</v>
      </c>
    </row>
    <row r="9692" spans="1:10" hidden="1" x14ac:dyDescent="0.25">
      <c r="A9692" s="125">
        <v>945335</v>
      </c>
      <c r="B9692" s="125">
        <v>2008</v>
      </c>
      <c r="C9692" s="125">
        <v>74</v>
      </c>
      <c r="D9692" s="125">
        <v>3</v>
      </c>
      <c r="E9692" s="125">
        <v>2</v>
      </c>
      <c r="F9692" s="125">
        <v>5880.7824069999997</v>
      </c>
      <c r="G9692" s="125">
        <v>0</v>
      </c>
      <c r="H9692" s="125">
        <v>6274.0795340000004</v>
      </c>
      <c r="I9692" s="125">
        <v>5912.0651440000001</v>
      </c>
      <c r="J9692" s="125">
        <v>5880.7824069999997</v>
      </c>
    </row>
    <row r="9693" spans="1:10" hidden="1" x14ac:dyDescent="0.25">
      <c r="A9693" s="125">
        <v>945336</v>
      </c>
      <c r="B9693" s="125">
        <v>2008</v>
      </c>
      <c r="C9693" s="125">
        <v>74</v>
      </c>
      <c r="D9693" s="125">
        <v>3</v>
      </c>
      <c r="E9693" s="125">
        <v>3</v>
      </c>
      <c r="F9693" s="125">
        <v>4960.9776959999999</v>
      </c>
      <c r="G9693" s="125">
        <v>325.14428900000001</v>
      </c>
      <c r="H9693" s="125">
        <v>5880.7824069999997</v>
      </c>
      <c r="I9693" s="125">
        <v>5379.1516670000001</v>
      </c>
      <c r="J9693" s="125">
        <v>5286.1219849999998</v>
      </c>
    </row>
    <row r="9694" spans="1:10" hidden="1" x14ac:dyDescent="0.25">
      <c r="A9694" s="125">
        <v>945337</v>
      </c>
      <c r="B9694" s="125">
        <v>2008</v>
      </c>
      <c r="C9694" s="125">
        <v>74</v>
      </c>
      <c r="D9694" s="125">
        <v>3</v>
      </c>
      <c r="E9694" s="125">
        <v>4</v>
      </c>
      <c r="F9694" s="125">
        <v>5363.7786459999998</v>
      </c>
      <c r="G9694" s="125">
        <v>0</v>
      </c>
      <c r="H9694" s="125">
        <v>6607.6022659999999</v>
      </c>
      <c r="I9694" s="125">
        <v>5366.6945610000002</v>
      </c>
      <c r="J9694" s="125">
        <v>5363.7786459999998</v>
      </c>
    </row>
    <row r="9695" spans="1:10" x14ac:dyDescent="0.25">
      <c r="A9695" s="125">
        <v>945338</v>
      </c>
      <c r="B9695" s="125">
        <v>2008</v>
      </c>
      <c r="C9695" s="125">
        <v>74</v>
      </c>
      <c r="D9695" s="125">
        <v>4</v>
      </c>
      <c r="E9695" s="125">
        <v>1</v>
      </c>
      <c r="F9695" s="129">
        <v>3501.2562710000002</v>
      </c>
      <c r="G9695" s="129">
        <v>0</v>
      </c>
      <c r="H9695" s="129">
        <v>4032.0216</v>
      </c>
      <c r="I9695" s="129">
        <v>3539.7117629999998</v>
      </c>
      <c r="J9695" s="129">
        <v>3501.2562710000002</v>
      </c>
    </row>
    <row r="9696" spans="1:10" hidden="1" x14ac:dyDescent="0.25">
      <c r="A9696" s="125">
        <v>945339</v>
      </c>
      <c r="B9696" s="125">
        <v>2008</v>
      </c>
      <c r="C9696" s="125">
        <v>74</v>
      </c>
      <c r="D9696" s="125">
        <v>4</v>
      </c>
      <c r="E9696" s="125">
        <v>2</v>
      </c>
      <c r="F9696" s="125">
        <v>3355.0539450000001</v>
      </c>
      <c r="G9696" s="125">
        <v>0</v>
      </c>
      <c r="H9696" s="125">
        <v>3501.2562710000002</v>
      </c>
      <c r="I9696" s="125">
        <v>3373.4604169999998</v>
      </c>
      <c r="J9696" s="125">
        <v>3355.0539450000001</v>
      </c>
    </row>
    <row r="9697" spans="1:10" hidden="1" x14ac:dyDescent="0.25">
      <c r="A9697" s="125">
        <v>945340</v>
      </c>
      <c r="B9697" s="125">
        <v>2008</v>
      </c>
      <c r="C9697" s="125">
        <v>74</v>
      </c>
      <c r="D9697" s="125">
        <v>4</v>
      </c>
      <c r="E9697" s="125">
        <v>3</v>
      </c>
      <c r="F9697" s="125">
        <v>2385.4359930000001</v>
      </c>
      <c r="G9697" s="125">
        <v>569.15233599999999</v>
      </c>
      <c r="H9697" s="125">
        <v>3355.0539450000001</v>
      </c>
      <c r="I9697" s="125">
        <v>3172.874515</v>
      </c>
      <c r="J9697" s="125">
        <v>2954.5883290000002</v>
      </c>
    </row>
    <row r="9698" spans="1:10" hidden="1" x14ac:dyDescent="0.25">
      <c r="A9698" s="125">
        <v>945341</v>
      </c>
      <c r="B9698" s="125">
        <v>2008</v>
      </c>
      <c r="C9698" s="125">
        <v>74</v>
      </c>
      <c r="D9698" s="125">
        <v>4</v>
      </c>
      <c r="E9698" s="125">
        <v>4</v>
      </c>
      <c r="F9698" s="125">
        <v>4326.3530760000003</v>
      </c>
      <c r="G9698" s="125">
        <v>0</v>
      </c>
      <c r="H9698" s="125">
        <v>4960.9776959999999</v>
      </c>
      <c r="I9698" s="125">
        <v>4355.242319</v>
      </c>
      <c r="J9698" s="125">
        <v>4326.3530760000003</v>
      </c>
    </row>
    <row r="9699" spans="1:10" x14ac:dyDescent="0.25">
      <c r="A9699" s="125">
        <v>945342</v>
      </c>
      <c r="B9699" s="125">
        <v>2008</v>
      </c>
      <c r="C9699" s="125">
        <v>74</v>
      </c>
      <c r="D9699" s="125">
        <v>5</v>
      </c>
      <c r="E9699" s="125">
        <v>1</v>
      </c>
      <c r="F9699" s="129">
        <v>460.78543999999999</v>
      </c>
      <c r="G9699" s="129">
        <v>0</v>
      </c>
      <c r="H9699" s="129">
        <v>503.69310000000002</v>
      </c>
      <c r="I9699" s="129">
        <v>473.67299100000002</v>
      </c>
      <c r="J9699" s="129">
        <v>460.78543999999999</v>
      </c>
    </row>
    <row r="9700" spans="1:10" hidden="1" x14ac:dyDescent="0.25">
      <c r="A9700" s="125">
        <v>945343</v>
      </c>
      <c r="B9700" s="125">
        <v>2008</v>
      </c>
      <c r="C9700" s="125">
        <v>74</v>
      </c>
      <c r="D9700" s="125">
        <v>5</v>
      </c>
      <c r="E9700" s="125">
        <v>2</v>
      </c>
      <c r="F9700" s="125">
        <v>450.749278</v>
      </c>
      <c r="G9700" s="125">
        <v>0</v>
      </c>
      <c r="H9700" s="125">
        <v>460.78543999999999</v>
      </c>
      <c r="I9700" s="125">
        <v>452.76777299999998</v>
      </c>
      <c r="J9700" s="125">
        <v>450.749278</v>
      </c>
    </row>
    <row r="9701" spans="1:10" hidden="1" x14ac:dyDescent="0.25">
      <c r="A9701" s="125">
        <v>945344</v>
      </c>
      <c r="B9701" s="125">
        <v>2008</v>
      </c>
      <c r="C9701" s="125">
        <v>74</v>
      </c>
      <c r="D9701" s="125">
        <v>5</v>
      </c>
      <c r="E9701" s="125">
        <v>3</v>
      </c>
      <c r="F9701" s="125">
        <v>0</v>
      </c>
      <c r="G9701" s="125">
        <v>240.02488199999999</v>
      </c>
      <c r="H9701" s="125">
        <v>450.749278</v>
      </c>
      <c r="I9701" s="125">
        <v>439.02979599999998</v>
      </c>
      <c r="J9701" s="125">
        <v>240.02488199999999</v>
      </c>
    </row>
    <row r="9702" spans="1:10" hidden="1" x14ac:dyDescent="0.25">
      <c r="A9702" s="125">
        <v>945345</v>
      </c>
      <c r="B9702" s="125">
        <v>2008</v>
      </c>
      <c r="C9702" s="125">
        <v>74</v>
      </c>
      <c r="D9702" s="125">
        <v>5</v>
      </c>
      <c r="E9702" s="125">
        <v>4</v>
      </c>
      <c r="F9702" s="125">
        <v>2205.9943520000002</v>
      </c>
      <c r="G9702" s="125">
        <v>0</v>
      </c>
      <c r="H9702" s="125">
        <v>2385.4359930000001</v>
      </c>
      <c r="I9702" s="125">
        <v>2243.2640080000001</v>
      </c>
      <c r="J9702" s="125">
        <v>2205.9943520000002</v>
      </c>
    </row>
    <row r="9703" spans="1:10" x14ac:dyDescent="0.25">
      <c r="A9703" s="125">
        <v>945346</v>
      </c>
      <c r="B9703" s="125">
        <v>2008</v>
      </c>
      <c r="C9703" s="125">
        <v>75</v>
      </c>
      <c r="D9703" s="125">
        <v>2</v>
      </c>
      <c r="E9703" s="125">
        <v>1</v>
      </c>
      <c r="F9703" s="129">
        <v>2971.2848349999999</v>
      </c>
      <c r="G9703" s="129">
        <v>0</v>
      </c>
      <c r="H9703" s="129">
        <v>4005.2910000000002</v>
      </c>
      <c r="I9703" s="129">
        <v>2973.1275089999999</v>
      </c>
      <c r="J9703" s="129">
        <v>2971.2848349999999</v>
      </c>
    </row>
    <row r="9704" spans="1:10" hidden="1" x14ac:dyDescent="0.25">
      <c r="A9704" s="125">
        <v>945347</v>
      </c>
      <c r="B9704" s="125">
        <v>2008</v>
      </c>
      <c r="C9704" s="125">
        <v>75</v>
      </c>
      <c r="D9704" s="125">
        <v>2</v>
      </c>
      <c r="E9704" s="125">
        <v>2</v>
      </c>
      <c r="F9704" s="125">
        <v>2726.282275</v>
      </c>
      <c r="G9704" s="125">
        <v>0</v>
      </c>
      <c r="H9704" s="125">
        <v>2971.2848349999999</v>
      </c>
      <c r="I9704" s="125">
        <v>2728.8279929999999</v>
      </c>
      <c r="J9704" s="125">
        <v>2726.282275</v>
      </c>
    </row>
    <row r="9705" spans="1:10" hidden="1" x14ac:dyDescent="0.25">
      <c r="A9705" s="125">
        <v>945348</v>
      </c>
      <c r="B9705" s="125">
        <v>2008</v>
      </c>
      <c r="C9705" s="125">
        <v>75</v>
      </c>
      <c r="D9705" s="125">
        <v>2</v>
      </c>
      <c r="E9705" s="125">
        <v>3</v>
      </c>
      <c r="F9705" s="125">
        <v>2375.4035859999999</v>
      </c>
      <c r="G9705" s="125">
        <v>7.7957070000000002</v>
      </c>
      <c r="H9705" s="125">
        <v>2726.282275</v>
      </c>
      <c r="I9705" s="125">
        <v>2399.40103</v>
      </c>
      <c r="J9705" s="125">
        <v>2383.1992930000001</v>
      </c>
    </row>
    <row r="9706" spans="1:10" hidden="1" x14ac:dyDescent="0.25">
      <c r="A9706" s="125">
        <v>945349</v>
      </c>
      <c r="B9706" s="125">
        <v>2008</v>
      </c>
      <c r="C9706" s="125">
        <v>75</v>
      </c>
      <c r="D9706" s="125">
        <v>2</v>
      </c>
      <c r="E9706" s="125">
        <v>4</v>
      </c>
      <c r="F9706" s="125">
        <v>2972.1493930000001</v>
      </c>
      <c r="G9706" s="125">
        <v>0</v>
      </c>
      <c r="H9706" s="125">
        <v>4005.2910000000002</v>
      </c>
      <c r="I9706" s="125">
        <v>2973.1275089999999</v>
      </c>
      <c r="J9706" s="125">
        <v>2972.1493930000001</v>
      </c>
    </row>
    <row r="9707" spans="1:10" x14ac:dyDescent="0.25">
      <c r="A9707" s="125">
        <v>945350</v>
      </c>
      <c r="B9707" s="125">
        <v>2008</v>
      </c>
      <c r="C9707" s="125">
        <v>75</v>
      </c>
      <c r="D9707" s="125">
        <v>3</v>
      </c>
      <c r="E9707" s="125">
        <v>1</v>
      </c>
      <c r="F9707" s="129">
        <v>114.935503</v>
      </c>
      <c r="G9707" s="129">
        <v>0</v>
      </c>
      <c r="H9707" s="129">
        <v>141.59469999999999</v>
      </c>
      <c r="I9707" s="129">
        <v>115.003215</v>
      </c>
      <c r="J9707" s="129">
        <v>114.935503</v>
      </c>
    </row>
    <row r="9708" spans="1:10" hidden="1" x14ac:dyDescent="0.25">
      <c r="A9708" s="125">
        <v>945351</v>
      </c>
      <c r="B9708" s="125">
        <v>2008</v>
      </c>
      <c r="C9708" s="125">
        <v>75</v>
      </c>
      <c r="D9708" s="125">
        <v>3</v>
      </c>
      <c r="E9708" s="125">
        <v>2</v>
      </c>
      <c r="F9708" s="125">
        <v>108.19789</v>
      </c>
      <c r="G9708" s="125">
        <v>0</v>
      </c>
      <c r="H9708" s="125">
        <v>114.935503</v>
      </c>
      <c r="I9708" s="125">
        <v>108.303725</v>
      </c>
      <c r="J9708" s="125">
        <v>108.19789</v>
      </c>
    </row>
    <row r="9709" spans="1:10" hidden="1" x14ac:dyDescent="0.25">
      <c r="A9709" s="125">
        <v>945352</v>
      </c>
      <c r="B9709" s="125">
        <v>2008</v>
      </c>
      <c r="C9709" s="125">
        <v>75</v>
      </c>
      <c r="D9709" s="125">
        <v>3</v>
      </c>
      <c r="E9709" s="125">
        <v>3</v>
      </c>
      <c r="F9709" s="125">
        <v>82.893880999999993</v>
      </c>
      <c r="G9709" s="125">
        <v>9.0010359999999991</v>
      </c>
      <c r="H9709" s="125">
        <v>108.19789</v>
      </c>
      <c r="I9709" s="125">
        <v>98.968609999999998</v>
      </c>
      <c r="J9709" s="125">
        <v>91.894917000000007</v>
      </c>
    </row>
    <row r="9710" spans="1:10" hidden="1" x14ac:dyDescent="0.25">
      <c r="A9710" s="125">
        <v>945353</v>
      </c>
      <c r="B9710" s="125">
        <v>2008</v>
      </c>
      <c r="C9710" s="125">
        <v>75</v>
      </c>
      <c r="D9710" s="125">
        <v>3</v>
      </c>
      <c r="E9710" s="125">
        <v>4</v>
      </c>
      <c r="F9710" s="125">
        <v>1928.6883499999999</v>
      </c>
      <c r="G9710" s="125">
        <v>0</v>
      </c>
      <c r="H9710" s="125">
        <v>2375.4035859999999</v>
      </c>
      <c r="I9710" s="125">
        <v>1929.3027930000001</v>
      </c>
      <c r="J9710" s="125">
        <v>1928.6883499999999</v>
      </c>
    </row>
    <row r="9711" spans="1:10" x14ac:dyDescent="0.25">
      <c r="A9711" s="125">
        <v>945354</v>
      </c>
      <c r="B9711" s="125">
        <v>2008</v>
      </c>
      <c r="C9711" s="125">
        <v>75</v>
      </c>
      <c r="D9711" s="125">
        <v>4</v>
      </c>
      <c r="E9711" s="125">
        <v>1</v>
      </c>
      <c r="F9711" s="129">
        <v>206.69763699999999</v>
      </c>
      <c r="G9711" s="129">
        <v>0</v>
      </c>
      <c r="H9711" s="129">
        <v>236.28</v>
      </c>
      <c r="I9711" s="129">
        <v>207.43021200000001</v>
      </c>
      <c r="J9711" s="129">
        <v>206.69763699999999</v>
      </c>
    </row>
    <row r="9712" spans="1:10" hidden="1" x14ac:dyDescent="0.25">
      <c r="A9712" s="125">
        <v>945355</v>
      </c>
      <c r="B9712" s="125">
        <v>2008</v>
      </c>
      <c r="C9712" s="125">
        <v>75</v>
      </c>
      <c r="D9712" s="125">
        <v>4</v>
      </c>
      <c r="E9712" s="125">
        <v>2</v>
      </c>
      <c r="F9712" s="125">
        <v>198.30054799999999</v>
      </c>
      <c r="G9712" s="125">
        <v>0</v>
      </c>
      <c r="H9712" s="125">
        <v>206.69763699999999</v>
      </c>
      <c r="I9712" s="125">
        <v>199.15317300000001</v>
      </c>
      <c r="J9712" s="125">
        <v>198.30054799999999</v>
      </c>
    </row>
    <row r="9713" spans="1:10" hidden="1" x14ac:dyDescent="0.25">
      <c r="A9713" s="125">
        <v>945356</v>
      </c>
      <c r="B9713" s="125">
        <v>2008</v>
      </c>
      <c r="C9713" s="125">
        <v>75</v>
      </c>
      <c r="D9713" s="125">
        <v>4</v>
      </c>
      <c r="E9713" s="125">
        <v>3</v>
      </c>
      <c r="F9713" s="125">
        <v>107.47628899999999</v>
      </c>
      <c r="G9713" s="125">
        <v>65.999294000000006</v>
      </c>
      <c r="H9713" s="125">
        <v>198.30054799999999</v>
      </c>
      <c r="I9713" s="125">
        <v>187.53282799999999</v>
      </c>
      <c r="J9713" s="125">
        <v>173.475583</v>
      </c>
    </row>
    <row r="9714" spans="1:10" hidden="1" x14ac:dyDescent="0.25">
      <c r="A9714" s="125">
        <v>945357</v>
      </c>
      <c r="B9714" s="125">
        <v>2008</v>
      </c>
      <c r="C9714" s="125">
        <v>75</v>
      </c>
      <c r="D9714" s="125">
        <v>4</v>
      </c>
      <c r="E9714" s="125">
        <v>4</v>
      </c>
      <c r="F9714" s="125">
        <v>72.678094000000002</v>
      </c>
      <c r="G9714" s="125">
        <v>0</v>
      </c>
      <c r="H9714" s="125">
        <v>82.893880999999993</v>
      </c>
      <c r="I9714" s="125">
        <v>72.772537999999997</v>
      </c>
      <c r="J9714" s="125">
        <v>72.678094000000002</v>
      </c>
    </row>
    <row r="9715" spans="1:10" x14ac:dyDescent="0.25">
      <c r="A9715" s="125">
        <v>945358</v>
      </c>
      <c r="B9715" s="125">
        <v>2008</v>
      </c>
      <c r="C9715" s="125">
        <v>75</v>
      </c>
      <c r="D9715" s="125">
        <v>5</v>
      </c>
      <c r="E9715" s="125">
        <v>1</v>
      </c>
      <c r="F9715" s="129">
        <v>493.42874999999998</v>
      </c>
      <c r="G9715" s="129">
        <v>0</v>
      </c>
      <c r="H9715" s="129">
        <v>547.197</v>
      </c>
      <c r="I9715" s="129">
        <v>514.58405900000002</v>
      </c>
      <c r="J9715" s="129">
        <v>493.42874999999998</v>
      </c>
    </row>
    <row r="9716" spans="1:10" hidden="1" x14ac:dyDescent="0.25">
      <c r="A9716" s="125">
        <v>945359</v>
      </c>
      <c r="B9716" s="125">
        <v>2008</v>
      </c>
      <c r="C9716" s="125">
        <v>75</v>
      </c>
      <c r="D9716" s="125">
        <v>5</v>
      </c>
      <c r="E9716" s="125">
        <v>2</v>
      </c>
      <c r="F9716" s="125">
        <v>482.72951999999998</v>
      </c>
      <c r="G9716" s="125">
        <v>0</v>
      </c>
      <c r="H9716" s="125">
        <v>493.42874999999998</v>
      </c>
      <c r="I9716" s="125">
        <v>484.84309000000002</v>
      </c>
      <c r="J9716" s="125">
        <v>482.72951999999998</v>
      </c>
    </row>
    <row r="9717" spans="1:10" hidden="1" x14ac:dyDescent="0.25">
      <c r="A9717" s="125">
        <v>945360</v>
      </c>
      <c r="B9717" s="125">
        <v>2008</v>
      </c>
      <c r="C9717" s="125">
        <v>75</v>
      </c>
      <c r="D9717" s="125">
        <v>5</v>
      </c>
      <c r="E9717" s="125">
        <v>3</v>
      </c>
      <c r="F9717" s="125">
        <v>0</v>
      </c>
      <c r="G9717" s="125">
        <v>374.99908599999998</v>
      </c>
      <c r="H9717" s="125">
        <v>482.72951999999998</v>
      </c>
      <c r="I9717" s="125">
        <v>470.17855300000002</v>
      </c>
      <c r="J9717" s="125">
        <v>374.99908599999998</v>
      </c>
    </row>
    <row r="9718" spans="1:10" hidden="1" x14ac:dyDescent="0.25">
      <c r="A9718" s="125">
        <v>945361</v>
      </c>
      <c r="B9718" s="125">
        <v>2008</v>
      </c>
      <c r="C9718" s="125">
        <v>75</v>
      </c>
      <c r="D9718" s="125">
        <v>5</v>
      </c>
      <c r="E9718" s="125">
        <v>4</v>
      </c>
      <c r="F9718" s="125">
        <v>99.425009000000003</v>
      </c>
      <c r="G9718" s="125">
        <v>0</v>
      </c>
      <c r="H9718" s="125">
        <v>107.47628899999999</v>
      </c>
      <c r="I9718" s="125">
        <v>101.07070299999999</v>
      </c>
      <c r="J9718" s="125">
        <v>99.425009000000003</v>
      </c>
    </row>
    <row r="9719" spans="1:10" x14ac:dyDescent="0.25">
      <c r="A9719" s="125">
        <v>945362</v>
      </c>
      <c r="B9719" s="125">
        <v>2008</v>
      </c>
      <c r="C9719" s="125">
        <v>76</v>
      </c>
      <c r="D9719" s="125">
        <v>2</v>
      </c>
      <c r="E9719" s="125">
        <v>1</v>
      </c>
      <c r="F9719" s="129">
        <v>4275.6998359999998</v>
      </c>
      <c r="G9719" s="129">
        <v>0</v>
      </c>
      <c r="H9719" s="129">
        <v>5763.6419999999998</v>
      </c>
      <c r="I9719" s="129">
        <v>4278.3514569999998</v>
      </c>
      <c r="J9719" s="129">
        <v>4275.6998359999998</v>
      </c>
    </row>
    <row r="9720" spans="1:10" hidden="1" x14ac:dyDescent="0.25">
      <c r="A9720" s="125">
        <v>945363</v>
      </c>
      <c r="B9720" s="125">
        <v>2008</v>
      </c>
      <c r="C9720" s="125">
        <v>76</v>
      </c>
      <c r="D9720" s="125">
        <v>2</v>
      </c>
      <c r="E9720" s="125">
        <v>2</v>
      </c>
      <c r="F9720" s="125">
        <v>3923.1394230000001</v>
      </c>
      <c r="G9720" s="125">
        <v>0</v>
      </c>
      <c r="H9720" s="125">
        <v>4275.6998359999998</v>
      </c>
      <c r="I9720" s="125">
        <v>3926.802729</v>
      </c>
      <c r="J9720" s="125">
        <v>3923.1394230000001</v>
      </c>
    </row>
    <row r="9721" spans="1:10" hidden="1" x14ac:dyDescent="0.25">
      <c r="A9721" s="125">
        <v>945364</v>
      </c>
      <c r="B9721" s="125">
        <v>2008</v>
      </c>
      <c r="C9721" s="125">
        <v>76</v>
      </c>
      <c r="D9721" s="125">
        <v>2</v>
      </c>
      <c r="E9721" s="125">
        <v>3</v>
      </c>
      <c r="F9721" s="125">
        <v>3418.2225159999998</v>
      </c>
      <c r="G9721" s="125">
        <v>11.218076999999999</v>
      </c>
      <c r="H9721" s="125">
        <v>3923.1394230000001</v>
      </c>
      <c r="I9721" s="125">
        <v>3452.7550059999999</v>
      </c>
      <c r="J9721" s="125">
        <v>3429.4405929999998</v>
      </c>
    </row>
    <row r="9722" spans="1:10" hidden="1" x14ac:dyDescent="0.25">
      <c r="A9722" s="125">
        <v>945365</v>
      </c>
      <c r="B9722" s="125">
        <v>2008</v>
      </c>
      <c r="C9722" s="125">
        <v>76</v>
      </c>
      <c r="D9722" s="125">
        <v>2</v>
      </c>
      <c r="E9722" s="125">
        <v>4</v>
      </c>
      <c r="F9722" s="125">
        <v>4276.9439400000001</v>
      </c>
      <c r="G9722" s="125">
        <v>0</v>
      </c>
      <c r="H9722" s="125">
        <v>5763.6419999999998</v>
      </c>
      <c r="I9722" s="125">
        <v>4278.3514569999998</v>
      </c>
      <c r="J9722" s="125">
        <v>4276.9439400000001</v>
      </c>
    </row>
    <row r="9723" spans="1:10" x14ac:dyDescent="0.25">
      <c r="A9723" s="125">
        <v>945366</v>
      </c>
      <c r="B9723" s="125">
        <v>2008</v>
      </c>
      <c r="C9723" s="125">
        <v>76</v>
      </c>
      <c r="D9723" s="125">
        <v>3</v>
      </c>
      <c r="E9723" s="125">
        <v>1</v>
      </c>
      <c r="F9723" s="129">
        <v>12.850571</v>
      </c>
      <c r="G9723" s="129">
        <v>0</v>
      </c>
      <c r="H9723" s="129">
        <v>15.831250000000001</v>
      </c>
      <c r="I9723" s="129">
        <v>12.858141</v>
      </c>
      <c r="J9723" s="129">
        <v>12.850571</v>
      </c>
    </row>
    <row r="9724" spans="1:10" hidden="1" x14ac:dyDescent="0.25">
      <c r="A9724" s="125">
        <v>945367</v>
      </c>
      <c r="B9724" s="125">
        <v>2008</v>
      </c>
      <c r="C9724" s="125">
        <v>76</v>
      </c>
      <c r="D9724" s="125">
        <v>3</v>
      </c>
      <c r="E9724" s="125">
        <v>2</v>
      </c>
      <c r="F9724" s="125">
        <v>12.09726</v>
      </c>
      <c r="G9724" s="125">
        <v>0</v>
      </c>
      <c r="H9724" s="125">
        <v>12.850571</v>
      </c>
      <c r="I9724" s="125">
        <v>12.109093</v>
      </c>
      <c r="J9724" s="125">
        <v>12.09726</v>
      </c>
    </row>
    <row r="9725" spans="1:10" hidden="1" x14ac:dyDescent="0.25">
      <c r="A9725" s="125">
        <v>945368</v>
      </c>
      <c r="B9725" s="125">
        <v>2008</v>
      </c>
      <c r="C9725" s="125">
        <v>76</v>
      </c>
      <c r="D9725" s="125">
        <v>3</v>
      </c>
      <c r="E9725" s="125">
        <v>3</v>
      </c>
      <c r="F9725" s="125">
        <v>9.2216419999999992</v>
      </c>
      <c r="G9725" s="125">
        <v>1.0013320000000001</v>
      </c>
      <c r="H9725" s="125">
        <v>12.09726</v>
      </c>
      <c r="I9725" s="125">
        <v>11.065363</v>
      </c>
      <c r="J9725" s="125">
        <v>10.222974000000001</v>
      </c>
    </row>
    <row r="9726" spans="1:10" hidden="1" x14ac:dyDescent="0.25">
      <c r="A9726" s="125">
        <v>945369</v>
      </c>
      <c r="B9726" s="125">
        <v>2008</v>
      </c>
      <c r="C9726" s="125">
        <v>76</v>
      </c>
      <c r="D9726" s="125">
        <v>3</v>
      </c>
      <c r="E9726" s="125">
        <v>4</v>
      </c>
      <c r="F9726" s="125">
        <v>2775.3961399999998</v>
      </c>
      <c r="G9726" s="125">
        <v>0</v>
      </c>
      <c r="H9726" s="125">
        <v>3418.2225159999998</v>
      </c>
      <c r="I9726" s="125">
        <v>2776.2803269999999</v>
      </c>
      <c r="J9726" s="125">
        <v>2775.3961399999998</v>
      </c>
    </row>
    <row r="9727" spans="1:10" x14ac:dyDescent="0.25">
      <c r="A9727" s="125">
        <v>945370</v>
      </c>
      <c r="B9727" s="125">
        <v>2008</v>
      </c>
      <c r="C9727" s="125">
        <v>76</v>
      </c>
      <c r="D9727" s="125">
        <v>4</v>
      </c>
      <c r="E9727" s="125">
        <v>1</v>
      </c>
      <c r="F9727" s="129">
        <v>15.784183000000001</v>
      </c>
      <c r="G9727" s="129">
        <v>0</v>
      </c>
      <c r="H9727" s="129">
        <v>18.043199999999999</v>
      </c>
      <c r="I9727" s="129">
        <v>15.840125</v>
      </c>
      <c r="J9727" s="129">
        <v>15.784183000000001</v>
      </c>
    </row>
    <row r="9728" spans="1:10" hidden="1" x14ac:dyDescent="0.25">
      <c r="A9728" s="125">
        <v>945371</v>
      </c>
      <c r="B9728" s="125">
        <v>2008</v>
      </c>
      <c r="C9728" s="125">
        <v>76</v>
      </c>
      <c r="D9728" s="125">
        <v>4</v>
      </c>
      <c r="E9728" s="125">
        <v>2</v>
      </c>
      <c r="F9728" s="125">
        <v>15.142951</v>
      </c>
      <c r="G9728" s="125">
        <v>0</v>
      </c>
      <c r="H9728" s="125">
        <v>15.784183000000001</v>
      </c>
      <c r="I9728" s="125">
        <v>15.20806</v>
      </c>
      <c r="J9728" s="125">
        <v>15.142951</v>
      </c>
    </row>
    <row r="9729" spans="1:10" hidden="1" x14ac:dyDescent="0.25">
      <c r="A9729" s="125">
        <v>945372</v>
      </c>
      <c r="B9729" s="125">
        <v>2008</v>
      </c>
      <c r="C9729" s="125">
        <v>76</v>
      </c>
      <c r="D9729" s="125">
        <v>4</v>
      </c>
      <c r="E9729" s="125">
        <v>3</v>
      </c>
      <c r="F9729" s="125">
        <v>8.1390139999999995</v>
      </c>
      <c r="G9729" s="125">
        <v>4.9980250000000002</v>
      </c>
      <c r="H9729" s="125">
        <v>15.142951</v>
      </c>
      <c r="I9729" s="125">
        <v>14.320689</v>
      </c>
      <c r="J9729" s="125">
        <v>13.137039</v>
      </c>
    </row>
    <row r="9730" spans="1:10" hidden="1" x14ac:dyDescent="0.25">
      <c r="A9730" s="125">
        <v>945373</v>
      </c>
      <c r="B9730" s="125">
        <v>2008</v>
      </c>
      <c r="C9730" s="125">
        <v>76</v>
      </c>
      <c r="D9730" s="125">
        <v>4</v>
      </c>
      <c r="E9730" s="125">
        <v>4</v>
      </c>
      <c r="F9730" s="125">
        <v>8.0851729999999993</v>
      </c>
      <c r="G9730" s="125">
        <v>0</v>
      </c>
      <c r="H9730" s="125">
        <v>9.2216419999999992</v>
      </c>
      <c r="I9730" s="125">
        <v>8.0956790000000005</v>
      </c>
      <c r="J9730" s="125">
        <v>8.0851729999999993</v>
      </c>
    </row>
    <row r="9731" spans="1:10" x14ac:dyDescent="0.25">
      <c r="A9731" s="125">
        <v>945374</v>
      </c>
      <c r="B9731" s="125">
        <v>2008</v>
      </c>
      <c r="C9731" s="125">
        <v>76</v>
      </c>
      <c r="D9731" s="125">
        <v>5</v>
      </c>
      <c r="E9731" s="125">
        <v>1</v>
      </c>
      <c r="F9731" s="129">
        <v>36.088802999999999</v>
      </c>
      <c r="G9731" s="129">
        <v>0</v>
      </c>
      <c r="H9731" s="129">
        <v>40.021349999999998</v>
      </c>
      <c r="I9731" s="129">
        <v>37.636077999999998</v>
      </c>
      <c r="J9731" s="129">
        <v>36.088802999999999</v>
      </c>
    </row>
    <row r="9732" spans="1:10" hidden="1" x14ac:dyDescent="0.25">
      <c r="A9732" s="125">
        <v>945375</v>
      </c>
      <c r="B9732" s="125">
        <v>2008</v>
      </c>
      <c r="C9732" s="125">
        <v>76</v>
      </c>
      <c r="D9732" s="125">
        <v>5</v>
      </c>
      <c r="E9732" s="125">
        <v>2</v>
      </c>
      <c r="F9732" s="125">
        <v>35.306274000000002</v>
      </c>
      <c r="G9732" s="125">
        <v>0</v>
      </c>
      <c r="H9732" s="125">
        <v>36.088802999999999</v>
      </c>
      <c r="I9732" s="125">
        <v>35.460858000000002</v>
      </c>
      <c r="J9732" s="125">
        <v>35.306274000000002</v>
      </c>
    </row>
    <row r="9733" spans="1:10" hidden="1" x14ac:dyDescent="0.25">
      <c r="A9733" s="125">
        <v>945376</v>
      </c>
      <c r="B9733" s="125">
        <v>2008</v>
      </c>
      <c r="C9733" s="125">
        <v>76</v>
      </c>
      <c r="D9733" s="125">
        <v>5</v>
      </c>
      <c r="E9733" s="125">
        <v>3</v>
      </c>
      <c r="F9733" s="125">
        <v>0</v>
      </c>
      <c r="G9733" s="125">
        <v>26.999148999999999</v>
      </c>
      <c r="H9733" s="125">
        <v>35.306274000000002</v>
      </c>
      <c r="I9733" s="125">
        <v>34.388311000000002</v>
      </c>
      <c r="J9733" s="125">
        <v>26.999148999999999</v>
      </c>
    </row>
    <row r="9734" spans="1:10" hidden="1" x14ac:dyDescent="0.25">
      <c r="A9734" s="125">
        <v>945377</v>
      </c>
      <c r="B9734" s="125">
        <v>2008</v>
      </c>
      <c r="C9734" s="125">
        <v>76</v>
      </c>
      <c r="D9734" s="125">
        <v>5</v>
      </c>
      <c r="E9734" s="125">
        <v>4</v>
      </c>
      <c r="F9734" s="125">
        <v>7.5293029999999996</v>
      </c>
      <c r="G9734" s="125">
        <v>0</v>
      </c>
      <c r="H9734" s="125">
        <v>8.1390139999999995</v>
      </c>
      <c r="I9734" s="125">
        <v>7.6539289999999998</v>
      </c>
      <c r="J9734" s="125">
        <v>7.5293029999999996</v>
      </c>
    </row>
    <row r="9735" spans="1:10" x14ac:dyDescent="0.25">
      <c r="A9735" s="125">
        <v>966911</v>
      </c>
      <c r="B9735" s="125">
        <v>2005</v>
      </c>
      <c r="C9735" s="125">
        <v>1</v>
      </c>
      <c r="D9735" s="125">
        <v>2</v>
      </c>
      <c r="E9735" s="125">
        <v>1</v>
      </c>
      <c r="F9735" s="129">
        <v>178771.51517299999</v>
      </c>
      <c r="G9735" s="129">
        <v>0</v>
      </c>
      <c r="H9735" s="129">
        <v>241232.62474999999</v>
      </c>
      <c r="I9735" s="129">
        <v>179066.97735199999</v>
      </c>
      <c r="J9735" s="129">
        <v>178771.51517299999</v>
      </c>
    </row>
    <row r="9736" spans="1:10" hidden="1" x14ac:dyDescent="0.25">
      <c r="A9736" s="125">
        <v>966912</v>
      </c>
      <c r="B9736" s="125">
        <v>2005</v>
      </c>
      <c r="C9736" s="125">
        <v>1</v>
      </c>
      <c r="D9736" s="125">
        <v>2</v>
      </c>
      <c r="E9736" s="125">
        <v>2</v>
      </c>
      <c r="F9736" s="125">
        <v>163891.06846899999</v>
      </c>
      <c r="G9736" s="125">
        <v>0</v>
      </c>
      <c r="H9736" s="125">
        <v>178771.51517299999</v>
      </c>
      <c r="I9736" s="125">
        <v>164183.75953499999</v>
      </c>
      <c r="J9736" s="125">
        <v>163891.06846899999</v>
      </c>
    </row>
    <row r="9737" spans="1:10" hidden="1" x14ac:dyDescent="0.25">
      <c r="A9737" s="125">
        <v>966913</v>
      </c>
      <c r="B9737" s="125">
        <v>2005</v>
      </c>
      <c r="C9737" s="125">
        <v>1</v>
      </c>
      <c r="D9737" s="125">
        <v>2</v>
      </c>
      <c r="E9737" s="125">
        <v>3</v>
      </c>
      <c r="F9737" s="125">
        <v>143058.682688</v>
      </c>
      <c r="G9737" s="125">
        <v>562.08428700000002</v>
      </c>
      <c r="H9737" s="125">
        <v>163891.06846899999</v>
      </c>
      <c r="I9737" s="125">
        <v>144240.52935999999</v>
      </c>
      <c r="J9737" s="125">
        <v>143620.76697500001</v>
      </c>
    </row>
    <row r="9738" spans="1:10" hidden="1" x14ac:dyDescent="0.25">
      <c r="A9738" s="125">
        <v>966914</v>
      </c>
      <c r="B9738" s="125">
        <v>2005</v>
      </c>
      <c r="C9738" s="125">
        <v>1</v>
      </c>
      <c r="D9738" s="125">
        <v>2</v>
      </c>
      <c r="E9738" s="125">
        <v>4</v>
      </c>
      <c r="F9738" s="125">
        <v>178907.86876400001</v>
      </c>
      <c r="G9738" s="125">
        <v>0</v>
      </c>
      <c r="H9738" s="125">
        <v>241232.62474999999</v>
      </c>
      <c r="I9738" s="125">
        <v>179066.97735199999</v>
      </c>
      <c r="J9738" s="125">
        <v>178907.86876400001</v>
      </c>
    </row>
    <row r="9739" spans="1:10" x14ac:dyDescent="0.25">
      <c r="A9739" s="125">
        <v>966915</v>
      </c>
      <c r="B9739" s="125">
        <v>2005</v>
      </c>
      <c r="C9739" s="125">
        <v>1</v>
      </c>
      <c r="D9739" s="125">
        <v>3</v>
      </c>
      <c r="E9739" s="125">
        <v>1</v>
      </c>
      <c r="F9739" s="129">
        <v>11743.109495000001</v>
      </c>
      <c r="G9739" s="129">
        <v>0</v>
      </c>
      <c r="H9739" s="129">
        <v>14673.5743</v>
      </c>
      <c r="I9739" s="129">
        <v>11917.877046</v>
      </c>
      <c r="J9739" s="129">
        <v>11743.109495000001</v>
      </c>
    </row>
    <row r="9740" spans="1:10" hidden="1" x14ac:dyDescent="0.25">
      <c r="A9740" s="125">
        <v>966916</v>
      </c>
      <c r="B9740" s="125">
        <v>2005</v>
      </c>
      <c r="C9740" s="125">
        <v>1</v>
      </c>
      <c r="D9740" s="125">
        <v>3</v>
      </c>
      <c r="E9740" s="125">
        <v>2</v>
      </c>
      <c r="F9740" s="125">
        <v>10846.272633</v>
      </c>
      <c r="G9740" s="125">
        <v>0</v>
      </c>
      <c r="H9740" s="125">
        <v>11743.109495000001</v>
      </c>
      <c r="I9740" s="125">
        <v>11065.532077</v>
      </c>
      <c r="J9740" s="125">
        <v>10846.272633</v>
      </c>
    </row>
    <row r="9741" spans="1:10" hidden="1" x14ac:dyDescent="0.25">
      <c r="A9741" s="125">
        <v>966917</v>
      </c>
      <c r="B9741" s="125">
        <v>2005</v>
      </c>
      <c r="C9741" s="125">
        <v>1</v>
      </c>
      <c r="D9741" s="125">
        <v>3</v>
      </c>
      <c r="E9741" s="125">
        <v>3</v>
      </c>
      <c r="F9741" s="125">
        <v>8616.2740639999993</v>
      </c>
      <c r="G9741" s="125">
        <v>742.86032799999998</v>
      </c>
      <c r="H9741" s="125">
        <v>10846.272633</v>
      </c>
      <c r="I9741" s="125">
        <v>9921.0855769999998</v>
      </c>
      <c r="J9741" s="125">
        <v>9359.1343909999996</v>
      </c>
    </row>
    <row r="9742" spans="1:10" hidden="1" x14ac:dyDescent="0.25">
      <c r="A9742" s="125">
        <v>966918</v>
      </c>
      <c r="B9742" s="125">
        <v>2005</v>
      </c>
      <c r="C9742" s="125">
        <v>1</v>
      </c>
      <c r="D9742" s="125">
        <v>3</v>
      </c>
      <c r="E9742" s="125">
        <v>4</v>
      </c>
      <c r="F9742" s="125">
        <v>115431.641223</v>
      </c>
      <c r="G9742" s="125">
        <v>0</v>
      </c>
      <c r="H9742" s="125">
        <v>143058.682688</v>
      </c>
      <c r="I9742" s="125">
        <v>116192.26207899999</v>
      </c>
      <c r="J9742" s="125">
        <v>115431.641223</v>
      </c>
    </row>
    <row r="9743" spans="1:10" x14ac:dyDescent="0.25">
      <c r="A9743" s="125">
        <v>966919</v>
      </c>
      <c r="B9743" s="125">
        <v>2005</v>
      </c>
      <c r="C9743" s="125">
        <v>1</v>
      </c>
      <c r="D9743" s="125">
        <v>4</v>
      </c>
      <c r="E9743" s="125">
        <v>1</v>
      </c>
      <c r="F9743" s="129">
        <v>1411.9060950000001</v>
      </c>
      <c r="G9743" s="129">
        <v>0</v>
      </c>
      <c r="H9743" s="129">
        <v>1732.0160000000001</v>
      </c>
      <c r="I9743" s="129">
        <v>1520.536846</v>
      </c>
      <c r="J9743" s="129">
        <v>1411.9060950000001</v>
      </c>
    </row>
    <row r="9744" spans="1:10" hidden="1" x14ac:dyDescent="0.25">
      <c r="A9744" s="125">
        <v>966920</v>
      </c>
      <c r="B9744" s="125">
        <v>2005</v>
      </c>
      <c r="C9744" s="125">
        <v>1</v>
      </c>
      <c r="D9744" s="125">
        <v>4</v>
      </c>
      <c r="E9744" s="125">
        <v>2</v>
      </c>
      <c r="F9744" s="125">
        <v>1205.2067970000001</v>
      </c>
      <c r="G9744" s="125">
        <v>0</v>
      </c>
      <c r="H9744" s="125">
        <v>1411.9060950000001</v>
      </c>
      <c r="I9744" s="125">
        <v>1360.371523</v>
      </c>
      <c r="J9744" s="125">
        <v>1205.2067970000001</v>
      </c>
    </row>
    <row r="9745" spans="1:10" hidden="1" x14ac:dyDescent="0.25">
      <c r="A9745" s="125">
        <v>966921</v>
      </c>
      <c r="B9745" s="125">
        <v>2005</v>
      </c>
      <c r="C9745" s="125">
        <v>1</v>
      </c>
      <c r="D9745" s="125">
        <v>4</v>
      </c>
      <c r="E9745" s="125">
        <v>3</v>
      </c>
      <c r="F9745" s="125">
        <v>150.77229700000001</v>
      </c>
      <c r="G9745" s="125">
        <v>873.69347300000004</v>
      </c>
      <c r="H9745" s="125">
        <v>1205.2067970000001</v>
      </c>
      <c r="I9745" s="125">
        <v>1139.764068</v>
      </c>
      <c r="J9745" s="125">
        <v>1024.46577</v>
      </c>
    </row>
    <row r="9746" spans="1:10" hidden="1" x14ac:dyDescent="0.25">
      <c r="A9746" s="125">
        <v>966922</v>
      </c>
      <c r="B9746" s="125">
        <v>2005</v>
      </c>
      <c r="C9746" s="125">
        <v>1</v>
      </c>
      <c r="D9746" s="125">
        <v>4</v>
      </c>
      <c r="E9746" s="125">
        <v>4</v>
      </c>
      <c r="F9746" s="125">
        <v>7391.388422</v>
      </c>
      <c r="G9746" s="125">
        <v>0</v>
      </c>
      <c r="H9746" s="125">
        <v>8616.2740639999993</v>
      </c>
      <c r="I9746" s="125">
        <v>7564.2269999999999</v>
      </c>
      <c r="J9746" s="125">
        <v>7391.388422</v>
      </c>
    </row>
    <row r="9747" spans="1:10" x14ac:dyDescent="0.25">
      <c r="A9747" s="125">
        <v>966923</v>
      </c>
      <c r="B9747" s="125">
        <v>2005</v>
      </c>
      <c r="C9747" s="125">
        <v>1</v>
      </c>
      <c r="D9747" s="125">
        <v>5</v>
      </c>
      <c r="E9747" s="125">
        <v>1</v>
      </c>
      <c r="F9747" s="129">
        <v>46.485891000000002</v>
      </c>
      <c r="G9747" s="129">
        <v>0</v>
      </c>
      <c r="H9747" s="129">
        <v>55.659100000000002</v>
      </c>
      <c r="I9747" s="129">
        <v>52.341818000000004</v>
      </c>
      <c r="J9747" s="129">
        <v>46.485891000000002</v>
      </c>
    </row>
    <row r="9748" spans="1:10" hidden="1" x14ac:dyDescent="0.25">
      <c r="A9748" s="125">
        <v>966924</v>
      </c>
      <c r="B9748" s="125">
        <v>2005</v>
      </c>
      <c r="C9748" s="125">
        <v>1</v>
      </c>
      <c r="D9748" s="125">
        <v>5</v>
      </c>
      <c r="E9748" s="125">
        <v>2</v>
      </c>
      <c r="F9748" s="125">
        <v>42.826987000000003</v>
      </c>
      <c r="G9748" s="125">
        <v>0</v>
      </c>
      <c r="H9748" s="125">
        <v>46.485891000000002</v>
      </c>
      <c r="I9748" s="125">
        <v>45.677036000000001</v>
      </c>
      <c r="J9748" s="125">
        <v>42.826987000000003</v>
      </c>
    </row>
    <row r="9749" spans="1:10" hidden="1" x14ac:dyDescent="0.25">
      <c r="A9749" s="125">
        <v>966925</v>
      </c>
      <c r="B9749" s="125">
        <v>2005</v>
      </c>
      <c r="C9749" s="125">
        <v>1</v>
      </c>
      <c r="D9749" s="125">
        <v>5</v>
      </c>
      <c r="E9749" s="125">
        <v>3</v>
      </c>
      <c r="F9749" s="125">
        <v>0</v>
      </c>
      <c r="G9749" s="125">
        <v>35.188001</v>
      </c>
      <c r="H9749" s="125">
        <v>42.826987000000003</v>
      </c>
      <c r="I9749" s="125">
        <v>41.713486000000003</v>
      </c>
      <c r="J9749" s="125">
        <v>35.188001</v>
      </c>
    </row>
    <row r="9750" spans="1:10" hidden="1" x14ac:dyDescent="0.25">
      <c r="A9750" s="125">
        <v>966926</v>
      </c>
      <c r="B9750" s="125">
        <v>2005</v>
      </c>
      <c r="C9750" s="125">
        <v>1</v>
      </c>
      <c r="D9750" s="125">
        <v>5</v>
      </c>
      <c r="E9750" s="125">
        <v>4</v>
      </c>
      <c r="F9750" s="125">
        <v>138.350784</v>
      </c>
      <c r="G9750" s="125">
        <v>0</v>
      </c>
      <c r="H9750" s="125">
        <v>150.77229700000001</v>
      </c>
      <c r="I9750" s="125">
        <v>141.78626800000001</v>
      </c>
      <c r="J9750" s="125">
        <v>138.350784</v>
      </c>
    </row>
    <row r="9751" spans="1:10" x14ac:dyDescent="0.25">
      <c r="A9751" s="125">
        <v>966927</v>
      </c>
      <c r="B9751" s="125">
        <v>2005</v>
      </c>
      <c r="C9751" s="125">
        <v>2</v>
      </c>
      <c r="D9751" s="125">
        <v>2</v>
      </c>
      <c r="E9751" s="125">
        <v>1</v>
      </c>
      <c r="F9751" s="129">
        <v>304387.22429500002</v>
      </c>
      <c r="G9751" s="129">
        <v>0</v>
      </c>
      <c r="H9751" s="129">
        <v>410737.29775000003</v>
      </c>
      <c r="I9751" s="129">
        <v>304890.29612000001</v>
      </c>
      <c r="J9751" s="129">
        <v>304387.22429500002</v>
      </c>
    </row>
    <row r="9752" spans="1:10" hidden="1" x14ac:dyDescent="0.25">
      <c r="A9752" s="125">
        <v>966928</v>
      </c>
      <c r="B9752" s="125">
        <v>2005</v>
      </c>
      <c r="C9752" s="125">
        <v>2</v>
      </c>
      <c r="D9752" s="125">
        <v>2</v>
      </c>
      <c r="E9752" s="125">
        <v>2</v>
      </c>
      <c r="F9752" s="125">
        <v>279050.87323199998</v>
      </c>
      <c r="G9752" s="125">
        <v>0</v>
      </c>
      <c r="H9752" s="125">
        <v>304387.22429500002</v>
      </c>
      <c r="I9752" s="125">
        <v>279549.226792</v>
      </c>
      <c r="J9752" s="125">
        <v>279050.87323199998</v>
      </c>
    </row>
    <row r="9753" spans="1:10" hidden="1" x14ac:dyDescent="0.25">
      <c r="A9753" s="125">
        <v>966929</v>
      </c>
      <c r="B9753" s="125">
        <v>2005</v>
      </c>
      <c r="C9753" s="125">
        <v>2</v>
      </c>
      <c r="D9753" s="125">
        <v>2</v>
      </c>
      <c r="E9753" s="125">
        <v>3</v>
      </c>
      <c r="F9753" s="125">
        <v>243580.389708</v>
      </c>
      <c r="G9753" s="125">
        <v>957.03879800000004</v>
      </c>
      <c r="H9753" s="125">
        <v>279050.87323199998</v>
      </c>
      <c r="I9753" s="125">
        <v>245592.67353100001</v>
      </c>
      <c r="J9753" s="125">
        <v>244537.428506</v>
      </c>
    </row>
    <row r="9754" spans="1:10" hidden="1" x14ac:dyDescent="0.25">
      <c r="A9754" s="125">
        <v>966930</v>
      </c>
      <c r="B9754" s="125">
        <v>2005</v>
      </c>
      <c r="C9754" s="125">
        <v>2</v>
      </c>
      <c r="D9754" s="125">
        <v>2</v>
      </c>
      <c r="E9754" s="125">
        <v>4</v>
      </c>
      <c r="F9754" s="125">
        <v>304619.38818800001</v>
      </c>
      <c r="G9754" s="125">
        <v>0</v>
      </c>
      <c r="H9754" s="125">
        <v>410737.29775000003</v>
      </c>
      <c r="I9754" s="125">
        <v>304890.29612000001</v>
      </c>
      <c r="J9754" s="125">
        <v>304619.38818800001</v>
      </c>
    </row>
    <row r="9755" spans="1:10" x14ac:dyDescent="0.25">
      <c r="A9755" s="125">
        <v>966931</v>
      </c>
      <c r="B9755" s="125">
        <v>2005</v>
      </c>
      <c r="C9755" s="125">
        <v>2</v>
      </c>
      <c r="D9755" s="125">
        <v>3</v>
      </c>
      <c r="E9755" s="125">
        <v>1</v>
      </c>
      <c r="F9755" s="129">
        <v>137082.82920800001</v>
      </c>
      <c r="G9755" s="129">
        <v>0</v>
      </c>
      <c r="H9755" s="129">
        <v>171291.52040000001</v>
      </c>
      <c r="I9755" s="129">
        <v>139122.97286899999</v>
      </c>
      <c r="J9755" s="129">
        <v>137082.82920800001</v>
      </c>
    </row>
    <row r="9756" spans="1:10" hidden="1" x14ac:dyDescent="0.25">
      <c r="A9756" s="125">
        <v>966932</v>
      </c>
      <c r="B9756" s="125">
        <v>2005</v>
      </c>
      <c r="C9756" s="125">
        <v>2</v>
      </c>
      <c r="D9756" s="125">
        <v>3</v>
      </c>
      <c r="E9756" s="125">
        <v>2</v>
      </c>
      <c r="F9756" s="125">
        <v>126613.63155200001</v>
      </c>
      <c r="G9756" s="125">
        <v>0</v>
      </c>
      <c r="H9756" s="125">
        <v>137082.82920800001</v>
      </c>
      <c r="I9756" s="125">
        <v>129173.149963</v>
      </c>
      <c r="J9756" s="125">
        <v>126613.63155200001</v>
      </c>
    </row>
    <row r="9757" spans="1:10" hidden="1" x14ac:dyDescent="0.25">
      <c r="A9757" s="125">
        <v>966933</v>
      </c>
      <c r="B9757" s="125">
        <v>2005</v>
      </c>
      <c r="C9757" s="125">
        <v>2</v>
      </c>
      <c r="D9757" s="125">
        <v>3</v>
      </c>
      <c r="E9757" s="125">
        <v>3</v>
      </c>
      <c r="F9757" s="125">
        <v>100460.207587</v>
      </c>
      <c r="G9757" s="125">
        <v>8661.2730969999993</v>
      </c>
      <c r="H9757" s="125">
        <v>126613.63155200001</v>
      </c>
      <c r="I9757" s="125">
        <v>115813.48878</v>
      </c>
      <c r="J9757" s="125">
        <v>109121.480685</v>
      </c>
    </row>
    <row r="9758" spans="1:10" hidden="1" x14ac:dyDescent="0.25">
      <c r="A9758" s="125">
        <v>966934</v>
      </c>
      <c r="B9758" s="125">
        <v>2005</v>
      </c>
      <c r="C9758" s="125">
        <v>2</v>
      </c>
      <c r="D9758" s="125">
        <v>3</v>
      </c>
      <c r="E9758" s="125">
        <v>4</v>
      </c>
      <c r="F9758" s="125">
        <v>196459.70469499999</v>
      </c>
      <c r="G9758" s="125">
        <v>0</v>
      </c>
      <c r="H9758" s="125">
        <v>243580.389708</v>
      </c>
      <c r="I9758" s="125">
        <v>197835.99252100001</v>
      </c>
      <c r="J9758" s="125">
        <v>196459.70469499999</v>
      </c>
    </row>
    <row r="9759" spans="1:10" x14ac:dyDescent="0.25">
      <c r="A9759" s="125">
        <v>966935</v>
      </c>
      <c r="B9759" s="125">
        <v>2005</v>
      </c>
      <c r="C9759" s="125">
        <v>2</v>
      </c>
      <c r="D9759" s="125">
        <v>4</v>
      </c>
      <c r="E9759" s="125">
        <v>1</v>
      </c>
      <c r="F9759" s="129">
        <v>16573.852229</v>
      </c>
      <c r="G9759" s="129">
        <v>0</v>
      </c>
      <c r="H9759" s="129">
        <v>20331.506000000001</v>
      </c>
      <c r="I9759" s="129">
        <v>17849.029116999998</v>
      </c>
      <c r="J9759" s="129">
        <v>16573.852229</v>
      </c>
    </row>
    <row r="9760" spans="1:10" hidden="1" x14ac:dyDescent="0.25">
      <c r="A9760" s="125">
        <v>966936</v>
      </c>
      <c r="B9760" s="125">
        <v>2005</v>
      </c>
      <c r="C9760" s="125">
        <v>2</v>
      </c>
      <c r="D9760" s="125">
        <v>4</v>
      </c>
      <c r="E9760" s="125">
        <v>2</v>
      </c>
      <c r="F9760" s="125">
        <v>14147.484334999999</v>
      </c>
      <c r="G9760" s="125">
        <v>0</v>
      </c>
      <c r="H9760" s="125">
        <v>16573.852229</v>
      </c>
      <c r="I9760" s="125">
        <v>15968.906623000001</v>
      </c>
      <c r="J9760" s="125">
        <v>14147.484334999999</v>
      </c>
    </row>
    <row r="9761" spans="1:10" hidden="1" x14ac:dyDescent="0.25">
      <c r="A9761" s="125">
        <v>966937</v>
      </c>
      <c r="B9761" s="125">
        <v>2005</v>
      </c>
      <c r="C9761" s="125">
        <v>2</v>
      </c>
      <c r="D9761" s="125">
        <v>4</v>
      </c>
      <c r="E9761" s="125">
        <v>3</v>
      </c>
      <c r="F9761" s="125">
        <v>1758.1760159999999</v>
      </c>
      <c r="G9761" s="125">
        <v>10188.256973</v>
      </c>
      <c r="H9761" s="125">
        <v>14147.484334999999</v>
      </c>
      <c r="I9761" s="125">
        <v>13379.275936</v>
      </c>
      <c r="J9761" s="125">
        <v>11946.432989000001</v>
      </c>
    </row>
    <row r="9762" spans="1:10" hidden="1" x14ac:dyDescent="0.25">
      <c r="A9762" s="125">
        <v>966938</v>
      </c>
      <c r="B9762" s="125">
        <v>2005</v>
      </c>
      <c r="C9762" s="125">
        <v>2</v>
      </c>
      <c r="D9762" s="125">
        <v>4</v>
      </c>
      <c r="E9762" s="125">
        <v>4</v>
      </c>
      <c r="F9762" s="125">
        <v>86106.894159999996</v>
      </c>
      <c r="G9762" s="125">
        <v>0</v>
      </c>
      <c r="H9762" s="125">
        <v>100460.207587</v>
      </c>
      <c r="I9762" s="125">
        <v>88194.016241000005</v>
      </c>
      <c r="J9762" s="125">
        <v>86106.894159999996</v>
      </c>
    </row>
    <row r="9763" spans="1:10" x14ac:dyDescent="0.25">
      <c r="A9763" s="125">
        <v>966939</v>
      </c>
      <c r="B9763" s="125">
        <v>2005</v>
      </c>
      <c r="C9763" s="125">
        <v>2</v>
      </c>
      <c r="D9763" s="125">
        <v>5</v>
      </c>
      <c r="E9763" s="125">
        <v>1</v>
      </c>
      <c r="F9763" s="129">
        <v>557.83068700000001</v>
      </c>
      <c r="G9763" s="129">
        <v>0</v>
      </c>
      <c r="H9763" s="129">
        <v>667.90920000000006</v>
      </c>
      <c r="I9763" s="129">
        <v>628.101812</v>
      </c>
      <c r="J9763" s="129">
        <v>557.83068700000001</v>
      </c>
    </row>
    <row r="9764" spans="1:10" hidden="1" x14ac:dyDescent="0.25">
      <c r="A9764" s="125">
        <v>966940</v>
      </c>
      <c r="B9764" s="125">
        <v>2005</v>
      </c>
      <c r="C9764" s="125">
        <v>2</v>
      </c>
      <c r="D9764" s="125">
        <v>5</v>
      </c>
      <c r="E9764" s="125">
        <v>2</v>
      </c>
      <c r="F9764" s="125">
        <v>513.92384700000002</v>
      </c>
      <c r="G9764" s="125">
        <v>0</v>
      </c>
      <c r="H9764" s="125">
        <v>557.83068700000001</v>
      </c>
      <c r="I9764" s="125">
        <v>548.12443299999995</v>
      </c>
      <c r="J9764" s="125">
        <v>513.92384700000002</v>
      </c>
    </row>
    <row r="9765" spans="1:10" hidden="1" x14ac:dyDescent="0.25">
      <c r="A9765" s="125">
        <v>966941</v>
      </c>
      <c r="B9765" s="125">
        <v>2005</v>
      </c>
      <c r="C9765" s="125">
        <v>2</v>
      </c>
      <c r="D9765" s="125">
        <v>5</v>
      </c>
      <c r="E9765" s="125">
        <v>3</v>
      </c>
      <c r="F9765" s="125">
        <v>0</v>
      </c>
      <c r="G9765" s="125">
        <v>416.90747299999998</v>
      </c>
      <c r="H9765" s="125">
        <v>513.92384700000002</v>
      </c>
      <c r="I9765" s="125">
        <v>500.56182699999999</v>
      </c>
      <c r="J9765" s="125">
        <v>416.90747299999998</v>
      </c>
    </row>
    <row r="9766" spans="1:10" hidden="1" x14ac:dyDescent="0.25">
      <c r="A9766" s="125">
        <v>966942</v>
      </c>
      <c r="B9766" s="125">
        <v>2005</v>
      </c>
      <c r="C9766" s="125">
        <v>2</v>
      </c>
      <c r="D9766" s="125">
        <v>5</v>
      </c>
      <c r="E9766" s="125">
        <v>4</v>
      </c>
      <c r="F9766" s="125">
        <v>1613.3270849999999</v>
      </c>
      <c r="G9766" s="125">
        <v>0</v>
      </c>
      <c r="H9766" s="125">
        <v>1758.1760159999999</v>
      </c>
      <c r="I9766" s="125">
        <v>1653.388725</v>
      </c>
      <c r="J9766" s="125">
        <v>1613.3270849999999</v>
      </c>
    </row>
    <row r="9767" spans="1:10" x14ac:dyDescent="0.25">
      <c r="A9767" s="125">
        <v>966943</v>
      </c>
      <c r="B9767" s="125">
        <v>2005</v>
      </c>
      <c r="C9767" s="125">
        <v>3</v>
      </c>
      <c r="D9767" s="125">
        <v>2</v>
      </c>
      <c r="E9767" s="125">
        <v>1</v>
      </c>
      <c r="F9767" s="129">
        <v>1532.31468</v>
      </c>
      <c r="G9767" s="129">
        <v>0</v>
      </c>
      <c r="H9767" s="129">
        <v>2066.4897500000002</v>
      </c>
      <c r="I9767" s="129">
        <v>1533.9553410000001</v>
      </c>
      <c r="J9767" s="129">
        <v>1532.31468</v>
      </c>
    </row>
    <row r="9768" spans="1:10" hidden="1" x14ac:dyDescent="0.25">
      <c r="A9768" s="125">
        <v>966944</v>
      </c>
      <c r="B9768" s="125">
        <v>2005</v>
      </c>
      <c r="C9768" s="125">
        <v>3</v>
      </c>
      <c r="D9768" s="125">
        <v>2</v>
      </c>
      <c r="E9768" s="125">
        <v>2</v>
      </c>
      <c r="F9768" s="125">
        <v>1404.4527310000001</v>
      </c>
      <c r="G9768" s="125">
        <v>0</v>
      </c>
      <c r="H9768" s="125">
        <v>1532.31468</v>
      </c>
      <c r="I9768" s="125">
        <v>1407.2778029999999</v>
      </c>
      <c r="J9768" s="125">
        <v>1404.4527310000001</v>
      </c>
    </row>
    <row r="9769" spans="1:10" hidden="1" x14ac:dyDescent="0.25">
      <c r="A9769" s="125">
        <v>966945</v>
      </c>
      <c r="B9769" s="125">
        <v>2005</v>
      </c>
      <c r="C9769" s="125">
        <v>3</v>
      </c>
      <c r="D9769" s="125">
        <v>2</v>
      </c>
      <c r="E9769" s="125">
        <v>3</v>
      </c>
      <c r="F9769" s="125">
        <v>1202.9470960000001</v>
      </c>
      <c r="G9769" s="125">
        <v>27.364668000000002</v>
      </c>
      <c r="H9769" s="125">
        <v>1404.4527310000001</v>
      </c>
      <c r="I9769" s="125">
        <v>1236.058849</v>
      </c>
      <c r="J9769" s="125">
        <v>1230.311764</v>
      </c>
    </row>
    <row r="9770" spans="1:10" hidden="1" x14ac:dyDescent="0.25">
      <c r="A9770" s="125">
        <v>966946</v>
      </c>
      <c r="B9770" s="125">
        <v>2005</v>
      </c>
      <c r="C9770" s="125">
        <v>3</v>
      </c>
      <c r="D9770" s="125">
        <v>2</v>
      </c>
      <c r="E9770" s="125">
        <v>4</v>
      </c>
      <c r="F9770" s="125">
        <v>1532.6944619999999</v>
      </c>
      <c r="G9770" s="125">
        <v>0</v>
      </c>
      <c r="H9770" s="125">
        <v>2066.4897500000002</v>
      </c>
      <c r="I9770" s="125">
        <v>1533.9553410000001</v>
      </c>
      <c r="J9770" s="125">
        <v>1532.6944619999999</v>
      </c>
    </row>
    <row r="9771" spans="1:10" x14ac:dyDescent="0.25">
      <c r="A9771" s="125">
        <v>966947</v>
      </c>
      <c r="B9771" s="125">
        <v>2005</v>
      </c>
      <c r="C9771" s="125">
        <v>3</v>
      </c>
      <c r="D9771" s="125">
        <v>3</v>
      </c>
      <c r="E9771" s="125">
        <v>1</v>
      </c>
      <c r="F9771" s="129">
        <v>6741.6810169999999</v>
      </c>
      <c r="G9771" s="129">
        <v>0</v>
      </c>
      <c r="H9771" s="129">
        <v>8349.4338000000007</v>
      </c>
      <c r="I9771" s="129">
        <v>6781.410132</v>
      </c>
      <c r="J9771" s="129">
        <v>6741.6810169999999</v>
      </c>
    </row>
    <row r="9772" spans="1:10" hidden="1" x14ac:dyDescent="0.25">
      <c r="A9772" s="125">
        <v>966948</v>
      </c>
      <c r="B9772" s="125">
        <v>2005</v>
      </c>
      <c r="C9772" s="125">
        <v>3</v>
      </c>
      <c r="D9772" s="125">
        <v>3</v>
      </c>
      <c r="E9772" s="125">
        <v>2</v>
      </c>
      <c r="F9772" s="125">
        <v>5724.0882529999999</v>
      </c>
      <c r="G9772" s="125">
        <v>0</v>
      </c>
      <c r="H9772" s="125">
        <v>6741.6810169999999</v>
      </c>
      <c r="I9772" s="125">
        <v>6352.6860219999999</v>
      </c>
      <c r="J9772" s="125">
        <v>5724.0882529999999</v>
      </c>
    </row>
    <row r="9773" spans="1:10" hidden="1" x14ac:dyDescent="0.25">
      <c r="A9773" s="125">
        <v>966949</v>
      </c>
      <c r="B9773" s="125">
        <v>2005</v>
      </c>
      <c r="C9773" s="125">
        <v>3</v>
      </c>
      <c r="D9773" s="125">
        <v>3</v>
      </c>
      <c r="E9773" s="125">
        <v>3</v>
      </c>
      <c r="F9773" s="125">
        <v>4161.1040139999996</v>
      </c>
      <c r="G9773" s="125">
        <v>762.03291999999999</v>
      </c>
      <c r="H9773" s="125">
        <v>5724.0882529999999</v>
      </c>
      <c r="I9773" s="125">
        <v>5235.8235249999998</v>
      </c>
      <c r="J9773" s="125">
        <v>4923.1369340000001</v>
      </c>
    </row>
    <row r="9774" spans="1:10" hidden="1" x14ac:dyDescent="0.25">
      <c r="A9774" s="125">
        <v>966950</v>
      </c>
      <c r="B9774" s="125">
        <v>2005</v>
      </c>
      <c r="C9774" s="125">
        <v>3</v>
      </c>
      <c r="D9774" s="125">
        <v>3</v>
      </c>
      <c r="E9774" s="125">
        <v>4</v>
      </c>
      <c r="F9774" s="125">
        <v>973.39934400000004</v>
      </c>
      <c r="G9774" s="125">
        <v>0</v>
      </c>
      <c r="H9774" s="125">
        <v>1202.9470960000001</v>
      </c>
      <c r="I9774" s="125">
        <v>977.03363100000001</v>
      </c>
      <c r="J9774" s="125">
        <v>973.39934400000004</v>
      </c>
    </row>
    <row r="9775" spans="1:10" x14ac:dyDescent="0.25">
      <c r="A9775" s="125">
        <v>966951</v>
      </c>
      <c r="B9775" s="125">
        <v>2005</v>
      </c>
      <c r="C9775" s="125">
        <v>3</v>
      </c>
      <c r="D9775" s="125">
        <v>4</v>
      </c>
      <c r="E9775" s="125">
        <v>1</v>
      </c>
      <c r="F9775" s="129">
        <v>3738.9638220000002</v>
      </c>
      <c r="G9775" s="129">
        <v>0</v>
      </c>
      <c r="H9775" s="129">
        <v>4806.5041000000001</v>
      </c>
      <c r="I9775" s="129">
        <v>4219.6299490000001</v>
      </c>
      <c r="J9775" s="129">
        <v>3738.9638220000002</v>
      </c>
    </row>
    <row r="9776" spans="1:10" hidden="1" x14ac:dyDescent="0.25">
      <c r="A9776" s="125">
        <v>966952</v>
      </c>
      <c r="B9776" s="125">
        <v>2005</v>
      </c>
      <c r="C9776" s="125">
        <v>3</v>
      </c>
      <c r="D9776" s="125">
        <v>4</v>
      </c>
      <c r="E9776" s="125">
        <v>2</v>
      </c>
      <c r="F9776" s="125">
        <v>3251.6822590000002</v>
      </c>
      <c r="G9776" s="125">
        <v>1.284108</v>
      </c>
      <c r="H9776" s="125">
        <v>3738.9638220000002</v>
      </c>
      <c r="I9776" s="125">
        <v>3602.491642</v>
      </c>
      <c r="J9776" s="125">
        <v>3252.9663679999999</v>
      </c>
    </row>
    <row r="9777" spans="1:10" hidden="1" x14ac:dyDescent="0.25">
      <c r="A9777" s="125">
        <v>966953</v>
      </c>
      <c r="B9777" s="125">
        <v>2005</v>
      </c>
      <c r="C9777" s="125">
        <v>3</v>
      </c>
      <c r="D9777" s="125">
        <v>4</v>
      </c>
      <c r="E9777" s="125">
        <v>3</v>
      </c>
      <c r="F9777" s="125">
        <v>381.73560800000001</v>
      </c>
      <c r="G9777" s="125">
        <v>2575.5920390000001</v>
      </c>
      <c r="H9777" s="125">
        <v>3251.6822590000002</v>
      </c>
      <c r="I9777" s="125">
        <v>3075.1159130000001</v>
      </c>
      <c r="J9777" s="125">
        <v>2957.3276470000001</v>
      </c>
    </row>
    <row r="9778" spans="1:10" hidden="1" x14ac:dyDescent="0.25">
      <c r="A9778" s="125">
        <v>966954</v>
      </c>
      <c r="B9778" s="125">
        <v>2005</v>
      </c>
      <c r="C9778" s="125">
        <v>3</v>
      </c>
      <c r="D9778" s="125">
        <v>4</v>
      </c>
      <c r="E9778" s="125">
        <v>4</v>
      </c>
      <c r="F9778" s="125">
        <v>3462.587982</v>
      </c>
      <c r="G9778" s="125">
        <v>0</v>
      </c>
      <c r="H9778" s="125">
        <v>4161.1040139999996</v>
      </c>
      <c r="I9778" s="125">
        <v>3653.033214</v>
      </c>
      <c r="J9778" s="125">
        <v>3462.587982</v>
      </c>
    </row>
    <row r="9779" spans="1:10" x14ac:dyDescent="0.25">
      <c r="A9779" s="125">
        <v>966955</v>
      </c>
      <c r="B9779" s="125">
        <v>2005</v>
      </c>
      <c r="C9779" s="125">
        <v>3</v>
      </c>
      <c r="D9779" s="125">
        <v>5</v>
      </c>
      <c r="E9779" s="125">
        <v>1</v>
      </c>
      <c r="F9779" s="129">
        <v>957.889906</v>
      </c>
      <c r="G9779" s="129">
        <v>0</v>
      </c>
      <c r="H9779" s="129">
        <v>1233.5902000000001</v>
      </c>
      <c r="I9779" s="129">
        <v>1160.0682240000001</v>
      </c>
      <c r="J9779" s="129">
        <v>957.889906</v>
      </c>
    </row>
    <row r="9780" spans="1:10" hidden="1" x14ac:dyDescent="0.25">
      <c r="A9780" s="125">
        <v>966956</v>
      </c>
      <c r="B9780" s="125">
        <v>2005</v>
      </c>
      <c r="C9780" s="125">
        <v>3</v>
      </c>
      <c r="D9780" s="125">
        <v>5</v>
      </c>
      <c r="E9780" s="125">
        <v>2</v>
      </c>
      <c r="F9780" s="125">
        <v>872.71912599999996</v>
      </c>
      <c r="G9780" s="125">
        <v>0</v>
      </c>
      <c r="H9780" s="125">
        <v>957.889906</v>
      </c>
      <c r="I9780" s="125">
        <v>941.222621</v>
      </c>
      <c r="J9780" s="125">
        <v>872.71912599999996</v>
      </c>
    </row>
    <row r="9781" spans="1:10" hidden="1" x14ac:dyDescent="0.25">
      <c r="A9781" s="125">
        <v>966957</v>
      </c>
      <c r="B9781" s="125">
        <v>2005</v>
      </c>
      <c r="C9781" s="125">
        <v>3</v>
      </c>
      <c r="D9781" s="125">
        <v>5</v>
      </c>
      <c r="E9781" s="125">
        <v>3</v>
      </c>
      <c r="F9781" s="125">
        <v>0</v>
      </c>
      <c r="G9781" s="125">
        <v>658.00052700000003</v>
      </c>
      <c r="H9781" s="125">
        <v>872.71912599999996</v>
      </c>
      <c r="I9781" s="125">
        <v>850.02842799999996</v>
      </c>
      <c r="J9781" s="125">
        <v>658.00052700000003</v>
      </c>
    </row>
    <row r="9782" spans="1:10" hidden="1" x14ac:dyDescent="0.25">
      <c r="A9782" s="125">
        <v>966958</v>
      </c>
      <c r="B9782" s="125">
        <v>2005</v>
      </c>
      <c r="C9782" s="125">
        <v>3</v>
      </c>
      <c r="D9782" s="125">
        <v>5</v>
      </c>
      <c r="E9782" s="125">
        <v>4</v>
      </c>
      <c r="F9782" s="125">
        <v>314.791493</v>
      </c>
      <c r="G9782" s="125">
        <v>0</v>
      </c>
      <c r="H9782" s="125">
        <v>381.73560800000001</v>
      </c>
      <c r="I9782" s="125">
        <v>358.98416600000002</v>
      </c>
      <c r="J9782" s="125">
        <v>314.791493</v>
      </c>
    </row>
    <row r="9783" spans="1:10" x14ac:dyDescent="0.25">
      <c r="A9783" s="125">
        <v>966959</v>
      </c>
      <c r="B9783" s="125">
        <v>2005</v>
      </c>
      <c r="C9783" s="125">
        <v>4</v>
      </c>
      <c r="D9783" s="125">
        <v>2</v>
      </c>
      <c r="E9783" s="125">
        <v>1</v>
      </c>
      <c r="F9783" s="129">
        <v>10254.567646</v>
      </c>
      <c r="G9783" s="129">
        <v>0</v>
      </c>
      <c r="H9783" s="129">
        <v>13829.378000000001</v>
      </c>
      <c r="I9783" s="129">
        <v>10265.547289</v>
      </c>
      <c r="J9783" s="129">
        <v>10254.567646</v>
      </c>
    </row>
    <row r="9784" spans="1:10" hidden="1" x14ac:dyDescent="0.25">
      <c r="A9784" s="125">
        <v>966960</v>
      </c>
      <c r="B9784" s="125">
        <v>2005</v>
      </c>
      <c r="C9784" s="125">
        <v>4</v>
      </c>
      <c r="D9784" s="125">
        <v>2</v>
      </c>
      <c r="E9784" s="125">
        <v>2</v>
      </c>
      <c r="F9784" s="125">
        <v>9398.8889620000009</v>
      </c>
      <c r="G9784" s="125">
        <v>0</v>
      </c>
      <c r="H9784" s="125">
        <v>10254.567646</v>
      </c>
      <c r="I9784" s="125">
        <v>9417.7949260000005</v>
      </c>
      <c r="J9784" s="125">
        <v>9398.8889620000009</v>
      </c>
    </row>
    <row r="9785" spans="1:10" hidden="1" x14ac:dyDescent="0.25">
      <c r="A9785" s="125">
        <v>966961</v>
      </c>
      <c r="B9785" s="125">
        <v>2005</v>
      </c>
      <c r="C9785" s="125">
        <v>4</v>
      </c>
      <c r="D9785" s="125">
        <v>2</v>
      </c>
      <c r="E9785" s="125">
        <v>3</v>
      </c>
      <c r="F9785" s="125">
        <v>8050.371459</v>
      </c>
      <c r="G9785" s="125">
        <v>183.13003399999999</v>
      </c>
      <c r="H9785" s="125">
        <v>9398.8889620000009</v>
      </c>
      <c r="I9785" s="125">
        <v>8271.9621750000006</v>
      </c>
      <c r="J9785" s="125">
        <v>8233.5014929999998</v>
      </c>
    </row>
    <row r="9786" spans="1:10" hidden="1" x14ac:dyDescent="0.25">
      <c r="A9786" s="125">
        <v>966962</v>
      </c>
      <c r="B9786" s="125">
        <v>2005</v>
      </c>
      <c r="C9786" s="125">
        <v>4</v>
      </c>
      <c r="D9786" s="125">
        <v>2</v>
      </c>
      <c r="E9786" s="125">
        <v>4</v>
      </c>
      <c r="F9786" s="125">
        <v>10257.109225</v>
      </c>
      <c r="G9786" s="125">
        <v>0</v>
      </c>
      <c r="H9786" s="125">
        <v>13829.378000000001</v>
      </c>
      <c r="I9786" s="125">
        <v>10265.547289</v>
      </c>
      <c r="J9786" s="125">
        <v>10257.109225</v>
      </c>
    </row>
    <row r="9787" spans="1:10" x14ac:dyDescent="0.25">
      <c r="A9787" s="125">
        <v>966963</v>
      </c>
      <c r="B9787" s="125">
        <v>2005</v>
      </c>
      <c r="C9787" s="125">
        <v>4</v>
      </c>
      <c r="D9787" s="125">
        <v>3</v>
      </c>
      <c r="E9787" s="125">
        <v>1</v>
      </c>
      <c r="F9787" s="129">
        <v>1311.1843899999999</v>
      </c>
      <c r="G9787" s="129">
        <v>0</v>
      </c>
      <c r="H9787" s="129">
        <v>1623.875</v>
      </c>
      <c r="I9787" s="129">
        <v>1318.9112749999999</v>
      </c>
      <c r="J9787" s="129">
        <v>1311.1843899999999</v>
      </c>
    </row>
    <row r="9788" spans="1:10" hidden="1" x14ac:dyDescent="0.25">
      <c r="A9788" s="125">
        <v>966964</v>
      </c>
      <c r="B9788" s="125">
        <v>2005</v>
      </c>
      <c r="C9788" s="125">
        <v>4</v>
      </c>
      <c r="D9788" s="125">
        <v>3</v>
      </c>
      <c r="E9788" s="125">
        <v>2</v>
      </c>
      <c r="F9788" s="125">
        <v>1113.273551</v>
      </c>
      <c r="G9788" s="125">
        <v>0</v>
      </c>
      <c r="H9788" s="125">
        <v>1311.1843899999999</v>
      </c>
      <c r="I9788" s="125">
        <v>1235.5290500000001</v>
      </c>
      <c r="J9788" s="125">
        <v>1113.273551</v>
      </c>
    </row>
    <row r="9789" spans="1:10" hidden="1" x14ac:dyDescent="0.25">
      <c r="A9789" s="125">
        <v>966965</v>
      </c>
      <c r="B9789" s="125">
        <v>2005</v>
      </c>
      <c r="C9789" s="125">
        <v>4</v>
      </c>
      <c r="D9789" s="125">
        <v>3</v>
      </c>
      <c r="E9789" s="125">
        <v>3</v>
      </c>
      <c r="F9789" s="125">
        <v>808.21254099999999</v>
      </c>
      <c r="G9789" s="125">
        <v>148.009894</v>
      </c>
      <c r="H9789" s="125">
        <v>1113.273551</v>
      </c>
      <c r="I9789" s="125">
        <v>1018.311317</v>
      </c>
      <c r="J9789" s="125">
        <v>956.22243500000002</v>
      </c>
    </row>
    <row r="9790" spans="1:10" hidden="1" x14ac:dyDescent="0.25">
      <c r="A9790" s="125">
        <v>966966</v>
      </c>
      <c r="B9790" s="125">
        <v>2005</v>
      </c>
      <c r="C9790" s="125">
        <v>4</v>
      </c>
      <c r="D9790" s="125">
        <v>3</v>
      </c>
      <c r="E9790" s="125">
        <v>4</v>
      </c>
      <c r="F9790" s="125">
        <v>6514.1902950000003</v>
      </c>
      <c r="G9790" s="125">
        <v>0</v>
      </c>
      <c r="H9790" s="125">
        <v>8050.371459</v>
      </c>
      <c r="I9790" s="125">
        <v>6538.5116989999997</v>
      </c>
      <c r="J9790" s="125">
        <v>6514.1902950000003</v>
      </c>
    </row>
    <row r="9791" spans="1:10" x14ac:dyDescent="0.25">
      <c r="A9791" s="125">
        <v>966967</v>
      </c>
      <c r="B9791" s="125">
        <v>2005</v>
      </c>
      <c r="C9791" s="125">
        <v>4</v>
      </c>
      <c r="D9791" s="125">
        <v>4</v>
      </c>
      <c r="E9791" s="125">
        <v>1</v>
      </c>
      <c r="F9791" s="129">
        <v>726.30125099999998</v>
      </c>
      <c r="G9791" s="129">
        <v>0</v>
      </c>
      <c r="H9791" s="129">
        <v>933.67309999999998</v>
      </c>
      <c r="I9791" s="129">
        <v>819.67161399999998</v>
      </c>
      <c r="J9791" s="129">
        <v>726.30125099999998</v>
      </c>
    </row>
    <row r="9792" spans="1:10" hidden="1" x14ac:dyDescent="0.25">
      <c r="A9792" s="125">
        <v>966968</v>
      </c>
      <c r="B9792" s="125">
        <v>2005</v>
      </c>
      <c r="C9792" s="125">
        <v>4</v>
      </c>
      <c r="D9792" s="125">
        <v>4</v>
      </c>
      <c r="E9792" s="125">
        <v>2</v>
      </c>
      <c r="F9792" s="125">
        <v>631.64582700000005</v>
      </c>
      <c r="G9792" s="125">
        <v>0.249441</v>
      </c>
      <c r="H9792" s="125">
        <v>726.30125099999998</v>
      </c>
      <c r="I9792" s="125">
        <v>699.79125599999998</v>
      </c>
      <c r="J9792" s="125">
        <v>631.89526699999999</v>
      </c>
    </row>
    <row r="9793" spans="1:10" hidden="1" x14ac:dyDescent="0.25">
      <c r="A9793" s="125">
        <v>966969</v>
      </c>
      <c r="B9793" s="125">
        <v>2005</v>
      </c>
      <c r="C9793" s="125">
        <v>4</v>
      </c>
      <c r="D9793" s="125">
        <v>4</v>
      </c>
      <c r="E9793" s="125">
        <v>3</v>
      </c>
      <c r="F9793" s="125">
        <v>74.152911000000003</v>
      </c>
      <c r="G9793" s="125">
        <v>500.31394</v>
      </c>
      <c r="H9793" s="125">
        <v>631.64582700000005</v>
      </c>
      <c r="I9793" s="125">
        <v>597.34745799999996</v>
      </c>
      <c r="J9793" s="125">
        <v>574.46685000000002</v>
      </c>
    </row>
    <row r="9794" spans="1:10" hidden="1" x14ac:dyDescent="0.25">
      <c r="A9794" s="125">
        <v>966970</v>
      </c>
      <c r="B9794" s="125">
        <v>2005</v>
      </c>
      <c r="C9794" s="125">
        <v>4</v>
      </c>
      <c r="D9794" s="125">
        <v>4</v>
      </c>
      <c r="E9794" s="125">
        <v>4</v>
      </c>
      <c r="F9794" s="125">
        <v>672.53955299999996</v>
      </c>
      <c r="G9794" s="125">
        <v>0</v>
      </c>
      <c r="H9794" s="125">
        <v>808.21254099999999</v>
      </c>
      <c r="I9794" s="125">
        <v>709.52979000000005</v>
      </c>
      <c r="J9794" s="125">
        <v>672.53955299999996</v>
      </c>
    </row>
    <row r="9795" spans="1:10" x14ac:dyDescent="0.25">
      <c r="A9795" s="125">
        <v>966971</v>
      </c>
      <c r="B9795" s="125">
        <v>2005</v>
      </c>
      <c r="C9795" s="125">
        <v>4</v>
      </c>
      <c r="D9795" s="125">
        <v>5</v>
      </c>
      <c r="E9795" s="125">
        <v>1</v>
      </c>
      <c r="F9795" s="129">
        <v>186.33645799999999</v>
      </c>
      <c r="G9795" s="129">
        <v>0</v>
      </c>
      <c r="H9795" s="129">
        <v>239.96789999999999</v>
      </c>
      <c r="I9795" s="129">
        <v>225.66581300000001</v>
      </c>
      <c r="J9795" s="129">
        <v>186.33645799999999</v>
      </c>
    </row>
    <row r="9796" spans="1:10" hidden="1" x14ac:dyDescent="0.25">
      <c r="A9796" s="125">
        <v>966972</v>
      </c>
      <c r="B9796" s="125">
        <v>2005</v>
      </c>
      <c r="C9796" s="125">
        <v>4</v>
      </c>
      <c r="D9796" s="125">
        <v>5</v>
      </c>
      <c r="E9796" s="125">
        <v>2</v>
      </c>
      <c r="F9796" s="125">
        <v>169.76835199999999</v>
      </c>
      <c r="G9796" s="125">
        <v>0</v>
      </c>
      <c r="H9796" s="125">
        <v>186.33645799999999</v>
      </c>
      <c r="I9796" s="125">
        <v>183.09420399999999</v>
      </c>
      <c r="J9796" s="125">
        <v>169.76835199999999</v>
      </c>
    </row>
    <row r="9797" spans="1:10" hidden="1" x14ac:dyDescent="0.25">
      <c r="A9797" s="125">
        <v>966973</v>
      </c>
      <c r="B9797" s="125">
        <v>2005</v>
      </c>
      <c r="C9797" s="125">
        <v>4</v>
      </c>
      <c r="D9797" s="125">
        <v>5</v>
      </c>
      <c r="E9797" s="125">
        <v>3</v>
      </c>
      <c r="F9797" s="125">
        <v>0</v>
      </c>
      <c r="G9797" s="125">
        <v>127.999562</v>
      </c>
      <c r="H9797" s="125">
        <v>169.76835199999999</v>
      </c>
      <c r="I9797" s="125">
        <v>165.354375</v>
      </c>
      <c r="J9797" s="125">
        <v>127.999562</v>
      </c>
    </row>
    <row r="9798" spans="1:10" hidden="1" x14ac:dyDescent="0.25">
      <c r="A9798" s="125">
        <v>966974</v>
      </c>
      <c r="B9798" s="125">
        <v>2005</v>
      </c>
      <c r="C9798" s="125">
        <v>4</v>
      </c>
      <c r="D9798" s="125">
        <v>5</v>
      </c>
      <c r="E9798" s="125">
        <v>4</v>
      </c>
      <c r="F9798" s="125">
        <v>61.148881000000003</v>
      </c>
      <c r="G9798" s="125">
        <v>0</v>
      </c>
      <c r="H9798" s="125">
        <v>74.152911000000003</v>
      </c>
      <c r="I9798" s="125">
        <v>69.733396999999997</v>
      </c>
      <c r="J9798" s="125">
        <v>61.148881000000003</v>
      </c>
    </row>
    <row r="9799" spans="1:10" x14ac:dyDescent="0.25">
      <c r="A9799" s="125">
        <v>966975</v>
      </c>
      <c r="B9799" s="125">
        <v>2005</v>
      </c>
      <c r="C9799" s="125">
        <v>5</v>
      </c>
      <c r="D9799" s="125">
        <v>2</v>
      </c>
      <c r="E9799" s="125">
        <v>1</v>
      </c>
      <c r="F9799" s="129">
        <v>5902.2775979999997</v>
      </c>
      <c r="G9799" s="129">
        <v>0</v>
      </c>
      <c r="H9799" s="129">
        <v>7959.8507499999996</v>
      </c>
      <c r="I9799" s="129">
        <v>5908.5972119999997</v>
      </c>
      <c r="J9799" s="129">
        <v>5902.2775979999997</v>
      </c>
    </row>
    <row r="9800" spans="1:10" hidden="1" x14ac:dyDescent="0.25">
      <c r="A9800" s="125">
        <v>966976</v>
      </c>
      <c r="B9800" s="125">
        <v>2005</v>
      </c>
      <c r="C9800" s="125">
        <v>5</v>
      </c>
      <c r="D9800" s="125">
        <v>2</v>
      </c>
      <c r="E9800" s="125">
        <v>2</v>
      </c>
      <c r="F9800" s="125">
        <v>5409.769937</v>
      </c>
      <c r="G9800" s="125">
        <v>0</v>
      </c>
      <c r="H9800" s="125">
        <v>5902.2775979999997</v>
      </c>
      <c r="I9800" s="125">
        <v>5420.6517459999995</v>
      </c>
      <c r="J9800" s="125">
        <v>5409.769937</v>
      </c>
    </row>
    <row r="9801" spans="1:10" hidden="1" x14ac:dyDescent="0.25">
      <c r="A9801" s="125">
        <v>966977</v>
      </c>
      <c r="B9801" s="125">
        <v>2005</v>
      </c>
      <c r="C9801" s="125">
        <v>5</v>
      </c>
      <c r="D9801" s="125">
        <v>2</v>
      </c>
      <c r="E9801" s="125">
        <v>3</v>
      </c>
      <c r="F9801" s="125">
        <v>4633.5963410000004</v>
      </c>
      <c r="G9801" s="125">
        <v>105.40515600000001</v>
      </c>
      <c r="H9801" s="125">
        <v>5409.769937</v>
      </c>
      <c r="I9801" s="125">
        <v>4761.1385220000002</v>
      </c>
      <c r="J9801" s="125">
        <v>4739.0014959999999</v>
      </c>
    </row>
    <row r="9802" spans="1:10" hidden="1" x14ac:dyDescent="0.25">
      <c r="A9802" s="125">
        <v>966978</v>
      </c>
      <c r="B9802" s="125">
        <v>2005</v>
      </c>
      <c r="C9802" s="125">
        <v>5</v>
      </c>
      <c r="D9802" s="125">
        <v>2</v>
      </c>
      <c r="E9802" s="125">
        <v>4</v>
      </c>
      <c r="F9802" s="125">
        <v>5903.7404690000003</v>
      </c>
      <c r="G9802" s="125">
        <v>0</v>
      </c>
      <c r="H9802" s="125">
        <v>7959.8507499999996</v>
      </c>
      <c r="I9802" s="125">
        <v>5908.5972119999997</v>
      </c>
      <c r="J9802" s="125">
        <v>5903.7404690000003</v>
      </c>
    </row>
    <row r="9803" spans="1:10" x14ac:dyDescent="0.25">
      <c r="A9803" s="125">
        <v>966979</v>
      </c>
      <c r="B9803" s="125">
        <v>2005</v>
      </c>
      <c r="C9803" s="125">
        <v>5</v>
      </c>
      <c r="D9803" s="125">
        <v>3</v>
      </c>
      <c r="E9803" s="125">
        <v>1</v>
      </c>
      <c r="F9803" s="129">
        <v>274.252095</v>
      </c>
      <c r="G9803" s="129">
        <v>0</v>
      </c>
      <c r="H9803" s="129">
        <v>339.65559999999999</v>
      </c>
      <c r="I9803" s="129">
        <v>275.86827799999998</v>
      </c>
      <c r="J9803" s="129">
        <v>274.252095</v>
      </c>
    </row>
    <row r="9804" spans="1:10" hidden="1" x14ac:dyDescent="0.25">
      <c r="A9804" s="125">
        <v>966980</v>
      </c>
      <c r="B9804" s="125">
        <v>2005</v>
      </c>
      <c r="C9804" s="125">
        <v>5</v>
      </c>
      <c r="D9804" s="125">
        <v>3</v>
      </c>
      <c r="E9804" s="125">
        <v>2</v>
      </c>
      <c r="F9804" s="125">
        <v>232.85634400000001</v>
      </c>
      <c r="G9804" s="125">
        <v>0</v>
      </c>
      <c r="H9804" s="125">
        <v>274.252095</v>
      </c>
      <c r="I9804" s="125">
        <v>258.42774900000001</v>
      </c>
      <c r="J9804" s="125">
        <v>232.85634400000001</v>
      </c>
    </row>
    <row r="9805" spans="1:10" hidden="1" x14ac:dyDescent="0.25">
      <c r="A9805" s="125">
        <v>966981</v>
      </c>
      <c r="B9805" s="125">
        <v>2005</v>
      </c>
      <c r="C9805" s="125">
        <v>5</v>
      </c>
      <c r="D9805" s="125">
        <v>3</v>
      </c>
      <c r="E9805" s="125">
        <v>3</v>
      </c>
      <c r="F9805" s="125">
        <v>169.27402699999999</v>
      </c>
      <c r="G9805" s="125">
        <v>30.999556999999999</v>
      </c>
      <c r="H9805" s="125">
        <v>232.85634400000001</v>
      </c>
      <c r="I9805" s="125">
        <v>212.99369799999999</v>
      </c>
      <c r="J9805" s="125">
        <v>200.273584</v>
      </c>
    </row>
    <row r="9806" spans="1:10" hidden="1" x14ac:dyDescent="0.25">
      <c r="A9806" s="125">
        <v>966982</v>
      </c>
      <c r="B9806" s="125">
        <v>2005</v>
      </c>
      <c r="C9806" s="125">
        <v>5</v>
      </c>
      <c r="D9806" s="125">
        <v>3</v>
      </c>
      <c r="E9806" s="125">
        <v>4</v>
      </c>
      <c r="F9806" s="125">
        <v>3749.4081449999999</v>
      </c>
      <c r="G9806" s="125">
        <v>0</v>
      </c>
      <c r="H9806" s="125">
        <v>4633.5963410000004</v>
      </c>
      <c r="I9806" s="125">
        <v>3763.4069479999998</v>
      </c>
      <c r="J9806" s="125">
        <v>3749.4081449999999</v>
      </c>
    </row>
    <row r="9807" spans="1:10" x14ac:dyDescent="0.25">
      <c r="A9807" s="125">
        <v>966983</v>
      </c>
      <c r="B9807" s="125">
        <v>2005</v>
      </c>
      <c r="C9807" s="125">
        <v>5</v>
      </c>
      <c r="D9807" s="125">
        <v>4</v>
      </c>
      <c r="E9807" s="125">
        <v>1</v>
      </c>
      <c r="F9807" s="129">
        <v>114.75944800000001</v>
      </c>
      <c r="G9807" s="129">
        <v>0</v>
      </c>
      <c r="H9807" s="129">
        <v>147.52529999999999</v>
      </c>
      <c r="I9807" s="129">
        <v>129.512461</v>
      </c>
      <c r="J9807" s="129">
        <v>114.75944800000001</v>
      </c>
    </row>
    <row r="9808" spans="1:10" hidden="1" x14ac:dyDescent="0.25">
      <c r="A9808" s="125">
        <v>966984</v>
      </c>
      <c r="B9808" s="125">
        <v>2005</v>
      </c>
      <c r="C9808" s="125">
        <v>5</v>
      </c>
      <c r="D9808" s="125">
        <v>4</v>
      </c>
      <c r="E9808" s="125">
        <v>2</v>
      </c>
      <c r="F9808" s="125">
        <v>99.803389999999993</v>
      </c>
      <c r="G9808" s="125">
        <v>3.9412999999999997E-2</v>
      </c>
      <c r="H9808" s="125">
        <v>114.75944800000001</v>
      </c>
      <c r="I9808" s="125">
        <v>110.570729</v>
      </c>
      <c r="J9808" s="125">
        <v>99.842802000000006</v>
      </c>
    </row>
    <row r="9809" spans="1:10" hidden="1" x14ac:dyDescent="0.25">
      <c r="A9809" s="125">
        <v>966985</v>
      </c>
      <c r="B9809" s="125">
        <v>2005</v>
      </c>
      <c r="C9809" s="125">
        <v>5</v>
      </c>
      <c r="D9809" s="125">
        <v>4</v>
      </c>
      <c r="E9809" s="125">
        <v>3</v>
      </c>
      <c r="F9809" s="125">
        <v>11.716552999999999</v>
      </c>
      <c r="G9809" s="125">
        <v>79.052255000000002</v>
      </c>
      <c r="H9809" s="125">
        <v>99.803389999999993</v>
      </c>
      <c r="I9809" s="125">
        <v>94.384065000000007</v>
      </c>
      <c r="J9809" s="125">
        <v>90.768808000000007</v>
      </c>
    </row>
    <row r="9810" spans="1:10" hidden="1" x14ac:dyDescent="0.25">
      <c r="A9810" s="125">
        <v>966986</v>
      </c>
      <c r="B9810" s="125">
        <v>2005</v>
      </c>
      <c r="C9810" s="125">
        <v>5</v>
      </c>
      <c r="D9810" s="125">
        <v>4</v>
      </c>
      <c r="E9810" s="125">
        <v>4</v>
      </c>
      <c r="F9810" s="125">
        <v>140.85834199999999</v>
      </c>
      <c r="G9810" s="125">
        <v>0</v>
      </c>
      <c r="H9810" s="125">
        <v>169.27402699999999</v>
      </c>
      <c r="I9810" s="125">
        <v>148.60566800000001</v>
      </c>
      <c r="J9810" s="125">
        <v>140.85834199999999</v>
      </c>
    </row>
    <row r="9811" spans="1:10" x14ac:dyDescent="0.25">
      <c r="A9811" s="125">
        <v>966987</v>
      </c>
      <c r="B9811" s="125">
        <v>2005</v>
      </c>
      <c r="C9811" s="125">
        <v>5</v>
      </c>
      <c r="D9811" s="125">
        <v>5</v>
      </c>
      <c r="E9811" s="125">
        <v>1</v>
      </c>
      <c r="F9811" s="129">
        <v>32.026864000000003</v>
      </c>
      <c r="G9811" s="129">
        <v>0</v>
      </c>
      <c r="H9811" s="129">
        <v>41.24485</v>
      </c>
      <c r="I9811" s="129">
        <v>38.786656999999998</v>
      </c>
      <c r="J9811" s="129">
        <v>32.026864000000003</v>
      </c>
    </row>
    <row r="9812" spans="1:10" hidden="1" x14ac:dyDescent="0.25">
      <c r="A9812" s="125">
        <v>966988</v>
      </c>
      <c r="B9812" s="125">
        <v>2005</v>
      </c>
      <c r="C9812" s="125">
        <v>5</v>
      </c>
      <c r="D9812" s="125">
        <v>5</v>
      </c>
      <c r="E9812" s="125">
        <v>2</v>
      </c>
      <c r="F9812" s="125">
        <v>29.179195</v>
      </c>
      <c r="G9812" s="125">
        <v>0</v>
      </c>
      <c r="H9812" s="125">
        <v>32.026864000000003</v>
      </c>
      <c r="I9812" s="125">
        <v>31.469595999999999</v>
      </c>
      <c r="J9812" s="125">
        <v>29.179195</v>
      </c>
    </row>
    <row r="9813" spans="1:10" hidden="1" x14ac:dyDescent="0.25">
      <c r="A9813" s="125">
        <v>966989</v>
      </c>
      <c r="B9813" s="125">
        <v>2005</v>
      </c>
      <c r="C9813" s="125">
        <v>5</v>
      </c>
      <c r="D9813" s="125">
        <v>5</v>
      </c>
      <c r="E9813" s="125">
        <v>3</v>
      </c>
      <c r="F9813" s="125">
        <v>0</v>
      </c>
      <c r="G9813" s="125">
        <v>22.000121</v>
      </c>
      <c r="H9813" s="125">
        <v>29.179195</v>
      </c>
      <c r="I9813" s="125">
        <v>28.420535999999998</v>
      </c>
      <c r="J9813" s="125">
        <v>22.000121</v>
      </c>
    </row>
    <row r="9814" spans="1:10" hidden="1" x14ac:dyDescent="0.25">
      <c r="A9814" s="125">
        <v>966990</v>
      </c>
      <c r="B9814" s="125">
        <v>2005</v>
      </c>
      <c r="C9814" s="125">
        <v>5</v>
      </c>
      <c r="D9814" s="125">
        <v>5</v>
      </c>
      <c r="E9814" s="125">
        <v>4</v>
      </c>
      <c r="F9814" s="125">
        <v>9.6618469999999999</v>
      </c>
      <c r="G9814" s="125">
        <v>0</v>
      </c>
      <c r="H9814" s="125">
        <v>11.716552999999999</v>
      </c>
      <c r="I9814" s="125">
        <v>11.018246</v>
      </c>
      <c r="J9814" s="125">
        <v>9.6618469999999999</v>
      </c>
    </row>
    <row r="9815" spans="1:10" x14ac:dyDescent="0.25">
      <c r="A9815" s="125">
        <v>966991</v>
      </c>
      <c r="B9815" s="125">
        <v>2005</v>
      </c>
      <c r="C9815" s="125">
        <v>6</v>
      </c>
      <c r="D9815" s="125">
        <v>2</v>
      </c>
      <c r="E9815" s="125">
        <v>1</v>
      </c>
      <c r="F9815" s="129">
        <v>5902.2775979999997</v>
      </c>
      <c r="G9815" s="129">
        <v>0</v>
      </c>
      <c r="H9815" s="129">
        <v>7959.8507499999996</v>
      </c>
      <c r="I9815" s="129">
        <v>5908.5972119999997</v>
      </c>
      <c r="J9815" s="129">
        <v>5902.2775979999997</v>
      </c>
    </row>
    <row r="9816" spans="1:10" hidden="1" x14ac:dyDescent="0.25">
      <c r="A9816" s="125">
        <v>966992</v>
      </c>
      <c r="B9816" s="125">
        <v>2005</v>
      </c>
      <c r="C9816" s="125">
        <v>6</v>
      </c>
      <c r="D9816" s="125">
        <v>2</v>
      </c>
      <c r="E9816" s="125">
        <v>2</v>
      </c>
      <c r="F9816" s="125">
        <v>5409.769937</v>
      </c>
      <c r="G9816" s="125">
        <v>0</v>
      </c>
      <c r="H9816" s="125">
        <v>5902.2775979999997</v>
      </c>
      <c r="I9816" s="125">
        <v>5420.6517459999995</v>
      </c>
      <c r="J9816" s="125">
        <v>5409.769937</v>
      </c>
    </row>
    <row r="9817" spans="1:10" hidden="1" x14ac:dyDescent="0.25">
      <c r="A9817" s="125">
        <v>966993</v>
      </c>
      <c r="B9817" s="125">
        <v>2005</v>
      </c>
      <c r="C9817" s="125">
        <v>6</v>
      </c>
      <c r="D9817" s="125">
        <v>2</v>
      </c>
      <c r="E9817" s="125">
        <v>3</v>
      </c>
      <c r="F9817" s="125">
        <v>4633.5963410000004</v>
      </c>
      <c r="G9817" s="125">
        <v>105.40515600000001</v>
      </c>
      <c r="H9817" s="125">
        <v>5409.769937</v>
      </c>
      <c r="I9817" s="125">
        <v>4761.1385220000002</v>
      </c>
      <c r="J9817" s="125">
        <v>4739.0014959999999</v>
      </c>
    </row>
    <row r="9818" spans="1:10" hidden="1" x14ac:dyDescent="0.25">
      <c r="A9818" s="125">
        <v>966994</v>
      </c>
      <c r="B9818" s="125">
        <v>2005</v>
      </c>
      <c r="C9818" s="125">
        <v>6</v>
      </c>
      <c r="D9818" s="125">
        <v>2</v>
      </c>
      <c r="E9818" s="125">
        <v>4</v>
      </c>
      <c r="F9818" s="125">
        <v>5903.7404690000003</v>
      </c>
      <c r="G9818" s="125">
        <v>0</v>
      </c>
      <c r="H9818" s="125">
        <v>7959.8507499999996</v>
      </c>
      <c r="I9818" s="125">
        <v>5908.5972119999997</v>
      </c>
      <c r="J9818" s="125">
        <v>5903.7404690000003</v>
      </c>
    </row>
    <row r="9819" spans="1:10" hidden="1" x14ac:dyDescent="0.25">
      <c r="A9819" s="125">
        <v>966995</v>
      </c>
      <c r="B9819" s="125">
        <v>2005</v>
      </c>
      <c r="C9819" s="125">
        <v>6</v>
      </c>
      <c r="D9819" s="125">
        <v>3</v>
      </c>
      <c r="E9819" s="125">
        <v>4</v>
      </c>
      <c r="F9819" s="125">
        <v>3749.4081449999999</v>
      </c>
      <c r="G9819" s="125">
        <v>0</v>
      </c>
      <c r="H9819" s="125">
        <v>4633.5963410000004</v>
      </c>
      <c r="I9819" s="125">
        <v>3763.4069479999998</v>
      </c>
      <c r="J9819" s="125">
        <v>3749.4081449999999</v>
      </c>
    </row>
    <row r="9820" spans="1:10" x14ac:dyDescent="0.25">
      <c r="A9820" s="125">
        <v>966996</v>
      </c>
      <c r="B9820" s="125">
        <v>2005</v>
      </c>
      <c r="C9820" s="125">
        <v>7</v>
      </c>
      <c r="D9820" s="125">
        <v>2</v>
      </c>
      <c r="E9820" s="125">
        <v>1</v>
      </c>
      <c r="F9820" s="129">
        <v>4239.6676170000001</v>
      </c>
      <c r="G9820" s="129">
        <v>0</v>
      </c>
      <c r="H9820" s="129">
        <v>5726.1097</v>
      </c>
      <c r="I9820" s="129">
        <v>4250.4912299999996</v>
      </c>
      <c r="J9820" s="129">
        <v>4239.6676170000001</v>
      </c>
    </row>
    <row r="9821" spans="1:10" hidden="1" x14ac:dyDescent="0.25">
      <c r="A9821" s="125">
        <v>966997</v>
      </c>
      <c r="B9821" s="125">
        <v>2005</v>
      </c>
      <c r="C9821" s="125">
        <v>7</v>
      </c>
      <c r="D9821" s="125">
        <v>2</v>
      </c>
      <c r="E9821" s="125">
        <v>2</v>
      </c>
      <c r="F9821" s="125">
        <v>3870.5285699999999</v>
      </c>
      <c r="G9821" s="125">
        <v>0</v>
      </c>
      <c r="H9821" s="125">
        <v>4239.6676170000001</v>
      </c>
      <c r="I9821" s="125">
        <v>3893.71074</v>
      </c>
      <c r="J9821" s="125">
        <v>3870.5285699999999</v>
      </c>
    </row>
    <row r="9822" spans="1:10" hidden="1" x14ac:dyDescent="0.25">
      <c r="A9822" s="125">
        <v>966998</v>
      </c>
      <c r="B9822" s="125">
        <v>2005</v>
      </c>
      <c r="C9822" s="125">
        <v>7</v>
      </c>
      <c r="D9822" s="125">
        <v>2</v>
      </c>
      <c r="E9822" s="125">
        <v>3</v>
      </c>
      <c r="F9822" s="125">
        <v>3328.0743830000001</v>
      </c>
      <c r="G9822" s="125">
        <v>40.591208000000002</v>
      </c>
      <c r="H9822" s="125">
        <v>3870.5285699999999</v>
      </c>
      <c r="I9822" s="125">
        <v>3406.452194</v>
      </c>
      <c r="J9822" s="125">
        <v>3368.6655900000001</v>
      </c>
    </row>
    <row r="9823" spans="1:10" hidden="1" x14ac:dyDescent="0.25">
      <c r="A9823" s="125">
        <v>966999</v>
      </c>
      <c r="B9823" s="125">
        <v>2005</v>
      </c>
      <c r="C9823" s="125">
        <v>7</v>
      </c>
      <c r="D9823" s="125">
        <v>2</v>
      </c>
      <c r="E9823" s="125">
        <v>4</v>
      </c>
      <c r="F9823" s="125">
        <v>4239.9405850000003</v>
      </c>
      <c r="G9823" s="125">
        <v>0</v>
      </c>
      <c r="H9823" s="125">
        <v>5726.1097</v>
      </c>
      <c r="I9823" s="125">
        <v>4250.4912299999996</v>
      </c>
      <c r="J9823" s="125">
        <v>4239.9405850000003</v>
      </c>
    </row>
    <row r="9824" spans="1:10" x14ac:dyDescent="0.25">
      <c r="A9824" s="125">
        <v>967000</v>
      </c>
      <c r="B9824" s="125">
        <v>2005</v>
      </c>
      <c r="C9824" s="125">
        <v>7</v>
      </c>
      <c r="D9824" s="125">
        <v>3</v>
      </c>
      <c r="E9824" s="125">
        <v>1</v>
      </c>
      <c r="F9824" s="129">
        <v>55755.140262000001</v>
      </c>
      <c r="G9824" s="129">
        <v>0</v>
      </c>
      <c r="H9824" s="129">
        <v>74200.772100000002</v>
      </c>
      <c r="I9824" s="129">
        <v>60265.867100000003</v>
      </c>
      <c r="J9824" s="129">
        <v>55755.140262000001</v>
      </c>
    </row>
    <row r="9825" spans="1:10" hidden="1" x14ac:dyDescent="0.25">
      <c r="A9825" s="125">
        <v>967001</v>
      </c>
      <c r="B9825" s="125">
        <v>2005</v>
      </c>
      <c r="C9825" s="125">
        <v>7</v>
      </c>
      <c r="D9825" s="125">
        <v>3</v>
      </c>
      <c r="E9825" s="125">
        <v>2</v>
      </c>
      <c r="F9825" s="125">
        <v>48909.836858000002</v>
      </c>
      <c r="G9825" s="125">
        <v>1.0819099999999999</v>
      </c>
      <c r="H9825" s="125">
        <v>55755.140262000001</v>
      </c>
      <c r="I9825" s="125">
        <v>52538.068669</v>
      </c>
      <c r="J9825" s="125">
        <v>48910.918768000003</v>
      </c>
    </row>
    <row r="9826" spans="1:10" hidden="1" x14ac:dyDescent="0.25">
      <c r="A9826" s="125">
        <v>967002</v>
      </c>
      <c r="B9826" s="125">
        <v>2005</v>
      </c>
      <c r="C9826" s="125">
        <v>7</v>
      </c>
      <c r="D9826" s="125">
        <v>3</v>
      </c>
      <c r="E9826" s="125">
        <v>3</v>
      </c>
      <c r="F9826" s="125">
        <v>37588.187301999998</v>
      </c>
      <c r="G9826" s="125">
        <v>3469.3867700000001</v>
      </c>
      <c r="H9826" s="125">
        <v>48909.836858000002</v>
      </c>
      <c r="I9826" s="125">
        <v>44737.827773999998</v>
      </c>
      <c r="J9826" s="125">
        <v>41057.574071000003</v>
      </c>
    </row>
    <row r="9827" spans="1:10" hidden="1" x14ac:dyDescent="0.25">
      <c r="A9827" s="125">
        <v>967003</v>
      </c>
      <c r="B9827" s="125">
        <v>2005</v>
      </c>
      <c r="C9827" s="125">
        <v>7</v>
      </c>
      <c r="D9827" s="125">
        <v>3</v>
      </c>
      <c r="E9827" s="125">
        <v>4</v>
      </c>
      <c r="F9827" s="125">
        <v>2510.7833110000001</v>
      </c>
      <c r="G9827" s="125">
        <v>0</v>
      </c>
      <c r="H9827" s="125">
        <v>3328.0743830000001</v>
      </c>
      <c r="I9827" s="125">
        <v>2703.0620140000001</v>
      </c>
      <c r="J9827" s="125">
        <v>2510.7833110000001</v>
      </c>
    </row>
    <row r="9828" spans="1:10" x14ac:dyDescent="0.25">
      <c r="A9828" s="125">
        <v>967004</v>
      </c>
      <c r="B9828" s="125">
        <v>2005</v>
      </c>
      <c r="C9828" s="125">
        <v>7</v>
      </c>
      <c r="D9828" s="125">
        <v>4</v>
      </c>
      <c r="E9828" s="125">
        <v>1</v>
      </c>
      <c r="F9828" s="129">
        <v>28238.012630000001</v>
      </c>
      <c r="G9828" s="129">
        <v>0</v>
      </c>
      <c r="H9828" s="129">
        <v>33156.121800000001</v>
      </c>
      <c r="I9828" s="129">
        <v>29107.759328</v>
      </c>
      <c r="J9828" s="129">
        <v>28238.012630000001</v>
      </c>
    </row>
    <row r="9829" spans="1:10" hidden="1" x14ac:dyDescent="0.25">
      <c r="A9829" s="125">
        <v>967005</v>
      </c>
      <c r="B9829" s="125">
        <v>2005</v>
      </c>
      <c r="C9829" s="125">
        <v>7</v>
      </c>
      <c r="D9829" s="125">
        <v>4</v>
      </c>
      <c r="E9829" s="125">
        <v>2</v>
      </c>
      <c r="F9829" s="125">
        <v>19713.272980000002</v>
      </c>
      <c r="G9829" s="125">
        <v>3.0112679999999998</v>
      </c>
      <c r="H9829" s="125">
        <v>28238.012630000001</v>
      </c>
      <c r="I9829" s="125">
        <v>27207.325169</v>
      </c>
      <c r="J9829" s="125">
        <v>19716.284248</v>
      </c>
    </row>
    <row r="9830" spans="1:10" hidden="1" x14ac:dyDescent="0.25">
      <c r="A9830" s="125">
        <v>967006</v>
      </c>
      <c r="B9830" s="125">
        <v>2005</v>
      </c>
      <c r="C9830" s="125">
        <v>7</v>
      </c>
      <c r="D9830" s="125">
        <v>4</v>
      </c>
      <c r="E9830" s="125">
        <v>3</v>
      </c>
      <c r="F9830" s="125">
        <v>4276.0380869999999</v>
      </c>
      <c r="G9830" s="125">
        <v>13228.123564</v>
      </c>
      <c r="H9830" s="125">
        <v>19713.272980000002</v>
      </c>
      <c r="I9830" s="125">
        <v>18642.842257</v>
      </c>
      <c r="J9830" s="125">
        <v>17504.161650999999</v>
      </c>
    </row>
    <row r="9831" spans="1:10" hidden="1" x14ac:dyDescent="0.25">
      <c r="A9831" s="125">
        <v>967007</v>
      </c>
      <c r="B9831" s="125">
        <v>2005</v>
      </c>
      <c r="C9831" s="125">
        <v>7</v>
      </c>
      <c r="D9831" s="125">
        <v>4</v>
      </c>
      <c r="E9831" s="125">
        <v>4</v>
      </c>
      <c r="F9831" s="125">
        <v>32546.233219999998</v>
      </c>
      <c r="G9831" s="125">
        <v>0</v>
      </c>
      <c r="H9831" s="125">
        <v>37588.187301999998</v>
      </c>
      <c r="I9831" s="125">
        <v>32998.669631999997</v>
      </c>
      <c r="J9831" s="125">
        <v>32546.233219999998</v>
      </c>
    </row>
    <row r="9832" spans="1:10" x14ac:dyDescent="0.25">
      <c r="A9832" s="125">
        <v>967008</v>
      </c>
      <c r="B9832" s="125">
        <v>2005</v>
      </c>
      <c r="C9832" s="125">
        <v>7</v>
      </c>
      <c r="D9832" s="125">
        <v>5</v>
      </c>
      <c r="E9832" s="125">
        <v>1</v>
      </c>
      <c r="F9832" s="129">
        <v>6662.4213799999998</v>
      </c>
      <c r="G9832" s="129">
        <v>0</v>
      </c>
      <c r="H9832" s="129">
        <v>7084.8865999999998</v>
      </c>
      <c r="I9832" s="129">
        <v>6662.6273590000001</v>
      </c>
      <c r="J9832" s="129">
        <v>6662.4213799999998</v>
      </c>
    </row>
    <row r="9833" spans="1:10" hidden="1" x14ac:dyDescent="0.25">
      <c r="A9833" s="125">
        <v>967009</v>
      </c>
      <c r="B9833" s="125">
        <v>2005</v>
      </c>
      <c r="C9833" s="125">
        <v>7</v>
      </c>
      <c r="D9833" s="125">
        <v>5</v>
      </c>
      <c r="E9833" s="125">
        <v>2</v>
      </c>
      <c r="F9833" s="125">
        <v>6119.0152170000001</v>
      </c>
      <c r="G9833" s="125">
        <v>0</v>
      </c>
      <c r="H9833" s="125">
        <v>6662.4213799999998</v>
      </c>
      <c r="I9833" s="125">
        <v>6546.4952480000002</v>
      </c>
      <c r="J9833" s="125">
        <v>6119.0152170000001</v>
      </c>
    </row>
    <row r="9834" spans="1:10" hidden="1" x14ac:dyDescent="0.25">
      <c r="A9834" s="125">
        <v>967010</v>
      </c>
      <c r="B9834" s="125">
        <v>2005</v>
      </c>
      <c r="C9834" s="125">
        <v>7</v>
      </c>
      <c r="D9834" s="125">
        <v>5</v>
      </c>
      <c r="E9834" s="125">
        <v>3</v>
      </c>
      <c r="F9834" s="125">
        <v>0</v>
      </c>
      <c r="G9834" s="125">
        <v>5638.0172510000002</v>
      </c>
      <c r="H9834" s="125">
        <v>6119.0152170000001</v>
      </c>
      <c r="I9834" s="125">
        <v>5959.9208209999997</v>
      </c>
      <c r="J9834" s="125">
        <v>5638.0172510000002</v>
      </c>
    </row>
    <row r="9835" spans="1:10" hidden="1" x14ac:dyDescent="0.25">
      <c r="A9835" s="125">
        <v>967011</v>
      </c>
      <c r="B9835" s="125">
        <v>2005</v>
      </c>
      <c r="C9835" s="125">
        <v>7</v>
      </c>
      <c r="D9835" s="125">
        <v>5</v>
      </c>
      <c r="E9835" s="125">
        <v>4</v>
      </c>
      <c r="F9835" s="125">
        <v>4021.0934769999999</v>
      </c>
      <c r="G9835" s="125">
        <v>0</v>
      </c>
      <c r="H9835" s="125">
        <v>4276.0380869999999</v>
      </c>
      <c r="I9835" s="125">
        <v>4021.1862169999999</v>
      </c>
      <c r="J9835" s="125">
        <v>4021.0934769999999</v>
      </c>
    </row>
    <row r="9836" spans="1:10" x14ac:dyDescent="0.25">
      <c r="A9836" s="125">
        <v>967012</v>
      </c>
      <c r="B9836" s="125">
        <v>2005</v>
      </c>
      <c r="C9836" s="125">
        <v>8</v>
      </c>
      <c r="D9836" s="125">
        <v>2</v>
      </c>
      <c r="E9836" s="125">
        <v>1</v>
      </c>
      <c r="F9836" s="129">
        <v>177.93105800000001</v>
      </c>
      <c r="G9836" s="129">
        <v>0</v>
      </c>
      <c r="H9836" s="129">
        <v>240.3143</v>
      </c>
      <c r="I9836" s="129">
        <v>178.38530499999999</v>
      </c>
      <c r="J9836" s="129">
        <v>177.93105800000001</v>
      </c>
    </row>
    <row r="9837" spans="1:10" hidden="1" x14ac:dyDescent="0.25">
      <c r="A9837" s="125">
        <v>967013</v>
      </c>
      <c r="B9837" s="125">
        <v>2005</v>
      </c>
      <c r="C9837" s="125">
        <v>8</v>
      </c>
      <c r="D9837" s="125">
        <v>2</v>
      </c>
      <c r="E9837" s="125">
        <v>2</v>
      </c>
      <c r="F9837" s="125">
        <v>162.43897000000001</v>
      </c>
      <c r="G9837" s="125">
        <v>0</v>
      </c>
      <c r="H9837" s="125">
        <v>177.93105800000001</v>
      </c>
      <c r="I9837" s="125">
        <v>163.41188299999999</v>
      </c>
      <c r="J9837" s="125">
        <v>162.43897000000001</v>
      </c>
    </row>
    <row r="9838" spans="1:10" hidden="1" x14ac:dyDescent="0.25">
      <c r="A9838" s="125">
        <v>967014</v>
      </c>
      <c r="B9838" s="125">
        <v>2005</v>
      </c>
      <c r="C9838" s="125">
        <v>8</v>
      </c>
      <c r="D9838" s="125">
        <v>2</v>
      </c>
      <c r="E9838" s="125">
        <v>3</v>
      </c>
      <c r="F9838" s="125">
        <v>139.67316500000001</v>
      </c>
      <c r="G9838" s="125">
        <v>1.703538</v>
      </c>
      <c r="H9838" s="125">
        <v>162.43897000000001</v>
      </c>
      <c r="I9838" s="125">
        <v>142.962538</v>
      </c>
      <c r="J9838" s="125">
        <v>141.37670399999999</v>
      </c>
    </row>
    <row r="9839" spans="1:10" hidden="1" x14ac:dyDescent="0.25">
      <c r="A9839" s="125">
        <v>967015</v>
      </c>
      <c r="B9839" s="125">
        <v>2005</v>
      </c>
      <c r="C9839" s="125">
        <v>8</v>
      </c>
      <c r="D9839" s="125">
        <v>2</v>
      </c>
      <c r="E9839" s="125">
        <v>4</v>
      </c>
      <c r="F9839" s="125">
        <v>177.94251399999999</v>
      </c>
      <c r="G9839" s="125">
        <v>0</v>
      </c>
      <c r="H9839" s="125">
        <v>240.3143</v>
      </c>
      <c r="I9839" s="125">
        <v>178.38530499999999</v>
      </c>
      <c r="J9839" s="125">
        <v>177.94251399999999</v>
      </c>
    </row>
    <row r="9840" spans="1:10" x14ac:dyDescent="0.25">
      <c r="A9840" s="125">
        <v>967016</v>
      </c>
      <c r="B9840" s="125">
        <v>2005</v>
      </c>
      <c r="C9840" s="125">
        <v>8</v>
      </c>
      <c r="D9840" s="125">
        <v>3</v>
      </c>
      <c r="E9840" s="125">
        <v>1</v>
      </c>
      <c r="F9840" s="129">
        <v>887.23426199999994</v>
      </c>
      <c r="G9840" s="129">
        <v>0</v>
      </c>
      <c r="H9840" s="129">
        <v>1180.7605000000001</v>
      </c>
      <c r="I9840" s="129">
        <v>959.01367800000003</v>
      </c>
      <c r="J9840" s="129">
        <v>887.23426199999994</v>
      </c>
    </row>
    <row r="9841" spans="1:10" hidden="1" x14ac:dyDescent="0.25">
      <c r="A9841" s="125">
        <v>967017</v>
      </c>
      <c r="B9841" s="125">
        <v>2005</v>
      </c>
      <c r="C9841" s="125">
        <v>8</v>
      </c>
      <c r="D9841" s="125">
        <v>3</v>
      </c>
      <c r="E9841" s="125">
        <v>2</v>
      </c>
      <c r="F9841" s="125">
        <v>778.30461600000001</v>
      </c>
      <c r="G9841" s="125">
        <v>1.7215999999999999E-2</v>
      </c>
      <c r="H9841" s="125">
        <v>887.23426199999994</v>
      </c>
      <c r="I9841" s="125">
        <v>836.04084499999999</v>
      </c>
      <c r="J9841" s="125">
        <v>778.32183199999997</v>
      </c>
    </row>
    <row r="9842" spans="1:10" hidden="1" x14ac:dyDescent="0.25">
      <c r="A9842" s="125">
        <v>967018</v>
      </c>
      <c r="B9842" s="125">
        <v>2005</v>
      </c>
      <c r="C9842" s="125">
        <v>8</v>
      </c>
      <c r="D9842" s="125">
        <v>3</v>
      </c>
      <c r="E9842" s="125">
        <v>3</v>
      </c>
      <c r="F9842" s="125">
        <v>597.78456800000004</v>
      </c>
      <c r="G9842" s="125">
        <v>55.175469</v>
      </c>
      <c r="H9842" s="125">
        <v>778.30461600000001</v>
      </c>
      <c r="I9842" s="125">
        <v>711.91523199999995</v>
      </c>
      <c r="J9842" s="125">
        <v>652.96003700000006</v>
      </c>
    </row>
    <row r="9843" spans="1:10" hidden="1" x14ac:dyDescent="0.25">
      <c r="A9843" s="125">
        <v>967019</v>
      </c>
      <c r="B9843" s="125">
        <v>2005</v>
      </c>
      <c r="C9843" s="125">
        <v>8</v>
      </c>
      <c r="D9843" s="125">
        <v>3</v>
      </c>
      <c r="E9843" s="125">
        <v>4</v>
      </c>
      <c r="F9843" s="125">
        <v>105.372961</v>
      </c>
      <c r="G9843" s="125">
        <v>0</v>
      </c>
      <c r="H9843" s="125">
        <v>139.67316500000001</v>
      </c>
      <c r="I9843" s="125">
        <v>113.442545</v>
      </c>
      <c r="J9843" s="125">
        <v>105.372961</v>
      </c>
    </row>
    <row r="9844" spans="1:10" x14ac:dyDescent="0.25">
      <c r="A9844" s="125">
        <v>967020</v>
      </c>
      <c r="B9844" s="125">
        <v>2005</v>
      </c>
      <c r="C9844" s="125">
        <v>8</v>
      </c>
      <c r="D9844" s="125">
        <v>4</v>
      </c>
      <c r="E9844" s="125">
        <v>1</v>
      </c>
      <c r="F9844" s="129">
        <v>447.900239</v>
      </c>
      <c r="G9844" s="129">
        <v>0</v>
      </c>
      <c r="H9844" s="129">
        <v>525.90935000000002</v>
      </c>
      <c r="I9844" s="129">
        <v>461.69581799999997</v>
      </c>
      <c r="J9844" s="129">
        <v>447.900239</v>
      </c>
    </row>
    <row r="9845" spans="1:10" hidden="1" x14ac:dyDescent="0.25">
      <c r="A9845" s="125">
        <v>967021</v>
      </c>
      <c r="B9845" s="125">
        <v>2005</v>
      </c>
      <c r="C9845" s="125">
        <v>8</v>
      </c>
      <c r="D9845" s="125">
        <v>4</v>
      </c>
      <c r="E9845" s="125">
        <v>2</v>
      </c>
      <c r="F9845" s="125">
        <v>312.68417499999998</v>
      </c>
      <c r="G9845" s="125">
        <v>4.7764000000000001E-2</v>
      </c>
      <c r="H9845" s="125">
        <v>447.900239</v>
      </c>
      <c r="I9845" s="125">
        <v>431.55187999999998</v>
      </c>
      <c r="J9845" s="125">
        <v>312.73193800000001</v>
      </c>
    </row>
    <row r="9846" spans="1:10" hidden="1" x14ac:dyDescent="0.25">
      <c r="A9846" s="125">
        <v>967022</v>
      </c>
      <c r="B9846" s="125">
        <v>2005</v>
      </c>
      <c r="C9846" s="125">
        <v>8</v>
      </c>
      <c r="D9846" s="125">
        <v>4</v>
      </c>
      <c r="E9846" s="125">
        <v>3</v>
      </c>
      <c r="F9846" s="125">
        <v>67.824832999999998</v>
      </c>
      <c r="G9846" s="125">
        <v>209.819288</v>
      </c>
      <c r="H9846" s="125">
        <v>312.68417499999998</v>
      </c>
      <c r="I9846" s="125">
        <v>295.70542399999999</v>
      </c>
      <c r="J9846" s="125">
        <v>277.64411999999999</v>
      </c>
    </row>
    <row r="9847" spans="1:10" hidden="1" x14ac:dyDescent="0.25">
      <c r="A9847" s="125">
        <v>967023</v>
      </c>
      <c r="B9847" s="125">
        <v>2005</v>
      </c>
      <c r="C9847" s="125">
        <v>8</v>
      </c>
      <c r="D9847" s="125">
        <v>4</v>
      </c>
      <c r="E9847" s="125">
        <v>4</v>
      </c>
      <c r="F9847" s="125">
        <v>517.59974</v>
      </c>
      <c r="G9847" s="125">
        <v>0</v>
      </c>
      <c r="H9847" s="125">
        <v>597.78456800000004</v>
      </c>
      <c r="I9847" s="125">
        <v>524.795072</v>
      </c>
      <c r="J9847" s="125">
        <v>517.59974</v>
      </c>
    </row>
    <row r="9848" spans="1:10" x14ac:dyDescent="0.25">
      <c r="A9848" s="125">
        <v>967024</v>
      </c>
      <c r="B9848" s="125">
        <v>2005</v>
      </c>
      <c r="C9848" s="125">
        <v>8</v>
      </c>
      <c r="D9848" s="125">
        <v>5</v>
      </c>
      <c r="E9848" s="125">
        <v>1</v>
      </c>
      <c r="F9848" s="129">
        <v>106.078025</v>
      </c>
      <c r="G9848" s="129">
        <v>0</v>
      </c>
      <c r="H9848" s="129">
        <v>112.80445</v>
      </c>
      <c r="I9848" s="129">
        <v>106.081305</v>
      </c>
      <c r="J9848" s="129">
        <v>106.078025</v>
      </c>
    </row>
    <row r="9849" spans="1:10" hidden="1" x14ac:dyDescent="0.25">
      <c r="A9849" s="125">
        <v>967025</v>
      </c>
      <c r="B9849" s="125">
        <v>2005</v>
      </c>
      <c r="C9849" s="125">
        <v>8</v>
      </c>
      <c r="D9849" s="125">
        <v>5</v>
      </c>
      <c r="E9849" s="125">
        <v>2</v>
      </c>
      <c r="F9849" s="125">
        <v>97.425998000000007</v>
      </c>
      <c r="G9849" s="125">
        <v>0</v>
      </c>
      <c r="H9849" s="125">
        <v>106.078025</v>
      </c>
      <c r="I9849" s="125">
        <v>104.232268</v>
      </c>
      <c r="J9849" s="125">
        <v>97.425998000000007</v>
      </c>
    </row>
    <row r="9850" spans="1:10" hidden="1" x14ac:dyDescent="0.25">
      <c r="A9850" s="125">
        <v>967026</v>
      </c>
      <c r="B9850" s="125">
        <v>2005</v>
      </c>
      <c r="C9850" s="125">
        <v>8</v>
      </c>
      <c r="D9850" s="125">
        <v>5</v>
      </c>
      <c r="E9850" s="125">
        <v>3</v>
      </c>
      <c r="F9850" s="125">
        <v>0</v>
      </c>
      <c r="G9850" s="125">
        <v>89.767623999999998</v>
      </c>
      <c r="H9850" s="125">
        <v>97.425998000000007</v>
      </c>
      <c r="I9850" s="125">
        <v>94.892921999999999</v>
      </c>
      <c r="J9850" s="125">
        <v>89.767623999999998</v>
      </c>
    </row>
    <row r="9851" spans="1:10" hidden="1" x14ac:dyDescent="0.25">
      <c r="A9851" s="125">
        <v>967027</v>
      </c>
      <c r="B9851" s="125">
        <v>2005</v>
      </c>
      <c r="C9851" s="125">
        <v>8</v>
      </c>
      <c r="D9851" s="125">
        <v>5</v>
      </c>
      <c r="E9851" s="125">
        <v>4</v>
      </c>
      <c r="F9851" s="125">
        <v>63.781002000000001</v>
      </c>
      <c r="G9851" s="125">
        <v>0</v>
      </c>
      <c r="H9851" s="125">
        <v>67.824832999999998</v>
      </c>
      <c r="I9851" s="125">
        <v>63.782473000000003</v>
      </c>
      <c r="J9851" s="125">
        <v>63.781002000000001</v>
      </c>
    </row>
    <row r="9852" spans="1:10" x14ac:dyDescent="0.25">
      <c r="A9852" s="125">
        <v>967028</v>
      </c>
      <c r="B9852" s="125">
        <v>2005</v>
      </c>
      <c r="C9852" s="125">
        <v>9</v>
      </c>
      <c r="D9852" s="125">
        <v>2</v>
      </c>
      <c r="E9852" s="125">
        <v>1</v>
      </c>
      <c r="F9852" s="129">
        <v>4724.3087800000003</v>
      </c>
      <c r="G9852" s="129">
        <v>0</v>
      </c>
      <c r="H9852" s="129">
        <v>6364.41975</v>
      </c>
      <c r="I9852" s="129">
        <v>4724.3087800000003</v>
      </c>
      <c r="J9852" s="129">
        <v>4724.3087800000003</v>
      </c>
    </row>
    <row r="9853" spans="1:10" hidden="1" x14ac:dyDescent="0.25">
      <c r="A9853" s="125">
        <v>967029</v>
      </c>
      <c r="B9853" s="125">
        <v>2005</v>
      </c>
      <c r="C9853" s="125">
        <v>9</v>
      </c>
      <c r="D9853" s="125">
        <v>2</v>
      </c>
      <c r="E9853" s="125">
        <v>2</v>
      </c>
      <c r="F9853" s="125">
        <v>4331.4254170000004</v>
      </c>
      <c r="G9853" s="125">
        <v>0</v>
      </c>
      <c r="H9853" s="125">
        <v>4724.3087800000003</v>
      </c>
      <c r="I9853" s="125">
        <v>4338.8051839999998</v>
      </c>
      <c r="J9853" s="125">
        <v>4331.4254170000004</v>
      </c>
    </row>
    <row r="9854" spans="1:10" hidden="1" x14ac:dyDescent="0.25">
      <c r="A9854" s="125">
        <v>967030</v>
      </c>
      <c r="B9854" s="125">
        <v>2005</v>
      </c>
      <c r="C9854" s="125">
        <v>9</v>
      </c>
      <c r="D9854" s="125">
        <v>2</v>
      </c>
      <c r="E9854" s="125">
        <v>3</v>
      </c>
      <c r="F9854" s="125">
        <v>3738.3303080000001</v>
      </c>
      <c r="G9854" s="125">
        <v>55.960515999999998</v>
      </c>
      <c r="H9854" s="125">
        <v>4331.4254170000004</v>
      </c>
      <c r="I9854" s="125">
        <v>3812.087509</v>
      </c>
      <c r="J9854" s="125">
        <v>3794.2908240000002</v>
      </c>
    </row>
    <row r="9855" spans="1:10" hidden="1" x14ac:dyDescent="0.25">
      <c r="A9855" s="125">
        <v>967031</v>
      </c>
      <c r="B9855" s="125">
        <v>2005</v>
      </c>
      <c r="C9855" s="125">
        <v>9</v>
      </c>
      <c r="D9855" s="125">
        <v>2</v>
      </c>
      <c r="E9855" s="125">
        <v>4</v>
      </c>
      <c r="F9855" s="125">
        <v>4724.3087800000003</v>
      </c>
      <c r="G9855" s="125">
        <v>0</v>
      </c>
      <c r="H9855" s="125">
        <v>6364.41975</v>
      </c>
      <c r="I9855" s="125">
        <v>4724.3087800000003</v>
      </c>
      <c r="J9855" s="125">
        <v>4724.3087800000003</v>
      </c>
    </row>
    <row r="9856" spans="1:10" x14ac:dyDescent="0.25">
      <c r="A9856" s="125">
        <v>967032</v>
      </c>
      <c r="B9856" s="125">
        <v>2005</v>
      </c>
      <c r="C9856" s="125">
        <v>9</v>
      </c>
      <c r="D9856" s="125">
        <v>3</v>
      </c>
      <c r="E9856" s="125">
        <v>1</v>
      </c>
      <c r="F9856" s="129">
        <v>4037.2900690000001</v>
      </c>
      <c r="G9856" s="129">
        <v>0</v>
      </c>
      <c r="H9856" s="129">
        <v>4991.0056999999997</v>
      </c>
      <c r="I9856" s="129">
        <v>4053.6948299999999</v>
      </c>
      <c r="J9856" s="129">
        <v>4037.2900690000001</v>
      </c>
    </row>
    <row r="9857" spans="1:10" hidden="1" x14ac:dyDescent="0.25">
      <c r="A9857" s="125">
        <v>967033</v>
      </c>
      <c r="B9857" s="125">
        <v>2005</v>
      </c>
      <c r="C9857" s="125">
        <v>9</v>
      </c>
      <c r="D9857" s="125">
        <v>3</v>
      </c>
      <c r="E9857" s="125">
        <v>2</v>
      </c>
      <c r="F9857" s="125">
        <v>3769.8418959999999</v>
      </c>
      <c r="G9857" s="125">
        <v>0</v>
      </c>
      <c r="H9857" s="125">
        <v>4037.2900690000001</v>
      </c>
      <c r="I9857" s="125">
        <v>3804.338432</v>
      </c>
      <c r="J9857" s="125">
        <v>3769.8418959999999</v>
      </c>
    </row>
    <row r="9858" spans="1:10" hidden="1" x14ac:dyDescent="0.25">
      <c r="A9858" s="125">
        <v>967034</v>
      </c>
      <c r="B9858" s="125">
        <v>2005</v>
      </c>
      <c r="C9858" s="125">
        <v>9</v>
      </c>
      <c r="D9858" s="125">
        <v>3</v>
      </c>
      <c r="E9858" s="125">
        <v>3</v>
      </c>
      <c r="F9858" s="125">
        <v>3026.8020470000001</v>
      </c>
      <c r="G9858" s="125">
        <v>167.87116399999999</v>
      </c>
      <c r="H9858" s="125">
        <v>3769.8418959999999</v>
      </c>
      <c r="I9858" s="125">
        <v>3448.2743820000001</v>
      </c>
      <c r="J9858" s="125">
        <v>3194.6732109999998</v>
      </c>
    </row>
    <row r="9859" spans="1:10" hidden="1" x14ac:dyDescent="0.25">
      <c r="A9859" s="125">
        <v>967035</v>
      </c>
      <c r="B9859" s="125">
        <v>2005</v>
      </c>
      <c r="C9859" s="125">
        <v>9</v>
      </c>
      <c r="D9859" s="125">
        <v>3</v>
      </c>
      <c r="E9859" s="125">
        <v>4</v>
      </c>
      <c r="F9859" s="125">
        <v>3024.0078079999998</v>
      </c>
      <c r="G9859" s="125">
        <v>0</v>
      </c>
      <c r="H9859" s="125">
        <v>3738.3303080000001</v>
      </c>
      <c r="I9859" s="125">
        <v>3036.2718759999998</v>
      </c>
      <c r="J9859" s="125">
        <v>3024.0078079999998</v>
      </c>
    </row>
    <row r="9860" spans="1:10" x14ac:dyDescent="0.25">
      <c r="A9860" s="125">
        <v>967036</v>
      </c>
      <c r="B9860" s="125">
        <v>2005</v>
      </c>
      <c r="C9860" s="125">
        <v>9</v>
      </c>
      <c r="D9860" s="125">
        <v>4</v>
      </c>
      <c r="E9860" s="125">
        <v>1</v>
      </c>
      <c r="F9860" s="129">
        <v>1299.6406480000001</v>
      </c>
      <c r="G9860" s="129">
        <v>0</v>
      </c>
      <c r="H9860" s="129">
        <v>1601.6165000000001</v>
      </c>
      <c r="I9860" s="129">
        <v>1406.059125</v>
      </c>
      <c r="J9860" s="129">
        <v>1299.6406480000001</v>
      </c>
    </row>
    <row r="9861" spans="1:10" hidden="1" x14ac:dyDescent="0.25">
      <c r="A9861" s="125">
        <v>967037</v>
      </c>
      <c r="B9861" s="125">
        <v>2005</v>
      </c>
      <c r="C9861" s="125">
        <v>9</v>
      </c>
      <c r="D9861" s="125">
        <v>4</v>
      </c>
      <c r="E9861" s="125">
        <v>2</v>
      </c>
      <c r="F9861" s="125">
        <v>1163.4352919999999</v>
      </c>
      <c r="G9861" s="125">
        <v>2.317914</v>
      </c>
      <c r="H9861" s="125">
        <v>1299.6406480000001</v>
      </c>
      <c r="I9861" s="125">
        <v>1252.203765</v>
      </c>
      <c r="J9861" s="125">
        <v>1165.7532060000001</v>
      </c>
    </row>
    <row r="9862" spans="1:10" hidden="1" x14ac:dyDescent="0.25">
      <c r="A9862" s="125">
        <v>967038</v>
      </c>
      <c r="B9862" s="125">
        <v>2005</v>
      </c>
      <c r="C9862" s="125">
        <v>9</v>
      </c>
      <c r="D9862" s="125">
        <v>4</v>
      </c>
      <c r="E9862" s="125">
        <v>3</v>
      </c>
      <c r="F9862" s="125">
        <v>491.308606</v>
      </c>
      <c r="G9862" s="125">
        <v>497.80990400000002</v>
      </c>
      <c r="H9862" s="125">
        <v>1163.4352919999999</v>
      </c>
      <c r="I9862" s="125">
        <v>1100.2607559999999</v>
      </c>
      <c r="J9862" s="125">
        <v>989.11850900000002</v>
      </c>
    </row>
    <row r="9863" spans="1:10" hidden="1" x14ac:dyDescent="0.25">
      <c r="A9863" s="125">
        <v>967039</v>
      </c>
      <c r="B9863" s="125">
        <v>2005</v>
      </c>
      <c r="C9863" s="125">
        <v>9</v>
      </c>
      <c r="D9863" s="125">
        <v>4</v>
      </c>
      <c r="E9863" s="125">
        <v>4</v>
      </c>
      <c r="F9863" s="125">
        <v>2551.7003840000002</v>
      </c>
      <c r="G9863" s="125">
        <v>0</v>
      </c>
      <c r="H9863" s="125">
        <v>3026.8020470000001</v>
      </c>
      <c r="I9863" s="125">
        <v>2657.2295170000002</v>
      </c>
      <c r="J9863" s="125">
        <v>2551.7003840000002</v>
      </c>
    </row>
    <row r="9864" spans="1:10" x14ac:dyDescent="0.25">
      <c r="A9864" s="125">
        <v>967040</v>
      </c>
      <c r="B9864" s="125">
        <v>2005</v>
      </c>
      <c r="C9864" s="125">
        <v>9</v>
      </c>
      <c r="D9864" s="125">
        <v>5</v>
      </c>
      <c r="E9864" s="125">
        <v>1</v>
      </c>
      <c r="F9864" s="129">
        <v>929.82123000000001</v>
      </c>
      <c r="G9864" s="129">
        <v>0</v>
      </c>
      <c r="H9864" s="129">
        <v>1055.0644</v>
      </c>
      <c r="I9864" s="129">
        <v>992.18256199999996</v>
      </c>
      <c r="J9864" s="129">
        <v>929.82123000000001</v>
      </c>
    </row>
    <row r="9865" spans="1:10" hidden="1" x14ac:dyDescent="0.25">
      <c r="A9865" s="125">
        <v>967041</v>
      </c>
      <c r="B9865" s="125">
        <v>2005</v>
      </c>
      <c r="C9865" s="125">
        <v>9</v>
      </c>
      <c r="D9865" s="125">
        <v>5</v>
      </c>
      <c r="E9865" s="125">
        <v>2</v>
      </c>
      <c r="F9865" s="125">
        <v>811.861805</v>
      </c>
      <c r="G9865" s="125">
        <v>0</v>
      </c>
      <c r="H9865" s="125">
        <v>929.82123000000001</v>
      </c>
      <c r="I9865" s="125">
        <v>913.64234099999999</v>
      </c>
      <c r="J9865" s="125">
        <v>811.861805</v>
      </c>
    </row>
    <row r="9866" spans="1:10" hidden="1" x14ac:dyDescent="0.25">
      <c r="A9866" s="125">
        <v>967042</v>
      </c>
      <c r="B9866" s="125">
        <v>2005</v>
      </c>
      <c r="C9866" s="125">
        <v>9</v>
      </c>
      <c r="D9866" s="125">
        <v>5</v>
      </c>
      <c r="E9866" s="125">
        <v>3</v>
      </c>
      <c r="F9866" s="125">
        <v>0</v>
      </c>
      <c r="G9866" s="125">
        <v>787.43289500000003</v>
      </c>
      <c r="H9866" s="125">
        <v>811.861805</v>
      </c>
      <c r="I9866" s="125">
        <v>790.75339799999995</v>
      </c>
      <c r="J9866" s="125">
        <v>787.43289500000003</v>
      </c>
    </row>
    <row r="9867" spans="1:10" hidden="1" x14ac:dyDescent="0.25">
      <c r="A9867" s="125">
        <v>967043</v>
      </c>
      <c r="B9867" s="125">
        <v>2005</v>
      </c>
      <c r="C9867" s="125">
        <v>9</v>
      </c>
      <c r="D9867" s="125">
        <v>5</v>
      </c>
      <c r="E9867" s="125">
        <v>4</v>
      </c>
      <c r="F9867" s="125">
        <v>453.08284900000001</v>
      </c>
      <c r="G9867" s="125">
        <v>0</v>
      </c>
      <c r="H9867" s="125">
        <v>491.308606</v>
      </c>
      <c r="I9867" s="125">
        <v>462.026613</v>
      </c>
      <c r="J9867" s="125">
        <v>453.08284900000001</v>
      </c>
    </row>
    <row r="9868" spans="1:10" x14ac:dyDescent="0.25">
      <c r="A9868" s="125">
        <v>967044</v>
      </c>
      <c r="B9868" s="125">
        <v>2005</v>
      </c>
      <c r="C9868" s="125">
        <v>11</v>
      </c>
      <c r="D9868" s="125">
        <v>2</v>
      </c>
      <c r="E9868" s="125">
        <v>1</v>
      </c>
      <c r="F9868" s="129">
        <v>16778.938362000001</v>
      </c>
      <c r="G9868" s="129">
        <v>0</v>
      </c>
      <c r="H9868" s="129">
        <v>22603.985400000001</v>
      </c>
      <c r="I9868" s="129">
        <v>16778.938362000001</v>
      </c>
      <c r="J9868" s="129">
        <v>16778.938362000001</v>
      </c>
    </row>
    <row r="9869" spans="1:10" hidden="1" x14ac:dyDescent="0.25">
      <c r="A9869" s="125">
        <v>967045</v>
      </c>
      <c r="B9869" s="125">
        <v>2005</v>
      </c>
      <c r="C9869" s="125">
        <v>11</v>
      </c>
      <c r="D9869" s="125">
        <v>2</v>
      </c>
      <c r="E9869" s="125">
        <v>2</v>
      </c>
      <c r="F9869" s="125">
        <v>15392.105158</v>
      </c>
      <c r="G9869" s="125">
        <v>0</v>
      </c>
      <c r="H9869" s="125">
        <v>16778.938362000001</v>
      </c>
      <c r="I9869" s="125">
        <v>15409.776991999999</v>
      </c>
      <c r="J9869" s="125">
        <v>15392.105158</v>
      </c>
    </row>
    <row r="9870" spans="1:10" hidden="1" x14ac:dyDescent="0.25">
      <c r="A9870" s="125">
        <v>967046</v>
      </c>
      <c r="B9870" s="125">
        <v>2005</v>
      </c>
      <c r="C9870" s="125">
        <v>11</v>
      </c>
      <c r="D9870" s="125">
        <v>2</v>
      </c>
      <c r="E9870" s="125">
        <v>3</v>
      </c>
      <c r="F9870" s="125">
        <v>13462.376297999999</v>
      </c>
      <c r="G9870" s="125">
        <v>31.344698999999999</v>
      </c>
      <c r="H9870" s="125">
        <v>15392.105158</v>
      </c>
      <c r="I9870" s="125">
        <v>13546.591748999999</v>
      </c>
      <c r="J9870" s="125">
        <v>13493.720998000001</v>
      </c>
    </row>
    <row r="9871" spans="1:10" hidden="1" x14ac:dyDescent="0.25">
      <c r="A9871" s="125">
        <v>967047</v>
      </c>
      <c r="B9871" s="125">
        <v>2005</v>
      </c>
      <c r="C9871" s="125">
        <v>11</v>
      </c>
      <c r="D9871" s="125">
        <v>2</v>
      </c>
      <c r="E9871" s="125">
        <v>4</v>
      </c>
      <c r="F9871" s="125">
        <v>16778.938362000001</v>
      </c>
      <c r="G9871" s="125">
        <v>0</v>
      </c>
      <c r="H9871" s="125">
        <v>22603.985400000001</v>
      </c>
      <c r="I9871" s="125">
        <v>16778.938362000001</v>
      </c>
      <c r="J9871" s="125">
        <v>16778.938362000001</v>
      </c>
    </row>
    <row r="9872" spans="1:10" x14ac:dyDescent="0.25">
      <c r="A9872" s="125">
        <v>967048</v>
      </c>
      <c r="B9872" s="125">
        <v>2005</v>
      </c>
      <c r="C9872" s="125">
        <v>11</v>
      </c>
      <c r="D9872" s="125">
        <v>3</v>
      </c>
      <c r="E9872" s="125">
        <v>1</v>
      </c>
      <c r="F9872" s="129">
        <v>5117.0357990000002</v>
      </c>
      <c r="G9872" s="129">
        <v>0</v>
      </c>
      <c r="H9872" s="129">
        <v>6462.3289500000001</v>
      </c>
      <c r="I9872" s="129">
        <v>5248.7035729999998</v>
      </c>
      <c r="J9872" s="129">
        <v>5117.0357990000002</v>
      </c>
    </row>
    <row r="9873" spans="1:10" hidden="1" x14ac:dyDescent="0.25">
      <c r="A9873" s="125">
        <v>967049</v>
      </c>
      <c r="B9873" s="125">
        <v>2005</v>
      </c>
      <c r="C9873" s="125">
        <v>11</v>
      </c>
      <c r="D9873" s="125">
        <v>3</v>
      </c>
      <c r="E9873" s="125">
        <v>2</v>
      </c>
      <c r="F9873" s="125">
        <v>4792.5480930000003</v>
      </c>
      <c r="G9873" s="125">
        <v>0</v>
      </c>
      <c r="H9873" s="125">
        <v>5117.0357990000002</v>
      </c>
      <c r="I9873" s="125">
        <v>4821.7828330000002</v>
      </c>
      <c r="J9873" s="125">
        <v>4792.5480930000003</v>
      </c>
    </row>
    <row r="9874" spans="1:10" hidden="1" x14ac:dyDescent="0.25">
      <c r="A9874" s="125">
        <v>967050</v>
      </c>
      <c r="B9874" s="125">
        <v>2005</v>
      </c>
      <c r="C9874" s="125">
        <v>11</v>
      </c>
      <c r="D9874" s="125">
        <v>3</v>
      </c>
      <c r="E9874" s="125">
        <v>3</v>
      </c>
      <c r="F9874" s="125">
        <v>3825.32071</v>
      </c>
      <c r="G9874" s="125">
        <v>362.35859199999999</v>
      </c>
      <c r="H9874" s="125">
        <v>4792.5480930000003</v>
      </c>
      <c r="I9874" s="125">
        <v>4383.7437410000002</v>
      </c>
      <c r="J9874" s="125">
        <v>4187.6793019999996</v>
      </c>
    </row>
    <row r="9875" spans="1:10" hidden="1" x14ac:dyDescent="0.25">
      <c r="A9875" s="125">
        <v>967051</v>
      </c>
      <c r="B9875" s="125">
        <v>2005</v>
      </c>
      <c r="C9875" s="125">
        <v>11</v>
      </c>
      <c r="D9875" s="125">
        <v>3</v>
      </c>
      <c r="E9875" s="125">
        <v>4</v>
      </c>
      <c r="F9875" s="125">
        <v>10870.982211</v>
      </c>
      <c r="G9875" s="125">
        <v>0</v>
      </c>
      <c r="H9875" s="125">
        <v>13462.376297999999</v>
      </c>
      <c r="I9875" s="125">
        <v>10934.142030000001</v>
      </c>
      <c r="J9875" s="125">
        <v>10870.982211</v>
      </c>
    </row>
    <row r="9876" spans="1:10" x14ac:dyDescent="0.25">
      <c r="A9876" s="125">
        <v>967052</v>
      </c>
      <c r="B9876" s="125">
        <v>2005</v>
      </c>
      <c r="C9876" s="125">
        <v>11</v>
      </c>
      <c r="D9876" s="125">
        <v>4</v>
      </c>
      <c r="E9876" s="125">
        <v>1</v>
      </c>
      <c r="F9876" s="129">
        <v>1968.6468890000001</v>
      </c>
      <c r="G9876" s="129">
        <v>0</v>
      </c>
      <c r="H9876" s="129">
        <v>2411.674</v>
      </c>
      <c r="I9876" s="129">
        <v>2117.2086049999998</v>
      </c>
      <c r="J9876" s="129">
        <v>1968.6468890000001</v>
      </c>
    </row>
    <row r="9877" spans="1:10" hidden="1" x14ac:dyDescent="0.25">
      <c r="A9877" s="125">
        <v>967053</v>
      </c>
      <c r="B9877" s="125">
        <v>2005</v>
      </c>
      <c r="C9877" s="125">
        <v>11</v>
      </c>
      <c r="D9877" s="125">
        <v>4</v>
      </c>
      <c r="E9877" s="125">
        <v>2</v>
      </c>
      <c r="F9877" s="125">
        <v>1652.8032350000001</v>
      </c>
      <c r="G9877" s="125">
        <v>114.544663</v>
      </c>
      <c r="H9877" s="125">
        <v>1968.6468890000001</v>
      </c>
      <c r="I9877" s="125">
        <v>1896.791277</v>
      </c>
      <c r="J9877" s="125">
        <v>1767.3478970000001</v>
      </c>
    </row>
    <row r="9878" spans="1:10" hidden="1" x14ac:dyDescent="0.25">
      <c r="A9878" s="125">
        <v>967054</v>
      </c>
      <c r="B9878" s="125">
        <v>2005</v>
      </c>
      <c r="C9878" s="125">
        <v>11</v>
      </c>
      <c r="D9878" s="125">
        <v>4</v>
      </c>
      <c r="E9878" s="125">
        <v>3</v>
      </c>
      <c r="F9878" s="125">
        <v>439.76375899999999</v>
      </c>
      <c r="G9878" s="125">
        <v>1020.653089</v>
      </c>
      <c r="H9878" s="125">
        <v>1652.8032350000001</v>
      </c>
      <c r="I9878" s="125">
        <v>1563.0560190000001</v>
      </c>
      <c r="J9878" s="125">
        <v>1460.416847</v>
      </c>
    </row>
    <row r="9879" spans="1:10" hidden="1" x14ac:dyDescent="0.25">
      <c r="A9879" s="125">
        <v>967055</v>
      </c>
      <c r="B9879" s="125">
        <v>2005</v>
      </c>
      <c r="C9879" s="125">
        <v>11</v>
      </c>
      <c r="D9879" s="125">
        <v>4</v>
      </c>
      <c r="E9879" s="125">
        <v>4</v>
      </c>
      <c r="F9879" s="125">
        <v>3308.319853</v>
      </c>
      <c r="G9879" s="125">
        <v>0</v>
      </c>
      <c r="H9879" s="125">
        <v>3825.32071</v>
      </c>
      <c r="I9879" s="125">
        <v>3358.2490520000001</v>
      </c>
      <c r="J9879" s="125">
        <v>3308.319853</v>
      </c>
    </row>
    <row r="9880" spans="1:10" x14ac:dyDescent="0.25">
      <c r="A9880" s="125">
        <v>967056</v>
      </c>
      <c r="B9880" s="125">
        <v>2005</v>
      </c>
      <c r="C9880" s="125">
        <v>11</v>
      </c>
      <c r="D9880" s="125">
        <v>5</v>
      </c>
      <c r="E9880" s="125">
        <v>1</v>
      </c>
      <c r="F9880" s="129">
        <v>1057.3548020000001</v>
      </c>
      <c r="G9880" s="129">
        <v>0</v>
      </c>
      <c r="H9880" s="129">
        <v>1405.6187</v>
      </c>
      <c r="I9880" s="129">
        <v>1321.8438249999999</v>
      </c>
      <c r="J9880" s="129">
        <v>1057.3548020000001</v>
      </c>
    </row>
    <row r="9881" spans="1:10" hidden="1" x14ac:dyDescent="0.25">
      <c r="A9881" s="125">
        <v>967057</v>
      </c>
      <c r="B9881" s="125">
        <v>2005</v>
      </c>
      <c r="C9881" s="125">
        <v>11</v>
      </c>
      <c r="D9881" s="125">
        <v>5</v>
      </c>
      <c r="E9881" s="125">
        <v>2</v>
      </c>
      <c r="F9881" s="125">
        <v>1004.311465</v>
      </c>
      <c r="G9881" s="125">
        <v>26.915742000000002</v>
      </c>
      <c r="H9881" s="125">
        <v>1057.3548020000001</v>
      </c>
      <c r="I9881" s="125">
        <v>1038.9568280000001</v>
      </c>
      <c r="J9881" s="125">
        <v>1031.227206</v>
      </c>
    </row>
    <row r="9882" spans="1:10" hidden="1" x14ac:dyDescent="0.25">
      <c r="A9882" s="125">
        <v>967058</v>
      </c>
      <c r="B9882" s="125">
        <v>2005</v>
      </c>
      <c r="C9882" s="125">
        <v>11</v>
      </c>
      <c r="D9882" s="125">
        <v>5</v>
      </c>
      <c r="E9882" s="125">
        <v>3</v>
      </c>
      <c r="F9882" s="125">
        <v>0</v>
      </c>
      <c r="G9882" s="125">
        <v>974.08909800000004</v>
      </c>
      <c r="H9882" s="125">
        <v>1004.311465</v>
      </c>
      <c r="I9882" s="125">
        <v>978.19936700000005</v>
      </c>
      <c r="J9882" s="125">
        <v>974.08909800000004</v>
      </c>
    </row>
    <row r="9883" spans="1:10" hidden="1" x14ac:dyDescent="0.25">
      <c r="A9883" s="125">
        <v>967059</v>
      </c>
      <c r="B9883" s="125">
        <v>2005</v>
      </c>
      <c r="C9883" s="125">
        <v>11</v>
      </c>
      <c r="D9883" s="125">
        <v>5</v>
      </c>
      <c r="E9883" s="125">
        <v>4</v>
      </c>
      <c r="F9883" s="125">
        <v>391.30586599999998</v>
      </c>
      <c r="G9883" s="125">
        <v>0</v>
      </c>
      <c r="H9883" s="125">
        <v>439.76375899999999</v>
      </c>
      <c r="I9883" s="125">
        <v>413.55383899999998</v>
      </c>
      <c r="J9883" s="125">
        <v>391.30586599999998</v>
      </c>
    </row>
    <row r="9884" spans="1:10" x14ac:dyDescent="0.25">
      <c r="A9884" s="125">
        <v>967060</v>
      </c>
      <c r="B9884" s="125">
        <v>2005</v>
      </c>
      <c r="C9884" s="125">
        <v>12</v>
      </c>
      <c r="D9884" s="125">
        <v>2</v>
      </c>
      <c r="E9884" s="125">
        <v>1</v>
      </c>
      <c r="F9884" s="129">
        <v>1126.4553189999999</v>
      </c>
      <c r="G9884" s="129">
        <v>0</v>
      </c>
      <c r="H9884" s="129">
        <v>1517.5202999999999</v>
      </c>
      <c r="I9884" s="129">
        <v>1126.4553189999999</v>
      </c>
      <c r="J9884" s="129">
        <v>1126.4553189999999</v>
      </c>
    </row>
    <row r="9885" spans="1:10" hidden="1" x14ac:dyDescent="0.25">
      <c r="A9885" s="125">
        <v>967061</v>
      </c>
      <c r="B9885" s="125">
        <v>2005</v>
      </c>
      <c r="C9885" s="125">
        <v>12</v>
      </c>
      <c r="D9885" s="125">
        <v>2</v>
      </c>
      <c r="E9885" s="125">
        <v>2</v>
      </c>
      <c r="F9885" s="125">
        <v>1033.3501650000001</v>
      </c>
      <c r="G9885" s="125">
        <v>0</v>
      </c>
      <c r="H9885" s="125">
        <v>1126.4553189999999</v>
      </c>
      <c r="I9885" s="125">
        <v>1034.5365650000001</v>
      </c>
      <c r="J9885" s="125">
        <v>1033.3501650000001</v>
      </c>
    </row>
    <row r="9886" spans="1:10" hidden="1" x14ac:dyDescent="0.25">
      <c r="A9886" s="125">
        <v>967062</v>
      </c>
      <c r="B9886" s="125">
        <v>2005</v>
      </c>
      <c r="C9886" s="125">
        <v>12</v>
      </c>
      <c r="D9886" s="125">
        <v>2</v>
      </c>
      <c r="E9886" s="125">
        <v>3</v>
      </c>
      <c r="F9886" s="125">
        <v>903.79766900000004</v>
      </c>
      <c r="G9886" s="125">
        <v>2.1043289999999999</v>
      </c>
      <c r="H9886" s="125">
        <v>1033.3501650000001</v>
      </c>
      <c r="I9886" s="125">
        <v>909.45147999999995</v>
      </c>
      <c r="J9886" s="125">
        <v>905.90199800000005</v>
      </c>
    </row>
    <row r="9887" spans="1:10" hidden="1" x14ac:dyDescent="0.25">
      <c r="A9887" s="125">
        <v>967063</v>
      </c>
      <c r="B9887" s="125">
        <v>2005</v>
      </c>
      <c r="C9887" s="125">
        <v>12</v>
      </c>
      <c r="D9887" s="125">
        <v>2</v>
      </c>
      <c r="E9887" s="125">
        <v>4</v>
      </c>
      <c r="F9887" s="125">
        <v>1126.4553189999999</v>
      </c>
      <c r="G9887" s="125">
        <v>0</v>
      </c>
      <c r="H9887" s="125">
        <v>1517.5202999999999</v>
      </c>
      <c r="I9887" s="125">
        <v>1126.4553189999999</v>
      </c>
      <c r="J9887" s="125">
        <v>1126.4553189999999</v>
      </c>
    </row>
    <row r="9888" spans="1:10" x14ac:dyDescent="0.25">
      <c r="A9888" s="125">
        <v>967064</v>
      </c>
      <c r="B9888" s="125">
        <v>2005</v>
      </c>
      <c r="C9888" s="125">
        <v>12</v>
      </c>
      <c r="D9888" s="125">
        <v>3</v>
      </c>
      <c r="E9888" s="125">
        <v>1</v>
      </c>
      <c r="F9888" s="129">
        <v>4114.9102430000003</v>
      </c>
      <c r="G9888" s="129">
        <v>0</v>
      </c>
      <c r="H9888" s="129">
        <v>5196.7398000000003</v>
      </c>
      <c r="I9888" s="129">
        <v>4220.792066</v>
      </c>
      <c r="J9888" s="129">
        <v>4114.9102430000003</v>
      </c>
    </row>
    <row r="9889" spans="1:10" hidden="1" x14ac:dyDescent="0.25">
      <c r="A9889" s="125">
        <v>967065</v>
      </c>
      <c r="B9889" s="125">
        <v>2005</v>
      </c>
      <c r="C9889" s="125">
        <v>12</v>
      </c>
      <c r="D9889" s="125">
        <v>3</v>
      </c>
      <c r="E9889" s="125">
        <v>2</v>
      </c>
      <c r="F9889" s="125">
        <v>3853.9705439999998</v>
      </c>
      <c r="G9889" s="125">
        <v>0</v>
      </c>
      <c r="H9889" s="125">
        <v>4114.9102430000003</v>
      </c>
      <c r="I9889" s="125">
        <v>3877.479922</v>
      </c>
      <c r="J9889" s="125">
        <v>3853.9705439999998</v>
      </c>
    </row>
    <row r="9890" spans="1:10" hidden="1" x14ac:dyDescent="0.25">
      <c r="A9890" s="125">
        <v>967066</v>
      </c>
      <c r="B9890" s="125">
        <v>2005</v>
      </c>
      <c r="C9890" s="125">
        <v>12</v>
      </c>
      <c r="D9890" s="125">
        <v>3</v>
      </c>
      <c r="E9890" s="125">
        <v>3</v>
      </c>
      <c r="F9890" s="125">
        <v>3073.8739850000002</v>
      </c>
      <c r="G9890" s="125">
        <v>291.17680100000001</v>
      </c>
      <c r="H9890" s="125">
        <v>3853.9705439999998</v>
      </c>
      <c r="I9890" s="125">
        <v>3525.2268570000001</v>
      </c>
      <c r="J9890" s="125">
        <v>3365.0507859999998</v>
      </c>
    </row>
    <row r="9891" spans="1:10" hidden="1" x14ac:dyDescent="0.25">
      <c r="A9891" s="125">
        <v>967067</v>
      </c>
      <c r="B9891" s="125">
        <v>2005</v>
      </c>
      <c r="C9891" s="125">
        <v>12</v>
      </c>
      <c r="D9891" s="125">
        <v>3</v>
      </c>
      <c r="E9891" s="125">
        <v>4</v>
      </c>
      <c r="F9891" s="125">
        <v>729.02378399999998</v>
      </c>
      <c r="G9891" s="125">
        <v>0</v>
      </c>
      <c r="H9891" s="125">
        <v>903.79766900000004</v>
      </c>
      <c r="I9891" s="125">
        <v>734.06446700000004</v>
      </c>
      <c r="J9891" s="125">
        <v>729.02378399999998</v>
      </c>
    </row>
    <row r="9892" spans="1:10" x14ac:dyDescent="0.25">
      <c r="A9892" s="125">
        <v>967068</v>
      </c>
      <c r="B9892" s="125">
        <v>2005</v>
      </c>
      <c r="C9892" s="125">
        <v>12</v>
      </c>
      <c r="D9892" s="125">
        <v>4</v>
      </c>
      <c r="E9892" s="125">
        <v>1</v>
      </c>
      <c r="F9892" s="129">
        <v>1590.0980589999999</v>
      </c>
      <c r="G9892" s="129">
        <v>0</v>
      </c>
      <c r="H9892" s="129">
        <v>1947.9359999999999</v>
      </c>
      <c r="I9892" s="129">
        <v>1710.093014</v>
      </c>
      <c r="J9892" s="129">
        <v>1590.0980589999999</v>
      </c>
    </row>
    <row r="9893" spans="1:10" hidden="1" x14ac:dyDescent="0.25">
      <c r="A9893" s="125">
        <v>967069</v>
      </c>
      <c r="B9893" s="125">
        <v>2005</v>
      </c>
      <c r="C9893" s="125">
        <v>12</v>
      </c>
      <c r="D9893" s="125">
        <v>4</v>
      </c>
      <c r="E9893" s="125">
        <v>2</v>
      </c>
      <c r="F9893" s="125">
        <v>1334.987615</v>
      </c>
      <c r="G9893" s="125">
        <v>92.519002</v>
      </c>
      <c r="H9893" s="125">
        <v>1590.0980589999999</v>
      </c>
      <c r="I9893" s="125">
        <v>1532.0594799999999</v>
      </c>
      <c r="J9893" s="125">
        <v>1427.506617</v>
      </c>
    </row>
    <row r="9894" spans="1:10" hidden="1" x14ac:dyDescent="0.25">
      <c r="A9894" s="125">
        <v>967070</v>
      </c>
      <c r="B9894" s="125">
        <v>2005</v>
      </c>
      <c r="C9894" s="125">
        <v>12</v>
      </c>
      <c r="D9894" s="125">
        <v>4</v>
      </c>
      <c r="E9894" s="125">
        <v>3</v>
      </c>
      <c r="F9894" s="125">
        <v>354.73088999999999</v>
      </c>
      <c r="G9894" s="125">
        <v>823.29926399999999</v>
      </c>
      <c r="H9894" s="125">
        <v>1334.987615</v>
      </c>
      <c r="I9894" s="125">
        <v>1262.4977879999999</v>
      </c>
      <c r="J9894" s="125">
        <v>1178.030154</v>
      </c>
    </row>
    <row r="9895" spans="1:10" hidden="1" x14ac:dyDescent="0.25">
      <c r="A9895" s="125">
        <v>967071</v>
      </c>
      <c r="B9895" s="125">
        <v>2005</v>
      </c>
      <c r="C9895" s="125">
        <v>12</v>
      </c>
      <c r="D9895" s="125">
        <v>4</v>
      </c>
      <c r="E9895" s="125">
        <v>4</v>
      </c>
      <c r="F9895" s="125">
        <v>2619.7083130000001</v>
      </c>
      <c r="G9895" s="125">
        <v>0</v>
      </c>
      <c r="H9895" s="125">
        <v>3073.8739850000002</v>
      </c>
      <c r="I9895" s="125">
        <v>2698.5539709999998</v>
      </c>
      <c r="J9895" s="125">
        <v>2619.7083130000001</v>
      </c>
    </row>
    <row r="9896" spans="1:10" x14ac:dyDescent="0.25">
      <c r="A9896" s="125">
        <v>967072</v>
      </c>
      <c r="B9896" s="125">
        <v>2005</v>
      </c>
      <c r="C9896" s="125">
        <v>12</v>
      </c>
      <c r="D9896" s="125">
        <v>5</v>
      </c>
      <c r="E9896" s="125">
        <v>1</v>
      </c>
      <c r="F9896" s="129">
        <v>851.36608100000001</v>
      </c>
      <c r="G9896" s="129">
        <v>0</v>
      </c>
      <c r="H9896" s="129">
        <v>1131.7828999999999</v>
      </c>
      <c r="I9896" s="129">
        <v>1064.3286390000001</v>
      </c>
      <c r="J9896" s="129">
        <v>851.36608100000001</v>
      </c>
    </row>
    <row r="9897" spans="1:10" hidden="1" x14ac:dyDescent="0.25">
      <c r="A9897" s="125">
        <v>967073</v>
      </c>
      <c r="B9897" s="125">
        <v>2005</v>
      </c>
      <c r="C9897" s="125">
        <v>12</v>
      </c>
      <c r="D9897" s="125">
        <v>5</v>
      </c>
      <c r="E9897" s="125">
        <v>2</v>
      </c>
      <c r="F9897" s="125">
        <v>808.65638899999999</v>
      </c>
      <c r="G9897" s="125">
        <v>21.672148</v>
      </c>
      <c r="H9897" s="125">
        <v>851.36608100000001</v>
      </c>
      <c r="I9897" s="125">
        <v>836.55231100000003</v>
      </c>
      <c r="J9897" s="125">
        <v>830.32853699999998</v>
      </c>
    </row>
    <row r="9898" spans="1:10" hidden="1" x14ac:dyDescent="0.25">
      <c r="A9898" s="125">
        <v>967074</v>
      </c>
      <c r="B9898" s="125">
        <v>2005</v>
      </c>
      <c r="C9898" s="125">
        <v>12</v>
      </c>
      <c r="D9898" s="125">
        <v>5</v>
      </c>
      <c r="E9898" s="125">
        <v>3</v>
      </c>
      <c r="F9898" s="125">
        <v>0</v>
      </c>
      <c r="G9898" s="125">
        <v>784.32179699999995</v>
      </c>
      <c r="H9898" s="125">
        <v>808.65638899999999</v>
      </c>
      <c r="I9898" s="125">
        <v>787.63132299999995</v>
      </c>
      <c r="J9898" s="125">
        <v>784.32179699999995</v>
      </c>
    </row>
    <row r="9899" spans="1:10" hidden="1" x14ac:dyDescent="0.25">
      <c r="A9899" s="125">
        <v>967075</v>
      </c>
      <c r="B9899" s="125">
        <v>2005</v>
      </c>
      <c r="C9899" s="125">
        <v>12</v>
      </c>
      <c r="D9899" s="125">
        <v>5</v>
      </c>
      <c r="E9899" s="125">
        <v>4</v>
      </c>
      <c r="F9899" s="125">
        <v>312.66488900000002</v>
      </c>
      <c r="G9899" s="125">
        <v>0</v>
      </c>
      <c r="H9899" s="125">
        <v>354.73088999999999</v>
      </c>
      <c r="I9899" s="125">
        <v>333.58892900000001</v>
      </c>
      <c r="J9899" s="125">
        <v>312.66488900000002</v>
      </c>
    </row>
    <row r="9900" spans="1:10" x14ac:dyDescent="0.25">
      <c r="A9900" s="125">
        <v>967076</v>
      </c>
      <c r="B9900" s="125">
        <v>2005</v>
      </c>
      <c r="C9900" s="125">
        <v>13</v>
      </c>
      <c r="D9900" s="125">
        <v>2</v>
      </c>
      <c r="E9900" s="125">
        <v>1</v>
      </c>
      <c r="F9900" s="129">
        <v>3691.0347649999999</v>
      </c>
      <c r="G9900" s="129">
        <v>0</v>
      </c>
      <c r="H9900" s="129">
        <v>5001.7431999999999</v>
      </c>
      <c r="I9900" s="129">
        <v>3712.7939769999998</v>
      </c>
      <c r="J9900" s="129">
        <v>3691.0347649999999</v>
      </c>
    </row>
    <row r="9901" spans="1:10" hidden="1" x14ac:dyDescent="0.25">
      <c r="A9901" s="125">
        <v>967077</v>
      </c>
      <c r="B9901" s="125">
        <v>2005</v>
      </c>
      <c r="C9901" s="125">
        <v>13</v>
      </c>
      <c r="D9901" s="125">
        <v>2</v>
      </c>
      <c r="E9901" s="125">
        <v>2</v>
      </c>
      <c r="F9901" s="125">
        <v>3383.597119</v>
      </c>
      <c r="G9901" s="125">
        <v>0</v>
      </c>
      <c r="H9901" s="125">
        <v>3691.0347649999999</v>
      </c>
      <c r="I9901" s="125">
        <v>3389.8463280000001</v>
      </c>
      <c r="J9901" s="125">
        <v>3383.597119</v>
      </c>
    </row>
    <row r="9902" spans="1:10" hidden="1" x14ac:dyDescent="0.25">
      <c r="A9902" s="125">
        <v>967078</v>
      </c>
      <c r="B9902" s="125">
        <v>2005</v>
      </c>
      <c r="C9902" s="125">
        <v>13</v>
      </c>
      <c r="D9902" s="125">
        <v>2</v>
      </c>
      <c r="E9902" s="125">
        <v>3</v>
      </c>
      <c r="F9902" s="125">
        <v>2839.6839570000002</v>
      </c>
      <c r="G9902" s="125">
        <v>108.721324</v>
      </c>
      <c r="H9902" s="125">
        <v>3383.597119</v>
      </c>
      <c r="I9902" s="125">
        <v>2977.903824</v>
      </c>
      <c r="J9902" s="125">
        <v>2948.4052820000002</v>
      </c>
    </row>
    <row r="9903" spans="1:10" hidden="1" x14ac:dyDescent="0.25">
      <c r="A9903" s="125">
        <v>967079</v>
      </c>
      <c r="B9903" s="125">
        <v>2005</v>
      </c>
      <c r="C9903" s="125">
        <v>13</v>
      </c>
      <c r="D9903" s="125">
        <v>2</v>
      </c>
      <c r="E9903" s="125">
        <v>4</v>
      </c>
      <c r="F9903" s="125">
        <v>3693.6022309999998</v>
      </c>
      <c r="G9903" s="125">
        <v>0</v>
      </c>
      <c r="H9903" s="125">
        <v>5001.7431999999999</v>
      </c>
      <c r="I9903" s="125">
        <v>3712.7939769999998</v>
      </c>
      <c r="J9903" s="125">
        <v>3693.6022309999998</v>
      </c>
    </row>
    <row r="9904" spans="1:10" x14ac:dyDescent="0.25">
      <c r="A9904" s="125">
        <v>967080</v>
      </c>
      <c r="B9904" s="125">
        <v>2005</v>
      </c>
      <c r="C9904" s="125">
        <v>13</v>
      </c>
      <c r="D9904" s="125">
        <v>3</v>
      </c>
      <c r="E9904" s="125">
        <v>1</v>
      </c>
      <c r="F9904" s="129">
        <v>5874.8462689999997</v>
      </c>
      <c r="G9904" s="129">
        <v>0</v>
      </c>
      <c r="H9904" s="129">
        <v>8182.1558999999997</v>
      </c>
      <c r="I9904" s="129">
        <v>6645.5470219999997</v>
      </c>
      <c r="J9904" s="129">
        <v>5874.8462689999997</v>
      </c>
    </row>
    <row r="9905" spans="1:10" hidden="1" x14ac:dyDescent="0.25">
      <c r="A9905" s="125">
        <v>967081</v>
      </c>
      <c r="B9905" s="125">
        <v>2005</v>
      </c>
      <c r="C9905" s="125">
        <v>13</v>
      </c>
      <c r="D9905" s="125">
        <v>3</v>
      </c>
      <c r="E9905" s="125">
        <v>2</v>
      </c>
      <c r="F9905" s="125">
        <v>5412.4105589999999</v>
      </c>
      <c r="G9905" s="125">
        <v>0</v>
      </c>
      <c r="H9905" s="125">
        <v>5874.8462689999997</v>
      </c>
      <c r="I9905" s="125">
        <v>5535.8676390000001</v>
      </c>
      <c r="J9905" s="125">
        <v>5412.4105589999999</v>
      </c>
    </row>
    <row r="9906" spans="1:10" hidden="1" x14ac:dyDescent="0.25">
      <c r="A9906" s="125">
        <v>967082</v>
      </c>
      <c r="B9906" s="125">
        <v>2005</v>
      </c>
      <c r="C9906" s="125">
        <v>13</v>
      </c>
      <c r="D9906" s="125">
        <v>3</v>
      </c>
      <c r="E9906" s="125">
        <v>3</v>
      </c>
      <c r="F9906" s="125">
        <v>3419.8677950000001</v>
      </c>
      <c r="G9906" s="125">
        <v>1117.8169310000001</v>
      </c>
      <c r="H9906" s="125">
        <v>5412.4105589999999</v>
      </c>
      <c r="I9906" s="125">
        <v>4950.7319379999999</v>
      </c>
      <c r="J9906" s="125">
        <v>4537.6847260000004</v>
      </c>
    </row>
    <row r="9907" spans="1:10" hidden="1" x14ac:dyDescent="0.25">
      <c r="A9907" s="125">
        <v>967083</v>
      </c>
      <c r="B9907" s="125">
        <v>2005</v>
      </c>
      <c r="C9907" s="125">
        <v>13</v>
      </c>
      <c r="D9907" s="125">
        <v>3</v>
      </c>
      <c r="E9907" s="125">
        <v>4</v>
      </c>
      <c r="F9907" s="125">
        <v>2248.0545619999998</v>
      </c>
      <c r="G9907" s="125">
        <v>0</v>
      </c>
      <c r="H9907" s="125">
        <v>2839.6839570000002</v>
      </c>
      <c r="I9907" s="125">
        <v>2306.39131</v>
      </c>
      <c r="J9907" s="125">
        <v>2248.0545619999998</v>
      </c>
    </row>
    <row r="9908" spans="1:10" x14ac:dyDescent="0.25">
      <c r="A9908" s="125">
        <v>967084</v>
      </c>
      <c r="B9908" s="125">
        <v>2005</v>
      </c>
      <c r="C9908" s="125">
        <v>13</v>
      </c>
      <c r="D9908" s="125">
        <v>4</v>
      </c>
      <c r="E9908" s="125">
        <v>1</v>
      </c>
      <c r="F9908" s="129">
        <v>2985.451012</v>
      </c>
      <c r="G9908" s="129">
        <v>0</v>
      </c>
      <c r="H9908" s="129">
        <v>3602.1426499999998</v>
      </c>
      <c r="I9908" s="129">
        <v>3162.3210319999998</v>
      </c>
      <c r="J9908" s="129">
        <v>2985.451012</v>
      </c>
    </row>
    <row r="9909" spans="1:10" hidden="1" x14ac:dyDescent="0.25">
      <c r="A9909" s="125">
        <v>967085</v>
      </c>
      <c r="B9909" s="125">
        <v>2005</v>
      </c>
      <c r="C9909" s="125">
        <v>13</v>
      </c>
      <c r="D9909" s="125">
        <v>4</v>
      </c>
      <c r="E9909" s="125">
        <v>2</v>
      </c>
      <c r="F9909" s="125">
        <v>2671.5842029999999</v>
      </c>
      <c r="G9909" s="125">
        <v>0</v>
      </c>
      <c r="H9909" s="125">
        <v>2985.451012</v>
      </c>
      <c r="I9909" s="125">
        <v>2876.4820500000001</v>
      </c>
      <c r="J9909" s="125">
        <v>2671.5842029999999</v>
      </c>
    </row>
    <row r="9910" spans="1:10" hidden="1" x14ac:dyDescent="0.25">
      <c r="A9910" s="125">
        <v>967086</v>
      </c>
      <c r="B9910" s="125">
        <v>2005</v>
      </c>
      <c r="C9910" s="125">
        <v>13</v>
      </c>
      <c r="D9910" s="125">
        <v>4</v>
      </c>
      <c r="E9910" s="125">
        <v>3</v>
      </c>
      <c r="F9910" s="125">
        <v>217.68098699999999</v>
      </c>
      <c r="G9910" s="125">
        <v>2233.7852809999999</v>
      </c>
      <c r="H9910" s="125">
        <v>2671.5842029999999</v>
      </c>
      <c r="I9910" s="125">
        <v>2526.5171810000002</v>
      </c>
      <c r="J9910" s="125">
        <v>2451.4662680000001</v>
      </c>
    </row>
    <row r="9911" spans="1:10" hidden="1" x14ac:dyDescent="0.25">
      <c r="A9911" s="125">
        <v>967087</v>
      </c>
      <c r="B9911" s="125">
        <v>2005</v>
      </c>
      <c r="C9911" s="125">
        <v>13</v>
      </c>
      <c r="D9911" s="125">
        <v>4</v>
      </c>
      <c r="E9911" s="125">
        <v>4</v>
      </c>
      <c r="F9911" s="125">
        <v>2933.2324229999999</v>
      </c>
      <c r="G9911" s="125">
        <v>0</v>
      </c>
      <c r="H9911" s="125">
        <v>3419.8677950000001</v>
      </c>
      <c r="I9911" s="125">
        <v>3002.3019380000001</v>
      </c>
      <c r="J9911" s="125">
        <v>2933.2324229999999</v>
      </c>
    </row>
    <row r="9912" spans="1:10" x14ac:dyDescent="0.25">
      <c r="A9912" s="125">
        <v>967088</v>
      </c>
      <c r="B9912" s="125">
        <v>2005</v>
      </c>
      <c r="C9912" s="125">
        <v>13</v>
      </c>
      <c r="D9912" s="125">
        <v>5</v>
      </c>
      <c r="E9912" s="125">
        <v>1</v>
      </c>
      <c r="F9912" s="129">
        <v>226.76385300000001</v>
      </c>
      <c r="G9912" s="129">
        <v>0</v>
      </c>
      <c r="H9912" s="129">
        <v>258.86250000000001</v>
      </c>
      <c r="I9912" s="129">
        <v>243.43429499999999</v>
      </c>
      <c r="J9912" s="129">
        <v>226.76385300000001</v>
      </c>
    </row>
    <row r="9913" spans="1:10" hidden="1" x14ac:dyDescent="0.25">
      <c r="A9913" s="125">
        <v>967089</v>
      </c>
      <c r="B9913" s="125">
        <v>2005</v>
      </c>
      <c r="C9913" s="125">
        <v>13</v>
      </c>
      <c r="D9913" s="125">
        <v>5</v>
      </c>
      <c r="E9913" s="125">
        <v>2</v>
      </c>
      <c r="F9913" s="125">
        <v>222.81192799999999</v>
      </c>
      <c r="G9913" s="125">
        <v>0</v>
      </c>
      <c r="H9913" s="125">
        <v>226.76385300000001</v>
      </c>
      <c r="I9913" s="125">
        <v>222.818162</v>
      </c>
      <c r="J9913" s="125">
        <v>222.81192799999999</v>
      </c>
    </row>
    <row r="9914" spans="1:10" hidden="1" x14ac:dyDescent="0.25">
      <c r="A9914" s="125">
        <v>967090</v>
      </c>
      <c r="B9914" s="125">
        <v>2005</v>
      </c>
      <c r="C9914" s="125">
        <v>13</v>
      </c>
      <c r="D9914" s="125">
        <v>5</v>
      </c>
      <c r="E9914" s="125">
        <v>3</v>
      </c>
      <c r="F9914" s="125">
        <v>0</v>
      </c>
      <c r="G9914" s="125">
        <v>217.005155</v>
      </c>
      <c r="H9914" s="125">
        <v>222.81192799999999</v>
      </c>
      <c r="I9914" s="125">
        <v>217.01881800000001</v>
      </c>
      <c r="J9914" s="125">
        <v>217.005155</v>
      </c>
    </row>
    <row r="9915" spans="1:10" hidden="1" x14ac:dyDescent="0.25">
      <c r="A9915" s="125">
        <v>967091</v>
      </c>
      <c r="B9915" s="125">
        <v>2005</v>
      </c>
      <c r="C9915" s="125">
        <v>13</v>
      </c>
      <c r="D9915" s="125">
        <v>5</v>
      </c>
      <c r="E9915" s="125">
        <v>4</v>
      </c>
      <c r="F9915" s="125">
        <v>192.48855499999999</v>
      </c>
      <c r="G9915" s="125">
        <v>0</v>
      </c>
      <c r="H9915" s="125">
        <v>217.68098699999999</v>
      </c>
      <c r="I9915" s="125">
        <v>204.7072</v>
      </c>
      <c r="J9915" s="125">
        <v>192.48855499999999</v>
      </c>
    </row>
    <row r="9916" spans="1:10" x14ac:dyDescent="0.25">
      <c r="A9916" s="125">
        <v>967092</v>
      </c>
      <c r="B9916" s="125">
        <v>2005</v>
      </c>
      <c r="C9916" s="125">
        <v>14</v>
      </c>
      <c r="D9916" s="125">
        <v>2</v>
      </c>
      <c r="E9916" s="125">
        <v>1</v>
      </c>
      <c r="F9916" s="129">
        <v>1689.68514</v>
      </c>
      <c r="G9916" s="129">
        <v>0</v>
      </c>
      <c r="H9916" s="129">
        <v>2289.7024000000001</v>
      </c>
      <c r="I9916" s="129">
        <v>1699.646092</v>
      </c>
      <c r="J9916" s="129">
        <v>1689.68514</v>
      </c>
    </row>
    <row r="9917" spans="1:10" hidden="1" x14ac:dyDescent="0.25">
      <c r="A9917" s="125">
        <v>967093</v>
      </c>
      <c r="B9917" s="125">
        <v>2005</v>
      </c>
      <c r="C9917" s="125">
        <v>14</v>
      </c>
      <c r="D9917" s="125">
        <v>2</v>
      </c>
      <c r="E9917" s="125">
        <v>2</v>
      </c>
      <c r="F9917" s="125">
        <v>1548.946064</v>
      </c>
      <c r="G9917" s="125">
        <v>0</v>
      </c>
      <c r="H9917" s="125">
        <v>1689.68514</v>
      </c>
      <c r="I9917" s="125">
        <v>1551.8068330000001</v>
      </c>
      <c r="J9917" s="125">
        <v>1548.946064</v>
      </c>
    </row>
    <row r="9918" spans="1:10" hidden="1" x14ac:dyDescent="0.25">
      <c r="A9918" s="125">
        <v>967094</v>
      </c>
      <c r="B9918" s="125">
        <v>2005</v>
      </c>
      <c r="C9918" s="125">
        <v>14</v>
      </c>
      <c r="D9918" s="125">
        <v>2</v>
      </c>
      <c r="E9918" s="125">
        <v>3</v>
      </c>
      <c r="F9918" s="125">
        <v>1299.953019</v>
      </c>
      <c r="G9918" s="125">
        <v>49.770543000000004</v>
      </c>
      <c r="H9918" s="125">
        <v>1548.946064</v>
      </c>
      <c r="I9918" s="125">
        <v>1363.227431</v>
      </c>
      <c r="J9918" s="125">
        <v>1349.7235619999999</v>
      </c>
    </row>
    <row r="9919" spans="1:10" hidden="1" x14ac:dyDescent="0.25">
      <c r="A9919" s="125">
        <v>967095</v>
      </c>
      <c r="B9919" s="125">
        <v>2005</v>
      </c>
      <c r="C9919" s="125">
        <v>14</v>
      </c>
      <c r="D9919" s="125">
        <v>2</v>
      </c>
      <c r="E9919" s="125">
        <v>4</v>
      </c>
      <c r="F9919" s="125">
        <v>1690.8604769999999</v>
      </c>
      <c r="G9919" s="125">
        <v>0</v>
      </c>
      <c r="H9919" s="125">
        <v>2289.7024000000001</v>
      </c>
      <c r="I9919" s="125">
        <v>1699.646092</v>
      </c>
      <c r="J9919" s="125">
        <v>1690.8604769999999</v>
      </c>
    </row>
    <row r="9920" spans="1:10" x14ac:dyDescent="0.25">
      <c r="A9920" s="125">
        <v>967096</v>
      </c>
      <c r="B9920" s="125">
        <v>2005</v>
      </c>
      <c r="C9920" s="125">
        <v>14</v>
      </c>
      <c r="D9920" s="125">
        <v>3</v>
      </c>
      <c r="E9920" s="125">
        <v>1</v>
      </c>
      <c r="F9920" s="129">
        <v>2127.3044140000002</v>
      </c>
      <c r="G9920" s="129">
        <v>0</v>
      </c>
      <c r="H9920" s="129">
        <v>2962.7901000000002</v>
      </c>
      <c r="I9920" s="129">
        <v>2406.378119</v>
      </c>
      <c r="J9920" s="129">
        <v>2127.3044140000002</v>
      </c>
    </row>
    <row r="9921" spans="1:10" hidden="1" x14ac:dyDescent="0.25">
      <c r="A9921" s="125">
        <v>967097</v>
      </c>
      <c r="B9921" s="125">
        <v>2005</v>
      </c>
      <c r="C9921" s="125">
        <v>14</v>
      </c>
      <c r="D9921" s="125">
        <v>3</v>
      </c>
      <c r="E9921" s="125">
        <v>2</v>
      </c>
      <c r="F9921" s="125">
        <v>1959.854666</v>
      </c>
      <c r="G9921" s="125">
        <v>0</v>
      </c>
      <c r="H9921" s="125">
        <v>2127.3044140000002</v>
      </c>
      <c r="I9921" s="125">
        <v>2004.5589500000001</v>
      </c>
      <c r="J9921" s="125">
        <v>1959.854666</v>
      </c>
    </row>
    <row r="9922" spans="1:10" hidden="1" x14ac:dyDescent="0.25">
      <c r="A9922" s="125">
        <v>967098</v>
      </c>
      <c r="B9922" s="125">
        <v>2005</v>
      </c>
      <c r="C9922" s="125">
        <v>14</v>
      </c>
      <c r="D9922" s="125">
        <v>3</v>
      </c>
      <c r="E9922" s="125">
        <v>3</v>
      </c>
      <c r="F9922" s="125">
        <v>1235.4620239999999</v>
      </c>
      <c r="G9922" s="125">
        <v>403.82273500000002</v>
      </c>
      <c r="H9922" s="125">
        <v>1959.854666</v>
      </c>
      <c r="I9922" s="125">
        <v>1792.679063</v>
      </c>
      <c r="J9922" s="125">
        <v>1639.2847589999999</v>
      </c>
    </row>
    <row r="9923" spans="1:10" hidden="1" x14ac:dyDescent="0.25">
      <c r="A9923" s="125">
        <v>967099</v>
      </c>
      <c r="B9923" s="125">
        <v>2005</v>
      </c>
      <c r="C9923" s="125">
        <v>14</v>
      </c>
      <c r="D9923" s="125">
        <v>3</v>
      </c>
      <c r="E9923" s="125">
        <v>4</v>
      </c>
      <c r="F9923" s="125">
        <v>1018.572711</v>
      </c>
      <c r="G9923" s="125">
        <v>0</v>
      </c>
      <c r="H9923" s="125">
        <v>1299.953019</v>
      </c>
      <c r="I9923" s="125">
        <v>1055.8218420000001</v>
      </c>
      <c r="J9923" s="125">
        <v>1018.572711</v>
      </c>
    </row>
    <row r="9924" spans="1:10" x14ac:dyDescent="0.25">
      <c r="A9924" s="125">
        <v>967100</v>
      </c>
      <c r="B9924" s="125">
        <v>2005</v>
      </c>
      <c r="C9924" s="125">
        <v>14</v>
      </c>
      <c r="D9924" s="125">
        <v>4</v>
      </c>
      <c r="E9924" s="125">
        <v>1</v>
      </c>
      <c r="F9924" s="129">
        <v>1079.3338490000001</v>
      </c>
      <c r="G9924" s="129">
        <v>0</v>
      </c>
      <c r="H9924" s="129">
        <v>1302.2871500000001</v>
      </c>
      <c r="I9924" s="129">
        <v>1143.277889</v>
      </c>
      <c r="J9924" s="129">
        <v>1079.3338490000001</v>
      </c>
    </row>
    <row r="9925" spans="1:10" hidden="1" x14ac:dyDescent="0.25">
      <c r="A9925" s="125">
        <v>967101</v>
      </c>
      <c r="B9925" s="125">
        <v>2005</v>
      </c>
      <c r="C9925" s="125">
        <v>14</v>
      </c>
      <c r="D9925" s="125">
        <v>4</v>
      </c>
      <c r="E9925" s="125">
        <v>2</v>
      </c>
      <c r="F9925" s="125">
        <v>965.86118799999997</v>
      </c>
      <c r="G9925" s="125">
        <v>0</v>
      </c>
      <c r="H9925" s="125">
        <v>1079.3338490000001</v>
      </c>
      <c r="I9925" s="125">
        <v>1039.938163</v>
      </c>
      <c r="J9925" s="125">
        <v>965.86118799999997</v>
      </c>
    </row>
    <row r="9926" spans="1:10" hidden="1" x14ac:dyDescent="0.25">
      <c r="A9926" s="125">
        <v>967102</v>
      </c>
      <c r="B9926" s="125">
        <v>2005</v>
      </c>
      <c r="C9926" s="125">
        <v>14</v>
      </c>
      <c r="D9926" s="125">
        <v>4</v>
      </c>
      <c r="E9926" s="125">
        <v>3</v>
      </c>
      <c r="F9926" s="125">
        <v>78.698480000000004</v>
      </c>
      <c r="G9926" s="125">
        <v>807.58319400000005</v>
      </c>
      <c r="H9926" s="125">
        <v>965.86118799999997</v>
      </c>
      <c r="I9926" s="125">
        <v>913.41492500000004</v>
      </c>
      <c r="J9926" s="125">
        <v>886.28167399999995</v>
      </c>
    </row>
    <row r="9927" spans="1:10" hidden="1" x14ac:dyDescent="0.25">
      <c r="A9927" s="125">
        <v>967103</v>
      </c>
      <c r="B9927" s="125">
        <v>2005</v>
      </c>
      <c r="C9927" s="125">
        <v>14</v>
      </c>
      <c r="D9927" s="125">
        <v>4</v>
      </c>
      <c r="E9927" s="125">
        <v>4</v>
      </c>
      <c r="F9927" s="125">
        <v>1053.196921</v>
      </c>
      <c r="G9927" s="125">
        <v>0</v>
      </c>
      <c r="H9927" s="125">
        <v>1235.4620239999999</v>
      </c>
      <c r="I9927" s="125">
        <v>1084.6121109999999</v>
      </c>
      <c r="J9927" s="125">
        <v>1053.196921</v>
      </c>
    </row>
    <row r="9928" spans="1:10" x14ac:dyDescent="0.25">
      <c r="A9928" s="125">
        <v>967104</v>
      </c>
      <c r="B9928" s="125">
        <v>2005</v>
      </c>
      <c r="C9928" s="125">
        <v>14</v>
      </c>
      <c r="D9928" s="125">
        <v>5</v>
      </c>
      <c r="E9928" s="125">
        <v>1</v>
      </c>
      <c r="F9928" s="129">
        <v>82.542043000000007</v>
      </c>
      <c r="G9928" s="129">
        <v>0</v>
      </c>
      <c r="H9928" s="129">
        <v>94.225949999999997</v>
      </c>
      <c r="I9928" s="129">
        <v>88.610083000000003</v>
      </c>
      <c r="J9928" s="129">
        <v>82.542043000000007</v>
      </c>
    </row>
    <row r="9929" spans="1:10" hidden="1" x14ac:dyDescent="0.25">
      <c r="A9929" s="125">
        <v>967105</v>
      </c>
      <c r="B9929" s="125">
        <v>2005</v>
      </c>
      <c r="C9929" s="125">
        <v>14</v>
      </c>
      <c r="D9929" s="125">
        <v>5</v>
      </c>
      <c r="E9929" s="125">
        <v>2</v>
      </c>
      <c r="F9929" s="125">
        <v>81.103542000000004</v>
      </c>
      <c r="G9929" s="125">
        <v>0</v>
      </c>
      <c r="H9929" s="125">
        <v>82.542043000000007</v>
      </c>
      <c r="I9929" s="125">
        <v>81.105811000000003</v>
      </c>
      <c r="J9929" s="125">
        <v>81.103542000000004</v>
      </c>
    </row>
    <row r="9930" spans="1:10" hidden="1" x14ac:dyDescent="0.25">
      <c r="A9930" s="125">
        <v>967106</v>
      </c>
      <c r="B9930" s="125">
        <v>2005</v>
      </c>
      <c r="C9930" s="125">
        <v>14</v>
      </c>
      <c r="D9930" s="125">
        <v>5</v>
      </c>
      <c r="E9930" s="125">
        <v>3</v>
      </c>
      <c r="F9930" s="125">
        <v>0</v>
      </c>
      <c r="G9930" s="125">
        <v>78.989875999999995</v>
      </c>
      <c r="H9930" s="125">
        <v>81.103542000000004</v>
      </c>
      <c r="I9930" s="125">
        <v>78.99485</v>
      </c>
      <c r="J9930" s="125">
        <v>78.989875999999995</v>
      </c>
    </row>
    <row r="9931" spans="1:10" hidden="1" x14ac:dyDescent="0.25">
      <c r="A9931" s="125">
        <v>967107</v>
      </c>
      <c r="B9931" s="125">
        <v>2005</v>
      </c>
      <c r="C9931" s="125">
        <v>14</v>
      </c>
      <c r="D9931" s="125">
        <v>5</v>
      </c>
      <c r="E9931" s="125">
        <v>4</v>
      </c>
      <c r="F9931" s="125">
        <v>69.590629000000007</v>
      </c>
      <c r="G9931" s="125">
        <v>0</v>
      </c>
      <c r="H9931" s="125">
        <v>78.698480000000004</v>
      </c>
      <c r="I9931" s="125">
        <v>74.008050999999995</v>
      </c>
      <c r="J9931" s="125">
        <v>69.590629000000007</v>
      </c>
    </row>
    <row r="9932" spans="1:10" x14ac:dyDescent="0.25">
      <c r="A9932" s="125">
        <v>967108</v>
      </c>
      <c r="B9932" s="125">
        <v>2005</v>
      </c>
      <c r="C9932" s="125">
        <v>15</v>
      </c>
      <c r="D9932" s="125">
        <v>2</v>
      </c>
      <c r="E9932" s="125">
        <v>1</v>
      </c>
      <c r="F9932" s="129">
        <v>4909.9403810000003</v>
      </c>
      <c r="G9932" s="129">
        <v>0</v>
      </c>
      <c r="H9932" s="129">
        <v>6614.4960000000001</v>
      </c>
      <c r="I9932" s="129">
        <v>4909.9403810000003</v>
      </c>
      <c r="J9932" s="129">
        <v>4909.9403810000003</v>
      </c>
    </row>
    <row r="9933" spans="1:10" hidden="1" x14ac:dyDescent="0.25">
      <c r="A9933" s="125">
        <v>967109</v>
      </c>
      <c r="B9933" s="125">
        <v>2005</v>
      </c>
      <c r="C9933" s="125">
        <v>15</v>
      </c>
      <c r="D9933" s="125">
        <v>2</v>
      </c>
      <c r="E9933" s="125">
        <v>2</v>
      </c>
      <c r="F9933" s="125">
        <v>4502.5588150000003</v>
      </c>
      <c r="G9933" s="125">
        <v>0</v>
      </c>
      <c r="H9933" s="125">
        <v>4909.9403810000003</v>
      </c>
      <c r="I9933" s="125">
        <v>4509.2892460000003</v>
      </c>
      <c r="J9933" s="125">
        <v>4502.5588150000003</v>
      </c>
    </row>
    <row r="9934" spans="1:10" hidden="1" x14ac:dyDescent="0.25">
      <c r="A9934" s="125">
        <v>967110</v>
      </c>
      <c r="B9934" s="125">
        <v>2005</v>
      </c>
      <c r="C9934" s="125">
        <v>15</v>
      </c>
      <c r="D9934" s="125">
        <v>2</v>
      </c>
      <c r="E9934" s="125">
        <v>3</v>
      </c>
      <c r="F9934" s="125">
        <v>3872.8948989999999</v>
      </c>
      <c r="G9934" s="125">
        <v>68.947153999999998</v>
      </c>
      <c r="H9934" s="125">
        <v>4502.5588150000003</v>
      </c>
      <c r="I9934" s="125">
        <v>3962.7020130000001</v>
      </c>
      <c r="J9934" s="125">
        <v>3941.8420529999999</v>
      </c>
    </row>
    <row r="9935" spans="1:10" hidden="1" x14ac:dyDescent="0.25">
      <c r="A9935" s="125">
        <v>967111</v>
      </c>
      <c r="B9935" s="125">
        <v>2005</v>
      </c>
      <c r="C9935" s="125">
        <v>15</v>
      </c>
      <c r="D9935" s="125">
        <v>2</v>
      </c>
      <c r="E9935" s="125">
        <v>4</v>
      </c>
      <c r="F9935" s="125">
        <v>4909.9403810000003</v>
      </c>
      <c r="G9935" s="125">
        <v>0</v>
      </c>
      <c r="H9935" s="125">
        <v>6614.4960000000001</v>
      </c>
      <c r="I9935" s="125">
        <v>4909.9403810000003</v>
      </c>
      <c r="J9935" s="125">
        <v>4909.9403810000003</v>
      </c>
    </row>
    <row r="9936" spans="1:10" x14ac:dyDescent="0.25">
      <c r="A9936" s="125">
        <v>967112</v>
      </c>
      <c r="B9936" s="125">
        <v>2005</v>
      </c>
      <c r="C9936" s="125">
        <v>15</v>
      </c>
      <c r="D9936" s="125">
        <v>3</v>
      </c>
      <c r="E9936" s="125">
        <v>1</v>
      </c>
      <c r="F9936" s="129">
        <v>4670.8978699999998</v>
      </c>
      <c r="G9936" s="129">
        <v>0</v>
      </c>
      <c r="H9936" s="129">
        <v>5820.5951999999997</v>
      </c>
      <c r="I9936" s="129">
        <v>4727.4874209999998</v>
      </c>
      <c r="J9936" s="129">
        <v>4670.8978699999998</v>
      </c>
    </row>
    <row r="9937" spans="1:10" hidden="1" x14ac:dyDescent="0.25">
      <c r="A9937" s="125">
        <v>967113</v>
      </c>
      <c r="B9937" s="125">
        <v>2005</v>
      </c>
      <c r="C9937" s="125">
        <v>15</v>
      </c>
      <c r="D9937" s="125">
        <v>3</v>
      </c>
      <c r="E9937" s="125">
        <v>2</v>
      </c>
      <c r="F9937" s="125">
        <v>4362.2991890000003</v>
      </c>
      <c r="G9937" s="125">
        <v>0</v>
      </c>
      <c r="H9937" s="125">
        <v>4670.8978699999998</v>
      </c>
      <c r="I9937" s="125">
        <v>4401.3870630000001</v>
      </c>
      <c r="J9937" s="125">
        <v>4362.2991890000003</v>
      </c>
    </row>
    <row r="9938" spans="1:10" hidden="1" x14ac:dyDescent="0.25">
      <c r="A9938" s="125">
        <v>967114</v>
      </c>
      <c r="B9938" s="125">
        <v>2005</v>
      </c>
      <c r="C9938" s="125">
        <v>15</v>
      </c>
      <c r="D9938" s="125">
        <v>3</v>
      </c>
      <c r="E9938" s="125">
        <v>3</v>
      </c>
      <c r="F9938" s="125">
        <v>3559.0858750000002</v>
      </c>
      <c r="G9938" s="125">
        <v>147.11184800000001</v>
      </c>
      <c r="H9938" s="125">
        <v>4362.2991890000003</v>
      </c>
      <c r="I9938" s="125">
        <v>3990.195068</v>
      </c>
      <c r="J9938" s="125">
        <v>3706.1977230000002</v>
      </c>
    </row>
    <row r="9939" spans="1:10" hidden="1" x14ac:dyDescent="0.25">
      <c r="A9939" s="125">
        <v>967115</v>
      </c>
      <c r="B9939" s="125">
        <v>2005</v>
      </c>
      <c r="C9939" s="125">
        <v>15</v>
      </c>
      <c r="D9939" s="125">
        <v>3</v>
      </c>
      <c r="E9939" s="125">
        <v>4</v>
      </c>
      <c r="F9939" s="125">
        <v>3125.4702339999999</v>
      </c>
      <c r="G9939" s="125">
        <v>0</v>
      </c>
      <c r="H9939" s="125">
        <v>3872.8948989999999</v>
      </c>
      <c r="I9939" s="125">
        <v>3145.5652369999998</v>
      </c>
      <c r="J9939" s="125">
        <v>3125.4702339999999</v>
      </c>
    </row>
    <row r="9940" spans="1:10" x14ac:dyDescent="0.25">
      <c r="A9940" s="125">
        <v>967116</v>
      </c>
      <c r="B9940" s="125">
        <v>2005</v>
      </c>
      <c r="C9940" s="125">
        <v>15</v>
      </c>
      <c r="D9940" s="125">
        <v>4</v>
      </c>
      <c r="E9940" s="125">
        <v>1</v>
      </c>
      <c r="F9940" s="129">
        <v>2032.505308</v>
      </c>
      <c r="G9940" s="129">
        <v>0</v>
      </c>
      <c r="H9940" s="129">
        <v>2531.4052499999998</v>
      </c>
      <c r="I9940" s="129">
        <v>2222.3206690000002</v>
      </c>
      <c r="J9940" s="129">
        <v>2032.505308</v>
      </c>
    </row>
    <row r="9941" spans="1:10" hidden="1" x14ac:dyDescent="0.25">
      <c r="A9941" s="125">
        <v>967117</v>
      </c>
      <c r="B9941" s="125">
        <v>2005</v>
      </c>
      <c r="C9941" s="125">
        <v>15</v>
      </c>
      <c r="D9941" s="125">
        <v>4</v>
      </c>
      <c r="E9941" s="125">
        <v>2</v>
      </c>
      <c r="F9941" s="125">
        <v>1736.7767429999999</v>
      </c>
      <c r="G9941" s="125">
        <v>0</v>
      </c>
      <c r="H9941" s="125">
        <v>2032.505308</v>
      </c>
      <c r="I9941" s="125">
        <v>1958.3188640000001</v>
      </c>
      <c r="J9941" s="125">
        <v>1736.7767429999999</v>
      </c>
    </row>
    <row r="9942" spans="1:10" hidden="1" x14ac:dyDescent="0.25">
      <c r="A9942" s="125">
        <v>967118</v>
      </c>
      <c r="B9942" s="125">
        <v>2005</v>
      </c>
      <c r="C9942" s="125">
        <v>15</v>
      </c>
      <c r="D9942" s="125">
        <v>4</v>
      </c>
      <c r="E9942" s="125">
        <v>3</v>
      </c>
      <c r="F9942" s="125">
        <v>501.83826599999998</v>
      </c>
      <c r="G9942" s="125">
        <v>1002.28304</v>
      </c>
      <c r="H9942" s="125">
        <v>1736.7767429999999</v>
      </c>
      <c r="I9942" s="125">
        <v>1642.4697650000001</v>
      </c>
      <c r="J9942" s="125">
        <v>1504.121306</v>
      </c>
    </row>
    <row r="9943" spans="1:10" hidden="1" x14ac:dyDescent="0.25">
      <c r="A9943" s="125">
        <v>967119</v>
      </c>
      <c r="B9943" s="125">
        <v>2005</v>
      </c>
      <c r="C9943" s="125">
        <v>15</v>
      </c>
      <c r="D9943" s="125">
        <v>4</v>
      </c>
      <c r="E9943" s="125">
        <v>4</v>
      </c>
      <c r="F9943" s="125">
        <v>3002.3117820000002</v>
      </c>
      <c r="G9943" s="125">
        <v>0</v>
      </c>
      <c r="H9943" s="125">
        <v>3559.0858750000002</v>
      </c>
      <c r="I9943" s="125">
        <v>3124.5214890000002</v>
      </c>
      <c r="J9943" s="125">
        <v>3002.3117820000002</v>
      </c>
    </row>
    <row r="9944" spans="1:10" x14ac:dyDescent="0.25">
      <c r="A9944" s="125">
        <v>967120</v>
      </c>
      <c r="B9944" s="125">
        <v>2005</v>
      </c>
      <c r="C9944" s="125">
        <v>15</v>
      </c>
      <c r="D9944" s="125">
        <v>5</v>
      </c>
      <c r="E9944" s="125">
        <v>1</v>
      </c>
      <c r="F9944" s="129">
        <v>386.32280100000003</v>
      </c>
      <c r="G9944" s="129">
        <v>0</v>
      </c>
      <c r="H9944" s="129">
        <v>455.93639999999999</v>
      </c>
      <c r="I9944" s="129">
        <v>428.76259099999999</v>
      </c>
      <c r="J9944" s="129">
        <v>386.32280100000003</v>
      </c>
    </row>
    <row r="9945" spans="1:10" hidden="1" x14ac:dyDescent="0.25">
      <c r="A9945" s="125">
        <v>967121</v>
      </c>
      <c r="B9945" s="125">
        <v>2005</v>
      </c>
      <c r="C9945" s="125">
        <v>15</v>
      </c>
      <c r="D9945" s="125">
        <v>5</v>
      </c>
      <c r="E9945" s="125">
        <v>2</v>
      </c>
      <c r="F9945" s="125">
        <v>294.74873300000002</v>
      </c>
      <c r="G9945" s="125">
        <v>0</v>
      </c>
      <c r="H9945" s="125">
        <v>386.32280100000003</v>
      </c>
      <c r="I9945" s="125">
        <v>379.60078399999998</v>
      </c>
      <c r="J9945" s="125">
        <v>294.74873300000002</v>
      </c>
    </row>
    <row r="9946" spans="1:10" hidden="1" x14ac:dyDescent="0.25">
      <c r="A9946" s="125">
        <v>967122</v>
      </c>
      <c r="B9946" s="125">
        <v>2005</v>
      </c>
      <c r="C9946" s="125">
        <v>15</v>
      </c>
      <c r="D9946" s="125">
        <v>5</v>
      </c>
      <c r="E9946" s="125">
        <v>3</v>
      </c>
      <c r="F9946" s="125">
        <v>0</v>
      </c>
      <c r="G9946" s="125">
        <v>261.50786299999999</v>
      </c>
      <c r="H9946" s="125">
        <v>294.74873300000002</v>
      </c>
      <c r="I9946" s="125">
        <v>287.08526599999999</v>
      </c>
      <c r="J9946" s="125">
        <v>261.50786299999999</v>
      </c>
    </row>
    <row r="9947" spans="1:10" hidden="1" x14ac:dyDescent="0.25">
      <c r="A9947" s="125">
        <v>967123</v>
      </c>
      <c r="B9947" s="125">
        <v>2005</v>
      </c>
      <c r="C9947" s="125">
        <v>15</v>
      </c>
      <c r="D9947" s="125">
        <v>5</v>
      </c>
      <c r="E9947" s="125">
        <v>4</v>
      </c>
      <c r="F9947" s="125">
        <v>460.430386</v>
      </c>
      <c r="G9947" s="125">
        <v>0</v>
      </c>
      <c r="H9947" s="125">
        <v>501.83826599999998</v>
      </c>
      <c r="I9947" s="125">
        <v>471.92870599999998</v>
      </c>
      <c r="J9947" s="125">
        <v>460.430386</v>
      </c>
    </row>
    <row r="9948" spans="1:10" x14ac:dyDescent="0.25">
      <c r="A9948" s="125">
        <v>967124</v>
      </c>
      <c r="B9948" s="125">
        <v>2005</v>
      </c>
      <c r="C9948" s="125">
        <v>16</v>
      </c>
      <c r="D9948" s="125">
        <v>2</v>
      </c>
      <c r="E9948" s="125">
        <v>1</v>
      </c>
      <c r="F9948" s="129">
        <v>3868.9848830000001</v>
      </c>
      <c r="G9948" s="129">
        <v>0</v>
      </c>
      <c r="H9948" s="129">
        <v>5212.1580000000004</v>
      </c>
      <c r="I9948" s="129">
        <v>3868.9848830000001</v>
      </c>
      <c r="J9948" s="129">
        <v>3868.9848830000001</v>
      </c>
    </row>
    <row r="9949" spans="1:10" hidden="1" x14ac:dyDescent="0.25">
      <c r="A9949" s="125">
        <v>967125</v>
      </c>
      <c r="B9949" s="125">
        <v>2005</v>
      </c>
      <c r="C9949" s="125">
        <v>16</v>
      </c>
      <c r="D9949" s="125">
        <v>2</v>
      </c>
      <c r="E9949" s="125">
        <v>2</v>
      </c>
      <c r="F9949" s="125">
        <v>3547.9722029999998</v>
      </c>
      <c r="G9949" s="125">
        <v>0</v>
      </c>
      <c r="H9949" s="125">
        <v>3868.9848830000001</v>
      </c>
      <c r="I9949" s="125">
        <v>3553.275717</v>
      </c>
      <c r="J9949" s="125">
        <v>3547.9722029999998</v>
      </c>
    </row>
    <row r="9950" spans="1:10" hidden="1" x14ac:dyDescent="0.25">
      <c r="A9950" s="125">
        <v>967126</v>
      </c>
      <c r="B9950" s="125">
        <v>2005</v>
      </c>
      <c r="C9950" s="125">
        <v>16</v>
      </c>
      <c r="D9950" s="125">
        <v>2</v>
      </c>
      <c r="E9950" s="125">
        <v>3</v>
      </c>
      <c r="F9950" s="125">
        <v>3051.8032109999999</v>
      </c>
      <c r="G9950" s="125">
        <v>54.329681000000001</v>
      </c>
      <c r="H9950" s="125">
        <v>3547.9722029999998</v>
      </c>
      <c r="I9950" s="125">
        <v>3122.5703360000002</v>
      </c>
      <c r="J9950" s="125">
        <v>3106.1328920000001</v>
      </c>
    </row>
    <row r="9951" spans="1:10" hidden="1" x14ac:dyDescent="0.25">
      <c r="A9951" s="125">
        <v>967127</v>
      </c>
      <c r="B9951" s="125">
        <v>2005</v>
      </c>
      <c r="C9951" s="125">
        <v>16</v>
      </c>
      <c r="D9951" s="125">
        <v>2</v>
      </c>
      <c r="E9951" s="125">
        <v>4</v>
      </c>
      <c r="F9951" s="125">
        <v>3868.9848830000001</v>
      </c>
      <c r="G9951" s="125">
        <v>0</v>
      </c>
      <c r="H9951" s="125">
        <v>5212.1580000000004</v>
      </c>
      <c r="I9951" s="125">
        <v>3868.9848830000001</v>
      </c>
      <c r="J9951" s="125">
        <v>3868.9848830000001</v>
      </c>
    </row>
    <row r="9952" spans="1:10" x14ac:dyDescent="0.25">
      <c r="A9952" s="125">
        <v>967128</v>
      </c>
      <c r="B9952" s="125">
        <v>2005</v>
      </c>
      <c r="C9952" s="125">
        <v>16</v>
      </c>
      <c r="D9952" s="125">
        <v>3</v>
      </c>
      <c r="E9952" s="125">
        <v>1</v>
      </c>
      <c r="F9952" s="129">
        <v>6689.1870730000001</v>
      </c>
      <c r="G9952" s="129">
        <v>0</v>
      </c>
      <c r="H9952" s="129">
        <v>8335.6671999999999</v>
      </c>
      <c r="I9952" s="129">
        <v>6770.2289000000001</v>
      </c>
      <c r="J9952" s="129">
        <v>6689.1870730000001</v>
      </c>
    </row>
    <row r="9953" spans="1:10" hidden="1" x14ac:dyDescent="0.25">
      <c r="A9953" s="125">
        <v>967129</v>
      </c>
      <c r="B9953" s="125">
        <v>2005</v>
      </c>
      <c r="C9953" s="125">
        <v>16</v>
      </c>
      <c r="D9953" s="125">
        <v>3</v>
      </c>
      <c r="E9953" s="125">
        <v>2</v>
      </c>
      <c r="F9953" s="125">
        <v>6247.2432829999998</v>
      </c>
      <c r="G9953" s="125">
        <v>0</v>
      </c>
      <c r="H9953" s="125">
        <v>6689.1870730000001</v>
      </c>
      <c r="I9953" s="125">
        <v>6303.2209780000003</v>
      </c>
      <c r="J9953" s="125">
        <v>6247.2432829999998</v>
      </c>
    </row>
    <row r="9954" spans="1:10" hidden="1" x14ac:dyDescent="0.25">
      <c r="A9954" s="125">
        <v>967130</v>
      </c>
      <c r="B9954" s="125">
        <v>2005</v>
      </c>
      <c r="C9954" s="125">
        <v>16</v>
      </c>
      <c r="D9954" s="125">
        <v>3</v>
      </c>
      <c r="E9954" s="125">
        <v>3</v>
      </c>
      <c r="F9954" s="125">
        <v>5083.3487919999998</v>
      </c>
      <c r="G9954" s="125">
        <v>210.11598499999999</v>
      </c>
      <c r="H9954" s="125">
        <v>6247.2432829999998</v>
      </c>
      <c r="I9954" s="125">
        <v>5714.3534309999995</v>
      </c>
      <c r="J9954" s="125">
        <v>5293.4647779999996</v>
      </c>
    </row>
    <row r="9955" spans="1:10" hidden="1" x14ac:dyDescent="0.25">
      <c r="A9955" s="125">
        <v>967131</v>
      </c>
      <c r="B9955" s="125">
        <v>2005</v>
      </c>
      <c r="C9955" s="125">
        <v>16</v>
      </c>
      <c r="D9955" s="125">
        <v>3</v>
      </c>
      <c r="E9955" s="125">
        <v>4</v>
      </c>
      <c r="F9955" s="125">
        <v>2457.1495570000002</v>
      </c>
      <c r="G9955" s="125">
        <v>0</v>
      </c>
      <c r="H9955" s="125">
        <v>3051.8032109999999</v>
      </c>
      <c r="I9955" s="125">
        <v>2478.6745679999999</v>
      </c>
      <c r="J9955" s="125">
        <v>2457.1495570000002</v>
      </c>
    </row>
    <row r="9956" spans="1:10" x14ac:dyDescent="0.25">
      <c r="A9956" s="125">
        <v>967132</v>
      </c>
      <c r="B9956" s="125">
        <v>2005</v>
      </c>
      <c r="C9956" s="125">
        <v>16</v>
      </c>
      <c r="D9956" s="125">
        <v>4</v>
      </c>
      <c r="E9956" s="125">
        <v>1</v>
      </c>
      <c r="F9956" s="129">
        <v>2915.3106440000001</v>
      </c>
      <c r="G9956" s="129">
        <v>0</v>
      </c>
      <c r="H9956" s="129">
        <v>3630.9045000000001</v>
      </c>
      <c r="I9956" s="129">
        <v>3187.5710610000001</v>
      </c>
      <c r="J9956" s="129">
        <v>2915.3106440000001</v>
      </c>
    </row>
    <row r="9957" spans="1:10" hidden="1" x14ac:dyDescent="0.25">
      <c r="A9957" s="125">
        <v>967133</v>
      </c>
      <c r="B9957" s="125">
        <v>2005</v>
      </c>
      <c r="C9957" s="125">
        <v>16</v>
      </c>
      <c r="D9957" s="125">
        <v>4</v>
      </c>
      <c r="E9957" s="125">
        <v>2</v>
      </c>
      <c r="F9957" s="125">
        <v>2491.1343179999999</v>
      </c>
      <c r="G9957" s="125">
        <v>0</v>
      </c>
      <c r="H9957" s="125">
        <v>2915.3106440000001</v>
      </c>
      <c r="I9957" s="125">
        <v>2808.9018059999999</v>
      </c>
      <c r="J9957" s="125">
        <v>2491.1343179999999</v>
      </c>
    </row>
    <row r="9958" spans="1:10" hidden="1" x14ac:dyDescent="0.25">
      <c r="A9958" s="125">
        <v>967134</v>
      </c>
      <c r="B9958" s="125">
        <v>2005</v>
      </c>
      <c r="C9958" s="125">
        <v>16</v>
      </c>
      <c r="D9958" s="125">
        <v>4</v>
      </c>
      <c r="E9958" s="125">
        <v>3</v>
      </c>
      <c r="F9958" s="125">
        <v>717.48853799999995</v>
      </c>
      <c r="G9958" s="125">
        <v>1432.98477</v>
      </c>
      <c r="H9958" s="125">
        <v>2491.1343179999999</v>
      </c>
      <c r="I9958" s="125">
        <v>2355.8657239999998</v>
      </c>
      <c r="J9958" s="125">
        <v>2150.4733070000002</v>
      </c>
    </row>
    <row r="9959" spans="1:10" hidden="1" x14ac:dyDescent="0.25">
      <c r="A9959" s="125">
        <v>967135</v>
      </c>
      <c r="B9959" s="125">
        <v>2005</v>
      </c>
      <c r="C9959" s="125">
        <v>16</v>
      </c>
      <c r="D9959" s="125">
        <v>4</v>
      </c>
      <c r="E9959" s="125">
        <v>4</v>
      </c>
      <c r="F9959" s="125">
        <v>4219.2949509999999</v>
      </c>
      <c r="G9959" s="125">
        <v>0</v>
      </c>
      <c r="H9959" s="125">
        <v>5083.3487919999998</v>
      </c>
      <c r="I9959" s="125">
        <v>4462.6719050000002</v>
      </c>
      <c r="J9959" s="125">
        <v>4219.2949509999999</v>
      </c>
    </row>
    <row r="9960" spans="1:10" x14ac:dyDescent="0.25">
      <c r="A9960" s="125">
        <v>967136</v>
      </c>
      <c r="B9960" s="125">
        <v>2005</v>
      </c>
      <c r="C9960" s="125">
        <v>16</v>
      </c>
      <c r="D9960" s="125">
        <v>5</v>
      </c>
      <c r="E9960" s="125">
        <v>1</v>
      </c>
      <c r="F9960" s="129">
        <v>556.05880100000002</v>
      </c>
      <c r="G9960" s="129">
        <v>0</v>
      </c>
      <c r="H9960" s="129">
        <v>656.25805000000003</v>
      </c>
      <c r="I9960" s="129">
        <v>617.14507000000003</v>
      </c>
      <c r="J9960" s="129">
        <v>556.05880100000002</v>
      </c>
    </row>
    <row r="9961" spans="1:10" hidden="1" x14ac:dyDescent="0.25">
      <c r="A9961" s="125">
        <v>967137</v>
      </c>
      <c r="B9961" s="125">
        <v>2005</v>
      </c>
      <c r="C9961" s="125">
        <v>16</v>
      </c>
      <c r="D9961" s="125">
        <v>5</v>
      </c>
      <c r="E9961" s="125">
        <v>2</v>
      </c>
      <c r="F9961" s="125">
        <v>424.25046300000002</v>
      </c>
      <c r="G9961" s="125">
        <v>0</v>
      </c>
      <c r="H9961" s="125">
        <v>556.05880100000002</v>
      </c>
      <c r="I9961" s="125">
        <v>546.38337799999999</v>
      </c>
      <c r="J9961" s="125">
        <v>424.25046300000002</v>
      </c>
    </row>
    <row r="9962" spans="1:10" hidden="1" x14ac:dyDescent="0.25">
      <c r="A9962" s="125">
        <v>967138</v>
      </c>
      <c r="B9962" s="125">
        <v>2005</v>
      </c>
      <c r="C9962" s="125">
        <v>16</v>
      </c>
      <c r="D9962" s="125">
        <v>5</v>
      </c>
      <c r="E9962" s="125">
        <v>3</v>
      </c>
      <c r="F9962" s="125">
        <v>0</v>
      </c>
      <c r="G9962" s="125">
        <v>373.30034000000001</v>
      </c>
      <c r="H9962" s="125">
        <v>424.25046300000002</v>
      </c>
      <c r="I9962" s="125">
        <v>413.21995099999998</v>
      </c>
      <c r="J9962" s="125">
        <v>373.30034000000001</v>
      </c>
    </row>
    <row r="9963" spans="1:10" hidden="1" x14ac:dyDescent="0.25">
      <c r="A9963" s="125">
        <v>967139</v>
      </c>
      <c r="B9963" s="125">
        <v>2005</v>
      </c>
      <c r="C9963" s="125">
        <v>16</v>
      </c>
      <c r="D9963" s="125">
        <v>5</v>
      </c>
      <c r="E9963" s="125">
        <v>4</v>
      </c>
      <c r="F9963" s="125">
        <v>640.45356600000002</v>
      </c>
      <c r="G9963" s="125">
        <v>0</v>
      </c>
      <c r="H9963" s="125">
        <v>717.48853799999995</v>
      </c>
      <c r="I9963" s="125">
        <v>674.72622100000001</v>
      </c>
      <c r="J9963" s="125">
        <v>640.45356600000002</v>
      </c>
    </row>
    <row r="9964" spans="1:10" x14ac:dyDescent="0.25">
      <c r="A9964" s="125">
        <v>967140</v>
      </c>
      <c r="B9964" s="125">
        <v>2005</v>
      </c>
      <c r="C9964" s="125">
        <v>17</v>
      </c>
      <c r="D9964" s="125">
        <v>2</v>
      </c>
      <c r="E9964" s="125">
        <v>1</v>
      </c>
      <c r="F9964" s="129">
        <v>2567.3088280000002</v>
      </c>
      <c r="G9964" s="129">
        <v>0</v>
      </c>
      <c r="H9964" s="129">
        <v>3479.509</v>
      </c>
      <c r="I9964" s="129">
        <v>2582.8395310000001</v>
      </c>
      <c r="J9964" s="129">
        <v>2567.3088280000002</v>
      </c>
    </row>
    <row r="9965" spans="1:10" hidden="1" x14ac:dyDescent="0.25">
      <c r="A9965" s="125">
        <v>967141</v>
      </c>
      <c r="B9965" s="125">
        <v>2005</v>
      </c>
      <c r="C9965" s="125">
        <v>17</v>
      </c>
      <c r="D9965" s="125">
        <v>2</v>
      </c>
      <c r="E9965" s="125">
        <v>2</v>
      </c>
      <c r="F9965" s="125">
        <v>2353.3431</v>
      </c>
      <c r="G9965" s="125">
        <v>0</v>
      </c>
      <c r="H9965" s="125">
        <v>2567.3088280000002</v>
      </c>
      <c r="I9965" s="125">
        <v>2357.8164280000001</v>
      </c>
      <c r="J9965" s="125">
        <v>2353.3431</v>
      </c>
    </row>
    <row r="9966" spans="1:10" hidden="1" x14ac:dyDescent="0.25">
      <c r="A9966" s="125">
        <v>967142</v>
      </c>
      <c r="B9966" s="125">
        <v>2005</v>
      </c>
      <c r="C9966" s="125">
        <v>17</v>
      </c>
      <c r="D9966" s="125">
        <v>2</v>
      </c>
      <c r="E9966" s="125">
        <v>3</v>
      </c>
      <c r="F9966" s="125">
        <v>1972.352768</v>
      </c>
      <c r="G9966" s="125">
        <v>77.741884999999996</v>
      </c>
      <c r="H9966" s="125">
        <v>2353.3431</v>
      </c>
      <c r="I9966" s="125">
        <v>2071.177263</v>
      </c>
      <c r="J9966" s="125">
        <v>2050.094654</v>
      </c>
    </row>
    <row r="9967" spans="1:10" hidden="1" x14ac:dyDescent="0.25">
      <c r="A9967" s="125">
        <v>967143</v>
      </c>
      <c r="B9967" s="125">
        <v>2005</v>
      </c>
      <c r="C9967" s="125">
        <v>17</v>
      </c>
      <c r="D9967" s="125">
        <v>2</v>
      </c>
      <c r="E9967" s="125">
        <v>4</v>
      </c>
      <c r="F9967" s="125">
        <v>2569.1418749999998</v>
      </c>
      <c r="G9967" s="125">
        <v>0</v>
      </c>
      <c r="H9967" s="125">
        <v>3479.509</v>
      </c>
      <c r="I9967" s="125">
        <v>2582.8395310000001</v>
      </c>
      <c r="J9967" s="125">
        <v>2569.1418749999998</v>
      </c>
    </row>
    <row r="9968" spans="1:10" x14ac:dyDescent="0.25">
      <c r="A9968" s="125">
        <v>967144</v>
      </c>
      <c r="B9968" s="125">
        <v>2005</v>
      </c>
      <c r="C9968" s="125">
        <v>17</v>
      </c>
      <c r="D9968" s="125">
        <v>3</v>
      </c>
      <c r="E9968" s="125">
        <v>1</v>
      </c>
      <c r="F9968" s="129">
        <v>2772.4440450000002</v>
      </c>
      <c r="G9968" s="129">
        <v>0</v>
      </c>
      <c r="H9968" s="129">
        <v>3875.8587000000002</v>
      </c>
      <c r="I9968" s="129">
        <v>3147.972436</v>
      </c>
      <c r="J9968" s="129">
        <v>2772.4440450000002</v>
      </c>
    </row>
    <row r="9969" spans="1:10" hidden="1" x14ac:dyDescent="0.25">
      <c r="A9969" s="125">
        <v>967145</v>
      </c>
      <c r="B9969" s="125">
        <v>2005</v>
      </c>
      <c r="C9969" s="125">
        <v>17</v>
      </c>
      <c r="D9969" s="125">
        <v>3</v>
      </c>
      <c r="E9969" s="125">
        <v>2</v>
      </c>
      <c r="F9969" s="125">
        <v>2551.6368520000001</v>
      </c>
      <c r="G9969" s="125">
        <v>0</v>
      </c>
      <c r="H9969" s="125">
        <v>2772.4440450000002</v>
      </c>
      <c r="I9969" s="125">
        <v>2612.4740230000002</v>
      </c>
      <c r="J9969" s="125">
        <v>2551.6368520000001</v>
      </c>
    </row>
    <row r="9970" spans="1:10" hidden="1" x14ac:dyDescent="0.25">
      <c r="A9970" s="125">
        <v>967146</v>
      </c>
      <c r="B9970" s="125">
        <v>2005</v>
      </c>
      <c r="C9970" s="125">
        <v>17</v>
      </c>
      <c r="D9970" s="125">
        <v>3</v>
      </c>
      <c r="E9970" s="125">
        <v>3</v>
      </c>
      <c r="F9970" s="125">
        <v>1677.1003499999999</v>
      </c>
      <c r="G9970" s="125">
        <v>453.20894399999997</v>
      </c>
      <c r="H9970" s="125">
        <v>2551.6368520000001</v>
      </c>
      <c r="I9970" s="125">
        <v>2333.9822279999998</v>
      </c>
      <c r="J9970" s="125">
        <v>2130.3092940000001</v>
      </c>
    </row>
    <row r="9971" spans="1:10" hidden="1" x14ac:dyDescent="0.25">
      <c r="A9971" s="125">
        <v>967147</v>
      </c>
      <c r="B9971" s="125">
        <v>2005</v>
      </c>
      <c r="C9971" s="125">
        <v>17</v>
      </c>
      <c r="D9971" s="125">
        <v>3</v>
      </c>
      <c r="E9971" s="125">
        <v>4</v>
      </c>
      <c r="F9971" s="125">
        <v>1560.2804880000001</v>
      </c>
      <c r="G9971" s="125">
        <v>0</v>
      </c>
      <c r="H9971" s="125">
        <v>1972.352768</v>
      </c>
      <c r="I9971" s="125">
        <v>1601.9449179999999</v>
      </c>
      <c r="J9971" s="125">
        <v>1560.2804880000001</v>
      </c>
    </row>
    <row r="9972" spans="1:10" x14ac:dyDescent="0.25">
      <c r="A9972" s="125">
        <v>967148</v>
      </c>
      <c r="B9972" s="125">
        <v>2005</v>
      </c>
      <c r="C9972" s="125">
        <v>17</v>
      </c>
      <c r="D9972" s="125">
        <v>4</v>
      </c>
      <c r="E9972" s="125">
        <v>1</v>
      </c>
      <c r="F9972" s="129">
        <v>654.253557</v>
      </c>
      <c r="G9972" s="129">
        <v>0</v>
      </c>
      <c r="H9972" s="129">
        <v>790.06200000000001</v>
      </c>
      <c r="I9972" s="129">
        <v>693.59542999999996</v>
      </c>
      <c r="J9972" s="129">
        <v>654.253557</v>
      </c>
    </row>
    <row r="9973" spans="1:10" hidden="1" x14ac:dyDescent="0.25">
      <c r="A9973" s="125">
        <v>967149</v>
      </c>
      <c r="B9973" s="125">
        <v>2005</v>
      </c>
      <c r="C9973" s="125">
        <v>17</v>
      </c>
      <c r="D9973" s="125">
        <v>4</v>
      </c>
      <c r="E9973" s="125">
        <v>2</v>
      </c>
      <c r="F9973" s="125">
        <v>584.74856</v>
      </c>
      <c r="G9973" s="125">
        <v>0</v>
      </c>
      <c r="H9973" s="125">
        <v>654.253557</v>
      </c>
      <c r="I9973" s="125">
        <v>630.37330299999996</v>
      </c>
      <c r="J9973" s="125">
        <v>584.74856</v>
      </c>
    </row>
    <row r="9974" spans="1:10" hidden="1" x14ac:dyDescent="0.25">
      <c r="A9974" s="125">
        <v>967150</v>
      </c>
      <c r="B9974" s="125">
        <v>2005</v>
      </c>
      <c r="C9974" s="125">
        <v>17</v>
      </c>
      <c r="D9974" s="125">
        <v>4</v>
      </c>
      <c r="E9974" s="125">
        <v>3</v>
      </c>
      <c r="F9974" s="125">
        <v>48.518019000000002</v>
      </c>
      <c r="G9974" s="125">
        <v>487.770466</v>
      </c>
      <c r="H9974" s="125">
        <v>584.74856</v>
      </c>
      <c r="I9974" s="125">
        <v>552.996713</v>
      </c>
      <c r="J9974" s="125">
        <v>536.28848500000004</v>
      </c>
    </row>
    <row r="9975" spans="1:10" hidden="1" x14ac:dyDescent="0.25">
      <c r="A9975" s="125">
        <v>967151</v>
      </c>
      <c r="B9975" s="125">
        <v>2005</v>
      </c>
      <c r="C9975" s="125">
        <v>17</v>
      </c>
      <c r="D9975" s="125">
        <v>4</v>
      </c>
      <c r="E9975" s="125">
        <v>4</v>
      </c>
      <c r="F9975" s="125">
        <v>1437.9743800000001</v>
      </c>
      <c r="G9975" s="125">
        <v>0</v>
      </c>
      <c r="H9975" s="125">
        <v>1677.1003499999999</v>
      </c>
      <c r="I9975" s="125">
        <v>1472.326397</v>
      </c>
      <c r="J9975" s="125">
        <v>1437.9743800000001</v>
      </c>
    </row>
    <row r="9976" spans="1:10" x14ac:dyDescent="0.25">
      <c r="A9976" s="125">
        <v>967152</v>
      </c>
      <c r="B9976" s="125">
        <v>2005</v>
      </c>
      <c r="C9976" s="125">
        <v>17</v>
      </c>
      <c r="D9976" s="125">
        <v>5</v>
      </c>
      <c r="E9976" s="125">
        <v>1</v>
      </c>
      <c r="F9976" s="129">
        <v>145.25083900000001</v>
      </c>
      <c r="G9976" s="129">
        <v>0</v>
      </c>
      <c r="H9976" s="129">
        <v>165.80410000000001</v>
      </c>
      <c r="I9976" s="129">
        <v>155.92217600000001</v>
      </c>
      <c r="J9976" s="129">
        <v>145.25083900000001</v>
      </c>
    </row>
    <row r="9977" spans="1:10" hidden="1" x14ac:dyDescent="0.25">
      <c r="A9977" s="125">
        <v>967153</v>
      </c>
      <c r="B9977" s="125">
        <v>2005</v>
      </c>
      <c r="C9977" s="125">
        <v>17</v>
      </c>
      <c r="D9977" s="125">
        <v>5</v>
      </c>
      <c r="E9977" s="125">
        <v>2</v>
      </c>
      <c r="F9977" s="125">
        <v>142.71935999999999</v>
      </c>
      <c r="G9977" s="125">
        <v>0</v>
      </c>
      <c r="H9977" s="125">
        <v>145.25083900000001</v>
      </c>
      <c r="I9977" s="125">
        <v>142.72347500000001</v>
      </c>
      <c r="J9977" s="125">
        <v>142.71935999999999</v>
      </c>
    </row>
    <row r="9978" spans="1:10" hidden="1" x14ac:dyDescent="0.25">
      <c r="A9978" s="125">
        <v>967154</v>
      </c>
      <c r="B9978" s="125">
        <v>2005</v>
      </c>
      <c r="C9978" s="125">
        <v>17</v>
      </c>
      <c r="D9978" s="125">
        <v>5</v>
      </c>
      <c r="E9978" s="125">
        <v>3</v>
      </c>
      <c r="F9978" s="125">
        <v>0</v>
      </c>
      <c r="G9978" s="125">
        <v>138.99963600000001</v>
      </c>
      <c r="H9978" s="125">
        <v>142.71935999999999</v>
      </c>
      <c r="I9978" s="125">
        <v>139.008657</v>
      </c>
      <c r="J9978" s="125">
        <v>138.99963600000001</v>
      </c>
    </row>
    <row r="9979" spans="1:10" hidden="1" x14ac:dyDescent="0.25">
      <c r="A9979" s="125">
        <v>967155</v>
      </c>
      <c r="B9979" s="125">
        <v>2005</v>
      </c>
      <c r="C9979" s="125">
        <v>17</v>
      </c>
      <c r="D9979" s="125">
        <v>5</v>
      </c>
      <c r="E9979" s="125">
        <v>4</v>
      </c>
      <c r="F9979" s="125">
        <v>42.904583000000002</v>
      </c>
      <c r="G9979" s="125">
        <v>0</v>
      </c>
      <c r="H9979" s="125">
        <v>48.518019000000002</v>
      </c>
      <c r="I9979" s="125">
        <v>45.626345000000001</v>
      </c>
      <c r="J9979" s="125">
        <v>42.904583000000002</v>
      </c>
    </row>
    <row r="9980" spans="1:10" x14ac:dyDescent="0.25">
      <c r="A9980" s="125">
        <v>967156</v>
      </c>
      <c r="B9980" s="125">
        <v>2005</v>
      </c>
      <c r="C9980" s="125">
        <v>19</v>
      </c>
      <c r="D9980" s="125">
        <v>2</v>
      </c>
      <c r="E9980" s="125">
        <v>1</v>
      </c>
      <c r="F9980" s="129">
        <v>13831.038511000001</v>
      </c>
      <c r="G9980" s="129">
        <v>0</v>
      </c>
      <c r="H9980" s="129">
        <v>18718.230299999999</v>
      </c>
      <c r="I9980" s="129">
        <v>13894.542352</v>
      </c>
      <c r="J9980" s="129">
        <v>13831.038511000001</v>
      </c>
    </row>
    <row r="9981" spans="1:10" hidden="1" x14ac:dyDescent="0.25">
      <c r="A9981" s="125">
        <v>967157</v>
      </c>
      <c r="B9981" s="125">
        <v>2005</v>
      </c>
      <c r="C9981" s="125">
        <v>19</v>
      </c>
      <c r="D9981" s="125">
        <v>2</v>
      </c>
      <c r="E9981" s="125">
        <v>2</v>
      </c>
      <c r="F9981" s="125">
        <v>12680.538519</v>
      </c>
      <c r="G9981" s="125">
        <v>0</v>
      </c>
      <c r="H9981" s="125">
        <v>13831.038511000001</v>
      </c>
      <c r="I9981" s="125">
        <v>12702.425767999999</v>
      </c>
      <c r="J9981" s="125">
        <v>12680.538519</v>
      </c>
    </row>
    <row r="9982" spans="1:10" hidden="1" x14ac:dyDescent="0.25">
      <c r="A9982" s="125">
        <v>967158</v>
      </c>
      <c r="B9982" s="125">
        <v>2005</v>
      </c>
      <c r="C9982" s="125">
        <v>19</v>
      </c>
      <c r="D9982" s="125">
        <v>2</v>
      </c>
      <c r="E9982" s="125">
        <v>3</v>
      </c>
      <c r="F9982" s="125">
        <v>11016.613212</v>
      </c>
      <c r="G9982" s="125">
        <v>88.408968999999999</v>
      </c>
      <c r="H9982" s="125">
        <v>12680.538519</v>
      </c>
      <c r="I9982" s="125">
        <v>11160.141949999999</v>
      </c>
      <c r="J9982" s="125">
        <v>11105.022181</v>
      </c>
    </row>
    <row r="9983" spans="1:10" hidden="1" x14ac:dyDescent="0.25">
      <c r="A9983" s="125">
        <v>967159</v>
      </c>
      <c r="B9983" s="125">
        <v>2005</v>
      </c>
      <c r="C9983" s="125">
        <v>19</v>
      </c>
      <c r="D9983" s="125">
        <v>2</v>
      </c>
      <c r="E9983" s="125">
        <v>4</v>
      </c>
      <c r="F9983" s="125">
        <v>13849.923424000001</v>
      </c>
      <c r="G9983" s="125">
        <v>0</v>
      </c>
      <c r="H9983" s="125">
        <v>18718.230299999999</v>
      </c>
      <c r="I9983" s="125">
        <v>13894.542352</v>
      </c>
      <c r="J9983" s="125">
        <v>13849.923424000001</v>
      </c>
    </row>
    <row r="9984" spans="1:10" x14ac:dyDescent="0.25">
      <c r="A9984" s="125">
        <v>967160</v>
      </c>
      <c r="B9984" s="125">
        <v>2005</v>
      </c>
      <c r="C9984" s="125">
        <v>19</v>
      </c>
      <c r="D9984" s="125">
        <v>3</v>
      </c>
      <c r="E9984" s="125">
        <v>1</v>
      </c>
      <c r="F9984" s="129">
        <v>28725.438629</v>
      </c>
      <c r="G9984" s="129">
        <v>0</v>
      </c>
      <c r="H9984" s="129">
        <v>35952.358350000002</v>
      </c>
      <c r="I9984" s="129">
        <v>29200.505452000001</v>
      </c>
      <c r="J9984" s="129">
        <v>28725.438629</v>
      </c>
    </row>
    <row r="9985" spans="1:10" hidden="1" x14ac:dyDescent="0.25">
      <c r="A9985" s="125">
        <v>967161</v>
      </c>
      <c r="B9985" s="125">
        <v>2005</v>
      </c>
      <c r="C9985" s="125">
        <v>19</v>
      </c>
      <c r="D9985" s="125">
        <v>3</v>
      </c>
      <c r="E9985" s="125">
        <v>2</v>
      </c>
      <c r="F9985" s="125">
        <v>26855.077378000002</v>
      </c>
      <c r="G9985" s="125">
        <v>0</v>
      </c>
      <c r="H9985" s="125">
        <v>28725.438629</v>
      </c>
      <c r="I9985" s="125">
        <v>27067.980820000001</v>
      </c>
      <c r="J9985" s="125">
        <v>26855.077378000002</v>
      </c>
    </row>
    <row r="9986" spans="1:10" hidden="1" x14ac:dyDescent="0.25">
      <c r="A9986" s="125">
        <v>967162</v>
      </c>
      <c r="B9986" s="125">
        <v>2005</v>
      </c>
      <c r="C9986" s="125">
        <v>19</v>
      </c>
      <c r="D9986" s="125">
        <v>3</v>
      </c>
      <c r="E9986" s="125">
        <v>3</v>
      </c>
      <c r="F9986" s="125">
        <v>20301.35831</v>
      </c>
      <c r="G9986" s="125">
        <v>3218.8542160000002</v>
      </c>
      <c r="H9986" s="125">
        <v>26855.077378000002</v>
      </c>
      <c r="I9986" s="125">
        <v>24564.339277999999</v>
      </c>
      <c r="J9986" s="125">
        <v>23520.212525999999</v>
      </c>
    </row>
    <row r="9987" spans="1:10" hidden="1" x14ac:dyDescent="0.25">
      <c r="A9987" s="125">
        <v>967163</v>
      </c>
      <c r="B9987" s="125">
        <v>2005</v>
      </c>
      <c r="C9987" s="125">
        <v>19</v>
      </c>
      <c r="D9987" s="125">
        <v>3</v>
      </c>
      <c r="E9987" s="125">
        <v>4</v>
      </c>
      <c r="F9987" s="125">
        <v>8901.435281</v>
      </c>
      <c r="G9987" s="125">
        <v>0</v>
      </c>
      <c r="H9987" s="125">
        <v>11016.613212</v>
      </c>
      <c r="I9987" s="125">
        <v>8947.6932510000006</v>
      </c>
      <c r="J9987" s="125">
        <v>8901.435281</v>
      </c>
    </row>
    <row r="9988" spans="1:10" x14ac:dyDescent="0.25">
      <c r="A9988" s="125">
        <v>967164</v>
      </c>
      <c r="B9988" s="125">
        <v>2005</v>
      </c>
      <c r="C9988" s="125">
        <v>19</v>
      </c>
      <c r="D9988" s="125">
        <v>4</v>
      </c>
      <c r="E9988" s="125">
        <v>1</v>
      </c>
      <c r="F9988" s="129">
        <v>5582.8469809999997</v>
      </c>
      <c r="G9988" s="129">
        <v>0</v>
      </c>
      <c r="H9988" s="129">
        <v>7340.51</v>
      </c>
      <c r="I9988" s="129">
        <v>6444.2337289999996</v>
      </c>
      <c r="J9988" s="129">
        <v>5582.8469809999997</v>
      </c>
    </row>
    <row r="9989" spans="1:10" hidden="1" x14ac:dyDescent="0.25">
      <c r="A9989" s="125">
        <v>967165</v>
      </c>
      <c r="B9989" s="125">
        <v>2005</v>
      </c>
      <c r="C9989" s="125">
        <v>19</v>
      </c>
      <c r="D9989" s="125">
        <v>4</v>
      </c>
      <c r="E9989" s="125">
        <v>2</v>
      </c>
      <c r="F9989" s="125">
        <v>5206.5289700000003</v>
      </c>
      <c r="G9989" s="125">
        <v>0</v>
      </c>
      <c r="H9989" s="125">
        <v>5582.8469809999997</v>
      </c>
      <c r="I9989" s="125">
        <v>5379.0730659999999</v>
      </c>
      <c r="J9989" s="125">
        <v>5206.5289700000003</v>
      </c>
    </row>
    <row r="9990" spans="1:10" hidden="1" x14ac:dyDescent="0.25">
      <c r="A9990" s="125">
        <v>967166</v>
      </c>
      <c r="B9990" s="125">
        <v>2005</v>
      </c>
      <c r="C9990" s="125">
        <v>19</v>
      </c>
      <c r="D9990" s="125">
        <v>4</v>
      </c>
      <c r="E9990" s="125">
        <v>3</v>
      </c>
      <c r="F9990" s="125">
        <v>455.11646500000001</v>
      </c>
      <c r="G9990" s="125">
        <v>3977.3649460000001</v>
      </c>
      <c r="H9990" s="125">
        <v>5206.5289700000003</v>
      </c>
      <c r="I9990" s="125">
        <v>4923.8144469999997</v>
      </c>
      <c r="J9990" s="125">
        <v>4432.4814109999998</v>
      </c>
    </row>
    <row r="9991" spans="1:10" hidden="1" x14ac:dyDescent="0.25">
      <c r="A9991" s="125">
        <v>967167</v>
      </c>
      <c r="B9991" s="125">
        <v>2005</v>
      </c>
      <c r="C9991" s="125">
        <v>19</v>
      </c>
      <c r="D9991" s="125">
        <v>4</v>
      </c>
      <c r="E9991" s="125">
        <v>4</v>
      </c>
      <c r="F9991" s="125">
        <v>17132.148499999999</v>
      </c>
      <c r="G9991" s="125">
        <v>0</v>
      </c>
      <c r="H9991" s="125">
        <v>20301.35831</v>
      </c>
      <c r="I9991" s="125">
        <v>17822.562460000001</v>
      </c>
      <c r="J9991" s="125">
        <v>17132.148499999999</v>
      </c>
    </row>
    <row r="9992" spans="1:10" x14ac:dyDescent="0.25">
      <c r="A9992" s="125">
        <v>967168</v>
      </c>
      <c r="B9992" s="125">
        <v>2005</v>
      </c>
      <c r="C9992" s="125">
        <v>19</v>
      </c>
      <c r="D9992" s="125">
        <v>5</v>
      </c>
      <c r="E9992" s="125">
        <v>1</v>
      </c>
      <c r="F9992" s="129">
        <v>846.16484500000001</v>
      </c>
      <c r="G9992" s="129">
        <v>0</v>
      </c>
      <c r="H9992" s="129">
        <v>1004.81445</v>
      </c>
      <c r="I9992" s="129">
        <v>944.92750899999999</v>
      </c>
      <c r="J9992" s="129">
        <v>846.16484500000001</v>
      </c>
    </row>
    <row r="9993" spans="1:10" hidden="1" x14ac:dyDescent="0.25">
      <c r="A9993" s="125">
        <v>967169</v>
      </c>
      <c r="B9993" s="125">
        <v>2005</v>
      </c>
      <c r="C9993" s="125">
        <v>19</v>
      </c>
      <c r="D9993" s="125">
        <v>5</v>
      </c>
      <c r="E9993" s="125">
        <v>2</v>
      </c>
      <c r="F9993" s="125">
        <v>774.52682800000002</v>
      </c>
      <c r="G9993" s="125">
        <v>0</v>
      </c>
      <c r="H9993" s="125">
        <v>846.16484500000001</v>
      </c>
      <c r="I9993" s="125">
        <v>831.44157700000005</v>
      </c>
      <c r="J9993" s="125">
        <v>774.52682800000002</v>
      </c>
    </row>
    <row r="9994" spans="1:10" hidden="1" x14ac:dyDescent="0.25">
      <c r="A9994" s="125">
        <v>967170</v>
      </c>
      <c r="B9994" s="125">
        <v>2005</v>
      </c>
      <c r="C9994" s="125">
        <v>19</v>
      </c>
      <c r="D9994" s="125">
        <v>5</v>
      </c>
      <c r="E9994" s="125">
        <v>3</v>
      </c>
      <c r="F9994" s="125">
        <v>0</v>
      </c>
      <c r="G9994" s="125">
        <v>561.486853</v>
      </c>
      <c r="H9994" s="125">
        <v>774.52682800000002</v>
      </c>
      <c r="I9994" s="125">
        <v>754.38913000000002</v>
      </c>
      <c r="J9994" s="125">
        <v>561.486853</v>
      </c>
    </row>
    <row r="9995" spans="1:10" hidden="1" x14ac:dyDescent="0.25">
      <c r="A9995" s="125">
        <v>967171</v>
      </c>
      <c r="B9995" s="125">
        <v>2005</v>
      </c>
      <c r="C9995" s="125">
        <v>19</v>
      </c>
      <c r="D9995" s="125">
        <v>5</v>
      </c>
      <c r="E9995" s="125">
        <v>4</v>
      </c>
      <c r="F9995" s="125">
        <v>403.26921599999997</v>
      </c>
      <c r="G9995" s="125">
        <v>0</v>
      </c>
      <c r="H9995" s="125">
        <v>455.11646500000001</v>
      </c>
      <c r="I9995" s="125">
        <v>427.99152299999997</v>
      </c>
      <c r="J9995" s="125">
        <v>403.26921599999997</v>
      </c>
    </row>
    <row r="9996" spans="1:10" x14ac:dyDescent="0.25">
      <c r="A9996" s="125">
        <v>967172</v>
      </c>
      <c r="B9996" s="125">
        <v>2005</v>
      </c>
      <c r="C9996" s="125">
        <v>20</v>
      </c>
      <c r="D9996" s="125">
        <v>2</v>
      </c>
      <c r="E9996" s="125">
        <v>1</v>
      </c>
      <c r="F9996" s="129">
        <v>2066.7987929999999</v>
      </c>
      <c r="G9996" s="129">
        <v>0</v>
      </c>
      <c r="H9996" s="129">
        <v>2797.1012999999998</v>
      </c>
      <c r="I9996" s="129">
        <v>2076.2882949999998</v>
      </c>
      <c r="J9996" s="129">
        <v>2066.7987929999999</v>
      </c>
    </row>
    <row r="9997" spans="1:10" hidden="1" x14ac:dyDescent="0.25">
      <c r="A9997" s="125">
        <v>967173</v>
      </c>
      <c r="B9997" s="125">
        <v>2005</v>
      </c>
      <c r="C9997" s="125">
        <v>20</v>
      </c>
      <c r="D9997" s="125">
        <v>2</v>
      </c>
      <c r="E9997" s="125">
        <v>2</v>
      </c>
      <c r="F9997" s="125">
        <v>1894.877358</v>
      </c>
      <c r="G9997" s="125">
        <v>0</v>
      </c>
      <c r="H9997" s="125">
        <v>2066.7987929999999</v>
      </c>
      <c r="I9997" s="125">
        <v>1898.1480120000001</v>
      </c>
      <c r="J9997" s="125">
        <v>1894.877358</v>
      </c>
    </row>
    <row r="9998" spans="1:10" hidden="1" x14ac:dyDescent="0.25">
      <c r="A9998" s="125">
        <v>967174</v>
      </c>
      <c r="B9998" s="125">
        <v>2005</v>
      </c>
      <c r="C9998" s="125">
        <v>20</v>
      </c>
      <c r="D9998" s="125">
        <v>2</v>
      </c>
      <c r="E9998" s="125">
        <v>3</v>
      </c>
      <c r="F9998" s="125">
        <v>1646.233786</v>
      </c>
      <c r="G9998" s="125">
        <v>13.211123000000001</v>
      </c>
      <c r="H9998" s="125">
        <v>1894.877358</v>
      </c>
      <c r="I9998" s="125">
        <v>1667.6815630000001</v>
      </c>
      <c r="J9998" s="125">
        <v>1659.4449090000001</v>
      </c>
    </row>
    <row r="9999" spans="1:10" hidden="1" x14ac:dyDescent="0.25">
      <c r="A9999" s="125">
        <v>967175</v>
      </c>
      <c r="B9999" s="125">
        <v>2005</v>
      </c>
      <c r="C9999" s="125">
        <v>20</v>
      </c>
      <c r="D9999" s="125">
        <v>2</v>
      </c>
      <c r="E9999" s="125">
        <v>4</v>
      </c>
      <c r="F9999" s="125">
        <v>2069.6208019999999</v>
      </c>
      <c r="G9999" s="125">
        <v>0</v>
      </c>
      <c r="H9999" s="125">
        <v>2797.1012999999998</v>
      </c>
      <c r="I9999" s="125">
        <v>2076.2882949999998</v>
      </c>
      <c r="J9999" s="125">
        <v>2069.6208019999999</v>
      </c>
    </row>
    <row r="10000" spans="1:10" hidden="1" x14ac:dyDescent="0.25">
      <c r="A10000" s="125">
        <v>967176</v>
      </c>
      <c r="B10000" s="125">
        <v>2005</v>
      </c>
      <c r="C10000" s="125">
        <v>20</v>
      </c>
      <c r="D10000" s="125">
        <v>3</v>
      </c>
      <c r="E10000" s="125">
        <v>4</v>
      </c>
      <c r="F10000" s="125">
        <v>1327.589921</v>
      </c>
      <c r="G10000" s="125">
        <v>0</v>
      </c>
      <c r="H10000" s="125">
        <v>1646.233786</v>
      </c>
      <c r="I10000" s="125">
        <v>1337.071081</v>
      </c>
      <c r="J10000" s="125">
        <v>1327.589921</v>
      </c>
    </row>
    <row r="10001" spans="1:10" x14ac:dyDescent="0.25">
      <c r="A10001" s="125">
        <v>967177</v>
      </c>
      <c r="B10001" s="125">
        <v>2005</v>
      </c>
      <c r="C10001" s="125">
        <v>21</v>
      </c>
      <c r="D10001" s="125">
        <v>2</v>
      </c>
      <c r="E10001" s="125">
        <v>1</v>
      </c>
      <c r="F10001" s="129">
        <v>131099.425479</v>
      </c>
      <c r="G10001" s="129">
        <v>0</v>
      </c>
      <c r="H10001" s="129">
        <v>177164.37245</v>
      </c>
      <c r="I10001" s="129">
        <v>131509.11366999999</v>
      </c>
      <c r="J10001" s="129">
        <v>131099.425479</v>
      </c>
    </row>
    <row r="10002" spans="1:10" hidden="1" x14ac:dyDescent="0.25">
      <c r="A10002" s="125">
        <v>967178</v>
      </c>
      <c r="B10002" s="125">
        <v>2005</v>
      </c>
      <c r="C10002" s="125">
        <v>21</v>
      </c>
      <c r="D10002" s="125">
        <v>2</v>
      </c>
      <c r="E10002" s="125">
        <v>2</v>
      </c>
      <c r="F10002" s="125">
        <v>120096.681203</v>
      </c>
      <c r="G10002" s="125">
        <v>0</v>
      </c>
      <c r="H10002" s="125">
        <v>131099.425479</v>
      </c>
      <c r="I10002" s="125">
        <v>120401.71236</v>
      </c>
      <c r="J10002" s="125">
        <v>120096.681203</v>
      </c>
    </row>
    <row r="10003" spans="1:10" hidden="1" x14ac:dyDescent="0.25">
      <c r="A10003" s="125">
        <v>967179</v>
      </c>
      <c r="B10003" s="125">
        <v>2005</v>
      </c>
      <c r="C10003" s="125">
        <v>21</v>
      </c>
      <c r="D10003" s="125">
        <v>2</v>
      </c>
      <c r="E10003" s="125">
        <v>3</v>
      </c>
      <c r="F10003" s="125">
        <v>104206.63244</v>
      </c>
      <c r="G10003" s="125">
        <v>799.28932599999996</v>
      </c>
      <c r="H10003" s="125">
        <v>120096.681203</v>
      </c>
      <c r="I10003" s="125">
        <v>105697.089127</v>
      </c>
      <c r="J10003" s="125">
        <v>105005.92176500001</v>
      </c>
    </row>
    <row r="10004" spans="1:10" hidden="1" x14ac:dyDescent="0.25">
      <c r="A10004" s="125">
        <v>967180</v>
      </c>
      <c r="B10004" s="125">
        <v>2005</v>
      </c>
      <c r="C10004" s="125">
        <v>21</v>
      </c>
      <c r="D10004" s="125">
        <v>2</v>
      </c>
      <c r="E10004" s="125">
        <v>4</v>
      </c>
      <c r="F10004" s="125">
        <v>131304.203676</v>
      </c>
      <c r="G10004" s="125">
        <v>0</v>
      </c>
      <c r="H10004" s="125">
        <v>177164.37245</v>
      </c>
      <c r="I10004" s="125">
        <v>131509.11366999999</v>
      </c>
      <c r="J10004" s="125">
        <v>131304.203676</v>
      </c>
    </row>
    <row r="10005" spans="1:10" x14ac:dyDescent="0.25">
      <c r="A10005" s="125">
        <v>967181</v>
      </c>
      <c r="B10005" s="125">
        <v>2005</v>
      </c>
      <c r="C10005" s="125">
        <v>21</v>
      </c>
      <c r="D10005" s="125">
        <v>3</v>
      </c>
      <c r="E10005" s="125">
        <v>1</v>
      </c>
      <c r="F10005" s="129">
        <v>34574.638287000002</v>
      </c>
      <c r="G10005" s="129">
        <v>0</v>
      </c>
      <c r="H10005" s="129">
        <v>43001.193950000001</v>
      </c>
      <c r="I10005" s="129">
        <v>34925.569726000002</v>
      </c>
      <c r="J10005" s="129">
        <v>34574.638287000002</v>
      </c>
    </row>
    <row r="10006" spans="1:10" hidden="1" x14ac:dyDescent="0.25">
      <c r="A10006" s="125">
        <v>967182</v>
      </c>
      <c r="B10006" s="125">
        <v>2005</v>
      </c>
      <c r="C10006" s="125">
        <v>21</v>
      </c>
      <c r="D10006" s="125">
        <v>3</v>
      </c>
      <c r="E10006" s="125">
        <v>2</v>
      </c>
      <c r="F10006" s="125">
        <v>31735.871767000001</v>
      </c>
      <c r="G10006" s="125">
        <v>0</v>
      </c>
      <c r="H10006" s="125">
        <v>34574.638287000002</v>
      </c>
      <c r="I10006" s="125">
        <v>32579.681658000001</v>
      </c>
      <c r="J10006" s="125">
        <v>31735.871767000001</v>
      </c>
    </row>
    <row r="10007" spans="1:10" hidden="1" x14ac:dyDescent="0.25">
      <c r="A10007" s="125">
        <v>967183</v>
      </c>
      <c r="B10007" s="125">
        <v>2005</v>
      </c>
      <c r="C10007" s="125">
        <v>21</v>
      </c>
      <c r="D10007" s="125">
        <v>3</v>
      </c>
      <c r="E10007" s="125">
        <v>3</v>
      </c>
      <c r="F10007" s="125">
        <v>24872.825368000002</v>
      </c>
      <c r="G10007" s="125">
        <v>2000.8548699999999</v>
      </c>
      <c r="H10007" s="125">
        <v>31735.871767000001</v>
      </c>
      <c r="I10007" s="125">
        <v>29028.801906000001</v>
      </c>
      <c r="J10007" s="125">
        <v>26873.680238000001</v>
      </c>
    </row>
    <row r="10008" spans="1:10" hidden="1" x14ac:dyDescent="0.25">
      <c r="A10008" s="125">
        <v>967184</v>
      </c>
      <c r="B10008" s="125">
        <v>2005</v>
      </c>
      <c r="C10008" s="125">
        <v>21</v>
      </c>
      <c r="D10008" s="125">
        <v>3</v>
      </c>
      <c r="E10008" s="125">
        <v>4</v>
      </c>
      <c r="F10008" s="125">
        <v>84204.815403999994</v>
      </c>
      <c r="G10008" s="125">
        <v>0</v>
      </c>
      <c r="H10008" s="125">
        <v>104206.63244</v>
      </c>
      <c r="I10008" s="125">
        <v>84636.626868000007</v>
      </c>
      <c r="J10008" s="125">
        <v>84204.815403999994</v>
      </c>
    </row>
    <row r="10009" spans="1:10" x14ac:dyDescent="0.25">
      <c r="A10009" s="125">
        <v>967185</v>
      </c>
      <c r="B10009" s="125">
        <v>2005</v>
      </c>
      <c r="C10009" s="125">
        <v>21</v>
      </c>
      <c r="D10009" s="125">
        <v>4</v>
      </c>
      <c r="E10009" s="125">
        <v>1</v>
      </c>
      <c r="F10009" s="129">
        <v>6131.5230549999997</v>
      </c>
      <c r="G10009" s="129">
        <v>0</v>
      </c>
      <c r="H10009" s="129">
        <v>7689.1507000000001</v>
      </c>
      <c r="I10009" s="129">
        <v>6750.3054000000002</v>
      </c>
      <c r="J10009" s="129">
        <v>6131.5230549999997</v>
      </c>
    </row>
    <row r="10010" spans="1:10" hidden="1" x14ac:dyDescent="0.25">
      <c r="A10010" s="125">
        <v>967186</v>
      </c>
      <c r="B10010" s="125">
        <v>2005</v>
      </c>
      <c r="C10010" s="125">
        <v>21</v>
      </c>
      <c r="D10010" s="125">
        <v>4</v>
      </c>
      <c r="E10010" s="125">
        <v>2</v>
      </c>
      <c r="F10010" s="125">
        <v>5369.9376199999997</v>
      </c>
      <c r="G10010" s="125">
        <v>0</v>
      </c>
      <c r="H10010" s="125">
        <v>6131.5230549999997</v>
      </c>
      <c r="I10010" s="125">
        <v>5907.7224640000004</v>
      </c>
      <c r="J10010" s="125">
        <v>5369.9376199999997</v>
      </c>
    </row>
    <row r="10011" spans="1:10" hidden="1" x14ac:dyDescent="0.25">
      <c r="A10011" s="125">
        <v>967187</v>
      </c>
      <c r="B10011" s="125">
        <v>2005</v>
      </c>
      <c r="C10011" s="125">
        <v>21</v>
      </c>
      <c r="D10011" s="125">
        <v>4</v>
      </c>
      <c r="E10011" s="125">
        <v>3</v>
      </c>
      <c r="F10011" s="125">
        <v>1065.19326</v>
      </c>
      <c r="G10011" s="125">
        <v>3573.4075469999998</v>
      </c>
      <c r="H10011" s="125">
        <v>5369.9376199999997</v>
      </c>
      <c r="I10011" s="125">
        <v>5078.3500080000003</v>
      </c>
      <c r="J10011" s="125">
        <v>4638.6008069999998</v>
      </c>
    </row>
    <row r="10012" spans="1:10" hidden="1" x14ac:dyDescent="0.25">
      <c r="A10012" s="125">
        <v>967188</v>
      </c>
      <c r="B10012" s="125">
        <v>2005</v>
      </c>
      <c r="C10012" s="125">
        <v>21</v>
      </c>
      <c r="D10012" s="125">
        <v>4</v>
      </c>
      <c r="E10012" s="125">
        <v>4</v>
      </c>
      <c r="F10012" s="125">
        <v>21246.745716000001</v>
      </c>
      <c r="G10012" s="125">
        <v>0</v>
      </c>
      <c r="H10012" s="125">
        <v>24872.825368000002</v>
      </c>
      <c r="I10012" s="125">
        <v>21835.853391000001</v>
      </c>
      <c r="J10012" s="125">
        <v>21246.745716000001</v>
      </c>
    </row>
    <row r="10013" spans="1:10" x14ac:dyDescent="0.25">
      <c r="A10013" s="125">
        <v>967189</v>
      </c>
      <c r="B10013" s="125">
        <v>2005</v>
      </c>
      <c r="C10013" s="125">
        <v>21</v>
      </c>
      <c r="D10013" s="125">
        <v>5</v>
      </c>
      <c r="E10013" s="125">
        <v>1</v>
      </c>
      <c r="F10013" s="129">
        <v>886.35934599999996</v>
      </c>
      <c r="G10013" s="129">
        <v>0</v>
      </c>
      <c r="H10013" s="129">
        <v>1057.749</v>
      </c>
      <c r="I10013" s="129">
        <v>994.70716000000004</v>
      </c>
      <c r="J10013" s="129">
        <v>886.35934599999996</v>
      </c>
    </row>
    <row r="10014" spans="1:10" hidden="1" x14ac:dyDescent="0.25">
      <c r="A10014" s="125">
        <v>967190</v>
      </c>
      <c r="B10014" s="125">
        <v>2005</v>
      </c>
      <c r="C10014" s="125">
        <v>21</v>
      </c>
      <c r="D10014" s="125">
        <v>5</v>
      </c>
      <c r="E10014" s="125">
        <v>2</v>
      </c>
      <c r="F10014" s="125">
        <v>744.92607499999997</v>
      </c>
      <c r="G10014" s="125">
        <v>0</v>
      </c>
      <c r="H10014" s="125">
        <v>886.35934599999996</v>
      </c>
      <c r="I10014" s="125">
        <v>870.93669299999999</v>
      </c>
      <c r="J10014" s="125">
        <v>744.92607499999997</v>
      </c>
    </row>
    <row r="10015" spans="1:10" hidden="1" x14ac:dyDescent="0.25">
      <c r="A10015" s="125">
        <v>967191</v>
      </c>
      <c r="B10015" s="125">
        <v>2005</v>
      </c>
      <c r="C10015" s="125">
        <v>21</v>
      </c>
      <c r="D10015" s="125">
        <v>5</v>
      </c>
      <c r="E10015" s="125">
        <v>3</v>
      </c>
      <c r="F10015" s="125">
        <v>0</v>
      </c>
      <c r="G10015" s="125">
        <v>698.835691</v>
      </c>
      <c r="H10015" s="125">
        <v>744.92607499999997</v>
      </c>
      <c r="I10015" s="125">
        <v>725.557997</v>
      </c>
      <c r="J10015" s="125">
        <v>698.835691</v>
      </c>
    </row>
    <row r="10016" spans="1:10" hidden="1" x14ac:dyDescent="0.25">
      <c r="A10016" s="125">
        <v>967192</v>
      </c>
      <c r="B10016" s="125">
        <v>2005</v>
      </c>
      <c r="C10016" s="125">
        <v>21</v>
      </c>
      <c r="D10016" s="125">
        <v>5</v>
      </c>
      <c r="E10016" s="125">
        <v>4</v>
      </c>
      <c r="F10016" s="125">
        <v>988.43778799999995</v>
      </c>
      <c r="G10016" s="125">
        <v>0</v>
      </c>
      <c r="H10016" s="125">
        <v>1065.19326</v>
      </c>
      <c r="I10016" s="125">
        <v>1001.7077420000001</v>
      </c>
      <c r="J10016" s="125">
        <v>988.43778799999995</v>
      </c>
    </row>
    <row r="10017" spans="1:10" x14ac:dyDescent="0.25">
      <c r="A10017" s="125">
        <v>967193</v>
      </c>
      <c r="B10017" s="125">
        <v>2005</v>
      </c>
      <c r="C10017" s="125">
        <v>22</v>
      </c>
      <c r="D10017" s="125">
        <v>2</v>
      </c>
      <c r="E10017" s="125">
        <v>1</v>
      </c>
      <c r="F10017" s="129">
        <v>438933.24412799999</v>
      </c>
      <c r="G10017" s="129">
        <v>0</v>
      </c>
      <c r="H10017" s="129">
        <v>593163.03225000005</v>
      </c>
      <c r="I10017" s="129">
        <v>440304.91883899999</v>
      </c>
      <c r="J10017" s="129">
        <v>438933.24412799999</v>
      </c>
    </row>
    <row r="10018" spans="1:10" hidden="1" x14ac:dyDescent="0.25">
      <c r="A10018" s="125">
        <v>967194</v>
      </c>
      <c r="B10018" s="125">
        <v>2005</v>
      </c>
      <c r="C10018" s="125">
        <v>22</v>
      </c>
      <c r="D10018" s="125">
        <v>2</v>
      </c>
      <c r="E10018" s="125">
        <v>2</v>
      </c>
      <c r="F10018" s="125">
        <v>402095.01831800002</v>
      </c>
      <c r="G10018" s="125">
        <v>0</v>
      </c>
      <c r="H10018" s="125">
        <v>438933.24412799999</v>
      </c>
      <c r="I10018" s="125">
        <v>403116.29140699998</v>
      </c>
      <c r="J10018" s="125">
        <v>402095.01831800002</v>
      </c>
    </row>
    <row r="10019" spans="1:10" hidden="1" x14ac:dyDescent="0.25">
      <c r="A10019" s="125">
        <v>967195</v>
      </c>
      <c r="B10019" s="125">
        <v>2005</v>
      </c>
      <c r="C10019" s="125">
        <v>22</v>
      </c>
      <c r="D10019" s="125">
        <v>2</v>
      </c>
      <c r="E10019" s="125">
        <v>3</v>
      </c>
      <c r="F10019" s="125">
        <v>348893.63602699997</v>
      </c>
      <c r="G10019" s="125">
        <v>2676.0960650000002</v>
      </c>
      <c r="H10019" s="125">
        <v>402095.01831800002</v>
      </c>
      <c r="I10019" s="125">
        <v>353883.82562100003</v>
      </c>
      <c r="J10019" s="125">
        <v>351569.73209300003</v>
      </c>
    </row>
    <row r="10020" spans="1:10" hidden="1" x14ac:dyDescent="0.25">
      <c r="A10020" s="125">
        <v>967196</v>
      </c>
      <c r="B10020" s="125">
        <v>2005</v>
      </c>
      <c r="C10020" s="125">
        <v>22</v>
      </c>
      <c r="D10020" s="125">
        <v>2</v>
      </c>
      <c r="E10020" s="125">
        <v>4</v>
      </c>
      <c r="F10020" s="125">
        <v>439618.86085</v>
      </c>
      <c r="G10020" s="125">
        <v>0</v>
      </c>
      <c r="H10020" s="125">
        <v>593163.03225000005</v>
      </c>
      <c r="I10020" s="125">
        <v>440304.91883899999</v>
      </c>
      <c r="J10020" s="125">
        <v>439618.86085</v>
      </c>
    </row>
    <row r="10021" spans="1:10" x14ac:dyDescent="0.25">
      <c r="A10021" s="125">
        <v>967197</v>
      </c>
      <c r="B10021" s="125">
        <v>2005</v>
      </c>
      <c r="C10021" s="125">
        <v>22</v>
      </c>
      <c r="D10021" s="125">
        <v>3</v>
      </c>
      <c r="E10021" s="125">
        <v>1</v>
      </c>
      <c r="F10021" s="129">
        <v>174519.97979400001</v>
      </c>
      <c r="G10021" s="129">
        <v>0</v>
      </c>
      <c r="H10021" s="129">
        <v>217054.11455</v>
      </c>
      <c r="I10021" s="129">
        <v>176291.351838</v>
      </c>
      <c r="J10021" s="129">
        <v>174519.97979400001</v>
      </c>
    </row>
    <row r="10022" spans="1:10" hidden="1" x14ac:dyDescent="0.25">
      <c r="A10022" s="125">
        <v>967198</v>
      </c>
      <c r="B10022" s="125">
        <v>2005</v>
      </c>
      <c r="C10022" s="125">
        <v>22</v>
      </c>
      <c r="D10022" s="125">
        <v>3</v>
      </c>
      <c r="E10022" s="125">
        <v>2</v>
      </c>
      <c r="F10022" s="125">
        <v>160190.93688299999</v>
      </c>
      <c r="G10022" s="125">
        <v>0</v>
      </c>
      <c r="H10022" s="125">
        <v>174519.97979400001</v>
      </c>
      <c r="I10022" s="125">
        <v>164450.17696000001</v>
      </c>
      <c r="J10022" s="125">
        <v>160190.93688299999</v>
      </c>
    </row>
    <row r="10023" spans="1:10" hidden="1" x14ac:dyDescent="0.25">
      <c r="A10023" s="125">
        <v>967199</v>
      </c>
      <c r="B10023" s="125">
        <v>2005</v>
      </c>
      <c r="C10023" s="125">
        <v>22</v>
      </c>
      <c r="D10023" s="125">
        <v>3</v>
      </c>
      <c r="E10023" s="125">
        <v>3</v>
      </c>
      <c r="F10023" s="125">
        <v>125382.084567</v>
      </c>
      <c r="G10023" s="125">
        <v>10086.162338</v>
      </c>
      <c r="H10023" s="125">
        <v>160190.93688299999</v>
      </c>
      <c r="I10023" s="125">
        <v>146526.649967</v>
      </c>
      <c r="J10023" s="125">
        <v>135468.24690500001</v>
      </c>
    </row>
    <row r="10024" spans="1:10" hidden="1" x14ac:dyDescent="0.25">
      <c r="A10024" s="125">
        <v>967200</v>
      </c>
      <c r="B10024" s="125">
        <v>2005</v>
      </c>
      <c r="C10024" s="125">
        <v>22</v>
      </c>
      <c r="D10024" s="125">
        <v>3</v>
      </c>
      <c r="E10024" s="125">
        <v>4</v>
      </c>
      <c r="F10024" s="125">
        <v>281864.50914099999</v>
      </c>
      <c r="G10024" s="125">
        <v>0</v>
      </c>
      <c r="H10024" s="125">
        <v>348893.63602699997</v>
      </c>
      <c r="I10024" s="125">
        <v>283371.41118200001</v>
      </c>
      <c r="J10024" s="125">
        <v>281864.50914099999</v>
      </c>
    </row>
    <row r="10025" spans="1:10" x14ac:dyDescent="0.25">
      <c r="A10025" s="125">
        <v>967201</v>
      </c>
      <c r="B10025" s="125">
        <v>2005</v>
      </c>
      <c r="C10025" s="125">
        <v>22</v>
      </c>
      <c r="D10025" s="125">
        <v>4</v>
      </c>
      <c r="E10025" s="125">
        <v>1</v>
      </c>
      <c r="F10025" s="129">
        <v>31102.820314000001</v>
      </c>
      <c r="G10025" s="129">
        <v>0</v>
      </c>
      <c r="H10025" s="129">
        <v>39004.056649999999</v>
      </c>
      <c r="I10025" s="129">
        <v>34241.661332999996</v>
      </c>
      <c r="J10025" s="129">
        <v>31102.820314000001</v>
      </c>
    </row>
    <row r="10026" spans="1:10" hidden="1" x14ac:dyDescent="0.25">
      <c r="A10026" s="125">
        <v>967202</v>
      </c>
      <c r="B10026" s="125">
        <v>2005</v>
      </c>
      <c r="C10026" s="125">
        <v>22</v>
      </c>
      <c r="D10026" s="125">
        <v>4</v>
      </c>
      <c r="E10026" s="125">
        <v>2</v>
      </c>
      <c r="F10026" s="125">
        <v>27239.595024999999</v>
      </c>
      <c r="G10026" s="125">
        <v>0</v>
      </c>
      <c r="H10026" s="125">
        <v>31102.820314000001</v>
      </c>
      <c r="I10026" s="125">
        <v>29967.567373000002</v>
      </c>
      <c r="J10026" s="125">
        <v>27239.595024999999</v>
      </c>
    </row>
    <row r="10027" spans="1:10" hidden="1" x14ac:dyDescent="0.25">
      <c r="A10027" s="125">
        <v>967203</v>
      </c>
      <c r="B10027" s="125">
        <v>2005</v>
      </c>
      <c r="C10027" s="125">
        <v>22</v>
      </c>
      <c r="D10027" s="125">
        <v>4</v>
      </c>
      <c r="E10027" s="125">
        <v>3</v>
      </c>
      <c r="F10027" s="125">
        <v>5369.3209800000004</v>
      </c>
      <c r="G10027" s="125">
        <v>18012.479825999999</v>
      </c>
      <c r="H10027" s="125">
        <v>27239.595024999999</v>
      </c>
      <c r="I10027" s="125">
        <v>25760.485014999998</v>
      </c>
      <c r="J10027" s="125">
        <v>23381.800804999999</v>
      </c>
    </row>
    <row r="10028" spans="1:10" hidden="1" x14ac:dyDescent="0.25">
      <c r="A10028" s="125">
        <v>967204</v>
      </c>
      <c r="B10028" s="125">
        <v>2005</v>
      </c>
      <c r="C10028" s="125">
        <v>22</v>
      </c>
      <c r="D10028" s="125">
        <v>4</v>
      </c>
      <c r="E10028" s="125">
        <v>4</v>
      </c>
      <c r="F10028" s="125">
        <v>107103.28355199999</v>
      </c>
      <c r="G10028" s="125">
        <v>0</v>
      </c>
      <c r="H10028" s="125">
        <v>125382.084567</v>
      </c>
      <c r="I10028" s="125">
        <v>110072.932042</v>
      </c>
      <c r="J10028" s="125">
        <v>107103.28355199999</v>
      </c>
    </row>
    <row r="10029" spans="1:10" x14ac:dyDescent="0.25">
      <c r="A10029" s="125">
        <v>967205</v>
      </c>
      <c r="B10029" s="125">
        <v>2005</v>
      </c>
      <c r="C10029" s="125">
        <v>22</v>
      </c>
      <c r="D10029" s="125">
        <v>5</v>
      </c>
      <c r="E10029" s="125">
        <v>1</v>
      </c>
      <c r="F10029" s="129">
        <v>4494.3507980000004</v>
      </c>
      <c r="G10029" s="129">
        <v>0</v>
      </c>
      <c r="H10029" s="129">
        <v>5363.3947500000004</v>
      </c>
      <c r="I10029" s="129">
        <v>5043.7364230000003</v>
      </c>
      <c r="J10029" s="129">
        <v>4494.3507980000004</v>
      </c>
    </row>
    <row r="10030" spans="1:10" hidden="1" x14ac:dyDescent="0.25">
      <c r="A10030" s="125">
        <v>967206</v>
      </c>
      <c r="B10030" s="125">
        <v>2005</v>
      </c>
      <c r="C10030" s="125">
        <v>22</v>
      </c>
      <c r="D10030" s="125">
        <v>5</v>
      </c>
      <c r="E10030" s="125">
        <v>2</v>
      </c>
      <c r="F10030" s="125">
        <v>3777.2029069999999</v>
      </c>
      <c r="G10030" s="125">
        <v>0</v>
      </c>
      <c r="H10030" s="125">
        <v>4494.3507980000004</v>
      </c>
      <c r="I10030" s="125">
        <v>4416.1490940000003</v>
      </c>
      <c r="J10030" s="125">
        <v>3777.2029069999999</v>
      </c>
    </row>
    <row r="10031" spans="1:10" hidden="1" x14ac:dyDescent="0.25">
      <c r="A10031" s="125">
        <v>967207</v>
      </c>
      <c r="B10031" s="125">
        <v>2005</v>
      </c>
      <c r="C10031" s="125">
        <v>22</v>
      </c>
      <c r="D10031" s="125">
        <v>5</v>
      </c>
      <c r="E10031" s="125">
        <v>3</v>
      </c>
      <c r="F10031" s="125">
        <v>0</v>
      </c>
      <c r="G10031" s="125">
        <v>3526.0257409999999</v>
      </c>
      <c r="H10031" s="125">
        <v>3777.2029069999999</v>
      </c>
      <c r="I10031" s="125">
        <v>3678.9956309999998</v>
      </c>
      <c r="J10031" s="125">
        <v>3526.0257409999999</v>
      </c>
    </row>
    <row r="10032" spans="1:10" hidden="1" x14ac:dyDescent="0.25">
      <c r="A10032" s="125">
        <v>967208</v>
      </c>
      <c r="B10032" s="125">
        <v>2005</v>
      </c>
      <c r="C10032" s="125">
        <v>22</v>
      </c>
      <c r="D10032" s="125">
        <v>5</v>
      </c>
      <c r="E10032" s="125">
        <v>4</v>
      </c>
      <c r="F10032" s="125">
        <v>4982.419578</v>
      </c>
      <c r="G10032" s="125">
        <v>0</v>
      </c>
      <c r="H10032" s="125">
        <v>5369.3209800000004</v>
      </c>
      <c r="I10032" s="125">
        <v>5049.3094499999997</v>
      </c>
      <c r="J10032" s="125">
        <v>4982.419578</v>
      </c>
    </row>
    <row r="10033" spans="1:10" x14ac:dyDescent="0.25">
      <c r="A10033" s="125">
        <v>967209</v>
      </c>
      <c r="B10033" s="125">
        <v>2005</v>
      </c>
      <c r="C10033" s="125">
        <v>23</v>
      </c>
      <c r="D10033" s="125">
        <v>2</v>
      </c>
      <c r="E10033" s="125">
        <v>1</v>
      </c>
      <c r="F10033" s="129">
        <v>197.27246099999999</v>
      </c>
      <c r="G10033" s="129">
        <v>0</v>
      </c>
      <c r="H10033" s="129">
        <v>267.44850000000002</v>
      </c>
      <c r="I10033" s="129">
        <v>198.52702199999999</v>
      </c>
      <c r="J10033" s="129">
        <v>197.27246099999999</v>
      </c>
    </row>
    <row r="10034" spans="1:10" hidden="1" x14ac:dyDescent="0.25">
      <c r="A10034" s="125">
        <v>967210</v>
      </c>
      <c r="B10034" s="125">
        <v>2005</v>
      </c>
      <c r="C10034" s="125">
        <v>23</v>
      </c>
      <c r="D10034" s="125">
        <v>2</v>
      </c>
      <c r="E10034" s="125">
        <v>2</v>
      </c>
      <c r="F10034" s="125">
        <v>180.60286199999999</v>
      </c>
      <c r="G10034" s="125">
        <v>0</v>
      </c>
      <c r="H10034" s="125">
        <v>197.27246099999999</v>
      </c>
      <c r="I10034" s="125">
        <v>181.175028</v>
      </c>
      <c r="J10034" s="125">
        <v>180.60286199999999</v>
      </c>
    </row>
    <row r="10035" spans="1:10" hidden="1" x14ac:dyDescent="0.25">
      <c r="A10035" s="125">
        <v>967211</v>
      </c>
      <c r="B10035" s="125">
        <v>2005</v>
      </c>
      <c r="C10035" s="125">
        <v>23</v>
      </c>
      <c r="D10035" s="125">
        <v>2</v>
      </c>
      <c r="E10035" s="125">
        <v>3</v>
      </c>
      <c r="F10035" s="125">
        <v>142.08711</v>
      </c>
      <c r="G10035" s="125">
        <v>11.694857000000001</v>
      </c>
      <c r="H10035" s="125">
        <v>180.60286199999999</v>
      </c>
      <c r="I10035" s="125">
        <v>158.948579</v>
      </c>
      <c r="J10035" s="125">
        <v>153.78196700000001</v>
      </c>
    </row>
    <row r="10036" spans="1:10" hidden="1" x14ac:dyDescent="0.25">
      <c r="A10036" s="125">
        <v>967212</v>
      </c>
      <c r="B10036" s="125">
        <v>2005</v>
      </c>
      <c r="C10036" s="125">
        <v>23</v>
      </c>
      <c r="D10036" s="125">
        <v>2</v>
      </c>
      <c r="E10036" s="125">
        <v>4</v>
      </c>
      <c r="F10036" s="125">
        <v>197.658064</v>
      </c>
      <c r="G10036" s="125">
        <v>0</v>
      </c>
      <c r="H10036" s="125">
        <v>267.44850000000002</v>
      </c>
      <c r="I10036" s="125">
        <v>198.52702199999999</v>
      </c>
      <c r="J10036" s="125">
        <v>197.658064</v>
      </c>
    </row>
    <row r="10037" spans="1:10" hidden="1" x14ac:dyDescent="0.25">
      <c r="A10037" s="125">
        <v>967213</v>
      </c>
      <c r="B10037" s="125">
        <v>2005</v>
      </c>
      <c r="C10037" s="125">
        <v>23</v>
      </c>
      <c r="D10037" s="125">
        <v>3</v>
      </c>
      <c r="E10037" s="125">
        <v>4</v>
      </c>
      <c r="F10037" s="125">
        <v>113.18702500000001</v>
      </c>
      <c r="G10037" s="125">
        <v>0</v>
      </c>
      <c r="H10037" s="125">
        <v>142.08711</v>
      </c>
      <c r="I10037" s="125">
        <v>115.40315</v>
      </c>
      <c r="J10037" s="125">
        <v>113.18702500000001</v>
      </c>
    </row>
    <row r="10038" spans="1:10" x14ac:dyDescent="0.25">
      <c r="A10038" s="125">
        <v>967214</v>
      </c>
      <c r="B10038" s="125">
        <v>2005</v>
      </c>
      <c r="C10038" s="125">
        <v>24</v>
      </c>
      <c r="D10038" s="125">
        <v>2</v>
      </c>
      <c r="E10038" s="125">
        <v>1</v>
      </c>
      <c r="F10038" s="129">
        <v>2268.6333009999998</v>
      </c>
      <c r="G10038" s="129">
        <v>0</v>
      </c>
      <c r="H10038" s="129">
        <v>3075.6577499999999</v>
      </c>
      <c r="I10038" s="129">
        <v>2283.0607479999999</v>
      </c>
      <c r="J10038" s="129">
        <v>2268.6333009999998</v>
      </c>
    </row>
    <row r="10039" spans="1:10" hidden="1" x14ac:dyDescent="0.25">
      <c r="A10039" s="125">
        <v>967215</v>
      </c>
      <c r="B10039" s="125">
        <v>2005</v>
      </c>
      <c r="C10039" s="125">
        <v>24</v>
      </c>
      <c r="D10039" s="125">
        <v>2</v>
      </c>
      <c r="E10039" s="125">
        <v>2</v>
      </c>
      <c r="F10039" s="125">
        <v>2076.9329090000001</v>
      </c>
      <c r="G10039" s="125">
        <v>0</v>
      </c>
      <c r="H10039" s="125">
        <v>2268.6333009999998</v>
      </c>
      <c r="I10039" s="125">
        <v>2083.5128239999999</v>
      </c>
      <c r="J10039" s="125">
        <v>2076.9329090000001</v>
      </c>
    </row>
    <row r="10040" spans="1:10" hidden="1" x14ac:dyDescent="0.25">
      <c r="A10040" s="125">
        <v>967216</v>
      </c>
      <c r="B10040" s="125">
        <v>2005</v>
      </c>
      <c r="C10040" s="125">
        <v>24</v>
      </c>
      <c r="D10040" s="125">
        <v>2</v>
      </c>
      <c r="E10040" s="125">
        <v>3</v>
      </c>
      <c r="F10040" s="125">
        <v>1633.1747929999999</v>
      </c>
      <c r="G10040" s="125">
        <v>134.42279099999999</v>
      </c>
      <c r="H10040" s="125">
        <v>2076.9329090000001</v>
      </c>
      <c r="I10040" s="125">
        <v>1827.908653</v>
      </c>
      <c r="J10040" s="125">
        <v>1767.597585</v>
      </c>
    </row>
    <row r="10041" spans="1:10" hidden="1" x14ac:dyDescent="0.25">
      <c r="A10041" s="125">
        <v>967217</v>
      </c>
      <c r="B10041" s="125">
        <v>2005</v>
      </c>
      <c r="C10041" s="125">
        <v>24</v>
      </c>
      <c r="D10041" s="125">
        <v>2</v>
      </c>
      <c r="E10041" s="125">
        <v>4</v>
      </c>
      <c r="F10041" s="125">
        <v>2273.0677340000002</v>
      </c>
      <c r="G10041" s="125">
        <v>0</v>
      </c>
      <c r="H10041" s="125">
        <v>3075.6577499999999</v>
      </c>
      <c r="I10041" s="125">
        <v>2283.0607479999999</v>
      </c>
      <c r="J10041" s="125">
        <v>2273.0677340000002</v>
      </c>
    </row>
    <row r="10042" spans="1:10" x14ac:dyDescent="0.25">
      <c r="A10042" s="125">
        <v>967218</v>
      </c>
      <c r="B10042" s="125">
        <v>2005</v>
      </c>
      <c r="C10042" s="125">
        <v>24</v>
      </c>
      <c r="D10042" s="125">
        <v>3</v>
      </c>
      <c r="E10042" s="125">
        <v>1</v>
      </c>
      <c r="F10042" s="129">
        <v>4332.4717989999999</v>
      </c>
      <c r="G10042" s="129">
        <v>0</v>
      </c>
      <c r="H10042" s="129">
        <v>5566.9274999999998</v>
      </c>
      <c r="I10042" s="129">
        <v>4521.4585159999997</v>
      </c>
      <c r="J10042" s="129">
        <v>4332.4717989999999</v>
      </c>
    </row>
    <row r="10043" spans="1:10" hidden="1" x14ac:dyDescent="0.25">
      <c r="A10043" s="125">
        <v>967219</v>
      </c>
      <c r="B10043" s="125">
        <v>2005</v>
      </c>
      <c r="C10043" s="125">
        <v>24</v>
      </c>
      <c r="D10043" s="125">
        <v>3</v>
      </c>
      <c r="E10043" s="125">
        <v>2</v>
      </c>
      <c r="F10043" s="125">
        <v>3795.8342170000001</v>
      </c>
      <c r="G10043" s="125">
        <v>0</v>
      </c>
      <c r="H10043" s="125">
        <v>4332.4717989999999</v>
      </c>
      <c r="I10043" s="125">
        <v>4082.4881759999998</v>
      </c>
      <c r="J10043" s="125">
        <v>3795.8342170000001</v>
      </c>
    </row>
    <row r="10044" spans="1:10" hidden="1" x14ac:dyDescent="0.25">
      <c r="A10044" s="125">
        <v>967220</v>
      </c>
      <c r="B10044" s="125">
        <v>2005</v>
      </c>
      <c r="C10044" s="125">
        <v>24</v>
      </c>
      <c r="D10044" s="125">
        <v>3</v>
      </c>
      <c r="E10044" s="125">
        <v>3</v>
      </c>
      <c r="F10044" s="125">
        <v>1346.518695</v>
      </c>
      <c r="G10044" s="125">
        <v>1783.3872040000001</v>
      </c>
      <c r="H10044" s="125">
        <v>3795.8342170000001</v>
      </c>
      <c r="I10044" s="125">
        <v>3472.049559</v>
      </c>
      <c r="J10044" s="125">
        <v>3129.9058989999999</v>
      </c>
    </row>
    <row r="10045" spans="1:10" hidden="1" x14ac:dyDescent="0.25">
      <c r="A10045" s="125">
        <v>967221</v>
      </c>
      <c r="B10045" s="125">
        <v>2005</v>
      </c>
      <c r="C10045" s="125">
        <v>24</v>
      </c>
      <c r="D10045" s="125">
        <v>3</v>
      </c>
      <c r="E10045" s="125">
        <v>4</v>
      </c>
      <c r="F10045" s="125">
        <v>1294.794795</v>
      </c>
      <c r="G10045" s="125">
        <v>0</v>
      </c>
      <c r="H10045" s="125">
        <v>1633.1747929999999</v>
      </c>
      <c r="I10045" s="125">
        <v>1326.464567</v>
      </c>
      <c r="J10045" s="125">
        <v>1294.794795</v>
      </c>
    </row>
    <row r="10046" spans="1:10" x14ac:dyDescent="0.25">
      <c r="A10046" s="125">
        <v>967222</v>
      </c>
      <c r="B10046" s="125">
        <v>2005</v>
      </c>
      <c r="C10046" s="125">
        <v>24</v>
      </c>
      <c r="D10046" s="125">
        <v>4</v>
      </c>
      <c r="E10046" s="125">
        <v>1</v>
      </c>
      <c r="F10046" s="129">
        <v>586.02952000000005</v>
      </c>
      <c r="G10046" s="129">
        <v>0</v>
      </c>
      <c r="H10046" s="129">
        <v>747.73080000000004</v>
      </c>
      <c r="I10046" s="129">
        <v>656.43286899999998</v>
      </c>
      <c r="J10046" s="129">
        <v>586.02952000000005</v>
      </c>
    </row>
    <row r="10047" spans="1:10" hidden="1" x14ac:dyDescent="0.25">
      <c r="A10047" s="125">
        <v>967223</v>
      </c>
      <c r="B10047" s="125">
        <v>2005</v>
      </c>
      <c r="C10047" s="125">
        <v>24</v>
      </c>
      <c r="D10047" s="125">
        <v>4</v>
      </c>
      <c r="E10047" s="125">
        <v>2</v>
      </c>
      <c r="F10047" s="125">
        <v>519.36530400000004</v>
      </c>
      <c r="G10047" s="125">
        <v>0</v>
      </c>
      <c r="H10047" s="125">
        <v>586.02952000000005</v>
      </c>
      <c r="I10047" s="125">
        <v>564.63944200000003</v>
      </c>
      <c r="J10047" s="125">
        <v>519.36530400000004</v>
      </c>
    </row>
    <row r="10048" spans="1:10" hidden="1" x14ac:dyDescent="0.25">
      <c r="A10048" s="125">
        <v>967224</v>
      </c>
      <c r="B10048" s="125">
        <v>2005</v>
      </c>
      <c r="C10048" s="125">
        <v>24</v>
      </c>
      <c r="D10048" s="125">
        <v>4</v>
      </c>
      <c r="E10048" s="125">
        <v>3</v>
      </c>
      <c r="F10048" s="125">
        <v>37.619968999999998</v>
      </c>
      <c r="G10048" s="125">
        <v>404.696843</v>
      </c>
      <c r="H10048" s="125">
        <v>519.36530400000004</v>
      </c>
      <c r="I10048" s="125">
        <v>491.163768</v>
      </c>
      <c r="J10048" s="125">
        <v>442.31681200000003</v>
      </c>
    </row>
    <row r="10049" spans="1:10" hidden="1" x14ac:dyDescent="0.25">
      <c r="A10049" s="125">
        <v>967225</v>
      </c>
      <c r="B10049" s="125">
        <v>2005</v>
      </c>
      <c r="C10049" s="125">
        <v>24</v>
      </c>
      <c r="D10049" s="125">
        <v>4</v>
      </c>
      <c r="E10049" s="125">
        <v>4</v>
      </c>
      <c r="F10049" s="125">
        <v>1137.100238</v>
      </c>
      <c r="G10049" s="125">
        <v>0</v>
      </c>
      <c r="H10049" s="125">
        <v>1346.518695</v>
      </c>
      <c r="I10049" s="125">
        <v>1182.1087620000001</v>
      </c>
      <c r="J10049" s="125">
        <v>1137.100238</v>
      </c>
    </row>
    <row r="10050" spans="1:10" x14ac:dyDescent="0.25">
      <c r="A10050" s="125">
        <v>967226</v>
      </c>
      <c r="B10050" s="125">
        <v>2005</v>
      </c>
      <c r="C10050" s="125">
        <v>24</v>
      </c>
      <c r="D10050" s="125">
        <v>5</v>
      </c>
      <c r="E10050" s="125">
        <v>1</v>
      </c>
      <c r="F10050" s="129">
        <v>13.403845</v>
      </c>
      <c r="G10050" s="129">
        <v>0</v>
      </c>
      <c r="H10050" s="129">
        <v>17.367000000000001</v>
      </c>
      <c r="I10050" s="129">
        <v>16.331927</v>
      </c>
      <c r="J10050" s="129">
        <v>13.403845</v>
      </c>
    </row>
    <row r="10051" spans="1:10" hidden="1" x14ac:dyDescent="0.25">
      <c r="A10051" s="125">
        <v>967227</v>
      </c>
      <c r="B10051" s="125">
        <v>2005</v>
      </c>
      <c r="C10051" s="125">
        <v>24</v>
      </c>
      <c r="D10051" s="125">
        <v>5</v>
      </c>
      <c r="E10051" s="125">
        <v>2</v>
      </c>
      <c r="F10051" s="125">
        <v>12.789225</v>
      </c>
      <c r="G10051" s="125">
        <v>0</v>
      </c>
      <c r="H10051" s="125">
        <v>13.403845</v>
      </c>
      <c r="I10051" s="125">
        <v>13.170617999999999</v>
      </c>
      <c r="J10051" s="125">
        <v>12.789225</v>
      </c>
    </row>
    <row r="10052" spans="1:10" hidden="1" x14ac:dyDescent="0.25">
      <c r="A10052" s="125">
        <v>967228</v>
      </c>
      <c r="B10052" s="125">
        <v>2005</v>
      </c>
      <c r="C10052" s="125">
        <v>24</v>
      </c>
      <c r="D10052" s="125">
        <v>5</v>
      </c>
      <c r="E10052" s="125">
        <v>3</v>
      </c>
      <c r="F10052" s="125">
        <v>0</v>
      </c>
      <c r="G10052" s="125">
        <v>11.000223999999999</v>
      </c>
      <c r="H10052" s="125">
        <v>12.789225</v>
      </c>
      <c r="I10052" s="125">
        <v>12.456706000000001</v>
      </c>
      <c r="J10052" s="125">
        <v>11.000223999999999</v>
      </c>
    </row>
    <row r="10053" spans="1:10" hidden="1" x14ac:dyDescent="0.25">
      <c r="A10053" s="125">
        <v>967229</v>
      </c>
      <c r="B10053" s="125">
        <v>2005</v>
      </c>
      <c r="C10053" s="125">
        <v>24</v>
      </c>
      <c r="D10053" s="125">
        <v>5</v>
      </c>
      <c r="E10053" s="125">
        <v>4</v>
      </c>
      <c r="F10053" s="125">
        <v>34.155203999999998</v>
      </c>
      <c r="G10053" s="125">
        <v>0</v>
      </c>
      <c r="H10053" s="125">
        <v>37.619968999999998</v>
      </c>
      <c r="I10053" s="125">
        <v>35.377819000000002</v>
      </c>
      <c r="J10053" s="125">
        <v>34.155203999999998</v>
      </c>
    </row>
    <row r="10054" spans="1:10" x14ac:dyDescent="0.25">
      <c r="A10054" s="125">
        <v>967230</v>
      </c>
      <c r="B10054" s="125">
        <v>2005</v>
      </c>
      <c r="C10054" s="125">
        <v>25</v>
      </c>
      <c r="D10054" s="125">
        <v>2</v>
      </c>
      <c r="E10054" s="125">
        <v>1</v>
      </c>
      <c r="F10054" s="129">
        <v>135671.43854900001</v>
      </c>
      <c r="G10054" s="129">
        <v>0</v>
      </c>
      <c r="H10054" s="129">
        <v>183442.52299999999</v>
      </c>
      <c r="I10054" s="129">
        <v>136169.384823</v>
      </c>
      <c r="J10054" s="129">
        <v>135671.43854900001</v>
      </c>
    </row>
    <row r="10055" spans="1:10" hidden="1" x14ac:dyDescent="0.25">
      <c r="A10055" s="125">
        <v>967231</v>
      </c>
      <c r="B10055" s="125">
        <v>2005</v>
      </c>
      <c r="C10055" s="125">
        <v>25</v>
      </c>
      <c r="D10055" s="125">
        <v>2</v>
      </c>
      <c r="E10055" s="125">
        <v>2</v>
      </c>
      <c r="F10055" s="125">
        <v>124329.57923600001</v>
      </c>
      <c r="G10055" s="125">
        <v>0</v>
      </c>
      <c r="H10055" s="125">
        <v>135671.43854900001</v>
      </c>
      <c r="I10055" s="125">
        <v>124600.649164</v>
      </c>
      <c r="J10055" s="125">
        <v>124329.57923600001</v>
      </c>
    </row>
    <row r="10056" spans="1:10" hidden="1" x14ac:dyDescent="0.25">
      <c r="A10056" s="125">
        <v>967232</v>
      </c>
      <c r="B10056" s="125">
        <v>2005</v>
      </c>
      <c r="C10056" s="125">
        <v>25</v>
      </c>
      <c r="D10056" s="125">
        <v>2</v>
      </c>
      <c r="E10056" s="125">
        <v>3</v>
      </c>
      <c r="F10056" s="125">
        <v>108308.09693499999</v>
      </c>
      <c r="G10056" s="125">
        <v>312.82826499999999</v>
      </c>
      <c r="H10056" s="125">
        <v>124329.57923600001</v>
      </c>
      <c r="I10056" s="125">
        <v>109422.462686</v>
      </c>
      <c r="J10056" s="125">
        <v>108620.925199</v>
      </c>
    </row>
    <row r="10057" spans="1:10" hidden="1" x14ac:dyDescent="0.25">
      <c r="A10057" s="125">
        <v>967233</v>
      </c>
      <c r="B10057" s="125">
        <v>2005</v>
      </c>
      <c r="C10057" s="125">
        <v>25</v>
      </c>
      <c r="D10057" s="125">
        <v>2</v>
      </c>
      <c r="E10057" s="125">
        <v>4</v>
      </c>
      <c r="F10057" s="125">
        <v>135895.64155500001</v>
      </c>
      <c r="G10057" s="125">
        <v>0</v>
      </c>
      <c r="H10057" s="125">
        <v>183442.52299999999</v>
      </c>
      <c r="I10057" s="125">
        <v>136169.384823</v>
      </c>
      <c r="J10057" s="125">
        <v>135895.64155500001</v>
      </c>
    </row>
    <row r="10058" spans="1:10" x14ac:dyDescent="0.25">
      <c r="A10058" s="125">
        <v>967234</v>
      </c>
      <c r="B10058" s="125">
        <v>2005</v>
      </c>
      <c r="C10058" s="125">
        <v>25</v>
      </c>
      <c r="D10058" s="125">
        <v>3</v>
      </c>
      <c r="E10058" s="125">
        <v>1</v>
      </c>
      <c r="F10058" s="129">
        <v>31008.683876999999</v>
      </c>
      <c r="G10058" s="129">
        <v>0</v>
      </c>
      <c r="H10058" s="129">
        <v>38626.44255</v>
      </c>
      <c r="I10058" s="129">
        <v>31372.396638999999</v>
      </c>
      <c r="J10058" s="129">
        <v>31008.683876999999</v>
      </c>
    </row>
    <row r="10059" spans="1:10" hidden="1" x14ac:dyDescent="0.25">
      <c r="A10059" s="125">
        <v>967235</v>
      </c>
      <c r="B10059" s="125">
        <v>2005</v>
      </c>
      <c r="C10059" s="125">
        <v>25</v>
      </c>
      <c r="D10059" s="125">
        <v>3</v>
      </c>
      <c r="E10059" s="125">
        <v>2</v>
      </c>
      <c r="F10059" s="125">
        <v>29054.834444</v>
      </c>
      <c r="G10059" s="125">
        <v>0</v>
      </c>
      <c r="H10059" s="125">
        <v>31008.683876999999</v>
      </c>
      <c r="I10059" s="125">
        <v>29219.482818</v>
      </c>
      <c r="J10059" s="125">
        <v>29054.834444</v>
      </c>
    </row>
    <row r="10060" spans="1:10" hidden="1" x14ac:dyDescent="0.25">
      <c r="A10060" s="125">
        <v>967236</v>
      </c>
      <c r="B10060" s="125">
        <v>2005</v>
      </c>
      <c r="C10060" s="125">
        <v>25</v>
      </c>
      <c r="D10060" s="125">
        <v>3</v>
      </c>
      <c r="E10060" s="125">
        <v>3</v>
      </c>
      <c r="F10060" s="125">
        <v>21370.532062999999</v>
      </c>
      <c r="G10060" s="125">
        <v>2659.782377</v>
      </c>
      <c r="H10060" s="125">
        <v>29054.834444</v>
      </c>
      <c r="I10060" s="125">
        <v>26576.457065999999</v>
      </c>
      <c r="J10060" s="125">
        <v>24030.314439999998</v>
      </c>
    </row>
    <row r="10061" spans="1:10" hidden="1" x14ac:dyDescent="0.25">
      <c r="A10061" s="125">
        <v>967237</v>
      </c>
      <c r="B10061" s="125">
        <v>2005</v>
      </c>
      <c r="C10061" s="125">
        <v>25</v>
      </c>
      <c r="D10061" s="125">
        <v>3</v>
      </c>
      <c r="E10061" s="125">
        <v>4</v>
      </c>
      <c r="F10061" s="125">
        <v>87575.163994000002</v>
      </c>
      <c r="G10061" s="125">
        <v>0</v>
      </c>
      <c r="H10061" s="125">
        <v>108308.09693499999</v>
      </c>
      <c r="I10061" s="125">
        <v>87967.836330000006</v>
      </c>
      <c r="J10061" s="125">
        <v>87575.163994000002</v>
      </c>
    </row>
    <row r="10062" spans="1:10" x14ac:dyDescent="0.25">
      <c r="A10062" s="125">
        <v>967238</v>
      </c>
      <c r="B10062" s="125">
        <v>2005</v>
      </c>
      <c r="C10062" s="125">
        <v>25</v>
      </c>
      <c r="D10062" s="125">
        <v>4</v>
      </c>
      <c r="E10062" s="125">
        <v>1</v>
      </c>
      <c r="F10062" s="129">
        <v>9446.7846150000005</v>
      </c>
      <c r="G10062" s="129">
        <v>0</v>
      </c>
      <c r="H10062" s="129">
        <v>12833.75475</v>
      </c>
      <c r="I10062" s="129">
        <v>11266.753295</v>
      </c>
      <c r="J10062" s="129">
        <v>9446.7846150000005</v>
      </c>
    </row>
    <row r="10063" spans="1:10" hidden="1" x14ac:dyDescent="0.25">
      <c r="A10063" s="125">
        <v>967239</v>
      </c>
      <c r="B10063" s="125">
        <v>2005</v>
      </c>
      <c r="C10063" s="125">
        <v>25</v>
      </c>
      <c r="D10063" s="125">
        <v>4</v>
      </c>
      <c r="E10063" s="125">
        <v>2</v>
      </c>
      <c r="F10063" s="125">
        <v>8388.786591</v>
      </c>
      <c r="G10063" s="125">
        <v>0</v>
      </c>
      <c r="H10063" s="125">
        <v>9446.7846150000005</v>
      </c>
      <c r="I10063" s="125">
        <v>9101.9769759999999</v>
      </c>
      <c r="J10063" s="125">
        <v>8388.786591</v>
      </c>
    </row>
    <row r="10064" spans="1:10" hidden="1" x14ac:dyDescent="0.25">
      <c r="A10064" s="125">
        <v>967240</v>
      </c>
      <c r="B10064" s="125">
        <v>2005</v>
      </c>
      <c r="C10064" s="125">
        <v>25</v>
      </c>
      <c r="D10064" s="125">
        <v>4</v>
      </c>
      <c r="E10064" s="125">
        <v>3</v>
      </c>
      <c r="F10064" s="125">
        <v>3205.6188229999998</v>
      </c>
      <c r="G10064" s="125">
        <v>3536.1422910000001</v>
      </c>
      <c r="H10064" s="125">
        <v>8388.786591</v>
      </c>
      <c r="I10064" s="125">
        <v>7933.2754789999999</v>
      </c>
      <c r="J10064" s="125">
        <v>6741.7611129999996</v>
      </c>
    </row>
    <row r="10065" spans="1:10" hidden="1" x14ac:dyDescent="0.25">
      <c r="A10065" s="125">
        <v>967241</v>
      </c>
      <c r="B10065" s="125">
        <v>2005</v>
      </c>
      <c r="C10065" s="125">
        <v>25</v>
      </c>
      <c r="D10065" s="125">
        <v>4</v>
      </c>
      <c r="E10065" s="125">
        <v>4</v>
      </c>
      <c r="F10065" s="125">
        <v>18089.243802000001</v>
      </c>
      <c r="G10065" s="125">
        <v>0</v>
      </c>
      <c r="H10065" s="125">
        <v>21370.532062999999</v>
      </c>
      <c r="I10065" s="125">
        <v>18761.190097999999</v>
      </c>
      <c r="J10065" s="125">
        <v>18089.243802000001</v>
      </c>
    </row>
    <row r="10066" spans="1:10" x14ac:dyDescent="0.25">
      <c r="A10066" s="125">
        <v>967242</v>
      </c>
      <c r="B10066" s="125">
        <v>2005</v>
      </c>
      <c r="C10066" s="125">
        <v>25</v>
      </c>
      <c r="D10066" s="125">
        <v>5</v>
      </c>
      <c r="E10066" s="125">
        <v>1</v>
      </c>
      <c r="F10066" s="129">
        <v>512.993019</v>
      </c>
      <c r="G10066" s="129">
        <v>0</v>
      </c>
      <c r="H10066" s="129">
        <v>646.60029999999995</v>
      </c>
      <c r="I10066" s="129">
        <v>608.06292199999996</v>
      </c>
      <c r="J10066" s="129">
        <v>512.993019</v>
      </c>
    </row>
    <row r="10067" spans="1:10" hidden="1" x14ac:dyDescent="0.25">
      <c r="A10067" s="125">
        <v>967243</v>
      </c>
      <c r="B10067" s="125">
        <v>2005</v>
      </c>
      <c r="C10067" s="125">
        <v>25</v>
      </c>
      <c r="D10067" s="125">
        <v>5</v>
      </c>
      <c r="E10067" s="125">
        <v>2</v>
      </c>
      <c r="F10067" s="125">
        <v>460.23276800000002</v>
      </c>
      <c r="G10067" s="125">
        <v>0</v>
      </c>
      <c r="H10067" s="125">
        <v>512.993019</v>
      </c>
      <c r="I10067" s="125">
        <v>504.06694099999999</v>
      </c>
      <c r="J10067" s="125">
        <v>460.23276800000002</v>
      </c>
    </row>
    <row r="10068" spans="1:10" hidden="1" x14ac:dyDescent="0.25">
      <c r="A10068" s="125">
        <v>967244</v>
      </c>
      <c r="B10068" s="125">
        <v>2005</v>
      </c>
      <c r="C10068" s="125">
        <v>25</v>
      </c>
      <c r="D10068" s="125">
        <v>5</v>
      </c>
      <c r="E10068" s="125">
        <v>3</v>
      </c>
      <c r="F10068" s="125">
        <v>0</v>
      </c>
      <c r="G10068" s="125">
        <v>429.87193200000002</v>
      </c>
      <c r="H10068" s="125">
        <v>460.23276800000002</v>
      </c>
      <c r="I10068" s="125">
        <v>448.26671599999997</v>
      </c>
      <c r="J10068" s="125">
        <v>429.87193200000002</v>
      </c>
    </row>
    <row r="10069" spans="1:10" hidden="1" x14ac:dyDescent="0.25">
      <c r="A10069" s="125">
        <v>967245</v>
      </c>
      <c r="B10069" s="125">
        <v>2005</v>
      </c>
      <c r="C10069" s="125">
        <v>25</v>
      </c>
      <c r="D10069" s="125">
        <v>5</v>
      </c>
      <c r="E10069" s="125">
        <v>4</v>
      </c>
      <c r="F10069" s="125">
        <v>2867.1256720000001</v>
      </c>
      <c r="G10069" s="125">
        <v>0</v>
      </c>
      <c r="H10069" s="125">
        <v>3205.6188229999998</v>
      </c>
      <c r="I10069" s="125">
        <v>3014.5639409999999</v>
      </c>
      <c r="J10069" s="125">
        <v>2867.1256720000001</v>
      </c>
    </row>
    <row r="10070" spans="1:10" x14ac:dyDescent="0.25">
      <c r="A10070" s="125">
        <v>967246</v>
      </c>
      <c r="B10070" s="125">
        <v>2005</v>
      </c>
      <c r="C10070" s="125">
        <v>26</v>
      </c>
      <c r="D10070" s="125">
        <v>2</v>
      </c>
      <c r="E10070" s="125">
        <v>1</v>
      </c>
      <c r="F10070" s="129">
        <v>995065.82493999996</v>
      </c>
      <c r="G10070" s="129">
        <v>0</v>
      </c>
      <c r="H10070" s="129">
        <v>1345437.09</v>
      </c>
      <c r="I10070" s="129">
        <v>998717.95190700004</v>
      </c>
      <c r="J10070" s="129">
        <v>995065.82493999996</v>
      </c>
    </row>
    <row r="10071" spans="1:10" hidden="1" x14ac:dyDescent="0.25">
      <c r="A10071" s="125">
        <v>967247</v>
      </c>
      <c r="B10071" s="125">
        <v>2005</v>
      </c>
      <c r="C10071" s="125">
        <v>26</v>
      </c>
      <c r="D10071" s="125">
        <v>2</v>
      </c>
      <c r="E10071" s="125">
        <v>2</v>
      </c>
      <c r="F10071" s="125">
        <v>911880.32389</v>
      </c>
      <c r="G10071" s="125">
        <v>0</v>
      </c>
      <c r="H10071" s="125">
        <v>995065.82493999996</v>
      </c>
      <c r="I10071" s="125">
        <v>913868.45362499997</v>
      </c>
      <c r="J10071" s="125">
        <v>911880.32389</v>
      </c>
    </row>
    <row r="10072" spans="1:10" hidden="1" x14ac:dyDescent="0.25">
      <c r="A10072" s="125">
        <v>967248</v>
      </c>
      <c r="B10072" s="125">
        <v>2005</v>
      </c>
      <c r="C10072" s="125">
        <v>26</v>
      </c>
      <c r="D10072" s="125">
        <v>2</v>
      </c>
      <c r="E10072" s="125">
        <v>3</v>
      </c>
      <c r="F10072" s="125">
        <v>794372.691674</v>
      </c>
      <c r="G10072" s="125">
        <v>2294.4012280000002</v>
      </c>
      <c r="H10072" s="125">
        <v>911880.32389</v>
      </c>
      <c r="I10072" s="125">
        <v>802545.87305599998</v>
      </c>
      <c r="J10072" s="125">
        <v>796667.09290199995</v>
      </c>
    </row>
    <row r="10073" spans="1:10" hidden="1" x14ac:dyDescent="0.25">
      <c r="A10073" s="125">
        <v>967249</v>
      </c>
      <c r="B10073" s="125">
        <v>2005</v>
      </c>
      <c r="C10073" s="125">
        <v>26</v>
      </c>
      <c r="D10073" s="125">
        <v>2</v>
      </c>
      <c r="E10073" s="125">
        <v>4</v>
      </c>
      <c r="F10073" s="125">
        <v>996710.21487799997</v>
      </c>
      <c r="G10073" s="125">
        <v>0</v>
      </c>
      <c r="H10073" s="125">
        <v>1345437.09</v>
      </c>
      <c r="I10073" s="125">
        <v>998717.95190700004</v>
      </c>
      <c r="J10073" s="125">
        <v>996710.21487799997</v>
      </c>
    </row>
    <row r="10074" spans="1:10" x14ac:dyDescent="0.25">
      <c r="A10074" s="125">
        <v>967250</v>
      </c>
      <c r="B10074" s="125">
        <v>2005</v>
      </c>
      <c r="C10074" s="125">
        <v>26</v>
      </c>
      <c r="D10074" s="125">
        <v>3</v>
      </c>
      <c r="E10074" s="125">
        <v>1</v>
      </c>
      <c r="F10074" s="129">
        <v>232057.78195599999</v>
      </c>
      <c r="G10074" s="129">
        <v>0</v>
      </c>
      <c r="H10074" s="129">
        <v>289066.33439999999</v>
      </c>
      <c r="I10074" s="129">
        <v>234779.67679999999</v>
      </c>
      <c r="J10074" s="129">
        <v>232057.78195599999</v>
      </c>
    </row>
    <row r="10075" spans="1:10" hidden="1" x14ac:dyDescent="0.25">
      <c r="A10075" s="125">
        <v>967251</v>
      </c>
      <c r="B10075" s="125">
        <v>2005</v>
      </c>
      <c r="C10075" s="125">
        <v>26</v>
      </c>
      <c r="D10075" s="125">
        <v>3</v>
      </c>
      <c r="E10075" s="125">
        <v>2</v>
      </c>
      <c r="F10075" s="125">
        <v>217435.87902399999</v>
      </c>
      <c r="G10075" s="125">
        <v>0</v>
      </c>
      <c r="H10075" s="125">
        <v>232057.78195599999</v>
      </c>
      <c r="I10075" s="125">
        <v>218668.047937</v>
      </c>
      <c r="J10075" s="125">
        <v>217435.87902399999</v>
      </c>
    </row>
    <row r="10076" spans="1:10" hidden="1" x14ac:dyDescent="0.25">
      <c r="A10076" s="125">
        <v>967252</v>
      </c>
      <c r="B10076" s="125">
        <v>2005</v>
      </c>
      <c r="C10076" s="125">
        <v>26</v>
      </c>
      <c r="D10076" s="125">
        <v>3</v>
      </c>
      <c r="E10076" s="125">
        <v>3</v>
      </c>
      <c r="F10076" s="125">
        <v>159929.33751400001</v>
      </c>
      <c r="G10076" s="125">
        <v>19904.849925999999</v>
      </c>
      <c r="H10076" s="125">
        <v>217435.87902399999</v>
      </c>
      <c r="I10076" s="125">
        <v>198888.598543</v>
      </c>
      <c r="J10076" s="125">
        <v>179834.18744000001</v>
      </c>
    </row>
    <row r="10077" spans="1:10" hidden="1" x14ac:dyDescent="0.25">
      <c r="A10077" s="125">
        <v>967253</v>
      </c>
      <c r="B10077" s="125">
        <v>2005</v>
      </c>
      <c r="C10077" s="125">
        <v>26</v>
      </c>
      <c r="D10077" s="125">
        <v>3</v>
      </c>
      <c r="E10077" s="125">
        <v>4</v>
      </c>
      <c r="F10077" s="125">
        <v>641722.34105499997</v>
      </c>
      <c r="G10077" s="125">
        <v>0</v>
      </c>
      <c r="H10077" s="125">
        <v>794372.691674</v>
      </c>
      <c r="I10077" s="125">
        <v>645189.50017799996</v>
      </c>
      <c r="J10077" s="125">
        <v>641722.34105499997</v>
      </c>
    </row>
    <row r="10078" spans="1:10" x14ac:dyDescent="0.25">
      <c r="A10078" s="125">
        <v>967254</v>
      </c>
      <c r="B10078" s="125">
        <v>2005</v>
      </c>
      <c r="C10078" s="125">
        <v>26</v>
      </c>
      <c r="D10078" s="125">
        <v>4</v>
      </c>
      <c r="E10078" s="125">
        <v>1</v>
      </c>
      <c r="F10078" s="129">
        <v>71743.621989000007</v>
      </c>
      <c r="G10078" s="129">
        <v>0</v>
      </c>
      <c r="H10078" s="129">
        <v>97465.972500000003</v>
      </c>
      <c r="I10078" s="129">
        <v>85565.377257999993</v>
      </c>
      <c r="J10078" s="129">
        <v>71743.621989000007</v>
      </c>
    </row>
    <row r="10079" spans="1:10" hidden="1" x14ac:dyDescent="0.25">
      <c r="A10079" s="125">
        <v>967255</v>
      </c>
      <c r="B10079" s="125">
        <v>2005</v>
      </c>
      <c r="C10079" s="125">
        <v>26</v>
      </c>
      <c r="D10079" s="125">
        <v>4</v>
      </c>
      <c r="E10079" s="125">
        <v>2</v>
      </c>
      <c r="F10079" s="125">
        <v>63708.654175999996</v>
      </c>
      <c r="G10079" s="125">
        <v>0</v>
      </c>
      <c r="H10079" s="125">
        <v>71743.621989000007</v>
      </c>
      <c r="I10079" s="125">
        <v>69124.979785999996</v>
      </c>
      <c r="J10079" s="125">
        <v>63708.654175999996</v>
      </c>
    </row>
    <row r="10080" spans="1:10" hidden="1" x14ac:dyDescent="0.25">
      <c r="A10080" s="125">
        <v>967256</v>
      </c>
      <c r="B10080" s="125">
        <v>2005</v>
      </c>
      <c r="C10080" s="125">
        <v>26</v>
      </c>
      <c r="D10080" s="125">
        <v>4</v>
      </c>
      <c r="E10080" s="125">
        <v>3</v>
      </c>
      <c r="F10080" s="125">
        <v>23989.405402</v>
      </c>
      <c r="G10080" s="125">
        <v>26462.893957</v>
      </c>
      <c r="H10080" s="125">
        <v>63708.654175999996</v>
      </c>
      <c r="I10080" s="125">
        <v>60249.274254000004</v>
      </c>
      <c r="J10080" s="125">
        <v>50452.299358999997</v>
      </c>
    </row>
    <row r="10081" spans="1:10" hidden="1" x14ac:dyDescent="0.25">
      <c r="A10081" s="125">
        <v>967257</v>
      </c>
      <c r="B10081" s="125">
        <v>2005</v>
      </c>
      <c r="C10081" s="125">
        <v>26</v>
      </c>
      <c r="D10081" s="125">
        <v>4</v>
      </c>
      <c r="E10081" s="125">
        <v>4</v>
      </c>
      <c r="F10081" s="125">
        <v>135373.36220199999</v>
      </c>
      <c r="G10081" s="125">
        <v>0</v>
      </c>
      <c r="H10081" s="125">
        <v>159929.33751400001</v>
      </c>
      <c r="I10081" s="125">
        <v>140401.96540300001</v>
      </c>
      <c r="J10081" s="125">
        <v>135373.36220199999</v>
      </c>
    </row>
    <row r="10082" spans="1:10" x14ac:dyDescent="0.25">
      <c r="A10082" s="125">
        <v>967258</v>
      </c>
      <c r="B10082" s="125">
        <v>2005</v>
      </c>
      <c r="C10082" s="125">
        <v>26</v>
      </c>
      <c r="D10082" s="125">
        <v>5</v>
      </c>
      <c r="E10082" s="125">
        <v>1</v>
      </c>
      <c r="F10082" s="129">
        <v>4101.1161869999996</v>
      </c>
      <c r="G10082" s="129">
        <v>0</v>
      </c>
      <c r="H10082" s="129">
        <v>5169.2379000000001</v>
      </c>
      <c r="I10082" s="129">
        <v>4861.1513210000003</v>
      </c>
      <c r="J10082" s="129">
        <v>4101.1161869999996</v>
      </c>
    </row>
    <row r="10083" spans="1:10" hidden="1" x14ac:dyDescent="0.25">
      <c r="A10083" s="125">
        <v>967259</v>
      </c>
      <c r="B10083" s="125">
        <v>2005</v>
      </c>
      <c r="C10083" s="125">
        <v>26</v>
      </c>
      <c r="D10083" s="125">
        <v>5</v>
      </c>
      <c r="E10083" s="125">
        <v>2</v>
      </c>
      <c r="F10083" s="125">
        <v>3679.32503</v>
      </c>
      <c r="G10083" s="125">
        <v>0</v>
      </c>
      <c r="H10083" s="125">
        <v>4101.1161869999996</v>
      </c>
      <c r="I10083" s="125">
        <v>4029.7567650000001</v>
      </c>
      <c r="J10083" s="125">
        <v>3679.32503</v>
      </c>
    </row>
    <row r="10084" spans="1:10" hidden="1" x14ac:dyDescent="0.25">
      <c r="A10084" s="125">
        <v>967260</v>
      </c>
      <c r="B10084" s="125">
        <v>2005</v>
      </c>
      <c r="C10084" s="125">
        <v>26</v>
      </c>
      <c r="D10084" s="125">
        <v>5</v>
      </c>
      <c r="E10084" s="125">
        <v>3</v>
      </c>
      <c r="F10084" s="125">
        <v>0</v>
      </c>
      <c r="G10084" s="125">
        <v>3213.3786239999999</v>
      </c>
      <c r="H10084" s="125">
        <v>3679.32503</v>
      </c>
      <c r="I10084" s="125">
        <v>3583.6625789999998</v>
      </c>
      <c r="J10084" s="125">
        <v>3213.3786239999999</v>
      </c>
    </row>
    <row r="10085" spans="1:10" hidden="1" x14ac:dyDescent="0.25">
      <c r="A10085" s="125">
        <v>967261</v>
      </c>
      <c r="B10085" s="125">
        <v>2005</v>
      </c>
      <c r="C10085" s="125">
        <v>26</v>
      </c>
      <c r="D10085" s="125">
        <v>5</v>
      </c>
      <c r="E10085" s="125">
        <v>4</v>
      </c>
      <c r="F10085" s="125">
        <v>21456.275339</v>
      </c>
      <c r="G10085" s="125">
        <v>0</v>
      </c>
      <c r="H10085" s="125">
        <v>23989.405402</v>
      </c>
      <c r="I10085" s="125">
        <v>22559.636839999999</v>
      </c>
      <c r="J10085" s="125">
        <v>21456.275339</v>
      </c>
    </row>
    <row r="10086" spans="1:10" x14ac:dyDescent="0.25">
      <c r="A10086" s="125">
        <v>967262</v>
      </c>
      <c r="B10086" s="125">
        <v>2005</v>
      </c>
      <c r="C10086" s="125">
        <v>27</v>
      </c>
      <c r="D10086" s="125">
        <v>2</v>
      </c>
      <c r="E10086" s="125">
        <v>1</v>
      </c>
      <c r="F10086" s="129">
        <v>274.29825899999997</v>
      </c>
      <c r="G10086" s="129">
        <v>0</v>
      </c>
      <c r="H10086" s="129">
        <v>369.52480000000003</v>
      </c>
      <c r="I10086" s="129">
        <v>274.29825899999997</v>
      </c>
      <c r="J10086" s="129">
        <v>274.29825899999997</v>
      </c>
    </row>
    <row r="10087" spans="1:10" hidden="1" x14ac:dyDescent="0.25">
      <c r="A10087" s="125">
        <v>967263</v>
      </c>
      <c r="B10087" s="125">
        <v>2005</v>
      </c>
      <c r="C10087" s="125">
        <v>27</v>
      </c>
      <c r="D10087" s="125">
        <v>2</v>
      </c>
      <c r="E10087" s="125">
        <v>2</v>
      </c>
      <c r="F10087" s="125">
        <v>251.559741</v>
      </c>
      <c r="G10087" s="125">
        <v>0</v>
      </c>
      <c r="H10087" s="125">
        <v>274.29825899999997</v>
      </c>
      <c r="I10087" s="125">
        <v>251.91552100000001</v>
      </c>
      <c r="J10087" s="125">
        <v>251.559741</v>
      </c>
    </row>
    <row r="10088" spans="1:10" hidden="1" x14ac:dyDescent="0.25">
      <c r="A10088" s="125">
        <v>967264</v>
      </c>
      <c r="B10088" s="125">
        <v>2005</v>
      </c>
      <c r="C10088" s="125">
        <v>27</v>
      </c>
      <c r="D10088" s="125">
        <v>2</v>
      </c>
      <c r="E10088" s="125">
        <v>3</v>
      </c>
      <c r="F10088" s="125">
        <v>217.64416299999999</v>
      </c>
      <c r="G10088" s="125">
        <v>1.3998489999999999</v>
      </c>
      <c r="H10088" s="125">
        <v>251.559741</v>
      </c>
      <c r="I10088" s="125">
        <v>221.397728</v>
      </c>
      <c r="J10088" s="125">
        <v>219.04401200000001</v>
      </c>
    </row>
    <row r="10089" spans="1:10" hidden="1" x14ac:dyDescent="0.25">
      <c r="A10089" s="125">
        <v>967265</v>
      </c>
      <c r="B10089" s="125">
        <v>2005</v>
      </c>
      <c r="C10089" s="125">
        <v>27</v>
      </c>
      <c r="D10089" s="125">
        <v>2</v>
      </c>
      <c r="E10089" s="125">
        <v>4</v>
      </c>
      <c r="F10089" s="125">
        <v>274.29825899999997</v>
      </c>
      <c r="G10089" s="125">
        <v>0</v>
      </c>
      <c r="H10089" s="125">
        <v>369.52480000000003</v>
      </c>
      <c r="I10089" s="125">
        <v>274.29825899999997</v>
      </c>
      <c r="J10089" s="125">
        <v>274.29825899999997</v>
      </c>
    </row>
    <row r="10090" spans="1:10" x14ac:dyDescent="0.25">
      <c r="A10090" s="125">
        <v>967266</v>
      </c>
      <c r="B10090" s="125">
        <v>2005</v>
      </c>
      <c r="C10090" s="125">
        <v>27</v>
      </c>
      <c r="D10090" s="125">
        <v>3</v>
      </c>
      <c r="E10090" s="125">
        <v>1</v>
      </c>
      <c r="F10090" s="129">
        <v>163.478002</v>
      </c>
      <c r="G10090" s="129">
        <v>0</v>
      </c>
      <c r="H10090" s="129">
        <v>202.14150000000001</v>
      </c>
      <c r="I10090" s="129">
        <v>164.179326</v>
      </c>
      <c r="J10090" s="129">
        <v>163.478002</v>
      </c>
    </row>
    <row r="10091" spans="1:10" hidden="1" x14ac:dyDescent="0.25">
      <c r="A10091" s="125">
        <v>967267</v>
      </c>
      <c r="B10091" s="125">
        <v>2005</v>
      </c>
      <c r="C10091" s="125">
        <v>27</v>
      </c>
      <c r="D10091" s="125">
        <v>3</v>
      </c>
      <c r="E10091" s="125">
        <v>2</v>
      </c>
      <c r="F10091" s="125">
        <v>149.832413</v>
      </c>
      <c r="G10091" s="125">
        <v>0</v>
      </c>
      <c r="H10091" s="125">
        <v>163.478002</v>
      </c>
      <c r="I10091" s="125">
        <v>154.045321</v>
      </c>
      <c r="J10091" s="125">
        <v>149.832413</v>
      </c>
    </row>
    <row r="10092" spans="1:10" hidden="1" x14ac:dyDescent="0.25">
      <c r="A10092" s="125">
        <v>967268</v>
      </c>
      <c r="B10092" s="125">
        <v>2005</v>
      </c>
      <c r="C10092" s="125">
        <v>27</v>
      </c>
      <c r="D10092" s="125">
        <v>3</v>
      </c>
      <c r="E10092" s="125">
        <v>3</v>
      </c>
      <c r="F10092" s="125">
        <v>112.17439299999999</v>
      </c>
      <c r="G10092" s="125">
        <v>12.258673</v>
      </c>
      <c r="H10092" s="125">
        <v>149.832413</v>
      </c>
      <c r="I10092" s="125">
        <v>137.05170799999999</v>
      </c>
      <c r="J10092" s="125">
        <v>124.433066</v>
      </c>
    </row>
    <row r="10093" spans="1:10" hidden="1" x14ac:dyDescent="0.25">
      <c r="A10093" s="125">
        <v>967269</v>
      </c>
      <c r="B10093" s="125">
        <v>2005</v>
      </c>
      <c r="C10093" s="125">
        <v>27</v>
      </c>
      <c r="D10093" s="125">
        <v>3</v>
      </c>
      <c r="E10093" s="125">
        <v>4</v>
      </c>
      <c r="F10093" s="125">
        <v>176.28943599999999</v>
      </c>
      <c r="G10093" s="125">
        <v>0</v>
      </c>
      <c r="H10093" s="125">
        <v>217.64416299999999</v>
      </c>
      <c r="I10093" s="125">
        <v>176.770589</v>
      </c>
      <c r="J10093" s="125">
        <v>176.28943599999999</v>
      </c>
    </row>
    <row r="10094" spans="1:10" x14ac:dyDescent="0.25">
      <c r="A10094" s="125">
        <v>967270</v>
      </c>
      <c r="B10094" s="125">
        <v>2005</v>
      </c>
      <c r="C10094" s="125">
        <v>27</v>
      </c>
      <c r="D10094" s="125">
        <v>4</v>
      </c>
      <c r="E10094" s="125">
        <v>1</v>
      </c>
      <c r="F10094" s="129">
        <v>19.861236999999999</v>
      </c>
      <c r="G10094" s="129">
        <v>0</v>
      </c>
      <c r="H10094" s="129">
        <v>23.420999999999999</v>
      </c>
      <c r="I10094" s="129">
        <v>20.561295999999999</v>
      </c>
      <c r="J10094" s="129">
        <v>19.861236999999999</v>
      </c>
    </row>
    <row r="10095" spans="1:10" hidden="1" x14ac:dyDescent="0.25">
      <c r="A10095" s="125">
        <v>967271</v>
      </c>
      <c r="B10095" s="125">
        <v>2005</v>
      </c>
      <c r="C10095" s="125">
        <v>27</v>
      </c>
      <c r="D10095" s="125">
        <v>4</v>
      </c>
      <c r="E10095" s="125">
        <v>2</v>
      </c>
      <c r="F10095" s="125">
        <v>17.578185000000001</v>
      </c>
      <c r="G10095" s="125">
        <v>0</v>
      </c>
      <c r="H10095" s="125">
        <v>19.861236999999999</v>
      </c>
      <c r="I10095" s="125">
        <v>19.136302000000001</v>
      </c>
      <c r="J10095" s="125">
        <v>17.578185000000001</v>
      </c>
    </row>
    <row r="10096" spans="1:10" hidden="1" x14ac:dyDescent="0.25">
      <c r="A10096" s="125">
        <v>967272</v>
      </c>
      <c r="B10096" s="125">
        <v>2005</v>
      </c>
      <c r="C10096" s="125">
        <v>27</v>
      </c>
      <c r="D10096" s="125">
        <v>4</v>
      </c>
      <c r="E10096" s="125">
        <v>3</v>
      </c>
      <c r="F10096" s="125">
        <v>6.3208299999999999</v>
      </c>
      <c r="G10096" s="125">
        <v>6.0785910000000003</v>
      </c>
      <c r="H10096" s="125">
        <v>17.578185000000001</v>
      </c>
      <c r="I10096" s="125">
        <v>16.62369</v>
      </c>
      <c r="J10096" s="125">
        <v>12.399421</v>
      </c>
    </row>
    <row r="10097" spans="1:10" hidden="1" x14ac:dyDescent="0.25">
      <c r="A10097" s="125">
        <v>967273</v>
      </c>
      <c r="B10097" s="125">
        <v>2005</v>
      </c>
      <c r="C10097" s="125">
        <v>27</v>
      </c>
      <c r="D10097" s="125">
        <v>4</v>
      </c>
      <c r="E10097" s="125">
        <v>4</v>
      </c>
      <c r="F10097" s="125">
        <v>97.104359000000002</v>
      </c>
      <c r="G10097" s="125">
        <v>0</v>
      </c>
      <c r="H10097" s="125">
        <v>112.17439299999999</v>
      </c>
      <c r="I10097" s="125">
        <v>98.477900000000005</v>
      </c>
      <c r="J10097" s="125">
        <v>97.104359000000002</v>
      </c>
    </row>
    <row r="10098" spans="1:10" x14ac:dyDescent="0.25">
      <c r="A10098" s="125">
        <v>967274</v>
      </c>
      <c r="B10098" s="125">
        <v>2005</v>
      </c>
      <c r="C10098" s="125">
        <v>27</v>
      </c>
      <c r="D10098" s="125">
        <v>5</v>
      </c>
      <c r="E10098" s="125">
        <v>1</v>
      </c>
      <c r="F10098" s="129">
        <v>2.447508</v>
      </c>
      <c r="G10098" s="129">
        <v>0</v>
      </c>
      <c r="H10098" s="129">
        <v>3.0503999999999998</v>
      </c>
      <c r="I10098" s="129">
        <v>2.8685960000000001</v>
      </c>
      <c r="J10098" s="129">
        <v>2.447508</v>
      </c>
    </row>
    <row r="10099" spans="1:10" hidden="1" x14ac:dyDescent="0.25">
      <c r="A10099" s="125">
        <v>967275</v>
      </c>
      <c r="B10099" s="125">
        <v>2005</v>
      </c>
      <c r="C10099" s="125">
        <v>27</v>
      </c>
      <c r="D10099" s="125">
        <v>5</v>
      </c>
      <c r="E10099" s="125">
        <v>2</v>
      </c>
      <c r="F10099" s="125">
        <v>2.0771480000000002</v>
      </c>
      <c r="G10099" s="125">
        <v>0</v>
      </c>
      <c r="H10099" s="125">
        <v>2.447508</v>
      </c>
      <c r="I10099" s="125">
        <v>2.404922</v>
      </c>
      <c r="J10099" s="125">
        <v>2.0771480000000002</v>
      </c>
    </row>
    <row r="10100" spans="1:10" hidden="1" x14ac:dyDescent="0.25">
      <c r="A10100" s="125">
        <v>967276</v>
      </c>
      <c r="B10100" s="125">
        <v>2005</v>
      </c>
      <c r="C10100" s="125">
        <v>27</v>
      </c>
      <c r="D10100" s="125">
        <v>5</v>
      </c>
      <c r="E10100" s="125">
        <v>3</v>
      </c>
      <c r="F10100" s="125">
        <v>0</v>
      </c>
      <c r="G10100" s="125">
        <v>1.9984059999999999</v>
      </c>
      <c r="H10100" s="125">
        <v>2.0771480000000002</v>
      </c>
      <c r="I10100" s="125">
        <v>2.023142</v>
      </c>
      <c r="J10100" s="125">
        <v>1.9984059999999999</v>
      </c>
    </row>
    <row r="10101" spans="1:10" hidden="1" x14ac:dyDescent="0.25">
      <c r="A10101" s="125">
        <v>967277</v>
      </c>
      <c r="B10101" s="125">
        <v>2005</v>
      </c>
      <c r="C10101" s="125">
        <v>27</v>
      </c>
      <c r="D10101" s="125">
        <v>5</v>
      </c>
      <c r="E10101" s="125">
        <v>4</v>
      </c>
      <c r="F10101" s="125">
        <v>5.0475750000000001</v>
      </c>
      <c r="G10101" s="125">
        <v>0</v>
      </c>
      <c r="H10101" s="125">
        <v>6.3208299999999999</v>
      </c>
      <c r="I10101" s="125">
        <v>5.9441090000000001</v>
      </c>
      <c r="J10101" s="125">
        <v>5.0475750000000001</v>
      </c>
    </row>
    <row r="10102" spans="1:10" x14ac:dyDescent="0.25">
      <c r="A10102" s="125">
        <v>967278</v>
      </c>
      <c r="B10102" s="125">
        <v>2005</v>
      </c>
      <c r="C10102" s="125">
        <v>28</v>
      </c>
      <c r="D10102" s="125">
        <v>2</v>
      </c>
      <c r="E10102" s="125">
        <v>1</v>
      </c>
      <c r="F10102" s="129">
        <v>6590.6846939999996</v>
      </c>
      <c r="G10102" s="129">
        <v>0</v>
      </c>
      <c r="H10102" s="129">
        <v>8878.7345999999998</v>
      </c>
      <c r="I10102" s="129">
        <v>6590.6846939999996</v>
      </c>
      <c r="J10102" s="129">
        <v>6590.6846939999996</v>
      </c>
    </row>
    <row r="10103" spans="1:10" hidden="1" x14ac:dyDescent="0.25">
      <c r="A10103" s="125">
        <v>967279</v>
      </c>
      <c r="B10103" s="125">
        <v>2005</v>
      </c>
      <c r="C10103" s="125">
        <v>28</v>
      </c>
      <c r="D10103" s="125">
        <v>2</v>
      </c>
      <c r="E10103" s="125">
        <v>2</v>
      </c>
      <c r="F10103" s="125">
        <v>6044.3363330000002</v>
      </c>
      <c r="G10103" s="125">
        <v>0</v>
      </c>
      <c r="H10103" s="125">
        <v>6590.6846939999996</v>
      </c>
      <c r="I10103" s="125">
        <v>6052.8848230000003</v>
      </c>
      <c r="J10103" s="125">
        <v>6044.3363330000002</v>
      </c>
    </row>
    <row r="10104" spans="1:10" hidden="1" x14ac:dyDescent="0.25">
      <c r="A10104" s="125">
        <v>967280</v>
      </c>
      <c r="B10104" s="125">
        <v>2005</v>
      </c>
      <c r="C10104" s="125">
        <v>28</v>
      </c>
      <c r="D10104" s="125">
        <v>2</v>
      </c>
      <c r="E10104" s="125">
        <v>3</v>
      </c>
      <c r="F10104" s="125">
        <v>5229.4318579999999</v>
      </c>
      <c r="G10104" s="125">
        <v>33.634785000000001</v>
      </c>
      <c r="H10104" s="125">
        <v>6044.3363330000002</v>
      </c>
      <c r="I10104" s="125">
        <v>5319.6204070000003</v>
      </c>
      <c r="J10104" s="125">
        <v>5263.0666440000005</v>
      </c>
    </row>
    <row r="10105" spans="1:10" hidden="1" x14ac:dyDescent="0.25">
      <c r="A10105" s="125">
        <v>967281</v>
      </c>
      <c r="B10105" s="125">
        <v>2005</v>
      </c>
      <c r="C10105" s="125">
        <v>28</v>
      </c>
      <c r="D10105" s="125">
        <v>2</v>
      </c>
      <c r="E10105" s="125">
        <v>4</v>
      </c>
      <c r="F10105" s="125">
        <v>6590.6846939999996</v>
      </c>
      <c r="G10105" s="125">
        <v>0</v>
      </c>
      <c r="H10105" s="125">
        <v>8878.7345999999998</v>
      </c>
      <c r="I10105" s="125">
        <v>6590.6846939999996</v>
      </c>
      <c r="J10105" s="125">
        <v>6590.6846939999996</v>
      </c>
    </row>
    <row r="10106" spans="1:10" x14ac:dyDescent="0.25">
      <c r="A10106" s="125">
        <v>967282</v>
      </c>
      <c r="B10106" s="125">
        <v>2005</v>
      </c>
      <c r="C10106" s="125">
        <v>28</v>
      </c>
      <c r="D10106" s="125">
        <v>3</v>
      </c>
      <c r="E10106" s="125">
        <v>1</v>
      </c>
      <c r="F10106" s="129">
        <v>108.98533500000001</v>
      </c>
      <c r="G10106" s="129">
        <v>0</v>
      </c>
      <c r="H10106" s="129">
        <v>134.761</v>
      </c>
      <c r="I10106" s="129">
        <v>109.452884</v>
      </c>
      <c r="J10106" s="129">
        <v>108.98533500000001</v>
      </c>
    </row>
    <row r="10107" spans="1:10" hidden="1" x14ac:dyDescent="0.25">
      <c r="A10107" s="125">
        <v>967283</v>
      </c>
      <c r="B10107" s="125">
        <v>2005</v>
      </c>
      <c r="C10107" s="125">
        <v>28</v>
      </c>
      <c r="D10107" s="125">
        <v>3</v>
      </c>
      <c r="E10107" s="125">
        <v>2</v>
      </c>
      <c r="F10107" s="125">
        <v>99.888274999999993</v>
      </c>
      <c r="G10107" s="125">
        <v>0</v>
      </c>
      <c r="H10107" s="125">
        <v>108.98533500000001</v>
      </c>
      <c r="I10107" s="125">
        <v>102.696881</v>
      </c>
      <c r="J10107" s="125">
        <v>99.888274999999993</v>
      </c>
    </row>
    <row r="10108" spans="1:10" hidden="1" x14ac:dyDescent="0.25">
      <c r="A10108" s="125">
        <v>967284</v>
      </c>
      <c r="B10108" s="125">
        <v>2005</v>
      </c>
      <c r="C10108" s="125">
        <v>28</v>
      </c>
      <c r="D10108" s="125">
        <v>3</v>
      </c>
      <c r="E10108" s="125">
        <v>3</v>
      </c>
      <c r="F10108" s="125">
        <v>74.748168000000007</v>
      </c>
      <c r="G10108" s="125">
        <v>8.1686499999999995</v>
      </c>
      <c r="H10108" s="125">
        <v>99.888274999999993</v>
      </c>
      <c r="I10108" s="125">
        <v>91.367805000000004</v>
      </c>
      <c r="J10108" s="125">
        <v>82.916816999999995</v>
      </c>
    </row>
    <row r="10109" spans="1:10" hidden="1" x14ac:dyDescent="0.25">
      <c r="A10109" s="125">
        <v>967285</v>
      </c>
      <c r="B10109" s="125">
        <v>2005</v>
      </c>
      <c r="C10109" s="125">
        <v>28</v>
      </c>
      <c r="D10109" s="125">
        <v>3</v>
      </c>
      <c r="E10109" s="125">
        <v>4</v>
      </c>
      <c r="F10109" s="125">
        <v>4235.7836799999995</v>
      </c>
      <c r="G10109" s="125">
        <v>0</v>
      </c>
      <c r="H10109" s="125">
        <v>5229.4318579999999</v>
      </c>
      <c r="I10109" s="125">
        <v>4247.3445549999997</v>
      </c>
      <c r="J10109" s="125">
        <v>4235.7836799999995</v>
      </c>
    </row>
    <row r="10110" spans="1:10" x14ac:dyDescent="0.25">
      <c r="A10110" s="125">
        <v>967286</v>
      </c>
      <c r="B10110" s="125">
        <v>2005</v>
      </c>
      <c r="C10110" s="125">
        <v>28</v>
      </c>
      <c r="D10110" s="125">
        <v>4</v>
      </c>
      <c r="E10110" s="125">
        <v>1</v>
      </c>
      <c r="F10110" s="129">
        <v>823.25721999999996</v>
      </c>
      <c r="G10110" s="129">
        <v>0</v>
      </c>
      <c r="H10110" s="129">
        <v>970.81100000000004</v>
      </c>
      <c r="I10110" s="129">
        <v>852.27497700000004</v>
      </c>
      <c r="J10110" s="129">
        <v>823.25721999999996</v>
      </c>
    </row>
    <row r="10111" spans="1:10" hidden="1" x14ac:dyDescent="0.25">
      <c r="A10111" s="125">
        <v>967287</v>
      </c>
      <c r="B10111" s="125">
        <v>2005</v>
      </c>
      <c r="C10111" s="125">
        <v>28</v>
      </c>
      <c r="D10111" s="125">
        <v>4</v>
      </c>
      <c r="E10111" s="125">
        <v>2</v>
      </c>
      <c r="F10111" s="125">
        <v>728.62369699999999</v>
      </c>
      <c r="G10111" s="125">
        <v>0</v>
      </c>
      <c r="H10111" s="125">
        <v>823.25721999999996</v>
      </c>
      <c r="I10111" s="125">
        <v>793.20833200000004</v>
      </c>
      <c r="J10111" s="125">
        <v>728.62369699999999</v>
      </c>
    </row>
    <row r="10112" spans="1:10" hidden="1" x14ac:dyDescent="0.25">
      <c r="A10112" s="125">
        <v>967288</v>
      </c>
      <c r="B10112" s="125">
        <v>2005</v>
      </c>
      <c r="C10112" s="125">
        <v>28</v>
      </c>
      <c r="D10112" s="125">
        <v>4</v>
      </c>
      <c r="E10112" s="125">
        <v>3</v>
      </c>
      <c r="F10112" s="125">
        <v>255.27485100000001</v>
      </c>
      <c r="G10112" s="125">
        <v>245.491715</v>
      </c>
      <c r="H10112" s="125">
        <v>728.62369699999999</v>
      </c>
      <c r="I10112" s="125">
        <v>689.05943000000002</v>
      </c>
      <c r="J10112" s="125">
        <v>500.76656600000001</v>
      </c>
    </row>
    <row r="10113" spans="1:10" hidden="1" x14ac:dyDescent="0.25">
      <c r="A10113" s="125">
        <v>967289</v>
      </c>
      <c r="B10113" s="125">
        <v>2005</v>
      </c>
      <c r="C10113" s="125">
        <v>28</v>
      </c>
      <c r="D10113" s="125">
        <v>4</v>
      </c>
      <c r="E10113" s="125">
        <v>4</v>
      </c>
      <c r="F10113" s="125">
        <v>64.706148999999996</v>
      </c>
      <c r="G10113" s="125">
        <v>0</v>
      </c>
      <c r="H10113" s="125">
        <v>74.748168000000007</v>
      </c>
      <c r="I10113" s="125">
        <v>65.621415999999996</v>
      </c>
      <c r="J10113" s="125">
        <v>64.706148999999996</v>
      </c>
    </row>
    <row r="10114" spans="1:10" x14ac:dyDescent="0.25">
      <c r="A10114" s="125">
        <v>967290</v>
      </c>
      <c r="B10114" s="125">
        <v>2005</v>
      </c>
      <c r="C10114" s="125">
        <v>28</v>
      </c>
      <c r="D10114" s="125">
        <v>5</v>
      </c>
      <c r="E10114" s="125">
        <v>1</v>
      </c>
      <c r="F10114" s="129">
        <v>144.562172</v>
      </c>
      <c r="G10114" s="129">
        <v>0</v>
      </c>
      <c r="H10114" s="129">
        <v>180.172</v>
      </c>
      <c r="I10114" s="129">
        <v>169.43374900000001</v>
      </c>
      <c r="J10114" s="129">
        <v>144.562172</v>
      </c>
    </row>
    <row r="10115" spans="1:10" hidden="1" x14ac:dyDescent="0.25">
      <c r="A10115" s="125">
        <v>967291</v>
      </c>
      <c r="B10115" s="125">
        <v>2005</v>
      </c>
      <c r="C10115" s="125">
        <v>28</v>
      </c>
      <c r="D10115" s="125">
        <v>5</v>
      </c>
      <c r="E10115" s="125">
        <v>2</v>
      </c>
      <c r="F10115" s="125">
        <v>122.686835</v>
      </c>
      <c r="G10115" s="125">
        <v>0</v>
      </c>
      <c r="H10115" s="125">
        <v>144.562172</v>
      </c>
      <c r="I10115" s="125">
        <v>142.04678999999999</v>
      </c>
      <c r="J10115" s="125">
        <v>122.686835</v>
      </c>
    </row>
    <row r="10116" spans="1:10" hidden="1" x14ac:dyDescent="0.25">
      <c r="A10116" s="125">
        <v>967292</v>
      </c>
      <c r="B10116" s="125">
        <v>2005</v>
      </c>
      <c r="C10116" s="125">
        <v>28</v>
      </c>
      <c r="D10116" s="125">
        <v>5</v>
      </c>
      <c r="E10116" s="125">
        <v>3</v>
      </c>
      <c r="F10116" s="125">
        <v>0</v>
      </c>
      <c r="G10116" s="125">
        <v>118.035916</v>
      </c>
      <c r="H10116" s="125">
        <v>122.686835</v>
      </c>
      <c r="I10116" s="125">
        <v>119.496977</v>
      </c>
      <c r="J10116" s="125">
        <v>118.035916</v>
      </c>
    </row>
    <row r="10117" spans="1:10" hidden="1" x14ac:dyDescent="0.25">
      <c r="A10117" s="125">
        <v>967293</v>
      </c>
      <c r="B10117" s="125">
        <v>2005</v>
      </c>
      <c r="C10117" s="125">
        <v>28</v>
      </c>
      <c r="D10117" s="125">
        <v>5</v>
      </c>
      <c r="E10117" s="125">
        <v>4</v>
      </c>
      <c r="F10117" s="125">
        <v>203.85281900000001</v>
      </c>
      <c r="G10117" s="125">
        <v>0</v>
      </c>
      <c r="H10117" s="125">
        <v>255.27485100000001</v>
      </c>
      <c r="I10117" s="125">
        <v>240.06047000000001</v>
      </c>
      <c r="J10117" s="125">
        <v>203.85281900000001</v>
      </c>
    </row>
    <row r="10118" spans="1:10" x14ac:dyDescent="0.25">
      <c r="A10118" s="125">
        <v>967294</v>
      </c>
      <c r="B10118" s="125">
        <v>2005</v>
      </c>
      <c r="C10118" s="125">
        <v>29</v>
      </c>
      <c r="D10118" s="125">
        <v>2</v>
      </c>
      <c r="E10118" s="125">
        <v>1</v>
      </c>
      <c r="F10118" s="129">
        <v>10089.055665</v>
      </c>
      <c r="G10118" s="129">
        <v>0</v>
      </c>
      <c r="H10118" s="129">
        <v>13633.107</v>
      </c>
      <c r="I10118" s="129">
        <v>10119.855326000001</v>
      </c>
      <c r="J10118" s="129">
        <v>10089.055665</v>
      </c>
    </row>
    <row r="10119" spans="1:10" hidden="1" x14ac:dyDescent="0.25">
      <c r="A10119" s="125">
        <v>967295</v>
      </c>
      <c r="B10119" s="125">
        <v>2005</v>
      </c>
      <c r="C10119" s="125">
        <v>29</v>
      </c>
      <c r="D10119" s="125">
        <v>2</v>
      </c>
      <c r="E10119" s="125">
        <v>2</v>
      </c>
      <c r="F10119" s="125">
        <v>9258.0879189999996</v>
      </c>
      <c r="G10119" s="125">
        <v>0</v>
      </c>
      <c r="H10119" s="125">
        <v>10089.055665</v>
      </c>
      <c r="I10119" s="125">
        <v>9265.7887229999997</v>
      </c>
      <c r="J10119" s="125">
        <v>9258.0879189999996</v>
      </c>
    </row>
    <row r="10120" spans="1:10" hidden="1" x14ac:dyDescent="0.25">
      <c r="A10120" s="125">
        <v>967296</v>
      </c>
      <c r="B10120" s="125">
        <v>2005</v>
      </c>
      <c r="C10120" s="125">
        <v>29</v>
      </c>
      <c r="D10120" s="125">
        <v>2</v>
      </c>
      <c r="E10120" s="125">
        <v>3</v>
      </c>
      <c r="F10120" s="125">
        <v>7654.7016720000001</v>
      </c>
      <c r="G10120" s="125">
        <v>436.79458499999998</v>
      </c>
      <c r="H10120" s="125">
        <v>9258.0879189999996</v>
      </c>
      <c r="I10120" s="125">
        <v>8148.0431779999999</v>
      </c>
      <c r="J10120" s="125">
        <v>8091.4962569999998</v>
      </c>
    </row>
    <row r="10121" spans="1:10" hidden="1" x14ac:dyDescent="0.25">
      <c r="A10121" s="125">
        <v>967297</v>
      </c>
      <c r="B10121" s="125">
        <v>2005</v>
      </c>
      <c r="C10121" s="125">
        <v>29</v>
      </c>
      <c r="D10121" s="125">
        <v>2</v>
      </c>
      <c r="E10121" s="125">
        <v>4</v>
      </c>
      <c r="F10121" s="125">
        <v>10096.09996</v>
      </c>
      <c r="G10121" s="125">
        <v>0</v>
      </c>
      <c r="H10121" s="125">
        <v>13633.107</v>
      </c>
      <c r="I10121" s="125">
        <v>10119.855326000001</v>
      </c>
      <c r="J10121" s="125">
        <v>10096.09996</v>
      </c>
    </row>
    <row r="10122" spans="1:10" x14ac:dyDescent="0.25">
      <c r="A10122" s="125">
        <v>967298</v>
      </c>
      <c r="B10122" s="125">
        <v>2005</v>
      </c>
      <c r="C10122" s="125">
        <v>29</v>
      </c>
      <c r="D10122" s="125">
        <v>3</v>
      </c>
      <c r="E10122" s="125">
        <v>1</v>
      </c>
      <c r="F10122" s="129">
        <v>1801.2237150000001</v>
      </c>
      <c r="G10122" s="129">
        <v>0</v>
      </c>
      <c r="H10122" s="129">
        <v>2231.6842499999998</v>
      </c>
      <c r="I10122" s="129">
        <v>1812.573948</v>
      </c>
      <c r="J10122" s="129">
        <v>1801.2237150000001</v>
      </c>
    </row>
    <row r="10123" spans="1:10" hidden="1" x14ac:dyDescent="0.25">
      <c r="A10123" s="125">
        <v>967299</v>
      </c>
      <c r="B10123" s="125">
        <v>2005</v>
      </c>
      <c r="C10123" s="125">
        <v>29</v>
      </c>
      <c r="D10123" s="125">
        <v>3</v>
      </c>
      <c r="E10123" s="125">
        <v>2</v>
      </c>
      <c r="F10123" s="125">
        <v>1693.065883</v>
      </c>
      <c r="G10123" s="125">
        <v>0</v>
      </c>
      <c r="H10123" s="125">
        <v>1801.2237150000001</v>
      </c>
      <c r="I10123" s="125">
        <v>1697.2931060000001</v>
      </c>
      <c r="J10123" s="125">
        <v>1693.065883</v>
      </c>
    </row>
    <row r="10124" spans="1:10" hidden="1" x14ac:dyDescent="0.25">
      <c r="A10124" s="125">
        <v>967300</v>
      </c>
      <c r="B10124" s="125">
        <v>2005</v>
      </c>
      <c r="C10124" s="125">
        <v>29</v>
      </c>
      <c r="D10124" s="125">
        <v>3</v>
      </c>
      <c r="E10124" s="125">
        <v>3</v>
      </c>
      <c r="F10124" s="125">
        <v>1108.501154</v>
      </c>
      <c r="G10124" s="125">
        <v>427.15918900000003</v>
      </c>
      <c r="H10124" s="125">
        <v>1693.065883</v>
      </c>
      <c r="I10124" s="125">
        <v>1548.647363</v>
      </c>
      <c r="J10124" s="125">
        <v>1535.6603419999999</v>
      </c>
    </row>
    <row r="10125" spans="1:10" hidden="1" x14ac:dyDescent="0.25">
      <c r="A10125" s="125">
        <v>967301</v>
      </c>
      <c r="B10125" s="125">
        <v>2005</v>
      </c>
      <c r="C10125" s="125">
        <v>29</v>
      </c>
      <c r="D10125" s="125">
        <v>3</v>
      </c>
      <c r="E10125" s="125">
        <v>4</v>
      </c>
      <c r="F10125" s="125">
        <v>6191.7567920000001</v>
      </c>
      <c r="G10125" s="125">
        <v>0</v>
      </c>
      <c r="H10125" s="125">
        <v>7654.7016720000001</v>
      </c>
      <c r="I10125" s="125">
        <v>6217.148698</v>
      </c>
      <c r="J10125" s="125">
        <v>6191.7567920000001</v>
      </c>
    </row>
    <row r="10126" spans="1:10" x14ac:dyDescent="0.25">
      <c r="A10126" s="125">
        <v>967302</v>
      </c>
      <c r="B10126" s="125">
        <v>2005</v>
      </c>
      <c r="C10126" s="125">
        <v>29</v>
      </c>
      <c r="D10126" s="125">
        <v>4</v>
      </c>
      <c r="E10126" s="125">
        <v>1</v>
      </c>
      <c r="F10126" s="129">
        <v>608.98343</v>
      </c>
      <c r="G10126" s="129">
        <v>0</v>
      </c>
      <c r="H10126" s="129">
        <v>830.65449999999998</v>
      </c>
      <c r="I10126" s="129">
        <v>729.23158599999999</v>
      </c>
      <c r="J10126" s="129">
        <v>608.98343</v>
      </c>
    </row>
    <row r="10127" spans="1:10" hidden="1" x14ac:dyDescent="0.25">
      <c r="A10127" s="125">
        <v>967303</v>
      </c>
      <c r="B10127" s="125">
        <v>2005</v>
      </c>
      <c r="C10127" s="125">
        <v>29</v>
      </c>
      <c r="D10127" s="125">
        <v>4</v>
      </c>
      <c r="E10127" s="125">
        <v>2</v>
      </c>
      <c r="F10127" s="125">
        <v>576.273866</v>
      </c>
      <c r="G10127" s="125">
        <v>0</v>
      </c>
      <c r="H10127" s="125">
        <v>608.98343</v>
      </c>
      <c r="I10127" s="125">
        <v>586.75553500000001</v>
      </c>
      <c r="J10127" s="125">
        <v>576.273866</v>
      </c>
    </row>
    <row r="10128" spans="1:10" hidden="1" x14ac:dyDescent="0.25">
      <c r="A10128" s="125">
        <v>967304</v>
      </c>
      <c r="B10128" s="125">
        <v>2005</v>
      </c>
      <c r="C10128" s="125">
        <v>29</v>
      </c>
      <c r="D10128" s="125">
        <v>4</v>
      </c>
      <c r="E10128" s="125">
        <v>3</v>
      </c>
      <c r="F10128" s="125">
        <v>59.115493000000001</v>
      </c>
      <c r="G10128" s="125">
        <v>480.79156699999999</v>
      </c>
      <c r="H10128" s="125">
        <v>576.273866</v>
      </c>
      <c r="I10128" s="125">
        <v>544.98219500000005</v>
      </c>
      <c r="J10128" s="125">
        <v>539.90706</v>
      </c>
    </row>
    <row r="10129" spans="1:10" hidden="1" x14ac:dyDescent="0.25">
      <c r="A10129" s="125">
        <v>967305</v>
      </c>
      <c r="B10129" s="125">
        <v>2005</v>
      </c>
      <c r="C10129" s="125">
        <v>29</v>
      </c>
      <c r="D10129" s="125">
        <v>4</v>
      </c>
      <c r="E10129" s="125">
        <v>4</v>
      </c>
      <c r="F10129" s="125">
        <v>953.29274599999997</v>
      </c>
      <c r="G10129" s="125">
        <v>0</v>
      </c>
      <c r="H10129" s="125">
        <v>1108.501154</v>
      </c>
      <c r="I10129" s="125">
        <v>973.15316299999995</v>
      </c>
      <c r="J10129" s="125">
        <v>953.29274599999997</v>
      </c>
    </row>
    <row r="10130" spans="1:10" x14ac:dyDescent="0.25">
      <c r="A10130" s="125">
        <v>967306</v>
      </c>
      <c r="B10130" s="125">
        <v>2005</v>
      </c>
      <c r="C10130" s="125">
        <v>29</v>
      </c>
      <c r="D10130" s="125">
        <v>5</v>
      </c>
      <c r="E10130" s="125">
        <v>1</v>
      </c>
      <c r="F10130" s="129">
        <v>113.964844</v>
      </c>
      <c r="G10130" s="129">
        <v>0</v>
      </c>
      <c r="H10130" s="129">
        <v>195.48339999999999</v>
      </c>
      <c r="I10130" s="129">
        <v>183.83258900000001</v>
      </c>
      <c r="J10130" s="129">
        <v>113.964844</v>
      </c>
    </row>
    <row r="10131" spans="1:10" hidden="1" x14ac:dyDescent="0.25">
      <c r="A10131" s="125">
        <v>967307</v>
      </c>
      <c r="B10131" s="125">
        <v>2005</v>
      </c>
      <c r="C10131" s="125">
        <v>29</v>
      </c>
      <c r="D10131" s="125">
        <v>5</v>
      </c>
      <c r="E10131" s="125">
        <v>2</v>
      </c>
      <c r="F10131" s="125">
        <v>111.910225</v>
      </c>
      <c r="G10131" s="125">
        <v>0</v>
      </c>
      <c r="H10131" s="125">
        <v>113.964844</v>
      </c>
      <c r="I10131" s="125">
        <v>111.98185599999999</v>
      </c>
      <c r="J10131" s="125">
        <v>111.910225</v>
      </c>
    </row>
    <row r="10132" spans="1:10" hidden="1" x14ac:dyDescent="0.25">
      <c r="A10132" s="125">
        <v>967308</v>
      </c>
      <c r="B10132" s="125">
        <v>2005</v>
      </c>
      <c r="C10132" s="125">
        <v>29</v>
      </c>
      <c r="D10132" s="125">
        <v>5</v>
      </c>
      <c r="E10132" s="125">
        <v>3</v>
      </c>
      <c r="F10132" s="125">
        <v>0</v>
      </c>
      <c r="G10132" s="125">
        <v>108.99994</v>
      </c>
      <c r="H10132" s="125">
        <v>111.910225</v>
      </c>
      <c r="I10132" s="125">
        <v>109.000559</v>
      </c>
      <c r="J10132" s="125">
        <v>108.99994</v>
      </c>
    </row>
    <row r="10133" spans="1:10" hidden="1" x14ac:dyDescent="0.25">
      <c r="A10133" s="125">
        <v>967309</v>
      </c>
      <c r="B10133" s="125">
        <v>2005</v>
      </c>
      <c r="C10133" s="125">
        <v>29</v>
      </c>
      <c r="D10133" s="125">
        <v>5</v>
      </c>
      <c r="E10133" s="125">
        <v>4</v>
      </c>
      <c r="F10133" s="125">
        <v>55.389785000000003</v>
      </c>
      <c r="G10133" s="125">
        <v>0</v>
      </c>
      <c r="H10133" s="125">
        <v>59.115493000000001</v>
      </c>
      <c r="I10133" s="125">
        <v>55.592210000000001</v>
      </c>
      <c r="J10133" s="125">
        <v>55.389785000000003</v>
      </c>
    </row>
    <row r="10134" spans="1:10" x14ac:dyDescent="0.25">
      <c r="A10134" s="125">
        <v>967310</v>
      </c>
      <c r="B10134" s="125">
        <v>2005</v>
      </c>
      <c r="C10134" s="125">
        <v>31</v>
      </c>
      <c r="D10134" s="125">
        <v>2</v>
      </c>
      <c r="E10134" s="125">
        <v>1</v>
      </c>
      <c r="F10134" s="129">
        <v>54515.789476999998</v>
      </c>
      <c r="G10134" s="129">
        <v>0</v>
      </c>
      <c r="H10134" s="129">
        <v>73722.174400000004</v>
      </c>
      <c r="I10134" s="129">
        <v>54723.970056999999</v>
      </c>
      <c r="J10134" s="129">
        <v>54515.789476999998</v>
      </c>
    </row>
    <row r="10135" spans="1:10" hidden="1" x14ac:dyDescent="0.25">
      <c r="A10135" s="125">
        <v>967311</v>
      </c>
      <c r="B10135" s="125">
        <v>2005</v>
      </c>
      <c r="C10135" s="125">
        <v>31</v>
      </c>
      <c r="D10135" s="125">
        <v>2</v>
      </c>
      <c r="E10135" s="125">
        <v>2</v>
      </c>
      <c r="F10135" s="125">
        <v>49944.768386000003</v>
      </c>
      <c r="G10135" s="125">
        <v>0</v>
      </c>
      <c r="H10135" s="125">
        <v>54515.789476999998</v>
      </c>
      <c r="I10135" s="125">
        <v>50067.301055000004</v>
      </c>
      <c r="J10135" s="125">
        <v>49944.768386000003</v>
      </c>
    </row>
    <row r="10136" spans="1:10" hidden="1" x14ac:dyDescent="0.25">
      <c r="A10136" s="125">
        <v>967312</v>
      </c>
      <c r="B10136" s="125">
        <v>2005</v>
      </c>
      <c r="C10136" s="125">
        <v>31</v>
      </c>
      <c r="D10136" s="125">
        <v>2</v>
      </c>
      <c r="E10136" s="125">
        <v>3</v>
      </c>
      <c r="F10136" s="125">
        <v>42551.407578999999</v>
      </c>
      <c r="G10136" s="125">
        <v>1067.200341</v>
      </c>
      <c r="H10136" s="125">
        <v>49944.768386000003</v>
      </c>
      <c r="I10136" s="125">
        <v>43956.390656000003</v>
      </c>
      <c r="J10136" s="125">
        <v>43618.607920000002</v>
      </c>
    </row>
    <row r="10137" spans="1:10" hidden="1" x14ac:dyDescent="0.25">
      <c r="A10137" s="125">
        <v>967313</v>
      </c>
      <c r="B10137" s="125">
        <v>2005</v>
      </c>
      <c r="C10137" s="125">
        <v>31</v>
      </c>
      <c r="D10137" s="125">
        <v>2</v>
      </c>
      <c r="E10137" s="125">
        <v>4</v>
      </c>
      <c r="F10137" s="125">
        <v>54558.092306999999</v>
      </c>
      <c r="G10137" s="125">
        <v>0</v>
      </c>
      <c r="H10137" s="125">
        <v>73722.174400000004</v>
      </c>
      <c r="I10137" s="125">
        <v>54723.970056999999</v>
      </c>
      <c r="J10137" s="125">
        <v>54558.092306999999</v>
      </c>
    </row>
    <row r="10138" spans="1:10" x14ac:dyDescent="0.25">
      <c r="A10138" s="125">
        <v>967314</v>
      </c>
      <c r="B10138" s="125">
        <v>2005</v>
      </c>
      <c r="C10138" s="125">
        <v>31</v>
      </c>
      <c r="D10138" s="125">
        <v>3</v>
      </c>
      <c r="E10138" s="125">
        <v>1</v>
      </c>
      <c r="F10138" s="129">
        <v>241767.09891199999</v>
      </c>
      <c r="G10138" s="129">
        <v>0</v>
      </c>
      <c r="H10138" s="129">
        <v>310406.54460000002</v>
      </c>
      <c r="I10138" s="129">
        <v>252112.19552400001</v>
      </c>
      <c r="J10138" s="129">
        <v>241767.09891199999</v>
      </c>
    </row>
    <row r="10139" spans="1:10" hidden="1" x14ac:dyDescent="0.25">
      <c r="A10139" s="125">
        <v>967315</v>
      </c>
      <c r="B10139" s="125">
        <v>2005</v>
      </c>
      <c r="C10139" s="125">
        <v>31</v>
      </c>
      <c r="D10139" s="125">
        <v>3</v>
      </c>
      <c r="E10139" s="125">
        <v>2</v>
      </c>
      <c r="F10139" s="125">
        <v>221326.065317</v>
      </c>
      <c r="G10139" s="125">
        <v>0</v>
      </c>
      <c r="H10139" s="125">
        <v>241767.09891199999</v>
      </c>
      <c r="I10139" s="125">
        <v>227817.13730500001</v>
      </c>
      <c r="J10139" s="125">
        <v>221326.065317</v>
      </c>
    </row>
    <row r="10140" spans="1:10" hidden="1" x14ac:dyDescent="0.25">
      <c r="A10140" s="125">
        <v>967316</v>
      </c>
      <c r="B10140" s="125">
        <v>2005</v>
      </c>
      <c r="C10140" s="125">
        <v>31</v>
      </c>
      <c r="D10140" s="125">
        <v>3</v>
      </c>
      <c r="E10140" s="125">
        <v>3</v>
      </c>
      <c r="F10140" s="125">
        <v>153930.018912</v>
      </c>
      <c r="G10140" s="125">
        <v>33293.267327000001</v>
      </c>
      <c r="H10140" s="125">
        <v>221326.065317</v>
      </c>
      <c r="I10140" s="125">
        <v>202446.95194599999</v>
      </c>
      <c r="J10140" s="125">
        <v>187223.28623900001</v>
      </c>
    </row>
    <row r="10141" spans="1:10" hidden="1" x14ac:dyDescent="0.25">
      <c r="A10141" s="125">
        <v>967317</v>
      </c>
      <c r="B10141" s="125">
        <v>2005</v>
      </c>
      <c r="C10141" s="125">
        <v>31</v>
      </c>
      <c r="D10141" s="125">
        <v>3</v>
      </c>
      <c r="E10141" s="125">
        <v>4</v>
      </c>
      <c r="F10141" s="125">
        <v>33446.773535</v>
      </c>
      <c r="G10141" s="125">
        <v>0</v>
      </c>
      <c r="H10141" s="125">
        <v>42551.407578999999</v>
      </c>
      <c r="I10141" s="125">
        <v>34560.253235999997</v>
      </c>
      <c r="J10141" s="125">
        <v>33446.773535</v>
      </c>
    </row>
    <row r="10142" spans="1:10" x14ac:dyDescent="0.25">
      <c r="A10142" s="125">
        <v>967318</v>
      </c>
      <c r="B10142" s="125">
        <v>2005</v>
      </c>
      <c r="C10142" s="125">
        <v>31</v>
      </c>
      <c r="D10142" s="125">
        <v>4</v>
      </c>
      <c r="E10142" s="125">
        <v>1</v>
      </c>
      <c r="F10142" s="129">
        <v>36554.233026000002</v>
      </c>
      <c r="G10142" s="129">
        <v>0</v>
      </c>
      <c r="H10142" s="129">
        <v>44944.529199999997</v>
      </c>
      <c r="I10142" s="129">
        <v>39456.802185</v>
      </c>
      <c r="J10142" s="129">
        <v>36554.233026000002</v>
      </c>
    </row>
    <row r="10143" spans="1:10" hidden="1" x14ac:dyDescent="0.25">
      <c r="A10143" s="125">
        <v>967319</v>
      </c>
      <c r="B10143" s="125">
        <v>2005</v>
      </c>
      <c r="C10143" s="125">
        <v>31</v>
      </c>
      <c r="D10143" s="125">
        <v>4</v>
      </c>
      <c r="E10143" s="125">
        <v>2</v>
      </c>
      <c r="F10143" s="125">
        <v>31771.556187999999</v>
      </c>
      <c r="G10143" s="125">
        <v>0</v>
      </c>
      <c r="H10143" s="125">
        <v>36554.233026000002</v>
      </c>
      <c r="I10143" s="125">
        <v>35220.003520999999</v>
      </c>
      <c r="J10143" s="125">
        <v>31771.556187999999</v>
      </c>
    </row>
    <row r="10144" spans="1:10" hidden="1" x14ac:dyDescent="0.25">
      <c r="A10144" s="125">
        <v>967320</v>
      </c>
      <c r="B10144" s="125">
        <v>2005</v>
      </c>
      <c r="C10144" s="125">
        <v>31</v>
      </c>
      <c r="D10144" s="125">
        <v>4</v>
      </c>
      <c r="E10144" s="125">
        <v>3</v>
      </c>
      <c r="F10144" s="125">
        <v>5796.5763020000004</v>
      </c>
      <c r="G10144" s="125">
        <v>16749.370800000001</v>
      </c>
      <c r="H10144" s="125">
        <v>31771.556187999999</v>
      </c>
      <c r="I10144" s="125">
        <v>30046.360687</v>
      </c>
      <c r="J10144" s="125">
        <v>22545.947101999998</v>
      </c>
    </row>
    <row r="10145" spans="1:10" hidden="1" x14ac:dyDescent="0.25">
      <c r="A10145" s="125">
        <v>967321</v>
      </c>
      <c r="B10145" s="125">
        <v>2005</v>
      </c>
      <c r="C10145" s="125">
        <v>31</v>
      </c>
      <c r="D10145" s="125">
        <v>4</v>
      </c>
      <c r="E10145" s="125">
        <v>4</v>
      </c>
      <c r="F10145" s="125">
        <v>130942.792177</v>
      </c>
      <c r="G10145" s="125">
        <v>0</v>
      </c>
      <c r="H10145" s="125">
        <v>153930.018912</v>
      </c>
      <c r="I10145" s="125">
        <v>135135.16360299999</v>
      </c>
      <c r="J10145" s="125">
        <v>130942.792177</v>
      </c>
    </row>
    <row r="10146" spans="1:10" x14ac:dyDescent="0.25">
      <c r="A10146" s="125">
        <v>967322</v>
      </c>
      <c r="B10146" s="125">
        <v>2005</v>
      </c>
      <c r="C10146" s="125">
        <v>31</v>
      </c>
      <c r="D10146" s="125">
        <v>5</v>
      </c>
      <c r="E10146" s="125">
        <v>1</v>
      </c>
      <c r="F10146" s="129">
        <v>2499.1992879999998</v>
      </c>
      <c r="G10146" s="129">
        <v>0</v>
      </c>
      <c r="H10146" s="129">
        <v>2657.712</v>
      </c>
      <c r="I10146" s="129">
        <v>2499.3123650000002</v>
      </c>
      <c r="J10146" s="129">
        <v>2499.1992879999998</v>
      </c>
    </row>
    <row r="10147" spans="1:10" hidden="1" x14ac:dyDescent="0.25">
      <c r="A10147" s="125">
        <v>967323</v>
      </c>
      <c r="B10147" s="125">
        <v>2005</v>
      </c>
      <c r="C10147" s="125">
        <v>31</v>
      </c>
      <c r="D10147" s="125">
        <v>5</v>
      </c>
      <c r="E10147" s="125">
        <v>2</v>
      </c>
      <c r="F10147" s="125">
        <v>2351.595538</v>
      </c>
      <c r="G10147" s="125">
        <v>0</v>
      </c>
      <c r="H10147" s="125">
        <v>2499.1992879999998</v>
      </c>
      <c r="I10147" s="125">
        <v>2455.7132200000001</v>
      </c>
      <c r="J10147" s="125">
        <v>2351.595538</v>
      </c>
    </row>
    <row r="10148" spans="1:10" hidden="1" x14ac:dyDescent="0.25">
      <c r="A10148" s="125">
        <v>967324</v>
      </c>
      <c r="B10148" s="125">
        <v>2005</v>
      </c>
      <c r="C10148" s="125">
        <v>31</v>
      </c>
      <c r="D10148" s="125">
        <v>5</v>
      </c>
      <c r="E10148" s="125">
        <v>3</v>
      </c>
      <c r="F10148" s="125">
        <v>0</v>
      </c>
      <c r="G10148" s="125">
        <v>2124.127512</v>
      </c>
      <c r="H10148" s="125">
        <v>2351.595538</v>
      </c>
      <c r="I10148" s="125">
        <v>2290.4540539999998</v>
      </c>
      <c r="J10148" s="125">
        <v>2124.127512</v>
      </c>
    </row>
    <row r="10149" spans="1:10" hidden="1" x14ac:dyDescent="0.25">
      <c r="A10149" s="125">
        <v>967325</v>
      </c>
      <c r="B10149" s="125">
        <v>2005</v>
      </c>
      <c r="C10149" s="125">
        <v>31</v>
      </c>
      <c r="D10149" s="125">
        <v>5</v>
      </c>
      <c r="E10149" s="125">
        <v>4</v>
      </c>
      <c r="F10149" s="125">
        <v>5403.3922220000004</v>
      </c>
      <c r="G10149" s="125">
        <v>0</v>
      </c>
      <c r="H10149" s="125">
        <v>5796.5763020000004</v>
      </c>
      <c r="I10149" s="125">
        <v>5451.1003540000002</v>
      </c>
      <c r="J10149" s="125">
        <v>5403.3922220000004</v>
      </c>
    </row>
    <row r="10150" spans="1:10" x14ac:dyDescent="0.25">
      <c r="A10150" s="125">
        <v>967326</v>
      </c>
      <c r="B10150" s="125">
        <v>2005</v>
      </c>
      <c r="C10150" s="125">
        <v>32</v>
      </c>
      <c r="D10150" s="125">
        <v>2</v>
      </c>
      <c r="E10150" s="125">
        <v>1</v>
      </c>
      <c r="F10150" s="129">
        <v>2198.6554409999999</v>
      </c>
      <c r="G10150" s="129">
        <v>0</v>
      </c>
      <c r="H10150" s="129">
        <v>2973.2608</v>
      </c>
      <c r="I10150" s="129">
        <v>2207.0514920000001</v>
      </c>
      <c r="J10150" s="129">
        <v>2198.6554409999999</v>
      </c>
    </row>
    <row r="10151" spans="1:10" hidden="1" x14ac:dyDescent="0.25">
      <c r="A10151" s="125">
        <v>967327</v>
      </c>
      <c r="B10151" s="125">
        <v>2005</v>
      </c>
      <c r="C10151" s="125">
        <v>32</v>
      </c>
      <c r="D10151" s="125">
        <v>2</v>
      </c>
      <c r="E10151" s="125">
        <v>2</v>
      </c>
      <c r="F10151" s="125">
        <v>2014.3033379999999</v>
      </c>
      <c r="G10151" s="125">
        <v>0</v>
      </c>
      <c r="H10151" s="125">
        <v>2198.6554409999999</v>
      </c>
      <c r="I10151" s="125">
        <v>2019.2451570000001</v>
      </c>
      <c r="J10151" s="125">
        <v>2014.3033379999999</v>
      </c>
    </row>
    <row r="10152" spans="1:10" hidden="1" x14ac:dyDescent="0.25">
      <c r="A10152" s="125">
        <v>967328</v>
      </c>
      <c r="B10152" s="125">
        <v>2005</v>
      </c>
      <c r="C10152" s="125">
        <v>32</v>
      </c>
      <c r="D10152" s="125">
        <v>2</v>
      </c>
      <c r="E10152" s="125">
        <v>3</v>
      </c>
      <c r="F10152" s="125">
        <v>1716.1245329999999</v>
      </c>
      <c r="G10152" s="125">
        <v>43.040849000000001</v>
      </c>
      <c r="H10152" s="125">
        <v>2014.3033379999999</v>
      </c>
      <c r="I10152" s="125">
        <v>1772.788368</v>
      </c>
      <c r="J10152" s="125">
        <v>1759.1653819999999</v>
      </c>
    </row>
    <row r="10153" spans="1:10" hidden="1" x14ac:dyDescent="0.25">
      <c r="A10153" s="125">
        <v>967329</v>
      </c>
      <c r="B10153" s="125">
        <v>2005</v>
      </c>
      <c r="C10153" s="125">
        <v>32</v>
      </c>
      <c r="D10153" s="125">
        <v>2</v>
      </c>
      <c r="E10153" s="125">
        <v>4</v>
      </c>
      <c r="F10153" s="125">
        <v>2200.3615399999999</v>
      </c>
      <c r="G10153" s="125">
        <v>0</v>
      </c>
      <c r="H10153" s="125">
        <v>2973.2608</v>
      </c>
      <c r="I10153" s="125">
        <v>2207.0514920000001</v>
      </c>
      <c r="J10153" s="125">
        <v>2200.3615399999999</v>
      </c>
    </row>
    <row r="10154" spans="1:10" x14ac:dyDescent="0.25">
      <c r="A10154" s="125">
        <v>967330</v>
      </c>
      <c r="B10154" s="125">
        <v>2005</v>
      </c>
      <c r="C10154" s="125">
        <v>32</v>
      </c>
      <c r="D10154" s="125">
        <v>3</v>
      </c>
      <c r="E10154" s="125">
        <v>1</v>
      </c>
      <c r="F10154" s="129">
        <v>29041.256584999999</v>
      </c>
      <c r="G10154" s="129">
        <v>0</v>
      </c>
      <c r="H10154" s="129">
        <v>37286.281499999997</v>
      </c>
      <c r="I10154" s="129">
        <v>30283.917834</v>
      </c>
      <c r="J10154" s="129">
        <v>29041.256584999999</v>
      </c>
    </row>
    <row r="10155" spans="1:10" hidden="1" x14ac:dyDescent="0.25">
      <c r="A10155" s="125">
        <v>967331</v>
      </c>
      <c r="B10155" s="125">
        <v>2005</v>
      </c>
      <c r="C10155" s="125">
        <v>32</v>
      </c>
      <c r="D10155" s="125">
        <v>3</v>
      </c>
      <c r="E10155" s="125">
        <v>2</v>
      </c>
      <c r="F10155" s="125">
        <v>26585.86334</v>
      </c>
      <c r="G10155" s="125">
        <v>0</v>
      </c>
      <c r="H10155" s="125">
        <v>29041.256584999999</v>
      </c>
      <c r="I10155" s="125">
        <v>27365.576079999999</v>
      </c>
      <c r="J10155" s="125">
        <v>26585.86334</v>
      </c>
    </row>
    <row r="10156" spans="1:10" hidden="1" x14ac:dyDescent="0.25">
      <c r="A10156" s="125">
        <v>967332</v>
      </c>
      <c r="B10156" s="125">
        <v>2005</v>
      </c>
      <c r="C10156" s="125">
        <v>32</v>
      </c>
      <c r="D10156" s="125">
        <v>3</v>
      </c>
      <c r="E10156" s="125">
        <v>3</v>
      </c>
      <c r="F10156" s="125">
        <v>18451.062129999998</v>
      </c>
      <c r="G10156" s="125">
        <v>3990.749487</v>
      </c>
      <c r="H10156" s="125">
        <v>26585.86334</v>
      </c>
      <c r="I10156" s="125">
        <v>24318.089197000001</v>
      </c>
      <c r="J10156" s="125">
        <v>22441.811615999999</v>
      </c>
    </row>
    <row r="10157" spans="1:10" hidden="1" x14ac:dyDescent="0.25">
      <c r="A10157" s="125">
        <v>967333</v>
      </c>
      <c r="B10157" s="125">
        <v>2005</v>
      </c>
      <c r="C10157" s="125">
        <v>32</v>
      </c>
      <c r="D10157" s="125">
        <v>3</v>
      </c>
      <c r="E10157" s="125">
        <v>4</v>
      </c>
      <c r="F10157" s="125">
        <v>1346.0188760000001</v>
      </c>
      <c r="G10157" s="125">
        <v>0</v>
      </c>
      <c r="H10157" s="125">
        <v>1716.1245329999999</v>
      </c>
      <c r="I10157" s="125">
        <v>1393.836346</v>
      </c>
      <c r="J10157" s="125">
        <v>1346.0188760000001</v>
      </c>
    </row>
    <row r="10158" spans="1:10" x14ac:dyDescent="0.25">
      <c r="A10158" s="125">
        <v>967334</v>
      </c>
      <c r="B10158" s="125">
        <v>2005</v>
      </c>
      <c r="C10158" s="125">
        <v>32</v>
      </c>
      <c r="D10158" s="125">
        <v>4</v>
      </c>
      <c r="E10158" s="125">
        <v>1</v>
      </c>
      <c r="F10158" s="129">
        <v>4386.8694800000003</v>
      </c>
      <c r="G10158" s="129">
        <v>0</v>
      </c>
      <c r="H10158" s="129">
        <v>5393.7879999999996</v>
      </c>
      <c r="I10158" s="129">
        <v>4735.2064849999997</v>
      </c>
      <c r="J10158" s="129">
        <v>4386.8694800000003</v>
      </c>
    </row>
    <row r="10159" spans="1:10" hidden="1" x14ac:dyDescent="0.25">
      <c r="A10159" s="125">
        <v>967335</v>
      </c>
      <c r="B10159" s="125">
        <v>2005</v>
      </c>
      <c r="C10159" s="125">
        <v>32</v>
      </c>
      <c r="D10159" s="125">
        <v>4</v>
      </c>
      <c r="E10159" s="125">
        <v>2</v>
      </c>
      <c r="F10159" s="125">
        <v>3812.9009590000001</v>
      </c>
      <c r="G10159" s="125">
        <v>0</v>
      </c>
      <c r="H10159" s="125">
        <v>4386.8694800000003</v>
      </c>
      <c r="I10159" s="125">
        <v>4226.7487440000004</v>
      </c>
      <c r="J10159" s="125">
        <v>3812.9009590000001</v>
      </c>
    </row>
    <row r="10160" spans="1:10" hidden="1" x14ac:dyDescent="0.25">
      <c r="A10160" s="125">
        <v>967336</v>
      </c>
      <c r="B10160" s="125">
        <v>2005</v>
      </c>
      <c r="C10160" s="125">
        <v>32</v>
      </c>
      <c r="D10160" s="125">
        <v>4</v>
      </c>
      <c r="E10160" s="125">
        <v>3</v>
      </c>
      <c r="F10160" s="125">
        <v>694.77824199999998</v>
      </c>
      <c r="G10160" s="125">
        <v>2007.5813370000001</v>
      </c>
      <c r="H10160" s="125">
        <v>3812.9009590000001</v>
      </c>
      <c r="I10160" s="125">
        <v>3605.8604369999998</v>
      </c>
      <c r="J10160" s="125">
        <v>2702.3595799999998</v>
      </c>
    </row>
    <row r="10161" spans="1:10" hidden="1" x14ac:dyDescent="0.25">
      <c r="A10161" s="125">
        <v>967337</v>
      </c>
      <c r="B10161" s="125">
        <v>2005</v>
      </c>
      <c r="C10161" s="125">
        <v>32</v>
      </c>
      <c r="D10161" s="125">
        <v>4</v>
      </c>
      <c r="E10161" s="125">
        <v>4</v>
      </c>
      <c r="F10161" s="125">
        <v>15695.662295</v>
      </c>
      <c r="G10161" s="125">
        <v>0</v>
      </c>
      <c r="H10161" s="125">
        <v>18451.062129999998</v>
      </c>
      <c r="I10161" s="125">
        <v>16198.187443999999</v>
      </c>
      <c r="J10161" s="125">
        <v>15695.662295</v>
      </c>
    </row>
    <row r="10162" spans="1:10" x14ac:dyDescent="0.25">
      <c r="A10162" s="125">
        <v>967338</v>
      </c>
      <c r="B10162" s="125">
        <v>2005</v>
      </c>
      <c r="C10162" s="125">
        <v>32</v>
      </c>
      <c r="D10162" s="125">
        <v>5</v>
      </c>
      <c r="E10162" s="125">
        <v>1</v>
      </c>
      <c r="F10162" s="129">
        <v>304.63067799999999</v>
      </c>
      <c r="G10162" s="129">
        <v>0</v>
      </c>
      <c r="H10162" s="129">
        <v>323.952</v>
      </c>
      <c r="I10162" s="129">
        <v>304.64446099999998</v>
      </c>
      <c r="J10162" s="129">
        <v>304.63067799999999</v>
      </c>
    </row>
    <row r="10163" spans="1:10" hidden="1" x14ac:dyDescent="0.25">
      <c r="A10163" s="125">
        <v>967339</v>
      </c>
      <c r="B10163" s="125">
        <v>2005</v>
      </c>
      <c r="C10163" s="125">
        <v>32</v>
      </c>
      <c r="D10163" s="125">
        <v>5</v>
      </c>
      <c r="E10163" s="125">
        <v>2</v>
      </c>
      <c r="F10163" s="125">
        <v>286.63906300000002</v>
      </c>
      <c r="G10163" s="125">
        <v>0</v>
      </c>
      <c r="H10163" s="125">
        <v>304.63067799999999</v>
      </c>
      <c r="I10163" s="125">
        <v>299.33010400000001</v>
      </c>
      <c r="J10163" s="125">
        <v>286.63906300000002</v>
      </c>
    </row>
    <row r="10164" spans="1:10" hidden="1" x14ac:dyDescent="0.25">
      <c r="A10164" s="125">
        <v>967340</v>
      </c>
      <c r="B10164" s="125">
        <v>2005</v>
      </c>
      <c r="C10164" s="125">
        <v>32</v>
      </c>
      <c r="D10164" s="125">
        <v>5</v>
      </c>
      <c r="E10164" s="125">
        <v>3</v>
      </c>
      <c r="F10164" s="125">
        <v>0</v>
      </c>
      <c r="G10164" s="125">
        <v>255.01320100000001</v>
      </c>
      <c r="H10164" s="125">
        <v>286.63906300000002</v>
      </c>
      <c r="I10164" s="125">
        <v>279.18644799999998</v>
      </c>
      <c r="J10164" s="125">
        <v>255.01320100000001</v>
      </c>
    </row>
    <row r="10165" spans="1:10" hidden="1" x14ac:dyDescent="0.25">
      <c r="A10165" s="125">
        <v>967341</v>
      </c>
      <c r="B10165" s="125">
        <v>2005</v>
      </c>
      <c r="C10165" s="125">
        <v>32</v>
      </c>
      <c r="D10165" s="125">
        <v>5</v>
      </c>
      <c r="E10165" s="125">
        <v>4</v>
      </c>
      <c r="F10165" s="125">
        <v>647.65115700000001</v>
      </c>
      <c r="G10165" s="125">
        <v>0</v>
      </c>
      <c r="H10165" s="125">
        <v>694.77824199999998</v>
      </c>
      <c r="I10165" s="125">
        <v>653.36945900000001</v>
      </c>
      <c r="J10165" s="125">
        <v>647.65115700000001</v>
      </c>
    </row>
    <row r="10166" spans="1:10" x14ac:dyDescent="0.25">
      <c r="A10166" s="125">
        <v>967342</v>
      </c>
      <c r="B10166" s="125">
        <v>2005</v>
      </c>
      <c r="C10166" s="125">
        <v>33</v>
      </c>
      <c r="D10166" s="125">
        <v>2</v>
      </c>
      <c r="E10166" s="125">
        <v>1</v>
      </c>
      <c r="F10166" s="129">
        <v>3341.3959009999999</v>
      </c>
      <c r="G10166" s="129">
        <v>0</v>
      </c>
      <c r="H10166" s="129">
        <v>4501.4089999999997</v>
      </c>
      <c r="I10166" s="129">
        <v>3341.3959009999999</v>
      </c>
      <c r="J10166" s="129">
        <v>3341.3959009999999</v>
      </c>
    </row>
    <row r="10167" spans="1:10" hidden="1" x14ac:dyDescent="0.25">
      <c r="A10167" s="125">
        <v>967343</v>
      </c>
      <c r="B10167" s="125">
        <v>2005</v>
      </c>
      <c r="C10167" s="125">
        <v>33</v>
      </c>
      <c r="D10167" s="125">
        <v>2</v>
      </c>
      <c r="E10167" s="125">
        <v>2</v>
      </c>
      <c r="F10167" s="125">
        <v>3064.7013959999999</v>
      </c>
      <c r="G10167" s="125">
        <v>0</v>
      </c>
      <c r="H10167" s="125">
        <v>3341.3959009999999</v>
      </c>
      <c r="I10167" s="125">
        <v>3068.737995</v>
      </c>
      <c r="J10167" s="125">
        <v>3064.7013959999999</v>
      </c>
    </row>
    <row r="10168" spans="1:10" hidden="1" x14ac:dyDescent="0.25">
      <c r="A10168" s="125">
        <v>967344</v>
      </c>
      <c r="B10168" s="125">
        <v>2005</v>
      </c>
      <c r="C10168" s="125">
        <v>33</v>
      </c>
      <c r="D10168" s="125">
        <v>2</v>
      </c>
      <c r="E10168" s="125">
        <v>3</v>
      </c>
      <c r="F10168" s="125">
        <v>2609.8471930000001</v>
      </c>
      <c r="G10168" s="125">
        <v>65.302408</v>
      </c>
      <c r="H10168" s="125">
        <v>3064.7013959999999</v>
      </c>
      <c r="I10168" s="125">
        <v>2697.2436980000002</v>
      </c>
      <c r="J10168" s="125">
        <v>2675.1496010000001</v>
      </c>
    </row>
    <row r="10169" spans="1:10" hidden="1" x14ac:dyDescent="0.25">
      <c r="A10169" s="125">
        <v>967345</v>
      </c>
      <c r="B10169" s="125">
        <v>2005</v>
      </c>
      <c r="C10169" s="125">
        <v>33</v>
      </c>
      <c r="D10169" s="125">
        <v>2</v>
      </c>
      <c r="E10169" s="125">
        <v>4</v>
      </c>
      <c r="F10169" s="125">
        <v>3341.3959009999999</v>
      </c>
      <c r="G10169" s="125">
        <v>0</v>
      </c>
      <c r="H10169" s="125">
        <v>4501.4089999999997</v>
      </c>
      <c r="I10169" s="125">
        <v>3341.3959009999999</v>
      </c>
      <c r="J10169" s="125">
        <v>3341.3959009999999</v>
      </c>
    </row>
    <row r="10170" spans="1:10" x14ac:dyDescent="0.25">
      <c r="A10170" s="125">
        <v>967346</v>
      </c>
      <c r="B10170" s="125">
        <v>2005</v>
      </c>
      <c r="C10170" s="125">
        <v>33</v>
      </c>
      <c r="D10170" s="125">
        <v>3</v>
      </c>
      <c r="E10170" s="125">
        <v>1</v>
      </c>
      <c r="F10170" s="129">
        <v>2561.7639829999998</v>
      </c>
      <c r="G10170" s="129">
        <v>0</v>
      </c>
      <c r="H10170" s="129">
        <v>3174.4068000000002</v>
      </c>
      <c r="I10170" s="129">
        <v>2578.2532030000002</v>
      </c>
      <c r="J10170" s="129">
        <v>2561.7639829999998</v>
      </c>
    </row>
    <row r="10171" spans="1:10" hidden="1" x14ac:dyDescent="0.25">
      <c r="A10171" s="125">
        <v>967347</v>
      </c>
      <c r="B10171" s="125">
        <v>2005</v>
      </c>
      <c r="C10171" s="125">
        <v>33</v>
      </c>
      <c r="D10171" s="125">
        <v>3</v>
      </c>
      <c r="E10171" s="125">
        <v>2</v>
      </c>
      <c r="F10171" s="125">
        <v>2411.3274940000001</v>
      </c>
      <c r="G10171" s="125">
        <v>0</v>
      </c>
      <c r="H10171" s="125">
        <v>2561.7639829999998</v>
      </c>
      <c r="I10171" s="125">
        <v>2413.9502010000001</v>
      </c>
      <c r="J10171" s="125">
        <v>2411.3274940000001</v>
      </c>
    </row>
    <row r="10172" spans="1:10" hidden="1" x14ac:dyDescent="0.25">
      <c r="A10172" s="125">
        <v>967348</v>
      </c>
      <c r="B10172" s="125">
        <v>2005</v>
      </c>
      <c r="C10172" s="125">
        <v>33</v>
      </c>
      <c r="D10172" s="125">
        <v>3</v>
      </c>
      <c r="E10172" s="125">
        <v>3</v>
      </c>
      <c r="F10172" s="125">
        <v>2031.1295720000001</v>
      </c>
      <c r="G10172" s="125">
        <v>159.111391</v>
      </c>
      <c r="H10172" s="125">
        <v>2411.3274940000001</v>
      </c>
      <c r="I10172" s="125">
        <v>2205.641259</v>
      </c>
      <c r="J10172" s="125">
        <v>2190.2409630000002</v>
      </c>
    </row>
    <row r="10173" spans="1:10" hidden="1" x14ac:dyDescent="0.25">
      <c r="A10173" s="125">
        <v>967349</v>
      </c>
      <c r="B10173" s="125">
        <v>2005</v>
      </c>
      <c r="C10173" s="125">
        <v>33</v>
      </c>
      <c r="D10173" s="125">
        <v>3</v>
      </c>
      <c r="E10173" s="125">
        <v>4</v>
      </c>
      <c r="F10173" s="125">
        <v>2108.4561269999999</v>
      </c>
      <c r="G10173" s="125">
        <v>0</v>
      </c>
      <c r="H10173" s="125">
        <v>2609.8471930000001</v>
      </c>
      <c r="I10173" s="125">
        <v>2119.7178899999999</v>
      </c>
      <c r="J10173" s="125">
        <v>2108.4561269999999</v>
      </c>
    </row>
    <row r="10174" spans="1:10" x14ac:dyDescent="0.25">
      <c r="A10174" s="125">
        <v>967350</v>
      </c>
      <c r="B10174" s="125">
        <v>2005</v>
      </c>
      <c r="C10174" s="125">
        <v>33</v>
      </c>
      <c r="D10174" s="125">
        <v>4</v>
      </c>
      <c r="E10174" s="125">
        <v>1</v>
      </c>
      <c r="F10174" s="129">
        <v>689.05783299999996</v>
      </c>
      <c r="G10174" s="129">
        <v>0</v>
      </c>
      <c r="H10174" s="129">
        <v>921.35680000000002</v>
      </c>
      <c r="I10174" s="129">
        <v>808.85913500000004</v>
      </c>
      <c r="J10174" s="129">
        <v>689.05783299999996</v>
      </c>
    </row>
    <row r="10175" spans="1:10" hidden="1" x14ac:dyDescent="0.25">
      <c r="A10175" s="125">
        <v>967351</v>
      </c>
      <c r="B10175" s="125">
        <v>2005</v>
      </c>
      <c r="C10175" s="125">
        <v>33</v>
      </c>
      <c r="D10175" s="125">
        <v>4</v>
      </c>
      <c r="E10175" s="125">
        <v>2</v>
      </c>
      <c r="F10175" s="125">
        <v>639.53369799999996</v>
      </c>
      <c r="G10175" s="125">
        <v>0</v>
      </c>
      <c r="H10175" s="125">
        <v>689.05783299999996</v>
      </c>
      <c r="I10175" s="125">
        <v>663.90722200000005</v>
      </c>
      <c r="J10175" s="125">
        <v>639.53369799999996</v>
      </c>
    </row>
    <row r="10176" spans="1:10" hidden="1" x14ac:dyDescent="0.25">
      <c r="A10176" s="125">
        <v>967352</v>
      </c>
      <c r="B10176" s="125">
        <v>2005</v>
      </c>
      <c r="C10176" s="125">
        <v>33</v>
      </c>
      <c r="D10176" s="125">
        <v>4</v>
      </c>
      <c r="E10176" s="125">
        <v>3</v>
      </c>
      <c r="F10176" s="125">
        <v>147.61427800000001</v>
      </c>
      <c r="G10176" s="125">
        <v>417.180004</v>
      </c>
      <c r="H10176" s="125">
        <v>639.53369799999996</v>
      </c>
      <c r="I10176" s="125">
        <v>604.80701799999997</v>
      </c>
      <c r="J10176" s="125">
        <v>564.79428199999995</v>
      </c>
    </row>
    <row r="10177" spans="1:10" hidden="1" x14ac:dyDescent="0.25">
      <c r="A10177" s="125">
        <v>967353</v>
      </c>
      <c r="B10177" s="125">
        <v>2005</v>
      </c>
      <c r="C10177" s="125">
        <v>33</v>
      </c>
      <c r="D10177" s="125">
        <v>4</v>
      </c>
      <c r="E10177" s="125">
        <v>4</v>
      </c>
      <c r="F10177" s="125">
        <v>1666.740652</v>
      </c>
      <c r="G10177" s="125">
        <v>0</v>
      </c>
      <c r="H10177" s="125">
        <v>2031.1295720000001</v>
      </c>
      <c r="I10177" s="125">
        <v>1783.1286520000001</v>
      </c>
      <c r="J10177" s="125">
        <v>1666.740652</v>
      </c>
    </row>
    <row r="10178" spans="1:10" x14ac:dyDescent="0.25">
      <c r="A10178" s="125">
        <v>967354</v>
      </c>
      <c r="B10178" s="125">
        <v>2005</v>
      </c>
      <c r="C10178" s="125">
        <v>33</v>
      </c>
      <c r="D10178" s="125">
        <v>5</v>
      </c>
      <c r="E10178" s="125">
        <v>1</v>
      </c>
      <c r="F10178" s="129">
        <v>687.11217699999997</v>
      </c>
      <c r="G10178" s="129">
        <v>0</v>
      </c>
      <c r="H10178" s="129">
        <v>1080.9688000000001</v>
      </c>
      <c r="I10178" s="129">
        <v>1016.54306</v>
      </c>
      <c r="J10178" s="129">
        <v>687.11217699999997</v>
      </c>
    </row>
    <row r="10179" spans="1:10" hidden="1" x14ac:dyDescent="0.25">
      <c r="A10179" s="125">
        <v>967355</v>
      </c>
      <c r="B10179" s="125">
        <v>2005</v>
      </c>
      <c r="C10179" s="125">
        <v>33</v>
      </c>
      <c r="D10179" s="125">
        <v>5</v>
      </c>
      <c r="E10179" s="125">
        <v>2</v>
      </c>
      <c r="F10179" s="125">
        <v>173.610049</v>
      </c>
      <c r="G10179" s="125">
        <v>0</v>
      </c>
      <c r="H10179" s="125">
        <v>687.11217699999997</v>
      </c>
      <c r="I10179" s="125">
        <v>675.15642500000001</v>
      </c>
      <c r="J10179" s="125">
        <v>173.610049</v>
      </c>
    </row>
    <row r="10180" spans="1:10" hidden="1" x14ac:dyDescent="0.25">
      <c r="A10180" s="125">
        <v>967356</v>
      </c>
      <c r="B10180" s="125">
        <v>2005</v>
      </c>
      <c r="C10180" s="125">
        <v>33</v>
      </c>
      <c r="D10180" s="125">
        <v>5</v>
      </c>
      <c r="E10180" s="125">
        <v>3</v>
      </c>
      <c r="F10180" s="125">
        <v>0</v>
      </c>
      <c r="G10180" s="125">
        <v>169.01716500000001</v>
      </c>
      <c r="H10180" s="125">
        <v>173.610049</v>
      </c>
      <c r="I10180" s="125">
        <v>169.09618800000001</v>
      </c>
      <c r="J10180" s="125">
        <v>169.01716500000001</v>
      </c>
    </row>
    <row r="10181" spans="1:10" hidden="1" x14ac:dyDescent="0.25">
      <c r="A10181" s="125">
        <v>967357</v>
      </c>
      <c r="B10181" s="125">
        <v>2005</v>
      </c>
      <c r="C10181" s="125">
        <v>33</v>
      </c>
      <c r="D10181" s="125">
        <v>5</v>
      </c>
      <c r="E10181" s="125">
        <v>4</v>
      </c>
      <c r="F10181" s="125">
        <v>132.31329400000001</v>
      </c>
      <c r="G10181" s="125">
        <v>0</v>
      </c>
      <c r="H10181" s="125">
        <v>147.61427800000001</v>
      </c>
      <c r="I10181" s="125">
        <v>138.81646699999999</v>
      </c>
      <c r="J10181" s="125">
        <v>132.31329400000001</v>
      </c>
    </row>
    <row r="10182" spans="1:10" x14ac:dyDescent="0.25">
      <c r="A10182" s="125">
        <v>967358</v>
      </c>
      <c r="B10182" s="125">
        <v>2005</v>
      </c>
      <c r="C10182" s="125">
        <v>34</v>
      </c>
      <c r="D10182" s="125">
        <v>2</v>
      </c>
      <c r="E10182" s="125">
        <v>1</v>
      </c>
      <c r="F10182" s="129">
        <v>0.78305199999999997</v>
      </c>
      <c r="G10182" s="129">
        <v>0</v>
      </c>
      <c r="H10182" s="129">
        <v>1.0548999999999999</v>
      </c>
      <c r="I10182" s="129">
        <v>0.78305199999999997</v>
      </c>
      <c r="J10182" s="129">
        <v>0.78305199999999997</v>
      </c>
    </row>
    <row r="10183" spans="1:10" hidden="1" x14ac:dyDescent="0.25">
      <c r="A10183" s="125">
        <v>967359</v>
      </c>
      <c r="B10183" s="125">
        <v>2005</v>
      </c>
      <c r="C10183" s="125">
        <v>34</v>
      </c>
      <c r="D10183" s="125">
        <v>2</v>
      </c>
      <c r="E10183" s="125">
        <v>2</v>
      </c>
      <c r="F10183" s="125">
        <v>0.71820899999999999</v>
      </c>
      <c r="G10183" s="125">
        <v>0</v>
      </c>
      <c r="H10183" s="125">
        <v>0.78305199999999997</v>
      </c>
      <c r="I10183" s="125">
        <v>0.71915499999999999</v>
      </c>
      <c r="J10183" s="125">
        <v>0.71820899999999999</v>
      </c>
    </row>
    <row r="10184" spans="1:10" hidden="1" x14ac:dyDescent="0.25">
      <c r="A10184" s="125">
        <v>967360</v>
      </c>
      <c r="B10184" s="125">
        <v>2005</v>
      </c>
      <c r="C10184" s="125">
        <v>34</v>
      </c>
      <c r="D10184" s="125">
        <v>2</v>
      </c>
      <c r="E10184" s="125">
        <v>3</v>
      </c>
      <c r="F10184" s="125">
        <v>0.61161500000000002</v>
      </c>
      <c r="G10184" s="125">
        <v>1.5304E-2</v>
      </c>
      <c r="H10184" s="125">
        <v>0.71820899999999999</v>
      </c>
      <c r="I10184" s="125">
        <v>0.63209599999999999</v>
      </c>
      <c r="J10184" s="125">
        <v>0.62691799999999998</v>
      </c>
    </row>
    <row r="10185" spans="1:10" hidden="1" x14ac:dyDescent="0.25">
      <c r="A10185" s="125">
        <v>967361</v>
      </c>
      <c r="B10185" s="125">
        <v>2005</v>
      </c>
      <c r="C10185" s="125">
        <v>34</v>
      </c>
      <c r="D10185" s="125">
        <v>2</v>
      </c>
      <c r="E10185" s="125">
        <v>4</v>
      </c>
      <c r="F10185" s="125">
        <v>0.78305199999999997</v>
      </c>
      <c r="G10185" s="125">
        <v>0</v>
      </c>
      <c r="H10185" s="125">
        <v>1.0548999999999999</v>
      </c>
      <c r="I10185" s="125">
        <v>0.78305199999999997</v>
      </c>
      <c r="J10185" s="125">
        <v>0.78305199999999997</v>
      </c>
    </row>
    <row r="10186" spans="1:10" x14ac:dyDescent="0.25">
      <c r="A10186" s="125">
        <v>967362</v>
      </c>
      <c r="B10186" s="125">
        <v>2005</v>
      </c>
      <c r="C10186" s="125">
        <v>34</v>
      </c>
      <c r="D10186" s="125">
        <v>3</v>
      </c>
      <c r="E10186" s="125">
        <v>1</v>
      </c>
      <c r="F10186" s="129">
        <v>96.671600999999995</v>
      </c>
      <c r="G10186" s="129">
        <v>0</v>
      </c>
      <c r="H10186" s="129">
        <v>119.79049999999999</v>
      </c>
      <c r="I10186" s="129">
        <v>97.293844000000007</v>
      </c>
      <c r="J10186" s="129">
        <v>96.671600999999995</v>
      </c>
    </row>
    <row r="10187" spans="1:10" hidden="1" x14ac:dyDescent="0.25">
      <c r="A10187" s="125">
        <v>967363</v>
      </c>
      <c r="B10187" s="125">
        <v>2005</v>
      </c>
      <c r="C10187" s="125">
        <v>34</v>
      </c>
      <c r="D10187" s="125">
        <v>3</v>
      </c>
      <c r="E10187" s="125">
        <v>2</v>
      </c>
      <c r="F10187" s="125">
        <v>90.994677999999993</v>
      </c>
      <c r="G10187" s="125">
        <v>0</v>
      </c>
      <c r="H10187" s="125">
        <v>96.671600999999995</v>
      </c>
      <c r="I10187" s="125">
        <v>91.093649999999997</v>
      </c>
      <c r="J10187" s="125">
        <v>90.994677999999993</v>
      </c>
    </row>
    <row r="10188" spans="1:10" hidden="1" x14ac:dyDescent="0.25">
      <c r="A10188" s="125">
        <v>967364</v>
      </c>
      <c r="B10188" s="125">
        <v>2005</v>
      </c>
      <c r="C10188" s="125">
        <v>34</v>
      </c>
      <c r="D10188" s="125">
        <v>3</v>
      </c>
      <c r="E10188" s="125">
        <v>3</v>
      </c>
      <c r="F10188" s="125">
        <v>76.647400000000005</v>
      </c>
      <c r="G10188" s="125">
        <v>6.0042819999999999</v>
      </c>
      <c r="H10188" s="125">
        <v>90.994677999999993</v>
      </c>
      <c r="I10188" s="125">
        <v>83.232832000000002</v>
      </c>
      <c r="J10188" s="125">
        <v>82.651681999999994</v>
      </c>
    </row>
    <row r="10189" spans="1:10" hidden="1" x14ac:dyDescent="0.25">
      <c r="A10189" s="125">
        <v>967365</v>
      </c>
      <c r="B10189" s="125">
        <v>2005</v>
      </c>
      <c r="C10189" s="125">
        <v>34</v>
      </c>
      <c r="D10189" s="125">
        <v>3</v>
      </c>
      <c r="E10189" s="125">
        <v>4</v>
      </c>
      <c r="F10189" s="125">
        <v>0.494114</v>
      </c>
      <c r="G10189" s="125">
        <v>0</v>
      </c>
      <c r="H10189" s="125">
        <v>0.61161500000000002</v>
      </c>
      <c r="I10189" s="125">
        <v>0.496753</v>
      </c>
      <c r="J10189" s="125">
        <v>0.494114</v>
      </c>
    </row>
    <row r="10190" spans="1:10" x14ac:dyDescent="0.25">
      <c r="A10190" s="125">
        <v>967366</v>
      </c>
      <c r="B10190" s="125">
        <v>2005</v>
      </c>
      <c r="C10190" s="125">
        <v>34</v>
      </c>
      <c r="D10190" s="125">
        <v>4</v>
      </c>
      <c r="E10190" s="125">
        <v>1</v>
      </c>
      <c r="F10190" s="129">
        <v>26.443591000000001</v>
      </c>
      <c r="G10190" s="129">
        <v>0</v>
      </c>
      <c r="H10190" s="129">
        <v>35.358400000000003</v>
      </c>
      <c r="I10190" s="129">
        <v>31.041139000000001</v>
      </c>
      <c r="J10190" s="129">
        <v>26.443591000000001</v>
      </c>
    </row>
    <row r="10191" spans="1:10" hidden="1" x14ac:dyDescent="0.25">
      <c r="A10191" s="125">
        <v>967367</v>
      </c>
      <c r="B10191" s="125">
        <v>2005</v>
      </c>
      <c r="C10191" s="125">
        <v>34</v>
      </c>
      <c r="D10191" s="125">
        <v>4</v>
      </c>
      <c r="E10191" s="125">
        <v>2</v>
      </c>
      <c r="F10191" s="125">
        <v>24.543030999999999</v>
      </c>
      <c r="G10191" s="125">
        <v>0</v>
      </c>
      <c r="H10191" s="125">
        <v>26.443591000000001</v>
      </c>
      <c r="I10191" s="125">
        <v>25.478400000000001</v>
      </c>
      <c r="J10191" s="125">
        <v>24.543030999999999</v>
      </c>
    </row>
    <row r="10192" spans="1:10" hidden="1" x14ac:dyDescent="0.25">
      <c r="A10192" s="125">
        <v>967368</v>
      </c>
      <c r="B10192" s="125">
        <v>2005</v>
      </c>
      <c r="C10192" s="125">
        <v>34</v>
      </c>
      <c r="D10192" s="125">
        <v>4</v>
      </c>
      <c r="E10192" s="125">
        <v>3</v>
      </c>
      <c r="F10192" s="125">
        <v>5.664911</v>
      </c>
      <c r="G10192" s="125">
        <v>16.009886000000002</v>
      </c>
      <c r="H10192" s="125">
        <v>24.543030999999999</v>
      </c>
      <c r="I10192" s="125">
        <v>23.210343999999999</v>
      </c>
      <c r="J10192" s="125">
        <v>21.674797999999999</v>
      </c>
    </row>
    <row r="10193" spans="1:10" hidden="1" x14ac:dyDescent="0.25">
      <c r="A10193" s="125">
        <v>967369</v>
      </c>
      <c r="B10193" s="125">
        <v>2005</v>
      </c>
      <c r="C10193" s="125">
        <v>34</v>
      </c>
      <c r="D10193" s="125">
        <v>4</v>
      </c>
      <c r="E10193" s="125">
        <v>4</v>
      </c>
      <c r="F10193" s="125">
        <v>62.896695000000001</v>
      </c>
      <c r="G10193" s="125">
        <v>0</v>
      </c>
      <c r="H10193" s="125">
        <v>76.647400000000005</v>
      </c>
      <c r="I10193" s="125">
        <v>67.288752000000002</v>
      </c>
      <c r="J10193" s="125">
        <v>62.896695000000001</v>
      </c>
    </row>
    <row r="10194" spans="1:10" x14ac:dyDescent="0.25">
      <c r="A10194" s="125">
        <v>967370</v>
      </c>
      <c r="B10194" s="125">
        <v>2005</v>
      </c>
      <c r="C10194" s="125">
        <v>34</v>
      </c>
      <c r="D10194" s="125">
        <v>5</v>
      </c>
      <c r="E10194" s="125">
        <v>1</v>
      </c>
      <c r="F10194" s="129">
        <v>24.395537999999998</v>
      </c>
      <c r="G10194" s="129">
        <v>0</v>
      </c>
      <c r="H10194" s="129">
        <v>38.379199999999997</v>
      </c>
      <c r="I10194" s="129">
        <v>36.091799999999999</v>
      </c>
      <c r="J10194" s="129">
        <v>24.395537999999998</v>
      </c>
    </row>
    <row r="10195" spans="1:10" hidden="1" x14ac:dyDescent="0.25">
      <c r="A10195" s="125">
        <v>967371</v>
      </c>
      <c r="B10195" s="125">
        <v>2005</v>
      </c>
      <c r="C10195" s="125">
        <v>34</v>
      </c>
      <c r="D10195" s="125">
        <v>5</v>
      </c>
      <c r="E10195" s="125">
        <v>2</v>
      </c>
      <c r="F10195" s="125">
        <v>6.1639290000000004</v>
      </c>
      <c r="G10195" s="125">
        <v>0</v>
      </c>
      <c r="H10195" s="125">
        <v>24.395537999999998</v>
      </c>
      <c r="I10195" s="125">
        <v>23.971056000000001</v>
      </c>
      <c r="J10195" s="125">
        <v>6.1639290000000004</v>
      </c>
    </row>
    <row r="10196" spans="1:10" hidden="1" x14ac:dyDescent="0.25">
      <c r="A10196" s="125">
        <v>967372</v>
      </c>
      <c r="B10196" s="125">
        <v>2005</v>
      </c>
      <c r="C10196" s="125">
        <v>34</v>
      </c>
      <c r="D10196" s="125">
        <v>5</v>
      </c>
      <c r="E10196" s="125">
        <v>3</v>
      </c>
      <c r="F10196" s="125">
        <v>0</v>
      </c>
      <c r="G10196" s="125">
        <v>6.0008609999999996</v>
      </c>
      <c r="H10196" s="125">
        <v>6.1639290000000004</v>
      </c>
      <c r="I10196" s="125">
        <v>6.0036670000000001</v>
      </c>
      <c r="J10196" s="125">
        <v>6.0008609999999996</v>
      </c>
    </row>
    <row r="10197" spans="1:10" hidden="1" x14ac:dyDescent="0.25">
      <c r="A10197" s="125">
        <v>967373</v>
      </c>
      <c r="B10197" s="125">
        <v>2005</v>
      </c>
      <c r="C10197" s="125">
        <v>34</v>
      </c>
      <c r="D10197" s="125">
        <v>5</v>
      </c>
      <c r="E10197" s="125">
        <v>4</v>
      </c>
      <c r="F10197" s="125">
        <v>5.0777140000000003</v>
      </c>
      <c r="G10197" s="125">
        <v>0</v>
      </c>
      <c r="H10197" s="125">
        <v>5.664911</v>
      </c>
      <c r="I10197" s="125">
        <v>5.3272830000000004</v>
      </c>
      <c r="J10197" s="125">
        <v>5.0777140000000003</v>
      </c>
    </row>
    <row r="10198" spans="1:10" x14ac:dyDescent="0.25">
      <c r="A10198" s="125">
        <v>967374</v>
      </c>
      <c r="B10198" s="125">
        <v>2005</v>
      </c>
      <c r="C10198" s="125">
        <v>35</v>
      </c>
      <c r="D10198" s="125">
        <v>2</v>
      </c>
      <c r="E10198" s="125">
        <v>1</v>
      </c>
      <c r="F10198" s="129">
        <v>14302.295631999999</v>
      </c>
      <c r="G10198" s="129">
        <v>0</v>
      </c>
      <c r="H10198" s="129">
        <v>19307.387999999999</v>
      </c>
      <c r="I10198" s="129">
        <v>14331.874112</v>
      </c>
      <c r="J10198" s="129">
        <v>14302.295631999999</v>
      </c>
    </row>
    <row r="10199" spans="1:10" hidden="1" x14ac:dyDescent="0.25">
      <c r="A10199" s="125">
        <v>967375</v>
      </c>
      <c r="B10199" s="125">
        <v>2005</v>
      </c>
      <c r="C10199" s="125">
        <v>35</v>
      </c>
      <c r="D10199" s="125">
        <v>2</v>
      </c>
      <c r="E10199" s="125">
        <v>2</v>
      </c>
      <c r="F10199" s="125">
        <v>13097.334158</v>
      </c>
      <c r="G10199" s="125">
        <v>0</v>
      </c>
      <c r="H10199" s="125">
        <v>14302.295631999999</v>
      </c>
      <c r="I10199" s="125">
        <v>13135.228308</v>
      </c>
      <c r="J10199" s="125">
        <v>13097.334158</v>
      </c>
    </row>
    <row r="10200" spans="1:10" hidden="1" x14ac:dyDescent="0.25">
      <c r="A10200" s="125">
        <v>967376</v>
      </c>
      <c r="B10200" s="125">
        <v>2005</v>
      </c>
      <c r="C10200" s="125">
        <v>35</v>
      </c>
      <c r="D10200" s="125">
        <v>2</v>
      </c>
      <c r="E10200" s="125">
        <v>3</v>
      </c>
      <c r="F10200" s="125">
        <v>11395.184518</v>
      </c>
      <c r="G10200" s="125">
        <v>37.857087</v>
      </c>
      <c r="H10200" s="125">
        <v>13097.334158</v>
      </c>
      <c r="I10200" s="125">
        <v>11526.963793000001</v>
      </c>
      <c r="J10200" s="125">
        <v>11433.041605</v>
      </c>
    </row>
    <row r="10201" spans="1:10" hidden="1" x14ac:dyDescent="0.25">
      <c r="A10201" s="125">
        <v>967377</v>
      </c>
      <c r="B10201" s="125">
        <v>2005</v>
      </c>
      <c r="C10201" s="125">
        <v>35</v>
      </c>
      <c r="D10201" s="125">
        <v>2</v>
      </c>
      <c r="E10201" s="125">
        <v>4</v>
      </c>
      <c r="F10201" s="125">
        <v>14313.377777</v>
      </c>
      <c r="G10201" s="125">
        <v>0</v>
      </c>
      <c r="H10201" s="125">
        <v>19307.387999999999</v>
      </c>
      <c r="I10201" s="125">
        <v>14331.874112</v>
      </c>
      <c r="J10201" s="125">
        <v>14313.377777</v>
      </c>
    </row>
    <row r="10202" spans="1:10" x14ac:dyDescent="0.25">
      <c r="A10202" s="125">
        <v>967378</v>
      </c>
      <c r="B10202" s="125">
        <v>2005</v>
      </c>
      <c r="C10202" s="125">
        <v>35</v>
      </c>
      <c r="D10202" s="125">
        <v>3</v>
      </c>
      <c r="E10202" s="125">
        <v>1</v>
      </c>
      <c r="F10202" s="129">
        <v>12336.508182</v>
      </c>
      <c r="G10202" s="129">
        <v>0</v>
      </c>
      <c r="H10202" s="129">
        <v>15325.066999999999</v>
      </c>
      <c r="I10202" s="129">
        <v>12447.019417</v>
      </c>
      <c r="J10202" s="129">
        <v>12336.508182</v>
      </c>
    </row>
    <row r="10203" spans="1:10" hidden="1" x14ac:dyDescent="0.25">
      <c r="A10203" s="125">
        <v>967379</v>
      </c>
      <c r="B10203" s="125">
        <v>2005</v>
      </c>
      <c r="C10203" s="125">
        <v>35</v>
      </c>
      <c r="D10203" s="125">
        <v>3</v>
      </c>
      <c r="E10203" s="125">
        <v>2</v>
      </c>
      <c r="F10203" s="125">
        <v>11253.988531000001</v>
      </c>
      <c r="G10203" s="125">
        <v>0</v>
      </c>
      <c r="H10203" s="125">
        <v>12336.508182</v>
      </c>
      <c r="I10203" s="125">
        <v>11624.69166</v>
      </c>
      <c r="J10203" s="125">
        <v>11253.988531000001</v>
      </c>
    </row>
    <row r="10204" spans="1:10" hidden="1" x14ac:dyDescent="0.25">
      <c r="A10204" s="125">
        <v>967380</v>
      </c>
      <c r="B10204" s="125">
        <v>2005</v>
      </c>
      <c r="C10204" s="125">
        <v>35</v>
      </c>
      <c r="D10204" s="125">
        <v>3</v>
      </c>
      <c r="E10204" s="125">
        <v>3</v>
      </c>
      <c r="F10204" s="125">
        <v>9339.7126210000006</v>
      </c>
      <c r="G10204" s="125">
        <v>510.45073300000001</v>
      </c>
      <c r="H10204" s="125">
        <v>11253.988531000001</v>
      </c>
      <c r="I10204" s="125">
        <v>10294.023309</v>
      </c>
      <c r="J10204" s="125">
        <v>9850.1633540000003</v>
      </c>
    </row>
    <row r="10205" spans="1:10" hidden="1" x14ac:dyDescent="0.25">
      <c r="A10205" s="125">
        <v>967381</v>
      </c>
      <c r="B10205" s="125">
        <v>2005</v>
      </c>
      <c r="C10205" s="125">
        <v>35</v>
      </c>
      <c r="D10205" s="125">
        <v>3</v>
      </c>
      <c r="E10205" s="125">
        <v>4</v>
      </c>
      <c r="F10205" s="125">
        <v>9225.5735359999999</v>
      </c>
      <c r="G10205" s="125">
        <v>0</v>
      </c>
      <c r="H10205" s="125">
        <v>11395.184518</v>
      </c>
      <c r="I10205" s="125">
        <v>9255.1688649999996</v>
      </c>
      <c r="J10205" s="125">
        <v>9225.5735359999999</v>
      </c>
    </row>
    <row r="10206" spans="1:10" x14ac:dyDescent="0.25">
      <c r="A10206" s="125">
        <v>967382</v>
      </c>
      <c r="B10206" s="125">
        <v>2005</v>
      </c>
      <c r="C10206" s="125">
        <v>35</v>
      </c>
      <c r="D10206" s="125">
        <v>4</v>
      </c>
      <c r="E10206" s="125">
        <v>1</v>
      </c>
      <c r="F10206" s="129">
        <v>3145.8690539999998</v>
      </c>
      <c r="G10206" s="129">
        <v>0</v>
      </c>
      <c r="H10206" s="129">
        <v>4104.6719999999996</v>
      </c>
      <c r="I10206" s="129">
        <v>3603.4915489999998</v>
      </c>
      <c r="J10206" s="129">
        <v>3145.8690539999998</v>
      </c>
    </row>
    <row r="10207" spans="1:10" hidden="1" x14ac:dyDescent="0.25">
      <c r="A10207" s="125">
        <v>967383</v>
      </c>
      <c r="B10207" s="125">
        <v>2005</v>
      </c>
      <c r="C10207" s="125">
        <v>35</v>
      </c>
      <c r="D10207" s="125">
        <v>4</v>
      </c>
      <c r="E10207" s="125">
        <v>2</v>
      </c>
      <c r="F10207" s="125">
        <v>2876.0695569999998</v>
      </c>
      <c r="G10207" s="125">
        <v>0</v>
      </c>
      <c r="H10207" s="125">
        <v>3145.8690539999998</v>
      </c>
      <c r="I10207" s="125">
        <v>3031.0448329999999</v>
      </c>
      <c r="J10207" s="125">
        <v>2876.0695569999998</v>
      </c>
    </row>
    <row r="10208" spans="1:10" hidden="1" x14ac:dyDescent="0.25">
      <c r="A10208" s="125">
        <v>967384</v>
      </c>
      <c r="B10208" s="125">
        <v>2005</v>
      </c>
      <c r="C10208" s="125">
        <v>35</v>
      </c>
      <c r="D10208" s="125">
        <v>4</v>
      </c>
      <c r="E10208" s="125">
        <v>3</v>
      </c>
      <c r="F10208" s="125">
        <v>962.77876600000002</v>
      </c>
      <c r="G10208" s="125">
        <v>1620.0355950000001</v>
      </c>
      <c r="H10208" s="125">
        <v>2876.0695569999998</v>
      </c>
      <c r="I10208" s="125">
        <v>2719.8989799999999</v>
      </c>
      <c r="J10208" s="125">
        <v>2582.8143610000002</v>
      </c>
    </row>
    <row r="10209" spans="1:10" hidden="1" x14ac:dyDescent="0.25">
      <c r="A10209" s="125">
        <v>967385</v>
      </c>
      <c r="B10209" s="125">
        <v>2005</v>
      </c>
      <c r="C10209" s="125">
        <v>35</v>
      </c>
      <c r="D10209" s="125">
        <v>4</v>
      </c>
      <c r="E10209" s="125">
        <v>4</v>
      </c>
      <c r="F10209" s="125">
        <v>7603.7345649999997</v>
      </c>
      <c r="G10209" s="125">
        <v>0</v>
      </c>
      <c r="H10209" s="125">
        <v>9339.7126210000006</v>
      </c>
      <c r="I10209" s="125">
        <v>8199.3337100000008</v>
      </c>
      <c r="J10209" s="125">
        <v>7603.7345649999997</v>
      </c>
    </row>
    <row r="10210" spans="1:10" x14ac:dyDescent="0.25">
      <c r="A10210" s="125">
        <v>967386</v>
      </c>
      <c r="B10210" s="125">
        <v>2005</v>
      </c>
      <c r="C10210" s="125">
        <v>35</v>
      </c>
      <c r="D10210" s="125">
        <v>5</v>
      </c>
      <c r="E10210" s="125">
        <v>1</v>
      </c>
      <c r="F10210" s="129">
        <v>1038.032888</v>
      </c>
      <c r="G10210" s="129">
        <v>0</v>
      </c>
      <c r="H10210" s="129">
        <v>1285.3064999999999</v>
      </c>
      <c r="I10210" s="129">
        <v>1208.702233</v>
      </c>
      <c r="J10210" s="129">
        <v>1038.032888</v>
      </c>
    </row>
    <row r="10211" spans="1:10" hidden="1" x14ac:dyDescent="0.25">
      <c r="A10211" s="125">
        <v>967387</v>
      </c>
      <c r="B10211" s="125">
        <v>2005</v>
      </c>
      <c r="C10211" s="125">
        <v>35</v>
      </c>
      <c r="D10211" s="125">
        <v>5</v>
      </c>
      <c r="E10211" s="125">
        <v>2</v>
      </c>
      <c r="F10211" s="125">
        <v>964.30015900000001</v>
      </c>
      <c r="G10211" s="125">
        <v>0</v>
      </c>
      <c r="H10211" s="125">
        <v>1038.032888</v>
      </c>
      <c r="I10211" s="125">
        <v>1019.9711160000001</v>
      </c>
      <c r="J10211" s="125">
        <v>964.30015900000001</v>
      </c>
    </row>
    <row r="10212" spans="1:10" hidden="1" x14ac:dyDescent="0.25">
      <c r="A10212" s="125">
        <v>967388</v>
      </c>
      <c r="B10212" s="125">
        <v>2005</v>
      </c>
      <c r="C10212" s="125">
        <v>35</v>
      </c>
      <c r="D10212" s="125">
        <v>5</v>
      </c>
      <c r="E10212" s="125">
        <v>3</v>
      </c>
      <c r="F10212" s="125">
        <v>0</v>
      </c>
      <c r="G10212" s="125">
        <v>900.984422</v>
      </c>
      <c r="H10212" s="125">
        <v>964.30015900000001</v>
      </c>
      <c r="I10212" s="125">
        <v>939.22835499999997</v>
      </c>
      <c r="J10212" s="125">
        <v>900.984422</v>
      </c>
    </row>
    <row r="10213" spans="1:10" hidden="1" x14ac:dyDescent="0.25">
      <c r="A10213" s="125">
        <v>967389</v>
      </c>
      <c r="B10213" s="125">
        <v>2005</v>
      </c>
      <c r="C10213" s="125">
        <v>35</v>
      </c>
      <c r="D10213" s="125">
        <v>5</v>
      </c>
      <c r="E10213" s="125">
        <v>4</v>
      </c>
      <c r="F10213" s="125">
        <v>823.84769300000005</v>
      </c>
      <c r="G10213" s="125">
        <v>0</v>
      </c>
      <c r="H10213" s="125">
        <v>962.77876600000002</v>
      </c>
      <c r="I10213" s="125">
        <v>905.39715200000001</v>
      </c>
      <c r="J10213" s="125">
        <v>823.84769300000005</v>
      </c>
    </row>
    <row r="10214" spans="1:10" x14ac:dyDescent="0.25">
      <c r="A10214" s="125">
        <v>967390</v>
      </c>
      <c r="B10214" s="125">
        <v>2005</v>
      </c>
      <c r="C10214" s="125">
        <v>36</v>
      </c>
      <c r="D10214" s="125">
        <v>2</v>
      </c>
      <c r="E10214" s="125">
        <v>1</v>
      </c>
      <c r="F10214" s="129">
        <v>598.94539199999997</v>
      </c>
      <c r="G10214" s="129">
        <v>0</v>
      </c>
      <c r="H10214" s="129">
        <v>808.54650000000004</v>
      </c>
      <c r="I10214" s="129">
        <v>600.18406700000003</v>
      </c>
      <c r="J10214" s="129">
        <v>598.94539199999997</v>
      </c>
    </row>
    <row r="10215" spans="1:10" hidden="1" x14ac:dyDescent="0.25">
      <c r="A10215" s="125">
        <v>967391</v>
      </c>
      <c r="B10215" s="125">
        <v>2005</v>
      </c>
      <c r="C10215" s="125">
        <v>36</v>
      </c>
      <c r="D10215" s="125">
        <v>2</v>
      </c>
      <c r="E10215" s="125">
        <v>2</v>
      </c>
      <c r="F10215" s="125">
        <v>548.48453300000006</v>
      </c>
      <c r="G10215" s="125">
        <v>0</v>
      </c>
      <c r="H10215" s="125">
        <v>598.94539199999997</v>
      </c>
      <c r="I10215" s="125">
        <v>550.07144800000003</v>
      </c>
      <c r="J10215" s="125">
        <v>548.48453300000006</v>
      </c>
    </row>
    <row r="10216" spans="1:10" hidden="1" x14ac:dyDescent="0.25">
      <c r="A10216" s="125">
        <v>967392</v>
      </c>
      <c r="B10216" s="125">
        <v>2005</v>
      </c>
      <c r="C10216" s="125">
        <v>36</v>
      </c>
      <c r="D10216" s="125">
        <v>2</v>
      </c>
      <c r="E10216" s="125">
        <v>3</v>
      </c>
      <c r="F10216" s="125">
        <v>477.20264200000003</v>
      </c>
      <c r="G10216" s="125">
        <v>1.5853630000000001</v>
      </c>
      <c r="H10216" s="125">
        <v>548.48453300000006</v>
      </c>
      <c r="I10216" s="125">
        <v>482.72123800000003</v>
      </c>
      <c r="J10216" s="125">
        <v>478.788005</v>
      </c>
    </row>
    <row r="10217" spans="1:10" hidden="1" x14ac:dyDescent="0.25">
      <c r="A10217" s="125">
        <v>967393</v>
      </c>
      <c r="B10217" s="125">
        <v>2005</v>
      </c>
      <c r="C10217" s="125">
        <v>36</v>
      </c>
      <c r="D10217" s="125">
        <v>2</v>
      </c>
      <c r="E10217" s="125">
        <v>4</v>
      </c>
      <c r="F10217" s="125">
        <v>599.40948500000002</v>
      </c>
      <c r="G10217" s="125">
        <v>0</v>
      </c>
      <c r="H10217" s="125">
        <v>808.54650000000004</v>
      </c>
      <c r="I10217" s="125">
        <v>600.18406700000003</v>
      </c>
      <c r="J10217" s="125">
        <v>599.40948500000002</v>
      </c>
    </row>
    <row r="10218" spans="1:10" x14ac:dyDescent="0.25">
      <c r="A10218" s="125">
        <v>967394</v>
      </c>
      <c r="B10218" s="125">
        <v>2005</v>
      </c>
      <c r="C10218" s="125">
        <v>36</v>
      </c>
      <c r="D10218" s="125">
        <v>3</v>
      </c>
      <c r="E10218" s="125">
        <v>1</v>
      </c>
      <c r="F10218" s="129">
        <v>734.49356899999998</v>
      </c>
      <c r="G10218" s="129">
        <v>0</v>
      </c>
      <c r="H10218" s="129">
        <v>912.42700000000002</v>
      </c>
      <c r="I10218" s="129">
        <v>741.07320900000002</v>
      </c>
      <c r="J10218" s="129">
        <v>734.49356899999998</v>
      </c>
    </row>
    <row r="10219" spans="1:10" hidden="1" x14ac:dyDescent="0.25">
      <c r="A10219" s="125">
        <v>967395</v>
      </c>
      <c r="B10219" s="125">
        <v>2005</v>
      </c>
      <c r="C10219" s="125">
        <v>36</v>
      </c>
      <c r="D10219" s="125">
        <v>3</v>
      </c>
      <c r="E10219" s="125">
        <v>2</v>
      </c>
      <c r="F10219" s="125">
        <v>670.04228999999998</v>
      </c>
      <c r="G10219" s="125">
        <v>0</v>
      </c>
      <c r="H10219" s="125">
        <v>734.49356899999998</v>
      </c>
      <c r="I10219" s="125">
        <v>692.11329000000001</v>
      </c>
      <c r="J10219" s="125">
        <v>670.04228999999998</v>
      </c>
    </row>
    <row r="10220" spans="1:10" hidden="1" x14ac:dyDescent="0.25">
      <c r="A10220" s="125">
        <v>967396</v>
      </c>
      <c r="B10220" s="125">
        <v>2005</v>
      </c>
      <c r="C10220" s="125">
        <v>36</v>
      </c>
      <c r="D10220" s="125">
        <v>3</v>
      </c>
      <c r="E10220" s="125">
        <v>3</v>
      </c>
      <c r="F10220" s="125">
        <v>554.89294500000005</v>
      </c>
      <c r="G10220" s="125">
        <v>30.327005</v>
      </c>
      <c r="H10220" s="125">
        <v>670.04228999999998</v>
      </c>
      <c r="I10220" s="125">
        <v>612.88768300000004</v>
      </c>
      <c r="J10220" s="125">
        <v>585.21994900000004</v>
      </c>
    </row>
    <row r="10221" spans="1:10" hidden="1" x14ac:dyDescent="0.25">
      <c r="A10221" s="125">
        <v>967397</v>
      </c>
      <c r="B10221" s="125">
        <v>2005</v>
      </c>
      <c r="C10221" s="125">
        <v>36</v>
      </c>
      <c r="D10221" s="125">
        <v>3</v>
      </c>
      <c r="E10221" s="125">
        <v>4</v>
      </c>
      <c r="F10221" s="125">
        <v>385.88607300000001</v>
      </c>
      <c r="G10221" s="125">
        <v>0</v>
      </c>
      <c r="H10221" s="125">
        <v>477.20264200000003</v>
      </c>
      <c r="I10221" s="125">
        <v>387.58398599999998</v>
      </c>
      <c r="J10221" s="125">
        <v>385.88607300000001</v>
      </c>
    </row>
    <row r="10222" spans="1:10" x14ac:dyDescent="0.25">
      <c r="A10222" s="125">
        <v>967398</v>
      </c>
      <c r="B10222" s="125">
        <v>2005</v>
      </c>
      <c r="C10222" s="125">
        <v>36</v>
      </c>
      <c r="D10222" s="125">
        <v>4</v>
      </c>
      <c r="E10222" s="125">
        <v>1</v>
      </c>
      <c r="F10222" s="129">
        <v>191.838392</v>
      </c>
      <c r="G10222" s="129">
        <v>0</v>
      </c>
      <c r="H10222" s="129">
        <v>250.30719999999999</v>
      </c>
      <c r="I10222" s="129">
        <v>219.74469099999999</v>
      </c>
      <c r="J10222" s="129">
        <v>191.838392</v>
      </c>
    </row>
    <row r="10223" spans="1:10" hidden="1" x14ac:dyDescent="0.25">
      <c r="A10223" s="125">
        <v>967399</v>
      </c>
      <c r="B10223" s="125">
        <v>2005</v>
      </c>
      <c r="C10223" s="125">
        <v>36</v>
      </c>
      <c r="D10223" s="125">
        <v>4</v>
      </c>
      <c r="E10223" s="125">
        <v>2</v>
      </c>
      <c r="F10223" s="125">
        <v>175.38573600000001</v>
      </c>
      <c r="G10223" s="125">
        <v>0</v>
      </c>
      <c r="H10223" s="125">
        <v>191.838392</v>
      </c>
      <c r="I10223" s="125">
        <v>184.83628999999999</v>
      </c>
      <c r="J10223" s="125">
        <v>175.38573600000001</v>
      </c>
    </row>
    <row r="10224" spans="1:10" hidden="1" x14ac:dyDescent="0.25">
      <c r="A10224" s="125">
        <v>967400</v>
      </c>
      <c r="B10224" s="125">
        <v>2005</v>
      </c>
      <c r="C10224" s="125">
        <v>36</v>
      </c>
      <c r="D10224" s="125">
        <v>4</v>
      </c>
      <c r="E10224" s="125">
        <v>3</v>
      </c>
      <c r="F10224" s="125">
        <v>58.265886999999999</v>
      </c>
      <c r="G10224" s="125">
        <v>98.042056000000002</v>
      </c>
      <c r="H10224" s="125">
        <v>175.38573600000001</v>
      </c>
      <c r="I10224" s="125">
        <v>165.86229</v>
      </c>
      <c r="J10224" s="125">
        <v>156.30794299999999</v>
      </c>
    </row>
    <row r="10225" spans="1:10" hidden="1" x14ac:dyDescent="0.25">
      <c r="A10225" s="125">
        <v>967401</v>
      </c>
      <c r="B10225" s="125">
        <v>2005</v>
      </c>
      <c r="C10225" s="125">
        <v>36</v>
      </c>
      <c r="D10225" s="125">
        <v>4</v>
      </c>
      <c r="E10225" s="125">
        <v>4</v>
      </c>
      <c r="F10225" s="125">
        <v>451.75465600000001</v>
      </c>
      <c r="G10225" s="125">
        <v>0</v>
      </c>
      <c r="H10225" s="125">
        <v>554.89294500000005</v>
      </c>
      <c r="I10225" s="125">
        <v>487.14051599999999</v>
      </c>
      <c r="J10225" s="125">
        <v>451.75465600000001</v>
      </c>
    </row>
    <row r="10226" spans="1:10" x14ac:dyDescent="0.25">
      <c r="A10226" s="125">
        <v>967402</v>
      </c>
      <c r="B10226" s="125">
        <v>2005</v>
      </c>
      <c r="C10226" s="125">
        <v>36</v>
      </c>
      <c r="D10226" s="125">
        <v>5</v>
      </c>
      <c r="E10226" s="125">
        <v>1</v>
      </c>
      <c r="F10226" s="129">
        <v>62.339807</v>
      </c>
      <c r="G10226" s="129">
        <v>0</v>
      </c>
      <c r="H10226" s="129">
        <v>77.19</v>
      </c>
      <c r="I10226" s="129">
        <v>72.589476000000005</v>
      </c>
      <c r="J10226" s="129">
        <v>62.339807</v>
      </c>
    </row>
    <row r="10227" spans="1:10" hidden="1" x14ac:dyDescent="0.25">
      <c r="A10227" s="125">
        <v>967403</v>
      </c>
      <c r="B10227" s="125">
        <v>2005</v>
      </c>
      <c r="C10227" s="125">
        <v>36</v>
      </c>
      <c r="D10227" s="125">
        <v>5</v>
      </c>
      <c r="E10227" s="125">
        <v>2</v>
      </c>
      <c r="F10227" s="125">
        <v>57.911735</v>
      </c>
      <c r="G10227" s="125">
        <v>0</v>
      </c>
      <c r="H10227" s="125">
        <v>62.339807</v>
      </c>
      <c r="I10227" s="125">
        <v>61.255094</v>
      </c>
      <c r="J10227" s="125">
        <v>57.911735</v>
      </c>
    </row>
    <row r="10228" spans="1:10" hidden="1" x14ac:dyDescent="0.25">
      <c r="A10228" s="125">
        <v>967404</v>
      </c>
      <c r="B10228" s="125">
        <v>2005</v>
      </c>
      <c r="C10228" s="125">
        <v>36</v>
      </c>
      <c r="D10228" s="125">
        <v>5</v>
      </c>
      <c r="E10228" s="125">
        <v>3</v>
      </c>
      <c r="F10228" s="125">
        <v>0</v>
      </c>
      <c r="G10228" s="125">
        <v>53.984495000000003</v>
      </c>
      <c r="H10228" s="125">
        <v>57.911735</v>
      </c>
      <c r="I10228" s="125">
        <v>56.406030000000001</v>
      </c>
      <c r="J10228" s="125">
        <v>53.984495000000003</v>
      </c>
    </row>
    <row r="10229" spans="1:10" hidden="1" x14ac:dyDescent="0.25">
      <c r="A10229" s="125">
        <v>967405</v>
      </c>
      <c r="B10229" s="125">
        <v>2005</v>
      </c>
      <c r="C10229" s="125">
        <v>36</v>
      </c>
      <c r="D10229" s="125">
        <v>5</v>
      </c>
      <c r="E10229" s="125">
        <v>4</v>
      </c>
      <c r="F10229" s="125">
        <v>49.857992000000003</v>
      </c>
      <c r="G10229" s="125">
        <v>0</v>
      </c>
      <c r="H10229" s="125">
        <v>58.265886999999999</v>
      </c>
      <c r="I10229" s="125">
        <v>54.793239999999997</v>
      </c>
      <c r="J10229" s="125">
        <v>49.857992000000003</v>
      </c>
    </row>
    <row r="10230" spans="1:10" x14ac:dyDescent="0.25">
      <c r="A10230" s="125">
        <v>967406</v>
      </c>
      <c r="B10230" s="125">
        <v>2005</v>
      </c>
      <c r="C10230" s="125">
        <v>37</v>
      </c>
      <c r="D10230" s="125">
        <v>2</v>
      </c>
      <c r="E10230" s="125">
        <v>1</v>
      </c>
      <c r="F10230" s="129">
        <v>52003.216981999998</v>
      </c>
      <c r="G10230" s="129">
        <v>0</v>
      </c>
      <c r="H10230" s="129">
        <v>70253.75</v>
      </c>
      <c r="I10230" s="129">
        <v>52149.358625000001</v>
      </c>
      <c r="J10230" s="129">
        <v>52003.216981999998</v>
      </c>
    </row>
    <row r="10231" spans="1:10" hidden="1" x14ac:dyDescent="0.25">
      <c r="A10231" s="125">
        <v>967407</v>
      </c>
      <c r="B10231" s="125">
        <v>2005</v>
      </c>
      <c r="C10231" s="125">
        <v>37</v>
      </c>
      <c r="D10231" s="125">
        <v>2</v>
      </c>
      <c r="E10231" s="125">
        <v>2</v>
      </c>
      <c r="F10231" s="125">
        <v>47348.719606999999</v>
      </c>
      <c r="G10231" s="125">
        <v>0</v>
      </c>
      <c r="H10231" s="125">
        <v>52003.216981999998</v>
      </c>
      <c r="I10231" s="125">
        <v>47759.754476000002</v>
      </c>
      <c r="J10231" s="125">
        <v>47348.719606999999</v>
      </c>
    </row>
    <row r="10232" spans="1:10" hidden="1" x14ac:dyDescent="0.25">
      <c r="A10232" s="125">
        <v>967408</v>
      </c>
      <c r="B10232" s="125">
        <v>2005</v>
      </c>
      <c r="C10232" s="125">
        <v>37</v>
      </c>
      <c r="D10232" s="125">
        <v>2</v>
      </c>
      <c r="E10232" s="125">
        <v>3</v>
      </c>
      <c r="F10232" s="125">
        <v>40468.020962000002</v>
      </c>
      <c r="G10232" s="125">
        <v>488.733677</v>
      </c>
      <c r="H10232" s="125">
        <v>47348.719606999999</v>
      </c>
      <c r="I10232" s="125">
        <v>41671.608125999999</v>
      </c>
      <c r="J10232" s="125">
        <v>40956.754638999999</v>
      </c>
    </row>
    <row r="10233" spans="1:10" hidden="1" x14ac:dyDescent="0.25">
      <c r="A10233" s="125">
        <v>967409</v>
      </c>
      <c r="B10233" s="125">
        <v>2005</v>
      </c>
      <c r="C10233" s="125">
        <v>37</v>
      </c>
      <c r="D10233" s="125">
        <v>2</v>
      </c>
      <c r="E10233" s="125">
        <v>4</v>
      </c>
      <c r="F10233" s="125">
        <v>52088.875795</v>
      </c>
      <c r="G10233" s="125">
        <v>0</v>
      </c>
      <c r="H10233" s="125">
        <v>70253.75</v>
      </c>
      <c r="I10233" s="125">
        <v>52149.358625000001</v>
      </c>
      <c r="J10233" s="125">
        <v>52088.875795</v>
      </c>
    </row>
    <row r="10234" spans="1:10" x14ac:dyDescent="0.25">
      <c r="A10234" s="125">
        <v>967410</v>
      </c>
      <c r="B10234" s="125">
        <v>2005</v>
      </c>
      <c r="C10234" s="125">
        <v>37</v>
      </c>
      <c r="D10234" s="125">
        <v>3</v>
      </c>
      <c r="E10234" s="125">
        <v>1</v>
      </c>
      <c r="F10234" s="129">
        <v>36237.173024999996</v>
      </c>
      <c r="G10234" s="129">
        <v>0</v>
      </c>
      <c r="H10234" s="129">
        <v>46247.577749999997</v>
      </c>
      <c r="I10234" s="129">
        <v>37562.282649000001</v>
      </c>
      <c r="J10234" s="129">
        <v>36237.173024999996</v>
      </c>
    </row>
    <row r="10235" spans="1:10" hidden="1" x14ac:dyDescent="0.25">
      <c r="A10235" s="125">
        <v>967411</v>
      </c>
      <c r="B10235" s="125">
        <v>2005</v>
      </c>
      <c r="C10235" s="125">
        <v>37</v>
      </c>
      <c r="D10235" s="125">
        <v>3</v>
      </c>
      <c r="E10235" s="125">
        <v>2</v>
      </c>
      <c r="F10235" s="125">
        <v>29028.528408999999</v>
      </c>
      <c r="G10235" s="125">
        <v>0</v>
      </c>
      <c r="H10235" s="125">
        <v>36237.173024999996</v>
      </c>
      <c r="I10235" s="125">
        <v>34146.288140999997</v>
      </c>
      <c r="J10235" s="125">
        <v>29028.528408999999</v>
      </c>
    </row>
    <row r="10236" spans="1:10" hidden="1" x14ac:dyDescent="0.25">
      <c r="A10236" s="125">
        <v>967412</v>
      </c>
      <c r="B10236" s="125">
        <v>2005</v>
      </c>
      <c r="C10236" s="125">
        <v>37</v>
      </c>
      <c r="D10236" s="125">
        <v>3</v>
      </c>
      <c r="E10236" s="125">
        <v>3</v>
      </c>
      <c r="F10236" s="125">
        <v>13273.841179999999</v>
      </c>
      <c r="G10236" s="125">
        <v>8619.7941960000007</v>
      </c>
      <c r="H10236" s="125">
        <v>29028.528408999999</v>
      </c>
      <c r="I10236" s="125">
        <v>26552.394935</v>
      </c>
      <c r="J10236" s="125">
        <v>21893.635375999998</v>
      </c>
    </row>
    <row r="10237" spans="1:10" hidden="1" x14ac:dyDescent="0.25">
      <c r="A10237" s="125">
        <v>967413</v>
      </c>
      <c r="B10237" s="125">
        <v>2005</v>
      </c>
      <c r="C10237" s="125">
        <v>37</v>
      </c>
      <c r="D10237" s="125">
        <v>3</v>
      </c>
      <c r="E10237" s="125">
        <v>4</v>
      </c>
      <c r="F10237" s="125">
        <v>31948.789475000001</v>
      </c>
      <c r="G10237" s="125">
        <v>0</v>
      </c>
      <c r="H10237" s="125">
        <v>40468.020962000002</v>
      </c>
      <c r="I10237" s="125">
        <v>32868.126624999997</v>
      </c>
      <c r="J10237" s="125">
        <v>31948.789475000001</v>
      </c>
    </row>
    <row r="10238" spans="1:10" x14ac:dyDescent="0.25">
      <c r="A10238" s="125">
        <v>967414</v>
      </c>
      <c r="B10238" s="125">
        <v>2005</v>
      </c>
      <c r="C10238" s="125">
        <v>37</v>
      </c>
      <c r="D10238" s="125">
        <v>4</v>
      </c>
      <c r="E10238" s="125">
        <v>1</v>
      </c>
      <c r="F10238" s="129">
        <v>21225.933746999999</v>
      </c>
      <c r="G10238" s="129">
        <v>0</v>
      </c>
      <c r="H10238" s="129">
        <v>25719.484899999999</v>
      </c>
      <c r="I10238" s="129">
        <v>22579.135794000002</v>
      </c>
      <c r="J10238" s="129">
        <v>21225.933746999999</v>
      </c>
    </row>
    <row r="10239" spans="1:10" hidden="1" x14ac:dyDescent="0.25">
      <c r="A10239" s="125">
        <v>967415</v>
      </c>
      <c r="B10239" s="125">
        <v>2005</v>
      </c>
      <c r="C10239" s="125">
        <v>37</v>
      </c>
      <c r="D10239" s="125">
        <v>4</v>
      </c>
      <c r="E10239" s="125">
        <v>2</v>
      </c>
      <c r="F10239" s="125">
        <v>18634.663467999999</v>
      </c>
      <c r="G10239" s="125">
        <v>0</v>
      </c>
      <c r="H10239" s="125">
        <v>21225.933746999999</v>
      </c>
      <c r="I10239" s="125">
        <v>20451.187166</v>
      </c>
      <c r="J10239" s="125">
        <v>18634.663467999999</v>
      </c>
    </row>
    <row r="10240" spans="1:10" hidden="1" x14ac:dyDescent="0.25">
      <c r="A10240" s="125">
        <v>967416</v>
      </c>
      <c r="B10240" s="125">
        <v>2005</v>
      </c>
      <c r="C10240" s="125">
        <v>37</v>
      </c>
      <c r="D10240" s="125">
        <v>4</v>
      </c>
      <c r="E10240" s="125">
        <v>3</v>
      </c>
      <c r="F10240" s="125">
        <v>211.983777</v>
      </c>
      <c r="G10240" s="125">
        <v>15838.893609999999</v>
      </c>
      <c r="H10240" s="125">
        <v>18634.663467999999</v>
      </c>
      <c r="I10240" s="125">
        <v>17622.801242000001</v>
      </c>
      <c r="J10240" s="125">
        <v>16050.877387</v>
      </c>
    </row>
    <row r="10241" spans="1:10" hidden="1" x14ac:dyDescent="0.25">
      <c r="A10241" s="125">
        <v>967417</v>
      </c>
      <c r="B10241" s="125">
        <v>2005</v>
      </c>
      <c r="C10241" s="125">
        <v>37</v>
      </c>
      <c r="D10241" s="125">
        <v>4</v>
      </c>
      <c r="E10241" s="125">
        <v>4</v>
      </c>
      <c r="F10241" s="125">
        <v>11424.083221999999</v>
      </c>
      <c r="G10241" s="125">
        <v>0</v>
      </c>
      <c r="H10241" s="125">
        <v>13273.841179999999</v>
      </c>
      <c r="I10241" s="125">
        <v>11653.105172</v>
      </c>
      <c r="J10241" s="125">
        <v>11424.083221999999</v>
      </c>
    </row>
    <row r="10242" spans="1:10" x14ac:dyDescent="0.25">
      <c r="A10242" s="125">
        <v>967418</v>
      </c>
      <c r="B10242" s="125">
        <v>2005</v>
      </c>
      <c r="C10242" s="125">
        <v>37</v>
      </c>
      <c r="D10242" s="125">
        <v>5</v>
      </c>
      <c r="E10242" s="125">
        <v>1</v>
      </c>
      <c r="F10242" s="129">
        <v>669.91918799999996</v>
      </c>
      <c r="G10242" s="129">
        <v>0</v>
      </c>
      <c r="H10242" s="129">
        <v>712.38400000000001</v>
      </c>
      <c r="I10242" s="129">
        <v>669.92591400000003</v>
      </c>
      <c r="J10242" s="129">
        <v>669.91918799999996</v>
      </c>
    </row>
    <row r="10243" spans="1:10" hidden="1" x14ac:dyDescent="0.25">
      <c r="A10243" s="125">
        <v>967419</v>
      </c>
      <c r="B10243" s="125">
        <v>2005</v>
      </c>
      <c r="C10243" s="125">
        <v>37</v>
      </c>
      <c r="D10243" s="125">
        <v>5</v>
      </c>
      <c r="E10243" s="125">
        <v>2</v>
      </c>
      <c r="F10243" s="125">
        <v>658.19584499999996</v>
      </c>
      <c r="G10243" s="125">
        <v>0</v>
      </c>
      <c r="H10243" s="125">
        <v>669.91918799999996</v>
      </c>
      <c r="I10243" s="125">
        <v>658.26259400000004</v>
      </c>
      <c r="J10243" s="125">
        <v>658.19584499999996</v>
      </c>
    </row>
    <row r="10244" spans="1:10" hidden="1" x14ac:dyDescent="0.25">
      <c r="A10244" s="125">
        <v>967420</v>
      </c>
      <c r="B10244" s="125">
        <v>2005</v>
      </c>
      <c r="C10244" s="125">
        <v>37</v>
      </c>
      <c r="D10244" s="125">
        <v>5</v>
      </c>
      <c r="E10244" s="125">
        <v>3</v>
      </c>
      <c r="F10244" s="125">
        <v>0</v>
      </c>
      <c r="G10244" s="125">
        <v>641.00294899999994</v>
      </c>
      <c r="H10244" s="125">
        <v>658.19584499999996</v>
      </c>
      <c r="I10244" s="125">
        <v>641.08275300000003</v>
      </c>
      <c r="J10244" s="125">
        <v>641.00294899999994</v>
      </c>
    </row>
    <row r="10245" spans="1:10" hidden="1" x14ac:dyDescent="0.25">
      <c r="A10245" s="125">
        <v>967421</v>
      </c>
      <c r="B10245" s="125">
        <v>2005</v>
      </c>
      <c r="C10245" s="125">
        <v>37</v>
      </c>
      <c r="D10245" s="125">
        <v>5</v>
      </c>
      <c r="E10245" s="125">
        <v>4</v>
      </c>
      <c r="F10245" s="125">
        <v>199.349165</v>
      </c>
      <c r="G10245" s="125">
        <v>0</v>
      </c>
      <c r="H10245" s="125">
        <v>211.983777</v>
      </c>
      <c r="I10245" s="125">
        <v>199.34954400000001</v>
      </c>
      <c r="J10245" s="125">
        <v>199.349165</v>
      </c>
    </row>
    <row r="10246" spans="1:10" x14ac:dyDescent="0.25">
      <c r="A10246" s="125">
        <v>967422</v>
      </c>
      <c r="B10246" s="125">
        <v>2005</v>
      </c>
      <c r="C10246" s="125">
        <v>38</v>
      </c>
      <c r="D10246" s="125">
        <v>2</v>
      </c>
      <c r="E10246" s="125">
        <v>1</v>
      </c>
      <c r="F10246" s="129">
        <v>2168.4739129999998</v>
      </c>
      <c r="G10246" s="129">
        <v>0</v>
      </c>
      <c r="H10246" s="129">
        <v>2929.5</v>
      </c>
      <c r="I10246" s="129">
        <v>2174.5678499999999</v>
      </c>
      <c r="J10246" s="129">
        <v>2168.4739129999998</v>
      </c>
    </row>
    <row r="10247" spans="1:10" hidden="1" x14ac:dyDescent="0.25">
      <c r="A10247" s="125">
        <v>967423</v>
      </c>
      <c r="B10247" s="125">
        <v>2005</v>
      </c>
      <c r="C10247" s="125">
        <v>38</v>
      </c>
      <c r="D10247" s="125">
        <v>2</v>
      </c>
      <c r="E10247" s="125">
        <v>2</v>
      </c>
      <c r="F10247" s="125">
        <v>1974.3867640000001</v>
      </c>
      <c r="G10247" s="125">
        <v>0</v>
      </c>
      <c r="H10247" s="125">
        <v>2168.4739129999998</v>
      </c>
      <c r="I10247" s="125">
        <v>1991.526441</v>
      </c>
      <c r="J10247" s="125">
        <v>1974.3867640000001</v>
      </c>
    </row>
    <row r="10248" spans="1:10" hidden="1" x14ac:dyDescent="0.25">
      <c r="A10248" s="125">
        <v>967424</v>
      </c>
      <c r="B10248" s="125">
        <v>2005</v>
      </c>
      <c r="C10248" s="125">
        <v>38</v>
      </c>
      <c r="D10248" s="125">
        <v>2</v>
      </c>
      <c r="E10248" s="125">
        <v>3</v>
      </c>
      <c r="F10248" s="125">
        <v>1687.2929919999999</v>
      </c>
      <c r="G10248" s="125">
        <v>20.377495</v>
      </c>
      <c r="H10248" s="125">
        <v>1974.3867640000001</v>
      </c>
      <c r="I10248" s="125">
        <v>1737.6577910000001</v>
      </c>
      <c r="J10248" s="125">
        <v>1707.670488</v>
      </c>
    </row>
    <row r="10249" spans="1:10" hidden="1" x14ac:dyDescent="0.25">
      <c r="A10249" s="125">
        <v>967425</v>
      </c>
      <c r="B10249" s="125">
        <v>2005</v>
      </c>
      <c r="C10249" s="125">
        <v>38</v>
      </c>
      <c r="D10249" s="125">
        <v>2</v>
      </c>
      <c r="E10249" s="125">
        <v>4</v>
      </c>
      <c r="F10249" s="125">
        <v>2172.0457860000001</v>
      </c>
      <c r="G10249" s="125">
        <v>0</v>
      </c>
      <c r="H10249" s="125">
        <v>2929.5</v>
      </c>
      <c r="I10249" s="125">
        <v>2174.5678499999999</v>
      </c>
      <c r="J10249" s="125">
        <v>2172.0457860000001</v>
      </c>
    </row>
    <row r="10250" spans="1:10" x14ac:dyDescent="0.25">
      <c r="A10250" s="125">
        <v>967426</v>
      </c>
      <c r="B10250" s="125">
        <v>2005</v>
      </c>
      <c r="C10250" s="125">
        <v>38</v>
      </c>
      <c r="D10250" s="125">
        <v>3</v>
      </c>
      <c r="E10250" s="125">
        <v>1</v>
      </c>
      <c r="F10250" s="129">
        <v>1517.176326</v>
      </c>
      <c r="G10250" s="129">
        <v>0</v>
      </c>
      <c r="H10250" s="129">
        <v>1936.2915</v>
      </c>
      <c r="I10250" s="129">
        <v>1572.6559560000001</v>
      </c>
      <c r="J10250" s="129">
        <v>1517.176326</v>
      </c>
    </row>
    <row r="10251" spans="1:10" hidden="1" x14ac:dyDescent="0.25">
      <c r="A10251" s="125">
        <v>967427</v>
      </c>
      <c r="B10251" s="125">
        <v>2005</v>
      </c>
      <c r="C10251" s="125">
        <v>38</v>
      </c>
      <c r="D10251" s="125">
        <v>3</v>
      </c>
      <c r="E10251" s="125">
        <v>2</v>
      </c>
      <c r="F10251" s="125">
        <v>1215.365119</v>
      </c>
      <c r="G10251" s="125">
        <v>0</v>
      </c>
      <c r="H10251" s="125">
        <v>1517.176326</v>
      </c>
      <c r="I10251" s="125">
        <v>1429.635252</v>
      </c>
      <c r="J10251" s="125">
        <v>1215.365119</v>
      </c>
    </row>
    <row r="10252" spans="1:10" hidden="1" x14ac:dyDescent="0.25">
      <c r="A10252" s="125">
        <v>967428</v>
      </c>
      <c r="B10252" s="125">
        <v>2005</v>
      </c>
      <c r="C10252" s="125">
        <v>38</v>
      </c>
      <c r="D10252" s="125">
        <v>3</v>
      </c>
      <c r="E10252" s="125">
        <v>3</v>
      </c>
      <c r="F10252" s="125">
        <v>553.41141800000003</v>
      </c>
      <c r="G10252" s="125">
        <v>359.37544100000002</v>
      </c>
      <c r="H10252" s="125">
        <v>1215.365119</v>
      </c>
      <c r="I10252" s="125">
        <v>1111.6944739999999</v>
      </c>
      <c r="J10252" s="125">
        <v>912.78686000000005</v>
      </c>
    </row>
    <row r="10253" spans="1:10" hidden="1" x14ac:dyDescent="0.25">
      <c r="A10253" s="125">
        <v>967429</v>
      </c>
      <c r="B10253" s="125">
        <v>2005</v>
      </c>
      <c r="C10253" s="125">
        <v>38</v>
      </c>
      <c r="D10253" s="125">
        <v>3</v>
      </c>
      <c r="E10253" s="125">
        <v>4</v>
      </c>
      <c r="F10253" s="125">
        <v>1332.088086</v>
      </c>
      <c r="G10253" s="125">
        <v>0</v>
      </c>
      <c r="H10253" s="125">
        <v>1687.2929919999999</v>
      </c>
      <c r="I10253" s="125">
        <v>1370.4193680000001</v>
      </c>
      <c r="J10253" s="125">
        <v>1332.088086</v>
      </c>
    </row>
    <row r="10254" spans="1:10" x14ac:dyDescent="0.25">
      <c r="A10254" s="125">
        <v>967430</v>
      </c>
      <c r="B10254" s="125">
        <v>2005</v>
      </c>
      <c r="C10254" s="125">
        <v>38</v>
      </c>
      <c r="D10254" s="125">
        <v>4</v>
      </c>
      <c r="E10254" s="125">
        <v>1</v>
      </c>
      <c r="F10254" s="129">
        <v>884.625135</v>
      </c>
      <c r="G10254" s="129">
        <v>0</v>
      </c>
      <c r="H10254" s="129">
        <v>1071.9011499999999</v>
      </c>
      <c r="I10254" s="129">
        <v>941.02202</v>
      </c>
      <c r="J10254" s="129">
        <v>884.625135</v>
      </c>
    </row>
    <row r="10255" spans="1:10" hidden="1" x14ac:dyDescent="0.25">
      <c r="A10255" s="125">
        <v>967431</v>
      </c>
      <c r="B10255" s="125">
        <v>2005</v>
      </c>
      <c r="C10255" s="125">
        <v>38</v>
      </c>
      <c r="D10255" s="125">
        <v>4</v>
      </c>
      <c r="E10255" s="125">
        <v>2</v>
      </c>
      <c r="F10255" s="125">
        <v>776.62975300000005</v>
      </c>
      <c r="G10255" s="125">
        <v>0</v>
      </c>
      <c r="H10255" s="125">
        <v>884.625135</v>
      </c>
      <c r="I10255" s="125">
        <v>852.33631700000001</v>
      </c>
      <c r="J10255" s="125">
        <v>776.62975300000005</v>
      </c>
    </row>
    <row r="10256" spans="1:10" hidden="1" x14ac:dyDescent="0.25">
      <c r="A10256" s="125">
        <v>967432</v>
      </c>
      <c r="B10256" s="125">
        <v>2005</v>
      </c>
      <c r="C10256" s="125">
        <v>38</v>
      </c>
      <c r="D10256" s="125">
        <v>4</v>
      </c>
      <c r="E10256" s="125">
        <v>3</v>
      </c>
      <c r="F10256" s="125">
        <v>8.8347669999999994</v>
      </c>
      <c r="G10256" s="125">
        <v>660.11152000000004</v>
      </c>
      <c r="H10256" s="125">
        <v>776.62975300000005</v>
      </c>
      <c r="I10256" s="125">
        <v>734.45875699999999</v>
      </c>
      <c r="J10256" s="125">
        <v>668.94628699999998</v>
      </c>
    </row>
    <row r="10257" spans="1:10" hidden="1" x14ac:dyDescent="0.25">
      <c r="A10257" s="125">
        <v>967433</v>
      </c>
      <c r="B10257" s="125">
        <v>2005</v>
      </c>
      <c r="C10257" s="125">
        <v>38</v>
      </c>
      <c r="D10257" s="125">
        <v>4</v>
      </c>
      <c r="E10257" s="125">
        <v>4</v>
      </c>
      <c r="F10257" s="125">
        <v>476.29152800000003</v>
      </c>
      <c r="G10257" s="125">
        <v>0</v>
      </c>
      <c r="H10257" s="125">
        <v>553.41141800000003</v>
      </c>
      <c r="I10257" s="125">
        <v>485.83988399999998</v>
      </c>
      <c r="J10257" s="125">
        <v>476.29152800000003</v>
      </c>
    </row>
    <row r="10258" spans="1:10" x14ac:dyDescent="0.25">
      <c r="A10258" s="125">
        <v>967434</v>
      </c>
      <c r="B10258" s="125">
        <v>2005</v>
      </c>
      <c r="C10258" s="125">
        <v>38</v>
      </c>
      <c r="D10258" s="125">
        <v>5</v>
      </c>
      <c r="E10258" s="125">
        <v>1</v>
      </c>
      <c r="F10258" s="129">
        <v>28.211717</v>
      </c>
      <c r="G10258" s="129">
        <v>0</v>
      </c>
      <c r="H10258" s="129">
        <v>30</v>
      </c>
      <c r="I10258" s="129">
        <v>28.212</v>
      </c>
      <c r="J10258" s="129">
        <v>28.211717</v>
      </c>
    </row>
    <row r="10259" spans="1:10" hidden="1" x14ac:dyDescent="0.25">
      <c r="A10259" s="125">
        <v>967435</v>
      </c>
      <c r="B10259" s="125">
        <v>2005</v>
      </c>
      <c r="C10259" s="125">
        <v>38</v>
      </c>
      <c r="D10259" s="125">
        <v>5</v>
      </c>
      <c r="E10259" s="125">
        <v>2</v>
      </c>
      <c r="F10259" s="125">
        <v>27.718022000000001</v>
      </c>
      <c r="G10259" s="125">
        <v>0</v>
      </c>
      <c r="H10259" s="125">
        <v>28.211717</v>
      </c>
      <c r="I10259" s="125">
        <v>27.720832999999999</v>
      </c>
      <c r="J10259" s="125">
        <v>27.718022000000001</v>
      </c>
    </row>
    <row r="10260" spans="1:10" hidden="1" x14ac:dyDescent="0.25">
      <c r="A10260" s="125">
        <v>967436</v>
      </c>
      <c r="B10260" s="125">
        <v>2005</v>
      </c>
      <c r="C10260" s="125">
        <v>38</v>
      </c>
      <c r="D10260" s="125">
        <v>5</v>
      </c>
      <c r="E10260" s="125">
        <v>3</v>
      </c>
      <c r="F10260" s="125">
        <v>0</v>
      </c>
      <c r="G10260" s="125">
        <v>26.993993</v>
      </c>
      <c r="H10260" s="125">
        <v>27.718022000000001</v>
      </c>
      <c r="I10260" s="125">
        <v>26.997353</v>
      </c>
      <c r="J10260" s="125">
        <v>26.993993</v>
      </c>
    </row>
    <row r="10261" spans="1:10" hidden="1" x14ac:dyDescent="0.25">
      <c r="A10261" s="125">
        <v>967437</v>
      </c>
      <c r="B10261" s="125">
        <v>2005</v>
      </c>
      <c r="C10261" s="125">
        <v>38</v>
      </c>
      <c r="D10261" s="125">
        <v>5</v>
      </c>
      <c r="E10261" s="125">
        <v>4</v>
      </c>
      <c r="F10261" s="125">
        <v>8.3081990000000001</v>
      </c>
      <c r="G10261" s="125">
        <v>0</v>
      </c>
      <c r="H10261" s="125">
        <v>8.8347669999999994</v>
      </c>
      <c r="I10261" s="125">
        <v>8.3082150000000006</v>
      </c>
      <c r="J10261" s="125">
        <v>8.3081990000000001</v>
      </c>
    </row>
    <row r="10262" spans="1:10" x14ac:dyDescent="0.25">
      <c r="A10262" s="125">
        <v>967438</v>
      </c>
      <c r="B10262" s="125">
        <v>2005</v>
      </c>
      <c r="C10262" s="125">
        <v>39</v>
      </c>
      <c r="D10262" s="125">
        <v>2</v>
      </c>
      <c r="E10262" s="125">
        <v>1</v>
      </c>
      <c r="F10262" s="129">
        <v>42808.087634000003</v>
      </c>
      <c r="G10262" s="129">
        <v>0</v>
      </c>
      <c r="H10262" s="129">
        <v>57831.787499999999</v>
      </c>
      <c r="I10262" s="129">
        <v>42928.535860999997</v>
      </c>
      <c r="J10262" s="129">
        <v>42808.087634000003</v>
      </c>
    </row>
    <row r="10263" spans="1:10" hidden="1" x14ac:dyDescent="0.25">
      <c r="A10263" s="125">
        <v>967439</v>
      </c>
      <c r="B10263" s="125">
        <v>2005</v>
      </c>
      <c r="C10263" s="125">
        <v>39</v>
      </c>
      <c r="D10263" s="125">
        <v>2</v>
      </c>
      <c r="E10263" s="125">
        <v>2</v>
      </c>
      <c r="F10263" s="125">
        <v>38900.375187999998</v>
      </c>
      <c r="G10263" s="125">
        <v>0</v>
      </c>
      <c r="H10263" s="125">
        <v>42808.087634000003</v>
      </c>
      <c r="I10263" s="125">
        <v>39314.947682999999</v>
      </c>
      <c r="J10263" s="125">
        <v>38900.375187999998</v>
      </c>
    </row>
    <row r="10264" spans="1:10" hidden="1" x14ac:dyDescent="0.25">
      <c r="A10264" s="125">
        <v>967440</v>
      </c>
      <c r="B10264" s="125">
        <v>2005</v>
      </c>
      <c r="C10264" s="125">
        <v>39</v>
      </c>
      <c r="D10264" s="125">
        <v>2</v>
      </c>
      <c r="E10264" s="125">
        <v>3</v>
      </c>
      <c r="F10264" s="125">
        <v>33129.607615000001</v>
      </c>
      <c r="G10264" s="125">
        <v>592.805971</v>
      </c>
      <c r="H10264" s="125">
        <v>38900.375187999998</v>
      </c>
      <c r="I10264" s="125">
        <v>34236.220202999997</v>
      </c>
      <c r="J10264" s="125">
        <v>33722.413586000002</v>
      </c>
    </row>
    <row r="10265" spans="1:10" hidden="1" x14ac:dyDescent="0.25">
      <c r="A10265" s="125">
        <v>967441</v>
      </c>
      <c r="B10265" s="125">
        <v>2005</v>
      </c>
      <c r="C10265" s="125">
        <v>39</v>
      </c>
      <c r="D10265" s="125">
        <v>2</v>
      </c>
      <c r="E10265" s="125">
        <v>4</v>
      </c>
      <c r="F10265" s="125">
        <v>42885.458187999997</v>
      </c>
      <c r="G10265" s="125">
        <v>0</v>
      </c>
      <c r="H10265" s="125">
        <v>57831.787499999999</v>
      </c>
      <c r="I10265" s="125">
        <v>42928.535860999997</v>
      </c>
      <c r="J10265" s="125">
        <v>42885.458187999997</v>
      </c>
    </row>
    <row r="10266" spans="1:10" x14ac:dyDescent="0.25">
      <c r="A10266" s="125">
        <v>967442</v>
      </c>
      <c r="B10266" s="125">
        <v>2005</v>
      </c>
      <c r="C10266" s="125">
        <v>39</v>
      </c>
      <c r="D10266" s="125">
        <v>3</v>
      </c>
      <c r="E10266" s="125">
        <v>1</v>
      </c>
      <c r="F10266" s="129">
        <v>78033.456017000004</v>
      </c>
      <c r="G10266" s="129">
        <v>0</v>
      </c>
      <c r="H10266" s="129">
        <v>98571.790500000003</v>
      </c>
      <c r="I10266" s="129">
        <v>80060.008243999997</v>
      </c>
      <c r="J10266" s="129">
        <v>78033.456017000004</v>
      </c>
    </row>
    <row r="10267" spans="1:10" hidden="1" x14ac:dyDescent="0.25">
      <c r="A10267" s="125">
        <v>967443</v>
      </c>
      <c r="B10267" s="125">
        <v>2005</v>
      </c>
      <c r="C10267" s="125">
        <v>39</v>
      </c>
      <c r="D10267" s="125">
        <v>3</v>
      </c>
      <c r="E10267" s="125">
        <v>2</v>
      </c>
      <c r="F10267" s="125">
        <v>71621.385569999999</v>
      </c>
      <c r="G10267" s="125">
        <v>0</v>
      </c>
      <c r="H10267" s="125">
        <v>78033.456017000004</v>
      </c>
      <c r="I10267" s="125">
        <v>73530.925604999997</v>
      </c>
      <c r="J10267" s="125">
        <v>71621.385569999999</v>
      </c>
    </row>
    <row r="10268" spans="1:10" hidden="1" x14ac:dyDescent="0.25">
      <c r="A10268" s="125">
        <v>967444</v>
      </c>
      <c r="B10268" s="125">
        <v>2005</v>
      </c>
      <c r="C10268" s="125">
        <v>39</v>
      </c>
      <c r="D10268" s="125">
        <v>3</v>
      </c>
      <c r="E10268" s="125">
        <v>3</v>
      </c>
      <c r="F10268" s="125">
        <v>50089.008912999998</v>
      </c>
      <c r="G10268" s="125">
        <v>7071.5773429999999</v>
      </c>
      <c r="H10268" s="125">
        <v>71621.385569999999</v>
      </c>
      <c r="I10268" s="125">
        <v>65512.081381000004</v>
      </c>
      <c r="J10268" s="125">
        <v>57160.586257000003</v>
      </c>
    </row>
    <row r="10269" spans="1:10" hidden="1" x14ac:dyDescent="0.25">
      <c r="A10269" s="125">
        <v>967445</v>
      </c>
      <c r="B10269" s="125">
        <v>2005</v>
      </c>
      <c r="C10269" s="125">
        <v>39</v>
      </c>
      <c r="D10269" s="125">
        <v>3</v>
      </c>
      <c r="E10269" s="125">
        <v>4</v>
      </c>
      <c r="F10269" s="125">
        <v>26336.381600000001</v>
      </c>
      <c r="G10269" s="125">
        <v>0</v>
      </c>
      <c r="H10269" s="125">
        <v>33129.607615000001</v>
      </c>
      <c r="I10269" s="125">
        <v>26907.867305</v>
      </c>
      <c r="J10269" s="125">
        <v>26336.381600000001</v>
      </c>
    </row>
    <row r="10270" spans="1:10" x14ac:dyDescent="0.25">
      <c r="A10270" s="125">
        <v>967446</v>
      </c>
      <c r="B10270" s="125">
        <v>2005</v>
      </c>
      <c r="C10270" s="125">
        <v>39</v>
      </c>
      <c r="D10270" s="125">
        <v>4</v>
      </c>
      <c r="E10270" s="125">
        <v>1</v>
      </c>
      <c r="F10270" s="129">
        <v>58547.843812999999</v>
      </c>
      <c r="G10270" s="129">
        <v>0</v>
      </c>
      <c r="H10270" s="129">
        <v>67669.469700000001</v>
      </c>
      <c r="I10270" s="129">
        <v>59407.027450000001</v>
      </c>
      <c r="J10270" s="129">
        <v>58547.843812999999</v>
      </c>
    </row>
    <row r="10271" spans="1:10" hidden="1" x14ac:dyDescent="0.25">
      <c r="A10271" s="125">
        <v>967447</v>
      </c>
      <c r="B10271" s="125">
        <v>2005</v>
      </c>
      <c r="C10271" s="125">
        <v>39</v>
      </c>
      <c r="D10271" s="125">
        <v>4</v>
      </c>
      <c r="E10271" s="125">
        <v>2</v>
      </c>
      <c r="F10271" s="125">
        <v>45896.645197999998</v>
      </c>
      <c r="G10271" s="125">
        <v>0</v>
      </c>
      <c r="H10271" s="125">
        <v>58547.843812999999</v>
      </c>
      <c r="I10271" s="125">
        <v>56410.847514000001</v>
      </c>
      <c r="J10271" s="125">
        <v>45896.645197999998</v>
      </c>
    </row>
    <row r="10272" spans="1:10" hidden="1" x14ac:dyDescent="0.25">
      <c r="A10272" s="125">
        <v>967448</v>
      </c>
      <c r="B10272" s="125">
        <v>2005</v>
      </c>
      <c r="C10272" s="125">
        <v>39</v>
      </c>
      <c r="D10272" s="125">
        <v>4</v>
      </c>
      <c r="E10272" s="125">
        <v>3</v>
      </c>
      <c r="F10272" s="125">
        <v>6158.2072790000002</v>
      </c>
      <c r="G10272" s="125">
        <v>27814.213865000002</v>
      </c>
      <c r="H10272" s="125">
        <v>45896.645197999998</v>
      </c>
      <c r="I10272" s="125">
        <v>43404.457364000002</v>
      </c>
      <c r="J10272" s="125">
        <v>33972.421145</v>
      </c>
    </row>
    <row r="10273" spans="1:10" hidden="1" x14ac:dyDescent="0.25">
      <c r="A10273" s="125">
        <v>967449</v>
      </c>
      <c r="B10273" s="125">
        <v>2005</v>
      </c>
      <c r="C10273" s="125">
        <v>39</v>
      </c>
      <c r="D10273" s="125">
        <v>4</v>
      </c>
      <c r="E10273" s="125">
        <v>4</v>
      </c>
      <c r="F10273" s="125">
        <v>43497.311118999998</v>
      </c>
      <c r="G10273" s="125">
        <v>0</v>
      </c>
      <c r="H10273" s="125">
        <v>50089.008912999998</v>
      </c>
      <c r="I10273" s="125">
        <v>43973.140925</v>
      </c>
      <c r="J10273" s="125">
        <v>43497.311118999998</v>
      </c>
    </row>
    <row r="10274" spans="1:10" x14ac:dyDescent="0.25">
      <c r="A10274" s="125">
        <v>967450</v>
      </c>
      <c r="B10274" s="125">
        <v>2005</v>
      </c>
      <c r="C10274" s="125">
        <v>39</v>
      </c>
      <c r="D10274" s="125">
        <v>5</v>
      </c>
      <c r="E10274" s="125">
        <v>1</v>
      </c>
      <c r="F10274" s="129">
        <v>17749.515200000002</v>
      </c>
      <c r="G10274" s="129">
        <v>0</v>
      </c>
      <c r="H10274" s="129">
        <v>19423.184399999998</v>
      </c>
      <c r="I10274" s="129">
        <v>18265.562610000001</v>
      </c>
      <c r="J10274" s="129">
        <v>17749.515200000002</v>
      </c>
    </row>
    <row r="10275" spans="1:10" hidden="1" x14ac:dyDescent="0.25">
      <c r="A10275" s="125">
        <v>967451</v>
      </c>
      <c r="B10275" s="125">
        <v>2005</v>
      </c>
      <c r="C10275" s="125">
        <v>39</v>
      </c>
      <c r="D10275" s="125">
        <v>5</v>
      </c>
      <c r="E10275" s="125">
        <v>2</v>
      </c>
      <c r="F10275" s="125">
        <v>16107.751853</v>
      </c>
      <c r="G10275" s="125">
        <v>0</v>
      </c>
      <c r="H10275" s="125">
        <v>17749.515200000002</v>
      </c>
      <c r="I10275" s="125">
        <v>17440.673636</v>
      </c>
      <c r="J10275" s="125">
        <v>16107.751853</v>
      </c>
    </row>
    <row r="10276" spans="1:10" hidden="1" x14ac:dyDescent="0.25">
      <c r="A10276" s="125">
        <v>967452</v>
      </c>
      <c r="B10276" s="125">
        <v>2005</v>
      </c>
      <c r="C10276" s="125">
        <v>39</v>
      </c>
      <c r="D10276" s="125">
        <v>5</v>
      </c>
      <c r="E10276" s="125">
        <v>3</v>
      </c>
      <c r="F10276" s="125">
        <v>0</v>
      </c>
      <c r="G10276" s="125">
        <v>14684.907031000001</v>
      </c>
      <c r="H10276" s="125">
        <v>16107.751853</v>
      </c>
      <c r="I10276" s="125">
        <v>15688.950305</v>
      </c>
      <c r="J10276" s="125">
        <v>14684.907031000001</v>
      </c>
    </row>
    <row r="10277" spans="1:10" hidden="1" x14ac:dyDescent="0.25">
      <c r="A10277" s="125">
        <v>967453</v>
      </c>
      <c r="B10277" s="125">
        <v>2005</v>
      </c>
      <c r="C10277" s="125">
        <v>39</v>
      </c>
      <c r="D10277" s="125">
        <v>5</v>
      </c>
      <c r="E10277" s="125">
        <v>4</v>
      </c>
      <c r="F10277" s="125">
        <v>5619.2397769999998</v>
      </c>
      <c r="G10277" s="125">
        <v>0</v>
      </c>
      <c r="H10277" s="125">
        <v>6158.2072790000002</v>
      </c>
      <c r="I10277" s="125">
        <v>5791.1781259999998</v>
      </c>
      <c r="J10277" s="125">
        <v>5619.2397769999998</v>
      </c>
    </row>
    <row r="10278" spans="1:10" x14ac:dyDescent="0.25">
      <c r="A10278" s="125">
        <v>967454</v>
      </c>
      <c r="B10278" s="125">
        <v>2005</v>
      </c>
      <c r="C10278" s="125">
        <v>40</v>
      </c>
      <c r="D10278" s="125">
        <v>2</v>
      </c>
      <c r="E10278" s="125">
        <v>1</v>
      </c>
      <c r="F10278" s="129">
        <v>1785.7371430000001</v>
      </c>
      <c r="G10278" s="129">
        <v>0</v>
      </c>
      <c r="H10278" s="129">
        <v>2412.4499999999998</v>
      </c>
      <c r="I10278" s="129">
        <v>1790.7616350000001</v>
      </c>
      <c r="J10278" s="129">
        <v>1785.7371430000001</v>
      </c>
    </row>
    <row r="10279" spans="1:10" hidden="1" x14ac:dyDescent="0.25">
      <c r="A10279" s="125">
        <v>967455</v>
      </c>
      <c r="B10279" s="125">
        <v>2005</v>
      </c>
      <c r="C10279" s="125">
        <v>40</v>
      </c>
      <c r="D10279" s="125">
        <v>2</v>
      </c>
      <c r="E10279" s="125">
        <v>2</v>
      </c>
      <c r="F10279" s="125">
        <v>1622.7271229999999</v>
      </c>
      <c r="G10279" s="125">
        <v>0</v>
      </c>
      <c r="H10279" s="125">
        <v>1785.7371430000001</v>
      </c>
      <c r="I10279" s="125">
        <v>1640.0209930000001</v>
      </c>
      <c r="J10279" s="125">
        <v>1622.7271229999999</v>
      </c>
    </row>
    <row r="10280" spans="1:10" hidden="1" x14ac:dyDescent="0.25">
      <c r="A10280" s="125">
        <v>967456</v>
      </c>
      <c r="B10280" s="125">
        <v>2005</v>
      </c>
      <c r="C10280" s="125">
        <v>40</v>
      </c>
      <c r="D10280" s="125">
        <v>2</v>
      </c>
      <c r="E10280" s="125">
        <v>3</v>
      </c>
      <c r="F10280" s="125">
        <v>1381.9998539999999</v>
      </c>
      <c r="G10280" s="125">
        <v>24.728870000000001</v>
      </c>
      <c r="H10280" s="125">
        <v>1622.7271229999999</v>
      </c>
      <c r="I10280" s="125">
        <v>1428.162141</v>
      </c>
      <c r="J10280" s="125">
        <v>1406.7287240000001</v>
      </c>
    </row>
    <row r="10281" spans="1:10" hidden="1" x14ac:dyDescent="0.25">
      <c r="A10281" s="125">
        <v>967457</v>
      </c>
      <c r="B10281" s="125">
        <v>2005</v>
      </c>
      <c r="C10281" s="125">
        <v>40</v>
      </c>
      <c r="D10281" s="125">
        <v>2</v>
      </c>
      <c r="E10281" s="125">
        <v>4</v>
      </c>
      <c r="F10281" s="125">
        <v>1788.9646519999999</v>
      </c>
      <c r="G10281" s="125">
        <v>0</v>
      </c>
      <c r="H10281" s="125">
        <v>2412.4499999999998</v>
      </c>
      <c r="I10281" s="125">
        <v>1790.7616350000001</v>
      </c>
      <c r="J10281" s="125">
        <v>1788.9646519999999</v>
      </c>
    </row>
    <row r="10282" spans="1:10" x14ac:dyDescent="0.25">
      <c r="A10282" s="125">
        <v>967458</v>
      </c>
      <c r="B10282" s="125">
        <v>2005</v>
      </c>
      <c r="C10282" s="125">
        <v>40</v>
      </c>
      <c r="D10282" s="125">
        <v>3</v>
      </c>
      <c r="E10282" s="125">
        <v>1</v>
      </c>
      <c r="F10282" s="129">
        <v>3255.5295820000001</v>
      </c>
      <c r="G10282" s="129">
        <v>0</v>
      </c>
      <c r="H10282" s="129">
        <v>4112.3819999999996</v>
      </c>
      <c r="I10282" s="129">
        <v>3340.0766600000002</v>
      </c>
      <c r="J10282" s="129">
        <v>3255.5295820000001</v>
      </c>
    </row>
    <row r="10283" spans="1:10" hidden="1" x14ac:dyDescent="0.25">
      <c r="A10283" s="125">
        <v>967459</v>
      </c>
      <c r="B10283" s="125">
        <v>2005</v>
      </c>
      <c r="C10283" s="125">
        <v>40</v>
      </c>
      <c r="D10283" s="125">
        <v>3</v>
      </c>
      <c r="E10283" s="125">
        <v>2</v>
      </c>
      <c r="F10283" s="125">
        <v>2988.020156</v>
      </c>
      <c r="G10283" s="125">
        <v>0</v>
      </c>
      <c r="H10283" s="125">
        <v>3255.5295820000001</v>
      </c>
      <c r="I10283" s="125">
        <v>3067.6855249999999</v>
      </c>
      <c r="J10283" s="125">
        <v>2988.020156</v>
      </c>
    </row>
    <row r="10284" spans="1:10" hidden="1" x14ac:dyDescent="0.25">
      <c r="A10284" s="125">
        <v>967460</v>
      </c>
      <c r="B10284" s="125">
        <v>2005</v>
      </c>
      <c r="C10284" s="125">
        <v>40</v>
      </c>
      <c r="D10284" s="125">
        <v>3</v>
      </c>
      <c r="E10284" s="125">
        <v>3</v>
      </c>
      <c r="F10284" s="125">
        <v>2089.6966320000001</v>
      </c>
      <c r="G10284" s="125">
        <v>295.02383200000003</v>
      </c>
      <c r="H10284" s="125">
        <v>2988.020156</v>
      </c>
      <c r="I10284" s="125">
        <v>2733.1420370000001</v>
      </c>
      <c r="J10284" s="125">
        <v>2384.7204649999999</v>
      </c>
    </row>
    <row r="10285" spans="1:10" hidden="1" x14ac:dyDescent="0.25">
      <c r="A10285" s="125">
        <v>967461</v>
      </c>
      <c r="B10285" s="125">
        <v>2005</v>
      </c>
      <c r="C10285" s="125">
        <v>40</v>
      </c>
      <c r="D10285" s="125">
        <v>3</v>
      </c>
      <c r="E10285" s="125">
        <v>4</v>
      </c>
      <c r="F10285" s="125">
        <v>1098.6207850000001</v>
      </c>
      <c r="G10285" s="125">
        <v>0</v>
      </c>
      <c r="H10285" s="125">
        <v>1381.9998539999999</v>
      </c>
      <c r="I10285" s="125">
        <v>1122.460282</v>
      </c>
      <c r="J10285" s="125">
        <v>1098.6207850000001</v>
      </c>
    </row>
    <row r="10286" spans="1:10" x14ac:dyDescent="0.25">
      <c r="A10286" s="125">
        <v>967462</v>
      </c>
      <c r="B10286" s="125">
        <v>2005</v>
      </c>
      <c r="C10286" s="125">
        <v>40</v>
      </c>
      <c r="D10286" s="125">
        <v>4</v>
      </c>
      <c r="E10286" s="125">
        <v>1</v>
      </c>
      <c r="F10286" s="129">
        <v>2442.320252</v>
      </c>
      <c r="G10286" s="129">
        <v>0</v>
      </c>
      <c r="H10286" s="129">
        <v>2822.8283999999999</v>
      </c>
      <c r="I10286" s="129">
        <v>2478.1610519999999</v>
      </c>
      <c r="J10286" s="129">
        <v>2442.320252</v>
      </c>
    </row>
    <row r="10287" spans="1:10" hidden="1" x14ac:dyDescent="0.25">
      <c r="A10287" s="125">
        <v>967463</v>
      </c>
      <c r="B10287" s="125">
        <v>2005</v>
      </c>
      <c r="C10287" s="125">
        <v>40</v>
      </c>
      <c r="D10287" s="125">
        <v>4</v>
      </c>
      <c r="E10287" s="125">
        <v>2</v>
      </c>
      <c r="F10287" s="125">
        <v>1914.576161</v>
      </c>
      <c r="G10287" s="125">
        <v>0</v>
      </c>
      <c r="H10287" s="125">
        <v>2442.320252</v>
      </c>
      <c r="I10287" s="125">
        <v>2353.1755629999998</v>
      </c>
      <c r="J10287" s="125">
        <v>1914.576161</v>
      </c>
    </row>
    <row r="10288" spans="1:10" hidden="1" x14ac:dyDescent="0.25">
      <c r="A10288" s="125">
        <v>967464</v>
      </c>
      <c r="B10288" s="125">
        <v>2005</v>
      </c>
      <c r="C10288" s="125">
        <v>40</v>
      </c>
      <c r="D10288" s="125">
        <v>4</v>
      </c>
      <c r="E10288" s="125">
        <v>3</v>
      </c>
      <c r="F10288" s="125">
        <v>256.889296</v>
      </c>
      <c r="G10288" s="125">
        <v>1160.2684810000001</v>
      </c>
      <c r="H10288" s="125">
        <v>1914.576161</v>
      </c>
      <c r="I10288" s="125">
        <v>1810.6146759999999</v>
      </c>
      <c r="J10288" s="125">
        <v>1417.1577769999999</v>
      </c>
    </row>
    <row r="10289" spans="1:10" hidden="1" x14ac:dyDescent="0.25">
      <c r="A10289" s="125">
        <v>967465</v>
      </c>
      <c r="B10289" s="125">
        <v>2005</v>
      </c>
      <c r="C10289" s="125">
        <v>40</v>
      </c>
      <c r="D10289" s="125">
        <v>4</v>
      </c>
      <c r="E10289" s="125">
        <v>4</v>
      </c>
      <c r="F10289" s="125">
        <v>1814.6932139999999</v>
      </c>
      <c r="G10289" s="125">
        <v>0</v>
      </c>
      <c r="H10289" s="125">
        <v>2089.6966320000001</v>
      </c>
      <c r="I10289" s="125">
        <v>1834.544674</v>
      </c>
      <c r="J10289" s="125">
        <v>1814.6932139999999</v>
      </c>
    </row>
    <row r="10290" spans="1:10" x14ac:dyDescent="0.25">
      <c r="A10290" s="125">
        <v>967466</v>
      </c>
      <c r="B10290" s="125">
        <v>2005</v>
      </c>
      <c r="C10290" s="125">
        <v>40</v>
      </c>
      <c r="D10290" s="125">
        <v>5</v>
      </c>
      <c r="E10290" s="125">
        <v>1</v>
      </c>
      <c r="F10290" s="129">
        <v>739.22496999999998</v>
      </c>
      <c r="G10290" s="129">
        <v>0</v>
      </c>
      <c r="H10290" s="129">
        <v>808.92930000000001</v>
      </c>
      <c r="I10290" s="129">
        <v>760.71711400000004</v>
      </c>
      <c r="J10290" s="129">
        <v>739.22496999999998</v>
      </c>
    </row>
    <row r="10291" spans="1:10" hidden="1" x14ac:dyDescent="0.25">
      <c r="A10291" s="125">
        <v>967467</v>
      </c>
      <c r="B10291" s="125">
        <v>2005</v>
      </c>
      <c r="C10291" s="125">
        <v>40</v>
      </c>
      <c r="D10291" s="125">
        <v>5</v>
      </c>
      <c r="E10291" s="125">
        <v>2</v>
      </c>
      <c r="F10291" s="125">
        <v>670.84944299999995</v>
      </c>
      <c r="G10291" s="125">
        <v>0</v>
      </c>
      <c r="H10291" s="125">
        <v>739.22496999999998</v>
      </c>
      <c r="I10291" s="125">
        <v>726.36245599999995</v>
      </c>
      <c r="J10291" s="125">
        <v>670.84944299999995</v>
      </c>
    </row>
    <row r="10292" spans="1:10" hidden="1" x14ac:dyDescent="0.25">
      <c r="A10292" s="125">
        <v>967468</v>
      </c>
      <c r="B10292" s="125">
        <v>2005</v>
      </c>
      <c r="C10292" s="125">
        <v>40</v>
      </c>
      <c r="D10292" s="125">
        <v>5</v>
      </c>
      <c r="E10292" s="125">
        <v>3</v>
      </c>
      <c r="F10292" s="125">
        <v>0</v>
      </c>
      <c r="G10292" s="125">
        <v>611.59135000000003</v>
      </c>
      <c r="H10292" s="125">
        <v>670.84944299999995</v>
      </c>
      <c r="I10292" s="125">
        <v>653.40735700000005</v>
      </c>
      <c r="J10292" s="125">
        <v>611.59135000000003</v>
      </c>
    </row>
    <row r="10293" spans="1:10" hidden="1" x14ac:dyDescent="0.25">
      <c r="A10293" s="125">
        <v>967469</v>
      </c>
      <c r="B10293" s="125">
        <v>2005</v>
      </c>
      <c r="C10293" s="125">
        <v>40</v>
      </c>
      <c r="D10293" s="125">
        <v>5</v>
      </c>
      <c r="E10293" s="125">
        <v>4</v>
      </c>
      <c r="F10293" s="125">
        <v>234.406294</v>
      </c>
      <c r="G10293" s="125">
        <v>0</v>
      </c>
      <c r="H10293" s="125">
        <v>256.889296</v>
      </c>
      <c r="I10293" s="125">
        <v>241.57869400000001</v>
      </c>
      <c r="J10293" s="125">
        <v>234.406294</v>
      </c>
    </row>
    <row r="10294" spans="1:10" x14ac:dyDescent="0.25">
      <c r="A10294" s="125">
        <v>967470</v>
      </c>
      <c r="B10294" s="125">
        <v>2005</v>
      </c>
      <c r="C10294" s="125">
        <v>41</v>
      </c>
      <c r="D10294" s="125">
        <v>2</v>
      </c>
      <c r="E10294" s="125">
        <v>1</v>
      </c>
      <c r="F10294" s="129">
        <v>18129.270948000001</v>
      </c>
      <c r="G10294" s="129">
        <v>0</v>
      </c>
      <c r="H10294" s="129">
        <v>24455.716799999998</v>
      </c>
      <c r="I10294" s="129">
        <v>18153.478580999999</v>
      </c>
      <c r="J10294" s="129">
        <v>18129.270948000001</v>
      </c>
    </row>
    <row r="10295" spans="1:10" hidden="1" x14ac:dyDescent="0.25">
      <c r="A10295" s="125">
        <v>967471</v>
      </c>
      <c r="B10295" s="125">
        <v>2005</v>
      </c>
      <c r="C10295" s="125">
        <v>41</v>
      </c>
      <c r="D10295" s="125">
        <v>2</v>
      </c>
      <c r="E10295" s="125">
        <v>2</v>
      </c>
      <c r="F10295" s="125">
        <v>16577.809827000001</v>
      </c>
      <c r="G10295" s="125">
        <v>0</v>
      </c>
      <c r="H10295" s="125">
        <v>18129.270948000001</v>
      </c>
      <c r="I10295" s="125">
        <v>16649.922439000002</v>
      </c>
      <c r="J10295" s="125">
        <v>16577.809827000001</v>
      </c>
    </row>
    <row r="10296" spans="1:10" hidden="1" x14ac:dyDescent="0.25">
      <c r="A10296" s="125">
        <v>967472</v>
      </c>
      <c r="B10296" s="125">
        <v>2005</v>
      </c>
      <c r="C10296" s="125">
        <v>41</v>
      </c>
      <c r="D10296" s="125">
        <v>2</v>
      </c>
      <c r="E10296" s="125">
        <v>3</v>
      </c>
      <c r="F10296" s="125">
        <v>13805.453151</v>
      </c>
      <c r="G10296" s="125">
        <v>649.31301099999996</v>
      </c>
      <c r="H10296" s="125">
        <v>16577.809827000001</v>
      </c>
      <c r="I10296" s="125">
        <v>14590.130429000001</v>
      </c>
      <c r="J10296" s="125">
        <v>14454.766162</v>
      </c>
    </row>
    <row r="10297" spans="1:10" hidden="1" x14ac:dyDescent="0.25">
      <c r="A10297" s="125">
        <v>967473</v>
      </c>
      <c r="B10297" s="125">
        <v>2005</v>
      </c>
      <c r="C10297" s="125">
        <v>41</v>
      </c>
      <c r="D10297" s="125">
        <v>2</v>
      </c>
      <c r="E10297" s="125">
        <v>4</v>
      </c>
      <c r="F10297" s="125">
        <v>18140.826431000001</v>
      </c>
      <c r="G10297" s="125">
        <v>0</v>
      </c>
      <c r="H10297" s="125">
        <v>24455.716799999998</v>
      </c>
      <c r="I10297" s="125">
        <v>18153.478580999999</v>
      </c>
      <c r="J10297" s="125">
        <v>18140.826431000001</v>
      </c>
    </row>
    <row r="10298" spans="1:10" x14ac:dyDescent="0.25">
      <c r="A10298" s="125">
        <v>967474</v>
      </c>
      <c r="B10298" s="125">
        <v>2005</v>
      </c>
      <c r="C10298" s="125">
        <v>41</v>
      </c>
      <c r="D10298" s="125">
        <v>3</v>
      </c>
      <c r="E10298" s="125">
        <v>1</v>
      </c>
      <c r="F10298" s="129">
        <v>27989.909947</v>
      </c>
      <c r="G10298" s="129">
        <v>0</v>
      </c>
      <c r="H10298" s="129">
        <v>34527.446799999998</v>
      </c>
      <c r="I10298" s="129">
        <v>28043.192290999999</v>
      </c>
      <c r="J10298" s="129">
        <v>27989.909947</v>
      </c>
    </row>
    <row r="10299" spans="1:10" hidden="1" x14ac:dyDescent="0.25">
      <c r="A10299" s="125">
        <v>967475</v>
      </c>
      <c r="B10299" s="125">
        <v>2005</v>
      </c>
      <c r="C10299" s="125">
        <v>41</v>
      </c>
      <c r="D10299" s="125">
        <v>3</v>
      </c>
      <c r="E10299" s="125">
        <v>2</v>
      </c>
      <c r="F10299" s="125">
        <v>26032.530327</v>
      </c>
      <c r="G10299" s="125">
        <v>0</v>
      </c>
      <c r="H10299" s="125">
        <v>27989.909947</v>
      </c>
      <c r="I10299" s="125">
        <v>26374.892143000001</v>
      </c>
      <c r="J10299" s="125">
        <v>26032.530327</v>
      </c>
    </row>
    <row r="10300" spans="1:10" hidden="1" x14ac:dyDescent="0.25">
      <c r="A10300" s="125">
        <v>967476</v>
      </c>
      <c r="B10300" s="125">
        <v>2005</v>
      </c>
      <c r="C10300" s="125">
        <v>41</v>
      </c>
      <c r="D10300" s="125">
        <v>3</v>
      </c>
      <c r="E10300" s="125">
        <v>3</v>
      </c>
      <c r="F10300" s="125">
        <v>20346.611144999999</v>
      </c>
      <c r="G10300" s="125">
        <v>2494.7370780000001</v>
      </c>
      <c r="H10300" s="125">
        <v>26032.530327</v>
      </c>
      <c r="I10300" s="125">
        <v>23811.95549</v>
      </c>
      <c r="J10300" s="125">
        <v>22841.348223000001</v>
      </c>
    </row>
    <row r="10301" spans="1:10" hidden="1" x14ac:dyDescent="0.25">
      <c r="A10301" s="125">
        <v>967477</v>
      </c>
      <c r="B10301" s="125">
        <v>2005</v>
      </c>
      <c r="C10301" s="125">
        <v>41</v>
      </c>
      <c r="D10301" s="125">
        <v>3</v>
      </c>
      <c r="E10301" s="125">
        <v>4</v>
      </c>
      <c r="F10301" s="125">
        <v>11204.786957</v>
      </c>
      <c r="G10301" s="125">
        <v>0</v>
      </c>
      <c r="H10301" s="125">
        <v>13805.453151</v>
      </c>
      <c r="I10301" s="125">
        <v>11212.789049000001</v>
      </c>
      <c r="J10301" s="125">
        <v>11204.786957</v>
      </c>
    </row>
    <row r="10302" spans="1:10" x14ac:dyDescent="0.25">
      <c r="A10302" s="125">
        <v>967478</v>
      </c>
      <c r="B10302" s="125">
        <v>2005</v>
      </c>
      <c r="C10302" s="125">
        <v>41</v>
      </c>
      <c r="D10302" s="125">
        <v>4</v>
      </c>
      <c r="E10302" s="125">
        <v>1</v>
      </c>
      <c r="F10302" s="129">
        <v>19918.811591000001</v>
      </c>
      <c r="G10302" s="129">
        <v>0</v>
      </c>
      <c r="H10302" s="129">
        <v>22875.146400000001</v>
      </c>
      <c r="I10302" s="129">
        <v>20082.091025000002</v>
      </c>
      <c r="J10302" s="129">
        <v>19918.811591000001</v>
      </c>
    </row>
    <row r="10303" spans="1:10" hidden="1" x14ac:dyDescent="0.25">
      <c r="A10303" s="125">
        <v>967479</v>
      </c>
      <c r="B10303" s="125">
        <v>2005</v>
      </c>
      <c r="C10303" s="125">
        <v>41</v>
      </c>
      <c r="D10303" s="125">
        <v>4</v>
      </c>
      <c r="E10303" s="125">
        <v>2</v>
      </c>
      <c r="F10303" s="125">
        <v>16497.724722999999</v>
      </c>
      <c r="G10303" s="125">
        <v>0</v>
      </c>
      <c r="H10303" s="125">
        <v>19918.811591000001</v>
      </c>
      <c r="I10303" s="125">
        <v>19191.774968000002</v>
      </c>
      <c r="J10303" s="125">
        <v>16497.724722999999</v>
      </c>
    </row>
    <row r="10304" spans="1:10" hidden="1" x14ac:dyDescent="0.25">
      <c r="A10304" s="125">
        <v>967480</v>
      </c>
      <c r="B10304" s="125">
        <v>2005</v>
      </c>
      <c r="C10304" s="125">
        <v>41</v>
      </c>
      <c r="D10304" s="125">
        <v>4</v>
      </c>
      <c r="E10304" s="125">
        <v>3</v>
      </c>
      <c r="F10304" s="125">
        <v>5132.0544710000004</v>
      </c>
      <c r="G10304" s="125">
        <v>9395.5802569999996</v>
      </c>
      <c r="H10304" s="125">
        <v>16497.724722999999</v>
      </c>
      <c r="I10304" s="125">
        <v>15601.89827</v>
      </c>
      <c r="J10304" s="125">
        <v>14527.634728000001</v>
      </c>
    </row>
    <row r="10305" spans="1:10" hidden="1" x14ac:dyDescent="0.25">
      <c r="A10305" s="125">
        <v>967481</v>
      </c>
      <c r="B10305" s="125">
        <v>2005</v>
      </c>
      <c r="C10305" s="125">
        <v>41</v>
      </c>
      <c r="D10305" s="125">
        <v>4</v>
      </c>
      <c r="E10305" s="125">
        <v>4</v>
      </c>
      <c r="F10305" s="125">
        <v>17782.846962</v>
      </c>
      <c r="G10305" s="125">
        <v>0</v>
      </c>
      <c r="H10305" s="125">
        <v>20346.611144999999</v>
      </c>
      <c r="I10305" s="125">
        <v>17862.289924000001</v>
      </c>
      <c r="J10305" s="125">
        <v>17782.846962</v>
      </c>
    </row>
    <row r="10306" spans="1:10" x14ac:dyDescent="0.25">
      <c r="A10306" s="125">
        <v>967482</v>
      </c>
      <c r="B10306" s="125">
        <v>2005</v>
      </c>
      <c r="C10306" s="125">
        <v>41</v>
      </c>
      <c r="D10306" s="125">
        <v>5</v>
      </c>
      <c r="E10306" s="125">
        <v>1</v>
      </c>
      <c r="F10306" s="129">
        <v>4814.4134949999998</v>
      </c>
      <c r="G10306" s="129">
        <v>0</v>
      </c>
      <c r="H10306" s="129">
        <v>5119.5690000000004</v>
      </c>
      <c r="I10306" s="129">
        <v>4814.4426880000001</v>
      </c>
      <c r="J10306" s="129">
        <v>4814.4134949999998</v>
      </c>
    </row>
    <row r="10307" spans="1:10" hidden="1" x14ac:dyDescent="0.25">
      <c r="A10307" s="125">
        <v>967483</v>
      </c>
      <c r="B10307" s="125">
        <v>2005</v>
      </c>
      <c r="C10307" s="125">
        <v>41</v>
      </c>
      <c r="D10307" s="125">
        <v>5</v>
      </c>
      <c r="E10307" s="125">
        <v>2</v>
      </c>
      <c r="F10307" s="125">
        <v>4618.0610999999999</v>
      </c>
      <c r="G10307" s="125">
        <v>0</v>
      </c>
      <c r="H10307" s="125">
        <v>4814.4134949999998</v>
      </c>
      <c r="I10307" s="125">
        <v>4730.6427000000003</v>
      </c>
      <c r="J10307" s="125">
        <v>4618.0610999999999</v>
      </c>
    </row>
    <row r="10308" spans="1:10" hidden="1" x14ac:dyDescent="0.25">
      <c r="A10308" s="125">
        <v>967484</v>
      </c>
      <c r="B10308" s="125">
        <v>2005</v>
      </c>
      <c r="C10308" s="125">
        <v>41</v>
      </c>
      <c r="D10308" s="125">
        <v>5</v>
      </c>
      <c r="E10308" s="125">
        <v>3</v>
      </c>
      <c r="F10308" s="125">
        <v>0</v>
      </c>
      <c r="G10308" s="125">
        <v>4121.1139819999999</v>
      </c>
      <c r="H10308" s="125">
        <v>4618.0610999999999</v>
      </c>
      <c r="I10308" s="125">
        <v>4497.9915110000002</v>
      </c>
      <c r="J10308" s="125">
        <v>4121.1139819999999</v>
      </c>
    </row>
    <row r="10309" spans="1:10" hidden="1" x14ac:dyDescent="0.25">
      <c r="A10309" s="125">
        <v>967485</v>
      </c>
      <c r="B10309" s="125">
        <v>2005</v>
      </c>
      <c r="C10309" s="125">
        <v>41</v>
      </c>
      <c r="D10309" s="125">
        <v>5</v>
      </c>
      <c r="E10309" s="125">
        <v>4</v>
      </c>
      <c r="F10309" s="125">
        <v>4826.1651629999997</v>
      </c>
      <c r="G10309" s="125">
        <v>0</v>
      </c>
      <c r="H10309" s="125">
        <v>5132.0544710000004</v>
      </c>
      <c r="I10309" s="125">
        <v>4826.1840249999996</v>
      </c>
      <c r="J10309" s="125">
        <v>4826.1651629999997</v>
      </c>
    </row>
    <row r="10310" spans="1:10" x14ac:dyDescent="0.25">
      <c r="A10310" s="125">
        <v>967486</v>
      </c>
      <c r="B10310" s="125">
        <v>2005</v>
      </c>
      <c r="C10310" s="125">
        <v>42</v>
      </c>
      <c r="D10310" s="125">
        <v>2</v>
      </c>
      <c r="E10310" s="125">
        <v>1</v>
      </c>
      <c r="F10310" s="129">
        <v>755.08665199999996</v>
      </c>
      <c r="G10310" s="129">
        <v>0</v>
      </c>
      <c r="H10310" s="129">
        <v>1018.5839999999999</v>
      </c>
      <c r="I10310" s="129">
        <v>756.09490300000004</v>
      </c>
      <c r="J10310" s="129">
        <v>755.08665199999996</v>
      </c>
    </row>
    <row r="10311" spans="1:10" hidden="1" x14ac:dyDescent="0.25">
      <c r="A10311" s="125">
        <v>967487</v>
      </c>
      <c r="B10311" s="125">
        <v>2005</v>
      </c>
      <c r="C10311" s="125">
        <v>42</v>
      </c>
      <c r="D10311" s="125">
        <v>2</v>
      </c>
      <c r="E10311" s="125">
        <v>2</v>
      </c>
      <c r="F10311" s="125">
        <v>690.46808099999998</v>
      </c>
      <c r="G10311" s="125">
        <v>0</v>
      </c>
      <c r="H10311" s="125">
        <v>755.08665199999996</v>
      </c>
      <c r="I10311" s="125">
        <v>693.47158100000001</v>
      </c>
      <c r="J10311" s="125">
        <v>690.46808099999998</v>
      </c>
    </row>
    <row r="10312" spans="1:10" hidden="1" x14ac:dyDescent="0.25">
      <c r="A10312" s="125">
        <v>967488</v>
      </c>
      <c r="B10312" s="125">
        <v>2005</v>
      </c>
      <c r="C10312" s="125">
        <v>42</v>
      </c>
      <c r="D10312" s="125">
        <v>2</v>
      </c>
      <c r="E10312" s="125">
        <v>3</v>
      </c>
      <c r="F10312" s="125">
        <v>574.99904000000004</v>
      </c>
      <c r="G10312" s="125">
        <v>27.043977000000002</v>
      </c>
      <c r="H10312" s="125">
        <v>690.46808099999998</v>
      </c>
      <c r="I10312" s="125">
        <v>607.68095800000003</v>
      </c>
      <c r="J10312" s="125">
        <v>602.04301699999996</v>
      </c>
    </row>
    <row r="10313" spans="1:10" hidden="1" x14ac:dyDescent="0.25">
      <c r="A10313" s="125">
        <v>967489</v>
      </c>
      <c r="B10313" s="125">
        <v>2005</v>
      </c>
      <c r="C10313" s="125">
        <v>42</v>
      </c>
      <c r="D10313" s="125">
        <v>2</v>
      </c>
      <c r="E10313" s="125">
        <v>4</v>
      </c>
      <c r="F10313" s="125">
        <v>755.56793900000002</v>
      </c>
      <c r="G10313" s="125">
        <v>0</v>
      </c>
      <c r="H10313" s="125">
        <v>1018.5839999999999</v>
      </c>
      <c r="I10313" s="125">
        <v>756.09490300000004</v>
      </c>
      <c r="J10313" s="125">
        <v>755.56793900000002</v>
      </c>
    </row>
    <row r="10314" spans="1:10" x14ac:dyDescent="0.25">
      <c r="A10314" s="125">
        <v>967490</v>
      </c>
      <c r="B10314" s="125">
        <v>2005</v>
      </c>
      <c r="C10314" s="125">
        <v>42</v>
      </c>
      <c r="D10314" s="125">
        <v>3</v>
      </c>
      <c r="E10314" s="125">
        <v>1</v>
      </c>
      <c r="F10314" s="129">
        <v>1165.881682</v>
      </c>
      <c r="G10314" s="129">
        <v>0</v>
      </c>
      <c r="H10314" s="129">
        <v>1438.1939</v>
      </c>
      <c r="I10314" s="129">
        <v>1168.1010859999999</v>
      </c>
      <c r="J10314" s="129">
        <v>1165.881682</v>
      </c>
    </row>
    <row r="10315" spans="1:10" hidden="1" x14ac:dyDescent="0.25">
      <c r="A10315" s="125">
        <v>967491</v>
      </c>
      <c r="B10315" s="125">
        <v>2005</v>
      </c>
      <c r="C10315" s="125">
        <v>42</v>
      </c>
      <c r="D10315" s="125">
        <v>3</v>
      </c>
      <c r="E10315" s="125">
        <v>2</v>
      </c>
      <c r="F10315" s="125">
        <v>1084.349692</v>
      </c>
      <c r="G10315" s="125">
        <v>0</v>
      </c>
      <c r="H10315" s="125">
        <v>1165.881682</v>
      </c>
      <c r="I10315" s="125">
        <v>1098.6103089999999</v>
      </c>
      <c r="J10315" s="125">
        <v>1084.349692</v>
      </c>
    </row>
    <row r="10316" spans="1:10" hidden="1" x14ac:dyDescent="0.25">
      <c r="A10316" s="125">
        <v>967492</v>
      </c>
      <c r="B10316" s="125">
        <v>2005</v>
      </c>
      <c r="C10316" s="125">
        <v>42</v>
      </c>
      <c r="D10316" s="125">
        <v>3</v>
      </c>
      <c r="E10316" s="125">
        <v>3</v>
      </c>
      <c r="F10316" s="125">
        <v>847.27619800000002</v>
      </c>
      <c r="G10316" s="125">
        <v>103.886162</v>
      </c>
      <c r="H10316" s="125">
        <v>1084.349692</v>
      </c>
      <c r="I10316" s="125">
        <v>991.85466399999996</v>
      </c>
      <c r="J10316" s="125">
        <v>951.16236000000004</v>
      </c>
    </row>
    <row r="10317" spans="1:10" hidden="1" x14ac:dyDescent="0.25">
      <c r="A10317" s="125">
        <v>967493</v>
      </c>
      <c r="B10317" s="125">
        <v>2005</v>
      </c>
      <c r="C10317" s="125">
        <v>42</v>
      </c>
      <c r="D10317" s="125">
        <v>3</v>
      </c>
      <c r="E10317" s="125">
        <v>4</v>
      </c>
      <c r="F10317" s="125">
        <v>466.68093199999998</v>
      </c>
      <c r="G10317" s="125">
        <v>0</v>
      </c>
      <c r="H10317" s="125">
        <v>574.99904000000004</v>
      </c>
      <c r="I10317" s="125">
        <v>467.01422100000002</v>
      </c>
      <c r="J10317" s="125">
        <v>466.68093199999998</v>
      </c>
    </row>
    <row r="10318" spans="1:10" x14ac:dyDescent="0.25">
      <c r="A10318" s="125">
        <v>967494</v>
      </c>
      <c r="B10318" s="125">
        <v>2005</v>
      </c>
      <c r="C10318" s="125">
        <v>42</v>
      </c>
      <c r="D10318" s="125">
        <v>4</v>
      </c>
      <c r="E10318" s="125">
        <v>1</v>
      </c>
      <c r="F10318" s="129">
        <v>829.61863600000004</v>
      </c>
      <c r="G10318" s="129">
        <v>0</v>
      </c>
      <c r="H10318" s="129">
        <v>952.75</v>
      </c>
      <c r="I10318" s="129">
        <v>836.41922499999998</v>
      </c>
      <c r="J10318" s="129">
        <v>829.61863600000004</v>
      </c>
    </row>
    <row r="10319" spans="1:10" hidden="1" x14ac:dyDescent="0.25">
      <c r="A10319" s="125">
        <v>967495</v>
      </c>
      <c r="B10319" s="125">
        <v>2005</v>
      </c>
      <c r="C10319" s="125">
        <v>42</v>
      </c>
      <c r="D10319" s="125">
        <v>4</v>
      </c>
      <c r="E10319" s="125">
        <v>2</v>
      </c>
      <c r="F10319" s="125">
        <v>687.13034500000003</v>
      </c>
      <c r="G10319" s="125">
        <v>0</v>
      </c>
      <c r="H10319" s="125">
        <v>829.61863600000004</v>
      </c>
      <c r="I10319" s="125">
        <v>799.33755499999995</v>
      </c>
      <c r="J10319" s="125">
        <v>687.13034500000003</v>
      </c>
    </row>
    <row r="10320" spans="1:10" hidden="1" x14ac:dyDescent="0.25">
      <c r="A10320" s="125">
        <v>967496</v>
      </c>
      <c r="B10320" s="125">
        <v>2005</v>
      </c>
      <c r="C10320" s="125">
        <v>42</v>
      </c>
      <c r="D10320" s="125">
        <v>4</v>
      </c>
      <c r="E10320" s="125">
        <v>3</v>
      </c>
      <c r="F10320" s="125">
        <v>213.750103</v>
      </c>
      <c r="G10320" s="125">
        <v>391.32598000000002</v>
      </c>
      <c r="H10320" s="125">
        <v>687.13034500000003</v>
      </c>
      <c r="I10320" s="125">
        <v>649.81916699999999</v>
      </c>
      <c r="J10320" s="125">
        <v>605.07608300000004</v>
      </c>
    </row>
    <row r="10321" spans="1:10" hidden="1" x14ac:dyDescent="0.25">
      <c r="A10321" s="125">
        <v>967497</v>
      </c>
      <c r="B10321" s="125">
        <v>2005</v>
      </c>
      <c r="C10321" s="125">
        <v>42</v>
      </c>
      <c r="D10321" s="125">
        <v>4</v>
      </c>
      <c r="E10321" s="125">
        <v>4</v>
      </c>
      <c r="F10321" s="125">
        <v>740.51559999999995</v>
      </c>
      <c r="G10321" s="125">
        <v>0</v>
      </c>
      <c r="H10321" s="125">
        <v>847.27619800000002</v>
      </c>
      <c r="I10321" s="125">
        <v>743.82377399999996</v>
      </c>
      <c r="J10321" s="125">
        <v>740.51559999999995</v>
      </c>
    </row>
    <row r="10322" spans="1:10" x14ac:dyDescent="0.25">
      <c r="A10322" s="125">
        <v>967498</v>
      </c>
      <c r="B10322" s="125">
        <v>2005</v>
      </c>
      <c r="C10322" s="125">
        <v>42</v>
      </c>
      <c r="D10322" s="125">
        <v>5</v>
      </c>
      <c r="E10322" s="125">
        <v>1</v>
      </c>
      <c r="F10322" s="129">
        <v>200.45360199999999</v>
      </c>
      <c r="G10322" s="129">
        <v>0</v>
      </c>
      <c r="H10322" s="129">
        <v>213.1591</v>
      </c>
      <c r="I10322" s="129">
        <v>200.45481799999999</v>
      </c>
      <c r="J10322" s="129">
        <v>200.45360199999999</v>
      </c>
    </row>
    <row r="10323" spans="1:10" hidden="1" x14ac:dyDescent="0.25">
      <c r="A10323" s="125">
        <v>967499</v>
      </c>
      <c r="B10323" s="125">
        <v>2005</v>
      </c>
      <c r="C10323" s="125">
        <v>42</v>
      </c>
      <c r="D10323" s="125">
        <v>5</v>
      </c>
      <c r="E10323" s="125">
        <v>2</v>
      </c>
      <c r="F10323" s="125">
        <v>192.278246</v>
      </c>
      <c r="G10323" s="125">
        <v>0</v>
      </c>
      <c r="H10323" s="125">
        <v>200.45360199999999</v>
      </c>
      <c r="I10323" s="125">
        <v>196.965709</v>
      </c>
      <c r="J10323" s="125">
        <v>192.278246</v>
      </c>
    </row>
    <row r="10324" spans="1:10" hidden="1" x14ac:dyDescent="0.25">
      <c r="A10324" s="125">
        <v>967500</v>
      </c>
      <c r="B10324" s="125">
        <v>2005</v>
      </c>
      <c r="C10324" s="125">
        <v>42</v>
      </c>
      <c r="D10324" s="125">
        <v>5</v>
      </c>
      <c r="E10324" s="125">
        <v>3</v>
      </c>
      <c r="F10324" s="125">
        <v>0</v>
      </c>
      <c r="G10324" s="125">
        <v>171.58728500000001</v>
      </c>
      <c r="H10324" s="125">
        <v>192.278246</v>
      </c>
      <c r="I10324" s="125">
        <v>187.27901199999999</v>
      </c>
      <c r="J10324" s="125">
        <v>171.58728500000001</v>
      </c>
    </row>
    <row r="10325" spans="1:10" hidden="1" x14ac:dyDescent="0.25">
      <c r="A10325" s="125">
        <v>967501</v>
      </c>
      <c r="B10325" s="125">
        <v>2005</v>
      </c>
      <c r="C10325" s="125">
        <v>42</v>
      </c>
      <c r="D10325" s="125">
        <v>5</v>
      </c>
      <c r="E10325" s="125">
        <v>4</v>
      </c>
      <c r="F10325" s="125">
        <v>201.00981100000001</v>
      </c>
      <c r="G10325" s="125">
        <v>0</v>
      </c>
      <c r="H10325" s="125">
        <v>213.750103</v>
      </c>
      <c r="I10325" s="125">
        <v>201.01059699999999</v>
      </c>
      <c r="J10325" s="125">
        <v>201.00981100000001</v>
      </c>
    </row>
    <row r="10326" spans="1:10" x14ac:dyDescent="0.25">
      <c r="A10326" s="125">
        <v>967502</v>
      </c>
      <c r="B10326" s="125">
        <v>2005</v>
      </c>
      <c r="C10326" s="125">
        <v>43</v>
      </c>
      <c r="D10326" s="125">
        <v>2</v>
      </c>
      <c r="E10326" s="125">
        <v>1</v>
      </c>
      <c r="F10326" s="129">
        <v>147264.72959999999</v>
      </c>
      <c r="G10326" s="129">
        <v>0</v>
      </c>
      <c r="H10326" s="129">
        <v>198984.91519999999</v>
      </c>
      <c r="I10326" s="129">
        <v>147706.502553</v>
      </c>
      <c r="J10326" s="129">
        <v>147264.72959999999</v>
      </c>
    </row>
    <row r="10327" spans="1:10" hidden="1" x14ac:dyDescent="0.25">
      <c r="A10327" s="125">
        <v>967503</v>
      </c>
      <c r="B10327" s="125">
        <v>2005</v>
      </c>
      <c r="C10327" s="125">
        <v>43</v>
      </c>
      <c r="D10327" s="125">
        <v>2</v>
      </c>
      <c r="E10327" s="125">
        <v>2</v>
      </c>
      <c r="F10327" s="125">
        <v>133813.11715400001</v>
      </c>
      <c r="G10327" s="125">
        <v>0</v>
      </c>
      <c r="H10327" s="125">
        <v>147264.72959999999</v>
      </c>
      <c r="I10327" s="125">
        <v>135247.92766399999</v>
      </c>
      <c r="J10327" s="125">
        <v>133813.11715400001</v>
      </c>
    </row>
    <row r="10328" spans="1:10" hidden="1" x14ac:dyDescent="0.25">
      <c r="A10328" s="125">
        <v>967504</v>
      </c>
      <c r="B10328" s="125">
        <v>2005</v>
      </c>
      <c r="C10328" s="125">
        <v>43</v>
      </c>
      <c r="D10328" s="125">
        <v>2</v>
      </c>
      <c r="E10328" s="125">
        <v>3</v>
      </c>
      <c r="F10328" s="125">
        <v>109263.768687</v>
      </c>
      <c r="G10328" s="125">
        <v>3671.2754749999999</v>
      </c>
      <c r="H10328" s="125">
        <v>133813.11715400001</v>
      </c>
      <c r="I10328" s="125">
        <v>117768.92440800001</v>
      </c>
      <c r="J10328" s="125">
        <v>112935.044163</v>
      </c>
    </row>
    <row r="10329" spans="1:10" hidden="1" x14ac:dyDescent="0.25">
      <c r="A10329" s="125">
        <v>967505</v>
      </c>
      <c r="B10329" s="125">
        <v>2005</v>
      </c>
      <c r="C10329" s="125">
        <v>43</v>
      </c>
      <c r="D10329" s="125">
        <v>2</v>
      </c>
      <c r="E10329" s="125">
        <v>4</v>
      </c>
      <c r="F10329" s="125">
        <v>147559.05760900001</v>
      </c>
      <c r="G10329" s="125">
        <v>0</v>
      </c>
      <c r="H10329" s="125">
        <v>198984.91519999999</v>
      </c>
      <c r="I10329" s="125">
        <v>147706.502553</v>
      </c>
      <c r="J10329" s="125">
        <v>147559.05760900001</v>
      </c>
    </row>
    <row r="10330" spans="1:10" x14ac:dyDescent="0.25">
      <c r="A10330" s="125">
        <v>967506</v>
      </c>
      <c r="B10330" s="125">
        <v>2005</v>
      </c>
      <c r="C10330" s="125">
        <v>43</v>
      </c>
      <c r="D10330" s="125">
        <v>3</v>
      </c>
      <c r="E10330" s="125">
        <v>1</v>
      </c>
      <c r="F10330" s="129">
        <v>155493.54788</v>
      </c>
      <c r="G10330" s="129">
        <v>0</v>
      </c>
      <c r="H10330" s="129">
        <v>201873.05739999999</v>
      </c>
      <c r="I10330" s="129">
        <v>163961.29722000001</v>
      </c>
      <c r="J10330" s="129">
        <v>155493.54788</v>
      </c>
    </row>
    <row r="10331" spans="1:10" hidden="1" x14ac:dyDescent="0.25">
      <c r="A10331" s="125">
        <v>967507</v>
      </c>
      <c r="B10331" s="125">
        <v>2005</v>
      </c>
      <c r="C10331" s="125">
        <v>43</v>
      </c>
      <c r="D10331" s="125">
        <v>3</v>
      </c>
      <c r="E10331" s="125">
        <v>2</v>
      </c>
      <c r="F10331" s="125">
        <v>117654.370683</v>
      </c>
      <c r="G10331" s="125">
        <v>0</v>
      </c>
      <c r="H10331" s="125">
        <v>155493.54788</v>
      </c>
      <c r="I10331" s="125">
        <v>146521.570167</v>
      </c>
      <c r="J10331" s="125">
        <v>117654.370683</v>
      </c>
    </row>
    <row r="10332" spans="1:10" hidden="1" x14ac:dyDescent="0.25">
      <c r="A10332" s="125">
        <v>967508</v>
      </c>
      <c r="B10332" s="125">
        <v>2005</v>
      </c>
      <c r="C10332" s="125">
        <v>43</v>
      </c>
      <c r="D10332" s="125">
        <v>3</v>
      </c>
      <c r="E10332" s="125">
        <v>3</v>
      </c>
      <c r="F10332" s="125">
        <v>35822.302323000004</v>
      </c>
      <c r="G10332" s="125">
        <v>52383.603230000001</v>
      </c>
      <c r="H10332" s="125">
        <v>117654.370683</v>
      </c>
      <c r="I10332" s="125">
        <v>107618.45286400001</v>
      </c>
      <c r="J10332" s="125">
        <v>88205.905553000004</v>
      </c>
    </row>
    <row r="10333" spans="1:10" hidden="1" x14ac:dyDescent="0.25">
      <c r="A10333" s="125">
        <v>967509</v>
      </c>
      <c r="B10333" s="125">
        <v>2005</v>
      </c>
      <c r="C10333" s="125">
        <v>43</v>
      </c>
      <c r="D10333" s="125">
        <v>3</v>
      </c>
      <c r="E10333" s="125">
        <v>4</v>
      </c>
      <c r="F10333" s="125">
        <v>85924.891663000002</v>
      </c>
      <c r="G10333" s="125">
        <v>0</v>
      </c>
      <c r="H10333" s="125">
        <v>109263.768687</v>
      </c>
      <c r="I10333" s="125">
        <v>88744.032928000001</v>
      </c>
      <c r="J10333" s="125">
        <v>85924.891663000002</v>
      </c>
    </row>
    <row r="10334" spans="1:10" x14ac:dyDescent="0.25">
      <c r="A10334" s="125">
        <v>967510</v>
      </c>
      <c r="B10334" s="125">
        <v>2005</v>
      </c>
      <c r="C10334" s="125">
        <v>43</v>
      </c>
      <c r="D10334" s="125">
        <v>4</v>
      </c>
      <c r="E10334" s="125">
        <v>1</v>
      </c>
      <c r="F10334" s="129">
        <v>67256.267470999999</v>
      </c>
      <c r="G10334" s="129">
        <v>0</v>
      </c>
      <c r="H10334" s="129">
        <v>78233.220799999996</v>
      </c>
      <c r="I10334" s="129">
        <v>68680.944539999997</v>
      </c>
      <c r="J10334" s="129">
        <v>67256.267470999999</v>
      </c>
    </row>
    <row r="10335" spans="1:10" hidden="1" x14ac:dyDescent="0.25">
      <c r="A10335" s="125">
        <v>967511</v>
      </c>
      <c r="B10335" s="125">
        <v>2005</v>
      </c>
      <c r="C10335" s="125">
        <v>43</v>
      </c>
      <c r="D10335" s="125">
        <v>4</v>
      </c>
      <c r="E10335" s="125">
        <v>2</v>
      </c>
      <c r="F10335" s="125">
        <v>56556.163889000003</v>
      </c>
      <c r="G10335" s="125">
        <v>0</v>
      </c>
      <c r="H10335" s="125">
        <v>67256.267470999999</v>
      </c>
      <c r="I10335" s="125">
        <v>64801.413708</v>
      </c>
      <c r="J10335" s="125">
        <v>56556.163889000003</v>
      </c>
    </row>
    <row r="10336" spans="1:10" hidden="1" x14ac:dyDescent="0.25">
      <c r="A10336" s="125">
        <v>967512</v>
      </c>
      <c r="B10336" s="125">
        <v>2005</v>
      </c>
      <c r="C10336" s="125">
        <v>43</v>
      </c>
      <c r="D10336" s="125">
        <v>4</v>
      </c>
      <c r="E10336" s="125">
        <v>3</v>
      </c>
      <c r="F10336" s="125">
        <v>2141.0594390000001</v>
      </c>
      <c r="G10336" s="125">
        <v>46127.268018000002</v>
      </c>
      <c r="H10336" s="125">
        <v>56556.163889000003</v>
      </c>
      <c r="I10336" s="125">
        <v>53485.164190000003</v>
      </c>
      <c r="J10336" s="125">
        <v>48268.327456999999</v>
      </c>
    </row>
    <row r="10337" spans="1:10" hidden="1" x14ac:dyDescent="0.25">
      <c r="A10337" s="125">
        <v>967513</v>
      </c>
      <c r="B10337" s="125">
        <v>2005</v>
      </c>
      <c r="C10337" s="125">
        <v>43</v>
      </c>
      <c r="D10337" s="125">
        <v>4</v>
      </c>
      <c r="E10337" s="125">
        <v>4</v>
      </c>
      <c r="F10337" s="125">
        <v>31110.689770000001</v>
      </c>
      <c r="G10337" s="125">
        <v>0</v>
      </c>
      <c r="H10337" s="125">
        <v>35822.302323000004</v>
      </c>
      <c r="I10337" s="125">
        <v>31448.399208999999</v>
      </c>
      <c r="J10337" s="125">
        <v>31110.689770000001</v>
      </c>
    </row>
    <row r="10338" spans="1:10" x14ac:dyDescent="0.25">
      <c r="A10338" s="125">
        <v>967514</v>
      </c>
      <c r="B10338" s="125">
        <v>2005</v>
      </c>
      <c r="C10338" s="125">
        <v>43</v>
      </c>
      <c r="D10338" s="125">
        <v>5</v>
      </c>
      <c r="E10338" s="125">
        <v>1</v>
      </c>
      <c r="F10338" s="129">
        <v>1303.194518</v>
      </c>
      <c r="G10338" s="129">
        <v>0</v>
      </c>
      <c r="H10338" s="129">
        <v>1425.7344499999999</v>
      </c>
      <c r="I10338" s="129">
        <v>1340.760677</v>
      </c>
      <c r="J10338" s="129">
        <v>1303.194518</v>
      </c>
    </row>
    <row r="10339" spans="1:10" hidden="1" x14ac:dyDescent="0.25">
      <c r="A10339" s="125">
        <v>967515</v>
      </c>
      <c r="B10339" s="125">
        <v>2005</v>
      </c>
      <c r="C10339" s="125">
        <v>43</v>
      </c>
      <c r="D10339" s="125">
        <v>5</v>
      </c>
      <c r="E10339" s="125">
        <v>2</v>
      </c>
      <c r="F10339" s="125">
        <v>1235.436743</v>
      </c>
      <c r="G10339" s="125">
        <v>0</v>
      </c>
      <c r="H10339" s="125">
        <v>1303.194518</v>
      </c>
      <c r="I10339" s="125">
        <v>1280.5189330000001</v>
      </c>
      <c r="J10339" s="125">
        <v>1235.436743</v>
      </c>
    </row>
    <row r="10340" spans="1:10" hidden="1" x14ac:dyDescent="0.25">
      <c r="A10340" s="125">
        <v>967516</v>
      </c>
      <c r="B10340" s="125">
        <v>2005</v>
      </c>
      <c r="C10340" s="125">
        <v>43</v>
      </c>
      <c r="D10340" s="125">
        <v>5</v>
      </c>
      <c r="E10340" s="125">
        <v>3</v>
      </c>
      <c r="F10340" s="125">
        <v>0</v>
      </c>
      <c r="G10340" s="125">
        <v>1150.5626689999999</v>
      </c>
      <c r="H10340" s="125">
        <v>1235.436743</v>
      </c>
      <c r="I10340" s="125">
        <v>1203.3153870000001</v>
      </c>
      <c r="J10340" s="125">
        <v>1150.5626689999999</v>
      </c>
    </row>
    <row r="10341" spans="1:10" hidden="1" x14ac:dyDescent="0.25">
      <c r="A10341" s="125">
        <v>967517</v>
      </c>
      <c r="B10341" s="125">
        <v>2005</v>
      </c>
      <c r="C10341" s="125">
        <v>43</v>
      </c>
      <c r="D10341" s="125">
        <v>5</v>
      </c>
      <c r="E10341" s="125">
        <v>4</v>
      </c>
      <c r="F10341" s="125">
        <v>2002.9136450000001</v>
      </c>
      <c r="G10341" s="125">
        <v>0</v>
      </c>
      <c r="H10341" s="125">
        <v>2141.0594390000001</v>
      </c>
      <c r="I10341" s="125">
        <v>2013.452297</v>
      </c>
      <c r="J10341" s="125">
        <v>2002.9136450000001</v>
      </c>
    </row>
    <row r="10342" spans="1:10" x14ac:dyDescent="0.25">
      <c r="A10342" s="125">
        <v>967518</v>
      </c>
      <c r="B10342" s="125">
        <v>2005</v>
      </c>
      <c r="C10342" s="125">
        <v>44</v>
      </c>
      <c r="D10342" s="125">
        <v>2</v>
      </c>
      <c r="E10342" s="125">
        <v>1</v>
      </c>
      <c r="F10342" s="129">
        <v>6131.5285430000004</v>
      </c>
      <c r="G10342" s="129">
        <v>0</v>
      </c>
      <c r="H10342" s="129">
        <v>8284.9552000000003</v>
      </c>
      <c r="I10342" s="129">
        <v>6149.9222449999997</v>
      </c>
      <c r="J10342" s="129">
        <v>6131.5285430000004</v>
      </c>
    </row>
    <row r="10343" spans="1:10" hidden="1" x14ac:dyDescent="0.25">
      <c r="A10343" s="125">
        <v>967519</v>
      </c>
      <c r="B10343" s="125">
        <v>2005</v>
      </c>
      <c r="C10343" s="125">
        <v>44</v>
      </c>
      <c r="D10343" s="125">
        <v>2</v>
      </c>
      <c r="E10343" s="125">
        <v>2</v>
      </c>
      <c r="F10343" s="125">
        <v>5571.4559049999998</v>
      </c>
      <c r="G10343" s="125">
        <v>0</v>
      </c>
      <c r="H10343" s="125">
        <v>6131.5285430000004</v>
      </c>
      <c r="I10343" s="125">
        <v>5631.1958139999997</v>
      </c>
      <c r="J10343" s="125">
        <v>5571.4559049999998</v>
      </c>
    </row>
    <row r="10344" spans="1:10" hidden="1" x14ac:dyDescent="0.25">
      <c r="A10344" s="125">
        <v>967520</v>
      </c>
      <c r="B10344" s="125">
        <v>2005</v>
      </c>
      <c r="C10344" s="125">
        <v>44</v>
      </c>
      <c r="D10344" s="125">
        <v>2</v>
      </c>
      <c r="E10344" s="125">
        <v>3</v>
      </c>
      <c r="F10344" s="125">
        <v>4546.3625009999996</v>
      </c>
      <c r="G10344" s="125">
        <v>152.75831500000001</v>
      </c>
      <c r="H10344" s="125">
        <v>5571.4559049999998</v>
      </c>
      <c r="I10344" s="125">
        <v>4903.4383420000004</v>
      </c>
      <c r="J10344" s="125">
        <v>4699.1208159999996</v>
      </c>
    </row>
    <row r="10345" spans="1:10" hidden="1" x14ac:dyDescent="0.25">
      <c r="A10345" s="125">
        <v>967521</v>
      </c>
      <c r="B10345" s="125">
        <v>2005</v>
      </c>
      <c r="C10345" s="125">
        <v>44</v>
      </c>
      <c r="D10345" s="125">
        <v>2</v>
      </c>
      <c r="E10345" s="125">
        <v>4</v>
      </c>
      <c r="F10345" s="125">
        <v>6143.7832129999997</v>
      </c>
      <c r="G10345" s="125">
        <v>0</v>
      </c>
      <c r="H10345" s="125">
        <v>8284.9552000000003</v>
      </c>
      <c r="I10345" s="125">
        <v>6149.9222449999997</v>
      </c>
      <c r="J10345" s="125">
        <v>6143.7832129999997</v>
      </c>
    </row>
    <row r="10346" spans="1:10" x14ac:dyDescent="0.25">
      <c r="A10346" s="125">
        <v>967522</v>
      </c>
      <c r="B10346" s="125">
        <v>2005</v>
      </c>
      <c r="C10346" s="125">
        <v>44</v>
      </c>
      <c r="D10346" s="125">
        <v>3</v>
      </c>
      <c r="E10346" s="125">
        <v>1</v>
      </c>
      <c r="F10346" s="129">
        <v>6494.7089169999999</v>
      </c>
      <c r="G10346" s="129">
        <v>0</v>
      </c>
      <c r="H10346" s="129">
        <v>8431.9045000000006</v>
      </c>
      <c r="I10346" s="129">
        <v>6848.3928349999996</v>
      </c>
      <c r="J10346" s="129">
        <v>6494.7089169999999</v>
      </c>
    </row>
    <row r="10347" spans="1:10" hidden="1" x14ac:dyDescent="0.25">
      <c r="A10347" s="125">
        <v>967523</v>
      </c>
      <c r="B10347" s="125">
        <v>2005</v>
      </c>
      <c r="C10347" s="125">
        <v>44</v>
      </c>
      <c r="D10347" s="125">
        <v>3</v>
      </c>
      <c r="E10347" s="125">
        <v>2</v>
      </c>
      <c r="F10347" s="125">
        <v>4914.228924</v>
      </c>
      <c r="G10347" s="125">
        <v>0</v>
      </c>
      <c r="H10347" s="125">
        <v>6494.7089169999999</v>
      </c>
      <c r="I10347" s="125">
        <v>6119.9642130000002</v>
      </c>
      <c r="J10347" s="125">
        <v>4914.228924</v>
      </c>
    </row>
    <row r="10348" spans="1:10" hidden="1" x14ac:dyDescent="0.25">
      <c r="A10348" s="125">
        <v>967524</v>
      </c>
      <c r="B10348" s="125">
        <v>2005</v>
      </c>
      <c r="C10348" s="125">
        <v>44</v>
      </c>
      <c r="D10348" s="125">
        <v>3</v>
      </c>
      <c r="E10348" s="125">
        <v>3</v>
      </c>
      <c r="F10348" s="125">
        <v>1492.586282</v>
      </c>
      <c r="G10348" s="125">
        <v>2182.6360260000001</v>
      </c>
      <c r="H10348" s="125">
        <v>4914.228924</v>
      </c>
      <c r="I10348" s="125">
        <v>4495.0451970000004</v>
      </c>
      <c r="J10348" s="125">
        <v>3675.222307</v>
      </c>
    </row>
    <row r="10349" spans="1:10" hidden="1" x14ac:dyDescent="0.25">
      <c r="A10349" s="125">
        <v>967525</v>
      </c>
      <c r="B10349" s="125">
        <v>2005</v>
      </c>
      <c r="C10349" s="125">
        <v>44</v>
      </c>
      <c r="D10349" s="125">
        <v>3</v>
      </c>
      <c r="E10349" s="125">
        <v>4</v>
      </c>
      <c r="F10349" s="125">
        <v>3574.264361</v>
      </c>
      <c r="G10349" s="125">
        <v>0</v>
      </c>
      <c r="H10349" s="125">
        <v>4546.3625009999996</v>
      </c>
      <c r="I10349" s="125">
        <v>3692.5556240000001</v>
      </c>
      <c r="J10349" s="125">
        <v>3574.264361</v>
      </c>
    </row>
    <row r="10350" spans="1:10" x14ac:dyDescent="0.25">
      <c r="A10350" s="125">
        <v>967526</v>
      </c>
      <c r="B10350" s="125">
        <v>2005</v>
      </c>
      <c r="C10350" s="125">
        <v>44</v>
      </c>
      <c r="D10350" s="125">
        <v>4</v>
      </c>
      <c r="E10350" s="125">
        <v>1</v>
      </c>
      <c r="F10350" s="129">
        <v>2807.402861</v>
      </c>
      <c r="G10350" s="129">
        <v>0</v>
      </c>
      <c r="H10350" s="129">
        <v>3265.6015000000002</v>
      </c>
      <c r="I10350" s="129">
        <v>2866.8715569999999</v>
      </c>
      <c r="J10350" s="129">
        <v>2807.402861</v>
      </c>
    </row>
    <row r="10351" spans="1:10" hidden="1" x14ac:dyDescent="0.25">
      <c r="A10351" s="125">
        <v>967527</v>
      </c>
      <c r="B10351" s="125">
        <v>2005</v>
      </c>
      <c r="C10351" s="125">
        <v>44</v>
      </c>
      <c r="D10351" s="125">
        <v>4</v>
      </c>
      <c r="E10351" s="125">
        <v>2</v>
      </c>
      <c r="F10351" s="125">
        <v>2360.7604510000001</v>
      </c>
      <c r="G10351" s="125">
        <v>0</v>
      </c>
      <c r="H10351" s="125">
        <v>2807.402861</v>
      </c>
      <c r="I10351" s="125">
        <v>2704.9326569999998</v>
      </c>
      <c r="J10351" s="125">
        <v>2360.7604510000001</v>
      </c>
    </row>
    <row r="10352" spans="1:10" hidden="1" x14ac:dyDescent="0.25">
      <c r="A10352" s="125">
        <v>967528</v>
      </c>
      <c r="B10352" s="125">
        <v>2005</v>
      </c>
      <c r="C10352" s="125">
        <v>44</v>
      </c>
      <c r="D10352" s="125">
        <v>4</v>
      </c>
      <c r="E10352" s="125">
        <v>3</v>
      </c>
      <c r="F10352" s="125">
        <v>89.221643</v>
      </c>
      <c r="G10352" s="125">
        <v>1922.2029</v>
      </c>
      <c r="H10352" s="125">
        <v>2360.7604510000001</v>
      </c>
      <c r="I10352" s="125">
        <v>2232.5711590000001</v>
      </c>
      <c r="J10352" s="125">
        <v>2011.4245430000001</v>
      </c>
    </row>
    <row r="10353" spans="1:10" hidden="1" x14ac:dyDescent="0.25">
      <c r="A10353" s="125">
        <v>967529</v>
      </c>
      <c r="B10353" s="125">
        <v>2005</v>
      </c>
      <c r="C10353" s="125">
        <v>44</v>
      </c>
      <c r="D10353" s="125">
        <v>4</v>
      </c>
      <c r="E10353" s="125">
        <v>4</v>
      </c>
      <c r="F10353" s="125">
        <v>1296.2703610000001</v>
      </c>
      <c r="G10353" s="125">
        <v>0</v>
      </c>
      <c r="H10353" s="125">
        <v>1492.586282</v>
      </c>
      <c r="I10353" s="125">
        <v>1310.3414969999999</v>
      </c>
      <c r="J10353" s="125">
        <v>1296.2703610000001</v>
      </c>
    </row>
    <row r="10354" spans="1:10" x14ac:dyDescent="0.25">
      <c r="A10354" s="125">
        <v>967530</v>
      </c>
      <c r="B10354" s="125">
        <v>2005</v>
      </c>
      <c r="C10354" s="125">
        <v>44</v>
      </c>
      <c r="D10354" s="125">
        <v>5</v>
      </c>
      <c r="E10354" s="125">
        <v>1</v>
      </c>
      <c r="F10354" s="129">
        <v>54.297758999999999</v>
      </c>
      <c r="G10354" s="129">
        <v>0</v>
      </c>
      <c r="H10354" s="129">
        <v>59.403399999999998</v>
      </c>
      <c r="I10354" s="129">
        <v>55.862957000000002</v>
      </c>
      <c r="J10354" s="129">
        <v>54.297758999999999</v>
      </c>
    </row>
    <row r="10355" spans="1:10" hidden="1" x14ac:dyDescent="0.25">
      <c r="A10355" s="125">
        <v>967531</v>
      </c>
      <c r="B10355" s="125">
        <v>2005</v>
      </c>
      <c r="C10355" s="125">
        <v>44</v>
      </c>
      <c r="D10355" s="125">
        <v>5</v>
      </c>
      <c r="E10355" s="125">
        <v>2</v>
      </c>
      <c r="F10355" s="125">
        <v>51.474623000000001</v>
      </c>
      <c r="G10355" s="125">
        <v>0</v>
      </c>
      <c r="H10355" s="125">
        <v>54.297758999999999</v>
      </c>
      <c r="I10355" s="125">
        <v>53.352978</v>
      </c>
      <c r="J10355" s="125">
        <v>51.474623000000001</v>
      </c>
    </row>
    <row r="10356" spans="1:10" hidden="1" x14ac:dyDescent="0.25">
      <c r="A10356" s="125">
        <v>967532</v>
      </c>
      <c r="B10356" s="125">
        <v>2005</v>
      </c>
      <c r="C10356" s="125">
        <v>44</v>
      </c>
      <c r="D10356" s="125">
        <v>5</v>
      </c>
      <c r="E10356" s="125">
        <v>3</v>
      </c>
      <c r="F10356" s="125">
        <v>0</v>
      </c>
      <c r="G10356" s="125">
        <v>47.938333999999998</v>
      </c>
      <c r="H10356" s="125">
        <v>51.474623000000001</v>
      </c>
      <c r="I10356" s="125">
        <v>50.136282999999999</v>
      </c>
      <c r="J10356" s="125">
        <v>47.938333999999998</v>
      </c>
    </row>
    <row r="10357" spans="1:10" hidden="1" x14ac:dyDescent="0.25">
      <c r="A10357" s="125">
        <v>967533</v>
      </c>
      <c r="B10357" s="125">
        <v>2005</v>
      </c>
      <c r="C10357" s="125">
        <v>44</v>
      </c>
      <c r="D10357" s="125">
        <v>5</v>
      </c>
      <c r="E10357" s="125">
        <v>4</v>
      </c>
      <c r="F10357" s="125">
        <v>83.464870000000005</v>
      </c>
      <c r="G10357" s="125">
        <v>0</v>
      </c>
      <c r="H10357" s="125">
        <v>89.221643</v>
      </c>
      <c r="I10357" s="125">
        <v>83.904033999999996</v>
      </c>
      <c r="J10357" s="125">
        <v>83.464870000000005</v>
      </c>
    </row>
    <row r="10358" spans="1:10" x14ac:dyDescent="0.25">
      <c r="A10358" s="125">
        <v>967534</v>
      </c>
      <c r="B10358" s="125">
        <v>2005</v>
      </c>
      <c r="C10358" s="125">
        <v>45</v>
      </c>
      <c r="D10358" s="125">
        <v>2</v>
      </c>
      <c r="E10358" s="125">
        <v>1</v>
      </c>
      <c r="F10358" s="129">
        <v>266457.75202299998</v>
      </c>
      <c r="G10358" s="129">
        <v>0</v>
      </c>
      <c r="H10358" s="129">
        <v>359803.92080000002</v>
      </c>
      <c r="I10358" s="129">
        <v>267082.45040999999</v>
      </c>
      <c r="J10358" s="129">
        <v>266457.75202299998</v>
      </c>
    </row>
    <row r="10359" spans="1:10" hidden="1" x14ac:dyDescent="0.25">
      <c r="A10359" s="125">
        <v>967535</v>
      </c>
      <c r="B10359" s="125">
        <v>2005</v>
      </c>
      <c r="C10359" s="125">
        <v>45</v>
      </c>
      <c r="D10359" s="125">
        <v>2</v>
      </c>
      <c r="E10359" s="125">
        <v>2</v>
      </c>
      <c r="F10359" s="125">
        <v>242606.26882299999</v>
      </c>
      <c r="G10359" s="125">
        <v>38.485885000000003</v>
      </c>
      <c r="H10359" s="125">
        <v>266457.75202299998</v>
      </c>
      <c r="I10359" s="125">
        <v>244714.79945799999</v>
      </c>
      <c r="J10359" s="125">
        <v>242644.75470799999</v>
      </c>
    </row>
    <row r="10360" spans="1:10" hidden="1" x14ac:dyDescent="0.25">
      <c r="A10360" s="125">
        <v>967536</v>
      </c>
      <c r="B10360" s="125">
        <v>2005</v>
      </c>
      <c r="C10360" s="125">
        <v>45</v>
      </c>
      <c r="D10360" s="125">
        <v>2</v>
      </c>
      <c r="E10360" s="125">
        <v>3</v>
      </c>
      <c r="F10360" s="125">
        <v>208056.41300299999</v>
      </c>
      <c r="G10360" s="125">
        <v>1751.5058799999999</v>
      </c>
      <c r="H10360" s="125">
        <v>242606.26882299999</v>
      </c>
      <c r="I10360" s="125">
        <v>213517.777191</v>
      </c>
      <c r="J10360" s="125">
        <v>209807.91888300001</v>
      </c>
    </row>
    <row r="10361" spans="1:10" hidden="1" x14ac:dyDescent="0.25">
      <c r="A10361" s="125">
        <v>967537</v>
      </c>
      <c r="B10361" s="125">
        <v>2005</v>
      </c>
      <c r="C10361" s="125">
        <v>45</v>
      </c>
      <c r="D10361" s="125">
        <v>2</v>
      </c>
      <c r="E10361" s="125">
        <v>4</v>
      </c>
      <c r="F10361" s="125">
        <v>266682.00845999998</v>
      </c>
      <c r="G10361" s="125">
        <v>0</v>
      </c>
      <c r="H10361" s="125">
        <v>359803.92080000002</v>
      </c>
      <c r="I10361" s="125">
        <v>267082.45040999999</v>
      </c>
      <c r="J10361" s="125">
        <v>266682.00845999998</v>
      </c>
    </row>
    <row r="10362" spans="1:10" x14ac:dyDescent="0.25">
      <c r="A10362" s="125">
        <v>967538</v>
      </c>
      <c r="B10362" s="125">
        <v>2005</v>
      </c>
      <c r="C10362" s="125">
        <v>45</v>
      </c>
      <c r="D10362" s="125">
        <v>3</v>
      </c>
      <c r="E10362" s="125">
        <v>1</v>
      </c>
      <c r="F10362" s="129">
        <v>173655.11069599999</v>
      </c>
      <c r="G10362" s="129">
        <v>0</v>
      </c>
      <c r="H10362" s="129">
        <v>214137.16800000001</v>
      </c>
      <c r="I10362" s="129">
        <v>173922.20785000001</v>
      </c>
      <c r="J10362" s="129">
        <v>173655.11069599999</v>
      </c>
    </row>
    <row r="10363" spans="1:10" hidden="1" x14ac:dyDescent="0.25">
      <c r="A10363" s="125">
        <v>967539</v>
      </c>
      <c r="B10363" s="125">
        <v>2005</v>
      </c>
      <c r="C10363" s="125">
        <v>45</v>
      </c>
      <c r="D10363" s="125">
        <v>3</v>
      </c>
      <c r="E10363" s="125">
        <v>2</v>
      </c>
      <c r="F10363" s="125">
        <v>154025.83505600001</v>
      </c>
      <c r="G10363" s="125">
        <v>3951.7459990000002</v>
      </c>
      <c r="H10363" s="125">
        <v>173655.11069599999</v>
      </c>
      <c r="I10363" s="125">
        <v>163635.21080900001</v>
      </c>
      <c r="J10363" s="125">
        <v>157977.58105499999</v>
      </c>
    </row>
    <row r="10364" spans="1:10" hidden="1" x14ac:dyDescent="0.25">
      <c r="A10364" s="125">
        <v>967540</v>
      </c>
      <c r="B10364" s="125">
        <v>2005</v>
      </c>
      <c r="C10364" s="125">
        <v>45</v>
      </c>
      <c r="D10364" s="125">
        <v>3</v>
      </c>
      <c r="E10364" s="125">
        <v>3</v>
      </c>
      <c r="F10364" s="125">
        <v>131253.45254500001</v>
      </c>
      <c r="G10364" s="125">
        <v>3894.8984409999998</v>
      </c>
      <c r="H10364" s="125">
        <v>154025.83505600001</v>
      </c>
      <c r="I10364" s="125">
        <v>140887.43132599999</v>
      </c>
      <c r="J10364" s="125">
        <v>135148.350985</v>
      </c>
    </row>
    <row r="10365" spans="1:10" hidden="1" x14ac:dyDescent="0.25">
      <c r="A10365" s="125">
        <v>967541</v>
      </c>
      <c r="B10365" s="125">
        <v>2005</v>
      </c>
      <c r="C10365" s="125">
        <v>45</v>
      </c>
      <c r="D10365" s="125">
        <v>3</v>
      </c>
      <c r="E10365" s="125">
        <v>4</v>
      </c>
      <c r="F10365" s="125">
        <v>168805.787942</v>
      </c>
      <c r="G10365" s="125">
        <v>0</v>
      </c>
      <c r="H10365" s="125">
        <v>208056.41300299999</v>
      </c>
      <c r="I10365" s="125">
        <v>168983.418641</v>
      </c>
      <c r="J10365" s="125">
        <v>168805.787942</v>
      </c>
    </row>
    <row r="10366" spans="1:10" x14ac:dyDescent="0.25">
      <c r="A10366" s="125">
        <v>967542</v>
      </c>
      <c r="B10366" s="125">
        <v>2005</v>
      </c>
      <c r="C10366" s="125">
        <v>45</v>
      </c>
      <c r="D10366" s="125">
        <v>4</v>
      </c>
      <c r="E10366" s="125">
        <v>1</v>
      </c>
      <c r="F10366" s="129">
        <v>77588.349424</v>
      </c>
      <c r="G10366" s="129">
        <v>0</v>
      </c>
      <c r="H10366" s="129">
        <v>99896.369850000003</v>
      </c>
      <c r="I10366" s="129">
        <v>87699.023090999995</v>
      </c>
      <c r="J10366" s="129">
        <v>77588.349424</v>
      </c>
    </row>
    <row r="10367" spans="1:10" hidden="1" x14ac:dyDescent="0.25">
      <c r="A10367" s="125">
        <v>967543</v>
      </c>
      <c r="B10367" s="125">
        <v>2005</v>
      </c>
      <c r="C10367" s="125">
        <v>45</v>
      </c>
      <c r="D10367" s="125">
        <v>4</v>
      </c>
      <c r="E10367" s="125">
        <v>2</v>
      </c>
      <c r="F10367" s="125">
        <v>41413.439894000003</v>
      </c>
      <c r="G10367" s="125">
        <v>7305.327534</v>
      </c>
      <c r="H10367" s="125">
        <v>77588.349424</v>
      </c>
      <c r="I10367" s="125">
        <v>74756.374670000005</v>
      </c>
      <c r="J10367" s="125">
        <v>48718.767427999999</v>
      </c>
    </row>
    <row r="10368" spans="1:10" hidden="1" x14ac:dyDescent="0.25">
      <c r="A10368" s="125">
        <v>967544</v>
      </c>
      <c r="B10368" s="125">
        <v>2005</v>
      </c>
      <c r="C10368" s="125">
        <v>45</v>
      </c>
      <c r="D10368" s="125">
        <v>4</v>
      </c>
      <c r="E10368" s="125">
        <v>3</v>
      </c>
      <c r="F10368" s="125">
        <v>26329.691552</v>
      </c>
      <c r="G10368" s="125">
        <v>6819.4174709999998</v>
      </c>
      <c r="H10368" s="125">
        <v>41413.439894000003</v>
      </c>
      <c r="I10368" s="125">
        <v>39164.690108000003</v>
      </c>
      <c r="J10368" s="125">
        <v>33149.109022999997</v>
      </c>
    </row>
    <row r="10369" spans="1:10" hidden="1" x14ac:dyDescent="0.25">
      <c r="A10369" s="125">
        <v>967545</v>
      </c>
      <c r="B10369" s="125">
        <v>2005</v>
      </c>
      <c r="C10369" s="125">
        <v>45</v>
      </c>
      <c r="D10369" s="125">
        <v>4</v>
      </c>
      <c r="E10369" s="125">
        <v>4</v>
      </c>
      <c r="F10369" s="125">
        <v>104650.658151</v>
      </c>
      <c r="G10369" s="125">
        <v>0</v>
      </c>
      <c r="H10369" s="125">
        <v>131253.45254500001</v>
      </c>
      <c r="I10369" s="125">
        <v>115227.40598900001</v>
      </c>
      <c r="J10369" s="125">
        <v>104650.658151</v>
      </c>
    </row>
    <row r="10370" spans="1:10" x14ac:dyDescent="0.25">
      <c r="A10370" s="125">
        <v>967546</v>
      </c>
      <c r="B10370" s="125">
        <v>2005</v>
      </c>
      <c r="C10370" s="125">
        <v>45</v>
      </c>
      <c r="D10370" s="125">
        <v>5</v>
      </c>
      <c r="E10370" s="125">
        <v>1</v>
      </c>
      <c r="F10370" s="129">
        <v>13748.800061</v>
      </c>
      <c r="G10370" s="129">
        <v>0</v>
      </c>
      <c r="H10370" s="129">
        <v>17700.18435</v>
      </c>
      <c r="I10370" s="129">
        <v>16645.253363</v>
      </c>
      <c r="J10370" s="129">
        <v>13748.800061</v>
      </c>
    </row>
    <row r="10371" spans="1:10" hidden="1" x14ac:dyDescent="0.25">
      <c r="A10371" s="125">
        <v>967547</v>
      </c>
      <c r="B10371" s="125">
        <v>2005</v>
      </c>
      <c r="C10371" s="125">
        <v>45</v>
      </c>
      <c r="D10371" s="125">
        <v>5</v>
      </c>
      <c r="E10371" s="125">
        <v>2</v>
      </c>
      <c r="F10371" s="125">
        <v>6335.3798269999998</v>
      </c>
      <c r="G10371" s="125">
        <v>5361.5984330000001</v>
      </c>
      <c r="H10371" s="125">
        <v>13748.800061</v>
      </c>
      <c r="I10371" s="125">
        <v>13509.57094</v>
      </c>
      <c r="J10371" s="125">
        <v>11696.97826</v>
      </c>
    </row>
    <row r="10372" spans="1:10" hidden="1" x14ac:dyDescent="0.25">
      <c r="A10372" s="125">
        <v>967548</v>
      </c>
      <c r="B10372" s="125">
        <v>2005</v>
      </c>
      <c r="C10372" s="125">
        <v>45</v>
      </c>
      <c r="D10372" s="125">
        <v>5</v>
      </c>
      <c r="E10372" s="125">
        <v>3</v>
      </c>
      <c r="F10372" s="125">
        <v>0</v>
      </c>
      <c r="G10372" s="125">
        <v>5574.2914469999996</v>
      </c>
      <c r="H10372" s="125">
        <v>6335.3798269999998</v>
      </c>
      <c r="I10372" s="125">
        <v>6170.6599509999996</v>
      </c>
      <c r="J10372" s="125">
        <v>5574.2914469999996</v>
      </c>
    </row>
    <row r="10373" spans="1:10" hidden="1" x14ac:dyDescent="0.25">
      <c r="A10373" s="125">
        <v>967549</v>
      </c>
      <c r="B10373" s="125">
        <v>2005</v>
      </c>
      <c r="C10373" s="125">
        <v>45</v>
      </c>
      <c r="D10373" s="125">
        <v>5</v>
      </c>
      <c r="E10373" s="125">
        <v>4</v>
      </c>
      <c r="F10373" s="125">
        <v>21284.701656000001</v>
      </c>
      <c r="G10373" s="125">
        <v>0</v>
      </c>
      <c r="H10373" s="125">
        <v>26329.691552</v>
      </c>
      <c r="I10373" s="125">
        <v>24760.441935999999</v>
      </c>
      <c r="J10373" s="125">
        <v>21284.701656000001</v>
      </c>
    </row>
    <row r="10374" spans="1:10" x14ac:dyDescent="0.25">
      <c r="A10374" s="125">
        <v>967550</v>
      </c>
      <c r="B10374" s="125">
        <v>2005</v>
      </c>
      <c r="C10374" s="125">
        <v>46</v>
      </c>
      <c r="D10374" s="125">
        <v>2</v>
      </c>
      <c r="E10374" s="125">
        <v>1</v>
      </c>
      <c r="F10374" s="129">
        <v>218004.677792</v>
      </c>
      <c r="G10374" s="129">
        <v>0</v>
      </c>
      <c r="H10374" s="129">
        <v>294376.64030000003</v>
      </c>
      <c r="I10374" s="129">
        <v>218515.78009499999</v>
      </c>
      <c r="J10374" s="129">
        <v>218004.677792</v>
      </c>
    </row>
    <row r="10375" spans="1:10" hidden="1" x14ac:dyDescent="0.25">
      <c r="A10375" s="125">
        <v>967551</v>
      </c>
      <c r="B10375" s="125">
        <v>2005</v>
      </c>
      <c r="C10375" s="125">
        <v>46</v>
      </c>
      <c r="D10375" s="125">
        <v>2</v>
      </c>
      <c r="E10375" s="125">
        <v>2</v>
      </c>
      <c r="F10375" s="125">
        <v>198490.383799</v>
      </c>
      <c r="G10375" s="125">
        <v>31.487553999999999</v>
      </c>
      <c r="H10375" s="125">
        <v>218004.677792</v>
      </c>
      <c r="I10375" s="125">
        <v>200215.49608400001</v>
      </c>
      <c r="J10375" s="125">
        <v>198521.87135299999</v>
      </c>
    </row>
    <row r="10376" spans="1:10" hidden="1" x14ac:dyDescent="0.25">
      <c r="A10376" s="125">
        <v>967552</v>
      </c>
      <c r="B10376" s="125">
        <v>2005</v>
      </c>
      <c r="C10376" s="125">
        <v>46</v>
      </c>
      <c r="D10376" s="125">
        <v>2</v>
      </c>
      <c r="E10376" s="125">
        <v>3</v>
      </c>
      <c r="F10376" s="125">
        <v>170223.12518599999</v>
      </c>
      <c r="G10376" s="125">
        <v>1433.009444</v>
      </c>
      <c r="H10376" s="125">
        <v>198490.383799</v>
      </c>
      <c r="I10376" s="125">
        <v>174691.38678100001</v>
      </c>
      <c r="J10376" s="125">
        <v>171656.13462900001</v>
      </c>
    </row>
    <row r="10377" spans="1:10" hidden="1" x14ac:dyDescent="0.25">
      <c r="A10377" s="125">
        <v>967553</v>
      </c>
      <c r="B10377" s="125">
        <v>2005</v>
      </c>
      <c r="C10377" s="125">
        <v>46</v>
      </c>
      <c r="D10377" s="125">
        <v>2</v>
      </c>
      <c r="E10377" s="125">
        <v>4</v>
      </c>
      <c r="F10377" s="125">
        <v>218188.15510500001</v>
      </c>
      <c r="G10377" s="125">
        <v>0</v>
      </c>
      <c r="H10377" s="125">
        <v>294376.64030000003</v>
      </c>
      <c r="I10377" s="125">
        <v>218515.78009499999</v>
      </c>
      <c r="J10377" s="125">
        <v>218188.15510500001</v>
      </c>
    </row>
    <row r="10378" spans="1:10" x14ac:dyDescent="0.25">
      <c r="A10378" s="125">
        <v>967554</v>
      </c>
      <c r="B10378" s="125">
        <v>2005</v>
      </c>
      <c r="C10378" s="125">
        <v>46</v>
      </c>
      <c r="D10378" s="125">
        <v>3</v>
      </c>
      <c r="E10378" s="125">
        <v>1</v>
      </c>
      <c r="F10378" s="129">
        <v>142098.03700800001</v>
      </c>
      <c r="G10378" s="129">
        <v>0</v>
      </c>
      <c r="H10378" s="129">
        <v>175223.58600000001</v>
      </c>
      <c r="I10378" s="129">
        <v>142316.59654900001</v>
      </c>
      <c r="J10378" s="129">
        <v>142098.03700800001</v>
      </c>
    </row>
    <row r="10379" spans="1:10" hidden="1" x14ac:dyDescent="0.25">
      <c r="A10379" s="125">
        <v>967555</v>
      </c>
      <c r="B10379" s="125">
        <v>2005</v>
      </c>
      <c r="C10379" s="125">
        <v>46</v>
      </c>
      <c r="D10379" s="125">
        <v>3</v>
      </c>
      <c r="E10379" s="125">
        <v>2</v>
      </c>
      <c r="F10379" s="125">
        <v>126035.846123</v>
      </c>
      <c r="G10379" s="125">
        <v>3233.6240899999998</v>
      </c>
      <c r="H10379" s="125">
        <v>142098.03700800001</v>
      </c>
      <c r="I10379" s="125">
        <v>133898.98027299999</v>
      </c>
      <c r="J10379" s="125">
        <v>129269.470212</v>
      </c>
    </row>
    <row r="10380" spans="1:10" hidden="1" x14ac:dyDescent="0.25">
      <c r="A10380" s="125">
        <v>967556</v>
      </c>
      <c r="B10380" s="125">
        <v>2005</v>
      </c>
      <c r="C10380" s="125">
        <v>46</v>
      </c>
      <c r="D10380" s="125">
        <v>3</v>
      </c>
      <c r="E10380" s="125">
        <v>3</v>
      </c>
      <c r="F10380" s="125">
        <v>107352.604051</v>
      </c>
      <c r="G10380" s="125">
        <v>3185.6494590000002</v>
      </c>
      <c r="H10380" s="125">
        <v>126035.846123</v>
      </c>
      <c r="I10380" s="125">
        <v>115284.988448</v>
      </c>
      <c r="J10380" s="125">
        <v>110538.25351</v>
      </c>
    </row>
    <row r="10381" spans="1:10" hidden="1" x14ac:dyDescent="0.25">
      <c r="A10381" s="125">
        <v>967557</v>
      </c>
      <c r="B10381" s="125">
        <v>2005</v>
      </c>
      <c r="C10381" s="125">
        <v>46</v>
      </c>
      <c r="D10381" s="125">
        <v>3</v>
      </c>
      <c r="E10381" s="125">
        <v>4</v>
      </c>
      <c r="F10381" s="125">
        <v>138109.892208</v>
      </c>
      <c r="G10381" s="125">
        <v>0</v>
      </c>
      <c r="H10381" s="125">
        <v>170223.12518599999</v>
      </c>
      <c r="I10381" s="125">
        <v>138255.22227599999</v>
      </c>
      <c r="J10381" s="125">
        <v>138109.892208</v>
      </c>
    </row>
    <row r="10382" spans="1:10" x14ac:dyDescent="0.25">
      <c r="A10382" s="125">
        <v>967558</v>
      </c>
      <c r="B10382" s="125">
        <v>2005</v>
      </c>
      <c r="C10382" s="125">
        <v>46</v>
      </c>
      <c r="D10382" s="125">
        <v>4</v>
      </c>
      <c r="E10382" s="125">
        <v>1</v>
      </c>
      <c r="F10382" s="129">
        <v>63481.671543999997</v>
      </c>
      <c r="G10382" s="129">
        <v>0</v>
      </c>
      <c r="H10382" s="129">
        <v>81733.773000000001</v>
      </c>
      <c r="I10382" s="129">
        <v>71754.079316999996</v>
      </c>
      <c r="J10382" s="129">
        <v>63481.671543999997</v>
      </c>
    </row>
    <row r="10383" spans="1:10" hidden="1" x14ac:dyDescent="0.25">
      <c r="A10383" s="125">
        <v>967559</v>
      </c>
      <c r="B10383" s="125">
        <v>2005</v>
      </c>
      <c r="C10383" s="125">
        <v>46</v>
      </c>
      <c r="D10383" s="125">
        <v>4</v>
      </c>
      <c r="E10383" s="125">
        <v>2</v>
      </c>
      <c r="F10383" s="125">
        <v>33883.880871000001</v>
      </c>
      <c r="G10383" s="125">
        <v>5977.1139160000002</v>
      </c>
      <c r="H10383" s="125">
        <v>63481.671543999997</v>
      </c>
      <c r="I10383" s="125">
        <v>61164.590533000002</v>
      </c>
      <c r="J10383" s="125">
        <v>39860.994787000003</v>
      </c>
    </row>
    <row r="10384" spans="1:10" hidden="1" x14ac:dyDescent="0.25">
      <c r="A10384" s="125">
        <v>967560</v>
      </c>
      <c r="B10384" s="125">
        <v>2005</v>
      </c>
      <c r="C10384" s="125">
        <v>46</v>
      </c>
      <c r="D10384" s="125">
        <v>4</v>
      </c>
      <c r="E10384" s="125">
        <v>3</v>
      </c>
      <c r="F10384" s="125">
        <v>21542.574928000002</v>
      </c>
      <c r="G10384" s="125">
        <v>5579.5492910000003</v>
      </c>
      <c r="H10384" s="125">
        <v>33883.880871000001</v>
      </c>
      <c r="I10384" s="125">
        <v>32043.986140000001</v>
      </c>
      <c r="J10384" s="125">
        <v>27122.124219000001</v>
      </c>
    </row>
    <row r="10385" spans="1:10" hidden="1" x14ac:dyDescent="0.25">
      <c r="A10385" s="125">
        <v>967561</v>
      </c>
      <c r="B10385" s="125">
        <v>2005</v>
      </c>
      <c r="C10385" s="125">
        <v>46</v>
      </c>
      <c r="D10385" s="125">
        <v>4</v>
      </c>
      <c r="E10385" s="125">
        <v>4</v>
      </c>
      <c r="F10385" s="125">
        <v>85594.096386999998</v>
      </c>
      <c r="G10385" s="125">
        <v>0</v>
      </c>
      <c r="H10385" s="125">
        <v>107352.604051</v>
      </c>
      <c r="I10385" s="125">
        <v>94244.851095999999</v>
      </c>
      <c r="J10385" s="125">
        <v>85594.096386999998</v>
      </c>
    </row>
    <row r="10386" spans="1:10" x14ac:dyDescent="0.25">
      <c r="A10386" s="125">
        <v>967562</v>
      </c>
      <c r="B10386" s="125">
        <v>2005</v>
      </c>
      <c r="C10386" s="125">
        <v>46</v>
      </c>
      <c r="D10386" s="125">
        <v>5</v>
      </c>
      <c r="E10386" s="125">
        <v>1</v>
      </c>
      <c r="F10386" s="129">
        <v>11248.835294</v>
      </c>
      <c r="G10386" s="129">
        <v>0</v>
      </c>
      <c r="H10386" s="129">
        <v>14481.7335</v>
      </c>
      <c r="I10386" s="129">
        <v>13618.622182999999</v>
      </c>
      <c r="J10386" s="129">
        <v>11248.835294</v>
      </c>
    </row>
    <row r="10387" spans="1:10" hidden="1" x14ac:dyDescent="0.25">
      <c r="A10387" s="125">
        <v>967563</v>
      </c>
      <c r="B10387" s="125">
        <v>2005</v>
      </c>
      <c r="C10387" s="125">
        <v>46</v>
      </c>
      <c r="D10387" s="125">
        <v>5</v>
      </c>
      <c r="E10387" s="125">
        <v>2</v>
      </c>
      <c r="F10387" s="125">
        <v>5183.408289</v>
      </c>
      <c r="G10387" s="125">
        <v>4386.691014</v>
      </c>
      <c r="H10387" s="125">
        <v>11248.835294</v>
      </c>
      <c r="I10387" s="125">
        <v>11053.10556</v>
      </c>
      <c r="J10387" s="125">
        <v>9570.0993030000009</v>
      </c>
    </row>
    <row r="10388" spans="1:10" hidden="1" x14ac:dyDescent="0.25">
      <c r="A10388" s="125">
        <v>967564</v>
      </c>
      <c r="B10388" s="125">
        <v>2005</v>
      </c>
      <c r="C10388" s="125">
        <v>46</v>
      </c>
      <c r="D10388" s="125">
        <v>5</v>
      </c>
      <c r="E10388" s="125">
        <v>3</v>
      </c>
      <c r="F10388" s="125">
        <v>0</v>
      </c>
      <c r="G10388" s="125">
        <v>4560.7097409999997</v>
      </c>
      <c r="H10388" s="125">
        <v>5183.408289</v>
      </c>
      <c r="I10388" s="125">
        <v>5048.6396729999997</v>
      </c>
      <c r="J10388" s="125">
        <v>4560.7097409999997</v>
      </c>
    </row>
    <row r="10389" spans="1:10" hidden="1" x14ac:dyDescent="0.25">
      <c r="A10389" s="125">
        <v>967565</v>
      </c>
      <c r="B10389" s="125">
        <v>2005</v>
      </c>
      <c r="C10389" s="125">
        <v>46</v>
      </c>
      <c r="D10389" s="125">
        <v>5</v>
      </c>
      <c r="E10389" s="125">
        <v>4</v>
      </c>
      <c r="F10389" s="125">
        <v>17414.836756000001</v>
      </c>
      <c r="G10389" s="125">
        <v>0</v>
      </c>
      <c r="H10389" s="125">
        <v>21542.574928000002</v>
      </c>
      <c r="I10389" s="125">
        <v>20258.637461999999</v>
      </c>
      <c r="J10389" s="125">
        <v>17414.836756000001</v>
      </c>
    </row>
    <row r="10390" spans="1:10" x14ac:dyDescent="0.25">
      <c r="A10390" s="125">
        <v>967566</v>
      </c>
      <c r="B10390" s="125">
        <v>2005</v>
      </c>
      <c r="C10390" s="125">
        <v>47</v>
      </c>
      <c r="D10390" s="125">
        <v>2</v>
      </c>
      <c r="E10390" s="125">
        <v>1</v>
      </c>
      <c r="F10390" s="129">
        <v>715415.67243999999</v>
      </c>
      <c r="G10390" s="129">
        <v>0</v>
      </c>
      <c r="H10390" s="129">
        <v>965224.31579999998</v>
      </c>
      <c r="I10390" s="129">
        <v>716486.00961800001</v>
      </c>
      <c r="J10390" s="129">
        <v>715415.67243999999</v>
      </c>
    </row>
    <row r="10391" spans="1:10" hidden="1" x14ac:dyDescent="0.25">
      <c r="A10391" s="125">
        <v>967567</v>
      </c>
      <c r="B10391" s="125">
        <v>2005</v>
      </c>
      <c r="C10391" s="125">
        <v>47</v>
      </c>
      <c r="D10391" s="125">
        <v>2</v>
      </c>
      <c r="E10391" s="125">
        <v>2</v>
      </c>
      <c r="F10391" s="125">
        <v>654670.95056999999</v>
      </c>
      <c r="G10391" s="125">
        <v>0</v>
      </c>
      <c r="H10391" s="125">
        <v>715415.67243999999</v>
      </c>
      <c r="I10391" s="125">
        <v>657037.75356900005</v>
      </c>
      <c r="J10391" s="125">
        <v>654670.95056999999</v>
      </c>
    </row>
    <row r="10392" spans="1:10" hidden="1" x14ac:dyDescent="0.25">
      <c r="A10392" s="125">
        <v>967568</v>
      </c>
      <c r="B10392" s="125">
        <v>2005</v>
      </c>
      <c r="C10392" s="125">
        <v>47</v>
      </c>
      <c r="D10392" s="125">
        <v>2</v>
      </c>
      <c r="E10392" s="125">
        <v>3</v>
      </c>
      <c r="F10392" s="125">
        <v>548876.01143800002</v>
      </c>
      <c r="G10392" s="125">
        <v>19076.320448999999</v>
      </c>
      <c r="H10392" s="125">
        <v>654670.95056999999</v>
      </c>
      <c r="I10392" s="125">
        <v>576175.90359700006</v>
      </c>
      <c r="J10392" s="125">
        <v>567952.33188700001</v>
      </c>
    </row>
    <row r="10393" spans="1:10" hidden="1" x14ac:dyDescent="0.25">
      <c r="A10393" s="125">
        <v>967569</v>
      </c>
      <c r="B10393" s="125">
        <v>2005</v>
      </c>
      <c r="C10393" s="125">
        <v>47</v>
      </c>
      <c r="D10393" s="125">
        <v>2</v>
      </c>
      <c r="E10393" s="125">
        <v>4</v>
      </c>
      <c r="F10393" s="125">
        <v>715741.53651699994</v>
      </c>
      <c r="G10393" s="125">
        <v>0</v>
      </c>
      <c r="H10393" s="125">
        <v>965224.31579999998</v>
      </c>
      <c r="I10393" s="125">
        <v>716486.00961800001</v>
      </c>
      <c r="J10393" s="125">
        <v>715741.53651699994</v>
      </c>
    </row>
    <row r="10394" spans="1:10" x14ac:dyDescent="0.25">
      <c r="A10394" s="125">
        <v>967570</v>
      </c>
      <c r="B10394" s="125">
        <v>2005</v>
      </c>
      <c r="C10394" s="125">
        <v>47</v>
      </c>
      <c r="D10394" s="125">
        <v>3</v>
      </c>
      <c r="E10394" s="125">
        <v>1</v>
      </c>
      <c r="F10394" s="129">
        <v>720456.29773800005</v>
      </c>
      <c r="G10394" s="129">
        <v>0</v>
      </c>
      <c r="H10394" s="129">
        <v>890086.09490000003</v>
      </c>
      <c r="I10394" s="129">
        <v>722927.926278</v>
      </c>
      <c r="J10394" s="129">
        <v>720456.29773800005</v>
      </c>
    </row>
    <row r="10395" spans="1:10" hidden="1" x14ac:dyDescent="0.25">
      <c r="A10395" s="125">
        <v>967571</v>
      </c>
      <c r="B10395" s="125">
        <v>2005</v>
      </c>
      <c r="C10395" s="125">
        <v>47</v>
      </c>
      <c r="D10395" s="125">
        <v>3</v>
      </c>
      <c r="E10395" s="125">
        <v>2</v>
      </c>
      <c r="F10395" s="125">
        <v>671590.39289300004</v>
      </c>
      <c r="G10395" s="125">
        <v>0</v>
      </c>
      <c r="H10395" s="125">
        <v>720456.29773800005</v>
      </c>
      <c r="I10395" s="125">
        <v>678885.96935799997</v>
      </c>
      <c r="J10395" s="125">
        <v>671590.39289300004</v>
      </c>
    </row>
    <row r="10396" spans="1:10" hidden="1" x14ac:dyDescent="0.25">
      <c r="A10396" s="125">
        <v>967572</v>
      </c>
      <c r="B10396" s="125">
        <v>2005</v>
      </c>
      <c r="C10396" s="125">
        <v>47</v>
      </c>
      <c r="D10396" s="125">
        <v>3</v>
      </c>
      <c r="E10396" s="125">
        <v>3</v>
      </c>
      <c r="F10396" s="125">
        <v>508999.56305300002</v>
      </c>
      <c r="G10396" s="125">
        <v>74535.191846000002</v>
      </c>
      <c r="H10396" s="125">
        <v>671590.39289300004</v>
      </c>
      <c r="I10396" s="125">
        <v>614303.73237900005</v>
      </c>
      <c r="J10396" s="125">
        <v>583534.75489900005</v>
      </c>
    </row>
    <row r="10397" spans="1:10" hidden="1" x14ac:dyDescent="0.25">
      <c r="A10397" s="125">
        <v>967573</v>
      </c>
      <c r="B10397" s="125">
        <v>2005</v>
      </c>
      <c r="C10397" s="125">
        <v>47</v>
      </c>
      <c r="D10397" s="125">
        <v>3</v>
      </c>
      <c r="E10397" s="125">
        <v>4</v>
      </c>
      <c r="F10397" s="125">
        <v>445118.02679700003</v>
      </c>
      <c r="G10397" s="125">
        <v>0</v>
      </c>
      <c r="H10397" s="125">
        <v>548876.01143800002</v>
      </c>
      <c r="I10397" s="125">
        <v>445797.09649000003</v>
      </c>
      <c r="J10397" s="125">
        <v>445118.02679700003</v>
      </c>
    </row>
    <row r="10398" spans="1:10" x14ac:dyDescent="0.25">
      <c r="A10398" s="125">
        <v>967574</v>
      </c>
      <c r="B10398" s="125">
        <v>2005</v>
      </c>
      <c r="C10398" s="125">
        <v>47</v>
      </c>
      <c r="D10398" s="125">
        <v>4</v>
      </c>
      <c r="E10398" s="125">
        <v>1</v>
      </c>
      <c r="F10398" s="129">
        <v>515202.10805099999</v>
      </c>
      <c r="G10398" s="129">
        <v>0</v>
      </c>
      <c r="H10398" s="129">
        <v>588400.39260000002</v>
      </c>
      <c r="I10398" s="129">
        <v>516556.70466400002</v>
      </c>
      <c r="J10398" s="129">
        <v>515202.10805099999</v>
      </c>
    </row>
    <row r="10399" spans="1:10" hidden="1" x14ac:dyDescent="0.25">
      <c r="A10399" s="125">
        <v>967575</v>
      </c>
      <c r="B10399" s="125">
        <v>2005</v>
      </c>
      <c r="C10399" s="125">
        <v>47</v>
      </c>
      <c r="D10399" s="125">
        <v>4</v>
      </c>
      <c r="E10399" s="125">
        <v>2</v>
      </c>
      <c r="F10399" s="125">
        <v>466284.36292400002</v>
      </c>
      <c r="G10399" s="125">
        <v>0</v>
      </c>
      <c r="H10399" s="125">
        <v>515202.10805099999</v>
      </c>
      <c r="I10399" s="125">
        <v>496397.23110700003</v>
      </c>
      <c r="J10399" s="125">
        <v>466284.36292400002</v>
      </c>
    </row>
    <row r="10400" spans="1:10" hidden="1" x14ac:dyDescent="0.25">
      <c r="A10400" s="125">
        <v>967576</v>
      </c>
      <c r="B10400" s="125">
        <v>2005</v>
      </c>
      <c r="C10400" s="125">
        <v>47</v>
      </c>
      <c r="D10400" s="125">
        <v>4</v>
      </c>
      <c r="E10400" s="125">
        <v>3</v>
      </c>
      <c r="F10400" s="125">
        <v>178169.323539</v>
      </c>
      <c r="G10400" s="125">
        <v>201738.582058</v>
      </c>
      <c r="H10400" s="125">
        <v>466284.36292400002</v>
      </c>
      <c r="I10400" s="125">
        <v>440965.12201699999</v>
      </c>
      <c r="J10400" s="125">
        <v>379907.90559699998</v>
      </c>
    </row>
    <row r="10401" spans="1:10" hidden="1" x14ac:dyDescent="0.25">
      <c r="A10401" s="125">
        <v>967577</v>
      </c>
      <c r="B10401" s="125">
        <v>2005</v>
      </c>
      <c r="C10401" s="125">
        <v>47</v>
      </c>
      <c r="D10401" s="125">
        <v>4</v>
      </c>
      <c r="E10401" s="125">
        <v>4</v>
      </c>
      <c r="F10401" s="125">
        <v>446111.58600100002</v>
      </c>
      <c r="G10401" s="125">
        <v>0</v>
      </c>
      <c r="H10401" s="125">
        <v>508999.56305300002</v>
      </c>
      <c r="I10401" s="125">
        <v>446850.71640400001</v>
      </c>
      <c r="J10401" s="125">
        <v>446111.58600100002</v>
      </c>
    </row>
    <row r="10402" spans="1:10" x14ac:dyDescent="0.25">
      <c r="A10402" s="125">
        <v>967578</v>
      </c>
      <c r="B10402" s="125">
        <v>2005</v>
      </c>
      <c r="C10402" s="125">
        <v>47</v>
      </c>
      <c r="D10402" s="125">
        <v>5</v>
      </c>
      <c r="E10402" s="125">
        <v>1</v>
      </c>
      <c r="F10402" s="129">
        <v>116972.92594</v>
      </c>
      <c r="G10402" s="129">
        <v>0</v>
      </c>
      <c r="H10402" s="129">
        <v>130382.8413</v>
      </c>
      <c r="I10402" s="129">
        <v>122612.023959</v>
      </c>
      <c r="J10402" s="129">
        <v>116972.92594</v>
      </c>
    </row>
    <row r="10403" spans="1:10" hidden="1" x14ac:dyDescent="0.25">
      <c r="A10403" s="125">
        <v>967579</v>
      </c>
      <c r="B10403" s="125">
        <v>2005</v>
      </c>
      <c r="C10403" s="125">
        <v>47</v>
      </c>
      <c r="D10403" s="125">
        <v>5</v>
      </c>
      <c r="E10403" s="125">
        <v>2</v>
      </c>
      <c r="F10403" s="125">
        <v>108509.076866</v>
      </c>
      <c r="G10403" s="125">
        <v>0</v>
      </c>
      <c r="H10403" s="125">
        <v>116972.92594</v>
      </c>
      <c r="I10403" s="125">
        <v>114937.597029</v>
      </c>
      <c r="J10403" s="125">
        <v>108509.076866</v>
      </c>
    </row>
    <row r="10404" spans="1:10" hidden="1" x14ac:dyDescent="0.25">
      <c r="A10404" s="125">
        <v>967580</v>
      </c>
      <c r="B10404" s="125">
        <v>2005</v>
      </c>
      <c r="C10404" s="125">
        <v>47</v>
      </c>
      <c r="D10404" s="125">
        <v>5</v>
      </c>
      <c r="E10404" s="125">
        <v>3</v>
      </c>
      <c r="F10404" s="125">
        <v>0</v>
      </c>
      <c r="G10404" s="125">
        <v>90600.660782000006</v>
      </c>
      <c r="H10404" s="125">
        <v>108509.076866</v>
      </c>
      <c r="I10404" s="125">
        <v>105687.84086700001</v>
      </c>
      <c r="J10404" s="125">
        <v>90600.660782000006</v>
      </c>
    </row>
    <row r="10405" spans="1:10" hidden="1" x14ac:dyDescent="0.25">
      <c r="A10405" s="125">
        <v>967581</v>
      </c>
      <c r="B10405" s="125">
        <v>2005</v>
      </c>
      <c r="C10405" s="125">
        <v>47</v>
      </c>
      <c r="D10405" s="125">
        <v>5</v>
      </c>
      <c r="E10405" s="125">
        <v>4</v>
      </c>
      <c r="F10405" s="125">
        <v>161597.09187</v>
      </c>
      <c r="G10405" s="125">
        <v>0</v>
      </c>
      <c r="H10405" s="125">
        <v>178169.323539</v>
      </c>
      <c r="I10405" s="125">
        <v>167550.43185600001</v>
      </c>
      <c r="J10405" s="125">
        <v>161597.09187</v>
      </c>
    </row>
    <row r="10406" spans="1:10" x14ac:dyDescent="0.25">
      <c r="A10406" s="125">
        <v>967582</v>
      </c>
      <c r="B10406" s="125">
        <v>2005</v>
      </c>
      <c r="C10406" s="125">
        <v>48</v>
      </c>
      <c r="D10406" s="125">
        <v>2</v>
      </c>
      <c r="E10406" s="125">
        <v>1</v>
      </c>
      <c r="F10406" s="129">
        <v>22125.178939000001</v>
      </c>
      <c r="G10406" s="129">
        <v>0</v>
      </c>
      <c r="H10406" s="129">
        <v>29850.842700000001</v>
      </c>
      <c r="I10406" s="129">
        <v>22158.280535999998</v>
      </c>
      <c r="J10406" s="129">
        <v>22125.178939000001</v>
      </c>
    </row>
    <row r="10407" spans="1:10" hidden="1" x14ac:dyDescent="0.25">
      <c r="A10407" s="125">
        <v>967583</v>
      </c>
      <c r="B10407" s="125">
        <v>2005</v>
      </c>
      <c r="C10407" s="125">
        <v>48</v>
      </c>
      <c r="D10407" s="125">
        <v>2</v>
      </c>
      <c r="E10407" s="125">
        <v>2</v>
      </c>
      <c r="F10407" s="125">
        <v>20246.567814000002</v>
      </c>
      <c r="G10407" s="125">
        <v>0</v>
      </c>
      <c r="H10407" s="125">
        <v>22125.178939000001</v>
      </c>
      <c r="I10407" s="125">
        <v>20319.764337000001</v>
      </c>
      <c r="J10407" s="125">
        <v>20246.567814000002</v>
      </c>
    </row>
    <row r="10408" spans="1:10" hidden="1" x14ac:dyDescent="0.25">
      <c r="A10408" s="125">
        <v>967584</v>
      </c>
      <c r="B10408" s="125">
        <v>2005</v>
      </c>
      <c r="C10408" s="125">
        <v>48</v>
      </c>
      <c r="D10408" s="125">
        <v>2</v>
      </c>
      <c r="E10408" s="125">
        <v>3</v>
      </c>
      <c r="F10408" s="125">
        <v>16974.685100999999</v>
      </c>
      <c r="G10408" s="125">
        <v>589.95934599999998</v>
      </c>
      <c r="H10408" s="125">
        <v>20246.567814000002</v>
      </c>
      <c r="I10408" s="125">
        <v>17819.004333000001</v>
      </c>
      <c r="J10408" s="125">
        <v>17564.644445999998</v>
      </c>
    </row>
    <row r="10409" spans="1:10" hidden="1" x14ac:dyDescent="0.25">
      <c r="A10409" s="125">
        <v>967585</v>
      </c>
      <c r="B10409" s="125">
        <v>2005</v>
      </c>
      <c r="C10409" s="125">
        <v>48</v>
      </c>
      <c r="D10409" s="125">
        <v>2</v>
      </c>
      <c r="E10409" s="125">
        <v>4</v>
      </c>
      <c r="F10409" s="125">
        <v>22135.256718000001</v>
      </c>
      <c r="G10409" s="125">
        <v>0</v>
      </c>
      <c r="H10409" s="125">
        <v>29850.842700000001</v>
      </c>
      <c r="I10409" s="125">
        <v>22158.280535999998</v>
      </c>
      <c r="J10409" s="125">
        <v>22135.256718000001</v>
      </c>
    </row>
    <row r="10410" spans="1:10" x14ac:dyDescent="0.25">
      <c r="A10410" s="125">
        <v>967586</v>
      </c>
      <c r="B10410" s="125">
        <v>2005</v>
      </c>
      <c r="C10410" s="125">
        <v>48</v>
      </c>
      <c r="D10410" s="125">
        <v>3</v>
      </c>
      <c r="E10410" s="125">
        <v>1</v>
      </c>
      <c r="F10410" s="129">
        <v>22302.299211000001</v>
      </c>
      <c r="G10410" s="129">
        <v>0</v>
      </c>
      <c r="H10410" s="129">
        <v>27553.324850000001</v>
      </c>
      <c r="I10410" s="129">
        <v>22378.810442999998</v>
      </c>
      <c r="J10410" s="129">
        <v>22302.299211000001</v>
      </c>
    </row>
    <row r="10411" spans="1:10" hidden="1" x14ac:dyDescent="0.25">
      <c r="A10411" s="125">
        <v>967587</v>
      </c>
      <c r="B10411" s="125">
        <v>2005</v>
      </c>
      <c r="C10411" s="125">
        <v>48</v>
      </c>
      <c r="D10411" s="125">
        <v>3</v>
      </c>
      <c r="E10411" s="125">
        <v>2</v>
      </c>
      <c r="F10411" s="125">
        <v>20789.616159000001</v>
      </c>
      <c r="G10411" s="125">
        <v>0</v>
      </c>
      <c r="H10411" s="125">
        <v>22302.299211000001</v>
      </c>
      <c r="I10411" s="125">
        <v>21015.456546000001</v>
      </c>
      <c r="J10411" s="125">
        <v>20789.616159000001</v>
      </c>
    </row>
    <row r="10412" spans="1:10" hidden="1" x14ac:dyDescent="0.25">
      <c r="A10412" s="125">
        <v>967588</v>
      </c>
      <c r="B10412" s="125">
        <v>2005</v>
      </c>
      <c r="C10412" s="125">
        <v>48</v>
      </c>
      <c r="D10412" s="125">
        <v>3</v>
      </c>
      <c r="E10412" s="125">
        <v>3</v>
      </c>
      <c r="F10412" s="125">
        <v>15743.93181</v>
      </c>
      <c r="G10412" s="125">
        <v>2305.457731</v>
      </c>
      <c r="H10412" s="125">
        <v>20789.616159000001</v>
      </c>
      <c r="I10412" s="125">
        <v>19016.261901000002</v>
      </c>
      <c r="J10412" s="125">
        <v>18049.389541</v>
      </c>
    </row>
    <row r="10413" spans="1:10" hidden="1" x14ac:dyDescent="0.25">
      <c r="A10413" s="125">
        <v>967589</v>
      </c>
      <c r="B10413" s="125">
        <v>2005</v>
      </c>
      <c r="C10413" s="125">
        <v>48</v>
      </c>
      <c r="D10413" s="125">
        <v>3</v>
      </c>
      <c r="E10413" s="125">
        <v>4</v>
      </c>
      <c r="F10413" s="125">
        <v>13765.83815</v>
      </c>
      <c r="G10413" s="125">
        <v>0</v>
      </c>
      <c r="H10413" s="125">
        <v>16974.685100999999</v>
      </c>
      <c r="I10413" s="125">
        <v>13786.839239000001</v>
      </c>
      <c r="J10413" s="125">
        <v>13765.83815</v>
      </c>
    </row>
    <row r="10414" spans="1:10" x14ac:dyDescent="0.25">
      <c r="A10414" s="125">
        <v>967590</v>
      </c>
      <c r="B10414" s="125">
        <v>2005</v>
      </c>
      <c r="C10414" s="125">
        <v>48</v>
      </c>
      <c r="D10414" s="125">
        <v>4</v>
      </c>
      <c r="E10414" s="125">
        <v>1</v>
      </c>
      <c r="F10414" s="129">
        <v>15934.230739000001</v>
      </c>
      <c r="G10414" s="129">
        <v>0</v>
      </c>
      <c r="H10414" s="129">
        <v>18198.1158</v>
      </c>
      <c r="I10414" s="129">
        <v>15976.125861</v>
      </c>
      <c r="J10414" s="129">
        <v>15934.230739000001</v>
      </c>
    </row>
    <row r="10415" spans="1:10" hidden="1" x14ac:dyDescent="0.25">
      <c r="A10415" s="125">
        <v>967591</v>
      </c>
      <c r="B10415" s="125">
        <v>2005</v>
      </c>
      <c r="C10415" s="125">
        <v>48</v>
      </c>
      <c r="D10415" s="125">
        <v>4</v>
      </c>
      <c r="E10415" s="125">
        <v>2</v>
      </c>
      <c r="F10415" s="125">
        <v>14421.297027000001</v>
      </c>
      <c r="G10415" s="125">
        <v>0</v>
      </c>
      <c r="H10415" s="125">
        <v>15934.230739000001</v>
      </c>
      <c r="I10415" s="125">
        <v>15352.631316999999</v>
      </c>
      <c r="J10415" s="125">
        <v>14421.297027000001</v>
      </c>
    </row>
    <row r="10416" spans="1:10" hidden="1" x14ac:dyDescent="0.25">
      <c r="A10416" s="125">
        <v>967592</v>
      </c>
      <c r="B10416" s="125">
        <v>2005</v>
      </c>
      <c r="C10416" s="125">
        <v>48</v>
      </c>
      <c r="D10416" s="125">
        <v>4</v>
      </c>
      <c r="E10416" s="125">
        <v>3</v>
      </c>
      <c r="F10416" s="125">
        <v>5509.4938259999999</v>
      </c>
      <c r="G10416" s="125">
        <v>6238.3212229999999</v>
      </c>
      <c r="H10416" s="125">
        <v>14421.297027000001</v>
      </c>
      <c r="I10416" s="125">
        <v>13638.220598</v>
      </c>
      <c r="J10416" s="125">
        <v>11747.815049000001</v>
      </c>
    </row>
    <row r="10417" spans="1:10" hidden="1" x14ac:dyDescent="0.25">
      <c r="A10417" s="125">
        <v>967593</v>
      </c>
      <c r="B10417" s="125">
        <v>2005</v>
      </c>
      <c r="C10417" s="125">
        <v>48</v>
      </c>
      <c r="D10417" s="125">
        <v>4</v>
      </c>
      <c r="E10417" s="125">
        <v>4</v>
      </c>
      <c r="F10417" s="125">
        <v>13798.735597000001</v>
      </c>
      <c r="G10417" s="125">
        <v>0</v>
      </c>
      <c r="H10417" s="125">
        <v>15743.93181</v>
      </c>
      <c r="I10417" s="125">
        <v>13821.597736</v>
      </c>
      <c r="J10417" s="125">
        <v>13798.735597000001</v>
      </c>
    </row>
    <row r="10418" spans="1:10" x14ac:dyDescent="0.25">
      <c r="A10418" s="125">
        <v>967594</v>
      </c>
      <c r="B10418" s="125">
        <v>2005</v>
      </c>
      <c r="C10418" s="125">
        <v>48</v>
      </c>
      <c r="D10418" s="125">
        <v>5</v>
      </c>
      <c r="E10418" s="125">
        <v>1</v>
      </c>
      <c r="F10418" s="129">
        <v>3621.366219</v>
      </c>
      <c r="G10418" s="129">
        <v>0</v>
      </c>
      <c r="H10418" s="129">
        <v>4036.5239499999998</v>
      </c>
      <c r="I10418" s="129">
        <v>3795.9471229999999</v>
      </c>
      <c r="J10418" s="129">
        <v>3621.366219</v>
      </c>
    </row>
    <row r="10419" spans="1:10" hidden="1" x14ac:dyDescent="0.25">
      <c r="A10419" s="125">
        <v>967595</v>
      </c>
      <c r="B10419" s="125">
        <v>2005</v>
      </c>
      <c r="C10419" s="125">
        <v>48</v>
      </c>
      <c r="D10419" s="125">
        <v>5</v>
      </c>
      <c r="E10419" s="125">
        <v>2</v>
      </c>
      <c r="F10419" s="125">
        <v>3359.3338140000001</v>
      </c>
      <c r="G10419" s="125">
        <v>0</v>
      </c>
      <c r="H10419" s="125">
        <v>3621.366219</v>
      </c>
      <c r="I10419" s="125">
        <v>3558.3544470000002</v>
      </c>
      <c r="J10419" s="125">
        <v>3359.3338140000001</v>
      </c>
    </row>
    <row r="10420" spans="1:10" hidden="1" x14ac:dyDescent="0.25">
      <c r="A10420" s="125">
        <v>967596</v>
      </c>
      <c r="B10420" s="125">
        <v>2005</v>
      </c>
      <c r="C10420" s="125">
        <v>48</v>
      </c>
      <c r="D10420" s="125">
        <v>5</v>
      </c>
      <c r="E10420" s="125">
        <v>3</v>
      </c>
      <c r="F10420" s="125">
        <v>0</v>
      </c>
      <c r="G10420" s="125">
        <v>2802.272543</v>
      </c>
      <c r="H10420" s="125">
        <v>3359.3338140000001</v>
      </c>
      <c r="I10420" s="125">
        <v>3271.9911350000002</v>
      </c>
      <c r="J10420" s="125">
        <v>2802.272543</v>
      </c>
    </row>
    <row r="10421" spans="1:10" hidden="1" x14ac:dyDescent="0.25">
      <c r="A10421" s="125">
        <v>967597</v>
      </c>
      <c r="B10421" s="125">
        <v>2005</v>
      </c>
      <c r="C10421" s="125">
        <v>48</v>
      </c>
      <c r="D10421" s="125">
        <v>5</v>
      </c>
      <c r="E10421" s="125">
        <v>4</v>
      </c>
      <c r="F10421" s="125">
        <v>4997.0340699999997</v>
      </c>
      <c r="G10421" s="125">
        <v>0</v>
      </c>
      <c r="H10421" s="125">
        <v>5509.4938259999999</v>
      </c>
      <c r="I10421" s="125">
        <v>5181.1279940000004</v>
      </c>
      <c r="J10421" s="125">
        <v>4997.0340699999997</v>
      </c>
    </row>
    <row r="10422" spans="1:10" x14ac:dyDescent="0.25">
      <c r="A10422" s="125">
        <v>967598</v>
      </c>
      <c r="B10422" s="125">
        <v>2005</v>
      </c>
      <c r="C10422" s="125">
        <v>49</v>
      </c>
      <c r="D10422" s="125">
        <v>3</v>
      </c>
      <c r="E10422" s="125">
        <v>1</v>
      </c>
      <c r="F10422" s="129">
        <v>785.91883499999994</v>
      </c>
      <c r="G10422" s="129">
        <v>67.957396000000003</v>
      </c>
      <c r="H10422" s="129">
        <v>1053.9648999999999</v>
      </c>
      <c r="I10422" s="129">
        <v>856.03029200000003</v>
      </c>
      <c r="J10422" s="129">
        <v>853.87623099999996</v>
      </c>
    </row>
    <row r="10423" spans="1:10" hidden="1" x14ac:dyDescent="0.25">
      <c r="A10423" s="125">
        <v>967599</v>
      </c>
      <c r="B10423" s="125">
        <v>2005</v>
      </c>
      <c r="C10423" s="125">
        <v>49</v>
      </c>
      <c r="D10423" s="125">
        <v>3</v>
      </c>
      <c r="E10423" s="125">
        <v>2</v>
      </c>
      <c r="F10423" s="125">
        <v>729.70384799999999</v>
      </c>
      <c r="G10423" s="125">
        <v>0</v>
      </c>
      <c r="H10423" s="125">
        <v>785.91883499999994</v>
      </c>
      <c r="I10423" s="125">
        <v>740.57131800000002</v>
      </c>
      <c r="J10423" s="125">
        <v>729.70384799999999</v>
      </c>
    </row>
    <row r="10424" spans="1:10" hidden="1" x14ac:dyDescent="0.25">
      <c r="A10424" s="125">
        <v>967600</v>
      </c>
      <c r="B10424" s="125">
        <v>2005</v>
      </c>
      <c r="C10424" s="125">
        <v>49</v>
      </c>
      <c r="D10424" s="125">
        <v>3</v>
      </c>
      <c r="E10424" s="125">
        <v>3</v>
      </c>
      <c r="F10424" s="125">
        <v>600.832357</v>
      </c>
      <c r="G10424" s="125">
        <v>0</v>
      </c>
      <c r="H10424" s="125">
        <v>729.70384799999999</v>
      </c>
      <c r="I10424" s="125">
        <v>667.46010999999999</v>
      </c>
      <c r="J10424" s="125">
        <v>600.832357</v>
      </c>
    </row>
    <row r="10425" spans="1:10" hidden="1" x14ac:dyDescent="0.25">
      <c r="A10425" s="125">
        <v>967601</v>
      </c>
      <c r="B10425" s="125">
        <v>2005</v>
      </c>
      <c r="C10425" s="125">
        <v>49</v>
      </c>
      <c r="D10425" s="125">
        <v>3</v>
      </c>
      <c r="E10425" s="125">
        <v>4</v>
      </c>
      <c r="F10425" s="125">
        <v>787.38347899999997</v>
      </c>
      <c r="G10425" s="125">
        <v>68.084041999999997</v>
      </c>
      <c r="H10425" s="125">
        <v>1053.9648999999999</v>
      </c>
      <c r="I10425" s="125">
        <v>856.03029200000003</v>
      </c>
      <c r="J10425" s="125">
        <v>855.46752100000003</v>
      </c>
    </row>
    <row r="10426" spans="1:10" x14ac:dyDescent="0.25">
      <c r="A10426" s="125">
        <v>967602</v>
      </c>
      <c r="B10426" s="125">
        <v>2005</v>
      </c>
      <c r="C10426" s="125">
        <v>49</v>
      </c>
      <c r="D10426" s="125">
        <v>4</v>
      </c>
      <c r="E10426" s="125">
        <v>1</v>
      </c>
      <c r="F10426" s="129">
        <v>410.424195</v>
      </c>
      <c r="G10426" s="129">
        <v>412.18874899999997</v>
      </c>
      <c r="H10426" s="129">
        <v>943.27414999999996</v>
      </c>
      <c r="I10426" s="129">
        <v>828.10037599999998</v>
      </c>
      <c r="J10426" s="129">
        <v>822.61294399999997</v>
      </c>
    </row>
    <row r="10427" spans="1:10" hidden="1" x14ac:dyDescent="0.25">
      <c r="A10427" s="125">
        <v>967603</v>
      </c>
      <c r="B10427" s="125">
        <v>2005</v>
      </c>
      <c r="C10427" s="125">
        <v>49</v>
      </c>
      <c r="D10427" s="125">
        <v>4</v>
      </c>
      <c r="E10427" s="125">
        <v>2</v>
      </c>
      <c r="F10427" s="125">
        <v>312.89594</v>
      </c>
      <c r="G10427" s="125">
        <v>0</v>
      </c>
      <c r="H10427" s="125">
        <v>410.424195</v>
      </c>
      <c r="I10427" s="125">
        <v>395.443712</v>
      </c>
      <c r="J10427" s="125">
        <v>312.89594</v>
      </c>
    </row>
    <row r="10428" spans="1:10" hidden="1" x14ac:dyDescent="0.25">
      <c r="A10428" s="125">
        <v>967604</v>
      </c>
      <c r="B10428" s="125">
        <v>2005</v>
      </c>
      <c r="C10428" s="125">
        <v>49</v>
      </c>
      <c r="D10428" s="125">
        <v>4</v>
      </c>
      <c r="E10428" s="125">
        <v>3</v>
      </c>
      <c r="F10428" s="125">
        <v>232.41901799999999</v>
      </c>
      <c r="G10428" s="125">
        <v>0</v>
      </c>
      <c r="H10428" s="125">
        <v>312.89594</v>
      </c>
      <c r="I10428" s="125">
        <v>295.90568999999999</v>
      </c>
      <c r="J10428" s="125">
        <v>232.41901799999999</v>
      </c>
    </row>
    <row r="10429" spans="1:10" hidden="1" x14ac:dyDescent="0.25">
      <c r="A10429" s="125">
        <v>967605</v>
      </c>
      <c r="B10429" s="125">
        <v>2005</v>
      </c>
      <c r="C10429" s="125">
        <v>49</v>
      </c>
      <c r="D10429" s="125">
        <v>4</v>
      </c>
      <c r="E10429" s="125">
        <v>4</v>
      </c>
      <c r="F10429" s="125">
        <v>262.25896999999998</v>
      </c>
      <c r="G10429" s="125">
        <v>263.38651099999998</v>
      </c>
      <c r="H10429" s="125">
        <v>600.832357</v>
      </c>
      <c r="I10429" s="125">
        <v>527.47072600000001</v>
      </c>
      <c r="J10429" s="125">
        <v>525.64548200000002</v>
      </c>
    </row>
    <row r="10430" spans="1:10" x14ac:dyDescent="0.25">
      <c r="A10430" s="125">
        <v>967606</v>
      </c>
      <c r="B10430" s="125">
        <v>2005</v>
      </c>
      <c r="C10430" s="125">
        <v>49</v>
      </c>
      <c r="D10430" s="125">
        <v>5</v>
      </c>
      <c r="E10430" s="125">
        <v>1</v>
      </c>
      <c r="F10430" s="129">
        <v>20.8415</v>
      </c>
      <c r="G10430" s="129">
        <v>392.78035999999997</v>
      </c>
      <c r="H10430" s="129">
        <v>469.33330000000001</v>
      </c>
      <c r="I10430" s="129">
        <v>441.36103500000002</v>
      </c>
      <c r="J10430" s="129">
        <v>413.62186000000003</v>
      </c>
    </row>
    <row r="10431" spans="1:10" hidden="1" x14ac:dyDescent="0.25">
      <c r="A10431" s="125">
        <v>967607</v>
      </c>
      <c r="B10431" s="125">
        <v>2005</v>
      </c>
      <c r="C10431" s="125">
        <v>49</v>
      </c>
      <c r="D10431" s="125">
        <v>5</v>
      </c>
      <c r="E10431" s="125">
        <v>2</v>
      </c>
      <c r="F10431" s="125">
        <v>13.609218</v>
      </c>
      <c r="G10431" s="125">
        <v>0</v>
      </c>
      <c r="H10431" s="125">
        <v>20.8415</v>
      </c>
      <c r="I10431" s="125">
        <v>20.478857999999999</v>
      </c>
      <c r="J10431" s="125">
        <v>13.609218</v>
      </c>
    </row>
    <row r="10432" spans="1:10" hidden="1" x14ac:dyDescent="0.25">
      <c r="A10432" s="125">
        <v>967608</v>
      </c>
      <c r="B10432" s="125">
        <v>2005</v>
      </c>
      <c r="C10432" s="125">
        <v>49</v>
      </c>
      <c r="D10432" s="125">
        <v>5</v>
      </c>
      <c r="E10432" s="125">
        <v>3</v>
      </c>
      <c r="F10432" s="125">
        <v>0</v>
      </c>
      <c r="G10432" s="125">
        <v>7.2926169999999999</v>
      </c>
      <c r="H10432" s="125">
        <v>13.609218</v>
      </c>
      <c r="I10432" s="125">
        <v>13.255379</v>
      </c>
      <c r="J10432" s="125">
        <v>7.2926169999999999</v>
      </c>
    </row>
    <row r="10433" spans="1:10" hidden="1" x14ac:dyDescent="0.25">
      <c r="A10433" s="125">
        <v>967609</v>
      </c>
      <c r="B10433" s="125">
        <v>2005</v>
      </c>
      <c r="C10433" s="125">
        <v>49</v>
      </c>
      <c r="D10433" s="125">
        <v>5</v>
      </c>
      <c r="E10433" s="125">
        <v>4</v>
      </c>
      <c r="F10433" s="125">
        <v>10.621891</v>
      </c>
      <c r="G10433" s="125">
        <v>200.18089499999999</v>
      </c>
      <c r="H10433" s="125">
        <v>232.41901799999999</v>
      </c>
      <c r="I10433" s="125">
        <v>218.566845</v>
      </c>
      <c r="J10433" s="125">
        <v>210.802786</v>
      </c>
    </row>
    <row r="10434" spans="1:10" x14ac:dyDescent="0.25">
      <c r="A10434" s="125">
        <v>967610</v>
      </c>
      <c r="B10434" s="125">
        <v>2005</v>
      </c>
      <c r="C10434" s="125">
        <v>50</v>
      </c>
      <c r="D10434" s="125">
        <v>3</v>
      </c>
      <c r="E10434" s="125">
        <v>1</v>
      </c>
      <c r="F10434" s="129">
        <v>14953.603660000001</v>
      </c>
      <c r="G10434" s="129">
        <v>1293.0189809999999</v>
      </c>
      <c r="H10434" s="129">
        <v>20053.690900000001</v>
      </c>
      <c r="I10434" s="129">
        <v>16287.607749000001</v>
      </c>
      <c r="J10434" s="129">
        <v>16246.622641</v>
      </c>
    </row>
    <row r="10435" spans="1:10" hidden="1" x14ac:dyDescent="0.25">
      <c r="A10435" s="125">
        <v>967611</v>
      </c>
      <c r="B10435" s="125">
        <v>2005</v>
      </c>
      <c r="C10435" s="125">
        <v>50</v>
      </c>
      <c r="D10435" s="125">
        <v>3</v>
      </c>
      <c r="E10435" s="125">
        <v>2</v>
      </c>
      <c r="F10435" s="125">
        <v>13884.006405</v>
      </c>
      <c r="G10435" s="125">
        <v>0</v>
      </c>
      <c r="H10435" s="125">
        <v>14953.603660000001</v>
      </c>
      <c r="I10435" s="125">
        <v>14090.780728</v>
      </c>
      <c r="J10435" s="125">
        <v>13884.006405</v>
      </c>
    </row>
    <row r="10436" spans="1:10" hidden="1" x14ac:dyDescent="0.25">
      <c r="A10436" s="125">
        <v>967612</v>
      </c>
      <c r="B10436" s="125">
        <v>2005</v>
      </c>
      <c r="C10436" s="125">
        <v>50</v>
      </c>
      <c r="D10436" s="125">
        <v>3</v>
      </c>
      <c r="E10436" s="125">
        <v>3</v>
      </c>
      <c r="F10436" s="125">
        <v>11425.182709999999</v>
      </c>
      <c r="G10436" s="125">
        <v>0</v>
      </c>
      <c r="H10436" s="125">
        <v>13884.006405</v>
      </c>
      <c r="I10436" s="125">
        <v>12699.700658</v>
      </c>
      <c r="J10436" s="125">
        <v>11425.182709999999</v>
      </c>
    </row>
    <row r="10437" spans="1:10" hidden="1" x14ac:dyDescent="0.25">
      <c r="A10437" s="125">
        <v>967613</v>
      </c>
      <c r="B10437" s="125">
        <v>2005</v>
      </c>
      <c r="C10437" s="125">
        <v>50</v>
      </c>
      <c r="D10437" s="125">
        <v>3</v>
      </c>
      <c r="E10437" s="125">
        <v>4</v>
      </c>
      <c r="F10437" s="125">
        <v>14981.471299000001</v>
      </c>
      <c r="G10437" s="125">
        <v>1295.42866</v>
      </c>
      <c r="H10437" s="125">
        <v>20053.690900000001</v>
      </c>
      <c r="I10437" s="125">
        <v>16287.607749000001</v>
      </c>
      <c r="J10437" s="125">
        <v>16276.899960000001</v>
      </c>
    </row>
    <row r="10438" spans="1:10" x14ac:dyDescent="0.25">
      <c r="A10438" s="125">
        <v>967614</v>
      </c>
      <c r="B10438" s="125">
        <v>2005</v>
      </c>
      <c r="C10438" s="125">
        <v>50</v>
      </c>
      <c r="D10438" s="125">
        <v>4</v>
      </c>
      <c r="E10438" s="125">
        <v>1</v>
      </c>
      <c r="F10438" s="129">
        <v>7788.3134840000002</v>
      </c>
      <c r="G10438" s="129">
        <v>7821.7981099999997</v>
      </c>
      <c r="H10438" s="129">
        <v>17899.8092</v>
      </c>
      <c r="I10438" s="129">
        <v>15714.242496999999</v>
      </c>
      <c r="J10438" s="129">
        <v>15610.111594</v>
      </c>
    </row>
    <row r="10439" spans="1:10" hidden="1" x14ac:dyDescent="0.25">
      <c r="A10439" s="125">
        <v>967615</v>
      </c>
      <c r="B10439" s="125">
        <v>2005</v>
      </c>
      <c r="C10439" s="125">
        <v>50</v>
      </c>
      <c r="D10439" s="125">
        <v>4</v>
      </c>
      <c r="E10439" s="125">
        <v>2</v>
      </c>
      <c r="F10439" s="125">
        <v>5937.5926079999999</v>
      </c>
      <c r="G10439" s="125">
        <v>0</v>
      </c>
      <c r="H10439" s="125">
        <v>7788.3134840000002</v>
      </c>
      <c r="I10439" s="125">
        <v>7504.0400419999996</v>
      </c>
      <c r="J10439" s="125">
        <v>5937.5926079999999</v>
      </c>
    </row>
    <row r="10440" spans="1:10" hidden="1" x14ac:dyDescent="0.25">
      <c r="A10440" s="125">
        <v>967616</v>
      </c>
      <c r="B10440" s="125">
        <v>2005</v>
      </c>
      <c r="C10440" s="125">
        <v>50</v>
      </c>
      <c r="D10440" s="125">
        <v>4</v>
      </c>
      <c r="E10440" s="125">
        <v>3</v>
      </c>
      <c r="F10440" s="125">
        <v>4410.4421599999996</v>
      </c>
      <c r="G10440" s="125">
        <v>0</v>
      </c>
      <c r="H10440" s="125">
        <v>5937.5926079999999</v>
      </c>
      <c r="I10440" s="125">
        <v>5615.181329</v>
      </c>
      <c r="J10440" s="125">
        <v>4410.4421599999996</v>
      </c>
    </row>
    <row r="10441" spans="1:10" hidden="1" x14ac:dyDescent="0.25">
      <c r="A10441" s="125">
        <v>967617</v>
      </c>
      <c r="B10441" s="125">
        <v>2005</v>
      </c>
      <c r="C10441" s="125">
        <v>50</v>
      </c>
      <c r="D10441" s="125">
        <v>4</v>
      </c>
      <c r="E10441" s="125">
        <v>4</v>
      </c>
      <c r="F10441" s="125">
        <v>4987.00947</v>
      </c>
      <c r="G10441" s="125">
        <v>5008.450331</v>
      </c>
      <c r="H10441" s="125">
        <v>11425.182709999999</v>
      </c>
      <c r="I10441" s="125">
        <v>10030.167901000001</v>
      </c>
      <c r="J10441" s="125">
        <v>9995.4598000000005</v>
      </c>
    </row>
    <row r="10442" spans="1:10" x14ac:dyDescent="0.25">
      <c r="A10442" s="125">
        <v>967618</v>
      </c>
      <c r="B10442" s="125">
        <v>2005</v>
      </c>
      <c r="C10442" s="125">
        <v>50</v>
      </c>
      <c r="D10442" s="125">
        <v>5</v>
      </c>
      <c r="E10442" s="125">
        <v>1</v>
      </c>
      <c r="F10442" s="129">
        <v>395.87510200000003</v>
      </c>
      <c r="G10442" s="129">
        <v>7460.689848</v>
      </c>
      <c r="H10442" s="129">
        <v>8914.7792000000009</v>
      </c>
      <c r="I10442" s="129">
        <v>8383.4583600000005</v>
      </c>
      <c r="J10442" s="129">
        <v>7856.56495</v>
      </c>
    </row>
    <row r="10443" spans="1:10" hidden="1" x14ac:dyDescent="0.25">
      <c r="A10443" s="125">
        <v>967619</v>
      </c>
      <c r="B10443" s="125">
        <v>2005</v>
      </c>
      <c r="C10443" s="125">
        <v>50</v>
      </c>
      <c r="D10443" s="125">
        <v>5</v>
      </c>
      <c r="E10443" s="125">
        <v>2</v>
      </c>
      <c r="F10443" s="125">
        <v>258.50110699999999</v>
      </c>
      <c r="G10443" s="125">
        <v>0</v>
      </c>
      <c r="H10443" s="125">
        <v>395.87510200000003</v>
      </c>
      <c r="I10443" s="125">
        <v>388.986875</v>
      </c>
      <c r="J10443" s="125">
        <v>258.50110699999999</v>
      </c>
    </row>
    <row r="10444" spans="1:10" hidden="1" x14ac:dyDescent="0.25">
      <c r="A10444" s="125">
        <v>967620</v>
      </c>
      <c r="B10444" s="125">
        <v>2005</v>
      </c>
      <c r="C10444" s="125">
        <v>50</v>
      </c>
      <c r="D10444" s="125">
        <v>5</v>
      </c>
      <c r="E10444" s="125">
        <v>3</v>
      </c>
      <c r="F10444" s="125">
        <v>0</v>
      </c>
      <c r="G10444" s="125">
        <v>138.52005299999999</v>
      </c>
      <c r="H10444" s="125">
        <v>258.50110699999999</v>
      </c>
      <c r="I10444" s="125">
        <v>251.780078</v>
      </c>
      <c r="J10444" s="125">
        <v>138.52005299999999</v>
      </c>
    </row>
    <row r="10445" spans="1:10" hidden="1" x14ac:dyDescent="0.25">
      <c r="A10445" s="125">
        <v>967621</v>
      </c>
      <c r="B10445" s="125">
        <v>2005</v>
      </c>
      <c r="C10445" s="125">
        <v>50</v>
      </c>
      <c r="D10445" s="125">
        <v>5</v>
      </c>
      <c r="E10445" s="125">
        <v>4</v>
      </c>
      <c r="F10445" s="125">
        <v>201.56368900000001</v>
      </c>
      <c r="G10445" s="125">
        <v>3798.683376</v>
      </c>
      <c r="H10445" s="125">
        <v>4410.4421599999996</v>
      </c>
      <c r="I10445" s="125">
        <v>4147.5798070000001</v>
      </c>
      <c r="J10445" s="125">
        <v>4000.247065</v>
      </c>
    </row>
    <row r="10446" spans="1:10" x14ac:dyDescent="0.25">
      <c r="A10446" s="125">
        <v>967622</v>
      </c>
      <c r="B10446" s="125">
        <v>2005</v>
      </c>
      <c r="C10446" s="125">
        <v>51</v>
      </c>
      <c r="D10446" s="125">
        <v>3</v>
      </c>
      <c r="E10446" s="125">
        <v>1</v>
      </c>
      <c r="F10446" s="129">
        <v>50027.479309000002</v>
      </c>
      <c r="G10446" s="129">
        <v>214.01822899999999</v>
      </c>
      <c r="H10446" s="129">
        <v>61914.143400000001</v>
      </c>
      <c r="I10446" s="129">
        <v>50286.667268999998</v>
      </c>
      <c r="J10446" s="129">
        <v>50241.497538000003</v>
      </c>
    </row>
    <row r="10447" spans="1:10" hidden="1" x14ac:dyDescent="0.25">
      <c r="A10447" s="125">
        <v>967623</v>
      </c>
      <c r="B10447" s="125">
        <v>2005</v>
      </c>
      <c r="C10447" s="125">
        <v>51</v>
      </c>
      <c r="D10447" s="125">
        <v>3</v>
      </c>
      <c r="E10447" s="125">
        <v>2</v>
      </c>
      <c r="F10447" s="125">
        <v>46860.637309999998</v>
      </c>
      <c r="G10447" s="125">
        <v>0</v>
      </c>
      <c r="H10447" s="125">
        <v>50027.479309000002</v>
      </c>
      <c r="I10447" s="125">
        <v>47140.893752999997</v>
      </c>
      <c r="J10447" s="125">
        <v>46860.637309999998</v>
      </c>
    </row>
    <row r="10448" spans="1:10" hidden="1" x14ac:dyDescent="0.25">
      <c r="A10448" s="125">
        <v>967624</v>
      </c>
      <c r="B10448" s="125">
        <v>2005</v>
      </c>
      <c r="C10448" s="125">
        <v>51</v>
      </c>
      <c r="D10448" s="125">
        <v>3</v>
      </c>
      <c r="E10448" s="125">
        <v>3</v>
      </c>
      <c r="F10448" s="125">
        <v>41427.728870999999</v>
      </c>
      <c r="G10448" s="125">
        <v>0</v>
      </c>
      <c r="H10448" s="125">
        <v>46860.637309999998</v>
      </c>
      <c r="I10448" s="125">
        <v>42863.424947</v>
      </c>
      <c r="J10448" s="125">
        <v>41427.728870999999</v>
      </c>
    </row>
    <row r="10449" spans="1:10" hidden="1" x14ac:dyDescent="0.25">
      <c r="A10449" s="125">
        <v>967625</v>
      </c>
      <c r="B10449" s="125">
        <v>2005</v>
      </c>
      <c r="C10449" s="125">
        <v>51</v>
      </c>
      <c r="D10449" s="125">
        <v>3</v>
      </c>
      <c r="E10449" s="125">
        <v>4</v>
      </c>
      <c r="F10449" s="125">
        <v>50048.486024999998</v>
      </c>
      <c r="G10449" s="125">
        <v>214.10809599999999</v>
      </c>
      <c r="H10449" s="125">
        <v>61914.143400000001</v>
      </c>
      <c r="I10449" s="125">
        <v>50286.667268999998</v>
      </c>
      <c r="J10449" s="125">
        <v>50262.594121000002</v>
      </c>
    </row>
    <row r="10450" spans="1:10" x14ac:dyDescent="0.25">
      <c r="A10450" s="125">
        <v>967626</v>
      </c>
      <c r="B10450" s="125">
        <v>2005</v>
      </c>
      <c r="C10450" s="125">
        <v>51</v>
      </c>
      <c r="D10450" s="125">
        <v>4</v>
      </c>
      <c r="E10450" s="125">
        <v>1</v>
      </c>
      <c r="F10450" s="129">
        <v>10304.654140000001</v>
      </c>
      <c r="G10450" s="129">
        <v>8120.0485639999997</v>
      </c>
      <c r="H10450" s="129">
        <v>21775.2677</v>
      </c>
      <c r="I10450" s="129">
        <v>19116.507514000001</v>
      </c>
      <c r="J10450" s="129">
        <v>18424.702702999999</v>
      </c>
    </row>
    <row r="10451" spans="1:10" hidden="1" x14ac:dyDescent="0.25">
      <c r="A10451" s="125">
        <v>967627</v>
      </c>
      <c r="B10451" s="125">
        <v>2005</v>
      </c>
      <c r="C10451" s="125">
        <v>51</v>
      </c>
      <c r="D10451" s="125">
        <v>4</v>
      </c>
      <c r="E10451" s="125">
        <v>2</v>
      </c>
      <c r="F10451" s="125">
        <v>9023.3738140000005</v>
      </c>
      <c r="G10451" s="125">
        <v>0</v>
      </c>
      <c r="H10451" s="125">
        <v>10304.654140000001</v>
      </c>
      <c r="I10451" s="125">
        <v>9928.5342639999999</v>
      </c>
      <c r="J10451" s="125">
        <v>9023.3738140000005</v>
      </c>
    </row>
    <row r="10452" spans="1:10" hidden="1" x14ac:dyDescent="0.25">
      <c r="A10452" s="125">
        <v>967628</v>
      </c>
      <c r="B10452" s="125">
        <v>2005</v>
      </c>
      <c r="C10452" s="125">
        <v>51</v>
      </c>
      <c r="D10452" s="125">
        <v>4</v>
      </c>
      <c r="E10452" s="125">
        <v>3</v>
      </c>
      <c r="F10452" s="125">
        <v>7655.3875749999997</v>
      </c>
      <c r="G10452" s="125">
        <v>0</v>
      </c>
      <c r="H10452" s="125">
        <v>9023.3738140000005</v>
      </c>
      <c r="I10452" s="125">
        <v>8533.4046159999998</v>
      </c>
      <c r="J10452" s="125">
        <v>7655.3875749999997</v>
      </c>
    </row>
    <row r="10453" spans="1:10" hidden="1" x14ac:dyDescent="0.25">
      <c r="A10453" s="125">
        <v>967629</v>
      </c>
      <c r="B10453" s="125">
        <v>2005</v>
      </c>
      <c r="C10453" s="125">
        <v>51</v>
      </c>
      <c r="D10453" s="125">
        <v>4</v>
      </c>
      <c r="E10453" s="125">
        <v>4</v>
      </c>
      <c r="F10453" s="125">
        <v>20137.352261</v>
      </c>
      <c r="G10453" s="125">
        <v>15868.19665</v>
      </c>
      <c r="H10453" s="125">
        <v>41427.728870999999</v>
      </c>
      <c r="I10453" s="125">
        <v>36369.403176</v>
      </c>
      <c r="J10453" s="125">
        <v>36005.548910999998</v>
      </c>
    </row>
    <row r="10454" spans="1:10" x14ac:dyDescent="0.25">
      <c r="A10454" s="125">
        <v>967630</v>
      </c>
      <c r="B10454" s="125">
        <v>2005</v>
      </c>
      <c r="C10454" s="125">
        <v>51</v>
      </c>
      <c r="D10454" s="125">
        <v>5</v>
      </c>
      <c r="E10454" s="125">
        <v>1</v>
      </c>
      <c r="F10454" s="129">
        <v>674.68559900000002</v>
      </c>
      <c r="G10454" s="129">
        <v>15494.739638999999</v>
      </c>
      <c r="H10454" s="129">
        <v>17359.445100000001</v>
      </c>
      <c r="I10454" s="129">
        <v>16324.822172</v>
      </c>
      <c r="J10454" s="129">
        <v>16169.425238</v>
      </c>
    </row>
    <row r="10455" spans="1:10" hidden="1" x14ac:dyDescent="0.25">
      <c r="A10455" s="125">
        <v>967631</v>
      </c>
      <c r="B10455" s="125">
        <v>2005</v>
      </c>
      <c r="C10455" s="125">
        <v>51</v>
      </c>
      <c r="D10455" s="125">
        <v>5</v>
      </c>
      <c r="E10455" s="125">
        <v>2</v>
      </c>
      <c r="F10455" s="125">
        <v>458.19290599999999</v>
      </c>
      <c r="G10455" s="125">
        <v>0</v>
      </c>
      <c r="H10455" s="125">
        <v>674.68559900000002</v>
      </c>
      <c r="I10455" s="125">
        <v>662.94606999999996</v>
      </c>
      <c r="J10455" s="125">
        <v>458.19290599999999</v>
      </c>
    </row>
    <row r="10456" spans="1:10" hidden="1" x14ac:dyDescent="0.25">
      <c r="A10456" s="125">
        <v>967632</v>
      </c>
      <c r="B10456" s="125">
        <v>2005</v>
      </c>
      <c r="C10456" s="125">
        <v>51</v>
      </c>
      <c r="D10456" s="125">
        <v>5</v>
      </c>
      <c r="E10456" s="125">
        <v>3</v>
      </c>
      <c r="F10456" s="125">
        <v>0</v>
      </c>
      <c r="G10456" s="125">
        <v>238.648517</v>
      </c>
      <c r="H10456" s="125">
        <v>458.19290599999999</v>
      </c>
      <c r="I10456" s="125">
        <v>446.27989000000002</v>
      </c>
      <c r="J10456" s="125">
        <v>238.648517</v>
      </c>
    </row>
    <row r="10457" spans="1:10" hidden="1" x14ac:dyDescent="0.25">
      <c r="A10457" s="125">
        <v>967633</v>
      </c>
      <c r="B10457" s="125">
        <v>2005</v>
      </c>
      <c r="C10457" s="125">
        <v>51</v>
      </c>
      <c r="D10457" s="125">
        <v>5</v>
      </c>
      <c r="E10457" s="125">
        <v>4</v>
      </c>
      <c r="F10457" s="125">
        <v>299.92819300000002</v>
      </c>
      <c r="G10457" s="125">
        <v>6888.1109379999998</v>
      </c>
      <c r="H10457" s="125">
        <v>7655.3875749999997</v>
      </c>
      <c r="I10457" s="125">
        <v>7199.1264760000004</v>
      </c>
      <c r="J10457" s="125">
        <v>7188.0391310000005</v>
      </c>
    </row>
    <row r="10458" spans="1:10" x14ac:dyDescent="0.25">
      <c r="A10458" s="125">
        <v>967634</v>
      </c>
      <c r="B10458" s="125">
        <v>2005</v>
      </c>
      <c r="C10458" s="125">
        <v>52</v>
      </c>
      <c r="D10458" s="125">
        <v>3</v>
      </c>
      <c r="E10458" s="125">
        <v>1</v>
      </c>
      <c r="F10458" s="129">
        <v>75035.030507000003</v>
      </c>
      <c r="G10458" s="129">
        <v>321.00086900000002</v>
      </c>
      <c r="H10458" s="129">
        <v>92863.556249999994</v>
      </c>
      <c r="I10458" s="129">
        <v>75423.780385999999</v>
      </c>
      <c r="J10458" s="129">
        <v>75356.031375999999</v>
      </c>
    </row>
    <row r="10459" spans="1:10" hidden="1" x14ac:dyDescent="0.25">
      <c r="A10459" s="125">
        <v>967635</v>
      </c>
      <c r="B10459" s="125">
        <v>2005</v>
      </c>
      <c r="C10459" s="125">
        <v>52</v>
      </c>
      <c r="D10459" s="125">
        <v>3</v>
      </c>
      <c r="E10459" s="125">
        <v>2</v>
      </c>
      <c r="F10459" s="125">
        <v>70285.159249999997</v>
      </c>
      <c r="G10459" s="125">
        <v>0</v>
      </c>
      <c r="H10459" s="125">
        <v>75035.030507000003</v>
      </c>
      <c r="I10459" s="125">
        <v>70705.509246999995</v>
      </c>
      <c r="J10459" s="125">
        <v>70285.159249999997</v>
      </c>
    </row>
    <row r="10460" spans="1:10" hidden="1" x14ac:dyDescent="0.25">
      <c r="A10460" s="125">
        <v>967636</v>
      </c>
      <c r="B10460" s="125">
        <v>2005</v>
      </c>
      <c r="C10460" s="125">
        <v>52</v>
      </c>
      <c r="D10460" s="125">
        <v>3</v>
      </c>
      <c r="E10460" s="125">
        <v>3</v>
      </c>
      <c r="F10460" s="125">
        <v>62127.432858</v>
      </c>
      <c r="G10460" s="125">
        <v>0</v>
      </c>
      <c r="H10460" s="125">
        <v>70285.159249999997</v>
      </c>
      <c r="I10460" s="125">
        <v>64289.835165999997</v>
      </c>
      <c r="J10460" s="125">
        <v>62127.432858</v>
      </c>
    </row>
    <row r="10461" spans="1:10" hidden="1" x14ac:dyDescent="0.25">
      <c r="A10461" s="125">
        <v>967637</v>
      </c>
      <c r="B10461" s="125">
        <v>2005</v>
      </c>
      <c r="C10461" s="125">
        <v>52</v>
      </c>
      <c r="D10461" s="125">
        <v>3</v>
      </c>
      <c r="E10461" s="125">
        <v>4</v>
      </c>
      <c r="F10461" s="125">
        <v>75066.537983000002</v>
      </c>
      <c r="G10461" s="125">
        <v>321.13565799999998</v>
      </c>
      <c r="H10461" s="125">
        <v>92863.556249999994</v>
      </c>
      <c r="I10461" s="125">
        <v>75423.780385999999</v>
      </c>
      <c r="J10461" s="125">
        <v>75387.673641999994</v>
      </c>
    </row>
    <row r="10462" spans="1:10" x14ac:dyDescent="0.25">
      <c r="A10462" s="125">
        <v>967638</v>
      </c>
      <c r="B10462" s="125">
        <v>2005</v>
      </c>
      <c r="C10462" s="125">
        <v>52</v>
      </c>
      <c r="D10462" s="125">
        <v>4</v>
      </c>
      <c r="E10462" s="125">
        <v>1</v>
      </c>
      <c r="F10462" s="129">
        <v>15456.98121</v>
      </c>
      <c r="G10462" s="129">
        <v>12180.072845000001</v>
      </c>
      <c r="H10462" s="129">
        <v>32662.901549999999</v>
      </c>
      <c r="I10462" s="129">
        <v>28674.761270999999</v>
      </c>
      <c r="J10462" s="129">
        <v>27637.054055000001</v>
      </c>
    </row>
    <row r="10463" spans="1:10" hidden="1" x14ac:dyDescent="0.25">
      <c r="A10463" s="125">
        <v>967639</v>
      </c>
      <c r="B10463" s="125">
        <v>2005</v>
      </c>
      <c r="C10463" s="125">
        <v>52</v>
      </c>
      <c r="D10463" s="125">
        <v>4</v>
      </c>
      <c r="E10463" s="125">
        <v>2</v>
      </c>
      <c r="F10463" s="125">
        <v>13535.060721</v>
      </c>
      <c r="G10463" s="125">
        <v>0</v>
      </c>
      <c r="H10463" s="125">
        <v>15456.98121</v>
      </c>
      <c r="I10463" s="125">
        <v>14892.801395</v>
      </c>
      <c r="J10463" s="125">
        <v>13535.060721</v>
      </c>
    </row>
    <row r="10464" spans="1:10" hidden="1" x14ac:dyDescent="0.25">
      <c r="A10464" s="125">
        <v>967640</v>
      </c>
      <c r="B10464" s="125">
        <v>2005</v>
      </c>
      <c r="C10464" s="125">
        <v>52</v>
      </c>
      <c r="D10464" s="125">
        <v>4</v>
      </c>
      <c r="E10464" s="125">
        <v>3</v>
      </c>
      <c r="F10464" s="125">
        <v>11483.081362999999</v>
      </c>
      <c r="G10464" s="125">
        <v>0</v>
      </c>
      <c r="H10464" s="125">
        <v>13535.060721</v>
      </c>
      <c r="I10464" s="125">
        <v>12800.106924</v>
      </c>
      <c r="J10464" s="125">
        <v>11483.081362999999</v>
      </c>
    </row>
    <row r="10465" spans="1:10" hidden="1" x14ac:dyDescent="0.25">
      <c r="A10465" s="125">
        <v>967641</v>
      </c>
      <c r="B10465" s="125">
        <v>2005</v>
      </c>
      <c r="C10465" s="125">
        <v>52</v>
      </c>
      <c r="D10465" s="125">
        <v>4</v>
      </c>
      <c r="E10465" s="125">
        <v>4</v>
      </c>
      <c r="F10465" s="125">
        <v>30199.145225</v>
      </c>
      <c r="G10465" s="125">
        <v>23796.871052999999</v>
      </c>
      <c r="H10465" s="125">
        <v>62127.432858</v>
      </c>
      <c r="I10465" s="125">
        <v>54541.673305999997</v>
      </c>
      <c r="J10465" s="125">
        <v>53996.016278000003</v>
      </c>
    </row>
    <row r="10466" spans="1:10" x14ac:dyDescent="0.25">
      <c r="A10466" s="125">
        <v>967642</v>
      </c>
      <c r="B10466" s="125">
        <v>2005</v>
      </c>
      <c r="C10466" s="125">
        <v>52</v>
      </c>
      <c r="D10466" s="125">
        <v>5</v>
      </c>
      <c r="E10466" s="125">
        <v>1</v>
      </c>
      <c r="F10466" s="129">
        <v>1012.028399</v>
      </c>
      <c r="G10466" s="129">
        <v>23242.109457999999</v>
      </c>
      <c r="H10466" s="129">
        <v>26039.167649999999</v>
      </c>
      <c r="I10466" s="129">
        <v>24487.233258</v>
      </c>
      <c r="J10466" s="129">
        <v>24254.137857000002</v>
      </c>
    </row>
    <row r="10467" spans="1:10" hidden="1" x14ac:dyDescent="0.25">
      <c r="A10467" s="125">
        <v>967643</v>
      </c>
      <c r="B10467" s="125">
        <v>2005</v>
      </c>
      <c r="C10467" s="125">
        <v>52</v>
      </c>
      <c r="D10467" s="125">
        <v>5</v>
      </c>
      <c r="E10467" s="125">
        <v>2</v>
      </c>
      <c r="F10467" s="125">
        <v>687.28935799999999</v>
      </c>
      <c r="G10467" s="125">
        <v>0</v>
      </c>
      <c r="H10467" s="125">
        <v>1012.028399</v>
      </c>
      <c r="I10467" s="125">
        <v>994.41910499999994</v>
      </c>
      <c r="J10467" s="125">
        <v>687.28935799999999</v>
      </c>
    </row>
    <row r="10468" spans="1:10" hidden="1" x14ac:dyDescent="0.25">
      <c r="A10468" s="125">
        <v>967644</v>
      </c>
      <c r="B10468" s="125">
        <v>2005</v>
      </c>
      <c r="C10468" s="125">
        <v>52</v>
      </c>
      <c r="D10468" s="125">
        <v>5</v>
      </c>
      <c r="E10468" s="125">
        <v>3</v>
      </c>
      <c r="F10468" s="125">
        <v>0</v>
      </c>
      <c r="G10468" s="125">
        <v>357.97277600000001</v>
      </c>
      <c r="H10468" s="125">
        <v>687.28935799999999</v>
      </c>
      <c r="I10468" s="125">
        <v>669.41983500000003</v>
      </c>
      <c r="J10468" s="125">
        <v>357.97277600000001</v>
      </c>
    </row>
    <row r="10469" spans="1:10" hidden="1" x14ac:dyDescent="0.25">
      <c r="A10469" s="125">
        <v>967645</v>
      </c>
      <c r="B10469" s="125">
        <v>2005</v>
      </c>
      <c r="C10469" s="125">
        <v>52</v>
      </c>
      <c r="D10469" s="125">
        <v>5</v>
      </c>
      <c r="E10469" s="125">
        <v>4</v>
      </c>
      <c r="F10469" s="125">
        <v>449.89228900000001</v>
      </c>
      <c r="G10469" s="125">
        <v>10332.166407000001</v>
      </c>
      <c r="H10469" s="125">
        <v>11483.081362999999</v>
      </c>
      <c r="I10469" s="125">
        <v>10798.689713</v>
      </c>
      <c r="J10469" s="125">
        <v>10782.058696</v>
      </c>
    </row>
    <row r="10470" spans="1:10" x14ac:dyDescent="0.25">
      <c r="A10470" s="125">
        <v>967646</v>
      </c>
      <c r="B10470" s="125">
        <v>2005</v>
      </c>
      <c r="C10470" s="125">
        <v>53</v>
      </c>
      <c r="D10470" s="125">
        <v>2</v>
      </c>
      <c r="E10470" s="125">
        <v>1</v>
      </c>
      <c r="F10470" s="129">
        <v>6324.4628899999998</v>
      </c>
      <c r="G10470" s="129">
        <v>0</v>
      </c>
      <c r="H10470" s="129">
        <v>8542.625</v>
      </c>
      <c r="I10470" s="129">
        <v>6341.1905379999998</v>
      </c>
      <c r="J10470" s="129">
        <v>6324.4628899999998</v>
      </c>
    </row>
    <row r="10471" spans="1:10" hidden="1" x14ac:dyDescent="0.25">
      <c r="A10471" s="125">
        <v>967647</v>
      </c>
      <c r="B10471" s="125">
        <v>2005</v>
      </c>
      <c r="C10471" s="125">
        <v>53</v>
      </c>
      <c r="D10471" s="125">
        <v>2</v>
      </c>
      <c r="E10471" s="125">
        <v>2</v>
      </c>
      <c r="F10471" s="125">
        <v>5756.6304339999997</v>
      </c>
      <c r="G10471" s="125">
        <v>0</v>
      </c>
      <c r="H10471" s="125">
        <v>6324.4628899999998</v>
      </c>
      <c r="I10471" s="125">
        <v>5808.3867179999997</v>
      </c>
      <c r="J10471" s="125">
        <v>5756.6304339999997</v>
      </c>
    </row>
    <row r="10472" spans="1:10" hidden="1" x14ac:dyDescent="0.25">
      <c r="A10472" s="125">
        <v>967648</v>
      </c>
      <c r="B10472" s="125">
        <v>2005</v>
      </c>
      <c r="C10472" s="125">
        <v>53</v>
      </c>
      <c r="D10472" s="125">
        <v>2</v>
      </c>
      <c r="E10472" s="125">
        <v>3</v>
      </c>
      <c r="F10472" s="125">
        <v>4684.3002260000003</v>
      </c>
      <c r="G10472" s="125">
        <v>308.325918</v>
      </c>
      <c r="H10472" s="125">
        <v>5756.6304339999997</v>
      </c>
      <c r="I10472" s="125">
        <v>5066.4104450000004</v>
      </c>
      <c r="J10472" s="125">
        <v>4992.6261439999998</v>
      </c>
    </row>
    <row r="10473" spans="1:10" hidden="1" x14ac:dyDescent="0.25">
      <c r="A10473" s="125">
        <v>967649</v>
      </c>
      <c r="B10473" s="125">
        <v>2005</v>
      </c>
      <c r="C10473" s="125">
        <v>53</v>
      </c>
      <c r="D10473" s="125">
        <v>2</v>
      </c>
      <c r="E10473" s="125">
        <v>4</v>
      </c>
      <c r="F10473" s="125">
        <v>6336.4313920000004</v>
      </c>
      <c r="G10473" s="125">
        <v>0</v>
      </c>
      <c r="H10473" s="125">
        <v>8542.625</v>
      </c>
      <c r="I10473" s="125">
        <v>6341.1905379999998</v>
      </c>
      <c r="J10473" s="125">
        <v>6336.4313920000004</v>
      </c>
    </row>
    <row r="10474" spans="1:10" x14ac:dyDescent="0.25">
      <c r="A10474" s="125">
        <v>967650</v>
      </c>
      <c r="B10474" s="125">
        <v>2005</v>
      </c>
      <c r="C10474" s="125">
        <v>53</v>
      </c>
      <c r="D10474" s="125">
        <v>3</v>
      </c>
      <c r="E10474" s="125">
        <v>1</v>
      </c>
      <c r="F10474" s="129">
        <v>3707.3561530000002</v>
      </c>
      <c r="G10474" s="129">
        <v>0</v>
      </c>
      <c r="H10474" s="129">
        <v>4578</v>
      </c>
      <c r="I10474" s="129">
        <v>3718.2516000000001</v>
      </c>
      <c r="J10474" s="129">
        <v>3707.3561530000002</v>
      </c>
    </row>
    <row r="10475" spans="1:10" hidden="1" x14ac:dyDescent="0.25">
      <c r="A10475" s="125">
        <v>967651</v>
      </c>
      <c r="B10475" s="125">
        <v>2005</v>
      </c>
      <c r="C10475" s="125">
        <v>53</v>
      </c>
      <c r="D10475" s="125">
        <v>3</v>
      </c>
      <c r="E10475" s="125">
        <v>2</v>
      </c>
      <c r="F10475" s="125">
        <v>3418.7143169999999</v>
      </c>
      <c r="G10475" s="125">
        <v>0</v>
      </c>
      <c r="H10475" s="125">
        <v>3707.3561530000002</v>
      </c>
      <c r="I10475" s="125">
        <v>3493.441703</v>
      </c>
      <c r="J10475" s="125">
        <v>3418.7143169999999</v>
      </c>
    </row>
    <row r="10476" spans="1:10" hidden="1" x14ac:dyDescent="0.25">
      <c r="A10476" s="125">
        <v>967652</v>
      </c>
      <c r="B10476" s="125">
        <v>2005</v>
      </c>
      <c r="C10476" s="125">
        <v>53</v>
      </c>
      <c r="D10476" s="125">
        <v>3</v>
      </c>
      <c r="E10476" s="125">
        <v>3</v>
      </c>
      <c r="F10476" s="125">
        <v>2289.5077219999998</v>
      </c>
      <c r="G10476" s="125">
        <v>582.34340299999997</v>
      </c>
      <c r="H10476" s="125">
        <v>3418.7143169999999</v>
      </c>
      <c r="I10476" s="125">
        <v>3127.0979860000002</v>
      </c>
      <c r="J10476" s="125">
        <v>2871.8511250000001</v>
      </c>
    </row>
    <row r="10477" spans="1:10" hidden="1" x14ac:dyDescent="0.25">
      <c r="A10477" s="125">
        <v>967653</v>
      </c>
      <c r="B10477" s="125">
        <v>2005</v>
      </c>
      <c r="C10477" s="125">
        <v>53</v>
      </c>
      <c r="D10477" s="125">
        <v>3</v>
      </c>
      <c r="E10477" s="125">
        <v>4</v>
      </c>
      <c r="F10477" s="125">
        <v>3800.6186050000001</v>
      </c>
      <c r="G10477" s="125">
        <v>0</v>
      </c>
      <c r="H10477" s="125">
        <v>4684.3002260000003</v>
      </c>
      <c r="I10477" s="125">
        <v>3804.5886439999999</v>
      </c>
      <c r="J10477" s="125">
        <v>3800.6186050000001</v>
      </c>
    </row>
    <row r="10478" spans="1:10" x14ac:dyDescent="0.25">
      <c r="A10478" s="125">
        <v>967654</v>
      </c>
      <c r="B10478" s="125">
        <v>2005</v>
      </c>
      <c r="C10478" s="125">
        <v>53</v>
      </c>
      <c r="D10478" s="125">
        <v>4</v>
      </c>
      <c r="E10478" s="125">
        <v>1</v>
      </c>
      <c r="F10478" s="129">
        <v>1852.6202539999999</v>
      </c>
      <c r="G10478" s="129">
        <v>0</v>
      </c>
      <c r="H10478" s="129">
        <v>2138.5</v>
      </c>
      <c r="I10478" s="129">
        <v>1877.38915</v>
      </c>
      <c r="J10478" s="129">
        <v>1852.6202539999999</v>
      </c>
    </row>
    <row r="10479" spans="1:10" hidden="1" x14ac:dyDescent="0.25">
      <c r="A10479" s="125">
        <v>967655</v>
      </c>
      <c r="B10479" s="125">
        <v>2005</v>
      </c>
      <c r="C10479" s="125">
        <v>53</v>
      </c>
      <c r="D10479" s="125">
        <v>4</v>
      </c>
      <c r="E10479" s="125">
        <v>2</v>
      </c>
      <c r="F10479" s="125">
        <v>1489.314893</v>
      </c>
      <c r="G10479" s="125">
        <v>0</v>
      </c>
      <c r="H10479" s="125">
        <v>1852.6202539999999</v>
      </c>
      <c r="I10479" s="125">
        <v>1784.9996149999999</v>
      </c>
      <c r="J10479" s="125">
        <v>1489.314893</v>
      </c>
    </row>
    <row r="10480" spans="1:10" hidden="1" x14ac:dyDescent="0.25">
      <c r="A10480" s="125">
        <v>967656</v>
      </c>
      <c r="B10480" s="125">
        <v>2005</v>
      </c>
      <c r="C10480" s="125">
        <v>53</v>
      </c>
      <c r="D10480" s="125">
        <v>4</v>
      </c>
      <c r="E10480" s="125">
        <v>3</v>
      </c>
      <c r="F10480" s="125">
        <v>403.65608500000002</v>
      </c>
      <c r="G10480" s="125">
        <v>785.27507000000003</v>
      </c>
      <c r="H10480" s="125">
        <v>1489.314893</v>
      </c>
      <c r="I10480" s="125">
        <v>1408.445095</v>
      </c>
      <c r="J10480" s="125">
        <v>1188.931155</v>
      </c>
    </row>
    <row r="10481" spans="1:10" hidden="1" x14ac:dyDescent="0.25">
      <c r="A10481" s="125">
        <v>967657</v>
      </c>
      <c r="B10481" s="125">
        <v>2005</v>
      </c>
      <c r="C10481" s="125">
        <v>53</v>
      </c>
      <c r="D10481" s="125">
        <v>4</v>
      </c>
      <c r="E10481" s="125">
        <v>4</v>
      </c>
      <c r="F10481" s="125">
        <v>1992.7865710000001</v>
      </c>
      <c r="G10481" s="125">
        <v>0</v>
      </c>
      <c r="H10481" s="125">
        <v>2289.5077219999998</v>
      </c>
      <c r="I10481" s="125">
        <v>2009.95883</v>
      </c>
      <c r="J10481" s="125">
        <v>1992.7865710000001</v>
      </c>
    </row>
    <row r="10482" spans="1:10" x14ac:dyDescent="0.25">
      <c r="A10482" s="125">
        <v>967658</v>
      </c>
      <c r="B10482" s="125">
        <v>2005</v>
      </c>
      <c r="C10482" s="125">
        <v>53</v>
      </c>
      <c r="D10482" s="125">
        <v>5</v>
      </c>
      <c r="E10482" s="125">
        <v>1</v>
      </c>
      <c r="F10482" s="129">
        <v>326.95792899999998</v>
      </c>
      <c r="G10482" s="129">
        <v>0</v>
      </c>
      <c r="H10482" s="129">
        <v>401.625</v>
      </c>
      <c r="I10482" s="129">
        <v>377.68815000000001</v>
      </c>
      <c r="J10482" s="129">
        <v>326.95792899999998</v>
      </c>
    </row>
    <row r="10483" spans="1:10" hidden="1" x14ac:dyDescent="0.25">
      <c r="A10483" s="125">
        <v>967659</v>
      </c>
      <c r="B10483" s="125">
        <v>2005</v>
      </c>
      <c r="C10483" s="125">
        <v>53</v>
      </c>
      <c r="D10483" s="125">
        <v>5</v>
      </c>
      <c r="E10483" s="125">
        <v>2</v>
      </c>
      <c r="F10483" s="125">
        <v>321.26836900000001</v>
      </c>
      <c r="G10483" s="125">
        <v>0</v>
      </c>
      <c r="H10483" s="125">
        <v>326.95792899999998</v>
      </c>
      <c r="I10483" s="125">
        <v>321.26886100000002</v>
      </c>
      <c r="J10483" s="125">
        <v>321.26836900000001</v>
      </c>
    </row>
    <row r="10484" spans="1:10" hidden="1" x14ac:dyDescent="0.25">
      <c r="A10484" s="125">
        <v>967660</v>
      </c>
      <c r="B10484" s="125">
        <v>2005</v>
      </c>
      <c r="C10484" s="125">
        <v>53</v>
      </c>
      <c r="D10484" s="125">
        <v>5</v>
      </c>
      <c r="E10484" s="125">
        <v>3</v>
      </c>
      <c r="F10484" s="125">
        <v>0</v>
      </c>
      <c r="G10484" s="125">
        <v>264.74315000000001</v>
      </c>
      <c r="H10484" s="125">
        <v>321.26836900000001</v>
      </c>
      <c r="I10484" s="125">
        <v>312.915391</v>
      </c>
      <c r="J10484" s="125">
        <v>264.74315000000001</v>
      </c>
    </row>
    <row r="10485" spans="1:10" hidden="1" x14ac:dyDescent="0.25">
      <c r="A10485" s="125">
        <v>967661</v>
      </c>
      <c r="B10485" s="125">
        <v>2005</v>
      </c>
      <c r="C10485" s="125">
        <v>53</v>
      </c>
      <c r="D10485" s="125">
        <v>5</v>
      </c>
      <c r="E10485" s="125">
        <v>4</v>
      </c>
      <c r="F10485" s="125">
        <v>341.02223400000003</v>
      </c>
      <c r="G10485" s="125">
        <v>0</v>
      </c>
      <c r="H10485" s="125">
        <v>403.65608500000002</v>
      </c>
      <c r="I10485" s="125">
        <v>379.59818200000001</v>
      </c>
      <c r="J10485" s="125">
        <v>341.02223400000003</v>
      </c>
    </row>
    <row r="10486" spans="1:10" x14ac:dyDescent="0.25">
      <c r="A10486" s="125">
        <v>967662</v>
      </c>
      <c r="B10486" s="125">
        <v>2005</v>
      </c>
      <c r="C10486" s="125">
        <v>54</v>
      </c>
      <c r="D10486" s="125">
        <v>2</v>
      </c>
      <c r="E10486" s="125">
        <v>1</v>
      </c>
      <c r="F10486" s="129">
        <v>336.10002800000001</v>
      </c>
      <c r="G10486" s="129">
        <v>0</v>
      </c>
      <c r="H10486" s="129">
        <v>453.97949999999997</v>
      </c>
      <c r="I10486" s="129">
        <v>336.98898300000002</v>
      </c>
      <c r="J10486" s="129">
        <v>336.10002800000001</v>
      </c>
    </row>
    <row r="10487" spans="1:10" hidden="1" x14ac:dyDescent="0.25">
      <c r="A10487" s="125">
        <v>967663</v>
      </c>
      <c r="B10487" s="125">
        <v>2005</v>
      </c>
      <c r="C10487" s="125">
        <v>54</v>
      </c>
      <c r="D10487" s="125">
        <v>2</v>
      </c>
      <c r="E10487" s="125">
        <v>2</v>
      </c>
      <c r="F10487" s="125">
        <v>305.923789</v>
      </c>
      <c r="G10487" s="125">
        <v>0</v>
      </c>
      <c r="H10487" s="125">
        <v>336.10002800000001</v>
      </c>
      <c r="I10487" s="125">
        <v>308.67426599999999</v>
      </c>
      <c r="J10487" s="125">
        <v>305.923789</v>
      </c>
    </row>
    <row r="10488" spans="1:10" hidden="1" x14ac:dyDescent="0.25">
      <c r="A10488" s="125">
        <v>967664</v>
      </c>
      <c r="B10488" s="125">
        <v>2005</v>
      </c>
      <c r="C10488" s="125">
        <v>54</v>
      </c>
      <c r="D10488" s="125">
        <v>2</v>
      </c>
      <c r="E10488" s="125">
        <v>3</v>
      </c>
      <c r="F10488" s="125">
        <v>248.93709799999999</v>
      </c>
      <c r="G10488" s="125">
        <v>16.38532</v>
      </c>
      <c r="H10488" s="125">
        <v>305.923789</v>
      </c>
      <c r="I10488" s="125">
        <v>269.24352699999997</v>
      </c>
      <c r="J10488" s="125">
        <v>265.32241800000003</v>
      </c>
    </row>
    <row r="10489" spans="1:10" hidden="1" x14ac:dyDescent="0.25">
      <c r="A10489" s="125">
        <v>967665</v>
      </c>
      <c r="B10489" s="125">
        <v>2005</v>
      </c>
      <c r="C10489" s="125">
        <v>54</v>
      </c>
      <c r="D10489" s="125">
        <v>2</v>
      </c>
      <c r="E10489" s="125">
        <v>4</v>
      </c>
      <c r="F10489" s="125">
        <v>336.73606799999999</v>
      </c>
      <c r="G10489" s="125">
        <v>0</v>
      </c>
      <c r="H10489" s="125">
        <v>453.97949999999997</v>
      </c>
      <c r="I10489" s="125">
        <v>336.98898300000002</v>
      </c>
      <c r="J10489" s="125">
        <v>336.73606799999999</v>
      </c>
    </row>
    <row r="10490" spans="1:10" x14ac:dyDescent="0.25">
      <c r="A10490" s="125">
        <v>967666</v>
      </c>
      <c r="B10490" s="125">
        <v>2005</v>
      </c>
      <c r="C10490" s="125">
        <v>54</v>
      </c>
      <c r="D10490" s="125">
        <v>3</v>
      </c>
      <c r="E10490" s="125">
        <v>1</v>
      </c>
      <c r="F10490" s="129">
        <v>197.019498</v>
      </c>
      <c r="G10490" s="129">
        <v>0</v>
      </c>
      <c r="H10490" s="129">
        <v>243.28800000000001</v>
      </c>
      <c r="I10490" s="129">
        <v>197.59851399999999</v>
      </c>
      <c r="J10490" s="129">
        <v>197.019498</v>
      </c>
    </row>
    <row r="10491" spans="1:10" hidden="1" x14ac:dyDescent="0.25">
      <c r="A10491" s="125">
        <v>967667</v>
      </c>
      <c r="B10491" s="125">
        <v>2005</v>
      </c>
      <c r="C10491" s="125">
        <v>54</v>
      </c>
      <c r="D10491" s="125">
        <v>3</v>
      </c>
      <c r="E10491" s="125">
        <v>2</v>
      </c>
      <c r="F10491" s="125">
        <v>181.68024700000001</v>
      </c>
      <c r="G10491" s="125">
        <v>0</v>
      </c>
      <c r="H10491" s="125">
        <v>197.019498</v>
      </c>
      <c r="I10491" s="125">
        <v>185.65147300000001</v>
      </c>
      <c r="J10491" s="125">
        <v>181.68024700000001</v>
      </c>
    </row>
    <row r="10492" spans="1:10" hidden="1" x14ac:dyDescent="0.25">
      <c r="A10492" s="125">
        <v>967668</v>
      </c>
      <c r="B10492" s="125">
        <v>2005</v>
      </c>
      <c r="C10492" s="125">
        <v>54</v>
      </c>
      <c r="D10492" s="125">
        <v>3</v>
      </c>
      <c r="E10492" s="125">
        <v>3</v>
      </c>
      <c r="F10492" s="125">
        <v>121.670982</v>
      </c>
      <c r="G10492" s="125">
        <v>30.947392000000001</v>
      </c>
      <c r="H10492" s="125">
        <v>181.68024700000001</v>
      </c>
      <c r="I10492" s="125">
        <v>166.18292199999999</v>
      </c>
      <c r="J10492" s="125">
        <v>152.61837399999999</v>
      </c>
    </row>
    <row r="10493" spans="1:10" hidden="1" x14ac:dyDescent="0.25">
      <c r="A10493" s="125">
        <v>967669</v>
      </c>
      <c r="B10493" s="125">
        <v>2005</v>
      </c>
      <c r="C10493" s="125">
        <v>54</v>
      </c>
      <c r="D10493" s="125">
        <v>3</v>
      </c>
      <c r="E10493" s="125">
        <v>4</v>
      </c>
      <c r="F10493" s="125">
        <v>201.97573199999999</v>
      </c>
      <c r="G10493" s="125">
        <v>0</v>
      </c>
      <c r="H10493" s="125">
        <v>248.93709799999999</v>
      </c>
      <c r="I10493" s="125">
        <v>202.186711</v>
      </c>
      <c r="J10493" s="125">
        <v>201.97573199999999</v>
      </c>
    </row>
    <row r="10494" spans="1:10" x14ac:dyDescent="0.25">
      <c r="A10494" s="125">
        <v>967670</v>
      </c>
      <c r="B10494" s="125">
        <v>2005</v>
      </c>
      <c r="C10494" s="125">
        <v>54</v>
      </c>
      <c r="D10494" s="125">
        <v>4</v>
      </c>
      <c r="E10494" s="125">
        <v>1</v>
      </c>
      <c r="F10494" s="129">
        <v>98.453534000000005</v>
      </c>
      <c r="G10494" s="129">
        <v>0</v>
      </c>
      <c r="H10494" s="129">
        <v>113.646</v>
      </c>
      <c r="I10494" s="129">
        <v>99.769823000000002</v>
      </c>
      <c r="J10494" s="129">
        <v>98.453534000000005</v>
      </c>
    </row>
    <row r="10495" spans="1:10" hidden="1" x14ac:dyDescent="0.25">
      <c r="A10495" s="125">
        <v>967671</v>
      </c>
      <c r="B10495" s="125">
        <v>2005</v>
      </c>
      <c r="C10495" s="125">
        <v>54</v>
      </c>
      <c r="D10495" s="125">
        <v>4</v>
      </c>
      <c r="E10495" s="125">
        <v>2</v>
      </c>
      <c r="F10495" s="125">
        <v>79.146449000000004</v>
      </c>
      <c r="G10495" s="125">
        <v>0</v>
      </c>
      <c r="H10495" s="125">
        <v>98.453534000000005</v>
      </c>
      <c r="I10495" s="125">
        <v>94.859979999999993</v>
      </c>
      <c r="J10495" s="125">
        <v>79.146449000000004</v>
      </c>
    </row>
    <row r="10496" spans="1:10" hidden="1" x14ac:dyDescent="0.25">
      <c r="A10496" s="125">
        <v>967672</v>
      </c>
      <c r="B10496" s="125">
        <v>2005</v>
      </c>
      <c r="C10496" s="125">
        <v>54</v>
      </c>
      <c r="D10496" s="125">
        <v>4</v>
      </c>
      <c r="E10496" s="125">
        <v>3</v>
      </c>
      <c r="F10496" s="125">
        <v>21.451438</v>
      </c>
      <c r="G10496" s="125">
        <v>41.731760999999999</v>
      </c>
      <c r="H10496" s="125">
        <v>79.146449000000004</v>
      </c>
      <c r="I10496" s="125">
        <v>74.848795999999993</v>
      </c>
      <c r="J10496" s="125">
        <v>63.183199000000002</v>
      </c>
    </row>
    <row r="10497" spans="1:10" hidden="1" x14ac:dyDescent="0.25">
      <c r="A10497" s="125">
        <v>967673</v>
      </c>
      <c r="B10497" s="125">
        <v>2005</v>
      </c>
      <c r="C10497" s="125">
        <v>54</v>
      </c>
      <c r="D10497" s="125">
        <v>4</v>
      </c>
      <c r="E10497" s="125">
        <v>4</v>
      </c>
      <c r="F10497" s="125">
        <v>105.902372</v>
      </c>
      <c r="G10497" s="125">
        <v>0</v>
      </c>
      <c r="H10497" s="125">
        <v>121.670982</v>
      </c>
      <c r="I10497" s="125">
        <v>106.814955</v>
      </c>
      <c r="J10497" s="125">
        <v>105.902372</v>
      </c>
    </row>
    <row r="10498" spans="1:10" x14ac:dyDescent="0.25">
      <c r="A10498" s="125">
        <v>967674</v>
      </c>
      <c r="B10498" s="125">
        <v>2005</v>
      </c>
      <c r="C10498" s="125">
        <v>54</v>
      </c>
      <c r="D10498" s="125">
        <v>5</v>
      </c>
      <c r="E10498" s="125">
        <v>1</v>
      </c>
      <c r="F10498" s="129">
        <v>17.375478999999999</v>
      </c>
      <c r="G10498" s="129">
        <v>0</v>
      </c>
      <c r="H10498" s="129">
        <v>21.343499999999999</v>
      </c>
      <c r="I10498" s="129">
        <v>20.071427</v>
      </c>
      <c r="J10498" s="129">
        <v>17.375478999999999</v>
      </c>
    </row>
    <row r="10499" spans="1:10" hidden="1" x14ac:dyDescent="0.25">
      <c r="A10499" s="125">
        <v>967675</v>
      </c>
      <c r="B10499" s="125">
        <v>2005</v>
      </c>
      <c r="C10499" s="125">
        <v>54</v>
      </c>
      <c r="D10499" s="125">
        <v>5</v>
      </c>
      <c r="E10499" s="125">
        <v>2</v>
      </c>
      <c r="F10499" s="125">
        <v>17.073118999999998</v>
      </c>
      <c r="G10499" s="125">
        <v>0</v>
      </c>
      <c r="H10499" s="125">
        <v>17.375478999999999</v>
      </c>
      <c r="I10499" s="125">
        <v>17.073145</v>
      </c>
      <c r="J10499" s="125">
        <v>17.073118999999998</v>
      </c>
    </row>
    <row r="10500" spans="1:10" hidden="1" x14ac:dyDescent="0.25">
      <c r="A10500" s="125">
        <v>967676</v>
      </c>
      <c r="B10500" s="125">
        <v>2005</v>
      </c>
      <c r="C10500" s="125">
        <v>54</v>
      </c>
      <c r="D10500" s="125">
        <v>5</v>
      </c>
      <c r="E10500" s="125">
        <v>3</v>
      </c>
      <c r="F10500" s="125">
        <v>0</v>
      </c>
      <c r="G10500" s="125">
        <v>13.981042</v>
      </c>
      <c r="H10500" s="125">
        <v>17.073118999999998</v>
      </c>
      <c r="I10500" s="125">
        <v>16.629218000000002</v>
      </c>
      <c r="J10500" s="125">
        <v>13.981042</v>
      </c>
    </row>
    <row r="10501" spans="1:10" hidden="1" x14ac:dyDescent="0.25">
      <c r="A10501" s="125">
        <v>967677</v>
      </c>
      <c r="B10501" s="125">
        <v>2005</v>
      </c>
      <c r="C10501" s="125">
        <v>54</v>
      </c>
      <c r="D10501" s="125">
        <v>5</v>
      </c>
      <c r="E10501" s="125">
        <v>4</v>
      </c>
      <c r="F10501" s="125">
        <v>18.122896000000001</v>
      </c>
      <c r="G10501" s="125">
        <v>0</v>
      </c>
      <c r="H10501" s="125">
        <v>21.451438</v>
      </c>
      <c r="I10501" s="125">
        <v>20.172931999999999</v>
      </c>
      <c r="J10501" s="125">
        <v>18.122896000000001</v>
      </c>
    </row>
    <row r="10502" spans="1:10" x14ac:dyDescent="0.25">
      <c r="A10502" s="125">
        <v>967678</v>
      </c>
      <c r="B10502" s="125">
        <v>2005</v>
      </c>
      <c r="C10502" s="125">
        <v>55</v>
      </c>
      <c r="D10502" s="125">
        <v>2</v>
      </c>
      <c r="E10502" s="125">
        <v>1</v>
      </c>
      <c r="F10502" s="129">
        <v>300211.84082899999</v>
      </c>
      <c r="G10502" s="129">
        <v>0</v>
      </c>
      <c r="H10502" s="129">
        <v>405052.66800000001</v>
      </c>
      <c r="I10502" s="129">
        <v>300670.59545600001</v>
      </c>
      <c r="J10502" s="129">
        <v>300211.84082899999</v>
      </c>
    </row>
    <row r="10503" spans="1:10" hidden="1" x14ac:dyDescent="0.25">
      <c r="A10503" s="125">
        <v>967679</v>
      </c>
      <c r="B10503" s="125">
        <v>2005</v>
      </c>
      <c r="C10503" s="125">
        <v>55</v>
      </c>
      <c r="D10503" s="125">
        <v>2</v>
      </c>
      <c r="E10503" s="125">
        <v>2</v>
      </c>
      <c r="F10503" s="125">
        <v>274437.19094300002</v>
      </c>
      <c r="G10503" s="125">
        <v>0</v>
      </c>
      <c r="H10503" s="125">
        <v>300211.84082899999</v>
      </c>
      <c r="I10503" s="125">
        <v>275714.55461699999</v>
      </c>
      <c r="J10503" s="125">
        <v>274437.19094300002</v>
      </c>
    </row>
    <row r="10504" spans="1:10" hidden="1" x14ac:dyDescent="0.25">
      <c r="A10504" s="125">
        <v>967680</v>
      </c>
      <c r="B10504" s="125">
        <v>2005</v>
      </c>
      <c r="C10504" s="125">
        <v>55</v>
      </c>
      <c r="D10504" s="125">
        <v>2</v>
      </c>
      <c r="E10504" s="125">
        <v>3</v>
      </c>
      <c r="F10504" s="125">
        <v>195266.90130900001</v>
      </c>
      <c r="G10504" s="125">
        <v>41203.358403999999</v>
      </c>
      <c r="H10504" s="125">
        <v>274437.19094300002</v>
      </c>
      <c r="I10504" s="125">
        <v>241532.171749</v>
      </c>
      <c r="J10504" s="125">
        <v>236470.25971300001</v>
      </c>
    </row>
    <row r="10505" spans="1:10" hidden="1" x14ac:dyDescent="0.25">
      <c r="A10505" s="125">
        <v>967681</v>
      </c>
      <c r="B10505" s="125">
        <v>2005</v>
      </c>
      <c r="C10505" s="125">
        <v>55</v>
      </c>
      <c r="D10505" s="125">
        <v>2</v>
      </c>
      <c r="E10505" s="125">
        <v>4</v>
      </c>
      <c r="F10505" s="125">
        <v>300371.998273</v>
      </c>
      <c r="G10505" s="125">
        <v>0</v>
      </c>
      <c r="H10505" s="125">
        <v>405052.66800000001</v>
      </c>
      <c r="I10505" s="125">
        <v>300670.59545600001</v>
      </c>
      <c r="J10505" s="125">
        <v>300371.998273</v>
      </c>
    </row>
    <row r="10506" spans="1:10" x14ac:dyDescent="0.25">
      <c r="A10506" s="125">
        <v>967682</v>
      </c>
      <c r="B10506" s="125">
        <v>2005</v>
      </c>
      <c r="C10506" s="125">
        <v>55</v>
      </c>
      <c r="D10506" s="125">
        <v>3</v>
      </c>
      <c r="E10506" s="125">
        <v>1</v>
      </c>
      <c r="F10506" s="129">
        <v>84176.790290999998</v>
      </c>
      <c r="G10506" s="129">
        <v>0</v>
      </c>
      <c r="H10506" s="129">
        <v>104616.81875000001</v>
      </c>
      <c r="I10506" s="129">
        <v>84969.780188999997</v>
      </c>
      <c r="J10506" s="129">
        <v>84176.790290999998</v>
      </c>
    </row>
    <row r="10507" spans="1:10" hidden="1" x14ac:dyDescent="0.25">
      <c r="A10507" s="125">
        <v>967683</v>
      </c>
      <c r="B10507" s="125">
        <v>2005</v>
      </c>
      <c r="C10507" s="125">
        <v>55</v>
      </c>
      <c r="D10507" s="125">
        <v>3</v>
      </c>
      <c r="E10507" s="125">
        <v>2</v>
      </c>
      <c r="F10507" s="125">
        <v>78254.871956999996</v>
      </c>
      <c r="G10507" s="125">
        <v>0</v>
      </c>
      <c r="H10507" s="125">
        <v>84176.790290999998</v>
      </c>
      <c r="I10507" s="125">
        <v>79319.789491999996</v>
      </c>
      <c r="J10507" s="125">
        <v>78254.871956999996</v>
      </c>
    </row>
    <row r="10508" spans="1:10" hidden="1" x14ac:dyDescent="0.25">
      <c r="A10508" s="125">
        <v>967684</v>
      </c>
      <c r="B10508" s="125">
        <v>2005</v>
      </c>
      <c r="C10508" s="125">
        <v>55</v>
      </c>
      <c r="D10508" s="125">
        <v>3</v>
      </c>
      <c r="E10508" s="125">
        <v>3</v>
      </c>
      <c r="F10508" s="125">
        <v>56210.585519</v>
      </c>
      <c r="G10508" s="125">
        <v>9626.6293339999993</v>
      </c>
      <c r="H10508" s="125">
        <v>78254.871956999996</v>
      </c>
      <c r="I10508" s="125">
        <v>71579.731379000004</v>
      </c>
      <c r="J10508" s="125">
        <v>65837.214852999998</v>
      </c>
    </row>
    <row r="10509" spans="1:10" hidden="1" x14ac:dyDescent="0.25">
      <c r="A10509" s="125">
        <v>967685</v>
      </c>
      <c r="B10509" s="125">
        <v>2005</v>
      </c>
      <c r="C10509" s="125">
        <v>55</v>
      </c>
      <c r="D10509" s="125">
        <v>3</v>
      </c>
      <c r="E10509" s="125">
        <v>4</v>
      </c>
      <c r="F10509" s="125">
        <v>157124.28802800001</v>
      </c>
      <c r="G10509" s="125">
        <v>0</v>
      </c>
      <c r="H10509" s="125">
        <v>195266.90130900001</v>
      </c>
      <c r="I10509" s="125">
        <v>158595.77724299999</v>
      </c>
      <c r="J10509" s="125">
        <v>157124.28802800001</v>
      </c>
    </row>
    <row r="10510" spans="1:10" x14ac:dyDescent="0.25">
      <c r="A10510" s="125">
        <v>967686</v>
      </c>
      <c r="B10510" s="125">
        <v>2005</v>
      </c>
      <c r="C10510" s="125">
        <v>55</v>
      </c>
      <c r="D10510" s="125">
        <v>4</v>
      </c>
      <c r="E10510" s="125">
        <v>1</v>
      </c>
      <c r="F10510" s="129">
        <v>182226.27551100001</v>
      </c>
      <c r="G10510" s="129">
        <v>0</v>
      </c>
      <c r="H10510" s="129">
        <v>207957.40875</v>
      </c>
      <c r="I10510" s="129">
        <v>182565.80914200001</v>
      </c>
      <c r="J10510" s="129">
        <v>182226.27551100001</v>
      </c>
    </row>
    <row r="10511" spans="1:10" hidden="1" x14ac:dyDescent="0.25">
      <c r="A10511" s="125">
        <v>967687</v>
      </c>
      <c r="B10511" s="125">
        <v>2005</v>
      </c>
      <c r="C10511" s="125">
        <v>55</v>
      </c>
      <c r="D10511" s="125">
        <v>4</v>
      </c>
      <c r="E10511" s="125">
        <v>2</v>
      </c>
      <c r="F10511" s="125">
        <v>168864.80830899999</v>
      </c>
      <c r="G10511" s="125">
        <v>0</v>
      </c>
      <c r="H10511" s="125">
        <v>182226.27551100001</v>
      </c>
      <c r="I10511" s="125">
        <v>175575.016455</v>
      </c>
      <c r="J10511" s="125">
        <v>168864.80830899999</v>
      </c>
    </row>
    <row r="10512" spans="1:10" hidden="1" x14ac:dyDescent="0.25">
      <c r="A10512" s="125">
        <v>967688</v>
      </c>
      <c r="B10512" s="125">
        <v>2005</v>
      </c>
      <c r="C10512" s="125">
        <v>55</v>
      </c>
      <c r="D10512" s="125">
        <v>4</v>
      </c>
      <c r="E10512" s="125">
        <v>3</v>
      </c>
      <c r="F10512" s="125">
        <v>72808.129751</v>
      </c>
      <c r="G10512" s="125">
        <v>60554.648343000001</v>
      </c>
      <c r="H10512" s="125">
        <v>168864.80830899999</v>
      </c>
      <c r="I10512" s="125">
        <v>159695.44921799999</v>
      </c>
      <c r="J10512" s="125">
        <v>133362.77809400001</v>
      </c>
    </row>
    <row r="10513" spans="1:10" hidden="1" x14ac:dyDescent="0.25">
      <c r="A10513" s="125">
        <v>967689</v>
      </c>
      <c r="B10513" s="125">
        <v>2005</v>
      </c>
      <c r="C10513" s="125">
        <v>55</v>
      </c>
      <c r="D10513" s="125">
        <v>4</v>
      </c>
      <c r="E10513" s="125">
        <v>4</v>
      </c>
      <c r="F10513" s="125">
        <v>49256.837569000003</v>
      </c>
      <c r="G10513" s="125">
        <v>0</v>
      </c>
      <c r="H10513" s="125">
        <v>56210.585519</v>
      </c>
      <c r="I10513" s="125">
        <v>49347.273027000003</v>
      </c>
      <c r="J10513" s="125">
        <v>49256.837569000003</v>
      </c>
    </row>
    <row r="10514" spans="1:10" x14ac:dyDescent="0.25">
      <c r="A10514" s="125">
        <v>967690</v>
      </c>
      <c r="B10514" s="125">
        <v>2005</v>
      </c>
      <c r="C10514" s="125">
        <v>55</v>
      </c>
      <c r="D10514" s="125">
        <v>5</v>
      </c>
      <c r="E10514" s="125">
        <v>1</v>
      </c>
      <c r="F10514" s="129">
        <v>173121.53434000001</v>
      </c>
      <c r="G10514" s="129">
        <v>0</v>
      </c>
      <c r="H10514" s="129">
        <v>184095.09455000001</v>
      </c>
      <c r="I10514" s="129">
        <v>173123.02691499999</v>
      </c>
      <c r="J10514" s="129">
        <v>173121.53434000001</v>
      </c>
    </row>
    <row r="10515" spans="1:10" hidden="1" x14ac:dyDescent="0.25">
      <c r="A10515" s="125">
        <v>967691</v>
      </c>
      <c r="B10515" s="125">
        <v>2005</v>
      </c>
      <c r="C10515" s="125">
        <v>55</v>
      </c>
      <c r="D10515" s="125">
        <v>5</v>
      </c>
      <c r="E10515" s="125">
        <v>2</v>
      </c>
      <c r="F10515" s="125">
        <v>165282.647528</v>
      </c>
      <c r="G10515" s="125">
        <v>0</v>
      </c>
      <c r="H10515" s="125">
        <v>173121.53434000001</v>
      </c>
      <c r="I10515" s="125">
        <v>170109.21964299999</v>
      </c>
      <c r="J10515" s="125">
        <v>165282.647528</v>
      </c>
    </row>
    <row r="10516" spans="1:10" hidden="1" x14ac:dyDescent="0.25">
      <c r="A10516" s="125">
        <v>967692</v>
      </c>
      <c r="B10516" s="125">
        <v>2005</v>
      </c>
      <c r="C10516" s="125">
        <v>55</v>
      </c>
      <c r="D10516" s="125">
        <v>5</v>
      </c>
      <c r="E10516" s="125">
        <v>3</v>
      </c>
      <c r="F10516" s="125">
        <v>0</v>
      </c>
      <c r="G10516" s="125">
        <v>121014.247751</v>
      </c>
      <c r="H10516" s="125">
        <v>165282.647528</v>
      </c>
      <c r="I10516" s="125">
        <v>160985.29869200001</v>
      </c>
      <c r="J10516" s="125">
        <v>121014.247751</v>
      </c>
    </row>
    <row r="10517" spans="1:10" hidden="1" x14ac:dyDescent="0.25">
      <c r="A10517" s="125">
        <v>967693</v>
      </c>
      <c r="B10517" s="125">
        <v>2005</v>
      </c>
      <c r="C10517" s="125">
        <v>55</v>
      </c>
      <c r="D10517" s="125">
        <v>5</v>
      </c>
      <c r="E10517" s="125">
        <v>4</v>
      </c>
      <c r="F10517" s="125">
        <v>68468.320114999995</v>
      </c>
      <c r="G10517" s="125">
        <v>0</v>
      </c>
      <c r="H10517" s="125">
        <v>72808.129751</v>
      </c>
      <c r="I10517" s="125">
        <v>68468.765218</v>
      </c>
      <c r="J10517" s="125">
        <v>68468.320114999995</v>
      </c>
    </row>
    <row r="10518" spans="1:10" x14ac:dyDescent="0.25">
      <c r="A10518" s="125">
        <v>967694</v>
      </c>
      <c r="B10518" s="125">
        <v>2005</v>
      </c>
      <c r="C10518" s="125">
        <v>56</v>
      </c>
      <c r="D10518" s="125">
        <v>2</v>
      </c>
      <c r="E10518" s="125">
        <v>1</v>
      </c>
      <c r="F10518" s="129">
        <v>6130.1534830000001</v>
      </c>
      <c r="G10518" s="129">
        <v>0</v>
      </c>
      <c r="H10518" s="129">
        <v>8270.9429999999993</v>
      </c>
      <c r="I10518" s="129">
        <v>6139.5209889999996</v>
      </c>
      <c r="J10518" s="129">
        <v>6130.1534830000001</v>
      </c>
    </row>
    <row r="10519" spans="1:10" hidden="1" x14ac:dyDescent="0.25">
      <c r="A10519" s="125">
        <v>967695</v>
      </c>
      <c r="B10519" s="125">
        <v>2005</v>
      </c>
      <c r="C10519" s="125">
        <v>56</v>
      </c>
      <c r="D10519" s="125">
        <v>2</v>
      </c>
      <c r="E10519" s="125">
        <v>2</v>
      </c>
      <c r="F10519" s="125">
        <v>5603.8499250000004</v>
      </c>
      <c r="G10519" s="125">
        <v>0</v>
      </c>
      <c r="H10519" s="125">
        <v>6130.1534830000001</v>
      </c>
      <c r="I10519" s="125">
        <v>5629.9329589999998</v>
      </c>
      <c r="J10519" s="125">
        <v>5603.8499250000004</v>
      </c>
    </row>
    <row r="10520" spans="1:10" hidden="1" x14ac:dyDescent="0.25">
      <c r="A10520" s="125">
        <v>967696</v>
      </c>
      <c r="B10520" s="125">
        <v>2005</v>
      </c>
      <c r="C10520" s="125">
        <v>56</v>
      </c>
      <c r="D10520" s="125">
        <v>2</v>
      </c>
      <c r="E10520" s="125">
        <v>3</v>
      </c>
      <c r="F10520" s="125">
        <v>3987.1850490000002</v>
      </c>
      <c r="G10520" s="125">
        <v>841.33774600000004</v>
      </c>
      <c r="H10520" s="125">
        <v>5603.8499250000004</v>
      </c>
      <c r="I10520" s="125">
        <v>4931.9483190000001</v>
      </c>
      <c r="J10520" s="125">
        <v>4828.5227940000004</v>
      </c>
    </row>
    <row r="10521" spans="1:10" hidden="1" x14ac:dyDescent="0.25">
      <c r="A10521" s="125">
        <v>967697</v>
      </c>
      <c r="B10521" s="125">
        <v>2005</v>
      </c>
      <c r="C10521" s="125">
        <v>56</v>
      </c>
      <c r="D10521" s="125">
        <v>2</v>
      </c>
      <c r="E10521" s="125">
        <v>4</v>
      </c>
      <c r="F10521" s="125">
        <v>6133.4238059999998</v>
      </c>
      <c r="G10521" s="125">
        <v>0</v>
      </c>
      <c r="H10521" s="125">
        <v>8270.9429999999993</v>
      </c>
      <c r="I10521" s="125">
        <v>6139.5209889999996</v>
      </c>
      <c r="J10521" s="125">
        <v>6133.4238059999998</v>
      </c>
    </row>
    <row r="10522" spans="1:10" x14ac:dyDescent="0.25">
      <c r="A10522" s="125">
        <v>967698</v>
      </c>
      <c r="B10522" s="125">
        <v>2005</v>
      </c>
      <c r="C10522" s="125">
        <v>56</v>
      </c>
      <c r="D10522" s="125">
        <v>3</v>
      </c>
      <c r="E10522" s="125">
        <v>1</v>
      </c>
      <c r="F10522" s="129">
        <v>1719.8049599999999</v>
      </c>
      <c r="G10522" s="129">
        <v>0</v>
      </c>
      <c r="H10522" s="129">
        <v>2137.4124999999999</v>
      </c>
      <c r="I10522" s="129">
        <v>1736.006433</v>
      </c>
      <c r="J10522" s="129">
        <v>1719.8049599999999</v>
      </c>
    </row>
    <row r="10523" spans="1:10" hidden="1" x14ac:dyDescent="0.25">
      <c r="A10523" s="125">
        <v>967699</v>
      </c>
      <c r="B10523" s="125">
        <v>2005</v>
      </c>
      <c r="C10523" s="125">
        <v>56</v>
      </c>
      <c r="D10523" s="125">
        <v>3</v>
      </c>
      <c r="E10523" s="125">
        <v>2</v>
      </c>
      <c r="F10523" s="125">
        <v>1598.8150230000001</v>
      </c>
      <c r="G10523" s="125">
        <v>0</v>
      </c>
      <c r="H10523" s="125">
        <v>1719.8049599999999</v>
      </c>
      <c r="I10523" s="125">
        <v>1620.572214</v>
      </c>
      <c r="J10523" s="125">
        <v>1598.8150230000001</v>
      </c>
    </row>
    <row r="10524" spans="1:10" hidden="1" x14ac:dyDescent="0.25">
      <c r="A10524" s="125">
        <v>967700</v>
      </c>
      <c r="B10524" s="125">
        <v>2005</v>
      </c>
      <c r="C10524" s="125">
        <v>56</v>
      </c>
      <c r="D10524" s="125">
        <v>3</v>
      </c>
      <c r="E10524" s="125">
        <v>3</v>
      </c>
      <c r="F10524" s="125">
        <v>1148.4310989999999</v>
      </c>
      <c r="G10524" s="125">
        <v>196.68040099999999</v>
      </c>
      <c r="H10524" s="125">
        <v>1598.8150230000001</v>
      </c>
      <c r="I10524" s="125">
        <v>1462.4361019999999</v>
      </c>
      <c r="J10524" s="125">
        <v>1345.1115</v>
      </c>
    </row>
    <row r="10525" spans="1:10" hidden="1" x14ac:dyDescent="0.25">
      <c r="A10525" s="125">
        <v>967701</v>
      </c>
      <c r="B10525" s="125">
        <v>2005</v>
      </c>
      <c r="C10525" s="125">
        <v>56</v>
      </c>
      <c r="D10525" s="125">
        <v>3</v>
      </c>
      <c r="E10525" s="125">
        <v>4</v>
      </c>
      <c r="F10525" s="125">
        <v>3208.345131</v>
      </c>
      <c r="G10525" s="125">
        <v>0</v>
      </c>
      <c r="H10525" s="125">
        <v>3987.1850490000002</v>
      </c>
      <c r="I10525" s="125">
        <v>3238.3916960000001</v>
      </c>
      <c r="J10525" s="125">
        <v>3208.345131</v>
      </c>
    </row>
    <row r="10526" spans="1:10" x14ac:dyDescent="0.25">
      <c r="A10526" s="125">
        <v>967702</v>
      </c>
      <c r="B10526" s="125">
        <v>2005</v>
      </c>
      <c r="C10526" s="125">
        <v>56</v>
      </c>
      <c r="D10526" s="125">
        <v>4</v>
      </c>
      <c r="E10526" s="125">
        <v>1</v>
      </c>
      <c r="F10526" s="129">
        <v>3721.3965619999999</v>
      </c>
      <c r="G10526" s="129">
        <v>0</v>
      </c>
      <c r="H10526" s="129">
        <v>4246.8737499999997</v>
      </c>
      <c r="I10526" s="129">
        <v>3728.330465</v>
      </c>
      <c r="J10526" s="129">
        <v>3721.3965619999999</v>
      </c>
    </row>
    <row r="10527" spans="1:10" hidden="1" x14ac:dyDescent="0.25">
      <c r="A10527" s="125">
        <v>967703</v>
      </c>
      <c r="B10527" s="125">
        <v>2005</v>
      </c>
      <c r="C10527" s="125">
        <v>56</v>
      </c>
      <c r="D10527" s="125">
        <v>4</v>
      </c>
      <c r="E10527" s="125">
        <v>2</v>
      </c>
      <c r="F10527" s="125">
        <v>3448.5307640000001</v>
      </c>
      <c r="G10527" s="125">
        <v>0</v>
      </c>
      <c r="H10527" s="125">
        <v>3721.3965619999999</v>
      </c>
      <c r="I10527" s="125">
        <v>3585.5655879999999</v>
      </c>
      <c r="J10527" s="125">
        <v>3448.5307640000001</v>
      </c>
    </row>
    <row r="10528" spans="1:10" hidden="1" x14ac:dyDescent="0.25">
      <c r="A10528" s="125">
        <v>967704</v>
      </c>
      <c r="B10528" s="125">
        <v>2005</v>
      </c>
      <c r="C10528" s="125">
        <v>56</v>
      </c>
      <c r="D10528" s="125">
        <v>4</v>
      </c>
      <c r="E10528" s="125">
        <v>3</v>
      </c>
      <c r="F10528" s="125">
        <v>1486.876264</v>
      </c>
      <c r="G10528" s="125">
        <v>1236.637579</v>
      </c>
      <c r="H10528" s="125">
        <v>3448.5307640000001</v>
      </c>
      <c r="I10528" s="125">
        <v>3261.2755440000001</v>
      </c>
      <c r="J10528" s="125">
        <v>2723.5138430000002</v>
      </c>
    </row>
    <row r="10529" spans="1:10" hidden="1" x14ac:dyDescent="0.25">
      <c r="A10529" s="125">
        <v>967705</v>
      </c>
      <c r="B10529" s="125">
        <v>2005</v>
      </c>
      <c r="C10529" s="125">
        <v>56</v>
      </c>
      <c r="D10529" s="125">
        <v>4</v>
      </c>
      <c r="E10529" s="125">
        <v>4</v>
      </c>
      <c r="F10529" s="125">
        <v>1006.359987</v>
      </c>
      <c r="G10529" s="125">
        <v>0</v>
      </c>
      <c r="H10529" s="125">
        <v>1148.4310989999999</v>
      </c>
      <c r="I10529" s="125">
        <v>1008.207662</v>
      </c>
      <c r="J10529" s="125">
        <v>1006.359987</v>
      </c>
    </row>
    <row r="10530" spans="1:10" x14ac:dyDescent="0.25">
      <c r="A10530" s="125">
        <v>967706</v>
      </c>
      <c r="B10530" s="125">
        <v>2005</v>
      </c>
      <c r="C10530" s="125">
        <v>56</v>
      </c>
      <c r="D10530" s="125">
        <v>5</v>
      </c>
      <c r="E10530" s="125">
        <v>1</v>
      </c>
      <c r="F10530" s="129">
        <v>3532.626577</v>
      </c>
      <c r="G10530" s="129">
        <v>0</v>
      </c>
      <c r="H10530" s="129">
        <v>3756.5472500000001</v>
      </c>
      <c r="I10530" s="129">
        <v>3532.6570339999998</v>
      </c>
      <c r="J10530" s="129">
        <v>3532.626577</v>
      </c>
    </row>
    <row r="10531" spans="1:10" hidden="1" x14ac:dyDescent="0.25">
      <c r="A10531" s="125">
        <v>967707</v>
      </c>
      <c r="B10531" s="125">
        <v>2005</v>
      </c>
      <c r="C10531" s="125">
        <v>56</v>
      </c>
      <c r="D10531" s="125">
        <v>5</v>
      </c>
      <c r="E10531" s="125">
        <v>2</v>
      </c>
      <c r="F10531" s="125">
        <v>3372.6703940000002</v>
      </c>
      <c r="G10531" s="125">
        <v>0</v>
      </c>
      <c r="H10531" s="125">
        <v>3532.626577</v>
      </c>
      <c r="I10531" s="125">
        <v>3471.1588750000001</v>
      </c>
      <c r="J10531" s="125">
        <v>3372.6703940000002</v>
      </c>
    </row>
    <row r="10532" spans="1:10" hidden="1" x14ac:dyDescent="0.25">
      <c r="A10532" s="125">
        <v>967708</v>
      </c>
      <c r="B10532" s="125">
        <v>2005</v>
      </c>
      <c r="C10532" s="125">
        <v>56</v>
      </c>
      <c r="D10532" s="125">
        <v>5</v>
      </c>
      <c r="E10532" s="125">
        <v>3</v>
      </c>
      <c r="F10532" s="125">
        <v>0</v>
      </c>
      <c r="G10532" s="125">
        <v>2469.352813</v>
      </c>
      <c r="H10532" s="125">
        <v>3372.6703940000002</v>
      </c>
      <c r="I10532" s="125">
        <v>3284.9809639999999</v>
      </c>
      <c r="J10532" s="125">
        <v>2469.352813</v>
      </c>
    </row>
    <row r="10533" spans="1:10" hidden="1" x14ac:dyDescent="0.25">
      <c r="A10533" s="125">
        <v>967709</v>
      </c>
      <c r="B10533" s="125">
        <v>2005</v>
      </c>
      <c r="C10533" s="125">
        <v>56</v>
      </c>
      <c r="D10533" s="125">
        <v>5</v>
      </c>
      <c r="E10533" s="125">
        <v>4</v>
      </c>
      <c r="F10533" s="125">
        <v>1398.2493489999999</v>
      </c>
      <c r="G10533" s="125">
        <v>0</v>
      </c>
      <c r="H10533" s="125">
        <v>1486.876264</v>
      </c>
      <c r="I10533" s="125">
        <v>1398.258439</v>
      </c>
      <c r="J10533" s="125">
        <v>1398.2493489999999</v>
      </c>
    </row>
    <row r="10534" spans="1:10" x14ac:dyDescent="0.25">
      <c r="A10534" s="125">
        <v>967710</v>
      </c>
      <c r="B10534" s="125">
        <v>2005</v>
      </c>
      <c r="C10534" s="125">
        <v>57</v>
      </c>
      <c r="D10534" s="125">
        <v>2</v>
      </c>
      <c r="E10534" s="125">
        <v>1</v>
      </c>
      <c r="F10534" s="129">
        <v>87519.501701000001</v>
      </c>
      <c r="G10534" s="129">
        <v>0</v>
      </c>
      <c r="H10534" s="129">
        <v>118040.54295</v>
      </c>
      <c r="I10534" s="129">
        <v>87621.495032000006</v>
      </c>
      <c r="J10534" s="129">
        <v>87519.501701000001</v>
      </c>
    </row>
    <row r="10535" spans="1:10" hidden="1" x14ac:dyDescent="0.25">
      <c r="A10535" s="125">
        <v>967711</v>
      </c>
      <c r="B10535" s="125">
        <v>2005</v>
      </c>
      <c r="C10535" s="125">
        <v>57</v>
      </c>
      <c r="D10535" s="125">
        <v>2</v>
      </c>
      <c r="E10535" s="125">
        <v>2</v>
      </c>
      <c r="F10535" s="125">
        <v>80074.164562000005</v>
      </c>
      <c r="G10535" s="125">
        <v>0</v>
      </c>
      <c r="H10535" s="125">
        <v>87519.501701000001</v>
      </c>
      <c r="I10535" s="125">
        <v>80377.910361999995</v>
      </c>
      <c r="J10535" s="125">
        <v>80074.164562000005</v>
      </c>
    </row>
    <row r="10536" spans="1:10" hidden="1" x14ac:dyDescent="0.25">
      <c r="A10536" s="125">
        <v>967712</v>
      </c>
      <c r="B10536" s="125">
        <v>2005</v>
      </c>
      <c r="C10536" s="125">
        <v>57</v>
      </c>
      <c r="D10536" s="125">
        <v>2</v>
      </c>
      <c r="E10536" s="125">
        <v>3</v>
      </c>
      <c r="F10536" s="125">
        <v>62971.836501999998</v>
      </c>
      <c r="G10536" s="125">
        <v>6525.2825769999999</v>
      </c>
      <c r="H10536" s="125">
        <v>80074.164562000005</v>
      </c>
      <c r="I10536" s="125">
        <v>70473.272230999995</v>
      </c>
      <c r="J10536" s="125">
        <v>69497.119080000004</v>
      </c>
    </row>
    <row r="10537" spans="1:10" hidden="1" x14ac:dyDescent="0.25">
      <c r="A10537" s="125">
        <v>967713</v>
      </c>
      <c r="B10537" s="125">
        <v>2005</v>
      </c>
      <c r="C10537" s="125">
        <v>57</v>
      </c>
      <c r="D10537" s="125">
        <v>2</v>
      </c>
      <c r="E10537" s="125">
        <v>4</v>
      </c>
      <c r="F10537" s="125">
        <v>87543.510880000002</v>
      </c>
      <c r="G10537" s="125">
        <v>0</v>
      </c>
      <c r="H10537" s="125">
        <v>118040.54295</v>
      </c>
      <c r="I10537" s="125">
        <v>87621.495032000006</v>
      </c>
      <c r="J10537" s="125">
        <v>87543.510880000002</v>
      </c>
    </row>
    <row r="10538" spans="1:10" x14ac:dyDescent="0.25">
      <c r="A10538" s="125">
        <v>967714</v>
      </c>
      <c r="B10538" s="125">
        <v>2005</v>
      </c>
      <c r="C10538" s="125">
        <v>57</v>
      </c>
      <c r="D10538" s="125">
        <v>3</v>
      </c>
      <c r="E10538" s="125">
        <v>1</v>
      </c>
      <c r="F10538" s="129">
        <v>119897.401574</v>
      </c>
      <c r="G10538" s="129">
        <v>0</v>
      </c>
      <c r="H10538" s="129">
        <v>147995.43549999999</v>
      </c>
      <c r="I10538" s="129">
        <v>120201.89271299999</v>
      </c>
      <c r="J10538" s="129">
        <v>119897.401574</v>
      </c>
    </row>
    <row r="10539" spans="1:10" hidden="1" x14ac:dyDescent="0.25">
      <c r="A10539" s="125">
        <v>967715</v>
      </c>
      <c r="B10539" s="125">
        <v>2005</v>
      </c>
      <c r="C10539" s="125">
        <v>57</v>
      </c>
      <c r="D10539" s="125">
        <v>3</v>
      </c>
      <c r="E10539" s="125">
        <v>2</v>
      </c>
      <c r="F10539" s="125">
        <v>111282.453478</v>
      </c>
      <c r="G10539" s="125">
        <v>0</v>
      </c>
      <c r="H10539" s="125">
        <v>119897.401574</v>
      </c>
      <c r="I10539" s="125">
        <v>112979.321503</v>
      </c>
      <c r="J10539" s="125">
        <v>111282.453478</v>
      </c>
    </row>
    <row r="10540" spans="1:10" hidden="1" x14ac:dyDescent="0.25">
      <c r="A10540" s="125">
        <v>967716</v>
      </c>
      <c r="B10540" s="125">
        <v>2005</v>
      </c>
      <c r="C10540" s="125">
        <v>57</v>
      </c>
      <c r="D10540" s="125">
        <v>3</v>
      </c>
      <c r="E10540" s="125">
        <v>3</v>
      </c>
      <c r="F10540" s="125">
        <v>65606.461569999999</v>
      </c>
      <c r="G10540" s="125">
        <v>28058.800518</v>
      </c>
      <c r="H10540" s="125">
        <v>111282.453478</v>
      </c>
      <c r="I10540" s="125">
        <v>101790.060197</v>
      </c>
      <c r="J10540" s="125">
        <v>93665.262088000003</v>
      </c>
    </row>
    <row r="10541" spans="1:10" hidden="1" x14ac:dyDescent="0.25">
      <c r="A10541" s="125">
        <v>967717</v>
      </c>
      <c r="B10541" s="125">
        <v>2005</v>
      </c>
      <c r="C10541" s="125">
        <v>57</v>
      </c>
      <c r="D10541" s="125">
        <v>3</v>
      </c>
      <c r="E10541" s="125">
        <v>4</v>
      </c>
      <c r="F10541" s="125">
        <v>51038.362288999997</v>
      </c>
      <c r="G10541" s="125">
        <v>0</v>
      </c>
      <c r="H10541" s="125">
        <v>62971.836501999998</v>
      </c>
      <c r="I10541" s="125">
        <v>51145.725607</v>
      </c>
      <c r="J10541" s="125">
        <v>51038.362288999997</v>
      </c>
    </row>
    <row r="10542" spans="1:10" x14ac:dyDescent="0.25">
      <c r="A10542" s="125">
        <v>967718</v>
      </c>
      <c r="B10542" s="125">
        <v>2005</v>
      </c>
      <c r="C10542" s="125">
        <v>57</v>
      </c>
      <c r="D10542" s="125">
        <v>4</v>
      </c>
      <c r="E10542" s="125">
        <v>1</v>
      </c>
      <c r="F10542" s="129">
        <v>215259.31638999999</v>
      </c>
      <c r="G10542" s="129">
        <v>0</v>
      </c>
      <c r="H10542" s="129">
        <v>247841.861</v>
      </c>
      <c r="I10542" s="129">
        <v>217580.36977200001</v>
      </c>
      <c r="J10542" s="129">
        <v>215259.31638999999</v>
      </c>
    </row>
    <row r="10543" spans="1:10" hidden="1" x14ac:dyDescent="0.25">
      <c r="A10543" s="125">
        <v>967719</v>
      </c>
      <c r="B10543" s="125">
        <v>2005</v>
      </c>
      <c r="C10543" s="125">
        <v>57</v>
      </c>
      <c r="D10543" s="125">
        <v>4</v>
      </c>
      <c r="E10543" s="125">
        <v>2</v>
      </c>
      <c r="F10543" s="125">
        <v>197409.36866400001</v>
      </c>
      <c r="G10543" s="125">
        <v>0</v>
      </c>
      <c r="H10543" s="125">
        <v>215259.31638999999</v>
      </c>
      <c r="I10543" s="125">
        <v>207402.35134200001</v>
      </c>
      <c r="J10543" s="125">
        <v>197409.36866400001</v>
      </c>
    </row>
    <row r="10544" spans="1:10" hidden="1" x14ac:dyDescent="0.25">
      <c r="A10544" s="125">
        <v>967720</v>
      </c>
      <c r="B10544" s="125">
        <v>2005</v>
      </c>
      <c r="C10544" s="125">
        <v>57</v>
      </c>
      <c r="D10544" s="125">
        <v>4</v>
      </c>
      <c r="E10544" s="125">
        <v>3</v>
      </c>
      <c r="F10544" s="125">
        <v>46814.868635999999</v>
      </c>
      <c r="G10544" s="125">
        <v>104236.055871</v>
      </c>
      <c r="H10544" s="125">
        <v>197409.36866400001</v>
      </c>
      <c r="I10544" s="125">
        <v>186690.039946</v>
      </c>
      <c r="J10544" s="125">
        <v>151050.92450699999</v>
      </c>
    </row>
    <row r="10545" spans="1:10" hidden="1" x14ac:dyDescent="0.25">
      <c r="A10545" s="125">
        <v>967721</v>
      </c>
      <c r="B10545" s="125">
        <v>2005</v>
      </c>
      <c r="C10545" s="125">
        <v>57</v>
      </c>
      <c r="D10545" s="125">
        <v>4</v>
      </c>
      <c r="E10545" s="125">
        <v>4</v>
      </c>
      <c r="F10545" s="125">
        <v>57175.976931999998</v>
      </c>
      <c r="G10545" s="125">
        <v>0</v>
      </c>
      <c r="H10545" s="125">
        <v>65606.461569999999</v>
      </c>
      <c r="I10545" s="125">
        <v>57595.912613</v>
      </c>
      <c r="J10545" s="125">
        <v>57175.976931999998</v>
      </c>
    </row>
    <row r="10546" spans="1:10" x14ac:dyDescent="0.25">
      <c r="A10546" s="125">
        <v>967722</v>
      </c>
      <c r="B10546" s="125">
        <v>2005</v>
      </c>
      <c r="C10546" s="125">
        <v>57</v>
      </c>
      <c r="D10546" s="125">
        <v>5</v>
      </c>
      <c r="E10546" s="125">
        <v>1</v>
      </c>
      <c r="F10546" s="129">
        <v>28405.044867000001</v>
      </c>
      <c r="G10546" s="129">
        <v>0</v>
      </c>
      <c r="H10546" s="129">
        <v>30379.021499999999</v>
      </c>
      <c r="I10546" s="129">
        <v>28568.431819000001</v>
      </c>
      <c r="J10546" s="129">
        <v>28405.044867000001</v>
      </c>
    </row>
    <row r="10547" spans="1:10" hidden="1" x14ac:dyDescent="0.25">
      <c r="A10547" s="125">
        <v>967723</v>
      </c>
      <c r="B10547" s="125">
        <v>2005</v>
      </c>
      <c r="C10547" s="125">
        <v>57</v>
      </c>
      <c r="D10547" s="125">
        <v>5</v>
      </c>
      <c r="E10547" s="125">
        <v>2</v>
      </c>
      <c r="F10547" s="125">
        <v>25848.188415000001</v>
      </c>
      <c r="G10547" s="125">
        <v>0</v>
      </c>
      <c r="H10547" s="125">
        <v>28405.044867000001</v>
      </c>
      <c r="I10547" s="125">
        <v>27910.797085999999</v>
      </c>
      <c r="J10547" s="125">
        <v>25848.188415000001</v>
      </c>
    </row>
    <row r="10548" spans="1:10" hidden="1" x14ac:dyDescent="0.25">
      <c r="A10548" s="125">
        <v>967724</v>
      </c>
      <c r="B10548" s="125">
        <v>2005</v>
      </c>
      <c r="C10548" s="125">
        <v>57</v>
      </c>
      <c r="D10548" s="125">
        <v>5</v>
      </c>
      <c r="E10548" s="125">
        <v>3</v>
      </c>
      <c r="F10548" s="125">
        <v>0</v>
      </c>
      <c r="G10548" s="125">
        <v>18587.511603999999</v>
      </c>
      <c r="H10548" s="125">
        <v>25848.188415000001</v>
      </c>
      <c r="I10548" s="125">
        <v>25176.135515999998</v>
      </c>
      <c r="J10548" s="125">
        <v>18587.511603999999</v>
      </c>
    </row>
    <row r="10549" spans="1:10" hidden="1" x14ac:dyDescent="0.25">
      <c r="A10549" s="125">
        <v>967725</v>
      </c>
      <c r="B10549" s="125">
        <v>2005</v>
      </c>
      <c r="C10549" s="125">
        <v>57</v>
      </c>
      <c r="D10549" s="125">
        <v>5</v>
      </c>
      <c r="E10549" s="125">
        <v>4</v>
      </c>
      <c r="F10549" s="125">
        <v>43857.028467999997</v>
      </c>
      <c r="G10549" s="125">
        <v>0</v>
      </c>
      <c r="H10549" s="125">
        <v>46814.868635999999</v>
      </c>
      <c r="I10549" s="125">
        <v>44024.702466000002</v>
      </c>
      <c r="J10549" s="125">
        <v>43857.028467999997</v>
      </c>
    </row>
    <row r="10550" spans="1:10" x14ac:dyDescent="0.25">
      <c r="A10550" s="125">
        <v>967726</v>
      </c>
      <c r="B10550" s="125">
        <v>2005</v>
      </c>
      <c r="C10550" s="125">
        <v>58</v>
      </c>
      <c r="D10550" s="125">
        <v>2</v>
      </c>
      <c r="E10550" s="125">
        <v>1</v>
      </c>
      <c r="F10550" s="129">
        <v>356.95755200000002</v>
      </c>
      <c r="G10550" s="129">
        <v>0</v>
      </c>
      <c r="H10550" s="129">
        <v>481.44085000000001</v>
      </c>
      <c r="I10550" s="129">
        <v>357.37354299999998</v>
      </c>
      <c r="J10550" s="129">
        <v>356.95755200000002</v>
      </c>
    </row>
    <row r="10551" spans="1:10" hidden="1" x14ac:dyDescent="0.25">
      <c r="A10551" s="125">
        <v>967727</v>
      </c>
      <c r="B10551" s="125">
        <v>2005</v>
      </c>
      <c r="C10551" s="125">
        <v>58</v>
      </c>
      <c r="D10551" s="125">
        <v>2</v>
      </c>
      <c r="E10551" s="125">
        <v>2</v>
      </c>
      <c r="F10551" s="125">
        <v>326.590957</v>
      </c>
      <c r="G10551" s="125">
        <v>0</v>
      </c>
      <c r="H10551" s="125">
        <v>356.95755200000002</v>
      </c>
      <c r="I10551" s="125">
        <v>327.82981599999999</v>
      </c>
      <c r="J10551" s="125">
        <v>326.590957</v>
      </c>
    </row>
    <row r="10552" spans="1:10" hidden="1" x14ac:dyDescent="0.25">
      <c r="A10552" s="125">
        <v>967728</v>
      </c>
      <c r="B10552" s="125">
        <v>2005</v>
      </c>
      <c r="C10552" s="125">
        <v>58</v>
      </c>
      <c r="D10552" s="125">
        <v>2</v>
      </c>
      <c r="E10552" s="125">
        <v>3</v>
      </c>
      <c r="F10552" s="125">
        <v>256.83730100000002</v>
      </c>
      <c r="G10552" s="125">
        <v>26.614056000000001</v>
      </c>
      <c r="H10552" s="125">
        <v>326.590957</v>
      </c>
      <c r="I10552" s="125">
        <v>287.43270100000001</v>
      </c>
      <c r="J10552" s="125">
        <v>283.45135699999997</v>
      </c>
    </row>
    <row r="10553" spans="1:10" hidden="1" x14ac:dyDescent="0.25">
      <c r="A10553" s="125">
        <v>967729</v>
      </c>
      <c r="B10553" s="125">
        <v>2005</v>
      </c>
      <c r="C10553" s="125">
        <v>58</v>
      </c>
      <c r="D10553" s="125">
        <v>2</v>
      </c>
      <c r="E10553" s="125">
        <v>4</v>
      </c>
      <c r="F10553" s="125">
        <v>357.055476</v>
      </c>
      <c r="G10553" s="125">
        <v>0</v>
      </c>
      <c r="H10553" s="125">
        <v>481.44085000000001</v>
      </c>
      <c r="I10553" s="125">
        <v>357.37354299999998</v>
      </c>
      <c r="J10553" s="125">
        <v>357.055476</v>
      </c>
    </row>
    <row r="10554" spans="1:10" x14ac:dyDescent="0.25">
      <c r="A10554" s="125">
        <v>967730</v>
      </c>
      <c r="B10554" s="125">
        <v>2005</v>
      </c>
      <c r="C10554" s="125">
        <v>58</v>
      </c>
      <c r="D10554" s="125">
        <v>3</v>
      </c>
      <c r="E10554" s="125">
        <v>1</v>
      </c>
      <c r="F10554" s="129">
        <v>5001.1275180000002</v>
      </c>
      <c r="G10554" s="129">
        <v>0</v>
      </c>
      <c r="H10554" s="129">
        <v>6173.1450000000004</v>
      </c>
      <c r="I10554" s="129">
        <v>5013.8283689999998</v>
      </c>
      <c r="J10554" s="129">
        <v>5001.1275180000002</v>
      </c>
    </row>
    <row r="10555" spans="1:10" hidden="1" x14ac:dyDescent="0.25">
      <c r="A10555" s="125">
        <v>967731</v>
      </c>
      <c r="B10555" s="125">
        <v>2005</v>
      </c>
      <c r="C10555" s="125">
        <v>58</v>
      </c>
      <c r="D10555" s="125">
        <v>3</v>
      </c>
      <c r="E10555" s="125">
        <v>2</v>
      </c>
      <c r="F10555" s="125">
        <v>4641.7831669999996</v>
      </c>
      <c r="G10555" s="125">
        <v>0</v>
      </c>
      <c r="H10555" s="125">
        <v>5001.1275180000002</v>
      </c>
      <c r="I10555" s="125">
        <v>4712.5624600000001</v>
      </c>
      <c r="J10555" s="125">
        <v>4641.7831669999996</v>
      </c>
    </row>
    <row r="10556" spans="1:10" hidden="1" x14ac:dyDescent="0.25">
      <c r="A10556" s="125">
        <v>967732</v>
      </c>
      <c r="B10556" s="125">
        <v>2005</v>
      </c>
      <c r="C10556" s="125">
        <v>58</v>
      </c>
      <c r="D10556" s="125">
        <v>3</v>
      </c>
      <c r="E10556" s="125">
        <v>3</v>
      </c>
      <c r="F10556" s="125">
        <v>2736.5587249999999</v>
      </c>
      <c r="G10556" s="125">
        <v>1170.380989</v>
      </c>
      <c r="H10556" s="125">
        <v>4641.7831669999996</v>
      </c>
      <c r="I10556" s="125">
        <v>4245.8390630000004</v>
      </c>
      <c r="J10556" s="125">
        <v>3906.9397130000002</v>
      </c>
    </row>
    <row r="10557" spans="1:10" hidden="1" x14ac:dyDescent="0.25">
      <c r="A10557" s="125">
        <v>967733</v>
      </c>
      <c r="B10557" s="125">
        <v>2005</v>
      </c>
      <c r="C10557" s="125">
        <v>58</v>
      </c>
      <c r="D10557" s="125">
        <v>3</v>
      </c>
      <c r="E10557" s="125">
        <v>4</v>
      </c>
      <c r="F10557" s="125">
        <v>208.16536300000001</v>
      </c>
      <c r="G10557" s="125">
        <v>0</v>
      </c>
      <c r="H10557" s="125">
        <v>256.83730100000002</v>
      </c>
      <c r="I10557" s="125">
        <v>208.60325599999999</v>
      </c>
      <c r="J10557" s="125">
        <v>208.16536300000001</v>
      </c>
    </row>
    <row r="10558" spans="1:10" x14ac:dyDescent="0.25">
      <c r="A10558" s="125">
        <v>967734</v>
      </c>
      <c r="B10558" s="125">
        <v>2005</v>
      </c>
      <c r="C10558" s="125">
        <v>58</v>
      </c>
      <c r="D10558" s="125">
        <v>4</v>
      </c>
      <c r="E10558" s="125">
        <v>1</v>
      </c>
      <c r="F10558" s="129">
        <v>8969.7700349999996</v>
      </c>
      <c r="G10558" s="129">
        <v>0</v>
      </c>
      <c r="H10558" s="129">
        <v>10327.4717</v>
      </c>
      <c r="I10558" s="129">
        <v>9066.4874049999999</v>
      </c>
      <c r="J10558" s="129">
        <v>8969.7700349999996</v>
      </c>
    </row>
    <row r="10559" spans="1:10" hidden="1" x14ac:dyDescent="0.25">
      <c r="A10559" s="125">
        <v>967735</v>
      </c>
      <c r="B10559" s="125">
        <v>2005</v>
      </c>
      <c r="C10559" s="125">
        <v>58</v>
      </c>
      <c r="D10559" s="125">
        <v>4</v>
      </c>
      <c r="E10559" s="125">
        <v>2</v>
      </c>
      <c r="F10559" s="125">
        <v>8225.9698179999996</v>
      </c>
      <c r="G10559" s="125">
        <v>0</v>
      </c>
      <c r="H10559" s="125">
        <v>8969.7700349999996</v>
      </c>
      <c r="I10559" s="125">
        <v>8642.3734289999993</v>
      </c>
      <c r="J10559" s="125">
        <v>8225.9698179999996</v>
      </c>
    </row>
    <row r="10560" spans="1:10" hidden="1" x14ac:dyDescent="0.25">
      <c r="A10560" s="125">
        <v>967736</v>
      </c>
      <c r="B10560" s="125">
        <v>2005</v>
      </c>
      <c r="C10560" s="125">
        <v>58</v>
      </c>
      <c r="D10560" s="125">
        <v>4</v>
      </c>
      <c r="E10560" s="125">
        <v>3</v>
      </c>
      <c r="F10560" s="125">
        <v>1950.299996</v>
      </c>
      <c r="G10560" s="125">
        <v>4342.4575420000001</v>
      </c>
      <c r="H10560" s="125">
        <v>8225.9698179999996</v>
      </c>
      <c r="I10560" s="125">
        <v>7779.2996569999996</v>
      </c>
      <c r="J10560" s="125">
        <v>6292.7575379999998</v>
      </c>
    </row>
    <row r="10561" spans="1:10" hidden="1" x14ac:dyDescent="0.25">
      <c r="A10561" s="125">
        <v>967737</v>
      </c>
      <c r="B10561" s="125">
        <v>2005</v>
      </c>
      <c r="C10561" s="125">
        <v>58</v>
      </c>
      <c r="D10561" s="125">
        <v>4</v>
      </c>
      <c r="E10561" s="125">
        <v>4</v>
      </c>
      <c r="F10561" s="125">
        <v>2384.9086619999998</v>
      </c>
      <c r="G10561" s="125">
        <v>0</v>
      </c>
      <c r="H10561" s="125">
        <v>2736.5587249999999</v>
      </c>
      <c r="I10561" s="125">
        <v>2402.424904</v>
      </c>
      <c r="J10561" s="125">
        <v>2384.9086619999998</v>
      </c>
    </row>
    <row r="10562" spans="1:10" x14ac:dyDescent="0.25">
      <c r="A10562" s="125">
        <v>967738</v>
      </c>
      <c r="B10562" s="125">
        <v>2005</v>
      </c>
      <c r="C10562" s="125">
        <v>58</v>
      </c>
      <c r="D10562" s="125">
        <v>5</v>
      </c>
      <c r="E10562" s="125">
        <v>1</v>
      </c>
      <c r="F10562" s="129">
        <v>1258.267141</v>
      </c>
      <c r="G10562" s="129">
        <v>0</v>
      </c>
      <c r="H10562" s="129">
        <v>1345.7090000000001</v>
      </c>
      <c r="I10562" s="129">
        <v>1265.5047440000001</v>
      </c>
      <c r="J10562" s="129">
        <v>1258.267141</v>
      </c>
    </row>
    <row r="10563" spans="1:10" hidden="1" x14ac:dyDescent="0.25">
      <c r="A10563" s="125">
        <v>967739</v>
      </c>
      <c r="B10563" s="125">
        <v>2005</v>
      </c>
      <c r="C10563" s="125">
        <v>58</v>
      </c>
      <c r="D10563" s="125">
        <v>5</v>
      </c>
      <c r="E10563" s="125">
        <v>2</v>
      </c>
      <c r="F10563" s="125">
        <v>1145.0052720000001</v>
      </c>
      <c r="G10563" s="125">
        <v>0</v>
      </c>
      <c r="H10563" s="125">
        <v>1258.267141</v>
      </c>
      <c r="I10563" s="125">
        <v>1236.3732930000001</v>
      </c>
      <c r="J10563" s="125">
        <v>1145.0052720000001</v>
      </c>
    </row>
    <row r="10564" spans="1:10" hidden="1" x14ac:dyDescent="0.25">
      <c r="A10564" s="125">
        <v>967740</v>
      </c>
      <c r="B10564" s="125">
        <v>2005</v>
      </c>
      <c r="C10564" s="125">
        <v>58</v>
      </c>
      <c r="D10564" s="125">
        <v>5</v>
      </c>
      <c r="E10564" s="125">
        <v>3</v>
      </c>
      <c r="F10564" s="125">
        <v>0</v>
      </c>
      <c r="G10564" s="125">
        <v>823.37680499999999</v>
      </c>
      <c r="H10564" s="125">
        <v>1145.0052720000001</v>
      </c>
      <c r="I10564" s="125">
        <v>1115.2351349999999</v>
      </c>
      <c r="J10564" s="125">
        <v>823.37680499999999</v>
      </c>
    </row>
    <row r="10565" spans="1:10" hidden="1" x14ac:dyDescent="0.25">
      <c r="A10565" s="125">
        <v>967741</v>
      </c>
      <c r="B10565" s="125">
        <v>2005</v>
      </c>
      <c r="C10565" s="125">
        <v>58</v>
      </c>
      <c r="D10565" s="125">
        <v>5</v>
      </c>
      <c r="E10565" s="125">
        <v>4</v>
      </c>
      <c r="F10565" s="125">
        <v>1827.0768439999999</v>
      </c>
      <c r="G10565" s="125">
        <v>0</v>
      </c>
      <c r="H10565" s="125">
        <v>1950.299996</v>
      </c>
      <c r="I10565" s="125">
        <v>1834.0621160000001</v>
      </c>
      <c r="J10565" s="125">
        <v>1827.0768439999999</v>
      </c>
    </row>
    <row r="10566" spans="1:10" x14ac:dyDescent="0.25">
      <c r="A10566" s="125">
        <v>967742</v>
      </c>
      <c r="B10566" s="125">
        <v>2005</v>
      </c>
      <c r="C10566" s="125">
        <v>59</v>
      </c>
      <c r="D10566" s="125">
        <v>2</v>
      </c>
      <c r="E10566" s="125">
        <v>1</v>
      </c>
      <c r="F10566" s="129">
        <v>817890.43860800005</v>
      </c>
      <c r="G10566" s="129">
        <v>0</v>
      </c>
      <c r="H10566" s="129">
        <v>1103061.0384</v>
      </c>
      <c r="I10566" s="129">
        <v>818802.20880400005</v>
      </c>
      <c r="J10566" s="129">
        <v>817890.43860800005</v>
      </c>
    </row>
    <row r="10567" spans="1:10" hidden="1" x14ac:dyDescent="0.25">
      <c r="A10567" s="125">
        <v>967743</v>
      </c>
      <c r="B10567" s="125">
        <v>2005</v>
      </c>
      <c r="C10567" s="125">
        <v>59</v>
      </c>
      <c r="D10567" s="125">
        <v>2</v>
      </c>
      <c r="E10567" s="125">
        <v>2</v>
      </c>
      <c r="F10567" s="125">
        <v>749810.76082099997</v>
      </c>
      <c r="G10567" s="125">
        <v>0</v>
      </c>
      <c r="H10567" s="125">
        <v>817890.43860800005</v>
      </c>
      <c r="I10567" s="125">
        <v>751150.57881800004</v>
      </c>
      <c r="J10567" s="125">
        <v>749810.76082099997</v>
      </c>
    </row>
    <row r="10568" spans="1:10" hidden="1" x14ac:dyDescent="0.25">
      <c r="A10568" s="125">
        <v>967744</v>
      </c>
      <c r="B10568" s="125">
        <v>2005</v>
      </c>
      <c r="C10568" s="125">
        <v>59</v>
      </c>
      <c r="D10568" s="125">
        <v>2</v>
      </c>
      <c r="E10568" s="125">
        <v>3</v>
      </c>
      <c r="F10568" s="125">
        <v>646161.95937199995</v>
      </c>
      <c r="G10568" s="125">
        <v>10404.383605000001</v>
      </c>
      <c r="H10568" s="125">
        <v>749810.76082099997</v>
      </c>
      <c r="I10568" s="125">
        <v>659908.45059899997</v>
      </c>
      <c r="J10568" s="125">
        <v>656566.34297600004</v>
      </c>
    </row>
    <row r="10569" spans="1:10" hidden="1" x14ac:dyDescent="0.25">
      <c r="A10569" s="125">
        <v>967745</v>
      </c>
      <c r="B10569" s="125">
        <v>2005</v>
      </c>
      <c r="C10569" s="125">
        <v>59</v>
      </c>
      <c r="D10569" s="125">
        <v>2</v>
      </c>
      <c r="E10569" s="125">
        <v>4</v>
      </c>
      <c r="F10569" s="125">
        <v>818140.32818499999</v>
      </c>
      <c r="G10569" s="125">
        <v>0</v>
      </c>
      <c r="H10569" s="125">
        <v>1103061.0384</v>
      </c>
      <c r="I10569" s="125">
        <v>818802.20880400005</v>
      </c>
      <c r="J10569" s="125">
        <v>818140.32818499999</v>
      </c>
    </row>
    <row r="10570" spans="1:10" x14ac:dyDescent="0.25">
      <c r="A10570" s="125">
        <v>967746</v>
      </c>
      <c r="B10570" s="125">
        <v>2005</v>
      </c>
      <c r="C10570" s="125">
        <v>59</v>
      </c>
      <c r="D10570" s="125">
        <v>3</v>
      </c>
      <c r="E10570" s="125">
        <v>1</v>
      </c>
      <c r="F10570" s="129">
        <v>273866.19898099999</v>
      </c>
      <c r="G10570" s="129">
        <v>0</v>
      </c>
      <c r="H10570" s="129">
        <v>339919.02490000002</v>
      </c>
      <c r="I10570" s="129">
        <v>276082.23202400003</v>
      </c>
      <c r="J10570" s="129">
        <v>273866.19898099999</v>
      </c>
    </row>
    <row r="10571" spans="1:10" hidden="1" x14ac:dyDescent="0.25">
      <c r="A10571" s="125">
        <v>967747</v>
      </c>
      <c r="B10571" s="125">
        <v>2005</v>
      </c>
      <c r="C10571" s="125">
        <v>59</v>
      </c>
      <c r="D10571" s="125">
        <v>3</v>
      </c>
      <c r="E10571" s="125">
        <v>2</v>
      </c>
      <c r="F10571" s="125">
        <v>250272.76001900001</v>
      </c>
      <c r="G10571" s="125">
        <v>0</v>
      </c>
      <c r="H10571" s="125">
        <v>273866.19898099999</v>
      </c>
      <c r="I10571" s="125">
        <v>258064.11929999999</v>
      </c>
      <c r="J10571" s="125">
        <v>250272.76001900001</v>
      </c>
    </row>
    <row r="10572" spans="1:10" hidden="1" x14ac:dyDescent="0.25">
      <c r="A10572" s="125">
        <v>967748</v>
      </c>
      <c r="B10572" s="125">
        <v>2005</v>
      </c>
      <c r="C10572" s="125">
        <v>59</v>
      </c>
      <c r="D10572" s="125">
        <v>3</v>
      </c>
      <c r="E10572" s="125">
        <v>3</v>
      </c>
      <c r="F10572" s="125">
        <v>177718.487112</v>
      </c>
      <c r="G10572" s="125">
        <v>30386.911408</v>
      </c>
      <c r="H10572" s="125">
        <v>250272.76001900001</v>
      </c>
      <c r="I10572" s="125">
        <v>228924.49358899999</v>
      </c>
      <c r="J10572" s="125">
        <v>208105.39851999999</v>
      </c>
    </row>
    <row r="10573" spans="1:10" hidden="1" x14ac:dyDescent="0.25">
      <c r="A10573" s="125">
        <v>967749</v>
      </c>
      <c r="B10573" s="125">
        <v>2005</v>
      </c>
      <c r="C10573" s="125">
        <v>59</v>
      </c>
      <c r="D10573" s="125">
        <v>3</v>
      </c>
      <c r="E10573" s="125">
        <v>4</v>
      </c>
      <c r="F10573" s="125">
        <v>522624.06720300001</v>
      </c>
      <c r="G10573" s="125">
        <v>0</v>
      </c>
      <c r="H10573" s="125">
        <v>646161.95937199995</v>
      </c>
      <c r="I10573" s="125">
        <v>524812.74340200005</v>
      </c>
      <c r="J10573" s="125">
        <v>522624.06720300001</v>
      </c>
    </row>
    <row r="10574" spans="1:10" x14ac:dyDescent="0.25">
      <c r="A10574" s="125">
        <v>967750</v>
      </c>
      <c r="B10574" s="125">
        <v>2005</v>
      </c>
      <c r="C10574" s="125">
        <v>59</v>
      </c>
      <c r="D10574" s="125">
        <v>4</v>
      </c>
      <c r="E10574" s="125">
        <v>1</v>
      </c>
      <c r="F10574" s="129">
        <v>114614.06153000001</v>
      </c>
      <c r="G10574" s="129">
        <v>0</v>
      </c>
      <c r="H10574" s="129">
        <v>133035.97690000001</v>
      </c>
      <c r="I10574" s="129">
        <v>116792.284121</v>
      </c>
      <c r="J10574" s="129">
        <v>114614.06153000001</v>
      </c>
    </row>
    <row r="10575" spans="1:10" hidden="1" x14ac:dyDescent="0.25">
      <c r="A10575" s="125">
        <v>967751</v>
      </c>
      <c r="B10575" s="125">
        <v>2005</v>
      </c>
      <c r="C10575" s="125">
        <v>59</v>
      </c>
      <c r="D10575" s="125">
        <v>4</v>
      </c>
      <c r="E10575" s="125">
        <v>2</v>
      </c>
      <c r="F10575" s="125">
        <v>106865.354291</v>
      </c>
      <c r="G10575" s="125">
        <v>0</v>
      </c>
      <c r="H10575" s="125">
        <v>114614.06153000001</v>
      </c>
      <c r="I10575" s="125">
        <v>110430.648284</v>
      </c>
      <c r="J10575" s="125">
        <v>106865.354291</v>
      </c>
    </row>
    <row r="10576" spans="1:10" hidden="1" x14ac:dyDescent="0.25">
      <c r="A10576" s="125">
        <v>967752</v>
      </c>
      <c r="B10576" s="125">
        <v>2005</v>
      </c>
      <c r="C10576" s="125">
        <v>59</v>
      </c>
      <c r="D10576" s="125">
        <v>4</v>
      </c>
      <c r="E10576" s="125">
        <v>3</v>
      </c>
      <c r="F10576" s="125">
        <v>21187.219625999998</v>
      </c>
      <c r="G10576" s="125">
        <v>73380.099430999995</v>
      </c>
      <c r="H10576" s="125">
        <v>106865.354291</v>
      </c>
      <c r="I10576" s="125">
        <v>101062.56555299999</v>
      </c>
      <c r="J10576" s="125">
        <v>94567.319057000001</v>
      </c>
    </row>
    <row r="10577" spans="1:10" hidden="1" x14ac:dyDescent="0.25">
      <c r="A10577" s="125">
        <v>967753</v>
      </c>
      <c r="B10577" s="125">
        <v>2005</v>
      </c>
      <c r="C10577" s="125">
        <v>59</v>
      </c>
      <c r="D10577" s="125">
        <v>4</v>
      </c>
      <c r="E10577" s="125">
        <v>4</v>
      </c>
      <c r="F10577" s="125">
        <v>154912.36063899999</v>
      </c>
      <c r="G10577" s="125">
        <v>0</v>
      </c>
      <c r="H10577" s="125">
        <v>177718.487112</v>
      </c>
      <c r="I10577" s="125">
        <v>156019.05983499999</v>
      </c>
      <c r="J10577" s="125">
        <v>154912.36063899999</v>
      </c>
    </row>
    <row r="10578" spans="1:10" x14ac:dyDescent="0.25">
      <c r="A10578" s="125">
        <v>967754</v>
      </c>
      <c r="B10578" s="125">
        <v>2005</v>
      </c>
      <c r="C10578" s="125">
        <v>59</v>
      </c>
      <c r="D10578" s="125">
        <v>5</v>
      </c>
      <c r="E10578" s="125">
        <v>1</v>
      </c>
      <c r="F10578" s="129">
        <v>20117.78355</v>
      </c>
      <c r="G10578" s="129">
        <v>0</v>
      </c>
      <c r="H10578" s="129">
        <v>21407.210999999999</v>
      </c>
      <c r="I10578" s="129">
        <v>20131.341224</v>
      </c>
      <c r="J10578" s="129">
        <v>20117.78355</v>
      </c>
    </row>
    <row r="10579" spans="1:10" hidden="1" x14ac:dyDescent="0.25">
      <c r="A10579" s="125">
        <v>967755</v>
      </c>
      <c r="B10579" s="125">
        <v>2005</v>
      </c>
      <c r="C10579" s="125">
        <v>59</v>
      </c>
      <c r="D10579" s="125">
        <v>5</v>
      </c>
      <c r="E10579" s="125">
        <v>2</v>
      </c>
      <c r="F10579" s="125">
        <v>19696.744234999998</v>
      </c>
      <c r="G10579" s="125">
        <v>0</v>
      </c>
      <c r="H10579" s="125">
        <v>20117.78355</v>
      </c>
      <c r="I10579" s="125">
        <v>19767.734117</v>
      </c>
      <c r="J10579" s="125">
        <v>19696.744234999998</v>
      </c>
    </row>
    <row r="10580" spans="1:10" hidden="1" x14ac:dyDescent="0.25">
      <c r="A10580" s="125">
        <v>967756</v>
      </c>
      <c r="B10580" s="125">
        <v>2005</v>
      </c>
      <c r="C10580" s="125">
        <v>59</v>
      </c>
      <c r="D10580" s="125">
        <v>5</v>
      </c>
      <c r="E10580" s="125">
        <v>3</v>
      </c>
      <c r="F10580" s="125">
        <v>0</v>
      </c>
      <c r="G10580" s="125">
        <v>18213.697749999999</v>
      </c>
      <c r="H10580" s="125">
        <v>19696.744234999998</v>
      </c>
      <c r="I10580" s="125">
        <v>19184.628884999998</v>
      </c>
      <c r="J10580" s="125">
        <v>18213.697749999999</v>
      </c>
    </row>
    <row r="10581" spans="1:10" hidden="1" x14ac:dyDescent="0.25">
      <c r="A10581" s="125">
        <v>967757</v>
      </c>
      <c r="B10581" s="125">
        <v>2005</v>
      </c>
      <c r="C10581" s="125">
        <v>59</v>
      </c>
      <c r="D10581" s="125">
        <v>5</v>
      </c>
      <c r="E10581" s="125">
        <v>4</v>
      </c>
      <c r="F10581" s="125">
        <v>19920.064409999999</v>
      </c>
      <c r="G10581" s="125">
        <v>0</v>
      </c>
      <c r="H10581" s="125">
        <v>21187.219625999998</v>
      </c>
      <c r="I10581" s="125">
        <v>19924.461336</v>
      </c>
      <c r="J10581" s="125">
        <v>19920.064409999999</v>
      </c>
    </row>
    <row r="10582" spans="1:10" x14ac:dyDescent="0.25">
      <c r="A10582" s="125">
        <v>967758</v>
      </c>
      <c r="B10582" s="125">
        <v>2005</v>
      </c>
      <c r="C10582" s="125">
        <v>60</v>
      </c>
      <c r="D10582" s="125">
        <v>2</v>
      </c>
      <c r="E10582" s="125">
        <v>1</v>
      </c>
      <c r="F10582" s="129">
        <v>25286.140842000001</v>
      </c>
      <c r="G10582" s="129">
        <v>0</v>
      </c>
      <c r="H10582" s="129">
        <v>34102.558799999999</v>
      </c>
      <c r="I10582" s="129">
        <v>25314.329397000001</v>
      </c>
      <c r="J10582" s="129">
        <v>25286.140842000001</v>
      </c>
    </row>
    <row r="10583" spans="1:10" hidden="1" x14ac:dyDescent="0.25">
      <c r="A10583" s="125">
        <v>967759</v>
      </c>
      <c r="B10583" s="125">
        <v>2005</v>
      </c>
      <c r="C10583" s="125">
        <v>60</v>
      </c>
      <c r="D10583" s="125">
        <v>2</v>
      </c>
      <c r="E10583" s="125">
        <v>2</v>
      </c>
      <c r="F10583" s="125">
        <v>23181.369543000001</v>
      </c>
      <c r="G10583" s="125">
        <v>0</v>
      </c>
      <c r="H10583" s="125">
        <v>25286.140842000001</v>
      </c>
      <c r="I10583" s="125">
        <v>23222.79175</v>
      </c>
      <c r="J10583" s="125">
        <v>23181.369543000001</v>
      </c>
    </row>
    <row r="10584" spans="1:10" hidden="1" x14ac:dyDescent="0.25">
      <c r="A10584" s="125">
        <v>967760</v>
      </c>
      <c r="B10584" s="125">
        <v>2005</v>
      </c>
      <c r="C10584" s="125">
        <v>60</v>
      </c>
      <c r="D10584" s="125">
        <v>2</v>
      </c>
      <c r="E10584" s="125">
        <v>3</v>
      </c>
      <c r="F10584" s="125">
        <v>19976.932777999999</v>
      </c>
      <c r="G10584" s="125">
        <v>321.66497700000002</v>
      </c>
      <c r="H10584" s="125">
        <v>23181.369543000001</v>
      </c>
      <c r="I10584" s="125">
        <v>20401.923334999999</v>
      </c>
      <c r="J10584" s="125">
        <v>20298.597754999999</v>
      </c>
    </row>
    <row r="10585" spans="1:10" hidden="1" x14ac:dyDescent="0.25">
      <c r="A10585" s="125">
        <v>967761</v>
      </c>
      <c r="B10585" s="125">
        <v>2005</v>
      </c>
      <c r="C10585" s="125">
        <v>60</v>
      </c>
      <c r="D10585" s="125">
        <v>2</v>
      </c>
      <c r="E10585" s="125">
        <v>4</v>
      </c>
      <c r="F10585" s="125">
        <v>25293.866502000001</v>
      </c>
      <c r="G10585" s="125">
        <v>0</v>
      </c>
      <c r="H10585" s="125">
        <v>34102.558799999999</v>
      </c>
      <c r="I10585" s="125">
        <v>25314.329397000001</v>
      </c>
      <c r="J10585" s="125">
        <v>25293.866502000001</v>
      </c>
    </row>
    <row r="10586" spans="1:10" x14ac:dyDescent="0.25">
      <c r="A10586" s="125">
        <v>967762</v>
      </c>
      <c r="B10586" s="125">
        <v>2005</v>
      </c>
      <c r="C10586" s="125">
        <v>60</v>
      </c>
      <c r="D10586" s="125">
        <v>3</v>
      </c>
      <c r="E10586" s="125">
        <v>1</v>
      </c>
      <c r="F10586" s="129">
        <v>8477.5173809999997</v>
      </c>
      <c r="G10586" s="129">
        <v>0</v>
      </c>
      <c r="H10586" s="129">
        <v>10522.18</v>
      </c>
      <c r="I10586" s="129">
        <v>8546.1145959999994</v>
      </c>
      <c r="J10586" s="129">
        <v>8477.5173809999997</v>
      </c>
    </row>
    <row r="10587" spans="1:10" hidden="1" x14ac:dyDescent="0.25">
      <c r="A10587" s="125">
        <v>967763</v>
      </c>
      <c r="B10587" s="125">
        <v>2005</v>
      </c>
      <c r="C10587" s="125">
        <v>60</v>
      </c>
      <c r="D10587" s="125">
        <v>3</v>
      </c>
      <c r="E10587" s="125">
        <v>2</v>
      </c>
      <c r="F10587" s="125">
        <v>7747.1834090000002</v>
      </c>
      <c r="G10587" s="125">
        <v>0</v>
      </c>
      <c r="H10587" s="125">
        <v>8477.5173809999997</v>
      </c>
      <c r="I10587" s="125">
        <v>7988.3646280000003</v>
      </c>
      <c r="J10587" s="125">
        <v>7747.1834090000002</v>
      </c>
    </row>
    <row r="10588" spans="1:10" hidden="1" x14ac:dyDescent="0.25">
      <c r="A10588" s="125">
        <v>967764</v>
      </c>
      <c r="B10588" s="125">
        <v>2005</v>
      </c>
      <c r="C10588" s="125">
        <v>60</v>
      </c>
      <c r="D10588" s="125">
        <v>3</v>
      </c>
      <c r="E10588" s="125">
        <v>3</v>
      </c>
      <c r="F10588" s="125">
        <v>5497.5999670000001</v>
      </c>
      <c r="G10588" s="125">
        <v>939.99834199999998</v>
      </c>
      <c r="H10588" s="125">
        <v>7747.1834090000002</v>
      </c>
      <c r="I10588" s="125">
        <v>7086.3486640000001</v>
      </c>
      <c r="J10588" s="125">
        <v>6437.5983079999996</v>
      </c>
    </row>
    <row r="10589" spans="1:10" hidden="1" x14ac:dyDescent="0.25">
      <c r="A10589" s="125">
        <v>967765</v>
      </c>
      <c r="B10589" s="125">
        <v>2005</v>
      </c>
      <c r="C10589" s="125">
        <v>60</v>
      </c>
      <c r="D10589" s="125">
        <v>3</v>
      </c>
      <c r="E10589" s="125">
        <v>4</v>
      </c>
      <c r="F10589" s="125">
        <v>16157.599045999999</v>
      </c>
      <c r="G10589" s="125">
        <v>0</v>
      </c>
      <c r="H10589" s="125">
        <v>19976.932777999999</v>
      </c>
      <c r="I10589" s="125">
        <v>16225.264802</v>
      </c>
      <c r="J10589" s="125">
        <v>16157.599045999999</v>
      </c>
    </row>
    <row r="10590" spans="1:10" x14ac:dyDescent="0.25">
      <c r="A10590" s="125">
        <v>967766</v>
      </c>
      <c r="B10590" s="125">
        <v>2005</v>
      </c>
      <c r="C10590" s="125">
        <v>60</v>
      </c>
      <c r="D10590" s="125">
        <v>4</v>
      </c>
      <c r="E10590" s="125">
        <v>1</v>
      </c>
      <c r="F10590" s="129">
        <v>3543.9818780000001</v>
      </c>
      <c r="G10590" s="129">
        <v>0</v>
      </c>
      <c r="H10590" s="129">
        <v>4113.6059999999998</v>
      </c>
      <c r="I10590" s="129">
        <v>3611.334707</v>
      </c>
      <c r="J10590" s="129">
        <v>3543.9818780000001</v>
      </c>
    </row>
    <row r="10591" spans="1:10" hidden="1" x14ac:dyDescent="0.25">
      <c r="A10591" s="125">
        <v>967767</v>
      </c>
      <c r="B10591" s="125">
        <v>2005</v>
      </c>
      <c r="C10591" s="125">
        <v>60</v>
      </c>
      <c r="D10591" s="125">
        <v>4</v>
      </c>
      <c r="E10591" s="125">
        <v>2</v>
      </c>
      <c r="F10591" s="125">
        <v>3304.3840679999998</v>
      </c>
      <c r="G10591" s="125">
        <v>0</v>
      </c>
      <c r="H10591" s="125">
        <v>3543.9818780000001</v>
      </c>
      <c r="I10591" s="125">
        <v>3414.6265389999999</v>
      </c>
      <c r="J10591" s="125">
        <v>3304.3840679999998</v>
      </c>
    </row>
    <row r="10592" spans="1:10" hidden="1" x14ac:dyDescent="0.25">
      <c r="A10592" s="125">
        <v>967768</v>
      </c>
      <c r="B10592" s="125">
        <v>2005</v>
      </c>
      <c r="C10592" s="125">
        <v>60</v>
      </c>
      <c r="D10592" s="125">
        <v>4</v>
      </c>
      <c r="E10592" s="125">
        <v>3</v>
      </c>
      <c r="F10592" s="125">
        <v>654.91679799999997</v>
      </c>
      <c r="G10592" s="125">
        <v>2268.2475850000001</v>
      </c>
      <c r="H10592" s="125">
        <v>3304.3840679999998</v>
      </c>
      <c r="I10592" s="125">
        <v>3124.9560139999999</v>
      </c>
      <c r="J10592" s="125">
        <v>2923.1643829999998</v>
      </c>
    </row>
    <row r="10593" spans="1:10" hidden="1" x14ac:dyDescent="0.25">
      <c r="A10593" s="125">
        <v>967769</v>
      </c>
      <c r="B10593" s="125">
        <v>2005</v>
      </c>
      <c r="C10593" s="125">
        <v>60</v>
      </c>
      <c r="D10593" s="125">
        <v>4</v>
      </c>
      <c r="E10593" s="125">
        <v>4</v>
      </c>
      <c r="F10593" s="125">
        <v>4790.8897500000003</v>
      </c>
      <c r="G10593" s="125">
        <v>0</v>
      </c>
      <c r="H10593" s="125">
        <v>5497.5999670000001</v>
      </c>
      <c r="I10593" s="125">
        <v>4826.3430109999999</v>
      </c>
      <c r="J10593" s="125">
        <v>4790.8897500000003</v>
      </c>
    </row>
    <row r="10594" spans="1:10" x14ac:dyDescent="0.25">
      <c r="A10594" s="125">
        <v>967770</v>
      </c>
      <c r="B10594" s="125">
        <v>2005</v>
      </c>
      <c r="C10594" s="125">
        <v>60</v>
      </c>
      <c r="D10594" s="125">
        <v>5</v>
      </c>
      <c r="E10594" s="125">
        <v>1</v>
      </c>
      <c r="F10594" s="129">
        <v>621.76321299999995</v>
      </c>
      <c r="G10594" s="129">
        <v>0</v>
      </c>
      <c r="H10594" s="129">
        <v>661.61445000000003</v>
      </c>
      <c r="I10594" s="129">
        <v>622.18222900000001</v>
      </c>
      <c r="J10594" s="129">
        <v>621.76321299999995</v>
      </c>
    </row>
    <row r="10595" spans="1:10" hidden="1" x14ac:dyDescent="0.25">
      <c r="A10595" s="125">
        <v>967771</v>
      </c>
      <c r="B10595" s="125">
        <v>2005</v>
      </c>
      <c r="C10595" s="125">
        <v>60</v>
      </c>
      <c r="D10595" s="125">
        <v>5</v>
      </c>
      <c r="E10595" s="125">
        <v>2</v>
      </c>
      <c r="F10595" s="125">
        <v>608.75050999999996</v>
      </c>
      <c r="G10595" s="125">
        <v>0</v>
      </c>
      <c r="H10595" s="125">
        <v>621.76321299999995</v>
      </c>
      <c r="I10595" s="125">
        <v>610.94453299999998</v>
      </c>
      <c r="J10595" s="125">
        <v>608.75050999999996</v>
      </c>
    </row>
    <row r="10596" spans="1:10" hidden="1" x14ac:dyDescent="0.25">
      <c r="A10596" s="125">
        <v>967772</v>
      </c>
      <c r="B10596" s="125">
        <v>2005</v>
      </c>
      <c r="C10596" s="125">
        <v>60</v>
      </c>
      <c r="D10596" s="125">
        <v>5</v>
      </c>
      <c r="E10596" s="125">
        <v>3</v>
      </c>
      <c r="F10596" s="125">
        <v>0</v>
      </c>
      <c r="G10596" s="125">
        <v>562.915254</v>
      </c>
      <c r="H10596" s="125">
        <v>608.75050999999996</v>
      </c>
      <c r="I10596" s="125">
        <v>592.92299600000001</v>
      </c>
      <c r="J10596" s="125">
        <v>562.915254</v>
      </c>
    </row>
    <row r="10597" spans="1:10" hidden="1" x14ac:dyDescent="0.25">
      <c r="A10597" s="125">
        <v>967773</v>
      </c>
      <c r="B10597" s="125">
        <v>2005</v>
      </c>
      <c r="C10597" s="125">
        <v>60</v>
      </c>
      <c r="D10597" s="125">
        <v>5</v>
      </c>
      <c r="E10597" s="125">
        <v>4</v>
      </c>
      <c r="F10597" s="125">
        <v>615.74784399999999</v>
      </c>
      <c r="G10597" s="125">
        <v>0</v>
      </c>
      <c r="H10597" s="125">
        <v>654.91679799999997</v>
      </c>
      <c r="I10597" s="125">
        <v>615.88375699999995</v>
      </c>
      <c r="J10597" s="125">
        <v>615.74784399999999</v>
      </c>
    </row>
    <row r="10598" spans="1:10" x14ac:dyDescent="0.25">
      <c r="A10598" s="125">
        <v>967774</v>
      </c>
      <c r="B10598" s="125">
        <v>2005</v>
      </c>
      <c r="C10598" s="125">
        <v>61</v>
      </c>
      <c r="D10598" s="125">
        <v>2</v>
      </c>
      <c r="E10598" s="125">
        <v>1</v>
      </c>
      <c r="F10598" s="129">
        <v>624988.51346299995</v>
      </c>
      <c r="G10598" s="129">
        <v>0</v>
      </c>
      <c r="H10598" s="129">
        <v>842575.20149999997</v>
      </c>
      <c r="I10598" s="129">
        <v>625443.57207300002</v>
      </c>
      <c r="J10598" s="129">
        <v>624988.51346299995</v>
      </c>
    </row>
    <row r="10599" spans="1:10" hidden="1" x14ac:dyDescent="0.25">
      <c r="A10599" s="125">
        <v>967775</v>
      </c>
      <c r="B10599" s="125">
        <v>2005</v>
      </c>
      <c r="C10599" s="125">
        <v>61</v>
      </c>
      <c r="D10599" s="125">
        <v>2</v>
      </c>
      <c r="E10599" s="125">
        <v>2</v>
      </c>
      <c r="F10599" s="125">
        <v>573024.69858900004</v>
      </c>
      <c r="G10599" s="125">
        <v>0</v>
      </c>
      <c r="H10599" s="125">
        <v>624988.51346299995</v>
      </c>
      <c r="I10599" s="125">
        <v>573989.45076399995</v>
      </c>
      <c r="J10599" s="125">
        <v>573024.69858900004</v>
      </c>
    </row>
    <row r="10600" spans="1:10" hidden="1" x14ac:dyDescent="0.25">
      <c r="A10600" s="125">
        <v>967776</v>
      </c>
      <c r="B10600" s="125">
        <v>2005</v>
      </c>
      <c r="C10600" s="125">
        <v>61</v>
      </c>
      <c r="D10600" s="125">
        <v>2</v>
      </c>
      <c r="E10600" s="125">
        <v>3</v>
      </c>
      <c r="F10600" s="125">
        <v>485750.42160900001</v>
      </c>
      <c r="G10600" s="125">
        <v>15046.039038999999</v>
      </c>
      <c r="H10600" s="125">
        <v>573024.69858900004</v>
      </c>
      <c r="I10600" s="125">
        <v>504319.037228</v>
      </c>
      <c r="J10600" s="125">
        <v>500796.460647</v>
      </c>
    </row>
    <row r="10601" spans="1:10" hidden="1" x14ac:dyDescent="0.25">
      <c r="A10601" s="125">
        <v>967777</v>
      </c>
      <c r="B10601" s="125">
        <v>2005</v>
      </c>
      <c r="C10601" s="125">
        <v>61</v>
      </c>
      <c r="D10601" s="125">
        <v>2</v>
      </c>
      <c r="E10601" s="125">
        <v>4</v>
      </c>
      <c r="F10601" s="125">
        <v>625144.41937300004</v>
      </c>
      <c r="G10601" s="125">
        <v>0</v>
      </c>
      <c r="H10601" s="125">
        <v>842575.20149999997</v>
      </c>
      <c r="I10601" s="125">
        <v>625443.57207300002</v>
      </c>
      <c r="J10601" s="125">
        <v>625144.41937300004</v>
      </c>
    </row>
    <row r="10602" spans="1:10" x14ac:dyDescent="0.25">
      <c r="A10602" s="125">
        <v>967778</v>
      </c>
      <c r="B10602" s="125">
        <v>2005</v>
      </c>
      <c r="C10602" s="125">
        <v>61</v>
      </c>
      <c r="D10602" s="125">
        <v>3</v>
      </c>
      <c r="E10602" s="125">
        <v>1</v>
      </c>
      <c r="F10602" s="129">
        <v>282178.51968500001</v>
      </c>
      <c r="G10602" s="129">
        <v>0</v>
      </c>
      <c r="H10602" s="129">
        <v>347734.29599999997</v>
      </c>
      <c r="I10602" s="129">
        <v>282429.79521100002</v>
      </c>
      <c r="J10602" s="129">
        <v>282178.51968500001</v>
      </c>
    </row>
    <row r="10603" spans="1:10" hidden="1" x14ac:dyDescent="0.25">
      <c r="A10603" s="125">
        <v>967779</v>
      </c>
      <c r="B10603" s="125">
        <v>2005</v>
      </c>
      <c r="C10603" s="125">
        <v>61</v>
      </c>
      <c r="D10603" s="125">
        <v>3</v>
      </c>
      <c r="E10603" s="125">
        <v>2</v>
      </c>
      <c r="F10603" s="125">
        <v>265031.82842199999</v>
      </c>
      <c r="G10603" s="125">
        <v>0</v>
      </c>
      <c r="H10603" s="125">
        <v>282178.51968500001</v>
      </c>
      <c r="I10603" s="125">
        <v>265896.81909900001</v>
      </c>
      <c r="J10603" s="125">
        <v>265031.82842199999</v>
      </c>
    </row>
    <row r="10604" spans="1:10" hidden="1" x14ac:dyDescent="0.25">
      <c r="A10604" s="125">
        <v>967780</v>
      </c>
      <c r="B10604" s="125">
        <v>2005</v>
      </c>
      <c r="C10604" s="125">
        <v>61</v>
      </c>
      <c r="D10604" s="125">
        <v>3</v>
      </c>
      <c r="E10604" s="125">
        <v>3</v>
      </c>
      <c r="F10604" s="125">
        <v>196918.36884000001</v>
      </c>
      <c r="G10604" s="125">
        <v>42978.427463</v>
      </c>
      <c r="H10604" s="125">
        <v>265031.82842199999</v>
      </c>
      <c r="I10604" s="125">
        <v>242424.61345800001</v>
      </c>
      <c r="J10604" s="125">
        <v>239896.79630300001</v>
      </c>
    </row>
    <row r="10605" spans="1:10" hidden="1" x14ac:dyDescent="0.25">
      <c r="A10605" s="125">
        <v>967781</v>
      </c>
      <c r="B10605" s="125">
        <v>2005</v>
      </c>
      <c r="C10605" s="125">
        <v>61</v>
      </c>
      <c r="D10605" s="125">
        <v>3</v>
      </c>
      <c r="E10605" s="125">
        <v>4</v>
      </c>
      <c r="F10605" s="125">
        <v>394321.215196</v>
      </c>
      <c r="G10605" s="125">
        <v>0</v>
      </c>
      <c r="H10605" s="125">
        <v>485750.42160900001</v>
      </c>
      <c r="I10605" s="125">
        <v>394526.49242999998</v>
      </c>
      <c r="J10605" s="125">
        <v>394321.215196</v>
      </c>
    </row>
    <row r="10606" spans="1:10" x14ac:dyDescent="0.25">
      <c r="A10606" s="125">
        <v>967782</v>
      </c>
      <c r="B10606" s="125">
        <v>2005</v>
      </c>
      <c r="C10606" s="125">
        <v>61</v>
      </c>
      <c r="D10606" s="125">
        <v>4</v>
      </c>
      <c r="E10606" s="125">
        <v>1</v>
      </c>
      <c r="F10606" s="129">
        <v>138246.93004599999</v>
      </c>
      <c r="G10606" s="129">
        <v>0</v>
      </c>
      <c r="H10606" s="129">
        <v>158408.27720000001</v>
      </c>
      <c r="I10606" s="129">
        <v>139066.62655399999</v>
      </c>
      <c r="J10606" s="129">
        <v>138246.93004599999</v>
      </c>
    </row>
    <row r="10607" spans="1:10" hidden="1" x14ac:dyDescent="0.25">
      <c r="A10607" s="125">
        <v>967783</v>
      </c>
      <c r="B10607" s="125">
        <v>2005</v>
      </c>
      <c r="C10607" s="125">
        <v>61</v>
      </c>
      <c r="D10607" s="125">
        <v>4</v>
      </c>
      <c r="E10607" s="125">
        <v>2</v>
      </c>
      <c r="F10607" s="125">
        <v>130899.74726400001</v>
      </c>
      <c r="G10607" s="125">
        <v>0</v>
      </c>
      <c r="H10607" s="125">
        <v>138246.93004599999</v>
      </c>
      <c r="I10607" s="125">
        <v>133200.91709999999</v>
      </c>
      <c r="J10607" s="125">
        <v>130899.74726400001</v>
      </c>
    </row>
    <row r="10608" spans="1:10" hidden="1" x14ac:dyDescent="0.25">
      <c r="A10608" s="125">
        <v>967784</v>
      </c>
      <c r="B10608" s="125">
        <v>2005</v>
      </c>
      <c r="C10608" s="125">
        <v>61</v>
      </c>
      <c r="D10608" s="125">
        <v>4</v>
      </c>
      <c r="E10608" s="125">
        <v>3</v>
      </c>
      <c r="F10608" s="125">
        <v>53393.944517999997</v>
      </c>
      <c r="G10608" s="125">
        <v>55666.101517000003</v>
      </c>
      <c r="H10608" s="125">
        <v>130899.74726400001</v>
      </c>
      <c r="I10608" s="125">
        <v>123791.890988</v>
      </c>
      <c r="J10608" s="125">
        <v>109060.04603500001</v>
      </c>
    </row>
    <row r="10609" spans="1:10" hidden="1" x14ac:dyDescent="0.25">
      <c r="A10609" s="125">
        <v>967785</v>
      </c>
      <c r="B10609" s="125">
        <v>2005</v>
      </c>
      <c r="C10609" s="125">
        <v>61</v>
      </c>
      <c r="D10609" s="125">
        <v>4</v>
      </c>
      <c r="E10609" s="125">
        <v>4</v>
      </c>
      <c r="F10609" s="125">
        <v>172140.989806</v>
      </c>
      <c r="G10609" s="125">
        <v>0</v>
      </c>
      <c r="H10609" s="125">
        <v>196918.36884000001</v>
      </c>
      <c r="I10609" s="125">
        <v>172874.636004</v>
      </c>
      <c r="J10609" s="125">
        <v>172140.989806</v>
      </c>
    </row>
    <row r="10610" spans="1:10" x14ac:dyDescent="0.25">
      <c r="A10610" s="125">
        <v>967786</v>
      </c>
      <c r="B10610" s="125">
        <v>2005</v>
      </c>
      <c r="C10610" s="125">
        <v>61</v>
      </c>
      <c r="D10610" s="125">
        <v>5</v>
      </c>
      <c r="E10610" s="125">
        <v>1</v>
      </c>
      <c r="F10610" s="129">
        <v>59872.790580000001</v>
      </c>
      <c r="G10610" s="129">
        <v>0</v>
      </c>
      <c r="H10610" s="129">
        <v>63795.617899999997</v>
      </c>
      <c r="I10610" s="129">
        <v>59993.399073</v>
      </c>
      <c r="J10610" s="129">
        <v>59872.790580000001</v>
      </c>
    </row>
    <row r="10611" spans="1:10" hidden="1" x14ac:dyDescent="0.25">
      <c r="A10611" s="125">
        <v>967787</v>
      </c>
      <c r="B10611" s="125">
        <v>2005</v>
      </c>
      <c r="C10611" s="125">
        <v>61</v>
      </c>
      <c r="D10611" s="125">
        <v>5</v>
      </c>
      <c r="E10611" s="125">
        <v>2</v>
      </c>
      <c r="F10611" s="125">
        <v>49804.227217</v>
      </c>
      <c r="G10611" s="125">
        <v>0</v>
      </c>
      <c r="H10611" s="125">
        <v>59872.790580000001</v>
      </c>
      <c r="I10611" s="125">
        <v>58831.004024000002</v>
      </c>
      <c r="J10611" s="125">
        <v>49804.227217</v>
      </c>
    </row>
    <row r="10612" spans="1:10" hidden="1" x14ac:dyDescent="0.25">
      <c r="A10612" s="125">
        <v>967788</v>
      </c>
      <c r="B10612" s="125">
        <v>2005</v>
      </c>
      <c r="C10612" s="125">
        <v>61</v>
      </c>
      <c r="D10612" s="125">
        <v>5</v>
      </c>
      <c r="E10612" s="125">
        <v>3</v>
      </c>
      <c r="F10612" s="125">
        <v>0</v>
      </c>
      <c r="G10612" s="125">
        <v>30828.797419999999</v>
      </c>
      <c r="H10612" s="125">
        <v>49804.227217</v>
      </c>
      <c r="I10612" s="125">
        <v>48509.317309999999</v>
      </c>
      <c r="J10612" s="125">
        <v>30828.797419999999</v>
      </c>
    </row>
    <row r="10613" spans="1:10" hidden="1" x14ac:dyDescent="0.25">
      <c r="A10613" s="125">
        <v>967789</v>
      </c>
      <c r="B10613" s="125">
        <v>2005</v>
      </c>
      <c r="C10613" s="125">
        <v>61</v>
      </c>
      <c r="D10613" s="125">
        <v>5</v>
      </c>
      <c r="E10613" s="125">
        <v>4</v>
      </c>
      <c r="F10613" s="125">
        <v>50135.322470999999</v>
      </c>
      <c r="G10613" s="125">
        <v>0</v>
      </c>
      <c r="H10613" s="125">
        <v>53393.944517999997</v>
      </c>
      <c r="I10613" s="125">
        <v>50211.665424999999</v>
      </c>
      <c r="J10613" s="125">
        <v>50135.322470999999</v>
      </c>
    </row>
    <row r="10614" spans="1:10" x14ac:dyDescent="0.25">
      <c r="A10614" s="125">
        <v>967790</v>
      </c>
      <c r="B10614" s="125">
        <v>2005</v>
      </c>
      <c r="C10614" s="125">
        <v>62</v>
      </c>
      <c r="D10614" s="125">
        <v>2</v>
      </c>
      <c r="E10614" s="125">
        <v>1</v>
      </c>
      <c r="F10614" s="129">
        <v>26038.946415999999</v>
      </c>
      <c r="G10614" s="129">
        <v>0</v>
      </c>
      <c r="H10614" s="129">
        <v>35104.277999999998</v>
      </c>
      <c r="I10614" s="129">
        <v>26057.905558999999</v>
      </c>
      <c r="J10614" s="129">
        <v>26038.946415999999</v>
      </c>
    </row>
    <row r="10615" spans="1:10" hidden="1" x14ac:dyDescent="0.25">
      <c r="A10615" s="125">
        <v>967791</v>
      </c>
      <c r="B10615" s="125">
        <v>2005</v>
      </c>
      <c r="C10615" s="125">
        <v>62</v>
      </c>
      <c r="D10615" s="125">
        <v>2</v>
      </c>
      <c r="E10615" s="125">
        <v>2</v>
      </c>
      <c r="F10615" s="125">
        <v>23873.973841999999</v>
      </c>
      <c r="G10615" s="125">
        <v>0</v>
      </c>
      <c r="H10615" s="125">
        <v>26038.946415999999</v>
      </c>
      <c r="I10615" s="125">
        <v>23914.168388999999</v>
      </c>
      <c r="J10615" s="125">
        <v>23873.973841999999</v>
      </c>
    </row>
    <row r="10616" spans="1:10" hidden="1" x14ac:dyDescent="0.25">
      <c r="A10616" s="125">
        <v>967792</v>
      </c>
      <c r="B10616" s="125">
        <v>2005</v>
      </c>
      <c r="C10616" s="125">
        <v>62</v>
      </c>
      <c r="D10616" s="125">
        <v>2</v>
      </c>
      <c r="E10616" s="125">
        <v>3</v>
      </c>
      <c r="F10616" s="125">
        <v>20237.858660000002</v>
      </c>
      <c r="G10616" s="125">
        <v>626.864328</v>
      </c>
      <c r="H10616" s="125">
        <v>23873.973841999999</v>
      </c>
      <c r="I10616" s="125">
        <v>21011.484378000001</v>
      </c>
      <c r="J10616" s="125">
        <v>20864.722988000001</v>
      </c>
    </row>
    <row r="10617" spans="1:10" hidden="1" x14ac:dyDescent="0.25">
      <c r="A10617" s="125">
        <v>967793</v>
      </c>
      <c r="B10617" s="125">
        <v>2005</v>
      </c>
      <c r="C10617" s="125">
        <v>62</v>
      </c>
      <c r="D10617" s="125">
        <v>2</v>
      </c>
      <c r="E10617" s="125">
        <v>4</v>
      </c>
      <c r="F10617" s="125">
        <v>26045.441937</v>
      </c>
      <c r="G10617" s="125">
        <v>0</v>
      </c>
      <c r="H10617" s="125">
        <v>35104.277999999998</v>
      </c>
      <c r="I10617" s="125">
        <v>26057.905558999999</v>
      </c>
      <c r="J10617" s="125">
        <v>26045.441937</v>
      </c>
    </row>
    <row r="10618" spans="1:10" x14ac:dyDescent="0.25">
      <c r="A10618" s="125">
        <v>967794</v>
      </c>
      <c r="B10618" s="125">
        <v>2005</v>
      </c>
      <c r="C10618" s="125">
        <v>62</v>
      </c>
      <c r="D10618" s="125">
        <v>3</v>
      </c>
      <c r="E10618" s="125">
        <v>1</v>
      </c>
      <c r="F10618" s="129">
        <v>11757.438319999999</v>
      </c>
      <c r="G10618" s="129">
        <v>0</v>
      </c>
      <c r="H10618" s="129">
        <v>14488.929</v>
      </c>
      <c r="I10618" s="129">
        <v>11767.908133999999</v>
      </c>
      <c r="J10618" s="129">
        <v>11757.438319999999</v>
      </c>
    </row>
    <row r="10619" spans="1:10" hidden="1" x14ac:dyDescent="0.25">
      <c r="A10619" s="125">
        <v>967795</v>
      </c>
      <c r="B10619" s="125">
        <v>2005</v>
      </c>
      <c r="C10619" s="125">
        <v>62</v>
      </c>
      <c r="D10619" s="125">
        <v>3</v>
      </c>
      <c r="E10619" s="125">
        <v>2</v>
      </c>
      <c r="F10619" s="125">
        <v>11042.992851000001</v>
      </c>
      <c r="G10619" s="125">
        <v>0</v>
      </c>
      <c r="H10619" s="125">
        <v>11757.438319999999</v>
      </c>
      <c r="I10619" s="125">
        <v>11079.034129</v>
      </c>
      <c r="J10619" s="125">
        <v>11042.992851000001</v>
      </c>
    </row>
    <row r="10620" spans="1:10" hidden="1" x14ac:dyDescent="0.25">
      <c r="A10620" s="125">
        <v>967796</v>
      </c>
      <c r="B10620" s="125">
        <v>2005</v>
      </c>
      <c r="C10620" s="125">
        <v>62</v>
      </c>
      <c r="D10620" s="125">
        <v>3</v>
      </c>
      <c r="E10620" s="125">
        <v>3</v>
      </c>
      <c r="F10620" s="125">
        <v>8204.5584699999999</v>
      </c>
      <c r="G10620" s="125">
        <v>1790.686279</v>
      </c>
      <c r="H10620" s="125">
        <v>11042.992851000001</v>
      </c>
      <c r="I10620" s="125">
        <v>10101.025561</v>
      </c>
      <c r="J10620" s="125">
        <v>9995.2447489999995</v>
      </c>
    </row>
    <row r="10621" spans="1:10" hidden="1" x14ac:dyDescent="0.25">
      <c r="A10621" s="125">
        <v>967797</v>
      </c>
      <c r="B10621" s="125">
        <v>2005</v>
      </c>
      <c r="C10621" s="125">
        <v>62</v>
      </c>
      <c r="D10621" s="125">
        <v>3</v>
      </c>
      <c r="E10621" s="125">
        <v>4</v>
      </c>
      <c r="F10621" s="125">
        <v>16428.636321999998</v>
      </c>
      <c r="G10621" s="125">
        <v>0</v>
      </c>
      <c r="H10621" s="125">
        <v>20237.858660000002</v>
      </c>
      <c r="I10621" s="125">
        <v>16437.188804000001</v>
      </c>
      <c r="J10621" s="125">
        <v>16428.636321999998</v>
      </c>
    </row>
    <row r="10622" spans="1:10" x14ac:dyDescent="0.25">
      <c r="A10622" s="125">
        <v>967798</v>
      </c>
      <c r="B10622" s="125">
        <v>2005</v>
      </c>
      <c r="C10622" s="125">
        <v>62</v>
      </c>
      <c r="D10622" s="125">
        <v>4</v>
      </c>
      <c r="E10622" s="125">
        <v>1</v>
      </c>
      <c r="F10622" s="129">
        <v>5775.3187559999997</v>
      </c>
      <c r="G10622" s="129">
        <v>0</v>
      </c>
      <c r="H10622" s="129">
        <v>6617.5667999999996</v>
      </c>
      <c r="I10622" s="129">
        <v>5809.5618940000004</v>
      </c>
      <c r="J10622" s="129">
        <v>5775.3187559999997</v>
      </c>
    </row>
    <row r="10623" spans="1:10" hidden="1" x14ac:dyDescent="0.25">
      <c r="A10623" s="125">
        <v>967799</v>
      </c>
      <c r="B10623" s="125">
        <v>2005</v>
      </c>
      <c r="C10623" s="125">
        <v>62</v>
      </c>
      <c r="D10623" s="125">
        <v>4</v>
      </c>
      <c r="E10623" s="125">
        <v>2</v>
      </c>
      <c r="F10623" s="125">
        <v>5468.3873649999996</v>
      </c>
      <c r="G10623" s="125">
        <v>0</v>
      </c>
      <c r="H10623" s="125">
        <v>5775.3187559999997</v>
      </c>
      <c r="I10623" s="125">
        <v>5564.5196219999998</v>
      </c>
      <c r="J10623" s="125">
        <v>5468.3873649999996</v>
      </c>
    </row>
    <row r="10624" spans="1:10" hidden="1" x14ac:dyDescent="0.25">
      <c r="A10624" s="125">
        <v>967800</v>
      </c>
      <c r="B10624" s="125">
        <v>2005</v>
      </c>
      <c r="C10624" s="125">
        <v>62</v>
      </c>
      <c r="D10624" s="125">
        <v>4</v>
      </c>
      <c r="E10624" s="125">
        <v>3</v>
      </c>
      <c r="F10624" s="125">
        <v>2223.055351</v>
      </c>
      <c r="G10624" s="125">
        <v>2317.6565430000001</v>
      </c>
      <c r="H10624" s="125">
        <v>5468.3873649999996</v>
      </c>
      <c r="I10624" s="125">
        <v>5171.4539320000003</v>
      </c>
      <c r="J10624" s="125">
        <v>4540.711894</v>
      </c>
    </row>
    <row r="10625" spans="1:10" hidden="1" x14ac:dyDescent="0.25">
      <c r="A10625" s="125">
        <v>967801</v>
      </c>
      <c r="B10625" s="125">
        <v>2005</v>
      </c>
      <c r="C10625" s="125">
        <v>62</v>
      </c>
      <c r="D10625" s="125">
        <v>4</v>
      </c>
      <c r="E10625" s="125">
        <v>4</v>
      </c>
      <c r="F10625" s="125">
        <v>7172.2146810000004</v>
      </c>
      <c r="G10625" s="125">
        <v>0</v>
      </c>
      <c r="H10625" s="125">
        <v>8204.5584699999999</v>
      </c>
      <c r="I10625" s="125">
        <v>7202.7818809999999</v>
      </c>
      <c r="J10625" s="125">
        <v>7172.2146810000004</v>
      </c>
    </row>
    <row r="10626" spans="1:10" x14ac:dyDescent="0.25">
      <c r="A10626" s="125">
        <v>967802</v>
      </c>
      <c r="B10626" s="125">
        <v>2005</v>
      </c>
      <c r="C10626" s="125">
        <v>62</v>
      </c>
      <c r="D10626" s="125">
        <v>5</v>
      </c>
      <c r="E10626" s="125">
        <v>1</v>
      </c>
      <c r="F10626" s="129">
        <v>2495.7236659999999</v>
      </c>
      <c r="G10626" s="129">
        <v>0</v>
      </c>
      <c r="H10626" s="129">
        <v>2659.2419</v>
      </c>
      <c r="I10626" s="129">
        <v>2500.7510830000001</v>
      </c>
      <c r="J10626" s="129">
        <v>2495.7236659999999</v>
      </c>
    </row>
    <row r="10627" spans="1:10" hidden="1" x14ac:dyDescent="0.25">
      <c r="A10627" s="125">
        <v>967803</v>
      </c>
      <c r="B10627" s="125">
        <v>2005</v>
      </c>
      <c r="C10627" s="125">
        <v>62</v>
      </c>
      <c r="D10627" s="125">
        <v>5</v>
      </c>
      <c r="E10627" s="125">
        <v>2</v>
      </c>
      <c r="F10627" s="125">
        <v>2076.0279810000002</v>
      </c>
      <c r="G10627" s="125">
        <v>0</v>
      </c>
      <c r="H10627" s="125">
        <v>2495.7236659999999</v>
      </c>
      <c r="I10627" s="125">
        <v>2452.2980739999998</v>
      </c>
      <c r="J10627" s="125">
        <v>2076.0279810000002</v>
      </c>
    </row>
    <row r="10628" spans="1:10" hidden="1" x14ac:dyDescent="0.25">
      <c r="A10628" s="125">
        <v>967804</v>
      </c>
      <c r="B10628" s="125">
        <v>2005</v>
      </c>
      <c r="C10628" s="125">
        <v>62</v>
      </c>
      <c r="D10628" s="125">
        <v>5</v>
      </c>
      <c r="E10628" s="125">
        <v>3</v>
      </c>
      <c r="F10628" s="125">
        <v>0</v>
      </c>
      <c r="G10628" s="125">
        <v>1285.0605190000001</v>
      </c>
      <c r="H10628" s="125">
        <v>2076.0279810000002</v>
      </c>
      <c r="I10628" s="125">
        <v>2022.0512530000001</v>
      </c>
      <c r="J10628" s="125">
        <v>1285.0605190000001</v>
      </c>
    </row>
    <row r="10629" spans="1:10" hidden="1" x14ac:dyDescent="0.25">
      <c r="A10629" s="125">
        <v>967805</v>
      </c>
      <c r="B10629" s="125">
        <v>2005</v>
      </c>
      <c r="C10629" s="125">
        <v>62</v>
      </c>
      <c r="D10629" s="125">
        <v>5</v>
      </c>
      <c r="E10629" s="125">
        <v>4</v>
      </c>
      <c r="F10629" s="125">
        <v>2087.3827160000001</v>
      </c>
      <c r="G10629" s="125">
        <v>0</v>
      </c>
      <c r="H10629" s="125">
        <v>2223.055351</v>
      </c>
      <c r="I10629" s="125">
        <v>2090.561252</v>
      </c>
      <c r="J10629" s="125">
        <v>2087.3827160000001</v>
      </c>
    </row>
    <row r="10630" spans="1:10" x14ac:dyDescent="0.25">
      <c r="A10630" s="125">
        <v>967806</v>
      </c>
      <c r="B10630" s="125">
        <v>2005</v>
      </c>
      <c r="C10630" s="125">
        <v>63</v>
      </c>
      <c r="D10630" s="125">
        <v>2</v>
      </c>
      <c r="E10630" s="125">
        <v>1</v>
      </c>
      <c r="F10630" s="129">
        <v>616521.30634000001</v>
      </c>
      <c r="G10630" s="129">
        <v>0</v>
      </c>
      <c r="H10630" s="129">
        <v>831062.37494999997</v>
      </c>
      <c r="I10630" s="129">
        <v>616897.60092500004</v>
      </c>
      <c r="J10630" s="129">
        <v>616521.30634000001</v>
      </c>
    </row>
    <row r="10631" spans="1:10" hidden="1" x14ac:dyDescent="0.25">
      <c r="A10631" s="125">
        <v>967807</v>
      </c>
      <c r="B10631" s="125">
        <v>2005</v>
      </c>
      <c r="C10631" s="125">
        <v>63</v>
      </c>
      <c r="D10631" s="125">
        <v>2</v>
      </c>
      <c r="E10631" s="125">
        <v>2</v>
      </c>
      <c r="F10631" s="125">
        <v>563566.10421300004</v>
      </c>
      <c r="G10631" s="125">
        <v>0</v>
      </c>
      <c r="H10631" s="125">
        <v>616521.30634000001</v>
      </c>
      <c r="I10631" s="125">
        <v>566213.16774299997</v>
      </c>
      <c r="J10631" s="125">
        <v>563566.10421300004</v>
      </c>
    </row>
    <row r="10632" spans="1:10" hidden="1" x14ac:dyDescent="0.25">
      <c r="A10632" s="125">
        <v>967808</v>
      </c>
      <c r="B10632" s="125">
        <v>2005</v>
      </c>
      <c r="C10632" s="125">
        <v>63</v>
      </c>
      <c r="D10632" s="125">
        <v>2</v>
      </c>
      <c r="E10632" s="125">
        <v>3</v>
      </c>
      <c r="F10632" s="125">
        <v>472439.65641</v>
      </c>
      <c r="G10632" s="125">
        <v>14073.281924999999</v>
      </c>
      <c r="H10632" s="125">
        <v>563566.10421300004</v>
      </c>
      <c r="I10632" s="125">
        <v>495994.52831800003</v>
      </c>
      <c r="J10632" s="125">
        <v>486512.93833500001</v>
      </c>
    </row>
    <row r="10633" spans="1:10" hidden="1" x14ac:dyDescent="0.25">
      <c r="A10633" s="125">
        <v>967809</v>
      </c>
      <c r="B10633" s="125">
        <v>2005</v>
      </c>
      <c r="C10633" s="125">
        <v>63</v>
      </c>
      <c r="D10633" s="125">
        <v>2</v>
      </c>
      <c r="E10633" s="125">
        <v>4</v>
      </c>
      <c r="F10633" s="125">
        <v>616653.07368200005</v>
      </c>
      <c r="G10633" s="125">
        <v>0</v>
      </c>
      <c r="H10633" s="125">
        <v>831062.37494999997</v>
      </c>
      <c r="I10633" s="125">
        <v>616897.60092500004</v>
      </c>
      <c r="J10633" s="125">
        <v>616653.07368200005</v>
      </c>
    </row>
    <row r="10634" spans="1:10" x14ac:dyDescent="0.25">
      <c r="A10634" s="125">
        <v>967810</v>
      </c>
      <c r="B10634" s="125">
        <v>2005</v>
      </c>
      <c r="C10634" s="125">
        <v>63</v>
      </c>
      <c r="D10634" s="125">
        <v>3</v>
      </c>
      <c r="E10634" s="125">
        <v>1</v>
      </c>
      <c r="F10634" s="129">
        <v>109270.37893599999</v>
      </c>
      <c r="G10634" s="129">
        <v>0</v>
      </c>
      <c r="H10634" s="129">
        <v>137384.28450000001</v>
      </c>
      <c r="I10634" s="129">
        <v>111583.515871</v>
      </c>
      <c r="J10634" s="129">
        <v>109270.37893599999</v>
      </c>
    </row>
    <row r="10635" spans="1:10" hidden="1" x14ac:dyDescent="0.25">
      <c r="A10635" s="125">
        <v>967811</v>
      </c>
      <c r="B10635" s="125">
        <v>2005</v>
      </c>
      <c r="C10635" s="125">
        <v>63</v>
      </c>
      <c r="D10635" s="125">
        <v>3</v>
      </c>
      <c r="E10635" s="125">
        <v>2</v>
      </c>
      <c r="F10635" s="125">
        <v>99901.148545999997</v>
      </c>
      <c r="G10635" s="125">
        <v>0</v>
      </c>
      <c r="H10635" s="125">
        <v>109270.37893599999</v>
      </c>
      <c r="I10635" s="125">
        <v>102965.47807100001</v>
      </c>
      <c r="J10635" s="125">
        <v>99901.148545999997</v>
      </c>
    </row>
    <row r="10636" spans="1:10" hidden="1" x14ac:dyDescent="0.25">
      <c r="A10636" s="125">
        <v>967812</v>
      </c>
      <c r="B10636" s="125">
        <v>2005</v>
      </c>
      <c r="C10636" s="125">
        <v>63</v>
      </c>
      <c r="D10636" s="125">
        <v>3</v>
      </c>
      <c r="E10636" s="125">
        <v>3</v>
      </c>
      <c r="F10636" s="125">
        <v>67238.203922000001</v>
      </c>
      <c r="G10636" s="125">
        <v>12672.300485</v>
      </c>
      <c r="H10636" s="125">
        <v>99901.148545999997</v>
      </c>
      <c r="I10636" s="125">
        <v>91379.580575</v>
      </c>
      <c r="J10636" s="125">
        <v>79910.504407</v>
      </c>
    </row>
    <row r="10637" spans="1:10" hidden="1" x14ac:dyDescent="0.25">
      <c r="A10637" s="125">
        <v>967813</v>
      </c>
      <c r="B10637" s="125">
        <v>2005</v>
      </c>
      <c r="C10637" s="125">
        <v>63</v>
      </c>
      <c r="D10637" s="125">
        <v>3</v>
      </c>
      <c r="E10637" s="125">
        <v>4</v>
      </c>
      <c r="F10637" s="125">
        <v>377320.65120999998</v>
      </c>
      <c r="G10637" s="125">
        <v>0</v>
      </c>
      <c r="H10637" s="125">
        <v>472439.65641</v>
      </c>
      <c r="I10637" s="125">
        <v>383715.48893599998</v>
      </c>
      <c r="J10637" s="125">
        <v>377320.65120999998</v>
      </c>
    </row>
    <row r="10638" spans="1:10" x14ac:dyDescent="0.25">
      <c r="A10638" s="125">
        <v>967814</v>
      </c>
      <c r="B10638" s="125">
        <v>2005</v>
      </c>
      <c r="C10638" s="125">
        <v>63</v>
      </c>
      <c r="D10638" s="125">
        <v>4</v>
      </c>
      <c r="E10638" s="125">
        <v>1</v>
      </c>
      <c r="F10638" s="129">
        <v>27483.609267</v>
      </c>
      <c r="G10638" s="129">
        <v>0</v>
      </c>
      <c r="H10638" s="129">
        <v>33536.666700000002</v>
      </c>
      <c r="I10638" s="129">
        <v>29441.839695999999</v>
      </c>
      <c r="J10638" s="129">
        <v>27483.609267</v>
      </c>
    </row>
    <row r="10639" spans="1:10" hidden="1" x14ac:dyDescent="0.25">
      <c r="A10639" s="125">
        <v>967815</v>
      </c>
      <c r="B10639" s="125">
        <v>2005</v>
      </c>
      <c r="C10639" s="125">
        <v>63</v>
      </c>
      <c r="D10639" s="125">
        <v>4</v>
      </c>
      <c r="E10639" s="125">
        <v>2</v>
      </c>
      <c r="F10639" s="125">
        <v>24611.587395999999</v>
      </c>
      <c r="G10639" s="125">
        <v>0</v>
      </c>
      <c r="H10639" s="125">
        <v>27483.609267</v>
      </c>
      <c r="I10639" s="125">
        <v>26480.457528999999</v>
      </c>
      <c r="J10639" s="125">
        <v>24611.587395999999</v>
      </c>
    </row>
    <row r="10640" spans="1:10" hidden="1" x14ac:dyDescent="0.25">
      <c r="A10640" s="125">
        <v>967816</v>
      </c>
      <c r="B10640" s="125">
        <v>2005</v>
      </c>
      <c r="C10640" s="125">
        <v>63</v>
      </c>
      <c r="D10640" s="125">
        <v>4</v>
      </c>
      <c r="E10640" s="125">
        <v>3</v>
      </c>
      <c r="F10640" s="125">
        <v>2872.4242939999999</v>
      </c>
      <c r="G10640" s="125">
        <v>16613.496726000001</v>
      </c>
      <c r="H10640" s="125">
        <v>24611.587395999999</v>
      </c>
      <c r="I10640" s="125">
        <v>23275.178199999998</v>
      </c>
      <c r="J10640" s="125">
        <v>19485.921020999998</v>
      </c>
    </row>
    <row r="10641" spans="1:10" hidden="1" x14ac:dyDescent="0.25">
      <c r="A10641" s="125">
        <v>967817</v>
      </c>
      <c r="B10641" s="125">
        <v>2005</v>
      </c>
      <c r="C10641" s="125">
        <v>63</v>
      </c>
      <c r="D10641" s="125">
        <v>4</v>
      </c>
      <c r="E10641" s="125">
        <v>4</v>
      </c>
      <c r="F10641" s="125">
        <v>57151.839095000003</v>
      </c>
      <c r="G10641" s="125">
        <v>0</v>
      </c>
      <c r="H10641" s="125">
        <v>67238.203922000001</v>
      </c>
      <c r="I10641" s="125">
        <v>59028.419222999997</v>
      </c>
      <c r="J10641" s="125">
        <v>57151.839095000003</v>
      </c>
    </row>
    <row r="10642" spans="1:10" x14ac:dyDescent="0.25">
      <c r="A10642" s="125">
        <v>967818</v>
      </c>
      <c r="B10642" s="125">
        <v>2005</v>
      </c>
      <c r="C10642" s="125">
        <v>63</v>
      </c>
      <c r="D10642" s="125">
        <v>5</v>
      </c>
      <c r="E10642" s="125">
        <v>1</v>
      </c>
      <c r="F10642" s="129">
        <v>1187.0133149999999</v>
      </c>
      <c r="G10642" s="129">
        <v>0</v>
      </c>
      <c r="H10642" s="129">
        <v>1264.8438000000001</v>
      </c>
      <c r="I10642" s="129">
        <v>1189.45911</v>
      </c>
      <c r="J10642" s="129">
        <v>1187.0133149999999</v>
      </c>
    </row>
    <row r="10643" spans="1:10" hidden="1" x14ac:dyDescent="0.25">
      <c r="A10643" s="125">
        <v>967819</v>
      </c>
      <c r="B10643" s="125">
        <v>2005</v>
      </c>
      <c r="C10643" s="125">
        <v>63</v>
      </c>
      <c r="D10643" s="125">
        <v>5</v>
      </c>
      <c r="E10643" s="125">
        <v>2</v>
      </c>
      <c r="F10643" s="125">
        <v>1087.989707</v>
      </c>
      <c r="G10643" s="125">
        <v>0</v>
      </c>
      <c r="H10643" s="125">
        <v>1187.0133149999999</v>
      </c>
      <c r="I10643" s="125">
        <v>1166.3592839999999</v>
      </c>
      <c r="J10643" s="125">
        <v>1087.989707</v>
      </c>
    </row>
    <row r="10644" spans="1:10" hidden="1" x14ac:dyDescent="0.25">
      <c r="A10644" s="125">
        <v>967820</v>
      </c>
      <c r="B10644" s="125">
        <v>2005</v>
      </c>
      <c r="C10644" s="125">
        <v>63</v>
      </c>
      <c r="D10644" s="125">
        <v>5</v>
      </c>
      <c r="E10644" s="125">
        <v>3</v>
      </c>
      <c r="F10644" s="125">
        <v>0</v>
      </c>
      <c r="G10644" s="125">
        <v>834.67832199999998</v>
      </c>
      <c r="H10644" s="125">
        <v>1087.989707</v>
      </c>
      <c r="I10644" s="125">
        <v>1059.7019749999999</v>
      </c>
      <c r="J10644" s="125">
        <v>834.67832199999998</v>
      </c>
    </row>
    <row r="10645" spans="1:10" hidden="1" x14ac:dyDescent="0.25">
      <c r="A10645" s="125">
        <v>967821</v>
      </c>
      <c r="B10645" s="125">
        <v>2005</v>
      </c>
      <c r="C10645" s="125">
        <v>63</v>
      </c>
      <c r="D10645" s="125">
        <v>5</v>
      </c>
      <c r="E10645" s="125">
        <v>4</v>
      </c>
      <c r="F10645" s="125">
        <v>2701.2278059999999</v>
      </c>
      <c r="G10645" s="125">
        <v>0</v>
      </c>
      <c r="H10645" s="125">
        <v>2872.4242939999999</v>
      </c>
      <c r="I10645" s="125">
        <v>2701.2278059999999</v>
      </c>
      <c r="J10645" s="125">
        <v>2701.2278059999999</v>
      </c>
    </row>
    <row r="10646" spans="1:10" x14ac:dyDescent="0.25">
      <c r="A10646" s="125">
        <v>967822</v>
      </c>
      <c r="B10646" s="125">
        <v>2005</v>
      </c>
      <c r="C10646" s="125">
        <v>64</v>
      </c>
      <c r="D10646" s="125">
        <v>2</v>
      </c>
      <c r="E10646" s="125">
        <v>1</v>
      </c>
      <c r="F10646" s="129">
        <v>25696.734801999999</v>
      </c>
      <c r="G10646" s="129">
        <v>0</v>
      </c>
      <c r="H10646" s="129">
        <v>34638.85065</v>
      </c>
      <c r="I10646" s="129">
        <v>25712.418837000001</v>
      </c>
      <c r="J10646" s="129">
        <v>25696.734801999999</v>
      </c>
    </row>
    <row r="10647" spans="1:10" hidden="1" x14ac:dyDescent="0.25">
      <c r="A10647" s="125">
        <v>967823</v>
      </c>
      <c r="B10647" s="125">
        <v>2005</v>
      </c>
      <c r="C10647" s="125">
        <v>64</v>
      </c>
      <c r="D10647" s="125">
        <v>2</v>
      </c>
      <c r="E10647" s="125">
        <v>2</v>
      </c>
      <c r="F10647" s="125">
        <v>23489.551090000001</v>
      </c>
      <c r="G10647" s="125">
        <v>0</v>
      </c>
      <c r="H10647" s="125">
        <v>25696.734801999999</v>
      </c>
      <c r="I10647" s="125">
        <v>23599.881241999999</v>
      </c>
      <c r="J10647" s="125">
        <v>23489.551090000001</v>
      </c>
    </row>
    <row r="10648" spans="1:10" hidden="1" x14ac:dyDescent="0.25">
      <c r="A10648" s="125">
        <v>967824</v>
      </c>
      <c r="B10648" s="125">
        <v>2005</v>
      </c>
      <c r="C10648" s="125">
        <v>64</v>
      </c>
      <c r="D10648" s="125">
        <v>2</v>
      </c>
      <c r="E10648" s="125">
        <v>3</v>
      </c>
      <c r="F10648" s="125">
        <v>19690.565929</v>
      </c>
      <c r="G10648" s="125">
        <v>586.55297399999995</v>
      </c>
      <c r="H10648" s="125">
        <v>23489.551090000001</v>
      </c>
      <c r="I10648" s="125">
        <v>20673.153913999999</v>
      </c>
      <c r="J10648" s="125">
        <v>20277.118903999999</v>
      </c>
    </row>
    <row r="10649" spans="1:10" hidden="1" x14ac:dyDescent="0.25">
      <c r="A10649" s="125">
        <v>967825</v>
      </c>
      <c r="B10649" s="125">
        <v>2005</v>
      </c>
      <c r="C10649" s="125">
        <v>64</v>
      </c>
      <c r="D10649" s="125">
        <v>2</v>
      </c>
      <c r="E10649" s="125">
        <v>4</v>
      </c>
      <c r="F10649" s="125">
        <v>25702.226891999999</v>
      </c>
      <c r="G10649" s="125">
        <v>0</v>
      </c>
      <c r="H10649" s="125">
        <v>34638.85065</v>
      </c>
      <c r="I10649" s="125">
        <v>25712.418837000001</v>
      </c>
      <c r="J10649" s="125">
        <v>25702.226891999999</v>
      </c>
    </row>
    <row r="10650" spans="1:10" x14ac:dyDescent="0.25">
      <c r="A10650" s="125">
        <v>967826</v>
      </c>
      <c r="B10650" s="125">
        <v>2005</v>
      </c>
      <c r="C10650" s="125">
        <v>64</v>
      </c>
      <c r="D10650" s="125">
        <v>3</v>
      </c>
      <c r="E10650" s="125">
        <v>1</v>
      </c>
      <c r="F10650" s="129">
        <v>4552.198703</v>
      </c>
      <c r="G10650" s="129">
        <v>0</v>
      </c>
      <c r="H10650" s="129">
        <v>5723.4226500000004</v>
      </c>
      <c r="I10650" s="129">
        <v>4648.5638760000002</v>
      </c>
      <c r="J10650" s="129">
        <v>4552.198703</v>
      </c>
    </row>
    <row r="10651" spans="1:10" hidden="1" x14ac:dyDescent="0.25">
      <c r="A10651" s="125">
        <v>967827</v>
      </c>
      <c r="B10651" s="125">
        <v>2005</v>
      </c>
      <c r="C10651" s="125">
        <v>64</v>
      </c>
      <c r="D10651" s="125">
        <v>3</v>
      </c>
      <c r="E10651" s="125">
        <v>2</v>
      </c>
      <c r="F10651" s="125">
        <v>4161.8770180000001</v>
      </c>
      <c r="G10651" s="125">
        <v>0</v>
      </c>
      <c r="H10651" s="125">
        <v>4552.198703</v>
      </c>
      <c r="I10651" s="125">
        <v>4289.536838</v>
      </c>
      <c r="J10651" s="125">
        <v>4161.8770180000001</v>
      </c>
    </row>
    <row r="10652" spans="1:10" hidden="1" x14ac:dyDescent="0.25">
      <c r="A10652" s="125">
        <v>967828</v>
      </c>
      <c r="B10652" s="125">
        <v>2005</v>
      </c>
      <c r="C10652" s="125">
        <v>64</v>
      </c>
      <c r="D10652" s="125">
        <v>3</v>
      </c>
      <c r="E10652" s="125">
        <v>3</v>
      </c>
      <c r="F10652" s="125">
        <v>2801.1403249999998</v>
      </c>
      <c r="G10652" s="125">
        <v>527.92742599999997</v>
      </c>
      <c r="H10652" s="125">
        <v>4161.8770180000001</v>
      </c>
      <c r="I10652" s="125">
        <v>3806.8689089999998</v>
      </c>
      <c r="J10652" s="125">
        <v>3329.0677500000002</v>
      </c>
    </row>
    <row r="10653" spans="1:10" hidden="1" x14ac:dyDescent="0.25">
      <c r="A10653" s="125">
        <v>967829</v>
      </c>
      <c r="B10653" s="125">
        <v>2005</v>
      </c>
      <c r="C10653" s="125">
        <v>64</v>
      </c>
      <c r="D10653" s="125">
        <v>3</v>
      </c>
      <c r="E10653" s="125">
        <v>4</v>
      </c>
      <c r="F10653" s="125">
        <v>15726.150543</v>
      </c>
      <c r="G10653" s="125">
        <v>0</v>
      </c>
      <c r="H10653" s="125">
        <v>19690.565929</v>
      </c>
      <c r="I10653" s="125">
        <v>15992.677648000001</v>
      </c>
      <c r="J10653" s="125">
        <v>15726.150543</v>
      </c>
    </row>
    <row r="10654" spans="1:10" x14ac:dyDescent="0.25">
      <c r="A10654" s="125">
        <v>967830</v>
      </c>
      <c r="B10654" s="125">
        <v>2005</v>
      </c>
      <c r="C10654" s="125">
        <v>64</v>
      </c>
      <c r="D10654" s="125">
        <v>4</v>
      </c>
      <c r="E10654" s="125">
        <v>1</v>
      </c>
      <c r="F10654" s="129">
        <v>1146.506664</v>
      </c>
      <c r="G10654" s="129">
        <v>0</v>
      </c>
      <c r="H10654" s="129">
        <v>1399.0161000000001</v>
      </c>
      <c r="I10654" s="129">
        <v>1228.196234</v>
      </c>
      <c r="J10654" s="129">
        <v>1146.506664</v>
      </c>
    </row>
    <row r="10655" spans="1:10" hidden="1" x14ac:dyDescent="0.25">
      <c r="A10655" s="125">
        <v>967831</v>
      </c>
      <c r="B10655" s="125">
        <v>2005</v>
      </c>
      <c r="C10655" s="125">
        <v>64</v>
      </c>
      <c r="D10655" s="125">
        <v>4</v>
      </c>
      <c r="E10655" s="125">
        <v>2</v>
      </c>
      <c r="F10655" s="125">
        <v>1026.6973559999999</v>
      </c>
      <c r="G10655" s="125">
        <v>0</v>
      </c>
      <c r="H10655" s="125">
        <v>1146.506664</v>
      </c>
      <c r="I10655" s="125">
        <v>1104.659171</v>
      </c>
      <c r="J10655" s="125">
        <v>1026.6973559999999</v>
      </c>
    </row>
    <row r="10656" spans="1:10" hidden="1" x14ac:dyDescent="0.25">
      <c r="A10656" s="125">
        <v>967832</v>
      </c>
      <c r="B10656" s="125">
        <v>2005</v>
      </c>
      <c r="C10656" s="125">
        <v>64</v>
      </c>
      <c r="D10656" s="125">
        <v>4</v>
      </c>
      <c r="E10656" s="125">
        <v>3</v>
      </c>
      <c r="F10656" s="125">
        <v>119.67341399999999</v>
      </c>
      <c r="G10656" s="125">
        <v>692.16580299999998</v>
      </c>
      <c r="H10656" s="125">
        <v>1026.6973559999999</v>
      </c>
      <c r="I10656" s="125">
        <v>970.94768899999997</v>
      </c>
      <c r="J10656" s="125">
        <v>811.83921699999996</v>
      </c>
    </row>
    <row r="10657" spans="1:10" hidden="1" x14ac:dyDescent="0.25">
      <c r="A10657" s="125">
        <v>967833</v>
      </c>
      <c r="B10657" s="125">
        <v>2005</v>
      </c>
      <c r="C10657" s="125">
        <v>64</v>
      </c>
      <c r="D10657" s="125">
        <v>4</v>
      </c>
      <c r="E10657" s="125">
        <v>4</v>
      </c>
      <c r="F10657" s="125">
        <v>2380.9428539999999</v>
      </c>
      <c r="G10657" s="125">
        <v>0</v>
      </c>
      <c r="H10657" s="125">
        <v>2801.1403249999998</v>
      </c>
      <c r="I10657" s="125">
        <v>2459.121091</v>
      </c>
      <c r="J10657" s="125">
        <v>2380.9428539999999</v>
      </c>
    </row>
    <row r="10658" spans="1:10" x14ac:dyDescent="0.25">
      <c r="A10658" s="125">
        <v>967834</v>
      </c>
      <c r="B10658" s="125">
        <v>2005</v>
      </c>
      <c r="C10658" s="125">
        <v>64</v>
      </c>
      <c r="D10658" s="125">
        <v>5</v>
      </c>
      <c r="E10658" s="125">
        <v>1</v>
      </c>
      <c r="F10658" s="129">
        <v>49.628726999999998</v>
      </c>
      <c r="G10658" s="129">
        <v>0</v>
      </c>
      <c r="H10658" s="129">
        <v>52.882800000000003</v>
      </c>
      <c r="I10658" s="129">
        <v>49.730984999999997</v>
      </c>
      <c r="J10658" s="129">
        <v>49.628726999999998</v>
      </c>
    </row>
    <row r="10659" spans="1:10" hidden="1" x14ac:dyDescent="0.25">
      <c r="A10659" s="125">
        <v>967835</v>
      </c>
      <c r="B10659" s="125">
        <v>2005</v>
      </c>
      <c r="C10659" s="125">
        <v>64</v>
      </c>
      <c r="D10659" s="125">
        <v>5</v>
      </c>
      <c r="E10659" s="125">
        <v>2</v>
      </c>
      <c r="F10659" s="125">
        <v>45.488574999999997</v>
      </c>
      <c r="G10659" s="125">
        <v>0</v>
      </c>
      <c r="H10659" s="125">
        <v>49.628726999999998</v>
      </c>
      <c r="I10659" s="125">
        <v>48.765186999999997</v>
      </c>
      <c r="J10659" s="125">
        <v>45.488574999999997</v>
      </c>
    </row>
    <row r="10660" spans="1:10" hidden="1" x14ac:dyDescent="0.25">
      <c r="A10660" s="125">
        <v>967836</v>
      </c>
      <c r="B10660" s="125">
        <v>2005</v>
      </c>
      <c r="C10660" s="125">
        <v>64</v>
      </c>
      <c r="D10660" s="125">
        <v>5</v>
      </c>
      <c r="E10660" s="125">
        <v>3</v>
      </c>
      <c r="F10660" s="125">
        <v>0</v>
      </c>
      <c r="G10660" s="125">
        <v>34.897689999999997</v>
      </c>
      <c r="H10660" s="125">
        <v>45.488574999999997</v>
      </c>
      <c r="I10660" s="125">
        <v>44.305872000000001</v>
      </c>
      <c r="J10660" s="125">
        <v>34.897689999999997</v>
      </c>
    </row>
    <row r="10661" spans="1:10" hidden="1" x14ac:dyDescent="0.25">
      <c r="A10661" s="125">
        <v>967837</v>
      </c>
      <c r="B10661" s="125">
        <v>2005</v>
      </c>
      <c r="C10661" s="125">
        <v>64</v>
      </c>
      <c r="D10661" s="125">
        <v>5</v>
      </c>
      <c r="E10661" s="125">
        <v>4</v>
      </c>
      <c r="F10661" s="125">
        <v>112.54087800000001</v>
      </c>
      <c r="G10661" s="125">
        <v>0</v>
      </c>
      <c r="H10661" s="125">
        <v>119.67341399999999</v>
      </c>
      <c r="I10661" s="125">
        <v>112.54087800000001</v>
      </c>
      <c r="J10661" s="125">
        <v>112.54087800000001</v>
      </c>
    </row>
    <row r="10662" spans="1:10" x14ac:dyDescent="0.25">
      <c r="A10662" s="125">
        <v>967838</v>
      </c>
      <c r="B10662" s="125">
        <v>2005</v>
      </c>
      <c r="C10662" s="125">
        <v>65</v>
      </c>
      <c r="D10662" s="125">
        <v>2</v>
      </c>
      <c r="E10662" s="125">
        <v>1</v>
      </c>
      <c r="F10662" s="129">
        <v>87.071314000000001</v>
      </c>
      <c r="G10662" s="129">
        <v>0</v>
      </c>
      <c r="H10662" s="129">
        <v>117.52719999999999</v>
      </c>
      <c r="I10662" s="129">
        <v>87.240441000000004</v>
      </c>
      <c r="J10662" s="129">
        <v>87.071314000000001</v>
      </c>
    </row>
    <row r="10663" spans="1:10" hidden="1" x14ac:dyDescent="0.25">
      <c r="A10663" s="125">
        <v>967839</v>
      </c>
      <c r="B10663" s="125">
        <v>2005</v>
      </c>
      <c r="C10663" s="125">
        <v>65</v>
      </c>
      <c r="D10663" s="125">
        <v>2</v>
      </c>
      <c r="E10663" s="125">
        <v>2</v>
      </c>
      <c r="F10663" s="125">
        <v>79.919912999999994</v>
      </c>
      <c r="G10663" s="125">
        <v>0</v>
      </c>
      <c r="H10663" s="125">
        <v>87.071314000000001</v>
      </c>
      <c r="I10663" s="125">
        <v>79.966294000000005</v>
      </c>
      <c r="J10663" s="125">
        <v>79.919912999999994</v>
      </c>
    </row>
    <row r="10664" spans="1:10" hidden="1" x14ac:dyDescent="0.25">
      <c r="A10664" s="125">
        <v>967840</v>
      </c>
      <c r="B10664" s="125">
        <v>2005</v>
      </c>
      <c r="C10664" s="125">
        <v>65</v>
      </c>
      <c r="D10664" s="125">
        <v>2</v>
      </c>
      <c r="E10664" s="125">
        <v>3</v>
      </c>
      <c r="F10664" s="125">
        <v>64.354911000000001</v>
      </c>
      <c r="G10664" s="125">
        <v>5.5705530000000003</v>
      </c>
      <c r="H10664" s="125">
        <v>79.919912999999994</v>
      </c>
      <c r="I10664" s="125">
        <v>70.337515999999994</v>
      </c>
      <c r="J10664" s="125">
        <v>69.925464000000005</v>
      </c>
    </row>
    <row r="10665" spans="1:10" hidden="1" x14ac:dyDescent="0.25">
      <c r="A10665" s="125">
        <v>967841</v>
      </c>
      <c r="B10665" s="125">
        <v>2005</v>
      </c>
      <c r="C10665" s="125">
        <v>65</v>
      </c>
      <c r="D10665" s="125">
        <v>2</v>
      </c>
      <c r="E10665" s="125">
        <v>4</v>
      </c>
      <c r="F10665" s="125">
        <v>87.126997000000003</v>
      </c>
      <c r="G10665" s="125">
        <v>0</v>
      </c>
      <c r="H10665" s="125">
        <v>117.52719999999999</v>
      </c>
      <c r="I10665" s="125">
        <v>87.240441000000004</v>
      </c>
      <c r="J10665" s="125">
        <v>87.126997000000003</v>
      </c>
    </row>
    <row r="10666" spans="1:10" x14ac:dyDescent="0.25">
      <c r="A10666" s="125">
        <v>967842</v>
      </c>
      <c r="B10666" s="125">
        <v>2005</v>
      </c>
      <c r="C10666" s="125">
        <v>65</v>
      </c>
      <c r="D10666" s="125">
        <v>3</v>
      </c>
      <c r="E10666" s="125">
        <v>1</v>
      </c>
      <c r="F10666" s="129">
        <v>3696.014893</v>
      </c>
      <c r="G10666" s="129">
        <v>0</v>
      </c>
      <c r="H10666" s="129">
        <v>4560.4667499999996</v>
      </c>
      <c r="I10666" s="129">
        <v>3704.011094</v>
      </c>
      <c r="J10666" s="129">
        <v>3696.014893</v>
      </c>
    </row>
    <row r="10667" spans="1:10" hidden="1" x14ac:dyDescent="0.25">
      <c r="A10667" s="125">
        <v>967843</v>
      </c>
      <c r="B10667" s="125">
        <v>2005</v>
      </c>
      <c r="C10667" s="125">
        <v>65</v>
      </c>
      <c r="D10667" s="125">
        <v>3</v>
      </c>
      <c r="E10667" s="125">
        <v>2</v>
      </c>
      <c r="F10667" s="125">
        <v>3475.0883410000001</v>
      </c>
      <c r="G10667" s="125">
        <v>0</v>
      </c>
      <c r="H10667" s="125">
        <v>3696.014893</v>
      </c>
      <c r="I10667" s="125">
        <v>3482.7548339999998</v>
      </c>
      <c r="J10667" s="125">
        <v>3475.0883410000001</v>
      </c>
    </row>
    <row r="10668" spans="1:10" hidden="1" x14ac:dyDescent="0.25">
      <c r="A10668" s="125">
        <v>967844</v>
      </c>
      <c r="B10668" s="125">
        <v>2005</v>
      </c>
      <c r="C10668" s="125">
        <v>65</v>
      </c>
      <c r="D10668" s="125">
        <v>3</v>
      </c>
      <c r="E10668" s="125">
        <v>3</v>
      </c>
      <c r="F10668" s="125">
        <v>2363.408469</v>
      </c>
      <c r="G10668" s="125">
        <v>756.96850600000005</v>
      </c>
      <c r="H10668" s="125">
        <v>3475.0883410000001</v>
      </c>
      <c r="I10668" s="125">
        <v>3178.663305</v>
      </c>
      <c r="J10668" s="125">
        <v>3120.3769750000001</v>
      </c>
    </row>
    <row r="10669" spans="1:10" hidden="1" x14ac:dyDescent="0.25">
      <c r="A10669" s="125">
        <v>967845</v>
      </c>
      <c r="B10669" s="125">
        <v>2005</v>
      </c>
      <c r="C10669" s="125">
        <v>65</v>
      </c>
      <c r="D10669" s="125">
        <v>3</v>
      </c>
      <c r="E10669" s="125">
        <v>4</v>
      </c>
      <c r="F10669" s="125">
        <v>52.189822999999997</v>
      </c>
      <c r="G10669" s="125">
        <v>0</v>
      </c>
      <c r="H10669" s="125">
        <v>64.354911000000001</v>
      </c>
      <c r="I10669" s="125">
        <v>52.269058999999999</v>
      </c>
      <c r="J10669" s="125">
        <v>52.189822999999997</v>
      </c>
    </row>
    <row r="10670" spans="1:10" x14ac:dyDescent="0.25">
      <c r="A10670" s="125">
        <v>967846</v>
      </c>
      <c r="B10670" s="125">
        <v>2005</v>
      </c>
      <c r="C10670" s="125">
        <v>65</v>
      </c>
      <c r="D10670" s="125">
        <v>4</v>
      </c>
      <c r="E10670" s="125">
        <v>1</v>
      </c>
      <c r="F10670" s="129">
        <v>247.28058100000001</v>
      </c>
      <c r="G10670" s="129">
        <v>0</v>
      </c>
      <c r="H10670" s="129">
        <v>303.37540000000001</v>
      </c>
      <c r="I10670" s="129">
        <v>266.33326399999999</v>
      </c>
      <c r="J10670" s="129">
        <v>247.28058100000001</v>
      </c>
    </row>
    <row r="10671" spans="1:10" hidden="1" x14ac:dyDescent="0.25">
      <c r="A10671" s="125">
        <v>967847</v>
      </c>
      <c r="B10671" s="125">
        <v>2005</v>
      </c>
      <c r="C10671" s="125">
        <v>65</v>
      </c>
      <c r="D10671" s="125">
        <v>4</v>
      </c>
      <c r="E10671" s="125">
        <v>2</v>
      </c>
      <c r="F10671" s="125">
        <v>231.43345400000001</v>
      </c>
      <c r="G10671" s="125">
        <v>0</v>
      </c>
      <c r="H10671" s="125">
        <v>247.28058100000001</v>
      </c>
      <c r="I10671" s="125">
        <v>238.25484</v>
      </c>
      <c r="J10671" s="125">
        <v>231.43345400000001</v>
      </c>
    </row>
    <row r="10672" spans="1:10" hidden="1" x14ac:dyDescent="0.25">
      <c r="A10672" s="125">
        <v>967848</v>
      </c>
      <c r="B10672" s="125">
        <v>2005</v>
      </c>
      <c r="C10672" s="125">
        <v>65</v>
      </c>
      <c r="D10672" s="125">
        <v>4</v>
      </c>
      <c r="E10672" s="125">
        <v>3</v>
      </c>
      <c r="F10672" s="125">
        <v>26.264341999999999</v>
      </c>
      <c r="G10672" s="125">
        <v>185.276826</v>
      </c>
      <c r="H10672" s="125">
        <v>231.43345400000001</v>
      </c>
      <c r="I10672" s="125">
        <v>218.86661799999999</v>
      </c>
      <c r="J10672" s="125">
        <v>211.541168</v>
      </c>
    </row>
    <row r="10673" spans="1:10" hidden="1" x14ac:dyDescent="0.25">
      <c r="A10673" s="125">
        <v>967849</v>
      </c>
      <c r="B10673" s="125">
        <v>2005</v>
      </c>
      <c r="C10673" s="125">
        <v>65</v>
      </c>
      <c r="D10673" s="125">
        <v>4</v>
      </c>
      <c r="E10673" s="125">
        <v>4</v>
      </c>
      <c r="F10673" s="125">
        <v>2050.8550909999999</v>
      </c>
      <c r="G10673" s="125">
        <v>0</v>
      </c>
      <c r="H10673" s="125">
        <v>2363.408469</v>
      </c>
      <c r="I10673" s="125">
        <v>2074.8362950000001</v>
      </c>
      <c r="J10673" s="125">
        <v>2050.8550909999999</v>
      </c>
    </row>
    <row r="10674" spans="1:10" x14ac:dyDescent="0.25">
      <c r="A10674" s="125">
        <v>967850</v>
      </c>
      <c r="B10674" s="125">
        <v>2005</v>
      </c>
      <c r="C10674" s="125">
        <v>65</v>
      </c>
      <c r="D10674" s="125">
        <v>5</v>
      </c>
      <c r="E10674" s="125">
        <v>1</v>
      </c>
      <c r="F10674" s="129">
        <v>33.436726999999998</v>
      </c>
      <c r="G10674" s="129">
        <v>0</v>
      </c>
      <c r="H10674" s="129">
        <v>85.681600000000003</v>
      </c>
      <c r="I10674" s="129">
        <v>80.574977000000004</v>
      </c>
      <c r="J10674" s="129">
        <v>33.436726999999998</v>
      </c>
    </row>
    <row r="10675" spans="1:10" hidden="1" x14ac:dyDescent="0.25">
      <c r="A10675" s="125">
        <v>967851</v>
      </c>
      <c r="B10675" s="125">
        <v>2005</v>
      </c>
      <c r="C10675" s="125">
        <v>65</v>
      </c>
      <c r="D10675" s="125">
        <v>5</v>
      </c>
      <c r="E10675" s="125">
        <v>2</v>
      </c>
      <c r="F10675" s="125">
        <v>32.854807000000001</v>
      </c>
      <c r="G10675" s="125">
        <v>0</v>
      </c>
      <c r="H10675" s="125">
        <v>33.436726999999998</v>
      </c>
      <c r="I10675" s="125">
        <v>32.854928000000001</v>
      </c>
      <c r="J10675" s="125">
        <v>32.854807000000001</v>
      </c>
    </row>
    <row r="10676" spans="1:10" hidden="1" x14ac:dyDescent="0.25">
      <c r="A10676" s="125">
        <v>967852</v>
      </c>
      <c r="B10676" s="125">
        <v>2005</v>
      </c>
      <c r="C10676" s="125">
        <v>65</v>
      </c>
      <c r="D10676" s="125">
        <v>5</v>
      </c>
      <c r="E10676" s="125">
        <v>3</v>
      </c>
      <c r="F10676" s="125">
        <v>0</v>
      </c>
      <c r="G10676" s="125">
        <v>31.999966000000001</v>
      </c>
      <c r="H10676" s="125">
        <v>32.854807000000001</v>
      </c>
      <c r="I10676" s="125">
        <v>32.000582000000001</v>
      </c>
      <c r="J10676" s="125">
        <v>31.999966000000001</v>
      </c>
    </row>
    <row r="10677" spans="1:10" hidden="1" x14ac:dyDescent="0.25">
      <c r="A10677" s="125">
        <v>967853</v>
      </c>
      <c r="B10677" s="125">
        <v>2005</v>
      </c>
      <c r="C10677" s="125">
        <v>65</v>
      </c>
      <c r="D10677" s="125">
        <v>5</v>
      </c>
      <c r="E10677" s="125">
        <v>4</v>
      </c>
      <c r="F10677" s="125">
        <v>24.332412999999999</v>
      </c>
      <c r="G10677" s="125">
        <v>0</v>
      </c>
      <c r="H10677" s="125">
        <v>26.264341999999999</v>
      </c>
      <c r="I10677" s="125">
        <v>24.698986999999999</v>
      </c>
      <c r="J10677" s="125">
        <v>24.332412999999999</v>
      </c>
    </row>
    <row r="10678" spans="1:10" x14ac:dyDescent="0.25">
      <c r="A10678" s="125">
        <v>967854</v>
      </c>
      <c r="B10678" s="125">
        <v>2005</v>
      </c>
      <c r="C10678" s="125">
        <v>67</v>
      </c>
      <c r="D10678" s="125">
        <v>2</v>
      </c>
      <c r="E10678" s="125">
        <v>1</v>
      </c>
      <c r="F10678" s="129">
        <v>7406.7911990000002</v>
      </c>
      <c r="G10678" s="129">
        <v>0</v>
      </c>
      <c r="H10678" s="129">
        <v>9998.4079999999994</v>
      </c>
      <c r="I10678" s="129">
        <v>7421.8182580000002</v>
      </c>
      <c r="J10678" s="129">
        <v>7406.7911990000002</v>
      </c>
    </row>
    <row r="10679" spans="1:10" hidden="1" x14ac:dyDescent="0.25">
      <c r="A10679" s="125">
        <v>967855</v>
      </c>
      <c r="B10679" s="125">
        <v>2005</v>
      </c>
      <c r="C10679" s="125">
        <v>67</v>
      </c>
      <c r="D10679" s="125">
        <v>2</v>
      </c>
      <c r="E10679" s="125">
        <v>2</v>
      </c>
      <c r="F10679" s="125">
        <v>6746.7901540000003</v>
      </c>
      <c r="G10679" s="125">
        <v>0</v>
      </c>
      <c r="H10679" s="125">
        <v>7406.7911990000002</v>
      </c>
      <c r="I10679" s="125">
        <v>6802.3970369999997</v>
      </c>
      <c r="J10679" s="125">
        <v>6746.7901540000003</v>
      </c>
    </row>
    <row r="10680" spans="1:10" hidden="1" x14ac:dyDescent="0.25">
      <c r="A10680" s="125">
        <v>967856</v>
      </c>
      <c r="B10680" s="125">
        <v>2005</v>
      </c>
      <c r="C10680" s="125">
        <v>67</v>
      </c>
      <c r="D10680" s="125">
        <v>2</v>
      </c>
      <c r="E10680" s="125">
        <v>3</v>
      </c>
      <c r="F10680" s="125">
        <v>5809.2422100000003</v>
      </c>
      <c r="G10680" s="125">
        <v>52.323087000000001</v>
      </c>
      <c r="H10680" s="125">
        <v>6746.7901540000003</v>
      </c>
      <c r="I10680" s="125">
        <v>5937.850015</v>
      </c>
      <c r="J10680" s="125">
        <v>5861.5652970000001</v>
      </c>
    </row>
    <row r="10681" spans="1:10" hidden="1" x14ac:dyDescent="0.25">
      <c r="A10681" s="125">
        <v>967857</v>
      </c>
      <c r="B10681" s="125">
        <v>2005</v>
      </c>
      <c r="C10681" s="125">
        <v>67</v>
      </c>
      <c r="D10681" s="125">
        <v>2</v>
      </c>
      <c r="E10681" s="125">
        <v>4</v>
      </c>
      <c r="F10681" s="125">
        <v>7415.5118670000002</v>
      </c>
      <c r="G10681" s="125">
        <v>0</v>
      </c>
      <c r="H10681" s="125">
        <v>9998.4079999999994</v>
      </c>
      <c r="I10681" s="125">
        <v>7421.8182580000002</v>
      </c>
      <c r="J10681" s="125">
        <v>7415.5118670000002</v>
      </c>
    </row>
    <row r="10682" spans="1:10" x14ac:dyDescent="0.25">
      <c r="A10682" s="125">
        <v>967858</v>
      </c>
      <c r="B10682" s="125">
        <v>2005</v>
      </c>
      <c r="C10682" s="125">
        <v>67</v>
      </c>
      <c r="D10682" s="125">
        <v>3</v>
      </c>
      <c r="E10682" s="125">
        <v>1</v>
      </c>
      <c r="F10682" s="129">
        <v>14261.410320000001</v>
      </c>
      <c r="G10682" s="129">
        <v>0</v>
      </c>
      <c r="H10682" s="129">
        <v>18528.790799999999</v>
      </c>
      <c r="I10682" s="129">
        <v>15049.083887999999</v>
      </c>
      <c r="J10682" s="129">
        <v>14261.410320000001</v>
      </c>
    </row>
    <row r="10683" spans="1:10" hidden="1" x14ac:dyDescent="0.25">
      <c r="A10683" s="125">
        <v>967859</v>
      </c>
      <c r="B10683" s="125">
        <v>2005</v>
      </c>
      <c r="C10683" s="125">
        <v>67</v>
      </c>
      <c r="D10683" s="125">
        <v>3</v>
      </c>
      <c r="E10683" s="125">
        <v>2</v>
      </c>
      <c r="F10683" s="125">
        <v>12266.874834</v>
      </c>
      <c r="G10683" s="125">
        <v>0</v>
      </c>
      <c r="H10683" s="125">
        <v>14261.410320000001</v>
      </c>
      <c r="I10683" s="125">
        <v>13438.526945</v>
      </c>
      <c r="J10683" s="125">
        <v>12266.874834</v>
      </c>
    </row>
    <row r="10684" spans="1:10" hidden="1" x14ac:dyDescent="0.25">
      <c r="A10684" s="125">
        <v>967860</v>
      </c>
      <c r="B10684" s="125">
        <v>2005</v>
      </c>
      <c r="C10684" s="125">
        <v>67</v>
      </c>
      <c r="D10684" s="125">
        <v>3</v>
      </c>
      <c r="E10684" s="125">
        <v>3</v>
      </c>
      <c r="F10684" s="125">
        <v>8440.0249739999999</v>
      </c>
      <c r="G10684" s="125">
        <v>1232.689582</v>
      </c>
      <c r="H10684" s="125">
        <v>12266.874834</v>
      </c>
      <c r="I10684" s="125">
        <v>11220.510410000001</v>
      </c>
      <c r="J10684" s="125">
        <v>9672.7145560000008</v>
      </c>
    </row>
    <row r="10685" spans="1:10" hidden="1" x14ac:dyDescent="0.25">
      <c r="A10685" s="125">
        <v>967861</v>
      </c>
      <c r="B10685" s="125">
        <v>2005</v>
      </c>
      <c r="C10685" s="125">
        <v>67</v>
      </c>
      <c r="D10685" s="125">
        <v>3</v>
      </c>
      <c r="E10685" s="125">
        <v>4</v>
      </c>
      <c r="F10685" s="125">
        <v>4501.5417809999999</v>
      </c>
      <c r="G10685" s="125">
        <v>0</v>
      </c>
      <c r="H10685" s="125">
        <v>5809.2422100000003</v>
      </c>
      <c r="I10685" s="125">
        <v>4718.2665230000002</v>
      </c>
      <c r="J10685" s="125">
        <v>4501.5417809999999</v>
      </c>
    </row>
    <row r="10686" spans="1:10" x14ac:dyDescent="0.25">
      <c r="A10686" s="125">
        <v>967862</v>
      </c>
      <c r="B10686" s="125">
        <v>2005</v>
      </c>
      <c r="C10686" s="125">
        <v>67</v>
      </c>
      <c r="D10686" s="125">
        <v>4</v>
      </c>
      <c r="E10686" s="125">
        <v>1</v>
      </c>
      <c r="F10686" s="129">
        <v>6331.9317490000003</v>
      </c>
      <c r="G10686" s="129">
        <v>0</v>
      </c>
      <c r="H10686" s="129">
        <v>7343.6982500000004</v>
      </c>
      <c r="I10686" s="129">
        <v>6447.0326940000004</v>
      </c>
      <c r="J10686" s="129">
        <v>6331.9317490000003</v>
      </c>
    </row>
    <row r="10687" spans="1:10" hidden="1" x14ac:dyDescent="0.25">
      <c r="A10687" s="125">
        <v>967863</v>
      </c>
      <c r="B10687" s="125">
        <v>2005</v>
      </c>
      <c r="C10687" s="125">
        <v>67</v>
      </c>
      <c r="D10687" s="125">
        <v>4</v>
      </c>
      <c r="E10687" s="125">
        <v>2</v>
      </c>
      <c r="F10687" s="125">
        <v>5248.1870209999997</v>
      </c>
      <c r="G10687" s="125">
        <v>0</v>
      </c>
      <c r="H10687" s="125">
        <v>6331.9317490000003</v>
      </c>
      <c r="I10687" s="125">
        <v>6100.8162400000001</v>
      </c>
      <c r="J10687" s="125">
        <v>5248.1870209999997</v>
      </c>
    </row>
    <row r="10688" spans="1:10" hidden="1" x14ac:dyDescent="0.25">
      <c r="A10688" s="125">
        <v>967864</v>
      </c>
      <c r="B10688" s="125">
        <v>2005</v>
      </c>
      <c r="C10688" s="125">
        <v>67</v>
      </c>
      <c r="D10688" s="125">
        <v>4</v>
      </c>
      <c r="E10688" s="125">
        <v>3</v>
      </c>
      <c r="F10688" s="125">
        <v>805.54874900000004</v>
      </c>
      <c r="G10688" s="125">
        <v>3411.4816770000002</v>
      </c>
      <c r="H10688" s="125">
        <v>5248.1870209999997</v>
      </c>
      <c r="I10688" s="125">
        <v>4963.2104650000001</v>
      </c>
      <c r="J10688" s="125">
        <v>4217.0304260000003</v>
      </c>
    </row>
    <row r="10689" spans="1:10" hidden="1" x14ac:dyDescent="0.25">
      <c r="A10689" s="125">
        <v>967865</v>
      </c>
      <c r="B10689" s="125">
        <v>2005</v>
      </c>
      <c r="C10689" s="125">
        <v>67</v>
      </c>
      <c r="D10689" s="125">
        <v>4</v>
      </c>
      <c r="E10689" s="125">
        <v>4</v>
      </c>
      <c r="F10689" s="125">
        <v>7324.5629920000001</v>
      </c>
      <c r="G10689" s="125">
        <v>0</v>
      </c>
      <c r="H10689" s="125">
        <v>8440.0249739999999</v>
      </c>
      <c r="I10689" s="125">
        <v>7409.4979249999997</v>
      </c>
      <c r="J10689" s="125">
        <v>7324.5629920000001</v>
      </c>
    </row>
    <row r="10690" spans="1:10" x14ac:dyDescent="0.25">
      <c r="A10690" s="125">
        <v>967866</v>
      </c>
      <c r="B10690" s="125">
        <v>2005</v>
      </c>
      <c r="C10690" s="125">
        <v>67</v>
      </c>
      <c r="D10690" s="125">
        <v>5</v>
      </c>
      <c r="E10690" s="125">
        <v>1</v>
      </c>
      <c r="F10690" s="129">
        <v>1459.864857</v>
      </c>
      <c r="G10690" s="129">
        <v>0</v>
      </c>
      <c r="H10690" s="129">
        <v>1571.2012</v>
      </c>
      <c r="I10690" s="129">
        <v>1477.5576080000001</v>
      </c>
      <c r="J10690" s="129">
        <v>1459.864857</v>
      </c>
    </row>
    <row r="10691" spans="1:10" hidden="1" x14ac:dyDescent="0.25">
      <c r="A10691" s="125">
        <v>967867</v>
      </c>
      <c r="B10691" s="125">
        <v>2005</v>
      </c>
      <c r="C10691" s="125">
        <v>67</v>
      </c>
      <c r="D10691" s="125">
        <v>5</v>
      </c>
      <c r="E10691" s="125">
        <v>2</v>
      </c>
      <c r="F10691" s="125">
        <v>1375.2218069999999</v>
      </c>
      <c r="G10691" s="125">
        <v>0</v>
      </c>
      <c r="H10691" s="125">
        <v>1459.864857</v>
      </c>
      <c r="I10691" s="125">
        <v>1434.4632079999999</v>
      </c>
      <c r="J10691" s="125">
        <v>1375.2218069999999</v>
      </c>
    </row>
    <row r="10692" spans="1:10" hidden="1" x14ac:dyDescent="0.25">
      <c r="A10692" s="125">
        <v>967868</v>
      </c>
      <c r="B10692" s="125">
        <v>2005</v>
      </c>
      <c r="C10692" s="125">
        <v>67</v>
      </c>
      <c r="D10692" s="125">
        <v>5</v>
      </c>
      <c r="E10692" s="125">
        <v>3</v>
      </c>
      <c r="F10692" s="125">
        <v>0</v>
      </c>
      <c r="G10692" s="125">
        <v>1197.193679</v>
      </c>
      <c r="H10692" s="125">
        <v>1375.2218069999999</v>
      </c>
      <c r="I10692" s="125">
        <v>1339.46604</v>
      </c>
      <c r="J10692" s="125">
        <v>1197.193679</v>
      </c>
    </row>
    <row r="10693" spans="1:10" hidden="1" x14ac:dyDescent="0.25">
      <c r="A10693" s="125">
        <v>967869</v>
      </c>
      <c r="B10693" s="125">
        <v>2005</v>
      </c>
      <c r="C10693" s="125">
        <v>67</v>
      </c>
      <c r="D10693" s="125">
        <v>5</v>
      </c>
      <c r="E10693" s="125">
        <v>4</v>
      </c>
      <c r="F10693" s="125">
        <v>749.35960499999999</v>
      </c>
      <c r="G10693" s="125">
        <v>0</v>
      </c>
      <c r="H10693" s="125">
        <v>805.54874900000004</v>
      </c>
      <c r="I10693" s="125">
        <v>757.53804300000002</v>
      </c>
      <c r="J10693" s="125">
        <v>749.35960499999999</v>
      </c>
    </row>
    <row r="10694" spans="1:10" x14ac:dyDescent="0.25">
      <c r="A10694" s="125">
        <v>967870</v>
      </c>
      <c r="B10694" s="125">
        <v>2005</v>
      </c>
      <c r="C10694" s="125">
        <v>69</v>
      </c>
      <c r="D10694" s="125">
        <v>2</v>
      </c>
      <c r="E10694" s="125">
        <v>1</v>
      </c>
      <c r="F10694" s="129">
        <v>289860.16317199997</v>
      </c>
      <c r="G10694" s="129">
        <v>0</v>
      </c>
      <c r="H10694" s="129">
        <v>391932.29249999998</v>
      </c>
      <c r="I10694" s="129">
        <v>290931.340723</v>
      </c>
      <c r="J10694" s="129">
        <v>289860.16317199997</v>
      </c>
    </row>
    <row r="10695" spans="1:10" hidden="1" x14ac:dyDescent="0.25">
      <c r="A10695" s="125">
        <v>967871</v>
      </c>
      <c r="B10695" s="125">
        <v>2005</v>
      </c>
      <c r="C10695" s="125">
        <v>69</v>
      </c>
      <c r="D10695" s="125">
        <v>2</v>
      </c>
      <c r="E10695" s="125">
        <v>2</v>
      </c>
      <c r="F10695" s="125">
        <v>263136.77107999998</v>
      </c>
      <c r="G10695" s="125">
        <v>0</v>
      </c>
      <c r="H10695" s="125">
        <v>289860.16317199997</v>
      </c>
      <c r="I10695" s="125">
        <v>266207.57385699998</v>
      </c>
      <c r="J10695" s="125">
        <v>263136.77107999998</v>
      </c>
    </row>
    <row r="10696" spans="1:10" hidden="1" x14ac:dyDescent="0.25">
      <c r="A10696" s="125">
        <v>967872</v>
      </c>
      <c r="B10696" s="125">
        <v>2005</v>
      </c>
      <c r="C10696" s="125">
        <v>69</v>
      </c>
      <c r="D10696" s="125">
        <v>2</v>
      </c>
      <c r="E10696" s="125">
        <v>3</v>
      </c>
      <c r="F10696" s="125">
        <v>222215.643247</v>
      </c>
      <c r="G10696" s="125">
        <v>3647.5229960000001</v>
      </c>
      <c r="H10696" s="125">
        <v>263136.77107999998</v>
      </c>
      <c r="I10696" s="125">
        <v>231586.67222800001</v>
      </c>
      <c r="J10696" s="125">
        <v>225863.16624300001</v>
      </c>
    </row>
    <row r="10697" spans="1:10" hidden="1" x14ac:dyDescent="0.25">
      <c r="A10697" s="125">
        <v>967873</v>
      </c>
      <c r="B10697" s="125">
        <v>2005</v>
      </c>
      <c r="C10697" s="125">
        <v>69</v>
      </c>
      <c r="D10697" s="125">
        <v>2</v>
      </c>
      <c r="E10697" s="125">
        <v>4</v>
      </c>
      <c r="F10697" s="125">
        <v>290740.89210300002</v>
      </c>
      <c r="G10697" s="125">
        <v>0</v>
      </c>
      <c r="H10697" s="125">
        <v>391932.29249999998</v>
      </c>
      <c r="I10697" s="125">
        <v>290931.340723</v>
      </c>
      <c r="J10697" s="125">
        <v>290740.89210300002</v>
      </c>
    </row>
    <row r="10698" spans="1:10" x14ac:dyDescent="0.25">
      <c r="A10698" s="125">
        <v>967874</v>
      </c>
      <c r="B10698" s="125">
        <v>2005</v>
      </c>
      <c r="C10698" s="125">
        <v>69</v>
      </c>
      <c r="D10698" s="125">
        <v>3</v>
      </c>
      <c r="E10698" s="125">
        <v>1</v>
      </c>
      <c r="F10698" s="129">
        <v>1235116.676614</v>
      </c>
      <c r="G10698" s="129">
        <v>0</v>
      </c>
      <c r="H10698" s="129">
        <v>1541152.8058</v>
      </c>
      <c r="I10698" s="129">
        <v>1251724.3088710001</v>
      </c>
      <c r="J10698" s="129">
        <v>1235116.676614</v>
      </c>
    </row>
    <row r="10699" spans="1:10" hidden="1" x14ac:dyDescent="0.25">
      <c r="A10699" s="125">
        <v>967875</v>
      </c>
      <c r="B10699" s="125">
        <v>2005</v>
      </c>
      <c r="C10699" s="125">
        <v>69</v>
      </c>
      <c r="D10699" s="125">
        <v>3</v>
      </c>
      <c r="E10699" s="125">
        <v>2</v>
      </c>
      <c r="F10699" s="125">
        <v>1103461.4088969999</v>
      </c>
      <c r="G10699" s="125">
        <v>0</v>
      </c>
      <c r="H10699" s="125">
        <v>1235116.676614</v>
      </c>
      <c r="I10699" s="125">
        <v>1163850.4443729999</v>
      </c>
      <c r="J10699" s="125">
        <v>1103461.4088969999</v>
      </c>
    </row>
    <row r="10700" spans="1:10" hidden="1" x14ac:dyDescent="0.25">
      <c r="A10700" s="125">
        <v>967876</v>
      </c>
      <c r="B10700" s="125">
        <v>2005</v>
      </c>
      <c r="C10700" s="125">
        <v>69</v>
      </c>
      <c r="D10700" s="125">
        <v>3</v>
      </c>
      <c r="E10700" s="125">
        <v>3</v>
      </c>
      <c r="F10700" s="125">
        <v>506667.15902299999</v>
      </c>
      <c r="G10700" s="125">
        <v>343063.145265</v>
      </c>
      <c r="H10700" s="125">
        <v>1103461.4088969999</v>
      </c>
      <c r="I10700" s="125">
        <v>1009336.150718</v>
      </c>
      <c r="J10700" s="125">
        <v>849730.30428799998</v>
      </c>
    </row>
    <row r="10701" spans="1:10" hidden="1" x14ac:dyDescent="0.25">
      <c r="A10701" s="125">
        <v>967877</v>
      </c>
      <c r="B10701" s="125">
        <v>2005</v>
      </c>
      <c r="C10701" s="125">
        <v>69</v>
      </c>
      <c r="D10701" s="125">
        <v>3</v>
      </c>
      <c r="E10701" s="125">
        <v>4</v>
      </c>
      <c r="F10701" s="125">
        <v>179300.238174</v>
      </c>
      <c r="G10701" s="125">
        <v>0</v>
      </c>
      <c r="H10701" s="125">
        <v>222215.643247</v>
      </c>
      <c r="I10701" s="125">
        <v>180483.545445</v>
      </c>
      <c r="J10701" s="125">
        <v>179300.238174</v>
      </c>
    </row>
    <row r="10702" spans="1:10" x14ac:dyDescent="0.25">
      <c r="A10702" s="125">
        <v>967878</v>
      </c>
      <c r="B10702" s="125">
        <v>2005</v>
      </c>
      <c r="C10702" s="125">
        <v>69</v>
      </c>
      <c r="D10702" s="125">
        <v>4</v>
      </c>
      <c r="E10702" s="125">
        <v>1</v>
      </c>
      <c r="F10702" s="129">
        <v>68735.322564000002</v>
      </c>
      <c r="G10702" s="129">
        <v>0</v>
      </c>
      <c r="H10702" s="129">
        <v>89376.857999999993</v>
      </c>
      <c r="I10702" s="129">
        <v>78463.943637999997</v>
      </c>
      <c r="J10702" s="129">
        <v>68735.322564000002</v>
      </c>
    </row>
    <row r="10703" spans="1:10" hidden="1" x14ac:dyDescent="0.25">
      <c r="A10703" s="125">
        <v>967879</v>
      </c>
      <c r="B10703" s="125">
        <v>2005</v>
      </c>
      <c r="C10703" s="125">
        <v>69</v>
      </c>
      <c r="D10703" s="125">
        <v>4</v>
      </c>
      <c r="E10703" s="125">
        <v>2</v>
      </c>
      <c r="F10703" s="125">
        <v>61028.781384000002</v>
      </c>
      <c r="G10703" s="125">
        <v>0</v>
      </c>
      <c r="H10703" s="125">
        <v>68735.322564000002</v>
      </c>
      <c r="I10703" s="125">
        <v>66226.483290000004</v>
      </c>
      <c r="J10703" s="125">
        <v>61028.781384000002</v>
      </c>
    </row>
    <row r="10704" spans="1:10" hidden="1" x14ac:dyDescent="0.25">
      <c r="A10704" s="125">
        <v>967880</v>
      </c>
      <c r="B10704" s="125">
        <v>2005</v>
      </c>
      <c r="C10704" s="125">
        <v>69</v>
      </c>
      <c r="D10704" s="125">
        <v>4</v>
      </c>
      <c r="E10704" s="125">
        <v>3</v>
      </c>
      <c r="F10704" s="125">
        <v>454.81828100000001</v>
      </c>
      <c r="G10704" s="125">
        <v>51024.971622999998</v>
      </c>
      <c r="H10704" s="125">
        <v>61028.781384000002</v>
      </c>
      <c r="I10704" s="125">
        <v>57714.918554999997</v>
      </c>
      <c r="J10704" s="125">
        <v>51479.789903999997</v>
      </c>
    </row>
    <row r="10705" spans="1:10" hidden="1" x14ac:dyDescent="0.25">
      <c r="A10705" s="125">
        <v>967881</v>
      </c>
      <c r="B10705" s="125">
        <v>2005</v>
      </c>
      <c r="C10705" s="125">
        <v>69</v>
      </c>
      <c r="D10705" s="125">
        <v>4</v>
      </c>
      <c r="E10705" s="125">
        <v>4</v>
      </c>
      <c r="F10705" s="125">
        <v>434934.99219399999</v>
      </c>
      <c r="G10705" s="125">
        <v>0</v>
      </c>
      <c r="H10705" s="125">
        <v>506667.15902299999</v>
      </c>
      <c r="I10705" s="125">
        <v>444803.09890699998</v>
      </c>
      <c r="J10705" s="125">
        <v>434934.99219399999</v>
      </c>
    </row>
    <row r="10706" spans="1:10" x14ac:dyDescent="0.25">
      <c r="A10706" s="125">
        <v>967882</v>
      </c>
      <c r="B10706" s="125">
        <v>2005</v>
      </c>
      <c r="C10706" s="125">
        <v>69</v>
      </c>
      <c r="D10706" s="125">
        <v>5</v>
      </c>
      <c r="E10706" s="125">
        <v>1</v>
      </c>
      <c r="F10706" s="129">
        <v>226.34975299999999</v>
      </c>
      <c r="G10706" s="129">
        <v>0</v>
      </c>
      <c r="H10706" s="129">
        <v>340.92239999999998</v>
      </c>
      <c r="I10706" s="129">
        <v>320.60342500000002</v>
      </c>
      <c r="J10706" s="129">
        <v>226.34975299999999</v>
      </c>
    </row>
    <row r="10707" spans="1:10" hidden="1" x14ac:dyDescent="0.25">
      <c r="A10707" s="125">
        <v>967883</v>
      </c>
      <c r="B10707" s="125">
        <v>2005</v>
      </c>
      <c r="C10707" s="125">
        <v>69</v>
      </c>
      <c r="D10707" s="125">
        <v>5</v>
      </c>
      <c r="E10707" s="125">
        <v>2</v>
      </c>
      <c r="F10707" s="125">
        <v>202.08588800000001</v>
      </c>
      <c r="G10707" s="125">
        <v>0</v>
      </c>
      <c r="H10707" s="125">
        <v>226.34975299999999</v>
      </c>
      <c r="I10707" s="125">
        <v>222.41126700000001</v>
      </c>
      <c r="J10707" s="125">
        <v>202.08588800000001</v>
      </c>
    </row>
    <row r="10708" spans="1:10" hidden="1" x14ac:dyDescent="0.25">
      <c r="A10708" s="125">
        <v>967884</v>
      </c>
      <c r="B10708" s="125">
        <v>2005</v>
      </c>
      <c r="C10708" s="125">
        <v>69</v>
      </c>
      <c r="D10708" s="125">
        <v>5</v>
      </c>
      <c r="E10708" s="125">
        <v>3</v>
      </c>
      <c r="F10708" s="125">
        <v>0</v>
      </c>
      <c r="G10708" s="125">
        <v>193.804631</v>
      </c>
      <c r="H10708" s="125">
        <v>202.08588800000001</v>
      </c>
      <c r="I10708" s="125">
        <v>196.83165399999999</v>
      </c>
      <c r="J10708" s="125">
        <v>193.804631</v>
      </c>
    </row>
    <row r="10709" spans="1:10" hidden="1" x14ac:dyDescent="0.25">
      <c r="A10709" s="125">
        <v>967885</v>
      </c>
      <c r="B10709" s="125">
        <v>2005</v>
      </c>
      <c r="C10709" s="125">
        <v>69</v>
      </c>
      <c r="D10709" s="125">
        <v>5</v>
      </c>
      <c r="E10709" s="125">
        <v>4</v>
      </c>
      <c r="F10709" s="125">
        <v>406.86061599999999</v>
      </c>
      <c r="G10709" s="125">
        <v>0</v>
      </c>
      <c r="H10709" s="125">
        <v>454.81828100000001</v>
      </c>
      <c r="I10709" s="125">
        <v>427.71111100000002</v>
      </c>
      <c r="J10709" s="125">
        <v>406.86061599999999</v>
      </c>
    </row>
    <row r="10710" spans="1:10" x14ac:dyDescent="0.25">
      <c r="A10710" s="125">
        <v>967886</v>
      </c>
      <c r="B10710" s="125">
        <v>2005</v>
      </c>
      <c r="C10710" s="125">
        <v>70</v>
      </c>
      <c r="D10710" s="125">
        <v>2</v>
      </c>
      <c r="E10710" s="125">
        <v>1</v>
      </c>
      <c r="F10710" s="129">
        <v>15238.823598999999</v>
      </c>
      <c r="G10710" s="129">
        <v>0</v>
      </c>
      <c r="H10710" s="129">
        <v>20605.0635</v>
      </c>
      <c r="I10710" s="129">
        <v>15295.138636</v>
      </c>
      <c r="J10710" s="129">
        <v>15238.823598999999</v>
      </c>
    </row>
    <row r="10711" spans="1:10" hidden="1" x14ac:dyDescent="0.25">
      <c r="A10711" s="125">
        <v>967887</v>
      </c>
      <c r="B10711" s="125">
        <v>2005</v>
      </c>
      <c r="C10711" s="125">
        <v>70</v>
      </c>
      <c r="D10711" s="125">
        <v>2</v>
      </c>
      <c r="E10711" s="125">
        <v>2</v>
      </c>
      <c r="F10711" s="125">
        <v>13833.894224</v>
      </c>
      <c r="G10711" s="125">
        <v>0</v>
      </c>
      <c r="H10711" s="125">
        <v>15238.823598999999</v>
      </c>
      <c r="I10711" s="125">
        <v>13995.335594</v>
      </c>
      <c r="J10711" s="125">
        <v>13833.894224</v>
      </c>
    </row>
    <row r="10712" spans="1:10" hidden="1" x14ac:dyDescent="0.25">
      <c r="A10712" s="125">
        <v>967888</v>
      </c>
      <c r="B10712" s="125">
        <v>2005</v>
      </c>
      <c r="C10712" s="125">
        <v>70</v>
      </c>
      <c r="D10712" s="125">
        <v>2</v>
      </c>
      <c r="E10712" s="125">
        <v>3</v>
      </c>
      <c r="F10712" s="125">
        <v>11682.54703</v>
      </c>
      <c r="G10712" s="125">
        <v>191.761292</v>
      </c>
      <c r="H10712" s="125">
        <v>13833.894224</v>
      </c>
      <c r="I10712" s="125">
        <v>12175.210306000001</v>
      </c>
      <c r="J10712" s="125">
        <v>11874.308322999999</v>
      </c>
    </row>
    <row r="10713" spans="1:10" hidden="1" x14ac:dyDescent="0.25">
      <c r="A10713" s="125">
        <v>967889</v>
      </c>
      <c r="B10713" s="125">
        <v>2005</v>
      </c>
      <c r="C10713" s="125">
        <v>70</v>
      </c>
      <c r="D10713" s="125">
        <v>2</v>
      </c>
      <c r="E10713" s="125">
        <v>4</v>
      </c>
      <c r="F10713" s="125">
        <v>15285.126177</v>
      </c>
      <c r="G10713" s="125">
        <v>0</v>
      </c>
      <c r="H10713" s="125">
        <v>20605.0635</v>
      </c>
      <c r="I10713" s="125">
        <v>15295.138636</v>
      </c>
      <c r="J10713" s="125">
        <v>15285.126177</v>
      </c>
    </row>
    <row r="10714" spans="1:10" x14ac:dyDescent="0.25">
      <c r="A10714" s="125">
        <v>967890</v>
      </c>
      <c r="B10714" s="125">
        <v>2005</v>
      </c>
      <c r="C10714" s="125">
        <v>70</v>
      </c>
      <c r="D10714" s="125">
        <v>3</v>
      </c>
      <c r="E10714" s="125">
        <v>1</v>
      </c>
      <c r="F10714" s="129">
        <v>65016.382296000003</v>
      </c>
      <c r="G10714" s="129">
        <v>0</v>
      </c>
      <c r="H10714" s="129">
        <v>81126.084600000002</v>
      </c>
      <c r="I10714" s="129">
        <v>65890.605911999999</v>
      </c>
      <c r="J10714" s="129">
        <v>65016.382296000003</v>
      </c>
    </row>
    <row r="10715" spans="1:10" hidden="1" x14ac:dyDescent="0.25">
      <c r="A10715" s="125">
        <v>967891</v>
      </c>
      <c r="B10715" s="125">
        <v>2005</v>
      </c>
      <c r="C10715" s="125">
        <v>70</v>
      </c>
      <c r="D10715" s="125">
        <v>3</v>
      </c>
      <c r="E10715" s="125">
        <v>2</v>
      </c>
      <c r="F10715" s="125">
        <v>58086.066011000003</v>
      </c>
      <c r="G10715" s="125">
        <v>0</v>
      </c>
      <c r="H10715" s="125">
        <v>65016.382296000003</v>
      </c>
      <c r="I10715" s="125">
        <v>61264.937037000003</v>
      </c>
      <c r="J10715" s="125">
        <v>58086.066011000003</v>
      </c>
    </row>
    <row r="10716" spans="1:10" hidden="1" x14ac:dyDescent="0.25">
      <c r="A10716" s="125">
        <v>967892</v>
      </c>
      <c r="B10716" s="125">
        <v>2005</v>
      </c>
      <c r="C10716" s="125">
        <v>70</v>
      </c>
      <c r="D10716" s="125">
        <v>3</v>
      </c>
      <c r="E10716" s="125">
        <v>3</v>
      </c>
      <c r="F10716" s="125">
        <v>26670.893796</v>
      </c>
      <c r="G10716" s="125">
        <v>18058.799647</v>
      </c>
      <c r="H10716" s="125">
        <v>58086.066011000003</v>
      </c>
      <c r="I10716" s="125">
        <v>53131.32458</v>
      </c>
      <c r="J10716" s="125">
        <v>44729.693442999996</v>
      </c>
    </row>
    <row r="10717" spans="1:10" hidden="1" x14ac:dyDescent="0.25">
      <c r="A10717" s="125">
        <v>967893</v>
      </c>
      <c r="B10717" s="125">
        <v>2005</v>
      </c>
      <c r="C10717" s="125">
        <v>70</v>
      </c>
      <c r="D10717" s="125">
        <v>3</v>
      </c>
      <c r="E10717" s="125">
        <v>4</v>
      </c>
      <c r="F10717" s="125">
        <v>9426.3546630000001</v>
      </c>
      <c r="G10717" s="125">
        <v>0</v>
      </c>
      <c r="H10717" s="125">
        <v>11682.54703</v>
      </c>
      <c r="I10717" s="125">
        <v>9488.5646980000001</v>
      </c>
      <c r="J10717" s="125">
        <v>9426.3546630000001</v>
      </c>
    </row>
    <row r="10718" spans="1:10" x14ac:dyDescent="0.25">
      <c r="A10718" s="125">
        <v>967894</v>
      </c>
      <c r="B10718" s="125">
        <v>2005</v>
      </c>
      <c r="C10718" s="125">
        <v>70</v>
      </c>
      <c r="D10718" s="125">
        <v>4</v>
      </c>
      <c r="E10718" s="125">
        <v>1</v>
      </c>
      <c r="F10718" s="129">
        <v>3616.4879369999999</v>
      </c>
      <c r="G10718" s="129">
        <v>0</v>
      </c>
      <c r="H10718" s="129">
        <v>4702.5360000000001</v>
      </c>
      <c r="I10718" s="129">
        <v>4128.3563539999996</v>
      </c>
      <c r="J10718" s="129">
        <v>3616.4879369999999</v>
      </c>
    </row>
    <row r="10719" spans="1:10" hidden="1" x14ac:dyDescent="0.25">
      <c r="A10719" s="125">
        <v>967895</v>
      </c>
      <c r="B10719" s="125">
        <v>2005</v>
      </c>
      <c r="C10719" s="125">
        <v>70</v>
      </c>
      <c r="D10719" s="125">
        <v>4</v>
      </c>
      <c r="E10719" s="125">
        <v>2</v>
      </c>
      <c r="F10719" s="125">
        <v>3211.0106340000002</v>
      </c>
      <c r="G10719" s="125">
        <v>0</v>
      </c>
      <c r="H10719" s="125">
        <v>3616.4879369999999</v>
      </c>
      <c r="I10719" s="125">
        <v>3484.486128</v>
      </c>
      <c r="J10719" s="125">
        <v>3211.0106340000002</v>
      </c>
    </row>
    <row r="10720" spans="1:10" hidden="1" x14ac:dyDescent="0.25">
      <c r="A10720" s="125">
        <v>967896</v>
      </c>
      <c r="B10720" s="125">
        <v>2005</v>
      </c>
      <c r="C10720" s="125">
        <v>70</v>
      </c>
      <c r="D10720" s="125">
        <v>4</v>
      </c>
      <c r="E10720" s="125">
        <v>3</v>
      </c>
      <c r="F10720" s="125">
        <v>23.930125</v>
      </c>
      <c r="G10720" s="125">
        <v>2684.6632490000002</v>
      </c>
      <c r="H10720" s="125">
        <v>3211.0106340000002</v>
      </c>
      <c r="I10720" s="125">
        <v>3036.6527569999998</v>
      </c>
      <c r="J10720" s="125">
        <v>2708.5933730000002</v>
      </c>
    </row>
    <row r="10721" spans="1:10" hidden="1" x14ac:dyDescent="0.25">
      <c r="A10721" s="125">
        <v>967897</v>
      </c>
      <c r="B10721" s="125">
        <v>2005</v>
      </c>
      <c r="C10721" s="125">
        <v>70</v>
      </c>
      <c r="D10721" s="125">
        <v>4</v>
      </c>
      <c r="E10721" s="125">
        <v>4</v>
      </c>
      <c r="F10721" s="125">
        <v>22894.921801</v>
      </c>
      <c r="G10721" s="125">
        <v>0</v>
      </c>
      <c r="H10721" s="125">
        <v>26670.893796</v>
      </c>
      <c r="I10721" s="125">
        <v>23414.377664</v>
      </c>
      <c r="J10721" s="125">
        <v>22894.921801</v>
      </c>
    </row>
    <row r="10722" spans="1:10" x14ac:dyDescent="0.25">
      <c r="A10722" s="125">
        <v>967898</v>
      </c>
      <c r="B10722" s="125">
        <v>2005</v>
      </c>
      <c r="C10722" s="125">
        <v>70</v>
      </c>
      <c r="D10722" s="125">
        <v>5</v>
      </c>
      <c r="E10722" s="125">
        <v>1</v>
      </c>
      <c r="F10722" s="129">
        <v>11.6595</v>
      </c>
      <c r="G10722" s="129">
        <v>0</v>
      </c>
      <c r="H10722" s="129">
        <v>17.561250000000001</v>
      </c>
      <c r="I10722" s="129">
        <v>16.514600000000002</v>
      </c>
      <c r="J10722" s="129">
        <v>11.6595</v>
      </c>
    </row>
    <row r="10723" spans="1:10" hidden="1" x14ac:dyDescent="0.25">
      <c r="A10723" s="125">
        <v>967899</v>
      </c>
      <c r="B10723" s="125">
        <v>2005</v>
      </c>
      <c r="C10723" s="125">
        <v>70</v>
      </c>
      <c r="D10723" s="125">
        <v>5</v>
      </c>
      <c r="E10723" s="125">
        <v>2</v>
      </c>
      <c r="F10723" s="125">
        <v>10.409644</v>
      </c>
      <c r="G10723" s="125">
        <v>0</v>
      </c>
      <c r="H10723" s="125">
        <v>11.6595</v>
      </c>
      <c r="I10723" s="125">
        <v>11.456624</v>
      </c>
      <c r="J10723" s="125">
        <v>10.409644</v>
      </c>
    </row>
    <row r="10724" spans="1:10" hidden="1" x14ac:dyDescent="0.25">
      <c r="A10724" s="125">
        <v>967900</v>
      </c>
      <c r="B10724" s="125">
        <v>2005</v>
      </c>
      <c r="C10724" s="125">
        <v>70</v>
      </c>
      <c r="D10724" s="125">
        <v>5</v>
      </c>
      <c r="E10724" s="125">
        <v>3</v>
      </c>
      <c r="F10724" s="125">
        <v>0</v>
      </c>
      <c r="G10724" s="125">
        <v>9.9830679999999994</v>
      </c>
      <c r="H10724" s="125">
        <v>10.409644</v>
      </c>
      <c r="I10724" s="125">
        <v>10.138992999999999</v>
      </c>
      <c r="J10724" s="125">
        <v>9.9830679999999994</v>
      </c>
    </row>
    <row r="10725" spans="1:10" hidden="1" x14ac:dyDescent="0.25">
      <c r="A10725" s="125">
        <v>967901</v>
      </c>
      <c r="B10725" s="125">
        <v>2005</v>
      </c>
      <c r="C10725" s="125">
        <v>70</v>
      </c>
      <c r="D10725" s="125">
        <v>5</v>
      </c>
      <c r="E10725" s="125">
        <v>4</v>
      </c>
      <c r="F10725" s="125">
        <v>21.406846999999999</v>
      </c>
      <c r="G10725" s="125">
        <v>0</v>
      </c>
      <c r="H10725" s="125">
        <v>23.930125</v>
      </c>
      <c r="I10725" s="125">
        <v>22.503889000000001</v>
      </c>
      <c r="J10725" s="125">
        <v>21.406846999999999</v>
      </c>
    </row>
    <row r="10726" spans="1:10" x14ac:dyDescent="0.25">
      <c r="A10726" s="125">
        <v>967902</v>
      </c>
      <c r="B10726" s="125">
        <v>2005</v>
      </c>
      <c r="C10726" s="125">
        <v>71</v>
      </c>
      <c r="D10726" s="125">
        <v>2</v>
      </c>
      <c r="E10726" s="125">
        <v>1</v>
      </c>
      <c r="F10726" s="129">
        <v>238433.01062300001</v>
      </c>
      <c r="G10726" s="129">
        <v>0</v>
      </c>
      <c r="H10726" s="129">
        <v>321488.39515</v>
      </c>
      <c r="I10726" s="129">
        <v>238640.83572</v>
      </c>
      <c r="J10726" s="129">
        <v>238433.01062300001</v>
      </c>
    </row>
    <row r="10727" spans="1:10" hidden="1" x14ac:dyDescent="0.25">
      <c r="A10727" s="125">
        <v>967903</v>
      </c>
      <c r="B10727" s="125">
        <v>2005</v>
      </c>
      <c r="C10727" s="125">
        <v>71</v>
      </c>
      <c r="D10727" s="125">
        <v>2</v>
      </c>
      <c r="E10727" s="125">
        <v>2</v>
      </c>
      <c r="F10727" s="125">
        <v>218500.67695699999</v>
      </c>
      <c r="G10727" s="125">
        <v>0</v>
      </c>
      <c r="H10727" s="125">
        <v>238433.01062300001</v>
      </c>
      <c r="I10727" s="125">
        <v>218976.87695599999</v>
      </c>
      <c r="J10727" s="125">
        <v>218500.67695699999</v>
      </c>
    </row>
    <row r="10728" spans="1:10" hidden="1" x14ac:dyDescent="0.25">
      <c r="A10728" s="125">
        <v>967904</v>
      </c>
      <c r="B10728" s="125">
        <v>2005</v>
      </c>
      <c r="C10728" s="125">
        <v>71</v>
      </c>
      <c r="D10728" s="125">
        <v>2</v>
      </c>
      <c r="E10728" s="125">
        <v>3</v>
      </c>
      <c r="F10728" s="125">
        <v>189085.81847900001</v>
      </c>
      <c r="G10728" s="125">
        <v>1417.8924500000001</v>
      </c>
      <c r="H10728" s="125">
        <v>218500.67695699999</v>
      </c>
      <c r="I10728" s="125">
        <v>192302.44579</v>
      </c>
      <c r="J10728" s="125">
        <v>190503.71092899999</v>
      </c>
    </row>
    <row r="10729" spans="1:10" hidden="1" x14ac:dyDescent="0.25">
      <c r="A10729" s="125">
        <v>967905</v>
      </c>
      <c r="B10729" s="125">
        <v>2005</v>
      </c>
      <c r="C10729" s="125">
        <v>71</v>
      </c>
      <c r="D10729" s="125">
        <v>2</v>
      </c>
      <c r="E10729" s="125">
        <v>4</v>
      </c>
      <c r="F10729" s="125">
        <v>238486.93729</v>
      </c>
      <c r="G10729" s="125">
        <v>0</v>
      </c>
      <c r="H10729" s="125">
        <v>321488.39515</v>
      </c>
      <c r="I10729" s="125">
        <v>238640.83572</v>
      </c>
      <c r="J10729" s="125">
        <v>238486.93729</v>
      </c>
    </row>
    <row r="10730" spans="1:10" x14ac:dyDescent="0.25">
      <c r="A10730" s="125">
        <v>967906</v>
      </c>
      <c r="B10730" s="125">
        <v>2005</v>
      </c>
      <c r="C10730" s="125">
        <v>71</v>
      </c>
      <c r="D10730" s="125">
        <v>3</v>
      </c>
      <c r="E10730" s="125">
        <v>1</v>
      </c>
      <c r="F10730" s="129">
        <v>111403.434842</v>
      </c>
      <c r="G10730" s="129">
        <v>0</v>
      </c>
      <c r="H10730" s="129">
        <v>137700.5013</v>
      </c>
      <c r="I10730" s="129">
        <v>111840.347156</v>
      </c>
      <c r="J10730" s="129">
        <v>111403.434842</v>
      </c>
    </row>
    <row r="10731" spans="1:10" hidden="1" x14ac:dyDescent="0.25">
      <c r="A10731" s="125">
        <v>967907</v>
      </c>
      <c r="B10731" s="125">
        <v>2005</v>
      </c>
      <c r="C10731" s="125">
        <v>71</v>
      </c>
      <c r="D10731" s="125">
        <v>3</v>
      </c>
      <c r="E10731" s="125">
        <v>2</v>
      </c>
      <c r="F10731" s="125">
        <v>103789.938442</v>
      </c>
      <c r="G10731" s="125">
        <v>0</v>
      </c>
      <c r="H10731" s="125">
        <v>111403.434842</v>
      </c>
      <c r="I10731" s="125">
        <v>104975.45665199999</v>
      </c>
      <c r="J10731" s="125">
        <v>103789.938442</v>
      </c>
    </row>
    <row r="10732" spans="1:10" hidden="1" x14ac:dyDescent="0.25">
      <c r="A10732" s="125">
        <v>967908</v>
      </c>
      <c r="B10732" s="125">
        <v>2005</v>
      </c>
      <c r="C10732" s="125">
        <v>71</v>
      </c>
      <c r="D10732" s="125">
        <v>3</v>
      </c>
      <c r="E10732" s="125">
        <v>3</v>
      </c>
      <c r="F10732" s="125">
        <v>78964.238094</v>
      </c>
      <c r="G10732" s="125">
        <v>11219.624659999999</v>
      </c>
      <c r="H10732" s="125">
        <v>103789.938442</v>
      </c>
      <c r="I10732" s="125">
        <v>94936.656692999997</v>
      </c>
      <c r="J10732" s="125">
        <v>90183.862754999995</v>
      </c>
    </row>
    <row r="10733" spans="1:10" hidden="1" x14ac:dyDescent="0.25">
      <c r="A10733" s="125">
        <v>967909</v>
      </c>
      <c r="B10733" s="125">
        <v>2005</v>
      </c>
      <c r="C10733" s="125">
        <v>71</v>
      </c>
      <c r="D10733" s="125">
        <v>3</v>
      </c>
      <c r="E10733" s="125">
        <v>4</v>
      </c>
      <c r="F10733" s="125">
        <v>153375.44936699999</v>
      </c>
      <c r="G10733" s="125">
        <v>0</v>
      </c>
      <c r="H10733" s="125">
        <v>189085.81847900001</v>
      </c>
      <c r="I10733" s="125">
        <v>153575.50176799999</v>
      </c>
      <c r="J10733" s="125">
        <v>153375.44936699999</v>
      </c>
    </row>
    <row r="10734" spans="1:10" x14ac:dyDescent="0.25">
      <c r="A10734" s="125">
        <v>967910</v>
      </c>
      <c r="B10734" s="125">
        <v>2005</v>
      </c>
      <c r="C10734" s="125">
        <v>71</v>
      </c>
      <c r="D10734" s="125">
        <v>4</v>
      </c>
      <c r="E10734" s="125">
        <v>1</v>
      </c>
      <c r="F10734" s="129">
        <v>56712.909234999999</v>
      </c>
      <c r="G10734" s="129">
        <v>0</v>
      </c>
      <c r="H10734" s="129">
        <v>65191.226499999997</v>
      </c>
      <c r="I10734" s="129">
        <v>57231.377743999998</v>
      </c>
      <c r="J10734" s="129">
        <v>56712.909234999999</v>
      </c>
    </row>
    <row r="10735" spans="1:10" hidden="1" x14ac:dyDescent="0.25">
      <c r="A10735" s="125">
        <v>967911</v>
      </c>
      <c r="B10735" s="125">
        <v>2005</v>
      </c>
      <c r="C10735" s="125">
        <v>71</v>
      </c>
      <c r="D10735" s="125">
        <v>4</v>
      </c>
      <c r="E10735" s="125">
        <v>2</v>
      </c>
      <c r="F10735" s="125">
        <v>53056.496612000003</v>
      </c>
      <c r="G10735" s="125">
        <v>0</v>
      </c>
      <c r="H10735" s="125">
        <v>56712.909234999999</v>
      </c>
      <c r="I10735" s="125">
        <v>54642.888048000001</v>
      </c>
      <c r="J10735" s="125">
        <v>53056.496612000003</v>
      </c>
    </row>
    <row r="10736" spans="1:10" hidden="1" x14ac:dyDescent="0.25">
      <c r="A10736" s="125">
        <v>967912</v>
      </c>
      <c r="B10736" s="125">
        <v>2005</v>
      </c>
      <c r="C10736" s="125">
        <v>71</v>
      </c>
      <c r="D10736" s="125">
        <v>4</v>
      </c>
      <c r="E10736" s="125">
        <v>3</v>
      </c>
      <c r="F10736" s="125">
        <v>14638.532734</v>
      </c>
      <c r="G10736" s="125">
        <v>30801.302011</v>
      </c>
      <c r="H10736" s="125">
        <v>53056.496612000003</v>
      </c>
      <c r="I10736" s="125">
        <v>50175.528846000001</v>
      </c>
      <c r="J10736" s="125">
        <v>45439.834745</v>
      </c>
    </row>
    <row r="10737" spans="1:10" hidden="1" x14ac:dyDescent="0.25">
      <c r="A10737" s="125">
        <v>967913</v>
      </c>
      <c r="B10737" s="125">
        <v>2005</v>
      </c>
      <c r="C10737" s="125">
        <v>71</v>
      </c>
      <c r="D10737" s="125">
        <v>4</v>
      </c>
      <c r="E10737" s="125">
        <v>4</v>
      </c>
      <c r="F10737" s="125">
        <v>68862.599849000006</v>
      </c>
      <c r="G10737" s="125">
        <v>0</v>
      </c>
      <c r="H10737" s="125">
        <v>78964.238094</v>
      </c>
      <c r="I10737" s="125">
        <v>69322.704622999998</v>
      </c>
      <c r="J10737" s="125">
        <v>68862.599849000006</v>
      </c>
    </row>
    <row r="10738" spans="1:10" x14ac:dyDescent="0.25">
      <c r="A10738" s="125">
        <v>967914</v>
      </c>
      <c r="B10738" s="125">
        <v>2005</v>
      </c>
      <c r="C10738" s="125">
        <v>71</v>
      </c>
      <c r="D10738" s="125">
        <v>5</v>
      </c>
      <c r="E10738" s="125">
        <v>1</v>
      </c>
      <c r="F10738" s="129">
        <v>11205.34166</v>
      </c>
      <c r="G10738" s="129">
        <v>0</v>
      </c>
      <c r="H10738" s="129">
        <v>11915.91365</v>
      </c>
      <c r="I10738" s="129">
        <v>11205.725195999999</v>
      </c>
      <c r="J10738" s="129">
        <v>11205.34166</v>
      </c>
    </row>
    <row r="10739" spans="1:10" hidden="1" x14ac:dyDescent="0.25">
      <c r="A10739" s="125">
        <v>967915</v>
      </c>
      <c r="B10739" s="125">
        <v>2005</v>
      </c>
      <c r="C10739" s="125">
        <v>71</v>
      </c>
      <c r="D10739" s="125">
        <v>5</v>
      </c>
      <c r="E10739" s="125">
        <v>2</v>
      </c>
      <c r="F10739" s="125">
        <v>10747.255074999999</v>
      </c>
      <c r="G10739" s="125">
        <v>0</v>
      </c>
      <c r="H10739" s="125">
        <v>11205.34166</v>
      </c>
      <c r="I10739" s="125">
        <v>11010.368716000001</v>
      </c>
      <c r="J10739" s="125">
        <v>10747.255074999999</v>
      </c>
    </row>
    <row r="10740" spans="1:10" hidden="1" x14ac:dyDescent="0.25">
      <c r="A10740" s="125">
        <v>967916</v>
      </c>
      <c r="B10740" s="125">
        <v>2005</v>
      </c>
      <c r="C10740" s="125">
        <v>71</v>
      </c>
      <c r="D10740" s="125">
        <v>5</v>
      </c>
      <c r="E10740" s="125">
        <v>3</v>
      </c>
      <c r="F10740" s="125">
        <v>0</v>
      </c>
      <c r="G10740" s="125">
        <v>9176.8385300000009</v>
      </c>
      <c r="H10740" s="125">
        <v>10747.255074999999</v>
      </c>
      <c r="I10740" s="125">
        <v>10467.826443</v>
      </c>
      <c r="J10740" s="125">
        <v>9176.8385300000009</v>
      </c>
    </row>
    <row r="10741" spans="1:10" hidden="1" x14ac:dyDescent="0.25">
      <c r="A10741" s="125">
        <v>967917</v>
      </c>
      <c r="B10741" s="125">
        <v>2005</v>
      </c>
      <c r="C10741" s="125">
        <v>71</v>
      </c>
      <c r="D10741" s="125">
        <v>5</v>
      </c>
      <c r="E10741" s="125">
        <v>4</v>
      </c>
      <c r="F10741" s="125">
        <v>13765.721415</v>
      </c>
      <c r="G10741" s="125">
        <v>0</v>
      </c>
      <c r="H10741" s="125">
        <v>14638.532734</v>
      </c>
      <c r="I10741" s="125">
        <v>13766.076182999999</v>
      </c>
      <c r="J10741" s="125">
        <v>13765.721415</v>
      </c>
    </row>
    <row r="10742" spans="1:10" x14ac:dyDescent="0.25">
      <c r="A10742" s="125">
        <v>967918</v>
      </c>
      <c r="B10742" s="125">
        <v>2005</v>
      </c>
      <c r="C10742" s="125">
        <v>72</v>
      </c>
      <c r="D10742" s="125">
        <v>2</v>
      </c>
      <c r="E10742" s="125">
        <v>1</v>
      </c>
      <c r="F10742" s="129">
        <v>9939.8682019999997</v>
      </c>
      <c r="G10742" s="129">
        <v>0</v>
      </c>
      <c r="H10742" s="129">
        <v>13402.30645</v>
      </c>
      <c r="I10742" s="129">
        <v>9948.5320780000002</v>
      </c>
      <c r="J10742" s="129">
        <v>9939.8682019999997</v>
      </c>
    </row>
    <row r="10743" spans="1:10" hidden="1" x14ac:dyDescent="0.25">
      <c r="A10743" s="125">
        <v>967919</v>
      </c>
      <c r="B10743" s="125">
        <v>2005</v>
      </c>
      <c r="C10743" s="125">
        <v>72</v>
      </c>
      <c r="D10743" s="125">
        <v>2</v>
      </c>
      <c r="E10743" s="125">
        <v>2</v>
      </c>
      <c r="F10743" s="125">
        <v>9108.9229849999992</v>
      </c>
      <c r="G10743" s="125">
        <v>0</v>
      </c>
      <c r="H10743" s="125">
        <v>9939.8682019999997</v>
      </c>
      <c r="I10743" s="125">
        <v>9128.7749559999993</v>
      </c>
      <c r="J10743" s="125">
        <v>9108.9229849999992</v>
      </c>
    </row>
    <row r="10744" spans="1:10" hidden="1" x14ac:dyDescent="0.25">
      <c r="A10744" s="125">
        <v>967920</v>
      </c>
      <c r="B10744" s="125">
        <v>2005</v>
      </c>
      <c r="C10744" s="125">
        <v>72</v>
      </c>
      <c r="D10744" s="125">
        <v>2</v>
      </c>
      <c r="E10744" s="125">
        <v>3</v>
      </c>
      <c r="F10744" s="125">
        <v>7882.6673769999998</v>
      </c>
      <c r="G10744" s="125">
        <v>59.109533999999996</v>
      </c>
      <c r="H10744" s="125">
        <v>9108.9229849999992</v>
      </c>
      <c r="I10744" s="125">
        <v>8016.7631190000002</v>
      </c>
      <c r="J10744" s="125">
        <v>7941.7769109999999</v>
      </c>
    </row>
    <row r="10745" spans="1:10" hidden="1" x14ac:dyDescent="0.25">
      <c r="A10745" s="125">
        <v>967921</v>
      </c>
      <c r="B10745" s="125">
        <v>2005</v>
      </c>
      <c r="C10745" s="125">
        <v>72</v>
      </c>
      <c r="D10745" s="125">
        <v>2</v>
      </c>
      <c r="E10745" s="125">
        <v>4</v>
      </c>
      <c r="F10745" s="125">
        <v>9942.1163130000004</v>
      </c>
      <c r="G10745" s="125">
        <v>0</v>
      </c>
      <c r="H10745" s="125">
        <v>13402.30645</v>
      </c>
      <c r="I10745" s="125">
        <v>9948.5320780000002</v>
      </c>
      <c r="J10745" s="125">
        <v>9942.1163130000004</v>
      </c>
    </row>
    <row r="10746" spans="1:10" x14ac:dyDescent="0.25">
      <c r="A10746" s="125">
        <v>967922</v>
      </c>
      <c r="B10746" s="125">
        <v>2005</v>
      </c>
      <c r="C10746" s="125">
        <v>72</v>
      </c>
      <c r="D10746" s="125">
        <v>3</v>
      </c>
      <c r="E10746" s="125">
        <v>1</v>
      </c>
      <c r="F10746" s="129">
        <v>4641.2183960000002</v>
      </c>
      <c r="G10746" s="129">
        <v>0</v>
      </c>
      <c r="H10746" s="129">
        <v>5736.7898999999998</v>
      </c>
      <c r="I10746" s="129">
        <v>4659.4207569999999</v>
      </c>
      <c r="J10746" s="129">
        <v>4641.2183960000002</v>
      </c>
    </row>
    <row r="10747" spans="1:10" hidden="1" x14ac:dyDescent="0.25">
      <c r="A10747" s="125">
        <v>967923</v>
      </c>
      <c r="B10747" s="125">
        <v>2005</v>
      </c>
      <c r="C10747" s="125">
        <v>72</v>
      </c>
      <c r="D10747" s="125">
        <v>3</v>
      </c>
      <c r="E10747" s="125">
        <v>2</v>
      </c>
      <c r="F10747" s="125">
        <v>4324.0297959999998</v>
      </c>
      <c r="G10747" s="125">
        <v>0</v>
      </c>
      <c r="H10747" s="125">
        <v>4641.2183960000002</v>
      </c>
      <c r="I10747" s="125">
        <v>4373.4200950000004</v>
      </c>
      <c r="J10747" s="125">
        <v>4324.0297959999998</v>
      </c>
    </row>
    <row r="10748" spans="1:10" hidden="1" x14ac:dyDescent="0.25">
      <c r="A10748" s="125">
        <v>967924</v>
      </c>
      <c r="B10748" s="125">
        <v>2005</v>
      </c>
      <c r="C10748" s="125">
        <v>72</v>
      </c>
      <c r="D10748" s="125">
        <v>3</v>
      </c>
      <c r="E10748" s="125">
        <v>3</v>
      </c>
      <c r="F10748" s="125">
        <v>3288.0650390000001</v>
      </c>
      <c r="G10748" s="125">
        <v>467.18434200000002</v>
      </c>
      <c r="H10748" s="125">
        <v>4324.0297959999998</v>
      </c>
      <c r="I10748" s="125">
        <v>3955.190055</v>
      </c>
      <c r="J10748" s="125">
        <v>3755.2493810000001</v>
      </c>
    </row>
    <row r="10749" spans="1:10" hidden="1" x14ac:dyDescent="0.25">
      <c r="A10749" s="125">
        <v>967925</v>
      </c>
      <c r="B10749" s="125">
        <v>2005</v>
      </c>
      <c r="C10749" s="125">
        <v>72</v>
      </c>
      <c r="D10749" s="125">
        <v>3</v>
      </c>
      <c r="E10749" s="125">
        <v>4</v>
      </c>
      <c r="F10749" s="125">
        <v>6393.9625980000001</v>
      </c>
      <c r="G10749" s="125">
        <v>0</v>
      </c>
      <c r="H10749" s="125">
        <v>7882.6673769999998</v>
      </c>
      <c r="I10749" s="125">
        <v>6402.3024439999999</v>
      </c>
      <c r="J10749" s="125">
        <v>6393.9625980000001</v>
      </c>
    </row>
    <row r="10750" spans="1:10" x14ac:dyDescent="0.25">
      <c r="A10750" s="125">
        <v>967926</v>
      </c>
      <c r="B10750" s="125">
        <v>2005</v>
      </c>
      <c r="C10750" s="125">
        <v>72</v>
      </c>
      <c r="D10750" s="125">
        <v>4</v>
      </c>
      <c r="E10750" s="125">
        <v>1</v>
      </c>
      <c r="F10750" s="129">
        <v>2362.70417</v>
      </c>
      <c r="G10750" s="129">
        <v>0</v>
      </c>
      <c r="H10750" s="129">
        <v>2715.9175</v>
      </c>
      <c r="I10750" s="129">
        <v>2384.303973</v>
      </c>
      <c r="J10750" s="129">
        <v>2362.70417</v>
      </c>
    </row>
    <row r="10751" spans="1:10" hidden="1" x14ac:dyDescent="0.25">
      <c r="A10751" s="125">
        <v>967927</v>
      </c>
      <c r="B10751" s="125">
        <v>2005</v>
      </c>
      <c r="C10751" s="125">
        <v>72</v>
      </c>
      <c r="D10751" s="125">
        <v>4</v>
      </c>
      <c r="E10751" s="125">
        <v>2</v>
      </c>
      <c r="F10751" s="125">
        <v>2210.3751590000002</v>
      </c>
      <c r="G10751" s="125">
        <v>0</v>
      </c>
      <c r="H10751" s="125">
        <v>2362.70417</v>
      </c>
      <c r="I10751" s="125">
        <v>2276.465467</v>
      </c>
      <c r="J10751" s="125">
        <v>2210.3751590000002</v>
      </c>
    </row>
    <row r="10752" spans="1:10" hidden="1" x14ac:dyDescent="0.25">
      <c r="A10752" s="125">
        <v>967928</v>
      </c>
      <c r="B10752" s="125">
        <v>2005</v>
      </c>
      <c r="C10752" s="125">
        <v>72</v>
      </c>
      <c r="D10752" s="125">
        <v>4</v>
      </c>
      <c r="E10752" s="125">
        <v>3</v>
      </c>
      <c r="F10752" s="125">
        <v>609.85272699999996</v>
      </c>
      <c r="G10752" s="125">
        <v>1283.20634</v>
      </c>
      <c r="H10752" s="125">
        <v>2210.3751590000002</v>
      </c>
      <c r="I10752" s="125">
        <v>2090.3517879999999</v>
      </c>
      <c r="J10752" s="125">
        <v>1893.059066</v>
      </c>
    </row>
    <row r="10753" spans="1:10" hidden="1" x14ac:dyDescent="0.25">
      <c r="A10753" s="125">
        <v>967929</v>
      </c>
      <c r="B10753" s="125">
        <v>2005</v>
      </c>
      <c r="C10753" s="125">
        <v>72</v>
      </c>
      <c r="D10753" s="125">
        <v>4</v>
      </c>
      <c r="E10753" s="125">
        <v>4</v>
      </c>
      <c r="F10753" s="125">
        <v>2867.4335689999998</v>
      </c>
      <c r="G10753" s="125">
        <v>0</v>
      </c>
      <c r="H10753" s="125">
        <v>3288.0650390000001</v>
      </c>
      <c r="I10753" s="125">
        <v>2886.592298</v>
      </c>
      <c r="J10753" s="125">
        <v>2867.4335689999998</v>
      </c>
    </row>
    <row r="10754" spans="1:10" x14ac:dyDescent="0.25">
      <c r="A10754" s="125">
        <v>967930</v>
      </c>
      <c r="B10754" s="125">
        <v>2005</v>
      </c>
      <c r="C10754" s="125">
        <v>72</v>
      </c>
      <c r="D10754" s="125">
        <v>5</v>
      </c>
      <c r="E10754" s="125">
        <v>1</v>
      </c>
      <c r="F10754" s="129">
        <v>466.724152</v>
      </c>
      <c r="G10754" s="129">
        <v>0</v>
      </c>
      <c r="H10754" s="129">
        <v>496.32085000000001</v>
      </c>
      <c r="I10754" s="129">
        <v>466.74012699999997</v>
      </c>
      <c r="J10754" s="129">
        <v>466.724152</v>
      </c>
    </row>
    <row r="10755" spans="1:10" hidden="1" x14ac:dyDescent="0.25">
      <c r="A10755" s="125">
        <v>967931</v>
      </c>
      <c r="B10755" s="125">
        <v>2005</v>
      </c>
      <c r="C10755" s="125">
        <v>72</v>
      </c>
      <c r="D10755" s="125">
        <v>5</v>
      </c>
      <c r="E10755" s="125">
        <v>2</v>
      </c>
      <c r="F10755" s="125">
        <v>447.64395999999999</v>
      </c>
      <c r="G10755" s="125">
        <v>0</v>
      </c>
      <c r="H10755" s="125">
        <v>466.724152</v>
      </c>
      <c r="I10755" s="125">
        <v>458.60315200000002</v>
      </c>
      <c r="J10755" s="125">
        <v>447.64395999999999</v>
      </c>
    </row>
    <row r="10756" spans="1:10" hidden="1" x14ac:dyDescent="0.25">
      <c r="A10756" s="125">
        <v>967932</v>
      </c>
      <c r="B10756" s="125">
        <v>2005</v>
      </c>
      <c r="C10756" s="125">
        <v>72</v>
      </c>
      <c r="D10756" s="125">
        <v>5</v>
      </c>
      <c r="E10756" s="125">
        <v>3</v>
      </c>
      <c r="F10756" s="125">
        <v>0</v>
      </c>
      <c r="G10756" s="125">
        <v>382.23307399999999</v>
      </c>
      <c r="H10756" s="125">
        <v>447.64395999999999</v>
      </c>
      <c r="I10756" s="125">
        <v>436.00521700000002</v>
      </c>
      <c r="J10756" s="125">
        <v>382.23307399999999</v>
      </c>
    </row>
    <row r="10757" spans="1:10" hidden="1" x14ac:dyDescent="0.25">
      <c r="A10757" s="125">
        <v>967933</v>
      </c>
      <c r="B10757" s="125">
        <v>2005</v>
      </c>
      <c r="C10757" s="125">
        <v>72</v>
      </c>
      <c r="D10757" s="125">
        <v>5</v>
      </c>
      <c r="E10757" s="125">
        <v>4</v>
      </c>
      <c r="F10757" s="125">
        <v>573.490724</v>
      </c>
      <c r="G10757" s="125">
        <v>0</v>
      </c>
      <c r="H10757" s="125">
        <v>609.85272699999996</v>
      </c>
      <c r="I10757" s="125">
        <v>573.50550399999997</v>
      </c>
      <c r="J10757" s="125">
        <v>573.490724</v>
      </c>
    </row>
    <row r="10758" spans="1:10" x14ac:dyDescent="0.25">
      <c r="A10758" s="125">
        <v>967934</v>
      </c>
      <c r="B10758" s="125">
        <v>2005</v>
      </c>
      <c r="C10758" s="125">
        <v>73</v>
      </c>
      <c r="D10758" s="125">
        <v>2</v>
      </c>
      <c r="E10758" s="125">
        <v>1</v>
      </c>
      <c r="F10758" s="129">
        <v>199576.53743900001</v>
      </c>
      <c r="G10758" s="129">
        <v>0</v>
      </c>
      <c r="H10758" s="129">
        <v>269273.92599999998</v>
      </c>
      <c r="I10758" s="129">
        <v>199882.03526999999</v>
      </c>
      <c r="J10758" s="129">
        <v>199576.53743900001</v>
      </c>
    </row>
    <row r="10759" spans="1:10" hidden="1" x14ac:dyDescent="0.25">
      <c r="A10759" s="125">
        <v>967935</v>
      </c>
      <c r="B10759" s="125">
        <v>2005</v>
      </c>
      <c r="C10759" s="125">
        <v>73</v>
      </c>
      <c r="D10759" s="125">
        <v>2</v>
      </c>
      <c r="E10759" s="125">
        <v>2</v>
      </c>
      <c r="F10759" s="125">
        <v>182591.974846</v>
      </c>
      <c r="G10759" s="125">
        <v>0</v>
      </c>
      <c r="H10759" s="125">
        <v>199576.53743900001</v>
      </c>
      <c r="I10759" s="125">
        <v>183291.091984</v>
      </c>
      <c r="J10759" s="125">
        <v>182591.974846</v>
      </c>
    </row>
    <row r="10760" spans="1:10" hidden="1" x14ac:dyDescent="0.25">
      <c r="A10760" s="125">
        <v>967936</v>
      </c>
      <c r="B10760" s="125">
        <v>2005</v>
      </c>
      <c r="C10760" s="125">
        <v>73</v>
      </c>
      <c r="D10760" s="125">
        <v>2</v>
      </c>
      <c r="E10760" s="125">
        <v>3</v>
      </c>
      <c r="F10760" s="125">
        <v>156763.499025</v>
      </c>
      <c r="G10760" s="125">
        <v>1509.5034370000001</v>
      </c>
      <c r="H10760" s="125">
        <v>182591.974846</v>
      </c>
      <c r="I10760" s="125">
        <v>160699.19706199999</v>
      </c>
      <c r="J10760" s="125">
        <v>158273.002462</v>
      </c>
    </row>
    <row r="10761" spans="1:10" hidden="1" x14ac:dyDescent="0.25">
      <c r="A10761" s="125">
        <v>967937</v>
      </c>
      <c r="B10761" s="125">
        <v>2005</v>
      </c>
      <c r="C10761" s="125">
        <v>73</v>
      </c>
      <c r="D10761" s="125">
        <v>2</v>
      </c>
      <c r="E10761" s="125">
        <v>4</v>
      </c>
      <c r="F10761" s="125">
        <v>199661.89488599999</v>
      </c>
      <c r="G10761" s="125">
        <v>0</v>
      </c>
      <c r="H10761" s="125">
        <v>269273.92599999998</v>
      </c>
      <c r="I10761" s="125">
        <v>199882.03526999999</v>
      </c>
      <c r="J10761" s="125">
        <v>199661.89488599999</v>
      </c>
    </row>
    <row r="10762" spans="1:10" x14ac:dyDescent="0.25">
      <c r="A10762" s="125">
        <v>967938</v>
      </c>
      <c r="B10762" s="125">
        <v>2005</v>
      </c>
      <c r="C10762" s="125">
        <v>73</v>
      </c>
      <c r="D10762" s="125">
        <v>3</v>
      </c>
      <c r="E10762" s="125">
        <v>1</v>
      </c>
      <c r="F10762" s="129">
        <v>175903.694823</v>
      </c>
      <c r="G10762" s="129">
        <v>0</v>
      </c>
      <c r="H10762" s="129">
        <v>216875.05439999999</v>
      </c>
      <c r="I10762" s="129">
        <v>176145.919184</v>
      </c>
      <c r="J10762" s="129">
        <v>175903.694823</v>
      </c>
    </row>
    <row r="10763" spans="1:10" hidden="1" x14ac:dyDescent="0.25">
      <c r="A10763" s="125">
        <v>967939</v>
      </c>
      <c r="B10763" s="125">
        <v>2005</v>
      </c>
      <c r="C10763" s="125">
        <v>73</v>
      </c>
      <c r="D10763" s="125">
        <v>3</v>
      </c>
      <c r="E10763" s="125">
        <v>2</v>
      </c>
      <c r="F10763" s="125">
        <v>163980.05870299999</v>
      </c>
      <c r="G10763" s="125">
        <v>0</v>
      </c>
      <c r="H10763" s="125">
        <v>175903.694823</v>
      </c>
      <c r="I10763" s="125">
        <v>165754.05163199999</v>
      </c>
      <c r="J10763" s="125">
        <v>163980.05870299999</v>
      </c>
    </row>
    <row r="10764" spans="1:10" hidden="1" x14ac:dyDescent="0.25">
      <c r="A10764" s="125">
        <v>967940</v>
      </c>
      <c r="B10764" s="125">
        <v>2005</v>
      </c>
      <c r="C10764" s="125">
        <v>73</v>
      </c>
      <c r="D10764" s="125">
        <v>3</v>
      </c>
      <c r="E10764" s="125">
        <v>3</v>
      </c>
      <c r="F10764" s="125">
        <v>136804.18913799999</v>
      </c>
      <c r="G10764" s="125">
        <v>8966.1964800000005</v>
      </c>
      <c r="H10764" s="125">
        <v>163980.05870299999</v>
      </c>
      <c r="I10764" s="125">
        <v>149992.559695</v>
      </c>
      <c r="J10764" s="125">
        <v>145770.38561699999</v>
      </c>
    </row>
    <row r="10765" spans="1:10" hidden="1" x14ac:dyDescent="0.25">
      <c r="A10765" s="125">
        <v>967941</v>
      </c>
      <c r="B10765" s="125">
        <v>2005</v>
      </c>
      <c r="C10765" s="125">
        <v>73</v>
      </c>
      <c r="D10765" s="125">
        <v>3</v>
      </c>
      <c r="E10765" s="125">
        <v>4</v>
      </c>
      <c r="F10765" s="125">
        <v>127193.662692</v>
      </c>
      <c r="G10765" s="125">
        <v>0</v>
      </c>
      <c r="H10765" s="125">
        <v>156763.499025</v>
      </c>
      <c r="I10765" s="125">
        <v>127323.313908</v>
      </c>
      <c r="J10765" s="125">
        <v>127193.662692</v>
      </c>
    </row>
    <row r="10766" spans="1:10" x14ac:dyDescent="0.25">
      <c r="A10766" s="125">
        <v>967942</v>
      </c>
      <c r="B10766" s="125">
        <v>2005</v>
      </c>
      <c r="C10766" s="125">
        <v>73</v>
      </c>
      <c r="D10766" s="125">
        <v>4</v>
      </c>
      <c r="E10766" s="125">
        <v>1</v>
      </c>
      <c r="F10766" s="129">
        <v>102332.218634</v>
      </c>
      <c r="G10766" s="129">
        <v>0</v>
      </c>
      <c r="H10766" s="129">
        <v>118336.69620000001</v>
      </c>
      <c r="I10766" s="129">
        <v>103887.785594</v>
      </c>
      <c r="J10766" s="129">
        <v>102332.218634</v>
      </c>
    </row>
    <row r="10767" spans="1:10" hidden="1" x14ac:dyDescent="0.25">
      <c r="A10767" s="125">
        <v>967943</v>
      </c>
      <c r="B10767" s="125">
        <v>2005</v>
      </c>
      <c r="C10767" s="125">
        <v>73</v>
      </c>
      <c r="D10767" s="125">
        <v>4</v>
      </c>
      <c r="E10767" s="125">
        <v>2</v>
      </c>
      <c r="F10767" s="125">
        <v>97546.588736999998</v>
      </c>
      <c r="G10767" s="125">
        <v>0</v>
      </c>
      <c r="H10767" s="125">
        <v>102332.218634</v>
      </c>
      <c r="I10767" s="125">
        <v>98597.092653999993</v>
      </c>
      <c r="J10767" s="125">
        <v>97546.588736999998</v>
      </c>
    </row>
    <row r="10768" spans="1:10" hidden="1" x14ac:dyDescent="0.25">
      <c r="A10768" s="125">
        <v>967944</v>
      </c>
      <c r="B10768" s="125">
        <v>2005</v>
      </c>
      <c r="C10768" s="125">
        <v>73</v>
      </c>
      <c r="D10768" s="125">
        <v>4</v>
      </c>
      <c r="E10768" s="125">
        <v>3</v>
      </c>
      <c r="F10768" s="125">
        <v>65583.201721000005</v>
      </c>
      <c r="G10768" s="125">
        <v>15647.803</v>
      </c>
      <c r="H10768" s="125">
        <v>97546.588736999998</v>
      </c>
      <c r="I10768" s="125">
        <v>92249.808969000005</v>
      </c>
      <c r="J10768" s="125">
        <v>81231.004721000005</v>
      </c>
    </row>
    <row r="10769" spans="1:10" hidden="1" x14ac:dyDescent="0.25">
      <c r="A10769" s="125">
        <v>967945</v>
      </c>
      <c r="B10769" s="125">
        <v>2005</v>
      </c>
      <c r="C10769" s="125">
        <v>73</v>
      </c>
      <c r="D10769" s="125">
        <v>4</v>
      </c>
      <c r="E10769" s="125">
        <v>4</v>
      </c>
      <c r="F10769" s="125">
        <v>118740.650072</v>
      </c>
      <c r="G10769" s="125">
        <v>0</v>
      </c>
      <c r="H10769" s="125">
        <v>136804.18913799999</v>
      </c>
      <c r="I10769" s="125">
        <v>120100.397644</v>
      </c>
      <c r="J10769" s="125">
        <v>118740.650072</v>
      </c>
    </row>
    <row r="10770" spans="1:10" x14ac:dyDescent="0.25">
      <c r="A10770" s="125">
        <v>967946</v>
      </c>
      <c r="B10770" s="125">
        <v>2005</v>
      </c>
      <c r="C10770" s="125">
        <v>73</v>
      </c>
      <c r="D10770" s="125">
        <v>5</v>
      </c>
      <c r="E10770" s="125">
        <v>1</v>
      </c>
      <c r="F10770" s="129">
        <v>14393.612257999999</v>
      </c>
      <c r="G10770" s="129">
        <v>0</v>
      </c>
      <c r="H10770" s="129">
        <v>15900.804400000001</v>
      </c>
      <c r="I10770" s="129">
        <v>14953.116458</v>
      </c>
      <c r="J10770" s="129">
        <v>14393.612257999999</v>
      </c>
    </row>
    <row r="10771" spans="1:10" hidden="1" x14ac:dyDescent="0.25">
      <c r="A10771" s="125">
        <v>967947</v>
      </c>
      <c r="B10771" s="125">
        <v>2005</v>
      </c>
      <c r="C10771" s="125">
        <v>73</v>
      </c>
      <c r="D10771" s="125">
        <v>5</v>
      </c>
      <c r="E10771" s="125">
        <v>2</v>
      </c>
      <c r="F10771" s="125">
        <v>14003.373809999999</v>
      </c>
      <c r="G10771" s="125">
        <v>0</v>
      </c>
      <c r="H10771" s="125">
        <v>14393.612257999999</v>
      </c>
      <c r="I10771" s="125">
        <v>14143.163404999999</v>
      </c>
      <c r="J10771" s="125">
        <v>14003.373809999999</v>
      </c>
    </row>
    <row r="10772" spans="1:10" hidden="1" x14ac:dyDescent="0.25">
      <c r="A10772" s="125">
        <v>967948</v>
      </c>
      <c r="B10772" s="125">
        <v>2005</v>
      </c>
      <c r="C10772" s="125">
        <v>73</v>
      </c>
      <c r="D10772" s="125">
        <v>5</v>
      </c>
      <c r="E10772" s="125">
        <v>3</v>
      </c>
      <c r="F10772" s="125">
        <v>0</v>
      </c>
      <c r="G10772" s="125">
        <v>6559.7605869999998</v>
      </c>
      <c r="H10772" s="125">
        <v>14003.373809999999</v>
      </c>
      <c r="I10772" s="125">
        <v>13639.286091</v>
      </c>
      <c r="J10772" s="125">
        <v>6559.7605869999998</v>
      </c>
    </row>
    <row r="10773" spans="1:10" hidden="1" x14ac:dyDescent="0.25">
      <c r="A10773" s="125">
        <v>967949</v>
      </c>
      <c r="B10773" s="125">
        <v>2005</v>
      </c>
      <c r="C10773" s="125">
        <v>73</v>
      </c>
      <c r="D10773" s="125">
        <v>5</v>
      </c>
      <c r="E10773" s="125">
        <v>4</v>
      </c>
      <c r="F10773" s="125">
        <v>59928.505010000001</v>
      </c>
      <c r="G10773" s="125">
        <v>0</v>
      </c>
      <c r="H10773" s="125">
        <v>65583.201721000005</v>
      </c>
      <c r="I10773" s="125">
        <v>61674.442898000001</v>
      </c>
      <c r="J10773" s="125">
        <v>59928.505010000001</v>
      </c>
    </row>
    <row r="10774" spans="1:10" x14ac:dyDescent="0.25">
      <c r="A10774" s="125">
        <v>967950</v>
      </c>
      <c r="B10774" s="125">
        <v>2005</v>
      </c>
      <c r="C10774" s="125">
        <v>74</v>
      </c>
      <c r="D10774" s="125">
        <v>2</v>
      </c>
      <c r="E10774" s="125">
        <v>1</v>
      </c>
      <c r="F10774" s="129">
        <v>10502.434005999999</v>
      </c>
      <c r="G10774" s="129">
        <v>0</v>
      </c>
      <c r="H10774" s="129">
        <v>14170.16085</v>
      </c>
      <c r="I10774" s="129">
        <v>10518.510399000001</v>
      </c>
      <c r="J10774" s="129">
        <v>10502.434005999999</v>
      </c>
    </row>
    <row r="10775" spans="1:10" hidden="1" x14ac:dyDescent="0.25">
      <c r="A10775" s="125">
        <v>967951</v>
      </c>
      <c r="B10775" s="125">
        <v>2005</v>
      </c>
      <c r="C10775" s="125">
        <v>74</v>
      </c>
      <c r="D10775" s="125">
        <v>2</v>
      </c>
      <c r="E10775" s="125">
        <v>2</v>
      </c>
      <c r="F10775" s="125">
        <v>9608.6453369999999</v>
      </c>
      <c r="G10775" s="125">
        <v>0</v>
      </c>
      <c r="H10775" s="125">
        <v>10502.434005999999</v>
      </c>
      <c r="I10775" s="125">
        <v>9645.4353910000009</v>
      </c>
      <c r="J10775" s="125">
        <v>9608.6453369999999</v>
      </c>
    </row>
    <row r="10776" spans="1:10" hidden="1" x14ac:dyDescent="0.25">
      <c r="A10776" s="125">
        <v>967952</v>
      </c>
      <c r="B10776" s="125">
        <v>2005</v>
      </c>
      <c r="C10776" s="125">
        <v>74</v>
      </c>
      <c r="D10776" s="125">
        <v>2</v>
      </c>
      <c r="E10776" s="125">
        <v>3</v>
      </c>
      <c r="F10776" s="125">
        <v>8249.4581990000006</v>
      </c>
      <c r="G10776" s="125">
        <v>79.435490999999999</v>
      </c>
      <c r="H10776" s="125">
        <v>9608.6453369999999</v>
      </c>
      <c r="I10776" s="125">
        <v>8456.5687610000004</v>
      </c>
      <c r="J10776" s="125">
        <v>8328.8936900000008</v>
      </c>
    </row>
    <row r="10777" spans="1:10" hidden="1" x14ac:dyDescent="0.25">
      <c r="A10777" s="125">
        <v>967953</v>
      </c>
      <c r="B10777" s="125">
        <v>2005</v>
      </c>
      <c r="C10777" s="125">
        <v>74</v>
      </c>
      <c r="D10777" s="125">
        <v>2</v>
      </c>
      <c r="E10777" s="125">
        <v>4</v>
      </c>
      <c r="F10777" s="125">
        <v>10506.925821999999</v>
      </c>
      <c r="G10777" s="125">
        <v>0</v>
      </c>
      <c r="H10777" s="125">
        <v>14170.16085</v>
      </c>
      <c r="I10777" s="125">
        <v>10518.510399000001</v>
      </c>
      <c r="J10777" s="125">
        <v>10506.925821999999</v>
      </c>
    </row>
    <row r="10778" spans="1:10" x14ac:dyDescent="0.25">
      <c r="A10778" s="125">
        <v>967954</v>
      </c>
      <c r="B10778" s="125">
        <v>2005</v>
      </c>
      <c r="C10778" s="125">
        <v>74</v>
      </c>
      <c r="D10778" s="125">
        <v>3</v>
      </c>
      <c r="E10778" s="125">
        <v>1</v>
      </c>
      <c r="F10778" s="129">
        <v>9259.0863489999992</v>
      </c>
      <c r="G10778" s="129">
        <v>0</v>
      </c>
      <c r="H10778" s="129">
        <v>11415.70595</v>
      </c>
      <c r="I10778" s="129">
        <v>9271.8363730000001</v>
      </c>
      <c r="J10778" s="129">
        <v>9259.0863489999992</v>
      </c>
    </row>
    <row r="10779" spans="1:10" hidden="1" x14ac:dyDescent="0.25">
      <c r="A10779" s="125">
        <v>967955</v>
      </c>
      <c r="B10779" s="125">
        <v>2005</v>
      </c>
      <c r="C10779" s="125">
        <v>74</v>
      </c>
      <c r="D10779" s="125">
        <v>3</v>
      </c>
      <c r="E10779" s="125">
        <v>2</v>
      </c>
      <c r="F10779" s="125">
        <v>8631.4589610000003</v>
      </c>
      <c r="G10779" s="125">
        <v>0</v>
      </c>
      <c r="H10779" s="125">
        <v>9259.0863489999992</v>
      </c>
      <c r="I10779" s="125">
        <v>8724.8370670000004</v>
      </c>
      <c r="J10779" s="125">
        <v>8631.4589610000003</v>
      </c>
    </row>
    <row r="10780" spans="1:10" hidden="1" x14ac:dyDescent="0.25">
      <c r="A10780" s="125">
        <v>967956</v>
      </c>
      <c r="B10780" s="125">
        <v>2005</v>
      </c>
      <c r="C10780" s="125">
        <v>74</v>
      </c>
      <c r="D10780" s="125">
        <v>3</v>
      </c>
      <c r="E10780" s="125">
        <v>3</v>
      </c>
      <c r="F10780" s="125">
        <v>7197.7656040000002</v>
      </c>
      <c r="G10780" s="125">
        <v>471.74418400000002</v>
      </c>
      <c r="H10780" s="125">
        <v>8631.4589610000003</v>
      </c>
      <c r="I10780" s="125">
        <v>7895.1955120000002</v>
      </c>
      <c r="J10780" s="125">
        <v>7669.5097880000003</v>
      </c>
    </row>
    <row r="10781" spans="1:10" hidden="1" x14ac:dyDescent="0.25">
      <c r="A10781" s="125">
        <v>967957</v>
      </c>
      <c r="B10781" s="125">
        <v>2005</v>
      </c>
      <c r="C10781" s="125">
        <v>74</v>
      </c>
      <c r="D10781" s="125">
        <v>3</v>
      </c>
      <c r="E10781" s="125">
        <v>4</v>
      </c>
      <c r="F10781" s="125">
        <v>6693.3872369999999</v>
      </c>
      <c r="G10781" s="125">
        <v>0</v>
      </c>
      <c r="H10781" s="125">
        <v>8249.4581990000006</v>
      </c>
      <c r="I10781" s="125">
        <v>6700.2099490000001</v>
      </c>
      <c r="J10781" s="125">
        <v>6693.3872369999999</v>
      </c>
    </row>
    <row r="10782" spans="1:10" x14ac:dyDescent="0.25">
      <c r="A10782" s="125">
        <v>967958</v>
      </c>
      <c r="B10782" s="125">
        <v>2005</v>
      </c>
      <c r="C10782" s="125">
        <v>74</v>
      </c>
      <c r="D10782" s="125">
        <v>4</v>
      </c>
      <c r="E10782" s="125">
        <v>1</v>
      </c>
      <c r="F10782" s="129">
        <v>5389.476498</v>
      </c>
      <c r="G10782" s="129">
        <v>0</v>
      </c>
      <c r="H10782" s="129">
        <v>6232.3757999999998</v>
      </c>
      <c r="I10782" s="129">
        <v>5471.4027150000002</v>
      </c>
      <c r="J10782" s="129">
        <v>5389.476498</v>
      </c>
    </row>
    <row r="10783" spans="1:10" hidden="1" x14ac:dyDescent="0.25">
      <c r="A10783" s="125">
        <v>967959</v>
      </c>
      <c r="B10783" s="125">
        <v>2005</v>
      </c>
      <c r="C10783" s="125">
        <v>74</v>
      </c>
      <c r="D10783" s="125">
        <v>4</v>
      </c>
      <c r="E10783" s="125">
        <v>2</v>
      </c>
      <c r="F10783" s="125">
        <v>5137.4342749999996</v>
      </c>
      <c r="G10783" s="125">
        <v>0</v>
      </c>
      <c r="H10783" s="125">
        <v>5389.476498</v>
      </c>
      <c r="I10783" s="125">
        <v>5192.7606050000004</v>
      </c>
      <c r="J10783" s="125">
        <v>5137.4342749999996</v>
      </c>
    </row>
    <row r="10784" spans="1:10" hidden="1" x14ac:dyDescent="0.25">
      <c r="A10784" s="125">
        <v>967960</v>
      </c>
      <c r="B10784" s="125">
        <v>2005</v>
      </c>
      <c r="C10784" s="125">
        <v>74</v>
      </c>
      <c r="D10784" s="125">
        <v>4</v>
      </c>
      <c r="E10784" s="125">
        <v>3</v>
      </c>
      <c r="F10784" s="125">
        <v>3452.7194169999998</v>
      </c>
      <c r="G10784" s="125">
        <v>823.80048299999999</v>
      </c>
      <c r="H10784" s="125">
        <v>5137.4342749999996</v>
      </c>
      <c r="I10784" s="125">
        <v>4858.4715939999996</v>
      </c>
      <c r="J10784" s="125">
        <v>4276.5199000000002</v>
      </c>
    </row>
    <row r="10785" spans="1:10" hidden="1" x14ac:dyDescent="0.25">
      <c r="A10785" s="125">
        <v>967961</v>
      </c>
      <c r="B10785" s="125">
        <v>2005</v>
      </c>
      <c r="C10785" s="125">
        <v>74</v>
      </c>
      <c r="D10785" s="125">
        <v>4</v>
      </c>
      <c r="E10785" s="125">
        <v>4</v>
      </c>
      <c r="F10785" s="125">
        <v>6247.3771619999998</v>
      </c>
      <c r="G10785" s="125">
        <v>0</v>
      </c>
      <c r="H10785" s="125">
        <v>7197.7656040000002</v>
      </c>
      <c r="I10785" s="125">
        <v>6318.9184240000004</v>
      </c>
      <c r="J10785" s="125">
        <v>6247.3771619999998</v>
      </c>
    </row>
    <row r="10786" spans="1:10" x14ac:dyDescent="0.25">
      <c r="A10786" s="125">
        <v>967962</v>
      </c>
      <c r="B10786" s="125">
        <v>2005</v>
      </c>
      <c r="C10786" s="125">
        <v>74</v>
      </c>
      <c r="D10786" s="125">
        <v>5</v>
      </c>
      <c r="E10786" s="125">
        <v>1</v>
      </c>
      <c r="F10786" s="129">
        <v>760.64998500000002</v>
      </c>
      <c r="G10786" s="129">
        <v>0</v>
      </c>
      <c r="H10786" s="129">
        <v>840.29960000000005</v>
      </c>
      <c r="I10786" s="129">
        <v>790.21774400000004</v>
      </c>
      <c r="J10786" s="129">
        <v>760.64998500000002</v>
      </c>
    </row>
    <row r="10787" spans="1:10" hidden="1" x14ac:dyDescent="0.25">
      <c r="A10787" s="125">
        <v>967963</v>
      </c>
      <c r="B10787" s="125">
        <v>2005</v>
      </c>
      <c r="C10787" s="125">
        <v>74</v>
      </c>
      <c r="D10787" s="125">
        <v>5</v>
      </c>
      <c r="E10787" s="125">
        <v>2</v>
      </c>
      <c r="F10787" s="125">
        <v>740.02730399999996</v>
      </c>
      <c r="G10787" s="125">
        <v>0</v>
      </c>
      <c r="H10787" s="125">
        <v>760.64998500000002</v>
      </c>
      <c r="I10787" s="125">
        <v>747.41467499999999</v>
      </c>
      <c r="J10787" s="125">
        <v>740.02730399999996</v>
      </c>
    </row>
    <row r="10788" spans="1:10" hidden="1" x14ac:dyDescent="0.25">
      <c r="A10788" s="125">
        <v>967964</v>
      </c>
      <c r="B10788" s="125">
        <v>2005</v>
      </c>
      <c r="C10788" s="125">
        <v>74</v>
      </c>
      <c r="D10788" s="125">
        <v>5</v>
      </c>
      <c r="E10788" s="125">
        <v>3</v>
      </c>
      <c r="F10788" s="125">
        <v>0</v>
      </c>
      <c r="G10788" s="125">
        <v>345.643776</v>
      </c>
      <c r="H10788" s="125">
        <v>740.02730399999996</v>
      </c>
      <c r="I10788" s="125">
        <v>720.78659400000004</v>
      </c>
      <c r="J10788" s="125">
        <v>345.643776</v>
      </c>
    </row>
    <row r="10789" spans="1:10" hidden="1" x14ac:dyDescent="0.25">
      <c r="A10789" s="125">
        <v>967965</v>
      </c>
      <c r="B10789" s="125">
        <v>2005</v>
      </c>
      <c r="C10789" s="125">
        <v>74</v>
      </c>
      <c r="D10789" s="125">
        <v>5</v>
      </c>
      <c r="E10789" s="125">
        <v>4</v>
      </c>
      <c r="F10789" s="125">
        <v>3155.0199969999999</v>
      </c>
      <c r="G10789" s="125">
        <v>0</v>
      </c>
      <c r="H10789" s="125">
        <v>3452.7194169999998</v>
      </c>
      <c r="I10789" s="125">
        <v>3246.9373399999999</v>
      </c>
      <c r="J10789" s="125">
        <v>3155.0199969999999</v>
      </c>
    </row>
    <row r="10790" spans="1:10" x14ac:dyDescent="0.25">
      <c r="A10790" s="125">
        <v>967966</v>
      </c>
      <c r="B10790" s="125">
        <v>2005</v>
      </c>
      <c r="C10790" s="125">
        <v>75</v>
      </c>
      <c r="D10790" s="125">
        <v>2</v>
      </c>
      <c r="E10790" s="125">
        <v>1</v>
      </c>
      <c r="F10790" s="129">
        <v>838.152466</v>
      </c>
      <c r="G10790" s="129">
        <v>0</v>
      </c>
      <c r="H10790" s="129">
        <v>1131.135</v>
      </c>
      <c r="I10790" s="129">
        <v>839.64151100000004</v>
      </c>
      <c r="J10790" s="129">
        <v>838.152466</v>
      </c>
    </row>
    <row r="10791" spans="1:10" hidden="1" x14ac:dyDescent="0.25">
      <c r="A10791" s="125">
        <v>967967</v>
      </c>
      <c r="B10791" s="125">
        <v>2005</v>
      </c>
      <c r="C10791" s="125">
        <v>75</v>
      </c>
      <c r="D10791" s="125">
        <v>2</v>
      </c>
      <c r="E10791" s="125">
        <v>2</v>
      </c>
      <c r="F10791" s="125">
        <v>768.25429999999994</v>
      </c>
      <c r="G10791" s="125">
        <v>0</v>
      </c>
      <c r="H10791" s="125">
        <v>838.152466</v>
      </c>
      <c r="I10791" s="125">
        <v>769.75922500000001</v>
      </c>
      <c r="J10791" s="125">
        <v>768.25429999999994</v>
      </c>
    </row>
    <row r="10792" spans="1:10" hidden="1" x14ac:dyDescent="0.25">
      <c r="A10792" s="125">
        <v>967968</v>
      </c>
      <c r="B10792" s="125">
        <v>2005</v>
      </c>
      <c r="C10792" s="125">
        <v>75</v>
      </c>
      <c r="D10792" s="125">
        <v>2</v>
      </c>
      <c r="E10792" s="125">
        <v>3</v>
      </c>
      <c r="F10792" s="125">
        <v>668.212808</v>
      </c>
      <c r="G10792" s="125">
        <v>2.192971</v>
      </c>
      <c r="H10792" s="125">
        <v>768.25429999999994</v>
      </c>
      <c r="I10792" s="125">
        <v>676.14060900000004</v>
      </c>
      <c r="J10792" s="125">
        <v>670.40577900000005</v>
      </c>
    </row>
    <row r="10793" spans="1:10" hidden="1" x14ac:dyDescent="0.25">
      <c r="A10793" s="125">
        <v>967969</v>
      </c>
      <c r="B10793" s="125">
        <v>2005</v>
      </c>
      <c r="C10793" s="125">
        <v>75</v>
      </c>
      <c r="D10793" s="125">
        <v>2</v>
      </c>
      <c r="E10793" s="125">
        <v>4</v>
      </c>
      <c r="F10793" s="125">
        <v>839.01399000000004</v>
      </c>
      <c r="G10793" s="125">
        <v>0</v>
      </c>
      <c r="H10793" s="125">
        <v>1131.135</v>
      </c>
      <c r="I10793" s="125">
        <v>839.64151100000004</v>
      </c>
      <c r="J10793" s="125">
        <v>839.01399000000004</v>
      </c>
    </row>
    <row r="10794" spans="1:10" x14ac:dyDescent="0.25">
      <c r="A10794" s="125">
        <v>967970</v>
      </c>
      <c r="B10794" s="125">
        <v>2005</v>
      </c>
      <c r="C10794" s="125">
        <v>75</v>
      </c>
      <c r="D10794" s="125">
        <v>3</v>
      </c>
      <c r="E10794" s="125">
        <v>1</v>
      </c>
      <c r="F10794" s="129">
        <v>321.56618900000001</v>
      </c>
      <c r="G10794" s="129">
        <v>0</v>
      </c>
      <c r="H10794" s="129">
        <v>396.54115000000002</v>
      </c>
      <c r="I10794" s="129">
        <v>322.07072199999999</v>
      </c>
      <c r="J10794" s="129">
        <v>321.56618900000001</v>
      </c>
    </row>
    <row r="10795" spans="1:10" hidden="1" x14ac:dyDescent="0.25">
      <c r="A10795" s="125">
        <v>967971</v>
      </c>
      <c r="B10795" s="125">
        <v>2005</v>
      </c>
      <c r="C10795" s="125">
        <v>75</v>
      </c>
      <c r="D10795" s="125">
        <v>3</v>
      </c>
      <c r="E10795" s="125">
        <v>2</v>
      </c>
      <c r="F10795" s="125">
        <v>302.50536699999998</v>
      </c>
      <c r="G10795" s="125">
        <v>0</v>
      </c>
      <c r="H10795" s="125">
        <v>321.56618900000001</v>
      </c>
      <c r="I10795" s="125">
        <v>303.01182</v>
      </c>
      <c r="J10795" s="125">
        <v>302.50536699999998</v>
      </c>
    </row>
    <row r="10796" spans="1:10" hidden="1" x14ac:dyDescent="0.25">
      <c r="A10796" s="125">
        <v>967972</v>
      </c>
      <c r="B10796" s="125">
        <v>2005</v>
      </c>
      <c r="C10796" s="125">
        <v>75</v>
      </c>
      <c r="D10796" s="125">
        <v>3</v>
      </c>
      <c r="E10796" s="125">
        <v>3</v>
      </c>
      <c r="F10796" s="125">
        <v>230.23012299999999</v>
      </c>
      <c r="G10796" s="125">
        <v>24.999549999999999</v>
      </c>
      <c r="H10796" s="125">
        <v>302.50536699999998</v>
      </c>
      <c r="I10796" s="125">
        <v>276.70165900000001</v>
      </c>
      <c r="J10796" s="125">
        <v>255.22967299999999</v>
      </c>
    </row>
    <row r="10797" spans="1:10" hidden="1" x14ac:dyDescent="0.25">
      <c r="A10797" s="125">
        <v>967973</v>
      </c>
      <c r="B10797" s="125">
        <v>2005</v>
      </c>
      <c r="C10797" s="125">
        <v>75</v>
      </c>
      <c r="D10797" s="125">
        <v>3</v>
      </c>
      <c r="E10797" s="125">
        <v>4</v>
      </c>
      <c r="F10797" s="125">
        <v>542.34328600000003</v>
      </c>
      <c r="G10797" s="125">
        <v>0</v>
      </c>
      <c r="H10797" s="125">
        <v>668.212808</v>
      </c>
      <c r="I10797" s="125">
        <v>542.722443</v>
      </c>
      <c r="J10797" s="125">
        <v>542.34328600000003</v>
      </c>
    </row>
    <row r="10798" spans="1:10" x14ac:dyDescent="0.25">
      <c r="A10798" s="125">
        <v>967974</v>
      </c>
      <c r="B10798" s="125">
        <v>2005</v>
      </c>
      <c r="C10798" s="125">
        <v>75</v>
      </c>
      <c r="D10798" s="125">
        <v>4</v>
      </c>
      <c r="E10798" s="125">
        <v>1</v>
      </c>
      <c r="F10798" s="129">
        <v>402.42280099999999</v>
      </c>
      <c r="G10798" s="129">
        <v>0</v>
      </c>
      <c r="H10798" s="129">
        <v>467.51220000000001</v>
      </c>
      <c r="I10798" s="129">
        <v>410.42896000000002</v>
      </c>
      <c r="J10798" s="129">
        <v>402.42280099999999</v>
      </c>
    </row>
    <row r="10799" spans="1:10" hidden="1" x14ac:dyDescent="0.25">
      <c r="A10799" s="125">
        <v>967975</v>
      </c>
      <c r="B10799" s="125">
        <v>2005</v>
      </c>
      <c r="C10799" s="125">
        <v>75</v>
      </c>
      <c r="D10799" s="125">
        <v>4</v>
      </c>
      <c r="E10799" s="125">
        <v>2</v>
      </c>
      <c r="F10799" s="125">
        <v>386.16594600000002</v>
      </c>
      <c r="G10799" s="125">
        <v>0</v>
      </c>
      <c r="H10799" s="125">
        <v>402.42280099999999</v>
      </c>
      <c r="I10799" s="125">
        <v>387.73436900000002</v>
      </c>
      <c r="J10799" s="125">
        <v>386.16594600000002</v>
      </c>
    </row>
    <row r="10800" spans="1:10" hidden="1" x14ac:dyDescent="0.25">
      <c r="A10800" s="125">
        <v>967976</v>
      </c>
      <c r="B10800" s="125">
        <v>2005</v>
      </c>
      <c r="C10800" s="125">
        <v>75</v>
      </c>
      <c r="D10800" s="125">
        <v>4</v>
      </c>
      <c r="E10800" s="125">
        <v>3</v>
      </c>
      <c r="F10800" s="125">
        <v>201.926176</v>
      </c>
      <c r="G10800" s="125">
        <v>123.999304</v>
      </c>
      <c r="H10800" s="125">
        <v>386.16594600000002</v>
      </c>
      <c r="I10800" s="125">
        <v>365.197135</v>
      </c>
      <c r="J10800" s="125">
        <v>325.925479</v>
      </c>
    </row>
    <row r="10801" spans="1:10" hidden="1" x14ac:dyDescent="0.25">
      <c r="A10801" s="125">
        <v>967977</v>
      </c>
      <c r="B10801" s="125">
        <v>2005</v>
      </c>
      <c r="C10801" s="125">
        <v>75</v>
      </c>
      <c r="D10801" s="125">
        <v>4</v>
      </c>
      <c r="E10801" s="125">
        <v>4</v>
      </c>
      <c r="F10801" s="125">
        <v>201.422089</v>
      </c>
      <c r="G10801" s="125">
        <v>0</v>
      </c>
      <c r="H10801" s="125">
        <v>230.23012299999999</v>
      </c>
      <c r="I10801" s="125">
        <v>202.11902499999999</v>
      </c>
      <c r="J10801" s="125">
        <v>201.422089</v>
      </c>
    </row>
    <row r="10802" spans="1:10" x14ac:dyDescent="0.25">
      <c r="A10802" s="125">
        <v>967978</v>
      </c>
      <c r="B10802" s="125">
        <v>2005</v>
      </c>
      <c r="C10802" s="125">
        <v>75</v>
      </c>
      <c r="D10802" s="125">
        <v>5</v>
      </c>
      <c r="E10802" s="125">
        <v>1</v>
      </c>
      <c r="F10802" s="129">
        <v>69.888386999999994</v>
      </c>
      <c r="G10802" s="129">
        <v>0</v>
      </c>
      <c r="H10802" s="129">
        <v>93.438199999999995</v>
      </c>
      <c r="I10802" s="129">
        <v>87.869282999999996</v>
      </c>
      <c r="J10802" s="129">
        <v>69.888386999999994</v>
      </c>
    </row>
    <row r="10803" spans="1:10" hidden="1" x14ac:dyDescent="0.25">
      <c r="A10803" s="125">
        <v>967979</v>
      </c>
      <c r="B10803" s="125">
        <v>2005</v>
      </c>
      <c r="C10803" s="125">
        <v>75</v>
      </c>
      <c r="D10803" s="125">
        <v>5</v>
      </c>
      <c r="E10803" s="125">
        <v>2</v>
      </c>
      <c r="F10803" s="125">
        <v>67.894816000000006</v>
      </c>
      <c r="G10803" s="125">
        <v>0</v>
      </c>
      <c r="H10803" s="125">
        <v>69.888386999999994</v>
      </c>
      <c r="I10803" s="125">
        <v>68.672329000000005</v>
      </c>
      <c r="J10803" s="125">
        <v>67.894816000000006</v>
      </c>
    </row>
    <row r="10804" spans="1:10" hidden="1" x14ac:dyDescent="0.25">
      <c r="A10804" s="125">
        <v>967980</v>
      </c>
      <c r="B10804" s="125">
        <v>2005</v>
      </c>
      <c r="C10804" s="125">
        <v>75</v>
      </c>
      <c r="D10804" s="125">
        <v>5</v>
      </c>
      <c r="E10804" s="125">
        <v>3</v>
      </c>
      <c r="F10804" s="125">
        <v>0</v>
      </c>
      <c r="G10804" s="125">
        <v>52.999116999999998</v>
      </c>
      <c r="H10804" s="125">
        <v>67.894816000000006</v>
      </c>
      <c r="I10804" s="125">
        <v>66.129551000000006</v>
      </c>
      <c r="J10804" s="125">
        <v>52.999116999999998</v>
      </c>
    </row>
    <row r="10805" spans="1:10" hidden="1" x14ac:dyDescent="0.25">
      <c r="A10805" s="125">
        <v>967981</v>
      </c>
      <c r="B10805" s="125">
        <v>2005</v>
      </c>
      <c r="C10805" s="125">
        <v>75</v>
      </c>
      <c r="D10805" s="125">
        <v>5</v>
      </c>
      <c r="E10805" s="125">
        <v>4</v>
      </c>
      <c r="F10805" s="125">
        <v>182.31752900000001</v>
      </c>
      <c r="G10805" s="125">
        <v>0</v>
      </c>
      <c r="H10805" s="125">
        <v>201.926176</v>
      </c>
      <c r="I10805" s="125">
        <v>189.89137600000001</v>
      </c>
      <c r="J10805" s="125">
        <v>182.31752900000001</v>
      </c>
    </row>
    <row r="10806" spans="1:10" x14ac:dyDescent="0.25">
      <c r="A10806" s="125">
        <v>967982</v>
      </c>
      <c r="B10806" s="125">
        <v>2005</v>
      </c>
      <c r="C10806" s="125">
        <v>76</v>
      </c>
      <c r="D10806" s="125">
        <v>2</v>
      </c>
      <c r="E10806" s="125">
        <v>1</v>
      </c>
      <c r="F10806" s="129">
        <v>714.01178200000004</v>
      </c>
      <c r="G10806" s="129">
        <v>0</v>
      </c>
      <c r="H10806" s="129">
        <v>963.6</v>
      </c>
      <c r="I10806" s="129">
        <v>715.28027999999995</v>
      </c>
      <c r="J10806" s="129">
        <v>714.01178200000004</v>
      </c>
    </row>
    <row r="10807" spans="1:10" hidden="1" x14ac:dyDescent="0.25">
      <c r="A10807" s="125">
        <v>967983</v>
      </c>
      <c r="B10807" s="125">
        <v>2005</v>
      </c>
      <c r="C10807" s="125">
        <v>76</v>
      </c>
      <c r="D10807" s="125">
        <v>2</v>
      </c>
      <c r="E10807" s="125">
        <v>2</v>
      </c>
      <c r="F10807" s="125">
        <v>654.46639300000004</v>
      </c>
      <c r="G10807" s="125">
        <v>0</v>
      </c>
      <c r="H10807" s="125">
        <v>714.01178200000004</v>
      </c>
      <c r="I10807" s="125">
        <v>655.74842000000001</v>
      </c>
      <c r="J10807" s="125">
        <v>654.46639300000004</v>
      </c>
    </row>
    <row r="10808" spans="1:10" hidden="1" x14ac:dyDescent="0.25">
      <c r="A10808" s="125">
        <v>967984</v>
      </c>
      <c r="B10808" s="125">
        <v>2005</v>
      </c>
      <c r="C10808" s="125">
        <v>76</v>
      </c>
      <c r="D10808" s="125">
        <v>2</v>
      </c>
      <c r="E10808" s="125">
        <v>3</v>
      </c>
      <c r="F10808" s="125">
        <v>569.24227599999995</v>
      </c>
      <c r="G10808" s="125">
        <v>1.8681650000000001</v>
      </c>
      <c r="H10808" s="125">
        <v>654.46639300000004</v>
      </c>
      <c r="I10808" s="125">
        <v>575.99587199999996</v>
      </c>
      <c r="J10808" s="125">
        <v>571.11044100000004</v>
      </c>
    </row>
    <row r="10809" spans="1:10" hidden="1" x14ac:dyDescent="0.25">
      <c r="A10809" s="125">
        <v>967985</v>
      </c>
      <c r="B10809" s="125">
        <v>2005</v>
      </c>
      <c r="C10809" s="125">
        <v>76</v>
      </c>
      <c r="D10809" s="125">
        <v>2</v>
      </c>
      <c r="E10809" s="125">
        <v>4</v>
      </c>
      <c r="F10809" s="125">
        <v>714.74570300000005</v>
      </c>
      <c r="G10809" s="125">
        <v>0</v>
      </c>
      <c r="H10809" s="125">
        <v>963.6</v>
      </c>
      <c r="I10809" s="125">
        <v>715.28027999999995</v>
      </c>
      <c r="J10809" s="125">
        <v>714.74570300000005</v>
      </c>
    </row>
    <row r="10810" spans="1:10" x14ac:dyDescent="0.25">
      <c r="A10810" s="125">
        <v>967986</v>
      </c>
      <c r="B10810" s="125">
        <v>2005</v>
      </c>
      <c r="C10810" s="125">
        <v>76</v>
      </c>
      <c r="D10810" s="125">
        <v>3</v>
      </c>
      <c r="E10810" s="125">
        <v>1</v>
      </c>
      <c r="F10810" s="129">
        <v>129.201618</v>
      </c>
      <c r="G10810" s="129">
        <v>0</v>
      </c>
      <c r="H10810" s="129">
        <v>159.32570000000001</v>
      </c>
      <c r="I10810" s="129">
        <v>129.40433400000001</v>
      </c>
      <c r="J10810" s="129">
        <v>129.201618</v>
      </c>
    </row>
    <row r="10811" spans="1:10" hidden="1" x14ac:dyDescent="0.25">
      <c r="A10811" s="125">
        <v>967987</v>
      </c>
      <c r="B10811" s="125">
        <v>2005</v>
      </c>
      <c r="C10811" s="125">
        <v>76</v>
      </c>
      <c r="D10811" s="125">
        <v>3</v>
      </c>
      <c r="E10811" s="125">
        <v>2</v>
      </c>
      <c r="F10811" s="125">
        <v>121.543198</v>
      </c>
      <c r="G10811" s="125">
        <v>0</v>
      </c>
      <c r="H10811" s="125">
        <v>129.201618</v>
      </c>
      <c r="I10811" s="125">
        <v>121.746685</v>
      </c>
      <c r="J10811" s="125">
        <v>121.543198</v>
      </c>
    </row>
    <row r="10812" spans="1:10" hidden="1" x14ac:dyDescent="0.25">
      <c r="A10812" s="125">
        <v>967988</v>
      </c>
      <c r="B10812" s="125">
        <v>2005</v>
      </c>
      <c r="C10812" s="125">
        <v>76</v>
      </c>
      <c r="D10812" s="125">
        <v>3</v>
      </c>
      <c r="E10812" s="125">
        <v>3</v>
      </c>
      <c r="F10812" s="125">
        <v>92.059613999999996</v>
      </c>
      <c r="G10812" s="125">
        <v>9.9962979999999995</v>
      </c>
      <c r="H10812" s="125">
        <v>121.543198</v>
      </c>
      <c r="I10812" s="125">
        <v>111.175563</v>
      </c>
      <c r="J10812" s="125">
        <v>102.05591200000001</v>
      </c>
    </row>
    <row r="10813" spans="1:10" hidden="1" x14ac:dyDescent="0.25">
      <c r="A10813" s="125">
        <v>967989</v>
      </c>
      <c r="B10813" s="125">
        <v>2005</v>
      </c>
      <c r="C10813" s="125">
        <v>76</v>
      </c>
      <c r="D10813" s="125">
        <v>3</v>
      </c>
      <c r="E10813" s="125">
        <v>4</v>
      </c>
      <c r="F10813" s="125">
        <v>462.01557700000001</v>
      </c>
      <c r="G10813" s="125">
        <v>0</v>
      </c>
      <c r="H10813" s="125">
        <v>569.24227599999995</v>
      </c>
      <c r="I10813" s="125">
        <v>462.33857599999999</v>
      </c>
      <c r="J10813" s="125">
        <v>462.01557700000001</v>
      </c>
    </row>
    <row r="10814" spans="1:10" x14ac:dyDescent="0.25">
      <c r="A10814" s="125">
        <v>967990</v>
      </c>
      <c r="B10814" s="125">
        <v>2005</v>
      </c>
      <c r="C10814" s="125">
        <v>76</v>
      </c>
      <c r="D10814" s="125">
        <v>4</v>
      </c>
      <c r="E10814" s="125">
        <v>1</v>
      </c>
      <c r="F10814" s="129">
        <v>163.67782399999999</v>
      </c>
      <c r="G10814" s="129">
        <v>0</v>
      </c>
      <c r="H10814" s="129">
        <v>190.15170000000001</v>
      </c>
      <c r="I10814" s="129">
        <v>166.93417700000001</v>
      </c>
      <c r="J10814" s="129">
        <v>163.67782399999999</v>
      </c>
    </row>
    <row r="10815" spans="1:10" hidden="1" x14ac:dyDescent="0.25">
      <c r="A10815" s="125">
        <v>967991</v>
      </c>
      <c r="B10815" s="125">
        <v>2005</v>
      </c>
      <c r="C10815" s="125">
        <v>76</v>
      </c>
      <c r="D10815" s="125">
        <v>4</v>
      </c>
      <c r="E10815" s="125">
        <v>2</v>
      </c>
      <c r="F10815" s="125">
        <v>157.06565699999999</v>
      </c>
      <c r="G10815" s="125">
        <v>0</v>
      </c>
      <c r="H10815" s="125">
        <v>163.67782399999999</v>
      </c>
      <c r="I10815" s="125">
        <v>157.70358400000001</v>
      </c>
      <c r="J10815" s="125">
        <v>157.06565699999999</v>
      </c>
    </row>
    <row r="10816" spans="1:10" hidden="1" x14ac:dyDescent="0.25">
      <c r="A10816" s="125">
        <v>967992</v>
      </c>
      <c r="B10816" s="125">
        <v>2005</v>
      </c>
      <c r="C10816" s="125">
        <v>76</v>
      </c>
      <c r="D10816" s="125">
        <v>4</v>
      </c>
      <c r="E10816" s="125">
        <v>3</v>
      </c>
      <c r="F10816" s="125">
        <v>81.414877000000004</v>
      </c>
      <c r="G10816" s="125">
        <v>49.995440000000002</v>
      </c>
      <c r="H10816" s="125">
        <v>157.06565699999999</v>
      </c>
      <c r="I10816" s="125">
        <v>148.536992</v>
      </c>
      <c r="J10816" s="125">
        <v>131.41031799999999</v>
      </c>
    </row>
    <row r="10817" spans="1:10" hidden="1" x14ac:dyDescent="0.25">
      <c r="A10817" s="125">
        <v>967993</v>
      </c>
      <c r="B10817" s="125">
        <v>2005</v>
      </c>
      <c r="C10817" s="125">
        <v>76</v>
      </c>
      <c r="D10817" s="125">
        <v>4</v>
      </c>
      <c r="E10817" s="125">
        <v>4</v>
      </c>
      <c r="F10817" s="125">
        <v>80.540458999999998</v>
      </c>
      <c r="G10817" s="125">
        <v>0</v>
      </c>
      <c r="H10817" s="125">
        <v>92.059613999999996</v>
      </c>
      <c r="I10817" s="125">
        <v>80.819136</v>
      </c>
      <c r="J10817" s="125">
        <v>80.540458999999998</v>
      </c>
    </row>
    <row r="10818" spans="1:10" x14ac:dyDescent="0.25">
      <c r="A10818" s="125">
        <v>967994</v>
      </c>
      <c r="B10818" s="125">
        <v>2005</v>
      </c>
      <c r="C10818" s="125">
        <v>76</v>
      </c>
      <c r="D10818" s="125">
        <v>5</v>
      </c>
      <c r="E10818" s="125">
        <v>1</v>
      </c>
      <c r="F10818" s="129">
        <v>28.136527000000001</v>
      </c>
      <c r="G10818" s="129">
        <v>0</v>
      </c>
      <c r="H10818" s="129">
        <v>37.6175</v>
      </c>
      <c r="I10818" s="129">
        <v>35.375497000000003</v>
      </c>
      <c r="J10818" s="129">
        <v>28.136527000000001</v>
      </c>
    </row>
    <row r="10819" spans="1:10" hidden="1" x14ac:dyDescent="0.25">
      <c r="A10819" s="125">
        <v>967995</v>
      </c>
      <c r="B10819" s="125">
        <v>2005</v>
      </c>
      <c r="C10819" s="125">
        <v>76</v>
      </c>
      <c r="D10819" s="125">
        <v>5</v>
      </c>
      <c r="E10819" s="125">
        <v>2</v>
      </c>
      <c r="F10819" s="125">
        <v>27.333929999999999</v>
      </c>
      <c r="G10819" s="125">
        <v>0</v>
      </c>
      <c r="H10819" s="125">
        <v>28.136527000000001</v>
      </c>
      <c r="I10819" s="125">
        <v>27.646951000000001</v>
      </c>
      <c r="J10819" s="125">
        <v>27.333929999999999</v>
      </c>
    </row>
    <row r="10820" spans="1:10" hidden="1" x14ac:dyDescent="0.25">
      <c r="A10820" s="125">
        <v>967996</v>
      </c>
      <c r="B10820" s="125">
        <v>2005</v>
      </c>
      <c r="C10820" s="125">
        <v>76</v>
      </c>
      <c r="D10820" s="125">
        <v>5</v>
      </c>
      <c r="E10820" s="125">
        <v>3</v>
      </c>
      <c r="F10820" s="125">
        <v>0</v>
      </c>
      <c r="G10820" s="125">
        <v>21.002672</v>
      </c>
      <c r="H10820" s="125">
        <v>27.333929999999999</v>
      </c>
      <c r="I10820" s="125">
        <v>26.623248</v>
      </c>
      <c r="J10820" s="125">
        <v>21.002672</v>
      </c>
    </row>
    <row r="10821" spans="1:10" hidden="1" x14ac:dyDescent="0.25">
      <c r="A10821" s="125">
        <v>967997</v>
      </c>
      <c r="B10821" s="125">
        <v>2005</v>
      </c>
      <c r="C10821" s="125">
        <v>76</v>
      </c>
      <c r="D10821" s="125">
        <v>5</v>
      </c>
      <c r="E10821" s="125">
        <v>4</v>
      </c>
      <c r="F10821" s="125">
        <v>73.508842000000001</v>
      </c>
      <c r="G10821" s="125">
        <v>0</v>
      </c>
      <c r="H10821" s="125">
        <v>81.414877000000004</v>
      </c>
      <c r="I10821" s="125">
        <v>76.562550999999999</v>
      </c>
      <c r="J10821" s="125">
        <v>73.508842000000001</v>
      </c>
    </row>
  </sheetData>
  <autoFilter ref="A1:J10821" xr:uid="{00000000-0009-0000-0000-000021000000}">
    <filterColumn colId="4">
      <filters>
        <filter val="1"/>
      </filters>
    </filterColumn>
  </autoFilter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3"/>
  <dimension ref="A1:AA40"/>
  <sheetViews>
    <sheetView topLeftCell="I1" workbookViewId="0">
      <selection activeCell="L14" sqref="L14:P14"/>
    </sheetView>
  </sheetViews>
  <sheetFormatPr defaultRowHeight="15" x14ac:dyDescent="0.25"/>
  <cols>
    <col min="1" max="1" width="18.5703125" customWidth="1"/>
    <col min="2" max="2" width="17.85546875" customWidth="1"/>
    <col min="3" max="3" width="7.28515625" customWidth="1"/>
    <col min="4" max="5" width="6" customWidth="1"/>
    <col min="6" max="8" width="7" customWidth="1"/>
    <col min="10" max="10" width="7.5703125" bestFit="1" customWidth="1"/>
    <col min="11" max="11" width="11" bestFit="1" customWidth="1"/>
    <col min="20" max="25" width="9.140625" customWidth="1"/>
  </cols>
  <sheetData>
    <row r="1" spans="1:27" ht="15.75" thickBot="1" x14ac:dyDescent="0.3">
      <c r="A1" s="69" t="s">
        <v>274</v>
      </c>
      <c r="B1" t="s">
        <v>807</v>
      </c>
      <c r="L1" s="1027" t="s">
        <v>809</v>
      </c>
      <c r="M1" s="1027"/>
      <c r="N1" s="1027"/>
      <c r="O1" s="1027"/>
      <c r="P1" s="1027"/>
      <c r="Q1" s="1027"/>
      <c r="R1" s="1027"/>
      <c r="S1" s="1027"/>
      <c r="T1" s="1028" t="s">
        <v>810</v>
      </c>
      <c r="U1" s="1028"/>
      <c r="V1" s="1028"/>
      <c r="W1" s="1028"/>
      <c r="X1" s="1028"/>
      <c r="Y1" s="1028"/>
      <c r="Z1" s="1028"/>
      <c r="AA1" s="1028"/>
    </row>
    <row r="2" spans="1:27" x14ac:dyDescent="0.25">
      <c r="A2" s="69" t="s">
        <v>805</v>
      </c>
      <c r="B2" t="s">
        <v>202</v>
      </c>
      <c r="J2" s="181" t="s">
        <v>278</v>
      </c>
      <c r="K2" s="182" t="s">
        <v>281</v>
      </c>
      <c r="L2" s="183">
        <v>2007</v>
      </c>
      <c r="M2" s="183">
        <v>2008</v>
      </c>
      <c r="N2" s="183">
        <v>2009</v>
      </c>
      <c r="O2" s="183">
        <v>2010</v>
      </c>
      <c r="P2" s="183">
        <v>2011</v>
      </c>
      <c r="Q2" s="183">
        <v>2012</v>
      </c>
      <c r="R2" s="183">
        <v>2013</v>
      </c>
      <c r="S2" s="182" t="s">
        <v>808</v>
      </c>
      <c r="T2" s="184">
        <v>2007</v>
      </c>
      <c r="U2" s="183">
        <v>2008</v>
      </c>
      <c r="V2" s="183">
        <v>2009</v>
      </c>
      <c r="W2" s="183">
        <v>2010</v>
      </c>
      <c r="X2" s="183">
        <v>2011</v>
      </c>
      <c r="Y2" s="183">
        <v>2012</v>
      </c>
      <c r="Z2" s="183">
        <v>2013</v>
      </c>
      <c r="AA2" s="185" t="s">
        <v>808</v>
      </c>
    </row>
    <row r="3" spans="1:27" x14ac:dyDescent="0.25">
      <c r="J3" s="186">
        <v>1</v>
      </c>
      <c r="K3" s="187" t="s">
        <v>760</v>
      </c>
      <c r="L3" s="188">
        <v>17616.439774000002</v>
      </c>
      <c r="M3" s="188">
        <v>17931.762158000001</v>
      </c>
      <c r="N3" s="188">
        <v>16185.948802000001</v>
      </c>
      <c r="O3" s="188">
        <v>25604.993704</v>
      </c>
      <c r="P3" s="188">
        <v>19530.979019000002</v>
      </c>
      <c r="Q3" s="188">
        <v>18265.572469999999</v>
      </c>
      <c r="R3" s="188">
        <v>17153.000229999998</v>
      </c>
      <c r="S3" s="189">
        <f>AVERAGE(L3:R3)</f>
        <v>18898.385165285716</v>
      </c>
      <c r="T3" s="190">
        <v>15892.446689</v>
      </c>
      <c r="U3" s="188">
        <v>16147.652918</v>
      </c>
      <c r="V3" s="188">
        <v>15058.593184000001</v>
      </c>
      <c r="W3" s="188">
        <v>23849.782340000002</v>
      </c>
      <c r="X3" s="188">
        <v>18549.323466000002</v>
      </c>
      <c r="Y3" s="188">
        <v>17297.687448000001</v>
      </c>
      <c r="Z3" s="188">
        <v>15958.612161915564</v>
      </c>
      <c r="AA3" s="191">
        <f>AVERAGE(T3:Z3)</f>
        <v>17536.29974384508</v>
      </c>
    </row>
    <row r="4" spans="1:27" x14ac:dyDescent="0.25">
      <c r="A4" s="69" t="s">
        <v>806</v>
      </c>
      <c r="C4" s="69" t="s">
        <v>219</v>
      </c>
      <c r="J4" s="186">
        <v>2</v>
      </c>
      <c r="K4" s="187" t="s">
        <v>761</v>
      </c>
      <c r="L4" s="188">
        <v>2222.2647620000002</v>
      </c>
      <c r="M4" s="188">
        <v>2563.1649400000001</v>
      </c>
      <c r="N4" s="188">
        <v>2842.9893520000001</v>
      </c>
      <c r="O4" s="188">
        <v>3129.8470890000003</v>
      </c>
      <c r="P4" s="188">
        <v>2496.819281</v>
      </c>
      <c r="Q4" s="188">
        <v>2252.9055909999997</v>
      </c>
      <c r="R4" s="188">
        <v>3819.2746243739566</v>
      </c>
      <c r="S4" s="189">
        <f t="shared" ref="S4:S20" si="0">AVERAGE(L4:R4)</f>
        <v>2761.0379484819937</v>
      </c>
      <c r="T4" s="190">
        <v>794.72557300000005</v>
      </c>
      <c r="U4" s="188">
        <v>1356.089833</v>
      </c>
      <c r="V4" s="188">
        <v>1675.7968950000002</v>
      </c>
      <c r="W4" s="188">
        <v>1962.738374</v>
      </c>
      <c r="X4" s="188">
        <v>1819.2701190000002</v>
      </c>
      <c r="Y4" s="188">
        <v>1495.6891820000001</v>
      </c>
      <c r="Z4" s="188">
        <v>2603.0147567317481</v>
      </c>
      <c r="AA4" s="191">
        <f t="shared" ref="AA4:AA20" si="1">AVERAGE(T4:Z4)</f>
        <v>1672.4749618188212</v>
      </c>
    </row>
    <row r="5" spans="1:27" x14ac:dyDescent="0.25">
      <c r="A5" s="69" t="s">
        <v>802</v>
      </c>
      <c r="B5" s="69" t="s">
        <v>804</v>
      </c>
      <c r="C5">
        <v>2007</v>
      </c>
      <c r="D5">
        <v>2008</v>
      </c>
      <c r="E5">
        <v>2009</v>
      </c>
      <c r="F5">
        <v>2010</v>
      </c>
      <c r="G5">
        <v>2011</v>
      </c>
      <c r="H5">
        <v>2012</v>
      </c>
      <c r="J5" s="186">
        <v>3</v>
      </c>
      <c r="K5" s="187" t="s">
        <v>762</v>
      </c>
      <c r="L5" s="188">
        <v>199.865106</v>
      </c>
      <c r="M5" s="188">
        <v>312.798652</v>
      </c>
      <c r="N5" s="188">
        <v>288.13138399999997</v>
      </c>
      <c r="O5" s="188">
        <v>193.702966</v>
      </c>
      <c r="P5" s="188">
        <v>167.85269099999999</v>
      </c>
      <c r="Q5" s="188">
        <v>174.76711899999998</v>
      </c>
      <c r="R5" s="188">
        <v>11.725375626043405</v>
      </c>
      <c r="S5" s="189">
        <f t="shared" si="0"/>
        <v>192.69189908943477</v>
      </c>
      <c r="T5" s="190">
        <v>0</v>
      </c>
      <c r="U5" s="188">
        <v>0</v>
      </c>
      <c r="V5" s="188">
        <v>0</v>
      </c>
      <c r="W5" s="188">
        <v>0</v>
      </c>
      <c r="X5" s="188">
        <v>0</v>
      </c>
      <c r="Y5" s="188">
        <v>0</v>
      </c>
      <c r="Z5" s="188">
        <v>0</v>
      </c>
      <c r="AA5" s="191">
        <f t="shared" si="1"/>
        <v>0</v>
      </c>
    </row>
    <row r="6" spans="1:27" x14ac:dyDescent="0.25">
      <c r="A6">
        <v>1</v>
      </c>
      <c r="B6" t="s">
        <v>760</v>
      </c>
      <c r="C6" s="2">
        <v>15892.446689</v>
      </c>
      <c r="D6" s="2">
        <v>16147.652918</v>
      </c>
      <c r="E6" s="2">
        <v>15058.593184000001</v>
      </c>
      <c r="F6" s="2">
        <v>23849.782340000002</v>
      </c>
      <c r="G6" s="2">
        <v>18549.323466000002</v>
      </c>
      <c r="H6" s="2">
        <v>17297.687448000001</v>
      </c>
      <c r="J6" s="186">
        <v>4</v>
      </c>
      <c r="K6" s="187" t="s">
        <v>763</v>
      </c>
      <c r="L6" s="188">
        <v>12955.632799999999</v>
      </c>
      <c r="M6" s="188">
        <v>14598.979852999999</v>
      </c>
      <c r="N6" s="188">
        <v>11483.818408000001</v>
      </c>
      <c r="O6" s="188">
        <v>9012.6895660000009</v>
      </c>
      <c r="P6" s="188">
        <v>7209.3425950000001</v>
      </c>
      <c r="Q6" s="188">
        <v>15323.41865</v>
      </c>
      <c r="R6" s="188">
        <v>12704.419325051898</v>
      </c>
      <c r="S6" s="189">
        <f t="shared" si="0"/>
        <v>11898.328742435986</v>
      </c>
      <c r="T6" s="190">
        <v>426.93734000000001</v>
      </c>
      <c r="U6" s="188">
        <v>208.99298800000003</v>
      </c>
      <c r="V6" s="188">
        <v>135.47511400000002</v>
      </c>
      <c r="W6" s="188">
        <v>86.424266000000003</v>
      </c>
      <c r="X6" s="188">
        <v>664.32670600000006</v>
      </c>
      <c r="Y6" s="188">
        <v>454.6258719999999</v>
      </c>
      <c r="Z6" s="188">
        <v>86.545924351739544</v>
      </c>
      <c r="AA6" s="191">
        <f t="shared" si="1"/>
        <v>294.76117290739137</v>
      </c>
    </row>
    <row r="7" spans="1:27" x14ac:dyDescent="0.25">
      <c r="A7">
        <v>2</v>
      </c>
      <c r="B7" t="s">
        <v>761</v>
      </c>
      <c r="C7" s="2">
        <v>794.72557300000005</v>
      </c>
      <c r="D7" s="2">
        <v>1356.089833</v>
      </c>
      <c r="E7" s="2">
        <v>1675.7968950000002</v>
      </c>
      <c r="F7" s="2">
        <v>1962.738374</v>
      </c>
      <c r="G7" s="2">
        <v>1819.2701190000002</v>
      </c>
      <c r="H7" s="2">
        <v>1495.6891820000001</v>
      </c>
      <c r="J7" s="186">
        <v>5</v>
      </c>
      <c r="K7" s="187" t="s">
        <v>764</v>
      </c>
      <c r="L7" s="188">
        <v>451.99224800000002</v>
      </c>
      <c r="M7" s="188">
        <v>333.79392899999999</v>
      </c>
      <c r="N7" s="188">
        <v>605.57061699999997</v>
      </c>
      <c r="O7" s="188">
        <v>819.44298300000003</v>
      </c>
      <c r="P7" s="188">
        <v>1776.9892110000001</v>
      </c>
      <c r="Q7" s="188">
        <v>473.77769900000004</v>
      </c>
      <c r="R7" s="188">
        <v>282.58073494810287</v>
      </c>
      <c r="S7" s="189">
        <f t="shared" si="0"/>
        <v>677.73534599258608</v>
      </c>
      <c r="T7" s="190">
        <v>0</v>
      </c>
      <c r="U7" s="188">
        <v>0</v>
      </c>
      <c r="V7" s="188">
        <v>0</v>
      </c>
      <c r="W7" s="188">
        <v>0</v>
      </c>
      <c r="X7" s="188">
        <v>0</v>
      </c>
      <c r="Y7" s="188">
        <v>0</v>
      </c>
      <c r="Z7" s="188">
        <v>0</v>
      </c>
      <c r="AA7" s="191">
        <f t="shared" si="1"/>
        <v>0</v>
      </c>
    </row>
    <row r="8" spans="1:27" x14ac:dyDescent="0.25">
      <c r="A8">
        <v>4</v>
      </c>
      <c r="B8" t="s">
        <v>763</v>
      </c>
      <c r="C8" s="2">
        <v>426.93734000000001</v>
      </c>
      <c r="D8" s="2">
        <v>208.99298800000003</v>
      </c>
      <c r="E8" s="2">
        <v>135.47511400000002</v>
      </c>
      <c r="F8" s="2">
        <v>86.424266000000003</v>
      </c>
      <c r="G8" s="2">
        <v>664.32670600000006</v>
      </c>
      <c r="H8" s="2">
        <v>454.6258719999999</v>
      </c>
      <c r="J8" s="186">
        <v>6</v>
      </c>
      <c r="K8" s="187" t="s">
        <v>765</v>
      </c>
      <c r="L8" s="188">
        <v>4037.9705610000001</v>
      </c>
      <c r="M8" s="188">
        <v>4524.7762890000004</v>
      </c>
      <c r="N8" s="188">
        <v>3110.3808039999999</v>
      </c>
      <c r="O8" s="188">
        <v>4107.2016569999996</v>
      </c>
      <c r="P8" s="188">
        <v>3136.8075780000004</v>
      </c>
      <c r="Q8" s="188">
        <v>6351.2890269999998</v>
      </c>
      <c r="R8" s="188">
        <v>4256</v>
      </c>
      <c r="S8" s="189">
        <f t="shared" si="0"/>
        <v>4217.7751308571433</v>
      </c>
      <c r="T8" s="190">
        <v>2631.0217229999998</v>
      </c>
      <c r="U8" s="188">
        <v>2211.898713</v>
      </c>
      <c r="V8" s="188">
        <v>1743.6419189999999</v>
      </c>
      <c r="W8" s="188">
        <v>2238.0975310000003</v>
      </c>
      <c r="X8" s="188">
        <v>1727.106505</v>
      </c>
      <c r="Y8" s="188">
        <v>2385.3461849999999</v>
      </c>
      <c r="Z8" s="188">
        <v>1752.1127515923567</v>
      </c>
      <c r="AA8" s="191">
        <f t="shared" si="1"/>
        <v>2098.4607610846224</v>
      </c>
    </row>
    <row r="9" spans="1:27" x14ac:dyDescent="0.25">
      <c r="A9">
        <v>6</v>
      </c>
      <c r="B9" t="s">
        <v>765</v>
      </c>
      <c r="C9" s="2">
        <v>2631.0217229999998</v>
      </c>
      <c r="D9" s="2">
        <v>2211.898713</v>
      </c>
      <c r="E9" s="2">
        <v>1743.6419189999999</v>
      </c>
      <c r="F9" s="2">
        <v>2238.0975310000003</v>
      </c>
      <c r="G9" s="2">
        <v>1727.106505</v>
      </c>
      <c r="H9" s="2">
        <v>2385.3461849999999</v>
      </c>
      <c r="J9" s="186">
        <v>7</v>
      </c>
      <c r="K9" s="187" t="s">
        <v>766</v>
      </c>
      <c r="L9" s="188">
        <v>5894.1353079999999</v>
      </c>
      <c r="M9" s="188">
        <v>8624.4994040000001</v>
      </c>
      <c r="N9" s="188">
        <v>3280.0196219999993</v>
      </c>
      <c r="O9" s="188">
        <v>4344.0390630000002</v>
      </c>
      <c r="P9" s="188">
        <v>2716.4904630000001</v>
      </c>
      <c r="Q9" s="188">
        <v>10028.796374000001</v>
      </c>
      <c r="R9" s="188">
        <v>6165.1239931556665</v>
      </c>
      <c r="S9" s="189">
        <f t="shared" si="0"/>
        <v>5864.7291753079526</v>
      </c>
      <c r="T9" s="190">
        <v>2123.0373290000002</v>
      </c>
      <c r="U9" s="188">
        <v>2155.747601</v>
      </c>
      <c r="V9" s="188">
        <v>1196.859841</v>
      </c>
      <c r="W9" s="188">
        <v>1163.9801600000001</v>
      </c>
      <c r="X9" s="188">
        <v>953.40634899999998</v>
      </c>
      <c r="Y9" s="188">
        <v>5159.8077510000003</v>
      </c>
      <c r="Z9" s="188">
        <v>3299.2140427728054</v>
      </c>
      <c r="AA9" s="191">
        <f t="shared" si="1"/>
        <v>2293.1504391104004</v>
      </c>
    </row>
    <row r="10" spans="1:27" x14ac:dyDescent="0.25">
      <c r="A10">
        <v>7</v>
      </c>
      <c r="B10" t="s">
        <v>766</v>
      </c>
      <c r="C10" s="2">
        <v>2123.0373290000002</v>
      </c>
      <c r="D10" s="2">
        <v>2155.747601</v>
      </c>
      <c r="E10" s="2">
        <v>1196.859841</v>
      </c>
      <c r="F10" s="2">
        <v>1163.9801600000001</v>
      </c>
      <c r="G10" s="2">
        <v>953.40634899999998</v>
      </c>
      <c r="H10" s="2">
        <v>5159.8077510000003</v>
      </c>
      <c r="J10" s="186">
        <v>8</v>
      </c>
      <c r="K10" s="187" t="s">
        <v>767</v>
      </c>
      <c r="L10" s="188">
        <v>4883.290043</v>
      </c>
      <c r="M10" s="188">
        <v>5788.2208419999997</v>
      </c>
      <c r="N10" s="188">
        <v>942.9076</v>
      </c>
      <c r="O10" s="188">
        <v>2466.6010109999997</v>
      </c>
      <c r="P10" s="188">
        <v>2246.6209309999999</v>
      </c>
      <c r="Q10" s="188">
        <v>2134.9899599999999</v>
      </c>
      <c r="R10" s="188">
        <v>2799.8760668443347</v>
      </c>
      <c r="S10" s="189">
        <f t="shared" si="0"/>
        <v>3037.5009219777626</v>
      </c>
      <c r="T10" s="190">
        <v>3497.6877469999999</v>
      </c>
      <c r="U10" s="188">
        <v>3226.6076029999999</v>
      </c>
      <c r="V10" s="188">
        <v>529.77763100000004</v>
      </c>
      <c r="W10" s="188">
        <v>1068.4267319999999</v>
      </c>
      <c r="X10" s="188">
        <v>1785.2654339999999</v>
      </c>
      <c r="Y10" s="188">
        <v>758.55538100000001</v>
      </c>
      <c r="Z10" s="188">
        <v>1787.0991896415851</v>
      </c>
      <c r="AA10" s="191">
        <f t="shared" si="1"/>
        <v>1807.6313882345125</v>
      </c>
    </row>
    <row r="11" spans="1:27" x14ac:dyDescent="0.25">
      <c r="A11">
        <v>8</v>
      </c>
      <c r="B11" t="s">
        <v>767</v>
      </c>
      <c r="C11" s="2">
        <v>3497.6877469999999</v>
      </c>
      <c r="D11" s="2">
        <v>3226.6076029999999</v>
      </c>
      <c r="E11" s="2">
        <v>529.77763100000004</v>
      </c>
      <c r="F11" s="2">
        <v>1068.4267319999999</v>
      </c>
      <c r="G11" s="2">
        <v>1785.2654339999999</v>
      </c>
      <c r="H11" s="2">
        <v>758.55538100000001</v>
      </c>
      <c r="J11" s="186">
        <v>9</v>
      </c>
      <c r="K11" s="187" t="s">
        <v>768</v>
      </c>
      <c r="L11" s="188">
        <v>814.99132300000008</v>
      </c>
      <c r="M11" s="188">
        <v>1804.003117</v>
      </c>
      <c r="N11" s="188">
        <v>1092.992473</v>
      </c>
      <c r="O11" s="188">
        <v>938.05581299999994</v>
      </c>
      <c r="P11" s="188">
        <v>1289.235363</v>
      </c>
      <c r="Q11" s="188">
        <v>1726.5218629999999</v>
      </c>
      <c r="R11" s="188">
        <v>1001</v>
      </c>
      <c r="S11" s="189">
        <f t="shared" si="0"/>
        <v>1238.1142788571428</v>
      </c>
      <c r="T11" s="190">
        <v>146.99795599999999</v>
      </c>
      <c r="U11" s="188">
        <v>685.006395</v>
      </c>
      <c r="V11" s="188">
        <v>816.99488799999995</v>
      </c>
      <c r="W11" s="188">
        <v>733.03874199999996</v>
      </c>
      <c r="X11" s="188">
        <v>723.21678599999996</v>
      </c>
      <c r="Y11" s="188">
        <v>716.32907499999999</v>
      </c>
      <c r="Z11" s="188">
        <v>395.73280577832071</v>
      </c>
      <c r="AA11" s="191">
        <f t="shared" si="1"/>
        <v>602.47380682547441</v>
      </c>
    </row>
    <row r="12" spans="1:27" x14ac:dyDescent="0.25">
      <c r="A12">
        <v>9</v>
      </c>
      <c r="B12" t="s">
        <v>768</v>
      </c>
      <c r="C12" s="2">
        <v>146.99795599999999</v>
      </c>
      <c r="D12" s="2">
        <v>685.006395</v>
      </c>
      <c r="E12" s="2">
        <v>816.99488799999995</v>
      </c>
      <c r="F12" s="2">
        <v>733.03874199999996</v>
      </c>
      <c r="G12" s="2">
        <v>723.21678599999996</v>
      </c>
      <c r="H12" s="2">
        <v>716.32907499999999</v>
      </c>
      <c r="J12" s="186">
        <v>10</v>
      </c>
      <c r="K12" s="187" t="s">
        <v>769</v>
      </c>
      <c r="L12" s="188">
        <v>110.053696</v>
      </c>
      <c r="M12" s="188">
        <v>494.48277299999995</v>
      </c>
      <c r="N12" s="188">
        <v>562.68335100000002</v>
      </c>
      <c r="O12" s="188">
        <v>857.29801999999995</v>
      </c>
      <c r="P12" s="188">
        <v>1528.831334</v>
      </c>
      <c r="Q12" s="188">
        <v>186.978757</v>
      </c>
      <c r="R12" s="188">
        <v>136.00006000000002</v>
      </c>
      <c r="S12" s="189">
        <f t="shared" si="0"/>
        <v>553.76114157142854</v>
      </c>
      <c r="T12" s="190">
        <v>58.114832</v>
      </c>
      <c r="U12" s="188">
        <v>329.74352499999998</v>
      </c>
      <c r="V12" s="188">
        <v>446.05271500000003</v>
      </c>
      <c r="W12" s="188">
        <v>679.85920600000009</v>
      </c>
      <c r="X12" s="188">
        <v>1210.9843539999999</v>
      </c>
      <c r="Y12" s="188">
        <v>147.340001</v>
      </c>
      <c r="Z12" s="188">
        <v>111.25929434642093</v>
      </c>
      <c r="AA12" s="191">
        <f t="shared" si="1"/>
        <v>426.19341819234586</v>
      </c>
    </row>
    <row r="13" spans="1:27" x14ac:dyDescent="0.25">
      <c r="A13">
        <v>10</v>
      </c>
      <c r="B13" t="s">
        <v>769</v>
      </c>
      <c r="C13" s="2">
        <v>58.114832</v>
      </c>
      <c r="D13" s="2">
        <v>329.74352499999998</v>
      </c>
      <c r="E13" s="2">
        <v>446.05271500000003</v>
      </c>
      <c r="F13" s="2">
        <v>679.85920600000009</v>
      </c>
      <c r="G13" s="2">
        <v>1210.9843539999999</v>
      </c>
      <c r="H13" s="2">
        <v>147.340001</v>
      </c>
      <c r="J13" s="186">
        <v>11</v>
      </c>
      <c r="K13" s="187" t="s">
        <v>770</v>
      </c>
      <c r="L13" s="188">
        <v>64086.533501999998</v>
      </c>
      <c r="M13" s="188">
        <v>40155.940823999998</v>
      </c>
      <c r="N13" s="188">
        <v>28035.464261999998</v>
      </c>
      <c r="O13" s="188">
        <v>26657.486748000003</v>
      </c>
      <c r="P13" s="188">
        <v>30965.583430999999</v>
      </c>
      <c r="Q13" s="188">
        <v>39276.687173999999</v>
      </c>
      <c r="R13" s="188">
        <v>35191.000239999994</v>
      </c>
      <c r="S13" s="189">
        <f t="shared" si="0"/>
        <v>37766.956597285709</v>
      </c>
      <c r="T13" s="190">
        <v>48990.749836000003</v>
      </c>
      <c r="U13" s="188">
        <v>26195.602166000001</v>
      </c>
      <c r="V13" s="188">
        <v>22299.382422999999</v>
      </c>
      <c r="W13" s="188">
        <v>20548.067322999999</v>
      </c>
      <c r="X13" s="188">
        <v>24921.201560000001</v>
      </c>
      <c r="Y13" s="188">
        <v>29102.768266999999</v>
      </c>
      <c r="Z13" s="188">
        <v>26690.586857839437</v>
      </c>
      <c r="AA13" s="191">
        <f t="shared" si="1"/>
        <v>28392.622633262774</v>
      </c>
    </row>
    <row r="14" spans="1:27" x14ac:dyDescent="0.25">
      <c r="A14">
        <v>11</v>
      </c>
      <c r="B14" t="s">
        <v>770</v>
      </c>
      <c r="C14" s="2">
        <v>48990.749836000003</v>
      </c>
      <c r="D14" s="2">
        <v>26195.602166000001</v>
      </c>
      <c r="E14" s="2">
        <v>22299.382422999999</v>
      </c>
      <c r="F14" s="2">
        <v>20548.067322999999</v>
      </c>
      <c r="G14" s="2">
        <v>24921.201560000001</v>
      </c>
      <c r="H14" s="2">
        <v>29102.768266999999</v>
      </c>
      <c r="J14" s="186">
        <v>12</v>
      </c>
      <c r="K14" s="187" t="s">
        <v>771</v>
      </c>
      <c r="L14" s="188">
        <v>2271.9497919999999</v>
      </c>
      <c r="M14" s="188">
        <v>1254.024602</v>
      </c>
      <c r="N14" s="188">
        <v>1022.010766</v>
      </c>
      <c r="O14" s="188">
        <v>1769.1080530000002</v>
      </c>
      <c r="P14" s="188">
        <v>841.67067599999996</v>
      </c>
      <c r="Q14" s="188"/>
      <c r="R14" s="188"/>
      <c r="S14" s="189">
        <f t="shared" si="0"/>
        <v>1431.7527777999999</v>
      </c>
      <c r="T14" s="190">
        <v>2271.9497919999999</v>
      </c>
      <c r="U14" s="188">
        <v>1254.024602</v>
      </c>
      <c r="V14" s="188">
        <v>1022.010766</v>
      </c>
      <c r="W14" s="188">
        <v>1769.1080529999999</v>
      </c>
      <c r="X14" s="188">
        <v>841.67067599999996</v>
      </c>
      <c r="Y14" s="188"/>
      <c r="Z14" s="188"/>
      <c r="AA14" s="191">
        <f t="shared" si="1"/>
        <v>1431.7527777999999</v>
      </c>
    </row>
    <row r="15" spans="1:27" x14ac:dyDescent="0.25">
      <c r="A15">
        <v>12</v>
      </c>
      <c r="B15" t="s">
        <v>771</v>
      </c>
      <c r="C15" s="2">
        <v>2271.9497919999999</v>
      </c>
      <c r="D15" s="2">
        <v>1254.024602</v>
      </c>
      <c r="E15" s="2">
        <v>1022.010766</v>
      </c>
      <c r="F15" s="2">
        <v>1769.1080529999999</v>
      </c>
      <c r="G15" s="2">
        <v>841.67067599999996</v>
      </c>
      <c r="H15" s="2"/>
      <c r="J15" s="186">
        <v>13</v>
      </c>
      <c r="K15" s="187" t="s">
        <v>772</v>
      </c>
      <c r="L15" s="188">
        <v>79980.561961999992</v>
      </c>
      <c r="M15" s="188">
        <v>57336.625870000003</v>
      </c>
      <c r="N15" s="188">
        <v>42966.551898999998</v>
      </c>
      <c r="O15" s="188">
        <v>55391.944189000002</v>
      </c>
      <c r="P15" s="188">
        <v>47615.094832000002</v>
      </c>
      <c r="Q15" s="188">
        <v>45235.026980999995</v>
      </c>
      <c r="R15" s="188">
        <v>54105.280744843192</v>
      </c>
      <c r="S15" s="189">
        <f t="shared" si="0"/>
        <v>54661.583782549016</v>
      </c>
      <c r="T15" s="190">
        <v>72071.647734999991</v>
      </c>
      <c r="U15" s="188">
        <v>49201.788242000002</v>
      </c>
      <c r="V15" s="188">
        <v>38862.957385000002</v>
      </c>
      <c r="W15" s="188">
        <v>47828.856784000003</v>
      </c>
      <c r="X15" s="188">
        <v>44379.742726999997</v>
      </c>
      <c r="Y15" s="188">
        <v>42061.620819999996</v>
      </c>
      <c r="Z15" s="188">
        <v>50433.398713585739</v>
      </c>
      <c r="AA15" s="191">
        <f t="shared" si="1"/>
        <v>49262.858915226534</v>
      </c>
    </row>
    <row r="16" spans="1:27" x14ac:dyDescent="0.25">
      <c r="A16">
        <v>13</v>
      </c>
      <c r="B16" t="s">
        <v>772</v>
      </c>
      <c r="C16" s="2">
        <v>72071.647734999991</v>
      </c>
      <c r="D16" s="2">
        <v>49201.788242000002</v>
      </c>
      <c r="E16" s="2">
        <v>38862.957385000002</v>
      </c>
      <c r="F16" s="2">
        <v>47828.856784000003</v>
      </c>
      <c r="G16" s="2">
        <v>44379.742726999997</v>
      </c>
      <c r="H16" s="2">
        <v>42061.620819999996</v>
      </c>
      <c r="J16" s="186">
        <v>14</v>
      </c>
      <c r="K16" s="187" t="s">
        <v>773</v>
      </c>
      <c r="L16" s="188">
        <v>2548.7667769999998</v>
      </c>
      <c r="M16" s="188">
        <v>2133.858596</v>
      </c>
      <c r="N16" s="188">
        <v>2093.0461359999999</v>
      </c>
      <c r="O16" s="188">
        <v>865.57194400000003</v>
      </c>
      <c r="P16" s="188">
        <v>1836.287546</v>
      </c>
      <c r="Q16" s="188">
        <v>2176.5568380000004</v>
      </c>
      <c r="R16" s="188">
        <v>718.71961515680471</v>
      </c>
      <c r="S16" s="189">
        <f t="shared" si="0"/>
        <v>1767.5439217366863</v>
      </c>
      <c r="T16" s="190">
        <v>2501.7839009999998</v>
      </c>
      <c r="U16" s="188">
        <v>2059.9922120000001</v>
      </c>
      <c r="V16" s="188">
        <v>2040.155403</v>
      </c>
      <c r="W16" s="188">
        <v>853.35008600000003</v>
      </c>
      <c r="X16" s="188">
        <v>1798.1724149999998</v>
      </c>
      <c r="Y16" s="188">
        <v>2151.3946610000003</v>
      </c>
      <c r="Z16" s="188">
        <v>690.72771146207788</v>
      </c>
      <c r="AA16" s="191">
        <f t="shared" si="1"/>
        <v>1727.9394842088682</v>
      </c>
    </row>
    <row r="17" spans="1:27" x14ac:dyDescent="0.25">
      <c r="A17">
        <v>14</v>
      </c>
      <c r="B17" t="s">
        <v>773</v>
      </c>
      <c r="C17" s="2">
        <v>2501.7839009999998</v>
      </c>
      <c r="D17" s="2">
        <v>2059.9922120000001</v>
      </c>
      <c r="E17" s="2">
        <v>2040.155403</v>
      </c>
      <c r="F17" s="2">
        <v>853.35008600000003</v>
      </c>
      <c r="G17" s="2">
        <v>1798.1724149999998</v>
      </c>
      <c r="H17" s="2">
        <v>2151.3946610000003</v>
      </c>
      <c r="J17" s="186">
        <v>15</v>
      </c>
      <c r="K17" s="187" t="s">
        <v>774</v>
      </c>
      <c r="L17" s="188">
        <v>3734.9993750000003</v>
      </c>
      <c r="M17" s="188">
        <v>2240.9978330000004</v>
      </c>
      <c r="N17" s="188">
        <v>1073.9970390000001</v>
      </c>
      <c r="O17" s="188">
        <v>1407.9983810000001</v>
      </c>
      <c r="P17" s="188">
        <v>3329.1672469999994</v>
      </c>
      <c r="Q17" s="188">
        <v>3684.1474909999997</v>
      </c>
      <c r="R17" s="188">
        <v>5086.6234817813765</v>
      </c>
      <c r="S17" s="189">
        <f t="shared" si="0"/>
        <v>2936.8472639687679</v>
      </c>
      <c r="T17" s="190">
        <v>0</v>
      </c>
      <c r="U17" s="188">
        <v>0</v>
      </c>
      <c r="V17" s="188">
        <v>0</v>
      </c>
      <c r="W17" s="188">
        <v>0</v>
      </c>
      <c r="X17" s="188">
        <v>0</v>
      </c>
      <c r="Y17" s="188">
        <v>0</v>
      </c>
      <c r="Z17" s="188">
        <v>0</v>
      </c>
      <c r="AA17" s="191">
        <f t="shared" si="1"/>
        <v>0</v>
      </c>
    </row>
    <row r="18" spans="1:27" x14ac:dyDescent="0.25">
      <c r="A18">
        <v>16</v>
      </c>
      <c r="B18" t="s">
        <v>775</v>
      </c>
      <c r="C18" s="2">
        <v>7113.8318829999989</v>
      </c>
      <c r="D18" s="2">
        <v>13334.649417000001</v>
      </c>
      <c r="E18" s="2">
        <v>25754.053293999998</v>
      </c>
      <c r="F18" s="2">
        <v>31781.897210000003</v>
      </c>
      <c r="G18" s="2">
        <v>58144.331405000004</v>
      </c>
      <c r="H18" s="2">
        <v>82882.427184999993</v>
      </c>
      <c r="J18" s="186">
        <v>16</v>
      </c>
      <c r="K18" s="187" t="s">
        <v>775</v>
      </c>
      <c r="L18" s="188">
        <v>37233.701956999997</v>
      </c>
      <c r="M18" s="188">
        <v>35757.410681000001</v>
      </c>
      <c r="N18" s="188">
        <v>39205.803376000003</v>
      </c>
      <c r="O18" s="188">
        <v>39079.017199000002</v>
      </c>
      <c r="P18" s="188">
        <v>63388.297759000008</v>
      </c>
      <c r="Q18" s="188">
        <v>88985.700513999996</v>
      </c>
      <c r="R18" s="188">
        <v>66748.023054442456</v>
      </c>
      <c r="S18" s="189">
        <f t="shared" si="0"/>
        <v>52913.993505777493</v>
      </c>
      <c r="T18" s="190">
        <v>7113.8318829999989</v>
      </c>
      <c r="U18" s="188">
        <v>13334.649417000001</v>
      </c>
      <c r="V18" s="188">
        <v>25754.053293999998</v>
      </c>
      <c r="W18" s="188">
        <v>31781.897210000003</v>
      </c>
      <c r="X18" s="188">
        <v>58144.331405000004</v>
      </c>
      <c r="Y18" s="188">
        <v>82882.427184999993</v>
      </c>
      <c r="Z18" s="188">
        <v>61790.960396043767</v>
      </c>
      <c r="AA18" s="191">
        <f t="shared" si="1"/>
        <v>40114.592970006248</v>
      </c>
    </row>
    <row r="19" spans="1:27" x14ac:dyDescent="0.25">
      <c r="A19">
        <v>17</v>
      </c>
      <c r="B19" t="s">
        <v>776</v>
      </c>
      <c r="C19" s="2">
        <v>350.46722800000003</v>
      </c>
      <c r="D19" s="2">
        <v>549.40845999999999</v>
      </c>
      <c r="E19" s="2">
        <v>157.78339800000001</v>
      </c>
      <c r="F19" s="2">
        <v>433.23484500000001</v>
      </c>
      <c r="G19" s="2">
        <v>682.17510100000004</v>
      </c>
      <c r="H19" s="2">
        <v>1045.710202</v>
      </c>
      <c r="J19" s="186">
        <v>17</v>
      </c>
      <c r="K19" s="187" t="s">
        <v>776</v>
      </c>
      <c r="L19" s="188">
        <v>509.15844599999997</v>
      </c>
      <c r="M19" s="188">
        <v>549.40845999999999</v>
      </c>
      <c r="N19" s="188">
        <v>157.78339800000001</v>
      </c>
      <c r="O19" s="188">
        <v>433.23484500000001</v>
      </c>
      <c r="P19" s="188">
        <v>682.17510100000004</v>
      </c>
      <c r="Q19" s="188">
        <v>1045.710202</v>
      </c>
      <c r="R19" s="188">
        <v>1240.9773855575515</v>
      </c>
      <c r="S19" s="189">
        <f t="shared" si="0"/>
        <v>659.7782625082217</v>
      </c>
      <c r="T19" s="190">
        <v>350.46722800000003</v>
      </c>
      <c r="U19" s="188">
        <v>549.40845999999999</v>
      </c>
      <c r="V19" s="188">
        <v>157.78339800000001</v>
      </c>
      <c r="W19" s="188">
        <v>433.23484500000001</v>
      </c>
      <c r="X19" s="188">
        <v>682.17510100000004</v>
      </c>
      <c r="Y19" s="188">
        <v>1045.710202</v>
      </c>
      <c r="Z19" s="188">
        <v>1213.1262445347809</v>
      </c>
      <c r="AA19" s="191">
        <f t="shared" si="1"/>
        <v>633.12935407639736</v>
      </c>
    </row>
    <row r="20" spans="1:27" x14ac:dyDescent="0.25">
      <c r="A20">
        <v>18</v>
      </c>
      <c r="B20" t="s">
        <v>777</v>
      </c>
      <c r="C20" s="2">
        <v>23.984608999999999</v>
      </c>
      <c r="D20" s="2">
        <v>16.973952000000001</v>
      </c>
      <c r="E20" s="2"/>
      <c r="F20" s="2"/>
      <c r="G20" s="2"/>
      <c r="H20" s="2"/>
      <c r="J20" s="186">
        <v>18</v>
      </c>
      <c r="K20" s="187" t="s">
        <v>777</v>
      </c>
      <c r="L20" s="188">
        <v>1810.9476529999997</v>
      </c>
      <c r="M20" s="188">
        <v>1607.0172469999998</v>
      </c>
      <c r="N20" s="188">
        <v>2413.0204020000001</v>
      </c>
      <c r="O20" s="188">
        <v>1509.0606459999999</v>
      </c>
      <c r="P20" s="188">
        <v>2268.9791899999996</v>
      </c>
      <c r="Q20" s="188">
        <v>2798.193968</v>
      </c>
      <c r="R20" s="188">
        <v>6796.00018</v>
      </c>
      <c r="S20" s="189">
        <f t="shared" si="0"/>
        <v>2743.3170408571427</v>
      </c>
      <c r="T20" s="190">
        <v>23.984608999999999</v>
      </c>
      <c r="U20" s="188">
        <v>16.973952000000001</v>
      </c>
      <c r="V20" s="188">
        <v>0</v>
      </c>
      <c r="W20" s="188">
        <v>0</v>
      </c>
      <c r="X20" s="188">
        <v>0</v>
      </c>
      <c r="Y20" s="188">
        <v>0</v>
      </c>
      <c r="Z20" s="188">
        <v>0</v>
      </c>
      <c r="AA20" s="191">
        <f t="shared" si="1"/>
        <v>5.8512230000000001</v>
      </c>
    </row>
    <row r="21" spans="1:27" x14ac:dyDescent="0.25">
      <c r="A21">
        <v>19</v>
      </c>
      <c r="B21" t="s">
        <v>436</v>
      </c>
      <c r="C21" s="2">
        <v>183.670377</v>
      </c>
      <c r="D21" s="2">
        <v>15318.446157</v>
      </c>
      <c r="E21" s="2">
        <v>2279.9022789999999</v>
      </c>
      <c r="F21" s="2">
        <v>46742.924113000001</v>
      </c>
      <c r="G21" s="2">
        <v>22397.568909999998</v>
      </c>
      <c r="H21" s="2">
        <v>25969.914614000001</v>
      </c>
      <c r="J21" s="198">
        <v>19</v>
      </c>
      <c r="K21" s="199" t="s">
        <v>436</v>
      </c>
      <c r="L21" s="200">
        <v>13648.936416</v>
      </c>
      <c r="M21" s="200">
        <v>28995.793246000005</v>
      </c>
      <c r="N21" s="200">
        <v>32693.226361000001</v>
      </c>
      <c r="O21" s="200">
        <v>49412.346747000003</v>
      </c>
      <c r="P21" s="200">
        <v>22766.787192</v>
      </c>
      <c r="Q21" s="200">
        <v>26418.567892000003</v>
      </c>
      <c r="R21" s="200"/>
      <c r="S21" s="201"/>
      <c r="T21" s="202">
        <v>183.670377</v>
      </c>
      <c r="U21" s="200">
        <v>15318.446157</v>
      </c>
      <c r="V21" s="200">
        <v>2279.9022789999999</v>
      </c>
      <c r="W21" s="200">
        <v>46742.924113000001</v>
      </c>
      <c r="X21" s="200">
        <v>22397.568909999998</v>
      </c>
      <c r="Y21" s="200">
        <v>25969.914614000001</v>
      </c>
      <c r="Z21" s="200"/>
      <c r="AA21" s="203"/>
    </row>
    <row r="22" spans="1:27" x14ac:dyDescent="0.25">
      <c r="A22">
        <v>20</v>
      </c>
      <c r="B22" t="s">
        <v>437</v>
      </c>
      <c r="C22" s="2">
        <v>271.87357600000001</v>
      </c>
      <c r="D22" s="2">
        <v>13055.226414999999</v>
      </c>
      <c r="E22" s="2">
        <v>28202.044027000004</v>
      </c>
      <c r="F22" s="2">
        <v>50940.403726999997</v>
      </c>
      <c r="G22" s="2">
        <v>76497.177498999998</v>
      </c>
      <c r="H22" s="2">
        <v>51298.369518</v>
      </c>
      <c r="J22" s="198">
        <v>20</v>
      </c>
      <c r="K22" s="199" t="s">
        <v>437</v>
      </c>
      <c r="L22" s="200">
        <v>19256.618704</v>
      </c>
      <c r="M22" s="200">
        <v>32562.796879999998</v>
      </c>
      <c r="N22" s="200">
        <v>44262.497513000002</v>
      </c>
      <c r="O22" s="200">
        <v>54002.671312999999</v>
      </c>
      <c r="P22" s="200">
        <v>78026.450557999997</v>
      </c>
      <c r="Q22" s="200">
        <v>52129.34303399999</v>
      </c>
      <c r="R22" s="200"/>
      <c r="S22" s="201"/>
      <c r="T22" s="202">
        <v>271.87357600000001</v>
      </c>
      <c r="U22" s="200">
        <v>13055.226414999999</v>
      </c>
      <c r="V22" s="200">
        <v>28202.044027000004</v>
      </c>
      <c r="W22" s="200">
        <v>50940.403726999997</v>
      </c>
      <c r="X22" s="200">
        <v>76497.177498999998</v>
      </c>
      <c r="Y22" s="200">
        <v>51298.369518</v>
      </c>
      <c r="Z22" s="200"/>
      <c r="AA22" s="203"/>
    </row>
    <row r="23" spans="1:27" x14ac:dyDescent="0.25">
      <c r="A23">
        <v>21</v>
      </c>
      <c r="B23" t="s">
        <v>778</v>
      </c>
      <c r="C23" s="2">
        <v>60.089702000000003</v>
      </c>
      <c r="D23" s="2">
        <v>158.70597800000002</v>
      </c>
      <c r="E23" s="2">
        <v>754.32838100000004</v>
      </c>
      <c r="F23" s="2">
        <v>916.35596400000009</v>
      </c>
      <c r="G23" s="2">
        <v>303.80693300000001</v>
      </c>
      <c r="H23" s="2">
        <v>240.67177200000003</v>
      </c>
      <c r="J23" s="198">
        <v>21</v>
      </c>
      <c r="K23" s="199" t="s">
        <v>778</v>
      </c>
      <c r="L23" s="200">
        <v>4297.1855439999999</v>
      </c>
      <c r="M23" s="200">
        <v>7099.3842779999995</v>
      </c>
      <c r="N23" s="200">
        <v>7545.1429429999989</v>
      </c>
      <c r="O23" s="200">
        <v>10896.552908</v>
      </c>
      <c r="P23" s="200">
        <v>15179.985505000002</v>
      </c>
      <c r="Q23" s="200">
        <v>12075.90372</v>
      </c>
      <c r="R23" s="200"/>
      <c r="S23" s="201"/>
      <c r="T23" s="202">
        <v>60.089702000000003</v>
      </c>
      <c r="U23" s="200">
        <v>158.70597800000002</v>
      </c>
      <c r="V23" s="200">
        <v>754.32838100000004</v>
      </c>
      <c r="W23" s="200">
        <v>916.35596400000009</v>
      </c>
      <c r="X23" s="200">
        <v>303.80693300000001</v>
      </c>
      <c r="Y23" s="200">
        <v>240.67177200000003</v>
      </c>
      <c r="Z23" s="200"/>
      <c r="AA23" s="203"/>
    </row>
    <row r="24" spans="1:27" x14ac:dyDescent="0.25">
      <c r="A24">
        <v>22</v>
      </c>
      <c r="B24" t="s">
        <v>779</v>
      </c>
      <c r="C24" s="2">
        <v>308.669017</v>
      </c>
      <c r="D24" s="2">
        <v>74795.758381000007</v>
      </c>
      <c r="E24" s="2">
        <v>41784.294685000001</v>
      </c>
      <c r="F24" s="2">
        <v>118317.380915</v>
      </c>
      <c r="G24" s="2">
        <v>65262.164249000001</v>
      </c>
      <c r="H24" s="2">
        <v>52255.066535999998</v>
      </c>
      <c r="J24" s="198">
        <v>22</v>
      </c>
      <c r="K24" s="199" t="s">
        <v>779</v>
      </c>
      <c r="L24" s="200">
        <v>22590.953167</v>
      </c>
      <c r="M24" s="200">
        <v>79599.532123000012</v>
      </c>
      <c r="N24" s="200">
        <v>49158.771559000008</v>
      </c>
      <c r="O24" s="200">
        <v>128604.296157</v>
      </c>
      <c r="P24" s="200">
        <v>70585.071521000005</v>
      </c>
      <c r="Q24" s="200">
        <v>56771.371719000002</v>
      </c>
      <c r="R24" s="200"/>
      <c r="S24" s="201"/>
      <c r="T24" s="202">
        <v>308.669017</v>
      </c>
      <c r="U24" s="200">
        <v>74795.758381000007</v>
      </c>
      <c r="V24" s="200">
        <v>41784.294685000001</v>
      </c>
      <c r="W24" s="200">
        <v>118317.380915</v>
      </c>
      <c r="X24" s="200">
        <v>65262.164249000001</v>
      </c>
      <c r="Y24" s="200">
        <v>52255.066535999998</v>
      </c>
      <c r="Z24" s="200"/>
      <c r="AA24" s="203"/>
    </row>
    <row r="25" spans="1:27" x14ac:dyDescent="0.25">
      <c r="A25">
        <v>23</v>
      </c>
      <c r="B25" t="s">
        <v>780</v>
      </c>
      <c r="C25" s="2">
        <v>6265.2327249999989</v>
      </c>
      <c r="D25" s="2">
        <v>9149.774492999999</v>
      </c>
      <c r="E25" s="2">
        <v>20500.498597000002</v>
      </c>
      <c r="F25" s="2">
        <v>29938.697343000003</v>
      </c>
      <c r="G25" s="2">
        <v>44861.070717000002</v>
      </c>
      <c r="H25" s="2">
        <v>34076.868362000001</v>
      </c>
      <c r="J25" s="198">
        <v>23</v>
      </c>
      <c r="K25" s="199" t="s">
        <v>780</v>
      </c>
      <c r="L25" s="200">
        <v>36638.145835999989</v>
      </c>
      <c r="M25" s="200">
        <v>53816.388415000016</v>
      </c>
      <c r="N25" s="200">
        <v>54164.162327999999</v>
      </c>
      <c r="O25" s="200">
        <v>72059.161106</v>
      </c>
      <c r="P25" s="200">
        <v>80575.099084000001</v>
      </c>
      <c r="Q25" s="200">
        <v>58302.411099000004</v>
      </c>
      <c r="R25" s="200"/>
      <c r="S25" s="201"/>
      <c r="T25" s="202">
        <v>6265.2327249999989</v>
      </c>
      <c r="U25" s="200">
        <v>9149.774492999999</v>
      </c>
      <c r="V25" s="200">
        <v>20500.498597000002</v>
      </c>
      <c r="W25" s="200">
        <v>29938.697343000003</v>
      </c>
      <c r="X25" s="200">
        <v>44861.070717000002</v>
      </c>
      <c r="Y25" s="200">
        <v>34076.868362000001</v>
      </c>
      <c r="Z25" s="200"/>
      <c r="AA25" s="203"/>
    </row>
    <row r="26" spans="1:27" x14ac:dyDescent="0.25">
      <c r="A26">
        <v>24</v>
      </c>
      <c r="B26" t="s">
        <v>781</v>
      </c>
      <c r="C26" s="2">
        <v>4841.6993540000003</v>
      </c>
      <c r="D26" s="2">
        <v>23674.713001</v>
      </c>
      <c r="E26" s="2">
        <v>67707.286814000006</v>
      </c>
      <c r="F26" s="2">
        <v>79587.274864999999</v>
      </c>
      <c r="G26" s="2">
        <v>122826.877696</v>
      </c>
      <c r="H26" s="2">
        <v>131611.45967000001</v>
      </c>
      <c r="J26" s="198">
        <v>24</v>
      </c>
      <c r="K26" s="199" t="s">
        <v>781</v>
      </c>
      <c r="L26" s="200">
        <v>161375.042453</v>
      </c>
      <c r="M26" s="200">
        <v>273560.67722399993</v>
      </c>
      <c r="N26" s="200">
        <v>283162.01950900001</v>
      </c>
      <c r="O26" s="200">
        <v>401090.09087299998</v>
      </c>
      <c r="P26" s="200">
        <v>409504.36925199995</v>
      </c>
      <c r="Q26" s="200">
        <v>358557.909025</v>
      </c>
      <c r="R26" s="200"/>
      <c r="S26" s="201"/>
      <c r="T26" s="202">
        <v>4841.6993540000003</v>
      </c>
      <c r="U26" s="200">
        <v>23674.713001</v>
      </c>
      <c r="V26" s="200">
        <v>67707.286814000006</v>
      </c>
      <c r="W26" s="200">
        <v>79587.274864999999</v>
      </c>
      <c r="X26" s="200">
        <v>122826.877696</v>
      </c>
      <c r="Y26" s="200">
        <v>131611.45967000001</v>
      </c>
      <c r="Z26" s="200"/>
      <c r="AA26" s="203"/>
    </row>
    <row r="27" spans="1:27" x14ac:dyDescent="0.25">
      <c r="A27">
        <v>25</v>
      </c>
      <c r="B27" t="s">
        <v>782</v>
      </c>
      <c r="C27" s="2">
        <v>27424.219091999999</v>
      </c>
      <c r="D27" s="2">
        <v>13068.310474000002</v>
      </c>
      <c r="E27" s="2">
        <v>25664.437028000004</v>
      </c>
      <c r="F27" s="2">
        <v>19571.380465999999</v>
      </c>
      <c r="G27" s="2">
        <v>35262.991979999999</v>
      </c>
      <c r="H27" s="2">
        <v>75717.456781999994</v>
      </c>
      <c r="J27" s="198">
        <v>25</v>
      </c>
      <c r="K27" s="199" t="s">
        <v>782</v>
      </c>
      <c r="L27" s="200">
        <v>28866.844720000001</v>
      </c>
      <c r="M27" s="200">
        <v>13746.282406999999</v>
      </c>
      <c r="N27" s="200">
        <v>32373.795901000001</v>
      </c>
      <c r="O27" s="200">
        <v>25828.266935999996</v>
      </c>
      <c r="P27" s="200">
        <v>41013.141049999998</v>
      </c>
      <c r="Q27" s="200">
        <v>86125.741659000007</v>
      </c>
      <c r="R27" s="200"/>
      <c r="S27" s="201"/>
      <c r="T27" s="202">
        <v>27424.219091999999</v>
      </c>
      <c r="U27" s="200">
        <v>13068.310474000002</v>
      </c>
      <c r="V27" s="200">
        <v>25664.437028000004</v>
      </c>
      <c r="W27" s="200">
        <v>19571.380465999999</v>
      </c>
      <c r="X27" s="200">
        <v>35262.991979999999</v>
      </c>
      <c r="Y27" s="200">
        <v>75717.456781999994</v>
      </c>
      <c r="Z27" s="200"/>
      <c r="AA27" s="203"/>
    </row>
    <row r="28" spans="1:27" x14ac:dyDescent="0.25">
      <c r="A28">
        <v>26</v>
      </c>
      <c r="B28" t="s">
        <v>783</v>
      </c>
      <c r="C28" s="2">
        <v>88366.260114000004</v>
      </c>
      <c r="D28" s="2">
        <v>79579.655335000003</v>
      </c>
      <c r="E28" s="2">
        <v>76903.544404999993</v>
      </c>
      <c r="F28" s="2">
        <v>280561.42313799995</v>
      </c>
      <c r="G28" s="2">
        <v>202781.15497099998</v>
      </c>
      <c r="H28" s="2">
        <v>157414.89494599999</v>
      </c>
      <c r="J28" s="198">
        <v>26</v>
      </c>
      <c r="K28" s="199" t="s">
        <v>783</v>
      </c>
      <c r="L28" s="200">
        <v>98183.745368000004</v>
      </c>
      <c r="M28" s="200">
        <v>89384.236258999998</v>
      </c>
      <c r="N28" s="200">
        <v>108292.58295499999</v>
      </c>
      <c r="O28" s="200">
        <v>315478.10943799996</v>
      </c>
      <c r="P28" s="200">
        <v>213482.60662699997</v>
      </c>
      <c r="Q28" s="200">
        <v>165740.78116699998</v>
      </c>
      <c r="R28" s="200"/>
      <c r="S28" s="201"/>
      <c r="T28" s="202">
        <v>88366.260114000004</v>
      </c>
      <c r="U28" s="200">
        <v>79579.655335000003</v>
      </c>
      <c r="V28" s="200">
        <v>76903.544404999993</v>
      </c>
      <c r="W28" s="200">
        <v>280561.42313799995</v>
      </c>
      <c r="X28" s="200">
        <v>202781.15497099998</v>
      </c>
      <c r="Y28" s="200">
        <v>157414.89494599999</v>
      </c>
      <c r="Z28" s="200"/>
      <c r="AA28" s="203"/>
    </row>
    <row r="29" spans="1:27" x14ac:dyDescent="0.25">
      <c r="A29">
        <v>27</v>
      </c>
      <c r="B29" t="s">
        <v>784</v>
      </c>
      <c r="C29" s="2">
        <v>1163.060033</v>
      </c>
      <c r="D29" s="2">
        <v>1380.8942350000002</v>
      </c>
      <c r="E29" s="2">
        <v>1356.8909290000001</v>
      </c>
      <c r="F29" s="2">
        <v>1078.0075109999998</v>
      </c>
      <c r="G29" s="2">
        <v>1196.244919</v>
      </c>
      <c r="H29" s="2">
        <v>1132.229493</v>
      </c>
      <c r="J29" s="198">
        <v>27</v>
      </c>
      <c r="K29" s="199" t="s">
        <v>784</v>
      </c>
      <c r="L29" s="200">
        <v>1846.9161389999999</v>
      </c>
      <c r="M29" s="200">
        <v>2192.6311140000003</v>
      </c>
      <c r="N29" s="200">
        <v>2156.1885650000004</v>
      </c>
      <c r="O29" s="200">
        <v>2157.843273</v>
      </c>
      <c r="P29" s="200">
        <v>2119.1836600000001</v>
      </c>
      <c r="Q29" s="200">
        <v>2007.2783800000002</v>
      </c>
      <c r="R29" s="200"/>
      <c r="S29" s="201"/>
      <c r="T29" s="202">
        <v>1163.060033</v>
      </c>
      <c r="U29" s="200">
        <v>1380.8942350000002</v>
      </c>
      <c r="V29" s="200">
        <v>1356.8909290000001</v>
      </c>
      <c r="W29" s="200">
        <v>1078.0075109999998</v>
      </c>
      <c r="X29" s="200">
        <v>1196.244919</v>
      </c>
      <c r="Y29" s="200">
        <v>1132.229493</v>
      </c>
      <c r="Z29" s="200"/>
      <c r="AA29" s="203"/>
    </row>
    <row r="30" spans="1:27" x14ac:dyDescent="0.25">
      <c r="A30">
        <v>28</v>
      </c>
      <c r="B30" t="s">
        <v>785</v>
      </c>
      <c r="C30" s="2">
        <v>1343.7636530000002</v>
      </c>
      <c r="D30" s="2">
        <v>915.85150399999998</v>
      </c>
      <c r="E30" s="2">
        <v>930.15188699999999</v>
      </c>
      <c r="F30" s="2">
        <v>1556.820013</v>
      </c>
      <c r="G30" s="2">
        <v>2735.458897</v>
      </c>
      <c r="H30" s="2">
        <v>3745.7708349999998</v>
      </c>
      <c r="J30" s="198">
        <v>28</v>
      </c>
      <c r="K30" s="199" t="s">
        <v>785</v>
      </c>
      <c r="L30" s="200">
        <v>68538.801596000005</v>
      </c>
      <c r="M30" s="200">
        <v>46511.876880999997</v>
      </c>
      <c r="N30" s="200">
        <v>46335.117443000003</v>
      </c>
      <c r="O30" s="200">
        <v>77876.825369000013</v>
      </c>
      <c r="P30" s="200">
        <v>120734.18655899999</v>
      </c>
      <c r="Q30" s="200">
        <v>114646.48464800001</v>
      </c>
      <c r="R30" s="200"/>
      <c r="S30" s="201"/>
      <c r="T30" s="202">
        <v>1343.7636530000002</v>
      </c>
      <c r="U30" s="200">
        <v>915.85150399999998</v>
      </c>
      <c r="V30" s="200">
        <v>930.15188699999999</v>
      </c>
      <c r="W30" s="200">
        <v>1556.820013</v>
      </c>
      <c r="X30" s="200">
        <v>2735.458897</v>
      </c>
      <c r="Y30" s="200">
        <v>3745.7708349999998</v>
      </c>
      <c r="Z30" s="200"/>
      <c r="AA30" s="203"/>
    </row>
    <row r="31" spans="1:27" x14ac:dyDescent="0.25">
      <c r="A31">
        <v>29</v>
      </c>
      <c r="B31" t="s">
        <v>786</v>
      </c>
      <c r="C31" s="2">
        <v>2042.9729370000002</v>
      </c>
      <c r="D31" s="2">
        <v>1650.3545160000001</v>
      </c>
      <c r="E31" s="2">
        <v>1588.497267</v>
      </c>
      <c r="F31" s="2">
        <v>1784.5382509999999</v>
      </c>
      <c r="G31" s="2">
        <v>3196.5450409999994</v>
      </c>
      <c r="H31" s="2">
        <v>1627.61942</v>
      </c>
      <c r="J31" s="198">
        <v>29</v>
      </c>
      <c r="K31" s="199" t="s">
        <v>786</v>
      </c>
      <c r="L31" s="200">
        <v>107487.78767300001</v>
      </c>
      <c r="M31" s="200">
        <v>96776.001321999996</v>
      </c>
      <c r="N31" s="200">
        <v>83862.183995999992</v>
      </c>
      <c r="O31" s="200">
        <v>92545.510384000008</v>
      </c>
      <c r="P31" s="200">
        <v>163090.59789100001</v>
      </c>
      <c r="Q31" s="200">
        <v>82136.684145000007</v>
      </c>
      <c r="R31" s="200"/>
      <c r="S31" s="201"/>
      <c r="T31" s="202">
        <v>2042.9729370000002</v>
      </c>
      <c r="U31" s="200">
        <v>1650.3545160000001</v>
      </c>
      <c r="V31" s="200">
        <v>1588.497267</v>
      </c>
      <c r="W31" s="200">
        <v>1784.5382509999999</v>
      </c>
      <c r="X31" s="200">
        <v>3196.5450409999994</v>
      </c>
      <c r="Y31" s="200">
        <v>1627.61942</v>
      </c>
      <c r="Z31" s="200"/>
      <c r="AA31" s="203"/>
    </row>
    <row r="32" spans="1:27" x14ac:dyDescent="0.25">
      <c r="A32">
        <v>30</v>
      </c>
      <c r="B32" t="s">
        <v>787</v>
      </c>
      <c r="C32" s="2">
        <v>2109.6987819999999</v>
      </c>
      <c r="D32" s="2">
        <v>1763.5849009999999</v>
      </c>
      <c r="E32" s="2">
        <v>2142.6092399999998</v>
      </c>
      <c r="F32" s="2">
        <v>7164.7440409999999</v>
      </c>
      <c r="G32" s="2">
        <v>6943.3363420000005</v>
      </c>
      <c r="H32" s="2">
        <v>2333.4350650000001</v>
      </c>
      <c r="J32" s="198">
        <v>30</v>
      </c>
      <c r="K32" s="199" t="s">
        <v>787</v>
      </c>
      <c r="L32" s="200">
        <v>105422.50794099997</v>
      </c>
      <c r="M32" s="200">
        <v>88040.354252999998</v>
      </c>
      <c r="N32" s="200">
        <v>107004.27988799999</v>
      </c>
      <c r="O32" s="200">
        <v>191304.39472999997</v>
      </c>
      <c r="P32" s="200">
        <v>185144.55152900002</v>
      </c>
      <c r="Q32" s="200">
        <v>69651.626042999997</v>
      </c>
      <c r="R32" s="200"/>
      <c r="S32" s="201"/>
      <c r="T32" s="202">
        <v>2109.6987819999999</v>
      </c>
      <c r="U32" s="200">
        <v>1763.5849009999999</v>
      </c>
      <c r="V32" s="200">
        <v>2142.6092399999998</v>
      </c>
      <c r="W32" s="200">
        <v>7164.7440409999999</v>
      </c>
      <c r="X32" s="200">
        <v>6943.3363420000005</v>
      </c>
      <c r="Y32" s="200">
        <v>2333.4350650000001</v>
      </c>
      <c r="Z32" s="200"/>
      <c r="AA32" s="203"/>
    </row>
    <row r="33" spans="1:27" x14ac:dyDescent="0.25">
      <c r="A33">
        <v>31</v>
      </c>
      <c r="B33" t="s">
        <v>788</v>
      </c>
      <c r="C33" s="2">
        <v>2220.1931530000002</v>
      </c>
      <c r="D33" s="2">
        <v>2967.7303190000002</v>
      </c>
      <c r="E33" s="2">
        <v>2693.8379789999999</v>
      </c>
      <c r="F33" s="2">
        <v>4074.5022329999997</v>
      </c>
      <c r="G33" s="2">
        <v>4137.4280790000003</v>
      </c>
      <c r="H33" s="2">
        <v>3357.4366479999999</v>
      </c>
      <c r="J33" s="198">
        <v>31</v>
      </c>
      <c r="K33" s="199" t="s">
        <v>788</v>
      </c>
      <c r="L33" s="200">
        <v>110960.36964199999</v>
      </c>
      <c r="M33" s="200">
        <v>148346.88445399998</v>
      </c>
      <c r="N33" s="200">
        <v>134674.71301400001</v>
      </c>
      <c r="O33" s="200">
        <v>203712.32115500001</v>
      </c>
      <c r="P33" s="200">
        <v>204427.264406</v>
      </c>
      <c r="Q33" s="200">
        <v>165290.48743400001</v>
      </c>
      <c r="R33" s="200"/>
      <c r="S33" s="201"/>
      <c r="T33" s="202">
        <v>2220.1931530000002</v>
      </c>
      <c r="U33" s="200">
        <v>2967.7303190000002</v>
      </c>
      <c r="V33" s="200">
        <v>2693.8379789999999</v>
      </c>
      <c r="W33" s="200">
        <v>4074.5022329999997</v>
      </c>
      <c r="X33" s="200">
        <v>4137.4280790000003</v>
      </c>
      <c r="Y33" s="200">
        <v>3357.4366479999999</v>
      </c>
      <c r="Z33" s="200"/>
      <c r="AA33" s="203"/>
    </row>
    <row r="34" spans="1:27" x14ac:dyDescent="0.25">
      <c r="A34">
        <v>32</v>
      </c>
      <c r="B34" t="s">
        <v>789</v>
      </c>
      <c r="C34" s="2">
        <v>701.49143100000003</v>
      </c>
      <c r="D34" s="2">
        <v>1428.1757149999999</v>
      </c>
      <c r="E34" s="2">
        <v>1335.180314</v>
      </c>
      <c r="F34" s="2">
        <v>1948.9824980000001</v>
      </c>
      <c r="G34" s="2">
        <v>1346.2905209999999</v>
      </c>
      <c r="H34" s="2">
        <v>1157.475598</v>
      </c>
      <c r="J34" s="198">
        <v>32</v>
      </c>
      <c r="K34" s="199" t="s">
        <v>789</v>
      </c>
      <c r="L34" s="200">
        <v>17540.440616999997</v>
      </c>
      <c r="M34" s="200">
        <v>17845.571741000003</v>
      </c>
      <c r="N34" s="200">
        <v>16684.256311000001</v>
      </c>
      <c r="O34" s="200">
        <v>24372.984015000002</v>
      </c>
      <c r="P34" s="200">
        <v>17150.931885999998</v>
      </c>
      <c r="Q34" s="200">
        <v>14741.407982000001</v>
      </c>
      <c r="R34" s="200"/>
      <c r="S34" s="201"/>
      <c r="T34" s="202">
        <v>701.49143100000003</v>
      </c>
      <c r="U34" s="200">
        <v>1428.1757149999999</v>
      </c>
      <c r="V34" s="200">
        <v>1335.180314</v>
      </c>
      <c r="W34" s="200">
        <v>1948.9824980000001</v>
      </c>
      <c r="X34" s="200">
        <v>1346.2905209999999</v>
      </c>
      <c r="Y34" s="200">
        <v>1157.475598</v>
      </c>
      <c r="Z34" s="200"/>
      <c r="AA34" s="203"/>
    </row>
    <row r="35" spans="1:27" x14ac:dyDescent="0.25">
      <c r="A35">
        <v>35</v>
      </c>
      <c r="B35" t="s">
        <v>792</v>
      </c>
      <c r="C35" s="2">
        <v>4528.9703260000006</v>
      </c>
      <c r="D35" s="2">
        <v>4111.164968</v>
      </c>
      <c r="E35" s="2">
        <v>2580.8716460000001</v>
      </c>
      <c r="F35" s="2">
        <v>43357.973133</v>
      </c>
      <c r="G35" s="2">
        <v>26482.638185000003</v>
      </c>
      <c r="H35" s="2">
        <v>67912.963741</v>
      </c>
      <c r="J35" s="186">
        <v>33</v>
      </c>
      <c r="K35" s="187" t="s">
        <v>790</v>
      </c>
      <c r="L35" s="188">
        <v>2175.9962370000003</v>
      </c>
      <c r="M35" s="188">
        <v>529.99647100000004</v>
      </c>
      <c r="N35" s="188">
        <v>403.00222100000002</v>
      </c>
      <c r="O35" s="188">
        <v>290.00266999999997</v>
      </c>
      <c r="P35" s="188">
        <v>832.08547199999998</v>
      </c>
      <c r="Q35" s="188">
        <v>515.36927200000002</v>
      </c>
      <c r="R35" s="188">
        <v>375.37651821862346</v>
      </c>
      <c r="S35" s="189">
        <f>AVERAGE(L35:R35)</f>
        <v>731.68983731694618</v>
      </c>
      <c r="T35" s="190">
        <v>0</v>
      </c>
      <c r="U35" s="188">
        <v>0</v>
      </c>
      <c r="V35" s="188">
        <v>0</v>
      </c>
      <c r="W35" s="188">
        <v>0</v>
      </c>
      <c r="X35" s="188">
        <v>0</v>
      </c>
      <c r="Y35" s="188">
        <v>0</v>
      </c>
      <c r="Z35" s="188">
        <v>0</v>
      </c>
      <c r="AA35" s="191">
        <f>AVERAGE(T35:Z35)</f>
        <v>0</v>
      </c>
    </row>
    <row r="36" spans="1:27" x14ac:dyDescent="0.25">
      <c r="A36">
        <v>36</v>
      </c>
      <c r="B36" t="s">
        <v>793</v>
      </c>
      <c r="C36" s="2">
        <v>1093.0645769999999</v>
      </c>
      <c r="D36" s="2">
        <v>2123.1107809999999</v>
      </c>
      <c r="E36" s="2">
        <v>1639.7956570000001</v>
      </c>
      <c r="F36" s="2">
        <v>1658.409664</v>
      </c>
      <c r="G36" s="2">
        <v>6349.0257449999999</v>
      </c>
      <c r="H36" s="2">
        <v>4499.1972799999994</v>
      </c>
      <c r="J36" s="198">
        <v>34</v>
      </c>
      <c r="K36" s="199" t="s">
        <v>791</v>
      </c>
      <c r="L36" s="200">
        <v>2466.4555810000002</v>
      </c>
      <c r="M36" s="200">
        <v>4614.2444010000008</v>
      </c>
      <c r="N36" s="200">
        <v>5776.0111849999994</v>
      </c>
      <c r="O36" s="200">
        <v>7754.9395100000002</v>
      </c>
      <c r="P36" s="200">
        <v>8172.2344800000001</v>
      </c>
      <c r="Q36" s="200">
        <v>6368.6863140000005</v>
      </c>
      <c r="R36" s="200"/>
      <c r="S36" s="201"/>
      <c r="T36" s="202"/>
      <c r="U36" s="200"/>
      <c r="V36" s="200"/>
      <c r="W36" s="200"/>
      <c r="X36" s="200"/>
      <c r="Y36" s="200"/>
      <c r="Z36" s="200"/>
      <c r="AA36" s="203"/>
    </row>
    <row r="37" spans="1:27" x14ac:dyDescent="0.25">
      <c r="A37">
        <v>37</v>
      </c>
      <c r="B37" t="s">
        <v>448</v>
      </c>
      <c r="C37" s="2">
        <v>1065.3636409999999</v>
      </c>
      <c r="D37" s="2">
        <v>1123.2527949999999</v>
      </c>
      <c r="E37" s="2">
        <v>10250.850944999998</v>
      </c>
      <c r="F37" s="2">
        <v>27828.681398000001</v>
      </c>
      <c r="G37" s="2">
        <v>44192.853756999997</v>
      </c>
      <c r="H37" s="2">
        <v>28259.173687000002</v>
      </c>
      <c r="J37" s="198">
        <v>35</v>
      </c>
      <c r="K37" s="199" t="s">
        <v>792</v>
      </c>
      <c r="L37" s="200">
        <v>90523.012566999998</v>
      </c>
      <c r="M37" s="200">
        <v>68526.724996000004</v>
      </c>
      <c r="N37" s="200">
        <v>43103.483537</v>
      </c>
      <c r="O37" s="200">
        <v>131929.28405299998</v>
      </c>
      <c r="P37" s="200">
        <v>141740.57887200001</v>
      </c>
      <c r="Q37" s="200">
        <v>363531.02904699999</v>
      </c>
      <c r="R37" s="200"/>
      <c r="S37" s="201"/>
      <c r="T37" s="202">
        <v>4528.9703260000006</v>
      </c>
      <c r="U37" s="200">
        <v>4111.164968</v>
      </c>
      <c r="V37" s="200">
        <v>2580.8716460000001</v>
      </c>
      <c r="W37" s="200">
        <v>43357.973133</v>
      </c>
      <c r="X37" s="200">
        <v>26482.638185000003</v>
      </c>
      <c r="Y37" s="200">
        <v>67912.963741</v>
      </c>
      <c r="Z37" s="200"/>
      <c r="AA37" s="203"/>
    </row>
    <row r="38" spans="1:27" x14ac:dyDescent="0.25">
      <c r="A38">
        <v>38</v>
      </c>
      <c r="B38" t="s">
        <v>794</v>
      </c>
      <c r="C38" s="2">
        <v>72.002597999999992</v>
      </c>
      <c r="D38" s="2">
        <v>32.998505999999999</v>
      </c>
      <c r="E38" s="2">
        <v>219.005067</v>
      </c>
      <c r="F38" s="2">
        <v>444.00187700000004</v>
      </c>
      <c r="G38" s="2">
        <v>1176.378062</v>
      </c>
      <c r="H38" s="2">
        <v>391.24408199999999</v>
      </c>
      <c r="J38" s="198">
        <v>36</v>
      </c>
      <c r="K38" s="199" t="s">
        <v>793</v>
      </c>
      <c r="L38" s="200">
        <v>27116.294357999999</v>
      </c>
      <c r="M38" s="200">
        <v>52544.376307000006</v>
      </c>
      <c r="N38" s="200">
        <v>40829.790911000004</v>
      </c>
      <c r="O38" s="200">
        <v>41447.615617000003</v>
      </c>
      <c r="P38" s="200">
        <v>25568.948328000002</v>
      </c>
      <c r="Q38" s="200">
        <v>26331.142284000001</v>
      </c>
      <c r="R38" s="200"/>
      <c r="S38" s="201"/>
      <c r="T38" s="202">
        <v>1093.0645769999999</v>
      </c>
      <c r="U38" s="200">
        <v>2123.1107809999999</v>
      </c>
      <c r="V38" s="200">
        <v>1639.7956570000001</v>
      </c>
      <c r="W38" s="200">
        <v>1658.409664</v>
      </c>
      <c r="X38" s="200">
        <v>6349.0257449999999</v>
      </c>
      <c r="Y38" s="200">
        <v>4499.1972799999994</v>
      </c>
      <c r="Z38" s="200"/>
      <c r="AA38" s="203"/>
    </row>
    <row r="39" spans="1:27" x14ac:dyDescent="0.25">
      <c r="J39" s="198">
        <v>37</v>
      </c>
      <c r="K39" s="199" t="s">
        <v>448</v>
      </c>
      <c r="L39" s="200">
        <v>22562.165598</v>
      </c>
      <c r="M39" s="200">
        <v>22472.121983000001</v>
      </c>
      <c r="N39" s="200">
        <v>24211.319312999996</v>
      </c>
      <c r="O39" s="200">
        <v>36987.391295000001</v>
      </c>
      <c r="P39" s="200">
        <v>50012.416120999995</v>
      </c>
      <c r="Q39" s="200">
        <v>32909.951479000003</v>
      </c>
      <c r="R39" s="200"/>
      <c r="S39" s="201"/>
      <c r="T39" s="202">
        <v>1065.3636409999999</v>
      </c>
      <c r="U39" s="200">
        <v>1123.2527949999999</v>
      </c>
      <c r="V39" s="200">
        <v>10250.850944999998</v>
      </c>
      <c r="W39" s="200">
        <v>27828.681398000001</v>
      </c>
      <c r="X39" s="200">
        <v>44192.853756999997</v>
      </c>
      <c r="Y39" s="200">
        <v>28259.173687000002</v>
      </c>
      <c r="Z39" s="200"/>
      <c r="AA39" s="203"/>
    </row>
    <row r="40" spans="1:27" ht="15.75" thickBot="1" x14ac:dyDescent="0.3">
      <c r="J40" s="192">
        <v>38</v>
      </c>
      <c r="K40" s="193" t="s">
        <v>794</v>
      </c>
      <c r="L40" s="194">
        <v>570.00620900000001</v>
      </c>
      <c r="M40" s="194">
        <v>482.99792199999996</v>
      </c>
      <c r="N40" s="194">
        <v>382.99724800000001</v>
      </c>
      <c r="O40" s="194">
        <v>800.9971109999999</v>
      </c>
      <c r="P40" s="194">
        <v>1492.398666</v>
      </c>
      <c r="Q40" s="194">
        <v>630.28916300000003</v>
      </c>
      <c r="R40" s="194">
        <v>975</v>
      </c>
      <c r="S40" s="195">
        <f>AVERAGE(L40:R40)</f>
        <v>762.09804557142866</v>
      </c>
      <c r="T40" s="196">
        <v>72.002597999999992</v>
      </c>
      <c r="U40" s="194">
        <v>32.998505999999999</v>
      </c>
      <c r="V40" s="194">
        <v>219.005067</v>
      </c>
      <c r="W40" s="194">
        <v>444.00187700000004</v>
      </c>
      <c r="X40" s="194">
        <v>1176.378062</v>
      </c>
      <c r="Y40" s="194">
        <v>391.24408199999999</v>
      </c>
      <c r="Z40" s="194">
        <v>266</v>
      </c>
      <c r="AA40" s="197">
        <f>AVERAGE(T40:Z40)</f>
        <v>371.66145599999999</v>
      </c>
    </row>
  </sheetData>
  <mergeCells count="2">
    <mergeCell ref="L1:S1"/>
    <mergeCell ref="T1:AA1"/>
  </mergeCells>
  <pageMargins left="0.7" right="0.7" top="0.75" bottom="0.75" header="0.3" footer="0.3"/>
  <pageSetup orientation="portrait"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4"/>
  <dimension ref="A1:L1820"/>
  <sheetViews>
    <sheetView workbookViewId="0">
      <selection activeCell="G5" sqref="G5"/>
    </sheetView>
  </sheetViews>
  <sheetFormatPr defaultRowHeight="15" x14ac:dyDescent="0.25"/>
  <cols>
    <col min="1" max="1" width="12.5703125" customWidth="1"/>
    <col min="2" max="2" width="6.28515625" bestFit="1" customWidth="1"/>
    <col min="3" max="3" width="5" bestFit="1" customWidth="1"/>
    <col min="4" max="4" width="13.85546875" bestFit="1" customWidth="1"/>
    <col min="5" max="5" width="17.42578125" bestFit="1" customWidth="1"/>
    <col min="6" max="6" width="11.28515625" bestFit="1" customWidth="1"/>
    <col min="7" max="7" width="14.85546875" bestFit="1" customWidth="1"/>
    <col min="8" max="8" width="5.42578125" bestFit="1" customWidth="1"/>
    <col min="9" max="9" width="4.42578125" bestFit="1" customWidth="1"/>
    <col min="10" max="10" width="9.42578125" bestFit="1" customWidth="1"/>
    <col min="11" max="11" width="11.7109375" bestFit="1" customWidth="1"/>
    <col min="12" max="12" width="10.28515625" bestFit="1" customWidth="1"/>
  </cols>
  <sheetData>
    <row r="1" spans="1:12" x14ac:dyDescent="0.25">
      <c r="A1" s="171" t="s">
        <v>799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</row>
    <row r="2" spans="1:12" x14ac:dyDescent="0.25">
      <c r="A2" s="171" t="s">
        <v>800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</row>
    <row r="3" spans="1:12" x14ac:dyDescent="0.25">
      <c r="A3" s="171" t="s">
        <v>798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</row>
    <row r="5" spans="1:12" x14ac:dyDescent="0.25">
      <c r="A5" s="172" t="s">
        <v>696</v>
      </c>
      <c r="B5" s="172" t="s">
        <v>697</v>
      </c>
      <c r="C5" s="172" t="s">
        <v>219</v>
      </c>
      <c r="D5" s="172" t="s">
        <v>801</v>
      </c>
      <c r="E5" s="173" t="s">
        <v>803</v>
      </c>
      <c r="F5" s="173" t="s">
        <v>802</v>
      </c>
      <c r="G5" s="172" t="s">
        <v>804</v>
      </c>
      <c r="H5" s="173" t="s">
        <v>805</v>
      </c>
      <c r="I5" s="172" t="s">
        <v>274</v>
      </c>
      <c r="J5" s="172" t="s">
        <v>698</v>
      </c>
      <c r="K5" s="172" t="s">
        <v>567</v>
      </c>
      <c r="L5" s="172" t="s">
        <v>797</v>
      </c>
    </row>
    <row r="6" spans="1:12" x14ac:dyDescent="0.25">
      <c r="A6" s="174">
        <v>228061</v>
      </c>
      <c r="B6" s="174">
        <v>209</v>
      </c>
      <c r="C6" s="174">
        <v>2007</v>
      </c>
      <c r="D6" s="174">
        <v>1</v>
      </c>
      <c r="E6" s="175" t="s">
        <v>284</v>
      </c>
      <c r="F6" s="175">
        <v>1</v>
      </c>
      <c r="G6" s="174" t="s">
        <v>760</v>
      </c>
      <c r="H6" s="174" t="s">
        <v>796</v>
      </c>
      <c r="I6" s="174">
        <v>2</v>
      </c>
      <c r="J6" s="174">
        <v>3</v>
      </c>
      <c r="K6" s="174">
        <v>15.648191000000001</v>
      </c>
    </row>
    <row r="7" spans="1:12" x14ac:dyDescent="0.25">
      <c r="A7" s="174">
        <v>228062</v>
      </c>
      <c r="B7" s="174">
        <v>209</v>
      </c>
      <c r="C7" s="174">
        <v>2007</v>
      </c>
      <c r="D7" s="174">
        <v>1</v>
      </c>
      <c r="E7" s="175" t="s">
        <v>284</v>
      </c>
      <c r="F7" s="175">
        <v>1</v>
      </c>
      <c r="G7" s="174" t="s">
        <v>760</v>
      </c>
      <c r="H7" s="174" t="s">
        <v>796</v>
      </c>
      <c r="I7" s="174">
        <v>3</v>
      </c>
      <c r="J7" s="174">
        <v>3</v>
      </c>
      <c r="K7" s="174">
        <v>736.08309299999996</v>
      </c>
    </row>
    <row r="8" spans="1:12" x14ac:dyDescent="0.25">
      <c r="A8" s="174">
        <v>228063</v>
      </c>
      <c r="B8" s="174">
        <v>209</v>
      </c>
      <c r="C8" s="174">
        <v>2007</v>
      </c>
      <c r="D8" s="174">
        <v>1</v>
      </c>
      <c r="E8" s="175" t="s">
        <v>284</v>
      </c>
      <c r="F8" s="175">
        <v>1</v>
      </c>
      <c r="G8" s="174" t="s">
        <v>760</v>
      </c>
      <c r="H8" s="174" t="s">
        <v>796</v>
      </c>
      <c r="I8" s="174">
        <v>4</v>
      </c>
      <c r="J8" s="174">
        <v>3</v>
      </c>
      <c r="K8" s="174">
        <v>973.30384200000003</v>
      </c>
    </row>
    <row r="9" spans="1:12" x14ac:dyDescent="0.25">
      <c r="A9" s="174">
        <v>228064</v>
      </c>
      <c r="B9" s="174">
        <v>209</v>
      </c>
      <c r="C9" s="174">
        <v>2007</v>
      </c>
      <c r="D9" s="174">
        <v>1</v>
      </c>
      <c r="E9" s="175" t="s">
        <v>284</v>
      </c>
      <c r="F9" s="175">
        <v>1</v>
      </c>
      <c r="G9" s="174" t="s">
        <v>760</v>
      </c>
      <c r="H9" s="174" t="s">
        <v>796</v>
      </c>
      <c r="I9" s="174">
        <v>5</v>
      </c>
      <c r="J9" s="174">
        <v>3</v>
      </c>
      <c r="K9" s="174">
        <v>14.60615</v>
      </c>
    </row>
    <row r="10" spans="1:12" x14ac:dyDescent="0.25">
      <c r="A10" s="174">
        <v>228065</v>
      </c>
      <c r="B10" s="174">
        <v>209</v>
      </c>
      <c r="C10" s="174">
        <v>2007</v>
      </c>
      <c r="D10" s="174">
        <v>2</v>
      </c>
      <c r="E10" s="175" t="s">
        <v>286</v>
      </c>
      <c r="F10" s="175">
        <v>1</v>
      </c>
      <c r="G10" s="174" t="s">
        <v>760</v>
      </c>
      <c r="H10" s="174" t="s">
        <v>202</v>
      </c>
      <c r="I10" s="174">
        <v>2</v>
      </c>
      <c r="J10" s="174">
        <v>3</v>
      </c>
      <c r="K10" s="174">
        <v>182.202505</v>
      </c>
    </row>
    <row r="11" spans="1:12" x14ac:dyDescent="0.25">
      <c r="A11" s="174">
        <v>228066</v>
      </c>
      <c r="B11" s="174">
        <v>209</v>
      </c>
      <c r="C11" s="174">
        <v>2007</v>
      </c>
      <c r="D11" s="174">
        <v>2</v>
      </c>
      <c r="E11" s="175" t="s">
        <v>286</v>
      </c>
      <c r="F11" s="175">
        <v>1</v>
      </c>
      <c r="G11" s="174" t="s">
        <v>760</v>
      </c>
      <c r="H11" s="174" t="s">
        <v>202</v>
      </c>
      <c r="I11" s="174">
        <v>3</v>
      </c>
      <c r="J11" s="174">
        <v>3</v>
      </c>
      <c r="K11" s="174">
        <v>6781.7373479999997</v>
      </c>
    </row>
    <row r="12" spans="1:12" x14ac:dyDescent="0.25">
      <c r="A12" s="174">
        <v>228067</v>
      </c>
      <c r="B12" s="174">
        <v>209</v>
      </c>
      <c r="C12" s="174">
        <v>2007</v>
      </c>
      <c r="D12" s="174">
        <v>2</v>
      </c>
      <c r="E12" s="175" t="s">
        <v>286</v>
      </c>
      <c r="F12" s="175">
        <v>1</v>
      </c>
      <c r="G12" s="174" t="s">
        <v>760</v>
      </c>
      <c r="H12" s="174" t="s">
        <v>202</v>
      </c>
      <c r="I12" s="174">
        <v>4</v>
      </c>
      <c r="J12" s="174">
        <v>3</v>
      </c>
      <c r="K12" s="174">
        <v>8977.2062810000007</v>
      </c>
    </row>
    <row r="13" spans="1:12" x14ac:dyDescent="0.25">
      <c r="A13" s="174">
        <v>228068</v>
      </c>
      <c r="B13" s="174">
        <v>209</v>
      </c>
      <c r="C13" s="174">
        <v>2007</v>
      </c>
      <c r="D13" s="174">
        <v>2</v>
      </c>
      <c r="E13" s="175" t="s">
        <v>286</v>
      </c>
      <c r="F13" s="175">
        <v>1</v>
      </c>
      <c r="G13" s="174" t="s">
        <v>760</v>
      </c>
      <c r="H13" s="174" t="s">
        <v>202</v>
      </c>
      <c r="I13" s="174">
        <v>5</v>
      </c>
      <c r="J13" s="174">
        <v>3</v>
      </c>
      <c r="K13" s="174">
        <v>133.50306</v>
      </c>
    </row>
    <row r="14" spans="1:12" x14ac:dyDescent="0.25">
      <c r="A14" s="174">
        <v>228069</v>
      </c>
      <c r="B14" s="174">
        <v>209</v>
      </c>
      <c r="C14" s="174">
        <v>2007</v>
      </c>
      <c r="D14" s="174">
        <v>3</v>
      </c>
      <c r="E14" s="175" t="s">
        <v>288</v>
      </c>
      <c r="F14" s="175">
        <v>2</v>
      </c>
      <c r="G14" s="174" t="s">
        <v>761</v>
      </c>
      <c r="H14" s="174" t="s">
        <v>796</v>
      </c>
      <c r="I14" s="174">
        <v>2</v>
      </c>
      <c r="J14" s="174">
        <v>3</v>
      </c>
      <c r="K14" s="174">
        <v>36.228693</v>
      </c>
    </row>
    <row r="15" spans="1:12" x14ac:dyDescent="0.25">
      <c r="A15" s="174">
        <v>228070</v>
      </c>
      <c r="B15" s="174">
        <v>209</v>
      </c>
      <c r="C15" s="174">
        <v>2007</v>
      </c>
      <c r="D15" s="174">
        <v>3</v>
      </c>
      <c r="E15" s="175" t="s">
        <v>288</v>
      </c>
      <c r="F15" s="175">
        <v>2</v>
      </c>
      <c r="G15" s="174" t="s">
        <v>761</v>
      </c>
      <c r="H15" s="174" t="s">
        <v>796</v>
      </c>
      <c r="I15" s="174">
        <v>3</v>
      </c>
      <c r="J15" s="174">
        <v>3</v>
      </c>
      <c r="K15" s="174">
        <v>231.12639899999999</v>
      </c>
    </row>
    <row r="16" spans="1:12" x14ac:dyDescent="0.25">
      <c r="A16" s="174">
        <v>228071</v>
      </c>
      <c r="B16" s="174">
        <v>209</v>
      </c>
      <c r="C16" s="174">
        <v>2007</v>
      </c>
      <c r="D16" s="174">
        <v>3</v>
      </c>
      <c r="E16" s="175" t="s">
        <v>288</v>
      </c>
      <c r="F16" s="175">
        <v>2</v>
      </c>
      <c r="G16" s="174" t="s">
        <v>761</v>
      </c>
      <c r="H16" s="174" t="s">
        <v>796</v>
      </c>
      <c r="I16" s="174">
        <v>4</v>
      </c>
      <c r="J16" s="174">
        <v>2</v>
      </c>
      <c r="K16" s="174">
        <v>0.51480099999999995</v>
      </c>
    </row>
    <row r="17" spans="1:11" x14ac:dyDescent="0.25">
      <c r="A17" s="174">
        <v>228072</v>
      </c>
      <c r="B17" s="174">
        <v>209</v>
      </c>
      <c r="C17" s="174">
        <v>2007</v>
      </c>
      <c r="D17" s="174">
        <v>3</v>
      </c>
      <c r="E17" s="175" t="s">
        <v>288</v>
      </c>
      <c r="F17" s="175">
        <v>2</v>
      </c>
      <c r="G17" s="174" t="s">
        <v>761</v>
      </c>
      <c r="H17" s="174" t="s">
        <v>796</v>
      </c>
      <c r="I17" s="174">
        <v>4</v>
      </c>
      <c r="J17" s="174">
        <v>3</v>
      </c>
      <c r="K17" s="174">
        <v>1023.898554</v>
      </c>
    </row>
    <row r="18" spans="1:11" x14ac:dyDescent="0.25">
      <c r="A18" s="174">
        <v>228073</v>
      </c>
      <c r="B18" s="174">
        <v>209</v>
      </c>
      <c r="C18" s="174">
        <v>2007</v>
      </c>
      <c r="D18" s="174">
        <v>3</v>
      </c>
      <c r="E18" s="175" t="s">
        <v>288</v>
      </c>
      <c r="F18" s="175">
        <v>2</v>
      </c>
      <c r="G18" s="174" t="s">
        <v>761</v>
      </c>
      <c r="H18" s="174" t="s">
        <v>796</v>
      </c>
      <c r="I18" s="174">
        <v>5</v>
      </c>
      <c r="J18" s="174">
        <v>3</v>
      </c>
      <c r="K18" s="174">
        <v>171.99943500000001</v>
      </c>
    </row>
    <row r="19" spans="1:11" x14ac:dyDescent="0.25">
      <c r="A19" s="174">
        <v>228074</v>
      </c>
      <c r="B19" s="174">
        <v>209</v>
      </c>
      <c r="C19" s="174">
        <v>2007</v>
      </c>
      <c r="D19" s="174">
        <v>4</v>
      </c>
      <c r="E19" s="175" t="s">
        <v>290</v>
      </c>
      <c r="F19" s="175">
        <v>2</v>
      </c>
      <c r="G19" s="174" t="s">
        <v>761</v>
      </c>
      <c r="H19" s="174" t="s">
        <v>202</v>
      </c>
      <c r="I19" s="174">
        <v>2</v>
      </c>
      <c r="J19" s="174">
        <v>3</v>
      </c>
      <c r="K19" s="174">
        <v>57.232025</v>
      </c>
    </row>
    <row r="20" spans="1:11" x14ac:dyDescent="0.25">
      <c r="A20" s="174">
        <v>228075</v>
      </c>
      <c r="B20" s="174">
        <v>209</v>
      </c>
      <c r="C20" s="174">
        <v>2007</v>
      </c>
      <c r="D20" s="174">
        <v>4</v>
      </c>
      <c r="E20" s="175" t="s">
        <v>290</v>
      </c>
      <c r="F20" s="175">
        <v>2</v>
      </c>
      <c r="G20" s="174" t="s">
        <v>761</v>
      </c>
      <c r="H20" s="174" t="s">
        <v>202</v>
      </c>
      <c r="I20" s="174">
        <v>3</v>
      </c>
      <c r="J20" s="174">
        <v>3</v>
      </c>
      <c r="K20" s="174">
        <v>128.51373100000001</v>
      </c>
    </row>
    <row r="21" spans="1:11" x14ac:dyDescent="0.25">
      <c r="A21" s="174">
        <v>228076</v>
      </c>
      <c r="B21" s="174">
        <v>209</v>
      </c>
      <c r="C21" s="174">
        <v>2007</v>
      </c>
      <c r="D21" s="174">
        <v>4</v>
      </c>
      <c r="E21" s="175" t="s">
        <v>290</v>
      </c>
      <c r="F21" s="175">
        <v>2</v>
      </c>
      <c r="G21" s="174" t="s">
        <v>761</v>
      </c>
      <c r="H21" s="174" t="s">
        <v>202</v>
      </c>
      <c r="I21" s="174">
        <v>4</v>
      </c>
      <c r="J21" s="174">
        <v>2</v>
      </c>
      <c r="K21" s="174">
        <v>0.28655000000000003</v>
      </c>
    </row>
    <row r="22" spans="1:11" x14ac:dyDescent="0.25">
      <c r="A22" s="174">
        <v>228077</v>
      </c>
      <c r="B22" s="174">
        <v>209</v>
      </c>
      <c r="C22" s="174">
        <v>2007</v>
      </c>
      <c r="D22" s="174">
        <v>4</v>
      </c>
      <c r="E22" s="175" t="s">
        <v>290</v>
      </c>
      <c r="F22" s="175">
        <v>2</v>
      </c>
      <c r="G22" s="174" t="s">
        <v>761</v>
      </c>
      <c r="H22" s="174" t="s">
        <v>202</v>
      </c>
      <c r="I22" s="174">
        <v>4</v>
      </c>
      <c r="J22" s="174">
        <v>3</v>
      </c>
      <c r="K22" s="174">
        <v>569.92551300000002</v>
      </c>
    </row>
    <row r="23" spans="1:11" x14ac:dyDescent="0.25">
      <c r="A23" s="174">
        <v>228078</v>
      </c>
      <c r="B23" s="174">
        <v>209</v>
      </c>
      <c r="C23" s="174">
        <v>2007</v>
      </c>
      <c r="D23" s="174">
        <v>4</v>
      </c>
      <c r="E23" s="175" t="s">
        <v>290</v>
      </c>
      <c r="F23" s="175">
        <v>2</v>
      </c>
      <c r="G23" s="174" t="s">
        <v>761</v>
      </c>
      <c r="H23" s="174" t="s">
        <v>202</v>
      </c>
      <c r="I23" s="174">
        <v>5</v>
      </c>
      <c r="J23" s="174">
        <v>3</v>
      </c>
      <c r="K23" s="174">
        <v>95.999779000000004</v>
      </c>
    </row>
    <row r="24" spans="1:11" x14ac:dyDescent="0.25">
      <c r="A24" s="174">
        <v>228079</v>
      </c>
      <c r="B24" s="174">
        <v>209</v>
      </c>
      <c r="C24" s="174">
        <v>2007</v>
      </c>
      <c r="D24" s="174">
        <v>5</v>
      </c>
      <c r="E24" s="175" t="s">
        <v>292</v>
      </c>
      <c r="F24" s="175">
        <v>3</v>
      </c>
      <c r="G24" s="174" t="s">
        <v>762</v>
      </c>
      <c r="H24" s="174" t="s">
        <v>796</v>
      </c>
      <c r="I24" s="174">
        <v>2</v>
      </c>
      <c r="J24" s="174">
        <v>3</v>
      </c>
      <c r="K24" s="174">
        <v>95.678802000000005</v>
      </c>
    </row>
    <row r="25" spans="1:11" x14ac:dyDescent="0.25">
      <c r="A25" s="174">
        <v>228080</v>
      </c>
      <c r="B25" s="174">
        <v>209</v>
      </c>
      <c r="C25" s="174">
        <v>2007</v>
      </c>
      <c r="D25" s="174">
        <v>5</v>
      </c>
      <c r="E25" s="175" t="s">
        <v>292</v>
      </c>
      <c r="F25" s="175">
        <v>3</v>
      </c>
      <c r="G25" s="174" t="s">
        <v>762</v>
      </c>
      <c r="H25" s="174" t="s">
        <v>796</v>
      </c>
      <c r="I25" s="174">
        <v>3</v>
      </c>
      <c r="J25" s="174">
        <v>3</v>
      </c>
      <c r="K25" s="174">
        <v>31.876261</v>
      </c>
    </row>
    <row r="26" spans="1:11" x14ac:dyDescent="0.25">
      <c r="A26" s="174">
        <v>228081</v>
      </c>
      <c r="B26" s="174">
        <v>209</v>
      </c>
      <c r="C26" s="174">
        <v>2007</v>
      </c>
      <c r="D26" s="174">
        <v>5</v>
      </c>
      <c r="E26" s="175" t="s">
        <v>292</v>
      </c>
      <c r="F26" s="175">
        <v>3</v>
      </c>
      <c r="G26" s="174" t="s">
        <v>762</v>
      </c>
      <c r="H26" s="174" t="s">
        <v>796</v>
      </c>
      <c r="I26" s="174">
        <v>4</v>
      </c>
      <c r="J26" s="174">
        <v>2</v>
      </c>
      <c r="K26" s="174">
        <v>6.0297999999999997E-2</v>
      </c>
    </row>
    <row r="27" spans="1:11" x14ac:dyDescent="0.25">
      <c r="A27" s="174">
        <v>228082</v>
      </c>
      <c r="B27" s="174">
        <v>209</v>
      </c>
      <c r="C27" s="174">
        <v>2007</v>
      </c>
      <c r="D27" s="174">
        <v>5</v>
      </c>
      <c r="E27" s="175" t="s">
        <v>292</v>
      </c>
      <c r="F27" s="175">
        <v>3</v>
      </c>
      <c r="G27" s="174" t="s">
        <v>762</v>
      </c>
      <c r="H27" s="174" t="s">
        <v>796</v>
      </c>
      <c r="I27" s="174">
        <v>4</v>
      </c>
      <c r="J27" s="174">
        <v>3</v>
      </c>
      <c r="K27" s="174">
        <v>119.92798500000001</v>
      </c>
    </row>
    <row r="28" spans="1:11" x14ac:dyDescent="0.25">
      <c r="A28" s="174">
        <v>228083</v>
      </c>
      <c r="B28" s="174">
        <v>209</v>
      </c>
      <c r="C28" s="174">
        <v>2007</v>
      </c>
      <c r="D28" s="174">
        <v>5</v>
      </c>
      <c r="E28" s="175" t="s">
        <v>292</v>
      </c>
      <c r="F28" s="175">
        <v>3</v>
      </c>
      <c r="G28" s="174" t="s">
        <v>762</v>
      </c>
      <c r="H28" s="174" t="s">
        <v>796</v>
      </c>
      <c r="I28" s="174">
        <v>5</v>
      </c>
      <c r="J28" s="174">
        <v>3</v>
      </c>
      <c r="K28" s="174">
        <v>48.000562000000002</v>
      </c>
    </row>
    <row r="29" spans="1:11" x14ac:dyDescent="0.25">
      <c r="A29" s="174">
        <v>228084</v>
      </c>
      <c r="B29" s="174">
        <v>209</v>
      </c>
      <c r="C29" s="174">
        <v>2007</v>
      </c>
      <c r="D29" s="174">
        <v>7</v>
      </c>
      <c r="E29" s="175" t="s">
        <v>296</v>
      </c>
      <c r="F29" s="175">
        <v>4</v>
      </c>
      <c r="G29" s="174" t="s">
        <v>763</v>
      </c>
      <c r="H29" s="174" t="s">
        <v>796</v>
      </c>
      <c r="I29" s="174">
        <v>2</v>
      </c>
      <c r="J29" s="174">
        <v>3</v>
      </c>
      <c r="K29" s="174">
        <v>83.921870999999996</v>
      </c>
    </row>
    <row r="30" spans="1:11" x14ac:dyDescent="0.25">
      <c r="A30" s="174">
        <v>228085</v>
      </c>
      <c r="B30" s="174">
        <v>209</v>
      </c>
      <c r="C30" s="174">
        <v>2007</v>
      </c>
      <c r="D30" s="174">
        <v>7</v>
      </c>
      <c r="E30" s="175" t="s">
        <v>296</v>
      </c>
      <c r="F30" s="175">
        <v>4</v>
      </c>
      <c r="G30" s="174" t="s">
        <v>763</v>
      </c>
      <c r="H30" s="174" t="s">
        <v>796</v>
      </c>
      <c r="I30" s="174">
        <v>3</v>
      </c>
      <c r="J30" s="174">
        <v>2</v>
      </c>
      <c r="K30" s="174">
        <v>1.466345</v>
      </c>
    </row>
    <row r="31" spans="1:11" x14ac:dyDescent="0.25">
      <c r="A31" s="174">
        <v>228086</v>
      </c>
      <c r="B31" s="174">
        <v>209</v>
      </c>
      <c r="C31" s="174">
        <v>2007</v>
      </c>
      <c r="D31" s="174">
        <v>7</v>
      </c>
      <c r="E31" s="175" t="s">
        <v>296</v>
      </c>
      <c r="F31" s="175">
        <v>4</v>
      </c>
      <c r="G31" s="174" t="s">
        <v>763</v>
      </c>
      <c r="H31" s="174" t="s">
        <v>796</v>
      </c>
      <c r="I31" s="174">
        <v>3</v>
      </c>
      <c r="J31" s="174">
        <v>3</v>
      </c>
      <c r="K31" s="174">
        <v>4158.5828650000003</v>
      </c>
    </row>
    <row r="32" spans="1:11" x14ac:dyDescent="0.25">
      <c r="A32" s="174">
        <v>228087</v>
      </c>
      <c r="B32" s="174">
        <v>209</v>
      </c>
      <c r="C32" s="174">
        <v>2007</v>
      </c>
      <c r="D32" s="174">
        <v>7</v>
      </c>
      <c r="E32" s="175" t="s">
        <v>296</v>
      </c>
      <c r="F32" s="175">
        <v>4</v>
      </c>
      <c r="G32" s="174" t="s">
        <v>763</v>
      </c>
      <c r="H32" s="174" t="s">
        <v>796</v>
      </c>
      <c r="I32" s="174">
        <v>4</v>
      </c>
      <c r="J32" s="174">
        <v>2</v>
      </c>
      <c r="K32" s="174">
        <v>1.47777</v>
      </c>
    </row>
    <row r="33" spans="1:11" x14ac:dyDescent="0.25">
      <c r="A33" s="174">
        <v>228088</v>
      </c>
      <c r="B33" s="174">
        <v>209</v>
      </c>
      <c r="C33" s="174">
        <v>2007</v>
      </c>
      <c r="D33" s="174">
        <v>7</v>
      </c>
      <c r="E33" s="175" t="s">
        <v>296</v>
      </c>
      <c r="F33" s="175">
        <v>4</v>
      </c>
      <c r="G33" s="174" t="s">
        <v>763</v>
      </c>
      <c r="H33" s="174" t="s">
        <v>796</v>
      </c>
      <c r="I33" s="174">
        <v>4</v>
      </c>
      <c r="J33" s="174">
        <v>3</v>
      </c>
      <c r="K33" s="174">
        <v>6539.7970009999999</v>
      </c>
    </row>
    <row r="34" spans="1:11" x14ac:dyDescent="0.25">
      <c r="A34" s="174">
        <v>228089</v>
      </c>
      <c r="B34" s="174">
        <v>209</v>
      </c>
      <c r="C34" s="174">
        <v>2007</v>
      </c>
      <c r="D34" s="174">
        <v>7</v>
      </c>
      <c r="E34" s="175" t="s">
        <v>296</v>
      </c>
      <c r="F34" s="175">
        <v>4</v>
      </c>
      <c r="G34" s="174" t="s">
        <v>763</v>
      </c>
      <c r="H34" s="174" t="s">
        <v>796</v>
      </c>
      <c r="I34" s="174">
        <v>5</v>
      </c>
      <c r="J34" s="174">
        <v>3</v>
      </c>
      <c r="K34" s="174">
        <v>1827.3714789999999</v>
      </c>
    </row>
    <row r="35" spans="1:11" x14ac:dyDescent="0.25">
      <c r="A35" s="174">
        <v>228090</v>
      </c>
      <c r="B35" s="174">
        <v>209</v>
      </c>
      <c r="C35" s="174">
        <v>2007</v>
      </c>
      <c r="D35" s="174">
        <v>8</v>
      </c>
      <c r="E35" s="175" t="s">
        <v>298</v>
      </c>
      <c r="F35" s="175">
        <v>4</v>
      </c>
      <c r="G35" s="174" t="s">
        <v>763</v>
      </c>
      <c r="H35" s="174" t="s">
        <v>202</v>
      </c>
      <c r="I35" s="174">
        <v>2</v>
      </c>
      <c r="J35" s="174">
        <v>3</v>
      </c>
      <c r="K35" s="174">
        <v>0.112798</v>
      </c>
    </row>
    <row r="36" spans="1:11" x14ac:dyDescent="0.25">
      <c r="A36" s="174">
        <v>228091</v>
      </c>
      <c r="B36" s="174">
        <v>209</v>
      </c>
      <c r="C36" s="174">
        <v>2007</v>
      </c>
      <c r="D36" s="174">
        <v>8</v>
      </c>
      <c r="E36" s="175" t="s">
        <v>298</v>
      </c>
      <c r="F36" s="175">
        <v>4</v>
      </c>
      <c r="G36" s="174" t="s">
        <v>763</v>
      </c>
      <c r="H36" s="174" t="s">
        <v>202</v>
      </c>
      <c r="I36" s="174">
        <v>3</v>
      </c>
      <c r="J36" s="174">
        <v>2</v>
      </c>
      <c r="K36" s="174">
        <v>5.0361999999999997E-2</v>
      </c>
    </row>
    <row r="37" spans="1:11" x14ac:dyDescent="0.25">
      <c r="A37" s="174">
        <v>228092</v>
      </c>
      <c r="B37" s="174">
        <v>209</v>
      </c>
      <c r="C37" s="174">
        <v>2007</v>
      </c>
      <c r="D37" s="174">
        <v>8</v>
      </c>
      <c r="E37" s="175" t="s">
        <v>298</v>
      </c>
      <c r="F37" s="175">
        <v>4</v>
      </c>
      <c r="G37" s="174" t="s">
        <v>763</v>
      </c>
      <c r="H37" s="174" t="s">
        <v>202</v>
      </c>
      <c r="I37" s="174">
        <v>3</v>
      </c>
      <c r="J37" s="174">
        <v>3</v>
      </c>
      <c r="K37" s="174">
        <v>141.93167399999999</v>
      </c>
    </row>
    <row r="38" spans="1:11" x14ac:dyDescent="0.25">
      <c r="A38" s="174">
        <v>228093</v>
      </c>
      <c r="B38" s="174">
        <v>209</v>
      </c>
      <c r="C38" s="174">
        <v>2007</v>
      </c>
      <c r="D38" s="174">
        <v>8</v>
      </c>
      <c r="E38" s="175" t="s">
        <v>298</v>
      </c>
      <c r="F38" s="175">
        <v>4</v>
      </c>
      <c r="G38" s="174" t="s">
        <v>763</v>
      </c>
      <c r="H38" s="174" t="s">
        <v>202</v>
      </c>
      <c r="I38" s="174">
        <v>4</v>
      </c>
      <c r="J38" s="174">
        <v>2</v>
      </c>
      <c r="K38" s="174">
        <v>5.1047000000000002E-2</v>
      </c>
    </row>
    <row r="39" spans="1:11" x14ac:dyDescent="0.25">
      <c r="A39" s="174">
        <v>228094</v>
      </c>
      <c r="B39" s="174">
        <v>209</v>
      </c>
      <c r="C39" s="174">
        <v>2007</v>
      </c>
      <c r="D39" s="174">
        <v>8</v>
      </c>
      <c r="E39" s="175" t="s">
        <v>298</v>
      </c>
      <c r="F39" s="175">
        <v>4</v>
      </c>
      <c r="G39" s="174" t="s">
        <v>763</v>
      </c>
      <c r="H39" s="174" t="s">
        <v>202</v>
      </c>
      <c r="I39" s="174">
        <v>4</v>
      </c>
      <c r="J39" s="174">
        <v>3</v>
      </c>
      <c r="K39" s="174">
        <v>223.06467900000001</v>
      </c>
    </row>
    <row r="40" spans="1:11" x14ac:dyDescent="0.25">
      <c r="A40" s="174">
        <v>228095</v>
      </c>
      <c r="B40" s="174">
        <v>209</v>
      </c>
      <c r="C40" s="174">
        <v>2007</v>
      </c>
      <c r="D40" s="174">
        <v>8</v>
      </c>
      <c r="E40" s="175" t="s">
        <v>298</v>
      </c>
      <c r="F40" s="175">
        <v>4</v>
      </c>
      <c r="G40" s="174" t="s">
        <v>763</v>
      </c>
      <c r="H40" s="174" t="s">
        <v>202</v>
      </c>
      <c r="I40" s="174">
        <v>5</v>
      </c>
      <c r="J40" s="174">
        <v>3</v>
      </c>
      <c r="K40" s="174">
        <v>61.839578000000003</v>
      </c>
    </row>
    <row r="41" spans="1:11" x14ac:dyDescent="0.25">
      <c r="A41" s="174">
        <v>228096</v>
      </c>
      <c r="B41" s="174">
        <v>209</v>
      </c>
      <c r="C41" s="174">
        <v>2007</v>
      </c>
      <c r="D41" s="174">
        <v>9</v>
      </c>
      <c r="E41" s="175" t="s">
        <v>300</v>
      </c>
      <c r="F41" s="175">
        <v>5</v>
      </c>
      <c r="G41" s="174" t="s">
        <v>764</v>
      </c>
      <c r="H41" s="174" t="s">
        <v>796</v>
      </c>
      <c r="I41" s="174">
        <v>2</v>
      </c>
      <c r="J41" s="174">
        <v>3</v>
      </c>
      <c r="K41" s="174">
        <v>41.675286999999997</v>
      </c>
    </row>
    <row r="42" spans="1:11" x14ac:dyDescent="0.25">
      <c r="A42" s="174">
        <v>228097</v>
      </c>
      <c r="B42" s="174">
        <v>209</v>
      </c>
      <c r="C42" s="174">
        <v>2007</v>
      </c>
      <c r="D42" s="174">
        <v>9</v>
      </c>
      <c r="E42" s="175" t="s">
        <v>300</v>
      </c>
      <c r="F42" s="175">
        <v>5</v>
      </c>
      <c r="G42" s="174" t="s">
        <v>764</v>
      </c>
      <c r="H42" s="174" t="s">
        <v>796</v>
      </c>
      <c r="I42" s="174">
        <v>3</v>
      </c>
      <c r="J42" s="174">
        <v>3</v>
      </c>
      <c r="K42" s="174">
        <v>175.98813799999999</v>
      </c>
    </row>
    <row r="43" spans="1:11" x14ac:dyDescent="0.25">
      <c r="A43" s="174">
        <v>228098</v>
      </c>
      <c r="B43" s="174">
        <v>209</v>
      </c>
      <c r="C43" s="174">
        <v>2007</v>
      </c>
      <c r="D43" s="174">
        <v>9</v>
      </c>
      <c r="E43" s="175" t="s">
        <v>300</v>
      </c>
      <c r="F43" s="175">
        <v>5</v>
      </c>
      <c r="G43" s="174" t="s">
        <v>764</v>
      </c>
      <c r="H43" s="174" t="s">
        <v>796</v>
      </c>
      <c r="I43" s="174">
        <v>4</v>
      </c>
      <c r="J43" s="174">
        <v>2</v>
      </c>
      <c r="K43" s="174">
        <v>0.11654100000000001</v>
      </c>
    </row>
    <row r="44" spans="1:11" x14ac:dyDescent="0.25">
      <c r="A44" s="174">
        <v>228099</v>
      </c>
      <c r="B44" s="174">
        <v>209</v>
      </c>
      <c r="C44" s="174">
        <v>2007</v>
      </c>
      <c r="D44" s="174">
        <v>9</v>
      </c>
      <c r="E44" s="175" t="s">
        <v>300</v>
      </c>
      <c r="F44" s="175">
        <v>5</v>
      </c>
      <c r="G44" s="174" t="s">
        <v>764</v>
      </c>
      <c r="H44" s="174" t="s">
        <v>796</v>
      </c>
      <c r="I44" s="174">
        <v>4</v>
      </c>
      <c r="J44" s="174">
        <v>3</v>
      </c>
      <c r="K44" s="174">
        <v>24.897943999999999</v>
      </c>
    </row>
    <row r="45" spans="1:11" x14ac:dyDescent="0.25">
      <c r="A45" s="174">
        <v>228100</v>
      </c>
      <c r="B45" s="174">
        <v>209</v>
      </c>
      <c r="C45" s="174">
        <v>2007</v>
      </c>
      <c r="D45" s="174">
        <v>9</v>
      </c>
      <c r="E45" s="175" t="s">
        <v>300</v>
      </c>
      <c r="F45" s="175">
        <v>5</v>
      </c>
      <c r="G45" s="174" t="s">
        <v>764</v>
      </c>
      <c r="H45" s="174" t="s">
        <v>796</v>
      </c>
      <c r="I45" s="174">
        <v>5</v>
      </c>
      <c r="J45" s="174">
        <v>3</v>
      </c>
      <c r="K45" s="174">
        <v>250.98962499999999</v>
      </c>
    </row>
    <row r="46" spans="1:11" x14ac:dyDescent="0.25">
      <c r="A46" s="174">
        <v>228101</v>
      </c>
      <c r="B46" s="174">
        <v>209</v>
      </c>
      <c r="C46" s="174">
        <v>2007</v>
      </c>
      <c r="D46" s="174">
        <v>11</v>
      </c>
      <c r="E46" s="175" t="s">
        <v>304</v>
      </c>
      <c r="F46" s="175">
        <v>6</v>
      </c>
      <c r="G46" s="174" t="s">
        <v>765</v>
      </c>
      <c r="H46" s="174" t="s">
        <v>796</v>
      </c>
      <c r="I46" s="174">
        <v>2</v>
      </c>
      <c r="J46" s="174">
        <v>3</v>
      </c>
      <c r="K46" s="174">
        <v>19.477649</v>
      </c>
    </row>
    <row r="47" spans="1:11" x14ac:dyDescent="0.25">
      <c r="A47" s="174">
        <v>228102</v>
      </c>
      <c r="B47" s="174">
        <v>209</v>
      </c>
      <c r="C47" s="174">
        <v>2007</v>
      </c>
      <c r="D47" s="174">
        <v>11</v>
      </c>
      <c r="E47" s="175" t="s">
        <v>304</v>
      </c>
      <c r="F47" s="175">
        <v>6</v>
      </c>
      <c r="G47" s="174" t="s">
        <v>765</v>
      </c>
      <c r="H47" s="174" t="s">
        <v>796</v>
      </c>
      <c r="I47" s="174">
        <v>3</v>
      </c>
      <c r="J47" s="174">
        <v>3</v>
      </c>
      <c r="K47" s="174">
        <v>187.991197</v>
      </c>
    </row>
    <row r="48" spans="1:11" x14ac:dyDescent="0.25">
      <c r="A48" s="174">
        <v>228103</v>
      </c>
      <c r="B48" s="174">
        <v>209</v>
      </c>
      <c r="C48" s="174">
        <v>2007</v>
      </c>
      <c r="D48" s="174">
        <v>11</v>
      </c>
      <c r="E48" s="175" t="s">
        <v>304</v>
      </c>
      <c r="F48" s="175">
        <v>6</v>
      </c>
      <c r="G48" s="174" t="s">
        <v>765</v>
      </c>
      <c r="H48" s="174" t="s">
        <v>796</v>
      </c>
      <c r="I48" s="174">
        <v>4</v>
      </c>
      <c r="J48" s="174">
        <v>2</v>
      </c>
      <c r="K48" s="174">
        <v>99.631658999999999</v>
      </c>
    </row>
    <row r="49" spans="1:11" x14ac:dyDescent="0.25">
      <c r="A49" s="174">
        <v>228104</v>
      </c>
      <c r="B49" s="174">
        <v>209</v>
      </c>
      <c r="C49" s="174">
        <v>2007</v>
      </c>
      <c r="D49" s="174">
        <v>11</v>
      </c>
      <c r="E49" s="175" t="s">
        <v>304</v>
      </c>
      <c r="F49" s="175">
        <v>6</v>
      </c>
      <c r="G49" s="174" t="s">
        <v>765</v>
      </c>
      <c r="H49" s="174" t="s">
        <v>796</v>
      </c>
      <c r="I49" s="174">
        <v>4</v>
      </c>
      <c r="J49" s="174">
        <v>3</v>
      </c>
      <c r="K49" s="174">
        <v>874.32415800000001</v>
      </c>
    </row>
    <row r="50" spans="1:11" x14ac:dyDescent="0.25">
      <c r="A50" s="174">
        <v>228105</v>
      </c>
      <c r="B50" s="174">
        <v>209</v>
      </c>
      <c r="C50" s="174">
        <v>2007</v>
      </c>
      <c r="D50" s="174">
        <v>11</v>
      </c>
      <c r="E50" s="175" t="s">
        <v>304</v>
      </c>
      <c r="F50" s="175">
        <v>6</v>
      </c>
      <c r="G50" s="174" t="s">
        <v>765</v>
      </c>
      <c r="H50" s="174" t="s">
        <v>796</v>
      </c>
      <c r="I50" s="174">
        <v>5</v>
      </c>
      <c r="J50" s="174">
        <v>2</v>
      </c>
      <c r="K50" s="174">
        <v>6.5786990000000003</v>
      </c>
    </row>
    <row r="51" spans="1:11" x14ac:dyDescent="0.25">
      <c r="A51" s="174">
        <v>228106</v>
      </c>
      <c r="B51" s="174">
        <v>209</v>
      </c>
      <c r="C51" s="174">
        <v>2007</v>
      </c>
      <c r="D51" s="174">
        <v>11</v>
      </c>
      <c r="E51" s="175" t="s">
        <v>304</v>
      </c>
      <c r="F51" s="175">
        <v>6</v>
      </c>
      <c r="G51" s="174" t="s">
        <v>765</v>
      </c>
      <c r="H51" s="174" t="s">
        <v>796</v>
      </c>
      <c r="I51" s="174">
        <v>5</v>
      </c>
      <c r="J51" s="174">
        <v>3</v>
      </c>
      <c r="K51" s="174">
        <v>238.423125</v>
      </c>
    </row>
    <row r="52" spans="1:11" x14ac:dyDescent="0.25">
      <c r="A52" s="174">
        <v>228107</v>
      </c>
      <c r="B52" s="174">
        <v>209</v>
      </c>
      <c r="C52" s="174">
        <v>2007</v>
      </c>
      <c r="D52" s="174">
        <v>12</v>
      </c>
      <c r="E52" s="175" t="s">
        <v>306</v>
      </c>
      <c r="F52" s="175">
        <v>6</v>
      </c>
      <c r="G52" s="174" t="s">
        <v>765</v>
      </c>
      <c r="H52" s="174" t="s">
        <v>202</v>
      </c>
      <c r="I52" s="174">
        <v>2</v>
      </c>
      <c r="J52" s="174">
        <v>3</v>
      </c>
      <c r="K52" s="174">
        <v>32.687448000000003</v>
      </c>
    </row>
    <row r="53" spans="1:11" x14ac:dyDescent="0.25">
      <c r="A53" s="174">
        <v>228108</v>
      </c>
      <c r="B53" s="174">
        <v>209</v>
      </c>
      <c r="C53" s="174">
        <v>2007</v>
      </c>
      <c r="D53" s="174">
        <v>12</v>
      </c>
      <c r="E53" s="175" t="s">
        <v>306</v>
      </c>
      <c r="F53" s="175">
        <v>6</v>
      </c>
      <c r="G53" s="174" t="s">
        <v>765</v>
      </c>
      <c r="H53" s="174" t="s">
        <v>202</v>
      </c>
      <c r="I53" s="174">
        <v>3</v>
      </c>
      <c r="J53" s="174">
        <v>3</v>
      </c>
      <c r="K53" s="174">
        <v>352.00803999999999</v>
      </c>
    </row>
    <row r="54" spans="1:11" x14ac:dyDescent="0.25">
      <c r="A54" s="174">
        <v>228109</v>
      </c>
      <c r="B54" s="174">
        <v>209</v>
      </c>
      <c r="C54" s="174">
        <v>2007</v>
      </c>
      <c r="D54" s="174">
        <v>12</v>
      </c>
      <c r="E54" s="175" t="s">
        <v>306</v>
      </c>
      <c r="F54" s="175">
        <v>6</v>
      </c>
      <c r="G54" s="174" t="s">
        <v>765</v>
      </c>
      <c r="H54" s="174" t="s">
        <v>202</v>
      </c>
      <c r="I54" s="174">
        <v>4</v>
      </c>
      <c r="J54" s="174">
        <v>2</v>
      </c>
      <c r="K54" s="174">
        <v>186.975821</v>
      </c>
    </row>
    <row r="55" spans="1:11" x14ac:dyDescent="0.25">
      <c r="A55" s="174">
        <v>228110</v>
      </c>
      <c r="B55" s="174">
        <v>209</v>
      </c>
      <c r="C55" s="174">
        <v>2007</v>
      </c>
      <c r="D55" s="174">
        <v>12</v>
      </c>
      <c r="E55" s="175" t="s">
        <v>306</v>
      </c>
      <c r="F55" s="175">
        <v>6</v>
      </c>
      <c r="G55" s="174" t="s">
        <v>765</v>
      </c>
      <c r="H55" s="174" t="s">
        <v>202</v>
      </c>
      <c r="I55" s="174">
        <v>4</v>
      </c>
      <c r="J55" s="174">
        <v>3</v>
      </c>
      <c r="K55" s="174">
        <v>1635.0389070000001</v>
      </c>
    </row>
    <row r="56" spans="1:11" x14ac:dyDescent="0.25">
      <c r="A56" s="174">
        <v>228111</v>
      </c>
      <c r="B56" s="174">
        <v>209</v>
      </c>
      <c r="C56" s="174">
        <v>2007</v>
      </c>
      <c r="D56" s="174">
        <v>12</v>
      </c>
      <c r="E56" s="175" t="s">
        <v>306</v>
      </c>
      <c r="F56" s="175">
        <v>6</v>
      </c>
      <c r="G56" s="174" t="s">
        <v>765</v>
      </c>
      <c r="H56" s="174" t="s">
        <v>202</v>
      </c>
      <c r="I56" s="174">
        <v>5</v>
      </c>
      <c r="J56" s="174">
        <v>2</v>
      </c>
      <c r="K56" s="174">
        <v>12.271169</v>
      </c>
    </row>
    <row r="57" spans="1:11" x14ac:dyDescent="0.25">
      <c r="A57" s="174">
        <v>228112</v>
      </c>
      <c r="B57" s="174">
        <v>209</v>
      </c>
      <c r="C57" s="174">
        <v>2007</v>
      </c>
      <c r="D57" s="174">
        <v>12</v>
      </c>
      <c r="E57" s="175" t="s">
        <v>306</v>
      </c>
      <c r="F57" s="175">
        <v>6</v>
      </c>
      <c r="G57" s="174" t="s">
        <v>765</v>
      </c>
      <c r="H57" s="174" t="s">
        <v>202</v>
      </c>
      <c r="I57" s="174">
        <v>5</v>
      </c>
      <c r="J57" s="174">
        <v>3</v>
      </c>
      <c r="K57" s="174">
        <v>444.72778599999998</v>
      </c>
    </row>
    <row r="58" spans="1:11" x14ac:dyDescent="0.25">
      <c r="A58" s="174">
        <v>228113</v>
      </c>
      <c r="B58" s="174">
        <v>209</v>
      </c>
      <c r="C58" s="174">
        <v>2007</v>
      </c>
      <c r="D58" s="174">
        <v>13</v>
      </c>
      <c r="E58" s="175" t="s">
        <v>308</v>
      </c>
      <c r="F58" s="175">
        <v>7</v>
      </c>
      <c r="G58" s="174" t="s">
        <v>766</v>
      </c>
      <c r="H58" s="174" t="s">
        <v>796</v>
      </c>
      <c r="I58" s="174">
        <v>2</v>
      </c>
      <c r="J58" s="174">
        <v>3</v>
      </c>
      <c r="K58" s="174">
        <v>799.15102000000002</v>
      </c>
    </row>
    <row r="59" spans="1:11" x14ac:dyDescent="0.25">
      <c r="A59" s="174">
        <v>228114</v>
      </c>
      <c r="B59" s="174">
        <v>209</v>
      </c>
      <c r="C59" s="174">
        <v>2007</v>
      </c>
      <c r="D59" s="174">
        <v>13</v>
      </c>
      <c r="E59" s="175" t="s">
        <v>308</v>
      </c>
      <c r="F59" s="175">
        <v>7</v>
      </c>
      <c r="G59" s="174" t="s">
        <v>766</v>
      </c>
      <c r="H59" s="174" t="s">
        <v>796</v>
      </c>
      <c r="I59" s="174">
        <v>3</v>
      </c>
      <c r="J59" s="174">
        <v>3</v>
      </c>
      <c r="K59" s="174">
        <v>1084.097577</v>
      </c>
    </row>
    <row r="60" spans="1:11" x14ac:dyDescent="0.25">
      <c r="A60" s="174">
        <v>228115</v>
      </c>
      <c r="B60" s="174">
        <v>209</v>
      </c>
      <c r="C60" s="174">
        <v>2007</v>
      </c>
      <c r="D60" s="174">
        <v>13</v>
      </c>
      <c r="E60" s="175" t="s">
        <v>308</v>
      </c>
      <c r="F60" s="175">
        <v>7</v>
      </c>
      <c r="G60" s="174" t="s">
        <v>766</v>
      </c>
      <c r="H60" s="174" t="s">
        <v>796</v>
      </c>
      <c r="I60" s="174">
        <v>4</v>
      </c>
      <c r="J60" s="174">
        <v>3</v>
      </c>
      <c r="K60" s="174">
        <v>2461.9945779999998</v>
      </c>
    </row>
    <row r="61" spans="1:11" x14ac:dyDescent="0.25">
      <c r="A61" s="174">
        <v>228116</v>
      </c>
      <c r="B61" s="174">
        <v>209</v>
      </c>
      <c r="C61" s="174">
        <v>2007</v>
      </c>
      <c r="D61" s="174">
        <v>13</v>
      </c>
      <c r="E61" s="175" t="s">
        <v>308</v>
      </c>
      <c r="F61" s="175">
        <v>7</v>
      </c>
      <c r="G61" s="174" t="s">
        <v>766</v>
      </c>
      <c r="H61" s="174" t="s">
        <v>796</v>
      </c>
      <c r="I61" s="174">
        <v>5</v>
      </c>
      <c r="J61" s="174">
        <v>3</v>
      </c>
      <c r="K61" s="174">
        <v>225.00582399999999</v>
      </c>
    </row>
    <row r="62" spans="1:11" x14ac:dyDescent="0.25">
      <c r="A62" s="174">
        <v>228117</v>
      </c>
      <c r="B62" s="174">
        <v>209</v>
      </c>
      <c r="C62" s="174">
        <v>2007</v>
      </c>
      <c r="D62" s="174">
        <v>14</v>
      </c>
      <c r="E62" s="175" t="s">
        <v>310</v>
      </c>
      <c r="F62" s="175">
        <v>7</v>
      </c>
      <c r="G62" s="174" t="s">
        <v>766</v>
      </c>
      <c r="H62" s="174" t="s">
        <v>202</v>
      </c>
      <c r="I62" s="174">
        <v>2</v>
      </c>
      <c r="J62" s="174">
        <v>3</v>
      </c>
      <c r="K62" s="174">
        <v>479.46147000000002</v>
      </c>
    </row>
    <row r="63" spans="1:11" x14ac:dyDescent="0.25">
      <c r="A63" s="174">
        <v>228118</v>
      </c>
      <c r="B63" s="174">
        <v>209</v>
      </c>
      <c r="C63" s="174">
        <v>2007</v>
      </c>
      <c r="D63" s="174">
        <v>14</v>
      </c>
      <c r="E63" s="175" t="s">
        <v>310</v>
      </c>
      <c r="F63" s="175">
        <v>7</v>
      </c>
      <c r="G63" s="174" t="s">
        <v>766</v>
      </c>
      <c r="H63" s="174" t="s">
        <v>202</v>
      </c>
      <c r="I63" s="174">
        <v>3</v>
      </c>
      <c r="J63" s="174">
        <v>3</v>
      </c>
      <c r="K63" s="174">
        <v>610.92308700000001</v>
      </c>
    </row>
    <row r="64" spans="1:11" x14ac:dyDescent="0.25">
      <c r="A64" s="174">
        <v>228119</v>
      </c>
      <c r="B64" s="174">
        <v>209</v>
      </c>
      <c r="C64" s="174">
        <v>2007</v>
      </c>
      <c r="D64" s="174">
        <v>14</v>
      </c>
      <c r="E64" s="175" t="s">
        <v>310</v>
      </c>
      <c r="F64" s="175">
        <v>7</v>
      </c>
      <c r="G64" s="174" t="s">
        <v>766</v>
      </c>
      <c r="H64" s="174" t="s">
        <v>202</v>
      </c>
      <c r="I64" s="174">
        <v>4</v>
      </c>
      <c r="J64" s="174">
        <v>3</v>
      </c>
      <c r="K64" s="174">
        <v>1386.12095</v>
      </c>
    </row>
    <row r="65" spans="1:11" x14ac:dyDescent="0.25">
      <c r="A65" s="174">
        <v>228120</v>
      </c>
      <c r="B65" s="174">
        <v>209</v>
      </c>
      <c r="C65" s="174">
        <v>2007</v>
      </c>
      <c r="D65" s="174">
        <v>14</v>
      </c>
      <c r="E65" s="175" t="s">
        <v>310</v>
      </c>
      <c r="F65" s="175">
        <v>7</v>
      </c>
      <c r="G65" s="174" t="s">
        <v>766</v>
      </c>
      <c r="H65" s="174" t="s">
        <v>202</v>
      </c>
      <c r="I65" s="174">
        <v>5</v>
      </c>
      <c r="J65" s="174">
        <v>3</v>
      </c>
      <c r="K65" s="174">
        <v>125.993292</v>
      </c>
    </row>
    <row r="66" spans="1:11" x14ac:dyDescent="0.25">
      <c r="A66" s="174">
        <v>228121</v>
      </c>
      <c r="B66" s="174">
        <v>209</v>
      </c>
      <c r="C66" s="174">
        <v>2007</v>
      </c>
      <c r="D66" s="174">
        <v>15</v>
      </c>
      <c r="E66" s="175" t="s">
        <v>312</v>
      </c>
      <c r="F66" s="175">
        <v>8</v>
      </c>
      <c r="G66" s="174" t="s">
        <v>767</v>
      </c>
      <c r="H66" s="174" t="s">
        <v>796</v>
      </c>
      <c r="I66" s="174">
        <v>2</v>
      </c>
      <c r="J66" s="174">
        <v>3</v>
      </c>
      <c r="K66" s="174">
        <v>33.525879000000003</v>
      </c>
    </row>
    <row r="67" spans="1:11" x14ac:dyDescent="0.25">
      <c r="A67" s="174">
        <v>228122</v>
      </c>
      <c r="B67" s="174">
        <v>209</v>
      </c>
      <c r="C67" s="174">
        <v>2007</v>
      </c>
      <c r="D67" s="174">
        <v>15</v>
      </c>
      <c r="E67" s="175" t="s">
        <v>312</v>
      </c>
      <c r="F67" s="175">
        <v>8</v>
      </c>
      <c r="G67" s="174" t="s">
        <v>767</v>
      </c>
      <c r="H67" s="174" t="s">
        <v>796</v>
      </c>
      <c r="I67" s="174">
        <v>3</v>
      </c>
      <c r="J67" s="174">
        <v>3</v>
      </c>
      <c r="K67" s="174">
        <v>135.00210000000001</v>
      </c>
    </row>
    <row r="68" spans="1:11" x14ac:dyDescent="0.25">
      <c r="A68" s="174">
        <v>228123</v>
      </c>
      <c r="B68" s="174">
        <v>209</v>
      </c>
      <c r="C68" s="174">
        <v>2007</v>
      </c>
      <c r="D68" s="174">
        <v>15</v>
      </c>
      <c r="E68" s="175" t="s">
        <v>312</v>
      </c>
      <c r="F68" s="175">
        <v>8</v>
      </c>
      <c r="G68" s="174" t="s">
        <v>767</v>
      </c>
      <c r="H68" s="174" t="s">
        <v>796</v>
      </c>
      <c r="I68" s="174">
        <v>4</v>
      </c>
      <c r="J68" s="174">
        <v>3</v>
      </c>
      <c r="K68" s="174">
        <v>1014.641104</v>
      </c>
    </row>
    <row r="69" spans="1:11" x14ac:dyDescent="0.25">
      <c r="A69" s="174">
        <v>228124</v>
      </c>
      <c r="B69" s="174">
        <v>209</v>
      </c>
      <c r="C69" s="174">
        <v>2007</v>
      </c>
      <c r="D69" s="174">
        <v>15</v>
      </c>
      <c r="E69" s="175" t="s">
        <v>312</v>
      </c>
      <c r="F69" s="175">
        <v>8</v>
      </c>
      <c r="G69" s="174" t="s">
        <v>767</v>
      </c>
      <c r="H69" s="174" t="s">
        <v>796</v>
      </c>
      <c r="I69" s="174">
        <v>5</v>
      </c>
      <c r="J69" s="174">
        <v>3</v>
      </c>
      <c r="K69" s="174">
        <v>235.959092</v>
      </c>
    </row>
    <row r="70" spans="1:11" x14ac:dyDescent="0.25">
      <c r="A70" s="174">
        <v>228125</v>
      </c>
      <c r="B70" s="174">
        <v>209</v>
      </c>
      <c r="C70" s="174">
        <v>2007</v>
      </c>
      <c r="D70" s="174">
        <v>16</v>
      </c>
      <c r="E70" s="175" t="s">
        <v>314</v>
      </c>
      <c r="F70" s="175">
        <v>8</v>
      </c>
      <c r="G70" s="174" t="s">
        <v>767</v>
      </c>
      <c r="H70" s="174" t="s">
        <v>202</v>
      </c>
      <c r="I70" s="174">
        <v>2</v>
      </c>
      <c r="J70" s="174">
        <v>3</v>
      </c>
      <c r="K70" s="174">
        <v>31.677333999999998</v>
      </c>
    </row>
    <row r="71" spans="1:11" x14ac:dyDescent="0.25">
      <c r="A71" s="174">
        <v>228126</v>
      </c>
      <c r="B71" s="174">
        <v>209</v>
      </c>
      <c r="C71" s="174">
        <v>2007</v>
      </c>
      <c r="D71" s="174">
        <v>16</v>
      </c>
      <c r="E71" s="175" t="s">
        <v>314</v>
      </c>
      <c r="F71" s="175">
        <v>8</v>
      </c>
      <c r="G71" s="174" t="s">
        <v>767</v>
      </c>
      <c r="H71" s="174" t="s">
        <v>202</v>
      </c>
      <c r="I71" s="174">
        <v>3</v>
      </c>
      <c r="J71" s="174">
        <v>3</v>
      </c>
      <c r="K71" s="174">
        <v>340.98102799999998</v>
      </c>
    </row>
    <row r="72" spans="1:11" x14ac:dyDescent="0.25">
      <c r="A72" s="174">
        <v>228127</v>
      </c>
      <c r="B72" s="174">
        <v>209</v>
      </c>
      <c r="C72" s="174">
        <v>2007</v>
      </c>
      <c r="D72" s="174">
        <v>16</v>
      </c>
      <c r="E72" s="175" t="s">
        <v>314</v>
      </c>
      <c r="F72" s="175">
        <v>8</v>
      </c>
      <c r="G72" s="174" t="s">
        <v>767</v>
      </c>
      <c r="H72" s="174" t="s">
        <v>202</v>
      </c>
      <c r="I72" s="174">
        <v>4</v>
      </c>
      <c r="J72" s="174">
        <v>3</v>
      </c>
      <c r="K72" s="174">
        <v>2560.799035</v>
      </c>
    </row>
    <row r="73" spans="1:11" x14ac:dyDescent="0.25">
      <c r="A73" s="174">
        <v>228128</v>
      </c>
      <c r="B73" s="174">
        <v>209</v>
      </c>
      <c r="C73" s="174">
        <v>2007</v>
      </c>
      <c r="D73" s="174">
        <v>16</v>
      </c>
      <c r="E73" s="175" t="s">
        <v>314</v>
      </c>
      <c r="F73" s="175">
        <v>8</v>
      </c>
      <c r="G73" s="174" t="s">
        <v>767</v>
      </c>
      <c r="H73" s="174" t="s">
        <v>202</v>
      </c>
      <c r="I73" s="174">
        <v>5</v>
      </c>
      <c r="J73" s="174">
        <v>3</v>
      </c>
      <c r="K73" s="174">
        <v>595.90768400000002</v>
      </c>
    </row>
    <row r="74" spans="1:11" x14ac:dyDescent="0.25">
      <c r="A74" s="174">
        <v>228129</v>
      </c>
      <c r="B74" s="174">
        <v>209</v>
      </c>
      <c r="C74" s="174">
        <v>2007</v>
      </c>
      <c r="D74" s="174">
        <v>17</v>
      </c>
      <c r="E74" s="175" t="s">
        <v>316</v>
      </c>
      <c r="F74" s="175">
        <v>9</v>
      </c>
      <c r="G74" s="174" t="s">
        <v>768</v>
      </c>
      <c r="H74" s="174" t="s">
        <v>796</v>
      </c>
      <c r="I74" s="174">
        <v>2</v>
      </c>
      <c r="J74" s="174">
        <v>3</v>
      </c>
      <c r="K74" s="174">
        <v>210.09766500000001</v>
      </c>
    </row>
    <row r="75" spans="1:11" x14ac:dyDescent="0.25">
      <c r="A75" s="174">
        <v>228130</v>
      </c>
      <c r="B75" s="174">
        <v>209</v>
      </c>
      <c r="C75" s="174">
        <v>2007</v>
      </c>
      <c r="D75" s="174">
        <v>17</v>
      </c>
      <c r="E75" s="175" t="s">
        <v>316</v>
      </c>
      <c r="F75" s="175">
        <v>9</v>
      </c>
      <c r="G75" s="174" t="s">
        <v>768</v>
      </c>
      <c r="H75" s="174" t="s">
        <v>796</v>
      </c>
      <c r="I75" s="174">
        <v>3</v>
      </c>
      <c r="J75" s="174">
        <v>3</v>
      </c>
      <c r="K75" s="174">
        <v>391.98892599999999</v>
      </c>
    </row>
    <row r="76" spans="1:11" x14ac:dyDescent="0.25">
      <c r="A76" s="174">
        <v>228131</v>
      </c>
      <c r="B76" s="174">
        <v>209</v>
      </c>
      <c r="C76" s="174">
        <v>2007</v>
      </c>
      <c r="D76" s="174">
        <v>17</v>
      </c>
      <c r="E76" s="175" t="s">
        <v>316</v>
      </c>
      <c r="F76" s="175">
        <v>9</v>
      </c>
      <c r="G76" s="174" t="s">
        <v>768</v>
      </c>
      <c r="H76" s="174" t="s">
        <v>796</v>
      </c>
      <c r="I76" s="174">
        <v>4</v>
      </c>
      <c r="J76" s="174">
        <v>3</v>
      </c>
      <c r="K76" s="174">
        <v>233.004042</v>
      </c>
    </row>
    <row r="77" spans="1:11" x14ac:dyDescent="0.25">
      <c r="A77" s="174">
        <v>228132</v>
      </c>
      <c r="B77" s="174">
        <v>209</v>
      </c>
      <c r="C77" s="174">
        <v>2007</v>
      </c>
      <c r="D77" s="174">
        <v>17</v>
      </c>
      <c r="E77" s="175" t="s">
        <v>316</v>
      </c>
      <c r="F77" s="175">
        <v>9</v>
      </c>
      <c r="G77" s="174" t="s">
        <v>768</v>
      </c>
      <c r="H77" s="174" t="s">
        <v>796</v>
      </c>
      <c r="I77" s="174">
        <v>5</v>
      </c>
      <c r="J77" s="174">
        <v>3</v>
      </c>
      <c r="K77" s="174">
        <v>43.000399000000002</v>
      </c>
    </row>
    <row r="78" spans="1:11" x14ac:dyDescent="0.25">
      <c r="A78" s="174">
        <v>228133</v>
      </c>
      <c r="B78" s="174">
        <v>209</v>
      </c>
      <c r="C78" s="174">
        <v>2007</v>
      </c>
      <c r="D78" s="174">
        <v>18</v>
      </c>
      <c r="E78" s="175" t="s">
        <v>318</v>
      </c>
      <c r="F78" s="175">
        <v>9</v>
      </c>
      <c r="G78" s="174" t="s">
        <v>768</v>
      </c>
      <c r="H78" s="174" t="s">
        <v>202</v>
      </c>
      <c r="I78" s="174">
        <v>2</v>
      </c>
      <c r="J78" s="174">
        <v>3</v>
      </c>
      <c r="K78" s="174">
        <v>46.746856000000001</v>
      </c>
    </row>
    <row r="79" spans="1:11" x14ac:dyDescent="0.25">
      <c r="A79" s="174">
        <v>228134</v>
      </c>
      <c r="B79" s="174">
        <v>209</v>
      </c>
      <c r="C79" s="174">
        <v>2007</v>
      </c>
      <c r="D79" s="174">
        <v>18</v>
      </c>
      <c r="E79" s="175" t="s">
        <v>318</v>
      </c>
      <c r="F79" s="175">
        <v>9</v>
      </c>
      <c r="G79" s="174" t="s">
        <v>768</v>
      </c>
      <c r="H79" s="174" t="s">
        <v>202</v>
      </c>
      <c r="I79" s="174">
        <v>3</v>
      </c>
      <c r="J79" s="174">
        <v>3</v>
      </c>
      <c r="K79" s="174">
        <v>86.988720999999998</v>
      </c>
    </row>
    <row r="80" spans="1:11" x14ac:dyDescent="0.25">
      <c r="A80" s="174">
        <v>228135</v>
      </c>
      <c r="B80" s="174">
        <v>209</v>
      </c>
      <c r="C80" s="174">
        <v>2007</v>
      </c>
      <c r="D80" s="174">
        <v>18</v>
      </c>
      <c r="E80" s="175" t="s">
        <v>318</v>
      </c>
      <c r="F80" s="175">
        <v>9</v>
      </c>
      <c r="G80" s="174" t="s">
        <v>768</v>
      </c>
      <c r="H80" s="174" t="s">
        <v>202</v>
      </c>
      <c r="I80" s="174">
        <v>4</v>
      </c>
      <c r="J80" s="174">
        <v>3</v>
      </c>
      <c r="K80" s="174">
        <v>51.008263999999997</v>
      </c>
    </row>
    <row r="81" spans="1:12" x14ac:dyDescent="0.25">
      <c r="A81" s="174">
        <v>228136</v>
      </c>
      <c r="B81" s="174">
        <v>209</v>
      </c>
      <c r="C81" s="174">
        <v>2007</v>
      </c>
      <c r="D81" s="174">
        <v>18</v>
      </c>
      <c r="E81" s="175" t="s">
        <v>318</v>
      </c>
      <c r="F81" s="175">
        <v>9</v>
      </c>
      <c r="G81" s="174" t="s">
        <v>768</v>
      </c>
      <c r="H81" s="174" t="s">
        <v>202</v>
      </c>
      <c r="I81" s="174">
        <v>5</v>
      </c>
      <c r="J81" s="174">
        <v>3</v>
      </c>
      <c r="K81" s="174">
        <v>9.0009709999999998</v>
      </c>
    </row>
    <row r="82" spans="1:12" x14ac:dyDescent="0.25">
      <c r="A82" s="174">
        <v>228137</v>
      </c>
      <c r="B82" s="174">
        <v>209</v>
      </c>
      <c r="C82" s="174">
        <v>2007</v>
      </c>
      <c r="D82" s="174">
        <v>19</v>
      </c>
      <c r="E82" s="175" t="s">
        <v>320</v>
      </c>
      <c r="F82" s="175">
        <v>10</v>
      </c>
      <c r="G82" s="174" t="s">
        <v>769</v>
      </c>
      <c r="H82" s="174" t="s">
        <v>796</v>
      </c>
      <c r="I82" s="174">
        <v>2</v>
      </c>
      <c r="J82" s="174">
        <v>3</v>
      </c>
      <c r="K82" s="174">
        <v>0</v>
      </c>
      <c r="L82" s="176">
        <v>-20.675699999999999</v>
      </c>
    </row>
    <row r="83" spans="1:12" x14ac:dyDescent="0.25">
      <c r="A83" s="174">
        <v>228138</v>
      </c>
      <c r="B83" s="174">
        <v>209</v>
      </c>
      <c r="C83" s="174">
        <v>2007</v>
      </c>
      <c r="D83" s="174">
        <v>19</v>
      </c>
      <c r="E83" s="175" t="s">
        <v>320</v>
      </c>
      <c r="F83" s="175">
        <v>10</v>
      </c>
      <c r="G83" s="174" t="s">
        <v>769</v>
      </c>
      <c r="H83" s="174" t="s">
        <v>796</v>
      </c>
      <c r="I83" s="174">
        <v>3</v>
      </c>
      <c r="J83" s="174">
        <v>3</v>
      </c>
      <c r="K83" s="174">
        <v>0</v>
      </c>
      <c r="L83" s="176">
        <v>-0.27005099999999999</v>
      </c>
    </row>
    <row r="84" spans="1:12" x14ac:dyDescent="0.25">
      <c r="A84" s="174">
        <v>228139</v>
      </c>
      <c r="B84" s="174">
        <v>209</v>
      </c>
      <c r="C84" s="174">
        <v>2007</v>
      </c>
      <c r="D84" s="174">
        <v>19</v>
      </c>
      <c r="E84" s="175" t="s">
        <v>320</v>
      </c>
      <c r="F84" s="175">
        <v>10</v>
      </c>
      <c r="G84" s="174" t="s">
        <v>769</v>
      </c>
      <c r="H84" s="174" t="s">
        <v>796</v>
      </c>
      <c r="I84" s="174">
        <v>4</v>
      </c>
      <c r="J84" s="174">
        <v>3</v>
      </c>
      <c r="K84" s="174">
        <v>51.938864000000002</v>
      </c>
    </row>
    <row r="85" spans="1:12" x14ac:dyDescent="0.25">
      <c r="A85" s="174">
        <v>228140</v>
      </c>
      <c r="B85" s="174">
        <v>209</v>
      </c>
      <c r="C85" s="174">
        <v>2007</v>
      </c>
      <c r="D85" s="174">
        <v>19</v>
      </c>
      <c r="E85" s="175" t="s">
        <v>320</v>
      </c>
      <c r="F85" s="175">
        <v>10</v>
      </c>
      <c r="G85" s="174" t="s">
        <v>769</v>
      </c>
      <c r="H85" s="174" t="s">
        <v>796</v>
      </c>
      <c r="I85" s="174">
        <v>5</v>
      </c>
      <c r="J85" s="174">
        <v>3</v>
      </c>
      <c r="K85" s="174">
        <v>0</v>
      </c>
      <c r="L85" s="176">
        <v>-88.975076000000001</v>
      </c>
    </row>
    <row r="86" spans="1:12" x14ac:dyDescent="0.25">
      <c r="A86" s="174">
        <v>228141</v>
      </c>
      <c r="B86" s="174">
        <v>209</v>
      </c>
      <c r="C86" s="174">
        <v>2007</v>
      </c>
      <c r="D86" s="174">
        <v>20</v>
      </c>
      <c r="E86" s="175" t="s">
        <v>322</v>
      </c>
      <c r="F86" s="175">
        <v>10</v>
      </c>
      <c r="G86" s="174" t="s">
        <v>769</v>
      </c>
      <c r="H86" s="174" t="s">
        <v>202</v>
      </c>
      <c r="I86" s="174">
        <v>2</v>
      </c>
      <c r="J86" s="174">
        <v>3</v>
      </c>
      <c r="K86" s="174">
        <v>0</v>
      </c>
      <c r="L86" s="176">
        <v>-42.359512000000002</v>
      </c>
    </row>
    <row r="87" spans="1:12" x14ac:dyDescent="0.25">
      <c r="A87" s="174">
        <v>228142</v>
      </c>
      <c r="B87" s="174">
        <v>209</v>
      </c>
      <c r="C87" s="174">
        <v>2007</v>
      </c>
      <c r="D87" s="174">
        <v>20</v>
      </c>
      <c r="E87" s="175" t="s">
        <v>322</v>
      </c>
      <c r="F87" s="175">
        <v>10</v>
      </c>
      <c r="G87" s="174" t="s">
        <v>769</v>
      </c>
      <c r="H87" s="174" t="s">
        <v>202</v>
      </c>
      <c r="I87" s="174">
        <v>3</v>
      </c>
      <c r="J87" s="174">
        <v>3</v>
      </c>
      <c r="K87" s="174">
        <v>0</v>
      </c>
      <c r="L87" s="176">
        <v>-0.30220399999999997</v>
      </c>
    </row>
    <row r="88" spans="1:12" x14ac:dyDescent="0.25">
      <c r="A88" s="174">
        <v>228143</v>
      </c>
      <c r="B88" s="174">
        <v>209</v>
      </c>
      <c r="C88" s="174">
        <v>2007</v>
      </c>
      <c r="D88" s="174">
        <v>20</v>
      </c>
      <c r="E88" s="175" t="s">
        <v>322</v>
      </c>
      <c r="F88" s="175">
        <v>10</v>
      </c>
      <c r="G88" s="174" t="s">
        <v>769</v>
      </c>
      <c r="H88" s="174" t="s">
        <v>202</v>
      </c>
      <c r="I88" s="174">
        <v>4</v>
      </c>
      <c r="J88" s="174">
        <v>3</v>
      </c>
      <c r="K88" s="174">
        <v>58.114832</v>
      </c>
    </row>
    <row r="89" spans="1:12" x14ac:dyDescent="0.25">
      <c r="A89" s="174">
        <v>228144</v>
      </c>
      <c r="B89" s="174">
        <v>209</v>
      </c>
      <c r="C89" s="174">
        <v>2007</v>
      </c>
      <c r="D89" s="174">
        <v>20</v>
      </c>
      <c r="E89" s="175" t="s">
        <v>322</v>
      </c>
      <c r="F89" s="175">
        <v>10</v>
      </c>
      <c r="G89" s="174" t="s">
        <v>769</v>
      </c>
      <c r="H89" s="174" t="s">
        <v>202</v>
      </c>
      <c r="I89" s="174">
        <v>5</v>
      </c>
      <c r="J89" s="174">
        <v>3</v>
      </c>
      <c r="K89" s="174">
        <v>0</v>
      </c>
      <c r="L89" s="176">
        <v>-99.669282999999993</v>
      </c>
    </row>
    <row r="90" spans="1:12" x14ac:dyDescent="0.25">
      <c r="A90" s="174">
        <v>228145</v>
      </c>
      <c r="B90" s="174">
        <v>209</v>
      </c>
      <c r="C90" s="174">
        <v>2007</v>
      </c>
      <c r="D90" s="174">
        <v>21</v>
      </c>
      <c r="E90" s="175" t="s">
        <v>324</v>
      </c>
      <c r="F90" s="175">
        <v>11</v>
      </c>
      <c r="G90" s="174" t="s">
        <v>770</v>
      </c>
      <c r="H90" s="174" t="s">
        <v>796</v>
      </c>
      <c r="I90" s="174">
        <v>2</v>
      </c>
      <c r="J90" s="174">
        <v>3</v>
      </c>
      <c r="K90" s="174">
        <v>184.464269</v>
      </c>
    </row>
    <row r="91" spans="1:12" x14ac:dyDescent="0.25">
      <c r="A91" s="174">
        <v>228146</v>
      </c>
      <c r="B91" s="174">
        <v>209</v>
      </c>
      <c r="C91" s="174">
        <v>2007</v>
      </c>
      <c r="D91" s="174">
        <v>21</v>
      </c>
      <c r="E91" s="175" t="s">
        <v>324</v>
      </c>
      <c r="F91" s="175">
        <v>11</v>
      </c>
      <c r="G91" s="174" t="s">
        <v>770</v>
      </c>
      <c r="H91" s="174" t="s">
        <v>796</v>
      </c>
      <c r="I91" s="174">
        <v>3</v>
      </c>
      <c r="J91" s="174">
        <v>3</v>
      </c>
      <c r="K91" s="174">
        <v>5111.0501510000004</v>
      </c>
    </row>
    <row r="92" spans="1:12" x14ac:dyDescent="0.25">
      <c r="A92" s="174">
        <v>228147</v>
      </c>
      <c r="B92" s="174">
        <v>209</v>
      </c>
      <c r="C92" s="174">
        <v>2007</v>
      </c>
      <c r="D92" s="174">
        <v>21</v>
      </c>
      <c r="E92" s="175" t="s">
        <v>324</v>
      </c>
      <c r="F92" s="175">
        <v>11</v>
      </c>
      <c r="G92" s="174" t="s">
        <v>770</v>
      </c>
      <c r="H92" s="174" t="s">
        <v>796</v>
      </c>
      <c r="I92" s="174">
        <v>4</v>
      </c>
      <c r="J92" s="174">
        <v>3</v>
      </c>
      <c r="K92" s="174">
        <v>8411.6927140000007</v>
      </c>
    </row>
    <row r="93" spans="1:12" x14ac:dyDescent="0.25">
      <c r="A93" s="174">
        <v>228148</v>
      </c>
      <c r="B93" s="174">
        <v>209</v>
      </c>
      <c r="C93" s="174">
        <v>2007</v>
      </c>
      <c r="D93" s="174">
        <v>21</v>
      </c>
      <c r="E93" s="175" t="s">
        <v>324</v>
      </c>
      <c r="F93" s="175">
        <v>11</v>
      </c>
      <c r="G93" s="174" t="s">
        <v>770</v>
      </c>
      <c r="H93" s="174" t="s">
        <v>796</v>
      </c>
      <c r="I93" s="174">
        <v>5</v>
      </c>
      <c r="J93" s="174">
        <v>3</v>
      </c>
      <c r="K93" s="174">
        <v>1573.0408010000001</v>
      </c>
    </row>
    <row r="94" spans="1:12" x14ac:dyDescent="0.25">
      <c r="A94" s="174">
        <v>228149</v>
      </c>
      <c r="B94" s="174">
        <v>209</v>
      </c>
      <c r="C94" s="174">
        <v>2007</v>
      </c>
      <c r="D94" s="174">
        <v>22</v>
      </c>
      <c r="E94" s="175" t="s">
        <v>326</v>
      </c>
      <c r="F94" s="175">
        <v>11</v>
      </c>
      <c r="G94" s="174" t="s">
        <v>770</v>
      </c>
      <c r="H94" s="174" t="s">
        <v>202</v>
      </c>
      <c r="I94" s="174">
        <v>2</v>
      </c>
      <c r="J94" s="174">
        <v>3</v>
      </c>
      <c r="K94" s="174">
        <v>629.84460000000001</v>
      </c>
    </row>
    <row r="95" spans="1:12" x14ac:dyDescent="0.25">
      <c r="A95" s="174">
        <v>228150</v>
      </c>
      <c r="B95" s="174">
        <v>209</v>
      </c>
      <c r="C95" s="174">
        <v>2007</v>
      </c>
      <c r="D95" s="174">
        <v>22</v>
      </c>
      <c r="E95" s="175" t="s">
        <v>326</v>
      </c>
      <c r="F95" s="175">
        <v>11</v>
      </c>
      <c r="G95" s="174" t="s">
        <v>770</v>
      </c>
      <c r="H95" s="174" t="s">
        <v>202</v>
      </c>
      <c r="I95" s="174">
        <v>3</v>
      </c>
      <c r="J95" s="174">
        <v>3</v>
      </c>
      <c r="K95" s="174">
        <v>16586.309338999999</v>
      </c>
    </row>
    <row r="96" spans="1:12" x14ac:dyDescent="0.25">
      <c r="A96" s="174">
        <v>228151</v>
      </c>
      <c r="B96" s="174">
        <v>209</v>
      </c>
      <c r="C96" s="174">
        <v>2007</v>
      </c>
      <c r="D96" s="174">
        <v>22</v>
      </c>
      <c r="E96" s="175" t="s">
        <v>326</v>
      </c>
      <c r="F96" s="175">
        <v>11</v>
      </c>
      <c r="G96" s="174" t="s">
        <v>770</v>
      </c>
      <c r="H96" s="174" t="s">
        <v>202</v>
      </c>
      <c r="I96" s="174">
        <v>4</v>
      </c>
      <c r="J96" s="174">
        <v>3</v>
      </c>
      <c r="K96" s="174">
        <v>27299.000058000001</v>
      </c>
    </row>
    <row r="97" spans="1:11" x14ac:dyDescent="0.25">
      <c r="A97" s="174">
        <v>228152</v>
      </c>
      <c r="B97" s="174">
        <v>209</v>
      </c>
      <c r="C97" s="174">
        <v>2007</v>
      </c>
      <c r="D97" s="174">
        <v>22</v>
      </c>
      <c r="E97" s="175" t="s">
        <v>326</v>
      </c>
      <c r="F97" s="175">
        <v>11</v>
      </c>
      <c r="G97" s="174" t="s">
        <v>770</v>
      </c>
      <c r="H97" s="174" t="s">
        <v>202</v>
      </c>
      <c r="I97" s="174">
        <v>5</v>
      </c>
      <c r="J97" s="174">
        <v>3</v>
      </c>
      <c r="K97" s="174">
        <v>5105.440439</v>
      </c>
    </row>
    <row r="98" spans="1:11" x14ac:dyDescent="0.25">
      <c r="A98" s="174">
        <v>228153</v>
      </c>
      <c r="B98" s="174">
        <v>209</v>
      </c>
      <c r="C98" s="174">
        <v>2007</v>
      </c>
      <c r="D98" s="174">
        <v>23</v>
      </c>
      <c r="E98" s="175" t="s">
        <v>328</v>
      </c>
      <c r="F98" s="175">
        <v>12</v>
      </c>
      <c r="G98" s="174" t="s">
        <v>771</v>
      </c>
      <c r="H98" s="174" t="s">
        <v>796</v>
      </c>
      <c r="I98" s="174">
        <v>2</v>
      </c>
      <c r="J98" s="174">
        <v>3</v>
      </c>
      <c r="K98" s="174">
        <v>0.27422099999999999</v>
      </c>
    </row>
    <row r="99" spans="1:11" x14ac:dyDescent="0.25">
      <c r="A99" s="174">
        <v>228154</v>
      </c>
      <c r="B99" s="174">
        <v>209</v>
      </c>
      <c r="C99" s="174">
        <v>2007</v>
      </c>
      <c r="D99" s="174">
        <v>24</v>
      </c>
      <c r="E99" s="175" t="s">
        <v>330</v>
      </c>
      <c r="F99" s="175">
        <v>12</v>
      </c>
      <c r="G99" s="174" t="s">
        <v>771</v>
      </c>
      <c r="H99" s="174" t="s">
        <v>202</v>
      </c>
      <c r="I99" s="174">
        <v>2</v>
      </c>
      <c r="J99" s="174">
        <v>3</v>
      </c>
      <c r="K99" s="174">
        <v>813.24686499999996</v>
      </c>
    </row>
    <row r="100" spans="1:11" x14ac:dyDescent="0.25">
      <c r="A100" s="174">
        <v>228155</v>
      </c>
      <c r="B100" s="174">
        <v>209</v>
      </c>
      <c r="C100" s="174">
        <v>2007</v>
      </c>
      <c r="D100" s="174">
        <v>24</v>
      </c>
      <c r="E100" s="175" t="s">
        <v>330</v>
      </c>
      <c r="F100" s="175">
        <v>12</v>
      </c>
      <c r="G100" s="174" t="s">
        <v>771</v>
      </c>
      <c r="H100" s="174" t="s">
        <v>202</v>
      </c>
      <c r="I100" s="174">
        <v>3</v>
      </c>
      <c r="J100" s="174">
        <v>3</v>
      </c>
      <c r="K100" s="174">
        <v>1848.9478779999999</v>
      </c>
    </row>
    <row r="101" spans="1:11" x14ac:dyDescent="0.25">
      <c r="A101" s="174">
        <v>228156</v>
      </c>
      <c r="B101" s="174">
        <v>209</v>
      </c>
      <c r="C101" s="174">
        <v>2007</v>
      </c>
      <c r="D101" s="174">
        <v>24</v>
      </c>
      <c r="E101" s="175" t="s">
        <v>330</v>
      </c>
      <c r="F101" s="175">
        <v>12</v>
      </c>
      <c r="G101" s="174" t="s">
        <v>771</v>
      </c>
      <c r="H101" s="174" t="s">
        <v>202</v>
      </c>
      <c r="I101" s="174">
        <v>4</v>
      </c>
      <c r="J101" s="174">
        <v>3</v>
      </c>
      <c r="K101" s="174">
        <v>411.00174199999998</v>
      </c>
    </row>
    <row r="102" spans="1:11" x14ac:dyDescent="0.25">
      <c r="A102" s="174">
        <v>228157</v>
      </c>
      <c r="B102" s="174">
        <v>209</v>
      </c>
      <c r="C102" s="174">
        <v>2007</v>
      </c>
      <c r="D102" s="174">
        <v>24</v>
      </c>
      <c r="E102" s="175" t="s">
        <v>330</v>
      </c>
      <c r="F102" s="175">
        <v>12</v>
      </c>
      <c r="G102" s="174" t="s">
        <v>771</v>
      </c>
      <c r="H102" s="174" t="s">
        <v>202</v>
      </c>
      <c r="I102" s="174">
        <v>5</v>
      </c>
      <c r="J102" s="174">
        <v>3</v>
      </c>
      <c r="K102" s="174">
        <v>12.000171999999999</v>
      </c>
    </row>
    <row r="103" spans="1:11" x14ac:dyDescent="0.25">
      <c r="A103" s="174">
        <v>228158</v>
      </c>
      <c r="B103" s="174">
        <v>209</v>
      </c>
      <c r="C103" s="174">
        <v>2007</v>
      </c>
      <c r="D103" s="174">
        <v>25</v>
      </c>
      <c r="E103" s="175" t="s">
        <v>332</v>
      </c>
      <c r="F103" s="175">
        <v>13</v>
      </c>
      <c r="G103" s="174" t="s">
        <v>772</v>
      </c>
      <c r="H103" s="174" t="s">
        <v>796</v>
      </c>
      <c r="I103" s="174">
        <v>2</v>
      </c>
      <c r="J103" s="174">
        <v>3</v>
      </c>
      <c r="K103" s="174">
        <v>144.96269799999999</v>
      </c>
    </row>
    <row r="104" spans="1:11" x14ac:dyDescent="0.25">
      <c r="A104" s="174">
        <v>228159</v>
      </c>
      <c r="B104" s="174">
        <v>209</v>
      </c>
      <c r="C104" s="174">
        <v>2007</v>
      </c>
      <c r="D104" s="174">
        <v>25</v>
      </c>
      <c r="E104" s="175" t="s">
        <v>332</v>
      </c>
      <c r="F104" s="175">
        <v>13</v>
      </c>
      <c r="G104" s="174" t="s">
        <v>772</v>
      </c>
      <c r="H104" s="174" t="s">
        <v>796</v>
      </c>
      <c r="I104" s="174">
        <v>3</v>
      </c>
      <c r="J104" s="174">
        <v>3</v>
      </c>
      <c r="K104" s="174">
        <v>3267.2013809999999</v>
      </c>
    </row>
    <row r="105" spans="1:11" x14ac:dyDescent="0.25">
      <c r="A105" s="174">
        <v>228160</v>
      </c>
      <c r="B105" s="174">
        <v>209</v>
      </c>
      <c r="C105" s="174">
        <v>2007</v>
      </c>
      <c r="D105" s="174">
        <v>25</v>
      </c>
      <c r="E105" s="175" t="s">
        <v>332</v>
      </c>
      <c r="F105" s="175">
        <v>13</v>
      </c>
      <c r="G105" s="174" t="s">
        <v>772</v>
      </c>
      <c r="H105" s="174" t="s">
        <v>796</v>
      </c>
      <c r="I105" s="174">
        <v>4</v>
      </c>
      <c r="J105" s="174">
        <v>3</v>
      </c>
      <c r="K105" s="174">
        <v>4181.0584609999996</v>
      </c>
    </row>
    <row r="106" spans="1:11" x14ac:dyDescent="0.25">
      <c r="A106" s="174">
        <v>228161</v>
      </c>
      <c r="B106" s="174">
        <v>209</v>
      </c>
      <c r="C106" s="174">
        <v>2007</v>
      </c>
      <c r="D106" s="174">
        <v>25</v>
      </c>
      <c r="E106" s="175" t="s">
        <v>332</v>
      </c>
      <c r="F106" s="175">
        <v>13</v>
      </c>
      <c r="G106" s="174" t="s">
        <v>772</v>
      </c>
      <c r="H106" s="174" t="s">
        <v>796</v>
      </c>
      <c r="I106" s="174">
        <v>5</v>
      </c>
      <c r="J106" s="174">
        <v>3</v>
      </c>
      <c r="K106" s="174">
        <v>460.65438499999999</v>
      </c>
    </row>
    <row r="107" spans="1:11" x14ac:dyDescent="0.25">
      <c r="A107" s="174">
        <v>228162</v>
      </c>
      <c r="B107" s="174">
        <v>209</v>
      </c>
      <c r="C107" s="174">
        <v>2007</v>
      </c>
      <c r="D107" s="174">
        <v>26</v>
      </c>
      <c r="E107" s="175" t="s">
        <v>334</v>
      </c>
      <c r="F107" s="175">
        <v>13</v>
      </c>
      <c r="G107" s="174" t="s">
        <v>772</v>
      </c>
      <c r="H107" s="174" t="s">
        <v>202</v>
      </c>
      <c r="I107" s="174">
        <v>2</v>
      </c>
      <c r="J107" s="174">
        <v>3</v>
      </c>
      <c r="K107" s="174">
        <v>1711.498149</v>
      </c>
    </row>
    <row r="108" spans="1:11" x14ac:dyDescent="0.25">
      <c r="A108" s="174">
        <v>228163</v>
      </c>
      <c r="B108" s="174">
        <v>209</v>
      </c>
      <c r="C108" s="174">
        <v>2007</v>
      </c>
      <c r="D108" s="174">
        <v>26</v>
      </c>
      <c r="E108" s="175" t="s">
        <v>334</v>
      </c>
      <c r="F108" s="175">
        <v>13</v>
      </c>
      <c r="G108" s="174" t="s">
        <v>772</v>
      </c>
      <c r="H108" s="174" t="s">
        <v>202</v>
      </c>
      <c r="I108" s="174">
        <v>3</v>
      </c>
      <c r="J108" s="174">
        <v>3</v>
      </c>
      <c r="K108" s="174">
        <v>29775.331825000001</v>
      </c>
    </row>
    <row r="109" spans="1:11" x14ac:dyDescent="0.25">
      <c r="A109" s="174">
        <v>228164</v>
      </c>
      <c r="B109" s="174">
        <v>209</v>
      </c>
      <c r="C109" s="174">
        <v>2007</v>
      </c>
      <c r="D109" s="174">
        <v>26</v>
      </c>
      <c r="E109" s="175" t="s">
        <v>334</v>
      </c>
      <c r="F109" s="175">
        <v>13</v>
      </c>
      <c r="G109" s="174" t="s">
        <v>772</v>
      </c>
      <c r="H109" s="174" t="s">
        <v>202</v>
      </c>
      <c r="I109" s="174">
        <v>4</v>
      </c>
      <c r="J109" s="174">
        <v>3</v>
      </c>
      <c r="K109" s="174">
        <v>38099.069217999997</v>
      </c>
    </row>
    <row r="110" spans="1:11" x14ac:dyDescent="0.25">
      <c r="A110" s="174">
        <v>228165</v>
      </c>
      <c r="B110" s="174">
        <v>209</v>
      </c>
      <c r="C110" s="174">
        <v>2007</v>
      </c>
      <c r="D110" s="174">
        <v>26</v>
      </c>
      <c r="E110" s="175" t="s">
        <v>334</v>
      </c>
      <c r="F110" s="175">
        <v>13</v>
      </c>
      <c r="G110" s="174" t="s">
        <v>772</v>
      </c>
      <c r="H110" s="174" t="s">
        <v>202</v>
      </c>
      <c r="I110" s="174">
        <v>5</v>
      </c>
      <c r="J110" s="174">
        <v>3</v>
      </c>
      <c r="K110" s="174">
        <v>4197.2466919999997</v>
      </c>
    </row>
    <row r="111" spans="1:11" x14ac:dyDescent="0.25">
      <c r="A111" s="174">
        <v>228166</v>
      </c>
      <c r="B111" s="174">
        <v>209</v>
      </c>
      <c r="C111" s="174">
        <v>2007</v>
      </c>
      <c r="D111" s="174">
        <v>27</v>
      </c>
      <c r="E111" s="175" t="s">
        <v>336</v>
      </c>
      <c r="F111" s="175">
        <v>14</v>
      </c>
      <c r="G111" s="174" t="s">
        <v>773</v>
      </c>
      <c r="H111" s="174" t="s">
        <v>796</v>
      </c>
      <c r="I111" s="174">
        <v>2</v>
      </c>
      <c r="J111" s="174">
        <v>3</v>
      </c>
      <c r="K111" s="174">
        <v>0.94488099999999997</v>
      </c>
    </row>
    <row r="112" spans="1:11" x14ac:dyDescent="0.25">
      <c r="A112" s="174">
        <v>228167</v>
      </c>
      <c r="B112" s="174">
        <v>209</v>
      </c>
      <c r="C112" s="174">
        <v>2007</v>
      </c>
      <c r="D112" s="174">
        <v>27</v>
      </c>
      <c r="E112" s="175" t="s">
        <v>336</v>
      </c>
      <c r="F112" s="175">
        <v>14</v>
      </c>
      <c r="G112" s="174" t="s">
        <v>773</v>
      </c>
      <c r="H112" s="174" t="s">
        <v>796</v>
      </c>
      <c r="I112" s="174">
        <v>3</v>
      </c>
      <c r="J112" s="174">
        <v>3</v>
      </c>
      <c r="K112" s="174">
        <v>24.137647999999999</v>
      </c>
    </row>
    <row r="113" spans="1:11" x14ac:dyDescent="0.25">
      <c r="A113" s="174">
        <v>228168</v>
      </c>
      <c r="B113" s="174">
        <v>209</v>
      </c>
      <c r="C113" s="174">
        <v>2007</v>
      </c>
      <c r="D113" s="174">
        <v>27</v>
      </c>
      <c r="E113" s="175" t="s">
        <v>336</v>
      </c>
      <c r="F113" s="175">
        <v>14</v>
      </c>
      <c r="G113" s="174" t="s">
        <v>773</v>
      </c>
      <c r="H113" s="174" t="s">
        <v>796</v>
      </c>
      <c r="I113" s="174">
        <v>4</v>
      </c>
      <c r="J113" s="174">
        <v>3</v>
      </c>
      <c r="K113" s="174">
        <v>21.869765999999998</v>
      </c>
    </row>
    <row r="114" spans="1:11" x14ac:dyDescent="0.25">
      <c r="A114" s="174">
        <v>228169</v>
      </c>
      <c r="B114" s="174">
        <v>209</v>
      </c>
      <c r="C114" s="174">
        <v>2007</v>
      </c>
      <c r="D114" s="174">
        <v>27</v>
      </c>
      <c r="E114" s="175" t="s">
        <v>336</v>
      </c>
      <c r="F114" s="175">
        <v>14</v>
      </c>
      <c r="G114" s="174" t="s">
        <v>773</v>
      </c>
      <c r="H114" s="174" t="s">
        <v>796</v>
      </c>
      <c r="I114" s="174">
        <v>5</v>
      </c>
      <c r="J114" s="174">
        <v>3</v>
      </c>
      <c r="K114" s="174">
        <v>0.97546200000000005</v>
      </c>
    </row>
    <row r="115" spans="1:11" x14ac:dyDescent="0.25">
      <c r="A115" s="174">
        <v>228170</v>
      </c>
      <c r="B115" s="174">
        <v>209</v>
      </c>
      <c r="C115" s="174">
        <v>2007</v>
      </c>
      <c r="D115" s="174">
        <v>28</v>
      </c>
      <c r="E115" s="175" t="s">
        <v>338</v>
      </c>
      <c r="F115" s="175">
        <v>14</v>
      </c>
      <c r="G115" s="174" t="s">
        <v>773</v>
      </c>
      <c r="H115" s="174" t="s">
        <v>202</v>
      </c>
      <c r="I115" s="174">
        <v>2</v>
      </c>
      <c r="J115" s="174">
        <v>3</v>
      </c>
      <c r="K115" s="174">
        <v>190.10332500000001</v>
      </c>
    </row>
    <row r="116" spans="1:11" x14ac:dyDescent="0.25">
      <c r="A116" s="174">
        <v>228171</v>
      </c>
      <c r="B116" s="174">
        <v>209</v>
      </c>
      <c r="C116" s="174">
        <v>2007</v>
      </c>
      <c r="D116" s="174">
        <v>28</v>
      </c>
      <c r="E116" s="175" t="s">
        <v>338</v>
      </c>
      <c r="F116" s="175">
        <v>14</v>
      </c>
      <c r="G116" s="174" t="s">
        <v>773</v>
      </c>
      <c r="H116" s="174" t="s">
        <v>202</v>
      </c>
      <c r="I116" s="174">
        <v>3</v>
      </c>
      <c r="J116" s="174">
        <v>3</v>
      </c>
      <c r="K116" s="174">
        <v>1454.118254</v>
      </c>
    </row>
    <row r="117" spans="1:11" x14ac:dyDescent="0.25">
      <c r="A117" s="174">
        <v>228172</v>
      </c>
      <c r="B117" s="174">
        <v>209</v>
      </c>
      <c r="C117" s="174">
        <v>2007</v>
      </c>
      <c r="D117" s="174">
        <v>28</v>
      </c>
      <c r="E117" s="175" t="s">
        <v>338</v>
      </c>
      <c r="F117" s="175">
        <v>14</v>
      </c>
      <c r="G117" s="174" t="s">
        <v>773</v>
      </c>
      <c r="H117" s="174" t="s">
        <v>202</v>
      </c>
      <c r="I117" s="174">
        <v>4</v>
      </c>
      <c r="J117" s="174">
        <v>3</v>
      </c>
      <c r="K117" s="174">
        <v>764.26912000000004</v>
      </c>
    </row>
    <row r="118" spans="1:11" x14ac:dyDescent="0.25">
      <c r="A118" s="174">
        <v>228173</v>
      </c>
      <c r="B118" s="174">
        <v>209</v>
      </c>
      <c r="C118" s="174">
        <v>2007</v>
      </c>
      <c r="D118" s="174">
        <v>28</v>
      </c>
      <c r="E118" s="175" t="s">
        <v>338</v>
      </c>
      <c r="F118" s="175">
        <v>14</v>
      </c>
      <c r="G118" s="174" t="s">
        <v>773</v>
      </c>
      <c r="H118" s="174" t="s">
        <v>202</v>
      </c>
      <c r="I118" s="174">
        <v>5</v>
      </c>
      <c r="J118" s="174">
        <v>3</v>
      </c>
      <c r="K118" s="174">
        <v>283.39652699999999</v>
      </c>
    </row>
    <row r="119" spans="1:11" x14ac:dyDescent="0.25">
      <c r="A119" s="174">
        <v>228174</v>
      </c>
      <c r="B119" s="174">
        <v>209</v>
      </c>
      <c r="C119" s="174">
        <v>2007</v>
      </c>
      <c r="D119" s="174">
        <v>29</v>
      </c>
      <c r="E119" s="175" t="s">
        <v>340</v>
      </c>
      <c r="F119" s="175">
        <v>15</v>
      </c>
      <c r="G119" s="174" t="s">
        <v>774</v>
      </c>
      <c r="H119" s="174" t="s">
        <v>796</v>
      </c>
      <c r="I119" s="174">
        <v>2</v>
      </c>
      <c r="J119" s="174">
        <v>3</v>
      </c>
      <c r="K119" s="174">
        <v>217.38946999999999</v>
      </c>
    </row>
    <row r="120" spans="1:11" x14ac:dyDescent="0.25">
      <c r="A120" s="174">
        <v>228175</v>
      </c>
      <c r="B120" s="174">
        <v>209</v>
      </c>
      <c r="C120" s="174">
        <v>2007</v>
      </c>
      <c r="D120" s="174">
        <v>29</v>
      </c>
      <c r="E120" s="175" t="s">
        <v>340</v>
      </c>
      <c r="F120" s="175">
        <v>15</v>
      </c>
      <c r="G120" s="174" t="s">
        <v>774</v>
      </c>
      <c r="H120" s="174" t="s">
        <v>796</v>
      </c>
      <c r="I120" s="174">
        <v>3</v>
      </c>
      <c r="J120" s="174">
        <v>3</v>
      </c>
      <c r="K120" s="174">
        <v>2557.9997100000001</v>
      </c>
    </row>
    <row r="121" spans="1:11" x14ac:dyDescent="0.25">
      <c r="A121" s="174">
        <v>228176</v>
      </c>
      <c r="B121" s="174">
        <v>209</v>
      </c>
      <c r="C121" s="174">
        <v>2007</v>
      </c>
      <c r="D121" s="174">
        <v>29</v>
      </c>
      <c r="E121" s="175" t="s">
        <v>340</v>
      </c>
      <c r="F121" s="175">
        <v>15</v>
      </c>
      <c r="G121" s="174" t="s">
        <v>774</v>
      </c>
      <c r="H121" s="174" t="s">
        <v>796</v>
      </c>
      <c r="I121" s="174">
        <v>4</v>
      </c>
      <c r="J121" s="174">
        <v>3</v>
      </c>
      <c r="K121" s="174">
        <v>1136.9998880000001</v>
      </c>
    </row>
    <row r="122" spans="1:11" x14ac:dyDescent="0.25">
      <c r="A122" s="174">
        <v>228177</v>
      </c>
      <c r="B122" s="174">
        <v>209</v>
      </c>
      <c r="C122" s="174">
        <v>2007</v>
      </c>
      <c r="D122" s="174">
        <v>29</v>
      </c>
      <c r="E122" s="175" t="s">
        <v>340</v>
      </c>
      <c r="F122" s="175">
        <v>15</v>
      </c>
      <c r="G122" s="174" t="s">
        <v>774</v>
      </c>
      <c r="H122" s="174" t="s">
        <v>796</v>
      </c>
      <c r="I122" s="174">
        <v>5</v>
      </c>
      <c r="J122" s="174">
        <v>3</v>
      </c>
      <c r="K122" s="174">
        <v>39.999777000000002</v>
      </c>
    </row>
    <row r="123" spans="1:11" x14ac:dyDescent="0.25">
      <c r="A123" s="174">
        <v>228178</v>
      </c>
      <c r="B123" s="174">
        <v>209</v>
      </c>
      <c r="C123" s="174">
        <v>2007</v>
      </c>
      <c r="D123" s="174">
        <v>31</v>
      </c>
      <c r="E123" s="175" t="s">
        <v>344</v>
      </c>
      <c r="F123" s="175">
        <v>16</v>
      </c>
      <c r="G123" s="174" t="s">
        <v>775</v>
      </c>
      <c r="H123" s="174" t="s">
        <v>796</v>
      </c>
      <c r="I123" s="174">
        <v>2</v>
      </c>
      <c r="J123" s="174">
        <v>3</v>
      </c>
      <c r="K123" s="174">
        <v>2214.2816659999999</v>
      </c>
    </row>
    <row r="124" spans="1:11" x14ac:dyDescent="0.25">
      <c r="A124" s="174">
        <v>228179</v>
      </c>
      <c r="B124" s="174">
        <v>209</v>
      </c>
      <c r="C124" s="174">
        <v>2007</v>
      </c>
      <c r="D124" s="174">
        <v>31</v>
      </c>
      <c r="E124" s="175" t="s">
        <v>344</v>
      </c>
      <c r="F124" s="175">
        <v>16</v>
      </c>
      <c r="G124" s="174" t="s">
        <v>775</v>
      </c>
      <c r="H124" s="174" t="s">
        <v>796</v>
      </c>
      <c r="I124" s="174">
        <v>3</v>
      </c>
      <c r="J124" s="174">
        <v>3</v>
      </c>
      <c r="K124" s="174">
        <v>6766.7907690000002</v>
      </c>
    </row>
    <row r="125" spans="1:11" x14ac:dyDescent="0.25">
      <c r="A125" s="174">
        <v>228180</v>
      </c>
      <c r="B125" s="174">
        <v>209</v>
      </c>
      <c r="C125" s="174">
        <v>2007</v>
      </c>
      <c r="D125" s="174">
        <v>31</v>
      </c>
      <c r="E125" s="175" t="s">
        <v>344</v>
      </c>
      <c r="F125" s="175">
        <v>16</v>
      </c>
      <c r="G125" s="174" t="s">
        <v>775</v>
      </c>
      <c r="H125" s="174" t="s">
        <v>796</v>
      </c>
      <c r="I125" s="174">
        <v>4</v>
      </c>
      <c r="J125" s="174">
        <v>3</v>
      </c>
      <c r="K125" s="174">
        <v>22788.867514000001</v>
      </c>
    </row>
    <row r="126" spans="1:11" x14ac:dyDescent="0.25">
      <c r="A126" s="174">
        <v>228181</v>
      </c>
      <c r="B126" s="174">
        <v>209</v>
      </c>
      <c r="C126" s="174">
        <v>2007</v>
      </c>
      <c r="D126" s="174">
        <v>31</v>
      </c>
      <c r="E126" s="175" t="s">
        <v>344</v>
      </c>
      <c r="F126" s="175">
        <v>16</v>
      </c>
      <c r="G126" s="174" t="s">
        <v>775</v>
      </c>
      <c r="H126" s="174" t="s">
        <v>796</v>
      </c>
      <c r="I126" s="174">
        <v>5</v>
      </c>
      <c r="J126" s="174">
        <v>3</v>
      </c>
      <c r="K126" s="174">
        <v>564.21179099999995</v>
      </c>
    </row>
    <row r="127" spans="1:11" x14ac:dyDescent="0.25">
      <c r="A127" s="174">
        <v>228182</v>
      </c>
      <c r="B127" s="174">
        <v>209</v>
      </c>
      <c r="C127" s="174">
        <v>2007</v>
      </c>
      <c r="D127" s="174">
        <v>32</v>
      </c>
      <c r="E127" s="175" t="s">
        <v>346</v>
      </c>
      <c r="F127" s="175">
        <v>16</v>
      </c>
      <c r="G127" s="174" t="s">
        <v>775</v>
      </c>
      <c r="H127" s="174" t="s">
        <v>202</v>
      </c>
      <c r="I127" s="174">
        <v>2</v>
      </c>
      <c r="J127" s="174">
        <v>3</v>
      </c>
      <c r="K127" s="174">
        <v>2208.4706660000002</v>
      </c>
    </row>
    <row r="128" spans="1:11" x14ac:dyDescent="0.25">
      <c r="A128" s="174">
        <v>228183</v>
      </c>
      <c r="B128" s="174">
        <v>209</v>
      </c>
      <c r="C128" s="174">
        <v>2007</v>
      </c>
      <c r="D128" s="174">
        <v>32</v>
      </c>
      <c r="E128" s="175" t="s">
        <v>346</v>
      </c>
      <c r="F128" s="175">
        <v>16</v>
      </c>
      <c r="G128" s="174" t="s">
        <v>775</v>
      </c>
      <c r="H128" s="174" t="s">
        <v>202</v>
      </c>
      <c r="I128" s="174">
        <v>3</v>
      </c>
      <c r="J128" s="174">
        <v>3</v>
      </c>
      <c r="K128" s="174">
        <v>1597.917729</v>
      </c>
    </row>
    <row r="129" spans="1:11" x14ac:dyDescent="0.25">
      <c r="A129" s="174">
        <v>228184</v>
      </c>
      <c r="B129" s="174">
        <v>209</v>
      </c>
      <c r="C129" s="174">
        <v>2007</v>
      </c>
      <c r="D129" s="174">
        <v>32</v>
      </c>
      <c r="E129" s="175" t="s">
        <v>346</v>
      </c>
      <c r="F129" s="175">
        <v>16</v>
      </c>
      <c r="G129" s="174" t="s">
        <v>775</v>
      </c>
      <c r="H129" s="174" t="s">
        <v>202</v>
      </c>
      <c r="I129" s="174">
        <v>4</v>
      </c>
      <c r="J129" s="174">
        <v>3</v>
      </c>
      <c r="K129" s="174">
        <v>5382.5886389999996</v>
      </c>
    </row>
    <row r="130" spans="1:11" x14ac:dyDescent="0.25">
      <c r="A130" s="174">
        <v>228185</v>
      </c>
      <c r="B130" s="174">
        <v>209</v>
      </c>
      <c r="C130" s="174">
        <v>2007</v>
      </c>
      <c r="D130" s="174">
        <v>32</v>
      </c>
      <c r="E130" s="175" t="s">
        <v>346</v>
      </c>
      <c r="F130" s="175">
        <v>16</v>
      </c>
      <c r="G130" s="174" t="s">
        <v>775</v>
      </c>
      <c r="H130" s="174" t="s">
        <v>202</v>
      </c>
      <c r="I130" s="174">
        <v>5</v>
      </c>
      <c r="J130" s="174">
        <v>3</v>
      </c>
      <c r="K130" s="174">
        <v>133.325515</v>
      </c>
    </row>
    <row r="131" spans="1:11" x14ac:dyDescent="0.25">
      <c r="A131" s="174">
        <v>228186</v>
      </c>
      <c r="B131" s="174">
        <v>209</v>
      </c>
      <c r="C131" s="174">
        <v>2007</v>
      </c>
      <c r="D131" s="174">
        <v>33</v>
      </c>
      <c r="E131" s="175" t="s">
        <v>348</v>
      </c>
      <c r="F131" s="175">
        <v>17</v>
      </c>
      <c r="G131" s="174" t="s">
        <v>776</v>
      </c>
      <c r="H131" s="174" t="s">
        <v>796</v>
      </c>
      <c r="I131" s="174">
        <v>3</v>
      </c>
      <c r="J131" s="174">
        <v>3</v>
      </c>
      <c r="K131" s="174">
        <v>33.140897000000002</v>
      </c>
    </row>
    <row r="132" spans="1:11" x14ac:dyDescent="0.25">
      <c r="A132" s="174">
        <v>228187</v>
      </c>
      <c r="B132" s="174">
        <v>209</v>
      </c>
      <c r="C132" s="174">
        <v>2007</v>
      </c>
      <c r="D132" s="174">
        <v>33</v>
      </c>
      <c r="E132" s="175" t="s">
        <v>348</v>
      </c>
      <c r="F132" s="175">
        <v>17</v>
      </c>
      <c r="G132" s="174" t="s">
        <v>776</v>
      </c>
      <c r="H132" s="174" t="s">
        <v>796</v>
      </c>
      <c r="I132" s="174">
        <v>4</v>
      </c>
      <c r="J132" s="174">
        <v>3</v>
      </c>
      <c r="K132" s="174">
        <v>88.835723999999999</v>
      </c>
    </row>
    <row r="133" spans="1:11" x14ac:dyDescent="0.25">
      <c r="A133" s="174">
        <v>228188</v>
      </c>
      <c r="B133" s="174">
        <v>209</v>
      </c>
      <c r="C133" s="174">
        <v>2007</v>
      </c>
      <c r="D133" s="174">
        <v>33</v>
      </c>
      <c r="E133" s="175" t="s">
        <v>348</v>
      </c>
      <c r="F133" s="175">
        <v>17</v>
      </c>
      <c r="G133" s="174" t="s">
        <v>776</v>
      </c>
      <c r="H133" s="174" t="s">
        <v>796</v>
      </c>
      <c r="I133" s="174">
        <v>5</v>
      </c>
      <c r="J133" s="174">
        <v>3</v>
      </c>
      <c r="K133" s="174">
        <v>36.714596999999998</v>
      </c>
    </row>
    <row r="134" spans="1:11" x14ac:dyDescent="0.25">
      <c r="A134" s="174">
        <v>228189</v>
      </c>
      <c r="B134" s="174">
        <v>209</v>
      </c>
      <c r="C134" s="174">
        <v>2007</v>
      </c>
      <c r="D134" s="174">
        <v>34</v>
      </c>
      <c r="E134" s="175" t="s">
        <v>350</v>
      </c>
      <c r="F134" s="175">
        <v>17</v>
      </c>
      <c r="G134" s="174" t="s">
        <v>776</v>
      </c>
      <c r="H134" s="174" t="s">
        <v>202</v>
      </c>
      <c r="I134" s="174">
        <v>2</v>
      </c>
      <c r="J134" s="174">
        <v>3</v>
      </c>
      <c r="K134" s="174">
        <v>42.988509999999998</v>
      </c>
    </row>
    <row r="135" spans="1:11" x14ac:dyDescent="0.25">
      <c r="A135" s="174">
        <v>228190</v>
      </c>
      <c r="B135" s="174">
        <v>209</v>
      </c>
      <c r="C135" s="174">
        <v>2007</v>
      </c>
      <c r="D135" s="174">
        <v>34</v>
      </c>
      <c r="E135" s="175" t="s">
        <v>350</v>
      </c>
      <c r="F135" s="175">
        <v>17</v>
      </c>
      <c r="G135" s="174" t="s">
        <v>776</v>
      </c>
      <c r="H135" s="174" t="s">
        <v>202</v>
      </c>
      <c r="I135" s="174">
        <v>3</v>
      </c>
      <c r="J135" s="174">
        <v>3</v>
      </c>
      <c r="K135" s="174">
        <v>72.912306999999998</v>
      </c>
    </row>
    <row r="136" spans="1:11" x14ac:dyDescent="0.25">
      <c r="A136" s="174">
        <v>228191</v>
      </c>
      <c r="B136" s="174">
        <v>209</v>
      </c>
      <c r="C136" s="174">
        <v>2007</v>
      </c>
      <c r="D136" s="174">
        <v>34</v>
      </c>
      <c r="E136" s="175" t="s">
        <v>350</v>
      </c>
      <c r="F136" s="175">
        <v>17</v>
      </c>
      <c r="G136" s="174" t="s">
        <v>776</v>
      </c>
      <c r="H136" s="174" t="s">
        <v>202</v>
      </c>
      <c r="I136" s="174">
        <v>4</v>
      </c>
      <c r="J136" s="174">
        <v>3</v>
      </c>
      <c r="K136" s="174">
        <v>197.179855</v>
      </c>
    </row>
    <row r="137" spans="1:11" x14ac:dyDescent="0.25">
      <c r="A137" s="174">
        <v>228192</v>
      </c>
      <c r="B137" s="174">
        <v>209</v>
      </c>
      <c r="C137" s="174">
        <v>2007</v>
      </c>
      <c r="D137" s="174">
        <v>34</v>
      </c>
      <c r="E137" s="175" t="s">
        <v>350</v>
      </c>
      <c r="F137" s="175">
        <v>17</v>
      </c>
      <c r="G137" s="174" t="s">
        <v>776</v>
      </c>
      <c r="H137" s="174" t="s">
        <v>202</v>
      </c>
      <c r="I137" s="174">
        <v>5</v>
      </c>
      <c r="J137" s="174">
        <v>3</v>
      </c>
      <c r="K137" s="174">
        <v>80.375066000000004</v>
      </c>
    </row>
    <row r="138" spans="1:11" x14ac:dyDescent="0.25">
      <c r="A138" s="174">
        <v>228193</v>
      </c>
      <c r="B138" s="174">
        <v>209</v>
      </c>
      <c r="C138" s="174">
        <v>2007</v>
      </c>
      <c r="D138" s="174">
        <v>35</v>
      </c>
      <c r="E138" s="175" t="s">
        <v>352</v>
      </c>
      <c r="F138" s="175">
        <v>18</v>
      </c>
      <c r="G138" s="174" t="s">
        <v>777</v>
      </c>
      <c r="H138" s="174" t="s">
        <v>796</v>
      </c>
      <c r="I138" s="174">
        <v>2</v>
      </c>
      <c r="J138" s="174">
        <v>3</v>
      </c>
      <c r="K138" s="174">
        <v>32.601075999999999</v>
      </c>
    </row>
    <row r="139" spans="1:11" x14ac:dyDescent="0.25">
      <c r="A139" s="174">
        <v>228194</v>
      </c>
      <c r="B139" s="174">
        <v>209</v>
      </c>
      <c r="C139" s="174">
        <v>2007</v>
      </c>
      <c r="D139" s="174">
        <v>35</v>
      </c>
      <c r="E139" s="175" t="s">
        <v>352</v>
      </c>
      <c r="F139" s="175">
        <v>18</v>
      </c>
      <c r="G139" s="174" t="s">
        <v>777</v>
      </c>
      <c r="H139" s="174" t="s">
        <v>796</v>
      </c>
      <c r="I139" s="174">
        <v>3</v>
      </c>
      <c r="J139" s="174">
        <v>3</v>
      </c>
      <c r="K139" s="174">
        <v>424.00083799999999</v>
      </c>
    </row>
    <row r="140" spans="1:11" x14ac:dyDescent="0.25">
      <c r="A140" s="174">
        <v>228195</v>
      </c>
      <c r="B140" s="174">
        <v>209</v>
      </c>
      <c r="C140" s="174">
        <v>2007</v>
      </c>
      <c r="D140" s="174">
        <v>35</v>
      </c>
      <c r="E140" s="175" t="s">
        <v>352</v>
      </c>
      <c r="F140" s="175">
        <v>18</v>
      </c>
      <c r="G140" s="174" t="s">
        <v>777</v>
      </c>
      <c r="H140" s="174" t="s">
        <v>796</v>
      </c>
      <c r="I140" s="174">
        <v>4</v>
      </c>
      <c r="J140" s="174">
        <v>3</v>
      </c>
      <c r="K140" s="174">
        <v>923.96458099999995</v>
      </c>
    </row>
    <row r="141" spans="1:11" x14ac:dyDescent="0.25">
      <c r="A141" s="174">
        <v>228196</v>
      </c>
      <c r="B141" s="174">
        <v>209</v>
      </c>
      <c r="C141" s="174">
        <v>2007</v>
      </c>
      <c r="D141" s="174">
        <v>35</v>
      </c>
      <c r="E141" s="175" t="s">
        <v>352</v>
      </c>
      <c r="F141" s="175">
        <v>18</v>
      </c>
      <c r="G141" s="174" t="s">
        <v>777</v>
      </c>
      <c r="H141" s="174" t="s">
        <v>796</v>
      </c>
      <c r="I141" s="174">
        <v>5</v>
      </c>
      <c r="J141" s="174">
        <v>3</v>
      </c>
      <c r="K141" s="174">
        <v>438.99762500000003</v>
      </c>
    </row>
    <row r="142" spans="1:11" x14ac:dyDescent="0.25">
      <c r="A142" s="174">
        <v>228197</v>
      </c>
      <c r="B142" s="174">
        <v>209</v>
      </c>
      <c r="C142" s="174">
        <v>2007</v>
      </c>
      <c r="D142" s="174">
        <v>36</v>
      </c>
      <c r="E142" s="175" t="s">
        <v>354</v>
      </c>
      <c r="F142" s="175">
        <v>18</v>
      </c>
      <c r="G142" s="174" t="s">
        <v>777</v>
      </c>
      <c r="H142" s="174" t="s">
        <v>202</v>
      </c>
      <c r="I142" s="174">
        <v>2</v>
      </c>
      <c r="J142" s="174">
        <v>3</v>
      </c>
      <c r="K142" s="174">
        <v>2.4860790000000001</v>
      </c>
    </row>
    <row r="143" spans="1:11" x14ac:dyDescent="0.25">
      <c r="A143" s="174">
        <v>228198</v>
      </c>
      <c r="B143" s="174">
        <v>209</v>
      </c>
      <c r="C143" s="174">
        <v>2007</v>
      </c>
      <c r="D143" s="174">
        <v>36</v>
      </c>
      <c r="E143" s="175" t="s">
        <v>354</v>
      </c>
      <c r="F143" s="175">
        <v>18</v>
      </c>
      <c r="G143" s="174" t="s">
        <v>777</v>
      </c>
      <c r="H143" s="174" t="s">
        <v>202</v>
      </c>
      <c r="I143" s="174">
        <v>3</v>
      </c>
      <c r="J143" s="174">
        <v>3</v>
      </c>
      <c r="K143" s="174">
        <v>5.9983139999999997</v>
      </c>
    </row>
    <row r="144" spans="1:11" x14ac:dyDescent="0.25">
      <c r="A144" s="174">
        <v>228199</v>
      </c>
      <c r="B144" s="174">
        <v>209</v>
      </c>
      <c r="C144" s="174">
        <v>2007</v>
      </c>
      <c r="D144" s="174">
        <v>36</v>
      </c>
      <c r="E144" s="175" t="s">
        <v>354</v>
      </c>
      <c r="F144" s="175">
        <v>18</v>
      </c>
      <c r="G144" s="174" t="s">
        <v>777</v>
      </c>
      <c r="H144" s="174" t="s">
        <v>202</v>
      </c>
      <c r="I144" s="174">
        <v>4</v>
      </c>
      <c r="J144" s="174">
        <v>3</v>
      </c>
      <c r="K144" s="174">
        <v>11.9947</v>
      </c>
    </row>
    <row r="145" spans="1:11" x14ac:dyDescent="0.25">
      <c r="A145" s="174">
        <v>228200</v>
      </c>
      <c r="B145" s="174">
        <v>209</v>
      </c>
      <c r="C145" s="174">
        <v>2007</v>
      </c>
      <c r="D145" s="174">
        <v>36</v>
      </c>
      <c r="E145" s="175" t="s">
        <v>354</v>
      </c>
      <c r="F145" s="175">
        <v>18</v>
      </c>
      <c r="G145" s="174" t="s">
        <v>777</v>
      </c>
      <c r="H145" s="174" t="s">
        <v>202</v>
      </c>
      <c r="I145" s="174">
        <v>5</v>
      </c>
      <c r="J145" s="174">
        <v>3</v>
      </c>
      <c r="K145" s="174">
        <v>5.9915950000000002</v>
      </c>
    </row>
    <row r="146" spans="1:11" x14ac:dyDescent="0.25">
      <c r="A146" s="174">
        <v>228201</v>
      </c>
      <c r="B146" s="174">
        <v>209</v>
      </c>
      <c r="C146" s="174">
        <v>2007</v>
      </c>
      <c r="D146" s="174">
        <v>37</v>
      </c>
      <c r="E146" s="175" t="s">
        <v>356</v>
      </c>
      <c r="F146" s="175">
        <v>19</v>
      </c>
      <c r="G146" s="174" t="s">
        <v>436</v>
      </c>
      <c r="H146" s="174" t="s">
        <v>796</v>
      </c>
      <c r="I146" s="174">
        <v>2</v>
      </c>
      <c r="J146" s="174">
        <v>3</v>
      </c>
      <c r="K146" s="174">
        <v>307.47868299999999</v>
      </c>
    </row>
    <row r="147" spans="1:11" x14ac:dyDescent="0.25">
      <c r="A147" s="174">
        <v>228202</v>
      </c>
      <c r="B147" s="174">
        <v>209</v>
      </c>
      <c r="C147" s="174">
        <v>2007</v>
      </c>
      <c r="D147" s="174">
        <v>37</v>
      </c>
      <c r="E147" s="175" t="s">
        <v>356</v>
      </c>
      <c r="F147" s="175">
        <v>19</v>
      </c>
      <c r="G147" s="174" t="s">
        <v>436</v>
      </c>
      <c r="H147" s="174" t="s">
        <v>796</v>
      </c>
      <c r="I147" s="174">
        <v>3</v>
      </c>
      <c r="J147" s="174">
        <v>3</v>
      </c>
      <c r="K147" s="174">
        <v>8839.0295889999998</v>
      </c>
    </row>
    <row r="148" spans="1:11" x14ac:dyDescent="0.25">
      <c r="A148" s="174">
        <v>228203</v>
      </c>
      <c r="B148" s="174">
        <v>209</v>
      </c>
      <c r="C148" s="174">
        <v>2007</v>
      </c>
      <c r="D148" s="174">
        <v>37</v>
      </c>
      <c r="E148" s="175" t="s">
        <v>356</v>
      </c>
      <c r="F148" s="175">
        <v>19</v>
      </c>
      <c r="G148" s="174" t="s">
        <v>436</v>
      </c>
      <c r="H148" s="174" t="s">
        <v>796</v>
      </c>
      <c r="I148" s="174">
        <v>4</v>
      </c>
      <c r="J148" s="174">
        <v>3</v>
      </c>
      <c r="K148" s="174">
        <v>4458.2368230000002</v>
      </c>
    </row>
    <row r="149" spans="1:11" x14ac:dyDescent="0.25">
      <c r="A149" s="174">
        <v>228204</v>
      </c>
      <c r="B149" s="174">
        <v>209</v>
      </c>
      <c r="C149" s="174">
        <v>2007</v>
      </c>
      <c r="D149" s="174">
        <v>37</v>
      </c>
      <c r="E149" s="175" t="s">
        <v>356</v>
      </c>
      <c r="F149" s="175">
        <v>19</v>
      </c>
      <c r="G149" s="174" t="s">
        <v>436</v>
      </c>
      <c r="H149" s="174" t="s">
        <v>796</v>
      </c>
      <c r="I149" s="174">
        <v>5</v>
      </c>
      <c r="J149" s="174">
        <v>3</v>
      </c>
      <c r="K149" s="174">
        <v>167.999627</v>
      </c>
    </row>
    <row r="150" spans="1:11" x14ac:dyDescent="0.25">
      <c r="A150" s="174">
        <v>228205</v>
      </c>
      <c r="B150" s="174">
        <v>209</v>
      </c>
      <c r="C150" s="174">
        <v>2007</v>
      </c>
      <c r="D150" s="174">
        <v>38</v>
      </c>
      <c r="E150" s="175" t="s">
        <v>358</v>
      </c>
      <c r="F150" s="175">
        <v>19</v>
      </c>
      <c r="G150" s="174" t="s">
        <v>436</v>
      </c>
      <c r="H150" s="174" t="s">
        <v>202</v>
      </c>
      <c r="I150" s="174">
        <v>2</v>
      </c>
      <c r="J150" s="174">
        <v>3</v>
      </c>
      <c r="K150" s="174">
        <v>4.4325190000000001</v>
      </c>
    </row>
    <row r="151" spans="1:11" x14ac:dyDescent="0.25">
      <c r="A151" s="174">
        <v>228206</v>
      </c>
      <c r="B151" s="174">
        <v>209</v>
      </c>
      <c r="C151" s="174">
        <v>2007</v>
      </c>
      <c r="D151" s="174">
        <v>38</v>
      </c>
      <c r="E151" s="175" t="s">
        <v>358</v>
      </c>
      <c r="F151" s="175">
        <v>19</v>
      </c>
      <c r="G151" s="174" t="s">
        <v>436</v>
      </c>
      <c r="H151" s="174" t="s">
        <v>202</v>
      </c>
      <c r="I151" s="174">
        <v>3</v>
      </c>
      <c r="J151" s="174">
        <v>3</v>
      </c>
      <c r="K151" s="174">
        <v>90.101866000000001</v>
      </c>
    </row>
    <row r="152" spans="1:11" x14ac:dyDescent="0.25">
      <c r="A152" s="174">
        <v>228207</v>
      </c>
      <c r="B152" s="174">
        <v>209</v>
      </c>
      <c r="C152" s="174">
        <v>2007</v>
      </c>
      <c r="D152" s="174">
        <v>38</v>
      </c>
      <c r="E152" s="175" t="s">
        <v>358</v>
      </c>
      <c r="F152" s="175">
        <v>19</v>
      </c>
      <c r="G152" s="174" t="s">
        <v>436</v>
      </c>
      <c r="H152" s="174" t="s">
        <v>202</v>
      </c>
      <c r="I152" s="174">
        <v>4</v>
      </c>
      <c r="J152" s="174">
        <v>3</v>
      </c>
      <c r="K152" s="174">
        <v>90.573660000000004</v>
      </c>
    </row>
    <row r="153" spans="1:11" x14ac:dyDescent="0.25">
      <c r="A153" s="174">
        <v>228208</v>
      </c>
      <c r="B153" s="174">
        <v>209</v>
      </c>
      <c r="C153" s="174">
        <v>2007</v>
      </c>
      <c r="D153" s="174">
        <v>38</v>
      </c>
      <c r="E153" s="175" t="s">
        <v>358</v>
      </c>
      <c r="F153" s="175">
        <v>19</v>
      </c>
      <c r="G153" s="174" t="s">
        <v>436</v>
      </c>
      <c r="H153" s="174" t="s">
        <v>202</v>
      </c>
      <c r="I153" s="174">
        <v>5</v>
      </c>
      <c r="J153" s="174">
        <v>3</v>
      </c>
      <c r="K153" s="174">
        <v>2.9948510000000002</v>
      </c>
    </row>
    <row r="154" spans="1:11" x14ac:dyDescent="0.25">
      <c r="A154" s="174">
        <v>228209</v>
      </c>
      <c r="B154" s="174">
        <v>209</v>
      </c>
      <c r="C154" s="174">
        <v>2007</v>
      </c>
      <c r="D154" s="174">
        <v>39</v>
      </c>
      <c r="E154" s="175" t="s">
        <v>360</v>
      </c>
      <c r="F154" s="175">
        <v>20</v>
      </c>
      <c r="G154" s="174" t="s">
        <v>437</v>
      </c>
      <c r="H154" s="174" t="s">
        <v>796</v>
      </c>
      <c r="I154" s="174">
        <v>2</v>
      </c>
      <c r="J154" s="174">
        <v>3</v>
      </c>
      <c r="K154" s="174">
        <v>4150.7850070000004</v>
      </c>
    </row>
    <row r="155" spans="1:11" x14ac:dyDescent="0.25">
      <c r="A155" s="174">
        <v>228210</v>
      </c>
      <c r="B155" s="174">
        <v>209</v>
      </c>
      <c r="C155" s="174">
        <v>2007</v>
      </c>
      <c r="D155" s="174">
        <v>39</v>
      </c>
      <c r="E155" s="175" t="s">
        <v>360</v>
      </c>
      <c r="F155" s="175">
        <v>20</v>
      </c>
      <c r="G155" s="174" t="s">
        <v>437</v>
      </c>
      <c r="H155" s="174" t="s">
        <v>796</v>
      </c>
      <c r="I155" s="174">
        <v>3</v>
      </c>
      <c r="J155" s="174">
        <v>3</v>
      </c>
      <c r="K155" s="174">
        <v>7260.271984</v>
      </c>
    </row>
    <row r="156" spans="1:11" x14ac:dyDescent="0.25">
      <c r="A156" s="174">
        <v>228211</v>
      </c>
      <c r="B156" s="174">
        <v>209</v>
      </c>
      <c r="C156" s="174">
        <v>2007</v>
      </c>
      <c r="D156" s="174">
        <v>39</v>
      </c>
      <c r="E156" s="175" t="s">
        <v>360</v>
      </c>
      <c r="F156" s="175">
        <v>20</v>
      </c>
      <c r="G156" s="174" t="s">
        <v>437</v>
      </c>
      <c r="H156" s="174" t="s">
        <v>796</v>
      </c>
      <c r="I156" s="174">
        <v>4</v>
      </c>
      <c r="J156" s="174">
        <v>3</v>
      </c>
      <c r="K156" s="174">
        <v>7826.3899769999998</v>
      </c>
    </row>
    <row r="157" spans="1:11" x14ac:dyDescent="0.25">
      <c r="A157" s="174">
        <v>228212</v>
      </c>
      <c r="B157" s="174">
        <v>209</v>
      </c>
      <c r="C157" s="174">
        <v>2007</v>
      </c>
      <c r="D157" s="174">
        <v>39</v>
      </c>
      <c r="E157" s="175" t="s">
        <v>360</v>
      </c>
      <c r="F157" s="175">
        <v>20</v>
      </c>
      <c r="G157" s="174" t="s">
        <v>437</v>
      </c>
      <c r="H157" s="174" t="s">
        <v>796</v>
      </c>
      <c r="I157" s="174">
        <v>5</v>
      </c>
      <c r="J157" s="174">
        <v>3</v>
      </c>
      <c r="K157" s="174">
        <v>3898.0831669999998</v>
      </c>
    </row>
    <row r="158" spans="1:11" x14ac:dyDescent="0.25">
      <c r="A158" s="174">
        <v>228213</v>
      </c>
      <c r="B158" s="174">
        <v>209</v>
      </c>
      <c r="C158" s="174">
        <v>2007</v>
      </c>
      <c r="D158" s="174">
        <v>40</v>
      </c>
      <c r="E158" s="175" t="s">
        <v>362</v>
      </c>
      <c r="F158" s="175">
        <v>20</v>
      </c>
      <c r="G158" s="174" t="s">
        <v>437</v>
      </c>
      <c r="H158" s="174" t="s">
        <v>202</v>
      </c>
      <c r="I158" s="174">
        <v>2</v>
      </c>
      <c r="J158" s="174">
        <v>3</v>
      </c>
      <c r="K158" s="174">
        <v>59.007161000000004</v>
      </c>
    </row>
    <row r="159" spans="1:11" x14ac:dyDescent="0.25">
      <c r="A159" s="174">
        <v>228214</v>
      </c>
      <c r="B159" s="174">
        <v>209</v>
      </c>
      <c r="C159" s="174">
        <v>2007</v>
      </c>
      <c r="D159" s="174">
        <v>40</v>
      </c>
      <c r="E159" s="175" t="s">
        <v>362</v>
      </c>
      <c r="F159" s="175">
        <v>20</v>
      </c>
      <c r="G159" s="174" t="s">
        <v>437</v>
      </c>
      <c r="H159" s="174" t="s">
        <v>202</v>
      </c>
      <c r="I159" s="174">
        <v>3</v>
      </c>
      <c r="J159" s="174">
        <v>3</v>
      </c>
      <c r="K159" s="174">
        <v>73.403485000000003</v>
      </c>
    </row>
    <row r="160" spans="1:11" x14ac:dyDescent="0.25">
      <c r="A160" s="174">
        <v>228215</v>
      </c>
      <c r="B160" s="174">
        <v>209</v>
      </c>
      <c r="C160" s="174">
        <v>2007</v>
      </c>
      <c r="D160" s="174">
        <v>40</v>
      </c>
      <c r="E160" s="175" t="s">
        <v>362</v>
      </c>
      <c r="F160" s="175">
        <v>20</v>
      </c>
      <c r="G160" s="174" t="s">
        <v>437</v>
      </c>
      <c r="H160" s="174" t="s">
        <v>202</v>
      </c>
      <c r="I160" s="174">
        <v>4</v>
      </c>
      <c r="J160" s="174">
        <v>3</v>
      </c>
      <c r="K160" s="174">
        <v>159.257936</v>
      </c>
    </row>
    <row r="161" spans="1:11" x14ac:dyDescent="0.25">
      <c r="A161" s="174">
        <v>228216</v>
      </c>
      <c r="B161" s="174">
        <v>209</v>
      </c>
      <c r="C161" s="174">
        <v>2007</v>
      </c>
      <c r="D161" s="174">
        <v>40</v>
      </c>
      <c r="E161" s="175" t="s">
        <v>362</v>
      </c>
      <c r="F161" s="175">
        <v>20</v>
      </c>
      <c r="G161" s="174" t="s">
        <v>437</v>
      </c>
      <c r="H161" s="174" t="s">
        <v>202</v>
      </c>
      <c r="I161" s="174">
        <v>5</v>
      </c>
      <c r="J161" s="174">
        <v>3</v>
      </c>
      <c r="K161" s="174">
        <v>39.212155000000003</v>
      </c>
    </row>
    <row r="162" spans="1:11" x14ac:dyDescent="0.25">
      <c r="A162" s="174">
        <v>228217</v>
      </c>
      <c r="B162" s="174">
        <v>209</v>
      </c>
      <c r="C162" s="174">
        <v>2007</v>
      </c>
      <c r="D162" s="174">
        <v>41</v>
      </c>
      <c r="E162" s="175" t="s">
        <v>364</v>
      </c>
      <c r="F162" s="175">
        <v>21</v>
      </c>
      <c r="G162" s="174" t="s">
        <v>778</v>
      </c>
      <c r="H162" s="174" t="s">
        <v>796</v>
      </c>
      <c r="I162" s="174">
        <v>2</v>
      </c>
      <c r="J162" s="174">
        <v>3</v>
      </c>
      <c r="K162" s="174">
        <v>2178.857728</v>
      </c>
    </row>
    <row r="163" spans="1:11" x14ac:dyDescent="0.25">
      <c r="A163" s="174">
        <v>228218</v>
      </c>
      <c r="B163" s="174">
        <v>209</v>
      </c>
      <c r="C163" s="174">
        <v>2007</v>
      </c>
      <c r="D163" s="174">
        <v>41</v>
      </c>
      <c r="E163" s="175" t="s">
        <v>364</v>
      </c>
      <c r="F163" s="175">
        <v>21</v>
      </c>
      <c r="G163" s="174" t="s">
        <v>778</v>
      </c>
      <c r="H163" s="174" t="s">
        <v>796</v>
      </c>
      <c r="I163" s="174">
        <v>3</v>
      </c>
      <c r="J163" s="174">
        <v>3</v>
      </c>
      <c r="K163" s="174">
        <v>891.342491</v>
      </c>
    </row>
    <row r="164" spans="1:11" x14ac:dyDescent="0.25">
      <c r="A164" s="174">
        <v>228219</v>
      </c>
      <c r="B164" s="174">
        <v>209</v>
      </c>
      <c r="C164" s="174">
        <v>2007</v>
      </c>
      <c r="D164" s="174">
        <v>41</v>
      </c>
      <c r="E164" s="175" t="s">
        <v>364</v>
      </c>
      <c r="F164" s="175">
        <v>21</v>
      </c>
      <c r="G164" s="174" t="s">
        <v>778</v>
      </c>
      <c r="H164" s="174" t="s">
        <v>796</v>
      </c>
      <c r="I164" s="174">
        <v>4</v>
      </c>
      <c r="J164" s="174">
        <v>3</v>
      </c>
      <c r="K164" s="174">
        <v>1665.378125</v>
      </c>
    </row>
    <row r="165" spans="1:11" x14ac:dyDescent="0.25">
      <c r="A165" s="174">
        <v>228220</v>
      </c>
      <c r="B165" s="174">
        <v>209</v>
      </c>
      <c r="C165" s="174">
        <v>2007</v>
      </c>
      <c r="D165" s="174">
        <v>41</v>
      </c>
      <c r="E165" s="175" t="s">
        <v>364</v>
      </c>
      <c r="F165" s="175">
        <v>21</v>
      </c>
      <c r="G165" s="174" t="s">
        <v>778</v>
      </c>
      <c r="H165" s="174" t="s">
        <v>796</v>
      </c>
      <c r="I165" s="174">
        <v>5</v>
      </c>
      <c r="J165" s="174">
        <v>3</v>
      </c>
      <c r="K165" s="174">
        <v>1680.3752260000001</v>
      </c>
    </row>
    <row r="166" spans="1:11" x14ac:dyDescent="0.25">
      <c r="A166" s="174">
        <v>228221</v>
      </c>
      <c r="B166" s="174">
        <v>209</v>
      </c>
      <c r="C166" s="174">
        <v>2007</v>
      </c>
      <c r="D166" s="174">
        <v>42</v>
      </c>
      <c r="E166" s="175" t="s">
        <v>366</v>
      </c>
      <c r="F166" s="175">
        <v>21</v>
      </c>
      <c r="G166" s="174" t="s">
        <v>778</v>
      </c>
      <c r="H166" s="174" t="s">
        <v>202</v>
      </c>
      <c r="I166" s="174">
        <v>2</v>
      </c>
      <c r="J166" s="174">
        <v>3</v>
      </c>
      <c r="K166" s="174">
        <v>28.601372999999999</v>
      </c>
    </row>
    <row r="167" spans="1:11" x14ac:dyDescent="0.25">
      <c r="A167" s="174">
        <v>228222</v>
      </c>
      <c r="B167" s="174">
        <v>209</v>
      </c>
      <c r="C167" s="174">
        <v>2007</v>
      </c>
      <c r="D167" s="174">
        <v>42</v>
      </c>
      <c r="E167" s="175" t="s">
        <v>366</v>
      </c>
      <c r="F167" s="175">
        <v>21</v>
      </c>
      <c r="G167" s="174" t="s">
        <v>778</v>
      </c>
      <c r="H167" s="174" t="s">
        <v>202</v>
      </c>
      <c r="I167" s="174">
        <v>3</v>
      </c>
      <c r="J167" s="174">
        <v>3</v>
      </c>
      <c r="K167" s="174">
        <v>8.9243380000000005</v>
      </c>
    </row>
    <row r="168" spans="1:11" x14ac:dyDescent="0.25">
      <c r="A168" s="174">
        <v>228223</v>
      </c>
      <c r="B168" s="174">
        <v>209</v>
      </c>
      <c r="C168" s="174">
        <v>2007</v>
      </c>
      <c r="D168" s="174">
        <v>42</v>
      </c>
      <c r="E168" s="175" t="s">
        <v>366</v>
      </c>
      <c r="F168" s="175">
        <v>21</v>
      </c>
      <c r="G168" s="174" t="s">
        <v>778</v>
      </c>
      <c r="H168" s="174" t="s">
        <v>202</v>
      </c>
      <c r="I168" s="174">
        <v>4</v>
      </c>
      <c r="J168" s="174">
        <v>3</v>
      </c>
      <c r="K168" s="174">
        <v>34.283318000000001</v>
      </c>
    </row>
    <row r="169" spans="1:11" x14ac:dyDescent="0.25">
      <c r="A169" s="174">
        <v>228224</v>
      </c>
      <c r="B169" s="174">
        <v>209</v>
      </c>
      <c r="C169" s="174">
        <v>2007</v>
      </c>
      <c r="D169" s="174">
        <v>42</v>
      </c>
      <c r="E169" s="175" t="s">
        <v>366</v>
      </c>
      <c r="F169" s="175">
        <v>21</v>
      </c>
      <c r="G169" s="174" t="s">
        <v>778</v>
      </c>
      <c r="H169" s="174" t="s">
        <v>202</v>
      </c>
      <c r="I169" s="174">
        <v>5</v>
      </c>
      <c r="J169" s="174">
        <v>3</v>
      </c>
      <c r="K169" s="174">
        <v>16.882045999999999</v>
      </c>
    </row>
    <row r="170" spans="1:11" x14ac:dyDescent="0.25">
      <c r="A170" s="174">
        <v>228225</v>
      </c>
      <c r="B170" s="174">
        <v>209</v>
      </c>
      <c r="C170" s="174">
        <v>2007</v>
      </c>
      <c r="D170" s="174">
        <v>43</v>
      </c>
      <c r="E170" s="175" t="s">
        <v>368</v>
      </c>
      <c r="F170" s="175">
        <v>22</v>
      </c>
      <c r="G170" s="174" t="s">
        <v>779</v>
      </c>
      <c r="H170" s="174" t="s">
        <v>796</v>
      </c>
      <c r="I170" s="174">
        <v>2</v>
      </c>
      <c r="J170" s="174">
        <v>3</v>
      </c>
      <c r="K170" s="174">
        <v>6604.3226500000001</v>
      </c>
    </row>
    <row r="171" spans="1:11" x14ac:dyDescent="0.25">
      <c r="A171" s="174">
        <v>228226</v>
      </c>
      <c r="B171" s="174">
        <v>209</v>
      </c>
      <c r="C171" s="174">
        <v>2007</v>
      </c>
      <c r="D171" s="174">
        <v>43</v>
      </c>
      <c r="E171" s="175" t="s">
        <v>368</v>
      </c>
      <c r="F171" s="175">
        <v>22</v>
      </c>
      <c r="G171" s="174" t="s">
        <v>779</v>
      </c>
      <c r="H171" s="174" t="s">
        <v>796</v>
      </c>
      <c r="I171" s="174">
        <v>3</v>
      </c>
      <c r="J171" s="174">
        <v>3</v>
      </c>
      <c r="K171" s="174">
        <v>8769.4070329999995</v>
      </c>
    </row>
    <row r="172" spans="1:11" x14ac:dyDescent="0.25">
      <c r="A172" s="174">
        <v>228227</v>
      </c>
      <c r="B172" s="174">
        <v>209</v>
      </c>
      <c r="C172" s="174">
        <v>2007</v>
      </c>
      <c r="D172" s="174">
        <v>43</v>
      </c>
      <c r="E172" s="175" t="s">
        <v>368</v>
      </c>
      <c r="F172" s="175">
        <v>22</v>
      </c>
      <c r="G172" s="174" t="s">
        <v>779</v>
      </c>
      <c r="H172" s="174" t="s">
        <v>796</v>
      </c>
      <c r="I172" s="174">
        <v>4</v>
      </c>
      <c r="J172" s="174">
        <v>3</v>
      </c>
      <c r="K172" s="174">
        <v>5563.1450009999999</v>
      </c>
    </row>
    <row r="173" spans="1:11" x14ac:dyDescent="0.25">
      <c r="A173" s="174">
        <v>228228</v>
      </c>
      <c r="B173" s="174">
        <v>209</v>
      </c>
      <c r="C173" s="174">
        <v>2007</v>
      </c>
      <c r="D173" s="174">
        <v>43</v>
      </c>
      <c r="E173" s="175" t="s">
        <v>368</v>
      </c>
      <c r="F173" s="175">
        <v>22</v>
      </c>
      <c r="G173" s="174" t="s">
        <v>779</v>
      </c>
      <c r="H173" s="174" t="s">
        <v>796</v>
      </c>
      <c r="I173" s="174">
        <v>5</v>
      </c>
      <c r="J173" s="174">
        <v>3</v>
      </c>
      <c r="K173" s="174">
        <v>7949.7321160000001</v>
      </c>
    </row>
    <row r="174" spans="1:11" x14ac:dyDescent="0.25">
      <c r="A174" s="174">
        <v>228229</v>
      </c>
      <c r="B174" s="174">
        <v>209</v>
      </c>
      <c r="C174" s="174">
        <v>2007</v>
      </c>
      <c r="D174" s="174">
        <v>44</v>
      </c>
      <c r="E174" s="175" t="s">
        <v>370</v>
      </c>
      <c r="F174" s="175">
        <v>22</v>
      </c>
      <c r="G174" s="174" t="s">
        <v>779</v>
      </c>
      <c r="H174" s="174" t="s">
        <v>202</v>
      </c>
      <c r="I174" s="174">
        <v>2</v>
      </c>
      <c r="J174" s="174">
        <v>3</v>
      </c>
      <c r="K174" s="174">
        <v>80.532854999999998</v>
      </c>
    </row>
    <row r="175" spans="1:11" x14ac:dyDescent="0.25">
      <c r="A175" s="174">
        <v>228230</v>
      </c>
      <c r="B175" s="174">
        <v>209</v>
      </c>
      <c r="C175" s="174">
        <v>2007</v>
      </c>
      <c r="D175" s="174">
        <v>44</v>
      </c>
      <c r="E175" s="175" t="s">
        <v>370</v>
      </c>
      <c r="F175" s="175">
        <v>22</v>
      </c>
      <c r="G175" s="174" t="s">
        <v>779</v>
      </c>
      <c r="H175" s="174" t="s">
        <v>202</v>
      </c>
      <c r="I175" s="174">
        <v>3</v>
      </c>
      <c r="J175" s="174">
        <v>3</v>
      </c>
      <c r="K175" s="174">
        <v>89.940535999999994</v>
      </c>
    </row>
    <row r="176" spans="1:11" x14ac:dyDescent="0.25">
      <c r="A176" s="174">
        <v>228231</v>
      </c>
      <c r="B176" s="174">
        <v>209</v>
      </c>
      <c r="C176" s="174">
        <v>2007</v>
      </c>
      <c r="D176" s="174">
        <v>44</v>
      </c>
      <c r="E176" s="175" t="s">
        <v>370</v>
      </c>
      <c r="F176" s="175">
        <v>22</v>
      </c>
      <c r="G176" s="174" t="s">
        <v>779</v>
      </c>
      <c r="H176" s="174" t="s">
        <v>202</v>
      </c>
      <c r="I176" s="174">
        <v>4</v>
      </c>
      <c r="J176" s="174">
        <v>3</v>
      </c>
      <c r="K176" s="174">
        <v>56.477234000000003</v>
      </c>
    </row>
    <row r="177" spans="1:11" x14ac:dyDescent="0.25">
      <c r="A177" s="174">
        <v>228232</v>
      </c>
      <c r="B177" s="174">
        <v>209</v>
      </c>
      <c r="C177" s="174">
        <v>2007</v>
      </c>
      <c r="D177" s="174">
        <v>44</v>
      </c>
      <c r="E177" s="175" t="s">
        <v>370</v>
      </c>
      <c r="F177" s="175">
        <v>22</v>
      </c>
      <c r="G177" s="174" t="s">
        <v>779</v>
      </c>
      <c r="H177" s="174" t="s">
        <v>202</v>
      </c>
      <c r="I177" s="174">
        <v>5</v>
      </c>
      <c r="J177" s="174">
        <v>3</v>
      </c>
      <c r="K177" s="174">
        <v>162.25124700000001</v>
      </c>
    </row>
    <row r="178" spans="1:11" x14ac:dyDescent="0.25">
      <c r="A178" s="174">
        <v>228233</v>
      </c>
      <c r="B178" s="174">
        <v>209</v>
      </c>
      <c r="C178" s="174">
        <v>2007</v>
      </c>
      <c r="D178" s="174">
        <v>45</v>
      </c>
      <c r="E178" s="175" t="s">
        <v>372</v>
      </c>
      <c r="F178" s="175">
        <v>23</v>
      </c>
      <c r="G178" s="174" t="s">
        <v>780</v>
      </c>
      <c r="H178" s="174" t="s">
        <v>796</v>
      </c>
      <c r="I178" s="174">
        <v>2</v>
      </c>
      <c r="J178" s="174">
        <v>2</v>
      </c>
      <c r="K178" s="174">
        <v>69.363702000000004</v>
      </c>
    </row>
    <row r="179" spans="1:11" x14ac:dyDescent="0.25">
      <c r="A179" s="174">
        <v>228234</v>
      </c>
      <c r="B179" s="174">
        <v>209</v>
      </c>
      <c r="C179" s="174">
        <v>2007</v>
      </c>
      <c r="D179" s="174">
        <v>45</v>
      </c>
      <c r="E179" s="175" t="s">
        <v>372</v>
      </c>
      <c r="F179" s="175">
        <v>23</v>
      </c>
      <c r="G179" s="174" t="s">
        <v>780</v>
      </c>
      <c r="H179" s="174" t="s">
        <v>796</v>
      </c>
      <c r="I179" s="174">
        <v>2</v>
      </c>
      <c r="J179" s="174">
        <v>3</v>
      </c>
      <c r="K179" s="174">
        <v>3145.6961799999999</v>
      </c>
    </row>
    <row r="180" spans="1:11" x14ac:dyDescent="0.25">
      <c r="A180" s="174">
        <v>228236</v>
      </c>
      <c r="B180" s="174">
        <v>209</v>
      </c>
      <c r="C180" s="174">
        <v>2007</v>
      </c>
      <c r="D180" s="174">
        <v>45</v>
      </c>
      <c r="E180" s="175" t="s">
        <v>372</v>
      </c>
      <c r="F180" s="175">
        <v>23</v>
      </c>
      <c r="G180" s="174" t="s">
        <v>780</v>
      </c>
      <c r="H180" s="174" t="s">
        <v>796</v>
      </c>
      <c r="I180" s="174">
        <v>3</v>
      </c>
      <c r="J180" s="174">
        <v>3</v>
      </c>
      <c r="K180" s="174">
        <v>3557.0592590000001</v>
      </c>
    </row>
    <row r="181" spans="1:11" x14ac:dyDescent="0.25">
      <c r="A181" s="174">
        <v>228235</v>
      </c>
      <c r="B181" s="174">
        <v>209</v>
      </c>
      <c r="C181" s="174">
        <v>2007</v>
      </c>
      <c r="D181" s="174">
        <v>45</v>
      </c>
      <c r="E181" s="175" t="s">
        <v>372</v>
      </c>
      <c r="F181" s="175">
        <v>23</v>
      </c>
      <c r="G181" s="174" t="s">
        <v>780</v>
      </c>
      <c r="H181" s="174" t="s">
        <v>796</v>
      </c>
      <c r="I181" s="174">
        <v>3</v>
      </c>
      <c r="J181" s="174">
        <v>2</v>
      </c>
      <c r="K181" s="174">
        <v>3574.7639589999999</v>
      </c>
    </row>
    <row r="182" spans="1:11" x14ac:dyDescent="0.25">
      <c r="A182" s="174">
        <v>228238</v>
      </c>
      <c r="B182" s="174">
        <v>209</v>
      </c>
      <c r="C182" s="174">
        <v>2007</v>
      </c>
      <c r="D182" s="174">
        <v>45</v>
      </c>
      <c r="E182" s="175" t="s">
        <v>372</v>
      </c>
      <c r="F182" s="175">
        <v>23</v>
      </c>
      <c r="G182" s="174" t="s">
        <v>780</v>
      </c>
      <c r="H182" s="174" t="s">
        <v>796</v>
      </c>
      <c r="I182" s="174">
        <v>4</v>
      </c>
      <c r="J182" s="174">
        <v>3</v>
      </c>
      <c r="K182" s="174">
        <v>6147.679314</v>
      </c>
    </row>
    <row r="183" spans="1:11" x14ac:dyDescent="0.25">
      <c r="A183" s="174">
        <v>228237</v>
      </c>
      <c r="B183" s="174">
        <v>209</v>
      </c>
      <c r="C183" s="174">
        <v>2007</v>
      </c>
      <c r="D183" s="174">
        <v>45</v>
      </c>
      <c r="E183" s="175" t="s">
        <v>372</v>
      </c>
      <c r="F183" s="175">
        <v>23</v>
      </c>
      <c r="G183" s="174" t="s">
        <v>780</v>
      </c>
      <c r="H183" s="174" t="s">
        <v>796</v>
      </c>
      <c r="I183" s="174">
        <v>4</v>
      </c>
      <c r="J183" s="174">
        <v>2</v>
      </c>
      <c r="K183" s="174">
        <v>6953.119901</v>
      </c>
    </row>
    <row r="184" spans="1:11" x14ac:dyDescent="0.25">
      <c r="A184" s="174">
        <v>228239</v>
      </c>
      <c r="B184" s="174">
        <v>209</v>
      </c>
      <c r="C184" s="174">
        <v>2007</v>
      </c>
      <c r="D184" s="174">
        <v>45</v>
      </c>
      <c r="E184" s="175" t="s">
        <v>372</v>
      </c>
      <c r="F184" s="175">
        <v>23</v>
      </c>
      <c r="G184" s="174" t="s">
        <v>780</v>
      </c>
      <c r="H184" s="174" t="s">
        <v>796</v>
      </c>
      <c r="I184" s="174">
        <v>5</v>
      </c>
      <c r="J184" s="174">
        <v>2</v>
      </c>
      <c r="K184" s="174">
        <v>5036.6528779999999</v>
      </c>
    </row>
    <row r="185" spans="1:11" x14ac:dyDescent="0.25">
      <c r="A185" s="174">
        <v>228240</v>
      </c>
      <c r="B185" s="174">
        <v>209</v>
      </c>
      <c r="C185" s="174">
        <v>2007</v>
      </c>
      <c r="D185" s="174">
        <v>45</v>
      </c>
      <c r="E185" s="175" t="s">
        <v>372</v>
      </c>
      <c r="F185" s="175">
        <v>23</v>
      </c>
      <c r="G185" s="174" t="s">
        <v>780</v>
      </c>
      <c r="H185" s="174" t="s">
        <v>796</v>
      </c>
      <c r="I185" s="174">
        <v>5</v>
      </c>
      <c r="J185" s="174">
        <v>3</v>
      </c>
      <c r="K185" s="174">
        <v>5103.6378000000004</v>
      </c>
    </row>
    <row r="186" spans="1:11" x14ac:dyDescent="0.25">
      <c r="A186" s="174">
        <v>228241</v>
      </c>
      <c r="B186" s="174">
        <v>209</v>
      </c>
      <c r="C186" s="174">
        <v>2007</v>
      </c>
      <c r="D186" s="174">
        <v>46</v>
      </c>
      <c r="E186" s="175" t="s">
        <v>374</v>
      </c>
      <c r="F186" s="175">
        <v>23</v>
      </c>
      <c r="G186" s="174" t="s">
        <v>780</v>
      </c>
      <c r="H186" s="174" t="s">
        <v>202</v>
      </c>
      <c r="I186" s="174">
        <v>2</v>
      </c>
      <c r="J186" s="174">
        <v>2</v>
      </c>
      <c r="K186" s="174">
        <v>12.240238</v>
      </c>
    </row>
    <row r="187" spans="1:11" x14ac:dyDescent="0.25">
      <c r="A187" s="174">
        <v>228242</v>
      </c>
      <c r="B187" s="174">
        <v>209</v>
      </c>
      <c r="C187" s="174">
        <v>2007</v>
      </c>
      <c r="D187" s="174">
        <v>46</v>
      </c>
      <c r="E187" s="175" t="s">
        <v>374</v>
      </c>
      <c r="F187" s="175">
        <v>23</v>
      </c>
      <c r="G187" s="174" t="s">
        <v>780</v>
      </c>
      <c r="H187" s="174" t="s">
        <v>202</v>
      </c>
      <c r="I187" s="174">
        <v>2</v>
      </c>
      <c r="J187" s="174">
        <v>3</v>
      </c>
      <c r="K187" s="174">
        <v>555.10402199999999</v>
      </c>
    </row>
    <row r="188" spans="1:11" x14ac:dyDescent="0.25">
      <c r="A188" s="174">
        <v>228244</v>
      </c>
      <c r="B188" s="174">
        <v>209</v>
      </c>
      <c r="C188" s="174">
        <v>2007</v>
      </c>
      <c r="D188" s="174">
        <v>46</v>
      </c>
      <c r="E188" s="175" t="s">
        <v>374</v>
      </c>
      <c r="F188" s="175">
        <v>23</v>
      </c>
      <c r="G188" s="174" t="s">
        <v>780</v>
      </c>
      <c r="H188" s="174" t="s">
        <v>202</v>
      </c>
      <c r="I188" s="174">
        <v>3</v>
      </c>
      <c r="J188" s="174">
        <v>3</v>
      </c>
      <c r="K188" s="174">
        <v>752.03791999999999</v>
      </c>
    </row>
    <row r="189" spans="1:11" x14ac:dyDescent="0.25">
      <c r="A189" s="174">
        <v>228243</v>
      </c>
      <c r="B189" s="174">
        <v>209</v>
      </c>
      <c r="C189" s="174">
        <v>2007</v>
      </c>
      <c r="D189" s="174">
        <v>46</v>
      </c>
      <c r="E189" s="175" t="s">
        <v>374</v>
      </c>
      <c r="F189" s="175">
        <v>23</v>
      </c>
      <c r="G189" s="174" t="s">
        <v>780</v>
      </c>
      <c r="H189" s="174" t="s">
        <v>202</v>
      </c>
      <c r="I189" s="174">
        <v>3</v>
      </c>
      <c r="J189" s="174">
        <v>2</v>
      </c>
      <c r="K189" s="174">
        <v>756.20006799999999</v>
      </c>
    </row>
    <row r="190" spans="1:11" x14ac:dyDescent="0.25">
      <c r="A190" s="174">
        <v>228246</v>
      </c>
      <c r="B190" s="174">
        <v>209</v>
      </c>
      <c r="C190" s="174">
        <v>2007</v>
      </c>
      <c r="D190" s="174">
        <v>46</v>
      </c>
      <c r="E190" s="175" t="s">
        <v>374</v>
      </c>
      <c r="F190" s="175">
        <v>23</v>
      </c>
      <c r="G190" s="174" t="s">
        <v>780</v>
      </c>
      <c r="H190" s="174" t="s">
        <v>202</v>
      </c>
      <c r="I190" s="174">
        <v>4</v>
      </c>
      <c r="J190" s="174">
        <v>3</v>
      </c>
      <c r="K190" s="174">
        <v>1246.9349549999999</v>
      </c>
    </row>
    <row r="191" spans="1:11" x14ac:dyDescent="0.25">
      <c r="A191" s="174">
        <v>228245</v>
      </c>
      <c r="B191" s="174">
        <v>209</v>
      </c>
      <c r="C191" s="174">
        <v>2007</v>
      </c>
      <c r="D191" s="174">
        <v>46</v>
      </c>
      <c r="E191" s="175" t="s">
        <v>374</v>
      </c>
      <c r="F191" s="175">
        <v>23</v>
      </c>
      <c r="G191" s="174" t="s">
        <v>780</v>
      </c>
      <c r="H191" s="174" t="s">
        <v>202</v>
      </c>
      <c r="I191" s="174">
        <v>4</v>
      </c>
      <c r="J191" s="174">
        <v>2</v>
      </c>
      <c r="K191" s="174">
        <v>1410.302621</v>
      </c>
    </row>
    <row r="192" spans="1:11" x14ac:dyDescent="0.25">
      <c r="A192" s="174">
        <v>228247</v>
      </c>
      <c r="B192" s="174">
        <v>209</v>
      </c>
      <c r="C192" s="174">
        <v>2007</v>
      </c>
      <c r="D192" s="174">
        <v>46</v>
      </c>
      <c r="E192" s="175" t="s">
        <v>374</v>
      </c>
      <c r="F192" s="175">
        <v>23</v>
      </c>
      <c r="G192" s="174" t="s">
        <v>780</v>
      </c>
      <c r="H192" s="174" t="s">
        <v>202</v>
      </c>
      <c r="I192" s="174">
        <v>5</v>
      </c>
      <c r="J192" s="174">
        <v>2</v>
      </c>
      <c r="K192" s="174">
        <v>1042.9432730000001</v>
      </c>
    </row>
    <row r="193" spans="1:11" x14ac:dyDescent="0.25">
      <c r="A193" s="174">
        <v>228248</v>
      </c>
      <c r="B193" s="174">
        <v>209</v>
      </c>
      <c r="C193" s="174">
        <v>2007</v>
      </c>
      <c r="D193" s="174">
        <v>46</v>
      </c>
      <c r="E193" s="175" t="s">
        <v>374</v>
      </c>
      <c r="F193" s="175">
        <v>23</v>
      </c>
      <c r="G193" s="174" t="s">
        <v>780</v>
      </c>
      <c r="H193" s="174" t="s">
        <v>202</v>
      </c>
      <c r="I193" s="174">
        <v>5</v>
      </c>
      <c r="J193" s="174">
        <v>3</v>
      </c>
      <c r="K193" s="174">
        <v>1056.8138879999999</v>
      </c>
    </row>
    <row r="194" spans="1:11" x14ac:dyDescent="0.25">
      <c r="A194" s="174">
        <v>228249</v>
      </c>
      <c r="B194" s="174">
        <v>209</v>
      </c>
      <c r="C194" s="174">
        <v>2007</v>
      </c>
      <c r="D194" s="174">
        <v>47</v>
      </c>
      <c r="E194" s="175" t="s">
        <v>376</v>
      </c>
      <c r="F194" s="175">
        <v>24</v>
      </c>
      <c r="G194" s="174" t="s">
        <v>781</v>
      </c>
      <c r="H194" s="174" t="s">
        <v>796</v>
      </c>
      <c r="I194" s="174">
        <v>2</v>
      </c>
      <c r="J194" s="174">
        <v>3</v>
      </c>
      <c r="K194" s="174">
        <v>43978.143971999998</v>
      </c>
    </row>
    <row r="195" spans="1:11" x14ac:dyDescent="0.25">
      <c r="A195" s="174">
        <v>228250</v>
      </c>
      <c r="B195" s="174">
        <v>209</v>
      </c>
      <c r="C195" s="174">
        <v>2007</v>
      </c>
      <c r="D195" s="174">
        <v>47</v>
      </c>
      <c r="E195" s="175" t="s">
        <v>376</v>
      </c>
      <c r="F195" s="175">
        <v>24</v>
      </c>
      <c r="G195" s="174" t="s">
        <v>781</v>
      </c>
      <c r="H195" s="174" t="s">
        <v>796</v>
      </c>
      <c r="I195" s="174">
        <v>3</v>
      </c>
      <c r="J195" s="174">
        <v>3</v>
      </c>
      <c r="K195" s="174">
        <v>39236.077415</v>
      </c>
    </row>
    <row r="196" spans="1:11" x14ac:dyDescent="0.25">
      <c r="A196" s="174">
        <v>228251</v>
      </c>
      <c r="B196" s="174">
        <v>209</v>
      </c>
      <c r="C196" s="174">
        <v>2007</v>
      </c>
      <c r="D196" s="174">
        <v>47</v>
      </c>
      <c r="E196" s="175" t="s">
        <v>376</v>
      </c>
      <c r="F196" s="175">
        <v>24</v>
      </c>
      <c r="G196" s="174" t="s">
        <v>781</v>
      </c>
      <c r="H196" s="174" t="s">
        <v>796</v>
      </c>
      <c r="I196" s="174">
        <v>4</v>
      </c>
      <c r="J196" s="174">
        <v>3</v>
      </c>
      <c r="K196" s="174">
        <v>72902.990982999996</v>
      </c>
    </row>
    <row r="197" spans="1:11" x14ac:dyDescent="0.25">
      <c r="A197" s="174">
        <v>228252</v>
      </c>
      <c r="B197" s="174">
        <v>209</v>
      </c>
      <c r="C197" s="174">
        <v>2007</v>
      </c>
      <c r="D197" s="174">
        <v>47</v>
      </c>
      <c r="E197" s="175" t="s">
        <v>376</v>
      </c>
      <c r="F197" s="175">
        <v>24</v>
      </c>
      <c r="G197" s="174" t="s">
        <v>781</v>
      </c>
      <c r="H197" s="174" t="s">
        <v>796</v>
      </c>
      <c r="I197" s="174">
        <v>5</v>
      </c>
      <c r="J197" s="174">
        <v>3</v>
      </c>
      <c r="K197" s="174">
        <v>44394.274701000002</v>
      </c>
    </row>
    <row r="198" spans="1:11" x14ac:dyDescent="0.25">
      <c r="A198" s="174">
        <v>228253</v>
      </c>
      <c r="B198" s="174">
        <v>209</v>
      </c>
      <c r="C198" s="174">
        <v>2007</v>
      </c>
      <c r="D198" s="174">
        <v>48</v>
      </c>
      <c r="E198" s="175" t="s">
        <v>378</v>
      </c>
      <c r="F198" s="175">
        <v>24</v>
      </c>
      <c r="G198" s="174" t="s">
        <v>781</v>
      </c>
      <c r="H198" s="174" t="s">
        <v>202</v>
      </c>
      <c r="I198" s="174">
        <v>2</v>
      </c>
      <c r="J198" s="174">
        <v>3</v>
      </c>
      <c r="K198" s="174">
        <v>1327.444972</v>
      </c>
    </row>
    <row r="199" spans="1:11" x14ac:dyDescent="0.25">
      <c r="A199" s="174">
        <v>228254</v>
      </c>
      <c r="B199" s="174">
        <v>209</v>
      </c>
      <c r="C199" s="174">
        <v>2007</v>
      </c>
      <c r="D199" s="174">
        <v>48</v>
      </c>
      <c r="E199" s="175" t="s">
        <v>378</v>
      </c>
      <c r="F199" s="175">
        <v>24</v>
      </c>
      <c r="G199" s="174" t="s">
        <v>781</v>
      </c>
      <c r="H199" s="174" t="s">
        <v>202</v>
      </c>
      <c r="I199" s="174">
        <v>3</v>
      </c>
      <c r="J199" s="174">
        <v>3</v>
      </c>
      <c r="K199" s="174">
        <v>1212.8509979999999</v>
      </c>
    </row>
    <row r="200" spans="1:11" x14ac:dyDescent="0.25">
      <c r="A200" s="174">
        <v>228255</v>
      </c>
      <c r="B200" s="174">
        <v>209</v>
      </c>
      <c r="C200" s="174">
        <v>2007</v>
      </c>
      <c r="D200" s="174">
        <v>48</v>
      </c>
      <c r="E200" s="175" t="s">
        <v>378</v>
      </c>
      <c r="F200" s="175">
        <v>24</v>
      </c>
      <c r="G200" s="174" t="s">
        <v>781</v>
      </c>
      <c r="H200" s="174" t="s">
        <v>202</v>
      </c>
      <c r="I200" s="174">
        <v>4</v>
      </c>
      <c r="J200" s="174">
        <v>3</v>
      </c>
      <c r="K200" s="174">
        <v>2255.7391689999999</v>
      </c>
    </row>
    <row r="201" spans="1:11" x14ac:dyDescent="0.25">
      <c r="A201" s="174">
        <v>228256</v>
      </c>
      <c r="B201" s="174">
        <v>209</v>
      </c>
      <c r="C201" s="174">
        <v>2007</v>
      </c>
      <c r="D201" s="174">
        <v>48</v>
      </c>
      <c r="E201" s="175" t="s">
        <v>378</v>
      </c>
      <c r="F201" s="175">
        <v>24</v>
      </c>
      <c r="G201" s="174" t="s">
        <v>781</v>
      </c>
      <c r="H201" s="174" t="s">
        <v>202</v>
      </c>
      <c r="I201" s="174">
        <v>5</v>
      </c>
      <c r="J201" s="174">
        <v>3</v>
      </c>
      <c r="K201" s="174">
        <v>1373.109187</v>
      </c>
    </row>
    <row r="202" spans="1:11" x14ac:dyDescent="0.25">
      <c r="A202" s="174">
        <v>228257</v>
      </c>
      <c r="B202" s="174">
        <v>209</v>
      </c>
      <c r="C202" s="174">
        <v>2007</v>
      </c>
      <c r="D202" s="174">
        <v>49</v>
      </c>
      <c r="E202" s="175" t="s">
        <v>380</v>
      </c>
      <c r="F202" s="175">
        <v>25</v>
      </c>
      <c r="G202" s="174" t="s">
        <v>782</v>
      </c>
      <c r="H202" s="174" t="s">
        <v>796</v>
      </c>
      <c r="I202" s="174">
        <v>3</v>
      </c>
      <c r="J202" s="174">
        <v>1</v>
      </c>
      <c r="K202" s="174">
        <v>53.085951999999999</v>
      </c>
    </row>
    <row r="203" spans="1:11" x14ac:dyDescent="0.25">
      <c r="A203" s="174">
        <v>228258</v>
      </c>
      <c r="B203" s="174">
        <v>209</v>
      </c>
      <c r="C203" s="174">
        <v>2007</v>
      </c>
      <c r="D203" s="174">
        <v>49</v>
      </c>
      <c r="E203" s="175" t="s">
        <v>380</v>
      </c>
      <c r="F203" s="175">
        <v>25</v>
      </c>
      <c r="G203" s="174" t="s">
        <v>782</v>
      </c>
      <c r="H203" s="174" t="s">
        <v>796</v>
      </c>
      <c r="I203" s="174">
        <v>3</v>
      </c>
      <c r="J203" s="174">
        <v>4</v>
      </c>
      <c r="K203" s="174">
        <v>53.140779999999999</v>
      </c>
    </row>
    <row r="204" spans="1:11" x14ac:dyDescent="0.25">
      <c r="A204" s="174">
        <v>228260</v>
      </c>
      <c r="B204" s="174">
        <v>209</v>
      </c>
      <c r="C204" s="174">
        <v>2007</v>
      </c>
      <c r="D204" s="174">
        <v>49</v>
      </c>
      <c r="E204" s="175" t="s">
        <v>380</v>
      </c>
      <c r="F204" s="175">
        <v>25</v>
      </c>
      <c r="G204" s="174" t="s">
        <v>782</v>
      </c>
      <c r="H204" s="174" t="s">
        <v>796</v>
      </c>
      <c r="I204" s="174">
        <v>4</v>
      </c>
      <c r="J204" s="174">
        <v>4</v>
      </c>
      <c r="K204" s="174">
        <v>219.46732</v>
      </c>
    </row>
    <row r="205" spans="1:11" x14ac:dyDescent="0.25">
      <c r="A205" s="174">
        <v>228259</v>
      </c>
      <c r="B205" s="174">
        <v>209</v>
      </c>
      <c r="C205" s="174">
        <v>2007</v>
      </c>
      <c r="D205" s="174">
        <v>49</v>
      </c>
      <c r="E205" s="175" t="s">
        <v>380</v>
      </c>
      <c r="F205" s="175">
        <v>25</v>
      </c>
      <c r="G205" s="174" t="s">
        <v>782</v>
      </c>
      <c r="H205" s="174" t="s">
        <v>796</v>
      </c>
      <c r="I205" s="174">
        <v>4</v>
      </c>
      <c r="J205" s="174">
        <v>1</v>
      </c>
      <c r="K205" s="174">
        <v>235.498524</v>
      </c>
    </row>
    <row r="206" spans="1:11" x14ac:dyDescent="0.25">
      <c r="A206" s="174">
        <v>228262</v>
      </c>
      <c r="B206" s="174">
        <v>209</v>
      </c>
      <c r="C206" s="174">
        <v>2007</v>
      </c>
      <c r="D206" s="174">
        <v>49</v>
      </c>
      <c r="E206" s="175" t="s">
        <v>380</v>
      </c>
      <c r="F206" s="175">
        <v>25</v>
      </c>
      <c r="G206" s="174" t="s">
        <v>782</v>
      </c>
      <c r="H206" s="174" t="s">
        <v>796</v>
      </c>
      <c r="I206" s="174">
        <v>5</v>
      </c>
      <c r="J206" s="174">
        <v>3</v>
      </c>
      <c r="K206" s="174">
        <v>13.089675</v>
      </c>
    </row>
    <row r="207" spans="1:11" x14ac:dyDescent="0.25">
      <c r="A207" s="174">
        <v>228263</v>
      </c>
      <c r="B207" s="174">
        <v>209</v>
      </c>
      <c r="C207" s="174">
        <v>2007</v>
      </c>
      <c r="D207" s="174">
        <v>49</v>
      </c>
      <c r="E207" s="175" t="s">
        <v>380</v>
      </c>
      <c r="F207" s="175">
        <v>25</v>
      </c>
      <c r="G207" s="174" t="s">
        <v>782</v>
      </c>
      <c r="H207" s="174" t="s">
        <v>796</v>
      </c>
      <c r="I207" s="174">
        <v>5</v>
      </c>
      <c r="J207" s="174">
        <v>4</v>
      </c>
      <c r="K207" s="174">
        <v>136.20015000000001</v>
      </c>
    </row>
    <row r="208" spans="1:11" x14ac:dyDescent="0.25">
      <c r="A208" s="174">
        <v>228261</v>
      </c>
      <c r="B208" s="174">
        <v>209</v>
      </c>
      <c r="C208" s="174">
        <v>2007</v>
      </c>
      <c r="D208" s="174">
        <v>49</v>
      </c>
      <c r="E208" s="175" t="s">
        <v>380</v>
      </c>
      <c r="F208" s="175">
        <v>25</v>
      </c>
      <c r="G208" s="174" t="s">
        <v>782</v>
      </c>
      <c r="H208" s="174" t="s">
        <v>796</v>
      </c>
      <c r="I208" s="174">
        <v>5</v>
      </c>
      <c r="J208" s="174">
        <v>1</v>
      </c>
      <c r="K208" s="174">
        <v>732.14322700000002</v>
      </c>
    </row>
    <row r="209" spans="1:11" x14ac:dyDescent="0.25">
      <c r="A209" s="174">
        <v>228264</v>
      </c>
      <c r="B209" s="174">
        <v>209</v>
      </c>
      <c r="C209" s="174">
        <v>2007</v>
      </c>
      <c r="D209" s="174">
        <v>50</v>
      </c>
      <c r="E209" s="175" t="s">
        <v>382</v>
      </c>
      <c r="F209" s="175">
        <v>25</v>
      </c>
      <c r="G209" s="174" t="s">
        <v>782</v>
      </c>
      <c r="H209" s="174" t="s">
        <v>202</v>
      </c>
      <c r="I209" s="174">
        <v>3</v>
      </c>
      <c r="J209" s="174">
        <v>1</v>
      </c>
      <c r="K209" s="174">
        <v>1014.124736</v>
      </c>
    </row>
    <row r="210" spans="1:11" x14ac:dyDescent="0.25">
      <c r="A210" s="174">
        <v>228265</v>
      </c>
      <c r="B210" s="174">
        <v>209</v>
      </c>
      <c r="C210" s="174">
        <v>2007</v>
      </c>
      <c r="D210" s="174">
        <v>50</v>
      </c>
      <c r="E210" s="175" t="s">
        <v>382</v>
      </c>
      <c r="F210" s="175">
        <v>25</v>
      </c>
      <c r="G210" s="174" t="s">
        <v>782</v>
      </c>
      <c r="H210" s="174" t="s">
        <v>202</v>
      </c>
      <c r="I210" s="174">
        <v>3</v>
      </c>
      <c r="J210" s="174">
        <v>4</v>
      </c>
      <c r="K210" s="174">
        <v>1015.172139</v>
      </c>
    </row>
    <row r="211" spans="1:11" x14ac:dyDescent="0.25">
      <c r="A211" s="174">
        <v>228267</v>
      </c>
      <c r="B211" s="174">
        <v>209</v>
      </c>
      <c r="C211" s="174">
        <v>2007</v>
      </c>
      <c r="D211" s="174">
        <v>50</v>
      </c>
      <c r="E211" s="175" t="s">
        <v>382</v>
      </c>
      <c r="F211" s="175">
        <v>25</v>
      </c>
      <c r="G211" s="174" t="s">
        <v>782</v>
      </c>
      <c r="H211" s="174" t="s">
        <v>202</v>
      </c>
      <c r="I211" s="174">
        <v>4</v>
      </c>
      <c r="J211" s="174">
        <v>4</v>
      </c>
      <c r="K211" s="174">
        <v>4189.7002249999996</v>
      </c>
    </row>
    <row r="212" spans="1:11" x14ac:dyDescent="0.25">
      <c r="A212" s="174">
        <v>228266</v>
      </c>
      <c r="B212" s="174">
        <v>209</v>
      </c>
      <c r="C212" s="174">
        <v>2007</v>
      </c>
      <c r="D212" s="174">
        <v>50</v>
      </c>
      <c r="E212" s="175" t="s">
        <v>382</v>
      </c>
      <c r="F212" s="175">
        <v>25</v>
      </c>
      <c r="G212" s="174" t="s">
        <v>782</v>
      </c>
      <c r="H212" s="174" t="s">
        <v>202</v>
      </c>
      <c r="I212" s="174">
        <v>4</v>
      </c>
      <c r="J212" s="174">
        <v>1</v>
      </c>
      <c r="K212" s="174">
        <v>4469.0205919999999</v>
      </c>
    </row>
    <row r="213" spans="1:11" x14ac:dyDescent="0.25">
      <c r="A213" s="174">
        <v>228269</v>
      </c>
      <c r="B213" s="174">
        <v>209</v>
      </c>
      <c r="C213" s="174">
        <v>2007</v>
      </c>
      <c r="D213" s="174">
        <v>50</v>
      </c>
      <c r="E213" s="175" t="s">
        <v>382</v>
      </c>
      <c r="F213" s="175">
        <v>25</v>
      </c>
      <c r="G213" s="174" t="s">
        <v>782</v>
      </c>
      <c r="H213" s="174" t="s">
        <v>202</v>
      </c>
      <c r="I213" s="174">
        <v>5</v>
      </c>
      <c r="J213" s="174">
        <v>3</v>
      </c>
      <c r="K213" s="174">
        <v>248.56551899999999</v>
      </c>
    </row>
    <row r="214" spans="1:11" x14ac:dyDescent="0.25">
      <c r="A214" s="174">
        <v>228270</v>
      </c>
      <c r="B214" s="174">
        <v>209</v>
      </c>
      <c r="C214" s="174">
        <v>2007</v>
      </c>
      <c r="D214" s="174">
        <v>50</v>
      </c>
      <c r="E214" s="175" t="s">
        <v>382</v>
      </c>
      <c r="F214" s="175">
        <v>25</v>
      </c>
      <c r="G214" s="174" t="s">
        <v>782</v>
      </c>
      <c r="H214" s="174" t="s">
        <v>202</v>
      </c>
      <c r="I214" s="174">
        <v>5</v>
      </c>
      <c r="J214" s="174">
        <v>4</v>
      </c>
      <c r="K214" s="174">
        <v>2584.6500700000001</v>
      </c>
    </row>
    <row r="215" spans="1:11" x14ac:dyDescent="0.25">
      <c r="A215" s="174">
        <v>228268</v>
      </c>
      <c r="B215" s="174">
        <v>209</v>
      </c>
      <c r="C215" s="174">
        <v>2007</v>
      </c>
      <c r="D215" s="174">
        <v>50</v>
      </c>
      <c r="E215" s="175" t="s">
        <v>382</v>
      </c>
      <c r="F215" s="175">
        <v>25</v>
      </c>
      <c r="G215" s="174" t="s">
        <v>782</v>
      </c>
      <c r="H215" s="174" t="s">
        <v>202</v>
      </c>
      <c r="I215" s="174">
        <v>5</v>
      </c>
      <c r="J215" s="174">
        <v>1</v>
      </c>
      <c r="K215" s="174">
        <v>13902.985811</v>
      </c>
    </row>
    <row r="216" spans="1:11" x14ac:dyDescent="0.25">
      <c r="A216" s="174">
        <v>228271</v>
      </c>
      <c r="B216" s="174">
        <v>209</v>
      </c>
      <c r="C216" s="174">
        <v>2007</v>
      </c>
      <c r="D216" s="174">
        <v>51</v>
      </c>
      <c r="E216" s="175" t="s">
        <v>384</v>
      </c>
      <c r="F216" s="175">
        <v>26</v>
      </c>
      <c r="G216" s="174" t="s">
        <v>783</v>
      </c>
      <c r="H216" s="174" t="s">
        <v>796</v>
      </c>
      <c r="I216" s="174">
        <v>3</v>
      </c>
      <c r="J216" s="174">
        <v>1</v>
      </c>
      <c r="K216" s="174">
        <v>35.000951999999998</v>
      </c>
    </row>
    <row r="217" spans="1:11" x14ac:dyDescent="0.25">
      <c r="A217" s="174">
        <v>228272</v>
      </c>
      <c r="B217" s="174">
        <v>209</v>
      </c>
      <c r="C217" s="174">
        <v>2007</v>
      </c>
      <c r="D217" s="174">
        <v>51</v>
      </c>
      <c r="E217" s="175" t="s">
        <v>384</v>
      </c>
      <c r="F217" s="175">
        <v>26</v>
      </c>
      <c r="G217" s="174" t="s">
        <v>783</v>
      </c>
      <c r="H217" s="174" t="s">
        <v>796</v>
      </c>
      <c r="I217" s="174">
        <v>3</v>
      </c>
      <c r="J217" s="174">
        <v>4</v>
      </c>
      <c r="K217" s="174">
        <v>41.948056999999999</v>
      </c>
    </row>
    <row r="218" spans="1:11" x14ac:dyDescent="0.25">
      <c r="A218" s="174">
        <v>228273</v>
      </c>
      <c r="B218" s="174">
        <v>209</v>
      </c>
      <c r="C218" s="174">
        <v>2007</v>
      </c>
      <c r="D218" s="174">
        <v>51</v>
      </c>
      <c r="E218" s="175" t="s">
        <v>384</v>
      </c>
      <c r="F218" s="175">
        <v>26</v>
      </c>
      <c r="G218" s="174" t="s">
        <v>783</v>
      </c>
      <c r="H218" s="174" t="s">
        <v>796</v>
      </c>
      <c r="I218" s="174">
        <v>4</v>
      </c>
      <c r="J218" s="174">
        <v>1</v>
      </c>
      <c r="K218" s="174">
        <v>2353.8083809999998</v>
      </c>
    </row>
    <row r="219" spans="1:11" x14ac:dyDescent="0.25">
      <c r="A219" s="174">
        <v>228274</v>
      </c>
      <c r="B219" s="174">
        <v>209</v>
      </c>
      <c r="C219" s="174">
        <v>2007</v>
      </c>
      <c r="D219" s="174">
        <v>51</v>
      </c>
      <c r="E219" s="175" t="s">
        <v>384</v>
      </c>
      <c r="F219" s="175">
        <v>26</v>
      </c>
      <c r="G219" s="174" t="s">
        <v>783</v>
      </c>
      <c r="H219" s="174" t="s">
        <v>796</v>
      </c>
      <c r="I219" s="174">
        <v>4</v>
      </c>
      <c r="J219" s="174">
        <v>4</v>
      </c>
      <c r="K219" s="174">
        <v>2631.772637</v>
      </c>
    </row>
    <row r="220" spans="1:11" x14ac:dyDescent="0.25">
      <c r="A220" s="174">
        <v>228276</v>
      </c>
      <c r="B220" s="174">
        <v>209</v>
      </c>
      <c r="C220" s="174">
        <v>2007</v>
      </c>
      <c r="D220" s="174">
        <v>51</v>
      </c>
      <c r="E220" s="175" t="s">
        <v>384</v>
      </c>
      <c r="F220" s="175">
        <v>26</v>
      </c>
      <c r="G220" s="174" t="s">
        <v>783</v>
      </c>
      <c r="H220" s="174" t="s">
        <v>796</v>
      </c>
      <c r="I220" s="174">
        <v>5</v>
      </c>
      <c r="J220" s="174">
        <v>3</v>
      </c>
      <c r="K220" s="174">
        <v>37.308287</v>
      </c>
    </row>
    <row r="221" spans="1:11" x14ac:dyDescent="0.25">
      <c r="A221" s="174">
        <v>228277</v>
      </c>
      <c r="B221" s="174">
        <v>209</v>
      </c>
      <c r="C221" s="174">
        <v>2007</v>
      </c>
      <c r="D221" s="174">
        <v>51</v>
      </c>
      <c r="E221" s="175" t="s">
        <v>384</v>
      </c>
      <c r="F221" s="175">
        <v>26</v>
      </c>
      <c r="G221" s="174" t="s">
        <v>783</v>
      </c>
      <c r="H221" s="174" t="s">
        <v>796</v>
      </c>
      <c r="I221" s="174">
        <v>5</v>
      </c>
      <c r="J221" s="174">
        <v>4</v>
      </c>
      <c r="K221" s="174">
        <v>1914.879776</v>
      </c>
    </row>
    <row r="222" spans="1:11" x14ac:dyDescent="0.25">
      <c r="A222" s="174">
        <v>228275</v>
      </c>
      <c r="B222" s="174">
        <v>209</v>
      </c>
      <c r="C222" s="174">
        <v>2007</v>
      </c>
      <c r="D222" s="174">
        <v>51</v>
      </c>
      <c r="E222" s="175" t="s">
        <v>384</v>
      </c>
      <c r="F222" s="175">
        <v>26</v>
      </c>
      <c r="G222" s="174" t="s">
        <v>783</v>
      </c>
      <c r="H222" s="174" t="s">
        <v>796</v>
      </c>
      <c r="I222" s="174">
        <v>5</v>
      </c>
      <c r="J222" s="174">
        <v>1</v>
      </c>
      <c r="K222" s="174">
        <v>2802.7671639999999</v>
      </c>
    </row>
    <row r="223" spans="1:11" x14ac:dyDescent="0.25">
      <c r="A223" s="174">
        <v>228278</v>
      </c>
      <c r="B223" s="174">
        <v>209</v>
      </c>
      <c r="C223" s="174">
        <v>2007</v>
      </c>
      <c r="D223" s="174">
        <v>52</v>
      </c>
      <c r="E223" s="175" t="s">
        <v>386</v>
      </c>
      <c r="F223" s="175">
        <v>26</v>
      </c>
      <c r="G223" s="174" t="s">
        <v>783</v>
      </c>
      <c r="H223" s="174" t="s">
        <v>202</v>
      </c>
      <c r="I223" s="174">
        <v>3</v>
      </c>
      <c r="J223" s="174">
        <v>1</v>
      </c>
      <c r="K223" s="174">
        <v>315.00856900000002</v>
      </c>
    </row>
    <row r="224" spans="1:11" x14ac:dyDescent="0.25">
      <c r="A224" s="174">
        <v>228279</v>
      </c>
      <c r="B224" s="174">
        <v>209</v>
      </c>
      <c r="C224" s="174">
        <v>2007</v>
      </c>
      <c r="D224" s="174">
        <v>52</v>
      </c>
      <c r="E224" s="175" t="s">
        <v>386</v>
      </c>
      <c r="F224" s="175">
        <v>26</v>
      </c>
      <c r="G224" s="174" t="s">
        <v>783</v>
      </c>
      <c r="H224" s="174" t="s">
        <v>202</v>
      </c>
      <c r="I224" s="174">
        <v>3</v>
      </c>
      <c r="J224" s="174">
        <v>4</v>
      </c>
      <c r="K224" s="174">
        <v>377.53251599999999</v>
      </c>
    </row>
    <row r="225" spans="1:11" x14ac:dyDescent="0.25">
      <c r="A225" s="174">
        <v>228280</v>
      </c>
      <c r="B225" s="174">
        <v>209</v>
      </c>
      <c r="C225" s="174">
        <v>2007</v>
      </c>
      <c r="D225" s="174">
        <v>52</v>
      </c>
      <c r="E225" s="175" t="s">
        <v>386</v>
      </c>
      <c r="F225" s="175">
        <v>26</v>
      </c>
      <c r="G225" s="174" t="s">
        <v>783</v>
      </c>
      <c r="H225" s="174" t="s">
        <v>202</v>
      </c>
      <c r="I225" s="174">
        <v>4</v>
      </c>
      <c r="J225" s="174">
        <v>1</v>
      </c>
      <c r="K225" s="174">
        <v>21191.484638999998</v>
      </c>
    </row>
    <row r="226" spans="1:11" x14ac:dyDescent="0.25">
      <c r="A226" s="174">
        <v>228281</v>
      </c>
      <c r="B226" s="174">
        <v>209</v>
      </c>
      <c r="C226" s="174">
        <v>2007</v>
      </c>
      <c r="D226" s="174">
        <v>52</v>
      </c>
      <c r="E226" s="175" t="s">
        <v>386</v>
      </c>
      <c r="F226" s="175">
        <v>26</v>
      </c>
      <c r="G226" s="174" t="s">
        <v>783</v>
      </c>
      <c r="H226" s="174" t="s">
        <v>202</v>
      </c>
      <c r="I226" s="174">
        <v>4</v>
      </c>
      <c r="J226" s="174">
        <v>4</v>
      </c>
      <c r="K226" s="174">
        <v>23681.772481</v>
      </c>
    </row>
    <row r="227" spans="1:11" x14ac:dyDescent="0.25">
      <c r="A227" s="174">
        <v>228283</v>
      </c>
      <c r="B227" s="174">
        <v>209</v>
      </c>
      <c r="C227" s="174">
        <v>2007</v>
      </c>
      <c r="D227" s="174">
        <v>52</v>
      </c>
      <c r="E227" s="175" t="s">
        <v>386</v>
      </c>
      <c r="F227" s="175">
        <v>26</v>
      </c>
      <c r="G227" s="174" t="s">
        <v>783</v>
      </c>
      <c r="H227" s="174" t="s">
        <v>202</v>
      </c>
      <c r="I227" s="174">
        <v>5</v>
      </c>
      <c r="J227" s="174">
        <v>3</v>
      </c>
      <c r="K227" s="174">
        <v>335.77458000000001</v>
      </c>
    </row>
    <row r="228" spans="1:11" x14ac:dyDescent="0.25">
      <c r="A228" s="174">
        <v>228284</v>
      </c>
      <c r="B228" s="174">
        <v>209</v>
      </c>
      <c r="C228" s="174">
        <v>2007</v>
      </c>
      <c r="D228" s="174">
        <v>52</v>
      </c>
      <c r="E228" s="175" t="s">
        <v>386</v>
      </c>
      <c r="F228" s="175">
        <v>26</v>
      </c>
      <c r="G228" s="174" t="s">
        <v>783</v>
      </c>
      <c r="H228" s="174" t="s">
        <v>202</v>
      </c>
      <c r="I228" s="174">
        <v>5</v>
      </c>
      <c r="J228" s="174">
        <v>4</v>
      </c>
      <c r="K228" s="174">
        <v>17239.782854000001</v>
      </c>
    </row>
    <row r="229" spans="1:11" x14ac:dyDescent="0.25">
      <c r="A229" s="174">
        <v>228282</v>
      </c>
      <c r="B229" s="174">
        <v>209</v>
      </c>
      <c r="C229" s="174">
        <v>2007</v>
      </c>
      <c r="D229" s="174">
        <v>52</v>
      </c>
      <c r="E229" s="175" t="s">
        <v>386</v>
      </c>
      <c r="F229" s="175">
        <v>26</v>
      </c>
      <c r="G229" s="174" t="s">
        <v>783</v>
      </c>
      <c r="H229" s="174" t="s">
        <v>202</v>
      </c>
      <c r="I229" s="174">
        <v>5</v>
      </c>
      <c r="J229" s="174">
        <v>1</v>
      </c>
      <c r="K229" s="174">
        <v>25224.904474999999</v>
      </c>
    </row>
    <row r="230" spans="1:11" x14ac:dyDescent="0.25">
      <c r="A230" s="174">
        <v>228285</v>
      </c>
      <c r="B230" s="174">
        <v>209</v>
      </c>
      <c r="C230" s="174">
        <v>2007</v>
      </c>
      <c r="D230" s="174">
        <v>53</v>
      </c>
      <c r="E230" s="175" t="s">
        <v>388</v>
      </c>
      <c r="F230" s="175">
        <v>27</v>
      </c>
      <c r="G230" s="174" t="s">
        <v>784</v>
      </c>
      <c r="H230" s="174" t="s">
        <v>796</v>
      </c>
      <c r="I230" s="174">
        <v>2</v>
      </c>
      <c r="J230" s="174">
        <v>3</v>
      </c>
      <c r="K230" s="174">
        <v>129.484903</v>
      </c>
    </row>
    <row r="231" spans="1:11" x14ac:dyDescent="0.25">
      <c r="A231" s="174">
        <v>228286</v>
      </c>
      <c r="B231" s="174">
        <v>209</v>
      </c>
      <c r="C231" s="174">
        <v>2007</v>
      </c>
      <c r="D231" s="174">
        <v>53</v>
      </c>
      <c r="E231" s="175" t="s">
        <v>388</v>
      </c>
      <c r="F231" s="175">
        <v>27</v>
      </c>
      <c r="G231" s="174" t="s">
        <v>784</v>
      </c>
      <c r="H231" s="174" t="s">
        <v>796</v>
      </c>
      <c r="I231" s="174">
        <v>3</v>
      </c>
      <c r="J231" s="174">
        <v>3</v>
      </c>
      <c r="K231" s="174">
        <v>241.76855499999999</v>
      </c>
    </row>
    <row r="232" spans="1:11" x14ac:dyDescent="0.25">
      <c r="A232" s="174">
        <v>228287</v>
      </c>
      <c r="B232" s="174">
        <v>209</v>
      </c>
      <c r="C232" s="174">
        <v>2007</v>
      </c>
      <c r="D232" s="174">
        <v>53</v>
      </c>
      <c r="E232" s="175" t="s">
        <v>388</v>
      </c>
      <c r="F232" s="175">
        <v>27</v>
      </c>
      <c r="G232" s="174" t="s">
        <v>784</v>
      </c>
      <c r="H232" s="174" t="s">
        <v>796</v>
      </c>
      <c r="I232" s="174">
        <v>4</v>
      </c>
      <c r="J232" s="174">
        <v>3</v>
      </c>
      <c r="K232" s="174">
        <v>341.031319</v>
      </c>
    </row>
    <row r="233" spans="1:11" x14ac:dyDescent="0.25">
      <c r="A233" s="174">
        <v>228288</v>
      </c>
      <c r="B233" s="174">
        <v>209</v>
      </c>
      <c r="C233" s="174">
        <v>2007</v>
      </c>
      <c r="D233" s="174">
        <v>53</v>
      </c>
      <c r="E233" s="175" t="s">
        <v>388</v>
      </c>
      <c r="F233" s="175">
        <v>27</v>
      </c>
      <c r="G233" s="174" t="s">
        <v>784</v>
      </c>
      <c r="H233" s="174" t="s">
        <v>796</v>
      </c>
      <c r="I233" s="174">
        <v>5</v>
      </c>
      <c r="J233" s="174">
        <v>3</v>
      </c>
      <c r="K233" s="174">
        <v>101.05623199999999</v>
      </c>
    </row>
    <row r="234" spans="1:11" x14ac:dyDescent="0.25">
      <c r="A234" s="174">
        <v>228289</v>
      </c>
      <c r="B234" s="174">
        <v>209</v>
      </c>
      <c r="C234" s="174">
        <v>2007</v>
      </c>
      <c r="D234" s="174">
        <v>54</v>
      </c>
      <c r="E234" s="175" t="s">
        <v>390</v>
      </c>
      <c r="F234" s="175">
        <v>27</v>
      </c>
      <c r="G234" s="174" t="s">
        <v>784</v>
      </c>
      <c r="H234" s="174" t="s">
        <v>202</v>
      </c>
      <c r="I234" s="174">
        <v>2</v>
      </c>
      <c r="J234" s="174">
        <v>3</v>
      </c>
      <c r="K234" s="174">
        <v>220.47476800000001</v>
      </c>
    </row>
    <row r="235" spans="1:11" x14ac:dyDescent="0.25">
      <c r="A235" s="174">
        <v>228290</v>
      </c>
      <c r="B235" s="174">
        <v>209</v>
      </c>
      <c r="C235" s="174">
        <v>2007</v>
      </c>
      <c r="D235" s="174">
        <v>54</v>
      </c>
      <c r="E235" s="175" t="s">
        <v>390</v>
      </c>
      <c r="F235" s="175">
        <v>27</v>
      </c>
      <c r="G235" s="174" t="s">
        <v>784</v>
      </c>
      <c r="H235" s="174" t="s">
        <v>202</v>
      </c>
      <c r="I235" s="174">
        <v>3</v>
      </c>
      <c r="J235" s="174">
        <v>3</v>
      </c>
      <c r="K235" s="174">
        <v>411.66439500000001</v>
      </c>
    </row>
    <row r="236" spans="1:11" x14ac:dyDescent="0.25">
      <c r="A236" s="174">
        <v>228291</v>
      </c>
      <c r="B236" s="174">
        <v>209</v>
      </c>
      <c r="C236" s="174">
        <v>2007</v>
      </c>
      <c r="D236" s="174">
        <v>54</v>
      </c>
      <c r="E236" s="175" t="s">
        <v>390</v>
      </c>
      <c r="F236" s="175">
        <v>27</v>
      </c>
      <c r="G236" s="174" t="s">
        <v>784</v>
      </c>
      <c r="H236" s="174" t="s">
        <v>202</v>
      </c>
      <c r="I236" s="174">
        <v>4</v>
      </c>
      <c r="J236" s="174">
        <v>3</v>
      </c>
      <c r="K236" s="174">
        <v>580.67494799999997</v>
      </c>
    </row>
    <row r="237" spans="1:11" x14ac:dyDescent="0.25">
      <c r="A237" s="174">
        <v>228292</v>
      </c>
      <c r="B237" s="174">
        <v>209</v>
      </c>
      <c r="C237" s="174">
        <v>2007</v>
      </c>
      <c r="D237" s="174">
        <v>54</v>
      </c>
      <c r="E237" s="175" t="s">
        <v>390</v>
      </c>
      <c r="F237" s="175">
        <v>27</v>
      </c>
      <c r="G237" s="174" t="s">
        <v>784</v>
      </c>
      <c r="H237" s="174" t="s">
        <v>202</v>
      </c>
      <c r="I237" s="174">
        <v>5</v>
      </c>
      <c r="J237" s="174">
        <v>3</v>
      </c>
      <c r="K237" s="174">
        <v>170.72068999999999</v>
      </c>
    </row>
    <row r="238" spans="1:11" x14ac:dyDescent="0.25">
      <c r="A238" s="174">
        <v>228293</v>
      </c>
      <c r="B238" s="174">
        <v>209</v>
      </c>
      <c r="C238" s="174">
        <v>2007</v>
      </c>
      <c r="D238" s="174">
        <v>55</v>
      </c>
      <c r="E238" s="175" t="s">
        <v>392</v>
      </c>
      <c r="F238" s="175">
        <v>28</v>
      </c>
      <c r="G238" s="174" t="s">
        <v>785</v>
      </c>
      <c r="H238" s="174" t="s">
        <v>796</v>
      </c>
      <c r="I238" s="174">
        <v>2</v>
      </c>
      <c r="J238" s="174">
        <v>3</v>
      </c>
      <c r="K238" s="174">
        <v>45549.444806</v>
      </c>
    </row>
    <row r="239" spans="1:11" x14ac:dyDescent="0.25">
      <c r="A239" s="174">
        <v>228294</v>
      </c>
      <c r="B239" s="174">
        <v>209</v>
      </c>
      <c r="C239" s="174">
        <v>2007</v>
      </c>
      <c r="D239" s="174">
        <v>55</v>
      </c>
      <c r="E239" s="175" t="s">
        <v>392</v>
      </c>
      <c r="F239" s="175">
        <v>28</v>
      </c>
      <c r="G239" s="174" t="s">
        <v>785</v>
      </c>
      <c r="H239" s="174" t="s">
        <v>796</v>
      </c>
      <c r="I239" s="174">
        <v>3</v>
      </c>
      <c r="J239" s="174">
        <v>3</v>
      </c>
      <c r="K239" s="174">
        <v>1105.023925</v>
      </c>
    </row>
    <row r="240" spans="1:11" x14ac:dyDescent="0.25">
      <c r="A240" s="174">
        <v>228295</v>
      </c>
      <c r="B240" s="174">
        <v>209</v>
      </c>
      <c r="C240" s="174">
        <v>2007</v>
      </c>
      <c r="D240" s="174">
        <v>55</v>
      </c>
      <c r="E240" s="175" t="s">
        <v>392</v>
      </c>
      <c r="F240" s="175">
        <v>28</v>
      </c>
      <c r="G240" s="174" t="s">
        <v>785</v>
      </c>
      <c r="H240" s="174" t="s">
        <v>796</v>
      </c>
      <c r="I240" s="174">
        <v>4</v>
      </c>
      <c r="J240" s="174">
        <v>3</v>
      </c>
      <c r="K240" s="174">
        <v>13097.953081</v>
      </c>
    </row>
    <row r="241" spans="1:11" x14ac:dyDescent="0.25">
      <c r="A241" s="174">
        <v>228296</v>
      </c>
      <c r="B241" s="174">
        <v>209</v>
      </c>
      <c r="C241" s="174">
        <v>2007</v>
      </c>
      <c r="D241" s="174">
        <v>55</v>
      </c>
      <c r="E241" s="175" t="s">
        <v>392</v>
      </c>
      <c r="F241" s="175">
        <v>28</v>
      </c>
      <c r="G241" s="174" t="s">
        <v>785</v>
      </c>
      <c r="H241" s="174" t="s">
        <v>796</v>
      </c>
      <c r="I241" s="174">
        <v>5</v>
      </c>
      <c r="J241" s="174">
        <v>3</v>
      </c>
      <c r="K241" s="174">
        <v>52992.060937000002</v>
      </c>
    </row>
    <row r="242" spans="1:11" x14ac:dyDescent="0.25">
      <c r="A242" s="174">
        <v>228297</v>
      </c>
      <c r="B242" s="174">
        <v>209</v>
      </c>
      <c r="C242" s="174">
        <v>2007</v>
      </c>
      <c r="D242" s="174">
        <v>56</v>
      </c>
      <c r="E242" s="175" t="s">
        <v>394</v>
      </c>
      <c r="F242" s="175">
        <v>28</v>
      </c>
      <c r="G242" s="174" t="s">
        <v>785</v>
      </c>
      <c r="H242" s="174" t="s">
        <v>202</v>
      </c>
      <c r="I242" s="174">
        <v>2</v>
      </c>
      <c r="J242" s="174">
        <v>3</v>
      </c>
      <c r="K242" s="174">
        <v>911.70349299999998</v>
      </c>
    </row>
    <row r="243" spans="1:11" x14ac:dyDescent="0.25">
      <c r="A243" s="174">
        <v>228298</v>
      </c>
      <c r="B243" s="174">
        <v>209</v>
      </c>
      <c r="C243" s="174">
        <v>2007</v>
      </c>
      <c r="D243" s="174">
        <v>56</v>
      </c>
      <c r="E243" s="175" t="s">
        <v>394</v>
      </c>
      <c r="F243" s="175">
        <v>28</v>
      </c>
      <c r="G243" s="174" t="s">
        <v>785</v>
      </c>
      <c r="H243" s="174" t="s">
        <v>202</v>
      </c>
      <c r="I243" s="174">
        <v>3</v>
      </c>
      <c r="J243" s="174">
        <v>3</v>
      </c>
      <c r="K243" s="174">
        <v>22.274802999999999</v>
      </c>
    </row>
    <row r="244" spans="1:11" x14ac:dyDescent="0.25">
      <c r="A244" s="174">
        <v>228299</v>
      </c>
      <c r="B244" s="174">
        <v>209</v>
      </c>
      <c r="C244" s="174">
        <v>2007</v>
      </c>
      <c r="D244" s="174">
        <v>56</v>
      </c>
      <c r="E244" s="175" t="s">
        <v>394</v>
      </c>
      <c r="F244" s="175">
        <v>28</v>
      </c>
      <c r="G244" s="174" t="s">
        <v>785</v>
      </c>
      <c r="H244" s="174" t="s">
        <v>202</v>
      </c>
      <c r="I244" s="174">
        <v>4</v>
      </c>
      <c r="J244" s="174">
        <v>3</v>
      </c>
      <c r="K244" s="174">
        <v>261.34083600000002</v>
      </c>
    </row>
    <row r="245" spans="1:11" x14ac:dyDescent="0.25">
      <c r="A245" s="174">
        <v>228300</v>
      </c>
      <c r="B245" s="174">
        <v>209</v>
      </c>
      <c r="C245" s="174">
        <v>2007</v>
      </c>
      <c r="D245" s="174">
        <v>56</v>
      </c>
      <c r="E245" s="175" t="s">
        <v>394</v>
      </c>
      <c r="F245" s="175">
        <v>28</v>
      </c>
      <c r="G245" s="174" t="s">
        <v>785</v>
      </c>
      <c r="H245" s="174" t="s">
        <v>202</v>
      </c>
      <c r="I245" s="174">
        <v>5</v>
      </c>
      <c r="J245" s="174">
        <v>3</v>
      </c>
      <c r="K245" s="174">
        <v>1060.1480140000001</v>
      </c>
    </row>
    <row r="246" spans="1:11" x14ac:dyDescent="0.25">
      <c r="A246" s="174">
        <v>228301</v>
      </c>
      <c r="B246" s="174">
        <v>209</v>
      </c>
      <c r="C246" s="174">
        <v>2007</v>
      </c>
      <c r="D246" s="174">
        <v>57</v>
      </c>
      <c r="E246" s="175" t="s">
        <v>396</v>
      </c>
      <c r="F246" s="175">
        <v>29</v>
      </c>
      <c r="G246" s="174" t="s">
        <v>786</v>
      </c>
      <c r="H246" s="174" t="s">
        <v>796</v>
      </c>
      <c r="I246" s="174">
        <v>2</v>
      </c>
      <c r="J246" s="174">
        <v>3</v>
      </c>
      <c r="K246" s="174">
        <v>71579.161315999998</v>
      </c>
    </row>
    <row r="247" spans="1:11" x14ac:dyDescent="0.25">
      <c r="A247" s="174">
        <v>228302</v>
      </c>
      <c r="B247" s="174">
        <v>209</v>
      </c>
      <c r="C247" s="174">
        <v>2007</v>
      </c>
      <c r="D247" s="174">
        <v>57</v>
      </c>
      <c r="E247" s="175" t="s">
        <v>396</v>
      </c>
      <c r="F247" s="175">
        <v>29</v>
      </c>
      <c r="G247" s="174" t="s">
        <v>786</v>
      </c>
      <c r="H247" s="174" t="s">
        <v>796</v>
      </c>
      <c r="I247" s="174">
        <v>3</v>
      </c>
      <c r="J247" s="174">
        <v>3</v>
      </c>
      <c r="K247" s="174">
        <v>4994.6030840000003</v>
      </c>
    </row>
    <row r="248" spans="1:11" x14ac:dyDescent="0.25">
      <c r="A248" s="174">
        <v>228303</v>
      </c>
      <c r="B248" s="174">
        <v>209</v>
      </c>
      <c r="C248" s="174">
        <v>2007</v>
      </c>
      <c r="D248" s="174">
        <v>57</v>
      </c>
      <c r="E248" s="175" t="s">
        <v>396</v>
      </c>
      <c r="F248" s="175">
        <v>29</v>
      </c>
      <c r="G248" s="174" t="s">
        <v>786</v>
      </c>
      <c r="H248" s="174" t="s">
        <v>796</v>
      </c>
      <c r="I248" s="174">
        <v>4</v>
      </c>
      <c r="J248" s="174">
        <v>3</v>
      </c>
      <c r="K248" s="174">
        <v>89905.311044000002</v>
      </c>
    </row>
    <row r="249" spans="1:11" x14ac:dyDescent="0.25">
      <c r="A249" s="174">
        <v>228304</v>
      </c>
      <c r="B249" s="174">
        <v>209</v>
      </c>
      <c r="C249" s="174">
        <v>2007</v>
      </c>
      <c r="D249" s="174">
        <v>57</v>
      </c>
      <c r="E249" s="175" t="s">
        <v>396</v>
      </c>
      <c r="F249" s="175">
        <v>29</v>
      </c>
      <c r="G249" s="174" t="s">
        <v>786</v>
      </c>
      <c r="H249" s="174" t="s">
        <v>796</v>
      </c>
      <c r="I249" s="174">
        <v>5</v>
      </c>
      <c r="J249" s="174">
        <v>3</v>
      </c>
      <c r="K249" s="174">
        <v>10544.900608</v>
      </c>
    </row>
    <row r="250" spans="1:11" x14ac:dyDescent="0.25">
      <c r="A250" s="174">
        <v>228305</v>
      </c>
      <c r="B250" s="174">
        <v>209</v>
      </c>
      <c r="C250" s="174">
        <v>2007</v>
      </c>
      <c r="D250" s="174">
        <v>58</v>
      </c>
      <c r="E250" s="175" t="s">
        <v>398</v>
      </c>
      <c r="F250" s="175">
        <v>29</v>
      </c>
      <c r="G250" s="174" t="s">
        <v>786</v>
      </c>
      <c r="H250" s="174" t="s">
        <v>202</v>
      </c>
      <c r="I250" s="174">
        <v>2</v>
      </c>
      <c r="J250" s="174">
        <v>3</v>
      </c>
      <c r="K250" s="174">
        <v>1456.1558560000001</v>
      </c>
    </row>
    <row r="251" spans="1:11" x14ac:dyDescent="0.25">
      <c r="A251" s="174">
        <v>228306</v>
      </c>
      <c r="B251" s="174">
        <v>209</v>
      </c>
      <c r="C251" s="174">
        <v>2007</v>
      </c>
      <c r="D251" s="174">
        <v>58</v>
      </c>
      <c r="E251" s="175" t="s">
        <v>398</v>
      </c>
      <c r="F251" s="175">
        <v>29</v>
      </c>
      <c r="G251" s="174" t="s">
        <v>786</v>
      </c>
      <c r="H251" s="174" t="s">
        <v>202</v>
      </c>
      <c r="I251" s="174">
        <v>3</v>
      </c>
      <c r="J251" s="174">
        <v>3</v>
      </c>
      <c r="K251" s="174">
        <v>103.19427899999999</v>
      </c>
    </row>
    <row r="252" spans="1:11" x14ac:dyDescent="0.25">
      <c r="A252" s="174">
        <v>228307</v>
      </c>
      <c r="B252" s="174">
        <v>209</v>
      </c>
      <c r="C252" s="174">
        <v>2007</v>
      </c>
      <c r="D252" s="174">
        <v>58</v>
      </c>
      <c r="E252" s="175" t="s">
        <v>398</v>
      </c>
      <c r="F252" s="175">
        <v>29</v>
      </c>
      <c r="G252" s="174" t="s">
        <v>786</v>
      </c>
      <c r="H252" s="174" t="s">
        <v>202</v>
      </c>
      <c r="I252" s="174">
        <v>4</v>
      </c>
      <c r="J252" s="174">
        <v>3</v>
      </c>
      <c r="K252" s="174">
        <v>1833.1990840000001</v>
      </c>
    </row>
    <row r="253" spans="1:11" x14ac:dyDescent="0.25">
      <c r="A253" s="174">
        <v>228308</v>
      </c>
      <c r="B253" s="174">
        <v>209</v>
      </c>
      <c r="C253" s="174">
        <v>2007</v>
      </c>
      <c r="D253" s="174">
        <v>58</v>
      </c>
      <c r="E253" s="175" t="s">
        <v>398</v>
      </c>
      <c r="F253" s="175">
        <v>29</v>
      </c>
      <c r="G253" s="174" t="s">
        <v>786</v>
      </c>
      <c r="H253" s="174" t="s">
        <v>202</v>
      </c>
      <c r="I253" s="174">
        <v>5</v>
      </c>
      <c r="J253" s="174">
        <v>3</v>
      </c>
      <c r="K253" s="174">
        <v>106.57957399999999</v>
      </c>
    </row>
    <row r="254" spans="1:11" x14ac:dyDescent="0.25">
      <c r="A254" s="174">
        <v>228309</v>
      </c>
      <c r="B254" s="174">
        <v>209</v>
      </c>
      <c r="C254" s="174">
        <v>2007</v>
      </c>
      <c r="D254" s="174">
        <v>59</v>
      </c>
      <c r="E254" s="175" t="s">
        <v>400</v>
      </c>
      <c r="F254" s="175">
        <v>30</v>
      </c>
      <c r="G254" s="174" t="s">
        <v>787</v>
      </c>
      <c r="H254" s="174" t="s">
        <v>796</v>
      </c>
      <c r="I254" s="174">
        <v>2</v>
      </c>
      <c r="J254" s="174">
        <v>3</v>
      </c>
      <c r="K254" s="174">
        <v>5135.8640269999996</v>
      </c>
    </row>
    <row r="255" spans="1:11" x14ac:dyDescent="0.25">
      <c r="A255" s="174">
        <v>228310</v>
      </c>
      <c r="B255" s="174">
        <v>209</v>
      </c>
      <c r="C255" s="174">
        <v>2007</v>
      </c>
      <c r="D255" s="174">
        <v>59</v>
      </c>
      <c r="E255" s="175" t="s">
        <v>400</v>
      </c>
      <c r="F255" s="175">
        <v>30</v>
      </c>
      <c r="G255" s="174" t="s">
        <v>787</v>
      </c>
      <c r="H255" s="174" t="s">
        <v>796</v>
      </c>
      <c r="I255" s="174">
        <v>3</v>
      </c>
      <c r="J255" s="174">
        <v>3</v>
      </c>
      <c r="K255" s="174">
        <v>12605.297994</v>
      </c>
    </row>
    <row r="256" spans="1:11" x14ac:dyDescent="0.25">
      <c r="A256" s="174">
        <v>228311</v>
      </c>
      <c r="B256" s="174">
        <v>209</v>
      </c>
      <c r="C256" s="174">
        <v>2007</v>
      </c>
      <c r="D256" s="174">
        <v>59</v>
      </c>
      <c r="E256" s="175" t="s">
        <v>400</v>
      </c>
      <c r="F256" s="175">
        <v>30</v>
      </c>
      <c r="G256" s="174" t="s">
        <v>787</v>
      </c>
      <c r="H256" s="174" t="s">
        <v>796</v>
      </c>
      <c r="I256" s="174">
        <v>4</v>
      </c>
      <c r="J256" s="174">
        <v>3</v>
      </c>
      <c r="K256" s="174">
        <v>87577.672202999995</v>
      </c>
    </row>
    <row r="257" spans="1:11" x14ac:dyDescent="0.25">
      <c r="A257" s="174">
        <v>228312</v>
      </c>
      <c r="B257" s="174">
        <v>209</v>
      </c>
      <c r="C257" s="174">
        <v>2007</v>
      </c>
      <c r="D257" s="174">
        <v>59</v>
      </c>
      <c r="E257" s="175" t="s">
        <v>400</v>
      </c>
      <c r="F257" s="175">
        <v>30</v>
      </c>
      <c r="G257" s="174" t="s">
        <v>787</v>
      </c>
      <c r="H257" s="174" t="s">
        <v>796</v>
      </c>
      <c r="I257" s="174">
        <v>5</v>
      </c>
      <c r="J257" s="174">
        <v>3</v>
      </c>
      <c r="K257" s="174">
        <v>3129.8389619999998</v>
      </c>
    </row>
    <row r="258" spans="1:11" x14ac:dyDescent="0.25">
      <c r="A258" s="174">
        <v>228313</v>
      </c>
      <c r="B258" s="174">
        <v>209</v>
      </c>
      <c r="C258" s="174">
        <v>2007</v>
      </c>
      <c r="D258" s="174">
        <v>60</v>
      </c>
      <c r="E258" s="175" t="s">
        <v>402</v>
      </c>
      <c r="F258" s="175">
        <v>30</v>
      </c>
      <c r="G258" s="174" t="s">
        <v>787</v>
      </c>
      <c r="H258" s="174" t="s">
        <v>202</v>
      </c>
      <c r="I258" s="174">
        <v>2</v>
      </c>
      <c r="J258" s="174">
        <v>3</v>
      </c>
      <c r="K258" s="174">
        <v>105.968689</v>
      </c>
    </row>
    <row r="259" spans="1:11" x14ac:dyDescent="0.25">
      <c r="A259" s="174">
        <v>228314</v>
      </c>
      <c r="B259" s="174">
        <v>209</v>
      </c>
      <c r="C259" s="174">
        <v>2007</v>
      </c>
      <c r="D259" s="174">
        <v>60</v>
      </c>
      <c r="E259" s="175" t="s">
        <v>402</v>
      </c>
      <c r="F259" s="175">
        <v>30</v>
      </c>
      <c r="G259" s="174" t="s">
        <v>787</v>
      </c>
      <c r="H259" s="174" t="s">
        <v>202</v>
      </c>
      <c r="I259" s="174">
        <v>3</v>
      </c>
      <c r="J259" s="174">
        <v>3</v>
      </c>
      <c r="K259" s="174">
        <v>256.62150800000001</v>
      </c>
    </row>
    <row r="260" spans="1:11" x14ac:dyDescent="0.25">
      <c r="A260" s="174">
        <v>228315</v>
      </c>
      <c r="B260" s="174">
        <v>209</v>
      </c>
      <c r="C260" s="174">
        <v>2007</v>
      </c>
      <c r="D260" s="174">
        <v>60</v>
      </c>
      <c r="E260" s="175" t="s">
        <v>402</v>
      </c>
      <c r="F260" s="175">
        <v>30</v>
      </c>
      <c r="G260" s="174" t="s">
        <v>787</v>
      </c>
      <c r="H260" s="174" t="s">
        <v>202</v>
      </c>
      <c r="I260" s="174">
        <v>4</v>
      </c>
      <c r="J260" s="174">
        <v>3</v>
      </c>
      <c r="K260" s="174">
        <v>1788.8196829999999</v>
      </c>
    </row>
    <row r="261" spans="1:11" x14ac:dyDescent="0.25">
      <c r="A261" s="174">
        <v>228316</v>
      </c>
      <c r="B261" s="174">
        <v>209</v>
      </c>
      <c r="C261" s="174">
        <v>2007</v>
      </c>
      <c r="D261" s="174">
        <v>60</v>
      </c>
      <c r="E261" s="175" t="s">
        <v>402</v>
      </c>
      <c r="F261" s="175">
        <v>30</v>
      </c>
      <c r="G261" s="174" t="s">
        <v>787</v>
      </c>
      <c r="H261" s="174" t="s">
        <v>202</v>
      </c>
      <c r="I261" s="174">
        <v>5</v>
      </c>
      <c r="J261" s="174">
        <v>3</v>
      </c>
      <c r="K261" s="174">
        <v>64.257591000000005</v>
      </c>
    </row>
    <row r="262" spans="1:11" x14ac:dyDescent="0.25">
      <c r="A262" s="174">
        <v>228317</v>
      </c>
      <c r="B262" s="174">
        <v>209</v>
      </c>
      <c r="C262" s="174">
        <v>2007</v>
      </c>
      <c r="D262" s="174">
        <v>61</v>
      </c>
      <c r="E262" s="175" t="s">
        <v>404</v>
      </c>
      <c r="F262" s="175">
        <v>31</v>
      </c>
      <c r="G262" s="174" t="s">
        <v>788</v>
      </c>
      <c r="H262" s="174" t="s">
        <v>796</v>
      </c>
      <c r="I262" s="174">
        <v>2</v>
      </c>
      <c r="J262" s="174">
        <v>3</v>
      </c>
      <c r="K262" s="174">
        <v>10607.673355000001</v>
      </c>
    </row>
    <row r="263" spans="1:11" x14ac:dyDescent="0.25">
      <c r="A263" s="174">
        <v>228318</v>
      </c>
      <c r="B263" s="174">
        <v>209</v>
      </c>
      <c r="C263" s="174">
        <v>2007</v>
      </c>
      <c r="D263" s="174">
        <v>61</v>
      </c>
      <c r="E263" s="175" t="s">
        <v>404</v>
      </c>
      <c r="F263" s="175">
        <v>31</v>
      </c>
      <c r="G263" s="174" t="s">
        <v>788</v>
      </c>
      <c r="H263" s="174" t="s">
        <v>796</v>
      </c>
      <c r="I263" s="174">
        <v>3</v>
      </c>
      <c r="J263" s="174">
        <v>3</v>
      </c>
      <c r="K263" s="174">
        <v>36137.889317000001</v>
      </c>
    </row>
    <row r="264" spans="1:11" x14ac:dyDescent="0.25">
      <c r="A264" s="174">
        <v>228319</v>
      </c>
      <c r="B264" s="174">
        <v>209</v>
      </c>
      <c r="C264" s="174">
        <v>2007</v>
      </c>
      <c r="D264" s="174">
        <v>61</v>
      </c>
      <c r="E264" s="175" t="s">
        <v>404</v>
      </c>
      <c r="F264" s="175">
        <v>31</v>
      </c>
      <c r="G264" s="174" t="s">
        <v>788</v>
      </c>
      <c r="H264" s="174" t="s">
        <v>796</v>
      </c>
      <c r="I264" s="174">
        <v>4</v>
      </c>
      <c r="J264" s="174">
        <v>3</v>
      </c>
      <c r="K264" s="174">
        <v>46775.262348999997</v>
      </c>
    </row>
    <row r="265" spans="1:11" x14ac:dyDescent="0.25">
      <c r="A265" s="174">
        <v>228320</v>
      </c>
      <c r="B265" s="174">
        <v>209</v>
      </c>
      <c r="C265" s="174">
        <v>2007</v>
      </c>
      <c r="D265" s="174">
        <v>61</v>
      </c>
      <c r="E265" s="175" t="s">
        <v>404</v>
      </c>
      <c r="F265" s="175">
        <v>31</v>
      </c>
      <c r="G265" s="174" t="s">
        <v>788</v>
      </c>
      <c r="H265" s="174" t="s">
        <v>796</v>
      </c>
      <c r="I265" s="174">
        <v>5</v>
      </c>
      <c r="J265" s="174">
        <v>3</v>
      </c>
      <c r="K265" s="174">
        <v>25827.024823</v>
      </c>
    </row>
    <row r="266" spans="1:11" x14ac:dyDescent="0.25">
      <c r="A266" s="174">
        <v>228321</v>
      </c>
      <c r="B266" s="174">
        <v>209</v>
      </c>
      <c r="C266" s="174">
        <v>2007</v>
      </c>
      <c r="D266" s="174">
        <v>62</v>
      </c>
      <c r="E266" s="175" t="s">
        <v>406</v>
      </c>
      <c r="F266" s="175">
        <v>31</v>
      </c>
      <c r="G266" s="174" t="s">
        <v>788</v>
      </c>
      <c r="H266" s="174" t="s">
        <v>202</v>
      </c>
      <c r="I266" s="174">
        <v>2</v>
      </c>
      <c r="J266" s="174">
        <v>3</v>
      </c>
      <c r="K266" s="174">
        <v>216.377487</v>
      </c>
    </row>
    <row r="267" spans="1:11" x14ac:dyDescent="0.25">
      <c r="A267" s="174">
        <v>228322</v>
      </c>
      <c r="B267" s="174">
        <v>209</v>
      </c>
      <c r="C267" s="174">
        <v>2007</v>
      </c>
      <c r="D267" s="174">
        <v>62</v>
      </c>
      <c r="E267" s="175" t="s">
        <v>406</v>
      </c>
      <c r="F267" s="175">
        <v>31</v>
      </c>
      <c r="G267" s="174" t="s">
        <v>788</v>
      </c>
      <c r="H267" s="174" t="s">
        <v>202</v>
      </c>
      <c r="I267" s="174">
        <v>3</v>
      </c>
      <c r="J267" s="174">
        <v>3</v>
      </c>
      <c r="K267" s="174">
        <v>736.842084</v>
      </c>
    </row>
    <row r="268" spans="1:11" x14ac:dyDescent="0.25">
      <c r="A268" s="174">
        <v>228323</v>
      </c>
      <c r="B268" s="174">
        <v>209</v>
      </c>
      <c r="C268" s="174">
        <v>2007</v>
      </c>
      <c r="D268" s="174">
        <v>62</v>
      </c>
      <c r="E268" s="175" t="s">
        <v>406</v>
      </c>
      <c r="F268" s="175">
        <v>31</v>
      </c>
      <c r="G268" s="174" t="s">
        <v>788</v>
      </c>
      <c r="H268" s="174" t="s">
        <v>202</v>
      </c>
      <c r="I268" s="174">
        <v>4</v>
      </c>
      <c r="J268" s="174">
        <v>3</v>
      </c>
      <c r="K268" s="174">
        <v>955.57504800000004</v>
      </c>
    </row>
    <row r="269" spans="1:11" x14ac:dyDescent="0.25">
      <c r="A269" s="174">
        <v>228324</v>
      </c>
      <c r="B269" s="174">
        <v>209</v>
      </c>
      <c r="C269" s="174">
        <v>2007</v>
      </c>
      <c r="D269" s="174">
        <v>62</v>
      </c>
      <c r="E269" s="175" t="s">
        <v>406</v>
      </c>
      <c r="F269" s="175">
        <v>31</v>
      </c>
      <c r="G269" s="174" t="s">
        <v>788</v>
      </c>
      <c r="H269" s="174" t="s">
        <v>202</v>
      </c>
      <c r="I269" s="174">
        <v>5</v>
      </c>
      <c r="J269" s="174">
        <v>3</v>
      </c>
      <c r="K269" s="174">
        <v>527.77602100000001</v>
      </c>
    </row>
    <row r="270" spans="1:11" x14ac:dyDescent="0.25">
      <c r="A270" s="174">
        <v>228325</v>
      </c>
      <c r="B270" s="174">
        <v>209</v>
      </c>
      <c r="C270" s="174">
        <v>2007</v>
      </c>
      <c r="D270" s="174">
        <v>63</v>
      </c>
      <c r="E270" s="175" t="s">
        <v>408</v>
      </c>
      <c r="F270" s="175">
        <v>32</v>
      </c>
      <c r="G270" s="174" t="s">
        <v>789</v>
      </c>
      <c r="H270" s="174" t="s">
        <v>796</v>
      </c>
      <c r="I270" s="174">
        <v>2</v>
      </c>
      <c r="J270" s="174">
        <v>3</v>
      </c>
      <c r="K270" s="174">
        <v>6686.2475189999996</v>
      </c>
    </row>
    <row r="271" spans="1:11" x14ac:dyDescent="0.25">
      <c r="A271" s="174">
        <v>228326</v>
      </c>
      <c r="B271" s="174">
        <v>209</v>
      </c>
      <c r="C271" s="174">
        <v>2007</v>
      </c>
      <c r="D271" s="174">
        <v>63</v>
      </c>
      <c r="E271" s="175" t="s">
        <v>408</v>
      </c>
      <c r="F271" s="175">
        <v>32</v>
      </c>
      <c r="G271" s="174" t="s">
        <v>789</v>
      </c>
      <c r="H271" s="174" t="s">
        <v>796</v>
      </c>
      <c r="I271" s="174">
        <v>3</v>
      </c>
      <c r="J271" s="174">
        <v>3</v>
      </c>
      <c r="K271" s="174">
        <v>4797.3895350000003</v>
      </c>
    </row>
    <row r="272" spans="1:11" x14ac:dyDescent="0.25">
      <c r="A272" s="174">
        <v>228327</v>
      </c>
      <c r="B272" s="174">
        <v>209</v>
      </c>
      <c r="C272" s="174">
        <v>2007</v>
      </c>
      <c r="D272" s="174">
        <v>63</v>
      </c>
      <c r="E272" s="175" t="s">
        <v>408</v>
      </c>
      <c r="F272" s="175">
        <v>32</v>
      </c>
      <c r="G272" s="174" t="s">
        <v>789</v>
      </c>
      <c r="H272" s="174" t="s">
        <v>796</v>
      </c>
      <c r="I272" s="174">
        <v>4</v>
      </c>
      <c r="J272" s="174">
        <v>3</v>
      </c>
      <c r="K272" s="174">
        <v>11805.056644</v>
      </c>
    </row>
    <row r="273" spans="1:11" x14ac:dyDescent="0.25">
      <c r="A273" s="174">
        <v>228328</v>
      </c>
      <c r="B273" s="174">
        <v>209</v>
      </c>
      <c r="C273" s="174">
        <v>2007</v>
      </c>
      <c r="D273" s="174">
        <v>63</v>
      </c>
      <c r="E273" s="175" t="s">
        <v>408</v>
      </c>
      <c r="F273" s="175">
        <v>32</v>
      </c>
      <c r="G273" s="174" t="s">
        <v>789</v>
      </c>
      <c r="H273" s="174" t="s">
        <v>796</v>
      </c>
      <c r="I273" s="174">
        <v>5</v>
      </c>
      <c r="J273" s="174">
        <v>3</v>
      </c>
      <c r="K273" s="174">
        <v>236.503007</v>
      </c>
    </row>
    <row r="274" spans="1:11" x14ac:dyDescent="0.25">
      <c r="A274" s="174">
        <v>228329</v>
      </c>
      <c r="B274" s="174">
        <v>209</v>
      </c>
      <c r="C274" s="174">
        <v>2007</v>
      </c>
      <c r="D274" s="174">
        <v>64</v>
      </c>
      <c r="E274" s="175" t="s">
        <v>410</v>
      </c>
      <c r="F274" s="175">
        <v>32</v>
      </c>
      <c r="G274" s="174" t="s">
        <v>789</v>
      </c>
      <c r="H274" s="174" t="s">
        <v>202</v>
      </c>
      <c r="I274" s="174">
        <v>2</v>
      </c>
      <c r="J274" s="174">
        <v>3</v>
      </c>
      <c r="K274" s="174">
        <v>278.57907899999998</v>
      </c>
    </row>
    <row r="275" spans="1:11" x14ac:dyDescent="0.25">
      <c r="A275" s="174">
        <v>228330</v>
      </c>
      <c r="B275" s="174">
        <v>209</v>
      </c>
      <c r="C275" s="174">
        <v>2007</v>
      </c>
      <c r="D275" s="174">
        <v>64</v>
      </c>
      <c r="E275" s="175" t="s">
        <v>410</v>
      </c>
      <c r="F275" s="175">
        <v>32</v>
      </c>
      <c r="G275" s="174" t="s">
        <v>789</v>
      </c>
      <c r="H275" s="174" t="s">
        <v>202</v>
      </c>
      <c r="I275" s="174">
        <v>3</v>
      </c>
      <c r="J275" s="174">
        <v>3</v>
      </c>
      <c r="K275" s="174">
        <v>200.00185099999999</v>
      </c>
    </row>
    <row r="276" spans="1:11" x14ac:dyDescent="0.25">
      <c r="A276" s="174">
        <v>228331</v>
      </c>
      <c r="B276" s="174">
        <v>209</v>
      </c>
      <c r="C276" s="174">
        <v>2007</v>
      </c>
      <c r="D276" s="174">
        <v>64</v>
      </c>
      <c r="E276" s="175" t="s">
        <v>410</v>
      </c>
      <c r="F276" s="175">
        <v>32</v>
      </c>
      <c r="G276" s="174" t="s">
        <v>789</v>
      </c>
      <c r="H276" s="174" t="s">
        <v>202</v>
      </c>
      <c r="I276" s="174">
        <v>4</v>
      </c>
      <c r="J276" s="174">
        <v>3</v>
      </c>
      <c r="K276" s="174">
        <v>491.49792400000001</v>
      </c>
    </row>
    <row r="277" spans="1:11" x14ac:dyDescent="0.25">
      <c r="A277" s="174">
        <v>228332</v>
      </c>
      <c r="B277" s="174">
        <v>209</v>
      </c>
      <c r="C277" s="174">
        <v>2007</v>
      </c>
      <c r="D277" s="174">
        <v>64</v>
      </c>
      <c r="E277" s="175" t="s">
        <v>410</v>
      </c>
      <c r="F277" s="175">
        <v>32</v>
      </c>
      <c r="G277" s="174" t="s">
        <v>789</v>
      </c>
      <c r="H277" s="174" t="s">
        <v>202</v>
      </c>
      <c r="I277" s="174">
        <v>5</v>
      </c>
      <c r="J277" s="174">
        <v>3</v>
      </c>
      <c r="K277" s="174">
        <v>9.9916560000000008</v>
      </c>
    </row>
    <row r="278" spans="1:11" x14ac:dyDescent="0.25">
      <c r="A278" s="174">
        <v>228333</v>
      </c>
      <c r="B278" s="174">
        <v>209</v>
      </c>
      <c r="C278" s="174">
        <v>2007</v>
      </c>
      <c r="D278" s="174">
        <v>65</v>
      </c>
      <c r="E278" s="175" t="s">
        <v>412</v>
      </c>
      <c r="F278" s="175">
        <v>33</v>
      </c>
      <c r="G278" s="174" t="s">
        <v>790</v>
      </c>
      <c r="H278" s="174" t="s">
        <v>796</v>
      </c>
      <c r="I278" s="174">
        <v>2</v>
      </c>
      <c r="J278" s="174">
        <v>3</v>
      </c>
      <c r="K278" s="174">
        <v>64.047248999999994</v>
      </c>
    </row>
    <row r="279" spans="1:11" x14ac:dyDescent="0.25">
      <c r="A279" s="174">
        <v>228334</v>
      </c>
      <c r="B279" s="174">
        <v>209</v>
      </c>
      <c r="C279" s="174">
        <v>2007</v>
      </c>
      <c r="D279" s="174">
        <v>65</v>
      </c>
      <c r="E279" s="175" t="s">
        <v>412</v>
      </c>
      <c r="F279" s="175">
        <v>33</v>
      </c>
      <c r="G279" s="174" t="s">
        <v>790</v>
      </c>
      <c r="H279" s="174" t="s">
        <v>796</v>
      </c>
      <c r="I279" s="174">
        <v>3</v>
      </c>
      <c r="J279" s="174">
        <v>3</v>
      </c>
      <c r="K279" s="174">
        <v>1712.9987060000001</v>
      </c>
    </row>
    <row r="280" spans="1:11" x14ac:dyDescent="0.25">
      <c r="A280" s="174">
        <v>228335</v>
      </c>
      <c r="B280" s="174">
        <v>209</v>
      </c>
      <c r="C280" s="174">
        <v>2007</v>
      </c>
      <c r="D280" s="174">
        <v>65</v>
      </c>
      <c r="E280" s="175" t="s">
        <v>412</v>
      </c>
      <c r="F280" s="175">
        <v>33</v>
      </c>
      <c r="G280" s="174" t="s">
        <v>790</v>
      </c>
      <c r="H280" s="174" t="s">
        <v>796</v>
      </c>
      <c r="I280" s="174">
        <v>4</v>
      </c>
      <c r="J280" s="174">
        <v>3</v>
      </c>
      <c r="K280" s="174">
        <v>351.99840899999998</v>
      </c>
    </row>
    <row r="281" spans="1:11" x14ac:dyDescent="0.25">
      <c r="A281" s="174">
        <v>228336</v>
      </c>
      <c r="B281" s="174">
        <v>209</v>
      </c>
      <c r="C281" s="174">
        <v>2007</v>
      </c>
      <c r="D281" s="174">
        <v>65</v>
      </c>
      <c r="E281" s="175" t="s">
        <v>412</v>
      </c>
      <c r="F281" s="175">
        <v>33</v>
      </c>
      <c r="G281" s="174" t="s">
        <v>790</v>
      </c>
      <c r="H281" s="174" t="s">
        <v>796</v>
      </c>
      <c r="I281" s="174">
        <v>5</v>
      </c>
      <c r="J281" s="174">
        <v>3</v>
      </c>
      <c r="K281" s="174">
        <v>110.999122</v>
      </c>
    </row>
    <row r="282" spans="1:11" x14ac:dyDescent="0.25">
      <c r="A282" s="174">
        <v>228337</v>
      </c>
      <c r="B282" s="174">
        <v>209</v>
      </c>
      <c r="C282" s="174">
        <v>2007</v>
      </c>
      <c r="D282" s="174">
        <v>67</v>
      </c>
      <c r="E282" s="175" t="s">
        <v>416</v>
      </c>
      <c r="F282" s="175">
        <v>34</v>
      </c>
      <c r="G282" s="174" t="s">
        <v>791</v>
      </c>
      <c r="H282" s="174" t="s">
        <v>796</v>
      </c>
      <c r="I282" s="174">
        <v>2</v>
      </c>
      <c r="J282" s="174">
        <v>3</v>
      </c>
      <c r="K282" s="174">
        <v>121.031639</v>
      </c>
    </row>
    <row r="283" spans="1:11" x14ac:dyDescent="0.25">
      <c r="A283" s="174">
        <v>228338</v>
      </c>
      <c r="B283" s="174">
        <v>209</v>
      </c>
      <c r="C283" s="174">
        <v>2007</v>
      </c>
      <c r="D283" s="174">
        <v>67</v>
      </c>
      <c r="E283" s="175" t="s">
        <v>416</v>
      </c>
      <c r="F283" s="175">
        <v>34</v>
      </c>
      <c r="G283" s="174" t="s">
        <v>791</v>
      </c>
      <c r="H283" s="174" t="s">
        <v>796</v>
      </c>
      <c r="I283" s="174">
        <v>3</v>
      </c>
      <c r="J283" s="174">
        <v>3</v>
      </c>
      <c r="K283" s="174">
        <v>1218.3064139999999</v>
      </c>
    </row>
    <row r="284" spans="1:11" x14ac:dyDescent="0.25">
      <c r="A284" s="174">
        <v>228339</v>
      </c>
      <c r="B284" s="174">
        <v>209</v>
      </c>
      <c r="C284" s="174">
        <v>2007</v>
      </c>
      <c r="D284" s="174">
        <v>67</v>
      </c>
      <c r="E284" s="175" t="s">
        <v>416</v>
      </c>
      <c r="F284" s="175">
        <v>34</v>
      </c>
      <c r="G284" s="174" t="s">
        <v>791</v>
      </c>
      <c r="H284" s="174" t="s">
        <v>796</v>
      </c>
      <c r="I284" s="174">
        <v>4</v>
      </c>
      <c r="J284" s="174">
        <v>3</v>
      </c>
      <c r="K284" s="174">
        <v>940.104242</v>
      </c>
    </row>
    <row r="285" spans="1:11" x14ac:dyDescent="0.25">
      <c r="A285" s="174">
        <v>228340</v>
      </c>
      <c r="B285" s="174">
        <v>209</v>
      </c>
      <c r="C285" s="174">
        <v>2007</v>
      </c>
      <c r="D285" s="174">
        <v>67</v>
      </c>
      <c r="E285" s="175" t="s">
        <v>416</v>
      </c>
      <c r="F285" s="175">
        <v>34</v>
      </c>
      <c r="G285" s="174" t="s">
        <v>791</v>
      </c>
      <c r="H285" s="174" t="s">
        <v>796</v>
      </c>
      <c r="I285" s="174">
        <v>5</v>
      </c>
      <c r="J285" s="174">
        <v>3</v>
      </c>
      <c r="K285" s="174">
        <v>308.04492499999998</v>
      </c>
    </row>
    <row r="286" spans="1:11" x14ac:dyDescent="0.25">
      <c r="A286" s="174">
        <v>228341</v>
      </c>
      <c r="B286" s="174">
        <v>209</v>
      </c>
      <c r="C286" s="174">
        <v>2007</v>
      </c>
      <c r="D286" s="174">
        <v>69</v>
      </c>
      <c r="E286" s="175" t="s">
        <v>420</v>
      </c>
      <c r="F286" s="175">
        <v>35</v>
      </c>
      <c r="G286" s="174" t="s">
        <v>792</v>
      </c>
      <c r="H286" s="174" t="s">
        <v>796</v>
      </c>
      <c r="I286" s="174">
        <v>2</v>
      </c>
      <c r="J286" s="174">
        <v>3</v>
      </c>
      <c r="K286" s="174">
        <v>4382.3035129999998</v>
      </c>
    </row>
    <row r="287" spans="1:11" x14ac:dyDescent="0.25">
      <c r="A287" s="174">
        <v>228342</v>
      </c>
      <c r="B287" s="174">
        <v>209</v>
      </c>
      <c r="C287" s="174">
        <v>2007</v>
      </c>
      <c r="D287" s="174">
        <v>69</v>
      </c>
      <c r="E287" s="175" t="s">
        <v>420</v>
      </c>
      <c r="F287" s="175">
        <v>35</v>
      </c>
      <c r="G287" s="174" t="s">
        <v>792</v>
      </c>
      <c r="H287" s="174" t="s">
        <v>796</v>
      </c>
      <c r="I287" s="174">
        <v>3</v>
      </c>
      <c r="J287" s="174">
        <v>3</v>
      </c>
      <c r="K287" s="174">
        <v>74823.447186000005</v>
      </c>
    </row>
    <row r="288" spans="1:11" x14ac:dyDescent="0.25">
      <c r="A288" s="174">
        <v>228343</v>
      </c>
      <c r="B288" s="174">
        <v>209</v>
      </c>
      <c r="C288" s="174">
        <v>2007</v>
      </c>
      <c r="D288" s="174">
        <v>69</v>
      </c>
      <c r="E288" s="175" t="s">
        <v>420</v>
      </c>
      <c r="F288" s="175">
        <v>35</v>
      </c>
      <c r="G288" s="174" t="s">
        <v>792</v>
      </c>
      <c r="H288" s="174" t="s">
        <v>796</v>
      </c>
      <c r="I288" s="174">
        <v>4</v>
      </c>
      <c r="J288" s="174">
        <v>3</v>
      </c>
      <c r="K288" s="174">
        <v>11128.583461</v>
      </c>
    </row>
    <row r="289" spans="1:11" x14ac:dyDescent="0.25">
      <c r="A289" s="174">
        <v>228344</v>
      </c>
      <c r="B289" s="174">
        <v>209</v>
      </c>
      <c r="C289" s="174">
        <v>2007</v>
      </c>
      <c r="D289" s="174">
        <v>69</v>
      </c>
      <c r="E289" s="175" t="s">
        <v>420</v>
      </c>
      <c r="F289" s="175">
        <v>35</v>
      </c>
      <c r="G289" s="174" t="s">
        <v>792</v>
      </c>
      <c r="H289" s="174" t="s">
        <v>796</v>
      </c>
      <c r="I289" s="174">
        <v>5</v>
      </c>
      <c r="J289" s="174">
        <v>3</v>
      </c>
      <c r="K289" s="174">
        <v>42.011594000000002</v>
      </c>
    </row>
    <row r="290" spans="1:11" x14ac:dyDescent="0.25">
      <c r="A290" s="174">
        <v>228345</v>
      </c>
      <c r="B290" s="174">
        <v>209</v>
      </c>
      <c r="C290" s="174">
        <v>2007</v>
      </c>
      <c r="D290" s="174">
        <v>70</v>
      </c>
      <c r="E290" s="175" t="s">
        <v>422</v>
      </c>
      <c r="F290" s="175">
        <v>35</v>
      </c>
      <c r="G290" s="174" t="s">
        <v>792</v>
      </c>
      <c r="H290" s="174" t="s">
        <v>202</v>
      </c>
      <c r="I290" s="174">
        <v>2</v>
      </c>
      <c r="J290" s="174">
        <v>3</v>
      </c>
      <c r="K290" s="174">
        <v>261.51267200000001</v>
      </c>
    </row>
    <row r="291" spans="1:11" x14ac:dyDescent="0.25">
      <c r="A291" s="174">
        <v>228346</v>
      </c>
      <c r="B291" s="174">
        <v>209</v>
      </c>
      <c r="C291" s="174">
        <v>2007</v>
      </c>
      <c r="D291" s="174">
        <v>70</v>
      </c>
      <c r="E291" s="175" t="s">
        <v>422</v>
      </c>
      <c r="F291" s="175">
        <v>35</v>
      </c>
      <c r="G291" s="174" t="s">
        <v>792</v>
      </c>
      <c r="H291" s="174" t="s">
        <v>202</v>
      </c>
      <c r="I291" s="174">
        <v>3</v>
      </c>
      <c r="J291" s="174">
        <v>3</v>
      </c>
      <c r="K291" s="174">
        <v>3941.0726749999999</v>
      </c>
    </row>
    <row r="292" spans="1:11" x14ac:dyDescent="0.25">
      <c r="A292" s="174">
        <v>228347</v>
      </c>
      <c r="B292" s="174">
        <v>209</v>
      </c>
      <c r="C292" s="174">
        <v>2007</v>
      </c>
      <c r="D292" s="174">
        <v>70</v>
      </c>
      <c r="E292" s="175" t="s">
        <v>422</v>
      </c>
      <c r="F292" s="175">
        <v>35</v>
      </c>
      <c r="G292" s="174" t="s">
        <v>792</v>
      </c>
      <c r="H292" s="174" t="s">
        <v>202</v>
      </c>
      <c r="I292" s="174">
        <v>4</v>
      </c>
      <c r="J292" s="174">
        <v>3</v>
      </c>
      <c r="K292" s="174">
        <v>585.89112699999998</v>
      </c>
    </row>
    <row r="293" spans="1:11" x14ac:dyDescent="0.25">
      <c r="A293" s="174">
        <v>228348</v>
      </c>
      <c r="B293" s="174">
        <v>209</v>
      </c>
      <c r="C293" s="174">
        <v>2007</v>
      </c>
      <c r="D293" s="174">
        <v>70</v>
      </c>
      <c r="E293" s="175" t="s">
        <v>422</v>
      </c>
      <c r="F293" s="175">
        <v>35</v>
      </c>
      <c r="G293" s="174" t="s">
        <v>792</v>
      </c>
      <c r="H293" s="174" t="s">
        <v>202</v>
      </c>
      <c r="I293" s="174">
        <v>5</v>
      </c>
      <c r="J293" s="174">
        <v>3</v>
      </c>
      <c r="K293" s="174">
        <v>2.0065240000000002</v>
      </c>
    </row>
    <row r="294" spans="1:11" x14ac:dyDescent="0.25">
      <c r="A294" s="174">
        <v>228349</v>
      </c>
      <c r="B294" s="174">
        <v>209</v>
      </c>
      <c r="C294" s="174">
        <v>2007</v>
      </c>
      <c r="D294" s="174">
        <v>71</v>
      </c>
      <c r="E294" s="175" t="s">
        <v>424</v>
      </c>
      <c r="F294" s="175">
        <v>36</v>
      </c>
      <c r="G294" s="174" t="s">
        <v>793</v>
      </c>
      <c r="H294" s="174" t="s">
        <v>796</v>
      </c>
      <c r="I294" s="174">
        <v>2</v>
      </c>
      <c r="J294" s="174">
        <v>3</v>
      </c>
      <c r="K294" s="174">
        <v>165.007769</v>
      </c>
    </row>
    <row r="295" spans="1:11" x14ac:dyDescent="0.25">
      <c r="A295" s="174">
        <v>228350</v>
      </c>
      <c r="B295" s="174">
        <v>209</v>
      </c>
      <c r="C295" s="174">
        <v>2007</v>
      </c>
      <c r="D295" s="174">
        <v>71</v>
      </c>
      <c r="E295" s="175" t="s">
        <v>424</v>
      </c>
      <c r="F295" s="175">
        <v>36</v>
      </c>
      <c r="G295" s="174" t="s">
        <v>793</v>
      </c>
      <c r="H295" s="174" t="s">
        <v>796</v>
      </c>
      <c r="I295" s="174">
        <v>3</v>
      </c>
      <c r="J295" s="174">
        <v>3</v>
      </c>
      <c r="K295" s="174">
        <v>5676.8475749999998</v>
      </c>
    </row>
    <row r="296" spans="1:11" x14ac:dyDescent="0.25">
      <c r="A296" s="174">
        <v>228351</v>
      </c>
      <c r="B296" s="174">
        <v>209</v>
      </c>
      <c r="C296" s="174">
        <v>2007</v>
      </c>
      <c r="D296" s="174">
        <v>71</v>
      </c>
      <c r="E296" s="175" t="s">
        <v>424</v>
      </c>
      <c r="F296" s="175">
        <v>36</v>
      </c>
      <c r="G296" s="174" t="s">
        <v>793</v>
      </c>
      <c r="H296" s="174" t="s">
        <v>796</v>
      </c>
      <c r="I296" s="174">
        <v>4</v>
      </c>
      <c r="J296" s="174">
        <v>3</v>
      </c>
      <c r="K296" s="174">
        <v>15675.753070000001</v>
      </c>
    </row>
    <row r="297" spans="1:11" x14ac:dyDescent="0.25">
      <c r="A297" s="174">
        <v>228352</v>
      </c>
      <c r="B297" s="174">
        <v>209</v>
      </c>
      <c r="C297" s="174">
        <v>2007</v>
      </c>
      <c r="D297" s="174">
        <v>71</v>
      </c>
      <c r="E297" s="175" t="s">
        <v>424</v>
      </c>
      <c r="F297" s="175">
        <v>36</v>
      </c>
      <c r="G297" s="174" t="s">
        <v>793</v>
      </c>
      <c r="H297" s="174" t="s">
        <v>796</v>
      </c>
      <c r="I297" s="174">
        <v>5</v>
      </c>
      <c r="J297" s="174">
        <v>3</v>
      </c>
      <c r="K297" s="174">
        <v>4670.6291359999996</v>
      </c>
    </row>
    <row r="298" spans="1:11" x14ac:dyDescent="0.25">
      <c r="A298" s="174">
        <v>228353</v>
      </c>
      <c r="B298" s="174">
        <v>209</v>
      </c>
      <c r="C298" s="174">
        <v>2007</v>
      </c>
      <c r="D298" s="174">
        <v>72</v>
      </c>
      <c r="E298" s="175" t="s">
        <v>426</v>
      </c>
      <c r="F298" s="175">
        <v>36</v>
      </c>
      <c r="G298" s="174" t="s">
        <v>793</v>
      </c>
      <c r="H298" s="174" t="s">
        <v>202</v>
      </c>
      <c r="I298" s="174">
        <v>2</v>
      </c>
      <c r="J298" s="174">
        <v>3</v>
      </c>
      <c r="K298" s="174">
        <v>6.9543499999999998</v>
      </c>
    </row>
    <row r="299" spans="1:11" x14ac:dyDescent="0.25">
      <c r="A299" s="174">
        <v>228354</v>
      </c>
      <c r="B299" s="174">
        <v>209</v>
      </c>
      <c r="C299" s="174">
        <v>2007</v>
      </c>
      <c r="D299" s="174">
        <v>72</v>
      </c>
      <c r="E299" s="175" t="s">
        <v>426</v>
      </c>
      <c r="F299" s="175">
        <v>36</v>
      </c>
      <c r="G299" s="174" t="s">
        <v>793</v>
      </c>
      <c r="H299" s="174" t="s">
        <v>202</v>
      </c>
      <c r="I299" s="174">
        <v>3</v>
      </c>
      <c r="J299" s="174">
        <v>3</v>
      </c>
      <c r="K299" s="174">
        <v>238.50438700000001</v>
      </c>
    </row>
    <row r="300" spans="1:11" x14ac:dyDescent="0.25">
      <c r="A300" s="174">
        <v>228355</v>
      </c>
      <c r="B300" s="174">
        <v>209</v>
      </c>
      <c r="C300" s="174">
        <v>2007</v>
      </c>
      <c r="D300" s="174">
        <v>72</v>
      </c>
      <c r="E300" s="175" t="s">
        <v>426</v>
      </c>
      <c r="F300" s="175">
        <v>36</v>
      </c>
      <c r="G300" s="174" t="s">
        <v>793</v>
      </c>
      <c r="H300" s="174" t="s">
        <v>202</v>
      </c>
      <c r="I300" s="174">
        <v>4</v>
      </c>
      <c r="J300" s="174">
        <v>3</v>
      </c>
      <c r="K300" s="174">
        <v>658.55436499999996</v>
      </c>
    </row>
    <row r="301" spans="1:11" x14ac:dyDescent="0.25">
      <c r="A301" s="174">
        <v>228356</v>
      </c>
      <c r="B301" s="174">
        <v>209</v>
      </c>
      <c r="C301" s="174">
        <v>2007</v>
      </c>
      <c r="D301" s="174">
        <v>72</v>
      </c>
      <c r="E301" s="175" t="s">
        <v>426</v>
      </c>
      <c r="F301" s="175">
        <v>36</v>
      </c>
      <c r="G301" s="174" t="s">
        <v>793</v>
      </c>
      <c r="H301" s="174" t="s">
        <v>202</v>
      </c>
      <c r="I301" s="174">
        <v>5</v>
      </c>
      <c r="J301" s="174">
        <v>3</v>
      </c>
      <c r="K301" s="174">
        <v>196.00582499999999</v>
      </c>
    </row>
    <row r="302" spans="1:11" x14ac:dyDescent="0.25">
      <c r="A302" s="174">
        <v>228357</v>
      </c>
      <c r="B302" s="174">
        <v>209</v>
      </c>
      <c r="C302" s="174">
        <v>2007</v>
      </c>
      <c r="D302" s="174">
        <v>73</v>
      </c>
      <c r="E302" s="175" t="s">
        <v>428</v>
      </c>
      <c r="F302" s="175">
        <v>37</v>
      </c>
      <c r="G302" s="174" t="s">
        <v>448</v>
      </c>
      <c r="H302" s="174" t="s">
        <v>796</v>
      </c>
      <c r="I302" s="174">
        <v>2</v>
      </c>
      <c r="J302" s="174">
        <v>3</v>
      </c>
      <c r="K302" s="174">
        <v>1102.6569569999999</v>
      </c>
    </row>
    <row r="303" spans="1:11" x14ac:dyDescent="0.25">
      <c r="A303" s="174">
        <v>228358</v>
      </c>
      <c r="B303" s="174">
        <v>209</v>
      </c>
      <c r="C303" s="174">
        <v>2007</v>
      </c>
      <c r="D303" s="174">
        <v>73</v>
      </c>
      <c r="E303" s="175" t="s">
        <v>428</v>
      </c>
      <c r="F303" s="175">
        <v>37</v>
      </c>
      <c r="G303" s="174" t="s">
        <v>448</v>
      </c>
      <c r="H303" s="174" t="s">
        <v>796</v>
      </c>
      <c r="I303" s="174">
        <v>3</v>
      </c>
      <c r="J303" s="174">
        <v>3</v>
      </c>
      <c r="K303" s="174">
        <v>6172.2578119999998</v>
      </c>
    </row>
    <row r="304" spans="1:11" x14ac:dyDescent="0.25">
      <c r="A304" s="174">
        <v>228359</v>
      </c>
      <c r="B304" s="174">
        <v>209</v>
      </c>
      <c r="C304" s="174">
        <v>2007</v>
      </c>
      <c r="D304" s="174">
        <v>73</v>
      </c>
      <c r="E304" s="175" t="s">
        <v>428</v>
      </c>
      <c r="F304" s="175">
        <v>37</v>
      </c>
      <c r="G304" s="174" t="s">
        <v>448</v>
      </c>
      <c r="H304" s="174" t="s">
        <v>796</v>
      </c>
      <c r="I304" s="174">
        <v>4</v>
      </c>
      <c r="J304" s="174">
        <v>3</v>
      </c>
      <c r="K304" s="174">
        <v>10783.795088999999</v>
      </c>
    </row>
    <row r="305" spans="1:11" x14ac:dyDescent="0.25">
      <c r="A305" s="174">
        <v>228360</v>
      </c>
      <c r="B305" s="174">
        <v>209</v>
      </c>
      <c r="C305" s="174">
        <v>2007</v>
      </c>
      <c r="D305" s="174">
        <v>73</v>
      </c>
      <c r="E305" s="175" t="s">
        <v>428</v>
      </c>
      <c r="F305" s="175">
        <v>37</v>
      </c>
      <c r="G305" s="174" t="s">
        <v>448</v>
      </c>
      <c r="H305" s="174" t="s">
        <v>796</v>
      </c>
      <c r="I305" s="174">
        <v>5</v>
      </c>
      <c r="J305" s="174">
        <v>3</v>
      </c>
      <c r="K305" s="174">
        <v>4540.7490559999997</v>
      </c>
    </row>
    <row r="306" spans="1:11" x14ac:dyDescent="0.25">
      <c r="A306" s="174">
        <v>228361</v>
      </c>
      <c r="B306" s="174">
        <v>209</v>
      </c>
      <c r="C306" s="174">
        <v>2007</v>
      </c>
      <c r="D306" s="174">
        <v>74</v>
      </c>
      <c r="E306" s="175" t="s">
        <v>430</v>
      </c>
      <c r="F306" s="175">
        <v>37</v>
      </c>
      <c r="G306" s="174" t="s">
        <v>448</v>
      </c>
      <c r="H306" s="174" t="s">
        <v>202</v>
      </c>
      <c r="I306" s="174">
        <v>2</v>
      </c>
      <c r="J306" s="174">
        <v>3</v>
      </c>
      <c r="K306" s="174">
        <v>60.974383000000003</v>
      </c>
    </row>
    <row r="307" spans="1:11" x14ac:dyDescent="0.25">
      <c r="A307" s="174">
        <v>228362</v>
      </c>
      <c r="B307" s="174">
        <v>209</v>
      </c>
      <c r="C307" s="174">
        <v>2007</v>
      </c>
      <c r="D307" s="174">
        <v>74</v>
      </c>
      <c r="E307" s="175" t="s">
        <v>430</v>
      </c>
      <c r="F307" s="175">
        <v>37</v>
      </c>
      <c r="G307" s="174" t="s">
        <v>448</v>
      </c>
      <c r="H307" s="174" t="s">
        <v>202</v>
      </c>
      <c r="I307" s="174">
        <v>3</v>
      </c>
      <c r="J307" s="174">
        <v>3</v>
      </c>
      <c r="K307" s="174">
        <v>310.51406800000001</v>
      </c>
    </row>
    <row r="308" spans="1:11" x14ac:dyDescent="0.25">
      <c r="A308" s="174">
        <v>228363</v>
      </c>
      <c r="B308" s="174">
        <v>209</v>
      </c>
      <c r="C308" s="174">
        <v>2007</v>
      </c>
      <c r="D308" s="174">
        <v>74</v>
      </c>
      <c r="E308" s="175" t="s">
        <v>430</v>
      </c>
      <c r="F308" s="175">
        <v>37</v>
      </c>
      <c r="G308" s="174" t="s">
        <v>448</v>
      </c>
      <c r="H308" s="174" t="s">
        <v>202</v>
      </c>
      <c r="I308" s="174">
        <v>4</v>
      </c>
      <c r="J308" s="174">
        <v>3</v>
      </c>
      <c r="K308" s="174">
        <v>536.92865200000006</v>
      </c>
    </row>
    <row r="309" spans="1:11" x14ac:dyDescent="0.25">
      <c r="A309" s="174">
        <v>228364</v>
      </c>
      <c r="B309" s="174">
        <v>209</v>
      </c>
      <c r="C309" s="174">
        <v>2007</v>
      </c>
      <c r="D309" s="174">
        <v>74</v>
      </c>
      <c r="E309" s="175" t="s">
        <v>430</v>
      </c>
      <c r="F309" s="175">
        <v>37</v>
      </c>
      <c r="G309" s="174" t="s">
        <v>448</v>
      </c>
      <c r="H309" s="174" t="s">
        <v>202</v>
      </c>
      <c r="I309" s="174">
        <v>5</v>
      </c>
      <c r="J309" s="174">
        <v>3</v>
      </c>
      <c r="K309" s="174">
        <v>217.92092099999999</v>
      </c>
    </row>
    <row r="310" spans="1:11" x14ac:dyDescent="0.25">
      <c r="A310" s="174">
        <v>228365</v>
      </c>
      <c r="B310" s="174">
        <v>209</v>
      </c>
      <c r="C310" s="174">
        <v>2007</v>
      </c>
      <c r="D310" s="174">
        <v>75</v>
      </c>
      <c r="E310" s="175" t="s">
        <v>432</v>
      </c>
      <c r="F310" s="175">
        <v>38</v>
      </c>
      <c r="G310" s="174" t="s">
        <v>794</v>
      </c>
      <c r="H310" s="174" t="s">
        <v>796</v>
      </c>
      <c r="I310" s="174">
        <v>2</v>
      </c>
      <c r="J310" s="174">
        <v>3</v>
      </c>
      <c r="K310" s="174">
        <v>7.7551759999999996</v>
      </c>
    </row>
    <row r="311" spans="1:11" x14ac:dyDescent="0.25">
      <c r="A311" s="174">
        <v>228366</v>
      </c>
      <c r="B311" s="174">
        <v>209</v>
      </c>
      <c r="C311" s="174">
        <v>2007</v>
      </c>
      <c r="D311" s="174">
        <v>75</v>
      </c>
      <c r="E311" s="175" t="s">
        <v>432</v>
      </c>
      <c r="F311" s="175">
        <v>38</v>
      </c>
      <c r="G311" s="174" t="s">
        <v>794</v>
      </c>
      <c r="H311" s="174" t="s">
        <v>796</v>
      </c>
      <c r="I311" s="174">
        <v>3</v>
      </c>
      <c r="J311" s="174">
        <v>3</v>
      </c>
      <c r="K311" s="174">
        <v>16.996320999999998</v>
      </c>
    </row>
    <row r="312" spans="1:11" x14ac:dyDescent="0.25">
      <c r="A312" s="174">
        <v>228367</v>
      </c>
      <c r="B312" s="174">
        <v>209</v>
      </c>
      <c r="C312" s="174">
        <v>2007</v>
      </c>
      <c r="D312" s="174">
        <v>75</v>
      </c>
      <c r="E312" s="175" t="s">
        <v>432</v>
      </c>
      <c r="F312" s="175">
        <v>38</v>
      </c>
      <c r="G312" s="174" t="s">
        <v>794</v>
      </c>
      <c r="H312" s="174" t="s">
        <v>796</v>
      </c>
      <c r="I312" s="174">
        <v>4</v>
      </c>
      <c r="J312" s="174">
        <v>3</v>
      </c>
      <c r="K312" s="174">
        <v>353.00559700000002</v>
      </c>
    </row>
    <row r="313" spans="1:11" x14ac:dyDescent="0.25">
      <c r="A313" s="174">
        <v>228368</v>
      </c>
      <c r="B313" s="174">
        <v>209</v>
      </c>
      <c r="C313" s="174">
        <v>2007</v>
      </c>
      <c r="D313" s="174">
        <v>75</v>
      </c>
      <c r="E313" s="175" t="s">
        <v>432</v>
      </c>
      <c r="F313" s="175">
        <v>38</v>
      </c>
      <c r="G313" s="174" t="s">
        <v>794</v>
      </c>
      <c r="H313" s="174" t="s">
        <v>796</v>
      </c>
      <c r="I313" s="174">
        <v>5</v>
      </c>
      <c r="J313" s="174">
        <v>3</v>
      </c>
      <c r="K313" s="174">
        <v>128.00169299999999</v>
      </c>
    </row>
    <row r="314" spans="1:11" x14ac:dyDescent="0.25">
      <c r="A314" s="174">
        <v>228369</v>
      </c>
      <c r="B314" s="174">
        <v>209</v>
      </c>
      <c r="C314" s="174">
        <v>2007</v>
      </c>
      <c r="D314" s="174">
        <v>76</v>
      </c>
      <c r="E314" s="175" t="s">
        <v>434</v>
      </c>
      <c r="F314" s="175">
        <v>38</v>
      </c>
      <c r="G314" s="174" t="s">
        <v>794</v>
      </c>
      <c r="H314" s="174" t="s">
        <v>202</v>
      </c>
      <c r="I314" s="174">
        <v>2</v>
      </c>
      <c r="J314" s="174">
        <v>3</v>
      </c>
      <c r="K314" s="174">
        <v>11.159753</v>
      </c>
    </row>
    <row r="315" spans="1:11" x14ac:dyDescent="0.25">
      <c r="A315" s="174">
        <v>228370</v>
      </c>
      <c r="B315" s="174">
        <v>209</v>
      </c>
      <c r="C315" s="174">
        <v>2007</v>
      </c>
      <c r="D315" s="174">
        <v>76</v>
      </c>
      <c r="E315" s="175" t="s">
        <v>434</v>
      </c>
      <c r="F315" s="175">
        <v>38</v>
      </c>
      <c r="G315" s="174" t="s">
        <v>794</v>
      </c>
      <c r="H315" s="174" t="s">
        <v>202</v>
      </c>
      <c r="I315" s="174">
        <v>3</v>
      </c>
      <c r="J315" s="174">
        <v>3</v>
      </c>
      <c r="K315" s="174">
        <v>3.000051</v>
      </c>
    </row>
    <row r="316" spans="1:11" x14ac:dyDescent="0.25">
      <c r="A316" s="174">
        <v>228371</v>
      </c>
      <c r="B316" s="174">
        <v>209</v>
      </c>
      <c r="C316" s="174">
        <v>2007</v>
      </c>
      <c r="D316" s="174">
        <v>76</v>
      </c>
      <c r="E316" s="175" t="s">
        <v>434</v>
      </c>
      <c r="F316" s="175">
        <v>38</v>
      </c>
      <c r="G316" s="174" t="s">
        <v>794</v>
      </c>
      <c r="H316" s="174" t="s">
        <v>202</v>
      </c>
      <c r="I316" s="174">
        <v>4</v>
      </c>
      <c r="J316" s="174">
        <v>3</v>
      </c>
      <c r="K316" s="174">
        <v>51.000729999999997</v>
      </c>
    </row>
    <row r="317" spans="1:11" x14ac:dyDescent="0.25">
      <c r="A317" s="174">
        <v>228372</v>
      </c>
      <c r="B317" s="174">
        <v>209</v>
      </c>
      <c r="C317" s="174">
        <v>2007</v>
      </c>
      <c r="D317" s="174">
        <v>76</v>
      </c>
      <c r="E317" s="175" t="s">
        <v>434</v>
      </c>
      <c r="F317" s="175">
        <v>38</v>
      </c>
      <c r="G317" s="174" t="s">
        <v>794</v>
      </c>
      <c r="H317" s="174" t="s">
        <v>202</v>
      </c>
      <c r="I317" s="174">
        <v>5</v>
      </c>
      <c r="J317" s="174">
        <v>3</v>
      </c>
      <c r="K317" s="174">
        <v>18.001816999999999</v>
      </c>
    </row>
    <row r="318" spans="1:11" x14ac:dyDescent="0.25">
      <c r="A318" s="174">
        <v>228679</v>
      </c>
      <c r="B318" s="174">
        <v>210</v>
      </c>
      <c r="C318" s="174">
        <v>2008</v>
      </c>
      <c r="D318" s="174">
        <v>1</v>
      </c>
      <c r="E318" s="175" t="s">
        <v>284</v>
      </c>
      <c r="F318" s="175">
        <v>1</v>
      </c>
      <c r="G318" s="174" t="s">
        <v>760</v>
      </c>
      <c r="H318" s="174" t="s">
        <v>796</v>
      </c>
      <c r="I318" s="174">
        <v>2</v>
      </c>
      <c r="J318" s="174">
        <v>3</v>
      </c>
      <c r="K318" s="174">
        <v>18.274711</v>
      </c>
    </row>
    <row r="319" spans="1:11" x14ac:dyDescent="0.25">
      <c r="A319" s="174">
        <v>228680</v>
      </c>
      <c r="B319" s="174">
        <v>210</v>
      </c>
      <c r="C319" s="174">
        <v>2008</v>
      </c>
      <c r="D319" s="174">
        <v>1</v>
      </c>
      <c r="E319" s="175" t="s">
        <v>284</v>
      </c>
      <c r="F319" s="175">
        <v>1</v>
      </c>
      <c r="G319" s="174" t="s">
        <v>760</v>
      </c>
      <c r="H319" s="174" t="s">
        <v>796</v>
      </c>
      <c r="I319" s="174">
        <v>3</v>
      </c>
      <c r="J319" s="174">
        <v>3</v>
      </c>
      <c r="K319" s="174">
        <v>1571.3549419999999</v>
      </c>
    </row>
    <row r="320" spans="1:11" x14ac:dyDescent="0.25">
      <c r="A320" s="174">
        <v>228681</v>
      </c>
      <c r="B320" s="174">
        <v>210</v>
      </c>
      <c r="C320" s="174">
        <v>2008</v>
      </c>
      <c r="D320" s="174">
        <v>1</v>
      </c>
      <c r="E320" s="175" t="s">
        <v>284</v>
      </c>
      <c r="F320" s="175">
        <v>1</v>
      </c>
      <c r="G320" s="174" t="s">
        <v>760</v>
      </c>
      <c r="H320" s="174" t="s">
        <v>796</v>
      </c>
      <c r="I320" s="174">
        <v>4</v>
      </c>
      <c r="J320" s="174">
        <v>3</v>
      </c>
      <c r="K320" s="174">
        <v>204.815515</v>
      </c>
    </row>
    <row r="321" spans="1:11" x14ac:dyDescent="0.25">
      <c r="A321" s="174">
        <v>228682</v>
      </c>
      <c r="B321" s="174">
        <v>210</v>
      </c>
      <c r="C321" s="174">
        <v>2008</v>
      </c>
      <c r="D321" s="174">
        <v>1</v>
      </c>
      <c r="E321" s="175" t="s">
        <v>284</v>
      </c>
      <c r="F321" s="175">
        <v>1</v>
      </c>
      <c r="G321" s="174" t="s">
        <v>760</v>
      </c>
      <c r="H321" s="174" t="s">
        <v>796</v>
      </c>
      <c r="I321" s="174">
        <v>5</v>
      </c>
      <c r="J321" s="174">
        <v>3</v>
      </c>
      <c r="K321" s="174">
        <v>7.9387829999999999</v>
      </c>
    </row>
    <row r="322" spans="1:11" x14ac:dyDescent="0.25">
      <c r="A322" s="174">
        <v>228683</v>
      </c>
      <c r="B322" s="174">
        <v>210</v>
      </c>
      <c r="C322" s="174">
        <v>2008</v>
      </c>
      <c r="D322" s="174">
        <v>2</v>
      </c>
      <c r="E322" s="175" t="s">
        <v>286</v>
      </c>
      <c r="F322" s="175">
        <v>1</v>
      </c>
      <c r="G322" s="174" t="s">
        <v>760</v>
      </c>
      <c r="H322" s="174" t="s">
        <v>202</v>
      </c>
      <c r="I322" s="174">
        <v>2</v>
      </c>
      <c r="J322" s="174">
        <v>3</v>
      </c>
      <c r="K322" s="174">
        <v>212.61923100000001</v>
      </c>
    </row>
    <row r="323" spans="1:11" x14ac:dyDescent="0.25">
      <c r="A323" s="174">
        <v>228684</v>
      </c>
      <c r="B323" s="174">
        <v>210</v>
      </c>
      <c r="C323" s="174">
        <v>2008</v>
      </c>
      <c r="D323" s="174">
        <v>2</v>
      </c>
      <c r="E323" s="175" t="s">
        <v>286</v>
      </c>
      <c r="F323" s="175">
        <v>1</v>
      </c>
      <c r="G323" s="174" t="s">
        <v>760</v>
      </c>
      <c r="H323" s="174" t="s">
        <v>202</v>
      </c>
      <c r="I323" s="174">
        <v>3</v>
      </c>
      <c r="J323" s="174">
        <v>3</v>
      </c>
      <c r="K323" s="174">
        <v>14230.451776</v>
      </c>
    </row>
    <row r="324" spans="1:11" x14ac:dyDescent="0.25">
      <c r="A324" s="174">
        <v>228685</v>
      </c>
      <c r="B324" s="174">
        <v>210</v>
      </c>
      <c r="C324" s="174">
        <v>2008</v>
      </c>
      <c r="D324" s="174">
        <v>2</v>
      </c>
      <c r="E324" s="175" t="s">
        <v>286</v>
      </c>
      <c r="F324" s="175">
        <v>1</v>
      </c>
      <c r="G324" s="174" t="s">
        <v>760</v>
      </c>
      <c r="H324" s="174" t="s">
        <v>202</v>
      </c>
      <c r="I324" s="174">
        <v>4</v>
      </c>
      <c r="J324" s="174">
        <v>3</v>
      </c>
      <c r="K324" s="174">
        <v>1844.9146040000001</v>
      </c>
    </row>
    <row r="325" spans="1:11" x14ac:dyDescent="0.25">
      <c r="A325" s="174">
        <v>228686</v>
      </c>
      <c r="B325" s="174">
        <v>210</v>
      </c>
      <c r="C325" s="174">
        <v>2008</v>
      </c>
      <c r="D325" s="174">
        <v>2</v>
      </c>
      <c r="E325" s="175" t="s">
        <v>286</v>
      </c>
      <c r="F325" s="175">
        <v>1</v>
      </c>
      <c r="G325" s="174" t="s">
        <v>760</v>
      </c>
      <c r="H325" s="174" t="s">
        <v>202</v>
      </c>
      <c r="I325" s="174">
        <v>5</v>
      </c>
      <c r="J325" s="174">
        <v>3</v>
      </c>
      <c r="K325" s="174">
        <v>72.286537999999993</v>
      </c>
    </row>
    <row r="326" spans="1:11" x14ac:dyDescent="0.25">
      <c r="A326" s="174">
        <v>228687</v>
      </c>
      <c r="B326" s="174">
        <v>210</v>
      </c>
      <c r="C326" s="174">
        <v>2008</v>
      </c>
      <c r="D326" s="174">
        <v>3</v>
      </c>
      <c r="E326" s="175" t="s">
        <v>288</v>
      </c>
      <c r="F326" s="175">
        <v>2</v>
      </c>
      <c r="G326" s="174" t="s">
        <v>761</v>
      </c>
      <c r="H326" s="174" t="s">
        <v>796</v>
      </c>
      <c r="I326" s="174">
        <v>2</v>
      </c>
      <c r="J326" s="174">
        <v>3</v>
      </c>
      <c r="K326" s="174">
        <v>64.369437000000005</v>
      </c>
    </row>
    <row r="327" spans="1:11" x14ac:dyDescent="0.25">
      <c r="A327" s="174">
        <v>228688</v>
      </c>
      <c r="B327" s="174">
        <v>210</v>
      </c>
      <c r="C327" s="174">
        <v>2008</v>
      </c>
      <c r="D327" s="174">
        <v>3</v>
      </c>
      <c r="E327" s="175" t="s">
        <v>288</v>
      </c>
      <c r="F327" s="175">
        <v>2</v>
      </c>
      <c r="G327" s="174" t="s">
        <v>761</v>
      </c>
      <c r="H327" s="174" t="s">
        <v>796</v>
      </c>
      <c r="I327" s="174">
        <v>3</v>
      </c>
      <c r="J327" s="174">
        <v>3</v>
      </c>
      <c r="K327" s="174">
        <v>199.23335299999999</v>
      </c>
    </row>
    <row r="328" spans="1:11" x14ac:dyDescent="0.25">
      <c r="A328" s="174">
        <v>228689</v>
      </c>
      <c r="B328" s="174">
        <v>210</v>
      </c>
      <c r="C328" s="174">
        <v>2008</v>
      </c>
      <c r="D328" s="174">
        <v>3</v>
      </c>
      <c r="E328" s="175" t="s">
        <v>288</v>
      </c>
      <c r="F328" s="175">
        <v>2</v>
      </c>
      <c r="G328" s="174" t="s">
        <v>761</v>
      </c>
      <c r="H328" s="174" t="s">
        <v>796</v>
      </c>
      <c r="I328" s="174">
        <v>4</v>
      </c>
      <c r="J328" s="174">
        <v>2</v>
      </c>
      <c r="K328" s="174">
        <v>0.41816399999999998</v>
      </c>
    </row>
    <row r="329" spans="1:11" x14ac:dyDescent="0.25">
      <c r="A329" s="174">
        <v>228690</v>
      </c>
      <c r="B329" s="174">
        <v>210</v>
      </c>
      <c r="C329" s="174">
        <v>2008</v>
      </c>
      <c r="D329" s="174">
        <v>3</v>
      </c>
      <c r="E329" s="175" t="s">
        <v>288</v>
      </c>
      <c r="F329" s="175">
        <v>2</v>
      </c>
      <c r="G329" s="174" t="s">
        <v>761</v>
      </c>
      <c r="H329" s="174" t="s">
        <v>796</v>
      </c>
      <c r="I329" s="174">
        <v>4</v>
      </c>
      <c r="J329" s="174">
        <v>3</v>
      </c>
      <c r="K329" s="174">
        <v>844.38874699999997</v>
      </c>
    </row>
    <row r="330" spans="1:11" x14ac:dyDescent="0.25">
      <c r="A330" s="174">
        <v>228691</v>
      </c>
      <c r="B330" s="174">
        <v>210</v>
      </c>
      <c r="C330" s="174">
        <v>2008</v>
      </c>
      <c r="D330" s="174">
        <v>3</v>
      </c>
      <c r="E330" s="175" t="s">
        <v>288</v>
      </c>
      <c r="F330" s="175">
        <v>2</v>
      </c>
      <c r="G330" s="174" t="s">
        <v>761</v>
      </c>
      <c r="H330" s="174" t="s">
        <v>796</v>
      </c>
      <c r="I330" s="174">
        <v>5</v>
      </c>
      <c r="J330" s="174">
        <v>3</v>
      </c>
      <c r="K330" s="174">
        <v>163.034843</v>
      </c>
    </row>
    <row r="331" spans="1:11" x14ac:dyDescent="0.25">
      <c r="A331" s="174">
        <v>228692</v>
      </c>
      <c r="B331" s="174">
        <v>210</v>
      </c>
      <c r="C331" s="174">
        <v>2008</v>
      </c>
      <c r="D331" s="174">
        <v>4</v>
      </c>
      <c r="E331" s="175" t="s">
        <v>290</v>
      </c>
      <c r="F331" s="175">
        <v>2</v>
      </c>
      <c r="G331" s="174" t="s">
        <v>761</v>
      </c>
      <c r="H331" s="174" t="s">
        <v>202</v>
      </c>
      <c r="I331" s="174">
        <v>2</v>
      </c>
      <c r="J331" s="174">
        <v>3</v>
      </c>
      <c r="K331" s="174">
        <v>101.68537000000001</v>
      </c>
    </row>
    <row r="332" spans="1:11" x14ac:dyDescent="0.25">
      <c r="A332" s="174">
        <v>228693</v>
      </c>
      <c r="B332" s="174">
        <v>210</v>
      </c>
      <c r="C332" s="174">
        <v>2008</v>
      </c>
      <c r="D332" s="174">
        <v>4</v>
      </c>
      <c r="E332" s="175" t="s">
        <v>290</v>
      </c>
      <c r="F332" s="175">
        <v>2</v>
      </c>
      <c r="G332" s="174" t="s">
        <v>761</v>
      </c>
      <c r="H332" s="174" t="s">
        <v>202</v>
      </c>
      <c r="I332" s="174">
        <v>3</v>
      </c>
      <c r="J332" s="174">
        <v>3</v>
      </c>
      <c r="K332" s="174">
        <v>224.13283999999999</v>
      </c>
    </row>
    <row r="333" spans="1:11" x14ac:dyDescent="0.25">
      <c r="A333" s="174">
        <v>228694</v>
      </c>
      <c r="B333" s="174">
        <v>210</v>
      </c>
      <c r="C333" s="174">
        <v>2008</v>
      </c>
      <c r="D333" s="174">
        <v>4</v>
      </c>
      <c r="E333" s="175" t="s">
        <v>290</v>
      </c>
      <c r="F333" s="175">
        <v>2</v>
      </c>
      <c r="G333" s="174" t="s">
        <v>761</v>
      </c>
      <c r="H333" s="174" t="s">
        <v>202</v>
      </c>
      <c r="I333" s="174">
        <v>4</v>
      </c>
      <c r="J333" s="174">
        <v>2</v>
      </c>
      <c r="K333" s="174">
        <v>0.46969699999999998</v>
      </c>
    </row>
    <row r="334" spans="1:11" x14ac:dyDescent="0.25">
      <c r="A334" s="174">
        <v>228695</v>
      </c>
      <c r="B334" s="174">
        <v>210</v>
      </c>
      <c r="C334" s="174">
        <v>2008</v>
      </c>
      <c r="D334" s="174">
        <v>4</v>
      </c>
      <c r="E334" s="175" t="s">
        <v>290</v>
      </c>
      <c r="F334" s="175">
        <v>2</v>
      </c>
      <c r="G334" s="174" t="s">
        <v>761</v>
      </c>
      <c r="H334" s="174" t="s">
        <v>202</v>
      </c>
      <c r="I334" s="174">
        <v>4</v>
      </c>
      <c r="J334" s="174">
        <v>3</v>
      </c>
      <c r="K334" s="174">
        <v>948.44901100000004</v>
      </c>
    </row>
    <row r="335" spans="1:11" x14ac:dyDescent="0.25">
      <c r="A335" s="174">
        <v>228696</v>
      </c>
      <c r="B335" s="174">
        <v>210</v>
      </c>
      <c r="C335" s="174">
        <v>2008</v>
      </c>
      <c r="D335" s="174">
        <v>4</v>
      </c>
      <c r="E335" s="175" t="s">
        <v>290</v>
      </c>
      <c r="F335" s="175">
        <v>2</v>
      </c>
      <c r="G335" s="174" t="s">
        <v>761</v>
      </c>
      <c r="H335" s="174" t="s">
        <v>202</v>
      </c>
      <c r="I335" s="174">
        <v>5</v>
      </c>
      <c r="J335" s="174">
        <v>3</v>
      </c>
      <c r="K335" s="174">
        <v>183.038285</v>
      </c>
    </row>
    <row r="336" spans="1:11" x14ac:dyDescent="0.25">
      <c r="A336" s="174">
        <v>228697</v>
      </c>
      <c r="B336" s="174">
        <v>210</v>
      </c>
      <c r="C336" s="174">
        <v>2008</v>
      </c>
      <c r="D336" s="174">
        <v>5</v>
      </c>
      <c r="E336" s="175" t="s">
        <v>292</v>
      </c>
      <c r="F336" s="175">
        <v>3</v>
      </c>
      <c r="G336" s="174" t="s">
        <v>762</v>
      </c>
      <c r="H336" s="174" t="s">
        <v>796</v>
      </c>
      <c r="I336" s="174">
        <v>2</v>
      </c>
      <c r="J336" s="174">
        <v>3</v>
      </c>
      <c r="K336" s="174">
        <v>3.1545030000000001</v>
      </c>
    </row>
    <row r="337" spans="1:11" x14ac:dyDescent="0.25">
      <c r="A337" s="174">
        <v>228698</v>
      </c>
      <c r="B337" s="174">
        <v>210</v>
      </c>
      <c r="C337" s="174">
        <v>2008</v>
      </c>
      <c r="D337" s="174">
        <v>5</v>
      </c>
      <c r="E337" s="175" t="s">
        <v>292</v>
      </c>
      <c r="F337" s="175">
        <v>3</v>
      </c>
      <c r="G337" s="174" t="s">
        <v>762</v>
      </c>
      <c r="H337" s="174" t="s">
        <v>796</v>
      </c>
      <c r="I337" s="174">
        <v>3</v>
      </c>
      <c r="J337" s="174">
        <v>3</v>
      </c>
      <c r="K337" s="174">
        <v>36.861511</v>
      </c>
    </row>
    <row r="338" spans="1:11" x14ac:dyDescent="0.25">
      <c r="A338" s="174">
        <v>228699</v>
      </c>
      <c r="B338" s="174">
        <v>210</v>
      </c>
      <c r="C338" s="174">
        <v>2008</v>
      </c>
      <c r="D338" s="174">
        <v>5</v>
      </c>
      <c r="E338" s="175" t="s">
        <v>292</v>
      </c>
      <c r="F338" s="175">
        <v>3</v>
      </c>
      <c r="G338" s="174" t="s">
        <v>762</v>
      </c>
      <c r="H338" s="174" t="s">
        <v>796</v>
      </c>
      <c r="I338" s="174">
        <v>4</v>
      </c>
      <c r="J338" s="174">
        <v>2</v>
      </c>
      <c r="K338" s="174">
        <v>0.119751</v>
      </c>
    </row>
    <row r="339" spans="1:11" x14ac:dyDescent="0.25">
      <c r="A339" s="174">
        <v>228700</v>
      </c>
      <c r="B339" s="174">
        <v>210</v>
      </c>
      <c r="C339" s="174">
        <v>2008</v>
      </c>
      <c r="D339" s="174">
        <v>5</v>
      </c>
      <c r="E339" s="175" t="s">
        <v>292</v>
      </c>
      <c r="F339" s="175">
        <v>3</v>
      </c>
      <c r="G339" s="174" t="s">
        <v>762</v>
      </c>
      <c r="H339" s="174" t="s">
        <v>796</v>
      </c>
      <c r="I339" s="174">
        <v>4</v>
      </c>
      <c r="J339" s="174">
        <v>3</v>
      </c>
      <c r="K339" s="174">
        <v>241.810112</v>
      </c>
    </row>
    <row r="340" spans="1:11" x14ac:dyDescent="0.25">
      <c r="A340" s="174">
        <v>228701</v>
      </c>
      <c r="B340" s="174">
        <v>210</v>
      </c>
      <c r="C340" s="174">
        <v>2008</v>
      </c>
      <c r="D340" s="174">
        <v>5</v>
      </c>
      <c r="E340" s="175" t="s">
        <v>292</v>
      </c>
      <c r="F340" s="175">
        <v>3</v>
      </c>
      <c r="G340" s="174" t="s">
        <v>762</v>
      </c>
      <c r="H340" s="174" t="s">
        <v>796</v>
      </c>
      <c r="I340" s="174">
        <v>5</v>
      </c>
      <c r="J340" s="174">
        <v>3</v>
      </c>
      <c r="K340" s="174">
        <v>34.007277999999999</v>
      </c>
    </row>
    <row r="341" spans="1:11" x14ac:dyDescent="0.25">
      <c r="A341" s="174">
        <v>228702</v>
      </c>
      <c r="B341" s="174">
        <v>210</v>
      </c>
      <c r="C341" s="174">
        <v>2008</v>
      </c>
      <c r="D341" s="174">
        <v>7</v>
      </c>
      <c r="E341" s="175" t="s">
        <v>296</v>
      </c>
      <c r="F341" s="175">
        <v>4</v>
      </c>
      <c r="G341" s="174" t="s">
        <v>763</v>
      </c>
      <c r="H341" s="174" t="s">
        <v>796</v>
      </c>
      <c r="I341" s="174">
        <v>2</v>
      </c>
      <c r="J341" s="174">
        <v>3</v>
      </c>
      <c r="K341" s="174">
        <v>58.239176999999998</v>
      </c>
    </row>
    <row r="342" spans="1:11" x14ac:dyDescent="0.25">
      <c r="A342" s="174">
        <v>228703</v>
      </c>
      <c r="B342" s="174">
        <v>210</v>
      </c>
      <c r="C342" s="174">
        <v>2008</v>
      </c>
      <c r="D342" s="174">
        <v>7</v>
      </c>
      <c r="E342" s="175" t="s">
        <v>296</v>
      </c>
      <c r="F342" s="175">
        <v>4</v>
      </c>
      <c r="G342" s="174" t="s">
        <v>763</v>
      </c>
      <c r="H342" s="174" t="s">
        <v>796</v>
      </c>
      <c r="I342" s="174">
        <v>3</v>
      </c>
      <c r="J342" s="174">
        <v>2</v>
      </c>
      <c r="K342" s="174">
        <v>0.92392799999999997</v>
      </c>
    </row>
    <row r="343" spans="1:11" x14ac:dyDescent="0.25">
      <c r="A343" s="174">
        <v>228704</v>
      </c>
      <c r="B343" s="174">
        <v>210</v>
      </c>
      <c r="C343" s="174">
        <v>2008</v>
      </c>
      <c r="D343" s="174">
        <v>7</v>
      </c>
      <c r="E343" s="175" t="s">
        <v>296</v>
      </c>
      <c r="F343" s="175">
        <v>4</v>
      </c>
      <c r="G343" s="174" t="s">
        <v>763</v>
      </c>
      <c r="H343" s="174" t="s">
        <v>796</v>
      </c>
      <c r="I343" s="174">
        <v>3</v>
      </c>
      <c r="J343" s="174">
        <v>3</v>
      </c>
      <c r="K343" s="174">
        <v>2801.6276800000001</v>
      </c>
    </row>
    <row r="344" spans="1:11" x14ac:dyDescent="0.25">
      <c r="A344" s="174">
        <v>228705</v>
      </c>
      <c r="B344" s="174">
        <v>210</v>
      </c>
      <c r="C344" s="174">
        <v>2008</v>
      </c>
      <c r="D344" s="174">
        <v>7</v>
      </c>
      <c r="E344" s="175" t="s">
        <v>296</v>
      </c>
      <c r="F344" s="175">
        <v>4</v>
      </c>
      <c r="G344" s="174" t="s">
        <v>763</v>
      </c>
      <c r="H344" s="174" t="s">
        <v>796</v>
      </c>
      <c r="I344" s="174">
        <v>4</v>
      </c>
      <c r="J344" s="174">
        <v>2</v>
      </c>
      <c r="K344" s="174">
        <v>2.2902399999999998</v>
      </c>
    </row>
    <row r="345" spans="1:11" x14ac:dyDescent="0.25">
      <c r="A345" s="174">
        <v>228706</v>
      </c>
      <c r="B345" s="174">
        <v>210</v>
      </c>
      <c r="C345" s="174">
        <v>2008</v>
      </c>
      <c r="D345" s="174">
        <v>7</v>
      </c>
      <c r="E345" s="175" t="s">
        <v>296</v>
      </c>
      <c r="F345" s="175">
        <v>4</v>
      </c>
      <c r="G345" s="174" t="s">
        <v>763</v>
      </c>
      <c r="H345" s="174" t="s">
        <v>796</v>
      </c>
      <c r="I345" s="174">
        <v>4</v>
      </c>
      <c r="J345" s="174">
        <v>3</v>
      </c>
      <c r="K345" s="174">
        <v>10305.268338</v>
      </c>
    </row>
    <row r="346" spans="1:11" x14ac:dyDescent="0.25">
      <c r="A346" s="174">
        <v>228707</v>
      </c>
      <c r="B346" s="174">
        <v>210</v>
      </c>
      <c r="C346" s="174">
        <v>2008</v>
      </c>
      <c r="D346" s="174">
        <v>7</v>
      </c>
      <c r="E346" s="175" t="s">
        <v>296</v>
      </c>
      <c r="F346" s="175">
        <v>4</v>
      </c>
      <c r="G346" s="174" t="s">
        <v>763</v>
      </c>
      <c r="H346" s="174" t="s">
        <v>796</v>
      </c>
      <c r="I346" s="174">
        <v>5</v>
      </c>
      <c r="J346" s="174">
        <v>3</v>
      </c>
      <c r="K346" s="174">
        <v>1279.876679</v>
      </c>
    </row>
    <row r="347" spans="1:11" x14ac:dyDescent="0.25">
      <c r="A347" s="174">
        <v>228708</v>
      </c>
      <c r="B347" s="174">
        <v>210</v>
      </c>
      <c r="C347" s="174">
        <v>2008</v>
      </c>
      <c r="D347" s="174">
        <v>8</v>
      </c>
      <c r="E347" s="175" t="s">
        <v>298</v>
      </c>
      <c r="F347" s="175">
        <v>4</v>
      </c>
      <c r="G347" s="174" t="s">
        <v>763</v>
      </c>
      <c r="H347" s="174" t="s">
        <v>202</v>
      </c>
      <c r="I347" s="174">
        <v>2</v>
      </c>
      <c r="J347" s="174">
        <v>3</v>
      </c>
      <c r="K347" s="174">
        <v>1.8036110000000001</v>
      </c>
    </row>
    <row r="348" spans="1:11" x14ac:dyDescent="0.25">
      <c r="A348" s="174">
        <v>228709</v>
      </c>
      <c r="B348" s="174">
        <v>210</v>
      </c>
      <c r="C348" s="174">
        <v>2008</v>
      </c>
      <c r="D348" s="174">
        <v>8</v>
      </c>
      <c r="E348" s="175" t="s">
        <v>298</v>
      </c>
      <c r="F348" s="175">
        <v>4</v>
      </c>
      <c r="G348" s="174" t="s">
        <v>763</v>
      </c>
      <c r="H348" s="174" t="s">
        <v>202</v>
      </c>
      <c r="I348" s="174">
        <v>3</v>
      </c>
      <c r="J348" s="174">
        <v>2</v>
      </c>
      <c r="K348" s="174">
        <v>1.3576E-2</v>
      </c>
    </row>
    <row r="349" spans="1:11" x14ac:dyDescent="0.25">
      <c r="A349" s="174">
        <v>228710</v>
      </c>
      <c r="B349" s="174">
        <v>210</v>
      </c>
      <c r="C349" s="174">
        <v>2008</v>
      </c>
      <c r="D349" s="174">
        <v>8</v>
      </c>
      <c r="E349" s="175" t="s">
        <v>298</v>
      </c>
      <c r="F349" s="175">
        <v>4</v>
      </c>
      <c r="G349" s="174" t="s">
        <v>763</v>
      </c>
      <c r="H349" s="174" t="s">
        <v>202</v>
      </c>
      <c r="I349" s="174">
        <v>3</v>
      </c>
      <c r="J349" s="174">
        <v>3</v>
      </c>
      <c r="K349" s="174">
        <v>40.964497999999999</v>
      </c>
    </row>
    <row r="350" spans="1:11" x14ac:dyDescent="0.25">
      <c r="A350" s="174">
        <v>228711</v>
      </c>
      <c r="B350" s="174">
        <v>210</v>
      </c>
      <c r="C350" s="174">
        <v>2008</v>
      </c>
      <c r="D350" s="174">
        <v>8</v>
      </c>
      <c r="E350" s="175" t="s">
        <v>298</v>
      </c>
      <c r="F350" s="175">
        <v>4</v>
      </c>
      <c r="G350" s="174" t="s">
        <v>763</v>
      </c>
      <c r="H350" s="174" t="s">
        <v>202</v>
      </c>
      <c r="I350" s="174">
        <v>4</v>
      </c>
      <c r="J350" s="174">
        <v>2</v>
      </c>
      <c r="K350" s="174">
        <v>3.3437000000000001E-2</v>
      </c>
    </row>
    <row r="351" spans="1:11" x14ac:dyDescent="0.25">
      <c r="A351" s="174">
        <v>228712</v>
      </c>
      <c r="B351" s="174">
        <v>210</v>
      </c>
      <c r="C351" s="174">
        <v>2008</v>
      </c>
      <c r="D351" s="174">
        <v>8</v>
      </c>
      <c r="E351" s="175" t="s">
        <v>298</v>
      </c>
      <c r="F351" s="175">
        <v>4</v>
      </c>
      <c r="G351" s="174" t="s">
        <v>763</v>
      </c>
      <c r="H351" s="174" t="s">
        <v>202</v>
      </c>
      <c r="I351" s="174">
        <v>4</v>
      </c>
      <c r="J351" s="174">
        <v>3</v>
      </c>
      <c r="K351" s="174">
        <v>148.95966000000001</v>
      </c>
    </row>
    <row r="352" spans="1:11" x14ac:dyDescent="0.25">
      <c r="A352" s="174">
        <v>228713</v>
      </c>
      <c r="B352" s="174">
        <v>210</v>
      </c>
      <c r="C352" s="174">
        <v>2008</v>
      </c>
      <c r="D352" s="174">
        <v>8</v>
      </c>
      <c r="E352" s="175" t="s">
        <v>298</v>
      </c>
      <c r="F352" s="175">
        <v>4</v>
      </c>
      <c r="G352" s="174" t="s">
        <v>763</v>
      </c>
      <c r="H352" s="174" t="s">
        <v>202</v>
      </c>
      <c r="I352" s="174">
        <v>5</v>
      </c>
      <c r="J352" s="174">
        <v>3</v>
      </c>
      <c r="K352" s="174">
        <v>19.021816999999999</v>
      </c>
    </row>
    <row r="353" spans="1:11" x14ac:dyDescent="0.25">
      <c r="A353" s="174">
        <v>228714</v>
      </c>
      <c r="B353" s="174">
        <v>210</v>
      </c>
      <c r="C353" s="174">
        <v>2008</v>
      </c>
      <c r="D353" s="174">
        <v>9</v>
      </c>
      <c r="E353" s="175" t="s">
        <v>300</v>
      </c>
      <c r="F353" s="175">
        <v>5</v>
      </c>
      <c r="G353" s="174" t="s">
        <v>764</v>
      </c>
      <c r="H353" s="174" t="s">
        <v>796</v>
      </c>
      <c r="I353" s="174">
        <v>2</v>
      </c>
      <c r="J353" s="174">
        <v>3</v>
      </c>
      <c r="K353" s="174">
        <v>41.907958999999998</v>
      </c>
    </row>
    <row r="354" spans="1:11" x14ac:dyDescent="0.25">
      <c r="A354" s="174">
        <v>228715</v>
      </c>
      <c r="B354" s="174">
        <v>210</v>
      </c>
      <c r="C354" s="174">
        <v>2008</v>
      </c>
      <c r="D354" s="174">
        <v>9</v>
      </c>
      <c r="E354" s="175" t="s">
        <v>300</v>
      </c>
      <c r="F354" s="175">
        <v>5</v>
      </c>
      <c r="G354" s="174" t="s">
        <v>764</v>
      </c>
      <c r="H354" s="174" t="s">
        <v>796</v>
      </c>
      <c r="I354" s="174">
        <v>3</v>
      </c>
      <c r="J354" s="174">
        <v>3</v>
      </c>
      <c r="K354" s="174">
        <v>19.980215999999999</v>
      </c>
    </row>
    <row r="355" spans="1:11" x14ac:dyDescent="0.25">
      <c r="A355" s="174">
        <v>228716</v>
      </c>
      <c r="B355" s="174">
        <v>210</v>
      </c>
      <c r="C355" s="174">
        <v>2008</v>
      </c>
      <c r="D355" s="174">
        <v>9</v>
      </c>
      <c r="E355" s="175" t="s">
        <v>300</v>
      </c>
      <c r="F355" s="175">
        <v>5</v>
      </c>
      <c r="G355" s="174" t="s">
        <v>764</v>
      </c>
      <c r="H355" s="174" t="s">
        <v>796</v>
      </c>
      <c r="I355" s="174">
        <v>4</v>
      </c>
      <c r="J355" s="174">
        <v>2</v>
      </c>
      <c r="K355" s="174">
        <v>1.246983</v>
      </c>
    </row>
    <row r="356" spans="1:11" x14ac:dyDescent="0.25">
      <c r="A356" s="174">
        <v>228717</v>
      </c>
      <c r="B356" s="174">
        <v>210</v>
      </c>
      <c r="C356" s="174">
        <v>2008</v>
      </c>
      <c r="D356" s="174">
        <v>9</v>
      </c>
      <c r="E356" s="175" t="s">
        <v>300</v>
      </c>
      <c r="F356" s="175">
        <v>5</v>
      </c>
      <c r="G356" s="174" t="s">
        <v>764</v>
      </c>
      <c r="H356" s="174" t="s">
        <v>796</v>
      </c>
      <c r="I356" s="174">
        <v>4</v>
      </c>
      <c r="J356" s="174">
        <v>3</v>
      </c>
      <c r="K356" s="174">
        <v>273.56247300000001</v>
      </c>
    </row>
    <row r="357" spans="1:11" x14ac:dyDescent="0.25">
      <c r="A357" s="174">
        <v>228718</v>
      </c>
      <c r="B357" s="174">
        <v>210</v>
      </c>
      <c r="C357" s="174">
        <v>2008</v>
      </c>
      <c r="D357" s="174">
        <v>9</v>
      </c>
      <c r="E357" s="175" t="s">
        <v>300</v>
      </c>
      <c r="F357" s="175">
        <v>5</v>
      </c>
      <c r="G357" s="174" t="s">
        <v>764</v>
      </c>
      <c r="H357" s="174" t="s">
        <v>796</v>
      </c>
      <c r="I357" s="174">
        <v>5</v>
      </c>
      <c r="J357" s="174">
        <v>3</v>
      </c>
      <c r="K357" s="174">
        <v>39.004257000000003</v>
      </c>
    </row>
    <row r="358" spans="1:11" x14ac:dyDescent="0.25">
      <c r="A358" s="174">
        <v>228719</v>
      </c>
      <c r="B358" s="174">
        <v>210</v>
      </c>
      <c r="C358" s="174">
        <v>2008</v>
      </c>
      <c r="D358" s="174">
        <v>11</v>
      </c>
      <c r="E358" s="175" t="s">
        <v>304</v>
      </c>
      <c r="F358" s="175">
        <v>6</v>
      </c>
      <c r="G358" s="174" t="s">
        <v>765</v>
      </c>
      <c r="H358" s="174" t="s">
        <v>796</v>
      </c>
      <c r="I358" s="174">
        <v>2</v>
      </c>
      <c r="J358" s="174">
        <v>3</v>
      </c>
      <c r="K358" s="174">
        <v>17.700227000000002</v>
      </c>
    </row>
    <row r="359" spans="1:11" x14ac:dyDescent="0.25">
      <c r="A359" s="174">
        <v>228720</v>
      </c>
      <c r="B359" s="174">
        <v>210</v>
      </c>
      <c r="C359" s="174">
        <v>2008</v>
      </c>
      <c r="D359" s="174">
        <v>11</v>
      </c>
      <c r="E359" s="175" t="s">
        <v>304</v>
      </c>
      <c r="F359" s="175">
        <v>6</v>
      </c>
      <c r="G359" s="174" t="s">
        <v>765</v>
      </c>
      <c r="H359" s="174" t="s">
        <v>796</v>
      </c>
      <c r="I359" s="174">
        <v>3</v>
      </c>
      <c r="J359" s="174">
        <v>3</v>
      </c>
      <c r="K359" s="174">
        <v>770.92156999999997</v>
      </c>
    </row>
    <row r="360" spans="1:11" x14ac:dyDescent="0.25">
      <c r="A360" s="174">
        <v>228721</v>
      </c>
      <c r="B360" s="174">
        <v>210</v>
      </c>
      <c r="C360" s="174">
        <v>2008</v>
      </c>
      <c r="D360" s="174">
        <v>11</v>
      </c>
      <c r="E360" s="175" t="s">
        <v>304</v>
      </c>
      <c r="F360" s="175">
        <v>6</v>
      </c>
      <c r="G360" s="174" t="s">
        <v>765</v>
      </c>
      <c r="H360" s="174" t="s">
        <v>796</v>
      </c>
      <c r="I360" s="174">
        <v>4</v>
      </c>
      <c r="J360" s="174">
        <v>2</v>
      </c>
      <c r="K360" s="174">
        <v>135.667068</v>
      </c>
    </row>
    <row r="361" spans="1:11" x14ac:dyDescent="0.25">
      <c r="A361" s="174">
        <v>228722</v>
      </c>
      <c r="B361" s="174">
        <v>210</v>
      </c>
      <c r="C361" s="174">
        <v>2008</v>
      </c>
      <c r="D361" s="174">
        <v>11</v>
      </c>
      <c r="E361" s="175" t="s">
        <v>304</v>
      </c>
      <c r="F361" s="175">
        <v>6</v>
      </c>
      <c r="G361" s="174" t="s">
        <v>765</v>
      </c>
      <c r="H361" s="174" t="s">
        <v>796</v>
      </c>
      <c r="I361" s="174">
        <v>4</v>
      </c>
      <c r="J361" s="174">
        <v>3</v>
      </c>
      <c r="K361" s="174">
        <v>1228.2811360000001</v>
      </c>
    </row>
    <row r="362" spans="1:11" x14ac:dyDescent="0.25">
      <c r="A362" s="174">
        <v>228723</v>
      </c>
      <c r="B362" s="174">
        <v>210</v>
      </c>
      <c r="C362" s="174">
        <v>2008</v>
      </c>
      <c r="D362" s="174">
        <v>11</v>
      </c>
      <c r="E362" s="175" t="s">
        <v>304</v>
      </c>
      <c r="F362" s="175">
        <v>6</v>
      </c>
      <c r="G362" s="174" t="s">
        <v>765</v>
      </c>
      <c r="H362" s="174" t="s">
        <v>796</v>
      </c>
      <c r="I362" s="174">
        <v>5</v>
      </c>
      <c r="J362" s="174">
        <v>2</v>
      </c>
      <c r="K362" s="174">
        <v>4.7778499999999999</v>
      </c>
    </row>
    <row r="363" spans="1:11" x14ac:dyDescent="0.25">
      <c r="A363" s="174">
        <v>228724</v>
      </c>
      <c r="B363" s="174">
        <v>210</v>
      </c>
      <c r="C363" s="174">
        <v>2008</v>
      </c>
      <c r="D363" s="174">
        <v>11</v>
      </c>
      <c r="E363" s="175" t="s">
        <v>304</v>
      </c>
      <c r="F363" s="175">
        <v>6</v>
      </c>
      <c r="G363" s="174" t="s">
        <v>765</v>
      </c>
      <c r="H363" s="174" t="s">
        <v>796</v>
      </c>
      <c r="I363" s="174">
        <v>5</v>
      </c>
      <c r="J363" s="174">
        <v>3</v>
      </c>
      <c r="K363" s="174">
        <v>173.229952</v>
      </c>
    </row>
    <row r="364" spans="1:11" x14ac:dyDescent="0.25">
      <c r="A364" s="174">
        <v>228725</v>
      </c>
      <c r="B364" s="174">
        <v>210</v>
      </c>
      <c r="C364" s="174">
        <v>2008</v>
      </c>
      <c r="D364" s="174">
        <v>12</v>
      </c>
      <c r="E364" s="175" t="s">
        <v>306</v>
      </c>
      <c r="F364" s="175">
        <v>6</v>
      </c>
      <c r="G364" s="174" t="s">
        <v>765</v>
      </c>
      <c r="H364" s="174" t="s">
        <v>202</v>
      </c>
      <c r="I364" s="174">
        <v>2</v>
      </c>
      <c r="J364" s="174">
        <v>3</v>
      </c>
      <c r="K364" s="174">
        <v>23.643045999999998</v>
      </c>
    </row>
    <row r="365" spans="1:11" x14ac:dyDescent="0.25">
      <c r="A365" s="174">
        <v>228726</v>
      </c>
      <c r="B365" s="174">
        <v>210</v>
      </c>
      <c r="C365" s="174">
        <v>2008</v>
      </c>
      <c r="D365" s="174">
        <v>12</v>
      </c>
      <c r="E365" s="175" t="s">
        <v>306</v>
      </c>
      <c r="F365" s="175">
        <v>6</v>
      </c>
      <c r="G365" s="174" t="s">
        <v>765</v>
      </c>
      <c r="H365" s="174" t="s">
        <v>202</v>
      </c>
      <c r="I365" s="174">
        <v>3</v>
      </c>
      <c r="J365" s="174">
        <v>3</v>
      </c>
      <c r="K365" s="174">
        <v>736.93819800000006</v>
      </c>
    </row>
    <row r="366" spans="1:11" x14ac:dyDescent="0.25">
      <c r="A366" s="174">
        <v>228727</v>
      </c>
      <c r="B366" s="174">
        <v>210</v>
      </c>
      <c r="C366" s="174">
        <v>2008</v>
      </c>
      <c r="D366" s="174">
        <v>12</v>
      </c>
      <c r="E366" s="175" t="s">
        <v>306</v>
      </c>
      <c r="F366" s="175">
        <v>6</v>
      </c>
      <c r="G366" s="174" t="s">
        <v>765</v>
      </c>
      <c r="H366" s="174" t="s">
        <v>202</v>
      </c>
      <c r="I366" s="174">
        <v>4</v>
      </c>
      <c r="J366" s="174">
        <v>2</v>
      </c>
      <c r="K366" s="174">
        <v>130.12406100000001</v>
      </c>
    </row>
    <row r="367" spans="1:11" x14ac:dyDescent="0.25">
      <c r="A367" s="174">
        <v>228728</v>
      </c>
      <c r="B367" s="174">
        <v>210</v>
      </c>
      <c r="C367" s="174">
        <v>2008</v>
      </c>
      <c r="D367" s="174">
        <v>12</v>
      </c>
      <c r="E367" s="175" t="s">
        <v>306</v>
      </c>
      <c r="F367" s="175">
        <v>6</v>
      </c>
      <c r="G367" s="174" t="s">
        <v>765</v>
      </c>
      <c r="H367" s="174" t="s">
        <v>202</v>
      </c>
      <c r="I367" s="174">
        <v>4</v>
      </c>
      <c r="J367" s="174">
        <v>3</v>
      </c>
      <c r="K367" s="174">
        <v>1174.832872</v>
      </c>
    </row>
    <row r="368" spans="1:11" x14ac:dyDescent="0.25">
      <c r="A368" s="174">
        <v>228729</v>
      </c>
      <c r="B368" s="174">
        <v>210</v>
      </c>
      <c r="C368" s="174">
        <v>2008</v>
      </c>
      <c r="D368" s="174">
        <v>12</v>
      </c>
      <c r="E368" s="175" t="s">
        <v>306</v>
      </c>
      <c r="F368" s="175">
        <v>6</v>
      </c>
      <c r="G368" s="174" t="s">
        <v>765</v>
      </c>
      <c r="H368" s="174" t="s">
        <v>202</v>
      </c>
      <c r="I368" s="174">
        <v>5</v>
      </c>
      <c r="J368" s="174">
        <v>2</v>
      </c>
      <c r="K368" s="174">
        <v>4.5630110000000004</v>
      </c>
    </row>
    <row r="369" spans="1:11" x14ac:dyDescent="0.25">
      <c r="A369" s="174">
        <v>228730</v>
      </c>
      <c r="B369" s="174">
        <v>210</v>
      </c>
      <c r="C369" s="174">
        <v>2008</v>
      </c>
      <c r="D369" s="174">
        <v>12</v>
      </c>
      <c r="E369" s="175" t="s">
        <v>306</v>
      </c>
      <c r="F369" s="175">
        <v>6</v>
      </c>
      <c r="G369" s="174" t="s">
        <v>765</v>
      </c>
      <c r="H369" s="174" t="s">
        <v>202</v>
      </c>
      <c r="I369" s="174">
        <v>5</v>
      </c>
      <c r="J369" s="174">
        <v>3</v>
      </c>
      <c r="K369" s="174">
        <v>165.44057100000001</v>
      </c>
    </row>
    <row r="370" spans="1:11" x14ac:dyDescent="0.25">
      <c r="A370" s="174">
        <v>228731</v>
      </c>
      <c r="B370" s="174">
        <v>210</v>
      </c>
      <c r="C370" s="174">
        <v>2008</v>
      </c>
      <c r="D370" s="174">
        <v>13</v>
      </c>
      <c r="E370" s="175" t="s">
        <v>308</v>
      </c>
      <c r="F370" s="175">
        <v>7</v>
      </c>
      <c r="G370" s="174" t="s">
        <v>766</v>
      </c>
      <c r="H370" s="174" t="s">
        <v>796</v>
      </c>
      <c r="I370" s="174">
        <v>2</v>
      </c>
      <c r="J370" s="174">
        <v>3</v>
      </c>
      <c r="K370" s="174">
        <v>1277.3955550000001</v>
      </c>
    </row>
    <row r="371" spans="1:11" x14ac:dyDescent="0.25">
      <c r="A371" s="174">
        <v>228732</v>
      </c>
      <c r="B371" s="174">
        <v>210</v>
      </c>
      <c r="C371" s="174">
        <v>2008</v>
      </c>
      <c r="D371" s="174">
        <v>13</v>
      </c>
      <c r="E371" s="175" t="s">
        <v>308</v>
      </c>
      <c r="F371" s="175">
        <v>7</v>
      </c>
      <c r="G371" s="174" t="s">
        <v>766</v>
      </c>
      <c r="H371" s="174" t="s">
        <v>796</v>
      </c>
      <c r="I371" s="174">
        <v>3</v>
      </c>
      <c r="J371" s="174">
        <v>3</v>
      </c>
      <c r="K371" s="174">
        <v>2046.8731359999999</v>
      </c>
    </row>
    <row r="372" spans="1:11" x14ac:dyDescent="0.25">
      <c r="A372" s="174">
        <v>228733</v>
      </c>
      <c r="B372" s="174">
        <v>210</v>
      </c>
      <c r="C372" s="174">
        <v>2008</v>
      </c>
      <c r="D372" s="174">
        <v>13</v>
      </c>
      <c r="E372" s="175" t="s">
        <v>308</v>
      </c>
      <c r="F372" s="175">
        <v>7</v>
      </c>
      <c r="G372" s="174" t="s">
        <v>766</v>
      </c>
      <c r="H372" s="174" t="s">
        <v>796</v>
      </c>
      <c r="I372" s="174">
        <v>4</v>
      </c>
      <c r="J372" s="174">
        <v>3</v>
      </c>
      <c r="K372" s="174">
        <v>4017.882658</v>
      </c>
    </row>
    <row r="373" spans="1:11" x14ac:dyDescent="0.25">
      <c r="A373" s="174">
        <v>228734</v>
      </c>
      <c r="B373" s="174">
        <v>210</v>
      </c>
      <c r="C373" s="174">
        <v>2008</v>
      </c>
      <c r="D373" s="174">
        <v>13</v>
      </c>
      <c r="E373" s="175" t="s">
        <v>308</v>
      </c>
      <c r="F373" s="175">
        <v>7</v>
      </c>
      <c r="G373" s="174" t="s">
        <v>766</v>
      </c>
      <c r="H373" s="174" t="s">
        <v>796</v>
      </c>
      <c r="I373" s="174">
        <v>5</v>
      </c>
      <c r="J373" s="174">
        <v>3</v>
      </c>
      <c r="K373" s="174">
        <v>403.99600900000002</v>
      </c>
    </row>
    <row r="374" spans="1:11" x14ac:dyDescent="0.25">
      <c r="A374" s="174">
        <v>228735</v>
      </c>
      <c r="B374" s="174">
        <v>210</v>
      </c>
      <c r="C374" s="174">
        <v>2008</v>
      </c>
      <c r="D374" s="174">
        <v>14</v>
      </c>
      <c r="E374" s="175" t="s">
        <v>310</v>
      </c>
      <c r="F374" s="175">
        <v>7</v>
      </c>
      <c r="G374" s="174" t="s">
        <v>766</v>
      </c>
      <c r="H374" s="174" t="s">
        <v>202</v>
      </c>
      <c r="I374" s="174">
        <v>2</v>
      </c>
      <c r="J374" s="174">
        <v>3</v>
      </c>
      <c r="K374" s="174">
        <v>763.21019699999999</v>
      </c>
    </row>
    <row r="375" spans="1:11" x14ac:dyDescent="0.25">
      <c r="A375" s="174">
        <v>228736</v>
      </c>
      <c r="B375" s="174">
        <v>210</v>
      </c>
      <c r="C375" s="174">
        <v>2008</v>
      </c>
      <c r="D375" s="174">
        <v>14</v>
      </c>
      <c r="E375" s="175" t="s">
        <v>310</v>
      </c>
      <c r="F375" s="175">
        <v>7</v>
      </c>
      <c r="G375" s="174" t="s">
        <v>766</v>
      </c>
      <c r="H375" s="174" t="s">
        <v>202</v>
      </c>
      <c r="I375" s="174">
        <v>3</v>
      </c>
      <c r="J375" s="174">
        <v>3</v>
      </c>
      <c r="K375" s="174">
        <v>681.89249700000005</v>
      </c>
    </row>
    <row r="376" spans="1:11" x14ac:dyDescent="0.25">
      <c r="A376" s="174">
        <v>228737</v>
      </c>
      <c r="B376" s="174">
        <v>210</v>
      </c>
      <c r="C376" s="174">
        <v>2008</v>
      </c>
      <c r="D376" s="174">
        <v>14</v>
      </c>
      <c r="E376" s="175" t="s">
        <v>310</v>
      </c>
      <c r="F376" s="175">
        <v>7</v>
      </c>
      <c r="G376" s="174" t="s">
        <v>766</v>
      </c>
      <c r="H376" s="174" t="s">
        <v>202</v>
      </c>
      <c r="I376" s="174">
        <v>4</v>
      </c>
      <c r="J376" s="174">
        <v>3</v>
      </c>
      <c r="K376" s="174">
        <v>1338.84791</v>
      </c>
    </row>
    <row r="377" spans="1:11" x14ac:dyDescent="0.25">
      <c r="A377" s="174">
        <v>228738</v>
      </c>
      <c r="B377" s="174">
        <v>210</v>
      </c>
      <c r="C377" s="174">
        <v>2008</v>
      </c>
      <c r="D377" s="174">
        <v>14</v>
      </c>
      <c r="E377" s="175" t="s">
        <v>310</v>
      </c>
      <c r="F377" s="175">
        <v>7</v>
      </c>
      <c r="G377" s="174" t="s">
        <v>766</v>
      </c>
      <c r="H377" s="174" t="s">
        <v>202</v>
      </c>
      <c r="I377" s="174">
        <v>5</v>
      </c>
      <c r="J377" s="174">
        <v>3</v>
      </c>
      <c r="K377" s="174">
        <v>135.007194</v>
      </c>
    </row>
    <row r="378" spans="1:11" x14ac:dyDescent="0.25">
      <c r="A378" s="174">
        <v>228739</v>
      </c>
      <c r="B378" s="174">
        <v>210</v>
      </c>
      <c r="C378" s="174">
        <v>2008</v>
      </c>
      <c r="D378" s="174">
        <v>15</v>
      </c>
      <c r="E378" s="175" t="s">
        <v>312</v>
      </c>
      <c r="F378" s="175">
        <v>8</v>
      </c>
      <c r="G378" s="174" t="s">
        <v>767</v>
      </c>
      <c r="H378" s="174" t="s">
        <v>796</v>
      </c>
      <c r="I378" s="174">
        <v>2</v>
      </c>
      <c r="J378" s="174">
        <v>3</v>
      </c>
      <c r="K378" s="174">
        <v>24.714606</v>
      </c>
    </row>
    <row r="379" spans="1:11" x14ac:dyDescent="0.25">
      <c r="A379" s="174">
        <v>228740</v>
      </c>
      <c r="B379" s="174">
        <v>210</v>
      </c>
      <c r="C379" s="174">
        <v>2008</v>
      </c>
      <c r="D379" s="174">
        <v>15</v>
      </c>
      <c r="E379" s="175" t="s">
        <v>312</v>
      </c>
      <c r="F379" s="175">
        <v>8</v>
      </c>
      <c r="G379" s="174" t="s">
        <v>767</v>
      </c>
      <c r="H379" s="174" t="s">
        <v>796</v>
      </c>
      <c r="I379" s="174">
        <v>3</v>
      </c>
      <c r="J379" s="174">
        <v>3</v>
      </c>
      <c r="K379" s="174">
        <v>207.95578900000001</v>
      </c>
    </row>
    <row r="380" spans="1:11" x14ac:dyDescent="0.25">
      <c r="A380" s="174">
        <v>228741</v>
      </c>
      <c r="B380" s="174">
        <v>210</v>
      </c>
      <c r="C380" s="174">
        <v>2008</v>
      </c>
      <c r="D380" s="174">
        <v>15</v>
      </c>
      <c r="E380" s="175" t="s">
        <v>312</v>
      </c>
      <c r="F380" s="175">
        <v>8</v>
      </c>
      <c r="G380" s="174" t="s">
        <v>767</v>
      </c>
      <c r="H380" s="174" t="s">
        <v>796</v>
      </c>
      <c r="I380" s="174">
        <v>4</v>
      </c>
      <c r="J380" s="174">
        <v>3</v>
      </c>
      <c r="K380" s="174">
        <v>1861.6364000000001</v>
      </c>
    </row>
    <row r="381" spans="1:11" x14ac:dyDescent="0.25">
      <c r="A381" s="174">
        <v>228742</v>
      </c>
      <c r="B381" s="174">
        <v>210</v>
      </c>
      <c r="C381" s="174">
        <v>2008</v>
      </c>
      <c r="D381" s="174">
        <v>15</v>
      </c>
      <c r="E381" s="175" t="s">
        <v>312</v>
      </c>
      <c r="F381" s="175">
        <v>8</v>
      </c>
      <c r="G381" s="174" t="s">
        <v>767</v>
      </c>
      <c r="H381" s="174" t="s">
        <v>796</v>
      </c>
      <c r="I381" s="174">
        <v>5</v>
      </c>
      <c r="J381" s="174">
        <v>3</v>
      </c>
      <c r="K381" s="174">
        <v>492.02105</v>
      </c>
    </row>
    <row r="382" spans="1:11" x14ac:dyDescent="0.25">
      <c r="A382" s="174">
        <v>228743</v>
      </c>
      <c r="B382" s="174">
        <v>210</v>
      </c>
      <c r="C382" s="174">
        <v>2008</v>
      </c>
      <c r="D382" s="174">
        <v>16</v>
      </c>
      <c r="E382" s="175" t="s">
        <v>314</v>
      </c>
      <c r="F382" s="175">
        <v>8</v>
      </c>
      <c r="G382" s="174" t="s">
        <v>767</v>
      </c>
      <c r="H382" s="174" t="s">
        <v>202</v>
      </c>
      <c r="I382" s="174">
        <v>2</v>
      </c>
      <c r="J382" s="174">
        <v>3</v>
      </c>
      <c r="K382" s="174">
        <v>29.269515999999999</v>
      </c>
    </row>
    <row r="383" spans="1:11" x14ac:dyDescent="0.25">
      <c r="A383" s="174">
        <v>228744</v>
      </c>
      <c r="B383" s="174">
        <v>210</v>
      </c>
      <c r="C383" s="174">
        <v>2008</v>
      </c>
      <c r="D383" s="174">
        <v>16</v>
      </c>
      <c r="E383" s="175" t="s">
        <v>314</v>
      </c>
      <c r="F383" s="175">
        <v>8</v>
      </c>
      <c r="G383" s="174" t="s">
        <v>767</v>
      </c>
      <c r="H383" s="174" t="s">
        <v>202</v>
      </c>
      <c r="I383" s="174">
        <v>3</v>
      </c>
      <c r="J383" s="174">
        <v>3</v>
      </c>
      <c r="K383" s="174">
        <v>261.94003600000002</v>
      </c>
    </row>
    <row r="384" spans="1:11" x14ac:dyDescent="0.25">
      <c r="A384" s="174">
        <v>228745</v>
      </c>
      <c r="B384" s="174">
        <v>210</v>
      </c>
      <c r="C384" s="174">
        <v>2008</v>
      </c>
      <c r="D384" s="174">
        <v>16</v>
      </c>
      <c r="E384" s="175" t="s">
        <v>314</v>
      </c>
      <c r="F384" s="175">
        <v>8</v>
      </c>
      <c r="G384" s="174" t="s">
        <v>767</v>
      </c>
      <c r="H384" s="174" t="s">
        <v>202</v>
      </c>
      <c r="I384" s="174">
        <v>4</v>
      </c>
      <c r="J384" s="174">
        <v>3</v>
      </c>
      <c r="K384" s="174">
        <v>2345.6982579999999</v>
      </c>
    </row>
    <row r="385" spans="1:12" x14ac:dyDescent="0.25">
      <c r="A385" s="174">
        <v>228746</v>
      </c>
      <c r="B385" s="174">
        <v>210</v>
      </c>
      <c r="C385" s="174">
        <v>2008</v>
      </c>
      <c r="D385" s="174">
        <v>16</v>
      </c>
      <c r="E385" s="175" t="s">
        <v>314</v>
      </c>
      <c r="F385" s="175">
        <v>8</v>
      </c>
      <c r="G385" s="174" t="s">
        <v>767</v>
      </c>
      <c r="H385" s="174" t="s">
        <v>202</v>
      </c>
      <c r="I385" s="174">
        <v>5</v>
      </c>
      <c r="J385" s="174">
        <v>3</v>
      </c>
      <c r="K385" s="174">
        <v>618.96930899999995</v>
      </c>
    </row>
    <row r="386" spans="1:12" x14ac:dyDescent="0.25">
      <c r="A386" s="174">
        <v>228747</v>
      </c>
      <c r="B386" s="174">
        <v>210</v>
      </c>
      <c r="C386" s="174">
        <v>2008</v>
      </c>
      <c r="D386" s="174">
        <v>17</v>
      </c>
      <c r="E386" s="175" t="s">
        <v>316</v>
      </c>
      <c r="F386" s="175">
        <v>9</v>
      </c>
      <c r="G386" s="174" t="s">
        <v>768</v>
      </c>
      <c r="H386" s="174" t="s">
        <v>796</v>
      </c>
      <c r="I386" s="174">
        <v>2</v>
      </c>
      <c r="J386" s="174">
        <v>3</v>
      </c>
      <c r="K386" s="174">
        <v>109.154003</v>
      </c>
    </row>
    <row r="387" spans="1:12" x14ac:dyDescent="0.25">
      <c r="A387" s="174">
        <v>228748</v>
      </c>
      <c r="B387" s="174">
        <v>210</v>
      </c>
      <c r="C387" s="174">
        <v>2008</v>
      </c>
      <c r="D387" s="174">
        <v>17</v>
      </c>
      <c r="E387" s="175" t="s">
        <v>316</v>
      </c>
      <c r="F387" s="175">
        <v>9</v>
      </c>
      <c r="G387" s="174" t="s">
        <v>768</v>
      </c>
      <c r="H387" s="174" t="s">
        <v>796</v>
      </c>
      <c r="I387" s="174">
        <v>3</v>
      </c>
      <c r="J387" s="174">
        <v>3</v>
      </c>
      <c r="K387" s="174">
        <v>574.00299900000005</v>
      </c>
    </row>
    <row r="388" spans="1:12" x14ac:dyDescent="0.25">
      <c r="A388" s="174">
        <v>228749</v>
      </c>
      <c r="B388" s="174">
        <v>210</v>
      </c>
      <c r="C388" s="174">
        <v>2008</v>
      </c>
      <c r="D388" s="174">
        <v>17</v>
      </c>
      <c r="E388" s="175" t="s">
        <v>316</v>
      </c>
      <c r="F388" s="175">
        <v>9</v>
      </c>
      <c r="G388" s="174" t="s">
        <v>768</v>
      </c>
      <c r="H388" s="174" t="s">
        <v>796</v>
      </c>
      <c r="I388" s="174">
        <v>4</v>
      </c>
      <c r="J388" s="174">
        <v>3</v>
      </c>
      <c r="K388" s="174">
        <v>527.992704</v>
      </c>
    </row>
    <row r="389" spans="1:12" x14ac:dyDescent="0.25">
      <c r="A389" s="174">
        <v>228750</v>
      </c>
      <c r="B389" s="174">
        <v>210</v>
      </c>
      <c r="C389" s="174">
        <v>2008</v>
      </c>
      <c r="D389" s="174">
        <v>17</v>
      </c>
      <c r="E389" s="175" t="s">
        <v>316</v>
      </c>
      <c r="F389" s="175">
        <v>9</v>
      </c>
      <c r="G389" s="174" t="s">
        <v>768</v>
      </c>
      <c r="H389" s="174" t="s">
        <v>796</v>
      </c>
      <c r="I389" s="174">
        <v>5</v>
      </c>
      <c r="J389" s="174">
        <v>3</v>
      </c>
      <c r="K389" s="174">
        <v>17.001018999999999</v>
      </c>
    </row>
    <row r="390" spans="1:12" x14ac:dyDescent="0.25">
      <c r="A390" s="174">
        <v>228751</v>
      </c>
      <c r="B390" s="174">
        <v>210</v>
      </c>
      <c r="C390" s="174">
        <v>2008</v>
      </c>
      <c r="D390" s="174">
        <v>18</v>
      </c>
      <c r="E390" s="175" t="s">
        <v>318</v>
      </c>
      <c r="F390" s="175">
        <v>9</v>
      </c>
      <c r="G390" s="174" t="s">
        <v>768</v>
      </c>
      <c r="H390" s="174" t="s">
        <v>202</v>
      </c>
      <c r="I390" s="174">
        <v>2</v>
      </c>
      <c r="J390" s="174">
        <v>3</v>
      </c>
      <c r="K390" s="174">
        <v>96.801130999999998</v>
      </c>
    </row>
    <row r="391" spans="1:12" x14ac:dyDescent="0.25">
      <c r="A391" s="174">
        <v>228752</v>
      </c>
      <c r="B391" s="174">
        <v>210</v>
      </c>
      <c r="C391" s="174">
        <v>2008</v>
      </c>
      <c r="D391" s="174">
        <v>18</v>
      </c>
      <c r="E391" s="175" t="s">
        <v>318</v>
      </c>
      <c r="F391" s="175">
        <v>9</v>
      </c>
      <c r="G391" s="174" t="s">
        <v>768</v>
      </c>
      <c r="H391" s="174" t="s">
        <v>202</v>
      </c>
      <c r="I391" s="174">
        <v>3</v>
      </c>
      <c r="J391" s="174">
        <v>3</v>
      </c>
      <c r="K391" s="174">
        <v>351.99666000000002</v>
      </c>
    </row>
    <row r="392" spans="1:12" x14ac:dyDescent="0.25">
      <c r="A392" s="174">
        <v>228753</v>
      </c>
      <c r="B392" s="174">
        <v>210</v>
      </c>
      <c r="C392" s="174">
        <v>2008</v>
      </c>
      <c r="D392" s="174">
        <v>18</v>
      </c>
      <c r="E392" s="175" t="s">
        <v>318</v>
      </c>
      <c r="F392" s="175">
        <v>9</v>
      </c>
      <c r="G392" s="174" t="s">
        <v>768</v>
      </c>
      <c r="H392" s="174" t="s">
        <v>202</v>
      </c>
      <c r="I392" s="174">
        <v>4</v>
      </c>
      <c r="J392" s="174">
        <v>3</v>
      </c>
      <c r="K392" s="174">
        <v>323.00982299999998</v>
      </c>
    </row>
    <row r="393" spans="1:12" x14ac:dyDescent="0.25">
      <c r="A393" s="174">
        <v>228754</v>
      </c>
      <c r="B393" s="174">
        <v>210</v>
      </c>
      <c r="C393" s="174">
        <v>2008</v>
      </c>
      <c r="D393" s="174">
        <v>18</v>
      </c>
      <c r="E393" s="175" t="s">
        <v>318</v>
      </c>
      <c r="F393" s="175">
        <v>9</v>
      </c>
      <c r="G393" s="174" t="s">
        <v>768</v>
      </c>
      <c r="H393" s="174" t="s">
        <v>202</v>
      </c>
      <c r="I393" s="174">
        <v>5</v>
      </c>
      <c r="J393" s="174">
        <v>3</v>
      </c>
      <c r="K393" s="174">
        <v>9.9999120000000001</v>
      </c>
    </row>
    <row r="394" spans="1:12" x14ac:dyDescent="0.25">
      <c r="A394" s="174">
        <v>228755</v>
      </c>
      <c r="B394" s="174">
        <v>210</v>
      </c>
      <c r="C394" s="174">
        <v>2008</v>
      </c>
      <c r="D394" s="174">
        <v>19</v>
      </c>
      <c r="E394" s="175" t="s">
        <v>320</v>
      </c>
      <c r="F394" s="175">
        <v>10</v>
      </c>
      <c r="G394" s="174" t="s">
        <v>769</v>
      </c>
      <c r="H394" s="174" t="s">
        <v>796</v>
      </c>
      <c r="I394" s="174">
        <v>2</v>
      </c>
      <c r="J394" s="174">
        <v>3</v>
      </c>
      <c r="K394" s="174">
        <v>0</v>
      </c>
      <c r="L394" s="176">
        <v>-10.780761999999999</v>
      </c>
    </row>
    <row r="395" spans="1:12" x14ac:dyDescent="0.25">
      <c r="A395" s="174">
        <v>228756</v>
      </c>
      <c r="B395" s="174">
        <v>210</v>
      </c>
      <c r="C395" s="174">
        <v>2008</v>
      </c>
      <c r="D395" s="174">
        <v>19</v>
      </c>
      <c r="E395" s="175" t="s">
        <v>320</v>
      </c>
      <c r="F395" s="175">
        <v>10</v>
      </c>
      <c r="G395" s="174" t="s">
        <v>769</v>
      </c>
      <c r="H395" s="174" t="s">
        <v>796</v>
      </c>
      <c r="I395" s="174">
        <v>3</v>
      </c>
      <c r="J395" s="174">
        <v>3</v>
      </c>
      <c r="K395" s="174">
        <v>85.693732999999995</v>
      </c>
    </row>
    <row r="396" spans="1:12" x14ac:dyDescent="0.25">
      <c r="A396" s="174">
        <v>228757</v>
      </c>
      <c r="B396" s="174">
        <v>210</v>
      </c>
      <c r="C396" s="174">
        <v>2008</v>
      </c>
      <c r="D396" s="174">
        <v>19</v>
      </c>
      <c r="E396" s="175" t="s">
        <v>320</v>
      </c>
      <c r="F396" s="175">
        <v>10</v>
      </c>
      <c r="G396" s="174" t="s">
        <v>769</v>
      </c>
      <c r="H396" s="174" t="s">
        <v>796</v>
      </c>
      <c r="I396" s="174">
        <v>4</v>
      </c>
      <c r="J396" s="174">
        <v>3</v>
      </c>
      <c r="K396" s="174">
        <v>79.045514999999995</v>
      </c>
    </row>
    <row r="397" spans="1:12" x14ac:dyDescent="0.25">
      <c r="A397" s="174">
        <v>228758</v>
      </c>
      <c r="B397" s="174">
        <v>210</v>
      </c>
      <c r="C397" s="174">
        <v>2008</v>
      </c>
      <c r="D397" s="174">
        <v>19</v>
      </c>
      <c r="E397" s="175" t="s">
        <v>320</v>
      </c>
      <c r="F397" s="175">
        <v>10</v>
      </c>
      <c r="G397" s="174" t="s">
        <v>769</v>
      </c>
      <c r="H397" s="174" t="s">
        <v>796</v>
      </c>
      <c r="I397" s="174">
        <v>5</v>
      </c>
      <c r="J397" s="174">
        <v>3</v>
      </c>
      <c r="K397" s="174">
        <v>0</v>
      </c>
      <c r="L397" s="176">
        <v>-1.9108700000000001</v>
      </c>
    </row>
    <row r="398" spans="1:12" x14ac:dyDescent="0.25">
      <c r="A398" s="174">
        <v>228759</v>
      </c>
      <c r="B398" s="174">
        <v>210</v>
      </c>
      <c r="C398" s="174">
        <v>2008</v>
      </c>
      <c r="D398" s="174">
        <v>20</v>
      </c>
      <c r="E398" s="175" t="s">
        <v>322</v>
      </c>
      <c r="F398" s="175">
        <v>10</v>
      </c>
      <c r="G398" s="174" t="s">
        <v>769</v>
      </c>
      <c r="H398" s="174" t="s">
        <v>202</v>
      </c>
      <c r="I398" s="174">
        <v>2</v>
      </c>
      <c r="J398" s="174">
        <v>3</v>
      </c>
      <c r="K398" s="174">
        <v>0</v>
      </c>
      <c r="L398" s="176">
        <v>-38.449677000000001</v>
      </c>
    </row>
    <row r="399" spans="1:12" x14ac:dyDescent="0.25">
      <c r="A399" s="174">
        <v>228760</v>
      </c>
      <c r="B399" s="174">
        <v>210</v>
      </c>
      <c r="C399" s="174">
        <v>2008</v>
      </c>
      <c r="D399" s="174">
        <v>20</v>
      </c>
      <c r="E399" s="175" t="s">
        <v>322</v>
      </c>
      <c r="F399" s="175">
        <v>10</v>
      </c>
      <c r="G399" s="174" t="s">
        <v>769</v>
      </c>
      <c r="H399" s="174" t="s">
        <v>202</v>
      </c>
      <c r="I399" s="174">
        <v>3</v>
      </c>
      <c r="J399" s="174">
        <v>3</v>
      </c>
      <c r="K399" s="174">
        <v>171.64289299999999</v>
      </c>
    </row>
    <row r="400" spans="1:12" x14ac:dyDescent="0.25">
      <c r="A400" s="174">
        <v>228761</v>
      </c>
      <c r="B400" s="174">
        <v>210</v>
      </c>
      <c r="C400" s="174">
        <v>2008</v>
      </c>
      <c r="D400" s="174">
        <v>20</v>
      </c>
      <c r="E400" s="175" t="s">
        <v>322</v>
      </c>
      <c r="F400" s="175">
        <v>10</v>
      </c>
      <c r="G400" s="174" t="s">
        <v>769</v>
      </c>
      <c r="H400" s="174" t="s">
        <v>202</v>
      </c>
      <c r="I400" s="174">
        <v>4</v>
      </c>
      <c r="J400" s="174">
        <v>3</v>
      </c>
      <c r="K400" s="174">
        <v>158.10063199999999</v>
      </c>
    </row>
    <row r="401" spans="1:12" x14ac:dyDescent="0.25">
      <c r="A401" s="174">
        <v>228762</v>
      </c>
      <c r="B401" s="174">
        <v>210</v>
      </c>
      <c r="C401" s="174">
        <v>2008</v>
      </c>
      <c r="D401" s="174">
        <v>20</v>
      </c>
      <c r="E401" s="175" t="s">
        <v>322</v>
      </c>
      <c r="F401" s="175">
        <v>10</v>
      </c>
      <c r="G401" s="174" t="s">
        <v>769</v>
      </c>
      <c r="H401" s="174" t="s">
        <v>202</v>
      </c>
      <c r="I401" s="174">
        <v>5</v>
      </c>
      <c r="J401" s="174">
        <v>3</v>
      </c>
      <c r="K401" s="174">
        <v>0</v>
      </c>
      <c r="L401" s="176">
        <v>-3.582382</v>
      </c>
    </row>
    <row r="402" spans="1:12" x14ac:dyDescent="0.25">
      <c r="A402" s="174">
        <v>228763</v>
      </c>
      <c r="B402" s="174">
        <v>210</v>
      </c>
      <c r="C402" s="174">
        <v>2008</v>
      </c>
      <c r="D402" s="174">
        <v>21</v>
      </c>
      <c r="E402" s="175" t="s">
        <v>324</v>
      </c>
      <c r="F402" s="175">
        <v>11</v>
      </c>
      <c r="G402" s="174" t="s">
        <v>770</v>
      </c>
      <c r="H402" s="174" t="s">
        <v>796</v>
      </c>
      <c r="I402" s="174">
        <v>2</v>
      </c>
      <c r="J402" s="174">
        <v>3</v>
      </c>
      <c r="K402" s="174">
        <v>44.424487999999997</v>
      </c>
    </row>
    <row r="403" spans="1:12" x14ac:dyDescent="0.25">
      <c r="A403" s="174">
        <v>228764</v>
      </c>
      <c r="B403" s="174">
        <v>210</v>
      </c>
      <c r="C403" s="174">
        <v>2008</v>
      </c>
      <c r="D403" s="174">
        <v>21</v>
      </c>
      <c r="E403" s="175" t="s">
        <v>324</v>
      </c>
      <c r="F403" s="175">
        <v>11</v>
      </c>
      <c r="G403" s="174" t="s">
        <v>770</v>
      </c>
      <c r="H403" s="174" t="s">
        <v>796</v>
      </c>
      <c r="I403" s="174">
        <v>3</v>
      </c>
      <c r="J403" s="174">
        <v>3</v>
      </c>
      <c r="K403" s="174">
        <v>4561.2509810000001</v>
      </c>
    </row>
    <row r="404" spans="1:12" x14ac:dyDescent="0.25">
      <c r="A404" s="174">
        <v>228765</v>
      </c>
      <c r="B404" s="174">
        <v>210</v>
      </c>
      <c r="C404" s="174">
        <v>2008</v>
      </c>
      <c r="D404" s="174">
        <v>21</v>
      </c>
      <c r="E404" s="175" t="s">
        <v>324</v>
      </c>
      <c r="F404" s="175">
        <v>11</v>
      </c>
      <c r="G404" s="174" t="s">
        <v>770</v>
      </c>
      <c r="H404" s="174" t="s">
        <v>796</v>
      </c>
      <c r="I404" s="174">
        <v>4</v>
      </c>
      <c r="J404" s="174">
        <v>3</v>
      </c>
      <c r="K404" s="174">
        <v>7800.6224300000003</v>
      </c>
    </row>
    <row r="405" spans="1:12" x14ac:dyDescent="0.25">
      <c r="A405" s="174">
        <v>228766</v>
      </c>
      <c r="B405" s="174">
        <v>210</v>
      </c>
      <c r="C405" s="174">
        <v>2008</v>
      </c>
      <c r="D405" s="174">
        <v>21</v>
      </c>
      <c r="E405" s="175" t="s">
        <v>324</v>
      </c>
      <c r="F405" s="175">
        <v>11</v>
      </c>
      <c r="G405" s="174" t="s">
        <v>770</v>
      </c>
      <c r="H405" s="174" t="s">
        <v>796</v>
      </c>
      <c r="I405" s="174">
        <v>5</v>
      </c>
      <c r="J405" s="174">
        <v>3</v>
      </c>
      <c r="K405" s="174">
        <v>1598.4652470000001</v>
      </c>
    </row>
    <row r="406" spans="1:12" x14ac:dyDescent="0.25">
      <c r="A406" s="174">
        <v>228767</v>
      </c>
      <c r="B406" s="174">
        <v>210</v>
      </c>
      <c r="C406" s="174">
        <v>2008</v>
      </c>
      <c r="D406" s="174">
        <v>22</v>
      </c>
      <c r="E406" s="175" t="s">
        <v>326</v>
      </c>
      <c r="F406" s="175">
        <v>11</v>
      </c>
      <c r="G406" s="174" t="s">
        <v>770</v>
      </c>
      <c r="H406" s="174" t="s">
        <v>202</v>
      </c>
      <c r="I406" s="174">
        <v>2</v>
      </c>
      <c r="J406" s="174">
        <v>3</v>
      </c>
      <c r="K406" s="174">
        <v>202.47895800000001</v>
      </c>
    </row>
    <row r="407" spans="1:12" x14ac:dyDescent="0.25">
      <c r="A407" s="174">
        <v>228768</v>
      </c>
      <c r="B407" s="174">
        <v>210</v>
      </c>
      <c r="C407" s="174">
        <v>2008</v>
      </c>
      <c r="D407" s="174">
        <v>22</v>
      </c>
      <c r="E407" s="175" t="s">
        <v>326</v>
      </c>
      <c r="F407" s="175">
        <v>11</v>
      </c>
      <c r="G407" s="174" t="s">
        <v>770</v>
      </c>
      <c r="H407" s="174" t="s">
        <v>202</v>
      </c>
      <c r="I407" s="174">
        <v>3</v>
      </c>
      <c r="J407" s="174">
        <v>3</v>
      </c>
      <c r="K407" s="174">
        <v>8559.6440640000001</v>
      </c>
    </row>
    <row r="408" spans="1:12" x14ac:dyDescent="0.25">
      <c r="A408" s="174">
        <v>228769</v>
      </c>
      <c r="B408" s="174">
        <v>210</v>
      </c>
      <c r="C408" s="174">
        <v>2008</v>
      </c>
      <c r="D408" s="174">
        <v>22</v>
      </c>
      <c r="E408" s="175" t="s">
        <v>326</v>
      </c>
      <c r="F408" s="175">
        <v>11</v>
      </c>
      <c r="G408" s="174" t="s">
        <v>770</v>
      </c>
      <c r="H408" s="174" t="s">
        <v>202</v>
      </c>
      <c r="I408" s="174">
        <v>4</v>
      </c>
      <c r="J408" s="174">
        <v>3</v>
      </c>
      <c r="K408" s="174">
        <v>14637.153777</v>
      </c>
    </row>
    <row r="409" spans="1:12" x14ac:dyDescent="0.25">
      <c r="A409" s="174">
        <v>228770</v>
      </c>
      <c r="B409" s="174">
        <v>210</v>
      </c>
      <c r="C409" s="174">
        <v>2008</v>
      </c>
      <c r="D409" s="174">
        <v>22</v>
      </c>
      <c r="E409" s="175" t="s">
        <v>326</v>
      </c>
      <c r="F409" s="175">
        <v>11</v>
      </c>
      <c r="G409" s="174" t="s">
        <v>770</v>
      </c>
      <c r="H409" s="174" t="s">
        <v>202</v>
      </c>
      <c r="I409" s="174">
        <v>5</v>
      </c>
      <c r="J409" s="174">
        <v>3</v>
      </c>
      <c r="K409" s="174">
        <v>2998.8043250000001</v>
      </c>
    </row>
    <row r="410" spans="1:12" x14ac:dyDescent="0.25">
      <c r="A410" s="174">
        <v>228771</v>
      </c>
      <c r="B410" s="174">
        <v>210</v>
      </c>
      <c r="C410" s="174">
        <v>2008</v>
      </c>
      <c r="D410" s="174">
        <v>24</v>
      </c>
      <c r="E410" s="175" t="s">
        <v>330</v>
      </c>
      <c r="F410" s="175">
        <v>12</v>
      </c>
      <c r="G410" s="174" t="s">
        <v>771</v>
      </c>
      <c r="H410" s="174" t="s">
        <v>202</v>
      </c>
      <c r="I410" s="174">
        <v>2</v>
      </c>
      <c r="J410" s="174">
        <v>3</v>
      </c>
      <c r="K410" s="174">
        <v>436.369327</v>
      </c>
    </row>
    <row r="411" spans="1:12" x14ac:dyDescent="0.25">
      <c r="A411" s="174">
        <v>228772</v>
      </c>
      <c r="B411" s="174">
        <v>210</v>
      </c>
      <c r="C411" s="174">
        <v>2008</v>
      </c>
      <c r="D411" s="174">
        <v>24</v>
      </c>
      <c r="E411" s="175" t="s">
        <v>330</v>
      </c>
      <c r="F411" s="175">
        <v>12</v>
      </c>
      <c r="G411" s="174" t="s">
        <v>771</v>
      </c>
      <c r="H411" s="174" t="s">
        <v>202</v>
      </c>
      <c r="I411" s="174">
        <v>3</v>
      </c>
      <c r="J411" s="174">
        <v>3</v>
      </c>
      <c r="K411" s="174">
        <v>1021.032511</v>
      </c>
    </row>
    <row r="412" spans="1:12" x14ac:dyDescent="0.25">
      <c r="A412" s="174">
        <v>228773</v>
      </c>
      <c r="B412" s="174">
        <v>210</v>
      </c>
      <c r="C412" s="174">
        <v>2008</v>
      </c>
      <c r="D412" s="174">
        <v>24</v>
      </c>
      <c r="E412" s="175" t="s">
        <v>330</v>
      </c>
      <c r="F412" s="175">
        <v>12</v>
      </c>
      <c r="G412" s="174" t="s">
        <v>771</v>
      </c>
      <c r="H412" s="174" t="s">
        <v>202</v>
      </c>
      <c r="I412" s="174">
        <v>4</v>
      </c>
      <c r="J412" s="174">
        <v>3</v>
      </c>
      <c r="K412" s="174">
        <v>226.99173400000001</v>
      </c>
    </row>
    <row r="413" spans="1:12" x14ac:dyDescent="0.25">
      <c r="A413" s="174">
        <v>228774</v>
      </c>
      <c r="B413" s="174">
        <v>210</v>
      </c>
      <c r="C413" s="174">
        <v>2008</v>
      </c>
      <c r="D413" s="174">
        <v>24</v>
      </c>
      <c r="E413" s="175" t="s">
        <v>330</v>
      </c>
      <c r="F413" s="175">
        <v>12</v>
      </c>
      <c r="G413" s="174" t="s">
        <v>771</v>
      </c>
      <c r="H413" s="174" t="s">
        <v>202</v>
      </c>
      <c r="I413" s="174">
        <v>5</v>
      </c>
      <c r="J413" s="174">
        <v>3</v>
      </c>
      <c r="K413" s="174">
        <v>6.0003570000000002</v>
      </c>
    </row>
    <row r="414" spans="1:12" x14ac:dyDescent="0.25">
      <c r="A414" s="174">
        <v>228775</v>
      </c>
      <c r="B414" s="174">
        <v>210</v>
      </c>
      <c r="C414" s="174">
        <v>2008</v>
      </c>
      <c r="D414" s="174">
        <v>25</v>
      </c>
      <c r="E414" s="175" t="s">
        <v>332</v>
      </c>
      <c r="F414" s="175">
        <v>13</v>
      </c>
      <c r="G414" s="174" t="s">
        <v>772</v>
      </c>
      <c r="H414" s="174" t="s">
        <v>796</v>
      </c>
      <c r="I414" s="174">
        <v>2</v>
      </c>
      <c r="J414" s="174">
        <v>3</v>
      </c>
      <c r="K414" s="174">
        <v>199.04199299999999</v>
      </c>
    </row>
    <row r="415" spans="1:12" x14ac:dyDescent="0.25">
      <c r="A415" s="174">
        <v>228776</v>
      </c>
      <c r="B415" s="174">
        <v>210</v>
      </c>
      <c r="C415" s="174">
        <v>2008</v>
      </c>
      <c r="D415" s="174">
        <v>25</v>
      </c>
      <c r="E415" s="175" t="s">
        <v>332</v>
      </c>
      <c r="F415" s="175">
        <v>13</v>
      </c>
      <c r="G415" s="174" t="s">
        <v>772</v>
      </c>
      <c r="H415" s="174" t="s">
        <v>796</v>
      </c>
      <c r="I415" s="174">
        <v>3</v>
      </c>
      <c r="J415" s="174">
        <v>3</v>
      </c>
      <c r="K415" s="174">
        <v>3408.3085160000001</v>
      </c>
    </row>
    <row r="416" spans="1:12" x14ac:dyDescent="0.25">
      <c r="A416" s="174">
        <v>228777</v>
      </c>
      <c r="B416" s="174">
        <v>210</v>
      </c>
      <c r="C416" s="174">
        <v>2008</v>
      </c>
      <c r="D416" s="174">
        <v>25</v>
      </c>
      <c r="E416" s="175" t="s">
        <v>332</v>
      </c>
      <c r="F416" s="175">
        <v>13</v>
      </c>
      <c r="G416" s="174" t="s">
        <v>772</v>
      </c>
      <c r="H416" s="174" t="s">
        <v>796</v>
      </c>
      <c r="I416" s="174">
        <v>4</v>
      </c>
      <c r="J416" s="174">
        <v>3</v>
      </c>
      <c r="K416" s="174">
        <v>4288.7925969999997</v>
      </c>
    </row>
    <row r="417" spans="1:11" x14ac:dyDescent="0.25">
      <c r="A417" s="174">
        <v>228778</v>
      </c>
      <c r="B417" s="174">
        <v>210</v>
      </c>
      <c r="C417" s="174">
        <v>2008</v>
      </c>
      <c r="D417" s="174">
        <v>25</v>
      </c>
      <c r="E417" s="175" t="s">
        <v>332</v>
      </c>
      <c r="F417" s="175">
        <v>13</v>
      </c>
      <c r="G417" s="174" t="s">
        <v>772</v>
      </c>
      <c r="H417" s="174" t="s">
        <v>796</v>
      </c>
      <c r="I417" s="174">
        <v>5</v>
      </c>
      <c r="J417" s="174">
        <v>3</v>
      </c>
      <c r="K417" s="174">
        <v>437.736515</v>
      </c>
    </row>
    <row r="418" spans="1:11" x14ac:dyDescent="0.25">
      <c r="A418" s="174">
        <v>228779</v>
      </c>
      <c r="B418" s="174">
        <v>210</v>
      </c>
      <c r="C418" s="174">
        <v>2008</v>
      </c>
      <c r="D418" s="174">
        <v>26</v>
      </c>
      <c r="E418" s="175" t="s">
        <v>334</v>
      </c>
      <c r="F418" s="175">
        <v>13</v>
      </c>
      <c r="G418" s="174" t="s">
        <v>772</v>
      </c>
      <c r="H418" s="174" t="s">
        <v>202</v>
      </c>
      <c r="I418" s="174">
        <v>2</v>
      </c>
      <c r="J418" s="174">
        <v>3</v>
      </c>
      <c r="K418" s="174">
        <v>2341.8988180000001</v>
      </c>
    </row>
    <row r="419" spans="1:11" x14ac:dyDescent="0.25">
      <c r="A419" s="174">
        <v>228780</v>
      </c>
      <c r="B419" s="174">
        <v>210</v>
      </c>
      <c r="C419" s="174">
        <v>2008</v>
      </c>
      <c r="D419" s="174">
        <v>26</v>
      </c>
      <c r="E419" s="175" t="s">
        <v>334</v>
      </c>
      <c r="F419" s="175">
        <v>13</v>
      </c>
      <c r="G419" s="174" t="s">
        <v>772</v>
      </c>
      <c r="H419" s="174" t="s">
        <v>202</v>
      </c>
      <c r="I419" s="174">
        <v>3</v>
      </c>
      <c r="J419" s="174">
        <v>3</v>
      </c>
      <c r="K419" s="174">
        <v>20616.883374000001</v>
      </c>
    </row>
    <row r="420" spans="1:11" x14ac:dyDescent="0.25">
      <c r="A420" s="174">
        <v>228781</v>
      </c>
      <c r="B420" s="174">
        <v>210</v>
      </c>
      <c r="C420" s="174">
        <v>2008</v>
      </c>
      <c r="D420" s="174">
        <v>26</v>
      </c>
      <c r="E420" s="175" t="s">
        <v>334</v>
      </c>
      <c r="F420" s="175">
        <v>13</v>
      </c>
      <c r="G420" s="174" t="s">
        <v>772</v>
      </c>
      <c r="H420" s="174" t="s">
        <v>202</v>
      </c>
      <c r="I420" s="174">
        <v>4</v>
      </c>
      <c r="J420" s="174">
        <v>3</v>
      </c>
      <c r="K420" s="174">
        <v>25938.336985000002</v>
      </c>
    </row>
    <row r="421" spans="1:11" x14ac:dyDescent="0.25">
      <c r="A421" s="174">
        <v>228782</v>
      </c>
      <c r="B421" s="174">
        <v>210</v>
      </c>
      <c r="C421" s="174">
        <v>2008</v>
      </c>
      <c r="D421" s="174">
        <v>26</v>
      </c>
      <c r="E421" s="175" t="s">
        <v>334</v>
      </c>
      <c r="F421" s="175">
        <v>13</v>
      </c>
      <c r="G421" s="174" t="s">
        <v>772</v>
      </c>
      <c r="H421" s="174" t="s">
        <v>202</v>
      </c>
      <c r="I421" s="174">
        <v>5</v>
      </c>
      <c r="J421" s="174">
        <v>3</v>
      </c>
      <c r="K421" s="174">
        <v>2646.5678830000002</v>
      </c>
    </row>
    <row r="422" spans="1:11" x14ac:dyDescent="0.25">
      <c r="A422" s="174">
        <v>228783</v>
      </c>
      <c r="B422" s="174">
        <v>210</v>
      </c>
      <c r="C422" s="174">
        <v>2008</v>
      </c>
      <c r="D422" s="174">
        <v>27</v>
      </c>
      <c r="E422" s="175" t="s">
        <v>336</v>
      </c>
      <c r="F422" s="175">
        <v>14</v>
      </c>
      <c r="G422" s="174" t="s">
        <v>773</v>
      </c>
      <c r="H422" s="174" t="s">
        <v>796</v>
      </c>
      <c r="I422" s="174">
        <v>2</v>
      </c>
      <c r="J422" s="174">
        <v>3</v>
      </c>
      <c r="K422" s="174">
        <v>0.47703699999999999</v>
      </c>
    </row>
    <row r="423" spans="1:11" x14ac:dyDescent="0.25">
      <c r="A423" s="174">
        <v>228784</v>
      </c>
      <c r="B423" s="174">
        <v>210</v>
      </c>
      <c r="C423" s="174">
        <v>2008</v>
      </c>
      <c r="D423" s="174">
        <v>27</v>
      </c>
      <c r="E423" s="175" t="s">
        <v>336</v>
      </c>
      <c r="F423" s="175">
        <v>14</v>
      </c>
      <c r="G423" s="174" t="s">
        <v>773</v>
      </c>
      <c r="H423" s="174" t="s">
        <v>796</v>
      </c>
      <c r="I423" s="174">
        <v>3</v>
      </c>
      <c r="J423" s="174">
        <v>3</v>
      </c>
      <c r="K423" s="174">
        <v>2.9923350000000002</v>
      </c>
    </row>
    <row r="424" spans="1:11" x14ac:dyDescent="0.25">
      <c r="A424" s="174">
        <v>228785</v>
      </c>
      <c r="B424" s="174">
        <v>210</v>
      </c>
      <c r="C424" s="174">
        <v>2008</v>
      </c>
      <c r="D424" s="174">
        <v>27</v>
      </c>
      <c r="E424" s="175" t="s">
        <v>336</v>
      </c>
      <c r="F424" s="175">
        <v>14</v>
      </c>
      <c r="G424" s="174" t="s">
        <v>773</v>
      </c>
      <c r="H424" s="174" t="s">
        <v>796</v>
      </c>
      <c r="I424" s="174">
        <v>4</v>
      </c>
      <c r="J424" s="174">
        <v>3</v>
      </c>
      <c r="K424" s="174">
        <v>2.3063199999999999</v>
      </c>
    </row>
    <row r="425" spans="1:11" x14ac:dyDescent="0.25">
      <c r="A425" s="174">
        <v>228786</v>
      </c>
      <c r="B425" s="174">
        <v>210</v>
      </c>
      <c r="C425" s="174">
        <v>2008</v>
      </c>
      <c r="D425" s="174">
        <v>27</v>
      </c>
      <c r="E425" s="175" t="s">
        <v>336</v>
      </c>
      <c r="F425" s="175">
        <v>14</v>
      </c>
      <c r="G425" s="174" t="s">
        <v>773</v>
      </c>
      <c r="H425" s="174" t="s">
        <v>796</v>
      </c>
      <c r="I425" s="174">
        <v>5</v>
      </c>
      <c r="J425" s="174">
        <v>3</v>
      </c>
      <c r="K425" s="174">
        <v>68.567729</v>
      </c>
    </row>
    <row r="426" spans="1:11" x14ac:dyDescent="0.25">
      <c r="A426" s="174">
        <v>228787</v>
      </c>
      <c r="B426" s="174">
        <v>210</v>
      </c>
      <c r="C426" s="174">
        <v>2008</v>
      </c>
      <c r="D426" s="174">
        <v>28</v>
      </c>
      <c r="E426" s="175" t="s">
        <v>338</v>
      </c>
      <c r="F426" s="175">
        <v>14</v>
      </c>
      <c r="G426" s="174" t="s">
        <v>773</v>
      </c>
      <c r="H426" s="174" t="s">
        <v>202</v>
      </c>
      <c r="I426" s="174">
        <v>2</v>
      </c>
      <c r="J426" s="174">
        <v>3</v>
      </c>
      <c r="K426" s="174">
        <v>8.4503769999999996</v>
      </c>
    </row>
    <row r="427" spans="1:11" x14ac:dyDescent="0.25">
      <c r="A427" s="174">
        <v>228788</v>
      </c>
      <c r="B427" s="174">
        <v>210</v>
      </c>
      <c r="C427" s="174">
        <v>2008</v>
      </c>
      <c r="D427" s="174">
        <v>28</v>
      </c>
      <c r="E427" s="175" t="s">
        <v>338</v>
      </c>
      <c r="F427" s="175">
        <v>14</v>
      </c>
      <c r="G427" s="174" t="s">
        <v>773</v>
      </c>
      <c r="H427" s="174" t="s">
        <v>202</v>
      </c>
      <c r="I427" s="174">
        <v>3</v>
      </c>
      <c r="J427" s="174">
        <v>3</v>
      </c>
      <c r="K427" s="174">
        <v>66.654747999999998</v>
      </c>
    </row>
    <row r="428" spans="1:11" x14ac:dyDescent="0.25">
      <c r="A428" s="174">
        <v>228789</v>
      </c>
      <c r="B428" s="174">
        <v>210</v>
      </c>
      <c r="C428" s="174">
        <v>2008</v>
      </c>
      <c r="D428" s="174">
        <v>28</v>
      </c>
      <c r="E428" s="175" t="s">
        <v>338</v>
      </c>
      <c r="F428" s="175">
        <v>14</v>
      </c>
      <c r="G428" s="174" t="s">
        <v>773</v>
      </c>
      <c r="H428" s="174" t="s">
        <v>202</v>
      </c>
      <c r="I428" s="174">
        <v>4</v>
      </c>
      <c r="J428" s="174">
        <v>3</v>
      </c>
      <c r="K428" s="174">
        <v>1851.383928</v>
      </c>
    </row>
    <row r="429" spans="1:11" x14ac:dyDescent="0.25">
      <c r="A429" s="174">
        <v>228790</v>
      </c>
      <c r="B429" s="174">
        <v>210</v>
      </c>
      <c r="C429" s="174">
        <v>2008</v>
      </c>
      <c r="D429" s="174">
        <v>28</v>
      </c>
      <c r="E429" s="175" t="s">
        <v>338</v>
      </c>
      <c r="F429" s="175">
        <v>14</v>
      </c>
      <c r="G429" s="174" t="s">
        <v>773</v>
      </c>
      <c r="H429" s="174" t="s">
        <v>202</v>
      </c>
      <c r="I429" s="174">
        <v>5</v>
      </c>
      <c r="J429" s="174">
        <v>3</v>
      </c>
      <c r="K429" s="174">
        <v>141.95353600000001</v>
      </c>
    </row>
    <row r="430" spans="1:11" x14ac:dyDescent="0.25">
      <c r="A430" s="174">
        <v>228791</v>
      </c>
      <c r="B430" s="174">
        <v>210</v>
      </c>
      <c r="C430" s="174">
        <v>2008</v>
      </c>
      <c r="D430" s="174">
        <v>29</v>
      </c>
      <c r="E430" s="175" t="s">
        <v>340</v>
      </c>
      <c r="F430" s="175">
        <v>15</v>
      </c>
      <c r="G430" s="174" t="s">
        <v>774</v>
      </c>
      <c r="H430" s="174" t="s">
        <v>796</v>
      </c>
      <c r="I430" s="174">
        <v>2</v>
      </c>
      <c r="J430" s="174">
        <v>3</v>
      </c>
      <c r="K430" s="174">
        <v>145.827665</v>
      </c>
    </row>
    <row r="431" spans="1:11" x14ac:dyDescent="0.25">
      <c r="A431" s="174">
        <v>228792</v>
      </c>
      <c r="B431" s="174">
        <v>210</v>
      </c>
      <c r="C431" s="174">
        <v>2008</v>
      </c>
      <c r="D431" s="174">
        <v>29</v>
      </c>
      <c r="E431" s="175" t="s">
        <v>340</v>
      </c>
      <c r="F431" s="175">
        <v>15</v>
      </c>
      <c r="G431" s="174" t="s">
        <v>774</v>
      </c>
      <c r="H431" s="174" t="s">
        <v>796</v>
      </c>
      <c r="I431" s="174">
        <v>3</v>
      </c>
      <c r="J431" s="174">
        <v>3</v>
      </c>
      <c r="K431" s="174">
        <v>538.99882300000002</v>
      </c>
    </row>
    <row r="432" spans="1:11" x14ac:dyDescent="0.25">
      <c r="A432" s="174">
        <v>228793</v>
      </c>
      <c r="B432" s="174">
        <v>210</v>
      </c>
      <c r="C432" s="174">
        <v>2008</v>
      </c>
      <c r="D432" s="174">
        <v>29</v>
      </c>
      <c r="E432" s="175" t="s">
        <v>340</v>
      </c>
      <c r="F432" s="175">
        <v>15</v>
      </c>
      <c r="G432" s="174" t="s">
        <v>774</v>
      </c>
      <c r="H432" s="174" t="s">
        <v>796</v>
      </c>
      <c r="I432" s="174">
        <v>4</v>
      </c>
      <c r="J432" s="174">
        <v>3</v>
      </c>
      <c r="K432" s="174">
        <v>1666.9989800000001</v>
      </c>
    </row>
    <row r="433" spans="1:11" x14ac:dyDescent="0.25">
      <c r="A433" s="174">
        <v>228794</v>
      </c>
      <c r="B433" s="174">
        <v>210</v>
      </c>
      <c r="C433" s="174">
        <v>2008</v>
      </c>
      <c r="D433" s="174">
        <v>29</v>
      </c>
      <c r="E433" s="175" t="s">
        <v>340</v>
      </c>
      <c r="F433" s="175">
        <v>15</v>
      </c>
      <c r="G433" s="174" t="s">
        <v>774</v>
      </c>
      <c r="H433" s="174" t="s">
        <v>796</v>
      </c>
      <c r="I433" s="174">
        <v>5</v>
      </c>
      <c r="J433" s="174">
        <v>3</v>
      </c>
      <c r="K433" s="174">
        <v>35.000030000000002</v>
      </c>
    </row>
    <row r="434" spans="1:11" x14ac:dyDescent="0.25">
      <c r="A434" s="174">
        <v>228795</v>
      </c>
      <c r="B434" s="174">
        <v>210</v>
      </c>
      <c r="C434" s="174">
        <v>2008</v>
      </c>
      <c r="D434" s="174">
        <v>31</v>
      </c>
      <c r="E434" s="175" t="s">
        <v>344</v>
      </c>
      <c r="F434" s="175">
        <v>16</v>
      </c>
      <c r="G434" s="174" t="s">
        <v>775</v>
      </c>
      <c r="H434" s="174" t="s">
        <v>796</v>
      </c>
      <c r="I434" s="174">
        <v>2</v>
      </c>
      <c r="J434" s="174">
        <v>3</v>
      </c>
      <c r="K434" s="174">
        <v>841.74910499999999</v>
      </c>
    </row>
    <row r="435" spans="1:11" x14ac:dyDescent="0.25">
      <c r="A435" s="174">
        <v>228796</v>
      </c>
      <c r="B435" s="174">
        <v>210</v>
      </c>
      <c r="C435" s="174">
        <v>2008</v>
      </c>
      <c r="D435" s="174">
        <v>31</v>
      </c>
      <c r="E435" s="175" t="s">
        <v>344</v>
      </c>
      <c r="F435" s="175">
        <v>16</v>
      </c>
      <c r="G435" s="174" t="s">
        <v>775</v>
      </c>
      <c r="H435" s="174" t="s">
        <v>796</v>
      </c>
      <c r="I435" s="174">
        <v>3</v>
      </c>
      <c r="J435" s="174">
        <v>3</v>
      </c>
      <c r="K435" s="174">
        <v>17722.193018000002</v>
      </c>
    </row>
    <row r="436" spans="1:11" x14ac:dyDescent="0.25">
      <c r="A436" s="174">
        <v>228797</v>
      </c>
      <c r="B436" s="174">
        <v>210</v>
      </c>
      <c r="C436" s="174">
        <v>2008</v>
      </c>
      <c r="D436" s="174">
        <v>31</v>
      </c>
      <c r="E436" s="175" t="s">
        <v>344</v>
      </c>
      <c r="F436" s="175">
        <v>16</v>
      </c>
      <c r="G436" s="174" t="s">
        <v>775</v>
      </c>
      <c r="H436" s="174" t="s">
        <v>796</v>
      </c>
      <c r="I436" s="174">
        <v>4</v>
      </c>
      <c r="J436" s="174">
        <v>3</v>
      </c>
      <c r="K436" s="174">
        <v>4308.9042399999998</v>
      </c>
    </row>
    <row r="437" spans="1:11" x14ac:dyDescent="0.25">
      <c r="A437" s="174">
        <v>228798</v>
      </c>
      <c r="B437" s="174">
        <v>210</v>
      </c>
      <c r="C437" s="174">
        <v>2008</v>
      </c>
      <c r="D437" s="174">
        <v>31</v>
      </c>
      <c r="E437" s="175" t="s">
        <v>344</v>
      </c>
      <c r="F437" s="175">
        <v>16</v>
      </c>
      <c r="G437" s="174" t="s">
        <v>775</v>
      </c>
      <c r="H437" s="174" t="s">
        <v>796</v>
      </c>
      <c r="I437" s="174">
        <v>5</v>
      </c>
      <c r="J437" s="174">
        <v>3</v>
      </c>
      <c r="K437" s="174">
        <v>391.66400599999997</v>
      </c>
    </row>
    <row r="438" spans="1:11" x14ac:dyDescent="0.25">
      <c r="A438" s="174">
        <v>228799</v>
      </c>
      <c r="B438" s="174">
        <v>210</v>
      </c>
      <c r="C438" s="174">
        <v>2008</v>
      </c>
      <c r="D438" s="174">
        <v>32</v>
      </c>
      <c r="E438" s="175" t="s">
        <v>346</v>
      </c>
      <c r="F438" s="175">
        <v>16</v>
      </c>
      <c r="G438" s="174" t="s">
        <v>775</v>
      </c>
      <c r="H438" s="174" t="s">
        <v>202</v>
      </c>
      <c r="I438" s="174">
        <v>2</v>
      </c>
      <c r="J438" s="174">
        <v>3</v>
      </c>
      <c r="K438" s="174">
        <v>1457.969814</v>
      </c>
    </row>
    <row r="439" spans="1:11" x14ac:dyDescent="0.25">
      <c r="A439" s="174">
        <v>228800</v>
      </c>
      <c r="B439" s="174">
        <v>210</v>
      </c>
      <c r="C439" s="174">
        <v>2008</v>
      </c>
      <c r="D439" s="174">
        <v>32</v>
      </c>
      <c r="E439" s="175" t="s">
        <v>346</v>
      </c>
      <c r="F439" s="175">
        <v>16</v>
      </c>
      <c r="G439" s="174" t="s">
        <v>775</v>
      </c>
      <c r="H439" s="174" t="s">
        <v>202</v>
      </c>
      <c r="I439" s="174">
        <v>3</v>
      </c>
      <c r="J439" s="174">
        <v>3</v>
      </c>
      <c r="K439" s="174">
        <v>10539.430256</v>
      </c>
    </row>
    <row r="440" spans="1:11" x14ac:dyDescent="0.25">
      <c r="A440" s="174">
        <v>228801</v>
      </c>
      <c r="B440" s="174">
        <v>210</v>
      </c>
      <c r="C440" s="174">
        <v>2008</v>
      </c>
      <c r="D440" s="174">
        <v>32</v>
      </c>
      <c r="E440" s="175" t="s">
        <v>346</v>
      </c>
      <c r="F440" s="175">
        <v>16</v>
      </c>
      <c r="G440" s="174" t="s">
        <v>775</v>
      </c>
      <c r="H440" s="174" t="s">
        <v>202</v>
      </c>
      <c r="I440" s="174">
        <v>4</v>
      </c>
      <c r="J440" s="174">
        <v>3</v>
      </c>
      <c r="K440" s="174">
        <v>2562.7996069999999</v>
      </c>
    </row>
    <row r="441" spans="1:11" x14ac:dyDescent="0.25">
      <c r="A441" s="174">
        <v>228802</v>
      </c>
      <c r="B441" s="174">
        <v>210</v>
      </c>
      <c r="C441" s="174">
        <v>2008</v>
      </c>
      <c r="D441" s="174">
        <v>32</v>
      </c>
      <c r="E441" s="175" t="s">
        <v>346</v>
      </c>
      <c r="F441" s="175">
        <v>16</v>
      </c>
      <c r="G441" s="174" t="s">
        <v>775</v>
      </c>
      <c r="H441" s="174" t="s">
        <v>202</v>
      </c>
      <c r="I441" s="174">
        <v>5</v>
      </c>
      <c r="J441" s="174">
        <v>3</v>
      </c>
      <c r="K441" s="174">
        <v>232.41955400000001</v>
      </c>
    </row>
    <row r="442" spans="1:11" x14ac:dyDescent="0.25">
      <c r="A442" s="174">
        <v>228803</v>
      </c>
      <c r="B442" s="174">
        <v>210</v>
      </c>
      <c r="C442" s="174">
        <v>2008</v>
      </c>
      <c r="D442" s="174">
        <v>34</v>
      </c>
      <c r="E442" s="175" t="s">
        <v>350</v>
      </c>
      <c r="F442" s="175">
        <v>17</v>
      </c>
      <c r="G442" s="174" t="s">
        <v>776</v>
      </c>
      <c r="H442" s="174" t="s">
        <v>202</v>
      </c>
      <c r="I442" s="174">
        <v>2</v>
      </c>
      <c r="J442" s="174">
        <v>3</v>
      </c>
      <c r="K442" s="174">
        <v>35.311208999999998</v>
      </c>
    </row>
    <row r="443" spans="1:11" x14ac:dyDescent="0.25">
      <c r="A443" s="174">
        <v>228804</v>
      </c>
      <c r="B443" s="174">
        <v>210</v>
      </c>
      <c r="C443" s="174">
        <v>2008</v>
      </c>
      <c r="D443" s="174">
        <v>34</v>
      </c>
      <c r="E443" s="175" t="s">
        <v>350</v>
      </c>
      <c r="F443" s="175">
        <v>17</v>
      </c>
      <c r="G443" s="174" t="s">
        <v>776</v>
      </c>
      <c r="H443" s="174" t="s">
        <v>202</v>
      </c>
      <c r="I443" s="174">
        <v>3</v>
      </c>
      <c r="J443" s="174">
        <v>3</v>
      </c>
      <c r="K443" s="174">
        <v>110.13807</v>
      </c>
    </row>
    <row r="444" spans="1:11" x14ac:dyDescent="0.25">
      <c r="A444" s="174">
        <v>228805</v>
      </c>
      <c r="B444" s="174">
        <v>210</v>
      </c>
      <c r="C444" s="174">
        <v>2008</v>
      </c>
      <c r="D444" s="174">
        <v>34</v>
      </c>
      <c r="E444" s="175" t="s">
        <v>350</v>
      </c>
      <c r="F444" s="175">
        <v>17</v>
      </c>
      <c r="G444" s="174" t="s">
        <v>776</v>
      </c>
      <c r="H444" s="174" t="s">
        <v>202</v>
      </c>
      <c r="I444" s="174">
        <v>4</v>
      </c>
      <c r="J444" s="174">
        <v>3</v>
      </c>
      <c r="K444" s="174">
        <v>309.53641199999998</v>
      </c>
    </row>
    <row r="445" spans="1:11" x14ac:dyDescent="0.25">
      <c r="A445" s="174">
        <v>228806</v>
      </c>
      <c r="B445" s="174">
        <v>210</v>
      </c>
      <c r="C445" s="174">
        <v>2008</v>
      </c>
      <c r="D445" s="174">
        <v>34</v>
      </c>
      <c r="E445" s="175" t="s">
        <v>350</v>
      </c>
      <c r="F445" s="175">
        <v>17</v>
      </c>
      <c r="G445" s="174" t="s">
        <v>776</v>
      </c>
      <c r="H445" s="174" t="s">
        <v>202</v>
      </c>
      <c r="I445" s="174">
        <v>5</v>
      </c>
      <c r="J445" s="174">
        <v>3</v>
      </c>
      <c r="K445" s="174">
        <v>129.73397800000001</v>
      </c>
    </row>
    <row r="446" spans="1:11" x14ac:dyDescent="0.25">
      <c r="A446" s="174">
        <v>228807</v>
      </c>
      <c r="B446" s="174">
        <v>210</v>
      </c>
      <c r="C446" s="174">
        <v>2008</v>
      </c>
      <c r="D446" s="174">
        <v>35</v>
      </c>
      <c r="E446" s="175" t="s">
        <v>352</v>
      </c>
      <c r="F446" s="175">
        <v>18</v>
      </c>
      <c r="G446" s="174" t="s">
        <v>777</v>
      </c>
      <c r="H446" s="174" t="s">
        <v>796</v>
      </c>
      <c r="I446" s="174">
        <v>2</v>
      </c>
      <c r="J446" s="174">
        <v>3</v>
      </c>
      <c r="K446" s="174">
        <v>58.923819000000002</v>
      </c>
    </row>
    <row r="447" spans="1:11" x14ac:dyDescent="0.25">
      <c r="A447" s="174">
        <v>228808</v>
      </c>
      <c r="B447" s="174">
        <v>210</v>
      </c>
      <c r="C447" s="174">
        <v>2008</v>
      </c>
      <c r="D447" s="174">
        <v>35</v>
      </c>
      <c r="E447" s="175" t="s">
        <v>352</v>
      </c>
      <c r="F447" s="175">
        <v>18</v>
      </c>
      <c r="G447" s="174" t="s">
        <v>777</v>
      </c>
      <c r="H447" s="174" t="s">
        <v>796</v>
      </c>
      <c r="I447" s="174">
        <v>3</v>
      </c>
      <c r="J447" s="174">
        <v>3</v>
      </c>
      <c r="K447" s="174">
        <v>939.00516500000003</v>
      </c>
    </row>
    <row r="448" spans="1:11" x14ac:dyDescent="0.25">
      <c r="A448" s="174">
        <v>228809</v>
      </c>
      <c r="B448" s="174">
        <v>210</v>
      </c>
      <c r="C448" s="174">
        <v>2008</v>
      </c>
      <c r="D448" s="174">
        <v>35</v>
      </c>
      <c r="E448" s="175" t="s">
        <v>352</v>
      </c>
      <c r="F448" s="175">
        <v>18</v>
      </c>
      <c r="G448" s="174" t="s">
        <v>777</v>
      </c>
      <c r="H448" s="174" t="s">
        <v>796</v>
      </c>
      <c r="I448" s="174">
        <v>4</v>
      </c>
      <c r="J448" s="174">
        <v>3</v>
      </c>
      <c r="K448" s="174">
        <v>565.03408400000001</v>
      </c>
    </row>
    <row r="449" spans="1:11" x14ac:dyDescent="0.25">
      <c r="A449" s="174">
        <v>228810</v>
      </c>
      <c r="B449" s="174">
        <v>210</v>
      </c>
      <c r="C449" s="174">
        <v>2008</v>
      </c>
      <c r="D449" s="174">
        <v>35</v>
      </c>
      <c r="E449" s="175" t="s">
        <v>352</v>
      </c>
      <c r="F449" s="175">
        <v>18</v>
      </c>
      <c r="G449" s="174" t="s">
        <v>777</v>
      </c>
      <c r="H449" s="174" t="s">
        <v>796</v>
      </c>
      <c r="I449" s="174">
        <v>5</v>
      </c>
      <c r="J449" s="174">
        <v>3</v>
      </c>
      <c r="K449" s="174">
        <v>86.004046000000002</v>
      </c>
    </row>
    <row r="450" spans="1:11" x14ac:dyDescent="0.25">
      <c r="A450" s="174">
        <v>228811</v>
      </c>
      <c r="B450" s="174">
        <v>210</v>
      </c>
      <c r="C450" s="174">
        <v>2008</v>
      </c>
      <c r="D450" s="174">
        <v>36</v>
      </c>
      <c r="E450" s="175" t="s">
        <v>354</v>
      </c>
      <c r="F450" s="175">
        <v>18</v>
      </c>
      <c r="G450" s="174" t="s">
        <v>777</v>
      </c>
      <c r="H450" s="174" t="s">
        <v>202</v>
      </c>
      <c r="I450" s="174">
        <v>3</v>
      </c>
      <c r="J450" s="174">
        <v>3</v>
      </c>
      <c r="K450" s="174">
        <v>10.000638</v>
      </c>
    </row>
    <row r="451" spans="1:11" x14ac:dyDescent="0.25">
      <c r="A451" s="174">
        <v>228812</v>
      </c>
      <c r="B451" s="174">
        <v>210</v>
      </c>
      <c r="C451" s="174">
        <v>2008</v>
      </c>
      <c r="D451" s="174">
        <v>36</v>
      </c>
      <c r="E451" s="175" t="s">
        <v>354</v>
      </c>
      <c r="F451" s="175">
        <v>18</v>
      </c>
      <c r="G451" s="174" t="s">
        <v>777</v>
      </c>
      <c r="H451" s="174" t="s">
        <v>202</v>
      </c>
      <c r="I451" s="174">
        <v>4</v>
      </c>
      <c r="J451" s="174">
        <v>3</v>
      </c>
      <c r="K451" s="174">
        <v>5.9742150000000001</v>
      </c>
    </row>
    <row r="452" spans="1:11" x14ac:dyDescent="0.25">
      <c r="A452" s="174">
        <v>228813</v>
      </c>
      <c r="B452" s="174">
        <v>210</v>
      </c>
      <c r="C452" s="174">
        <v>2008</v>
      </c>
      <c r="D452" s="174">
        <v>36</v>
      </c>
      <c r="E452" s="175" t="s">
        <v>354</v>
      </c>
      <c r="F452" s="175">
        <v>18</v>
      </c>
      <c r="G452" s="174" t="s">
        <v>777</v>
      </c>
      <c r="H452" s="174" t="s">
        <v>202</v>
      </c>
      <c r="I452" s="174">
        <v>5</v>
      </c>
      <c r="J452" s="174">
        <v>3</v>
      </c>
      <c r="K452" s="174">
        <v>0.99909899999999996</v>
      </c>
    </row>
    <row r="453" spans="1:11" x14ac:dyDescent="0.25">
      <c r="A453" s="174">
        <v>228814</v>
      </c>
      <c r="B453" s="174">
        <v>210</v>
      </c>
      <c r="C453" s="174">
        <v>2008</v>
      </c>
      <c r="D453" s="174">
        <v>37</v>
      </c>
      <c r="E453" s="175" t="s">
        <v>356</v>
      </c>
      <c r="F453" s="175">
        <v>19</v>
      </c>
      <c r="G453" s="174" t="s">
        <v>436</v>
      </c>
      <c r="H453" s="174" t="s">
        <v>796</v>
      </c>
      <c r="I453" s="174">
        <v>2</v>
      </c>
      <c r="J453" s="174">
        <v>3</v>
      </c>
      <c r="K453" s="174">
        <v>844.88263700000005</v>
      </c>
    </row>
    <row r="454" spans="1:11" x14ac:dyDescent="0.25">
      <c r="A454" s="174">
        <v>228815</v>
      </c>
      <c r="B454" s="174">
        <v>210</v>
      </c>
      <c r="C454" s="174">
        <v>2008</v>
      </c>
      <c r="D454" s="174">
        <v>37</v>
      </c>
      <c r="E454" s="175" t="s">
        <v>356</v>
      </c>
      <c r="F454" s="175">
        <v>19</v>
      </c>
      <c r="G454" s="174" t="s">
        <v>436</v>
      </c>
      <c r="H454" s="174" t="s">
        <v>796</v>
      </c>
      <c r="I454" s="174">
        <v>3</v>
      </c>
      <c r="J454" s="174">
        <v>3</v>
      </c>
      <c r="K454" s="174">
        <v>6399.1388619999998</v>
      </c>
    </row>
    <row r="455" spans="1:11" x14ac:dyDescent="0.25">
      <c r="A455" s="174">
        <v>228816</v>
      </c>
      <c r="B455" s="174">
        <v>210</v>
      </c>
      <c r="C455" s="174">
        <v>2008</v>
      </c>
      <c r="D455" s="174">
        <v>37</v>
      </c>
      <c r="E455" s="175" t="s">
        <v>356</v>
      </c>
      <c r="F455" s="175">
        <v>19</v>
      </c>
      <c r="G455" s="174" t="s">
        <v>436</v>
      </c>
      <c r="H455" s="174" t="s">
        <v>796</v>
      </c>
      <c r="I455" s="174">
        <v>4</v>
      </c>
      <c r="J455" s="174">
        <v>3</v>
      </c>
      <c r="K455" s="174">
        <v>7203.2012580000001</v>
      </c>
    </row>
    <row r="456" spans="1:11" x14ac:dyDescent="0.25">
      <c r="A456" s="174">
        <v>228817</v>
      </c>
      <c r="B456" s="174">
        <v>210</v>
      </c>
      <c r="C456" s="174">
        <v>2008</v>
      </c>
      <c r="D456" s="174">
        <v>37</v>
      </c>
      <c r="E456" s="175" t="s">
        <v>356</v>
      </c>
      <c r="F456" s="175">
        <v>19</v>
      </c>
      <c r="G456" s="174" t="s">
        <v>436</v>
      </c>
      <c r="H456" s="174" t="s">
        <v>796</v>
      </c>
      <c r="I456" s="174">
        <v>5</v>
      </c>
      <c r="J456" s="174">
        <v>3</v>
      </c>
      <c r="K456" s="174">
        <v>75.006968999999998</v>
      </c>
    </row>
    <row r="457" spans="1:11" x14ac:dyDescent="0.25">
      <c r="A457" s="174">
        <v>228818</v>
      </c>
      <c r="B457" s="174">
        <v>210</v>
      </c>
      <c r="C457" s="174">
        <v>2008</v>
      </c>
      <c r="D457" s="174">
        <v>38</v>
      </c>
      <c r="E457" s="175" t="s">
        <v>358</v>
      </c>
      <c r="F457" s="175">
        <v>19</v>
      </c>
      <c r="G457" s="174" t="s">
        <v>436</v>
      </c>
      <c r="H457" s="174" t="s">
        <v>202</v>
      </c>
      <c r="I457" s="174">
        <v>2</v>
      </c>
      <c r="J457" s="174">
        <v>3</v>
      </c>
      <c r="K457" s="174">
        <v>1989.8721230000001</v>
      </c>
    </row>
    <row r="458" spans="1:11" x14ac:dyDescent="0.25">
      <c r="A458" s="174">
        <v>228819</v>
      </c>
      <c r="B458" s="174">
        <v>210</v>
      </c>
      <c r="C458" s="174">
        <v>2008</v>
      </c>
      <c r="D458" s="174">
        <v>38</v>
      </c>
      <c r="E458" s="175" t="s">
        <v>358</v>
      </c>
      <c r="F458" s="175">
        <v>19</v>
      </c>
      <c r="G458" s="174" t="s">
        <v>436</v>
      </c>
      <c r="H458" s="174" t="s">
        <v>202</v>
      </c>
      <c r="I458" s="174">
        <v>3</v>
      </c>
      <c r="J458" s="174">
        <v>3</v>
      </c>
      <c r="K458" s="174">
        <v>14935.480572</v>
      </c>
    </row>
    <row r="459" spans="1:11" x14ac:dyDescent="0.25">
      <c r="A459" s="174">
        <v>228820</v>
      </c>
      <c r="B459" s="174">
        <v>210</v>
      </c>
      <c r="C459" s="174">
        <v>2008</v>
      </c>
      <c r="D459" s="174">
        <v>38</v>
      </c>
      <c r="E459" s="175" t="s">
        <v>358</v>
      </c>
      <c r="F459" s="175">
        <v>19</v>
      </c>
      <c r="G459" s="174" t="s">
        <v>436</v>
      </c>
      <c r="H459" s="174" t="s">
        <v>202</v>
      </c>
      <c r="I459" s="174">
        <v>4</v>
      </c>
      <c r="J459" s="174">
        <v>3</v>
      </c>
      <c r="K459" s="174">
        <v>382.96558499999998</v>
      </c>
    </row>
    <row r="460" spans="1:11" x14ac:dyDescent="0.25">
      <c r="A460" s="174">
        <v>228821</v>
      </c>
      <c r="B460" s="174">
        <v>210</v>
      </c>
      <c r="C460" s="174">
        <v>2008</v>
      </c>
      <c r="D460" s="174">
        <v>39</v>
      </c>
      <c r="E460" s="175" t="s">
        <v>360</v>
      </c>
      <c r="F460" s="175">
        <v>20</v>
      </c>
      <c r="G460" s="174" t="s">
        <v>437</v>
      </c>
      <c r="H460" s="174" t="s">
        <v>796</v>
      </c>
      <c r="I460" s="174">
        <v>2</v>
      </c>
      <c r="J460" s="174">
        <v>3</v>
      </c>
      <c r="K460" s="174">
        <v>566.32325000000003</v>
      </c>
    </row>
    <row r="461" spans="1:11" x14ac:dyDescent="0.25">
      <c r="A461" s="174">
        <v>228822</v>
      </c>
      <c r="B461" s="174">
        <v>210</v>
      </c>
      <c r="C461" s="174">
        <v>2008</v>
      </c>
      <c r="D461" s="174">
        <v>39</v>
      </c>
      <c r="E461" s="175" t="s">
        <v>360</v>
      </c>
      <c r="F461" s="175">
        <v>20</v>
      </c>
      <c r="G461" s="174" t="s">
        <v>437</v>
      </c>
      <c r="H461" s="174" t="s">
        <v>796</v>
      </c>
      <c r="I461" s="174">
        <v>3</v>
      </c>
      <c r="J461" s="174">
        <v>3</v>
      </c>
      <c r="K461" s="174">
        <v>5274.2541510000001</v>
      </c>
    </row>
    <row r="462" spans="1:11" x14ac:dyDescent="0.25">
      <c r="A462" s="174">
        <v>228823</v>
      </c>
      <c r="B462" s="174">
        <v>210</v>
      </c>
      <c r="C462" s="174">
        <v>2008</v>
      </c>
      <c r="D462" s="174">
        <v>39</v>
      </c>
      <c r="E462" s="175" t="s">
        <v>360</v>
      </c>
      <c r="F462" s="175">
        <v>20</v>
      </c>
      <c r="G462" s="174" t="s">
        <v>437</v>
      </c>
      <c r="H462" s="174" t="s">
        <v>796</v>
      </c>
      <c r="I462" s="174">
        <v>4</v>
      </c>
      <c r="J462" s="174">
        <v>3</v>
      </c>
      <c r="K462" s="174">
        <v>12594.463752</v>
      </c>
    </row>
    <row r="463" spans="1:11" x14ac:dyDescent="0.25">
      <c r="A463" s="174">
        <v>228824</v>
      </c>
      <c r="B463" s="174">
        <v>210</v>
      </c>
      <c r="C463" s="174">
        <v>2008</v>
      </c>
      <c r="D463" s="174">
        <v>39</v>
      </c>
      <c r="E463" s="175" t="s">
        <v>360</v>
      </c>
      <c r="F463" s="175">
        <v>20</v>
      </c>
      <c r="G463" s="174" t="s">
        <v>437</v>
      </c>
      <c r="H463" s="174" t="s">
        <v>796</v>
      </c>
      <c r="I463" s="174">
        <v>5</v>
      </c>
      <c r="J463" s="174">
        <v>3</v>
      </c>
      <c r="K463" s="174">
        <v>1638.852562</v>
      </c>
    </row>
    <row r="464" spans="1:11" x14ac:dyDescent="0.25">
      <c r="A464" s="174">
        <v>228825</v>
      </c>
      <c r="B464" s="174">
        <v>210</v>
      </c>
      <c r="C464" s="174">
        <v>2008</v>
      </c>
      <c r="D464" s="174">
        <v>40</v>
      </c>
      <c r="E464" s="175" t="s">
        <v>362</v>
      </c>
      <c r="F464" s="175">
        <v>20</v>
      </c>
      <c r="G464" s="174" t="s">
        <v>437</v>
      </c>
      <c r="H464" s="174" t="s">
        <v>202</v>
      </c>
      <c r="I464" s="174">
        <v>2</v>
      </c>
      <c r="J464" s="174">
        <v>3</v>
      </c>
      <c r="K464" s="174">
        <v>1321.420916</v>
      </c>
    </row>
    <row r="465" spans="1:11" x14ac:dyDescent="0.25">
      <c r="A465" s="174">
        <v>228826</v>
      </c>
      <c r="B465" s="174">
        <v>210</v>
      </c>
      <c r="C465" s="174">
        <v>2008</v>
      </c>
      <c r="D465" s="174">
        <v>40</v>
      </c>
      <c r="E465" s="175" t="s">
        <v>362</v>
      </c>
      <c r="F465" s="175">
        <v>20</v>
      </c>
      <c r="G465" s="174" t="s">
        <v>437</v>
      </c>
      <c r="H465" s="174" t="s">
        <v>202</v>
      </c>
      <c r="I465" s="174">
        <v>3</v>
      </c>
      <c r="J465" s="174">
        <v>3</v>
      </c>
      <c r="K465" s="174">
        <v>12307.264940999999</v>
      </c>
    </row>
    <row r="466" spans="1:11" x14ac:dyDescent="0.25">
      <c r="A466" s="174">
        <v>228827</v>
      </c>
      <c r="B466" s="174">
        <v>210</v>
      </c>
      <c r="C466" s="174">
        <v>2008</v>
      </c>
      <c r="D466" s="174">
        <v>40</v>
      </c>
      <c r="E466" s="175" t="s">
        <v>362</v>
      </c>
      <c r="F466" s="175">
        <v>20</v>
      </c>
      <c r="G466" s="174" t="s">
        <v>437</v>
      </c>
      <c r="H466" s="174" t="s">
        <v>202</v>
      </c>
      <c r="I466" s="174">
        <v>4</v>
      </c>
      <c r="J466" s="174">
        <v>3</v>
      </c>
      <c r="K466" s="174">
        <v>661.89882499999999</v>
      </c>
    </row>
    <row r="467" spans="1:11" x14ac:dyDescent="0.25">
      <c r="A467" s="174">
        <v>228828</v>
      </c>
      <c r="B467" s="174">
        <v>210</v>
      </c>
      <c r="C467" s="174">
        <v>2008</v>
      </c>
      <c r="D467" s="174">
        <v>40</v>
      </c>
      <c r="E467" s="175" t="s">
        <v>362</v>
      </c>
      <c r="F467" s="175">
        <v>20</v>
      </c>
      <c r="G467" s="174" t="s">
        <v>437</v>
      </c>
      <c r="H467" s="174" t="s">
        <v>202</v>
      </c>
      <c r="I467" s="174">
        <v>5</v>
      </c>
      <c r="J467" s="174">
        <v>3</v>
      </c>
      <c r="K467" s="174">
        <v>86.062648999999993</v>
      </c>
    </row>
    <row r="468" spans="1:11" x14ac:dyDescent="0.25">
      <c r="A468" s="174">
        <v>228829</v>
      </c>
      <c r="B468" s="174">
        <v>210</v>
      </c>
      <c r="C468" s="174">
        <v>2008</v>
      </c>
      <c r="D468" s="174">
        <v>41</v>
      </c>
      <c r="E468" s="175" t="s">
        <v>364</v>
      </c>
      <c r="F468" s="175">
        <v>21</v>
      </c>
      <c r="G468" s="174" t="s">
        <v>778</v>
      </c>
      <c r="H468" s="174" t="s">
        <v>796</v>
      </c>
      <c r="I468" s="174">
        <v>2</v>
      </c>
      <c r="J468" s="174">
        <v>3</v>
      </c>
      <c r="K468" s="174">
        <v>435.23462000000001</v>
      </c>
    </row>
    <row r="469" spans="1:11" x14ac:dyDescent="0.25">
      <c r="A469" s="174">
        <v>228830</v>
      </c>
      <c r="B469" s="174">
        <v>210</v>
      </c>
      <c r="C469" s="174">
        <v>2008</v>
      </c>
      <c r="D469" s="174">
        <v>41</v>
      </c>
      <c r="E469" s="175" t="s">
        <v>364</v>
      </c>
      <c r="F469" s="175">
        <v>21</v>
      </c>
      <c r="G469" s="174" t="s">
        <v>778</v>
      </c>
      <c r="H469" s="174" t="s">
        <v>796</v>
      </c>
      <c r="I469" s="174">
        <v>3</v>
      </c>
      <c r="J469" s="174">
        <v>3</v>
      </c>
      <c r="K469" s="174">
        <v>1649.1098830000001</v>
      </c>
    </row>
    <row r="470" spans="1:11" x14ac:dyDescent="0.25">
      <c r="A470" s="174">
        <v>228831</v>
      </c>
      <c r="B470" s="174">
        <v>210</v>
      </c>
      <c r="C470" s="174">
        <v>2008</v>
      </c>
      <c r="D470" s="174">
        <v>41</v>
      </c>
      <c r="E470" s="175" t="s">
        <v>364</v>
      </c>
      <c r="F470" s="175">
        <v>21</v>
      </c>
      <c r="G470" s="174" t="s">
        <v>778</v>
      </c>
      <c r="H470" s="174" t="s">
        <v>796</v>
      </c>
      <c r="I470" s="174">
        <v>4</v>
      </c>
      <c r="J470" s="174">
        <v>3</v>
      </c>
      <c r="K470" s="174">
        <v>3625.8990090000002</v>
      </c>
    </row>
    <row r="471" spans="1:11" x14ac:dyDescent="0.25">
      <c r="A471" s="174">
        <v>228832</v>
      </c>
      <c r="B471" s="174">
        <v>210</v>
      </c>
      <c r="C471" s="174">
        <v>2008</v>
      </c>
      <c r="D471" s="174">
        <v>41</v>
      </c>
      <c r="E471" s="175" t="s">
        <v>364</v>
      </c>
      <c r="F471" s="175">
        <v>21</v>
      </c>
      <c r="G471" s="174" t="s">
        <v>778</v>
      </c>
      <c r="H471" s="174" t="s">
        <v>796</v>
      </c>
      <c r="I471" s="174">
        <v>5</v>
      </c>
      <c r="J471" s="174">
        <v>3</v>
      </c>
      <c r="K471" s="174">
        <v>1665.669408</v>
      </c>
    </row>
    <row r="472" spans="1:11" x14ac:dyDescent="0.25">
      <c r="A472" s="174">
        <v>228833</v>
      </c>
      <c r="B472" s="174">
        <v>210</v>
      </c>
      <c r="C472" s="174">
        <v>2008</v>
      </c>
      <c r="D472" s="174">
        <v>42</v>
      </c>
      <c r="E472" s="175" t="s">
        <v>366</v>
      </c>
      <c r="F472" s="175">
        <v>21</v>
      </c>
      <c r="G472" s="174" t="s">
        <v>778</v>
      </c>
      <c r="H472" s="174" t="s">
        <v>202</v>
      </c>
      <c r="I472" s="174">
        <v>2</v>
      </c>
      <c r="J472" s="174">
        <v>3</v>
      </c>
      <c r="K472" s="174">
        <v>10.754531999999999</v>
      </c>
    </row>
    <row r="473" spans="1:11" x14ac:dyDescent="0.25">
      <c r="A473" s="174">
        <v>228834</v>
      </c>
      <c r="B473" s="174">
        <v>210</v>
      </c>
      <c r="C473" s="174">
        <v>2008</v>
      </c>
      <c r="D473" s="174">
        <v>42</v>
      </c>
      <c r="E473" s="175" t="s">
        <v>366</v>
      </c>
      <c r="F473" s="175">
        <v>21</v>
      </c>
      <c r="G473" s="174" t="s">
        <v>778</v>
      </c>
      <c r="H473" s="174" t="s">
        <v>202</v>
      </c>
      <c r="I473" s="174">
        <v>3</v>
      </c>
      <c r="J473" s="174">
        <v>3</v>
      </c>
      <c r="K473" s="174">
        <v>50.905213000000003</v>
      </c>
    </row>
    <row r="474" spans="1:11" x14ac:dyDescent="0.25">
      <c r="A474" s="174">
        <v>228835</v>
      </c>
      <c r="B474" s="174">
        <v>210</v>
      </c>
      <c r="C474" s="174">
        <v>2008</v>
      </c>
      <c r="D474" s="174">
        <v>42</v>
      </c>
      <c r="E474" s="175" t="s">
        <v>366</v>
      </c>
      <c r="F474" s="175">
        <v>21</v>
      </c>
      <c r="G474" s="174" t="s">
        <v>778</v>
      </c>
      <c r="H474" s="174" t="s">
        <v>202</v>
      </c>
      <c r="I474" s="174">
        <v>4</v>
      </c>
      <c r="J474" s="174">
        <v>3</v>
      </c>
      <c r="K474" s="174">
        <v>73.685271999999998</v>
      </c>
    </row>
    <row r="475" spans="1:11" x14ac:dyDescent="0.25">
      <c r="A475" s="174">
        <v>228836</v>
      </c>
      <c r="B475" s="174">
        <v>210</v>
      </c>
      <c r="C475" s="174">
        <v>2008</v>
      </c>
      <c r="D475" s="174">
        <v>42</v>
      </c>
      <c r="E475" s="175" t="s">
        <v>366</v>
      </c>
      <c r="F475" s="175">
        <v>21</v>
      </c>
      <c r="G475" s="174" t="s">
        <v>778</v>
      </c>
      <c r="H475" s="174" t="s">
        <v>202</v>
      </c>
      <c r="I475" s="174">
        <v>5</v>
      </c>
      <c r="J475" s="174">
        <v>3</v>
      </c>
      <c r="K475" s="174">
        <v>34.115493000000001</v>
      </c>
    </row>
    <row r="476" spans="1:11" x14ac:dyDescent="0.25">
      <c r="A476" s="174">
        <v>228837</v>
      </c>
      <c r="B476" s="174">
        <v>210</v>
      </c>
      <c r="C476" s="174">
        <v>2008</v>
      </c>
      <c r="D476" s="174">
        <v>43</v>
      </c>
      <c r="E476" s="175" t="s">
        <v>368</v>
      </c>
      <c r="F476" s="175">
        <v>22</v>
      </c>
      <c r="G476" s="174" t="s">
        <v>779</v>
      </c>
      <c r="H476" s="174" t="s">
        <v>796</v>
      </c>
      <c r="I476" s="174">
        <v>2</v>
      </c>
      <c r="J476" s="174">
        <v>3</v>
      </c>
      <c r="K476" s="174">
        <v>337.80816600000003</v>
      </c>
    </row>
    <row r="477" spans="1:11" x14ac:dyDescent="0.25">
      <c r="A477" s="174">
        <v>228838</v>
      </c>
      <c r="B477" s="174">
        <v>210</v>
      </c>
      <c r="C477" s="174">
        <v>2008</v>
      </c>
      <c r="D477" s="174">
        <v>43</v>
      </c>
      <c r="E477" s="175" t="s">
        <v>368</v>
      </c>
      <c r="F477" s="175">
        <v>22</v>
      </c>
      <c r="G477" s="174" t="s">
        <v>779</v>
      </c>
      <c r="H477" s="174" t="s">
        <v>796</v>
      </c>
      <c r="I477" s="174">
        <v>3</v>
      </c>
      <c r="J477" s="174">
        <v>3</v>
      </c>
      <c r="K477" s="174">
        <v>4680.6567089999999</v>
      </c>
    </row>
    <row r="478" spans="1:11" x14ac:dyDescent="0.25">
      <c r="A478" s="174">
        <v>228839</v>
      </c>
      <c r="B478" s="174">
        <v>210</v>
      </c>
      <c r="C478" s="174">
        <v>2008</v>
      </c>
      <c r="D478" s="174">
        <v>43</v>
      </c>
      <c r="E478" s="175" t="s">
        <v>368</v>
      </c>
      <c r="F478" s="175">
        <v>22</v>
      </c>
      <c r="G478" s="174" t="s">
        <v>779</v>
      </c>
      <c r="H478" s="174" t="s">
        <v>796</v>
      </c>
      <c r="I478" s="174">
        <v>4</v>
      </c>
      <c r="J478" s="174">
        <v>3</v>
      </c>
      <c r="K478" s="174">
        <v>75.121735000000001</v>
      </c>
    </row>
    <row r="479" spans="1:11" x14ac:dyDescent="0.25">
      <c r="A479" s="174">
        <v>228840</v>
      </c>
      <c r="B479" s="174">
        <v>210</v>
      </c>
      <c r="C479" s="174">
        <v>2008</v>
      </c>
      <c r="D479" s="174">
        <v>43</v>
      </c>
      <c r="E479" s="175" t="s">
        <v>368</v>
      </c>
      <c r="F479" s="175">
        <v>22</v>
      </c>
      <c r="G479" s="174" t="s">
        <v>779</v>
      </c>
      <c r="H479" s="174" t="s">
        <v>796</v>
      </c>
      <c r="I479" s="174">
        <v>5</v>
      </c>
      <c r="J479" s="174">
        <v>3</v>
      </c>
      <c r="K479" s="174">
        <v>47.995297999999998</v>
      </c>
    </row>
    <row r="480" spans="1:11" x14ac:dyDescent="0.25">
      <c r="A480" s="174">
        <v>228841</v>
      </c>
      <c r="B480" s="174">
        <v>210</v>
      </c>
      <c r="C480" s="174">
        <v>2008</v>
      </c>
      <c r="D480" s="174">
        <v>44</v>
      </c>
      <c r="E480" s="175" t="s">
        <v>370</v>
      </c>
      <c r="F480" s="175">
        <v>22</v>
      </c>
      <c r="G480" s="174" t="s">
        <v>779</v>
      </c>
      <c r="H480" s="174" t="s">
        <v>202</v>
      </c>
      <c r="I480" s="174">
        <v>2</v>
      </c>
      <c r="J480" s="174">
        <v>3</v>
      </c>
      <c r="K480" s="174">
        <v>6401.2781889999997</v>
      </c>
    </row>
    <row r="481" spans="1:11" x14ac:dyDescent="0.25">
      <c r="A481" s="174">
        <v>228842</v>
      </c>
      <c r="B481" s="174">
        <v>210</v>
      </c>
      <c r="C481" s="174">
        <v>2008</v>
      </c>
      <c r="D481" s="174">
        <v>44</v>
      </c>
      <c r="E481" s="175" t="s">
        <v>370</v>
      </c>
      <c r="F481" s="175">
        <v>22</v>
      </c>
      <c r="G481" s="174" t="s">
        <v>779</v>
      </c>
      <c r="H481" s="174" t="s">
        <v>202</v>
      </c>
      <c r="I481" s="174">
        <v>3</v>
      </c>
      <c r="J481" s="174">
        <v>3</v>
      </c>
      <c r="K481" s="174">
        <v>73367.647830000002</v>
      </c>
    </row>
    <row r="482" spans="1:11" x14ac:dyDescent="0.25">
      <c r="A482" s="174">
        <v>228843</v>
      </c>
      <c r="B482" s="174">
        <v>210</v>
      </c>
      <c r="C482" s="174">
        <v>2008</v>
      </c>
      <c r="D482" s="174">
        <v>44</v>
      </c>
      <c r="E482" s="175" t="s">
        <v>370</v>
      </c>
      <c r="F482" s="175">
        <v>22</v>
      </c>
      <c r="G482" s="174" t="s">
        <v>779</v>
      </c>
      <c r="H482" s="174" t="s">
        <v>202</v>
      </c>
      <c r="I482" s="174">
        <v>4</v>
      </c>
      <c r="J482" s="174">
        <v>3</v>
      </c>
      <c r="K482" s="174">
        <v>1426.105049</v>
      </c>
    </row>
    <row r="483" spans="1:11" x14ac:dyDescent="0.25">
      <c r="A483" s="174">
        <v>228844</v>
      </c>
      <c r="B483" s="174">
        <v>210</v>
      </c>
      <c r="C483" s="174">
        <v>2008</v>
      </c>
      <c r="D483" s="174">
        <v>44</v>
      </c>
      <c r="E483" s="175" t="s">
        <v>370</v>
      </c>
      <c r="F483" s="175">
        <v>22</v>
      </c>
      <c r="G483" s="174" t="s">
        <v>779</v>
      </c>
      <c r="H483" s="174" t="s">
        <v>202</v>
      </c>
      <c r="I483" s="174">
        <v>5</v>
      </c>
      <c r="J483" s="174">
        <v>3</v>
      </c>
      <c r="K483" s="174">
        <v>2.0055019999999999</v>
      </c>
    </row>
    <row r="484" spans="1:11" x14ac:dyDescent="0.25">
      <c r="A484" s="174">
        <v>228845</v>
      </c>
      <c r="B484" s="174">
        <v>210</v>
      </c>
      <c r="C484" s="174">
        <v>2008</v>
      </c>
      <c r="D484" s="174">
        <v>45</v>
      </c>
      <c r="E484" s="175" t="s">
        <v>372</v>
      </c>
      <c r="F484" s="175">
        <v>23</v>
      </c>
      <c r="G484" s="174" t="s">
        <v>780</v>
      </c>
      <c r="H484" s="174" t="s">
        <v>796</v>
      </c>
      <c r="I484" s="174">
        <v>2</v>
      </c>
      <c r="J484" s="174">
        <v>2</v>
      </c>
      <c r="K484" s="174">
        <v>34.831645000000002</v>
      </c>
    </row>
    <row r="485" spans="1:11" x14ac:dyDescent="0.25">
      <c r="A485" s="174">
        <v>228846</v>
      </c>
      <c r="B485" s="174">
        <v>210</v>
      </c>
      <c r="C485" s="174">
        <v>2008</v>
      </c>
      <c r="D485" s="174">
        <v>45</v>
      </c>
      <c r="E485" s="175" t="s">
        <v>372</v>
      </c>
      <c r="F485" s="175">
        <v>23</v>
      </c>
      <c r="G485" s="174" t="s">
        <v>780</v>
      </c>
      <c r="H485" s="174" t="s">
        <v>796</v>
      </c>
      <c r="I485" s="174">
        <v>2</v>
      </c>
      <c r="J485" s="174">
        <v>3</v>
      </c>
      <c r="K485" s="174">
        <v>1590.5615600000001</v>
      </c>
    </row>
    <row r="486" spans="1:11" x14ac:dyDescent="0.25">
      <c r="A486" s="174">
        <v>228847</v>
      </c>
      <c r="B486" s="174">
        <v>210</v>
      </c>
      <c r="C486" s="174">
        <v>2008</v>
      </c>
      <c r="D486" s="174">
        <v>45</v>
      </c>
      <c r="E486" s="175" t="s">
        <v>372</v>
      </c>
      <c r="F486" s="175">
        <v>23</v>
      </c>
      <c r="G486" s="174" t="s">
        <v>780</v>
      </c>
      <c r="H486" s="174" t="s">
        <v>796</v>
      </c>
      <c r="I486" s="174">
        <v>3</v>
      </c>
      <c r="J486" s="174">
        <v>2</v>
      </c>
      <c r="K486" s="174">
        <v>5312.8751650000004</v>
      </c>
    </row>
    <row r="487" spans="1:11" x14ac:dyDescent="0.25">
      <c r="A487" s="174">
        <v>228848</v>
      </c>
      <c r="B487" s="174">
        <v>210</v>
      </c>
      <c r="C487" s="174">
        <v>2008</v>
      </c>
      <c r="D487" s="174">
        <v>45</v>
      </c>
      <c r="E487" s="175" t="s">
        <v>372</v>
      </c>
      <c r="F487" s="175">
        <v>23</v>
      </c>
      <c r="G487" s="174" t="s">
        <v>780</v>
      </c>
      <c r="H487" s="174" t="s">
        <v>796</v>
      </c>
      <c r="I487" s="174">
        <v>3</v>
      </c>
      <c r="J487" s="174">
        <v>3</v>
      </c>
      <c r="K487" s="174">
        <v>5334.5977670000002</v>
      </c>
    </row>
    <row r="488" spans="1:11" x14ac:dyDescent="0.25">
      <c r="A488" s="174">
        <v>228850</v>
      </c>
      <c r="B488" s="174">
        <v>210</v>
      </c>
      <c r="C488" s="174">
        <v>2008</v>
      </c>
      <c r="D488" s="174">
        <v>45</v>
      </c>
      <c r="E488" s="175" t="s">
        <v>372</v>
      </c>
      <c r="F488" s="175">
        <v>23</v>
      </c>
      <c r="G488" s="174" t="s">
        <v>780</v>
      </c>
      <c r="H488" s="174" t="s">
        <v>796</v>
      </c>
      <c r="I488" s="174">
        <v>4</v>
      </c>
      <c r="J488" s="174">
        <v>3</v>
      </c>
      <c r="K488" s="174">
        <v>9515.2509420000006</v>
      </c>
    </row>
    <row r="489" spans="1:11" x14ac:dyDescent="0.25">
      <c r="A489" s="174">
        <v>228849</v>
      </c>
      <c r="B489" s="174">
        <v>210</v>
      </c>
      <c r="C489" s="174">
        <v>2008</v>
      </c>
      <c r="D489" s="174">
        <v>45</v>
      </c>
      <c r="E489" s="175" t="s">
        <v>372</v>
      </c>
      <c r="F489" s="175">
        <v>23</v>
      </c>
      <c r="G489" s="174" t="s">
        <v>780</v>
      </c>
      <c r="H489" s="174" t="s">
        <v>796</v>
      </c>
      <c r="I489" s="174">
        <v>4</v>
      </c>
      <c r="J489" s="174">
        <v>2</v>
      </c>
      <c r="K489" s="174">
        <v>9727.6793830000006</v>
      </c>
    </row>
    <row r="490" spans="1:11" x14ac:dyDescent="0.25">
      <c r="A490" s="174">
        <v>228851</v>
      </c>
      <c r="B490" s="174">
        <v>210</v>
      </c>
      <c r="C490" s="174">
        <v>2008</v>
      </c>
      <c r="D490" s="174">
        <v>45</v>
      </c>
      <c r="E490" s="175" t="s">
        <v>372</v>
      </c>
      <c r="F490" s="175">
        <v>23</v>
      </c>
      <c r="G490" s="174" t="s">
        <v>780</v>
      </c>
      <c r="H490" s="174" t="s">
        <v>796</v>
      </c>
      <c r="I490" s="174">
        <v>5</v>
      </c>
      <c r="J490" s="174">
        <v>2</v>
      </c>
      <c r="K490" s="174">
        <v>7155.3924189999998</v>
      </c>
    </row>
    <row r="491" spans="1:11" x14ac:dyDescent="0.25">
      <c r="A491" s="174">
        <v>228852</v>
      </c>
      <c r="B491" s="174">
        <v>210</v>
      </c>
      <c r="C491" s="174">
        <v>2008</v>
      </c>
      <c r="D491" s="174">
        <v>45</v>
      </c>
      <c r="E491" s="175" t="s">
        <v>372</v>
      </c>
      <c r="F491" s="175">
        <v>23</v>
      </c>
      <c r="G491" s="174" t="s">
        <v>780</v>
      </c>
      <c r="H491" s="174" t="s">
        <v>796</v>
      </c>
      <c r="I491" s="174">
        <v>5</v>
      </c>
      <c r="J491" s="174">
        <v>3</v>
      </c>
      <c r="K491" s="174">
        <v>7620.8182459999998</v>
      </c>
    </row>
    <row r="492" spans="1:11" x14ac:dyDescent="0.25">
      <c r="A492" s="174">
        <v>228853</v>
      </c>
      <c r="B492" s="174">
        <v>210</v>
      </c>
      <c r="C492" s="174">
        <v>2008</v>
      </c>
      <c r="D492" s="174">
        <v>46</v>
      </c>
      <c r="E492" s="175" t="s">
        <v>374</v>
      </c>
      <c r="F492" s="175">
        <v>23</v>
      </c>
      <c r="G492" s="174" t="s">
        <v>780</v>
      </c>
      <c r="H492" s="174" t="s">
        <v>202</v>
      </c>
      <c r="I492" s="174">
        <v>2</v>
      </c>
      <c r="J492" s="174">
        <v>2</v>
      </c>
      <c r="K492" s="174">
        <v>6.9898889999999998</v>
      </c>
    </row>
    <row r="493" spans="1:11" x14ac:dyDescent="0.25">
      <c r="A493" s="174">
        <v>228854</v>
      </c>
      <c r="B493" s="174">
        <v>210</v>
      </c>
      <c r="C493" s="174">
        <v>2008</v>
      </c>
      <c r="D493" s="174">
        <v>46</v>
      </c>
      <c r="E493" s="175" t="s">
        <v>374</v>
      </c>
      <c r="F493" s="175">
        <v>23</v>
      </c>
      <c r="G493" s="174" t="s">
        <v>780</v>
      </c>
      <c r="H493" s="174" t="s">
        <v>202</v>
      </c>
      <c r="I493" s="174">
        <v>2</v>
      </c>
      <c r="J493" s="174">
        <v>3</v>
      </c>
      <c r="K493" s="174">
        <v>319.188154</v>
      </c>
    </row>
    <row r="494" spans="1:11" x14ac:dyDescent="0.25">
      <c r="A494" s="174">
        <v>228855</v>
      </c>
      <c r="B494" s="174">
        <v>210</v>
      </c>
      <c r="C494" s="174">
        <v>2008</v>
      </c>
      <c r="D494" s="174">
        <v>46</v>
      </c>
      <c r="E494" s="175" t="s">
        <v>374</v>
      </c>
      <c r="F494" s="175">
        <v>23</v>
      </c>
      <c r="G494" s="174" t="s">
        <v>780</v>
      </c>
      <c r="H494" s="174" t="s">
        <v>202</v>
      </c>
      <c r="I494" s="174">
        <v>3</v>
      </c>
      <c r="J494" s="174">
        <v>2</v>
      </c>
      <c r="K494" s="174">
        <v>1088.2984510000001</v>
      </c>
    </row>
    <row r="495" spans="1:11" x14ac:dyDescent="0.25">
      <c r="A495" s="174">
        <v>228856</v>
      </c>
      <c r="B495" s="174">
        <v>210</v>
      </c>
      <c r="C495" s="174">
        <v>2008</v>
      </c>
      <c r="D495" s="174">
        <v>46</v>
      </c>
      <c r="E495" s="175" t="s">
        <v>374</v>
      </c>
      <c r="F495" s="175">
        <v>23</v>
      </c>
      <c r="G495" s="174" t="s">
        <v>780</v>
      </c>
      <c r="H495" s="174" t="s">
        <v>202</v>
      </c>
      <c r="I495" s="174">
        <v>3</v>
      </c>
      <c r="J495" s="174">
        <v>3</v>
      </c>
      <c r="K495" s="174">
        <v>1092.2621819999999</v>
      </c>
    </row>
    <row r="496" spans="1:11" x14ac:dyDescent="0.25">
      <c r="A496" s="174">
        <v>228858</v>
      </c>
      <c r="B496" s="174">
        <v>210</v>
      </c>
      <c r="C496" s="174">
        <v>2008</v>
      </c>
      <c r="D496" s="174">
        <v>46</v>
      </c>
      <c r="E496" s="175" t="s">
        <v>374</v>
      </c>
      <c r="F496" s="175">
        <v>23</v>
      </c>
      <c r="G496" s="174" t="s">
        <v>780</v>
      </c>
      <c r="H496" s="174" t="s">
        <v>202</v>
      </c>
      <c r="I496" s="174">
        <v>4</v>
      </c>
      <c r="J496" s="174">
        <v>3</v>
      </c>
      <c r="K496" s="174">
        <v>1947.868399</v>
      </c>
    </row>
    <row r="497" spans="1:11" x14ac:dyDescent="0.25">
      <c r="A497" s="174">
        <v>228857</v>
      </c>
      <c r="B497" s="174">
        <v>210</v>
      </c>
      <c r="C497" s="174">
        <v>2008</v>
      </c>
      <c r="D497" s="174">
        <v>46</v>
      </c>
      <c r="E497" s="175" t="s">
        <v>374</v>
      </c>
      <c r="F497" s="175">
        <v>23</v>
      </c>
      <c r="G497" s="174" t="s">
        <v>780</v>
      </c>
      <c r="H497" s="174" t="s">
        <v>202</v>
      </c>
      <c r="I497" s="174">
        <v>4</v>
      </c>
      <c r="J497" s="174">
        <v>2</v>
      </c>
      <c r="K497" s="174">
        <v>1991.354656</v>
      </c>
    </row>
    <row r="498" spans="1:11" x14ac:dyDescent="0.25">
      <c r="A498" s="174">
        <v>228859</v>
      </c>
      <c r="B498" s="174">
        <v>210</v>
      </c>
      <c r="C498" s="174">
        <v>2008</v>
      </c>
      <c r="D498" s="174">
        <v>46</v>
      </c>
      <c r="E498" s="175" t="s">
        <v>374</v>
      </c>
      <c r="F498" s="175">
        <v>23</v>
      </c>
      <c r="G498" s="174" t="s">
        <v>780</v>
      </c>
      <c r="H498" s="174" t="s">
        <v>202</v>
      </c>
      <c r="I498" s="174">
        <v>5</v>
      </c>
      <c r="J498" s="174">
        <v>2</v>
      </c>
      <c r="K498" s="174">
        <v>1467.2755910000001</v>
      </c>
    </row>
    <row r="499" spans="1:11" x14ac:dyDescent="0.25">
      <c r="A499" s="174">
        <v>228860</v>
      </c>
      <c r="B499" s="174">
        <v>210</v>
      </c>
      <c r="C499" s="174">
        <v>2008</v>
      </c>
      <c r="D499" s="174">
        <v>46</v>
      </c>
      <c r="E499" s="175" t="s">
        <v>374</v>
      </c>
      <c r="F499" s="175">
        <v>23</v>
      </c>
      <c r="G499" s="174" t="s">
        <v>780</v>
      </c>
      <c r="H499" s="174" t="s">
        <v>202</v>
      </c>
      <c r="I499" s="174">
        <v>5</v>
      </c>
      <c r="J499" s="174">
        <v>3</v>
      </c>
      <c r="K499" s="174">
        <v>1562.7152140000001</v>
      </c>
    </row>
    <row r="500" spans="1:11" x14ac:dyDescent="0.25">
      <c r="A500" s="174">
        <v>228861</v>
      </c>
      <c r="B500" s="174">
        <v>210</v>
      </c>
      <c r="C500" s="174">
        <v>2008</v>
      </c>
      <c r="D500" s="174">
        <v>47</v>
      </c>
      <c r="E500" s="175" t="s">
        <v>376</v>
      </c>
      <c r="F500" s="175">
        <v>24</v>
      </c>
      <c r="G500" s="174" t="s">
        <v>781</v>
      </c>
      <c r="H500" s="174" t="s">
        <v>796</v>
      </c>
      <c r="I500" s="174">
        <v>2</v>
      </c>
      <c r="J500" s="174">
        <v>3</v>
      </c>
      <c r="K500" s="174">
        <v>27399.911093999999</v>
      </c>
    </row>
    <row r="501" spans="1:11" x14ac:dyDescent="0.25">
      <c r="A501" s="174">
        <v>228862</v>
      </c>
      <c r="B501" s="174">
        <v>210</v>
      </c>
      <c r="C501" s="174">
        <v>2008</v>
      </c>
      <c r="D501" s="174">
        <v>47</v>
      </c>
      <c r="E501" s="175" t="s">
        <v>376</v>
      </c>
      <c r="F501" s="175">
        <v>24</v>
      </c>
      <c r="G501" s="174" t="s">
        <v>781</v>
      </c>
      <c r="H501" s="174" t="s">
        <v>796</v>
      </c>
      <c r="I501" s="174">
        <v>3</v>
      </c>
      <c r="J501" s="174">
        <v>3</v>
      </c>
      <c r="K501" s="174">
        <v>114018.4681</v>
      </c>
    </row>
    <row r="502" spans="1:11" x14ac:dyDescent="0.25">
      <c r="A502" s="174">
        <v>228863</v>
      </c>
      <c r="B502" s="174">
        <v>210</v>
      </c>
      <c r="C502" s="174">
        <v>2008</v>
      </c>
      <c r="D502" s="174">
        <v>47</v>
      </c>
      <c r="E502" s="175" t="s">
        <v>376</v>
      </c>
      <c r="F502" s="175">
        <v>24</v>
      </c>
      <c r="G502" s="174" t="s">
        <v>781</v>
      </c>
      <c r="H502" s="174" t="s">
        <v>796</v>
      </c>
      <c r="I502" s="174">
        <v>4</v>
      </c>
      <c r="J502" s="174">
        <v>3</v>
      </c>
      <c r="K502" s="174">
        <v>84834.979831999997</v>
      </c>
    </row>
    <row r="503" spans="1:11" x14ac:dyDescent="0.25">
      <c r="A503" s="174">
        <v>228864</v>
      </c>
      <c r="B503" s="174">
        <v>210</v>
      </c>
      <c r="C503" s="174">
        <v>2008</v>
      </c>
      <c r="D503" s="174">
        <v>47</v>
      </c>
      <c r="E503" s="175" t="s">
        <v>376</v>
      </c>
      <c r="F503" s="175">
        <v>24</v>
      </c>
      <c r="G503" s="174" t="s">
        <v>781</v>
      </c>
      <c r="H503" s="174" t="s">
        <v>796</v>
      </c>
      <c r="I503" s="174">
        <v>5</v>
      </c>
      <c r="J503" s="174">
        <v>3</v>
      </c>
      <c r="K503" s="174">
        <v>51032.516291</v>
      </c>
    </row>
    <row r="504" spans="1:11" x14ac:dyDescent="0.25">
      <c r="A504" s="174">
        <v>228865</v>
      </c>
      <c r="B504" s="174">
        <v>210</v>
      </c>
      <c r="C504" s="174">
        <v>2008</v>
      </c>
      <c r="D504" s="174">
        <v>48</v>
      </c>
      <c r="E504" s="175" t="s">
        <v>378</v>
      </c>
      <c r="F504" s="175">
        <v>24</v>
      </c>
      <c r="G504" s="174" t="s">
        <v>781</v>
      </c>
      <c r="H504" s="174" t="s">
        <v>202</v>
      </c>
      <c r="I504" s="174">
        <v>2</v>
      </c>
      <c r="J504" s="174">
        <v>3</v>
      </c>
      <c r="K504" s="174">
        <v>3044.4908540000001</v>
      </c>
    </row>
    <row r="505" spans="1:11" x14ac:dyDescent="0.25">
      <c r="A505" s="174">
        <v>228866</v>
      </c>
      <c r="B505" s="174">
        <v>210</v>
      </c>
      <c r="C505" s="174">
        <v>2008</v>
      </c>
      <c r="D505" s="174">
        <v>48</v>
      </c>
      <c r="E505" s="175" t="s">
        <v>378</v>
      </c>
      <c r="F505" s="175">
        <v>24</v>
      </c>
      <c r="G505" s="174" t="s">
        <v>781</v>
      </c>
      <c r="H505" s="174" t="s">
        <v>202</v>
      </c>
      <c r="I505" s="174">
        <v>3</v>
      </c>
      <c r="J505" s="174">
        <v>3</v>
      </c>
      <c r="K505" s="174">
        <v>12668.509178</v>
      </c>
    </row>
    <row r="506" spans="1:11" x14ac:dyDescent="0.25">
      <c r="A506" s="174">
        <v>228867</v>
      </c>
      <c r="B506" s="174">
        <v>210</v>
      </c>
      <c r="C506" s="174">
        <v>2008</v>
      </c>
      <c r="D506" s="174">
        <v>48</v>
      </c>
      <c r="E506" s="175" t="s">
        <v>378</v>
      </c>
      <c r="F506" s="175">
        <v>24</v>
      </c>
      <c r="G506" s="174" t="s">
        <v>781</v>
      </c>
      <c r="H506" s="174" t="s">
        <v>202</v>
      </c>
      <c r="I506" s="174">
        <v>4</v>
      </c>
      <c r="J506" s="174">
        <v>3</v>
      </c>
      <c r="K506" s="174">
        <v>9426.9233320000003</v>
      </c>
    </row>
    <row r="507" spans="1:11" x14ac:dyDescent="0.25">
      <c r="A507" s="174">
        <v>228868</v>
      </c>
      <c r="B507" s="174">
        <v>210</v>
      </c>
      <c r="C507" s="174">
        <v>2008</v>
      </c>
      <c r="D507" s="174">
        <v>48</v>
      </c>
      <c r="E507" s="175" t="s">
        <v>378</v>
      </c>
      <c r="F507" s="175">
        <v>24</v>
      </c>
      <c r="G507" s="174" t="s">
        <v>781</v>
      </c>
      <c r="H507" s="174" t="s">
        <v>202</v>
      </c>
      <c r="I507" s="174">
        <v>5</v>
      </c>
      <c r="J507" s="174">
        <v>3</v>
      </c>
      <c r="K507" s="174">
        <v>1579.280491</v>
      </c>
    </row>
    <row r="508" spans="1:11" x14ac:dyDescent="0.25">
      <c r="A508" s="174">
        <v>228869</v>
      </c>
      <c r="B508" s="174">
        <v>210</v>
      </c>
      <c r="C508" s="174">
        <v>2008</v>
      </c>
      <c r="D508" s="174">
        <v>49</v>
      </c>
      <c r="E508" s="175" t="s">
        <v>380</v>
      </c>
      <c r="F508" s="175">
        <v>25</v>
      </c>
      <c r="G508" s="174" t="s">
        <v>782</v>
      </c>
      <c r="H508" s="174" t="s">
        <v>796</v>
      </c>
      <c r="I508" s="174">
        <v>3</v>
      </c>
      <c r="J508" s="174">
        <v>1</v>
      </c>
      <c r="K508" s="174">
        <v>37.859613000000003</v>
      </c>
    </row>
    <row r="509" spans="1:11" x14ac:dyDescent="0.25">
      <c r="A509" s="174">
        <v>228870</v>
      </c>
      <c r="B509" s="174">
        <v>210</v>
      </c>
      <c r="C509" s="174">
        <v>2008</v>
      </c>
      <c r="D509" s="174">
        <v>49</v>
      </c>
      <c r="E509" s="175" t="s">
        <v>380</v>
      </c>
      <c r="F509" s="175">
        <v>25</v>
      </c>
      <c r="G509" s="174" t="s">
        <v>782</v>
      </c>
      <c r="H509" s="174" t="s">
        <v>796</v>
      </c>
      <c r="I509" s="174">
        <v>3</v>
      </c>
      <c r="J509" s="174">
        <v>4</v>
      </c>
      <c r="K509" s="174">
        <v>37.876922999999998</v>
      </c>
    </row>
    <row r="510" spans="1:11" x14ac:dyDescent="0.25">
      <c r="A510" s="174">
        <v>228872</v>
      </c>
      <c r="B510" s="174">
        <v>210</v>
      </c>
      <c r="C510" s="174">
        <v>2008</v>
      </c>
      <c r="D510" s="174">
        <v>49</v>
      </c>
      <c r="E510" s="175" t="s">
        <v>380</v>
      </c>
      <c r="F510" s="175">
        <v>25</v>
      </c>
      <c r="G510" s="174" t="s">
        <v>782</v>
      </c>
      <c r="H510" s="174" t="s">
        <v>796</v>
      </c>
      <c r="I510" s="174">
        <v>4</v>
      </c>
      <c r="J510" s="174">
        <v>4</v>
      </c>
      <c r="K510" s="174">
        <v>159.331706</v>
      </c>
    </row>
    <row r="511" spans="1:11" x14ac:dyDescent="0.25">
      <c r="A511" s="174">
        <v>228871</v>
      </c>
      <c r="B511" s="174">
        <v>210</v>
      </c>
      <c r="C511" s="174">
        <v>2008</v>
      </c>
      <c r="D511" s="174">
        <v>49</v>
      </c>
      <c r="E511" s="175" t="s">
        <v>380</v>
      </c>
      <c r="F511" s="175">
        <v>25</v>
      </c>
      <c r="G511" s="174" t="s">
        <v>782</v>
      </c>
      <c r="H511" s="174" t="s">
        <v>796</v>
      </c>
      <c r="I511" s="174">
        <v>4</v>
      </c>
      <c r="J511" s="174">
        <v>1</v>
      </c>
      <c r="K511" s="174">
        <v>161.80802800000001</v>
      </c>
    </row>
    <row r="512" spans="1:11" x14ac:dyDescent="0.25">
      <c r="A512" s="174">
        <v>228874</v>
      </c>
      <c r="B512" s="174">
        <v>210</v>
      </c>
      <c r="C512" s="174">
        <v>2008</v>
      </c>
      <c r="D512" s="174">
        <v>49</v>
      </c>
      <c r="E512" s="175" t="s">
        <v>380</v>
      </c>
      <c r="F512" s="175">
        <v>25</v>
      </c>
      <c r="G512" s="174" t="s">
        <v>782</v>
      </c>
      <c r="H512" s="174" t="s">
        <v>796</v>
      </c>
      <c r="I512" s="174">
        <v>5</v>
      </c>
      <c r="J512" s="174">
        <v>3</v>
      </c>
      <c r="K512" s="174">
        <v>5.4854060000000002</v>
      </c>
    </row>
    <row r="513" spans="1:11" x14ac:dyDescent="0.25">
      <c r="A513" s="174">
        <v>228875</v>
      </c>
      <c r="B513" s="174">
        <v>210</v>
      </c>
      <c r="C513" s="174">
        <v>2008</v>
      </c>
      <c r="D513" s="174">
        <v>49</v>
      </c>
      <c r="E513" s="175" t="s">
        <v>380</v>
      </c>
      <c r="F513" s="175">
        <v>25</v>
      </c>
      <c r="G513" s="174" t="s">
        <v>782</v>
      </c>
      <c r="H513" s="174" t="s">
        <v>796</v>
      </c>
      <c r="I513" s="174">
        <v>5</v>
      </c>
      <c r="J513" s="174">
        <v>4</v>
      </c>
      <c r="K513" s="174">
        <v>114.63651400000001</v>
      </c>
    </row>
    <row r="514" spans="1:11" x14ac:dyDescent="0.25">
      <c r="A514" s="174">
        <v>228873</v>
      </c>
      <c r="B514" s="174">
        <v>210</v>
      </c>
      <c r="C514" s="174">
        <v>2008</v>
      </c>
      <c r="D514" s="174">
        <v>49</v>
      </c>
      <c r="E514" s="175" t="s">
        <v>380</v>
      </c>
      <c r="F514" s="175">
        <v>25</v>
      </c>
      <c r="G514" s="174" t="s">
        <v>782</v>
      </c>
      <c r="H514" s="174" t="s">
        <v>796</v>
      </c>
      <c r="I514" s="174">
        <v>5</v>
      </c>
      <c r="J514" s="174">
        <v>1</v>
      </c>
      <c r="K514" s="174">
        <v>160.97374300000001</v>
      </c>
    </row>
    <row r="515" spans="1:11" x14ac:dyDescent="0.25">
      <c r="A515" s="174">
        <v>228876</v>
      </c>
      <c r="B515" s="174">
        <v>210</v>
      </c>
      <c r="C515" s="174">
        <v>2008</v>
      </c>
      <c r="D515" s="174">
        <v>50</v>
      </c>
      <c r="E515" s="175" t="s">
        <v>382</v>
      </c>
      <c r="F515" s="175">
        <v>25</v>
      </c>
      <c r="G515" s="174" t="s">
        <v>782</v>
      </c>
      <c r="H515" s="174" t="s">
        <v>202</v>
      </c>
      <c r="I515" s="174">
        <v>3</v>
      </c>
      <c r="J515" s="174">
        <v>1</v>
      </c>
      <c r="K515" s="174">
        <v>721.16456500000004</v>
      </c>
    </row>
    <row r="516" spans="1:11" x14ac:dyDescent="0.25">
      <c r="A516" s="174">
        <v>228877</v>
      </c>
      <c r="B516" s="174">
        <v>210</v>
      </c>
      <c r="C516" s="174">
        <v>2008</v>
      </c>
      <c r="D516" s="174">
        <v>50</v>
      </c>
      <c r="E516" s="175" t="s">
        <v>382</v>
      </c>
      <c r="F516" s="175">
        <v>25</v>
      </c>
      <c r="G516" s="174" t="s">
        <v>782</v>
      </c>
      <c r="H516" s="174" t="s">
        <v>202</v>
      </c>
      <c r="I516" s="174">
        <v>3</v>
      </c>
      <c r="J516" s="174">
        <v>4</v>
      </c>
      <c r="K516" s="174">
        <v>721.49429899999996</v>
      </c>
    </row>
    <row r="517" spans="1:11" x14ac:dyDescent="0.25">
      <c r="A517" s="174">
        <v>228879</v>
      </c>
      <c r="B517" s="174">
        <v>210</v>
      </c>
      <c r="C517" s="174">
        <v>2008</v>
      </c>
      <c r="D517" s="174">
        <v>50</v>
      </c>
      <c r="E517" s="175" t="s">
        <v>382</v>
      </c>
      <c r="F517" s="175">
        <v>25</v>
      </c>
      <c r="G517" s="174" t="s">
        <v>782</v>
      </c>
      <c r="H517" s="174" t="s">
        <v>202</v>
      </c>
      <c r="I517" s="174">
        <v>4</v>
      </c>
      <c r="J517" s="174">
        <v>4</v>
      </c>
      <c r="K517" s="174">
        <v>3033.350492</v>
      </c>
    </row>
    <row r="518" spans="1:11" x14ac:dyDescent="0.25">
      <c r="A518" s="174">
        <v>228878</v>
      </c>
      <c r="B518" s="174">
        <v>210</v>
      </c>
      <c r="C518" s="174">
        <v>2008</v>
      </c>
      <c r="D518" s="174">
        <v>50</v>
      </c>
      <c r="E518" s="175" t="s">
        <v>382</v>
      </c>
      <c r="F518" s="175">
        <v>25</v>
      </c>
      <c r="G518" s="174" t="s">
        <v>782</v>
      </c>
      <c r="H518" s="174" t="s">
        <v>202</v>
      </c>
      <c r="I518" s="174">
        <v>4</v>
      </c>
      <c r="J518" s="174">
        <v>1</v>
      </c>
      <c r="K518" s="174">
        <v>3086.3788020000002</v>
      </c>
    </row>
    <row r="519" spans="1:11" x14ac:dyDescent="0.25">
      <c r="A519" s="174">
        <v>228881</v>
      </c>
      <c r="B519" s="174">
        <v>210</v>
      </c>
      <c r="C519" s="174">
        <v>2008</v>
      </c>
      <c r="D519" s="174">
        <v>50</v>
      </c>
      <c r="E519" s="175" t="s">
        <v>382</v>
      </c>
      <c r="F519" s="175">
        <v>25</v>
      </c>
      <c r="G519" s="174" t="s">
        <v>782</v>
      </c>
      <c r="H519" s="174" t="s">
        <v>202</v>
      </c>
      <c r="I519" s="174">
        <v>5</v>
      </c>
      <c r="J519" s="174">
        <v>3</v>
      </c>
      <c r="K519" s="174">
        <v>109.382716</v>
      </c>
    </row>
    <row r="520" spans="1:11" x14ac:dyDescent="0.25">
      <c r="A520" s="174">
        <v>228882</v>
      </c>
      <c r="B520" s="174">
        <v>210</v>
      </c>
      <c r="C520" s="174">
        <v>2008</v>
      </c>
      <c r="D520" s="174">
        <v>50</v>
      </c>
      <c r="E520" s="175" t="s">
        <v>382</v>
      </c>
      <c r="F520" s="175">
        <v>25</v>
      </c>
      <c r="G520" s="174" t="s">
        <v>782</v>
      </c>
      <c r="H520" s="174" t="s">
        <v>202</v>
      </c>
      <c r="I520" s="174">
        <v>5</v>
      </c>
      <c r="J520" s="174">
        <v>4</v>
      </c>
      <c r="K520" s="174">
        <v>2186.614039</v>
      </c>
    </row>
    <row r="521" spans="1:11" x14ac:dyDescent="0.25">
      <c r="A521" s="174">
        <v>228880</v>
      </c>
      <c r="B521" s="174">
        <v>210</v>
      </c>
      <c r="C521" s="174">
        <v>2008</v>
      </c>
      <c r="D521" s="174">
        <v>50</v>
      </c>
      <c r="E521" s="175" t="s">
        <v>382</v>
      </c>
      <c r="F521" s="175">
        <v>25</v>
      </c>
      <c r="G521" s="174" t="s">
        <v>782</v>
      </c>
      <c r="H521" s="174" t="s">
        <v>202</v>
      </c>
      <c r="I521" s="174">
        <v>5</v>
      </c>
      <c r="J521" s="174">
        <v>1</v>
      </c>
      <c r="K521" s="174">
        <v>3209.925561</v>
      </c>
    </row>
    <row r="522" spans="1:11" x14ac:dyDescent="0.25">
      <c r="A522" s="174">
        <v>228883</v>
      </c>
      <c r="B522" s="174">
        <v>210</v>
      </c>
      <c r="C522" s="174">
        <v>2008</v>
      </c>
      <c r="D522" s="174">
        <v>51</v>
      </c>
      <c r="E522" s="175" t="s">
        <v>384</v>
      </c>
      <c r="F522" s="175">
        <v>26</v>
      </c>
      <c r="G522" s="174" t="s">
        <v>783</v>
      </c>
      <c r="H522" s="174" t="s">
        <v>796</v>
      </c>
      <c r="I522" s="174">
        <v>3</v>
      </c>
      <c r="J522" s="174">
        <v>1</v>
      </c>
      <c r="K522" s="174">
        <v>23.997433999999998</v>
      </c>
    </row>
    <row r="523" spans="1:11" x14ac:dyDescent="0.25">
      <c r="A523" s="174">
        <v>228884</v>
      </c>
      <c r="B523" s="174">
        <v>210</v>
      </c>
      <c r="C523" s="174">
        <v>2008</v>
      </c>
      <c r="D523" s="174">
        <v>51</v>
      </c>
      <c r="E523" s="175" t="s">
        <v>384</v>
      </c>
      <c r="F523" s="175">
        <v>26</v>
      </c>
      <c r="G523" s="174" t="s">
        <v>783</v>
      </c>
      <c r="H523" s="174" t="s">
        <v>796</v>
      </c>
      <c r="I523" s="174">
        <v>3</v>
      </c>
      <c r="J523" s="174">
        <v>4</v>
      </c>
      <c r="K523" s="174">
        <v>42.183498999999998</v>
      </c>
    </row>
    <row r="524" spans="1:11" x14ac:dyDescent="0.25">
      <c r="A524" s="174">
        <v>228886</v>
      </c>
      <c r="B524" s="174">
        <v>210</v>
      </c>
      <c r="C524" s="174">
        <v>2008</v>
      </c>
      <c r="D524" s="174">
        <v>51</v>
      </c>
      <c r="E524" s="175" t="s">
        <v>384</v>
      </c>
      <c r="F524" s="175">
        <v>26</v>
      </c>
      <c r="G524" s="174" t="s">
        <v>783</v>
      </c>
      <c r="H524" s="174" t="s">
        <v>796</v>
      </c>
      <c r="I524" s="174">
        <v>4</v>
      </c>
      <c r="J524" s="174">
        <v>4</v>
      </c>
      <c r="K524" s="174">
        <v>1830.939149</v>
      </c>
    </row>
    <row r="525" spans="1:11" x14ac:dyDescent="0.25">
      <c r="A525" s="174">
        <v>228885</v>
      </c>
      <c r="B525" s="174">
        <v>210</v>
      </c>
      <c r="C525" s="174">
        <v>2008</v>
      </c>
      <c r="D525" s="174">
        <v>51</v>
      </c>
      <c r="E525" s="175" t="s">
        <v>384</v>
      </c>
      <c r="F525" s="175">
        <v>26</v>
      </c>
      <c r="G525" s="174" t="s">
        <v>783</v>
      </c>
      <c r="H525" s="174" t="s">
        <v>796</v>
      </c>
      <c r="I525" s="174">
        <v>4</v>
      </c>
      <c r="J525" s="174">
        <v>1</v>
      </c>
      <c r="K525" s="174">
        <v>3299.2863349999998</v>
      </c>
    </row>
    <row r="526" spans="1:11" x14ac:dyDescent="0.25">
      <c r="A526" s="174">
        <v>228888</v>
      </c>
      <c r="B526" s="174">
        <v>210</v>
      </c>
      <c r="C526" s="174">
        <v>2008</v>
      </c>
      <c r="D526" s="174">
        <v>51</v>
      </c>
      <c r="E526" s="175" t="s">
        <v>384</v>
      </c>
      <c r="F526" s="175">
        <v>26</v>
      </c>
      <c r="G526" s="174" t="s">
        <v>783</v>
      </c>
      <c r="H526" s="174" t="s">
        <v>796</v>
      </c>
      <c r="I526" s="174">
        <v>5</v>
      </c>
      <c r="J526" s="174">
        <v>3</v>
      </c>
      <c r="K526" s="174">
        <v>38.062393999999998</v>
      </c>
    </row>
    <row r="527" spans="1:11" x14ac:dyDescent="0.25">
      <c r="A527" s="174">
        <v>228887</v>
      </c>
      <c r="B527" s="174">
        <v>210</v>
      </c>
      <c r="C527" s="174">
        <v>2008</v>
      </c>
      <c r="D527" s="174">
        <v>51</v>
      </c>
      <c r="E527" s="175" t="s">
        <v>384</v>
      </c>
      <c r="F527" s="175">
        <v>26</v>
      </c>
      <c r="G527" s="174" t="s">
        <v>783</v>
      </c>
      <c r="H527" s="174" t="s">
        <v>796</v>
      </c>
      <c r="I527" s="174">
        <v>5</v>
      </c>
      <c r="J527" s="174">
        <v>1</v>
      </c>
      <c r="K527" s="174">
        <v>1500.2039709999999</v>
      </c>
    </row>
    <row r="528" spans="1:11" x14ac:dyDescent="0.25">
      <c r="A528" s="174">
        <v>228889</v>
      </c>
      <c r="B528" s="174">
        <v>210</v>
      </c>
      <c r="C528" s="174">
        <v>2008</v>
      </c>
      <c r="D528" s="174">
        <v>51</v>
      </c>
      <c r="E528" s="175" t="s">
        <v>384</v>
      </c>
      <c r="F528" s="175">
        <v>26</v>
      </c>
      <c r="G528" s="174" t="s">
        <v>783</v>
      </c>
      <c r="H528" s="174" t="s">
        <v>796</v>
      </c>
      <c r="I528" s="174">
        <v>5</v>
      </c>
      <c r="J528" s="174">
        <v>4</v>
      </c>
      <c r="K528" s="174">
        <v>3069.9081420000002</v>
      </c>
    </row>
    <row r="529" spans="1:11" x14ac:dyDescent="0.25">
      <c r="A529" s="174">
        <v>228890</v>
      </c>
      <c r="B529" s="174">
        <v>210</v>
      </c>
      <c r="C529" s="174">
        <v>2008</v>
      </c>
      <c r="D529" s="174">
        <v>52</v>
      </c>
      <c r="E529" s="175" t="s">
        <v>386</v>
      </c>
      <c r="F529" s="175">
        <v>26</v>
      </c>
      <c r="G529" s="174" t="s">
        <v>783</v>
      </c>
      <c r="H529" s="174" t="s">
        <v>202</v>
      </c>
      <c r="I529" s="174">
        <v>3</v>
      </c>
      <c r="J529" s="174">
        <v>1</v>
      </c>
      <c r="K529" s="174">
        <v>213.01033100000001</v>
      </c>
    </row>
    <row r="530" spans="1:11" x14ac:dyDescent="0.25">
      <c r="A530" s="174">
        <v>228891</v>
      </c>
      <c r="B530" s="174">
        <v>210</v>
      </c>
      <c r="C530" s="174">
        <v>2008</v>
      </c>
      <c r="D530" s="174">
        <v>52</v>
      </c>
      <c r="E530" s="175" t="s">
        <v>386</v>
      </c>
      <c r="F530" s="175">
        <v>26</v>
      </c>
      <c r="G530" s="174" t="s">
        <v>783</v>
      </c>
      <c r="H530" s="174" t="s">
        <v>202</v>
      </c>
      <c r="I530" s="174">
        <v>3</v>
      </c>
      <c r="J530" s="174">
        <v>4</v>
      </c>
      <c r="K530" s="174">
        <v>379.75931100000003</v>
      </c>
    </row>
    <row r="531" spans="1:11" x14ac:dyDescent="0.25">
      <c r="A531" s="174">
        <v>228893</v>
      </c>
      <c r="B531" s="174">
        <v>210</v>
      </c>
      <c r="C531" s="174">
        <v>2008</v>
      </c>
      <c r="D531" s="174">
        <v>52</v>
      </c>
      <c r="E531" s="175" t="s">
        <v>386</v>
      </c>
      <c r="F531" s="175">
        <v>26</v>
      </c>
      <c r="G531" s="174" t="s">
        <v>783</v>
      </c>
      <c r="H531" s="174" t="s">
        <v>202</v>
      </c>
      <c r="I531" s="174">
        <v>4</v>
      </c>
      <c r="J531" s="174">
        <v>4</v>
      </c>
      <c r="K531" s="174">
        <v>16249.80935</v>
      </c>
    </row>
    <row r="532" spans="1:11" x14ac:dyDescent="0.25">
      <c r="A532" s="174">
        <v>228892</v>
      </c>
      <c r="B532" s="174">
        <v>210</v>
      </c>
      <c r="C532" s="174">
        <v>2008</v>
      </c>
      <c r="D532" s="174">
        <v>52</v>
      </c>
      <c r="E532" s="175" t="s">
        <v>386</v>
      </c>
      <c r="F532" s="175">
        <v>26</v>
      </c>
      <c r="G532" s="174" t="s">
        <v>783</v>
      </c>
      <c r="H532" s="174" t="s">
        <v>202</v>
      </c>
      <c r="I532" s="174">
        <v>4</v>
      </c>
      <c r="J532" s="174">
        <v>1</v>
      </c>
      <c r="K532" s="174">
        <v>29697.228692000001</v>
      </c>
    </row>
    <row r="533" spans="1:11" x14ac:dyDescent="0.25">
      <c r="A533" s="174">
        <v>228895</v>
      </c>
      <c r="B533" s="174">
        <v>210</v>
      </c>
      <c r="C533" s="174">
        <v>2008</v>
      </c>
      <c r="D533" s="174">
        <v>52</v>
      </c>
      <c r="E533" s="175" t="s">
        <v>386</v>
      </c>
      <c r="F533" s="175">
        <v>26</v>
      </c>
      <c r="G533" s="174" t="s">
        <v>783</v>
      </c>
      <c r="H533" s="174" t="s">
        <v>202</v>
      </c>
      <c r="I533" s="174">
        <v>5</v>
      </c>
      <c r="J533" s="174">
        <v>3</v>
      </c>
      <c r="K533" s="174">
        <v>133.79600300000001</v>
      </c>
    </row>
    <row r="534" spans="1:11" x14ac:dyDescent="0.25">
      <c r="A534" s="174">
        <v>228894</v>
      </c>
      <c r="B534" s="174">
        <v>210</v>
      </c>
      <c r="C534" s="174">
        <v>2008</v>
      </c>
      <c r="D534" s="174">
        <v>52</v>
      </c>
      <c r="E534" s="175" t="s">
        <v>386</v>
      </c>
      <c r="F534" s="175">
        <v>26</v>
      </c>
      <c r="G534" s="174" t="s">
        <v>783</v>
      </c>
      <c r="H534" s="174" t="s">
        <v>202</v>
      </c>
      <c r="I534" s="174">
        <v>5</v>
      </c>
      <c r="J534" s="174">
        <v>1</v>
      </c>
      <c r="K534" s="174">
        <v>5273.4805720000004</v>
      </c>
    </row>
    <row r="535" spans="1:11" x14ac:dyDescent="0.25">
      <c r="A535" s="174">
        <v>228896</v>
      </c>
      <c r="B535" s="174">
        <v>210</v>
      </c>
      <c r="C535" s="174">
        <v>2008</v>
      </c>
      <c r="D535" s="174">
        <v>52</v>
      </c>
      <c r="E535" s="175" t="s">
        <v>386</v>
      </c>
      <c r="F535" s="175">
        <v>26</v>
      </c>
      <c r="G535" s="174" t="s">
        <v>783</v>
      </c>
      <c r="H535" s="174" t="s">
        <v>202</v>
      </c>
      <c r="I535" s="174">
        <v>5</v>
      </c>
      <c r="J535" s="174">
        <v>4</v>
      </c>
      <c r="K535" s="174">
        <v>27632.571076</v>
      </c>
    </row>
    <row r="536" spans="1:11" x14ac:dyDescent="0.25">
      <c r="A536" s="174">
        <v>228897</v>
      </c>
      <c r="B536" s="174">
        <v>210</v>
      </c>
      <c r="C536" s="174">
        <v>2008</v>
      </c>
      <c r="D536" s="174">
        <v>53</v>
      </c>
      <c r="E536" s="175" t="s">
        <v>388</v>
      </c>
      <c r="F536" s="175">
        <v>27</v>
      </c>
      <c r="G536" s="174" t="s">
        <v>784</v>
      </c>
      <c r="H536" s="174" t="s">
        <v>796</v>
      </c>
      <c r="I536" s="174">
        <v>2</v>
      </c>
      <c r="J536" s="174">
        <v>3</v>
      </c>
      <c r="K536" s="174">
        <v>127.066518</v>
      </c>
    </row>
    <row r="537" spans="1:11" x14ac:dyDescent="0.25">
      <c r="A537" s="174">
        <v>228898</v>
      </c>
      <c r="B537" s="174">
        <v>210</v>
      </c>
      <c r="C537" s="174">
        <v>2008</v>
      </c>
      <c r="D537" s="174">
        <v>53</v>
      </c>
      <c r="E537" s="175" t="s">
        <v>388</v>
      </c>
      <c r="F537" s="175">
        <v>27</v>
      </c>
      <c r="G537" s="174" t="s">
        <v>784</v>
      </c>
      <c r="H537" s="174" t="s">
        <v>796</v>
      </c>
      <c r="I537" s="174">
        <v>3</v>
      </c>
      <c r="J537" s="174">
        <v>3</v>
      </c>
      <c r="K537" s="174">
        <v>254.584588</v>
      </c>
    </row>
    <row r="538" spans="1:11" x14ac:dyDescent="0.25">
      <c r="A538" s="174">
        <v>228899</v>
      </c>
      <c r="B538" s="174">
        <v>210</v>
      </c>
      <c r="C538" s="174">
        <v>2008</v>
      </c>
      <c r="D538" s="174">
        <v>53</v>
      </c>
      <c r="E538" s="175" t="s">
        <v>388</v>
      </c>
      <c r="F538" s="175">
        <v>27</v>
      </c>
      <c r="G538" s="174" t="s">
        <v>784</v>
      </c>
      <c r="H538" s="174" t="s">
        <v>796</v>
      </c>
      <c r="I538" s="174">
        <v>4</v>
      </c>
      <c r="J538" s="174">
        <v>3</v>
      </c>
      <c r="K538" s="174">
        <v>426.64151399999997</v>
      </c>
    </row>
    <row r="539" spans="1:11" x14ac:dyDescent="0.25">
      <c r="A539" s="174">
        <v>228900</v>
      </c>
      <c r="B539" s="174">
        <v>210</v>
      </c>
      <c r="C539" s="174">
        <v>2008</v>
      </c>
      <c r="D539" s="174">
        <v>53</v>
      </c>
      <c r="E539" s="175" t="s">
        <v>388</v>
      </c>
      <c r="F539" s="175">
        <v>27</v>
      </c>
      <c r="G539" s="174" t="s">
        <v>784</v>
      </c>
      <c r="H539" s="174" t="s">
        <v>796</v>
      </c>
      <c r="I539" s="174">
        <v>5</v>
      </c>
      <c r="J539" s="174">
        <v>3</v>
      </c>
      <c r="K539" s="174">
        <v>130.51077699999999</v>
      </c>
    </row>
    <row r="540" spans="1:11" x14ac:dyDescent="0.25">
      <c r="A540" s="174">
        <v>228901</v>
      </c>
      <c r="B540" s="174">
        <v>210</v>
      </c>
      <c r="C540" s="174">
        <v>2008</v>
      </c>
      <c r="D540" s="174">
        <v>54</v>
      </c>
      <c r="E540" s="175" t="s">
        <v>390</v>
      </c>
      <c r="F540" s="175">
        <v>27</v>
      </c>
      <c r="G540" s="174" t="s">
        <v>784</v>
      </c>
      <c r="H540" s="174" t="s">
        <v>202</v>
      </c>
      <c r="I540" s="174">
        <v>2</v>
      </c>
      <c r="J540" s="174">
        <v>3</v>
      </c>
      <c r="K540" s="174">
        <v>216.36379500000001</v>
      </c>
    </row>
    <row r="541" spans="1:11" x14ac:dyDescent="0.25">
      <c r="A541" s="174">
        <v>228902</v>
      </c>
      <c r="B541" s="174">
        <v>210</v>
      </c>
      <c r="C541" s="174">
        <v>2008</v>
      </c>
      <c r="D541" s="174">
        <v>54</v>
      </c>
      <c r="E541" s="175" t="s">
        <v>390</v>
      </c>
      <c r="F541" s="175">
        <v>27</v>
      </c>
      <c r="G541" s="174" t="s">
        <v>784</v>
      </c>
      <c r="H541" s="174" t="s">
        <v>202</v>
      </c>
      <c r="I541" s="174">
        <v>3</v>
      </c>
      <c r="J541" s="174">
        <v>3</v>
      </c>
      <c r="K541" s="174">
        <v>433.45174200000002</v>
      </c>
    </row>
    <row r="542" spans="1:11" x14ac:dyDescent="0.25">
      <c r="A542" s="174">
        <v>228903</v>
      </c>
      <c r="B542" s="174">
        <v>210</v>
      </c>
      <c r="C542" s="174">
        <v>2008</v>
      </c>
      <c r="D542" s="174">
        <v>54</v>
      </c>
      <c r="E542" s="175" t="s">
        <v>390</v>
      </c>
      <c r="F542" s="175">
        <v>27</v>
      </c>
      <c r="G542" s="174" t="s">
        <v>784</v>
      </c>
      <c r="H542" s="174" t="s">
        <v>202</v>
      </c>
      <c r="I542" s="174">
        <v>4</v>
      </c>
      <c r="J542" s="174">
        <v>3</v>
      </c>
      <c r="K542" s="174">
        <v>726.47716400000002</v>
      </c>
    </row>
    <row r="543" spans="1:11" x14ac:dyDescent="0.25">
      <c r="A543" s="174">
        <v>228904</v>
      </c>
      <c r="B543" s="174">
        <v>210</v>
      </c>
      <c r="C543" s="174">
        <v>2008</v>
      </c>
      <c r="D543" s="174">
        <v>54</v>
      </c>
      <c r="E543" s="175" t="s">
        <v>390</v>
      </c>
      <c r="F543" s="175">
        <v>27</v>
      </c>
      <c r="G543" s="174" t="s">
        <v>784</v>
      </c>
      <c r="H543" s="174" t="s">
        <v>202</v>
      </c>
      <c r="I543" s="174">
        <v>5</v>
      </c>
      <c r="J543" s="174">
        <v>3</v>
      </c>
      <c r="K543" s="174">
        <v>220.965329</v>
      </c>
    </row>
    <row r="544" spans="1:11" x14ac:dyDescent="0.25">
      <c r="A544" s="174">
        <v>228905</v>
      </c>
      <c r="B544" s="174">
        <v>210</v>
      </c>
      <c r="C544" s="174">
        <v>2008</v>
      </c>
      <c r="D544" s="174">
        <v>55</v>
      </c>
      <c r="E544" s="175" t="s">
        <v>392</v>
      </c>
      <c r="F544" s="175">
        <v>28</v>
      </c>
      <c r="G544" s="174" t="s">
        <v>785</v>
      </c>
      <c r="H544" s="174" t="s">
        <v>796</v>
      </c>
      <c r="I544" s="174">
        <v>2</v>
      </c>
      <c r="J544" s="174">
        <v>3</v>
      </c>
      <c r="K544" s="174">
        <v>18277.076369999999</v>
      </c>
    </row>
    <row r="545" spans="1:11" x14ac:dyDescent="0.25">
      <c r="A545" s="174">
        <v>228906</v>
      </c>
      <c r="B545" s="174">
        <v>210</v>
      </c>
      <c r="C545" s="174">
        <v>2008</v>
      </c>
      <c r="D545" s="174">
        <v>55</v>
      </c>
      <c r="E545" s="175" t="s">
        <v>392</v>
      </c>
      <c r="F545" s="175">
        <v>28</v>
      </c>
      <c r="G545" s="174" t="s">
        <v>785</v>
      </c>
      <c r="H545" s="174" t="s">
        <v>796</v>
      </c>
      <c r="I545" s="174">
        <v>3</v>
      </c>
      <c r="J545" s="174">
        <v>3</v>
      </c>
      <c r="K545" s="174">
        <v>4233.6750110000003</v>
      </c>
    </row>
    <row r="546" spans="1:11" x14ac:dyDescent="0.25">
      <c r="A546" s="174">
        <v>228907</v>
      </c>
      <c r="B546" s="174">
        <v>210</v>
      </c>
      <c r="C546" s="174">
        <v>2008</v>
      </c>
      <c r="D546" s="174">
        <v>55</v>
      </c>
      <c r="E546" s="175" t="s">
        <v>392</v>
      </c>
      <c r="F546" s="175">
        <v>28</v>
      </c>
      <c r="G546" s="174" t="s">
        <v>785</v>
      </c>
      <c r="H546" s="174" t="s">
        <v>796</v>
      </c>
      <c r="I546" s="174">
        <v>4</v>
      </c>
      <c r="J546" s="174">
        <v>3</v>
      </c>
      <c r="K546" s="174">
        <v>14296.735682</v>
      </c>
    </row>
    <row r="547" spans="1:11" x14ac:dyDescent="0.25">
      <c r="A547" s="174">
        <v>228908</v>
      </c>
      <c r="B547" s="174">
        <v>210</v>
      </c>
      <c r="C547" s="174">
        <v>2008</v>
      </c>
      <c r="D547" s="174">
        <v>55</v>
      </c>
      <c r="E547" s="175" t="s">
        <v>392</v>
      </c>
      <c r="F547" s="175">
        <v>28</v>
      </c>
      <c r="G547" s="174" t="s">
        <v>785</v>
      </c>
      <c r="H547" s="174" t="s">
        <v>796</v>
      </c>
      <c r="I547" s="174">
        <v>5</v>
      </c>
      <c r="J547" s="174">
        <v>3</v>
      </c>
      <c r="K547" s="174">
        <v>27065.614684</v>
      </c>
    </row>
    <row r="548" spans="1:11" x14ac:dyDescent="0.25">
      <c r="A548" s="174">
        <v>228909</v>
      </c>
      <c r="B548" s="174">
        <v>210</v>
      </c>
      <c r="C548" s="174">
        <v>2008</v>
      </c>
      <c r="D548" s="174">
        <v>56</v>
      </c>
      <c r="E548" s="175" t="s">
        <v>394</v>
      </c>
      <c r="F548" s="175">
        <v>28</v>
      </c>
      <c r="G548" s="174" t="s">
        <v>785</v>
      </c>
      <c r="H548" s="174" t="s">
        <v>202</v>
      </c>
      <c r="I548" s="174">
        <v>2</v>
      </c>
      <c r="J548" s="174">
        <v>3</v>
      </c>
      <c r="K548" s="174">
        <v>360.08926400000001</v>
      </c>
    </row>
    <row r="549" spans="1:11" x14ac:dyDescent="0.25">
      <c r="A549" s="174">
        <v>228910</v>
      </c>
      <c r="B549" s="174">
        <v>210</v>
      </c>
      <c r="C549" s="174">
        <v>2008</v>
      </c>
      <c r="D549" s="174">
        <v>56</v>
      </c>
      <c r="E549" s="175" t="s">
        <v>394</v>
      </c>
      <c r="F549" s="175">
        <v>28</v>
      </c>
      <c r="G549" s="174" t="s">
        <v>785</v>
      </c>
      <c r="H549" s="174" t="s">
        <v>202</v>
      </c>
      <c r="I549" s="174">
        <v>3</v>
      </c>
      <c r="J549" s="174">
        <v>3</v>
      </c>
      <c r="K549" s="174">
        <v>84.426399000000004</v>
      </c>
    </row>
    <row r="550" spans="1:11" x14ac:dyDescent="0.25">
      <c r="A550" s="174">
        <v>228911</v>
      </c>
      <c r="B550" s="174">
        <v>210</v>
      </c>
      <c r="C550" s="174">
        <v>2008</v>
      </c>
      <c r="D550" s="174">
        <v>56</v>
      </c>
      <c r="E550" s="175" t="s">
        <v>394</v>
      </c>
      <c r="F550" s="175">
        <v>28</v>
      </c>
      <c r="G550" s="174" t="s">
        <v>785</v>
      </c>
      <c r="H550" s="174" t="s">
        <v>202</v>
      </c>
      <c r="I550" s="174">
        <v>4</v>
      </c>
      <c r="J550" s="174">
        <v>3</v>
      </c>
      <c r="K550" s="174">
        <v>286.92300399999999</v>
      </c>
    </row>
    <row r="551" spans="1:11" x14ac:dyDescent="0.25">
      <c r="A551" s="174">
        <v>228912</v>
      </c>
      <c r="B551" s="174">
        <v>210</v>
      </c>
      <c r="C551" s="174">
        <v>2008</v>
      </c>
      <c r="D551" s="174">
        <v>56</v>
      </c>
      <c r="E551" s="175" t="s">
        <v>394</v>
      </c>
      <c r="F551" s="175">
        <v>28</v>
      </c>
      <c r="G551" s="174" t="s">
        <v>785</v>
      </c>
      <c r="H551" s="174" t="s">
        <v>202</v>
      </c>
      <c r="I551" s="174">
        <v>5</v>
      </c>
      <c r="J551" s="174">
        <v>3</v>
      </c>
      <c r="K551" s="174">
        <v>544.50210100000004</v>
      </c>
    </row>
    <row r="552" spans="1:11" x14ac:dyDescent="0.25">
      <c r="A552" s="174">
        <v>228913</v>
      </c>
      <c r="B552" s="174">
        <v>210</v>
      </c>
      <c r="C552" s="174">
        <v>2008</v>
      </c>
      <c r="D552" s="174">
        <v>57</v>
      </c>
      <c r="E552" s="175" t="s">
        <v>396</v>
      </c>
      <c r="F552" s="175">
        <v>29</v>
      </c>
      <c r="G552" s="174" t="s">
        <v>786</v>
      </c>
      <c r="H552" s="174" t="s">
        <v>796</v>
      </c>
      <c r="I552" s="174">
        <v>2</v>
      </c>
      <c r="J552" s="174">
        <v>3</v>
      </c>
      <c r="K552" s="174">
        <v>8581.8831840000003</v>
      </c>
    </row>
    <row r="553" spans="1:11" x14ac:dyDescent="0.25">
      <c r="A553" s="174">
        <v>228914</v>
      </c>
      <c r="B553" s="174">
        <v>210</v>
      </c>
      <c r="C553" s="174">
        <v>2008</v>
      </c>
      <c r="D553" s="174">
        <v>57</v>
      </c>
      <c r="E553" s="175" t="s">
        <v>396</v>
      </c>
      <c r="F553" s="175">
        <v>29</v>
      </c>
      <c r="G553" s="174" t="s">
        <v>786</v>
      </c>
      <c r="H553" s="174" t="s">
        <v>796</v>
      </c>
      <c r="I553" s="174">
        <v>3</v>
      </c>
      <c r="J553" s="174">
        <v>3</v>
      </c>
      <c r="K553" s="174">
        <v>42820.792702999999</v>
      </c>
    </row>
    <row r="554" spans="1:11" x14ac:dyDescent="0.25">
      <c r="A554" s="174">
        <v>228915</v>
      </c>
      <c r="B554" s="174">
        <v>210</v>
      </c>
      <c r="C554" s="174">
        <v>2008</v>
      </c>
      <c r="D554" s="174">
        <v>57</v>
      </c>
      <c r="E554" s="175" t="s">
        <v>396</v>
      </c>
      <c r="F554" s="175">
        <v>29</v>
      </c>
      <c r="G554" s="174" t="s">
        <v>786</v>
      </c>
      <c r="H554" s="174" t="s">
        <v>796</v>
      </c>
      <c r="I554" s="174">
        <v>4</v>
      </c>
      <c r="J554" s="174">
        <v>3</v>
      </c>
      <c r="K554" s="174">
        <v>22991.066389</v>
      </c>
    </row>
    <row r="555" spans="1:11" x14ac:dyDescent="0.25">
      <c r="A555" s="174">
        <v>228916</v>
      </c>
      <c r="B555" s="174">
        <v>210</v>
      </c>
      <c r="C555" s="174">
        <v>2008</v>
      </c>
      <c r="D555" s="174">
        <v>57</v>
      </c>
      <c r="E555" s="175" t="s">
        <v>396</v>
      </c>
      <c r="F555" s="175">
        <v>29</v>
      </c>
      <c r="G555" s="174" t="s">
        <v>786</v>
      </c>
      <c r="H555" s="174" t="s">
        <v>796</v>
      </c>
      <c r="I555" s="174">
        <v>5</v>
      </c>
      <c r="J555" s="174">
        <v>3</v>
      </c>
      <c r="K555" s="174">
        <v>29313.787713999998</v>
      </c>
    </row>
    <row r="556" spans="1:11" x14ac:dyDescent="0.25">
      <c r="A556" s="174">
        <v>228917</v>
      </c>
      <c r="B556" s="174">
        <v>210</v>
      </c>
      <c r="C556" s="174">
        <v>2008</v>
      </c>
      <c r="D556" s="174">
        <v>58</v>
      </c>
      <c r="E556" s="175" t="s">
        <v>398</v>
      </c>
      <c r="F556" s="175">
        <v>29</v>
      </c>
      <c r="G556" s="174" t="s">
        <v>786</v>
      </c>
      <c r="H556" s="174" t="s">
        <v>202</v>
      </c>
      <c r="I556" s="174">
        <v>2</v>
      </c>
      <c r="J556" s="174">
        <v>3</v>
      </c>
      <c r="K556" s="174">
        <v>172.51237399999999</v>
      </c>
    </row>
    <row r="557" spans="1:11" x14ac:dyDescent="0.25">
      <c r="A557" s="174">
        <v>228918</v>
      </c>
      <c r="B557" s="174">
        <v>210</v>
      </c>
      <c r="C557" s="174">
        <v>2008</v>
      </c>
      <c r="D557" s="174">
        <v>58</v>
      </c>
      <c r="E557" s="175" t="s">
        <v>398</v>
      </c>
      <c r="F557" s="175">
        <v>29</v>
      </c>
      <c r="G557" s="174" t="s">
        <v>786</v>
      </c>
      <c r="H557" s="174" t="s">
        <v>202</v>
      </c>
      <c r="I557" s="174">
        <v>3</v>
      </c>
      <c r="J557" s="174">
        <v>3</v>
      </c>
      <c r="K557" s="174">
        <v>872.25892399999998</v>
      </c>
    </row>
    <row r="558" spans="1:11" x14ac:dyDescent="0.25">
      <c r="A558" s="174">
        <v>228919</v>
      </c>
      <c r="B558" s="174">
        <v>210</v>
      </c>
      <c r="C558" s="174">
        <v>2008</v>
      </c>
      <c r="D558" s="174">
        <v>58</v>
      </c>
      <c r="E558" s="175" t="s">
        <v>398</v>
      </c>
      <c r="F558" s="175">
        <v>29</v>
      </c>
      <c r="G558" s="174" t="s">
        <v>786</v>
      </c>
      <c r="H558" s="174" t="s">
        <v>202</v>
      </c>
      <c r="I558" s="174">
        <v>4</v>
      </c>
      <c r="J558" s="174">
        <v>3</v>
      </c>
      <c r="K558" s="174">
        <v>467.14974000000001</v>
      </c>
    </row>
    <row r="559" spans="1:11" x14ac:dyDescent="0.25">
      <c r="A559" s="174">
        <v>228920</v>
      </c>
      <c r="B559" s="174">
        <v>210</v>
      </c>
      <c r="C559" s="174">
        <v>2008</v>
      </c>
      <c r="D559" s="174">
        <v>58</v>
      </c>
      <c r="E559" s="175" t="s">
        <v>398</v>
      </c>
      <c r="F559" s="175">
        <v>29</v>
      </c>
      <c r="G559" s="174" t="s">
        <v>786</v>
      </c>
      <c r="H559" s="174" t="s">
        <v>202</v>
      </c>
      <c r="I559" s="174">
        <v>5</v>
      </c>
      <c r="J559" s="174">
        <v>3</v>
      </c>
      <c r="K559" s="174">
        <v>310.945852</v>
      </c>
    </row>
    <row r="560" spans="1:11" x14ac:dyDescent="0.25">
      <c r="A560" s="174">
        <v>228921</v>
      </c>
      <c r="B560" s="174">
        <v>210</v>
      </c>
      <c r="C560" s="174">
        <v>2008</v>
      </c>
      <c r="D560" s="174">
        <v>59</v>
      </c>
      <c r="E560" s="175" t="s">
        <v>400</v>
      </c>
      <c r="F560" s="175">
        <v>30</v>
      </c>
      <c r="G560" s="174" t="s">
        <v>787</v>
      </c>
      <c r="H560" s="174" t="s">
        <v>796</v>
      </c>
      <c r="I560" s="174">
        <v>2</v>
      </c>
      <c r="J560" s="174">
        <v>3</v>
      </c>
      <c r="K560" s="174">
        <v>14931.402749999999</v>
      </c>
    </row>
    <row r="561" spans="1:11" x14ac:dyDescent="0.25">
      <c r="A561" s="174">
        <v>228922</v>
      </c>
      <c r="B561" s="174">
        <v>210</v>
      </c>
      <c r="C561" s="174">
        <v>2008</v>
      </c>
      <c r="D561" s="174">
        <v>59</v>
      </c>
      <c r="E561" s="175" t="s">
        <v>400</v>
      </c>
      <c r="F561" s="175">
        <v>30</v>
      </c>
      <c r="G561" s="174" t="s">
        <v>787</v>
      </c>
      <c r="H561" s="174" t="s">
        <v>796</v>
      </c>
      <c r="I561" s="174">
        <v>3</v>
      </c>
      <c r="J561" s="174">
        <v>3</v>
      </c>
      <c r="K561" s="174">
        <v>64316.217042999997</v>
      </c>
    </row>
    <row r="562" spans="1:11" x14ac:dyDescent="0.25">
      <c r="A562" s="174">
        <v>228923</v>
      </c>
      <c r="B562" s="174">
        <v>210</v>
      </c>
      <c r="C562" s="174">
        <v>2008</v>
      </c>
      <c r="D562" s="174">
        <v>59</v>
      </c>
      <c r="E562" s="175" t="s">
        <v>400</v>
      </c>
      <c r="F562" s="175">
        <v>30</v>
      </c>
      <c r="G562" s="174" t="s">
        <v>787</v>
      </c>
      <c r="H562" s="174" t="s">
        <v>796</v>
      </c>
      <c r="I562" s="174">
        <v>4</v>
      </c>
      <c r="J562" s="174">
        <v>3</v>
      </c>
      <c r="K562" s="174">
        <v>18700.771694999999</v>
      </c>
    </row>
    <row r="563" spans="1:11" x14ac:dyDescent="0.25">
      <c r="A563" s="174">
        <v>228924</v>
      </c>
      <c r="B563" s="174">
        <v>210</v>
      </c>
      <c r="C563" s="174">
        <v>2008</v>
      </c>
      <c r="D563" s="174">
        <v>59</v>
      </c>
      <c r="E563" s="175" t="s">
        <v>400</v>
      </c>
      <c r="F563" s="175">
        <v>30</v>
      </c>
      <c r="G563" s="174" t="s">
        <v>787</v>
      </c>
      <c r="H563" s="174" t="s">
        <v>796</v>
      </c>
      <c r="I563" s="174">
        <v>5</v>
      </c>
      <c r="J563" s="174">
        <v>3</v>
      </c>
      <c r="K563" s="174">
        <v>3259.7806139999998</v>
      </c>
    </row>
    <row r="564" spans="1:11" x14ac:dyDescent="0.25">
      <c r="A564" s="174">
        <v>228925</v>
      </c>
      <c r="B564" s="174">
        <v>210</v>
      </c>
      <c r="C564" s="174">
        <v>2008</v>
      </c>
      <c r="D564" s="174">
        <v>60</v>
      </c>
      <c r="E564" s="175" t="s">
        <v>402</v>
      </c>
      <c r="F564" s="175">
        <v>30</v>
      </c>
      <c r="G564" s="174" t="s">
        <v>787</v>
      </c>
      <c r="H564" s="174" t="s">
        <v>202</v>
      </c>
      <c r="I564" s="174">
        <v>2</v>
      </c>
      <c r="J564" s="174">
        <v>3</v>
      </c>
      <c r="K564" s="174">
        <v>317.13649299999997</v>
      </c>
    </row>
    <row r="565" spans="1:11" x14ac:dyDescent="0.25">
      <c r="A565" s="174">
        <v>228926</v>
      </c>
      <c r="B565" s="174">
        <v>210</v>
      </c>
      <c r="C565" s="174">
        <v>2008</v>
      </c>
      <c r="D565" s="174">
        <v>60</v>
      </c>
      <c r="E565" s="175" t="s">
        <v>402</v>
      </c>
      <c r="F565" s="175">
        <v>30</v>
      </c>
      <c r="G565" s="174" t="s">
        <v>787</v>
      </c>
      <c r="H565" s="174" t="s">
        <v>202</v>
      </c>
      <c r="I565" s="174">
        <v>3</v>
      </c>
      <c r="J565" s="174">
        <v>3</v>
      </c>
      <c r="K565" s="174">
        <v>1313.4006670000001</v>
      </c>
    </row>
    <row r="566" spans="1:11" x14ac:dyDescent="0.25">
      <c r="A566" s="174">
        <v>228927</v>
      </c>
      <c r="B566" s="174">
        <v>210</v>
      </c>
      <c r="C566" s="174">
        <v>2008</v>
      </c>
      <c r="D566" s="174">
        <v>60</v>
      </c>
      <c r="E566" s="175" t="s">
        <v>402</v>
      </c>
      <c r="F566" s="175">
        <v>30</v>
      </c>
      <c r="G566" s="174" t="s">
        <v>787</v>
      </c>
      <c r="H566" s="174" t="s">
        <v>202</v>
      </c>
      <c r="I566" s="174">
        <v>4</v>
      </c>
      <c r="J566" s="174">
        <v>3</v>
      </c>
      <c r="K566" s="174">
        <v>383.09800999999999</v>
      </c>
    </row>
    <row r="567" spans="1:11" x14ac:dyDescent="0.25">
      <c r="A567" s="174">
        <v>228928</v>
      </c>
      <c r="B567" s="174">
        <v>210</v>
      </c>
      <c r="C567" s="174">
        <v>2008</v>
      </c>
      <c r="D567" s="174">
        <v>60</v>
      </c>
      <c r="E567" s="175" t="s">
        <v>402</v>
      </c>
      <c r="F567" s="175">
        <v>30</v>
      </c>
      <c r="G567" s="174" t="s">
        <v>787</v>
      </c>
      <c r="H567" s="174" t="s">
        <v>202</v>
      </c>
      <c r="I567" s="174">
        <v>5</v>
      </c>
      <c r="J567" s="174">
        <v>3</v>
      </c>
      <c r="K567" s="174">
        <v>67.086224000000001</v>
      </c>
    </row>
    <row r="568" spans="1:11" x14ac:dyDescent="0.25">
      <c r="A568" s="174">
        <v>228929</v>
      </c>
      <c r="B568" s="174">
        <v>210</v>
      </c>
      <c r="C568" s="174">
        <v>2008</v>
      </c>
      <c r="D568" s="174">
        <v>61</v>
      </c>
      <c r="E568" s="175" t="s">
        <v>404</v>
      </c>
      <c r="F568" s="175">
        <v>31</v>
      </c>
      <c r="G568" s="174" t="s">
        <v>788</v>
      </c>
      <c r="H568" s="174" t="s">
        <v>796</v>
      </c>
      <c r="I568" s="174">
        <v>2</v>
      </c>
      <c r="J568" s="174">
        <v>3</v>
      </c>
      <c r="K568" s="174">
        <v>8551.3548950000004</v>
      </c>
    </row>
    <row r="569" spans="1:11" x14ac:dyDescent="0.25">
      <c r="A569" s="174">
        <v>228930</v>
      </c>
      <c r="B569" s="174">
        <v>210</v>
      </c>
      <c r="C569" s="174">
        <v>2008</v>
      </c>
      <c r="D569" s="174">
        <v>61</v>
      </c>
      <c r="E569" s="175" t="s">
        <v>404</v>
      </c>
      <c r="F569" s="175">
        <v>31</v>
      </c>
      <c r="G569" s="174" t="s">
        <v>788</v>
      </c>
      <c r="H569" s="174" t="s">
        <v>796</v>
      </c>
      <c r="I569" s="174">
        <v>3</v>
      </c>
      <c r="J569" s="174">
        <v>3</v>
      </c>
      <c r="K569" s="174">
        <v>48325.035046999998</v>
      </c>
    </row>
    <row r="570" spans="1:11" x14ac:dyDescent="0.25">
      <c r="A570" s="174">
        <v>228931</v>
      </c>
      <c r="B570" s="174">
        <v>210</v>
      </c>
      <c r="C570" s="174">
        <v>2008</v>
      </c>
      <c r="D570" s="174">
        <v>61</v>
      </c>
      <c r="E570" s="175" t="s">
        <v>404</v>
      </c>
      <c r="F570" s="175">
        <v>31</v>
      </c>
      <c r="G570" s="174" t="s">
        <v>788</v>
      </c>
      <c r="H570" s="174" t="s">
        <v>796</v>
      </c>
      <c r="I570" s="174">
        <v>4</v>
      </c>
      <c r="J570" s="174">
        <v>3</v>
      </c>
      <c r="K570" s="174">
        <v>62548.375888000002</v>
      </c>
    </row>
    <row r="571" spans="1:11" x14ac:dyDescent="0.25">
      <c r="A571" s="174">
        <v>228932</v>
      </c>
      <c r="B571" s="174">
        <v>210</v>
      </c>
      <c r="C571" s="174">
        <v>2008</v>
      </c>
      <c r="D571" s="174">
        <v>61</v>
      </c>
      <c r="E571" s="175" t="s">
        <v>404</v>
      </c>
      <c r="F571" s="175">
        <v>31</v>
      </c>
      <c r="G571" s="174" t="s">
        <v>788</v>
      </c>
      <c r="H571" s="174" t="s">
        <v>796</v>
      </c>
      <c r="I571" s="174">
        <v>5</v>
      </c>
      <c r="J571" s="174">
        <v>3</v>
      </c>
      <c r="K571" s="174">
        <v>34505.743199999997</v>
      </c>
    </row>
    <row r="572" spans="1:11" x14ac:dyDescent="0.25">
      <c r="A572" s="174">
        <v>228933</v>
      </c>
      <c r="B572" s="174">
        <v>210</v>
      </c>
      <c r="C572" s="174">
        <v>2008</v>
      </c>
      <c r="D572" s="174">
        <v>62</v>
      </c>
      <c r="E572" s="175" t="s">
        <v>406</v>
      </c>
      <c r="F572" s="175">
        <v>31</v>
      </c>
      <c r="G572" s="174" t="s">
        <v>788</v>
      </c>
      <c r="H572" s="174" t="s">
        <v>202</v>
      </c>
      <c r="I572" s="174">
        <v>2</v>
      </c>
      <c r="J572" s="174">
        <v>3</v>
      </c>
      <c r="K572" s="174">
        <v>174.390151</v>
      </c>
    </row>
    <row r="573" spans="1:11" x14ac:dyDescent="0.25">
      <c r="A573" s="174">
        <v>228934</v>
      </c>
      <c r="B573" s="174">
        <v>210</v>
      </c>
      <c r="C573" s="174">
        <v>2008</v>
      </c>
      <c r="D573" s="174">
        <v>62</v>
      </c>
      <c r="E573" s="175" t="s">
        <v>406</v>
      </c>
      <c r="F573" s="175">
        <v>31</v>
      </c>
      <c r="G573" s="174" t="s">
        <v>788</v>
      </c>
      <c r="H573" s="174" t="s">
        <v>202</v>
      </c>
      <c r="I573" s="174">
        <v>3</v>
      </c>
      <c r="J573" s="174">
        <v>3</v>
      </c>
      <c r="K573" s="174">
        <v>986.34869500000002</v>
      </c>
    </row>
    <row r="574" spans="1:11" x14ac:dyDescent="0.25">
      <c r="A574" s="174">
        <v>228935</v>
      </c>
      <c r="B574" s="174">
        <v>210</v>
      </c>
      <c r="C574" s="174">
        <v>2008</v>
      </c>
      <c r="D574" s="174">
        <v>62</v>
      </c>
      <c r="E574" s="175" t="s">
        <v>406</v>
      </c>
      <c r="F574" s="175">
        <v>31</v>
      </c>
      <c r="G574" s="174" t="s">
        <v>788</v>
      </c>
      <c r="H574" s="174" t="s">
        <v>202</v>
      </c>
      <c r="I574" s="174">
        <v>4</v>
      </c>
      <c r="J574" s="174">
        <v>3</v>
      </c>
      <c r="K574" s="174">
        <v>1277.4417880000001</v>
      </c>
    </row>
    <row r="575" spans="1:11" x14ac:dyDescent="0.25">
      <c r="A575" s="174">
        <v>228936</v>
      </c>
      <c r="B575" s="174">
        <v>210</v>
      </c>
      <c r="C575" s="174">
        <v>2008</v>
      </c>
      <c r="D575" s="174">
        <v>62</v>
      </c>
      <c r="E575" s="175" t="s">
        <v>406</v>
      </c>
      <c r="F575" s="175">
        <v>31</v>
      </c>
      <c r="G575" s="174" t="s">
        <v>788</v>
      </c>
      <c r="H575" s="174" t="s">
        <v>202</v>
      </c>
      <c r="I575" s="174">
        <v>5</v>
      </c>
      <c r="J575" s="174">
        <v>3</v>
      </c>
      <c r="K575" s="174">
        <v>703.93983600000001</v>
      </c>
    </row>
    <row r="576" spans="1:11" x14ac:dyDescent="0.25">
      <c r="A576" s="174">
        <v>228937</v>
      </c>
      <c r="B576" s="174">
        <v>210</v>
      </c>
      <c r="C576" s="174">
        <v>2008</v>
      </c>
      <c r="D576" s="174">
        <v>63</v>
      </c>
      <c r="E576" s="175" t="s">
        <v>408</v>
      </c>
      <c r="F576" s="175">
        <v>32</v>
      </c>
      <c r="G576" s="174" t="s">
        <v>789</v>
      </c>
      <c r="H576" s="174" t="s">
        <v>796</v>
      </c>
      <c r="I576" s="174">
        <v>2</v>
      </c>
      <c r="J576" s="174">
        <v>3</v>
      </c>
      <c r="K576" s="174">
        <v>3159.6283819999999</v>
      </c>
    </row>
    <row r="577" spans="1:11" x14ac:dyDescent="0.25">
      <c r="A577" s="174">
        <v>228938</v>
      </c>
      <c r="B577" s="174">
        <v>210</v>
      </c>
      <c r="C577" s="174">
        <v>2008</v>
      </c>
      <c r="D577" s="174">
        <v>63</v>
      </c>
      <c r="E577" s="175" t="s">
        <v>408</v>
      </c>
      <c r="F577" s="175">
        <v>32</v>
      </c>
      <c r="G577" s="174" t="s">
        <v>789</v>
      </c>
      <c r="H577" s="174" t="s">
        <v>796</v>
      </c>
      <c r="I577" s="174">
        <v>3</v>
      </c>
      <c r="J577" s="174">
        <v>3</v>
      </c>
      <c r="K577" s="174">
        <v>10703.974558</v>
      </c>
    </row>
    <row r="578" spans="1:11" x14ac:dyDescent="0.25">
      <c r="A578" s="174">
        <v>228939</v>
      </c>
      <c r="B578" s="174">
        <v>210</v>
      </c>
      <c r="C578" s="174">
        <v>2008</v>
      </c>
      <c r="D578" s="174">
        <v>63</v>
      </c>
      <c r="E578" s="175" t="s">
        <v>408</v>
      </c>
      <c r="F578" s="175">
        <v>32</v>
      </c>
      <c r="G578" s="174" t="s">
        <v>789</v>
      </c>
      <c r="H578" s="174" t="s">
        <v>796</v>
      </c>
      <c r="I578" s="174">
        <v>4</v>
      </c>
      <c r="J578" s="174">
        <v>3</v>
      </c>
      <c r="K578" s="174">
        <v>4153.956655</v>
      </c>
    </row>
    <row r="579" spans="1:11" x14ac:dyDescent="0.25">
      <c r="A579" s="174">
        <v>228940</v>
      </c>
      <c r="B579" s="174">
        <v>210</v>
      </c>
      <c r="C579" s="174">
        <v>2008</v>
      </c>
      <c r="D579" s="174">
        <v>63</v>
      </c>
      <c r="E579" s="175" t="s">
        <v>408</v>
      </c>
      <c r="F579" s="175">
        <v>32</v>
      </c>
      <c r="G579" s="174" t="s">
        <v>789</v>
      </c>
      <c r="H579" s="174" t="s">
        <v>796</v>
      </c>
      <c r="I579" s="174">
        <v>5</v>
      </c>
      <c r="J579" s="174">
        <v>3</v>
      </c>
      <c r="K579" s="174">
        <v>1559.464813</v>
      </c>
    </row>
    <row r="580" spans="1:11" x14ac:dyDescent="0.25">
      <c r="A580" s="174">
        <v>228941</v>
      </c>
      <c r="B580" s="174">
        <v>210</v>
      </c>
      <c r="C580" s="174">
        <v>2008</v>
      </c>
      <c r="D580" s="174">
        <v>64</v>
      </c>
      <c r="E580" s="175" t="s">
        <v>410</v>
      </c>
      <c r="F580" s="175">
        <v>32</v>
      </c>
      <c r="G580" s="174" t="s">
        <v>789</v>
      </c>
      <c r="H580" s="174" t="s">
        <v>202</v>
      </c>
      <c r="I580" s="174">
        <v>2</v>
      </c>
      <c r="J580" s="174">
        <v>3</v>
      </c>
      <c r="K580" s="174">
        <v>268.51239099999998</v>
      </c>
    </row>
    <row r="581" spans="1:11" x14ac:dyDescent="0.25">
      <c r="A581" s="174">
        <v>228942</v>
      </c>
      <c r="B581" s="174">
        <v>210</v>
      </c>
      <c r="C581" s="174">
        <v>2008</v>
      </c>
      <c r="D581" s="174">
        <v>64</v>
      </c>
      <c r="E581" s="175" t="s">
        <v>410</v>
      </c>
      <c r="F581" s="175">
        <v>32</v>
      </c>
      <c r="G581" s="174" t="s">
        <v>789</v>
      </c>
      <c r="H581" s="174" t="s">
        <v>202</v>
      </c>
      <c r="I581" s="174">
        <v>3</v>
      </c>
      <c r="J581" s="174">
        <v>3</v>
      </c>
      <c r="K581" s="174">
        <v>931.04265699999996</v>
      </c>
    </row>
    <row r="582" spans="1:11" x14ac:dyDescent="0.25">
      <c r="A582" s="174">
        <v>228943</v>
      </c>
      <c r="B582" s="174">
        <v>210</v>
      </c>
      <c r="C582" s="174">
        <v>2008</v>
      </c>
      <c r="D582" s="174">
        <v>64</v>
      </c>
      <c r="E582" s="175" t="s">
        <v>410</v>
      </c>
      <c r="F582" s="175">
        <v>32</v>
      </c>
      <c r="G582" s="174" t="s">
        <v>789</v>
      </c>
      <c r="H582" s="174" t="s">
        <v>202</v>
      </c>
      <c r="I582" s="174">
        <v>4</v>
      </c>
      <c r="J582" s="174">
        <v>3</v>
      </c>
      <c r="K582" s="174">
        <v>361.16262699999999</v>
      </c>
    </row>
    <row r="583" spans="1:11" x14ac:dyDescent="0.25">
      <c r="A583" s="174">
        <v>228944</v>
      </c>
      <c r="B583" s="174">
        <v>210</v>
      </c>
      <c r="C583" s="174">
        <v>2008</v>
      </c>
      <c r="D583" s="174">
        <v>64</v>
      </c>
      <c r="E583" s="175" t="s">
        <v>410</v>
      </c>
      <c r="F583" s="175">
        <v>32</v>
      </c>
      <c r="G583" s="174" t="s">
        <v>789</v>
      </c>
      <c r="H583" s="174" t="s">
        <v>202</v>
      </c>
      <c r="I583" s="174">
        <v>5</v>
      </c>
      <c r="J583" s="174">
        <v>3</v>
      </c>
      <c r="K583" s="174">
        <v>135.97043099999999</v>
      </c>
    </row>
    <row r="584" spans="1:11" x14ac:dyDescent="0.25">
      <c r="A584" s="174">
        <v>228945</v>
      </c>
      <c r="B584" s="174">
        <v>210</v>
      </c>
      <c r="C584" s="174">
        <v>2008</v>
      </c>
      <c r="D584" s="174">
        <v>65</v>
      </c>
      <c r="E584" s="175" t="s">
        <v>412</v>
      </c>
      <c r="F584" s="175">
        <v>33</v>
      </c>
      <c r="G584" s="174" t="s">
        <v>790</v>
      </c>
      <c r="H584" s="174" t="s">
        <v>796</v>
      </c>
      <c r="I584" s="174">
        <v>2</v>
      </c>
      <c r="J584" s="174">
        <v>3</v>
      </c>
      <c r="K584" s="174">
        <v>136.895588</v>
      </c>
    </row>
    <row r="585" spans="1:11" x14ac:dyDescent="0.25">
      <c r="A585" s="174">
        <v>228946</v>
      </c>
      <c r="B585" s="174">
        <v>210</v>
      </c>
      <c r="C585" s="174">
        <v>2008</v>
      </c>
      <c r="D585" s="174">
        <v>65</v>
      </c>
      <c r="E585" s="175" t="s">
        <v>412</v>
      </c>
      <c r="F585" s="175">
        <v>33</v>
      </c>
      <c r="G585" s="174" t="s">
        <v>790</v>
      </c>
      <c r="H585" s="174" t="s">
        <v>796</v>
      </c>
      <c r="I585" s="174">
        <v>3</v>
      </c>
      <c r="J585" s="174">
        <v>3</v>
      </c>
      <c r="K585" s="174">
        <v>34.999141000000002</v>
      </c>
    </row>
    <row r="586" spans="1:11" x14ac:dyDescent="0.25">
      <c r="A586" s="174">
        <v>228947</v>
      </c>
      <c r="B586" s="174">
        <v>210</v>
      </c>
      <c r="C586" s="174">
        <v>2008</v>
      </c>
      <c r="D586" s="174">
        <v>65</v>
      </c>
      <c r="E586" s="175" t="s">
        <v>412</v>
      </c>
      <c r="F586" s="175">
        <v>33</v>
      </c>
      <c r="G586" s="174" t="s">
        <v>790</v>
      </c>
      <c r="H586" s="174" t="s">
        <v>796</v>
      </c>
      <c r="I586" s="174">
        <v>4</v>
      </c>
      <c r="J586" s="174">
        <v>3</v>
      </c>
      <c r="K586" s="174">
        <v>479.99720100000002</v>
      </c>
    </row>
    <row r="587" spans="1:11" x14ac:dyDescent="0.25">
      <c r="A587" s="174">
        <v>228948</v>
      </c>
      <c r="B587" s="174">
        <v>210</v>
      </c>
      <c r="C587" s="174">
        <v>2008</v>
      </c>
      <c r="D587" s="174">
        <v>65</v>
      </c>
      <c r="E587" s="175" t="s">
        <v>412</v>
      </c>
      <c r="F587" s="175">
        <v>33</v>
      </c>
      <c r="G587" s="174" t="s">
        <v>790</v>
      </c>
      <c r="H587" s="174" t="s">
        <v>796</v>
      </c>
      <c r="I587" s="174">
        <v>5</v>
      </c>
      <c r="J587" s="174">
        <v>3</v>
      </c>
      <c r="K587" s="174">
        <v>15.000128999999999</v>
      </c>
    </row>
    <row r="588" spans="1:11" x14ac:dyDescent="0.25">
      <c r="A588" s="174">
        <v>228949</v>
      </c>
      <c r="B588" s="174">
        <v>210</v>
      </c>
      <c r="C588" s="174">
        <v>2008</v>
      </c>
      <c r="D588" s="174">
        <v>67</v>
      </c>
      <c r="E588" s="175" t="s">
        <v>416</v>
      </c>
      <c r="F588" s="175">
        <v>34</v>
      </c>
      <c r="G588" s="174" t="s">
        <v>791</v>
      </c>
      <c r="H588" s="174" t="s">
        <v>796</v>
      </c>
      <c r="I588" s="174">
        <v>2</v>
      </c>
      <c r="J588" s="174">
        <v>3</v>
      </c>
      <c r="K588" s="174">
        <v>135.00305800000001</v>
      </c>
    </row>
    <row r="589" spans="1:11" x14ac:dyDescent="0.25">
      <c r="A589" s="174">
        <v>228950</v>
      </c>
      <c r="B589" s="174">
        <v>210</v>
      </c>
      <c r="C589" s="174">
        <v>2008</v>
      </c>
      <c r="D589" s="174">
        <v>67</v>
      </c>
      <c r="E589" s="175" t="s">
        <v>416</v>
      </c>
      <c r="F589" s="175">
        <v>34</v>
      </c>
      <c r="G589" s="174" t="s">
        <v>791</v>
      </c>
      <c r="H589" s="174" t="s">
        <v>796</v>
      </c>
      <c r="I589" s="174">
        <v>3</v>
      </c>
      <c r="J589" s="174">
        <v>3</v>
      </c>
      <c r="K589" s="174">
        <v>2918.764784</v>
      </c>
    </row>
    <row r="590" spans="1:11" x14ac:dyDescent="0.25">
      <c r="A590" s="174">
        <v>228951</v>
      </c>
      <c r="B590" s="174">
        <v>210</v>
      </c>
      <c r="C590" s="174">
        <v>2008</v>
      </c>
      <c r="D590" s="174">
        <v>67</v>
      </c>
      <c r="E590" s="175" t="s">
        <v>416</v>
      </c>
      <c r="F590" s="175">
        <v>34</v>
      </c>
      <c r="G590" s="174" t="s">
        <v>791</v>
      </c>
      <c r="H590" s="174" t="s">
        <v>796</v>
      </c>
      <c r="I590" s="174">
        <v>4</v>
      </c>
      <c r="J590" s="174">
        <v>3</v>
      </c>
      <c r="K590" s="174">
        <v>1560.490209</v>
      </c>
    </row>
    <row r="591" spans="1:11" x14ac:dyDescent="0.25">
      <c r="A591" s="174">
        <v>228952</v>
      </c>
      <c r="B591" s="174">
        <v>210</v>
      </c>
      <c r="C591" s="174">
        <v>2008</v>
      </c>
      <c r="D591" s="174">
        <v>67</v>
      </c>
      <c r="E591" s="175" t="s">
        <v>416</v>
      </c>
      <c r="F591" s="175">
        <v>34</v>
      </c>
      <c r="G591" s="174" t="s">
        <v>791</v>
      </c>
      <c r="H591" s="174" t="s">
        <v>796</v>
      </c>
      <c r="I591" s="174">
        <v>5</v>
      </c>
      <c r="J591" s="174">
        <v>3</v>
      </c>
      <c r="K591" s="174">
        <v>134.989408</v>
      </c>
    </row>
    <row r="592" spans="1:11" x14ac:dyDescent="0.25">
      <c r="A592" s="174">
        <v>228953</v>
      </c>
      <c r="B592" s="174">
        <v>210</v>
      </c>
      <c r="C592" s="174">
        <v>2008</v>
      </c>
      <c r="D592" s="174">
        <v>69</v>
      </c>
      <c r="E592" s="175" t="s">
        <v>420</v>
      </c>
      <c r="F592" s="175">
        <v>35</v>
      </c>
      <c r="G592" s="174" t="s">
        <v>792</v>
      </c>
      <c r="H592" s="174" t="s">
        <v>796</v>
      </c>
      <c r="I592" s="174">
        <v>2</v>
      </c>
      <c r="J592" s="174">
        <v>3</v>
      </c>
      <c r="K592" s="174">
        <v>4703.8287129999999</v>
      </c>
    </row>
    <row r="593" spans="1:11" x14ac:dyDescent="0.25">
      <c r="A593" s="174">
        <v>228954</v>
      </c>
      <c r="B593" s="174">
        <v>210</v>
      </c>
      <c r="C593" s="174">
        <v>2008</v>
      </c>
      <c r="D593" s="174">
        <v>69</v>
      </c>
      <c r="E593" s="175" t="s">
        <v>420</v>
      </c>
      <c r="F593" s="175">
        <v>35</v>
      </c>
      <c r="G593" s="174" t="s">
        <v>792</v>
      </c>
      <c r="H593" s="174" t="s">
        <v>796</v>
      </c>
      <c r="I593" s="174">
        <v>3</v>
      </c>
      <c r="J593" s="174">
        <v>3</v>
      </c>
      <c r="K593" s="174">
        <v>56048.564608000001</v>
      </c>
    </row>
    <row r="594" spans="1:11" x14ac:dyDescent="0.25">
      <c r="A594" s="174">
        <v>228955</v>
      </c>
      <c r="B594" s="174">
        <v>210</v>
      </c>
      <c r="C594" s="174">
        <v>2008</v>
      </c>
      <c r="D594" s="174">
        <v>69</v>
      </c>
      <c r="E594" s="175" t="s">
        <v>420</v>
      </c>
      <c r="F594" s="175">
        <v>35</v>
      </c>
      <c r="G594" s="174" t="s">
        <v>792</v>
      </c>
      <c r="H594" s="174" t="s">
        <v>796</v>
      </c>
      <c r="I594" s="174">
        <v>4</v>
      </c>
      <c r="J594" s="174">
        <v>3</v>
      </c>
      <c r="K594" s="174">
        <v>8334.9984839999997</v>
      </c>
    </row>
    <row r="595" spans="1:11" x14ac:dyDescent="0.25">
      <c r="A595" s="174">
        <v>228956</v>
      </c>
      <c r="B595" s="174">
        <v>210</v>
      </c>
      <c r="C595" s="174">
        <v>2008</v>
      </c>
      <c r="D595" s="174">
        <v>69</v>
      </c>
      <c r="E595" s="175" t="s">
        <v>420</v>
      </c>
      <c r="F595" s="175">
        <v>35</v>
      </c>
      <c r="G595" s="174" t="s">
        <v>792</v>
      </c>
      <c r="H595" s="174" t="s">
        <v>796</v>
      </c>
      <c r="I595" s="174">
        <v>5</v>
      </c>
      <c r="J595" s="174">
        <v>3</v>
      </c>
      <c r="K595" s="174">
        <v>31.996936000000002</v>
      </c>
    </row>
    <row r="596" spans="1:11" x14ac:dyDescent="0.25">
      <c r="A596" s="174">
        <v>228957</v>
      </c>
      <c r="B596" s="174">
        <v>210</v>
      </c>
      <c r="C596" s="174">
        <v>2008</v>
      </c>
      <c r="D596" s="174">
        <v>70</v>
      </c>
      <c r="E596" s="175" t="s">
        <v>422</v>
      </c>
      <c r="F596" s="175">
        <v>35</v>
      </c>
      <c r="G596" s="174" t="s">
        <v>792</v>
      </c>
      <c r="H596" s="174" t="s">
        <v>202</v>
      </c>
      <c r="I596" s="174">
        <v>2</v>
      </c>
      <c r="J596" s="174">
        <v>3</v>
      </c>
      <c r="K596" s="174">
        <v>280.69959299999999</v>
      </c>
    </row>
    <row r="597" spans="1:11" x14ac:dyDescent="0.25">
      <c r="A597" s="174">
        <v>228958</v>
      </c>
      <c r="B597" s="174">
        <v>210</v>
      </c>
      <c r="C597" s="174">
        <v>2008</v>
      </c>
      <c r="D597" s="174">
        <v>70</v>
      </c>
      <c r="E597" s="175" t="s">
        <v>422</v>
      </c>
      <c r="F597" s="175">
        <v>35</v>
      </c>
      <c r="G597" s="174" t="s">
        <v>792</v>
      </c>
      <c r="H597" s="174" t="s">
        <v>202</v>
      </c>
      <c r="I597" s="174">
        <v>3</v>
      </c>
      <c r="J597" s="174">
        <v>3</v>
      </c>
      <c r="K597" s="174">
        <v>3576.1255310000001</v>
      </c>
    </row>
    <row r="598" spans="1:11" x14ac:dyDescent="0.25">
      <c r="A598" s="174">
        <v>228959</v>
      </c>
      <c r="B598" s="174">
        <v>210</v>
      </c>
      <c r="C598" s="174">
        <v>2008</v>
      </c>
      <c r="D598" s="174">
        <v>70</v>
      </c>
      <c r="E598" s="175" t="s">
        <v>422</v>
      </c>
      <c r="F598" s="175">
        <v>35</v>
      </c>
      <c r="G598" s="174" t="s">
        <v>792</v>
      </c>
      <c r="H598" s="174" t="s">
        <v>202</v>
      </c>
      <c r="I598" s="174">
        <v>4</v>
      </c>
      <c r="J598" s="174">
        <v>3</v>
      </c>
      <c r="K598" s="174">
        <v>533.05222900000001</v>
      </c>
    </row>
    <row r="599" spans="1:11" x14ac:dyDescent="0.25">
      <c r="A599" s="174">
        <v>228960</v>
      </c>
      <c r="B599" s="174">
        <v>210</v>
      </c>
      <c r="C599" s="174">
        <v>2008</v>
      </c>
      <c r="D599" s="174">
        <v>70</v>
      </c>
      <c r="E599" s="175" t="s">
        <v>422</v>
      </c>
      <c r="F599" s="175">
        <v>35</v>
      </c>
      <c r="G599" s="174" t="s">
        <v>792</v>
      </c>
      <c r="H599" s="174" t="s">
        <v>202</v>
      </c>
      <c r="I599" s="174">
        <v>5</v>
      </c>
      <c r="J599" s="174">
        <v>3</v>
      </c>
      <c r="K599" s="174">
        <v>1.9872080000000001</v>
      </c>
    </row>
    <row r="600" spans="1:11" x14ac:dyDescent="0.25">
      <c r="A600" s="174">
        <v>228961</v>
      </c>
      <c r="B600" s="174">
        <v>210</v>
      </c>
      <c r="C600" s="174">
        <v>2008</v>
      </c>
      <c r="D600" s="174">
        <v>71</v>
      </c>
      <c r="E600" s="175" t="s">
        <v>424</v>
      </c>
      <c r="F600" s="175">
        <v>36</v>
      </c>
      <c r="G600" s="174" t="s">
        <v>793</v>
      </c>
      <c r="H600" s="174" t="s">
        <v>796</v>
      </c>
      <c r="I600" s="174">
        <v>2</v>
      </c>
      <c r="J600" s="174">
        <v>3</v>
      </c>
      <c r="K600" s="174">
        <v>172.23277100000001</v>
      </c>
    </row>
    <row r="601" spans="1:11" x14ac:dyDescent="0.25">
      <c r="A601" s="174">
        <v>228962</v>
      </c>
      <c r="B601" s="174">
        <v>210</v>
      </c>
      <c r="C601" s="174">
        <v>2008</v>
      </c>
      <c r="D601" s="174">
        <v>71</v>
      </c>
      <c r="E601" s="175" t="s">
        <v>424</v>
      </c>
      <c r="F601" s="175">
        <v>36</v>
      </c>
      <c r="G601" s="174" t="s">
        <v>793</v>
      </c>
      <c r="H601" s="174" t="s">
        <v>796</v>
      </c>
      <c r="I601" s="174">
        <v>3</v>
      </c>
      <c r="J601" s="174">
        <v>3</v>
      </c>
      <c r="K601" s="174">
        <v>10993.568971999999</v>
      </c>
    </row>
    <row r="602" spans="1:11" x14ac:dyDescent="0.25">
      <c r="A602" s="174">
        <v>228963</v>
      </c>
      <c r="B602" s="174">
        <v>210</v>
      </c>
      <c r="C602" s="174">
        <v>2008</v>
      </c>
      <c r="D602" s="174">
        <v>71</v>
      </c>
      <c r="E602" s="175" t="s">
        <v>424</v>
      </c>
      <c r="F602" s="175">
        <v>36</v>
      </c>
      <c r="G602" s="174" t="s">
        <v>793</v>
      </c>
      <c r="H602" s="174" t="s">
        <v>796</v>
      </c>
      <c r="I602" s="174">
        <v>4</v>
      </c>
      <c r="J602" s="174">
        <v>3</v>
      </c>
      <c r="K602" s="174">
        <v>30374.909511999998</v>
      </c>
    </row>
    <row r="603" spans="1:11" x14ac:dyDescent="0.25">
      <c r="A603" s="174">
        <v>228964</v>
      </c>
      <c r="B603" s="174">
        <v>210</v>
      </c>
      <c r="C603" s="174">
        <v>2008</v>
      </c>
      <c r="D603" s="174">
        <v>71</v>
      </c>
      <c r="E603" s="175" t="s">
        <v>424</v>
      </c>
      <c r="F603" s="175">
        <v>36</v>
      </c>
      <c r="G603" s="174" t="s">
        <v>793</v>
      </c>
      <c r="H603" s="174" t="s">
        <v>796</v>
      </c>
      <c r="I603" s="174">
        <v>5</v>
      </c>
      <c r="J603" s="174">
        <v>3</v>
      </c>
      <c r="K603" s="174">
        <v>9052.7870419999999</v>
      </c>
    </row>
    <row r="604" spans="1:11" x14ac:dyDescent="0.25">
      <c r="A604" s="174">
        <v>228965</v>
      </c>
      <c r="B604" s="174">
        <v>210</v>
      </c>
      <c r="C604" s="174">
        <v>2008</v>
      </c>
      <c r="D604" s="174">
        <v>72</v>
      </c>
      <c r="E604" s="175" t="s">
        <v>426</v>
      </c>
      <c r="F604" s="175">
        <v>36</v>
      </c>
      <c r="G604" s="174" t="s">
        <v>793</v>
      </c>
      <c r="H604" s="174" t="s">
        <v>202</v>
      </c>
      <c r="I604" s="174">
        <v>2</v>
      </c>
      <c r="J604" s="174">
        <v>3</v>
      </c>
      <c r="K604" s="174">
        <v>7.2588520000000001</v>
      </c>
    </row>
    <row r="605" spans="1:11" x14ac:dyDescent="0.25">
      <c r="A605" s="174">
        <v>228966</v>
      </c>
      <c r="B605" s="174">
        <v>210</v>
      </c>
      <c r="C605" s="174">
        <v>2008</v>
      </c>
      <c r="D605" s="174">
        <v>72</v>
      </c>
      <c r="E605" s="175" t="s">
        <v>426</v>
      </c>
      <c r="F605" s="175">
        <v>36</v>
      </c>
      <c r="G605" s="174" t="s">
        <v>793</v>
      </c>
      <c r="H605" s="174" t="s">
        <v>202</v>
      </c>
      <c r="I605" s="174">
        <v>3</v>
      </c>
      <c r="J605" s="174">
        <v>3</v>
      </c>
      <c r="K605" s="174">
        <v>462.26280400000002</v>
      </c>
    </row>
    <row r="606" spans="1:11" x14ac:dyDescent="0.25">
      <c r="A606" s="174">
        <v>228967</v>
      </c>
      <c r="B606" s="174">
        <v>210</v>
      </c>
      <c r="C606" s="174">
        <v>2008</v>
      </c>
      <c r="D606" s="174">
        <v>72</v>
      </c>
      <c r="E606" s="175" t="s">
        <v>426</v>
      </c>
      <c r="F606" s="175">
        <v>36</v>
      </c>
      <c r="G606" s="174" t="s">
        <v>793</v>
      </c>
      <c r="H606" s="174" t="s">
        <v>202</v>
      </c>
      <c r="I606" s="174">
        <v>4</v>
      </c>
      <c r="J606" s="174">
        <v>3</v>
      </c>
      <c r="K606" s="174">
        <v>1279.0165959999999</v>
      </c>
    </row>
    <row r="607" spans="1:11" x14ac:dyDescent="0.25">
      <c r="A607" s="174">
        <v>228968</v>
      </c>
      <c r="B607" s="174">
        <v>210</v>
      </c>
      <c r="C607" s="174">
        <v>2008</v>
      </c>
      <c r="D607" s="174">
        <v>72</v>
      </c>
      <c r="E607" s="175" t="s">
        <v>426</v>
      </c>
      <c r="F607" s="175">
        <v>36</v>
      </c>
      <c r="G607" s="174" t="s">
        <v>793</v>
      </c>
      <c r="H607" s="174" t="s">
        <v>202</v>
      </c>
      <c r="I607" s="174">
        <v>5</v>
      </c>
      <c r="J607" s="174">
        <v>3</v>
      </c>
      <c r="K607" s="174">
        <v>381.83138100000002</v>
      </c>
    </row>
    <row r="608" spans="1:11" x14ac:dyDescent="0.25">
      <c r="A608" s="174">
        <v>228969</v>
      </c>
      <c r="B608" s="174">
        <v>210</v>
      </c>
      <c r="C608" s="174">
        <v>2008</v>
      </c>
      <c r="D608" s="174">
        <v>73</v>
      </c>
      <c r="E608" s="175" t="s">
        <v>428</v>
      </c>
      <c r="F608" s="175">
        <v>37</v>
      </c>
      <c r="G608" s="174" t="s">
        <v>448</v>
      </c>
      <c r="H608" s="174" t="s">
        <v>796</v>
      </c>
      <c r="I608" s="174">
        <v>2</v>
      </c>
      <c r="J608" s="174">
        <v>3</v>
      </c>
      <c r="K608" s="174">
        <v>1137.798133</v>
      </c>
    </row>
    <row r="609" spans="1:11" x14ac:dyDescent="0.25">
      <c r="A609" s="174">
        <v>228970</v>
      </c>
      <c r="B609" s="174">
        <v>210</v>
      </c>
      <c r="C609" s="174">
        <v>2008</v>
      </c>
      <c r="D609" s="174">
        <v>73</v>
      </c>
      <c r="E609" s="175" t="s">
        <v>428</v>
      </c>
      <c r="F609" s="175">
        <v>37</v>
      </c>
      <c r="G609" s="174" t="s">
        <v>448</v>
      </c>
      <c r="H609" s="174" t="s">
        <v>796</v>
      </c>
      <c r="I609" s="174">
        <v>3</v>
      </c>
      <c r="J609" s="174">
        <v>3</v>
      </c>
      <c r="K609" s="174">
        <v>6167.2459410000001</v>
      </c>
    </row>
    <row r="610" spans="1:11" x14ac:dyDescent="0.25">
      <c r="A610" s="174">
        <v>228971</v>
      </c>
      <c r="B610" s="174">
        <v>210</v>
      </c>
      <c r="C610" s="174">
        <v>2008</v>
      </c>
      <c r="D610" s="174">
        <v>73</v>
      </c>
      <c r="E610" s="175" t="s">
        <v>428</v>
      </c>
      <c r="F610" s="175">
        <v>37</v>
      </c>
      <c r="G610" s="174" t="s">
        <v>448</v>
      </c>
      <c r="H610" s="174" t="s">
        <v>796</v>
      </c>
      <c r="I610" s="174">
        <v>4</v>
      </c>
      <c r="J610" s="174">
        <v>3</v>
      </c>
      <c r="K610" s="174">
        <v>10723.331929</v>
      </c>
    </row>
    <row r="611" spans="1:11" x14ac:dyDescent="0.25">
      <c r="A611" s="174">
        <v>228972</v>
      </c>
      <c r="B611" s="174">
        <v>210</v>
      </c>
      <c r="C611" s="174">
        <v>2008</v>
      </c>
      <c r="D611" s="174">
        <v>73</v>
      </c>
      <c r="E611" s="175" t="s">
        <v>428</v>
      </c>
      <c r="F611" s="175">
        <v>37</v>
      </c>
      <c r="G611" s="174" t="s">
        <v>448</v>
      </c>
      <c r="H611" s="174" t="s">
        <v>796</v>
      </c>
      <c r="I611" s="174">
        <v>5</v>
      </c>
      <c r="J611" s="174">
        <v>3</v>
      </c>
      <c r="K611" s="174">
        <v>4458.2913179999996</v>
      </c>
    </row>
    <row r="612" spans="1:11" x14ac:dyDescent="0.25">
      <c r="A612" s="174">
        <v>228973</v>
      </c>
      <c r="B612" s="174">
        <v>210</v>
      </c>
      <c r="C612" s="174">
        <v>2008</v>
      </c>
      <c r="D612" s="174">
        <v>74</v>
      </c>
      <c r="E612" s="175" t="s">
        <v>430</v>
      </c>
      <c r="F612" s="175">
        <v>37</v>
      </c>
      <c r="G612" s="174" t="s">
        <v>448</v>
      </c>
      <c r="H612" s="174" t="s">
        <v>202</v>
      </c>
      <c r="I612" s="174">
        <v>2</v>
      </c>
      <c r="J612" s="174">
        <v>3</v>
      </c>
      <c r="K612" s="174">
        <v>62.917608999999999</v>
      </c>
    </row>
    <row r="613" spans="1:11" x14ac:dyDescent="0.25">
      <c r="A613" s="174">
        <v>228974</v>
      </c>
      <c r="B613" s="174">
        <v>210</v>
      </c>
      <c r="C613" s="174">
        <v>2008</v>
      </c>
      <c r="D613" s="174">
        <v>74</v>
      </c>
      <c r="E613" s="175" t="s">
        <v>430</v>
      </c>
      <c r="F613" s="175">
        <v>37</v>
      </c>
      <c r="G613" s="174" t="s">
        <v>448</v>
      </c>
      <c r="H613" s="174" t="s">
        <v>202</v>
      </c>
      <c r="I613" s="174">
        <v>3</v>
      </c>
      <c r="J613" s="174">
        <v>3</v>
      </c>
      <c r="K613" s="174">
        <v>324.41212999999999</v>
      </c>
    </row>
    <row r="614" spans="1:11" x14ac:dyDescent="0.25">
      <c r="A614" s="174">
        <v>228975</v>
      </c>
      <c r="B614" s="174">
        <v>210</v>
      </c>
      <c r="C614" s="174">
        <v>2008</v>
      </c>
      <c r="D614" s="174">
        <v>74</v>
      </c>
      <c r="E614" s="175" t="s">
        <v>430</v>
      </c>
      <c r="F614" s="175">
        <v>37</v>
      </c>
      <c r="G614" s="174" t="s">
        <v>448</v>
      </c>
      <c r="H614" s="174" t="s">
        <v>202</v>
      </c>
      <c r="I614" s="174">
        <v>4</v>
      </c>
      <c r="J614" s="174">
        <v>3</v>
      </c>
      <c r="K614" s="174">
        <v>564.48629400000004</v>
      </c>
    </row>
    <row r="615" spans="1:11" x14ac:dyDescent="0.25">
      <c r="A615" s="174">
        <v>228976</v>
      </c>
      <c r="B615" s="174">
        <v>210</v>
      </c>
      <c r="C615" s="174">
        <v>2008</v>
      </c>
      <c r="D615" s="174">
        <v>74</v>
      </c>
      <c r="E615" s="175" t="s">
        <v>430</v>
      </c>
      <c r="F615" s="175">
        <v>37</v>
      </c>
      <c r="G615" s="174" t="s">
        <v>448</v>
      </c>
      <c r="H615" s="174" t="s">
        <v>202</v>
      </c>
      <c r="I615" s="174">
        <v>5</v>
      </c>
      <c r="J615" s="174">
        <v>3</v>
      </c>
      <c r="K615" s="174">
        <v>234.35437099999999</v>
      </c>
    </row>
    <row r="616" spans="1:11" x14ac:dyDescent="0.25">
      <c r="A616" s="174">
        <v>228977</v>
      </c>
      <c r="B616" s="174">
        <v>210</v>
      </c>
      <c r="C616" s="174">
        <v>2008</v>
      </c>
      <c r="D616" s="174">
        <v>75</v>
      </c>
      <c r="E616" s="175" t="s">
        <v>432</v>
      </c>
      <c r="F616" s="175">
        <v>38</v>
      </c>
      <c r="G616" s="174" t="s">
        <v>794</v>
      </c>
      <c r="H616" s="174" t="s">
        <v>796</v>
      </c>
      <c r="I616" s="174">
        <v>2</v>
      </c>
      <c r="J616" s="174">
        <v>3</v>
      </c>
      <c r="K616" s="174">
        <v>7.7957070000000002</v>
      </c>
    </row>
    <row r="617" spans="1:11" x14ac:dyDescent="0.25">
      <c r="A617" s="174">
        <v>228978</v>
      </c>
      <c r="B617" s="174">
        <v>210</v>
      </c>
      <c r="C617" s="174">
        <v>2008</v>
      </c>
      <c r="D617" s="174">
        <v>75</v>
      </c>
      <c r="E617" s="175" t="s">
        <v>432</v>
      </c>
      <c r="F617" s="175">
        <v>38</v>
      </c>
      <c r="G617" s="174" t="s">
        <v>794</v>
      </c>
      <c r="H617" s="174" t="s">
        <v>796</v>
      </c>
      <c r="I617" s="174">
        <v>3</v>
      </c>
      <c r="J617" s="174">
        <v>3</v>
      </c>
      <c r="K617" s="174">
        <v>9.0010359999999991</v>
      </c>
    </row>
    <row r="618" spans="1:11" x14ac:dyDescent="0.25">
      <c r="A618" s="174">
        <v>228979</v>
      </c>
      <c r="B618" s="174">
        <v>210</v>
      </c>
      <c r="C618" s="174">
        <v>2008</v>
      </c>
      <c r="D618" s="174">
        <v>75</v>
      </c>
      <c r="E618" s="175" t="s">
        <v>432</v>
      </c>
      <c r="F618" s="175">
        <v>38</v>
      </c>
      <c r="G618" s="174" t="s">
        <v>794</v>
      </c>
      <c r="H618" s="174" t="s">
        <v>796</v>
      </c>
      <c r="I618" s="174">
        <v>4</v>
      </c>
      <c r="J618" s="174">
        <v>3</v>
      </c>
      <c r="K618" s="174">
        <v>65.999294000000006</v>
      </c>
    </row>
    <row r="619" spans="1:11" x14ac:dyDescent="0.25">
      <c r="A619" s="174">
        <v>228980</v>
      </c>
      <c r="B619" s="174">
        <v>210</v>
      </c>
      <c r="C619" s="174">
        <v>2008</v>
      </c>
      <c r="D619" s="174">
        <v>75</v>
      </c>
      <c r="E619" s="175" t="s">
        <v>432</v>
      </c>
      <c r="F619" s="175">
        <v>38</v>
      </c>
      <c r="G619" s="174" t="s">
        <v>794</v>
      </c>
      <c r="H619" s="174" t="s">
        <v>796</v>
      </c>
      <c r="I619" s="174">
        <v>5</v>
      </c>
      <c r="J619" s="174">
        <v>3</v>
      </c>
      <c r="K619" s="174">
        <v>374.99908599999998</v>
      </c>
    </row>
    <row r="620" spans="1:11" x14ac:dyDescent="0.25">
      <c r="A620" s="174">
        <v>228981</v>
      </c>
      <c r="B620" s="174">
        <v>210</v>
      </c>
      <c r="C620" s="174">
        <v>2008</v>
      </c>
      <c r="D620" s="174">
        <v>76</v>
      </c>
      <c r="E620" s="175" t="s">
        <v>434</v>
      </c>
      <c r="F620" s="175">
        <v>38</v>
      </c>
      <c r="G620" s="174" t="s">
        <v>794</v>
      </c>
      <c r="H620" s="174" t="s">
        <v>202</v>
      </c>
      <c r="I620" s="174">
        <v>2</v>
      </c>
      <c r="J620" s="174">
        <v>3</v>
      </c>
      <c r="K620" s="174">
        <v>11.218076999999999</v>
      </c>
    </row>
    <row r="621" spans="1:11" x14ac:dyDescent="0.25">
      <c r="A621" s="174">
        <v>228982</v>
      </c>
      <c r="B621" s="174">
        <v>210</v>
      </c>
      <c r="C621" s="174">
        <v>2008</v>
      </c>
      <c r="D621" s="174">
        <v>76</v>
      </c>
      <c r="E621" s="175" t="s">
        <v>434</v>
      </c>
      <c r="F621" s="175">
        <v>38</v>
      </c>
      <c r="G621" s="174" t="s">
        <v>794</v>
      </c>
      <c r="H621" s="174" t="s">
        <v>202</v>
      </c>
      <c r="I621" s="174">
        <v>3</v>
      </c>
      <c r="J621" s="174">
        <v>3</v>
      </c>
      <c r="K621" s="174">
        <v>1.0013320000000001</v>
      </c>
    </row>
    <row r="622" spans="1:11" x14ac:dyDescent="0.25">
      <c r="A622" s="174">
        <v>228983</v>
      </c>
      <c r="B622" s="174">
        <v>210</v>
      </c>
      <c r="C622" s="174">
        <v>2008</v>
      </c>
      <c r="D622" s="174">
        <v>76</v>
      </c>
      <c r="E622" s="175" t="s">
        <v>434</v>
      </c>
      <c r="F622" s="175">
        <v>38</v>
      </c>
      <c r="G622" s="174" t="s">
        <v>794</v>
      </c>
      <c r="H622" s="174" t="s">
        <v>202</v>
      </c>
      <c r="I622" s="174">
        <v>4</v>
      </c>
      <c r="J622" s="174">
        <v>3</v>
      </c>
      <c r="K622" s="174">
        <v>4.9980250000000002</v>
      </c>
    </row>
    <row r="623" spans="1:11" x14ac:dyDescent="0.25">
      <c r="A623" s="174">
        <v>228984</v>
      </c>
      <c r="B623" s="174">
        <v>210</v>
      </c>
      <c r="C623" s="174">
        <v>2008</v>
      </c>
      <c r="D623" s="174">
        <v>76</v>
      </c>
      <c r="E623" s="175" t="s">
        <v>434</v>
      </c>
      <c r="F623" s="175">
        <v>38</v>
      </c>
      <c r="G623" s="174" t="s">
        <v>794</v>
      </c>
      <c r="H623" s="174" t="s">
        <v>202</v>
      </c>
      <c r="I623" s="174">
        <v>5</v>
      </c>
      <c r="J623" s="174">
        <v>3</v>
      </c>
      <c r="K623" s="174">
        <v>26.999148999999999</v>
      </c>
    </row>
    <row r="624" spans="1:11" x14ac:dyDescent="0.25">
      <c r="A624" s="174">
        <v>229289</v>
      </c>
      <c r="B624" s="174">
        <v>211</v>
      </c>
      <c r="C624" s="174">
        <v>2009</v>
      </c>
      <c r="D624" s="174">
        <v>1</v>
      </c>
      <c r="E624" s="175" t="s">
        <v>284</v>
      </c>
      <c r="F624" s="175">
        <v>1</v>
      </c>
      <c r="G624" s="174" t="s">
        <v>760</v>
      </c>
      <c r="H624" s="174" t="s">
        <v>796</v>
      </c>
      <c r="I624" s="174">
        <v>2</v>
      </c>
      <c r="J624" s="174">
        <v>3</v>
      </c>
      <c r="K624" s="174">
        <v>18.227703000000002</v>
      </c>
    </row>
    <row r="625" spans="1:11" x14ac:dyDescent="0.25">
      <c r="A625" s="174">
        <v>229290</v>
      </c>
      <c r="B625" s="174">
        <v>211</v>
      </c>
      <c r="C625" s="174">
        <v>2009</v>
      </c>
      <c r="D625" s="174">
        <v>1</v>
      </c>
      <c r="E625" s="175" t="s">
        <v>284</v>
      </c>
      <c r="F625" s="175">
        <v>1</v>
      </c>
      <c r="G625" s="174" t="s">
        <v>760</v>
      </c>
      <c r="H625" s="174" t="s">
        <v>796</v>
      </c>
      <c r="I625" s="174">
        <v>3</v>
      </c>
      <c r="J625" s="174">
        <v>3</v>
      </c>
      <c r="K625" s="174">
        <v>375.01004399999999</v>
      </c>
    </row>
    <row r="626" spans="1:11" x14ac:dyDescent="0.25">
      <c r="A626" s="174">
        <v>229291</v>
      </c>
      <c r="B626" s="174">
        <v>211</v>
      </c>
      <c r="C626" s="174">
        <v>2009</v>
      </c>
      <c r="D626" s="174">
        <v>1</v>
      </c>
      <c r="E626" s="175" t="s">
        <v>284</v>
      </c>
      <c r="F626" s="175">
        <v>1</v>
      </c>
      <c r="G626" s="174" t="s">
        <v>760</v>
      </c>
      <c r="H626" s="174" t="s">
        <v>796</v>
      </c>
      <c r="I626" s="174">
        <v>4</v>
      </c>
      <c r="J626" s="174">
        <v>3</v>
      </c>
      <c r="K626" s="174">
        <v>749.20045700000003</v>
      </c>
    </row>
    <row r="627" spans="1:11" x14ac:dyDescent="0.25">
      <c r="A627" s="174">
        <v>229292</v>
      </c>
      <c r="B627" s="174">
        <v>211</v>
      </c>
      <c r="C627" s="174">
        <v>2009</v>
      </c>
      <c r="D627" s="174">
        <v>1</v>
      </c>
      <c r="E627" s="175" t="s">
        <v>284</v>
      </c>
      <c r="F627" s="175">
        <v>1</v>
      </c>
      <c r="G627" s="174" t="s">
        <v>760</v>
      </c>
      <c r="H627" s="174" t="s">
        <v>796</v>
      </c>
      <c r="I627" s="174">
        <v>5</v>
      </c>
      <c r="J627" s="174">
        <v>3</v>
      </c>
      <c r="K627" s="174">
        <v>3.1451169999999999</v>
      </c>
    </row>
    <row r="628" spans="1:11" x14ac:dyDescent="0.25">
      <c r="A628" s="174">
        <v>229293</v>
      </c>
      <c r="B628" s="174">
        <v>211</v>
      </c>
      <c r="C628" s="174">
        <v>2009</v>
      </c>
      <c r="D628" s="174">
        <v>2</v>
      </c>
      <c r="E628" s="175" t="s">
        <v>286</v>
      </c>
      <c r="F628" s="175">
        <v>1</v>
      </c>
      <c r="G628" s="174" t="s">
        <v>760</v>
      </c>
      <c r="H628" s="174" t="s">
        <v>202</v>
      </c>
      <c r="I628" s="174">
        <v>2</v>
      </c>
      <c r="J628" s="174">
        <v>3</v>
      </c>
      <c r="K628" s="174">
        <v>212.072225</v>
      </c>
    </row>
    <row r="629" spans="1:11" x14ac:dyDescent="0.25">
      <c r="A629" s="174">
        <v>229294</v>
      </c>
      <c r="B629" s="174">
        <v>211</v>
      </c>
      <c r="C629" s="174">
        <v>2009</v>
      </c>
      <c r="D629" s="174">
        <v>2</v>
      </c>
      <c r="E629" s="175" t="s">
        <v>286</v>
      </c>
      <c r="F629" s="175">
        <v>1</v>
      </c>
      <c r="G629" s="174" t="s">
        <v>760</v>
      </c>
      <c r="H629" s="174" t="s">
        <v>202</v>
      </c>
      <c r="I629" s="174">
        <v>3</v>
      </c>
      <c r="J629" s="174">
        <v>3</v>
      </c>
      <c r="K629" s="174">
        <v>5008.2344139999996</v>
      </c>
    </row>
    <row r="630" spans="1:11" x14ac:dyDescent="0.25">
      <c r="A630" s="174">
        <v>229295</v>
      </c>
      <c r="B630" s="174">
        <v>211</v>
      </c>
      <c r="C630" s="174">
        <v>2009</v>
      </c>
      <c r="D630" s="174">
        <v>2</v>
      </c>
      <c r="E630" s="175" t="s">
        <v>286</v>
      </c>
      <c r="F630" s="175">
        <v>1</v>
      </c>
      <c r="G630" s="174" t="s">
        <v>760</v>
      </c>
      <c r="H630" s="174" t="s">
        <v>202</v>
      </c>
      <c r="I630" s="174">
        <v>4</v>
      </c>
      <c r="J630" s="174">
        <v>3</v>
      </c>
      <c r="K630" s="174">
        <v>10006.421840000001</v>
      </c>
    </row>
    <row r="631" spans="1:11" x14ac:dyDescent="0.25">
      <c r="A631" s="174">
        <v>229296</v>
      </c>
      <c r="B631" s="174">
        <v>211</v>
      </c>
      <c r="C631" s="174">
        <v>2009</v>
      </c>
      <c r="D631" s="174">
        <v>2</v>
      </c>
      <c r="E631" s="175" t="s">
        <v>286</v>
      </c>
      <c r="F631" s="175">
        <v>1</v>
      </c>
      <c r="G631" s="174" t="s">
        <v>760</v>
      </c>
      <c r="H631" s="174" t="s">
        <v>202</v>
      </c>
      <c r="I631" s="174">
        <v>5</v>
      </c>
      <c r="J631" s="174">
        <v>3</v>
      </c>
      <c r="K631" s="174">
        <v>43.936929999999997</v>
      </c>
    </row>
    <row r="632" spans="1:11" x14ac:dyDescent="0.25">
      <c r="A632" s="174">
        <v>229297</v>
      </c>
      <c r="B632" s="174">
        <v>211</v>
      </c>
      <c r="C632" s="174">
        <v>2009</v>
      </c>
      <c r="D632" s="174">
        <v>3</v>
      </c>
      <c r="E632" s="175" t="s">
        <v>288</v>
      </c>
      <c r="F632" s="175">
        <v>2</v>
      </c>
      <c r="G632" s="174" t="s">
        <v>761</v>
      </c>
      <c r="H632" s="174" t="s">
        <v>796</v>
      </c>
      <c r="I632" s="174">
        <v>2</v>
      </c>
      <c r="J632" s="174">
        <v>3</v>
      </c>
      <c r="K632" s="174">
        <v>94.905317999999994</v>
      </c>
    </row>
    <row r="633" spans="1:11" x14ac:dyDescent="0.25">
      <c r="A633" s="174">
        <v>229298</v>
      </c>
      <c r="B633" s="174">
        <v>211</v>
      </c>
      <c r="C633" s="174">
        <v>2009</v>
      </c>
      <c r="D633" s="174">
        <v>3</v>
      </c>
      <c r="E633" s="175" t="s">
        <v>288</v>
      </c>
      <c r="F633" s="175">
        <v>2</v>
      </c>
      <c r="G633" s="174" t="s">
        <v>761</v>
      </c>
      <c r="H633" s="174" t="s">
        <v>796</v>
      </c>
      <c r="I633" s="174">
        <v>3</v>
      </c>
      <c r="J633" s="174">
        <v>3</v>
      </c>
      <c r="K633" s="174">
        <v>158.38926699999999</v>
      </c>
    </row>
    <row r="634" spans="1:11" x14ac:dyDescent="0.25">
      <c r="A634" s="174">
        <v>229299</v>
      </c>
      <c r="B634" s="174">
        <v>211</v>
      </c>
      <c r="C634" s="174">
        <v>2009</v>
      </c>
      <c r="D634" s="174">
        <v>3</v>
      </c>
      <c r="E634" s="175" t="s">
        <v>288</v>
      </c>
      <c r="F634" s="175">
        <v>2</v>
      </c>
      <c r="G634" s="174" t="s">
        <v>761</v>
      </c>
      <c r="H634" s="174" t="s">
        <v>796</v>
      </c>
      <c r="I634" s="174">
        <v>4</v>
      </c>
      <c r="J634" s="174">
        <v>2</v>
      </c>
      <c r="K634" s="174">
        <v>0.43427900000000003</v>
      </c>
    </row>
    <row r="635" spans="1:11" x14ac:dyDescent="0.25">
      <c r="A635" s="174">
        <v>229300</v>
      </c>
      <c r="B635" s="174">
        <v>211</v>
      </c>
      <c r="C635" s="174">
        <v>2009</v>
      </c>
      <c r="D635" s="174">
        <v>3</v>
      </c>
      <c r="E635" s="175" t="s">
        <v>288</v>
      </c>
      <c r="F635" s="175">
        <v>2</v>
      </c>
      <c r="G635" s="174" t="s">
        <v>761</v>
      </c>
      <c r="H635" s="174" t="s">
        <v>796</v>
      </c>
      <c r="I635" s="174">
        <v>4</v>
      </c>
      <c r="J635" s="174">
        <v>3</v>
      </c>
      <c r="K635" s="174">
        <v>851.35044100000005</v>
      </c>
    </row>
    <row r="636" spans="1:11" x14ac:dyDescent="0.25">
      <c r="A636" s="174">
        <v>229301</v>
      </c>
      <c r="B636" s="174">
        <v>211</v>
      </c>
      <c r="C636" s="174">
        <v>2009</v>
      </c>
      <c r="D636" s="174">
        <v>3</v>
      </c>
      <c r="E636" s="175" t="s">
        <v>288</v>
      </c>
      <c r="F636" s="175">
        <v>2</v>
      </c>
      <c r="G636" s="174" t="s">
        <v>761</v>
      </c>
      <c r="H636" s="174" t="s">
        <v>796</v>
      </c>
      <c r="I636" s="174">
        <v>5</v>
      </c>
      <c r="J636" s="174">
        <v>3</v>
      </c>
      <c r="K636" s="174">
        <v>157.01847000000001</v>
      </c>
    </row>
    <row r="637" spans="1:11" x14ac:dyDescent="0.25">
      <c r="A637" s="174">
        <v>229302</v>
      </c>
      <c r="B637" s="174">
        <v>211</v>
      </c>
      <c r="C637" s="174">
        <v>2009</v>
      </c>
      <c r="D637" s="174">
        <v>4</v>
      </c>
      <c r="E637" s="175" t="s">
        <v>290</v>
      </c>
      <c r="F637" s="175">
        <v>2</v>
      </c>
      <c r="G637" s="174" t="s">
        <v>761</v>
      </c>
      <c r="H637" s="174" t="s">
        <v>202</v>
      </c>
      <c r="I637" s="174">
        <v>2</v>
      </c>
      <c r="J637" s="174">
        <v>3</v>
      </c>
      <c r="K637" s="174">
        <v>149.926625</v>
      </c>
    </row>
    <row r="638" spans="1:11" x14ac:dyDescent="0.25">
      <c r="A638" s="174">
        <v>229303</v>
      </c>
      <c r="B638" s="174">
        <v>211</v>
      </c>
      <c r="C638" s="174">
        <v>2009</v>
      </c>
      <c r="D638" s="174">
        <v>4</v>
      </c>
      <c r="E638" s="175" t="s">
        <v>290</v>
      </c>
      <c r="F638" s="175">
        <v>2</v>
      </c>
      <c r="G638" s="174" t="s">
        <v>761</v>
      </c>
      <c r="H638" s="174" t="s">
        <v>202</v>
      </c>
      <c r="I638" s="174">
        <v>3</v>
      </c>
      <c r="J638" s="174">
        <v>3</v>
      </c>
      <c r="K638" s="174">
        <v>228.121948</v>
      </c>
    </row>
    <row r="639" spans="1:11" x14ac:dyDescent="0.25">
      <c r="A639" s="174">
        <v>229304</v>
      </c>
      <c r="B639" s="174">
        <v>211</v>
      </c>
      <c r="C639" s="174">
        <v>2009</v>
      </c>
      <c r="D639" s="174">
        <v>4</v>
      </c>
      <c r="E639" s="175" t="s">
        <v>290</v>
      </c>
      <c r="F639" s="175">
        <v>2</v>
      </c>
      <c r="G639" s="174" t="s">
        <v>761</v>
      </c>
      <c r="H639" s="174" t="s">
        <v>202</v>
      </c>
      <c r="I639" s="174">
        <v>4</v>
      </c>
      <c r="J639" s="174">
        <v>2</v>
      </c>
      <c r="K639" s="174">
        <v>0.62336199999999997</v>
      </c>
    </row>
    <row r="640" spans="1:11" x14ac:dyDescent="0.25">
      <c r="A640" s="174">
        <v>229305</v>
      </c>
      <c r="B640" s="174">
        <v>211</v>
      </c>
      <c r="C640" s="174">
        <v>2009</v>
      </c>
      <c r="D640" s="174">
        <v>4</v>
      </c>
      <c r="E640" s="175" t="s">
        <v>290</v>
      </c>
      <c r="F640" s="175">
        <v>2</v>
      </c>
      <c r="G640" s="174" t="s">
        <v>761</v>
      </c>
      <c r="H640" s="174" t="s">
        <v>202</v>
      </c>
      <c r="I640" s="174">
        <v>4</v>
      </c>
      <c r="J640" s="174">
        <v>3</v>
      </c>
      <c r="K640" s="174">
        <v>1222.0241530000001</v>
      </c>
    </row>
    <row r="641" spans="1:11" x14ac:dyDescent="0.25">
      <c r="A641" s="174">
        <v>229306</v>
      </c>
      <c r="B641" s="174">
        <v>211</v>
      </c>
      <c r="C641" s="174">
        <v>2009</v>
      </c>
      <c r="D641" s="174">
        <v>4</v>
      </c>
      <c r="E641" s="175" t="s">
        <v>290</v>
      </c>
      <c r="F641" s="175">
        <v>2</v>
      </c>
      <c r="G641" s="174" t="s">
        <v>761</v>
      </c>
      <c r="H641" s="174" t="s">
        <v>202</v>
      </c>
      <c r="I641" s="174">
        <v>5</v>
      </c>
      <c r="J641" s="174">
        <v>3</v>
      </c>
      <c r="K641" s="174">
        <v>225.027432</v>
      </c>
    </row>
    <row r="642" spans="1:11" x14ac:dyDescent="0.25">
      <c r="A642" s="174">
        <v>229307</v>
      </c>
      <c r="B642" s="174">
        <v>211</v>
      </c>
      <c r="C642" s="174">
        <v>2009</v>
      </c>
      <c r="D642" s="174">
        <v>5</v>
      </c>
      <c r="E642" s="175" t="s">
        <v>292</v>
      </c>
      <c r="F642" s="175">
        <v>3</v>
      </c>
      <c r="G642" s="174" t="s">
        <v>762</v>
      </c>
      <c r="H642" s="174" t="s">
        <v>796</v>
      </c>
      <c r="I642" s="174">
        <v>2</v>
      </c>
      <c r="J642" s="174">
        <v>3</v>
      </c>
      <c r="K642" s="174">
        <v>3.8267829999999998</v>
      </c>
    </row>
    <row r="643" spans="1:11" x14ac:dyDescent="0.25">
      <c r="A643" s="174">
        <v>229308</v>
      </c>
      <c r="B643" s="174">
        <v>211</v>
      </c>
      <c r="C643" s="174">
        <v>2009</v>
      </c>
      <c r="D643" s="174">
        <v>5</v>
      </c>
      <c r="E643" s="175" t="s">
        <v>292</v>
      </c>
      <c r="F643" s="175">
        <v>3</v>
      </c>
      <c r="G643" s="174" t="s">
        <v>762</v>
      </c>
      <c r="H643" s="174" t="s">
        <v>796</v>
      </c>
      <c r="I643" s="174">
        <v>3</v>
      </c>
      <c r="J643" s="174">
        <v>3</v>
      </c>
      <c r="K643" s="174">
        <v>26.893833000000001</v>
      </c>
    </row>
    <row r="644" spans="1:11" x14ac:dyDescent="0.25">
      <c r="A644" s="174">
        <v>229309</v>
      </c>
      <c r="B644" s="174">
        <v>211</v>
      </c>
      <c r="C644" s="174">
        <v>2009</v>
      </c>
      <c r="D644" s="174">
        <v>5</v>
      </c>
      <c r="E644" s="175" t="s">
        <v>292</v>
      </c>
      <c r="F644" s="175">
        <v>3</v>
      </c>
      <c r="G644" s="174" t="s">
        <v>762</v>
      </c>
      <c r="H644" s="174" t="s">
        <v>796</v>
      </c>
      <c r="I644" s="174">
        <v>4</v>
      </c>
      <c r="J644" s="174">
        <v>2</v>
      </c>
      <c r="K644" s="174">
        <v>0.107186</v>
      </c>
    </row>
    <row r="645" spans="1:11" x14ac:dyDescent="0.25">
      <c r="A645" s="174">
        <v>229310</v>
      </c>
      <c r="B645" s="174">
        <v>211</v>
      </c>
      <c r="C645" s="174">
        <v>2009</v>
      </c>
      <c r="D645" s="174">
        <v>5</v>
      </c>
      <c r="E645" s="175" t="s">
        <v>292</v>
      </c>
      <c r="F645" s="175">
        <v>3</v>
      </c>
      <c r="G645" s="174" t="s">
        <v>762</v>
      </c>
      <c r="H645" s="174" t="s">
        <v>796</v>
      </c>
      <c r="I645" s="174">
        <v>4</v>
      </c>
      <c r="J645" s="174">
        <v>3</v>
      </c>
      <c r="K645" s="174">
        <v>210.12473199999999</v>
      </c>
    </row>
    <row r="646" spans="1:11" x14ac:dyDescent="0.25">
      <c r="A646" s="174">
        <v>229311</v>
      </c>
      <c r="B646" s="174">
        <v>211</v>
      </c>
      <c r="C646" s="174">
        <v>2009</v>
      </c>
      <c r="D646" s="174">
        <v>5</v>
      </c>
      <c r="E646" s="175" t="s">
        <v>292</v>
      </c>
      <c r="F646" s="175">
        <v>3</v>
      </c>
      <c r="G646" s="174" t="s">
        <v>762</v>
      </c>
      <c r="H646" s="174" t="s">
        <v>796</v>
      </c>
      <c r="I646" s="174">
        <v>5</v>
      </c>
      <c r="J646" s="174">
        <v>3</v>
      </c>
      <c r="K646" s="174">
        <v>51.005633000000003</v>
      </c>
    </row>
    <row r="647" spans="1:11" x14ac:dyDescent="0.25">
      <c r="A647" s="174">
        <v>229312</v>
      </c>
      <c r="B647" s="174">
        <v>211</v>
      </c>
      <c r="C647" s="174">
        <v>2009</v>
      </c>
      <c r="D647" s="174">
        <v>7</v>
      </c>
      <c r="E647" s="175" t="s">
        <v>296</v>
      </c>
      <c r="F647" s="175">
        <v>4</v>
      </c>
      <c r="G647" s="174" t="s">
        <v>763</v>
      </c>
      <c r="H647" s="174" t="s">
        <v>796</v>
      </c>
      <c r="I647" s="174">
        <v>2</v>
      </c>
      <c r="J647" s="174">
        <v>3</v>
      </c>
      <c r="K647" s="174">
        <v>54.231755</v>
      </c>
    </row>
    <row r="648" spans="1:11" x14ac:dyDescent="0.25">
      <c r="A648" s="174">
        <v>229313</v>
      </c>
      <c r="B648" s="174">
        <v>211</v>
      </c>
      <c r="C648" s="174">
        <v>2009</v>
      </c>
      <c r="D648" s="174">
        <v>7</v>
      </c>
      <c r="E648" s="175" t="s">
        <v>296</v>
      </c>
      <c r="F648" s="175">
        <v>4</v>
      </c>
      <c r="G648" s="174" t="s">
        <v>763</v>
      </c>
      <c r="H648" s="174" t="s">
        <v>796</v>
      </c>
      <c r="I648" s="174">
        <v>3</v>
      </c>
      <c r="J648" s="174">
        <v>2</v>
      </c>
      <c r="K648" s="174">
        <v>1.1148940000000001</v>
      </c>
    </row>
    <row r="649" spans="1:11" x14ac:dyDescent="0.25">
      <c r="A649" s="174">
        <v>229314</v>
      </c>
      <c r="B649" s="174">
        <v>211</v>
      </c>
      <c r="C649" s="174">
        <v>2009</v>
      </c>
      <c r="D649" s="174">
        <v>7</v>
      </c>
      <c r="E649" s="175" t="s">
        <v>296</v>
      </c>
      <c r="F649" s="175">
        <v>4</v>
      </c>
      <c r="G649" s="174" t="s">
        <v>763</v>
      </c>
      <c r="H649" s="174" t="s">
        <v>796</v>
      </c>
      <c r="I649" s="174">
        <v>3</v>
      </c>
      <c r="J649" s="174">
        <v>3</v>
      </c>
      <c r="K649" s="174">
        <v>3360.259849</v>
      </c>
    </row>
    <row r="650" spans="1:11" x14ac:dyDescent="0.25">
      <c r="A650" s="174">
        <v>229315</v>
      </c>
      <c r="B650" s="174">
        <v>211</v>
      </c>
      <c r="C650" s="174">
        <v>2009</v>
      </c>
      <c r="D650" s="174">
        <v>7</v>
      </c>
      <c r="E650" s="175" t="s">
        <v>296</v>
      </c>
      <c r="F650" s="175">
        <v>4</v>
      </c>
      <c r="G650" s="174" t="s">
        <v>763</v>
      </c>
      <c r="H650" s="174" t="s">
        <v>796</v>
      </c>
      <c r="I650" s="174">
        <v>4</v>
      </c>
      <c r="J650" s="174">
        <v>2</v>
      </c>
      <c r="K650" s="174">
        <v>1.6114839999999999</v>
      </c>
    </row>
    <row r="651" spans="1:11" x14ac:dyDescent="0.25">
      <c r="A651" s="174">
        <v>229316</v>
      </c>
      <c r="B651" s="174">
        <v>211</v>
      </c>
      <c r="C651" s="174">
        <v>2009</v>
      </c>
      <c r="D651" s="174">
        <v>7</v>
      </c>
      <c r="E651" s="175" t="s">
        <v>296</v>
      </c>
      <c r="F651" s="175">
        <v>4</v>
      </c>
      <c r="G651" s="174" t="s">
        <v>763</v>
      </c>
      <c r="H651" s="174" t="s">
        <v>796</v>
      </c>
      <c r="I651" s="174">
        <v>4</v>
      </c>
      <c r="J651" s="174">
        <v>3</v>
      </c>
      <c r="K651" s="174">
        <v>7099.2017230000001</v>
      </c>
    </row>
    <row r="652" spans="1:11" x14ac:dyDescent="0.25">
      <c r="A652" s="174">
        <v>229317</v>
      </c>
      <c r="B652" s="174">
        <v>211</v>
      </c>
      <c r="C652" s="174">
        <v>2009</v>
      </c>
      <c r="D652" s="174">
        <v>7</v>
      </c>
      <c r="E652" s="175" t="s">
        <v>296</v>
      </c>
      <c r="F652" s="175">
        <v>4</v>
      </c>
      <c r="G652" s="174" t="s">
        <v>763</v>
      </c>
      <c r="H652" s="174" t="s">
        <v>796</v>
      </c>
      <c r="I652" s="174">
        <v>5</v>
      </c>
      <c r="J652" s="174">
        <v>3</v>
      </c>
      <c r="K652" s="174">
        <v>886.15534400000001</v>
      </c>
    </row>
    <row r="653" spans="1:11" x14ac:dyDescent="0.25">
      <c r="A653" s="174">
        <v>229318</v>
      </c>
      <c r="B653" s="174">
        <v>211</v>
      </c>
      <c r="C653" s="174">
        <v>2009</v>
      </c>
      <c r="D653" s="174">
        <v>8</v>
      </c>
      <c r="E653" s="175" t="s">
        <v>298</v>
      </c>
      <c r="F653" s="175">
        <v>4</v>
      </c>
      <c r="G653" s="174" t="s">
        <v>763</v>
      </c>
      <c r="H653" s="174" t="s">
        <v>202</v>
      </c>
      <c r="I653" s="174">
        <v>2</v>
      </c>
      <c r="J653" s="174">
        <v>3</v>
      </c>
      <c r="K653" s="174">
        <v>1.734491</v>
      </c>
    </row>
    <row r="654" spans="1:11" x14ac:dyDescent="0.25">
      <c r="A654" s="174">
        <v>229319</v>
      </c>
      <c r="B654" s="174">
        <v>211</v>
      </c>
      <c r="C654" s="174">
        <v>2009</v>
      </c>
      <c r="D654" s="174">
        <v>8</v>
      </c>
      <c r="E654" s="175" t="s">
        <v>298</v>
      </c>
      <c r="F654" s="175">
        <v>4</v>
      </c>
      <c r="G654" s="174" t="s">
        <v>763</v>
      </c>
      <c r="H654" s="174" t="s">
        <v>202</v>
      </c>
      <c r="I654" s="174">
        <v>3</v>
      </c>
      <c r="J654" s="174">
        <v>2</v>
      </c>
      <c r="K654" s="174">
        <v>1.3278E-2</v>
      </c>
    </row>
    <row r="655" spans="1:11" x14ac:dyDescent="0.25">
      <c r="A655" s="174">
        <v>229320</v>
      </c>
      <c r="B655" s="174">
        <v>211</v>
      </c>
      <c r="C655" s="174">
        <v>2009</v>
      </c>
      <c r="D655" s="174">
        <v>8</v>
      </c>
      <c r="E655" s="175" t="s">
        <v>298</v>
      </c>
      <c r="F655" s="175">
        <v>4</v>
      </c>
      <c r="G655" s="174" t="s">
        <v>763</v>
      </c>
      <c r="H655" s="174" t="s">
        <v>202</v>
      </c>
      <c r="I655" s="174">
        <v>3</v>
      </c>
      <c r="J655" s="174">
        <v>3</v>
      </c>
      <c r="K655" s="174">
        <v>39.781066000000003</v>
      </c>
    </row>
    <row r="656" spans="1:11" x14ac:dyDescent="0.25">
      <c r="A656" s="174">
        <v>229321</v>
      </c>
      <c r="B656" s="174">
        <v>211</v>
      </c>
      <c r="C656" s="174">
        <v>2009</v>
      </c>
      <c r="D656" s="174">
        <v>8</v>
      </c>
      <c r="E656" s="175" t="s">
        <v>298</v>
      </c>
      <c r="F656" s="175">
        <v>4</v>
      </c>
      <c r="G656" s="174" t="s">
        <v>763</v>
      </c>
      <c r="H656" s="174" t="s">
        <v>202</v>
      </c>
      <c r="I656" s="174">
        <v>4</v>
      </c>
      <c r="J656" s="174">
        <v>2</v>
      </c>
      <c r="K656" s="174">
        <v>1.9415000000000002E-2</v>
      </c>
    </row>
    <row r="657" spans="1:11" x14ac:dyDescent="0.25">
      <c r="A657" s="174">
        <v>229322</v>
      </c>
      <c r="B657" s="174">
        <v>211</v>
      </c>
      <c r="C657" s="174">
        <v>2009</v>
      </c>
      <c r="D657" s="174">
        <v>8</v>
      </c>
      <c r="E657" s="175" t="s">
        <v>298</v>
      </c>
      <c r="F657" s="175">
        <v>4</v>
      </c>
      <c r="G657" s="174" t="s">
        <v>763</v>
      </c>
      <c r="H657" s="174" t="s">
        <v>202</v>
      </c>
      <c r="I657" s="174">
        <v>4</v>
      </c>
      <c r="J657" s="174">
        <v>3</v>
      </c>
      <c r="K657" s="174">
        <v>84.740859</v>
      </c>
    </row>
    <row r="658" spans="1:11" x14ac:dyDescent="0.25">
      <c r="A658" s="174">
        <v>229323</v>
      </c>
      <c r="B658" s="174">
        <v>211</v>
      </c>
      <c r="C658" s="174">
        <v>2009</v>
      </c>
      <c r="D658" s="174">
        <v>8</v>
      </c>
      <c r="E658" s="175" t="s">
        <v>298</v>
      </c>
      <c r="F658" s="175">
        <v>4</v>
      </c>
      <c r="G658" s="174" t="s">
        <v>763</v>
      </c>
      <c r="H658" s="174" t="s">
        <v>202</v>
      </c>
      <c r="I658" s="174">
        <v>5</v>
      </c>
      <c r="J658" s="174">
        <v>3</v>
      </c>
      <c r="K658" s="174">
        <v>10.920496</v>
      </c>
    </row>
    <row r="659" spans="1:11" x14ac:dyDescent="0.25">
      <c r="A659" s="174">
        <v>229324</v>
      </c>
      <c r="B659" s="174">
        <v>211</v>
      </c>
      <c r="C659" s="174">
        <v>2009</v>
      </c>
      <c r="D659" s="174">
        <v>9</v>
      </c>
      <c r="E659" s="175" t="s">
        <v>300</v>
      </c>
      <c r="F659" s="175">
        <v>5</v>
      </c>
      <c r="G659" s="174" t="s">
        <v>764</v>
      </c>
      <c r="H659" s="174" t="s">
        <v>796</v>
      </c>
      <c r="I659" s="174">
        <v>2</v>
      </c>
      <c r="J659" s="174">
        <v>3</v>
      </c>
      <c r="K659" s="174">
        <v>24.640844000000001</v>
      </c>
    </row>
    <row r="660" spans="1:11" x14ac:dyDescent="0.25">
      <c r="A660" s="174">
        <v>229325</v>
      </c>
      <c r="B660" s="174">
        <v>211</v>
      </c>
      <c r="C660" s="174">
        <v>2009</v>
      </c>
      <c r="D660" s="174">
        <v>9</v>
      </c>
      <c r="E660" s="175" t="s">
        <v>300</v>
      </c>
      <c r="F660" s="175">
        <v>5</v>
      </c>
      <c r="G660" s="174" t="s">
        <v>764</v>
      </c>
      <c r="H660" s="174" t="s">
        <v>796</v>
      </c>
      <c r="I660" s="174">
        <v>3</v>
      </c>
      <c r="J660" s="174">
        <v>3</v>
      </c>
      <c r="K660" s="174">
        <v>285.38756999999998</v>
      </c>
    </row>
    <row r="661" spans="1:11" x14ac:dyDescent="0.25">
      <c r="A661" s="174">
        <v>229326</v>
      </c>
      <c r="B661" s="174">
        <v>211</v>
      </c>
      <c r="C661" s="174">
        <v>2009</v>
      </c>
      <c r="D661" s="174">
        <v>9</v>
      </c>
      <c r="E661" s="175" t="s">
        <v>300</v>
      </c>
      <c r="F661" s="175">
        <v>5</v>
      </c>
      <c r="G661" s="174" t="s">
        <v>764</v>
      </c>
      <c r="H661" s="174" t="s">
        <v>796</v>
      </c>
      <c r="I661" s="174">
        <v>4</v>
      </c>
      <c r="J661" s="174">
        <v>2</v>
      </c>
      <c r="K661" s="174">
        <v>1.1622920000000001</v>
      </c>
    </row>
    <row r="662" spans="1:11" x14ac:dyDescent="0.25">
      <c r="A662" s="174">
        <v>229327</v>
      </c>
      <c r="B662" s="174">
        <v>211</v>
      </c>
      <c r="C662" s="174">
        <v>2009</v>
      </c>
      <c r="D662" s="174">
        <v>9</v>
      </c>
      <c r="E662" s="175" t="s">
        <v>300</v>
      </c>
      <c r="F662" s="175">
        <v>5</v>
      </c>
      <c r="G662" s="174" t="s">
        <v>764</v>
      </c>
      <c r="H662" s="174" t="s">
        <v>796</v>
      </c>
      <c r="I662" s="174">
        <v>4</v>
      </c>
      <c r="J662" s="174">
        <v>3</v>
      </c>
      <c r="K662" s="174">
        <v>245.266875</v>
      </c>
    </row>
    <row r="663" spans="1:11" x14ac:dyDescent="0.25">
      <c r="A663" s="174">
        <v>229328</v>
      </c>
      <c r="B663" s="174">
        <v>211</v>
      </c>
      <c r="C663" s="174">
        <v>2009</v>
      </c>
      <c r="D663" s="174">
        <v>9</v>
      </c>
      <c r="E663" s="175" t="s">
        <v>300</v>
      </c>
      <c r="F663" s="175">
        <v>5</v>
      </c>
      <c r="G663" s="174" t="s">
        <v>764</v>
      </c>
      <c r="H663" s="174" t="s">
        <v>796</v>
      </c>
      <c r="I663" s="174">
        <v>5</v>
      </c>
      <c r="J663" s="174">
        <v>3</v>
      </c>
      <c r="K663" s="174">
        <v>73.753879999999995</v>
      </c>
    </row>
    <row r="664" spans="1:11" x14ac:dyDescent="0.25">
      <c r="A664" s="174">
        <v>229329</v>
      </c>
      <c r="B664" s="174">
        <v>211</v>
      </c>
      <c r="C664" s="174">
        <v>2009</v>
      </c>
      <c r="D664" s="174">
        <v>11</v>
      </c>
      <c r="E664" s="175" t="s">
        <v>304</v>
      </c>
      <c r="F664" s="175">
        <v>6</v>
      </c>
      <c r="G664" s="174" t="s">
        <v>765</v>
      </c>
      <c r="H664" s="174" t="s">
        <v>796</v>
      </c>
      <c r="I664" s="174">
        <v>2</v>
      </c>
      <c r="J664" s="174">
        <v>3</v>
      </c>
      <c r="K664" s="174">
        <v>8.8594840000000001</v>
      </c>
    </row>
    <row r="665" spans="1:11" x14ac:dyDescent="0.25">
      <c r="A665" s="174">
        <v>229330</v>
      </c>
      <c r="B665" s="174">
        <v>211</v>
      </c>
      <c r="C665" s="174">
        <v>2009</v>
      </c>
      <c r="D665" s="174">
        <v>11</v>
      </c>
      <c r="E665" s="175" t="s">
        <v>304</v>
      </c>
      <c r="F665" s="175">
        <v>6</v>
      </c>
      <c r="G665" s="174" t="s">
        <v>765</v>
      </c>
      <c r="H665" s="174" t="s">
        <v>796</v>
      </c>
      <c r="I665" s="174">
        <v>3</v>
      </c>
      <c r="J665" s="174">
        <v>3</v>
      </c>
      <c r="K665" s="174">
        <v>71.878241000000003</v>
      </c>
    </row>
    <row r="666" spans="1:11" x14ac:dyDescent="0.25">
      <c r="A666" s="174">
        <v>229331</v>
      </c>
      <c r="B666" s="174">
        <v>211</v>
      </c>
      <c r="C666" s="174">
        <v>2009</v>
      </c>
      <c r="D666" s="174">
        <v>11</v>
      </c>
      <c r="E666" s="175" t="s">
        <v>304</v>
      </c>
      <c r="F666" s="175">
        <v>6</v>
      </c>
      <c r="G666" s="174" t="s">
        <v>765</v>
      </c>
      <c r="H666" s="174" t="s">
        <v>796</v>
      </c>
      <c r="I666" s="174">
        <v>4</v>
      </c>
      <c r="J666" s="174">
        <v>2</v>
      </c>
      <c r="K666" s="174">
        <v>109.19316499999999</v>
      </c>
    </row>
    <row r="667" spans="1:11" x14ac:dyDescent="0.25">
      <c r="A667" s="174">
        <v>229332</v>
      </c>
      <c r="B667" s="174">
        <v>211</v>
      </c>
      <c r="C667" s="174">
        <v>2009</v>
      </c>
      <c r="D667" s="174">
        <v>11</v>
      </c>
      <c r="E667" s="175" t="s">
        <v>304</v>
      </c>
      <c r="F667" s="175">
        <v>6</v>
      </c>
      <c r="G667" s="174" t="s">
        <v>765</v>
      </c>
      <c r="H667" s="174" t="s">
        <v>796</v>
      </c>
      <c r="I667" s="174">
        <v>4</v>
      </c>
      <c r="J667" s="174">
        <v>3</v>
      </c>
      <c r="K667" s="174">
        <v>962.66841199999999</v>
      </c>
    </row>
    <row r="668" spans="1:11" x14ac:dyDescent="0.25">
      <c r="A668" s="174">
        <v>229333</v>
      </c>
      <c r="B668" s="174">
        <v>211</v>
      </c>
      <c r="C668" s="174">
        <v>2009</v>
      </c>
      <c r="D668" s="174">
        <v>11</v>
      </c>
      <c r="E668" s="175" t="s">
        <v>304</v>
      </c>
      <c r="F668" s="175">
        <v>6</v>
      </c>
      <c r="G668" s="174" t="s">
        <v>765</v>
      </c>
      <c r="H668" s="174" t="s">
        <v>796</v>
      </c>
      <c r="I668" s="174">
        <v>5</v>
      </c>
      <c r="J668" s="174">
        <v>2</v>
      </c>
      <c r="K668" s="174">
        <v>5.9950869999999998</v>
      </c>
    </row>
    <row r="669" spans="1:11" x14ac:dyDescent="0.25">
      <c r="A669" s="174">
        <v>229334</v>
      </c>
      <c r="B669" s="174">
        <v>211</v>
      </c>
      <c r="C669" s="174">
        <v>2009</v>
      </c>
      <c r="D669" s="174">
        <v>11</v>
      </c>
      <c r="E669" s="175" t="s">
        <v>304</v>
      </c>
      <c r="F669" s="175">
        <v>6</v>
      </c>
      <c r="G669" s="174" t="s">
        <v>765</v>
      </c>
      <c r="H669" s="174" t="s">
        <v>796</v>
      </c>
      <c r="I669" s="174">
        <v>5</v>
      </c>
      <c r="J669" s="174">
        <v>3</v>
      </c>
      <c r="K669" s="174">
        <v>217.00398000000001</v>
      </c>
    </row>
    <row r="670" spans="1:11" x14ac:dyDescent="0.25">
      <c r="A670" s="174">
        <v>229335</v>
      </c>
      <c r="B670" s="174">
        <v>211</v>
      </c>
      <c r="C670" s="174">
        <v>2009</v>
      </c>
      <c r="D670" s="174">
        <v>12</v>
      </c>
      <c r="E670" s="175" t="s">
        <v>306</v>
      </c>
      <c r="F670" s="175">
        <v>6</v>
      </c>
      <c r="G670" s="174" t="s">
        <v>765</v>
      </c>
      <c r="H670" s="174" t="s">
        <v>202</v>
      </c>
      <c r="I670" s="174">
        <v>2</v>
      </c>
      <c r="J670" s="174">
        <v>3</v>
      </c>
      <c r="K670" s="174">
        <v>23.516379000000001</v>
      </c>
    </row>
    <row r="671" spans="1:11" x14ac:dyDescent="0.25">
      <c r="A671" s="174">
        <v>229336</v>
      </c>
      <c r="B671" s="174">
        <v>211</v>
      </c>
      <c r="C671" s="174">
        <v>2009</v>
      </c>
      <c r="D671" s="174">
        <v>12</v>
      </c>
      <c r="E671" s="175" t="s">
        <v>306</v>
      </c>
      <c r="F671" s="175">
        <v>6</v>
      </c>
      <c r="G671" s="174" t="s">
        <v>765</v>
      </c>
      <c r="H671" s="174" t="s">
        <v>202</v>
      </c>
      <c r="I671" s="174">
        <v>3</v>
      </c>
      <c r="J671" s="174">
        <v>3</v>
      </c>
      <c r="K671" s="174">
        <v>90.852267999999995</v>
      </c>
    </row>
    <row r="672" spans="1:11" x14ac:dyDescent="0.25">
      <c r="A672" s="174">
        <v>229337</v>
      </c>
      <c r="B672" s="174">
        <v>211</v>
      </c>
      <c r="C672" s="174">
        <v>2009</v>
      </c>
      <c r="D672" s="174">
        <v>12</v>
      </c>
      <c r="E672" s="175" t="s">
        <v>306</v>
      </c>
      <c r="F672" s="175">
        <v>6</v>
      </c>
      <c r="G672" s="174" t="s">
        <v>765</v>
      </c>
      <c r="H672" s="174" t="s">
        <v>202</v>
      </c>
      <c r="I672" s="174">
        <v>4</v>
      </c>
      <c r="J672" s="174">
        <v>2</v>
      </c>
      <c r="K672" s="174">
        <v>140.05777</v>
      </c>
    </row>
    <row r="673" spans="1:11" x14ac:dyDescent="0.25">
      <c r="A673" s="174">
        <v>229338</v>
      </c>
      <c r="B673" s="174">
        <v>211</v>
      </c>
      <c r="C673" s="174">
        <v>2009</v>
      </c>
      <c r="D673" s="174">
        <v>12</v>
      </c>
      <c r="E673" s="175" t="s">
        <v>306</v>
      </c>
      <c r="F673" s="175">
        <v>6</v>
      </c>
      <c r="G673" s="174" t="s">
        <v>765</v>
      </c>
      <c r="H673" s="174" t="s">
        <v>202</v>
      </c>
      <c r="I673" s="174">
        <v>4</v>
      </c>
      <c r="J673" s="174">
        <v>3</v>
      </c>
      <c r="K673" s="174">
        <v>1227.727576</v>
      </c>
    </row>
    <row r="674" spans="1:11" x14ac:dyDescent="0.25">
      <c r="A674" s="174">
        <v>229339</v>
      </c>
      <c r="B674" s="174">
        <v>211</v>
      </c>
      <c r="C674" s="174">
        <v>2009</v>
      </c>
      <c r="D674" s="174">
        <v>12</v>
      </c>
      <c r="E674" s="175" t="s">
        <v>306</v>
      </c>
      <c r="F674" s="175">
        <v>6</v>
      </c>
      <c r="G674" s="174" t="s">
        <v>765</v>
      </c>
      <c r="H674" s="174" t="s">
        <v>202</v>
      </c>
      <c r="I674" s="174">
        <v>5</v>
      </c>
      <c r="J674" s="174">
        <v>2</v>
      </c>
      <c r="K674" s="174">
        <v>7.6620299999999997</v>
      </c>
    </row>
    <row r="675" spans="1:11" x14ac:dyDescent="0.25">
      <c r="A675" s="174">
        <v>229340</v>
      </c>
      <c r="B675" s="174">
        <v>211</v>
      </c>
      <c r="C675" s="174">
        <v>2009</v>
      </c>
      <c r="D675" s="174">
        <v>12</v>
      </c>
      <c r="E675" s="175" t="s">
        <v>306</v>
      </c>
      <c r="F675" s="175">
        <v>6</v>
      </c>
      <c r="G675" s="174" t="s">
        <v>765</v>
      </c>
      <c r="H675" s="174" t="s">
        <v>202</v>
      </c>
      <c r="I675" s="174">
        <v>5</v>
      </c>
      <c r="J675" s="174">
        <v>3</v>
      </c>
      <c r="K675" s="174">
        <v>277.34227499999997</v>
      </c>
    </row>
    <row r="676" spans="1:11" x14ac:dyDescent="0.25">
      <c r="A676" s="174">
        <v>229341</v>
      </c>
      <c r="B676" s="174">
        <v>211</v>
      </c>
      <c r="C676" s="174">
        <v>2009</v>
      </c>
      <c r="D676" s="174">
        <v>13</v>
      </c>
      <c r="E676" s="175" t="s">
        <v>308</v>
      </c>
      <c r="F676" s="175">
        <v>7</v>
      </c>
      <c r="G676" s="174" t="s">
        <v>766</v>
      </c>
      <c r="H676" s="174" t="s">
        <v>796</v>
      </c>
      <c r="I676" s="174">
        <v>2</v>
      </c>
      <c r="J676" s="174">
        <v>3</v>
      </c>
      <c r="K676" s="174">
        <v>278.32365700000003</v>
      </c>
    </row>
    <row r="677" spans="1:11" x14ac:dyDescent="0.25">
      <c r="A677" s="174">
        <v>229342</v>
      </c>
      <c r="B677" s="174">
        <v>211</v>
      </c>
      <c r="C677" s="174">
        <v>2009</v>
      </c>
      <c r="D677" s="174">
        <v>13</v>
      </c>
      <c r="E677" s="175" t="s">
        <v>308</v>
      </c>
      <c r="F677" s="175">
        <v>7</v>
      </c>
      <c r="G677" s="174" t="s">
        <v>766</v>
      </c>
      <c r="H677" s="174" t="s">
        <v>796</v>
      </c>
      <c r="I677" s="174">
        <v>3</v>
      </c>
      <c r="J677" s="174">
        <v>3</v>
      </c>
      <c r="K677" s="174">
        <v>392.06388600000002</v>
      </c>
    </row>
    <row r="678" spans="1:11" x14ac:dyDescent="0.25">
      <c r="A678" s="174">
        <v>229343</v>
      </c>
      <c r="B678" s="174">
        <v>211</v>
      </c>
      <c r="C678" s="174">
        <v>2009</v>
      </c>
      <c r="D678" s="174">
        <v>13</v>
      </c>
      <c r="E678" s="175" t="s">
        <v>308</v>
      </c>
      <c r="F678" s="175">
        <v>7</v>
      </c>
      <c r="G678" s="174" t="s">
        <v>766</v>
      </c>
      <c r="H678" s="174" t="s">
        <v>796</v>
      </c>
      <c r="I678" s="174">
        <v>4</v>
      </c>
      <c r="J678" s="174">
        <v>3</v>
      </c>
      <c r="K678" s="174">
        <v>1562.1004989999999</v>
      </c>
    </row>
    <row r="679" spans="1:11" x14ac:dyDescent="0.25">
      <c r="A679" s="174">
        <v>229344</v>
      </c>
      <c r="B679" s="174">
        <v>211</v>
      </c>
      <c r="C679" s="174">
        <v>2009</v>
      </c>
      <c r="D679" s="174">
        <v>13</v>
      </c>
      <c r="E679" s="175" t="s">
        <v>308</v>
      </c>
      <c r="F679" s="175">
        <v>7</v>
      </c>
      <c r="G679" s="174" t="s">
        <v>766</v>
      </c>
      <c r="H679" s="174" t="s">
        <v>796</v>
      </c>
      <c r="I679" s="174">
        <v>5</v>
      </c>
      <c r="J679" s="174">
        <v>3</v>
      </c>
      <c r="K679" s="174">
        <v>128.995396</v>
      </c>
    </row>
    <row r="680" spans="1:11" x14ac:dyDescent="0.25">
      <c r="A680" s="174">
        <v>229345</v>
      </c>
      <c r="B680" s="174">
        <v>211</v>
      </c>
      <c r="C680" s="174">
        <v>2009</v>
      </c>
      <c r="D680" s="174">
        <v>14</v>
      </c>
      <c r="E680" s="175" t="s">
        <v>310</v>
      </c>
      <c r="F680" s="175">
        <v>7</v>
      </c>
      <c r="G680" s="174" t="s">
        <v>766</v>
      </c>
      <c r="H680" s="174" t="s">
        <v>202</v>
      </c>
      <c r="I680" s="174">
        <v>2</v>
      </c>
      <c r="J680" s="174">
        <v>3</v>
      </c>
      <c r="K680" s="174">
        <v>116.95401</v>
      </c>
    </row>
    <row r="681" spans="1:11" x14ac:dyDescent="0.25">
      <c r="A681" s="174">
        <v>229346</v>
      </c>
      <c r="B681" s="174">
        <v>211</v>
      </c>
      <c r="C681" s="174">
        <v>2009</v>
      </c>
      <c r="D681" s="174">
        <v>14</v>
      </c>
      <c r="E681" s="175" t="s">
        <v>310</v>
      </c>
      <c r="F681" s="175">
        <v>7</v>
      </c>
      <c r="G681" s="174" t="s">
        <v>766</v>
      </c>
      <c r="H681" s="174" t="s">
        <v>202</v>
      </c>
      <c r="I681" s="174">
        <v>3</v>
      </c>
      <c r="J681" s="174">
        <v>3</v>
      </c>
      <c r="K681" s="174">
        <v>224.92999499999999</v>
      </c>
    </row>
    <row r="682" spans="1:11" x14ac:dyDescent="0.25">
      <c r="A682" s="174">
        <v>229347</v>
      </c>
      <c r="B682" s="174">
        <v>211</v>
      </c>
      <c r="C682" s="174">
        <v>2009</v>
      </c>
      <c r="D682" s="174">
        <v>14</v>
      </c>
      <c r="E682" s="175" t="s">
        <v>310</v>
      </c>
      <c r="F682" s="175">
        <v>7</v>
      </c>
      <c r="G682" s="174" t="s">
        <v>766</v>
      </c>
      <c r="H682" s="174" t="s">
        <v>202</v>
      </c>
      <c r="I682" s="174">
        <v>4</v>
      </c>
      <c r="J682" s="174">
        <v>3</v>
      </c>
      <c r="K682" s="174">
        <v>897.93765499999995</v>
      </c>
    </row>
    <row r="683" spans="1:11" x14ac:dyDescent="0.25">
      <c r="A683" s="174">
        <v>229348</v>
      </c>
      <c r="B683" s="174">
        <v>211</v>
      </c>
      <c r="C683" s="174">
        <v>2009</v>
      </c>
      <c r="D683" s="174">
        <v>14</v>
      </c>
      <c r="E683" s="175" t="s">
        <v>310</v>
      </c>
      <c r="F683" s="175">
        <v>7</v>
      </c>
      <c r="G683" s="174" t="s">
        <v>766</v>
      </c>
      <c r="H683" s="174" t="s">
        <v>202</v>
      </c>
      <c r="I683" s="174">
        <v>5</v>
      </c>
      <c r="J683" s="174">
        <v>3</v>
      </c>
      <c r="K683" s="174">
        <v>73.992191000000005</v>
      </c>
    </row>
    <row r="684" spans="1:11" x14ac:dyDescent="0.25">
      <c r="A684" s="174">
        <v>229349</v>
      </c>
      <c r="B684" s="174">
        <v>211</v>
      </c>
      <c r="C684" s="174">
        <v>2009</v>
      </c>
      <c r="D684" s="174">
        <v>15</v>
      </c>
      <c r="E684" s="175" t="s">
        <v>312</v>
      </c>
      <c r="F684" s="175">
        <v>8</v>
      </c>
      <c r="G684" s="174" t="s">
        <v>767</v>
      </c>
      <c r="H684" s="174" t="s">
        <v>796</v>
      </c>
      <c r="I684" s="174">
        <v>2</v>
      </c>
      <c r="J684" s="174">
        <v>3</v>
      </c>
      <c r="K684" s="174">
        <v>44.850369000000001</v>
      </c>
    </row>
    <row r="685" spans="1:11" x14ac:dyDescent="0.25">
      <c r="A685" s="174">
        <v>229350</v>
      </c>
      <c r="B685" s="174">
        <v>211</v>
      </c>
      <c r="C685" s="174">
        <v>2009</v>
      </c>
      <c r="D685" s="174">
        <v>15</v>
      </c>
      <c r="E685" s="175" t="s">
        <v>312</v>
      </c>
      <c r="F685" s="175">
        <v>8</v>
      </c>
      <c r="G685" s="174" t="s">
        <v>767</v>
      </c>
      <c r="H685" s="174" t="s">
        <v>796</v>
      </c>
      <c r="I685" s="174">
        <v>3</v>
      </c>
      <c r="J685" s="174">
        <v>3</v>
      </c>
      <c r="K685" s="174">
        <v>86.013508999999999</v>
      </c>
    </row>
    <row r="686" spans="1:11" x14ac:dyDescent="0.25">
      <c r="A686" s="174">
        <v>229351</v>
      </c>
      <c r="B686" s="174">
        <v>211</v>
      </c>
      <c r="C686" s="174">
        <v>2009</v>
      </c>
      <c r="D686" s="174">
        <v>15</v>
      </c>
      <c r="E686" s="175" t="s">
        <v>312</v>
      </c>
      <c r="F686" s="175">
        <v>8</v>
      </c>
      <c r="G686" s="174" t="s">
        <v>767</v>
      </c>
      <c r="H686" s="174" t="s">
        <v>796</v>
      </c>
      <c r="I686" s="174">
        <v>4</v>
      </c>
      <c r="J686" s="174">
        <v>3</v>
      </c>
      <c r="K686" s="174">
        <v>186.07812000000001</v>
      </c>
    </row>
    <row r="687" spans="1:11" x14ac:dyDescent="0.25">
      <c r="A687" s="174">
        <v>229352</v>
      </c>
      <c r="B687" s="174">
        <v>211</v>
      </c>
      <c r="C687" s="174">
        <v>2009</v>
      </c>
      <c r="D687" s="174">
        <v>15</v>
      </c>
      <c r="E687" s="175" t="s">
        <v>312</v>
      </c>
      <c r="F687" s="175">
        <v>8</v>
      </c>
      <c r="G687" s="174" t="s">
        <v>767</v>
      </c>
      <c r="H687" s="174" t="s">
        <v>796</v>
      </c>
      <c r="I687" s="174">
        <v>5</v>
      </c>
      <c r="J687" s="174">
        <v>3</v>
      </c>
      <c r="K687" s="174">
        <v>141.03834000000001</v>
      </c>
    </row>
    <row r="688" spans="1:11" x14ac:dyDescent="0.25">
      <c r="A688" s="174">
        <v>229353</v>
      </c>
      <c r="B688" s="174">
        <v>211</v>
      </c>
      <c r="C688" s="174">
        <v>2009</v>
      </c>
      <c r="D688" s="174">
        <v>16</v>
      </c>
      <c r="E688" s="175" t="s">
        <v>314</v>
      </c>
      <c r="F688" s="175">
        <v>8</v>
      </c>
      <c r="G688" s="174" t="s">
        <v>767</v>
      </c>
      <c r="H688" s="174" t="s">
        <v>202</v>
      </c>
      <c r="I688" s="174">
        <v>2</v>
      </c>
      <c r="J688" s="174">
        <v>3</v>
      </c>
      <c r="K688" s="174">
        <v>70.057603999999998</v>
      </c>
    </row>
    <row r="689" spans="1:12" x14ac:dyDescent="0.25">
      <c r="A689" s="174">
        <v>229354</v>
      </c>
      <c r="B689" s="174">
        <v>211</v>
      </c>
      <c r="C689" s="174">
        <v>2009</v>
      </c>
      <c r="D689" s="174">
        <v>16</v>
      </c>
      <c r="E689" s="175" t="s">
        <v>314</v>
      </c>
      <c r="F689" s="175">
        <v>8</v>
      </c>
      <c r="G689" s="174" t="s">
        <v>767</v>
      </c>
      <c r="H689" s="174" t="s">
        <v>202</v>
      </c>
      <c r="I689" s="174">
        <v>3</v>
      </c>
      <c r="J689" s="174">
        <v>3</v>
      </c>
      <c r="K689" s="174">
        <v>110.988823</v>
      </c>
    </row>
    <row r="690" spans="1:12" x14ac:dyDescent="0.25">
      <c r="A690" s="174">
        <v>229355</v>
      </c>
      <c r="B690" s="174">
        <v>211</v>
      </c>
      <c r="C690" s="174">
        <v>2009</v>
      </c>
      <c r="D690" s="174">
        <v>16</v>
      </c>
      <c r="E690" s="175" t="s">
        <v>314</v>
      </c>
      <c r="F690" s="175">
        <v>8</v>
      </c>
      <c r="G690" s="174" t="s">
        <v>767</v>
      </c>
      <c r="H690" s="174" t="s">
        <v>202</v>
      </c>
      <c r="I690" s="174">
        <v>4</v>
      </c>
      <c r="J690" s="174">
        <v>3</v>
      </c>
      <c r="K690" s="174">
        <v>238.76782499999999</v>
      </c>
    </row>
    <row r="691" spans="1:12" x14ac:dyDescent="0.25">
      <c r="A691" s="174">
        <v>229356</v>
      </c>
      <c r="B691" s="174">
        <v>211</v>
      </c>
      <c r="C691" s="174">
        <v>2009</v>
      </c>
      <c r="D691" s="174">
        <v>16</v>
      </c>
      <c r="E691" s="175" t="s">
        <v>314</v>
      </c>
      <c r="F691" s="175">
        <v>8</v>
      </c>
      <c r="G691" s="174" t="s">
        <v>767</v>
      </c>
      <c r="H691" s="174" t="s">
        <v>202</v>
      </c>
      <c r="I691" s="174">
        <v>5</v>
      </c>
      <c r="J691" s="174">
        <v>3</v>
      </c>
      <c r="K691" s="174">
        <v>180.020983</v>
      </c>
    </row>
    <row r="692" spans="1:12" x14ac:dyDescent="0.25">
      <c r="A692" s="174">
        <v>229357</v>
      </c>
      <c r="B692" s="174">
        <v>211</v>
      </c>
      <c r="C692" s="174">
        <v>2009</v>
      </c>
      <c r="D692" s="174">
        <v>17</v>
      </c>
      <c r="E692" s="175" t="s">
        <v>316</v>
      </c>
      <c r="F692" s="175">
        <v>9</v>
      </c>
      <c r="G692" s="174" t="s">
        <v>768</v>
      </c>
      <c r="H692" s="174" t="s">
        <v>796</v>
      </c>
      <c r="I692" s="174">
        <v>2</v>
      </c>
      <c r="J692" s="174">
        <v>3</v>
      </c>
      <c r="K692" s="174">
        <v>57.992573</v>
      </c>
    </row>
    <row r="693" spans="1:12" x14ac:dyDescent="0.25">
      <c r="A693" s="174">
        <v>229358</v>
      </c>
      <c r="B693" s="174">
        <v>211</v>
      </c>
      <c r="C693" s="174">
        <v>2009</v>
      </c>
      <c r="D693" s="174">
        <v>17</v>
      </c>
      <c r="E693" s="175" t="s">
        <v>316</v>
      </c>
      <c r="F693" s="175">
        <v>9</v>
      </c>
      <c r="G693" s="174" t="s">
        <v>768</v>
      </c>
      <c r="H693" s="174" t="s">
        <v>796</v>
      </c>
      <c r="I693" s="174">
        <v>3</v>
      </c>
      <c r="J693" s="174">
        <v>3</v>
      </c>
      <c r="K693" s="174">
        <v>81.006489999999999</v>
      </c>
    </row>
    <row r="694" spans="1:12" x14ac:dyDescent="0.25">
      <c r="A694" s="174">
        <v>229359</v>
      </c>
      <c r="B694" s="174">
        <v>211</v>
      </c>
      <c r="C694" s="174">
        <v>2009</v>
      </c>
      <c r="D694" s="174">
        <v>17</v>
      </c>
      <c r="E694" s="175" t="s">
        <v>316</v>
      </c>
      <c r="F694" s="175">
        <v>9</v>
      </c>
      <c r="G694" s="174" t="s">
        <v>768</v>
      </c>
      <c r="H694" s="174" t="s">
        <v>796</v>
      </c>
      <c r="I694" s="174">
        <v>4</v>
      </c>
      <c r="J694" s="174">
        <v>3</v>
      </c>
      <c r="K694" s="174">
        <v>184.99200500000001</v>
      </c>
    </row>
    <row r="695" spans="1:12" x14ac:dyDescent="0.25">
      <c r="A695" s="174">
        <v>229360</v>
      </c>
      <c r="B695" s="174">
        <v>211</v>
      </c>
      <c r="C695" s="174">
        <v>2009</v>
      </c>
      <c r="D695" s="174">
        <v>17</v>
      </c>
      <c r="E695" s="175" t="s">
        <v>316</v>
      </c>
      <c r="F695" s="175">
        <v>9</v>
      </c>
      <c r="G695" s="174" t="s">
        <v>768</v>
      </c>
      <c r="H695" s="174" t="s">
        <v>796</v>
      </c>
      <c r="I695" s="174">
        <v>5</v>
      </c>
      <c r="J695" s="174">
        <v>3</v>
      </c>
      <c r="K695" s="174">
        <v>9.9990900000000007</v>
      </c>
    </row>
    <row r="696" spans="1:12" x14ac:dyDescent="0.25">
      <c r="A696" s="174">
        <v>229361</v>
      </c>
      <c r="B696" s="174">
        <v>211</v>
      </c>
      <c r="C696" s="174">
        <v>2009</v>
      </c>
      <c r="D696" s="174">
        <v>18</v>
      </c>
      <c r="E696" s="175" t="s">
        <v>318</v>
      </c>
      <c r="F696" s="175">
        <v>9</v>
      </c>
      <c r="G696" s="174" t="s">
        <v>768</v>
      </c>
      <c r="H696" s="174" t="s">
        <v>202</v>
      </c>
      <c r="I696" s="174">
        <v>2</v>
      </c>
      <c r="J696" s="174">
        <v>3</v>
      </c>
      <c r="K696" s="174">
        <v>32.676837999999996</v>
      </c>
    </row>
    <row r="697" spans="1:12" x14ac:dyDescent="0.25">
      <c r="A697" s="174">
        <v>229362</v>
      </c>
      <c r="B697" s="174">
        <v>211</v>
      </c>
      <c r="C697" s="174">
        <v>2009</v>
      </c>
      <c r="D697" s="174">
        <v>18</v>
      </c>
      <c r="E697" s="175" t="s">
        <v>318</v>
      </c>
      <c r="F697" s="175">
        <v>9</v>
      </c>
      <c r="G697" s="174" t="s">
        <v>768</v>
      </c>
      <c r="H697" s="174" t="s">
        <v>202</v>
      </c>
      <c r="I697" s="174">
        <v>3</v>
      </c>
      <c r="J697" s="174">
        <v>3</v>
      </c>
      <c r="K697" s="174">
        <v>94.001796999999996</v>
      </c>
    </row>
    <row r="698" spans="1:12" x14ac:dyDescent="0.25">
      <c r="A698" s="174">
        <v>229363</v>
      </c>
      <c r="B698" s="174">
        <v>211</v>
      </c>
      <c r="C698" s="174">
        <v>2009</v>
      </c>
      <c r="D698" s="174">
        <v>18</v>
      </c>
      <c r="E698" s="175" t="s">
        <v>318</v>
      </c>
      <c r="F698" s="175">
        <v>9</v>
      </c>
      <c r="G698" s="174" t="s">
        <v>768</v>
      </c>
      <c r="H698" s="174" t="s">
        <v>202</v>
      </c>
      <c r="I698" s="174">
        <v>4</v>
      </c>
      <c r="J698" s="174">
        <v>3</v>
      </c>
      <c r="K698" s="174">
        <v>716.99347499999999</v>
      </c>
    </row>
    <row r="699" spans="1:12" x14ac:dyDescent="0.25">
      <c r="A699" s="174">
        <v>229364</v>
      </c>
      <c r="B699" s="174">
        <v>211</v>
      </c>
      <c r="C699" s="174">
        <v>2009</v>
      </c>
      <c r="D699" s="174">
        <v>18</v>
      </c>
      <c r="E699" s="175" t="s">
        <v>318</v>
      </c>
      <c r="F699" s="175">
        <v>9</v>
      </c>
      <c r="G699" s="174" t="s">
        <v>768</v>
      </c>
      <c r="H699" s="174" t="s">
        <v>202</v>
      </c>
      <c r="I699" s="174">
        <v>5</v>
      </c>
      <c r="J699" s="174">
        <v>3</v>
      </c>
      <c r="K699" s="174">
        <v>5.9996159999999996</v>
      </c>
    </row>
    <row r="700" spans="1:12" x14ac:dyDescent="0.25">
      <c r="A700" s="174">
        <v>229365</v>
      </c>
      <c r="B700" s="174">
        <v>211</v>
      </c>
      <c r="C700" s="174">
        <v>2009</v>
      </c>
      <c r="D700" s="174">
        <v>19</v>
      </c>
      <c r="E700" s="175" t="s">
        <v>320</v>
      </c>
      <c r="F700" s="175">
        <v>10</v>
      </c>
      <c r="G700" s="174" t="s">
        <v>769</v>
      </c>
      <c r="H700" s="174" t="s">
        <v>796</v>
      </c>
      <c r="I700" s="174">
        <v>2</v>
      </c>
      <c r="J700" s="174">
        <v>3</v>
      </c>
      <c r="K700" s="174">
        <v>3.611818</v>
      </c>
    </row>
    <row r="701" spans="1:12" x14ac:dyDescent="0.25">
      <c r="A701" s="174">
        <v>229366</v>
      </c>
      <c r="B701" s="174">
        <v>211</v>
      </c>
      <c r="C701" s="174">
        <v>2009</v>
      </c>
      <c r="D701" s="174">
        <v>19</v>
      </c>
      <c r="E701" s="175" t="s">
        <v>320</v>
      </c>
      <c r="F701" s="175">
        <v>10</v>
      </c>
      <c r="G701" s="174" t="s">
        <v>769</v>
      </c>
      <c r="H701" s="174" t="s">
        <v>796</v>
      </c>
      <c r="I701" s="174">
        <v>3</v>
      </c>
      <c r="J701" s="174">
        <v>3</v>
      </c>
      <c r="K701" s="174">
        <v>9.5193589999999997</v>
      </c>
    </row>
    <row r="702" spans="1:12" x14ac:dyDescent="0.25">
      <c r="A702" s="174">
        <v>229367</v>
      </c>
      <c r="B702" s="174">
        <v>211</v>
      </c>
      <c r="C702" s="174">
        <v>2009</v>
      </c>
      <c r="D702" s="174">
        <v>19</v>
      </c>
      <c r="E702" s="175" t="s">
        <v>320</v>
      </c>
      <c r="F702" s="175">
        <v>10</v>
      </c>
      <c r="G702" s="174" t="s">
        <v>769</v>
      </c>
      <c r="H702" s="174" t="s">
        <v>796</v>
      </c>
      <c r="I702" s="174">
        <v>4</v>
      </c>
      <c r="J702" s="174">
        <v>3</v>
      </c>
      <c r="K702" s="174">
        <v>107.111277</v>
      </c>
    </row>
    <row r="703" spans="1:12" x14ac:dyDescent="0.25">
      <c r="A703" s="174">
        <v>229368</v>
      </c>
      <c r="B703" s="174">
        <v>211</v>
      </c>
      <c r="C703" s="174">
        <v>2009</v>
      </c>
      <c r="D703" s="174">
        <v>19</v>
      </c>
      <c r="E703" s="175" t="s">
        <v>320</v>
      </c>
      <c r="F703" s="175">
        <v>10</v>
      </c>
      <c r="G703" s="174" t="s">
        <v>769</v>
      </c>
      <c r="H703" s="174" t="s">
        <v>796</v>
      </c>
      <c r="I703" s="174">
        <v>5</v>
      </c>
      <c r="J703" s="174">
        <v>3</v>
      </c>
      <c r="K703" s="174">
        <v>0</v>
      </c>
      <c r="L703" s="176">
        <v>-0.28526899999999999</v>
      </c>
    </row>
    <row r="704" spans="1:12" x14ac:dyDescent="0.25">
      <c r="A704" s="174">
        <v>229369</v>
      </c>
      <c r="B704" s="174">
        <v>211</v>
      </c>
      <c r="C704" s="174">
        <v>2009</v>
      </c>
      <c r="D704" s="174">
        <v>20</v>
      </c>
      <c r="E704" s="175" t="s">
        <v>322</v>
      </c>
      <c r="F704" s="175">
        <v>10</v>
      </c>
      <c r="G704" s="174" t="s">
        <v>769</v>
      </c>
      <c r="H704" s="174" t="s">
        <v>202</v>
      </c>
      <c r="I704" s="174">
        <v>2</v>
      </c>
      <c r="J704" s="174">
        <v>3</v>
      </c>
      <c r="K704" s="174">
        <v>8.2141350000000006</v>
      </c>
    </row>
    <row r="705" spans="1:12" x14ac:dyDescent="0.25">
      <c r="A705" s="174">
        <v>229370</v>
      </c>
      <c r="B705" s="174">
        <v>211</v>
      </c>
      <c r="C705" s="174">
        <v>2009</v>
      </c>
      <c r="D705" s="174">
        <v>20</v>
      </c>
      <c r="E705" s="175" t="s">
        <v>322</v>
      </c>
      <c r="F705" s="175">
        <v>10</v>
      </c>
      <c r="G705" s="174" t="s">
        <v>769</v>
      </c>
      <c r="H705" s="174" t="s">
        <v>202</v>
      </c>
      <c r="I705" s="174">
        <v>3</v>
      </c>
      <c r="J705" s="174">
        <v>3</v>
      </c>
      <c r="K705" s="174">
        <v>36.709104000000004</v>
      </c>
    </row>
    <row r="706" spans="1:12" x14ac:dyDescent="0.25">
      <c r="A706" s="174">
        <v>229371</v>
      </c>
      <c r="B706" s="174">
        <v>211</v>
      </c>
      <c r="C706" s="174">
        <v>2009</v>
      </c>
      <c r="D706" s="174">
        <v>20</v>
      </c>
      <c r="E706" s="175" t="s">
        <v>322</v>
      </c>
      <c r="F706" s="175">
        <v>10</v>
      </c>
      <c r="G706" s="174" t="s">
        <v>769</v>
      </c>
      <c r="H706" s="174" t="s">
        <v>202</v>
      </c>
      <c r="I706" s="174">
        <v>4</v>
      </c>
      <c r="J706" s="174">
        <v>3</v>
      </c>
      <c r="K706" s="174">
        <v>409.34361100000001</v>
      </c>
    </row>
    <row r="707" spans="1:12" x14ac:dyDescent="0.25">
      <c r="A707" s="174">
        <v>229372</v>
      </c>
      <c r="B707" s="174">
        <v>211</v>
      </c>
      <c r="C707" s="174">
        <v>2009</v>
      </c>
      <c r="D707" s="174">
        <v>20</v>
      </c>
      <c r="E707" s="175" t="s">
        <v>322</v>
      </c>
      <c r="F707" s="175">
        <v>10</v>
      </c>
      <c r="G707" s="174" t="s">
        <v>769</v>
      </c>
      <c r="H707" s="174" t="s">
        <v>202</v>
      </c>
      <c r="I707" s="174">
        <v>5</v>
      </c>
      <c r="J707" s="174">
        <v>3</v>
      </c>
      <c r="K707" s="174">
        <v>0</v>
      </c>
      <c r="L707" s="176">
        <v>-1.141267</v>
      </c>
    </row>
    <row r="708" spans="1:12" x14ac:dyDescent="0.25">
      <c r="A708" s="174">
        <v>229373</v>
      </c>
      <c r="B708" s="174">
        <v>211</v>
      </c>
      <c r="C708" s="174">
        <v>2009</v>
      </c>
      <c r="D708" s="174">
        <v>21</v>
      </c>
      <c r="E708" s="175" t="s">
        <v>324</v>
      </c>
      <c r="F708" s="175">
        <v>11</v>
      </c>
      <c r="G708" s="174" t="s">
        <v>770</v>
      </c>
      <c r="H708" s="174" t="s">
        <v>796</v>
      </c>
      <c r="I708" s="174">
        <v>2</v>
      </c>
      <c r="J708" s="174">
        <v>3</v>
      </c>
      <c r="K708" s="174">
        <v>44.247020999999997</v>
      </c>
    </row>
    <row r="709" spans="1:12" x14ac:dyDescent="0.25">
      <c r="A709" s="174">
        <v>229374</v>
      </c>
      <c r="B709" s="174">
        <v>211</v>
      </c>
      <c r="C709" s="174">
        <v>2009</v>
      </c>
      <c r="D709" s="174">
        <v>21</v>
      </c>
      <c r="E709" s="175" t="s">
        <v>324</v>
      </c>
      <c r="F709" s="175">
        <v>11</v>
      </c>
      <c r="G709" s="174" t="s">
        <v>770</v>
      </c>
      <c r="H709" s="174" t="s">
        <v>796</v>
      </c>
      <c r="I709" s="174">
        <v>3</v>
      </c>
      <c r="J709" s="174">
        <v>3</v>
      </c>
      <c r="K709" s="174">
        <v>2827.5222170000002</v>
      </c>
    </row>
    <row r="710" spans="1:12" x14ac:dyDescent="0.25">
      <c r="A710" s="174">
        <v>229375</v>
      </c>
      <c r="B710" s="174">
        <v>211</v>
      </c>
      <c r="C710" s="174">
        <v>2009</v>
      </c>
      <c r="D710" s="174">
        <v>21</v>
      </c>
      <c r="E710" s="175" t="s">
        <v>324</v>
      </c>
      <c r="F710" s="175">
        <v>11</v>
      </c>
      <c r="G710" s="174" t="s">
        <v>770</v>
      </c>
      <c r="H710" s="174" t="s">
        <v>796</v>
      </c>
      <c r="I710" s="174">
        <v>4</v>
      </c>
      <c r="J710" s="174">
        <v>3</v>
      </c>
      <c r="K710" s="174">
        <v>2709.0155209999998</v>
      </c>
    </row>
    <row r="711" spans="1:12" x14ac:dyDescent="0.25">
      <c r="A711" s="174">
        <v>229376</v>
      </c>
      <c r="B711" s="174">
        <v>211</v>
      </c>
      <c r="C711" s="174">
        <v>2009</v>
      </c>
      <c r="D711" s="174">
        <v>21</v>
      </c>
      <c r="E711" s="175" t="s">
        <v>324</v>
      </c>
      <c r="F711" s="175">
        <v>11</v>
      </c>
      <c r="G711" s="174" t="s">
        <v>770</v>
      </c>
      <c r="H711" s="174" t="s">
        <v>796</v>
      </c>
      <c r="I711" s="174">
        <v>5</v>
      </c>
      <c r="J711" s="174">
        <v>3</v>
      </c>
      <c r="K711" s="174">
        <v>199.54410100000001</v>
      </c>
    </row>
    <row r="712" spans="1:12" x14ac:dyDescent="0.25">
      <c r="A712" s="174">
        <v>229377</v>
      </c>
      <c r="B712" s="174">
        <v>211</v>
      </c>
      <c r="C712" s="174">
        <v>2009</v>
      </c>
      <c r="D712" s="174">
        <v>22</v>
      </c>
      <c r="E712" s="175" t="s">
        <v>326</v>
      </c>
      <c r="F712" s="175">
        <v>11</v>
      </c>
      <c r="G712" s="174" t="s">
        <v>770</v>
      </c>
      <c r="H712" s="174" t="s">
        <v>202</v>
      </c>
      <c r="I712" s="174">
        <v>2</v>
      </c>
      <c r="J712" s="174">
        <v>3</v>
      </c>
      <c r="K712" s="174">
        <v>201.67005800000001</v>
      </c>
    </row>
    <row r="713" spans="1:12" x14ac:dyDescent="0.25">
      <c r="A713" s="174">
        <v>229378</v>
      </c>
      <c r="B713" s="174">
        <v>211</v>
      </c>
      <c r="C713" s="174">
        <v>2009</v>
      </c>
      <c r="D713" s="174">
        <v>22</v>
      </c>
      <c r="E713" s="175" t="s">
        <v>326</v>
      </c>
      <c r="F713" s="175">
        <v>11</v>
      </c>
      <c r="G713" s="174" t="s">
        <v>770</v>
      </c>
      <c r="H713" s="174" t="s">
        <v>202</v>
      </c>
      <c r="I713" s="174">
        <v>3</v>
      </c>
      <c r="J713" s="174">
        <v>3</v>
      </c>
      <c r="K713" s="174">
        <v>11374.191188999999</v>
      </c>
    </row>
    <row r="714" spans="1:12" x14ac:dyDescent="0.25">
      <c r="A714" s="174">
        <v>229379</v>
      </c>
      <c r="B714" s="174">
        <v>211</v>
      </c>
      <c r="C714" s="174">
        <v>2009</v>
      </c>
      <c r="D714" s="174">
        <v>22</v>
      </c>
      <c r="E714" s="175" t="s">
        <v>326</v>
      </c>
      <c r="F714" s="175">
        <v>11</v>
      </c>
      <c r="G714" s="174" t="s">
        <v>770</v>
      </c>
      <c r="H714" s="174" t="s">
        <v>202</v>
      </c>
      <c r="I714" s="174">
        <v>4</v>
      </c>
      <c r="J714" s="174">
        <v>3</v>
      </c>
      <c r="K714" s="174">
        <v>10204.907609</v>
      </c>
    </row>
    <row r="715" spans="1:12" x14ac:dyDescent="0.25">
      <c r="A715" s="174">
        <v>229380</v>
      </c>
      <c r="B715" s="174">
        <v>211</v>
      </c>
      <c r="C715" s="174">
        <v>2009</v>
      </c>
      <c r="D715" s="174">
        <v>22</v>
      </c>
      <c r="E715" s="175" t="s">
        <v>326</v>
      </c>
      <c r="F715" s="175">
        <v>11</v>
      </c>
      <c r="G715" s="174" t="s">
        <v>770</v>
      </c>
      <c r="H715" s="174" t="s">
        <v>202</v>
      </c>
      <c r="I715" s="174">
        <v>5</v>
      </c>
      <c r="J715" s="174">
        <v>3</v>
      </c>
      <c r="K715" s="174">
        <v>720.28362500000003</v>
      </c>
    </row>
    <row r="716" spans="1:12" x14ac:dyDescent="0.25">
      <c r="A716" s="174">
        <v>229381</v>
      </c>
      <c r="B716" s="174">
        <v>211</v>
      </c>
      <c r="C716" s="174">
        <v>2009</v>
      </c>
      <c r="D716" s="174">
        <v>24</v>
      </c>
      <c r="E716" s="175" t="s">
        <v>330</v>
      </c>
      <c r="F716" s="175">
        <v>12</v>
      </c>
      <c r="G716" s="174" t="s">
        <v>771</v>
      </c>
      <c r="H716" s="174" t="s">
        <v>202</v>
      </c>
      <c r="I716" s="174">
        <v>2</v>
      </c>
      <c r="J716" s="174">
        <v>3</v>
      </c>
      <c r="K716" s="174">
        <v>441.51830899999999</v>
      </c>
    </row>
    <row r="717" spans="1:12" x14ac:dyDescent="0.25">
      <c r="A717" s="174">
        <v>229382</v>
      </c>
      <c r="B717" s="174">
        <v>211</v>
      </c>
      <c r="C717" s="174">
        <v>2009</v>
      </c>
      <c r="D717" s="174">
        <v>24</v>
      </c>
      <c r="E717" s="175" t="s">
        <v>330</v>
      </c>
      <c r="F717" s="175">
        <v>12</v>
      </c>
      <c r="G717" s="174" t="s">
        <v>771</v>
      </c>
      <c r="H717" s="174" t="s">
        <v>202</v>
      </c>
      <c r="I717" s="174">
        <v>3</v>
      </c>
      <c r="J717" s="174">
        <v>3</v>
      </c>
      <c r="K717" s="174">
        <v>832.009276</v>
      </c>
    </row>
    <row r="718" spans="1:12" x14ac:dyDescent="0.25">
      <c r="A718" s="174">
        <v>229383</v>
      </c>
      <c r="B718" s="174">
        <v>211</v>
      </c>
      <c r="C718" s="174">
        <v>2009</v>
      </c>
      <c r="D718" s="174">
        <v>24</v>
      </c>
      <c r="E718" s="175" t="s">
        <v>330</v>
      </c>
      <c r="F718" s="175">
        <v>12</v>
      </c>
      <c r="G718" s="174" t="s">
        <v>771</v>
      </c>
      <c r="H718" s="174" t="s">
        <v>202</v>
      </c>
      <c r="I718" s="174">
        <v>4</v>
      </c>
      <c r="J718" s="174">
        <v>3</v>
      </c>
      <c r="K718" s="174">
        <v>185.00130799999999</v>
      </c>
    </row>
    <row r="719" spans="1:12" x14ac:dyDescent="0.25">
      <c r="A719" s="174">
        <v>229384</v>
      </c>
      <c r="B719" s="174">
        <v>211</v>
      </c>
      <c r="C719" s="174">
        <v>2009</v>
      </c>
      <c r="D719" s="174">
        <v>24</v>
      </c>
      <c r="E719" s="175" t="s">
        <v>330</v>
      </c>
      <c r="F719" s="175">
        <v>12</v>
      </c>
      <c r="G719" s="174" t="s">
        <v>771</v>
      </c>
      <c r="H719" s="174" t="s">
        <v>202</v>
      </c>
      <c r="I719" s="174">
        <v>5</v>
      </c>
      <c r="J719" s="174">
        <v>3</v>
      </c>
      <c r="K719" s="174">
        <v>5.0001819999999997</v>
      </c>
    </row>
    <row r="720" spans="1:12" x14ac:dyDescent="0.25">
      <c r="A720" s="174">
        <v>229385</v>
      </c>
      <c r="B720" s="174">
        <v>211</v>
      </c>
      <c r="C720" s="174">
        <v>2009</v>
      </c>
      <c r="D720" s="174">
        <v>25</v>
      </c>
      <c r="E720" s="175" t="s">
        <v>332</v>
      </c>
      <c r="F720" s="175">
        <v>13</v>
      </c>
      <c r="G720" s="174" t="s">
        <v>772</v>
      </c>
      <c r="H720" s="174" t="s">
        <v>796</v>
      </c>
      <c r="I720" s="174">
        <v>2</v>
      </c>
      <c r="J720" s="174">
        <v>3</v>
      </c>
      <c r="K720" s="174">
        <v>204.08154099999999</v>
      </c>
    </row>
    <row r="721" spans="1:11" x14ac:dyDescent="0.25">
      <c r="A721" s="174">
        <v>229386</v>
      </c>
      <c r="B721" s="174">
        <v>211</v>
      </c>
      <c r="C721" s="174">
        <v>2009</v>
      </c>
      <c r="D721" s="174">
        <v>25</v>
      </c>
      <c r="E721" s="175" t="s">
        <v>332</v>
      </c>
      <c r="F721" s="175">
        <v>13</v>
      </c>
      <c r="G721" s="174" t="s">
        <v>772</v>
      </c>
      <c r="H721" s="174" t="s">
        <v>796</v>
      </c>
      <c r="I721" s="174">
        <v>3</v>
      </c>
      <c r="J721" s="174">
        <v>3</v>
      </c>
      <c r="K721" s="174">
        <v>1703.5139320000001</v>
      </c>
    </row>
    <row r="722" spans="1:11" x14ac:dyDescent="0.25">
      <c r="A722" s="174">
        <v>229387</v>
      </c>
      <c r="B722" s="174">
        <v>211</v>
      </c>
      <c r="C722" s="174">
        <v>2009</v>
      </c>
      <c r="D722" s="174">
        <v>25</v>
      </c>
      <c r="E722" s="175" t="s">
        <v>332</v>
      </c>
      <c r="F722" s="175">
        <v>13</v>
      </c>
      <c r="G722" s="174" t="s">
        <v>772</v>
      </c>
      <c r="H722" s="174" t="s">
        <v>796</v>
      </c>
      <c r="I722" s="174">
        <v>4</v>
      </c>
      <c r="J722" s="174">
        <v>3</v>
      </c>
      <c r="K722" s="174">
        <v>2167.831228</v>
      </c>
    </row>
    <row r="723" spans="1:11" x14ac:dyDescent="0.25">
      <c r="A723" s="174">
        <v>229388</v>
      </c>
      <c r="B723" s="174">
        <v>211</v>
      </c>
      <c r="C723" s="174">
        <v>2009</v>
      </c>
      <c r="D723" s="174">
        <v>25</v>
      </c>
      <c r="E723" s="175" t="s">
        <v>332</v>
      </c>
      <c r="F723" s="175">
        <v>13</v>
      </c>
      <c r="G723" s="174" t="s">
        <v>772</v>
      </c>
      <c r="H723" s="174" t="s">
        <v>796</v>
      </c>
      <c r="I723" s="174">
        <v>5</v>
      </c>
      <c r="J723" s="174">
        <v>3</v>
      </c>
      <c r="K723" s="174">
        <v>232.24935400000001</v>
      </c>
    </row>
    <row r="724" spans="1:11" x14ac:dyDescent="0.25">
      <c r="A724" s="174">
        <v>229389</v>
      </c>
      <c r="B724" s="174">
        <v>211</v>
      </c>
      <c r="C724" s="174">
        <v>2009</v>
      </c>
      <c r="D724" s="174">
        <v>26</v>
      </c>
      <c r="E724" s="175" t="s">
        <v>334</v>
      </c>
      <c r="F724" s="175">
        <v>13</v>
      </c>
      <c r="G724" s="174" t="s">
        <v>772</v>
      </c>
      <c r="H724" s="174" t="s">
        <v>202</v>
      </c>
      <c r="I724" s="174">
        <v>2</v>
      </c>
      <c r="J724" s="174">
        <v>3</v>
      </c>
      <c r="K724" s="174">
        <v>2401.152752</v>
      </c>
    </row>
    <row r="725" spans="1:11" x14ac:dyDescent="0.25">
      <c r="A725" s="174">
        <v>229390</v>
      </c>
      <c r="B725" s="174">
        <v>211</v>
      </c>
      <c r="C725" s="174">
        <v>2009</v>
      </c>
      <c r="D725" s="174">
        <v>26</v>
      </c>
      <c r="E725" s="175" t="s">
        <v>334</v>
      </c>
      <c r="F725" s="175">
        <v>13</v>
      </c>
      <c r="G725" s="174" t="s">
        <v>772</v>
      </c>
      <c r="H725" s="174" t="s">
        <v>202</v>
      </c>
      <c r="I725" s="174">
        <v>3</v>
      </c>
      <c r="J725" s="174">
        <v>3</v>
      </c>
      <c r="K725" s="174">
        <v>16134.779409000001</v>
      </c>
    </row>
    <row r="726" spans="1:11" x14ac:dyDescent="0.25">
      <c r="A726" s="174">
        <v>229391</v>
      </c>
      <c r="B726" s="174">
        <v>211</v>
      </c>
      <c r="C726" s="174">
        <v>2009</v>
      </c>
      <c r="D726" s="174">
        <v>26</v>
      </c>
      <c r="E726" s="175" t="s">
        <v>334</v>
      </c>
      <c r="F726" s="175">
        <v>13</v>
      </c>
      <c r="G726" s="174" t="s">
        <v>772</v>
      </c>
      <c r="H726" s="174" t="s">
        <v>202</v>
      </c>
      <c r="I726" s="174">
        <v>4</v>
      </c>
      <c r="J726" s="174">
        <v>3</v>
      </c>
      <c r="K726" s="174">
        <v>20527.599074999998</v>
      </c>
    </row>
    <row r="727" spans="1:11" x14ac:dyDescent="0.25">
      <c r="A727" s="174">
        <v>229392</v>
      </c>
      <c r="B727" s="174">
        <v>211</v>
      </c>
      <c r="C727" s="174">
        <v>2009</v>
      </c>
      <c r="D727" s="174">
        <v>26</v>
      </c>
      <c r="E727" s="175" t="s">
        <v>334</v>
      </c>
      <c r="F727" s="175">
        <v>13</v>
      </c>
      <c r="G727" s="174" t="s">
        <v>772</v>
      </c>
      <c r="H727" s="174" t="s">
        <v>202</v>
      </c>
      <c r="I727" s="174">
        <v>5</v>
      </c>
      <c r="J727" s="174">
        <v>3</v>
      </c>
      <c r="K727" s="174">
        <v>2200.5789009999999</v>
      </c>
    </row>
    <row r="728" spans="1:11" x14ac:dyDescent="0.25">
      <c r="A728" s="174">
        <v>229393</v>
      </c>
      <c r="B728" s="174">
        <v>211</v>
      </c>
      <c r="C728" s="174">
        <v>2009</v>
      </c>
      <c r="D728" s="174">
        <v>27</v>
      </c>
      <c r="E728" s="175" t="s">
        <v>336</v>
      </c>
      <c r="F728" s="175">
        <v>14</v>
      </c>
      <c r="G728" s="174" t="s">
        <v>773</v>
      </c>
      <c r="H728" s="174" t="s">
        <v>796</v>
      </c>
      <c r="I728" s="174">
        <v>2</v>
      </c>
      <c r="J728" s="174">
        <v>3</v>
      </c>
      <c r="K728" s="174">
        <v>0.47827199999999997</v>
      </c>
    </row>
    <row r="729" spans="1:11" x14ac:dyDescent="0.25">
      <c r="A729" s="174">
        <v>229394</v>
      </c>
      <c r="B729" s="174">
        <v>211</v>
      </c>
      <c r="C729" s="174">
        <v>2009</v>
      </c>
      <c r="D729" s="174">
        <v>27</v>
      </c>
      <c r="E729" s="175" t="s">
        <v>336</v>
      </c>
      <c r="F729" s="175">
        <v>14</v>
      </c>
      <c r="G729" s="174" t="s">
        <v>773</v>
      </c>
      <c r="H729" s="174" t="s">
        <v>796</v>
      </c>
      <c r="I729" s="174">
        <v>3</v>
      </c>
      <c r="J729" s="174">
        <v>3</v>
      </c>
      <c r="K729" s="174">
        <v>11.949076</v>
      </c>
    </row>
    <row r="730" spans="1:11" x14ac:dyDescent="0.25">
      <c r="A730" s="174">
        <v>229395</v>
      </c>
      <c r="B730" s="174">
        <v>211</v>
      </c>
      <c r="C730" s="174">
        <v>2009</v>
      </c>
      <c r="D730" s="174">
        <v>27</v>
      </c>
      <c r="E730" s="175" t="s">
        <v>336</v>
      </c>
      <c r="F730" s="175">
        <v>14</v>
      </c>
      <c r="G730" s="174" t="s">
        <v>773</v>
      </c>
      <c r="H730" s="174" t="s">
        <v>796</v>
      </c>
      <c r="I730" s="174">
        <v>4</v>
      </c>
      <c r="J730" s="174">
        <v>3</v>
      </c>
      <c r="K730" s="174">
        <v>7.9728719999999997</v>
      </c>
    </row>
    <row r="731" spans="1:11" x14ac:dyDescent="0.25">
      <c r="A731" s="174">
        <v>229396</v>
      </c>
      <c r="B731" s="174">
        <v>211</v>
      </c>
      <c r="C731" s="174">
        <v>2009</v>
      </c>
      <c r="D731" s="174">
        <v>27</v>
      </c>
      <c r="E731" s="175" t="s">
        <v>336</v>
      </c>
      <c r="F731" s="175">
        <v>14</v>
      </c>
      <c r="G731" s="174" t="s">
        <v>773</v>
      </c>
      <c r="H731" s="174" t="s">
        <v>796</v>
      </c>
      <c r="I731" s="174">
        <v>5</v>
      </c>
      <c r="J731" s="174">
        <v>3</v>
      </c>
      <c r="K731" s="174">
        <v>32.968784999999997</v>
      </c>
    </row>
    <row r="732" spans="1:11" x14ac:dyDescent="0.25">
      <c r="A732" s="174">
        <v>229397</v>
      </c>
      <c r="B732" s="174">
        <v>211</v>
      </c>
      <c r="C732" s="174">
        <v>2009</v>
      </c>
      <c r="D732" s="174">
        <v>28</v>
      </c>
      <c r="E732" s="175" t="s">
        <v>338</v>
      </c>
      <c r="F732" s="175">
        <v>14</v>
      </c>
      <c r="G732" s="174" t="s">
        <v>773</v>
      </c>
      <c r="H732" s="174" t="s">
        <v>202</v>
      </c>
      <c r="I732" s="174">
        <v>2</v>
      </c>
      <c r="J732" s="174">
        <v>3</v>
      </c>
      <c r="K732" s="174">
        <v>8.4765200000000007</v>
      </c>
    </row>
    <row r="733" spans="1:11" x14ac:dyDescent="0.25">
      <c r="A733" s="174">
        <v>229398</v>
      </c>
      <c r="B733" s="174">
        <v>211</v>
      </c>
      <c r="C733" s="174">
        <v>2009</v>
      </c>
      <c r="D733" s="174">
        <v>28</v>
      </c>
      <c r="E733" s="175" t="s">
        <v>338</v>
      </c>
      <c r="F733" s="175">
        <v>14</v>
      </c>
      <c r="G733" s="174" t="s">
        <v>773</v>
      </c>
      <c r="H733" s="174" t="s">
        <v>202</v>
      </c>
      <c r="I733" s="174">
        <v>3</v>
      </c>
      <c r="J733" s="174">
        <v>3</v>
      </c>
      <c r="K733" s="174">
        <v>501.84191099999998</v>
      </c>
    </row>
    <row r="734" spans="1:11" x14ac:dyDescent="0.25">
      <c r="A734" s="174">
        <v>229399</v>
      </c>
      <c r="B734" s="174">
        <v>211</v>
      </c>
      <c r="C734" s="174">
        <v>2009</v>
      </c>
      <c r="D734" s="174">
        <v>28</v>
      </c>
      <c r="E734" s="175" t="s">
        <v>338</v>
      </c>
      <c r="F734" s="175">
        <v>14</v>
      </c>
      <c r="G734" s="174" t="s">
        <v>773</v>
      </c>
      <c r="H734" s="174" t="s">
        <v>202</v>
      </c>
      <c r="I734" s="174">
        <v>4</v>
      </c>
      <c r="J734" s="174">
        <v>3</v>
      </c>
      <c r="K734" s="174">
        <v>1269.766365</v>
      </c>
    </row>
    <row r="735" spans="1:11" x14ac:dyDescent="0.25">
      <c r="A735" s="174">
        <v>229400</v>
      </c>
      <c r="B735" s="174">
        <v>211</v>
      </c>
      <c r="C735" s="174">
        <v>2009</v>
      </c>
      <c r="D735" s="174">
        <v>28</v>
      </c>
      <c r="E735" s="175" t="s">
        <v>338</v>
      </c>
      <c r="F735" s="175">
        <v>14</v>
      </c>
      <c r="G735" s="174" t="s">
        <v>773</v>
      </c>
      <c r="H735" s="174" t="s">
        <v>202</v>
      </c>
      <c r="I735" s="174">
        <v>5</v>
      </c>
      <c r="J735" s="174">
        <v>3</v>
      </c>
      <c r="K735" s="174">
        <v>268.54712699999999</v>
      </c>
    </row>
    <row r="736" spans="1:11" x14ac:dyDescent="0.25">
      <c r="A736" s="174">
        <v>229401</v>
      </c>
      <c r="B736" s="174">
        <v>211</v>
      </c>
      <c r="C736" s="174">
        <v>2009</v>
      </c>
      <c r="D736" s="174">
        <v>29</v>
      </c>
      <c r="E736" s="175" t="s">
        <v>340</v>
      </c>
      <c r="F736" s="175">
        <v>15</v>
      </c>
      <c r="G736" s="174" t="s">
        <v>774</v>
      </c>
      <c r="H736" s="174" t="s">
        <v>796</v>
      </c>
      <c r="I736" s="174">
        <v>2</v>
      </c>
      <c r="J736" s="174">
        <v>3</v>
      </c>
      <c r="K736" s="174">
        <v>146.585455</v>
      </c>
    </row>
    <row r="737" spans="1:11" x14ac:dyDescent="0.25">
      <c r="A737" s="174">
        <v>229402</v>
      </c>
      <c r="B737" s="174">
        <v>211</v>
      </c>
      <c r="C737" s="174">
        <v>2009</v>
      </c>
      <c r="D737" s="174">
        <v>29</v>
      </c>
      <c r="E737" s="175" t="s">
        <v>340</v>
      </c>
      <c r="F737" s="175">
        <v>15</v>
      </c>
      <c r="G737" s="174" t="s">
        <v>774</v>
      </c>
      <c r="H737" s="174" t="s">
        <v>796</v>
      </c>
      <c r="I737" s="174">
        <v>3</v>
      </c>
      <c r="J737" s="174">
        <v>3</v>
      </c>
      <c r="K737" s="174">
        <v>515.99849900000004</v>
      </c>
    </row>
    <row r="738" spans="1:11" x14ac:dyDescent="0.25">
      <c r="A738" s="174">
        <v>229403</v>
      </c>
      <c r="B738" s="174">
        <v>211</v>
      </c>
      <c r="C738" s="174">
        <v>2009</v>
      </c>
      <c r="D738" s="174">
        <v>29</v>
      </c>
      <c r="E738" s="175" t="s">
        <v>340</v>
      </c>
      <c r="F738" s="175">
        <v>15</v>
      </c>
      <c r="G738" s="174" t="s">
        <v>774</v>
      </c>
      <c r="H738" s="174" t="s">
        <v>796</v>
      </c>
      <c r="I738" s="174">
        <v>4</v>
      </c>
      <c r="J738" s="174">
        <v>3</v>
      </c>
      <c r="K738" s="174">
        <v>540.99855200000002</v>
      </c>
    </row>
    <row r="739" spans="1:11" x14ac:dyDescent="0.25">
      <c r="A739" s="174">
        <v>229404</v>
      </c>
      <c r="B739" s="174">
        <v>211</v>
      </c>
      <c r="C739" s="174">
        <v>2009</v>
      </c>
      <c r="D739" s="174">
        <v>29</v>
      </c>
      <c r="E739" s="175" t="s">
        <v>340</v>
      </c>
      <c r="F739" s="175">
        <v>15</v>
      </c>
      <c r="G739" s="174" t="s">
        <v>774</v>
      </c>
      <c r="H739" s="174" t="s">
        <v>796</v>
      </c>
      <c r="I739" s="174">
        <v>5</v>
      </c>
      <c r="J739" s="174">
        <v>3</v>
      </c>
      <c r="K739" s="174">
        <v>16.999987999999998</v>
      </c>
    </row>
    <row r="740" spans="1:11" x14ac:dyDescent="0.25">
      <c r="A740" s="174">
        <v>229405</v>
      </c>
      <c r="B740" s="174">
        <v>211</v>
      </c>
      <c r="C740" s="174">
        <v>2009</v>
      </c>
      <c r="D740" s="174">
        <v>31</v>
      </c>
      <c r="E740" s="175" t="s">
        <v>344</v>
      </c>
      <c r="F740" s="175">
        <v>16</v>
      </c>
      <c r="G740" s="174" t="s">
        <v>775</v>
      </c>
      <c r="H740" s="174" t="s">
        <v>796</v>
      </c>
      <c r="I740" s="174">
        <v>2</v>
      </c>
      <c r="J740" s="174">
        <v>3</v>
      </c>
      <c r="K740" s="174">
        <v>839.63742999999999</v>
      </c>
    </row>
    <row r="741" spans="1:11" x14ac:dyDescent="0.25">
      <c r="A741" s="174">
        <v>229406</v>
      </c>
      <c r="B741" s="174">
        <v>211</v>
      </c>
      <c r="C741" s="174">
        <v>2009</v>
      </c>
      <c r="D741" s="174">
        <v>31</v>
      </c>
      <c r="E741" s="175" t="s">
        <v>344</v>
      </c>
      <c r="F741" s="175">
        <v>16</v>
      </c>
      <c r="G741" s="174" t="s">
        <v>775</v>
      </c>
      <c r="H741" s="174" t="s">
        <v>796</v>
      </c>
      <c r="I741" s="174">
        <v>3</v>
      </c>
      <c r="J741" s="174">
        <v>3</v>
      </c>
      <c r="K741" s="174">
        <v>5037.4882699999998</v>
      </c>
    </row>
    <row r="742" spans="1:11" x14ac:dyDescent="0.25">
      <c r="A742" s="174">
        <v>229407</v>
      </c>
      <c r="B742" s="174">
        <v>211</v>
      </c>
      <c r="C742" s="174">
        <v>2009</v>
      </c>
      <c r="D742" s="174">
        <v>31</v>
      </c>
      <c r="E742" s="175" t="s">
        <v>344</v>
      </c>
      <c r="F742" s="175">
        <v>16</v>
      </c>
      <c r="G742" s="174" t="s">
        <v>775</v>
      </c>
      <c r="H742" s="174" t="s">
        <v>796</v>
      </c>
      <c r="I742" s="174">
        <v>4</v>
      </c>
      <c r="J742" s="174">
        <v>3</v>
      </c>
      <c r="K742" s="174">
        <v>8389.5610909999996</v>
      </c>
    </row>
    <row r="743" spans="1:11" x14ac:dyDescent="0.25">
      <c r="A743" s="174">
        <v>229408</v>
      </c>
      <c r="B743" s="174">
        <v>211</v>
      </c>
      <c r="C743" s="174">
        <v>2009</v>
      </c>
      <c r="D743" s="174">
        <v>31</v>
      </c>
      <c r="E743" s="175" t="s">
        <v>344</v>
      </c>
      <c r="F743" s="175">
        <v>16</v>
      </c>
      <c r="G743" s="174" t="s">
        <v>775</v>
      </c>
      <c r="H743" s="174" t="s">
        <v>796</v>
      </c>
      <c r="I743" s="174">
        <v>5</v>
      </c>
      <c r="J743" s="174">
        <v>3</v>
      </c>
      <c r="K743" s="174">
        <v>24.700721000000001</v>
      </c>
    </row>
    <row r="744" spans="1:11" x14ac:dyDescent="0.25">
      <c r="A744" s="174">
        <v>229409</v>
      </c>
      <c r="B744" s="174">
        <v>211</v>
      </c>
      <c r="C744" s="174">
        <v>2009</v>
      </c>
      <c r="D744" s="174">
        <v>32</v>
      </c>
      <c r="E744" s="175" t="s">
        <v>346</v>
      </c>
      <c r="F744" s="175">
        <v>16</v>
      </c>
      <c r="G744" s="174" t="s">
        <v>775</v>
      </c>
      <c r="H744" s="174" t="s">
        <v>202</v>
      </c>
      <c r="I744" s="174">
        <v>2</v>
      </c>
      <c r="J744" s="174">
        <v>3</v>
      </c>
      <c r="K744" s="174">
        <v>1454.282361</v>
      </c>
    </row>
    <row r="745" spans="1:11" x14ac:dyDescent="0.25">
      <c r="A745" s="174">
        <v>229410</v>
      </c>
      <c r="B745" s="174">
        <v>211</v>
      </c>
      <c r="C745" s="174">
        <v>2009</v>
      </c>
      <c r="D745" s="174">
        <v>32</v>
      </c>
      <c r="E745" s="175" t="s">
        <v>346</v>
      </c>
      <c r="F745" s="175">
        <v>16</v>
      </c>
      <c r="G745" s="174" t="s">
        <v>775</v>
      </c>
      <c r="H745" s="174" t="s">
        <v>202</v>
      </c>
      <c r="I745" s="174">
        <v>3</v>
      </c>
      <c r="J745" s="174">
        <v>3</v>
      </c>
      <c r="K745" s="174">
        <v>9644.1838929999994</v>
      </c>
    </row>
    <row r="746" spans="1:11" x14ac:dyDescent="0.25">
      <c r="A746" s="174">
        <v>229411</v>
      </c>
      <c r="B746" s="174">
        <v>211</v>
      </c>
      <c r="C746" s="174">
        <v>2009</v>
      </c>
      <c r="D746" s="174">
        <v>32</v>
      </c>
      <c r="E746" s="175" t="s">
        <v>346</v>
      </c>
      <c r="F746" s="175">
        <v>16</v>
      </c>
      <c r="G746" s="174" t="s">
        <v>775</v>
      </c>
      <c r="H746" s="174" t="s">
        <v>202</v>
      </c>
      <c r="I746" s="174">
        <v>4</v>
      </c>
      <c r="J746" s="174">
        <v>3</v>
      </c>
      <c r="K746" s="174">
        <v>16063.49764</v>
      </c>
    </row>
    <row r="747" spans="1:11" x14ac:dyDescent="0.25">
      <c r="A747" s="174">
        <v>229412</v>
      </c>
      <c r="B747" s="174">
        <v>211</v>
      </c>
      <c r="C747" s="174">
        <v>2009</v>
      </c>
      <c r="D747" s="174">
        <v>32</v>
      </c>
      <c r="E747" s="175" t="s">
        <v>346</v>
      </c>
      <c r="F747" s="175">
        <v>16</v>
      </c>
      <c r="G747" s="174" t="s">
        <v>775</v>
      </c>
      <c r="H747" s="174" t="s">
        <v>202</v>
      </c>
      <c r="I747" s="174">
        <v>5</v>
      </c>
      <c r="J747" s="174">
        <v>3</v>
      </c>
      <c r="K747" s="174">
        <v>46.371760999999999</v>
      </c>
    </row>
    <row r="748" spans="1:11" x14ac:dyDescent="0.25">
      <c r="A748" s="174">
        <v>229413</v>
      </c>
      <c r="B748" s="174">
        <v>211</v>
      </c>
      <c r="C748" s="174">
        <v>2009</v>
      </c>
      <c r="D748" s="174">
        <v>34</v>
      </c>
      <c r="E748" s="175" t="s">
        <v>350</v>
      </c>
      <c r="F748" s="175">
        <v>17</v>
      </c>
      <c r="G748" s="174" t="s">
        <v>776</v>
      </c>
      <c r="H748" s="174" t="s">
        <v>202</v>
      </c>
      <c r="I748" s="174">
        <v>2</v>
      </c>
      <c r="J748" s="174">
        <v>3</v>
      </c>
      <c r="K748" s="174">
        <v>35.18806</v>
      </c>
    </row>
    <row r="749" spans="1:11" x14ac:dyDescent="0.25">
      <c r="A749" s="174">
        <v>229414</v>
      </c>
      <c r="B749" s="174">
        <v>211</v>
      </c>
      <c r="C749" s="174">
        <v>2009</v>
      </c>
      <c r="D749" s="174">
        <v>34</v>
      </c>
      <c r="E749" s="175" t="s">
        <v>350</v>
      </c>
      <c r="F749" s="175">
        <v>17</v>
      </c>
      <c r="G749" s="174" t="s">
        <v>776</v>
      </c>
      <c r="H749" s="174" t="s">
        <v>202</v>
      </c>
      <c r="I749" s="174">
        <v>3</v>
      </c>
      <c r="J749" s="174">
        <v>3</v>
      </c>
      <c r="K749" s="174">
        <v>55.84178</v>
      </c>
    </row>
    <row r="750" spans="1:11" x14ac:dyDescent="0.25">
      <c r="A750" s="174">
        <v>229415</v>
      </c>
      <c r="B750" s="174">
        <v>211</v>
      </c>
      <c r="C750" s="174">
        <v>2009</v>
      </c>
      <c r="D750" s="174">
        <v>34</v>
      </c>
      <c r="E750" s="175" t="s">
        <v>350</v>
      </c>
      <c r="F750" s="175">
        <v>17</v>
      </c>
      <c r="G750" s="174" t="s">
        <v>776</v>
      </c>
      <c r="H750" s="174" t="s">
        <v>202</v>
      </c>
      <c r="I750" s="174">
        <v>4</v>
      </c>
      <c r="J750" s="174">
        <v>3</v>
      </c>
      <c r="K750" s="174">
        <v>84.307326000000003</v>
      </c>
    </row>
    <row r="751" spans="1:11" x14ac:dyDescent="0.25">
      <c r="A751" s="174">
        <v>229416</v>
      </c>
      <c r="B751" s="174">
        <v>211</v>
      </c>
      <c r="C751" s="174">
        <v>2009</v>
      </c>
      <c r="D751" s="174">
        <v>34</v>
      </c>
      <c r="E751" s="175" t="s">
        <v>350</v>
      </c>
      <c r="F751" s="175">
        <v>17</v>
      </c>
      <c r="G751" s="174" t="s">
        <v>776</v>
      </c>
      <c r="H751" s="174" t="s">
        <v>202</v>
      </c>
      <c r="I751" s="174">
        <v>5</v>
      </c>
      <c r="J751" s="174">
        <v>3</v>
      </c>
      <c r="K751" s="174">
        <v>17.634291999999999</v>
      </c>
    </row>
    <row r="752" spans="1:11" x14ac:dyDescent="0.25">
      <c r="A752" s="174">
        <v>229417</v>
      </c>
      <c r="B752" s="174">
        <v>211</v>
      </c>
      <c r="C752" s="174">
        <v>2009</v>
      </c>
      <c r="D752" s="174">
        <v>35</v>
      </c>
      <c r="E752" s="175" t="s">
        <v>352</v>
      </c>
      <c r="F752" s="175">
        <v>18</v>
      </c>
      <c r="G752" s="174" t="s">
        <v>777</v>
      </c>
      <c r="H752" s="174" t="s">
        <v>796</v>
      </c>
      <c r="I752" s="174">
        <v>2</v>
      </c>
      <c r="J752" s="174">
        <v>3</v>
      </c>
      <c r="K752" s="174">
        <v>58.114542999999998</v>
      </c>
    </row>
    <row r="753" spans="1:11" x14ac:dyDescent="0.25">
      <c r="A753" s="174">
        <v>229418</v>
      </c>
      <c r="B753" s="174">
        <v>211</v>
      </c>
      <c r="C753" s="174">
        <v>2009</v>
      </c>
      <c r="D753" s="174">
        <v>35</v>
      </c>
      <c r="E753" s="175" t="s">
        <v>352</v>
      </c>
      <c r="F753" s="175">
        <v>18</v>
      </c>
      <c r="G753" s="174" t="s">
        <v>777</v>
      </c>
      <c r="H753" s="174" t="s">
        <v>796</v>
      </c>
      <c r="I753" s="174">
        <v>3</v>
      </c>
      <c r="J753" s="174">
        <v>3</v>
      </c>
      <c r="K753" s="174">
        <v>167.00435300000001</v>
      </c>
    </row>
    <row r="754" spans="1:11" x14ac:dyDescent="0.25">
      <c r="A754" s="174">
        <v>229419</v>
      </c>
      <c r="B754" s="174">
        <v>211</v>
      </c>
      <c r="C754" s="174">
        <v>2009</v>
      </c>
      <c r="D754" s="174">
        <v>35</v>
      </c>
      <c r="E754" s="175" t="s">
        <v>352</v>
      </c>
      <c r="F754" s="175">
        <v>18</v>
      </c>
      <c r="G754" s="174" t="s">
        <v>777</v>
      </c>
      <c r="H754" s="174" t="s">
        <v>796</v>
      </c>
      <c r="I754" s="174">
        <v>4</v>
      </c>
      <c r="J754" s="174">
        <v>3</v>
      </c>
      <c r="K754" s="174">
        <v>2204.0299770000001</v>
      </c>
    </row>
    <row r="755" spans="1:11" x14ac:dyDescent="0.25">
      <c r="A755" s="174">
        <v>229420</v>
      </c>
      <c r="B755" s="174">
        <v>211</v>
      </c>
      <c r="C755" s="174">
        <v>2009</v>
      </c>
      <c r="D755" s="174">
        <v>35</v>
      </c>
      <c r="E755" s="175" t="s">
        <v>352</v>
      </c>
      <c r="F755" s="175">
        <v>18</v>
      </c>
      <c r="G755" s="174" t="s">
        <v>777</v>
      </c>
      <c r="H755" s="174" t="s">
        <v>796</v>
      </c>
      <c r="I755" s="174">
        <v>5</v>
      </c>
      <c r="J755" s="174">
        <v>3</v>
      </c>
      <c r="K755" s="174">
        <v>41.986072</v>
      </c>
    </row>
    <row r="756" spans="1:11" x14ac:dyDescent="0.25">
      <c r="A756" s="174">
        <v>229421</v>
      </c>
      <c r="B756" s="174">
        <v>211</v>
      </c>
      <c r="C756" s="174">
        <v>2009</v>
      </c>
      <c r="D756" s="174">
        <v>37</v>
      </c>
      <c r="E756" s="175" t="s">
        <v>356</v>
      </c>
      <c r="F756" s="175">
        <v>19</v>
      </c>
      <c r="G756" s="174" t="s">
        <v>436</v>
      </c>
      <c r="H756" s="174" t="s">
        <v>796</v>
      </c>
      <c r="I756" s="174">
        <v>2</v>
      </c>
      <c r="J756" s="174">
        <v>3</v>
      </c>
      <c r="K756" s="174">
        <v>836.74709399999995</v>
      </c>
    </row>
    <row r="757" spans="1:11" x14ac:dyDescent="0.25">
      <c r="A757" s="174">
        <v>229422</v>
      </c>
      <c r="B757" s="174">
        <v>211</v>
      </c>
      <c r="C757" s="174">
        <v>2009</v>
      </c>
      <c r="D757" s="174">
        <v>37</v>
      </c>
      <c r="E757" s="175" t="s">
        <v>356</v>
      </c>
      <c r="F757" s="175">
        <v>19</v>
      </c>
      <c r="G757" s="174" t="s">
        <v>436</v>
      </c>
      <c r="H757" s="174" t="s">
        <v>796</v>
      </c>
      <c r="I757" s="174">
        <v>3</v>
      </c>
      <c r="J757" s="174">
        <v>3</v>
      </c>
      <c r="K757" s="174">
        <v>14690.669180000001</v>
      </c>
    </row>
    <row r="758" spans="1:11" x14ac:dyDescent="0.25">
      <c r="A758" s="174">
        <v>229423</v>
      </c>
      <c r="B758" s="174">
        <v>211</v>
      </c>
      <c r="C758" s="174">
        <v>2009</v>
      </c>
      <c r="D758" s="174">
        <v>37</v>
      </c>
      <c r="E758" s="175" t="s">
        <v>356</v>
      </c>
      <c r="F758" s="175">
        <v>19</v>
      </c>
      <c r="G758" s="174" t="s">
        <v>436</v>
      </c>
      <c r="H758" s="174" t="s">
        <v>796</v>
      </c>
      <c r="I758" s="174">
        <v>4</v>
      </c>
      <c r="J758" s="174">
        <v>3</v>
      </c>
      <c r="K758" s="174">
        <v>15636.661144</v>
      </c>
    </row>
    <row r="759" spans="1:11" x14ac:dyDescent="0.25">
      <c r="A759" s="174">
        <v>229424</v>
      </c>
      <c r="B759" s="174">
        <v>211</v>
      </c>
      <c r="C759" s="174">
        <v>2009</v>
      </c>
      <c r="D759" s="174">
        <v>37</v>
      </c>
      <c r="E759" s="175" t="s">
        <v>356</v>
      </c>
      <c r="F759" s="175">
        <v>19</v>
      </c>
      <c r="G759" s="174" t="s">
        <v>436</v>
      </c>
      <c r="H759" s="174" t="s">
        <v>796</v>
      </c>
      <c r="I759" s="174">
        <v>5</v>
      </c>
      <c r="J759" s="174">
        <v>3</v>
      </c>
      <c r="K759" s="174">
        <v>85.993758</v>
      </c>
    </row>
    <row r="760" spans="1:11" x14ac:dyDescent="0.25">
      <c r="A760" s="174">
        <v>229425</v>
      </c>
      <c r="B760" s="174">
        <v>211</v>
      </c>
      <c r="C760" s="174">
        <v>2009</v>
      </c>
      <c r="D760" s="174">
        <v>38</v>
      </c>
      <c r="E760" s="175" t="s">
        <v>358</v>
      </c>
      <c r="F760" s="175">
        <v>19</v>
      </c>
      <c r="G760" s="174" t="s">
        <v>436</v>
      </c>
      <c r="H760" s="174" t="s">
        <v>202</v>
      </c>
      <c r="I760" s="174">
        <v>2</v>
      </c>
      <c r="J760" s="174">
        <v>3</v>
      </c>
      <c r="K760" s="174">
        <v>1970.22118</v>
      </c>
    </row>
    <row r="761" spans="1:11" x14ac:dyDescent="0.25">
      <c r="A761" s="174">
        <v>229426</v>
      </c>
      <c r="B761" s="174">
        <v>211</v>
      </c>
      <c r="C761" s="174">
        <v>2009</v>
      </c>
      <c r="D761" s="174">
        <v>38</v>
      </c>
      <c r="E761" s="175" t="s">
        <v>358</v>
      </c>
      <c r="F761" s="175">
        <v>19</v>
      </c>
      <c r="G761" s="174" t="s">
        <v>436</v>
      </c>
      <c r="H761" s="174" t="s">
        <v>202</v>
      </c>
      <c r="I761" s="174">
        <v>3</v>
      </c>
      <c r="J761" s="174">
        <v>3</v>
      </c>
      <c r="K761" s="174">
        <v>1634.6439089999999</v>
      </c>
    </row>
    <row r="762" spans="1:11" x14ac:dyDescent="0.25">
      <c r="A762" s="174">
        <v>229427</v>
      </c>
      <c r="B762" s="174">
        <v>211</v>
      </c>
      <c r="C762" s="174">
        <v>2009</v>
      </c>
      <c r="D762" s="174">
        <v>38</v>
      </c>
      <c r="E762" s="175" t="s">
        <v>358</v>
      </c>
      <c r="F762" s="175">
        <v>19</v>
      </c>
      <c r="G762" s="174" t="s">
        <v>436</v>
      </c>
      <c r="H762" s="174" t="s">
        <v>202</v>
      </c>
      <c r="I762" s="174">
        <v>4</v>
      </c>
      <c r="J762" s="174">
        <v>3</v>
      </c>
      <c r="K762" s="174">
        <v>641.255312</v>
      </c>
    </row>
    <row r="763" spans="1:11" x14ac:dyDescent="0.25">
      <c r="A763" s="174">
        <v>229428</v>
      </c>
      <c r="B763" s="174">
        <v>211</v>
      </c>
      <c r="C763" s="174">
        <v>2009</v>
      </c>
      <c r="D763" s="174">
        <v>38</v>
      </c>
      <c r="E763" s="175" t="s">
        <v>358</v>
      </c>
      <c r="F763" s="175">
        <v>19</v>
      </c>
      <c r="G763" s="174" t="s">
        <v>436</v>
      </c>
      <c r="H763" s="174" t="s">
        <v>202</v>
      </c>
      <c r="I763" s="174">
        <v>5</v>
      </c>
      <c r="J763" s="174">
        <v>3</v>
      </c>
      <c r="K763" s="174">
        <v>4.0030580000000002</v>
      </c>
    </row>
    <row r="764" spans="1:11" x14ac:dyDescent="0.25">
      <c r="A764" s="174">
        <v>229429</v>
      </c>
      <c r="B764" s="174">
        <v>211</v>
      </c>
      <c r="C764" s="174">
        <v>2009</v>
      </c>
      <c r="D764" s="174">
        <v>39</v>
      </c>
      <c r="E764" s="175" t="s">
        <v>360</v>
      </c>
      <c r="F764" s="175">
        <v>20</v>
      </c>
      <c r="G764" s="174" t="s">
        <v>437</v>
      </c>
      <c r="H764" s="174" t="s">
        <v>796</v>
      </c>
      <c r="I764" s="174">
        <v>2</v>
      </c>
      <c r="J764" s="174">
        <v>3</v>
      </c>
      <c r="K764" s="174">
        <v>568.575063</v>
      </c>
    </row>
    <row r="765" spans="1:11" x14ac:dyDescent="0.25">
      <c r="A765" s="174">
        <v>229430</v>
      </c>
      <c r="B765" s="174">
        <v>211</v>
      </c>
      <c r="C765" s="174">
        <v>2009</v>
      </c>
      <c r="D765" s="174">
        <v>39</v>
      </c>
      <c r="E765" s="175" t="s">
        <v>360</v>
      </c>
      <c r="F765" s="175">
        <v>20</v>
      </c>
      <c r="G765" s="174" t="s">
        <v>437</v>
      </c>
      <c r="H765" s="174" t="s">
        <v>796</v>
      </c>
      <c r="I765" s="174">
        <v>3</v>
      </c>
      <c r="J765" s="174">
        <v>3</v>
      </c>
      <c r="K765" s="174">
        <v>268.39336300000002</v>
      </c>
    </row>
    <row r="766" spans="1:11" x14ac:dyDescent="0.25">
      <c r="A766" s="174">
        <v>229431</v>
      </c>
      <c r="B766" s="174">
        <v>211</v>
      </c>
      <c r="C766" s="174">
        <v>2009</v>
      </c>
      <c r="D766" s="174">
        <v>39</v>
      </c>
      <c r="E766" s="175" t="s">
        <v>360</v>
      </c>
      <c r="F766" s="175">
        <v>20</v>
      </c>
      <c r="G766" s="174" t="s">
        <v>437</v>
      </c>
      <c r="H766" s="174" t="s">
        <v>796</v>
      </c>
      <c r="I766" s="174">
        <v>4</v>
      </c>
      <c r="J766" s="174">
        <v>3</v>
      </c>
      <c r="K766" s="174">
        <v>13810.048814</v>
      </c>
    </row>
    <row r="767" spans="1:11" x14ac:dyDescent="0.25">
      <c r="A767" s="174">
        <v>229432</v>
      </c>
      <c r="B767" s="174">
        <v>211</v>
      </c>
      <c r="C767" s="174">
        <v>2009</v>
      </c>
      <c r="D767" s="174">
        <v>39</v>
      </c>
      <c r="E767" s="175" t="s">
        <v>360</v>
      </c>
      <c r="F767" s="175">
        <v>20</v>
      </c>
      <c r="G767" s="174" t="s">
        <v>437</v>
      </c>
      <c r="H767" s="174" t="s">
        <v>796</v>
      </c>
      <c r="I767" s="174">
        <v>5</v>
      </c>
      <c r="J767" s="174">
        <v>3</v>
      </c>
      <c r="K767" s="174">
        <v>1982.011309</v>
      </c>
    </row>
    <row r="768" spans="1:11" x14ac:dyDescent="0.25">
      <c r="A768" s="174">
        <v>229433</v>
      </c>
      <c r="B768" s="174">
        <v>211</v>
      </c>
      <c r="C768" s="174">
        <v>2009</v>
      </c>
      <c r="D768" s="174">
        <v>40</v>
      </c>
      <c r="E768" s="175" t="s">
        <v>362</v>
      </c>
      <c r="F768" s="175">
        <v>20</v>
      </c>
      <c r="G768" s="174" t="s">
        <v>437</v>
      </c>
      <c r="H768" s="174" t="s">
        <v>202</v>
      </c>
      <c r="I768" s="174">
        <v>2</v>
      </c>
      <c r="J768" s="174">
        <v>3</v>
      </c>
      <c r="K768" s="174">
        <v>1326.5198620000001</v>
      </c>
    </row>
    <row r="769" spans="1:11" x14ac:dyDescent="0.25">
      <c r="A769" s="174">
        <v>229434</v>
      </c>
      <c r="B769" s="174">
        <v>211</v>
      </c>
      <c r="C769" s="174">
        <v>2009</v>
      </c>
      <c r="D769" s="174">
        <v>40</v>
      </c>
      <c r="E769" s="175" t="s">
        <v>362</v>
      </c>
      <c r="F769" s="175">
        <v>20</v>
      </c>
      <c r="G769" s="174" t="s">
        <v>437</v>
      </c>
      <c r="H769" s="174" t="s">
        <v>202</v>
      </c>
      <c r="I769" s="174">
        <v>3</v>
      </c>
      <c r="J769" s="174">
        <v>3</v>
      </c>
      <c r="K769" s="174">
        <v>13160.308794</v>
      </c>
    </row>
    <row r="770" spans="1:11" x14ac:dyDescent="0.25">
      <c r="A770" s="174">
        <v>229435</v>
      </c>
      <c r="B770" s="174">
        <v>211</v>
      </c>
      <c r="C770" s="174">
        <v>2009</v>
      </c>
      <c r="D770" s="174">
        <v>40</v>
      </c>
      <c r="E770" s="175" t="s">
        <v>362</v>
      </c>
      <c r="F770" s="175">
        <v>20</v>
      </c>
      <c r="G770" s="174" t="s">
        <v>437</v>
      </c>
      <c r="H770" s="174" t="s">
        <v>202</v>
      </c>
      <c r="I770" s="174">
        <v>4</v>
      </c>
      <c r="J770" s="174">
        <v>3</v>
      </c>
      <c r="K770" s="174">
        <v>14959.405086000001</v>
      </c>
    </row>
    <row r="771" spans="1:11" x14ac:dyDescent="0.25">
      <c r="A771" s="174">
        <v>229436</v>
      </c>
      <c r="B771" s="174">
        <v>211</v>
      </c>
      <c r="C771" s="174">
        <v>2009</v>
      </c>
      <c r="D771" s="174">
        <v>40</v>
      </c>
      <c r="E771" s="175" t="s">
        <v>362</v>
      </c>
      <c r="F771" s="175">
        <v>20</v>
      </c>
      <c r="G771" s="174" t="s">
        <v>437</v>
      </c>
      <c r="H771" s="174" t="s">
        <v>202</v>
      </c>
      <c r="I771" s="174">
        <v>5</v>
      </c>
      <c r="J771" s="174">
        <v>3</v>
      </c>
      <c r="K771" s="174">
        <v>82.330146999999997</v>
      </c>
    </row>
    <row r="772" spans="1:11" x14ac:dyDescent="0.25">
      <c r="A772" s="174">
        <v>229437</v>
      </c>
      <c r="B772" s="174">
        <v>211</v>
      </c>
      <c r="C772" s="174">
        <v>2009</v>
      </c>
      <c r="D772" s="174">
        <v>41</v>
      </c>
      <c r="E772" s="175" t="s">
        <v>364</v>
      </c>
      <c r="F772" s="175">
        <v>21</v>
      </c>
      <c r="G772" s="174" t="s">
        <v>778</v>
      </c>
      <c r="H772" s="174" t="s">
        <v>796</v>
      </c>
      <c r="I772" s="174">
        <v>2</v>
      </c>
      <c r="J772" s="174">
        <v>3</v>
      </c>
      <c r="K772" s="174">
        <v>435.48434700000001</v>
      </c>
    </row>
    <row r="773" spans="1:11" x14ac:dyDescent="0.25">
      <c r="A773" s="174">
        <v>229438</v>
      </c>
      <c r="B773" s="174">
        <v>211</v>
      </c>
      <c r="C773" s="174">
        <v>2009</v>
      </c>
      <c r="D773" s="174">
        <v>41</v>
      </c>
      <c r="E773" s="175" t="s">
        <v>364</v>
      </c>
      <c r="F773" s="175">
        <v>21</v>
      </c>
      <c r="G773" s="174" t="s">
        <v>778</v>
      </c>
      <c r="H773" s="174" t="s">
        <v>796</v>
      </c>
      <c r="I773" s="174">
        <v>3</v>
      </c>
      <c r="J773" s="174">
        <v>3</v>
      </c>
      <c r="K773" s="174">
        <v>1126.8673879999999</v>
      </c>
    </row>
    <row r="774" spans="1:11" x14ac:dyDescent="0.25">
      <c r="A774" s="174">
        <v>229439</v>
      </c>
      <c r="B774" s="174">
        <v>211</v>
      </c>
      <c r="C774" s="174">
        <v>2009</v>
      </c>
      <c r="D774" s="174">
        <v>41</v>
      </c>
      <c r="E774" s="175" t="s">
        <v>364</v>
      </c>
      <c r="F774" s="175">
        <v>21</v>
      </c>
      <c r="G774" s="174" t="s">
        <v>778</v>
      </c>
      <c r="H774" s="174" t="s">
        <v>796</v>
      </c>
      <c r="I774" s="174">
        <v>4</v>
      </c>
      <c r="J774" s="174">
        <v>3</v>
      </c>
      <c r="K774" s="174">
        <v>4952.194563</v>
      </c>
    </row>
    <row r="775" spans="1:11" x14ac:dyDescent="0.25">
      <c r="A775" s="174">
        <v>229440</v>
      </c>
      <c r="B775" s="174">
        <v>211</v>
      </c>
      <c r="C775" s="174">
        <v>2009</v>
      </c>
      <c r="D775" s="174">
        <v>41</v>
      </c>
      <c r="E775" s="175" t="s">
        <v>364</v>
      </c>
      <c r="F775" s="175">
        <v>21</v>
      </c>
      <c r="G775" s="174" t="s">
        <v>778</v>
      </c>
      <c r="H775" s="174" t="s">
        <v>796</v>
      </c>
      <c r="I775" s="174">
        <v>5</v>
      </c>
      <c r="J775" s="174">
        <v>3</v>
      </c>
      <c r="K775" s="174">
        <v>711.752611</v>
      </c>
    </row>
    <row r="776" spans="1:11" x14ac:dyDescent="0.25">
      <c r="A776" s="174">
        <v>229441</v>
      </c>
      <c r="B776" s="174">
        <v>211</v>
      </c>
      <c r="C776" s="174">
        <v>2009</v>
      </c>
      <c r="D776" s="174">
        <v>42</v>
      </c>
      <c r="E776" s="175" t="s">
        <v>366</v>
      </c>
      <c r="F776" s="175">
        <v>21</v>
      </c>
      <c r="G776" s="174" t="s">
        <v>778</v>
      </c>
      <c r="H776" s="174" t="s">
        <v>202</v>
      </c>
      <c r="I776" s="174">
        <v>2</v>
      </c>
      <c r="J776" s="174">
        <v>3</v>
      </c>
      <c r="K776" s="174">
        <v>10.751099999999999</v>
      </c>
    </row>
    <row r="777" spans="1:11" x14ac:dyDescent="0.25">
      <c r="A777" s="174">
        <v>229442</v>
      </c>
      <c r="B777" s="174">
        <v>211</v>
      </c>
      <c r="C777" s="174">
        <v>2009</v>
      </c>
      <c r="D777" s="174">
        <v>42</v>
      </c>
      <c r="E777" s="175" t="s">
        <v>366</v>
      </c>
      <c r="F777" s="175">
        <v>21</v>
      </c>
      <c r="G777" s="174" t="s">
        <v>778</v>
      </c>
      <c r="H777" s="174" t="s">
        <v>202</v>
      </c>
      <c r="I777" s="174">
        <v>3</v>
      </c>
      <c r="J777" s="174">
        <v>3</v>
      </c>
      <c r="K777" s="174">
        <v>125.05095</v>
      </c>
    </row>
    <row r="778" spans="1:11" x14ac:dyDescent="0.25">
      <c r="A778" s="174">
        <v>229443</v>
      </c>
      <c r="B778" s="174">
        <v>211</v>
      </c>
      <c r="C778" s="174">
        <v>2009</v>
      </c>
      <c r="D778" s="174">
        <v>42</v>
      </c>
      <c r="E778" s="175" t="s">
        <v>366</v>
      </c>
      <c r="F778" s="175">
        <v>21</v>
      </c>
      <c r="G778" s="174" t="s">
        <v>778</v>
      </c>
      <c r="H778" s="174" t="s">
        <v>202</v>
      </c>
      <c r="I778" s="174">
        <v>4</v>
      </c>
      <c r="J778" s="174">
        <v>3</v>
      </c>
      <c r="K778" s="174">
        <v>550.16526799999997</v>
      </c>
    </row>
    <row r="779" spans="1:11" x14ac:dyDescent="0.25">
      <c r="A779" s="174">
        <v>229444</v>
      </c>
      <c r="B779" s="174">
        <v>211</v>
      </c>
      <c r="C779" s="174">
        <v>2009</v>
      </c>
      <c r="D779" s="174">
        <v>42</v>
      </c>
      <c r="E779" s="175" t="s">
        <v>366</v>
      </c>
      <c r="F779" s="175">
        <v>21</v>
      </c>
      <c r="G779" s="174" t="s">
        <v>778</v>
      </c>
      <c r="H779" s="174" t="s">
        <v>202</v>
      </c>
      <c r="I779" s="174">
        <v>5</v>
      </c>
      <c r="J779" s="174">
        <v>3</v>
      </c>
      <c r="K779" s="174">
        <v>79.112162999999995</v>
      </c>
    </row>
    <row r="780" spans="1:11" x14ac:dyDescent="0.25">
      <c r="A780" s="174">
        <v>229445</v>
      </c>
      <c r="B780" s="174">
        <v>211</v>
      </c>
      <c r="C780" s="174">
        <v>2009</v>
      </c>
      <c r="D780" s="174">
        <v>43</v>
      </c>
      <c r="E780" s="175" t="s">
        <v>368</v>
      </c>
      <c r="F780" s="175">
        <v>22</v>
      </c>
      <c r="G780" s="174" t="s">
        <v>779</v>
      </c>
      <c r="H780" s="174" t="s">
        <v>796</v>
      </c>
      <c r="I780" s="174">
        <v>2</v>
      </c>
      <c r="J780" s="174">
        <v>3</v>
      </c>
      <c r="K780" s="174">
        <v>1041.2011170000001</v>
      </c>
    </row>
    <row r="781" spans="1:11" x14ac:dyDescent="0.25">
      <c r="A781" s="174">
        <v>229446</v>
      </c>
      <c r="B781" s="174">
        <v>211</v>
      </c>
      <c r="C781" s="174">
        <v>2009</v>
      </c>
      <c r="D781" s="174">
        <v>43</v>
      </c>
      <c r="E781" s="175" t="s">
        <v>368</v>
      </c>
      <c r="F781" s="175">
        <v>22</v>
      </c>
      <c r="G781" s="174" t="s">
        <v>779</v>
      </c>
      <c r="H781" s="174" t="s">
        <v>796</v>
      </c>
      <c r="I781" s="174">
        <v>3</v>
      </c>
      <c r="J781" s="174">
        <v>3</v>
      </c>
      <c r="K781" s="174">
        <v>4677.1108430000004</v>
      </c>
    </row>
    <row r="782" spans="1:11" x14ac:dyDescent="0.25">
      <c r="A782" s="174">
        <v>229447</v>
      </c>
      <c r="B782" s="174">
        <v>211</v>
      </c>
      <c r="C782" s="174">
        <v>2009</v>
      </c>
      <c r="D782" s="174">
        <v>43</v>
      </c>
      <c r="E782" s="175" t="s">
        <v>368</v>
      </c>
      <c r="F782" s="175">
        <v>22</v>
      </c>
      <c r="G782" s="174" t="s">
        <v>779</v>
      </c>
      <c r="H782" s="174" t="s">
        <v>796</v>
      </c>
      <c r="I782" s="174">
        <v>4</v>
      </c>
      <c r="J782" s="174">
        <v>3</v>
      </c>
      <c r="K782" s="174">
        <v>2651.2473839999998</v>
      </c>
    </row>
    <row r="783" spans="1:11" x14ac:dyDescent="0.25">
      <c r="A783" s="174">
        <v>229448</v>
      </c>
      <c r="B783" s="174">
        <v>211</v>
      </c>
      <c r="C783" s="174">
        <v>2009</v>
      </c>
      <c r="D783" s="174">
        <v>43</v>
      </c>
      <c r="E783" s="175" t="s">
        <v>368</v>
      </c>
      <c r="F783" s="175">
        <v>22</v>
      </c>
      <c r="G783" s="174" t="s">
        <v>779</v>
      </c>
      <c r="H783" s="174" t="s">
        <v>796</v>
      </c>
      <c r="I783" s="174">
        <v>5</v>
      </c>
      <c r="J783" s="174">
        <v>3</v>
      </c>
      <c r="K783" s="174">
        <v>46.118647000000003</v>
      </c>
    </row>
    <row r="784" spans="1:11" x14ac:dyDescent="0.25">
      <c r="A784" s="174">
        <v>229449</v>
      </c>
      <c r="B784" s="174">
        <v>211</v>
      </c>
      <c r="C784" s="174">
        <v>2009</v>
      </c>
      <c r="D784" s="174">
        <v>44</v>
      </c>
      <c r="E784" s="175" t="s">
        <v>370</v>
      </c>
      <c r="F784" s="175">
        <v>22</v>
      </c>
      <c r="G784" s="174" t="s">
        <v>779</v>
      </c>
      <c r="H784" s="174" t="s">
        <v>202</v>
      </c>
      <c r="I784" s="174">
        <v>2</v>
      </c>
      <c r="J784" s="174">
        <v>3</v>
      </c>
      <c r="K784" s="174">
        <v>5659.5439699999997</v>
      </c>
    </row>
    <row r="785" spans="1:11" x14ac:dyDescent="0.25">
      <c r="A785" s="174">
        <v>229450</v>
      </c>
      <c r="B785" s="174">
        <v>211</v>
      </c>
      <c r="C785" s="174">
        <v>2009</v>
      </c>
      <c r="D785" s="174">
        <v>44</v>
      </c>
      <c r="E785" s="175" t="s">
        <v>370</v>
      </c>
      <c r="F785" s="175">
        <v>22</v>
      </c>
      <c r="G785" s="174" t="s">
        <v>779</v>
      </c>
      <c r="H785" s="174" t="s">
        <v>202</v>
      </c>
      <c r="I785" s="174">
        <v>3</v>
      </c>
      <c r="J785" s="174">
        <v>3</v>
      </c>
      <c r="K785" s="174">
        <v>26507.957478</v>
      </c>
    </row>
    <row r="786" spans="1:11" x14ac:dyDescent="0.25">
      <c r="A786" s="174">
        <v>229451</v>
      </c>
      <c r="B786" s="174">
        <v>211</v>
      </c>
      <c r="C786" s="174">
        <v>2009</v>
      </c>
      <c r="D786" s="174">
        <v>44</v>
      </c>
      <c r="E786" s="175" t="s">
        <v>370</v>
      </c>
      <c r="F786" s="175">
        <v>22</v>
      </c>
      <c r="G786" s="174" t="s">
        <v>779</v>
      </c>
      <c r="H786" s="174" t="s">
        <v>202</v>
      </c>
      <c r="I786" s="174">
        <v>4</v>
      </c>
      <c r="J786" s="174">
        <v>3</v>
      </c>
      <c r="K786" s="174">
        <v>15016.632678</v>
      </c>
    </row>
    <row r="787" spans="1:11" x14ac:dyDescent="0.25">
      <c r="A787" s="174">
        <v>229452</v>
      </c>
      <c r="B787" s="174">
        <v>211</v>
      </c>
      <c r="C787" s="174">
        <v>2009</v>
      </c>
      <c r="D787" s="174">
        <v>44</v>
      </c>
      <c r="E787" s="175" t="s">
        <v>370</v>
      </c>
      <c r="F787" s="175">
        <v>22</v>
      </c>
      <c r="G787" s="174" t="s">
        <v>779</v>
      </c>
      <c r="H787" s="174" t="s">
        <v>202</v>
      </c>
      <c r="I787" s="174">
        <v>5</v>
      </c>
      <c r="J787" s="174">
        <v>3</v>
      </c>
      <c r="K787" s="174">
        <v>259.70452899999998</v>
      </c>
    </row>
    <row r="788" spans="1:11" x14ac:dyDescent="0.25">
      <c r="A788" s="174">
        <v>229453</v>
      </c>
      <c r="B788" s="174">
        <v>211</v>
      </c>
      <c r="C788" s="174">
        <v>2009</v>
      </c>
      <c r="D788" s="174">
        <v>45</v>
      </c>
      <c r="E788" s="175" t="s">
        <v>372</v>
      </c>
      <c r="F788" s="175">
        <v>23</v>
      </c>
      <c r="G788" s="174" t="s">
        <v>780</v>
      </c>
      <c r="H788" s="174" t="s">
        <v>796</v>
      </c>
      <c r="I788" s="174">
        <v>2</v>
      </c>
      <c r="J788" s="174">
        <v>2</v>
      </c>
      <c r="K788" s="174">
        <v>55.273212000000001</v>
      </c>
    </row>
    <row r="789" spans="1:11" x14ac:dyDescent="0.25">
      <c r="A789" s="174">
        <v>229454</v>
      </c>
      <c r="B789" s="174">
        <v>211</v>
      </c>
      <c r="C789" s="174">
        <v>2009</v>
      </c>
      <c r="D789" s="174">
        <v>45</v>
      </c>
      <c r="E789" s="175" t="s">
        <v>372</v>
      </c>
      <c r="F789" s="175">
        <v>23</v>
      </c>
      <c r="G789" s="174" t="s">
        <v>780</v>
      </c>
      <c r="H789" s="174" t="s">
        <v>796</v>
      </c>
      <c r="I789" s="174">
        <v>2</v>
      </c>
      <c r="J789" s="174">
        <v>3</v>
      </c>
      <c r="K789" s="174">
        <v>2520.1572879999999</v>
      </c>
    </row>
    <row r="790" spans="1:11" x14ac:dyDescent="0.25">
      <c r="A790" s="174">
        <v>229456</v>
      </c>
      <c r="B790" s="174">
        <v>211</v>
      </c>
      <c r="C790" s="174">
        <v>2009</v>
      </c>
      <c r="D790" s="174">
        <v>45</v>
      </c>
      <c r="E790" s="175" t="s">
        <v>372</v>
      </c>
      <c r="F790" s="175">
        <v>23</v>
      </c>
      <c r="G790" s="174" t="s">
        <v>780</v>
      </c>
      <c r="H790" s="174" t="s">
        <v>796</v>
      </c>
      <c r="I790" s="174">
        <v>3</v>
      </c>
      <c r="J790" s="174">
        <v>3</v>
      </c>
      <c r="K790" s="174">
        <v>4547.546832</v>
      </c>
    </row>
    <row r="791" spans="1:11" x14ac:dyDescent="0.25">
      <c r="A791" s="174">
        <v>229455</v>
      </c>
      <c r="B791" s="174">
        <v>211</v>
      </c>
      <c r="C791" s="174">
        <v>2009</v>
      </c>
      <c r="D791" s="174">
        <v>45</v>
      </c>
      <c r="E791" s="175" t="s">
        <v>372</v>
      </c>
      <c r="F791" s="175">
        <v>23</v>
      </c>
      <c r="G791" s="174" t="s">
        <v>780</v>
      </c>
      <c r="H791" s="174" t="s">
        <v>796</v>
      </c>
      <c r="I791" s="174">
        <v>3</v>
      </c>
      <c r="J791" s="174">
        <v>2</v>
      </c>
      <c r="K791" s="174">
        <v>4552.3653800000002</v>
      </c>
    </row>
    <row r="792" spans="1:11" x14ac:dyDescent="0.25">
      <c r="A792" s="174">
        <v>229458</v>
      </c>
      <c r="B792" s="174">
        <v>211</v>
      </c>
      <c r="C792" s="174">
        <v>2009</v>
      </c>
      <c r="D792" s="174">
        <v>45</v>
      </c>
      <c r="E792" s="175" t="s">
        <v>372</v>
      </c>
      <c r="F792" s="175">
        <v>23</v>
      </c>
      <c r="G792" s="174" t="s">
        <v>780</v>
      </c>
      <c r="H792" s="174" t="s">
        <v>796</v>
      </c>
      <c r="I792" s="174">
        <v>4</v>
      </c>
      <c r="J792" s="174">
        <v>3</v>
      </c>
      <c r="K792" s="174">
        <v>7092.4962439999999</v>
      </c>
    </row>
    <row r="793" spans="1:11" x14ac:dyDescent="0.25">
      <c r="A793" s="174">
        <v>229457</v>
      </c>
      <c r="B793" s="174">
        <v>211</v>
      </c>
      <c r="C793" s="174">
        <v>2009</v>
      </c>
      <c r="D793" s="174">
        <v>45</v>
      </c>
      <c r="E793" s="175" t="s">
        <v>372</v>
      </c>
      <c r="F793" s="175">
        <v>23</v>
      </c>
      <c r="G793" s="174" t="s">
        <v>780</v>
      </c>
      <c r="H793" s="174" t="s">
        <v>796</v>
      </c>
      <c r="I793" s="174">
        <v>4</v>
      </c>
      <c r="J793" s="174">
        <v>2</v>
      </c>
      <c r="K793" s="174">
        <v>7447.4419310000003</v>
      </c>
    </row>
    <row r="794" spans="1:11" x14ac:dyDescent="0.25">
      <c r="A794" s="174">
        <v>229459</v>
      </c>
      <c r="B794" s="174">
        <v>211</v>
      </c>
      <c r="C794" s="174">
        <v>2009</v>
      </c>
      <c r="D794" s="174">
        <v>45</v>
      </c>
      <c r="E794" s="175" t="s">
        <v>372</v>
      </c>
      <c r="F794" s="175">
        <v>23</v>
      </c>
      <c r="G794" s="174" t="s">
        <v>780</v>
      </c>
      <c r="H794" s="174" t="s">
        <v>796</v>
      </c>
      <c r="I794" s="174">
        <v>5</v>
      </c>
      <c r="J794" s="174">
        <v>2</v>
      </c>
      <c r="K794" s="174">
        <v>4876.9153939999997</v>
      </c>
    </row>
    <row r="795" spans="1:11" x14ac:dyDescent="0.25">
      <c r="A795" s="174">
        <v>229460</v>
      </c>
      <c r="B795" s="174">
        <v>211</v>
      </c>
      <c r="C795" s="174">
        <v>2009</v>
      </c>
      <c r="D795" s="174">
        <v>45</v>
      </c>
      <c r="E795" s="175" t="s">
        <v>372</v>
      </c>
      <c r="F795" s="175">
        <v>23</v>
      </c>
      <c r="G795" s="174" t="s">
        <v>780</v>
      </c>
      <c r="H795" s="174" t="s">
        <v>796</v>
      </c>
      <c r="I795" s="174">
        <v>5</v>
      </c>
      <c r="J795" s="174">
        <v>3</v>
      </c>
      <c r="K795" s="174">
        <v>5146.8979499999996</v>
      </c>
    </row>
    <row r="796" spans="1:11" x14ac:dyDescent="0.25">
      <c r="A796" s="174">
        <v>229461</v>
      </c>
      <c r="B796" s="174">
        <v>211</v>
      </c>
      <c r="C796" s="174">
        <v>2009</v>
      </c>
      <c r="D796" s="174">
        <v>46</v>
      </c>
      <c r="E796" s="175" t="s">
        <v>374</v>
      </c>
      <c r="F796" s="175">
        <v>23</v>
      </c>
      <c r="G796" s="174" t="s">
        <v>780</v>
      </c>
      <c r="H796" s="174" t="s">
        <v>202</v>
      </c>
      <c r="I796" s="174">
        <v>2</v>
      </c>
      <c r="J796" s="174">
        <v>2</v>
      </c>
      <c r="K796" s="174">
        <v>11.092065</v>
      </c>
    </row>
    <row r="797" spans="1:11" x14ac:dyDescent="0.25">
      <c r="A797" s="174">
        <v>229462</v>
      </c>
      <c r="B797" s="174">
        <v>211</v>
      </c>
      <c r="C797" s="174">
        <v>2009</v>
      </c>
      <c r="D797" s="174">
        <v>46</v>
      </c>
      <c r="E797" s="175" t="s">
        <v>374</v>
      </c>
      <c r="F797" s="175">
        <v>23</v>
      </c>
      <c r="G797" s="174" t="s">
        <v>780</v>
      </c>
      <c r="H797" s="174" t="s">
        <v>202</v>
      </c>
      <c r="I797" s="174">
        <v>2</v>
      </c>
      <c r="J797" s="174">
        <v>3</v>
      </c>
      <c r="K797" s="174">
        <v>505.73771599999998</v>
      </c>
    </row>
    <row r="798" spans="1:11" x14ac:dyDescent="0.25">
      <c r="A798" s="174">
        <v>229464</v>
      </c>
      <c r="B798" s="174">
        <v>211</v>
      </c>
      <c r="C798" s="174">
        <v>2009</v>
      </c>
      <c r="D798" s="174">
        <v>46</v>
      </c>
      <c r="E798" s="175" t="s">
        <v>374</v>
      </c>
      <c r="F798" s="175">
        <v>23</v>
      </c>
      <c r="G798" s="174" t="s">
        <v>780</v>
      </c>
      <c r="H798" s="174" t="s">
        <v>202</v>
      </c>
      <c r="I798" s="174">
        <v>3</v>
      </c>
      <c r="J798" s="174">
        <v>3</v>
      </c>
      <c r="K798" s="174">
        <v>1855.824214</v>
      </c>
    </row>
    <row r="799" spans="1:11" x14ac:dyDescent="0.25">
      <c r="A799" s="174">
        <v>229463</v>
      </c>
      <c r="B799" s="174">
        <v>211</v>
      </c>
      <c r="C799" s="174">
        <v>2009</v>
      </c>
      <c r="D799" s="174">
        <v>46</v>
      </c>
      <c r="E799" s="175" t="s">
        <v>374</v>
      </c>
      <c r="F799" s="175">
        <v>23</v>
      </c>
      <c r="G799" s="174" t="s">
        <v>780</v>
      </c>
      <c r="H799" s="174" t="s">
        <v>202</v>
      </c>
      <c r="I799" s="174">
        <v>3</v>
      </c>
      <c r="J799" s="174">
        <v>2</v>
      </c>
      <c r="K799" s="174">
        <v>1860.4956090000001</v>
      </c>
    </row>
    <row r="800" spans="1:11" x14ac:dyDescent="0.25">
      <c r="A800" s="174">
        <v>229466</v>
      </c>
      <c r="B800" s="174">
        <v>211</v>
      </c>
      <c r="C800" s="174">
        <v>2009</v>
      </c>
      <c r="D800" s="174">
        <v>46</v>
      </c>
      <c r="E800" s="175" t="s">
        <v>374</v>
      </c>
      <c r="F800" s="175">
        <v>23</v>
      </c>
      <c r="G800" s="174" t="s">
        <v>780</v>
      </c>
      <c r="H800" s="174" t="s">
        <v>202</v>
      </c>
      <c r="I800" s="174">
        <v>4</v>
      </c>
      <c r="J800" s="174">
        <v>3</v>
      </c>
      <c r="K800" s="174">
        <v>4345.8730450000003</v>
      </c>
    </row>
    <row r="801" spans="1:11" x14ac:dyDescent="0.25">
      <c r="A801" s="174">
        <v>229465</v>
      </c>
      <c r="B801" s="174">
        <v>211</v>
      </c>
      <c r="C801" s="174">
        <v>2009</v>
      </c>
      <c r="D801" s="174">
        <v>46</v>
      </c>
      <c r="E801" s="175" t="s">
        <v>374</v>
      </c>
      <c r="F801" s="175">
        <v>23</v>
      </c>
      <c r="G801" s="174" t="s">
        <v>780</v>
      </c>
      <c r="H801" s="174" t="s">
        <v>202</v>
      </c>
      <c r="I801" s="174">
        <v>4</v>
      </c>
      <c r="J801" s="174">
        <v>2</v>
      </c>
      <c r="K801" s="174">
        <v>4563.3633110000001</v>
      </c>
    </row>
    <row r="802" spans="1:11" x14ac:dyDescent="0.25">
      <c r="A802" s="174">
        <v>229467</v>
      </c>
      <c r="B802" s="174">
        <v>211</v>
      </c>
      <c r="C802" s="174">
        <v>2009</v>
      </c>
      <c r="D802" s="174">
        <v>46</v>
      </c>
      <c r="E802" s="175" t="s">
        <v>374</v>
      </c>
      <c r="F802" s="175">
        <v>23</v>
      </c>
      <c r="G802" s="174" t="s">
        <v>780</v>
      </c>
      <c r="H802" s="174" t="s">
        <v>202</v>
      </c>
      <c r="I802" s="174">
        <v>5</v>
      </c>
      <c r="J802" s="174">
        <v>2</v>
      </c>
      <c r="K802" s="174">
        <v>3831.418901</v>
      </c>
    </row>
    <row r="803" spans="1:11" x14ac:dyDescent="0.25">
      <c r="A803" s="174">
        <v>229468</v>
      </c>
      <c r="B803" s="174">
        <v>211</v>
      </c>
      <c r="C803" s="174">
        <v>2009</v>
      </c>
      <c r="D803" s="174">
        <v>46</v>
      </c>
      <c r="E803" s="175" t="s">
        <v>374</v>
      </c>
      <c r="F803" s="175">
        <v>23</v>
      </c>
      <c r="G803" s="174" t="s">
        <v>780</v>
      </c>
      <c r="H803" s="174" t="s">
        <v>202</v>
      </c>
      <c r="I803" s="174">
        <v>5</v>
      </c>
      <c r="J803" s="174">
        <v>3</v>
      </c>
      <c r="K803" s="174">
        <v>4043.5235170000001</v>
      </c>
    </row>
    <row r="804" spans="1:11" x14ac:dyDescent="0.25">
      <c r="A804" s="174">
        <v>229469</v>
      </c>
      <c r="B804" s="174">
        <v>211</v>
      </c>
      <c r="C804" s="174">
        <v>2009</v>
      </c>
      <c r="D804" s="174">
        <v>47</v>
      </c>
      <c r="E804" s="175" t="s">
        <v>376</v>
      </c>
      <c r="F804" s="175">
        <v>24</v>
      </c>
      <c r="G804" s="174" t="s">
        <v>781</v>
      </c>
      <c r="H804" s="174" t="s">
        <v>796</v>
      </c>
      <c r="I804" s="174">
        <v>2</v>
      </c>
      <c r="J804" s="174">
        <v>3</v>
      </c>
      <c r="K804" s="174">
        <v>27280.418793000001</v>
      </c>
    </row>
    <row r="805" spans="1:11" x14ac:dyDescent="0.25">
      <c r="A805" s="174">
        <v>229470</v>
      </c>
      <c r="B805" s="174">
        <v>211</v>
      </c>
      <c r="C805" s="174">
        <v>2009</v>
      </c>
      <c r="D805" s="174">
        <v>47</v>
      </c>
      <c r="E805" s="175" t="s">
        <v>376</v>
      </c>
      <c r="F805" s="175">
        <v>24</v>
      </c>
      <c r="G805" s="174" t="s">
        <v>781</v>
      </c>
      <c r="H805" s="174" t="s">
        <v>796</v>
      </c>
      <c r="I805" s="174">
        <v>3</v>
      </c>
      <c r="J805" s="174">
        <v>3</v>
      </c>
      <c r="K805" s="174">
        <v>47265.268020000003</v>
      </c>
    </row>
    <row r="806" spans="1:11" x14ac:dyDescent="0.25">
      <c r="A806" s="174">
        <v>229471</v>
      </c>
      <c r="B806" s="174">
        <v>211</v>
      </c>
      <c r="C806" s="174">
        <v>2009</v>
      </c>
      <c r="D806" s="174">
        <v>47</v>
      </c>
      <c r="E806" s="175" t="s">
        <v>376</v>
      </c>
      <c r="F806" s="175">
        <v>24</v>
      </c>
      <c r="G806" s="174" t="s">
        <v>781</v>
      </c>
      <c r="H806" s="174" t="s">
        <v>796</v>
      </c>
      <c r="I806" s="174">
        <v>4</v>
      </c>
      <c r="J806" s="174">
        <v>3</v>
      </c>
      <c r="K806" s="174">
        <v>112139.648258</v>
      </c>
    </row>
    <row r="807" spans="1:11" x14ac:dyDescent="0.25">
      <c r="A807" s="174">
        <v>229472</v>
      </c>
      <c r="B807" s="174">
        <v>211</v>
      </c>
      <c r="C807" s="174">
        <v>2009</v>
      </c>
      <c r="D807" s="174">
        <v>47</v>
      </c>
      <c r="E807" s="175" t="s">
        <v>376</v>
      </c>
      <c r="F807" s="175">
        <v>24</v>
      </c>
      <c r="G807" s="174" t="s">
        <v>781</v>
      </c>
      <c r="H807" s="174" t="s">
        <v>796</v>
      </c>
      <c r="I807" s="174">
        <v>5</v>
      </c>
      <c r="J807" s="174">
        <v>3</v>
      </c>
      <c r="K807" s="174">
        <v>56049.816417000002</v>
      </c>
    </row>
    <row r="808" spans="1:11" x14ac:dyDescent="0.25">
      <c r="A808" s="174">
        <v>229473</v>
      </c>
      <c r="B808" s="174">
        <v>211</v>
      </c>
      <c r="C808" s="174">
        <v>2009</v>
      </c>
      <c r="D808" s="174">
        <v>48</v>
      </c>
      <c r="E808" s="175" t="s">
        <v>378</v>
      </c>
      <c r="F808" s="175">
        <v>24</v>
      </c>
      <c r="G808" s="174" t="s">
        <v>781</v>
      </c>
      <c r="H808" s="174" t="s">
        <v>202</v>
      </c>
      <c r="I808" s="174">
        <v>2</v>
      </c>
      <c r="J808" s="174">
        <v>3</v>
      </c>
      <c r="K808" s="174">
        <v>3031.1381999999999</v>
      </c>
    </row>
    <row r="809" spans="1:11" x14ac:dyDescent="0.25">
      <c r="A809" s="174">
        <v>229474</v>
      </c>
      <c r="B809" s="174">
        <v>211</v>
      </c>
      <c r="C809" s="174">
        <v>2009</v>
      </c>
      <c r="D809" s="174">
        <v>48</v>
      </c>
      <c r="E809" s="175" t="s">
        <v>378</v>
      </c>
      <c r="F809" s="175">
        <v>24</v>
      </c>
      <c r="G809" s="174" t="s">
        <v>781</v>
      </c>
      <c r="H809" s="174" t="s">
        <v>202</v>
      </c>
      <c r="I809" s="174">
        <v>3</v>
      </c>
      <c r="J809" s="174">
        <v>3</v>
      </c>
      <c r="K809" s="174">
        <v>5842.6789959999996</v>
      </c>
    </row>
    <row r="810" spans="1:11" x14ac:dyDescent="0.25">
      <c r="A810" s="174">
        <v>229475</v>
      </c>
      <c r="B810" s="174">
        <v>211</v>
      </c>
      <c r="C810" s="174">
        <v>2009</v>
      </c>
      <c r="D810" s="174">
        <v>48</v>
      </c>
      <c r="E810" s="175" t="s">
        <v>378</v>
      </c>
      <c r="F810" s="175">
        <v>24</v>
      </c>
      <c r="G810" s="174" t="s">
        <v>781</v>
      </c>
      <c r="H810" s="174" t="s">
        <v>202</v>
      </c>
      <c r="I810" s="174">
        <v>4</v>
      </c>
      <c r="J810" s="174">
        <v>3</v>
      </c>
      <c r="K810" s="174">
        <v>50383.368390000003</v>
      </c>
    </row>
    <row r="811" spans="1:11" x14ac:dyDescent="0.25">
      <c r="A811" s="174">
        <v>229476</v>
      </c>
      <c r="B811" s="174">
        <v>211</v>
      </c>
      <c r="C811" s="174">
        <v>2009</v>
      </c>
      <c r="D811" s="174">
        <v>48</v>
      </c>
      <c r="E811" s="175" t="s">
        <v>378</v>
      </c>
      <c r="F811" s="175">
        <v>24</v>
      </c>
      <c r="G811" s="174" t="s">
        <v>781</v>
      </c>
      <c r="H811" s="174" t="s">
        <v>202</v>
      </c>
      <c r="I811" s="174">
        <v>5</v>
      </c>
      <c r="J811" s="174">
        <v>3</v>
      </c>
      <c r="K811" s="174">
        <v>11481.239428000001</v>
      </c>
    </row>
    <row r="812" spans="1:11" x14ac:dyDescent="0.25">
      <c r="A812" s="174">
        <v>229477</v>
      </c>
      <c r="B812" s="174">
        <v>211</v>
      </c>
      <c r="C812" s="174">
        <v>2009</v>
      </c>
      <c r="D812" s="174">
        <v>49</v>
      </c>
      <c r="E812" s="175" t="s">
        <v>380</v>
      </c>
      <c r="F812" s="175">
        <v>25</v>
      </c>
      <c r="G812" s="174" t="s">
        <v>782</v>
      </c>
      <c r="H812" s="174" t="s">
        <v>796</v>
      </c>
      <c r="I812" s="174">
        <v>3</v>
      </c>
      <c r="J812" s="174">
        <v>1</v>
      </c>
      <c r="K812" s="174">
        <v>680.11587099999997</v>
      </c>
    </row>
    <row r="813" spans="1:11" x14ac:dyDescent="0.25">
      <c r="A813" s="174">
        <v>229478</v>
      </c>
      <c r="B813" s="174">
        <v>211</v>
      </c>
      <c r="C813" s="174">
        <v>2009</v>
      </c>
      <c r="D813" s="174">
        <v>49</v>
      </c>
      <c r="E813" s="175" t="s">
        <v>380</v>
      </c>
      <c r="F813" s="175">
        <v>25</v>
      </c>
      <c r="G813" s="174" t="s">
        <v>782</v>
      </c>
      <c r="H813" s="174" t="s">
        <v>796</v>
      </c>
      <c r="I813" s="174">
        <v>3</v>
      </c>
      <c r="J813" s="174">
        <v>4</v>
      </c>
      <c r="K813" s="174">
        <v>680.15991299999996</v>
      </c>
    </row>
    <row r="814" spans="1:11" x14ac:dyDescent="0.25">
      <c r="A814" s="174">
        <v>229479</v>
      </c>
      <c r="B814" s="174">
        <v>211</v>
      </c>
      <c r="C814" s="174">
        <v>2009</v>
      </c>
      <c r="D814" s="174">
        <v>49</v>
      </c>
      <c r="E814" s="175" t="s">
        <v>380</v>
      </c>
      <c r="F814" s="175">
        <v>25</v>
      </c>
      <c r="G814" s="174" t="s">
        <v>782</v>
      </c>
      <c r="H814" s="174" t="s">
        <v>796</v>
      </c>
      <c r="I814" s="174">
        <v>4</v>
      </c>
      <c r="J814" s="174">
        <v>1</v>
      </c>
      <c r="K814" s="174">
        <v>1283.8292859999999</v>
      </c>
    </row>
    <row r="815" spans="1:11" x14ac:dyDescent="0.25">
      <c r="A815" s="174">
        <v>229480</v>
      </c>
      <c r="B815" s="174">
        <v>211</v>
      </c>
      <c r="C815" s="174">
        <v>2009</v>
      </c>
      <c r="D815" s="174">
        <v>49</v>
      </c>
      <c r="E815" s="175" t="s">
        <v>380</v>
      </c>
      <c r="F815" s="175">
        <v>25</v>
      </c>
      <c r="G815" s="174" t="s">
        <v>782</v>
      </c>
      <c r="H815" s="174" t="s">
        <v>796</v>
      </c>
      <c r="I815" s="174">
        <v>4</v>
      </c>
      <c r="J815" s="174">
        <v>4</v>
      </c>
      <c r="K815" s="174">
        <v>2847.2783989999998</v>
      </c>
    </row>
    <row r="816" spans="1:11" x14ac:dyDescent="0.25">
      <c r="A816" s="174">
        <v>229482</v>
      </c>
      <c r="B816" s="174">
        <v>211</v>
      </c>
      <c r="C816" s="174">
        <v>2009</v>
      </c>
      <c r="D816" s="174">
        <v>49</v>
      </c>
      <c r="E816" s="175" t="s">
        <v>380</v>
      </c>
      <c r="F816" s="175">
        <v>25</v>
      </c>
      <c r="G816" s="174" t="s">
        <v>782</v>
      </c>
      <c r="H816" s="174" t="s">
        <v>796</v>
      </c>
      <c r="I816" s="174">
        <v>5</v>
      </c>
      <c r="J816" s="174">
        <v>3</v>
      </c>
      <c r="K816" s="174">
        <v>7.1538069999999996</v>
      </c>
    </row>
    <row r="817" spans="1:11" x14ac:dyDescent="0.25">
      <c r="A817" s="174">
        <v>229481</v>
      </c>
      <c r="B817" s="174">
        <v>211</v>
      </c>
      <c r="C817" s="174">
        <v>2009</v>
      </c>
      <c r="D817" s="174">
        <v>49</v>
      </c>
      <c r="E817" s="175" t="s">
        <v>380</v>
      </c>
      <c r="F817" s="175">
        <v>25</v>
      </c>
      <c r="G817" s="174" t="s">
        <v>782</v>
      </c>
      <c r="H817" s="174" t="s">
        <v>796</v>
      </c>
      <c r="I817" s="174">
        <v>5</v>
      </c>
      <c r="J817" s="174">
        <v>1</v>
      </c>
      <c r="K817" s="174">
        <v>314.51873799999998</v>
      </c>
    </row>
    <row r="818" spans="1:11" x14ac:dyDescent="0.25">
      <c r="A818" s="174">
        <v>229483</v>
      </c>
      <c r="B818" s="174">
        <v>211</v>
      </c>
      <c r="C818" s="174">
        <v>2009</v>
      </c>
      <c r="D818" s="174">
        <v>49</v>
      </c>
      <c r="E818" s="175" t="s">
        <v>380</v>
      </c>
      <c r="F818" s="175">
        <v>25</v>
      </c>
      <c r="G818" s="174" t="s">
        <v>782</v>
      </c>
      <c r="H818" s="174" t="s">
        <v>796</v>
      </c>
      <c r="I818" s="174">
        <v>5</v>
      </c>
      <c r="J818" s="174">
        <v>4</v>
      </c>
      <c r="K818" s="174">
        <v>896.30285900000001</v>
      </c>
    </row>
    <row r="819" spans="1:11" x14ac:dyDescent="0.25">
      <c r="A819" s="174">
        <v>229484</v>
      </c>
      <c r="B819" s="174">
        <v>211</v>
      </c>
      <c r="C819" s="174">
        <v>2009</v>
      </c>
      <c r="D819" s="174">
        <v>50</v>
      </c>
      <c r="E819" s="175" t="s">
        <v>382</v>
      </c>
      <c r="F819" s="175">
        <v>25</v>
      </c>
      <c r="G819" s="174" t="s">
        <v>782</v>
      </c>
      <c r="H819" s="174" t="s">
        <v>202</v>
      </c>
      <c r="I819" s="174">
        <v>3</v>
      </c>
      <c r="J819" s="174">
        <v>1</v>
      </c>
      <c r="K819" s="174">
        <v>2558.9092420000002</v>
      </c>
    </row>
    <row r="820" spans="1:11" x14ac:dyDescent="0.25">
      <c r="A820" s="174">
        <v>229485</v>
      </c>
      <c r="B820" s="174">
        <v>211</v>
      </c>
      <c r="C820" s="174">
        <v>2009</v>
      </c>
      <c r="D820" s="174">
        <v>50</v>
      </c>
      <c r="E820" s="175" t="s">
        <v>382</v>
      </c>
      <c r="F820" s="175">
        <v>25</v>
      </c>
      <c r="G820" s="174" t="s">
        <v>782</v>
      </c>
      <c r="H820" s="174" t="s">
        <v>202</v>
      </c>
      <c r="I820" s="174">
        <v>3</v>
      </c>
      <c r="J820" s="174">
        <v>4</v>
      </c>
      <c r="K820" s="174">
        <v>2559.0544110000001</v>
      </c>
    </row>
    <row r="821" spans="1:11" x14ac:dyDescent="0.25">
      <c r="A821" s="174">
        <v>229486</v>
      </c>
      <c r="B821" s="174">
        <v>211</v>
      </c>
      <c r="C821" s="174">
        <v>2009</v>
      </c>
      <c r="D821" s="174">
        <v>50</v>
      </c>
      <c r="E821" s="175" t="s">
        <v>382</v>
      </c>
      <c r="F821" s="175">
        <v>25</v>
      </c>
      <c r="G821" s="174" t="s">
        <v>782</v>
      </c>
      <c r="H821" s="174" t="s">
        <v>202</v>
      </c>
      <c r="I821" s="174">
        <v>4</v>
      </c>
      <c r="J821" s="174">
        <v>1</v>
      </c>
      <c r="K821" s="174">
        <v>5130.9429380000001</v>
      </c>
    </row>
    <row r="822" spans="1:11" x14ac:dyDescent="0.25">
      <c r="A822" s="174">
        <v>229487</v>
      </c>
      <c r="B822" s="174">
        <v>211</v>
      </c>
      <c r="C822" s="174">
        <v>2009</v>
      </c>
      <c r="D822" s="174">
        <v>50</v>
      </c>
      <c r="E822" s="175" t="s">
        <v>382</v>
      </c>
      <c r="F822" s="175">
        <v>25</v>
      </c>
      <c r="G822" s="174" t="s">
        <v>782</v>
      </c>
      <c r="H822" s="174" t="s">
        <v>202</v>
      </c>
      <c r="I822" s="174">
        <v>4</v>
      </c>
      <c r="J822" s="174">
        <v>4</v>
      </c>
      <c r="K822" s="174">
        <v>10693.533178</v>
      </c>
    </row>
    <row r="823" spans="1:11" x14ac:dyDescent="0.25">
      <c r="A823" s="174">
        <v>229489</v>
      </c>
      <c r="B823" s="174">
        <v>211</v>
      </c>
      <c r="C823" s="174">
        <v>2009</v>
      </c>
      <c r="D823" s="174">
        <v>50</v>
      </c>
      <c r="E823" s="175" t="s">
        <v>382</v>
      </c>
      <c r="F823" s="175">
        <v>25</v>
      </c>
      <c r="G823" s="174" t="s">
        <v>782</v>
      </c>
      <c r="H823" s="174" t="s">
        <v>202</v>
      </c>
      <c r="I823" s="174">
        <v>5</v>
      </c>
      <c r="J823" s="174">
        <v>3</v>
      </c>
      <c r="K823" s="174">
        <v>25.349357999999999</v>
      </c>
    </row>
    <row r="824" spans="1:11" x14ac:dyDescent="0.25">
      <c r="A824" s="174">
        <v>229488</v>
      </c>
      <c r="B824" s="174">
        <v>211</v>
      </c>
      <c r="C824" s="174">
        <v>2009</v>
      </c>
      <c r="D824" s="174">
        <v>50</v>
      </c>
      <c r="E824" s="175" t="s">
        <v>382</v>
      </c>
      <c r="F824" s="175">
        <v>25</v>
      </c>
      <c r="G824" s="174" t="s">
        <v>782</v>
      </c>
      <c r="H824" s="174" t="s">
        <v>202</v>
      </c>
      <c r="I824" s="174">
        <v>5</v>
      </c>
      <c r="J824" s="174">
        <v>1</v>
      </c>
      <c r="K824" s="174">
        <v>1114.490309</v>
      </c>
    </row>
    <row r="825" spans="1:11" x14ac:dyDescent="0.25">
      <c r="A825" s="174">
        <v>229490</v>
      </c>
      <c r="B825" s="174">
        <v>211</v>
      </c>
      <c r="C825" s="174">
        <v>2009</v>
      </c>
      <c r="D825" s="174">
        <v>50</v>
      </c>
      <c r="E825" s="175" t="s">
        <v>382</v>
      </c>
      <c r="F825" s="175">
        <v>25</v>
      </c>
      <c r="G825" s="174" t="s">
        <v>782</v>
      </c>
      <c r="H825" s="174" t="s">
        <v>202</v>
      </c>
      <c r="I825" s="174">
        <v>5</v>
      </c>
      <c r="J825" s="174">
        <v>4</v>
      </c>
      <c r="K825" s="174">
        <v>3582.157592</v>
      </c>
    </row>
    <row r="826" spans="1:11" x14ac:dyDescent="0.25">
      <c r="A826" s="174">
        <v>229492</v>
      </c>
      <c r="B826" s="174">
        <v>211</v>
      </c>
      <c r="C826" s="174">
        <v>2009</v>
      </c>
      <c r="D826" s="174">
        <v>51</v>
      </c>
      <c r="E826" s="175" t="s">
        <v>384</v>
      </c>
      <c r="F826" s="175">
        <v>26</v>
      </c>
      <c r="G826" s="174" t="s">
        <v>783</v>
      </c>
      <c r="H826" s="174" t="s">
        <v>796</v>
      </c>
      <c r="I826" s="174">
        <v>3</v>
      </c>
      <c r="J826" s="174">
        <v>4</v>
      </c>
      <c r="K826" s="174">
        <v>120.201645</v>
      </c>
    </row>
    <row r="827" spans="1:11" x14ac:dyDescent="0.25">
      <c r="A827" s="174">
        <v>229491</v>
      </c>
      <c r="B827" s="174">
        <v>211</v>
      </c>
      <c r="C827" s="174">
        <v>2009</v>
      </c>
      <c r="D827" s="174">
        <v>51</v>
      </c>
      <c r="E827" s="175" t="s">
        <v>384</v>
      </c>
      <c r="F827" s="175">
        <v>26</v>
      </c>
      <c r="G827" s="174" t="s">
        <v>783</v>
      </c>
      <c r="H827" s="174" t="s">
        <v>796</v>
      </c>
      <c r="I827" s="174">
        <v>3</v>
      </c>
      <c r="J827" s="174">
        <v>1</v>
      </c>
      <c r="K827" s="174">
        <v>140.997117</v>
      </c>
    </row>
    <row r="828" spans="1:11" x14ac:dyDescent="0.25">
      <c r="A828" s="174">
        <v>229493</v>
      </c>
      <c r="B828" s="174">
        <v>211</v>
      </c>
      <c r="C828" s="174">
        <v>2009</v>
      </c>
      <c r="D828" s="174">
        <v>51</v>
      </c>
      <c r="E828" s="175" t="s">
        <v>384</v>
      </c>
      <c r="F828" s="175">
        <v>26</v>
      </c>
      <c r="G828" s="174" t="s">
        <v>783</v>
      </c>
      <c r="H828" s="174" t="s">
        <v>796</v>
      </c>
      <c r="I828" s="174">
        <v>4</v>
      </c>
      <c r="J828" s="174">
        <v>1</v>
      </c>
      <c r="K828" s="174">
        <v>9606.4130719999994</v>
      </c>
    </row>
    <row r="829" spans="1:11" x14ac:dyDescent="0.25">
      <c r="A829" s="174">
        <v>229494</v>
      </c>
      <c r="B829" s="174">
        <v>211</v>
      </c>
      <c r="C829" s="174">
        <v>2009</v>
      </c>
      <c r="D829" s="174">
        <v>51</v>
      </c>
      <c r="E829" s="175" t="s">
        <v>384</v>
      </c>
      <c r="F829" s="175">
        <v>26</v>
      </c>
      <c r="G829" s="174" t="s">
        <v>783</v>
      </c>
      <c r="H829" s="174" t="s">
        <v>796</v>
      </c>
      <c r="I829" s="174">
        <v>4</v>
      </c>
      <c r="J829" s="174">
        <v>4</v>
      </c>
      <c r="K829" s="174">
        <v>10651.55667</v>
      </c>
    </row>
    <row r="830" spans="1:11" x14ac:dyDescent="0.25">
      <c r="A830" s="174">
        <v>229496</v>
      </c>
      <c r="B830" s="174">
        <v>211</v>
      </c>
      <c r="C830" s="174">
        <v>2009</v>
      </c>
      <c r="D830" s="174">
        <v>51</v>
      </c>
      <c r="E830" s="175" t="s">
        <v>384</v>
      </c>
      <c r="F830" s="175">
        <v>26</v>
      </c>
      <c r="G830" s="174" t="s">
        <v>783</v>
      </c>
      <c r="H830" s="174" t="s">
        <v>796</v>
      </c>
      <c r="I830" s="174">
        <v>5</v>
      </c>
      <c r="J830" s="174">
        <v>3</v>
      </c>
      <c r="K830" s="174">
        <v>35.055045999999997</v>
      </c>
    </row>
    <row r="831" spans="1:11" x14ac:dyDescent="0.25">
      <c r="A831" s="174">
        <v>229495</v>
      </c>
      <c r="B831" s="174">
        <v>211</v>
      </c>
      <c r="C831" s="174">
        <v>2009</v>
      </c>
      <c r="D831" s="174">
        <v>51</v>
      </c>
      <c r="E831" s="175" t="s">
        <v>384</v>
      </c>
      <c r="F831" s="175">
        <v>26</v>
      </c>
      <c r="G831" s="174" t="s">
        <v>783</v>
      </c>
      <c r="H831" s="174" t="s">
        <v>796</v>
      </c>
      <c r="I831" s="174">
        <v>5</v>
      </c>
      <c r="J831" s="174">
        <v>1</v>
      </c>
      <c r="K831" s="174">
        <v>2428.214657</v>
      </c>
    </row>
    <row r="832" spans="1:11" x14ac:dyDescent="0.25">
      <c r="A832" s="174">
        <v>229497</v>
      </c>
      <c r="B832" s="174">
        <v>211</v>
      </c>
      <c r="C832" s="174">
        <v>2009</v>
      </c>
      <c r="D832" s="174">
        <v>51</v>
      </c>
      <c r="E832" s="175" t="s">
        <v>384</v>
      </c>
      <c r="F832" s="175">
        <v>26</v>
      </c>
      <c r="G832" s="174" t="s">
        <v>783</v>
      </c>
      <c r="H832" s="174" t="s">
        <v>796</v>
      </c>
      <c r="I832" s="174">
        <v>5</v>
      </c>
      <c r="J832" s="174">
        <v>4</v>
      </c>
      <c r="K832" s="174">
        <v>8406.6003430000001</v>
      </c>
    </row>
    <row r="833" spans="1:11" x14ac:dyDescent="0.25">
      <c r="A833" s="174">
        <v>229499</v>
      </c>
      <c r="B833" s="174">
        <v>211</v>
      </c>
      <c r="C833" s="174">
        <v>2009</v>
      </c>
      <c r="D833" s="174">
        <v>52</v>
      </c>
      <c r="E833" s="175" t="s">
        <v>386</v>
      </c>
      <c r="F833" s="175">
        <v>26</v>
      </c>
      <c r="G833" s="174" t="s">
        <v>783</v>
      </c>
      <c r="H833" s="174" t="s">
        <v>202</v>
      </c>
      <c r="I833" s="174">
        <v>3</v>
      </c>
      <c r="J833" s="174">
        <v>4</v>
      </c>
      <c r="K833" s="174">
        <v>300.04696999999999</v>
      </c>
    </row>
    <row r="834" spans="1:11" x14ac:dyDescent="0.25">
      <c r="A834" s="174">
        <v>229498</v>
      </c>
      <c r="B834" s="174">
        <v>211</v>
      </c>
      <c r="C834" s="174">
        <v>2009</v>
      </c>
      <c r="D834" s="174">
        <v>52</v>
      </c>
      <c r="E834" s="175" t="s">
        <v>386</v>
      </c>
      <c r="F834" s="175">
        <v>26</v>
      </c>
      <c r="G834" s="174" t="s">
        <v>783</v>
      </c>
      <c r="H834" s="174" t="s">
        <v>202</v>
      </c>
      <c r="I834" s="174">
        <v>3</v>
      </c>
      <c r="J834" s="174">
        <v>1</v>
      </c>
      <c r="K834" s="174">
        <v>346.01640700000002</v>
      </c>
    </row>
    <row r="835" spans="1:11" x14ac:dyDescent="0.25">
      <c r="A835" s="174">
        <v>229500</v>
      </c>
      <c r="B835" s="174">
        <v>211</v>
      </c>
      <c r="C835" s="174">
        <v>2009</v>
      </c>
      <c r="D835" s="174">
        <v>52</v>
      </c>
      <c r="E835" s="175" t="s">
        <v>386</v>
      </c>
      <c r="F835" s="175">
        <v>26</v>
      </c>
      <c r="G835" s="174" t="s">
        <v>783</v>
      </c>
      <c r="H835" s="174" t="s">
        <v>202</v>
      </c>
      <c r="I835" s="174">
        <v>4</v>
      </c>
      <c r="J835" s="174">
        <v>1</v>
      </c>
      <c r="K835" s="174">
        <v>23517.759538999999</v>
      </c>
    </row>
    <row r="836" spans="1:11" x14ac:dyDescent="0.25">
      <c r="A836" s="174">
        <v>229501</v>
      </c>
      <c r="B836" s="174">
        <v>211</v>
      </c>
      <c r="C836" s="174">
        <v>2009</v>
      </c>
      <c r="D836" s="174">
        <v>52</v>
      </c>
      <c r="E836" s="175" t="s">
        <v>386</v>
      </c>
      <c r="F836" s="175">
        <v>26</v>
      </c>
      <c r="G836" s="174" t="s">
        <v>783</v>
      </c>
      <c r="H836" s="174" t="s">
        <v>202</v>
      </c>
      <c r="I836" s="174">
        <v>4</v>
      </c>
      <c r="J836" s="174">
        <v>4</v>
      </c>
      <c r="K836" s="174">
        <v>26127.532890999999</v>
      </c>
    </row>
    <row r="837" spans="1:11" x14ac:dyDescent="0.25">
      <c r="A837" s="174">
        <v>229503</v>
      </c>
      <c r="B837" s="174">
        <v>211</v>
      </c>
      <c r="C837" s="174">
        <v>2009</v>
      </c>
      <c r="D837" s="174">
        <v>52</v>
      </c>
      <c r="E837" s="175" t="s">
        <v>386</v>
      </c>
      <c r="F837" s="175">
        <v>26</v>
      </c>
      <c r="G837" s="174" t="s">
        <v>783</v>
      </c>
      <c r="H837" s="174" t="s">
        <v>202</v>
      </c>
      <c r="I837" s="174">
        <v>5</v>
      </c>
      <c r="J837" s="174">
        <v>3</v>
      </c>
      <c r="K837" s="174">
        <v>85.838145999999995</v>
      </c>
    </row>
    <row r="838" spans="1:11" x14ac:dyDescent="0.25">
      <c r="A838" s="174">
        <v>229502</v>
      </c>
      <c r="B838" s="174">
        <v>211</v>
      </c>
      <c r="C838" s="174">
        <v>2009</v>
      </c>
      <c r="D838" s="174">
        <v>52</v>
      </c>
      <c r="E838" s="175" t="s">
        <v>386</v>
      </c>
      <c r="F838" s="175">
        <v>26</v>
      </c>
      <c r="G838" s="174" t="s">
        <v>783</v>
      </c>
      <c r="H838" s="174" t="s">
        <v>202</v>
      </c>
      <c r="I838" s="174">
        <v>5</v>
      </c>
      <c r="J838" s="174">
        <v>1</v>
      </c>
      <c r="K838" s="174">
        <v>5945.8898879999997</v>
      </c>
    </row>
    <row r="839" spans="1:11" x14ac:dyDescent="0.25">
      <c r="A839" s="174">
        <v>229504</v>
      </c>
      <c r="B839" s="174">
        <v>211</v>
      </c>
      <c r="C839" s="174">
        <v>2009</v>
      </c>
      <c r="D839" s="174">
        <v>52</v>
      </c>
      <c r="E839" s="175" t="s">
        <v>386</v>
      </c>
      <c r="F839" s="175">
        <v>26</v>
      </c>
      <c r="G839" s="174" t="s">
        <v>783</v>
      </c>
      <c r="H839" s="174" t="s">
        <v>202</v>
      </c>
      <c r="I839" s="174">
        <v>5</v>
      </c>
      <c r="J839" s="174">
        <v>4</v>
      </c>
      <c r="K839" s="174">
        <v>20580.460564000001</v>
      </c>
    </row>
    <row r="840" spans="1:11" x14ac:dyDescent="0.25">
      <c r="A840" s="174">
        <v>229505</v>
      </c>
      <c r="B840" s="174">
        <v>211</v>
      </c>
      <c r="C840" s="174">
        <v>2009</v>
      </c>
      <c r="D840" s="174">
        <v>53</v>
      </c>
      <c r="E840" s="175" t="s">
        <v>388</v>
      </c>
      <c r="F840" s="175">
        <v>27</v>
      </c>
      <c r="G840" s="174" t="s">
        <v>784</v>
      </c>
      <c r="H840" s="174" t="s">
        <v>796</v>
      </c>
      <c r="I840" s="174">
        <v>2</v>
      </c>
      <c r="J840" s="174">
        <v>3</v>
      </c>
      <c r="K840" s="174">
        <v>127.148781</v>
      </c>
    </row>
    <row r="841" spans="1:11" x14ac:dyDescent="0.25">
      <c r="A841" s="174">
        <v>229506</v>
      </c>
      <c r="B841" s="174">
        <v>211</v>
      </c>
      <c r="C841" s="174">
        <v>2009</v>
      </c>
      <c r="D841" s="174">
        <v>53</v>
      </c>
      <c r="E841" s="175" t="s">
        <v>388</v>
      </c>
      <c r="F841" s="175">
        <v>27</v>
      </c>
      <c r="G841" s="174" t="s">
        <v>784</v>
      </c>
      <c r="H841" s="174" t="s">
        <v>796</v>
      </c>
      <c r="I841" s="174">
        <v>3</v>
      </c>
      <c r="J841" s="174">
        <v>3</v>
      </c>
      <c r="K841" s="174">
        <v>254.664806</v>
      </c>
    </row>
    <row r="842" spans="1:11" x14ac:dyDescent="0.25">
      <c r="A842" s="174">
        <v>229507</v>
      </c>
      <c r="B842" s="174">
        <v>211</v>
      </c>
      <c r="C842" s="174">
        <v>2009</v>
      </c>
      <c r="D842" s="174">
        <v>53</v>
      </c>
      <c r="E842" s="175" t="s">
        <v>388</v>
      </c>
      <c r="F842" s="175">
        <v>27</v>
      </c>
      <c r="G842" s="174" t="s">
        <v>784</v>
      </c>
      <c r="H842" s="174" t="s">
        <v>796</v>
      </c>
      <c r="I842" s="174">
        <v>4</v>
      </c>
      <c r="J842" s="174">
        <v>3</v>
      </c>
      <c r="K842" s="174">
        <v>417.23591199999998</v>
      </c>
    </row>
    <row r="843" spans="1:11" x14ac:dyDescent="0.25">
      <c r="A843" s="174">
        <v>229508</v>
      </c>
      <c r="B843" s="174">
        <v>211</v>
      </c>
      <c r="C843" s="174">
        <v>2009</v>
      </c>
      <c r="D843" s="174">
        <v>53</v>
      </c>
      <c r="E843" s="175" t="s">
        <v>388</v>
      </c>
      <c r="F843" s="175">
        <v>27</v>
      </c>
      <c r="G843" s="174" t="s">
        <v>784</v>
      </c>
      <c r="H843" s="174" t="s">
        <v>796</v>
      </c>
      <c r="I843" s="174">
        <v>5</v>
      </c>
      <c r="J843" s="174">
        <v>3</v>
      </c>
      <c r="K843" s="174">
        <v>127.396918</v>
      </c>
    </row>
    <row r="844" spans="1:11" x14ac:dyDescent="0.25">
      <c r="A844" s="174">
        <v>229509</v>
      </c>
      <c r="B844" s="174">
        <v>211</v>
      </c>
      <c r="C844" s="174">
        <v>2009</v>
      </c>
      <c r="D844" s="174">
        <v>54</v>
      </c>
      <c r="E844" s="175" t="s">
        <v>390</v>
      </c>
      <c r="F844" s="175">
        <v>27</v>
      </c>
      <c r="G844" s="174" t="s">
        <v>784</v>
      </c>
      <c r="H844" s="174" t="s">
        <v>202</v>
      </c>
      <c r="I844" s="174">
        <v>2</v>
      </c>
      <c r="J844" s="174">
        <v>3</v>
      </c>
      <c r="K844" s="174">
        <v>216.51600400000001</v>
      </c>
    </row>
    <row r="845" spans="1:11" x14ac:dyDescent="0.25">
      <c r="A845" s="174">
        <v>229510</v>
      </c>
      <c r="B845" s="174">
        <v>211</v>
      </c>
      <c r="C845" s="174">
        <v>2009</v>
      </c>
      <c r="D845" s="174">
        <v>54</v>
      </c>
      <c r="E845" s="175" t="s">
        <v>390</v>
      </c>
      <c r="F845" s="175">
        <v>27</v>
      </c>
      <c r="G845" s="174" t="s">
        <v>784</v>
      </c>
      <c r="H845" s="174" t="s">
        <v>202</v>
      </c>
      <c r="I845" s="174">
        <v>3</v>
      </c>
      <c r="J845" s="174">
        <v>3</v>
      </c>
      <c r="K845" s="174">
        <v>433.60874999999999</v>
      </c>
    </row>
    <row r="846" spans="1:11" x14ac:dyDescent="0.25">
      <c r="A846" s="174">
        <v>229511</v>
      </c>
      <c r="B846" s="174">
        <v>211</v>
      </c>
      <c r="C846" s="174">
        <v>2009</v>
      </c>
      <c r="D846" s="174">
        <v>54</v>
      </c>
      <c r="E846" s="175" t="s">
        <v>390</v>
      </c>
      <c r="F846" s="175">
        <v>27</v>
      </c>
      <c r="G846" s="174" t="s">
        <v>784</v>
      </c>
      <c r="H846" s="174" t="s">
        <v>202</v>
      </c>
      <c r="I846" s="174">
        <v>4</v>
      </c>
      <c r="J846" s="174">
        <v>3</v>
      </c>
      <c r="K846" s="174">
        <v>710.46148300000004</v>
      </c>
    </row>
    <row r="847" spans="1:11" x14ac:dyDescent="0.25">
      <c r="A847" s="174">
        <v>229512</v>
      </c>
      <c r="B847" s="174">
        <v>211</v>
      </c>
      <c r="C847" s="174">
        <v>2009</v>
      </c>
      <c r="D847" s="174">
        <v>54</v>
      </c>
      <c r="E847" s="175" t="s">
        <v>390</v>
      </c>
      <c r="F847" s="175">
        <v>27</v>
      </c>
      <c r="G847" s="174" t="s">
        <v>784</v>
      </c>
      <c r="H847" s="174" t="s">
        <v>202</v>
      </c>
      <c r="I847" s="174">
        <v>5</v>
      </c>
      <c r="J847" s="174">
        <v>3</v>
      </c>
      <c r="K847" s="174">
        <v>212.820696</v>
      </c>
    </row>
    <row r="848" spans="1:11" x14ac:dyDescent="0.25">
      <c r="A848" s="174">
        <v>229513</v>
      </c>
      <c r="B848" s="174">
        <v>211</v>
      </c>
      <c r="C848" s="174">
        <v>2009</v>
      </c>
      <c r="D848" s="174">
        <v>55</v>
      </c>
      <c r="E848" s="175" t="s">
        <v>392</v>
      </c>
      <c r="F848" s="175">
        <v>28</v>
      </c>
      <c r="G848" s="174" t="s">
        <v>785</v>
      </c>
      <c r="H848" s="174" t="s">
        <v>796</v>
      </c>
      <c r="I848" s="174">
        <v>2</v>
      </c>
      <c r="J848" s="174">
        <v>3</v>
      </c>
      <c r="K848" s="174">
        <v>18209.599628</v>
      </c>
    </row>
    <row r="849" spans="1:11" x14ac:dyDescent="0.25">
      <c r="A849" s="174">
        <v>229514</v>
      </c>
      <c r="B849" s="174">
        <v>211</v>
      </c>
      <c r="C849" s="174">
        <v>2009</v>
      </c>
      <c r="D849" s="174">
        <v>55</v>
      </c>
      <c r="E849" s="175" t="s">
        <v>392</v>
      </c>
      <c r="F849" s="175">
        <v>28</v>
      </c>
      <c r="G849" s="174" t="s">
        <v>785</v>
      </c>
      <c r="H849" s="174" t="s">
        <v>796</v>
      </c>
      <c r="I849" s="174">
        <v>3</v>
      </c>
      <c r="J849" s="174">
        <v>3</v>
      </c>
      <c r="K849" s="174">
        <v>13041.224633</v>
      </c>
    </row>
    <row r="850" spans="1:11" x14ac:dyDescent="0.25">
      <c r="A850" s="174">
        <v>229515</v>
      </c>
      <c r="B850" s="174">
        <v>211</v>
      </c>
      <c r="C850" s="174">
        <v>2009</v>
      </c>
      <c r="D850" s="174">
        <v>55</v>
      </c>
      <c r="E850" s="175" t="s">
        <v>392</v>
      </c>
      <c r="F850" s="175">
        <v>28</v>
      </c>
      <c r="G850" s="174" t="s">
        <v>785</v>
      </c>
      <c r="H850" s="174" t="s">
        <v>796</v>
      </c>
      <c r="I850" s="174">
        <v>4</v>
      </c>
      <c r="J850" s="174">
        <v>3</v>
      </c>
      <c r="K850" s="174">
        <v>22598.268259</v>
      </c>
    </row>
    <row r="851" spans="1:11" x14ac:dyDescent="0.25">
      <c r="A851" s="174">
        <v>229516</v>
      </c>
      <c r="B851" s="174">
        <v>211</v>
      </c>
      <c r="C851" s="174">
        <v>2009</v>
      </c>
      <c r="D851" s="174">
        <v>55</v>
      </c>
      <c r="E851" s="175" t="s">
        <v>392</v>
      </c>
      <c r="F851" s="175">
        <v>28</v>
      </c>
      <c r="G851" s="174" t="s">
        <v>785</v>
      </c>
      <c r="H851" s="174" t="s">
        <v>796</v>
      </c>
      <c r="I851" s="174">
        <v>5</v>
      </c>
      <c r="J851" s="174">
        <v>3</v>
      </c>
      <c r="K851" s="174">
        <v>9765.4726640000008</v>
      </c>
    </row>
    <row r="852" spans="1:11" x14ac:dyDescent="0.25">
      <c r="A852" s="174">
        <v>229517</v>
      </c>
      <c r="B852" s="174">
        <v>211</v>
      </c>
      <c r="C852" s="174">
        <v>2009</v>
      </c>
      <c r="D852" s="174">
        <v>56</v>
      </c>
      <c r="E852" s="175" t="s">
        <v>394</v>
      </c>
      <c r="F852" s="175">
        <v>28</v>
      </c>
      <c r="G852" s="174" t="s">
        <v>785</v>
      </c>
      <c r="H852" s="174" t="s">
        <v>202</v>
      </c>
      <c r="I852" s="174">
        <v>2</v>
      </c>
      <c r="J852" s="174">
        <v>3</v>
      </c>
      <c r="K852" s="174">
        <v>374.89437800000002</v>
      </c>
    </row>
    <row r="853" spans="1:11" x14ac:dyDescent="0.25">
      <c r="A853" s="174">
        <v>229518</v>
      </c>
      <c r="B853" s="174">
        <v>211</v>
      </c>
      <c r="C853" s="174">
        <v>2009</v>
      </c>
      <c r="D853" s="174">
        <v>56</v>
      </c>
      <c r="E853" s="175" t="s">
        <v>394</v>
      </c>
      <c r="F853" s="175">
        <v>28</v>
      </c>
      <c r="G853" s="174" t="s">
        <v>785</v>
      </c>
      <c r="H853" s="174" t="s">
        <v>202</v>
      </c>
      <c r="I853" s="174">
        <v>3</v>
      </c>
      <c r="J853" s="174">
        <v>3</v>
      </c>
      <c r="K853" s="174">
        <v>268.35879199999999</v>
      </c>
    </row>
    <row r="854" spans="1:11" x14ac:dyDescent="0.25">
      <c r="A854" s="174">
        <v>229519</v>
      </c>
      <c r="B854" s="174">
        <v>211</v>
      </c>
      <c r="C854" s="174">
        <v>2009</v>
      </c>
      <c r="D854" s="174">
        <v>56</v>
      </c>
      <c r="E854" s="175" t="s">
        <v>394</v>
      </c>
      <c r="F854" s="175">
        <v>28</v>
      </c>
      <c r="G854" s="174" t="s">
        <v>785</v>
      </c>
      <c r="H854" s="174" t="s">
        <v>202</v>
      </c>
      <c r="I854" s="174">
        <v>4</v>
      </c>
      <c r="J854" s="174">
        <v>3</v>
      </c>
      <c r="K854" s="174">
        <v>462.457852</v>
      </c>
    </row>
    <row r="855" spans="1:11" x14ac:dyDescent="0.25">
      <c r="A855" s="174">
        <v>229520</v>
      </c>
      <c r="B855" s="174">
        <v>211</v>
      </c>
      <c r="C855" s="174">
        <v>2009</v>
      </c>
      <c r="D855" s="174">
        <v>56</v>
      </c>
      <c r="E855" s="175" t="s">
        <v>394</v>
      </c>
      <c r="F855" s="175">
        <v>28</v>
      </c>
      <c r="G855" s="174" t="s">
        <v>785</v>
      </c>
      <c r="H855" s="174" t="s">
        <v>202</v>
      </c>
      <c r="I855" s="174">
        <v>5</v>
      </c>
      <c r="J855" s="174">
        <v>3</v>
      </c>
      <c r="K855" s="174">
        <v>199.33524299999999</v>
      </c>
    </row>
    <row r="856" spans="1:11" x14ac:dyDescent="0.25">
      <c r="A856" s="174">
        <v>229521</v>
      </c>
      <c r="B856" s="174">
        <v>211</v>
      </c>
      <c r="C856" s="174">
        <v>2009</v>
      </c>
      <c r="D856" s="174">
        <v>57</v>
      </c>
      <c r="E856" s="175" t="s">
        <v>396</v>
      </c>
      <c r="F856" s="175">
        <v>29</v>
      </c>
      <c r="G856" s="174" t="s">
        <v>786</v>
      </c>
      <c r="H856" s="174" t="s">
        <v>796</v>
      </c>
      <c r="I856" s="174">
        <v>2</v>
      </c>
      <c r="J856" s="174">
        <v>3</v>
      </c>
      <c r="K856" s="174">
        <v>8539.8862449999997</v>
      </c>
    </row>
    <row r="857" spans="1:11" x14ac:dyDescent="0.25">
      <c r="A857" s="174">
        <v>229522</v>
      </c>
      <c r="B857" s="174">
        <v>211</v>
      </c>
      <c r="C857" s="174">
        <v>2009</v>
      </c>
      <c r="D857" s="174">
        <v>57</v>
      </c>
      <c r="E857" s="175" t="s">
        <v>396</v>
      </c>
      <c r="F857" s="175">
        <v>29</v>
      </c>
      <c r="G857" s="174" t="s">
        <v>786</v>
      </c>
      <c r="H857" s="174" t="s">
        <v>796</v>
      </c>
      <c r="I857" s="174">
        <v>3</v>
      </c>
      <c r="J857" s="174">
        <v>3</v>
      </c>
      <c r="K857" s="174">
        <v>23749.299872</v>
      </c>
    </row>
    <row r="858" spans="1:11" x14ac:dyDescent="0.25">
      <c r="A858" s="174">
        <v>229523</v>
      </c>
      <c r="B858" s="174">
        <v>211</v>
      </c>
      <c r="C858" s="174">
        <v>2009</v>
      </c>
      <c r="D858" s="174">
        <v>57</v>
      </c>
      <c r="E858" s="175" t="s">
        <v>396</v>
      </c>
      <c r="F858" s="175">
        <v>29</v>
      </c>
      <c r="G858" s="174" t="s">
        <v>786</v>
      </c>
      <c r="H858" s="174" t="s">
        <v>796</v>
      </c>
      <c r="I858" s="174">
        <v>4</v>
      </c>
      <c r="J858" s="174">
        <v>3</v>
      </c>
      <c r="K858" s="174">
        <v>51501.185383999997</v>
      </c>
    </row>
    <row r="859" spans="1:11" x14ac:dyDescent="0.25">
      <c r="A859" s="174">
        <v>229524</v>
      </c>
      <c r="B859" s="174">
        <v>211</v>
      </c>
      <c r="C859" s="174">
        <v>2009</v>
      </c>
      <c r="D859" s="174">
        <v>57</v>
      </c>
      <c r="E859" s="175" t="s">
        <v>396</v>
      </c>
      <c r="F859" s="175">
        <v>29</v>
      </c>
      <c r="G859" s="174" t="s">
        <v>786</v>
      </c>
      <c r="H859" s="174" t="s">
        <v>796</v>
      </c>
      <c r="I859" s="174">
        <v>5</v>
      </c>
      <c r="J859" s="174">
        <v>3</v>
      </c>
      <c r="K859" s="174">
        <v>7023.2014730000001</v>
      </c>
    </row>
    <row r="860" spans="1:11" x14ac:dyDescent="0.25">
      <c r="A860" s="174">
        <v>229525</v>
      </c>
      <c r="B860" s="174">
        <v>211</v>
      </c>
      <c r="C860" s="174">
        <v>2009</v>
      </c>
      <c r="D860" s="174">
        <v>58</v>
      </c>
      <c r="E860" s="175" t="s">
        <v>398</v>
      </c>
      <c r="F860" s="175">
        <v>29</v>
      </c>
      <c r="G860" s="174" t="s">
        <v>786</v>
      </c>
      <c r="H860" s="174" t="s">
        <v>202</v>
      </c>
      <c r="I860" s="174">
        <v>2</v>
      </c>
      <c r="J860" s="174">
        <v>3</v>
      </c>
      <c r="K860" s="174">
        <v>171.66815299999999</v>
      </c>
    </row>
    <row r="861" spans="1:11" x14ac:dyDescent="0.25">
      <c r="A861" s="174">
        <v>229526</v>
      </c>
      <c r="B861" s="174">
        <v>211</v>
      </c>
      <c r="C861" s="174">
        <v>2009</v>
      </c>
      <c r="D861" s="174">
        <v>58</v>
      </c>
      <c r="E861" s="175" t="s">
        <v>398</v>
      </c>
      <c r="F861" s="175">
        <v>29</v>
      </c>
      <c r="G861" s="174" t="s">
        <v>786</v>
      </c>
      <c r="H861" s="174" t="s">
        <v>202</v>
      </c>
      <c r="I861" s="174">
        <v>3</v>
      </c>
      <c r="J861" s="174">
        <v>3</v>
      </c>
      <c r="K861" s="174">
        <v>474.985929</v>
      </c>
    </row>
    <row r="862" spans="1:11" x14ac:dyDescent="0.25">
      <c r="A862" s="174">
        <v>229527</v>
      </c>
      <c r="B862" s="174">
        <v>211</v>
      </c>
      <c r="C862" s="174">
        <v>2009</v>
      </c>
      <c r="D862" s="174">
        <v>58</v>
      </c>
      <c r="E862" s="175" t="s">
        <v>398</v>
      </c>
      <c r="F862" s="175">
        <v>29</v>
      </c>
      <c r="G862" s="174" t="s">
        <v>786</v>
      </c>
      <c r="H862" s="174" t="s">
        <v>202</v>
      </c>
      <c r="I862" s="174">
        <v>4</v>
      </c>
      <c r="J862" s="174">
        <v>3</v>
      </c>
      <c r="K862" s="174">
        <v>1041.1817659999999</v>
      </c>
    </row>
    <row r="863" spans="1:11" x14ac:dyDescent="0.25">
      <c r="A863" s="174">
        <v>229528</v>
      </c>
      <c r="B863" s="174">
        <v>211</v>
      </c>
      <c r="C863" s="174">
        <v>2009</v>
      </c>
      <c r="D863" s="174">
        <v>58</v>
      </c>
      <c r="E863" s="175" t="s">
        <v>398</v>
      </c>
      <c r="F863" s="175">
        <v>29</v>
      </c>
      <c r="G863" s="174" t="s">
        <v>786</v>
      </c>
      <c r="H863" s="174" t="s">
        <v>202</v>
      </c>
      <c r="I863" s="174">
        <v>5</v>
      </c>
      <c r="J863" s="174">
        <v>3</v>
      </c>
      <c r="K863" s="174">
        <v>72.329571999999999</v>
      </c>
    </row>
    <row r="864" spans="1:11" x14ac:dyDescent="0.25">
      <c r="A864" s="174">
        <v>229529</v>
      </c>
      <c r="B864" s="174">
        <v>211</v>
      </c>
      <c r="C864" s="174">
        <v>2009</v>
      </c>
      <c r="D864" s="174">
        <v>59</v>
      </c>
      <c r="E864" s="175" t="s">
        <v>400</v>
      </c>
      <c r="F864" s="175">
        <v>30</v>
      </c>
      <c r="G864" s="174" t="s">
        <v>787</v>
      </c>
      <c r="H864" s="174" t="s">
        <v>796</v>
      </c>
      <c r="I864" s="174">
        <v>2</v>
      </c>
      <c r="J864" s="174">
        <v>3</v>
      </c>
      <c r="K864" s="174">
        <v>14803.426283999999</v>
      </c>
    </row>
    <row r="865" spans="1:11" x14ac:dyDescent="0.25">
      <c r="A865" s="174">
        <v>229530</v>
      </c>
      <c r="B865" s="174">
        <v>211</v>
      </c>
      <c r="C865" s="174">
        <v>2009</v>
      </c>
      <c r="D865" s="174">
        <v>59</v>
      </c>
      <c r="E865" s="175" t="s">
        <v>400</v>
      </c>
      <c r="F865" s="175">
        <v>30</v>
      </c>
      <c r="G865" s="174" t="s">
        <v>787</v>
      </c>
      <c r="H865" s="174" t="s">
        <v>796</v>
      </c>
      <c r="I865" s="174">
        <v>3</v>
      </c>
      <c r="J865" s="174">
        <v>3</v>
      </c>
      <c r="K865" s="174">
        <v>8012.1757960000004</v>
      </c>
    </row>
    <row r="866" spans="1:11" x14ac:dyDescent="0.25">
      <c r="A866" s="174">
        <v>229531</v>
      </c>
      <c r="B866" s="174">
        <v>211</v>
      </c>
      <c r="C866" s="174">
        <v>2009</v>
      </c>
      <c r="D866" s="174">
        <v>59</v>
      </c>
      <c r="E866" s="175" t="s">
        <v>400</v>
      </c>
      <c r="F866" s="175">
        <v>30</v>
      </c>
      <c r="G866" s="174" t="s">
        <v>787</v>
      </c>
      <c r="H866" s="174" t="s">
        <v>796</v>
      </c>
      <c r="I866" s="174">
        <v>4</v>
      </c>
      <c r="J866" s="174">
        <v>3</v>
      </c>
      <c r="K866" s="174">
        <v>94511.429138000007</v>
      </c>
    </row>
    <row r="867" spans="1:11" x14ac:dyDescent="0.25">
      <c r="A867" s="174">
        <v>229532</v>
      </c>
      <c r="B867" s="174">
        <v>211</v>
      </c>
      <c r="C867" s="174">
        <v>2009</v>
      </c>
      <c r="D867" s="174">
        <v>59</v>
      </c>
      <c r="E867" s="175" t="s">
        <v>400</v>
      </c>
      <c r="F867" s="175">
        <v>30</v>
      </c>
      <c r="G867" s="174" t="s">
        <v>787</v>
      </c>
      <c r="H867" s="174" t="s">
        <v>796</v>
      </c>
      <c r="I867" s="174">
        <v>5</v>
      </c>
      <c r="J867" s="174">
        <v>3</v>
      </c>
      <c r="K867" s="174">
        <v>2338.0657139999998</v>
      </c>
    </row>
    <row r="868" spans="1:11" x14ac:dyDescent="0.25">
      <c r="A868" s="174">
        <v>229533</v>
      </c>
      <c r="B868" s="174">
        <v>211</v>
      </c>
      <c r="C868" s="174">
        <v>2009</v>
      </c>
      <c r="D868" s="174">
        <v>60</v>
      </c>
      <c r="E868" s="175" t="s">
        <v>402</v>
      </c>
      <c r="F868" s="175">
        <v>30</v>
      </c>
      <c r="G868" s="174" t="s">
        <v>787</v>
      </c>
      <c r="H868" s="174" t="s">
        <v>202</v>
      </c>
      <c r="I868" s="174">
        <v>2</v>
      </c>
      <c r="J868" s="174">
        <v>3</v>
      </c>
      <c r="K868" s="174">
        <v>314.40868499999999</v>
      </c>
    </row>
    <row r="869" spans="1:11" x14ac:dyDescent="0.25">
      <c r="A869" s="174">
        <v>229534</v>
      </c>
      <c r="B869" s="174">
        <v>211</v>
      </c>
      <c r="C869" s="174">
        <v>2009</v>
      </c>
      <c r="D869" s="174">
        <v>60</v>
      </c>
      <c r="E869" s="175" t="s">
        <v>402</v>
      </c>
      <c r="F869" s="175">
        <v>30</v>
      </c>
      <c r="G869" s="174" t="s">
        <v>787</v>
      </c>
      <c r="H869" s="174" t="s">
        <v>202</v>
      </c>
      <c r="I869" s="174">
        <v>3</v>
      </c>
      <c r="J869" s="174">
        <v>3</v>
      </c>
      <c r="K869" s="174">
        <v>164.13243199999999</v>
      </c>
    </row>
    <row r="870" spans="1:11" x14ac:dyDescent="0.25">
      <c r="A870" s="174">
        <v>229535</v>
      </c>
      <c r="B870" s="174">
        <v>211</v>
      </c>
      <c r="C870" s="174">
        <v>2009</v>
      </c>
      <c r="D870" s="174">
        <v>60</v>
      </c>
      <c r="E870" s="175" t="s">
        <v>402</v>
      </c>
      <c r="F870" s="175">
        <v>30</v>
      </c>
      <c r="G870" s="174" t="s">
        <v>787</v>
      </c>
      <c r="H870" s="174" t="s">
        <v>202</v>
      </c>
      <c r="I870" s="174">
        <v>4</v>
      </c>
      <c r="J870" s="174">
        <v>3</v>
      </c>
      <c r="K870" s="174">
        <v>1930.7621119999999</v>
      </c>
    </row>
    <row r="871" spans="1:11" x14ac:dyDescent="0.25">
      <c r="A871" s="174">
        <v>229536</v>
      </c>
      <c r="B871" s="174">
        <v>211</v>
      </c>
      <c r="C871" s="174">
        <v>2009</v>
      </c>
      <c r="D871" s="174">
        <v>60</v>
      </c>
      <c r="E871" s="175" t="s">
        <v>402</v>
      </c>
      <c r="F871" s="175">
        <v>30</v>
      </c>
      <c r="G871" s="174" t="s">
        <v>787</v>
      </c>
      <c r="H871" s="174" t="s">
        <v>202</v>
      </c>
      <c r="I871" s="174">
        <v>5</v>
      </c>
      <c r="J871" s="174">
        <v>3</v>
      </c>
      <c r="K871" s="174">
        <v>47.714696000000004</v>
      </c>
    </row>
    <row r="872" spans="1:11" x14ac:dyDescent="0.25">
      <c r="A872" s="174">
        <v>229537</v>
      </c>
      <c r="B872" s="174">
        <v>211</v>
      </c>
      <c r="C872" s="174">
        <v>2009</v>
      </c>
      <c r="D872" s="174">
        <v>61</v>
      </c>
      <c r="E872" s="175" t="s">
        <v>404</v>
      </c>
      <c r="F872" s="175">
        <v>31</v>
      </c>
      <c r="G872" s="174" t="s">
        <v>788</v>
      </c>
      <c r="H872" s="174" t="s">
        <v>796</v>
      </c>
      <c r="I872" s="174">
        <v>2</v>
      </c>
      <c r="J872" s="174">
        <v>3</v>
      </c>
      <c r="K872" s="174">
        <v>8536.7056950000006</v>
      </c>
    </row>
    <row r="873" spans="1:11" x14ac:dyDescent="0.25">
      <c r="A873" s="174">
        <v>229538</v>
      </c>
      <c r="B873" s="174">
        <v>211</v>
      </c>
      <c r="C873" s="174">
        <v>2009</v>
      </c>
      <c r="D873" s="174">
        <v>61</v>
      </c>
      <c r="E873" s="175" t="s">
        <v>404</v>
      </c>
      <c r="F873" s="175">
        <v>31</v>
      </c>
      <c r="G873" s="174" t="s">
        <v>788</v>
      </c>
      <c r="H873" s="174" t="s">
        <v>796</v>
      </c>
      <c r="I873" s="174">
        <v>3</v>
      </c>
      <c r="J873" s="174">
        <v>3</v>
      </c>
      <c r="K873" s="174">
        <v>43786.521202000004</v>
      </c>
    </row>
    <row r="874" spans="1:11" x14ac:dyDescent="0.25">
      <c r="A874" s="174">
        <v>229539</v>
      </c>
      <c r="B874" s="174">
        <v>211</v>
      </c>
      <c r="C874" s="174">
        <v>2009</v>
      </c>
      <c r="D874" s="174">
        <v>61</v>
      </c>
      <c r="E874" s="175" t="s">
        <v>404</v>
      </c>
      <c r="F874" s="175">
        <v>31</v>
      </c>
      <c r="G874" s="174" t="s">
        <v>788</v>
      </c>
      <c r="H874" s="174" t="s">
        <v>796</v>
      </c>
      <c r="I874" s="174">
        <v>4</v>
      </c>
      <c r="J874" s="174">
        <v>3</v>
      </c>
      <c r="K874" s="174">
        <v>56818.621314000004</v>
      </c>
    </row>
    <row r="875" spans="1:11" x14ac:dyDescent="0.25">
      <c r="A875" s="174">
        <v>229540</v>
      </c>
      <c r="B875" s="174">
        <v>211</v>
      </c>
      <c r="C875" s="174">
        <v>2009</v>
      </c>
      <c r="D875" s="174">
        <v>61</v>
      </c>
      <c r="E875" s="175" t="s">
        <v>404</v>
      </c>
      <c r="F875" s="175">
        <v>31</v>
      </c>
      <c r="G875" s="174" t="s">
        <v>788</v>
      </c>
      <c r="H875" s="174" t="s">
        <v>796</v>
      </c>
      <c r="I875" s="174">
        <v>5</v>
      </c>
      <c r="J875" s="174">
        <v>3</v>
      </c>
      <c r="K875" s="174">
        <v>31375.732519000001</v>
      </c>
    </row>
    <row r="876" spans="1:11" x14ac:dyDescent="0.25">
      <c r="A876" s="174">
        <v>229541</v>
      </c>
      <c r="B876" s="174">
        <v>211</v>
      </c>
      <c r="C876" s="174">
        <v>2009</v>
      </c>
      <c r="D876" s="174">
        <v>62</v>
      </c>
      <c r="E876" s="175" t="s">
        <v>406</v>
      </c>
      <c r="F876" s="175">
        <v>31</v>
      </c>
      <c r="G876" s="174" t="s">
        <v>788</v>
      </c>
      <c r="H876" s="174" t="s">
        <v>202</v>
      </c>
      <c r="I876" s="174">
        <v>2</v>
      </c>
      <c r="J876" s="174">
        <v>3</v>
      </c>
      <c r="K876" s="174">
        <v>174.10727700000001</v>
      </c>
    </row>
    <row r="877" spans="1:11" x14ac:dyDescent="0.25">
      <c r="A877" s="174">
        <v>229542</v>
      </c>
      <c r="B877" s="174">
        <v>211</v>
      </c>
      <c r="C877" s="174">
        <v>2009</v>
      </c>
      <c r="D877" s="174">
        <v>62</v>
      </c>
      <c r="E877" s="175" t="s">
        <v>406</v>
      </c>
      <c r="F877" s="175">
        <v>31</v>
      </c>
      <c r="G877" s="174" t="s">
        <v>788</v>
      </c>
      <c r="H877" s="174" t="s">
        <v>202</v>
      </c>
      <c r="I877" s="174">
        <v>3</v>
      </c>
      <c r="J877" s="174">
        <v>3</v>
      </c>
      <c r="K877" s="174">
        <v>893.05436499999996</v>
      </c>
    </row>
    <row r="878" spans="1:11" x14ac:dyDescent="0.25">
      <c r="A878" s="174">
        <v>229543</v>
      </c>
      <c r="B878" s="174">
        <v>211</v>
      </c>
      <c r="C878" s="174">
        <v>2009</v>
      </c>
      <c r="D878" s="174">
        <v>62</v>
      </c>
      <c r="E878" s="175" t="s">
        <v>406</v>
      </c>
      <c r="F878" s="175">
        <v>31</v>
      </c>
      <c r="G878" s="174" t="s">
        <v>788</v>
      </c>
      <c r="H878" s="174" t="s">
        <v>202</v>
      </c>
      <c r="I878" s="174">
        <v>4</v>
      </c>
      <c r="J878" s="174">
        <v>3</v>
      </c>
      <c r="K878" s="174">
        <v>1160.1899350000001</v>
      </c>
    </row>
    <row r="879" spans="1:11" x14ac:dyDescent="0.25">
      <c r="A879" s="174">
        <v>229544</v>
      </c>
      <c r="B879" s="174">
        <v>211</v>
      </c>
      <c r="C879" s="174">
        <v>2009</v>
      </c>
      <c r="D879" s="174">
        <v>62</v>
      </c>
      <c r="E879" s="175" t="s">
        <v>406</v>
      </c>
      <c r="F879" s="175">
        <v>31</v>
      </c>
      <c r="G879" s="174" t="s">
        <v>788</v>
      </c>
      <c r="H879" s="174" t="s">
        <v>202</v>
      </c>
      <c r="I879" s="174">
        <v>5</v>
      </c>
      <c r="J879" s="174">
        <v>3</v>
      </c>
      <c r="K879" s="174">
        <v>640.59367899999995</v>
      </c>
    </row>
    <row r="880" spans="1:11" x14ac:dyDescent="0.25">
      <c r="A880" s="174">
        <v>229545</v>
      </c>
      <c r="B880" s="174">
        <v>211</v>
      </c>
      <c r="C880" s="174">
        <v>2009</v>
      </c>
      <c r="D880" s="174">
        <v>63</v>
      </c>
      <c r="E880" s="175" t="s">
        <v>408</v>
      </c>
      <c r="F880" s="175">
        <v>32</v>
      </c>
      <c r="G880" s="174" t="s">
        <v>789</v>
      </c>
      <c r="H880" s="174" t="s">
        <v>796</v>
      </c>
      <c r="I880" s="174">
        <v>2</v>
      </c>
      <c r="J880" s="174">
        <v>3</v>
      </c>
      <c r="K880" s="174">
        <v>3157.7414910000002</v>
      </c>
    </row>
    <row r="881" spans="1:11" x14ac:dyDescent="0.25">
      <c r="A881" s="174">
        <v>229546</v>
      </c>
      <c r="B881" s="174">
        <v>211</v>
      </c>
      <c r="C881" s="174">
        <v>2009</v>
      </c>
      <c r="D881" s="174">
        <v>63</v>
      </c>
      <c r="E881" s="175" t="s">
        <v>408</v>
      </c>
      <c r="F881" s="175">
        <v>32</v>
      </c>
      <c r="G881" s="174" t="s">
        <v>789</v>
      </c>
      <c r="H881" s="174" t="s">
        <v>796</v>
      </c>
      <c r="I881" s="174">
        <v>3</v>
      </c>
      <c r="J881" s="174">
        <v>3</v>
      </c>
      <c r="K881" s="174">
        <v>3214.22687</v>
      </c>
    </row>
    <row r="882" spans="1:11" x14ac:dyDescent="0.25">
      <c r="A882" s="174">
        <v>229547</v>
      </c>
      <c r="B882" s="174">
        <v>211</v>
      </c>
      <c r="C882" s="174">
        <v>2009</v>
      </c>
      <c r="D882" s="174">
        <v>63</v>
      </c>
      <c r="E882" s="175" t="s">
        <v>408</v>
      </c>
      <c r="F882" s="175">
        <v>32</v>
      </c>
      <c r="G882" s="174" t="s">
        <v>789</v>
      </c>
      <c r="H882" s="174" t="s">
        <v>796</v>
      </c>
      <c r="I882" s="174">
        <v>4</v>
      </c>
      <c r="J882" s="174">
        <v>3</v>
      </c>
      <c r="K882" s="174">
        <v>11807.819614</v>
      </c>
    </row>
    <row r="883" spans="1:11" x14ac:dyDescent="0.25">
      <c r="A883" s="174">
        <v>229548</v>
      </c>
      <c r="B883" s="174">
        <v>211</v>
      </c>
      <c r="C883" s="174">
        <v>2009</v>
      </c>
      <c r="D883" s="174">
        <v>63</v>
      </c>
      <c r="E883" s="175" t="s">
        <v>408</v>
      </c>
      <c r="F883" s="175">
        <v>32</v>
      </c>
      <c r="G883" s="174" t="s">
        <v>789</v>
      </c>
      <c r="H883" s="174" t="s">
        <v>796</v>
      </c>
      <c r="I883" s="174">
        <v>5</v>
      </c>
      <c r="J883" s="174">
        <v>3</v>
      </c>
      <c r="K883" s="174">
        <v>327.02951300000001</v>
      </c>
    </row>
    <row r="884" spans="1:11" x14ac:dyDescent="0.25">
      <c r="A884" s="174">
        <v>229549</v>
      </c>
      <c r="B884" s="174">
        <v>211</v>
      </c>
      <c r="C884" s="174">
        <v>2009</v>
      </c>
      <c r="D884" s="174">
        <v>64</v>
      </c>
      <c r="E884" s="175" t="s">
        <v>410</v>
      </c>
      <c r="F884" s="175">
        <v>32</v>
      </c>
      <c r="G884" s="174" t="s">
        <v>789</v>
      </c>
      <c r="H884" s="174" t="s">
        <v>202</v>
      </c>
      <c r="I884" s="174">
        <v>2</v>
      </c>
      <c r="J884" s="174">
        <v>3</v>
      </c>
      <c r="K884" s="174">
        <v>268.39585299999999</v>
      </c>
    </row>
    <row r="885" spans="1:11" x14ac:dyDescent="0.25">
      <c r="A885" s="174">
        <v>229550</v>
      </c>
      <c r="B885" s="174">
        <v>211</v>
      </c>
      <c r="C885" s="174">
        <v>2009</v>
      </c>
      <c r="D885" s="174">
        <v>64</v>
      </c>
      <c r="E885" s="175" t="s">
        <v>410</v>
      </c>
      <c r="F885" s="175">
        <v>32</v>
      </c>
      <c r="G885" s="174" t="s">
        <v>789</v>
      </c>
      <c r="H885" s="174" t="s">
        <v>202</v>
      </c>
      <c r="I885" s="174">
        <v>3</v>
      </c>
      <c r="J885" s="174">
        <v>3</v>
      </c>
      <c r="K885" s="174">
        <v>280.08007500000002</v>
      </c>
    </row>
    <row r="886" spans="1:11" x14ac:dyDescent="0.25">
      <c r="A886" s="174">
        <v>229551</v>
      </c>
      <c r="B886" s="174">
        <v>211</v>
      </c>
      <c r="C886" s="174">
        <v>2009</v>
      </c>
      <c r="D886" s="174">
        <v>64</v>
      </c>
      <c r="E886" s="175" t="s">
        <v>410</v>
      </c>
      <c r="F886" s="175">
        <v>32</v>
      </c>
      <c r="G886" s="174" t="s">
        <v>789</v>
      </c>
      <c r="H886" s="174" t="s">
        <v>202</v>
      </c>
      <c r="I886" s="174">
        <v>4</v>
      </c>
      <c r="J886" s="174">
        <v>3</v>
      </c>
      <c r="K886" s="174">
        <v>1027.0757229999999</v>
      </c>
    </row>
    <row r="887" spans="1:11" x14ac:dyDescent="0.25">
      <c r="A887" s="174">
        <v>229552</v>
      </c>
      <c r="B887" s="174">
        <v>211</v>
      </c>
      <c r="C887" s="174">
        <v>2009</v>
      </c>
      <c r="D887" s="174">
        <v>64</v>
      </c>
      <c r="E887" s="175" t="s">
        <v>410</v>
      </c>
      <c r="F887" s="175">
        <v>32</v>
      </c>
      <c r="G887" s="174" t="s">
        <v>789</v>
      </c>
      <c r="H887" s="174" t="s">
        <v>202</v>
      </c>
      <c r="I887" s="174">
        <v>5</v>
      </c>
      <c r="J887" s="174">
        <v>3</v>
      </c>
      <c r="K887" s="174">
        <v>28.024515999999998</v>
      </c>
    </row>
    <row r="888" spans="1:11" x14ac:dyDescent="0.25">
      <c r="A888" s="174">
        <v>229553</v>
      </c>
      <c r="B888" s="174">
        <v>211</v>
      </c>
      <c r="C888" s="174">
        <v>2009</v>
      </c>
      <c r="D888" s="174">
        <v>65</v>
      </c>
      <c r="E888" s="175" t="s">
        <v>412</v>
      </c>
      <c r="F888" s="175">
        <v>33</v>
      </c>
      <c r="G888" s="174" t="s">
        <v>790</v>
      </c>
      <c r="H888" s="174" t="s">
        <v>796</v>
      </c>
      <c r="I888" s="174">
        <v>2</v>
      </c>
      <c r="J888" s="174">
        <v>3</v>
      </c>
      <c r="K888" s="174">
        <v>137.816836</v>
      </c>
    </row>
    <row r="889" spans="1:11" x14ac:dyDescent="0.25">
      <c r="A889" s="174">
        <v>229554</v>
      </c>
      <c r="B889" s="174">
        <v>211</v>
      </c>
      <c r="C889" s="174">
        <v>2009</v>
      </c>
      <c r="D889" s="174">
        <v>65</v>
      </c>
      <c r="E889" s="175" t="s">
        <v>412</v>
      </c>
      <c r="F889" s="175">
        <v>33</v>
      </c>
      <c r="G889" s="174" t="s">
        <v>790</v>
      </c>
      <c r="H889" s="174" t="s">
        <v>796</v>
      </c>
      <c r="I889" s="174">
        <v>3</v>
      </c>
      <c r="J889" s="174">
        <v>3</v>
      </c>
      <c r="K889" s="174">
        <v>263.000337</v>
      </c>
    </row>
    <row r="890" spans="1:11" x14ac:dyDescent="0.25">
      <c r="A890" s="174">
        <v>229555</v>
      </c>
      <c r="B890" s="174">
        <v>211</v>
      </c>
      <c r="C890" s="174">
        <v>2009</v>
      </c>
      <c r="D890" s="174">
        <v>65</v>
      </c>
      <c r="E890" s="175" t="s">
        <v>412</v>
      </c>
      <c r="F890" s="175">
        <v>33</v>
      </c>
      <c r="G890" s="174" t="s">
        <v>790</v>
      </c>
      <c r="H890" s="174" t="s">
        <v>796</v>
      </c>
      <c r="I890" s="174">
        <v>4</v>
      </c>
      <c r="J890" s="174">
        <v>3</v>
      </c>
      <c r="K890" s="174">
        <v>103.001859</v>
      </c>
    </row>
    <row r="891" spans="1:11" x14ac:dyDescent="0.25">
      <c r="A891" s="174">
        <v>229556</v>
      </c>
      <c r="B891" s="174">
        <v>211</v>
      </c>
      <c r="C891" s="174">
        <v>2009</v>
      </c>
      <c r="D891" s="174">
        <v>65</v>
      </c>
      <c r="E891" s="175" t="s">
        <v>412</v>
      </c>
      <c r="F891" s="175">
        <v>33</v>
      </c>
      <c r="G891" s="174" t="s">
        <v>790</v>
      </c>
      <c r="H891" s="174" t="s">
        <v>796</v>
      </c>
      <c r="I891" s="174">
        <v>5</v>
      </c>
      <c r="J891" s="174">
        <v>3</v>
      </c>
      <c r="K891" s="174">
        <v>37.000025000000001</v>
      </c>
    </row>
    <row r="892" spans="1:11" x14ac:dyDescent="0.25">
      <c r="A892" s="174">
        <v>229557</v>
      </c>
      <c r="B892" s="174">
        <v>211</v>
      </c>
      <c r="C892" s="174">
        <v>2009</v>
      </c>
      <c r="D892" s="174">
        <v>67</v>
      </c>
      <c r="E892" s="175" t="s">
        <v>416</v>
      </c>
      <c r="F892" s="175">
        <v>34</v>
      </c>
      <c r="G892" s="174" t="s">
        <v>791</v>
      </c>
      <c r="H892" s="174" t="s">
        <v>796</v>
      </c>
      <c r="I892" s="174">
        <v>2</v>
      </c>
      <c r="J892" s="174">
        <v>3</v>
      </c>
      <c r="K892" s="174">
        <v>131.9683</v>
      </c>
    </row>
    <row r="893" spans="1:11" x14ac:dyDescent="0.25">
      <c r="A893" s="174">
        <v>229558</v>
      </c>
      <c r="B893" s="174">
        <v>211</v>
      </c>
      <c r="C893" s="174">
        <v>2009</v>
      </c>
      <c r="D893" s="174">
        <v>67</v>
      </c>
      <c r="E893" s="175" t="s">
        <v>416</v>
      </c>
      <c r="F893" s="175">
        <v>34</v>
      </c>
      <c r="G893" s="174" t="s">
        <v>791</v>
      </c>
      <c r="H893" s="174" t="s">
        <v>796</v>
      </c>
      <c r="I893" s="174">
        <v>3</v>
      </c>
      <c r="J893" s="174">
        <v>3</v>
      </c>
      <c r="K893" s="174">
        <v>2232.3968209999998</v>
      </c>
    </row>
    <row r="894" spans="1:11" x14ac:dyDescent="0.25">
      <c r="A894" s="174">
        <v>229559</v>
      </c>
      <c r="B894" s="174">
        <v>211</v>
      </c>
      <c r="C894" s="174">
        <v>2009</v>
      </c>
      <c r="D894" s="174">
        <v>67</v>
      </c>
      <c r="E894" s="175" t="s">
        <v>416</v>
      </c>
      <c r="F894" s="175">
        <v>34</v>
      </c>
      <c r="G894" s="174" t="s">
        <v>791</v>
      </c>
      <c r="H894" s="174" t="s">
        <v>796</v>
      </c>
      <c r="I894" s="174">
        <v>4</v>
      </c>
      <c r="J894" s="174">
        <v>3</v>
      </c>
      <c r="K894" s="174">
        <v>3382.2288330000001</v>
      </c>
    </row>
    <row r="895" spans="1:11" x14ac:dyDescent="0.25">
      <c r="A895" s="174">
        <v>229560</v>
      </c>
      <c r="B895" s="174">
        <v>211</v>
      </c>
      <c r="C895" s="174">
        <v>2009</v>
      </c>
      <c r="D895" s="174">
        <v>67</v>
      </c>
      <c r="E895" s="175" t="s">
        <v>416</v>
      </c>
      <c r="F895" s="175">
        <v>34</v>
      </c>
      <c r="G895" s="174" t="s">
        <v>791</v>
      </c>
      <c r="H895" s="174" t="s">
        <v>796</v>
      </c>
      <c r="I895" s="174">
        <v>5</v>
      </c>
      <c r="J895" s="174">
        <v>3</v>
      </c>
      <c r="K895" s="174">
        <v>161.38553099999999</v>
      </c>
    </row>
    <row r="896" spans="1:11" x14ac:dyDescent="0.25">
      <c r="A896" s="174">
        <v>229561</v>
      </c>
      <c r="B896" s="174">
        <v>211</v>
      </c>
      <c r="C896" s="174">
        <v>2009</v>
      </c>
      <c r="D896" s="174">
        <v>69</v>
      </c>
      <c r="E896" s="175" t="s">
        <v>420</v>
      </c>
      <c r="F896" s="175">
        <v>35</v>
      </c>
      <c r="G896" s="174" t="s">
        <v>792</v>
      </c>
      <c r="H896" s="174" t="s">
        <v>796</v>
      </c>
      <c r="I896" s="174">
        <v>2</v>
      </c>
      <c r="J896" s="174">
        <v>3</v>
      </c>
      <c r="K896" s="174">
        <v>1615.1593700000001</v>
      </c>
    </row>
    <row r="897" spans="1:11" x14ac:dyDescent="0.25">
      <c r="A897" s="174">
        <v>229562</v>
      </c>
      <c r="B897" s="174">
        <v>211</v>
      </c>
      <c r="C897" s="174">
        <v>2009</v>
      </c>
      <c r="D897" s="174">
        <v>69</v>
      </c>
      <c r="E897" s="175" t="s">
        <v>420</v>
      </c>
      <c r="F897" s="175">
        <v>35</v>
      </c>
      <c r="G897" s="174" t="s">
        <v>792</v>
      </c>
      <c r="H897" s="174" t="s">
        <v>796</v>
      </c>
      <c r="I897" s="174">
        <v>3</v>
      </c>
      <c r="J897" s="174">
        <v>3</v>
      </c>
      <c r="K897" s="174">
        <v>35259.361930999999</v>
      </c>
    </row>
    <row r="898" spans="1:11" x14ac:dyDescent="0.25">
      <c r="A898" s="174">
        <v>229563</v>
      </c>
      <c r="B898" s="174">
        <v>211</v>
      </c>
      <c r="C898" s="174">
        <v>2009</v>
      </c>
      <c r="D898" s="174">
        <v>69</v>
      </c>
      <c r="E898" s="175" t="s">
        <v>420</v>
      </c>
      <c r="F898" s="175">
        <v>35</v>
      </c>
      <c r="G898" s="174" t="s">
        <v>792</v>
      </c>
      <c r="H898" s="174" t="s">
        <v>796</v>
      </c>
      <c r="I898" s="174">
        <v>4</v>
      </c>
      <c r="J898" s="174">
        <v>3</v>
      </c>
      <c r="K898" s="174">
        <v>5243.2458779999997</v>
      </c>
    </row>
    <row r="899" spans="1:11" x14ac:dyDescent="0.25">
      <c r="A899" s="174">
        <v>229564</v>
      </c>
      <c r="B899" s="174">
        <v>211</v>
      </c>
      <c r="C899" s="174">
        <v>2009</v>
      </c>
      <c r="D899" s="174">
        <v>69</v>
      </c>
      <c r="E899" s="175" t="s">
        <v>420</v>
      </c>
      <c r="F899" s="175">
        <v>35</v>
      </c>
      <c r="G899" s="174" t="s">
        <v>792</v>
      </c>
      <c r="H899" s="174" t="s">
        <v>796</v>
      </c>
      <c r="I899" s="174">
        <v>5</v>
      </c>
      <c r="J899" s="174">
        <v>3</v>
      </c>
      <c r="K899" s="174">
        <v>20.004082</v>
      </c>
    </row>
    <row r="900" spans="1:11" x14ac:dyDescent="0.25">
      <c r="A900" s="174">
        <v>229565</v>
      </c>
      <c r="B900" s="174">
        <v>211</v>
      </c>
      <c r="C900" s="174">
        <v>2009</v>
      </c>
      <c r="D900" s="174">
        <v>70</v>
      </c>
      <c r="E900" s="175" t="s">
        <v>422</v>
      </c>
      <c r="F900" s="175">
        <v>35</v>
      </c>
      <c r="G900" s="174" t="s">
        <v>792</v>
      </c>
      <c r="H900" s="174" t="s">
        <v>202</v>
      </c>
      <c r="I900" s="174">
        <v>2</v>
      </c>
      <c r="J900" s="174">
        <v>3</v>
      </c>
      <c r="K900" s="174">
        <v>95.009375000000006</v>
      </c>
    </row>
    <row r="901" spans="1:11" x14ac:dyDescent="0.25">
      <c r="A901" s="174">
        <v>229566</v>
      </c>
      <c r="B901" s="174">
        <v>211</v>
      </c>
      <c r="C901" s="174">
        <v>2009</v>
      </c>
      <c r="D901" s="174">
        <v>70</v>
      </c>
      <c r="E901" s="175" t="s">
        <v>422</v>
      </c>
      <c r="F901" s="175">
        <v>35</v>
      </c>
      <c r="G901" s="174" t="s">
        <v>792</v>
      </c>
      <c r="H901" s="174" t="s">
        <v>202</v>
      </c>
      <c r="I901" s="174">
        <v>3</v>
      </c>
      <c r="J901" s="174">
        <v>3</v>
      </c>
      <c r="K901" s="174">
        <v>2246.6292170000002</v>
      </c>
    </row>
    <row r="902" spans="1:11" x14ac:dyDescent="0.25">
      <c r="A902" s="174">
        <v>229567</v>
      </c>
      <c r="B902" s="174">
        <v>211</v>
      </c>
      <c r="C902" s="174">
        <v>2009</v>
      </c>
      <c r="D902" s="174">
        <v>70</v>
      </c>
      <c r="E902" s="175" t="s">
        <v>422</v>
      </c>
      <c r="F902" s="175">
        <v>35</v>
      </c>
      <c r="G902" s="174" t="s">
        <v>792</v>
      </c>
      <c r="H902" s="174" t="s">
        <v>202</v>
      </c>
      <c r="I902" s="174">
        <v>4</v>
      </c>
      <c r="J902" s="174">
        <v>3</v>
      </c>
      <c r="K902" s="174">
        <v>333.25715300000002</v>
      </c>
    </row>
    <row r="903" spans="1:11" x14ac:dyDescent="0.25">
      <c r="A903" s="174">
        <v>229568</v>
      </c>
      <c r="B903" s="174">
        <v>211</v>
      </c>
      <c r="C903" s="174">
        <v>2009</v>
      </c>
      <c r="D903" s="174">
        <v>70</v>
      </c>
      <c r="E903" s="175" t="s">
        <v>422</v>
      </c>
      <c r="F903" s="175">
        <v>35</v>
      </c>
      <c r="G903" s="174" t="s">
        <v>792</v>
      </c>
      <c r="H903" s="174" t="s">
        <v>202</v>
      </c>
      <c r="I903" s="174">
        <v>5</v>
      </c>
      <c r="J903" s="174">
        <v>3</v>
      </c>
      <c r="K903" s="174">
        <v>0.98527600000000004</v>
      </c>
    </row>
    <row r="904" spans="1:11" x14ac:dyDescent="0.25">
      <c r="A904" s="174">
        <v>229569</v>
      </c>
      <c r="B904" s="174">
        <v>211</v>
      </c>
      <c r="C904" s="174">
        <v>2009</v>
      </c>
      <c r="D904" s="174">
        <v>71</v>
      </c>
      <c r="E904" s="175" t="s">
        <v>424</v>
      </c>
      <c r="F904" s="175">
        <v>36</v>
      </c>
      <c r="G904" s="174" t="s">
        <v>793</v>
      </c>
      <c r="H904" s="174" t="s">
        <v>796</v>
      </c>
      <c r="I904" s="174">
        <v>2</v>
      </c>
      <c r="J904" s="174">
        <v>3</v>
      </c>
      <c r="K904" s="174">
        <v>170.26051699999999</v>
      </c>
    </row>
    <row r="905" spans="1:11" x14ac:dyDescent="0.25">
      <c r="A905" s="174">
        <v>229570</v>
      </c>
      <c r="B905" s="174">
        <v>211</v>
      </c>
      <c r="C905" s="174">
        <v>2009</v>
      </c>
      <c r="D905" s="174">
        <v>71</v>
      </c>
      <c r="E905" s="175" t="s">
        <v>424</v>
      </c>
      <c r="F905" s="175">
        <v>36</v>
      </c>
      <c r="G905" s="174" t="s">
        <v>793</v>
      </c>
      <c r="H905" s="174" t="s">
        <v>796</v>
      </c>
      <c r="I905" s="174">
        <v>3</v>
      </c>
      <c r="J905" s="174">
        <v>3</v>
      </c>
      <c r="K905" s="174">
        <v>8540.8549490000005</v>
      </c>
    </row>
    <row r="906" spans="1:11" x14ac:dyDescent="0.25">
      <c r="A906" s="174">
        <v>229571</v>
      </c>
      <c r="B906" s="174">
        <v>211</v>
      </c>
      <c r="C906" s="174">
        <v>2009</v>
      </c>
      <c r="D906" s="174">
        <v>71</v>
      </c>
      <c r="E906" s="175" t="s">
        <v>424</v>
      </c>
      <c r="F906" s="175">
        <v>36</v>
      </c>
      <c r="G906" s="174" t="s">
        <v>793</v>
      </c>
      <c r="H906" s="174" t="s">
        <v>796</v>
      </c>
      <c r="I906" s="174">
        <v>4</v>
      </c>
      <c r="J906" s="174">
        <v>3</v>
      </c>
      <c r="K906" s="174">
        <v>23608.117492000001</v>
      </c>
    </row>
    <row r="907" spans="1:11" x14ac:dyDescent="0.25">
      <c r="A907" s="174">
        <v>229572</v>
      </c>
      <c r="B907" s="174">
        <v>211</v>
      </c>
      <c r="C907" s="174">
        <v>2009</v>
      </c>
      <c r="D907" s="174">
        <v>71</v>
      </c>
      <c r="E907" s="175" t="s">
        <v>424</v>
      </c>
      <c r="F907" s="175">
        <v>36</v>
      </c>
      <c r="G907" s="174" t="s">
        <v>793</v>
      </c>
      <c r="H907" s="174" t="s">
        <v>796</v>
      </c>
      <c r="I907" s="174">
        <v>5</v>
      </c>
      <c r="J907" s="174">
        <v>3</v>
      </c>
      <c r="K907" s="174">
        <v>7041.0228129999996</v>
      </c>
    </row>
    <row r="908" spans="1:11" x14ac:dyDescent="0.25">
      <c r="A908" s="174">
        <v>229573</v>
      </c>
      <c r="B908" s="174">
        <v>211</v>
      </c>
      <c r="C908" s="174">
        <v>2009</v>
      </c>
      <c r="D908" s="174">
        <v>72</v>
      </c>
      <c r="E908" s="175" t="s">
        <v>426</v>
      </c>
      <c r="F908" s="175">
        <v>36</v>
      </c>
      <c r="G908" s="174" t="s">
        <v>793</v>
      </c>
      <c r="H908" s="174" t="s">
        <v>202</v>
      </c>
      <c r="I908" s="174">
        <v>2</v>
      </c>
      <c r="J908" s="174">
        <v>3</v>
      </c>
      <c r="K908" s="174">
        <v>7.1757309999999999</v>
      </c>
    </row>
    <row r="909" spans="1:11" x14ac:dyDescent="0.25">
      <c r="A909" s="174">
        <v>229574</v>
      </c>
      <c r="B909" s="174">
        <v>211</v>
      </c>
      <c r="C909" s="174">
        <v>2009</v>
      </c>
      <c r="D909" s="174">
        <v>72</v>
      </c>
      <c r="E909" s="175" t="s">
        <v>426</v>
      </c>
      <c r="F909" s="175">
        <v>36</v>
      </c>
      <c r="G909" s="174" t="s">
        <v>793</v>
      </c>
      <c r="H909" s="174" t="s">
        <v>202</v>
      </c>
      <c r="I909" s="174">
        <v>3</v>
      </c>
      <c r="J909" s="174">
        <v>3</v>
      </c>
      <c r="K909" s="174">
        <v>358.39967100000001</v>
      </c>
    </row>
    <row r="910" spans="1:11" x14ac:dyDescent="0.25">
      <c r="A910" s="174">
        <v>229575</v>
      </c>
      <c r="B910" s="174">
        <v>211</v>
      </c>
      <c r="C910" s="174">
        <v>2009</v>
      </c>
      <c r="D910" s="174">
        <v>72</v>
      </c>
      <c r="E910" s="175" t="s">
        <v>426</v>
      </c>
      <c r="F910" s="175">
        <v>36</v>
      </c>
      <c r="G910" s="174" t="s">
        <v>793</v>
      </c>
      <c r="H910" s="174" t="s">
        <v>202</v>
      </c>
      <c r="I910" s="174">
        <v>4</v>
      </c>
      <c r="J910" s="174">
        <v>3</v>
      </c>
      <c r="K910" s="174">
        <v>987.768642</v>
      </c>
    </row>
    <row r="911" spans="1:11" x14ac:dyDescent="0.25">
      <c r="A911" s="174">
        <v>229576</v>
      </c>
      <c r="B911" s="174">
        <v>211</v>
      </c>
      <c r="C911" s="174">
        <v>2009</v>
      </c>
      <c r="D911" s="174">
        <v>72</v>
      </c>
      <c r="E911" s="175" t="s">
        <v>426</v>
      </c>
      <c r="F911" s="175">
        <v>36</v>
      </c>
      <c r="G911" s="174" t="s">
        <v>793</v>
      </c>
      <c r="H911" s="174" t="s">
        <v>202</v>
      </c>
      <c r="I911" s="174">
        <v>5</v>
      </c>
      <c r="J911" s="174">
        <v>3</v>
      </c>
      <c r="K911" s="174">
        <v>293.62734399999999</v>
      </c>
    </row>
    <row r="912" spans="1:11" x14ac:dyDescent="0.25">
      <c r="A912" s="174">
        <v>229577</v>
      </c>
      <c r="B912" s="174">
        <v>211</v>
      </c>
      <c r="C912" s="174">
        <v>2009</v>
      </c>
      <c r="D912" s="174">
        <v>73</v>
      </c>
      <c r="E912" s="175" t="s">
        <v>428</v>
      </c>
      <c r="F912" s="175">
        <v>37</v>
      </c>
      <c r="G912" s="174" t="s">
        <v>448</v>
      </c>
      <c r="H912" s="174" t="s">
        <v>796</v>
      </c>
      <c r="I912" s="174">
        <v>2</v>
      </c>
      <c r="J912" s="174">
        <v>3</v>
      </c>
      <c r="K912" s="174">
        <v>1127.7707640000001</v>
      </c>
    </row>
    <row r="913" spans="1:11" x14ac:dyDescent="0.25">
      <c r="A913" s="174">
        <v>229578</v>
      </c>
      <c r="B913" s="174">
        <v>211</v>
      </c>
      <c r="C913" s="174">
        <v>2009</v>
      </c>
      <c r="D913" s="174">
        <v>73</v>
      </c>
      <c r="E913" s="175" t="s">
        <v>428</v>
      </c>
      <c r="F913" s="175">
        <v>37</v>
      </c>
      <c r="G913" s="174" t="s">
        <v>448</v>
      </c>
      <c r="H913" s="174" t="s">
        <v>796</v>
      </c>
      <c r="I913" s="174">
        <v>3</v>
      </c>
      <c r="J913" s="174">
        <v>3</v>
      </c>
      <c r="K913" s="174">
        <v>978.02047100000004</v>
      </c>
    </row>
    <row r="914" spans="1:11" x14ac:dyDescent="0.25">
      <c r="A914" s="174">
        <v>229579</v>
      </c>
      <c r="B914" s="174">
        <v>211</v>
      </c>
      <c r="C914" s="174">
        <v>2009</v>
      </c>
      <c r="D914" s="174">
        <v>73</v>
      </c>
      <c r="E914" s="175" t="s">
        <v>428</v>
      </c>
      <c r="F914" s="175">
        <v>37</v>
      </c>
      <c r="G914" s="174" t="s">
        <v>448</v>
      </c>
      <c r="H914" s="174" t="s">
        <v>796</v>
      </c>
      <c r="I914" s="174">
        <v>4</v>
      </c>
      <c r="J914" s="174">
        <v>3</v>
      </c>
      <c r="K914" s="174">
        <v>8291.5781979999992</v>
      </c>
    </row>
    <row r="915" spans="1:11" x14ac:dyDescent="0.25">
      <c r="A915" s="174">
        <v>229580</v>
      </c>
      <c r="B915" s="174">
        <v>211</v>
      </c>
      <c r="C915" s="174">
        <v>2009</v>
      </c>
      <c r="D915" s="174">
        <v>73</v>
      </c>
      <c r="E915" s="175" t="s">
        <v>428</v>
      </c>
      <c r="F915" s="175">
        <v>37</v>
      </c>
      <c r="G915" s="174" t="s">
        <v>448</v>
      </c>
      <c r="H915" s="174" t="s">
        <v>796</v>
      </c>
      <c r="I915" s="174">
        <v>5</v>
      </c>
      <c r="J915" s="174">
        <v>3</v>
      </c>
      <c r="K915" s="174">
        <v>4690.8696989999999</v>
      </c>
    </row>
    <row r="916" spans="1:11" x14ac:dyDescent="0.25">
      <c r="A916" s="174">
        <v>229581</v>
      </c>
      <c r="B916" s="174">
        <v>211</v>
      </c>
      <c r="C916" s="174">
        <v>2009</v>
      </c>
      <c r="D916" s="174">
        <v>74</v>
      </c>
      <c r="E916" s="175" t="s">
        <v>430</v>
      </c>
      <c r="F916" s="175">
        <v>37</v>
      </c>
      <c r="G916" s="174" t="s">
        <v>448</v>
      </c>
      <c r="H916" s="174" t="s">
        <v>202</v>
      </c>
      <c r="I916" s="174">
        <v>2</v>
      </c>
      <c r="J916" s="174">
        <v>3</v>
      </c>
      <c r="K916" s="174">
        <v>62.366692999999998</v>
      </c>
    </row>
    <row r="917" spans="1:11" x14ac:dyDescent="0.25">
      <c r="A917" s="174">
        <v>229582</v>
      </c>
      <c r="B917" s="174">
        <v>211</v>
      </c>
      <c r="C917" s="174">
        <v>2009</v>
      </c>
      <c r="D917" s="174">
        <v>74</v>
      </c>
      <c r="E917" s="175" t="s">
        <v>430</v>
      </c>
      <c r="F917" s="175">
        <v>37</v>
      </c>
      <c r="G917" s="174" t="s">
        <v>448</v>
      </c>
      <c r="H917" s="174" t="s">
        <v>202</v>
      </c>
      <c r="I917" s="174">
        <v>3</v>
      </c>
      <c r="J917" s="174">
        <v>3</v>
      </c>
      <c r="K917" s="174">
        <v>5998.1947069999997</v>
      </c>
    </row>
    <row r="918" spans="1:11" x14ac:dyDescent="0.25">
      <c r="A918" s="174">
        <v>229583</v>
      </c>
      <c r="B918" s="174">
        <v>211</v>
      </c>
      <c r="C918" s="174">
        <v>2009</v>
      </c>
      <c r="D918" s="174">
        <v>74</v>
      </c>
      <c r="E918" s="175" t="s">
        <v>430</v>
      </c>
      <c r="F918" s="175">
        <v>37</v>
      </c>
      <c r="G918" s="174" t="s">
        <v>448</v>
      </c>
      <c r="H918" s="174" t="s">
        <v>202</v>
      </c>
      <c r="I918" s="174">
        <v>4</v>
      </c>
      <c r="J918" s="174">
        <v>3</v>
      </c>
      <c r="K918" s="174">
        <v>3900.0732499999999</v>
      </c>
    </row>
    <row r="919" spans="1:11" x14ac:dyDescent="0.25">
      <c r="A919" s="174">
        <v>229584</v>
      </c>
      <c r="B919" s="174">
        <v>211</v>
      </c>
      <c r="C919" s="174">
        <v>2009</v>
      </c>
      <c r="D919" s="174">
        <v>74</v>
      </c>
      <c r="E919" s="175" t="s">
        <v>430</v>
      </c>
      <c r="F919" s="175">
        <v>37</v>
      </c>
      <c r="G919" s="174" t="s">
        <v>448</v>
      </c>
      <c r="H919" s="174" t="s">
        <v>202</v>
      </c>
      <c r="I919" s="174">
        <v>5</v>
      </c>
      <c r="J919" s="174">
        <v>3</v>
      </c>
      <c r="K919" s="174">
        <v>352.582988</v>
      </c>
    </row>
    <row r="920" spans="1:11" x14ac:dyDescent="0.25">
      <c r="A920" s="174">
        <v>229585</v>
      </c>
      <c r="B920" s="174">
        <v>211</v>
      </c>
      <c r="C920" s="174">
        <v>2009</v>
      </c>
      <c r="D920" s="174">
        <v>75</v>
      </c>
      <c r="E920" s="175" t="s">
        <v>432</v>
      </c>
      <c r="F920" s="175">
        <v>38</v>
      </c>
      <c r="G920" s="174" t="s">
        <v>794</v>
      </c>
      <c r="H920" s="174" t="s">
        <v>796</v>
      </c>
      <c r="I920" s="174">
        <v>2</v>
      </c>
      <c r="J920" s="174">
        <v>3</v>
      </c>
      <c r="K920" s="174">
        <v>7.7542160000000004</v>
      </c>
    </row>
    <row r="921" spans="1:11" x14ac:dyDescent="0.25">
      <c r="A921" s="174">
        <v>229586</v>
      </c>
      <c r="B921" s="174">
        <v>211</v>
      </c>
      <c r="C921" s="174">
        <v>2009</v>
      </c>
      <c r="D921" s="174">
        <v>75</v>
      </c>
      <c r="E921" s="175" t="s">
        <v>432</v>
      </c>
      <c r="F921" s="175">
        <v>38</v>
      </c>
      <c r="G921" s="174" t="s">
        <v>794</v>
      </c>
      <c r="H921" s="174" t="s">
        <v>796</v>
      </c>
      <c r="I921" s="174">
        <v>3</v>
      </c>
      <c r="J921" s="174">
        <v>3</v>
      </c>
      <c r="K921" s="174">
        <v>74.997185999999999</v>
      </c>
    </row>
    <row r="922" spans="1:11" x14ac:dyDescent="0.25">
      <c r="A922" s="174">
        <v>229587</v>
      </c>
      <c r="B922" s="174">
        <v>211</v>
      </c>
      <c r="C922" s="174">
        <v>2009</v>
      </c>
      <c r="D922" s="174">
        <v>75</v>
      </c>
      <c r="E922" s="175" t="s">
        <v>432</v>
      </c>
      <c r="F922" s="175">
        <v>38</v>
      </c>
      <c r="G922" s="174" t="s">
        <v>794</v>
      </c>
      <c r="H922" s="174" t="s">
        <v>796</v>
      </c>
      <c r="I922" s="174">
        <v>4</v>
      </c>
      <c r="J922" s="174">
        <v>3</v>
      </c>
      <c r="K922" s="174">
        <v>65.993191999999993</v>
      </c>
    </row>
    <row r="923" spans="1:11" x14ac:dyDescent="0.25">
      <c r="A923" s="174">
        <v>229588</v>
      </c>
      <c r="B923" s="174">
        <v>211</v>
      </c>
      <c r="C923" s="174">
        <v>2009</v>
      </c>
      <c r="D923" s="174">
        <v>75</v>
      </c>
      <c r="E923" s="175" t="s">
        <v>432</v>
      </c>
      <c r="F923" s="175">
        <v>38</v>
      </c>
      <c r="G923" s="174" t="s">
        <v>794</v>
      </c>
      <c r="H923" s="174" t="s">
        <v>796</v>
      </c>
      <c r="I923" s="174">
        <v>5</v>
      </c>
      <c r="J923" s="174">
        <v>3</v>
      </c>
      <c r="K923" s="174">
        <v>23.001802999999999</v>
      </c>
    </row>
    <row r="924" spans="1:11" x14ac:dyDescent="0.25">
      <c r="A924" s="174">
        <v>229589</v>
      </c>
      <c r="B924" s="174">
        <v>211</v>
      </c>
      <c r="C924" s="174">
        <v>2009</v>
      </c>
      <c r="D924" s="174">
        <v>76</v>
      </c>
      <c r="E924" s="175" t="s">
        <v>434</v>
      </c>
      <c r="F924" s="175">
        <v>38</v>
      </c>
      <c r="G924" s="174" t="s">
        <v>794</v>
      </c>
      <c r="H924" s="174" t="s">
        <v>202</v>
      </c>
      <c r="I924" s="174">
        <v>2</v>
      </c>
      <c r="J924" s="174">
        <v>3</v>
      </c>
      <c r="K924" s="174">
        <v>11.158567</v>
      </c>
    </row>
    <row r="925" spans="1:11" x14ac:dyDescent="0.25">
      <c r="A925" s="174">
        <v>229590</v>
      </c>
      <c r="B925" s="174">
        <v>211</v>
      </c>
      <c r="C925" s="174">
        <v>2009</v>
      </c>
      <c r="D925" s="174">
        <v>76</v>
      </c>
      <c r="E925" s="175" t="s">
        <v>434</v>
      </c>
      <c r="F925" s="175">
        <v>38</v>
      </c>
      <c r="G925" s="174" t="s">
        <v>794</v>
      </c>
      <c r="H925" s="174" t="s">
        <v>202</v>
      </c>
      <c r="I925" s="174">
        <v>3</v>
      </c>
      <c r="J925" s="174">
        <v>3</v>
      </c>
      <c r="K925" s="174">
        <v>100.00191700000001</v>
      </c>
    </row>
    <row r="926" spans="1:11" x14ac:dyDescent="0.25">
      <c r="A926" s="174">
        <v>229591</v>
      </c>
      <c r="B926" s="174">
        <v>211</v>
      </c>
      <c r="C926" s="174">
        <v>2009</v>
      </c>
      <c r="D926" s="174">
        <v>76</v>
      </c>
      <c r="E926" s="175" t="s">
        <v>434</v>
      </c>
      <c r="F926" s="175">
        <v>38</v>
      </c>
      <c r="G926" s="174" t="s">
        <v>794</v>
      </c>
      <c r="H926" s="174" t="s">
        <v>202</v>
      </c>
      <c r="I926" s="174">
        <v>4</v>
      </c>
      <c r="J926" s="174">
        <v>3</v>
      </c>
      <c r="K926" s="174">
        <v>89.001802999999995</v>
      </c>
    </row>
    <row r="927" spans="1:11" x14ac:dyDescent="0.25">
      <c r="A927" s="174">
        <v>229592</v>
      </c>
      <c r="B927" s="174">
        <v>211</v>
      </c>
      <c r="C927" s="174">
        <v>2009</v>
      </c>
      <c r="D927" s="174">
        <v>76</v>
      </c>
      <c r="E927" s="175" t="s">
        <v>434</v>
      </c>
      <c r="F927" s="175">
        <v>38</v>
      </c>
      <c r="G927" s="174" t="s">
        <v>794</v>
      </c>
      <c r="H927" s="174" t="s">
        <v>202</v>
      </c>
      <c r="I927" s="174">
        <v>5</v>
      </c>
      <c r="J927" s="174">
        <v>3</v>
      </c>
      <c r="K927" s="174">
        <v>30.001346999999999</v>
      </c>
    </row>
    <row r="928" spans="1:11" x14ac:dyDescent="0.25">
      <c r="A928" s="174">
        <v>230199</v>
      </c>
      <c r="B928" s="174">
        <v>212</v>
      </c>
      <c r="C928" s="174">
        <v>2010</v>
      </c>
      <c r="D928" s="174">
        <v>1</v>
      </c>
      <c r="E928" s="175" t="s">
        <v>284</v>
      </c>
      <c r="F928" s="175">
        <v>1</v>
      </c>
      <c r="G928" s="174" t="s">
        <v>760</v>
      </c>
      <c r="H928" s="174" t="s">
        <v>796</v>
      </c>
      <c r="I928" s="174">
        <v>2</v>
      </c>
      <c r="J928" s="174">
        <v>3</v>
      </c>
      <c r="K928" s="174">
        <v>19.952715999999999</v>
      </c>
    </row>
    <row r="929" spans="1:11" x14ac:dyDescent="0.25">
      <c r="A929" s="174">
        <v>230200</v>
      </c>
      <c r="B929" s="174">
        <v>212</v>
      </c>
      <c r="C929" s="174">
        <v>2010</v>
      </c>
      <c r="D929" s="174">
        <v>1</v>
      </c>
      <c r="E929" s="175" t="s">
        <v>284</v>
      </c>
      <c r="F929" s="175">
        <v>1</v>
      </c>
      <c r="G929" s="174" t="s">
        <v>760</v>
      </c>
      <c r="H929" s="174" t="s">
        <v>796</v>
      </c>
      <c r="I929" s="174">
        <v>3</v>
      </c>
      <c r="J929" s="174">
        <v>3</v>
      </c>
      <c r="K929" s="174">
        <v>1653.042623</v>
      </c>
    </row>
    <row r="930" spans="1:11" x14ac:dyDescent="0.25">
      <c r="A930" s="174">
        <v>230201</v>
      </c>
      <c r="B930" s="174">
        <v>212</v>
      </c>
      <c r="C930" s="174">
        <v>2010</v>
      </c>
      <c r="D930" s="174">
        <v>1</v>
      </c>
      <c r="E930" s="175" t="s">
        <v>284</v>
      </c>
      <c r="F930" s="175">
        <v>1</v>
      </c>
      <c r="G930" s="174" t="s">
        <v>760</v>
      </c>
      <c r="H930" s="174" t="s">
        <v>796</v>
      </c>
      <c r="I930" s="174">
        <v>4</v>
      </c>
      <c r="J930" s="174">
        <v>3</v>
      </c>
      <c r="K930" s="174">
        <v>101.11874400000001</v>
      </c>
    </row>
    <row r="931" spans="1:11" x14ac:dyDescent="0.25">
      <c r="A931" s="174">
        <v>230202</v>
      </c>
      <c r="B931" s="174">
        <v>212</v>
      </c>
      <c r="C931" s="174">
        <v>2010</v>
      </c>
      <c r="D931" s="174">
        <v>1</v>
      </c>
      <c r="E931" s="175" t="s">
        <v>284</v>
      </c>
      <c r="F931" s="175">
        <v>1</v>
      </c>
      <c r="G931" s="174" t="s">
        <v>760</v>
      </c>
      <c r="H931" s="174" t="s">
        <v>796</v>
      </c>
      <c r="I931" s="174">
        <v>5</v>
      </c>
      <c r="J931" s="174">
        <v>3</v>
      </c>
      <c r="K931" s="174">
        <v>1.0499970000000001</v>
      </c>
    </row>
    <row r="932" spans="1:11" x14ac:dyDescent="0.25">
      <c r="A932" s="174">
        <v>230203</v>
      </c>
      <c r="B932" s="174">
        <v>212</v>
      </c>
      <c r="C932" s="174">
        <v>2010</v>
      </c>
      <c r="D932" s="174">
        <v>2</v>
      </c>
      <c r="E932" s="175" t="s">
        <v>286</v>
      </c>
      <c r="F932" s="175">
        <v>1</v>
      </c>
      <c r="G932" s="174" t="s">
        <v>760</v>
      </c>
      <c r="H932" s="174" t="s">
        <v>202</v>
      </c>
      <c r="I932" s="174">
        <v>2</v>
      </c>
      <c r="J932" s="174">
        <v>3</v>
      </c>
      <c r="K932" s="174">
        <v>232.142078</v>
      </c>
    </row>
    <row r="933" spans="1:11" x14ac:dyDescent="0.25">
      <c r="A933" s="174">
        <v>230204</v>
      </c>
      <c r="B933" s="174">
        <v>212</v>
      </c>
      <c r="C933" s="174">
        <v>2010</v>
      </c>
      <c r="D933" s="174">
        <v>2</v>
      </c>
      <c r="E933" s="175" t="s">
        <v>286</v>
      </c>
      <c r="F933" s="175">
        <v>1</v>
      </c>
      <c r="G933" s="174" t="s">
        <v>760</v>
      </c>
      <c r="H933" s="174" t="s">
        <v>202</v>
      </c>
      <c r="I933" s="174">
        <v>3</v>
      </c>
      <c r="J933" s="174">
        <v>3</v>
      </c>
      <c r="K933" s="174">
        <v>22448.364935000001</v>
      </c>
    </row>
    <row r="934" spans="1:11" x14ac:dyDescent="0.25">
      <c r="A934" s="174">
        <v>230205</v>
      </c>
      <c r="B934" s="174">
        <v>212</v>
      </c>
      <c r="C934" s="174">
        <v>2010</v>
      </c>
      <c r="D934" s="174">
        <v>2</v>
      </c>
      <c r="E934" s="175" t="s">
        <v>286</v>
      </c>
      <c r="F934" s="175">
        <v>1</v>
      </c>
      <c r="G934" s="174" t="s">
        <v>760</v>
      </c>
      <c r="H934" s="174" t="s">
        <v>202</v>
      </c>
      <c r="I934" s="174">
        <v>4</v>
      </c>
      <c r="J934" s="174">
        <v>3</v>
      </c>
      <c r="K934" s="174">
        <v>1388.365802</v>
      </c>
    </row>
    <row r="935" spans="1:11" x14ac:dyDescent="0.25">
      <c r="A935" s="174">
        <v>230206</v>
      </c>
      <c r="B935" s="174">
        <v>212</v>
      </c>
      <c r="C935" s="174">
        <v>2010</v>
      </c>
      <c r="D935" s="174">
        <v>2</v>
      </c>
      <c r="E935" s="175" t="s">
        <v>286</v>
      </c>
      <c r="F935" s="175">
        <v>1</v>
      </c>
      <c r="G935" s="174" t="s">
        <v>760</v>
      </c>
      <c r="H935" s="174" t="s">
        <v>202</v>
      </c>
      <c r="I935" s="174">
        <v>5</v>
      </c>
      <c r="J935" s="174">
        <v>3</v>
      </c>
      <c r="K935" s="174">
        <v>13.051603</v>
      </c>
    </row>
    <row r="936" spans="1:11" x14ac:dyDescent="0.25">
      <c r="A936" s="174">
        <v>230207</v>
      </c>
      <c r="B936" s="174">
        <v>212</v>
      </c>
      <c r="C936" s="174">
        <v>2010</v>
      </c>
      <c r="D936" s="174">
        <v>3</v>
      </c>
      <c r="E936" s="175" t="s">
        <v>288</v>
      </c>
      <c r="F936" s="175">
        <v>2</v>
      </c>
      <c r="G936" s="174" t="s">
        <v>761</v>
      </c>
      <c r="H936" s="174" t="s">
        <v>796</v>
      </c>
      <c r="I936" s="174">
        <v>2</v>
      </c>
      <c r="J936" s="174">
        <v>3</v>
      </c>
      <c r="K936" s="174">
        <v>97.026971000000003</v>
      </c>
    </row>
    <row r="937" spans="1:11" x14ac:dyDescent="0.25">
      <c r="A937" s="174">
        <v>230208</v>
      </c>
      <c r="B937" s="174">
        <v>212</v>
      </c>
      <c r="C937" s="174">
        <v>2010</v>
      </c>
      <c r="D937" s="174">
        <v>3</v>
      </c>
      <c r="E937" s="175" t="s">
        <v>288</v>
      </c>
      <c r="F937" s="175">
        <v>2</v>
      </c>
      <c r="G937" s="174" t="s">
        <v>761</v>
      </c>
      <c r="H937" s="174" t="s">
        <v>796</v>
      </c>
      <c r="I937" s="174">
        <v>3</v>
      </c>
      <c r="J937" s="174">
        <v>3</v>
      </c>
      <c r="K937" s="174">
        <v>239.99729500000001</v>
      </c>
    </row>
    <row r="938" spans="1:11" x14ac:dyDescent="0.25">
      <c r="A938" s="174">
        <v>230209</v>
      </c>
      <c r="B938" s="174">
        <v>212</v>
      </c>
      <c r="C938" s="174">
        <v>2010</v>
      </c>
      <c r="D938" s="174">
        <v>3</v>
      </c>
      <c r="E938" s="175" t="s">
        <v>288</v>
      </c>
      <c r="F938" s="175">
        <v>2</v>
      </c>
      <c r="G938" s="174" t="s">
        <v>761</v>
      </c>
      <c r="H938" s="174" t="s">
        <v>796</v>
      </c>
      <c r="I938" s="174">
        <v>4</v>
      </c>
      <c r="J938" s="174">
        <v>2</v>
      </c>
      <c r="K938" s="174">
        <v>0.37336599999999998</v>
      </c>
    </row>
    <row r="939" spans="1:11" x14ac:dyDescent="0.25">
      <c r="A939" s="174">
        <v>230210</v>
      </c>
      <c r="B939" s="174">
        <v>212</v>
      </c>
      <c r="C939" s="174">
        <v>2010</v>
      </c>
      <c r="D939" s="174">
        <v>3</v>
      </c>
      <c r="E939" s="175" t="s">
        <v>288</v>
      </c>
      <c r="F939" s="175">
        <v>2</v>
      </c>
      <c r="G939" s="174" t="s">
        <v>761</v>
      </c>
      <c r="H939" s="174" t="s">
        <v>796</v>
      </c>
      <c r="I939" s="174">
        <v>4</v>
      </c>
      <c r="J939" s="174">
        <v>3</v>
      </c>
      <c r="K939" s="174">
        <v>750.73782700000004</v>
      </c>
    </row>
    <row r="940" spans="1:11" x14ac:dyDescent="0.25">
      <c r="A940" s="174">
        <v>230211</v>
      </c>
      <c r="B940" s="174">
        <v>212</v>
      </c>
      <c r="C940" s="174">
        <v>2010</v>
      </c>
      <c r="D940" s="174">
        <v>3</v>
      </c>
      <c r="E940" s="175" t="s">
        <v>288</v>
      </c>
      <c r="F940" s="175">
        <v>2</v>
      </c>
      <c r="G940" s="174" t="s">
        <v>761</v>
      </c>
      <c r="H940" s="174" t="s">
        <v>796</v>
      </c>
      <c r="I940" s="174">
        <v>5</v>
      </c>
      <c r="J940" s="174">
        <v>3</v>
      </c>
      <c r="K940" s="174">
        <v>176.000227</v>
      </c>
    </row>
    <row r="941" spans="1:11" x14ac:dyDescent="0.25">
      <c r="A941" s="174">
        <v>230212</v>
      </c>
      <c r="B941" s="174">
        <v>212</v>
      </c>
      <c r="C941" s="174">
        <v>2010</v>
      </c>
      <c r="D941" s="174">
        <v>4</v>
      </c>
      <c r="E941" s="175" t="s">
        <v>290</v>
      </c>
      <c r="F941" s="175">
        <v>2</v>
      </c>
      <c r="G941" s="174" t="s">
        <v>761</v>
      </c>
      <c r="H941" s="174" t="s">
        <v>202</v>
      </c>
      <c r="I941" s="174">
        <v>2</v>
      </c>
      <c r="J941" s="174">
        <v>3</v>
      </c>
      <c r="K941" s="174">
        <v>156.451528</v>
      </c>
    </row>
    <row r="942" spans="1:11" x14ac:dyDescent="0.25">
      <c r="A942" s="174">
        <v>230213</v>
      </c>
      <c r="B942" s="174">
        <v>212</v>
      </c>
      <c r="C942" s="174">
        <v>2010</v>
      </c>
      <c r="D942" s="174">
        <v>4</v>
      </c>
      <c r="E942" s="175" t="s">
        <v>290</v>
      </c>
      <c r="F942" s="175">
        <v>2</v>
      </c>
      <c r="G942" s="174" t="s">
        <v>761</v>
      </c>
      <c r="H942" s="174" t="s">
        <v>202</v>
      </c>
      <c r="I942" s="174">
        <v>3</v>
      </c>
      <c r="J942" s="174">
        <v>3</v>
      </c>
      <c r="K942" s="174">
        <v>404.318851</v>
      </c>
    </row>
    <row r="943" spans="1:11" x14ac:dyDescent="0.25">
      <c r="A943" s="174">
        <v>230214</v>
      </c>
      <c r="B943" s="174">
        <v>212</v>
      </c>
      <c r="C943" s="174">
        <v>2010</v>
      </c>
      <c r="D943" s="174">
        <v>4</v>
      </c>
      <c r="E943" s="175" t="s">
        <v>290</v>
      </c>
      <c r="F943" s="175">
        <v>2</v>
      </c>
      <c r="G943" s="174" t="s">
        <v>761</v>
      </c>
      <c r="H943" s="174" t="s">
        <v>202</v>
      </c>
      <c r="I943" s="174">
        <v>4</v>
      </c>
      <c r="J943" s="174">
        <v>2</v>
      </c>
      <c r="K943" s="174">
        <v>0.627529</v>
      </c>
    </row>
    <row r="944" spans="1:11" x14ac:dyDescent="0.25">
      <c r="A944" s="174">
        <v>230215</v>
      </c>
      <c r="B944" s="174">
        <v>212</v>
      </c>
      <c r="C944" s="174">
        <v>2010</v>
      </c>
      <c r="D944" s="174">
        <v>4</v>
      </c>
      <c r="E944" s="175" t="s">
        <v>290</v>
      </c>
      <c r="F944" s="175">
        <v>2</v>
      </c>
      <c r="G944" s="174" t="s">
        <v>761</v>
      </c>
      <c r="H944" s="174" t="s">
        <v>202</v>
      </c>
      <c r="I944" s="174">
        <v>4</v>
      </c>
      <c r="J944" s="174">
        <v>3</v>
      </c>
      <c r="K944" s="174">
        <v>1261.79224</v>
      </c>
    </row>
    <row r="945" spans="1:11" x14ac:dyDescent="0.25">
      <c r="A945" s="174">
        <v>230216</v>
      </c>
      <c r="B945" s="174">
        <v>212</v>
      </c>
      <c r="C945" s="174">
        <v>2010</v>
      </c>
      <c r="D945" s="174">
        <v>4</v>
      </c>
      <c r="E945" s="175" t="s">
        <v>290</v>
      </c>
      <c r="F945" s="175">
        <v>2</v>
      </c>
      <c r="G945" s="174" t="s">
        <v>761</v>
      </c>
      <c r="H945" s="174" t="s">
        <v>202</v>
      </c>
      <c r="I945" s="174">
        <v>5</v>
      </c>
      <c r="J945" s="174">
        <v>3</v>
      </c>
      <c r="K945" s="174">
        <v>295.999754</v>
      </c>
    </row>
    <row r="946" spans="1:11" x14ac:dyDescent="0.25">
      <c r="A946" s="174">
        <v>230217</v>
      </c>
      <c r="B946" s="174">
        <v>212</v>
      </c>
      <c r="C946" s="174">
        <v>2010</v>
      </c>
      <c r="D946" s="174">
        <v>5</v>
      </c>
      <c r="E946" s="175" t="s">
        <v>292</v>
      </c>
      <c r="F946" s="175">
        <v>3</v>
      </c>
      <c r="G946" s="174" t="s">
        <v>762</v>
      </c>
      <c r="H946" s="174" t="s">
        <v>796</v>
      </c>
      <c r="I946" s="174">
        <v>2</v>
      </c>
      <c r="J946" s="174">
        <v>3</v>
      </c>
      <c r="K946" s="174">
        <v>7.5715640000000004</v>
      </c>
    </row>
    <row r="947" spans="1:11" x14ac:dyDescent="0.25">
      <c r="A947" s="174">
        <v>230218</v>
      </c>
      <c r="B947" s="174">
        <v>212</v>
      </c>
      <c r="C947" s="174">
        <v>2010</v>
      </c>
      <c r="D947" s="174">
        <v>5</v>
      </c>
      <c r="E947" s="175" t="s">
        <v>292</v>
      </c>
      <c r="F947" s="175">
        <v>3</v>
      </c>
      <c r="G947" s="174" t="s">
        <v>762</v>
      </c>
      <c r="H947" s="174" t="s">
        <v>796</v>
      </c>
      <c r="I947" s="174">
        <v>3</v>
      </c>
      <c r="J947" s="174">
        <v>3</v>
      </c>
      <c r="K947" s="174">
        <v>26.893172</v>
      </c>
    </row>
    <row r="948" spans="1:11" x14ac:dyDescent="0.25">
      <c r="A948" s="174">
        <v>230219</v>
      </c>
      <c r="B948" s="174">
        <v>212</v>
      </c>
      <c r="C948" s="174">
        <v>2010</v>
      </c>
      <c r="D948" s="174">
        <v>5</v>
      </c>
      <c r="E948" s="175" t="s">
        <v>292</v>
      </c>
      <c r="F948" s="175">
        <v>3</v>
      </c>
      <c r="G948" s="174" t="s">
        <v>762</v>
      </c>
      <c r="H948" s="174" t="s">
        <v>796</v>
      </c>
      <c r="I948" s="174">
        <v>4</v>
      </c>
      <c r="J948" s="174">
        <v>2</v>
      </c>
      <c r="K948" s="174">
        <v>6.4029000000000003E-2</v>
      </c>
    </row>
    <row r="949" spans="1:11" x14ac:dyDescent="0.25">
      <c r="A949" s="174">
        <v>230220</v>
      </c>
      <c r="B949" s="174">
        <v>212</v>
      </c>
      <c r="C949" s="174">
        <v>2010</v>
      </c>
      <c r="D949" s="174">
        <v>5</v>
      </c>
      <c r="E949" s="175" t="s">
        <v>292</v>
      </c>
      <c r="F949" s="175">
        <v>3</v>
      </c>
      <c r="G949" s="174" t="s">
        <v>762</v>
      </c>
      <c r="H949" s="174" t="s">
        <v>796</v>
      </c>
      <c r="I949" s="174">
        <v>4</v>
      </c>
      <c r="J949" s="174">
        <v>3</v>
      </c>
      <c r="K949" s="174">
        <v>128.74513300000001</v>
      </c>
    </row>
    <row r="950" spans="1:11" x14ac:dyDescent="0.25">
      <c r="A950" s="174">
        <v>230221</v>
      </c>
      <c r="B950" s="174">
        <v>212</v>
      </c>
      <c r="C950" s="174">
        <v>2010</v>
      </c>
      <c r="D950" s="174">
        <v>5</v>
      </c>
      <c r="E950" s="175" t="s">
        <v>292</v>
      </c>
      <c r="F950" s="175">
        <v>3</v>
      </c>
      <c r="G950" s="174" t="s">
        <v>762</v>
      </c>
      <c r="H950" s="174" t="s">
        <v>796</v>
      </c>
      <c r="I950" s="174">
        <v>5</v>
      </c>
      <c r="J950" s="174">
        <v>3</v>
      </c>
      <c r="K950" s="174">
        <v>38.000632000000003</v>
      </c>
    </row>
    <row r="951" spans="1:11" x14ac:dyDescent="0.25">
      <c r="A951" s="174">
        <v>230222</v>
      </c>
      <c r="B951" s="174">
        <v>212</v>
      </c>
      <c r="C951" s="174">
        <v>2010</v>
      </c>
      <c r="D951" s="174">
        <v>7</v>
      </c>
      <c r="E951" s="175" t="s">
        <v>296</v>
      </c>
      <c r="F951" s="175">
        <v>4</v>
      </c>
      <c r="G951" s="174" t="s">
        <v>763</v>
      </c>
      <c r="H951" s="174" t="s">
        <v>796</v>
      </c>
      <c r="I951" s="174">
        <v>2</v>
      </c>
      <c r="J951" s="174">
        <v>3</v>
      </c>
      <c r="K951" s="174">
        <v>58.807032</v>
      </c>
    </row>
    <row r="952" spans="1:11" x14ac:dyDescent="0.25">
      <c r="A952" s="174">
        <v>230223</v>
      </c>
      <c r="B952" s="174">
        <v>212</v>
      </c>
      <c r="C952" s="174">
        <v>2010</v>
      </c>
      <c r="D952" s="174">
        <v>7</v>
      </c>
      <c r="E952" s="175" t="s">
        <v>296</v>
      </c>
      <c r="F952" s="175">
        <v>4</v>
      </c>
      <c r="G952" s="174" t="s">
        <v>763</v>
      </c>
      <c r="H952" s="174" t="s">
        <v>796</v>
      </c>
      <c r="I952" s="174">
        <v>3</v>
      </c>
      <c r="J952" s="174">
        <v>2</v>
      </c>
      <c r="K952" s="174">
        <v>0.98198799999999997</v>
      </c>
    </row>
    <row r="953" spans="1:11" x14ac:dyDescent="0.25">
      <c r="A953" s="174">
        <v>230224</v>
      </c>
      <c r="B953" s="174">
        <v>212</v>
      </c>
      <c r="C953" s="174">
        <v>2010</v>
      </c>
      <c r="D953" s="174">
        <v>7</v>
      </c>
      <c r="E953" s="175" t="s">
        <v>296</v>
      </c>
      <c r="F953" s="175">
        <v>4</v>
      </c>
      <c r="G953" s="174" t="s">
        <v>763</v>
      </c>
      <c r="H953" s="174" t="s">
        <v>796</v>
      </c>
      <c r="I953" s="174">
        <v>3</v>
      </c>
      <c r="J953" s="174">
        <v>3</v>
      </c>
      <c r="K953" s="174">
        <v>3099.999847</v>
      </c>
    </row>
    <row r="954" spans="1:11" x14ac:dyDescent="0.25">
      <c r="A954" s="174">
        <v>230225</v>
      </c>
      <c r="B954" s="174">
        <v>212</v>
      </c>
      <c r="C954" s="174">
        <v>2010</v>
      </c>
      <c r="D954" s="174">
        <v>7</v>
      </c>
      <c r="E954" s="175" t="s">
        <v>296</v>
      </c>
      <c r="F954" s="175">
        <v>4</v>
      </c>
      <c r="G954" s="174" t="s">
        <v>763</v>
      </c>
      <c r="H954" s="174" t="s">
        <v>796</v>
      </c>
      <c r="I954" s="174">
        <v>4</v>
      </c>
      <c r="J954" s="174">
        <v>2</v>
      </c>
      <c r="K954" s="174">
        <v>0.90396399999999999</v>
      </c>
    </row>
    <row r="955" spans="1:11" x14ac:dyDescent="0.25">
      <c r="A955" s="174">
        <v>230226</v>
      </c>
      <c r="B955" s="174">
        <v>212</v>
      </c>
      <c r="C955" s="174">
        <v>2010</v>
      </c>
      <c r="D955" s="174">
        <v>7</v>
      </c>
      <c r="E955" s="175" t="s">
        <v>296</v>
      </c>
      <c r="F955" s="175">
        <v>4</v>
      </c>
      <c r="G955" s="174" t="s">
        <v>763</v>
      </c>
      <c r="H955" s="174" t="s">
        <v>796</v>
      </c>
      <c r="I955" s="174">
        <v>4</v>
      </c>
      <c r="J955" s="174">
        <v>3</v>
      </c>
      <c r="K955" s="174">
        <v>4076.1159269999998</v>
      </c>
    </row>
    <row r="956" spans="1:11" x14ac:dyDescent="0.25">
      <c r="A956" s="174">
        <v>230227</v>
      </c>
      <c r="B956" s="174">
        <v>212</v>
      </c>
      <c r="C956" s="174">
        <v>2010</v>
      </c>
      <c r="D956" s="174">
        <v>7</v>
      </c>
      <c r="E956" s="175" t="s">
        <v>296</v>
      </c>
      <c r="F956" s="175">
        <v>4</v>
      </c>
      <c r="G956" s="174" t="s">
        <v>763</v>
      </c>
      <c r="H956" s="174" t="s">
        <v>796</v>
      </c>
      <c r="I956" s="174">
        <v>5</v>
      </c>
      <c r="J956" s="174">
        <v>3</v>
      </c>
      <c r="K956" s="174">
        <v>1748.2635740000001</v>
      </c>
    </row>
    <row r="957" spans="1:11" x14ac:dyDescent="0.25">
      <c r="A957" s="174">
        <v>230228</v>
      </c>
      <c r="B957" s="174">
        <v>212</v>
      </c>
      <c r="C957" s="174">
        <v>2010</v>
      </c>
      <c r="D957" s="174">
        <v>8</v>
      </c>
      <c r="E957" s="175" t="s">
        <v>298</v>
      </c>
      <c r="F957" s="175">
        <v>4</v>
      </c>
      <c r="G957" s="174" t="s">
        <v>763</v>
      </c>
      <c r="H957" s="174" t="s">
        <v>202</v>
      </c>
      <c r="I957" s="174">
        <v>2</v>
      </c>
      <c r="J957" s="174">
        <v>3</v>
      </c>
      <c r="K957" s="174">
        <v>1.821197</v>
      </c>
    </row>
    <row r="958" spans="1:11" x14ac:dyDescent="0.25">
      <c r="A958" s="174">
        <v>230229</v>
      </c>
      <c r="B958" s="174">
        <v>212</v>
      </c>
      <c r="C958" s="174">
        <v>2010</v>
      </c>
      <c r="D958" s="174">
        <v>8</v>
      </c>
      <c r="E958" s="175" t="s">
        <v>298</v>
      </c>
      <c r="F958" s="175">
        <v>4</v>
      </c>
      <c r="G958" s="174" t="s">
        <v>763</v>
      </c>
      <c r="H958" s="174" t="s">
        <v>202</v>
      </c>
      <c r="I958" s="174">
        <v>3</v>
      </c>
      <c r="J958" s="174">
        <v>2</v>
      </c>
      <c r="K958" s="174">
        <v>9.5849999999999998E-3</v>
      </c>
    </row>
    <row r="959" spans="1:11" x14ac:dyDescent="0.25">
      <c r="A959" s="174">
        <v>230230</v>
      </c>
      <c r="B959" s="174">
        <v>212</v>
      </c>
      <c r="C959" s="174">
        <v>2010</v>
      </c>
      <c r="D959" s="174">
        <v>8</v>
      </c>
      <c r="E959" s="175" t="s">
        <v>298</v>
      </c>
      <c r="F959" s="175">
        <v>4</v>
      </c>
      <c r="G959" s="174" t="s">
        <v>763</v>
      </c>
      <c r="H959" s="174" t="s">
        <v>202</v>
      </c>
      <c r="I959" s="174">
        <v>3</v>
      </c>
      <c r="J959" s="174">
        <v>3</v>
      </c>
      <c r="K959" s="174">
        <v>30.083417000000001</v>
      </c>
    </row>
    <row r="960" spans="1:11" x14ac:dyDescent="0.25">
      <c r="A960" s="174">
        <v>230231</v>
      </c>
      <c r="B960" s="174">
        <v>212</v>
      </c>
      <c r="C960" s="174">
        <v>2010</v>
      </c>
      <c r="D960" s="174">
        <v>8</v>
      </c>
      <c r="E960" s="175" t="s">
        <v>298</v>
      </c>
      <c r="F960" s="175">
        <v>4</v>
      </c>
      <c r="G960" s="174" t="s">
        <v>763</v>
      </c>
      <c r="H960" s="174" t="s">
        <v>202</v>
      </c>
      <c r="I960" s="174">
        <v>4</v>
      </c>
      <c r="J960" s="174">
        <v>2</v>
      </c>
      <c r="K960" s="174">
        <v>8.8079999999999999E-3</v>
      </c>
    </row>
    <row r="961" spans="1:11" x14ac:dyDescent="0.25">
      <c r="A961" s="174">
        <v>230232</v>
      </c>
      <c r="B961" s="174">
        <v>212</v>
      </c>
      <c r="C961" s="174">
        <v>2010</v>
      </c>
      <c r="D961" s="174">
        <v>8</v>
      </c>
      <c r="E961" s="175" t="s">
        <v>298</v>
      </c>
      <c r="F961" s="175">
        <v>4</v>
      </c>
      <c r="G961" s="174" t="s">
        <v>763</v>
      </c>
      <c r="H961" s="174" t="s">
        <v>202</v>
      </c>
      <c r="I961" s="174">
        <v>4</v>
      </c>
      <c r="J961" s="174">
        <v>3</v>
      </c>
      <c r="K961" s="174">
        <v>39.278492999999997</v>
      </c>
    </row>
    <row r="962" spans="1:11" x14ac:dyDescent="0.25">
      <c r="A962" s="174">
        <v>230233</v>
      </c>
      <c r="B962" s="174">
        <v>212</v>
      </c>
      <c r="C962" s="174">
        <v>2010</v>
      </c>
      <c r="D962" s="174">
        <v>8</v>
      </c>
      <c r="E962" s="175" t="s">
        <v>298</v>
      </c>
      <c r="F962" s="175">
        <v>4</v>
      </c>
      <c r="G962" s="174" t="s">
        <v>763</v>
      </c>
      <c r="H962" s="174" t="s">
        <v>202</v>
      </c>
      <c r="I962" s="174">
        <v>5</v>
      </c>
      <c r="J962" s="174">
        <v>3</v>
      </c>
      <c r="K962" s="174">
        <v>17.043963000000002</v>
      </c>
    </row>
    <row r="963" spans="1:11" x14ac:dyDescent="0.25">
      <c r="A963" s="174">
        <v>230234</v>
      </c>
      <c r="B963" s="174">
        <v>212</v>
      </c>
      <c r="C963" s="174">
        <v>2010</v>
      </c>
      <c r="D963" s="174">
        <v>9</v>
      </c>
      <c r="E963" s="175" t="s">
        <v>300</v>
      </c>
      <c r="F963" s="175">
        <v>5</v>
      </c>
      <c r="G963" s="174" t="s">
        <v>764</v>
      </c>
      <c r="H963" s="174" t="s">
        <v>796</v>
      </c>
      <c r="I963" s="174">
        <v>2</v>
      </c>
      <c r="J963" s="174">
        <v>3</v>
      </c>
      <c r="K963" s="174">
        <v>41.936214</v>
      </c>
    </row>
    <row r="964" spans="1:11" x14ac:dyDescent="0.25">
      <c r="A964" s="174">
        <v>230235</v>
      </c>
      <c r="B964" s="174">
        <v>212</v>
      </c>
      <c r="C964" s="174">
        <v>2010</v>
      </c>
      <c r="D964" s="174">
        <v>9</v>
      </c>
      <c r="E964" s="175" t="s">
        <v>300</v>
      </c>
      <c r="F964" s="175">
        <v>5</v>
      </c>
      <c r="G964" s="174" t="s">
        <v>764</v>
      </c>
      <c r="H964" s="174" t="s">
        <v>796</v>
      </c>
      <c r="I964" s="174">
        <v>3</v>
      </c>
      <c r="J964" s="174">
        <v>3</v>
      </c>
      <c r="K964" s="174">
        <v>168.19848099999999</v>
      </c>
    </row>
    <row r="965" spans="1:11" x14ac:dyDescent="0.25">
      <c r="A965" s="174">
        <v>230236</v>
      </c>
      <c r="B965" s="174">
        <v>212</v>
      </c>
      <c r="C965" s="174">
        <v>2010</v>
      </c>
      <c r="D965" s="174">
        <v>9</v>
      </c>
      <c r="E965" s="175" t="s">
        <v>300</v>
      </c>
      <c r="F965" s="175">
        <v>5</v>
      </c>
      <c r="G965" s="174" t="s">
        <v>764</v>
      </c>
      <c r="H965" s="174" t="s">
        <v>796</v>
      </c>
      <c r="I965" s="174">
        <v>4</v>
      </c>
      <c r="J965" s="174">
        <v>2</v>
      </c>
      <c r="K965" s="174">
        <v>2.207481</v>
      </c>
    </row>
    <row r="966" spans="1:11" x14ac:dyDescent="0.25">
      <c r="A966" s="174">
        <v>230237</v>
      </c>
      <c r="B966" s="174">
        <v>212</v>
      </c>
      <c r="C966" s="174">
        <v>2010</v>
      </c>
      <c r="D966" s="174">
        <v>9</v>
      </c>
      <c r="E966" s="175" t="s">
        <v>300</v>
      </c>
      <c r="F966" s="175">
        <v>5</v>
      </c>
      <c r="G966" s="174" t="s">
        <v>764</v>
      </c>
      <c r="H966" s="174" t="s">
        <v>796</v>
      </c>
      <c r="I966" s="174">
        <v>4</v>
      </c>
      <c r="J966" s="174">
        <v>3</v>
      </c>
      <c r="K966" s="174">
        <v>491.09651700000001</v>
      </c>
    </row>
    <row r="967" spans="1:11" x14ac:dyDescent="0.25">
      <c r="A967" s="174">
        <v>230238</v>
      </c>
      <c r="B967" s="174">
        <v>212</v>
      </c>
      <c r="C967" s="174">
        <v>2010</v>
      </c>
      <c r="D967" s="174">
        <v>9</v>
      </c>
      <c r="E967" s="175" t="s">
        <v>300</v>
      </c>
      <c r="F967" s="175">
        <v>5</v>
      </c>
      <c r="G967" s="174" t="s">
        <v>764</v>
      </c>
      <c r="H967" s="174" t="s">
        <v>796</v>
      </c>
      <c r="I967" s="174">
        <v>5</v>
      </c>
      <c r="J967" s="174">
        <v>3</v>
      </c>
      <c r="K967" s="174">
        <v>157.940504</v>
      </c>
    </row>
    <row r="968" spans="1:11" x14ac:dyDescent="0.25">
      <c r="A968" s="174">
        <v>230239</v>
      </c>
      <c r="B968" s="174">
        <v>212</v>
      </c>
      <c r="C968" s="174">
        <v>2010</v>
      </c>
      <c r="D968" s="174">
        <v>11</v>
      </c>
      <c r="E968" s="175" t="s">
        <v>304</v>
      </c>
      <c r="F968" s="175">
        <v>6</v>
      </c>
      <c r="G968" s="174" t="s">
        <v>765</v>
      </c>
      <c r="H968" s="174" t="s">
        <v>796</v>
      </c>
      <c r="I968" s="174">
        <v>2</v>
      </c>
      <c r="J968" s="174">
        <v>3</v>
      </c>
      <c r="K968" s="174">
        <v>8.4243749999999995</v>
      </c>
    </row>
    <row r="969" spans="1:11" x14ac:dyDescent="0.25">
      <c r="A969" s="174">
        <v>230240</v>
      </c>
      <c r="B969" s="174">
        <v>212</v>
      </c>
      <c r="C969" s="174">
        <v>2010</v>
      </c>
      <c r="D969" s="174">
        <v>11</v>
      </c>
      <c r="E969" s="175" t="s">
        <v>304</v>
      </c>
      <c r="F969" s="175">
        <v>6</v>
      </c>
      <c r="G969" s="174" t="s">
        <v>765</v>
      </c>
      <c r="H969" s="174" t="s">
        <v>796</v>
      </c>
      <c r="I969" s="174">
        <v>3</v>
      </c>
      <c r="J969" s="174">
        <v>3</v>
      </c>
      <c r="K969" s="174">
        <v>357.05507399999999</v>
      </c>
    </row>
    <row r="970" spans="1:11" x14ac:dyDescent="0.25">
      <c r="A970" s="174">
        <v>230241</v>
      </c>
      <c r="B970" s="174">
        <v>212</v>
      </c>
      <c r="C970" s="174">
        <v>2010</v>
      </c>
      <c r="D970" s="174">
        <v>11</v>
      </c>
      <c r="E970" s="175" t="s">
        <v>304</v>
      </c>
      <c r="F970" s="175">
        <v>6</v>
      </c>
      <c r="G970" s="174" t="s">
        <v>765</v>
      </c>
      <c r="H970" s="174" t="s">
        <v>796</v>
      </c>
      <c r="I970" s="174">
        <v>4</v>
      </c>
      <c r="J970" s="174">
        <v>2</v>
      </c>
      <c r="K970" s="174">
        <v>88.306558999999993</v>
      </c>
    </row>
    <row r="971" spans="1:11" x14ac:dyDescent="0.25">
      <c r="A971" s="174">
        <v>230242</v>
      </c>
      <c r="B971" s="174">
        <v>212</v>
      </c>
      <c r="C971" s="174">
        <v>2010</v>
      </c>
      <c r="D971" s="174">
        <v>11</v>
      </c>
      <c r="E971" s="175" t="s">
        <v>304</v>
      </c>
      <c r="F971" s="175">
        <v>6</v>
      </c>
      <c r="G971" s="174" t="s">
        <v>765</v>
      </c>
      <c r="H971" s="174" t="s">
        <v>796</v>
      </c>
      <c r="I971" s="174">
        <v>4</v>
      </c>
      <c r="J971" s="174">
        <v>3</v>
      </c>
      <c r="K971" s="174">
        <v>781.73883899999998</v>
      </c>
    </row>
    <row r="972" spans="1:11" x14ac:dyDescent="0.25">
      <c r="A972" s="174">
        <v>230243</v>
      </c>
      <c r="B972" s="174">
        <v>212</v>
      </c>
      <c r="C972" s="174">
        <v>2010</v>
      </c>
      <c r="D972" s="174">
        <v>11</v>
      </c>
      <c r="E972" s="175" t="s">
        <v>304</v>
      </c>
      <c r="F972" s="175">
        <v>6</v>
      </c>
      <c r="G972" s="174" t="s">
        <v>765</v>
      </c>
      <c r="H972" s="174" t="s">
        <v>796</v>
      </c>
      <c r="I972" s="174">
        <v>5</v>
      </c>
      <c r="J972" s="174">
        <v>2</v>
      </c>
      <c r="K972" s="174">
        <v>17.222570000000001</v>
      </c>
    </row>
    <row r="973" spans="1:11" x14ac:dyDescent="0.25">
      <c r="A973" s="174">
        <v>230244</v>
      </c>
      <c r="B973" s="174">
        <v>212</v>
      </c>
      <c r="C973" s="174">
        <v>2010</v>
      </c>
      <c r="D973" s="174">
        <v>11</v>
      </c>
      <c r="E973" s="175" t="s">
        <v>304</v>
      </c>
      <c r="F973" s="175">
        <v>6</v>
      </c>
      <c r="G973" s="174" t="s">
        <v>765</v>
      </c>
      <c r="H973" s="174" t="s">
        <v>796</v>
      </c>
      <c r="I973" s="174">
        <v>5</v>
      </c>
      <c r="J973" s="174">
        <v>3</v>
      </c>
      <c r="K973" s="174">
        <v>624.78108399999996</v>
      </c>
    </row>
    <row r="974" spans="1:11" x14ac:dyDescent="0.25">
      <c r="A974" s="174">
        <v>230245</v>
      </c>
      <c r="B974" s="174">
        <v>212</v>
      </c>
      <c r="C974" s="174">
        <v>2010</v>
      </c>
      <c r="D974" s="174">
        <v>12</v>
      </c>
      <c r="E974" s="175" t="s">
        <v>306</v>
      </c>
      <c r="F974" s="175">
        <v>6</v>
      </c>
      <c r="G974" s="174" t="s">
        <v>765</v>
      </c>
      <c r="H974" s="174" t="s">
        <v>202</v>
      </c>
      <c r="I974" s="174">
        <v>2</v>
      </c>
      <c r="J974" s="174">
        <v>3</v>
      </c>
      <c r="K974" s="174">
        <v>70.238226999999995</v>
      </c>
    </row>
    <row r="975" spans="1:11" x14ac:dyDescent="0.25">
      <c r="A975" s="174">
        <v>230246</v>
      </c>
      <c r="B975" s="174">
        <v>212</v>
      </c>
      <c r="C975" s="174">
        <v>2010</v>
      </c>
      <c r="D975" s="174">
        <v>12</v>
      </c>
      <c r="E975" s="175" t="s">
        <v>306</v>
      </c>
      <c r="F975" s="175">
        <v>6</v>
      </c>
      <c r="G975" s="174" t="s">
        <v>765</v>
      </c>
      <c r="H975" s="174" t="s">
        <v>202</v>
      </c>
      <c r="I975" s="174">
        <v>3</v>
      </c>
      <c r="J975" s="174">
        <v>3</v>
      </c>
      <c r="K975" s="174">
        <v>427.06587400000001</v>
      </c>
    </row>
    <row r="976" spans="1:11" x14ac:dyDescent="0.25">
      <c r="A976" s="174">
        <v>230247</v>
      </c>
      <c r="B976" s="174">
        <v>212</v>
      </c>
      <c r="C976" s="174">
        <v>2010</v>
      </c>
      <c r="D976" s="174">
        <v>12</v>
      </c>
      <c r="E976" s="175" t="s">
        <v>306</v>
      </c>
      <c r="F976" s="175">
        <v>6</v>
      </c>
      <c r="G976" s="174" t="s">
        <v>765</v>
      </c>
      <c r="H976" s="174" t="s">
        <v>202</v>
      </c>
      <c r="I976" s="174">
        <v>4</v>
      </c>
      <c r="J976" s="174">
        <v>2</v>
      </c>
      <c r="K976" s="174">
        <v>106.14980300000001</v>
      </c>
    </row>
    <row r="977" spans="1:11" x14ac:dyDescent="0.25">
      <c r="A977" s="174">
        <v>230248</v>
      </c>
      <c r="B977" s="174">
        <v>212</v>
      </c>
      <c r="C977" s="174">
        <v>2010</v>
      </c>
      <c r="D977" s="174">
        <v>12</v>
      </c>
      <c r="E977" s="175" t="s">
        <v>306</v>
      </c>
      <c r="F977" s="175">
        <v>6</v>
      </c>
      <c r="G977" s="174" t="s">
        <v>765</v>
      </c>
      <c r="H977" s="174" t="s">
        <v>202</v>
      </c>
      <c r="I977" s="174">
        <v>4</v>
      </c>
      <c r="J977" s="174">
        <v>3</v>
      </c>
      <c r="K977" s="174">
        <v>935.87570000000005</v>
      </c>
    </row>
    <row r="978" spans="1:11" x14ac:dyDescent="0.25">
      <c r="A978" s="174">
        <v>230249</v>
      </c>
      <c r="B978" s="174">
        <v>212</v>
      </c>
      <c r="C978" s="174">
        <v>2010</v>
      </c>
      <c r="D978" s="174">
        <v>12</v>
      </c>
      <c r="E978" s="175" t="s">
        <v>306</v>
      </c>
      <c r="F978" s="175">
        <v>6</v>
      </c>
      <c r="G978" s="174" t="s">
        <v>765</v>
      </c>
      <c r="H978" s="174" t="s">
        <v>202</v>
      </c>
      <c r="I978" s="174">
        <v>5</v>
      </c>
      <c r="J978" s="174">
        <v>2</v>
      </c>
      <c r="K978" s="174">
        <v>20.629574999999999</v>
      </c>
    </row>
    <row r="979" spans="1:11" x14ac:dyDescent="0.25">
      <c r="A979" s="174">
        <v>230250</v>
      </c>
      <c r="B979" s="174">
        <v>212</v>
      </c>
      <c r="C979" s="174">
        <v>2010</v>
      </c>
      <c r="D979" s="174">
        <v>12</v>
      </c>
      <c r="E979" s="175" t="s">
        <v>306</v>
      </c>
      <c r="F979" s="175">
        <v>6</v>
      </c>
      <c r="G979" s="174" t="s">
        <v>765</v>
      </c>
      <c r="H979" s="174" t="s">
        <v>202</v>
      </c>
      <c r="I979" s="174">
        <v>5</v>
      </c>
      <c r="J979" s="174">
        <v>3</v>
      </c>
      <c r="K979" s="174">
        <v>748.37657899999999</v>
      </c>
    </row>
    <row r="980" spans="1:11" x14ac:dyDescent="0.25">
      <c r="A980" s="174">
        <v>230251</v>
      </c>
      <c r="B980" s="174">
        <v>212</v>
      </c>
      <c r="C980" s="174">
        <v>2010</v>
      </c>
      <c r="D980" s="174">
        <v>13</v>
      </c>
      <c r="E980" s="175" t="s">
        <v>308</v>
      </c>
      <c r="F980" s="175">
        <v>7</v>
      </c>
      <c r="G980" s="174" t="s">
        <v>766</v>
      </c>
      <c r="H980" s="174" t="s">
        <v>796</v>
      </c>
      <c r="I980" s="174">
        <v>2</v>
      </c>
      <c r="J980" s="174">
        <v>3</v>
      </c>
      <c r="K980" s="174">
        <v>563.35332000000005</v>
      </c>
    </row>
    <row r="981" spans="1:11" x14ac:dyDescent="0.25">
      <c r="A981" s="174">
        <v>230252</v>
      </c>
      <c r="B981" s="174">
        <v>212</v>
      </c>
      <c r="C981" s="174">
        <v>2010</v>
      </c>
      <c r="D981" s="174">
        <v>13</v>
      </c>
      <c r="E981" s="175" t="s">
        <v>308</v>
      </c>
      <c r="F981" s="175">
        <v>7</v>
      </c>
      <c r="G981" s="174" t="s">
        <v>766</v>
      </c>
      <c r="H981" s="174" t="s">
        <v>796</v>
      </c>
      <c r="I981" s="174">
        <v>3</v>
      </c>
      <c r="J981" s="174">
        <v>3</v>
      </c>
      <c r="K981" s="174">
        <v>447.06628799999999</v>
      </c>
    </row>
    <row r="982" spans="1:11" x14ac:dyDescent="0.25">
      <c r="A982" s="174">
        <v>230253</v>
      </c>
      <c r="B982" s="174">
        <v>212</v>
      </c>
      <c r="C982" s="174">
        <v>2010</v>
      </c>
      <c r="D982" s="174">
        <v>13</v>
      </c>
      <c r="E982" s="175" t="s">
        <v>308</v>
      </c>
      <c r="F982" s="175">
        <v>7</v>
      </c>
      <c r="G982" s="174" t="s">
        <v>766</v>
      </c>
      <c r="H982" s="174" t="s">
        <v>796</v>
      </c>
      <c r="I982" s="174">
        <v>4</v>
      </c>
      <c r="J982" s="174">
        <v>3</v>
      </c>
      <c r="K982" s="174">
        <v>1920.986748</v>
      </c>
    </row>
    <row r="983" spans="1:11" x14ac:dyDescent="0.25">
      <c r="A983" s="174">
        <v>230254</v>
      </c>
      <c r="B983" s="174">
        <v>212</v>
      </c>
      <c r="C983" s="174">
        <v>2010</v>
      </c>
      <c r="D983" s="174">
        <v>13</v>
      </c>
      <c r="E983" s="175" t="s">
        <v>308</v>
      </c>
      <c r="F983" s="175">
        <v>7</v>
      </c>
      <c r="G983" s="174" t="s">
        <v>766</v>
      </c>
      <c r="H983" s="174" t="s">
        <v>796</v>
      </c>
      <c r="I983" s="174">
        <v>5</v>
      </c>
      <c r="J983" s="174">
        <v>3</v>
      </c>
      <c r="K983" s="174">
        <v>812.00586699999997</v>
      </c>
    </row>
    <row r="984" spans="1:11" x14ac:dyDescent="0.25">
      <c r="A984" s="174">
        <v>230255</v>
      </c>
      <c r="B984" s="174">
        <v>212</v>
      </c>
      <c r="C984" s="174">
        <v>2010</v>
      </c>
      <c r="D984" s="174">
        <v>14</v>
      </c>
      <c r="E984" s="175" t="s">
        <v>310</v>
      </c>
      <c r="F984" s="175">
        <v>7</v>
      </c>
      <c r="G984" s="174" t="s">
        <v>766</v>
      </c>
      <c r="H984" s="174" t="s">
        <v>202</v>
      </c>
      <c r="I984" s="174">
        <v>2</v>
      </c>
      <c r="J984" s="174">
        <v>3</v>
      </c>
      <c r="K984" s="174">
        <v>143.682928</v>
      </c>
    </row>
    <row r="985" spans="1:11" x14ac:dyDescent="0.25">
      <c r="A985" s="174">
        <v>230256</v>
      </c>
      <c r="B985" s="174">
        <v>212</v>
      </c>
      <c r="C985" s="174">
        <v>2010</v>
      </c>
      <c r="D985" s="174">
        <v>14</v>
      </c>
      <c r="E985" s="175" t="s">
        <v>310</v>
      </c>
      <c r="F985" s="175">
        <v>7</v>
      </c>
      <c r="G985" s="174" t="s">
        <v>766</v>
      </c>
      <c r="H985" s="174" t="s">
        <v>202</v>
      </c>
      <c r="I985" s="174">
        <v>3</v>
      </c>
      <c r="J985" s="174">
        <v>3</v>
      </c>
      <c r="K985" s="174">
        <v>164.15077099999999</v>
      </c>
    </row>
    <row r="986" spans="1:11" x14ac:dyDescent="0.25">
      <c r="A986" s="174">
        <v>230257</v>
      </c>
      <c r="B986" s="174">
        <v>212</v>
      </c>
      <c r="C986" s="174">
        <v>2010</v>
      </c>
      <c r="D986" s="174">
        <v>14</v>
      </c>
      <c r="E986" s="175" t="s">
        <v>310</v>
      </c>
      <c r="F986" s="175">
        <v>7</v>
      </c>
      <c r="G986" s="174" t="s">
        <v>766</v>
      </c>
      <c r="H986" s="174" t="s">
        <v>202</v>
      </c>
      <c r="I986" s="174">
        <v>4</v>
      </c>
      <c r="J986" s="174">
        <v>3</v>
      </c>
      <c r="K986" s="174">
        <v>702.83159999999998</v>
      </c>
    </row>
    <row r="987" spans="1:11" x14ac:dyDescent="0.25">
      <c r="A987" s="174">
        <v>230258</v>
      </c>
      <c r="B987" s="174">
        <v>212</v>
      </c>
      <c r="C987" s="174">
        <v>2010</v>
      </c>
      <c r="D987" s="174">
        <v>14</v>
      </c>
      <c r="E987" s="175" t="s">
        <v>310</v>
      </c>
      <c r="F987" s="175">
        <v>7</v>
      </c>
      <c r="G987" s="174" t="s">
        <v>766</v>
      </c>
      <c r="H987" s="174" t="s">
        <v>202</v>
      </c>
      <c r="I987" s="174">
        <v>5</v>
      </c>
      <c r="J987" s="174">
        <v>3</v>
      </c>
      <c r="K987" s="174">
        <v>296.99778900000001</v>
      </c>
    </row>
    <row r="988" spans="1:11" x14ac:dyDescent="0.25">
      <c r="A988" s="174">
        <v>230259</v>
      </c>
      <c r="B988" s="174">
        <v>212</v>
      </c>
      <c r="C988" s="174">
        <v>2010</v>
      </c>
      <c r="D988" s="174">
        <v>15</v>
      </c>
      <c r="E988" s="175" t="s">
        <v>312</v>
      </c>
      <c r="F988" s="175">
        <v>8</v>
      </c>
      <c r="G988" s="174" t="s">
        <v>767</v>
      </c>
      <c r="H988" s="174" t="s">
        <v>796</v>
      </c>
      <c r="I988" s="174">
        <v>2</v>
      </c>
      <c r="J988" s="174">
        <v>3</v>
      </c>
      <c r="K988" s="174">
        <v>93.739885000000001</v>
      </c>
    </row>
    <row r="989" spans="1:11" x14ac:dyDescent="0.25">
      <c r="A989" s="174">
        <v>230260</v>
      </c>
      <c r="B989" s="174">
        <v>212</v>
      </c>
      <c r="C989" s="174">
        <v>2010</v>
      </c>
      <c r="D989" s="174">
        <v>15</v>
      </c>
      <c r="E989" s="175" t="s">
        <v>312</v>
      </c>
      <c r="F989" s="175">
        <v>8</v>
      </c>
      <c r="G989" s="174" t="s">
        <v>767</v>
      </c>
      <c r="H989" s="174" t="s">
        <v>796</v>
      </c>
      <c r="I989" s="174">
        <v>3</v>
      </c>
      <c r="J989" s="174">
        <v>3</v>
      </c>
      <c r="K989" s="174">
        <v>103.16430699999999</v>
      </c>
    </row>
    <row r="990" spans="1:11" x14ac:dyDescent="0.25">
      <c r="A990" s="174">
        <v>230261</v>
      </c>
      <c r="B990" s="174">
        <v>212</v>
      </c>
      <c r="C990" s="174">
        <v>2010</v>
      </c>
      <c r="D990" s="174">
        <v>15</v>
      </c>
      <c r="E990" s="175" t="s">
        <v>312</v>
      </c>
      <c r="F990" s="175">
        <v>8</v>
      </c>
      <c r="G990" s="174" t="s">
        <v>767</v>
      </c>
      <c r="H990" s="174" t="s">
        <v>796</v>
      </c>
      <c r="I990" s="174">
        <v>4</v>
      </c>
      <c r="J990" s="174">
        <v>3</v>
      </c>
      <c r="K990" s="174">
        <v>576.84818299999995</v>
      </c>
    </row>
    <row r="991" spans="1:11" x14ac:dyDescent="0.25">
      <c r="A991" s="174">
        <v>230262</v>
      </c>
      <c r="B991" s="174">
        <v>212</v>
      </c>
      <c r="C991" s="174">
        <v>2010</v>
      </c>
      <c r="D991" s="174">
        <v>15</v>
      </c>
      <c r="E991" s="175" t="s">
        <v>312</v>
      </c>
      <c r="F991" s="175">
        <v>8</v>
      </c>
      <c r="G991" s="174" t="s">
        <v>767</v>
      </c>
      <c r="H991" s="174" t="s">
        <v>796</v>
      </c>
      <c r="I991" s="174">
        <v>5</v>
      </c>
      <c r="J991" s="174">
        <v>3</v>
      </c>
      <c r="K991" s="174">
        <v>718.161789</v>
      </c>
    </row>
    <row r="992" spans="1:11" x14ac:dyDescent="0.25">
      <c r="A992" s="174">
        <v>230263</v>
      </c>
      <c r="B992" s="174">
        <v>212</v>
      </c>
      <c r="C992" s="174">
        <v>2010</v>
      </c>
      <c r="D992" s="174">
        <v>16</v>
      </c>
      <c r="E992" s="175" t="s">
        <v>314</v>
      </c>
      <c r="F992" s="175">
        <v>8</v>
      </c>
      <c r="G992" s="174" t="s">
        <v>767</v>
      </c>
      <c r="H992" s="174" t="s">
        <v>202</v>
      </c>
      <c r="I992" s="174">
        <v>2</v>
      </c>
      <c r="J992" s="174">
        <v>3</v>
      </c>
      <c r="K992" s="174">
        <v>69.102558999999999</v>
      </c>
    </row>
    <row r="993" spans="1:12" x14ac:dyDescent="0.25">
      <c r="A993" s="174">
        <v>230264</v>
      </c>
      <c r="B993" s="174">
        <v>212</v>
      </c>
      <c r="C993" s="174">
        <v>2010</v>
      </c>
      <c r="D993" s="174">
        <v>16</v>
      </c>
      <c r="E993" s="175" t="s">
        <v>314</v>
      </c>
      <c r="F993" s="175">
        <v>8</v>
      </c>
      <c r="G993" s="174" t="s">
        <v>767</v>
      </c>
      <c r="H993" s="174" t="s">
        <v>202</v>
      </c>
      <c r="I993" s="174">
        <v>3</v>
      </c>
      <c r="J993" s="174">
        <v>3</v>
      </c>
      <c r="K993" s="174">
        <v>78.117679999999993</v>
      </c>
    </row>
    <row r="994" spans="1:12" x14ac:dyDescent="0.25">
      <c r="A994" s="174">
        <v>230265</v>
      </c>
      <c r="B994" s="174">
        <v>212</v>
      </c>
      <c r="C994" s="174">
        <v>2010</v>
      </c>
      <c r="D994" s="174">
        <v>16</v>
      </c>
      <c r="E994" s="175" t="s">
        <v>314</v>
      </c>
      <c r="F994" s="175">
        <v>8</v>
      </c>
      <c r="G994" s="174" t="s">
        <v>767</v>
      </c>
      <c r="H994" s="174" t="s">
        <v>202</v>
      </c>
      <c r="I994" s="174">
        <v>4</v>
      </c>
      <c r="J994" s="174">
        <v>3</v>
      </c>
      <c r="K994" s="174">
        <v>441.22091499999999</v>
      </c>
    </row>
    <row r="995" spans="1:12" x14ac:dyDescent="0.25">
      <c r="A995" s="174">
        <v>230266</v>
      </c>
      <c r="B995" s="174">
        <v>212</v>
      </c>
      <c r="C995" s="174">
        <v>2010</v>
      </c>
      <c r="D995" s="174">
        <v>16</v>
      </c>
      <c r="E995" s="175" t="s">
        <v>314</v>
      </c>
      <c r="F995" s="175">
        <v>8</v>
      </c>
      <c r="G995" s="174" t="s">
        <v>767</v>
      </c>
      <c r="H995" s="174" t="s">
        <v>202</v>
      </c>
      <c r="I995" s="174">
        <v>5</v>
      </c>
      <c r="J995" s="174">
        <v>3</v>
      </c>
      <c r="K995" s="174">
        <v>549.08813699999996</v>
      </c>
    </row>
    <row r="996" spans="1:12" x14ac:dyDescent="0.25">
      <c r="A996" s="174">
        <v>230267</v>
      </c>
      <c r="B996" s="174">
        <v>212</v>
      </c>
      <c r="C996" s="174">
        <v>2010</v>
      </c>
      <c r="D996" s="174">
        <v>17</v>
      </c>
      <c r="E996" s="175" t="s">
        <v>316</v>
      </c>
      <c r="F996" s="175">
        <v>9</v>
      </c>
      <c r="G996" s="174" t="s">
        <v>768</v>
      </c>
      <c r="H996" s="174" t="s">
        <v>796</v>
      </c>
      <c r="I996" s="174">
        <v>2</v>
      </c>
      <c r="J996" s="174">
        <v>3</v>
      </c>
      <c r="K996" s="174">
        <v>48.669668999999999</v>
      </c>
    </row>
    <row r="997" spans="1:12" x14ac:dyDescent="0.25">
      <c r="A997" s="174">
        <v>230268</v>
      </c>
      <c r="B997" s="174">
        <v>212</v>
      </c>
      <c r="C997" s="174">
        <v>2010</v>
      </c>
      <c r="D997" s="174">
        <v>17</v>
      </c>
      <c r="E997" s="175" t="s">
        <v>316</v>
      </c>
      <c r="F997" s="175">
        <v>9</v>
      </c>
      <c r="G997" s="174" t="s">
        <v>768</v>
      </c>
      <c r="H997" s="174" t="s">
        <v>796</v>
      </c>
      <c r="I997" s="174">
        <v>3</v>
      </c>
      <c r="J997" s="174">
        <v>3</v>
      </c>
      <c r="K997" s="174">
        <v>36.002977000000001</v>
      </c>
    </row>
    <row r="998" spans="1:12" x14ac:dyDescent="0.25">
      <c r="A998" s="174">
        <v>230269</v>
      </c>
      <c r="B998" s="174">
        <v>212</v>
      </c>
      <c r="C998" s="174">
        <v>2010</v>
      </c>
      <c r="D998" s="174">
        <v>17</v>
      </c>
      <c r="E998" s="175" t="s">
        <v>316</v>
      </c>
      <c r="F998" s="175">
        <v>9</v>
      </c>
      <c r="G998" s="174" t="s">
        <v>768</v>
      </c>
      <c r="H998" s="174" t="s">
        <v>796</v>
      </c>
      <c r="I998" s="174">
        <v>4</v>
      </c>
      <c r="J998" s="174">
        <v>3</v>
      </c>
      <c r="K998" s="174">
        <v>139.01442499999999</v>
      </c>
    </row>
    <row r="999" spans="1:12" x14ac:dyDescent="0.25">
      <c r="A999" s="174">
        <v>230270</v>
      </c>
      <c r="B999" s="174">
        <v>212</v>
      </c>
      <c r="C999" s="174">
        <v>2010</v>
      </c>
      <c r="D999" s="174">
        <v>17</v>
      </c>
      <c r="E999" s="175" t="s">
        <v>316</v>
      </c>
      <c r="F999" s="175">
        <v>9</v>
      </c>
      <c r="G999" s="174" t="s">
        <v>768</v>
      </c>
      <c r="H999" s="174" t="s">
        <v>796</v>
      </c>
      <c r="I999" s="174">
        <v>5</v>
      </c>
      <c r="J999" s="174">
        <v>3</v>
      </c>
      <c r="K999" s="174">
        <v>29.999669000000001</v>
      </c>
    </row>
    <row r="1000" spans="1:12" x14ac:dyDescent="0.25">
      <c r="A1000" s="174">
        <v>230271</v>
      </c>
      <c r="B1000" s="174">
        <v>212</v>
      </c>
      <c r="C1000" s="174">
        <v>2010</v>
      </c>
      <c r="D1000" s="174">
        <v>18</v>
      </c>
      <c r="E1000" s="175" t="s">
        <v>318</v>
      </c>
      <c r="F1000" s="175">
        <v>9</v>
      </c>
      <c r="G1000" s="174" t="s">
        <v>768</v>
      </c>
      <c r="H1000" s="174" t="s">
        <v>202</v>
      </c>
      <c r="I1000" s="174">
        <v>2</v>
      </c>
      <c r="J1000" s="174">
        <v>3</v>
      </c>
      <c r="K1000" s="174">
        <v>6.1385779999999999</v>
      </c>
    </row>
    <row r="1001" spans="1:12" x14ac:dyDescent="0.25">
      <c r="A1001" s="174">
        <v>230272</v>
      </c>
      <c r="B1001" s="174">
        <v>212</v>
      </c>
      <c r="C1001" s="174">
        <v>2010</v>
      </c>
      <c r="D1001" s="174">
        <v>18</v>
      </c>
      <c r="E1001" s="175" t="s">
        <v>318</v>
      </c>
      <c r="F1001" s="175">
        <v>9</v>
      </c>
      <c r="G1001" s="174" t="s">
        <v>768</v>
      </c>
      <c r="H1001" s="174" t="s">
        <v>202</v>
      </c>
      <c r="I1001" s="174">
        <v>3</v>
      </c>
      <c r="J1001" s="174">
        <v>3</v>
      </c>
      <c r="K1001" s="174">
        <v>442.05016799999999</v>
      </c>
    </row>
    <row r="1002" spans="1:12" x14ac:dyDescent="0.25">
      <c r="A1002" s="174">
        <v>230273</v>
      </c>
      <c r="B1002" s="174">
        <v>212</v>
      </c>
      <c r="C1002" s="174">
        <v>2010</v>
      </c>
      <c r="D1002" s="174">
        <v>18</v>
      </c>
      <c r="E1002" s="175" t="s">
        <v>318</v>
      </c>
      <c r="F1002" s="175">
        <v>9</v>
      </c>
      <c r="G1002" s="174" t="s">
        <v>768</v>
      </c>
      <c r="H1002" s="174" t="s">
        <v>202</v>
      </c>
      <c r="I1002" s="174">
        <v>4</v>
      </c>
      <c r="J1002" s="174">
        <v>3</v>
      </c>
      <c r="K1002" s="174">
        <v>217.98792499999999</v>
      </c>
    </row>
    <row r="1003" spans="1:12" x14ac:dyDescent="0.25">
      <c r="A1003" s="174">
        <v>230274</v>
      </c>
      <c r="B1003" s="174">
        <v>212</v>
      </c>
      <c r="C1003" s="174">
        <v>2010</v>
      </c>
      <c r="D1003" s="174">
        <v>18</v>
      </c>
      <c r="E1003" s="175" t="s">
        <v>318</v>
      </c>
      <c r="F1003" s="175">
        <v>9</v>
      </c>
      <c r="G1003" s="174" t="s">
        <v>768</v>
      </c>
      <c r="H1003" s="174" t="s">
        <v>202</v>
      </c>
      <c r="I1003" s="174">
        <v>5</v>
      </c>
      <c r="J1003" s="174">
        <v>3</v>
      </c>
      <c r="K1003" s="174">
        <v>73.000648999999996</v>
      </c>
    </row>
    <row r="1004" spans="1:12" x14ac:dyDescent="0.25">
      <c r="A1004" s="174">
        <v>230275</v>
      </c>
      <c r="B1004" s="174">
        <v>212</v>
      </c>
      <c r="C1004" s="174">
        <v>2010</v>
      </c>
      <c r="D1004" s="174">
        <v>19</v>
      </c>
      <c r="E1004" s="175" t="s">
        <v>320</v>
      </c>
      <c r="F1004" s="175">
        <v>10</v>
      </c>
      <c r="G1004" s="174" t="s">
        <v>769</v>
      </c>
      <c r="H1004" s="174" t="s">
        <v>796</v>
      </c>
      <c r="I1004" s="174">
        <v>2</v>
      </c>
      <c r="J1004" s="174">
        <v>3</v>
      </c>
      <c r="K1004" s="174">
        <v>0.541489</v>
      </c>
    </row>
    <row r="1005" spans="1:12" x14ac:dyDescent="0.25">
      <c r="A1005" s="174">
        <v>230276</v>
      </c>
      <c r="B1005" s="174">
        <v>212</v>
      </c>
      <c r="C1005" s="174">
        <v>2010</v>
      </c>
      <c r="D1005" s="174">
        <v>19</v>
      </c>
      <c r="E1005" s="175" t="s">
        <v>320</v>
      </c>
      <c r="F1005" s="175">
        <v>10</v>
      </c>
      <c r="G1005" s="174" t="s">
        <v>769</v>
      </c>
      <c r="H1005" s="174" t="s">
        <v>796</v>
      </c>
      <c r="I1005" s="174">
        <v>3</v>
      </c>
      <c r="J1005" s="174">
        <v>3</v>
      </c>
      <c r="K1005" s="174">
        <v>122.37862</v>
      </c>
    </row>
    <row r="1006" spans="1:12" x14ac:dyDescent="0.25">
      <c r="A1006" s="174">
        <v>230277</v>
      </c>
      <c r="B1006" s="174">
        <v>212</v>
      </c>
      <c r="C1006" s="174">
        <v>2010</v>
      </c>
      <c r="D1006" s="174">
        <v>19</v>
      </c>
      <c r="E1006" s="175" t="s">
        <v>320</v>
      </c>
      <c r="F1006" s="175">
        <v>10</v>
      </c>
      <c r="G1006" s="174" t="s">
        <v>769</v>
      </c>
      <c r="H1006" s="174" t="s">
        <v>796</v>
      </c>
      <c r="I1006" s="174">
        <v>4</v>
      </c>
      <c r="J1006" s="174">
        <v>3</v>
      </c>
      <c r="K1006" s="174">
        <v>55.060194000000003</v>
      </c>
    </row>
    <row r="1007" spans="1:12" x14ac:dyDescent="0.25">
      <c r="A1007" s="174">
        <v>230278</v>
      </c>
      <c r="B1007" s="174">
        <v>212</v>
      </c>
      <c r="C1007" s="174">
        <v>2010</v>
      </c>
      <c r="D1007" s="174">
        <v>19</v>
      </c>
      <c r="E1007" s="175" t="s">
        <v>320</v>
      </c>
      <c r="F1007" s="175">
        <v>10</v>
      </c>
      <c r="G1007" s="174" t="s">
        <v>769</v>
      </c>
      <c r="H1007" s="174" t="s">
        <v>796</v>
      </c>
      <c r="I1007" s="174">
        <v>5</v>
      </c>
      <c r="J1007" s="174">
        <v>3</v>
      </c>
      <c r="K1007" s="174">
        <v>0</v>
      </c>
      <c r="L1007" s="176">
        <v>-2.5364550000000001</v>
      </c>
    </row>
    <row r="1008" spans="1:12" x14ac:dyDescent="0.25">
      <c r="A1008" s="174">
        <v>230279</v>
      </c>
      <c r="B1008" s="174">
        <v>212</v>
      </c>
      <c r="C1008" s="174">
        <v>2010</v>
      </c>
      <c r="D1008" s="174">
        <v>20</v>
      </c>
      <c r="E1008" s="175" t="s">
        <v>322</v>
      </c>
      <c r="F1008" s="175">
        <v>10</v>
      </c>
      <c r="G1008" s="174" t="s">
        <v>769</v>
      </c>
      <c r="H1008" s="174" t="s">
        <v>202</v>
      </c>
      <c r="I1008" s="174">
        <v>2</v>
      </c>
      <c r="J1008" s="174">
        <v>3</v>
      </c>
      <c r="K1008" s="174">
        <v>1.111602</v>
      </c>
    </row>
    <row r="1009" spans="1:12" x14ac:dyDescent="0.25">
      <c r="A1009" s="174">
        <v>230280</v>
      </c>
      <c r="B1009" s="174">
        <v>212</v>
      </c>
      <c r="C1009" s="174">
        <v>2010</v>
      </c>
      <c r="D1009" s="174">
        <v>20</v>
      </c>
      <c r="E1009" s="175" t="s">
        <v>322</v>
      </c>
      <c r="F1009" s="175">
        <v>10</v>
      </c>
      <c r="G1009" s="174" t="s">
        <v>769</v>
      </c>
      <c r="H1009" s="174" t="s">
        <v>202</v>
      </c>
      <c r="I1009" s="174">
        <v>3</v>
      </c>
      <c r="J1009" s="174">
        <v>3</v>
      </c>
      <c r="K1009" s="174">
        <v>468.35410000000002</v>
      </c>
    </row>
    <row r="1010" spans="1:12" x14ac:dyDescent="0.25">
      <c r="A1010" s="174">
        <v>230281</v>
      </c>
      <c r="B1010" s="174">
        <v>212</v>
      </c>
      <c r="C1010" s="174">
        <v>2010</v>
      </c>
      <c r="D1010" s="174">
        <v>20</v>
      </c>
      <c r="E1010" s="175" t="s">
        <v>322</v>
      </c>
      <c r="F1010" s="175">
        <v>10</v>
      </c>
      <c r="G1010" s="174" t="s">
        <v>769</v>
      </c>
      <c r="H1010" s="174" t="s">
        <v>202</v>
      </c>
      <c r="I1010" s="174">
        <v>4</v>
      </c>
      <c r="J1010" s="174">
        <v>3</v>
      </c>
      <c r="K1010" s="174">
        <v>211.50510600000001</v>
      </c>
    </row>
    <row r="1011" spans="1:12" x14ac:dyDescent="0.25">
      <c r="A1011" s="174">
        <v>230282</v>
      </c>
      <c r="B1011" s="174">
        <v>212</v>
      </c>
      <c r="C1011" s="174">
        <v>2010</v>
      </c>
      <c r="D1011" s="174">
        <v>20</v>
      </c>
      <c r="E1011" s="175" t="s">
        <v>322</v>
      </c>
      <c r="F1011" s="175">
        <v>10</v>
      </c>
      <c r="G1011" s="174" t="s">
        <v>769</v>
      </c>
      <c r="H1011" s="174" t="s">
        <v>202</v>
      </c>
      <c r="I1011" s="174">
        <v>5</v>
      </c>
      <c r="J1011" s="174">
        <v>3</v>
      </c>
      <c r="K1011" s="174">
        <v>0</v>
      </c>
      <c r="L1011" s="176">
        <v>-9.8076849999999993</v>
      </c>
    </row>
    <row r="1012" spans="1:12" x14ac:dyDescent="0.25">
      <c r="A1012" s="174">
        <v>230283</v>
      </c>
      <c r="B1012" s="174">
        <v>212</v>
      </c>
      <c r="C1012" s="174">
        <v>2010</v>
      </c>
      <c r="D1012" s="174">
        <v>21</v>
      </c>
      <c r="E1012" s="175" t="s">
        <v>324</v>
      </c>
      <c r="F1012" s="175">
        <v>11</v>
      </c>
      <c r="G1012" s="174" t="s">
        <v>770</v>
      </c>
      <c r="H1012" s="174" t="s">
        <v>796</v>
      </c>
      <c r="I1012" s="174">
        <v>2</v>
      </c>
      <c r="J1012" s="174">
        <v>3</v>
      </c>
      <c r="K1012" s="174">
        <v>46.108179</v>
      </c>
    </row>
    <row r="1013" spans="1:12" x14ac:dyDescent="0.25">
      <c r="A1013" s="174">
        <v>230284</v>
      </c>
      <c r="B1013" s="174">
        <v>212</v>
      </c>
      <c r="C1013" s="174">
        <v>2010</v>
      </c>
      <c r="D1013" s="174">
        <v>21</v>
      </c>
      <c r="E1013" s="175" t="s">
        <v>324</v>
      </c>
      <c r="F1013" s="175">
        <v>11</v>
      </c>
      <c r="G1013" s="174" t="s">
        <v>770</v>
      </c>
      <c r="H1013" s="174" t="s">
        <v>796</v>
      </c>
      <c r="I1013" s="174">
        <v>3</v>
      </c>
      <c r="J1013" s="174">
        <v>3</v>
      </c>
      <c r="K1013" s="174">
        <v>1886.6487790000001</v>
      </c>
    </row>
    <row r="1014" spans="1:12" x14ac:dyDescent="0.25">
      <c r="A1014" s="174">
        <v>230285</v>
      </c>
      <c r="B1014" s="174">
        <v>212</v>
      </c>
      <c r="C1014" s="174">
        <v>2010</v>
      </c>
      <c r="D1014" s="174">
        <v>21</v>
      </c>
      <c r="E1014" s="175" t="s">
        <v>324</v>
      </c>
      <c r="F1014" s="175">
        <v>11</v>
      </c>
      <c r="G1014" s="174" t="s">
        <v>770</v>
      </c>
      <c r="H1014" s="174" t="s">
        <v>796</v>
      </c>
      <c r="I1014" s="174">
        <v>4</v>
      </c>
      <c r="J1014" s="174">
        <v>3</v>
      </c>
      <c r="K1014" s="174">
        <v>3968.6997120000001</v>
      </c>
    </row>
    <row r="1015" spans="1:12" x14ac:dyDescent="0.25">
      <c r="A1015" s="174">
        <v>230286</v>
      </c>
      <c r="B1015" s="174">
        <v>212</v>
      </c>
      <c r="C1015" s="174">
        <v>2010</v>
      </c>
      <c r="D1015" s="174">
        <v>21</v>
      </c>
      <c r="E1015" s="175" t="s">
        <v>324</v>
      </c>
      <c r="F1015" s="175">
        <v>11</v>
      </c>
      <c r="G1015" s="174" t="s">
        <v>770</v>
      </c>
      <c r="H1015" s="174" t="s">
        <v>796</v>
      </c>
      <c r="I1015" s="174">
        <v>5</v>
      </c>
      <c r="J1015" s="174">
        <v>3</v>
      </c>
      <c r="K1015" s="174">
        <v>254.07093399999999</v>
      </c>
    </row>
    <row r="1016" spans="1:12" x14ac:dyDescent="0.25">
      <c r="A1016" s="174">
        <v>230287</v>
      </c>
      <c r="B1016" s="174">
        <v>212</v>
      </c>
      <c r="C1016" s="174">
        <v>2010</v>
      </c>
      <c r="D1016" s="174">
        <v>22</v>
      </c>
      <c r="E1016" s="175" t="s">
        <v>326</v>
      </c>
      <c r="F1016" s="175">
        <v>11</v>
      </c>
      <c r="G1016" s="174" t="s">
        <v>770</v>
      </c>
      <c r="H1016" s="174" t="s">
        <v>202</v>
      </c>
      <c r="I1016" s="174">
        <v>2</v>
      </c>
      <c r="J1016" s="174">
        <v>3</v>
      </c>
      <c r="K1016" s="174">
        <v>210.15288799999999</v>
      </c>
    </row>
    <row r="1017" spans="1:12" x14ac:dyDescent="0.25">
      <c r="A1017" s="174">
        <v>230288</v>
      </c>
      <c r="B1017" s="174">
        <v>212</v>
      </c>
      <c r="C1017" s="174">
        <v>2010</v>
      </c>
      <c r="D1017" s="174">
        <v>22</v>
      </c>
      <c r="E1017" s="175" t="s">
        <v>326</v>
      </c>
      <c r="F1017" s="175">
        <v>11</v>
      </c>
      <c r="G1017" s="174" t="s">
        <v>770</v>
      </c>
      <c r="H1017" s="174" t="s">
        <v>202</v>
      </c>
      <c r="I1017" s="174">
        <v>3</v>
      </c>
      <c r="J1017" s="174">
        <v>3</v>
      </c>
      <c r="K1017" s="174">
        <v>6597.2786619999997</v>
      </c>
    </row>
    <row r="1018" spans="1:12" x14ac:dyDescent="0.25">
      <c r="A1018" s="174">
        <v>230289</v>
      </c>
      <c r="B1018" s="174">
        <v>212</v>
      </c>
      <c r="C1018" s="174">
        <v>2010</v>
      </c>
      <c r="D1018" s="174">
        <v>22</v>
      </c>
      <c r="E1018" s="175" t="s">
        <v>326</v>
      </c>
      <c r="F1018" s="175">
        <v>11</v>
      </c>
      <c r="G1018" s="174" t="s">
        <v>770</v>
      </c>
      <c r="H1018" s="174" t="s">
        <v>202</v>
      </c>
      <c r="I1018" s="174">
        <v>4</v>
      </c>
      <c r="J1018" s="174">
        <v>3</v>
      </c>
      <c r="K1018" s="174">
        <v>13137.014396</v>
      </c>
    </row>
    <row r="1019" spans="1:12" x14ac:dyDescent="0.25">
      <c r="A1019" s="174">
        <v>230290</v>
      </c>
      <c r="B1019" s="174">
        <v>212</v>
      </c>
      <c r="C1019" s="174">
        <v>2010</v>
      </c>
      <c r="D1019" s="174">
        <v>22</v>
      </c>
      <c r="E1019" s="175" t="s">
        <v>326</v>
      </c>
      <c r="F1019" s="175">
        <v>11</v>
      </c>
      <c r="G1019" s="174" t="s">
        <v>770</v>
      </c>
      <c r="H1019" s="174" t="s">
        <v>202</v>
      </c>
      <c r="I1019" s="174">
        <v>5</v>
      </c>
      <c r="J1019" s="174">
        <v>3</v>
      </c>
      <c r="K1019" s="174">
        <v>813.77426500000001</v>
      </c>
    </row>
    <row r="1020" spans="1:12" x14ac:dyDescent="0.25">
      <c r="A1020" s="174">
        <v>230291</v>
      </c>
      <c r="B1020" s="174">
        <v>212</v>
      </c>
      <c r="C1020" s="174">
        <v>2010</v>
      </c>
      <c r="D1020" s="174">
        <v>24</v>
      </c>
      <c r="E1020" s="175" t="s">
        <v>330</v>
      </c>
      <c r="F1020" s="175">
        <v>12</v>
      </c>
      <c r="G1020" s="174" t="s">
        <v>771</v>
      </c>
      <c r="H1020" s="174" t="s">
        <v>202</v>
      </c>
      <c r="I1020" s="174">
        <v>2</v>
      </c>
      <c r="J1020" s="174">
        <v>3</v>
      </c>
      <c r="K1020" s="174">
        <v>446.60271899999998</v>
      </c>
    </row>
    <row r="1021" spans="1:12" x14ac:dyDescent="0.25">
      <c r="A1021" s="174">
        <v>230292</v>
      </c>
      <c r="B1021" s="174">
        <v>212</v>
      </c>
      <c r="C1021" s="174">
        <v>2010</v>
      </c>
      <c r="D1021" s="174">
        <v>24</v>
      </c>
      <c r="E1021" s="175" t="s">
        <v>330</v>
      </c>
      <c r="F1021" s="175">
        <v>12</v>
      </c>
      <c r="G1021" s="174" t="s">
        <v>771</v>
      </c>
      <c r="H1021" s="174" t="s">
        <v>202</v>
      </c>
      <c r="I1021" s="174">
        <v>3</v>
      </c>
      <c r="J1021" s="174">
        <v>3</v>
      </c>
      <c r="K1021" s="174">
        <v>1440.0799509999999</v>
      </c>
    </row>
    <row r="1022" spans="1:12" x14ac:dyDescent="0.25">
      <c r="A1022" s="174">
        <v>230293</v>
      </c>
      <c r="B1022" s="174">
        <v>212</v>
      </c>
      <c r="C1022" s="174">
        <v>2010</v>
      </c>
      <c r="D1022" s="174">
        <v>24</v>
      </c>
      <c r="E1022" s="175" t="s">
        <v>330</v>
      </c>
      <c r="F1022" s="175">
        <v>12</v>
      </c>
      <c r="G1022" s="174" t="s">
        <v>771</v>
      </c>
      <c r="H1022" s="174" t="s">
        <v>202</v>
      </c>
      <c r="I1022" s="174">
        <v>4</v>
      </c>
      <c r="J1022" s="174">
        <v>3</v>
      </c>
      <c r="K1022" s="174">
        <v>320.02774099999999</v>
      </c>
    </row>
    <row r="1023" spans="1:12" x14ac:dyDescent="0.25">
      <c r="A1023" s="174">
        <v>230294</v>
      </c>
      <c r="B1023" s="174">
        <v>212</v>
      </c>
      <c r="C1023" s="174">
        <v>2010</v>
      </c>
      <c r="D1023" s="174">
        <v>24</v>
      </c>
      <c r="E1023" s="175" t="s">
        <v>330</v>
      </c>
      <c r="F1023" s="175">
        <v>12</v>
      </c>
      <c r="G1023" s="174" t="s">
        <v>771</v>
      </c>
      <c r="H1023" s="174" t="s">
        <v>202</v>
      </c>
      <c r="I1023" s="174">
        <v>5</v>
      </c>
      <c r="J1023" s="174">
        <v>3</v>
      </c>
      <c r="K1023" s="174">
        <v>9.0003609999999998</v>
      </c>
    </row>
    <row r="1024" spans="1:12" x14ac:dyDescent="0.25">
      <c r="A1024" s="174">
        <v>230295</v>
      </c>
      <c r="B1024" s="174">
        <v>212</v>
      </c>
      <c r="C1024" s="174">
        <v>2010</v>
      </c>
      <c r="D1024" s="174">
        <v>25</v>
      </c>
      <c r="E1024" s="175" t="s">
        <v>332</v>
      </c>
      <c r="F1024" s="175">
        <v>13</v>
      </c>
      <c r="G1024" s="174" t="s">
        <v>772</v>
      </c>
      <c r="H1024" s="174" t="s">
        <v>796</v>
      </c>
      <c r="I1024" s="174">
        <v>2</v>
      </c>
      <c r="J1024" s="174">
        <v>3</v>
      </c>
      <c r="K1024" s="174">
        <v>217.48217199999999</v>
      </c>
    </row>
    <row r="1025" spans="1:11" x14ac:dyDescent="0.25">
      <c r="A1025" s="174">
        <v>230296</v>
      </c>
      <c r="B1025" s="174">
        <v>212</v>
      </c>
      <c r="C1025" s="174">
        <v>2010</v>
      </c>
      <c r="D1025" s="174">
        <v>25</v>
      </c>
      <c r="E1025" s="175" t="s">
        <v>332</v>
      </c>
      <c r="F1025" s="175">
        <v>13</v>
      </c>
      <c r="G1025" s="174" t="s">
        <v>772</v>
      </c>
      <c r="H1025" s="174" t="s">
        <v>796</v>
      </c>
      <c r="I1025" s="174">
        <v>3</v>
      </c>
      <c r="J1025" s="174">
        <v>3</v>
      </c>
      <c r="K1025" s="174">
        <v>3406.513539</v>
      </c>
    </row>
    <row r="1026" spans="1:11" x14ac:dyDescent="0.25">
      <c r="A1026" s="174">
        <v>230297</v>
      </c>
      <c r="B1026" s="174">
        <v>212</v>
      </c>
      <c r="C1026" s="174">
        <v>2010</v>
      </c>
      <c r="D1026" s="174">
        <v>25</v>
      </c>
      <c r="E1026" s="175" t="s">
        <v>332</v>
      </c>
      <c r="F1026" s="175">
        <v>13</v>
      </c>
      <c r="G1026" s="174" t="s">
        <v>772</v>
      </c>
      <c r="H1026" s="174" t="s">
        <v>796</v>
      </c>
      <c r="I1026" s="174">
        <v>4</v>
      </c>
      <c r="J1026" s="174">
        <v>3</v>
      </c>
      <c r="K1026" s="174">
        <v>3693.472593</v>
      </c>
    </row>
    <row r="1027" spans="1:11" x14ac:dyDescent="0.25">
      <c r="A1027" s="174">
        <v>230298</v>
      </c>
      <c r="B1027" s="174">
        <v>212</v>
      </c>
      <c r="C1027" s="174">
        <v>2010</v>
      </c>
      <c r="D1027" s="174">
        <v>25</v>
      </c>
      <c r="E1027" s="175" t="s">
        <v>332</v>
      </c>
      <c r="F1027" s="175">
        <v>13</v>
      </c>
      <c r="G1027" s="174" t="s">
        <v>772</v>
      </c>
      <c r="H1027" s="174" t="s">
        <v>796</v>
      </c>
      <c r="I1027" s="174">
        <v>5</v>
      </c>
      <c r="J1027" s="174">
        <v>3</v>
      </c>
      <c r="K1027" s="174">
        <v>463.10127299999999</v>
      </c>
    </row>
    <row r="1028" spans="1:11" x14ac:dyDescent="0.25">
      <c r="A1028" s="174">
        <v>230299</v>
      </c>
      <c r="B1028" s="174">
        <v>212</v>
      </c>
      <c r="C1028" s="174">
        <v>2010</v>
      </c>
      <c r="D1028" s="174">
        <v>26</v>
      </c>
      <c r="E1028" s="175" t="s">
        <v>334</v>
      </c>
      <c r="F1028" s="175">
        <v>13</v>
      </c>
      <c r="G1028" s="174" t="s">
        <v>772</v>
      </c>
      <c r="H1028" s="174" t="s">
        <v>202</v>
      </c>
      <c r="I1028" s="174">
        <v>2</v>
      </c>
      <c r="J1028" s="174">
        <v>3</v>
      </c>
      <c r="K1028" s="174">
        <v>2558.819943</v>
      </c>
    </row>
    <row r="1029" spans="1:11" x14ac:dyDescent="0.25">
      <c r="A1029" s="174">
        <v>230300</v>
      </c>
      <c r="B1029" s="174">
        <v>212</v>
      </c>
      <c r="C1029" s="174">
        <v>2010</v>
      </c>
      <c r="D1029" s="174">
        <v>26</v>
      </c>
      <c r="E1029" s="175" t="s">
        <v>334</v>
      </c>
      <c r="F1029" s="175">
        <v>13</v>
      </c>
      <c r="G1029" s="174" t="s">
        <v>772</v>
      </c>
      <c r="H1029" s="174" t="s">
        <v>202</v>
      </c>
      <c r="I1029" s="174">
        <v>3</v>
      </c>
      <c r="J1029" s="174">
        <v>3</v>
      </c>
      <c r="K1029" s="174">
        <v>21542.070747000002</v>
      </c>
    </row>
    <row r="1030" spans="1:11" x14ac:dyDescent="0.25">
      <c r="A1030" s="174">
        <v>230301</v>
      </c>
      <c r="B1030" s="174">
        <v>212</v>
      </c>
      <c r="C1030" s="174">
        <v>2010</v>
      </c>
      <c r="D1030" s="174">
        <v>26</v>
      </c>
      <c r="E1030" s="175" t="s">
        <v>334</v>
      </c>
      <c r="F1030" s="175">
        <v>13</v>
      </c>
      <c r="G1030" s="174" t="s">
        <v>772</v>
      </c>
      <c r="H1030" s="174" t="s">
        <v>202</v>
      </c>
      <c r="I1030" s="174">
        <v>4</v>
      </c>
      <c r="J1030" s="174">
        <v>3</v>
      </c>
      <c r="K1030" s="174">
        <v>23360.433259000001</v>
      </c>
    </row>
    <row r="1031" spans="1:11" x14ac:dyDescent="0.25">
      <c r="A1031" s="174">
        <v>230302</v>
      </c>
      <c r="B1031" s="174">
        <v>212</v>
      </c>
      <c r="C1031" s="174">
        <v>2010</v>
      </c>
      <c r="D1031" s="174">
        <v>26</v>
      </c>
      <c r="E1031" s="175" t="s">
        <v>334</v>
      </c>
      <c r="F1031" s="175">
        <v>13</v>
      </c>
      <c r="G1031" s="174" t="s">
        <v>772</v>
      </c>
      <c r="H1031" s="174" t="s">
        <v>202</v>
      </c>
      <c r="I1031" s="174">
        <v>5</v>
      </c>
      <c r="J1031" s="174">
        <v>3</v>
      </c>
      <c r="K1031" s="174">
        <v>2926.3527779999999</v>
      </c>
    </row>
    <row r="1032" spans="1:11" x14ac:dyDescent="0.25">
      <c r="A1032" s="174">
        <v>230303</v>
      </c>
      <c r="B1032" s="174">
        <v>212</v>
      </c>
      <c r="C1032" s="174">
        <v>2010</v>
      </c>
      <c r="D1032" s="174">
        <v>27</v>
      </c>
      <c r="E1032" s="175" t="s">
        <v>336</v>
      </c>
      <c r="F1032" s="175">
        <v>14</v>
      </c>
      <c r="G1032" s="174" t="s">
        <v>773</v>
      </c>
      <c r="H1032" s="174" t="s">
        <v>796</v>
      </c>
      <c r="I1032" s="174">
        <v>2</v>
      </c>
      <c r="J1032" s="174">
        <v>3</v>
      </c>
      <c r="K1032" s="174">
        <v>0.47825600000000001</v>
      </c>
    </row>
    <row r="1033" spans="1:11" x14ac:dyDescent="0.25">
      <c r="A1033" s="174">
        <v>230304</v>
      </c>
      <c r="B1033" s="174">
        <v>212</v>
      </c>
      <c r="C1033" s="174">
        <v>2010</v>
      </c>
      <c r="D1033" s="174">
        <v>27</v>
      </c>
      <c r="E1033" s="175" t="s">
        <v>336</v>
      </c>
      <c r="F1033" s="175">
        <v>14</v>
      </c>
      <c r="G1033" s="174" t="s">
        <v>773</v>
      </c>
      <c r="H1033" s="174" t="s">
        <v>796</v>
      </c>
      <c r="I1033" s="174">
        <v>4</v>
      </c>
      <c r="J1033" s="174">
        <v>3</v>
      </c>
      <c r="K1033" s="174">
        <v>6.3105180000000001</v>
      </c>
    </row>
    <row r="1034" spans="1:11" x14ac:dyDescent="0.25">
      <c r="A1034" s="174">
        <v>230305</v>
      </c>
      <c r="B1034" s="174">
        <v>212</v>
      </c>
      <c r="C1034" s="174">
        <v>2010</v>
      </c>
      <c r="D1034" s="174">
        <v>27</v>
      </c>
      <c r="E1034" s="175" t="s">
        <v>336</v>
      </c>
      <c r="F1034" s="175">
        <v>14</v>
      </c>
      <c r="G1034" s="174" t="s">
        <v>773</v>
      </c>
      <c r="H1034" s="174" t="s">
        <v>796</v>
      </c>
      <c r="I1034" s="174">
        <v>5</v>
      </c>
      <c r="J1034" s="174">
        <v>3</v>
      </c>
      <c r="K1034" s="174">
        <v>5.91134</v>
      </c>
    </row>
    <row r="1035" spans="1:11" x14ac:dyDescent="0.25">
      <c r="A1035" s="174">
        <v>230306</v>
      </c>
      <c r="B1035" s="174">
        <v>212</v>
      </c>
      <c r="C1035" s="174">
        <v>2010</v>
      </c>
      <c r="D1035" s="174">
        <v>28</v>
      </c>
      <c r="E1035" s="175" t="s">
        <v>338</v>
      </c>
      <c r="F1035" s="175">
        <v>14</v>
      </c>
      <c r="G1035" s="174" t="s">
        <v>773</v>
      </c>
      <c r="H1035" s="174" t="s">
        <v>202</v>
      </c>
      <c r="I1035" s="174">
        <v>2</v>
      </c>
      <c r="J1035" s="174">
        <v>3</v>
      </c>
      <c r="K1035" s="174">
        <v>8.4762380000000004</v>
      </c>
    </row>
    <row r="1036" spans="1:11" x14ac:dyDescent="0.25">
      <c r="A1036" s="174">
        <v>230307</v>
      </c>
      <c r="B1036" s="174">
        <v>212</v>
      </c>
      <c r="C1036" s="174">
        <v>2010</v>
      </c>
      <c r="D1036" s="174">
        <v>28</v>
      </c>
      <c r="E1036" s="175" t="s">
        <v>338</v>
      </c>
      <c r="F1036" s="175">
        <v>14</v>
      </c>
      <c r="G1036" s="174" t="s">
        <v>773</v>
      </c>
      <c r="H1036" s="174" t="s">
        <v>202</v>
      </c>
      <c r="I1036" s="174">
        <v>3</v>
      </c>
      <c r="J1036" s="174">
        <v>3</v>
      </c>
      <c r="K1036" s="174">
        <v>61.136625000000002</v>
      </c>
    </row>
    <row r="1037" spans="1:11" x14ac:dyDescent="0.25">
      <c r="A1037" s="174">
        <v>230308</v>
      </c>
      <c r="B1037" s="174">
        <v>212</v>
      </c>
      <c r="C1037" s="174">
        <v>2010</v>
      </c>
      <c r="D1037" s="174">
        <v>28</v>
      </c>
      <c r="E1037" s="175" t="s">
        <v>338</v>
      </c>
      <c r="F1037" s="175">
        <v>14</v>
      </c>
      <c r="G1037" s="174" t="s">
        <v>773</v>
      </c>
      <c r="H1037" s="174" t="s">
        <v>202</v>
      </c>
      <c r="I1037" s="174">
        <v>4</v>
      </c>
      <c r="J1037" s="174">
        <v>3</v>
      </c>
      <c r="K1037" s="174">
        <v>419.05253399999998</v>
      </c>
    </row>
    <row r="1038" spans="1:11" x14ac:dyDescent="0.25">
      <c r="A1038" s="174">
        <v>230309</v>
      </c>
      <c r="B1038" s="174">
        <v>212</v>
      </c>
      <c r="C1038" s="174">
        <v>2010</v>
      </c>
      <c r="D1038" s="174">
        <v>28</v>
      </c>
      <c r="E1038" s="175" t="s">
        <v>338</v>
      </c>
      <c r="F1038" s="175">
        <v>14</v>
      </c>
      <c r="G1038" s="174" t="s">
        <v>773</v>
      </c>
      <c r="H1038" s="174" t="s">
        <v>202</v>
      </c>
      <c r="I1038" s="174">
        <v>5</v>
      </c>
      <c r="J1038" s="174">
        <v>3</v>
      </c>
      <c r="K1038" s="174">
        <v>373.16092700000002</v>
      </c>
    </row>
    <row r="1039" spans="1:11" x14ac:dyDescent="0.25">
      <c r="A1039" s="174">
        <v>230310</v>
      </c>
      <c r="B1039" s="174">
        <v>212</v>
      </c>
      <c r="C1039" s="174">
        <v>2010</v>
      </c>
      <c r="D1039" s="174">
        <v>29</v>
      </c>
      <c r="E1039" s="175" t="s">
        <v>340</v>
      </c>
      <c r="F1039" s="175">
        <v>15</v>
      </c>
      <c r="G1039" s="174" t="s">
        <v>774</v>
      </c>
      <c r="H1039" s="174" t="s">
        <v>796</v>
      </c>
      <c r="I1039" s="174">
        <v>2</v>
      </c>
      <c r="J1039" s="174">
        <v>3</v>
      </c>
      <c r="K1039" s="174">
        <v>146.524787</v>
      </c>
    </row>
    <row r="1040" spans="1:11" x14ac:dyDescent="0.25">
      <c r="A1040" s="174">
        <v>230311</v>
      </c>
      <c r="B1040" s="174">
        <v>212</v>
      </c>
      <c r="C1040" s="174">
        <v>2010</v>
      </c>
      <c r="D1040" s="174">
        <v>29</v>
      </c>
      <c r="E1040" s="175" t="s">
        <v>340</v>
      </c>
      <c r="F1040" s="175">
        <v>15</v>
      </c>
      <c r="G1040" s="174" t="s">
        <v>774</v>
      </c>
      <c r="H1040" s="174" t="s">
        <v>796</v>
      </c>
      <c r="I1040" s="174">
        <v>3</v>
      </c>
      <c r="J1040" s="174">
        <v>3</v>
      </c>
      <c r="K1040" s="174">
        <v>713.99981200000002</v>
      </c>
    </row>
    <row r="1041" spans="1:11" x14ac:dyDescent="0.25">
      <c r="A1041" s="174">
        <v>230312</v>
      </c>
      <c r="B1041" s="174">
        <v>212</v>
      </c>
      <c r="C1041" s="174">
        <v>2010</v>
      </c>
      <c r="D1041" s="174">
        <v>29</v>
      </c>
      <c r="E1041" s="175" t="s">
        <v>340</v>
      </c>
      <c r="F1041" s="175">
        <v>15</v>
      </c>
      <c r="G1041" s="174" t="s">
        <v>774</v>
      </c>
      <c r="H1041" s="174" t="s">
        <v>796</v>
      </c>
      <c r="I1041" s="174">
        <v>4</v>
      </c>
      <c r="J1041" s="174">
        <v>3</v>
      </c>
      <c r="K1041" s="174">
        <v>632.99887899999999</v>
      </c>
    </row>
    <row r="1042" spans="1:11" x14ac:dyDescent="0.25">
      <c r="A1042" s="174">
        <v>230313</v>
      </c>
      <c r="B1042" s="174">
        <v>212</v>
      </c>
      <c r="C1042" s="174">
        <v>2010</v>
      </c>
      <c r="D1042" s="174">
        <v>29</v>
      </c>
      <c r="E1042" s="175" t="s">
        <v>340</v>
      </c>
      <c r="F1042" s="175">
        <v>15</v>
      </c>
      <c r="G1042" s="174" t="s">
        <v>774</v>
      </c>
      <c r="H1042" s="174" t="s">
        <v>796</v>
      </c>
      <c r="I1042" s="174">
        <v>5</v>
      </c>
      <c r="J1042" s="174">
        <v>3</v>
      </c>
      <c r="K1042" s="174">
        <v>60.999690000000001</v>
      </c>
    </row>
    <row r="1043" spans="1:11" x14ac:dyDescent="0.25">
      <c r="A1043" s="174">
        <v>230314</v>
      </c>
      <c r="B1043" s="174">
        <v>212</v>
      </c>
      <c r="C1043" s="174">
        <v>2010</v>
      </c>
      <c r="D1043" s="174">
        <v>31</v>
      </c>
      <c r="E1043" s="175" t="s">
        <v>344</v>
      </c>
      <c r="F1043" s="175">
        <v>16</v>
      </c>
      <c r="G1043" s="174" t="s">
        <v>775</v>
      </c>
      <c r="H1043" s="174" t="s">
        <v>796</v>
      </c>
      <c r="I1043" s="174">
        <v>2</v>
      </c>
      <c r="J1043" s="174">
        <v>3</v>
      </c>
      <c r="K1043" s="174">
        <v>871.455511</v>
      </c>
    </row>
    <row r="1044" spans="1:11" x14ac:dyDescent="0.25">
      <c r="A1044" s="174">
        <v>230315</v>
      </c>
      <c r="B1044" s="174">
        <v>212</v>
      </c>
      <c r="C1044" s="174">
        <v>2010</v>
      </c>
      <c r="D1044" s="174">
        <v>31</v>
      </c>
      <c r="E1044" s="175" t="s">
        <v>344</v>
      </c>
      <c r="F1044" s="175">
        <v>16</v>
      </c>
      <c r="G1044" s="174" t="s">
        <v>775</v>
      </c>
      <c r="H1044" s="174" t="s">
        <v>796</v>
      </c>
      <c r="I1044" s="174">
        <v>3</v>
      </c>
      <c r="J1044" s="174">
        <v>3</v>
      </c>
      <c r="K1044" s="174">
        <v>4240.2150240000001</v>
      </c>
    </row>
    <row r="1045" spans="1:11" x14ac:dyDescent="0.25">
      <c r="A1045" s="174">
        <v>230316</v>
      </c>
      <c r="B1045" s="174">
        <v>212</v>
      </c>
      <c r="C1045" s="174">
        <v>2010</v>
      </c>
      <c r="D1045" s="174">
        <v>31</v>
      </c>
      <c r="E1045" s="175" t="s">
        <v>344</v>
      </c>
      <c r="F1045" s="175">
        <v>16</v>
      </c>
      <c r="G1045" s="174" t="s">
        <v>775</v>
      </c>
      <c r="H1045" s="174" t="s">
        <v>796</v>
      </c>
      <c r="I1045" s="174">
        <v>4</v>
      </c>
      <c r="J1045" s="174">
        <v>3</v>
      </c>
      <c r="K1045" s="174">
        <v>2883.6787140000001</v>
      </c>
    </row>
    <row r="1046" spans="1:11" x14ac:dyDescent="0.25">
      <c r="A1046" s="174">
        <v>230317</v>
      </c>
      <c r="B1046" s="174">
        <v>212</v>
      </c>
      <c r="C1046" s="174">
        <v>2010</v>
      </c>
      <c r="D1046" s="174">
        <v>31</v>
      </c>
      <c r="E1046" s="175" t="s">
        <v>344</v>
      </c>
      <c r="F1046" s="175">
        <v>16</v>
      </c>
      <c r="G1046" s="174" t="s">
        <v>775</v>
      </c>
      <c r="H1046" s="174" t="s">
        <v>796</v>
      </c>
      <c r="I1046" s="174">
        <v>5</v>
      </c>
      <c r="J1046" s="174">
        <v>3</v>
      </c>
      <c r="K1046" s="174">
        <v>173.22625099999999</v>
      </c>
    </row>
    <row r="1047" spans="1:11" x14ac:dyDescent="0.25">
      <c r="A1047" s="174">
        <v>230318</v>
      </c>
      <c r="B1047" s="174">
        <v>212</v>
      </c>
      <c r="C1047" s="174">
        <v>2010</v>
      </c>
      <c r="D1047" s="174">
        <v>32</v>
      </c>
      <c r="E1047" s="175" t="s">
        <v>346</v>
      </c>
      <c r="F1047" s="175">
        <v>16</v>
      </c>
      <c r="G1047" s="174" t="s">
        <v>775</v>
      </c>
      <c r="H1047" s="174" t="s">
        <v>202</v>
      </c>
      <c r="I1047" s="174">
        <v>2</v>
      </c>
      <c r="J1047" s="174">
        <v>3</v>
      </c>
      <c r="K1047" s="174">
        <v>1509.3924280000001</v>
      </c>
    </row>
    <row r="1048" spans="1:11" x14ac:dyDescent="0.25">
      <c r="A1048" s="174">
        <v>230319</v>
      </c>
      <c r="B1048" s="174">
        <v>212</v>
      </c>
      <c r="C1048" s="174">
        <v>2010</v>
      </c>
      <c r="D1048" s="174">
        <v>32</v>
      </c>
      <c r="E1048" s="175" t="s">
        <v>346</v>
      </c>
      <c r="F1048" s="175">
        <v>16</v>
      </c>
      <c r="G1048" s="174" t="s">
        <v>775</v>
      </c>
      <c r="H1048" s="174" t="s">
        <v>202</v>
      </c>
      <c r="I1048" s="174">
        <v>3</v>
      </c>
      <c r="J1048" s="174">
        <v>3</v>
      </c>
      <c r="K1048" s="174">
        <v>18466.859333</v>
      </c>
    </row>
    <row r="1049" spans="1:11" x14ac:dyDescent="0.25">
      <c r="A1049" s="174">
        <v>230320</v>
      </c>
      <c r="B1049" s="174">
        <v>212</v>
      </c>
      <c r="C1049" s="174">
        <v>2010</v>
      </c>
      <c r="D1049" s="174">
        <v>32</v>
      </c>
      <c r="E1049" s="175" t="s">
        <v>346</v>
      </c>
      <c r="F1049" s="175">
        <v>16</v>
      </c>
      <c r="G1049" s="174" t="s">
        <v>775</v>
      </c>
      <c r="H1049" s="174" t="s">
        <v>202</v>
      </c>
      <c r="I1049" s="174">
        <v>4</v>
      </c>
      <c r="J1049" s="174">
        <v>3</v>
      </c>
      <c r="K1049" s="174">
        <v>12558.690665</v>
      </c>
    </row>
    <row r="1050" spans="1:11" x14ac:dyDescent="0.25">
      <c r="A1050" s="174">
        <v>230321</v>
      </c>
      <c r="B1050" s="174">
        <v>212</v>
      </c>
      <c r="C1050" s="174">
        <v>2010</v>
      </c>
      <c r="D1050" s="174">
        <v>32</v>
      </c>
      <c r="E1050" s="175" t="s">
        <v>346</v>
      </c>
      <c r="F1050" s="175">
        <v>16</v>
      </c>
      <c r="G1050" s="174" t="s">
        <v>775</v>
      </c>
      <c r="H1050" s="174" t="s">
        <v>202</v>
      </c>
      <c r="I1050" s="174">
        <v>5</v>
      </c>
      <c r="J1050" s="174">
        <v>3</v>
      </c>
      <c r="K1050" s="174">
        <v>756.34721200000001</v>
      </c>
    </row>
    <row r="1051" spans="1:11" x14ac:dyDescent="0.25">
      <c r="A1051" s="174">
        <v>230322</v>
      </c>
      <c r="B1051" s="174">
        <v>212</v>
      </c>
      <c r="C1051" s="174">
        <v>2010</v>
      </c>
      <c r="D1051" s="174">
        <v>34</v>
      </c>
      <c r="E1051" s="175" t="s">
        <v>350</v>
      </c>
      <c r="F1051" s="175">
        <v>17</v>
      </c>
      <c r="G1051" s="174" t="s">
        <v>776</v>
      </c>
      <c r="H1051" s="174" t="s">
        <v>202</v>
      </c>
      <c r="I1051" s="174">
        <v>2</v>
      </c>
      <c r="J1051" s="174">
        <v>3</v>
      </c>
      <c r="K1051" s="174">
        <v>35.431536999999999</v>
      </c>
    </row>
    <row r="1052" spans="1:11" x14ac:dyDescent="0.25">
      <c r="A1052" s="174">
        <v>230323</v>
      </c>
      <c r="B1052" s="174">
        <v>212</v>
      </c>
      <c r="C1052" s="174">
        <v>2010</v>
      </c>
      <c r="D1052" s="174">
        <v>34</v>
      </c>
      <c r="E1052" s="175" t="s">
        <v>350</v>
      </c>
      <c r="F1052" s="175">
        <v>17</v>
      </c>
      <c r="G1052" s="174" t="s">
        <v>776</v>
      </c>
      <c r="H1052" s="174" t="s">
        <v>202</v>
      </c>
      <c r="I1052" s="174">
        <v>3</v>
      </c>
      <c r="J1052" s="174">
        <v>3</v>
      </c>
      <c r="K1052" s="174">
        <v>178.43706900000001</v>
      </c>
    </row>
    <row r="1053" spans="1:11" x14ac:dyDescent="0.25">
      <c r="A1053" s="174">
        <v>230324</v>
      </c>
      <c r="B1053" s="174">
        <v>212</v>
      </c>
      <c r="C1053" s="174">
        <v>2010</v>
      </c>
      <c r="D1053" s="174">
        <v>34</v>
      </c>
      <c r="E1053" s="175" t="s">
        <v>350</v>
      </c>
      <c r="F1053" s="175">
        <v>17</v>
      </c>
      <c r="G1053" s="174" t="s">
        <v>776</v>
      </c>
      <c r="H1053" s="174" t="s">
        <v>202</v>
      </c>
      <c r="I1053" s="174">
        <v>4</v>
      </c>
      <c r="J1053" s="174">
        <v>3</v>
      </c>
      <c r="K1053" s="174">
        <v>233.13952800000001</v>
      </c>
    </row>
    <row r="1054" spans="1:11" x14ac:dyDescent="0.25">
      <c r="A1054" s="174">
        <v>230325</v>
      </c>
      <c r="B1054" s="174">
        <v>212</v>
      </c>
      <c r="C1054" s="174">
        <v>2010</v>
      </c>
      <c r="D1054" s="174">
        <v>34</v>
      </c>
      <c r="E1054" s="175" t="s">
        <v>350</v>
      </c>
      <c r="F1054" s="175">
        <v>17</v>
      </c>
      <c r="G1054" s="174" t="s">
        <v>776</v>
      </c>
      <c r="H1054" s="174" t="s">
        <v>202</v>
      </c>
      <c r="I1054" s="174">
        <v>5</v>
      </c>
      <c r="J1054" s="174">
        <v>3</v>
      </c>
      <c r="K1054" s="174">
        <v>21.658248</v>
      </c>
    </row>
    <row r="1055" spans="1:11" x14ac:dyDescent="0.25">
      <c r="A1055" s="174">
        <v>230326</v>
      </c>
      <c r="B1055" s="174">
        <v>212</v>
      </c>
      <c r="C1055" s="174">
        <v>2010</v>
      </c>
      <c r="D1055" s="174">
        <v>35</v>
      </c>
      <c r="E1055" s="175" t="s">
        <v>352</v>
      </c>
      <c r="F1055" s="175">
        <v>18</v>
      </c>
      <c r="G1055" s="174" t="s">
        <v>777</v>
      </c>
      <c r="H1055" s="174" t="s">
        <v>796</v>
      </c>
      <c r="I1055" s="174">
        <v>2</v>
      </c>
      <c r="J1055" s="174">
        <v>3</v>
      </c>
      <c r="K1055" s="174">
        <v>60.081032</v>
      </c>
    </row>
    <row r="1056" spans="1:11" x14ac:dyDescent="0.25">
      <c r="A1056" s="174">
        <v>230327</v>
      </c>
      <c r="B1056" s="174">
        <v>212</v>
      </c>
      <c r="C1056" s="174">
        <v>2010</v>
      </c>
      <c r="D1056" s="174">
        <v>35</v>
      </c>
      <c r="E1056" s="175" t="s">
        <v>352</v>
      </c>
      <c r="F1056" s="175">
        <v>18</v>
      </c>
      <c r="G1056" s="174" t="s">
        <v>777</v>
      </c>
      <c r="H1056" s="174" t="s">
        <v>796</v>
      </c>
      <c r="I1056" s="174">
        <v>3</v>
      </c>
      <c r="J1056" s="174">
        <v>3</v>
      </c>
      <c r="K1056" s="174">
        <v>646.05120699999998</v>
      </c>
    </row>
    <row r="1057" spans="1:11" x14ac:dyDescent="0.25">
      <c r="A1057" s="174">
        <v>230328</v>
      </c>
      <c r="B1057" s="174">
        <v>212</v>
      </c>
      <c r="C1057" s="174">
        <v>2010</v>
      </c>
      <c r="D1057" s="174">
        <v>35</v>
      </c>
      <c r="E1057" s="175" t="s">
        <v>352</v>
      </c>
      <c r="F1057" s="175">
        <v>18</v>
      </c>
      <c r="G1057" s="174" t="s">
        <v>777</v>
      </c>
      <c r="H1057" s="174" t="s">
        <v>796</v>
      </c>
      <c r="I1057" s="174">
        <v>4</v>
      </c>
      <c r="J1057" s="174">
        <v>3</v>
      </c>
      <c r="K1057" s="174">
        <v>242.007679</v>
      </c>
    </row>
    <row r="1058" spans="1:11" x14ac:dyDescent="0.25">
      <c r="A1058" s="174">
        <v>230329</v>
      </c>
      <c r="B1058" s="174">
        <v>212</v>
      </c>
      <c r="C1058" s="174">
        <v>2010</v>
      </c>
      <c r="D1058" s="174">
        <v>35</v>
      </c>
      <c r="E1058" s="175" t="s">
        <v>352</v>
      </c>
      <c r="F1058" s="175">
        <v>18</v>
      </c>
      <c r="G1058" s="174" t="s">
        <v>777</v>
      </c>
      <c r="H1058" s="174" t="s">
        <v>796</v>
      </c>
      <c r="I1058" s="174">
        <v>5</v>
      </c>
      <c r="J1058" s="174">
        <v>3</v>
      </c>
      <c r="K1058" s="174">
        <v>621.00175999999999</v>
      </c>
    </row>
    <row r="1059" spans="1:11" x14ac:dyDescent="0.25">
      <c r="A1059" s="174">
        <v>230330</v>
      </c>
      <c r="B1059" s="174">
        <v>212</v>
      </c>
      <c r="C1059" s="174">
        <v>2010</v>
      </c>
      <c r="D1059" s="174">
        <v>37</v>
      </c>
      <c r="E1059" s="175" t="s">
        <v>356</v>
      </c>
      <c r="F1059" s="175">
        <v>19</v>
      </c>
      <c r="G1059" s="174" t="s">
        <v>436</v>
      </c>
      <c r="H1059" s="174" t="s">
        <v>796</v>
      </c>
      <c r="I1059" s="174">
        <v>2</v>
      </c>
      <c r="J1059" s="174">
        <v>3</v>
      </c>
      <c r="K1059" s="174">
        <v>858.83029199999999</v>
      </c>
    </row>
    <row r="1060" spans="1:11" x14ac:dyDescent="0.25">
      <c r="A1060" s="174">
        <v>230331</v>
      </c>
      <c r="B1060" s="174">
        <v>212</v>
      </c>
      <c r="C1060" s="174">
        <v>2010</v>
      </c>
      <c r="D1060" s="174">
        <v>37</v>
      </c>
      <c r="E1060" s="175" t="s">
        <v>356</v>
      </c>
      <c r="F1060" s="175">
        <v>19</v>
      </c>
      <c r="G1060" s="174" t="s">
        <v>436</v>
      </c>
      <c r="H1060" s="174" t="s">
        <v>796</v>
      </c>
      <c r="I1060" s="174">
        <v>3</v>
      </c>
      <c r="J1060" s="174">
        <v>3</v>
      </c>
      <c r="K1060" s="174">
        <v>2382.5072460000001</v>
      </c>
    </row>
    <row r="1061" spans="1:11" x14ac:dyDescent="0.25">
      <c r="A1061" s="174">
        <v>230332</v>
      </c>
      <c r="B1061" s="174">
        <v>212</v>
      </c>
      <c r="C1061" s="174">
        <v>2010</v>
      </c>
      <c r="D1061" s="174">
        <v>37</v>
      </c>
      <c r="E1061" s="175" t="s">
        <v>356</v>
      </c>
      <c r="F1061" s="175">
        <v>19</v>
      </c>
      <c r="G1061" s="174" t="s">
        <v>436</v>
      </c>
      <c r="H1061" s="174" t="s">
        <v>796</v>
      </c>
      <c r="I1061" s="174">
        <v>4</v>
      </c>
      <c r="J1061" s="174">
        <v>3</v>
      </c>
      <c r="K1061" s="174">
        <v>95.921502000000004</v>
      </c>
    </row>
    <row r="1062" spans="1:11" x14ac:dyDescent="0.25">
      <c r="A1062" s="174">
        <v>230333</v>
      </c>
      <c r="B1062" s="174">
        <v>212</v>
      </c>
      <c r="C1062" s="174">
        <v>2010</v>
      </c>
      <c r="D1062" s="174">
        <v>37</v>
      </c>
      <c r="E1062" s="175" t="s">
        <v>356</v>
      </c>
      <c r="F1062" s="175">
        <v>19</v>
      </c>
      <c r="G1062" s="174" t="s">
        <v>436</v>
      </c>
      <c r="H1062" s="174" t="s">
        <v>796</v>
      </c>
      <c r="I1062" s="174">
        <v>5</v>
      </c>
      <c r="J1062" s="174">
        <v>3</v>
      </c>
      <c r="K1062" s="174">
        <v>190.993886</v>
      </c>
    </row>
    <row r="1063" spans="1:11" x14ac:dyDescent="0.25">
      <c r="A1063" s="174">
        <v>230334</v>
      </c>
      <c r="B1063" s="174">
        <v>212</v>
      </c>
      <c r="C1063" s="174">
        <v>2010</v>
      </c>
      <c r="D1063" s="174">
        <v>38</v>
      </c>
      <c r="E1063" s="175" t="s">
        <v>358</v>
      </c>
      <c r="F1063" s="175">
        <v>19</v>
      </c>
      <c r="G1063" s="174" t="s">
        <v>436</v>
      </c>
      <c r="H1063" s="174" t="s">
        <v>202</v>
      </c>
      <c r="I1063" s="174">
        <v>2</v>
      </c>
      <c r="J1063" s="174">
        <v>3</v>
      </c>
      <c r="K1063" s="174">
        <v>2022.524774</v>
      </c>
    </row>
    <row r="1064" spans="1:11" x14ac:dyDescent="0.25">
      <c r="A1064" s="174">
        <v>230335</v>
      </c>
      <c r="B1064" s="174">
        <v>212</v>
      </c>
      <c r="C1064" s="174">
        <v>2010</v>
      </c>
      <c r="D1064" s="174">
        <v>38</v>
      </c>
      <c r="E1064" s="175" t="s">
        <v>358</v>
      </c>
      <c r="F1064" s="175">
        <v>19</v>
      </c>
      <c r="G1064" s="174" t="s">
        <v>436</v>
      </c>
      <c r="H1064" s="174" t="s">
        <v>202</v>
      </c>
      <c r="I1064" s="174">
        <v>3</v>
      </c>
      <c r="J1064" s="174">
        <v>3</v>
      </c>
      <c r="K1064" s="174">
        <v>37350.155436000001</v>
      </c>
    </row>
    <row r="1065" spans="1:11" x14ac:dyDescent="0.25">
      <c r="A1065" s="174">
        <v>230336</v>
      </c>
      <c r="B1065" s="174">
        <v>212</v>
      </c>
      <c r="C1065" s="174">
        <v>2010</v>
      </c>
      <c r="D1065" s="174">
        <v>38</v>
      </c>
      <c r="E1065" s="175" t="s">
        <v>358</v>
      </c>
      <c r="F1065" s="175">
        <v>19</v>
      </c>
      <c r="G1065" s="174" t="s">
        <v>436</v>
      </c>
      <c r="H1065" s="174" t="s">
        <v>202</v>
      </c>
      <c r="I1065" s="174">
        <v>4</v>
      </c>
      <c r="J1065" s="174">
        <v>3</v>
      </c>
      <c r="K1065" s="174">
        <v>9384.7632040000008</v>
      </c>
    </row>
    <row r="1066" spans="1:11" x14ac:dyDescent="0.25">
      <c r="A1066" s="174">
        <v>230337</v>
      </c>
      <c r="B1066" s="174">
        <v>212</v>
      </c>
      <c r="C1066" s="174">
        <v>2010</v>
      </c>
      <c r="D1066" s="174">
        <v>38</v>
      </c>
      <c r="E1066" s="175" t="s">
        <v>358</v>
      </c>
      <c r="F1066" s="175">
        <v>19</v>
      </c>
      <c r="G1066" s="174" t="s">
        <v>436</v>
      </c>
      <c r="H1066" s="174" t="s">
        <v>202</v>
      </c>
      <c r="I1066" s="174">
        <v>5</v>
      </c>
      <c r="J1066" s="174">
        <v>3</v>
      </c>
      <c r="K1066" s="174">
        <v>8.0054730000000003</v>
      </c>
    </row>
    <row r="1067" spans="1:11" x14ac:dyDescent="0.25">
      <c r="A1067" s="174">
        <v>230338</v>
      </c>
      <c r="B1067" s="174">
        <v>212</v>
      </c>
      <c r="C1067" s="174">
        <v>2010</v>
      </c>
      <c r="D1067" s="174">
        <v>39</v>
      </c>
      <c r="E1067" s="175" t="s">
        <v>360</v>
      </c>
      <c r="F1067" s="175">
        <v>20</v>
      </c>
      <c r="G1067" s="174" t="s">
        <v>437</v>
      </c>
      <c r="H1067" s="174" t="s">
        <v>796</v>
      </c>
      <c r="I1067" s="174">
        <v>2</v>
      </c>
      <c r="J1067" s="174">
        <v>3</v>
      </c>
      <c r="K1067" s="174">
        <v>565.39789800000005</v>
      </c>
    </row>
    <row r="1068" spans="1:11" x14ac:dyDescent="0.25">
      <c r="A1068" s="174">
        <v>230339</v>
      </c>
      <c r="B1068" s="174">
        <v>212</v>
      </c>
      <c r="C1068" s="174">
        <v>2010</v>
      </c>
      <c r="D1068" s="174">
        <v>39</v>
      </c>
      <c r="E1068" s="175" t="s">
        <v>360</v>
      </c>
      <c r="F1068" s="175">
        <v>20</v>
      </c>
      <c r="G1068" s="174" t="s">
        <v>437</v>
      </c>
      <c r="H1068" s="174" t="s">
        <v>796</v>
      </c>
      <c r="I1068" s="174">
        <v>3</v>
      </c>
      <c r="J1068" s="174">
        <v>3</v>
      </c>
      <c r="K1068" s="174">
        <v>327.45018099999999</v>
      </c>
    </row>
    <row r="1069" spans="1:11" x14ac:dyDescent="0.25">
      <c r="A1069" s="174">
        <v>230340</v>
      </c>
      <c r="B1069" s="174">
        <v>212</v>
      </c>
      <c r="C1069" s="174">
        <v>2010</v>
      </c>
      <c r="D1069" s="174">
        <v>39</v>
      </c>
      <c r="E1069" s="175" t="s">
        <v>360</v>
      </c>
      <c r="F1069" s="175">
        <v>20</v>
      </c>
      <c r="G1069" s="174" t="s">
        <v>437</v>
      </c>
      <c r="H1069" s="174" t="s">
        <v>796</v>
      </c>
      <c r="I1069" s="174">
        <v>4</v>
      </c>
      <c r="J1069" s="174">
        <v>3</v>
      </c>
      <c r="K1069" s="174">
        <v>501.69028400000002</v>
      </c>
    </row>
    <row r="1070" spans="1:11" x14ac:dyDescent="0.25">
      <c r="A1070" s="174">
        <v>230341</v>
      </c>
      <c r="B1070" s="174">
        <v>212</v>
      </c>
      <c r="C1070" s="174">
        <v>2010</v>
      </c>
      <c r="D1070" s="174">
        <v>39</v>
      </c>
      <c r="E1070" s="175" t="s">
        <v>360</v>
      </c>
      <c r="F1070" s="175">
        <v>20</v>
      </c>
      <c r="G1070" s="174" t="s">
        <v>437</v>
      </c>
      <c r="H1070" s="174" t="s">
        <v>796</v>
      </c>
      <c r="I1070" s="174">
        <v>5</v>
      </c>
      <c r="J1070" s="174">
        <v>3</v>
      </c>
      <c r="K1070" s="174">
        <v>2233.127121</v>
      </c>
    </row>
    <row r="1071" spans="1:11" x14ac:dyDescent="0.25">
      <c r="A1071" s="174">
        <v>230342</v>
      </c>
      <c r="B1071" s="174">
        <v>212</v>
      </c>
      <c r="C1071" s="174">
        <v>2010</v>
      </c>
      <c r="D1071" s="174">
        <v>40</v>
      </c>
      <c r="E1071" s="175" t="s">
        <v>362</v>
      </c>
      <c r="F1071" s="175">
        <v>20</v>
      </c>
      <c r="G1071" s="174" t="s">
        <v>437</v>
      </c>
      <c r="H1071" s="174" t="s">
        <v>202</v>
      </c>
      <c r="I1071" s="174">
        <v>2</v>
      </c>
      <c r="J1071" s="174">
        <v>3</v>
      </c>
      <c r="K1071" s="174">
        <v>1319.107344</v>
      </c>
    </row>
    <row r="1072" spans="1:11" x14ac:dyDescent="0.25">
      <c r="A1072" s="174">
        <v>230343</v>
      </c>
      <c r="B1072" s="174">
        <v>212</v>
      </c>
      <c r="C1072" s="174">
        <v>2010</v>
      </c>
      <c r="D1072" s="174">
        <v>40</v>
      </c>
      <c r="E1072" s="175" t="s">
        <v>362</v>
      </c>
      <c r="F1072" s="175">
        <v>20</v>
      </c>
      <c r="G1072" s="174" t="s">
        <v>437</v>
      </c>
      <c r="H1072" s="174" t="s">
        <v>202</v>
      </c>
      <c r="I1072" s="174">
        <v>3</v>
      </c>
      <c r="J1072" s="174">
        <v>3</v>
      </c>
      <c r="K1072" s="174">
        <v>32416.480821000001</v>
      </c>
    </row>
    <row r="1073" spans="1:11" x14ac:dyDescent="0.25">
      <c r="A1073" s="174">
        <v>230344</v>
      </c>
      <c r="B1073" s="174">
        <v>212</v>
      </c>
      <c r="C1073" s="174">
        <v>2010</v>
      </c>
      <c r="D1073" s="174">
        <v>40</v>
      </c>
      <c r="E1073" s="175" t="s">
        <v>362</v>
      </c>
      <c r="F1073" s="175">
        <v>20</v>
      </c>
      <c r="G1073" s="174" t="s">
        <v>437</v>
      </c>
      <c r="H1073" s="174" t="s">
        <v>202</v>
      </c>
      <c r="I1073" s="174">
        <v>4</v>
      </c>
      <c r="J1073" s="174">
        <v>3</v>
      </c>
      <c r="K1073" s="174">
        <v>16199.721593</v>
      </c>
    </row>
    <row r="1074" spans="1:11" x14ac:dyDescent="0.25">
      <c r="A1074" s="174">
        <v>230345</v>
      </c>
      <c r="B1074" s="174">
        <v>212</v>
      </c>
      <c r="C1074" s="174">
        <v>2010</v>
      </c>
      <c r="D1074" s="174">
        <v>40</v>
      </c>
      <c r="E1074" s="175" t="s">
        <v>362</v>
      </c>
      <c r="F1074" s="175">
        <v>20</v>
      </c>
      <c r="G1074" s="174" t="s">
        <v>437</v>
      </c>
      <c r="H1074" s="174" t="s">
        <v>202</v>
      </c>
      <c r="I1074" s="174">
        <v>5</v>
      </c>
      <c r="J1074" s="174">
        <v>3</v>
      </c>
      <c r="K1074" s="174">
        <v>2324.201313</v>
      </c>
    </row>
    <row r="1075" spans="1:11" x14ac:dyDescent="0.25">
      <c r="A1075" s="174">
        <v>230346</v>
      </c>
      <c r="B1075" s="174">
        <v>212</v>
      </c>
      <c r="C1075" s="174">
        <v>2010</v>
      </c>
      <c r="D1075" s="174">
        <v>41</v>
      </c>
      <c r="E1075" s="175" t="s">
        <v>364</v>
      </c>
      <c r="F1075" s="175">
        <v>21</v>
      </c>
      <c r="G1075" s="174" t="s">
        <v>778</v>
      </c>
      <c r="H1075" s="174" t="s">
        <v>796</v>
      </c>
      <c r="I1075" s="174">
        <v>2</v>
      </c>
      <c r="J1075" s="174">
        <v>3</v>
      </c>
      <c r="K1075" s="174">
        <v>434.86773899999997</v>
      </c>
    </row>
    <row r="1076" spans="1:11" x14ac:dyDescent="0.25">
      <c r="A1076" s="174">
        <v>230347</v>
      </c>
      <c r="B1076" s="174">
        <v>212</v>
      </c>
      <c r="C1076" s="174">
        <v>2010</v>
      </c>
      <c r="D1076" s="174">
        <v>41</v>
      </c>
      <c r="E1076" s="175" t="s">
        <v>364</v>
      </c>
      <c r="F1076" s="175">
        <v>21</v>
      </c>
      <c r="G1076" s="174" t="s">
        <v>778</v>
      </c>
      <c r="H1076" s="174" t="s">
        <v>796</v>
      </c>
      <c r="I1076" s="174">
        <v>3</v>
      </c>
      <c r="J1076" s="174">
        <v>3</v>
      </c>
      <c r="K1076" s="174">
        <v>2037.9463619999999</v>
      </c>
    </row>
    <row r="1077" spans="1:11" x14ac:dyDescent="0.25">
      <c r="A1077" s="174">
        <v>230348</v>
      </c>
      <c r="B1077" s="174">
        <v>212</v>
      </c>
      <c r="C1077" s="174">
        <v>2010</v>
      </c>
      <c r="D1077" s="174">
        <v>41</v>
      </c>
      <c r="E1077" s="175" t="s">
        <v>364</v>
      </c>
      <c r="F1077" s="175">
        <v>21</v>
      </c>
      <c r="G1077" s="174" t="s">
        <v>778</v>
      </c>
      <c r="H1077" s="174" t="s">
        <v>796</v>
      </c>
      <c r="I1077" s="174">
        <v>4</v>
      </c>
      <c r="J1077" s="174">
        <v>3</v>
      </c>
      <c r="K1077" s="174">
        <v>4670.1349270000001</v>
      </c>
    </row>
    <row r="1078" spans="1:11" x14ac:dyDescent="0.25">
      <c r="A1078" s="174">
        <v>230349</v>
      </c>
      <c r="B1078" s="174">
        <v>212</v>
      </c>
      <c r="C1078" s="174">
        <v>2010</v>
      </c>
      <c r="D1078" s="174">
        <v>41</v>
      </c>
      <c r="E1078" s="175" t="s">
        <v>364</v>
      </c>
      <c r="F1078" s="175">
        <v>21</v>
      </c>
      <c r="G1078" s="174" t="s">
        <v>778</v>
      </c>
      <c r="H1078" s="174" t="s">
        <v>796</v>
      </c>
      <c r="I1078" s="174">
        <v>5</v>
      </c>
      <c r="J1078" s="174">
        <v>3</v>
      </c>
      <c r="K1078" s="174">
        <v>3272.1156550000001</v>
      </c>
    </row>
    <row r="1079" spans="1:11" x14ac:dyDescent="0.25">
      <c r="A1079" s="174">
        <v>230350</v>
      </c>
      <c r="B1079" s="174">
        <v>212</v>
      </c>
      <c r="C1079" s="174">
        <v>2010</v>
      </c>
      <c r="D1079" s="174">
        <v>42</v>
      </c>
      <c r="E1079" s="175" t="s">
        <v>366</v>
      </c>
      <c r="F1079" s="175">
        <v>21</v>
      </c>
      <c r="G1079" s="174" t="s">
        <v>778</v>
      </c>
      <c r="H1079" s="174" t="s">
        <v>202</v>
      </c>
      <c r="I1079" s="174">
        <v>2</v>
      </c>
      <c r="J1079" s="174">
        <v>3</v>
      </c>
      <c r="K1079" s="174">
        <v>10.735877</v>
      </c>
    </row>
    <row r="1080" spans="1:11" x14ac:dyDescent="0.25">
      <c r="A1080" s="174">
        <v>230351</v>
      </c>
      <c r="B1080" s="174">
        <v>212</v>
      </c>
      <c r="C1080" s="174">
        <v>2010</v>
      </c>
      <c r="D1080" s="174">
        <v>42</v>
      </c>
      <c r="E1080" s="175" t="s">
        <v>366</v>
      </c>
      <c r="F1080" s="175">
        <v>21</v>
      </c>
      <c r="G1080" s="174" t="s">
        <v>778</v>
      </c>
      <c r="H1080" s="174" t="s">
        <v>202</v>
      </c>
      <c r="I1080" s="174">
        <v>3</v>
      </c>
      <c r="J1080" s="174">
        <v>3</v>
      </c>
      <c r="K1080" s="174">
        <v>226.03591900000001</v>
      </c>
    </row>
    <row r="1081" spans="1:11" x14ac:dyDescent="0.25">
      <c r="A1081" s="174">
        <v>230352</v>
      </c>
      <c r="B1081" s="174">
        <v>212</v>
      </c>
      <c r="C1081" s="174">
        <v>2010</v>
      </c>
      <c r="D1081" s="174">
        <v>42</v>
      </c>
      <c r="E1081" s="175" t="s">
        <v>366</v>
      </c>
      <c r="F1081" s="175">
        <v>21</v>
      </c>
      <c r="G1081" s="174" t="s">
        <v>778</v>
      </c>
      <c r="H1081" s="174" t="s">
        <v>202</v>
      </c>
      <c r="I1081" s="174">
        <v>4</v>
      </c>
      <c r="J1081" s="174">
        <v>3</v>
      </c>
      <c r="K1081" s="174">
        <v>518.67898600000001</v>
      </c>
    </row>
    <row r="1082" spans="1:11" x14ac:dyDescent="0.25">
      <c r="A1082" s="174">
        <v>230353</v>
      </c>
      <c r="B1082" s="174">
        <v>212</v>
      </c>
      <c r="C1082" s="174">
        <v>2010</v>
      </c>
      <c r="D1082" s="174">
        <v>42</v>
      </c>
      <c r="E1082" s="175" t="s">
        <v>366</v>
      </c>
      <c r="F1082" s="175">
        <v>21</v>
      </c>
      <c r="G1082" s="174" t="s">
        <v>778</v>
      </c>
      <c r="H1082" s="174" t="s">
        <v>202</v>
      </c>
      <c r="I1082" s="174">
        <v>5</v>
      </c>
      <c r="J1082" s="174">
        <v>3</v>
      </c>
      <c r="K1082" s="174">
        <v>171.64105900000001</v>
      </c>
    </row>
    <row r="1083" spans="1:11" x14ac:dyDescent="0.25">
      <c r="A1083" s="174">
        <v>230354</v>
      </c>
      <c r="B1083" s="174">
        <v>212</v>
      </c>
      <c r="C1083" s="174">
        <v>2010</v>
      </c>
      <c r="D1083" s="174">
        <v>43</v>
      </c>
      <c r="E1083" s="175" t="s">
        <v>368</v>
      </c>
      <c r="F1083" s="175">
        <v>22</v>
      </c>
      <c r="G1083" s="174" t="s">
        <v>779</v>
      </c>
      <c r="H1083" s="174" t="s">
        <v>796</v>
      </c>
      <c r="I1083" s="174">
        <v>2</v>
      </c>
      <c r="J1083" s="174">
        <v>3</v>
      </c>
      <c r="K1083" s="174">
        <v>344.25051999999999</v>
      </c>
    </row>
    <row r="1084" spans="1:11" x14ac:dyDescent="0.25">
      <c r="A1084" s="174">
        <v>230355</v>
      </c>
      <c r="B1084" s="174">
        <v>212</v>
      </c>
      <c r="C1084" s="174">
        <v>2010</v>
      </c>
      <c r="D1084" s="174">
        <v>43</v>
      </c>
      <c r="E1084" s="175" t="s">
        <v>368</v>
      </c>
      <c r="F1084" s="175">
        <v>22</v>
      </c>
      <c r="G1084" s="174" t="s">
        <v>779</v>
      </c>
      <c r="H1084" s="174" t="s">
        <v>796</v>
      </c>
      <c r="I1084" s="174">
        <v>3</v>
      </c>
      <c r="J1084" s="174">
        <v>3</v>
      </c>
      <c r="K1084" s="174">
        <v>9851.1639039999991</v>
      </c>
    </row>
    <row r="1085" spans="1:11" x14ac:dyDescent="0.25">
      <c r="A1085" s="174">
        <v>230356</v>
      </c>
      <c r="B1085" s="174">
        <v>212</v>
      </c>
      <c r="C1085" s="174">
        <v>2010</v>
      </c>
      <c r="D1085" s="174">
        <v>43</v>
      </c>
      <c r="E1085" s="175" t="s">
        <v>368</v>
      </c>
      <c r="F1085" s="175">
        <v>22</v>
      </c>
      <c r="G1085" s="174" t="s">
        <v>779</v>
      </c>
      <c r="H1085" s="174" t="s">
        <v>796</v>
      </c>
      <c r="I1085" s="174">
        <v>4</v>
      </c>
      <c r="J1085" s="174">
        <v>3</v>
      </c>
      <c r="K1085" s="174">
        <v>433.74401399999999</v>
      </c>
    </row>
    <row r="1086" spans="1:11" x14ac:dyDescent="0.25">
      <c r="A1086" s="174">
        <v>230357</v>
      </c>
      <c r="B1086" s="174">
        <v>212</v>
      </c>
      <c r="C1086" s="174">
        <v>2010</v>
      </c>
      <c r="D1086" s="174">
        <v>43</v>
      </c>
      <c r="E1086" s="175" t="s">
        <v>368</v>
      </c>
      <c r="F1086" s="175">
        <v>22</v>
      </c>
      <c r="G1086" s="174" t="s">
        <v>779</v>
      </c>
      <c r="H1086" s="174" t="s">
        <v>796</v>
      </c>
      <c r="I1086" s="174">
        <v>5</v>
      </c>
      <c r="J1086" s="174">
        <v>3</v>
      </c>
      <c r="K1086" s="174">
        <v>2.0073240000000001</v>
      </c>
    </row>
    <row r="1087" spans="1:11" x14ac:dyDescent="0.25">
      <c r="A1087" s="174">
        <v>230358</v>
      </c>
      <c r="B1087" s="174">
        <v>212</v>
      </c>
      <c r="C1087" s="174">
        <v>2010</v>
      </c>
      <c r="D1087" s="174">
        <v>44</v>
      </c>
      <c r="E1087" s="175" t="s">
        <v>370</v>
      </c>
      <c r="F1087" s="175">
        <v>22</v>
      </c>
      <c r="G1087" s="174" t="s">
        <v>779</v>
      </c>
      <c r="H1087" s="174" t="s">
        <v>202</v>
      </c>
      <c r="I1087" s="174">
        <v>2</v>
      </c>
      <c r="J1087" s="174">
        <v>3</v>
      </c>
      <c r="K1087" s="174">
        <v>6525.4059129999996</v>
      </c>
    </row>
    <row r="1088" spans="1:11" x14ac:dyDescent="0.25">
      <c r="A1088" s="174">
        <v>230359</v>
      </c>
      <c r="B1088" s="174">
        <v>212</v>
      </c>
      <c r="C1088" s="174">
        <v>2010</v>
      </c>
      <c r="D1088" s="174">
        <v>44</v>
      </c>
      <c r="E1088" s="175" t="s">
        <v>370</v>
      </c>
      <c r="F1088" s="175">
        <v>22</v>
      </c>
      <c r="G1088" s="174" t="s">
        <v>779</v>
      </c>
      <c r="H1088" s="174" t="s">
        <v>202</v>
      </c>
      <c r="I1088" s="174">
        <v>3</v>
      </c>
      <c r="J1088" s="174">
        <v>3</v>
      </c>
      <c r="K1088" s="174">
        <v>113310.825597</v>
      </c>
    </row>
    <row r="1089" spans="1:11" x14ac:dyDescent="0.25">
      <c r="A1089" s="174">
        <v>230360</v>
      </c>
      <c r="B1089" s="174">
        <v>212</v>
      </c>
      <c r="C1089" s="174">
        <v>2010</v>
      </c>
      <c r="D1089" s="174">
        <v>44</v>
      </c>
      <c r="E1089" s="175" t="s">
        <v>370</v>
      </c>
      <c r="F1089" s="175">
        <v>22</v>
      </c>
      <c r="G1089" s="174" t="s">
        <v>779</v>
      </c>
      <c r="H1089" s="174" t="s">
        <v>202</v>
      </c>
      <c r="I1089" s="174">
        <v>4</v>
      </c>
      <c r="J1089" s="174">
        <v>3</v>
      </c>
      <c r="K1089" s="174">
        <v>4979.5933020000002</v>
      </c>
    </row>
    <row r="1090" spans="1:11" x14ac:dyDescent="0.25">
      <c r="A1090" s="174">
        <v>230361</v>
      </c>
      <c r="B1090" s="174">
        <v>212</v>
      </c>
      <c r="C1090" s="174">
        <v>2010</v>
      </c>
      <c r="D1090" s="174">
        <v>44</v>
      </c>
      <c r="E1090" s="175" t="s">
        <v>370</v>
      </c>
      <c r="F1090" s="175">
        <v>22</v>
      </c>
      <c r="G1090" s="174" t="s">
        <v>779</v>
      </c>
      <c r="H1090" s="174" t="s">
        <v>202</v>
      </c>
      <c r="I1090" s="174">
        <v>5</v>
      </c>
      <c r="J1090" s="174">
        <v>3</v>
      </c>
      <c r="K1090" s="174">
        <v>26.962015999999998</v>
      </c>
    </row>
    <row r="1091" spans="1:11" x14ac:dyDescent="0.25">
      <c r="A1091" s="174">
        <v>230362</v>
      </c>
      <c r="B1091" s="174">
        <v>212</v>
      </c>
      <c r="C1091" s="174">
        <v>2010</v>
      </c>
      <c r="D1091" s="174">
        <v>45</v>
      </c>
      <c r="E1091" s="175" t="s">
        <v>372</v>
      </c>
      <c r="F1091" s="175">
        <v>23</v>
      </c>
      <c r="G1091" s="174" t="s">
        <v>780</v>
      </c>
      <c r="H1091" s="174" t="s">
        <v>796</v>
      </c>
      <c r="I1091" s="174">
        <v>2</v>
      </c>
      <c r="J1091" s="174">
        <v>2</v>
      </c>
      <c r="K1091" s="174">
        <v>55.289136999999997</v>
      </c>
    </row>
    <row r="1092" spans="1:11" x14ac:dyDescent="0.25">
      <c r="A1092" s="174">
        <v>230363</v>
      </c>
      <c r="B1092" s="174">
        <v>212</v>
      </c>
      <c r="C1092" s="174">
        <v>2010</v>
      </c>
      <c r="D1092" s="174">
        <v>45</v>
      </c>
      <c r="E1092" s="175" t="s">
        <v>372</v>
      </c>
      <c r="F1092" s="175">
        <v>23</v>
      </c>
      <c r="G1092" s="174" t="s">
        <v>780</v>
      </c>
      <c r="H1092" s="174" t="s">
        <v>796</v>
      </c>
      <c r="I1092" s="174">
        <v>2</v>
      </c>
      <c r="J1092" s="174">
        <v>3</v>
      </c>
      <c r="K1092" s="174">
        <v>2520.6985110000001</v>
      </c>
    </row>
    <row r="1093" spans="1:11" x14ac:dyDescent="0.25">
      <c r="A1093" s="174">
        <v>230364</v>
      </c>
      <c r="B1093" s="174">
        <v>212</v>
      </c>
      <c r="C1093" s="174">
        <v>2010</v>
      </c>
      <c r="D1093" s="174">
        <v>45</v>
      </c>
      <c r="E1093" s="175" t="s">
        <v>372</v>
      </c>
      <c r="F1093" s="175">
        <v>23</v>
      </c>
      <c r="G1093" s="174" t="s">
        <v>780</v>
      </c>
      <c r="H1093" s="174" t="s">
        <v>796</v>
      </c>
      <c r="I1093" s="174">
        <v>3</v>
      </c>
      <c r="J1093" s="174">
        <v>2</v>
      </c>
      <c r="K1093" s="174">
        <v>4804.7590730000002</v>
      </c>
    </row>
    <row r="1094" spans="1:11" x14ac:dyDescent="0.25">
      <c r="A1094" s="174">
        <v>230365</v>
      </c>
      <c r="B1094" s="174">
        <v>212</v>
      </c>
      <c r="C1094" s="174">
        <v>2010</v>
      </c>
      <c r="D1094" s="174">
        <v>45</v>
      </c>
      <c r="E1094" s="175" t="s">
        <v>372</v>
      </c>
      <c r="F1094" s="175">
        <v>23</v>
      </c>
      <c r="G1094" s="174" t="s">
        <v>780</v>
      </c>
      <c r="H1094" s="174" t="s">
        <v>796</v>
      </c>
      <c r="I1094" s="174">
        <v>3</v>
      </c>
      <c r="J1094" s="174">
        <v>3</v>
      </c>
      <c r="K1094" s="174">
        <v>4831.3767170000001</v>
      </c>
    </row>
    <row r="1095" spans="1:11" x14ac:dyDescent="0.25">
      <c r="A1095" s="174">
        <v>230367</v>
      </c>
      <c r="B1095" s="174">
        <v>212</v>
      </c>
      <c r="C1095" s="174">
        <v>2010</v>
      </c>
      <c r="D1095" s="174">
        <v>45</v>
      </c>
      <c r="E1095" s="175" t="s">
        <v>372</v>
      </c>
      <c r="F1095" s="175">
        <v>23</v>
      </c>
      <c r="G1095" s="174" t="s">
        <v>780</v>
      </c>
      <c r="H1095" s="174" t="s">
        <v>796</v>
      </c>
      <c r="I1095" s="174">
        <v>4</v>
      </c>
      <c r="J1095" s="174">
        <v>3</v>
      </c>
      <c r="K1095" s="174">
        <v>8755.5913629999995</v>
      </c>
    </row>
    <row r="1096" spans="1:11" x14ac:dyDescent="0.25">
      <c r="A1096" s="174">
        <v>230366</v>
      </c>
      <c r="B1096" s="174">
        <v>212</v>
      </c>
      <c r="C1096" s="174">
        <v>2010</v>
      </c>
      <c r="D1096" s="174">
        <v>45</v>
      </c>
      <c r="E1096" s="175" t="s">
        <v>372</v>
      </c>
      <c r="F1096" s="175">
        <v>23</v>
      </c>
      <c r="G1096" s="174" t="s">
        <v>780</v>
      </c>
      <c r="H1096" s="174" t="s">
        <v>796</v>
      </c>
      <c r="I1096" s="174">
        <v>4</v>
      </c>
      <c r="J1096" s="174">
        <v>2</v>
      </c>
      <c r="K1096" s="174">
        <v>8946.4543979999999</v>
      </c>
    </row>
    <row r="1097" spans="1:11" x14ac:dyDescent="0.25">
      <c r="A1097" s="174">
        <v>230368</v>
      </c>
      <c r="B1097" s="174">
        <v>212</v>
      </c>
      <c r="C1097" s="174">
        <v>2010</v>
      </c>
      <c r="D1097" s="174">
        <v>45</v>
      </c>
      <c r="E1097" s="175" t="s">
        <v>372</v>
      </c>
      <c r="F1097" s="175">
        <v>23</v>
      </c>
      <c r="G1097" s="174" t="s">
        <v>780</v>
      </c>
      <c r="H1097" s="174" t="s">
        <v>796</v>
      </c>
      <c r="I1097" s="174">
        <v>5</v>
      </c>
      <c r="J1097" s="174">
        <v>2</v>
      </c>
      <c r="K1097" s="174">
        <v>7157.8569479999996</v>
      </c>
    </row>
    <row r="1098" spans="1:11" x14ac:dyDescent="0.25">
      <c r="A1098" s="174">
        <v>230369</v>
      </c>
      <c r="B1098" s="174">
        <v>212</v>
      </c>
      <c r="C1098" s="174">
        <v>2010</v>
      </c>
      <c r="D1098" s="174">
        <v>45</v>
      </c>
      <c r="E1098" s="175" t="s">
        <v>372</v>
      </c>
      <c r="F1098" s="175">
        <v>23</v>
      </c>
      <c r="G1098" s="174" t="s">
        <v>780</v>
      </c>
      <c r="H1098" s="174" t="s">
        <v>796</v>
      </c>
      <c r="I1098" s="174">
        <v>5</v>
      </c>
      <c r="J1098" s="174">
        <v>3</v>
      </c>
      <c r="K1098" s="174">
        <v>7624.4252640000004</v>
      </c>
    </row>
    <row r="1099" spans="1:11" x14ac:dyDescent="0.25">
      <c r="A1099" s="174">
        <v>230370</v>
      </c>
      <c r="B1099" s="174">
        <v>212</v>
      </c>
      <c r="C1099" s="174">
        <v>2010</v>
      </c>
      <c r="D1099" s="174">
        <v>46</v>
      </c>
      <c r="E1099" s="175" t="s">
        <v>374</v>
      </c>
      <c r="F1099" s="175">
        <v>23</v>
      </c>
      <c r="G1099" s="174" t="s">
        <v>780</v>
      </c>
      <c r="H1099" s="174" t="s">
        <v>202</v>
      </c>
      <c r="I1099" s="174">
        <v>2</v>
      </c>
      <c r="J1099" s="174">
        <v>2</v>
      </c>
      <c r="K1099" s="174">
        <v>11.095261000000001</v>
      </c>
    </row>
    <row r="1100" spans="1:11" x14ac:dyDescent="0.25">
      <c r="A1100" s="174">
        <v>230371</v>
      </c>
      <c r="B1100" s="174">
        <v>212</v>
      </c>
      <c r="C1100" s="174">
        <v>2010</v>
      </c>
      <c r="D1100" s="174">
        <v>46</v>
      </c>
      <c r="E1100" s="175" t="s">
        <v>374</v>
      </c>
      <c r="F1100" s="175">
        <v>23</v>
      </c>
      <c r="G1100" s="174" t="s">
        <v>780</v>
      </c>
      <c r="H1100" s="174" t="s">
        <v>202</v>
      </c>
      <c r="I1100" s="174">
        <v>2</v>
      </c>
      <c r="J1100" s="174">
        <v>3</v>
      </c>
      <c r="K1100" s="174">
        <v>505.84632699999997</v>
      </c>
    </row>
    <row r="1101" spans="1:11" x14ac:dyDescent="0.25">
      <c r="A1101" s="174">
        <v>230372</v>
      </c>
      <c r="B1101" s="174">
        <v>212</v>
      </c>
      <c r="C1101" s="174">
        <v>2010</v>
      </c>
      <c r="D1101" s="174">
        <v>46</v>
      </c>
      <c r="E1101" s="175" t="s">
        <v>374</v>
      </c>
      <c r="F1101" s="175">
        <v>23</v>
      </c>
      <c r="G1101" s="174" t="s">
        <v>780</v>
      </c>
      <c r="H1101" s="174" t="s">
        <v>202</v>
      </c>
      <c r="I1101" s="174">
        <v>3</v>
      </c>
      <c r="J1101" s="174">
        <v>2</v>
      </c>
      <c r="K1101" s="174">
        <v>3781.7098729999998</v>
      </c>
    </row>
    <row r="1102" spans="1:11" x14ac:dyDescent="0.25">
      <c r="A1102" s="174">
        <v>230373</v>
      </c>
      <c r="B1102" s="174">
        <v>212</v>
      </c>
      <c r="C1102" s="174">
        <v>2010</v>
      </c>
      <c r="D1102" s="174">
        <v>46</v>
      </c>
      <c r="E1102" s="175" t="s">
        <v>374</v>
      </c>
      <c r="F1102" s="175">
        <v>23</v>
      </c>
      <c r="G1102" s="174" t="s">
        <v>780</v>
      </c>
      <c r="H1102" s="174" t="s">
        <v>202</v>
      </c>
      <c r="I1102" s="174">
        <v>3</v>
      </c>
      <c r="J1102" s="174">
        <v>3</v>
      </c>
      <c r="K1102" s="174">
        <v>3799.6532320000001</v>
      </c>
    </row>
    <row r="1103" spans="1:11" x14ac:dyDescent="0.25">
      <c r="A1103" s="174">
        <v>230375</v>
      </c>
      <c r="B1103" s="174">
        <v>212</v>
      </c>
      <c r="C1103" s="174">
        <v>2010</v>
      </c>
      <c r="D1103" s="174">
        <v>46</v>
      </c>
      <c r="E1103" s="175" t="s">
        <v>374</v>
      </c>
      <c r="F1103" s="175">
        <v>23</v>
      </c>
      <c r="G1103" s="174" t="s">
        <v>780</v>
      </c>
      <c r="H1103" s="174" t="s">
        <v>202</v>
      </c>
      <c r="I1103" s="174">
        <v>4</v>
      </c>
      <c r="J1103" s="174">
        <v>3</v>
      </c>
      <c r="K1103" s="174">
        <v>6590.0378870000004</v>
      </c>
    </row>
    <row r="1104" spans="1:11" x14ac:dyDescent="0.25">
      <c r="A1104" s="174">
        <v>230374</v>
      </c>
      <c r="B1104" s="174">
        <v>212</v>
      </c>
      <c r="C1104" s="174">
        <v>2010</v>
      </c>
      <c r="D1104" s="174">
        <v>46</v>
      </c>
      <c r="E1104" s="175" t="s">
        <v>374</v>
      </c>
      <c r="F1104" s="175">
        <v>23</v>
      </c>
      <c r="G1104" s="174" t="s">
        <v>780</v>
      </c>
      <c r="H1104" s="174" t="s">
        <v>202</v>
      </c>
      <c r="I1104" s="174">
        <v>4</v>
      </c>
      <c r="J1104" s="174">
        <v>2</v>
      </c>
      <c r="K1104" s="174">
        <v>6733.6940459999996</v>
      </c>
    </row>
    <row r="1105" spans="1:11" x14ac:dyDescent="0.25">
      <c r="A1105" s="174">
        <v>230376</v>
      </c>
      <c r="B1105" s="174">
        <v>212</v>
      </c>
      <c r="C1105" s="174">
        <v>2010</v>
      </c>
      <c r="D1105" s="174">
        <v>46</v>
      </c>
      <c r="E1105" s="175" t="s">
        <v>374</v>
      </c>
      <c r="F1105" s="175">
        <v>23</v>
      </c>
      <c r="G1105" s="174" t="s">
        <v>780</v>
      </c>
      <c r="H1105" s="174" t="s">
        <v>202</v>
      </c>
      <c r="I1105" s="174">
        <v>5</v>
      </c>
      <c r="J1105" s="174">
        <v>2</v>
      </c>
      <c r="K1105" s="174">
        <v>4374.2388419999997</v>
      </c>
    </row>
    <row r="1106" spans="1:11" x14ac:dyDescent="0.25">
      <c r="A1106" s="174">
        <v>230377</v>
      </c>
      <c r="B1106" s="174">
        <v>212</v>
      </c>
      <c r="C1106" s="174">
        <v>2010</v>
      </c>
      <c r="D1106" s="174">
        <v>46</v>
      </c>
      <c r="E1106" s="175" t="s">
        <v>374</v>
      </c>
      <c r="F1106" s="175">
        <v>23</v>
      </c>
      <c r="G1106" s="174" t="s">
        <v>780</v>
      </c>
      <c r="H1106" s="174" t="s">
        <v>202</v>
      </c>
      <c r="I1106" s="174">
        <v>5</v>
      </c>
      <c r="J1106" s="174">
        <v>3</v>
      </c>
      <c r="K1106" s="174">
        <v>4659.3634629999997</v>
      </c>
    </row>
    <row r="1107" spans="1:11" x14ac:dyDescent="0.25">
      <c r="A1107" s="174">
        <v>230378</v>
      </c>
      <c r="B1107" s="174">
        <v>212</v>
      </c>
      <c r="C1107" s="174">
        <v>2010</v>
      </c>
      <c r="D1107" s="174">
        <v>47</v>
      </c>
      <c r="E1107" s="175" t="s">
        <v>376</v>
      </c>
      <c r="F1107" s="175">
        <v>24</v>
      </c>
      <c r="G1107" s="174" t="s">
        <v>781</v>
      </c>
      <c r="H1107" s="174" t="s">
        <v>796</v>
      </c>
      <c r="I1107" s="174">
        <v>2</v>
      </c>
      <c r="J1107" s="174">
        <v>3</v>
      </c>
      <c r="K1107" s="174">
        <v>27418.577883999998</v>
      </c>
    </row>
    <row r="1108" spans="1:11" x14ac:dyDescent="0.25">
      <c r="A1108" s="174">
        <v>230379</v>
      </c>
      <c r="B1108" s="174">
        <v>212</v>
      </c>
      <c r="C1108" s="174">
        <v>2010</v>
      </c>
      <c r="D1108" s="174">
        <v>47</v>
      </c>
      <c r="E1108" s="175" t="s">
        <v>376</v>
      </c>
      <c r="F1108" s="175">
        <v>24</v>
      </c>
      <c r="G1108" s="174" t="s">
        <v>781</v>
      </c>
      <c r="H1108" s="174" t="s">
        <v>796</v>
      </c>
      <c r="I1108" s="174">
        <v>3</v>
      </c>
      <c r="J1108" s="174">
        <v>3</v>
      </c>
      <c r="K1108" s="174">
        <v>127687.978281</v>
      </c>
    </row>
    <row r="1109" spans="1:11" x14ac:dyDescent="0.25">
      <c r="A1109" s="174">
        <v>230380</v>
      </c>
      <c r="B1109" s="174">
        <v>212</v>
      </c>
      <c r="C1109" s="174">
        <v>2010</v>
      </c>
      <c r="D1109" s="174">
        <v>47</v>
      </c>
      <c r="E1109" s="175" t="s">
        <v>376</v>
      </c>
      <c r="F1109" s="175">
        <v>24</v>
      </c>
      <c r="G1109" s="174" t="s">
        <v>781</v>
      </c>
      <c r="H1109" s="174" t="s">
        <v>796</v>
      </c>
      <c r="I1109" s="174">
        <v>4</v>
      </c>
      <c r="J1109" s="174">
        <v>3</v>
      </c>
      <c r="K1109" s="174">
        <v>129498.019311</v>
      </c>
    </row>
    <row r="1110" spans="1:11" x14ac:dyDescent="0.25">
      <c r="A1110" s="174">
        <v>230381</v>
      </c>
      <c r="B1110" s="174">
        <v>212</v>
      </c>
      <c r="C1110" s="174">
        <v>2010</v>
      </c>
      <c r="D1110" s="174">
        <v>47</v>
      </c>
      <c r="E1110" s="175" t="s">
        <v>376</v>
      </c>
      <c r="F1110" s="175">
        <v>24</v>
      </c>
      <c r="G1110" s="174" t="s">
        <v>781</v>
      </c>
      <c r="H1110" s="174" t="s">
        <v>796</v>
      </c>
      <c r="I1110" s="174">
        <v>5</v>
      </c>
      <c r="J1110" s="174">
        <v>3</v>
      </c>
      <c r="K1110" s="174">
        <v>64316.818416000002</v>
      </c>
    </row>
    <row r="1111" spans="1:11" x14ac:dyDescent="0.25">
      <c r="A1111" s="174">
        <v>230382</v>
      </c>
      <c r="B1111" s="174">
        <v>212</v>
      </c>
      <c r="C1111" s="174">
        <v>2010</v>
      </c>
      <c r="D1111" s="174">
        <v>48</v>
      </c>
      <c r="E1111" s="175" t="s">
        <v>378</v>
      </c>
      <c r="F1111" s="175">
        <v>24</v>
      </c>
      <c r="G1111" s="174" t="s">
        <v>781</v>
      </c>
      <c r="H1111" s="174" t="s">
        <v>202</v>
      </c>
      <c r="I1111" s="174">
        <v>2</v>
      </c>
      <c r="J1111" s="174">
        <v>3</v>
      </c>
      <c r="K1111" s="174">
        <v>3046.497969</v>
      </c>
    </row>
    <row r="1112" spans="1:11" x14ac:dyDescent="0.25">
      <c r="A1112" s="174">
        <v>230383</v>
      </c>
      <c r="B1112" s="174">
        <v>212</v>
      </c>
      <c r="C1112" s="174">
        <v>2010</v>
      </c>
      <c r="D1112" s="174">
        <v>48</v>
      </c>
      <c r="E1112" s="175" t="s">
        <v>378</v>
      </c>
      <c r="F1112" s="175">
        <v>24</v>
      </c>
      <c r="G1112" s="174" t="s">
        <v>781</v>
      </c>
      <c r="H1112" s="174" t="s">
        <v>202</v>
      </c>
      <c r="I1112" s="174">
        <v>3</v>
      </c>
      <c r="J1112" s="174">
        <v>3</v>
      </c>
      <c r="K1112" s="174">
        <v>38139.400664000001</v>
      </c>
    </row>
    <row r="1113" spans="1:11" x14ac:dyDescent="0.25">
      <c r="A1113" s="174">
        <v>230384</v>
      </c>
      <c r="B1113" s="174">
        <v>212</v>
      </c>
      <c r="C1113" s="174">
        <v>2010</v>
      </c>
      <c r="D1113" s="174">
        <v>48</v>
      </c>
      <c r="E1113" s="175" t="s">
        <v>378</v>
      </c>
      <c r="F1113" s="175">
        <v>24</v>
      </c>
      <c r="G1113" s="174" t="s">
        <v>781</v>
      </c>
      <c r="H1113" s="174" t="s">
        <v>202</v>
      </c>
      <c r="I1113" s="174">
        <v>4</v>
      </c>
      <c r="J1113" s="174">
        <v>3</v>
      </c>
      <c r="K1113" s="174">
        <v>17658.425727000002</v>
      </c>
    </row>
    <row r="1114" spans="1:11" x14ac:dyDescent="0.25">
      <c r="A1114" s="174">
        <v>230385</v>
      </c>
      <c r="B1114" s="174">
        <v>212</v>
      </c>
      <c r="C1114" s="174">
        <v>2010</v>
      </c>
      <c r="D1114" s="174">
        <v>48</v>
      </c>
      <c r="E1114" s="175" t="s">
        <v>378</v>
      </c>
      <c r="F1114" s="175">
        <v>24</v>
      </c>
      <c r="G1114" s="174" t="s">
        <v>781</v>
      </c>
      <c r="H1114" s="174" t="s">
        <v>202</v>
      </c>
      <c r="I1114" s="174">
        <v>5</v>
      </c>
      <c r="J1114" s="174">
        <v>3</v>
      </c>
      <c r="K1114" s="174">
        <v>23789.448474000001</v>
      </c>
    </row>
    <row r="1115" spans="1:11" x14ac:dyDescent="0.25">
      <c r="A1115" s="174">
        <v>230387</v>
      </c>
      <c r="B1115" s="174">
        <v>212</v>
      </c>
      <c r="C1115" s="174">
        <v>2010</v>
      </c>
      <c r="D1115" s="174">
        <v>49</v>
      </c>
      <c r="E1115" s="175" t="s">
        <v>380</v>
      </c>
      <c r="F1115" s="175">
        <v>25</v>
      </c>
      <c r="G1115" s="174" t="s">
        <v>782</v>
      </c>
      <c r="H1115" s="174" t="s">
        <v>796</v>
      </c>
      <c r="I1115" s="174">
        <v>3</v>
      </c>
      <c r="J1115" s="174">
        <v>4</v>
      </c>
      <c r="K1115" s="174">
        <v>379.90717699999999</v>
      </c>
    </row>
    <row r="1116" spans="1:11" x14ac:dyDescent="0.25">
      <c r="A1116" s="174">
        <v>230386</v>
      </c>
      <c r="B1116" s="174">
        <v>212</v>
      </c>
      <c r="C1116" s="174">
        <v>2010</v>
      </c>
      <c r="D1116" s="174">
        <v>49</v>
      </c>
      <c r="E1116" s="175" t="s">
        <v>380</v>
      </c>
      <c r="F1116" s="175">
        <v>25</v>
      </c>
      <c r="G1116" s="174" t="s">
        <v>782</v>
      </c>
      <c r="H1116" s="174" t="s">
        <v>796</v>
      </c>
      <c r="I1116" s="174">
        <v>3</v>
      </c>
      <c r="J1116" s="174">
        <v>1</v>
      </c>
      <c r="K1116" s="174">
        <v>379.92362000000003</v>
      </c>
    </row>
    <row r="1117" spans="1:11" x14ac:dyDescent="0.25">
      <c r="A1117" s="174">
        <v>230389</v>
      </c>
      <c r="B1117" s="174">
        <v>212</v>
      </c>
      <c r="C1117" s="174">
        <v>2010</v>
      </c>
      <c r="D1117" s="174">
        <v>49</v>
      </c>
      <c r="E1117" s="175" t="s">
        <v>380</v>
      </c>
      <c r="F1117" s="175">
        <v>25</v>
      </c>
      <c r="G1117" s="174" t="s">
        <v>782</v>
      </c>
      <c r="H1117" s="174" t="s">
        <v>796</v>
      </c>
      <c r="I1117" s="174">
        <v>4</v>
      </c>
      <c r="J1117" s="174">
        <v>4</v>
      </c>
      <c r="K1117" s="174">
        <v>1556.725248</v>
      </c>
    </row>
    <row r="1118" spans="1:11" x14ac:dyDescent="0.25">
      <c r="A1118" s="174">
        <v>230388</v>
      </c>
      <c r="B1118" s="174">
        <v>212</v>
      </c>
      <c r="C1118" s="174">
        <v>2010</v>
      </c>
      <c r="D1118" s="174">
        <v>49</v>
      </c>
      <c r="E1118" s="175" t="s">
        <v>380</v>
      </c>
      <c r="F1118" s="175">
        <v>25</v>
      </c>
      <c r="G1118" s="174" t="s">
        <v>782</v>
      </c>
      <c r="H1118" s="174" t="s">
        <v>796</v>
      </c>
      <c r="I1118" s="174">
        <v>4</v>
      </c>
      <c r="J1118" s="174">
        <v>1</v>
      </c>
      <c r="K1118" s="174">
        <v>2210.4394090000001</v>
      </c>
    </row>
    <row r="1119" spans="1:11" x14ac:dyDescent="0.25">
      <c r="A1119" s="174">
        <v>230391</v>
      </c>
      <c r="B1119" s="174">
        <v>212</v>
      </c>
      <c r="C1119" s="174">
        <v>2010</v>
      </c>
      <c r="D1119" s="174">
        <v>49</v>
      </c>
      <c r="E1119" s="175" t="s">
        <v>380</v>
      </c>
      <c r="F1119" s="175">
        <v>25</v>
      </c>
      <c r="G1119" s="174" t="s">
        <v>782</v>
      </c>
      <c r="H1119" s="174" t="s">
        <v>796</v>
      </c>
      <c r="I1119" s="174">
        <v>5</v>
      </c>
      <c r="J1119" s="174">
        <v>3</v>
      </c>
      <c r="K1119" s="174">
        <v>7.5874829999999998</v>
      </c>
    </row>
    <row r="1120" spans="1:11" x14ac:dyDescent="0.25">
      <c r="A1120" s="174">
        <v>230390</v>
      </c>
      <c r="B1120" s="174">
        <v>212</v>
      </c>
      <c r="C1120" s="174">
        <v>2010</v>
      </c>
      <c r="D1120" s="174">
        <v>49</v>
      </c>
      <c r="E1120" s="175" t="s">
        <v>380</v>
      </c>
      <c r="F1120" s="175">
        <v>25</v>
      </c>
      <c r="G1120" s="174" t="s">
        <v>782</v>
      </c>
      <c r="H1120" s="174" t="s">
        <v>796</v>
      </c>
      <c r="I1120" s="174">
        <v>5</v>
      </c>
      <c r="J1120" s="174">
        <v>1</v>
      </c>
      <c r="K1120" s="174">
        <v>298.59923099999997</v>
      </c>
    </row>
    <row r="1121" spans="1:11" x14ac:dyDescent="0.25">
      <c r="A1121" s="174">
        <v>230392</v>
      </c>
      <c r="B1121" s="174">
        <v>212</v>
      </c>
      <c r="C1121" s="174">
        <v>2010</v>
      </c>
      <c r="D1121" s="174">
        <v>49</v>
      </c>
      <c r="E1121" s="175" t="s">
        <v>380</v>
      </c>
      <c r="F1121" s="175">
        <v>25</v>
      </c>
      <c r="G1121" s="174" t="s">
        <v>782</v>
      </c>
      <c r="H1121" s="174" t="s">
        <v>796</v>
      </c>
      <c r="I1121" s="174">
        <v>5</v>
      </c>
      <c r="J1121" s="174">
        <v>4</v>
      </c>
      <c r="K1121" s="174">
        <v>1423.7043020000001</v>
      </c>
    </row>
    <row r="1122" spans="1:11" x14ac:dyDescent="0.25">
      <c r="A1122" s="174">
        <v>230394</v>
      </c>
      <c r="B1122" s="174">
        <v>212</v>
      </c>
      <c r="C1122" s="174">
        <v>2010</v>
      </c>
      <c r="D1122" s="174">
        <v>50</v>
      </c>
      <c r="E1122" s="175" t="s">
        <v>382</v>
      </c>
      <c r="F1122" s="175">
        <v>25</v>
      </c>
      <c r="G1122" s="174" t="s">
        <v>782</v>
      </c>
      <c r="H1122" s="174" t="s">
        <v>202</v>
      </c>
      <c r="I1122" s="174">
        <v>3</v>
      </c>
      <c r="J1122" s="174">
        <v>4</v>
      </c>
      <c r="K1122" s="174">
        <v>772.02840100000003</v>
      </c>
    </row>
    <row r="1123" spans="1:11" x14ac:dyDescent="0.25">
      <c r="A1123" s="174">
        <v>230393</v>
      </c>
      <c r="B1123" s="174">
        <v>212</v>
      </c>
      <c r="C1123" s="174">
        <v>2010</v>
      </c>
      <c r="D1123" s="174">
        <v>50</v>
      </c>
      <c r="E1123" s="175" t="s">
        <v>382</v>
      </c>
      <c r="F1123" s="175">
        <v>25</v>
      </c>
      <c r="G1123" s="174" t="s">
        <v>782</v>
      </c>
      <c r="H1123" s="174" t="s">
        <v>202</v>
      </c>
      <c r="I1123" s="174">
        <v>3</v>
      </c>
      <c r="J1123" s="174">
        <v>1</v>
      </c>
      <c r="K1123" s="174">
        <v>772.05447300000003</v>
      </c>
    </row>
    <row r="1124" spans="1:11" x14ac:dyDescent="0.25">
      <c r="A1124" s="174">
        <v>230396</v>
      </c>
      <c r="B1124" s="174">
        <v>212</v>
      </c>
      <c r="C1124" s="174">
        <v>2010</v>
      </c>
      <c r="D1124" s="174">
        <v>50</v>
      </c>
      <c r="E1124" s="175" t="s">
        <v>382</v>
      </c>
      <c r="F1124" s="175">
        <v>25</v>
      </c>
      <c r="G1124" s="174" t="s">
        <v>782</v>
      </c>
      <c r="H1124" s="174" t="s">
        <v>202</v>
      </c>
      <c r="I1124" s="174">
        <v>4</v>
      </c>
      <c r="J1124" s="174">
        <v>4</v>
      </c>
      <c r="K1124" s="174">
        <v>3150.06349</v>
      </c>
    </row>
    <row r="1125" spans="1:11" x14ac:dyDescent="0.25">
      <c r="A1125" s="174">
        <v>230395</v>
      </c>
      <c r="B1125" s="174">
        <v>212</v>
      </c>
      <c r="C1125" s="174">
        <v>2010</v>
      </c>
      <c r="D1125" s="174">
        <v>50</v>
      </c>
      <c r="E1125" s="175" t="s">
        <v>382</v>
      </c>
      <c r="F1125" s="175">
        <v>25</v>
      </c>
      <c r="G1125" s="174" t="s">
        <v>782</v>
      </c>
      <c r="H1125" s="174" t="s">
        <v>202</v>
      </c>
      <c r="I1125" s="174">
        <v>4</v>
      </c>
      <c r="J1125" s="174">
        <v>1</v>
      </c>
      <c r="K1125" s="174">
        <v>8315.6708689999996</v>
      </c>
    </row>
    <row r="1126" spans="1:11" x14ac:dyDescent="0.25">
      <c r="A1126" s="174">
        <v>230398</v>
      </c>
      <c r="B1126" s="174">
        <v>212</v>
      </c>
      <c r="C1126" s="174">
        <v>2010</v>
      </c>
      <c r="D1126" s="174">
        <v>50</v>
      </c>
      <c r="E1126" s="175" t="s">
        <v>382</v>
      </c>
      <c r="F1126" s="175">
        <v>25</v>
      </c>
      <c r="G1126" s="174" t="s">
        <v>782</v>
      </c>
      <c r="H1126" s="174" t="s">
        <v>202</v>
      </c>
      <c r="I1126" s="174">
        <v>5</v>
      </c>
      <c r="J1126" s="174">
        <v>3</v>
      </c>
      <c r="K1126" s="174">
        <v>30.280429999999999</v>
      </c>
    </row>
    <row r="1127" spans="1:11" x14ac:dyDescent="0.25">
      <c r="A1127" s="174">
        <v>230397</v>
      </c>
      <c r="B1127" s="174">
        <v>212</v>
      </c>
      <c r="C1127" s="174">
        <v>2010</v>
      </c>
      <c r="D1127" s="174">
        <v>50</v>
      </c>
      <c r="E1127" s="175" t="s">
        <v>382</v>
      </c>
      <c r="F1127" s="175">
        <v>25</v>
      </c>
      <c r="G1127" s="174" t="s">
        <v>782</v>
      </c>
      <c r="H1127" s="174" t="s">
        <v>202</v>
      </c>
      <c r="I1127" s="174">
        <v>5</v>
      </c>
      <c r="J1127" s="174">
        <v>1</v>
      </c>
      <c r="K1127" s="174">
        <v>1191.661664</v>
      </c>
    </row>
    <row r="1128" spans="1:11" x14ac:dyDescent="0.25">
      <c r="A1128" s="174">
        <v>230399</v>
      </c>
      <c r="B1128" s="174">
        <v>212</v>
      </c>
      <c r="C1128" s="174">
        <v>2010</v>
      </c>
      <c r="D1128" s="174">
        <v>50</v>
      </c>
      <c r="E1128" s="175" t="s">
        <v>382</v>
      </c>
      <c r="F1128" s="175">
        <v>25</v>
      </c>
      <c r="G1128" s="174" t="s">
        <v>782</v>
      </c>
      <c r="H1128" s="174" t="s">
        <v>202</v>
      </c>
      <c r="I1128" s="174">
        <v>5</v>
      </c>
      <c r="J1128" s="174">
        <v>4</v>
      </c>
      <c r="K1128" s="174">
        <v>5339.6211389999999</v>
      </c>
    </row>
    <row r="1129" spans="1:11" x14ac:dyDescent="0.25">
      <c r="A1129" s="174">
        <v>230401</v>
      </c>
      <c r="B1129" s="174">
        <v>212</v>
      </c>
      <c r="C1129" s="174">
        <v>2010</v>
      </c>
      <c r="D1129" s="174">
        <v>51</v>
      </c>
      <c r="E1129" s="175" t="s">
        <v>384</v>
      </c>
      <c r="F1129" s="175">
        <v>26</v>
      </c>
      <c r="G1129" s="174" t="s">
        <v>783</v>
      </c>
      <c r="H1129" s="174" t="s">
        <v>796</v>
      </c>
      <c r="I1129" s="174">
        <v>3</v>
      </c>
      <c r="J1129" s="174">
        <v>4</v>
      </c>
      <c r="K1129" s="174">
        <v>42.122275000000002</v>
      </c>
    </row>
    <row r="1130" spans="1:11" x14ac:dyDescent="0.25">
      <c r="A1130" s="174">
        <v>230400</v>
      </c>
      <c r="B1130" s="174">
        <v>212</v>
      </c>
      <c r="C1130" s="174">
        <v>2010</v>
      </c>
      <c r="D1130" s="174">
        <v>51</v>
      </c>
      <c r="E1130" s="175" t="s">
        <v>384</v>
      </c>
      <c r="F1130" s="175">
        <v>26</v>
      </c>
      <c r="G1130" s="174" t="s">
        <v>783</v>
      </c>
      <c r="H1130" s="174" t="s">
        <v>796</v>
      </c>
      <c r="I1130" s="174">
        <v>3</v>
      </c>
      <c r="J1130" s="174">
        <v>1</v>
      </c>
      <c r="K1130" s="174">
        <v>157.980549</v>
      </c>
    </row>
    <row r="1131" spans="1:11" x14ac:dyDescent="0.25">
      <c r="A1131" s="174">
        <v>230402</v>
      </c>
      <c r="B1131" s="174">
        <v>212</v>
      </c>
      <c r="C1131" s="174">
        <v>2010</v>
      </c>
      <c r="D1131" s="174">
        <v>51</v>
      </c>
      <c r="E1131" s="175" t="s">
        <v>384</v>
      </c>
      <c r="F1131" s="175">
        <v>26</v>
      </c>
      <c r="G1131" s="174" t="s">
        <v>783</v>
      </c>
      <c r="H1131" s="174" t="s">
        <v>796</v>
      </c>
      <c r="I1131" s="174">
        <v>4</v>
      </c>
      <c r="J1131" s="174">
        <v>1</v>
      </c>
      <c r="K1131" s="174">
        <v>10731.747914</v>
      </c>
    </row>
    <row r="1132" spans="1:11" x14ac:dyDescent="0.25">
      <c r="A1132" s="174">
        <v>230403</v>
      </c>
      <c r="B1132" s="174">
        <v>212</v>
      </c>
      <c r="C1132" s="174">
        <v>2010</v>
      </c>
      <c r="D1132" s="174">
        <v>51</v>
      </c>
      <c r="E1132" s="175" t="s">
        <v>384</v>
      </c>
      <c r="F1132" s="175">
        <v>26</v>
      </c>
      <c r="G1132" s="174" t="s">
        <v>783</v>
      </c>
      <c r="H1132" s="174" t="s">
        <v>796</v>
      </c>
      <c r="I1132" s="174">
        <v>4</v>
      </c>
      <c r="J1132" s="174">
        <v>4</v>
      </c>
      <c r="K1132" s="174">
        <v>11988.731994</v>
      </c>
    </row>
    <row r="1133" spans="1:11" x14ac:dyDescent="0.25">
      <c r="A1133" s="174">
        <v>230405</v>
      </c>
      <c r="B1133" s="174">
        <v>212</v>
      </c>
      <c r="C1133" s="174">
        <v>2010</v>
      </c>
      <c r="D1133" s="174">
        <v>51</v>
      </c>
      <c r="E1133" s="175" t="s">
        <v>384</v>
      </c>
      <c r="F1133" s="175">
        <v>26</v>
      </c>
      <c r="G1133" s="174" t="s">
        <v>783</v>
      </c>
      <c r="H1133" s="174" t="s">
        <v>796</v>
      </c>
      <c r="I1133" s="174">
        <v>5</v>
      </c>
      <c r="J1133" s="174">
        <v>3</v>
      </c>
      <c r="K1133" s="174">
        <v>49.981692000000002</v>
      </c>
    </row>
    <row r="1134" spans="1:11" x14ac:dyDescent="0.25">
      <c r="A1134" s="174">
        <v>230404</v>
      </c>
      <c r="B1134" s="174">
        <v>212</v>
      </c>
      <c r="C1134" s="174">
        <v>2010</v>
      </c>
      <c r="D1134" s="174">
        <v>51</v>
      </c>
      <c r="E1134" s="175" t="s">
        <v>384</v>
      </c>
      <c r="F1134" s="175">
        <v>26</v>
      </c>
      <c r="G1134" s="174" t="s">
        <v>783</v>
      </c>
      <c r="H1134" s="174" t="s">
        <v>796</v>
      </c>
      <c r="I1134" s="174">
        <v>5</v>
      </c>
      <c r="J1134" s="174">
        <v>1</v>
      </c>
      <c r="K1134" s="174">
        <v>2321.7994829999998</v>
      </c>
    </row>
    <row r="1135" spans="1:11" x14ac:dyDescent="0.25">
      <c r="A1135" s="174">
        <v>230406</v>
      </c>
      <c r="B1135" s="174">
        <v>212</v>
      </c>
      <c r="C1135" s="174">
        <v>2010</v>
      </c>
      <c r="D1135" s="174">
        <v>51</v>
      </c>
      <c r="E1135" s="175" t="s">
        <v>384</v>
      </c>
      <c r="F1135" s="175">
        <v>26</v>
      </c>
      <c r="G1135" s="174" t="s">
        <v>783</v>
      </c>
      <c r="H1135" s="174" t="s">
        <v>796</v>
      </c>
      <c r="I1135" s="174">
        <v>5</v>
      </c>
      <c r="J1135" s="174">
        <v>4</v>
      </c>
      <c r="K1135" s="174">
        <v>9624.3223930000004</v>
      </c>
    </row>
    <row r="1136" spans="1:11" x14ac:dyDescent="0.25">
      <c r="A1136" s="174">
        <v>230408</v>
      </c>
      <c r="B1136" s="174">
        <v>212</v>
      </c>
      <c r="C1136" s="174">
        <v>2010</v>
      </c>
      <c r="D1136" s="174">
        <v>52</v>
      </c>
      <c r="E1136" s="175" t="s">
        <v>386</v>
      </c>
      <c r="F1136" s="175">
        <v>26</v>
      </c>
      <c r="G1136" s="174" t="s">
        <v>783</v>
      </c>
      <c r="H1136" s="174" t="s">
        <v>202</v>
      </c>
      <c r="I1136" s="174">
        <v>3</v>
      </c>
      <c r="J1136" s="174">
        <v>4</v>
      </c>
      <c r="K1136" s="174">
        <v>379.31580000000002</v>
      </c>
    </row>
    <row r="1137" spans="1:11" x14ac:dyDescent="0.25">
      <c r="A1137" s="174">
        <v>230407</v>
      </c>
      <c r="B1137" s="174">
        <v>212</v>
      </c>
      <c r="C1137" s="174">
        <v>2010</v>
      </c>
      <c r="D1137" s="174">
        <v>52</v>
      </c>
      <c r="E1137" s="175" t="s">
        <v>386</v>
      </c>
      <c r="F1137" s="175">
        <v>26</v>
      </c>
      <c r="G1137" s="174" t="s">
        <v>783</v>
      </c>
      <c r="H1137" s="174" t="s">
        <v>202</v>
      </c>
      <c r="I1137" s="174">
        <v>3</v>
      </c>
      <c r="J1137" s="174">
        <v>1</v>
      </c>
      <c r="K1137" s="174">
        <v>1276.7688680000001</v>
      </c>
    </row>
    <row r="1138" spans="1:11" x14ac:dyDescent="0.25">
      <c r="A1138" s="174">
        <v>230409</v>
      </c>
      <c r="B1138" s="174">
        <v>212</v>
      </c>
      <c r="C1138" s="174">
        <v>2010</v>
      </c>
      <c r="D1138" s="174">
        <v>52</v>
      </c>
      <c r="E1138" s="175" t="s">
        <v>386</v>
      </c>
      <c r="F1138" s="175">
        <v>26</v>
      </c>
      <c r="G1138" s="174" t="s">
        <v>783</v>
      </c>
      <c r="H1138" s="174" t="s">
        <v>202</v>
      </c>
      <c r="I1138" s="174">
        <v>4</v>
      </c>
      <c r="J1138" s="174">
        <v>1</v>
      </c>
      <c r="K1138" s="174">
        <v>86835.757824999993</v>
      </c>
    </row>
    <row r="1139" spans="1:11" x14ac:dyDescent="0.25">
      <c r="A1139" s="174">
        <v>230410</v>
      </c>
      <c r="B1139" s="174">
        <v>212</v>
      </c>
      <c r="C1139" s="174">
        <v>2010</v>
      </c>
      <c r="D1139" s="174">
        <v>52</v>
      </c>
      <c r="E1139" s="175" t="s">
        <v>386</v>
      </c>
      <c r="F1139" s="175">
        <v>26</v>
      </c>
      <c r="G1139" s="174" t="s">
        <v>783</v>
      </c>
      <c r="H1139" s="174" t="s">
        <v>202</v>
      </c>
      <c r="I1139" s="174">
        <v>4</v>
      </c>
      <c r="J1139" s="174">
        <v>4</v>
      </c>
      <c r="K1139" s="174">
        <v>96828.126701999994</v>
      </c>
    </row>
    <row r="1140" spans="1:11" x14ac:dyDescent="0.25">
      <c r="A1140" s="174">
        <v>230412</v>
      </c>
      <c r="B1140" s="174">
        <v>212</v>
      </c>
      <c r="C1140" s="174">
        <v>2010</v>
      </c>
      <c r="D1140" s="174">
        <v>52</v>
      </c>
      <c r="E1140" s="175" t="s">
        <v>386</v>
      </c>
      <c r="F1140" s="175">
        <v>26</v>
      </c>
      <c r="G1140" s="174" t="s">
        <v>783</v>
      </c>
      <c r="H1140" s="174" t="s">
        <v>202</v>
      </c>
      <c r="I1140" s="174">
        <v>5</v>
      </c>
      <c r="J1140" s="174">
        <v>3</v>
      </c>
      <c r="K1140" s="174">
        <v>356.86306200000001</v>
      </c>
    </row>
    <row r="1141" spans="1:11" x14ac:dyDescent="0.25">
      <c r="A1141" s="174">
        <v>230411</v>
      </c>
      <c r="B1141" s="174">
        <v>212</v>
      </c>
      <c r="C1141" s="174">
        <v>2010</v>
      </c>
      <c r="D1141" s="174">
        <v>52</v>
      </c>
      <c r="E1141" s="175" t="s">
        <v>386</v>
      </c>
      <c r="F1141" s="175">
        <v>26</v>
      </c>
      <c r="G1141" s="174" t="s">
        <v>783</v>
      </c>
      <c r="H1141" s="174" t="s">
        <v>202</v>
      </c>
      <c r="I1141" s="174">
        <v>5</v>
      </c>
      <c r="J1141" s="174">
        <v>1</v>
      </c>
      <c r="K1141" s="174">
        <v>17034.915817000001</v>
      </c>
    </row>
    <row r="1142" spans="1:11" x14ac:dyDescent="0.25">
      <c r="A1142" s="174">
        <v>230413</v>
      </c>
      <c r="B1142" s="174">
        <v>212</v>
      </c>
      <c r="C1142" s="174">
        <v>2010</v>
      </c>
      <c r="D1142" s="174">
        <v>52</v>
      </c>
      <c r="E1142" s="175" t="s">
        <v>386</v>
      </c>
      <c r="F1142" s="175">
        <v>26</v>
      </c>
      <c r="G1142" s="174" t="s">
        <v>783</v>
      </c>
      <c r="H1142" s="174" t="s">
        <v>202</v>
      </c>
      <c r="I1142" s="174">
        <v>5</v>
      </c>
      <c r="J1142" s="174">
        <v>4</v>
      </c>
      <c r="K1142" s="174">
        <v>77849.675063999995</v>
      </c>
    </row>
    <row r="1143" spans="1:11" x14ac:dyDescent="0.25">
      <c r="A1143" s="174">
        <v>230414</v>
      </c>
      <c r="B1143" s="174">
        <v>212</v>
      </c>
      <c r="C1143" s="174">
        <v>2010</v>
      </c>
      <c r="D1143" s="174">
        <v>53</v>
      </c>
      <c r="E1143" s="175" t="s">
        <v>388</v>
      </c>
      <c r="F1143" s="175">
        <v>27</v>
      </c>
      <c r="G1143" s="174" t="s">
        <v>784</v>
      </c>
      <c r="H1143" s="174" t="s">
        <v>796</v>
      </c>
      <c r="I1143" s="174">
        <v>2</v>
      </c>
      <c r="J1143" s="174">
        <v>3</v>
      </c>
      <c r="K1143" s="174">
        <v>179.22421499999999</v>
      </c>
    </row>
    <row r="1144" spans="1:11" x14ac:dyDescent="0.25">
      <c r="A1144" s="174">
        <v>230415</v>
      </c>
      <c r="B1144" s="174">
        <v>212</v>
      </c>
      <c r="C1144" s="174">
        <v>2010</v>
      </c>
      <c r="D1144" s="174">
        <v>53</v>
      </c>
      <c r="E1144" s="175" t="s">
        <v>388</v>
      </c>
      <c r="F1144" s="175">
        <v>27</v>
      </c>
      <c r="G1144" s="174" t="s">
        <v>784</v>
      </c>
      <c r="H1144" s="174" t="s">
        <v>796</v>
      </c>
      <c r="I1144" s="174">
        <v>3</v>
      </c>
      <c r="J1144" s="174">
        <v>3</v>
      </c>
      <c r="K1144" s="174">
        <v>355.56411300000002</v>
      </c>
    </row>
    <row r="1145" spans="1:11" x14ac:dyDescent="0.25">
      <c r="A1145" s="174">
        <v>230416</v>
      </c>
      <c r="B1145" s="174">
        <v>212</v>
      </c>
      <c r="C1145" s="174">
        <v>2010</v>
      </c>
      <c r="D1145" s="174">
        <v>53</v>
      </c>
      <c r="E1145" s="175" t="s">
        <v>388</v>
      </c>
      <c r="F1145" s="175">
        <v>27</v>
      </c>
      <c r="G1145" s="174" t="s">
        <v>784</v>
      </c>
      <c r="H1145" s="174" t="s">
        <v>796</v>
      </c>
      <c r="I1145" s="174">
        <v>4</v>
      </c>
      <c r="J1145" s="174">
        <v>3</v>
      </c>
      <c r="K1145" s="174">
        <v>559.51603999999998</v>
      </c>
    </row>
    <row r="1146" spans="1:11" x14ac:dyDescent="0.25">
      <c r="A1146" s="174">
        <v>230417</v>
      </c>
      <c r="B1146" s="174">
        <v>212</v>
      </c>
      <c r="C1146" s="174">
        <v>2010</v>
      </c>
      <c r="D1146" s="174">
        <v>53</v>
      </c>
      <c r="E1146" s="175" t="s">
        <v>388</v>
      </c>
      <c r="F1146" s="175">
        <v>27</v>
      </c>
      <c r="G1146" s="174" t="s">
        <v>784</v>
      </c>
      <c r="H1146" s="174" t="s">
        <v>796</v>
      </c>
      <c r="I1146" s="174">
        <v>5</v>
      </c>
      <c r="J1146" s="174">
        <v>3</v>
      </c>
      <c r="K1146" s="174">
        <v>164.75560899999999</v>
      </c>
    </row>
    <row r="1147" spans="1:11" x14ac:dyDescent="0.25">
      <c r="A1147" s="174">
        <v>230418</v>
      </c>
      <c r="B1147" s="174">
        <v>212</v>
      </c>
      <c r="C1147" s="174">
        <v>2010</v>
      </c>
      <c r="D1147" s="174">
        <v>54</v>
      </c>
      <c r="E1147" s="175" t="s">
        <v>390</v>
      </c>
      <c r="F1147" s="175">
        <v>27</v>
      </c>
      <c r="G1147" s="174" t="s">
        <v>784</v>
      </c>
      <c r="H1147" s="174" t="s">
        <v>202</v>
      </c>
      <c r="I1147" s="174">
        <v>2</v>
      </c>
      <c r="J1147" s="174">
        <v>3</v>
      </c>
      <c r="K1147" s="174">
        <v>179.22421499999999</v>
      </c>
    </row>
    <row r="1148" spans="1:11" x14ac:dyDescent="0.25">
      <c r="A1148" s="174">
        <v>230419</v>
      </c>
      <c r="B1148" s="174">
        <v>212</v>
      </c>
      <c r="C1148" s="174">
        <v>2010</v>
      </c>
      <c r="D1148" s="174">
        <v>54</v>
      </c>
      <c r="E1148" s="175" t="s">
        <v>390</v>
      </c>
      <c r="F1148" s="175">
        <v>27</v>
      </c>
      <c r="G1148" s="174" t="s">
        <v>784</v>
      </c>
      <c r="H1148" s="174" t="s">
        <v>202</v>
      </c>
      <c r="I1148" s="174">
        <v>3</v>
      </c>
      <c r="J1148" s="174">
        <v>3</v>
      </c>
      <c r="K1148" s="174">
        <v>355.41156899999999</v>
      </c>
    </row>
    <row r="1149" spans="1:11" x14ac:dyDescent="0.25">
      <c r="A1149" s="174">
        <v>230420</v>
      </c>
      <c r="B1149" s="174">
        <v>212</v>
      </c>
      <c r="C1149" s="174">
        <v>2010</v>
      </c>
      <c r="D1149" s="174">
        <v>54</v>
      </c>
      <c r="E1149" s="175" t="s">
        <v>390</v>
      </c>
      <c r="F1149" s="175">
        <v>27</v>
      </c>
      <c r="G1149" s="174" t="s">
        <v>784</v>
      </c>
      <c r="H1149" s="174" t="s">
        <v>202</v>
      </c>
      <c r="I1149" s="174">
        <v>4</v>
      </c>
      <c r="J1149" s="174">
        <v>3</v>
      </c>
      <c r="K1149" s="174">
        <v>559.51603999999998</v>
      </c>
    </row>
    <row r="1150" spans="1:11" x14ac:dyDescent="0.25">
      <c r="A1150" s="174">
        <v>230421</v>
      </c>
      <c r="B1150" s="174">
        <v>212</v>
      </c>
      <c r="C1150" s="174">
        <v>2010</v>
      </c>
      <c r="D1150" s="174">
        <v>54</v>
      </c>
      <c r="E1150" s="175" t="s">
        <v>390</v>
      </c>
      <c r="F1150" s="175">
        <v>27</v>
      </c>
      <c r="G1150" s="174" t="s">
        <v>784</v>
      </c>
      <c r="H1150" s="174" t="s">
        <v>202</v>
      </c>
      <c r="I1150" s="174">
        <v>5</v>
      </c>
      <c r="J1150" s="174">
        <v>3</v>
      </c>
      <c r="K1150" s="174">
        <v>163.079902</v>
      </c>
    </row>
    <row r="1151" spans="1:11" x14ac:dyDescent="0.25">
      <c r="A1151" s="174">
        <v>230422</v>
      </c>
      <c r="B1151" s="174">
        <v>212</v>
      </c>
      <c r="C1151" s="174">
        <v>2010</v>
      </c>
      <c r="D1151" s="174">
        <v>55</v>
      </c>
      <c r="E1151" s="175" t="s">
        <v>392</v>
      </c>
      <c r="F1151" s="175">
        <v>28</v>
      </c>
      <c r="G1151" s="174" t="s">
        <v>785</v>
      </c>
      <c r="H1151" s="174" t="s">
        <v>796</v>
      </c>
      <c r="I1151" s="174">
        <v>2</v>
      </c>
      <c r="J1151" s="174">
        <v>3</v>
      </c>
      <c r="K1151" s="174">
        <v>18238.801126999999</v>
      </c>
    </row>
    <row r="1152" spans="1:11" x14ac:dyDescent="0.25">
      <c r="A1152" s="174">
        <v>230423</v>
      </c>
      <c r="B1152" s="174">
        <v>212</v>
      </c>
      <c r="C1152" s="174">
        <v>2010</v>
      </c>
      <c r="D1152" s="174">
        <v>55</v>
      </c>
      <c r="E1152" s="175" t="s">
        <v>392</v>
      </c>
      <c r="F1152" s="175">
        <v>28</v>
      </c>
      <c r="G1152" s="174" t="s">
        <v>785</v>
      </c>
      <c r="H1152" s="174" t="s">
        <v>796</v>
      </c>
      <c r="I1152" s="174">
        <v>3</v>
      </c>
      <c r="J1152" s="174">
        <v>3</v>
      </c>
      <c r="K1152" s="174">
        <v>19466.376222999999</v>
      </c>
    </row>
    <row r="1153" spans="1:11" x14ac:dyDescent="0.25">
      <c r="A1153" s="174">
        <v>230424</v>
      </c>
      <c r="B1153" s="174">
        <v>212</v>
      </c>
      <c r="C1153" s="174">
        <v>2010</v>
      </c>
      <c r="D1153" s="174">
        <v>55</v>
      </c>
      <c r="E1153" s="175" t="s">
        <v>392</v>
      </c>
      <c r="F1153" s="175">
        <v>28</v>
      </c>
      <c r="G1153" s="174" t="s">
        <v>785</v>
      </c>
      <c r="H1153" s="174" t="s">
        <v>796</v>
      </c>
      <c r="I1153" s="174">
        <v>4</v>
      </c>
      <c r="J1153" s="174">
        <v>3</v>
      </c>
      <c r="K1153" s="174">
        <v>39333.082021000002</v>
      </c>
    </row>
    <row r="1154" spans="1:11" x14ac:dyDescent="0.25">
      <c r="A1154" s="174">
        <v>230425</v>
      </c>
      <c r="B1154" s="174">
        <v>212</v>
      </c>
      <c r="C1154" s="174">
        <v>2010</v>
      </c>
      <c r="D1154" s="174">
        <v>55</v>
      </c>
      <c r="E1154" s="175" t="s">
        <v>392</v>
      </c>
      <c r="F1154" s="175">
        <v>28</v>
      </c>
      <c r="G1154" s="174" t="s">
        <v>785</v>
      </c>
      <c r="H1154" s="174" t="s">
        <v>796</v>
      </c>
      <c r="I1154" s="174">
        <v>5</v>
      </c>
      <c r="J1154" s="174">
        <v>3</v>
      </c>
      <c r="K1154" s="174">
        <v>17520.547112</v>
      </c>
    </row>
    <row r="1155" spans="1:11" x14ac:dyDescent="0.25">
      <c r="A1155" s="174">
        <v>230426</v>
      </c>
      <c r="B1155" s="174">
        <v>212</v>
      </c>
      <c r="C1155" s="174">
        <v>2010</v>
      </c>
      <c r="D1155" s="174">
        <v>56</v>
      </c>
      <c r="E1155" s="175" t="s">
        <v>394</v>
      </c>
      <c r="F1155" s="175">
        <v>28</v>
      </c>
      <c r="G1155" s="174" t="s">
        <v>785</v>
      </c>
      <c r="H1155" s="174" t="s">
        <v>202</v>
      </c>
      <c r="I1155" s="174">
        <v>2</v>
      </c>
      <c r="J1155" s="174">
        <v>3</v>
      </c>
      <c r="K1155" s="174">
        <v>363.98430500000001</v>
      </c>
    </row>
    <row r="1156" spans="1:11" x14ac:dyDescent="0.25">
      <c r="A1156" s="174">
        <v>230427</v>
      </c>
      <c r="B1156" s="174">
        <v>212</v>
      </c>
      <c r="C1156" s="174">
        <v>2010</v>
      </c>
      <c r="D1156" s="174">
        <v>56</v>
      </c>
      <c r="E1156" s="175" t="s">
        <v>394</v>
      </c>
      <c r="F1156" s="175">
        <v>28</v>
      </c>
      <c r="G1156" s="174" t="s">
        <v>785</v>
      </c>
      <c r="H1156" s="174" t="s">
        <v>202</v>
      </c>
      <c r="I1156" s="174">
        <v>3</v>
      </c>
      <c r="J1156" s="174">
        <v>3</v>
      </c>
      <c r="K1156" s="174">
        <v>396.72903300000002</v>
      </c>
    </row>
    <row r="1157" spans="1:11" x14ac:dyDescent="0.25">
      <c r="A1157" s="174">
        <v>230428</v>
      </c>
      <c r="B1157" s="174">
        <v>212</v>
      </c>
      <c r="C1157" s="174">
        <v>2010</v>
      </c>
      <c r="D1157" s="174">
        <v>56</v>
      </c>
      <c r="E1157" s="175" t="s">
        <v>394</v>
      </c>
      <c r="F1157" s="175">
        <v>28</v>
      </c>
      <c r="G1157" s="174" t="s">
        <v>785</v>
      </c>
      <c r="H1157" s="174" t="s">
        <v>202</v>
      </c>
      <c r="I1157" s="174">
        <v>4</v>
      </c>
      <c r="J1157" s="174">
        <v>3</v>
      </c>
      <c r="K1157" s="174">
        <v>802.54940599999998</v>
      </c>
    </row>
    <row r="1158" spans="1:11" x14ac:dyDescent="0.25">
      <c r="A1158" s="174">
        <v>230429</v>
      </c>
      <c r="B1158" s="174">
        <v>212</v>
      </c>
      <c r="C1158" s="174">
        <v>2010</v>
      </c>
      <c r="D1158" s="174">
        <v>56</v>
      </c>
      <c r="E1158" s="175" t="s">
        <v>394</v>
      </c>
      <c r="F1158" s="175">
        <v>28</v>
      </c>
      <c r="G1158" s="174" t="s">
        <v>785</v>
      </c>
      <c r="H1158" s="174" t="s">
        <v>202</v>
      </c>
      <c r="I1158" s="174">
        <v>5</v>
      </c>
      <c r="J1158" s="174">
        <v>3</v>
      </c>
      <c r="K1158" s="174">
        <v>357.54157400000003</v>
      </c>
    </row>
    <row r="1159" spans="1:11" x14ac:dyDescent="0.25">
      <c r="A1159" s="174">
        <v>230430</v>
      </c>
      <c r="B1159" s="174">
        <v>212</v>
      </c>
      <c r="C1159" s="174">
        <v>2010</v>
      </c>
      <c r="D1159" s="174">
        <v>57</v>
      </c>
      <c r="E1159" s="175" t="s">
        <v>396</v>
      </c>
      <c r="F1159" s="175">
        <v>29</v>
      </c>
      <c r="G1159" s="174" t="s">
        <v>786</v>
      </c>
      <c r="H1159" s="174" t="s">
        <v>796</v>
      </c>
      <c r="I1159" s="174">
        <v>2</v>
      </c>
      <c r="J1159" s="174">
        <v>3</v>
      </c>
      <c r="K1159" s="174">
        <v>8589.5420180000001</v>
      </c>
    </row>
    <row r="1160" spans="1:11" x14ac:dyDescent="0.25">
      <c r="A1160" s="174">
        <v>230431</v>
      </c>
      <c r="B1160" s="174">
        <v>212</v>
      </c>
      <c r="C1160" s="174">
        <v>2010</v>
      </c>
      <c r="D1160" s="174">
        <v>57</v>
      </c>
      <c r="E1160" s="175" t="s">
        <v>396</v>
      </c>
      <c r="F1160" s="175">
        <v>29</v>
      </c>
      <c r="G1160" s="174" t="s">
        <v>786</v>
      </c>
      <c r="H1160" s="174" t="s">
        <v>796</v>
      </c>
      <c r="I1160" s="174">
        <v>3</v>
      </c>
      <c r="J1160" s="174">
        <v>3</v>
      </c>
      <c r="K1160" s="174">
        <v>60802.4067</v>
      </c>
    </row>
    <row r="1161" spans="1:11" x14ac:dyDescent="0.25">
      <c r="A1161" s="174">
        <v>230432</v>
      </c>
      <c r="B1161" s="174">
        <v>212</v>
      </c>
      <c r="C1161" s="174">
        <v>2010</v>
      </c>
      <c r="D1161" s="174">
        <v>57</v>
      </c>
      <c r="E1161" s="175" t="s">
        <v>396</v>
      </c>
      <c r="F1161" s="175">
        <v>29</v>
      </c>
      <c r="G1161" s="174" t="s">
        <v>786</v>
      </c>
      <c r="H1161" s="174" t="s">
        <v>796</v>
      </c>
      <c r="I1161" s="174">
        <v>4</v>
      </c>
      <c r="J1161" s="174">
        <v>3</v>
      </c>
      <c r="K1161" s="174">
        <v>23480.898217000002</v>
      </c>
    </row>
    <row r="1162" spans="1:11" x14ac:dyDescent="0.25">
      <c r="A1162" s="174">
        <v>230433</v>
      </c>
      <c r="B1162" s="174">
        <v>212</v>
      </c>
      <c r="C1162" s="174">
        <v>2010</v>
      </c>
      <c r="D1162" s="174">
        <v>57</v>
      </c>
      <c r="E1162" s="175" t="s">
        <v>396</v>
      </c>
      <c r="F1162" s="175">
        <v>29</v>
      </c>
      <c r="G1162" s="174" t="s">
        <v>786</v>
      </c>
      <c r="H1162" s="174" t="s">
        <v>796</v>
      </c>
      <c r="I1162" s="174">
        <v>5</v>
      </c>
      <c r="J1162" s="174">
        <v>3</v>
      </c>
      <c r="K1162" s="174">
        <v>6477.6672159999998</v>
      </c>
    </row>
    <row r="1163" spans="1:11" x14ac:dyDescent="0.25">
      <c r="A1163" s="174">
        <v>230434</v>
      </c>
      <c r="B1163" s="174">
        <v>212</v>
      </c>
      <c r="C1163" s="174">
        <v>2010</v>
      </c>
      <c r="D1163" s="174">
        <v>58</v>
      </c>
      <c r="E1163" s="175" t="s">
        <v>398</v>
      </c>
      <c r="F1163" s="175">
        <v>29</v>
      </c>
      <c r="G1163" s="174" t="s">
        <v>786</v>
      </c>
      <c r="H1163" s="174" t="s">
        <v>202</v>
      </c>
      <c r="I1163" s="174">
        <v>2</v>
      </c>
      <c r="J1163" s="174">
        <v>3</v>
      </c>
      <c r="K1163" s="174">
        <v>172.66632999999999</v>
      </c>
    </row>
    <row r="1164" spans="1:11" x14ac:dyDescent="0.25">
      <c r="A1164" s="174">
        <v>230435</v>
      </c>
      <c r="B1164" s="174">
        <v>212</v>
      </c>
      <c r="C1164" s="174">
        <v>2010</v>
      </c>
      <c r="D1164" s="174">
        <v>58</v>
      </c>
      <c r="E1164" s="175" t="s">
        <v>398</v>
      </c>
      <c r="F1164" s="175">
        <v>29</v>
      </c>
      <c r="G1164" s="174" t="s">
        <v>786</v>
      </c>
      <c r="H1164" s="174" t="s">
        <v>202</v>
      </c>
      <c r="I1164" s="174">
        <v>3</v>
      </c>
      <c r="J1164" s="174">
        <v>3</v>
      </c>
      <c r="K1164" s="174">
        <v>1240.316988</v>
      </c>
    </row>
    <row r="1165" spans="1:11" x14ac:dyDescent="0.25">
      <c r="A1165" s="174">
        <v>230436</v>
      </c>
      <c r="B1165" s="174">
        <v>212</v>
      </c>
      <c r="C1165" s="174">
        <v>2010</v>
      </c>
      <c r="D1165" s="174">
        <v>58</v>
      </c>
      <c r="E1165" s="175" t="s">
        <v>398</v>
      </c>
      <c r="F1165" s="175">
        <v>29</v>
      </c>
      <c r="G1165" s="174" t="s">
        <v>786</v>
      </c>
      <c r="H1165" s="174" t="s">
        <v>202</v>
      </c>
      <c r="I1165" s="174">
        <v>4</v>
      </c>
      <c r="J1165" s="174">
        <v>3</v>
      </c>
      <c r="K1165" s="174">
        <v>479.43617699999999</v>
      </c>
    </row>
    <row r="1166" spans="1:11" x14ac:dyDescent="0.25">
      <c r="A1166" s="174">
        <v>230437</v>
      </c>
      <c r="B1166" s="174">
        <v>212</v>
      </c>
      <c r="C1166" s="174">
        <v>2010</v>
      </c>
      <c r="D1166" s="174">
        <v>58</v>
      </c>
      <c r="E1166" s="175" t="s">
        <v>398</v>
      </c>
      <c r="F1166" s="175">
        <v>29</v>
      </c>
      <c r="G1166" s="174" t="s">
        <v>786</v>
      </c>
      <c r="H1166" s="174" t="s">
        <v>202</v>
      </c>
      <c r="I1166" s="174">
        <v>5</v>
      </c>
      <c r="J1166" s="174">
        <v>3</v>
      </c>
      <c r="K1166" s="174">
        <v>64.785086000000007</v>
      </c>
    </row>
    <row r="1167" spans="1:11" x14ac:dyDescent="0.25">
      <c r="A1167" s="174">
        <v>230438</v>
      </c>
      <c r="B1167" s="174">
        <v>212</v>
      </c>
      <c r="C1167" s="174">
        <v>2010</v>
      </c>
      <c r="D1167" s="174">
        <v>59</v>
      </c>
      <c r="E1167" s="175" t="s">
        <v>400</v>
      </c>
      <c r="F1167" s="175">
        <v>30</v>
      </c>
      <c r="G1167" s="174" t="s">
        <v>787</v>
      </c>
      <c r="H1167" s="174" t="s">
        <v>796</v>
      </c>
      <c r="I1167" s="174">
        <v>2</v>
      </c>
      <c r="J1167" s="174">
        <v>3</v>
      </c>
      <c r="K1167" s="174">
        <v>15118.388767</v>
      </c>
    </row>
    <row r="1168" spans="1:11" x14ac:dyDescent="0.25">
      <c r="A1168" s="174">
        <v>230439</v>
      </c>
      <c r="B1168" s="174">
        <v>212</v>
      </c>
      <c r="C1168" s="174">
        <v>2010</v>
      </c>
      <c r="D1168" s="174">
        <v>59</v>
      </c>
      <c r="E1168" s="175" t="s">
        <v>400</v>
      </c>
      <c r="F1168" s="175">
        <v>30</v>
      </c>
      <c r="G1168" s="174" t="s">
        <v>787</v>
      </c>
      <c r="H1168" s="174" t="s">
        <v>796</v>
      </c>
      <c r="I1168" s="174">
        <v>3</v>
      </c>
      <c r="J1168" s="174">
        <v>3</v>
      </c>
      <c r="K1168" s="174">
        <v>150521.85460699999</v>
      </c>
    </row>
    <row r="1169" spans="1:11" x14ac:dyDescent="0.25">
      <c r="A1169" s="174">
        <v>230440</v>
      </c>
      <c r="B1169" s="174">
        <v>212</v>
      </c>
      <c r="C1169" s="174">
        <v>2010</v>
      </c>
      <c r="D1169" s="174">
        <v>59</v>
      </c>
      <c r="E1169" s="175" t="s">
        <v>400</v>
      </c>
      <c r="F1169" s="175">
        <v>30</v>
      </c>
      <c r="G1169" s="174" t="s">
        <v>787</v>
      </c>
      <c r="H1169" s="174" t="s">
        <v>796</v>
      </c>
      <c r="I1169" s="174">
        <v>4</v>
      </c>
      <c r="J1169" s="174">
        <v>3</v>
      </c>
      <c r="K1169" s="174">
        <v>19683.37083</v>
      </c>
    </row>
    <row r="1170" spans="1:11" x14ac:dyDescent="0.25">
      <c r="A1170" s="174">
        <v>230441</v>
      </c>
      <c r="B1170" s="174">
        <v>212</v>
      </c>
      <c r="C1170" s="174">
        <v>2010</v>
      </c>
      <c r="D1170" s="174">
        <v>59</v>
      </c>
      <c r="E1170" s="175" t="s">
        <v>400</v>
      </c>
      <c r="F1170" s="175">
        <v>30</v>
      </c>
      <c r="G1170" s="174" t="s">
        <v>787</v>
      </c>
      <c r="H1170" s="174" t="s">
        <v>796</v>
      </c>
      <c r="I1170" s="174">
        <v>5</v>
      </c>
      <c r="J1170" s="174">
        <v>3</v>
      </c>
      <c r="K1170" s="174">
        <v>13934.425252000001</v>
      </c>
    </row>
    <row r="1171" spans="1:11" x14ac:dyDescent="0.25">
      <c r="A1171" s="174">
        <v>230442</v>
      </c>
      <c r="B1171" s="174">
        <v>212</v>
      </c>
      <c r="C1171" s="174">
        <v>2010</v>
      </c>
      <c r="D1171" s="174">
        <v>60</v>
      </c>
      <c r="E1171" s="175" t="s">
        <v>402</v>
      </c>
      <c r="F1171" s="175">
        <v>30</v>
      </c>
      <c r="G1171" s="174" t="s">
        <v>787</v>
      </c>
      <c r="H1171" s="174" t="s">
        <v>202</v>
      </c>
      <c r="I1171" s="174">
        <v>2</v>
      </c>
      <c r="J1171" s="174">
        <v>3</v>
      </c>
      <c r="K1171" s="174">
        <v>321.098163</v>
      </c>
    </row>
    <row r="1172" spans="1:11" x14ac:dyDescent="0.25">
      <c r="A1172" s="174">
        <v>230443</v>
      </c>
      <c r="B1172" s="174">
        <v>212</v>
      </c>
      <c r="C1172" s="174">
        <v>2010</v>
      </c>
      <c r="D1172" s="174">
        <v>60</v>
      </c>
      <c r="E1172" s="175" t="s">
        <v>402</v>
      </c>
      <c r="F1172" s="175">
        <v>30</v>
      </c>
      <c r="G1172" s="174" t="s">
        <v>787</v>
      </c>
      <c r="H1172" s="174" t="s">
        <v>202</v>
      </c>
      <c r="I1172" s="174">
        <v>3</v>
      </c>
      <c r="J1172" s="174">
        <v>3</v>
      </c>
      <c r="K1172" s="174">
        <v>6271.9944619999997</v>
      </c>
    </row>
    <row r="1173" spans="1:11" x14ac:dyDescent="0.25">
      <c r="A1173" s="174">
        <v>230444</v>
      </c>
      <c r="B1173" s="174">
        <v>212</v>
      </c>
      <c r="C1173" s="174">
        <v>2010</v>
      </c>
      <c r="D1173" s="174">
        <v>60</v>
      </c>
      <c r="E1173" s="175" t="s">
        <v>402</v>
      </c>
      <c r="F1173" s="175">
        <v>30</v>
      </c>
      <c r="G1173" s="174" t="s">
        <v>787</v>
      </c>
      <c r="H1173" s="174" t="s">
        <v>202</v>
      </c>
      <c r="I1173" s="174">
        <v>4</v>
      </c>
      <c r="J1173" s="174">
        <v>3</v>
      </c>
      <c r="K1173" s="174">
        <v>608.45999200000006</v>
      </c>
    </row>
    <row r="1174" spans="1:11" x14ac:dyDescent="0.25">
      <c r="A1174" s="174">
        <v>230445</v>
      </c>
      <c r="B1174" s="174">
        <v>212</v>
      </c>
      <c r="C1174" s="174">
        <v>2010</v>
      </c>
      <c r="D1174" s="174">
        <v>60</v>
      </c>
      <c r="E1174" s="175" t="s">
        <v>402</v>
      </c>
      <c r="F1174" s="175">
        <v>30</v>
      </c>
      <c r="G1174" s="174" t="s">
        <v>787</v>
      </c>
      <c r="H1174" s="174" t="s">
        <v>202</v>
      </c>
      <c r="I1174" s="174">
        <v>5</v>
      </c>
      <c r="J1174" s="174">
        <v>3</v>
      </c>
      <c r="K1174" s="174">
        <v>284.28958699999998</v>
      </c>
    </row>
    <row r="1175" spans="1:11" x14ac:dyDescent="0.25">
      <c r="A1175" s="174">
        <v>230446</v>
      </c>
      <c r="B1175" s="174">
        <v>212</v>
      </c>
      <c r="C1175" s="174">
        <v>2010</v>
      </c>
      <c r="D1175" s="174">
        <v>61</v>
      </c>
      <c r="E1175" s="175" t="s">
        <v>404</v>
      </c>
      <c r="F1175" s="175">
        <v>31</v>
      </c>
      <c r="G1175" s="174" t="s">
        <v>788</v>
      </c>
      <c r="H1175" s="174" t="s">
        <v>796</v>
      </c>
      <c r="I1175" s="174">
        <v>2</v>
      </c>
      <c r="J1175" s="174">
        <v>3</v>
      </c>
      <c r="K1175" s="174">
        <v>8546.1201450000008</v>
      </c>
    </row>
    <row r="1176" spans="1:11" x14ac:dyDescent="0.25">
      <c r="A1176" s="174">
        <v>230447</v>
      </c>
      <c r="B1176" s="174">
        <v>212</v>
      </c>
      <c r="C1176" s="174">
        <v>2010</v>
      </c>
      <c r="D1176" s="174">
        <v>61</v>
      </c>
      <c r="E1176" s="175" t="s">
        <v>404</v>
      </c>
      <c r="F1176" s="175">
        <v>31</v>
      </c>
      <c r="G1176" s="174" t="s">
        <v>788</v>
      </c>
      <c r="H1176" s="174" t="s">
        <v>796</v>
      </c>
      <c r="I1176" s="174">
        <v>3</v>
      </c>
      <c r="J1176" s="174">
        <v>3</v>
      </c>
      <c r="K1176" s="174">
        <v>66382.708006999994</v>
      </c>
    </row>
    <row r="1177" spans="1:11" x14ac:dyDescent="0.25">
      <c r="A1177" s="174">
        <v>230448</v>
      </c>
      <c r="B1177" s="174">
        <v>212</v>
      </c>
      <c r="C1177" s="174">
        <v>2010</v>
      </c>
      <c r="D1177" s="174">
        <v>61</v>
      </c>
      <c r="E1177" s="175" t="s">
        <v>404</v>
      </c>
      <c r="F1177" s="175">
        <v>31</v>
      </c>
      <c r="G1177" s="174" t="s">
        <v>788</v>
      </c>
      <c r="H1177" s="174" t="s">
        <v>796</v>
      </c>
      <c r="I1177" s="174">
        <v>4</v>
      </c>
      <c r="J1177" s="174">
        <v>3</v>
      </c>
      <c r="K1177" s="174">
        <v>85929.091732999994</v>
      </c>
    </row>
    <row r="1178" spans="1:11" x14ac:dyDescent="0.25">
      <c r="A1178" s="174">
        <v>230449</v>
      </c>
      <c r="B1178" s="174">
        <v>212</v>
      </c>
      <c r="C1178" s="174">
        <v>2010</v>
      </c>
      <c r="D1178" s="174">
        <v>61</v>
      </c>
      <c r="E1178" s="175" t="s">
        <v>404</v>
      </c>
      <c r="F1178" s="175">
        <v>31</v>
      </c>
      <c r="G1178" s="174" t="s">
        <v>788</v>
      </c>
      <c r="H1178" s="174" t="s">
        <v>796</v>
      </c>
      <c r="I1178" s="174">
        <v>5</v>
      </c>
      <c r="J1178" s="174">
        <v>3</v>
      </c>
      <c r="K1178" s="174">
        <v>47326.019182000004</v>
      </c>
    </row>
    <row r="1179" spans="1:11" x14ac:dyDescent="0.25">
      <c r="A1179" s="174">
        <v>230450</v>
      </c>
      <c r="B1179" s="174">
        <v>212</v>
      </c>
      <c r="C1179" s="174">
        <v>2010</v>
      </c>
      <c r="D1179" s="174">
        <v>62</v>
      </c>
      <c r="E1179" s="175" t="s">
        <v>406</v>
      </c>
      <c r="F1179" s="175">
        <v>31</v>
      </c>
      <c r="G1179" s="174" t="s">
        <v>788</v>
      </c>
      <c r="H1179" s="174" t="s">
        <v>202</v>
      </c>
      <c r="I1179" s="174">
        <v>2</v>
      </c>
      <c r="J1179" s="174">
        <v>3</v>
      </c>
      <c r="K1179" s="174">
        <v>174.299286</v>
      </c>
    </row>
    <row r="1180" spans="1:11" x14ac:dyDescent="0.25">
      <c r="A1180" s="174">
        <v>230451</v>
      </c>
      <c r="B1180" s="174">
        <v>212</v>
      </c>
      <c r="C1180" s="174">
        <v>2010</v>
      </c>
      <c r="D1180" s="174">
        <v>62</v>
      </c>
      <c r="E1180" s="175" t="s">
        <v>406</v>
      </c>
      <c r="F1180" s="175">
        <v>31</v>
      </c>
      <c r="G1180" s="174" t="s">
        <v>788</v>
      </c>
      <c r="H1180" s="174" t="s">
        <v>202</v>
      </c>
      <c r="I1180" s="174">
        <v>3</v>
      </c>
      <c r="J1180" s="174">
        <v>3</v>
      </c>
      <c r="K1180" s="174">
        <v>1355.1280919999999</v>
      </c>
    </row>
    <row r="1181" spans="1:11" x14ac:dyDescent="0.25">
      <c r="A1181" s="174">
        <v>230452</v>
      </c>
      <c r="B1181" s="174">
        <v>212</v>
      </c>
      <c r="C1181" s="174">
        <v>2010</v>
      </c>
      <c r="D1181" s="174">
        <v>62</v>
      </c>
      <c r="E1181" s="175" t="s">
        <v>406</v>
      </c>
      <c r="F1181" s="175">
        <v>31</v>
      </c>
      <c r="G1181" s="174" t="s">
        <v>788</v>
      </c>
      <c r="H1181" s="174" t="s">
        <v>202</v>
      </c>
      <c r="I1181" s="174">
        <v>4</v>
      </c>
      <c r="J1181" s="174">
        <v>3</v>
      </c>
      <c r="K1181" s="174">
        <v>1753.4614509999999</v>
      </c>
    </row>
    <row r="1182" spans="1:11" x14ac:dyDescent="0.25">
      <c r="A1182" s="174">
        <v>230453</v>
      </c>
      <c r="B1182" s="174">
        <v>212</v>
      </c>
      <c r="C1182" s="174">
        <v>2010</v>
      </c>
      <c r="D1182" s="174">
        <v>62</v>
      </c>
      <c r="E1182" s="175" t="s">
        <v>406</v>
      </c>
      <c r="F1182" s="175">
        <v>31</v>
      </c>
      <c r="G1182" s="174" t="s">
        <v>788</v>
      </c>
      <c r="H1182" s="174" t="s">
        <v>202</v>
      </c>
      <c r="I1182" s="174">
        <v>5</v>
      </c>
      <c r="J1182" s="174">
        <v>3</v>
      </c>
      <c r="K1182" s="174">
        <v>965.91269</v>
      </c>
    </row>
    <row r="1183" spans="1:11" x14ac:dyDescent="0.25">
      <c r="A1183" s="174">
        <v>230454</v>
      </c>
      <c r="B1183" s="174">
        <v>212</v>
      </c>
      <c r="C1183" s="174">
        <v>2010</v>
      </c>
      <c r="D1183" s="174">
        <v>63</v>
      </c>
      <c r="E1183" s="175" t="s">
        <v>408</v>
      </c>
      <c r="F1183" s="175">
        <v>32</v>
      </c>
      <c r="G1183" s="174" t="s">
        <v>789</v>
      </c>
      <c r="H1183" s="174" t="s">
        <v>796</v>
      </c>
      <c r="I1183" s="174">
        <v>2</v>
      </c>
      <c r="J1183" s="174">
        <v>3</v>
      </c>
      <c r="K1183" s="174">
        <v>3161.7967269999999</v>
      </c>
    </row>
    <row r="1184" spans="1:11" x14ac:dyDescent="0.25">
      <c r="A1184" s="174">
        <v>230455</v>
      </c>
      <c r="B1184" s="174">
        <v>212</v>
      </c>
      <c r="C1184" s="174">
        <v>2010</v>
      </c>
      <c r="D1184" s="174">
        <v>63</v>
      </c>
      <c r="E1184" s="175" t="s">
        <v>408</v>
      </c>
      <c r="F1184" s="175">
        <v>32</v>
      </c>
      <c r="G1184" s="174" t="s">
        <v>789</v>
      </c>
      <c r="H1184" s="174" t="s">
        <v>796</v>
      </c>
      <c r="I1184" s="174">
        <v>3</v>
      </c>
      <c r="J1184" s="174">
        <v>3</v>
      </c>
      <c r="K1184" s="174">
        <v>9917.4274359999999</v>
      </c>
    </row>
    <row r="1185" spans="1:11" x14ac:dyDescent="0.25">
      <c r="A1185" s="174">
        <v>230456</v>
      </c>
      <c r="B1185" s="174">
        <v>212</v>
      </c>
      <c r="C1185" s="174">
        <v>2010</v>
      </c>
      <c r="D1185" s="174">
        <v>63</v>
      </c>
      <c r="E1185" s="175" t="s">
        <v>408</v>
      </c>
      <c r="F1185" s="175">
        <v>32</v>
      </c>
      <c r="G1185" s="174" t="s">
        <v>789</v>
      </c>
      <c r="H1185" s="174" t="s">
        <v>796</v>
      </c>
      <c r="I1185" s="174">
        <v>4</v>
      </c>
      <c r="J1185" s="174">
        <v>3</v>
      </c>
      <c r="K1185" s="174">
        <v>11755.384423</v>
      </c>
    </row>
    <row r="1186" spans="1:11" x14ac:dyDescent="0.25">
      <c r="A1186" s="174">
        <v>230457</v>
      </c>
      <c r="B1186" s="174">
        <v>212</v>
      </c>
      <c r="C1186" s="174">
        <v>2010</v>
      </c>
      <c r="D1186" s="174">
        <v>63</v>
      </c>
      <c r="E1186" s="175" t="s">
        <v>408</v>
      </c>
      <c r="F1186" s="175">
        <v>32</v>
      </c>
      <c r="G1186" s="174" t="s">
        <v>789</v>
      </c>
      <c r="H1186" s="174" t="s">
        <v>796</v>
      </c>
      <c r="I1186" s="174">
        <v>5</v>
      </c>
      <c r="J1186" s="174">
        <v>3</v>
      </c>
      <c r="K1186" s="174">
        <v>751.18965800000001</v>
      </c>
    </row>
    <row r="1187" spans="1:11" x14ac:dyDescent="0.25">
      <c r="A1187" s="174">
        <v>230458</v>
      </c>
      <c r="B1187" s="174">
        <v>212</v>
      </c>
      <c r="C1187" s="174">
        <v>2010</v>
      </c>
      <c r="D1187" s="174">
        <v>64</v>
      </c>
      <c r="E1187" s="175" t="s">
        <v>410</v>
      </c>
      <c r="F1187" s="175">
        <v>32</v>
      </c>
      <c r="G1187" s="174" t="s">
        <v>789</v>
      </c>
      <c r="H1187" s="174" t="s">
        <v>202</v>
      </c>
      <c r="I1187" s="174">
        <v>2</v>
      </c>
      <c r="J1187" s="174">
        <v>3</v>
      </c>
      <c r="K1187" s="174">
        <v>268.75702899999999</v>
      </c>
    </row>
    <row r="1188" spans="1:11" x14ac:dyDescent="0.25">
      <c r="A1188" s="174">
        <v>230459</v>
      </c>
      <c r="B1188" s="174">
        <v>212</v>
      </c>
      <c r="C1188" s="174">
        <v>2010</v>
      </c>
      <c r="D1188" s="174">
        <v>64</v>
      </c>
      <c r="E1188" s="175" t="s">
        <v>410</v>
      </c>
      <c r="F1188" s="175">
        <v>32</v>
      </c>
      <c r="G1188" s="174" t="s">
        <v>789</v>
      </c>
      <c r="H1188" s="174" t="s">
        <v>202</v>
      </c>
      <c r="I1188" s="174">
        <v>3</v>
      </c>
      <c r="J1188" s="174">
        <v>3</v>
      </c>
      <c r="K1188" s="174">
        <v>861.84380499999997</v>
      </c>
    </row>
    <row r="1189" spans="1:11" x14ac:dyDescent="0.25">
      <c r="A1189" s="174">
        <v>230460</v>
      </c>
      <c r="B1189" s="174">
        <v>212</v>
      </c>
      <c r="C1189" s="174">
        <v>2010</v>
      </c>
      <c r="D1189" s="174">
        <v>64</v>
      </c>
      <c r="E1189" s="175" t="s">
        <v>410</v>
      </c>
      <c r="F1189" s="175">
        <v>32</v>
      </c>
      <c r="G1189" s="174" t="s">
        <v>789</v>
      </c>
      <c r="H1189" s="174" t="s">
        <v>202</v>
      </c>
      <c r="I1189" s="174">
        <v>4</v>
      </c>
      <c r="J1189" s="174">
        <v>3</v>
      </c>
      <c r="K1189" s="174">
        <v>1022.132427</v>
      </c>
    </row>
    <row r="1190" spans="1:11" x14ac:dyDescent="0.25">
      <c r="A1190" s="174">
        <v>230461</v>
      </c>
      <c r="B1190" s="174">
        <v>212</v>
      </c>
      <c r="C1190" s="174">
        <v>2010</v>
      </c>
      <c r="D1190" s="174">
        <v>64</v>
      </c>
      <c r="E1190" s="175" t="s">
        <v>410</v>
      </c>
      <c r="F1190" s="175">
        <v>32</v>
      </c>
      <c r="G1190" s="174" t="s">
        <v>789</v>
      </c>
      <c r="H1190" s="174" t="s">
        <v>202</v>
      </c>
      <c r="I1190" s="174">
        <v>5</v>
      </c>
      <c r="J1190" s="174">
        <v>3</v>
      </c>
      <c r="K1190" s="174">
        <v>65.006265999999997</v>
      </c>
    </row>
    <row r="1191" spans="1:11" x14ac:dyDescent="0.25">
      <c r="A1191" s="174">
        <v>230462</v>
      </c>
      <c r="B1191" s="174">
        <v>212</v>
      </c>
      <c r="C1191" s="174">
        <v>2010</v>
      </c>
      <c r="D1191" s="174">
        <v>65</v>
      </c>
      <c r="E1191" s="175" t="s">
        <v>412</v>
      </c>
      <c r="F1191" s="175">
        <v>33</v>
      </c>
      <c r="G1191" s="174" t="s">
        <v>790</v>
      </c>
      <c r="H1191" s="174" t="s">
        <v>796</v>
      </c>
      <c r="I1191" s="174">
        <v>2</v>
      </c>
      <c r="J1191" s="174">
        <v>3</v>
      </c>
      <c r="K1191" s="174">
        <v>137.66669400000001</v>
      </c>
    </row>
    <row r="1192" spans="1:11" x14ac:dyDescent="0.25">
      <c r="A1192" s="174">
        <v>230463</v>
      </c>
      <c r="B1192" s="174">
        <v>212</v>
      </c>
      <c r="C1192" s="174">
        <v>2010</v>
      </c>
      <c r="D1192" s="174">
        <v>65</v>
      </c>
      <c r="E1192" s="175" t="s">
        <v>412</v>
      </c>
      <c r="F1192" s="175">
        <v>33</v>
      </c>
      <c r="G1192" s="174" t="s">
        <v>790</v>
      </c>
      <c r="H1192" s="174" t="s">
        <v>796</v>
      </c>
      <c r="I1192" s="174">
        <v>3</v>
      </c>
      <c r="J1192" s="174">
        <v>3</v>
      </c>
      <c r="K1192" s="174">
        <v>54.002569999999999</v>
      </c>
    </row>
    <row r="1193" spans="1:11" x14ac:dyDescent="0.25">
      <c r="A1193" s="174">
        <v>230464</v>
      </c>
      <c r="B1193" s="174">
        <v>212</v>
      </c>
      <c r="C1193" s="174">
        <v>2010</v>
      </c>
      <c r="D1193" s="174">
        <v>65</v>
      </c>
      <c r="E1193" s="175" t="s">
        <v>412</v>
      </c>
      <c r="F1193" s="175">
        <v>33</v>
      </c>
      <c r="G1193" s="174" t="s">
        <v>790</v>
      </c>
      <c r="H1193" s="174" t="s">
        <v>796</v>
      </c>
      <c r="I1193" s="174">
        <v>4</v>
      </c>
      <c r="J1193" s="174">
        <v>3</v>
      </c>
      <c r="K1193" s="174">
        <v>213.00020699999999</v>
      </c>
    </row>
    <row r="1194" spans="1:11" x14ac:dyDescent="0.25">
      <c r="A1194" s="174">
        <v>230465</v>
      </c>
      <c r="B1194" s="174">
        <v>212</v>
      </c>
      <c r="C1194" s="174">
        <v>2010</v>
      </c>
      <c r="D1194" s="174">
        <v>65</v>
      </c>
      <c r="E1194" s="175" t="s">
        <v>412</v>
      </c>
      <c r="F1194" s="175">
        <v>33</v>
      </c>
      <c r="G1194" s="174" t="s">
        <v>790</v>
      </c>
      <c r="H1194" s="174" t="s">
        <v>796</v>
      </c>
      <c r="I1194" s="174">
        <v>5</v>
      </c>
      <c r="J1194" s="174">
        <v>3</v>
      </c>
      <c r="K1194" s="174">
        <v>22.999893</v>
      </c>
    </row>
    <row r="1195" spans="1:11" x14ac:dyDescent="0.25">
      <c r="A1195" s="174">
        <v>230466</v>
      </c>
      <c r="B1195" s="174">
        <v>212</v>
      </c>
      <c r="C1195" s="174">
        <v>2010</v>
      </c>
      <c r="D1195" s="174">
        <v>67</v>
      </c>
      <c r="E1195" s="175" t="s">
        <v>416</v>
      </c>
      <c r="F1195" s="175">
        <v>34</v>
      </c>
      <c r="G1195" s="174" t="s">
        <v>791</v>
      </c>
      <c r="H1195" s="174" t="s">
        <v>796</v>
      </c>
      <c r="I1195" s="174">
        <v>2</v>
      </c>
      <c r="J1195" s="174">
        <v>3</v>
      </c>
      <c r="K1195" s="174">
        <v>139.981449</v>
      </c>
    </row>
    <row r="1196" spans="1:11" x14ac:dyDescent="0.25">
      <c r="A1196" s="174">
        <v>230467</v>
      </c>
      <c r="B1196" s="174">
        <v>212</v>
      </c>
      <c r="C1196" s="174">
        <v>2010</v>
      </c>
      <c r="D1196" s="174">
        <v>67</v>
      </c>
      <c r="E1196" s="175" t="s">
        <v>416</v>
      </c>
      <c r="F1196" s="175">
        <v>34</v>
      </c>
      <c r="G1196" s="174" t="s">
        <v>791</v>
      </c>
      <c r="H1196" s="174" t="s">
        <v>796</v>
      </c>
      <c r="I1196" s="174">
        <v>3</v>
      </c>
      <c r="J1196" s="174">
        <v>3</v>
      </c>
      <c r="K1196" s="174">
        <v>5436.4311079999998</v>
      </c>
    </row>
    <row r="1197" spans="1:11" x14ac:dyDescent="0.25">
      <c r="A1197" s="174">
        <v>230468</v>
      </c>
      <c r="B1197" s="174">
        <v>212</v>
      </c>
      <c r="C1197" s="174">
        <v>2010</v>
      </c>
      <c r="D1197" s="174">
        <v>67</v>
      </c>
      <c r="E1197" s="175" t="s">
        <v>416</v>
      </c>
      <c r="F1197" s="175">
        <v>34</v>
      </c>
      <c r="G1197" s="174" t="s">
        <v>791</v>
      </c>
      <c r="H1197" s="174" t="s">
        <v>796</v>
      </c>
      <c r="I1197" s="174">
        <v>4</v>
      </c>
      <c r="J1197" s="174">
        <v>3</v>
      </c>
      <c r="K1197" s="174">
        <v>1962.097597</v>
      </c>
    </row>
    <row r="1198" spans="1:11" x14ac:dyDescent="0.25">
      <c r="A1198" s="174">
        <v>230469</v>
      </c>
      <c r="B1198" s="174">
        <v>212</v>
      </c>
      <c r="C1198" s="174">
        <v>2010</v>
      </c>
      <c r="D1198" s="174">
        <v>67</v>
      </c>
      <c r="E1198" s="175" t="s">
        <v>416</v>
      </c>
      <c r="F1198" s="175">
        <v>34</v>
      </c>
      <c r="G1198" s="174" t="s">
        <v>791</v>
      </c>
      <c r="H1198" s="174" t="s">
        <v>796</v>
      </c>
      <c r="I1198" s="174">
        <v>5</v>
      </c>
      <c r="J1198" s="174">
        <v>3</v>
      </c>
      <c r="K1198" s="174">
        <v>356.41080499999998</v>
      </c>
    </row>
    <row r="1199" spans="1:11" x14ac:dyDescent="0.25">
      <c r="A1199" s="174">
        <v>230470</v>
      </c>
      <c r="B1199" s="174">
        <v>212</v>
      </c>
      <c r="C1199" s="174">
        <v>2010</v>
      </c>
      <c r="D1199" s="174">
        <v>69</v>
      </c>
      <c r="E1199" s="175" t="s">
        <v>420</v>
      </c>
      <c r="F1199" s="175">
        <v>35</v>
      </c>
      <c r="G1199" s="174" t="s">
        <v>792</v>
      </c>
      <c r="H1199" s="174" t="s">
        <v>796</v>
      </c>
      <c r="I1199" s="174">
        <v>2</v>
      </c>
      <c r="J1199" s="174">
        <v>3</v>
      </c>
      <c r="K1199" s="174">
        <v>1694.962577</v>
      </c>
    </row>
    <row r="1200" spans="1:11" x14ac:dyDescent="0.25">
      <c r="A1200" s="174">
        <v>230471</v>
      </c>
      <c r="B1200" s="174">
        <v>212</v>
      </c>
      <c r="C1200" s="174">
        <v>2010</v>
      </c>
      <c r="D1200" s="174">
        <v>69</v>
      </c>
      <c r="E1200" s="175" t="s">
        <v>420</v>
      </c>
      <c r="F1200" s="175">
        <v>35</v>
      </c>
      <c r="G1200" s="174" t="s">
        <v>792</v>
      </c>
      <c r="H1200" s="174" t="s">
        <v>796</v>
      </c>
      <c r="I1200" s="174">
        <v>3</v>
      </c>
      <c r="J1200" s="174">
        <v>3</v>
      </c>
      <c r="K1200" s="174">
        <v>76907.649642999997</v>
      </c>
    </row>
    <row r="1201" spans="1:11" x14ac:dyDescent="0.25">
      <c r="A1201" s="174">
        <v>230472</v>
      </c>
      <c r="B1201" s="174">
        <v>212</v>
      </c>
      <c r="C1201" s="174">
        <v>2010</v>
      </c>
      <c r="D1201" s="174">
        <v>69</v>
      </c>
      <c r="E1201" s="175" t="s">
        <v>420</v>
      </c>
      <c r="F1201" s="175">
        <v>35</v>
      </c>
      <c r="G1201" s="174" t="s">
        <v>792</v>
      </c>
      <c r="H1201" s="174" t="s">
        <v>796</v>
      </c>
      <c r="I1201" s="174">
        <v>4</v>
      </c>
      <c r="J1201" s="174">
        <v>3</v>
      </c>
      <c r="K1201" s="174">
        <v>11609.752541</v>
      </c>
    </row>
    <row r="1202" spans="1:11" x14ac:dyDescent="0.25">
      <c r="A1202" s="174">
        <v>230473</v>
      </c>
      <c r="B1202" s="174">
        <v>212</v>
      </c>
      <c r="C1202" s="174">
        <v>2010</v>
      </c>
      <c r="D1202" s="174">
        <v>69</v>
      </c>
      <c r="E1202" s="175" t="s">
        <v>420</v>
      </c>
      <c r="F1202" s="175">
        <v>35</v>
      </c>
      <c r="G1202" s="174" t="s">
        <v>792</v>
      </c>
      <c r="H1202" s="174" t="s">
        <v>796</v>
      </c>
      <c r="I1202" s="174">
        <v>5</v>
      </c>
      <c r="J1202" s="174">
        <v>3</v>
      </c>
      <c r="K1202" s="174">
        <v>53.908735999999998</v>
      </c>
    </row>
    <row r="1203" spans="1:11" x14ac:dyDescent="0.25">
      <c r="A1203" s="174">
        <v>230474</v>
      </c>
      <c r="B1203" s="174">
        <v>212</v>
      </c>
      <c r="C1203" s="174">
        <v>2010</v>
      </c>
      <c r="D1203" s="174">
        <v>70</v>
      </c>
      <c r="E1203" s="175" t="s">
        <v>422</v>
      </c>
      <c r="F1203" s="175">
        <v>35</v>
      </c>
      <c r="G1203" s="174" t="s">
        <v>792</v>
      </c>
      <c r="H1203" s="174" t="s">
        <v>202</v>
      </c>
      <c r="I1203" s="174">
        <v>2</v>
      </c>
      <c r="J1203" s="174">
        <v>3</v>
      </c>
      <c r="K1203" s="174">
        <v>101.17622799999999</v>
      </c>
    </row>
    <row r="1204" spans="1:11" x14ac:dyDescent="0.25">
      <c r="A1204" s="174">
        <v>230475</v>
      </c>
      <c r="B1204" s="174">
        <v>212</v>
      </c>
      <c r="C1204" s="174">
        <v>2010</v>
      </c>
      <c r="D1204" s="174">
        <v>70</v>
      </c>
      <c r="E1204" s="175" t="s">
        <v>422</v>
      </c>
      <c r="F1204" s="175">
        <v>35</v>
      </c>
      <c r="G1204" s="174" t="s">
        <v>792</v>
      </c>
      <c r="H1204" s="174" t="s">
        <v>202</v>
      </c>
      <c r="I1204" s="174">
        <v>3</v>
      </c>
      <c r="J1204" s="174">
        <v>3</v>
      </c>
      <c r="K1204" s="174">
        <v>37882.170023999999</v>
      </c>
    </row>
    <row r="1205" spans="1:11" x14ac:dyDescent="0.25">
      <c r="A1205" s="174">
        <v>230476</v>
      </c>
      <c r="B1205" s="174">
        <v>212</v>
      </c>
      <c r="C1205" s="174">
        <v>2010</v>
      </c>
      <c r="D1205" s="174">
        <v>70</v>
      </c>
      <c r="E1205" s="175" t="s">
        <v>422</v>
      </c>
      <c r="F1205" s="175">
        <v>35</v>
      </c>
      <c r="G1205" s="174" t="s">
        <v>792</v>
      </c>
      <c r="H1205" s="174" t="s">
        <v>202</v>
      </c>
      <c r="I1205" s="174">
        <v>4</v>
      </c>
      <c r="J1205" s="174">
        <v>3</v>
      </c>
      <c r="K1205" s="174">
        <v>5464.8297640000001</v>
      </c>
    </row>
    <row r="1206" spans="1:11" x14ac:dyDescent="0.25">
      <c r="A1206" s="174">
        <v>230477</v>
      </c>
      <c r="B1206" s="174">
        <v>212</v>
      </c>
      <c r="C1206" s="174">
        <v>2010</v>
      </c>
      <c r="D1206" s="174">
        <v>70</v>
      </c>
      <c r="E1206" s="175" t="s">
        <v>422</v>
      </c>
      <c r="F1206" s="175">
        <v>35</v>
      </c>
      <c r="G1206" s="174" t="s">
        <v>792</v>
      </c>
      <c r="H1206" s="174" t="s">
        <v>202</v>
      </c>
      <c r="I1206" s="174">
        <v>5</v>
      </c>
      <c r="J1206" s="174">
        <v>3</v>
      </c>
      <c r="K1206" s="174">
        <v>10.973345</v>
      </c>
    </row>
    <row r="1207" spans="1:11" x14ac:dyDescent="0.25">
      <c r="A1207" s="174">
        <v>230478</v>
      </c>
      <c r="B1207" s="174">
        <v>212</v>
      </c>
      <c r="C1207" s="174">
        <v>2010</v>
      </c>
      <c r="D1207" s="174">
        <v>71</v>
      </c>
      <c r="E1207" s="175" t="s">
        <v>424</v>
      </c>
      <c r="F1207" s="175">
        <v>36</v>
      </c>
      <c r="G1207" s="174" t="s">
        <v>793</v>
      </c>
      <c r="H1207" s="174" t="s">
        <v>796</v>
      </c>
      <c r="I1207" s="174">
        <v>2</v>
      </c>
      <c r="J1207" s="174">
        <v>3</v>
      </c>
      <c r="K1207" s="174">
        <v>174.550005</v>
      </c>
    </row>
    <row r="1208" spans="1:11" x14ac:dyDescent="0.25">
      <c r="A1208" s="174">
        <v>230479</v>
      </c>
      <c r="B1208" s="174">
        <v>212</v>
      </c>
      <c r="C1208" s="174">
        <v>2010</v>
      </c>
      <c r="D1208" s="174">
        <v>71</v>
      </c>
      <c r="E1208" s="175" t="s">
        <v>424</v>
      </c>
      <c r="F1208" s="175">
        <v>36</v>
      </c>
      <c r="G1208" s="174" t="s">
        <v>793</v>
      </c>
      <c r="H1208" s="174" t="s">
        <v>796</v>
      </c>
      <c r="I1208" s="174">
        <v>3</v>
      </c>
      <c r="J1208" s="174">
        <v>3</v>
      </c>
      <c r="K1208" s="174">
        <v>8678.3186409999998</v>
      </c>
    </row>
    <row r="1209" spans="1:11" x14ac:dyDescent="0.25">
      <c r="A1209" s="174">
        <v>230480</v>
      </c>
      <c r="B1209" s="174">
        <v>212</v>
      </c>
      <c r="C1209" s="174">
        <v>2010</v>
      </c>
      <c r="D1209" s="174">
        <v>71</v>
      </c>
      <c r="E1209" s="175" t="s">
        <v>424</v>
      </c>
      <c r="F1209" s="175">
        <v>36</v>
      </c>
      <c r="G1209" s="174" t="s">
        <v>793</v>
      </c>
      <c r="H1209" s="174" t="s">
        <v>796</v>
      </c>
      <c r="I1209" s="174">
        <v>4</v>
      </c>
      <c r="J1209" s="174">
        <v>3</v>
      </c>
      <c r="K1209" s="174">
        <v>23973.713671000001</v>
      </c>
    </row>
    <row r="1210" spans="1:11" x14ac:dyDescent="0.25">
      <c r="A1210" s="174">
        <v>230481</v>
      </c>
      <c r="B1210" s="174">
        <v>212</v>
      </c>
      <c r="C1210" s="174">
        <v>2010</v>
      </c>
      <c r="D1210" s="174">
        <v>71</v>
      </c>
      <c r="E1210" s="175" t="s">
        <v>424</v>
      </c>
      <c r="F1210" s="175">
        <v>36</v>
      </c>
      <c r="G1210" s="174" t="s">
        <v>793</v>
      </c>
      <c r="H1210" s="174" t="s">
        <v>796</v>
      </c>
      <c r="I1210" s="174">
        <v>5</v>
      </c>
      <c r="J1210" s="174">
        <v>3</v>
      </c>
      <c r="K1210" s="174">
        <v>7137.1736410000003</v>
      </c>
    </row>
    <row r="1211" spans="1:11" x14ac:dyDescent="0.25">
      <c r="A1211" s="174">
        <v>230482</v>
      </c>
      <c r="B1211" s="174">
        <v>212</v>
      </c>
      <c r="C1211" s="174">
        <v>2010</v>
      </c>
      <c r="D1211" s="174">
        <v>72</v>
      </c>
      <c r="E1211" s="175" t="s">
        <v>426</v>
      </c>
      <c r="F1211" s="175">
        <v>36</v>
      </c>
      <c r="G1211" s="174" t="s">
        <v>793</v>
      </c>
      <c r="H1211" s="174" t="s">
        <v>202</v>
      </c>
      <c r="I1211" s="174">
        <v>2</v>
      </c>
      <c r="J1211" s="174">
        <v>3</v>
      </c>
      <c r="K1211" s="174">
        <v>7.3565139999999998</v>
      </c>
    </row>
    <row r="1212" spans="1:11" x14ac:dyDescent="0.25">
      <c r="A1212" s="174">
        <v>230483</v>
      </c>
      <c r="B1212" s="174">
        <v>212</v>
      </c>
      <c r="C1212" s="174">
        <v>2010</v>
      </c>
      <c r="D1212" s="174">
        <v>72</v>
      </c>
      <c r="E1212" s="175" t="s">
        <v>426</v>
      </c>
      <c r="F1212" s="175">
        <v>36</v>
      </c>
      <c r="G1212" s="174" t="s">
        <v>793</v>
      </c>
      <c r="H1212" s="174" t="s">
        <v>202</v>
      </c>
      <c r="I1212" s="174">
        <v>3</v>
      </c>
      <c r="J1212" s="174">
        <v>3</v>
      </c>
      <c r="K1212" s="174">
        <v>362.16226699999999</v>
      </c>
    </row>
    <row r="1213" spans="1:11" x14ac:dyDescent="0.25">
      <c r="A1213" s="174">
        <v>230484</v>
      </c>
      <c r="B1213" s="174">
        <v>212</v>
      </c>
      <c r="C1213" s="174">
        <v>2010</v>
      </c>
      <c r="D1213" s="174">
        <v>72</v>
      </c>
      <c r="E1213" s="175" t="s">
        <v>426</v>
      </c>
      <c r="F1213" s="175">
        <v>36</v>
      </c>
      <c r="G1213" s="174" t="s">
        <v>793</v>
      </c>
      <c r="H1213" s="174" t="s">
        <v>202</v>
      </c>
      <c r="I1213" s="174">
        <v>4</v>
      </c>
      <c r="J1213" s="174">
        <v>3</v>
      </c>
      <c r="K1213" s="174">
        <v>998.52216099999998</v>
      </c>
    </row>
    <row r="1214" spans="1:11" x14ac:dyDescent="0.25">
      <c r="A1214" s="174">
        <v>230485</v>
      </c>
      <c r="B1214" s="174">
        <v>212</v>
      </c>
      <c r="C1214" s="174">
        <v>2010</v>
      </c>
      <c r="D1214" s="174">
        <v>72</v>
      </c>
      <c r="E1214" s="175" t="s">
        <v>426</v>
      </c>
      <c r="F1214" s="175">
        <v>36</v>
      </c>
      <c r="G1214" s="174" t="s">
        <v>793</v>
      </c>
      <c r="H1214" s="174" t="s">
        <v>202</v>
      </c>
      <c r="I1214" s="174">
        <v>5</v>
      </c>
      <c r="J1214" s="174">
        <v>3</v>
      </c>
      <c r="K1214" s="174">
        <v>297.725236</v>
      </c>
    </row>
    <row r="1215" spans="1:11" x14ac:dyDescent="0.25">
      <c r="A1215" s="174">
        <v>230486</v>
      </c>
      <c r="B1215" s="174">
        <v>212</v>
      </c>
      <c r="C1215" s="174">
        <v>2010</v>
      </c>
      <c r="D1215" s="174">
        <v>73</v>
      </c>
      <c r="E1215" s="175" t="s">
        <v>428</v>
      </c>
      <c r="F1215" s="175">
        <v>37</v>
      </c>
      <c r="G1215" s="174" t="s">
        <v>448</v>
      </c>
      <c r="H1215" s="174" t="s">
        <v>796</v>
      </c>
      <c r="I1215" s="174">
        <v>2</v>
      </c>
      <c r="J1215" s="174">
        <v>3</v>
      </c>
      <c r="K1215" s="174">
        <v>1145.527797</v>
      </c>
    </row>
    <row r="1216" spans="1:11" x14ac:dyDescent="0.25">
      <c r="A1216" s="174">
        <v>230487</v>
      </c>
      <c r="B1216" s="174">
        <v>212</v>
      </c>
      <c r="C1216" s="174">
        <v>2010</v>
      </c>
      <c r="D1216" s="174">
        <v>73</v>
      </c>
      <c r="E1216" s="175" t="s">
        <v>428</v>
      </c>
      <c r="F1216" s="175">
        <v>37</v>
      </c>
      <c r="G1216" s="174" t="s">
        <v>448</v>
      </c>
      <c r="H1216" s="174" t="s">
        <v>796</v>
      </c>
      <c r="I1216" s="174">
        <v>3</v>
      </c>
      <c r="J1216" s="174">
        <v>3</v>
      </c>
      <c r="K1216" s="174">
        <v>1174.895998</v>
      </c>
    </row>
    <row r="1217" spans="1:11" x14ac:dyDescent="0.25">
      <c r="A1217" s="174">
        <v>230488</v>
      </c>
      <c r="B1217" s="174">
        <v>212</v>
      </c>
      <c r="C1217" s="174">
        <v>2010</v>
      </c>
      <c r="D1217" s="174">
        <v>73</v>
      </c>
      <c r="E1217" s="175" t="s">
        <v>428</v>
      </c>
      <c r="F1217" s="175">
        <v>37</v>
      </c>
      <c r="G1217" s="174" t="s">
        <v>448</v>
      </c>
      <c r="H1217" s="174" t="s">
        <v>796</v>
      </c>
      <c r="I1217" s="174">
        <v>4</v>
      </c>
      <c r="J1217" s="174">
        <v>3</v>
      </c>
      <c r="K1217" s="174">
        <v>2789.1379240000001</v>
      </c>
    </row>
    <row r="1218" spans="1:11" x14ac:dyDescent="0.25">
      <c r="A1218" s="174">
        <v>230489</v>
      </c>
      <c r="B1218" s="174">
        <v>212</v>
      </c>
      <c r="C1218" s="174">
        <v>2010</v>
      </c>
      <c r="D1218" s="174">
        <v>73</v>
      </c>
      <c r="E1218" s="175" t="s">
        <v>428</v>
      </c>
      <c r="F1218" s="175">
        <v>37</v>
      </c>
      <c r="G1218" s="174" t="s">
        <v>448</v>
      </c>
      <c r="H1218" s="174" t="s">
        <v>796</v>
      </c>
      <c r="I1218" s="174">
        <v>5</v>
      </c>
      <c r="J1218" s="174">
        <v>3</v>
      </c>
      <c r="K1218" s="174">
        <v>5194.6759750000001</v>
      </c>
    </row>
    <row r="1219" spans="1:11" x14ac:dyDescent="0.25">
      <c r="A1219" s="174">
        <v>230490</v>
      </c>
      <c r="B1219" s="174">
        <v>212</v>
      </c>
      <c r="C1219" s="174">
        <v>2010</v>
      </c>
      <c r="D1219" s="174">
        <v>74</v>
      </c>
      <c r="E1219" s="175" t="s">
        <v>430</v>
      </c>
      <c r="F1219" s="175">
        <v>37</v>
      </c>
      <c r="G1219" s="174" t="s">
        <v>448</v>
      </c>
      <c r="H1219" s="174" t="s">
        <v>202</v>
      </c>
      <c r="I1219" s="174">
        <v>2</v>
      </c>
      <c r="J1219" s="174">
        <v>3</v>
      </c>
      <c r="K1219" s="174">
        <v>63.348672000000001</v>
      </c>
    </row>
    <row r="1220" spans="1:11" x14ac:dyDescent="0.25">
      <c r="A1220" s="174">
        <v>230491</v>
      </c>
      <c r="B1220" s="174">
        <v>212</v>
      </c>
      <c r="C1220" s="174">
        <v>2010</v>
      </c>
      <c r="D1220" s="174">
        <v>74</v>
      </c>
      <c r="E1220" s="175" t="s">
        <v>430</v>
      </c>
      <c r="F1220" s="175">
        <v>37</v>
      </c>
      <c r="G1220" s="174" t="s">
        <v>448</v>
      </c>
      <c r="H1220" s="174" t="s">
        <v>202</v>
      </c>
      <c r="I1220" s="174">
        <v>3</v>
      </c>
      <c r="J1220" s="174">
        <v>3</v>
      </c>
      <c r="K1220" s="174">
        <v>9498.4064579999995</v>
      </c>
    </row>
    <row r="1221" spans="1:11" x14ac:dyDescent="0.25">
      <c r="A1221" s="174">
        <v>230492</v>
      </c>
      <c r="B1221" s="174">
        <v>212</v>
      </c>
      <c r="C1221" s="174">
        <v>2010</v>
      </c>
      <c r="D1221" s="174">
        <v>74</v>
      </c>
      <c r="E1221" s="175" t="s">
        <v>430</v>
      </c>
      <c r="F1221" s="175">
        <v>37</v>
      </c>
      <c r="G1221" s="174" t="s">
        <v>448</v>
      </c>
      <c r="H1221" s="174" t="s">
        <v>202</v>
      </c>
      <c r="I1221" s="174">
        <v>4</v>
      </c>
      <c r="J1221" s="174">
        <v>3</v>
      </c>
      <c r="K1221" s="174">
        <v>15876.957987</v>
      </c>
    </row>
    <row r="1222" spans="1:11" x14ac:dyDescent="0.25">
      <c r="A1222" s="174">
        <v>230493</v>
      </c>
      <c r="B1222" s="174">
        <v>212</v>
      </c>
      <c r="C1222" s="174">
        <v>2010</v>
      </c>
      <c r="D1222" s="174">
        <v>74</v>
      </c>
      <c r="E1222" s="175" t="s">
        <v>430</v>
      </c>
      <c r="F1222" s="175">
        <v>37</v>
      </c>
      <c r="G1222" s="174" t="s">
        <v>448</v>
      </c>
      <c r="H1222" s="174" t="s">
        <v>202</v>
      </c>
      <c r="I1222" s="174">
        <v>5</v>
      </c>
      <c r="J1222" s="174">
        <v>3</v>
      </c>
      <c r="K1222" s="174">
        <v>2453.316953</v>
      </c>
    </row>
    <row r="1223" spans="1:11" x14ac:dyDescent="0.25">
      <c r="A1223" s="174">
        <v>230494</v>
      </c>
      <c r="B1223" s="174">
        <v>212</v>
      </c>
      <c r="C1223" s="174">
        <v>2010</v>
      </c>
      <c r="D1223" s="174">
        <v>75</v>
      </c>
      <c r="E1223" s="175" t="s">
        <v>432</v>
      </c>
      <c r="F1223" s="175">
        <v>38</v>
      </c>
      <c r="G1223" s="174" t="s">
        <v>794</v>
      </c>
      <c r="H1223" s="174" t="s">
        <v>796</v>
      </c>
      <c r="I1223" s="174">
        <v>2</v>
      </c>
      <c r="J1223" s="174">
        <v>3</v>
      </c>
      <c r="K1223" s="174">
        <v>7.7822930000000001</v>
      </c>
    </row>
    <row r="1224" spans="1:11" x14ac:dyDescent="0.25">
      <c r="A1224" s="174">
        <v>230495</v>
      </c>
      <c r="B1224" s="174">
        <v>212</v>
      </c>
      <c r="C1224" s="174">
        <v>2010</v>
      </c>
      <c r="D1224" s="174">
        <v>75</v>
      </c>
      <c r="E1224" s="175" t="s">
        <v>432</v>
      </c>
      <c r="F1224" s="175">
        <v>38</v>
      </c>
      <c r="G1224" s="174" t="s">
        <v>794</v>
      </c>
      <c r="H1224" s="174" t="s">
        <v>796</v>
      </c>
      <c r="I1224" s="174">
        <v>3</v>
      </c>
      <c r="J1224" s="174">
        <v>3</v>
      </c>
      <c r="K1224" s="174">
        <v>221.998965</v>
      </c>
    </row>
    <row r="1225" spans="1:11" x14ac:dyDescent="0.25">
      <c r="A1225" s="174">
        <v>230496</v>
      </c>
      <c r="B1225" s="174">
        <v>212</v>
      </c>
      <c r="C1225" s="174">
        <v>2010</v>
      </c>
      <c r="D1225" s="174">
        <v>75</v>
      </c>
      <c r="E1225" s="175" t="s">
        <v>432</v>
      </c>
      <c r="F1225" s="175">
        <v>38</v>
      </c>
      <c r="G1225" s="174" t="s">
        <v>794</v>
      </c>
      <c r="H1225" s="174" t="s">
        <v>796</v>
      </c>
      <c r="I1225" s="174">
        <v>4</v>
      </c>
      <c r="J1225" s="174">
        <v>3</v>
      </c>
      <c r="K1225" s="174">
        <v>95.999363000000002</v>
      </c>
    </row>
    <row r="1226" spans="1:11" x14ac:dyDescent="0.25">
      <c r="A1226" s="174">
        <v>230497</v>
      </c>
      <c r="B1226" s="174">
        <v>212</v>
      </c>
      <c r="C1226" s="174">
        <v>2010</v>
      </c>
      <c r="D1226" s="174">
        <v>75</v>
      </c>
      <c r="E1226" s="175" t="s">
        <v>432</v>
      </c>
      <c r="F1226" s="175">
        <v>38</v>
      </c>
      <c r="G1226" s="174" t="s">
        <v>794</v>
      </c>
      <c r="H1226" s="174" t="s">
        <v>796</v>
      </c>
      <c r="I1226" s="174">
        <v>5</v>
      </c>
      <c r="J1226" s="174">
        <v>3</v>
      </c>
      <c r="K1226" s="174">
        <v>38.996906000000003</v>
      </c>
    </row>
    <row r="1227" spans="1:11" x14ac:dyDescent="0.25">
      <c r="A1227" s="174">
        <v>230498</v>
      </c>
      <c r="B1227" s="174">
        <v>212</v>
      </c>
      <c r="C1227" s="174">
        <v>2010</v>
      </c>
      <c r="D1227" s="174">
        <v>76</v>
      </c>
      <c r="E1227" s="175" t="s">
        <v>434</v>
      </c>
      <c r="F1227" s="175">
        <v>38</v>
      </c>
      <c r="G1227" s="174" t="s">
        <v>794</v>
      </c>
      <c r="H1227" s="174" t="s">
        <v>202</v>
      </c>
      <c r="I1227" s="174">
        <v>2</v>
      </c>
      <c r="J1227" s="174">
        <v>3</v>
      </c>
      <c r="K1227" s="174">
        <v>11.198969999999999</v>
      </c>
    </row>
    <row r="1228" spans="1:11" x14ac:dyDescent="0.25">
      <c r="A1228" s="174">
        <v>230499</v>
      </c>
      <c r="B1228" s="174">
        <v>212</v>
      </c>
      <c r="C1228" s="174">
        <v>2010</v>
      </c>
      <c r="D1228" s="174">
        <v>76</v>
      </c>
      <c r="E1228" s="175" t="s">
        <v>434</v>
      </c>
      <c r="F1228" s="175">
        <v>38</v>
      </c>
      <c r="G1228" s="174" t="s">
        <v>794</v>
      </c>
      <c r="H1228" s="174" t="s">
        <v>202</v>
      </c>
      <c r="I1228" s="174">
        <v>3</v>
      </c>
      <c r="J1228" s="174">
        <v>3</v>
      </c>
      <c r="K1228" s="174">
        <v>275.99684000000002</v>
      </c>
    </row>
    <row r="1229" spans="1:11" x14ac:dyDescent="0.25">
      <c r="A1229" s="174">
        <v>230500</v>
      </c>
      <c r="B1229" s="174">
        <v>212</v>
      </c>
      <c r="C1229" s="174">
        <v>2010</v>
      </c>
      <c r="D1229" s="174">
        <v>76</v>
      </c>
      <c r="E1229" s="175" t="s">
        <v>434</v>
      </c>
      <c r="F1229" s="175">
        <v>38</v>
      </c>
      <c r="G1229" s="174" t="s">
        <v>794</v>
      </c>
      <c r="H1229" s="174" t="s">
        <v>202</v>
      </c>
      <c r="I1229" s="174">
        <v>4</v>
      </c>
      <c r="J1229" s="174">
        <v>3</v>
      </c>
      <c r="K1229" s="174">
        <v>119.000423</v>
      </c>
    </row>
    <row r="1230" spans="1:11" x14ac:dyDescent="0.25">
      <c r="A1230" s="174">
        <v>230501</v>
      </c>
      <c r="B1230" s="174">
        <v>212</v>
      </c>
      <c r="C1230" s="174">
        <v>2010</v>
      </c>
      <c r="D1230" s="174">
        <v>76</v>
      </c>
      <c r="E1230" s="175" t="s">
        <v>434</v>
      </c>
      <c r="F1230" s="175">
        <v>38</v>
      </c>
      <c r="G1230" s="174" t="s">
        <v>794</v>
      </c>
      <c r="H1230" s="174" t="s">
        <v>202</v>
      </c>
      <c r="I1230" s="174">
        <v>5</v>
      </c>
      <c r="J1230" s="174">
        <v>3</v>
      </c>
      <c r="K1230" s="174">
        <v>49.004613999999997</v>
      </c>
    </row>
    <row r="1231" spans="1:11" x14ac:dyDescent="0.25">
      <c r="A1231" s="177">
        <v>236102</v>
      </c>
      <c r="B1231" s="177">
        <v>229</v>
      </c>
      <c r="C1231" s="174">
        <v>2011</v>
      </c>
      <c r="D1231" s="177">
        <v>1</v>
      </c>
      <c r="E1231" s="178" t="s">
        <v>284</v>
      </c>
      <c r="F1231" s="175">
        <v>1</v>
      </c>
      <c r="G1231" s="178" t="s">
        <v>760</v>
      </c>
      <c r="H1231" s="178" t="s">
        <v>796</v>
      </c>
      <c r="I1231" s="177">
        <v>2</v>
      </c>
      <c r="J1231" s="177">
        <v>3</v>
      </c>
      <c r="K1231" s="177">
        <v>31.613526</v>
      </c>
    </row>
    <row r="1232" spans="1:11" x14ac:dyDescent="0.25">
      <c r="A1232" s="177">
        <v>236103</v>
      </c>
      <c r="B1232" s="177">
        <v>229</v>
      </c>
      <c r="C1232" s="174">
        <v>2011</v>
      </c>
      <c r="D1232" s="177">
        <v>1</v>
      </c>
      <c r="E1232" s="178" t="s">
        <v>284</v>
      </c>
      <c r="F1232" s="175">
        <v>1</v>
      </c>
      <c r="G1232" s="178" t="s">
        <v>760</v>
      </c>
      <c r="H1232" s="178" t="s">
        <v>796</v>
      </c>
      <c r="I1232" s="177">
        <v>3</v>
      </c>
      <c r="J1232" s="177">
        <v>3</v>
      </c>
      <c r="K1232" s="177">
        <v>436.61681900000002</v>
      </c>
    </row>
    <row r="1233" spans="1:11" x14ac:dyDescent="0.25">
      <c r="A1233" s="177">
        <v>236104</v>
      </c>
      <c r="B1233" s="177">
        <v>229</v>
      </c>
      <c r="C1233" s="174">
        <v>2011</v>
      </c>
      <c r="D1233" s="177">
        <v>1</v>
      </c>
      <c r="E1233" s="178" t="s">
        <v>284</v>
      </c>
      <c r="F1233" s="175">
        <v>1</v>
      </c>
      <c r="G1233" s="178" t="s">
        <v>760</v>
      </c>
      <c r="H1233" s="178" t="s">
        <v>796</v>
      </c>
      <c r="I1233" s="177">
        <v>4</v>
      </c>
      <c r="J1233" s="177">
        <v>3</v>
      </c>
      <c r="K1233" s="177">
        <v>544.35831199999996</v>
      </c>
    </row>
    <row r="1234" spans="1:11" x14ac:dyDescent="0.25">
      <c r="A1234" s="177">
        <v>236105</v>
      </c>
      <c r="B1234" s="177">
        <v>229</v>
      </c>
      <c r="C1234" s="174">
        <v>2011</v>
      </c>
      <c r="D1234" s="177">
        <v>1</v>
      </c>
      <c r="E1234" s="178" t="s">
        <v>284</v>
      </c>
      <c r="F1234" s="175">
        <v>1</v>
      </c>
      <c r="G1234" s="178" t="s">
        <v>760</v>
      </c>
      <c r="H1234" s="178" t="s">
        <v>796</v>
      </c>
      <c r="I1234" s="177">
        <v>5</v>
      </c>
      <c r="J1234" s="177">
        <v>3</v>
      </c>
      <c r="K1234" s="177">
        <v>0.68042199999999997</v>
      </c>
    </row>
    <row r="1235" spans="1:11" x14ac:dyDescent="0.25">
      <c r="A1235" s="177">
        <v>236106</v>
      </c>
      <c r="B1235" s="177">
        <v>229</v>
      </c>
      <c r="C1235" s="174">
        <v>2011</v>
      </c>
      <c r="D1235" s="177">
        <v>2</v>
      </c>
      <c r="E1235" s="178" t="s">
        <v>286</v>
      </c>
      <c r="F1235" s="175">
        <v>1</v>
      </c>
      <c r="G1235" s="178" t="s">
        <v>760</v>
      </c>
      <c r="H1235" s="178" t="s">
        <v>202</v>
      </c>
      <c r="I1235" s="177">
        <v>2</v>
      </c>
      <c r="J1235" s="177">
        <v>3</v>
      </c>
      <c r="K1235" s="177">
        <v>569.86855100000002</v>
      </c>
    </row>
    <row r="1236" spans="1:11" x14ac:dyDescent="0.25">
      <c r="A1236" s="177">
        <v>236107</v>
      </c>
      <c r="B1236" s="177">
        <v>229</v>
      </c>
      <c r="C1236" s="174">
        <v>2011</v>
      </c>
      <c r="D1236" s="177">
        <v>2</v>
      </c>
      <c r="E1236" s="178" t="s">
        <v>286</v>
      </c>
      <c r="F1236" s="175">
        <v>1</v>
      </c>
      <c r="G1236" s="178" t="s">
        <v>760</v>
      </c>
      <c r="H1236" s="178" t="s">
        <v>202</v>
      </c>
      <c r="I1236" s="177">
        <v>3</v>
      </c>
      <c r="J1236" s="177">
        <v>3</v>
      </c>
      <c r="K1236" s="177">
        <v>8191.7564110000003</v>
      </c>
    </row>
    <row r="1237" spans="1:11" x14ac:dyDescent="0.25">
      <c r="A1237" s="177">
        <v>236108</v>
      </c>
      <c r="B1237" s="177">
        <v>229</v>
      </c>
      <c r="C1237" s="174">
        <v>2011</v>
      </c>
      <c r="D1237" s="177">
        <v>2</v>
      </c>
      <c r="E1237" s="178" t="s">
        <v>286</v>
      </c>
      <c r="F1237" s="175">
        <v>1</v>
      </c>
      <c r="G1237" s="178" t="s">
        <v>760</v>
      </c>
      <c r="H1237" s="178" t="s">
        <v>202</v>
      </c>
      <c r="I1237" s="177">
        <v>4</v>
      </c>
      <c r="J1237" s="177">
        <v>3</v>
      </c>
      <c r="K1237" s="177">
        <v>10348.7348</v>
      </c>
    </row>
    <row r="1238" spans="1:11" x14ac:dyDescent="0.25">
      <c r="A1238" s="177">
        <v>236109</v>
      </c>
      <c r="B1238" s="177">
        <v>229</v>
      </c>
      <c r="C1238" s="174">
        <v>2011</v>
      </c>
      <c r="D1238" s="177">
        <v>2</v>
      </c>
      <c r="E1238" s="178" t="s">
        <v>286</v>
      </c>
      <c r="F1238" s="175">
        <v>1</v>
      </c>
      <c r="G1238" s="178" t="s">
        <v>760</v>
      </c>
      <c r="H1238" s="178" t="s">
        <v>202</v>
      </c>
      <c r="I1238" s="177">
        <v>5</v>
      </c>
      <c r="J1238" s="177">
        <v>3</v>
      </c>
      <c r="K1238" s="177">
        <v>8.832255</v>
      </c>
    </row>
    <row r="1239" spans="1:11" x14ac:dyDescent="0.25">
      <c r="A1239" s="177">
        <v>236110</v>
      </c>
      <c r="B1239" s="177">
        <v>229</v>
      </c>
      <c r="C1239" s="174">
        <v>2011</v>
      </c>
      <c r="D1239" s="177">
        <v>3</v>
      </c>
      <c r="E1239" s="178" t="s">
        <v>288</v>
      </c>
      <c r="F1239" s="175">
        <v>2</v>
      </c>
      <c r="G1239" s="178" t="s">
        <v>761</v>
      </c>
      <c r="H1239" s="178" t="s">
        <v>796</v>
      </c>
      <c r="I1239" s="177">
        <v>2</v>
      </c>
      <c r="J1239" s="177">
        <v>3</v>
      </c>
      <c r="K1239" s="177">
        <v>75.436036000000001</v>
      </c>
    </row>
    <row r="1240" spans="1:11" x14ac:dyDescent="0.25">
      <c r="A1240" s="177">
        <v>236111</v>
      </c>
      <c r="B1240" s="177">
        <v>229</v>
      </c>
      <c r="C1240" s="174">
        <v>2011</v>
      </c>
      <c r="D1240" s="177">
        <v>3</v>
      </c>
      <c r="E1240" s="178" t="s">
        <v>288</v>
      </c>
      <c r="F1240" s="175">
        <v>2</v>
      </c>
      <c r="G1240" s="178" t="s">
        <v>761</v>
      </c>
      <c r="H1240" s="178" t="s">
        <v>796</v>
      </c>
      <c r="I1240" s="177">
        <v>3</v>
      </c>
      <c r="J1240" s="177">
        <v>3</v>
      </c>
      <c r="K1240" s="177">
        <v>284.84520600000002</v>
      </c>
    </row>
    <row r="1241" spans="1:11" x14ac:dyDescent="0.25">
      <c r="A1241" s="177">
        <v>236112</v>
      </c>
      <c r="B1241" s="177">
        <v>229</v>
      </c>
      <c r="C1241" s="174">
        <v>2011</v>
      </c>
      <c r="D1241" s="177">
        <v>3</v>
      </c>
      <c r="E1241" s="178" t="s">
        <v>288</v>
      </c>
      <c r="F1241" s="175">
        <v>2</v>
      </c>
      <c r="G1241" s="178" t="s">
        <v>761</v>
      </c>
      <c r="H1241" s="178" t="s">
        <v>796</v>
      </c>
      <c r="I1241" s="177">
        <v>4</v>
      </c>
      <c r="J1241" s="177">
        <v>2</v>
      </c>
      <c r="K1241" s="177">
        <v>0.18537799999999999</v>
      </c>
    </row>
    <row r="1242" spans="1:11" x14ac:dyDescent="0.25">
      <c r="A1242" s="177">
        <v>236113</v>
      </c>
      <c r="B1242" s="177">
        <v>229</v>
      </c>
      <c r="C1242" s="174">
        <v>2011</v>
      </c>
      <c r="D1242" s="177">
        <v>3</v>
      </c>
      <c r="E1242" s="178" t="s">
        <v>288</v>
      </c>
      <c r="F1242" s="175">
        <v>2</v>
      </c>
      <c r="G1242" s="178" t="s">
        <v>761</v>
      </c>
      <c r="H1242" s="178" t="s">
        <v>796</v>
      </c>
      <c r="I1242" s="177">
        <v>4</v>
      </c>
      <c r="J1242" s="177">
        <v>3</v>
      </c>
      <c r="K1242" s="177">
        <v>370.51128699999998</v>
      </c>
    </row>
    <row r="1243" spans="1:11" x14ac:dyDescent="0.25">
      <c r="A1243" s="177">
        <v>236114</v>
      </c>
      <c r="B1243" s="177">
        <v>229</v>
      </c>
      <c r="C1243" s="174">
        <v>2011</v>
      </c>
      <c r="D1243" s="177">
        <v>3</v>
      </c>
      <c r="E1243" s="178" t="s">
        <v>288</v>
      </c>
      <c r="F1243" s="175">
        <v>2</v>
      </c>
      <c r="G1243" s="178" t="s">
        <v>761</v>
      </c>
      <c r="H1243" s="178" t="s">
        <v>796</v>
      </c>
      <c r="I1243" s="177">
        <v>5</v>
      </c>
      <c r="J1243" s="177">
        <v>3</v>
      </c>
      <c r="K1243" s="177">
        <v>22.007290999999999</v>
      </c>
    </row>
    <row r="1244" spans="1:11" x14ac:dyDescent="0.25">
      <c r="A1244" s="177">
        <v>236115</v>
      </c>
      <c r="B1244" s="177">
        <v>229</v>
      </c>
      <c r="C1244" s="174">
        <v>2011</v>
      </c>
      <c r="D1244" s="177">
        <v>4</v>
      </c>
      <c r="E1244" s="178" t="s">
        <v>290</v>
      </c>
      <c r="F1244" s="175">
        <v>2</v>
      </c>
      <c r="G1244" s="178" t="s">
        <v>761</v>
      </c>
      <c r="H1244" s="178" t="s">
        <v>202</v>
      </c>
      <c r="I1244" s="177">
        <v>2</v>
      </c>
      <c r="J1244" s="177">
        <v>3</v>
      </c>
      <c r="K1244" s="177">
        <v>176.18194500000001</v>
      </c>
    </row>
    <row r="1245" spans="1:11" x14ac:dyDescent="0.25">
      <c r="A1245" s="177">
        <v>236116</v>
      </c>
      <c r="B1245" s="177">
        <v>229</v>
      </c>
      <c r="C1245" s="174">
        <v>2011</v>
      </c>
      <c r="D1245" s="177">
        <v>4</v>
      </c>
      <c r="E1245" s="178" t="s">
        <v>290</v>
      </c>
      <c r="F1245" s="175">
        <v>2</v>
      </c>
      <c r="G1245" s="178" t="s">
        <v>761</v>
      </c>
      <c r="H1245" s="178" t="s">
        <v>202</v>
      </c>
      <c r="I1245" s="177">
        <v>3</v>
      </c>
      <c r="J1245" s="177">
        <v>3</v>
      </c>
      <c r="K1245" s="177">
        <v>764.94288300000005</v>
      </c>
    </row>
    <row r="1246" spans="1:11" x14ac:dyDescent="0.25">
      <c r="A1246" s="177">
        <v>236117</v>
      </c>
      <c r="B1246" s="177">
        <v>229</v>
      </c>
      <c r="C1246" s="174">
        <v>2011</v>
      </c>
      <c r="D1246" s="177">
        <v>4</v>
      </c>
      <c r="E1246" s="178" t="s">
        <v>290</v>
      </c>
      <c r="F1246" s="175">
        <v>2</v>
      </c>
      <c r="G1246" s="178" t="s">
        <v>761</v>
      </c>
      <c r="H1246" s="178" t="s">
        <v>202</v>
      </c>
      <c r="I1246" s="177">
        <v>4</v>
      </c>
      <c r="J1246" s="177">
        <v>2</v>
      </c>
      <c r="K1246" s="177">
        <v>0.49773000000000001</v>
      </c>
    </row>
    <row r="1247" spans="1:11" x14ac:dyDescent="0.25">
      <c r="A1247" s="177">
        <v>236118</v>
      </c>
      <c r="B1247" s="177">
        <v>229</v>
      </c>
      <c r="C1247" s="174">
        <v>2011</v>
      </c>
      <c r="D1247" s="177">
        <v>4</v>
      </c>
      <c r="E1247" s="178" t="s">
        <v>290</v>
      </c>
      <c r="F1247" s="175">
        <v>2</v>
      </c>
      <c r="G1247" s="178" t="s">
        <v>761</v>
      </c>
      <c r="H1247" s="178" t="s">
        <v>202</v>
      </c>
      <c r="I1247" s="177">
        <v>4</v>
      </c>
      <c r="J1247" s="177">
        <v>3</v>
      </c>
      <c r="K1247" s="177">
        <v>994.79892199999995</v>
      </c>
    </row>
    <row r="1248" spans="1:11" x14ac:dyDescent="0.25">
      <c r="A1248" s="177">
        <v>236119</v>
      </c>
      <c r="B1248" s="177">
        <v>229</v>
      </c>
      <c r="C1248" s="174">
        <v>2011</v>
      </c>
      <c r="D1248" s="177">
        <v>4</v>
      </c>
      <c r="E1248" s="178" t="s">
        <v>290</v>
      </c>
      <c r="F1248" s="175">
        <v>2</v>
      </c>
      <c r="G1248" s="178" t="s">
        <v>761</v>
      </c>
      <c r="H1248" s="178" t="s">
        <v>202</v>
      </c>
      <c r="I1248" s="177">
        <v>5</v>
      </c>
      <c r="J1248" s="177">
        <v>3</v>
      </c>
      <c r="K1248" s="177">
        <v>59.030583999999998</v>
      </c>
    </row>
    <row r="1249" spans="1:11" x14ac:dyDescent="0.25">
      <c r="A1249" s="177">
        <v>236120</v>
      </c>
      <c r="B1249" s="177">
        <v>229</v>
      </c>
      <c r="C1249" s="174">
        <v>2011</v>
      </c>
      <c r="D1249" s="177">
        <v>5</v>
      </c>
      <c r="E1249" s="178" t="s">
        <v>292</v>
      </c>
      <c r="F1249" s="175">
        <v>3</v>
      </c>
      <c r="G1249" s="178" t="s">
        <v>762</v>
      </c>
      <c r="H1249" s="178" t="s">
        <v>796</v>
      </c>
      <c r="I1249" s="177">
        <v>2</v>
      </c>
      <c r="J1249" s="177">
        <v>3</v>
      </c>
      <c r="K1249" s="177">
        <v>6.2191539999999996</v>
      </c>
    </row>
    <row r="1250" spans="1:11" x14ac:dyDescent="0.25">
      <c r="A1250" s="177">
        <v>236121</v>
      </c>
      <c r="B1250" s="177">
        <v>229</v>
      </c>
      <c r="C1250" s="174">
        <v>2011</v>
      </c>
      <c r="D1250" s="177">
        <v>5</v>
      </c>
      <c r="E1250" s="178" t="s">
        <v>292</v>
      </c>
      <c r="F1250" s="175">
        <v>3</v>
      </c>
      <c r="G1250" s="178" t="s">
        <v>762</v>
      </c>
      <c r="H1250" s="178" t="s">
        <v>796</v>
      </c>
      <c r="I1250" s="177">
        <v>3</v>
      </c>
      <c r="J1250" s="177">
        <v>3</v>
      </c>
      <c r="K1250" s="177">
        <v>20.911801000000001</v>
      </c>
    </row>
    <row r="1251" spans="1:11" x14ac:dyDescent="0.25">
      <c r="A1251" s="177">
        <v>236122</v>
      </c>
      <c r="B1251" s="177">
        <v>229</v>
      </c>
      <c r="C1251" s="174">
        <v>2011</v>
      </c>
      <c r="D1251" s="177">
        <v>5</v>
      </c>
      <c r="E1251" s="178" t="s">
        <v>292</v>
      </c>
      <c r="F1251" s="175">
        <v>3</v>
      </c>
      <c r="G1251" s="178" t="s">
        <v>762</v>
      </c>
      <c r="H1251" s="178" t="s">
        <v>796</v>
      </c>
      <c r="I1251" s="177">
        <v>4</v>
      </c>
      <c r="J1251" s="177">
        <v>2</v>
      </c>
      <c r="K1251" s="177">
        <v>5.9476000000000001E-2</v>
      </c>
    </row>
    <row r="1252" spans="1:11" x14ac:dyDescent="0.25">
      <c r="A1252" s="177">
        <v>236123</v>
      </c>
      <c r="B1252" s="177">
        <v>229</v>
      </c>
      <c r="C1252" s="174">
        <v>2011</v>
      </c>
      <c r="D1252" s="177">
        <v>5</v>
      </c>
      <c r="E1252" s="178" t="s">
        <v>292</v>
      </c>
      <c r="F1252" s="175">
        <v>3</v>
      </c>
      <c r="G1252" s="178" t="s">
        <v>762</v>
      </c>
      <c r="H1252" s="178" t="s">
        <v>796</v>
      </c>
      <c r="I1252" s="177">
        <v>4</v>
      </c>
      <c r="J1252" s="177">
        <v>3</v>
      </c>
      <c r="K1252" s="177">
        <v>118.872708</v>
      </c>
    </row>
    <row r="1253" spans="1:11" x14ac:dyDescent="0.25">
      <c r="A1253" s="177">
        <v>236124</v>
      </c>
      <c r="B1253" s="177">
        <v>229</v>
      </c>
      <c r="C1253" s="174">
        <v>2011</v>
      </c>
      <c r="D1253" s="177">
        <v>5</v>
      </c>
      <c r="E1253" s="178" t="s">
        <v>292</v>
      </c>
      <c r="F1253" s="175">
        <v>3</v>
      </c>
      <c r="G1253" s="178" t="s">
        <v>762</v>
      </c>
      <c r="H1253" s="178" t="s">
        <v>796</v>
      </c>
      <c r="I1253" s="177">
        <v>5</v>
      </c>
      <c r="J1253" s="177">
        <v>3</v>
      </c>
      <c r="K1253" s="177">
        <v>28.008706</v>
      </c>
    </row>
    <row r="1254" spans="1:11" x14ac:dyDescent="0.25">
      <c r="A1254" s="177">
        <v>236125</v>
      </c>
      <c r="B1254" s="177">
        <v>229</v>
      </c>
      <c r="C1254" s="174">
        <v>2011</v>
      </c>
      <c r="D1254" s="177">
        <v>7</v>
      </c>
      <c r="E1254" s="178" t="s">
        <v>296</v>
      </c>
      <c r="F1254" s="175">
        <v>4</v>
      </c>
      <c r="G1254" s="178" t="s">
        <v>763</v>
      </c>
      <c r="H1254" s="178" t="s">
        <v>796</v>
      </c>
      <c r="I1254" s="177">
        <v>2</v>
      </c>
      <c r="J1254" s="177">
        <v>3</v>
      </c>
      <c r="K1254" s="177">
        <v>170.625553</v>
      </c>
    </row>
    <row r="1255" spans="1:11" x14ac:dyDescent="0.25">
      <c r="A1255" s="177">
        <v>236126</v>
      </c>
      <c r="B1255" s="177">
        <v>229</v>
      </c>
      <c r="C1255" s="174">
        <v>2011</v>
      </c>
      <c r="D1255" s="177">
        <v>7</v>
      </c>
      <c r="E1255" s="178" t="s">
        <v>296</v>
      </c>
      <c r="F1255" s="175">
        <v>4</v>
      </c>
      <c r="G1255" s="178" t="s">
        <v>763</v>
      </c>
      <c r="H1255" s="178" t="s">
        <v>796</v>
      </c>
      <c r="I1255" s="177">
        <v>3</v>
      </c>
      <c r="J1255" s="177">
        <v>2</v>
      </c>
      <c r="K1255" s="177">
        <v>0.93556099999999998</v>
      </c>
    </row>
    <row r="1256" spans="1:11" x14ac:dyDescent="0.25">
      <c r="A1256" s="177">
        <v>236127</v>
      </c>
      <c r="B1256" s="177">
        <v>229</v>
      </c>
      <c r="C1256" s="174">
        <v>2011</v>
      </c>
      <c r="D1256" s="177">
        <v>7</v>
      </c>
      <c r="E1256" s="178" t="s">
        <v>296</v>
      </c>
      <c r="F1256" s="175">
        <v>4</v>
      </c>
      <c r="G1256" s="178" t="s">
        <v>763</v>
      </c>
      <c r="H1256" s="178" t="s">
        <v>796</v>
      </c>
      <c r="I1256" s="177">
        <v>3</v>
      </c>
      <c r="J1256" s="177">
        <v>3</v>
      </c>
      <c r="K1256" s="177">
        <v>2880.8465190000002</v>
      </c>
    </row>
    <row r="1257" spans="1:11" x14ac:dyDescent="0.25">
      <c r="A1257" s="177">
        <v>236128</v>
      </c>
      <c r="B1257" s="177">
        <v>229</v>
      </c>
      <c r="C1257" s="174">
        <v>2011</v>
      </c>
      <c r="D1257" s="177">
        <v>7</v>
      </c>
      <c r="E1257" s="178" t="s">
        <v>296</v>
      </c>
      <c r="F1257" s="175">
        <v>4</v>
      </c>
      <c r="G1257" s="178" t="s">
        <v>763</v>
      </c>
      <c r="H1257" s="178" t="s">
        <v>796</v>
      </c>
      <c r="I1257" s="177">
        <v>4</v>
      </c>
      <c r="J1257" s="177">
        <v>2</v>
      </c>
      <c r="K1257" s="177">
        <v>0.68742400000000004</v>
      </c>
    </row>
    <row r="1258" spans="1:11" x14ac:dyDescent="0.25">
      <c r="A1258" s="177">
        <v>236129</v>
      </c>
      <c r="B1258" s="177">
        <v>229</v>
      </c>
      <c r="C1258" s="174">
        <v>2011</v>
      </c>
      <c r="D1258" s="177">
        <v>7</v>
      </c>
      <c r="E1258" s="178" t="s">
        <v>296</v>
      </c>
      <c r="F1258" s="175">
        <v>4</v>
      </c>
      <c r="G1258" s="178" t="s">
        <v>763</v>
      </c>
      <c r="H1258" s="178" t="s">
        <v>796</v>
      </c>
      <c r="I1258" s="177">
        <v>4</v>
      </c>
      <c r="J1258" s="177">
        <v>3</v>
      </c>
      <c r="K1258" s="177">
        <v>3049.6424350000002</v>
      </c>
    </row>
    <row r="1259" spans="1:11" x14ac:dyDescent="0.25">
      <c r="A1259" s="177">
        <v>236130</v>
      </c>
      <c r="B1259" s="177">
        <v>229</v>
      </c>
      <c r="C1259" s="174">
        <v>2011</v>
      </c>
      <c r="D1259" s="177">
        <v>7</v>
      </c>
      <c r="E1259" s="178" t="s">
        <v>296</v>
      </c>
      <c r="F1259" s="175">
        <v>4</v>
      </c>
      <c r="G1259" s="178" t="s">
        <v>763</v>
      </c>
      <c r="H1259" s="178" t="s">
        <v>796</v>
      </c>
      <c r="I1259" s="177">
        <v>5</v>
      </c>
      <c r="J1259" s="177">
        <v>3</v>
      </c>
      <c r="K1259" s="177">
        <v>612.90395000000001</v>
      </c>
    </row>
    <row r="1260" spans="1:11" x14ac:dyDescent="0.25">
      <c r="A1260" s="177">
        <v>236131</v>
      </c>
      <c r="B1260" s="177">
        <v>229</v>
      </c>
      <c r="C1260" s="174">
        <v>2011</v>
      </c>
      <c r="D1260" s="177">
        <v>8</v>
      </c>
      <c r="E1260" s="178" t="s">
        <v>298</v>
      </c>
      <c r="F1260" s="175">
        <v>4</v>
      </c>
      <c r="G1260" s="178" t="s">
        <v>763</v>
      </c>
      <c r="H1260" s="178" t="s">
        <v>202</v>
      </c>
      <c r="I1260" s="177">
        <v>2</v>
      </c>
      <c r="J1260" s="177">
        <v>3</v>
      </c>
      <c r="K1260" s="177">
        <v>6.5033979999999998</v>
      </c>
    </row>
    <row r="1261" spans="1:11" x14ac:dyDescent="0.25">
      <c r="A1261" s="177">
        <v>236132</v>
      </c>
      <c r="B1261" s="177">
        <v>229</v>
      </c>
      <c r="C1261" s="174">
        <v>2011</v>
      </c>
      <c r="D1261" s="177">
        <v>8</v>
      </c>
      <c r="E1261" s="178" t="s">
        <v>298</v>
      </c>
      <c r="F1261" s="175">
        <v>4</v>
      </c>
      <c r="G1261" s="178" t="s">
        <v>763</v>
      </c>
      <c r="H1261" s="178" t="s">
        <v>202</v>
      </c>
      <c r="I1261" s="177">
        <v>3</v>
      </c>
      <c r="J1261" s="177">
        <v>2</v>
      </c>
      <c r="K1261" s="177">
        <v>9.5277000000000001E-2</v>
      </c>
    </row>
    <row r="1262" spans="1:11" x14ac:dyDescent="0.25">
      <c r="A1262" s="177">
        <v>236133</v>
      </c>
      <c r="B1262" s="177">
        <v>229</v>
      </c>
      <c r="C1262" s="174">
        <v>2011</v>
      </c>
      <c r="D1262" s="177">
        <v>8</v>
      </c>
      <c r="E1262" s="178" t="s">
        <v>298</v>
      </c>
      <c r="F1262" s="175">
        <v>4</v>
      </c>
      <c r="G1262" s="178" t="s">
        <v>763</v>
      </c>
      <c r="H1262" s="178" t="s">
        <v>202</v>
      </c>
      <c r="I1262" s="177">
        <v>3</v>
      </c>
      <c r="J1262" s="177">
        <v>3</v>
      </c>
      <c r="K1262" s="177">
        <v>292.44628499999999</v>
      </c>
    </row>
    <row r="1263" spans="1:11" x14ac:dyDescent="0.25">
      <c r="A1263" s="177">
        <v>236134</v>
      </c>
      <c r="B1263" s="177">
        <v>229</v>
      </c>
      <c r="C1263" s="174">
        <v>2011</v>
      </c>
      <c r="D1263" s="177">
        <v>8</v>
      </c>
      <c r="E1263" s="178" t="s">
        <v>298</v>
      </c>
      <c r="F1263" s="175">
        <v>4</v>
      </c>
      <c r="G1263" s="178" t="s">
        <v>763</v>
      </c>
      <c r="H1263" s="178" t="s">
        <v>202</v>
      </c>
      <c r="I1263" s="177">
        <v>4</v>
      </c>
      <c r="J1263" s="177">
        <v>2</v>
      </c>
      <c r="K1263" s="177">
        <v>7.0149000000000003E-2</v>
      </c>
    </row>
    <row r="1264" spans="1:11" x14ac:dyDescent="0.25">
      <c r="A1264" s="177">
        <v>236135</v>
      </c>
      <c r="B1264" s="177">
        <v>229</v>
      </c>
      <c r="C1264" s="174">
        <v>2011</v>
      </c>
      <c r="D1264" s="177">
        <v>8</v>
      </c>
      <c r="E1264" s="178" t="s">
        <v>298</v>
      </c>
      <c r="F1264" s="175">
        <v>4</v>
      </c>
      <c r="G1264" s="178" t="s">
        <v>763</v>
      </c>
      <c r="H1264" s="178" t="s">
        <v>202</v>
      </c>
      <c r="I1264" s="177">
        <v>4</v>
      </c>
      <c r="J1264" s="177">
        <v>3</v>
      </c>
      <c r="K1264" s="177">
        <v>309.80902500000002</v>
      </c>
    </row>
    <row r="1265" spans="1:11" x14ac:dyDescent="0.25">
      <c r="A1265" s="177">
        <v>236136</v>
      </c>
      <c r="B1265" s="177">
        <v>229</v>
      </c>
      <c r="C1265" s="174">
        <v>2011</v>
      </c>
      <c r="D1265" s="177">
        <v>8</v>
      </c>
      <c r="E1265" s="178" t="s">
        <v>298</v>
      </c>
      <c r="F1265" s="175">
        <v>4</v>
      </c>
      <c r="G1265" s="178" t="s">
        <v>763</v>
      </c>
      <c r="H1265" s="178" t="s">
        <v>202</v>
      </c>
      <c r="I1265" s="177">
        <v>5</v>
      </c>
      <c r="J1265" s="177">
        <v>3</v>
      </c>
      <c r="K1265" s="177">
        <v>61.905970000000003</v>
      </c>
    </row>
    <row r="1266" spans="1:11" x14ac:dyDescent="0.25">
      <c r="A1266" s="177">
        <v>236137</v>
      </c>
      <c r="B1266" s="177">
        <v>229</v>
      </c>
      <c r="C1266" s="174">
        <v>2011</v>
      </c>
      <c r="D1266" s="177">
        <v>9</v>
      </c>
      <c r="E1266" s="178" t="s">
        <v>300</v>
      </c>
      <c r="F1266" s="175">
        <v>5</v>
      </c>
      <c r="G1266" s="178" t="s">
        <v>764</v>
      </c>
      <c r="H1266" s="178" t="s">
        <v>796</v>
      </c>
      <c r="I1266" s="177">
        <v>3</v>
      </c>
      <c r="J1266" s="177">
        <v>3</v>
      </c>
      <c r="K1266" s="177">
        <v>610.00406199999998</v>
      </c>
    </row>
    <row r="1267" spans="1:11" x14ac:dyDescent="0.25">
      <c r="A1267" s="177">
        <v>236138</v>
      </c>
      <c r="B1267" s="177">
        <v>229</v>
      </c>
      <c r="C1267" s="174">
        <v>2011</v>
      </c>
      <c r="D1267" s="177">
        <v>9</v>
      </c>
      <c r="E1267" s="178" t="s">
        <v>300</v>
      </c>
      <c r="F1267" s="175">
        <v>5</v>
      </c>
      <c r="G1267" s="178" t="s">
        <v>764</v>
      </c>
      <c r="H1267" s="178" t="s">
        <v>796</v>
      </c>
      <c r="I1267" s="177">
        <v>4</v>
      </c>
      <c r="J1267" s="177">
        <v>2</v>
      </c>
      <c r="K1267" s="177">
        <v>3.0091190000000001</v>
      </c>
    </row>
    <row r="1268" spans="1:11" x14ac:dyDescent="0.25">
      <c r="A1268" s="177">
        <v>236139</v>
      </c>
      <c r="B1268" s="177">
        <v>229</v>
      </c>
      <c r="C1268" s="174">
        <v>2011</v>
      </c>
      <c r="D1268" s="177">
        <v>9</v>
      </c>
      <c r="E1268" s="178" t="s">
        <v>300</v>
      </c>
      <c r="F1268" s="175">
        <v>5</v>
      </c>
      <c r="G1268" s="178" t="s">
        <v>764</v>
      </c>
      <c r="H1268" s="178" t="s">
        <v>796</v>
      </c>
      <c r="I1268" s="177">
        <v>4</v>
      </c>
      <c r="J1268" s="177">
        <v>3</v>
      </c>
      <c r="K1268" s="177">
        <v>649.97809700000005</v>
      </c>
    </row>
    <row r="1269" spans="1:11" x14ac:dyDescent="0.25">
      <c r="A1269" s="177">
        <v>236140</v>
      </c>
      <c r="B1269" s="177">
        <v>229</v>
      </c>
      <c r="C1269" s="174">
        <v>2011</v>
      </c>
      <c r="D1269" s="177">
        <v>9</v>
      </c>
      <c r="E1269" s="178" t="s">
        <v>300</v>
      </c>
      <c r="F1269" s="175">
        <v>5</v>
      </c>
      <c r="G1269" s="178" t="s">
        <v>764</v>
      </c>
      <c r="H1269" s="178" t="s">
        <v>796</v>
      </c>
      <c r="I1269" s="177">
        <v>5</v>
      </c>
      <c r="J1269" s="177">
        <v>3</v>
      </c>
      <c r="K1269" s="177">
        <v>513.99793299999999</v>
      </c>
    </row>
    <row r="1270" spans="1:11" x14ac:dyDescent="0.25">
      <c r="A1270" s="177">
        <v>236141</v>
      </c>
      <c r="B1270" s="177">
        <v>229</v>
      </c>
      <c r="C1270" s="174">
        <v>2011</v>
      </c>
      <c r="D1270" s="177">
        <v>11</v>
      </c>
      <c r="E1270" s="178" t="s">
        <v>304</v>
      </c>
      <c r="F1270" s="175">
        <v>6</v>
      </c>
      <c r="G1270" s="178" t="s">
        <v>765</v>
      </c>
      <c r="H1270" s="178" t="s">
        <v>796</v>
      </c>
      <c r="I1270" s="177">
        <v>2</v>
      </c>
      <c r="J1270" s="177">
        <v>3</v>
      </c>
      <c r="K1270" s="177">
        <v>8.3752449999999996</v>
      </c>
    </row>
    <row r="1271" spans="1:11" x14ac:dyDescent="0.25">
      <c r="A1271" s="177">
        <v>236142</v>
      </c>
      <c r="B1271" s="177">
        <v>229</v>
      </c>
      <c r="C1271" s="174">
        <v>2011</v>
      </c>
      <c r="D1271" s="177">
        <v>11</v>
      </c>
      <c r="E1271" s="178" t="s">
        <v>304</v>
      </c>
      <c r="F1271" s="175">
        <v>6</v>
      </c>
      <c r="G1271" s="178" t="s">
        <v>765</v>
      </c>
      <c r="H1271" s="178" t="s">
        <v>796</v>
      </c>
      <c r="I1271" s="177">
        <v>3</v>
      </c>
      <c r="J1271" s="177">
        <v>3</v>
      </c>
      <c r="K1271" s="177">
        <v>335.727439</v>
      </c>
    </row>
    <row r="1272" spans="1:11" x14ac:dyDescent="0.25">
      <c r="A1272" s="177">
        <v>236143</v>
      </c>
      <c r="B1272" s="177">
        <v>229</v>
      </c>
      <c r="C1272" s="174">
        <v>2011</v>
      </c>
      <c r="D1272" s="177">
        <v>11</v>
      </c>
      <c r="E1272" s="178" t="s">
        <v>304</v>
      </c>
      <c r="F1272" s="175">
        <v>6</v>
      </c>
      <c r="G1272" s="178" t="s">
        <v>765</v>
      </c>
      <c r="H1272" s="178" t="s">
        <v>796</v>
      </c>
      <c r="I1272" s="177">
        <v>4</v>
      </c>
      <c r="J1272" s="177">
        <v>2</v>
      </c>
      <c r="K1272" s="177">
        <v>99.803034999999994</v>
      </c>
    </row>
    <row r="1273" spans="1:11" x14ac:dyDescent="0.25">
      <c r="A1273" s="177">
        <v>236144</v>
      </c>
      <c r="B1273" s="177">
        <v>229</v>
      </c>
      <c r="C1273" s="174">
        <v>2011</v>
      </c>
      <c r="D1273" s="177">
        <v>11</v>
      </c>
      <c r="E1273" s="178" t="s">
        <v>304</v>
      </c>
      <c r="F1273" s="175">
        <v>6</v>
      </c>
      <c r="G1273" s="178" t="s">
        <v>765</v>
      </c>
      <c r="H1273" s="178" t="s">
        <v>796</v>
      </c>
      <c r="I1273" s="177">
        <v>4</v>
      </c>
      <c r="J1273" s="177">
        <v>3</v>
      </c>
      <c r="K1273" s="177">
        <v>859.16991900000005</v>
      </c>
    </row>
    <row r="1274" spans="1:11" x14ac:dyDescent="0.25">
      <c r="A1274" s="177">
        <v>236145</v>
      </c>
      <c r="B1274" s="177">
        <v>229</v>
      </c>
      <c r="C1274" s="174">
        <v>2011</v>
      </c>
      <c r="D1274" s="177">
        <v>11</v>
      </c>
      <c r="E1274" s="178" t="s">
        <v>304</v>
      </c>
      <c r="F1274" s="175">
        <v>6</v>
      </c>
      <c r="G1274" s="178" t="s">
        <v>765</v>
      </c>
      <c r="H1274" s="178" t="s">
        <v>796</v>
      </c>
      <c r="I1274" s="177">
        <v>5</v>
      </c>
      <c r="J1274" s="177">
        <v>2</v>
      </c>
      <c r="K1274" s="177">
        <v>3.0902769999999999</v>
      </c>
    </row>
    <row r="1275" spans="1:11" x14ac:dyDescent="0.25">
      <c r="A1275" s="177">
        <v>236146</v>
      </c>
      <c r="B1275" s="177">
        <v>229</v>
      </c>
      <c r="C1275" s="174">
        <v>2011</v>
      </c>
      <c r="D1275" s="177">
        <v>11</v>
      </c>
      <c r="E1275" s="178" t="s">
        <v>304</v>
      </c>
      <c r="F1275" s="175">
        <v>6</v>
      </c>
      <c r="G1275" s="178" t="s">
        <v>765</v>
      </c>
      <c r="H1275" s="178" t="s">
        <v>796</v>
      </c>
      <c r="I1275" s="177">
        <v>5</v>
      </c>
      <c r="J1275" s="177">
        <v>3</v>
      </c>
      <c r="K1275" s="177">
        <v>111.910403</v>
      </c>
    </row>
    <row r="1276" spans="1:11" x14ac:dyDescent="0.25">
      <c r="A1276" s="177">
        <v>236147</v>
      </c>
      <c r="B1276" s="177">
        <v>229</v>
      </c>
      <c r="C1276" s="174">
        <v>2011</v>
      </c>
      <c r="D1276" s="177">
        <v>12</v>
      </c>
      <c r="E1276" s="178" t="s">
        <v>306</v>
      </c>
      <c r="F1276" s="175">
        <v>6</v>
      </c>
      <c r="G1276" s="178" t="s">
        <v>765</v>
      </c>
      <c r="H1276" s="178" t="s">
        <v>202</v>
      </c>
      <c r="I1276" s="177">
        <v>2</v>
      </c>
      <c r="J1276" s="177">
        <v>3</v>
      </c>
      <c r="K1276" s="177">
        <v>107.61891199999999</v>
      </c>
    </row>
    <row r="1277" spans="1:11" x14ac:dyDescent="0.25">
      <c r="A1277" s="177">
        <v>236148</v>
      </c>
      <c r="B1277" s="177">
        <v>229</v>
      </c>
      <c r="C1277" s="174">
        <v>2011</v>
      </c>
      <c r="D1277" s="177">
        <v>12</v>
      </c>
      <c r="E1277" s="178" t="s">
        <v>306</v>
      </c>
      <c r="F1277" s="175">
        <v>6</v>
      </c>
      <c r="G1277" s="178" t="s">
        <v>765</v>
      </c>
      <c r="H1277" s="178" t="s">
        <v>202</v>
      </c>
      <c r="I1277" s="177">
        <v>3</v>
      </c>
      <c r="J1277" s="177">
        <v>3</v>
      </c>
      <c r="K1277" s="177">
        <v>411.79797300000001</v>
      </c>
    </row>
    <row r="1278" spans="1:11" x14ac:dyDescent="0.25">
      <c r="A1278" s="177">
        <v>236149</v>
      </c>
      <c r="B1278" s="177">
        <v>229</v>
      </c>
      <c r="C1278" s="174">
        <v>2011</v>
      </c>
      <c r="D1278" s="177">
        <v>12</v>
      </c>
      <c r="E1278" s="178" t="s">
        <v>306</v>
      </c>
      <c r="F1278" s="175">
        <v>6</v>
      </c>
      <c r="G1278" s="178" t="s">
        <v>765</v>
      </c>
      <c r="H1278" s="178" t="s">
        <v>202</v>
      </c>
      <c r="I1278" s="177">
        <v>4</v>
      </c>
      <c r="J1278" s="177">
        <v>2</v>
      </c>
      <c r="K1278" s="177">
        <v>122.60813400000001</v>
      </c>
    </row>
    <row r="1279" spans="1:11" x14ac:dyDescent="0.25">
      <c r="A1279" s="177">
        <v>236150</v>
      </c>
      <c r="B1279" s="177">
        <v>229</v>
      </c>
      <c r="C1279" s="174">
        <v>2011</v>
      </c>
      <c r="D1279" s="177">
        <v>12</v>
      </c>
      <c r="E1279" s="178" t="s">
        <v>306</v>
      </c>
      <c r="F1279" s="175">
        <v>6</v>
      </c>
      <c r="G1279" s="178" t="s">
        <v>765</v>
      </c>
      <c r="H1279" s="178" t="s">
        <v>202</v>
      </c>
      <c r="I1279" s="177">
        <v>4</v>
      </c>
      <c r="J1279" s="177">
        <v>3</v>
      </c>
      <c r="K1279" s="177">
        <v>1051.671063</v>
      </c>
    </row>
    <row r="1280" spans="1:11" x14ac:dyDescent="0.25">
      <c r="A1280" s="177">
        <v>236151</v>
      </c>
      <c r="B1280" s="177">
        <v>229</v>
      </c>
      <c r="C1280" s="174">
        <v>2011</v>
      </c>
      <c r="D1280" s="177">
        <v>12</v>
      </c>
      <c r="E1280" s="178" t="s">
        <v>306</v>
      </c>
      <c r="F1280" s="175">
        <v>6</v>
      </c>
      <c r="G1280" s="178" t="s">
        <v>765</v>
      </c>
      <c r="H1280" s="178" t="s">
        <v>202</v>
      </c>
      <c r="I1280" s="177">
        <v>5</v>
      </c>
      <c r="J1280" s="177">
        <v>2</v>
      </c>
      <c r="K1280" s="177">
        <v>3.789714</v>
      </c>
    </row>
    <row r="1281" spans="1:11" x14ac:dyDescent="0.25">
      <c r="A1281" s="177">
        <v>236152</v>
      </c>
      <c r="B1281" s="177">
        <v>229</v>
      </c>
      <c r="C1281" s="174">
        <v>2011</v>
      </c>
      <c r="D1281" s="177">
        <v>12</v>
      </c>
      <c r="E1281" s="178" t="s">
        <v>306</v>
      </c>
      <c r="F1281" s="175">
        <v>6</v>
      </c>
      <c r="G1281" s="178" t="s">
        <v>765</v>
      </c>
      <c r="H1281" s="178" t="s">
        <v>202</v>
      </c>
      <c r="I1281" s="177">
        <v>5</v>
      </c>
      <c r="J1281" s="177">
        <v>3</v>
      </c>
      <c r="K1281" s="177">
        <v>137.239621</v>
      </c>
    </row>
    <row r="1282" spans="1:11" x14ac:dyDescent="0.25">
      <c r="A1282" s="177">
        <v>236153</v>
      </c>
      <c r="B1282" s="177">
        <v>229</v>
      </c>
      <c r="C1282" s="174">
        <v>2011</v>
      </c>
      <c r="D1282" s="177">
        <v>13</v>
      </c>
      <c r="E1282" s="178" t="s">
        <v>308</v>
      </c>
      <c r="F1282" s="175">
        <v>7</v>
      </c>
      <c r="G1282" s="178" t="s">
        <v>766</v>
      </c>
      <c r="H1282" s="178" t="s">
        <v>796</v>
      </c>
      <c r="I1282" s="177">
        <v>2</v>
      </c>
      <c r="J1282" s="177">
        <v>3</v>
      </c>
      <c r="K1282" s="177">
        <v>282.50933199999997</v>
      </c>
    </row>
    <row r="1283" spans="1:11" x14ac:dyDescent="0.25">
      <c r="A1283" s="177">
        <v>236154</v>
      </c>
      <c r="B1283" s="177">
        <v>229</v>
      </c>
      <c r="C1283" s="174">
        <v>2011</v>
      </c>
      <c r="D1283" s="177">
        <v>13</v>
      </c>
      <c r="E1283" s="178" t="s">
        <v>308</v>
      </c>
      <c r="F1283" s="175">
        <v>7</v>
      </c>
      <c r="G1283" s="178" t="s">
        <v>766</v>
      </c>
      <c r="H1283" s="178" t="s">
        <v>796</v>
      </c>
      <c r="I1283" s="177">
        <v>3</v>
      </c>
      <c r="J1283" s="177">
        <v>3</v>
      </c>
      <c r="K1283" s="177">
        <v>212.051388</v>
      </c>
    </row>
    <row r="1284" spans="1:11" x14ac:dyDescent="0.25">
      <c r="A1284" s="177">
        <v>236155</v>
      </c>
      <c r="B1284" s="177">
        <v>229</v>
      </c>
      <c r="C1284" s="174">
        <v>2011</v>
      </c>
      <c r="D1284" s="177">
        <v>13</v>
      </c>
      <c r="E1284" s="178" t="s">
        <v>308</v>
      </c>
      <c r="F1284" s="175">
        <v>7</v>
      </c>
      <c r="G1284" s="178" t="s">
        <v>766</v>
      </c>
      <c r="H1284" s="178" t="s">
        <v>796</v>
      </c>
      <c r="I1284" s="177">
        <v>4</v>
      </c>
      <c r="J1284" s="177">
        <v>3</v>
      </c>
      <c r="K1284" s="177">
        <v>1504.032962</v>
      </c>
    </row>
    <row r="1285" spans="1:11" x14ac:dyDescent="0.25">
      <c r="A1285" s="177">
        <v>236156</v>
      </c>
      <c r="B1285" s="177">
        <v>229</v>
      </c>
      <c r="C1285" s="174">
        <v>2011</v>
      </c>
      <c r="D1285" s="177">
        <v>13</v>
      </c>
      <c r="E1285" s="178" t="s">
        <v>308</v>
      </c>
      <c r="F1285" s="175">
        <v>7</v>
      </c>
      <c r="G1285" s="178" t="s">
        <v>766</v>
      </c>
      <c r="H1285" s="178" t="s">
        <v>796</v>
      </c>
      <c r="I1285" s="177">
        <v>5</v>
      </c>
      <c r="J1285" s="177">
        <v>3</v>
      </c>
      <c r="K1285" s="177">
        <v>46.999763999999999</v>
      </c>
    </row>
    <row r="1286" spans="1:11" x14ac:dyDescent="0.25">
      <c r="A1286" s="177">
        <v>236157</v>
      </c>
      <c r="B1286" s="177">
        <v>229</v>
      </c>
      <c r="C1286" s="174">
        <v>2011</v>
      </c>
      <c r="D1286" s="177">
        <v>14</v>
      </c>
      <c r="E1286" s="178" t="s">
        <v>310</v>
      </c>
      <c r="F1286" s="175">
        <v>7</v>
      </c>
      <c r="G1286" s="178" t="s">
        <v>766</v>
      </c>
      <c r="H1286" s="178" t="s">
        <v>202</v>
      </c>
      <c r="I1286" s="177">
        <v>2</v>
      </c>
      <c r="J1286" s="177">
        <v>3</v>
      </c>
      <c r="K1286" s="177">
        <v>72.793964000000003</v>
      </c>
    </row>
    <row r="1287" spans="1:11" x14ac:dyDescent="0.25">
      <c r="A1287" s="177">
        <v>236158</v>
      </c>
      <c r="B1287" s="177">
        <v>229</v>
      </c>
      <c r="C1287" s="174">
        <v>2011</v>
      </c>
      <c r="D1287" s="177">
        <v>14</v>
      </c>
      <c r="E1287" s="178" t="s">
        <v>310</v>
      </c>
      <c r="F1287" s="175">
        <v>7</v>
      </c>
      <c r="G1287" s="178" t="s">
        <v>766</v>
      </c>
      <c r="H1287" s="178" t="s">
        <v>202</v>
      </c>
      <c r="I1287" s="177">
        <v>3</v>
      </c>
      <c r="J1287" s="177">
        <v>3</v>
      </c>
      <c r="K1287" s="177">
        <v>114.16219</v>
      </c>
    </row>
    <row r="1288" spans="1:11" x14ac:dyDescent="0.25">
      <c r="A1288" s="177">
        <v>236159</v>
      </c>
      <c r="B1288" s="177">
        <v>229</v>
      </c>
      <c r="C1288" s="174">
        <v>2011</v>
      </c>
      <c r="D1288" s="177">
        <v>14</v>
      </c>
      <c r="E1288" s="178" t="s">
        <v>310</v>
      </c>
      <c r="F1288" s="175">
        <v>7</v>
      </c>
      <c r="G1288" s="178" t="s">
        <v>766</v>
      </c>
      <c r="H1288" s="178" t="s">
        <v>202</v>
      </c>
      <c r="I1288" s="177">
        <v>4</v>
      </c>
      <c r="J1288" s="177">
        <v>3</v>
      </c>
      <c r="K1288" s="177">
        <v>814.22254399999997</v>
      </c>
    </row>
    <row r="1289" spans="1:11" x14ac:dyDescent="0.25">
      <c r="A1289" s="177">
        <v>236160</v>
      </c>
      <c r="B1289" s="177">
        <v>229</v>
      </c>
      <c r="C1289" s="174">
        <v>2011</v>
      </c>
      <c r="D1289" s="177">
        <v>14</v>
      </c>
      <c r="E1289" s="178" t="s">
        <v>310</v>
      </c>
      <c r="F1289" s="175">
        <v>7</v>
      </c>
      <c r="G1289" s="178" t="s">
        <v>766</v>
      </c>
      <c r="H1289" s="178" t="s">
        <v>202</v>
      </c>
      <c r="I1289" s="177">
        <v>5</v>
      </c>
      <c r="J1289" s="177">
        <v>3</v>
      </c>
      <c r="K1289" s="177">
        <v>25.021615000000001</v>
      </c>
    </row>
    <row r="1290" spans="1:11" x14ac:dyDescent="0.25">
      <c r="A1290" s="177">
        <v>236161</v>
      </c>
      <c r="B1290" s="177">
        <v>229</v>
      </c>
      <c r="C1290" s="174">
        <v>2011</v>
      </c>
      <c r="D1290" s="177">
        <v>15</v>
      </c>
      <c r="E1290" s="178" t="s">
        <v>312</v>
      </c>
      <c r="F1290" s="175">
        <v>8</v>
      </c>
      <c r="G1290" s="178" t="s">
        <v>767</v>
      </c>
      <c r="H1290" s="178" t="s">
        <v>796</v>
      </c>
      <c r="I1290" s="177">
        <v>2</v>
      </c>
      <c r="J1290" s="177">
        <v>3</v>
      </c>
      <c r="K1290" s="177">
        <v>57.915914000000001</v>
      </c>
    </row>
    <row r="1291" spans="1:11" x14ac:dyDescent="0.25">
      <c r="A1291" s="177">
        <v>236162</v>
      </c>
      <c r="B1291" s="177">
        <v>229</v>
      </c>
      <c r="C1291" s="174">
        <v>2011</v>
      </c>
      <c r="D1291" s="177">
        <v>15</v>
      </c>
      <c r="E1291" s="178" t="s">
        <v>312</v>
      </c>
      <c r="F1291" s="175">
        <v>8</v>
      </c>
      <c r="G1291" s="178" t="s">
        <v>767</v>
      </c>
      <c r="H1291" s="178" t="s">
        <v>796</v>
      </c>
      <c r="I1291" s="177">
        <v>3</v>
      </c>
      <c r="J1291" s="177">
        <v>3</v>
      </c>
      <c r="K1291" s="177">
        <v>36.981859</v>
      </c>
    </row>
    <row r="1292" spans="1:11" x14ac:dyDescent="0.25">
      <c r="A1292" s="177">
        <v>236163</v>
      </c>
      <c r="B1292" s="177">
        <v>229</v>
      </c>
      <c r="C1292" s="174">
        <v>2011</v>
      </c>
      <c r="D1292" s="177">
        <v>15</v>
      </c>
      <c r="E1292" s="178" t="s">
        <v>312</v>
      </c>
      <c r="F1292" s="175">
        <v>8</v>
      </c>
      <c r="G1292" s="178" t="s">
        <v>767</v>
      </c>
      <c r="H1292" s="178" t="s">
        <v>796</v>
      </c>
      <c r="I1292" s="177">
        <v>4</v>
      </c>
      <c r="J1292" s="177">
        <v>3</v>
      </c>
      <c r="K1292" s="177">
        <v>320.34479299999998</v>
      </c>
    </row>
    <row r="1293" spans="1:11" x14ac:dyDescent="0.25">
      <c r="A1293" s="177">
        <v>236164</v>
      </c>
      <c r="B1293" s="177">
        <v>229</v>
      </c>
      <c r="C1293" s="174">
        <v>2011</v>
      </c>
      <c r="D1293" s="177">
        <v>15</v>
      </c>
      <c r="E1293" s="178" t="s">
        <v>312</v>
      </c>
      <c r="F1293" s="175">
        <v>8</v>
      </c>
      <c r="G1293" s="178" t="s">
        <v>767</v>
      </c>
      <c r="H1293" s="178" t="s">
        <v>796</v>
      </c>
      <c r="I1293" s="177">
        <v>5</v>
      </c>
      <c r="J1293" s="177">
        <v>3</v>
      </c>
      <c r="K1293" s="177">
        <v>104.028845</v>
      </c>
    </row>
    <row r="1294" spans="1:11" x14ac:dyDescent="0.25">
      <c r="A1294" s="177">
        <v>236165</v>
      </c>
      <c r="B1294" s="177">
        <v>229</v>
      </c>
      <c r="C1294" s="174">
        <v>2011</v>
      </c>
      <c r="D1294" s="177">
        <v>16</v>
      </c>
      <c r="E1294" s="178" t="s">
        <v>314</v>
      </c>
      <c r="F1294" s="175">
        <v>8</v>
      </c>
      <c r="G1294" s="178" t="s">
        <v>767</v>
      </c>
      <c r="H1294" s="178" t="s">
        <v>202</v>
      </c>
      <c r="I1294" s="177">
        <v>2</v>
      </c>
      <c r="J1294" s="177">
        <v>3</v>
      </c>
      <c r="K1294" s="177">
        <v>42.657086</v>
      </c>
    </row>
    <row r="1295" spans="1:11" x14ac:dyDescent="0.25">
      <c r="A1295" s="177">
        <v>236166</v>
      </c>
      <c r="B1295" s="177">
        <v>229</v>
      </c>
      <c r="C1295" s="174">
        <v>2011</v>
      </c>
      <c r="D1295" s="177">
        <v>16</v>
      </c>
      <c r="E1295" s="178" t="s">
        <v>314</v>
      </c>
      <c r="F1295" s="175">
        <v>8</v>
      </c>
      <c r="G1295" s="178" t="s">
        <v>767</v>
      </c>
      <c r="H1295" s="178" t="s">
        <v>202</v>
      </c>
      <c r="I1295" s="177">
        <v>3</v>
      </c>
      <c r="J1295" s="177">
        <v>3</v>
      </c>
      <c r="K1295" s="177">
        <v>144.112402</v>
      </c>
    </row>
    <row r="1296" spans="1:11" x14ac:dyDescent="0.25">
      <c r="A1296" s="177">
        <v>236167</v>
      </c>
      <c r="B1296" s="177">
        <v>229</v>
      </c>
      <c r="C1296" s="174">
        <v>2011</v>
      </c>
      <c r="D1296" s="177">
        <v>16</v>
      </c>
      <c r="E1296" s="178" t="s">
        <v>314</v>
      </c>
      <c r="F1296" s="175">
        <v>8</v>
      </c>
      <c r="G1296" s="178" t="s">
        <v>767</v>
      </c>
      <c r="H1296" s="178" t="s">
        <v>202</v>
      </c>
      <c r="I1296" s="177">
        <v>4</v>
      </c>
      <c r="J1296" s="177">
        <v>3</v>
      </c>
      <c r="K1296" s="177">
        <v>1237.7271229999999</v>
      </c>
    </row>
    <row r="1297" spans="1:12" x14ac:dyDescent="0.25">
      <c r="A1297" s="177">
        <v>236168</v>
      </c>
      <c r="B1297" s="177">
        <v>229</v>
      </c>
      <c r="C1297" s="174">
        <v>2011</v>
      </c>
      <c r="D1297" s="177">
        <v>16</v>
      </c>
      <c r="E1297" s="178" t="s">
        <v>314</v>
      </c>
      <c r="F1297" s="175">
        <v>8</v>
      </c>
      <c r="G1297" s="178" t="s">
        <v>767</v>
      </c>
      <c r="H1297" s="178" t="s">
        <v>202</v>
      </c>
      <c r="I1297" s="177">
        <v>5</v>
      </c>
      <c r="J1297" s="177">
        <v>3</v>
      </c>
      <c r="K1297" s="177">
        <v>403.42590899999999</v>
      </c>
    </row>
    <row r="1298" spans="1:12" x14ac:dyDescent="0.25">
      <c r="A1298" s="177">
        <v>236169</v>
      </c>
      <c r="B1298" s="177">
        <v>229</v>
      </c>
      <c r="C1298" s="174">
        <v>2011</v>
      </c>
      <c r="D1298" s="177">
        <v>17</v>
      </c>
      <c r="E1298" s="178" t="s">
        <v>316</v>
      </c>
      <c r="F1298" s="175">
        <v>9</v>
      </c>
      <c r="G1298" s="178" t="s">
        <v>768</v>
      </c>
      <c r="H1298" s="178" t="s">
        <v>796</v>
      </c>
      <c r="I1298" s="177">
        <v>2</v>
      </c>
      <c r="J1298" s="177">
        <v>3</v>
      </c>
      <c r="K1298" s="177">
        <v>14.688196</v>
      </c>
    </row>
    <row r="1299" spans="1:12" x14ac:dyDescent="0.25">
      <c r="A1299" s="177">
        <v>236170</v>
      </c>
      <c r="B1299" s="177">
        <v>229</v>
      </c>
      <c r="C1299" s="174">
        <v>2011</v>
      </c>
      <c r="D1299" s="177">
        <v>17</v>
      </c>
      <c r="E1299" s="178" t="s">
        <v>316</v>
      </c>
      <c r="F1299" s="175">
        <v>9</v>
      </c>
      <c r="G1299" s="178" t="s">
        <v>768</v>
      </c>
      <c r="H1299" s="178" t="s">
        <v>796</v>
      </c>
      <c r="I1299" s="177">
        <v>3</v>
      </c>
      <c r="J1299" s="177">
        <v>3</v>
      </c>
      <c r="K1299" s="177">
        <v>217.01301900000001</v>
      </c>
    </row>
    <row r="1300" spans="1:12" x14ac:dyDescent="0.25">
      <c r="A1300" s="177">
        <v>236171</v>
      </c>
      <c r="B1300" s="177">
        <v>229</v>
      </c>
      <c r="C1300" s="174">
        <v>2011</v>
      </c>
      <c r="D1300" s="177">
        <v>17</v>
      </c>
      <c r="E1300" s="178" t="s">
        <v>316</v>
      </c>
      <c r="F1300" s="175">
        <v>9</v>
      </c>
      <c r="G1300" s="178" t="s">
        <v>768</v>
      </c>
      <c r="H1300" s="178" t="s">
        <v>796</v>
      </c>
      <c r="I1300" s="177">
        <v>4</v>
      </c>
      <c r="J1300" s="177">
        <v>3</v>
      </c>
      <c r="K1300" s="177">
        <v>286.99751400000002</v>
      </c>
    </row>
    <row r="1301" spans="1:12" x14ac:dyDescent="0.25">
      <c r="A1301" s="177">
        <v>236172</v>
      </c>
      <c r="B1301" s="177">
        <v>229</v>
      </c>
      <c r="C1301" s="174">
        <v>2011</v>
      </c>
      <c r="D1301" s="177">
        <v>17</v>
      </c>
      <c r="E1301" s="178" t="s">
        <v>316</v>
      </c>
      <c r="F1301" s="175">
        <v>9</v>
      </c>
      <c r="G1301" s="178" t="s">
        <v>768</v>
      </c>
      <c r="H1301" s="178" t="s">
        <v>796</v>
      </c>
      <c r="I1301" s="177">
        <v>5</v>
      </c>
      <c r="J1301" s="177">
        <v>3</v>
      </c>
      <c r="K1301" s="177">
        <v>62.008043999999998</v>
      </c>
    </row>
    <row r="1302" spans="1:12" x14ac:dyDescent="0.25">
      <c r="A1302" s="177">
        <v>236173</v>
      </c>
      <c r="B1302" s="177">
        <v>229</v>
      </c>
      <c r="C1302" s="174">
        <v>2011</v>
      </c>
      <c r="D1302" s="177">
        <v>18</v>
      </c>
      <c r="E1302" s="178" t="s">
        <v>318</v>
      </c>
      <c r="F1302" s="175">
        <v>9</v>
      </c>
      <c r="G1302" s="178" t="s">
        <v>768</v>
      </c>
      <c r="H1302" s="178" t="s">
        <v>202</v>
      </c>
      <c r="I1302" s="177">
        <v>2</v>
      </c>
      <c r="J1302" s="177">
        <v>3</v>
      </c>
      <c r="K1302" s="177">
        <v>31.364042999999999</v>
      </c>
    </row>
    <row r="1303" spans="1:12" x14ac:dyDescent="0.25">
      <c r="A1303" s="177">
        <v>236174</v>
      </c>
      <c r="B1303" s="177">
        <v>229</v>
      </c>
      <c r="C1303" s="174">
        <v>2011</v>
      </c>
      <c r="D1303" s="177">
        <v>18</v>
      </c>
      <c r="E1303" s="178" t="s">
        <v>318</v>
      </c>
      <c r="F1303" s="175">
        <v>9</v>
      </c>
      <c r="G1303" s="178" t="s">
        <v>768</v>
      </c>
      <c r="H1303" s="178" t="s">
        <v>202</v>
      </c>
      <c r="I1303" s="177">
        <v>3</v>
      </c>
      <c r="J1303" s="177">
        <v>3</v>
      </c>
      <c r="K1303" s="177">
        <v>281.08661999999998</v>
      </c>
    </row>
    <row r="1304" spans="1:12" x14ac:dyDescent="0.25">
      <c r="A1304" s="177">
        <v>236175</v>
      </c>
      <c r="B1304" s="177">
        <v>229</v>
      </c>
      <c r="C1304" s="174">
        <v>2011</v>
      </c>
      <c r="D1304" s="177">
        <v>18</v>
      </c>
      <c r="E1304" s="178" t="s">
        <v>318</v>
      </c>
      <c r="F1304" s="175">
        <v>9</v>
      </c>
      <c r="G1304" s="178" t="s">
        <v>768</v>
      </c>
      <c r="H1304" s="178" t="s">
        <v>202</v>
      </c>
      <c r="I1304" s="177">
        <v>4</v>
      </c>
      <c r="J1304" s="177">
        <v>3</v>
      </c>
      <c r="K1304" s="177">
        <v>402.10166299999997</v>
      </c>
    </row>
    <row r="1305" spans="1:12" x14ac:dyDescent="0.25">
      <c r="A1305" s="177">
        <v>236176</v>
      </c>
      <c r="B1305" s="177">
        <v>229</v>
      </c>
      <c r="C1305" s="174">
        <v>2011</v>
      </c>
      <c r="D1305" s="177">
        <v>18</v>
      </c>
      <c r="E1305" s="178" t="s">
        <v>318</v>
      </c>
      <c r="F1305" s="175">
        <v>9</v>
      </c>
      <c r="G1305" s="178" t="s">
        <v>768</v>
      </c>
      <c r="H1305" s="178" t="s">
        <v>202</v>
      </c>
      <c r="I1305" s="177">
        <v>5</v>
      </c>
      <c r="J1305" s="177">
        <v>3</v>
      </c>
      <c r="K1305" s="177">
        <v>40.028503000000001</v>
      </c>
    </row>
    <row r="1306" spans="1:12" x14ac:dyDescent="0.25">
      <c r="A1306" s="177">
        <v>236177</v>
      </c>
      <c r="B1306" s="177">
        <v>229</v>
      </c>
      <c r="C1306" s="174">
        <v>2011</v>
      </c>
      <c r="D1306" s="177">
        <v>19</v>
      </c>
      <c r="E1306" s="178" t="s">
        <v>320</v>
      </c>
      <c r="F1306" s="175">
        <v>10</v>
      </c>
      <c r="G1306" s="178" t="s">
        <v>769</v>
      </c>
      <c r="H1306" s="178" t="s">
        <v>796</v>
      </c>
      <c r="I1306" s="177">
        <v>2</v>
      </c>
      <c r="J1306" s="177">
        <v>3</v>
      </c>
      <c r="K1306" s="177">
        <v>0.28496100000000002</v>
      </c>
    </row>
    <row r="1307" spans="1:12" x14ac:dyDescent="0.25">
      <c r="A1307" s="177">
        <v>236178</v>
      </c>
      <c r="B1307" s="177">
        <v>229</v>
      </c>
      <c r="C1307" s="174">
        <v>2011</v>
      </c>
      <c r="D1307" s="177">
        <v>19</v>
      </c>
      <c r="E1307" s="178" t="s">
        <v>320</v>
      </c>
      <c r="F1307" s="175">
        <v>10</v>
      </c>
      <c r="G1307" s="178" t="s">
        <v>769</v>
      </c>
      <c r="H1307" s="178" t="s">
        <v>796</v>
      </c>
      <c r="I1307" s="177">
        <v>3</v>
      </c>
      <c r="J1307" s="177">
        <v>3</v>
      </c>
      <c r="K1307" s="177">
        <v>5.0522539999999996</v>
      </c>
    </row>
    <row r="1308" spans="1:12" x14ac:dyDescent="0.25">
      <c r="A1308" s="177">
        <v>236179</v>
      </c>
      <c r="B1308" s="177">
        <v>229</v>
      </c>
      <c r="C1308" s="174">
        <v>2011</v>
      </c>
      <c r="D1308" s="177">
        <v>19</v>
      </c>
      <c r="E1308" s="178" t="s">
        <v>320</v>
      </c>
      <c r="F1308" s="175">
        <v>10</v>
      </c>
      <c r="G1308" s="178" t="s">
        <v>769</v>
      </c>
      <c r="H1308" s="178" t="s">
        <v>796</v>
      </c>
      <c r="I1308" s="177">
        <v>4</v>
      </c>
      <c r="J1308" s="177">
        <v>3</v>
      </c>
      <c r="K1308" s="177">
        <v>312.79472600000003</v>
      </c>
    </row>
    <row r="1309" spans="1:12" x14ac:dyDescent="0.25">
      <c r="A1309" s="177">
        <v>236180</v>
      </c>
      <c r="B1309" s="177">
        <v>229</v>
      </c>
      <c r="C1309" s="174">
        <v>2011</v>
      </c>
      <c r="D1309" s="177">
        <v>19</v>
      </c>
      <c r="E1309" s="178" t="s">
        <v>320</v>
      </c>
      <c r="F1309" s="175">
        <v>10</v>
      </c>
      <c r="G1309" s="178" t="s">
        <v>769</v>
      </c>
      <c r="H1309" s="178" t="s">
        <v>796</v>
      </c>
      <c r="I1309" s="177">
        <v>5</v>
      </c>
      <c r="J1309" s="177">
        <v>3</v>
      </c>
      <c r="K1309" s="174">
        <v>0</v>
      </c>
      <c r="L1309" s="179">
        <v>-0.41828700000000002</v>
      </c>
    </row>
    <row r="1310" spans="1:12" x14ac:dyDescent="0.25">
      <c r="A1310" s="177">
        <v>236181</v>
      </c>
      <c r="B1310" s="177">
        <v>229</v>
      </c>
      <c r="C1310" s="174">
        <v>2011</v>
      </c>
      <c r="D1310" s="177">
        <v>20</v>
      </c>
      <c r="E1310" s="178" t="s">
        <v>322</v>
      </c>
      <c r="F1310" s="175">
        <v>10</v>
      </c>
      <c r="G1310" s="178" t="s">
        <v>769</v>
      </c>
      <c r="H1310" s="178" t="s">
        <v>202</v>
      </c>
      <c r="I1310" s="177">
        <v>2</v>
      </c>
      <c r="J1310" s="177">
        <v>3</v>
      </c>
      <c r="K1310" s="177">
        <v>1.013225</v>
      </c>
    </row>
    <row r="1311" spans="1:12" x14ac:dyDescent="0.25">
      <c r="A1311" s="177">
        <v>236182</v>
      </c>
      <c r="B1311" s="177">
        <v>229</v>
      </c>
      <c r="C1311" s="174">
        <v>2011</v>
      </c>
      <c r="D1311" s="177">
        <v>20</v>
      </c>
      <c r="E1311" s="178" t="s">
        <v>322</v>
      </c>
      <c r="F1311" s="175">
        <v>10</v>
      </c>
      <c r="G1311" s="178" t="s">
        <v>769</v>
      </c>
      <c r="H1311" s="178" t="s">
        <v>202</v>
      </c>
      <c r="I1311" s="177">
        <v>3</v>
      </c>
      <c r="J1311" s="177">
        <v>3</v>
      </c>
      <c r="K1311" s="177">
        <v>19.731380000000001</v>
      </c>
    </row>
    <row r="1312" spans="1:12" x14ac:dyDescent="0.25">
      <c r="A1312" s="177">
        <v>236183</v>
      </c>
      <c r="B1312" s="177">
        <v>229</v>
      </c>
      <c r="C1312" s="174">
        <v>2011</v>
      </c>
      <c r="D1312" s="177">
        <v>20</v>
      </c>
      <c r="E1312" s="178" t="s">
        <v>322</v>
      </c>
      <c r="F1312" s="175">
        <v>10</v>
      </c>
      <c r="G1312" s="178" t="s">
        <v>769</v>
      </c>
      <c r="H1312" s="178" t="s">
        <v>202</v>
      </c>
      <c r="I1312" s="177">
        <v>4</v>
      </c>
      <c r="J1312" s="177">
        <v>3</v>
      </c>
      <c r="K1312" s="177">
        <v>1191.252974</v>
      </c>
    </row>
    <row r="1313" spans="1:12" x14ac:dyDescent="0.25">
      <c r="A1313" s="177">
        <v>236184</v>
      </c>
      <c r="B1313" s="177">
        <v>229</v>
      </c>
      <c r="C1313" s="174">
        <v>2011</v>
      </c>
      <c r="D1313" s="177">
        <v>20</v>
      </c>
      <c r="E1313" s="178" t="s">
        <v>322</v>
      </c>
      <c r="F1313" s="175">
        <v>10</v>
      </c>
      <c r="G1313" s="178" t="s">
        <v>769</v>
      </c>
      <c r="H1313" s="178" t="s">
        <v>202</v>
      </c>
      <c r="I1313" s="177">
        <v>5</v>
      </c>
      <c r="J1313" s="177">
        <v>3</v>
      </c>
      <c r="K1313" s="174">
        <v>0</v>
      </c>
      <c r="L1313" s="179">
        <v>-1.734329</v>
      </c>
    </row>
    <row r="1314" spans="1:12" x14ac:dyDescent="0.25">
      <c r="A1314" s="177">
        <v>236185</v>
      </c>
      <c r="B1314" s="177">
        <v>229</v>
      </c>
      <c r="C1314" s="174">
        <v>2011</v>
      </c>
      <c r="D1314" s="177">
        <v>21</v>
      </c>
      <c r="E1314" s="178" t="s">
        <v>324</v>
      </c>
      <c r="F1314" s="175">
        <v>11</v>
      </c>
      <c r="G1314" s="178" t="s">
        <v>770</v>
      </c>
      <c r="H1314" s="178" t="s">
        <v>796</v>
      </c>
      <c r="I1314" s="177">
        <v>2</v>
      </c>
      <c r="J1314" s="177">
        <v>3</v>
      </c>
      <c r="K1314" s="177">
        <v>46.380834</v>
      </c>
    </row>
    <row r="1315" spans="1:12" x14ac:dyDescent="0.25">
      <c r="A1315" s="177">
        <v>236186</v>
      </c>
      <c r="B1315" s="177">
        <v>229</v>
      </c>
      <c r="C1315" s="174">
        <v>2011</v>
      </c>
      <c r="D1315" s="177">
        <v>21</v>
      </c>
      <c r="E1315" s="178" t="s">
        <v>324</v>
      </c>
      <c r="F1315" s="175">
        <v>11</v>
      </c>
      <c r="G1315" s="178" t="s">
        <v>770</v>
      </c>
      <c r="H1315" s="178" t="s">
        <v>796</v>
      </c>
      <c r="I1315" s="177">
        <v>3</v>
      </c>
      <c r="J1315" s="177">
        <v>3</v>
      </c>
      <c r="K1315" s="177">
        <v>1453.0242209999999</v>
      </c>
    </row>
    <row r="1316" spans="1:12" x14ac:dyDescent="0.25">
      <c r="A1316" s="177">
        <v>236187</v>
      </c>
      <c r="B1316" s="177">
        <v>229</v>
      </c>
      <c r="C1316" s="174">
        <v>2011</v>
      </c>
      <c r="D1316" s="177">
        <v>21</v>
      </c>
      <c r="E1316" s="178" t="s">
        <v>324</v>
      </c>
      <c r="F1316" s="175">
        <v>11</v>
      </c>
      <c r="G1316" s="178" t="s">
        <v>770</v>
      </c>
      <c r="H1316" s="178" t="s">
        <v>796</v>
      </c>
      <c r="I1316" s="177">
        <v>4</v>
      </c>
      <c r="J1316" s="177">
        <v>3</v>
      </c>
      <c r="K1316" s="177">
        <v>4561.262925</v>
      </c>
    </row>
    <row r="1317" spans="1:12" x14ac:dyDescent="0.25">
      <c r="A1317" s="177">
        <v>236188</v>
      </c>
      <c r="B1317" s="177">
        <v>229</v>
      </c>
      <c r="C1317" s="174">
        <v>2011</v>
      </c>
      <c r="D1317" s="177">
        <v>21</v>
      </c>
      <c r="E1317" s="178" t="s">
        <v>324</v>
      </c>
      <c r="F1317" s="175">
        <v>11</v>
      </c>
      <c r="G1317" s="178" t="s">
        <v>770</v>
      </c>
      <c r="H1317" s="178" t="s">
        <v>796</v>
      </c>
      <c r="I1317" s="177">
        <v>5</v>
      </c>
      <c r="J1317" s="177">
        <v>3</v>
      </c>
      <c r="K1317" s="177">
        <v>30.094725</v>
      </c>
    </row>
    <row r="1318" spans="1:12" x14ac:dyDescent="0.25">
      <c r="A1318" s="177">
        <v>236189</v>
      </c>
      <c r="B1318" s="177">
        <v>229</v>
      </c>
      <c r="C1318" s="174">
        <v>2011</v>
      </c>
      <c r="D1318" s="177">
        <v>22</v>
      </c>
      <c r="E1318" s="178" t="s">
        <v>326</v>
      </c>
      <c r="F1318" s="175">
        <v>11</v>
      </c>
      <c r="G1318" s="178" t="s">
        <v>770</v>
      </c>
      <c r="H1318" s="178" t="s">
        <v>202</v>
      </c>
      <c r="I1318" s="177">
        <v>2</v>
      </c>
      <c r="J1318" s="177">
        <v>3</v>
      </c>
      <c r="K1318" s="177">
        <v>211.39549</v>
      </c>
    </row>
    <row r="1319" spans="1:12" x14ac:dyDescent="0.25">
      <c r="A1319" s="177">
        <v>236190</v>
      </c>
      <c r="B1319" s="177">
        <v>229</v>
      </c>
      <c r="C1319" s="174">
        <v>2011</v>
      </c>
      <c r="D1319" s="177">
        <v>22</v>
      </c>
      <c r="E1319" s="178" t="s">
        <v>326</v>
      </c>
      <c r="F1319" s="175">
        <v>11</v>
      </c>
      <c r="G1319" s="178" t="s">
        <v>770</v>
      </c>
      <c r="H1319" s="178" t="s">
        <v>202</v>
      </c>
      <c r="I1319" s="177">
        <v>3</v>
      </c>
      <c r="J1319" s="177">
        <v>3</v>
      </c>
      <c r="K1319" s="177">
        <v>5998.1770900000001</v>
      </c>
    </row>
    <row r="1320" spans="1:12" x14ac:dyDescent="0.25">
      <c r="A1320" s="177">
        <v>236191</v>
      </c>
      <c r="B1320" s="177">
        <v>229</v>
      </c>
      <c r="C1320" s="174">
        <v>2011</v>
      </c>
      <c r="D1320" s="177">
        <v>22</v>
      </c>
      <c r="E1320" s="178" t="s">
        <v>326</v>
      </c>
      <c r="F1320" s="175">
        <v>11</v>
      </c>
      <c r="G1320" s="178" t="s">
        <v>770</v>
      </c>
      <c r="H1320" s="178" t="s">
        <v>202</v>
      </c>
      <c r="I1320" s="177">
        <v>4</v>
      </c>
      <c r="J1320" s="177">
        <v>3</v>
      </c>
      <c r="K1320" s="177">
        <v>18798.200623000001</v>
      </c>
    </row>
    <row r="1321" spans="1:12" x14ac:dyDescent="0.25">
      <c r="A1321" s="177">
        <v>236192</v>
      </c>
      <c r="B1321" s="177">
        <v>229</v>
      </c>
      <c r="C1321" s="174">
        <v>2011</v>
      </c>
      <c r="D1321" s="177">
        <v>22</v>
      </c>
      <c r="E1321" s="178" t="s">
        <v>326</v>
      </c>
      <c r="F1321" s="175">
        <v>11</v>
      </c>
      <c r="G1321" s="178" t="s">
        <v>770</v>
      </c>
      <c r="H1321" s="178" t="s">
        <v>202</v>
      </c>
      <c r="I1321" s="177">
        <v>5</v>
      </c>
      <c r="J1321" s="177">
        <v>3</v>
      </c>
      <c r="K1321" s="177">
        <v>124.823847</v>
      </c>
    </row>
    <row r="1322" spans="1:12" x14ac:dyDescent="0.25">
      <c r="A1322" s="177">
        <v>236193</v>
      </c>
      <c r="B1322" s="177">
        <v>229</v>
      </c>
      <c r="C1322" s="174">
        <v>2011</v>
      </c>
      <c r="D1322" s="177">
        <v>24</v>
      </c>
      <c r="E1322" s="178" t="s">
        <v>330</v>
      </c>
      <c r="F1322" s="175">
        <v>12</v>
      </c>
      <c r="G1322" s="178" t="s">
        <v>771</v>
      </c>
      <c r="H1322" s="178" t="s">
        <v>202</v>
      </c>
      <c r="I1322" s="177">
        <v>2</v>
      </c>
      <c r="J1322" s="177">
        <v>3</v>
      </c>
      <c r="K1322" s="177">
        <v>448.548519</v>
      </c>
    </row>
    <row r="1323" spans="1:12" x14ac:dyDescent="0.25">
      <c r="A1323" s="177">
        <v>236194</v>
      </c>
      <c r="B1323" s="177">
        <v>229</v>
      </c>
      <c r="C1323" s="174">
        <v>2011</v>
      </c>
      <c r="D1323" s="177">
        <v>24</v>
      </c>
      <c r="E1323" s="178" t="s">
        <v>330</v>
      </c>
      <c r="F1323" s="175">
        <v>12</v>
      </c>
      <c r="G1323" s="178" t="s">
        <v>771</v>
      </c>
      <c r="H1323" s="178" t="s">
        <v>202</v>
      </c>
      <c r="I1323" s="177">
        <v>3</v>
      </c>
      <c r="J1323" s="177">
        <v>3</v>
      </c>
      <c r="K1323" s="177">
        <v>685.51905799999997</v>
      </c>
    </row>
    <row r="1324" spans="1:12" x14ac:dyDescent="0.25">
      <c r="A1324" s="177">
        <v>236195</v>
      </c>
      <c r="B1324" s="177">
        <v>229</v>
      </c>
      <c r="C1324" s="174">
        <v>2011</v>
      </c>
      <c r="D1324" s="177">
        <v>24</v>
      </c>
      <c r="E1324" s="178" t="s">
        <v>330</v>
      </c>
      <c r="F1324" s="175">
        <v>12</v>
      </c>
      <c r="G1324" s="178" t="s">
        <v>771</v>
      </c>
      <c r="H1324" s="178" t="s">
        <v>202</v>
      </c>
      <c r="I1324" s="177">
        <v>4</v>
      </c>
      <c r="J1324" s="177">
        <v>3</v>
      </c>
      <c r="K1324" s="177">
        <v>152.15106599999999</v>
      </c>
    </row>
    <row r="1325" spans="1:12" x14ac:dyDescent="0.25">
      <c r="A1325" s="177">
        <v>236196</v>
      </c>
      <c r="B1325" s="177">
        <v>229</v>
      </c>
      <c r="C1325" s="174">
        <v>2011</v>
      </c>
      <c r="D1325" s="177">
        <v>24</v>
      </c>
      <c r="E1325" s="178" t="s">
        <v>330</v>
      </c>
      <c r="F1325" s="175">
        <v>12</v>
      </c>
      <c r="G1325" s="178" t="s">
        <v>771</v>
      </c>
      <c r="H1325" s="178" t="s">
        <v>202</v>
      </c>
      <c r="I1325" s="177">
        <v>5</v>
      </c>
      <c r="J1325" s="177">
        <v>3</v>
      </c>
      <c r="K1325" s="177">
        <v>4.0005519999999999</v>
      </c>
    </row>
    <row r="1326" spans="1:12" x14ac:dyDescent="0.25">
      <c r="A1326" s="177">
        <v>236197</v>
      </c>
      <c r="B1326" s="177">
        <v>229</v>
      </c>
      <c r="C1326" s="174">
        <v>2011</v>
      </c>
      <c r="D1326" s="177">
        <v>25</v>
      </c>
      <c r="E1326" s="178" t="s">
        <v>332</v>
      </c>
      <c r="F1326" s="175">
        <v>13</v>
      </c>
      <c r="G1326" s="178" t="s">
        <v>772</v>
      </c>
      <c r="H1326" s="178" t="s">
        <v>796</v>
      </c>
      <c r="I1326" s="177">
        <v>2</v>
      </c>
      <c r="J1326" s="177">
        <v>3</v>
      </c>
      <c r="K1326" s="177">
        <v>211.97270399999999</v>
      </c>
    </row>
    <row r="1327" spans="1:12" x14ac:dyDescent="0.25">
      <c r="A1327" s="177">
        <v>236198</v>
      </c>
      <c r="B1327" s="177">
        <v>229</v>
      </c>
      <c r="C1327" s="174">
        <v>2011</v>
      </c>
      <c r="D1327" s="177">
        <v>25</v>
      </c>
      <c r="E1327" s="178" t="s">
        <v>332</v>
      </c>
      <c r="F1327" s="175">
        <v>13</v>
      </c>
      <c r="G1327" s="178" t="s">
        <v>772</v>
      </c>
      <c r="H1327" s="178" t="s">
        <v>796</v>
      </c>
      <c r="I1327" s="177">
        <v>3</v>
      </c>
      <c r="J1327" s="177">
        <v>3</v>
      </c>
      <c r="K1327" s="177">
        <v>1011.541514</v>
      </c>
    </row>
    <row r="1328" spans="1:12" x14ac:dyDescent="0.25">
      <c r="A1328" s="177">
        <v>236199</v>
      </c>
      <c r="B1328" s="177">
        <v>229</v>
      </c>
      <c r="C1328" s="174">
        <v>2011</v>
      </c>
      <c r="D1328" s="177">
        <v>25</v>
      </c>
      <c r="E1328" s="178" t="s">
        <v>332</v>
      </c>
      <c r="F1328" s="175">
        <v>13</v>
      </c>
      <c r="G1328" s="178" t="s">
        <v>772</v>
      </c>
      <c r="H1328" s="178" t="s">
        <v>796</v>
      </c>
      <c r="I1328" s="177">
        <v>4</v>
      </c>
      <c r="J1328" s="177">
        <v>3</v>
      </c>
      <c r="K1328" s="177">
        <v>2157.4114030000001</v>
      </c>
    </row>
    <row r="1329" spans="1:11" x14ac:dyDescent="0.25">
      <c r="A1329" s="177">
        <v>236200</v>
      </c>
      <c r="B1329" s="177">
        <v>229</v>
      </c>
      <c r="C1329" s="174">
        <v>2011</v>
      </c>
      <c r="D1329" s="177">
        <v>25</v>
      </c>
      <c r="E1329" s="178" t="s">
        <v>332</v>
      </c>
      <c r="F1329" s="175">
        <v>13</v>
      </c>
      <c r="G1329" s="178" t="s">
        <v>772</v>
      </c>
      <c r="H1329" s="178" t="s">
        <v>796</v>
      </c>
      <c r="I1329" s="177">
        <v>5</v>
      </c>
      <c r="J1329" s="177">
        <v>3</v>
      </c>
      <c r="K1329" s="177">
        <v>66.399187999999995</v>
      </c>
    </row>
    <row r="1330" spans="1:11" x14ac:dyDescent="0.25">
      <c r="A1330" s="177">
        <v>236201</v>
      </c>
      <c r="B1330" s="177">
        <v>229</v>
      </c>
      <c r="C1330" s="174">
        <v>2011</v>
      </c>
      <c r="D1330" s="177">
        <v>26</v>
      </c>
      <c r="E1330" s="178" t="s">
        <v>334</v>
      </c>
      <c r="F1330" s="175">
        <v>13</v>
      </c>
      <c r="G1330" s="178" t="s">
        <v>772</v>
      </c>
      <c r="H1330" s="178" t="s">
        <v>202</v>
      </c>
      <c r="I1330" s="177">
        <v>2</v>
      </c>
      <c r="J1330" s="177">
        <v>3</v>
      </c>
      <c r="K1330" s="177">
        <v>2494.0396609999998</v>
      </c>
    </row>
    <row r="1331" spans="1:11" x14ac:dyDescent="0.25">
      <c r="A1331" s="177">
        <v>236202</v>
      </c>
      <c r="B1331" s="177">
        <v>229</v>
      </c>
      <c r="C1331" s="174">
        <v>2011</v>
      </c>
      <c r="D1331" s="177">
        <v>26</v>
      </c>
      <c r="E1331" s="178" t="s">
        <v>334</v>
      </c>
      <c r="F1331" s="175">
        <v>13</v>
      </c>
      <c r="G1331" s="178" t="s">
        <v>772</v>
      </c>
      <c r="H1331" s="178" t="s">
        <v>202</v>
      </c>
      <c r="I1331" s="177">
        <v>3</v>
      </c>
      <c r="J1331" s="177">
        <v>3</v>
      </c>
      <c r="K1331" s="177">
        <v>13876.388869</v>
      </c>
    </row>
    <row r="1332" spans="1:11" x14ac:dyDescent="0.25">
      <c r="A1332" s="177">
        <v>236203</v>
      </c>
      <c r="B1332" s="177">
        <v>229</v>
      </c>
      <c r="C1332" s="174">
        <v>2011</v>
      </c>
      <c r="D1332" s="177">
        <v>26</v>
      </c>
      <c r="E1332" s="178" t="s">
        <v>334</v>
      </c>
      <c r="F1332" s="175">
        <v>13</v>
      </c>
      <c r="G1332" s="178" t="s">
        <v>772</v>
      </c>
      <c r="H1332" s="178" t="s">
        <v>202</v>
      </c>
      <c r="I1332" s="177">
        <v>4</v>
      </c>
      <c r="J1332" s="177">
        <v>3</v>
      </c>
      <c r="K1332" s="177">
        <v>29589.574552999999</v>
      </c>
    </row>
    <row r="1333" spans="1:11" x14ac:dyDescent="0.25">
      <c r="A1333" s="177">
        <v>236204</v>
      </c>
      <c r="B1333" s="177">
        <v>229</v>
      </c>
      <c r="C1333" s="174">
        <v>2011</v>
      </c>
      <c r="D1333" s="177">
        <v>26</v>
      </c>
      <c r="E1333" s="178" t="s">
        <v>334</v>
      </c>
      <c r="F1333" s="175">
        <v>13</v>
      </c>
      <c r="G1333" s="178" t="s">
        <v>772</v>
      </c>
      <c r="H1333" s="178" t="s">
        <v>202</v>
      </c>
      <c r="I1333" s="177">
        <v>5</v>
      </c>
      <c r="J1333" s="177">
        <v>3</v>
      </c>
      <c r="K1333" s="177">
        <v>913.77930500000002</v>
      </c>
    </row>
    <row r="1334" spans="1:11" x14ac:dyDescent="0.25">
      <c r="A1334" s="177">
        <v>236205</v>
      </c>
      <c r="B1334" s="177">
        <v>229</v>
      </c>
      <c r="C1334" s="174">
        <v>2011</v>
      </c>
      <c r="D1334" s="177">
        <v>27</v>
      </c>
      <c r="E1334" s="178" t="s">
        <v>336</v>
      </c>
      <c r="F1334" s="175">
        <v>14</v>
      </c>
      <c r="G1334" s="178" t="s">
        <v>773</v>
      </c>
      <c r="H1334" s="178" t="s">
        <v>796</v>
      </c>
      <c r="I1334" s="177">
        <v>2</v>
      </c>
      <c r="J1334" s="177">
        <v>3</v>
      </c>
      <c r="K1334" s="177">
        <v>0.47759499999999999</v>
      </c>
    </row>
    <row r="1335" spans="1:11" x14ac:dyDescent="0.25">
      <c r="A1335" s="177">
        <v>236206</v>
      </c>
      <c r="B1335" s="177">
        <v>229</v>
      </c>
      <c r="C1335" s="174">
        <v>2011</v>
      </c>
      <c r="D1335" s="177">
        <v>27</v>
      </c>
      <c r="E1335" s="178" t="s">
        <v>336</v>
      </c>
      <c r="F1335" s="175">
        <v>14</v>
      </c>
      <c r="G1335" s="178" t="s">
        <v>773</v>
      </c>
      <c r="H1335" s="178" t="s">
        <v>796</v>
      </c>
      <c r="I1335" s="177">
        <v>4</v>
      </c>
      <c r="J1335" s="177">
        <v>3</v>
      </c>
      <c r="K1335" s="177">
        <v>27.421668</v>
      </c>
    </row>
    <row r="1336" spans="1:11" x14ac:dyDescent="0.25">
      <c r="A1336" s="177">
        <v>236207</v>
      </c>
      <c r="B1336" s="177">
        <v>229</v>
      </c>
      <c r="C1336" s="174">
        <v>2011</v>
      </c>
      <c r="D1336" s="177">
        <v>27</v>
      </c>
      <c r="E1336" s="178" t="s">
        <v>336</v>
      </c>
      <c r="F1336" s="175">
        <v>14</v>
      </c>
      <c r="G1336" s="178" t="s">
        <v>773</v>
      </c>
      <c r="H1336" s="178" t="s">
        <v>796</v>
      </c>
      <c r="I1336" s="177">
        <v>5</v>
      </c>
      <c r="J1336" s="177">
        <v>3</v>
      </c>
      <c r="K1336" s="177">
        <v>10.693462999999999</v>
      </c>
    </row>
    <row r="1337" spans="1:11" x14ac:dyDescent="0.25">
      <c r="A1337" s="177">
        <v>236208</v>
      </c>
      <c r="B1337" s="177">
        <v>229</v>
      </c>
      <c r="C1337" s="174">
        <v>2011</v>
      </c>
      <c r="D1337" s="177">
        <v>28</v>
      </c>
      <c r="E1337" s="178" t="s">
        <v>338</v>
      </c>
      <c r="F1337" s="175">
        <v>14</v>
      </c>
      <c r="G1337" s="178" t="s">
        <v>773</v>
      </c>
      <c r="H1337" s="178" t="s">
        <v>202</v>
      </c>
      <c r="I1337" s="177">
        <v>2</v>
      </c>
      <c r="J1337" s="177">
        <v>3</v>
      </c>
      <c r="K1337" s="177">
        <v>8.4602629999999994</v>
      </c>
    </row>
    <row r="1338" spans="1:11" x14ac:dyDescent="0.25">
      <c r="A1338" s="177">
        <v>236209</v>
      </c>
      <c r="B1338" s="177">
        <v>229</v>
      </c>
      <c r="C1338" s="174">
        <v>2011</v>
      </c>
      <c r="D1338" s="177">
        <v>28</v>
      </c>
      <c r="E1338" s="178" t="s">
        <v>338</v>
      </c>
      <c r="F1338" s="175">
        <v>14</v>
      </c>
      <c r="G1338" s="178" t="s">
        <v>773</v>
      </c>
      <c r="H1338" s="178" t="s">
        <v>202</v>
      </c>
      <c r="I1338" s="177">
        <v>3</v>
      </c>
      <c r="J1338" s="177">
        <v>3</v>
      </c>
      <c r="K1338" s="177">
        <v>31.033667000000001</v>
      </c>
    </row>
    <row r="1339" spans="1:11" x14ac:dyDescent="0.25">
      <c r="A1339" s="177">
        <v>236210</v>
      </c>
      <c r="B1339" s="177">
        <v>229</v>
      </c>
      <c r="C1339" s="174">
        <v>2011</v>
      </c>
      <c r="D1339" s="177">
        <v>28</v>
      </c>
      <c r="E1339" s="178" t="s">
        <v>338</v>
      </c>
      <c r="F1339" s="175">
        <v>14</v>
      </c>
      <c r="G1339" s="178" t="s">
        <v>773</v>
      </c>
      <c r="H1339" s="178" t="s">
        <v>202</v>
      </c>
      <c r="I1339" s="177">
        <v>4</v>
      </c>
      <c r="J1339" s="177">
        <v>3</v>
      </c>
      <c r="K1339" s="177">
        <v>893.33919800000001</v>
      </c>
    </row>
    <row r="1340" spans="1:11" x14ac:dyDescent="0.25">
      <c r="A1340" s="177">
        <v>236211</v>
      </c>
      <c r="B1340" s="177">
        <v>229</v>
      </c>
      <c r="C1340" s="174">
        <v>2011</v>
      </c>
      <c r="D1340" s="177">
        <v>28</v>
      </c>
      <c r="E1340" s="178" t="s">
        <v>338</v>
      </c>
      <c r="F1340" s="175">
        <v>14</v>
      </c>
      <c r="G1340" s="178" t="s">
        <v>773</v>
      </c>
      <c r="H1340" s="178" t="s">
        <v>202</v>
      </c>
      <c r="I1340" s="177">
        <v>5</v>
      </c>
      <c r="J1340" s="177">
        <v>3</v>
      </c>
      <c r="K1340" s="177">
        <v>873.79954999999995</v>
      </c>
    </row>
    <row r="1341" spans="1:11" x14ac:dyDescent="0.25">
      <c r="A1341" s="177">
        <v>236212</v>
      </c>
      <c r="B1341" s="177">
        <v>229</v>
      </c>
      <c r="C1341" s="174">
        <v>2011</v>
      </c>
      <c r="D1341" s="177">
        <v>29</v>
      </c>
      <c r="E1341" s="178" t="s">
        <v>340</v>
      </c>
      <c r="F1341" s="175">
        <v>15</v>
      </c>
      <c r="G1341" s="178" t="s">
        <v>774</v>
      </c>
      <c r="H1341" s="178" t="s">
        <v>796</v>
      </c>
      <c r="I1341" s="177">
        <v>2</v>
      </c>
      <c r="J1341" s="177">
        <v>3</v>
      </c>
      <c r="K1341" s="177">
        <v>146.935575</v>
      </c>
    </row>
    <row r="1342" spans="1:11" x14ac:dyDescent="0.25">
      <c r="A1342" s="177">
        <v>236213</v>
      </c>
      <c r="B1342" s="177">
        <v>229</v>
      </c>
      <c r="C1342" s="174">
        <v>2011</v>
      </c>
      <c r="D1342" s="177">
        <v>29</v>
      </c>
      <c r="E1342" s="178" t="s">
        <v>340</v>
      </c>
      <c r="F1342" s="175">
        <v>15</v>
      </c>
      <c r="G1342" s="178" t="s">
        <v>774</v>
      </c>
      <c r="H1342" s="178" t="s">
        <v>796</v>
      </c>
      <c r="I1342" s="177">
        <v>3</v>
      </c>
      <c r="J1342" s="177">
        <v>3</v>
      </c>
      <c r="K1342" s="177">
        <v>1051.0808629999999</v>
      </c>
    </row>
    <row r="1343" spans="1:11" x14ac:dyDescent="0.25">
      <c r="A1343" s="177">
        <v>236214</v>
      </c>
      <c r="B1343" s="177">
        <v>229</v>
      </c>
      <c r="C1343" s="174">
        <v>2011</v>
      </c>
      <c r="D1343" s="177">
        <v>29</v>
      </c>
      <c r="E1343" s="178" t="s">
        <v>340</v>
      </c>
      <c r="F1343" s="175">
        <v>15</v>
      </c>
      <c r="G1343" s="178" t="s">
        <v>774</v>
      </c>
      <c r="H1343" s="178" t="s">
        <v>796</v>
      </c>
      <c r="I1343" s="177">
        <v>4</v>
      </c>
      <c r="J1343" s="177">
        <v>3</v>
      </c>
      <c r="K1343" s="177">
        <v>2173.0845869999998</v>
      </c>
    </row>
    <row r="1344" spans="1:11" x14ac:dyDescent="0.25">
      <c r="A1344" s="177">
        <v>236215</v>
      </c>
      <c r="B1344" s="177">
        <v>229</v>
      </c>
      <c r="C1344" s="174">
        <v>2011</v>
      </c>
      <c r="D1344" s="177">
        <v>29</v>
      </c>
      <c r="E1344" s="178" t="s">
        <v>340</v>
      </c>
      <c r="F1344" s="175">
        <v>15</v>
      </c>
      <c r="G1344" s="178" t="s">
        <v>774</v>
      </c>
      <c r="H1344" s="178" t="s">
        <v>796</v>
      </c>
      <c r="I1344" s="177">
        <v>5</v>
      </c>
      <c r="J1344" s="177">
        <v>3</v>
      </c>
      <c r="K1344" s="177">
        <v>105.001797</v>
      </c>
    </row>
    <row r="1345" spans="1:11" x14ac:dyDescent="0.25">
      <c r="A1345" s="177">
        <v>236216</v>
      </c>
      <c r="B1345" s="177">
        <v>229</v>
      </c>
      <c r="C1345" s="174">
        <v>2011</v>
      </c>
      <c r="D1345" s="177">
        <v>31</v>
      </c>
      <c r="E1345" s="178" t="s">
        <v>344</v>
      </c>
      <c r="F1345" s="175">
        <v>16</v>
      </c>
      <c r="G1345" s="178" t="s">
        <v>775</v>
      </c>
      <c r="H1345" s="178" t="s">
        <v>796</v>
      </c>
      <c r="I1345" s="177">
        <v>2</v>
      </c>
      <c r="J1345" s="177">
        <v>3</v>
      </c>
      <c r="K1345" s="177">
        <v>387.257653</v>
      </c>
    </row>
    <row r="1346" spans="1:11" x14ac:dyDescent="0.25">
      <c r="A1346" s="177">
        <v>236217</v>
      </c>
      <c r="B1346" s="177">
        <v>229</v>
      </c>
      <c r="C1346" s="174">
        <v>2011</v>
      </c>
      <c r="D1346" s="177">
        <v>31</v>
      </c>
      <c r="E1346" s="178" t="s">
        <v>344</v>
      </c>
      <c r="F1346" s="175">
        <v>16</v>
      </c>
      <c r="G1346" s="178" t="s">
        <v>775</v>
      </c>
      <c r="H1346" s="178" t="s">
        <v>796</v>
      </c>
      <c r="I1346" s="177">
        <v>3</v>
      </c>
      <c r="J1346" s="177">
        <v>3</v>
      </c>
      <c r="K1346" s="177">
        <v>2028.118232</v>
      </c>
    </row>
    <row r="1347" spans="1:11" x14ac:dyDescent="0.25">
      <c r="A1347" s="177">
        <v>236218</v>
      </c>
      <c r="B1347" s="177">
        <v>229</v>
      </c>
      <c r="C1347" s="174">
        <v>2011</v>
      </c>
      <c r="D1347" s="177">
        <v>31</v>
      </c>
      <c r="E1347" s="178" t="s">
        <v>344</v>
      </c>
      <c r="F1347" s="175">
        <v>16</v>
      </c>
      <c r="G1347" s="178" t="s">
        <v>775</v>
      </c>
      <c r="H1347" s="178" t="s">
        <v>796</v>
      </c>
      <c r="I1347" s="177">
        <v>4</v>
      </c>
      <c r="J1347" s="177">
        <v>3</v>
      </c>
      <c r="K1347" s="177">
        <v>3176.3941239999999</v>
      </c>
    </row>
    <row r="1348" spans="1:11" x14ac:dyDescent="0.25">
      <c r="A1348" s="177">
        <v>236219</v>
      </c>
      <c r="B1348" s="177">
        <v>229</v>
      </c>
      <c r="C1348" s="174">
        <v>2011</v>
      </c>
      <c r="D1348" s="177">
        <v>31</v>
      </c>
      <c r="E1348" s="178" t="s">
        <v>344</v>
      </c>
      <c r="F1348" s="175">
        <v>16</v>
      </c>
      <c r="G1348" s="178" t="s">
        <v>775</v>
      </c>
      <c r="H1348" s="178" t="s">
        <v>796</v>
      </c>
      <c r="I1348" s="177">
        <v>5</v>
      </c>
      <c r="J1348" s="177">
        <v>3</v>
      </c>
      <c r="K1348" s="177">
        <v>39.453997999999999</v>
      </c>
    </row>
    <row r="1349" spans="1:11" x14ac:dyDescent="0.25">
      <c r="A1349" s="177">
        <v>236220</v>
      </c>
      <c r="B1349" s="177">
        <v>229</v>
      </c>
      <c r="C1349" s="174">
        <v>2011</v>
      </c>
      <c r="D1349" s="177">
        <v>32</v>
      </c>
      <c r="E1349" s="178" t="s">
        <v>346</v>
      </c>
      <c r="F1349" s="175">
        <v>16</v>
      </c>
      <c r="G1349" s="178" t="s">
        <v>775</v>
      </c>
      <c r="H1349" s="178" t="s">
        <v>202</v>
      </c>
      <c r="I1349" s="177">
        <v>2</v>
      </c>
      <c r="J1349" s="177">
        <v>3</v>
      </c>
      <c r="K1349" s="177">
        <v>5147.8851080000004</v>
      </c>
    </row>
    <row r="1350" spans="1:11" x14ac:dyDescent="0.25">
      <c r="A1350" s="177">
        <v>236221</v>
      </c>
      <c r="B1350" s="177">
        <v>229</v>
      </c>
      <c r="C1350" s="174">
        <v>2011</v>
      </c>
      <c r="D1350" s="177">
        <v>32</v>
      </c>
      <c r="E1350" s="178" t="s">
        <v>346</v>
      </c>
      <c r="F1350" s="175">
        <v>16</v>
      </c>
      <c r="G1350" s="178" t="s">
        <v>775</v>
      </c>
      <c r="H1350" s="178" t="s">
        <v>202</v>
      </c>
      <c r="I1350" s="177">
        <v>3</v>
      </c>
      <c r="J1350" s="177">
        <v>3</v>
      </c>
      <c r="K1350" s="177">
        <v>22492.525580000001</v>
      </c>
    </row>
    <row r="1351" spans="1:11" x14ac:dyDescent="0.25">
      <c r="A1351" s="177">
        <v>236222</v>
      </c>
      <c r="B1351" s="177">
        <v>229</v>
      </c>
      <c r="C1351" s="174">
        <v>2011</v>
      </c>
      <c r="D1351" s="177">
        <v>32</v>
      </c>
      <c r="E1351" s="178" t="s">
        <v>346</v>
      </c>
      <c r="F1351" s="175">
        <v>16</v>
      </c>
      <c r="G1351" s="178" t="s">
        <v>775</v>
      </c>
      <c r="H1351" s="178" t="s">
        <v>202</v>
      </c>
      <c r="I1351" s="177">
        <v>4</v>
      </c>
      <c r="J1351" s="177">
        <v>3</v>
      </c>
      <c r="K1351" s="177">
        <v>35217.924885</v>
      </c>
    </row>
    <row r="1352" spans="1:11" x14ac:dyDescent="0.25">
      <c r="A1352" s="177">
        <v>236223</v>
      </c>
      <c r="B1352" s="177">
        <v>229</v>
      </c>
      <c r="C1352" s="174">
        <v>2011</v>
      </c>
      <c r="D1352" s="177">
        <v>32</v>
      </c>
      <c r="E1352" s="178" t="s">
        <v>346</v>
      </c>
      <c r="F1352" s="175">
        <v>16</v>
      </c>
      <c r="G1352" s="178" t="s">
        <v>775</v>
      </c>
      <c r="H1352" s="178" t="s">
        <v>202</v>
      </c>
      <c r="I1352" s="177">
        <v>5</v>
      </c>
      <c r="J1352" s="177">
        <v>3</v>
      </c>
      <c r="K1352" s="177">
        <v>433.88094000000001</v>
      </c>
    </row>
    <row r="1353" spans="1:11" x14ac:dyDescent="0.25">
      <c r="A1353" s="177">
        <v>236224</v>
      </c>
      <c r="B1353" s="177">
        <v>229</v>
      </c>
      <c r="C1353" s="174">
        <v>2011</v>
      </c>
      <c r="D1353" s="177">
        <v>34</v>
      </c>
      <c r="E1353" s="178" t="s">
        <v>350</v>
      </c>
      <c r="F1353" s="175">
        <v>17</v>
      </c>
      <c r="G1353" s="178" t="s">
        <v>776</v>
      </c>
      <c r="H1353" s="178" t="s">
        <v>202</v>
      </c>
      <c r="I1353" s="177">
        <v>2</v>
      </c>
      <c r="J1353" s="177">
        <v>3</v>
      </c>
      <c r="K1353" s="177">
        <v>95.579051000000007</v>
      </c>
    </row>
    <row r="1354" spans="1:11" x14ac:dyDescent="0.25">
      <c r="A1354" s="177">
        <v>236225</v>
      </c>
      <c r="B1354" s="177">
        <v>229</v>
      </c>
      <c r="C1354" s="174">
        <v>2011</v>
      </c>
      <c r="D1354" s="177">
        <v>34</v>
      </c>
      <c r="E1354" s="178" t="s">
        <v>350</v>
      </c>
      <c r="F1354" s="175">
        <v>17</v>
      </c>
      <c r="G1354" s="178" t="s">
        <v>776</v>
      </c>
      <c r="H1354" s="178" t="s">
        <v>202</v>
      </c>
      <c r="I1354" s="177">
        <v>3</v>
      </c>
      <c r="J1354" s="177">
        <v>3</v>
      </c>
      <c r="K1354" s="177">
        <v>133.413904</v>
      </c>
    </row>
    <row r="1355" spans="1:11" x14ac:dyDescent="0.25">
      <c r="A1355" s="177">
        <v>236226</v>
      </c>
      <c r="B1355" s="177">
        <v>229</v>
      </c>
      <c r="C1355" s="174">
        <v>2011</v>
      </c>
      <c r="D1355" s="177">
        <v>34</v>
      </c>
      <c r="E1355" s="178" t="s">
        <v>350</v>
      </c>
      <c r="F1355" s="175">
        <v>17</v>
      </c>
      <c r="G1355" s="178" t="s">
        <v>776</v>
      </c>
      <c r="H1355" s="178" t="s">
        <v>202</v>
      </c>
      <c r="I1355" s="177">
        <v>4</v>
      </c>
      <c r="J1355" s="177">
        <v>3</v>
      </c>
      <c r="K1355" s="177">
        <v>385.51059099999998</v>
      </c>
    </row>
    <row r="1356" spans="1:11" x14ac:dyDescent="0.25">
      <c r="A1356" s="177">
        <v>236227</v>
      </c>
      <c r="B1356" s="177">
        <v>229</v>
      </c>
      <c r="C1356" s="174">
        <v>2011</v>
      </c>
      <c r="D1356" s="177">
        <v>34</v>
      </c>
      <c r="E1356" s="178" t="s">
        <v>350</v>
      </c>
      <c r="F1356" s="175">
        <v>17</v>
      </c>
      <c r="G1356" s="178" t="s">
        <v>776</v>
      </c>
      <c r="H1356" s="178" t="s">
        <v>202</v>
      </c>
      <c r="I1356" s="177">
        <v>5</v>
      </c>
      <c r="J1356" s="177">
        <v>3</v>
      </c>
      <c r="K1356" s="177">
        <v>163.250606</v>
      </c>
    </row>
    <row r="1357" spans="1:11" x14ac:dyDescent="0.25">
      <c r="A1357" s="177">
        <v>236228</v>
      </c>
      <c r="B1357" s="177">
        <v>229</v>
      </c>
      <c r="C1357" s="174">
        <v>2011</v>
      </c>
      <c r="D1357" s="177">
        <v>35</v>
      </c>
      <c r="E1357" s="178" t="s">
        <v>352</v>
      </c>
      <c r="F1357" s="175">
        <v>18</v>
      </c>
      <c r="G1357" s="178" t="s">
        <v>777</v>
      </c>
      <c r="H1357" s="178" t="s">
        <v>796</v>
      </c>
      <c r="I1357" s="177">
        <v>2</v>
      </c>
      <c r="J1357" s="177">
        <v>3</v>
      </c>
      <c r="K1357" s="177">
        <v>59.606392</v>
      </c>
    </row>
    <row r="1358" spans="1:11" x14ac:dyDescent="0.25">
      <c r="A1358" s="177">
        <v>236229</v>
      </c>
      <c r="B1358" s="177">
        <v>229</v>
      </c>
      <c r="C1358" s="174">
        <v>2011</v>
      </c>
      <c r="D1358" s="177">
        <v>35</v>
      </c>
      <c r="E1358" s="178" t="s">
        <v>352</v>
      </c>
      <c r="F1358" s="175">
        <v>18</v>
      </c>
      <c r="G1358" s="178" t="s">
        <v>777</v>
      </c>
      <c r="H1358" s="178" t="s">
        <v>796</v>
      </c>
      <c r="I1358" s="177">
        <v>3</v>
      </c>
      <c r="J1358" s="177">
        <v>3</v>
      </c>
      <c r="K1358" s="177">
        <v>1090.9580739999999</v>
      </c>
    </row>
    <row r="1359" spans="1:11" x14ac:dyDescent="0.25">
      <c r="A1359" s="177">
        <v>236230</v>
      </c>
      <c r="B1359" s="177">
        <v>229</v>
      </c>
      <c r="C1359" s="174">
        <v>2011</v>
      </c>
      <c r="D1359" s="177">
        <v>35</v>
      </c>
      <c r="E1359" s="178" t="s">
        <v>352</v>
      </c>
      <c r="F1359" s="175">
        <v>18</v>
      </c>
      <c r="G1359" s="178" t="s">
        <v>777</v>
      </c>
      <c r="H1359" s="178" t="s">
        <v>796</v>
      </c>
      <c r="I1359" s="177">
        <v>4</v>
      </c>
      <c r="J1359" s="177">
        <v>3</v>
      </c>
      <c r="K1359" s="177">
        <v>1121.028041</v>
      </c>
    </row>
    <row r="1360" spans="1:11" x14ac:dyDescent="0.25">
      <c r="A1360" s="177">
        <v>236231</v>
      </c>
      <c r="B1360" s="177">
        <v>229</v>
      </c>
      <c r="C1360" s="174">
        <v>2011</v>
      </c>
      <c r="D1360" s="177">
        <v>35</v>
      </c>
      <c r="E1360" s="178" t="s">
        <v>352</v>
      </c>
      <c r="F1360" s="175">
        <v>18</v>
      </c>
      <c r="G1360" s="178" t="s">
        <v>777</v>
      </c>
      <c r="H1360" s="178" t="s">
        <v>796</v>
      </c>
      <c r="I1360" s="177">
        <v>5</v>
      </c>
      <c r="J1360" s="177">
        <v>3</v>
      </c>
      <c r="K1360" s="177">
        <v>56.993074999999997</v>
      </c>
    </row>
    <row r="1361" spans="1:11" x14ac:dyDescent="0.25">
      <c r="A1361" s="177">
        <v>236232</v>
      </c>
      <c r="B1361" s="177">
        <v>229</v>
      </c>
      <c r="C1361" s="174">
        <v>2011</v>
      </c>
      <c r="D1361" s="177">
        <v>37</v>
      </c>
      <c r="E1361" s="178" t="s">
        <v>356</v>
      </c>
      <c r="F1361" s="175">
        <v>19</v>
      </c>
      <c r="G1361" s="178" t="s">
        <v>436</v>
      </c>
      <c r="H1361" s="178" t="s">
        <v>796</v>
      </c>
      <c r="I1361" s="177">
        <v>2</v>
      </c>
      <c r="J1361" s="177">
        <v>3</v>
      </c>
      <c r="K1361" s="177">
        <v>860.28649099999996</v>
      </c>
    </row>
    <row r="1362" spans="1:11" x14ac:dyDescent="0.25">
      <c r="A1362" s="177">
        <v>236233</v>
      </c>
      <c r="B1362" s="177">
        <v>229</v>
      </c>
      <c r="C1362" s="174">
        <v>2011</v>
      </c>
      <c r="D1362" s="177">
        <v>37</v>
      </c>
      <c r="E1362" s="178" t="s">
        <v>356</v>
      </c>
      <c r="F1362" s="175">
        <v>19</v>
      </c>
      <c r="G1362" s="178" t="s">
        <v>436</v>
      </c>
      <c r="H1362" s="178" t="s">
        <v>796</v>
      </c>
      <c r="I1362" s="177">
        <v>3</v>
      </c>
      <c r="J1362" s="177">
        <v>3</v>
      </c>
      <c r="K1362" s="177">
        <v>209.69349600000001</v>
      </c>
    </row>
    <row r="1363" spans="1:11" x14ac:dyDescent="0.25">
      <c r="A1363" s="177">
        <v>236234</v>
      </c>
      <c r="B1363" s="177">
        <v>229</v>
      </c>
      <c r="C1363" s="174">
        <v>2011</v>
      </c>
      <c r="D1363" s="177">
        <v>37</v>
      </c>
      <c r="E1363" s="178" t="s">
        <v>356</v>
      </c>
      <c r="F1363" s="175">
        <v>19</v>
      </c>
      <c r="G1363" s="178" t="s">
        <v>436</v>
      </c>
      <c r="H1363" s="178" t="s">
        <v>796</v>
      </c>
      <c r="I1363" s="177">
        <v>4</v>
      </c>
      <c r="J1363" s="177">
        <v>3</v>
      </c>
      <c r="K1363" s="177">
        <v>157.52333999999999</v>
      </c>
    </row>
    <row r="1364" spans="1:11" x14ac:dyDescent="0.25">
      <c r="A1364" s="177">
        <v>236235</v>
      </c>
      <c r="B1364" s="177">
        <v>229</v>
      </c>
      <c r="C1364" s="174">
        <v>2011</v>
      </c>
      <c r="D1364" s="177">
        <v>37</v>
      </c>
      <c r="E1364" s="178" t="s">
        <v>356</v>
      </c>
      <c r="F1364" s="175">
        <v>19</v>
      </c>
      <c r="G1364" s="178" t="s">
        <v>436</v>
      </c>
      <c r="H1364" s="178" t="s">
        <v>796</v>
      </c>
      <c r="I1364" s="177">
        <v>5</v>
      </c>
      <c r="J1364" s="177">
        <v>3</v>
      </c>
      <c r="K1364" s="177">
        <v>2.0014460000000001</v>
      </c>
    </row>
    <row r="1365" spans="1:11" x14ac:dyDescent="0.25">
      <c r="A1365" s="177">
        <v>236236</v>
      </c>
      <c r="B1365" s="177">
        <v>229</v>
      </c>
      <c r="C1365" s="174">
        <v>2011</v>
      </c>
      <c r="D1365" s="177">
        <v>38</v>
      </c>
      <c r="E1365" s="178" t="s">
        <v>358</v>
      </c>
      <c r="F1365" s="175">
        <v>19</v>
      </c>
      <c r="G1365" s="178" t="s">
        <v>436</v>
      </c>
      <c r="H1365" s="178" t="s">
        <v>202</v>
      </c>
      <c r="I1365" s="177">
        <v>2</v>
      </c>
      <c r="J1365" s="177">
        <v>3</v>
      </c>
      <c r="K1365" s="177">
        <v>2025.9200310000001</v>
      </c>
    </row>
    <row r="1366" spans="1:11" x14ac:dyDescent="0.25">
      <c r="A1366" s="177">
        <v>236237</v>
      </c>
      <c r="B1366" s="177">
        <v>229</v>
      </c>
      <c r="C1366" s="174">
        <v>2011</v>
      </c>
      <c r="D1366" s="177">
        <v>38</v>
      </c>
      <c r="E1366" s="178" t="s">
        <v>358</v>
      </c>
      <c r="F1366" s="175">
        <v>19</v>
      </c>
      <c r="G1366" s="178" t="s">
        <v>436</v>
      </c>
      <c r="H1366" s="178" t="s">
        <v>202</v>
      </c>
      <c r="I1366" s="177">
        <v>3</v>
      </c>
      <c r="J1366" s="177">
        <v>3</v>
      </c>
      <c r="K1366" s="177">
        <v>15648.367272</v>
      </c>
    </row>
    <row r="1367" spans="1:11" x14ac:dyDescent="0.25">
      <c r="A1367" s="177">
        <v>236238</v>
      </c>
      <c r="B1367" s="177">
        <v>229</v>
      </c>
      <c r="C1367" s="174">
        <v>2011</v>
      </c>
      <c r="D1367" s="177">
        <v>38</v>
      </c>
      <c r="E1367" s="178" t="s">
        <v>358</v>
      </c>
      <c r="F1367" s="175">
        <v>19</v>
      </c>
      <c r="G1367" s="178" t="s">
        <v>436</v>
      </c>
      <c r="H1367" s="178" t="s">
        <v>202</v>
      </c>
      <c r="I1367" s="177">
        <v>4</v>
      </c>
      <c r="J1367" s="177">
        <v>3</v>
      </c>
      <c r="K1367" s="177">
        <v>6659.2085429999997</v>
      </c>
    </row>
    <row r="1368" spans="1:11" x14ac:dyDescent="0.25">
      <c r="A1368" s="177">
        <v>236239</v>
      </c>
      <c r="B1368" s="177">
        <v>229</v>
      </c>
      <c r="C1368" s="174">
        <v>2011</v>
      </c>
      <c r="D1368" s="177">
        <v>38</v>
      </c>
      <c r="E1368" s="178" t="s">
        <v>358</v>
      </c>
      <c r="F1368" s="175">
        <v>19</v>
      </c>
      <c r="G1368" s="178" t="s">
        <v>436</v>
      </c>
      <c r="H1368" s="178" t="s">
        <v>202</v>
      </c>
      <c r="I1368" s="177">
        <v>5</v>
      </c>
      <c r="J1368" s="177">
        <v>3</v>
      </c>
      <c r="K1368" s="177">
        <v>89.993094999999997</v>
      </c>
    </row>
    <row r="1369" spans="1:11" x14ac:dyDescent="0.25">
      <c r="A1369" s="177">
        <v>236240</v>
      </c>
      <c r="B1369" s="177">
        <v>229</v>
      </c>
      <c r="C1369" s="174">
        <v>2011</v>
      </c>
      <c r="D1369" s="177">
        <v>39</v>
      </c>
      <c r="E1369" s="178" t="s">
        <v>360</v>
      </c>
      <c r="F1369" s="175">
        <v>20</v>
      </c>
      <c r="G1369" s="178" t="s">
        <v>437</v>
      </c>
      <c r="H1369" s="178" t="s">
        <v>796</v>
      </c>
      <c r="I1369" s="177">
        <v>2</v>
      </c>
      <c r="J1369" s="177">
        <v>3</v>
      </c>
      <c r="K1369" s="177">
        <v>564.78077399999995</v>
      </c>
    </row>
    <row r="1370" spans="1:11" x14ac:dyDescent="0.25">
      <c r="A1370" s="177">
        <v>236241</v>
      </c>
      <c r="B1370" s="177">
        <v>229</v>
      </c>
      <c r="C1370" s="174">
        <v>2011</v>
      </c>
      <c r="D1370" s="177">
        <v>39</v>
      </c>
      <c r="E1370" s="178" t="s">
        <v>360</v>
      </c>
      <c r="F1370" s="175">
        <v>20</v>
      </c>
      <c r="G1370" s="178" t="s">
        <v>437</v>
      </c>
      <c r="H1370" s="178" t="s">
        <v>796</v>
      </c>
      <c r="I1370" s="177">
        <v>3</v>
      </c>
      <c r="J1370" s="177">
        <v>3</v>
      </c>
      <c r="K1370" s="177">
        <v>354.64414799999997</v>
      </c>
    </row>
    <row r="1371" spans="1:11" x14ac:dyDescent="0.25">
      <c r="A1371" s="177">
        <v>236242</v>
      </c>
      <c r="B1371" s="177">
        <v>229</v>
      </c>
      <c r="C1371" s="174">
        <v>2011</v>
      </c>
      <c r="D1371" s="177">
        <v>39</v>
      </c>
      <c r="E1371" s="178" t="s">
        <v>360</v>
      </c>
      <c r="F1371" s="175">
        <v>20</v>
      </c>
      <c r="G1371" s="178" t="s">
        <v>437</v>
      </c>
      <c r="H1371" s="178" t="s">
        <v>796</v>
      </c>
      <c r="I1371" s="177">
        <v>4</v>
      </c>
      <c r="J1371" s="177">
        <v>3</v>
      </c>
      <c r="K1371" s="177">
        <v>1123.5628959999999</v>
      </c>
    </row>
    <row r="1372" spans="1:11" x14ac:dyDescent="0.25">
      <c r="A1372" s="177">
        <v>236243</v>
      </c>
      <c r="B1372" s="177">
        <v>229</v>
      </c>
      <c r="C1372" s="174">
        <v>2011</v>
      </c>
      <c r="D1372" s="177">
        <v>39</v>
      </c>
      <c r="E1372" s="178" t="s">
        <v>360</v>
      </c>
      <c r="F1372" s="175">
        <v>20</v>
      </c>
      <c r="G1372" s="178" t="s">
        <v>437</v>
      </c>
      <c r="H1372" s="178" t="s">
        <v>796</v>
      </c>
      <c r="I1372" s="177">
        <v>5</v>
      </c>
      <c r="J1372" s="177">
        <v>3</v>
      </c>
      <c r="K1372" s="177">
        <v>51.066015</v>
      </c>
    </row>
    <row r="1373" spans="1:11" x14ac:dyDescent="0.25">
      <c r="A1373" s="177">
        <v>236244</v>
      </c>
      <c r="B1373" s="177">
        <v>229</v>
      </c>
      <c r="C1373" s="174">
        <v>2011</v>
      </c>
      <c r="D1373" s="177">
        <v>40</v>
      </c>
      <c r="E1373" s="178" t="s">
        <v>362</v>
      </c>
      <c r="F1373" s="175">
        <v>20</v>
      </c>
      <c r="G1373" s="178" t="s">
        <v>437</v>
      </c>
      <c r="H1373" s="178" t="s">
        <v>202</v>
      </c>
      <c r="I1373" s="177">
        <v>2</v>
      </c>
      <c r="J1373" s="177">
        <v>3</v>
      </c>
      <c r="K1373" s="177">
        <v>1317.8218059999999</v>
      </c>
    </row>
    <row r="1374" spans="1:11" x14ac:dyDescent="0.25">
      <c r="A1374" s="177">
        <v>236245</v>
      </c>
      <c r="B1374" s="177">
        <v>229</v>
      </c>
      <c r="C1374" s="174">
        <v>2011</v>
      </c>
      <c r="D1374" s="177">
        <v>40</v>
      </c>
      <c r="E1374" s="178" t="s">
        <v>362</v>
      </c>
      <c r="F1374" s="175">
        <v>20</v>
      </c>
      <c r="G1374" s="178" t="s">
        <v>437</v>
      </c>
      <c r="H1374" s="178" t="s">
        <v>202</v>
      </c>
      <c r="I1374" s="177">
        <v>3</v>
      </c>
      <c r="J1374" s="177">
        <v>3</v>
      </c>
      <c r="K1374" s="177">
        <v>26263.640581</v>
      </c>
    </row>
    <row r="1375" spans="1:11" x14ac:dyDescent="0.25">
      <c r="A1375" s="177">
        <v>236246</v>
      </c>
      <c r="B1375" s="177">
        <v>229</v>
      </c>
      <c r="C1375" s="174">
        <v>2011</v>
      </c>
      <c r="D1375" s="177">
        <v>40</v>
      </c>
      <c r="E1375" s="178" t="s">
        <v>362</v>
      </c>
      <c r="F1375" s="175">
        <v>20</v>
      </c>
      <c r="G1375" s="178" t="s">
        <v>437</v>
      </c>
      <c r="H1375" s="178" t="s">
        <v>202</v>
      </c>
      <c r="I1375" s="177">
        <v>4</v>
      </c>
      <c r="J1375" s="177">
        <v>3</v>
      </c>
      <c r="K1375" s="177">
        <v>47709.541075000001</v>
      </c>
    </row>
    <row r="1376" spans="1:11" x14ac:dyDescent="0.25">
      <c r="A1376" s="177">
        <v>236247</v>
      </c>
      <c r="B1376" s="177">
        <v>229</v>
      </c>
      <c r="C1376" s="174">
        <v>2011</v>
      </c>
      <c r="D1376" s="177">
        <v>40</v>
      </c>
      <c r="E1376" s="178" t="s">
        <v>362</v>
      </c>
      <c r="F1376" s="175">
        <v>20</v>
      </c>
      <c r="G1376" s="178" t="s">
        <v>437</v>
      </c>
      <c r="H1376" s="178" t="s">
        <v>202</v>
      </c>
      <c r="I1376" s="177">
        <v>5</v>
      </c>
      <c r="J1376" s="177">
        <v>3</v>
      </c>
      <c r="K1376" s="177">
        <v>2523.9958430000001</v>
      </c>
    </row>
    <row r="1377" spans="1:11" x14ac:dyDescent="0.25">
      <c r="A1377" s="177">
        <v>236248</v>
      </c>
      <c r="B1377" s="177">
        <v>229</v>
      </c>
      <c r="C1377" s="174">
        <v>2011</v>
      </c>
      <c r="D1377" s="177">
        <v>41</v>
      </c>
      <c r="E1377" s="178" t="s">
        <v>364</v>
      </c>
      <c r="F1377" s="175">
        <v>21</v>
      </c>
      <c r="G1377" s="178" t="s">
        <v>778</v>
      </c>
      <c r="H1377" s="178" t="s">
        <v>796</v>
      </c>
      <c r="I1377" s="177">
        <v>2</v>
      </c>
      <c r="J1377" s="177">
        <v>3</v>
      </c>
      <c r="K1377" s="177">
        <v>435.39442600000001</v>
      </c>
    </row>
    <row r="1378" spans="1:11" x14ac:dyDescent="0.25">
      <c r="A1378" s="177">
        <v>236249</v>
      </c>
      <c r="B1378" s="177">
        <v>229</v>
      </c>
      <c r="C1378" s="174">
        <v>2011</v>
      </c>
      <c r="D1378" s="177">
        <v>41</v>
      </c>
      <c r="E1378" s="178" t="s">
        <v>364</v>
      </c>
      <c r="F1378" s="175">
        <v>21</v>
      </c>
      <c r="G1378" s="178" t="s">
        <v>778</v>
      </c>
      <c r="H1378" s="178" t="s">
        <v>796</v>
      </c>
      <c r="I1378" s="177">
        <v>3</v>
      </c>
      <c r="J1378" s="177">
        <v>3</v>
      </c>
      <c r="K1378" s="177">
        <v>1937.006114</v>
      </c>
    </row>
    <row r="1379" spans="1:11" x14ac:dyDescent="0.25">
      <c r="A1379" s="177">
        <v>236250</v>
      </c>
      <c r="B1379" s="177">
        <v>229</v>
      </c>
      <c r="C1379" s="174">
        <v>2011</v>
      </c>
      <c r="D1379" s="177">
        <v>41</v>
      </c>
      <c r="E1379" s="178" t="s">
        <v>364</v>
      </c>
      <c r="F1379" s="175">
        <v>21</v>
      </c>
      <c r="G1379" s="178" t="s">
        <v>778</v>
      </c>
      <c r="H1379" s="178" t="s">
        <v>796</v>
      </c>
      <c r="I1379" s="177">
        <v>4</v>
      </c>
      <c r="J1379" s="177">
        <v>3</v>
      </c>
      <c r="K1379" s="177">
        <v>10741.276228000001</v>
      </c>
    </row>
    <row r="1380" spans="1:11" x14ac:dyDescent="0.25">
      <c r="A1380" s="177">
        <v>236251</v>
      </c>
      <c r="B1380" s="177">
        <v>229</v>
      </c>
      <c r="C1380" s="174">
        <v>2011</v>
      </c>
      <c r="D1380" s="177">
        <v>41</v>
      </c>
      <c r="E1380" s="178" t="s">
        <v>364</v>
      </c>
      <c r="F1380" s="175">
        <v>21</v>
      </c>
      <c r="G1380" s="178" t="s">
        <v>778</v>
      </c>
      <c r="H1380" s="178" t="s">
        <v>796</v>
      </c>
      <c r="I1380" s="177">
        <v>5</v>
      </c>
      <c r="J1380" s="177">
        <v>3</v>
      </c>
      <c r="K1380" s="177">
        <v>2197.8962299999998</v>
      </c>
    </row>
    <row r="1381" spans="1:11" x14ac:dyDescent="0.25">
      <c r="A1381" s="177">
        <v>236252</v>
      </c>
      <c r="B1381" s="177">
        <v>229</v>
      </c>
      <c r="C1381" s="174">
        <v>2011</v>
      </c>
      <c r="D1381" s="177">
        <v>42</v>
      </c>
      <c r="E1381" s="178" t="s">
        <v>366</v>
      </c>
      <c r="F1381" s="175">
        <v>21</v>
      </c>
      <c r="G1381" s="178" t="s">
        <v>778</v>
      </c>
      <c r="H1381" s="178" t="s">
        <v>202</v>
      </c>
      <c r="I1381" s="177">
        <v>2</v>
      </c>
      <c r="J1381" s="177">
        <v>3</v>
      </c>
      <c r="K1381" s="177">
        <v>10.758476999999999</v>
      </c>
    </row>
    <row r="1382" spans="1:11" x14ac:dyDescent="0.25">
      <c r="A1382" s="177">
        <v>236253</v>
      </c>
      <c r="B1382" s="177">
        <v>229</v>
      </c>
      <c r="C1382" s="174">
        <v>2011</v>
      </c>
      <c r="D1382" s="177">
        <v>42</v>
      </c>
      <c r="E1382" s="178" t="s">
        <v>366</v>
      </c>
      <c r="F1382" s="175">
        <v>21</v>
      </c>
      <c r="G1382" s="178" t="s">
        <v>778</v>
      </c>
      <c r="H1382" s="178" t="s">
        <v>202</v>
      </c>
      <c r="I1382" s="177">
        <v>3</v>
      </c>
      <c r="J1382" s="177">
        <v>3</v>
      </c>
      <c r="K1382" s="177">
        <v>39.999180000000003</v>
      </c>
    </row>
    <row r="1383" spans="1:11" x14ac:dyDescent="0.25">
      <c r="A1383" s="177">
        <v>236254</v>
      </c>
      <c r="B1383" s="177">
        <v>229</v>
      </c>
      <c r="C1383" s="174">
        <v>2011</v>
      </c>
      <c r="D1383" s="177">
        <v>42</v>
      </c>
      <c r="E1383" s="178" t="s">
        <v>366</v>
      </c>
      <c r="F1383" s="175">
        <v>21</v>
      </c>
      <c r="G1383" s="178" t="s">
        <v>778</v>
      </c>
      <c r="H1383" s="178" t="s">
        <v>202</v>
      </c>
      <c r="I1383" s="177">
        <v>4</v>
      </c>
      <c r="J1383" s="177">
        <v>3</v>
      </c>
      <c r="K1383" s="177">
        <v>218.75511599999999</v>
      </c>
    </row>
    <row r="1384" spans="1:11" x14ac:dyDescent="0.25">
      <c r="A1384" s="177">
        <v>236255</v>
      </c>
      <c r="B1384" s="177">
        <v>229</v>
      </c>
      <c r="C1384" s="174">
        <v>2011</v>
      </c>
      <c r="D1384" s="177">
        <v>42</v>
      </c>
      <c r="E1384" s="178" t="s">
        <v>366</v>
      </c>
      <c r="F1384" s="175">
        <v>21</v>
      </c>
      <c r="G1384" s="178" t="s">
        <v>778</v>
      </c>
      <c r="H1384" s="178" t="s">
        <v>202</v>
      </c>
      <c r="I1384" s="177">
        <v>5</v>
      </c>
      <c r="J1384" s="177">
        <v>3</v>
      </c>
      <c r="K1384" s="177">
        <v>45.052636999999997</v>
      </c>
    </row>
    <row r="1385" spans="1:11" x14ac:dyDescent="0.25">
      <c r="A1385" s="177">
        <v>236256</v>
      </c>
      <c r="B1385" s="177">
        <v>229</v>
      </c>
      <c r="C1385" s="174">
        <v>2011</v>
      </c>
      <c r="D1385" s="177">
        <v>43</v>
      </c>
      <c r="E1385" s="178" t="s">
        <v>368</v>
      </c>
      <c r="F1385" s="175">
        <v>22</v>
      </c>
      <c r="G1385" s="178" t="s">
        <v>779</v>
      </c>
      <c r="H1385" s="178" t="s">
        <v>796</v>
      </c>
      <c r="I1385" s="177">
        <v>2</v>
      </c>
      <c r="J1385" s="177">
        <v>3</v>
      </c>
      <c r="K1385" s="177">
        <v>344.010491</v>
      </c>
    </row>
    <row r="1386" spans="1:11" x14ac:dyDescent="0.25">
      <c r="A1386" s="177">
        <v>236257</v>
      </c>
      <c r="B1386" s="177">
        <v>229</v>
      </c>
      <c r="C1386" s="174">
        <v>2011</v>
      </c>
      <c r="D1386" s="177">
        <v>43</v>
      </c>
      <c r="E1386" s="178" t="s">
        <v>368</v>
      </c>
      <c r="F1386" s="175">
        <v>22</v>
      </c>
      <c r="G1386" s="178" t="s">
        <v>779</v>
      </c>
      <c r="H1386" s="178" t="s">
        <v>796</v>
      </c>
      <c r="I1386" s="177">
        <v>3</v>
      </c>
      <c r="J1386" s="177">
        <v>3</v>
      </c>
      <c r="K1386" s="177">
        <v>4215.1938410000002</v>
      </c>
    </row>
    <row r="1387" spans="1:11" x14ac:dyDescent="0.25">
      <c r="A1387" s="177">
        <v>236258</v>
      </c>
      <c r="B1387" s="177">
        <v>229</v>
      </c>
      <c r="C1387" s="174">
        <v>2011</v>
      </c>
      <c r="D1387" s="177">
        <v>43</v>
      </c>
      <c r="E1387" s="178" t="s">
        <v>368</v>
      </c>
      <c r="F1387" s="175">
        <v>22</v>
      </c>
      <c r="G1387" s="178" t="s">
        <v>779</v>
      </c>
      <c r="H1387" s="178" t="s">
        <v>796</v>
      </c>
      <c r="I1387" s="177">
        <v>4</v>
      </c>
      <c r="J1387" s="177">
        <v>3</v>
      </c>
      <c r="K1387" s="177">
        <v>1104.710133</v>
      </c>
    </row>
    <row r="1388" spans="1:11" x14ac:dyDescent="0.25">
      <c r="A1388" s="177">
        <v>236259</v>
      </c>
      <c r="B1388" s="177">
        <v>229</v>
      </c>
      <c r="C1388" s="174">
        <v>2011</v>
      </c>
      <c r="D1388" s="177">
        <v>43</v>
      </c>
      <c r="E1388" s="178" t="s">
        <v>368</v>
      </c>
      <c r="F1388" s="175">
        <v>22</v>
      </c>
      <c r="G1388" s="178" t="s">
        <v>779</v>
      </c>
      <c r="H1388" s="178" t="s">
        <v>796</v>
      </c>
      <c r="I1388" s="177">
        <v>5</v>
      </c>
      <c r="J1388" s="177">
        <v>3</v>
      </c>
      <c r="K1388" s="177">
        <v>3.003298</v>
      </c>
    </row>
    <row r="1389" spans="1:11" x14ac:dyDescent="0.25">
      <c r="A1389" s="177">
        <v>236260</v>
      </c>
      <c r="B1389" s="177">
        <v>229</v>
      </c>
      <c r="C1389" s="174">
        <v>2011</v>
      </c>
      <c r="D1389" s="177">
        <v>44</v>
      </c>
      <c r="E1389" s="178" t="s">
        <v>370</v>
      </c>
      <c r="F1389" s="175">
        <v>22</v>
      </c>
      <c r="G1389" s="178" t="s">
        <v>779</v>
      </c>
      <c r="H1389" s="178" t="s">
        <v>202</v>
      </c>
      <c r="I1389" s="177">
        <v>2</v>
      </c>
      <c r="J1389" s="177">
        <v>3</v>
      </c>
      <c r="K1389" s="177">
        <v>6516.5823920000003</v>
      </c>
    </row>
    <row r="1390" spans="1:11" x14ac:dyDescent="0.25">
      <c r="A1390" s="177">
        <v>236261</v>
      </c>
      <c r="B1390" s="177">
        <v>229</v>
      </c>
      <c r="C1390" s="174">
        <v>2011</v>
      </c>
      <c r="D1390" s="177">
        <v>44</v>
      </c>
      <c r="E1390" s="178" t="s">
        <v>370</v>
      </c>
      <c r="F1390" s="175">
        <v>22</v>
      </c>
      <c r="G1390" s="178" t="s">
        <v>779</v>
      </c>
      <c r="H1390" s="178" t="s">
        <v>202</v>
      </c>
      <c r="I1390" s="177">
        <v>3</v>
      </c>
      <c r="J1390" s="177">
        <v>3</v>
      </c>
      <c r="K1390" s="177">
        <v>51205.414887999999</v>
      </c>
    </row>
    <row r="1391" spans="1:11" x14ac:dyDescent="0.25">
      <c r="A1391" s="177">
        <v>236262</v>
      </c>
      <c r="B1391" s="177">
        <v>229</v>
      </c>
      <c r="C1391" s="174">
        <v>2011</v>
      </c>
      <c r="D1391" s="177">
        <v>44</v>
      </c>
      <c r="E1391" s="178" t="s">
        <v>370</v>
      </c>
      <c r="F1391" s="175">
        <v>22</v>
      </c>
      <c r="G1391" s="178" t="s">
        <v>779</v>
      </c>
      <c r="H1391" s="178" t="s">
        <v>202</v>
      </c>
      <c r="I1391" s="177">
        <v>4</v>
      </c>
      <c r="J1391" s="177">
        <v>3</v>
      </c>
      <c r="K1391" s="177">
        <v>14024.728904</v>
      </c>
    </row>
    <row r="1392" spans="1:11" x14ac:dyDescent="0.25">
      <c r="A1392" s="177">
        <v>236263</v>
      </c>
      <c r="B1392" s="177">
        <v>229</v>
      </c>
      <c r="C1392" s="174">
        <v>2011</v>
      </c>
      <c r="D1392" s="177">
        <v>44</v>
      </c>
      <c r="E1392" s="178" t="s">
        <v>370</v>
      </c>
      <c r="F1392" s="175">
        <v>22</v>
      </c>
      <c r="G1392" s="178" t="s">
        <v>779</v>
      </c>
      <c r="H1392" s="178" t="s">
        <v>202</v>
      </c>
      <c r="I1392" s="177">
        <v>5</v>
      </c>
      <c r="J1392" s="177">
        <v>3</v>
      </c>
      <c r="K1392" s="177">
        <v>32.020457</v>
      </c>
    </row>
    <row r="1393" spans="1:11" x14ac:dyDescent="0.25">
      <c r="A1393" s="177">
        <v>236264</v>
      </c>
      <c r="B1393" s="177">
        <v>229</v>
      </c>
      <c r="C1393" s="174">
        <v>2011</v>
      </c>
      <c r="D1393" s="177">
        <v>45</v>
      </c>
      <c r="E1393" s="178" t="s">
        <v>372</v>
      </c>
      <c r="F1393" s="175">
        <v>23</v>
      </c>
      <c r="G1393" s="178" t="s">
        <v>780</v>
      </c>
      <c r="H1393" s="178" t="s">
        <v>796</v>
      </c>
      <c r="I1393" s="177">
        <v>2</v>
      </c>
      <c r="J1393" s="177">
        <v>2</v>
      </c>
      <c r="K1393" s="177">
        <v>34.814081000000002</v>
      </c>
    </row>
    <row r="1394" spans="1:11" x14ac:dyDescent="0.25">
      <c r="A1394" s="177">
        <v>236265</v>
      </c>
      <c r="B1394" s="177">
        <v>229</v>
      </c>
      <c r="C1394" s="174">
        <v>2011</v>
      </c>
      <c r="D1394" s="177">
        <v>45</v>
      </c>
      <c r="E1394" s="178" t="s">
        <v>372</v>
      </c>
      <c r="F1394" s="175">
        <v>23</v>
      </c>
      <c r="G1394" s="178" t="s">
        <v>780</v>
      </c>
      <c r="H1394" s="178" t="s">
        <v>796</v>
      </c>
      <c r="I1394" s="177">
        <v>2</v>
      </c>
      <c r="J1394" s="177">
        <v>3</v>
      </c>
      <c r="K1394" s="177">
        <v>1592.4855709999999</v>
      </c>
    </row>
    <row r="1395" spans="1:11" x14ac:dyDescent="0.25">
      <c r="A1395" s="177">
        <v>236266</v>
      </c>
      <c r="B1395" s="177">
        <v>229</v>
      </c>
      <c r="C1395" s="174">
        <v>2011</v>
      </c>
      <c r="D1395" s="177">
        <v>45</v>
      </c>
      <c r="E1395" s="178" t="s">
        <v>372</v>
      </c>
      <c r="F1395" s="175">
        <v>23</v>
      </c>
      <c r="G1395" s="178" t="s">
        <v>780</v>
      </c>
      <c r="H1395" s="178" t="s">
        <v>796</v>
      </c>
      <c r="I1395" s="177">
        <v>3</v>
      </c>
      <c r="J1395" s="177">
        <v>2</v>
      </c>
      <c r="K1395" s="177">
        <v>7227.1187069999996</v>
      </c>
    </row>
    <row r="1396" spans="1:11" x14ac:dyDescent="0.25">
      <c r="A1396" s="177">
        <v>236267</v>
      </c>
      <c r="B1396" s="177">
        <v>229</v>
      </c>
      <c r="C1396" s="174">
        <v>2011</v>
      </c>
      <c r="D1396" s="177">
        <v>45</v>
      </c>
      <c r="E1396" s="178" t="s">
        <v>372</v>
      </c>
      <c r="F1396" s="175">
        <v>23</v>
      </c>
      <c r="G1396" s="178" t="s">
        <v>780</v>
      </c>
      <c r="H1396" s="178" t="s">
        <v>796</v>
      </c>
      <c r="I1396" s="177">
        <v>3</v>
      </c>
      <c r="J1396" s="177">
        <v>3</v>
      </c>
      <c r="K1396" s="177">
        <v>7235.8027089999996</v>
      </c>
    </row>
    <row r="1397" spans="1:11" x14ac:dyDescent="0.25">
      <c r="A1397" s="177">
        <v>236269</v>
      </c>
      <c r="B1397" s="177">
        <v>229</v>
      </c>
      <c r="C1397" s="174">
        <v>2011</v>
      </c>
      <c r="D1397" s="177">
        <v>45</v>
      </c>
      <c r="E1397" s="178" t="s">
        <v>372</v>
      </c>
      <c r="F1397" s="175">
        <v>23</v>
      </c>
      <c r="G1397" s="178" t="s">
        <v>780</v>
      </c>
      <c r="H1397" s="178" t="s">
        <v>796</v>
      </c>
      <c r="I1397" s="177">
        <v>4</v>
      </c>
      <c r="J1397" s="177">
        <v>3</v>
      </c>
      <c r="K1397" s="177">
        <v>10391.702078</v>
      </c>
    </row>
    <row r="1398" spans="1:11" x14ac:dyDescent="0.25">
      <c r="A1398" s="177">
        <v>236268</v>
      </c>
      <c r="B1398" s="177">
        <v>229</v>
      </c>
      <c r="C1398" s="174">
        <v>2011</v>
      </c>
      <c r="D1398" s="177">
        <v>45</v>
      </c>
      <c r="E1398" s="178" t="s">
        <v>372</v>
      </c>
      <c r="F1398" s="175">
        <v>23</v>
      </c>
      <c r="G1398" s="178" t="s">
        <v>780</v>
      </c>
      <c r="H1398" s="178" t="s">
        <v>796</v>
      </c>
      <c r="I1398" s="177">
        <v>4</v>
      </c>
      <c r="J1398" s="177">
        <v>2</v>
      </c>
      <c r="K1398" s="177">
        <v>10542.501742</v>
      </c>
    </row>
    <row r="1399" spans="1:11" x14ac:dyDescent="0.25">
      <c r="A1399" s="177">
        <v>236270</v>
      </c>
      <c r="B1399" s="177">
        <v>229</v>
      </c>
      <c r="C1399" s="174">
        <v>2011</v>
      </c>
      <c r="D1399" s="177">
        <v>45</v>
      </c>
      <c r="E1399" s="178" t="s">
        <v>372</v>
      </c>
      <c r="F1399" s="175">
        <v>23</v>
      </c>
      <c r="G1399" s="178" t="s">
        <v>780</v>
      </c>
      <c r="H1399" s="178" t="s">
        <v>796</v>
      </c>
      <c r="I1399" s="177">
        <v>5</v>
      </c>
      <c r="J1399" s="177">
        <v>2</v>
      </c>
      <c r="K1399" s="177">
        <v>153.031375</v>
      </c>
    </row>
    <row r="1400" spans="1:11" x14ac:dyDescent="0.25">
      <c r="A1400" s="177">
        <v>236271</v>
      </c>
      <c r="B1400" s="177">
        <v>229</v>
      </c>
      <c r="C1400" s="174">
        <v>2011</v>
      </c>
      <c r="D1400" s="177">
        <v>45</v>
      </c>
      <c r="E1400" s="178" t="s">
        <v>372</v>
      </c>
      <c r="F1400" s="175">
        <v>23</v>
      </c>
      <c r="G1400" s="178" t="s">
        <v>780</v>
      </c>
      <c r="H1400" s="178" t="s">
        <v>796</v>
      </c>
      <c r="I1400" s="177">
        <v>5</v>
      </c>
      <c r="J1400" s="177">
        <v>3</v>
      </c>
      <c r="K1400" s="177">
        <v>163.871756</v>
      </c>
    </row>
    <row r="1401" spans="1:11" x14ac:dyDescent="0.25">
      <c r="A1401" s="177">
        <v>236272</v>
      </c>
      <c r="B1401" s="177">
        <v>229</v>
      </c>
      <c r="C1401" s="174">
        <v>2011</v>
      </c>
      <c r="D1401" s="177">
        <v>46</v>
      </c>
      <c r="E1401" s="178" t="s">
        <v>374</v>
      </c>
      <c r="F1401" s="175">
        <v>23</v>
      </c>
      <c r="G1401" s="178" t="s">
        <v>780</v>
      </c>
      <c r="H1401" s="178" t="s">
        <v>202</v>
      </c>
      <c r="I1401" s="177">
        <v>2</v>
      </c>
      <c r="J1401" s="177">
        <v>2</v>
      </c>
      <c r="K1401" s="177">
        <v>6.986364</v>
      </c>
    </row>
    <row r="1402" spans="1:11" x14ac:dyDescent="0.25">
      <c r="A1402" s="177">
        <v>236273</v>
      </c>
      <c r="B1402" s="177">
        <v>229</v>
      </c>
      <c r="C1402" s="174">
        <v>2011</v>
      </c>
      <c r="D1402" s="177">
        <v>46</v>
      </c>
      <c r="E1402" s="178" t="s">
        <v>374</v>
      </c>
      <c r="F1402" s="175">
        <v>23</v>
      </c>
      <c r="G1402" s="178" t="s">
        <v>780</v>
      </c>
      <c r="H1402" s="178" t="s">
        <v>202</v>
      </c>
      <c r="I1402" s="177">
        <v>2</v>
      </c>
      <c r="J1402" s="177">
        <v>3</v>
      </c>
      <c r="K1402" s="177">
        <v>319.57425799999999</v>
      </c>
    </row>
    <row r="1403" spans="1:11" x14ac:dyDescent="0.25">
      <c r="A1403" s="177">
        <v>236274</v>
      </c>
      <c r="B1403" s="177">
        <v>229</v>
      </c>
      <c r="C1403" s="174">
        <v>2011</v>
      </c>
      <c r="D1403" s="177">
        <v>46</v>
      </c>
      <c r="E1403" s="178" t="s">
        <v>374</v>
      </c>
      <c r="F1403" s="175">
        <v>23</v>
      </c>
      <c r="G1403" s="178" t="s">
        <v>780</v>
      </c>
      <c r="H1403" s="178" t="s">
        <v>202</v>
      </c>
      <c r="I1403" s="177">
        <v>3</v>
      </c>
      <c r="J1403" s="177">
        <v>2</v>
      </c>
      <c r="K1403" s="177">
        <v>9082.4027889999998</v>
      </c>
    </row>
    <row r="1404" spans="1:11" x14ac:dyDescent="0.25">
      <c r="A1404" s="177">
        <v>236275</v>
      </c>
      <c r="B1404" s="177">
        <v>229</v>
      </c>
      <c r="C1404" s="174">
        <v>2011</v>
      </c>
      <c r="D1404" s="177">
        <v>46</v>
      </c>
      <c r="E1404" s="178" t="s">
        <v>374</v>
      </c>
      <c r="F1404" s="175">
        <v>23</v>
      </c>
      <c r="G1404" s="178" t="s">
        <v>780</v>
      </c>
      <c r="H1404" s="178" t="s">
        <v>202</v>
      </c>
      <c r="I1404" s="177">
        <v>3</v>
      </c>
      <c r="J1404" s="177">
        <v>3</v>
      </c>
      <c r="K1404" s="177">
        <v>9084.7818740000002</v>
      </c>
    </row>
    <row r="1405" spans="1:11" x14ac:dyDescent="0.25">
      <c r="A1405" s="177">
        <v>236277</v>
      </c>
      <c r="B1405" s="177">
        <v>229</v>
      </c>
      <c r="C1405" s="174">
        <v>2011</v>
      </c>
      <c r="D1405" s="177">
        <v>46</v>
      </c>
      <c r="E1405" s="178" t="s">
        <v>374</v>
      </c>
      <c r="F1405" s="175">
        <v>23</v>
      </c>
      <c r="G1405" s="178" t="s">
        <v>780</v>
      </c>
      <c r="H1405" s="178" t="s">
        <v>202</v>
      </c>
      <c r="I1405" s="177">
        <v>4</v>
      </c>
      <c r="J1405" s="177">
        <v>3</v>
      </c>
      <c r="K1405" s="177">
        <v>13052.821016</v>
      </c>
    </row>
    <row r="1406" spans="1:11" x14ac:dyDescent="0.25">
      <c r="A1406" s="177">
        <v>236276</v>
      </c>
      <c r="B1406" s="177">
        <v>229</v>
      </c>
      <c r="C1406" s="174">
        <v>2011</v>
      </c>
      <c r="D1406" s="177">
        <v>46</v>
      </c>
      <c r="E1406" s="178" t="s">
        <v>374</v>
      </c>
      <c r="F1406" s="175">
        <v>23</v>
      </c>
      <c r="G1406" s="178" t="s">
        <v>780</v>
      </c>
      <c r="H1406" s="178" t="s">
        <v>202</v>
      </c>
      <c r="I1406" s="177">
        <v>4</v>
      </c>
      <c r="J1406" s="177">
        <v>2</v>
      </c>
      <c r="K1406" s="177">
        <v>13242.237631</v>
      </c>
    </row>
    <row r="1407" spans="1:11" x14ac:dyDescent="0.25">
      <c r="A1407" s="177">
        <v>236278</v>
      </c>
      <c r="B1407" s="177">
        <v>229</v>
      </c>
      <c r="C1407" s="174">
        <v>2011</v>
      </c>
      <c r="D1407" s="177">
        <v>46</v>
      </c>
      <c r="E1407" s="178" t="s">
        <v>374</v>
      </c>
      <c r="F1407" s="175">
        <v>23</v>
      </c>
      <c r="G1407" s="178" t="s">
        <v>780</v>
      </c>
      <c r="H1407" s="178" t="s">
        <v>202</v>
      </c>
      <c r="I1407" s="177">
        <v>5</v>
      </c>
      <c r="J1407" s="177">
        <v>2</v>
      </c>
      <c r="K1407" s="177">
        <v>192.592311</v>
      </c>
    </row>
    <row r="1408" spans="1:11" x14ac:dyDescent="0.25">
      <c r="A1408" s="177">
        <v>236279</v>
      </c>
      <c r="B1408" s="177">
        <v>229</v>
      </c>
      <c r="C1408" s="174">
        <v>2011</v>
      </c>
      <c r="D1408" s="177">
        <v>46</v>
      </c>
      <c r="E1408" s="178" t="s">
        <v>374</v>
      </c>
      <c r="F1408" s="175">
        <v>23</v>
      </c>
      <c r="G1408" s="178" t="s">
        <v>780</v>
      </c>
      <c r="H1408" s="178" t="s">
        <v>202</v>
      </c>
      <c r="I1408" s="177">
        <v>5</v>
      </c>
      <c r="J1408" s="177">
        <v>3</v>
      </c>
      <c r="K1408" s="177">
        <v>206.235096</v>
      </c>
    </row>
    <row r="1409" spans="1:11" x14ac:dyDescent="0.25">
      <c r="A1409" s="177">
        <v>236280</v>
      </c>
      <c r="B1409" s="177">
        <v>229</v>
      </c>
      <c r="C1409" s="174">
        <v>2011</v>
      </c>
      <c r="D1409" s="177">
        <v>47</v>
      </c>
      <c r="E1409" s="178" t="s">
        <v>376</v>
      </c>
      <c r="F1409" s="175">
        <v>24</v>
      </c>
      <c r="G1409" s="178" t="s">
        <v>781</v>
      </c>
      <c r="H1409" s="178" t="s">
        <v>796</v>
      </c>
      <c r="I1409" s="177">
        <v>2</v>
      </c>
      <c r="J1409" s="177">
        <v>3</v>
      </c>
      <c r="K1409" s="177">
        <v>27462.585947</v>
      </c>
    </row>
    <row r="1410" spans="1:11" x14ac:dyDescent="0.25">
      <c r="A1410" s="177">
        <v>236281</v>
      </c>
      <c r="B1410" s="177">
        <v>229</v>
      </c>
      <c r="C1410" s="174">
        <v>2011</v>
      </c>
      <c r="D1410" s="177">
        <v>47</v>
      </c>
      <c r="E1410" s="178" t="s">
        <v>376</v>
      </c>
      <c r="F1410" s="175">
        <v>24</v>
      </c>
      <c r="G1410" s="178" t="s">
        <v>781</v>
      </c>
      <c r="H1410" s="178" t="s">
        <v>796</v>
      </c>
      <c r="I1410" s="177">
        <v>3</v>
      </c>
      <c r="J1410" s="177">
        <v>3</v>
      </c>
      <c r="K1410" s="177">
        <v>70173.598142000003</v>
      </c>
    </row>
    <row r="1411" spans="1:11" x14ac:dyDescent="0.25">
      <c r="A1411" s="177">
        <v>236282</v>
      </c>
      <c r="B1411" s="177">
        <v>229</v>
      </c>
      <c r="C1411" s="174">
        <v>2011</v>
      </c>
      <c r="D1411" s="177">
        <v>47</v>
      </c>
      <c r="E1411" s="178" t="s">
        <v>376</v>
      </c>
      <c r="F1411" s="175">
        <v>24</v>
      </c>
      <c r="G1411" s="178" t="s">
        <v>781</v>
      </c>
      <c r="H1411" s="178" t="s">
        <v>796</v>
      </c>
      <c r="I1411" s="177">
        <v>4</v>
      </c>
      <c r="J1411" s="177">
        <v>3</v>
      </c>
      <c r="K1411" s="177">
        <v>181876.25344299999</v>
      </c>
    </row>
    <row r="1412" spans="1:11" x14ac:dyDescent="0.25">
      <c r="A1412" s="177">
        <v>236283</v>
      </c>
      <c r="B1412" s="177">
        <v>229</v>
      </c>
      <c r="C1412" s="174">
        <v>2011</v>
      </c>
      <c r="D1412" s="177">
        <v>47</v>
      </c>
      <c r="E1412" s="178" t="s">
        <v>376</v>
      </c>
      <c r="F1412" s="175">
        <v>24</v>
      </c>
      <c r="G1412" s="178" t="s">
        <v>781</v>
      </c>
      <c r="H1412" s="178" t="s">
        <v>796</v>
      </c>
      <c r="I1412" s="177">
        <v>5</v>
      </c>
      <c r="J1412" s="177">
        <v>3</v>
      </c>
      <c r="K1412" s="177">
        <v>34627.639970999997</v>
      </c>
    </row>
    <row r="1413" spans="1:11" x14ac:dyDescent="0.25">
      <c r="A1413" s="177">
        <v>236284</v>
      </c>
      <c r="B1413" s="177">
        <v>229</v>
      </c>
      <c r="C1413" s="174">
        <v>2011</v>
      </c>
      <c r="D1413" s="177">
        <v>48</v>
      </c>
      <c r="E1413" s="178" t="s">
        <v>378</v>
      </c>
      <c r="F1413" s="175">
        <v>24</v>
      </c>
      <c r="G1413" s="178" t="s">
        <v>781</v>
      </c>
      <c r="H1413" s="178" t="s">
        <v>202</v>
      </c>
      <c r="I1413" s="177">
        <v>2</v>
      </c>
      <c r="J1413" s="177">
        <v>3</v>
      </c>
      <c r="K1413" s="177">
        <v>3051.4481599999999</v>
      </c>
    </row>
    <row r="1414" spans="1:11" x14ac:dyDescent="0.25">
      <c r="A1414" s="177">
        <v>236285</v>
      </c>
      <c r="B1414" s="177">
        <v>229</v>
      </c>
      <c r="C1414" s="174">
        <v>2011</v>
      </c>
      <c r="D1414" s="177">
        <v>48</v>
      </c>
      <c r="E1414" s="178" t="s">
        <v>378</v>
      </c>
      <c r="F1414" s="175">
        <v>24</v>
      </c>
      <c r="G1414" s="178" t="s">
        <v>781</v>
      </c>
      <c r="H1414" s="178" t="s">
        <v>202</v>
      </c>
      <c r="I1414" s="177">
        <v>3</v>
      </c>
      <c r="J1414" s="177">
        <v>3</v>
      </c>
      <c r="K1414" s="177">
        <v>37787.365854999996</v>
      </c>
    </row>
    <row r="1415" spans="1:11" x14ac:dyDescent="0.25">
      <c r="A1415" s="177">
        <v>236286</v>
      </c>
      <c r="B1415" s="177">
        <v>229</v>
      </c>
      <c r="C1415" s="174">
        <v>2011</v>
      </c>
      <c r="D1415" s="177">
        <v>48</v>
      </c>
      <c r="E1415" s="178" t="s">
        <v>378</v>
      </c>
      <c r="F1415" s="175">
        <v>24</v>
      </c>
      <c r="G1415" s="178" t="s">
        <v>781</v>
      </c>
      <c r="H1415" s="178" t="s">
        <v>202</v>
      </c>
      <c r="I1415" s="177">
        <v>4</v>
      </c>
      <c r="J1415" s="177">
        <v>3</v>
      </c>
      <c r="K1415" s="177">
        <v>77946.060228999995</v>
      </c>
    </row>
    <row r="1416" spans="1:11" x14ac:dyDescent="0.25">
      <c r="A1416" s="177">
        <v>236287</v>
      </c>
      <c r="B1416" s="177">
        <v>229</v>
      </c>
      <c r="C1416" s="174">
        <v>2011</v>
      </c>
      <c r="D1416" s="177">
        <v>48</v>
      </c>
      <c r="E1416" s="178" t="s">
        <v>378</v>
      </c>
      <c r="F1416" s="175">
        <v>24</v>
      </c>
      <c r="G1416" s="178" t="s">
        <v>781</v>
      </c>
      <c r="H1416" s="178" t="s">
        <v>202</v>
      </c>
      <c r="I1416" s="177">
        <v>5</v>
      </c>
      <c r="J1416" s="177">
        <v>3</v>
      </c>
      <c r="K1416" s="177">
        <v>7093.4516119999998</v>
      </c>
    </row>
    <row r="1417" spans="1:11" x14ac:dyDescent="0.25">
      <c r="A1417" s="177">
        <v>236288</v>
      </c>
      <c r="B1417" s="177">
        <v>229</v>
      </c>
      <c r="C1417" s="174">
        <v>2011</v>
      </c>
      <c r="D1417" s="177">
        <v>49</v>
      </c>
      <c r="E1417" s="178" t="s">
        <v>380</v>
      </c>
      <c r="F1417" s="175">
        <v>25</v>
      </c>
      <c r="G1417" s="178" t="s">
        <v>782</v>
      </c>
      <c r="H1417" s="178" t="s">
        <v>796</v>
      </c>
      <c r="I1417" s="177">
        <v>3</v>
      </c>
      <c r="J1417" s="177">
        <v>1</v>
      </c>
      <c r="K1417" s="177">
        <v>870.95057199999997</v>
      </c>
    </row>
    <row r="1418" spans="1:11" x14ac:dyDescent="0.25">
      <c r="A1418" s="177">
        <v>236289</v>
      </c>
      <c r="B1418" s="177">
        <v>229</v>
      </c>
      <c r="C1418" s="174">
        <v>2011</v>
      </c>
      <c r="D1418" s="177">
        <v>49</v>
      </c>
      <c r="E1418" s="178" t="s">
        <v>380</v>
      </c>
      <c r="F1418" s="175">
        <v>25</v>
      </c>
      <c r="G1418" s="178" t="s">
        <v>782</v>
      </c>
      <c r="H1418" s="178" t="s">
        <v>796</v>
      </c>
      <c r="I1418" s="177">
        <v>3</v>
      </c>
      <c r="J1418" s="177">
        <v>4</v>
      </c>
      <c r="K1418" s="177">
        <v>871.01093500000002</v>
      </c>
    </row>
    <row r="1419" spans="1:11" x14ac:dyDescent="0.25">
      <c r="A1419" s="177">
        <v>236290</v>
      </c>
      <c r="B1419" s="177">
        <v>229</v>
      </c>
      <c r="C1419" s="174">
        <v>2011</v>
      </c>
      <c r="D1419" s="177">
        <v>49</v>
      </c>
      <c r="E1419" s="178" t="s">
        <v>380</v>
      </c>
      <c r="F1419" s="175">
        <v>25</v>
      </c>
      <c r="G1419" s="178" t="s">
        <v>782</v>
      </c>
      <c r="H1419" s="178" t="s">
        <v>796</v>
      </c>
      <c r="I1419" s="177">
        <v>4</v>
      </c>
      <c r="J1419" s="177">
        <v>1</v>
      </c>
      <c r="K1419" s="177">
        <v>237.24048099999999</v>
      </c>
    </row>
    <row r="1420" spans="1:11" x14ac:dyDescent="0.25">
      <c r="A1420" s="177">
        <v>236291</v>
      </c>
      <c r="B1420" s="177">
        <v>229</v>
      </c>
      <c r="C1420" s="174">
        <v>2011</v>
      </c>
      <c r="D1420" s="177">
        <v>49</v>
      </c>
      <c r="E1420" s="178" t="s">
        <v>380</v>
      </c>
      <c r="F1420" s="175">
        <v>25</v>
      </c>
      <c r="G1420" s="178" t="s">
        <v>782</v>
      </c>
      <c r="H1420" s="178" t="s">
        <v>796</v>
      </c>
      <c r="I1420" s="177">
        <v>4</v>
      </c>
      <c r="J1420" s="177">
        <v>4</v>
      </c>
      <c r="K1420" s="177">
        <v>3612.8604650000002</v>
      </c>
    </row>
    <row r="1421" spans="1:11" x14ac:dyDescent="0.25">
      <c r="A1421" s="177">
        <v>236293</v>
      </c>
      <c r="B1421" s="177">
        <v>229</v>
      </c>
      <c r="C1421" s="174">
        <v>2011</v>
      </c>
      <c r="D1421" s="177">
        <v>49</v>
      </c>
      <c r="E1421" s="178" t="s">
        <v>380</v>
      </c>
      <c r="F1421" s="175">
        <v>25</v>
      </c>
      <c r="G1421" s="178" t="s">
        <v>782</v>
      </c>
      <c r="H1421" s="178" t="s">
        <v>796</v>
      </c>
      <c r="I1421" s="177">
        <v>5</v>
      </c>
      <c r="J1421" s="177">
        <v>3</v>
      </c>
      <c r="K1421" s="177">
        <v>2.5697999999999999E-2</v>
      </c>
    </row>
    <row r="1422" spans="1:11" x14ac:dyDescent="0.25">
      <c r="A1422" s="177">
        <v>236292</v>
      </c>
      <c r="B1422" s="177">
        <v>229</v>
      </c>
      <c r="C1422" s="174">
        <v>2011</v>
      </c>
      <c r="D1422" s="177">
        <v>49</v>
      </c>
      <c r="E1422" s="178" t="s">
        <v>380</v>
      </c>
      <c r="F1422" s="175">
        <v>25</v>
      </c>
      <c r="G1422" s="178" t="s">
        <v>782</v>
      </c>
      <c r="H1422" s="178" t="s">
        <v>796</v>
      </c>
      <c r="I1422" s="177">
        <v>5</v>
      </c>
      <c r="J1422" s="177">
        <v>1</v>
      </c>
      <c r="K1422" s="177">
        <v>0.91173199999999999</v>
      </c>
    </row>
    <row r="1423" spans="1:11" x14ac:dyDescent="0.25">
      <c r="A1423" s="177">
        <v>236294</v>
      </c>
      <c r="B1423" s="177">
        <v>229</v>
      </c>
      <c r="C1423" s="174">
        <v>2011</v>
      </c>
      <c r="D1423" s="177">
        <v>49</v>
      </c>
      <c r="E1423" s="178" t="s">
        <v>380</v>
      </c>
      <c r="F1423" s="175">
        <v>25</v>
      </c>
      <c r="G1423" s="178" t="s">
        <v>782</v>
      </c>
      <c r="H1423" s="178" t="s">
        <v>796</v>
      </c>
      <c r="I1423" s="177">
        <v>5</v>
      </c>
      <c r="J1423" s="177">
        <v>4</v>
      </c>
      <c r="K1423" s="177">
        <v>157.14918700000001</v>
      </c>
    </row>
    <row r="1424" spans="1:11" x14ac:dyDescent="0.25">
      <c r="A1424" s="177">
        <v>236295</v>
      </c>
      <c r="B1424" s="177">
        <v>229</v>
      </c>
      <c r="C1424" s="174">
        <v>2011</v>
      </c>
      <c r="D1424" s="177">
        <v>50</v>
      </c>
      <c r="E1424" s="178" t="s">
        <v>382</v>
      </c>
      <c r="F1424" s="175">
        <v>25</v>
      </c>
      <c r="G1424" s="178" t="s">
        <v>782</v>
      </c>
      <c r="H1424" s="178" t="s">
        <v>202</v>
      </c>
      <c r="I1424" s="177">
        <v>3</v>
      </c>
      <c r="J1424" s="177">
        <v>1</v>
      </c>
      <c r="K1424" s="177">
        <v>5352.1161430000002</v>
      </c>
    </row>
    <row r="1425" spans="1:11" x14ac:dyDescent="0.25">
      <c r="A1425" s="177">
        <v>236296</v>
      </c>
      <c r="B1425" s="177">
        <v>229</v>
      </c>
      <c r="C1425" s="174">
        <v>2011</v>
      </c>
      <c r="D1425" s="177">
        <v>50</v>
      </c>
      <c r="E1425" s="178" t="s">
        <v>382</v>
      </c>
      <c r="F1425" s="175">
        <v>25</v>
      </c>
      <c r="G1425" s="178" t="s">
        <v>782</v>
      </c>
      <c r="H1425" s="178" t="s">
        <v>202</v>
      </c>
      <c r="I1425" s="177">
        <v>3</v>
      </c>
      <c r="J1425" s="177">
        <v>4</v>
      </c>
      <c r="K1425" s="177">
        <v>5352.4763240000002</v>
      </c>
    </row>
    <row r="1426" spans="1:11" x14ac:dyDescent="0.25">
      <c r="A1426" s="177">
        <v>236297</v>
      </c>
      <c r="B1426" s="177">
        <v>229</v>
      </c>
      <c r="C1426" s="174">
        <v>2011</v>
      </c>
      <c r="D1426" s="177">
        <v>50</v>
      </c>
      <c r="E1426" s="178" t="s">
        <v>382</v>
      </c>
      <c r="F1426" s="175">
        <v>25</v>
      </c>
      <c r="G1426" s="178" t="s">
        <v>782</v>
      </c>
      <c r="H1426" s="178" t="s">
        <v>202</v>
      </c>
      <c r="I1426" s="177">
        <v>4</v>
      </c>
      <c r="J1426" s="177">
        <v>1</v>
      </c>
      <c r="K1426" s="177">
        <v>1457.334386</v>
      </c>
    </row>
    <row r="1427" spans="1:11" x14ac:dyDescent="0.25">
      <c r="A1427" s="177">
        <v>236298</v>
      </c>
      <c r="B1427" s="177">
        <v>229</v>
      </c>
      <c r="C1427" s="174">
        <v>2011</v>
      </c>
      <c r="D1427" s="177">
        <v>50</v>
      </c>
      <c r="E1427" s="178" t="s">
        <v>382</v>
      </c>
      <c r="F1427" s="175">
        <v>25</v>
      </c>
      <c r="G1427" s="178" t="s">
        <v>782</v>
      </c>
      <c r="H1427" s="178" t="s">
        <v>202</v>
      </c>
      <c r="I1427" s="177">
        <v>4</v>
      </c>
      <c r="J1427" s="177">
        <v>4</v>
      </c>
      <c r="K1427" s="177">
        <v>22132.075364</v>
      </c>
    </row>
    <row r="1428" spans="1:11" x14ac:dyDescent="0.25">
      <c r="A1428" s="177">
        <v>236300</v>
      </c>
      <c r="B1428" s="177">
        <v>229</v>
      </c>
      <c r="C1428" s="174">
        <v>2011</v>
      </c>
      <c r="D1428" s="177">
        <v>50</v>
      </c>
      <c r="E1428" s="178" t="s">
        <v>382</v>
      </c>
      <c r="F1428" s="175">
        <v>25</v>
      </c>
      <c r="G1428" s="178" t="s">
        <v>782</v>
      </c>
      <c r="H1428" s="178" t="s">
        <v>202</v>
      </c>
      <c r="I1428" s="177">
        <v>5</v>
      </c>
      <c r="J1428" s="177">
        <v>3</v>
      </c>
      <c r="K1428" s="177">
        <v>0.14133699999999999</v>
      </c>
    </row>
    <row r="1429" spans="1:11" x14ac:dyDescent="0.25">
      <c r="A1429" s="177">
        <v>236299</v>
      </c>
      <c r="B1429" s="177">
        <v>229</v>
      </c>
      <c r="C1429" s="174">
        <v>2011</v>
      </c>
      <c r="D1429" s="177">
        <v>50</v>
      </c>
      <c r="E1429" s="178" t="s">
        <v>382</v>
      </c>
      <c r="F1429" s="175">
        <v>25</v>
      </c>
      <c r="G1429" s="178" t="s">
        <v>782</v>
      </c>
      <c r="H1429" s="178" t="s">
        <v>202</v>
      </c>
      <c r="I1429" s="177">
        <v>5</v>
      </c>
      <c r="J1429" s="177">
        <v>1</v>
      </c>
      <c r="K1429" s="177">
        <v>5.0145239999999998</v>
      </c>
    </row>
    <row r="1430" spans="1:11" x14ac:dyDescent="0.25">
      <c r="A1430" s="177">
        <v>236301</v>
      </c>
      <c r="B1430" s="177">
        <v>229</v>
      </c>
      <c r="C1430" s="174">
        <v>2011</v>
      </c>
      <c r="D1430" s="177">
        <v>50</v>
      </c>
      <c r="E1430" s="178" t="s">
        <v>382</v>
      </c>
      <c r="F1430" s="175">
        <v>25</v>
      </c>
      <c r="G1430" s="178" t="s">
        <v>782</v>
      </c>
      <c r="H1430" s="178" t="s">
        <v>202</v>
      </c>
      <c r="I1430" s="177">
        <v>5</v>
      </c>
      <c r="J1430" s="177">
        <v>4</v>
      </c>
      <c r="K1430" s="177">
        <v>963.83390199999997</v>
      </c>
    </row>
    <row r="1431" spans="1:11" x14ac:dyDescent="0.25">
      <c r="A1431" s="177">
        <v>236303</v>
      </c>
      <c r="B1431" s="177">
        <v>229</v>
      </c>
      <c r="C1431" s="174">
        <v>2011</v>
      </c>
      <c r="D1431" s="177">
        <v>51</v>
      </c>
      <c r="E1431" s="178" t="s">
        <v>384</v>
      </c>
      <c r="F1431" s="175">
        <v>26</v>
      </c>
      <c r="G1431" s="178" t="s">
        <v>783</v>
      </c>
      <c r="H1431" s="178" t="s">
        <v>796</v>
      </c>
      <c r="I1431" s="177">
        <v>3</v>
      </c>
      <c r="J1431" s="177">
        <v>4</v>
      </c>
      <c r="K1431" s="177">
        <v>42.171529</v>
      </c>
    </row>
    <row r="1432" spans="1:11" x14ac:dyDescent="0.25">
      <c r="A1432" s="177">
        <v>236302</v>
      </c>
      <c r="B1432" s="177">
        <v>229</v>
      </c>
      <c r="C1432" s="174">
        <v>2011</v>
      </c>
      <c r="D1432" s="177">
        <v>51</v>
      </c>
      <c r="E1432" s="178" t="s">
        <v>384</v>
      </c>
      <c r="F1432" s="175">
        <v>26</v>
      </c>
      <c r="G1432" s="178" t="s">
        <v>783</v>
      </c>
      <c r="H1432" s="178" t="s">
        <v>796</v>
      </c>
      <c r="I1432" s="177">
        <v>3</v>
      </c>
      <c r="J1432" s="177">
        <v>1</v>
      </c>
      <c r="K1432" s="177">
        <v>46.003366</v>
      </c>
    </row>
    <row r="1433" spans="1:11" x14ac:dyDescent="0.25">
      <c r="A1433" s="177">
        <v>236304</v>
      </c>
      <c r="B1433" s="177">
        <v>229</v>
      </c>
      <c r="C1433" s="174">
        <v>2011</v>
      </c>
      <c r="D1433" s="177">
        <v>51</v>
      </c>
      <c r="E1433" s="178" t="s">
        <v>384</v>
      </c>
      <c r="F1433" s="175">
        <v>26</v>
      </c>
      <c r="G1433" s="178" t="s">
        <v>783</v>
      </c>
      <c r="H1433" s="178" t="s">
        <v>796</v>
      </c>
      <c r="I1433" s="177">
        <v>4</v>
      </c>
      <c r="J1433" s="177">
        <v>1</v>
      </c>
      <c r="K1433" s="177">
        <v>3127.0033360000002</v>
      </c>
    </row>
    <row r="1434" spans="1:11" x14ac:dyDescent="0.25">
      <c r="A1434" s="177">
        <v>236305</v>
      </c>
      <c r="B1434" s="177">
        <v>229</v>
      </c>
      <c r="C1434" s="174">
        <v>2011</v>
      </c>
      <c r="D1434" s="177">
        <v>51</v>
      </c>
      <c r="E1434" s="178" t="s">
        <v>384</v>
      </c>
      <c r="F1434" s="175">
        <v>26</v>
      </c>
      <c r="G1434" s="178" t="s">
        <v>783</v>
      </c>
      <c r="H1434" s="178" t="s">
        <v>796</v>
      </c>
      <c r="I1434" s="177">
        <v>4</v>
      </c>
      <c r="J1434" s="177">
        <v>4</v>
      </c>
      <c r="K1434" s="177">
        <v>3488.802271</v>
      </c>
    </row>
    <row r="1435" spans="1:11" x14ac:dyDescent="0.25">
      <c r="A1435" s="177">
        <v>236307</v>
      </c>
      <c r="B1435" s="177">
        <v>229</v>
      </c>
      <c r="C1435" s="174">
        <v>2011</v>
      </c>
      <c r="D1435" s="177">
        <v>51</v>
      </c>
      <c r="E1435" s="178" t="s">
        <v>384</v>
      </c>
      <c r="F1435" s="175">
        <v>26</v>
      </c>
      <c r="G1435" s="178" t="s">
        <v>783</v>
      </c>
      <c r="H1435" s="178" t="s">
        <v>796</v>
      </c>
      <c r="I1435" s="177">
        <v>5</v>
      </c>
      <c r="J1435" s="177">
        <v>3</v>
      </c>
      <c r="K1435" s="177">
        <v>24.432649999999999</v>
      </c>
    </row>
    <row r="1436" spans="1:11" x14ac:dyDescent="0.25">
      <c r="A1436" s="177">
        <v>236306</v>
      </c>
      <c r="B1436" s="177">
        <v>229</v>
      </c>
      <c r="C1436" s="174">
        <v>2011</v>
      </c>
      <c r="D1436" s="177">
        <v>51</v>
      </c>
      <c r="E1436" s="178" t="s">
        <v>384</v>
      </c>
      <c r="F1436" s="175">
        <v>26</v>
      </c>
      <c r="G1436" s="178" t="s">
        <v>783</v>
      </c>
      <c r="H1436" s="178" t="s">
        <v>796</v>
      </c>
      <c r="I1436" s="177">
        <v>5</v>
      </c>
      <c r="J1436" s="177">
        <v>1</v>
      </c>
      <c r="K1436" s="177">
        <v>1101.369175</v>
      </c>
    </row>
    <row r="1437" spans="1:11" x14ac:dyDescent="0.25">
      <c r="A1437" s="177">
        <v>236308</v>
      </c>
      <c r="B1437" s="177">
        <v>229</v>
      </c>
      <c r="C1437" s="174">
        <v>2011</v>
      </c>
      <c r="D1437" s="177">
        <v>51</v>
      </c>
      <c r="E1437" s="178" t="s">
        <v>384</v>
      </c>
      <c r="F1437" s="175">
        <v>26</v>
      </c>
      <c r="G1437" s="178" t="s">
        <v>783</v>
      </c>
      <c r="H1437" s="178" t="s">
        <v>796</v>
      </c>
      <c r="I1437" s="177">
        <v>5</v>
      </c>
      <c r="J1437" s="177">
        <v>4</v>
      </c>
      <c r="K1437" s="177">
        <v>2871.6693289999998</v>
      </c>
    </row>
    <row r="1438" spans="1:11" x14ac:dyDescent="0.25">
      <c r="A1438" s="177">
        <v>236310</v>
      </c>
      <c r="B1438" s="177">
        <v>229</v>
      </c>
      <c r="C1438" s="174">
        <v>2011</v>
      </c>
      <c r="D1438" s="177">
        <v>52</v>
      </c>
      <c r="E1438" s="178" t="s">
        <v>386</v>
      </c>
      <c r="F1438" s="175">
        <v>26</v>
      </c>
      <c r="G1438" s="178" t="s">
        <v>783</v>
      </c>
      <c r="H1438" s="178" t="s">
        <v>202</v>
      </c>
      <c r="I1438" s="177">
        <v>3</v>
      </c>
      <c r="J1438" s="177">
        <v>4</v>
      </c>
      <c r="K1438" s="177">
        <v>379.65154799999999</v>
      </c>
    </row>
    <row r="1439" spans="1:11" x14ac:dyDescent="0.25">
      <c r="A1439" s="177">
        <v>236309</v>
      </c>
      <c r="B1439" s="177">
        <v>229</v>
      </c>
      <c r="C1439" s="174">
        <v>2011</v>
      </c>
      <c r="D1439" s="177">
        <v>52</v>
      </c>
      <c r="E1439" s="178" t="s">
        <v>386</v>
      </c>
      <c r="F1439" s="175">
        <v>26</v>
      </c>
      <c r="G1439" s="178" t="s">
        <v>783</v>
      </c>
      <c r="H1439" s="178" t="s">
        <v>202</v>
      </c>
      <c r="I1439" s="177">
        <v>3</v>
      </c>
      <c r="J1439" s="177">
        <v>1</v>
      </c>
      <c r="K1439" s="177">
        <v>873.00458200000003</v>
      </c>
    </row>
    <row r="1440" spans="1:11" x14ac:dyDescent="0.25">
      <c r="A1440" s="177">
        <v>236311</v>
      </c>
      <c r="B1440" s="177">
        <v>229</v>
      </c>
      <c r="C1440" s="174">
        <v>2011</v>
      </c>
      <c r="D1440" s="177">
        <v>52</v>
      </c>
      <c r="E1440" s="178" t="s">
        <v>386</v>
      </c>
      <c r="F1440" s="175">
        <v>26</v>
      </c>
      <c r="G1440" s="178" t="s">
        <v>783</v>
      </c>
      <c r="H1440" s="178" t="s">
        <v>202</v>
      </c>
      <c r="I1440" s="177">
        <v>4</v>
      </c>
      <c r="J1440" s="177">
        <v>1</v>
      </c>
      <c r="K1440" s="177">
        <v>59414.894186999998</v>
      </c>
    </row>
    <row r="1441" spans="1:11" x14ac:dyDescent="0.25">
      <c r="A1441" s="177">
        <v>236312</v>
      </c>
      <c r="B1441" s="177">
        <v>229</v>
      </c>
      <c r="C1441" s="174">
        <v>2011</v>
      </c>
      <c r="D1441" s="177">
        <v>52</v>
      </c>
      <c r="E1441" s="178" t="s">
        <v>386</v>
      </c>
      <c r="F1441" s="175">
        <v>26</v>
      </c>
      <c r="G1441" s="178" t="s">
        <v>783</v>
      </c>
      <c r="H1441" s="178" t="s">
        <v>202</v>
      </c>
      <c r="I1441" s="177">
        <v>4</v>
      </c>
      <c r="J1441" s="177">
        <v>4</v>
      </c>
      <c r="K1441" s="177">
        <v>66170.958450999999</v>
      </c>
    </row>
    <row r="1442" spans="1:11" x14ac:dyDescent="0.25">
      <c r="A1442" s="177">
        <v>236314</v>
      </c>
      <c r="B1442" s="177">
        <v>229</v>
      </c>
      <c r="C1442" s="174">
        <v>2011</v>
      </c>
      <c r="D1442" s="177">
        <v>52</v>
      </c>
      <c r="E1442" s="178" t="s">
        <v>386</v>
      </c>
      <c r="F1442" s="175">
        <v>26</v>
      </c>
      <c r="G1442" s="178" t="s">
        <v>783</v>
      </c>
      <c r="H1442" s="178" t="s">
        <v>202</v>
      </c>
      <c r="I1442" s="177">
        <v>5</v>
      </c>
      <c r="J1442" s="177">
        <v>3</v>
      </c>
      <c r="K1442" s="177">
        <v>458.979603</v>
      </c>
    </row>
    <row r="1443" spans="1:11" x14ac:dyDescent="0.25">
      <c r="A1443" s="177">
        <v>236313</v>
      </c>
      <c r="B1443" s="177">
        <v>229</v>
      </c>
      <c r="C1443" s="174">
        <v>2011</v>
      </c>
      <c r="D1443" s="177">
        <v>52</v>
      </c>
      <c r="E1443" s="178" t="s">
        <v>386</v>
      </c>
      <c r="F1443" s="175">
        <v>26</v>
      </c>
      <c r="G1443" s="178" t="s">
        <v>783</v>
      </c>
      <c r="H1443" s="178" t="s">
        <v>202</v>
      </c>
      <c r="I1443" s="177">
        <v>5</v>
      </c>
      <c r="J1443" s="177">
        <v>1</v>
      </c>
      <c r="K1443" s="177">
        <v>20929.609649999999</v>
      </c>
    </row>
    <row r="1444" spans="1:11" x14ac:dyDescent="0.25">
      <c r="A1444" s="177">
        <v>236315</v>
      </c>
      <c r="B1444" s="177">
        <v>229</v>
      </c>
      <c r="C1444" s="174">
        <v>2011</v>
      </c>
      <c r="D1444" s="177">
        <v>52</v>
      </c>
      <c r="E1444" s="178" t="s">
        <v>386</v>
      </c>
      <c r="F1444" s="175">
        <v>26</v>
      </c>
      <c r="G1444" s="178" t="s">
        <v>783</v>
      </c>
      <c r="H1444" s="178" t="s">
        <v>202</v>
      </c>
      <c r="I1444" s="177">
        <v>5</v>
      </c>
      <c r="J1444" s="177">
        <v>4</v>
      </c>
      <c r="K1444" s="177">
        <v>54554.056949999998</v>
      </c>
    </row>
    <row r="1445" spans="1:11" x14ac:dyDescent="0.25">
      <c r="A1445" s="177">
        <v>236316</v>
      </c>
      <c r="B1445" s="177">
        <v>229</v>
      </c>
      <c r="C1445" s="174">
        <v>2011</v>
      </c>
      <c r="D1445" s="177">
        <v>53</v>
      </c>
      <c r="E1445" s="178" t="s">
        <v>388</v>
      </c>
      <c r="F1445" s="175">
        <v>27</v>
      </c>
      <c r="G1445" s="178" t="s">
        <v>784</v>
      </c>
      <c r="H1445" s="178" t="s">
        <v>796</v>
      </c>
      <c r="I1445" s="177">
        <v>2</v>
      </c>
      <c r="J1445" s="177">
        <v>3</v>
      </c>
      <c r="K1445" s="177">
        <v>155.84324100000001</v>
      </c>
    </row>
    <row r="1446" spans="1:11" x14ac:dyDescent="0.25">
      <c r="A1446" s="177">
        <v>236317</v>
      </c>
      <c r="B1446" s="177">
        <v>229</v>
      </c>
      <c r="C1446" s="174">
        <v>2011</v>
      </c>
      <c r="D1446" s="177">
        <v>53</v>
      </c>
      <c r="E1446" s="178" t="s">
        <v>388</v>
      </c>
      <c r="F1446" s="175">
        <v>27</v>
      </c>
      <c r="G1446" s="178" t="s">
        <v>784</v>
      </c>
      <c r="H1446" s="178" t="s">
        <v>796</v>
      </c>
      <c r="I1446" s="177">
        <v>3</v>
      </c>
      <c r="J1446" s="177">
        <v>3</v>
      </c>
      <c r="K1446" s="177">
        <v>305.95799599999998</v>
      </c>
    </row>
    <row r="1447" spans="1:11" x14ac:dyDescent="0.25">
      <c r="A1447" s="177">
        <v>236318</v>
      </c>
      <c r="B1447" s="177">
        <v>229</v>
      </c>
      <c r="C1447" s="174">
        <v>2011</v>
      </c>
      <c r="D1447" s="177">
        <v>53</v>
      </c>
      <c r="E1447" s="178" t="s">
        <v>388</v>
      </c>
      <c r="F1447" s="175">
        <v>27</v>
      </c>
      <c r="G1447" s="178" t="s">
        <v>784</v>
      </c>
      <c r="H1447" s="178" t="s">
        <v>796</v>
      </c>
      <c r="I1447" s="177">
        <v>4</v>
      </c>
      <c r="J1447" s="177">
        <v>3</v>
      </c>
      <c r="K1447" s="177">
        <v>482.96565099999998</v>
      </c>
    </row>
    <row r="1448" spans="1:11" x14ac:dyDescent="0.25">
      <c r="A1448" s="177">
        <v>236319</v>
      </c>
      <c r="B1448" s="177">
        <v>229</v>
      </c>
      <c r="C1448" s="174">
        <v>2011</v>
      </c>
      <c r="D1448" s="177">
        <v>53</v>
      </c>
      <c r="E1448" s="178" t="s">
        <v>388</v>
      </c>
      <c r="F1448" s="175">
        <v>27</v>
      </c>
      <c r="G1448" s="178" t="s">
        <v>784</v>
      </c>
      <c r="H1448" s="178" t="s">
        <v>796</v>
      </c>
      <c r="I1448" s="177">
        <v>5</v>
      </c>
      <c r="J1448" s="177">
        <v>3</v>
      </c>
      <c r="K1448" s="177">
        <v>134.015094</v>
      </c>
    </row>
    <row r="1449" spans="1:11" x14ac:dyDescent="0.25">
      <c r="A1449" s="177">
        <v>236320</v>
      </c>
      <c r="B1449" s="177">
        <v>229</v>
      </c>
      <c r="C1449" s="174">
        <v>2011</v>
      </c>
      <c r="D1449" s="177">
        <v>54</v>
      </c>
      <c r="E1449" s="178" t="s">
        <v>390</v>
      </c>
      <c r="F1449" s="175">
        <v>27</v>
      </c>
      <c r="G1449" s="178" t="s">
        <v>784</v>
      </c>
      <c r="H1449" s="178" t="s">
        <v>202</v>
      </c>
      <c r="I1449" s="177">
        <v>2</v>
      </c>
      <c r="J1449" s="177">
        <v>3</v>
      </c>
      <c r="K1449" s="177">
        <v>202.41708299999999</v>
      </c>
    </row>
    <row r="1450" spans="1:11" x14ac:dyDescent="0.25">
      <c r="A1450" s="177">
        <v>236321</v>
      </c>
      <c r="B1450" s="177">
        <v>229</v>
      </c>
      <c r="C1450" s="174">
        <v>2011</v>
      </c>
      <c r="D1450" s="177">
        <v>54</v>
      </c>
      <c r="E1450" s="178" t="s">
        <v>390</v>
      </c>
      <c r="F1450" s="175">
        <v>27</v>
      </c>
      <c r="G1450" s="178" t="s">
        <v>784</v>
      </c>
      <c r="H1450" s="178" t="s">
        <v>202</v>
      </c>
      <c r="I1450" s="177">
        <v>3</v>
      </c>
      <c r="J1450" s="177">
        <v>3</v>
      </c>
      <c r="K1450" s="177">
        <v>397.25972400000001</v>
      </c>
    </row>
    <row r="1451" spans="1:11" x14ac:dyDescent="0.25">
      <c r="A1451" s="177">
        <v>236322</v>
      </c>
      <c r="B1451" s="177">
        <v>229</v>
      </c>
      <c r="C1451" s="174">
        <v>2011</v>
      </c>
      <c r="D1451" s="177">
        <v>54</v>
      </c>
      <c r="E1451" s="178" t="s">
        <v>390</v>
      </c>
      <c r="F1451" s="175">
        <v>27</v>
      </c>
      <c r="G1451" s="178" t="s">
        <v>784</v>
      </c>
      <c r="H1451" s="178" t="s">
        <v>202</v>
      </c>
      <c r="I1451" s="177">
        <v>4</v>
      </c>
      <c r="J1451" s="177">
        <v>3</v>
      </c>
      <c r="K1451" s="177">
        <v>614.68355599999995</v>
      </c>
    </row>
    <row r="1452" spans="1:11" x14ac:dyDescent="0.25">
      <c r="A1452" s="177">
        <v>236323</v>
      </c>
      <c r="B1452" s="177">
        <v>229</v>
      </c>
      <c r="C1452" s="174">
        <v>2011</v>
      </c>
      <c r="D1452" s="177">
        <v>54</v>
      </c>
      <c r="E1452" s="178" t="s">
        <v>390</v>
      </c>
      <c r="F1452" s="175">
        <v>27</v>
      </c>
      <c r="G1452" s="178" t="s">
        <v>784</v>
      </c>
      <c r="H1452" s="178" t="s">
        <v>202</v>
      </c>
      <c r="I1452" s="177">
        <v>5</v>
      </c>
      <c r="J1452" s="177">
        <v>3</v>
      </c>
      <c r="K1452" s="177">
        <v>184.30163899999999</v>
      </c>
    </row>
    <row r="1453" spans="1:11" x14ac:dyDescent="0.25">
      <c r="A1453" s="177">
        <v>236324</v>
      </c>
      <c r="B1453" s="177">
        <v>229</v>
      </c>
      <c r="C1453" s="174">
        <v>2011</v>
      </c>
      <c r="D1453" s="177">
        <v>55</v>
      </c>
      <c r="E1453" s="178" t="s">
        <v>392</v>
      </c>
      <c r="F1453" s="175">
        <v>28</v>
      </c>
      <c r="G1453" s="178" t="s">
        <v>785</v>
      </c>
      <c r="H1453" s="178" t="s">
        <v>796</v>
      </c>
      <c r="I1453" s="177">
        <v>2</v>
      </c>
      <c r="J1453" s="177">
        <v>3</v>
      </c>
      <c r="K1453" s="177">
        <v>18265.806804</v>
      </c>
    </row>
    <row r="1454" spans="1:11" x14ac:dyDescent="0.25">
      <c r="A1454" s="177">
        <v>236325</v>
      </c>
      <c r="B1454" s="177">
        <v>229</v>
      </c>
      <c r="C1454" s="174">
        <v>2011</v>
      </c>
      <c r="D1454" s="177">
        <v>55</v>
      </c>
      <c r="E1454" s="178" t="s">
        <v>392</v>
      </c>
      <c r="F1454" s="175">
        <v>28</v>
      </c>
      <c r="G1454" s="178" t="s">
        <v>785</v>
      </c>
      <c r="H1454" s="178" t="s">
        <v>796</v>
      </c>
      <c r="I1454" s="177">
        <v>3</v>
      </c>
      <c r="J1454" s="177">
        <v>3</v>
      </c>
      <c r="K1454" s="177">
        <v>31858.742086999999</v>
      </c>
    </row>
    <row r="1455" spans="1:11" x14ac:dyDescent="0.25">
      <c r="A1455" s="177">
        <v>236326</v>
      </c>
      <c r="B1455" s="177">
        <v>229</v>
      </c>
      <c r="C1455" s="174">
        <v>2011</v>
      </c>
      <c r="D1455" s="177">
        <v>55</v>
      </c>
      <c r="E1455" s="178" t="s">
        <v>392</v>
      </c>
      <c r="F1455" s="175">
        <v>28</v>
      </c>
      <c r="G1455" s="178" t="s">
        <v>785</v>
      </c>
      <c r="H1455" s="178" t="s">
        <v>796</v>
      </c>
      <c r="I1455" s="177">
        <v>4</v>
      </c>
      <c r="J1455" s="177">
        <v>3</v>
      </c>
      <c r="K1455" s="177">
        <v>61889.206791999997</v>
      </c>
    </row>
    <row r="1456" spans="1:11" x14ac:dyDescent="0.25">
      <c r="A1456" s="177">
        <v>236327</v>
      </c>
      <c r="B1456" s="177">
        <v>229</v>
      </c>
      <c r="C1456" s="174">
        <v>2011</v>
      </c>
      <c r="D1456" s="177">
        <v>55</v>
      </c>
      <c r="E1456" s="178" t="s">
        <v>392</v>
      </c>
      <c r="F1456" s="175">
        <v>28</v>
      </c>
      <c r="G1456" s="178" t="s">
        <v>785</v>
      </c>
      <c r="H1456" s="178" t="s">
        <v>796</v>
      </c>
      <c r="I1456" s="177">
        <v>5</v>
      </c>
      <c r="J1456" s="177">
        <v>3</v>
      </c>
      <c r="K1456" s="177">
        <v>24250.778783000002</v>
      </c>
    </row>
    <row r="1457" spans="1:11" x14ac:dyDescent="0.25">
      <c r="A1457" s="177">
        <v>236328</v>
      </c>
      <c r="B1457" s="177">
        <v>229</v>
      </c>
      <c r="C1457" s="174">
        <v>2011</v>
      </c>
      <c r="D1457" s="177">
        <v>56</v>
      </c>
      <c r="E1457" s="178" t="s">
        <v>394</v>
      </c>
      <c r="F1457" s="175">
        <v>28</v>
      </c>
      <c r="G1457" s="178" t="s">
        <v>785</v>
      </c>
      <c r="H1457" s="178" t="s">
        <v>202</v>
      </c>
      <c r="I1457" s="177">
        <v>3</v>
      </c>
      <c r="J1457" s="177">
        <v>3</v>
      </c>
      <c r="K1457" s="177">
        <v>738.83055899999999</v>
      </c>
    </row>
    <row r="1458" spans="1:11" x14ac:dyDescent="0.25">
      <c r="A1458" s="177">
        <v>236329</v>
      </c>
      <c r="B1458" s="177">
        <v>229</v>
      </c>
      <c r="C1458" s="174">
        <v>2011</v>
      </c>
      <c r="D1458" s="177">
        <v>56</v>
      </c>
      <c r="E1458" s="178" t="s">
        <v>394</v>
      </c>
      <c r="F1458" s="175">
        <v>28</v>
      </c>
      <c r="G1458" s="178" t="s">
        <v>785</v>
      </c>
      <c r="H1458" s="178" t="s">
        <v>202</v>
      </c>
      <c r="I1458" s="177">
        <v>4</v>
      </c>
      <c r="J1458" s="177">
        <v>3</v>
      </c>
      <c r="K1458" s="177">
        <v>1434.6986340000001</v>
      </c>
    </row>
    <row r="1459" spans="1:11" x14ac:dyDescent="0.25">
      <c r="A1459" s="177">
        <v>236330</v>
      </c>
      <c r="B1459" s="177">
        <v>229</v>
      </c>
      <c r="C1459" s="174">
        <v>2011</v>
      </c>
      <c r="D1459" s="177">
        <v>56</v>
      </c>
      <c r="E1459" s="178" t="s">
        <v>394</v>
      </c>
      <c r="F1459" s="175">
        <v>28</v>
      </c>
      <c r="G1459" s="178" t="s">
        <v>785</v>
      </c>
      <c r="H1459" s="178" t="s">
        <v>202</v>
      </c>
      <c r="I1459" s="177">
        <v>5</v>
      </c>
      <c r="J1459" s="177">
        <v>3</v>
      </c>
      <c r="K1459" s="177">
        <v>561.92970400000002</v>
      </c>
    </row>
    <row r="1460" spans="1:11" x14ac:dyDescent="0.25">
      <c r="A1460" s="177">
        <v>236331</v>
      </c>
      <c r="B1460" s="177">
        <v>229</v>
      </c>
      <c r="C1460" s="174">
        <v>2011</v>
      </c>
      <c r="D1460" s="177">
        <v>57</v>
      </c>
      <c r="E1460" s="178" t="s">
        <v>396</v>
      </c>
      <c r="F1460" s="175">
        <v>29</v>
      </c>
      <c r="G1460" s="178" t="s">
        <v>786</v>
      </c>
      <c r="H1460" s="178" t="s">
        <v>796</v>
      </c>
      <c r="I1460" s="177">
        <v>2</v>
      </c>
      <c r="J1460" s="177">
        <v>3</v>
      </c>
      <c r="K1460" s="177">
        <v>8608.1964769999995</v>
      </c>
    </row>
    <row r="1461" spans="1:11" x14ac:dyDescent="0.25">
      <c r="A1461" s="177">
        <v>236332</v>
      </c>
      <c r="B1461" s="177">
        <v>229</v>
      </c>
      <c r="C1461" s="174">
        <v>2011</v>
      </c>
      <c r="D1461" s="177">
        <v>57</v>
      </c>
      <c r="E1461" s="178" t="s">
        <v>396</v>
      </c>
      <c r="F1461" s="175">
        <v>29</v>
      </c>
      <c r="G1461" s="178" t="s">
        <v>786</v>
      </c>
      <c r="H1461" s="178" t="s">
        <v>796</v>
      </c>
      <c r="I1461" s="177">
        <v>3</v>
      </c>
      <c r="J1461" s="177">
        <v>3</v>
      </c>
      <c r="K1461" s="177">
        <v>15755.293061</v>
      </c>
    </row>
    <row r="1462" spans="1:11" x14ac:dyDescent="0.25">
      <c r="A1462" s="177">
        <v>236333</v>
      </c>
      <c r="B1462" s="177">
        <v>229</v>
      </c>
      <c r="C1462" s="174">
        <v>2011</v>
      </c>
      <c r="D1462" s="177">
        <v>57</v>
      </c>
      <c r="E1462" s="178" t="s">
        <v>396</v>
      </c>
      <c r="F1462" s="175">
        <v>29</v>
      </c>
      <c r="G1462" s="178" t="s">
        <v>786</v>
      </c>
      <c r="H1462" s="178" t="s">
        <v>796</v>
      </c>
      <c r="I1462" s="177">
        <v>4</v>
      </c>
      <c r="J1462" s="177">
        <v>3</v>
      </c>
      <c r="K1462" s="177">
        <v>136498.627485</v>
      </c>
    </row>
    <row r="1463" spans="1:11" x14ac:dyDescent="0.25">
      <c r="A1463" s="177">
        <v>236334</v>
      </c>
      <c r="B1463" s="177">
        <v>229</v>
      </c>
      <c r="C1463" s="174">
        <v>2011</v>
      </c>
      <c r="D1463" s="177">
        <v>57</v>
      </c>
      <c r="E1463" s="178" t="s">
        <v>396</v>
      </c>
      <c r="F1463" s="175">
        <v>29</v>
      </c>
      <c r="G1463" s="178" t="s">
        <v>786</v>
      </c>
      <c r="H1463" s="178" t="s">
        <v>796</v>
      </c>
      <c r="I1463" s="177">
        <v>5</v>
      </c>
      <c r="J1463" s="177">
        <v>3</v>
      </c>
      <c r="K1463" s="177">
        <v>7640.1323039999997</v>
      </c>
    </row>
    <row r="1464" spans="1:11" x14ac:dyDescent="0.25">
      <c r="A1464" s="177">
        <v>236335</v>
      </c>
      <c r="B1464" s="177">
        <v>229</v>
      </c>
      <c r="C1464" s="174">
        <v>2011</v>
      </c>
      <c r="D1464" s="177">
        <v>58</v>
      </c>
      <c r="E1464" s="178" t="s">
        <v>398</v>
      </c>
      <c r="F1464" s="175">
        <v>29</v>
      </c>
      <c r="G1464" s="178" t="s">
        <v>786</v>
      </c>
      <c r="H1464" s="178" t="s">
        <v>202</v>
      </c>
      <c r="I1464" s="177">
        <v>2</v>
      </c>
      <c r="J1464" s="177">
        <v>3</v>
      </c>
      <c r="K1464" s="177">
        <v>173.041314</v>
      </c>
    </row>
    <row r="1465" spans="1:11" x14ac:dyDescent="0.25">
      <c r="A1465" s="177">
        <v>236336</v>
      </c>
      <c r="B1465" s="177">
        <v>229</v>
      </c>
      <c r="C1465" s="174">
        <v>2011</v>
      </c>
      <c r="D1465" s="177">
        <v>58</v>
      </c>
      <c r="E1465" s="178" t="s">
        <v>398</v>
      </c>
      <c r="F1465" s="175">
        <v>29</v>
      </c>
      <c r="G1465" s="178" t="s">
        <v>786</v>
      </c>
      <c r="H1465" s="178" t="s">
        <v>202</v>
      </c>
      <c r="I1465" s="177">
        <v>3</v>
      </c>
      <c r="J1465" s="177">
        <v>3</v>
      </c>
      <c r="K1465" s="177">
        <v>315.28585399999997</v>
      </c>
    </row>
    <row r="1466" spans="1:11" x14ac:dyDescent="0.25">
      <c r="A1466" s="177">
        <v>236337</v>
      </c>
      <c r="B1466" s="177">
        <v>229</v>
      </c>
      <c r="C1466" s="174">
        <v>2011</v>
      </c>
      <c r="D1466" s="177">
        <v>58</v>
      </c>
      <c r="E1466" s="178" t="s">
        <v>398</v>
      </c>
      <c r="F1466" s="175">
        <v>29</v>
      </c>
      <c r="G1466" s="178" t="s">
        <v>786</v>
      </c>
      <c r="H1466" s="178" t="s">
        <v>202</v>
      </c>
      <c r="I1466" s="177">
        <v>4</v>
      </c>
      <c r="J1466" s="177">
        <v>3</v>
      </c>
      <c r="K1466" s="177">
        <v>2727.9254409999999</v>
      </c>
    </row>
    <row r="1467" spans="1:11" x14ac:dyDescent="0.25">
      <c r="A1467" s="177">
        <v>236338</v>
      </c>
      <c r="B1467" s="177">
        <v>229</v>
      </c>
      <c r="C1467" s="174">
        <v>2011</v>
      </c>
      <c r="D1467" s="177">
        <v>58</v>
      </c>
      <c r="E1467" s="178" t="s">
        <v>398</v>
      </c>
      <c r="F1467" s="175">
        <v>29</v>
      </c>
      <c r="G1467" s="178" t="s">
        <v>786</v>
      </c>
      <c r="H1467" s="178" t="s">
        <v>202</v>
      </c>
      <c r="I1467" s="177">
        <v>5</v>
      </c>
      <c r="J1467" s="177">
        <v>3</v>
      </c>
      <c r="K1467" s="177">
        <v>153.33374599999999</v>
      </c>
    </row>
    <row r="1468" spans="1:11" x14ac:dyDescent="0.25">
      <c r="A1468" s="177">
        <v>236339</v>
      </c>
      <c r="B1468" s="177">
        <v>229</v>
      </c>
      <c r="C1468" s="174">
        <v>2011</v>
      </c>
      <c r="D1468" s="177">
        <v>59</v>
      </c>
      <c r="E1468" s="178" t="s">
        <v>400</v>
      </c>
      <c r="F1468" s="175">
        <v>30</v>
      </c>
      <c r="G1468" s="178" t="s">
        <v>787</v>
      </c>
      <c r="H1468" s="178" t="s">
        <v>796</v>
      </c>
      <c r="I1468" s="177">
        <v>2</v>
      </c>
      <c r="J1468" s="177">
        <v>3</v>
      </c>
      <c r="K1468" s="177">
        <v>15154.678899</v>
      </c>
    </row>
    <row r="1469" spans="1:11" x14ac:dyDescent="0.25">
      <c r="A1469" s="177">
        <v>236340</v>
      </c>
      <c r="B1469" s="177">
        <v>229</v>
      </c>
      <c r="C1469" s="174">
        <v>2011</v>
      </c>
      <c r="D1469" s="177">
        <v>59</v>
      </c>
      <c r="E1469" s="178" t="s">
        <v>400</v>
      </c>
      <c r="F1469" s="175">
        <v>30</v>
      </c>
      <c r="G1469" s="178" t="s">
        <v>787</v>
      </c>
      <c r="H1469" s="178" t="s">
        <v>796</v>
      </c>
      <c r="I1469" s="177">
        <v>3</v>
      </c>
      <c r="J1469" s="177">
        <v>3</v>
      </c>
      <c r="K1469" s="177">
        <v>39759.966002000001</v>
      </c>
    </row>
    <row r="1470" spans="1:11" x14ac:dyDescent="0.25">
      <c r="A1470" s="177">
        <v>236341</v>
      </c>
      <c r="B1470" s="177">
        <v>229</v>
      </c>
      <c r="C1470" s="174">
        <v>2011</v>
      </c>
      <c r="D1470" s="177">
        <v>59</v>
      </c>
      <c r="E1470" s="178" t="s">
        <v>400</v>
      </c>
      <c r="F1470" s="175">
        <v>30</v>
      </c>
      <c r="G1470" s="178" t="s">
        <v>787</v>
      </c>
      <c r="H1470" s="178" t="s">
        <v>796</v>
      </c>
      <c r="I1470" s="177">
        <v>4</v>
      </c>
      <c r="J1470" s="177">
        <v>3</v>
      </c>
      <c r="K1470" s="177">
        <v>136867.823596</v>
      </c>
    </row>
    <row r="1471" spans="1:11" x14ac:dyDescent="0.25">
      <c r="A1471" s="177">
        <v>236342</v>
      </c>
      <c r="B1471" s="177">
        <v>229</v>
      </c>
      <c r="C1471" s="174">
        <v>2011</v>
      </c>
      <c r="D1471" s="177">
        <v>59</v>
      </c>
      <c r="E1471" s="178" t="s">
        <v>400</v>
      </c>
      <c r="F1471" s="175">
        <v>30</v>
      </c>
      <c r="G1471" s="178" t="s">
        <v>787</v>
      </c>
      <c r="H1471" s="178" t="s">
        <v>796</v>
      </c>
      <c r="I1471" s="177">
        <v>5</v>
      </c>
      <c r="J1471" s="177">
        <v>3</v>
      </c>
      <c r="K1471" s="177">
        <v>1573.4255889999999</v>
      </c>
    </row>
    <row r="1472" spans="1:11" x14ac:dyDescent="0.25">
      <c r="A1472" s="177">
        <v>236343</v>
      </c>
      <c r="B1472" s="177">
        <v>229</v>
      </c>
      <c r="C1472" s="174">
        <v>2011</v>
      </c>
      <c r="D1472" s="177">
        <v>60</v>
      </c>
      <c r="E1472" s="178" t="s">
        <v>402</v>
      </c>
      <c r="F1472" s="175">
        <v>30</v>
      </c>
      <c r="G1472" s="178" t="s">
        <v>787</v>
      </c>
      <c r="H1472" s="178" t="s">
        <v>202</v>
      </c>
      <c r="I1472" s="177">
        <v>2</v>
      </c>
      <c r="J1472" s="177">
        <v>3</v>
      </c>
      <c r="K1472" s="177">
        <v>321.877343</v>
      </c>
    </row>
    <row r="1473" spans="1:11" x14ac:dyDescent="0.25">
      <c r="A1473" s="177">
        <v>236344</v>
      </c>
      <c r="B1473" s="177">
        <v>229</v>
      </c>
      <c r="C1473" s="174">
        <v>2011</v>
      </c>
      <c r="D1473" s="177">
        <v>60</v>
      </c>
      <c r="E1473" s="178" t="s">
        <v>402</v>
      </c>
      <c r="F1473" s="175">
        <v>30</v>
      </c>
      <c r="G1473" s="178" t="s">
        <v>787</v>
      </c>
      <c r="H1473" s="178" t="s">
        <v>202</v>
      </c>
      <c r="I1473" s="177">
        <v>3</v>
      </c>
      <c r="J1473" s="177">
        <v>3</v>
      </c>
      <c r="K1473" s="177">
        <v>844.28471400000001</v>
      </c>
    </row>
    <row r="1474" spans="1:11" x14ac:dyDescent="0.25">
      <c r="A1474" s="177">
        <v>236345</v>
      </c>
      <c r="B1474" s="177">
        <v>229</v>
      </c>
      <c r="C1474" s="174">
        <v>2011</v>
      </c>
      <c r="D1474" s="177">
        <v>60</v>
      </c>
      <c r="E1474" s="178" t="s">
        <v>402</v>
      </c>
      <c r="F1474" s="175">
        <v>30</v>
      </c>
      <c r="G1474" s="178" t="s">
        <v>787</v>
      </c>
      <c r="H1474" s="178" t="s">
        <v>202</v>
      </c>
      <c r="I1474" s="177">
        <v>4</v>
      </c>
      <c r="J1474" s="177">
        <v>3</v>
      </c>
      <c r="K1474" s="177">
        <v>6044.2939150000002</v>
      </c>
    </row>
    <row r="1475" spans="1:11" x14ac:dyDescent="0.25">
      <c r="A1475" s="177">
        <v>236346</v>
      </c>
      <c r="B1475" s="177">
        <v>229</v>
      </c>
      <c r="C1475" s="174">
        <v>2011</v>
      </c>
      <c r="D1475" s="177">
        <v>60</v>
      </c>
      <c r="E1475" s="178" t="s">
        <v>402</v>
      </c>
      <c r="F1475" s="175">
        <v>30</v>
      </c>
      <c r="G1475" s="178" t="s">
        <v>787</v>
      </c>
      <c r="H1475" s="178" t="s">
        <v>202</v>
      </c>
      <c r="I1475" s="177">
        <v>5</v>
      </c>
      <c r="J1475" s="177">
        <v>3</v>
      </c>
      <c r="K1475" s="177">
        <v>54.757713000000003</v>
      </c>
    </row>
    <row r="1476" spans="1:11" x14ac:dyDescent="0.25">
      <c r="A1476" s="177">
        <v>236347</v>
      </c>
      <c r="B1476" s="177">
        <v>229</v>
      </c>
      <c r="C1476" s="174">
        <v>2011</v>
      </c>
      <c r="D1476" s="177">
        <v>61</v>
      </c>
      <c r="E1476" s="178" t="s">
        <v>404</v>
      </c>
      <c r="F1476" s="175">
        <v>31</v>
      </c>
      <c r="G1476" s="178" t="s">
        <v>788</v>
      </c>
      <c r="H1476" s="178" t="s">
        <v>796</v>
      </c>
      <c r="I1476" s="177">
        <v>2</v>
      </c>
      <c r="J1476" s="177">
        <v>3</v>
      </c>
      <c r="K1476" s="177">
        <v>8553.5278149999995</v>
      </c>
    </row>
    <row r="1477" spans="1:11" x14ac:dyDescent="0.25">
      <c r="A1477" s="177">
        <v>236348</v>
      </c>
      <c r="B1477" s="177">
        <v>229</v>
      </c>
      <c r="C1477" s="174">
        <v>2011</v>
      </c>
      <c r="D1477" s="177">
        <v>61</v>
      </c>
      <c r="E1477" s="178" t="s">
        <v>404</v>
      </c>
      <c r="F1477" s="175">
        <v>31</v>
      </c>
      <c r="G1477" s="178" t="s">
        <v>788</v>
      </c>
      <c r="H1477" s="178" t="s">
        <v>796</v>
      </c>
      <c r="I1477" s="177">
        <v>3</v>
      </c>
      <c r="J1477" s="177">
        <v>3</v>
      </c>
      <c r="K1477" s="177">
        <v>38520.802975999999</v>
      </c>
    </row>
    <row r="1478" spans="1:11" x14ac:dyDescent="0.25">
      <c r="A1478" s="177">
        <v>236349</v>
      </c>
      <c r="B1478" s="177">
        <v>229</v>
      </c>
      <c r="C1478" s="174">
        <v>2011</v>
      </c>
      <c r="D1478" s="177">
        <v>61</v>
      </c>
      <c r="E1478" s="178" t="s">
        <v>404</v>
      </c>
      <c r="F1478" s="175">
        <v>31</v>
      </c>
      <c r="G1478" s="178" t="s">
        <v>788</v>
      </c>
      <c r="H1478" s="178" t="s">
        <v>796</v>
      </c>
      <c r="I1478" s="177">
        <v>4</v>
      </c>
      <c r="J1478" s="177">
        <v>3</v>
      </c>
      <c r="K1478" s="177">
        <v>124280.420252</v>
      </c>
    </row>
    <row r="1479" spans="1:11" x14ac:dyDescent="0.25">
      <c r="A1479" s="177">
        <v>236350</v>
      </c>
      <c r="B1479" s="177">
        <v>229</v>
      </c>
      <c r="C1479" s="174">
        <v>2011</v>
      </c>
      <c r="D1479" s="177">
        <v>61</v>
      </c>
      <c r="E1479" s="178" t="s">
        <v>404</v>
      </c>
      <c r="F1479" s="175">
        <v>31</v>
      </c>
      <c r="G1479" s="178" t="s">
        <v>788</v>
      </c>
      <c r="H1479" s="178" t="s">
        <v>796</v>
      </c>
      <c r="I1479" s="177">
        <v>5</v>
      </c>
      <c r="J1479" s="177">
        <v>3</v>
      </c>
      <c r="K1479" s="177">
        <v>37488.613099000002</v>
      </c>
    </row>
    <row r="1480" spans="1:11" x14ac:dyDescent="0.25">
      <c r="A1480" s="177">
        <v>236351</v>
      </c>
      <c r="B1480" s="177">
        <v>229</v>
      </c>
      <c r="C1480" s="174">
        <v>2011</v>
      </c>
      <c r="D1480" s="177">
        <v>62</v>
      </c>
      <c r="E1480" s="178" t="s">
        <v>406</v>
      </c>
      <c r="F1480" s="175">
        <v>31</v>
      </c>
      <c r="G1480" s="178" t="s">
        <v>788</v>
      </c>
      <c r="H1480" s="178" t="s">
        <v>202</v>
      </c>
      <c r="I1480" s="177">
        <v>2</v>
      </c>
      <c r="J1480" s="177">
        <v>3</v>
      </c>
      <c r="K1480" s="177">
        <v>174.43445299999999</v>
      </c>
    </row>
    <row r="1481" spans="1:11" x14ac:dyDescent="0.25">
      <c r="A1481" s="177">
        <v>236352</v>
      </c>
      <c r="B1481" s="177">
        <v>229</v>
      </c>
      <c r="C1481" s="174">
        <v>2011</v>
      </c>
      <c r="D1481" s="177">
        <v>62</v>
      </c>
      <c r="E1481" s="178" t="s">
        <v>406</v>
      </c>
      <c r="F1481" s="175">
        <v>31</v>
      </c>
      <c r="G1481" s="178" t="s">
        <v>788</v>
      </c>
      <c r="H1481" s="178" t="s">
        <v>202</v>
      </c>
      <c r="I1481" s="177">
        <v>3</v>
      </c>
      <c r="J1481" s="177">
        <v>3</v>
      </c>
      <c r="K1481" s="177">
        <v>786.26280599999996</v>
      </c>
    </row>
    <row r="1482" spans="1:11" x14ac:dyDescent="0.25">
      <c r="A1482" s="177">
        <v>236353</v>
      </c>
      <c r="B1482" s="177">
        <v>229</v>
      </c>
      <c r="C1482" s="174">
        <v>2011</v>
      </c>
      <c r="D1482" s="177">
        <v>62</v>
      </c>
      <c r="E1482" s="178" t="s">
        <v>406</v>
      </c>
      <c r="F1482" s="175">
        <v>31</v>
      </c>
      <c r="G1482" s="178" t="s">
        <v>788</v>
      </c>
      <c r="H1482" s="178" t="s">
        <v>202</v>
      </c>
      <c r="I1482" s="177">
        <v>4</v>
      </c>
      <c r="J1482" s="177">
        <v>3</v>
      </c>
      <c r="K1482" s="177">
        <v>2532.428015</v>
      </c>
    </row>
    <row r="1483" spans="1:11" x14ac:dyDescent="0.25">
      <c r="A1483" s="177">
        <v>236354</v>
      </c>
      <c r="B1483" s="177">
        <v>229</v>
      </c>
      <c r="C1483" s="174">
        <v>2011</v>
      </c>
      <c r="D1483" s="177">
        <v>62</v>
      </c>
      <c r="E1483" s="178" t="s">
        <v>406</v>
      </c>
      <c r="F1483" s="175">
        <v>31</v>
      </c>
      <c r="G1483" s="178" t="s">
        <v>788</v>
      </c>
      <c r="H1483" s="178" t="s">
        <v>202</v>
      </c>
      <c r="I1483" s="177">
        <v>5</v>
      </c>
      <c r="J1483" s="177">
        <v>3</v>
      </c>
      <c r="K1483" s="177">
        <v>818.737258</v>
      </c>
    </row>
    <row r="1484" spans="1:11" x14ac:dyDescent="0.25">
      <c r="A1484" s="177">
        <v>236355</v>
      </c>
      <c r="B1484" s="177">
        <v>229</v>
      </c>
      <c r="C1484" s="174">
        <v>2011</v>
      </c>
      <c r="D1484" s="177">
        <v>63</v>
      </c>
      <c r="E1484" s="178" t="s">
        <v>408</v>
      </c>
      <c r="F1484" s="175">
        <v>32</v>
      </c>
      <c r="G1484" s="178" t="s">
        <v>789</v>
      </c>
      <c r="H1484" s="178" t="s">
        <v>796</v>
      </c>
      <c r="I1484" s="177">
        <v>2</v>
      </c>
      <c r="J1484" s="177">
        <v>3</v>
      </c>
      <c r="K1484" s="177">
        <v>3165.6346570000001</v>
      </c>
    </row>
    <row r="1485" spans="1:11" x14ac:dyDescent="0.25">
      <c r="A1485" s="177">
        <v>236356</v>
      </c>
      <c r="B1485" s="177">
        <v>229</v>
      </c>
      <c r="C1485" s="174">
        <v>2011</v>
      </c>
      <c r="D1485" s="177">
        <v>63</v>
      </c>
      <c r="E1485" s="178" t="s">
        <v>408</v>
      </c>
      <c r="F1485" s="175">
        <v>32</v>
      </c>
      <c r="G1485" s="178" t="s">
        <v>789</v>
      </c>
      <c r="H1485" s="178" t="s">
        <v>796</v>
      </c>
      <c r="I1485" s="177">
        <v>3</v>
      </c>
      <c r="J1485" s="177">
        <v>3</v>
      </c>
      <c r="K1485" s="177">
        <v>9065.2352069999997</v>
      </c>
    </row>
    <row r="1486" spans="1:11" x14ac:dyDescent="0.25">
      <c r="A1486" s="177">
        <v>236357</v>
      </c>
      <c r="B1486" s="177">
        <v>229</v>
      </c>
      <c r="C1486" s="174">
        <v>2011</v>
      </c>
      <c r="D1486" s="177">
        <v>63</v>
      </c>
      <c r="E1486" s="178" t="s">
        <v>408</v>
      </c>
      <c r="F1486" s="175">
        <v>32</v>
      </c>
      <c r="G1486" s="178" t="s">
        <v>789</v>
      </c>
      <c r="H1486" s="178" t="s">
        <v>796</v>
      </c>
      <c r="I1486" s="177">
        <v>4</v>
      </c>
      <c r="J1486" s="177">
        <v>3</v>
      </c>
      <c r="K1486" s="177">
        <v>6306.4196579999998</v>
      </c>
    </row>
    <row r="1487" spans="1:11" x14ac:dyDescent="0.25">
      <c r="A1487" s="177">
        <v>236358</v>
      </c>
      <c r="B1487" s="177">
        <v>229</v>
      </c>
      <c r="C1487" s="174">
        <v>2011</v>
      </c>
      <c r="D1487" s="177">
        <v>63</v>
      </c>
      <c r="E1487" s="178" t="s">
        <v>408</v>
      </c>
      <c r="F1487" s="175">
        <v>32</v>
      </c>
      <c r="G1487" s="178" t="s">
        <v>789</v>
      </c>
      <c r="H1487" s="178" t="s">
        <v>796</v>
      </c>
      <c r="I1487" s="177">
        <v>5</v>
      </c>
      <c r="J1487" s="177">
        <v>3</v>
      </c>
      <c r="K1487" s="177">
        <v>432.98649999999998</v>
      </c>
    </row>
    <row r="1488" spans="1:11" x14ac:dyDescent="0.25">
      <c r="A1488" s="177">
        <v>236359</v>
      </c>
      <c r="B1488" s="177">
        <v>229</v>
      </c>
      <c r="C1488" s="174">
        <v>2011</v>
      </c>
      <c r="D1488" s="177">
        <v>64</v>
      </c>
      <c r="E1488" s="178" t="s">
        <v>410</v>
      </c>
      <c r="F1488" s="175">
        <v>32</v>
      </c>
      <c r="G1488" s="178" t="s">
        <v>789</v>
      </c>
      <c r="H1488" s="178" t="s">
        <v>202</v>
      </c>
      <c r="I1488" s="177">
        <v>2</v>
      </c>
      <c r="J1488" s="177">
        <v>3</v>
      </c>
      <c r="K1488" s="177">
        <v>269.01020499999998</v>
      </c>
    </row>
    <row r="1489" spans="1:11" x14ac:dyDescent="0.25">
      <c r="A1489" s="177">
        <v>236360</v>
      </c>
      <c r="B1489" s="177">
        <v>229</v>
      </c>
      <c r="C1489" s="174">
        <v>2011</v>
      </c>
      <c r="D1489" s="177">
        <v>64</v>
      </c>
      <c r="E1489" s="178" t="s">
        <v>410</v>
      </c>
      <c r="F1489" s="175">
        <v>32</v>
      </c>
      <c r="G1489" s="178" t="s">
        <v>789</v>
      </c>
      <c r="H1489" s="178" t="s">
        <v>202</v>
      </c>
      <c r="I1489" s="177">
        <v>3</v>
      </c>
      <c r="J1489" s="177">
        <v>3</v>
      </c>
      <c r="K1489" s="177">
        <v>769.96486300000004</v>
      </c>
    </row>
    <row r="1490" spans="1:11" x14ac:dyDescent="0.25">
      <c r="A1490" s="177">
        <v>236361</v>
      </c>
      <c r="B1490" s="177">
        <v>229</v>
      </c>
      <c r="C1490" s="174">
        <v>2011</v>
      </c>
      <c r="D1490" s="177">
        <v>64</v>
      </c>
      <c r="E1490" s="178" t="s">
        <v>410</v>
      </c>
      <c r="F1490" s="175">
        <v>32</v>
      </c>
      <c r="G1490" s="178" t="s">
        <v>789</v>
      </c>
      <c r="H1490" s="178" t="s">
        <v>202</v>
      </c>
      <c r="I1490" s="177">
        <v>4</v>
      </c>
      <c r="J1490" s="177">
        <v>3</v>
      </c>
      <c r="K1490" s="177">
        <v>538.32388700000001</v>
      </c>
    </row>
    <row r="1491" spans="1:11" x14ac:dyDescent="0.25">
      <c r="A1491" s="177">
        <v>236362</v>
      </c>
      <c r="B1491" s="177">
        <v>229</v>
      </c>
      <c r="C1491" s="174">
        <v>2011</v>
      </c>
      <c r="D1491" s="177">
        <v>64</v>
      </c>
      <c r="E1491" s="178" t="s">
        <v>410</v>
      </c>
      <c r="F1491" s="175">
        <v>32</v>
      </c>
      <c r="G1491" s="178" t="s">
        <v>789</v>
      </c>
      <c r="H1491" s="178" t="s">
        <v>202</v>
      </c>
      <c r="I1491" s="177">
        <v>5</v>
      </c>
      <c r="J1491" s="177">
        <v>3</v>
      </c>
      <c r="K1491" s="177">
        <v>38.001770999999998</v>
      </c>
    </row>
    <row r="1492" spans="1:11" x14ac:dyDescent="0.25">
      <c r="A1492" s="177">
        <v>236363</v>
      </c>
      <c r="B1492" s="177">
        <v>229</v>
      </c>
      <c r="C1492" s="174">
        <v>2011</v>
      </c>
      <c r="D1492" s="177">
        <v>65</v>
      </c>
      <c r="E1492" s="178" t="s">
        <v>412</v>
      </c>
      <c r="F1492" s="175">
        <v>33</v>
      </c>
      <c r="G1492" s="178" t="s">
        <v>790</v>
      </c>
      <c r="H1492" s="178" t="s">
        <v>796</v>
      </c>
      <c r="I1492" s="177">
        <v>2</v>
      </c>
      <c r="J1492" s="177">
        <v>3</v>
      </c>
      <c r="K1492" s="177">
        <v>137.79354499999999</v>
      </c>
    </row>
    <row r="1493" spans="1:11" x14ac:dyDescent="0.25">
      <c r="A1493" s="177">
        <v>236364</v>
      </c>
      <c r="B1493" s="177">
        <v>229</v>
      </c>
      <c r="C1493" s="174">
        <v>2011</v>
      </c>
      <c r="D1493" s="177">
        <v>65</v>
      </c>
      <c r="E1493" s="178" t="s">
        <v>412</v>
      </c>
      <c r="F1493" s="175">
        <v>33</v>
      </c>
      <c r="G1493" s="178" t="s">
        <v>790</v>
      </c>
      <c r="H1493" s="178" t="s">
        <v>796</v>
      </c>
      <c r="I1493" s="177">
        <v>3</v>
      </c>
      <c r="J1493" s="177">
        <v>3</v>
      </c>
      <c r="K1493" s="177">
        <v>515.06523200000004</v>
      </c>
    </row>
    <row r="1494" spans="1:11" x14ac:dyDescent="0.25">
      <c r="A1494" s="177">
        <v>236365</v>
      </c>
      <c r="B1494" s="177">
        <v>229</v>
      </c>
      <c r="C1494" s="174">
        <v>2011</v>
      </c>
      <c r="D1494" s="177">
        <v>65</v>
      </c>
      <c r="E1494" s="178" t="s">
        <v>412</v>
      </c>
      <c r="F1494" s="175">
        <v>33</v>
      </c>
      <c r="G1494" s="178" t="s">
        <v>790</v>
      </c>
      <c r="H1494" s="178" t="s">
        <v>796</v>
      </c>
      <c r="I1494" s="177">
        <v>4</v>
      </c>
      <c r="J1494" s="177">
        <v>3</v>
      </c>
      <c r="K1494" s="177">
        <v>139.01545899999999</v>
      </c>
    </row>
    <row r="1495" spans="1:11" x14ac:dyDescent="0.25">
      <c r="A1495" s="177">
        <v>236366</v>
      </c>
      <c r="B1495" s="177">
        <v>229</v>
      </c>
      <c r="C1495" s="174">
        <v>2011</v>
      </c>
      <c r="D1495" s="177">
        <v>65</v>
      </c>
      <c r="E1495" s="178" t="s">
        <v>412</v>
      </c>
      <c r="F1495" s="175">
        <v>33</v>
      </c>
      <c r="G1495" s="178" t="s">
        <v>790</v>
      </c>
      <c r="H1495" s="178" t="s">
        <v>796</v>
      </c>
      <c r="I1495" s="177">
        <v>5</v>
      </c>
      <c r="J1495" s="177">
        <v>3</v>
      </c>
      <c r="K1495" s="177">
        <v>178.00478100000001</v>
      </c>
    </row>
    <row r="1496" spans="1:11" x14ac:dyDescent="0.25">
      <c r="A1496" s="177">
        <v>236367</v>
      </c>
      <c r="B1496" s="177">
        <v>229</v>
      </c>
      <c r="C1496" s="174">
        <v>2011</v>
      </c>
      <c r="D1496" s="177">
        <v>67</v>
      </c>
      <c r="E1496" s="178" t="s">
        <v>416</v>
      </c>
      <c r="F1496" s="175">
        <v>34</v>
      </c>
      <c r="G1496" s="178" t="s">
        <v>791</v>
      </c>
      <c r="H1496" s="178" t="s">
        <v>796</v>
      </c>
      <c r="I1496" s="177">
        <v>2</v>
      </c>
      <c r="J1496" s="177">
        <v>3</v>
      </c>
      <c r="K1496" s="177">
        <v>141.52445800000001</v>
      </c>
    </row>
    <row r="1497" spans="1:11" x14ac:dyDescent="0.25">
      <c r="A1497" s="177">
        <v>236368</v>
      </c>
      <c r="B1497" s="177">
        <v>229</v>
      </c>
      <c r="C1497" s="174">
        <v>2011</v>
      </c>
      <c r="D1497" s="177">
        <v>67</v>
      </c>
      <c r="E1497" s="178" t="s">
        <v>416</v>
      </c>
      <c r="F1497" s="175">
        <v>34</v>
      </c>
      <c r="G1497" s="178" t="s">
        <v>791</v>
      </c>
      <c r="H1497" s="178" t="s">
        <v>796</v>
      </c>
      <c r="I1497" s="177">
        <v>3</v>
      </c>
      <c r="J1497" s="177">
        <v>3</v>
      </c>
      <c r="K1497" s="177">
        <v>3444.0504700000001</v>
      </c>
    </row>
    <row r="1498" spans="1:11" x14ac:dyDescent="0.25">
      <c r="A1498" s="177">
        <v>236369</v>
      </c>
      <c r="B1498" s="177">
        <v>229</v>
      </c>
      <c r="C1498" s="174">
        <v>2011</v>
      </c>
      <c r="D1498" s="177">
        <v>67</v>
      </c>
      <c r="E1498" s="178" t="s">
        <v>416</v>
      </c>
      <c r="F1498" s="175">
        <v>34</v>
      </c>
      <c r="G1498" s="178" t="s">
        <v>791</v>
      </c>
      <c r="H1498" s="178" t="s">
        <v>796</v>
      </c>
      <c r="I1498" s="177">
        <v>4</v>
      </c>
      <c r="J1498" s="177">
        <v>3</v>
      </c>
      <c r="K1498" s="177">
        <v>4512.1660339999999</v>
      </c>
    </row>
    <row r="1499" spans="1:11" x14ac:dyDescent="0.25">
      <c r="A1499" s="177">
        <v>236370</v>
      </c>
      <c r="B1499" s="177">
        <v>229</v>
      </c>
      <c r="C1499" s="174">
        <v>2011</v>
      </c>
      <c r="D1499" s="177">
        <v>67</v>
      </c>
      <c r="E1499" s="178" t="s">
        <v>416</v>
      </c>
      <c r="F1499" s="175">
        <v>34</v>
      </c>
      <c r="G1499" s="178" t="s">
        <v>791</v>
      </c>
      <c r="H1499" s="178" t="s">
        <v>796</v>
      </c>
      <c r="I1499" s="177">
        <v>5</v>
      </c>
      <c r="J1499" s="177">
        <v>3</v>
      </c>
      <c r="K1499" s="177">
        <v>216.017976</v>
      </c>
    </row>
    <row r="1500" spans="1:11" x14ac:dyDescent="0.25">
      <c r="A1500" s="177">
        <v>236371</v>
      </c>
      <c r="B1500" s="177">
        <v>229</v>
      </c>
      <c r="C1500" s="174">
        <v>2011</v>
      </c>
      <c r="D1500" s="177">
        <v>69</v>
      </c>
      <c r="E1500" s="178" t="s">
        <v>420</v>
      </c>
      <c r="F1500" s="175">
        <v>35</v>
      </c>
      <c r="G1500" s="178" t="s">
        <v>792</v>
      </c>
      <c r="H1500" s="178" t="s">
        <v>796</v>
      </c>
      <c r="I1500" s="177">
        <v>2</v>
      </c>
      <c r="J1500" s="177">
        <v>3</v>
      </c>
      <c r="K1500" s="177">
        <v>13642.008356</v>
      </c>
    </row>
    <row r="1501" spans="1:11" x14ac:dyDescent="0.25">
      <c r="A1501" s="177">
        <v>236372</v>
      </c>
      <c r="B1501" s="177">
        <v>229</v>
      </c>
      <c r="C1501" s="174">
        <v>2011</v>
      </c>
      <c r="D1501" s="177">
        <v>69</v>
      </c>
      <c r="E1501" s="178" t="s">
        <v>420</v>
      </c>
      <c r="F1501" s="175">
        <v>35</v>
      </c>
      <c r="G1501" s="178" t="s">
        <v>792</v>
      </c>
      <c r="H1501" s="178" t="s">
        <v>796</v>
      </c>
      <c r="I1501" s="177">
        <v>3</v>
      </c>
      <c r="J1501" s="177">
        <v>3</v>
      </c>
      <c r="K1501" s="177">
        <v>69333.120024000003</v>
      </c>
    </row>
    <row r="1502" spans="1:11" x14ac:dyDescent="0.25">
      <c r="A1502" s="177">
        <v>236373</v>
      </c>
      <c r="B1502" s="177">
        <v>229</v>
      </c>
      <c r="C1502" s="174">
        <v>2011</v>
      </c>
      <c r="D1502" s="177">
        <v>69</v>
      </c>
      <c r="E1502" s="178" t="s">
        <v>420</v>
      </c>
      <c r="F1502" s="175">
        <v>35</v>
      </c>
      <c r="G1502" s="178" t="s">
        <v>792</v>
      </c>
      <c r="H1502" s="178" t="s">
        <v>796</v>
      </c>
      <c r="I1502" s="177">
        <v>4</v>
      </c>
      <c r="J1502" s="177">
        <v>3</v>
      </c>
      <c r="K1502" s="177">
        <v>45321.832588999998</v>
      </c>
    </row>
    <row r="1503" spans="1:11" x14ac:dyDescent="0.25">
      <c r="A1503" s="177">
        <v>236374</v>
      </c>
      <c r="B1503" s="177">
        <v>229</v>
      </c>
      <c r="C1503" s="174">
        <v>2011</v>
      </c>
      <c r="D1503" s="177">
        <v>69</v>
      </c>
      <c r="E1503" s="178" t="s">
        <v>420</v>
      </c>
      <c r="F1503" s="175">
        <v>35</v>
      </c>
      <c r="G1503" s="178" t="s">
        <v>792</v>
      </c>
      <c r="H1503" s="178" t="s">
        <v>796</v>
      </c>
      <c r="I1503" s="177">
        <v>5</v>
      </c>
      <c r="J1503" s="177">
        <v>3</v>
      </c>
      <c r="K1503" s="177">
        <v>602.98807399999998</v>
      </c>
    </row>
    <row r="1504" spans="1:11" x14ac:dyDescent="0.25">
      <c r="A1504" s="177">
        <v>236375</v>
      </c>
      <c r="B1504" s="177">
        <v>229</v>
      </c>
      <c r="C1504" s="174">
        <v>2011</v>
      </c>
      <c r="D1504" s="177">
        <v>70</v>
      </c>
      <c r="E1504" s="178" t="s">
        <v>422</v>
      </c>
      <c r="F1504" s="175">
        <v>35</v>
      </c>
      <c r="G1504" s="178" t="s">
        <v>792</v>
      </c>
      <c r="H1504" s="178" t="s">
        <v>202</v>
      </c>
      <c r="I1504" s="177">
        <v>2</v>
      </c>
      <c r="J1504" s="177">
        <v>3</v>
      </c>
      <c r="K1504" s="177">
        <v>814.56245200000001</v>
      </c>
    </row>
    <row r="1505" spans="1:11" x14ac:dyDescent="0.25">
      <c r="A1505" s="177">
        <v>236376</v>
      </c>
      <c r="B1505" s="177">
        <v>229</v>
      </c>
      <c r="C1505" s="174">
        <v>2011</v>
      </c>
      <c r="D1505" s="177">
        <v>70</v>
      </c>
      <c r="E1505" s="178" t="s">
        <v>422</v>
      </c>
      <c r="F1505" s="175">
        <v>35</v>
      </c>
      <c r="G1505" s="178" t="s">
        <v>792</v>
      </c>
      <c r="H1505" s="178" t="s">
        <v>202</v>
      </c>
      <c r="I1505" s="177">
        <v>3</v>
      </c>
      <c r="J1505" s="177">
        <v>3</v>
      </c>
      <c r="K1505" s="177">
        <v>4142.8389289999996</v>
      </c>
    </row>
    <row r="1506" spans="1:11" x14ac:dyDescent="0.25">
      <c r="A1506" s="177">
        <v>236377</v>
      </c>
      <c r="B1506" s="177">
        <v>229</v>
      </c>
      <c r="C1506" s="174">
        <v>2011</v>
      </c>
      <c r="D1506" s="177">
        <v>70</v>
      </c>
      <c r="E1506" s="178" t="s">
        <v>422</v>
      </c>
      <c r="F1506" s="175">
        <v>35</v>
      </c>
      <c r="G1506" s="178" t="s">
        <v>792</v>
      </c>
      <c r="H1506" s="178" t="s">
        <v>202</v>
      </c>
      <c r="I1506" s="177">
        <v>4</v>
      </c>
      <c r="J1506" s="177">
        <v>3</v>
      </c>
      <c r="K1506" s="177">
        <v>22051.806602000001</v>
      </c>
    </row>
    <row r="1507" spans="1:11" x14ac:dyDescent="0.25">
      <c r="A1507" s="177">
        <v>236378</v>
      </c>
      <c r="B1507" s="177">
        <v>229</v>
      </c>
      <c r="C1507" s="174">
        <v>2011</v>
      </c>
      <c r="D1507" s="177">
        <v>70</v>
      </c>
      <c r="E1507" s="178" t="s">
        <v>422</v>
      </c>
      <c r="F1507" s="175">
        <v>35</v>
      </c>
      <c r="G1507" s="178" t="s">
        <v>792</v>
      </c>
      <c r="H1507" s="178" t="s">
        <v>202</v>
      </c>
      <c r="I1507" s="177">
        <v>5</v>
      </c>
      <c r="J1507" s="177">
        <v>3</v>
      </c>
      <c r="K1507" s="177">
        <v>287.99265400000002</v>
      </c>
    </row>
    <row r="1508" spans="1:11" x14ac:dyDescent="0.25">
      <c r="A1508" s="177">
        <v>236379</v>
      </c>
      <c r="B1508" s="177">
        <v>229</v>
      </c>
      <c r="C1508" s="174">
        <v>2011</v>
      </c>
      <c r="D1508" s="177">
        <v>71</v>
      </c>
      <c r="E1508" s="178" t="s">
        <v>424</v>
      </c>
      <c r="F1508" s="175">
        <v>36</v>
      </c>
      <c r="G1508" s="178" t="s">
        <v>793</v>
      </c>
      <c r="H1508" s="178" t="s">
        <v>796</v>
      </c>
      <c r="I1508" s="177">
        <v>2</v>
      </c>
      <c r="J1508" s="177">
        <v>3</v>
      </c>
      <c r="K1508" s="177">
        <v>175.53562600000001</v>
      </c>
    </row>
    <row r="1509" spans="1:11" x14ac:dyDescent="0.25">
      <c r="A1509" s="177">
        <v>236380</v>
      </c>
      <c r="B1509" s="177">
        <v>229</v>
      </c>
      <c r="C1509" s="174">
        <v>2011</v>
      </c>
      <c r="D1509" s="177">
        <v>71</v>
      </c>
      <c r="E1509" s="178" t="s">
        <v>424</v>
      </c>
      <c r="F1509" s="175">
        <v>36</v>
      </c>
      <c r="G1509" s="178" t="s">
        <v>793</v>
      </c>
      <c r="H1509" s="178" t="s">
        <v>796</v>
      </c>
      <c r="I1509" s="177">
        <v>3</v>
      </c>
      <c r="J1509" s="177">
        <v>3</v>
      </c>
      <c r="K1509" s="177">
        <v>6222.6695239999999</v>
      </c>
    </row>
    <row r="1510" spans="1:11" x14ac:dyDescent="0.25">
      <c r="A1510" s="177">
        <v>236381</v>
      </c>
      <c r="B1510" s="177">
        <v>229</v>
      </c>
      <c r="C1510" s="174">
        <v>2011</v>
      </c>
      <c r="D1510" s="177">
        <v>71</v>
      </c>
      <c r="E1510" s="178" t="s">
        <v>424</v>
      </c>
      <c r="F1510" s="175">
        <v>36</v>
      </c>
      <c r="G1510" s="178" t="s">
        <v>793</v>
      </c>
      <c r="H1510" s="178" t="s">
        <v>796</v>
      </c>
      <c r="I1510" s="177">
        <v>4</v>
      </c>
      <c r="J1510" s="177">
        <v>3</v>
      </c>
      <c r="K1510" s="177">
        <v>9195.9484369999991</v>
      </c>
    </row>
    <row r="1511" spans="1:11" x14ac:dyDescent="0.25">
      <c r="A1511" s="177">
        <v>236382</v>
      </c>
      <c r="B1511" s="177">
        <v>229</v>
      </c>
      <c r="C1511" s="174">
        <v>2011</v>
      </c>
      <c r="D1511" s="177">
        <v>71</v>
      </c>
      <c r="E1511" s="178" t="s">
        <v>424</v>
      </c>
      <c r="F1511" s="175">
        <v>36</v>
      </c>
      <c r="G1511" s="178" t="s">
        <v>793</v>
      </c>
      <c r="H1511" s="178" t="s">
        <v>796</v>
      </c>
      <c r="I1511" s="177">
        <v>5</v>
      </c>
      <c r="J1511" s="177">
        <v>3</v>
      </c>
      <c r="K1511" s="177">
        <v>3801.3046220000001</v>
      </c>
    </row>
    <row r="1512" spans="1:11" x14ac:dyDescent="0.25">
      <c r="A1512" s="177">
        <v>236383</v>
      </c>
      <c r="B1512" s="177">
        <v>229</v>
      </c>
      <c r="C1512" s="174">
        <v>2011</v>
      </c>
      <c r="D1512" s="177">
        <v>72</v>
      </c>
      <c r="E1512" s="178" t="s">
        <v>426</v>
      </c>
      <c r="F1512" s="175">
        <v>36</v>
      </c>
      <c r="G1512" s="178" t="s">
        <v>793</v>
      </c>
      <c r="H1512" s="178" t="s">
        <v>202</v>
      </c>
      <c r="I1512" s="177">
        <v>3</v>
      </c>
      <c r="J1512" s="177">
        <v>3</v>
      </c>
      <c r="K1512" s="177">
        <v>3644.2364699999998</v>
      </c>
    </row>
    <row r="1513" spans="1:11" x14ac:dyDescent="0.25">
      <c r="A1513" s="177">
        <v>236384</v>
      </c>
      <c r="B1513" s="177">
        <v>229</v>
      </c>
      <c r="C1513" s="174">
        <v>2011</v>
      </c>
      <c r="D1513" s="177">
        <v>72</v>
      </c>
      <c r="E1513" s="178" t="s">
        <v>426</v>
      </c>
      <c r="F1513" s="175">
        <v>36</v>
      </c>
      <c r="G1513" s="178" t="s">
        <v>793</v>
      </c>
      <c r="H1513" s="178" t="s">
        <v>202</v>
      </c>
      <c r="I1513" s="177">
        <v>4</v>
      </c>
      <c r="J1513" s="177">
        <v>3</v>
      </c>
      <c r="K1513" s="177">
        <v>2103.633358</v>
      </c>
    </row>
    <row r="1514" spans="1:11" x14ac:dyDescent="0.25">
      <c r="A1514" s="177">
        <v>236385</v>
      </c>
      <c r="B1514" s="177">
        <v>229</v>
      </c>
      <c r="C1514" s="174">
        <v>2011</v>
      </c>
      <c r="D1514" s="177">
        <v>72</v>
      </c>
      <c r="E1514" s="178" t="s">
        <v>426</v>
      </c>
      <c r="F1514" s="175">
        <v>36</v>
      </c>
      <c r="G1514" s="178" t="s">
        <v>793</v>
      </c>
      <c r="H1514" s="178" t="s">
        <v>202</v>
      </c>
      <c r="I1514" s="177">
        <v>5</v>
      </c>
      <c r="J1514" s="177">
        <v>3</v>
      </c>
      <c r="K1514" s="177">
        <v>601.15591700000004</v>
      </c>
    </row>
    <row r="1515" spans="1:11" x14ac:dyDescent="0.25">
      <c r="A1515" s="177">
        <v>236386</v>
      </c>
      <c r="B1515" s="177">
        <v>229</v>
      </c>
      <c r="C1515" s="174">
        <v>2011</v>
      </c>
      <c r="D1515" s="177">
        <v>73</v>
      </c>
      <c r="E1515" s="178" t="s">
        <v>428</v>
      </c>
      <c r="F1515" s="175">
        <v>37</v>
      </c>
      <c r="G1515" s="178" t="s">
        <v>448</v>
      </c>
      <c r="H1515" s="178" t="s">
        <v>796</v>
      </c>
      <c r="I1515" s="177">
        <v>2</v>
      </c>
      <c r="J1515" s="177">
        <v>3</v>
      </c>
      <c r="K1515" s="177">
        <v>1151.3713949999999</v>
      </c>
    </row>
    <row r="1516" spans="1:11" x14ac:dyDescent="0.25">
      <c r="A1516" s="177">
        <v>236387</v>
      </c>
      <c r="B1516" s="177">
        <v>229</v>
      </c>
      <c r="C1516" s="174">
        <v>2011</v>
      </c>
      <c r="D1516" s="177">
        <v>73</v>
      </c>
      <c r="E1516" s="178" t="s">
        <v>428</v>
      </c>
      <c r="F1516" s="175">
        <v>37</v>
      </c>
      <c r="G1516" s="178" t="s">
        <v>448</v>
      </c>
      <c r="H1516" s="178" t="s">
        <v>796</v>
      </c>
      <c r="I1516" s="177">
        <v>3</v>
      </c>
      <c r="J1516" s="177">
        <v>3</v>
      </c>
      <c r="K1516" s="177">
        <v>751.03054999999995</v>
      </c>
    </row>
    <row r="1517" spans="1:11" x14ac:dyDescent="0.25">
      <c r="A1517" s="177">
        <v>236388</v>
      </c>
      <c r="B1517" s="177">
        <v>229</v>
      </c>
      <c r="C1517" s="174">
        <v>2011</v>
      </c>
      <c r="D1517" s="177">
        <v>73</v>
      </c>
      <c r="E1517" s="178" t="s">
        <v>428</v>
      </c>
      <c r="F1517" s="175">
        <v>37</v>
      </c>
      <c r="G1517" s="178" t="s">
        <v>448</v>
      </c>
      <c r="H1517" s="178" t="s">
        <v>796</v>
      </c>
      <c r="I1517" s="177">
        <v>4</v>
      </c>
      <c r="J1517" s="177">
        <v>3</v>
      </c>
      <c r="K1517" s="177">
        <v>3953.2751389999999</v>
      </c>
    </row>
    <row r="1518" spans="1:11" x14ac:dyDescent="0.25">
      <c r="A1518" s="177">
        <v>236389</v>
      </c>
      <c r="B1518" s="177">
        <v>229</v>
      </c>
      <c r="C1518" s="174">
        <v>2011</v>
      </c>
      <c r="D1518" s="177">
        <v>73</v>
      </c>
      <c r="E1518" s="178" t="s">
        <v>428</v>
      </c>
      <c r="F1518" s="175">
        <v>37</v>
      </c>
      <c r="G1518" s="178" t="s">
        <v>448</v>
      </c>
      <c r="H1518" s="178" t="s">
        <v>796</v>
      </c>
      <c r="I1518" s="177">
        <v>5</v>
      </c>
      <c r="J1518" s="177">
        <v>3</v>
      </c>
      <c r="K1518" s="177">
        <v>1115.2566750000001</v>
      </c>
    </row>
    <row r="1519" spans="1:11" x14ac:dyDescent="0.25">
      <c r="A1519" s="177">
        <v>236390</v>
      </c>
      <c r="B1519" s="177">
        <v>229</v>
      </c>
      <c r="C1519" s="174">
        <v>2011</v>
      </c>
      <c r="D1519" s="177">
        <v>74</v>
      </c>
      <c r="E1519" s="178" t="s">
        <v>430</v>
      </c>
      <c r="F1519" s="175">
        <v>37</v>
      </c>
      <c r="G1519" s="178" t="s">
        <v>448</v>
      </c>
      <c r="H1519" s="178" t="s">
        <v>202</v>
      </c>
      <c r="I1519" s="177">
        <v>2</v>
      </c>
      <c r="J1519" s="177">
        <v>3</v>
      </c>
      <c r="K1519" s="177">
        <v>63.668179000000002</v>
      </c>
    </row>
    <row r="1520" spans="1:11" x14ac:dyDescent="0.25">
      <c r="A1520" s="177">
        <v>236391</v>
      </c>
      <c r="B1520" s="177">
        <v>229</v>
      </c>
      <c r="C1520" s="174">
        <v>2011</v>
      </c>
      <c r="D1520" s="177">
        <v>74</v>
      </c>
      <c r="E1520" s="178" t="s">
        <v>430</v>
      </c>
      <c r="F1520" s="175">
        <v>37</v>
      </c>
      <c r="G1520" s="178" t="s">
        <v>448</v>
      </c>
      <c r="H1520" s="178" t="s">
        <v>202</v>
      </c>
      <c r="I1520" s="177">
        <v>3</v>
      </c>
      <c r="J1520" s="177">
        <v>3</v>
      </c>
      <c r="K1520" s="177">
        <v>5702.9463969999997</v>
      </c>
    </row>
    <row r="1521" spans="1:11" x14ac:dyDescent="0.25">
      <c r="A1521" s="177">
        <v>236392</v>
      </c>
      <c r="B1521" s="177">
        <v>229</v>
      </c>
      <c r="C1521" s="174">
        <v>2011</v>
      </c>
      <c r="D1521" s="177">
        <v>74</v>
      </c>
      <c r="E1521" t="s">
        <v>430</v>
      </c>
      <c r="F1521" s="175">
        <v>37</v>
      </c>
      <c r="G1521" t="s">
        <v>448</v>
      </c>
      <c r="H1521" t="s">
        <v>202</v>
      </c>
      <c r="I1521" s="177">
        <v>4</v>
      </c>
      <c r="J1521" s="177">
        <v>3</v>
      </c>
      <c r="K1521" s="177">
        <v>30026.228345</v>
      </c>
    </row>
    <row r="1522" spans="1:11" x14ac:dyDescent="0.25">
      <c r="A1522" s="177">
        <v>236393</v>
      </c>
      <c r="B1522" s="177">
        <v>229</v>
      </c>
      <c r="C1522" s="174">
        <v>2011</v>
      </c>
      <c r="D1522" s="177">
        <v>74</v>
      </c>
      <c r="E1522" t="s">
        <v>430</v>
      </c>
      <c r="F1522" s="175">
        <v>37</v>
      </c>
      <c r="G1522" t="s">
        <v>448</v>
      </c>
      <c r="H1522" t="s">
        <v>202</v>
      </c>
      <c r="I1522" s="177">
        <v>5</v>
      </c>
      <c r="J1522" s="177">
        <v>3</v>
      </c>
      <c r="K1522" s="177">
        <v>8463.6790149999997</v>
      </c>
    </row>
    <row r="1523" spans="1:11" x14ac:dyDescent="0.25">
      <c r="A1523" s="177">
        <v>236394</v>
      </c>
      <c r="B1523" s="177">
        <v>229</v>
      </c>
      <c r="C1523" s="174">
        <v>2011</v>
      </c>
      <c r="D1523" s="177">
        <v>75</v>
      </c>
      <c r="E1523" t="s">
        <v>432</v>
      </c>
      <c r="F1523" s="175">
        <v>38</v>
      </c>
      <c r="G1523" t="s">
        <v>794</v>
      </c>
      <c r="H1523" t="s">
        <v>796</v>
      </c>
      <c r="I1523" s="177">
        <v>2</v>
      </c>
      <c r="J1523" s="177">
        <v>3</v>
      </c>
      <c r="K1523" s="177">
        <v>13.524395</v>
      </c>
    </row>
    <row r="1524" spans="1:11" x14ac:dyDescent="0.25">
      <c r="A1524" s="177">
        <v>236395</v>
      </c>
      <c r="B1524" s="177">
        <v>229</v>
      </c>
      <c r="C1524" s="174">
        <v>2011</v>
      </c>
      <c r="D1524" s="177">
        <v>75</v>
      </c>
      <c r="E1524" t="s">
        <v>432</v>
      </c>
      <c r="F1524" s="175">
        <v>38</v>
      </c>
      <c r="G1524" t="s">
        <v>794</v>
      </c>
      <c r="H1524" t="s">
        <v>796</v>
      </c>
      <c r="I1524" s="177">
        <v>3</v>
      </c>
      <c r="J1524" s="177">
        <v>3</v>
      </c>
      <c r="K1524" s="177">
        <v>30.003307</v>
      </c>
    </row>
    <row r="1525" spans="1:11" x14ac:dyDescent="0.25">
      <c r="A1525" s="177">
        <v>236396</v>
      </c>
      <c r="B1525" s="177">
        <v>229</v>
      </c>
      <c r="C1525" s="174">
        <v>2011</v>
      </c>
      <c r="D1525" s="177">
        <v>75</v>
      </c>
      <c r="E1525" t="s">
        <v>432</v>
      </c>
      <c r="F1525" s="175">
        <v>38</v>
      </c>
      <c r="G1525" t="s">
        <v>794</v>
      </c>
      <c r="H1525" t="s">
        <v>796</v>
      </c>
      <c r="I1525" s="177">
        <v>4</v>
      </c>
      <c r="J1525" s="177">
        <v>3</v>
      </c>
      <c r="K1525" s="177">
        <v>280.01883099999998</v>
      </c>
    </row>
    <row r="1526" spans="1:11" x14ac:dyDescent="0.25">
      <c r="A1526" s="177">
        <v>236397</v>
      </c>
      <c r="B1526" s="177">
        <v>229</v>
      </c>
      <c r="C1526" s="174">
        <v>2011</v>
      </c>
      <c r="D1526" s="177">
        <v>75</v>
      </c>
      <c r="E1526" t="s">
        <v>432</v>
      </c>
      <c r="F1526" s="175">
        <v>38</v>
      </c>
      <c r="G1526" t="s">
        <v>794</v>
      </c>
      <c r="H1526" t="s">
        <v>796</v>
      </c>
      <c r="I1526" s="177">
        <v>5</v>
      </c>
      <c r="J1526" s="177">
        <v>3</v>
      </c>
      <c r="K1526" s="177">
        <v>5.9984659999999996</v>
      </c>
    </row>
    <row r="1527" spans="1:11" x14ac:dyDescent="0.25">
      <c r="A1527" s="177">
        <v>236398</v>
      </c>
      <c r="B1527" s="177">
        <v>229</v>
      </c>
      <c r="C1527" s="174">
        <v>2011</v>
      </c>
      <c r="D1527" s="177">
        <v>76</v>
      </c>
      <c r="E1527" t="s">
        <v>434</v>
      </c>
      <c r="F1527" s="175">
        <v>38</v>
      </c>
      <c r="G1527" t="s">
        <v>794</v>
      </c>
      <c r="H1527" t="s">
        <v>202</v>
      </c>
      <c r="I1527" s="177">
        <v>2</v>
      </c>
      <c r="J1527" s="177">
        <v>3</v>
      </c>
      <c r="K1527" s="177">
        <v>19.758876999999998</v>
      </c>
    </row>
    <row r="1528" spans="1:11" x14ac:dyDescent="0.25">
      <c r="A1528" s="177">
        <v>236399</v>
      </c>
      <c r="B1528" s="177">
        <v>229</v>
      </c>
      <c r="C1528" s="174">
        <v>2011</v>
      </c>
      <c r="D1528" s="177">
        <v>76</v>
      </c>
      <c r="E1528" t="s">
        <v>434</v>
      </c>
      <c r="F1528" s="175">
        <v>38</v>
      </c>
      <c r="G1528" t="s">
        <v>794</v>
      </c>
      <c r="H1528" t="s">
        <v>202</v>
      </c>
      <c r="I1528" s="177">
        <v>3</v>
      </c>
      <c r="J1528" s="177">
        <v>3</v>
      </c>
      <c r="K1528" s="177">
        <v>110.02302400000001</v>
      </c>
    </row>
    <row r="1529" spans="1:11" x14ac:dyDescent="0.25">
      <c r="A1529" s="177">
        <v>236400</v>
      </c>
      <c r="B1529" s="177">
        <v>229</v>
      </c>
      <c r="C1529" s="174">
        <v>2011</v>
      </c>
      <c r="D1529" s="177">
        <v>76</v>
      </c>
      <c r="E1529" t="s">
        <v>434</v>
      </c>
      <c r="F1529" s="175">
        <v>38</v>
      </c>
      <c r="G1529" t="s">
        <v>794</v>
      </c>
      <c r="H1529" t="s">
        <v>202</v>
      </c>
      <c r="I1529" s="177">
        <v>4</v>
      </c>
      <c r="J1529" s="177">
        <v>3</v>
      </c>
      <c r="K1529" s="177">
        <v>1043.3382529999999</v>
      </c>
    </row>
    <row r="1530" spans="1:11" x14ac:dyDescent="0.25">
      <c r="A1530" s="177">
        <v>236401</v>
      </c>
      <c r="B1530" s="177">
        <v>229</v>
      </c>
      <c r="C1530" s="174">
        <v>2011</v>
      </c>
      <c r="D1530" s="177">
        <v>76</v>
      </c>
      <c r="E1530" t="s">
        <v>434</v>
      </c>
      <c r="F1530" s="175">
        <v>38</v>
      </c>
      <c r="G1530" t="s">
        <v>794</v>
      </c>
      <c r="H1530" t="s">
        <v>202</v>
      </c>
      <c r="I1530" s="177">
        <v>5</v>
      </c>
      <c r="J1530" s="177">
        <v>3</v>
      </c>
      <c r="K1530" s="177">
        <v>23.016784999999999</v>
      </c>
    </row>
    <row r="1531" spans="1:11" x14ac:dyDescent="0.25">
      <c r="A1531" s="174">
        <v>239351</v>
      </c>
      <c r="B1531" s="174">
        <v>227</v>
      </c>
      <c r="C1531" s="174">
        <v>2012</v>
      </c>
      <c r="D1531" s="174">
        <v>1</v>
      </c>
      <c r="E1531" s="180" t="s">
        <v>284</v>
      </c>
      <c r="F1531" s="175">
        <v>1</v>
      </c>
      <c r="G1531" s="176" t="s">
        <v>760</v>
      </c>
      <c r="H1531" s="176" t="s">
        <v>796</v>
      </c>
      <c r="I1531" s="174">
        <v>2</v>
      </c>
      <c r="J1531" s="174">
        <v>3</v>
      </c>
      <c r="K1531" s="174">
        <v>31.080725999999999</v>
      </c>
    </row>
    <row r="1532" spans="1:11" x14ac:dyDescent="0.25">
      <c r="A1532" s="174">
        <v>239352</v>
      </c>
      <c r="B1532" s="174">
        <v>227</v>
      </c>
      <c r="C1532" s="174">
        <v>2012</v>
      </c>
      <c r="D1532" s="174">
        <v>1</v>
      </c>
      <c r="E1532" s="180" t="s">
        <v>284</v>
      </c>
      <c r="F1532" s="175">
        <v>1</v>
      </c>
      <c r="G1532" s="176" t="s">
        <v>760</v>
      </c>
      <c r="H1532" s="176" t="s">
        <v>796</v>
      </c>
      <c r="I1532" s="174">
        <v>3</v>
      </c>
      <c r="J1532" s="174">
        <v>3</v>
      </c>
      <c r="K1532" s="174">
        <v>813.11242200000004</v>
      </c>
    </row>
    <row r="1533" spans="1:11" x14ac:dyDescent="0.25">
      <c r="A1533" s="174">
        <v>239353</v>
      </c>
      <c r="B1533" s="174">
        <v>227</v>
      </c>
      <c r="C1533" s="174">
        <v>2012</v>
      </c>
      <c r="D1533" s="174">
        <v>1</v>
      </c>
      <c r="E1533" s="180" t="s">
        <v>284</v>
      </c>
      <c r="F1533" s="175">
        <v>1</v>
      </c>
      <c r="G1533" s="176" t="s">
        <v>760</v>
      </c>
      <c r="H1533" s="176" t="s">
        <v>796</v>
      </c>
      <c r="I1533" s="174">
        <v>4</v>
      </c>
      <c r="J1533" s="174">
        <v>3</v>
      </c>
      <c r="K1533" s="174">
        <v>152.15978100000001</v>
      </c>
    </row>
    <row r="1534" spans="1:11" x14ac:dyDescent="0.25">
      <c r="A1534" s="174">
        <v>239354</v>
      </c>
      <c r="B1534" s="174">
        <v>227</v>
      </c>
      <c r="C1534" s="174">
        <v>2012</v>
      </c>
      <c r="D1534" s="174">
        <v>1</v>
      </c>
      <c r="E1534" s="180" t="s">
        <v>284</v>
      </c>
      <c r="F1534" s="175">
        <v>1</v>
      </c>
      <c r="G1534" s="176" t="s">
        <v>760</v>
      </c>
      <c r="H1534" s="176" t="s">
        <v>796</v>
      </c>
      <c r="I1534" s="174">
        <v>5</v>
      </c>
      <c r="J1534" s="174">
        <v>3</v>
      </c>
      <c r="K1534" s="174">
        <v>2.612819</v>
      </c>
    </row>
    <row r="1535" spans="1:11" x14ac:dyDescent="0.25">
      <c r="A1535" s="174">
        <v>239355</v>
      </c>
      <c r="B1535" s="174">
        <v>227</v>
      </c>
      <c r="C1535" s="174">
        <v>2012</v>
      </c>
      <c r="D1535" s="174">
        <v>2</v>
      </c>
      <c r="E1535" s="180" t="s">
        <v>286</v>
      </c>
      <c r="F1535" s="175">
        <v>1</v>
      </c>
      <c r="G1535" s="176" t="s">
        <v>760</v>
      </c>
      <c r="H1535" s="176" t="s">
        <v>202</v>
      </c>
      <c r="I1535" s="174">
        <v>2</v>
      </c>
      <c r="J1535" s="174">
        <v>3</v>
      </c>
      <c r="K1535" s="174">
        <v>560.26516100000003</v>
      </c>
    </row>
    <row r="1536" spans="1:11" x14ac:dyDescent="0.25">
      <c r="A1536" s="174">
        <v>239356</v>
      </c>
      <c r="B1536" s="174">
        <v>227</v>
      </c>
      <c r="C1536" s="174">
        <v>2012</v>
      </c>
      <c r="D1536" s="174">
        <v>2</v>
      </c>
      <c r="E1536" s="180" t="s">
        <v>286</v>
      </c>
      <c r="F1536" s="175">
        <v>1</v>
      </c>
      <c r="G1536" s="176" t="s">
        <v>760</v>
      </c>
      <c r="H1536" s="176" t="s">
        <v>202</v>
      </c>
      <c r="I1536" s="174">
        <v>3</v>
      </c>
      <c r="J1536" s="174">
        <v>3</v>
      </c>
      <c r="K1536" s="174">
        <v>14412.256730999999</v>
      </c>
    </row>
    <row r="1537" spans="1:11" x14ac:dyDescent="0.25">
      <c r="A1537" s="174">
        <v>239357</v>
      </c>
      <c r="B1537" s="174">
        <v>227</v>
      </c>
      <c r="C1537" s="174">
        <v>2012</v>
      </c>
      <c r="D1537" s="174">
        <v>2</v>
      </c>
      <c r="E1537" s="180" t="s">
        <v>286</v>
      </c>
      <c r="F1537" s="175">
        <v>1</v>
      </c>
      <c r="G1537" s="176" t="s">
        <v>760</v>
      </c>
      <c r="H1537" s="176" t="s">
        <v>202</v>
      </c>
      <c r="I1537" s="174">
        <v>4</v>
      </c>
      <c r="J1537" s="174">
        <v>3</v>
      </c>
      <c r="K1537" s="174">
        <v>2836.446461</v>
      </c>
    </row>
    <row r="1538" spans="1:11" x14ac:dyDescent="0.25">
      <c r="A1538" s="174">
        <v>239358</v>
      </c>
      <c r="B1538" s="174">
        <v>227</v>
      </c>
      <c r="C1538" s="174">
        <v>2012</v>
      </c>
      <c r="D1538" s="174">
        <v>2</v>
      </c>
      <c r="E1538" s="180" t="s">
        <v>286</v>
      </c>
      <c r="F1538" s="175">
        <v>1</v>
      </c>
      <c r="G1538" s="176" t="s">
        <v>760</v>
      </c>
      <c r="H1538" s="176" t="s">
        <v>202</v>
      </c>
      <c r="I1538" s="174">
        <v>5</v>
      </c>
      <c r="J1538" s="174">
        <v>3</v>
      </c>
      <c r="K1538" s="174">
        <v>48.984256000000002</v>
      </c>
    </row>
    <row r="1539" spans="1:11" x14ac:dyDescent="0.25">
      <c r="A1539" s="174">
        <v>239359</v>
      </c>
      <c r="B1539" s="174">
        <v>227</v>
      </c>
      <c r="C1539" s="174">
        <v>2012</v>
      </c>
      <c r="D1539" s="174">
        <v>3</v>
      </c>
      <c r="E1539" s="180" t="s">
        <v>288</v>
      </c>
      <c r="F1539" s="175">
        <v>2</v>
      </c>
      <c r="G1539" s="176" t="s">
        <v>761</v>
      </c>
      <c r="H1539" s="176" t="s">
        <v>796</v>
      </c>
      <c r="I1539" s="174">
        <v>2</v>
      </c>
      <c r="J1539" s="174">
        <v>3</v>
      </c>
      <c r="K1539" s="174">
        <v>75.537649000000002</v>
      </c>
    </row>
    <row r="1540" spans="1:11" x14ac:dyDescent="0.25">
      <c r="A1540" s="174">
        <v>239360</v>
      </c>
      <c r="B1540" s="174">
        <v>227</v>
      </c>
      <c r="C1540" s="174">
        <v>2012</v>
      </c>
      <c r="D1540" s="174">
        <v>3</v>
      </c>
      <c r="E1540" s="180" t="s">
        <v>288</v>
      </c>
      <c r="F1540" s="175">
        <v>2</v>
      </c>
      <c r="G1540" s="176" t="s">
        <v>761</v>
      </c>
      <c r="H1540" s="176" t="s">
        <v>796</v>
      </c>
      <c r="I1540" s="174">
        <v>3</v>
      </c>
      <c r="J1540" s="174">
        <v>3</v>
      </c>
      <c r="K1540" s="174">
        <v>146.39633499999999</v>
      </c>
    </row>
    <row r="1541" spans="1:11" x14ac:dyDescent="0.25">
      <c r="A1541" s="174">
        <v>239361</v>
      </c>
      <c r="B1541" s="174">
        <v>227</v>
      </c>
      <c r="C1541" s="174">
        <v>2012</v>
      </c>
      <c r="D1541" s="174">
        <v>3</v>
      </c>
      <c r="E1541" s="180" t="s">
        <v>288</v>
      </c>
      <c r="F1541" s="175">
        <v>2</v>
      </c>
      <c r="G1541" s="176" t="s">
        <v>761</v>
      </c>
      <c r="H1541" s="176" t="s">
        <v>796</v>
      </c>
      <c r="I1541" s="174">
        <v>4</v>
      </c>
      <c r="J1541" s="174">
        <v>2</v>
      </c>
      <c r="K1541" s="174">
        <v>0.23344400000000001</v>
      </c>
    </row>
    <row r="1542" spans="1:11" x14ac:dyDescent="0.25">
      <c r="A1542" s="174">
        <v>239362</v>
      </c>
      <c r="B1542" s="174">
        <v>227</v>
      </c>
      <c r="C1542" s="174">
        <v>2012</v>
      </c>
      <c r="D1542" s="174">
        <v>3</v>
      </c>
      <c r="E1542" s="180" t="s">
        <v>288</v>
      </c>
      <c r="F1542" s="175">
        <v>2</v>
      </c>
      <c r="G1542" s="176" t="s">
        <v>761</v>
      </c>
      <c r="H1542" s="176" t="s">
        <v>796</v>
      </c>
      <c r="I1542" s="174">
        <v>4</v>
      </c>
      <c r="J1542" s="174">
        <v>3</v>
      </c>
      <c r="K1542" s="174">
        <v>467.515533</v>
      </c>
    </row>
    <row r="1543" spans="1:11" x14ac:dyDescent="0.25">
      <c r="A1543" s="174">
        <v>239363</v>
      </c>
      <c r="B1543" s="174">
        <v>227</v>
      </c>
      <c r="C1543" s="174">
        <v>2012</v>
      </c>
      <c r="D1543" s="174">
        <v>3</v>
      </c>
      <c r="E1543" s="180" t="s">
        <v>288</v>
      </c>
      <c r="F1543" s="175">
        <v>2</v>
      </c>
      <c r="G1543" s="176" t="s">
        <v>761</v>
      </c>
      <c r="H1543" s="176" t="s">
        <v>796</v>
      </c>
      <c r="I1543" s="174">
        <v>5</v>
      </c>
      <c r="J1543" s="174">
        <v>3</v>
      </c>
      <c r="K1543" s="174">
        <v>143.07109700000001</v>
      </c>
    </row>
    <row r="1544" spans="1:11" x14ac:dyDescent="0.25">
      <c r="A1544" s="174">
        <v>239364</v>
      </c>
      <c r="B1544" s="174">
        <v>227</v>
      </c>
      <c r="C1544" s="174">
        <v>2012</v>
      </c>
      <c r="D1544" s="174">
        <v>4</v>
      </c>
      <c r="E1544" s="180" t="s">
        <v>290</v>
      </c>
      <c r="F1544" s="175">
        <v>2</v>
      </c>
      <c r="G1544" s="176" t="s">
        <v>761</v>
      </c>
      <c r="H1544" s="176" t="s">
        <v>202</v>
      </c>
      <c r="I1544" s="174">
        <v>2</v>
      </c>
      <c r="J1544" s="174">
        <v>3</v>
      </c>
      <c r="K1544" s="174">
        <v>176.419265</v>
      </c>
    </row>
    <row r="1545" spans="1:11" x14ac:dyDescent="0.25">
      <c r="A1545" s="174">
        <v>239365</v>
      </c>
      <c r="B1545" s="174">
        <v>227</v>
      </c>
      <c r="C1545" s="174">
        <v>2012</v>
      </c>
      <c r="D1545" s="174">
        <v>4</v>
      </c>
      <c r="E1545" s="180" t="s">
        <v>290</v>
      </c>
      <c r="F1545" s="175">
        <v>2</v>
      </c>
      <c r="G1545" s="176" t="s">
        <v>761</v>
      </c>
      <c r="H1545" s="176" t="s">
        <v>202</v>
      </c>
      <c r="I1545" s="174">
        <v>3</v>
      </c>
      <c r="J1545" s="174">
        <v>3</v>
      </c>
      <c r="K1545" s="174">
        <v>288.81466</v>
      </c>
    </row>
    <row r="1546" spans="1:11" x14ac:dyDescent="0.25">
      <c r="A1546" s="174">
        <v>239366</v>
      </c>
      <c r="B1546" s="174">
        <v>227</v>
      </c>
      <c r="C1546" s="174">
        <v>2012</v>
      </c>
      <c r="D1546" s="174">
        <v>4</v>
      </c>
      <c r="E1546" s="180" t="s">
        <v>290</v>
      </c>
      <c r="F1546" s="175">
        <v>2</v>
      </c>
      <c r="G1546" s="176" t="s">
        <v>761</v>
      </c>
      <c r="H1546" s="176" t="s">
        <v>202</v>
      </c>
      <c r="I1546" s="174">
        <v>4</v>
      </c>
      <c r="J1546" s="174">
        <v>2</v>
      </c>
      <c r="K1546" s="174">
        <v>0.46099600000000002</v>
      </c>
    </row>
    <row r="1547" spans="1:11" x14ac:dyDescent="0.25">
      <c r="A1547" s="174">
        <v>239367</v>
      </c>
      <c r="B1547" s="174">
        <v>227</v>
      </c>
      <c r="C1547" s="174">
        <v>2012</v>
      </c>
      <c r="D1547" s="174">
        <v>4</v>
      </c>
      <c r="E1547" s="180" t="s">
        <v>290</v>
      </c>
      <c r="F1547" s="175">
        <v>2</v>
      </c>
      <c r="G1547" s="176" t="s">
        <v>761</v>
      </c>
      <c r="H1547" s="176" t="s">
        <v>202</v>
      </c>
      <c r="I1547" s="174">
        <v>4</v>
      </c>
      <c r="J1547" s="174">
        <v>3</v>
      </c>
      <c r="K1547" s="174">
        <v>923.22981100000004</v>
      </c>
    </row>
    <row r="1548" spans="1:11" x14ac:dyDescent="0.25">
      <c r="A1548" s="174">
        <v>239368</v>
      </c>
      <c r="B1548" s="174">
        <v>227</v>
      </c>
      <c r="C1548" s="174">
        <v>2012</v>
      </c>
      <c r="D1548" s="174">
        <v>4</v>
      </c>
      <c r="E1548" s="180" t="s">
        <v>290</v>
      </c>
      <c r="F1548" s="175">
        <v>2</v>
      </c>
      <c r="G1548" s="176" t="s">
        <v>761</v>
      </c>
      <c r="H1548" s="176" t="s">
        <v>202</v>
      </c>
      <c r="I1548" s="174">
        <v>5</v>
      </c>
      <c r="J1548" s="174">
        <v>3</v>
      </c>
      <c r="K1548" s="174">
        <v>283.18371500000001</v>
      </c>
    </row>
    <row r="1549" spans="1:11" x14ac:dyDescent="0.25">
      <c r="A1549" s="174">
        <v>239369</v>
      </c>
      <c r="B1549" s="174">
        <v>227</v>
      </c>
      <c r="C1549" s="174">
        <v>2012</v>
      </c>
      <c r="D1549" s="174">
        <v>5</v>
      </c>
      <c r="E1549" s="180" t="s">
        <v>292</v>
      </c>
      <c r="F1549" s="175">
        <v>3</v>
      </c>
      <c r="G1549" s="176" t="s">
        <v>762</v>
      </c>
      <c r="H1549" s="176" t="s">
        <v>796</v>
      </c>
      <c r="I1549" s="174">
        <v>2</v>
      </c>
      <c r="J1549" s="174">
        <v>3</v>
      </c>
      <c r="K1549" s="174">
        <v>6.2275309999999999</v>
      </c>
    </row>
    <row r="1550" spans="1:11" x14ac:dyDescent="0.25">
      <c r="A1550" s="174">
        <v>239370</v>
      </c>
      <c r="B1550" s="174">
        <v>227</v>
      </c>
      <c r="C1550" s="174">
        <v>2012</v>
      </c>
      <c r="D1550" s="174">
        <v>5</v>
      </c>
      <c r="E1550" s="180" t="s">
        <v>292</v>
      </c>
      <c r="F1550" s="175">
        <v>3</v>
      </c>
      <c r="G1550" s="176" t="s">
        <v>762</v>
      </c>
      <c r="H1550" s="176" t="s">
        <v>796</v>
      </c>
      <c r="I1550" s="174">
        <v>3</v>
      </c>
      <c r="J1550" s="174">
        <v>3</v>
      </c>
      <c r="K1550" s="174">
        <v>21.905196</v>
      </c>
    </row>
    <row r="1551" spans="1:11" x14ac:dyDescent="0.25">
      <c r="A1551" s="174">
        <v>239371</v>
      </c>
      <c r="B1551" s="174">
        <v>227</v>
      </c>
      <c r="C1551" s="174">
        <v>2012</v>
      </c>
      <c r="D1551" s="174">
        <v>5</v>
      </c>
      <c r="E1551" s="180" t="s">
        <v>292</v>
      </c>
      <c r="F1551" s="175">
        <v>3</v>
      </c>
      <c r="G1551" s="176" t="s">
        <v>762</v>
      </c>
      <c r="H1551" s="176" t="s">
        <v>796</v>
      </c>
      <c r="I1551" s="174">
        <v>4</v>
      </c>
      <c r="J1551" s="174">
        <v>2</v>
      </c>
      <c r="K1551" s="174">
        <v>6.2809000000000004E-2</v>
      </c>
    </row>
    <row r="1552" spans="1:11" x14ac:dyDescent="0.25">
      <c r="A1552" s="174">
        <v>239372</v>
      </c>
      <c r="B1552" s="174">
        <v>227</v>
      </c>
      <c r="C1552" s="174">
        <v>2012</v>
      </c>
      <c r="D1552" s="174">
        <v>5</v>
      </c>
      <c r="E1552" s="180" t="s">
        <v>292</v>
      </c>
      <c r="F1552" s="175">
        <v>3</v>
      </c>
      <c r="G1552" s="176" t="s">
        <v>762</v>
      </c>
      <c r="H1552" s="176" t="s">
        <v>796</v>
      </c>
      <c r="I1552" s="174">
        <v>4</v>
      </c>
      <c r="J1552" s="174">
        <v>3</v>
      </c>
      <c r="K1552" s="174">
        <v>125.78591400000001</v>
      </c>
    </row>
    <row r="1553" spans="1:11" x14ac:dyDescent="0.25">
      <c r="A1553" s="174">
        <v>239373</v>
      </c>
      <c r="B1553" s="174">
        <v>227</v>
      </c>
      <c r="C1553" s="174">
        <v>2012</v>
      </c>
      <c r="D1553" s="174">
        <v>5</v>
      </c>
      <c r="E1553" s="180" t="s">
        <v>292</v>
      </c>
      <c r="F1553" s="175">
        <v>3</v>
      </c>
      <c r="G1553" s="176" t="s">
        <v>762</v>
      </c>
      <c r="H1553" s="176" t="s">
        <v>796</v>
      </c>
      <c r="I1553" s="174">
        <v>5</v>
      </c>
      <c r="J1553" s="174">
        <v>3</v>
      </c>
      <c r="K1553" s="174">
        <v>27.013200000000001</v>
      </c>
    </row>
    <row r="1554" spans="1:11" x14ac:dyDescent="0.25">
      <c r="A1554" s="174">
        <v>239374</v>
      </c>
      <c r="B1554" s="174">
        <v>227</v>
      </c>
      <c r="C1554" s="174">
        <v>2012</v>
      </c>
      <c r="D1554" s="174">
        <v>7</v>
      </c>
      <c r="E1554" s="180" t="s">
        <v>296</v>
      </c>
      <c r="F1554" s="175">
        <v>4</v>
      </c>
      <c r="G1554" s="176" t="s">
        <v>763</v>
      </c>
      <c r="H1554" s="176" t="s">
        <v>796</v>
      </c>
      <c r="I1554" s="174">
        <v>2</v>
      </c>
      <c r="J1554" s="174">
        <v>3</v>
      </c>
      <c r="K1554" s="174">
        <v>170.581928</v>
      </c>
    </row>
    <row r="1555" spans="1:11" x14ac:dyDescent="0.25">
      <c r="A1555" s="174">
        <v>239375</v>
      </c>
      <c r="B1555" s="174">
        <v>227</v>
      </c>
      <c r="C1555" s="174">
        <v>2012</v>
      </c>
      <c r="D1555" s="174">
        <v>7</v>
      </c>
      <c r="E1555" s="180" t="s">
        <v>296</v>
      </c>
      <c r="F1555" s="175">
        <v>4</v>
      </c>
      <c r="G1555" s="176" t="s">
        <v>763</v>
      </c>
      <c r="H1555" s="176" t="s">
        <v>796</v>
      </c>
      <c r="I1555" s="174">
        <v>3</v>
      </c>
      <c r="J1555" s="174">
        <v>2</v>
      </c>
      <c r="K1555" s="174">
        <v>0.93341600000000002</v>
      </c>
    </row>
    <row r="1556" spans="1:11" x14ac:dyDescent="0.25">
      <c r="A1556" s="174">
        <v>239376</v>
      </c>
      <c r="B1556" s="174">
        <v>227</v>
      </c>
      <c r="C1556" s="174">
        <v>2012</v>
      </c>
      <c r="D1556" s="174">
        <v>7</v>
      </c>
      <c r="E1556" s="180" t="s">
        <v>296</v>
      </c>
      <c r="F1556" s="175">
        <v>4</v>
      </c>
      <c r="G1556" s="176" t="s">
        <v>763</v>
      </c>
      <c r="H1556" s="176" t="s">
        <v>796</v>
      </c>
      <c r="I1556" s="174">
        <v>3</v>
      </c>
      <c r="J1556" s="174">
        <v>3</v>
      </c>
      <c r="K1556" s="174">
        <v>2885.6726509999999</v>
      </c>
    </row>
    <row r="1557" spans="1:11" x14ac:dyDescent="0.25">
      <c r="A1557" s="174">
        <v>239377</v>
      </c>
      <c r="B1557" s="174">
        <v>227</v>
      </c>
      <c r="C1557" s="174">
        <v>2012</v>
      </c>
      <c r="D1557" s="174">
        <v>7</v>
      </c>
      <c r="E1557" s="180" t="s">
        <v>296</v>
      </c>
      <c r="F1557" s="175">
        <v>4</v>
      </c>
      <c r="G1557" s="176" t="s">
        <v>763</v>
      </c>
      <c r="H1557" s="176" t="s">
        <v>796</v>
      </c>
      <c r="I1557" s="174">
        <v>4</v>
      </c>
      <c r="J1557" s="174">
        <v>2</v>
      </c>
      <c r="K1557" s="174">
        <v>2.227598</v>
      </c>
    </row>
    <row r="1558" spans="1:11" x14ac:dyDescent="0.25">
      <c r="A1558" s="174">
        <v>239378</v>
      </c>
      <c r="B1558" s="174">
        <v>227</v>
      </c>
      <c r="C1558" s="174">
        <v>2012</v>
      </c>
      <c r="D1558" s="174">
        <v>7</v>
      </c>
      <c r="E1558" s="180" t="s">
        <v>296</v>
      </c>
      <c r="F1558" s="175">
        <v>4</v>
      </c>
      <c r="G1558" s="176" t="s">
        <v>763</v>
      </c>
      <c r="H1558" s="176" t="s">
        <v>796</v>
      </c>
      <c r="I1558" s="174">
        <v>4</v>
      </c>
      <c r="J1558" s="174">
        <v>3</v>
      </c>
      <c r="K1558" s="174">
        <v>9985.5510909999994</v>
      </c>
    </row>
    <row r="1559" spans="1:11" x14ac:dyDescent="0.25">
      <c r="A1559" s="174">
        <v>239379</v>
      </c>
      <c r="B1559" s="174">
        <v>227</v>
      </c>
      <c r="C1559" s="174">
        <v>2012</v>
      </c>
      <c r="D1559" s="174">
        <v>7</v>
      </c>
      <c r="E1559" s="180" t="s">
        <v>296</v>
      </c>
      <c r="F1559" s="175">
        <v>4</v>
      </c>
      <c r="G1559" s="176" t="s">
        <v>763</v>
      </c>
      <c r="H1559" s="176" t="s">
        <v>796</v>
      </c>
      <c r="I1559" s="174">
        <v>5</v>
      </c>
      <c r="J1559" s="174">
        <v>3</v>
      </c>
      <c r="K1559" s="174">
        <v>1994.4080220000001</v>
      </c>
    </row>
    <row r="1560" spans="1:11" x14ac:dyDescent="0.25">
      <c r="A1560" s="174">
        <v>239380</v>
      </c>
      <c r="B1560" s="174">
        <v>227</v>
      </c>
      <c r="C1560" s="174">
        <v>2012</v>
      </c>
      <c r="D1560" s="174">
        <v>8</v>
      </c>
      <c r="E1560" s="180" t="s">
        <v>298</v>
      </c>
      <c r="F1560" s="175">
        <v>4</v>
      </c>
      <c r="G1560" s="176" t="s">
        <v>763</v>
      </c>
      <c r="H1560" s="176" t="s">
        <v>202</v>
      </c>
      <c r="I1560" s="174">
        <v>2</v>
      </c>
      <c r="J1560" s="174">
        <v>3</v>
      </c>
      <c r="K1560" s="174">
        <v>6.5017370000000003</v>
      </c>
    </row>
    <row r="1561" spans="1:11" x14ac:dyDescent="0.25">
      <c r="A1561" s="174">
        <v>239381</v>
      </c>
      <c r="B1561" s="174">
        <v>227</v>
      </c>
      <c r="C1561" s="174">
        <v>2012</v>
      </c>
      <c r="D1561" s="174">
        <v>8</v>
      </c>
      <c r="E1561" s="180" t="s">
        <v>298</v>
      </c>
      <c r="F1561" s="175">
        <v>4</v>
      </c>
      <c r="G1561" s="176" t="s">
        <v>763</v>
      </c>
      <c r="H1561" s="176" t="s">
        <v>202</v>
      </c>
      <c r="I1561" s="174">
        <v>3</v>
      </c>
      <c r="J1561" s="174">
        <v>2</v>
      </c>
      <c r="K1561" s="174">
        <v>2.8625999999999999E-2</v>
      </c>
    </row>
    <row r="1562" spans="1:11" x14ac:dyDescent="0.25">
      <c r="A1562" s="174">
        <v>239382</v>
      </c>
      <c r="B1562" s="174">
        <v>227</v>
      </c>
      <c r="C1562" s="174">
        <v>2012</v>
      </c>
      <c r="D1562" s="174">
        <v>8</v>
      </c>
      <c r="E1562" s="180" t="s">
        <v>298</v>
      </c>
      <c r="F1562" s="175">
        <v>4</v>
      </c>
      <c r="G1562" s="176" t="s">
        <v>763</v>
      </c>
      <c r="H1562" s="176" t="s">
        <v>202</v>
      </c>
      <c r="I1562" s="174">
        <v>3</v>
      </c>
      <c r="J1562" s="174">
        <v>3</v>
      </c>
      <c r="K1562" s="174">
        <v>87.984002000000004</v>
      </c>
    </row>
    <row r="1563" spans="1:11" x14ac:dyDescent="0.25">
      <c r="A1563" s="174">
        <v>239383</v>
      </c>
      <c r="B1563" s="174">
        <v>227</v>
      </c>
      <c r="C1563" s="174">
        <v>2012</v>
      </c>
      <c r="D1563" s="174">
        <v>8</v>
      </c>
      <c r="E1563" s="180" t="s">
        <v>298</v>
      </c>
      <c r="F1563" s="175">
        <v>4</v>
      </c>
      <c r="G1563" s="176" t="s">
        <v>763</v>
      </c>
      <c r="H1563" s="176" t="s">
        <v>202</v>
      </c>
      <c r="I1563" s="174">
        <v>4</v>
      </c>
      <c r="J1563" s="174">
        <v>2</v>
      </c>
      <c r="K1563" s="174">
        <v>6.8669999999999995E-2</v>
      </c>
    </row>
    <row r="1564" spans="1:11" x14ac:dyDescent="0.25">
      <c r="A1564" s="174">
        <v>239384</v>
      </c>
      <c r="B1564" s="174">
        <v>227</v>
      </c>
      <c r="C1564" s="174">
        <v>2012</v>
      </c>
      <c r="D1564" s="174">
        <v>8</v>
      </c>
      <c r="E1564" s="180" t="s">
        <v>298</v>
      </c>
      <c r="F1564" s="175">
        <v>4</v>
      </c>
      <c r="G1564" s="176" t="s">
        <v>763</v>
      </c>
      <c r="H1564" s="176" t="s">
        <v>202</v>
      </c>
      <c r="I1564" s="174">
        <v>4</v>
      </c>
      <c r="J1564" s="174">
        <v>3</v>
      </c>
      <c r="K1564" s="174">
        <v>305.55647699999997</v>
      </c>
    </row>
    <row r="1565" spans="1:11" x14ac:dyDescent="0.25">
      <c r="A1565" s="174">
        <v>239385</v>
      </c>
      <c r="B1565" s="174">
        <v>227</v>
      </c>
      <c r="C1565" s="174">
        <v>2012</v>
      </c>
      <c r="D1565" s="174">
        <v>8</v>
      </c>
      <c r="E1565" s="180" t="s">
        <v>298</v>
      </c>
      <c r="F1565" s="175">
        <v>4</v>
      </c>
      <c r="G1565" s="176" t="s">
        <v>763</v>
      </c>
      <c r="H1565" s="176" t="s">
        <v>202</v>
      </c>
      <c r="I1565" s="174">
        <v>5</v>
      </c>
      <c r="J1565" s="174">
        <v>3</v>
      </c>
      <c r="K1565" s="174">
        <v>60.988097000000003</v>
      </c>
    </row>
    <row r="1566" spans="1:11" x14ac:dyDescent="0.25">
      <c r="A1566" s="174">
        <v>239386</v>
      </c>
      <c r="B1566" s="174">
        <v>227</v>
      </c>
      <c r="C1566" s="174">
        <v>2012</v>
      </c>
      <c r="D1566" s="174">
        <v>9</v>
      </c>
      <c r="E1566" s="180" t="s">
        <v>300</v>
      </c>
      <c r="F1566" s="175">
        <v>5</v>
      </c>
      <c r="G1566" s="176" t="s">
        <v>764</v>
      </c>
      <c r="H1566" s="176" t="s">
        <v>796</v>
      </c>
      <c r="I1566" s="174">
        <v>3</v>
      </c>
      <c r="J1566" s="174">
        <v>3</v>
      </c>
      <c r="K1566" s="174">
        <v>25.033401000000001</v>
      </c>
    </row>
    <row r="1567" spans="1:11" x14ac:dyDescent="0.25">
      <c r="A1567" s="174">
        <v>239387</v>
      </c>
      <c r="B1567" s="174">
        <v>227</v>
      </c>
      <c r="C1567" s="174">
        <v>2012</v>
      </c>
      <c r="D1567" s="174">
        <v>9</v>
      </c>
      <c r="E1567" s="180" t="s">
        <v>300</v>
      </c>
      <c r="F1567" s="175">
        <v>5</v>
      </c>
      <c r="G1567" s="176" t="s">
        <v>764</v>
      </c>
      <c r="H1567" s="176" t="s">
        <v>796</v>
      </c>
      <c r="I1567" s="174">
        <v>4</v>
      </c>
      <c r="J1567" s="174">
        <v>2</v>
      </c>
      <c r="K1567" s="174">
        <v>1.5936360000000001</v>
      </c>
    </row>
    <row r="1568" spans="1:11" x14ac:dyDescent="0.25">
      <c r="A1568" s="174">
        <v>239388</v>
      </c>
      <c r="B1568" s="174">
        <v>227</v>
      </c>
      <c r="C1568" s="174">
        <v>2012</v>
      </c>
      <c r="D1568" s="174">
        <v>9</v>
      </c>
      <c r="E1568" s="180" t="s">
        <v>300</v>
      </c>
      <c r="F1568" s="175">
        <v>5</v>
      </c>
      <c r="G1568" s="176" t="s">
        <v>764</v>
      </c>
      <c r="H1568" s="176" t="s">
        <v>796</v>
      </c>
      <c r="I1568" s="174">
        <v>4</v>
      </c>
      <c r="J1568" s="174">
        <v>3</v>
      </c>
      <c r="K1568" s="174">
        <v>347.18091500000003</v>
      </c>
    </row>
    <row r="1569" spans="1:11" x14ac:dyDescent="0.25">
      <c r="A1569" s="174">
        <v>239389</v>
      </c>
      <c r="B1569" s="174">
        <v>227</v>
      </c>
      <c r="C1569" s="174">
        <v>2012</v>
      </c>
      <c r="D1569" s="174">
        <v>9</v>
      </c>
      <c r="E1569" s="180" t="s">
        <v>300</v>
      </c>
      <c r="F1569" s="175">
        <v>5</v>
      </c>
      <c r="G1569" s="176" t="s">
        <v>764</v>
      </c>
      <c r="H1569" s="176" t="s">
        <v>796</v>
      </c>
      <c r="I1569" s="174">
        <v>5</v>
      </c>
      <c r="J1569" s="174">
        <v>3</v>
      </c>
      <c r="K1569" s="174">
        <v>99.969746999999998</v>
      </c>
    </row>
    <row r="1570" spans="1:11" x14ac:dyDescent="0.25">
      <c r="A1570" s="174">
        <v>239390</v>
      </c>
      <c r="B1570" s="174">
        <v>227</v>
      </c>
      <c r="C1570" s="174">
        <v>2012</v>
      </c>
      <c r="D1570" s="174">
        <v>11</v>
      </c>
      <c r="E1570" s="180" t="s">
        <v>304</v>
      </c>
      <c r="F1570" s="175">
        <v>6</v>
      </c>
      <c r="G1570" s="176" t="s">
        <v>765</v>
      </c>
      <c r="H1570" s="176" t="s">
        <v>796</v>
      </c>
      <c r="I1570" s="174">
        <v>2</v>
      </c>
      <c r="J1570" s="174">
        <v>3</v>
      </c>
      <c r="K1570" s="174">
        <v>8.4155490000000004</v>
      </c>
    </row>
    <row r="1571" spans="1:11" x14ac:dyDescent="0.25">
      <c r="A1571" s="174">
        <v>239391</v>
      </c>
      <c r="B1571" s="174">
        <v>227</v>
      </c>
      <c r="C1571" s="174">
        <v>2012</v>
      </c>
      <c r="D1571" s="174">
        <v>11</v>
      </c>
      <c r="E1571" s="180" t="s">
        <v>304</v>
      </c>
      <c r="F1571" s="175">
        <v>6</v>
      </c>
      <c r="G1571" s="176" t="s">
        <v>765</v>
      </c>
      <c r="H1571" s="176" t="s">
        <v>796</v>
      </c>
      <c r="I1571" s="174">
        <v>3</v>
      </c>
      <c r="J1571" s="174">
        <v>3</v>
      </c>
      <c r="K1571" s="174">
        <v>487.05743799999999</v>
      </c>
    </row>
    <row r="1572" spans="1:11" x14ac:dyDescent="0.25">
      <c r="A1572" s="174">
        <v>239392</v>
      </c>
      <c r="B1572" s="174">
        <v>227</v>
      </c>
      <c r="C1572" s="174">
        <v>2012</v>
      </c>
      <c r="D1572" s="174">
        <v>11</v>
      </c>
      <c r="E1572" s="180" t="s">
        <v>304</v>
      </c>
      <c r="F1572" s="175">
        <v>6</v>
      </c>
      <c r="G1572" s="176" t="s">
        <v>765</v>
      </c>
      <c r="H1572" s="176" t="s">
        <v>796</v>
      </c>
      <c r="I1572" s="174">
        <v>4</v>
      </c>
      <c r="J1572" s="174">
        <v>2</v>
      </c>
      <c r="K1572" s="174">
        <v>306.66369700000001</v>
      </c>
    </row>
    <row r="1573" spans="1:11" x14ac:dyDescent="0.25">
      <c r="A1573" s="174">
        <v>239393</v>
      </c>
      <c r="B1573" s="174">
        <v>227</v>
      </c>
      <c r="C1573" s="174">
        <v>2012</v>
      </c>
      <c r="D1573" s="174">
        <v>11</v>
      </c>
      <c r="E1573" s="180" t="s">
        <v>304</v>
      </c>
      <c r="F1573" s="175">
        <v>6</v>
      </c>
      <c r="G1573" s="176" t="s">
        <v>765</v>
      </c>
      <c r="H1573" s="176" t="s">
        <v>796</v>
      </c>
      <c r="I1573" s="174">
        <v>4</v>
      </c>
      <c r="J1573" s="174">
        <v>3</v>
      </c>
      <c r="K1573" s="174">
        <v>2708.923738</v>
      </c>
    </row>
    <row r="1574" spans="1:11" x14ac:dyDescent="0.25">
      <c r="A1574" s="174">
        <v>239394</v>
      </c>
      <c r="B1574" s="174">
        <v>227</v>
      </c>
      <c r="C1574" s="174">
        <v>2012</v>
      </c>
      <c r="D1574" s="174">
        <v>11</v>
      </c>
      <c r="E1574" s="180" t="s">
        <v>304</v>
      </c>
      <c r="F1574" s="175">
        <v>6</v>
      </c>
      <c r="G1574" s="176" t="s">
        <v>765</v>
      </c>
      <c r="H1574" s="176" t="s">
        <v>796</v>
      </c>
      <c r="I1574" s="174">
        <v>5</v>
      </c>
      <c r="J1574" s="174">
        <v>2</v>
      </c>
      <c r="K1574" s="174">
        <v>12.437467</v>
      </c>
    </row>
    <row r="1575" spans="1:11" x14ac:dyDescent="0.25">
      <c r="A1575" s="174">
        <v>239395</v>
      </c>
      <c r="B1575" s="174">
        <v>227</v>
      </c>
      <c r="C1575" s="174">
        <v>2012</v>
      </c>
      <c r="D1575" s="174">
        <v>11</v>
      </c>
      <c r="E1575" s="180" t="s">
        <v>304</v>
      </c>
      <c r="F1575" s="175">
        <v>6</v>
      </c>
      <c r="G1575" s="176" t="s">
        <v>765</v>
      </c>
      <c r="H1575" s="176" t="s">
        <v>796</v>
      </c>
      <c r="I1575" s="174">
        <v>5</v>
      </c>
      <c r="J1575" s="174">
        <v>3</v>
      </c>
      <c r="K1575" s="174">
        <v>450.860502</v>
      </c>
    </row>
    <row r="1576" spans="1:11" x14ac:dyDescent="0.25">
      <c r="A1576" s="174">
        <v>239396</v>
      </c>
      <c r="B1576" s="174">
        <v>227</v>
      </c>
      <c r="C1576" s="174">
        <v>2012</v>
      </c>
      <c r="D1576" s="174">
        <v>12</v>
      </c>
      <c r="E1576" s="180" t="s">
        <v>306</v>
      </c>
      <c r="F1576" s="175">
        <v>6</v>
      </c>
      <c r="G1576" s="176" t="s">
        <v>765</v>
      </c>
      <c r="H1576" s="176" t="s">
        <v>202</v>
      </c>
      <c r="I1576" s="174">
        <v>2</v>
      </c>
      <c r="J1576" s="174">
        <v>3</v>
      </c>
      <c r="K1576" s="174">
        <v>108.13681200000001</v>
      </c>
    </row>
    <row r="1577" spans="1:11" x14ac:dyDescent="0.25">
      <c r="A1577" s="174">
        <v>239397</v>
      </c>
      <c r="B1577" s="174">
        <v>227</v>
      </c>
      <c r="C1577" s="174">
        <v>2012</v>
      </c>
      <c r="D1577" s="174">
        <v>12</v>
      </c>
      <c r="E1577" s="180" t="s">
        <v>306</v>
      </c>
      <c r="F1577" s="175">
        <v>6</v>
      </c>
      <c r="G1577" s="176" t="s">
        <v>765</v>
      </c>
      <c r="H1577" s="176" t="s">
        <v>202</v>
      </c>
      <c r="I1577" s="174">
        <v>3</v>
      </c>
      <c r="J1577" s="174">
        <v>3</v>
      </c>
      <c r="K1577" s="174">
        <v>293.28028799999998</v>
      </c>
    </row>
    <row r="1578" spans="1:11" x14ac:dyDescent="0.25">
      <c r="A1578" s="174">
        <v>239398</v>
      </c>
      <c r="B1578" s="174">
        <v>227</v>
      </c>
      <c r="C1578" s="174">
        <v>2012</v>
      </c>
      <c r="D1578" s="174">
        <v>12</v>
      </c>
      <c r="E1578" s="180" t="s">
        <v>306</v>
      </c>
      <c r="F1578" s="175">
        <v>6</v>
      </c>
      <c r="G1578" s="176" t="s">
        <v>765</v>
      </c>
      <c r="H1578" s="176" t="s">
        <v>202</v>
      </c>
      <c r="I1578" s="174">
        <v>4</v>
      </c>
      <c r="J1578" s="174">
        <v>2</v>
      </c>
      <c r="K1578" s="174">
        <v>185.17473000000001</v>
      </c>
    </row>
    <row r="1579" spans="1:11" x14ac:dyDescent="0.25">
      <c r="A1579" s="174">
        <v>239399</v>
      </c>
      <c r="B1579" s="174">
        <v>227</v>
      </c>
      <c r="C1579" s="174">
        <v>2012</v>
      </c>
      <c r="D1579" s="174">
        <v>12</v>
      </c>
      <c r="E1579" s="180" t="s">
        <v>306</v>
      </c>
      <c r="F1579" s="175">
        <v>6</v>
      </c>
      <c r="G1579" s="176" t="s">
        <v>765</v>
      </c>
      <c r="H1579" s="176" t="s">
        <v>202</v>
      </c>
      <c r="I1579" s="174">
        <v>4</v>
      </c>
      <c r="J1579" s="174">
        <v>3</v>
      </c>
      <c r="K1579" s="174">
        <v>1628.659774</v>
      </c>
    </row>
    <row r="1580" spans="1:11" x14ac:dyDescent="0.25">
      <c r="A1580" s="174">
        <v>239400</v>
      </c>
      <c r="B1580" s="174">
        <v>227</v>
      </c>
      <c r="C1580" s="174">
        <v>2012</v>
      </c>
      <c r="D1580" s="174">
        <v>12</v>
      </c>
      <c r="E1580" s="180" t="s">
        <v>306</v>
      </c>
      <c r="F1580" s="175">
        <v>6</v>
      </c>
      <c r="G1580" s="176" t="s">
        <v>765</v>
      </c>
      <c r="H1580" s="176" t="s">
        <v>202</v>
      </c>
      <c r="I1580" s="174">
        <v>5</v>
      </c>
      <c r="J1580" s="174">
        <v>2</v>
      </c>
      <c r="K1580" s="174">
        <v>7.4692610000000004</v>
      </c>
    </row>
    <row r="1581" spans="1:11" x14ac:dyDescent="0.25">
      <c r="A1581" s="174">
        <v>239401</v>
      </c>
      <c r="B1581" s="174">
        <v>227</v>
      </c>
      <c r="C1581" s="174">
        <v>2012</v>
      </c>
      <c r="D1581" s="174">
        <v>12</v>
      </c>
      <c r="E1581" s="180" t="s">
        <v>306</v>
      </c>
      <c r="F1581" s="175">
        <v>6</v>
      </c>
      <c r="G1581" s="176" t="s">
        <v>765</v>
      </c>
      <c r="H1581" s="176" t="s">
        <v>202</v>
      </c>
      <c r="I1581" s="174">
        <v>5</v>
      </c>
      <c r="J1581" s="174">
        <v>3</v>
      </c>
      <c r="K1581" s="174">
        <v>270.76213200000001</v>
      </c>
    </row>
    <row r="1582" spans="1:11" x14ac:dyDescent="0.25">
      <c r="A1582" s="174">
        <v>239402</v>
      </c>
      <c r="B1582" s="174">
        <v>227</v>
      </c>
      <c r="C1582" s="174">
        <v>2012</v>
      </c>
      <c r="D1582" s="174">
        <v>13</v>
      </c>
      <c r="E1582" s="180" t="s">
        <v>308</v>
      </c>
      <c r="F1582" s="175">
        <v>7</v>
      </c>
      <c r="G1582" s="176" t="s">
        <v>766</v>
      </c>
      <c r="H1582" s="176" t="s">
        <v>796</v>
      </c>
      <c r="I1582" s="174">
        <v>2</v>
      </c>
      <c r="J1582" s="174">
        <v>3</v>
      </c>
      <c r="K1582" s="174">
        <v>100.13381800000001</v>
      </c>
    </row>
    <row r="1583" spans="1:11" x14ac:dyDescent="0.25">
      <c r="A1583" s="174">
        <v>239403</v>
      </c>
      <c r="B1583" s="174">
        <v>227</v>
      </c>
      <c r="C1583" s="174">
        <v>2012</v>
      </c>
      <c r="D1583" s="174">
        <v>13</v>
      </c>
      <c r="E1583" s="180" t="s">
        <v>308</v>
      </c>
      <c r="F1583" s="175">
        <v>7</v>
      </c>
      <c r="G1583" s="176" t="s">
        <v>766</v>
      </c>
      <c r="H1583" s="176" t="s">
        <v>796</v>
      </c>
      <c r="I1583" s="174">
        <v>3</v>
      </c>
      <c r="J1583" s="174">
        <v>3</v>
      </c>
      <c r="K1583" s="174">
        <v>1124.3397869999999</v>
      </c>
    </row>
    <row r="1584" spans="1:11" x14ac:dyDescent="0.25">
      <c r="A1584" s="174">
        <v>239404</v>
      </c>
      <c r="B1584" s="174">
        <v>227</v>
      </c>
      <c r="C1584" s="174">
        <v>2012</v>
      </c>
      <c r="D1584" s="174">
        <v>13</v>
      </c>
      <c r="E1584" s="180" t="s">
        <v>308</v>
      </c>
      <c r="F1584" s="175">
        <v>7</v>
      </c>
      <c r="G1584" s="176" t="s">
        <v>766</v>
      </c>
      <c r="H1584" s="176" t="s">
        <v>796</v>
      </c>
      <c r="I1584" s="174">
        <v>4</v>
      </c>
      <c r="J1584" s="174">
        <v>3</v>
      </c>
      <c r="K1584" s="174">
        <v>3340.6139710000002</v>
      </c>
    </row>
    <row r="1585" spans="1:11" x14ac:dyDescent="0.25">
      <c r="A1585" s="174">
        <v>239405</v>
      </c>
      <c r="B1585" s="174">
        <v>227</v>
      </c>
      <c r="C1585" s="174">
        <v>2012</v>
      </c>
      <c r="D1585" s="174">
        <v>13</v>
      </c>
      <c r="E1585" s="180" t="s">
        <v>308</v>
      </c>
      <c r="F1585" s="175">
        <v>7</v>
      </c>
      <c r="G1585" s="176" t="s">
        <v>766</v>
      </c>
      <c r="H1585" s="176" t="s">
        <v>796</v>
      </c>
      <c r="I1585" s="174">
        <v>5</v>
      </c>
      <c r="J1585" s="174">
        <v>3</v>
      </c>
      <c r="K1585" s="174">
        <v>404.03486500000002</v>
      </c>
    </row>
    <row r="1586" spans="1:11" x14ac:dyDescent="0.25">
      <c r="A1586" s="174">
        <v>239406</v>
      </c>
      <c r="B1586" s="174">
        <v>227</v>
      </c>
      <c r="C1586" s="174">
        <v>2012</v>
      </c>
      <c r="D1586" s="174">
        <v>14</v>
      </c>
      <c r="E1586" s="180" t="s">
        <v>310</v>
      </c>
      <c r="F1586" s="175">
        <v>7</v>
      </c>
      <c r="G1586" s="176" t="s">
        <v>766</v>
      </c>
      <c r="H1586" s="176" t="s">
        <v>202</v>
      </c>
      <c r="I1586" s="174">
        <v>2</v>
      </c>
      <c r="J1586" s="174">
        <v>3</v>
      </c>
      <c r="K1586" s="174">
        <v>94.976027999999999</v>
      </c>
    </row>
    <row r="1587" spans="1:11" x14ac:dyDescent="0.25">
      <c r="A1587" s="174">
        <v>239407</v>
      </c>
      <c r="B1587" s="174">
        <v>227</v>
      </c>
      <c r="C1587" s="174">
        <v>2012</v>
      </c>
      <c r="D1587" s="174">
        <v>14</v>
      </c>
      <c r="E1587" s="180" t="s">
        <v>310</v>
      </c>
      <c r="F1587" s="175">
        <v>7</v>
      </c>
      <c r="G1587" s="176" t="s">
        <v>766</v>
      </c>
      <c r="H1587" s="176" t="s">
        <v>202</v>
      </c>
      <c r="I1587" s="174">
        <v>3</v>
      </c>
      <c r="J1587" s="174">
        <v>3</v>
      </c>
      <c r="K1587" s="174">
        <v>1190.478721</v>
      </c>
    </row>
    <row r="1588" spans="1:11" x14ac:dyDescent="0.25">
      <c r="A1588" s="174">
        <v>239408</v>
      </c>
      <c r="B1588" s="174">
        <v>227</v>
      </c>
      <c r="C1588" s="174">
        <v>2012</v>
      </c>
      <c r="D1588" s="174">
        <v>14</v>
      </c>
      <c r="E1588" s="180" t="s">
        <v>310</v>
      </c>
      <c r="F1588" s="175">
        <v>7</v>
      </c>
      <c r="G1588" s="176" t="s">
        <v>766</v>
      </c>
      <c r="H1588" s="176" t="s">
        <v>202</v>
      </c>
      <c r="I1588" s="174">
        <v>4</v>
      </c>
      <c r="J1588" s="174">
        <v>3</v>
      </c>
      <c r="K1588" s="174">
        <v>3540.0950699999999</v>
      </c>
    </row>
    <row r="1589" spans="1:11" x14ac:dyDescent="0.25">
      <c r="A1589" s="174">
        <v>239409</v>
      </c>
      <c r="B1589" s="174">
        <v>227</v>
      </c>
      <c r="C1589" s="174">
        <v>2012</v>
      </c>
      <c r="D1589" s="174">
        <v>14</v>
      </c>
      <c r="E1589" s="180" t="s">
        <v>310</v>
      </c>
      <c r="F1589" s="175">
        <v>7</v>
      </c>
      <c r="G1589" s="176" t="s">
        <v>766</v>
      </c>
      <c r="H1589" s="176" t="s">
        <v>202</v>
      </c>
      <c r="I1589" s="174">
        <v>5</v>
      </c>
      <c r="J1589" s="174">
        <v>3</v>
      </c>
      <c r="K1589" s="174">
        <v>429.23396000000002</v>
      </c>
    </row>
    <row r="1590" spans="1:11" x14ac:dyDescent="0.25">
      <c r="A1590" s="174">
        <v>239410</v>
      </c>
      <c r="B1590" s="174">
        <v>227</v>
      </c>
      <c r="C1590" s="174">
        <v>2012</v>
      </c>
      <c r="D1590" s="174">
        <v>15</v>
      </c>
      <c r="E1590" s="180" t="s">
        <v>312</v>
      </c>
      <c r="F1590" s="175">
        <v>8</v>
      </c>
      <c r="G1590" s="176" t="s">
        <v>767</v>
      </c>
      <c r="H1590" s="176" t="s">
        <v>796</v>
      </c>
      <c r="I1590" s="174">
        <v>2</v>
      </c>
      <c r="J1590" s="174">
        <v>3</v>
      </c>
      <c r="K1590" s="174">
        <v>15.608764000000001</v>
      </c>
    </row>
    <row r="1591" spans="1:11" x14ac:dyDescent="0.25">
      <c r="A1591" s="174">
        <v>239411</v>
      </c>
      <c r="B1591" s="174">
        <v>227</v>
      </c>
      <c r="C1591" s="174">
        <v>2012</v>
      </c>
      <c r="D1591" s="174">
        <v>15</v>
      </c>
      <c r="E1591" s="180" t="s">
        <v>312</v>
      </c>
      <c r="F1591" s="175">
        <v>8</v>
      </c>
      <c r="G1591" s="176" t="s">
        <v>767</v>
      </c>
      <c r="H1591" s="176" t="s">
        <v>796</v>
      </c>
      <c r="I1591" s="174">
        <v>3</v>
      </c>
      <c r="J1591" s="174">
        <v>3</v>
      </c>
      <c r="K1591" s="174">
        <v>144.03403399999999</v>
      </c>
    </row>
    <row r="1592" spans="1:11" x14ac:dyDescent="0.25">
      <c r="A1592" s="174">
        <v>239412</v>
      </c>
      <c r="B1592" s="174">
        <v>227</v>
      </c>
      <c r="C1592" s="174">
        <v>2012</v>
      </c>
      <c r="D1592" s="174">
        <v>15</v>
      </c>
      <c r="E1592" s="180" t="s">
        <v>312</v>
      </c>
      <c r="F1592" s="175">
        <v>8</v>
      </c>
      <c r="G1592" s="176" t="s">
        <v>767</v>
      </c>
      <c r="H1592" s="176" t="s">
        <v>796</v>
      </c>
      <c r="I1592" s="174">
        <v>4</v>
      </c>
      <c r="J1592" s="174">
        <v>3</v>
      </c>
      <c r="K1592" s="174">
        <v>924.16909999999996</v>
      </c>
    </row>
    <row r="1593" spans="1:11" x14ac:dyDescent="0.25">
      <c r="A1593" s="174">
        <v>239413</v>
      </c>
      <c r="B1593" s="174">
        <v>227</v>
      </c>
      <c r="C1593" s="174">
        <v>2012</v>
      </c>
      <c r="D1593" s="174">
        <v>15</v>
      </c>
      <c r="E1593" s="180" t="s">
        <v>312</v>
      </c>
      <c r="F1593" s="175">
        <v>8</v>
      </c>
      <c r="G1593" s="176" t="s">
        <v>767</v>
      </c>
      <c r="H1593" s="176" t="s">
        <v>796</v>
      </c>
      <c r="I1593" s="174">
        <v>5</v>
      </c>
      <c r="J1593" s="174">
        <v>3</v>
      </c>
      <c r="K1593" s="174">
        <v>308.23144500000001</v>
      </c>
    </row>
    <row r="1594" spans="1:11" x14ac:dyDescent="0.25">
      <c r="A1594" s="174">
        <v>239414</v>
      </c>
      <c r="B1594" s="174">
        <v>227</v>
      </c>
      <c r="C1594" s="174">
        <v>2012</v>
      </c>
      <c r="D1594" s="174">
        <v>16</v>
      </c>
      <c r="E1594" s="180" t="s">
        <v>314</v>
      </c>
      <c r="F1594" s="175">
        <v>8</v>
      </c>
      <c r="G1594" s="176" t="s">
        <v>767</v>
      </c>
      <c r="H1594" s="176" t="s">
        <v>202</v>
      </c>
      <c r="I1594" s="174">
        <v>2</v>
      </c>
      <c r="J1594" s="174">
        <v>3</v>
      </c>
      <c r="K1594" s="174">
        <v>62.519427</v>
      </c>
    </row>
    <row r="1595" spans="1:11" x14ac:dyDescent="0.25">
      <c r="A1595" s="174">
        <v>239415</v>
      </c>
      <c r="B1595" s="174">
        <v>227</v>
      </c>
      <c r="C1595" s="174">
        <v>2012</v>
      </c>
      <c r="D1595" s="174">
        <v>16</v>
      </c>
      <c r="E1595" s="180" t="s">
        <v>314</v>
      </c>
      <c r="F1595" s="175">
        <v>8</v>
      </c>
      <c r="G1595" s="176" t="s">
        <v>767</v>
      </c>
      <c r="H1595" s="176" t="s">
        <v>202</v>
      </c>
      <c r="I1595" s="174">
        <v>3</v>
      </c>
      <c r="J1595" s="174">
        <v>3</v>
      </c>
      <c r="K1595" s="174">
        <v>79.075798000000006</v>
      </c>
    </row>
    <row r="1596" spans="1:11" x14ac:dyDescent="0.25">
      <c r="A1596" s="174">
        <v>239416</v>
      </c>
      <c r="B1596" s="174">
        <v>227</v>
      </c>
      <c r="C1596" s="174">
        <v>2012</v>
      </c>
      <c r="D1596" s="174">
        <v>16</v>
      </c>
      <c r="E1596" s="180" t="s">
        <v>314</v>
      </c>
      <c r="F1596" s="175">
        <v>8</v>
      </c>
      <c r="G1596" s="176" t="s">
        <v>767</v>
      </c>
      <c r="H1596" s="176" t="s">
        <v>202</v>
      </c>
      <c r="I1596" s="174">
        <v>4</v>
      </c>
      <c r="J1596" s="174">
        <v>3</v>
      </c>
      <c r="K1596" s="174">
        <v>509.17608899999999</v>
      </c>
    </row>
    <row r="1597" spans="1:11" x14ac:dyDescent="0.25">
      <c r="A1597" s="174">
        <v>239417</v>
      </c>
      <c r="B1597" s="174">
        <v>227</v>
      </c>
      <c r="C1597" s="174">
        <v>2012</v>
      </c>
      <c r="D1597" s="174">
        <v>16</v>
      </c>
      <c r="E1597" s="180" t="s">
        <v>314</v>
      </c>
      <c r="F1597" s="175">
        <v>8</v>
      </c>
      <c r="G1597" s="176" t="s">
        <v>767</v>
      </c>
      <c r="H1597" s="176" t="s">
        <v>202</v>
      </c>
      <c r="I1597" s="174">
        <v>5</v>
      </c>
      <c r="J1597" s="174">
        <v>3</v>
      </c>
      <c r="K1597" s="174">
        <v>170.303494</v>
      </c>
    </row>
    <row r="1598" spans="1:11" x14ac:dyDescent="0.25">
      <c r="A1598" s="174">
        <v>239418</v>
      </c>
      <c r="B1598" s="174">
        <v>227</v>
      </c>
      <c r="C1598" s="174">
        <v>2012</v>
      </c>
      <c r="D1598" s="174">
        <v>17</v>
      </c>
      <c r="E1598" s="180" t="s">
        <v>316</v>
      </c>
      <c r="F1598" s="175">
        <v>9</v>
      </c>
      <c r="G1598" s="176" t="s">
        <v>768</v>
      </c>
      <c r="H1598" s="176" t="s">
        <v>796</v>
      </c>
      <c r="I1598" s="174">
        <v>2</v>
      </c>
      <c r="J1598" s="174">
        <v>3</v>
      </c>
      <c r="K1598" s="174">
        <v>28.805298000000001</v>
      </c>
    </row>
    <row r="1599" spans="1:11" x14ac:dyDescent="0.25">
      <c r="A1599" s="174">
        <v>239419</v>
      </c>
      <c r="B1599" s="174">
        <v>227</v>
      </c>
      <c r="C1599" s="174">
        <v>2012</v>
      </c>
      <c r="D1599" s="174">
        <v>17</v>
      </c>
      <c r="E1599" s="180" t="s">
        <v>316</v>
      </c>
      <c r="F1599" s="175">
        <v>9</v>
      </c>
      <c r="G1599" s="176" t="s">
        <v>768</v>
      </c>
      <c r="H1599" s="176" t="s">
        <v>796</v>
      </c>
      <c r="I1599" s="174">
        <v>3</v>
      </c>
      <c r="J1599" s="174">
        <v>3</v>
      </c>
      <c r="K1599" s="174">
        <v>387.093144</v>
      </c>
    </row>
    <row r="1600" spans="1:11" x14ac:dyDescent="0.25">
      <c r="A1600" s="174">
        <v>239420</v>
      </c>
      <c r="B1600" s="174">
        <v>227</v>
      </c>
      <c r="C1600" s="174">
        <v>2012</v>
      </c>
      <c r="D1600" s="174">
        <v>17</v>
      </c>
      <c r="E1600" s="180" t="s">
        <v>316</v>
      </c>
      <c r="F1600" s="175">
        <v>9</v>
      </c>
      <c r="G1600" s="176" t="s">
        <v>768</v>
      </c>
      <c r="H1600" s="176" t="s">
        <v>796</v>
      </c>
      <c r="I1600" s="174">
        <v>4</v>
      </c>
      <c r="J1600" s="174">
        <v>3</v>
      </c>
      <c r="K1600" s="174">
        <v>590.095868</v>
      </c>
    </row>
    <row r="1601" spans="1:11" x14ac:dyDescent="0.25">
      <c r="A1601" s="174">
        <v>239421</v>
      </c>
      <c r="B1601" s="174">
        <v>227</v>
      </c>
      <c r="C1601" s="174">
        <v>2012</v>
      </c>
      <c r="D1601" s="174">
        <v>17</v>
      </c>
      <c r="E1601" s="180" t="s">
        <v>316</v>
      </c>
      <c r="F1601" s="175">
        <v>9</v>
      </c>
      <c r="G1601" s="176" t="s">
        <v>768</v>
      </c>
      <c r="H1601" s="176" t="s">
        <v>796</v>
      </c>
      <c r="I1601" s="174">
        <v>5</v>
      </c>
      <c r="J1601" s="174">
        <v>3</v>
      </c>
      <c r="K1601" s="174">
        <v>33.003776000000002</v>
      </c>
    </row>
    <row r="1602" spans="1:11" x14ac:dyDescent="0.25">
      <c r="A1602" s="174">
        <v>239422</v>
      </c>
      <c r="B1602" s="174">
        <v>227</v>
      </c>
      <c r="C1602" s="174">
        <v>2012</v>
      </c>
      <c r="D1602" s="174">
        <v>18</v>
      </c>
      <c r="E1602" s="180" t="s">
        <v>318</v>
      </c>
      <c r="F1602" s="175">
        <v>9</v>
      </c>
      <c r="G1602" s="176" t="s">
        <v>768</v>
      </c>
      <c r="H1602" s="176" t="s">
        <v>202</v>
      </c>
      <c r="I1602" s="174">
        <v>2</v>
      </c>
      <c r="J1602" s="174">
        <v>3</v>
      </c>
      <c r="K1602" s="174">
        <v>76.019964000000002</v>
      </c>
    </row>
    <row r="1603" spans="1:11" x14ac:dyDescent="0.25">
      <c r="A1603" s="174">
        <v>239423</v>
      </c>
      <c r="B1603" s="174">
        <v>227</v>
      </c>
      <c r="C1603" s="174">
        <v>2012</v>
      </c>
      <c r="D1603" s="174">
        <v>18</v>
      </c>
      <c r="E1603" s="180" t="s">
        <v>318</v>
      </c>
      <c r="F1603" s="175">
        <v>9</v>
      </c>
      <c r="G1603" s="176" t="s">
        <v>768</v>
      </c>
      <c r="H1603" s="176" t="s">
        <v>202</v>
      </c>
      <c r="I1603" s="174">
        <v>3</v>
      </c>
      <c r="J1603" s="174">
        <v>3</v>
      </c>
      <c r="K1603" s="174">
        <v>401.21034700000001</v>
      </c>
    </row>
    <row r="1604" spans="1:11" x14ac:dyDescent="0.25">
      <c r="A1604" s="174">
        <v>239424</v>
      </c>
      <c r="B1604" s="174">
        <v>227</v>
      </c>
      <c r="C1604" s="174">
        <v>2012</v>
      </c>
      <c r="D1604" s="174">
        <v>18</v>
      </c>
      <c r="E1604" s="180" t="s">
        <v>318</v>
      </c>
      <c r="F1604" s="175">
        <v>9</v>
      </c>
      <c r="G1604" s="176" t="s">
        <v>768</v>
      </c>
      <c r="H1604" s="176" t="s">
        <v>202</v>
      </c>
      <c r="I1604" s="174">
        <v>4</v>
      </c>
      <c r="J1604" s="174">
        <v>3</v>
      </c>
      <c r="K1604" s="174">
        <v>258.08855399999999</v>
      </c>
    </row>
    <row r="1605" spans="1:11" x14ac:dyDescent="0.25">
      <c r="A1605" s="174">
        <v>239425</v>
      </c>
      <c r="B1605" s="174">
        <v>227</v>
      </c>
      <c r="C1605" s="174">
        <v>2012</v>
      </c>
      <c r="D1605" s="174">
        <v>18</v>
      </c>
      <c r="E1605" s="180" t="s">
        <v>318</v>
      </c>
      <c r="F1605" s="175">
        <v>9</v>
      </c>
      <c r="G1605" s="176" t="s">
        <v>768</v>
      </c>
      <c r="H1605" s="176" t="s">
        <v>202</v>
      </c>
      <c r="I1605" s="174">
        <v>5</v>
      </c>
      <c r="J1605" s="174">
        <v>3</v>
      </c>
      <c r="K1605" s="174">
        <v>57.030174000000002</v>
      </c>
    </row>
    <row r="1606" spans="1:11" x14ac:dyDescent="0.25">
      <c r="A1606" s="174">
        <v>239426</v>
      </c>
      <c r="B1606" s="174">
        <v>227</v>
      </c>
      <c r="C1606" s="174">
        <v>2012</v>
      </c>
      <c r="D1606" s="174">
        <v>19</v>
      </c>
      <c r="E1606" s="180" t="s">
        <v>320</v>
      </c>
      <c r="F1606" s="175">
        <v>10</v>
      </c>
      <c r="G1606" s="176" t="s">
        <v>769</v>
      </c>
      <c r="H1606" s="176" t="s">
        <v>796</v>
      </c>
      <c r="I1606" s="174">
        <v>2</v>
      </c>
      <c r="J1606" s="174">
        <v>3</v>
      </c>
      <c r="K1606" s="174">
        <v>2.1771569999999998</v>
      </c>
    </row>
    <row r="1607" spans="1:11" x14ac:dyDescent="0.25">
      <c r="A1607" s="174">
        <v>239427</v>
      </c>
      <c r="B1607" s="174">
        <v>227</v>
      </c>
      <c r="C1607" s="174">
        <v>2012</v>
      </c>
      <c r="D1607" s="174">
        <v>19</v>
      </c>
      <c r="E1607" s="180" t="s">
        <v>320</v>
      </c>
      <c r="F1607" s="175">
        <v>10</v>
      </c>
      <c r="G1607" s="176" t="s">
        <v>769</v>
      </c>
      <c r="H1607" s="176" t="s">
        <v>796</v>
      </c>
      <c r="I1607" s="174">
        <v>3</v>
      </c>
      <c r="J1607" s="174">
        <v>3</v>
      </c>
      <c r="K1607" s="174">
        <v>12.442556</v>
      </c>
    </row>
    <row r="1608" spans="1:11" x14ac:dyDescent="0.25">
      <c r="A1608" s="174">
        <v>239428</v>
      </c>
      <c r="B1608" s="174">
        <v>227</v>
      </c>
      <c r="C1608" s="174">
        <v>2012</v>
      </c>
      <c r="D1608" s="174">
        <v>19</v>
      </c>
      <c r="E1608" s="180" t="s">
        <v>320</v>
      </c>
      <c r="F1608" s="175">
        <v>10</v>
      </c>
      <c r="G1608" s="176" t="s">
        <v>769</v>
      </c>
      <c r="H1608" s="176" t="s">
        <v>796</v>
      </c>
      <c r="I1608" s="174">
        <v>4</v>
      </c>
      <c r="J1608" s="174">
        <v>3</v>
      </c>
      <c r="K1608" s="174">
        <v>25.232707999999999</v>
      </c>
    </row>
    <row r="1609" spans="1:11" x14ac:dyDescent="0.25">
      <c r="A1609" s="174">
        <v>239429</v>
      </c>
      <c r="B1609" s="174">
        <v>227</v>
      </c>
      <c r="C1609" s="174">
        <v>2012</v>
      </c>
      <c r="D1609" s="174">
        <v>19</v>
      </c>
      <c r="E1609" s="180" t="s">
        <v>320</v>
      </c>
      <c r="F1609" s="175">
        <v>10</v>
      </c>
      <c r="G1609" s="176" t="s">
        <v>769</v>
      </c>
      <c r="H1609" s="176" t="s">
        <v>796</v>
      </c>
      <c r="I1609" s="174">
        <v>5</v>
      </c>
      <c r="J1609" s="174">
        <v>3</v>
      </c>
      <c r="K1609" s="174">
        <v>1.963492</v>
      </c>
    </row>
    <row r="1610" spans="1:11" x14ac:dyDescent="0.25">
      <c r="A1610" s="174">
        <v>239430</v>
      </c>
      <c r="B1610" s="174">
        <v>227</v>
      </c>
      <c r="C1610" s="174">
        <v>2012</v>
      </c>
      <c r="D1610" s="174">
        <v>20</v>
      </c>
      <c r="E1610" s="180" t="s">
        <v>322</v>
      </c>
      <c r="F1610" s="175">
        <v>10</v>
      </c>
      <c r="G1610" s="176" t="s">
        <v>769</v>
      </c>
      <c r="H1610" s="176" t="s">
        <v>202</v>
      </c>
      <c r="I1610" s="174">
        <v>2</v>
      </c>
      <c r="J1610" s="174">
        <v>3</v>
      </c>
      <c r="K1610" s="174">
        <v>46.282136000000001</v>
      </c>
    </row>
    <row r="1611" spans="1:11" x14ac:dyDescent="0.25">
      <c r="A1611" s="174">
        <v>239431</v>
      </c>
      <c r="B1611" s="174">
        <v>227</v>
      </c>
      <c r="C1611" s="174">
        <v>2012</v>
      </c>
      <c r="D1611" s="174">
        <v>20</v>
      </c>
      <c r="E1611" s="180" t="s">
        <v>322</v>
      </c>
      <c r="F1611" s="175">
        <v>10</v>
      </c>
      <c r="G1611" s="176" t="s">
        <v>769</v>
      </c>
      <c r="H1611" s="176" t="s">
        <v>202</v>
      </c>
      <c r="I1611" s="174">
        <v>3</v>
      </c>
      <c r="J1611" s="174">
        <v>3</v>
      </c>
      <c r="K1611" s="174">
        <v>46.232413000000001</v>
      </c>
    </row>
    <row r="1612" spans="1:11" x14ac:dyDescent="0.25">
      <c r="A1612" s="174">
        <v>239432</v>
      </c>
      <c r="B1612" s="174">
        <v>227</v>
      </c>
      <c r="C1612" s="174">
        <v>2012</v>
      </c>
      <c r="D1612" s="174">
        <v>20</v>
      </c>
      <c r="E1612" s="180" t="s">
        <v>322</v>
      </c>
      <c r="F1612" s="175">
        <v>10</v>
      </c>
      <c r="G1612" s="176" t="s">
        <v>769</v>
      </c>
      <c r="H1612" s="176" t="s">
        <v>202</v>
      </c>
      <c r="I1612" s="174">
        <v>4</v>
      </c>
      <c r="J1612" s="174">
        <v>3</v>
      </c>
      <c r="K1612" s="174">
        <v>93.780539000000005</v>
      </c>
    </row>
    <row r="1613" spans="1:11" x14ac:dyDescent="0.25">
      <c r="A1613" s="174">
        <v>239433</v>
      </c>
      <c r="B1613" s="174">
        <v>227</v>
      </c>
      <c r="C1613" s="174">
        <v>2012</v>
      </c>
      <c r="D1613" s="174">
        <v>20</v>
      </c>
      <c r="E1613" s="180" t="s">
        <v>322</v>
      </c>
      <c r="F1613" s="175">
        <v>10</v>
      </c>
      <c r="G1613" s="176" t="s">
        <v>769</v>
      </c>
      <c r="H1613" s="176" t="s">
        <v>202</v>
      </c>
      <c r="I1613" s="174">
        <v>5</v>
      </c>
      <c r="J1613" s="174">
        <v>3</v>
      </c>
      <c r="K1613" s="174">
        <v>7.3270489999999997</v>
      </c>
    </row>
    <row r="1614" spans="1:11" x14ac:dyDescent="0.25">
      <c r="A1614" s="174">
        <v>239434</v>
      </c>
      <c r="B1614" s="174">
        <v>227</v>
      </c>
      <c r="C1614" s="174">
        <v>2012</v>
      </c>
      <c r="D1614" s="174">
        <v>21</v>
      </c>
      <c r="E1614" s="180" t="s">
        <v>324</v>
      </c>
      <c r="F1614" s="175">
        <v>11</v>
      </c>
      <c r="G1614" s="176" t="s">
        <v>770</v>
      </c>
      <c r="H1614" s="176" t="s">
        <v>796</v>
      </c>
      <c r="I1614" s="174">
        <v>2</v>
      </c>
      <c r="J1614" s="174">
        <v>3</v>
      </c>
      <c r="K1614" s="174">
        <v>46.632283999999999</v>
      </c>
    </row>
    <row r="1615" spans="1:11" x14ac:dyDescent="0.25">
      <c r="A1615" s="174">
        <v>239435</v>
      </c>
      <c r="B1615" s="174">
        <v>227</v>
      </c>
      <c r="C1615" s="174">
        <v>2012</v>
      </c>
      <c r="D1615" s="174">
        <v>21</v>
      </c>
      <c r="E1615" s="180" t="s">
        <v>324</v>
      </c>
      <c r="F1615" s="175">
        <v>11</v>
      </c>
      <c r="G1615" s="176" t="s">
        <v>770</v>
      </c>
      <c r="H1615" s="176" t="s">
        <v>796</v>
      </c>
      <c r="I1615" s="174">
        <v>3</v>
      </c>
      <c r="J1615" s="174">
        <v>3</v>
      </c>
      <c r="K1615" s="174">
        <v>6353.0742790000004</v>
      </c>
    </row>
    <row r="1616" spans="1:11" x14ac:dyDescent="0.25">
      <c r="A1616" s="174">
        <v>239436</v>
      </c>
      <c r="B1616" s="174">
        <v>227</v>
      </c>
      <c r="C1616" s="174">
        <v>2012</v>
      </c>
      <c r="D1616" s="174">
        <v>21</v>
      </c>
      <c r="E1616" s="180" t="s">
        <v>324</v>
      </c>
      <c r="F1616" s="175">
        <v>11</v>
      </c>
      <c r="G1616" s="176" t="s">
        <v>770</v>
      </c>
      <c r="H1616" s="176" t="s">
        <v>796</v>
      </c>
      <c r="I1616" s="174">
        <v>4</v>
      </c>
      <c r="J1616" s="174">
        <v>3</v>
      </c>
      <c r="K1616" s="174">
        <v>3165.1653209999999</v>
      </c>
    </row>
    <row r="1617" spans="1:11" x14ac:dyDescent="0.25">
      <c r="A1617" s="174">
        <v>239437</v>
      </c>
      <c r="B1617" s="174">
        <v>227</v>
      </c>
      <c r="C1617" s="174">
        <v>2012</v>
      </c>
      <c r="D1617" s="174">
        <v>21</v>
      </c>
      <c r="E1617" s="180" t="s">
        <v>324</v>
      </c>
      <c r="F1617" s="175">
        <v>11</v>
      </c>
      <c r="G1617" s="176" t="s">
        <v>770</v>
      </c>
      <c r="H1617" s="176" t="s">
        <v>796</v>
      </c>
      <c r="I1617" s="174">
        <v>5</v>
      </c>
      <c r="J1617" s="174">
        <v>3</v>
      </c>
      <c r="K1617" s="174">
        <v>655.67930699999999</v>
      </c>
    </row>
    <row r="1618" spans="1:11" x14ac:dyDescent="0.25">
      <c r="A1618" s="174">
        <v>239438</v>
      </c>
      <c r="B1618" s="174">
        <v>227</v>
      </c>
      <c r="C1618" s="174">
        <v>2012</v>
      </c>
      <c r="D1618" s="174">
        <v>22</v>
      </c>
      <c r="E1618" s="180" t="s">
        <v>326</v>
      </c>
      <c r="F1618" s="175">
        <v>11</v>
      </c>
      <c r="G1618" s="176" t="s">
        <v>770</v>
      </c>
      <c r="H1618" s="176" t="s">
        <v>202</v>
      </c>
      <c r="I1618" s="174">
        <v>2</v>
      </c>
      <c r="J1618" s="174">
        <v>3</v>
      </c>
      <c r="K1618" s="174">
        <v>212.54170400000001</v>
      </c>
    </row>
    <row r="1619" spans="1:11" x14ac:dyDescent="0.25">
      <c r="A1619" s="174">
        <v>239439</v>
      </c>
      <c r="B1619" s="174">
        <v>227</v>
      </c>
      <c r="C1619" s="174">
        <v>2012</v>
      </c>
      <c r="D1619" s="174">
        <v>22</v>
      </c>
      <c r="E1619" s="180" t="s">
        <v>326</v>
      </c>
      <c r="F1619" s="175">
        <v>11</v>
      </c>
      <c r="G1619" s="176" t="s">
        <v>770</v>
      </c>
      <c r="H1619" s="176" t="s">
        <v>202</v>
      </c>
      <c r="I1619" s="174">
        <v>3</v>
      </c>
      <c r="J1619" s="174">
        <v>3</v>
      </c>
      <c r="K1619" s="174">
        <v>18185.921264000001</v>
      </c>
    </row>
    <row r="1620" spans="1:11" x14ac:dyDescent="0.25">
      <c r="A1620" s="174">
        <v>239440</v>
      </c>
      <c r="B1620" s="174">
        <v>227</v>
      </c>
      <c r="C1620" s="174">
        <v>2012</v>
      </c>
      <c r="D1620" s="174">
        <v>22</v>
      </c>
      <c r="E1620" s="180" t="s">
        <v>326</v>
      </c>
      <c r="F1620" s="175">
        <v>11</v>
      </c>
      <c r="G1620" s="176" t="s">
        <v>770</v>
      </c>
      <c r="H1620" s="176" t="s">
        <v>202</v>
      </c>
      <c r="I1620" s="174">
        <v>4</v>
      </c>
      <c r="J1620" s="174">
        <v>3</v>
      </c>
      <c r="K1620" s="174">
        <v>9043.9273279999998</v>
      </c>
    </row>
    <row r="1621" spans="1:11" x14ac:dyDescent="0.25">
      <c r="A1621" s="174">
        <v>239441</v>
      </c>
      <c r="B1621" s="174">
        <v>227</v>
      </c>
      <c r="C1621" s="174">
        <v>2012</v>
      </c>
      <c r="D1621" s="174">
        <v>22</v>
      </c>
      <c r="E1621" s="180" t="s">
        <v>326</v>
      </c>
      <c r="F1621" s="175">
        <v>11</v>
      </c>
      <c r="G1621" s="176" t="s">
        <v>770</v>
      </c>
      <c r="H1621" s="176" t="s">
        <v>202</v>
      </c>
      <c r="I1621" s="174">
        <v>5</v>
      </c>
      <c r="J1621" s="174">
        <v>3</v>
      </c>
      <c r="K1621" s="174">
        <v>1872.9196750000001</v>
      </c>
    </row>
    <row r="1622" spans="1:11" x14ac:dyDescent="0.25">
      <c r="A1622" s="174">
        <v>239442</v>
      </c>
      <c r="B1622" s="174">
        <v>227</v>
      </c>
      <c r="C1622" s="174">
        <v>2012</v>
      </c>
      <c r="D1622" s="174">
        <v>25</v>
      </c>
      <c r="E1622" s="180" t="s">
        <v>332</v>
      </c>
      <c r="F1622" s="175">
        <v>13</v>
      </c>
      <c r="G1622" s="176" t="s">
        <v>772</v>
      </c>
      <c r="H1622" s="176" t="s">
        <v>796</v>
      </c>
      <c r="I1622" s="174">
        <v>2</v>
      </c>
      <c r="J1622" s="174">
        <v>3</v>
      </c>
      <c r="K1622" s="174">
        <v>218.831805</v>
      </c>
    </row>
    <row r="1623" spans="1:11" x14ac:dyDescent="0.25">
      <c r="A1623" s="174">
        <v>239443</v>
      </c>
      <c r="B1623" s="174">
        <v>227</v>
      </c>
      <c r="C1623" s="174">
        <v>2012</v>
      </c>
      <c r="D1623" s="174">
        <v>25</v>
      </c>
      <c r="E1623" s="180" t="s">
        <v>332</v>
      </c>
      <c r="F1623" s="175">
        <v>13</v>
      </c>
      <c r="G1623" s="176" t="s">
        <v>772</v>
      </c>
      <c r="H1623" s="176" t="s">
        <v>796</v>
      </c>
      <c r="I1623" s="174">
        <v>3</v>
      </c>
      <c r="J1623" s="174">
        <v>3</v>
      </c>
      <c r="K1623" s="174">
        <v>1736.8853369999999</v>
      </c>
    </row>
    <row r="1624" spans="1:11" x14ac:dyDescent="0.25">
      <c r="A1624" s="174">
        <v>239444</v>
      </c>
      <c r="B1624" s="174">
        <v>227</v>
      </c>
      <c r="C1624" s="174">
        <v>2012</v>
      </c>
      <c r="D1624" s="174">
        <v>25</v>
      </c>
      <c r="E1624" s="180" t="s">
        <v>332</v>
      </c>
      <c r="F1624" s="175">
        <v>13</v>
      </c>
      <c r="G1624" s="176" t="s">
        <v>772</v>
      </c>
      <c r="H1624" s="176" t="s">
        <v>796</v>
      </c>
      <c r="I1624" s="174">
        <v>4</v>
      </c>
      <c r="J1624" s="174">
        <v>3</v>
      </c>
      <c r="K1624" s="174">
        <v>1392.5579620000001</v>
      </c>
    </row>
    <row r="1625" spans="1:11" x14ac:dyDescent="0.25">
      <c r="A1625" s="174">
        <v>239445</v>
      </c>
      <c r="B1625" s="174">
        <v>227</v>
      </c>
      <c r="C1625" s="174">
        <v>2012</v>
      </c>
      <c r="D1625" s="174">
        <v>25</v>
      </c>
      <c r="E1625" s="180" t="s">
        <v>332</v>
      </c>
      <c r="F1625" s="175">
        <v>13</v>
      </c>
      <c r="G1625" s="176" t="s">
        <v>772</v>
      </c>
      <c r="H1625" s="176" t="s">
        <v>796</v>
      </c>
      <c r="I1625" s="174">
        <v>5</v>
      </c>
      <c r="J1625" s="174">
        <v>3</v>
      </c>
      <c r="K1625" s="174">
        <v>43.962862000000001</v>
      </c>
    </row>
    <row r="1626" spans="1:11" x14ac:dyDescent="0.25">
      <c r="A1626" s="174">
        <v>239446</v>
      </c>
      <c r="B1626" s="174">
        <v>227</v>
      </c>
      <c r="C1626" s="174">
        <v>2012</v>
      </c>
      <c r="D1626" s="174">
        <v>26</v>
      </c>
      <c r="E1626" s="180" t="s">
        <v>334</v>
      </c>
      <c r="F1626" s="175">
        <v>13</v>
      </c>
      <c r="G1626" s="176" t="s">
        <v>772</v>
      </c>
      <c r="H1626" s="176" t="s">
        <v>202</v>
      </c>
      <c r="I1626" s="174">
        <v>2</v>
      </c>
      <c r="J1626" s="174">
        <v>3</v>
      </c>
      <c r="K1626" s="174">
        <v>2574.7428329999998</v>
      </c>
    </row>
    <row r="1627" spans="1:11" x14ac:dyDescent="0.25">
      <c r="A1627" s="174">
        <v>239447</v>
      </c>
      <c r="B1627" s="174">
        <v>227</v>
      </c>
      <c r="C1627" s="174">
        <v>2012</v>
      </c>
      <c r="D1627" s="174">
        <v>26</v>
      </c>
      <c r="E1627" s="180" t="s">
        <v>334</v>
      </c>
      <c r="F1627" s="175">
        <v>13</v>
      </c>
      <c r="G1627" s="176" t="s">
        <v>772</v>
      </c>
      <c r="H1627" s="176" t="s">
        <v>202</v>
      </c>
      <c r="I1627" s="174">
        <v>3</v>
      </c>
      <c r="J1627" s="174">
        <v>3</v>
      </c>
      <c r="K1627" s="174">
        <v>23022.318349000001</v>
      </c>
    </row>
    <row r="1628" spans="1:11" x14ac:dyDescent="0.25">
      <c r="A1628" s="174">
        <v>239448</v>
      </c>
      <c r="B1628" s="174">
        <v>227</v>
      </c>
      <c r="C1628" s="174">
        <v>2012</v>
      </c>
      <c r="D1628" s="174">
        <v>26</v>
      </c>
      <c r="E1628" s="180" t="s">
        <v>334</v>
      </c>
      <c r="F1628" s="175">
        <v>13</v>
      </c>
      <c r="G1628" s="176" t="s">
        <v>772</v>
      </c>
      <c r="H1628" s="176" t="s">
        <v>202</v>
      </c>
      <c r="I1628" s="174">
        <v>4</v>
      </c>
      <c r="J1628" s="174">
        <v>3</v>
      </c>
      <c r="K1628" s="174">
        <v>18459.766471999999</v>
      </c>
    </row>
    <row r="1629" spans="1:11" x14ac:dyDescent="0.25">
      <c r="A1629" s="174">
        <v>239449</v>
      </c>
      <c r="B1629" s="174">
        <v>227</v>
      </c>
      <c r="C1629" s="174">
        <v>2012</v>
      </c>
      <c r="D1629" s="174">
        <v>26</v>
      </c>
      <c r="E1629" s="180" t="s">
        <v>334</v>
      </c>
      <c r="F1629" s="175">
        <v>13</v>
      </c>
      <c r="G1629" s="176" t="s">
        <v>772</v>
      </c>
      <c r="H1629" s="176" t="s">
        <v>202</v>
      </c>
      <c r="I1629" s="174">
        <v>5</v>
      </c>
      <c r="J1629" s="174">
        <v>3</v>
      </c>
      <c r="K1629" s="174">
        <v>579.53599899999995</v>
      </c>
    </row>
    <row r="1630" spans="1:11" x14ac:dyDescent="0.25">
      <c r="A1630" s="174">
        <v>239450</v>
      </c>
      <c r="B1630" s="174">
        <v>227</v>
      </c>
      <c r="C1630" s="174">
        <v>2012</v>
      </c>
      <c r="D1630" s="174">
        <v>27</v>
      </c>
      <c r="E1630" s="180" t="s">
        <v>336</v>
      </c>
      <c r="F1630" s="175">
        <v>14</v>
      </c>
      <c r="G1630" s="176" t="s">
        <v>773</v>
      </c>
      <c r="H1630" s="176" t="s">
        <v>796</v>
      </c>
      <c r="I1630" s="174">
        <v>2</v>
      </c>
      <c r="J1630" s="174">
        <v>3</v>
      </c>
      <c r="K1630" s="174">
        <v>0.47771799999999998</v>
      </c>
    </row>
    <row r="1631" spans="1:11" x14ac:dyDescent="0.25">
      <c r="A1631" s="174">
        <v>239451</v>
      </c>
      <c r="B1631" s="174">
        <v>227</v>
      </c>
      <c r="C1631" s="174">
        <v>2012</v>
      </c>
      <c r="D1631" s="174">
        <v>27</v>
      </c>
      <c r="E1631" s="180" t="s">
        <v>336</v>
      </c>
      <c r="F1631" s="175">
        <v>14</v>
      </c>
      <c r="G1631" s="176" t="s">
        <v>773</v>
      </c>
      <c r="H1631" s="176" t="s">
        <v>796</v>
      </c>
      <c r="I1631" s="174">
        <v>3</v>
      </c>
      <c r="J1631" s="174">
        <v>3</v>
      </c>
      <c r="K1631" s="174">
        <v>0.95838000000000001</v>
      </c>
    </row>
    <row r="1632" spans="1:11" x14ac:dyDescent="0.25">
      <c r="A1632" s="174">
        <v>239452</v>
      </c>
      <c r="B1632" s="174">
        <v>227</v>
      </c>
      <c r="C1632" s="174">
        <v>2012</v>
      </c>
      <c r="D1632" s="174">
        <v>27</v>
      </c>
      <c r="E1632" s="180" t="s">
        <v>336</v>
      </c>
      <c r="F1632" s="175">
        <v>14</v>
      </c>
      <c r="G1632" s="176" t="s">
        <v>773</v>
      </c>
      <c r="H1632" s="176" t="s">
        <v>796</v>
      </c>
      <c r="I1632" s="174">
        <v>4</v>
      </c>
      <c r="J1632" s="174">
        <v>3</v>
      </c>
      <c r="K1632" s="174">
        <v>13.399011</v>
      </c>
    </row>
    <row r="1633" spans="1:11" x14ac:dyDescent="0.25">
      <c r="A1633" s="174">
        <v>239453</v>
      </c>
      <c r="B1633" s="174">
        <v>227</v>
      </c>
      <c r="C1633" s="174">
        <v>2012</v>
      </c>
      <c r="D1633" s="174">
        <v>27</v>
      </c>
      <c r="E1633" s="180" t="s">
        <v>336</v>
      </c>
      <c r="F1633" s="175">
        <v>14</v>
      </c>
      <c r="G1633" s="176" t="s">
        <v>773</v>
      </c>
      <c r="H1633" s="176" t="s">
        <v>796</v>
      </c>
      <c r="I1633" s="174">
        <v>5</v>
      </c>
      <c r="J1633" s="174">
        <v>3</v>
      </c>
      <c r="K1633" s="174">
        <v>10.804786</v>
      </c>
    </row>
    <row r="1634" spans="1:11" x14ac:dyDescent="0.25">
      <c r="A1634" s="174">
        <v>239454</v>
      </c>
      <c r="B1634" s="174">
        <v>227</v>
      </c>
      <c r="C1634" s="174">
        <v>2012</v>
      </c>
      <c r="D1634" s="174">
        <v>28</v>
      </c>
      <c r="E1634" s="180" t="s">
        <v>338</v>
      </c>
      <c r="F1634" s="175">
        <v>14</v>
      </c>
      <c r="G1634" s="176" t="s">
        <v>773</v>
      </c>
      <c r="H1634" s="176" t="s">
        <v>202</v>
      </c>
      <c r="I1634" s="174">
        <v>2</v>
      </c>
      <c r="J1634" s="174">
        <v>3</v>
      </c>
      <c r="K1634" s="174">
        <v>8.4624349999999993</v>
      </c>
    </row>
    <row r="1635" spans="1:11" x14ac:dyDescent="0.25">
      <c r="A1635" s="174">
        <v>239455</v>
      </c>
      <c r="B1635" s="174">
        <v>227</v>
      </c>
      <c r="C1635" s="174">
        <v>2012</v>
      </c>
      <c r="D1635" s="174">
        <v>28</v>
      </c>
      <c r="E1635" s="180" t="s">
        <v>338</v>
      </c>
      <c r="F1635" s="175">
        <v>14</v>
      </c>
      <c r="G1635" s="176" t="s">
        <v>773</v>
      </c>
      <c r="H1635" s="176" t="s">
        <v>202</v>
      </c>
      <c r="I1635" s="174">
        <v>3</v>
      </c>
      <c r="J1635" s="174">
        <v>3</v>
      </c>
      <c r="K1635" s="174">
        <v>287.63102800000001</v>
      </c>
    </row>
    <row r="1636" spans="1:11" x14ac:dyDescent="0.25">
      <c r="A1636" s="174">
        <v>239456</v>
      </c>
      <c r="B1636" s="174">
        <v>227</v>
      </c>
      <c r="C1636" s="174">
        <v>2012</v>
      </c>
      <c r="D1636" s="174">
        <v>28</v>
      </c>
      <c r="E1636" s="180" t="s">
        <v>338</v>
      </c>
      <c r="F1636" s="175">
        <v>14</v>
      </c>
      <c r="G1636" s="176" t="s">
        <v>773</v>
      </c>
      <c r="H1636" s="176" t="s">
        <v>202</v>
      </c>
      <c r="I1636" s="174">
        <v>4</v>
      </c>
      <c r="J1636" s="174">
        <v>3</v>
      </c>
      <c r="K1636" s="174">
        <v>1154.062962</v>
      </c>
    </row>
    <row r="1637" spans="1:11" x14ac:dyDescent="0.25">
      <c r="A1637" s="174">
        <v>239457</v>
      </c>
      <c r="B1637" s="174">
        <v>227</v>
      </c>
      <c r="C1637" s="174">
        <v>2012</v>
      </c>
      <c r="D1637" s="174">
        <v>28</v>
      </c>
      <c r="E1637" s="180" t="s">
        <v>338</v>
      </c>
      <c r="F1637" s="175">
        <v>14</v>
      </c>
      <c r="G1637" s="176" t="s">
        <v>773</v>
      </c>
      <c r="H1637" s="176" t="s">
        <v>202</v>
      </c>
      <c r="I1637" s="174">
        <v>5</v>
      </c>
      <c r="J1637" s="174">
        <v>3</v>
      </c>
      <c r="K1637" s="174">
        <v>709.70067100000006</v>
      </c>
    </row>
    <row r="1638" spans="1:11" x14ac:dyDescent="0.25">
      <c r="A1638" s="174">
        <v>239458</v>
      </c>
      <c r="B1638" s="174">
        <v>227</v>
      </c>
      <c r="C1638" s="174">
        <v>2012</v>
      </c>
      <c r="D1638" s="174">
        <v>29</v>
      </c>
      <c r="E1638" s="180" t="s">
        <v>340</v>
      </c>
      <c r="F1638" s="175">
        <v>15</v>
      </c>
      <c r="G1638" s="176" t="s">
        <v>774</v>
      </c>
      <c r="H1638" s="176" t="s">
        <v>796</v>
      </c>
      <c r="I1638" s="174">
        <v>2</v>
      </c>
      <c r="J1638" s="174">
        <v>3</v>
      </c>
      <c r="K1638" s="174">
        <v>146.76471599999999</v>
      </c>
    </row>
    <row r="1639" spans="1:11" x14ac:dyDescent="0.25">
      <c r="A1639" s="174">
        <v>239459</v>
      </c>
      <c r="B1639" s="174">
        <v>227</v>
      </c>
      <c r="C1639" s="174">
        <v>2012</v>
      </c>
      <c r="D1639" s="174">
        <v>29</v>
      </c>
      <c r="E1639" s="180" t="s">
        <v>340</v>
      </c>
      <c r="F1639" s="175">
        <v>15</v>
      </c>
      <c r="G1639" s="176" t="s">
        <v>774</v>
      </c>
      <c r="H1639" s="176" t="s">
        <v>796</v>
      </c>
      <c r="I1639" s="174">
        <v>3</v>
      </c>
      <c r="J1639" s="174">
        <v>3</v>
      </c>
      <c r="K1639" s="174">
        <v>2455.4806159999998</v>
      </c>
    </row>
    <row r="1640" spans="1:11" x14ac:dyDescent="0.25">
      <c r="A1640" s="174">
        <v>239460</v>
      </c>
      <c r="B1640" s="174">
        <v>227</v>
      </c>
      <c r="C1640" s="174">
        <v>2012</v>
      </c>
      <c r="D1640" s="174">
        <v>29</v>
      </c>
      <c r="E1640" s="180" t="s">
        <v>340</v>
      </c>
      <c r="F1640" s="175">
        <v>15</v>
      </c>
      <c r="G1640" s="176" t="s">
        <v>774</v>
      </c>
      <c r="H1640" s="176" t="s">
        <v>796</v>
      </c>
      <c r="I1640" s="174">
        <v>4</v>
      </c>
      <c r="J1640" s="174">
        <v>3</v>
      </c>
      <c r="K1640" s="174">
        <v>1158.4944780000001</v>
      </c>
    </row>
    <row r="1641" spans="1:11" x14ac:dyDescent="0.25">
      <c r="A1641" s="174">
        <v>239461</v>
      </c>
      <c r="B1641" s="174">
        <v>227</v>
      </c>
      <c r="C1641" s="174">
        <v>2012</v>
      </c>
      <c r="D1641" s="174">
        <v>29</v>
      </c>
      <c r="E1641" s="180" t="s">
        <v>340</v>
      </c>
      <c r="F1641" s="175">
        <v>15</v>
      </c>
      <c r="G1641" s="176" t="s">
        <v>774</v>
      </c>
      <c r="H1641" s="176" t="s">
        <v>796</v>
      </c>
      <c r="I1641" s="174">
        <v>5</v>
      </c>
      <c r="J1641" s="174">
        <v>3</v>
      </c>
      <c r="K1641" s="174">
        <v>70.172397000000004</v>
      </c>
    </row>
    <row r="1642" spans="1:11" x14ac:dyDescent="0.25">
      <c r="A1642" s="174">
        <v>239462</v>
      </c>
      <c r="B1642" s="174">
        <v>227</v>
      </c>
      <c r="C1642" s="174">
        <v>2012</v>
      </c>
      <c r="D1642" s="174">
        <v>31</v>
      </c>
      <c r="E1642" s="180" t="s">
        <v>344</v>
      </c>
      <c r="F1642" s="175">
        <v>16</v>
      </c>
      <c r="G1642" s="176" t="s">
        <v>775</v>
      </c>
      <c r="H1642" s="176" t="s">
        <v>796</v>
      </c>
      <c r="I1642" s="174">
        <v>2</v>
      </c>
      <c r="J1642" s="174">
        <v>3</v>
      </c>
      <c r="K1642" s="174">
        <v>387.07336400000003</v>
      </c>
    </row>
    <row r="1643" spans="1:11" x14ac:dyDescent="0.25">
      <c r="A1643" s="174">
        <v>239463</v>
      </c>
      <c r="B1643" s="174">
        <v>227</v>
      </c>
      <c r="C1643" s="174">
        <v>2012</v>
      </c>
      <c r="D1643" s="174">
        <v>31</v>
      </c>
      <c r="E1643" s="180" t="s">
        <v>344</v>
      </c>
      <c r="F1643" s="175">
        <v>16</v>
      </c>
      <c r="G1643" s="176" t="s">
        <v>775</v>
      </c>
      <c r="H1643" s="176" t="s">
        <v>796</v>
      </c>
      <c r="I1643" s="174">
        <v>3</v>
      </c>
      <c r="J1643" s="174">
        <v>3</v>
      </c>
      <c r="K1643" s="174">
        <v>4883.9862489999996</v>
      </c>
    </row>
    <row r="1644" spans="1:11" x14ac:dyDescent="0.25">
      <c r="A1644" s="174">
        <v>239464</v>
      </c>
      <c r="B1644" s="174">
        <v>227</v>
      </c>
      <c r="C1644" s="174">
        <v>2012</v>
      </c>
      <c r="D1644" s="174">
        <v>31</v>
      </c>
      <c r="E1644" s="180" t="s">
        <v>344</v>
      </c>
      <c r="F1644" s="175">
        <v>16</v>
      </c>
      <c r="G1644" s="176" t="s">
        <v>775</v>
      </c>
      <c r="H1644" s="176" t="s">
        <v>796</v>
      </c>
      <c r="I1644" s="174">
        <v>4</v>
      </c>
      <c r="J1644" s="174">
        <v>3</v>
      </c>
      <c r="K1644" s="174">
        <v>939.66416600000002</v>
      </c>
    </row>
    <row r="1645" spans="1:11" x14ac:dyDescent="0.25">
      <c r="A1645" s="174">
        <v>239465</v>
      </c>
      <c r="B1645" s="174">
        <v>227</v>
      </c>
      <c r="C1645" s="174">
        <v>2012</v>
      </c>
      <c r="D1645" s="174">
        <v>31</v>
      </c>
      <c r="E1645" s="180" t="s">
        <v>344</v>
      </c>
      <c r="F1645" s="175">
        <v>16</v>
      </c>
      <c r="G1645" s="176" t="s">
        <v>775</v>
      </c>
      <c r="H1645" s="176" t="s">
        <v>796</v>
      </c>
      <c r="I1645" s="174">
        <v>5</v>
      </c>
      <c r="J1645" s="174">
        <v>3</v>
      </c>
      <c r="K1645" s="174">
        <v>279.62291399999998</v>
      </c>
    </row>
    <row r="1646" spans="1:11" x14ac:dyDescent="0.25">
      <c r="A1646" s="174">
        <v>239466</v>
      </c>
      <c r="B1646" s="174">
        <v>227</v>
      </c>
      <c r="C1646" s="174">
        <v>2012</v>
      </c>
      <c r="D1646" s="174">
        <v>32</v>
      </c>
      <c r="E1646" s="180" t="s">
        <v>346</v>
      </c>
      <c r="F1646" s="175">
        <v>16</v>
      </c>
      <c r="G1646" s="176" t="s">
        <v>775</v>
      </c>
      <c r="H1646" s="176" t="s">
        <v>202</v>
      </c>
      <c r="I1646" s="174">
        <v>2</v>
      </c>
      <c r="J1646" s="174">
        <v>3</v>
      </c>
      <c r="K1646" s="174">
        <v>5145.4353209999999</v>
      </c>
    </row>
    <row r="1647" spans="1:11" x14ac:dyDescent="0.25">
      <c r="A1647" s="174">
        <v>239467</v>
      </c>
      <c r="B1647" s="174">
        <v>227</v>
      </c>
      <c r="C1647" s="174">
        <v>2012</v>
      </c>
      <c r="D1647" s="174">
        <v>32</v>
      </c>
      <c r="E1647" s="180" t="s">
        <v>346</v>
      </c>
      <c r="F1647" s="175">
        <v>16</v>
      </c>
      <c r="G1647" s="176" t="s">
        <v>775</v>
      </c>
      <c r="H1647" s="176" t="s">
        <v>202</v>
      </c>
      <c r="I1647" s="174">
        <v>3</v>
      </c>
      <c r="J1647" s="174">
        <v>3</v>
      </c>
      <c r="K1647" s="174">
        <v>66323.530526999995</v>
      </c>
    </row>
    <row r="1648" spans="1:11" x14ac:dyDescent="0.25">
      <c r="A1648" s="174">
        <v>239468</v>
      </c>
      <c r="B1648" s="174">
        <v>227</v>
      </c>
      <c r="C1648" s="174">
        <v>2012</v>
      </c>
      <c r="D1648" s="174">
        <v>32</v>
      </c>
      <c r="E1648" s="180" t="s">
        <v>346</v>
      </c>
      <c r="F1648" s="175">
        <v>16</v>
      </c>
      <c r="G1648" s="176" t="s">
        <v>775</v>
      </c>
      <c r="H1648" s="176" t="s">
        <v>202</v>
      </c>
      <c r="I1648" s="174">
        <v>4</v>
      </c>
      <c r="J1648" s="174">
        <v>3</v>
      </c>
      <c r="K1648" s="174">
        <v>12758.904286999999</v>
      </c>
    </row>
    <row r="1649" spans="1:11" x14ac:dyDescent="0.25">
      <c r="A1649" s="174">
        <v>239469</v>
      </c>
      <c r="B1649" s="174">
        <v>227</v>
      </c>
      <c r="C1649" s="174">
        <v>2012</v>
      </c>
      <c r="D1649" s="174">
        <v>32</v>
      </c>
      <c r="E1649" s="180" t="s">
        <v>346</v>
      </c>
      <c r="F1649" s="175">
        <v>16</v>
      </c>
      <c r="G1649" s="176" t="s">
        <v>775</v>
      </c>
      <c r="H1649" s="176" t="s">
        <v>202</v>
      </c>
      <c r="I1649" s="174">
        <v>5</v>
      </c>
      <c r="J1649" s="174">
        <v>3</v>
      </c>
      <c r="K1649" s="174">
        <v>3799.9923709999998</v>
      </c>
    </row>
    <row r="1650" spans="1:11" x14ac:dyDescent="0.25">
      <c r="A1650" s="174">
        <v>239470</v>
      </c>
      <c r="B1650" s="174">
        <v>227</v>
      </c>
      <c r="C1650" s="174">
        <v>2012</v>
      </c>
      <c r="D1650" s="174">
        <v>34</v>
      </c>
      <c r="E1650" s="180" t="s">
        <v>350</v>
      </c>
      <c r="F1650" s="175">
        <v>17</v>
      </c>
      <c r="G1650" s="176" t="s">
        <v>776</v>
      </c>
      <c r="H1650" s="176" t="s">
        <v>202</v>
      </c>
      <c r="I1650" s="174">
        <v>2</v>
      </c>
      <c r="J1650" s="174">
        <v>3</v>
      </c>
      <c r="K1650" s="174">
        <v>95.199246000000002</v>
      </c>
    </row>
    <row r="1651" spans="1:11" x14ac:dyDescent="0.25">
      <c r="A1651" s="174">
        <v>239471</v>
      </c>
      <c r="B1651" s="174">
        <v>227</v>
      </c>
      <c r="C1651" s="174">
        <v>2012</v>
      </c>
      <c r="D1651" s="174">
        <v>34</v>
      </c>
      <c r="E1651" s="180" t="s">
        <v>350</v>
      </c>
      <c r="F1651" s="175">
        <v>17</v>
      </c>
      <c r="G1651" s="176" t="s">
        <v>776</v>
      </c>
      <c r="H1651" s="176" t="s">
        <v>202</v>
      </c>
      <c r="I1651" s="174">
        <v>3</v>
      </c>
      <c r="J1651" s="174">
        <v>3</v>
      </c>
      <c r="K1651" s="174">
        <v>201.97868800000001</v>
      </c>
    </row>
    <row r="1652" spans="1:11" x14ac:dyDescent="0.25">
      <c r="A1652" s="174">
        <v>239472</v>
      </c>
      <c r="B1652" s="174">
        <v>227</v>
      </c>
      <c r="C1652" s="174">
        <v>2012</v>
      </c>
      <c r="D1652" s="174">
        <v>34</v>
      </c>
      <c r="E1652" s="180" t="s">
        <v>350</v>
      </c>
      <c r="F1652" s="175">
        <v>17</v>
      </c>
      <c r="G1652" s="176" t="s">
        <v>776</v>
      </c>
      <c r="H1652" s="176" t="s">
        <v>202</v>
      </c>
      <c r="I1652" s="174">
        <v>4</v>
      </c>
      <c r="J1652" s="174">
        <v>3</v>
      </c>
      <c r="K1652" s="174">
        <v>591.75921300000005</v>
      </c>
    </row>
    <row r="1653" spans="1:11" x14ac:dyDescent="0.25">
      <c r="A1653" s="174">
        <v>239473</v>
      </c>
      <c r="B1653" s="174">
        <v>227</v>
      </c>
      <c r="C1653" s="174">
        <v>2012</v>
      </c>
      <c r="D1653" s="174">
        <v>34</v>
      </c>
      <c r="E1653" s="180" t="s">
        <v>350</v>
      </c>
      <c r="F1653" s="175">
        <v>17</v>
      </c>
      <c r="G1653" s="176" t="s">
        <v>776</v>
      </c>
      <c r="H1653" s="176" t="s">
        <v>202</v>
      </c>
      <c r="I1653" s="174">
        <v>5</v>
      </c>
      <c r="J1653" s="174">
        <v>3</v>
      </c>
      <c r="K1653" s="174">
        <v>251.97230099999999</v>
      </c>
    </row>
    <row r="1654" spans="1:11" x14ac:dyDescent="0.25">
      <c r="A1654" s="174">
        <v>239474</v>
      </c>
      <c r="B1654" s="174">
        <v>227</v>
      </c>
      <c r="C1654" s="174">
        <v>2012</v>
      </c>
      <c r="D1654" s="174">
        <v>35</v>
      </c>
      <c r="E1654" s="180" t="s">
        <v>352</v>
      </c>
      <c r="F1654" s="175">
        <v>18</v>
      </c>
      <c r="G1654" s="176" t="s">
        <v>777</v>
      </c>
      <c r="H1654" s="176" t="s">
        <v>796</v>
      </c>
      <c r="I1654" s="174">
        <v>2</v>
      </c>
      <c r="J1654" s="174">
        <v>3</v>
      </c>
      <c r="K1654" s="174">
        <v>59.839163999999997</v>
      </c>
    </row>
    <row r="1655" spans="1:11" x14ac:dyDescent="0.25">
      <c r="A1655" s="174">
        <v>239475</v>
      </c>
      <c r="B1655" s="174">
        <v>227</v>
      </c>
      <c r="C1655" s="174">
        <v>2012</v>
      </c>
      <c r="D1655" s="174">
        <v>35</v>
      </c>
      <c r="E1655" s="180" t="s">
        <v>352</v>
      </c>
      <c r="F1655" s="175">
        <v>18</v>
      </c>
      <c r="G1655" s="176" t="s">
        <v>777</v>
      </c>
      <c r="H1655" s="176" t="s">
        <v>796</v>
      </c>
      <c r="I1655" s="174">
        <v>3</v>
      </c>
      <c r="J1655" s="174">
        <v>3</v>
      </c>
      <c r="K1655" s="174">
        <v>1186.03161</v>
      </c>
    </row>
    <row r="1656" spans="1:11" x14ac:dyDescent="0.25">
      <c r="A1656" s="174">
        <v>239476</v>
      </c>
      <c r="B1656" s="174">
        <v>227</v>
      </c>
      <c r="C1656" s="174">
        <v>2012</v>
      </c>
      <c r="D1656" s="174">
        <v>35</v>
      </c>
      <c r="E1656" s="180" t="s">
        <v>352</v>
      </c>
      <c r="F1656" s="175">
        <v>18</v>
      </c>
      <c r="G1656" s="176" t="s">
        <v>777</v>
      </c>
      <c r="H1656" s="176" t="s">
        <v>796</v>
      </c>
      <c r="I1656" s="174">
        <v>4</v>
      </c>
      <c r="J1656" s="174">
        <v>3</v>
      </c>
      <c r="K1656" s="174">
        <v>1488.169085</v>
      </c>
    </row>
    <row r="1657" spans="1:11" x14ac:dyDescent="0.25">
      <c r="A1657" s="174">
        <v>239477</v>
      </c>
      <c r="B1657" s="174">
        <v>227</v>
      </c>
      <c r="C1657" s="174">
        <v>2012</v>
      </c>
      <c r="D1657" s="174">
        <v>35</v>
      </c>
      <c r="E1657" s="180" t="s">
        <v>352</v>
      </c>
      <c r="F1657" s="175">
        <v>18</v>
      </c>
      <c r="G1657" s="176" t="s">
        <v>777</v>
      </c>
      <c r="H1657" s="176" t="s">
        <v>796</v>
      </c>
      <c r="I1657" s="174">
        <v>5</v>
      </c>
      <c r="J1657" s="174">
        <v>3</v>
      </c>
      <c r="K1657" s="174">
        <v>123.993273</v>
      </c>
    </row>
    <row r="1658" spans="1:11" x14ac:dyDescent="0.25">
      <c r="A1658" s="174">
        <v>239478</v>
      </c>
      <c r="B1658" s="174">
        <v>227</v>
      </c>
      <c r="C1658" s="174">
        <v>2012</v>
      </c>
      <c r="D1658" s="174">
        <v>37</v>
      </c>
      <c r="E1658" s="180" t="s">
        <v>356</v>
      </c>
      <c r="F1658" s="175">
        <v>19</v>
      </c>
      <c r="G1658" s="176" t="s">
        <v>436</v>
      </c>
      <c r="H1658" s="176" t="s">
        <v>796</v>
      </c>
      <c r="I1658" s="174">
        <v>2</v>
      </c>
      <c r="J1658" s="174">
        <v>3</v>
      </c>
      <c r="K1658" s="174">
        <v>369.69122499999997</v>
      </c>
    </row>
    <row r="1659" spans="1:11" x14ac:dyDescent="0.25">
      <c r="A1659" s="174">
        <v>239479</v>
      </c>
      <c r="B1659" s="174">
        <v>227</v>
      </c>
      <c r="C1659" s="174">
        <v>2012</v>
      </c>
      <c r="D1659" s="174">
        <v>37</v>
      </c>
      <c r="E1659" s="180" t="s">
        <v>356</v>
      </c>
      <c r="F1659" s="175">
        <v>19</v>
      </c>
      <c r="G1659" s="176" t="s">
        <v>436</v>
      </c>
      <c r="H1659" s="176" t="s">
        <v>796</v>
      </c>
      <c r="I1659" s="174">
        <v>3</v>
      </c>
      <c r="J1659" s="174">
        <v>3</v>
      </c>
      <c r="K1659" s="174">
        <v>425.15933200000001</v>
      </c>
    </row>
    <row r="1660" spans="1:11" x14ac:dyDescent="0.25">
      <c r="A1660" s="174">
        <v>239480</v>
      </c>
      <c r="B1660" s="174">
        <v>227</v>
      </c>
      <c r="C1660" s="174">
        <v>2012</v>
      </c>
      <c r="D1660" s="174">
        <v>37</v>
      </c>
      <c r="E1660" s="180" t="s">
        <v>356</v>
      </c>
      <c r="F1660" s="175">
        <v>19</v>
      </c>
      <c r="G1660" s="176" t="s">
        <v>436</v>
      </c>
      <c r="H1660" s="176" t="s">
        <v>796</v>
      </c>
      <c r="I1660" s="174">
        <v>4</v>
      </c>
      <c r="J1660" s="174">
        <v>3</v>
      </c>
      <c r="K1660" s="174">
        <v>21.492630999999999</v>
      </c>
    </row>
    <row r="1661" spans="1:11" x14ac:dyDescent="0.25">
      <c r="A1661" s="174">
        <v>239481</v>
      </c>
      <c r="B1661" s="174">
        <v>227</v>
      </c>
      <c r="C1661" s="174">
        <v>2012</v>
      </c>
      <c r="D1661" s="174">
        <v>37</v>
      </c>
      <c r="E1661" s="180" t="s">
        <v>356</v>
      </c>
      <c r="F1661" s="175">
        <v>19</v>
      </c>
      <c r="G1661" s="176" t="s">
        <v>436</v>
      </c>
      <c r="H1661" s="176" t="s">
        <v>796</v>
      </c>
      <c r="I1661" s="174">
        <v>5</v>
      </c>
      <c r="J1661" s="174">
        <v>3</v>
      </c>
      <c r="K1661" s="174">
        <v>2.001315</v>
      </c>
    </row>
    <row r="1662" spans="1:11" x14ac:dyDescent="0.25">
      <c r="A1662" s="174">
        <v>239482</v>
      </c>
      <c r="B1662" s="174">
        <v>227</v>
      </c>
      <c r="C1662" s="174">
        <v>2012</v>
      </c>
      <c r="D1662" s="174">
        <v>38</v>
      </c>
      <c r="E1662" s="180" t="s">
        <v>358</v>
      </c>
      <c r="F1662" s="175">
        <v>19</v>
      </c>
      <c r="G1662" s="176" t="s">
        <v>436</v>
      </c>
      <c r="H1662" s="176" t="s">
        <v>202</v>
      </c>
      <c r="I1662" s="174">
        <v>2</v>
      </c>
      <c r="J1662" s="174">
        <v>3</v>
      </c>
      <c r="K1662" s="174">
        <v>2771.9908799999998</v>
      </c>
    </row>
    <row r="1663" spans="1:11" x14ac:dyDescent="0.25">
      <c r="A1663" s="174">
        <v>239483</v>
      </c>
      <c r="B1663" s="174">
        <v>227</v>
      </c>
      <c r="C1663" s="174">
        <v>2012</v>
      </c>
      <c r="D1663" s="174">
        <v>38</v>
      </c>
      <c r="E1663" s="180" t="s">
        <v>358</v>
      </c>
      <c r="F1663" s="175">
        <v>19</v>
      </c>
      <c r="G1663" s="176" t="s">
        <v>436</v>
      </c>
      <c r="H1663" s="176" t="s">
        <v>202</v>
      </c>
      <c r="I1663" s="174">
        <v>3</v>
      </c>
      <c r="J1663" s="174">
        <v>3</v>
      </c>
      <c r="K1663" s="174">
        <v>24358.905424</v>
      </c>
    </row>
    <row r="1664" spans="1:11" x14ac:dyDescent="0.25">
      <c r="A1664" s="174">
        <v>239484</v>
      </c>
      <c r="B1664" s="174">
        <v>227</v>
      </c>
      <c r="C1664" s="174">
        <v>2012</v>
      </c>
      <c r="D1664" s="174">
        <v>38</v>
      </c>
      <c r="E1664" s="180" t="s">
        <v>358</v>
      </c>
      <c r="F1664" s="175">
        <v>19</v>
      </c>
      <c r="G1664" s="176" t="s">
        <v>436</v>
      </c>
      <c r="H1664" s="176" t="s">
        <v>202</v>
      </c>
      <c r="I1664" s="174">
        <v>4</v>
      </c>
      <c r="J1664" s="174">
        <v>3</v>
      </c>
      <c r="K1664" s="174">
        <v>1534.008965</v>
      </c>
    </row>
    <row r="1665" spans="1:11" x14ac:dyDescent="0.25">
      <c r="A1665" s="174">
        <v>239485</v>
      </c>
      <c r="B1665" s="174">
        <v>227</v>
      </c>
      <c r="C1665" s="174">
        <v>2012</v>
      </c>
      <c r="D1665" s="174">
        <v>38</v>
      </c>
      <c r="E1665" s="180" t="s">
        <v>358</v>
      </c>
      <c r="F1665" s="175">
        <v>19</v>
      </c>
      <c r="G1665" s="176" t="s">
        <v>436</v>
      </c>
      <c r="H1665" s="176" t="s">
        <v>202</v>
      </c>
      <c r="I1665" s="174">
        <v>5</v>
      </c>
      <c r="J1665" s="174">
        <v>3</v>
      </c>
      <c r="K1665" s="174">
        <v>77.000225</v>
      </c>
    </row>
    <row r="1666" spans="1:11" x14ac:dyDescent="0.25">
      <c r="A1666" s="174">
        <v>239486</v>
      </c>
      <c r="B1666" s="174">
        <v>227</v>
      </c>
      <c r="C1666" s="174">
        <v>2012</v>
      </c>
      <c r="D1666" s="174">
        <v>39</v>
      </c>
      <c r="E1666" s="180" t="s">
        <v>360</v>
      </c>
      <c r="F1666" s="175">
        <v>20</v>
      </c>
      <c r="G1666" s="176" t="s">
        <v>437</v>
      </c>
      <c r="H1666" s="176" t="s">
        <v>796</v>
      </c>
      <c r="I1666" s="174">
        <v>2</v>
      </c>
      <c r="J1666" s="174">
        <v>3</v>
      </c>
      <c r="K1666" s="174">
        <v>112.332381</v>
      </c>
    </row>
    <row r="1667" spans="1:11" x14ac:dyDescent="0.25">
      <c r="A1667" s="174">
        <v>239487</v>
      </c>
      <c r="B1667" s="174">
        <v>227</v>
      </c>
      <c r="C1667" s="174">
        <v>2012</v>
      </c>
      <c r="D1667" s="174">
        <v>39</v>
      </c>
      <c r="E1667" s="180" t="s">
        <v>360</v>
      </c>
      <c r="F1667" s="175">
        <v>20</v>
      </c>
      <c r="G1667" s="176" t="s">
        <v>437</v>
      </c>
      <c r="H1667" s="176" t="s">
        <v>796</v>
      </c>
      <c r="I1667" s="174">
        <v>3</v>
      </c>
      <c r="J1667" s="174">
        <v>3</v>
      </c>
      <c r="K1667" s="174">
        <v>292.64100200000001</v>
      </c>
    </row>
    <row r="1668" spans="1:11" x14ac:dyDescent="0.25">
      <c r="A1668" s="174">
        <v>239488</v>
      </c>
      <c r="B1668" s="174">
        <v>227</v>
      </c>
      <c r="C1668" s="174">
        <v>2012</v>
      </c>
      <c r="D1668" s="174">
        <v>39</v>
      </c>
      <c r="E1668" s="180" t="s">
        <v>360</v>
      </c>
      <c r="F1668" s="175">
        <v>20</v>
      </c>
      <c r="G1668" s="176" t="s">
        <v>437</v>
      </c>
      <c r="H1668" s="176" t="s">
        <v>796</v>
      </c>
      <c r="I1668" s="174">
        <v>4</v>
      </c>
      <c r="J1668" s="174">
        <v>3</v>
      </c>
      <c r="K1668" s="174">
        <v>369.34716100000003</v>
      </c>
    </row>
    <row r="1669" spans="1:11" x14ac:dyDescent="0.25">
      <c r="A1669" s="174">
        <v>239489</v>
      </c>
      <c r="B1669" s="174">
        <v>227</v>
      </c>
      <c r="C1669" s="174">
        <v>2012</v>
      </c>
      <c r="D1669" s="174">
        <v>39</v>
      </c>
      <c r="E1669" s="180" t="s">
        <v>360</v>
      </c>
      <c r="F1669" s="175">
        <v>20</v>
      </c>
      <c r="G1669" s="176" t="s">
        <v>437</v>
      </c>
      <c r="H1669" s="176" t="s">
        <v>796</v>
      </c>
      <c r="I1669" s="174">
        <v>5</v>
      </c>
      <c r="J1669" s="174">
        <v>3</v>
      </c>
      <c r="K1669" s="174">
        <v>168.985353</v>
      </c>
    </row>
    <row r="1670" spans="1:11" x14ac:dyDescent="0.25">
      <c r="A1670" s="174">
        <v>239490</v>
      </c>
      <c r="B1670" s="174">
        <v>227</v>
      </c>
      <c r="C1670" s="174">
        <v>2012</v>
      </c>
      <c r="D1670" s="174">
        <v>40</v>
      </c>
      <c r="E1670" s="180" t="s">
        <v>362</v>
      </c>
      <c r="F1670" s="175">
        <v>20</v>
      </c>
      <c r="G1670" s="176" t="s">
        <v>437</v>
      </c>
      <c r="H1670" s="176" t="s">
        <v>202</v>
      </c>
      <c r="I1670" s="174">
        <v>2</v>
      </c>
      <c r="J1670" s="174">
        <v>3</v>
      </c>
      <c r="K1670" s="174">
        <v>1460.3209549999999</v>
      </c>
    </row>
    <row r="1671" spans="1:11" x14ac:dyDescent="0.25">
      <c r="A1671" s="174">
        <v>239491</v>
      </c>
      <c r="B1671" s="174">
        <v>227</v>
      </c>
      <c r="C1671" s="174">
        <v>2012</v>
      </c>
      <c r="D1671" s="174">
        <v>40</v>
      </c>
      <c r="E1671" s="180" t="s">
        <v>362</v>
      </c>
      <c r="F1671" s="175">
        <v>20</v>
      </c>
      <c r="G1671" s="176" t="s">
        <v>437</v>
      </c>
      <c r="H1671" s="176" t="s">
        <v>202</v>
      </c>
      <c r="I1671" s="174">
        <v>3</v>
      </c>
      <c r="J1671" s="174">
        <v>3</v>
      </c>
      <c r="K1671" s="174">
        <v>16751.348216999999</v>
      </c>
    </row>
    <row r="1672" spans="1:11" x14ac:dyDescent="0.25">
      <c r="A1672" s="174">
        <v>239492</v>
      </c>
      <c r="B1672" s="174">
        <v>227</v>
      </c>
      <c r="C1672" s="174">
        <v>2012</v>
      </c>
      <c r="D1672" s="174">
        <v>40</v>
      </c>
      <c r="E1672" s="180" t="s">
        <v>362</v>
      </c>
      <c r="F1672" s="175">
        <v>20</v>
      </c>
      <c r="G1672" s="176" t="s">
        <v>437</v>
      </c>
      <c r="H1672" s="176" t="s">
        <v>202</v>
      </c>
      <c r="I1672" s="174">
        <v>4</v>
      </c>
      <c r="J1672" s="174">
        <v>3</v>
      </c>
      <c r="K1672" s="174">
        <v>27383.325745999999</v>
      </c>
    </row>
    <row r="1673" spans="1:11" x14ac:dyDescent="0.25">
      <c r="A1673" s="174">
        <v>239493</v>
      </c>
      <c r="B1673" s="174">
        <v>227</v>
      </c>
      <c r="C1673" s="174">
        <v>2012</v>
      </c>
      <c r="D1673" s="174">
        <v>40</v>
      </c>
      <c r="E1673" s="180" t="s">
        <v>362</v>
      </c>
      <c r="F1673" s="175">
        <v>20</v>
      </c>
      <c r="G1673" s="176" t="s">
        <v>437</v>
      </c>
      <c r="H1673" s="176" t="s">
        <v>202</v>
      </c>
      <c r="I1673" s="174">
        <v>5</v>
      </c>
      <c r="J1673" s="174">
        <v>3</v>
      </c>
      <c r="K1673" s="174">
        <v>7163.6955550000002</v>
      </c>
    </row>
    <row r="1674" spans="1:11" x14ac:dyDescent="0.25">
      <c r="A1674" s="174">
        <v>239494</v>
      </c>
      <c r="B1674" s="174">
        <v>227</v>
      </c>
      <c r="C1674" s="174">
        <v>2012</v>
      </c>
      <c r="D1674" s="174">
        <v>41</v>
      </c>
      <c r="E1674" s="180" t="s">
        <v>364</v>
      </c>
      <c r="F1674" s="175">
        <v>21</v>
      </c>
      <c r="G1674" s="176" t="s">
        <v>778</v>
      </c>
      <c r="H1674" s="176" t="s">
        <v>796</v>
      </c>
      <c r="I1674" s="174">
        <v>2</v>
      </c>
      <c r="J1674" s="174">
        <v>3</v>
      </c>
      <c r="K1674" s="174">
        <v>1067.675467</v>
      </c>
    </row>
    <row r="1675" spans="1:11" x14ac:dyDescent="0.25">
      <c r="A1675" s="174">
        <v>239495</v>
      </c>
      <c r="B1675" s="174">
        <v>227</v>
      </c>
      <c r="C1675" s="174">
        <v>2012</v>
      </c>
      <c r="D1675" s="174">
        <v>41</v>
      </c>
      <c r="E1675" s="180" t="s">
        <v>364</v>
      </c>
      <c r="F1675" s="175">
        <v>21</v>
      </c>
      <c r="G1675" s="176" t="s">
        <v>778</v>
      </c>
      <c r="H1675" s="176" t="s">
        <v>796</v>
      </c>
      <c r="I1675" s="174">
        <v>3</v>
      </c>
      <c r="J1675" s="174">
        <v>3</v>
      </c>
      <c r="K1675" s="174">
        <v>1726.065384</v>
      </c>
    </row>
    <row r="1676" spans="1:11" x14ac:dyDescent="0.25">
      <c r="A1676" s="174">
        <v>239496</v>
      </c>
      <c r="B1676" s="174">
        <v>227</v>
      </c>
      <c r="C1676" s="174">
        <v>2012</v>
      </c>
      <c r="D1676" s="174">
        <v>41</v>
      </c>
      <c r="E1676" s="180" t="s">
        <v>364</v>
      </c>
      <c r="F1676" s="175">
        <v>21</v>
      </c>
      <c r="G1676" s="176" t="s">
        <v>778</v>
      </c>
      <c r="H1676" s="176" t="s">
        <v>796</v>
      </c>
      <c r="I1676" s="174">
        <v>4</v>
      </c>
      <c r="J1676" s="174">
        <v>3</v>
      </c>
      <c r="K1676" s="174">
        <v>5557.2146419999999</v>
      </c>
    </row>
    <row r="1677" spans="1:11" x14ac:dyDescent="0.25">
      <c r="A1677" s="174">
        <v>239497</v>
      </c>
      <c r="B1677" s="174">
        <v>227</v>
      </c>
      <c r="C1677" s="174">
        <v>2012</v>
      </c>
      <c r="D1677" s="174">
        <v>41</v>
      </c>
      <c r="E1677" s="180" t="s">
        <v>364</v>
      </c>
      <c r="F1677" s="175">
        <v>21</v>
      </c>
      <c r="G1677" s="176" t="s">
        <v>778</v>
      </c>
      <c r="H1677" s="176" t="s">
        <v>796</v>
      </c>
      <c r="I1677" s="174">
        <v>5</v>
      </c>
      <c r="J1677" s="174">
        <v>3</v>
      </c>
      <c r="K1677" s="174">
        <v>4551.9519220000002</v>
      </c>
    </row>
    <row r="1678" spans="1:11" x14ac:dyDescent="0.25">
      <c r="A1678" s="174">
        <v>239498</v>
      </c>
      <c r="B1678" s="174">
        <v>227</v>
      </c>
      <c r="C1678" s="174">
        <v>2012</v>
      </c>
      <c r="D1678" s="174">
        <v>42</v>
      </c>
      <c r="E1678" s="180" t="s">
        <v>366</v>
      </c>
      <c r="F1678" s="175">
        <v>21</v>
      </c>
      <c r="G1678" s="176" t="s">
        <v>778</v>
      </c>
      <c r="H1678" s="176" t="s">
        <v>202</v>
      </c>
      <c r="I1678" s="174">
        <v>3</v>
      </c>
      <c r="J1678" s="174">
        <v>3</v>
      </c>
      <c r="K1678" s="174">
        <v>35.039960000000001</v>
      </c>
    </row>
    <row r="1679" spans="1:11" x14ac:dyDescent="0.25">
      <c r="A1679" s="174">
        <v>239499</v>
      </c>
      <c r="B1679" s="174">
        <v>227</v>
      </c>
      <c r="C1679" s="174">
        <v>2012</v>
      </c>
      <c r="D1679" s="174">
        <v>42</v>
      </c>
      <c r="E1679" s="180" t="s">
        <v>366</v>
      </c>
      <c r="F1679" s="175">
        <v>21</v>
      </c>
      <c r="G1679" s="176" t="s">
        <v>778</v>
      </c>
      <c r="H1679" s="176" t="s">
        <v>202</v>
      </c>
      <c r="I1679" s="174">
        <v>4</v>
      </c>
      <c r="J1679" s="174">
        <v>3</v>
      </c>
      <c r="K1679" s="174">
        <v>112.68635</v>
      </c>
    </row>
    <row r="1680" spans="1:11" x14ac:dyDescent="0.25">
      <c r="A1680" s="174">
        <v>239500</v>
      </c>
      <c r="B1680" s="174">
        <v>227</v>
      </c>
      <c r="C1680" s="174">
        <v>2012</v>
      </c>
      <c r="D1680" s="174">
        <v>42</v>
      </c>
      <c r="E1680" s="180" t="s">
        <v>366</v>
      </c>
      <c r="F1680" s="175">
        <v>21</v>
      </c>
      <c r="G1680" s="176" t="s">
        <v>778</v>
      </c>
      <c r="H1680" s="176" t="s">
        <v>202</v>
      </c>
      <c r="I1680" s="174">
        <v>5</v>
      </c>
      <c r="J1680" s="174">
        <v>3</v>
      </c>
      <c r="K1680" s="174">
        <v>92.945462000000006</v>
      </c>
    </row>
    <row r="1681" spans="1:11" x14ac:dyDescent="0.25">
      <c r="A1681" s="174">
        <v>239501</v>
      </c>
      <c r="B1681" s="174">
        <v>227</v>
      </c>
      <c r="C1681" s="174">
        <v>2012</v>
      </c>
      <c r="D1681" s="174">
        <v>43</v>
      </c>
      <c r="E1681" s="180" t="s">
        <v>368</v>
      </c>
      <c r="F1681" s="175">
        <v>22</v>
      </c>
      <c r="G1681" s="176" t="s">
        <v>779</v>
      </c>
      <c r="H1681" s="176" t="s">
        <v>796</v>
      </c>
      <c r="I1681" s="174">
        <v>2</v>
      </c>
      <c r="J1681" s="174">
        <v>3</v>
      </c>
      <c r="K1681" s="174">
        <v>826.36767799999996</v>
      </c>
    </row>
    <row r="1682" spans="1:11" x14ac:dyDescent="0.25">
      <c r="A1682" s="174">
        <v>239502</v>
      </c>
      <c r="B1682" s="174">
        <v>227</v>
      </c>
      <c r="C1682" s="174">
        <v>2012</v>
      </c>
      <c r="D1682" s="174">
        <v>43</v>
      </c>
      <c r="E1682" s="180" t="s">
        <v>368</v>
      </c>
      <c r="F1682" s="175">
        <v>22</v>
      </c>
      <c r="G1682" s="176" t="s">
        <v>779</v>
      </c>
      <c r="H1682" s="176" t="s">
        <v>796</v>
      </c>
      <c r="I1682" s="174">
        <v>3</v>
      </c>
      <c r="J1682" s="174">
        <v>3</v>
      </c>
      <c r="K1682" s="174">
        <v>3477.6159360000001</v>
      </c>
    </row>
    <row r="1683" spans="1:11" x14ac:dyDescent="0.25">
      <c r="A1683" s="174">
        <v>239503</v>
      </c>
      <c r="B1683" s="174">
        <v>227</v>
      </c>
      <c r="C1683" s="174">
        <v>2012</v>
      </c>
      <c r="D1683" s="174">
        <v>43</v>
      </c>
      <c r="E1683" s="180" t="s">
        <v>368</v>
      </c>
      <c r="F1683" s="175">
        <v>22</v>
      </c>
      <c r="G1683" s="176" t="s">
        <v>779</v>
      </c>
      <c r="H1683" s="176" t="s">
        <v>796</v>
      </c>
      <c r="I1683" s="174">
        <v>4</v>
      </c>
      <c r="J1683" s="174">
        <v>3</v>
      </c>
      <c r="K1683" s="174">
        <v>1033.6844880000001</v>
      </c>
    </row>
    <row r="1684" spans="1:11" x14ac:dyDescent="0.25">
      <c r="A1684" s="174">
        <v>239504</v>
      </c>
      <c r="B1684" s="174">
        <v>227</v>
      </c>
      <c r="C1684" s="174">
        <v>2012</v>
      </c>
      <c r="D1684" s="174">
        <v>43</v>
      </c>
      <c r="E1684" s="180" t="s">
        <v>368</v>
      </c>
      <c r="F1684" s="175">
        <v>22</v>
      </c>
      <c r="G1684" s="176" t="s">
        <v>779</v>
      </c>
      <c r="H1684" s="176" t="s">
        <v>796</v>
      </c>
      <c r="I1684" s="174">
        <v>5</v>
      </c>
      <c r="J1684" s="174">
        <v>3</v>
      </c>
      <c r="K1684" s="174">
        <v>5.004759</v>
      </c>
    </row>
    <row r="1685" spans="1:11" x14ac:dyDescent="0.25">
      <c r="A1685" s="174">
        <v>239505</v>
      </c>
      <c r="B1685" s="174">
        <v>227</v>
      </c>
      <c r="C1685" s="174">
        <v>2012</v>
      </c>
      <c r="D1685" s="174">
        <v>44</v>
      </c>
      <c r="E1685" s="180" t="s">
        <v>370</v>
      </c>
      <c r="F1685" s="175">
        <v>22</v>
      </c>
      <c r="G1685" s="176" t="s">
        <v>779</v>
      </c>
      <c r="H1685" s="176" t="s">
        <v>202</v>
      </c>
      <c r="I1685" s="174">
        <v>2</v>
      </c>
      <c r="J1685" s="174">
        <v>3</v>
      </c>
      <c r="K1685" s="174">
        <v>8245.7876899999992</v>
      </c>
    </row>
    <row r="1686" spans="1:11" x14ac:dyDescent="0.25">
      <c r="A1686" s="174">
        <v>239506</v>
      </c>
      <c r="B1686" s="174">
        <v>227</v>
      </c>
      <c r="C1686" s="174">
        <v>2012</v>
      </c>
      <c r="D1686" s="174">
        <v>44</v>
      </c>
      <c r="E1686" s="180" t="s">
        <v>370</v>
      </c>
      <c r="F1686" s="175">
        <v>22</v>
      </c>
      <c r="G1686" s="176" t="s">
        <v>779</v>
      </c>
      <c r="H1686" s="176" t="s">
        <v>202</v>
      </c>
      <c r="I1686" s="174">
        <v>3</v>
      </c>
      <c r="J1686" s="174">
        <v>3</v>
      </c>
      <c r="K1686" s="174">
        <v>39615.172393000001</v>
      </c>
    </row>
    <row r="1687" spans="1:11" x14ac:dyDescent="0.25">
      <c r="A1687" s="174">
        <v>239507</v>
      </c>
      <c r="B1687" s="174">
        <v>227</v>
      </c>
      <c r="C1687" s="174">
        <v>2012</v>
      </c>
      <c r="D1687" s="174">
        <v>44</v>
      </c>
      <c r="E1687" s="180" t="s">
        <v>370</v>
      </c>
      <c r="F1687" s="175">
        <v>22</v>
      </c>
      <c r="G1687" s="176" t="s">
        <v>779</v>
      </c>
      <c r="H1687" s="176" t="s">
        <v>202</v>
      </c>
      <c r="I1687" s="174">
        <v>4</v>
      </c>
      <c r="J1687" s="174">
        <v>3</v>
      </c>
      <c r="K1687" s="174">
        <v>12573.876822</v>
      </c>
    </row>
    <row r="1688" spans="1:11" x14ac:dyDescent="0.25">
      <c r="A1688" s="174">
        <v>239508</v>
      </c>
      <c r="B1688" s="174">
        <v>227</v>
      </c>
      <c r="C1688" s="174">
        <v>2012</v>
      </c>
      <c r="D1688" s="174">
        <v>44</v>
      </c>
      <c r="E1688" s="180" t="s">
        <v>370</v>
      </c>
      <c r="F1688" s="175">
        <v>22</v>
      </c>
      <c r="G1688" s="176" t="s">
        <v>779</v>
      </c>
      <c r="H1688" s="176" t="s">
        <v>202</v>
      </c>
      <c r="I1688" s="174">
        <v>5</v>
      </c>
      <c r="J1688" s="174">
        <v>3</v>
      </c>
      <c r="K1688" s="174">
        <v>66.017320999999995</v>
      </c>
    </row>
    <row r="1689" spans="1:11" x14ac:dyDescent="0.25">
      <c r="A1689" s="174">
        <v>239509</v>
      </c>
      <c r="B1689" s="174">
        <v>227</v>
      </c>
      <c r="C1689" s="174">
        <v>2012</v>
      </c>
      <c r="D1689" s="174">
        <v>45</v>
      </c>
      <c r="E1689" s="180" t="s">
        <v>372</v>
      </c>
      <c r="F1689" s="175">
        <v>23</v>
      </c>
      <c r="G1689" s="176" t="s">
        <v>780</v>
      </c>
      <c r="H1689" s="176" t="s">
        <v>796</v>
      </c>
      <c r="I1689" s="174">
        <v>2</v>
      </c>
      <c r="J1689" s="174">
        <v>2</v>
      </c>
      <c r="K1689" s="174">
        <v>34.726013000000002</v>
      </c>
    </row>
    <row r="1690" spans="1:11" x14ac:dyDescent="0.25">
      <c r="A1690" s="174">
        <v>239510</v>
      </c>
      <c r="B1690" s="174">
        <v>227</v>
      </c>
      <c r="C1690" s="174">
        <v>2012</v>
      </c>
      <c r="D1690" s="174">
        <v>45</v>
      </c>
      <c r="E1690" s="180" t="s">
        <v>372</v>
      </c>
      <c r="F1690" s="175">
        <v>23</v>
      </c>
      <c r="G1690" s="176" t="s">
        <v>780</v>
      </c>
      <c r="H1690" s="176" t="s">
        <v>796</v>
      </c>
      <c r="I1690" s="174">
        <v>2</v>
      </c>
      <c r="J1690" s="174">
        <v>3</v>
      </c>
      <c r="K1690" s="174">
        <v>1586.683912</v>
      </c>
    </row>
    <row r="1691" spans="1:11" x14ac:dyDescent="0.25">
      <c r="A1691" s="174">
        <v>239511</v>
      </c>
      <c r="B1691" s="174">
        <v>227</v>
      </c>
      <c r="C1691" s="174">
        <v>2012</v>
      </c>
      <c r="D1691" s="174">
        <v>45</v>
      </c>
      <c r="E1691" s="180" t="s">
        <v>372</v>
      </c>
      <c r="F1691" s="175">
        <v>23</v>
      </c>
      <c r="G1691" s="176" t="s">
        <v>780</v>
      </c>
      <c r="H1691" s="176" t="s">
        <v>796</v>
      </c>
      <c r="I1691" s="174">
        <v>3</v>
      </c>
      <c r="J1691" s="174">
        <v>2</v>
      </c>
      <c r="K1691" s="174">
        <v>10074.528949</v>
      </c>
    </row>
    <row r="1692" spans="1:11" x14ac:dyDescent="0.25">
      <c r="A1692" s="174">
        <v>239512</v>
      </c>
      <c r="B1692" s="174">
        <v>227</v>
      </c>
      <c r="C1692" s="174">
        <v>2012</v>
      </c>
      <c r="D1692" s="174">
        <v>45</v>
      </c>
      <c r="E1692" s="180" t="s">
        <v>372</v>
      </c>
      <c r="F1692" s="175">
        <v>23</v>
      </c>
      <c r="G1692" s="176" t="s">
        <v>780</v>
      </c>
      <c r="H1692" s="176" t="s">
        <v>796</v>
      </c>
      <c r="I1692" s="174">
        <v>3</v>
      </c>
      <c r="J1692" s="174">
        <v>3</v>
      </c>
      <c r="K1692" s="174">
        <v>10092.77651</v>
      </c>
    </row>
    <row r="1693" spans="1:11" x14ac:dyDescent="0.25">
      <c r="A1693" s="174">
        <v>239514</v>
      </c>
      <c r="B1693" s="174">
        <v>227</v>
      </c>
      <c r="C1693" s="174">
        <v>2012</v>
      </c>
      <c r="D1693" s="174">
        <v>45</v>
      </c>
      <c r="E1693" s="180" t="s">
        <v>372</v>
      </c>
      <c r="F1693" s="175">
        <v>23</v>
      </c>
      <c r="G1693" s="176" t="s">
        <v>780</v>
      </c>
      <c r="H1693" s="176" t="s">
        <v>796</v>
      </c>
      <c r="I1693" s="174">
        <v>4</v>
      </c>
      <c r="J1693" s="174">
        <v>3</v>
      </c>
      <c r="K1693" s="174">
        <v>1998.265562</v>
      </c>
    </row>
    <row r="1694" spans="1:11" x14ac:dyDescent="0.25">
      <c r="A1694" s="174">
        <v>239513</v>
      </c>
      <c r="B1694" s="174">
        <v>227</v>
      </c>
      <c r="C1694" s="174">
        <v>2012</v>
      </c>
      <c r="D1694" s="174">
        <v>45</v>
      </c>
      <c r="E1694" s="180" t="s">
        <v>372</v>
      </c>
      <c r="F1694" s="175">
        <v>23</v>
      </c>
      <c r="G1694" s="176" t="s">
        <v>780</v>
      </c>
      <c r="H1694" s="176" t="s">
        <v>796</v>
      </c>
      <c r="I1694" s="174">
        <v>4</v>
      </c>
      <c r="J1694" s="174">
        <v>2</v>
      </c>
      <c r="K1694" s="174">
        <v>2059.971716</v>
      </c>
    </row>
    <row r="1695" spans="1:11" x14ac:dyDescent="0.25">
      <c r="A1695" s="174">
        <v>239515</v>
      </c>
      <c r="B1695" s="174">
        <v>227</v>
      </c>
      <c r="C1695" s="174">
        <v>2012</v>
      </c>
      <c r="D1695" s="174">
        <v>46</v>
      </c>
      <c r="E1695" s="180" t="s">
        <v>374</v>
      </c>
      <c r="F1695" s="175">
        <v>23</v>
      </c>
      <c r="G1695" s="176" t="s">
        <v>780</v>
      </c>
      <c r="H1695" s="176" t="s">
        <v>202</v>
      </c>
      <c r="I1695" s="174">
        <v>2</v>
      </c>
      <c r="J1695" s="174">
        <v>2</v>
      </c>
      <c r="K1695" s="174">
        <v>6.9452030000000002</v>
      </c>
    </row>
    <row r="1696" spans="1:11" x14ac:dyDescent="0.25">
      <c r="A1696" s="174">
        <v>239516</v>
      </c>
      <c r="B1696" s="174">
        <v>227</v>
      </c>
      <c r="C1696" s="174">
        <v>2012</v>
      </c>
      <c r="D1696" s="174">
        <v>46</v>
      </c>
      <c r="E1696" s="180" t="s">
        <v>374</v>
      </c>
      <c r="F1696" s="175">
        <v>23</v>
      </c>
      <c r="G1696" s="176" t="s">
        <v>780</v>
      </c>
      <c r="H1696" s="176" t="s">
        <v>202</v>
      </c>
      <c r="I1696" s="174">
        <v>2</v>
      </c>
      <c r="J1696" s="174">
        <v>3</v>
      </c>
      <c r="K1696" s="174">
        <v>317.33678200000003</v>
      </c>
    </row>
    <row r="1697" spans="1:11" x14ac:dyDescent="0.25">
      <c r="A1697" s="174">
        <v>239517</v>
      </c>
      <c r="B1697" s="174">
        <v>227</v>
      </c>
      <c r="C1697" s="174">
        <v>2012</v>
      </c>
      <c r="D1697" s="174">
        <v>46</v>
      </c>
      <c r="E1697" s="180" t="s">
        <v>374</v>
      </c>
      <c r="F1697" s="175">
        <v>23</v>
      </c>
      <c r="G1697" s="176" t="s">
        <v>780</v>
      </c>
      <c r="H1697" s="176" t="s">
        <v>202</v>
      </c>
      <c r="I1697" s="174">
        <v>3</v>
      </c>
      <c r="J1697" s="174">
        <v>2</v>
      </c>
      <c r="K1697" s="174">
        <v>14179.146175</v>
      </c>
    </row>
    <row r="1698" spans="1:11" x14ac:dyDescent="0.25">
      <c r="A1698" s="174">
        <v>239518</v>
      </c>
      <c r="B1698" s="174">
        <v>227</v>
      </c>
      <c r="C1698" s="174">
        <v>2012</v>
      </c>
      <c r="D1698" s="174">
        <v>46</v>
      </c>
      <c r="E1698" s="180" t="s">
        <v>374</v>
      </c>
      <c r="F1698" s="175">
        <v>23</v>
      </c>
      <c r="G1698" s="176" t="s">
        <v>780</v>
      </c>
      <c r="H1698" s="176" t="s">
        <v>202</v>
      </c>
      <c r="I1698" s="174">
        <v>3</v>
      </c>
      <c r="J1698" s="174">
        <v>3</v>
      </c>
      <c r="K1698" s="174">
        <v>14189.478986</v>
      </c>
    </row>
    <row r="1699" spans="1:11" x14ac:dyDescent="0.25">
      <c r="A1699" s="174">
        <v>239520</v>
      </c>
      <c r="B1699" s="174">
        <v>227</v>
      </c>
      <c r="C1699" s="174">
        <v>2012</v>
      </c>
      <c r="D1699" s="174">
        <v>46</v>
      </c>
      <c r="E1699" s="180" t="s">
        <v>374</v>
      </c>
      <c r="F1699" s="175">
        <v>23</v>
      </c>
      <c r="G1699" s="176" t="s">
        <v>780</v>
      </c>
      <c r="H1699" s="176" t="s">
        <v>202</v>
      </c>
      <c r="I1699" s="174">
        <v>4</v>
      </c>
      <c r="J1699" s="174">
        <v>3</v>
      </c>
      <c r="K1699" s="174">
        <v>2810.7242200000001</v>
      </c>
    </row>
    <row r="1700" spans="1:11" x14ac:dyDescent="0.25">
      <c r="A1700" s="174">
        <v>239519</v>
      </c>
      <c r="B1700" s="174">
        <v>227</v>
      </c>
      <c r="C1700" s="174">
        <v>2012</v>
      </c>
      <c r="D1700" s="174">
        <v>46</v>
      </c>
      <c r="E1700" s="180" t="s">
        <v>374</v>
      </c>
      <c r="F1700" s="175">
        <v>23</v>
      </c>
      <c r="G1700" s="176" t="s">
        <v>780</v>
      </c>
      <c r="H1700" s="176" t="s">
        <v>202</v>
      </c>
      <c r="I1700" s="174">
        <v>4</v>
      </c>
      <c r="J1700" s="174">
        <v>2</v>
      </c>
      <c r="K1700" s="174">
        <v>2897.5189810000002</v>
      </c>
    </row>
    <row r="1701" spans="1:11" x14ac:dyDescent="0.25">
      <c r="A1701" s="174">
        <v>239521</v>
      </c>
      <c r="B1701" s="174">
        <v>227</v>
      </c>
      <c r="C1701" s="174">
        <v>2012</v>
      </c>
      <c r="D1701" s="174">
        <v>47</v>
      </c>
      <c r="E1701" s="180" t="s">
        <v>376</v>
      </c>
      <c r="F1701" s="175">
        <v>24</v>
      </c>
      <c r="G1701" s="176" t="s">
        <v>781</v>
      </c>
      <c r="H1701" s="176" t="s">
        <v>796</v>
      </c>
      <c r="I1701" s="174">
        <v>2</v>
      </c>
      <c r="J1701" s="174">
        <v>3</v>
      </c>
      <c r="K1701" s="174">
        <v>35043.899053000001</v>
      </c>
    </row>
    <row r="1702" spans="1:11" x14ac:dyDescent="0.25">
      <c r="A1702" s="174">
        <v>239522</v>
      </c>
      <c r="B1702" s="174">
        <v>227</v>
      </c>
      <c r="C1702" s="174">
        <v>2012</v>
      </c>
      <c r="D1702" s="174">
        <v>47</v>
      </c>
      <c r="E1702" s="180" t="s">
        <v>376</v>
      </c>
      <c r="F1702" s="175">
        <v>24</v>
      </c>
      <c r="G1702" s="176" t="s">
        <v>781</v>
      </c>
      <c r="H1702" s="176" t="s">
        <v>796</v>
      </c>
      <c r="I1702" s="174">
        <v>3</v>
      </c>
      <c r="J1702" s="174">
        <v>3</v>
      </c>
      <c r="K1702" s="174">
        <v>111463.11439</v>
      </c>
    </row>
    <row r="1703" spans="1:11" x14ac:dyDescent="0.25">
      <c r="A1703" s="174">
        <v>239523</v>
      </c>
      <c r="B1703" s="174">
        <v>227</v>
      </c>
      <c r="C1703" s="174">
        <v>2012</v>
      </c>
      <c r="D1703" s="174">
        <v>47</v>
      </c>
      <c r="E1703" s="180" t="s">
        <v>376</v>
      </c>
      <c r="F1703" s="175">
        <v>24</v>
      </c>
      <c r="G1703" s="176" t="s">
        <v>781</v>
      </c>
      <c r="H1703" s="176" t="s">
        <v>796</v>
      </c>
      <c r="I1703" s="174">
        <v>4</v>
      </c>
      <c r="J1703" s="174">
        <v>3</v>
      </c>
      <c r="K1703" s="174">
        <v>71037.784876000005</v>
      </c>
    </row>
    <row r="1704" spans="1:11" x14ac:dyDescent="0.25">
      <c r="A1704" s="174">
        <v>239524</v>
      </c>
      <c r="B1704" s="174">
        <v>227</v>
      </c>
      <c r="C1704" s="174">
        <v>2012</v>
      </c>
      <c r="D1704" s="174">
        <v>47</v>
      </c>
      <c r="E1704" s="180" t="s">
        <v>376</v>
      </c>
      <c r="F1704" s="175">
        <v>24</v>
      </c>
      <c r="G1704" s="176" t="s">
        <v>781</v>
      </c>
      <c r="H1704" s="176" t="s">
        <v>796</v>
      </c>
      <c r="I1704" s="174">
        <v>5</v>
      </c>
      <c r="J1704" s="174">
        <v>3</v>
      </c>
      <c r="K1704" s="174">
        <v>44445.550088999997</v>
      </c>
    </row>
    <row r="1705" spans="1:11" x14ac:dyDescent="0.25">
      <c r="A1705" s="174">
        <v>239525</v>
      </c>
      <c r="B1705" s="174">
        <v>227</v>
      </c>
      <c r="C1705" s="174">
        <v>2012</v>
      </c>
      <c r="D1705" s="174">
        <v>48</v>
      </c>
      <c r="E1705" s="180" t="s">
        <v>378</v>
      </c>
      <c r="F1705" s="175">
        <v>24</v>
      </c>
      <c r="G1705" s="176" t="s">
        <v>781</v>
      </c>
      <c r="H1705" s="176" t="s">
        <v>202</v>
      </c>
      <c r="I1705" s="174">
        <v>2</v>
      </c>
      <c r="J1705" s="174">
        <v>3</v>
      </c>
      <c r="K1705" s="174">
        <v>13008.233308999999</v>
      </c>
    </row>
    <row r="1706" spans="1:11" x14ac:dyDescent="0.25">
      <c r="A1706" s="174">
        <v>239526</v>
      </c>
      <c r="B1706" s="174">
        <v>227</v>
      </c>
      <c r="C1706" s="174">
        <v>2012</v>
      </c>
      <c r="D1706" s="174">
        <v>48</v>
      </c>
      <c r="E1706" s="180" t="s">
        <v>378</v>
      </c>
      <c r="F1706" s="175">
        <v>24</v>
      </c>
      <c r="G1706" s="176" t="s">
        <v>781</v>
      </c>
      <c r="H1706" s="176" t="s">
        <v>202</v>
      </c>
      <c r="I1706" s="174">
        <v>3</v>
      </c>
      <c r="J1706" s="174">
        <v>3</v>
      </c>
      <c r="K1706" s="174">
        <v>74311.484085999997</v>
      </c>
    </row>
    <row r="1707" spans="1:11" x14ac:dyDescent="0.25">
      <c r="A1707" s="174">
        <v>239527</v>
      </c>
      <c r="B1707" s="174">
        <v>227</v>
      </c>
      <c r="C1707" s="174">
        <v>2012</v>
      </c>
      <c r="D1707" s="174">
        <v>48</v>
      </c>
      <c r="E1707" s="180" t="s">
        <v>378</v>
      </c>
      <c r="F1707" s="175">
        <v>24</v>
      </c>
      <c r="G1707" s="176" t="s">
        <v>781</v>
      </c>
      <c r="H1707" s="176" t="s">
        <v>202</v>
      </c>
      <c r="I1707" s="174">
        <v>4</v>
      </c>
      <c r="J1707" s="174">
        <v>3</v>
      </c>
      <c r="K1707" s="174">
        <v>38252.130771999997</v>
      </c>
    </row>
    <row r="1708" spans="1:11" x14ac:dyDescent="0.25">
      <c r="A1708" s="174">
        <v>239528</v>
      </c>
      <c r="B1708" s="174">
        <v>227</v>
      </c>
      <c r="C1708" s="174">
        <v>2012</v>
      </c>
      <c r="D1708" s="174">
        <v>48</v>
      </c>
      <c r="E1708" s="180" t="s">
        <v>378</v>
      </c>
      <c r="F1708" s="175">
        <v>24</v>
      </c>
      <c r="G1708" s="176" t="s">
        <v>781</v>
      </c>
      <c r="H1708" s="176" t="s">
        <v>202</v>
      </c>
      <c r="I1708" s="174">
        <v>5</v>
      </c>
      <c r="J1708" s="174">
        <v>3</v>
      </c>
      <c r="K1708" s="174">
        <v>19047.844811999999</v>
      </c>
    </row>
    <row r="1709" spans="1:11" x14ac:dyDescent="0.25">
      <c r="A1709" s="174">
        <v>239529</v>
      </c>
      <c r="B1709" s="174">
        <v>227</v>
      </c>
      <c r="C1709" s="174">
        <v>2012</v>
      </c>
      <c r="D1709" s="174">
        <v>49</v>
      </c>
      <c r="E1709" s="180" t="s">
        <v>380</v>
      </c>
      <c r="F1709" s="175">
        <v>25</v>
      </c>
      <c r="G1709" s="176" t="s">
        <v>782</v>
      </c>
      <c r="H1709" s="176" t="s">
        <v>796</v>
      </c>
      <c r="I1709" s="174">
        <v>3</v>
      </c>
      <c r="J1709" s="174">
        <v>1</v>
      </c>
      <c r="K1709" s="174">
        <v>1983.9765440000001</v>
      </c>
    </row>
    <row r="1710" spans="1:11" x14ac:dyDescent="0.25">
      <c r="A1710" s="174">
        <v>239530</v>
      </c>
      <c r="B1710" s="174">
        <v>227</v>
      </c>
      <c r="C1710" s="174">
        <v>2012</v>
      </c>
      <c r="D1710" s="174">
        <v>49</v>
      </c>
      <c r="E1710" s="180" t="s">
        <v>380</v>
      </c>
      <c r="F1710" s="175">
        <v>25</v>
      </c>
      <c r="G1710" s="176" t="s">
        <v>782</v>
      </c>
      <c r="H1710" s="176" t="s">
        <v>796</v>
      </c>
      <c r="I1710" s="174">
        <v>4</v>
      </c>
      <c r="J1710" s="174">
        <v>1</v>
      </c>
      <c r="K1710" s="174">
        <v>168.417272</v>
      </c>
    </row>
    <row r="1711" spans="1:11" x14ac:dyDescent="0.25">
      <c r="A1711" s="174">
        <v>239531</v>
      </c>
      <c r="B1711" s="174">
        <v>227</v>
      </c>
      <c r="C1711" s="174">
        <v>2012</v>
      </c>
      <c r="D1711" s="174">
        <v>49</v>
      </c>
      <c r="E1711" s="180" t="s">
        <v>380</v>
      </c>
      <c r="F1711" s="175">
        <v>25</v>
      </c>
      <c r="G1711" s="176" t="s">
        <v>782</v>
      </c>
      <c r="H1711" s="176" t="s">
        <v>796</v>
      </c>
      <c r="I1711" s="174">
        <v>4</v>
      </c>
      <c r="J1711" s="174">
        <v>4</v>
      </c>
      <c r="K1711" s="174">
        <v>8157.3800510000001</v>
      </c>
    </row>
    <row r="1712" spans="1:11" x14ac:dyDescent="0.25">
      <c r="A1712" s="174">
        <v>239532</v>
      </c>
      <c r="B1712" s="174">
        <v>227</v>
      </c>
      <c r="C1712" s="174">
        <v>2012</v>
      </c>
      <c r="D1712" s="174">
        <v>49</v>
      </c>
      <c r="E1712" s="180" t="s">
        <v>380</v>
      </c>
      <c r="F1712" s="175">
        <v>25</v>
      </c>
      <c r="G1712" s="176" t="s">
        <v>782</v>
      </c>
      <c r="H1712" s="176" t="s">
        <v>796</v>
      </c>
      <c r="I1712" s="174">
        <v>5</v>
      </c>
      <c r="J1712" s="174">
        <v>4</v>
      </c>
      <c r="K1712" s="174">
        <v>98.511009999999999</v>
      </c>
    </row>
    <row r="1713" spans="1:11" x14ac:dyDescent="0.25">
      <c r="A1713" s="174">
        <v>239533</v>
      </c>
      <c r="B1713" s="174">
        <v>227</v>
      </c>
      <c r="C1713" s="174">
        <v>2012</v>
      </c>
      <c r="D1713" s="174">
        <v>50</v>
      </c>
      <c r="E1713" s="180" t="s">
        <v>382</v>
      </c>
      <c r="F1713" s="175">
        <v>25</v>
      </c>
      <c r="G1713" s="176" t="s">
        <v>782</v>
      </c>
      <c r="H1713" s="176" t="s">
        <v>202</v>
      </c>
      <c r="I1713" s="174">
        <v>3</v>
      </c>
      <c r="J1713" s="174">
        <v>1</v>
      </c>
      <c r="K1713" s="174">
        <v>12186.879052</v>
      </c>
    </row>
    <row r="1714" spans="1:11" x14ac:dyDescent="0.25">
      <c r="A1714" s="174">
        <v>239534</v>
      </c>
      <c r="B1714" s="174">
        <v>227</v>
      </c>
      <c r="C1714" s="174">
        <v>2012</v>
      </c>
      <c r="D1714" s="174">
        <v>50</v>
      </c>
      <c r="E1714" s="180" t="s">
        <v>382</v>
      </c>
      <c r="F1714" s="175">
        <v>25</v>
      </c>
      <c r="G1714" s="176" t="s">
        <v>782</v>
      </c>
      <c r="H1714" s="176" t="s">
        <v>202</v>
      </c>
      <c r="I1714" s="174">
        <v>3</v>
      </c>
      <c r="J1714" s="174">
        <v>4</v>
      </c>
      <c r="K1714" s="174">
        <v>12188.115759</v>
      </c>
    </row>
    <row r="1715" spans="1:11" x14ac:dyDescent="0.25">
      <c r="A1715" s="174">
        <v>239535</v>
      </c>
      <c r="B1715" s="174">
        <v>227</v>
      </c>
      <c r="C1715" s="174">
        <v>2012</v>
      </c>
      <c r="D1715" s="174">
        <v>50</v>
      </c>
      <c r="E1715" s="180" t="s">
        <v>382</v>
      </c>
      <c r="F1715" s="175">
        <v>25</v>
      </c>
      <c r="G1715" s="176" t="s">
        <v>782</v>
      </c>
      <c r="H1715" s="176" t="s">
        <v>202</v>
      </c>
      <c r="I1715" s="174">
        <v>4</v>
      </c>
      <c r="J1715" s="174">
        <v>1</v>
      </c>
      <c r="K1715" s="174">
        <v>1033.4696260000001</v>
      </c>
    </row>
    <row r="1716" spans="1:11" x14ac:dyDescent="0.25">
      <c r="A1716" s="174">
        <v>239536</v>
      </c>
      <c r="B1716" s="174">
        <v>227</v>
      </c>
      <c r="C1716" s="174">
        <v>2012</v>
      </c>
      <c r="D1716" s="174">
        <v>50</v>
      </c>
      <c r="E1716" s="180" t="s">
        <v>382</v>
      </c>
      <c r="F1716" s="175">
        <v>25</v>
      </c>
      <c r="G1716" s="176" t="s">
        <v>782</v>
      </c>
      <c r="H1716" s="176" t="s">
        <v>202</v>
      </c>
      <c r="I1716" s="174">
        <v>4</v>
      </c>
      <c r="J1716" s="174">
        <v>4</v>
      </c>
      <c r="K1716" s="174">
        <v>49706.509671</v>
      </c>
    </row>
    <row r="1717" spans="1:11" x14ac:dyDescent="0.25">
      <c r="A1717" s="174">
        <v>239538</v>
      </c>
      <c r="B1717" s="174">
        <v>227</v>
      </c>
      <c r="C1717" s="174">
        <v>2012</v>
      </c>
      <c r="D1717" s="174">
        <v>50</v>
      </c>
      <c r="E1717" s="180" t="s">
        <v>382</v>
      </c>
      <c r="F1717" s="175">
        <v>25</v>
      </c>
      <c r="G1717" s="176" t="s">
        <v>782</v>
      </c>
      <c r="H1717" s="176" t="s">
        <v>202</v>
      </c>
      <c r="I1717" s="174">
        <v>5</v>
      </c>
      <c r="J1717" s="174">
        <v>3</v>
      </c>
      <c r="K1717" s="174">
        <v>2.5779E-2</v>
      </c>
    </row>
    <row r="1718" spans="1:11" x14ac:dyDescent="0.25">
      <c r="A1718" s="174">
        <v>239537</v>
      </c>
      <c r="B1718" s="174">
        <v>227</v>
      </c>
      <c r="C1718" s="174">
        <v>2012</v>
      </c>
      <c r="D1718" s="174">
        <v>50</v>
      </c>
      <c r="E1718" s="180" t="s">
        <v>382</v>
      </c>
      <c r="F1718" s="175">
        <v>25</v>
      </c>
      <c r="G1718" s="176" t="s">
        <v>782</v>
      </c>
      <c r="H1718" s="176" t="s">
        <v>202</v>
      </c>
      <c r="I1718" s="174">
        <v>5</v>
      </c>
      <c r="J1718" s="174">
        <v>1</v>
      </c>
      <c r="K1718" s="174">
        <v>0.911304</v>
      </c>
    </row>
    <row r="1719" spans="1:11" x14ac:dyDescent="0.25">
      <c r="A1719" s="174">
        <v>239539</v>
      </c>
      <c r="B1719" s="174">
        <v>227</v>
      </c>
      <c r="C1719" s="174">
        <v>2012</v>
      </c>
      <c r="D1719" s="174">
        <v>50</v>
      </c>
      <c r="E1719" s="180" t="s">
        <v>382</v>
      </c>
      <c r="F1719" s="175">
        <v>25</v>
      </c>
      <c r="G1719" s="176" t="s">
        <v>782</v>
      </c>
      <c r="H1719" s="176" t="s">
        <v>202</v>
      </c>
      <c r="I1719" s="174">
        <v>5</v>
      </c>
      <c r="J1719" s="174">
        <v>4</v>
      </c>
      <c r="K1719" s="174">
        <v>601.54559099999994</v>
      </c>
    </row>
    <row r="1720" spans="1:11" x14ac:dyDescent="0.25">
      <c r="A1720" s="174">
        <v>239540</v>
      </c>
      <c r="B1720" s="174">
        <v>227</v>
      </c>
      <c r="C1720" s="174">
        <v>2012</v>
      </c>
      <c r="D1720" s="174">
        <v>51</v>
      </c>
      <c r="E1720" s="180" t="s">
        <v>384</v>
      </c>
      <c r="F1720" s="175">
        <v>26</v>
      </c>
      <c r="G1720" s="176" t="s">
        <v>783</v>
      </c>
      <c r="H1720" s="176" t="s">
        <v>796</v>
      </c>
      <c r="I1720" s="174">
        <v>3</v>
      </c>
      <c r="J1720" s="174">
        <v>1</v>
      </c>
      <c r="K1720" s="174">
        <v>34.998089</v>
      </c>
    </row>
    <row r="1721" spans="1:11" x14ac:dyDescent="0.25">
      <c r="A1721" s="174">
        <v>239541</v>
      </c>
      <c r="B1721" s="174">
        <v>227</v>
      </c>
      <c r="C1721" s="174">
        <v>2012</v>
      </c>
      <c r="D1721" s="174">
        <v>51</v>
      </c>
      <c r="E1721" s="180" t="s">
        <v>384</v>
      </c>
      <c r="F1721" s="175">
        <v>26</v>
      </c>
      <c r="G1721" s="176" t="s">
        <v>783</v>
      </c>
      <c r="H1721" s="176" t="s">
        <v>796</v>
      </c>
      <c r="I1721" s="174">
        <v>3</v>
      </c>
      <c r="J1721" s="174">
        <v>4</v>
      </c>
      <c r="K1721" s="174">
        <v>42.115546999999999</v>
      </c>
    </row>
    <row r="1722" spans="1:11" x14ac:dyDescent="0.25">
      <c r="A1722" s="174">
        <v>239542</v>
      </c>
      <c r="B1722" s="174">
        <v>227</v>
      </c>
      <c r="C1722" s="174">
        <v>2012</v>
      </c>
      <c r="D1722" s="174">
        <v>51</v>
      </c>
      <c r="E1722" s="180" t="s">
        <v>384</v>
      </c>
      <c r="F1722" s="175">
        <v>26</v>
      </c>
      <c r="G1722" s="176" t="s">
        <v>783</v>
      </c>
      <c r="H1722" s="176" t="s">
        <v>796</v>
      </c>
      <c r="I1722" s="174">
        <v>4</v>
      </c>
      <c r="J1722" s="174">
        <v>1</v>
      </c>
      <c r="K1722" s="174">
        <v>2371.6913340000001</v>
      </c>
    </row>
    <row r="1723" spans="1:11" x14ac:dyDescent="0.25">
      <c r="A1723" s="174">
        <v>239543</v>
      </c>
      <c r="B1723" s="174">
        <v>227</v>
      </c>
      <c r="C1723" s="174">
        <v>2012</v>
      </c>
      <c r="D1723" s="174">
        <v>51</v>
      </c>
      <c r="E1723" s="180" t="s">
        <v>384</v>
      </c>
      <c r="F1723" s="175">
        <v>26</v>
      </c>
      <c r="G1723" s="176" t="s">
        <v>783</v>
      </c>
      <c r="H1723" s="176" t="s">
        <v>796</v>
      </c>
      <c r="I1723" s="174">
        <v>4</v>
      </c>
      <c r="J1723" s="174">
        <v>4</v>
      </c>
      <c r="K1723" s="174">
        <v>2653.9309960000001</v>
      </c>
    </row>
    <row r="1724" spans="1:11" x14ac:dyDescent="0.25">
      <c r="A1724" s="174">
        <v>239545</v>
      </c>
      <c r="B1724" s="174">
        <v>227</v>
      </c>
      <c r="C1724" s="174">
        <v>2012</v>
      </c>
      <c r="D1724" s="174">
        <v>51</v>
      </c>
      <c r="E1724" s="180" t="s">
        <v>384</v>
      </c>
      <c r="F1724" s="175">
        <v>26</v>
      </c>
      <c r="G1724" s="176" t="s">
        <v>783</v>
      </c>
      <c r="H1724" s="176" t="s">
        <v>796</v>
      </c>
      <c r="I1724" s="174">
        <v>5</v>
      </c>
      <c r="J1724" s="174">
        <v>3</v>
      </c>
      <c r="K1724" s="174">
        <v>21.230103</v>
      </c>
    </row>
    <row r="1725" spans="1:11" x14ac:dyDescent="0.25">
      <c r="A1725" s="174">
        <v>239544</v>
      </c>
      <c r="B1725" s="174">
        <v>227</v>
      </c>
      <c r="C1725" s="174">
        <v>2012</v>
      </c>
      <c r="D1725" s="174">
        <v>51</v>
      </c>
      <c r="E1725" s="180" t="s">
        <v>384</v>
      </c>
      <c r="F1725" s="175">
        <v>26</v>
      </c>
      <c r="G1725" s="176" t="s">
        <v>783</v>
      </c>
      <c r="H1725" s="176" t="s">
        <v>796</v>
      </c>
      <c r="I1725" s="174">
        <v>5</v>
      </c>
      <c r="J1725" s="174">
        <v>1</v>
      </c>
      <c r="K1725" s="174">
        <v>1081.239063</v>
      </c>
    </row>
    <row r="1726" spans="1:11" x14ac:dyDescent="0.25">
      <c r="A1726" s="174">
        <v>239546</v>
      </c>
      <c r="B1726" s="174">
        <v>227</v>
      </c>
      <c r="C1726" s="174">
        <v>2012</v>
      </c>
      <c r="D1726" s="174">
        <v>51</v>
      </c>
      <c r="E1726" s="180" t="s">
        <v>384</v>
      </c>
      <c r="F1726" s="175">
        <v>26</v>
      </c>
      <c r="G1726" s="176" t="s">
        <v>783</v>
      </c>
      <c r="H1726" s="176" t="s">
        <v>796</v>
      </c>
      <c r="I1726" s="174">
        <v>5</v>
      </c>
      <c r="J1726" s="174">
        <v>4</v>
      </c>
      <c r="K1726" s="174">
        <v>2120.6810890000002</v>
      </c>
    </row>
    <row r="1727" spans="1:11" x14ac:dyDescent="0.25">
      <c r="A1727" s="174">
        <v>239548</v>
      </c>
      <c r="B1727" s="174">
        <v>227</v>
      </c>
      <c r="C1727" s="174">
        <v>2012</v>
      </c>
      <c r="D1727" s="174">
        <v>52</v>
      </c>
      <c r="E1727" s="180" t="s">
        <v>386</v>
      </c>
      <c r="F1727" s="175">
        <v>26</v>
      </c>
      <c r="G1727" s="176" t="s">
        <v>783</v>
      </c>
      <c r="H1727" s="176" t="s">
        <v>202</v>
      </c>
      <c r="I1727" s="174">
        <v>3</v>
      </c>
      <c r="J1727" s="174">
        <v>4</v>
      </c>
      <c r="K1727" s="174">
        <v>379.14694800000001</v>
      </c>
    </row>
    <row r="1728" spans="1:11" x14ac:dyDescent="0.25">
      <c r="A1728" s="174">
        <v>239547</v>
      </c>
      <c r="B1728" s="174">
        <v>227</v>
      </c>
      <c r="C1728" s="174">
        <v>2012</v>
      </c>
      <c r="D1728" s="174">
        <v>52</v>
      </c>
      <c r="E1728" s="180" t="s">
        <v>386</v>
      </c>
      <c r="F1728" s="175">
        <v>26</v>
      </c>
      <c r="G1728" s="176" t="s">
        <v>783</v>
      </c>
      <c r="H1728" s="176" t="s">
        <v>202</v>
      </c>
      <c r="I1728" s="174">
        <v>3</v>
      </c>
      <c r="J1728" s="174">
        <v>1</v>
      </c>
      <c r="K1728" s="174">
        <v>661.99865299999999</v>
      </c>
    </row>
    <row r="1729" spans="1:11" x14ac:dyDescent="0.25">
      <c r="A1729" s="174">
        <v>239549</v>
      </c>
      <c r="B1729" s="174">
        <v>227</v>
      </c>
      <c r="C1729" s="174">
        <v>2012</v>
      </c>
      <c r="D1729" s="174">
        <v>52</v>
      </c>
      <c r="E1729" s="180" t="s">
        <v>386</v>
      </c>
      <c r="F1729" s="175">
        <v>26</v>
      </c>
      <c r="G1729" s="176" t="s">
        <v>783</v>
      </c>
      <c r="H1729" s="176" t="s">
        <v>202</v>
      </c>
      <c r="I1729" s="174">
        <v>4</v>
      </c>
      <c r="J1729" s="174">
        <v>1</v>
      </c>
      <c r="K1729" s="174">
        <v>45053.006432000002</v>
      </c>
    </row>
    <row r="1730" spans="1:11" x14ac:dyDescent="0.25">
      <c r="A1730" s="174">
        <v>239550</v>
      </c>
      <c r="B1730" s="174">
        <v>227</v>
      </c>
      <c r="C1730" s="174">
        <v>2012</v>
      </c>
      <c r="D1730" s="174">
        <v>52</v>
      </c>
      <c r="E1730" s="180" t="s">
        <v>386</v>
      </c>
      <c r="F1730" s="175">
        <v>26</v>
      </c>
      <c r="G1730" s="176" t="s">
        <v>783</v>
      </c>
      <c r="H1730" s="176" t="s">
        <v>202</v>
      </c>
      <c r="I1730" s="174">
        <v>4</v>
      </c>
      <c r="J1730" s="174">
        <v>4</v>
      </c>
      <c r="K1730" s="174">
        <v>50133.351340000001</v>
      </c>
    </row>
    <row r="1731" spans="1:11" x14ac:dyDescent="0.25">
      <c r="A1731" s="174">
        <v>239552</v>
      </c>
      <c r="B1731" s="174">
        <v>227</v>
      </c>
      <c r="C1731" s="174">
        <v>2012</v>
      </c>
      <c r="D1731" s="174">
        <v>52</v>
      </c>
      <c r="E1731" s="180" t="s">
        <v>386</v>
      </c>
      <c r="F1731" s="175">
        <v>26</v>
      </c>
      <c r="G1731" s="176" t="s">
        <v>783</v>
      </c>
      <c r="H1731" s="176" t="s">
        <v>202</v>
      </c>
      <c r="I1731" s="174">
        <v>5</v>
      </c>
      <c r="J1731" s="174">
        <v>3</v>
      </c>
      <c r="K1731" s="174">
        <v>388.609441</v>
      </c>
    </row>
    <row r="1732" spans="1:11" x14ac:dyDescent="0.25">
      <c r="A1732" s="174">
        <v>239551</v>
      </c>
      <c r="B1732" s="174">
        <v>227</v>
      </c>
      <c r="C1732" s="174">
        <v>2012</v>
      </c>
      <c r="D1732" s="174">
        <v>52</v>
      </c>
      <c r="E1732" s="180" t="s">
        <v>386</v>
      </c>
      <c r="F1732" s="175">
        <v>26</v>
      </c>
      <c r="G1732" s="176" t="s">
        <v>783</v>
      </c>
      <c r="H1732" s="176" t="s">
        <v>202</v>
      </c>
      <c r="I1732" s="174">
        <v>5</v>
      </c>
      <c r="J1732" s="174">
        <v>1</v>
      </c>
      <c r="K1732" s="174">
        <v>20541.144777000001</v>
      </c>
    </row>
    <row r="1733" spans="1:11" x14ac:dyDescent="0.25">
      <c r="A1733" s="174">
        <v>239553</v>
      </c>
      <c r="B1733" s="174">
        <v>227</v>
      </c>
      <c r="C1733" s="174">
        <v>2012</v>
      </c>
      <c r="D1733" s="174">
        <v>52</v>
      </c>
      <c r="E1733" s="180" t="s">
        <v>386</v>
      </c>
      <c r="F1733" s="175">
        <v>26</v>
      </c>
      <c r="G1733" s="176" t="s">
        <v>783</v>
      </c>
      <c r="H1733" s="176" t="s">
        <v>202</v>
      </c>
      <c r="I1733" s="174">
        <v>5</v>
      </c>
      <c r="J1733" s="174">
        <v>4</v>
      </c>
      <c r="K1733" s="174">
        <v>40257.637354999999</v>
      </c>
    </row>
    <row r="1734" spans="1:11" x14ac:dyDescent="0.25">
      <c r="A1734" s="174">
        <v>239554</v>
      </c>
      <c r="B1734" s="174">
        <v>227</v>
      </c>
      <c r="C1734" s="174">
        <v>2012</v>
      </c>
      <c r="D1734" s="174">
        <v>53</v>
      </c>
      <c r="E1734" s="180" t="s">
        <v>388</v>
      </c>
      <c r="F1734" s="175">
        <v>27</v>
      </c>
      <c r="G1734" s="176" t="s">
        <v>784</v>
      </c>
      <c r="H1734" s="176" t="s">
        <v>796</v>
      </c>
      <c r="I1734" s="174">
        <v>2</v>
      </c>
      <c r="J1734" s="174">
        <v>3</v>
      </c>
      <c r="K1734" s="174">
        <v>155.27799200000001</v>
      </c>
    </row>
    <row r="1735" spans="1:11" x14ac:dyDescent="0.25">
      <c r="A1735" s="174">
        <v>239555</v>
      </c>
      <c r="B1735" s="174">
        <v>227</v>
      </c>
      <c r="C1735" s="174">
        <v>2012</v>
      </c>
      <c r="D1735" s="174">
        <v>53</v>
      </c>
      <c r="E1735" s="180" t="s">
        <v>388</v>
      </c>
      <c r="F1735" s="175">
        <v>27</v>
      </c>
      <c r="G1735" s="176" t="s">
        <v>784</v>
      </c>
      <c r="H1735" s="176" t="s">
        <v>796</v>
      </c>
      <c r="I1735" s="174">
        <v>3</v>
      </c>
      <c r="J1735" s="174">
        <v>3</v>
      </c>
      <c r="K1735" s="174">
        <v>299.28724799999998</v>
      </c>
    </row>
    <row r="1736" spans="1:11" x14ac:dyDescent="0.25">
      <c r="A1736" s="174">
        <v>239556</v>
      </c>
      <c r="B1736" s="174">
        <v>227</v>
      </c>
      <c r="C1736" s="174">
        <v>2012</v>
      </c>
      <c r="D1736" s="174">
        <v>53</v>
      </c>
      <c r="E1736" s="180" t="s">
        <v>388</v>
      </c>
      <c r="F1736" s="175">
        <v>27</v>
      </c>
      <c r="G1736" s="176" t="s">
        <v>784</v>
      </c>
      <c r="H1736" s="176" t="s">
        <v>796</v>
      </c>
      <c r="I1736" s="174">
        <v>4</v>
      </c>
      <c r="J1736" s="174">
        <v>3</v>
      </c>
      <c r="K1736" s="174">
        <v>460.76708400000001</v>
      </c>
    </row>
    <row r="1737" spans="1:11" x14ac:dyDescent="0.25">
      <c r="A1737" s="174">
        <v>239557</v>
      </c>
      <c r="B1737" s="174">
        <v>227</v>
      </c>
      <c r="C1737" s="174">
        <v>2012</v>
      </c>
      <c r="D1737" s="174">
        <v>53</v>
      </c>
      <c r="E1737" s="180" t="s">
        <v>388</v>
      </c>
      <c r="F1737" s="175">
        <v>27</v>
      </c>
      <c r="G1737" s="176" t="s">
        <v>784</v>
      </c>
      <c r="H1737" s="176" t="s">
        <v>796</v>
      </c>
      <c r="I1737" s="174">
        <v>5</v>
      </c>
      <c r="J1737" s="174">
        <v>3</v>
      </c>
      <c r="K1737" s="174">
        <v>114.99455500000001</v>
      </c>
    </row>
    <row r="1738" spans="1:11" x14ac:dyDescent="0.25">
      <c r="A1738" s="174">
        <v>239558</v>
      </c>
      <c r="B1738" s="174">
        <v>227</v>
      </c>
      <c r="C1738" s="174">
        <v>2012</v>
      </c>
      <c r="D1738" s="174">
        <v>54</v>
      </c>
      <c r="E1738" s="180" t="s">
        <v>390</v>
      </c>
      <c r="F1738" s="175">
        <v>27</v>
      </c>
      <c r="G1738" s="176" t="s">
        <v>784</v>
      </c>
      <c r="H1738" s="176" t="s">
        <v>202</v>
      </c>
      <c r="I1738" s="174">
        <v>2</v>
      </c>
      <c r="J1738" s="174">
        <v>3</v>
      </c>
      <c r="K1738" s="174">
        <v>201.682909</v>
      </c>
    </row>
    <row r="1739" spans="1:11" x14ac:dyDescent="0.25">
      <c r="A1739" s="174">
        <v>239559</v>
      </c>
      <c r="B1739" s="174">
        <v>227</v>
      </c>
      <c r="C1739" s="174">
        <v>2012</v>
      </c>
      <c r="D1739" s="174">
        <v>54</v>
      </c>
      <c r="E1739" s="180" t="s">
        <v>390</v>
      </c>
      <c r="F1739" s="175">
        <v>27</v>
      </c>
      <c r="G1739" s="176" t="s">
        <v>784</v>
      </c>
      <c r="H1739" s="176" t="s">
        <v>202</v>
      </c>
      <c r="I1739" s="174">
        <v>3</v>
      </c>
      <c r="J1739" s="174">
        <v>3</v>
      </c>
      <c r="K1739" s="174">
        <v>387.94318700000002</v>
      </c>
    </row>
    <row r="1740" spans="1:11" x14ac:dyDescent="0.25">
      <c r="A1740" s="174">
        <v>239560</v>
      </c>
      <c r="B1740" s="174">
        <v>227</v>
      </c>
      <c r="C1740" s="174">
        <v>2012</v>
      </c>
      <c r="D1740" s="174">
        <v>54</v>
      </c>
      <c r="E1740" s="180" t="s">
        <v>390</v>
      </c>
      <c r="F1740" s="175">
        <v>27</v>
      </c>
      <c r="G1740" s="176" t="s">
        <v>784</v>
      </c>
      <c r="H1740" s="176" t="s">
        <v>202</v>
      </c>
      <c r="I1740" s="174">
        <v>4</v>
      </c>
      <c r="J1740" s="174">
        <v>3</v>
      </c>
      <c r="K1740" s="174">
        <v>586.430834</v>
      </c>
    </row>
    <row r="1741" spans="1:11" x14ac:dyDescent="0.25">
      <c r="A1741" s="174">
        <v>239561</v>
      </c>
      <c r="B1741" s="174">
        <v>227</v>
      </c>
      <c r="C1741" s="174">
        <v>2012</v>
      </c>
      <c r="D1741" s="174">
        <v>54</v>
      </c>
      <c r="E1741" s="180" t="s">
        <v>390</v>
      </c>
      <c r="F1741" s="175">
        <v>27</v>
      </c>
      <c r="G1741" s="176" t="s">
        <v>784</v>
      </c>
      <c r="H1741" s="176" t="s">
        <v>202</v>
      </c>
      <c r="I1741" s="174">
        <v>5</v>
      </c>
      <c r="J1741" s="174">
        <v>3</v>
      </c>
      <c r="K1741" s="174">
        <v>157.85547199999999</v>
      </c>
    </row>
    <row r="1742" spans="1:11" x14ac:dyDescent="0.25">
      <c r="A1742" s="174">
        <v>239562</v>
      </c>
      <c r="B1742" s="174">
        <v>227</v>
      </c>
      <c r="C1742" s="174">
        <v>2012</v>
      </c>
      <c r="D1742" s="174">
        <v>55</v>
      </c>
      <c r="E1742" s="180" t="s">
        <v>392</v>
      </c>
      <c r="F1742" s="175">
        <v>28</v>
      </c>
      <c r="G1742" s="176" t="s">
        <v>785</v>
      </c>
      <c r="H1742" s="176" t="s">
        <v>796</v>
      </c>
      <c r="I1742" s="174">
        <v>2</v>
      </c>
      <c r="J1742" s="174">
        <v>3</v>
      </c>
      <c r="K1742" s="174">
        <v>18206.019063</v>
      </c>
    </row>
    <row r="1743" spans="1:11" x14ac:dyDescent="0.25">
      <c r="A1743" s="174">
        <v>239563</v>
      </c>
      <c r="B1743" s="174">
        <v>227</v>
      </c>
      <c r="C1743" s="174">
        <v>2012</v>
      </c>
      <c r="D1743" s="174">
        <v>55</v>
      </c>
      <c r="E1743" s="180" t="s">
        <v>392</v>
      </c>
      <c r="F1743" s="175">
        <v>28</v>
      </c>
      <c r="G1743" s="176" t="s">
        <v>785</v>
      </c>
      <c r="H1743" s="176" t="s">
        <v>796</v>
      </c>
      <c r="I1743" s="174">
        <v>3</v>
      </c>
      <c r="J1743" s="174">
        <v>3</v>
      </c>
      <c r="K1743" s="174">
        <v>23349.570638000001</v>
      </c>
    </row>
    <row r="1744" spans="1:11" x14ac:dyDescent="0.25">
      <c r="A1744" s="174">
        <v>239564</v>
      </c>
      <c r="B1744" s="174">
        <v>227</v>
      </c>
      <c r="C1744" s="174">
        <v>2012</v>
      </c>
      <c r="D1744" s="174">
        <v>55</v>
      </c>
      <c r="E1744" s="180" t="s">
        <v>392</v>
      </c>
      <c r="F1744" s="175">
        <v>28</v>
      </c>
      <c r="G1744" s="176" t="s">
        <v>785</v>
      </c>
      <c r="H1744" s="176" t="s">
        <v>796</v>
      </c>
      <c r="I1744" s="174">
        <v>4</v>
      </c>
      <c r="J1744" s="174">
        <v>3</v>
      </c>
      <c r="K1744" s="174">
        <v>42218.936287999997</v>
      </c>
    </row>
    <row r="1745" spans="1:11" x14ac:dyDescent="0.25">
      <c r="A1745" s="174">
        <v>239565</v>
      </c>
      <c r="B1745" s="174">
        <v>227</v>
      </c>
      <c r="C1745" s="174">
        <v>2012</v>
      </c>
      <c r="D1745" s="174">
        <v>55</v>
      </c>
      <c r="E1745" s="180" t="s">
        <v>392</v>
      </c>
      <c r="F1745" s="175">
        <v>28</v>
      </c>
      <c r="G1745" s="176" t="s">
        <v>785</v>
      </c>
      <c r="H1745" s="176" t="s">
        <v>796</v>
      </c>
      <c r="I1745" s="174">
        <v>5</v>
      </c>
      <c r="J1745" s="174">
        <v>3</v>
      </c>
      <c r="K1745" s="174">
        <v>45332.206887</v>
      </c>
    </row>
    <row r="1746" spans="1:11" x14ac:dyDescent="0.25">
      <c r="A1746" s="174">
        <v>239566</v>
      </c>
      <c r="B1746" s="174">
        <v>227</v>
      </c>
      <c r="C1746" s="174">
        <v>2012</v>
      </c>
      <c r="D1746" s="174">
        <v>56</v>
      </c>
      <c r="E1746" s="180" t="s">
        <v>394</v>
      </c>
      <c r="F1746" s="175">
        <v>28</v>
      </c>
      <c r="G1746" s="176" t="s">
        <v>785</v>
      </c>
      <c r="H1746" s="176" t="s">
        <v>202</v>
      </c>
      <c r="I1746" s="174">
        <v>3</v>
      </c>
      <c r="J1746" s="174">
        <v>3</v>
      </c>
      <c r="K1746" s="174">
        <v>788.78907700000002</v>
      </c>
    </row>
    <row r="1747" spans="1:11" x14ac:dyDescent="0.25">
      <c r="A1747" s="174">
        <v>239567</v>
      </c>
      <c r="B1747" s="174">
        <v>227</v>
      </c>
      <c r="C1747" s="174">
        <v>2012</v>
      </c>
      <c r="D1747" s="174">
        <v>56</v>
      </c>
      <c r="E1747" s="180" t="s">
        <v>394</v>
      </c>
      <c r="F1747" s="175">
        <v>28</v>
      </c>
      <c r="G1747" s="176" t="s">
        <v>785</v>
      </c>
      <c r="H1747" s="176" t="s">
        <v>202</v>
      </c>
      <c r="I1747" s="174">
        <v>4</v>
      </c>
      <c r="J1747" s="174">
        <v>3</v>
      </c>
      <c r="K1747" s="174">
        <v>1425.481593</v>
      </c>
    </row>
    <row r="1748" spans="1:11" x14ac:dyDescent="0.25">
      <c r="A1748" s="174">
        <v>239568</v>
      </c>
      <c r="B1748" s="174">
        <v>227</v>
      </c>
      <c r="C1748" s="174">
        <v>2012</v>
      </c>
      <c r="D1748" s="174">
        <v>56</v>
      </c>
      <c r="E1748" s="180" t="s">
        <v>394</v>
      </c>
      <c r="F1748" s="175">
        <v>28</v>
      </c>
      <c r="G1748" s="176" t="s">
        <v>785</v>
      </c>
      <c r="H1748" s="176" t="s">
        <v>202</v>
      </c>
      <c r="I1748" s="174">
        <v>5</v>
      </c>
      <c r="J1748" s="174">
        <v>3</v>
      </c>
      <c r="K1748" s="174">
        <v>1531.5001649999999</v>
      </c>
    </row>
    <row r="1749" spans="1:11" x14ac:dyDescent="0.25">
      <c r="A1749" s="174">
        <v>239569</v>
      </c>
      <c r="B1749" s="174">
        <v>227</v>
      </c>
      <c r="C1749" s="174">
        <v>2012</v>
      </c>
      <c r="D1749" s="174">
        <v>57</v>
      </c>
      <c r="E1749" s="180" t="s">
        <v>396</v>
      </c>
      <c r="F1749" s="175">
        <v>29</v>
      </c>
      <c r="G1749" s="176" t="s">
        <v>786</v>
      </c>
      <c r="H1749" s="176" t="s">
        <v>796</v>
      </c>
      <c r="I1749" s="174">
        <v>2</v>
      </c>
      <c r="J1749" s="174">
        <v>3</v>
      </c>
      <c r="K1749" s="174">
        <v>8588.7412860000004</v>
      </c>
    </row>
    <row r="1750" spans="1:11" x14ac:dyDescent="0.25">
      <c r="A1750" s="174">
        <v>239570</v>
      </c>
      <c r="B1750" s="174">
        <v>227</v>
      </c>
      <c r="C1750" s="174">
        <v>2012</v>
      </c>
      <c r="D1750" s="174">
        <v>57</v>
      </c>
      <c r="E1750" s="180" t="s">
        <v>396</v>
      </c>
      <c r="F1750" s="175">
        <v>29</v>
      </c>
      <c r="G1750" s="176" t="s">
        <v>786</v>
      </c>
      <c r="H1750" s="176" t="s">
        <v>796</v>
      </c>
      <c r="I1750" s="174">
        <v>3</v>
      </c>
      <c r="J1750" s="174">
        <v>3</v>
      </c>
      <c r="K1750" s="174">
        <v>14380.020973000001</v>
      </c>
    </row>
    <row r="1751" spans="1:11" x14ac:dyDescent="0.25">
      <c r="A1751" s="174">
        <v>239571</v>
      </c>
      <c r="B1751" s="174">
        <v>227</v>
      </c>
      <c r="C1751" s="174">
        <v>2012</v>
      </c>
      <c r="D1751" s="174">
        <v>57</v>
      </c>
      <c r="E1751" s="180" t="s">
        <v>396</v>
      </c>
      <c r="F1751" s="175">
        <v>29</v>
      </c>
      <c r="G1751" s="176" t="s">
        <v>786</v>
      </c>
      <c r="H1751" s="176" t="s">
        <v>796</v>
      </c>
      <c r="I1751" s="174">
        <v>4</v>
      </c>
      <c r="J1751" s="174">
        <v>3</v>
      </c>
      <c r="K1751" s="174">
        <v>37401.969331</v>
      </c>
    </row>
    <row r="1752" spans="1:11" x14ac:dyDescent="0.25">
      <c r="A1752" s="174">
        <v>239572</v>
      </c>
      <c r="B1752" s="174">
        <v>227</v>
      </c>
      <c r="C1752" s="174">
        <v>2012</v>
      </c>
      <c r="D1752" s="174">
        <v>57</v>
      </c>
      <c r="E1752" s="180" t="s">
        <v>396</v>
      </c>
      <c r="F1752" s="175">
        <v>29</v>
      </c>
      <c r="G1752" s="176" t="s">
        <v>786</v>
      </c>
      <c r="H1752" s="176" t="s">
        <v>796</v>
      </c>
      <c r="I1752" s="174">
        <v>5</v>
      </c>
      <c r="J1752" s="174">
        <v>3</v>
      </c>
      <c r="K1752" s="174">
        <v>28727.074421000001</v>
      </c>
    </row>
    <row r="1753" spans="1:11" x14ac:dyDescent="0.25">
      <c r="A1753" s="174">
        <v>239573</v>
      </c>
      <c r="B1753" s="174">
        <v>227</v>
      </c>
      <c r="C1753" s="174">
        <v>2012</v>
      </c>
      <c r="D1753" s="174">
        <v>58</v>
      </c>
      <c r="E1753" s="180" t="s">
        <v>398</v>
      </c>
      <c r="F1753" s="175">
        <v>29</v>
      </c>
      <c r="G1753" s="176" t="s">
        <v>786</v>
      </c>
      <c r="H1753" s="176" t="s">
        <v>202</v>
      </c>
      <c r="I1753" s="174">
        <v>2</v>
      </c>
      <c r="J1753" s="174">
        <v>3</v>
      </c>
      <c r="K1753" s="174">
        <v>172.65023500000001</v>
      </c>
    </row>
    <row r="1754" spans="1:11" x14ac:dyDescent="0.25">
      <c r="A1754" s="174">
        <v>239574</v>
      </c>
      <c r="B1754" s="174">
        <v>227</v>
      </c>
      <c r="C1754" s="174">
        <v>2012</v>
      </c>
      <c r="D1754" s="174">
        <v>58</v>
      </c>
      <c r="E1754" s="180" t="s">
        <v>398</v>
      </c>
      <c r="F1754" s="175">
        <v>29</v>
      </c>
      <c r="G1754" s="176" t="s">
        <v>786</v>
      </c>
      <c r="H1754" s="176" t="s">
        <v>202</v>
      </c>
      <c r="I1754" s="174">
        <v>3</v>
      </c>
      <c r="J1754" s="174">
        <v>3</v>
      </c>
      <c r="K1754" s="174">
        <v>287.33104700000001</v>
      </c>
    </row>
    <row r="1755" spans="1:11" x14ac:dyDescent="0.25">
      <c r="A1755" s="174">
        <v>239575</v>
      </c>
      <c r="B1755" s="174">
        <v>227</v>
      </c>
      <c r="C1755" s="174">
        <v>2012</v>
      </c>
      <c r="D1755" s="174">
        <v>58</v>
      </c>
      <c r="E1755" s="180" t="s">
        <v>398</v>
      </c>
      <c r="F1755" s="175">
        <v>29</v>
      </c>
      <c r="G1755" s="176" t="s">
        <v>786</v>
      </c>
      <c r="H1755" s="176" t="s">
        <v>202</v>
      </c>
      <c r="I1755" s="174">
        <v>4</v>
      </c>
      <c r="J1755" s="174">
        <v>3</v>
      </c>
      <c r="K1755" s="174">
        <v>767.00793599999997</v>
      </c>
    </row>
    <row r="1756" spans="1:11" x14ac:dyDescent="0.25">
      <c r="A1756" s="174">
        <v>239576</v>
      </c>
      <c r="B1756" s="174">
        <v>227</v>
      </c>
      <c r="C1756" s="174">
        <v>2012</v>
      </c>
      <c r="D1756" s="174">
        <v>58</v>
      </c>
      <c r="E1756" s="180" t="s">
        <v>398</v>
      </c>
      <c r="F1756" s="175">
        <v>29</v>
      </c>
      <c r="G1756" s="176" t="s">
        <v>786</v>
      </c>
      <c r="H1756" s="176" t="s">
        <v>202</v>
      </c>
      <c r="I1756" s="174">
        <v>5</v>
      </c>
      <c r="J1756" s="174">
        <v>3</v>
      </c>
      <c r="K1756" s="174">
        <v>573.28043700000001</v>
      </c>
    </row>
    <row r="1757" spans="1:11" x14ac:dyDescent="0.25">
      <c r="A1757" s="174">
        <v>239577</v>
      </c>
      <c r="B1757" s="174">
        <v>227</v>
      </c>
      <c r="C1757" s="174">
        <v>2012</v>
      </c>
      <c r="D1757" s="174">
        <v>59</v>
      </c>
      <c r="E1757" s="180" t="s">
        <v>400</v>
      </c>
      <c r="F1757" s="175">
        <v>30</v>
      </c>
      <c r="G1757" s="176" t="s">
        <v>787</v>
      </c>
      <c r="H1757" s="176" t="s">
        <v>796</v>
      </c>
      <c r="I1757" s="174">
        <v>2</v>
      </c>
      <c r="J1757" s="174">
        <v>3</v>
      </c>
      <c r="K1757" s="174">
        <v>15185.66491</v>
      </c>
    </row>
    <row r="1758" spans="1:11" x14ac:dyDescent="0.25">
      <c r="A1758" s="174">
        <v>239578</v>
      </c>
      <c r="B1758" s="174">
        <v>227</v>
      </c>
      <c r="C1758" s="174">
        <v>2012</v>
      </c>
      <c r="D1758" s="174">
        <v>59</v>
      </c>
      <c r="E1758" s="180" t="s">
        <v>400</v>
      </c>
      <c r="F1758" s="175">
        <v>30</v>
      </c>
      <c r="G1758" s="176" t="s">
        <v>787</v>
      </c>
      <c r="H1758" s="176" t="s">
        <v>796</v>
      </c>
      <c r="I1758" s="174">
        <v>3</v>
      </c>
      <c r="J1758" s="174">
        <v>3</v>
      </c>
      <c r="K1758" s="174">
        <v>24843.742179000001</v>
      </c>
    </row>
    <row r="1759" spans="1:11" x14ac:dyDescent="0.25">
      <c r="A1759" s="174">
        <v>239579</v>
      </c>
      <c r="B1759" s="174">
        <v>227</v>
      </c>
      <c r="C1759" s="174">
        <v>2012</v>
      </c>
      <c r="D1759" s="174">
        <v>59</v>
      </c>
      <c r="E1759" s="180" t="s">
        <v>400</v>
      </c>
      <c r="F1759" s="175">
        <v>30</v>
      </c>
      <c r="G1759" s="176" t="s">
        <v>787</v>
      </c>
      <c r="H1759" s="176" t="s">
        <v>796</v>
      </c>
      <c r="I1759" s="174">
        <v>4</v>
      </c>
      <c r="J1759" s="174">
        <v>3</v>
      </c>
      <c r="K1759" s="174">
        <v>34735.154652999998</v>
      </c>
    </row>
    <row r="1760" spans="1:11" x14ac:dyDescent="0.25">
      <c r="A1760" s="174">
        <v>239580</v>
      </c>
      <c r="B1760" s="174">
        <v>227</v>
      </c>
      <c r="C1760" s="174">
        <v>2012</v>
      </c>
      <c r="D1760" s="174">
        <v>59</v>
      </c>
      <c r="E1760" s="180" t="s">
        <v>400</v>
      </c>
      <c r="F1760" s="175">
        <v>30</v>
      </c>
      <c r="G1760" s="176" t="s">
        <v>787</v>
      </c>
      <c r="H1760" s="176" t="s">
        <v>796</v>
      </c>
      <c r="I1760" s="174">
        <v>5</v>
      </c>
      <c r="J1760" s="174">
        <v>3</v>
      </c>
      <c r="K1760" s="174">
        <v>7739.2941460000002</v>
      </c>
    </row>
    <row r="1761" spans="1:11" x14ac:dyDescent="0.25">
      <c r="A1761" s="174">
        <v>239581</v>
      </c>
      <c r="B1761" s="174">
        <v>227</v>
      </c>
      <c r="C1761" s="174">
        <v>2012</v>
      </c>
      <c r="D1761" s="174">
        <v>60</v>
      </c>
      <c r="E1761" s="180" t="s">
        <v>402</v>
      </c>
      <c r="F1761" s="175">
        <v>30</v>
      </c>
      <c r="G1761" s="176" t="s">
        <v>787</v>
      </c>
      <c r="H1761" s="176" t="s">
        <v>202</v>
      </c>
      <c r="I1761" s="174">
        <v>2</v>
      </c>
      <c r="J1761" s="174">
        <v>3</v>
      </c>
      <c r="K1761" s="174">
        <v>322.53691099999998</v>
      </c>
    </row>
    <row r="1762" spans="1:11" x14ac:dyDescent="0.25">
      <c r="A1762" s="174">
        <v>239582</v>
      </c>
      <c r="B1762" s="174">
        <v>227</v>
      </c>
      <c r="C1762" s="174">
        <v>2012</v>
      </c>
      <c r="D1762" s="174">
        <v>60</v>
      </c>
      <c r="E1762" s="180" t="s">
        <v>402</v>
      </c>
      <c r="F1762" s="175">
        <v>30</v>
      </c>
      <c r="G1762" s="176" t="s">
        <v>787</v>
      </c>
      <c r="H1762" s="176" t="s">
        <v>202</v>
      </c>
      <c r="I1762" s="174">
        <v>3</v>
      </c>
      <c r="J1762" s="174">
        <v>3</v>
      </c>
      <c r="K1762" s="174">
        <v>528.71459100000004</v>
      </c>
    </row>
    <row r="1763" spans="1:11" x14ac:dyDescent="0.25">
      <c r="A1763" s="174">
        <v>239583</v>
      </c>
      <c r="B1763" s="174">
        <v>227</v>
      </c>
      <c r="C1763" s="174">
        <v>2012</v>
      </c>
      <c r="D1763" s="174">
        <v>60</v>
      </c>
      <c r="E1763" s="180" t="s">
        <v>402</v>
      </c>
      <c r="F1763" s="175">
        <v>30</v>
      </c>
      <c r="G1763" s="176" t="s">
        <v>787</v>
      </c>
      <c r="H1763" s="176" t="s">
        <v>202</v>
      </c>
      <c r="I1763" s="174">
        <v>4</v>
      </c>
      <c r="J1763" s="174">
        <v>3</v>
      </c>
      <c r="K1763" s="174">
        <v>1534.6039330000001</v>
      </c>
    </row>
    <row r="1764" spans="1:11" x14ac:dyDescent="0.25">
      <c r="A1764" s="174">
        <v>239584</v>
      </c>
      <c r="B1764" s="174">
        <v>227</v>
      </c>
      <c r="C1764" s="174">
        <v>2012</v>
      </c>
      <c r="D1764" s="174">
        <v>60</v>
      </c>
      <c r="E1764" s="180" t="s">
        <v>402</v>
      </c>
      <c r="F1764" s="175">
        <v>30</v>
      </c>
      <c r="G1764" s="176" t="s">
        <v>787</v>
      </c>
      <c r="H1764" s="176" t="s">
        <v>202</v>
      </c>
      <c r="I1764" s="174">
        <v>5</v>
      </c>
      <c r="J1764" s="174">
        <v>3</v>
      </c>
      <c r="K1764" s="174">
        <v>270.11654099999998</v>
      </c>
    </row>
    <row r="1765" spans="1:11" x14ac:dyDescent="0.25">
      <c r="A1765" s="174">
        <v>239585</v>
      </c>
      <c r="B1765" s="174">
        <v>227</v>
      </c>
      <c r="C1765" s="174">
        <v>2012</v>
      </c>
      <c r="D1765" s="174">
        <v>61</v>
      </c>
      <c r="E1765" s="180" t="s">
        <v>404</v>
      </c>
      <c r="F1765" s="175">
        <v>31</v>
      </c>
      <c r="G1765" s="176" t="s">
        <v>788</v>
      </c>
      <c r="H1765" s="176" t="s">
        <v>796</v>
      </c>
      <c r="I1765" s="174">
        <v>2</v>
      </c>
      <c r="J1765" s="174">
        <v>3</v>
      </c>
      <c r="K1765" s="174">
        <v>8543.8681209999995</v>
      </c>
    </row>
    <row r="1766" spans="1:11" x14ac:dyDescent="0.25">
      <c r="A1766" s="174">
        <v>239586</v>
      </c>
      <c r="B1766" s="174">
        <v>227</v>
      </c>
      <c r="C1766" s="174">
        <v>2012</v>
      </c>
      <c r="D1766" s="174">
        <v>61</v>
      </c>
      <c r="E1766" s="180" t="s">
        <v>404</v>
      </c>
      <c r="F1766" s="175">
        <v>31</v>
      </c>
      <c r="G1766" s="176" t="s">
        <v>788</v>
      </c>
      <c r="H1766" s="176" t="s">
        <v>796</v>
      </c>
      <c r="I1766" s="174">
        <v>3</v>
      </c>
      <c r="J1766" s="174">
        <v>3</v>
      </c>
      <c r="K1766" s="174">
        <v>24078.845711000002</v>
      </c>
    </row>
    <row r="1767" spans="1:11" x14ac:dyDescent="0.25">
      <c r="A1767" s="174">
        <v>239587</v>
      </c>
      <c r="B1767" s="174">
        <v>227</v>
      </c>
      <c r="C1767" s="174">
        <v>2012</v>
      </c>
      <c r="D1767" s="174">
        <v>61</v>
      </c>
      <c r="E1767" s="180" t="s">
        <v>404</v>
      </c>
      <c r="F1767" s="175">
        <v>31</v>
      </c>
      <c r="G1767" s="176" t="s">
        <v>788</v>
      </c>
      <c r="H1767" s="176" t="s">
        <v>796</v>
      </c>
      <c r="I1767" s="174">
        <v>4</v>
      </c>
      <c r="J1767" s="174">
        <v>3</v>
      </c>
      <c r="K1767" s="174">
        <v>97261.406241999997</v>
      </c>
    </row>
    <row r="1768" spans="1:11" x14ac:dyDescent="0.25">
      <c r="A1768" s="174">
        <v>239588</v>
      </c>
      <c r="B1768" s="174">
        <v>227</v>
      </c>
      <c r="C1768" s="174">
        <v>2012</v>
      </c>
      <c r="D1768" s="174">
        <v>61</v>
      </c>
      <c r="E1768" s="180" t="s">
        <v>404</v>
      </c>
      <c r="F1768" s="175">
        <v>31</v>
      </c>
      <c r="G1768" s="176" t="s">
        <v>788</v>
      </c>
      <c r="H1768" s="176" t="s">
        <v>796</v>
      </c>
      <c r="I1768" s="174">
        <v>5</v>
      </c>
      <c r="J1768" s="174">
        <v>3</v>
      </c>
      <c r="K1768" s="174">
        <v>40592.798833000001</v>
      </c>
    </row>
    <row r="1769" spans="1:11" x14ac:dyDescent="0.25">
      <c r="A1769" s="174">
        <v>239589</v>
      </c>
      <c r="B1769" s="174">
        <v>227</v>
      </c>
      <c r="C1769" s="174">
        <v>2012</v>
      </c>
      <c r="D1769" s="174">
        <v>62</v>
      </c>
      <c r="E1769" s="180" t="s">
        <v>406</v>
      </c>
      <c r="F1769" s="175">
        <v>31</v>
      </c>
      <c r="G1769" s="176" t="s">
        <v>788</v>
      </c>
      <c r="H1769" s="176" t="s">
        <v>202</v>
      </c>
      <c r="I1769" s="174">
        <v>2</v>
      </c>
      <c r="J1769" s="174">
        <v>3</v>
      </c>
      <c r="K1769" s="174">
        <v>174.237471</v>
      </c>
    </row>
    <row r="1770" spans="1:11" x14ac:dyDescent="0.25">
      <c r="A1770" s="174">
        <v>239590</v>
      </c>
      <c r="B1770" s="174">
        <v>227</v>
      </c>
      <c r="C1770" s="174">
        <v>2012</v>
      </c>
      <c r="D1770" s="174">
        <v>62</v>
      </c>
      <c r="E1770" s="180" t="s">
        <v>406</v>
      </c>
      <c r="F1770" s="175">
        <v>31</v>
      </c>
      <c r="G1770" s="176" t="s">
        <v>788</v>
      </c>
      <c r="H1770" s="176" t="s">
        <v>202</v>
      </c>
      <c r="I1770" s="174">
        <v>3</v>
      </c>
      <c r="J1770" s="174">
        <v>3</v>
      </c>
      <c r="K1770" s="174">
        <v>491.40504700000002</v>
      </c>
    </row>
    <row r="1771" spans="1:11" x14ac:dyDescent="0.25">
      <c r="A1771" s="174">
        <v>239591</v>
      </c>
      <c r="B1771" s="174">
        <v>227</v>
      </c>
      <c r="C1771" s="174">
        <v>2012</v>
      </c>
      <c r="D1771" s="174">
        <v>62</v>
      </c>
      <c r="E1771" s="180" t="s">
        <v>406</v>
      </c>
      <c r="F1771" s="175">
        <v>31</v>
      </c>
      <c r="G1771" s="176" t="s">
        <v>788</v>
      </c>
      <c r="H1771" s="176" t="s">
        <v>202</v>
      </c>
      <c r="I1771" s="174">
        <v>4</v>
      </c>
      <c r="J1771" s="174">
        <v>3</v>
      </c>
      <c r="K1771" s="174">
        <v>1979.8092919999999</v>
      </c>
    </row>
    <row r="1772" spans="1:11" x14ac:dyDescent="0.25">
      <c r="A1772" s="174">
        <v>239592</v>
      </c>
      <c r="B1772" s="174">
        <v>227</v>
      </c>
      <c r="C1772" s="174">
        <v>2012</v>
      </c>
      <c r="D1772" s="174">
        <v>62</v>
      </c>
      <c r="E1772" s="180" t="s">
        <v>406</v>
      </c>
      <c r="F1772" s="175">
        <v>31</v>
      </c>
      <c r="G1772" s="176" t="s">
        <v>788</v>
      </c>
      <c r="H1772" s="176" t="s">
        <v>202</v>
      </c>
      <c r="I1772" s="174">
        <v>5</v>
      </c>
      <c r="J1772" s="174">
        <v>3</v>
      </c>
      <c r="K1772" s="174">
        <v>886.222309</v>
      </c>
    </row>
    <row r="1773" spans="1:11" x14ac:dyDescent="0.25">
      <c r="A1773" s="174">
        <v>239593</v>
      </c>
      <c r="B1773" s="174">
        <v>227</v>
      </c>
      <c r="C1773" s="174">
        <v>2012</v>
      </c>
      <c r="D1773" s="174">
        <v>63</v>
      </c>
      <c r="E1773" s="180" t="s">
        <v>408</v>
      </c>
      <c r="F1773" s="175">
        <v>32</v>
      </c>
      <c r="G1773" s="176" t="s">
        <v>789</v>
      </c>
      <c r="H1773" s="176" t="s">
        <v>796</v>
      </c>
      <c r="I1773" s="174">
        <v>2</v>
      </c>
      <c r="J1773" s="174">
        <v>3</v>
      </c>
      <c r="K1773" s="174">
        <v>3164.897469</v>
      </c>
    </row>
    <row r="1774" spans="1:11" x14ac:dyDescent="0.25">
      <c r="A1774" s="174">
        <v>239594</v>
      </c>
      <c r="B1774" s="174">
        <v>227</v>
      </c>
      <c r="C1774" s="174">
        <v>2012</v>
      </c>
      <c r="D1774" s="174">
        <v>63</v>
      </c>
      <c r="E1774" s="180" t="s">
        <v>408</v>
      </c>
      <c r="F1774" s="175">
        <v>32</v>
      </c>
      <c r="G1774" s="176" t="s">
        <v>789</v>
      </c>
      <c r="H1774" s="176" t="s">
        <v>796</v>
      </c>
      <c r="I1774" s="174">
        <v>3</v>
      </c>
      <c r="J1774" s="174">
        <v>3</v>
      </c>
      <c r="K1774" s="174">
        <v>5996.5221600000004</v>
      </c>
    </row>
    <row r="1775" spans="1:11" x14ac:dyDescent="0.25">
      <c r="A1775" s="174">
        <v>239595</v>
      </c>
      <c r="B1775" s="174">
        <v>227</v>
      </c>
      <c r="C1775" s="174">
        <v>2012</v>
      </c>
      <c r="D1775" s="174">
        <v>63</v>
      </c>
      <c r="E1775" s="180" t="s">
        <v>408</v>
      </c>
      <c r="F1775" s="175">
        <v>32</v>
      </c>
      <c r="G1775" s="176" t="s">
        <v>789</v>
      </c>
      <c r="H1775" s="176" t="s">
        <v>796</v>
      </c>
      <c r="I1775" s="174">
        <v>4</v>
      </c>
      <c r="J1775" s="174">
        <v>3</v>
      </c>
      <c r="K1775" s="174">
        <v>7197.3862509999999</v>
      </c>
    </row>
    <row r="1776" spans="1:11" x14ac:dyDescent="0.25">
      <c r="A1776" s="174">
        <v>239596</v>
      </c>
      <c r="B1776" s="174">
        <v>227</v>
      </c>
      <c r="C1776" s="174">
        <v>2012</v>
      </c>
      <c r="D1776" s="174">
        <v>63</v>
      </c>
      <c r="E1776" s="180" t="s">
        <v>408</v>
      </c>
      <c r="F1776" s="175">
        <v>32</v>
      </c>
      <c r="G1776" s="176" t="s">
        <v>789</v>
      </c>
      <c r="H1776" s="176" t="s">
        <v>796</v>
      </c>
      <c r="I1776" s="174">
        <v>5</v>
      </c>
      <c r="J1776" s="174">
        <v>3</v>
      </c>
      <c r="K1776" s="174">
        <v>390.02397300000001</v>
      </c>
    </row>
    <row r="1777" spans="1:11" x14ac:dyDescent="0.25">
      <c r="A1777" s="174">
        <v>239597</v>
      </c>
      <c r="B1777" s="174">
        <v>227</v>
      </c>
      <c r="C1777" s="174">
        <v>2012</v>
      </c>
      <c r="D1777" s="174">
        <v>64</v>
      </c>
      <c r="E1777" s="180" t="s">
        <v>410</v>
      </c>
      <c r="F1777" s="175">
        <v>32</v>
      </c>
      <c r="G1777" s="176" t="s">
        <v>789</v>
      </c>
      <c r="H1777" s="176" t="s">
        <v>202</v>
      </c>
      <c r="I1777" s="174">
        <v>2</v>
      </c>
      <c r="J1777" s="174">
        <v>3</v>
      </c>
      <c r="K1777" s="174">
        <v>268.94407000000001</v>
      </c>
    </row>
    <row r="1778" spans="1:11" x14ac:dyDescent="0.25">
      <c r="A1778" s="174">
        <v>239598</v>
      </c>
      <c r="B1778" s="174">
        <v>227</v>
      </c>
      <c r="C1778" s="174">
        <v>2012</v>
      </c>
      <c r="D1778" s="174">
        <v>64</v>
      </c>
      <c r="E1778" s="180" t="s">
        <v>410</v>
      </c>
      <c r="F1778" s="175">
        <v>32</v>
      </c>
      <c r="G1778" s="176" t="s">
        <v>789</v>
      </c>
      <c r="H1778" s="176" t="s">
        <v>202</v>
      </c>
      <c r="I1778" s="174">
        <v>3</v>
      </c>
      <c r="J1778" s="174">
        <v>3</v>
      </c>
      <c r="K1778" s="174">
        <v>509.49208099999998</v>
      </c>
    </row>
    <row r="1779" spans="1:11" x14ac:dyDescent="0.25">
      <c r="A1779" s="174">
        <v>239599</v>
      </c>
      <c r="B1779" s="174">
        <v>227</v>
      </c>
      <c r="C1779" s="174">
        <v>2012</v>
      </c>
      <c r="D1779" s="174">
        <v>64</v>
      </c>
      <c r="E1779" s="180" t="s">
        <v>410</v>
      </c>
      <c r="F1779" s="175">
        <v>32</v>
      </c>
      <c r="G1779" s="176" t="s">
        <v>789</v>
      </c>
      <c r="H1779" s="176" t="s">
        <v>202</v>
      </c>
      <c r="I1779" s="174">
        <v>4</v>
      </c>
      <c r="J1779" s="174">
        <v>3</v>
      </c>
      <c r="K1779" s="174">
        <v>613.97949600000004</v>
      </c>
    </row>
    <row r="1780" spans="1:11" x14ac:dyDescent="0.25">
      <c r="A1780" s="174">
        <v>239600</v>
      </c>
      <c r="B1780" s="174">
        <v>227</v>
      </c>
      <c r="C1780" s="174">
        <v>2012</v>
      </c>
      <c r="D1780" s="174">
        <v>64</v>
      </c>
      <c r="E1780" s="180" t="s">
        <v>410</v>
      </c>
      <c r="F1780" s="175">
        <v>32</v>
      </c>
      <c r="G1780" s="176" t="s">
        <v>789</v>
      </c>
      <c r="H1780" s="176" t="s">
        <v>202</v>
      </c>
      <c r="I1780" s="174">
        <v>5</v>
      </c>
      <c r="J1780" s="174">
        <v>3</v>
      </c>
      <c r="K1780" s="174">
        <v>34.004021000000002</v>
      </c>
    </row>
    <row r="1781" spans="1:11" x14ac:dyDescent="0.25">
      <c r="A1781" s="174">
        <v>239601</v>
      </c>
      <c r="B1781" s="174">
        <v>227</v>
      </c>
      <c r="C1781" s="174">
        <v>2012</v>
      </c>
      <c r="D1781" s="174">
        <v>65</v>
      </c>
      <c r="E1781" s="180" t="s">
        <v>412</v>
      </c>
      <c r="F1781" s="175">
        <v>33</v>
      </c>
      <c r="G1781" s="176" t="s">
        <v>790</v>
      </c>
      <c r="H1781" s="176" t="s">
        <v>796</v>
      </c>
      <c r="I1781" s="174">
        <v>2</v>
      </c>
      <c r="J1781" s="174">
        <v>3</v>
      </c>
      <c r="K1781" s="174">
        <v>137.66001</v>
      </c>
    </row>
    <row r="1782" spans="1:11" x14ac:dyDescent="0.25">
      <c r="A1782" s="174">
        <v>239602</v>
      </c>
      <c r="B1782" s="174">
        <v>227</v>
      </c>
      <c r="C1782" s="174">
        <v>2012</v>
      </c>
      <c r="D1782" s="174">
        <v>65</v>
      </c>
      <c r="E1782" s="180" t="s">
        <v>412</v>
      </c>
      <c r="F1782" s="175">
        <v>33</v>
      </c>
      <c r="G1782" s="176" t="s">
        <v>790</v>
      </c>
      <c r="H1782" s="176" t="s">
        <v>796</v>
      </c>
      <c r="I1782" s="174">
        <v>3</v>
      </c>
      <c r="J1782" s="174">
        <v>3</v>
      </c>
      <c r="K1782" s="174">
        <v>26.009157999999999</v>
      </c>
    </row>
    <row r="1783" spans="1:11" x14ac:dyDescent="0.25">
      <c r="A1783" s="174">
        <v>239603</v>
      </c>
      <c r="B1783" s="174">
        <v>227</v>
      </c>
      <c r="C1783" s="174">
        <v>2012</v>
      </c>
      <c r="D1783" s="174">
        <v>65</v>
      </c>
      <c r="E1783" s="180" t="s">
        <v>412</v>
      </c>
      <c r="F1783" s="175">
        <v>33</v>
      </c>
      <c r="G1783" s="176" t="s">
        <v>790</v>
      </c>
      <c r="H1783" s="176" t="s">
        <v>796</v>
      </c>
      <c r="I1783" s="174">
        <v>4</v>
      </c>
      <c r="J1783" s="174">
        <v>3</v>
      </c>
      <c r="K1783" s="174">
        <v>476.300096</v>
      </c>
    </row>
    <row r="1784" spans="1:11" x14ac:dyDescent="0.25">
      <c r="A1784" s="174">
        <v>239604</v>
      </c>
      <c r="B1784" s="174">
        <v>227</v>
      </c>
      <c r="C1784" s="174">
        <v>2012</v>
      </c>
      <c r="D1784" s="174">
        <v>65</v>
      </c>
      <c r="E1784" s="180" t="s">
        <v>412</v>
      </c>
      <c r="F1784" s="175">
        <v>33</v>
      </c>
      <c r="G1784" s="176" t="s">
        <v>790</v>
      </c>
      <c r="H1784" s="176" t="s">
        <v>796</v>
      </c>
      <c r="I1784" s="174">
        <v>5</v>
      </c>
      <c r="J1784" s="174">
        <v>3</v>
      </c>
      <c r="K1784" s="174">
        <v>13.060017999999999</v>
      </c>
    </row>
    <row r="1785" spans="1:11" x14ac:dyDescent="0.25">
      <c r="A1785" s="174">
        <v>239605</v>
      </c>
      <c r="B1785" s="174">
        <v>227</v>
      </c>
      <c r="C1785" s="174">
        <v>2012</v>
      </c>
      <c r="D1785" s="174">
        <v>67</v>
      </c>
      <c r="E1785" s="180" t="s">
        <v>416</v>
      </c>
      <c r="F1785" s="175">
        <v>34</v>
      </c>
      <c r="G1785" s="176" t="s">
        <v>791</v>
      </c>
      <c r="H1785" s="176" t="s">
        <v>796</v>
      </c>
      <c r="I1785" s="174">
        <v>2</v>
      </c>
      <c r="J1785" s="174">
        <v>3</v>
      </c>
      <c r="K1785" s="174">
        <v>397.090732</v>
      </c>
    </row>
    <row r="1786" spans="1:11" x14ac:dyDescent="0.25">
      <c r="A1786" s="174">
        <v>239606</v>
      </c>
      <c r="B1786" s="174">
        <v>227</v>
      </c>
      <c r="C1786" s="174">
        <v>2012</v>
      </c>
      <c r="D1786" s="174">
        <v>67</v>
      </c>
      <c r="E1786" s="180" t="s">
        <v>416</v>
      </c>
      <c r="F1786" s="175">
        <v>34</v>
      </c>
      <c r="G1786" s="176" t="s">
        <v>791</v>
      </c>
      <c r="H1786" s="176" t="s">
        <v>796</v>
      </c>
      <c r="I1786" s="174">
        <v>3</v>
      </c>
      <c r="J1786" s="174">
        <v>3</v>
      </c>
      <c r="K1786" s="174">
        <v>3391.4634890000002</v>
      </c>
    </row>
    <row r="1787" spans="1:11" x14ac:dyDescent="0.25">
      <c r="A1787" s="174">
        <v>239607</v>
      </c>
      <c r="B1787" s="174">
        <v>227</v>
      </c>
      <c r="C1787" s="174">
        <v>2012</v>
      </c>
      <c r="D1787" s="174">
        <v>67</v>
      </c>
      <c r="E1787" s="180" t="s">
        <v>416</v>
      </c>
      <c r="F1787" s="175">
        <v>34</v>
      </c>
      <c r="G1787" s="176" t="s">
        <v>791</v>
      </c>
      <c r="H1787" s="176" t="s">
        <v>796</v>
      </c>
      <c r="I1787" s="174">
        <v>4</v>
      </c>
      <c r="J1787" s="174">
        <v>3</v>
      </c>
      <c r="K1787" s="174">
        <v>2376.1985890000001</v>
      </c>
    </row>
    <row r="1788" spans="1:11" x14ac:dyDescent="0.25">
      <c r="A1788" s="174">
        <v>239608</v>
      </c>
      <c r="B1788" s="174">
        <v>227</v>
      </c>
      <c r="C1788" s="174">
        <v>2012</v>
      </c>
      <c r="D1788" s="174">
        <v>67</v>
      </c>
      <c r="E1788" s="180" t="s">
        <v>416</v>
      </c>
      <c r="F1788" s="175">
        <v>34</v>
      </c>
      <c r="G1788" s="176" t="s">
        <v>791</v>
      </c>
      <c r="H1788" s="176" t="s">
        <v>796</v>
      </c>
      <c r="I1788" s="174">
        <v>5</v>
      </c>
      <c r="J1788" s="174">
        <v>3</v>
      </c>
      <c r="K1788" s="174">
        <v>601.02423599999997</v>
      </c>
    </row>
    <row r="1789" spans="1:11" x14ac:dyDescent="0.25">
      <c r="A1789" s="174">
        <v>239609</v>
      </c>
      <c r="B1789" s="174">
        <v>227</v>
      </c>
      <c r="C1789" s="174">
        <v>2012</v>
      </c>
      <c r="D1789" s="174">
        <v>69</v>
      </c>
      <c r="E1789" s="180" t="s">
        <v>420</v>
      </c>
      <c r="F1789" s="175">
        <v>35</v>
      </c>
      <c r="G1789" s="176" t="s">
        <v>792</v>
      </c>
      <c r="H1789" s="176" t="s">
        <v>796</v>
      </c>
      <c r="I1789" s="174">
        <v>2</v>
      </c>
      <c r="J1789" s="174">
        <v>3</v>
      </c>
      <c r="K1789" s="174">
        <v>15240.789204000001</v>
      </c>
    </row>
    <row r="1790" spans="1:11" x14ac:dyDescent="0.25">
      <c r="A1790" s="174">
        <v>239610</v>
      </c>
      <c r="B1790" s="174">
        <v>227</v>
      </c>
      <c r="C1790" s="174">
        <v>2012</v>
      </c>
      <c r="D1790" s="174">
        <v>69</v>
      </c>
      <c r="E1790" s="180" t="s">
        <v>420</v>
      </c>
      <c r="F1790" s="175">
        <v>35</v>
      </c>
      <c r="G1790" s="176" t="s">
        <v>792</v>
      </c>
      <c r="H1790" s="176" t="s">
        <v>796</v>
      </c>
      <c r="I1790" s="174">
        <v>3</v>
      </c>
      <c r="J1790" s="174">
        <v>3</v>
      </c>
      <c r="K1790" s="174">
        <v>177829.95808800001</v>
      </c>
    </row>
    <row r="1791" spans="1:11" x14ac:dyDescent="0.25">
      <c r="A1791" s="174">
        <v>239611</v>
      </c>
      <c r="B1791" s="174">
        <v>227</v>
      </c>
      <c r="C1791" s="174">
        <v>2012</v>
      </c>
      <c r="D1791" s="174">
        <v>69</v>
      </c>
      <c r="E1791" s="180" t="s">
        <v>420</v>
      </c>
      <c r="F1791" s="175">
        <v>35</v>
      </c>
      <c r="G1791" s="176" t="s">
        <v>792</v>
      </c>
      <c r="H1791" s="176" t="s">
        <v>796</v>
      </c>
      <c r="I1791" s="174">
        <v>4</v>
      </c>
      <c r="J1791" s="174">
        <v>3</v>
      </c>
      <c r="K1791" s="174">
        <v>116244.10352800001</v>
      </c>
    </row>
    <row r="1792" spans="1:11" x14ac:dyDescent="0.25">
      <c r="A1792" s="174">
        <v>239612</v>
      </c>
      <c r="B1792" s="174">
        <v>227</v>
      </c>
      <c r="C1792" s="174">
        <v>2012</v>
      </c>
      <c r="D1792" s="174">
        <v>69</v>
      </c>
      <c r="E1792" s="180" t="s">
        <v>420</v>
      </c>
      <c r="F1792" s="175">
        <v>35</v>
      </c>
      <c r="G1792" s="176" t="s">
        <v>792</v>
      </c>
      <c r="H1792" s="176" t="s">
        <v>796</v>
      </c>
      <c r="I1792" s="174">
        <v>5</v>
      </c>
      <c r="J1792" s="174">
        <v>3</v>
      </c>
      <c r="K1792" s="174">
        <v>1544.00369</v>
      </c>
    </row>
    <row r="1793" spans="1:11" x14ac:dyDescent="0.25">
      <c r="A1793" s="174">
        <v>239613</v>
      </c>
      <c r="B1793" s="174">
        <v>227</v>
      </c>
      <c r="C1793" s="174">
        <v>2012</v>
      </c>
      <c r="D1793" s="174">
        <v>70</v>
      </c>
      <c r="E1793" s="180" t="s">
        <v>422</v>
      </c>
      <c r="F1793" s="175">
        <v>35</v>
      </c>
      <c r="G1793" s="176" t="s">
        <v>792</v>
      </c>
      <c r="H1793" s="176" t="s">
        <v>202</v>
      </c>
      <c r="I1793" s="174">
        <v>2</v>
      </c>
      <c r="J1793" s="174">
        <v>3</v>
      </c>
      <c r="K1793" s="174">
        <v>910.19401400000004</v>
      </c>
    </row>
    <row r="1794" spans="1:11" x14ac:dyDescent="0.25">
      <c r="A1794" s="174">
        <v>239614</v>
      </c>
      <c r="B1794" s="174">
        <v>227</v>
      </c>
      <c r="C1794" s="174">
        <v>2012</v>
      </c>
      <c r="D1794" s="174">
        <v>70</v>
      </c>
      <c r="E1794" s="180" t="s">
        <v>422</v>
      </c>
      <c r="F1794" s="175">
        <v>35</v>
      </c>
      <c r="G1794" s="176" t="s">
        <v>792</v>
      </c>
      <c r="H1794" s="176" t="s">
        <v>202</v>
      </c>
      <c r="I1794" s="174">
        <v>3</v>
      </c>
      <c r="J1794" s="174">
        <v>3</v>
      </c>
      <c r="K1794" s="174">
        <v>10619.849101</v>
      </c>
    </row>
    <row r="1795" spans="1:11" x14ac:dyDescent="0.25">
      <c r="A1795" s="174">
        <v>239615</v>
      </c>
      <c r="B1795" s="174">
        <v>227</v>
      </c>
      <c r="C1795" s="174">
        <v>2012</v>
      </c>
      <c r="D1795" s="174">
        <v>70</v>
      </c>
      <c r="E1795" s="180" t="s">
        <v>422</v>
      </c>
      <c r="F1795" s="175">
        <v>35</v>
      </c>
      <c r="G1795" s="176" t="s">
        <v>792</v>
      </c>
      <c r="H1795" s="176" t="s">
        <v>202</v>
      </c>
      <c r="I1795" s="174">
        <v>4</v>
      </c>
      <c r="J1795" s="174">
        <v>3</v>
      </c>
      <c r="K1795" s="174">
        <v>56554.120638</v>
      </c>
    </row>
    <row r="1796" spans="1:11" x14ac:dyDescent="0.25">
      <c r="A1796" s="174">
        <v>239616</v>
      </c>
      <c r="B1796" s="174">
        <v>227</v>
      </c>
      <c r="C1796" s="174">
        <v>2012</v>
      </c>
      <c r="D1796" s="174">
        <v>70</v>
      </c>
      <c r="E1796" s="180" t="s">
        <v>422</v>
      </c>
      <c r="F1796" s="175">
        <v>35</v>
      </c>
      <c r="G1796" s="176" t="s">
        <v>792</v>
      </c>
      <c r="H1796" s="176" t="s">
        <v>202</v>
      </c>
      <c r="I1796" s="174">
        <v>5</v>
      </c>
      <c r="J1796" s="174">
        <v>3</v>
      </c>
      <c r="K1796" s="174">
        <v>738.99400200000002</v>
      </c>
    </row>
    <row r="1797" spans="1:11" x14ac:dyDescent="0.25">
      <c r="A1797" s="174">
        <v>239617</v>
      </c>
      <c r="B1797" s="174">
        <v>227</v>
      </c>
      <c r="C1797" s="174">
        <v>2012</v>
      </c>
      <c r="D1797" s="174">
        <v>71</v>
      </c>
      <c r="E1797" s="180" t="s">
        <v>424</v>
      </c>
      <c r="F1797" s="175">
        <v>36</v>
      </c>
      <c r="G1797" s="176" t="s">
        <v>793</v>
      </c>
      <c r="H1797" s="176" t="s">
        <v>796</v>
      </c>
      <c r="I1797" s="174">
        <v>2</v>
      </c>
      <c r="J1797" s="174">
        <v>3</v>
      </c>
      <c r="K1797" s="174">
        <v>131.42366799999999</v>
      </c>
    </row>
    <row r="1798" spans="1:11" x14ac:dyDescent="0.25">
      <c r="A1798" s="174">
        <v>239618</v>
      </c>
      <c r="B1798" s="174">
        <v>227</v>
      </c>
      <c r="C1798" s="174">
        <v>2012</v>
      </c>
      <c r="D1798" s="174">
        <v>71</v>
      </c>
      <c r="E1798" s="180" t="s">
        <v>424</v>
      </c>
      <c r="F1798" s="175">
        <v>36</v>
      </c>
      <c r="G1798" s="176" t="s">
        <v>793</v>
      </c>
      <c r="H1798" s="176" t="s">
        <v>796</v>
      </c>
      <c r="I1798" s="174">
        <v>3</v>
      </c>
      <c r="J1798" s="174">
        <v>3</v>
      </c>
      <c r="K1798" s="174">
        <v>4459.8099650000004</v>
      </c>
    </row>
    <row r="1799" spans="1:11" x14ac:dyDescent="0.25">
      <c r="A1799" s="174">
        <v>239619</v>
      </c>
      <c r="B1799" s="174">
        <v>227</v>
      </c>
      <c r="C1799" s="174">
        <v>2012</v>
      </c>
      <c r="D1799" s="174">
        <v>71</v>
      </c>
      <c r="E1799" s="180" t="s">
        <v>424</v>
      </c>
      <c r="F1799" s="175">
        <v>36</v>
      </c>
      <c r="G1799" s="176" t="s">
        <v>793</v>
      </c>
      <c r="H1799" s="176" t="s">
        <v>796</v>
      </c>
      <c r="I1799" s="174">
        <v>4</v>
      </c>
      <c r="J1799" s="174">
        <v>3</v>
      </c>
      <c r="K1799" s="174">
        <v>9496.6953350000003</v>
      </c>
    </row>
    <row r="1800" spans="1:11" x14ac:dyDescent="0.25">
      <c r="A1800" s="174">
        <v>239620</v>
      </c>
      <c r="B1800" s="174">
        <v>227</v>
      </c>
      <c r="C1800" s="174">
        <v>2012</v>
      </c>
      <c r="D1800" s="174">
        <v>71</v>
      </c>
      <c r="E1800" s="180" t="s">
        <v>424</v>
      </c>
      <c r="F1800" s="175">
        <v>36</v>
      </c>
      <c r="G1800" s="176" t="s">
        <v>793</v>
      </c>
      <c r="H1800" s="176" t="s">
        <v>796</v>
      </c>
      <c r="I1800" s="174">
        <v>5</v>
      </c>
      <c r="J1800" s="174">
        <v>3</v>
      </c>
      <c r="K1800" s="174">
        <v>7875.4397040000003</v>
      </c>
    </row>
    <row r="1801" spans="1:11" x14ac:dyDescent="0.25">
      <c r="A1801" s="174">
        <v>239621</v>
      </c>
      <c r="B1801" s="174">
        <v>227</v>
      </c>
      <c r="C1801" s="174">
        <v>2012</v>
      </c>
      <c r="D1801" s="174">
        <v>72</v>
      </c>
      <c r="E1801" s="180" t="s">
        <v>426</v>
      </c>
      <c r="F1801" s="175">
        <v>36</v>
      </c>
      <c r="G1801" s="176" t="s">
        <v>793</v>
      </c>
      <c r="H1801" s="176" t="s">
        <v>202</v>
      </c>
      <c r="I1801" s="174">
        <v>2</v>
      </c>
      <c r="J1801" s="174">
        <v>3</v>
      </c>
      <c r="K1801" s="174">
        <v>43.85266</v>
      </c>
    </row>
    <row r="1802" spans="1:11" x14ac:dyDescent="0.25">
      <c r="A1802" s="174">
        <v>239622</v>
      </c>
      <c r="B1802" s="174">
        <v>227</v>
      </c>
      <c r="C1802" s="174">
        <v>2012</v>
      </c>
      <c r="D1802" s="174">
        <v>72</v>
      </c>
      <c r="E1802" s="180" t="s">
        <v>426</v>
      </c>
      <c r="F1802" s="175">
        <v>36</v>
      </c>
      <c r="G1802" s="176" t="s">
        <v>793</v>
      </c>
      <c r="H1802" s="176" t="s">
        <v>202</v>
      </c>
      <c r="I1802" s="174">
        <v>3</v>
      </c>
      <c r="J1802" s="174">
        <v>3</v>
      </c>
      <c r="K1802" s="174">
        <v>1893.1023849999999</v>
      </c>
    </row>
    <row r="1803" spans="1:11" x14ac:dyDescent="0.25">
      <c r="A1803" s="174">
        <v>239623</v>
      </c>
      <c r="B1803" s="174">
        <v>227</v>
      </c>
      <c r="C1803" s="174">
        <v>2012</v>
      </c>
      <c r="D1803" s="174">
        <v>72</v>
      </c>
      <c r="E1803" s="180" t="s">
        <v>426</v>
      </c>
      <c r="F1803" s="175">
        <v>36</v>
      </c>
      <c r="G1803" s="176" t="s">
        <v>793</v>
      </c>
      <c r="H1803" s="176" t="s">
        <v>202</v>
      </c>
      <c r="I1803" s="174">
        <v>4</v>
      </c>
      <c r="J1803" s="174">
        <v>3</v>
      </c>
      <c r="K1803" s="174">
        <v>2357.8777289999998</v>
      </c>
    </row>
    <row r="1804" spans="1:11" x14ac:dyDescent="0.25">
      <c r="A1804" s="174">
        <v>239624</v>
      </c>
      <c r="B1804" s="174">
        <v>227</v>
      </c>
      <c r="C1804" s="174">
        <v>2012</v>
      </c>
      <c r="D1804" s="174">
        <v>72</v>
      </c>
      <c r="E1804" s="180" t="s">
        <v>426</v>
      </c>
      <c r="F1804" s="175">
        <v>36</v>
      </c>
      <c r="G1804" s="176" t="s">
        <v>793</v>
      </c>
      <c r="H1804" s="176" t="s">
        <v>202</v>
      </c>
      <c r="I1804" s="174">
        <v>5</v>
      </c>
      <c r="J1804" s="174">
        <v>3</v>
      </c>
      <c r="K1804" s="174">
        <v>248.21716599999999</v>
      </c>
    </row>
    <row r="1805" spans="1:11" x14ac:dyDescent="0.25">
      <c r="A1805" s="174">
        <v>239625</v>
      </c>
      <c r="B1805" s="174">
        <v>227</v>
      </c>
      <c r="C1805" s="174">
        <v>2012</v>
      </c>
      <c r="D1805" s="174">
        <v>73</v>
      </c>
      <c r="E1805" s="180" t="s">
        <v>428</v>
      </c>
      <c r="F1805" s="175">
        <v>37</v>
      </c>
      <c r="G1805" s="176" t="s">
        <v>448</v>
      </c>
      <c r="H1805" s="176" t="s">
        <v>796</v>
      </c>
      <c r="I1805" s="174">
        <v>2</v>
      </c>
      <c r="J1805" s="174">
        <v>3</v>
      </c>
      <c r="K1805" s="174">
        <v>242.366612</v>
      </c>
    </row>
    <row r="1806" spans="1:11" x14ac:dyDescent="0.25">
      <c r="A1806" s="174">
        <v>239626</v>
      </c>
      <c r="B1806" s="174">
        <v>227</v>
      </c>
      <c r="C1806" s="174">
        <v>2012</v>
      </c>
      <c r="D1806" s="174">
        <v>73</v>
      </c>
      <c r="E1806" s="180" t="s">
        <v>428</v>
      </c>
      <c r="F1806" s="175">
        <v>37</v>
      </c>
      <c r="G1806" s="176" t="s">
        <v>448</v>
      </c>
      <c r="H1806" s="176" t="s">
        <v>796</v>
      </c>
      <c r="I1806" s="174">
        <v>3</v>
      </c>
      <c r="J1806" s="174">
        <v>3</v>
      </c>
      <c r="K1806" s="174">
        <v>810.64070500000003</v>
      </c>
    </row>
    <row r="1807" spans="1:11" x14ac:dyDescent="0.25">
      <c r="A1807" s="174">
        <v>239627</v>
      </c>
      <c r="B1807" s="174">
        <v>227</v>
      </c>
      <c r="C1807" s="174">
        <v>2012</v>
      </c>
      <c r="D1807" s="174">
        <v>73</v>
      </c>
      <c r="E1807" s="180" t="s">
        <v>428</v>
      </c>
      <c r="F1807" s="175">
        <v>37</v>
      </c>
      <c r="G1807" s="176" t="s">
        <v>448</v>
      </c>
      <c r="H1807" s="176" t="s">
        <v>796</v>
      </c>
      <c r="I1807" s="174">
        <v>4</v>
      </c>
      <c r="J1807" s="174">
        <v>3</v>
      </c>
      <c r="K1807" s="174">
        <v>1488.650263</v>
      </c>
    </row>
    <row r="1808" spans="1:11" x14ac:dyDescent="0.25">
      <c r="A1808" s="174">
        <v>239628</v>
      </c>
      <c r="B1808" s="174">
        <v>227</v>
      </c>
      <c r="C1808" s="174">
        <v>2012</v>
      </c>
      <c r="D1808" s="174">
        <v>73</v>
      </c>
      <c r="E1808" s="180" t="s">
        <v>428</v>
      </c>
      <c r="F1808" s="175">
        <v>37</v>
      </c>
      <c r="G1808" s="176" t="s">
        <v>448</v>
      </c>
      <c r="H1808" s="176" t="s">
        <v>796</v>
      </c>
      <c r="I1808" s="174">
        <v>5</v>
      </c>
      <c r="J1808" s="174">
        <v>3</v>
      </c>
      <c r="K1808" s="174">
        <v>2351.4868240000001</v>
      </c>
    </row>
    <row r="1809" spans="1:11" x14ac:dyDescent="0.25">
      <c r="A1809" s="174">
        <v>239629</v>
      </c>
      <c r="B1809" s="174">
        <v>227</v>
      </c>
      <c r="C1809" s="174">
        <v>2012</v>
      </c>
      <c r="D1809" s="174">
        <v>74</v>
      </c>
      <c r="E1809" s="180" t="s">
        <v>430</v>
      </c>
      <c r="F1809" s="175">
        <v>37</v>
      </c>
      <c r="G1809" s="176" t="s">
        <v>448</v>
      </c>
      <c r="H1809" s="176" t="s">
        <v>202</v>
      </c>
      <c r="I1809" s="174">
        <v>2</v>
      </c>
      <c r="J1809" s="174">
        <v>3</v>
      </c>
      <c r="K1809" s="174">
        <v>969.53225399999997</v>
      </c>
    </row>
    <row r="1810" spans="1:11" x14ac:dyDescent="0.25">
      <c r="A1810" s="174">
        <v>239630</v>
      </c>
      <c r="B1810" s="174">
        <v>227</v>
      </c>
      <c r="C1810" s="174">
        <v>2012</v>
      </c>
      <c r="D1810" s="174">
        <v>74</v>
      </c>
      <c r="E1810" s="180" t="s">
        <v>430</v>
      </c>
      <c r="F1810" s="175">
        <v>37</v>
      </c>
      <c r="G1810" s="176" t="s">
        <v>448</v>
      </c>
      <c r="H1810" s="176" t="s">
        <v>202</v>
      </c>
      <c r="I1810" s="174">
        <v>3</v>
      </c>
      <c r="J1810" s="174">
        <v>3</v>
      </c>
      <c r="K1810" s="174">
        <v>4928.4609309999996</v>
      </c>
    </row>
    <row r="1811" spans="1:11" x14ac:dyDescent="0.25">
      <c r="A1811" s="174">
        <v>239631</v>
      </c>
      <c r="B1811" s="174">
        <v>227</v>
      </c>
      <c r="C1811" s="174">
        <v>2012</v>
      </c>
      <c r="D1811" s="174">
        <v>74</v>
      </c>
      <c r="E1811" s="180" t="s">
        <v>430</v>
      </c>
      <c r="F1811" s="175">
        <v>37</v>
      </c>
      <c r="G1811" s="176" t="s">
        <v>448</v>
      </c>
      <c r="H1811" s="176" t="s">
        <v>202</v>
      </c>
      <c r="I1811" s="174">
        <v>4</v>
      </c>
      <c r="J1811" s="174">
        <v>3</v>
      </c>
      <c r="K1811" s="174">
        <v>9050.2525949999999</v>
      </c>
    </row>
    <row r="1812" spans="1:11" x14ac:dyDescent="0.25">
      <c r="A1812" s="174">
        <v>239632</v>
      </c>
      <c r="B1812" s="174">
        <v>227</v>
      </c>
      <c r="C1812" s="174">
        <v>2012</v>
      </c>
      <c r="D1812" s="174">
        <v>74</v>
      </c>
      <c r="E1812" s="180" t="s">
        <v>430</v>
      </c>
      <c r="F1812" s="175">
        <v>37</v>
      </c>
      <c r="G1812" s="176" t="s">
        <v>448</v>
      </c>
      <c r="H1812" s="176" t="s">
        <v>202</v>
      </c>
      <c r="I1812" s="174">
        <v>5</v>
      </c>
      <c r="J1812" s="174">
        <v>3</v>
      </c>
      <c r="K1812" s="174">
        <v>14280.460161000001</v>
      </c>
    </row>
    <row r="1813" spans="1:11" x14ac:dyDescent="0.25">
      <c r="A1813" s="174">
        <v>239633</v>
      </c>
      <c r="B1813" s="174">
        <v>227</v>
      </c>
      <c r="C1813" s="174">
        <v>2012</v>
      </c>
      <c r="D1813" s="174">
        <v>75</v>
      </c>
      <c r="E1813" s="180" t="s">
        <v>432</v>
      </c>
      <c r="F1813" s="175">
        <v>38</v>
      </c>
      <c r="G1813" s="176" t="s">
        <v>794</v>
      </c>
      <c r="H1813" s="176" t="s">
        <v>796</v>
      </c>
      <c r="I1813" s="174">
        <v>2</v>
      </c>
      <c r="J1813" s="174">
        <v>3</v>
      </c>
      <c r="K1813" s="174">
        <v>3.4568850000000002</v>
      </c>
    </row>
    <row r="1814" spans="1:11" x14ac:dyDescent="0.25">
      <c r="A1814" s="174">
        <v>239634</v>
      </c>
      <c r="B1814" s="174">
        <v>227</v>
      </c>
      <c r="C1814" s="174">
        <v>2012</v>
      </c>
      <c r="D1814" s="174">
        <v>75</v>
      </c>
      <c r="E1814" s="180" t="s">
        <v>432</v>
      </c>
      <c r="F1814" s="175">
        <v>38</v>
      </c>
      <c r="G1814" s="176" t="s">
        <v>794</v>
      </c>
      <c r="H1814" s="176" t="s">
        <v>796</v>
      </c>
      <c r="I1814" s="174">
        <v>3</v>
      </c>
      <c r="J1814" s="174">
        <v>3</v>
      </c>
      <c r="K1814" s="174">
        <v>22.0063</v>
      </c>
    </row>
    <row r="1815" spans="1:11" x14ac:dyDescent="0.25">
      <c r="A1815" s="174">
        <v>239635</v>
      </c>
      <c r="B1815" s="174">
        <v>227</v>
      </c>
      <c r="C1815" s="174">
        <v>2012</v>
      </c>
      <c r="D1815" s="174">
        <v>75</v>
      </c>
      <c r="E1815" s="180" t="s">
        <v>432</v>
      </c>
      <c r="F1815" s="175">
        <v>38</v>
      </c>
      <c r="G1815" s="176" t="s">
        <v>794</v>
      </c>
      <c r="H1815" s="176" t="s">
        <v>796</v>
      </c>
      <c r="I1815" s="174">
        <v>4</v>
      </c>
      <c r="J1815" s="174">
        <v>3</v>
      </c>
      <c r="K1815" s="174">
        <v>58.000591999999997</v>
      </c>
    </row>
    <row r="1816" spans="1:11" x14ac:dyDescent="0.25">
      <c r="A1816" s="174">
        <v>239636</v>
      </c>
      <c r="B1816" s="174">
        <v>227</v>
      </c>
      <c r="C1816" s="174">
        <v>2012</v>
      </c>
      <c r="D1816" s="174">
        <v>75</v>
      </c>
      <c r="E1816" s="180" t="s">
        <v>432</v>
      </c>
      <c r="F1816" s="175">
        <v>38</v>
      </c>
      <c r="G1816" s="176" t="s">
        <v>794</v>
      </c>
      <c r="H1816" s="176" t="s">
        <v>796</v>
      </c>
      <c r="I1816" s="174">
        <v>5</v>
      </c>
      <c r="J1816" s="174">
        <v>3</v>
      </c>
      <c r="K1816" s="174">
        <v>159.03818899999999</v>
      </c>
    </row>
    <row r="1817" spans="1:11" x14ac:dyDescent="0.25">
      <c r="A1817" s="174">
        <v>239637</v>
      </c>
      <c r="B1817" s="174">
        <v>227</v>
      </c>
      <c r="C1817" s="174">
        <v>2012</v>
      </c>
      <c r="D1817" s="174">
        <v>76</v>
      </c>
      <c r="E1817" s="180" t="s">
        <v>434</v>
      </c>
      <c r="F1817" s="175">
        <v>38</v>
      </c>
      <c r="G1817" s="176" t="s">
        <v>794</v>
      </c>
      <c r="H1817" s="176" t="s">
        <v>202</v>
      </c>
      <c r="I1817" s="174">
        <v>2</v>
      </c>
      <c r="J1817" s="174">
        <v>3</v>
      </c>
      <c r="K1817" s="174">
        <v>3.4879669999999998</v>
      </c>
    </row>
    <row r="1818" spans="1:11" x14ac:dyDescent="0.25">
      <c r="A1818" s="174">
        <v>239638</v>
      </c>
      <c r="B1818" s="174">
        <v>227</v>
      </c>
      <c r="C1818" s="174">
        <v>2012</v>
      </c>
      <c r="D1818" s="174">
        <v>76</v>
      </c>
      <c r="E1818" s="180" t="s">
        <v>434</v>
      </c>
      <c r="F1818" s="175">
        <v>38</v>
      </c>
      <c r="G1818" s="176" t="s">
        <v>794</v>
      </c>
      <c r="H1818" s="176" t="s">
        <v>202</v>
      </c>
      <c r="I1818" s="174">
        <v>3</v>
      </c>
      <c r="J1818" s="174">
        <v>3</v>
      </c>
      <c r="K1818" s="174">
        <v>37.008051000000002</v>
      </c>
    </row>
    <row r="1819" spans="1:11" x14ac:dyDescent="0.25">
      <c r="A1819" s="174">
        <v>239639</v>
      </c>
      <c r="B1819" s="174">
        <v>227</v>
      </c>
      <c r="C1819" s="174">
        <v>2012</v>
      </c>
      <c r="D1819" s="174">
        <v>76</v>
      </c>
      <c r="E1819" s="180" t="s">
        <v>434</v>
      </c>
      <c r="F1819" s="175">
        <v>38</v>
      </c>
      <c r="G1819" s="176" t="s">
        <v>794</v>
      </c>
      <c r="H1819" s="176" t="s">
        <v>202</v>
      </c>
      <c r="I1819" s="174">
        <v>4</v>
      </c>
      <c r="J1819" s="174">
        <v>3</v>
      </c>
      <c r="K1819" s="174">
        <v>95.037897999999998</v>
      </c>
    </row>
    <row r="1820" spans="1:11" x14ac:dyDescent="0.25">
      <c r="A1820" s="174">
        <v>239640</v>
      </c>
      <c r="B1820" s="174">
        <v>227</v>
      </c>
      <c r="C1820" s="174">
        <v>2012</v>
      </c>
      <c r="D1820" s="174">
        <v>76</v>
      </c>
      <c r="E1820" s="180" t="s">
        <v>434</v>
      </c>
      <c r="F1820" s="175">
        <v>38</v>
      </c>
      <c r="G1820" s="176" t="s">
        <v>794</v>
      </c>
      <c r="H1820" s="176" t="s">
        <v>202</v>
      </c>
      <c r="I1820" s="174">
        <v>5</v>
      </c>
      <c r="J1820" s="174">
        <v>3</v>
      </c>
      <c r="K1820" s="174">
        <v>259.19813299999998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5">
    <tabColor rgb="FF002060"/>
  </sheetPr>
  <dimension ref="A1:AA4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H33" sqref="H33"/>
    </sheetView>
  </sheetViews>
  <sheetFormatPr defaultRowHeight="12" x14ac:dyDescent="0.2"/>
  <cols>
    <col min="1" max="14" width="9.140625" style="392"/>
    <col min="15" max="16" width="10.42578125" style="392" bestFit="1" customWidth="1"/>
    <col min="17" max="18" width="11.42578125" style="392" bestFit="1" customWidth="1"/>
    <col min="19" max="270" width="9.140625" style="392"/>
    <col min="271" max="272" width="10.42578125" style="392" bestFit="1" customWidth="1"/>
    <col min="273" max="274" width="11.42578125" style="392" bestFit="1" customWidth="1"/>
    <col min="275" max="526" width="9.140625" style="392"/>
    <col min="527" max="528" width="10.42578125" style="392" bestFit="1" customWidth="1"/>
    <col min="529" max="530" width="11.42578125" style="392" bestFit="1" customWidth="1"/>
    <col min="531" max="782" width="9.140625" style="392"/>
    <col min="783" max="784" width="10.42578125" style="392" bestFit="1" customWidth="1"/>
    <col min="785" max="786" width="11.42578125" style="392" bestFit="1" customWidth="1"/>
    <col min="787" max="1038" width="9.140625" style="392"/>
    <col min="1039" max="1040" width="10.42578125" style="392" bestFit="1" customWidth="1"/>
    <col min="1041" max="1042" width="11.42578125" style="392" bestFit="1" customWidth="1"/>
    <col min="1043" max="1294" width="9.140625" style="392"/>
    <col min="1295" max="1296" width="10.42578125" style="392" bestFit="1" customWidth="1"/>
    <col min="1297" max="1298" width="11.42578125" style="392" bestFit="1" customWidth="1"/>
    <col min="1299" max="1550" width="9.140625" style="392"/>
    <col min="1551" max="1552" width="10.42578125" style="392" bestFit="1" customWidth="1"/>
    <col min="1553" max="1554" width="11.42578125" style="392" bestFit="1" customWidth="1"/>
    <col min="1555" max="1806" width="9.140625" style="392"/>
    <col min="1807" max="1808" width="10.42578125" style="392" bestFit="1" customWidth="1"/>
    <col min="1809" max="1810" width="11.42578125" style="392" bestFit="1" customWidth="1"/>
    <col min="1811" max="2062" width="9.140625" style="392"/>
    <col min="2063" max="2064" width="10.42578125" style="392" bestFit="1" customWidth="1"/>
    <col min="2065" max="2066" width="11.42578125" style="392" bestFit="1" customWidth="1"/>
    <col min="2067" max="2318" width="9.140625" style="392"/>
    <col min="2319" max="2320" width="10.42578125" style="392" bestFit="1" customWidth="1"/>
    <col min="2321" max="2322" width="11.42578125" style="392" bestFit="1" customWidth="1"/>
    <col min="2323" max="2574" width="9.140625" style="392"/>
    <col min="2575" max="2576" width="10.42578125" style="392" bestFit="1" customWidth="1"/>
    <col min="2577" max="2578" width="11.42578125" style="392" bestFit="1" customWidth="1"/>
    <col min="2579" max="2830" width="9.140625" style="392"/>
    <col min="2831" max="2832" width="10.42578125" style="392" bestFit="1" customWidth="1"/>
    <col min="2833" max="2834" width="11.42578125" style="392" bestFit="1" customWidth="1"/>
    <col min="2835" max="3086" width="9.140625" style="392"/>
    <col min="3087" max="3088" width="10.42578125" style="392" bestFit="1" customWidth="1"/>
    <col min="3089" max="3090" width="11.42578125" style="392" bestFit="1" customWidth="1"/>
    <col min="3091" max="3342" width="9.140625" style="392"/>
    <col min="3343" max="3344" width="10.42578125" style="392" bestFit="1" customWidth="1"/>
    <col min="3345" max="3346" width="11.42578125" style="392" bestFit="1" customWidth="1"/>
    <col min="3347" max="3598" width="9.140625" style="392"/>
    <col min="3599" max="3600" width="10.42578125" style="392" bestFit="1" customWidth="1"/>
    <col min="3601" max="3602" width="11.42578125" style="392" bestFit="1" customWidth="1"/>
    <col min="3603" max="3854" width="9.140625" style="392"/>
    <col min="3855" max="3856" width="10.42578125" style="392" bestFit="1" customWidth="1"/>
    <col min="3857" max="3858" width="11.42578125" style="392" bestFit="1" customWidth="1"/>
    <col min="3859" max="4110" width="9.140625" style="392"/>
    <col min="4111" max="4112" width="10.42578125" style="392" bestFit="1" customWidth="1"/>
    <col min="4113" max="4114" width="11.42578125" style="392" bestFit="1" customWidth="1"/>
    <col min="4115" max="4366" width="9.140625" style="392"/>
    <col min="4367" max="4368" width="10.42578125" style="392" bestFit="1" customWidth="1"/>
    <col min="4369" max="4370" width="11.42578125" style="392" bestFit="1" customWidth="1"/>
    <col min="4371" max="4622" width="9.140625" style="392"/>
    <col min="4623" max="4624" width="10.42578125" style="392" bestFit="1" customWidth="1"/>
    <col min="4625" max="4626" width="11.42578125" style="392" bestFit="1" customWidth="1"/>
    <col min="4627" max="4878" width="9.140625" style="392"/>
    <col min="4879" max="4880" width="10.42578125" style="392" bestFit="1" customWidth="1"/>
    <col min="4881" max="4882" width="11.42578125" style="392" bestFit="1" customWidth="1"/>
    <col min="4883" max="5134" width="9.140625" style="392"/>
    <col min="5135" max="5136" width="10.42578125" style="392" bestFit="1" customWidth="1"/>
    <col min="5137" max="5138" width="11.42578125" style="392" bestFit="1" customWidth="1"/>
    <col min="5139" max="5390" width="9.140625" style="392"/>
    <col min="5391" max="5392" width="10.42578125" style="392" bestFit="1" customWidth="1"/>
    <col min="5393" max="5394" width="11.42578125" style="392" bestFit="1" customWidth="1"/>
    <col min="5395" max="5646" width="9.140625" style="392"/>
    <col min="5647" max="5648" width="10.42578125" style="392" bestFit="1" customWidth="1"/>
    <col min="5649" max="5650" width="11.42578125" style="392" bestFit="1" customWidth="1"/>
    <col min="5651" max="5902" width="9.140625" style="392"/>
    <col min="5903" max="5904" width="10.42578125" style="392" bestFit="1" customWidth="1"/>
    <col min="5905" max="5906" width="11.42578125" style="392" bestFit="1" customWidth="1"/>
    <col min="5907" max="6158" width="9.140625" style="392"/>
    <col min="6159" max="6160" width="10.42578125" style="392" bestFit="1" customWidth="1"/>
    <col min="6161" max="6162" width="11.42578125" style="392" bestFit="1" customWidth="1"/>
    <col min="6163" max="6414" width="9.140625" style="392"/>
    <col min="6415" max="6416" width="10.42578125" style="392" bestFit="1" customWidth="1"/>
    <col min="6417" max="6418" width="11.42578125" style="392" bestFit="1" customWidth="1"/>
    <col min="6419" max="6670" width="9.140625" style="392"/>
    <col min="6671" max="6672" width="10.42578125" style="392" bestFit="1" customWidth="1"/>
    <col min="6673" max="6674" width="11.42578125" style="392" bestFit="1" customWidth="1"/>
    <col min="6675" max="6926" width="9.140625" style="392"/>
    <col min="6927" max="6928" width="10.42578125" style="392" bestFit="1" customWidth="1"/>
    <col min="6929" max="6930" width="11.42578125" style="392" bestFit="1" customWidth="1"/>
    <col min="6931" max="7182" width="9.140625" style="392"/>
    <col min="7183" max="7184" width="10.42578125" style="392" bestFit="1" customWidth="1"/>
    <col min="7185" max="7186" width="11.42578125" style="392" bestFit="1" customWidth="1"/>
    <col min="7187" max="7438" width="9.140625" style="392"/>
    <col min="7439" max="7440" width="10.42578125" style="392" bestFit="1" customWidth="1"/>
    <col min="7441" max="7442" width="11.42578125" style="392" bestFit="1" customWidth="1"/>
    <col min="7443" max="7694" width="9.140625" style="392"/>
    <col min="7695" max="7696" width="10.42578125" style="392" bestFit="1" customWidth="1"/>
    <col min="7697" max="7698" width="11.42578125" style="392" bestFit="1" customWidth="1"/>
    <col min="7699" max="7950" width="9.140625" style="392"/>
    <col min="7951" max="7952" width="10.42578125" style="392" bestFit="1" customWidth="1"/>
    <col min="7953" max="7954" width="11.42578125" style="392" bestFit="1" customWidth="1"/>
    <col min="7955" max="8206" width="9.140625" style="392"/>
    <col min="8207" max="8208" width="10.42578125" style="392" bestFit="1" customWidth="1"/>
    <col min="8209" max="8210" width="11.42578125" style="392" bestFit="1" customWidth="1"/>
    <col min="8211" max="8462" width="9.140625" style="392"/>
    <col min="8463" max="8464" width="10.42578125" style="392" bestFit="1" customWidth="1"/>
    <col min="8465" max="8466" width="11.42578125" style="392" bestFit="1" customWidth="1"/>
    <col min="8467" max="8718" width="9.140625" style="392"/>
    <col min="8719" max="8720" width="10.42578125" style="392" bestFit="1" customWidth="1"/>
    <col min="8721" max="8722" width="11.42578125" style="392" bestFit="1" customWidth="1"/>
    <col min="8723" max="8974" width="9.140625" style="392"/>
    <col min="8975" max="8976" width="10.42578125" style="392" bestFit="1" customWidth="1"/>
    <col min="8977" max="8978" width="11.42578125" style="392" bestFit="1" customWidth="1"/>
    <col min="8979" max="9230" width="9.140625" style="392"/>
    <col min="9231" max="9232" width="10.42578125" style="392" bestFit="1" customWidth="1"/>
    <col min="9233" max="9234" width="11.42578125" style="392" bestFit="1" customWidth="1"/>
    <col min="9235" max="9486" width="9.140625" style="392"/>
    <col min="9487" max="9488" width="10.42578125" style="392" bestFit="1" customWidth="1"/>
    <col min="9489" max="9490" width="11.42578125" style="392" bestFit="1" customWidth="1"/>
    <col min="9491" max="9742" width="9.140625" style="392"/>
    <col min="9743" max="9744" width="10.42578125" style="392" bestFit="1" customWidth="1"/>
    <col min="9745" max="9746" width="11.42578125" style="392" bestFit="1" customWidth="1"/>
    <col min="9747" max="9998" width="9.140625" style="392"/>
    <col min="9999" max="10000" width="10.42578125" style="392" bestFit="1" customWidth="1"/>
    <col min="10001" max="10002" width="11.42578125" style="392" bestFit="1" customWidth="1"/>
    <col min="10003" max="10254" width="9.140625" style="392"/>
    <col min="10255" max="10256" width="10.42578125" style="392" bestFit="1" customWidth="1"/>
    <col min="10257" max="10258" width="11.42578125" style="392" bestFit="1" customWidth="1"/>
    <col min="10259" max="10510" width="9.140625" style="392"/>
    <col min="10511" max="10512" width="10.42578125" style="392" bestFit="1" customWidth="1"/>
    <col min="10513" max="10514" width="11.42578125" style="392" bestFit="1" customWidth="1"/>
    <col min="10515" max="10766" width="9.140625" style="392"/>
    <col min="10767" max="10768" width="10.42578125" style="392" bestFit="1" customWidth="1"/>
    <col min="10769" max="10770" width="11.42578125" style="392" bestFit="1" customWidth="1"/>
    <col min="10771" max="11022" width="9.140625" style="392"/>
    <col min="11023" max="11024" width="10.42578125" style="392" bestFit="1" customWidth="1"/>
    <col min="11025" max="11026" width="11.42578125" style="392" bestFit="1" customWidth="1"/>
    <col min="11027" max="11278" width="9.140625" style="392"/>
    <col min="11279" max="11280" width="10.42578125" style="392" bestFit="1" customWidth="1"/>
    <col min="11281" max="11282" width="11.42578125" style="392" bestFit="1" customWidth="1"/>
    <col min="11283" max="11534" width="9.140625" style="392"/>
    <col min="11535" max="11536" width="10.42578125" style="392" bestFit="1" customWidth="1"/>
    <col min="11537" max="11538" width="11.42578125" style="392" bestFit="1" customWidth="1"/>
    <col min="11539" max="11790" width="9.140625" style="392"/>
    <col min="11791" max="11792" width="10.42578125" style="392" bestFit="1" customWidth="1"/>
    <col min="11793" max="11794" width="11.42578125" style="392" bestFit="1" customWidth="1"/>
    <col min="11795" max="12046" width="9.140625" style="392"/>
    <col min="12047" max="12048" width="10.42578125" style="392" bestFit="1" customWidth="1"/>
    <col min="12049" max="12050" width="11.42578125" style="392" bestFit="1" customWidth="1"/>
    <col min="12051" max="12302" width="9.140625" style="392"/>
    <col min="12303" max="12304" width="10.42578125" style="392" bestFit="1" customWidth="1"/>
    <col min="12305" max="12306" width="11.42578125" style="392" bestFit="1" customWidth="1"/>
    <col min="12307" max="12558" width="9.140625" style="392"/>
    <col min="12559" max="12560" width="10.42578125" style="392" bestFit="1" customWidth="1"/>
    <col min="12561" max="12562" width="11.42578125" style="392" bestFit="1" customWidth="1"/>
    <col min="12563" max="12814" width="9.140625" style="392"/>
    <col min="12815" max="12816" width="10.42578125" style="392" bestFit="1" customWidth="1"/>
    <col min="12817" max="12818" width="11.42578125" style="392" bestFit="1" customWidth="1"/>
    <col min="12819" max="13070" width="9.140625" style="392"/>
    <col min="13071" max="13072" width="10.42578125" style="392" bestFit="1" customWidth="1"/>
    <col min="13073" max="13074" width="11.42578125" style="392" bestFit="1" customWidth="1"/>
    <col min="13075" max="13326" width="9.140625" style="392"/>
    <col min="13327" max="13328" width="10.42578125" style="392" bestFit="1" customWidth="1"/>
    <col min="13329" max="13330" width="11.42578125" style="392" bestFit="1" customWidth="1"/>
    <col min="13331" max="13582" width="9.140625" style="392"/>
    <col min="13583" max="13584" width="10.42578125" style="392" bestFit="1" customWidth="1"/>
    <col min="13585" max="13586" width="11.42578125" style="392" bestFit="1" customWidth="1"/>
    <col min="13587" max="13838" width="9.140625" style="392"/>
    <col min="13839" max="13840" width="10.42578125" style="392" bestFit="1" customWidth="1"/>
    <col min="13841" max="13842" width="11.42578125" style="392" bestFit="1" customWidth="1"/>
    <col min="13843" max="14094" width="9.140625" style="392"/>
    <col min="14095" max="14096" width="10.42578125" style="392" bestFit="1" customWidth="1"/>
    <col min="14097" max="14098" width="11.42578125" style="392" bestFit="1" customWidth="1"/>
    <col min="14099" max="14350" width="9.140625" style="392"/>
    <col min="14351" max="14352" width="10.42578125" style="392" bestFit="1" customWidth="1"/>
    <col min="14353" max="14354" width="11.42578125" style="392" bestFit="1" customWidth="1"/>
    <col min="14355" max="14606" width="9.140625" style="392"/>
    <col min="14607" max="14608" width="10.42578125" style="392" bestFit="1" customWidth="1"/>
    <col min="14609" max="14610" width="11.42578125" style="392" bestFit="1" customWidth="1"/>
    <col min="14611" max="14862" width="9.140625" style="392"/>
    <col min="14863" max="14864" width="10.42578125" style="392" bestFit="1" customWidth="1"/>
    <col min="14865" max="14866" width="11.42578125" style="392" bestFit="1" customWidth="1"/>
    <col min="14867" max="15118" width="9.140625" style="392"/>
    <col min="15119" max="15120" width="10.42578125" style="392" bestFit="1" customWidth="1"/>
    <col min="15121" max="15122" width="11.42578125" style="392" bestFit="1" customWidth="1"/>
    <col min="15123" max="15374" width="9.140625" style="392"/>
    <col min="15375" max="15376" width="10.42578125" style="392" bestFit="1" customWidth="1"/>
    <col min="15377" max="15378" width="11.42578125" style="392" bestFit="1" customWidth="1"/>
    <col min="15379" max="15630" width="9.140625" style="392"/>
    <col min="15631" max="15632" width="10.42578125" style="392" bestFit="1" customWidth="1"/>
    <col min="15633" max="15634" width="11.42578125" style="392" bestFit="1" customWidth="1"/>
    <col min="15635" max="15886" width="9.140625" style="392"/>
    <col min="15887" max="15888" width="10.42578125" style="392" bestFit="1" customWidth="1"/>
    <col min="15889" max="15890" width="11.42578125" style="392" bestFit="1" customWidth="1"/>
    <col min="15891" max="16142" width="9.140625" style="392"/>
    <col min="16143" max="16144" width="10.42578125" style="392" bestFit="1" customWidth="1"/>
    <col min="16145" max="16146" width="11.42578125" style="392" bestFit="1" customWidth="1"/>
    <col min="16147" max="16384" width="9.140625" style="392"/>
  </cols>
  <sheetData>
    <row r="1" spans="1:27" ht="16.5" thickBot="1" x14ac:dyDescent="0.3">
      <c r="A1" s="1033" t="s">
        <v>1573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27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27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0"/>
      <c r="Q3" s="1030"/>
      <c r="R3" s="1032"/>
    </row>
    <row r="4" spans="1:27" x14ac:dyDescent="0.2">
      <c r="A4" s="398">
        <v>1975</v>
      </c>
      <c r="B4" s="399">
        <v>2978.0000800000003</v>
      </c>
      <c r="C4" s="399">
        <v>3980.0000800000003</v>
      </c>
      <c r="D4" s="399">
        <v>7.0000000000000007E-5</v>
      </c>
      <c r="E4" s="400">
        <v>16001.190361361145</v>
      </c>
      <c r="F4" s="401">
        <v>22103.784704040019</v>
      </c>
      <c r="G4" s="402">
        <v>2.5174598837387235E-2</v>
      </c>
      <c r="H4" s="400">
        <v>33525.454701472481</v>
      </c>
      <c r="I4" s="401">
        <v>41460.428083351806</v>
      </c>
      <c r="J4" s="402">
        <v>0.11745517570766903</v>
      </c>
      <c r="K4" s="400">
        <v>35967.184891215198</v>
      </c>
      <c r="L4" s="401">
        <v>44480.079265780972</v>
      </c>
      <c r="M4" s="402">
        <v>0.12600968603484303</v>
      </c>
      <c r="O4" s="403">
        <f>SUM(B4:D4)</f>
        <v>6958.0002300000006</v>
      </c>
      <c r="P4" s="404">
        <f>SUM(E4:G4)</f>
        <v>38105.000240000001</v>
      </c>
      <c r="Q4" s="404">
        <f>SUM(H4:J4)</f>
        <v>74986.000240000008</v>
      </c>
      <c r="R4" s="405">
        <f>SUM(K4:M4)</f>
        <v>80447.390166682206</v>
      </c>
    </row>
    <row r="5" spans="1:27" ht="13.5" customHeight="1" x14ac:dyDescent="0.2">
      <c r="A5" s="398">
        <v>1976</v>
      </c>
      <c r="B5" s="399">
        <v>6215.0000799999998</v>
      </c>
      <c r="C5" s="399">
        <v>3700.0000800000003</v>
      </c>
      <c r="D5" s="399">
        <v>7.0000000000000007E-5</v>
      </c>
      <c r="E5" s="406">
        <v>18545.971910229146</v>
      </c>
      <c r="F5" s="399">
        <v>11215.028142804953</v>
      </c>
      <c r="G5" s="407">
        <v>1.8696590032020742E-4</v>
      </c>
      <c r="H5" s="406">
        <v>41402.98939541453</v>
      </c>
      <c r="I5" s="399">
        <v>25037.010395001915</v>
      </c>
      <c r="J5" s="407">
        <v>4.4958356191028423E-4</v>
      </c>
      <c r="K5" s="406">
        <v>43376.447253157647</v>
      </c>
      <c r="L5" s="399">
        <v>26230.39004270158</v>
      </c>
      <c r="M5" s="407">
        <v>4.7101279264747964E-4</v>
      </c>
      <c r="O5" s="403">
        <f t="shared" ref="O5:O11" si="0">SUM(B5:D5)</f>
        <v>9915.0002299999996</v>
      </c>
      <c r="P5" s="404">
        <f t="shared" ref="P5:P11" si="1">SUM(E5:G5)</f>
        <v>29761.000239999998</v>
      </c>
      <c r="Q5" s="404">
        <f t="shared" ref="Q5:Q11" si="2">SUM(H5:J5)</f>
        <v>66440.000240000008</v>
      </c>
      <c r="R5" s="405">
        <f t="shared" ref="R5:R11" si="3">SUM(K5:M5)</f>
        <v>69606.83776687202</v>
      </c>
    </row>
    <row r="6" spans="1:27" x14ac:dyDescent="0.2">
      <c r="A6" s="398">
        <v>1977</v>
      </c>
      <c r="B6" s="399">
        <v>4018.0000800000003</v>
      </c>
      <c r="C6" s="399">
        <v>2090.0000799999998</v>
      </c>
      <c r="D6" s="399">
        <v>7.0000000000000007E-5</v>
      </c>
      <c r="E6" s="406">
        <v>13819.536537594309</v>
      </c>
      <c r="F6" s="399">
        <v>9687.4634494581278</v>
      </c>
      <c r="G6" s="407">
        <v>2.5294756183304087E-4</v>
      </c>
      <c r="H6" s="406">
        <v>43067.077016839467</v>
      </c>
      <c r="I6" s="399">
        <v>30189.922341275917</v>
      </c>
      <c r="J6" s="407">
        <v>8.8188460256648899E-4</v>
      </c>
      <c r="K6" s="406">
        <v>47083.311343016045</v>
      </c>
      <c r="L6" s="399">
        <v>33005.293404518226</v>
      </c>
      <c r="M6" s="407">
        <v>9.6412503906440224E-4</v>
      </c>
      <c r="O6" s="403">
        <f t="shared" si="0"/>
        <v>6108.0002299999996</v>
      </c>
      <c r="P6" s="404">
        <f t="shared" si="1"/>
        <v>23507.000239999998</v>
      </c>
      <c r="Q6" s="404">
        <f t="shared" si="2"/>
        <v>73257.000239999979</v>
      </c>
      <c r="R6" s="405">
        <f t="shared" si="3"/>
        <v>80088.6057116593</v>
      </c>
    </row>
    <row r="7" spans="1:27" x14ac:dyDescent="0.2">
      <c r="A7" s="398">
        <v>1978</v>
      </c>
      <c r="B7" s="399">
        <v>4884.0000799999998</v>
      </c>
      <c r="C7" s="399">
        <v>2705.0000800000003</v>
      </c>
      <c r="D7" s="399">
        <v>7.0000000000000007E-5</v>
      </c>
      <c r="E7" s="406">
        <v>15204.706972015059</v>
      </c>
      <c r="F7" s="399">
        <v>11583.293042523745</v>
      </c>
      <c r="G7" s="407">
        <v>2.2546119308949864E-4</v>
      </c>
      <c r="H7" s="406">
        <v>52593.823438415195</v>
      </c>
      <c r="I7" s="399">
        <v>40067.175942439542</v>
      </c>
      <c r="J7" s="407">
        <v>8.5914525418018467E-4</v>
      </c>
      <c r="K7" s="406">
        <v>56249.670730415579</v>
      </c>
      <c r="L7" s="399">
        <v>42852.283909324491</v>
      </c>
      <c r="M7" s="407">
        <v>9.1886526777850113E-4</v>
      </c>
      <c r="O7" s="403">
        <f t="shared" si="0"/>
        <v>7589.0002299999996</v>
      </c>
      <c r="P7" s="404">
        <f t="shared" si="1"/>
        <v>26788.000239999998</v>
      </c>
      <c r="Q7" s="404">
        <f t="shared" si="2"/>
        <v>92661.000239999994</v>
      </c>
      <c r="R7" s="405">
        <f t="shared" si="3"/>
        <v>99101.955558605332</v>
      </c>
    </row>
    <row r="8" spans="1:27" x14ac:dyDescent="0.2">
      <c r="A8" s="398">
        <v>1979</v>
      </c>
      <c r="B8" s="399">
        <v>4926.0000800000007</v>
      </c>
      <c r="C8" s="399">
        <v>3385.0000800000003</v>
      </c>
      <c r="D8" s="399">
        <v>7.0000000000000007E-5</v>
      </c>
      <c r="E8" s="406">
        <v>12255.453994016894</v>
      </c>
      <c r="F8" s="399">
        <v>16221.54600866301</v>
      </c>
      <c r="G8" s="407">
        <v>2.3732009612594524E-4</v>
      </c>
      <c r="H8" s="406">
        <v>33368.925435030251</v>
      </c>
      <c r="I8" s="399">
        <v>44156.074114946467</v>
      </c>
      <c r="J8" s="407">
        <v>6.9002328898812044E-4</v>
      </c>
      <c r="K8" s="406">
        <v>35649.493464753141</v>
      </c>
      <c r="L8" s="399">
        <v>47173.879741941782</v>
      </c>
      <c r="M8" s="407">
        <v>7.371822859325815E-4</v>
      </c>
      <c r="O8" s="403">
        <f t="shared" si="0"/>
        <v>8311.0002300000015</v>
      </c>
      <c r="P8" s="404">
        <f t="shared" si="1"/>
        <v>28477.000239999998</v>
      </c>
      <c r="Q8" s="404">
        <f t="shared" si="2"/>
        <v>77525.000240000008</v>
      </c>
      <c r="R8" s="405">
        <f t="shared" si="3"/>
        <v>82823.373943877217</v>
      </c>
    </row>
    <row r="9" spans="1:27" x14ac:dyDescent="0.2">
      <c r="A9" s="398">
        <v>1980</v>
      </c>
      <c r="B9" s="399">
        <v>8722.000079999998</v>
      </c>
      <c r="C9" s="399">
        <v>5106.0000800000016</v>
      </c>
      <c r="D9" s="399">
        <v>7.0000000000000007E-5</v>
      </c>
      <c r="E9" s="406">
        <v>15671.232676542524</v>
      </c>
      <c r="F9" s="399">
        <v>11422.767420519855</v>
      </c>
      <c r="G9" s="407">
        <v>1.4293762269357698E-4</v>
      </c>
      <c r="H9" s="406">
        <v>62468.865257154735</v>
      </c>
      <c r="I9" s="399">
        <v>45495.134365597471</v>
      </c>
      <c r="J9" s="407">
        <v>6.1724779026874749E-4</v>
      </c>
      <c r="K9" s="406">
        <v>65667.745219880904</v>
      </c>
      <c r="L9" s="399">
        <v>47824.830497015129</v>
      </c>
      <c r="M9" s="407">
        <v>6.4885556127914799E-4</v>
      </c>
      <c r="O9" s="403">
        <f t="shared" si="0"/>
        <v>13828.00023</v>
      </c>
      <c r="P9" s="404">
        <f t="shared" si="1"/>
        <v>27094.000240000005</v>
      </c>
      <c r="Q9" s="404">
        <f t="shared" si="2"/>
        <v>107964.00023999999</v>
      </c>
      <c r="R9" s="405">
        <f t="shared" si="3"/>
        <v>113492.57636575161</v>
      </c>
    </row>
    <row r="10" spans="1:27" x14ac:dyDescent="0.2">
      <c r="A10" s="398">
        <v>1981</v>
      </c>
      <c r="B10" s="399">
        <v>10233.000079999998</v>
      </c>
      <c r="C10" s="399">
        <v>3572.0000800000003</v>
      </c>
      <c r="D10" s="399">
        <v>7.0000000000000007E-5</v>
      </c>
      <c r="E10" s="406">
        <v>12152.709971654735</v>
      </c>
      <c r="F10" s="399">
        <v>6508.2901441295962</v>
      </c>
      <c r="G10" s="407">
        <v>1.242156694790236E-4</v>
      </c>
      <c r="H10" s="406">
        <v>54224.086375136903</v>
      </c>
      <c r="I10" s="399">
        <v>29028.913305586706</v>
      </c>
      <c r="J10" s="407">
        <v>5.5927640790576195E-4</v>
      </c>
      <c r="K10" s="406">
        <v>59153.129284371302</v>
      </c>
      <c r="L10" s="399">
        <v>31667.680850728604</v>
      </c>
      <c r="M10" s="407">
        <v>6.1011539103990656E-4</v>
      </c>
      <c r="O10" s="403">
        <f t="shared" si="0"/>
        <v>13805.000229999998</v>
      </c>
      <c r="P10" s="404">
        <f t="shared" si="1"/>
        <v>18661.000239999998</v>
      </c>
      <c r="Q10" s="404">
        <f t="shared" si="2"/>
        <v>83253.000240000023</v>
      </c>
      <c r="R10" s="405">
        <f t="shared" si="3"/>
        <v>90820.810745215291</v>
      </c>
    </row>
    <row r="11" spans="1:27" ht="12.75" thickBot="1" x14ac:dyDescent="0.25">
      <c r="A11" s="408">
        <v>1982</v>
      </c>
      <c r="B11" s="399">
        <v>15012.000079999998</v>
      </c>
      <c r="C11" s="399">
        <v>5658.0000800000016</v>
      </c>
      <c r="D11" s="399">
        <v>7.0000000000000007E-5</v>
      </c>
      <c r="E11" s="409">
        <v>19981.953048775478</v>
      </c>
      <c r="F11" s="410">
        <v>12066.047009252161</v>
      </c>
      <c r="G11" s="411">
        <v>1.8197236237257327E-4</v>
      </c>
      <c r="H11" s="409">
        <v>64831.123357767086</v>
      </c>
      <c r="I11" s="410">
        <v>39085.876262460159</v>
      </c>
      <c r="J11" s="411">
        <v>6.1977277729519564E-4</v>
      </c>
      <c r="K11" s="409">
        <v>69651.374968966789</v>
      </c>
      <c r="L11" s="410">
        <v>41991.945882595835</v>
      </c>
      <c r="M11" s="411">
        <v>6.6585343383185227E-4</v>
      </c>
      <c r="O11" s="403">
        <f t="shared" si="0"/>
        <v>20670.000229999998</v>
      </c>
      <c r="P11" s="404">
        <f t="shared" si="1"/>
        <v>32048.000240000001</v>
      </c>
      <c r="Q11" s="404">
        <f t="shared" si="2"/>
        <v>103917.00024000002</v>
      </c>
      <c r="R11" s="405">
        <f t="shared" si="3"/>
        <v>111643.32151741607</v>
      </c>
    </row>
    <row r="12" spans="1:27" x14ac:dyDescent="0.2">
      <c r="A12" s="398">
        <v>1983</v>
      </c>
      <c r="B12" s="401">
        <v>19712.000079999998</v>
      </c>
      <c r="C12" s="401">
        <v>7429.0000799999998</v>
      </c>
      <c r="D12" s="402">
        <v>7.0000000000000007E-5</v>
      </c>
      <c r="E12" s="400">
        <v>21183.519651753861</v>
      </c>
      <c r="F12" s="401">
        <v>11973.480435026471</v>
      </c>
      <c r="G12" s="402">
        <v>1.5321966491745899E-4</v>
      </c>
      <c r="H12" s="400">
        <v>49602.242640226759</v>
      </c>
      <c r="I12" s="401">
        <v>28032.757239420196</v>
      </c>
      <c r="J12" s="402">
        <v>3.6035305635508347E-4</v>
      </c>
      <c r="K12" s="401">
        <v>52852.114635629376</v>
      </c>
      <c r="L12" s="401">
        <v>29869.425661190875</v>
      </c>
      <c r="M12" s="402">
        <v>3.8396290228080742E-4</v>
      </c>
      <c r="O12" s="412">
        <f>SUM(B12:D12)</f>
        <v>27141.000229999994</v>
      </c>
      <c r="P12" s="413">
        <f>SUM(E12:G12)</f>
        <v>33157.000239999994</v>
      </c>
      <c r="Q12" s="413">
        <f>SUM(H12:J12)</f>
        <v>77635.000240000008</v>
      </c>
      <c r="R12" s="414">
        <f>SUM(K12:M12)</f>
        <v>82721.54068078316</v>
      </c>
    </row>
    <row r="13" spans="1:27" x14ac:dyDescent="0.2">
      <c r="A13" s="398">
        <v>1984</v>
      </c>
      <c r="B13" s="399">
        <v>18785.000079999998</v>
      </c>
      <c r="C13" s="399">
        <v>9565.000079999998</v>
      </c>
      <c r="D13" s="407">
        <v>7.0000000000000007E-5</v>
      </c>
      <c r="E13" s="406">
        <v>27074.986480163483</v>
      </c>
      <c r="F13" s="399">
        <v>13203.283667388554</v>
      </c>
      <c r="G13" s="407">
        <v>0.73009244796414208</v>
      </c>
      <c r="H13" s="406">
        <v>85533.468713901588</v>
      </c>
      <c r="I13" s="399">
        <v>41704.225430601524</v>
      </c>
      <c r="J13" s="407">
        <v>2.3060954969164502</v>
      </c>
      <c r="K13" s="399">
        <v>88997.543417287248</v>
      </c>
      <c r="L13" s="399">
        <v>43393.231553124882</v>
      </c>
      <c r="M13" s="407">
        <v>2.3994915346847803</v>
      </c>
      <c r="O13" s="415">
        <f t="shared" ref="O13:O43" si="4">SUM(B13:D13)</f>
        <v>28350.000229999994</v>
      </c>
      <c r="P13" s="416">
        <f t="shared" ref="P13:P43" si="5">SUM(E13:G13)</f>
        <v>40279.000240000001</v>
      </c>
      <c r="Q13" s="416">
        <f t="shared" ref="Q13:Q43" si="6">SUM(H13:J13)</f>
        <v>127240.00024000002</v>
      </c>
      <c r="R13" s="417">
        <f t="shared" ref="R13:R43" si="7">SUM(K13:M13)</f>
        <v>132393.17446194682</v>
      </c>
    </row>
    <row r="14" spans="1:27" x14ac:dyDescent="0.2">
      <c r="A14" s="398">
        <v>1985</v>
      </c>
      <c r="B14" s="399">
        <v>16672.000079999998</v>
      </c>
      <c r="C14" s="399">
        <v>6650.0000800000007</v>
      </c>
      <c r="D14" s="407">
        <v>7.0000000000000007E-5</v>
      </c>
      <c r="E14" s="406">
        <v>23426.224926129744</v>
      </c>
      <c r="F14" s="399">
        <v>15969.775156627409</v>
      </c>
      <c r="G14" s="407">
        <v>1.5724284505103019E-4</v>
      </c>
      <c r="H14" s="406">
        <v>77729.99586113941</v>
      </c>
      <c r="I14" s="399">
        <v>52712.003846096566</v>
      </c>
      <c r="J14" s="407">
        <v>5.3276403058844727E-4</v>
      </c>
      <c r="K14" s="399">
        <v>80769.128361296433</v>
      </c>
      <c r="L14" s="399">
        <v>54772.968371596602</v>
      </c>
      <c r="M14" s="407">
        <v>5.5359434792396473E-4</v>
      </c>
      <c r="O14" s="415">
        <f t="shared" si="4"/>
        <v>23322.000229999998</v>
      </c>
      <c r="P14" s="416">
        <f t="shared" si="5"/>
        <v>39396.000239999994</v>
      </c>
      <c r="Q14" s="416">
        <f t="shared" si="6"/>
        <v>130442.00024000001</v>
      </c>
      <c r="R14" s="417">
        <f t="shared" si="7"/>
        <v>135542.09728648738</v>
      </c>
      <c r="U14" s="392">
        <v>0.29251170046801866</v>
      </c>
      <c r="V14" s="392">
        <v>0.69968798751950068</v>
      </c>
      <c r="W14" s="392">
        <v>7.8003120124804978E-3</v>
      </c>
      <c r="Y14" s="418">
        <f>$Q14*U14</f>
        <v>38155.811302652102</v>
      </c>
      <c r="Z14" s="418">
        <f t="shared" ref="Z14" si="8">$Q14*V14</f>
        <v>91268.700635943824</v>
      </c>
      <c r="AA14" s="418">
        <f t="shared" ref="AA14" si="9">$Q14*W14</f>
        <v>1017.4883014040561</v>
      </c>
    </row>
    <row r="15" spans="1:27" x14ac:dyDescent="0.2">
      <c r="A15" s="398">
        <v>1986</v>
      </c>
      <c r="B15" s="399">
        <v>10672.000079999998</v>
      </c>
      <c r="C15" s="399">
        <v>5331.0000800000016</v>
      </c>
      <c r="D15" s="407">
        <v>7.0000000000000007E-5</v>
      </c>
      <c r="E15" s="406">
        <v>15359.684449148219</v>
      </c>
      <c r="F15" s="399">
        <v>12364.315653957055</v>
      </c>
      <c r="G15" s="407">
        <v>1.3689472925686855E-4</v>
      </c>
      <c r="H15" s="406">
        <v>58003.374784397311</v>
      </c>
      <c r="I15" s="399">
        <v>46359.624924683099</v>
      </c>
      <c r="J15" s="407">
        <v>5.3091961756659121E-4</v>
      </c>
      <c r="K15" s="399">
        <v>60771.017009628056</v>
      </c>
      <c r="L15" s="399">
        <v>48571.68337756343</v>
      </c>
      <c r="M15" s="407">
        <v>5.5625254961136458E-4</v>
      </c>
      <c r="O15" s="415">
        <f>SUM(B15:D15)</f>
        <v>16003.00023</v>
      </c>
      <c r="P15" s="416">
        <f>SUM(E15:G15)</f>
        <v>27724.000240000005</v>
      </c>
      <c r="Q15" s="416">
        <f>SUM(H15:J15)</f>
        <v>104363.00024000002</v>
      </c>
      <c r="R15" s="417">
        <f>SUM(K15:M15)</f>
        <v>109342.70094344404</v>
      </c>
      <c r="U15" s="448">
        <v>0.15423003802281365</v>
      </c>
      <c r="V15" s="448">
        <v>0.80442015209125473</v>
      </c>
      <c r="W15" s="448">
        <v>4.1349809885931559E-2</v>
      </c>
      <c r="Y15" s="418">
        <f>$Q15*U15</f>
        <v>16095.909495190113</v>
      </c>
      <c r="Z15" s="418">
        <f t="shared" ref="Z15:AA20" si="10">$Q15*V15</f>
        <v>83951.700525760476</v>
      </c>
      <c r="AA15" s="418">
        <f t="shared" si="10"/>
        <v>4315.3902190494309</v>
      </c>
    </row>
    <row r="16" spans="1:27" x14ac:dyDescent="0.2">
      <c r="A16" s="398">
        <v>1987</v>
      </c>
      <c r="B16" s="419">
        <v>5830.0000799999998</v>
      </c>
      <c r="C16" s="419">
        <v>2720.0000799999998</v>
      </c>
      <c r="D16" s="420">
        <v>7.0000000000000007E-5</v>
      </c>
      <c r="E16" s="421">
        <v>8628.9463202449297</v>
      </c>
      <c r="F16" s="419">
        <v>6175.3089556473851</v>
      </c>
      <c r="G16" s="420">
        <v>2.7449641076854832</v>
      </c>
      <c r="H16" s="421">
        <v>35428.173383177069</v>
      </c>
      <c r="I16" s="419">
        <v>25272.592968526391</v>
      </c>
      <c r="J16" s="420">
        <v>11.233888296539135</v>
      </c>
      <c r="K16" s="419">
        <v>36989.76709197116</v>
      </c>
      <c r="L16" s="419">
        <v>26386.551674715429</v>
      </c>
      <c r="M16" s="420">
        <v>11.729052670367713</v>
      </c>
      <c r="O16" s="415">
        <f t="shared" si="4"/>
        <v>8550.0002299999996</v>
      </c>
      <c r="P16" s="416">
        <f t="shared" si="5"/>
        <v>14807.000240000001</v>
      </c>
      <c r="Q16" s="416">
        <f t="shared" si="6"/>
        <v>60712.000240000001</v>
      </c>
      <c r="R16" s="417">
        <f t="shared" si="7"/>
        <v>63388.047819356951</v>
      </c>
      <c r="U16" s="448">
        <v>0.26893676164002778</v>
      </c>
      <c r="V16" s="448">
        <v>0.65323141070187629</v>
      </c>
      <c r="W16" s="448">
        <v>7.783182765809589E-2</v>
      </c>
      <c r="Y16" s="418">
        <f t="shared" ref="Y16:Y20" si="11">$Q16*U16</f>
        <v>16327.68873723419</v>
      </c>
      <c r="Z16" s="418">
        <f t="shared" si="10"/>
        <v>39658.985563307855</v>
      </c>
      <c r="AA16" s="418">
        <f t="shared" si="10"/>
        <v>4725.3259394579563</v>
      </c>
    </row>
    <row r="17" spans="1:27" x14ac:dyDescent="0.2">
      <c r="A17" s="398">
        <v>1988</v>
      </c>
      <c r="B17" s="419">
        <v>5234.0000799999998</v>
      </c>
      <c r="C17" s="419">
        <v>800.0000799999998</v>
      </c>
      <c r="D17" s="420">
        <v>1940.0000699999998</v>
      </c>
      <c r="E17" s="421">
        <v>7890.4408088819564</v>
      </c>
      <c r="F17" s="419">
        <v>972.36617933631953</v>
      </c>
      <c r="G17" s="420">
        <v>6239.1932517817231</v>
      </c>
      <c r="H17" s="421">
        <v>23505.600071147026</v>
      </c>
      <c r="I17" s="419">
        <v>2894.8133699037512</v>
      </c>
      <c r="J17" s="420">
        <v>18574.586798949222</v>
      </c>
      <c r="K17" s="419">
        <v>24619.260560935061</v>
      </c>
      <c r="L17" s="419">
        <v>3031.9653364825249</v>
      </c>
      <c r="M17" s="420">
        <v>19454.623188980375</v>
      </c>
      <c r="O17" s="415">
        <f t="shared" si="4"/>
        <v>7974.0002299999996</v>
      </c>
      <c r="P17" s="416">
        <f t="shared" si="5"/>
        <v>15102.000239999998</v>
      </c>
      <c r="Q17" s="416">
        <f t="shared" si="6"/>
        <v>44975.000239999994</v>
      </c>
      <c r="R17" s="417">
        <f t="shared" si="7"/>
        <v>47105.84908639796</v>
      </c>
      <c r="U17" s="448">
        <v>0.1538009979454065</v>
      </c>
      <c r="V17" s="448">
        <v>0.76577634282359841</v>
      </c>
      <c r="W17" s="448">
        <v>8.0422659230994994E-2</v>
      </c>
      <c r="Y17" s="418">
        <f t="shared" si="11"/>
        <v>6917.1999195068956</v>
      </c>
      <c r="Z17" s="418">
        <f t="shared" si="10"/>
        <v>34440.791202277658</v>
      </c>
      <c r="AA17" s="418">
        <f t="shared" si="10"/>
        <v>3617.0091182154374</v>
      </c>
    </row>
    <row r="18" spans="1:27" x14ac:dyDescent="0.2">
      <c r="A18" s="398">
        <v>1989</v>
      </c>
      <c r="B18" s="419">
        <v>18036.000079999998</v>
      </c>
      <c r="C18" s="419">
        <v>1864.0000799999998</v>
      </c>
      <c r="D18" s="420">
        <v>7.0000000000000007E-5</v>
      </c>
      <c r="E18" s="421">
        <v>23471.122375562773</v>
      </c>
      <c r="F18" s="419">
        <v>4227.3534936154338</v>
      </c>
      <c r="G18" s="420">
        <v>21.524370821790967</v>
      </c>
      <c r="H18" s="421">
        <v>60619.335168966572</v>
      </c>
      <c r="I18" s="419">
        <v>10913.098956288</v>
      </c>
      <c r="J18" s="420">
        <v>55.566114745433637</v>
      </c>
      <c r="K18" s="419">
        <v>61786.742833178861</v>
      </c>
      <c r="L18" s="419">
        <v>11123.263507356844</v>
      </c>
      <c r="M18" s="420">
        <v>56.636207448422027</v>
      </c>
      <c r="O18" s="415">
        <f t="shared" si="4"/>
        <v>19900.000229999994</v>
      </c>
      <c r="P18" s="416">
        <f t="shared" si="5"/>
        <v>27720.000239999994</v>
      </c>
      <c r="Q18" s="416">
        <f t="shared" si="6"/>
        <v>71588.000240000008</v>
      </c>
      <c r="R18" s="417">
        <f t="shared" si="7"/>
        <v>72966.642547984127</v>
      </c>
      <c r="U18" s="448">
        <v>0.77405281285878302</v>
      </c>
      <c r="V18" s="448">
        <v>0.19563719862227322</v>
      </c>
      <c r="W18" s="448">
        <v>3.0309988518943735E-2</v>
      </c>
      <c r="Y18" s="418">
        <f t="shared" si="11"/>
        <v>55412.89295270724</v>
      </c>
      <c r="Z18" s="418">
        <f t="shared" si="10"/>
        <v>14005.275821924224</v>
      </c>
      <c r="AA18" s="418">
        <f t="shared" si="10"/>
        <v>2169.8314653685416</v>
      </c>
    </row>
    <row r="19" spans="1:27" x14ac:dyDescent="0.2">
      <c r="A19" s="398">
        <v>1990</v>
      </c>
      <c r="B19" s="419">
        <v>13871.000079999998</v>
      </c>
      <c r="C19" s="419">
        <v>7908.0000800000007</v>
      </c>
      <c r="D19" s="420">
        <v>7.0000000000000007E-5</v>
      </c>
      <c r="E19" s="421">
        <v>19760.258368609779</v>
      </c>
      <c r="F19" s="419">
        <v>14831.333613540884</v>
      </c>
      <c r="G19" s="420">
        <v>43.408257849334738</v>
      </c>
      <c r="H19" s="421">
        <v>58661.975840614861</v>
      </c>
      <c r="I19" s="419">
        <v>44013.206800080719</v>
      </c>
      <c r="J19" s="420">
        <v>128.8175993044286</v>
      </c>
      <c r="K19" s="419">
        <v>59306.119799745677</v>
      </c>
      <c r="L19" s="419">
        <v>44496.498419157375</v>
      </c>
      <c r="M19" s="420">
        <v>130.23209442213707</v>
      </c>
      <c r="O19" s="415">
        <f t="shared" si="4"/>
        <v>21779.000229999998</v>
      </c>
      <c r="P19" s="416">
        <f t="shared" si="5"/>
        <v>34635.000239999994</v>
      </c>
      <c r="Q19" s="416">
        <f t="shared" si="6"/>
        <v>102804.00024000001</v>
      </c>
      <c r="R19" s="417">
        <f t="shared" si="7"/>
        <v>103932.85031332519</v>
      </c>
      <c r="U19" s="448">
        <v>5.3479381443298959E-2</v>
      </c>
      <c r="V19" s="448">
        <v>0.93599656357388306</v>
      </c>
      <c r="W19" s="448">
        <v>1.0524054982817867E-2</v>
      </c>
      <c r="Y19" s="418">
        <f t="shared" si="11"/>
        <v>5497.8943427319582</v>
      </c>
      <c r="Z19" s="418">
        <f t="shared" si="10"/>
        <v>96224.190946288654</v>
      </c>
      <c r="AA19" s="418">
        <f t="shared" si="10"/>
        <v>1081.9149509793813</v>
      </c>
    </row>
    <row r="20" spans="1:27" x14ac:dyDescent="0.2">
      <c r="A20" s="398">
        <v>1991</v>
      </c>
      <c r="B20" s="419">
        <v>9436.000079999998</v>
      </c>
      <c r="C20" s="419">
        <v>972.0000799999998</v>
      </c>
      <c r="D20" s="420">
        <v>7.0000000000000007E-5</v>
      </c>
      <c r="E20" s="421">
        <v>14928.872941345582</v>
      </c>
      <c r="F20" s="419">
        <v>2102.1271139962537</v>
      </c>
      <c r="G20" s="420">
        <v>1.8465816181037725E-4</v>
      </c>
      <c r="H20" s="421">
        <v>35949.065894716296</v>
      </c>
      <c r="I20" s="419">
        <v>5060.9338956392821</v>
      </c>
      <c r="J20" s="420">
        <v>4.4964441837559352E-4</v>
      </c>
      <c r="K20" s="419">
        <v>36517.523731682384</v>
      </c>
      <c r="L20" s="419">
        <v>5140.9617757452388</v>
      </c>
      <c r="M20" s="420">
        <v>4.5675458625094945E-4</v>
      </c>
      <c r="O20" s="415">
        <f t="shared" si="4"/>
        <v>10408.000229999998</v>
      </c>
      <c r="P20" s="416">
        <f t="shared" si="5"/>
        <v>17031.000239999998</v>
      </c>
      <c r="Q20" s="416">
        <f t="shared" si="6"/>
        <v>41010.000239999994</v>
      </c>
      <c r="R20" s="417">
        <f t="shared" si="7"/>
        <v>41658.485964182204</v>
      </c>
      <c r="U20" s="448">
        <v>0.34686971235194586</v>
      </c>
      <c r="V20" s="448">
        <v>0.41398759165256627</v>
      </c>
      <c r="W20" s="448">
        <v>0.23914269599548788</v>
      </c>
      <c r="Y20" s="418">
        <f t="shared" si="11"/>
        <v>14225.126986802028</v>
      </c>
      <c r="Z20" s="418">
        <f t="shared" si="10"/>
        <v>16977.631233028762</v>
      </c>
      <c r="AA20" s="418">
        <f t="shared" si="10"/>
        <v>9807.2420201692039</v>
      </c>
    </row>
    <row r="21" spans="1:27" x14ac:dyDescent="0.2">
      <c r="A21" s="398">
        <v>1992</v>
      </c>
      <c r="B21" s="419">
        <v>8208.000079999998</v>
      </c>
      <c r="C21" s="419">
        <v>867.0000799999998</v>
      </c>
      <c r="D21" s="420">
        <v>7.0000000000000007E-5</v>
      </c>
      <c r="E21" s="421">
        <v>12032.514088736565</v>
      </c>
      <c r="F21" s="419">
        <v>1555.4860039242531</v>
      </c>
      <c r="G21" s="420">
        <v>1.4733918031935544E-4</v>
      </c>
      <c r="H21" s="421">
        <v>23989.746701788212</v>
      </c>
      <c r="I21" s="419">
        <v>3100.2532418223341</v>
      </c>
      <c r="J21" s="420">
        <v>2.9638945311609682E-4</v>
      </c>
      <c r="K21" s="419">
        <v>24326.081005413773</v>
      </c>
      <c r="L21" s="419">
        <v>3143.7185408983551</v>
      </c>
      <c r="M21" s="420">
        <v>3.0054480921697362E-4</v>
      </c>
      <c r="O21" s="415">
        <f t="shared" si="4"/>
        <v>9075.0002299999978</v>
      </c>
      <c r="P21" s="416">
        <f t="shared" si="5"/>
        <v>13588.000239999999</v>
      </c>
      <c r="Q21" s="416">
        <f t="shared" si="6"/>
        <v>27090.000240000001</v>
      </c>
      <c r="R21" s="417">
        <f t="shared" si="7"/>
        <v>27469.799846856935</v>
      </c>
      <c r="U21" s="448">
        <f>PSAgeComp86_91!AC3</f>
        <v>0.29443359375000011</v>
      </c>
      <c r="V21" s="448">
        <f>PSAgeComp86_91!AD3</f>
        <v>0.6650390625</v>
      </c>
      <c r="W21" s="448">
        <f>PSAgeComp86_91!AE3</f>
        <v>4.052734375E-2</v>
      </c>
      <c r="Y21" s="418">
        <f t="shared" ref="Y21:Y31" si="12">$Q21*U21</f>
        <v>7976.2061253515658</v>
      </c>
      <c r="Z21" s="418">
        <f t="shared" ref="Z21:Z31" si="13">$Q21*V21</f>
        <v>18015.908362734375</v>
      </c>
      <c r="AA21" s="418">
        <f t="shared" ref="AA21:AA31" si="14">$Q21*W21</f>
        <v>1097.8857519140624</v>
      </c>
    </row>
    <row r="22" spans="1:27" x14ac:dyDescent="0.2">
      <c r="A22" s="398">
        <v>1993</v>
      </c>
      <c r="B22" s="419">
        <v>11339.000079999998</v>
      </c>
      <c r="C22" s="419">
        <v>1469.0000799999998</v>
      </c>
      <c r="D22" s="420">
        <v>7.0000000000000007E-5</v>
      </c>
      <c r="E22" s="421">
        <v>16055.844507401893</v>
      </c>
      <c r="F22" s="419">
        <v>2249.1553476304025</v>
      </c>
      <c r="G22" s="420">
        <v>3.8496770418863487E-4</v>
      </c>
      <c r="H22" s="421">
        <v>31131.028477484379</v>
      </c>
      <c r="I22" s="419">
        <v>4359.9709817933917</v>
      </c>
      <c r="J22" s="420">
        <v>7.8072222604331923E-4</v>
      </c>
      <c r="K22" s="419">
        <v>31623.463599309991</v>
      </c>
      <c r="L22" s="419">
        <v>4428.9376348909082</v>
      </c>
      <c r="M22" s="420">
        <v>7.9307180340378654E-4</v>
      </c>
      <c r="O22" s="415">
        <f t="shared" si="4"/>
        <v>12808.000229999998</v>
      </c>
      <c r="P22" s="416">
        <f t="shared" si="5"/>
        <v>18305.000240000001</v>
      </c>
      <c r="Q22" s="416">
        <f t="shared" si="6"/>
        <v>35491.000240000001</v>
      </c>
      <c r="R22" s="417">
        <f t="shared" si="7"/>
        <v>36052.402027272707</v>
      </c>
      <c r="U22" s="448">
        <f>PSAgeComp86_91!AF3</f>
        <v>0.58943514644351458</v>
      </c>
      <c r="V22" s="448">
        <f>PSAgeComp86_91!AG3</f>
        <v>0.37604602510460255</v>
      </c>
      <c r="W22" s="448">
        <f>PSAgeComp86_91!AH3</f>
        <v>3.4518828451882852E-2</v>
      </c>
      <c r="Y22" s="418">
        <f t="shared" si="12"/>
        <v>20919.642923891213</v>
      </c>
      <c r="Z22" s="418">
        <f t="shared" si="13"/>
        <v>13346.249567238496</v>
      </c>
      <c r="AA22" s="418">
        <f t="shared" si="14"/>
        <v>1225.1077488702931</v>
      </c>
    </row>
    <row r="23" spans="1:27" x14ac:dyDescent="0.2">
      <c r="A23" s="398">
        <v>1994</v>
      </c>
      <c r="B23" s="419">
        <v>6223.0000800000007</v>
      </c>
      <c r="C23" s="419">
        <v>1118.0000799999998</v>
      </c>
      <c r="D23" s="420">
        <v>7.0000000000000007E-5</v>
      </c>
      <c r="E23" s="421">
        <v>11878.6850499418</v>
      </c>
      <c r="F23" s="419">
        <v>2293.3149319751928</v>
      </c>
      <c r="G23" s="420">
        <v>2.5808300546206297E-4</v>
      </c>
      <c r="H23" s="421">
        <v>24239.927953403985</v>
      </c>
      <c r="I23" s="419">
        <v>4678.0717378483869</v>
      </c>
      <c r="J23" s="420">
        <v>5.4874762347907808E-4</v>
      </c>
      <c r="K23" s="419">
        <v>24888.995831733871</v>
      </c>
      <c r="L23" s="419">
        <v>4803.3355630295946</v>
      </c>
      <c r="M23" s="420">
        <v>5.6344133281661414E-4</v>
      </c>
      <c r="O23" s="415">
        <f t="shared" si="4"/>
        <v>7341.0002300000006</v>
      </c>
      <c r="P23" s="416">
        <f t="shared" si="5"/>
        <v>14172.000239999999</v>
      </c>
      <c r="Q23" s="416">
        <f t="shared" si="6"/>
        <v>28918.000239999994</v>
      </c>
      <c r="R23" s="417">
        <f t="shared" si="7"/>
        <v>29692.331958204799</v>
      </c>
      <c r="U23" s="448">
        <f>PSAgeComp86_91!AI3</f>
        <v>0.31683168316831689</v>
      </c>
      <c r="V23" s="448">
        <f>PSAgeComp86_91!AJ3</f>
        <v>0.66666666666666663</v>
      </c>
      <c r="W23" s="448">
        <f>PSAgeComp86_91!AK3</f>
        <v>1.6501650165016504E-2</v>
      </c>
      <c r="Y23" s="418">
        <f t="shared" si="12"/>
        <v>9162.1386899009904</v>
      </c>
      <c r="Z23" s="418">
        <f t="shared" si="13"/>
        <v>19278.66682666666</v>
      </c>
      <c r="AA23" s="418">
        <f t="shared" si="14"/>
        <v>477.19472343234321</v>
      </c>
    </row>
    <row r="24" spans="1:27" x14ac:dyDescent="0.2">
      <c r="A24" s="398">
        <v>1995</v>
      </c>
      <c r="B24" s="419">
        <v>8023.0000799999998</v>
      </c>
      <c r="C24" s="419">
        <v>777.0000799999998</v>
      </c>
      <c r="D24" s="420">
        <v>7.0000000000000007E-5</v>
      </c>
      <c r="E24" s="421">
        <v>13852.507787993716</v>
      </c>
      <c r="F24" s="419">
        <v>1458.4919306147833</v>
      </c>
      <c r="G24" s="420">
        <v>5.213915018627089E-4</v>
      </c>
      <c r="H24" s="421">
        <v>21980.905015291471</v>
      </c>
      <c r="I24" s="419">
        <v>2314.0943568195776</v>
      </c>
      <c r="J24" s="420">
        <v>8.6788895046720042E-4</v>
      </c>
      <c r="K24" s="419">
        <v>22409.300722049033</v>
      </c>
      <c r="L24" s="419">
        <v>2359.1947786085689</v>
      </c>
      <c r="M24" s="420">
        <v>8.8480362709511095E-4</v>
      </c>
      <c r="O24" s="415">
        <f t="shared" si="4"/>
        <v>8800.0002299999996</v>
      </c>
      <c r="P24" s="416">
        <f t="shared" si="5"/>
        <v>15311.000240000001</v>
      </c>
      <c r="Q24" s="416">
        <f t="shared" si="6"/>
        <v>24295.000239999998</v>
      </c>
      <c r="R24" s="417">
        <f t="shared" si="7"/>
        <v>24768.496385461229</v>
      </c>
      <c r="U24" s="448">
        <f>PSAgeComp86_91!AL3</f>
        <v>0.36648190142305292</v>
      </c>
      <c r="V24" s="448">
        <f>PSAgeComp86_91!AM3</f>
        <v>0.58541509705665484</v>
      </c>
      <c r="W24" s="448">
        <f>PSAgeComp86_91!AN3</f>
        <v>4.8103001520292087E-2</v>
      </c>
      <c r="Y24" s="418">
        <f t="shared" si="12"/>
        <v>8903.6778830287258</v>
      </c>
      <c r="Z24" s="418">
        <f t="shared" si="13"/>
        <v>14222.659923491052</v>
      </c>
      <c r="AA24" s="418">
        <f t="shared" si="14"/>
        <v>1168.6624334802166</v>
      </c>
    </row>
    <row r="25" spans="1:27" x14ac:dyDescent="0.2">
      <c r="A25" s="398">
        <v>1996</v>
      </c>
      <c r="B25" s="419">
        <v>9027.000079999998</v>
      </c>
      <c r="C25" s="419">
        <v>463.00007999999997</v>
      </c>
      <c r="D25" s="420">
        <v>7.0000000000000007E-5</v>
      </c>
      <c r="E25" s="421">
        <v>17109.254055347719</v>
      </c>
      <c r="F25" s="419">
        <v>784.05784883661579</v>
      </c>
      <c r="G25" s="420">
        <v>35.688335815662043</v>
      </c>
      <c r="H25" s="421">
        <v>28953.974717096633</v>
      </c>
      <c r="I25" s="419">
        <v>1326.640118813013</v>
      </c>
      <c r="J25" s="420">
        <v>60.38540409035172</v>
      </c>
      <c r="K25" s="419">
        <v>29079.002105602216</v>
      </c>
      <c r="L25" s="419">
        <v>1332.3687398801571</v>
      </c>
      <c r="M25" s="420">
        <v>60.64615686958286</v>
      </c>
      <c r="O25" s="415">
        <f t="shared" si="4"/>
        <v>9490.0002299999978</v>
      </c>
      <c r="P25" s="416">
        <f t="shared" si="5"/>
        <v>17929.000239999998</v>
      </c>
      <c r="Q25" s="416">
        <f t="shared" si="6"/>
        <v>30341.000240000001</v>
      </c>
      <c r="R25" s="417">
        <f t="shared" si="7"/>
        <v>30472.017002351953</v>
      </c>
      <c r="U25" s="448">
        <f>PSAgeComp86_91!AO3</f>
        <v>0.63108808290155449</v>
      </c>
      <c r="V25" s="448">
        <f>PSAgeComp86_91!AP3</f>
        <v>0.36476683937823828</v>
      </c>
      <c r="W25" s="448">
        <f>PSAgeComp86_91!AQ3</f>
        <v>4.1450777202072537E-3</v>
      </c>
      <c r="Y25" s="418">
        <f t="shared" si="12"/>
        <v>19147.843674777207</v>
      </c>
      <c r="Z25" s="418">
        <f t="shared" si="13"/>
        <v>11067.39076111917</v>
      </c>
      <c r="AA25" s="418">
        <f t="shared" si="14"/>
        <v>125.76580410362695</v>
      </c>
    </row>
    <row r="26" spans="1:27" x14ac:dyDescent="0.2">
      <c r="A26" s="398">
        <v>1997</v>
      </c>
      <c r="B26" s="419">
        <v>15776.000079999998</v>
      </c>
      <c r="C26" s="419">
        <v>3985.0000800000003</v>
      </c>
      <c r="D26" s="420">
        <v>7.0000000000000007E-5</v>
      </c>
      <c r="E26" s="421">
        <v>25066.349248901191</v>
      </c>
      <c r="F26" s="419">
        <v>5875.801034580255</v>
      </c>
      <c r="G26" s="420">
        <v>125.84995651855675</v>
      </c>
      <c r="H26" s="421">
        <v>35546.29291927279</v>
      </c>
      <c r="I26" s="419">
        <v>8332.2443900980888</v>
      </c>
      <c r="J26" s="420">
        <v>178.46293062913037</v>
      </c>
      <c r="K26" s="419">
        <v>36033.307918172242</v>
      </c>
      <c r="L26" s="419">
        <v>8446.4033546261016</v>
      </c>
      <c r="M26" s="420">
        <v>180.90802734178411</v>
      </c>
      <c r="O26" s="415">
        <f t="shared" si="4"/>
        <v>19761.000229999998</v>
      </c>
      <c r="P26" s="416">
        <f t="shared" si="5"/>
        <v>31068.000240000001</v>
      </c>
      <c r="Q26" s="416">
        <f t="shared" si="6"/>
        <v>44057.000240000008</v>
      </c>
      <c r="R26" s="417">
        <f t="shared" si="7"/>
        <v>44660.619300140133</v>
      </c>
      <c r="U26" s="448">
        <f>PSAgeComp86_91!AR3</f>
        <v>0.40885860306643951</v>
      </c>
      <c r="V26" s="448">
        <f>PSAgeComp86_91!AS3</f>
        <v>0.55025553662691662</v>
      </c>
      <c r="W26" s="448">
        <f>PSAgeComp86_91!AT3</f>
        <v>4.0885860306643949E-2</v>
      </c>
      <c r="Y26" s="418">
        <f t="shared" si="12"/>
        <v>18013.083573424192</v>
      </c>
      <c r="Z26" s="418">
        <f t="shared" si="13"/>
        <v>24242.608309233397</v>
      </c>
      <c r="AA26" s="418">
        <f t="shared" si="14"/>
        <v>1801.3083573424192</v>
      </c>
    </row>
    <row r="27" spans="1:27" x14ac:dyDescent="0.2">
      <c r="A27" s="398">
        <v>1998</v>
      </c>
      <c r="B27" s="419">
        <v>7706.0000799999998</v>
      </c>
      <c r="C27" s="419">
        <v>6568.0000799999998</v>
      </c>
      <c r="D27" s="420">
        <v>7.0000000000000007E-5</v>
      </c>
      <c r="E27" s="421">
        <v>15501.134600469837</v>
      </c>
      <c r="F27" s="419">
        <v>12560.865498794932</v>
      </c>
      <c r="G27" s="420">
        <v>1.4073522492238002E-4</v>
      </c>
      <c r="H27" s="421">
        <v>23180.443677287938</v>
      </c>
      <c r="I27" s="419">
        <v>18783.556349055332</v>
      </c>
      <c r="J27" s="420">
        <v>2.1365673210717675E-4</v>
      </c>
      <c r="K27" s="419">
        <v>23273.886349431723</v>
      </c>
      <c r="L27" s="419">
        <v>18859.2747314148</v>
      </c>
      <c r="M27" s="420">
        <v>2.1451800362758187E-4</v>
      </c>
      <c r="O27" s="415">
        <f t="shared" si="4"/>
        <v>14274.00023</v>
      </c>
      <c r="P27" s="416">
        <f t="shared" si="5"/>
        <v>28062.000239999994</v>
      </c>
      <c r="Q27" s="416">
        <f t="shared" si="6"/>
        <v>41964.000240000008</v>
      </c>
      <c r="R27" s="417">
        <f t="shared" si="7"/>
        <v>42133.161295364524</v>
      </c>
      <c r="U27" s="448">
        <f>PSAgeComp86_91!AU3</f>
        <v>8.6387434554973816E-2</v>
      </c>
      <c r="V27" s="448">
        <f>PSAgeComp86_91!AV3</f>
        <v>0.81413612565445026</v>
      </c>
      <c r="W27" s="448">
        <f>PSAgeComp86_91!AW3</f>
        <v>9.9476439790575896E-2</v>
      </c>
      <c r="Y27" s="418">
        <f t="shared" si="12"/>
        <v>3625.1623243979061</v>
      </c>
      <c r="Z27" s="418">
        <f t="shared" si="13"/>
        <v>34164.408572356027</v>
      </c>
      <c r="AA27" s="418">
        <f t="shared" si="14"/>
        <v>4174.4293432460736</v>
      </c>
    </row>
    <row r="28" spans="1:27" x14ac:dyDescent="0.2">
      <c r="A28" s="398">
        <v>1999</v>
      </c>
      <c r="B28" s="419">
        <v>5272.0000800000007</v>
      </c>
      <c r="C28" s="419">
        <v>3042.0000800000003</v>
      </c>
      <c r="D28" s="420">
        <v>7.0000000000000007E-5</v>
      </c>
      <c r="E28" s="421">
        <v>11017.792749175003</v>
      </c>
      <c r="F28" s="419">
        <v>4692.2065352598911</v>
      </c>
      <c r="G28" s="420">
        <v>9.5556510478814422E-4</v>
      </c>
      <c r="H28" s="421">
        <v>30656.69892443941</v>
      </c>
      <c r="I28" s="419">
        <v>13052.298486782565</v>
      </c>
      <c r="J28" s="420">
        <v>2.828778017815039E-3</v>
      </c>
      <c r="K28" s="419">
        <v>30707.385606094354</v>
      </c>
      <c r="L28" s="419">
        <v>13073.878686917466</v>
      </c>
      <c r="M28" s="420">
        <v>2.8334550174885808E-3</v>
      </c>
      <c r="O28" s="415">
        <f t="shared" si="4"/>
        <v>8314.0002300000015</v>
      </c>
      <c r="P28" s="416">
        <f t="shared" si="5"/>
        <v>15710.000239999999</v>
      </c>
      <c r="Q28" s="416">
        <f t="shared" si="6"/>
        <v>43709.000239999994</v>
      </c>
      <c r="R28" s="417">
        <f t="shared" si="7"/>
        <v>43781.267126466832</v>
      </c>
      <c r="U28" s="448">
        <f>PSAgeComp86_91!AX3</f>
        <v>0.27938144329896908</v>
      </c>
      <c r="V28" s="448">
        <f>PSAgeComp86_91!AY3</f>
        <v>0.65721649484536082</v>
      </c>
      <c r="W28" s="448">
        <f>PSAgeComp86_91!AZ3</f>
        <v>6.34020618556701E-2</v>
      </c>
      <c r="Y28" s="418">
        <f t="shared" si="12"/>
        <v>12211.483572206183</v>
      </c>
      <c r="Z28" s="418">
        <f t="shared" si="13"/>
        <v>28726.27593092783</v>
      </c>
      <c r="AA28" s="418">
        <f t="shared" si="14"/>
        <v>2771.2407368659788</v>
      </c>
    </row>
    <row r="29" spans="1:27" x14ac:dyDescent="0.2">
      <c r="A29" s="398">
        <v>2000</v>
      </c>
      <c r="B29" s="419">
        <v>3533.0000800000003</v>
      </c>
      <c r="C29" s="419">
        <v>725.00007999999991</v>
      </c>
      <c r="D29" s="420">
        <v>7.0000000000000007E-5</v>
      </c>
      <c r="E29" s="421">
        <v>12659.498108386158</v>
      </c>
      <c r="F29" s="419">
        <v>2320.4965849491437</v>
      </c>
      <c r="G29" s="420">
        <v>5.5466646992876545E-3</v>
      </c>
      <c r="H29" s="421">
        <v>30152.125558688298</v>
      </c>
      <c r="I29" s="419">
        <v>5477.8562349222029</v>
      </c>
      <c r="J29" s="420">
        <v>1.8446389496265526E-2</v>
      </c>
      <c r="K29" s="419">
        <v>30248.630664313056</v>
      </c>
      <c r="L29" s="419">
        <v>5495.3887002046067</v>
      </c>
      <c r="M29" s="420">
        <v>1.8505429140527673E-2</v>
      </c>
      <c r="O29" s="415">
        <f t="shared" si="4"/>
        <v>4258.0002300000006</v>
      </c>
      <c r="P29" s="416">
        <f t="shared" si="5"/>
        <v>14980.000240000001</v>
      </c>
      <c r="Q29" s="416">
        <f t="shared" si="6"/>
        <v>35630.000240000001</v>
      </c>
      <c r="R29" s="417">
        <f t="shared" si="7"/>
        <v>35744.037869946806</v>
      </c>
      <c r="U29" s="448">
        <f>PSAgeComp86_91!BA3</f>
        <v>0.55782312925170063</v>
      </c>
      <c r="V29" s="448">
        <f>PSAgeComp86_91!BB3</f>
        <v>0.42176870748299322</v>
      </c>
      <c r="W29" s="448">
        <f>PSAgeComp86_91!BC3</f>
        <v>2.0408163265306117E-2</v>
      </c>
      <c r="Y29" s="418">
        <f t="shared" si="12"/>
        <v>19875.238229115646</v>
      </c>
      <c r="Z29" s="418">
        <f t="shared" si="13"/>
        <v>15027.619148843538</v>
      </c>
      <c r="AA29" s="418">
        <f t="shared" si="14"/>
        <v>727.14286204081623</v>
      </c>
    </row>
    <row r="30" spans="1:27" x14ac:dyDescent="0.2">
      <c r="A30" s="398">
        <v>2001</v>
      </c>
      <c r="B30" s="419">
        <v>6306.0000799999998</v>
      </c>
      <c r="C30" s="419">
        <v>10776.000079999998</v>
      </c>
      <c r="D30" s="420">
        <v>7.0000000000000007E-5</v>
      </c>
      <c r="E30" s="421">
        <v>11417.627532193394</v>
      </c>
      <c r="F30" s="419">
        <v>19016.372499166275</v>
      </c>
      <c r="G30" s="420">
        <v>2.0864033718160551E-4</v>
      </c>
      <c r="H30" s="421">
        <v>26806.328026827581</v>
      </c>
      <c r="I30" s="419">
        <v>44630.67169147102</v>
      </c>
      <c r="J30" s="420">
        <v>5.2170140581174311E-4</v>
      </c>
      <c r="K30" s="419">
        <v>26873.059865112231</v>
      </c>
      <c r="L30" s="419">
        <v>44741.775560783892</v>
      </c>
      <c r="M30" s="420">
        <v>5.2300013250831511E-4</v>
      </c>
      <c r="O30" s="415">
        <f t="shared" si="4"/>
        <v>17082.000229999994</v>
      </c>
      <c r="P30" s="416">
        <f t="shared" si="5"/>
        <v>30434.000240000005</v>
      </c>
      <c r="Q30" s="416">
        <f t="shared" si="6"/>
        <v>71437.000240000008</v>
      </c>
      <c r="R30" s="417">
        <f t="shared" si="7"/>
        <v>71614.835948896245</v>
      </c>
      <c r="U30" s="448">
        <f>PSAgeComp86_91!BD3</f>
        <v>0.27938144329896908</v>
      </c>
      <c r="V30" s="448">
        <f>PSAgeComp86_91!BE3</f>
        <v>0.65721649484536082</v>
      </c>
      <c r="W30" s="448">
        <f>PSAgeComp86_91!BF3</f>
        <v>6.34020618556701E-2</v>
      </c>
      <c r="Y30" s="418">
        <f t="shared" si="12"/>
        <v>19958.172232000004</v>
      </c>
      <c r="Z30" s="418">
        <f t="shared" si="13"/>
        <v>46949.574900000007</v>
      </c>
      <c r="AA30" s="418">
        <f t="shared" si="14"/>
        <v>4529.2531079999999</v>
      </c>
    </row>
    <row r="31" spans="1:27" x14ac:dyDescent="0.2">
      <c r="A31" s="398">
        <v>2002</v>
      </c>
      <c r="B31" s="419">
        <v>4325.0000800000016</v>
      </c>
      <c r="C31" s="419">
        <v>13433.000079999998</v>
      </c>
      <c r="D31" s="420">
        <v>7.0000000000000007E-5</v>
      </c>
      <c r="E31" s="421">
        <v>7964.8475315870455</v>
      </c>
      <c r="F31" s="419">
        <v>24127.152555825982</v>
      </c>
      <c r="G31" s="420">
        <v>1.5258697840218421E-4</v>
      </c>
      <c r="H31" s="421">
        <v>15527.301254469456</v>
      </c>
      <c r="I31" s="419">
        <v>46991.698681933958</v>
      </c>
      <c r="J31" s="420">
        <v>3.0359660741861199E-4</v>
      </c>
      <c r="K31" s="419">
        <v>15572.862571744407</v>
      </c>
      <c r="L31" s="419">
        <v>47129.585083302009</v>
      </c>
      <c r="M31" s="420">
        <v>3.0448744228601791E-4</v>
      </c>
      <c r="O31" s="415">
        <f t="shared" si="4"/>
        <v>17758.000229999998</v>
      </c>
      <c r="P31" s="416">
        <f t="shared" si="5"/>
        <v>32092.000240000005</v>
      </c>
      <c r="Q31" s="416">
        <f t="shared" si="6"/>
        <v>62519.000240000023</v>
      </c>
      <c r="R31" s="417">
        <f t="shared" si="7"/>
        <v>62702.447959533856</v>
      </c>
      <c r="U31" s="448">
        <f>PSAgeComp86_91!BG3</f>
        <v>0.29742233972240573</v>
      </c>
      <c r="V31" s="448">
        <f>PSAgeComp86_91!BH3</f>
        <v>0.69068076668869793</v>
      </c>
      <c r="W31" s="448">
        <f>PSAgeComp86_91!BI3</f>
        <v>1.1896893588896231E-2</v>
      </c>
      <c r="Y31" s="418">
        <f t="shared" si="12"/>
        <v>18594.547328486453</v>
      </c>
      <c r="Z31" s="418">
        <f t="shared" si="13"/>
        <v>43180.671018374109</v>
      </c>
      <c r="AA31" s="418">
        <f t="shared" si="14"/>
        <v>743.78189313945813</v>
      </c>
    </row>
    <row r="32" spans="1:27" x14ac:dyDescent="0.2">
      <c r="A32" s="398">
        <v>2003</v>
      </c>
      <c r="B32" s="419">
        <v>3356.0000800000003</v>
      </c>
      <c r="C32" s="419">
        <v>7910.0000800000007</v>
      </c>
      <c r="D32" s="420">
        <v>7.0000000000000007E-5</v>
      </c>
      <c r="E32" s="421">
        <v>7312.7909533501861</v>
      </c>
      <c r="F32" s="419">
        <v>15438.208836710948</v>
      </c>
      <c r="G32" s="420">
        <v>4.4993886538494739E-4</v>
      </c>
      <c r="H32" s="421">
        <v>10725.426486871864</v>
      </c>
      <c r="I32" s="419">
        <v>22613.573088955902</v>
      </c>
      <c r="J32" s="420">
        <v>6.6417222870989205E-4</v>
      </c>
      <c r="K32" s="419">
        <v>10777.313696348356</v>
      </c>
      <c r="L32" s="419">
        <v>22722.9724872283</v>
      </c>
      <c r="M32" s="420">
        <v>6.6738534509288335E-4</v>
      </c>
      <c r="O32" s="415">
        <f t="shared" si="4"/>
        <v>11266.000230000001</v>
      </c>
      <c r="P32" s="416">
        <f t="shared" si="5"/>
        <v>22751.000240000001</v>
      </c>
      <c r="Q32" s="416">
        <f t="shared" si="6"/>
        <v>33339.000239999994</v>
      </c>
      <c r="R32" s="417">
        <f t="shared" si="7"/>
        <v>33500.286850961995</v>
      </c>
    </row>
    <row r="33" spans="1:18" x14ac:dyDescent="0.2">
      <c r="A33" s="398">
        <v>2004</v>
      </c>
      <c r="B33" s="419">
        <v>3097.0000800000003</v>
      </c>
      <c r="C33" s="419">
        <v>3370.0000800000003</v>
      </c>
      <c r="D33" s="420">
        <v>7.0000000000000007E-5</v>
      </c>
      <c r="E33" s="421">
        <v>6321.7732321974236</v>
      </c>
      <c r="F33" s="419">
        <v>6468.2261779255014</v>
      </c>
      <c r="G33" s="420">
        <v>8.298770776907884E-4</v>
      </c>
      <c r="H33" s="421">
        <v>8964.7654201985733</v>
      </c>
      <c r="I33" s="419">
        <v>9153.2336393788246</v>
      </c>
      <c r="J33" s="420">
        <v>1.1804226025593921E-3</v>
      </c>
      <c r="K33" s="419">
        <v>9005.9202569181562</v>
      </c>
      <c r="L33" s="419">
        <v>9195.2536832090937</v>
      </c>
      <c r="M33" s="420">
        <v>1.1858416065367835E-3</v>
      </c>
      <c r="O33" s="415">
        <f t="shared" si="4"/>
        <v>6467.0002300000006</v>
      </c>
      <c r="P33" s="416">
        <f t="shared" si="5"/>
        <v>12790.000240000001</v>
      </c>
      <c r="Q33" s="416">
        <f t="shared" si="6"/>
        <v>18118.000240000001</v>
      </c>
      <c r="R33" s="417">
        <f t="shared" si="7"/>
        <v>18201.175125968857</v>
      </c>
    </row>
    <row r="34" spans="1:18" x14ac:dyDescent="0.2">
      <c r="A34" s="398">
        <v>2005</v>
      </c>
      <c r="B34" s="419">
        <v>2461.0000800000003</v>
      </c>
      <c r="C34" s="419">
        <v>1655.0000799999998</v>
      </c>
      <c r="D34" s="420">
        <v>7.0000000000000007E-5</v>
      </c>
      <c r="E34" s="421">
        <v>8770.4861481627941</v>
      </c>
      <c r="F34" s="419">
        <v>5073.3600234409187</v>
      </c>
      <c r="G34" s="420">
        <v>19.154068396288636</v>
      </c>
      <c r="H34" s="421">
        <v>13110.010243025821</v>
      </c>
      <c r="I34" s="419">
        <v>7564.4310587557256</v>
      </c>
      <c r="J34" s="420">
        <v>28.558938218452401</v>
      </c>
      <c r="K34" s="419">
        <v>13140.07577831331</v>
      </c>
      <c r="L34" s="419">
        <v>7581.778769757535</v>
      </c>
      <c r="M34" s="420">
        <v>28.624433191290947</v>
      </c>
      <c r="O34" s="415">
        <f t="shared" si="4"/>
        <v>4116.0002299999996</v>
      </c>
      <c r="P34" s="416">
        <f t="shared" si="5"/>
        <v>13863.000240000001</v>
      </c>
      <c r="Q34" s="416">
        <f t="shared" si="6"/>
        <v>20703.000239999998</v>
      </c>
      <c r="R34" s="417">
        <f t="shared" si="7"/>
        <v>20750.478981262135</v>
      </c>
    </row>
    <row r="35" spans="1:18" x14ac:dyDescent="0.2">
      <c r="A35" s="398">
        <v>2006</v>
      </c>
      <c r="B35" s="419">
        <v>3856.0000800000003</v>
      </c>
      <c r="C35" s="419">
        <v>2706.0000800000003</v>
      </c>
      <c r="D35" s="420">
        <v>7.0000000000000007E-5</v>
      </c>
      <c r="E35" s="421">
        <v>15780.25870438695</v>
      </c>
      <c r="F35" s="419">
        <v>10802.741157581888</v>
      </c>
      <c r="G35" s="420">
        <v>3.7803116010593364E-4</v>
      </c>
      <c r="H35" s="421">
        <v>22907.464414486047</v>
      </c>
      <c r="I35" s="419">
        <v>15547.535270980525</v>
      </c>
      <c r="J35" s="420">
        <v>5.5453342495430098E-4</v>
      </c>
      <c r="K35" s="419">
        <v>22998.692099247866</v>
      </c>
      <c r="L35" s="419">
        <v>15609.452453120826</v>
      </c>
      <c r="M35" s="420">
        <v>5.5674182303652752E-4</v>
      </c>
      <c r="O35" s="415">
        <f t="shared" si="4"/>
        <v>6562.0002300000006</v>
      </c>
      <c r="P35" s="416">
        <f t="shared" si="5"/>
        <v>26583.000239999998</v>
      </c>
      <c r="Q35" s="416">
        <f t="shared" si="6"/>
        <v>38455.000240000001</v>
      </c>
      <c r="R35" s="417">
        <f t="shared" si="7"/>
        <v>38608.145109110519</v>
      </c>
    </row>
    <row r="36" spans="1:18" x14ac:dyDescent="0.2">
      <c r="A36" s="398">
        <v>2007</v>
      </c>
      <c r="B36" s="419">
        <v>4452.0000800000007</v>
      </c>
      <c r="C36" s="419">
        <v>4554.0000800000007</v>
      </c>
      <c r="D36" s="420">
        <v>7.0000000000000007E-5</v>
      </c>
      <c r="E36" s="421">
        <v>12613.100994738126</v>
      </c>
      <c r="F36" s="419">
        <v>11737.898836199969</v>
      </c>
      <c r="G36" s="420">
        <v>4.0906190413774623E-4</v>
      </c>
      <c r="H36" s="421">
        <v>17049.510813542456</v>
      </c>
      <c r="I36" s="419">
        <v>15814.488867727719</v>
      </c>
      <c r="J36" s="420">
        <v>5.5872982483091797E-4</v>
      </c>
      <c r="K36" s="419">
        <v>17065.821518957782</v>
      </c>
      <c r="L36" s="419">
        <v>15829.61806832687</v>
      </c>
      <c r="M36" s="420">
        <v>5.5926434325078572E-4</v>
      </c>
      <c r="O36" s="415">
        <f t="shared" si="4"/>
        <v>9006.0002300000015</v>
      </c>
      <c r="P36" s="416">
        <f t="shared" si="5"/>
        <v>24351.000240000001</v>
      </c>
      <c r="Q36" s="416">
        <f t="shared" si="6"/>
        <v>32864.000239999994</v>
      </c>
      <c r="R36" s="417">
        <f t="shared" si="7"/>
        <v>32895.440146548994</v>
      </c>
    </row>
    <row r="37" spans="1:18" x14ac:dyDescent="0.2">
      <c r="A37" s="398">
        <v>2008</v>
      </c>
      <c r="B37" s="419">
        <v>6270.0000800000007</v>
      </c>
      <c r="C37" s="419">
        <v>3518.0000800000003</v>
      </c>
      <c r="D37" s="420">
        <v>7.0000000000000007E-5</v>
      </c>
      <c r="E37" s="421">
        <v>16610.02747866249</v>
      </c>
      <c r="F37" s="419">
        <v>8265.9699623012966</v>
      </c>
      <c r="G37" s="420">
        <v>2.7990362117542057E-3</v>
      </c>
      <c r="H37" s="421">
        <v>22541.212452818108</v>
      </c>
      <c r="I37" s="419">
        <v>11208.783981780454</v>
      </c>
      <c r="J37" s="420">
        <v>3.8054014403121595E-3</v>
      </c>
      <c r="K37" s="419">
        <v>22822.470864394858</v>
      </c>
      <c r="L37" s="419">
        <v>11348.641799323375</v>
      </c>
      <c r="M37" s="420">
        <v>3.8528834099158067E-3</v>
      </c>
      <c r="O37" s="415">
        <f t="shared" si="4"/>
        <v>9788.0002300000015</v>
      </c>
      <c r="P37" s="416">
        <f t="shared" si="5"/>
        <v>24876.000239999998</v>
      </c>
      <c r="Q37" s="416">
        <f t="shared" si="6"/>
        <v>33750.000240000001</v>
      </c>
      <c r="R37" s="417">
        <f t="shared" si="7"/>
        <v>34171.116516601644</v>
      </c>
    </row>
    <row r="38" spans="1:18" x14ac:dyDescent="0.2">
      <c r="A38" s="398">
        <v>2009</v>
      </c>
      <c r="B38" s="419">
        <v>3494.0000800000003</v>
      </c>
      <c r="C38" s="419">
        <v>6069.0000800000007</v>
      </c>
      <c r="D38" s="420">
        <v>7.0000000000000007E-5</v>
      </c>
      <c r="E38" s="421">
        <v>8198.3107211786883</v>
      </c>
      <c r="F38" s="419">
        <v>12822.688823724107</v>
      </c>
      <c r="G38" s="420">
        <v>22.000695097203856</v>
      </c>
      <c r="H38" s="421">
        <v>10081.686213243964</v>
      </c>
      <c r="I38" s="419">
        <v>15767.304538989487</v>
      </c>
      <c r="J38" s="420">
        <v>29.00948776654867</v>
      </c>
      <c r="K38" s="419">
        <v>10090.456145591745</v>
      </c>
      <c r="L38" s="419">
        <v>15781.02031938465</v>
      </c>
      <c r="M38" s="420">
        <v>29.034722755991428</v>
      </c>
      <c r="O38" s="415">
        <f t="shared" si="4"/>
        <v>9563.0002300000015</v>
      </c>
      <c r="P38" s="416">
        <f t="shared" si="5"/>
        <v>21043.000240000001</v>
      </c>
      <c r="Q38" s="416">
        <f t="shared" si="6"/>
        <v>25878.000239999998</v>
      </c>
      <c r="R38" s="417">
        <f t="shared" si="7"/>
        <v>25900.511187732387</v>
      </c>
    </row>
    <row r="39" spans="1:18" x14ac:dyDescent="0.2">
      <c r="A39" s="398">
        <v>2010</v>
      </c>
      <c r="B39" s="419">
        <v>15872.000079999998</v>
      </c>
      <c r="C39" s="419">
        <v>1054.0000799999998</v>
      </c>
      <c r="D39" s="420">
        <v>7.0000000000000007E-5</v>
      </c>
      <c r="E39" s="421">
        <v>30540.262815327857</v>
      </c>
      <c r="F39" s="419">
        <v>1899.736939662235</v>
      </c>
      <c r="G39" s="420">
        <v>4.8500990437733398E-4</v>
      </c>
      <c r="H39" s="421">
        <v>38761.929787055844</v>
      </c>
      <c r="I39" s="419">
        <v>2408.0698336383484</v>
      </c>
      <c r="J39" s="420">
        <v>6.1930580656959888E-4</v>
      </c>
      <c r="K39" s="419">
        <v>39139.527702122105</v>
      </c>
      <c r="L39" s="419">
        <v>2431.527957460125</v>
      </c>
      <c r="M39" s="420">
        <v>6.2533875133354087E-4</v>
      </c>
      <c r="O39" s="415">
        <f t="shared" si="4"/>
        <v>16926.000229999994</v>
      </c>
      <c r="P39" s="416">
        <f t="shared" si="5"/>
        <v>32440.000239999994</v>
      </c>
      <c r="Q39" s="416">
        <f t="shared" si="6"/>
        <v>41170.000240000001</v>
      </c>
      <c r="R39" s="417">
        <f t="shared" si="7"/>
        <v>41571.056284920982</v>
      </c>
    </row>
    <row r="40" spans="1:18" x14ac:dyDescent="0.2">
      <c r="A40" s="398">
        <v>2011</v>
      </c>
      <c r="B40" s="419">
        <v>8506.000079999998</v>
      </c>
      <c r="C40" s="419">
        <v>426.00007999999997</v>
      </c>
      <c r="D40" s="420">
        <v>7.0000000000000007E-5</v>
      </c>
      <c r="E40" s="421">
        <v>28806.165781272681</v>
      </c>
      <c r="F40" s="419">
        <v>1353.8325692856745</v>
      </c>
      <c r="G40" s="420">
        <v>1.88944165024737E-3</v>
      </c>
      <c r="H40" s="421">
        <v>38853.348172300473</v>
      </c>
      <c r="I40" s="419">
        <v>1824.6492272826811</v>
      </c>
      <c r="J40" s="420">
        <v>2.8404168552333886E-3</v>
      </c>
      <c r="K40" s="419">
        <v>39025.106810327823</v>
      </c>
      <c r="L40" s="419">
        <v>1832.7154372979915</v>
      </c>
      <c r="M40" s="420">
        <v>2.8529734598359401E-3</v>
      </c>
      <c r="O40" s="415">
        <f t="shared" si="4"/>
        <v>8932.0002299999978</v>
      </c>
      <c r="P40" s="416">
        <f t="shared" si="5"/>
        <v>30160.000240000005</v>
      </c>
      <c r="Q40" s="416">
        <f t="shared" si="6"/>
        <v>40678.000240000008</v>
      </c>
      <c r="R40" s="417">
        <f t="shared" si="7"/>
        <v>40857.825100599279</v>
      </c>
    </row>
    <row r="41" spans="1:18" x14ac:dyDescent="0.2">
      <c r="A41" s="398">
        <v>2012</v>
      </c>
      <c r="B41" s="419">
        <v>6635.0000800000007</v>
      </c>
      <c r="C41" s="419">
        <v>445.00007999999997</v>
      </c>
      <c r="D41" s="420">
        <v>7.0000000000000007E-5</v>
      </c>
      <c r="E41" s="421">
        <v>30165.804474894649</v>
      </c>
      <c r="F41" s="419">
        <v>1983.1952561282606</v>
      </c>
      <c r="G41" s="420">
        <v>5.0897709500665725E-4</v>
      </c>
      <c r="H41" s="421">
        <v>38993.886456605207</v>
      </c>
      <c r="I41" s="419">
        <v>2563.11307810573</v>
      </c>
      <c r="J41" s="420">
        <v>7.052890654426294E-4</v>
      </c>
      <c r="K41" s="419">
        <v>39144.155149762744</v>
      </c>
      <c r="L41" s="419">
        <v>2572.9904124178811</v>
      </c>
      <c r="M41" s="420">
        <v>7.0800700088823596E-4</v>
      </c>
      <c r="O41" s="415">
        <f t="shared" si="4"/>
        <v>7080.0002300000006</v>
      </c>
      <c r="P41" s="416">
        <f t="shared" si="5"/>
        <v>32149.000240000005</v>
      </c>
      <c r="Q41" s="416">
        <f t="shared" si="6"/>
        <v>41557.000240000001</v>
      </c>
      <c r="R41" s="417">
        <f t="shared" si="7"/>
        <v>41717.146270187623</v>
      </c>
    </row>
    <row r="42" spans="1:18" x14ac:dyDescent="0.2">
      <c r="A42" s="422">
        <v>2013</v>
      </c>
      <c r="B42" s="419" t="e">
        <f ca="1">INDIRECT("'"&amp;$A42&amp;"'!"&amp;"$D$15")</f>
        <v>#REF!</v>
      </c>
      <c r="C42" s="419" t="e">
        <f ca="1">INDIRECT("'"&amp;$A42&amp;"'!"&amp;"$E$15")</f>
        <v>#REF!</v>
      </c>
      <c r="D42" s="420" t="e">
        <f ca="1">INDIRECT("'"&amp;$A42&amp;"'!"&amp;"$F$15")</f>
        <v>#REF!</v>
      </c>
      <c r="E42" s="421" t="e">
        <f ca="1">INDIRECT("'"&amp;$A42&amp;"'!"&amp;"$H$15")</f>
        <v>#REF!</v>
      </c>
      <c r="F42" s="419" t="e">
        <f ca="1">INDIRECT("'"&amp;$A42&amp;"'!"&amp;"$I$15")</f>
        <v>#REF!</v>
      </c>
      <c r="G42" s="420" t="e">
        <f ca="1">INDIRECT("'"&amp;$A42&amp;"'!"&amp;"$J$15")</f>
        <v>#REF!</v>
      </c>
      <c r="H42" s="421" t="e">
        <f ca="1">INDIRECT("'"&amp;$A42&amp;"'!"&amp;"$L$15")</f>
        <v>#REF!</v>
      </c>
      <c r="I42" s="419" t="e">
        <f ca="1">INDIRECT("'"&amp;$A42&amp;"'!"&amp;"$M$15")</f>
        <v>#REF!</v>
      </c>
      <c r="J42" s="420" t="e">
        <f ca="1">INDIRECT("'"&amp;$A42&amp;"'!"&amp;"$N$15")</f>
        <v>#REF!</v>
      </c>
      <c r="K42" s="419" t="e">
        <f ca="1">INDIRECT("'"&amp;$A42&amp;"'!"&amp;"$P$15")</f>
        <v>#REF!</v>
      </c>
      <c r="L42" s="419" t="e">
        <f ca="1">INDIRECT("'"&amp;$A42&amp;"'!"&amp;"$Q$15")</f>
        <v>#REF!</v>
      </c>
      <c r="M42" s="420" t="e">
        <f ca="1">INDIRECT("'"&amp;$A42&amp;"'!"&amp;"$R$15")</f>
        <v>#REF!</v>
      </c>
      <c r="O42" s="415" t="e">
        <f t="shared" ca="1" si="4"/>
        <v>#REF!</v>
      </c>
      <c r="P42" s="416" t="e">
        <f t="shared" ca="1" si="5"/>
        <v>#REF!</v>
      </c>
      <c r="Q42" s="416" t="e">
        <f t="shared" ca="1" si="6"/>
        <v>#REF!</v>
      </c>
      <c r="R42" s="417" t="e">
        <f t="shared" ca="1" si="7"/>
        <v>#REF!</v>
      </c>
    </row>
    <row r="43" spans="1:18" ht="12.75" thickBot="1" x14ac:dyDescent="0.25">
      <c r="A43" s="423">
        <v>2014</v>
      </c>
      <c r="B43" s="424" t="e">
        <f ca="1">INDIRECT("'"&amp;$A43&amp;"'!"&amp;"$D$15")</f>
        <v>#REF!</v>
      </c>
      <c r="C43" s="424" t="e">
        <f ca="1">INDIRECT("'"&amp;$A43&amp;"'!"&amp;"$E$15")</f>
        <v>#REF!</v>
      </c>
      <c r="D43" s="425" t="e">
        <f ca="1">INDIRECT("'"&amp;$A43&amp;"'!"&amp;"$F$15")</f>
        <v>#REF!</v>
      </c>
      <c r="E43" s="426" t="e">
        <f ca="1">INDIRECT("'"&amp;$A43&amp;"'!"&amp;"$H$15")</f>
        <v>#REF!</v>
      </c>
      <c r="F43" s="424" t="e">
        <f ca="1">INDIRECT("'"&amp;$A43&amp;"'!"&amp;"$I$15")</f>
        <v>#REF!</v>
      </c>
      <c r="G43" s="425" t="e">
        <f ca="1">INDIRECT("'"&amp;$A43&amp;"'!"&amp;"$J$15")</f>
        <v>#REF!</v>
      </c>
      <c r="H43" s="426" t="e">
        <f ca="1">INDIRECT("'"&amp;$A43&amp;"'!"&amp;"$L$15")</f>
        <v>#REF!</v>
      </c>
      <c r="I43" s="424" t="e">
        <f ca="1">INDIRECT("'"&amp;$A43&amp;"'!"&amp;"$M$15")</f>
        <v>#REF!</v>
      </c>
      <c r="J43" s="425" t="e">
        <f ca="1">INDIRECT("'"&amp;$A43&amp;"'!"&amp;"$N$15")</f>
        <v>#REF!</v>
      </c>
      <c r="K43" s="424" t="e">
        <f ca="1">INDIRECT("'"&amp;$A43&amp;"'!"&amp;"$P$15")</f>
        <v>#REF!</v>
      </c>
      <c r="L43" s="424" t="e">
        <f ca="1">INDIRECT("'"&amp;$A43&amp;"'!"&amp;"$Q$15")</f>
        <v>#REF!</v>
      </c>
      <c r="M43" s="425" t="e">
        <f ca="1">INDIRECT("'"&amp;$A43&amp;"'!"&amp;"$R$15")</f>
        <v>#REF!</v>
      </c>
      <c r="O43" s="427" t="e">
        <f t="shared" ca="1" si="4"/>
        <v>#REF!</v>
      </c>
      <c r="P43" s="428" t="e">
        <f t="shared" ca="1" si="5"/>
        <v>#REF!</v>
      </c>
      <c r="Q43" s="428" t="e">
        <f t="shared" ca="1" si="6"/>
        <v>#REF!</v>
      </c>
      <c r="R43" s="429" t="e">
        <f t="shared" ca="1" si="7"/>
        <v>#REF!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6">
    <tabColor theme="7" tint="-0.249977111117893"/>
  </sheetPr>
  <dimension ref="A1:AW43"/>
  <sheetViews>
    <sheetView topLeftCell="U1" workbookViewId="0">
      <selection activeCell="U14" sqref="U14:W14"/>
    </sheetView>
  </sheetViews>
  <sheetFormatPr defaultRowHeight="12" x14ac:dyDescent="0.2"/>
  <cols>
    <col min="1" max="14" width="9.140625" style="392"/>
    <col min="15" max="18" width="10.42578125" style="392" bestFit="1" customWidth="1"/>
    <col min="19" max="270" width="9.140625" style="392"/>
    <col min="271" max="274" width="10.42578125" style="392" bestFit="1" customWidth="1"/>
    <col min="275" max="526" width="9.140625" style="392"/>
    <col min="527" max="530" width="10.42578125" style="392" bestFit="1" customWidth="1"/>
    <col min="531" max="782" width="9.140625" style="392"/>
    <col min="783" max="786" width="10.42578125" style="392" bestFit="1" customWidth="1"/>
    <col min="787" max="1038" width="9.140625" style="392"/>
    <col min="1039" max="1042" width="10.42578125" style="392" bestFit="1" customWidth="1"/>
    <col min="1043" max="1294" width="9.140625" style="392"/>
    <col min="1295" max="1298" width="10.42578125" style="392" bestFit="1" customWidth="1"/>
    <col min="1299" max="1550" width="9.140625" style="392"/>
    <col min="1551" max="1554" width="10.42578125" style="392" bestFit="1" customWidth="1"/>
    <col min="1555" max="1806" width="9.140625" style="392"/>
    <col min="1807" max="1810" width="10.42578125" style="392" bestFit="1" customWidth="1"/>
    <col min="1811" max="2062" width="9.140625" style="392"/>
    <col min="2063" max="2066" width="10.42578125" style="392" bestFit="1" customWidth="1"/>
    <col min="2067" max="2318" width="9.140625" style="392"/>
    <col min="2319" max="2322" width="10.42578125" style="392" bestFit="1" customWidth="1"/>
    <col min="2323" max="2574" width="9.140625" style="392"/>
    <col min="2575" max="2578" width="10.42578125" style="392" bestFit="1" customWidth="1"/>
    <col min="2579" max="2830" width="9.140625" style="392"/>
    <col min="2831" max="2834" width="10.42578125" style="392" bestFit="1" customWidth="1"/>
    <col min="2835" max="3086" width="9.140625" style="392"/>
    <col min="3087" max="3090" width="10.42578125" style="392" bestFit="1" customWidth="1"/>
    <col min="3091" max="3342" width="9.140625" style="392"/>
    <col min="3343" max="3346" width="10.42578125" style="392" bestFit="1" customWidth="1"/>
    <col min="3347" max="3598" width="9.140625" style="392"/>
    <col min="3599" max="3602" width="10.42578125" style="392" bestFit="1" customWidth="1"/>
    <col min="3603" max="3854" width="9.140625" style="392"/>
    <col min="3855" max="3858" width="10.42578125" style="392" bestFit="1" customWidth="1"/>
    <col min="3859" max="4110" width="9.140625" style="392"/>
    <col min="4111" max="4114" width="10.42578125" style="392" bestFit="1" customWidth="1"/>
    <col min="4115" max="4366" width="9.140625" style="392"/>
    <col min="4367" max="4370" width="10.42578125" style="392" bestFit="1" customWidth="1"/>
    <col min="4371" max="4622" width="9.140625" style="392"/>
    <col min="4623" max="4626" width="10.42578125" style="392" bestFit="1" customWidth="1"/>
    <col min="4627" max="4878" width="9.140625" style="392"/>
    <col min="4879" max="4882" width="10.42578125" style="392" bestFit="1" customWidth="1"/>
    <col min="4883" max="5134" width="9.140625" style="392"/>
    <col min="5135" max="5138" width="10.42578125" style="392" bestFit="1" customWidth="1"/>
    <col min="5139" max="5390" width="9.140625" style="392"/>
    <col min="5391" max="5394" width="10.42578125" style="392" bestFit="1" customWidth="1"/>
    <col min="5395" max="5646" width="9.140625" style="392"/>
    <col min="5647" max="5650" width="10.42578125" style="392" bestFit="1" customWidth="1"/>
    <col min="5651" max="5902" width="9.140625" style="392"/>
    <col min="5903" max="5906" width="10.42578125" style="392" bestFit="1" customWidth="1"/>
    <col min="5907" max="6158" width="9.140625" style="392"/>
    <col min="6159" max="6162" width="10.42578125" style="392" bestFit="1" customWidth="1"/>
    <col min="6163" max="6414" width="9.140625" style="392"/>
    <col min="6415" max="6418" width="10.42578125" style="392" bestFit="1" customWidth="1"/>
    <col min="6419" max="6670" width="9.140625" style="392"/>
    <col min="6671" max="6674" width="10.42578125" style="392" bestFit="1" customWidth="1"/>
    <col min="6675" max="6926" width="9.140625" style="392"/>
    <col min="6927" max="6930" width="10.42578125" style="392" bestFit="1" customWidth="1"/>
    <col min="6931" max="7182" width="9.140625" style="392"/>
    <col min="7183" max="7186" width="10.42578125" style="392" bestFit="1" customWidth="1"/>
    <col min="7187" max="7438" width="9.140625" style="392"/>
    <col min="7439" max="7442" width="10.42578125" style="392" bestFit="1" customWidth="1"/>
    <col min="7443" max="7694" width="9.140625" style="392"/>
    <col min="7695" max="7698" width="10.42578125" style="392" bestFit="1" customWidth="1"/>
    <col min="7699" max="7950" width="9.140625" style="392"/>
    <col min="7951" max="7954" width="10.42578125" style="392" bestFit="1" customWidth="1"/>
    <col min="7955" max="8206" width="9.140625" style="392"/>
    <col min="8207" max="8210" width="10.42578125" style="392" bestFit="1" customWidth="1"/>
    <col min="8211" max="8462" width="9.140625" style="392"/>
    <col min="8463" max="8466" width="10.42578125" style="392" bestFit="1" customWidth="1"/>
    <col min="8467" max="8718" width="9.140625" style="392"/>
    <col min="8719" max="8722" width="10.42578125" style="392" bestFit="1" customWidth="1"/>
    <col min="8723" max="8974" width="9.140625" style="392"/>
    <col min="8975" max="8978" width="10.42578125" style="392" bestFit="1" customWidth="1"/>
    <col min="8979" max="9230" width="9.140625" style="392"/>
    <col min="9231" max="9234" width="10.42578125" style="392" bestFit="1" customWidth="1"/>
    <col min="9235" max="9486" width="9.140625" style="392"/>
    <col min="9487" max="9490" width="10.42578125" style="392" bestFit="1" customWidth="1"/>
    <col min="9491" max="9742" width="9.140625" style="392"/>
    <col min="9743" max="9746" width="10.42578125" style="392" bestFit="1" customWidth="1"/>
    <col min="9747" max="9998" width="9.140625" style="392"/>
    <col min="9999" max="10002" width="10.42578125" style="392" bestFit="1" customWidth="1"/>
    <col min="10003" max="10254" width="9.140625" style="392"/>
    <col min="10255" max="10258" width="10.42578125" style="392" bestFit="1" customWidth="1"/>
    <col min="10259" max="10510" width="9.140625" style="392"/>
    <col min="10511" max="10514" width="10.42578125" style="392" bestFit="1" customWidth="1"/>
    <col min="10515" max="10766" width="9.140625" style="392"/>
    <col min="10767" max="10770" width="10.42578125" style="392" bestFit="1" customWidth="1"/>
    <col min="10771" max="11022" width="9.140625" style="392"/>
    <col min="11023" max="11026" width="10.42578125" style="392" bestFit="1" customWidth="1"/>
    <col min="11027" max="11278" width="9.140625" style="392"/>
    <col min="11279" max="11282" width="10.42578125" style="392" bestFit="1" customWidth="1"/>
    <col min="11283" max="11534" width="9.140625" style="392"/>
    <col min="11535" max="11538" width="10.42578125" style="392" bestFit="1" customWidth="1"/>
    <col min="11539" max="11790" width="9.140625" style="392"/>
    <col min="11791" max="11794" width="10.42578125" style="392" bestFit="1" customWidth="1"/>
    <col min="11795" max="12046" width="9.140625" style="392"/>
    <col min="12047" max="12050" width="10.42578125" style="392" bestFit="1" customWidth="1"/>
    <col min="12051" max="12302" width="9.140625" style="392"/>
    <col min="12303" max="12306" width="10.42578125" style="392" bestFit="1" customWidth="1"/>
    <col min="12307" max="12558" width="9.140625" style="392"/>
    <col min="12559" max="12562" width="10.42578125" style="392" bestFit="1" customWidth="1"/>
    <col min="12563" max="12814" width="9.140625" style="392"/>
    <col min="12815" max="12818" width="10.42578125" style="392" bestFit="1" customWidth="1"/>
    <col min="12819" max="13070" width="9.140625" style="392"/>
    <col min="13071" max="13074" width="10.42578125" style="392" bestFit="1" customWidth="1"/>
    <col min="13075" max="13326" width="9.140625" style="392"/>
    <col min="13327" max="13330" width="10.42578125" style="392" bestFit="1" customWidth="1"/>
    <col min="13331" max="13582" width="9.140625" style="392"/>
    <col min="13583" max="13586" width="10.42578125" style="392" bestFit="1" customWidth="1"/>
    <col min="13587" max="13838" width="9.140625" style="392"/>
    <col min="13839" max="13842" width="10.42578125" style="392" bestFit="1" customWidth="1"/>
    <col min="13843" max="14094" width="9.140625" style="392"/>
    <col min="14095" max="14098" width="10.42578125" style="392" bestFit="1" customWidth="1"/>
    <col min="14099" max="14350" width="9.140625" style="392"/>
    <col min="14351" max="14354" width="10.42578125" style="392" bestFit="1" customWidth="1"/>
    <col min="14355" max="14606" width="9.140625" style="392"/>
    <col min="14607" max="14610" width="10.42578125" style="392" bestFit="1" customWidth="1"/>
    <col min="14611" max="14862" width="9.140625" style="392"/>
    <col min="14863" max="14866" width="10.42578125" style="392" bestFit="1" customWidth="1"/>
    <col min="14867" max="15118" width="9.140625" style="392"/>
    <col min="15119" max="15122" width="10.42578125" style="392" bestFit="1" customWidth="1"/>
    <col min="15123" max="15374" width="9.140625" style="392"/>
    <col min="15375" max="15378" width="10.42578125" style="392" bestFit="1" customWidth="1"/>
    <col min="15379" max="15630" width="9.140625" style="392"/>
    <col min="15631" max="15634" width="10.42578125" style="392" bestFit="1" customWidth="1"/>
    <col min="15635" max="15886" width="9.140625" style="392"/>
    <col min="15887" max="15890" width="10.42578125" style="392" bestFit="1" customWidth="1"/>
    <col min="15891" max="16142" width="9.140625" style="392"/>
    <col min="16143" max="16146" width="10.42578125" style="392" bestFit="1" customWidth="1"/>
    <col min="16147" max="16384" width="9.140625" style="392"/>
  </cols>
  <sheetData>
    <row r="1" spans="1:49" ht="16.5" thickBot="1" x14ac:dyDescent="0.3">
      <c r="A1" s="1033" t="s">
        <v>1583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49" ht="12" customHeight="1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49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9"/>
      <c r="Q3" s="1039"/>
      <c r="R3" s="1032"/>
    </row>
    <row r="4" spans="1:49" x14ac:dyDescent="0.2">
      <c r="A4" s="430">
        <v>1975</v>
      </c>
      <c r="B4" s="399">
        <v>1107.0000199999999</v>
      </c>
      <c r="C4" s="399">
        <v>2.0000000000000002E-5</v>
      </c>
      <c r="D4" s="407">
        <v>11320.000019999999</v>
      </c>
      <c r="E4" s="406">
        <v>1446.7520161289835</v>
      </c>
      <c r="F4" s="399">
        <v>2.6138247334972659E-5</v>
      </c>
      <c r="G4" s="407">
        <v>14794.248017732769</v>
      </c>
      <c r="H4" s="406">
        <v>2446.9448353571506</v>
      </c>
      <c r="I4" s="399">
        <v>4.4208577979197347E-5</v>
      </c>
      <c r="J4" s="407">
        <v>25022.055180434272</v>
      </c>
      <c r="K4" s="399">
        <v>2965.4540595096491</v>
      </c>
      <c r="L4" s="399">
        <v>5.3576404804575341E-5</v>
      </c>
      <c r="M4" s="407">
        <v>30324.245172966042</v>
      </c>
      <c r="O4" s="403">
        <f>SUM(B4:D4)</f>
        <v>12427.000059999998</v>
      </c>
      <c r="P4" s="404">
        <f>SUM(E4:G4)</f>
        <v>16241.00006</v>
      </c>
      <c r="Q4" s="404">
        <f>SUM(H4:J4)</f>
        <v>27469.000060000002</v>
      </c>
      <c r="R4" s="405">
        <f>SUM(K4:M4)</f>
        <v>33289.699286052099</v>
      </c>
    </row>
    <row r="5" spans="1:49" ht="15" customHeight="1" x14ac:dyDescent="0.2">
      <c r="A5" s="398">
        <v>1976</v>
      </c>
      <c r="B5" s="399">
        <v>606.00001999999995</v>
      </c>
      <c r="C5" s="399">
        <v>2.0000000000000002E-5</v>
      </c>
      <c r="D5" s="407">
        <v>14120.000019999999</v>
      </c>
      <c r="E5" s="406">
        <v>773.73437226510509</v>
      </c>
      <c r="F5" s="399">
        <v>2.5535787020769578E-5</v>
      </c>
      <c r="G5" s="407">
        <v>18028.265662199108</v>
      </c>
      <c r="H5" s="406">
        <v>1030.3975604587904</v>
      </c>
      <c r="I5" s="399">
        <v>3.4006519024827443E-5</v>
      </c>
      <c r="J5" s="407">
        <v>24008.602465534692</v>
      </c>
      <c r="K5" s="399">
        <v>1220.4912527466101</v>
      </c>
      <c r="L5" s="399">
        <v>4.0280238035193804E-5</v>
      </c>
      <c r="M5" s="407">
        <v>28437.848093127061</v>
      </c>
      <c r="O5" s="403">
        <f t="shared" ref="O5:O11" si="0">SUM(B5:D5)</f>
        <v>14726.000059999998</v>
      </c>
      <c r="P5" s="404">
        <f t="shared" ref="P5:P11" si="1">SUM(E5:G5)</f>
        <v>18802.000059999998</v>
      </c>
      <c r="Q5" s="404">
        <f t="shared" ref="Q5:Q11" si="2">SUM(H5:J5)</f>
        <v>25039.000060000002</v>
      </c>
      <c r="R5" s="405">
        <f t="shared" ref="R5:R11" si="3">SUM(K5:M5)</f>
        <v>29658.339386153908</v>
      </c>
    </row>
    <row r="6" spans="1:49" x14ac:dyDescent="0.2">
      <c r="A6" s="398">
        <v>1977</v>
      </c>
      <c r="B6" s="399">
        <v>238.00002000000001</v>
      </c>
      <c r="C6" s="399">
        <v>2.0000000000000002E-5</v>
      </c>
      <c r="D6" s="407">
        <v>9218.0000199999995</v>
      </c>
      <c r="E6" s="406">
        <v>332.51039113254842</v>
      </c>
      <c r="F6" s="399">
        <v>2.7942047326932867E-5</v>
      </c>
      <c r="G6" s="407">
        <v>12878.489640925403</v>
      </c>
      <c r="H6" s="406">
        <v>456.89661060979324</v>
      </c>
      <c r="I6" s="399">
        <v>3.8394669934043975E-5</v>
      </c>
      <c r="J6" s="407">
        <v>17696.103410995536</v>
      </c>
      <c r="K6" s="399">
        <v>555.2891107688896</v>
      </c>
      <c r="L6" s="399">
        <v>4.6662946563524632E-5</v>
      </c>
      <c r="M6" s="407">
        <v>21506.952117791443</v>
      </c>
      <c r="O6" s="403">
        <f t="shared" si="0"/>
        <v>9456.0000600000003</v>
      </c>
      <c r="P6" s="404">
        <f t="shared" si="1"/>
        <v>13211.000059999998</v>
      </c>
      <c r="Q6" s="404">
        <f t="shared" si="2"/>
        <v>18153.000059999998</v>
      </c>
      <c r="R6" s="405">
        <f t="shared" si="3"/>
        <v>22062.241275223278</v>
      </c>
    </row>
    <row r="7" spans="1:49" x14ac:dyDescent="0.2">
      <c r="A7" s="398">
        <v>1978</v>
      </c>
      <c r="B7" s="399">
        <v>251.00002000000001</v>
      </c>
      <c r="C7" s="399">
        <v>2.0000000000000002E-5</v>
      </c>
      <c r="D7" s="407">
        <v>13075.000019999999</v>
      </c>
      <c r="E7" s="406">
        <v>347.53124442654405</v>
      </c>
      <c r="F7" s="399">
        <v>2.7691730417116631E-5</v>
      </c>
      <c r="G7" s="407">
        <v>18103.468787881728</v>
      </c>
      <c r="H7" s="406">
        <v>400.17607804063005</v>
      </c>
      <c r="I7" s="399">
        <v>3.1886537542158774E-5</v>
      </c>
      <c r="J7" s="407">
        <v>20845.823950072834</v>
      </c>
      <c r="K7" s="399">
        <v>466.2494519642284</v>
      </c>
      <c r="L7" s="399">
        <v>3.7151347793855033E-5</v>
      </c>
      <c r="M7" s="407">
        <v>24287.693657384076</v>
      </c>
      <c r="O7" s="403">
        <f t="shared" si="0"/>
        <v>13326.00006</v>
      </c>
      <c r="P7" s="404">
        <f t="shared" si="1"/>
        <v>18451.000060000002</v>
      </c>
      <c r="Q7" s="404">
        <f t="shared" si="2"/>
        <v>21246.000060000002</v>
      </c>
      <c r="R7" s="405">
        <f t="shared" si="3"/>
        <v>24753.943146499652</v>
      </c>
    </row>
    <row r="8" spans="1:49" x14ac:dyDescent="0.2">
      <c r="A8" s="398">
        <v>1979</v>
      </c>
      <c r="B8" s="399">
        <v>215.00002000000001</v>
      </c>
      <c r="C8" s="399">
        <v>2.0000000000000002E-5</v>
      </c>
      <c r="D8" s="407">
        <v>13306.000019999999</v>
      </c>
      <c r="E8" s="406">
        <v>301.53430767457604</v>
      </c>
      <c r="F8" s="399">
        <v>2.8049700430220987E-5</v>
      </c>
      <c r="G8" s="407">
        <v>18661.465724275724</v>
      </c>
      <c r="H8" s="406">
        <v>346.94811245197207</v>
      </c>
      <c r="I8" s="399">
        <v>3.2274240016533215E-5</v>
      </c>
      <c r="J8" s="407">
        <v>21472.051915273787</v>
      </c>
      <c r="K8" s="399">
        <v>393.56831454461121</v>
      </c>
      <c r="L8" s="399">
        <v>3.6611002598475219E-5</v>
      </c>
      <c r="M8" s="407">
        <v>24357.300065376563</v>
      </c>
      <c r="O8" s="403">
        <f t="shared" si="0"/>
        <v>13521.00006</v>
      </c>
      <c r="P8" s="404">
        <f t="shared" si="1"/>
        <v>18963.000060000002</v>
      </c>
      <c r="Q8" s="404">
        <f t="shared" si="2"/>
        <v>21819.000059999998</v>
      </c>
      <c r="R8" s="405">
        <f t="shared" si="3"/>
        <v>24750.868416532176</v>
      </c>
    </row>
    <row r="9" spans="1:49" x14ac:dyDescent="0.2">
      <c r="A9" s="398">
        <v>1980</v>
      </c>
      <c r="B9" s="399">
        <v>1010.0000199999999</v>
      </c>
      <c r="C9" s="399">
        <v>2.0000000000000002E-5</v>
      </c>
      <c r="D9" s="407">
        <v>20058.000019999999</v>
      </c>
      <c r="E9" s="406">
        <v>1381.9185757644238</v>
      </c>
      <c r="F9" s="399">
        <v>2.736472373068714E-5</v>
      </c>
      <c r="G9" s="407">
        <v>27444.081456870852</v>
      </c>
      <c r="H9" s="406">
        <v>1468.066764048604</v>
      </c>
      <c r="I9" s="399">
        <v>2.9070628415405468E-5</v>
      </c>
      <c r="J9" s="407">
        <v>29154.933266880766</v>
      </c>
      <c r="K9" s="399">
        <v>1572.8235509516387</v>
      </c>
      <c r="L9" s="399">
        <v>3.1145020194190478E-5</v>
      </c>
      <c r="M9" s="407">
        <v>31235.340783898642</v>
      </c>
      <c r="O9" s="403">
        <f t="shared" si="0"/>
        <v>21068.000059999998</v>
      </c>
      <c r="P9" s="404">
        <f t="shared" si="1"/>
        <v>28826.000059999998</v>
      </c>
      <c r="Q9" s="404">
        <f t="shared" si="2"/>
        <v>30623.000059999998</v>
      </c>
      <c r="R9" s="405">
        <f t="shared" si="3"/>
        <v>32808.164365995304</v>
      </c>
    </row>
    <row r="10" spans="1:49" x14ac:dyDescent="0.2">
      <c r="A10" s="398">
        <v>1981</v>
      </c>
      <c r="B10" s="399">
        <v>441.00001999999995</v>
      </c>
      <c r="C10" s="399">
        <v>2.0000000000000002E-5</v>
      </c>
      <c r="D10" s="407">
        <v>8283.0000199999995</v>
      </c>
      <c r="E10" s="406">
        <v>886.65065612803323</v>
      </c>
      <c r="F10" s="399">
        <v>4.0210912286490752E-5</v>
      </c>
      <c r="G10" s="407">
        <v>16653.349363661055</v>
      </c>
      <c r="H10" s="406">
        <v>1050.8882828045282</v>
      </c>
      <c r="I10" s="399">
        <v>4.7659330392072471E-5</v>
      </c>
      <c r="J10" s="407">
        <v>19738.11172953614</v>
      </c>
      <c r="K10" s="399">
        <v>1163.4123122791998</v>
      </c>
      <c r="L10" s="399">
        <v>5.2762460749058454E-5</v>
      </c>
      <c r="M10" s="407">
        <v>21851.573171985016</v>
      </c>
      <c r="O10" s="403">
        <f t="shared" si="0"/>
        <v>8724.0000600000003</v>
      </c>
      <c r="P10" s="404">
        <f t="shared" si="1"/>
        <v>17540.000059999998</v>
      </c>
      <c r="Q10" s="404">
        <f t="shared" si="2"/>
        <v>20789.000059999998</v>
      </c>
      <c r="R10" s="405">
        <f t="shared" si="3"/>
        <v>23014.985537026674</v>
      </c>
    </row>
    <row r="11" spans="1:49" ht="12.75" thickBot="1" x14ac:dyDescent="0.25">
      <c r="A11" s="408">
        <v>1982</v>
      </c>
      <c r="B11" s="399">
        <v>845.00001999999995</v>
      </c>
      <c r="C11" s="399">
        <v>2.0000000000000002E-5</v>
      </c>
      <c r="D11" s="407">
        <v>9910.0000199999995</v>
      </c>
      <c r="E11" s="406">
        <v>1613.0818563026583</v>
      </c>
      <c r="F11" s="399">
        <v>3.8179451316525616E-5</v>
      </c>
      <c r="G11" s="407">
        <v>18917.918165517891</v>
      </c>
      <c r="H11" s="406">
        <v>1802.5095677721456</v>
      </c>
      <c r="I11" s="399">
        <v>4.266294733986269E-5</v>
      </c>
      <c r="J11" s="407">
        <v>21139.490449564906</v>
      </c>
      <c r="K11" s="399">
        <v>2070.1886390219311</v>
      </c>
      <c r="L11" s="399">
        <v>4.8998546509429231E-5</v>
      </c>
      <c r="M11" s="407">
        <v>24278.779844420729</v>
      </c>
      <c r="O11" s="403">
        <f t="shared" si="0"/>
        <v>10755.000059999998</v>
      </c>
      <c r="P11" s="404">
        <f t="shared" si="1"/>
        <v>20531.000060000002</v>
      </c>
      <c r="Q11" s="404">
        <f t="shared" si="2"/>
        <v>22942.000059999998</v>
      </c>
      <c r="R11" s="405">
        <f t="shared" si="3"/>
        <v>26348.968532441206</v>
      </c>
    </row>
    <row r="12" spans="1:49" ht="12.75" thickBot="1" x14ac:dyDescent="0.25">
      <c r="A12" s="398">
        <v>1983</v>
      </c>
      <c r="B12" s="401">
        <v>831.00001999999995</v>
      </c>
      <c r="C12" s="401">
        <v>2.0000000000000002E-5</v>
      </c>
      <c r="D12" s="402">
        <v>8723.0000199999995</v>
      </c>
      <c r="E12" s="400">
        <v>1350.9621393596685</v>
      </c>
      <c r="F12" s="401">
        <v>3.2514130128653154E-5</v>
      </c>
      <c r="G12" s="402">
        <v>14181.0378881262</v>
      </c>
      <c r="H12" s="400">
        <v>1395.7564671399009</v>
      </c>
      <c r="I12" s="401">
        <v>3.3592212600425715E-5</v>
      </c>
      <c r="J12" s="402">
        <v>14651.243559267885</v>
      </c>
      <c r="K12" s="401">
        <v>1504.1841406181618</v>
      </c>
      <c r="L12" s="401">
        <v>3.6201783499792512E-5</v>
      </c>
      <c r="M12" s="402">
        <v>15789.40790963628</v>
      </c>
      <c r="O12" s="412">
        <f>SUM(B12:D12)</f>
        <v>9554.0000599999985</v>
      </c>
      <c r="P12" s="413">
        <f>SUM(E12:G12)</f>
        <v>15532.000059999998</v>
      </c>
      <c r="Q12" s="413">
        <f>SUM(H12:J12)</f>
        <v>16047.000059999998</v>
      </c>
      <c r="R12" s="414">
        <f>SUM(K12:M12)</f>
        <v>17293.592086456225</v>
      </c>
      <c r="AC12" s="392" t="s">
        <v>1609</v>
      </c>
    </row>
    <row r="13" spans="1:49" ht="12.75" thickBot="1" x14ac:dyDescent="0.25">
      <c r="A13" s="398">
        <v>1984</v>
      </c>
      <c r="B13" s="399">
        <v>1576.0000199999999</v>
      </c>
      <c r="C13" s="399">
        <v>2.0000000000000002E-5</v>
      </c>
      <c r="D13" s="407">
        <v>12628.000019999999</v>
      </c>
      <c r="E13" s="406">
        <v>1807.7843080789173</v>
      </c>
      <c r="F13" s="399">
        <v>2.2941424938293052E-5</v>
      </c>
      <c r="G13" s="407">
        <v>14485.215728979658</v>
      </c>
      <c r="H13" s="406">
        <v>1825.6480085962489</v>
      </c>
      <c r="I13" s="399">
        <v>2.3168121642488927E-5</v>
      </c>
      <c r="J13" s="407">
        <v>14628.352028235629</v>
      </c>
      <c r="K13" s="399">
        <v>1950.9306772203972</v>
      </c>
      <c r="L13" s="399">
        <v>2.4758003203837493E-5</v>
      </c>
      <c r="M13" s="407">
        <v>15632.203247660993</v>
      </c>
      <c r="O13" s="415">
        <f t="shared" ref="O13:O43" si="4">SUM(B13:D13)</f>
        <v>14204.000059999998</v>
      </c>
      <c r="P13" s="416">
        <f t="shared" ref="P13:P43" si="5">SUM(E13:G13)</f>
        <v>16293.00006</v>
      </c>
      <c r="Q13" s="416">
        <f t="shared" ref="Q13:Q43" si="6">SUM(H13:J13)</f>
        <v>16454.000059999998</v>
      </c>
      <c r="R13" s="417">
        <f t="shared" ref="R13:R43" si="7">SUM(K13:M13)</f>
        <v>17583.133949639392</v>
      </c>
      <c r="AG13" s="431"/>
      <c r="AH13" s="432" t="s">
        <v>1584</v>
      </c>
      <c r="AI13" s="433"/>
      <c r="AK13" s="431"/>
      <c r="AL13" s="432" t="s">
        <v>1585</v>
      </c>
      <c r="AM13" s="433"/>
    </row>
    <row r="14" spans="1:49" ht="12.75" thickBot="1" x14ac:dyDescent="0.25">
      <c r="A14" s="398">
        <v>1985</v>
      </c>
      <c r="B14" s="399">
        <v>240.00002000000001</v>
      </c>
      <c r="C14" s="399">
        <v>2.0000000000000002E-5</v>
      </c>
      <c r="D14" s="407">
        <v>16002.000019999999</v>
      </c>
      <c r="E14" s="406">
        <v>345.88846581742973</v>
      </c>
      <c r="F14" s="399">
        <v>2.8824036416116112E-5</v>
      </c>
      <c r="G14" s="407">
        <v>23062.111565358529</v>
      </c>
      <c r="H14" s="406">
        <v>378.95828743889325</v>
      </c>
      <c r="I14" s="399">
        <v>3.1579854654919884E-5</v>
      </c>
      <c r="J14" s="407">
        <v>25267.041740981247</v>
      </c>
      <c r="K14" s="399">
        <v>393.77501854507835</v>
      </c>
      <c r="L14" s="399">
        <v>3.2814582144208017E-5</v>
      </c>
      <c r="M14" s="407">
        <v>26254.947206395413</v>
      </c>
      <c r="O14" s="415">
        <f t="shared" si="4"/>
        <v>16242.00006</v>
      </c>
      <c r="P14" s="416">
        <f t="shared" si="5"/>
        <v>23408.000059999995</v>
      </c>
      <c r="Q14" s="416">
        <f t="shared" si="6"/>
        <v>25646.000059999995</v>
      </c>
      <c r="R14" s="417">
        <f t="shared" si="7"/>
        <v>26648.722257755075</v>
      </c>
      <c r="U14" s="392">
        <v>0.20877290394225434</v>
      </c>
      <c r="V14" s="392">
        <v>0.75791227096057745</v>
      </c>
      <c r="W14" s="392">
        <v>3.3314825097168245E-2</v>
      </c>
      <c r="Y14" s="418">
        <f t="shared" ref="Y14:AA15" si="8">$P14*U14</f>
        <v>4886.9561480066632</v>
      </c>
      <c r="Z14" s="418">
        <f t="shared" si="8"/>
        <v>17741.210484119929</v>
      </c>
      <c r="AA14" s="418">
        <f t="shared" si="8"/>
        <v>779.83342787340359</v>
      </c>
      <c r="AC14" s="392">
        <v>0.90387874234875354</v>
      </c>
      <c r="AD14" s="392">
        <v>0.91983897822418326</v>
      </c>
      <c r="AE14" s="392">
        <v>0.73178093396730237</v>
      </c>
      <c r="AG14" s="434">
        <f>Y14*AC14</f>
        <v>4417.2157769737714</v>
      </c>
      <c r="AH14" s="435">
        <f t="shared" ref="AH14" si="9">Z14*AD14</f>
        <v>16319.056924173043</v>
      </c>
      <c r="AI14" s="436">
        <f t="shared" ref="AI14" si="10">AA14*AE14</f>
        <v>570.66723418812217</v>
      </c>
      <c r="AK14" s="434">
        <f>Y14-AG14</f>
        <v>469.74037103289174</v>
      </c>
      <c r="AL14" s="435">
        <f t="shared" ref="AL14" si="11">Z14-AH14</f>
        <v>1422.1535599468862</v>
      </c>
      <c r="AM14" s="436">
        <f t="shared" ref="AM14" si="12">AA14-AI14</f>
        <v>209.16619368528143</v>
      </c>
    </row>
    <row r="15" spans="1:49" x14ac:dyDescent="0.2">
      <c r="A15" s="398">
        <v>1986</v>
      </c>
      <c r="B15" s="399">
        <v>769.00001999999995</v>
      </c>
      <c r="C15" s="399">
        <v>2.0000000000000002E-5</v>
      </c>
      <c r="D15" s="407">
        <v>17908.000019999999</v>
      </c>
      <c r="E15" s="406">
        <v>932.5417060110027</v>
      </c>
      <c r="F15" s="399">
        <v>2.4253359733618805E-5</v>
      </c>
      <c r="G15" s="407">
        <v>21716.458329735637</v>
      </c>
      <c r="H15" s="406">
        <v>938.92361974003222</v>
      </c>
      <c r="I15" s="399">
        <v>2.4419339280122058E-5</v>
      </c>
      <c r="J15" s="407">
        <v>21865.076415840627</v>
      </c>
      <c r="K15" s="399">
        <v>983.72454151257045</v>
      </c>
      <c r="L15" s="399">
        <v>2.5584512767959892E-5</v>
      </c>
      <c r="M15" s="407">
        <v>22908.372758015797</v>
      </c>
      <c r="O15" s="415">
        <f>SUM(B15:D15)</f>
        <v>18677.000059999998</v>
      </c>
      <c r="P15" s="416">
        <f>SUM(E15:G15)</f>
        <v>22649.000059999998</v>
      </c>
      <c r="Q15" s="416">
        <f>SUM(H15:J15)</f>
        <v>22804.000059999998</v>
      </c>
      <c r="R15" s="417">
        <f>SUM(K15:M15)</f>
        <v>23892.097325112882</v>
      </c>
      <c r="U15" s="392">
        <v>7.6138681169272596E-2</v>
      </c>
      <c r="V15" s="392">
        <v>0.67912984364377971</v>
      </c>
      <c r="W15" s="392">
        <v>0.24473147518694763</v>
      </c>
      <c r="Y15" s="418">
        <f t="shared" si="8"/>
        <v>1724.4649943711759</v>
      </c>
      <c r="Z15" s="418">
        <f t="shared" si="8"/>
        <v>15381.611869435756</v>
      </c>
      <c r="AA15" s="418">
        <f t="shared" si="8"/>
        <v>5542.9231961930645</v>
      </c>
      <c r="AC15" s="392">
        <v>0.93365092851357945</v>
      </c>
      <c r="AD15" s="392">
        <v>0.94717596642134372</v>
      </c>
      <c r="AE15" s="392">
        <v>0.62619818450936027</v>
      </c>
      <c r="AG15" s="434">
        <f>Y15*AC15</f>
        <v>1610.0483431838129</v>
      </c>
      <c r="AH15" s="435">
        <f t="shared" ref="AH15:AI20" si="13">Z15*AD15</f>
        <v>14569.093087550824</v>
      </c>
      <c r="AI15" s="436">
        <f t="shared" si="13"/>
        <v>3470.9684423309177</v>
      </c>
      <c r="AK15" s="434">
        <f>Y15-AG15</f>
        <v>114.41665118736296</v>
      </c>
      <c r="AL15" s="435">
        <f t="shared" ref="AL15:AM20" si="14">Z15-AH15</f>
        <v>812.51878188493174</v>
      </c>
      <c r="AM15" s="436">
        <f t="shared" si="14"/>
        <v>2071.9547538621468</v>
      </c>
      <c r="AU15" s="392">
        <v>0.91790169565644231</v>
      </c>
      <c r="AV15" s="392">
        <v>0.68271017067855644</v>
      </c>
      <c r="AW15" s="392">
        <v>0.71566297104487786</v>
      </c>
    </row>
    <row r="16" spans="1:49" x14ac:dyDescent="0.2">
      <c r="A16" s="398">
        <v>1987</v>
      </c>
      <c r="B16" s="419">
        <v>307.00001999999995</v>
      </c>
      <c r="C16" s="419">
        <v>2.0000000000000002E-5</v>
      </c>
      <c r="D16" s="420">
        <v>9409.0000199999995</v>
      </c>
      <c r="E16" s="421">
        <v>408.52236028084178</v>
      </c>
      <c r="F16" s="419">
        <v>2.6613832812183003E-5</v>
      </c>
      <c r="G16" s="420">
        <v>12520.477673105324</v>
      </c>
      <c r="H16" s="421">
        <v>418.44393352957638</v>
      </c>
      <c r="I16" s="419">
        <v>2.7260189333510567E-5</v>
      </c>
      <c r="J16" s="420">
        <v>12824.556099210233</v>
      </c>
      <c r="K16" s="419">
        <v>436.88799518117503</v>
      </c>
      <c r="L16" s="419">
        <v>2.8461756789538653E-5</v>
      </c>
      <c r="M16" s="420">
        <v>13389.833510100212</v>
      </c>
      <c r="O16" s="415">
        <f t="shared" si="4"/>
        <v>9716.0000600000003</v>
      </c>
      <c r="P16" s="416">
        <f t="shared" si="5"/>
        <v>12929.000059999998</v>
      </c>
      <c r="Q16" s="416">
        <f t="shared" si="6"/>
        <v>13243.000059999998</v>
      </c>
      <c r="R16" s="417">
        <f t="shared" si="7"/>
        <v>13826.721533743144</v>
      </c>
      <c r="U16" s="392">
        <v>0.24890829694323141</v>
      </c>
      <c r="V16" s="392">
        <v>0.49781659388646282</v>
      </c>
      <c r="W16" s="392">
        <v>0.25327510917030566</v>
      </c>
      <c r="Y16" s="418">
        <f t="shared" ref="Y16:AA20" si="15">$P16*U16</f>
        <v>3218.1353861135362</v>
      </c>
      <c r="Z16" s="418">
        <f t="shared" si="15"/>
        <v>6436.2707722270725</v>
      </c>
      <c r="AA16" s="418">
        <f t="shared" si="15"/>
        <v>3274.5939016593879</v>
      </c>
      <c r="AC16" s="392">
        <v>0.71163914951932161</v>
      </c>
      <c r="AD16" s="392">
        <v>0.78550030231078982</v>
      </c>
      <c r="AE16" s="392">
        <v>0.79383422540314819</v>
      </c>
      <c r="AG16" s="437">
        <f t="shared" ref="AG16:AG20" si="16">Y16*AC16</f>
        <v>2290.1511292118707</v>
      </c>
      <c r="AH16" s="438">
        <f t="shared" si="13"/>
        <v>5055.6926373384658</v>
      </c>
      <c r="AI16" s="439">
        <f t="shared" si="13"/>
        <v>2599.4847134336528</v>
      </c>
      <c r="AK16" s="437">
        <f t="shared" ref="AK16:AK20" si="17">Y16-AG16</f>
        <v>927.9842569016655</v>
      </c>
      <c r="AL16" s="438">
        <f t="shared" si="14"/>
        <v>1380.5781348886067</v>
      </c>
      <c r="AM16" s="439">
        <f t="shared" si="14"/>
        <v>675.10918822573512</v>
      </c>
    </row>
    <row r="17" spans="1:39" x14ac:dyDescent="0.2">
      <c r="A17" s="398">
        <v>1988</v>
      </c>
      <c r="B17" s="419">
        <v>1291.0000199999999</v>
      </c>
      <c r="C17" s="419">
        <v>2.0000000000000002E-5</v>
      </c>
      <c r="D17" s="420">
        <v>11468.000019999999</v>
      </c>
      <c r="E17" s="421">
        <v>1624.5007681706993</v>
      </c>
      <c r="F17" s="419">
        <v>2.5166549078298229E-5</v>
      </c>
      <c r="G17" s="420">
        <v>14430.499266662751</v>
      </c>
      <c r="H17" s="421">
        <v>1640.2853909603318</v>
      </c>
      <c r="I17" s="419">
        <v>2.541108234778079E-5</v>
      </c>
      <c r="J17" s="420">
        <v>14570.714643628586</v>
      </c>
      <c r="K17" s="419">
        <v>1717.9996814425956</v>
      </c>
      <c r="L17" s="419">
        <v>2.6615021763401623E-5</v>
      </c>
      <c r="M17" s="420">
        <v>15261.053505749509</v>
      </c>
      <c r="O17" s="415">
        <f t="shared" si="4"/>
        <v>12759.000059999998</v>
      </c>
      <c r="P17" s="416">
        <f t="shared" si="5"/>
        <v>16055.00006</v>
      </c>
      <c r="Q17" s="416">
        <f t="shared" si="6"/>
        <v>16211.00006</v>
      </c>
      <c r="R17" s="417">
        <f t="shared" si="7"/>
        <v>16979.053213807125</v>
      </c>
      <c r="U17" s="392">
        <v>0.10906515580736545</v>
      </c>
      <c r="V17" s="392">
        <v>0.7592067988668556</v>
      </c>
      <c r="W17" s="392">
        <v>0.13172804532577903</v>
      </c>
      <c r="Y17" s="418">
        <f t="shared" si="15"/>
        <v>1751.0410830311616</v>
      </c>
      <c r="Z17" s="418">
        <f t="shared" si="15"/>
        <v>12189.065201359776</v>
      </c>
      <c r="AA17" s="418">
        <f t="shared" si="15"/>
        <v>2114.893775609065</v>
      </c>
      <c r="AC17" s="392">
        <v>0.77221479413848426</v>
      </c>
      <c r="AD17" s="392">
        <v>0.77675004440867146</v>
      </c>
      <c r="AE17" s="392">
        <v>0.63556447175792963</v>
      </c>
      <c r="AG17" s="437">
        <f t="shared" si="16"/>
        <v>1352.1798294609371</v>
      </c>
      <c r="AH17" s="438">
        <f t="shared" si="13"/>
        <v>9467.8569364563973</v>
      </c>
      <c r="AI17" s="439">
        <f t="shared" si="13"/>
        <v>1344.1513453191087</v>
      </c>
      <c r="AK17" s="437">
        <f t="shared" si="17"/>
        <v>398.86125357022456</v>
      </c>
      <c r="AL17" s="438">
        <f t="shared" si="14"/>
        <v>2721.2082649033782</v>
      </c>
      <c r="AM17" s="439">
        <f t="shared" si="14"/>
        <v>770.74243028995625</v>
      </c>
    </row>
    <row r="18" spans="1:39" x14ac:dyDescent="0.2">
      <c r="A18" s="398">
        <v>1989</v>
      </c>
      <c r="B18" s="419">
        <v>414.00001999999995</v>
      </c>
      <c r="C18" s="419">
        <v>2.0000000000000002E-5</v>
      </c>
      <c r="D18" s="420">
        <v>6684.0000199999995</v>
      </c>
      <c r="E18" s="421">
        <v>739.46072612459238</v>
      </c>
      <c r="F18" s="419">
        <v>3.5722738666756228E-5</v>
      </c>
      <c r="G18" s="420">
        <v>11938.539298152667</v>
      </c>
      <c r="H18" s="421">
        <v>806.47763496637674</v>
      </c>
      <c r="I18" s="419">
        <v>3.896027033845926E-5</v>
      </c>
      <c r="J18" s="420">
        <v>13020.522386073351</v>
      </c>
      <c r="K18" s="419">
        <v>822.00878801269926</v>
      </c>
      <c r="L18" s="419">
        <v>3.9710567550827635E-5</v>
      </c>
      <c r="M18" s="420">
        <v>13271.271715197159</v>
      </c>
      <c r="O18" s="415">
        <f t="shared" si="4"/>
        <v>7098.0000599999994</v>
      </c>
      <c r="P18" s="416">
        <f t="shared" si="5"/>
        <v>12678.000059999998</v>
      </c>
      <c r="Q18" s="416">
        <f t="shared" si="6"/>
        <v>13827.000059999998</v>
      </c>
      <c r="R18" s="417">
        <f t="shared" si="7"/>
        <v>14093.280542920425</v>
      </c>
      <c r="U18" s="392">
        <v>0.35044247787610622</v>
      </c>
      <c r="V18" s="392">
        <v>0.47699115044247786</v>
      </c>
      <c r="W18" s="392">
        <v>0.17256637168141592</v>
      </c>
      <c r="Y18" s="418">
        <f t="shared" si="15"/>
        <v>4442.909755539823</v>
      </c>
      <c r="Z18" s="418">
        <f t="shared" si="15"/>
        <v>6047.2938339292023</v>
      </c>
      <c r="AA18" s="418">
        <f t="shared" si="15"/>
        <v>2187.7964705309732</v>
      </c>
      <c r="AC18" s="392">
        <v>0.94764584748261171</v>
      </c>
      <c r="AD18" s="392">
        <v>0.62732122278010627</v>
      </c>
      <c r="AE18" s="392">
        <v>0.4840661836752555</v>
      </c>
      <c r="AG18" s="437">
        <f t="shared" si="16"/>
        <v>4210.3049805772989</v>
      </c>
      <c r="AH18" s="438">
        <f t="shared" si="13"/>
        <v>3793.5957624110642</v>
      </c>
      <c r="AI18" s="439">
        <f t="shared" si="13"/>
        <v>1059.0382881481219</v>
      </c>
      <c r="AK18" s="437">
        <f t="shared" si="17"/>
        <v>232.60477496252406</v>
      </c>
      <c r="AL18" s="438">
        <f t="shared" si="14"/>
        <v>2253.698071518138</v>
      </c>
      <c r="AM18" s="439">
        <f t="shared" si="14"/>
        <v>1128.7581823828514</v>
      </c>
    </row>
    <row r="19" spans="1:39" x14ac:dyDescent="0.2">
      <c r="A19" s="398">
        <v>1990</v>
      </c>
      <c r="B19" s="419">
        <v>1295.0000199999999</v>
      </c>
      <c r="C19" s="419">
        <v>2.0000000000000002E-5</v>
      </c>
      <c r="D19" s="420">
        <v>16521.000019999999</v>
      </c>
      <c r="E19" s="421">
        <v>1463.8530193449044</v>
      </c>
      <c r="F19" s="419">
        <v>2.2607768289376626E-5</v>
      </c>
      <c r="G19" s="420">
        <v>18675.147018047326</v>
      </c>
      <c r="H19" s="421">
        <v>1469.7407046427682</v>
      </c>
      <c r="I19" s="419">
        <v>2.2698697790642019E-5</v>
      </c>
      <c r="J19" s="420">
        <v>18750.259332658534</v>
      </c>
      <c r="K19" s="419">
        <v>1485.8793461190894</v>
      </c>
      <c r="L19" s="419">
        <v>2.2947943214998404E-5</v>
      </c>
      <c r="M19" s="420">
        <v>18956.148515697369</v>
      </c>
      <c r="O19" s="415">
        <f t="shared" si="4"/>
        <v>17816.000059999998</v>
      </c>
      <c r="P19" s="416">
        <f t="shared" si="5"/>
        <v>20139.000059999998</v>
      </c>
      <c r="Q19" s="416">
        <f t="shared" si="6"/>
        <v>20220.000059999998</v>
      </c>
      <c r="R19" s="417">
        <f t="shared" si="7"/>
        <v>20442.0278847644</v>
      </c>
      <c r="U19" s="392">
        <v>0.13026052104208419</v>
      </c>
      <c r="V19" s="392">
        <v>0.77555110220440882</v>
      </c>
      <c r="W19" s="392">
        <v>9.4188376753507011E-2</v>
      </c>
      <c r="Y19" s="418">
        <f t="shared" si="15"/>
        <v>2623.3166410821646</v>
      </c>
      <c r="Z19" s="418">
        <f t="shared" si="15"/>
        <v>15618.823693827653</v>
      </c>
      <c r="AA19" s="418">
        <f t="shared" si="15"/>
        <v>1896.8597250901801</v>
      </c>
      <c r="AC19" s="392">
        <v>0.68766157276117879</v>
      </c>
      <c r="AD19" s="392">
        <v>0.8309559824711702</v>
      </c>
      <c r="AE19" s="392">
        <v>0.4987415568547946</v>
      </c>
      <c r="AG19" s="437">
        <f t="shared" si="16"/>
        <v>1803.9540472571341</v>
      </c>
      <c r="AH19" s="438">
        <f t="shared" si="13"/>
        <v>12978.554987548549</v>
      </c>
      <c r="AI19" s="439">
        <f t="shared" si="13"/>
        <v>946.04277242663409</v>
      </c>
      <c r="AK19" s="437">
        <f t="shared" si="17"/>
        <v>819.36259382503044</v>
      </c>
      <c r="AL19" s="438">
        <f t="shared" si="14"/>
        <v>2640.2687062791047</v>
      </c>
      <c r="AM19" s="439">
        <f t="shared" si="14"/>
        <v>950.81695266354598</v>
      </c>
    </row>
    <row r="20" spans="1:39" ht="12.75" thickBot="1" x14ac:dyDescent="0.25">
      <c r="A20" s="398">
        <v>1991</v>
      </c>
      <c r="B20" s="419">
        <v>915.00001999999995</v>
      </c>
      <c r="C20" s="419">
        <v>2.0000000000000002E-5</v>
      </c>
      <c r="D20" s="420">
        <v>5824.0000199999995</v>
      </c>
      <c r="E20" s="421">
        <v>1304.2721722456849</v>
      </c>
      <c r="F20" s="419">
        <v>2.8508680737420859E-5</v>
      </c>
      <c r="G20" s="420">
        <v>8301.7278592456332</v>
      </c>
      <c r="H20" s="421">
        <v>1330.7486527786143</v>
      </c>
      <c r="I20" s="419">
        <v>2.9087401610736892E-5</v>
      </c>
      <c r="J20" s="420">
        <v>8470.2513781339821</v>
      </c>
      <c r="K20" s="419">
        <v>1351.7916056864744</v>
      </c>
      <c r="L20" s="419">
        <v>2.9547356855499842E-5</v>
      </c>
      <c r="M20" s="420">
        <v>8604.1903458689067</v>
      </c>
      <c r="O20" s="415">
        <f t="shared" si="4"/>
        <v>6739.0000599999994</v>
      </c>
      <c r="P20" s="416">
        <f t="shared" si="5"/>
        <v>9606.0000599999985</v>
      </c>
      <c r="Q20" s="416">
        <f t="shared" si="6"/>
        <v>9801.0000599999985</v>
      </c>
      <c r="R20" s="417">
        <f t="shared" si="7"/>
        <v>9955.9819811027373</v>
      </c>
      <c r="U20" s="392">
        <v>0.18615751789976132</v>
      </c>
      <c r="V20" s="392">
        <v>0.46062052505966583</v>
      </c>
      <c r="W20" s="392">
        <v>0.35322195704057285</v>
      </c>
      <c r="Y20" s="418">
        <f t="shared" si="15"/>
        <v>1788.2291281145581</v>
      </c>
      <c r="Z20" s="418">
        <f t="shared" si="15"/>
        <v>4424.7207913603806</v>
      </c>
      <c r="AA20" s="418">
        <f t="shared" si="15"/>
        <v>3393.0501405250598</v>
      </c>
      <c r="AC20" s="392">
        <v>0.91790169565644231</v>
      </c>
      <c r="AD20" s="392">
        <v>0.68271017067855644</v>
      </c>
      <c r="AE20" s="392">
        <v>0.71566297104487786</v>
      </c>
      <c r="AG20" s="440">
        <f t="shared" si="16"/>
        <v>1641.4185489185943</v>
      </c>
      <c r="AH20" s="441">
        <f t="shared" si="13"/>
        <v>3020.8018866746029</v>
      </c>
      <c r="AI20" s="442">
        <f t="shared" si="13"/>
        <v>2428.2803444724045</v>
      </c>
      <c r="AK20" s="440">
        <f t="shared" si="17"/>
        <v>146.81057919596378</v>
      </c>
      <c r="AL20" s="441">
        <f t="shared" si="14"/>
        <v>1403.9189046857778</v>
      </c>
      <c r="AM20" s="442">
        <f t="shared" si="14"/>
        <v>964.76979605265524</v>
      </c>
    </row>
    <row r="21" spans="1:39" x14ac:dyDescent="0.2">
      <c r="A21" s="398">
        <v>1992</v>
      </c>
      <c r="B21" s="419">
        <v>2212.0000200000004</v>
      </c>
      <c r="C21" s="419">
        <v>2.0000000000000002E-5</v>
      </c>
      <c r="D21" s="420">
        <v>7348.0000199999995</v>
      </c>
      <c r="E21" s="421">
        <v>2665.7376781585508</v>
      </c>
      <c r="F21" s="419">
        <v>2.4102510434503076E-5</v>
      </c>
      <c r="G21" s="420">
        <v>8855.2623577389386</v>
      </c>
      <c r="H21" s="421">
        <v>2674.5301468021125</v>
      </c>
      <c r="I21" s="419">
        <v>2.4182008341953925E-5</v>
      </c>
      <c r="J21" s="420">
        <v>8884.4698890158779</v>
      </c>
      <c r="K21" s="419">
        <v>2712.0268426043745</v>
      </c>
      <c r="L21" s="419">
        <v>2.4521038138185682E-5</v>
      </c>
      <c r="M21" s="420">
        <v>9009.0294364904548</v>
      </c>
      <c r="O21" s="415">
        <f t="shared" si="4"/>
        <v>9560.0000600000003</v>
      </c>
      <c r="P21" s="416">
        <f t="shared" si="5"/>
        <v>11521.00006</v>
      </c>
      <c r="Q21" s="416">
        <f t="shared" si="6"/>
        <v>11559.000059999998</v>
      </c>
      <c r="R21" s="417">
        <f t="shared" si="7"/>
        <v>11721.056303615867</v>
      </c>
    </row>
    <row r="22" spans="1:39" x14ac:dyDescent="0.2">
      <c r="A22" s="398">
        <v>1993</v>
      </c>
      <c r="B22" s="419">
        <v>1184.0000199999999</v>
      </c>
      <c r="C22" s="419">
        <v>2.0000000000000002E-5</v>
      </c>
      <c r="D22" s="420">
        <v>5801.0000199999995</v>
      </c>
      <c r="E22" s="421">
        <v>1406.3920046666399</v>
      </c>
      <c r="F22" s="419">
        <v>2.3756621299155723E-5</v>
      </c>
      <c r="G22" s="420">
        <v>6890.6080315767376</v>
      </c>
      <c r="H22" s="421">
        <v>1410.629656813489</v>
      </c>
      <c r="I22" s="419">
        <v>2.3828203259886586E-5</v>
      </c>
      <c r="J22" s="420">
        <v>6911.3703793583063</v>
      </c>
      <c r="K22" s="419">
        <v>1432.9432012377013</v>
      </c>
      <c r="L22" s="419">
        <v>2.4205121233658454E-5</v>
      </c>
      <c r="M22" s="420">
        <v>7020.6954380277539</v>
      </c>
      <c r="O22" s="415">
        <f t="shared" si="4"/>
        <v>6985.0000599999994</v>
      </c>
      <c r="P22" s="416">
        <f t="shared" si="5"/>
        <v>8297.0000599999985</v>
      </c>
      <c r="Q22" s="416">
        <f t="shared" si="6"/>
        <v>8322.0000599999985</v>
      </c>
      <c r="R22" s="417">
        <f t="shared" si="7"/>
        <v>8453.6386634705759</v>
      </c>
    </row>
    <row r="23" spans="1:39" x14ac:dyDescent="0.2">
      <c r="A23" s="398">
        <v>1994</v>
      </c>
      <c r="B23" s="419">
        <v>5124.0000199999995</v>
      </c>
      <c r="C23" s="419">
        <v>2.0000000000000002E-5</v>
      </c>
      <c r="D23" s="420">
        <v>5549.0000199999995</v>
      </c>
      <c r="E23" s="421">
        <v>5319.8767178738308</v>
      </c>
      <c r="F23" s="419">
        <v>2.0764546046484331E-5</v>
      </c>
      <c r="G23" s="420">
        <v>5761.1233213616224</v>
      </c>
      <c r="H23" s="421">
        <v>5319.8767178738308</v>
      </c>
      <c r="I23" s="419">
        <v>2.0764546046484331E-5</v>
      </c>
      <c r="J23" s="420">
        <v>5761.1233213616224</v>
      </c>
      <c r="K23" s="419">
        <v>5462.3260312911198</v>
      </c>
      <c r="L23" s="419">
        <v>2.1320554293405801E-5</v>
      </c>
      <c r="M23" s="420">
        <v>5915.3878100259926</v>
      </c>
      <c r="O23" s="415">
        <f t="shared" si="4"/>
        <v>10673.000059999998</v>
      </c>
      <c r="P23" s="416">
        <f t="shared" si="5"/>
        <v>11081.000059999998</v>
      </c>
      <c r="Q23" s="416">
        <f t="shared" si="6"/>
        <v>11081.000059999998</v>
      </c>
      <c r="R23" s="417">
        <f t="shared" si="7"/>
        <v>11377.713862637665</v>
      </c>
    </row>
    <row r="24" spans="1:39" x14ac:dyDescent="0.2">
      <c r="A24" s="398">
        <v>1995</v>
      </c>
      <c r="B24" s="419">
        <v>2576.0000200000004</v>
      </c>
      <c r="C24" s="419">
        <v>2.0000000000000002E-5</v>
      </c>
      <c r="D24" s="420">
        <v>6877.0000199999995</v>
      </c>
      <c r="E24" s="421">
        <v>3361.9075636925372</v>
      </c>
      <c r="F24" s="419">
        <v>2.6101766596201631E-5</v>
      </c>
      <c r="G24" s="420">
        <v>8975.0924702056964</v>
      </c>
      <c r="H24" s="421">
        <v>3393.51826933343</v>
      </c>
      <c r="I24" s="419">
        <v>2.6347191327532902E-5</v>
      </c>
      <c r="J24" s="420">
        <v>9059.4817643193783</v>
      </c>
      <c r="K24" s="419">
        <v>3459.6560674074608</v>
      </c>
      <c r="L24" s="419">
        <v>2.6860683544617826E-5</v>
      </c>
      <c r="M24" s="420">
        <v>9236.0460636775224</v>
      </c>
      <c r="O24" s="415">
        <f t="shared" si="4"/>
        <v>9453.0000600000003</v>
      </c>
      <c r="P24" s="416">
        <f t="shared" si="5"/>
        <v>12337.00006</v>
      </c>
      <c r="Q24" s="416">
        <f t="shared" si="6"/>
        <v>12453.000059999998</v>
      </c>
      <c r="R24" s="417">
        <f t="shared" si="7"/>
        <v>12695.702157945667</v>
      </c>
    </row>
    <row r="25" spans="1:39" x14ac:dyDescent="0.2">
      <c r="A25" s="398">
        <v>1996</v>
      </c>
      <c r="B25" s="419">
        <v>1133.0000199999999</v>
      </c>
      <c r="C25" s="419">
        <v>2.0000000000000002E-5</v>
      </c>
      <c r="D25" s="420">
        <v>10613.000019999999</v>
      </c>
      <c r="E25" s="421">
        <v>1150.3625266029499</v>
      </c>
      <c r="F25" s="419">
        <v>2.0306487313265009E-5</v>
      </c>
      <c r="G25" s="420">
        <v>10775.637513090562</v>
      </c>
      <c r="H25" s="421">
        <v>1150.7483600830153</v>
      </c>
      <c r="I25" s="419">
        <v>2.0313298142448677E-5</v>
      </c>
      <c r="J25" s="420">
        <v>10779.251679603685</v>
      </c>
      <c r="K25" s="419">
        <v>1155.7174554729934</v>
      </c>
      <c r="L25" s="419">
        <v>2.0401013858287371E-5</v>
      </c>
      <c r="M25" s="420">
        <v>10825.798024301206</v>
      </c>
      <c r="O25" s="415">
        <f t="shared" si="4"/>
        <v>11746.000059999998</v>
      </c>
      <c r="P25" s="416">
        <f t="shared" si="5"/>
        <v>11926.000059999998</v>
      </c>
      <c r="Q25" s="416">
        <f t="shared" si="6"/>
        <v>11930.000059999998</v>
      </c>
      <c r="R25" s="417">
        <f t="shared" si="7"/>
        <v>11981.515500175214</v>
      </c>
    </row>
    <row r="26" spans="1:39" x14ac:dyDescent="0.2">
      <c r="A26" s="398">
        <v>1997</v>
      </c>
      <c r="B26" s="419">
        <v>78.000020000000006</v>
      </c>
      <c r="C26" s="419">
        <v>2.0000000000000002E-5</v>
      </c>
      <c r="D26" s="420">
        <v>4872.0000199999995</v>
      </c>
      <c r="E26" s="421">
        <v>92.307902283136798</v>
      </c>
      <c r="F26" s="419">
        <v>2.366868682421794E-5</v>
      </c>
      <c r="G26" s="420">
        <v>5765.6921340481758</v>
      </c>
      <c r="H26" s="421">
        <v>96.136994127632661</v>
      </c>
      <c r="I26" s="419">
        <v>2.4650504994135294E-5</v>
      </c>
      <c r="J26" s="420">
        <v>6004.8630412218617</v>
      </c>
      <c r="K26" s="419">
        <v>97.454154209433497</v>
      </c>
      <c r="L26" s="419">
        <v>2.4988238261844928E-5</v>
      </c>
      <c r="M26" s="420">
        <v>6087.134865573661</v>
      </c>
      <c r="O26" s="415">
        <f t="shared" si="4"/>
        <v>4950.0000599999994</v>
      </c>
      <c r="P26" s="416">
        <f t="shared" si="5"/>
        <v>5858.0000599999994</v>
      </c>
      <c r="Q26" s="416">
        <f t="shared" si="6"/>
        <v>6101.0000599999994</v>
      </c>
      <c r="R26" s="417">
        <f t="shared" si="7"/>
        <v>6184.5890447713327</v>
      </c>
    </row>
    <row r="27" spans="1:39" x14ac:dyDescent="0.2">
      <c r="A27" s="398">
        <v>1998</v>
      </c>
      <c r="B27" s="419">
        <v>91.000020000000006</v>
      </c>
      <c r="C27" s="419">
        <v>2.0000000000000002E-5</v>
      </c>
      <c r="D27" s="420">
        <v>14609.000019999999</v>
      </c>
      <c r="E27" s="421">
        <v>92.919068032983489</v>
      </c>
      <c r="F27" s="419">
        <v>2.042176870576149E-5</v>
      </c>
      <c r="G27" s="420">
        <v>14917.080971545247</v>
      </c>
      <c r="H27" s="421">
        <v>92.919068032983489</v>
      </c>
      <c r="I27" s="419">
        <v>2.042176870576149E-5</v>
      </c>
      <c r="J27" s="420">
        <v>14917.080971545247</v>
      </c>
      <c r="K27" s="419">
        <v>93.293634030554074</v>
      </c>
      <c r="L27" s="419">
        <v>2.0504090884936958E-5</v>
      </c>
      <c r="M27" s="420">
        <v>14977.213207406292</v>
      </c>
      <c r="O27" s="415">
        <f t="shared" si="4"/>
        <v>14700.00006</v>
      </c>
      <c r="P27" s="416">
        <f t="shared" si="5"/>
        <v>15010.000059999998</v>
      </c>
      <c r="Q27" s="416">
        <f t="shared" si="6"/>
        <v>15010.000059999998</v>
      </c>
      <c r="R27" s="417">
        <f t="shared" si="7"/>
        <v>15070.506861940938</v>
      </c>
    </row>
    <row r="28" spans="1:39" x14ac:dyDescent="0.2">
      <c r="A28" s="398">
        <v>1999</v>
      </c>
      <c r="B28" s="419">
        <v>92.000020000000006</v>
      </c>
      <c r="C28" s="419">
        <v>2.0000000000000002E-5</v>
      </c>
      <c r="D28" s="420">
        <v>4924.0000199999995</v>
      </c>
      <c r="E28" s="421">
        <v>97.942604952839901</v>
      </c>
      <c r="F28" s="419">
        <v>2.1291866013255194E-5</v>
      </c>
      <c r="G28" s="420">
        <v>5242.0574337552935</v>
      </c>
      <c r="H28" s="421">
        <v>98.4561616771594</v>
      </c>
      <c r="I28" s="419">
        <v>2.1403508755141444E-5</v>
      </c>
      <c r="J28" s="420">
        <v>5269.5438769193315</v>
      </c>
      <c r="K28" s="419">
        <v>98.61894554818862</v>
      </c>
      <c r="L28" s="419">
        <v>2.1438896545498276E-5</v>
      </c>
      <c r="M28" s="420">
        <v>5278.2563509405718</v>
      </c>
      <c r="O28" s="415">
        <f t="shared" si="4"/>
        <v>5016.0000599999994</v>
      </c>
      <c r="P28" s="416">
        <f t="shared" si="5"/>
        <v>5340.0000599999994</v>
      </c>
      <c r="Q28" s="416">
        <f t="shared" si="6"/>
        <v>5368.0000599999994</v>
      </c>
      <c r="R28" s="417">
        <f t="shared" si="7"/>
        <v>5376.8753179276573</v>
      </c>
    </row>
    <row r="29" spans="1:39" x14ac:dyDescent="0.2">
      <c r="A29" s="398">
        <v>2000</v>
      </c>
      <c r="B29" s="419">
        <v>185.00002000000001</v>
      </c>
      <c r="C29" s="419">
        <v>2.0000000000000002E-5</v>
      </c>
      <c r="D29" s="420">
        <v>16930.000019999999</v>
      </c>
      <c r="E29" s="421">
        <v>188.09146058045653</v>
      </c>
      <c r="F29" s="419">
        <v>2.0334209756351007E-5</v>
      </c>
      <c r="G29" s="420">
        <v>17212.908579085331</v>
      </c>
      <c r="H29" s="421">
        <v>188.09146058045653</v>
      </c>
      <c r="I29" s="419">
        <v>2.0334209756351007E-5</v>
      </c>
      <c r="J29" s="420">
        <v>17212.908579085331</v>
      </c>
      <c r="K29" s="419">
        <v>188.69346743516729</v>
      </c>
      <c r="L29" s="419">
        <v>2.0399291571446033E-5</v>
      </c>
      <c r="M29" s="420">
        <v>17268.000335628352</v>
      </c>
      <c r="O29" s="415">
        <f t="shared" si="4"/>
        <v>17115.000059999998</v>
      </c>
      <c r="P29" s="416">
        <f t="shared" si="5"/>
        <v>17401.000059999998</v>
      </c>
      <c r="Q29" s="416">
        <f t="shared" si="6"/>
        <v>17401.000059999998</v>
      </c>
      <c r="R29" s="417">
        <f t="shared" si="7"/>
        <v>17456.693823462811</v>
      </c>
    </row>
    <row r="30" spans="1:39" ht="12" customHeight="1" x14ac:dyDescent="0.2">
      <c r="A30" s="398">
        <v>2001</v>
      </c>
      <c r="B30" s="419">
        <v>150.00002000000001</v>
      </c>
      <c r="C30" s="419">
        <v>2.0000000000000002E-5</v>
      </c>
      <c r="D30" s="420">
        <v>13793.000019999999</v>
      </c>
      <c r="E30" s="421">
        <v>152.03329860991204</v>
      </c>
      <c r="F30" s="419">
        <v>2.027110377850777E-5</v>
      </c>
      <c r="G30" s="420">
        <v>13979.966741118984</v>
      </c>
      <c r="H30" s="421">
        <v>152.34528315852288</v>
      </c>
      <c r="I30" s="419">
        <v>2.0312701712776157E-5</v>
      </c>
      <c r="J30" s="420">
        <v>14008.654756528775</v>
      </c>
      <c r="K30" s="419">
        <v>152.72453244581763</v>
      </c>
      <c r="L30" s="419">
        <v>2.0363268277673251E-5</v>
      </c>
      <c r="M30" s="420">
        <v>14043.527988060621</v>
      </c>
      <c r="O30" s="415">
        <f t="shared" si="4"/>
        <v>13943.00006</v>
      </c>
      <c r="P30" s="416">
        <f t="shared" si="5"/>
        <v>14132.00006</v>
      </c>
      <c r="Q30" s="416">
        <f t="shared" si="6"/>
        <v>14161.000059999998</v>
      </c>
      <c r="R30" s="417">
        <f t="shared" si="7"/>
        <v>14196.252540869707</v>
      </c>
    </row>
    <row r="31" spans="1:39" x14ac:dyDescent="0.2">
      <c r="A31" s="398">
        <v>2002</v>
      </c>
      <c r="B31" s="419">
        <v>101.00002000000001</v>
      </c>
      <c r="C31" s="419">
        <v>2.0000000000000002E-5</v>
      </c>
      <c r="D31" s="420">
        <v>19591.000019999999</v>
      </c>
      <c r="E31" s="421">
        <v>102.3232987467298</v>
      </c>
      <c r="F31" s="419">
        <v>2.0262035343503853E-5</v>
      </c>
      <c r="G31" s="420">
        <v>19847.676740991235</v>
      </c>
      <c r="H31" s="421">
        <v>102.32842773412023</v>
      </c>
      <c r="I31" s="419">
        <v>2.0263050984370147E-5</v>
      </c>
      <c r="J31" s="420">
        <v>19848.671612002829</v>
      </c>
      <c r="K31" s="419">
        <v>102.62868712149438</v>
      </c>
      <c r="L31" s="419">
        <v>2.0322508277026953E-5</v>
      </c>
      <c r="M31" s="420">
        <v>19906.913003084257</v>
      </c>
      <c r="O31" s="415">
        <f t="shared" si="4"/>
        <v>19692.000059999998</v>
      </c>
      <c r="P31" s="416">
        <f t="shared" si="5"/>
        <v>19950.000060000002</v>
      </c>
      <c r="Q31" s="416">
        <f t="shared" si="6"/>
        <v>19951.000059999998</v>
      </c>
      <c r="R31" s="417">
        <f t="shared" si="7"/>
        <v>20009.541710528261</v>
      </c>
    </row>
    <row r="32" spans="1:39" x14ac:dyDescent="0.2">
      <c r="A32" s="398">
        <v>2003</v>
      </c>
      <c r="B32" s="419">
        <v>298.00001999999995</v>
      </c>
      <c r="C32" s="419">
        <v>2.0000000000000002E-5</v>
      </c>
      <c r="D32" s="420">
        <v>9777.0000199999995</v>
      </c>
      <c r="E32" s="421">
        <v>304.44806009658731</v>
      </c>
      <c r="F32" s="419">
        <v>2.0432754339854568E-5</v>
      </c>
      <c r="G32" s="420">
        <v>9988.5519794706579</v>
      </c>
      <c r="H32" s="421">
        <v>305.39456139516892</v>
      </c>
      <c r="I32" s="419">
        <v>2.0496277912677258E-5</v>
      </c>
      <c r="J32" s="420">
        <v>10019.605478108553</v>
      </c>
      <c r="K32" s="419">
        <v>306.87199183576615</v>
      </c>
      <c r="L32" s="419">
        <v>2.0595434311431672E-5</v>
      </c>
      <c r="M32" s="420">
        <v>10068.078083738805</v>
      </c>
      <c r="O32" s="415">
        <f t="shared" si="4"/>
        <v>10075.00006</v>
      </c>
      <c r="P32" s="416">
        <f t="shared" si="5"/>
        <v>10293.00006</v>
      </c>
      <c r="Q32" s="416">
        <f t="shared" si="6"/>
        <v>10325.00006</v>
      </c>
      <c r="R32" s="417">
        <f t="shared" si="7"/>
        <v>10374.950096170005</v>
      </c>
    </row>
    <row r="33" spans="1:18" x14ac:dyDescent="0.2">
      <c r="A33" s="398">
        <v>2004</v>
      </c>
      <c r="B33" s="419">
        <v>226.00002000000001</v>
      </c>
      <c r="C33" s="419">
        <v>2.0000000000000002E-5</v>
      </c>
      <c r="D33" s="420">
        <v>23553.000019999999</v>
      </c>
      <c r="E33" s="421">
        <v>230.31492007237924</v>
      </c>
      <c r="F33" s="419">
        <v>2.0381849530135373E-5</v>
      </c>
      <c r="G33" s="420">
        <v>24002.685119545771</v>
      </c>
      <c r="H33" s="421">
        <v>230.3624409982865</v>
      </c>
      <c r="I33" s="419">
        <v>2.0386054921436422E-5</v>
      </c>
      <c r="J33" s="420">
        <v>24007.63759861566</v>
      </c>
      <c r="K33" s="419">
        <v>231.41997325944843</v>
      </c>
      <c r="L33" s="419">
        <v>2.0479641838920938E-5</v>
      </c>
      <c r="M33" s="420">
        <v>24117.850232084886</v>
      </c>
      <c r="O33" s="415">
        <f t="shared" si="4"/>
        <v>23779.000059999998</v>
      </c>
      <c r="P33" s="416">
        <f t="shared" si="5"/>
        <v>24233.000059999998</v>
      </c>
      <c r="Q33" s="416">
        <f t="shared" si="6"/>
        <v>24238.000060000002</v>
      </c>
      <c r="R33" s="417">
        <f t="shared" si="7"/>
        <v>24349.270225823977</v>
      </c>
    </row>
    <row r="34" spans="1:18" x14ac:dyDescent="0.2">
      <c r="A34" s="398">
        <v>2005</v>
      </c>
      <c r="B34" s="419">
        <v>331.00001999999995</v>
      </c>
      <c r="C34" s="419">
        <v>2.0000000000000002E-5</v>
      </c>
      <c r="D34" s="420">
        <v>20803.000019999999</v>
      </c>
      <c r="E34" s="421">
        <v>369.05860078529781</v>
      </c>
      <c r="F34" s="419">
        <v>2.2299611993092804E-5</v>
      </c>
      <c r="G34" s="420">
        <v>23194.941436915091</v>
      </c>
      <c r="H34" s="421">
        <v>371.48620573250815</v>
      </c>
      <c r="I34" s="419">
        <v>2.2446295062611068E-5</v>
      </c>
      <c r="J34" s="420">
        <v>23347.513831821198</v>
      </c>
      <c r="K34" s="419">
        <v>372.33814493165613</v>
      </c>
      <c r="L34" s="419">
        <v>2.2497771748270963E-5</v>
      </c>
      <c r="M34" s="420">
        <v>23401.057306461815</v>
      </c>
      <c r="O34" s="415">
        <f t="shared" si="4"/>
        <v>21134.000059999998</v>
      </c>
      <c r="P34" s="416">
        <f t="shared" si="5"/>
        <v>23564.000060000002</v>
      </c>
      <c r="Q34" s="416">
        <f t="shared" si="6"/>
        <v>23719.000060000002</v>
      </c>
      <c r="R34" s="417">
        <f t="shared" si="7"/>
        <v>23773.395473891243</v>
      </c>
    </row>
    <row r="35" spans="1:18" x14ac:dyDescent="0.2">
      <c r="A35" s="398">
        <v>2006</v>
      </c>
      <c r="B35" s="419">
        <v>368.00001999999995</v>
      </c>
      <c r="C35" s="419">
        <v>2.0000000000000002E-5</v>
      </c>
      <c r="D35" s="420">
        <v>20768.000019999999</v>
      </c>
      <c r="E35" s="421">
        <v>396.31039238935352</v>
      </c>
      <c r="F35" s="419">
        <v>2.1538607111453615E-5</v>
      </c>
      <c r="G35" s="420">
        <v>22365.689646072038</v>
      </c>
      <c r="H35" s="421">
        <v>396.38003660187348</v>
      </c>
      <c r="I35" s="419">
        <v>2.1542392122797904E-5</v>
      </c>
      <c r="J35" s="420">
        <v>22369.620001855732</v>
      </c>
      <c r="K35" s="419">
        <v>397.95859773682497</v>
      </c>
      <c r="L35" s="419">
        <v>2.1628183484165304E-5</v>
      </c>
      <c r="M35" s="420">
        <v>22458.705751585429</v>
      </c>
      <c r="O35" s="415">
        <f t="shared" si="4"/>
        <v>21136.000059999998</v>
      </c>
      <c r="P35" s="416">
        <f t="shared" si="5"/>
        <v>22762.000059999998</v>
      </c>
      <c r="Q35" s="416">
        <f t="shared" si="6"/>
        <v>22766.000059999998</v>
      </c>
      <c r="R35" s="417">
        <f t="shared" si="7"/>
        <v>22856.664370950439</v>
      </c>
    </row>
    <row r="36" spans="1:18" x14ac:dyDescent="0.2">
      <c r="A36" s="398">
        <v>2007</v>
      </c>
      <c r="B36" s="419">
        <v>370.00001999999995</v>
      </c>
      <c r="C36" s="419">
        <v>2.0000000000000002E-5</v>
      </c>
      <c r="D36" s="420">
        <v>11281.000019999999</v>
      </c>
      <c r="E36" s="421">
        <v>423.92329102605811</v>
      </c>
      <c r="F36" s="419">
        <v>2.2914771249258754E-5</v>
      </c>
      <c r="G36" s="420">
        <v>12925.076746059171</v>
      </c>
      <c r="H36" s="421">
        <v>423.92329102605811</v>
      </c>
      <c r="I36" s="419">
        <v>2.2914771249258754E-5</v>
      </c>
      <c r="J36" s="420">
        <v>12925.076746059171</v>
      </c>
      <c r="K36" s="419">
        <v>424.32884447531774</v>
      </c>
      <c r="L36" s="419">
        <v>2.293669305614188E-5</v>
      </c>
      <c r="M36" s="420">
        <v>12937.441741253519</v>
      </c>
      <c r="O36" s="415">
        <f t="shared" si="4"/>
        <v>11651.00006</v>
      </c>
      <c r="P36" s="416">
        <f t="shared" si="5"/>
        <v>13349.00006</v>
      </c>
      <c r="Q36" s="416">
        <f t="shared" si="6"/>
        <v>13349.00006</v>
      </c>
      <c r="R36" s="417">
        <f t="shared" si="7"/>
        <v>13361.770608665529</v>
      </c>
    </row>
    <row r="37" spans="1:18" x14ac:dyDescent="0.2">
      <c r="A37" s="398">
        <v>2008</v>
      </c>
      <c r="B37" s="419">
        <v>164.00002000000001</v>
      </c>
      <c r="C37" s="419">
        <v>2.0000000000000002E-5</v>
      </c>
      <c r="D37" s="420">
        <v>11664.000019999999</v>
      </c>
      <c r="E37" s="421">
        <v>207.68991350681489</v>
      </c>
      <c r="F37" s="419">
        <v>2.5328035143753629E-5</v>
      </c>
      <c r="G37" s="420">
        <v>14771.31012116515</v>
      </c>
      <c r="H37" s="421">
        <v>207.7869713470395</v>
      </c>
      <c r="I37" s="419">
        <v>2.5339871464288786E-5</v>
      </c>
      <c r="J37" s="420">
        <v>14778.213063313089</v>
      </c>
      <c r="K37" s="419">
        <v>210.37963727526932</v>
      </c>
      <c r="L37" s="419">
        <v>2.5656050197465748E-5</v>
      </c>
      <c r="M37" s="420">
        <v>14962.608500818073</v>
      </c>
      <c r="O37" s="415">
        <f t="shared" si="4"/>
        <v>11828.00006</v>
      </c>
      <c r="P37" s="416">
        <f t="shared" si="5"/>
        <v>14979.00006</v>
      </c>
      <c r="Q37" s="416">
        <f t="shared" si="6"/>
        <v>14986.00006</v>
      </c>
      <c r="R37" s="417">
        <f t="shared" si="7"/>
        <v>15172.988163749393</v>
      </c>
    </row>
    <row r="38" spans="1:18" x14ac:dyDescent="0.2">
      <c r="A38" s="398">
        <v>2009</v>
      </c>
      <c r="B38" s="419">
        <v>77.000020000000006</v>
      </c>
      <c r="C38" s="419">
        <v>2.0000000000000002E-5</v>
      </c>
      <c r="D38" s="420">
        <v>6979.0000199999995</v>
      </c>
      <c r="E38" s="421">
        <v>132.29467674919511</v>
      </c>
      <c r="F38" s="419">
        <v>3.4362244775831258E-5</v>
      </c>
      <c r="G38" s="420">
        <v>11990.705348888558</v>
      </c>
      <c r="H38" s="421">
        <v>133.60420088771957</v>
      </c>
      <c r="I38" s="419">
        <v>3.4702380827360716E-5</v>
      </c>
      <c r="J38" s="420">
        <v>12109.395824409898</v>
      </c>
      <c r="K38" s="419">
        <v>133.72042150581672</v>
      </c>
      <c r="L38" s="419">
        <v>3.4732567993051619E-5</v>
      </c>
      <c r="M38" s="420">
        <v>12119.929635907925</v>
      </c>
      <c r="O38" s="415">
        <f t="shared" si="4"/>
        <v>7056.0000599999994</v>
      </c>
      <c r="P38" s="416">
        <f t="shared" si="5"/>
        <v>12123.000059999997</v>
      </c>
      <c r="Q38" s="416">
        <f t="shared" si="6"/>
        <v>12243.000059999998</v>
      </c>
      <c r="R38" s="417">
        <f t="shared" si="7"/>
        <v>12253.65009214631</v>
      </c>
    </row>
    <row r="39" spans="1:18" x14ac:dyDescent="0.2">
      <c r="A39" s="398">
        <v>2010</v>
      </c>
      <c r="B39" s="419">
        <v>70.000020000000006</v>
      </c>
      <c r="C39" s="419">
        <v>2.0000000000000002E-5</v>
      </c>
      <c r="D39" s="420">
        <v>8017.0000199999995</v>
      </c>
      <c r="E39" s="421">
        <v>83.477209357161954</v>
      </c>
      <c r="F39" s="419">
        <v>2.3850624430439291E-5</v>
      </c>
      <c r="G39" s="420">
        <v>9560.5228267922139</v>
      </c>
      <c r="H39" s="421">
        <v>83.762853062227038</v>
      </c>
      <c r="I39" s="419">
        <v>2.3932236894282898E-5</v>
      </c>
      <c r="J39" s="420">
        <v>9593.2371830055363</v>
      </c>
      <c r="K39" s="419">
        <v>84.578825818228978</v>
      </c>
      <c r="L39" s="419">
        <v>2.4165371900816305E-5</v>
      </c>
      <c r="M39" s="420">
        <v>9686.6893506075885</v>
      </c>
      <c r="O39" s="415">
        <f t="shared" si="4"/>
        <v>8087.0000599999994</v>
      </c>
      <c r="P39" s="416">
        <f t="shared" si="5"/>
        <v>9644.0000600000003</v>
      </c>
      <c r="Q39" s="416">
        <f t="shared" si="6"/>
        <v>9677.0000600000003</v>
      </c>
      <c r="R39" s="417">
        <f t="shared" si="7"/>
        <v>9771.2682005911902</v>
      </c>
    </row>
    <row r="40" spans="1:18" x14ac:dyDescent="0.2">
      <c r="A40" s="398">
        <v>2011</v>
      </c>
      <c r="B40" s="419">
        <v>67.000020000000006</v>
      </c>
      <c r="C40" s="419">
        <v>2.0000000000000002E-5</v>
      </c>
      <c r="D40" s="420">
        <v>5537.0000199999995</v>
      </c>
      <c r="E40" s="421">
        <v>110.04071761198398</v>
      </c>
      <c r="F40" s="419">
        <v>3.2847965601199516E-5</v>
      </c>
      <c r="G40" s="420">
        <v>9093.9593095400487</v>
      </c>
      <c r="H40" s="421">
        <v>110.78197407085703</v>
      </c>
      <c r="I40" s="419">
        <v>3.3069236119886838E-5</v>
      </c>
      <c r="J40" s="420">
        <v>9155.2180528599056</v>
      </c>
      <c r="K40" s="419">
        <v>111.33414386691383</v>
      </c>
      <c r="L40" s="419">
        <v>3.3234062875477896E-5</v>
      </c>
      <c r="M40" s="420">
        <v>9200.8503403101167</v>
      </c>
      <c r="O40" s="415">
        <f t="shared" si="4"/>
        <v>5604.0000599999994</v>
      </c>
      <c r="P40" s="416">
        <f t="shared" si="5"/>
        <v>9204.0000599999985</v>
      </c>
      <c r="Q40" s="416">
        <f t="shared" si="6"/>
        <v>9266.0000599999985</v>
      </c>
      <c r="R40" s="417">
        <f t="shared" si="7"/>
        <v>9312.1845174110931</v>
      </c>
    </row>
    <row r="41" spans="1:18" x14ac:dyDescent="0.2">
      <c r="A41" s="398">
        <v>2012</v>
      </c>
      <c r="B41" s="419">
        <v>82.000020000000006</v>
      </c>
      <c r="C41" s="419">
        <v>2.0000000000000002E-5</v>
      </c>
      <c r="D41" s="420">
        <v>13818.000019999999</v>
      </c>
      <c r="E41" s="421">
        <v>92.972684499398582</v>
      </c>
      <c r="F41" s="419">
        <v>2.2676258981253561E-5</v>
      </c>
      <c r="G41" s="420">
        <v>15667.027352824342</v>
      </c>
      <c r="H41" s="421">
        <v>93.11426726713276</v>
      </c>
      <c r="I41" s="419">
        <v>2.271079135520522E-5</v>
      </c>
      <c r="J41" s="420">
        <v>15690.885770022074</v>
      </c>
      <c r="K41" s="419">
        <v>93.473096830636919</v>
      </c>
      <c r="L41" s="419">
        <v>2.2798310739591743E-5</v>
      </c>
      <c r="M41" s="420">
        <v>15751.352912782244</v>
      </c>
      <c r="O41" s="415">
        <f t="shared" si="4"/>
        <v>13900.00006</v>
      </c>
      <c r="P41" s="416">
        <f t="shared" si="5"/>
        <v>15760.000059999998</v>
      </c>
      <c r="Q41" s="416">
        <f t="shared" si="6"/>
        <v>15784.000059999998</v>
      </c>
      <c r="R41" s="417">
        <f t="shared" si="7"/>
        <v>15844.826032411193</v>
      </c>
    </row>
    <row r="42" spans="1:18" x14ac:dyDescent="0.2">
      <c r="A42" s="422">
        <v>2013</v>
      </c>
      <c r="B42" s="419" t="e">
        <f ca="1">INDIRECT("'"&amp;$A42&amp;"'!"&amp;"$D$17")</f>
        <v>#REF!</v>
      </c>
      <c r="C42" s="419" t="e">
        <f ca="1">INDIRECT("'"&amp;$A42&amp;"'!"&amp;"$E$17")</f>
        <v>#REF!</v>
      </c>
      <c r="D42" s="420" t="e">
        <f ca="1">INDIRECT("'"&amp;$A42&amp;"'!"&amp;"$F$17")</f>
        <v>#REF!</v>
      </c>
      <c r="E42" s="421" t="e">
        <f ca="1">INDIRECT("'"&amp;$A42&amp;"'!"&amp;"$H$17")</f>
        <v>#REF!</v>
      </c>
      <c r="F42" s="419" t="e">
        <f ca="1">INDIRECT("'"&amp;$A42&amp;"'!"&amp;"$I$17")</f>
        <v>#REF!</v>
      </c>
      <c r="G42" s="420" t="e">
        <f ca="1">INDIRECT("'"&amp;$A42&amp;"'!"&amp;"$J$17")</f>
        <v>#REF!</v>
      </c>
      <c r="H42" s="421" t="e">
        <f ca="1">INDIRECT("'"&amp;$A42&amp;"'!"&amp;"$L$17")</f>
        <v>#REF!</v>
      </c>
      <c r="I42" s="419" t="e">
        <f ca="1">INDIRECT("'"&amp;$A42&amp;"'!"&amp;"$M$17")</f>
        <v>#REF!</v>
      </c>
      <c r="J42" s="420" t="e">
        <f ca="1">INDIRECT("'"&amp;$A42&amp;"'!"&amp;"$N$17")</f>
        <v>#REF!</v>
      </c>
      <c r="K42" s="419" t="e">
        <f ca="1">INDIRECT("'"&amp;$A42&amp;"'!"&amp;"$P$17")</f>
        <v>#REF!</v>
      </c>
      <c r="L42" s="419" t="e">
        <f ca="1">INDIRECT("'"&amp;$A42&amp;"'!"&amp;"$Q$17")</f>
        <v>#REF!</v>
      </c>
      <c r="M42" s="420" t="e">
        <f ca="1">INDIRECT("'"&amp;$A42&amp;"'!"&amp;"$R$17")</f>
        <v>#REF!</v>
      </c>
      <c r="O42" s="415" t="e">
        <f t="shared" ca="1" si="4"/>
        <v>#REF!</v>
      </c>
      <c r="P42" s="416" t="e">
        <f t="shared" ca="1" si="5"/>
        <v>#REF!</v>
      </c>
      <c r="Q42" s="416" t="e">
        <f t="shared" ca="1" si="6"/>
        <v>#REF!</v>
      </c>
      <c r="R42" s="417" t="e">
        <f t="shared" ca="1" si="7"/>
        <v>#REF!</v>
      </c>
    </row>
    <row r="43" spans="1:18" ht="12.75" thickBot="1" x14ac:dyDescent="0.25">
      <c r="A43" s="423">
        <v>2014</v>
      </c>
      <c r="B43" s="424" t="e">
        <f ca="1">INDIRECT("'"&amp;$A43&amp;"'!"&amp;"$D$17")</f>
        <v>#REF!</v>
      </c>
      <c r="C43" s="424" t="e">
        <f ca="1">INDIRECT("'"&amp;$A43&amp;"'!"&amp;"$E$17")</f>
        <v>#REF!</v>
      </c>
      <c r="D43" s="425" t="e">
        <f ca="1">INDIRECT("'"&amp;$A43&amp;"'!"&amp;"$F$17")</f>
        <v>#REF!</v>
      </c>
      <c r="E43" s="426" t="e">
        <f ca="1">INDIRECT("'"&amp;$A43&amp;"'!"&amp;"$H$17")</f>
        <v>#REF!</v>
      </c>
      <c r="F43" s="424" t="e">
        <f ca="1">INDIRECT("'"&amp;$A43&amp;"'!"&amp;"$I$17")</f>
        <v>#REF!</v>
      </c>
      <c r="G43" s="425" t="e">
        <f ca="1">INDIRECT("'"&amp;$A43&amp;"'!"&amp;"$J$17")</f>
        <v>#REF!</v>
      </c>
      <c r="H43" s="426" t="e">
        <f ca="1">INDIRECT("'"&amp;$A43&amp;"'!"&amp;"$L$17")</f>
        <v>#REF!</v>
      </c>
      <c r="I43" s="424" t="e">
        <f ca="1">INDIRECT("'"&amp;$A43&amp;"'!"&amp;"$M$17")</f>
        <v>#REF!</v>
      </c>
      <c r="J43" s="425" t="e">
        <f ca="1">INDIRECT("'"&amp;$A43&amp;"'!"&amp;"$N$17")</f>
        <v>#REF!</v>
      </c>
      <c r="K43" s="424" t="e">
        <f ca="1">INDIRECT("'"&amp;$A43&amp;"'!"&amp;"$P$17")</f>
        <v>#REF!</v>
      </c>
      <c r="L43" s="424" t="e">
        <f ca="1">INDIRECT("'"&amp;$A43&amp;"'!"&amp;"$Q$17")</f>
        <v>#REF!</v>
      </c>
      <c r="M43" s="425" t="e">
        <f ca="1">INDIRECT("'"&amp;$A43&amp;"'!"&amp;"$R$17")</f>
        <v>#REF!</v>
      </c>
      <c r="O43" s="427" t="e">
        <f t="shared" ca="1" si="4"/>
        <v>#REF!</v>
      </c>
      <c r="P43" s="428" t="e">
        <f t="shared" ca="1" si="5"/>
        <v>#REF!</v>
      </c>
      <c r="Q43" s="428" t="e">
        <f t="shared" ca="1" si="6"/>
        <v>#REF!</v>
      </c>
      <c r="R43" s="429" t="e">
        <f t="shared" ca="1" si="7"/>
        <v>#REF!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8">
    <tabColor theme="9" tint="-0.249977111117893"/>
  </sheetPr>
  <dimension ref="A1:AJ43"/>
  <sheetViews>
    <sheetView topLeftCell="S1" workbookViewId="0">
      <selection activeCell="AD27" sqref="AD27:AE27"/>
    </sheetView>
  </sheetViews>
  <sheetFormatPr defaultRowHeight="12" x14ac:dyDescent="0.2"/>
  <cols>
    <col min="1" max="14" width="9.140625" style="392"/>
    <col min="15" max="18" width="9.42578125" style="443" bestFit="1" customWidth="1"/>
    <col min="19" max="19" width="9.140625" style="392"/>
    <col min="20" max="23" width="9.42578125" style="443" bestFit="1" customWidth="1"/>
    <col min="24" max="270" width="9.140625" style="392"/>
    <col min="271" max="274" width="9.42578125" style="392" bestFit="1" customWidth="1"/>
    <col min="275" max="275" width="9.140625" style="392"/>
    <col min="276" max="279" width="9.42578125" style="392" bestFit="1" customWidth="1"/>
    <col min="280" max="526" width="9.140625" style="392"/>
    <col min="527" max="530" width="9.42578125" style="392" bestFit="1" customWidth="1"/>
    <col min="531" max="531" width="9.140625" style="392"/>
    <col min="532" max="535" width="9.42578125" style="392" bestFit="1" customWidth="1"/>
    <col min="536" max="782" width="9.140625" style="392"/>
    <col min="783" max="786" width="9.42578125" style="392" bestFit="1" customWidth="1"/>
    <col min="787" max="787" width="9.140625" style="392"/>
    <col min="788" max="791" width="9.42578125" style="392" bestFit="1" customWidth="1"/>
    <col min="792" max="1038" width="9.140625" style="392"/>
    <col min="1039" max="1042" width="9.42578125" style="392" bestFit="1" customWidth="1"/>
    <col min="1043" max="1043" width="9.140625" style="392"/>
    <col min="1044" max="1047" width="9.42578125" style="392" bestFit="1" customWidth="1"/>
    <col min="1048" max="1294" width="9.140625" style="392"/>
    <col min="1295" max="1298" width="9.42578125" style="392" bestFit="1" customWidth="1"/>
    <col min="1299" max="1299" width="9.140625" style="392"/>
    <col min="1300" max="1303" width="9.42578125" style="392" bestFit="1" customWidth="1"/>
    <col min="1304" max="1550" width="9.140625" style="392"/>
    <col min="1551" max="1554" width="9.42578125" style="392" bestFit="1" customWidth="1"/>
    <col min="1555" max="1555" width="9.140625" style="392"/>
    <col min="1556" max="1559" width="9.42578125" style="392" bestFit="1" customWidth="1"/>
    <col min="1560" max="1806" width="9.140625" style="392"/>
    <col min="1807" max="1810" width="9.42578125" style="392" bestFit="1" customWidth="1"/>
    <col min="1811" max="1811" width="9.140625" style="392"/>
    <col min="1812" max="1815" width="9.42578125" style="392" bestFit="1" customWidth="1"/>
    <col min="1816" max="2062" width="9.140625" style="392"/>
    <col min="2063" max="2066" width="9.42578125" style="392" bestFit="1" customWidth="1"/>
    <col min="2067" max="2067" width="9.140625" style="392"/>
    <col min="2068" max="2071" width="9.42578125" style="392" bestFit="1" customWidth="1"/>
    <col min="2072" max="2318" width="9.140625" style="392"/>
    <col min="2319" max="2322" width="9.42578125" style="392" bestFit="1" customWidth="1"/>
    <col min="2323" max="2323" width="9.140625" style="392"/>
    <col min="2324" max="2327" width="9.42578125" style="392" bestFit="1" customWidth="1"/>
    <col min="2328" max="2574" width="9.140625" style="392"/>
    <col min="2575" max="2578" width="9.42578125" style="392" bestFit="1" customWidth="1"/>
    <col min="2579" max="2579" width="9.140625" style="392"/>
    <col min="2580" max="2583" width="9.42578125" style="392" bestFit="1" customWidth="1"/>
    <col min="2584" max="2830" width="9.140625" style="392"/>
    <col min="2831" max="2834" width="9.42578125" style="392" bestFit="1" customWidth="1"/>
    <col min="2835" max="2835" width="9.140625" style="392"/>
    <col min="2836" max="2839" width="9.42578125" style="392" bestFit="1" customWidth="1"/>
    <col min="2840" max="3086" width="9.140625" style="392"/>
    <col min="3087" max="3090" width="9.42578125" style="392" bestFit="1" customWidth="1"/>
    <col min="3091" max="3091" width="9.140625" style="392"/>
    <col min="3092" max="3095" width="9.42578125" style="392" bestFit="1" customWidth="1"/>
    <col min="3096" max="3342" width="9.140625" style="392"/>
    <col min="3343" max="3346" width="9.42578125" style="392" bestFit="1" customWidth="1"/>
    <col min="3347" max="3347" width="9.140625" style="392"/>
    <col min="3348" max="3351" width="9.42578125" style="392" bestFit="1" customWidth="1"/>
    <col min="3352" max="3598" width="9.140625" style="392"/>
    <col min="3599" max="3602" width="9.42578125" style="392" bestFit="1" customWidth="1"/>
    <col min="3603" max="3603" width="9.140625" style="392"/>
    <col min="3604" max="3607" width="9.42578125" style="392" bestFit="1" customWidth="1"/>
    <col min="3608" max="3854" width="9.140625" style="392"/>
    <col min="3855" max="3858" width="9.42578125" style="392" bestFit="1" customWidth="1"/>
    <col min="3859" max="3859" width="9.140625" style="392"/>
    <col min="3860" max="3863" width="9.42578125" style="392" bestFit="1" customWidth="1"/>
    <col min="3864" max="4110" width="9.140625" style="392"/>
    <col min="4111" max="4114" width="9.42578125" style="392" bestFit="1" customWidth="1"/>
    <col min="4115" max="4115" width="9.140625" style="392"/>
    <col min="4116" max="4119" width="9.42578125" style="392" bestFit="1" customWidth="1"/>
    <col min="4120" max="4366" width="9.140625" style="392"/>
    <col min="4367" max="4370" width="9.42578125" style="392" bestFit="1" customWidth="1"/>
    <col min="4371" max="4371" width="9.140625" style="392"/>
    <col min="4372" max="4375" width="9.42578125" style="392" bestFit="1" customWidth="1"/>
    <col min="4376" max="4622" width="9.140625" style="392"/>
    <col min="4623" max="4626" width="9.42578125" style="392" bestFit="1" customWidth="1"/>
    <col min="4627" max="4627" width="9.140625" style="392"/>
    <col min="4628" max="4631" width="9.42578125" style="392" bestFit="1" customWidth="1"/>
    <col min="4632" max="4878" width="9.140625" style="392"/>
    <col min="4879" max="4882" width="9.42578125" style="392" bestFit="1" customWidth="1"/>
    <col min="4883" max="4883" width="9.140625" style="392"/>
    <col min="4884" max="4887" width="9.42578125" style="392" bestFit="1" customWidth="1"/>
    <col min="4888" max="5134" width="9.140625" style="392"/>
    <col min="5135" max="5138" width="9.42578125" style="392" bestFit="1" customWidth="1"/>
    <col min="5139" max="5139" width="9.140625" style="392"/>
    <col min="5140" max="5143" width="9.42578125" style="392" bestFit="1" customWidth="1"/>
    <col min="5144" max="5390" width="9.140625" style="392"/>
    <col min="5391" max="5394" width="9.42578125" style="392" bestFit="1" customWidth="1"/>
    <col min="5395" max="5395" width="9.140625" style="392"/>
    <col min="5396" max="5399" width="9.42578125" style="392" bestFit="1" customWidth="1"/>
    <col min="5400" max="5646" width="9.140625" style="392"/>
    <col min="5647" max="5650" width="9.42578125" style="392" bestFit="1" customWidth="1"/>
    <col min="5651" max="5651" width="9.140625" style="392"/>
    <col min="5652" max="5655" width="9.42578125" style="392" bestFit="1" customWidth="1"/>
    <col min="5656" max="5902" width="9.140625" style="392"/>
    <col min="5903" max="5906" width="9.42578125" style="392" bestFit="1" customWidth="1"/>
    <col min="5907" max="5907" width="9.140625" style="392"/>
    <col min="5908" max="5911" width="9.42578125" style="392" bestFit="1" customWidth="1"/>
    <col min="5912" max="6158" width="9.140625" style="392"/>
    <col min="6159" max="6162" width="9.42578125" style="392" bestFit="1" customWidth="1"/>
    <col min="6163" max="6163" width="9.140625" style="392"/>
    <col min="6164" max="6167" width="9.42578125" style="392" bestFit="1" customWidth="1"/>
    <col min="6168" max="6414" width="9.140625" style="392"/>
    <col min="6415" max="6418" width="9.42578125" style="392" bestFit="1" customWidth="1"/>
    <col min="6419" max="6419" width="9.140625" style="392"/>
    <col min="6420" max="6423" width="9.42578125" style="392" bestFit="1" customWidth="1"/>
    <col min="6424" max="6670" width="9.140625" style="392"/>
    <col min="6671" max="6674" width="9.42578125" style="392" bestFit="1" customWidth="1"/>
    <col min="6675" max="6675" width="9.140625" style="392"/>
    <col min="6676" max="6679" width="9.42578125" style="392" bestFit="1" customWidth="1"/>
    <col min="6680" max="6926" width="9.140625" style="392"/>
    <col min="6927" max="6930" width="9.42578125" style="392" bestFit="1" customWidth="1"/>
    <col min="6931" max="6931" width="9.140625" style="392"/>
    <col min="6932" max="6935" width="9.42578125" style="392" bestFit="1" customWidth="1"/>
    <col min="6936" max="7182" width="9.140625" style="392"/>
    <col min="7183" max="7186" width="9.42578125" style="392" bestFit="1" customWidth="1"/>
    <col min="7187" max="7187" width="9.140625" style="392"/>
    <col min="7188" max="7191" width="9.42578125" style="392" bestFit="1" customWidth="1"/>
    <col min="7192" max="7438" width="9.140625" style="392"/>
    <col min="7439" max="7442" width="9.42578125" style="392" bestFit="1" customWidth="1"/>
    <col min="7443" max="7443" width="9.140625" style="392"/>
    <col min="7444" max="7447" width="9.42578125" style="392" bestFit="1" customWidth="1"/>
    <col min="7448" max="7694" width="9.140625" style="392"/>
    <col min="7695" max="7698" width="9.42578125" style="392" bestFit="1" customWidth="1"/>
    <col min="7699" max="7699" width="9.140625" style="392"/>
    <col min="7700" max="7703" width="9.42578125" style="392" bestFit="1" customWidth="1"/>
    <col min="7704" max="7950" width="9.140625" style="392"/>
    <col min="7951" max="7954" width="9.42578125" style="392" bestFit="1" customWidth="1"/>
    <col min="7955" max="7955" width="9.140625" style="392"/>
    <col min="7956" max="7959" width="9.42578125" style="392" bestFit="1" customWidth="1"/>
    <col min="7960" max="8206" width="9.140625" style="392"/>
    <col min="8207" max="8210" width="9.42578125" style="392" bestFit="1" customWidth="1"/>
    <col min="8211" max="8211" width="9.140625" style="392"/>
    <col min="8212" max="8215" width="9.42578125" style="392" bestFit="1" customWidth="1"/>
    <col min="8216" max="8462" width="9.140625" style="392"/>
    <col min="8463" max="8466" width="9.42578125" style="392" bestFit="1" customWidth="1"/>
    <col min="8467" max="8467" width="9.140625" style="392"/>
    <col min="8468" max="8471" width="9.42578125" style="392" bestFit="1" customWidth="1"/>
    <col min="8472" max="8718" width="9.140625" style="392"/>
    <col min="8719" max="8722" width="9.42578125" style="392" bestFit="1" customWidth="1"/>
    <col min="8723" max="8723" width="9.140625" style="392"/>
    <col min="8724" max="8727" width="9.42578125" style="392" bestFit="1" customWidth="1"/>
    <col min="8728" max="8974" width="9.140625" style="392"/>
    <col min="8975" max="8978" width="9.42578125" style="392" bestFit="1" customWidth="1"/>
    <col min="8979" max="8979" width="9.140625" style="392"/>
    <col min="8980" max="8983" width="9.42578125" style="392" bestFit="1" customWidth="1"/>
    <col min="8984" max="9230" width="9.140625" style="392"/>
    <col min="9231" max="9234" width="9.42578125" style="392" bestFit="1" customWidth="1"/>
    <col min="9235" max="9235" width="9.140625" style="392"/>
    <col min="9236" max="9239" width="9.42578125" style="392" bestFit="1" customWidth="1"/>
    <col min="9240" max="9486" width="9.140625" style="392"/>
    <col min="9487" max="9490" width="9.42578125" style="392" bestFit="1" customWidth="1"/>
    <col min="9491" max="9491" width="9.140625" style="392"/>
    <col min="9492" max="9495" width="9.42578125" style="392" bestFit="1" customWidth="1"/>
    <col min="9496" max="9742" width="9.140625" style="392"/>
    <col min="9743" max="9746" width="9.42578125" style="392" bestFit="1" customWidth="1"/>
    <col min="9747" max="9747" width="9.140625" style="392"/>
    <col min="9748" max="9751" width="9.42578125" style="392" bestFit="1" customWidth="1"/>
    <col min="9752" max="9998" width="9.140625" style="392"/>
    <col min="9999" max="10002" width="9.42578125" style="392" bestFit="1" customWidth="1"/>
    <col min="10003" max="10003" width="9.140625" style="392"/>
    <col min="10004" max="10007" width="9.42578125" style="392" bestFit="1" customWidth="1"/>
    <col min="10008" max="10254" width="9.140625" style="392"/>
    <col min="10255" max="10258" width="9.42578125" style="392" bestFit="1" customWidth="1"/>
    <col min="10259" max="10259" width="9.140625" style="392"/>
    <col min="10260" max="10263" width="9.42578125" style="392" bestFit="1" customWidth="1"/>
    <col min="10264" max="10510" width="9.140625" style="392"/>
    <col min="10511" max="10514" width="9.42578125" style="392" bestFit="1" customWidth="1"/>
    <col min="10515" max="10515" width="9.140625" style="392"/>
    <col min="10516" max="10519" width="9.42578125" style="392" bestFit="1" customWidth="1"/>
    <col min="10520" max="10766" width="9.140625" style="392"/>
    <col min="10767" max="10770" width="9.42578125" style="392" bestFit="1" customWidth="1"/>
    <col min="10771" max="10771" width="9.140625" style="392"/>
    <col min="10772" max="10775" width="9.42578125" style="392" bestFit="1" customWidth="1"/>
    <col min="10776" max="11022" width="9.140625" style="392"/>
    <col min="11023" max="11026" width="9.42578125" style="392" bestFit="1" customWidth="1"/>
    <col min="11027" max="11027" width="9.140625" style="392"/>
    <col min="11028" max="11031" width="9.42578125" style="392" bestFit="1" customWidth="1"/>
    <col min="11032" max="11278" width="9.140625" style="392"/>
    <col min="11279" max="11282" width="9.42578125" style="392" bestFit="1" customWidth="1"/>
    <col min="11283" max="11283" width="9.140625" style="392"/>
    <col min="11284" max="11287" width="9.42578125" style="392" bestFit="1" customWidth="1"/>
    <col min="11288" max="11534" width="9.140625" style="392"/>
    <col min="11535" max="11538" width="9.42578125" style="392" bestFit="1" customWidth="1"/>
    <col min="11539" max="11539" width="9.140625" style="392"/>
    <col min="11540" max="11543" width="9.42578125" style="392" bestFit="1" customWidth="1"/>
    <col min="11544" max="11790" width="9.140625" style="392"/>
    <col min="11791" max="11794" width="9.42578125" style="392" bestFit="1" customWidth="1"/>
    <col min="11795" max="11795" width="9.140625" style="392"/>
    <col min="11796" max="11799" width="9.42578125" style="392" bestFit="1" customWidth="1"/>
    <col min="11800" max="12046" width="9.140625" style="392"/>
    <col min="12047" max="12050" width="9.42578125" style="392" bestFit="1" customWidth="1"/>
    <col min="12051" max="12051" width="9.140625" style="392"/>
    <col min="12052" max="12055" width="9.42578125" style="392" bestFit="1" customWidth="1"/>
    <col min="12056" max="12302" width="9.140625" style="392"/>
    <col min="12303" max="12306" width="9.42578125" style="392" bestFit="1" customWidth="1"/>
    <col min="12307" max="12307" width="9.140625" style="392"/>
    <col min="12308" max="12311" width="9.42578125" style="392" bestFit="1" customWidth="1"/>
    <col min="12312" max="12558" width="9.140625" style="392"/>
    <col min="12559" max="12562" width="9.42578125" style="392" bestFit="1" customWidth="1"/>
    <col min="12563" max="12563" width="9.140625" style="392"/>
    <col min="12564" max="12567" width="9.42578125" style="392" bestFit="1" customWidth="1"/>
    <col min="12568" max="12814" width="9.140625" style="392"/>
    <col min="12815" max="12818" width="9.42578125" style="392" bestFit="1" customWidth="1"/>
    <col min="12819" max="12819" width="9.140625" style="392"/>
    <col min="12820" max="12823" width="9.42578125" style="392" bestFit="1" customWidth="1"/>
    <col min="12824" max="13070" width="9.140625" style="392"/>
    <col min="13071" max="13074" width="9.42578125" style="392" bestFit="1" customWidth="1"/>
    <col min="13075" max="13075" width="9.140625" style="392"/>
    <col min="13076" max="13079" width="9.42578125" style="392" bestFit="1" customWidth="1"/>
    <col min="13080" max="13326" width="9.140625" style="392"/>
    <col min="13327" max="13330" width="9.42578125" style="392" bestFit="1" customWidth="1"/>
    <col min="13331" max="13331" width="9.140625" style="392"/>
    <col min="13332" max="13335" width="9.42578125" style="392" bestFit="1" customWidth="1"/>
    <col min="13336" max="13582" width="9.140625" style="392"/>
    <col min="13583" max="13586" width="9.42578125" style="392" bestFit="1" customWidth="1"/>
    <col min="13587" max="13587" width="9.140625" style="392"/>
    <col min="13588" max="13591" width="9.42578125" style="392" bestFit="1" customWidth="1"/>
    <col min="13592" max="13838" width="9.140625" style="392"/>
    <col min="13839" max="13842" width="9.42578125" style="392" bestFit="1" customWidth="1"/>
    <col min="13843" max="13843" width="9.140625" style="392"/>
    <col min="13844" max="13847" width="9.42578125" style="392" bestFit="1" customWidth="1"/>
    <col min="13848" max="14094" width="9.140625" style="392"/>
    <col min="14095" max="14098" width="9.42578125" style="392" bestFit="1" customWidth="1"/>
    <col min="14099" max="14099" width="9.140625" style="392"/>
    <col min="14100" max="14103" width="9.42578125" style="392" bestFit="1" customWidth="1"/>
    <col min="14104" max="14350" width="9.140625" style="392"/>
    <col min="14351" max="14354" width="9.42578125" style="392" bestFit="1" customWidth="1"/>
    <col min="14355" max="14355" width="9.140625" style="392"/>
    <col min="14356" max="14359" width="9.42578125" style="392" bestFit="1" customWidth="1"/>
    <col min="14360" max="14606" width="9.140625" style="392"/>
    <col min="14607" max="14610" width="9.42578125" style="392" bestFit="1" customWidth="1"/>
    <col min="14611" max="14611" width="9.140625" style="392"/>
    <col min="14612" max="14615" width="9.42578125" style="392" bestFit="1" customWidth="1"/>
    <col min="14616" max="14862" width="9.140625" style="392"/>
    <col min="14863" max="14866" width="9.42578125" style="392" bestFit="1" customWidth="1"/>
    <col min="14867" max="14867" width="9.140625" style="392"/>
    <col min="14868" max="14871" width="9.42578125" style="392" bestFit="1" customWidth="1"/>
    <col min="14872" max="15118" width="9.140625" style="392"/>
    <col min="15119" max="15122" width="9.42578125" style="392" bestFit="1" customWidth="1"/>
    <col min="15123" max="15123" width="9.140625" style="392"/>
    <col min="15124" max="15127" width="9.42578125" style="392" bestFit="1" customWidth="1"/>
    <col min="15128" max="15374" width="9.140625" style="392"/>
    <col min="15375" max="15378" width="9.42578125" style="392" bestFit="1" customWidth="1"/>
    <col min="15379" max="15379" width="9.140625" style="392"/>
    <col min="15380" max="15383" width="9.42578125" style="392" bestFit="1" customWidth="1"/>
    <col min="15384" max="15630" width="9.140625" style="392"/>
    <col min="15631" max="15634" width="9.42578125" style="392" bestFit="1" customWidth="1"/>
    <col min="15635" max="15635" width="9.140625" style="392"/>
    <col min="15636" max="15639" width="9.42578125" style="392" bestFit="1" customWidth="1"/>
    <col min="15640" max="15886" width="9.140625" style="392"/>
    <col min="15887" max="15890" width="9.42578125" style="392" bestFit="1" customWidth="1"/>
    <col min="15891" max="15891" width="9.140625" style="392"/>
    <col min="15892" max="15895" width="9.42578125" style="392" bestFit="1" customWidth="1"/>
    <col min="15896" max="16142" width="9.140625" style="392"/>
    <col min="16143" max="16146" width="9.42578125" style="392" bestFit="1" customWidth="1"/>
    <col min="16147" max="16147" width="9.140625" style="392"/>
    <col min="16148" max="16151" width="9.42578125" style="392" bestFit="1" customWidth="1"/>
    <col min="16152" max="16384" width="9.140625" style="392"/>
  </cols>
  <sheetData>
    <row r="1" spans="1:36" ht="16.5" thickBot="1" x14ac:dyDescent="0.3">
      <c r="A1" s="1033" t="s">
        <v>1586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  <c r="T1" s="1046" t="s">
        <v>1587</v>
      </c>
      <c r="U1" s="1046"/>
      <c r="V1" s="1046"/>
      <c r="W1" s="1046"/>
    </row>
    <row r="2" spans="1:36" x14ac:dyDescent="0.2">
      <c r="A2" s="444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40" t="s">
        <v>1577</v>
      </c>
      <c r="P2" s="1042" t="s">
        <v>1578</v>
      </c>
      <c r="Q2" s="1042" t="s">
        <v>1579</v>
      </c>
      <c r="R2" s="1044" t="s">
        <v>1580</v>
      </c>
      <c r="T2" s="1040" t="s">
        <v>1577</v>
      </c>
      <c r="U2" s="1042" t="s">
        <v>1578</v>
      </c>
      <c r="V2" s="1042" t="s">
        <v>1579</v>
      </c>
      <c r="W2" s="1044" t="s">
        <v>1580</v>
      </c>
    </row>
    <row r="3" spans="1:36" ht="24.75" thickBot="1" x14ac:dyDescent="0.25">
      <c r="A3" s="445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41"/>
      <c r="P3" s="1043"/>
      <c r="Q3" s="1043"/>
      <c r="R3" s="1045"/>
      <c r="T3" s="1041"/>
      <c r="U3" s="1043"/>
      <c r="V3" s="1043"/>
      <c r="W3" s="1045"/>
    </row>
    <row r="4" spans="1:36" x14ac:dyDescent="0.2">
      <c r="A4" s="430">
        <v>1975</v>
      </c>
      <c r="B4" s="399">
        <v>6.0000000000000008E-5</v>
      </c>
      <c r="C4" s="399">
        <v>6.0000000000000008E-5</v>
      </c>
      <c r="D4" s="407">
        <v>1540.0000599999998</v>
      </c>
      <c r="E4" s="406">
        <v>9.767691873512478E-5</v>
      </c>
      <c r="F4" s="399">
        <v>9.767691873512478E-5</v>
      </c>
      <c r="G4" s="407">
        <v>2521.9999846461624</v>
      </c>
      <c r="H4" s="406">
        <v>1.7967667273586276E-4</v>
      </c>
      <c r="I4" s="399">
        <v>1.7967667273586276E-4</v>
      </c>
      <c r="J4" s="407">
        <v>2603.9998206466544</v>
      </c>
      <c r="K4" s="399">
        <v>2.0331346383114051E-4</v>
      </c>
      <c r="L4" s="399">
        <v>2.0331346383114051E-4</v>
      </c>
      <c r="M4" s="407">
        <v>2803.5881155162829</v>
      </c>
      <c r="O4" s="403">
        <f>SUM(B4:D4)</f>
        <v>1540.0001799999998</v>
      </c>
      <c r="P4" s="404">
        <f>SUM(E4:G4)</f>
        <v>2522.00018</v>
      </c>
      <c r="Q4" s="404">
        <f>SUM(H4:J4)</f>
        <v>2604.00018</v>
      </c>
      <c r="R4" s="405">
        <f>SUM(K4:M4)</f>
        <v>2803.5885221432104</v>
      </c>
      <c r="T4" s="403">
        <v>1020.0001199999998</v>
      </c>
      <c r="U4" s="404">
        <v>1025.0001200000002</v>
      </c>
      <c r="V4" s="404">
        <v>1107.0001200000002</v>
      </c>
      <c r="W4" s="405">
        <v>1197.939829195235</v>
      </c>
    </row>
    <row r="5" spans="1:36" ht="14.25" customHeight="1" x14ac:dyDescent="0.2">
      <c r="A5" s="398">
        <v>1976</v>
      </c>
      <c r="B5" s="399">
        <v>275.00005999999996</v>
      </c>
      <c r="C5" s="399">
        <v>6.0000000000000008E-5</v>
      </c>
      <c r="D5" s="407">
        <v>1540.0000599999998</v>
      </c>
      <c r="E5" s="406">
        <v>275.00010911529239</v>
      </c>
      <c r="F5" s="399">
        <v>1.0911529241003358E-4</v>
      </c>
      <c r="G5" s="407">
        <v>2066.9999617694148</v>
      </c>
      <c r="H5" s="406">
        <v>275.00011511527441</v>
      </c>
      <c r="I5" s="399">
        <v>1.1511527441008759E-4</v>
      </c>
      <c r="J5" s="407">
        <v>2072.9999497694507</v>
      </c>
      <c r="K5" s="399">
        <v>287.75313034976699</v>
      </c>
      <c r="L5" s="399">
        <v>1.211029389658469E-4</v>
      </c>
      <c r="M5" s="407">
        <v>2169.7836926802011</v>
      </c>
      <c r="O5" s="403">
        <f t="shared" ref="O5:O11" si="0">SUM(B5:D5)</f>
        <v>1815.0001799999998</v>
      </c>
      <c r="P5" s="404">
        <f t="shared" ref="P5:P11" si="1">SUM(E5:G5)</f>
        <v>2342.0001799999995</v>
      </c>
      <c r="Q5" s="404">
        <f t="shared" ref="Q5:Q11" si="2">SUM(H5:J5)</f>
        <v>2348.0001799999995</v>
      </c>
      <c r="R5" s="405">
        <f t="shared" ref="R5:R11" si="3">SUM(K5:M5)</f>
        <v>2457.5369441329071</v>
      </c>
      <c r="T5" s="403">
        <v>1295.0001199999997</v>
      </c>
      <c r="U5" s="404">
        <v>1325.0001199999997</v>
      </c>
      <c r="V5" s="404">
        <v>1331.0001199999997</v>
      </c>
      <c r="W5" s="405">
        <v>1393.3739344267083</v>
      </c>
    </row>
    <row r="6" spans="1:36" x14ac:dyDescent="0.2">
      <c r="A6" s="398">
        <v>1977</v>
      </c>
      <c r="B6" s="399">
        <v>503.00005999999996</v>
      </c>
      <c r="C6" s="399">
        <v>6.0000000000000008E-5</v>
      </c>
      <c r="D6" s="407">
        <v>1540.0000599999998</v>
      </c>
      <c r="E6" s="406">
        <v>510.69734235196808</v>
      </c>
      <c r="F6" s="399">
        <v>7.0536822595629813E-5</v>
      </c>
      <c r="G6" s="407">
        <v>1821.3027671112091</v>
      </c>
      <c r="H6" s="406">
        <v>510.69734235196808</v>
      </c>
      <c r="I6" s="399">
        <v>7.0536822595629813E-5</v>
      </c>
      <c r="J6" s="407">
        <v>1821.3027671112091</v>
      </c>
      <c r="K6" s="399">
        <v>558.07322591552031</v>
      </c>
      <c r="L6" s="399">
        <v>7.708031522248276E-5</v>
      </c>
      <c r="M6" s="407">
        <v>1990.2596436660292</v>
      </c>
      <c r="O6" s="403">
        <f t="shared" si="0"/>
        <v>2043.0001799999998</v>
      </c>
      <c r="P6" s="404">
        <f t="shared" si="1"/>
        <v>2332.0001799999995</v>
      </c>
      <c r="Q6" s="404">
        <f t="shared" si="2"/>
        <v>2332.0001799999995</v>
      </c>
      <c r="R6" s="405">
        <f t="shared" si="3"/>
        <v>2548.3329466618648</v>
      </c>
      <c r="T6" s="403">
        <v>1523.0001199999997</v>
      </c>
      <c r="U6" s="404">
        <v>1546.0001199999997</v>
      </c>
      <c r="V6" s="404">
        <v>1546.0001199999997</v>
      </c>
      <c r="W6" s="405">
        <v>1689.4179833807718</v>
      </c>
    </row>
    <row r="7" spans="1:36" x14ac:dyDescent="0.2">
      <c r="A7" s="398">
        <v>1978</v>
      </c>
      <c r="B7" s="399">
        <v>379.00005999999996</v>
      </c>
      <c r="C7" s="399">
        <v>6.0000000000000008E-5</v>
      </c>
      <c r="D7" s="407">
        <v>1540.0000599999998</v>
      </c>
      <c r="E7" s="406">
        <v>389.71870363865906</v>
      </c>
      <c r="F7" s="399">
        <v>6.7411768759312091E-5</v>
      </c>
      <c r="G7" s="407">
        <v>1646.2814089495721</v>
      </c>
      <c r="H7" s="406">
        <v>389.71870363865906</v>
      </c>
      <c r="I7" s="399">
        <v>6.7411768759312091E-5</v>
      </c>
      <c r="J7" s="407">
        <v>1646.2814089495721</v>
      </c>
      <c r="K7" s="399">
        <v>416.93364176633673</v>
      </c>
      <c r="L7" s="399">
        <v>7.6099710622444411E-5</v>
      </c>
      <c r="M7" s="407">
        <v>1765.2253750551513</v>
      </c>
      <c r="O7" s="403">
        <f t="shared" si="0"/>
        <v>1919.0001799999998</v>
      </c>
      <c r="P7" s="404">
        <f t="shared" si="1"/>
        <v>2036.00018</v>
      </c>
      <c r="Q7" s="404">
        <f t="shared" si="2"/>
        <v>2036.00018</v>
      </c>
      <c r="R7" s="405">
        <f t="shared" si="3"/>
        <v>2182.1590929211989</v>
      </c>
      <c r="T7" s="403">
        <v>1399.0001199999997</v>
      </c>
      <c r="U7" s="404">
        <v>1442.0001200000002</v>
      </c>
      <c r="V7" s="404">
        <v>1442.0001200000002</v>
      </c>
      <c r="W7" s="405">
        <v>1546.6786719186848</v>
      </c>
    </row>
    <row r="8" spans="1:36" x14ac:dyDescent="0.2">
      <c r="A8" s="398">
        <v>1979</v>
      </c>
      <c r="B8" s="399">
        <v>469.00005999999996</v>
      </c>
      <c r="C8" s="399">
        <v>6.0000000000000008E-5</v>
      </c>
      <c r="D8" s="407">
        <v>1540.0000599999998</v>
      </c>
      <c r="E8" s="406">
        <v>503.48071276272213</v>
      </c>
      <c r="F8" s="399">
        <v>1.1512408080709609E-4</v>
      </c>
      <c r="G8" s="407">
        <v>1733.5193521131969</v>
      </c>
      <c r="H8" s="406">
        <v>503.4807227626921</v>
      </c>
      <c r="I8" s="399">
        <v>1.251240508071861E-4</v>
      </c>
      <c r="J8" s="407">
        <v>1743.519332113257</v>
      </c>
      <c r="K8" s="399">
        <v>537.77683719540562</v>
      </c>
      <c r="L8" s="399">
        <v>1.3282984080727238E-4</v>
      </c>
      <c r="M8" s="407">
        <v>1861.4670204959048</v>
      </c>
      <c r="O8" s="403">
        <f t="shared" si="0"/>
        <v>2009.0001799999998</v>
      </c>
      <c r="P8" s="404">
        <f t="shared" si="1"/>
        <v>2237.00018</v>
      </c>
      <c r="Q8" s="404">
        <f t="shared" si="2"/>
        <v>2247.00018</v>
      </c>
      <c r="R8" s="405">
        <f t="shared" si="3"/>
        <v>2399.2439905211513</v>
      </c>
      <c r="T8" s="403">
        <v>1489.0001199999997</v>
      </c>
      <c r="U8" s="404">
        <v>1648.0001200000002</v>
      </c>
      <c r="V8" s="404">
        <v>1658.0001200000002</v>
      </c>
      <c r="W8" s="405">
        <v>1770.1224064452174</v>
      </c>
    </row>
    <row r="9" spans="1:36" x14ac:dyDescent="0.2">
      <c r="A9" s="398">
        <v>1980</v>
      </c>
      <c r="B9" s="399">
        <v>527.00005999999985</v>
      </c>
      <c r="C9" s="399">
        <v>6.0000000000000008E-5</v>
      </c>
      <c r="D9" s="407">
        <v>1677.0000599999998</v>
      </c>
      <c r="E9" s="406">
        <v>533.65090712796223</v>
      </c>
      <c r="F9" s="399">
        <v>6.6021622402177537E-5</v>
      </c>
      <c r="G9" s="407">
        <v>1741.3492068504156</v>
      </c>
      <c r="H9" s="406">
        <v>533.65093412788121</v>
      </c>
      <c r="I9" s="399">
        <v>9.3021541402420538E-5</v>
      </c>
      <c r="J9" s="407">
        <v>1768.3491528505774</v>
      </c>
      <c r="K9" s="399">
        <v>560.97842739523321</v>
      </c>
      <c r="L9" s="399">
        <v>9.8809207944015274E-5</v>
      </c>
      <c r="M9" s="407">
        <v>1859.9279235115894</v>
      </c>
      <c r="O9" s="403">
        <f t="shared" si="0"/>
        <v>2204.0001799999995</v>
      </c>
      <c r="P9" s="404">
        <f t="shared" si="1"/>
        <v>2275.00018</v>
      </c>
      <c r="Q9" s="404">
        <f t="shared" si="2"/>
        <v>2302.00018</v>
      </c>
      <c r="R9" s="405">
        <f t="shared" si="3"/>
        <v>2420.9064497160307</v>
      </c>
      <c r="T9" s="403">
        <v>1684.0001199999997</v>
      </c>
      <c r="U9" s="404">
        <v>1709.0001200000002</v>
      </c>
      <c r="V9" s="404">
        <v>1736.0001200000002</v>
      </c>
      <c r="W9" s="405">
        <v>1825.9223455400956</v>
      </c>
    </row>
    <row r="10" spans="1:36" x14ac:dyDescent="0.2">
      <c r="A10" s="398">
        <v>1981</v>
      </c>
      <c r="B10" s="399">
        <v>425.00005999999996</v>
      </c>
      <c r="C10" s="399">
        <v>6.0000000000000008E-5</v>
      </c>
      <c r="D10" s="407">
        <v>884.00005999999985</v>
      </c>
      <c r="E10" s="406">
        <v>429.0047761033598</v>
      </c>
      <c r="F10" s="399">
        <v>6.4961172162317866E-5</v>
      </c>
      <c r="G10" s="407">
        <v>908.995338935468</v>
      </c>
      <c r="H10" s="406">
        <v>429.00479310330883</v>
      </c>
      <c r="I10" s="399">
        <v>8.1961121162470868E-5</v>
      </c>
      <c r="J10" s="407">
        <v>925.99530493556995</v>
      </c>
      <c r="K10" s="399">
        <v>467.9890828791971</v>
      </c>
      <c r="L10" s="399">
        <v>9.3679991791631659E-5</v>
      </c>
      <c r="M10" s="407">
        <v>1014.4127858305475</v>
      </c>
      <c r="O10" s="403">
        <f t="shared" si="0"/>
        <v>1309.0001799999998</v>
      </c>
      <c r="P10" s="404">
        <f t="shared" si="1"/>
        <v>1338.00018</v>
      </c>
      <c r="Q10" s="404">
        <f t="shared" si="2"/>
        <v>1355.00018</v>
      </c>
      <c r="R10" s="405">
        <f t="shared" si="3"/>
        <v>1482.4019623897364</v>
      </c>
      <c r="T10" s="403">
        <v>869.00011999999981</v>
      </c>
      <c r="U10" s="404">
        <v>881.00012000000004</v>
      </c>
      <c r="V10" s="404">
        <v>898.00012000000004</v>
      </c>
      <c r="W10" s="405">
        <v>983.87364652587735</v>
      </c>
    </row>
    <row r="11" spans="1:36" ht="12.75" thickBot="1" x14ac:dyDescent="0.25">
      <c r="A11" s="408">
        <v>1982</v>
      </c>
      <c r="B11" s="399">
        <v>926.00005999999985</v>
      </c>
      <c r="C11" s="399">
        <v>6.0000000000000008E-5</v>
      </c>
      <c r="D11" s="407">
        <v>2195.0000599999998</v>
      </c>
      <c r="E11" s="406">
        <v>957.31912427600844</v>
      </c>
      <c r="F11" s="399">
        <v>7.1994589052805301E-5</v>
      </c>
      <c r="G11" s="407">
        <v>2292.6809837294022</v>
      </c>
      <c r="H11" s="406">
        <v>957.31916527588544</v>
      </c>
      <c r="I11" s="399">
        <v>1.1299446605317429E-4</v>
      </c>
      <c r="J11" s="407">
        <v>2333.6809017296482</v>
      </c>
      <c r="K11" s="399">
        <v>1028.989148053086</v>
      </c>
      <c r="L11" s="399">
        <v>1.2369978202256149E-4</v>
      </c>
      <c r="M11" s="407">
        <v>2510.6385623025894</v>
      </c>
      <c r="O11" s="403">
        <f t="shared" si="0"/>
        <v>3121.0001799999995</v>
      </c>
      <c r="P11" s="404">
        <f t="shared" si="1"/>
        <v>3250.0001799999995</v>
      </c>
      <c r="Q11" s="404">
        <f t="shared" si="2"/>
        <v>3291.0001799999995</v>
      </c>
      <c r="R11" s="405">
        <f t="shared" si="3"/>
        <v>3539.6278340554572</v>
      </c>
      <c r="T11" s="403">
        <v>2681.0001199999997</v>
      </c>
      <c r="U11" s="404">
        <v>2781.0001199999997</v>
      </c>
      <c r="V11" s="404">
        <v>2822.0001199999997</v>
      </c>
      <c r="W11" s="405">
        <v>3035.515946789712</v>
      </c>
    </row>
    <row r="12" spans="1:36" x14ac:dyDescent="0.2">
      <c r="A12" s="398">
        <v>1983</v>
      </c>
      <c r="B12" s="401">
        <v>711.00005999999985</v>
      </c>
      <c r="C12" s="401">
        <v>6.0000000000000008E-5</v>
      </c>
      <c r="D12" s="402">
        <v>1604.0000599999998</v>
      </c>
      <c r="E12" s="400">
        <v>722.64263643656545</v>
      </c>
      <c r="F12" s="401">
        <v>6.2014518399378403E-5</v>
      </c>
      <c r="G12" s="402">
        <v>1640.357481548916</v>
      </c>
      <c r="H12" s="400">
        <v>722.64263643656545</v>
      </c>
      <c r="I12" s="401">
        <v>6.2014518399378403E-5</v>
      </c>
      <c r="J12" s="402">
        <v>1640.357481548916</v>
      </c>
      <c r="K12" s="401">
        <v>769.9693461069719</v>
      </c>
      <c r="L12" s="401">
        <v>6.8106141416415716E-5</v>
      </c>
      <c r="M12" s="402">
        <v>1749.8166249331302</v>
      </c>
      <c r="O12" s="412">
        <f>SUM(B12:D12)</f>
        <v>2315.0001799999995</v>
      </c>
      <c r="P12" s="413">
        <f>SUM(E12:G12)</f>
        <v>2363.00018</v>
      </c>
      <c r="Q12" s="413">
        <f>SUM(H12:J12)</f>
        <v>2363.00018</v>
      </c>
      <c r="R12" s="414">
        <f>SUM(K12:M12)</f>
        <v>2519.7860391462436</v>
      </c>
      <c r="T12" s="412">
        <v>1791.0001199999997</v>
      </c>
      <c r="U12" s="413">
        <v>1821.0001200000002</v>
      </c>
      <c r="V12" s="413">
        <v>1821.0001200000002</v>
      </c>
      <c r="W12" s="414">
        <v>1942.2897641608229</v>
      </c>
    </row>
    <row r="13" spans="1:36" x14ac:dyDescent="0.2">
      <c r="A13" s="398">
        <v>1984</v>
      </c>
      <c r="B13" s="399">
        <v>1380.0000599999998</v>
      </c>
      <c r="C13" s="399">
        <v>6.0000000000000008E-5</v>
      </c>
      <c r="D13" s="407">
        <v>1093.0000599999998</v>
      </c>
      <c r="E13" s="406">
        <v>1391.3063986643338</v>
      </c>
      <c r="F13" s="399">
        <v>7.2163823804463224E-5</v>
      </c>
      <c r="G13" s="407">
        <v>1111.6937091718423</v>
      </c>
      <c r="H13" s="406">
        <v>1391.3063986643338</v>
      </c>
      <c r="I13" s="399">
        <v>7.2163823804463224E-5</v>
      </c>
      <c r="J13" s="407">
        <v>1111.6937091718423</v>
      </c>
      <c r="K13" s="399">
        <v>1447.7310895830844</v>
      </c>
      <c r="L13" s="399">
        <v>7.4603780399558402E-5</v>
      </c>
      <c r="M13" s="407">
        <v>1156.2919943477391</v>
      </c>
      <c r="O13" s="415">
        <f t="shared" ref="O13:O43" si="4">SUM(B13:D13)</f>
        <v>2473.00018</v>
      </c>
      <c r="P13" s="416">
        <f t="shared" ref="P13:P43" si="5">SUM(E13:G13)</f>
        <v>2503.00018</v>
      </c>
      <c r="Q13" s="416">
        <f t="shared" ref="Q13:Q43" si="6">SUM(H13:J13)</f>
        <v>2503.00018</v>
      </c>
      <c r="R13" s="417">
        <f t="shared" ref="R13:R43" si="7">SUM(K13:M13)</f>
        <v>2604.0231585346037</v>
      </c>
      <c r="T13" s="415">
        <v>2217.0001200000002</v>
      </c>
      <c r="U13" s="416">
        <v>2247.0001200000002</v>
      </c>
      <c r="V13" s="416">
        <v>2247.0001200000002</v>
      </c>
      <c r="W13" s="417">
        <v>2337.6409681863684</v>
      </c>
      <c r="Y13" s="392" t="s">
        <v>1606</v>
      </c>
      <c r="AD13" s="461"/>
      <c r="AE13" s="461" t="s">
        <v>1605</v>
      </c>
      <c r="AF13" s="461"/>
      <c r="AH13" s="461"/>
      <c r="AI13" s="461" t="s">
        <v>218</v>
      </c>
      <c r="AJ13" s="461"/>
    </row>
    <row r="14" spans="1:36" x14ac:dyDescent="0.2">
      <c r="A14" s="398">
        <v>1985</v>
      </c>
      <c r="B14" s="399">
        <v>613.00005999999985</v>
      </c>
      <c r="C14" s="399">
        <v>6.0000000000000008E-5</v>
      </c>
      <c r="D14" s="407">
        <v>1473.0000599999998</v>
      </c>
      <c r="E14" s="406">
        <v>616.7050053788862</v>
      </c>
      <c r="F14" s="399">
        <v>6.0446082289608772E-5</v>
      </c>
      <c r="G14" s="407">
        <v>1484.2951141750314</v>
      </c>
      <c r="H14" s="406">
        <v>616.70500637888324</v>
      </c>
      <c r="I14" s="399">
        <v>6.144607928961778E-5</v>
      </c>
      <c r="J14" s="407">
        <v>1485.2951121750375</v>
      </c>
      <c r="K14" s="399">
        <v>640.8172969869737</v>
      </c>
      <c r="L14" s="399">
        <v>6.4122223009314107E-5</v>
      </c>
      <c r="M14" s="407">
        <v>1543.6417321953309</v>
      </c>
      <c r="O14" s="415">
        <f t="shared" si="4"/>
        <v>2086.0001799999995</v>
      </c>
      <c r="P14" s="416">
        <f t="shared" si="5"/>
        <v>2101.00018</v>
      </c>
      <c r="Q14" s="416">
        <f t="shared" si="6"/>
        <v>2102.00018</v>
      </c>
      <c r="R14" s="417">
        <f t="shared" si="7"/>
        <v>2184.4590933045274</v>
      </c>
      <c r="T14" s="415">
        <v>1840.0001199999995</v>
      </c>
      <c r="U14" s="416">
        <v>1851.0001199999999</v>
      </c>
      <c r="V14" s="416">
        <v>1852.0001199999999</v>
      </c>
      <c r="W14" s="417">
        <v>1924.6843858345273</v>
      </c>
      <c r="Y14" s="446">
        <f>P14-U14</f>
        <v>250.00006000000008</v>
      </c>
      <c r="Z14" s="392">
        <v>0.23872832369942193</v>
      </c>
      <c r="AA14" s="392">
        <v>0.49075144508670521</v>
      </c>
      <c r="AB14" s="392">
        <v>0.27052023121387281</v>
      </c>
      <c r="AD14" s="438">
        <f>$U14*Z14</f>
        <v>441.88615581502881</v>
      </c>
      <c r="AE14" s="438">
        <f t="shared" ref="AE14" si="8">$U14*AA14</f>
        <v>908.38098374566471</v>
      </c>
      <c r="AF14" s="438">
        <f t="shared" ref="AF14" si="9">$U14*AB14</f>
        <v>500.73298043930629</v>
      </c>
      <c r="AH14" s="438">
        <f>$Y14*Z23</f>
        <v>58.500014040000018</v>
      </c>
      <c r="AI14" s="438">
        <f t="shared" ref="AI14" si="10">$Y14*AA23</f>
        <v>112.50002700000003</v>
      </c>
      <c r="AJ14" s="438">
        <f t="shared" ref="AJ14" si="11">$Y14*AB23</f>
        <v>79.00001896000002</v>
      </c>
    </row>
    <row r="15" spans="1:36" x14ac:dyDescent="0.2">
      <c r="A15" s="398">
        <v>1986</v>
      </c>
      <c r="B15" s="399">
        <v>1285.0000599999998</v>
      </c>
      <c r="C15" s="399">
        <v>6.0000000000000008E-5</v>
      </c>
      <c r="D15" s="407">
        <v>2901.0000599999998</v>
      </c>
      <c r="E15" s="406">
        <v>1308.4234709488564</v>
      </c>
      <c r="F15" s="399">
        <v>6.2380070077578583E-5</v>
      </c>
      <c r="G15" s="407">
        <v>2960.5766466710734</v>
      </c>
      <c r="H15" s="406">
        <v>1308.4234716465307</v>
      </c>
      <c r="I15" s="399">
        <v>6.3077744333933403E-5</v>
      </c>
      <c r="J15" s="407">
        <v>2969.5766452757248</v>
      </c>
      <c r="K15" s="399">
        <v>1370.8551501134475</v>
      </c>
      <c r="L15" s="399">
        <v>6.601723290684728E-5</v>
      </c>
      <c r="M15" s="407">
        <v>3110.3639796463817</v>
      </c>
      <c r="O15" s="415">
        <f>SUM(B15:D15)</f>
        <v>4186.00018</v>
      </c>
      <c r="P15" s="416">
        <f>SUM(E15:G15)</f>
        <v>4269.00018</v>
      </c>
      <c r="Q15" s="416">
        <f>SUM(H15:J15)</f>
        <v>4278.00018</v>
      </c>
      <c r="R15" s="417">
        <f>SUM(K15:M15)</f>
        <v>4481.2191957770619</v>
      </c>
      <c r="T15" s="415">
        <v>3385.0001200000002</v>
      </c>
      <c r="U15" s="416">
        <v>3468.0001200000002</v>
      </c>
      <c r="V15" s="416">
        <v>3477.0001200000002</v>
      </c>
      <c r="W15" s="417">
        <v>3641.9992632832864</v>
      </c>
      <c r="Y15" s="446">
        <f>P15-U15</f>
        <v>801.00005999999985</v>
      </c>
      <c r="Z15" s="392">
        <v>0.62163050624589089</v>
      </c>
      <c r="AA15" s="392">
        <v>0.35667324128862588</v>
      </c>
      <c r="AB15" s="392">
        <v>2.1696252465483231E-2</v>
      </c>
      <c r="AD15" s="438">
        <f>$U15*Z15</f>
        <v>2155.8146702564104</v>
      </c>
      <c r="AE15" s="438">
        <f t="shared" ref="AE15:AE20" si="12">$U15*AA15</f>
        <v>1236.9428435897435</v>
      </c>
      <c r="AF15" s="438">
        <f t="shared" ref="AF15:AF20" si="13">$U15*AB15</f>
        <v>75.24260615384614</v>
      </c>
      <c r="AH15" s="438">
        <f>$Y15*Z24</f>
        <v>187.43401403999997</v>
      </c>
      <c r="AI15" s="438">
        <f t="shared" ref="AI15:AJ15" si="14">$Y15*AA24</f>
        <v>360.45002699999992</v>
      </c>
      <c r="AJ15" s="438">
        <f t="shared" si="14"/>
        <v>253.11601895999996</v>
      </c>
    </row>
    <row r="16" spans="1:36" x14ac:dyDescent="0.2">
      <c r="A16" s="398">
        <v>1987</v>
      </c>
      <c r="B16" s="419">
        <v>1283.0000599999998</v>
      </c>
      <c r="C16" s="419">
        <v>6.0000000000000008E-5</v>
      </c>
      <c r="D16" s="420">
        <v>5291.0000600000003</v>
      </c>
      <c r="E16" s="421">
        <v>1353.322307713637</v>
      </c>
      <c r="F16" s="419">
        <v>6.1696215478151761E-5</v>
      </c>
      <c r="G16" s="420">
        <v>5546.6778105901467</v>
      </c>
      <c r="H16" s="421">
        <v>1353.3223085136365</v>
      </c>
      <c r="I16" s="419">
        <v>6.249621499815206E-5</v>
      </c>
      <c r="J16" s="420">
        <v>5550.6778089901472</v>
      </c>
      <c r="K16" s="419">
        <v>1412.9736935345022</v>
      </c>
      <c r="L16" s="419">
        <v>6.548011082125185E-5</v>
      </c>
      <c r="M16" s="420">
        <v>5796.4851463332934</v>
      </c>
      <c r="O16" s="415">
        <f t="shared" si="4"/>
        <v>6574.00018</v>
      </c>
      <c r="P16" s="416">
        <f t="shared" si="5"/>
        <v>6900.0001799999991</v>
      </c>
      <c r="Q16" s="416">
        <f t="shared" si="6"/>
        <v>6904.0001799999991</v>
      </c>
      <c r="R16" s="417">
        <f t="shared" si="7"/>
        <v>7209.4589053479067</v>
      </c>
      <c r="T16" s="415">
        <v>5993.0001199999997</v>
      </c>
      <c r="U16" s="416">
        <v>6319.0001199999988</v>
      </c>
      <c r="V16" s="416">
        <v>6323.0001199999988</v>
      </c>
      <c r="W16" s="417">
        <v>6602.8496775059139</v>
      </c>
      <c r="Y16" s="446">
        <f t="shared" ref="Y16:Y20" si="15">P16-U16</f>
        <v>581.0000600000003</v>
      </c>
      <c r="Z16" s="392">
        <v>8.7416394462591376E-2</v>
      </c>
      <c r="AA16" s="392">
        <v>0.59169388707419512</v>
      </c>
      <c r="AB16" s="392">
        <v>0.32088971846321357</v>
      </c>
      <c r="AD16" s="438">
        <f t="shared" ref="AD16:AD20" si="16">$U16*Z16</f>
        <v>552.38420709908212</v>
      </c>
      <c r="AE16" s="438">
        <f t="shared" si="12"/>
        <v>3738.9137434251047</v>
      </c>
      <c r="AF16" s="438">
        <f t="shared" si="13"/>
        <v>2027.7021694758123</v>
      </c>
      <c r="AH16" s="438">
        <f t="shared" ref="AH16:AH20" si="17">$Y16*Z25</f>
        <v>135.95401404000009</v>
      </c>
      <c r="AI16" s="438">
        <f t="shared" ref="AI16:AI20" si="18">$Y16*AA25</f>
        <v>261.45002700000015</v>
      </c>
      <c r="AJ16" s="438">
        <f t="shared" ref="AJ16:AJ20" si="19">$Y16*AB25</f>
        <v>183.59601896000009</v>
      </c>
    </row>
    <row r="17" spans="1:36" x14ac:dyDescent="0.2">
      <c r="A17" s="398">
        <v>1988</v>
      </c>
      <c r="B17" s="419">
        <v>2089.0000600000003</v>
      </c>
      <c r="C17" s="419">
        <v>6.0000000000000008E-5</v>
      </c>
      <c r="D17" s="420">
        <v>6903.0000599999985</v>
      </c>
      <c r="E17" s="421">
        <v>2299.9431573694105</v>
      </c>
      <c r="F17" s="419">
        <v>6.2317534886510755E-5</v>
      </c>
      <c r="G17" s="420">
        <v>7496.0569603130552</v>
      </c>
      <c r="H17" s="421">
        <v>2299.9431576679181</v>
      </c>
      <c r="I17" s="419">
        <v>6.2616042295733307E-5</v>
      </c>
      <c r="J17" s="420">
        <v>7501.0569597160402</v>
      </c>
      <c r="K17" s="419">
        <v>2408.911055432492</v>
      </c>
      <c r="L17" s="419">
        <v>6.5667554597478829E-5</v>
      </c>
      <c r="M17" s="420">
        <v>7857.8672752580278</v>
      </c>
      <c r="O17" s="415">
        <f t="shared" si="4"/>
        <v>8992.0001799999991</v>
      </c>
      <c r="P17" s="416">
        <f t="shared" si="5"/>
        <v>9796.0001800000009</v>
      </c>
      <c r="Q17" s="416">
        <f t="shared" si="6"/>
        <v>9801.0001800000009</v>
      </c>
      <c r="R17" s="417">
        <f t="shared" si="7"/>
        <v>10266.778396358075</v>
      </c>
      <c r="T17" s="415">
        <v>8208.0001199999988</v>
      </c>
      <c r="U17" s="416">
        <v>9005.0001200000006</v>
      </c>
      <c r="V17" s="416">
        <v>9010.0001200000006</v>
      </c>
      <c r="W17" s="417">
        <v>9438.3019259888169</v>
      </c>
      <c r="Y17" s="446">
        <f t="shared" si="15"/>
        <v>791.0000600000003</v>
      </c>
      <c r="Z17" s="392">
        <v>4.4371504984196453E-2</v>
      </c>
      <c r="AA17" s="392">
        <v>0.64551422319474838</v>
      </c>
      <c r="AB17" s="392">
        <v>0.31011427182105517</v>
      </c>
      <c r="AD17" s="438">
        <f t="shared" si="16"/>
        <v>399.56540770726969</v>
      </c>
      <c r="AE17" s="438">
        <f t="shared" si="12"/>
        <v>5812.8556573304168</v>
      </c>
      <c r="AF17" s="438">
        <f t="shared" si="13"/>
        <v>2792.5790549623148</v>
      </c>
      <c r="AH17" s="438">
        <f t="shared" si="17"/>
        <v>185.09401404000008</v>
      </c>
      <c r="AI17" s="438">
        <f t="shared" si="18"/>
        <v>355.95002700000015</v>
      </c>
      <c r="AJ17" s="438">
        <f t="shared" si="19"/>
        <v>249.95601896000011</v>
      </c>
    </row>
    <row r="18" spans="1:36" x14ac:dyDescent="0.2">
      <c r="A18" s="398">
        <v>1989</v>
      </c>
      <c r="B18" s="419">
        <v>1135.0000599999998</v>
      </c>
      <c r="C18" s="419">
        <v>6.0000000000000008E-5</v>
      </c>
      <c r="D18" s="420">
        <v>5285.0000600000003</v>
      </c>
      <c r="E18" s="421">
        <v>1181.5418885621473</v>
      </c>
      <c r="F18" s="419">
        <v>6.2936579338285727E-5</v>
      </c>
      <c r="G18" s="420">
        <v>5475.4582285012739</v>
      </c>
      <c r="H18" s="421">
        <v>1181.54188878942</v>
      </c>
      <c r="I18" s="419">
        <v>6.3163851910599876E-5</v>
      </c>
      <c r="J18" s="420">
        <v>5476.4582280467284</v>
      </c>
      <c r="K18" s="419">
        <v>1204.2960323497875</v>
      </c>
      <c r="L18" s="419">
        <v>6.4354000996923573E-5</v>
      </c>
      <c r="M18" s="420">
        <v>5581.808358455748</v>
      </c>
      <c r="O18" s="415">
        <f t="shared" si="4"/>
        <v>6420.00018</v>
      </c>
      <c r="P18" s="416">
        <f t="shared" si="5"/>
        <v>6657.0001800000009</v>
      </c>
      <c r="Q18" s="416">
        <f t="shared" si="6"/>
        <v>6658.0001800000009</v>
      </c>
      <c r="R18" s="417">
        <f t="shared" si="7"/>
        <v>6786.1044551595369</v>
      </c>
      <c r="T18" s="415">
        <v>5575.0001199999997</v>
      </c>
      <c r="U18" s="416">
        <v>5809.0001200000006</v>
      </c>
      <c r="V18" s="416">
        <v>5810.0001200000006</v>
      </c>
      <c r="W18" s="417">
        <v>5921.7736029042753</v>
      </c>
      <c r="Y18" s="446">
        <f t="shared" si="15"/>
        <v>848.0000600000003</v>
      </c>
      <c r="Z18" s="392">
        <v>0.12367303609341826</v>
      </c>
      <c r="AA18" s="392">
        <v>0.52264685067232841</v>
      </c>
      <c r="AB18" s="392">
        <v>0.35368011323425336</v>
      </c>
      <c r="AD18" s="438">
        <f t="shared" si="16"/>
        <v>718.41668150743112</v>
      </c>
      <c r="AE18" s="438">
        <f t="shared" si="12"/>
        <v>3036.055618273178</v>
      </c>
      <c r="AF18" s="438">
        <f t="shared" si="13"/>
        <v>2054.5278202193917</v>
      </c>
      <c r="AH18" s="438">
        <f t="shared" si="17"/>
        <v>198.43201404000007</v>
      </c>
      <c r="AI18" s="438">
        <f t="shared" si="18"/>
        <v>381.60002700000013</v>
      </c>
      <c r="AJ18" s="438">
        <f t="shared" si="19"/>
        <v>267.96801896000011</v>
      </c>
    </row>
    <row r="19" spans="1:36" x14ac:dyDescent="0.2">
      <c r="A19" s="398">
        <v>1990</v>
      </c>
      <c r="B19" s="419">
        <v>586.00005999999985</v>
      </c>
      <c r="C19" s="419">
        <v>6.0000000000000008E-5</v>
      </c>
      <c r="D19" s="420">
        <v>3397.0000600000003</v>
      </c>
      <c r="E19" s="421">
        <v>664.31767137986208</v>
      </c>
      <c r="F19" s="419">
        <v>6.2794659763553193E-5</v>
      </c>
      <c r="G19" s="420">
        <v>3746.6824458254787</v>
      </c>
      <c r="H19" s="421">
        <v>664.31767137986208</v>
      </c>
      <c r="I19" s="419">
        <v>6.2794659763553193E-5</v>
      </c>
      <c r="J19" s="420">
        <v>3746.6824458254787</v>
      </c>
      <c r="K19" s="419">
        <v>671.61228105592534</v>
      </c>
      <c r="L19" s="419">
        <v>6.3511811703158839E-5</v>
      </c>
      <c r="M19" s="420">
        <v>3788.2515276792856</v>
      </c>
      <c r="O19" s="415">
        <f t="shared" si="4"/>
        <v>3983.00018</v>
      </c>
      <c r="P19" s="416">
        <f t="shared" si="5"/>
        <v>4411.0001800000009</v>
      </c>
      <c r="Q19" s="416">
        <f t="shared" si="6"/>
        <v>4411.0001800000009</v>
      </c>
      <c r="R19" s="417">
        <f t="shared" si="7"/>
        <v>4459.8638722470223</v>
      </c>
      <c r="T19" s="415">
        <v>3490.0001200000002</v>
      </c>
      <c r="U19" s="416">
        <v>3915.0001200000011</v>
      </c>
      <c r="V19" s="416">
        <v>3915.0001200000011</v>
      </c>
      <c r="W19" s="417">
        <v>3958.4174317288212</v>
      </c>
      <c r="Y19" s="446">
        <f t="shared" si="15"/>
        <v>496.00005999999985</v>
      </c>
      <c r="Z19" s="392">
        <v>7.6404494382022473E-2</v>
      </c>
      <c r="AA19" s="392">
        <v>0.69578651685393256</v>
      </c>
      <c r="AB19" s="392">
        <v>0.22780898876404493</v>
      </c>
      <c r="AD19" s="438">
        <f t="shared" si="16"/>
        <v>299.12360467415738</v>
      </c>
      <c r="AE19" s="438">
        <f t="shared" si="12"/>
        <v>2724.0042969775286</v>
      </c>
      <c r="AF19" s="438">
        <f t="shared" si="13"/>
        <v>891.87221834831473</v>
      </c>
      <c r="AH19" s="438">
        <f t="shared" si="17"/>
        <v>116.06401403999998</v>
      </c>
      <c r="AI19" s="438">
        <f t="shared" si="18"/>
        <v>223.20002699999995</v>
      </c>
      <c r="AJ19" s="438">
        <f t="shared" si="19"/>
        <v>156.73601895999997</v>
      </c>
    </row>
    <row r="20" spans="1:36" x14ac:dyDescent="0.2">
      <c r="A20" s="398">
        <v>1991</v>
      </c>
      <c r="B20" s="419">
        <v>1811.0000599999998</v>
      </c>
      <c r="C20" s="419">
        <v>6.0000000000000008E-5</v>
      </c>
      <c r="D20" s="420">
        <v>2829.0000599999998</v>
      </c>
      <c r="E20" s="421">
        <v>1963.4393789339676</v>
      </c>
      <c r="F20" s="419">
        <v>6.1881894929032829E-5</v>
      </c>
      <c r="G20" s="420">
        <v>2978.5607391841372</v>
      </c>
      <c r="H20" s="421">
        <v>1963.4393812652552</v>
      </c>
      <c r="I20" s="419">
        <v>6.4213182414448472E-5</v>
      </c>
      <c r="J20" s="420">
        <v>2997.5607345215622</v>
      </c>
      <c r="K20" s="419">
        <v>1994.4869892240931</v>
      </c>
      <c r="L20" s="419">
        <v>6.5247979282626175E-5</v>
      </c>
      <c r="M20" s="420">
        <v>3045.1188956516007</v>
      </c>
      <c r="O20" s="415">
        <f t="shared" si="4"/>
        <v>4640.00018</v>
      </c>
      <c r="P20" s="416">
        <f t="shared" si="5"/>
        <v>4942.00018</v>
      </c>
      <c r="Q20" s="416">
        <f t="shared" si="6"/>
        <v>4961.00018</v>
      </c>
      <c r="R20" s="417">
        <f t="shared" si="7"/>
        <v>5039.6059501236732</v>
      </c>
      <c r="T20" s="415">
        <v>3632.0001200000002</v>
      </c>
      <c r="U20" s="416">
        <v>3924.0001200000002</v>
      </c>
      <c r="V20" s="416">
        <v>3943.0001200000002</v>
      </c>
      <c r="W20" s="417">
        <v>4005.5083894588779</v>
      </c>
      <c r="Y20" s="446">
        <f t="shared" si="15"/>
        <v>1018.0000599999998</v>
      </c>
      <c r="Z20" s="392">
        <v>0.10407725321888411</v>
      </c>
      <c r="AA20" s="392">
        <v>0.5976394849785408</v>
      </c>
      <c r="AB20" s="392">
        <v>0.29828326180257508</v>
      </c>
      <c r="AD20" s="438">
        <f t="shared" si="16"/>
        <v>408.39915412017166</v>
      </c>
      <c r="AE20" s="438">
        <f t="shared" si="12"/>
        <v>2345.1374107725323</v>
      </c>
      <c r="AF20" s="438">
        <f t="shared" si="13"/>
        <v>1170.4635551072961</v>
      </c>
      <c r="AH20" s="438">
        <f t="shared" si="17"/>
        <v>238.21201403999999</v>
      </c>
      <c r="AI20" s="438">
        <f t="shared" si="18"/>
        <v>458.10002699999995</v>
      </c>
      <c r="AJ20" s="438">
        <f t="shared" si="19"/>
        <v>321.68801895999997</v>
      </c>
    </row>
    <row r="21" spans="1:36" x14ac:dyDescent="0.2">
      <c r="A21" s="398">
        <v>1992</v>
      </c>
      <c r="B21" s="419">
        <v>795.00005999999985</v>
      </c>
      <c r="C21" s="419">
        <v>6.0000000000000008E-5</v>
      </c>
      <c r="D21" s="420">
        <v>1373.0000599999998</v>
      </c>
      <c r="E21" s="421">
        <v>884.23475208181651</v>
      </c>
      <c r="F21" s="419">
        <v>6.2406841160183741E-5</v>
      </c>
      <c r="G21" s="420">
        <v>1432.7653655113422</v>
      </c>
      <c r="H21" s="421">
        <v>884.23475221253545</v>
      </c>
      <c r="I21" s="419">
        <v>6.2537560063169792E-5</v>
      </c>
      <c r="J21" s="420">
        <v>1433.7653652499043</v>
      </c>
      <c r="K21" s="419">
        <v>896.63165174314872</v>
      </c>
      <c r="L21" s="419">
        <v>6.341433158459317E-5</v>
      </c>
      <c r="M21" s="420">
        <v>1453.8666394183322</v>
      </c>
      <c r="O21" s="415">
        <f t="shared" si="4"/>
        <v>2168.0001799999995</v>
      </c>
      <c r="P21" s="416">
        <f t="shared" si="5"/>
        <v>2317.00018</v>
      </c>
      <c r="Q21" s="416">
        <f t="shared" si="6"/>
        <v>2318.00018</v>
      </c>
      <c r="R21" s="417">
        <f t="shared" si="7"/>
        <v>2350.4983545758123</v>
      </c>
      <c r="T21" s="415">
        <v>1427.0001199999997</v>
      </c>
      <c r="U21" s="416">
        <v>1570.0001200000002</v>
      </c>
      <c r="V21" s="416">
        <v>1571.0001200000002</v>
      </c>
      <c r="W21" s="417">
        <v>1593.0254143027735</v>
      </c>
    </row>
    <row r="22" spans="1:36" x14ac:dyDescent="0.2">
      <c r="A22" s="398">
        <v>1993</v>
      </c>
      <c r="B22" s="419">
        <v>943.00005999999985</v>
      </c>
      <c r="C22" s="419">
        <v>6.0000000000000008E-5</v>
      </c>
      <c r="D22" s="420">
        <v>1570.0000599999998</v>
      </c>
      <c r="E22" s="421">
        <v>1014.2037478395948</v>
      </c>
      <c r="F22" s="419">
        <v>7.0347349198123917E-5</v>
      </c>
      <c r="G22" s="420">
        <v>1636.7963618130557</v>
      </c>
      <c r="H22" s="421">
        <v>1014.2037478395948</v>
      </c>
      <c r="I22" s="419">
        <v>7.0347349198123917E-5</v>
      </c>
      <c r="J22" s="420">
        <v>1636.7963618130557</v>
      </c>
      <c r="K22" s="419">
        <v>1030.2465696221404</v>
      </c>
      <c r="L22" s="419">
        <v>7.1320325703773537E-5</v>
      </c>
      <c r="M22" s="420">
        <v>1662.3868994915047</v>
      </c>
      <c r="O22" s="415">
        <f t="shared" si="4"/>
        <v>2513.0001799999995</v>
      </c>
      <c r="P22" s="416">
        <f t="shared" si="5"/>
        <v>2651.0001799999995</v>
      </c>
      <c r="Q22" s="416">
        <f t="shared" si="6"/>
        <v>2651.0001799999995</v>
      </c>
      <c r="R22" s="417">
        <f t="shared" si="7"/>
        <v>2692.6335404339707</v>
      </c>
      <c r="T22" s="415">
        <v>1619.0001199999997</v>
      </c>
      <c r="U22" s="416">
        <v>1757.0001199999997</v>
      </c>
      <c r="V22" s="416">
        <v>1757.0001199999997</v>
      </c>
      <c r="W22" s="417">
        <v>1784.4920578729843</v>
      </c>
    </row>
    <row r="23" spans="1:36" x14ac:dyDescent="0.2">
      <c r="A23" s="398">
        <v>1994</v>
      </c>
      <c r="B23" s="419">
        <v>1175.0000599999998</v>
      </c>
      <c r="C23" s="419">
        <v>6.0000000000000008E-5</v>
      </c>
      <c r="D23" s="420">
        <v>657.00005999999996</v>
      </c>
      <c r="E23" s="421">
        <v>1204.8580565527211</v>
      </c>
      <c r="F23" s="419">
        <v>6.0881181523717921E-5</v>
      </c>
      <c r="G23" s="420">
        <v>669.14206256609714</v>
      </c>
      <c r="H23" s="421">
        <v>1204.8580565527211</v>
      </c>
      <c r="I23" s="419">
        <v>6.0881181523717921E-5</v>
      </c>
      <c r="J23" s="420">
        <v>669.14206256609714</v>
      </c>
      <c r="K23" s="419">
        <v>1237.1203084850965</v>
      </c>
      <c r="L23" s="419">
        <v>6.2511385185947332E-5</v>
      </c>
      <c r="M23" s="420">
        <v>687.05955059188443</v>
      </c>
      <c r="O23" s="415">
        <f t="shared" si="4"/>
        <v>1832.00018</v>
      </c>
      <c r="P23" s="416">
        <f t="shared" si="5"/>
        <v>1874.0001799999998</v>
      </c>
      <c r="Q23" s="416">
        <f t="shared" si="6"/>
        <v>1874.0001799999998</v>
      </c>
      <c r="R23" s="417">
        <f t="shared" si="7"/>
        <v>1924.1799215883661</v>
      </c>
      <c r="T23" s="415">
        <v>1403.0001200000002</v>
      </c>
      <c r="U23" s="416">
        <v>1437.0001199999999</v>
      </c>
      <c r="V23" s="416">
        <v>1437.0001199999999</v>
      </c>
      <c r="W23" s="417">
        <v>1475.4783952176956</v>
      </c>
      <c r="Z23" s="392">
        <v>0.23400000000000001</v>
      </c>
      <c r="AA23" s="392">
        <v>0.45</v>
      </c>
      <c r="AB23" s="392">
        <v>0.316</v>
      </c>
    </row>
    <row r="24" spans="1:36" x14ac:dyDescent="0.2">
      <c r="A24" s="398">
        <v>1995</v>
      </c>
      <c r="B24" s="419">
        <v>700.00005999999985</v>
      </c>
      <c r="C24" s="419">
        <v>6.0000000000000008E-5</v>
      </c>
      <c r="D24" s="420">
        <v>1616.0000599999998</v>
      </c>
      <c r="E24" s="421">
        <v>701.14385082628462</v>
      </c>
      <c r="F24" s="419">
        <v>6.0032679736960143E-5</v>
      </c>
      <c r="G24" s="420">
        <v>1616.8562691410355</v>
      </c>
      <c r="H24" s="421">
        <v>701.14385082628462</v>
      </c>
      <c r="I24" s="419">
        <v>6.0032679736960143E-5</v>
      </c>
      <c r="J24" s="420">
        <v>1616.8562691410355</v>
      </c>
      <c r="K24" s="419">
        <v>714.80875749434438</v>
      </c>
      <c r="L24" s="419">
        <v>6.1202683531006591E-5</v>
      </c>
      <c r="M24" s="420">
        <v>1648.3679054299964</v>
      </c>
      <c r="O24" s="415">
        <f t="shared" si="4"/>
        <v>2316.0001799999995</v>
      </c>
      <c r="P24" s="416">
        <f t="shared" si="5"/>
        <v>2318.00018</v>
      </c>
      <c r="Q24" s="416">
        <f t="shared" si="6"/>
        <v>2318.00018</v>
      </c>
      <c r="R24" s="417">
        <f t="shared" si="7"/>
        <v>2363.1767241270245</v>
      </c>
      <c r="T24" s="415">
        <v>1387.0001199999997</v>
      </c>
      <c r="U24" s="416">
        <v>1389.0001200000002</v>
      </c>
      <c r="V24" s="416">
        <v>1389.0001200000002</v>
      </c>
      <c r="W24" s="417">
        <v>1416.0709657035677</v>
      </c>
      <c r="Z24" s="392">
        <v>0.23400000000000001</v>
      </c>
      <c r="AA24" s="392">
        <v>0.45</v>
      </c>
      <c r="AB24" s="392">
        <v>0.316</v>
      </c>
    </row>
    <row r="25" spans="1:36" x14ac:dyDescent="0.2">
      <c r="A25" s="398">
        <v>1996</v>
      </c>
      <c r="B25" s="419">
        <v>1538.0000599999998</v>
      </c>
      <c r="C25" s="419">
        <v>6.0000000000000008E-5</v>
      </c>
      <c r="D25" s="420">
        <v>1813.0000599999998</v>
      </c>
      <c r="E25" s="421">
        <v>1539.6173050384621</v>
      </c>
      <c r="F25" s="419">
        <v>6.0084221643796899E-5</v>
      </c>
      <c r="G25" s="420">
        <v>1817.3828148773164</v>
      </c>
      <c r="H25" s="421">
        <v>1539.6173050384621</v>
      </c>
      <c r="I25" s="419">
        <v>6.0084221643796899E-5</v>
      </c>
      <c r="J25" s="420">
        <v>1817.3828148773164</v>
      </c>
      <c r="K25" s="419">
        <v>1546.2655919430333</v>
      </c>
      <c r="L25" s="419">
        <v>6.0343673874308061E-5</v>
      </c>
      <c r="M25" s="420">
        <v>1825.2305328324221</v>
      </c>
      <c r="O25" s="415">
        <f t="shared" si="4"/>
        <v>3351.00018</v>
      </c>
      <c r="P25" s="416">
        <f t="shared" si="5"/>
        <v>3357.00018</v>
      </c>
      <c r="Q25" s="416">
        <f t="shared" si="6"/>
        <v>3357.00018</v>
      </c>
      <c r="R25" s="417">
        <f t="shared" si="7"/>
        <v>3371.4961851191292</v>
      </c>
      <c r="T25" s="415">
        <v>2085.0001200000002</v>
      </c>
      <c r="U25" s="416">
        <v>2087.0001199999997</v>
      </c>
      <c r="V25" s="416">
        <v>2087.0001199999997</v>
      </c>
      <c r="W25" s="417">
        <v>2096.0120838966304</v>
      </c>
      <c r="Z25" s="392">
        <v>0.23400000000000001</v>
      </c>
      <c r="AA25" s="392">
        <v>0.45</v>
      </c>
      <c r="AB25" s="392">
        <v>0.316</v>
      </c>
    </row>
    <row r="26" spans="1:36" x14ac:dyDescent="0.2">
      <c r="A26" s="398">
        <v>1997</v>
      </c>
      <c r="B26" s="419">
        <v>945.00005999999985</v>
      </c>
      <c r="C26" s="419">
        <v>6.0000000000000008E-5</v>
      </c>
      <c r="D26" s="420">
        <v>2819.0000599999998</v>
      </c>
      <c r="E26" s="421">
        <v>948.36172340560574</v>
      </c>
      <c r="F26" s="419">
        <v>6.3406277531663702E-5</v>
      </c>
      <c r="G26" s="420">
        <v>2840.6383931881164</v>
      </c>
      <c r="H26" s="421">
        <v>948.36172340560574</v>
      </c>
      <c r="I26" s="419">
        <v>6.3406277531663702E-5</v>
      </c>
      <c r="J26" s="420">
        <v>2840.6383931881164</v>
      </c>
      <c r="K26" s="419">
        <v>961.35510033975606</v>
      </c>
      <c r="L26" s="419">
        <v>6.4242116409574823E-5</v>
      </c>
      <c r="M26" s="420">
        <v>2879.4753942619482</v>
      </c>
      <c r="O26" s="415">
        <f t="shared" si="4"/>
        <v>3764.0001799999995</v>
      </c>
      <c r="P26" s="416">
        <f t="shared" si="5"/>
        <v>3789.0001799999995</v>
      </c>
      <c r="Q26" s="416">
        <f t="shared" si="6"/>
        <v>3789.0001799999995</v>
      </c>
      <c r="R26" s="417">
        <f t="shared" si="7"/>
        <v>3840.8305588438207</v>
      </c>
      <c r="T26" s="415">
        <v>2580.0001199999997</v>
      </c>
      <c r="U26" s="416">
        <v>2597.0001199999997</v>
      </c>
      <c r="V26" s="416">
        <v>2597.0001199999997</v>
      </c>
      <c r="W26" s="417">
        <v>2632.4990656553464</v>
      </c>
      <c r="Z26" s="392">
        <v>0.23400000000000001</v>
      </c>
      <c r="AA26" s="392">
        <v>0.45</v>
      </c>
      <c r="AB26" s="392">
        <v>0.316</v>
      </c>
    </row>
    <row r="27" spans="1:36" x14ac:dyDescent="0.2">
      <c r="A27" s="398">
        <v>1998</v>
      </c>
      <c r="B27" s="419">
        <v>1740.0000599999998</v>
      </c>
      <c r="C27" s="419">
        <v>6.0000000000000008E-5</v>
      </c>
      <c r="D27" s="420">
        <v>2043.0000599999998</v>
      </c>
      <c r="E27" s="421">
        <v>1741.4146941280983</v>
      </c>
      <c r="F27" s="419">
        <v>6.0016260162205041E-5</v>
      </c>
      <c r="G27" s="420">
        <v>2043.5854258556415</v>
      </c>
      <c r="H27" s="421">
        <v>1741.4146941280983</v>
      </c>
      <c r="I27" s="419">
        <v>6.0016260162205041E-5</v>
      </c>
      <c r="J27" s="420">
        <v>2043.5854258556415</v>
      </c>
      <c r="K27" s="419">
        <v>1748.4345098225324</v>
      </c>
      <c r="L27" s="419">
        <v>6.0258191671355902E-5</v>
      </c>
      <c r="M27" s="420">
        <v>2051.823321799503</v>
      </c>
      <c r="O27" s="415">
        <f t="shared" si="4"/>
        <v>3783.00018</v>
      </c>
      <c r="P27" s="416">
        <f t="shared" si="5"/>
        <v>3785.00018</v>
      </c>
      <c r="Q27" s="416">
        <f t="shared" si="6"/>
        <v>3785.00018</v>
      </c>
      <c r="R27" s="417">
        <f t="shared" si="7"/>
        <v>3800.2578918802274</v>
      </c>
      <c r="T27" s="415">
        <v>2570.0001200000002</v>
      </c>
      <c r="U27" s="416">
        <v>2572.0001200000002</v>
      </c>
      <c r="V27" s="416">
        <v>2572.0001200000002</v>
      </c>
      <c r="W27" s="417">
        <v>2582.3681080899951</v>
      </c>
      <c r="Z27" s="392">
        <v>0.23400000000000001</v>
      </c>
      <c r="AA27" s="392">
        <v>0.44999999999999996</v>
      </c>
      <c r="AB27" s="392">
        <v>0.316</v>
      </c>
    </row>
    <row r="28" spans="1:36" x14ac:dyDescent="0.2">
      <c r="A28" s="398">
        <v>1999</v>
      </c>
      <c r="B28" s="419">
        <v>722.00005999999985</v>
      </c>
      <c r="C28" s="419">
        <v>6.0000000000000008E-5</v>
      </c>
      <c r="D28" s="420">
        <v>2675.0000599999998</v>
      </c>
      <c r="E28" s="421">
        <v>730.88621459955937</v>
      </c>
      <c r="F28" s="419">
        <v>6.1081509707306385E-5</v>
      </c>
      <c r="G28" s="420">
        <v>2692.1139043189305</v>
      </c>
      <c r="H28" s="421">
        <v>730.88621459955937</v>
      </c>
      <c r="I28" s="419">
        <v>6.1081509707306385E-5</v>
      </c>
      <c r="J28" s="420">
        <v>2692.1139043189305</v>
      </c>
      <c r="K28" s="419">
        <v>732.09463553805313</v>
      </c>
      <c r="L28" s="419">
        <v>6.1182499675116304E-5</v>
      </c>
      <c r="M28" s="420">
        <v>2696.5649484702717</v>
      </c>
      <c r="O28" s="415">
        <f t="shared" si="4"/>
        <v>3397.0001799999995</v>
      </c>
      <c r="P28" s="416">
        <f t="shared" si="5"/>
        <v>3423.0001799999995</v>
      </c>
      <c r="Q28" s="416">
        <f t="shared" si="6"/>
        <v>3423.0001799999995</v>
      </c>
      <c r="R28" s="417">
        <f t="shared" si="7"/>
        <v>3428.6596451908244</v>
      </c>
      <c r="T28" s="415">
        <v>1700.0001199999997</v>
      </c>
      <c r="U28" s="416">
        <v>1723.0001199999995</v>
      </c>
      <c r="V28" s="416">
        <v>1723.0001199999995</v>
      </c>
      <c r="W28" s="417">
        <v>1725.8488663307483</v>
      </c>
      <c r="Z28" s="392">
        <v>0.23400000000000001</v>
      </c>
      <c r="AA28" s="392">
        <v>0.45</v>
      </c>
      <c r="AB28" s="392">
        <v>0.316</v>
      </c>
    </row>
    <row r="29" spans="1:36" x14ac:dyDescent="0.2">
      <c r="A29" s="398">
        <v>2000</v>
      </c>
      <c r="B29" s="419">
        <v>1198.0000599999998</v>
      </c>
      <c r="C29" s="419">
        <v>6.0000000000000008E-5</v>
      </c>
      <c r="D29" s="420">
        <v>1683.0000599999998</v>
      </c>
      <c r="E29" s="421">
        <v>1198.0000599999998</v>
      </c>
      <c r="F29" s="419">
        <v>6.0000000000000008E-5</v>
      </c>
      <c r="G29" s="420">
        <v>1683.0000599999998</v>
      </c>
      <c r="H29" s="421">
        <v>1198.0000599999998</v>
      </c>
      <c r="I29" s="419">
        <v>6.0000000000000008E-5</v>
      </c>
      <c r="J29" s="420">
        <v>1683.0000599999998</v>
      </c>
      <c r="K29" s="419">
        <v>1201.8343874375046</v>
      </c>
      <c r="L29" s="419">
        <v>6.0192036422978385E-5</v>
      </c>
      <c r="M29" s="420">
        <v>1688.3866818565798</v>
      </c>
      <c r="O29" s="415">
        <f t="shared" si="4"/>
        <v>2881.00018</v>
      </c>
      <c r="P29" s="416">
        <f t="shared" si="5"/>
        <v>2881.00018</v>
      </c>
      <c r="Q29" s="416">
        <f t="shared" si="6"/>
        <v>2881.00018</v>
      </c>
      <c r="R29" s="417">
        <f t="shared" si="7"/>
        <v>2890.2211294861208</v>
      </c>
      <c r="T29" s="415">
        <v>2131.0001200000002</v>
      </c>
      <c r="U29" s="416">
        <v>2131.0001200000002</v>
      </c>
      <c r="V29" s="416">
        <v>2131.0001200000002</v>
      </c>
      <c r="W29" s="417">
        <v>2137.8206140068551</v>
      </c>
      <c r="Z29" s="392">
        <v>0.23400000000000001</v>
      </c>
      <c r="AA29" s="392">
        <v>0.45</v>
      </c>
      <c r="AB29" s="392">
        <v>0.316</v>
      </c>
    </row>
    <row r="30" spans="1:36" x14ac:dyDescent="0.2">
      <c r="A30" s="398">
        <v>2001</v>
      </c>
      <c r="B30" s="419">
        <v>1591.0000599999998</v>
      </c>
      <c r="C30" s="419">
        <v>6.0000000000000008E-5</v>
      </c>
      <c r="D30" s="420">
        <v>2054.0000599999998</v>
      </c>
      <c r="E30" s="421">
        <v>1591.0000599999998</v>
      </c>
      <c r="F30" s="419">
        <v>6.0000000000000008E-5</v>
      </c>
      <c r="G30" s="420">
        <v>2054.0000599999998</v>
      </c>
      <c r="H30" s="421">
        <v>1591.0000599999998</v>
      </c>
      <c r="I30" s="419">
        <v>6.0000000000000008E-5</v>
      </c>
      <c r="J30" s="420">
        <v>2054.0000599999998</v>
      </c>
      <c r="K30" s="419">
        <v>1594.960705359877</v>
      </c>
      <c r="L30" s="419">
        <v>6.014936436997533E-5</v>
      </c>
      <c r="M30" s="420">
        <v>2059.1133004148528</v>
      </c>
      <c r="O30" s="415">
        <f t="shared" si="4"/>
        <v>3645.00018</v>
      </c>
      <c r="P30" s="416">
        <f t="shared" si="5"/>
        <v>3645.00018</v>
      </c>
      <c r="Q30" s="416">
        <f t="shared" si="6"/>
        <v>3645.00018</v>
      </c>
      <c r="R30" s="417">
        <f t="shared" si="7"/>
        <v>3654.0740659240942</v>
      </c>
      <c r="T30" s="415">
        <v>2699.0001200000002</v>
      </c>
      <c r="U30" s="416">
        <v>2699.0001200000002</v>
      </c>
      <c r="V30" s="416">
        <v>2699.0001200000002</v>
      </c>
      <c r="W30" s="417">
        <v>2705.7190275414523</v>
      </c>
    </row>
    <row r="31" spans="1:36" x14ac:dyDescent="0.2">
      <c r="A31" s="398">
        <v>2002</v>
      </c>
      <c r="B31" s="419">
        <v>1553.0000599999998</v>
      </c>
      <c r="C31" s="419">
        <v>6.0000000000000008E-5</v>
      </c>
      <c r="D31" s="420">
        <v>2182.0000599999998</v>
      </c>
      <c r="E31" s="421">
        <v>1553.0000599999998</v>
      </c>
      <c r="F31" s="419">
        <v>6.0000000000000008E-5</v>
      </c>
      <c r="G31" s="420">
        <v>2182.0000599999998</v>
      </c>
      <c r="H31" s="421">
        <v>1553.0000599999998</v>
      </c>
      <c r="I31" s="419">
        <v>6.0000000000000008E-5</v>
      </c>
      <c r="J31" s="420">
        <v>2182.0000599999998</v>
      </c>
      <c r="K31" s="419">
        <v>1557.556983788756</v>
      </c>
      <c r="L31" s="419">
        <v>6.0176056288964579E-5</v>
      </c>
      <c r="M31" s="420">
        <v>2188.4026405514014</v>
      </c>
      <c r="O31" s="415">
        <f t="shared" si="4"/>
        <v>3735.00018</v>
      </c>
      <c r="P31" s="416">
        <f t="shared" si="5"/>
        <v>3735.00018</v>
      </c>
      <c r="Q31" s="416">
        <f t="shared" si="6"/>
        <v>3735.00018</v>
      </c>
      <c r="R31" s="417">
        <f t="shared" si="7"/>
        <v>3745.9596845162137</v>
      </c>
      <c r="T31" s="415">
        <v>3049.0001200000002</v>
      </c>
      <c r="U31" s="416">
        <v>3049.0001200000002</v>
      </c>
      <c r="V31" s="416">
        <v>3049.0001200000002</v>
      </c>
      <c r="W31" s="417">
        <v>3057.9467141029954</v>
      </c>
    </row>
    <row r="32" spans="1:36" x14ac:dyDescent="0.2">
      <c r="A32" s="398">
        <v>2003</v>
      </c>
      <c r="B32" s="419">
        <v>1260.0000599999998</v>
      </c>
      <c r="C32" s="419">
        <v>6.0000000000000008E-5</v>
      </c>
      <c r="D32" s="420">
        <v>2785.0000599999998</v>
      </c>
      <c r="E32" s="421">
        <v>1260.0000600363635</v>
      </c>
      <c r="F32" s="419">
        <v>6.0036363634380168E-5</v>
      </c>
      <c r="G32" s="420">
        <v>2787.0000599272726</v>
      </c>
      <c r="H32" s="421">
        <v>1260.0000600363635</v>
      </c>
      <c r="I32" s="419">
        <v>6.0036363634380168E-5</v>
      </c>
      <c r="J32" s="420">
        <v>2787.0000599272726</v>
      </c>
      <c r="K32" s="419">
        <v>1266.0956579256895</v>
      </c>
      <c r="L32" s="419">
        <v>6.0326806105820981E-5</v>
      </c>
      <c r="M32" s="420">
        <v>2800.4829415728127</v>
      </c>
      <c r="O32" s="415">
        <f t="shared" si="4"/>
        <v>4045.00018</v>
      </c>
      <c r="P32" s="416">
        <f t="shared" si="5"/>
        <v>4047.00018</v>
      </c>
      <c r="Q32" s="416">
        <f t="shared" si="6"/>
        <v>4047.00018</v>
      </c>
      <c r="R32" s="417">
        <f t="shared" si="7"/>
        <v>4066.578659825308</v>
      </c>
      <c r="T32" s="415">
        <v>2945.0001200000002</v>
      </c>
      <c r="U32" s="416">
        <v>2945.0001200000002</v>
      </c>
      <c r="V32" s="416">
        <v>2945.0001200000002</v>
      </c>
      <c r="W32" s="417">
        <v>2959.2473705239545</v>
      </c>
    </row>
    <row r="33" spans="1:23" x14ac:dyDescent="0.2">
      <c r="A33" s="398">
        <v>2004</v>
      </c>
      <c r="B33" s="419">
        <v>1424.0000599999998</v>
      </c>
      <c r="C33" s="419">
        <v>6.0000000000000008E-5</v>
      </c>
      <c r="D33" s="420">
        <v>3983.0000600000003</v>
      </c>
      <c r="E33" s="421">
        <v>1424.0000599999998</v>
      </c>
      <c r="F33" s="419">
        <v>6.0000000000000008E-5</v>
      </c>
      <c r="G33" s="420">
        <v>3983.0000600000003</v>
      </c>
      <c r="H33" s="421">
        <v>1424.0000599999998</v>
      </c>
      <c r="I33" s="419">
        <v>6.0000000000000008E-5</v>
      </c>
      <c r="J33" s="420">
        <v>3983.0000600000003</v>
      </c>
      <c r="K33" s="419">
        <v>1430.5372628392327</v>
      </c>
      <c r="L33" s="419">
        <v>6.0275443928249522E-5</v>
      </c>
      <c r="M33" s="420">
        <v>4001.2849463790753</v>
      </c>
      <c r="O33" s="415">
        <f t="shared" si="4"/>
        <v>5407.00018</v>
      </c>
      <c r="P33" s="416">
        <f t="shared" si="5"/>
        <v>5407.00018</v>
      </c>
      <c r="Q33" s="416">
        <f t="shared" si="6"/>
        <v>5407.00018</v>
      </c>
      <c r="R33" s="417">
        <f t="shared" si="7"/>
        <v>5431.8222694937522</v>
      </c>
      <c r="T33" s="415">
        <v>4452.0001199999997</v>
      </c>
      <c r="U33" s="416">
        <v>4452.0001199999997</v>
      </c>
      <c r="V33" s="416">
        <v>4452.0001199999997</v>
      </c>
      <c r="W33" s="417">
        <v>4472.4380600270033</v>
      </c>
    </row>
    <row r="34" spans="1:23" x14ac:dyDescent="0.2">
      <c r="A34" s="398">
        <v>2005</v>
      </c>
      <c r="B34" s="419">
        <v>1525.0000599999998</v>
      </c>
      <c r="C34" s="419">
        <v>6.0000000000000008E-5</v>
      </c>
      <c r="D34" s="420">
        <v>2195.0000599999998</v>
      </c>
      <c r="E34" s="421">
        <v>1527.5076560364359</v>
      </c>
      <c r="F34" s="419">
        <v>6.0035746201007699E-5</v>
      </c>
      <c r="G34" s="420">
        <v>2196.4924639278174</v>
      </c>
      <c r="H34" s="421">
        <v>1527.7111589787128</v>
      </c>
      <c r="I34" s="419">
        <v>6.0069107333616818E-5</v>
      </c>
      <c r="J34" s="420">
        <v>2198.2889609521799</v>
      </c>
      <c r="K34" s="419">
        <v>1531.2146996249755</v>
      </c>
      <c r="L34" s="419">
        <v>6.0206865415628041E-5</v>
      </c>
      <c r="M34" s="420">
        <v>2203.3303555127031</v>
      </c>
      <c r="O34" s="415">
        <f t="shared" si="4"/>
        <v>3720.00018</v>
      </c>
      <c r="P34" s="416">
        <f t="shared" si="5"/>
        <v>3724.0001799999995</v>
      </c>
      <c r="Q34" s="416">
        <f t="shared" si="6"/>
        <v>3726.00018</v>
      </c>
      <c r="R34" s="417">
        <f t="shared" si="7"/>
        <v>3734.5451153445438</v>
      </c>
      <c r="T34" s="415">
        <v>3437.0001200000002</v>
      </c>
      <c r="U34" s="416">
        <v>3441.0001199999997</v>
      </c>
      <c r="V34" s="416">
        <v>3443.0001200000002</v>
      </c>
      <c r="W34" s="417">
        <v>3450.8960437776141</v>
      </c>
    </row>
    <row r="35" spans="1:23" x14ac:dyDescent="0.2">
      <c r="A35" s="398">
        <v>2006</v>
      </c>
      <c r="B35" s="419">
        <v>1372.0000599999998</v>
      </c>
      <c r="C35" s="419">
        <v>6.0000000000000008E-5</v>
      </c>
      <c r="D35" s="420">
        <v>3198.0000599999998</v>
      </c>
      <c r="E35" s="421">
        <v>1374.5615545128749</v>
      </c>
      <c r="F35" s="419">
        <v>6.0041515307477478E-5</v>
      </c>
      <c r="G35" s="420">
        <v>3199.4385654456096</v>
      </c>
      <c r="H35" s="421">
        <v>1374.5615545128749</v>
      </c>
      <c r="I35" s="419">
        <v>6.0041515307477478E-5</v>
      </c>
      <c r="J35" s="420">
        <v>3199.4385654456096</v>
      </c>
      <c r="K35" s="419">
        <v>1380.0356683611767</v>
      </c>
      <c r="L35" s="419">
        <v>6.0280627255093487E-5</v>
      </c>
      <c r="M35" s="420">
        <v>3212.1801490439539</v>
      </c>
      <c r="O35" s="415">
        <f t="shared" si="4"/>
        <v>4570.00018</v>
      </c>
      <c r="P35" s="416">
        <f t="shared" si="5"/>
        <v>4574.00018</v>
      </c>
      <c r="Q35" s="416">
        <f t="shared" si="6"/>
        <v>4574.00018</v>
      </c>
      <c r="R35" s="417">
        <f t="shared" si="7"/>
        <v>4592.2158776857577</v>
      </c>
      <c r="T35" s="415">
        <v>3470.0001200000002</v>
      </c>
      <c r="U35" s="416">
        <v>3474.0001200000002</v>
      </c>
      <c r="V35" s="416">
        <v>3474.0001200000002</v>
      </c>
      <c r="W35" s="417">
        <v>3487.835129500635</v>
      </c>
    </row>
    <row r="36" spans="1:23" x14ac:dyDescent="0.2">
      <c r="A36" s="398">
        <v>2007</v>
      </c>
      <c r="B36" s="419">
        <v>867.00005999999985</v>
      </c>
      <c r="C36" s="419">
        <v>6.0000000000000008E-5</v>
      </c>
      <c r="D36" s="420">
        <v>1255.0000599999998</v>
      </c>
      <c r="E36" s="421">
        <v>869.67717046072516</v>
      </c>
      <c r="F36" s="419">
        <v>6.0069625757895964E-5</v>
      </c>
      <c r="G36" s="420">
        <v>1256.3229494696488</v>
      </c>
      <c r="H36" s="421">
        <v>869.92034665280812</v>
      </c>
      <c r="I36" s="419">
        <v>6.0119253542070488E-5</v>
      </c>
      <c r="J36" s="420">
        <v>1257.0797732279379</v>
      </c>
      <c r="K36" s="419">
        <v>870.75257079485107</v>
      </c>
      <c r="L36" s="419">
        <v>6.0176767651714914E-5</v>
      </c>
      <c r="M36" s="420">
        <v>1258.2823800410554</v>
      </c>
      <c r="O36" s="415">
        <f t="shared" si="4"/>
        <v>2122.0001799999995</v>
      </c>
      <c r="P36" s="416">
        <f t="shared" si="5"/>
        <v>2126.00018</v>
      </c>
      <c r="Q36" s="416">
        <f t="shared" si="6"/>
        <v>2127.0001799999995</v>
      </c>
      <c r="R36" s="417">
        <f t="shared" si="7"/>
        <v>2129.0350110126742</v>
      </c>
      <c r="T36" s="415">
        <v>1552.0001199999997</v>
      </c>
      <c r="U36" s="416">
        <v>1556.0001200000002</v>
      </c>
      <c r="V36" s="416">
        <v>1557.0001199999997</v>
      </c>
      <c r="W36" s="417">
        <v>1558.4896507300414</v>
      </c>
    </row>
    <row r="37" spans="1:23" x14ac:dyDescent="0.2">
      <c r="A37" s="398">
        <v>2008</v>
      </c>
      <c r="B37" s="419">
        <v>772.00005999999985</v>
      </c>
      <c r="C37" s="419">
        <v>6.0000000000000008E-5</v>
      </c>
      <c r="D37" s="420">
        <v>1093.0000599999998</v>
      </c>
      <c r="E37" s="421">
        <v>774.36953089144117</v>
      </c>
      <c r="F37" s="419">
        <v>6.0069384211480445E-5</v>
      </c>
      <c r="G37" s="420">
        <v>1094.6305890391745</v>
      </c>
      <c r="H37" s="421">
        <v>776.31276226002683</v>
      </c>
      <c r="I37" s="419">
        <v>6.0506065319773604E-5</v>
      </c>
      <c r="J37" s="420">
        <v>1097.6873572339077</v>
      </c>
      <c r="K37" s="419">
        <v>785.99921967029422</v>
      </c>
      <c r="L37" s="419">
        <v>6.1261030912605803E-5</v>
      </c>
      <c r="M37" s="420">
        <v>1111.3837723291342</v>
      </c>
      <c r="O37" s="415">
        <f t="shared" si="4"/>
        <v>1865.0001799999995</v>
      </c>
      <c r="P37" s="416">
        <f t="shared" si="5"/>
        <v>1869.00018</v>
      </c>
      <c r="Q37" s="416">
        <f t="shared" si="6"/>
        <v>1874.00018</v>
      </c>
      <c r="R37" s="417">
        <f t="shared" si="7"/>
        <v>1897.3830532604593</v>
      </c>
      <c r="T37" s="415">
        <v>1382.0001199999997</v>
      </c>
      <c r="U37" s="416">
        <v>1386.0001200000002</v>
      </c>
      <c r="V37" s="416">
        <v>1391.0001200000002</v>
      </c>
      <c r="W37" s="417">
        <v>1408.356350729521</v>
      </c>
    </row>
    <row r="38" spans="1:23" x14ac:dyDescent="0.2">
      <c r="A38" s="398">
        <v>2009</v>
      </c>
      <c r="B38" s="419">
        <v>2258.0000600000003</v>
      </c>
      <c r="C38" s="419">
        <v>6.0000000000000008E-5</v>
      </c>
      <c r="D38" s="420">
        <v>2149.2080599999999</v>
      </c>
      <c r="E38" s="421">
        <v>2258.0000600000003</v>
      </c>
      <c r="F38" s="419">
        <v>6.0000000000000008E-5</v>
      </c>
      <c r="G38" s="420">
        <v>2149.2080599999999</v>
      </c>
      <c r="H38" s="421">
        <v>2261.7601411705077</v>
      </c>
      <c r="I38" s="419">
        <v>6.081740877241278E-5</v>
      </c>
      <c r="J38" s="420">
        <v>2154.4479780120832</v>
      </c>
      <c r="K38" s="419">
        <v>2263.7283447952937</v>
      </c>
      <c r="L38" s="419">
        <v>6.0870471085181868E-5</v>
      </c>
      <c r="M38" s="420">
        <v>2156.3231181973001</v>
      </c>
      <c r="O38" s="415">
        <f t="shared" si="4"/>
        <v>4407.2081799999996</v>
      </c>
      <c r="P38" s="416">
        <f t="shared" si="5"/>
        <v>4407.2081799999996</v>
      </c>
      <c r="Q38" s="416">
        <f t="shared" si="6"/>
        <v>4416.2081799999996</v>
      </c>
      <c r="R38" s="417">
        <f t="shared" si="7"/>
        <v>4420.0515238630651</v>
      </c>
      <c r="T38" s="415">
        <v>4024.2081199999998</v>
      </c>
      <c r="U38" s="416">
        <v>4024.2081199999998</v>
      </c>
      <c r="V38" s="416">
        <v>4033.2081199999998</v>
      </c>
      <c r="W38" s="417">
        <v>4036.7182969161527</v>
      </c>
    </row>
    <row r="39" spans="1:23" x14ac:dyDescent="0.2">
      <c r="A39" s="398">
        <v>2010</v>
      </c>
      <c r="B39" s="419">
        <v>826.00005999999985</v>
      </c>
      <c r="C39" s="419">
        <v>6.0000000000000008E-5</v>
      </c>
      <c r="D39" s="420">
        <v>1570.0000599999998</v>
      </c>
      <c r="E39" s="421">
        <v>827.75328282063015</v>
      </c>
      <c r="F39" s="419">
        <v>6.0049109881555197E-5</v>
      </c>
      <c r="G39" s="420">
        <v>1572.2468371302598</v>
      </c>
      <c r="H39" s="421">
        <v>827.75328282063015</v>
      </c>
      <c r="I39" s="419">
        <v>6.0049109881555197E-5</v>
      </c>
      <c r="J39" s="420">
        <v>1572.2468371302598</v>
      </c>
      <c r="K39" s="419">
        <v>835.81681101696597</v>
      </c>
      <c r="L39" s="419">
        <v>6.063407607950831E-5</v>
      </c>
      <c r="M39" s="420">
        <v>1587.5628219362625</v>
      </c>
      <c r="O39" s="415">
        <f t="shared" si="4"/>
        <v>2396.0001799999995</v>
      </c>
      <c r="P39" s="416">
        <f t="shared" si="5"/>
        <v>2400.00018</v>
      </c>
      <c r="Q39" s="416">
        <f t="shared" si="6"/>
        <v>2400.00018</v>
      </c>
      <c r="R39" s="417">
        <f t="shared" si="7"/>
        <v>2423.3796935873047</v>
      </c>
      <c r="T39" s="415">
        <v>2086.0001199999997</v>
      </c>
      <c r="U39" s="416">
        <v>2090.0001200000002</v>
      </c>
      <c r="V39" s="416">
        <v>2090.0001200000002</v>
      </c>
      <c r="W39" s="417">
        <v>2110.3597793909457</v>
      </c>
    </row>
    <row r="40" spans="1:23" x14ac:dyDescent="0.2">
      <c r="A40" s="398">
        <v>2011</v>
      </c>
      <c r="B40" s="419">
        <v>1210.0000599999998</v>
      </c>
      <c r="C40" s="419">
        <v>6.0000000000000008E-5</v>
      </c>
      <c r="D40" s="420">
        <v>1696.0000599999998</v>
      </c>
      <c r="E40" s="421">
        <v>1212.7936450658999</v>
      </c>
      <c r="F40" s="419">
        <v>6.0051733055817909E-5</v>
      </c>
      <c r="G40" s="420">
        <v>1698.2064748823668</v>
      </c>
      <c r="H40" s="421">
        <v>1212.7936450658999</v>
      </c>
      <c r="I40" s="419">
        <v>6.0051733055817909E-5</v>
      </c>
      <c r="J40" s="420">
        <v>1698.2064748823668</v>
      </c>
      <c r="K40" s="419">
        <v>1218.1470859963215</v>
      </c>
      <c r="L40" s="419">
        <v>6.0316809812273279E-5</v>
      </c>
      <c r="M40" s="420">
        <v>1705.7025959973878</v>
      </c>
      <c r="O40" s="415">
        <f t="shared" si="4"/>
        <v>2906.00018</v>
      </c>
      <c r="P40" s="416">
        <f t="shared" si="5"/>
        <v>2911.00018</v>
      </c>
      <c r="Q40" s="416">
        <f t="shared" si="6"/>
        <v>2911.00018</v>
      </c>
      <c r="R40" s="417">
        <f t="shared" si="7"/>
        <v>2923.8497423105191</v>
      </c>
      <c r="T40" s="415">
        <v>2598.0001200000002</v>
      </c>
      <c r="U40" s="416">
        <v>2603.0001200000002</v>
      </c>
      <c r="V40" s="416">
        <v>2603.0001200000002</v>
      </c>
      <c r="W40" s="417">
        <v>2614.4901269282127</v>
      </c>
    </row>
    <row r="41" spans="1:23" x14ac:dyDescent="0.2">
      <c r="A41" s="398">
        <v>2012</v>
      </c>
      <c r="B41" s="419">
        <v>1405.0000599999998</v>
      </c>
      <c r="C41" s="419">
        <v>6.0000000000000008E-5</v>
      </c>
      <c r="D41" s="420">
        <v>2187.0000599999998</v>
      </c>
      <c r="E41" s="421">
        <v>1407.3372316299997</v>
      </c>
      <c r="F41" s="419">
        <v>6.0035984166189628E-5</v>
      </c>
      <c r="G41" s="420">
        <v>2189.6628883340159</v>
      </c>
      <c r="H41" s="421">
        <v>1407.3372316299997</v>
      </c>
      <c r="I41" s="419">
        <v>6.0035984166189628E-5</v>
      </c>
      <c r="J41" s="420">
        <v>2189.6628883340159</v>
      </c>
      <c r="K41" s="419">
        <v>1412.7606132378919</v>
      </c>
      <c r="L41" s="419">
        <v>6.026734168663375E-5</v>
      </c>
      <c r="M41" s="420">
        <v>2198.1010772550326</v>
      </c>
      <c r="O41" s="415">
        <f t="shared" si="4"/>
        <v>3592.00018</v>
      </c>
      <c r="P41" s="416">
        <f t="shared" si="5"/>
        <v>3597.00018</v>
      </c>
      <c r="Q41" s="416">
        <f t="shared" si="6"/>
        <v>3597.00018</v>
      </c>
      <c r="R41" s="417">
        <f t="shared" si="7"/>
        <v>3610.8617507602662</v>
      </c>
      <c r="T41" s="415">
        <v>3393.0001200000002</v>
      </c>
      <c r="U41" s="416">
        <v>3398.0001200000002</v>
      </c>
      <c r="V41" s="416">
        <v>3398.0001200000002</v>
      </c>
      <c r="W41" s="417">
        <v>3411.0948146760434</v>
      </c>
    </row>
    <row r="42" spans="1:23" x14ac:dyDescent="0.2">
      <c r="A42" s="422">
        <v>2013</v>
      </c>
      <c r="B42" s="419" t="e">
        <f ca="1">INDIRECT("'"&amp;$A42&amp;"'!"&amp;"$D$7")</f>
        <v>#REF!</v>
      </c>
      <c r="C42" s="419" t="e">
        <f ca="1">INDIRECT("'"&amp;$A42&amp;"'!"&amp;"$E$7")</f>
        <v>#REF!</v>
      </c>
      <c r="D42" s="420" t="e">
        <f ca="1">INDIRECT("'"&amp;$A42&amp;"'!"&amp;"$F$7")</f>
        <v>#REF!</v>
      </c>
      <c r="E42" s="421" t="e">
        <f ca="1">INDIRECT("'"&amp;$A42&amp;"'!"&amp;"$H$7")</f>
        <v>#REF!</v>
      </c>
      <c r="F42" s="419" t="e">
        <f ca="1">INDIRECT("'"&amp;$A42&amp;"'!"&amp;"$I$7")</f>
        <v>#REF!</v>
      </c>
      <c r="G42" s="420" t="e">
        <f ca="1">INDIRECT("'"&amp;$A42&amp;"'!"&amp;"$J$7")</f>
        <v>#REF!</v>
      </c>
      <c r="H42" s="421" t="e">
        <f ca="1">INDIRECT("'"&amp;$A42&amp;"'!"&amp;"$L$7")</f>
        <v>#REF!</v>
      </c>
      <c r="I42" s="419" t="e">
        <f ca="1">INDIRECT("'"&amp;$A42&amp;"'!"&amp;"$M$7")</f>
        <v>#REF!</v>
      </c>
      <c r="J42" s="420" t="e">
        <f ca="1">INDIRECT("'"&amp;$A42&amp;"'!"&amp;"$N$7")</f>
        <v>#REF!</v>
      </c>
      <c r="K42" s="419" t="e">
        <f ca="1">INDIRECT("'"&amp;$A42&amp;"'!"&amp;"$P$7")</f>
        <v>#REF!</v>
      </c>
      <c r="L42" s="419" t="e">
        <f ca="1">INDIRECT("'"&amp;$A42&amp;"'!"&amp;"$Q$7")</f>
        <v>#REF!</v>
      </c>
      <c r="M42" s="420" t="e">
        <f ca="1">INDIRECT("'"&amp;$A42&amp;"'!"&amp;"$R$7")</f>
        <v>#REF!</v>
      </c>
      <c r="O42" s="415" t="e">
        <f t="shared" ca="1" si="4"/>
        <v>#REF!</v>
      </c>
      <c r="P42" s="416" t="e">
        <f t="shared" ca="1" si="5"/>
        <v>#REF!</v>
      </c>
      <c r="Q42" s="416" t="e">
        <f t="shared" ca="1" si="6"/>
        <v>#REF!</v>
      </c>
      <c r="R42" s="417" t="e">
        <f t="shared" ca="1" si="7"/>
        <v>#REF!</v>
      </c>
      <c r="T42" s="415" t="e">
        <v>#REF!</v>
      </c>
      <c r="U42" s="416" t="e">
        <v>#REF!</v>
      </c>
      <c r="V42" s="416" t="e">
        <v>#REF!</v>
      </c>
      <c r="W42" s="417" t="e">
        <v>#REF!</v>
      </c>
    </row>
    <row r="43" spans="1:23" ht="12.75" thickBot="1" x14ac:dyDescent="0.25">
      <c r="A43" s="423">
        <v>2014</v>
      </c>
      <c r="B43" s="424" t="e">
        <f ca="1">INDIRECT("'"&amp;$A43&amp;"'!"&amp;"$D$7")</f>
        <v>#REF!</v>
      </c>
      <c r="C43" s="424" t="e">
        <f ca="1">INDIRECT("'"&amp;$A43&amp;"'!"&amp;"$E$7")</f>
        <v>#REF!</v>
      </c>
      <c r="D43" s="425" t="e">
        <f ca="1">INDIRECT("'"&amp;$A43&amp;"'!"&amp;"$F$7")</f>
        <v>#REF!</v>
      </c>
      <c r="E43" s="426" t="e">
        <f ca="1">INDIRECT("'"&amp;$A43&amp;"'!"&amp;"$H$7")</f>
        <v>#REF!</v>
      </c>
      <c r="F43" s="424" t="e">
        <f ca="1">INDIRECT("'"&amp;$A43&amp;"'!"&amp;"$I$7")</f>
        <v>#REF!</v>
      </c>
      <c r="G43" s="425" t="e">
        <f ca="1">INDIRECT("'"&amp;$A43&amp;"'!"&amp;"$J$7")</f>
        <v>#REF!</v>
      </c>
      <c r="H43" s="426" t="e">
        <f ca="1">INDIRECT("'"&amp;$A43&amp;"'!"&amp;"$L$7")</f>
        <v>#REF!</v>
      </c>
      <c r="I43" s="424" t="e">
        <f ca="1">INDIRECT("'"&amp;$A43&amp;"'!"&amp;"$M$7")</f>
        <v>#REF!</v>
      </c>
      <c r="J43" s="425" t="e">
        <f ca="1">INDIRECT("'"&amp;$A43&amp;"'!"&amp;"$N$7")</f>
        <v>#REF!</v>
      </c>
      <c r="K43" s="424" t="e">
        <f ca="1">INDIRECT("'"&amp;$A43&amp;"'!"&amp;"$P$7")</f>
        <v>#REF!</v>
      </c>
      <c r="L43" s="424" t="e">
        <f ca="1">INDIRECT("'"&amp;$A43&amp;"'!"&amp;"$Q$7")</f>
        <v>#REF!</v>
      </c>
      <c r="M43" s="425" t="e">
        <f ca="1">INDIRECT("'"&amp;$A43&amp;"'!"&amp;"$R$7")</f>
        <v>#REF!</v>
      </c>
      <c r="O43" s="427" t="e">
        <f t="shared" ca="1" si="4"/>
        <v>#REF!</v>
      </c>
      <c r="P43" s="428" t="e">
        <f t="shared" ca="1" si="5"/>
        <v>#REF!</v>
      </c>
      <c r="Q43" s="428" t="e">
        <f t="shared" ca="1" si="6"/>
        <v>#REF!</v>
      </c>
      <c r="R43" s="429" t="e">
        <f t="shared" ca="1" si="7"/>
        <v>#REF!</v>
      </c>
      <c r="T43" s="427" t="e">
        <v>#REF!</v>
      </c>
      <c r="U43" s="428" t="e">
        <v>#REF!</v>
      </c>
      <c r="V43" s="428" t="e">
        <v>#REF!</v>
      </c>
      <c r="W43" s="429" t="e">
        <v>#REF!</v>
      </c>
    </row>
  </sheetData>
  <mergeCells count="14">
    <mergeCell ref="T2:T3"/>
    <mergeCell ref="U2:U3"/>
    <mergeCell ref="V2:V3"/>
    <mergeCell ref="W2:W3"/>
    <mergeCell ref="A1:M1"/>
    <mergeCell ref="T1:W1"/>
    <mergeCell ref="B2:D2"/>
    <mergeCell ref="E2:G2"/>
    <mergeCell ref="H2:J2"/>
    <mergeCell ref="K2:M2"/>
    <mergeCell ref="O2:O3"/>
    <mergeCell ref="P2:P3"/>
    <mergeCell ref="Q2:Q3"/>
    <mergeCell ref="R2:R3"/>
  </mergeCells>
  <pageMargins left="0.7" right="0.7" top="0.75" bottom="0.75" header="0.3" footer="0.3"/>
  <pageSetup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3" tint="0.39997558519241921"/>
  </sheetPr>
  <dimension ref="A1:AM43"/>
  <sheetViews>
    <sheetView workbookViewId="0">
      <pane xSplit="1" topLeftCell="T1" activePane="topRight" state="frozen"/>
      <selection activeCell="A4" sqref="A4"/>
      <selection pane="topRight" activeCell="AK15" sqref="AK14:AM15"/>
    </sheetView>
  </sheetViews>
  <sheetFormatPr defaultRowHeight="12" x14ac:dyDescent="0.2"/>
  <cols>
    <col min="1" max="14" width="9.140625" style="392"/>
    <col min="15" max="16" width="9.42578125" style="392" bestFit="1" customWidth="1"/>
    <col min="17" max="18" width="10.42578125" style="392" bestFit="1" customWidth="1"/>
    <col min="19" max="270" width="9.140625" style="392"/>
    <col min="271" max="272" width="9.42578125" style="392" bestFit="1" customWidth="1"/>
    <col min="273" max="274" width="10.42578125" style="392" bestFit="1" customWidth="1"/>
    <col min="275" max="526" width="9.140625" style="392"/>
    <col min="527" max="528" width="9.42578125" style="392" bestFit="1" customWidth="1"/>
    <col min="529" max="530" width="10.42578125" style="392" bestFit="1" customWidth="1"/>
    <col min="531" max="782" width="9.140625" style="392"/>
    <col min="783" max="784" width="9.42578125" style="392" bestFit="1" customWidth="1"/>
    <col min="785" max="786" width="10.42578125" style="392" bestFit="1" customWidth="1"/>
    <col min="787" max="1038" width="9.140625" style="392"/>
    <col min="1039" max="1040" width="9.42578125" style="392" bestFit="1" customWidth="1"/>
    <col min="1041" max="1042" width="10.42578125" style="392" bestFit="1" customWidth="1"/>
    <col min="1043" max="1294" width="9.140625" style="392"/>
    <col min="1295" max="1296" width="9.42578125" style="392" bestFit="1" customWidth="1"/>
    <col min="1297" max="1298" width="10.42578125" style="392" bestFit="1" customWidth="1"/>
    <col min="1299" max="1550" width="9.140625" style="392"/>
    <col min="1551" max="1552" width="9.42578125" style="392" bestFit="1" customWidth="1"/>
    <col min="1553" max="1554" width="10.42578125" style="392" bestFit="1" customWidth="1"/>
    <col min="1555" max="1806" width="9.140625" style="392"/>
    <col min="1807" max="1808" width="9.42578125" style="392" bestFit="1" customWidth="1"/>
    <col min="1809" max="1810" width="10.42578125" style="392" bestFit="1" customWidth="1"/>
    <col min="1811" max="2062" width="9.140625" style="392"/>
    <col min="2063" max="2064" width="9.42578125" style="392" bestFit="1" customWidth="1"/>
    <col min="2065" max="2066" width="10.42578125" style="392" bestFit="1" customWidth="1"/>
    <col min="2067" max="2318" width="9.140625" style="392"/>
    <col min="2319" max="2320" width="9.42578125" style="392" bestFit="1" customWidth="1"/>
    <col min="2321" max="2322" width="10.42578125" style="392" bestFit="1" customWidth="1"/>
    <col min="2323" max="2574" width="9.140625" style="392"/>
    <col min="2575" max="2576" width="9.42578125" style="392" bestFit="1" customWidth="1"/>
    <col min="2577" max="2578" width="10.42578125" style="392" bestFit="1" customWidth="1"/>
    <col min="2579" max="2830" width="9.140625" style="392"/>
    <col min="2831" max="2832" width="9.42578125" style="392" bestFit="1" customWidth="1"/>
    <col min="2833" max="2834" width="10.42578125" style="392" bestFit="1" customWidth="1"/>
    <col min="2835" max="3086" width="9.140625" style="392"/>
    <col min="3087" max="3088" width="9.42578125" style="392" bestFit="1" customWidth="1"/>
    <col min="3089" max="3090" width="10.42578125" style="392" bestFit="1" customWidth="1"/>
    <col min="3091" max="3342" width="9.140625" style="392"/>
    <col min="3343" max="3344" width="9.42578125" style="392" bestFit="1" customWidth="1"/>
    <col min="3345" max="3346" width="10.42578125" style="392" bestFit="1" customWidth="1"/>
    <col min="3347" max="3598" width="9.140625" style="392"/>
    <col min="3599" max="3600" width="9.42578125" style="392" bestFit="1" customWidth="1"/>
    <col min="3601" max="3602" width="10.42578125" style="392" bestFit="1" customWidth="1"/>
    <col min="3603" max="3854" width="9.140625" style="392"/>
    <col min="3855" max="3856" width="9.42578125" style="392" bestFit="1" customWidth="1"/>
    <col min="3857" max="3858" width="10.42578125" style="392" bestFit="1" customWidth="1"/>
    <col min="3859" max="4110" width="9.140625" style="392"/>
    <col min="4111" max="4112" width="9.42578125" style="392" bestFit="1" customWidth="1"/>
    <col min="4113" max="4114" width="10.42578125" style="392" bestFit="1" customWidth="1"/>
    <col min="4115" max="4366" width="9.140625" style="392"/>
    <col min="4367" max="4368" width="9.42578125" style="392" bestFit="1" customWidth="1"/>
    <col min="4369" max="4370" width="10.42578125" style="392" bestFit="1" customWidth="1"/>
    <col min="4371" max="4622" width="9.140625" style="392"/>
    <col min="4623" max="4624" width="9.42578125" style="392" bestFit="1" customWidth="1"/>
    <col min="4625" max="4626" width="10.42578125" style="392" bestFit="1" customWidth="1"/>
    <col min="4627" max="4878" width="9.140625" style="392"/>
    <col min="4879" max="4880" width="9.42578125" style="392" bestFit="1" customWidth="1"/>
    <col min="4881" max="4882" width="10.42578125" style="392" bestFit="1" customWidth="1"/>
    <col min="4883" max="5134" width="9.140625" style="392"/>
    <col min="5135" max="5136" width="9.42578125" style="392" bestFit="1" customWidth="1"/>
    <col min="5137" max="5138" width="10.42578125" style="392" bestFit="1" customWidth="1"/>
    <col min="5139" max="5390" width="9.140625" style="392"/>
    <col min="5391" max="5392" width="9.42578125" style="392" bestFit="1" customWidth="1"/>
    <col min="5393" max="5394" width="10.42578125" style="392" bestFit="1" customWidth="1"/>
    <col min="5395" max="5646" width="9.140625" style="392"/>
    <col min="5647" max="5648" width="9.42578125" style="392" bestFit="1" customWidth="1"/>
    <col min="5649" max="5650" width="10.42578125" style="392" bestFit="1" customWidth="1"/>
    <col min="5651" max="5902" width="9.140625" style="392"/>
    <col min="5903" max="5904" width="9.42578125" style="392" bestFit="1" customWidth="1"/>
    <col min="5905" max="5906" width="10.42578125" style="392" bestFit="1" customWidth="1"/>
    <col min="5907" max="6158" width="9.140625" style="392"/>
    <col min="6159" max="6160" width="9.42578125" style="392" bestFit="1" customWidth="1"/>
    <col min="6161" max="6162" width="10.42578125" style="392" bestFit="1" customWidth="1"/>
    <col min="6163" max="6414" width="9.140625" style="392"/>
    <col min="6415" max="6416" width="9.42578125" style="392" bestFit="1" customWidth="1"/>
    <col min="6417" max="6418" width="10.42578125" style="392" bestFit="1" customWidth="1"/>
    <col min="6419" max="6670" width="9.140625" style="392"/>
    <col min="6671" max="6672" width="9.42578125" style="392" bestFit="1" customWidth="1"/>
    <col min="6673" max="6674" width="10.42578125" style="392" bestFit="1" customWidth="1"/>
    <col min="6675" max="6926" width="9.140625" style="392"/>
    <col min="6927" max="6928" width="9.42578125" style="392" bestFit="1" customWidth="1"/>
    <col min="6929" max="6930" width="10.42578125" style="392" bestFit="1" customWidth="1"/>
    <col min="6931" max="7182" width="9.140625" style="392"/>
    <col min="7183" max="7184" width="9.42578125" style="392" bestFit="1" customWidth="1"/>
    <col min="7185" max="7186" width="10.42578125" style="392" bestFit="1" customWidth="1"/>
    <col min="7187" max="7438" width="9.140625" style="392"/>
    <col min="7439" max="7440" width="9.42578125" style="392" bestFit="1" customWidth="1"/>
    <col min="7441" max="7442" width="10.42578125" style="392" bestFit="1" customWidth="1"/>
    <col min="7443" max="7694" width="9.140625" style="392"/>
    <col min="7695" max="7696" width="9.42578125" style="392" bestFit="1" customWidth="1"/>
    <col min="7697" max="7698" width="10.42578125" style="392" bestFit="1" customWidth="1"/>
    <col min="7699" max="7950" width="9.140625" style="392"/>
    <col min="7951" max="7952" width="9.42578125" style="392" bestFit="1" customWidth="1"/>
    <col min="7953" max="7954" width="10.42578125" style="392" bestFit="1" customWidth="1"/>
    <col min="7955" max="8206" width="9.140625" style="392"/>
    <col min="8207" max="8208" width="9.42578125" style="392" bestFit="1" customWidth="1"/>
    <col min="8209" max="8210" width="10.42578125" style="392" bestFit="1" customWidth="1"/>
    <col min="8211" max="8462" width="9.140625" style="392"/>
    <col min="8463" max="8464" width="9.42578125" style="392" bestFit="1" customWidth="1"/>
    <col min="8465" max="8466" width="10.42578125" style="392" bestFit="1" customWidth="1"/>
    <col min="8467" max="8718" width="9.140625" style="392"/>
    <col min="8719" max="8720" width="9.42578125" style="392" bestFit="1" customWidth="1"/>
    <col min="8721" max="8722" width="10.42578125" style="392" bestFit="1" customWidth="1"/>
    <col min="8723" max="8974" width="9.140625" style="392"/>
    <col min="8975" max="8976" width="9.42578125" style="392" bestFit="1" customWidth="1"/>
    <col min="8977" max="8978" width="10.42578125" style="392" bestFit="1" customWidth="1"/>
    <col min="8979" max="9230" width="9.140625" style="392"/>
    <col min="9231" max="9232" width="9.42578125" style="392" bestFit="1" customWidth="1"/>
    <col min="9233" max="9234" width="10.42578125" style="392" bestFit="1" customWidth="1"/>
    <col min="9235" max="9486" width="9.140625" style="392"/>
    <col min="9487" max="9488" width="9.42578125" style="392" bestFit="1" customWidth="1"/>
    <col min="9489" max="9490" width="10.42578125" style="392" bestFit="1" customWidth="1"/>
    <col min="9491" max="9742" width="9.140625" style="392"/>
    <col min="9743" max="9744" width="9.42578125" style="392" bestFit="1" customWidth="1"/>
    <col min="9745" max="9746" width="10.42578125" style="392" bestFit="1" customWidth="1"/>
    <col min="9747" max="9998" width="9.140625" style="392"/>
    <col min="9999" max="10000" width="9.42578125" style="392" bestFit="1" customWidth="1"/>
    <col min="10001" max="10002" width="10.42578125" style="392" bestFit="1" customWidth="1"/>
    <col min="10003" max="10254" width="9.140625" style="392"/>
    <col min="10255" max="10256" width="9.42578125" style="392" bestFit="1" customWidth="1"/>
    <col min="10257" max="10258" width="10.42578125" style="392" bestFit="1" customWidth="1"/>
    <col min="10259" max="10510" width="9.140625" style="392"/>
    <col min="10511" max="10512" width="9.42578125" style="392" bestFit="1" customWidth="1"/>
    <col min="10513" max="10514" width="10.42578125" style="392" bestFit="1" customWidth="1"/>
    <col min="10515" max="10766" width="9.140625" style="392"/>
    <col min="10767" max="10768" width="9.42578125" style="392" bestFit="1" customWidth="1"/>
    <col min="10769" max="10770" width="10.42578125" style="392" bestFit="1" customWidth="1"/>
    <col min="10771" max="11022" width="9.140625" style="392"/>
    <col min="11023" max="11024" width="9.42578125" style="392" bestFit="1" customWidth="1"/>
    <col min="11025" max="11026" width="10.42578125" style="392" bestFit="1" customWidth="1"/>
    <col min="11027" max="11278" width="9.140625" style="392"/>
    <col min="11279" max="11280" width="9.42578125" style="392" bestFit="1" customWidth="1"/>
    <col min="11281" max="11282" width="10.42578125" style="392" bestFit="1" customWidth="1"/>
    <col min="11283" max="11534" width="9.140625" style="392"/>
    <col min="11535" max="11536" width="9.42578125" style="392" bestFit="1" customWidth="1"/>
    <col min="11537" max="11538" width="10.42578125" style="392" bestFit="1" customWidth="1"/>
    <col min="11539" max="11790" width="9.140625" style="392"/>
    <col min="11791" max="11792" width="9.42578125" style="392" bestFit="1" customWidth="1"/>
    <col min="11793" max="11794" width="10.42578125" style="392" bestFit="1" customWidth="1"/>
    <col min="11795" max="12046" width="9.140625" style="392"/>
    <col min="12047" max="12048" width="9.42578125" style="392" bestFit="1" customWidth="1"/>
    <col min="12049" max="12050" width="10.42578125" style="392" bestFit="1" customWidth="1"/>
    <col min="12051" max="12302" width="9.140625" style="392"/>
    <col min="12303" max="12304" width="9.42578125" style="392" bestFit="1" customWidth="1"/>
    <col min="12305" max="12306" width="10.42578125" style="392" bestFit="1" customWidth="1"/>
    <col min="12307" max="12558" width="9.140625" style="392"/>
    <col min="12559" max="12560" width="9.42578125" style="392" bestFit="1" customWidth="1"/>
    <col min="12561" max="12562" width="10.42578125" style="392" bestFit="1" customWidth="1"/>
    <col min="12563" max="12814" width="9.140625" style="392"/>
    <col min="12815" max="12816" width="9.42578125" style="392" bestFit="1" customWidth="1"/>
    <col min="12817" max="12818" width="10.42578125" style="392" bestFit="1" customWidth="1"/>
    <col min="12819" max="13070" width="9.140625" style="392"/>
    <col min="13071" max="13072" width="9.42578125" style="392" bestFit="1" customWidth="1"/>
    <col min="13073" max="13074" width="10.42578125" style="392" bestFit="1" customWidth="1"/>
    <col min="13075" max="13326" width="9.140625" style="392"/>
    <col min="13327" max="13328" width="9.42578125" style="392" bestFit="1" customWidth="1"/>
    <col min="13329" max="13330" width="10.42578125" style="392" bestFit="1" customWidth="1"/>
    <col min="13331" max="13582" width="9.140625" style="392"/>
    <col min="13583" max="13584" width="9.42578125" style="392" bestFit="1" customWidth="1"/>
    <col min="13585" max="13586" width="10.42578125" style="392" bestFit="1" customWidth="1"/>
    <col min="13587" max="13838" width="9.140625" style="392"/>
    <col min="13839" max="13840" width="9.42578125" style="392" bestFit="1" customWidth="1"/>
    <col min="13841" max="13842" width="10.42578125" style="392" bestFit="1" customWidth="1"/>
    <col min="13843" max="14094" width="9.140625" style="392"/>
    <col min="14095" max="14096" width="9.42578125" style="392" bestFit="1" customWidth="1"/>
    <col min="14097" max="14098" width="10.42578125" style="392" bestFit="1" customWidth="1"/>
    <col min="14099" max="14350" width="9.140625" style="392"/>
    <col min="14351" max="14352" width="9.42578125" style="392" bestFit="1" customWidth="1"/>
    <col min="14353" max="14354" width="10.42578125" style="392" bestFit="1" customWidth="1"/>
    <col min="14355" max="14606" width="9.140625" style="392"/>
    <col min="14607" max="14608" width="9.42578125" style="392" bestFit="1" customWidth="1"/>
    <col min="14609" max="14610" width="10.42578125" style="392" bestFit="1" customWidth="1"/>
    <col min="14611" max="14862" width="9.140625" style="392"/>
    <col min="14863" max="14864" width="9.42578125" style="392" bestFit="1" customWidth="1"/>
    <col min="14865" max="14866" width="10.42578125" style="392" bestFit="1" customWidth="1"/>
    <col min="14867" max="15118" width="9.140625" style="392"/>
    <col min="15119" max="15120" width="9.42578125" style="392" bestFit="1" customWidth="1"/>
    <col min="15121" max="15122" width="10.42578125" style="392" bestFit="1" customWidth="1"/>
    <col min="15123" max="15374" width="9.140625" style="392"/>
    <col min="15375" max="15376" width="9.42578125" style="392" bestFit="1" customWidth="1"/>
    <col min="15377" max="15378" width="10.42578125" style="392" bestFit="1" customWidth="1"/>
    <col min="15379" max="15630" width="9.140625" style="392"/>
    <col min="15631" max="15632" width="9.42578125" style="392" bestFit="1" customWidth="1"/>
    <col min="15633" max="15634" width="10.42578125" style="392" bestFit="1" customWidth="1"/>
    <col min="15635" max="15886" width="9.140625" style="392"/>
    <col min="15887" max="15888" width="9.42578125" style="392" bestFit="1" customWidth="1"/>
    <col min="15889" max="15890" width="10.42578125" style="392" bestFit="1" customWidth="1"/>
    <col min="15891" max="16142" width="9.140625" style="392"/>
    <col min="16143" max="16144" width="9.42578125" style="392" bestFit="1" customWidth="1"/>
    <col min="16145" max="16146" width="10.42578125" style="392" bestFit="1" customWidth="1"/>
    <col min="16147" max="16384" width="9.140625" style="392"/>
  </cols>
  <sheetData>
    <row r="1" spans="1:39" ht="16.5" thickBot="1" x14ac:dyDescent="0.3">
      <c r="A1" s="1033" t="s">
        <v>1603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39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39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9"/>
      <c r="Q3" s="1039"/>
      <c r="R3" s="1032"/>
    </row>
    <row r="4" spans="1:39" x14ac:dyDescent="0.2">
      <c r="A4" s="398">
        <v>1975</v>
      </c>
      <c r="B4" s="399">
        <v>1153.0001599999998</v>
      </c>
      <c r="C4" s="399">
        <v>1.4000000000000001E-4</v>
      </c>
      <c r="D4" s="399">
        <v>2951.0001399999996</v>
      </c>
      <c r="E4" s="400">
        <v>1535.9083876036552</v>
      </c>
      <c r="F4" s="401">
        <v>4.2804726966485656E-4</v>
      </c>
      <c r="G4" s="402">
        <v>6905.0916243490756</v>
      </c>
      <c r="H4" s="400">
        <v>3273.486857124411</v>
      </c>
      <c r="I4" s="401">
        <v>8.7912686177550278E-4</v>
      </c>
      <c r="J4" s="402">
        <v>14625.512703748727</v>
      </c>
      <c r="K4" s="400">
        <v>3541.5186619747933</v>
      </c>
      <c r="L4" s="401">
        <v>9.5110942035560135E-4</v>
      </c>
      <c r="M4" s="402">
        <v>15823.043880119958</v>
      </c>
      <c r="O4" s="403">
        <f>SUM(B4:D4)</f>
        <v>4104.0004399999998</v>
      </c>
      <c r="P4" s="404">
        <f>SUM(E4:G4)</f>
        <v>8441.0004399999998</v>
      </c>
      <c r="Q4" s="404">
        <f>SUM(H4:J4)</f>
        <v>17899.00044</v>
      </c>
      <c r="R4" s="405">
        <f>SUM(K4:M4)</f>
        <v>19364.563493204172</v>
      </c>
    </row>
    <row r="5" spans="1:39" ht="13.5" customHeight="1" x14ac:dyDescent="0.2">
      <c r="A5" s="398">
        <v>1976</v>
      </c>
      <c r="B5" s="399">
        <v>2250.0001600000001</v>
      </c>
      <c r="C5" s="399">
        <v>1.4000000000000001E-4</v>
      </c>
      <c r="D5" s="399">
        <v>1763.0001399999999</v>
      </c>
      <c r="E5" s="406">
        <v>3260.2528361017226</v>
      </c>
      <c r="F5" s="399">
        <v>2.3404870086442764</v>
      </c>
      <c r="G5" s="407">
        <v>4832.4071168896335</v>
      </c>
      <c r="H5" s="406">
        <v>9618.4656240381155</v>
      </c>
      <c r="I5" s="399">
        <v>7.4341997656365102</v>
      </c>
      <c r="J5" s="407">
        <v>14631.100616196247</v>
      </c>
      <c r="K5" s="406">
        <v>10151.258826715362</v>
      </c>
      <c r="L5" s="399">
        <v>7.8460004890883859</v>
      </c>
      <c r="M5" s="407">
        <v>15441.557425077943</v>
      </c>
      <c r="O5" s="403">
        <f t="shared" ref="O5:O11" si="0">SUM(B5:D5)</f>
        <v>4013.0004399999998</v>
      </c>
      <c r="P5" s="404">
        <f t="shared" ref="P5:P11" si="1">SUM(E5:G5)</f>
        <v>8095.0004399999998</v>
      </c>
      <c r="Q5" s="404">
        <f t="shared" ref="Q5:Q11" si="2">SUM(H5:J5)</f>
        <v>24257.000439999996</v>
      </c>
      <c r="R5" s="405">
        <f t="shared" ref="R5:R11" si="3">SUM(K5:M5)</f>
        <v>25600.662252282393</v>
      </c>
    </row>
    <row r="6" spans="1:39" x14ac:dyDescent="0.2">
      <c r="A6" s="398">
        <v>1977</v>
      </c>
      <c r="B6" s="399">
        <v>2587.0001600000001</v>
      </c>
      <c r="C6" s="399">
        <v>1.4000000000000001E-4</v>
      </c>
      <c r="D6" s="399">
        <v>2452.0001399999996</v>
      </c>
      <c r="E6" s="406">
        <v>3133.1830377670626</v>
      </c>
      <c r="F6" s="399">
        <v>1.6803277714585966E-4</v>
      </c>
      <c r="G6" s="407">
        <v>2895.8172342001599</v>
      </c>
      <c r="H6" s="406">
        <v>12043.811401856401</v>
      </c>
      <c r="I6" s="399">
        <v>4.0942100376271251E-4</v>
      </c>
      <c r="J6" s="407">
        <v>10953.188628722595</v>
      </c>
      <c r="K6" s="406">
        <v>13310.100074462924</v>
      </c>
      <c r="L6" s="399">
        <v>4.5246760770671011E-4</v>
      </c>
      <c r="M6" s="407">
        <v>12104.809010899629</v>
      </c>
      <c r="O6" s="403">
        <f t="shared" si="0"/>
        <v>5039.0004399999998</v>
      </c>
      <c r="P6" s="404">
        <f t="shared" si="1"/>
        <v>6029.0004399999998</v>
      </c>
      <c r="Q6" s="404">
        <f t="shared" si="2"/>
        <v>22997.00044</v>
      </c>
      <c r="R6" s="405">
        <f t="shared" si="3"/>
        <v>25414.909537830161</v>
      </c>
    </row>
    <row r="7" spans="1:39" x14ac:dyDescent="0.2">
      <c r="A7" s="398">
        <v>1978</v>
      </c>
      <c r="B7" s="399">
        <v>2736.0001600000005</v>
      </c>
      <c r="C7" s="399">
        <v>1.4000000000000001E-4</v>
      </c>
      <c r="D7" s="399">
        <v>301.00013999999999</v>
      </c>
      <c r="E7" s="406">
        <v>3567.4777593825847</v>
      </c>
      <c r="F7" s="399">
        <v>0.33353341825821886</v>
      </c>
      <c r="G7" s="407">
        <v>623.18914719915733</v>
      </c>
      <c r="H7" s="406">
        <v>10513.87786648244</v>
      </c>
      <c r="I7" s="399">
        <v>1.0785013498687492</v>
      </c>
      <c r="J7" s="407">
        <v>1895.0440721676905</v>
      </c>
      <c r="K7" s="406">
        <v>11325.47461580912</v>
      </c>
      <c r="L7" s="399">
        <v>1.1617539994442532</v>
      </c>
      <c r="M7" s="407">
        <v>2041.3280245146325</v>
      </c>
      <c r="O7" s="403">
        <f t="shared" si="0"/>
        <v>3037.0004400000007</v>
      </c>
      <c r="P7" s="404">
        <f t="shared" si="1"/>
        <v>4191.0004400000007</v>
      </c>
      <c r="Q7" s="404">
        <f t="shared" si="2"/>
        <v>12410.00044</v>
      </c>
      <c r="R7" s="405">
        <f t="shared" si="3"/>
        <v>13367.964394323197</v>
      </c>
    </row>
    <row r="8" spans="1:39" x14ac:dyDescent="0.2">
      <c r="A8" s="398">
        <v>1979</v>
      </c>
      <c r="B8" s="399">
        <v>1264.0001599999998</v>
      </c>
      <c r="C8" s="399">
        <v>1.4000000000000001E-4</v>
      </c>
      <c r="D8" s="399">
        <v>2202.0001399999996</v>
      </c>
      <c r="E8" s="406">
        <v>1460.9946147191845</v>
      </c>
      <c r="F8" s="399">
        <v>35.000226869265319</v>
      </c>
      <c r="G8" s="407">
        <v>2416.0055984115497</v>
      </c>
      <c r="H8" s="406">
        <v>3210.7081404098967</v>
      </c>
      <c r="I8" s="399">
        <v>83.244644592644903</v>
      </c>
      <c r="J8" s="407">
        <v>4863.0476549974574</v>
      </c>
      <c r="K8" s="406">
        <v>3430.7209026973455</v>
      </c>
      <c r="L8" s="399">
        <v>88.94895759822586</v>
      </c>
      <c r="M8" s="407">
        <v>5196.286461180227</v>
      </c>
      <c r="O8" s="403">
        <f t="shared" si="0"/>
        <v>3466.0004399999998</v>
      </c>
      <c r="P8" s="404">
        <f t="shared" si="1"/>
        <v>3912.0004399999998</v>
      </c>
      <c r="Q8" s="404">
        <f t="shared" si="2"/>
        <v>8157.0004399999989</v>
      </c>
      <c r="R8" s="405">
        <f t="shared" si="3"/>
        <v>8715.9563214757982</v>
      </c>
    </row>
    <row r="9" spans="1:39" x14ac:dyDescent="0.2">
      <c r="A9" s="398">
        <v>1980</v>
      </c>
      <c r="B9" s="399">
        <v>1836.0001599999998</v>
      </c>
      <c r="C9" s="399">
        <v>1.4000000000000001E-4</v>
      </c>
      <c r="D9" s="399">
        <v>843.00013999999987</v>
      </c>
      <c r="E9" s="406">
        <v>2010.9334170788243</v>
      </c>
      <c r="F9" s="399">
        <v>11.002921629937793</v>
      </c>
      <c r="G9" s="407">
        <v>879.06410129123765</v>
      </c>
      <c r="H9" s="406">
        <v>6094.8917981659433</v>
      </c>
      <c r="I9" s="399">
        <v>34.752394455804314</v>
      </c>
      <c r="J9" s="407">
        <v>2324.3562473782526</v>
      </c>
      <c r="K9" s="406">
        <v>6428.8544516728516</v>
      </c>
      <c r="L9" s="399">
        <v>36.656612324228433</v>
      </c>
      <c r="M9" s="407">
        <v>2451.7167003240111</v>
      </c>
      <c r="O9" s="403">
        <f t="shared" si="0"/>
        <v>2679.0004399999998</v>
      </c>
      <c r="P9" s="404">
        <f t="shared" si="1"/>
        <v>2901.0004399999998</v>
      </c>
      <c r="Q9" s="404">
        <f t="shared" si="2"/>
        <v>8454.0004399999998</v>
      </c>
      <c r="R9" s="405">
        <f t="shared" si="3"/>
        <v>8917.2277643210909</v>
      </c>
    </row>
    <row r="10" spans="1:39" x14ac:dyDescent="0.2">
      <c r="A10" s="398">
        <v>1981</v>
      </c>
      <c r="B10" s="399">
        <v>2954.0001600000005</v>
      </c>
      <c r="C10" s="399">
        <v>1.4000000000000001E-4</v>
      </c>
      <c r="D10" s="399">
        <v>292.00014000000004</v>
      </c>
      <c r="E10" s="406">
        <v>5672.0234133118838</v>
      </c>
      <c r="F10" s="399">
        <v>5.0004469967239533</v>
      </c>
      <c r="G10" s="407">
        <v>1317.9765796913937</v>
      </c>
      <c r="H10" s="406">
        <v>10460.474420346856</v>
      </c>
      <c r="I10" s="399">
        <v>9.2517979054517809</v>
      </c>
      <c r="J10" s="407">
        <v>2385.2742217476907</v>
      </c>
      <c r="K10" s="406">
        <v>11413.888523303282</v>
      </c>
      <c r="L10" s="399">
        <v>10.095047862031469</v>
      </c>
      <c r="M10" s="407">
        <v>2602.6787094456063</v>
      </c>
      <c r="O10" s="403">
        <f t="shared" si="0"/>
        <v>3246.0004400000007</v>
      </c>
      <c r="P10" s="404">
        <f t="shared" si="1"/>
        <v>6995.0004400000016</v>
      </c>
      <c r="Q10" s="404">
        <f t="shared" si="2"/>
        <v>12855.00044</v>
      </c>
      <c r="R10" s="405">
        <f t="shared" si="3"/>
        <v>14026.662280610919</v>
      </c>
    </row>
    <row r="11" spans="1:39" ht="12.75" thickBot="1" x14ac:dyDescent="0.25">
      <c r="A11" s="408">
        <v>1982</v>
      </c>
      <c r="B11" s="399">
        <v>4949.0001600000005</v>
      </c>
      <c r="C11" s="399">
        <v>1.4000000000000001E-4</v>
      </c>
      <c r="D11" s="399">
        <v>437.00014000000004</v>
      </c>
      <c r="E11" s="409">
        <v>5531.1237234173896</v>
      </c>
      <c r="F11" s="410">
        <v>1.0004270919350584</v>
      </c>
      <c r="G11" s="411">
        <v>1920.8762894906749</v>
      </c>
      <c r="H11" s="409">
        <v>7953.1312642809244</v>
      </c>
      <c r="I11" s="410">
        <v>1.4457980173988698</v>
      </c>
      <c r="J11" s="411">
        <v>2739.4233777016743</v>
      </c>
      <c r="K11" s="409">
        <v>8563.4847325891151</v>
      </c>
      <c r="L11" s="410">
        <v>1.5567540427766664</v>
      </c>
      <c r="M11" s="411">
        <v>2949.6571213912962</v>
      </c>
      <c r="O11" s="403">
        <f t="shared" si="0"/>
        <v>5386.0004400000007</v>
      </c>
      <c r="P11" s="404">
        <f t="shared" si="1"/>
        <v>7453.0004399999998</v>
      </c>
      <c r="Q11" s="404">
        <f t="shared" si="2"/>
        <v>10694.000439999998</v>
      </c>
      <c r="R11" s="405">
        <f t="shared" si="3"/>
        <v>11514.698608023187</v>
      </c>
    </row>
    <row r="12" spans="1:39" ht="12.75" thickBot="1" x14ac:dyDescent="0.25">
      <c r="A12" s="398">
        <v>1983</v>
      </c>
      <c r="B12" s="401">
        <v>1985.0001599999998</v>
      </c>
      <c r="C12" s="401">
        <v>1.4000000000000001E-4</v>
      </c>
      <c r="D12" s="402">
        <v>1772.0001399999999</v>
      </c>
      <c r="E12" s="400">
        <v>2363.0798619721231</v>
      </c>
      <c r="F12" s="401">
        <v>2.2164117142074881E-4</v>
      </c>
      <c r="G12" s="402">
        <v>2901.920356386705</v>
      </c>
      <c r="H12" s="400">
        <v>3583.8362332108304</v>
      </c>
      <c r="I12" s="401">
        <v>2.9037912101448164E-4</v>
      </c>
      <c r="J12" s="402">
        <v>4263.1639164100479</v>
      </c>
      <c r="K12" s="401">
        <v>3818.9278609404164</v>
      </c>
      <c r="L12" s="401">
        <v>3.0942734079232012E-4</v>
      </c>
      <c r="M12" s="402">
        <v>4542.8179182026888</v>
      </c>
      <c r="O12" s="412">
        <f>SUM(B12:D12)</f>
        <v>3757.0004399999998</v>
      </c>
      <c r="P12" s="413">
        <f>SUM(E12:G12)</f>
        <v>5265.0004399999998</v>
      </c>
      <c r="Q12" s="413">
        <f>SUM(H12:J12)</f>
        <v>7847.0004399999998</v>
      </c>
      <c r="R12" s="414">
        <f>SUM(K12:M12)</f>
        <v>8361.7460885704459</v>
      </c>
    </row>
    <row r="13" spans="1:39" ht="12.75" thickBot="1" x14ac:dyDescent="0.25">
      <c r="A13" s="398">
        <v>1984</v>
      </c>
      <c r="B13" s="399">
        <v>4798.0001600000005</v>
      </c>
      <c r="C13" s="399">
        <v>1.4000000000000001E-4</v>
      </c>
      <c r="D13" s="407">
        <v>2453.0001399999996</v>
      </c>
      <c r="E13" s="406">
        <v>8086.4732966162101</v>
      </c>
      <c r="F13" s="399">
        <v>3.2508622878656317E-3</v>
      </c>
      <c r="G13" s="407">
        <v>5307.5238925215017</v>
      </c>
      <c r="H13" s="406">
        <v>10131.243616277698</v>
      </c>
      <c r="I13" s="399">
        <v>3.4951411540934734E-3</v>
      </c>
      <c r="J13" s="407">
        <v>6552.7533285811451</v>
      </c>
      <c r="K13" s="399">
        <v>10544.70934248933</v>
      </c>
      <c r="L13" s="399">
        <v>3.6377812020701667E-3</v>
      </c>
      <c r="M13" s="407">
        <v>6820.17744908442</v>
      </c>
      <c r="O13" s="415">
        <f t="shared" ref="O13:O43" si="4">SUM(B13:D13)</f>
        <v>7251.0004399999998</v>
      </c>
      <c r="P13" s="416">
        <f t="shared" ref="P13:P43" si="5">SUM(E13:G13)</f>
        <v>13394.00044</v>
      </c>
      <c r="Q13" s="416">
        <f t="shared" ref="Q13:Q43" si="6">SUM(H13:J13)</f>
        <v>16684.000439999996</v>
      </c>
      <c r="R13" s="417">
        <f t="shared" ref="R13:R43" si="7">SUM(K13:M13)</f>
        <v>17364.890429354949</v>
      </c>
      <c r="AG13" s="431"/>
      <c r="AH13" s="432" t="s">
        <v>215</v>
      </c>
      <c r="AI13" s="433"/>
      <c r="AK13" s="431"/>
      <c r="AL13" s="432" t="s">
        <v>1604</v>
      </c>
      <c r="AM13" s="433"/>
    </row>
    <row r="14" spans="1:39" ht="12.75" thickBot="1" x14ac:dyDescent="0.25">
      <c r="A14" s="398">
        <v>1985</v>
      </c>
      <c r="B14" s="399">
        <v>4243.0001600000014</v>
      </c>
      <c r="C14" s="399">
        <v>1.4000000000000001E-4</v>
      </c>
      <c r="D14" s="407">
        <v>5234.0001400000001</v>
      </c>
      <c r="E14" s="406">
        <v>6575.8542141938697</v>
      </c>
      <c r="F14" s="399">
        <v>3.9613436793939161E-3</v>
      </c>
      <c r="G14" s="407">
        <v>8339.1422644624527</v>
      </c>
      <c r="H14" s="406">
        <v>9129.3044930213455</v>
      </c>
      <c r="I14" s="399">
        <v>4.9803736424200336E-3</v>
      </c>
      <c r="J14" s="407">
        <v>11400.690966605014</v>
      </c>
      <c r="K14" s="399">
        <v>9486.8353119248695</v>
      </c>
      <c r="L14" s="399">
        <v>5.1754199428453397E-3</v>
      </c>
      <c r="M14" s="407">
        <v>11847.176060893651</v>
      </c>
      <c r="O14" s="415">
        <f t="shared" si="4"/>
        <v>9477.0004400000016</v>
      </c>
      <c r="P14" s="416">
        <f t="shared" si="5"/>
        <v>14915.000440000002</v>
      </c>
      <c r="Q14" s="416">
        <f t="shared" si="6"/>
        <v>20530.000440000003</v>
      </c>
      <c r="R14" s="417">
        <f t="shared" si="7"/>
        <v>21334.016548238462</v>
      </c>
      <c r="U14" s="392">
        <v>0.53707052441229652</v>
      </c>
      <c r="V14" s="392">
        <v>0.46112115732368897</v>
      </c>
      <c r="W14" s="392">
        <v>1.8083182640144667E-3</v>
      </c>
      <c r="Y14" s="418">
        <f>$P14*U14</f>
        <v>8010.4071079204341</v>
      </c>
      <c r="Z14" s="418">
        <f t="shared" ref="Z14" si="8">$P14*V14</f>
        <v>6877.6222643761312</v>
      </c>
      <c r="AA14" s="418">
        <f t="shared" ref="AA14" si="9">$P14*W14</f>
        <v>26.971067703435811</v>
      </c>
      <c r="AC14" s="392">
        <v>0.99725804325356704</v>
      </c>
      <c r="AD14" s="392">
        <v>0.96003323993491463</v>
      </c>
      <c r="AE14" s="392">
        <v>1</v>
      </c>
      <c r="AG14" s="434">
        <f>Y14*AC14</f>
        <v>7988.4429181091973</v>
      </c>
      <c r="AH14" s="435">
        <f t="shared" ref="AH14" si="10">Z14*AD14</f>
        <v>6602.7459855175211</v>
      </c>
      <c r="AI14" s="436">
        <f t="shared" ref="AI14" si="11">AA14*AE14</f>
        <v>26.971067703435811</v>
      </c>
      <c r="AK14" s="434">
        <f>Y14-AG14</f>
        <v>21.964189811236793</v>
      </c>
      <c r="AL14" s="435">
        <f t="shared" ref="AL14" si="12">Z14-AH14</f>
        <v>274.87627885861002</v>
      </c>
      <c r="AM14" s="436">
        <f t="shared" ref="AM14" si="13">AA14-AI14</f>
        <v>0</v>
      </c>
    </row>
    <row r="15" spans="1:39" x14ac:dyDescent="0.2">
      <c r="A15" s="398">
        <v>1986</v>
      </c>
      <c r="B15" s="399">
        <v>4732.0001600000005</v>
      </c>
      <c r="C15" s="399">
        <v>1.4000000000000001E-4</v>
      </c>
      <c r="D15" s="407">
        <v>2772.0001400000006</v>
      </c>
      <c r="E15" s="406">
        <v>8886.3322617667891</v>
      </c>
      <c r="F15" s="399">
        <v>1.6680918905944289</v>
      </c>
      <c r="G15" s="407">
        <v>6117.0000863426176</v>
      </c>
      <c r="H15" s="406">
        <v>13093.121187551335</v>
      </c>
      <c r="I15" s="399">
        <v>2.3571031216766034</v>
      </c>
      <c r="J15" s="407">
        <v>9014.5221493269928</v>
      </c>
      <c r="K15" s="399">
        <v>13717.861992606662</v>
      </c>
      <c r="L15" s="399">
        <v>2.4695727521597282</v>
      </c>
      <c r="M15" s="407">
        <v>9444.6518139110321</v>
      </c>
      <c r="O15" s="415">
        <f>SUM(B15:D15)</f>
        <v>7504.0004400000016</v>
      </c>
      <c r="P15" s="416">
        <f>SUM(E15:G15)</f>
        <v>15005.000440000002</v>
      </c>
      <c r="Q15" s="416">
        <f>SUM(H15:J15)</f>
        <v>22110.000440000003</v>
      </c>
      <c r="R15" s="417">
        <f>SUM(K15:M15)</f>
        <v>23164.983379269856</v>
      </c>
      <c r="U15" s="448">
        <v>0.20877659574468085</v>
      </c>
      <c r="V15" s="448">
        <v>0.76595744680851063</v>
      </c>
      <c r="W15" s="448">
        <v>2.5265957446808512E-2</v>
      </c>
      <c r="Y15" s="418">
        <f>$P15*U15</f>
        <v>3132.6929110106385</v>
      </c>
      <c r="Z15" s="418">
        <f t="shared" ref="Z15:AA20" si="14">$P15*V15</f>
        <v>11493.191826382979</v>
      </c>
      <c r="AA15" s="418">
        <f t="shared" si="14"/>
        <v>379.11570260638302</v>
      </c>
      <c r="AC15" s="392">
        <v>1</v>
      </c>
      <c r="AD15" s="392">
        <v>0.9910704593407208</v>
      </c>
      <c r="AE15" s="392">
        <v>0.64670910694694828</v>
      </c>
      <c r="AG15" s="434">
        <f>Y15*AC15</f>
        <v>3132.6929110106385</v>
      </c>
      <c r="AH15" s="435">
        <f t="shared" ref="AH15:AI20" si="15">Z15*AD15</f>
        <v>11390.562902664396</v>
      </c>
      <c r="AI15" s="436">
        <f t="shared" si="15"/>
        <v>245.1775774621388</v>
      </c>
      <c r="AK15" s="434">
        <f>Y15-AG15</f>
        <v>0</v>
      </c>
      <c r="AL15" s="435">
        <f t="shared" ref="AL15:AM20" si="16">Z15-AH15</f>
        <v>102.62892371858288</v>
      </c>
      <c r="AM15" s="436">
        <f t="shared" si="16"/>
        <v>133.93812514424422</v>
      </c>
    </row>
    <row r="16" spans="1:39" x14ac:dyDescent="0.2">
      <c r="A16" s="398">
        <v>1987</v>
      </c>
      <c r="B16" s="419">
        <v>6380.0001600000014</v>
      </c>
      <c r="C16" s="419">
        <v>1.4000000000000001E-4</v>
      </c>
      <c r="D16" s="420">
        <v>2254.0001400000006</v>
      </c>
      <c r="E16" s="421">
        <v>13240.918438635275</v>
      </c>
      <c r="F16" s="419">
        <v>1.2865532056272794E-2</v>
      </c>
      <c r="G16" s="420">
        <v>6211.0691358326694</v>
      </c>
      <c r="H16" s="421">
        <v>18329.902917912994</v>
      </c>
      <c r="I16" s="419">
        <v>1.4732064075761671E-2</v>
      </c>
      <c r="J16" s="420">
        <v>8647.0827900229306</v>
      </c>
      <c r="K16" s="419">
        <v>19139.052594765642</v>
      </c>
      <c r="L16" s="419">
        <v>1.5382391845617216E-2</v>
      </c>
      <c r="M16" s="420">
        <v>9028.7969909436288</v>
      </c>
      <c r="O16" s="415">
        <f t="shared" si="4"/>
        <v>8634.0004400000016</v>
      </c>
      <c r="P16" s="416">
        <f t="shared" si="5"/>
        <v>19452.000440000003</v>
      </c>
      <c r="Q16" s="416">
        <f t="shared" si="6"/>
        <v>26977.00044</v>
      </c>
      <c r="R16" s="417">
        <f t="shared" si="7"/>
        <v>28167.864968101116</v>
      </c>
      <c r="U16" s="448">
        <v>0.37853107344632764</v>
      </c>
      <c r="V16" s="448">
        <v>0.54943502824858759</v>
      </c>
      <c r="W16" s="448">
        <v>7.2033898305084734E-2</v>
      </c>
      <c r="Y16" s="418">
        <f t="shared" ref="Y16:Y20" si="17">$P16*U16</f>
        <v>7363.1866072316388</v>
      </c>
      <c r="Z16" s="418">
        <f t="shared" si="14"/>
        <v>10687.61041124294</v>
      </c>
      <c r="AA16" s="418">
        <f t="shared" si="14"/>
        <v>1401.2034215254237</v>
      </c>
      <c r="AC16" s="392">
        <v>0.99642274039417777</v>
      </c>
      <c r="AD16" s="392">
        <v>0.98059683858753288</v>
      </c>
      <c r="AE16" s="392">
        <v>0.89831616627643629</v>
      </c>
      <c r="AG16" s="437">
        <f t="shared" ref="AG16:AG20" si="18">Y16*AC16</f>
        <v>7336.8465772114578</v>
      </c>
      <c r="AH16" s="438">
        <f t="shared" si="15"/>
        <v>10480.236981320029</v>
      </c>
      <c r="AI16" s="439">
        <f t="shared" si="15"/>
        <v>1258.7236857981438</v>
      </c>
      <c r="AK16" s="437">
        <f t="shared" ref="AK16:AK20" si="19">Y16-AG16</f>
        <v>26.340030020181075</v>
      </c>
      <c r="AL16" s="438">
        <f t="shared" si="16"/>
        <v>207.37342992291087</v>
      </c>
      <c r="AM16" s="439">
        <f t="shared" si="16"/>
        <v>142.47973572727983</v>
      </c>
    </row>
    <row r="17" spans="1:39" x14ac:dyDescent="0.2">
      <c r="A17" s="398">
        <v>1988</v>
      </c>
      <c r="B17" s="419">
        <v>10328.00016</v>
      </c>
      <c r="C17" s="419">
        <v>1.4000000000000001E-4</v>
      </c>
      <c r="D17" s="420">
        <v>2853.0001400000006</v>
      </c>
      <c r="E17" s="421">
        <v>17247.408792170336</v>
      </c>
      <c r="F17" s="419">
        <v>1.6669542510251043</v>
      </c>
      <c r="G17" s="420">
        <v>6137.9246935786396</v>
      </c>
      <c r="H17" s="421">
        <v>22112.020735598464</v>
      </c>
      <c r="I17" s="419">
        <v>2.1488665812422467</v>
      </c>
      <c r="J17" s="420">
        <v>7896.8308378202928</v>
      </c>
      <c r="K17" s="419">
        <v>23161.189965471502</v>
      </c>
      <c r="L17" s="419">
        <v>2.2508258152308547</v>
      </c>
      <c r="M17" s="420">
        <v>8271.5189781590561</v>
      </c>
      <c r="O17" s="415">
        <f t="shared" si="4"/>
        <v>13181.00044</v>
      </c>
      <c r="P17" s="416">
        <f t="shared" si="5"/>
        <v>23387.00044</v>
      </c>
      <c r="Q17" s="416">
        <f t="shared" si="6"/>
        <v>30011.00044</v>
      </c>
      <c r="R17" s="417">
        <f t="shared" si="7"/>
        <v>31434.959769445788</v>
      </c>
      <c r="U17" s="448">
        <v>0.43979933110367886</v>
      </c>
      <c r="V17" s="448">
        <v>0.51755852842809369</v>
      </c>
      <c r="W17" s="448">
        <v>4.2642140468227417E-2</v>
      </c>
      <c r="Y17" s="418">
        <f t="shared" si="17"/>
        <v>10285.587150033443</v>
      </c>
      <c r="Z17" s="418">
        <f t="shared" si="14"/>
        <v>12104.14153207358</v>
      </c>
      <c r="AA17" s="418">
        <f t="shared" si="14"/>
        <v>997.27175789297644</v>
      </c>
      <c r="AC17" s="392">
        <v>1</v>
      </c>
      <c r="AD17" s="392">
        <v>0.98518866307864728</v>
      </c>
      <c r="AE17" s="392">
        <v>0.8456862582005843</v>
      </c>
      <c r="AG17" s="437">
        <f t="shared" si="18"/>
        <v>10285.587150033443</v>
      </c>
      <c r="AH17" s="438">
        <f t="shared" si="15"/>
        <v>11924.863013698299</v>
      </c>
      <c r="AI17" s="439">
        <f t="shared" si="15"/>
        <v>843.37902134163028</v>
      </c>
      <c r="AK17" s="437">
        <f t="shared" si="19"/>
        <v>0</v>
      </c>
      <c r="AL17" s="438">
        <f t="shared" si="16"/>
        <v>179.27851837528033</v>
      </c>
      <c r="AM17" s="439">
        <f t="shared" si="16"/>
        <v>153.89273655134616</v>
      </c>
    </row>
    <row r="18" spans="1:39" x14ac:dyDescent="0.2">
      <c r="A18" s="398">
        <v>1989</v>
      </c>
      <c r="B18" s="419">
        <v>6103.0001600000014</v>
      </c>
      <c r="C18" s="419">
        <v>1.4000000000000001E-4</v>
      </c>
      <c r="D18" s="420">
        <v>1425.0001399999999</v>
      </c>
      <c r="E18" s="421">
        <v>13808.652977772908</v>
      </c>
      <c r="F18" s="419">
        <v>7.8106495215171552E-3</v>
      </c>
      <c r="G18" s="420">
        <v>4883.3396515775712</v>
      </c>
      <c r="H18" s="421">
        <v>19596.304238114855</v>
      </c>
      <c r="I18" s="419">
        <v>8.9811498190494159E-3</v>
      </c>
      <c r="J18" s="420">
        <v>6933.6872207353254</v>
      </c>
      <c r="K18" s="419">
        <v>19975.277186140589</v>
      </c>
      <c r="L18" s="419">
        <v>9.1548362847333822E-3</v>
      </c>
      <c r="M18" s="420">
        <v>7067.7778051027371</v>
      </c>
      <c r="O18" s="415">
        <f t="shared" si="4"/>
        <v>7528.0004400000016</v>
      </c>
      <c r="P18" s="416">
        <f t="shared" si="5"/>
        <v>18692.000440000003</v>
      </c>
      <c r="Q18" s="416">
        <f t="shared" si="6"/>
        <v>26530.00044</v>
      </c>
      <c r="R18" s="417">
        <f t="shared" si="7"/>
        <v>27043.064146079611</v>
      </c>
      <c r="U18" s="448">
        <v>0.17386666666666661</v>
      </c>
      <c r="V18" s="448">
        <v>0.79733333333333334</v>
      </c>
      <c r="W18" s="448">
        <v>2.8799999999999992E-2</v>
      </c>
      <c r="Y18" s="418">
        <f t="shared" si="17"/>
        <v>3249.9158098346661</v>
      </c>
      <c r="Z18" s="418">
        <f t="shared" si="14"/>
        <v>14903.755017493337</v>
      </c>
      <c r="AA18" s="418">
        <f t="shared" si="14"/>
        <v>538.32961267199994</v>
      </c>
      <c r="AC18" s="392">
        <v>1</v>
      </c>
      <c r="AD18" s="392">
        <v>0.98996679605746796</v>
      </c>
      <c r="AE18" s="392">
        <v>0.9016182234747121</v>
      </c>
      <c r="AG18" s="437">
        <f t="shared" si="18"/>
        <v>3249.9158098346661</v>
      </c>
      <c r="AH18" s="438">
        <f t="shared" si="15"/>
        <v>14754.222603893291</v>
      </c>
      <c r="AI18" s="439">
        <f t="shared" si="15"/>
        <v>485.36778902115844</v>
      </c>
      <c r="AK18" s="437">
        <f t="shared" si="19"/>
        <v>0</v>
      </c>
      <c r="AL18" s="438">
        <f t="shared" si="16"/>
        <v>149.5324136000454</v>
      </c>
      <c r="AM18" s="439">
        <f t="shared" si="16"/>
        <v>52.961823650841495</v>
      </c>
    </row>
    <row r="19" spans="1:39" x14ac:dyDescent="0.2">
      <c r="A19" s="398">
        <v>1990</v>
      </c>
      <c r="B19" s="419">
        <v>3398.0001600000001</v>
      </c>
      <c r="C19" s="419">
        <v>1.4000000000000001E-4</v>
      </c>
      <c r="D19" s="420">
        <v>724.00013999999987</v>
      </c>
      <c r="E19" s="421">
        <v>8144.4484409614697</v>
      </c>
      <c r="F19" s="419">
        <v>2.3223185657845788E-3</v>
      </c>
      <c r="G19" s="420">
        <v>2086.5496767199652</v>
      </c>
      <c r="H19" s="421">
        <v>10481.709031966284</v>
      </c>
      <c r="I19" s="419">
        <v>2.4772821463061199E-3</v>
      </c>
      <c r="J19" s="420">
        <v>2681.2889307515716</v>
      </c>
      <c r="K19" s="419">
        <v>10597.448426896113</v>
      </c>
      <c r="L19" s="419">
        <v>2.5046363817470708E-3</v>
      </c>
      <c r="M19" s="420">
        <v>2710.895816187031</v>
      </c>
      <c r="O19" s="415">
        <f t="shared" si="4"/>
        <v>4122.0004399999998</v>
      </c>
      <c r="P19" s="416">
        <f t="shared" si="5"/>
        <v>10231.00044</v>
      </c>
      <c r="Q19" s="416">
        <f t="shared" si="6"/>
        <v>13163.000440000003</v>
      </c>
      <c r="R19" s="417">
        <f t="shared" si="7"/>
        <v>13308.346747719526</v>
      </c>
      <c r="U19" s="448">
        <v>0.46972860125260968</v>
      </c>
      <c r="V19" s="448">
        <v>0.49408489909533748</v>
      </c>
      <c r="W19" s="448">
        <v>3.6186499652052881E-2</v>
      </c>
      <c r="Y19" s="418">
        <f t="shared" si="17"/>
        <v>4805.7935260960339</v>
      </c>
      <c r="Z19" s="418">
        <f t="shared" si="14"/>
        <v>5054.9828200417533</v>
      </c>
      <c r="AA19" s="418">
        <f t="shared" si="14"/>
        <v>370.22409386221284</v>
      </c>
      <c r="AC19" s="392">
        <v>0.94765040301662729</v>
      </c>
      <c r="AD19" s="392">
        <v>0.9959763860567753</v>
      </c>
      <c r="AE19" s="392">
        <v>0.94772379496739378</v>
      </c>
      <c r="AG19" s="437">
        <f t="shared" si="18"/>
        <v>4554.2121718196049</v>
      </c>
      <c r="AH19" s="438">
        <f t="shared" si="15"/>
        <v>5034.6435206842716</v>
      </c>
      <c r="AI19" s="439">
        <f t="shared" si="15"/>
        <v>350.87018322346097</v>
      </c>
      <c r="AK19" s="437">
        <f t="shared" si="19"/>
        <v>251.58135427642901</v>
      </c>
      <c r="AL19" s="438">
        <f t="shared" si="16"/>
        <v>20.33929935748165</v>
      </c>
      <c r="AM19" s="439">
        <f t="shared" si="16"/>
        <v>19.35391063875187</v>
      </c>
    </row>
    <row r="20" spans="1:39" ht="12.75" thickBot="1" x14ac:dyDescent="0.25">
      <c r="A20" s="398">
        <v>1991</v>
      </c>
      <c r="B20" s="419">
        <v>5636.0001600000014</v>
      </c>
      <c r="C20" s="419">
        <v>1.4000000000000001E-4</v>
      </c>
      <c r="D20" s="420">
        <v>1858.0001399999999</v>
      </c>
      <c r="E20" s="421">
        <v>9904.3176082882892</v>
      </c>
      <c r="F20" s="419">
        <v>1.4473307664116812E-3</v>
      </c>
      <c r="G20" s="420">
        <v>4213.681384380945</v>
      </c>
      <c r="H20" s="421">
        <v>13486.252353758922</v>
      </c>
      <c r="I20" s="419">
        <v>1.5118424360272323E-3</v>
      </c>
      <c r="J20" s="420">
        <v>5717.7465743986422</v>
      </c>
      <c r="K20" s="419">
        <v>13701.274847926214</v>
      </c>
      <c r="L20" s="419">
        <v>1.5359469924937233E-3</v>
      </c>
      <c r="M20" s="420">
        <v>5808.9093449885777</v>
      </c>
      <c r="O20" s="415">
        <f t="shared" si="4"/>
        <v>7494.0004400000016</v>
      </c>
      <c r="P20" s="416">
        <f t="shared" si="5"/>
        <v>14118.00044</v>
      </c>
      <c r="Q20" s="416">
        <f t="shared" si="6"/>
        <v>19204.00044</v>
      </c>
      <c r="R20" s="417">
        <f t="shared" si="7"/>
        <v>19510.185728861783</v>
      </c>
      <c r="U20" s="448">
        <v>0.12554426705370103</v>
      </c>
      <c r="V20" s="448">
        <v>0.77939042089985489</v>
      </c>
      <c r="W20" s="448">
        <v>9.5065312046444139E-2</v>
      </c>
      <c r="Y20" s="418">
        <f t="shared" si="17"/>
        <v>1772.4340175036286</v>
      </c>
      <c r="Z20" s="418">
        <f t="shared" si="14"/>
        <v>11003.434305195937</v>
      </c>
      <c r="AA20" s="418">
        <f t="shared" si="14"/>
        <v>1342.1321173004355</v>
      </c>
      <c r="AC20" s="392">
        <v>0.98031333800766474</v>
      </c>
      <c r="AD20" s="392">
        <v>0.9392350320298799</v>
      </c>
      <c r="AE20" s="392">
        <v>0.97416465015966358</v>
      </c>
      <c r="AG20" s="440">
        <f t="shared" si="18"/>
        <v>1737.5407080973177</v>
      </c>
      <c r="AH20" s="441">
        <f t="shared" si="15"/>
        <v>10334.810972079385</v>
      </c>
      <c r="AI20" s="442">
        <f t="shared" si="15"/>
        <v>1307.4576645180273</v>
      </c>
      <c r="AK20" s="440">
        <f t="shared" si="19"/>
        <v>34.893309406310891</v>
      </c>
      <c r="AL20" s="441">
        <f t="shared" si="16"/>
        <v>668.62333311655129</v>
      </c>
      <c r="AM20" s="442">
        <f t="shared" si="16"/>
        <v>34.674452782408252</v>
      </c>
    </row>
    <row r="21" spans="1:39" x14ac:dyDescent="0.2">
      <c r="A21" s="398">
        <v>1992</v>
      </c>
      <c r="B21" s="419">
        <v>1234.0001599999998</v>
      </c>
      <c r="C21" s="419">
        <v>1.4000000000000001E-4</v>
      </c>
      <c r="D21" s="420">
        <v>940.00013999999987</v>
      </c>
      <c r="E21" s="421">
        <v>1435.4744536618771</v>
      </c>
      <c r="F21" s="419">
        <v>2.7329038685033408E-4</v>
      </c>
      <c r="G21" s="420">
        <v>1488.5257130477357</v>
      </c>
      <c r="H21" s="421">
        <v>1489.756862419129</v>
      </c>
      <c r="I21" s="419">
        <v>2.7786942714667223E-4</v>
      </c>
      <c r="J21" s="420">
        <v>1542.2432997114438</v>
      </c>
      <c r="K21" s="419">
        <v>1510.6431328379742</v>
      </c>
      <c r="L21" s="419">
        <v>2.8176513398509603E-4</v>
      </c>
      <c r="M21" s="420">
        <v>1563.8654257254286</v>
      </c>
      <c r="O21" s="415">
        <f t="shared" si="4"/>
        <v>2174.0004399999998</v>
      </c>
      <c r="P21" s="416">
        <f t="shared" si="5"/>
        <v>2924.0004399999998</v>
      </c>
      <c r="Q21" s="416">
        <f t="shared" si="6"/>
        <v>3032.0004399999998</v>
      </c>
      <c r="R21" s="417">
        <f t="shared" si="7"/>
        <v>3074.5088403285367</v>
      </c>
    </row>
    <row r="22" spans="1:39" x14ac:dyDescent="0.2">
      <c r="A22" s="398">
        <v>1993</v>
      </c>
      <c r="B22" s="419">
        <v>2618.0001600000001</v>
      </c>
      <c r="C22" s="419">
        <v>3.0001400000000005</v>
      </c>
      <c r="D22" s="420">
        <v>1172.0001399999999</v>
      </c>
      <c r="E22" s="421">
        <v>2834.4581740792105</v>
      </c>
      <c r="F22" s="419">
        <v>3.0001470737910791</v>
      </c>
      <c r="G22" s="420">
        <v>1511.5421188469982</v>
      </c>
      <c r="H22" s="421">
        <v>3166.7196193282166</v>
      </c>
      <c r="I22" s="419">
        <v>3.3518221519405711</v>
      </c>
      <c r="J22" s="420">
        <v>1669.9289985198427</v>
      </c>
      <c r="K22" s="419">
        <v>3216.8112493769722</v>
      </c>
      <c r="L22" s="419">
        <v>3.4048417606863088</v>
      </c>
      <c r="M22" s="420">
        <v>1696.3441775243202</v>
      </c>
      <c r="O22" s="415">
        <f t="shared" si="4"/>
        <v>3793.0004399999998</v>
      </c>
      <c r="P22" s="416">
        <f t="shared" si="5"/>
        <v>4349.0004399999998</v>
      </c>
      <c r="Q22" s="416">
        <f t="shared" si="6"/>
        <v>4840.0004399999998</v>
      </c>
      <c r="R22" s="417">
        <f t="shared" si="7"/>
        <v>4916.5602686619786</v>
      </c>
    </row>
    <row r="23" spans="1:39" x14ac:dyDescent="0.2">
      <c r="A23" s="398">
        <v>1994</v>
      </c>
      <c r="B23" s="419">
        <v>2362.0001600000001</v>
      </c>
      <c r="C23" s="419">
        <v>1.4000000000000001E-4</v>
      </c>
      <c r="D23" s="420">
        <v>1072.0001399999999</v>
      </c>
      <c r="E23" s="421">
        <v>2487.0392810360322</v>
      </c>
      <c r="F23" s="419">
        <v>2.0504848328619106E-4</v>
      </c>
      <c r="G23" s="420">
        <v>1240.9609539154842</v>
      </c>
      <c r="H23" s="421">
        <v>2530.851063855976</v>
      </c>
      <c r="I23" s="419">
        <v>2.0697467803456197E-4</v>
      </c>
      <c r="J23" s="420">
        <v>1258.1491691693459</v>
      </c>
      <c r="K23" s="419">
        <v>2598.6191749470513</v>
      </c>
      <c r="L23" s="419">
        <v>2.1251679909194075E-4</v>
      </c>
      <c r="M23" s="420">
        <v>1291.8383869518839</v>
      </c>
      <c r="O23" s="415">
        <f t="shared" si="4"/>
        <v>3434.0004399999998</v>
      </c>
      <c r="P23" s="416">
        <f t="shared" si="5"/>
        <v>3728.0004399999998</v>
      </c>
      <c r="Q23" s="416">
        <f t="shared" si="6"/>
        <v>3789.0004399999998</v>
      </c>
      <c r="R23" s="417">
        <f t="shared" si="7"/>
        <v>3890.4577744157341</v>
      </c>
    </row>
    <row r="24" spans="1:39" x14ac:dyDescent="0.2">
      <c r="A24" s="398">
        <v>1995</v>
      </c>
      <c r="B24" s="419">
        <v>7877.0001600000005</v>
      </c>
      <c r="C24" s="419">
        <v>1.4000000000000001E-4</v>
      </c>
      <c r="D24" s="420">
        <v>1999.0001399999999</v>
      </c>
      <c r="E24" s="421">
        <v>7880.0000401293983</v>
      </c>
      <c r="F24" s="419">
        <v>2.0011859979372234E-4</v>
      </c>
      <c r="G24" s="420">
        <v>2002.000199752001</v>
      </c>
      <c r="H24" s="421">
        <v>7904.7197315245976</v>
      </c>
      <c r="I24" s="419">
        <v>2.0074637517495937E-4</v>
      </c>
      <c r="J24" s="420">
        <v>2008.2805077290277</v>
      </c>
      <c r="K24" s="419">
        <v>8058.7783562150325</v>
      </c>
      <c r="L24" s="419">
        <v>2.0465881122853715E-4</v>
      </c>
      <c r="M24" s="420">
        <v>2047.4207863880501</v>
      </c>
      <c r="O24" s="415">
        <f t="shared" si="4"/>
        <v>9876.0004399999998</v>
      </c>
      <c r="P24" s="416">
        <f t="shared" si="5"/>
        <v>9882.000439999998</v>
      </c>
      <c r="Q24" s="416">
        <f t="shared" si="6"/>
        <v>9913.0004399999998</v>
      </c>
      <c r="R24" s="417">
        <f t="shared" si="7"/>
        <v>10106.199347261894</v>
      </c>
    </row>
    <row r="25" spans="1:39" x14ac:dyDescent="0.2">
      <c r="A25" s="398">
        <v>1996</v>
      </c>
      <c r="B25" s="419">
        <v>7102.0001600000014</v>
      </c>
      <c r="C25" s="419">
        <v>1.4000000000000001E-4</v>
      </c>
      <c r="D25" s="420">
        <v>1028.0001399999999</v>
      </c>
      <c r="E25" s="421">
        <v>7102.000164999964</v>
      </c>
      <c r="F25" s="419">
        <v>1.4499996250028126E-4</v>
      </c>
      <c r="G25" s="420">
        <v>1030.0001300000749</v>
      </c>
      <c r="H25" s="421">
        <v>7106.3668643240717</v>
      </c>
      <c r="I25" s="419">
        <v>1.4508911643206602E-4</v>
      </c>
      <c r="J25" s="420">
        <v>1030.6334305868124</v>
      </c>
      <c r="K25" s="419">
        <v>7137.0531690366488</v>
      </c>
      <c r="L25" s="419">
        <v>1.4571563191069468E-4</v>
      </c>
      <c r="M25" s="420">
        <v>1035.0838525959443</v>
      </c>
      <c r="O25" s="415">
        <f t="shared" si="4"/>
        <v>8130.0004400000016</v>
      </c>
      <c r="P25" s="416">
        <f t="shared" si="5"/>
        <v>8132.0004400000016</v>
      </c>
      <c r="Q25" s="416">
        <f t="shared" si="6"/>
        <v>8137.0004400000007</v>
      </c>
      <c r="R25" s="417">
        <f t="shared" si="7"/>
        <v>8172.1371673482254</v>
      </c>
    </row>
    <row r="26" spans="1:39" x14ac:dyDescent="0.2">
      <c r="A26" s="398">
        <v>1997</v>
      </c>
      <c r="B26" s="419">
        <v>7294.0001600000005</v>
      </c>
      <c r="C26" s="419">
        <v>1.4000000000000001E-4</v>
      </c>
      <c r="D26" s="420">
        <v>458.00013999999993</v>
      </c>
      <c r="E26" s="421">
        <v>7298.5598518641073</v>
      </c>
      <c r="F26" s="419">
        <v>1.3334733675652533</v>
      </c>
      <c r="G26" s="420">
        <v>460.10711476832751</v>
      </c>
      <c r="H26" s="421">
        <v>7312.6741486810834</v>
      </c>
      <c r="I26" s="419">
        <v>1.3350187733076517</v>
      </c>
      <c r="J26" s="420">
        <v>460.99127254560807</v>
      </c>
      <c r="K26" s="419">
        <v>7412.8641178730895</v>
      </c>
      <c r="L26" s="419">
        <v>1.3533096867339762</v>
      </c>
      <c r="M26" s="420">
        <v>467.30725223444171</v>
      </c>
      <c r="O26" s="415">
        <f t="shared" si="4"/>
        <v>7752.0004400000007</v>
      </c>
      <c r="P26" s="416">
        <f t="shared" si="5"/>
        <v>7760.0004400000007</v>
      </c>
      <c r="Q26" s="416">
        <f t="shared" si="6"/>
        <v>7775.0004399999989</v>
      </c>
      <c r="R26" s="417">
        <f t="shared" si="7"/>
        <v>7881.5246797942655</v>
      </c>
    </row>
    <row r="27" spans="1:39" x14ac:dyDescent="0.2">
      <c r="A27" s="398">
        <v>1998</v>
      </c>
      <c r="B27" s="419">
        <v>13435.00016</v>
      </c>
      <c r="C27" s="419">
        <v>1.4000000000000001E-4</v>
      </c>
      <c r="D27" s="420">
        <v>1646.0001399999999</v>
      </c>
      <c r="E27" s="421">
        <v>14478.737033186773</v>
      </c>
      <c r="F27" s="419">
        <v>1.4003845584938511E-4</v>
      </c>
      <c r="G27" s="420">
        <v>1648.2632667747687</v>
      </c>
      <c r="H27" s="421">
        <v>14570.746078627879</v>
      </c>
      <c r="I27" s="419">
        <v>1.4079638709343275E-4</v>
      </c>
      <c r="J27" s="420">
        <v>1658.2542205757322</v>
      </c>
      <c r="K27" s="419">
        <v>14629.482204116692</v>
      </c>
      <c r="L27" s="419">
        <v>1.4136395132220079E-4</v>
      </c>
      <c r="M27" s="420">
        <v>1664.9388081367595</v>
      </c>
      <c r="O27" s="415">
        <f t="shared" si="4"/>
        <v>15081.00044</v>
      </c>
      <c r="P27" s="416">
        <f t="shared" si="5"/>
        <v>16127.000439999998</v>
      </c>
      <c r="Q27" s="416">
        <f t="shared" si="6"/>
        <v>16229.000439999998</v>
      </c>
      <c r="R27" s="417">
        <f t="shared" si="7"/>
        <v>16294.421153617403</v>
      </c>
    </row>
    <row r="28" spans="1:39" x14ac:dyDescent="0.2">
      <c r="A28" s="398">
        <v>1999</v>
      </c>
      <c r="B28" s="419">
        <v>18360.000159999996</v>
      </c>
      <c r="C28" s="419">
        <v>85.000140000000016</v>
      </c>
      <c r="D28" s="420">
        <v>2810.0001399999996</v>
      </c>
      <c r="E28" s="421">
        <v>26476.160625085577</v>
      </c>
      <c r="F28" s="419">
        <v>85.000145376666609</v>
      </c>
      <c r="G28" s="420">
        <v>3213.8396695377546</v>
      </c>
      <c r="H28" s="421">
        <v>26882.153156513847</v>
      </c>
      <c r="I28" s="419">
        <v>86.303559381259916</v>
      </c>
      <c r="J28" s="420">
        <v>3252.5437241048908</v>
      </c>
      <c r="K28" s="419">
        <v>26926.599140166618</v>
      </c>
      <c r="L28" s="419">
        <v>86.446250577426454</v>
      </c>
      <c r="M28" s="420">
        <v>3257.9213627318941</v>
      </c>
      <c r="O28" s="415">
        <f t="shared" si="4"/>
        <v>21255.000439999996</v>
      </c>
      <c r="P28" s="416">
        <f t="shared" si="5"/>
        <v>29775.00044</v>
      </c>
      <c r="Q28" s="416">
        <f t="shared" si="6"/>
        <v>30221.000439999996</v>
      </c>
      <c r="R28" s="417">
        <f t="shared" si="7"/>
        <v>30270.966753475939</v>
      </c>
    </row>
    <row r="29" spans="1:39" x14ac:dyDescent="0.2">
      <c r="A29" s="398">
        <v>2000</v>
      </c>
      <c r="B29" s="419">
        <v>8816.0001599999996</v>
      </c>
      <c r="C29" s="419">
        <v>246.00014000000002</v>
      </c>
      <c r="D29" s="420">
        <v>1582.0001399999999</v>
      </c>
      <c r="E29" s="421">
        <v>17601.724167461758</v>
      </c>
      <c r="F29" s="419">
        <v>246.00014433006206</v>
      </c>
      <c r="G29" s="420">
        <v>1790.2761282081794</v>
      </c>
      <c r="H29" s="421">
        <v>18774.287471091797</v>
      </c>
      <c r="I29" s="419">
        <v>262.38778054971885</v>
      </c>
      <c r="J29" s="420">
        <v>1881.3251883584876</v>
      </c>
      <c r="K29" s="419">
        <v>18834.376587923729</v>
      </c>
      <c r="L29" s="419">
        <v>263.22758072988552</v>
      </c>
      <c r="M29" s="420">
        <v>1887.3465710190121</v>
      </c>
      <c r="O29" s="415">
        <f t="shared" si="4"/>
        <v>10644.00044</v>
      </c>
      <c r="P29" s="416">
        <f t="shared" si="5"/>
        <v>19638.00044</v>
      </c>
      <c r="Q29" s="416">
        <f t="shared" si="6"/>
        <v>20918.000440000003</v>
      </c>
      <c r="R29" s="417">
        <f t="shared" si="7"/>
        <v>20984.950739672626</v>
      </c>
    </row>
    <row r="30" spans="1:39" ht="12" customHeight="1" x14ac:dyDescent="0.2">
      <c r="A30" s="398">
        <v>2001</v>
      </c>
      <c r="B30" s="419">
        <v>13041.00016</v>
      </c>
      <c r="C30" s="419">
        <v>574.00013999999987</v>
      </c>
      <c r="D30" s="420">
        <v>2428.0001400000001</v>
      </c>
      <c r="E30" s="421">
        <v>24673.301661360973</v>
      </c>
      <c r="F30" s="419">
        <v>574.00015220803414</v>
      </c>
      <c r="G30" s="420">
        <v>3595.6986264309899</v>
      </c>
      <c r="H30" s="421">
        <v>26007.291778037987</v>
      </c>
      <c r="I30" s="419">
        <v>605.03412002139703</v>
      </c>
      <c r="J30" s="420">
        <v>3776.6745419406166</v>
      </c>
      <c r="K30" s="419">
        <v>26075.583738274676</v>
      </c>
      <c r="L30" s="419">
        <v>606.6228654555232</v>
      </c>
      <c r="M30" s="420">
        <v>3786.5916263431891</v>
      </c>
      <c r="O30" s="415">
        <f t="shared" si="4"/>
        <v>16043.00044</v>
      </c>
      <c r="P30" s="416">
        <f t="shared" si="5"/>
        <v>28843.000439999996</v>
      </c>
      <c r="Q30" s="416">
        <f t="shared" si="6"/>
        <v>30389.00044</v>
      </c>
      <c r="R30" s="417">
        <f t="shared" si="7"/>
        <v>30468.798230073389</v>
      </c>
    </row>
    <row r="31" spans="1:39" x14ac:dyDescent="0.2">
      <c r="A31" s="398">
        <v>2002</v>
      </c>
      <c r="B31" s="419">
        <v>13450.00016</v>
      </c>
      <c r="C31" s="419">
        <v>38.000140000000002</v>
      </c>
      <c r="D31" s="420">
        <v>1687.0001399999999</v>
      </c>
      <c r="E31" s="421">
        <v>31600.194202062758</v>
      </c>
      <c r="F31" s="419">
        <v>38.000150436861894</v>
      </c>
      <c r="G31" s="420">
        <v>2458.8060875003807</v>
      </c>
      <c r="H31" s="421">
        <v>31916.090298793526</v>
      </c>
      <c r="I31" s="419">
        <v>38.380023939395727</v>
      </c>
      <c r="J31" s="420">
        <v>2482.5301172670702</v>
      </c>
      <c r="K31" s="419">
        <v>32009.74077239793</v>
      </c>
      <c r="L31" s="419">
        <v>38.492641349148094</v>
      </c>
      <c r="M31" s="420">
        <v>2489.8145345952175</v>
      </c>
      <c r="O31" s="415">
        <f t="shared" si="4"/>
        <v>15175.00044</v>
      </c>
      <c r="P31" s="416">
        <f t="shared" si="5"/>
        <v>34097.000440000003</v>
      </c>
      <c r="Q31" s="416">
        <f t="shared" si="6"/>
        <v>34437.000439999996</v>
      </c>
      <c r="R31" s="417">
        <f t="shared" si="7"/>
        <v>34538.047948342297</v>
      </c>
    </row>
    <row r="32" spans="1:39" x14ac:dyDescent="0.2">
      <c r="A32" s="398">
        <v>2003</v>
      </c>
      <c r="B32" s="419">
        <v>13643.00016</v>
      </c>
      <c r="C32" s="419">
        <v>90.000140000000016</v>
      </c>
      <c r="D32" s="420">
        <v>1422.0001399999999</v>
      </c>
      <c r="E32" s="421">
        <v>35251.740964852921</v>
      </c>
      <c r="F32" s="419">
        <v>90.000153124607451</v>
      </c>
      <c r="G32" s="420">
        <v>2160.259322022468</v>
      </c>
      <c r="H32" s="421">
        <v>36475.356587187031</v>
      </c>
      <c r="I32" s="419">
        <v>93.124126377196987</v>
      </c>
      <c r="J32" s="420">
        <v>2228.5197264357698</v>
      </c>
      <c r="K32" s="419">
        <v>36651.816187211851</v>
      </c>
      <c r="L32" s="419">
        <v>93.574640028897747</v>
      </c>
      <c r="M32" s="420">
        <v>2239.300805398886</v>
      </c>
      <c r="O32" s="415">
        <f t="shared" si="4"/>
        <v>15155.00044</v>
      </c>
      <c r="P32" s="416">
        <f t="shared" si="5"/>
        <v>37502.000439999996</v>
      </c>
      <c r="Q32" s="416">
        <f t="shared" si="6"/>
        <v>38797.000439999996</v>
      </c>
      <c r="R32" s="417">
        <f t="shared" si="7"/>
        <v>38984.691632639639</v>
      </c>
    </row>
    <row r="33" spans="1:18" x14ac:dyDescent="0.2">
      <c r="A33" s="398">
        <v>2004</v>
      </c>
      <c r="B33" s="419">
        <v>15666.00016</v>
      </c>
      <c r="C33" s="419">
        <v>1045.0001399999999</v>
      </c>
      <c r="D33" s="420">
        <v>2618.0001400000006</v>
      </c>
      <c r="E33" s="421">
        <v>30455.882310504123</v>
      </c>
      <c r="F33" s="419">
        <v>1045.0001492837182</v>
      </c>
      <c r="G33" s="420">
        <v>3731.1179802121546</v>
      </c>
      <c r="H33" s="421">
        <v>31897.8277510021</v>
      </c>
      <c r="I33" s="419">
        <v>1094.4760789073368</v>
      </c>
      <c r="J33" s="420">
        <v>3901.6966100905579</v>
      </c>
      <c r="K33" s="419">
        <v>32044.262133974811</v>
      </c>
      <c r="L33" s="419">
        <v>1099.5005254164932</v>
      </c>
      <c r="M33" s="420">
        <v>3919.6082541092442</v>
      </c>
      <c r="O33" s="415">
        <f t="shared" si="4"/>
        <v>19329.00044</v>
      </c>
      <c r="P33" s="416">
        <f t="shared" si="5"/>
        <v>35232.000439999996</v>
      </c>
      <c r="Q33" s="416">
        <f t="shared" si="6"/>
        <v>36894.000439999989</v>
      </c>
      <c r="R33" s="417">
        <f t="shared" si="7"/>
        <v>37063.370913500548</v>
      </c>
    </row>
    <row r="34" spans="1:18" x14ac:dyDescent="0.2">
      <c r="A34" s="398">
        <v>2005</v>
      </c>
      <c r="B34" s="419">
        <v>19782.00016</v>
      </c>
      <c r="C34" s="419">
        <v>594.00013999999987</v>
      </c>
      <c r="D34" s="420">
        <v>2181.0001400000001</v>
      </c>
      <c r="E34" s="421">
        <v>52427.540175085145</v>
      </c>
      <c r="F34" s="419">
        <v>594.00015357736174</v>
      </c>
      <c r="G34" s="420">
        <v>3560.4601113374902</v>
      </c>
      <c r="H34" s="421">
        <v>54999.895978167391</v>
      </c>
      <c r="I34" s="419">
        <v>623.14475076396764</v>
      </c>
      <c r="J34" s="420">
        <v>3732.9597110686436</v>
      </c>
      <c r="K34" s="419">
        <v>55126.028702908727</v>
      </c>
      <c r="L34" s="419">
        <v>624.57382519991415</v>
      </c>
      <c r="M34" s="420">
        <v>3741.5206068909483</v>
      </c>
      <c r="N34" s="446">
        <f>SUM(H34:J34)</f>
        <v>59356.000440000003</v>
      </c>
      <c r="O34" s="415">
        <f t="shared" si="4"/>
        <v>22557.00044</v>
      </c>
      <c r="P34" s="416">
        <f t="shared" si="5"/>
        <v>56582.000439999996</v>
      </c>
      <c r="Q34" s="416">
        <f t="shared" si="6"/>
        <v>59356.000440000003</v>
      </c>
      <c r="R34" s="417">
        <f t="shared" si="7"/>
        <v>59492.123134999587</v>
      </c>
    </row>
    <row r="35" spans="1:18" x14ac:dyDescent="0.2">
      <c r="A35" s="398">
        <v>2006</v>
      </c>
      <c r="B35" s="419">
        <v>15747.00016</v>
      </c>
      <c r="C35" s="419">
        <v>278.00013999999999</v>
      </c>
      <c r="D35" s="420">
        <v>1271.0001399999999</v>
      </c>
      <c r="E35" s="421">
        <v>41910.417228369704</v>
      </c>
      <c r="F35" s="419">
        <v>278.00015989384434</v>
      </c>
      <c r="G35" s="420">
        <v>2473.5830517364561</v>
      </c>
      <c r="H35" s="421">
        <v>44092.673071756799</v>
      </c>
      <c r="I35" s="419">
        <v>292.47549427865306</v>
      </c>
      <c r="J35" s="420">
        <v>2600.8518739645583</v>
      </c>
      <c r="K35" s="419">
        <v>44268.269654884192</v>
      </c>
      <c r="L35" s="419">
        <v>293.64026143532431</v>
      </c>
      <c r="M35" s="420">
        <v>2611.2096198318909</v>
      </c>
      <c r="N35" s="446">
        <f>SUM(H35:J35)</f>
        <v>46986.000440000011</v>
      </c>
      <c r="O35" s="415">
        <f t="shared" si="4"/>
        <v>17296.00044</v>
      </c>
      <c r="P35" s="416">
        <f t="shared" si="5"/>
        <v>44662.000440000011</v>
      </c>
      <c r="Q35" s="416">
        <f t="shared" si="6"/>
        <v>46986.000440000011</v>
      </c>
      <c r="R35" s="417">
        <f t="shared" si="7"/>
        <v>47173.119536151404</v>
      </c>
    </row>
    <row r="36" spans="1:18" x14ac:dyDescent="0.2">
      <c r="A36" s="398">
        <v>2007</v>
      </c>
      <c r="B36" s="419">
        <v>16229.00016</v>
      </c>
      <c r="C36" s="419">
        <v>38.000140000000002</v>
      </c>
      <c r="D36" s="420">
        <v>625.00013999999987</v>
      </c>
      <c r="E36" s="421">
        <v>36171.862954066244</v>
      </c>
      <c r="F36" s="419">
        <v>38.000162265053163</v>
      </c>
      <c r="G36" s="420">
        <v>1216.1373236687029</v>
      </c>
      <c r="H36" s="421">
        <v>38107.507138634326</v>
      </c>
      <c r="I36" s="419">
        <v>40.03363907150986</v>
      </c>
      <c r="J36" s="420">
        <v>1277.4596622941642</v>
      </c>
      <c r="K36" s="419">
        <v>38151.444726727168</v>
      </c>
      <c r="L36" s="419">
        <v>40.079797471139159</v>
      </c>
      <c r="M36" s="420">
        <v>1278.9325609606369</v>
      </c>
      <c r="N36" s="446">
        <f>SUM(H36:J36)</f>
        <v>39425.000439999996</v>
      </c>
      <c r="O36" s="415">
        <f t="shared" si="4"/>
        <v>16892.00044</v>
      </c>
      <c r="P36" s="416">
        <f t="shared" si="5"/>
        <v>37426.000439999996</v>
      </c>
      <c r="Q36" s="416">
        <f t="shared" si="6"/>
        <v>39425.000439999996</v>
      </c>
      <c r="R36" s="417">
        <f t="shared" si="7"/>
        <v>39470.457085158945</v>
      </c>
    </row>
    <row r="37" spans="1:18" x14ac:dyDescent="0.2">
      <c r="A37" s="398">
        <v>2008</v>
      </c>
      <c r="B37" s="419">
        <v>15190.00016</v>
      </c>
      <c r="C37" s="419">
        <v>9.0001399999999983</v>
      </c>
      <c r="D37" s="420">
        <v>1430.0001399999999</v>
      </c>
      <c r="E37" s="421">
        <v>33952.449045979709</v>
      </c>
      <c r="F37" s="419">
        <v>9.0001578933170752</v>
      </c>
      <c r="G37" s="420">
        <v>2444.5512361269766</v>
      </c>
      <c r="H37" s="421">
        <v>38171.921762492719</v>
      </c>
      <c r="I37" s="419">
        <v>10.118651538525491</v>
      </c>
      <c r="J37" s="420">
        <v>2715.9600259687509</v>
      </c>
      <c r="K37" s="419">
        <v>38648.212649871697</v>
      </c>
      <c r="L37" s="419">
        <v>10.244907207557549</v>
      </c>
      <c r="M37" s="420">
        <v>2749.8484693880582</v>
      </c>
      <c r="N37" s="446">
        <f>SUM(H37:J37)</f>
        <v>40898.000439999996</v>
      </c>
      <c r="O37" s="415">
        <f t="shared" si="4"/>
        <v>16629.00044</v>
      </c>
      <c r="P37" s="416">
        <f t="shared" si="5"/>
        <v>36406.000440000003</v>
      </c>
      <c r="Q37" s="416">
        <f t="shared" si="6"/>
        <v>40898.000439999996</v>
      </c>
      <c r="R37" s="417">
        <f t="shared" si="7"/>
        <v>41408.306026467311</v>
      </c>
    </row>
    <row r="38" spans="1:18" x14ac:dyDescent="0.2">
      <c r="A38" s="398">
        <v>2009</v>
      </c>
      <c r="B38" s="419">
        <v>15635.00016</v>
      </c>
      <c r="C38" s="419">
        <v>18.000139999999998</v>
      </c>
      <c r="D38" s="420">
        <v>1225.0001399999999</v>
      </c>
      <c r="E38" s="421">
        <v>37219.738773586876</v>
      </c>
      <c r="F38" s="419">
        <v>18.000156855882899</v>
      </c>
      <c r="G38" s="420">
        <v>2124.2615095572423</v>
      </c>
      <c r="H38" s="421">
        <v>41662.491047538926</v>
      </c>
      <c r="I38" s="419">
        <v>20.148744847268489</v>
      </c>
      <c r="J38" s="420">
        <v>2362.3606476138043</v>
      </c>
      <c r="K38" s="419">
        <v>41698.732725785863</v>
      </c>
      <c r="L38" s="419">
        <v>20.166271987616408</v>
      </c>
      <c r="M38" s="420">
        <v>2364.4156355019832</v>
      </c>
      <c r="N38" s="446">
        <f>SUM(H38:J38)</f>
        <v>44045.000439999996</v>
      </c>
      <c r="O38" s="415">
        <f t="shared" si="4"/>
        <v>16878.00044</v>
      </c>
      <c r="P38" s="416">
        <f t="shared" si="5"/>
        <v>39362.000439999996</v>
      </c>
      <c r="Q38" s="416">
        <f t="shared" si="6"/>
        <v>44045.000439999996</v>
      </c>
      <c r="R38" s="417">
        <f t="shared" si="7"/>
        <v>44083.314633275462</v>
      </c>
    </row>
    <row r="39" spans="1:18" x14ac:dyDescent="0.2">
      <c r="A39" s="398">
        <v>2010</v>
      </c>
      <c r="B39" s="419">
        <v>13956.00016</v>
      </c>
      <c r="C39" s="419">
        <v>29.000139999999998</v>
      </c>
      <c r="D39" s="420">
        <v>1312.0001399999999</v>
      </c>
      <c r="E39" s="421">
        <v>37999.470594338563</v>
      </c>
      <c r="F39" s="419">
        <v>29.000149445800123</v>
      </c>
      <c r="G39" s="420">
        <v>1885.3602168733007</v>
      </c>
      <c r="H39" s="421">
        <v>41656.209558142684</v>
      </c>
      <c r="I39" s="419">
        <v>31.79086434025978</v>
      </c>
      <c r="J39" s="420">
        <v>2058.8305381747268</v>
      </c>
      <c r="K39" s="419">
        <v>42067.223376446724</v>
      </c>
      <c r="L39" s="419">
        <v>32.104538692253762</v>
      </c>
      <c r="M39" s="420">
        <v>2079.1446236307033</v>
      </c>
      <c r="O39" s="415">
        <f t="shared" si="4"/>
        <v>15297.00044</v>
      </c>
      <c r="P39" s="416">
        <f t="shared" si="5"/>
        <v>39913.830960657659</v>
      </c>
      <c r="Q39" s="416">
        <f t="shared" si="6"/>
        <v>43746.830960657673</v>
      </c>
      <c r="R39" s="417">
        <f t="shared" si="7"/>
        <v>44178.472538769682</v>
      </c>
    </row>
    <row r="40" spans="1:18" x14ac:dyDescent="0.2">
      <c r="A40" s="398">
        <v>2011</v>
      </c>
      <c r="B40" s="419">
        <v>15499.00016</v>
      </c>
      <c r="C40" s="419">
        <v>19.000139999999998</v>
      </c>
      <c r="D40" s="420">
        <v>1629.0819052884376</v>
      </c>
      <c r="E40" s="421">
        <v>48830.874297285663</v>
      </c>
      <c r="F40" s="419">
        <v>19.000150721057398</v>
      </c>
      <c r="G40" s="420">
        <v>2337.2077572817129</v>
      </c>
      <c r="H40" s="421">
        <v>56064.005753602665</v>
      </c>
      <c r="I40" s="419">
        <v>21.814559030105059</v>
      </c>
      <c r="J40" s="420">
        <v>2641.2618926556684</v>
      </c>
      <c r="K40" s="419">
        <v>56311.82672162565</v>
      </c>
      <c r="L40" s="419">
        <v>21.910986409190219</v>
      </c>
      <c r="M40" s="420">
        <v>2652.9371211778134</v>
      </c>
      <c r="O40" s="415">
        <f t="shared" si="4"/>
        <v>17147.082205288436</v>
      </c>
      <c r="P40" s="416">
        <f t="shared" si="5"/>
        <v>51187.082205288432</v>
      </c>
      <c r="Q40" s="416">
        <f t="shared" si="6"/>
        <v>58727.08220528844</v>
      </c>
      <c r="R40" s="417">
        <f t="shared" si="7"/>
        <v>58986.67482921265</v>
      </c>
    </row>
    <row r="41" spans="1:18" x14ac:dyDescent="0.2">
      <c r="A41" s="398">
        <v>2012</v>
      </c>
      <c r="B41" s="419">
        <v>28261.00016</v>
      </c>
      <c r="C41" s="419">
        <v>9.0001399999999983</v>
      </c>
      <c r="D41" s="420">
        <v>1978.0001399999999</v>
      </c>
      <c r="E41" s="421">
        <v>86941.512826605613</v>
      </c>
      <c r="F41" s="419">
        <v>9.0001498381121259</v>
      </c>
      <c r="G41" s="420">
        <v>2732.091444409552</v>
      </c>
      <c r="H41" s="421">
        <v>98870.997973410165</v>
      </c>
      <c r="I41" s="419">
        <v>10.235074569100478</v>
      </c>
      <c r="J41" s="420">
        <v>3051.3713728740126</v>
      </c>
      <c r="K41" s="419">
        <v>99259.298670280958</v>
      </c>
      <c r="L41" s="419">
        <v>10.275271256391679</v>
      </c>
      <c r="M41" s="420">
        <v>3063.3551664513489</v>
      </c>
      <c r="O41" s="415">
        <f t="shared" si="4"/>
        <v>30248.00044</v>
      </c>
      <c r="P41" s="416">
        <f t="shared" si="5"/>
        <v>89682.604420853284</v>
      </c>
      <c r="Q41" s="416">
        <f t="shared" si="6"/>
        <v>101932.60442085328</v>
      </c>
      <c r="R41" s="417">
        <f t="shared" si="7"/>
        <v>102332.9291079887</v>
      </c>
    </row>
    <row r="42" spans="1:18" x14ac:dyDescent="0.2">
      <c r="A42" s="422">
        <v>2013</v>
      </c>
      <c r="B42" s="419" t="e">
        <f ca="1">INDIRECT("'"&amp;$A42&amp;"'!"&amp;"$D$27")</f>
        <v>#REF!</v>
      </c>
      <c r="C42" s="419" t="e">
        <f ca="1">INDIRECT("'"&amp;$A42&amp;"'!"&amp;"$E$27")</f>
        <v>#REF!</v>
      </c>
      <c r="D42" s="420" t="e">
        <f ca="1">INDIRECT("'"&amp;$A42&amp;"'!"&amp;"$F$27")</f>
        <v>#REF!</v>
      </c>
      <c r="E42" s="421" t="e">
        <f ca="1">INDIRECT("'"&amp;$A42&amp;"'!"&amp;"$H$27")</f>
        <v>#REF!</v>
      </c>
      <c r="F42" s="419" t="e">
        <f ca="1">INDIRECT("'"&amp;$A42&amp;"'!"&amp;"$I$27")</f>
        <v>#REF!</v>
      </c>
      <c r="G42" s="420" t="e">
        <f ca="1">INDIRECT("'"&amp;$A42&amp;"'!"&amp;"$J$27")</f>
        <v>#REF!</v>
      </c>
      <c r="H42" s="421" t="e">
        <f ca="1">INDIRECT("'"&amp;$A42&amp;"'!"&amp;"$L$27")</f>
        <v>#REF!</v>
      </c>
      <c r="I42" s="419" t="e">
        <f ca="1">INDIRECT("'"&amp;$A42&amp;"'!"&amp;"$M$27")</f>
        <v>#REF!</v>
      </c>
      <c r="J42" s="420" t="e">
        <f ca="1">INDIRECT("'"&amp;$A42&amp;"'!"&amp;"$N$27")</f>
        <v>#REF!</v>
      </c>
      <c r="K42" s="419" t="e">
        <f ca="1">INDIRECT("'"&amp;$A42&amp;"'!"&amp;"$P$27")</f>
        <v>#REF!</v>
      </c>
      <c r="L42" s="419" t="e">
        <f ca="1">INDIRECT("'"&amp;$A42&amp;"'!"&amp;"$Q$27")</f>
        <v>#REF!</v>
      </c>
      <c r="M42" s="420" t="e">
        <f ca="1">INDIRECT("'"&amp;$A42&amp;"'!"&amp;"$R$27")</f>
        <v>#REF!</v>
      </c>
      <c r="O42" s="415" t="e">
        <f t="shared" ca="1" si="4"/>
        <v>#REF!</v>
      </c>
      <c r="P42" s="416" t="e">
        <f t="shared" ca="1" si="5"/>
        <v>#REF!</v>
      </c>
      <c r="Q42" s="416" t="e">
        <f t="shared" ca="1" si="6"/>
        <v>#REF!</v>
      </c>
      <c r="R42" s="417" t="e">
        <f t="shared" ca="1" si="7"/>
        <v>#REF!</v>
      </c>
    </row>
    <row r="43" spans="1:18" ht="12.75" thickBot="1" x14ac:dyDescent="0.25">
      <c r="A43" s="423">
        <v>2014</v>
      </c>
      <c r="B43" s="424" t="e">
        <f ca="1">INDIRECT("'"&amp;$A43&amp;"'!"&amp;"$D$27")</f>
        <v>#REF!</v>
      </c>
      <c r="C43" s="424" t="e">
        <f ca="1">INDIRECT("'"&amp;$A43&amp;"'!"&amp;"$E$27")</f>
        <v>#REF!</v>
      </c>
      <c r="D43" s="425" t="e">
        <f ca="1">INDIRECT("'"&amp;$A43&amp;"'!"&amp;"$F$27")</f>
        <v>#REF!</v>
      </c>
      <c r="E43" s="426" t="e">
        <f ca="1">INDIRECT("'"&amp;$A43&amp;"'!"&amp;"$H$27")</f>
        <v>#REF!</v>
      </c>
      <c r="F43" s="424" t="e">
        <f ca="1">INDIRECT("'"&amp;$A43&amp;"'!"&amp;"$I$27")</f>
        <v>#REF!</v>
      </c>
      <c r="G43" s="425" t="e">
        <f ca="1">INDIRECT("'"&amp;$A43&amp;"'!"&amp;"$J$27")</f>
        <v>#REF!</v>
      </c>
      <c r="H43" s="426" t="e">
        <f ca="1">INDIRECT("'"&amp;$A43&amp;"'!"&amp;"$L$27")</f>
        <v>#REF!</v>
      </c>
      <c r="I43" s="424" t="e">
        <f ca="1">INDIRECT("'"&amp;$A43&amp;"'!"&amp;"$M$27")</f>
        <v>#REF!</v>
      </c>
      <c r="J43" s="425" t="e">
        <f ca="1">INDIRECT("'"&amp;$A43&amp;"'!"&amp;"$N$27")</f>
        <v>#REF!</v>
      </c>
      <c r="K43" s="424" t="e">
        <f ca="1">INDIRECT("'"&amp;$A43&amp;"'!"&amp;"$P$27")</f>
        <v>#REF!</v>
      </c>
      <c r="L43" s="424" t="e">
        <f ca="1">INDIRECT("'"&amp;$A43&amp;"'!"&amp;"$Q$27")</f>
        <v>#REF!</v>
      </c>
      <c r="M43" s="425" t="e">
        <f ca="1">INDIRECT("'"&amp;$A43&amp;"'!"&amp;"$R$27")</f>
        <v>#REF!</v>
      </c>
      <c r="O43" s="427" t="e">
        <f t="shared" ca="1" si="4"/>
        <v>#REF!</v>
      </c>
      <c r="P43" s="428" t="e">
        <f t="shared" ca="1" si="5"/>
        <v>#REF!</v>
      </c>
      <c r="Q43" s="428" t="e">
        <f t="shared" ca="1" si="6"/>
        <v>#REF!</v>
      </c>
      <c r="R43" s="429" t="e">
        <f t="shared" ca="1" si="7"/>
        <v>#REF!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rgb="FF92D050"/>
  </sheetPr>
  <dimension ref="A1:AA43"/>
  <sheetViews>
    <sheetView topLeftCell="O1" workbookViewId="0">
      <selection activeCell="Y27" sqref="Y27"/>
    </sheetView>
  </sheetViews>
  <sheetFormatPr defaultRowHeight="12" x14ac:dyDescent="0.2"/>
  <cols>
    <col min="1" max="14" width="9.140625" style="392"/>
    <col min="15" max="16" width="9.28515625" style="392" bestFit="1" customWidth="1"/>
    <col min="17" max="18" width="9.42578125" style="392" bestFit="1" customWidth="1"/>
    <col min="19" max="270" width="9.140625" style="392"/>
    <col min="271" max="272" width="9.28515625" style="392" bestFit="1" customWidth="1"/>
    <col min="273" max="274" width="9.42578125" style="392" bestFit="1" customWidth="1"/>
    <col min="275" max="526" width="9.140625" style="392"/>
    <col min="527" max="528" width="9.28515625" style="392" bestFit="1" customWidth="1"/>
    <col min="529" max="530" width="9.42578125" style="392" bestFit="1" customWidth="1"/>
    <col min="531" max="782" width="9.140625" style="392"/>
    <col min="783" max="784" width="9.28515625" style="392" bestFit="1" customWidth="1"/>
    <col min="785" max="786" width="9.42578125" style="392" bestFit="1" customWidth="1"/>
    <col min="787" max="1038" width="9.140625" style="392"/>
    <col min="1039" max="1040" width="9.28515625" style="392" bestFit="1" customWidth="1"/>
    <col min="1041" max="1042" width="9.42578125" style="392" bestFit="1" customWidth="1"/>
    <col min="1043" max="1294" width="9.140625" style="392"/>
    <col min="1295" max="1296" width="9.28515625" style="392" bestFit="1" customWidth="1"/>
    <col min="1297" max="1298" width="9.42578125" style="392" bestFit="1" customWidth="1"/>
    <col min="1299" max="1550" width="9.140625" style="392"/>
    <col min="1551" max="1552" width="9.28515625" style="392" bestFit="1" customWidth="1"/>
    <col min="1553" max="1554" width="9.42578125" style="392" bestFit="1" customWidth="1"/>
    <col min="1555" max="1806" width="9.140625" style="392"/>
    <col min="1807" max="1808" width="9.28515625" style="392" bestFit="1" customWidth="1"/>
    <col min="1809" max="1810" width="9.42578125" style="392" bestFit="1" customWidth="1"/>
    <col min="1811" max="2062" width="9.140625" style="392"/>
    <col min="2063" max="2064" width="9.28515625" style="392" bestFit="1" customWidth="1"/>
    <col min="2065" max="2066" width="9.42578125" style="392" bestFit="1" customWidth="1"/>
    <col min="2067" max="2318" width="9.140625" style="392"/>
    <col min="2319" max="2320" width="9.28515625" style="392" bestFit="1" customWidth="1"/>
    <col min="2321" max="2322" width="9.42578125" style="392" bestFit="1" customWidth="1"/>
    <col min="2323" max="2574" width="9.140625" style="392"/>
    <col min="2575" max="2576" width="9.28515625" style="392" bestFit="1" customWidth="1"/>
    <col min="2577" max="2578" width="9.42578125" style="392" bestFit="1" customWidth="1"/>
    <col min="2579" max="2830" width="9.140625" style="392"/>
    <col min="2831" max="2832" width="9.28515625" style="392" bestFit="1" customWidth="1"/>
    <col min="2833" max="2834" width="9.42578125" style="392" bestFit="1" customWidth="1"/>
    <col min="2835" max="3086" width="9.140625" style="392"/>
    <col min="3087" max="3088" width="9.28515625" style="392" bestFit="1" customWidth="1"/>
    <col min="3089" max="3090" width="9.42578125" style="392" bestFit="1" customWidth="1"/>
    <col min="3091" max="3342" width="9.140625" style="392"/>
    <col min="3343" max="3344" width="9.28515625" style="392" bestFit="1" customWidth="1"/>
    <col min="3345" max="3346" width="9.42578125" style="392" bestFit="1" customWidth="1"/>
    <col min="3347" max="3598" width="9.140625" style="392"/>
    <col min="3599" max="3600" width="9.28515625" style="392" bestFit="1" customWidth="1"/>
    <col min="3601" max="3602" width="9.42578125" style="392" bestFit="1" customWidth="1"/>
    <col min="3603" max="3854" width="9.140625" style="392"/>
    <col min="3855" max="3856" width="9.28515625" style="392" bestFit="1" customWidth="1"/>
    <col min="3857" max="3858" width="9.42578125" style="392" bestFit="1" customWidth="1"/>
    <col min="3859" max="4110" width="9.140625" style="392"/>
    <col min="4111" max="4112" width="9.28515625" style="392" bestFit="1" customWidth="1"/>
    <col min="4113" max="4114" width="9.42578125" style="392" bestFit="1" customWidth="1"/>
    <col min="4115" max="4366" width="9.140625" style="392"/>
    <col min="4367" max="4368" width="9.28515625" style="392" bestFit="1" customWidth="1"/>
    <col min="4369" max="4370" width="9.42578125" style="392" bestFit="1" customWidth="1"/>
    <col min="4371" max="4622" width="9.140625" style="392"/>
    <col min="4623" max="4624" width="9.28515625" style="392" bestFit="1" customWidth="1"/>
    <col min="4625" max="4626" width="9.42578125" style="392" bestFit="1" customWidth="1"/>
    <col min="4627" max="4878" width="9.140625" style="392"/>
    <col min="4879" max="4880" width="9.28515625" style="392" bestFit="1" customWidth="1"/>
    <col min="4881" max="4882" width="9.42578125" style="392" bestFit="1" customWidth="1"/>
    <col min="4883" max="5134" width="9.140625" style="392"/>
    <col min="5135" max="5136" width="9.28515625" style="392" bestFit="1" customWidth="1"/>
    <col min="5137" max="5138" width="9.42578125" style="392" bestFit="1" customWidth="1"/>
    <col min="5139" max="5390" width="9.140625" style="392"/>
    <col min="5391" max="5392" width="9.28515625" style="392" bestFit="1" customWidth="1"/>
    <col min="5393" max="5394" width="9.42578125" style="392" bestFit="1" customWidth="1"/>
    <col min="5395" max="5646" width="9.140625" style="392"/>
    <col min="5647" max="5648" width="9.28515625" style="392" bestFit="1" customWidth="1"/>
    <col min="5649" max="5650" width="9.42578125" style="392" bestFit="1" customWidth="1"/>
    <col min="5651" max="5902" width="9.140625" style="392"/>
    <col min="5903" max="5904" width="9.28515625" style="392" bestFit="1" customWidth="1"/>
    <col min="5905" max="5906" width="9.42578125" style="392" bestFit="1" customWidth="1"/>
    <col min="5907" max="6158" width="9.140625" style="392"/>
    <col min="6159" max="6160" width="9.28515625" style="392" bestFit="1" customWidth="1"/>
    <col min="6161" max="6162" width="9.42578125" style="392" bestFit="1" customWidth="1"/>
    <col min="6163" max="6414" width="9.140625" style="392"/>
    <col min="6415" max="6416" width="9.28515625" style="392" bestFit="1" customWidth="1"/>
    <col min="6417" max="6418" width="9.42578125" style="392" bestFit="1" customWidth="1"/>
    <col min="6419" max="6670" width="9.140625" style="392"/>
    <col min="6671" max="6672" width="9.28515625" style="392" bestFit="1" customWidth="1"/>
    <col min="6673" max="6674" width="9.42578125" style="392" bestFit="1" customWidth="1"/>
    <col min="6675" max="6926" width="9.140625" style="392"/>
    <col min="6927" max="6928" width="9.28515625" style="392" bestFit="1" customWidth="1"/>
    <col min="6929" max="6930" width="9.42578125" style="392" bestFit="1" customWidth="1"/>
    <col min="6931" max="7182" width="9.140625" style="392"/>
    <col min="7183" max="7184" width="9.28515625" style="392" bestFit="1" customWidth="1"/>
    <col min="7185" max="7186" width="9.42578125" style="392" bestFit="1" customWidth="1"/>
    <col min="7187" max="7438" width="9.140625" style="392"/>
    <col min="7439" max="7440" width="9.28515625" style="392" bestFit="1" customWidth="1"/>
    <col min="7441" max="7442" width="9.42578125" style="392" bestFit="1" customWidth="1"/>
    <col min="7443" max="7694" width="9.140625" style="392"/>
    <col min="7695" max="7696" width="9.28515625" style="392" bestFit="1" customWidth="1"/>
    <col min="7697" max="7698" width="9.42578125" style="392" bestFit="1" customWidth="1"/>
    <col min="7699" max="7950" width="9.140625" style="392"/>
    <col min="7951" max="7952" width="9.28515625" style="392" bestFit="1" customWidth="1"/>
    <col min="7953" max="7954" width="9.42578125" style="392" bestFit="1" customWidth="1"/>
    <col min="7955" max="8206" width="9.140625" style="392"/>
    <col min="8207" max="8208" width="9.28515625" style="392" bestFit="1" customWidth="1"/>
    <col min="8209" max="8210" width="9.42578125" style="392" bestFit="1" customWidth="1"/>
    <col min="8211" max="8462" width="9.140625" style="392"/>
    <col min="8463" max="8464" width="9.28515625" style="392" bestFit="1" customWidth="1"/>
    <col min="8465" max="8466" width="9.42578125" style="392" bestFit="1" customWidth="1"/>
    <col min="8467" max="8718" width="9.140625" style="392"/>
    <col min="8719" max="8720" width="9.28515625" style="392" bestFit="1" customWidth="1"/>
    <col min="8721" max="8722" width="9.42578125" style="392" bestFit="1" customWidth="1"/>
    <col min="8723" max="8974" width="9.140625" style="392"/>
    <col min="8975" max="8976" width="9.28515625" style="392" bestFit="1" customWidth="1"/>
    <col min="8977" max="8978" width="9.42578125" style="392" bestFit="1" customWidth="1"/>
    <col min="8979" max="9230" width="9.140625" style="392"/>
    <col min="9231" max="9232" width="9.28515625" style="392" bestFit="1" customWidth="1"/>
    <col min="9233" max="9234" width="9.42578125" style="392" bestFit="1" customWidth="1"/>
    <col min="9235" max="9486" width="9.140625" style="392"/>
    <col min="9487" max="9488" width="9.28515625" style="392" bestFit="1" customWidth="1"/>
    <col min="9489" max="9490" width="9.42578125" style="392" bestFit="1" customWidth="1"/>
    <col min="9491" max="9742" width="9.140625" style="392"/>
    <col min="9743" max="9744" width="9.28515625" style="392" bestFit="1" customWidth="1"/>
    <col min="9745" max="9746" width="9.42578125" style="392" bestFit="1" customWidth="1"/>
    <col min="9747" max="9998" width="9.140625" style="392"/>
    <col min="9999" max="10000" width="9.28515625" style="392" bestFit="1" customWidth="1"/>
    <col min="10001" max="10002" width="9.42578125" style="392" bestFit="1" customWidth="1"/>
    <col min="10003" max="10254" width="9.140625" style="392"/>
    <col min="10255" max="10256" width="9.28515625" style="392" bestFit="1" customWidth="1"/>
    <col min="10257" max="10258" width="9.42578125" style="392" bestFit="1" customWidth="1"/>
    <col min="10259" max="10510" width="9.140625" style="392"/>
    <col min="10511" max="10512" width="9.28515625" style="392" bestFit="1" customWidth="1"/>
    <col min="10513" max="10514" width="9.42578125" style="392" bestFit="1" customWidth="1"/>
    <col min="10515" max="10766" width="9.140625" style="392"/>
    <col min="10767" max="10768" width="9.28515625" style="392" bestFit="1" customWidth="1"/>
    <col min="10769" max="10770" width="9.42578125" style="392" bestFit="1" customWidth="1"/>
    <col min="10771" max="11022" width="9.140625" style="392"/>
    <col min="11023" max="11024" width="9.28515625" style="392" bestFit="1" customWidth="1"/>
    <col min="11025" max="11026" width="9.42578125" style="392" bestFit="1" customWidth="1"/>
    <col min="11027" max="11278" width="9.140625" style="392"/>
    <col min="11279" max="11280" width="9.28515625" style="392" bestFit="1" customWidth="1"/>
    <col min="11281" max="11282" width="9.42578125" style="392" bestFit="1" customWidth="1"/>
    <col min="11283" max="11534" width="9.140625" style="392"/>
    <col min="11535" max="11536" width="9.28515625" style="392" bestFit="1" customWidth="1"/>
    <col min="11537" max="11538" width="9.42578125" style="392" bestFit="1" customWidth="1"/>
    <col min="11539" max="11790" width="9.140625" style="392"/>
    <col min="11791" max="11792" width="9.28515625" style="392" bestFit="1" customWidth="1"/>
    <col min="11793" max="11794" width="9.42578125" style="392" bestFit="1" customWidth="1"/>
    <col min="11795" max="12046" width="9.140625" style="392"/>
    <col min="12047" max="12048" width="9.28515625" style="392" bestFit="1" customWidth="1"/>
    <col min="12049" max="12050" width="9.42578125" style="392" bestFit="1" customWidth="1"/>
    <col min="12051" max="12302" width="9.140625" style="392"/>
    <col min="12303" max="12304" width="9.28515625" style="392" bestFit="1" customWidth="1"/>
    <col min="12305" max="12306" width="9.42578125" style="392" bestFit="1" customWidth="1"/>
    <col min="12307" max="12558" width="9.140625" style="392"/>
    <col min="12559" max="12560" width="9.28515625" style="392" bestFit="1" customWidth="1"/>
    <col min="12561" max="12562" width="9.42578125" style="392" bestFit="1" customWidth="1"/>
    <col min="12563" max="12814" width="9.140625" style="392"/>
    <col min="12815" max="12816" width="9.28515625" style="392" bestFit="1" customWidth="1"/>
    <col min="12817" max="12818" width="9.42578125" style="392" bestFit="1" customWidth="1"/>
    <col min="12819" max="13070" width="9.140625" style="392"/>
    <col min="13071" max="13072" width="9.28515625" style="392" bestFit="1" customWidth="1"/>
    <col min="13073" max="13074" width="9.42578125" style="392" bestFit="1" customWidth="1"/>
    <col min="13075" max="13326" width="9.140625" style="392"/>
    <col min="13327" max="13328" width="9.28515625" style="392" bestFit="1" customWidth="1"/>
    <col min="13329" max="13330" width="9.42578125" style="392" bestFit="1" customWidth="1"/>
    <col min="13331" max="13582" width="9.140625" style="392"/>
    <col min="13583" max="13584" width="9.28515625" style="392" bestFit="1" customWidth="1"/>
    <col min="13585" max="13586" width="9.42578125" style="392" bestFit="1" customWidth="1"/>
    <col min="13587" max="13838" width="9.140625" style="392"/>
    <col min="13839" max="13840" width="9.28515625" style="392" bestFit="1" customWidth="1"/>
    <col min="13841" max="13842" width="9.42578125" style="392" bestFit="1" customWidth="1"/>
    <col min="13843" max="14094" width="9.140625" style="392"/>
    <col min="14095" max="14096" width="9.28515625" style="392" bestFit="1" customWidth="1"/>
    <col min="14097" max="14098" width="9.42578125" style="392" bestFit="1" customWidth="1"/>
    <col min="14099" max="14350" width="9.140625" style="392"/>
    <col min="14351" max="14352" width="9.28515625" style="392" bestFit="1" customWidth="1"/>
    <col min="14353" max="14354" width="9.42578125" style="392" bestFit="1" customWidth="1"/>
    <col min="14355" max="14606" width="9.140625" style="392"/>
    <col min="14607" max="14608" width="9.28515625" style="392" bestFit="1" customWidth="1"/>
    <col min="14609" max="14610" width="9.42578125" style="392" bestFit="1" customWidth="1"/>
    <col min="14611" max="14862" width="9.140625" style="392"/>
    <col min="14863" max="14864" width="9.28515625" style="392" bestFit="1" customWidth="1"/>
    <col min="14865" max="14866" width="9.42578125" style="392" bestFit="1" customWidth="1"/>
    <col min="14867" max="15118" width="9.140625" style="392"/>
    <col min="15119" max="15120" width="9.28515625" style="392" bestFit="1" customWidth="1"/>
    <col min="15121" max="15122" width="9.42578125" style="392" bestFit="1" customWidth="1"/>
    <col min="15123" max="15374" width="9.140625" style="392"/>
    <col min="15375" max="15376" width="9.28515625" style="392" bestFit="1" customWidth="1"/>
    <col min="15377" max="15378" width="9.42578125" style="392" bestFit="1" customWidth="1"/>
    <col min="15379" max="15630" width="9.140625" style="392"/>
    <col min="15631" max="15632" width="9.28515625" style="392" bestFit="1" customWidth="1"/>
    <col min="15633" max="15634" width="9.42578125" style="392" bestFit="1" customWidth="1"/>
    <col min="15635" max="15886" width="9.140625" style="392"/>
    <col min="15887" max="15888" width="9.28515625" style="392" bestFit="1" customWidth="1"/>
    <col min="15889" max="15890" width="9.42578125" style="392" bestFit="1" customWidth="1"/>
    <col min="15891" max="16142" width="9.140625" style="392"/>
    <col min="16143" max="16144" width="9.28515625" style="392" bestFit="1" customWidth="1"/>
    <col min="16145" max="16146" width="9.42578125" style="392" bestFit="1" customWidth="1"/>
    <col min="16147" max="16384" width="9.140625" style="392"/>
  </cols>
  <sheetData>
    <row r="1" spans="1:27" ht="16.5" thickBot="1" x14ac:dyDescent="0.3">
      <c r="A1" s="1033" t="s">
        <v>1588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27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27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9"/>
      <c r="Q3" s="1039"/>
      <c r="R3" s="1032"/>
    </row>
    <row r="4" spans="1:27" x14ac:dyDescent="0.2">
      <c r="A4" s="398">
        <v>1975</v>
      </c>
      <c r="B4" s="399">
        <v>2.0000000000000002E-5</v>
      </c>
      <c r="C4" s="399">
        <v>2.0000000000000002E-5</v>
      </c>
      <c r="D4" s="399">
        <v>2.0000000000000002E-5</v>
      </c>
      <c r="E4" s="400">
        <v>2.0000000000000002E-5</v>
      </c>
      <c r="F4" s="401">
        <v>2.0000000000000002E-5</v>
      </c>
      <c r="G4" s="402">
        <v>2.0000000000000002E-5</v>
      </c>
      <c r="H4" s="400">
        <v>2.792766701804888E-5</v>
      </c>
      <c r="I4" s="401">
        <v>2.792766701804888E-5</v>
      </c>
      <c r="J4" s="402">
        <v>2.792766701804888E-5</v>
      </c>
      <c r="K4" s="400">
        <v>3.0214373311008844E-5</v>
      </c>
      <c r="L4" s="401">
        <v>3.0214373311008844E-5</v>
      </c>
      <c r="M4" s="402">
        <v>3.0214373311008844E-5</v>
      </c>
      <c r="O4" s="403">
        <f>SUM(B4:D4)</f>
        <v>6.0000000000000008E-5</v>
      </c>
      <c r="P4" s="404">
        <f>SUM(E4:G4)</f>
        <v>6.0000000000000008E-5</v>
      </c>
      <c r="Q4" s="404">
        <f>SUM(H4:J4)</f>
        <v>8.3783001054146632E-5</v>
      </c>
      <c r="R4" s="405">
        <f>SUM(K4:M4)</f>
        <v>9.0643119933026529E-5</v>
      </c>
    </row>
    <row r="5" spans="1:27" ht="13.5" customHeight="1" x14ac:dyDescent="0.2">
      <c r="A5" s="398">
        <v>1976</v>
      </c>
      <c r="B5" s="399">
        <v>2.0000000000000002E-5</v>
      </c>
      <c r="C5" s="399">
        <v>2.0000000000000002E-5</v>
      </c>
      <c r="D5" s="399">
        <v>2.0000000000000002E-5</v>
      </c>
      <c r="E5" s="406">
        <v>2.0000000000000002E-5</v>
      </c>
      <c r="F5" s="399">
        <v>2.0000000000000002E-5</v>
      </c>
      <c r="G5" s="407">
        <v>2.0000000000000002E-5</v>
      </c>
      <c r="H5" s="406">
        <v>3.8805897105744378E-5</v>
      </c>
      <c r="I5" s="399">
        <v>3.8805897105744378E-5</v>
      </c>
      <c r="J5" s="407">
        <v>3.8805897105744378E-5</v>
      </c>
      <c r="K5" s="406">
        <v>4.0955462224536475E-5</v>
      </c>
      <c r="L5" s="399">
        <v>4.0955462224536475E-5</v>
      </c>
      <c r="M5" s="407">
        <v>4.0955462224536475E-5</v>
      </c>
      <c r="O5" s="403">
        <f t="shared" ref="O5:O11" si="0">SUM(B5:D5)</f>
        <v>6.0000000000000008E-5</v>
      </c>
      <c r="P5" s="404">
        <f t="shared" ref="P5:P11" si="1">SUM(E5:G5)</f>
        <v>6.0000000000000008E-5</v>
      </c>
      <c r="Q5" s="404">
        <f t="shared" ref="Q5:Q11" si="2">SUM(H5:J5)</f>
        <v>1.1641769131723313E-4</v>
      </c>
      <c r="R5" s="405">
        <f t="shared" ref="R5:R11" si="3">SUM(K5:M5)</f>
        <v>1.2286638667360943E-4</v>
      </c>
    </row>
    <row r="6" spans="1:27" x14ac:dyDescent="0.2">
      <c r="A6" s="398">
        <v>1977</v>
      </c>
      <c r="B6" s="399">
        <v>1.0000200000000001</v>
      </c>
      <c r="C6" s="399">
        <v>2.0000000000000002E-5</v>
      </c>
      <c r="D6" s="399">
        <v>2.0000000000000002E-5</v>
      </c>
      <c r="E6" s="406">
        <v>1.0000200000000001</v>
      </c>
      <c r="F6" s="399">
        <v>2.0000000000000002E-5</v>
      </c>
      <c r="G6" s="407">
        <v>2.0000000000000002E-5</v>
      </c>
      <c r="H6" s="406">
        <v>1.7414471785080294</v>
      </c>
      <c r="I6" s="399">
        <v>3.4828247005220483E-5</v>
      </c>
      <c r="J6" s="407">
        <v>3.4828247005220483E-5</v>
      </c>
      <c r="K6" s="406">
        <v>1.9245432734657608</v>
      </c>
      <c r="L6" s="399">
        <v>3.8490095667401856E-5</v>
      </c>
      <c r="M6" s="407">
        <v>3.8490095667401856E-5</v>
      </c>
      <c r="O6" s="403">
        <f t="shared" si="0"/>
        <v>1.0000599999999999</v>
      </c>
      <c r="P6" s="404">
        <f t="shared" si="1"/>
        <v>1.0000599999999999</v>
      </c>
      <c r="Q6" s="404">
        <f t="shared" si="2"/>
        <v>1.74151683500204</v>
      </c>
      <c r="R6" s="405">
        <f t="shared" si="3"/>
        <v>1.9246202536570955</v>
      </c>
    </row>
    <row r="7" spans="1:27" x14ac:dyDescent="0.2">
      <c r="A7" s="398">
        <v>1978</v>
      </c>
      <c r="B7" s="399">
        <v>1.0000200000000001</v>
      </c>
      <c r="C7" s="399">
        <v>2.0000000000000002E-5</v>
      </c>
      <c r="D7" s="399">
        <v>2.0000000000000002E-5</v>
      </c>
      <c r="E7" s="406">
        <v>1.0000200000000001</v>
      </c>
      <c r="F7" s="399">
        <v>2.0000000000000002E-5</v>
      </c>
      <c r="G7" s="407">
        <v>2.0000000000000002E-5</v>
      </c>
      <c r="H7" s="406">
        <v>1.5921113556671795</v>
      </c>
      <c r="I7" s="399">
        <v>3.1841590281537959E-5</v>
      </c>
      <c r="J7" s="407">
        <v>3.1841590281537959E-5</v>
      </c>
      <c r="K7" s="406">
        <v>1.7150110523571012</v>
      </c>
      <c r="L7" s="399">
        <v>3.429953505644089E-5</v>
      </c>
      <c r="M7" s="407">
        <v>3.429953505644089E-5</v>
      </c>
      <c r="O7" s="403">
        <f t="shared" si="0"/>
        <v>1.0000599999999999</v>
      </c>
      <c r="P7" s="404">
        <f t="shared" si="1"/>
        <v>1.0000599999999999</v>
      </c>
      <c r="Q7" s="404">
        <f t="shared" si="2"/>
        <v>1.5921750388477427</v>
      </c>
      <c r="R7" s="405">
        <f t="shared" si="3"/>
        <v>1.715079651427214</v>
      </c>
    </row>
    <row r="8" spans="1:27" x14ac:dyDescent="0.2">
      <c r="A8" s="398">
        <v>1979</v>
      </c>
      <c r="B8" s="399">
        <v>1.0000200000000001</v>
      </c>
      <c r="C8" s="399">
        <v>2.0000000000000002E-5</v>
      </c>
      <c r="D8" s="399">
        <v>2.0000000000000002E-5</v>
      </c>
      <c r="E8" s="406">
        <v>1.0000200000000001</v>
      </c>
      <c r="F8" s="399">
        <v>2.0000000000000002E-5</v>
      </c>
      <c r="G8" s="407">
        <v>2.0000000000000002E-5</v>
      </c>
      <c r="H8" s="406">
        <v>2.2332101546696705</v>
      </c>
      <c r="I8" s="399">
        <v>4.4663309827196873E-5</v>
      </c>
      <c r="J8" s="407">
        <v>4.4663309827196867E-5</v>
      </c>
      <c r="K8" s="406">
        <v>2.3862401759018494</v>
      </c>
      <c r="L8" s="399">
        <v>4.7723849041056181E-5</v>
      </c>
      <c r="M8" s="407">
        <v>4.7723849041056174E-5</v>
      </c>
      <c r="O8" s="403">
        <f t="shared" si="0"/>
        <v>1.0000599999999999</v>
      </c>
      <c r="P8" s="404">
        <f t="shared" si="1"/>
        <v>1.0000599999999999</v>
      </c>
      <c r="Q8" s="404">
        <f t="shared" si="2"/>
        <v>2.2332994812893245</v>
      </c>
      <c r="R8" s="405">
        <f t="shared" si="3"/>
        <v>2.3863356235999316</v>
      </c>
    </row>
    <row r="9" spans="1:27" x14ac:dyDescent="0.2">
      <c r="A9" s="398">
        <v>1980</v>
      </c>
      <c r="B9" s="399">
        <v>1.0000200000000001</v>
      </c>
      <c r="C9" s="399">
        <v>2.0000000000000002E-5</v>
      </c>
      <c r="D9" s="399">
        <v>2.0000000000000002E-5</v>
      </c>
      <c r="E9" s="406">
        <v>1.0000200000000001</v>
      </c>
      <c r="F9" s="399">
        <v>2.0000000000000002E-5</v>
      </c>
      <c r="G9" s="407">
        <v>2.0000000000000002E-5</v>
      </c>
      <c r="H9" s="406">
        <v>2.6941260465065406</v>
      </c>
      <c r="I9" s="399">
        <v>5.3881443301264777E-5</v>
      </c>
      <c r="J9" s="407">
        <v>5.3881443301264777E-5</v>
      </c>
      <c r="K9" s="406">
        <v>2.8417476143978937</v>
      </c>
      <c r="L9" s="399">
        <v>5.6833815611645621E-5</v>
      </c>
      <c r="M9" s="407">
        <v>5.6833815611645621E-5</v>
      </c>
      <c r="O9" s="403">
        <f t="shared" si="0"/>
        <v>1.0000599999999999</v>
      </c>
      <c r="P9" s="404">
        <f t="shared" si="1"/>
        <v>1.0000599999999999</v>
      </c>
      <c r="Q9" s="404">
        <f t="shared" si="2"/>
        <v>2.6942338093931433</v>
      </c>
      <c r="R9" s="405">
        <f t="shared" si="3"/>
        <v>2.8418612820291167</v>
      </c>
    </row>
    <row r="10" spans="1:27" x14ac:dyDescent="0.2">
      <c r="A10" s="398">
        <v>1981</v>
      </c>
      <c r="B10" s="399">
        <v>1.0000200000000001</v>
      </c>
      <c r="C10" s="399">
        <v>2.0000000000000002E-5</v>
      </c>
      <c r="D10" s="399">
        <v>2.0000000000000002E-5</v>
      </c>
      <c r="E10" s="406">
        <v>1.0000200000000001</v>
      </c>
      <c r="F10" s="399">
        <v>2.0000000000000002E-5</v>
      </c>
      <c r="G10" s="407">
        <v>2.0000000000000002E-5</v>
      </c>
      <c r="H10" s="406">
        <v>2.7420593207029991</v>
      </c>
      <c r="I10" s="399">
        <v>5.4840089612267744E-5</v>
      </c>
      <c r="J10" s="407">
        <v>5.4840089612267731E-5</v>
      </c>
      <c r="K10" s="406">
        <v>2.9919827871201816</v>
      </c>
      <c r="L10" s="399">
        <v>5.9838458973224171E-5</v>
      </c>
      <c r="M10" s="407">
        <v>5.9838458973224158E-5</v>
      </c>
      <c r="O10" s="403">
        <f t="shared" si="0"/>
        <v>1.0000599999999999</v>
      </c>
      <c r="P10" s="404">
        <f t="shared" si="1"/>
        <v>1.0000599999999999</v>
      </c>
      <c r="Q10" s="404">
        <f t="shared" si="2"/>
        <v>2.7421690008822233</v>
      </c>
      <c r="R10" s="405">
        <f t="shared" si="3"/>
        <v>2.992102464038128</v>
      </c>
    </row>
    <row r="11" spans="1:27" ht="12.75" thickBot="1" x14ac:dyDescent="0.25">
      <c r="A11" s="408">
        <v>1982</v>
      </c>
      <c r="B11" s="399">
        <v>21.000019999999999</v>
      </c>
      <c r="C11" s="399">
        <v>2.0000000000000002E-5</v>
      </c>
      <c r="D11" s="399">
        <v>2.0000000000000002E-5</v>
      </c>
      <c r="E11" s="409">
        <v>21.000019999999999</v>
      </c>
      <c r="F11" s="410">
        <v>2.0000000000000002E-5</v>
      </c>
      <c r="G11" s="411">
        <v>2.0000000000000002E-5</v>
      </c>
      <c r="H11" s="409">
        <v>40.274697053472508</v>
      </c>
      <c r="I11" s="410">
        <v>3.8356817806337817E-5</v>
      </c>
      <c r="J11" s="411">
        <v>3.8356817806337817E-5</v>
      </c>
      <c r="K11" s="409">
        <v>43.36553011215095</v>
      </c>
      <c r="L11" s="410">
        <v>4.1300465534938508E-5</v>
      </c>
      <c r="M11" s="411">
        <v>4.1300465534938508E-5</v>
      </c>
      <c r="O11" s="403">
        <f t="shared" si="0"/>
        <v>21.000059999999998</v>
      </c>
      <c r="P11" s="404">
        <f t="shared" si="1"/>
        <v>21.000059999999998</v>
      </c>
      <c r="Q11" s="404">
        <f t="shared" si="2"/>
        <v>40.274773767108115</v>
      </c>
      <c r="R11" s="405">
        <f t="shared" si="3"/>
        <v>43.365612713082015</v>
      </c>
    </row>
    <row r="12" spans="1:27" x14ac:dyDescent="0.2">
      <c r="A12" s="398">
        <v>1983</v>
      </c>
      <c r="B12" s="401">
        <v>1.0000200000000001</v>
      </c>
      <c r="C12" s="401">
        <v>2.0000000000000002E-5</v>
      </c>
      <c r="D12" s="402">
        <v>2.0000000000000002E-5</v>
      </c>
      <c r="E12" s="400">
        <v>1.0000200000000001</v>
      </c>
      <c r="F12" s="401">
        <v>2.0000000000000002E-5</v>
      </c>
      <c r="G12" s="402">
        <v>2.0000000000000002E-5</v>
      </c>
      <c r="H12" s="400">
        <v>2.3489565976933671</v>
      </c>
      <c r="I12" s="401">
        <v>4.6978192390019541E-5</v>
      </c>
      <c r="J12" s="402">
        <v>4.6978192390019534E-5</v>
      </c>
      <c r="K12" s="401">
        <v>2.5030428879374775</v>
      </c>
      <c r="L12" s="401">
        <v>5.0059856561618309E-5</v>
      </c>
      <c r="M12" s="402">
        <v>5.0059856561618302E-5</v>
      </c>
      <c r="O12" s="412">
        <f>SUM(B12:D12)</f>
        <v>1.0000599999999999</v>
      </c>
      <c r="P12" s="413">
        <f>SUM(E12:G12)</f>
        <v>1.0000599999999999</v>
      </c>
      <c r="Q12" s="413">
        <f>SUM(H12:J12)</f>
        <v>2.349050554078147</v>
      </c>
      <c r="R12" s="414">
        <f>SUM(K12:M12)</f>
        <v>2.5031430076506012</v>
      </c>
    </row>
    <row r="13" spans="1:27" x14ac:dyDescent="0.2">
      <c r="A13" s="398">
        <v>1984</v>
      </c>
      <c r="B13" s="399">
        <v>182.00002000000001</v>
      </c>
      <c r="C13" s="399">
        <v>2.0000000000000002E-5</v>
      </c>
      <c r="D13" s="407">
        <v>2.0000000000000002E-5</v>
      </c>
      <c r="E13" s="406">
        <v>182.00002000000001</v>
      </c>
      <c r="F13" s="399">
        <v>2.0000000000000002E-5</v>
      </c>
      <c r="G13" s="407">
        <v>2.0000000000000002E-5</v>
      </c>
      <c r="H13" s="406">
        <v>462.74042612180597</v>
      </c>
      <c r="I13" s="399">
        <v>5.0850590689144546E-5</v>
      </c>
      <c r="J13" s="407">
        <v>5.0850590689144546E-5</v>
      </c>
      <c r="K13" s="399">
        <v>481.62530477841329</v>
      </c>
      <c r="L13" s="399">
        <v>5.2925851851929835E-5</v>
      </c>
      <c r="M13" s="407">
        <v>5.2925851851929835E-5</v>
      </c>
      <c r="O13" s="415">
        <f t="shared" ref="O13:O43" si="4">SUM(B13:D13)</f>
        <v>182.00006000000002</v>
      </c>
      <c r="P13" s="416">
        <f t="shared" ref="P13:P43" si="5">SUM(E13:G13)</f>
        <v>182.00006000000002</v>
      </c>
      <c r="Q13" s="416">
        <f t="shared" ref="Q13:Q43" si="6">SUM(H13:J13)</f>
        <v>462.74052782298736</v>
      </c>
      <c r="R13" s="417">
        <f t="shared" ref="R13:R43" si="7">SUM(K13:M13)</f>
        <v>481.62541063011696</v>
      </c>
    </row>
    <row r="14" spans="1:27" x14ac:dyDescent="0.2">
      <c r="A14" s="398">
        <v>1985</v>
      </c>
      <c r="B14" s="399">
        <v>499.00001999999995</v>
      </c>
      <c r="C14" s="399">
        <v>2.0000000000000002E-5</v>
      </c>
      <c r="D14" s="407">
        <v>2.0000000000000002E-5</v>
      </c>
      <c r="E14" s="406">
        <v>860.79999099799943</v>
      </c>
      <c r="F14" s="399">
        <v>3.4501000260400778E-5</v>
      </c>
      <c r="G14" s="407">
        <v>3.4501000260400778E-5</v>
      </c>
      <c r="H14" s="406">
        <v>1571.5293628173833</v>
      </c>
      <c r="I14" s="399">
        <v>6.2987146285781067E-5</v>
      </c>
      <c r="J14" s="407">
        <v>6.2987146285781067E-5</v>
      </c>
      <c r="K14" s="399">
        <v>1633.0751443660808</v>
      </c>
      <c r="L14" s="399">
        <v>6.545391097844372E-5</v>
      </c>
      <c r="M14" s="407">
        <v>6.545391097844372E-5</v>
      </c>
      <c r="O14" s="415">
        <f t="shared" si="4"/>
        <v>499.00005999999996</v>
      </c>
      <c r="P14" s="416">
        <f t="shared" si="5"/>
        <v>860.80006000000003</v>
      </c>
      <c r="Q14" s="416">
        <f t="shared" si="6"/>
        <v>1571.5294887916759</v>
      </c>
      <c r="R14" s="417">
        <f t="shared" si="7"/>
        <v>1633.0752752739029</v>
      </c>
      <c r="U14" s="392">
        <v>0.41576964196283872</v>
      </c>
      <c r="V14" s="392">
        <v>0.51222039978477951</v>
      </c>
      <c r="W14" s="392">
        <v>7.2009958252381767E-2</v>
      </c>
      <c r="Y14" s="418">
        <f t="shared" ref="Y14:AA15" si="8">$P14*U14</f>
        <v>357.89453274779009</v>
      </c>
      <c r="Z14" s="418">
        <f t="shared" si="8"/>
        <v>440.91935086796218</v>
      </c>
      <c r="AA14" s="418">
        <f t="shared" si="8"/>
        <v>61.98617638424772</v>
      </c>
    </row>
    <row r="15" spans="1:27" x14ac:dyDescent="0.2">
      <c r="A15" s="398">
        <v>1986</v>
      </c>
      <c r="B15" s="399">
        <v>1.0000200000000001</v>
      </c>
      <c r="C15" s="399">
        <v>2.0000000000000002E-5</v>
      </c>
      <c r="D15" s="407">
        <v>2.0000000000000002E-5</v>
      </c>
      <c r="E15" s="406">
        <v>4876.1050197000195</v>
      </c>
      <c r="F15" s="399">
        <v>9.752014999100056E-2</v>
      </c>
      <c r="G15" s="407">
        <v>9.7520149991000532E-2</v>
      </c>
      <c r="H15" s="406">
        <v>6655.7367499092761</v>
      </c>
      <c r="I15" s="399">
        <v>0.13311207275673037</v>
      </c>
      <c r="J15" s="407">
        <v>0.13311207275673034</v>
      </c>
      <c r="K15" s="399">
        <v>6973.3165138030145</v>
      </c>
      <c r="L15" s="399">
        <v>0.13946354100524017</v>
      </c>
      <c r="M15" s="407">
        <v>0.13946354100524014</v>
      </c>
      <c r="O15" s="415">
        <f>SUM(B15:D15)</f>
        <v>1.0000599999999999</v>
      </c>
      <c r="P15" s="416">
        <f>SUM(E15:G15)</f>
        <v>4876.3000600000023</v>
      </c>
      <c r="Q15" s="416">
        <f>SUM(H15:J15)</f>
        <v>6656.0029740547889</v>
      </c>
      <c r="R15" s="417">
        <f>SUM(K15:M15)</f>
        <v>6973.5954408850248</v>
      </c>
      <c r="U15" s="392">
        <v>3.7634408602150539E-2</v>
      </c>
      <c r="V15" s="392">
        <v>0.95161290322580638</v>
      </c>
      <c r="W15" s="392">
        <v>1.0752688172043012E-2</v>
      </c>
      <c r="Y15" s="418">
        <f t="shared" si="8"/>
        <v>183.51666892473128</v>
      </c>
      <c r="Z15" s="418">
        <f t="shared" si="8"/>
        <v>4640.3500570967763</v>
      </c>
      <c r="AA15" s="418">
        <f t="shared" si="8"/>
        <v>52.433333978494652</v>
      </c>
    </row>
    <row r="16" spans="1:27" x14ac:dyDescent="0.2">
      <c r="A16" s="398">
        <v>1987</v>
      </c>
      <c r="B16" s="419">
        <v>57.000020000000006</v>
      </c>
      <c r="C16" s="419">
        <v>2.0000000000000002E-5</v>
      </c>
      <c r="D16" s="420">
        <v>2.0000000000000002E-5</v>
      </c>
      <c r="E16" s="421">
        <v>644.69960757938156</v>
      </c>
      <c r="F16" s="419">
        <v>2.2621030925230607E-4</v>
      </c>
      <c r="G16" s="420">
        <v>2.2621030925230607E-4</v>
      </c>
      <c r="H16" s="421">
        <v>883.59560258013403</v>
      </c>
      <c r="I16" s="419">
        <v>3.1003343598129759E-4</v>
      </c>
      <c r="J16" s="420">
        <v>3.1003343598129759E-4</v>
      </c>
      <c r="K16" s="419">
        <v>922.60077895766062</v>
      </c>
      <c r="L16" s="419">
        <v>3.2371945797831671E-4</v>
      </c>
      <c r="M16" s="420">
        <v>3.2371945797831671E-4</v>
      </c>
      <c r="O16" s="415">
        <f t="shared" si="4"/>
        <v>57.000060000000005</v>
      </c>
      <c r="P16" s="416">
        <f t="shared" si="5"/>
        <v>644.70006000000012</v>
      </c>
      <c r="Q16" s="416">
        <f t="shared" si="6"/>
        <v>883.59622264700602</v>
      </c>
      <c r="R16" s="417">
        <f t="shared" si="7"/>
        <v>922.60142639657647</v>
      </c>
      <c r="U16" s="392">
        <v>8.771929824561403E-2</v>
      </c>
      <c r="V16" s="392">
        <v>0.36842105263157893</v>
      </c>
      <c r="W16" s="392">
        <v>0.54385964912280704</v>
      </c>
      <c r="Y16" s="418">
        <f t="shared" ref="Y16:AA20" si="9">$P16*U16</f>
        <v>56.552636842105272</v>
      </c>
      <c r="Z16" s="418">
        <f t="shared" si="9"/>
        <v>237.52107473684214</v>
      </c>
      <c r="AA16" s="418">
        <f t="shared" si="9"/>
        <v>350.62634842105274</v>
      </c>
    </row>
    <row r="17" spans="1:27" x14ac:dyDescent="0.2">
      <c r="A17" s="398">
        <v>1988</v>
      </c>
      <c r="B17" s="419">
        <v>12.000019999999999</v>
      </c>
      <c r="C17" s="419">
        <v>2.0000000000000002E-5</v>
      </c>
      <c r="D17" s="420">
        <v>2.0000000000000002E-5</v>
      </c>
      <c r="E17" s="421">
        <v>1408.7953640232799</v>
      </c>
      <c r="F17" s="419">
        <v>2.3479883600582003E-3</v>
      </c>
      <c r="G17" s="420">
        <v>2.3479883600581999E-3</v>
      </c>
      <c r="H17" s="421">
        <v>2257.6875192509065</v>
      </c>
      <c r="I17" s="419">
        <v>3.7628062607410768E-3</v>
      </c>
      <c r="J17" s="420">
        <v>3.7628062607410759E-3</v>
      </c>
      <c r="K17" s="419">
        <v>2364.8100796079993</v>
      </c>
      <c r="L17" s="419">
        <v>3.9413435637740604E-3</v>
      </c>
      <c r="M17" s="420">
        <v>3.9413435637740595E-3</v>
      </c>
      <c r="O17" s="415">
        <f t="shared" si="4"/>
        <v>12.000059999999998</v>
      </c>
      <c r="P17" s="416">
        <f t="shared" si="5"/>
        <v>1408.80006</v>
      </c>
      <c r="Q17" s="416">
        <f t="shared" si="6"/>
        <v>2257.6950448634284</v>
      </c>
      <c r="R17" s="417">
        <f t="shared" si="7"/>
        <v>2364.817962295127</v>
      </c>
      <c r="U17" s="392">
        <v>0.72820512820512828</v>
      </c>
      <c r="V17" s="392">
        <v>0.24615384615384614</v>
      </c>
      <c r="W17" s="392">
        <v>2.564102564102564E-2</v>
      </c>
      <c r="Y17" s="418">
        <f t="shared" si="9"/>
        <v>1025.8954283076923</v>
      </c>
      <c r="Z17" s="418">
        <f t="shared" si="9"/>
        <v>346.78155323076919</v>
      </c>
      <c r="AA17" s="418">
        <f t="shared" si="9"/>
        <v>36.123078461538462</v>
      </c>
    </row>
    <row r="18" spans="1:27" x14ac:dyDescent="0.2">
      <c r="A18" s="398">
        <v>1989</v>
      </c>
      <c r="B18" s="419">
        <v>3.0000200000000001</v>
      </c>
      <c r="C18" s="419">
        <v>2.0000000000000002E-5</v>
      </c>
      <c r="D18" s="420">
        <v>2.0000000000000002E-5</v>
      </c>
      <c r="E18" s="421">
        <v>2286.2695766088677</v>
      </c>
      <c r="F18" s="419">
        <v>1.5241695566088677E-2</v>
      </c>
      <c r="G18" s="420">
        <v>1.5241695566088679E-2</v>
      </c>
      <c r="H18" s="421">
        <v>3582.6711750869276</v>
      </c>
      <c r="I18" s="419">
        <v>2.3884315271811039E-2</v>
      </c>
      <c r="J18" s="420">
        <v>2.3884315271811042E-2</v>
      </c>
      <c r="K18" s="419">
        <v>3651.9564566651093</v>
      </c>
      <c r="L18" s="419">
        <v>2.4346214069673602E-2</v>
      </c>
      <c r="M18" s="420">
        <v>2.4346214069673605E-2</v>
      </c>
      <c r="O18" s="415">
        <f t="shared" si="4"/>
        <v>3.0000600000000004</v>
      </c>
      <c r="P18" s="416">
        <f t="shared" si="5"/>
        <v>2286.30006</v>
      </c>
      <c r="Q18" s="416">
        <f t="shared" si="6"/>
        <v>3582.7189437174716</v>
      </c>
      <c r="R18" s="417">
        <f t="shared" si="7"/>
        <v>3652.0051490932487</v>
      </c>
      <c r="U18" s="392">
        <v>0.50904392764857875</v>
      </c>
      <c r="V18" s="392">
        <v>0.46253229974160209</v>
      </c>
      <c r="W18" s="392">
        <v>2.8423772609819122E-2</v>
      </c>
      <c r="Y18" s="418">
        <f t="shared" si="9"/>
        <v>1163.8271623255812</v>
      </c>
      <c r="Z18" s="418">
        <f t="shared" si="9"/>
        <v>1057.4876246511628</v>
      </c>
      <c r="AA18" s="418">
        <f t="shared" si="9"/>
        <v>64.985273023255814</v>
      </c>
    </row>
    <row r="19" spans="1:27" x14ac:dyDescent="0.2">
      <c r="A19" s="398">
        <v>1990</v>
      </c>
      <c r="B19" s="419">
        <v>2.0000000000000002E-5</v>
      </c>
      <c r="C19" s="419">
        <v>2.0000000000000002E-5</v>
      </c>
      <c r="D19" s="420">
        <v>2.0000000000000002E-5</v>
      </c>
      <c r="E19" s="421">
        <v>1303.20002</v>
      </c>
      <c r="F19" s="419">
        <v>1303.20002</v>
      </c>
      <c r="G19" s="420">
        <v>1303.20002</v>
      </c>
      <c r="H19" s="421">
        <v>1826.1646978184003</v>
      </c>
      <c r="I19" s="419">
        <v>1826.1646978184003</v>
      </c>
      <c r="J19" s="420">
        <v>1826.1646978184003</v>
      </c>
      <c r="K19" s="419">
        <v>1846.3292717941836</v>
      </c>
      <c r="L19" s="419">
        <v>1846.3292717941836</v>
      </c>
      <c r="M19" s="420">
        <v>1846.3292717941836</v>
      </c>
      <c r="O19" s="415">
        <f t="shared" si="4"/>
        <v>6.0000000000000008E-5</v>
      </c>
      <c r="P19" s="416">
        <f t="shared" si="5"/>
        <v>3909.6000599999998</v>
      </c>
      <c r="Q19" s="416">
        <f t="shared" si="6"/>
        <v>5478.4940934552014</v>
      </c>
      <c r="R19" s="417">
        <f t="shared" si="7"/>
        <v>5538.9878153825503</v>
      </c>
      <c r="U19" s="392">
        <v>0.27272727272727271</v>
      </c>
      <c r="V19" s="392">
        <v>0.71253071253071254</v>
      </c>
      <c r="W19" s="392">
        <v>1.4742014742014741E-2</v>
      </c>
      <c r="Y19" s="418">
        <f t="shared" si="9"/>
        <v>1066.2545618181816</v>
      </c>
      <c r="Z19" s="418">
        <f t="shared" si="9"/>
        <v>2785.7101164619162</v>
      </c>
      <c r="AA19" s="418">
        <f t="shared" si="9"/>
        <v>57.635381719901709</v>
      </c>
    </row>
    <row r="20" spans="1:27" x14ac:dyDescent="0.2">
      <c r="A20" s="398">
        <v>1991</v>
      </c>
      <c r="B20" s="419">
        <v>2.0000000000000002E-5</v>
      </c>
      <c r="C20" s="419">
        <v>2.0000000000000002E-5</v>
      </c>
      <c r="D20" s="420">
        <v>2.0000000000000002E-5</v>
      </c>
      <c r="E20" s="421">
        <v>1082.1000200000001</v>
      </c>
      <c r="F20" s="419">
        <v>1082.1000200000001</v>
      </c>
      <c r="G20" s="420">
        <v>1082.1000200000001</v>
      </c>
      <c r="H20" s="421">
        <v>1376.1202146071812</v>
      </c>
      <c r="I20" s="419">
        <v>1376.1202146071812</v>
      </c>
      <c r="J20" s="420">
        <v>1376.1202146071812</v>
      </c>
      <c r="K20" s="419">
        <v>1398.0608392564295</v>
      </c>
      <c r="L20" s="419">
        <v>1398.0608392564295</v>
      </c>
      <c r="M20" s="420">
        <v>1398.0608392564295</v>
      </c>
      <c r="O20" s="415">
        <f t="shared" si="4"/>
        <v>6.0000000000000008E-5</v>
      </c>
      <c r="P20" s="416">
        <f t="shared" si="5"/>
        <v>3246.3000600000005</v>
      </c>
      <c r="Q20" s="416">
        <f t="shared" si="6"/>
        <v>4128.3606438215438</v>
      </c>
      <c r="R20" s="417">
        <f t="shared" si="7"/>
        <v>4194.1825177692881</v>
      </c>
      <c r="U20" s="392">
        <v>0.39759036144578308</v>
      </c>
      <c r="V20" s="392">
        <v>0.49397590361445781</v>
      </c>
      <c r="W20" s="392">
        <v>0.10843373493975904</v>
      </c>
      <c r="Y20" s="418">
        <f t="shared" si="9"/>
        <v>1290.6976142168676</v>
      </c>
      <c r="Z20" s="418">
        <f t="shared" si="9"/>
        <v>1603.5940055421688</v>
      </c>
      <c r="AA20" s="418">
        <f t="shared" si="9"/>
        <v>352.00844024096392</v>
      </c>
    </row>
    <row r="21" spans="1:27" x14ac:dyDescent="0.2">
      <c r="A21" s="398">
        <v>1992</v>
      </c>
      <c r="B21" s="419">
        <v>26.000019999999999</v>
      </c>
      <c r="C21" s="419">
        <v>2.0000000000000002E-5</v>
      </c>
      <c r="D21" s="420">
        <v>2.0000000000000002E-5</v>
      </c>
      <c r="E21" s="421">
        <v>2822.2957180099279</v>
      </c>
      <c r="F21" s="419">
        <v>2.1709950361653019E-3</v>
      </c>
      <c r="G21" s="420">
        <v>2.1709950361653019E-3</v>
      </c>
      <c r="H21" s="421">
        <v>3055.5250510700184</v>
      </c>
      <c r="I21" s="419">
        <v>2.3504020774368782E-3</v>
      </c>
      <c r="J21" s="420">
        <v>2.3504020774368782E-3</v>
      </c>
      <c r="K21" s="419">
        <v>3098.3632645383373</v>
      </c>
      <c r="L21" s="419">
        <v>2.3833545239875494E-3</v>
      </c>
      <c r="M21" s="420">
        <v>2.3833545239875494E-3</v>
      </c>
      <c r="O21" s="415">
        <f t="shared" si="4"/>
        <v>26.000059999999998</v>
      </c>
      <c r="P21" s="416">
        <f t="shared" si="5"/>
        <v>2822.30006</v>
      </c>
      <c r="Q21" s="416">
        <f t="shared" si="6"/>
        <v>3055.5297518741731</v>
      </c>
      <c r="R21" s="417">
        <f t="shared" si="7"/>
        <v>3098.3680312473848</v>
      </c>
    </row>
    <row r="22" spans="1:27" x14ac:dyDescent="0.2">
      <c r="A22" s="398">
        <v>1993</v>
      </c>
      <c r="B22" s="419">
        <v>10.000019999999999</v>
      </c>
      <c r="C22" s="419">
        <v>2.0000000000000002E-5</v>
      </c>
      <c r="D22" s="420">
        <v>2.0000000000000002E-5</v>
      </c>
      <c r="E22" s="421">
        <v>3360.6866172804171</v>
      </c>
      <c r="F22" s="419">
        <v>6.7213597918412511E-3</v>
      </c>
      <c r="G22" s="420">
        <v>6.7213597918412494E-3</v>
      </c>
      <c r="H22" s="421">
        <v>3446.0086140403532</v>
      </c>
      <c r="I22" s="419">
        <v>6.8920034440738192E-3</v>
      </c>
      <c r="J22" s="420">
        <v>6.8920034440738175E-3</v>
      </c>
      <c r="K22" s="419">
        <v>3500.5180778987146</v>
      </c>
      <c r="L22" s="419">
        <v>7.0010221537531222E-3</v>
      </c>
      <c r="M22" s="420">
        <v>7.0010221537531205E-3</v>
      </c>
      <c r="O22" s="415">
        <f t="shared" si="4"/>
        <v>10.000059999999998</v>
      </c>
      <c r="P22" s="416">
        <f t="shared" si="5"/>
        <v>3360.7000600000006</v>
      </c>
      <c r="Q22" s="416">
        <f t="shared" si="6"/>
        <v>3446.0223980472415</v>
      </c>
      <c r="R22" s="417">
        <f t="shared" si="7"/>
        <v>3500.5320799430224</v>
      </c>
    </row>
    <row r="23" spans="1:27" x14ac:dyDescent="0.2">
      <c r="A23" s="398">
        <v>1994</v>
      </c>
      <c r="B23" s="419">
        <v>32.000020000000006</v>
      </c>
      <c r="C23" s="419">
        <v>2.0000000000000002E-5</v>
      </c>
      <c r="D23" s="420">
        <v>2.0000000000000002E-5</v>
      </c>
      <c r="E23" s="421">
        <v>4198.9948112597667</v>
      </c>
      <c r="F23" s="419">
        <v>2.624370116806031E-3</v>
      </c>
      <c r="G23" s="420">
        <v>2.624370116806031E-3</v>
      </c>
      <c r="H23" s="421">
        <v>4198.9948112597667</v>
      </c>
      <c r="I23" s="419">
        <v>2.624370116806031E-3</v>
      </c>
      <c r="J23" s="420">
        <v>2.624370116806031E-3</v>
      </c>
      <c r="K23" s="419">
        <v>4311.4304859243803</v>
      </c>
      <c r="L23" s="419">
        <v>2.694642369551256E-3</v>
      </c>
      <c r="M23" s="420">
        <v>2.694642369551256E-3</v>
      </c>
      <c r="O23" s="415">
        <f t="shared" si="4"/>
        <v>32.000060000000005</v>
      </c>
      <c r="P23" s="416">
        <f t="shared" si="5"/>
        <v>4199.0000600000003</v>
      </c>
      <c r="Q23" s="416">
        <f t="shared" si="6"/>
        <v>4199.0000600000003</v>
      </c>
      <c r="R23" s="417">
        <f t="shared" si="7"/>
        <v>4311.4358752091193</v>
      </c>
    </row>
    <row r="24" spans="1:27" x14ac:dyDescent="0.2">
      <c r="A24" s="398">
        <v>1995</v>
      </c>
      <c r="B24" s="419">
        <v>50.000020000000006</v>
      </c>
      <c r="C24" s="419">
        <v>2.0000000000000002E-5</v>
      </c>
      <c r="D24" s="420">
        <v>2.0000000000000002E-5</v>
      </c>
      <c r="E24" s="421">
        <v>9545.1924238491174</v>
      </c>
      <c r="F24" s="419">
        <v>3.8180754423094692E-3</v>
      </c>
      <c r="G24" s="420">
        <v>3.8180754423094692E-3</v>
      </c>
      <c r="H24" s="421">
        <v>9846.6459494650753</v>
      </c>
      <c r="I24" s="419">
        <v>3.9386568043233081E-3</v>
      </c>
      <c r="J24" s="420">
        <v>3.9386568043233081E-3</v>
      </c>
      <c r="K24" s="419">
        <v>10038.551644329687</v>
      </c>
      <c r="L24" s="419">
        <v>4.0154190515642547E-3</v>
      </c>
      <c r="M24" s="420">
        <v>4.0154190515642547E-3</v>
      </c>
      <c r="O24" s="415">
        <f t="shared" si="4"/>
        <v>50.000060000000005</v>
      </c>
      <c r="P24" s="416">
        <f t="shared" si="5"/>
        <v>9545.200060000001</v>
      </c>
      <c r="Q24" s="416">
        <f t="shared" si="6"/>
        <v>9846.6538267786837</v>
      </c>
      <c r="R24" s="417">
        <f t="shared" si="7"/>
        <v>10038.559675167791</v>
      </c>
    </row>
    <row r="25" spans="1:27" x14ac:dyDescent="0.2">
      <c r="A25" s="398">
        <v>1996</v>
      </c>
      <c r="B25" s="419">
        <v>63.000020000000006</v>
      </c>
      <c r="C25" s="419">
        <v>2.0000000000000002E-5</v>
      </c>
      <c r="D25" s="420">
        <v>2.0000000000000002E-5</v>
      </c>
      <c r="E25" s="421">
        <v>13050.091774230077</v>
      </c>
      <c r="F25" s="419">
        <v>4.1428849623317823E-3</v>
      </c>
      <c r="G25" s="420">
        <v>4.1428849623317823E-3</v>
      </c>
      <c r="H25" s="421">
        <v>13050.091774230077</v>
      </c>
      <c r="I25" s="419">
        <v>4.1428849623317823E-3</v>
      </c>
      <c r="J25" s="420">
        <v>4.1428849623317823E-3</v>
      </c>
      <c r="K25" s="419">
        <v>13106.443930030186</v>
      </c>
      <c r="L25" s="419">
        <v>4.1607745299224296E-3</v>
      </c>
      <c r="M25" s="420">
        <v>4.1607745299224296E-3</v>
      </c>
      <c r="O25" s="415">
        <f t="shared" si="4"/>
        <v>63.000060000000005</v>
      </c>
      <c r="P25" s="416">
        <f t="shared" si="5"/>
        <v>13050.100060000001</v>
      </c>
      <c r="Q25" s="416">
        <f t="shared" si="6"/>
        <v>13050.100060000001</v>
      </c>
      <c r="R25" s="417">
        <f t="shared" si="7"/>
        <v>13106.452251579245</v>
      </c>
    </row>
    <row r="26" spans="1:27" x14ac:dyDescent="0.2">
      <c r="A26" s="398">
        <v>1997</v>
      </c>
      <c r="B26" s="419">
        <v>31.000019999999999</v>
      </c>
      <c r="C26" s="419">
        <v>2.0000000000000002E-5</v>
      </c>
      <c r="D26" s="420">
        <v>2.0000000000000002E-5</v>
      </c>
      <c r="E26" s="421">
        <v>11360.13040177668</v>
      </c>
      <c r="F26" s="419">
        <v>7.3291116597838865E-3</v>
      </c>
      <c r="G26" s="420">
        <v>7.3291116597838848E-3</v>
      </c>
      <c r="H26" s="421">
        <v>11423.727223058317</v>
      </c>
      <c r="I26" s="419">
        <v>7.3701418405912782E-3</v>
      </c>
      <c r="J26" s="420">
        <v>7.3701418405912765E-3</v>
      </c>
      <c r="K26" s="419">
        <v>11580.242179866906</v>
      </c>
      <c r="L26" s="419">
        <v>7.4711191669340291E-3</v>
      </c>
      <c r="M26" s="420">
        <v>7.4711191669340274E-3</v>
      </c>
      <c r="O26" s="415">
        <f t="shared" si="4"/>
        <v>31.000059999999998</v>
      </c>
      <c r="P26" s="416">
        <f t="shared" si="5"/>
        <v>11360.145060000001</v>
      </c>
      <c r="Q26" s="416">
        <f t="shared" si="6"/>
        <v>11423.741963341998</v>
      </c>
      <c r="R26" s="417">
        <f t="shared" si="7"/>
        <v>11580.257122105239</v>
      </c>
    </row>
    <row r="27" spans="1:27" x14ac:dyDescent="0.2">
      <c r="A27" s="398">
        <v>1998</v>
      </c>
      <c r="B27" s="419">
        <v>2.0000000000000002E-5</v>
      </c>
      <c r="C27" s="419">
        <v>2.0000000000000002E-5</v>
      </c>
      <c r="D27" s="420">
        <v>2.0000000000000002E-5</v>
      </c>
      <c r="E27" s="421">
        <v>2259.8750199999999</v>
      </c>
      <c r="F27" s="419">
        <v>2259.8750199999999</v>
      </c>
      <c r="G27" s="420">
        <v>2259.8750199999999</v>
      </c>
      <c r="H27" s="421">
        <v>2271.0174908167819</v>
      </c>
      <c r="I27" s="419">
        <v>2271.0174908167819</v>
      </c>
      <c r="J27" s="420">
        <v>2271.0174908167819</v>
      </c>
      <c r="K27" s="419">
        <v>2280.1721880167802</v>
      </c>
      <c r="L27" s="419">
        <v>2280.1721880167802</v>
      </c>
      <c r="M27" s="420">
        <v>2280.1721880167802</v>
      </c>
      <c r="O27" s="415">
        <f t="shared" si="4"/>
        <v>6.0000000000000008E-5</v>
      </c>
      <c r="P27" s="416">
        <f t="shared" si="5"/>
        <v>6779.6250600000003</v>
      </c>
      <c r="Q27" s="416">
        <f t="shared" si="6"/>
        <v>6813.0524724503457</v>
      </c>
      <c r="R27" s="417">
        <f t="shared" si="7"/>
        <v>6840.5165640503401</v>
      </c>
    </row>
    <row r="28" spans="1:27" x14ac:dyDescent="0.2">
      <c r="A28" s="398">
        <v>1999</v>
      </c>
      <c r="B28" s="419">
        <v>2.0000000000000002E-5</v>
      </c>
      <c r="C28" s="419">
        <v>2.0000000000000002E-5</v>
      </c>
      <c r="D28" s="420">
        <v>2.0000000000000002E-5</v>
      </c>
      <c r="E28" s="421">
        <v>5227.1533533333331</v>
      </c>
      <c r="F28" s="419">
        <v>5227.1533533333331</v>
      </c>
      <c r="G28" s="420">
        <v>5227.1533533333331</v>
      </c>
      <c r="H28" s="421">
        <v>5239.5288008730704</v>
      </c>
      <c r="I28" s="419">
        <v>5239.5288008730704</v>
      </c>
      <c r="J28" s="420">
        <v>5239.5288008730704</v>
      </c>
      <c r="K28" s="419">
        <v>5248.1916490488093</v>
      </c>
      <c r="L28" s="419">
        <v>5248.1916490488093</v>
      </c>
      <c r="M28" s="420">
        <v>5248.1916490488093</v>
      </c>
      <c r="O28" s="415">
        <f t="shared" si="4"/>
        <v>6.0000000000000008E-5</v>
      </c>
      <c r="P28" s="416">
        <f t="shared" si="5"/>
        <v>15681.460059999999</v>
      </c>
      <c r="Q28" s="416">
        <f t="shared" si="6"/>
        <v>15718.58640261921</v>
      </c>
      <c r="R28" s="417">
        <f t="shared" si="7"/>
        <v>15744.574947146428</v>
      </c>
    </row>
    <row r="29" spans="1:27" x14ac:dyDescent="0.2">
      <c r="A29" s="398">
        <v>2000</v>
      </c>
      <c r="B29" s="419">
        <v>2.0000000000000002E-5</v>
      </c>
      <c r="C29" s="419">
        <v>2.0000000000000002E-5</v>
      </c>
      <c r="D29" s="420">
        <v>2.0000000000000002E-5</v>
      </c>
      <c r="E29" s="421">
        <v>2712.6000199999999</v>
      </c>
      <c r="F29" s="419">
        <v>2712.6000199999999</v>
      </c>
      <c r="G29" s="420">
        <v>2712.6000199999999</v>
      </c>
      <c r="H29" s="421">
        <v>2714.6429701270786</v>
      </c>
      <c r="I29" s="419">
        <v>2714.6429701270786</v>
      </c>
      <c r="J29" s="420">
        <v>2714.6429701270786</v>
      </c>
      <c r="K29" s="419">
        <v>2723.3314755545216</v>
      </c>
      <c r="L29" s="419">
        <v>2723.3314755545216</v>
      </c>
      <c r="M29" s="420">
        <v>2723.3314755545216</v>
      </c>
      <c r="O29" s="415">
        <f t="shared" si="4"/>
        <v>6.0000000000000008E-5</v>
      </c>
      <c r="P29" s="416">
        <f t="shared" si="5"/>
        <v>8137.8000599999996</v>
      </c>
      <c r="Q29" s="416">
        <f t="shared" si="6"/>
        <v>8143.9289103812353</v>
      </c>
      <c r="R29" s="417">
        <f t="shared" si="7"/>
        <v>8169.9944266635648</v>
      </c>
    </row>
    <row r="30" spans="1:27" ht="12" customHeight="1" x14ac:dyDescent="0.2">
      <c r="A30" s="398">
        <v>2001</v>
      </c>
      <c r="B30" s="419">
        <v>1.0000200000000001</v>
      </c>
      <c r="C30" s="419">
        <v>2.0000000000000002E-5</v>
      </c>
      <c r="D30" s="420">
        <v>2.0000000000000002E-5</v>
      </c>
      <c r="E30" s="421">
        <v>6472.6951573717579</v>
      </c>
      <c r="F30" s="419">
        <v>0.12945131412115274</v>
      </c>
      <c r="G30" s="420">
        <v>0.12945131412115274</v>
      </c>
      <c r="H30" s="421">
        <v>6632.9642674529005</v>
      </c>
      <c r="I30" s="419">
        <v>0.13265663221641369</v>
      </c>
      <c r="J30" s="420">
        <v>0.13265663221641369</v>
      </c>
      <c r="K30" s="419">
        <v>6650.3816185508249</v>
      </c>
      <c r="L30" s="419">
        <v>0.13300497227157107</v>
      </c>
      <c r="M30" s="420">
        <v>0.13300497227157107</v>
      </c>
      <c r="O30" s="415">
        <f t="shared" si="4"/>
        <v>1.0000599999999999</v>
      </c>
      <c r="P30" s="416">
        <f t="shared" si="5"/>
        <v>6472.95406</v>
      </c>
      <c r="Q30" s="416">
        <f t="shared" si="6"/>
        <v>6633.2295807173341</v>
      </c>
      <c r="R30" s="417">
        <f t="shared" si="7"/>
        <v>6650.6476284953687</v>
      </c>
    </row>
    <row r="31" spans="1:27" x14ac:dyDescent="0.2">
      <c r="A31" s="398">
        <v>2002</v>
      </c>
      <c r="B31" s="419">
        <v>2.0000000000000002E-5</v>
      </c>
      <c r="C31" s="419">
        <v>2.0000000000000002E-5</v>
      </c>
      <c r="D31" s="420">
        <v>2.0000000000000002E-5</v>
      </c>
      <c r="E31" s="421">
        <v>2037.6106866666667</v>
      </c>
      <c r="F31" s="419">
        <v>2037.6106866666667</v>
      </c>
      <c r="G31" s="420">
        <v>2037.6106866666667</v>
      </c>
      <c r="H31" s="421">
        <v>2039.4228022055743</v>
      </c>
      <c r="I31" s="419">
        <v>2039.4228022055743</v>
      </c>
      <c r="J31" s="420">
        <v>2039.4228022055743</v>
      </c>
      <c r="K31" s="419">
        <v>2045.407022375342</v>
      </c>
      <c r="L31" s="419">
        <v>2045.407022375342</v>
      </c>
      <c r="M31" s="420">
        <v>2045.407022375342</v>
      </c>
      <c r="O31" s="415">
        <f t="shared" si="4"/>
        <v>6.0000000000000008E-5</v>
      </c>
      <c r="P31" s="416">
        <f t="shared" si="5"/>
        <v>6112.8320599999997</v>
      </c>
      <c r="Q31" s="416">
        <f t="shared" si="6"/>
        <v>6118.268406616723</v>
      </c>
      <c r="R31" s="417">
        <f t="shared" si="7"/>
        <v>6136.2210671260254</v>
      </c>
    </row>
    <row r="32" spans="1:27" x14ac:dyDescent="0.2">
      <c r="A32" s="398">
        <v>2003</v>
      </c>
      <c r="B32" s="419">
        <v>2.0000000000000002E-5</v>
      </c>
      <c r="C32" s="419">
        <v>2.0000000000000002E-5</v>
      </c>
      <c r="D32" s="420">
        <v>2.0000000000000002E-5</v>
      </c>
      <c r="E32" s="421">
        <v>3438.4450199999997</v>
      </c>
      <c r="F32" s="419">
        <v>3438.4450199999997</v>
      </c>
      <c r="G32" s="420">
        <v>3438.4450199999997</v>
      </c>
      <c r="H32" s="421">
        <v>3491.1997344967772</v>
      </c>
      <c r="I32" s="419">
        <v>3491.1997344967772</v>
      </c>
      <c r="J32" s="420">
        <v>3491.1997344967772</v>
      </c>
      <c r="K32" s="419">
        <v>3508.0893763371114</v>
      </c>
      <c r="L32" s="419">
        <v>3508.0893763371114</v>
      </c>
      <c r="M32" s="420">
        <v>3508.0893763371114</v>
      </c>
      <c r="O32" s="415">
        <f t="shared" si="4"/>
        <v>6.0000000000000008E-5</v>
      </c>
      <c r="P32" s="416">
        <f t="shared" si="5"/>
        <v>10315.335059999999</v>
      </c>
      <c r="Q32" s="416">
        <f t="shared" si="6"/>
        <v>10473.599203490332</v>
      </c>
      <c r="R32" s="417">
        <f t="shared" si="7"/>
        <v>10524.268129011334</v>
      </c>
    </row>
    <row r="33" spans="1:18" x14ac:dyDescent="0.2">
      <c r="A33" s="398">
        <v>2004</v>
      </c>
      <c r="B33" s="419">
        <v>2.0000000000000002E-5</v>
      </c>
      <c r="C33" s="419">
        <v>2.0000000000000002E-5</v>
      </c>
      <c r="D33" s="420">
        <v>2.0000000000000002E-5</v>
      </c>
      <c r="E33" s="421">
        <v>2153.3333533333334</v>
      </c>
      <c r="F33" s="419">
        <v>2153.3333533333334</v>
      </c>
      <c r="G33" s="420">
        <v>2153.3333533333334</v>
      </c>
      <c r="H33" s="421">
        <v>2161.9029056066361</v>
      </c>
      <c r="I33" s="419">
        <v>2161.9029056066361</v>
      </c>
      <c r="J33" s="420">
        <v>2161.9029056066361</v>
      </c>
      <c r="K33" s="419">
        <v>2171.8276227535421</v>
      </c>
      <c r="L33" s="419">
        <v>2171.8276227535421</v>
      </c>
      <c r="M33" s="420">
        <v>2171.8276227535421</v>
      </c>
      <c r="O33" s="415">
        <f t="shared" si="4"/>
        <v>6.0000000000000008E-5</v>
      </c>
      <c r="P33" s="416">
        <f t="shared" si="5"/>
        <v>6460.0000600000003</v>
      </c>
      <c r="Q33" s="416">
        <f t="shared" si="6"/>
        <v>6485.7087168199087</v>
      </c>
      <c r="R33" s="417">
        <f t="shared" si="7"/>
        <v>6515.4828682606258</v>
      </c>
    </row>
    <row r="34" spans="1:18" x14ac:dyDescent="0.2">
      <c r="A34" s="398">
        <v>2005</v>
      </c>
      <c r="B34" s="419">
        <v>2.0000000000000002E-5</v>
      </c>
      <c r="C34" s="419">
        <v>2.0000000000000002E-5</v>
      </c>
      <c r="D34" s="420">
        <v>2.0000000000000002E-5</v>
      </c>
      <c r="E34" s="421">
        <v>2411.8666866666667</v>
      </c>
      <c r="F34" s="419">
        <v>2411.8666866666667</v>
      </c>
      <c r="G34" s="420">
        <v>2411.8666866666667</v>
      </c>
      <c r="H34" s="421">
        <v>2470.011167618085</v>
      </c>
      <c r="I34" s="419">
        <v>2470.011167618085</v>
      </c>
      <c r="J34" s="420">
        <v>2470.011167618085</v>
      </c>
      <c r="K34" s="419">
        <v>2475.6757099444353</v>
      </c>
      <c r="L34" s="419">
        <v>2475.6757099444353</v>
      </c>
      <c r="M34" s="420">
        <v>2475.6757099444353</v>
      </c>
      <c r="O34" s="415">
        <f t="shared" si="4"/>
        <v>6.0000000000000008E-5</v>
      </c>
      <c r="P34" s="416">
        <f t="shared" si="5"/>
        <v>7235.6000600000007</v>
      </c>
      <c r="Q34" s="416">
        <f t="shared" si="6"/>
        <v>7410.0335028542549</v>
      </c>
      <c r="R34" s="417">
        <f t="shared" si="7"/>
        <v>7427.0271298333064</v>
      </c>
    </row>
    <row r="35" spans="1:18" x14ac:dyDescent="0.2">
      <c r="A35" s="398">
        <v>2006</v>
      </c>
      <c r="B35" s="419">
        <v>1.0000200000000001</v>
      </c>
      <c r="C35" s="419">
        <v>2.0000000000000002E-5</v>
      </c>
      <c r="D35" s="420">
        <v>2.0000000000000002E-5</v>
      </c>
      <c r="E35" s="421">
        <v>5751.5700018010921</v>
      </c>
      <c r="F35" s="419">
        <v>0.11502909945403275</v>
      </c>
      <c r="G35" s="420">
        <v>0.11502909945403275</v>
      </c>
      <c r="H35" s="421">
        <v>5830.825044892973</v>
      </c>
      <c r="I35" s="419">
        <v>0.11661416861448716</v>
      </c>
      <c r="J35" s="420">
        <v>0.11661416861448716</v>
      </c>
      <c r="K35" s="419">
        <v>5854.0459767024504</v>
      </c>
      <c r="L35" s="419">
        <v>0.11707857796248974</v>
      </c>
      <c r="M35" s="420">
        <v>0.11707857796248974</v>
      </c>
      <c r="O35" s="415">
        <f t="shared" si="4"/>
        <v>1.0000599999999999</v>
      </c>
      <c r="P35" s="416">
        <f t="shared" si="5"/>
        <v>5751.8000599999996</v>
      </c>
      <c r="Q35" s="416">
        <f t="shared" si="6"/>
        <v>5831.0582732302018</v>
      </c>
      <c r="R35" s="417">
        <f t="shared" si="7"/>
        <v>5854.2801338583749</v>
      </c>
    </row>
    <row r="36" spans="1:18" x14ac:dyDescent="0.2">
      <c r="A36" s="398">
        <v>2007</v>
      </c>
      <c r="B36" s="419">
        <v>1.0000200000000001</v>
      </c>
      <c r="C36" s="419">
        <v>2.0000000000000002E-5</v>
      </c>
      <c r="D36" s="420">
        <v>2.0000000000000002E-5</v>
      </c>
      <c r="E36" s="421">
        <v>5938.9625062508258</v>
      </c>
      <c r="F36" s="419">
        <v>0.11877687458752476</v>
      </c>
      <c r="G36" s="420">
        <v>0.11877687458752471</v>
      </c>
      <c r="H36" s="421">
        <v>5960.8931987095602</v>
      </c>
      <c r="I36" s="419">
        <v>0.1192154796645979</v>
      </c>
      <c r="J36" s="420">
        <v>0.11921547966459786</v>
      </c>
      <c r="K36" s="419">
        <v>5967.7660510606074</v>
      </c>
      <c r="L36" s="419">
        <v>0.11935293396253288</v>
      </c>
      <c r="M36" s="420">
        <v>0.11935293396253284</v>
      </c>
      <c r="O36" s="415">
        <f t="shared" si="4"/>
        <v>1.0000599999999999</v>
      </c>
      <c r="P36" s="416">
        <f t="shared" si="5"/>
        <v>5939.200060000001</v>
      </c>
      <c r="Q36" s="416">
        <f t="shared" si="6"/>
        <v>5961.1316296688892</v>
      </c>
      <c r="R36" s="417">
        <f t="shared" si="7"/>
        <v>5968.0047569285325</v>
      </c>
    </row>
    <row r="37" spans="1:18" x14ac:dyDescent="0.2">
      <c r="A37" s="398">
        <v>2008</v>
      </c>
      <c r="B37" s="419">
        <v>13.000019999999999</v>
      </c>
      <c r="C37" s="419">
        <v>2.0000000000000002E-5</v>
      </c>
      <c r="D37" s="420">
        <v>2.0000000000000002E-5</v>
      </c>
      <c r="E37" s="421">
        <v>3567.7320823797118</v>
      </c>
      <c r="F37" s="419">
        <v>5.4888101439531829E-3</v>
      </c>
      <c r="G37" s="420">
        <v>5.4888101439531821E-3</v>
      </c>
      <c r="H37" s="421">
        <v>3568.8021211096288</v>
      </c>
      <c r="I37" s="419">
        <v>5.4904563548511922E-3</v>
      </c>
      <c r="J37" s="420">
        <v>5.4904563548511913E-3</v>
      </c>
      <c r="K37" s="419">
        <v>3613.3319181609641</v>
      </c>
      <c r="L37" s="419">
        <v>5.5589636295343622E-3</v>
      </c>
      <c r="M37" s="420">
        <v>5.5589636295343614E-3</v>
      </c>
      <c r="O37" s="415">
        <f t="shared" si="4"/>
        <v>13.000059999999998</v>
      </c>
      <c r="P37" s="416">
        <f t="shared" si="5"/>
        <v>3567.7430599999998</v>
      </c>
      <c r="Q37" s="416">
        <f t="shared" si="6"/>
        <v>3568.8131020223386</v>
      </c>
      <c r="R37" s="417">
        <f t="shared" si="7"/>
        <v>3613.343036088223</v>
      </c>
    </row>
    <row r="38" spans="1:18" x14ac:dyDescent="0.2">
      <c r="A38" s="398">
        <v>2009</v>
      </c>
      <c r="B38" s="419">
        <v>519.00001999999995</v>
      </c>
      <c r="C38" s="419">
        <v>2.0000000000000002E-5</v>
      </c>
      <c r="D38" s="420">
        <v>2.0000000000000002E-5</v>
      </c>
      <c r="E38" s="421">
        <v>1811.5999203776607</v>
      </c>
      <c r="F38" s="419">
        <v>6.9811169578670197E-5</v>
      </c>
      <c r="G38" s="420">
        <v>6.9811169578670184E-5</v>
      </c>
      <c r="H38" s="421">
        <v>1826.9413080121631</v>
      </c>
      <c r="I38" s="419">
        <v>7.040235983082095E-5</v>
      </c>
      <c r="J38" s="420">
        <v>7.0402359830820936E-5</v>
      </c>
      <c r="K38" s="419">
        <v>1828.5305413344208</v>
      </c>
      <c r="L38" s="419">
        <v>7.0463601960339857E-5</v>
      </c>
      <c r="M38" s="420">
        <v>7.0463601960339843E-5</v>
      </c>
      <c r="O38" s="415">
        <f t="shared" si="4"/>
        <v>519.00005999999985</v>
      </c>
      <c r="P38" s="416">
        <f t="shared" si="5"/>
        <v>1811.60006</v>
      </c>
      <c r="Q38" s="416">
        <f t="shared" si="6"/>
        <v>1826.9414488168827</v>
      </c>
      <c r="R38" s="417">
        <f t="shared" si="7"/>
        <v>1828.5306822616249</v>
      </c>
    </row>
    <row r="39" spans="1:18" x14ac:dyDescent="0.2">
      <c r="A39" s="398">
        <v>2010</v>
      </c>
      <c r="B39" s="419">
        <v>937.00001999999995</v>
      </c>
      <c r="C39" s="419">
        <v>2.0000000000000002E-5</v>
      </c>
      <c r="D39" s="420">
        <v>2.0000000000000002E-5</v>
      </c>
      <c r="E39" s="421">
        <v>3777.3998987449386</v>
      </c>
      <c r="F39" s="419">
        <v>8.0627530802932952E-5</v>
      </c>
      <c r="G39" s="420">
        <v>8.0627530802932952E-5</v>
      </c>
      <c r="H39" s="421">
        <v>3785.7019800144503</v>
      </c>
      <c r="I39" s="419">
        <v>8.0804736375874388E-5</v>
      </c>
      <c r="J39" s="420">
        <v>8.0804736375874388E-5</v>
      </c>
      <c r="K39" s="419">
        <v>3823.0547742862177</v>
      </c>
      <c r="L39" s="419">
        <v>8.1602021188563446E-5</v>
      </c>
      <c r="M39" s="420">
        <v>8.1602021188563446E-5</v>
      </c>
      <c r="O39" s="415">
        <f t="shared" si="4"/>
        <v>937.00005999999985</v>
      </c>
      <c r="P39" s="416">
        <f t="shared" si="5"/>
        <v>3777.4000599999999</v>
      </c>
      <c r="Q39" s="416">
        <f t="shared" si="6"/>
        <v>3785.7021416239227</v>
      </c>
      <c r="R39" s="417">
        <f t="shared" si="7"/>
        <v>3823.0549374902598</v>
      </c>
    </row>
    <row r="40" spans="1:18" x14ac:dyDescent="0.2">
      <c r="A40" s="398">
        <v>2011</v>
      </c>
      <c r="B40" s="419">
        <v>1115.0000199999999</v>
      </c>
      <c r="C40" s="419">
        <v>2.0000000000000002E-5</v>
      </c>
      <c r="D40" s="420">
        <v>2.0000000000000002E-5</v>
      </c>
      <c r="E40" s="421">
        <v>5245.2498718296047</v>
      </c>
      <c r="F40" s="419">
        <v>9.4085197807074571E-5</v>
      </c>
      <c r="G40" s="420">
        <v>9.4085197807074558E-5</v>
      </c>
      <c r="H40" s="421">
        <v>5295.9508803335657</v>
      </c>
      <c r="I40" s="419">
        <v>9.4994632920877728E-5</v>
      </c>
      <c r="J40" s="420">
        <v>9.4994632920877714E-5</v>
      </c>
      <c r="K40" s="419">
        <v>5319.3606894637696</v>
      </c>
      <c r="L40" s="419">
        <v>9.5414539803573631E-5</v>
      </c>
      <c r="M40" s="420">
        <v>9.5414539803573617E-5</v>
      </c>
      <c r="O40" s="415">
        <f t="shared" si="4"/>
        <v>1115.0000599999998</v>
      </c>
      <c r="P40" s="416">
        <f t="shared" si="5"/>
        <v>5245.2500600000003</v>
      </c>
      <c r="Q40" s="416">
        <f t="shared" si="6"/>
        <v>5295.9510703228307</v>
      </c>
      <c r="R40" s="417">
        <f t="shared" si="7"/>
        <v>5319.3608802928493</v>
      </c>
    </row>
    <row r="41" spans="1:18" x14ac:dyDescent="0.2">
      <c r="A41" s="398">
        <v>2012</v>
      </c>
      <c r="B41" s="419">
        <v>6.0000199999999992</v>
      </c>
      <c r="C41" s="419">
        <v>2.0000000000000002E-5</v>
      </c>
      <c r="D41" s="420">
        <v>2.0000000000000002E-5</v>
      </c>
      <c r="E41" s="421">
        <v>570.19625870427956</v>
      </c>
      <c r="F41" s="419">
        <v>1.9006478601880654E-3</v>
      </c>
      <c r="G41" s="420">
        <v>1.9006478601880654E-3</v>
      </c>
      <c r="H41" s="421">
        <v>570.64178781108103</v>
      </c>
      <c r="I41" s="419">
        <v>1.9021329522604302E-3</v>
      </c>
      <c r="J41" s="420">
        <v>1.9021329522604302E-3</v>
      </c>
      <c r="K41" s="419">
        <v>572.88289600673443</v>
      </c>
      <c r="L41" s="419">
        <v>1.9096032880114887E-3</v>
      </c>
      <c r="M41" s="420">
        <v>1.9096032880114887E-3</v>
      </c>
      <c r="O41" s="415">
        <f t="shared" si="4"/>
        <v>6.0000599999999995</v>
      </c>
      <c r="P41" s="416">
        <f t="shared" si="5"/>
        <v>570.20006000000001</v>
      </c>
      <c r="Q41" s="416">
        <f t="shared" si="6"/>
        <v>570.64559207698562</v>
      </c>
      <c r="R41" s="417">
        <f t="shared" si="7"/>
        <v>572.88671521331048</v>
      </c>
    </row>
    <row r="42" spans="1:18" x14ac:dyDescent="0.2">
      <c r="A42" s="422">
        <v>2013</v>
      </c>
      <c r="B42" s="419" t="e">
        <f ca="1">INDIRECT("'"&amp;$A42&amp;"'!"&amp;"$D$29")</f>
        <v>#REF!</v>
      </c>
      <c r="C42" s="419" t="e">
        <f ca="1">INDIRECT("'"&amp;$A42&amp;"'!"&amp;"$E$29")</f>
        <v>#REF!</v>
      </c>
      <c r="D42" s="420" t="e">
        <f ca="1">INDIRECT("'"&amp;$A42&amp;"'!"&amp;"$F$29")</f>
        <v>#REF!</v>
      </c>
      <c r="E42" s="421" t="e">
        <f ca="1">INDIRECT("'"&amp;$A42&amp;"'!"&amp;"$H$29")</f>
        <v>#REF!</v>
      </c>
      <c r="F42" s="419" t="e">
        <f ca="1">INDIRECT("'"&amp;$A42&amp;"'!"&amp;"$I$29")</f>
        <v>#REF!</v>
      </c>
      <c r="G42" s="420" t="e">
        <f ca="1">INDIRECT("'"&amp;$A42&amp;"'!"&amp;"$J$29")</f>
        <v>#REF!</v>
      </c>
      <c r="H42" s="421" t="e">
        <f ca="1">INDIRECT("'"&amp;$A42&amp;"'!"&amp;"$L$29")</f>
        <v>#REF!</v>
      </c>
      <c r="I42" s="419" t="e">
        <f ca="1">INDIRECT("'"&amp;$A42&amp;"'!"&amp;"$M$29")</f>
        <v>#REF!</v>
      </c>
      <c r="J42" s="420" t="e">
        <f ca="1">INDIRECT("'"&amp;$A42&amp;"'!"&amp;"$N$29")</f>
        <v>#REF!</v>
      </c>
      <c r="K42" s="419" t="e">
        <f ca="1">INDIRECT("'"&amp;$A42&amp;"'!"&amp;"$P$29")</f>
        <v>#REF!</v>
      </c>
      <c r="L42" s="419" t="e">
        <f ca="1">INDIRECT("'"&amp;$A42&amp;"'!"&amp;"$Q$29")</f>
        <v>#REF!</v>
      </c>
      <c r="M42" s="420" t="e">
        <f ca="1">INDIRECT("'"&amp;$A42&amp;"'!"&amp;"$R$29")</f>
        <v>#REF!</v>
      </c>
      <c r="O42" s="415" t="e">
        <f t="shared" ca="1" si="4"/>
        <v>#REF!</v>
      </c>
      <c r="P42" s="416" t="e">
        <f t="shared" ca="1" si="5"/>
        <v>#REF!</v>
      </c>
      <c r="Q42" s="416" t="e">
        <f t="shared" ca="1" si="6"/>
        <v>#REF!</v>
      </c>
      <c r="R42" s="417" t="e">
        <f t="shared" ca="1" si="7"/>
        <v>#REF!</v>
      </c>
    </row>
    <row r="43" spans="1:18" ht="12.75" thickBot="1" x14ac:dyDescent="0.25">
      <c r="A43" s="423">
        <v>2014</v>
      </c>
      <c r="B43" s="424" t="e">
        <f ca="1">INDIRECT("'"&amp;$A43&amp;"'!"&amp;"$D$29")</f>
        <v>#REF!</v>
      </c>
      <c r="C43" s="424" t="e">
        <f ca="1">INDIRECT("'"&amp;$A43&amp;"'!"&amp;"$E$29")</f>
        <v>#REF!</v>
      </c>
      <c r="D43" s="425" t="e">
        <f ca="1">INDIRECT("'"&amp;$A43&amp;"'!"&amp;"$F$29")</f>
        <v>#REF!</v>
      </c>
      <c r="E43" s="426" t="e">
        <f ca="1">INDIRECT("'"&amp;$A43&amp;"'!"&amp;"$H$29")</f>
        <v>#REF!</v>
      </c>
      <c r="F43" s="424" t="e">
        <f ca="1">INDIRECT("'"&amp;$A43&amp;"'!"&amp;"$I$29")</f>
        <v>#REF!</v>
      </c>
      <c r="G43" s="425" t="e">
        <f ca="1">INDIRECT("'"&amp;$A43&amp;"'!"&amp;"$J$29")</f>
        <v>#REF!</v>
      </c>
      <c r="H43" s="426" t="e">
        <f ca="1">INDIRECT("'"&amp;$A43&amp;"'!"&amp;"$L$29")</f>
        <v>#REF!</v>
      </c>
      <c r="I43" s="424" t="e">
        <f ca="1">INDIRECT("'"&amp;$A43&amp;"'!"&amp;"$M$29")</f>
        <v>#REF!</v>
      </c>
      <c r="J43" s="425" t="e">
        <f ca="1">INDIRECT("'"&amp;$A43&amp;"'!"&amp;"$N$29")</f>
        <v>#REF!</v>
      </c>
      <c r="K43" s="424" t="e">
        <f ca="1">INDIRECT("'"&amp;$A43&amp;"'!"&amp;"$P$29")</f>
        <v>#REF!</v>
      </c>
      <c r="L43" s="424" t="e">
        <f ca="1">INDIRECT("'"&amp;$A43&amp;"'!"&amp;"$Q$29")</f>
        <v>#REF!</v>
      </c>
      <c r="M43" s="425" t="e">
        <f ca="1">INDIRECT("'"&amp;$A43&amp;"'!"&amp;"$R$29")</f>
        <v>#REF!</v>
      </c>
      <c r="O43" s="427" t="e">
        <f t="shared" ca="1" si="4"/>
        <v>#REF!</v>
      </c>
      <c r="P43" s="428" t="e">
        <f t="shared" ca="1" si="5"/>
        <v>#REF!</v>
      </c>
      <c r="Q43" s="428" t="e">
        <f t="shared" ca="1" si="6"/>
        <v>#REF!</v>
      </c>
      <c r="R43" s="429" t="e">
        <f t="shared" ca="1" si="7"/>
        <v>#REF!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rgb="FF92D050"/>
  </sheetPr>
  <dimension ref="A1:AM43"/>
  <sheetViews>
    <sheetView topLeftCell="T1" workbookViewId="0">
      <selection activeCell="U14" sqref="U14:W14"/>
    </sheetView>
  </sheetViews>
  <sheetFormatPr defaultRowHeight="12" x14ac:dyDescent="0.2"/>
  <cols>
    <col min="1" max="14" width="9.140625" style="392"/>
    <col min="15" max="18" width="10.42578125" style="392" bestFit="1" customWidth="1"/>
    <col min="19" max="270" width="9.140625" style="392"/>
    <col min="271" max="274" width="10.42578125" style="392" bestFit="1" customWidth="1"/>
    <col min="275" max="526" width="9.140625" style="392"/>
    <col min="527" max="530" width="10.42578125" style="392" bestFit="1" customWidth="1"/>
    <col min="531" max="782" width="9.140625" style="392"/>
    <col min="783" max="786" width="10.42578125" style="392" bestFit="1" customWidth="1"/>
    <col min="787" max="1038" width="9.140625" style="392"/>
    <col min="1039" max="1042" width="10.42578125" style="392" bestFit="1" customWidth="1"/>
    <col min="1043" max="1294" width="9.140625" style="392"/>
    <col min="1295" max="1298" width="10.42578125" style="392" bestFit="1" customWidth="1"/>
    <col min="1299" max="1550" width="9.140625" style="392"/>
    <col min="1551" max="1554" width="10.42578125" style="392" bestFit="1" customWidth="1"/>
    <col min="1555" max="1806" width="9.140625" style="392"/>
    <col min="1807" max="1810" width="10.42578125" style="392" bestFit="1" customWidth="1"/>
    <col min="1811" max="2062" width="9.140625" style="392"/>
    <col min="2063" max="2066" width="10.42578125" style="392" bestFit="1" customWidth="1"/>
    <col min="2067" max="2318" width="9.140625" style="392"/>
    <col min="2319" max="2322" width="10.42578125" style="392" bestFit="1" customWidth="1"/>
    <col min="2323" max="2574" width="9.140625" style="392"/>
    <col min="2575" max="2578" width="10.42578125" style="392" bestFit="1" customWidth="1"/>
    <col min="2579" max="2830" width="9.140625" style="392"/>
    <col min="2831" max="2834" width="10.42578125" style="392" bestFit="1" customWidth="1"/>
    <col min="2835" max="3086" width="9.140625" style="392"/>
    <col min="3087" max="3090" width="10.42578125" style="392" bestFit="1" customWidth="1"/>
    <col min="3091" max="3342" width="9.140625" style="392"/>
    <col min="3343" max="3346" width="10.42578125" style="392" bestFit="1" customWidth="1"/>
    <col min="3347" max="3598" width="9.140625" style="392"/>
    <col min="3599" max="3602" width="10.42578125" style="392" bestFit="1" customWidth="1"/>
    <col min="3603" max="3854" width="9.140625" style="392"/>
    <col min="3855" max="3858" width="10.42578125" style="392" bestFit="1" customWidth="1"/>
    <col min="3859" max="4110" width="9.140625" style="392"/>
    <col min="4111" max="4114" width="10.42578125" style="392" bestFit="1" customWidth="1"/>
    <col min="4115" max="4366" width="9.140625" style="392"/>
    <col min="4367" max="4370" width="10.42578125" style="392" bestFit="1" customWidth="1"/>
    <col min="4371" max="4622" width="9.140625" style="392"/>
    <col min="4623" max="4626" width="10.42578125" style="392" bestFit="1" customWidth="1"/>
    <col min="4627" max="4878" width="9.140625" style="392"/>
    <col min="4879" max="4882" width="10.42578125" style="392" bestFit="1" customWidth="1"/>
    <col min="4883" max="5134" width="9.140625" style="392"/>
    <col min="5135" max="5138" width="10.42578125" style="392" bestFit="1" customWidth="1"/>
    <col min="5139" max="5390" width="9.140625" style="392"/>
    <col min="5391" max="5394" width="10.42578125" style="392" bestFit="1" customWidth="1"/>
    <col min="5395" max="5646" width="9.140625" style="392"/>
    <col min="5647" max="5650" width="10.42578125" style="392" bestFit="1" customWidth="1"/>
    <col min="5651" max="5902" width="9.140625" style="392"/>
    <col min="5903" max="5906" width="10.42578125" style="392" bestFit="1" customWidth="1"/>
    <col min="5907" max="6158" width="9.140625" style="392"/>
    <col min="6159" max="6162" width="10.42578125" style="392" bestFit="1" customWidth="1"/>
    <col min="6163" max="6414" width="9.140625" style="392"/>
    <col min="6415" max="6418" width="10.42578125" style="392" bestFit="1" customWidth="1"/>
    <col min="6419" max="6670" width="9.140625" style="392"/>
    <col min="6671" max="6674" width="10.42578125" style="392" bestFit="1" customWidth="1"/>
    <col min="6675" max="6926" width="9.140625" style="392"/>
    <col min="6927" max="6930" width="10.42578125" style="392" bestFit="1" customWidth="1"/>
    <col min="6931" max="7182" width="9.140625" style="392"/>
    <col min="7183" max="7186" width="10.42578125" style="392" bestFit="1" customWidth="1"/>
    <col min="7187" max="7438" width="9.140625" style="392"/>
    <col min="7439" max="7442" width="10.42578125" style="392" bestFit="1" customWidth="1"/>
    <col min="7443" max="7694" width="9.140625" style="392"/>
    <col min="7695" max="7698" width="10.42578125" style="392" bestFit="1" customWidth="1"/>
    <col min="7699" max="7950" width="9.140625" style="392"/>
    <col min="7951" max="7954" width="10.42578125" style="392" bestFit="1" customWidth="1"/>
    <col min="7955" max="8206" width="9.140625" style="392"/>
    <col min="8207" max="8210" width="10.42578125" style="392" bestFit="1" customWidth="1"/>
    <col min="8211" max="8462" width="9.140625" style="392"/>
    <col min="8463" max="8466" width="10.42578125" style="392" bestFit="1" customWidth="1"/>
    <col min="8467" max="8718" width="9.140625" style="392"/>
    <col min="8719" max="8722" width="10.42578125" style="392" bestFit="1" customWidth="1"/>
    <col min="8723" max="8974" width="9.140625" style="392"/>
    <col min="8975" max="8978" width="10.42578125" style="392" bestFit="1" customWidth="1"/>
    <col min="8979" max="9230" width="9.140625" style="392"/>
    <col min="9231" max="9234" width="10.42578125" style="392" bestFit="1" customWidth="1"/>
    <col min="9235" max="9486" width="9.140625" style="392"/>
    <col min="9487" max="9490" width="10.42578125" style="392" bestFit="1" customWidth="1"/>
    <col min="9491" max="9742" width="9.140625" style="392"/>
    <col min="9743" max="9746" width="10.42578125" style="392" bestFit="1" customWidth="1"/>
    <col min="9747" max="9998" width="9.140625" style="392"/>
    <col min="9999" max="10002" width="10.42578125" style="392" bestFit="1" customWidth="1"/>
    <col min="10003" max="10254" width="9.140625" style="392"/>
    <col min="10255" max="10258" width="10.42578125" style="392" bestFit="1" customWidth="1"/>
    <col min="10259" max="10510" width="9.140625" style="392"/>
    <col min="10511" max="10514" width="10.42578125" style="392" bestFit="1" customWidth="1"/>
    <col min="10515" max="10766" width="9.140625" style="392"/>
    <col min="10767" max="10770" width="10.42578125" style="392" bestFit="1" customWidth="1"/>
    <col min="10771" max="11022" width="9.140625" style="392"/>
    <col min="11023" max="11026" width="10.42578125" style="392" bestFit="1" customWidth="1"/>
    <col min="11027" max="11278" width="9.140625" style="392"/>
    <col min="11279" max="11282" width="10.42578125" style="392" bestFit="1" customWidth="1"/>
    <col min="11283" max="11534" width="9.140625" style="392"/>
    <col min="11535" max="11538" width="10.42578125" style="392" bestFit="1" customWidth="1"/>
    <col min="11539" max="11790" width="9.140625" style="392"/>
    <col min="11791" max="11794" width="10.42578125" style="392" bestFit="1" customWidth="1"/>
    <col min="11795" max="12046" width="9.140625" style="392"/>
    <col min="12047" max="12050" width="10.42578125" style="392" bestFit="1" customWidth="1"/>
    <col min="12051" max="12302" width="9.140625" style="392"/>
    <col min="12303" max="12306" width="10.42578125" style="392" bestFit="1" customWidth="1"/>
    <col min="12307" max="12558" width="9.140625" style="392"/>
    <col min="12559" max="12562" width="10.42578125" style="392" bestFit="1" customWidth="1"/>
    <col min="12563" max="12814" width="9.140625" style="392"/>
    <col min="12815" max="12818" width="10.42578125" style="392" bestFit="1" customWidth="1"/>
    <col min="12819" max="13070" width="9.140625" style="392"/>
    <col min="13071" max="13074" width="10.42578125" style="392" bestFit="1" customWidth="1"/>
    <col min="13075" max="13326" width="9.140625" style="392"/>
    <col min="13327" max="13330" width="10.42578125" style="392" bestFit="1" customWidth="1"/>
    <col min="13331" max="13582" width="9.140625" style="392"/>
    <col min="13583" max="13586" width="10.42578125" style="392" bestFit="1" customWidth="1"/>
    <col min="13587" max="13838" width="9.140625" style="392"/>
    <col min="13839" max="13842" width="10.42578125" style="392" bestFit="1" customWidth="1"/>
    <col min="13843" max="14094" width="9.140625" style="392"/>
    <col min="14095" max="14098" width="10.42578125" style="392" bestFit="1" customWidth="1"/>
    <col min="14099" max="14350" width="9.140625" style="392"/>
    <col min="14351" max="14354" width="10.42578125" style="392" bestFit="1" customWidth="1"/>
    <col min="14355" max="14606" width="9.140625" style="392"/>
    <col min="14607" max="14610" width="10.42578125" style="392" bestFit="1" customWidth="1"/>
    <col min="14611" max="14862" width="9.140625" style="392"/>
    <col min="14863" max="14866" width="10.42578125" style="392" bestFit="1" customWidth="1"/>
    <col min="14867" max="15118" width="9.140625" style="392"/>
    <col min="15119" max="15122" width="10.42578125" style="392" bestFit="1" customWidth="1"/>
    <col min="15123" max="15374" width="9.140625" style="392"/>
    <col min="15375" max="15378" width="10.42578125" style="392" bestFit="1" customWidth="1"/>
    <col min="15379" max="15630" width="9.140625" style="392"/>
    <col min="15631" max="15634" width="10.42578125" style="392" bestFit="1" customWidth="1"/>
    <col min="15635" max="15886" width="9.140625" style="392"/>
    <col min="15887" max="15890" width="10.42578125" style="392" bestFit="1" customWidth="1"/>
    <col min="15891" max="16142" width="9.140625" style="392"/>
    <col min="16143" max="16146" width="10.42578125" style="392" bestFit="1" customWidth="1"/>
    <col min="16147" max="16384" width="9.140625" style="392"/>
  </cols>
  <sheetData>
    <row r="1" spans="1:39" ht="16.5" thickBot="1" x14ac:dyDescent="0.3">
      <c r="A1" s="1033" t="s">
        <v>1589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39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39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9"/>
      <c r="Q3" s="1039"/>
      <c r="R3" s="1032"/>
    </row>
    <row r="4" spans="1:39" x14ac:dyDescent="0.2">
      <c r="A4" s="398">
        <v>1975</v>
      </c>
      <c r="B4" s="399">
        <v>535.00001999999995</v>
      </c>
      <c r="C4" s="399">
        <v>2.0000000000000002E-5</v>
      </c>
      <c r="D4" s="399">
        <v>3952.7792186795077</v>
      </c>
      <c r="E4" s="400">
        <v>536.90742226437044</v>
      </c>
      <c r="F4" s="401">
        <v>2.0071304754880963E-5</v>
      </c>
      <c r="G4" s="402">
        <v>3966.8718163438325</v>
      </c>
      <c r="H4" s="400">
        <v>749.72858542591507</v>
      </c>
      <c r="I4" s="401">
        <v>2.8027235790604836E-5</v>
      </c>
      <c r="J4" s="402">
        <v>5539.2737595066656</v>
      </c>
      <c r="K4" s="400">
        <v>811.11606448735756</v>
      </c>
      <c r="L4" s="401">
        <v>3.0322094735150011E-5</v>
      </c>
      <c r="M4" s="402">
        <v>5992.8272967966132</v>
      </c>
      <c r="O4" s="403">
        <f>SUM(B4:D4)</f>
        <v>4487.7792586795076</v>
      </c>
      <c r="P4" s="404">
        <f>SUM(E4:G4)</f>
        <v>4503.7792586795076</v>
      </c>
      <c r="Q4" s="404">
        <f>SUM(H4:J4)</f>
        <v>6289.0023729598161</v>
      </c>
      <c r="R4" s="405">
        <f>SUM(K4:M4)</f>
        <v>6803.9433916060652</v>
      </c>
      <c r="T4" s="446"/>
      <c r="U4" s="446"/>
    </row>
    <row r="5" spans="1:39" ht="13.5" customHeight="1" x14ac:dyDescent="0.2">
      <c r="A5" s="398">
        <v>1976</v>
      </c>
      <c r="B5" s="399">
        <v>815.00001999999995</v>
      </c>
      <c r="C5" s="399">
        <v>2.0000000000000002E-5</v>
      </c>
      <c r="D5" s="399">
        <v>4658.7125460577754</v>
      </c>
      <c r="E5" s="406">
        <v>832.12276819447573</v>
      </c>
      <c r="F5" s="399">
        <v>2.0420190129430325E-5</v>
      </c>
      <c r="G5" s="407">
        <v>4756.5897974431091</v>
      </c>
      <c r="H5" s="406">
        <v>1614.5635260951003</v>
      </c>
      <c r="I5" s="399">
        <v>3.9621189852120508E-5</v>
      </c>
      <c r="J5" s="407">
        <v>9229.1867126905381</v>
      </c>
      <c r="K5" s="406">
        <v>1703.9986299482787</v>
      </c>
      <c r="L5" s="399">
        <v>4.1815916273186812E-5</v>
      </c>
      <c r="M5" s="407">
        <v>9740.4166883398393</v>
      </c>
      <c r="O5" s="403">
        <f t="shared" ref="O5:O11" si="0">SUM(B5:D5)</f>
        <v>5473.7125860577753</v>
      </c>
      <c r="P5" s="404">
        <f t="shared" ref="P5:P11" si="1">SUM(E5:G5)</f>
        <v>5588.7125860577753</v>
      </c>
      <c r="Q5" s="404">
        <f t="shared" ref="Q5:Q11" si="2">SUM(H5:J5)</f>
        <v>10843.750278406827</v>
      </c>
      <c r="R5" s="405">
        <f t="shared" ref="R5:R11" si="3">SUM(K5:M5)</f>
        <v>11444.415360104034</v>
      </c>
      <c r="T5" s="446"/>
      <c r="U5" s="446"/>
    </row>
    <row r="6" spans="1:39" x14ac:dyDescent="0.2">
      <c r="A6" s="398">
        <v>1977</v>
      </c>
      <c r="B6" s="399">
        <v>1709.0000199999999</v>
      </c>
      <c r="C6" s="399">
        <v>2.0000000000000002E-5</v>
      </c>
      <c r="D6" s="399">
        <v>5541.9094141386322</v>
      </c>
      <c r="E6" s="406">
        <v>1724.084472780964</v>
      </c>
      <c r="F6" s="399">
        <v>2.0176529579923166E-5</v>
      </c>
      <c r="G6" s="407">
        <v>5590.8249611811389</v>
      </c>
      <c r="H6" s="406">
        <v>3002.3419937940362</v>
      </c>
      <c r="I6" s="399">
        <v>3.5135657795885065E-5</v>
      </c>
      <c r="J6" s="407">
        <v>9735.9316355484425</v>
      </c>
      <c r="K6" s="406">
        <v>3318.0088148010695</v>
      </c>
      <c r="L6" s="399">
        <v>3.8829827688370299E-5</v>
      </c>
      <c r="M6" s="407">
        <v>10759.569380778014</v>
      </c>
      <c r="O6" s="403">
        <f t="shared" si="0"/>
        <v>7250.9094541386321</v>
      </c>
      <c r="P6" s="404">
        <f t="shared" si="1"/>
        <v>7314.909454138633</v>
      </c>
      <c r="Q6" s="404">
        <f t="shared" si="2"/>
        <v>12738.273664478136</v>
      </c>
      <c r="R6" s="405">
        <f t="shared" si="3"/>
        <v>14077.578234408911</v>
      </c>
      <c r="T6" s="446"/>
      <c r="U6" s="446"/>
    </row>
    <row r="7" spans="1:39" x14ac:dyDescent="0.2">
      <c r="A7" s="398">
        <v>1978</v>
      </c>
      <c r="B7" s="399">
        <v>2856.0000200000004</v>
      </c>
      <c r="C7" s="399">
        <v>2.0000000000000002E-5</v>
      </c>
      <c r="D7" s="399">
        <v>7905.4851793985108</v>
      </c>
      <c r="E7" s="406">
        <v>2895.8086518260025</v>
      </c>
      <c r="F7" s="399">
        <v>2.0278771929602455E-5</v>
      </c>
      <c r="G7" s="407">
        <v>8015.6765472937368</v>
      </c>
      <c r="H7" s="406">
        <v>4610.3576312588175</v>
      </c>
      <c r="I7" s="399">
        <v>3.2285417359757709E-5</v>
      </c>
      <c r="J7" s="407">
        <v>12761.594422412996</v>
      </c>
      <c r="K7" s="406">
        <v>4966.244518502539</v>
      </c>
      <c r="L7" s="399">
        <v>3.4777622435048438E-5</v>
      </c>
      <c r="M7" s="407">
        <v>13746.698936749628</v>
      </c>
      <c r="O7" s="403">
        <f t="shared" si="0"/>
        <v>10761.485219398512</v>
      </c>
      <c r="P7" s="404">
        <f t="shared" si="1"/>
        <v>10911.485219398512</v>
      </c>
      <c r="Q7" s="404">
        <f t="shared" si="2"/>
        <v>17371.952085957229</v>
      </c>
      <c r="R7" s="405">
        <f t="shared" si="3"/>
        <v>18712.943490029789</v>
      </c>
      <c r="T7" s="446"/>
      <c r="U7" s="446"/>
    </row>
    <row r="8" spans="1:39" x14ac:dyDescent="0.2">
      <c r="A8" s="398">
        <v>1979</v>
      </c>
      <c r="B8" s="399">
        <v>1606.0000199999999</v>
      </c>
      <c r="C8" s="399">
        <v>2.0000000000000002E-5</v>
      </c>
      <c r="D8" s="399">
        <v>5726.0665894274334</v>
      </c>
      <c r="E8" s="406">
        <v>1646.7410578025065</v>
      </c>
      <c r="F8" s="399">
        <v>2.0507360364821251E-5</v>
      </c>
      <c r="G8" s="407">
        <v>5871.3255511175666</v>
      </c>
      <c r="H8" s="406">
        <v>3677.4453034899616</v>
      </c>
      <c r="I8" s="399">
        <v>4.5796329485599408E-5</v>
      </c>
      <c r="J8" s="407">
        <v>13111.64160929506</v>
      </c>
      <c r="K8" s="406">
        <v>3929.4410826137973</v>
      </c>
      <c r="L8" s="399">
        <v>4.8934508514063373E-5</v>
      </c>
      <c r="M8" s="407">
        <v>14010.112713621531</v>
      </c>
      <c r="O8" s="403">
        <f t="shared" si="0"/>
        <v>7332.0666294274333</v>
      </c>
      <c r="P8" s="404">
        <f t="shared" si="1"/>
        <v>7518.0666294274333</v>
      </c>
      <c r="Q8" s="404">
        <f t="shared" si="2"/>
        <v>16789.086958581353</v>
      </c>
      <c r="R8" s="405">
        <f t="shared" si="3"/>
        <v>17939.553845169838</v>
      </c>
      <c r="T8" s="446"/>
      <c r="U8" s="446"/>
    </row>
    <row r="9" spans="1:39" x14ac:dyDescent="0.2">
      <c r="A9" s="398">
        <v>1980</v>
      </c>
      <c r="B9" s="399">
        <v>3499.0000200000004</v>
      </c>
      <c r="C9" s="399">
        <v>2.0000000000000002E-5</v>
      </c>
      <c r="D9" s="399">
        <v>6526.4308448743186</v>
      </c>
      <c r="E9" s="406">
        <v>3524.8269400050699</v>
      </c>
      <c r="F9" s="399">
        <v>2.014762457763615E-5</v>
      </c>
      <c r="G9" s="407">
        <v>6574.6039247216249</v>
      </c>
      <c r="H9" s="406">
        <v>9496.1381457326861</v>
      </c>
      <c r="I9" s="399">
        <v>5.4279154566753534E-5</v>
      </c>
      <c r="J9" s="407">
        <v>17712.457429908049</v>
      </c>
      <c r="K9" s="406">
        <v>10016.468218560456</v>
      </c>
      <c r="L9" s="399">
        <v>5.7253319012901608E-5</v>
      </c>
      <c r="M9" s="407">
        <v>18682.991358861513</v>
      </c>
      <c r="O9" s="403">
        <f t="shared" si="0"/>
        <v>10025.430884874319</v>
      </c>
      <c r="P9" s="404">
        <f t="shared" si="1"/>
        <v>10099.43088487432</v>
      </c>
      <c r="Q9" s="404">
        <f t="shared" si="2"/>
        <v>27208.595629919888</v>
      </c>
      <c r="R9" s="405">
        <f t="shared" si="3"/>
        <v>28699.459634675288</v>
      </c>
      <c r="T9" s="446"/>
      <c r="U9" s="446"/>
    </row>
    <row r="10" spans="1:39" x14ac:dyDescent="0.2">
      <c r="A10" s="398">
        <v>1981</v>
      </c>
      <c r="B10" s="399">
        <v>3660.0000200000004</v>
      </c>
      <c r="C10" s="399">
        <v>2.0000000000000002E-5</v>
      </c>
      <c r="D10" s="399">
        <v>3330.0000200000004</v>
      </c>
      <c r="E10" s="406">
        <v>3844.8326374492199</v>
      </c>
      <c r="F10" s="399">
        <v>2.1010014297481995E-5</v>
      </c>
      <c r="G10" s="407">
        <v>3498.1674015407671</v>
      </c>
      <c r="H10" s="406">
        <v>10542.548319094341</v>
      </c>
      <c r="I10" s="399">
        <v>5.7609553341446933E-5</v>
      </c>
      <c r="J10" s="407">
        <v>9591.9906889604681</v>
      </c>
      <c r="K10" s="406">
        <v>11503.443001745913</v>
      </c>
      <c r="L10" s="399">
        <v>6.2860343928336458E-5</v>
      </c>
      <c r="M10" s="407">
        <v>10466.247326928362</v>
      </c>
      <c r="O10" s="403">
        <f t="shared" si="0"/>
        <v>6990.0000600000003</v>
      </c>
      <c r="P10" s="404">
        <f t="shared" si="1"/>
        <v>7343.0000600000012</v>
      </c>
      <c r="Q10" s="404">
        <f t="shared" si="2"/>
        <v>20134.539065664365</v>
      </c>
      <c r="R10" s="405">
        <f t="shared" si="3"/>
        <v>21969.690391534619</v>
      </c>
      <c r="T10" s="446"/>
      <c r="U10" s="446"/>
    </row>
    <row r="11" spans="1:39" ht="12.75" thickBot="1" x14ac:dyDescent="0.25">
      <c r="A11" s="408">
        <v>1982</v>
      </c>
      <c r="B11" s="399">
        <v>2305.0000200000004</v>
      </c>
      <c r="C11" s="399">
        <v>2.0000000000000002E-5</v>
      </c>
      <c r="D11" s="399">
        <v>4498.0000199999995</v>
      </c>
      <c r="E11" s="409">
        <v>2436.801431123316</v>
      </c>
      <c r="F11" s="410">
        <v>2.1143613101776163E-5</v>
      </c>
      <c r="G11" s="411">
        <v>4755.1986077330712</v>
      </c>
      <c r="H11" s="409">
        <v>4673.3974261910134</v>
      </c>
      <c r="I11" s="410">
        <v>4.0550085775626276E-5</v>
      </c>
      <c r="J11" s="411">
        <v>9119.7143314884343</v>
      </c>
      <c r="K11" s="409">
        <v>5032.0516760798646</v>
      </c>
      <c r="L11" s="410">
        <v>4.3662053209699027E-5</v>
      </c>
      <c r="M11" s="411">
        <v>9819.5958105233622</v>
      </c>
      <c r="O11" s="403">
        <f t="shared" si="0"/>
        <v>6803.0000600000003</v>
      </c>
      <c r="P11" s="404">
        <f t="shared" si="1"/>
        <v>7192.0000600000003</v>
      </c>
      <c r="Q11" s="404">
        <f t="shared" si="2"/>
        <v>13793.111798229533</v>
      </c>
      <c r="R11" s="405">
        <f t="shared" si="3"/>
        <v>14851.64753026528</v>
      </c>
      <c r="T11" s="446"/>
      <c r="U11" s="446"/>
    </row>
    <row r="12" spans="1:39" ht="12.75" thickBot="1" x14ac:dyDescent="0.25">
      <c r="A12" s="398">
        <v>1983</v>
      </c>
      <c r="B12" s="401">
        <v>1172.0000199999999</v>
      </c>
      <c r="C12" s="401">
        <v>2.0000000000000002E-5</v>
      </c>
      <c r="D12" s="402">
        <v>4537.0000199999995</v>
      </c>
      <c r="E12" s="400">
        <v>1223.3224936242163</v>
      </c>
      <c r="F12" s="401">
        <v>2.0875810115160517E-5</v>
      </c>
      <c r="G12" s="402">
        <v>4735.6775454999733</v>
      </c>
      <c r="H12" s="400">
        <v>2873.4739730258434</v>
      </c>
      <c r="I12" s="401">
        <v>4.9035391194376325E-5</v>
      </c>
      <c r="J12" s="402">
        <v>11123.678541479658</v>
      </c>
      <c r="K12" s="401">
        <v>3061.9674279714741</v>
      </c>
      <c r="L12" s="401">
        <v>5.2252002998625789E-5</v>
      </c>
      <c r="M12" s="402">
        <v>11853.366932490258</v>
      </c>
      <c r="O12" s="412">
        <f>SUM(B12:D12)</f>
        <v>5709.0000599999994</v>
      </c>
      <c r="P12" s="413">
        <f>SUM(E12:G12)</f>
        <v>5959.0000600000003</v>
      </c>
      <c r="Q12" s="413">
        <f>SUM(H12:J12)</f>
        <v>13997.152563540893</v>
      </c>
      <c r="R12" s="414">
        <f>SUM(K12:M12)</f>
        <v>14915.334412713735</v>
      </c>
      <c r="T12" s="446"/>
      <c r="U12" s="446"/>
    </row>
    <row r="13" spans="1:39" ht="12.75" thickBot="1" x14ac:dyDescent="0.25">
      <c r="A13" s="398">
        <v>1984</v>
      </c>
      <c r="B13" s="399">
        <v>1174.0000199999999</v>
      </c>
      <c r="C13" s="399">
        <v>2.0000000000000002E-5</v>
      </c>
      <c r="D13" s="407">
        <v>3484.0000200000004</v>
      </c>
      <c r="E13" s="406">
        <v>1216.5946960035035</v>
      </c>
      <c r="F13" s="399">
        <v>2.0725633309674111E-5</v>
      </c>
      <c r="G13" s="407">
        <v>3610.4053432708633</v>
      </c>
      <c r="H13" s="406">
        <v>3093.2279460529189</v>
      </c>
      <c r="I13" s="399">
        <v>5.2695534810176907E-5</v>
      </c>
      <c r="J13" s="407">
        <v>9179.562216628352</v>
      </c>
      <c r="K13" s="399">
        <v>3219.4655322262515</v>
      </c>
      <c r="L13" s="399">
        <v>5.4846089904261698E-5</v>
      </c>
      <c r="M13" s="407">
        <v>9554.1889161684794</v>
      </c>
      <c r="O13" s="415">
        <f t="shared" ref="O13:O43" si="4">SUM(B13:D13)</f>
        <v>4658.0000600000003</v>
      </c>
      <c r="P13" s="416">
        <f t="shared" ref="P13:P43" si="5">SUM(E13:G13)</f>
        <v>4827.0000600000003</v>
      </c>
      <c r="Q13" s="416">
        <f t="shared" ref="Q13:Q43" si="6">SUM(H13:J13)</f>
        <v>12272.790215376806</v>
      </c>
      <c r="R13" s="417">
        <f t="shared" ref="R13:R43" si="7">SUM(K13:M13)</f>
        <v>12773.654503240821</v>
      </c>
      <c r="T13" s="446"/>
      <c r="U13" s="446"/>
      <c r="AG13" s="431"/>
      <c r="AH13" s="432" t="s">
        <v>766</v>
      </c>
      <c r="AI13" s="433"/>
      <c r="AK13" s="431"/>
      <c r="AL13" s="432" t="s">
        <v>1590</v>
      </c>
      <c r="AM13" s="433"/>
    </row>
    <row r="14" spans="1:39" ht="12.75" thickBot="1" x14ac:dyDescent="0.25">
      <c r="A14" s="398">
        <v>1985</v>
      </c>
      <c r="B14" s="399">
        <v>936.00001999999995</v>
      </c>
      <c r="C14" s="399">
        <v>2.0000000000000002E-5</v>
      </c>
      <c r="D14" s="407">
        <v>4730.0000199999995</v>
      </c>
      <c r="E14" s="406">
        <v>980.93330675326558</v>
      </c>
      <c r="F14" s="399">
        <v>2.0960112944298136E-5</v>
      </c>
      <c r="G14" s="407">
        <v>4957.0667322866211</v>
      </c>
      <c r="H14" s="406">
        <v>1800.6124648511941</v>
      </c>
      <c r="I14" s="399">
        <v>3.8474624495225847E-5</v>
      </c>
      <c r="J14" s="407">
        <v>9099.2487315955368</v>
      </c>
      <c r="K14" s="399">
        <v>1871.1298245885387</v>
      </c>
      <c r="L14" s="399">
        <v>3.9981405653998567E-5</v>
      </c>
      <c r="M14" s="407">
        <v>9455.6024771520679</v>
      </c>
      <c r="O14" s="415">
        <f t="shared" si="4"/>
        <v>5666.0000599999994</v>
      </c>
      <c r="P14" s="416">
        <f t="shared" si="5"/>
        <v>5938.0000599999994</v>
      </c>
      <c r="Q14" s="416">
        <f t="shared" si="6"/>
        <v>10899.861234921354</v>
      </c>
      <c r="R14" s="417">
        <f t="shared" si="7"/>
        <v>11326.732341722012</v>
      </c>
      <c r="T14" s="446"/>
      <c r="U14" s="447">
        <v>0.616222196707506</v>
      </c>
      <c r="V14" s="447">
        <v>0.36077866257759372</v>
      </c>
      <c r="W14" s="447">
        <v>2.2999140714900314E-2</v>
      </c>
      <c r="Y14" s="418">
        <f t="shared" ref="Y14:AA15" si="8">$P14*U14</f>
        <v>3659.1274410225019</v>
      </c>
      <c r="Z14" s="418">
        <f t="shared" si="8"/>
        <v>2142.3037200324711</v>
      </c>
      <c r="AA14" s="418">
        <f t="shared" si="8"/>
        <v>136.56889894502649</v>
      </c>
      <c r="AC14" s="392">
        <v>0.97723677147550669</v>
      </c>
      <c r="AD14" s="392">
        <v>0.5201789547856267</v>
      </c>
      <c r="AE14" s="392">
        <v>0.1983566687033749</v>
      </c>
      <c r="AG14" s="434">
        <f>Y14*AC14</f>
        <v>3575.8338868822625</v>
      </c>
      <c r="AH14" s="435">
        <f t="shared" ref="AH14" si="9">Z14*AD14</f>
        <v>1114.3813099198508</v>
      </c>
      <c r="AI14" s="436">
        <f t="shared" ref="AI14" si="10">AA14*AE14</f>
        <v>27.089351843223305</v>
      </c>
      <c r="AK14" s="434">
        <f>Y14-AG14</f>
        <v>83.293554140239394</v>
      </c>
      <c r="AL14" s="435">
        <f t="shared" ref="AL14" si="11">Z14-AH14</f>
        <v>1027.9224101126204</v>
      </c>
      <c r="AM14" s="436">
        <f t="shared" ref="AM14" si="12">AA14-AI14</f>
        <v>109.47954710180318</v>
      </c>
    </row>
    <row r="15" spans="1:39" x14ac:dyDescent="0.2">
      <c r="A15" s="398">
        <v>1986</v>
      </c>
      <c r="B15" s="399">
        <v>931.00001999999995</v>
      </c>
      <c r="C15" s="399">
        <v>2.0000000000000002E-5</v>
      </c>
      <c r="D15" s="407">
        <v>4534.0000199999995</v>
      </c>
      <c r="E15" s="406">
        <v>976.48529037710591</v>
      </c>
      <c r="F15" s="399">
        <v>2.0977127162190736E-5</v>
      </c>
      <c r="G15" s="407">
        <v>4755.5147486457663</v>
      </c>
      <c r="H15" s="406">
        <v>1435.1852814532674</v>
      </c>
      <c r="I15" s="399">
        <v>3.0831047274376373E-5</v>
      </c>
      <c r="J15" s="407">
        <v>6989.3984479321698</v>
      </c>
      <c r="K15" s="399">
        <v>1503.6654242164122</v>
      </c>
      <c r="L15" s="399">
        <v>3.2302156646922779E-5</v>
      </c>
      <c r="M15" s="407">
        <v>7322.8989441595513</v>
      </c>
      <c r="O15" s="415">
        <f>SUM(B15:D15)</f>
        <v>5465.0000599999994</v>
      </c>
      <c r="P15" s="416">
        <f>SUM(E15:G15)</f>
        <v>5732.0000599999994</v>
      </c>
      <c r="Q15" s="416">
        <f>SUM(H15:J15)</f>
        <v>8424.5837602164847</v>
      </c>
      <c r="R15" s="417">
        <f>SUM(K15:M15)</f>
        <v>8826.5644006781204</v>
      </c>
      <c r="T15" s="446"/>
      <c r="U15" s="447">
        <v>0.35669379348984853</v>
      </c>
      <c r="V15" s="447">
        <v>0.57045827188466092</v>
      </c>
      <c r="W15" s="447">
        <v>7.2847934625490454E-2</v>
      </c>
      <c r="Y15" s="418">
        <f t="shared" si="8"/>
        <v>2044.5688456854391</v>
      </c>
      <c r="Z15" s="418">
        <f t="shared" si="8"/>
        <v>3269.8668486703723</v>
      </c>
      <c r="AA15" s="418">
        <f t="shared" si="8"/>
        <v>417.56436564418732</v>
      </c>
      <c r="AC15" s="392">
        <v>0.95854092169357885</v>
      </c>
      <c r="AD15" s="392">
        <v>0.63800988133866909</v>
      </c>
      <c r="AE15" s="392">
        <v>0.36389090089916881</v>
      </c>
      <c r="AG15" s="434">
        <f>Y15*AC15</f>
        <v>1959.8029058092973</v>
      </c>
      <c r="AH15" s="435">
        <f t="shared" ref="AH15:AI20" si="13">Z15*AD15</f>
        <v>2086.2073601134321</v>
      </c>
      <c r="AI15" s="436">
        <f t="shared" si="13"/>
        <v>151.94787319765325</v>
      </c>
      <c r="AK15" s="434">
        <f>Y15-AG15</f>
        <v>84.765939876141829</v>
      </c>
      <c r="AL15" s="435">
        <f t="shared" ref="AL15:AM20" si="14">Z15-AH15</f>
        <v>1183.6594885569402</v>
      </c>
      <c r="AM15" s="436">
        <f t="shared" si="14"/>
        <v>265.61649244653404</v>
      </c>
    </row>
    <row r="16" spans="1:39" x14ac:dyDescent="0.2">
      <c r="A16" s="398">
        <v>1987</v>
      </c>
      <c r="B16" s="419">
        <v>1170.0000199999999</v>
      </c>
      <c r="C16" s="419">
        <v>2.0000000000000002E-5</v>
      </c>
      <c r="D16" s="420">
        <v>4689.0000199999995</v>
      </c>
      <c r="E16" s="421">
        <v>1201.3517867279218</v>
      </c>
      <c r="F16" s="419">
        <v>2.0535927627213577E-5</v>
      </c>
      <c r="G16" s="420">
        <v>4814.6482527361504</v>
      </c>
      <c r="H16" s="421">
        <v>1661.1278061569571</v>
      </c>
      <c r="I16" s="419">
        <v>2.8395346628403604E-5</v>
      </c>
      <c r="J16" s="420">
        <v>6657.2890454245708</v>
      </c>
      <c r="K16" s="419">
        <v>1734.4561283844205</v>
      </c>
      <c r="L16" s="419">
        <v>2.9648822200608525E-5</v>
      </c>
      <c r="M16" s="420">
        <v>6951.1663945814898</v>
      </c>
      <c r="O16" s="415">
        <f t="shared" si="4"/>
        <v>5859.0000599999994</v>
      </c>
      <c r="P16" s="416">
        <f t="shared" si="5"/>
        <v>6016.0000600000003</v>
      </c>
      <c r="Q16" s="416">
        <f t="shared" si="6"/>
        <v>8318.416879976874</v>
      </c>
      <c r="R16" s="417">
        <f t="shared" si="7"/>
        <v>8685.6225526147318</v>
      </c>
      <c r="T16" s="446"/>
      <c r="U16" s="447">
        <v>0.36674108385836923</v>
      </c>
      <c r="V16" s="447">
        <v>0.55273933094902916</v>
      </c>
      <c r="W16" s="447">
        <v>8.0519585192601689E-2</v>
      </c>
      <c r="Y16" s="418">
        <f t="shared" ref="Y16:AA20" si="15">$P16*U16</f>
        <v>2206.3143824964145</v>
      </c>
      <c r="Z16" s="418">
        <f t="shared" si="15"/>
        <v>3325.2798481537193</v>
      </c>
      <c r="AA16" s="418">
        <f t="shared" si="15"/>
        <v>484.40582934986691</v>
      </c>
      <c r="AC16" s="392">
        <v>0.9583769711147756</v>
      </c>
      <c r="AD16" s="392">
        <v>0.60188393247772709</v>
      </c>
      <c r="AE16" s="392">
        <v>0.38770675646139252</v>
      </c>
      <c r="AG16" s="437">
        <f t="shared" ref="AG16:AG20" si="16">Y16*AC16</f>
        <v>2114.48089522388</v>
      </c>
      <c r="AH16" s="438">
        <f t="shared" si="13"/>
        <v>2001.4325115956997</v>
      </c>
      <c r="AI16" s="439">
        <f t="shared" si="13"/>
        <v>187.80741290822772</v>
      </c>
      <c r="AK16" s="437">
        <f t="shared" ref="AK16:AK20" si="17">Y16-AG16</f>
        <v>91.833487272534512</v>
      </c>
      <c r="AL16" s="438">
        <f t="shared" si="14"/>
        <v>1323.8473365580196</v>
      </c>
      <c r="AM16" s="439">
        <f t="shared" si="14"/>
        <v>296.59841644163919</v>
      </c>
    </row>
    <row r="17" spans="1:39" x14ac:dyDescent="0.2">
      <c r="A17" s="398">
        <v>1988</v>
      </c>
      <c r="B17" s="419">
        <v>1122.0000199999999</v>
      </c>
      <c r="C17" s="419">
        <v>2.0000000000000002E-5</v>
      </c>
      <c r="D17" s="420">
        <v>3173.0000200000004</v>
      </c>
      <c r="E17" s="421">
        <v>1174.7692867925132</v>
      </c>
      <c r="F17" s="419">
        <v>2.0940628624810778E-5</v>
      </c>
      <c r="G17" s="420">
        <v>3322.2307522668584</v>
      </c>
      <c r="H17" s="421">
        <v>1938.6519112028527</v>
      </c>
      <c r="I17" s="419">
        <v>3.4557074450013877E-5</v>
      </c>
      <c r="J17" s="420">
        <v>5482.4798960517755</v>
      </c>
      <c r="K17" s="419">
        <v>2030.6368978754667</v>
      </c>
      <c r="L17" s="419">
        <v>3.6196735502294686E-5</v>
      </c>
      <c r="M17" s="420">
        <v>5742.6121236357867</v>
      </c>
      <c r="O17" s="415">
        <f t="shared" si="4"/>
        <v>4295.0000600000003</v>
      </c>
      <c r="P17" s="416">
        <f t="shared" si="5"/>
        <v>4497.0000600000003</v>
      </c>
      <c r="Q17" s="416">
        <f t="shared" si="6"/>
        <v>7421.1318418117025</v>
      </c>
      <c r="R17" s="417">
        <f t="shared" si="7"/>
        <v>7773.2490577079889</v>
      </c>
      <c r="T17" s="446"/>
      <c r="U17" s="447">
        <v>0.4242749917419763</v>
      </c>
      <c r="V17" s="447">
        <v>0.51405825263250615</v>
      </c>
      <c r="W17" s="447">
        <v>6.1666755625517509E-2</v>
      </c>
      <c r="Y17" s="418">
        <f t="shared" si="15"/>
        <v>1907.9646633201671</v>
      </c>
      <c r="Z17" s="418">
        <f t="shared" si="15"/>
        <v>2311.7199929318754</v>
      </c>
      <c r="AA17" s="418">
        <f t="shared" si="15"/>
        <v>277.31540374795759</v>
      </c>
      <c r="AC17" s="392">
        <v>0.92221177749355943</v>
      </c>
      <c r="AD17" s="392">
        <v>0.55966934051219663</v>
      </c>
      <c r="AE17" s="392">
        <v>0.35170421231991089</v>
      </c>
      <c r="AG17" s="437">
        <f t="shared" si="16"/>
        <v>1759.5474835553921</v>
      </c>
      <c r="AH17" s="438">
        <f t="shared" si="13"/>
        <v>1293.7988038930425</v>
      </c>
      <c r="AI17" s="439">
        <f t="shared" si="13"/>
        <v>97.532995639353487</v>
      </c>
      <c r="AK17" s="437">
        <f t="shared" si="17"/>
        <v>148.41717976477503</v>
      </c>
      <c r="AL17" s="438">
        <f t="shared" si="14"/>
        <v>1017.9211890388328</v>
      </c>
      <c r="AM17" s="439">
        <f t="shared" si="14"/>
        <v>179.7824081086041</v>
      </c>
    </row>
    <row r="18" spans="1:39" x14ac:dyDescent="0.2">
      <c r="A18" s="398">
        <v>1989</v>
      </c>
      <c r="B18" s="419">
        <v>1461.0000199999999</v>
      </c>
      <c r="C18" s="419">
        <v>2.0000000000000002E-5</v>
      </c>
      <c r="D18" s="420">
        <v>4722.0000199999995</v>
      </c>
      <c r="E18" s="421">
        <v>1491.9544111956552</v>
      </c>
      <c r="F18" s="419">
        <v>2.0423742515700381E-5</v>
      </c>
      <c r="G18" s="420">
        <v>4822.0456283806016</v>
      </c>
      <c r="H18" s="421">
        <v>2420.8359376194448</v>
      </c>
      <c r="I18" s="419">
        <v>3.3139437432991206E-5</v>
      </c>
      <c r="J18" s="420">
        <v>7824.2212110686605</v>
      </c>
      <c r="K18" s="419">
        <v>2467.6524863328432</v>
      </c>
      <c r="L18" s="419">
        <v>3.378032104794692E-5</v>
      </c>
      <c r="M18" s="420">
        <v>7975.5338332005886</v>
      </c>
      <c r="O18" s="415">
        <f t="shared" si="4"/>
        <v>6183.0000599999994</v>
      </c>
      <c r="P18" s="416">
        <f t="shared" si="5"/>
        <v>6314.0000599999994</v>
      </c>
      <c r="Q18" s="416">
        <f t="shared" si="6"/>
        <v>10245.057181827542</v>
      </c>
      <c r="R18" s="417">
        <f t="shared" si="7"/>
        <v>10443.186353313753</v>
      </c>
      <c r="T18" s="446"/>
      <c r="U18" s="447">
        <v>0.53877429418520117</v>
      </c>
      <c r="V18" s="447">
        <v>0.41391127219260493</v>
      </c>
      <c r="W18" s="447">
        <v>4.7314433622193959E-2</v>
      </c>
      <c r="Y18" s="418">
        <f t="shared" si="15"/>
        <v>3401.8209258118177</v>
      </c>
      <c r="Z18" s="418">
        <f t="shared" si="15"/>
        <v>2613.4357974587838</v>
      </c>
      <c r="AA18" s="418">
        <f t="shared" si="15"/>
        <v>298.74333672939866</v>
      </c>
      <c r="AC18" s="392">
        <v>0.9729589241379758</v>
      </c>
      <c r="AD18" s="392">
        <v>0.56060858719946383</v>
      </c>
      <c r="AE18" s="392">
        <v>0.23752085033144876</v>
      </c>
      <c r="AG18" s="437">
        <f t="shared" si="16"/>
        <v>3309.8320280879188</v>
      </c>
      <c r="AH18" s="438">
        <f t="shared" si="13"/>
        <v>1465.1145501498729</v>
      </c>
      <c r="AI18" s="439">
        <f t="shared" si="13"/>
        <v>70.957771370821106</v>
      </c>
      <c r="AK18" s="437">
        <f t="shared" si="17"/>
        <v>91.988897723898845</v>
      </c>
      <c r="AL18" s="438">
        <f t="shared" si="14"/>
        <v>1148.3212473089109</v>
      </c>
      <c r="AM18" s="439">
        <f t="shared" si="14"/>
        <v>227.78556535857757</v>
      </c>
    </row>
    <row r="19" spans="1:39" x14ac:dyDescent="0.2">
      <c r="A19" s="398">
        <v>1990</v>
      </c>
      <c r="B19" s="419">
        <v>984.00001999999995</v>
      </c>
      <c r="C19" s="419">
        <v>2.0000000000000002E-5</v>
      </c>
      <c r="D19" s="420">
        <v>2800.0000200000004</v>
      </c>
      <c r="E19" s="421">
        <v>1015.9852209886067</v>
      </c>
      <c r="F19" s="419">
        <v>2.0650105697937016E-5</v>
      </c>
      <c r="G19" s="420">
        <v>2891.0148183612878</v>
      </c>
      <c r="H19" s="421">
        <v>1552.9677938885061</v>
      </c>
      <c r="I19" s="419">
        <v>3.1564385413091888E-5</v>
      </c>
      <c r="J19" s="420">
        <v>4419.01398939725</v>
      </c>
      <c r="K19" s="419">
        <v>1570.1157181689848</v>
      </c>
      <c r="L19" s="419">
        <v>3.1912920452359042E-5</v>
      </c>
      <c r="M19" s="420">
        <v>4467.8088952431863</v>
      </c>
      <c r="O19" s="415">
        <f t="shared" si="4"/>
        <v>3784.0000600000003</v>
      </c>
      <c r="P19" s="416">
        <f t="shared" si="5"/>
        <v>3907.0000600000003</v>
      </c>
      <c r="Q19" s="416">
        <f t="shared" si="6"/>
        <v>5971.9818148501417</v>
      </c>
      <c r="R19" s="417">
        <f t="shared" si="7"/>
        <v>6037.9246453250917</v>
      </c>
      <c r="T19" s="446"/>
      <c r="U19" s="447">
        <v>0.13603434528976602</v>
      </c>
      <c r="V19" s="447">
        <v>0.85237698300876186</v>
      </c>
      <c r="W19" s="447">
        <v>1.1588671701472016E-2</v>
      </c>
      <c r="Y19" s="418">
        <f t="shared" si="15"/>
        <v>531.48619520917657</v>
      </c>
      <c r="Z19" s="418">
        <f t="shared" si="15"/>
        <v>3330.2369237578519</v>
      </c>
      <c r="AA19" s="418">
        <f t="shared" si="15"/>
        <v>45.276941032971472</v>
      </c>
      <c r="AC19" s="392">
        <v>0.8815512194430335</v>
      </c>
      <c r="AD19" s="392">
        <v>0.76779707330461433</v>
      </c>
      <c r="AE19" s="392">
        <v>0.11933568603045877</v>
      </c>
      <c r="AG19" s="437">
        <f t="shared" si="16"/>
        <v>468.53230350378777</v>
      </c>
      <c r="AH19" s="438">
        <f t="shared" si="13"/>
        <v>2556.9461634722406</v>
      </c>
      <c r="AI19" s="439">
        <f t="shared" si="13"/>
        <v>5.403154819530279</v>
      </c>
      <c r="AK19" s="437">
        <f t="shared" si="17"/>
        <v>62.953891705388799</v>
      </c>
      <c r="AL19" s="438">
        <f t="shared" si="14"/>
        <v>773.29076028561121</v>
      </c>
      <c r="AM19" s="439">
        <f t="shared" si="14"/>
        <v>39.873786213441193</v>
      </c>
    </row>
    <row r="20" spans="1:39" ht="12.75" thickBot="1" x14ac:dyDescent="0.25">
      <c r="A20" s="398">
        <v>1991</v>
      </c>
      <c r="B20" s="419">
        <v>550.00001999999995</v>
      </c>
      <c r="C20" s="419">
        <v>2.0000000000000002E-5</v>
      </c>
      <c r="D20" s="420">
        <v>2708.0000200000004</v>
      </c>
      <c r="E20" s="421">
        <v>566.88154270936411</v>
      </c>
      <c r="F20" s="419">
        <v>2.0613873530745118E-5</v>
      </c>
      <c r="G20" s="420">
        <v>2791.1184966767623</v>
      </c>
      <c r="H20" s="421">
        <v>772.97934978093713</v>
      </c>
      <c r="I20" s="419">
        <v>2.8108338969912671E-5</v>
      </c>
      <c r="J20" s="420">
        <v>3805.8691246345143</v>
      </c>
      <c r="K20" s="419">
        <v>785.30359994101843</v>
      </c>
      <c r="L20" s="419">
        <v>2.8556493504891828E-5</v>
      </c>
      <c r="M20" s="420">
        <v>3866.5492491188461</v>
      </c>
      <c r="O20" s="415">
        <f t="shared" si="4"/>
        <v>3258.0000600000003</v>
      </c>
      <c r="P20" s="416">
        <f t="shared" si="5"/>
        <v>3358.0000599999998</v>
      </c>
      <c r="Q20" s="416">
        <f t="shared" si="6"/>
        <v>4578.8485025237906</v>
      </c>
      <c r="R20" s="417">
        <f t="shared" si="7"/>
        <v>4651.8528776163585</v>
      </c>
      <c r="T20" s="446"/>
      <c r="U20" s="447">
        <v>0.34017731814183866</v>
      </c>
      <c r="V20" s="447">
        <v>0.56831524815419954</v>
      </c>
      <c r="W20" s="447">
        <v>9.1507433703961874E-2</v>
      </c>
      <c r="Y20" s="418">
        <f t="shared" si="15"/>
        <v>1142.3154547309332</v>
      </c>
      <c r="Z20" s="418">
        <f t="shared" si="15"/>
        <v>1908.4026374007169</v>
      </c>
      <c r="AA20" s="418">
        <f t="shared" si="15"/>
        <v>307.28196786834997</v>
      </c>
      <c r="AC20" s="392">
        <v>0.91856093222916024</v>
      </c>
      <c r="AD20" s="392">
        <v>0.66078434742155745</v>
      </c>
      <c r="AE20" s="392">
        <v>0.4863329176342136</v>
      </c>
      <c r="AG20" s="440">
        <f t="shared" si="16"/>
        <v>1049.2863489974231</v>
      </c>
      <c r="AH20" s="441">
        <f t="shared" si="13"/>
        <v>1261.0425913724118</v>
      </c>
      <c r="AI20" s="442">
        <f t="shared" si="13"/>
        <v>149.44133596979731</v>
      </c>
      <c r="AK20" s="440">
        <f t="shared" si="17"/>
        <v>93.02910573351005</v>
      </c>
      <c r="AL20" s="441">
        <f t="shared" si="14"/>
        <v>647.36004602830508</v>
      </c>
      <c r="AM20" s="442">
        <f t="shared" si="14"/>
        <v>157.84063189855266</v>
      </c>
    </row>
    <row r="21" spans="1:39" x14ac:dyDescent="0.2">
      <c r="A21" s="398">
        <v>1992</v>
      </c>
      <c r="B21" s="419">
        <v>943.00001999999995</v>
      </c>
      <c r="C21" s="419">
        <v>2.0000000000000002E-5</v>
      </c>
      <c r="D21" s="420">
        <v>2708.0000200000004</v>
      </c>
      <c r="E21" s="421">
        <v>969.34513105431199</v>
      </c>
      <c r="F21" s="419">
        <v>2.0558751017933429E-5</v>
      </c>
      <c r="G21" s="420">
        <v>2783.6549083869372</v>
      </c>
      <c r="H21" s="421">
        <v>1121.2861446781408</v>
      </c>
      <c r="I21" s="419">
        <v>2.3781253889647663E-5</v>
      </c>
      <c r="J21" s="420">
        <v>3219.9818004395474</v>
      </c>
      <c r="K21" s="419">
        <v>1137.0064855105518</v>
      </c>
      <c r="L21" s="419">
        <v>2.4114665140952004E-5</v>
      </c>
      <c r="M21" s="420">
        <v>3265.1256841995664</v>
      </c>
      <c r="O21" s="415">
        <f t="shared" si="4"/>
        <v>3651.0000600000003</v>
      </c>
      <c r="P21" s="416">
        <f t="shared" si="5"/>
        <v>3753.0000600000003</v>
      </c>
      <c r="Q21" s="416">
        <f t="shared" si="6"/>
        <v>4341.2679688989419</v>
      </c>
      <c r="R21" s="417">
        <f t="shared" si="7"/>
        <v>4402.1321938247838</v>
      </c>
      <c r="T21" s="446"/>
      <c r="U21" s="446"/>
    </row>
    <row r="22" spans="1:39" x14ac:dyDescent="0.2">
      <c r="A22" s="398">
        <v>1993</v>
      </c>
      <c r="B22" s="419">
        <v>1929.0000199999999</v>
      </c>
      <c r="C22" s="419">
        <v>2.0000000000000002E-5</v>
      </c>
      <c r="D22" s="420">
        <v>4019.0000200000004</v>
      </c>
      <c r="E22" s="421">
        <v>1975.700759757558</v>
      </c>
      <c r="F22" s="419">
        <v>2.0484196363642942E-5</v>
      </c>
      <c r="G22" s="420">
        <v>4116.2992797582456</v>
      </c>
      <c r="H22" s="421">
        <v>2133.3002288822572</v>
      </c>
      <c r="I22" s="419">
        <v>2.211819810019761E-5</v>
      </c>
      <c r="J22" s="420">
        <v>4444.6519303529076</v>
      </c>
      <c r="K22" s="419">
        <v>2167.0450811880532</v>
      </c>
      <c r="L22" s="419">
        <v>2.2468066964437392E-5</v>
      </c>
      <c r="M22" s="420">
        <v>4514.9580789717611</v>
      </c>
      <c r="O22" s="415">
        <f t="shared" si="4"/>
        <v>5948.0000600000003</v>
      </c>
      <c r="P22" s="416">
        <f t="shared" si="5"/>
        <v>6092.0000600000003</v>
      </c>
      <c r="Q22" s="416">
        <f t="shared" si="6"/>
        <v>6577.9521813533629</v>
      </c>
      <c r="R22" s="417">
        <f t="shared" si="7"/>
        <v>6682.003182627881</v>
      </c>
      <c r="T22" s="446"/>
      <c r="U22" s="446"/>
    </row>
    <row r="23" spans="1:39" x14ac:dyDescent="0.2">
      <c r="A23" s="398">
        <v>1994</v>
      </c>
      <c r="B23" s="419">
        <v>3904.0000200000004</v>
      </c>
      <c r="C23" s="419">
        <v>2.0000000000000002E-5</v>
      </c>
      <c r="D23" s="420">
        <v>3406.0000200000004</v>
      </c>
      <c r="E23" s="421">
        <v>3916.8175302203767</v>
      </c>
      <c r="F23" s="419">
        <v>2.0065663474153244E-5</v>
      </c>
      <c r="G23" s="420">
        <v>3417.1825097139608</v>
      </c>
      <c r="H23" s="421">
        <v>4135.6262283664901</v>
      </c>
      <c r="I23" s="419">
        <v>2.1186609667929717E-5</v>
      </c>
      <c r="J23" s="420">
        <v>3608.0796476350401</v>
      </c>
      <c r="K23" s="419">
        <v>4246.3650947018714</v>
      </c>
      <c r="L23" s="419">
        <v>2.1753919431085825E-5</v>
      </c>
      <c r="M23" s="420">
        <v>3704.6925008678345</v>
      </c>
      <c r="O23" s="415">
        <f t="shared" si="4"/>
        <v>7310.0000600000003</v>
      </c>
      <c r="P23" s="416">
        <f t="shared" si="5"/>
        <v>7334.0000600000012</v>
      </c>
      <c r="Q23" s="416">
        <f t="shared" si="6"/>
        <v>7743.7058971881397</v>
      </c>
      <c r="R23" s="417">
        <f t="shared" si="7"/>
        <v>7951.057617323625</v>
      </c>
      <c r="T23" s="446"/>
      <c r="U23" s="446"/>
    </row>
    <row r="24" spans="1:39" x14ac:dyDescent="0.2">
      <c r="A24" s="398">
        <v>1995</v>
      </c>
      <c r="B24" s="419">
        <v>3822.0000200000004</v>
      </c>
      <c r="C24" s="419">
        <v>581.00001999999995</v>
      </c>
      <c r="D24" s="420">
        <v>3356.0000200000004</v>
      </c>
      <c r="E24" s="421">
        <v>3836.2851082488592</v>
      </c>
      <c r="F24" s="419">
        <v>583.17156278253731</v>
      </c>
      <c r="G24" s="420">
        <v>3368.5433889686042</v>
      </c>
      <c r="H24" s="421">
        <v>4322.8770805098147</v>
      </c>
      <c r="I24" s="419">
        <v>657.14067427810824</v>
      </c>
      <c r="J24" s="420">
        <v>3795.8072979414792</v>
      </c>
      <c r="K24" s="419">
        <v>4407.1275688697224</v>
      </c>
      <c r="L24" s="419">
        <v>669.94798332205653</v>
      </c>
      <c r="M24" s="420">
        <v>3869.7854871464242</v>
      </c>
      <c r="O24" s="415">
        <f t="shared" si="4"/>
        <v>7759.0000600000012</v>
      </c>
      <c r="P24" s="416">
        <f t="shared" si="5"/>
        <v>7788.0000600000003</v>
      </c>
      <c r="Q24" s="416">
        <f t="shared" si="6"/>
        <v>8775.8250527294022</v>
      </c>
      <c r="R24" s="417">
        <f t="shared" si="7"/>
        <v>8946.8610393382041</v>
      </c>
      <c r="T24" s="446"/>
      <c r="U24" s="446"/>
    </row>
    <row r="25" spans="1:39" x14ac:dyDescent="0.2">
      <c r="A25" s="398">
        <v>1996</v>
      </c>
      <c r="B25" s="419">
        <v>4555.0000199999995</v>
      </c>
      <c r="C25" s="419">
        <v>1043.0000199999999</v>
      </c>
      <c r="D25" s="420">
        <v>4851.0000199999995</v>
      </c>
      <c r="E25" s="421">
        <v>4561.1029963531264</v>
      </c>
      <c r="F25" s="419">
        <v>1044.3974743206195</v>
      </c>
      <c r="G25" s="420">
        <v>4857.499589326253</v>
      </c>
      <c r="H25" s="421">
        <v>5002.4862313067842</v>
      </c>
      <c r="I25" s="419">
        <v>1145.4650310413613</v>
      </c>
      <c r="J25" s="420">
        <v>5327.5654668644611</v>
      </c>
      <c r="K25" s="419">
        <v>5024.0876796622015</v>
      </c>
      <c r="L25" s="419">
        <v>1150.4113122637111</v>
      </c>
      <c r="M25" s="420">
        <v>5350.5706536798407</v>
      </c>
      <c r="O25" s="415">
        <f t="shared" si="4"/>
        <v>10449.000059999998</v>
      </c>
      <c r="P25" s="416">
        <f t="shared" si="5"/>
        <v>10463.000059999998</v>
      </c>
      <c r="Q25" s="416">
        <f t="shared" si="6"/>
        <v>11475.516729212606</v>
      </c>
      <c r="R25" s="417">
        <f t="shared" si="7"/>
        <v>11525.069645605752</v>
      </c>
      <c r="T25" s="446"/>
      <c r="U25" s="446"/>
    </row>
    <row r="26" spans="1:39" x14ac:dyDescent="0.2">
      <c r="A26" s="398">
        <v>1997</v>
      </c>
      <c r="B26" s="419">
        <v>12488.000019999999</v>
      </c>
      <c r="C26" s="419">
        <v>2.0000000000000002E-5</v>
      </c>
      <c r="D26" s="420">
        <v>3336.0000200000004</v>
      </c>
      <c r="E26" s="421">
        <v>12499.837734837571</v>
      </c>
      <c r="F26" s="419">
        <v>2.0018958543911939E-5</v>
      </c>
      <c r="G26" s="420">
        <v>3339.1623051434699</v>
      </c>
      <c r="H26" s="421">
        <v>12863.971950553905</v>
      </c>
      <c r="I26" s="419">
        <v>2.0602133135733144E-5</v>
      </c>
      <c r="J26" s="420">
        <v>3436.4358276424214</v>
      </c>
      <c r="K26" s="419">
        <v>13040.219507495203</v>
      </c>
      <c r="L26" s="419">
        <v>2.0884400202771955E-5</v>
      </c>
      <c r="M26" s="420">
        <v>3483.5179747067618</v>
      </c>
      <c r="O26" s="415">
        <f t="shared" si="4"/>
        <v>15824.000059999998</v>
      </c>
      <c r="P26" s="416">
        <f t="shared" si="5"/>
        <v>15839.000059999998</v>
      </c>
      <c r="Q26" s="416">
        <f t="shared" si="6"/>
        <v>16300.407798798458</v>
      </c>
      <c r="R26" s="417">
        <f t="shared" si="7"/>
        <v>16523.737503086366</v>
      </c>
      <c r="T26" s="446"/>
      <c r="U26" s="446"/>
    </row>
    <row r="27" spans="1:39" x14ac:dyDescent="0.2">
      <c r="A27" s="398">
        <v>1998</v>
      </c>
      <c r="B27" s="419">
        <v>8141.0000199999995</v>
      </c>
      <c r="C27" s="419">
        <v>2.0000000000000002E-5</v>
      </c>
      <c r="D27" s="420">
        <v>2856.0000200000004</v>
      </c>
      <c r="E27" s="421">
        <v>8159.5073401227201</v>
      </c>
      <c r="F27" s="419">
        <v>2.0045466945282532E-5</v>
      </c>
      <c r="G27" s="420">
        <v>2862.4926998318128</v>
      </c>
      <c r="H27" s="421">
        <v>8548.5470782436751</v>
      </c>
      <c r="I27" s="419">
        <v>2.1001221120851136E-5</v>
      </c>
      <c r="J27" s="420">
        <v>2998.9743970587638</v>
      </c>
      <c r="K27" s="419">
        <v>8583.007121073686</v>
      </c>
      <c r="L27" s="419">
        <v>2.1085879130298018E-5</v>
      </c>
      <c r="M27" s="420">
        <v>3011.0635608924367</v>
      </c>
      <c r="O27" s="415">
        <f t="shared" si="4"/>
        <v>10997.00006</v>
      </c>
      <c r="P27" s="416">
        <f t="shared" si="5"/>
        <v>11022.00006</v>
      </c>
      <c r="Q27" s="416">
        <f t="shared" si="6"/>
        <v>11547.52149630366</v>
      </c>
      <c r="R27" s="417">
        <f t="shared" si="7"/>
        <v>11594.070703052003</v>
      </c>
      <c r="T27" s="446"/>
      <c r="U27" s="446"/>
    </row>
    <row r="28" spans="1:39" x14ac:dyDescent="0.2">
      <c r="A28" s="398">
        <v>1999</v>
      </c>
      <c r="B28" s="419">
        <v>7050.0000199999995</v>
      </c>
      <c r="C28" s="419">
        <v>2.0000000000000002E-5</v>
      </c>
      <c r="D28" s="420">
        <v>2441.0000200000004</v>
      </c>
      <c r="E28" s="421">
        <v>7067.8274353840852</v>
      </c>
      <c r="F28" s="419">
        <v>2.0050574227896488E-5</v>
      </c>
      <c r="G28" s="420">
        <v>2447.1726045653409</v>
      </c>
      <c r="H28" s="421">
        <v>7289.7001562524547</v>
      </c>
      <c r="I28" s="419">
        <v>2.0680000384602711E-5</v>
      </c>
      <c r="J28" s="420">
        <v>2523.9940676207616</v>
      </c>
      <c r="K28" s="419">
        <v>7301.7526838938238</v>
      </c>
      <c r="L28" s="419">
        <v>2.0714191952282647E-5</v>
      </c>
      <c r="M28" s="420">
        <v>2528.1671484902895</v>
      </c>
      <c r="O28" s="415">
        <f t="shared" si="4"/>
        <v>9491.0000600000003</v>
      </c>
      <c r="P28" s="416">
        <f t="shared" si="5"/>
        <v>9515.0000600000003</v>
      </c>
      <c r="Q28" s="416">
        <f t="shared" si="6"/>
        <v>9813.6942445532168</v>
      </c>
      <c r="R28" s="417">
        <f t="shared" si="7"/>
        <v>9829.9198530983049</v>
      </c>
      <c r="T28" s="446"/>
      <c r="U28" s="446"/>
    </row>
    <row r="29" spans="1:39" x14ac:dyDescent="0.2">
      <c r="A29" s="398">
        <v>2000</v>
      </c>
      <c r="B29" s="419">
        <v>5003.0000200000004</v>
      </c>
      <c r="C29" s="419">
        <v>2.0000000000000002E-5</v>
      </c>
      <c r="D29" s="420">
        <v>3023.0000200000004</v>
      </c>
      <c r="E29" s="421">
        <v>5007.3634637924488</v>
      </c>
      <c r="F29" s="419">
        <v>2.0017443309114554E-5</v>
      </c>
      <c r="G29" s="420">
        <v>3025.6365761901084</v>
      </c>
      <c r="H29" s="421">
        <v>5410.3688730832673</v>
      </c>
      <c r="I29" s="419">
        <v>2.1628498306834977E-5</v>
      </c>
      <c r="J29" s="420">
        <v>3269.147540706605</v>
      </c>
      <c r="K29" s="419">
        <v>5427.6853378396081</v>
      </c>
      <c r="L29" s="419">
        <v>2.1697722630988948E-5</v>
      </c>
      <c r="M29" s="420">
        <v>3279.6107973717021</v>
      </c>
      <c r="O29" s="415">
        <f t="shared" si="4"/>
        <v>8026.0000600000012</v>
      </c>
      <c r="P29" s="416">
        <f t="shared" si="5"/>
        <v>8033.0000600000003</v>
      </c>
      <c r="Q29" s="416">
        <f t="shared" si="6"/>
        <v>8679.5164354183707</v>
      </c>
      <c r="R29" s="417">
        <f t="shared" si="7"/>
        <v>8707.296156909033</v>
      </c>
      <c r="T29" s="446"/>
      <c r="U29" s="446"/>
    </row>
    <row r="30" spans="1:39" ht="12" customHeight="1" x14ac:dyDescent="0.2">
      <c r="A30" s="398">
        <v>2001</v>
      </c>
      <c r="B30" s="419">
        <v>2699.0000199999999</v>
      </c>
      <c r="C30" s="419">
        <v>2.0000000000000002E-5</v>
      </c>
      <c r="D30" s="420">
        <v>6338.0000199999995</v>
      </c>
      <c r="E30" s="421">
        <v>2715.1277172570917</v>
      </c>
      <c r="F30" s="419">
        <v>2.011950868571755E-5</v>
      </c>
      <c r="G30" s="420">
        <v>6375.8723226233988</v>
      </c>
      <c r="H30" s="421">
        <v>2870.8497772081487</v>
      </c>
      <c r="I30" s="419">
        <v>2.1273432796848582E-5</v>
      </c>
      <c r="J30" s="420">
        <v>6741.5508745947473</v>
      </c>
      <c r="K30" s="419">
        <v>2878.3882768144849</v>
      </c>
      <c r="L30" s="419">
        <v>2.132929422367685E-5</v>
      </c>
      <c r="M30" s="420">
        <v>6759.2533608124859</v>
      </c>
      <c r="O30" s="415">
        <f t="shared" si="4"/>
        <v>9037.0000599999985</v>
      </c>
      <c r="P30" s="416">
        <f t="shared" si="5"/>
        <v>9091.0000599999985</v>
      </c>
      <c r="Q30" s="416">
        <f t="shared" si="6"/>
        <v>9612.4006730763285</v>
      </c>
      <c r="R30" s="417">
        <f t="shared" si="7"/>
        <v>9637.641658956265</v>
      </c>
      <c r="T30" s="446"/>
      <c r="U30" s="446"/>
    </row>
    <row r="31" spans="1:39" x14ac:dyDescent="0.2">
      <c r="A31" s="398">
        <v>2002</v>
      </c>
      <c r="B31" s="419">
        <v>2542.0000200000004</v>
      </c>
      <c r="C31" s="419">
        <v>2.0000000000000002E-5</v>
      </c>
      <c r="D31" s="420">
        <v>7223.0000199999995</v>
      </c>
      <c r="E31" s="421">
        <v>2759.0000200000004</v>
      </c>
      <c r="F31" s="419">
        <v>2.0000000000000002E-5</v>
      </c>
      <c r="G31" s="420">
        <v>7223.0000199999995</v>
      </c>
      <c r="H31" s="421">
        <v>2835.0052601848288</v>
      </c>
      <c r="I31" s="419">
        <v>2.0550962230038902E-5</v>
      </c>
      <c r="J31" s="420">
        <v>7421.9800299295102</v>
      </c>
      <c r="K31" s="419">
        <v>2843.3239352732157</v>
      </c>
      <c r="L31" s="419">
        <v>2.0611264332453434E-5</v>
      </c>
      <c r="M31" s="420">
        <v>7443.7581342768208</v>
      </c>
      <c r="O31" s="415">
        <f t="shared" si="4"/>
        <v>9765.0000600000003</v>
      </c>
      <c r="P31" s="416">
        <f t="shared" si="5"/>
        <v>9982.0000600000003</v>
      </c>
      <c r="Q31" s="416">
        <f t="shared" si="6"/>
        <v>10256.985310665301</v>
      </c>
      <c r="R31" s="417">
        <f t="shared" si="7"/>
        <v>10287.082090161301</v>
      </c>
      <c r="T31" s="446"/>
      <c r="U31" s="446"/>
    </row>
    <row r="32" spans="1:39" x14ac:dyDescent="0.2">
      <c r="A32" s="398">
        <v>2003</v>
      </c>
      <c r="B32" s="419">
        <v>5655.0000199999995</v>
      </c>
      <c r="C32" s="419">
        <v>2.0000000000000002E-5</v>
      </c>
      <c r="D32" s="420">
        <v>5447.0000199999995</v>
      </c>
      <c r="E32" s="421">
        <v>5790.1276545966793</v>
      </c>
      <c r="F32" s="419">
        <v>2.0120698972505682E-5</v>
      </c>
      <c r="G32" s="420">
        <v>5479.8723852826206</v>
      </c>
      <c r="H32" s="421">
        <v>6113.6162766167508</v>
      </c>
      <c r="I32" s="419">
        <v>2.1244822234197384E-5</v>
      </c>
      <c r="J32" s="420">
        <v>5786.0273567284785</v>
      </c>
      <c r="K32" s="419">
        <v>6143.1925819312273</v>
      </c>
      <c r="L32" s="419">
        <v>2.1347599922609668E-5</v>
      </c>
      <c r="M32" s="420">
        <v>5814.018860270342</v>
      </c>
      <c r="O32" s="415">
        <f t="shared" si="4"/>
        <v>11102.000059999998</v>
      </c>
      <c r="P32" s="416">
        <f t="shared" si="5"/>
        <v>11270.000059999998</v>
      </c>
      <c r="Q32" s="416">
        <f t="shared" si="6"/>
        <v>11899.643654590051</v>
      </c>
      <c r="R32" s="417">
        <f t="shared" si="7"/>
        <v>11957.211463549169</v>
      </c>
      <c r="T32" s="446"/>
      <c r="U32" s="446"/>
    </row>
    <row r="33" spans="1:21" x14ac:dyDescent="0.2">
      <c r="A33" s="398">
        <v>2004</v>
      </c>
      <c r="B33" s="419">
        <v>6124.0000199999995</v>
      </c>
      <c r="C33" s="419">
        <v>2.0000000000000002E-5</v>
      </c>
      <c r="D33" s="420">
        <v>10602.000019999999</v>
      </c>
      <c r="E33" s="421">
        <v>6209.0000199999995</v>
      </c>
      <c r="F33" s="419">
        <v>2.0000000000000002E-5</v>
      </c>
      <c r="G33" s="420">
        <v>10602.000019999999</v>
      </c>
      <c r="H33" s="421">
        <v>6438.584664636177</v>
      </c>
      <c r="I33" s="419">
        <v>2.0739522125613323E-5</v>
      </c>
      <c r="J33" s="420">
        <v>10994.020699527144</v>
      </c>
      <c r="K33" s="419">
        <v>6468.1424821760866</v>
      </c>
      <c r="L33" s="419">
        <v>2.0834731716351603E-5</v>
      </c>
      <c r="M33" s="420">
        <v>11044.491303672716</v>
      </c>
      <c r="O33" s="415">
        <f t="shared" si="4"/>
        <v>16726.000059999998</v>
      </c>
      <c r="P33" s="416">
        <f t="shared" si="5"/>
        <v>16811.000059999998</v>
      </c>
      <c r="Q33" s="416">
        <f t="shared" si="6"/>
        <v>17432.605384902843</v>
      </c>
      <c r="R33" s="417">
        <f t="shared" si="7"/>
        <v>17512.633806683534</v>
      </c>
      <c r="T33" s="446"/>
      <c r="U33" s="446"/>
    </row>
    <row r="34" spans="1:21" x14ac:dyDescent="0.2">
      <c r="A34" s="398">
        <v>2005</v>
      </c>
      <c r="B34" s="419">
        <v>3592.0000200000004</v>
      </c>
      <c r="C34" s="419">
        <v>2.0000000000000002E-5</v>
      </c>
      <c r="D34" s="420">
        <v>4480.4786199999999</v>
      </c>
      <c r="E34" s="421">
        <v>3706.0000200000004</v>
      </c>
      <c r="F34" s="419">
        <v>2.0000000000000002E-5</v>
      </c>
      <c r="G34" s="420">
        <v>4480.4786199999999</v>
      </c>
      <c r="H34" s="421">
        <v>4104.9611184615169</v>
      </c>
      <c r="I34" s="419">
        <v>2.21530550259496E-5</v>
      </c>
      <c r="J34" s="420">
        <v>4962.8144705725363</v>
      </c>
      <c r="K34" s="419">
        <v>4114.375135008645</v>
      </c>
      <c r="L34" s="419">
        <v>2.220385921643165E-5</v>
      </c>
      <c r="M34" s="420">
        <v>4974.1958250355974</v>
      </c>
      <c r="O34" s="415">
        <f t="shared" si="4"/>
        <v>8072.4786600000007</v>
      </c>
      <c r="P34" s="416">
        <f t="shared" si="5"/>
        <v>8186.4786600000007</v>
      </c>
      <c r="Q34" s="416">
        <f t="shared" si="6"/>
        <v>9067.7756111871095</v>
      </c>
      <c r="R34" s="417">
        <f t="shared" si="7"/>
        <v>9088.5709822481003</v>
      </c>
      <c r="T34" s="446"/>
      <c r="U34" s="446"/>
    </row>
    <row r="35" spans="1:21" x14ac:dyDescent="0.2">
      <c r="A35" s="398">
        <v>2006</v>
      </c>
      <c r="B35" s="419">
        <v>5584.0000199999995</v>
      </c>
      <c r="C35" s="419">
        <v>2.0000000000000002E-5</v>
      </c>
      <c r="D35" s="420">
        <v>6803.0000199999995</v>
      </c>
      <c r="E35" s="421">
        <v>5734.4095622552213</v>
      </c>
      <c r="F35" s="419">
        <v>2.0019375151274523E-5</v>
      </c>
      <c r="G35" s="420">
        <v>6809.5904777254027</v>
      </c>
      <c r="H35" s="421">
        <v>6046.0832334964625</v>
      </c>
      <c r="I35" s="419">
        <v>2.1107457905325236E-5</v>
      </c>
      <c r="J35" s="420">
        <v>7179.701827603837</v>
      </c>
      <c r="K35" s="419">
        <v>6070.1614188987851</v>
      </c>
      <c r="L35" s="419">
        <v>2.1191517165707307E-5</v>
      </c>
      <c r="M35" s="420">
        <v>7208.294585106858</v>
      </c>
      <c r="O35" s="415">
        <f t="shared" si="4"/>
        <v>12387.000059999998</v>
      </c>
      <c r="P35" s="416">
        <f t="shared" si="5"/>
        <v>12544.000059999998</v>
      </c>
      <c r="Q35" s="416">
        <f t="shared" si="6"/>
        <v>13225.785082207756</v>
      </c>
      <c r="R35" s="417">
        <f t="shared" si="7"/>
        <v>13278.45602519716</v>
      </c>
      <c r="T35" s="446"/>
      <c r="U35" s="446"/>
    </row>
    <row r="36" spans="1:21" x14ac:dyDescent="0.2">
      <c r="A36" s="398">
        <v>2007</v>
      </c>
      <c r="B36" s="419">
        <v>7620.9966210911043</v>
      </c>
      <c r="C36" s="419">
        <v>2.0000000000000002E-5</v>
      </c>
      <c r="D36" s="420">
        <v>2684.0034189088956</v>
      </c>
      <c r="E36" s="421">
        <v>8152.9966210911043</v>
      </c>
      <c r="F36" s="419">
        <v>2.0000000000000002E-5</v>
      </c>
      <c r="G36" s="420">
        <v>2684.0034189088956</v>
      </c>
      <c r="H36" s="421">
        <v>8602.3372840119937</v>
      </c>
      <c r="I36" s="419">
        <v>2.1102271186421161E-5</v>
      </c>
      <c r="J36" s="420">
        <v>2831.9284005548534</v>
      </c>
      <c r="K36" s="419">
        <v>8612.2556959103513</v>
      </c>
      <c r="L36" s="419">
        <v>2.1126601901517252E-5</v>
      </c>
      <c r="M36" s="420">
        <v>2835.1935866799736</v>
      </c>
      <c r="O36" s="415">
        <f t="shared" si="4"/>
        <v>10305.00006</v>
      </c>
      <c r="P36" s="416">
        <f t="shared" si="5"/>
        <v>10837.00006</v>
      </c>
      <c r="Q36" s="416">
        <f t="shared" si="6"/>
        <v>11434.265705669117</v>
      </c>
      <c r="R36" s="417">
        <f t="shared" si="7"/>
        <v>11447.449303716927</v>
      </c>
      <c r="T36" s="446"/>
      <c r="U36" s="446"/>
    </row>
    <row r="37" spans="1:21" x14ac:dyDescent="0.2">
      <c r="A37" s="398">
        <v>2008</v>
      </c>
      <c r="B37" s="419">
        <v>7246.904372521698</v>
      </c>
      <c r="C37" s="419">
        <v>2.0000000000000002E-5</v>
      </c>
      <c r="D37" s="420">
        <v>6970.345667478301</v>
      </c>
      <c r="E37" s="421">
        <v>7635.904372521698</v>
      </c>
      <c r="F37" s="419">
        <v>2.0000000000000002E-5</v>
      </c>
      <c r="G37" s="420">
        <v>6970.345667478301</v>
      </c>
      <c r="H37" s="421">
        <v>7652.746743485739</v>
      </c>
      <c r="I37" s="419">
        <v>2.0044113624640583E-5</v>
      </c>
      <c r="J37" s="420">
        <v>6985.720028097815</v>
      </c>
      <c r="K37" s="419">
        <v>7748.2340380479636</v>
      </c>
      <c r="L37" s="419">
        <v>2.0294214437599536E-5</v>
      </c>
      <c r="M37" s="420">
        <v>7072.8844839998765</v>
      </c>
      <c r="O37" s="415">
        <f t="shared" si="4"/>
        <v>14217.250059999998</v>
      </c>
      <c r="P37" s="416">
        <f t="shared" si="5"/>
        <v>14606.250059999998</v>
      </c>
      <c r="Q37" s="416">
        <f t="shared" si="6"/>
        <v>14638.466791627667</v>
      </c>
      <c r="R37" s="417">
        <f t="shared" si="7"/>
        <v>14821.118542342054</v>
      </c>
      <c r="T37" s="446"/>
      <c r="U37" s="446"/>
    </row>
    <row r="38" spans="1:21" x14ac:dyDescent="0.2">
      <c r="A38" s="398">
        <v>2009</v>
      </c>
      <c r="B38" s="419">
        <v>2463.4892209070495</v>
      </c>
      <c r="C38" s="419">
        <v>2.0000000000000002E-5</v>
      </c>
      <c r="D38" s="420">
        <v>1794.9155809977124</v>
      </c>
      <c r="E38" s="421">
        <v>2618.4892209070495</v>
      </c>
      <c r="F38" s="419">
        <v>2.0000000000000002E-5</v>
      </c>
      <c r="G38" s="420">
        <v>1794.9155809977124</v>
      </c>
      <c r="H38" s="421">
        <v>2670.2711295311638</v>
      </c>
      <c r="I38" s="419">
        <v>2.0395509809325679E-5</v>
      </c>
      <c r="J38" s="420">
        <v>1830.410916957517</v>
      </c>
      <c r="K38" s="419">
        <v>2672.5939648843869</v>
      </c>
      <c r="L38" s="419">
        <v>2.041325160741808E-5</v>
      </c>
      <c r="M38" s="420">
        <v>1832.003168449065</v>
      </c>
      <c r="O38" s="415">
        <f t="shared" si="4"/>
        <v>4258.4048219047618</v>
      </c>
      <c r="P38" s="416">
        <f t="shared" si="5"/>
        <v>4413.4048219047618</v>
      </c>
      <c r="Q38" s="416">
        <f t="shared" si="6"/>
        <v>4500.6820668841901</v>
      </c>
      <c r="R38" s="417">
        <f t="shared" si="7"/>
        <v>4504.597153746703</v>
      </c>
      <c r="T38" s="446"/>
      <c r="U38" s="446"/>
    </row>
    <row r="39" spans="1:21" x14ac:dyDescent="0.2">
      <c r="A39" s="398">
        <v>2010</v>
      </c>
      <c r="B39" s="419">
        <v>3292.4085890570468</v>
      </c>
      <c r="C39" s="419">
        <v>2.0000000000000002E-5</v>
      </c>
      <c r="D39" s="420">
        <v>3420.4438318953348</v>
      </c>
      <c r="E39" s="421">
        <v>3498.4085890570468</v>
      </c>
      <c r="F39" s="419">
        <v>2.0000000000000002E-5</v>
      </c>
      <c r="G39" s="420">
        <v>3420.4438318953348</v>
      </c>
      <c r="H39" s="421">
        <v>3567.9527121936062</v>
      </c>
      <c r="I39" s="419">
        <v>2.0397575762614419E-5</v>
      </c>
      <c r="J39" s="420">
        <v>3488.4381101426134</v>
      </c>
      <c r="K39" s="419">
        <v>3603.1570162654903</v>
      </c>
      <c r="L39" s="419">
        <v>2.059883472465792E-5</v>
      </c>
      <c r="M39" s="420">
        <v>3522.8578589093804</v>
      </c>
      <c r="O39" s="415">
        <f t="shared" si="4"/>
        <v>6712.8524409523816</v>
      </c>
      <c r="P39" s="416">
        <f t="shared" si="5"/>
        <v>6918.8524409523816</v>
      </c>
      <c r="Q39" s="416">
        <f t="shared" si="6"/>
        <v>7056.3908427337956</v>
      </c>
      <c r="R39" s="417">
        <f t="shared" si="7"/>
        <v>7126.0148957737056</v>
      </c>
      <c r="U39" s="446"/>
    </row>
    <row r="40" spans="1:21" x14ac:dyDescent="0.2">
      <c r="A40" s="398">
        <v>2011</v>
      </c>
      <c r="B40" s="419">
        <v>3132.0000200000004</v>
      </c>
      <c r="C40" s="419">
        <v>2.0000000000000002E-5</v>
      </c>
      <c r="D40" s="420">
        <v>1353.0000199999999</v>
      </c>
      <c r="E40" s="421">
        <v>3384.0000200000004</v>
      </c>
      <c r="F40" s="419">
        <v>2.0000000000000002E-5</v>
      </c>
      <c r="G40" s="420">
        <v>1353.0000199999999</v>
      </c>
      <c r="H40" s="421">
        <v>3536.4707080566968</v>
      </c>
      <c r="I40" s="419">
        <v>2.0901126992645212E-5</v>
      </c>
      <c r="J40" s="420">
        <v>1413.9612619535751</v>
      </c>
      <c r="K40" s="419">
        <v>3552.1030479595452</v>
      </c>
      <c r="L40" s="419">
        <v>2.0993516707837047E-5</v>
      </c>
      <c r="M40" s="420">
        <v>1420.2114262786924</v>
      </c>
      <c r="O40" s="415">
        <f t="shared" si="4"/>
        <v>4485.0000600000003</v>
      </c>
      <c r="P40" s="416">
        <f t="shared" si="5"/>
        <v>4737.0000600000003</v>
      </c>
      <c r="Q40" s="416">
        <f t="shared" si="6"/>
        <v>4950.4319909113983</v>
      </c>
      <c r="R40" s="417">
        <f t="shared" si="7"/>
        <v>4972.3144952317543</v>
      </c>
      <c r="T40" s="446"/>
      <c r="U40" s="446"/>
    </row>
    <row r="41" spans="1:21" x14ac:dyDescent="0.2">
      <c r="A41" s="398">
        <v>2012</v>
      </c>
      <c r="B41" s="419">
        <v>8295.0000199999995</v>
      </c>
      <c r="C41" s="419">
        <v>2.0000000000000002E-5</v>
      </c>
      <c r="D41" s="420">
        <v>3353.0000200000004</v>
      </c>
      <c r="E41" s="421">
        <v>8422.4242988422502</v>
      </c>
      <c r="F41" s="419">
        <v>2.0003434065916377E-5</v>
      </c>
      <c r="G41" s="420">
        <v>3353.575741154315</v>
      </c>
      <c r="H41" s="421">
        <v>8440.7529949438849</v>
      </c>
      <c r="I41" s="419">
        <v>2.0046965102940199E-5</v>
      </c>
      <c r="J41" s="420">
        <v>3360.8737195548897</v>
      </c>
      <c r="K41" s="419">
        <v>8473.902759154138</v>
      </c>
      <c r="L41" s="419">
        <v>2.0125696487058621E-5</v>
      </c>
      <c r="M41" s="420">
        <v>3374.0730361810738</v>
      </c>
      <c r="O41" s="415">
        <f t="shared" si="4"/>
        <v>11648.000059999998</v>
      </c>
      <c r="P41" s="416">
        <f t="shared" si="5"/>
        <v>11776.000059999998</v>
      </c>
      <c r="Q41" s="416">
        <f t="shared" si="6"/>
        <v>11801.62673454574</v>
      </c>
      <c r="R41" s="417">
        <f t="shared" si="7"/>
        <v>11847.975815460908</v>
      </c>
      <c r="T41" s="446"/>
      <c r="U41" s="446"/>
    </row>
    <row r="42" spans="1:21" x14ac:dyDescent="0.2">
      <c r="A42" s="422">
        <v>2013</v>
      </c>
      <c r="B42" s="419" t="e">
        <f ca="1">INDIRECT("'"&amp;$A42&amp;"'!"&amp;"$D$30")</f>
        <v>#REF!</v>
      </c>
      <c r="C42" s="419" t="e">
        <f ca="1">INDIRECT("'"&amp;$A42&amp;"'!"&amp;"$E$30")</f>
        <v>#REF!</v>
      </c>
      <c r="D42" s="420" t="e">
        <f ca="1">INDIRECT("'"&amp;$A42&amp;"'!"&amp;"$F$30")</f>
        <v>#REF!</v>
      </c>
      <c r="E42" s="421" t="e">
        <f ca="1">INDIRECT("'"&amp;$A42&amp;"'!"&amp;"$H$30")</f>
        <v>#REF!</v>
      </c>
      <c r="F42" s="419" t="e">
        <f ca="1">INDIRECT("'"&amp;$A42&amp;"'!"&amp;"$I$30")</f>
        <v>#REF!</v>
      </c>
      <c r="G42" s="420" t="e">
        <f ca="1">INDIRECT("'"&amp;$A42&amp;"'!"&amp;"$J$30")</f>
        <v>#REF!</v>
      </c>
      <c r="H42" s="421" t="e">
        <f ca="1">INDIRECT("'"&amp;$A42&amp;"'!"&amp;"$L$30")</f>
        <v>#REF!</v>
      </c>
      <c r="I42" s="419" t="e">
        <f ca="1">INDIRECT("'"&amp;$A42&amp;"'!"&amp;"$M$30")</f>
        <v>#REF!</v>
      </c>
      <c r="J42" s="420" t="e">
        <f ca="1">INDIRECT("'"&amp;$A42&amp;"'!"&amp;"$N$30")</f>
        <v>#REF!</v>
      </c>
      <c r="K42" s="419" t="e">
        <f ca="1">INDIRECT("'"&amp;$A42&amp;"'!"&amp;"$P$30")</f>
        <v>#REF!</v>
      </c>
      <c r="L42" s="419" t="e">
        <f ca="1">INDIRECT("'"&amp;$A42&amp;"'!"&amp;"$Q$30")</f>
        <v>#REF!</v>
      </c>
      <c r="M42" s="420" t="e">
        <f ca="1">INDIRECT("'"&amp;$A42&amp;"'!"&amp;"$R$30")</f>
        <v>#REF!</v>
      </c>
      <c r="O42" s="415" t="e">
        <f t="shared" ca="1" si="4"/>
        <v>#REF!</v>
      </c>
      <c r="P42" s="416" t="e">
        <f t="shared" ca="1" si="5"/>
        <v>#REF!</v>
      </c>
      <c r="Q42" s="416" t="e">
        <f t="shared" ca="1" si="6"/>
        <v>#REF!</v>
      </c>
      <c r="R42" s="417" t="e">
        <f t="shared" ca="1" si="7"/>
        <v>#REF!</v>
      </c>
    </row>
    <row r="43" spans="1:21" ht="12.75" thickBot="1" x14ac:dyDescent="0.25">
      <c r="A43" s="423">
        <v>2014</v>
      </c>
      <c r="B43" s="424" t="e">
        <f ca="1">INDIRECT("'"&amp;$A43&amp;"'!"&amp;"$D$30")</f>
        <v>#REF!</v>
      </c>
      <c r="C43" s="424" t="e">
        <f ca="1">INDIRECT("'"&amp;$A43&amp;"'!"&amp;"$E$30")</f>
        <v>#REF!</v>
      </c>
      <c r="D43" s="425" t="e">
        <f ca="1">INDIRECT("'"&amp;$A43&amp;"'!"&amp;"$F$30")</f>
        <v>#REF!</v>
      </c>
      <c r="E43" s="426" t="e">
        <f ca="1">INDIRECT("'"&amp;$A43&amp;"'!"&amp;"$H$30")</f>
        <v>#REF!</v>
      </c>
      <c r="F43" s="424" t="e">
        <f ca="1">INDIRECT("'"&amp;$A43&amp;"'!"&amp;"$I$30")</f>
        <v>#REF!</v>
      </c>
      <c r="G43" s="425" t="e">
        <f ca="1">INDIRECT("'"&amp;$A43&amp;"'!"&amp;"$J$30")</f>
        <v>#REF!</v>
      </c>
      <c r="H43" s="426" t="e">
        <f ca="1">INDIRECT("'"&amp;$A43&amp;"'!"&amp;"$L$30")</f>
        <v>#REF!</v>
      </c>
      <c r="I43" s="424" t="e">
        <f ca="1">INDIRECT("'"&amp;$A43&amp;"'!"&amp;"$M$30")</f>
        <v>#REF!</v>
      </c>
      <c r="J43" s="425" t="e">
        <f ca="1">INDIRECT("'"&amp;$A43&amp;"'!"&amp;"$N$30")</f>
        <v>#REF!</v>
      </c>
      <c r="K43" s="424" t="e">
        <f ca="1">INDIRECT("'"&amp;$A43&amp;"'!"&amp;"$P$30")</f>
        <v>#REF!</v>
      </c>
      <c r="L43" s="424" t="e">
        <f ca="1">INDIRECT("'"&amp;$A43&amp;"'!"&amp;"$Q$30")</f>
        <v>#REF!</v>
      </c>
      <c r="M43" s="425" t="e">
        <f ca="1">INDIRECT("'"&amp;$A43&amp;"'!"&amp;"$R$30")</f>
        <v>#REF!</v>
      </c>
      <c r="O43" s="427" t="e">
        <f t="shared" ca="1" si="4"/>
        <v>#REF!</v>
      </c>
      <c r="P43" s="428" t="e">
        <f t="shared" ca="1" si="5"/>
        <v>#REF!</v>
      </c>
      <c r="Q43" s="428" t="e">
        <f t="shared" ca="1" si="6"/>
        <v>#REF!</v>
      </c>
      <c r="R43" s="429" t="e">
        <f t="shared" ca="1" si="7"/>
        <v>#REF!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2">
    <tabColor rgb="FF92D050"/>
  </sheetPr>
  <dimension ref="A1:AA43"/>
  <sheetViews>
    <sheetView topLeftCell="K1" workbookViewId="0">
      <selection activeCell="W28" sqref="W28"/>
    </sheetView>
  </sheetViews>
  <sheetFormatPr defaultRowHeight="12" x14ac:dyDescent="0.2"/>
  <cols>
    <col min="1" max="14" width="9.140625" style="392"/>
    <col min="15" max="18" width="9.42578125" style="392" bestFit="1" customWidth="1"/>
    <col min="19" max="270" width="9.140625" style="392"/>
    <col min="271" max="274" width="9.42578125" style="392" bestFit="1" customWidth="1"/>
    <col min="275" max="526" width="9.140625" style="392"/>
    <col min="527" max="530" width="9.42578125" style="392" bestFit="1" customWidth="1"/>
    <col min="531" max="782" width="9.140625" style="392"/>
    <col min="783" max="786" width="9.42578125" style="392" bestFit="1" customWidth="1"/>
    <col min="787" max="1038" width="9.140625" style="392"/>
    <col min="1039" max="1042" width="9.42578125" style="392" bestFit="1" customWidth="1"/>
    <col min="1043" max="1294" width="9.140625" style="392"/>
    <col min="1295" max="1298" width="9.42578125" style="392" bestFit="1" customWidth="1"/>
    <col min="1299" max="1550" width="9.140625" style="392"/>
    <col min="1551" max="1554" width="9.42578125" style="392" bestFit="1" customWidth="1"/>
    <col min="1555" max="1806" width="9.140625" style="392"/>
    <col min="1807" max="1810" width="9.42578125" style="392" bestFit="1" customWidth="1"/>
    <col min="1811" max="2062" width="9.140625" style="392"/>
    <col min="2063" max="2066" width="9.42578125" style="392" bestFit="1" customWidth="1"/>
    <col min="2067" max="2318" width="9.140625" style="392"/>
    <col min="2319" max="2322" width="9.42578125" style="392" bestFit="1" customWidth="1"/>
    <col min="2323" max="2574" width="9.140625" style="392"/>
    <col min="2575" max="2578" width="9.42578125" style="392" bestFit="1" customWidth="1"/>
    <col min="2579" max="2830" width="9.140625" style="392"/>
    <col min="2831" max="2834" width="9.42578125" style="392" bestFit="1" customWidth="1"/>
    <col min="2835" max="3086" width="9.140625" style="392"/>
    <col min="3087" max="3090" width="9.42578125" style="392" bestFit="1" customWidth="1"/>
    <col min="3091" max="3342" width="9.140625" style="392"/>
    <col min="3343" max="3346" width="9.42578125" style="392" bestFit="1" customWidth="1"/>
    <col min="3347" max="3598" width="9.140625" style="392"/>
    <col min="3599" max="3602" width="9.42578125" style="392" bestFit="1" customWidth="1"/>
    <col min="3603" max="3854" width="9.140625" style="392"/>
    <col min="3855" max="3858" width="9.42578125" style="392" bestFit="1" customWidth="1"/>
    <col min="3859" max="4110" width="9.140625" style="392"/>
    <col min="4111" max="4114" width="9.42578125" style="392" bestFit="1" customWidth="1"/>
    <col min="4115" max="4366" width="9.140625" style="392"/>
    <col min="4367" max="4370" width="9.42578125" style="392" bestFit="1" customWidth="1"/>
    <col min="4371" max="4622" width="9.140625" style="392"/>
    <col min="4623" max="4626" width="9.42578125" style="392" bestFit="1" customWidth="1"/>
    <col min="4627" max="4878" width="9.140625" style="392"/>
    <col min="4879" max="4882" width="9.42578125" style="392" bestFit="1" customWidth="1"/>
    <col min="4883" max="5134" width="9.140625" style="392"/>
    <col min="5135" max="5138" width="9.42578125" style="392" bestFit="1" customWidth="1"/>
    <col min="5139" max="5390" width="9.140625" style="392"/>
    <col min="5391" max="5394" width="9.42578125" style="392" bestFit="1" customWidth="1"/>
    <col min="5395" max="5646" width="9.140625" style="392"/>
    <col min="5647" max="5650" width="9.42578125" style="392" bestFit="1" customWidth="1"/>
    <col min="5651" max="5902" width="9.140625" style="392"/>
    <col min="5903" max="5906" width="9.42578125" style="392" bestFit="1" customWidth="1"/>
    <col min="5907" max="6158" width="9.140625" style="392"/>
    <col min="6159" max="6162" width="9.42578125" style="392" bestFit="1" customWidth="1"/>
    <col min="6163" max="6414" width="9.140625" style="392"/>
    <col min="6415" max="6418" width="9.42578125" style="392" bestFit="1" customWidth="1"/>
    <col min="6419" max="6670" width="9.140625" style="392"/>
    <col min="6671" max="6674" width="9.42578125" style="392" bestFit="1" customWidth="1"/>
    <col min="6675" max="6926" width="9.140625" style="392"/>
    <col min="6927" max="6930" width="9.42578125" style="392" bestFit="1" customWidth="1"/>
    <col min="6931" max="7182" width="9.140625" style="392"/>
    <col min="7183" max="7186" width="9.42578125" style="392" bestFit="1" customWidth="1"/>
    <col min="7187" max="7438" width="9.140625" style="392"/>
    <col min="7439" max="7442" width="9.42578125" style="392" bestFit="1" customWidth="1"/>
    <col min="7443" max="7694" width="9.140625" style="392"/>
    <col min="7695" max="7698" width="9.42578125" style="392" bestFit="1" customWidth="1"/>
    <col min="7699" max="7950" width="9.140625" style="392"/>
    <col min="7951" max="7954" width="9.42578125" style="392" bestFit="1" customWidth="1"/>
    <col min="7955" max="8206" width="9.140625" style="392"/>
    <col min="8207" max="8210" width="9.42578125" style="392" bestFit="1" customWidth="1"/>
    <col min="8211" max="8462" width="9.140625" style="392"/>
    <col min="8463" max="8466" width="9.42578125" style="392" bestFit="1" customWidth="1"/>
    <col min="8467" max="8718" width="9.140625" style="392"/>
    <col min="8719" max="8722" width="9.42578125" style="392" bestFit="1" customWidth="1"/>
    <col min="8723" max="8974" width="9.140625" style="392"/>
    <col min="8975" max="8978" width="9.42578125" style="392" bestFit="1" customWidth="1"/>
    <col min="8979" max="9230" width="9.140625" style="392"/>
    <col min="9231" max="9234" width="9.42578125" style="392" bestFit="1" customWidth="1"/>
    <col min="9235" max="9486" width="9.140625" style="392"/>
    <col min="9487" max="9490" width="9.42578125" style="392" bestFit="1" customWidth="1"/>
    <col min="9491" max="9742" width="9.140625" style="392"/>
    <col min="9743" max="9746" width="9.42578125" style="392" bestFit="1" customWidth="1"/>
    <col min="9747" max="9998" width="9.140625" style="392"/>
    <col min="9999" max="10002" width="9.42578125" style="392" bestFit="1" customWidth="1"/>
    <col min="10003" max="10254" width="9.140625" style="392"/>
    <col min="10255" max="10258" width="9.42578125" style="392" bestFit="1" customWidth="1"/>
    <col min="10259" max="10510" width="9.140625" style="392"/>
    <col min="10511" max="10514" width="9.42578125" style="392" bestFit="1" customWidth="1"/>
    <col min="10515" max="10766" width="9.140625" style="392"/>
    <col min="10767" max="10770" width="9.42578125" style="392" bestFit="1" customWidth="1"/>
    <col min="10771" max="11022" width="9.140625" style="392"/>
    <col min="11023" max="11026" width="9.42578125" style="392" bestFit="1" customWidth="1"/>
    <col min="11027" max="11278" width="9.140625" style="392"/>
    <col min="11279" max="11282" width="9.42578125" style="392" bestFit="1" customWidth="1"/>
    <col min="11283" max="11534" width="9.140625" style="392"/>
    <col min="11535" max="11538" width="9.42578125" style="392" bestFit="1" customWidth="1"/>
    <col min="11539" max="11790" width="9.140625" style="392"/>
    <col min="11791" max="11794" width="9.42578125" style="392" bestFit="1" customWidth="1"/>
    <col min="11795" max="12046" width="9.140625" style="392"/>
    <col min="12047" max="12050" width="9.42578125" style="392" bestFit="1" customWidth="1"/>
    <col min="12051" max="12302" width="9.140625" style="392"/>
    <col min="12303" max="12306" width="9.42578125" style="392" bestFit="1" customWidth="1"/>
    <col min="12307" max="12558" width="9.140625" style="392"/>
    <col min="12559" max="12562" width="9.42578125" style="392" bestFit="1" customWidth="1"/>
    <col min="12563" max="12814" width="9.140625" style="392"/>
    <col min="12815" max="12818" width="9.42578125" style="392" bestFit="1" customWidth="1"/>
    <col min="12819" max="13070" width="9.140625" style="392"/>
    <col min="13071" max="13074" width="9.42578125" style="392" bestFit="1" customWidth="1"/>
    <col min="13075" max="13326" width="9.140625" style="392"/>
    <col min="13327" max="13330" width="9.42578125" style="392" bestFit="1" customWidth="1"/>
    <col min="13331" max="13582" width="9.140625" style="392"/>
    <col min="13583" max="13586" width="9.42578125" style="392" bestFit="1" customWidth="1"/>
    <col min="13587" max="13838" width="9.140625" style="392"/>
    <col min="13839" max="13842" width="9.42578125" style="392" bestFit="1" customWidth="1"/>
    <col min="13843" max="14094" width="9.140625" style="392"/>
    <col min="14095" max="14098" width="9.42578125" style="392" bestFit="1" customWidth="1"/>
    <col min="14099" max="14350" width="9.140625" style="392"/>
    <col min="14351" max="14354" width="9.42578125" style="392" bestFit="1" customWidth="1"/>
    <col min="14355" max="14606" width="9.140625" style="392"/>
    <col min="14607" max="14610" width="9.42578125" style="392" bestFit="1" customWidth="1"/>
    <col min="14611" max="14862" width="9.140625" style="392"/>
    <col min="14863" max="14866" width="9.42578125" style="392" bestFit="1" customWidth="1"/>
    <col min="14867" max="15118" width="9.140625" style="392"/>
    <col min="15119" max="15122" width="9.42578125" style="392" bestFit="1" customWidth="1"/>
    <col min="15123" max="15374" width="9.140625" style="392"/>
    <col min="15375" max="15378" width="9.42578125" style="392" bestFit="1" customWidth="1"/>
    <col min="15379" max="15630" width="9.140625" style="392"/>
    <col min="15631" max="15634" width="9.42578125" style="392" bestFit="1" customWidth="1"/>
    <col min="15635" max="15886" width="9.140625" style="392"/>
    <col min="15887" max="15890" width="9.42578125" style="392" bestFit="1" customWidth="1"/>
    <col min="15891" max="16142" width="9.140625" style="392"/>
    <col min="16143" max="16146" width="9.42578125" style="392" bestFit="1" customWidth="1"/>
    <col min="16147" max="16384" width="9.140625" style="392"/>
  </cols>
  <sheetData>
    <row r="1" spans="1:27" ht="16.5" thickBot="1" x14ac:dyDescent="0.3">
      <c r="A1" s="1033" t="s">
        <v>1591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27" ht="12" customHeight="1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27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9"/>
      <c r="Q3" s="1039"/>
      <c r="R3" s="1032"/>
    </row>
    <row r="4" spans="1:27" x14ac:dyDescent="0.2">
      <c r="A4" s="398">
        <v>1975</v>
      </c>
      <c r="B4" s="399">
        <v>2.0000000000000002E-5</v>
      </c>
      <c r="C4" s="399">
        <v>2.0000000000000002E-5</v>
      </c>
      <c r="D4" s="399">
        <v>1198.0000199999999</v>
      </c>
      <c r="E4" s="400">
        <v>2.0417362249547803E-5</v>
      </c>
      <c r="F4" s="401">
        <v>2.0417362249547803E-5</v>
      </c>
      <c r="G4" s="402">
        <v>1223.0000191652755</v>
      </c>
      <c r="H4" s="400">
        <v>2.8510464714612626E-5</v>
      </c>
      <c r="I4" s="401">
        <v>2.8510464714612626E-5</v>
      </c>
      <c r="J4" s="402">
        <v>1707.7768649157606</v>
      </c>
      <c r="K4" s="400">
        <v>3.0844890251696836E-5</v>
      </c>
      <c r="L4" s="401">
        <v>3.0844890251696836E-5</v>
      </c>
      <c r="M4" s="402">
        <v>1847.6089569215301</v>
      </c>
      <c r="O4" s="403">
        <f>SUM(B4:D4)</f>
        <v>1198.0000599999998</v>
      </c>
      <c r="P4" s="404">
        <f>SUM(E4:G4)</f>
        <v>1223.0000600000001</v>
      </c>
      <c r="Q4" s="404">
        <f>SUM(H4:J4)</f>
        <v>1707.7769219366901</v>
      </c>
      <c r="R4" s="405">
        <f>SUM(K4:M4)</f>
        <v>1847.6090186113106</v>
      </c>
      <c r="X4" s="446"/>
      <c r="Y4" s="446"/>
    </row>
    <row r="5" spans="1:27" ht="13.5" customHeight="1" x14ac:dyDescent="0.2">
      <c r="A5" s="398">
        <v>1976</v>
      </c>
      <c r="B5" s="399">
        <v>2.0000000000000002E-5</v>
      </c>
      <c r="C5" s="399">
        <v>2.0000000000000002E-5</v>
      </c>
      <c r="D5" s="399">
        <v>2140.0000200000004</v>
      </c>
      <c r="E5" s="406">
        <v>2.0355140176958688E-5</v>
      </c>
      <c r="F5" s="399">
        <v>2.0355140176958688E-5</v>
      </c>
      <c r="G5" s="407">
        <v>2178.0000192897201</v>
      </c>
      <c r="H5" s="406">
        <v>3.9494973764003112E-5</v>
      </c>
      <c r="I5" s="399">
        <v>3.9494973764003112E-5</v>
      </c>
      <c r="J5" s="407">
        <v>4225.962232243307</v>
      </c>
      <c r="K5" s="406">
        <v>4.1682708729628809E-5</v>
      </c>
      <c r="L5" s="399">
        <v>4.1682708729628809E-5</v>
      </c>
      <c r="M5" s="407">
        <v>4460.0498757529913</v>
      </c>
      <c r="O5" s="403">
        <f t="shared" ref="O5:O11" si="0">SUM(B5:D5)</f>
        <v>2140.0000600000003</v>
      </c>
      <c r="P5" s="404">
        <f t="shared" ref="P5:P11" si="1">SUM(E5:G5)</f>
        <v>2178.0000600000003</v>
      </c>
      <c r="Q5" s="404">
        <f t="shared" ref="Q5:Q11" si="2">SUM(H5:J5)</f>
        <v>4225.9623112332547</v>
      </c>
      <c r="R5" s="405">
        <f t="shared" ref="R5:R11" si="3">SUM(K5:M5)</f>
        <v>4460.0499591184089</v>
      </c>
      <c r="X5" s="446"/>
      <c r="Y5" s="446"/>
    </row>
    <row r="6" spans="1:27" x14ac:dyDescent="0.2">
      <c r="A6" s="398">
        <v>1977</v>
      </c>
      <c r="B6" s="399">
        <v>2.0000000000000002E-5</v>
      </c>
      <c r="C6" s="399">
        <v>2.0000000000000002E-5</v>
      </c>
      <c r="D6" s="399">
        <v>1475.0000199999999</v>
      </c>
      <c r="E6" s="406">
        <v>2.0298305072611322E-5</v>
      </c>
      <c r="F6" s="399">
        <v>2.0298305072611322E-5</v>
      </c>
      <c r="G6" s="407">
        <v>1497.0000194033898</v>
      </c>
      <c r="H6" s="406">
        <v>3.534771914281134E-5</v>
      </c>
      <c r="I6" s="399">
        <v>3.534771914281134E-5</v>
      </c>
      <c r="J6" s="407">
        <v>2606.8943221300551</v>
      </c>
      <c r="K6" s="406">
        <v>3.9064185206545911E-5</v>
      </c>
      <c r="L6" s="399">
        <v>3.9064185206545911E-5</v>
      </c>
      <c r="M6" s="407">
        <v>2880.9836980469454</v>
      </c>
      <c r="O6" s="403">
        <f t="shared" si="0"/>
        <v>1475.0000599999998</v>
      </c>
      <c r="P6" s="404">
        <f t="shared" si="1"/>
        <v>1497.0000600000001</v>
      </c>
      <c r="Q6" s="404">
        <f t="shared" si="2"/>
        <v>2606.8943928254935</v>
      </c>
      <c r="R6" s="405">
        <f t="shared" si="3"/>
        <v>2880.9837761753156</v>
      </c>
      <c r="X6" s="446"/>
      <c r="Y6" s="446"/>
    </row>
    <row r="7" spans="1:27" x14ac:dyDescent="0.2">
      <c r="A7" s="398">
        <v>1978</v>
      </c>
      <c r="B7" s="399">
        <v>2.0000000000000002E-5</v>
      </c>
      <c r="C7" s="399">
        <v>2.0000000000000002E-5</v>
      </c>
      <c r="D7" s="399">
        <v>1232.0000199999999</v>
      </c>
      <c r="E7" s="406">
        <v>2.0616883086840111E-5</v>
      </c>
      <c r="F7" s="399">
        <v>2.0616883086840111E-5</v>
      </c>
      <c r="G7" s="407">
        <v>1270.0000187662338</v>
      </c>
      <c r="H7" s="406">
        <v>3.282371720667661E-5</v>
      </c>
      <c r="I7" s="399">
        <v>3.282371720667661E-5</v>
      </c>
      <c r="J7" s="407">
        <v>2021.9410127549963</v>
      </c>
      <c r="K7" s="406">
        <v>3.5357475209580772E-5</v>
      </c>
      <c r="L7" s="399">
        <v>3.5357475209580772E-5</v>
      </c>
      <c r="M7" s="407">
        <v>2178.0205082676507</v>
      </c>
      <c r="O7" s="403">
        <f t="shared" si="0"/>
        <v>1232.0000599999998</v>
      </c>
      <c r="P7" s="404">
        <f t="shared" si="1"/>
        <v>1270.0000599999998</v>
      </c>
      <c r="Q7" s="404">
        <f t="shared" si="2"/>
        <v>2021.9410784024308</v>
      </c>
      <c r="R7" s="405">
        <f t="shared" si="3"/>
        <v>2178.0205789826009</v>
      </c>
      <c r="X7" s="446"/>
      <c r="Y7" s="446"/>
    </row>
    <row r="8" spans="1:27" x14ac:dyDescent="0.2">
      <c r="A8" s="398">
        <v>1979</v>
      </c>
      <c r="B8" s="399">
        <v>2.0000000000000002E-5</v>
      </c>
      <c r="C8" s="399">
        <v>2.0000000000000002E-5</v>
      </c>
      <c r="D8" s="399">
        <v>1042.0000199999999</v>
      </c>
      <c r="E8" s="406">
        <v>2.1381957693937179E-5</v>
      </c>
      <c r="F8" s="399">
        <v>2.1381957693937179E-5</v>
      </c>
      <c r="G8" s="407">
        <v>1114.0000172360847</v>
      </c>
      <c r="H8" s="406">
        <v>4.7749450059816583E-5</v>
      </c>
      <c r="I8" s="399">
        <v>4.7749450059816583E-5</v>
      </c>
      <c r="J8" s="407">
        <v>2487.7463958658946</v>
      </c>
      <c r="K8" s="406">
        <v>5.1021466059385351E-5</v>
      </c>
      <c r="L8" s="399">
        <v>5.1021466059385351E-5</v>
      </c>
      <c r="M8" s="407">
        <v>2658.2184327154432</v>
      </c>
      <c r="O8" s="403">
        <f t="shared" si="0"/>
        <v>1042.0000599999998</v>
      </c>
      <c r="P8" s="404">
        <f t="shared" si="1"/>
        <v>1114.0000600000001</v>
      </c>
      <c r="Q8" s="404">
        <f t="shared" si="2"/>
        <v>2487.7464913647946</v>
      </c>
      <c r="R8" s="405">
        <f t="shared" si="3"/>
        <v>2658.2185347583754</v>
      </c>
      <c r="X8" s="446"/>
      <c r="Y8" s="446"/>
    </row>
    <row r="9" spans="1:27" x14ac:dyDescent="0.2">
      <c r="A9" s="398">
        <v>1980</v>
      </c>
      <c r="B9" s="399">
        <v>2.0000000000000002E-5</v>
      </c>
      <c r="C9" s="399">
        <v>2.0000000000000002E-5</v>
      </c>
      <c r="D9" s="399">
        <v>821.00001999999995</v>
      </c>
      <c r="E9" s="406">
        <v>2.5310596445023403E-5</v>
      </c>
      <c r="F9" s="399">
        <v>2.5310596445023403E-5</v>
      </c>
      <c r="G9" s="407">
        <v>1039.0000093788071</v>
      </c>
      <c r="H9" s="406">
        <v>6.8188573363686097E-5</v>
      </c>
      <c r="I9" s="399">
        <v>6.8188573363686097E-5</v>
      </c>
      <c r="J9" s="407">
        <v>2799.1410047678874</v>
      </c>
      <c r="K9" s="406">
        <v>7.1924888568861649E-5</v>
      </c>
      <c r="L9" s="399">
        <v>7.1924888568861649E-5</v>
      </c>
      <c r="M9" s="407">
        <v>2952.5167476766592</v>
      </c>
      <c r="O9" s="403">
        <f t="shared" si="0"/>
        <v>821.00005999999996</v>
      </c>
      <c r="P9" s="404">
        <f t="shared" si="1"/>
        <v>1039.0000600000001</v>
      </c>
      <c r="Q9" s="404">
        <f t="shared" si="2"/>
        <v>2799.141141145034</v>
      </c>
      <c r="R9" s="405">
        <f t="shared" si="3"/>
        <v>2952.5168915264362</v>
      </c>
      <c r="X9" s="446"/>
      <c r="Y9" s="446"/>
    </row>
    <row r="10" spans="1:27" x14ac:dyDescent="0.2">
      <c r="A10" s="398">
        <v>1981</v>
      </c>
      <c r="B10" s="399">
        <v>2.0000000000000002E-5</v>
      </c>
      <c r="C10" s="399">
        <v>2.0000000000000002E-5</v>
      </c>
      <c r="D10" s="399">
        <v>630.00001999999995</v>
      </c>
      <c r="E10" s="406">
        <v>3.3873014551776395E-5</v>
      </c>
      <c r="F10" s="399">
        <v>3.3873014551776395E-5</v>
      </c>
      <c r="G10" s="407">
        <v>1066.999992253971</v>
      </c>
      <c r="H10" s="406">
        <v>9.2879957672853294E-5</v>
      </c>
      <c r="I10" s="399">
        <v>9.2879957672853294E-5</v>
      </c>
      <c r="J10" s="407">
        <v>2925.7187595748355</v>
      </c>
      <c r="K10" s="406">
        <v>1.0134544957779479E-4</v>
      </c>
      <c r="L10" s="399">
        <v>1.0134544957779479E-4</v>
      </c>
      <c r="M10" s="407">
        <v>3192.3817630459853</v>
      </c>
      <c r="O10" s="403">
        <f t="shared" si="0"/>
        <v>630.00005999999996</v>
      </c>
      <c r="P10" s="404">
        <f t="shared" si="1"/>
        <v>1067.0000600000001</v>
      </c>
      <c r="Q10" s="404">
        <f t="shared" si="2"/>
        <v>2925.718945334751</v>
      </c>
      <c r="R10" s="405">
        <f t="shared" si="3"/>
        <v>3192.3819657368845</v>
      </c>
      <c r="X10" s="446"/>
      <c r="Y10" s="446"/>
    </row>
    <row r="11" spans="1:27" ht="12.75" thickBot="1" x14ac:dyDescent="0.25">
      <c r="A11" s="408">
        <v>1982</v>
      </c>
      <c r="B11" s="399">
        <v>2.0000000000000002E-5</v>
      </c>
      <c r="C11" s="399">
        <v>2.0000000000000002E-5</v>
      </c>
      <c r="D11" s="399">
        <v>773.00001999999995</v>
      </c>
      <c r="E11" s="409">
        <v>4.1060800435125458E-5</v>
      </c>
      <c r="F11" s="410">
        <v>4.1060800435125458E-5</v>
      </c>
      <c r="G11" s="411">
        <v>1586.999977878399</v>
      </c>
      <c r="H11" s="409">
        <v>7.8748082063625181E-5</v>
      </c>
      <c r="I11" s="410">
        <v>7.8748082063625181E-5</v>
      </c>
      <c r="J11" s="411">
        <v>3043.6134505071946</v>
      </c>
      <c r="K11" s="409">
        <v>8.4791508660394331E-5</v>
      </c>
      <c r="L11" s="410">
        <v>8.4791508660394331E-5</v>
      </c>
      <c r="M11" s="411">
        <v>3277.191894515749</v>
      </c>
      <c r="O11" s="403">
        <f t="shared" si="0"/>
        <v>773.00005999999996</v>
      </c>
      <c r="P11" s="404">
        <f t="shared" si="1"/>
        <v>1587.0000599999998</v>
      </c>
      <c r="Q11" s="404">
        <f t="shared" si="2"/>
        <v>3043.6136080033589</v>
      </c>
      <c r="R11" s="405">
        <f t="shared" si="3"/>
        <v>3277.1920640987664</v>
      </c>
      <c r="X11" s="446"/>
      <c r="Y11" s="446"/>
    </row>
    <row r="12" spans="1:27" x14ac:dyDescent="0.2">
      <c r="A12" s="398">
        <v>1983</v>
      </c>
      <c r="B12" s="401">
        <v>2.0000000000000002E-5</v>
      </c>
      <c r="C12" s="401">
        <v>2.0000000000000002E-5</v>
      </c>
      <c r="D12" s="402">
        <v>387.00001999999995</v>
      </c>
      <c r="E12" s="400">
        <v>2.3772609234220793E-5</v>
      </c>
      <c r="F12" s="401">
        <v>2.3772609234220793E-5</v>
      </c>
      <c r="G12" s="402">
        <v>460.00001245478148</v>
      </c>
      <c r="H12" s="400">
        <v>5.5839710510898961E-5</v>
      </c>
      <c r="I12" s="401">
        <v>5.5839710510898961E-5</v>
      </c>
      <c r="J12" s="402">
        <v>1080.4984542256052</v>
      </c>
      <c r="K12" s="401">
        <v>5.950267041802478E-5</v>
      </c>
      <c r="L12" s="401">
        <v>5.950267041802478E-5</v>
      </c>
      <c r="M12" s="402">
        <v>1151.3767320914494</v>
      </c>
      <c r="O12" s="412">
        <f>SUM(B12:D12)</f>
        <v>387.00005999999996</v>
      </c>
      <c r="P12" s="413">
        <f>SUM(E12:G12)</f>
        <v>460.00005999999996</v>
      </c>
      <c r="Q12" s="413">
        <f>SUM(H12:J12)</f>
        <v>1080.4985659050262</v>
      </c>
      <c r="R12" s="414">
        <f>SUM(K12:M12)</f>
        <v>1151.3768510967902</v>
      </c>
      <c r="X12" s="446"/>
      <c r="Y12" s="446"/>
    </row>
    <row r="13" spans="1:27" x14ac:dyDescent="0.2">
      <c r="A13" s="398">
        <v>1984</v>
      </c>
      <c r="B13" s="399">
        <v>2.0000000000000002E-5</v>
      </c>
      <c r="C13" s="399">
        <v>2.0000000000000002E-5</v>
      </c>
      <c r="D13" s="407">
        <v>374.00001999999995</v>
      </c>
      <c r="E13" s="406">
        <v>2.1336898181246281E-5</v>
      </c>
      <c r="F13" s="399">
        <v>2.1336898181246281E-5</v>
      </c>
      <c r="G13" s="407">
        <v>399.00001732620359</v>
      </c>
      <c r="H13" s="406">
        <v>5.424969379952536E-5</v>
      </c>
      <c r="I13" s="399">
        <v>5.424969379952536E-5</v>
      </c>
      <c r="J13" s="407">
        <v>1014.469328300818</v>
      </c>
      <c r="K13" s="399">
        <v>5.6463675606017587E-5</v>
      </c>
      <c r="L13" s="399">
        <v>5.6463675606017587E-5</v>
      </c>
      <c r="M13" s="407">
        <v>1055.8707902962044</v>
      </c>
      <c r="O13" s="415">
        <f t="shared" ref="O13:O43" si="4">SUM(B13:D13)</f>
        <v>374.00005999999996</v>
      </c>
      <c r="P13" s="416">
        <f t="shared" ref="P13:P43" si="5">SUM(E13:G13)</f>
        <v>399.00005999999996</v>
      </c>
      <c r="Q13" s="416">
        <f t="shared" ref="Q13:Q43" si="6">SUM(H13:J13)</f>
        <v>1014.4694368002056</v>
      </c>
      <c r="R13" s="417">
        <f t="shared" ref="R13:R43" si="7">SUM(K13:M13)</f>
        <v>1055.8709032235556</v>
      </c>
      <c r="X13" s="446"/>
      <c r="Y13" s="446"/>
    </row>
    <row r="14" spans="1:27" x14ac:dyDescent="0.2">
      <c r="A14" s="398">
        <v>1985</v>
      </c>
      <c r="B14" s="399">
        <v>2.0000000000000002E-5</v>
      </c>
      <c r="C14" s="399">
        <v>2.0000000000000002E-5</v>
      </c>
      <c r="D14" s="407">
        <v>1409.0000199999999</v>
      </c>
      <c r="E14" s="406">
        <v>2.0411639443081362E-5</v>
      </c>
      <c r="F14" s="399">
        <v>2.0411639443081362E-5</v>
      </c>
      <c r="G14" s="407">
        <v>1438.0000191767213</v>
      </c>
      <c r="H14" s="406">
        <v>3.7467840225457033E-5</v>
      </c>
      <c r="I14" s="399">
        <v>3.7467840225457033E-5</v>
      </c>
      <c r="J14" s="407">
        <v>2639.609381351288</v>
      </c>
      <c r="K14" s="399">
        <v>3.8935192706535332E-5</v>
      </c>
      <c r="L14" s="399">
        <v>3.8935192706535332E-5</v>
      </c>
      <c r="M14" s="407">
        <v>2742.9843651106062</v>
      </c>
      <c r="O14" s="415">
        <f t="shared" si="4"/>
        <v>1409.0000599999998</v>
      </c>
      <c r="P14" s="416">
        <f t="shared" si="5"/>
        <v>1438.0000600000001</v>
      </c>
      <c r="Q14" s="416">
        <f t="shared" si="6"/>
        <v>2639.6094562869685</v>
      </c>
      <c r="R14" s="417">
        <f t="shared" si="7"/>
        <v>2742.9844429809914</v>
      </c>
      <c r="U14" s="392">
        <v>0.24308755760368661</v>
      </c>
      <c r="V14" s="392">
        <v>0.70276497695852536</v>
      </c>
      <c r="W14" s="392">
        <v>5.4147465437788013E-2</v>
      </c>
      <c r="X14" s="446"/>
      <c r="Y14" s="418">
        <f t="shared" ref="Y14:AA15" si="8">$P14*U14</f>
        <v>349.55992241935485</v>
      </c>
      <c r="Z14" s="418">
        <f t="shared" si="8"/>
        <v>1010.5760790322581</v>
      </c>
      <c r="AA14" s="418">
        <f t="shared" si="8"/>
        <v>77.864058548387092</v>
      </c>
    </row>
    <row r="15" spans="1:27" x14ac:dyDescent="0.2">
      <c r="A15" s="398">
        <v>1986</v>
      </c>
      <c r="B15" s="399">
        <v>2.0000000000000002E-5</v>
      </c>
      <c r="C15" s="399">
        <v>2.0000000000000002E-5</v>
      </c>
      <c r="D15" s="407">
        <v>1277.0000199999999</v>
      </c>
      <c r="E15" s="406">
        <v>2.0751761906730061E-5</v>
      </c>
      <c r="F15" s="399">
        <v>2.0751761906730061E-5</v>
      </c>
      <c r="G15" s="407">
        <v>1325.0000184964761</v>
      </c>
      <c r="H15" s="406">
        <v>3.0499817607349636E-5</v>
      </c>
      <c r="I15" s="399">
        <v>3.0499817607349636E-5</v>
      </c>
      <c r="J15" s="407">
        <v>1947.4133847290916</v>
      </c>
      <c r="K15" s="399">
        <v>3.1955122292390876E-5</v>
      </c>
      <c r="L15" s="399">
        <v>3.1955122292390876E-5</v>
      </c>
      <c r="M15" s="407">
        <v>2040.33459032428</v>
      </c>
      <c r="O15" s="415">
        <f>SUM(B15:D15)</f>
        <v>1277.0000599999998</v>
      </c>
      <c r="P15" s="416">
        <f t="shared" si="5"/>
        <v>1325.0000599999998</v>
      </c>
      <c r="Q15" s="416">
        <f t="shared" si="6"/>
        <v>1947.4134457287269</v>
      </c>
      <c r="R15" s="417">
        <f t="shared" si="7"/>
        <v>2040.3346542345246</v>
      </c>
      <c r="U15" s="448">
        <v>0.24308755760368664</v>
      </c>
      <c r="V15" s="448">
        <v>0.70276497695852536</v>
      </c>
      <c r="W15" s="448">
        <v>5.4147465437788006E-2</v>
      </c>
      <c r="Y15" s="418">
        <f t="shared" si="8"/>
        <v>322.09102841013822</v>
      </c>
      <c r="Z15" s="418">
        <f t="shared" si="8"/>
        <v>931.16363663594461</v>
      </c>
      <c r="AA15" s="418">
        <f t="shared" si="8"/>
        <v>71.745394953917028</v>
      </c>
    </row>
    <row r="16" spans="1:27" x14ac:dyDescent="0.2">
      <c r="A16" s="398">
        <v>1987</v>
      </c>
      <c r="B16" s="419">
        <v>2.0000000000000002E-5</v>
      </c>
      <c r="C16" s="419">
        <v>2.0000000000000002E-5</v>
      </c>
      <c r="D16" s="420">
        <v>1321.0000199999999</v>
      </c>
      <c r="E16" s="421">
        <v>2.0333080984114417E-5</v>
      </c>
      <c r="F16" s="419">
        <v>2.0333080984114417E-5</v>
      </c>
      <c r="G16" s="420">
        <v>1343.0000193338378</v>
      </c>
      <c r="H16" s="421">
        <v>2.8114867419099428E-5</v>
      </c>
      <c r="I16" s="419">
        <v>2.8114867419099428E-5</v>
      </c>
      <c r="J16" s="420">
        <v>1856.987021146384</v>
      </c>
      <c r="K16" s="419">
        <v>2.9355961602129039E-5</v>
      </c>
      <c r="L16" s="419">
        <v>2.9355961602129039E-5</v>
      </c>
      <c r="M16" s="420">
        <v>1938.9612931765839</v>
      </c>
      <c r="O16" s="415">
        <f t="shared" si="4"/>
        <v>1321.0000599999998</v>
      </c>
      <c r="P16" s="416">
        <f t="shared" si="5"/>
        <v>1343.0000599999998</v>
      </c>
      <c r="Q16" s="416">
        <f t="shared" si="6"/>
        <v>1856.9870773761188</v>
      </c>
      <c r="R16" s="417">
        <f t="shared" si="7"/>
        <v>1938.9613518885071</v>
      </c>
      <c r="U16" s="448">
        <v>0.24308755760368661</v>
      </c>
      <c r="V16" s="448">
        <v>0.70276497695852536</v>
      </c>
      <c r="W16" s="448">
        <v>5.414746543778802E-2</v>
      </c>
      <c r="X16" s="446"/>
      <c r="Y16" s="418">
        <f t="shared" ref="Y16:AA20" si="9">$P16*U16</f>
        <v>326.46660444700456</v>
      </c>
      <c r="Z16" s="418">
        <f t="shared" si="9"/>
        <v>943.81340622119808</v>
      </c>
      <c r="AA16" s="418">
        <f t="shared" si="9"/>
        <v>72.720049331797227</v>
      </c>
    </row>
    <row r="17" spans="1:27" x14ac:dyDescent="0.2">
      <c r="A17" s="398">
        <v>1988</v>
      </c>
      <c r="B17" s="419">
        <v>2.0000000000000002E-5</v>
      </c>
      <c r="C17" s="419">
        <v>2.0000000000000002E-5</v>
      </c>
      <c r="D17" s="420">
        <v>717.00001999999995</v>
      </c>
      <c r="E17" s="421">
        <v>2.0083682001365525E-5</v>
      </c>
      <c r="F17" s="419">
        <v>2.0083682001365525E-5</v>
      </c>
      <c r="G17" s="420">
        <v>720.00001983263599</v>
      </c>
      <c r="H17" s="421">
        <v>3.3142906384829864E-5</v>
      </c>
      <c r="I17" s="419">
        <v>3.3142906384829864E-5</v>
      </c>
      <c r="J17" s="420">
        <v>1188.1732270390567</v>
      </c>
      <c r="K17" s="419">
        <v>3.4715468114185756E-5</v>
      </c>
      <c r="L17" s="419">
        <v>3.4715468114185756E-5</v>
      </c>
      <c r="M17" s="420">
        <v>1244.5495666090271</v>
      </c>
      <c r="O17" s="415">
        <f t="shared" si="4"/>
        <v>717.00005999999996</v>
      </c>
      <c r="P17" s="416">
        <f t="shared" si="5"/>
        <v>720.00005999999996</v>
      </c>
      <c r="Q17" s="416">
        <f t="shared" si="6"/>
        <v>1188.1732933248695</v>
      </c>
      <c r="R17" s="417">
        <f t="shared" si="7"/>
        <v>1244.5496360399634</v>
      </c>
      <c r="U17" s="448">
        <v>0.24308755760368658</v>
      </c>
      <c r="V17" s="448">
        <v>0.70276497695852536</v>
      </c>
      <c r="W17" s="448">
        <v>5.4147465437788013E-2</v>
      </c>
      <c r="X17" s="446"/>
      <c r="Y17" s="418">
        <f t="shared" si="9"/>
        <v>175.02305605990779</v>
      </c>
      <c r="Z17" s="418">
        <f t="shared" si="9"/>
        <v>505.99082557603685</v>
      </c>
      <c r="AA17" s="418">
        <f t="shared" si="9"/>
        <v>38.986178364055291</v>
      </c>
    </row>
    <row r="18" spans="1:27" x14ac:dyDescent="0.2">
      <c r="A18" s="398">
        <v>1989</v>
      </c>
      <c r="B18" s="419">
        <v>2.0000000000000002E-5</v>
      </c>
      <c r="C18" s="419">
        <v>2.0000000000000002E-5</v>
      </c>
      <c r="D18" s="420">
        <v>811.00001999999995</v>
      </c>
      <c r="E18" s="421">
        <v>2.0764488229507654E-5</v>
      </c>
      <c r="F18" s="419">
        <v>2.0764488229507654E-5</v>
      </c>
      <c r="G18" s="420">
        <v>842.00001847102351</v>
      </c>
      <c r="H18" s="421">
        <v>3.3692329306485769E-5</v>
      </c>
      <c r="I18" s="419">
        <v>3.3692329306485769E-5</v>
      </c>
      <c r="J18" s="420">
        <v>1366.223987070327</v>
      </c>
      <c r="K18" s="419">
        <v>3.434390529795757E-5</v>
      </c>
      <c r="L18" s="419">
        <v>3.434390529795757E-5</v>
      </c>
      <c r="M18" s="420">
        <v>1392.6453941760844</v>
      </c>
      <c r="O18" s="415">
        <f t="shared" si="4"/>
        <v>811.00005999999996</v>
      </c>
      <c r="P18" s="416">
        <f t="shared" si="5"/>
        <v>842.00005999999996</v>
      </c>
      <c r="Q18" s="416">
        <f t="shared" si="6"/>
        <v>1366.2240544549857</v>
      </c>
      <c r="R18" s="417">
        <f t="shared" si="7"/>
        <v>1392.6454628638951</v>
      </c>
      <c r="U18" s="448">
        <v>0.24308755760368661</v>
      </c>
      <c r="V18" s="448">
        <v>0.70276497695852536</v>
      </c>
      <c r="W18" s="448">
        <v>5.4147465437788013E-2</v>
      </c>
      <c r="X18" s="446"/>
      <c r="Y18" s="418">
        <f t="shared" si="9"/>
        <v>204.67973808755758</v>
      </c>
      <c r="Z18" s="418">
        <f t="shared" si="9"/>
        <v>591.72815276497693</v>
      </c>
      <c r="AA18" s="418">
        <f t="shared" si="9"/>
        <v>45.592169147465434</v>
      </c>
    </row>
    <row r="19" spans="1:27" x14ac:dyDescent="0.2">
      <c r="A19" s="398">
        <v>1990</v>
      </c>
      <c r="B19" s="419">
        <v>2.0000000000000002E-5</v>
      </c>
      <c r="C19" s="419">
        <v>2.0000000000000002E-5</v>
      </c>
      <c r="D19" s="420">
        <v>842.00001999999995</v>
      </c>
      <c r="E19" s="421">
        <v>2.0831353859998538E-5</v>
      </c>
      <c r="F19" s="419">
        <v>2.0831353859998538E-5</v>
      </c>
      <c r="G19" s="420">
        <v>877.0000183372922</v>
      </c>
      <c r="H19" s="421">
        <v>3.1841429362716614E-5</v>
      </c>
      <c r="I19" s="419">
        <v>3.1841429362716614E-5</v>
      </c>
      <c r="J19" s="420">
        <v>1340.5242080117987</v>
      </c>
      <c r="K19" s="419">
        <v>3.2193023530891159E-5</v>
      </c>
      <c r="L19" s="419">
        <v>3.2193023530891159E-5</v>
      </c>
      <c r="M19" s="420">
        <v>1355.3263228435412</v>
      </c>
      <c r="O19" s="415">
        <f t="shared" si="4"/>
        <v>842.00005999999996</v>
      </c>
      <c r="P19" s="416">
        <f t="shared" si="5"/>
        <v>877.00005999999996</v>
      </c>
      <c r="Q19" s="416">
        <f t="shared" si="6"/>
        <v>1340.5242716946575</v>
      </c>
      <c r="R19" s="417">
        <f t="shared" si="7"/>
        <v>1355.3263872295884</v>
      </c>
      <c r="U19" s="448">
        <v>0.24308755760368661</v>
      </c>
      <c r="V19" s="448">
        <v>0.70276497695852547</v>
      </c>
      <c r="W19" s="448">
        <v>5.4147465437788013E-2</v>
      </c>
      <c r="X19" s="446"/>
      <c r="Y19" s="418">
        <f t="shared" si="9"/>
        <v>213.18780260368661</v>
      </c>
      <c r="Z19" s="418">
        <f t="shared" si="9"/>
        <v>616.32492695852545</v>
      </c>
      <c r="AA19" s="418">
        <f t="shared" si="9"/>
        <v>47.48733043778801</v>
      </c>
    </row>
    <row r="20" spans="1:27" x14ac:dyDescent="0.2">
      <c r="A20" s="398">
        <v>1991</v>
      </c>
      <c r="B20" s="419">
        <v>2.0000000000000002E-5</v>
      </c>
      <c r="C20" s="419">
        <v>2.0000000000000002E-5</v>
      </c>
      <c r="D20" s="420">
        <v>1632.0000199999999</v>
      </c>
      <c r="E20" s="421">
        <v>2.0049019606040946E-5</v>
      </c>
      <c r="F20" s="419">
        <v>2.0049019606040946E-5</v>
      </c>
      <c r="G20" s="420">
        <v>1636.0000199019607</v>
      </c>
      <c r="H20" s="421">
        <v>2.7338124407356532E-5</v>
      </c>
      <c r="I20" s="419">
        <v>2.7338124407356532E-5</v>
      </c>
      <c r="J20" s="420">
        <v>2230.7909789784176</v>
      </c>
      <c r="K20" s="419">
        <v>2.7773998773468861E-5</v>
      </c>
      <c r="L20" s="419">
        <v>2.7773998773468861E-5</v>
      </c>
      <c r="M20" s="420">
        <v>2266.3583276890581</v>
      </c>
      <c r="O20" s="415">
        <f t="shared" si="4"/>
        <v>1632.0000599999998</v>
      </c>
      <c r="P20" s="416">
        <f t="shared" si="5"/>
        <v>1636.0000599999998</v>
      </c>
      <c r="Q20" s="416">
        <f t="shared" si="6"/>
        <v>2230.7910336546665</v>
      </c>
      <c r="R20" s="417">
        <f t="shared" si="7"/>
        <v>2266.3583832370555</v>
      </c>
      <c r="U20" s="448">
        <v>0.24308755760368661</v>
      </c>
      <c r="V20" s="448">
        <v>0.70276497695852547</v>
      </c>
      <c r="W20" s="448">
        <v>5.414746543778802E-2</v>
      </c>
      <c r="X20" s="446"/>
      <c r="Y20" s="418">
        <f t="shared" si="9"/>
        <v>397.6912588248847</v>
      </c>
      <c r="Z20" s="418">
        <f t="shared" si="9"/>
        <v>1149.7235444700461</v>
      </c>
      <c r="AA20" s="418">
        <f t="shared" si="9"/>
        <v>88.585256705069114</v>
      </c>
    </row>
    <row r="21" spans="1:27" x14ac:dyDescent="0.2">
      <c r="A21" s="398">
        <v>1992</v>
      </c>
      <c r="B21" s="419">
        <v>2.0000000000000002E-5</v>
      </c>
      <c r="C21" s="419">
        <v>2.0000000000000002E-5</v>
      </c>
      <c r="D21" s="420">
        <v>780.00001999999995</v>
      </c>
      <c r="E21" s="421">
        <v>2.0153846142011836E-5</v>
      </c>
      <c r="F21" s="419">
        <v>2.0153846142011836E-5</v>
      </c>
      <c r="G21" s="420">
        <v>786.00001969230766</v>
      </c>
      <c r="H21" s="421">
        <v>2.3312881776621527E-5</v>
      </c>
      <c r="I21" s="419">
        <v>2.3312881776621527E-5</v>
      </c>
      <c r="J21" s="420">
        <v>909.2024126011213</v>
      </c>
      <c r="K21" s="419">
        <v>2.3639726488877731E-5</v>
      </c>
      <c r="L21" s="419">
        <v>2.3639726488877731E-5</v>
      </c>
      <c r="M21" s="420">
        <v>921.94935670595783</v>
      </c>
      <c r="O21" s="415">
        <f t="shared" si="4"/>
        <v>780.00005999999996</v>
      </c>
      <c r="P21" s="416">
        <f t="shared" si="5"/>
        <v>786.00005999999996</v>
      </c>
      <c r="Q21" s="416">
        <f t="shared" si="6"/>
        <v>909.2024592268848</v>
      </c>
      <c r="R21" s="417">
        <f t="shared" si="7"/>
        <v>921.94940398541075</v>
      </c>
      <c r="X21" s="446"/>
      <c r="Y21" s="446"/>
    </row>
    <row r="22" spans="1:27" x14ac:dyDescent="0.2">
      <c r="A22" s="398">
        <v>1993</v>
      </c>
      <c r="B22" s="419">
        <v>2.0000000000000002E-5</v>
      </c>
      <c r="C22" s="419">
        <v>2.0000000000000002E-5</v>
      </c>
      <c r="D22" s="420">
        <v>928.00001999999995</v>
      </c>
      <c r="E22" s="421">
        <v>2.0000000000000002E-5</v>
      </c>
      <c r="F22" s="419">
        <v>2.0000000000000002E-5</v>
      </c>
      <c r="G22" s="420">
        <v>928.00001999999995</v>
      </c>
      <c r="H22" s="421">
        <v>2.1595377927009948E-5</v>
      </c>
      <c r="I22" s="419">
        <v>2.1595377927009948E-5</v>
      </c>
      <c r="J22" s="420">
        <v>1002.0255574086394</v>
      </c>
      <c r="K22" s="419">
        <v>2.1936976745951909E-5</v>
      </c>
      <c r="L22" s="419">
        <v>2.1936976745951909E-5</v>
      </c>
      <c r="M22" s="420">
        <v>1017.8757429491452</v>
      </c>
      <c r="O22" s="415">
        <f t="shared" si="4"/>
        <v>928.00005999999996</v>
      </c>
      <c r="P22" s="416">
        <f t="shared" si="5"/>
        <v>928.00005999999996</v>
      </c>
      <c r="Q22" s="416">
        <f t="shared" si="6"/>
        <v>1002.0256005993953</v>
      </c>
      <c r="R22" s="417">
        <f t="shared" si="7"/>
        <v>1017.8757868230987</v>
      </c>
      <c r="X22" s="446"/>
      <c r="Y22" s="446"/>
    </row>
    <row r="23" spans="1:27" x14ac:dyDescent="0.2">
      <c r="A23" s="398">
        <v>1994</v>
      </c>
      <c r="B23" s="419">
        <v>2.0000000000000002E-5</v>
      </c>
      <c r="C23" s="419">
        <v>2.0000000000000002E-5</v>
      </c>
      <c r="D23" s="420">
        <v>954.00001999999995</v>
      </c>
      <c r="E23" s="421">
        <v>2.0000000000000002E-5</v>
      </c>
      <c r="F23" s="419">
        <v>2.0000000000000002E-5</v>
      </c>
      <c r="G23" s="420">
        <v>954.00001999999995</v>
      </c>
      <c r="H23" s="421">
        <v>2.1117277976101187E-5</v>
      </c>
      <c r="I23" s="419">
        <v>2.1117277976101187E-5</v>
      </c>
      <c r="J23" s="420">
        <v>1007.2941805773046</v>
      </c>
      <c r="K23" s="419">
        <v>2.1682731257909545E-5</v>
      </c>
      <c r="L23" s="419">
        <v>2.1682731257909545E-5</v>
      </c>
      <c r="M23" s="420">
        <v>1034.2663026850166</v>
      </c>
      <c r="O23" s="415">
        <f t="shared" si="4"/>
        <v>954.00005999999996</v>
      </c>
      <c r="P23" s="416">
        <f t="shared" si="5"/>
        <v>954.00005999999996</v>
      </c>
      <c r="Q23" s="416">
        <f t="shared" si="6"/>
        <v>1007.2942228118605</v>
      </c>
      <c r="R23" s="417">
        <f t="shared" si="7"/>
        <v>1034.2663460504791</v>
      </c>
      <c r="X23" s="446"/>
      <c r="Y23" s="446"/>
    </row>
    <row r="24" spans="1:27" x14ac:dyDescent="0.2">
      <c r="A24" s="398">
        <v>1995</v>
      </c>
      <c r="B24" s="419">
        <v>2.0000000000000002E-5</v>
      </c>
      <c r="C24" s="419">
        <v>2.0000000000000002E-5</v>
      </c>
      <c r="D24" s="420">
        <v>822.00001999999995</v>
      </c>
      <c r="E24" s="421">
        <v>2.1776155588115165E-5</v>
      </c>
      <c r="F24" s="419">
        <v>2.1776155588115165E-5</v>
      </c>
      <c r="G24" s="420">
        <v>895.00001644768872</v>
      </c>
      <c r="H24" s="421">
        <v>2.4538229364409431E-5</v>
      </c>
      <c r="I24" s="419">
        <v>2.4538229364409431E-5</v>
      </c>
      <c r="J24" s="420">
        <v>1008.5212514154568</v>
      </c>
      <c r="K24" s="419">
        <v>2.5016465911259181E-5</v>
      </c>
      <c r="L24" s="419">
        <v>2.5016465911259181E-5</v>
      </c>
      <c r="M24" s="420">
        <v>1028.1767739692182</v>
      </c>
      <c r="O24" s="415">
        <f t="shared" si="4"/>
        <v>822.00005999999996</v>
      </c>
      <c r="P24" s="416">
        <f t="shared" si="5"/>
        <v>895.00005999999985</v>
      </c>
      <c r="Q24" s="416">
        <f t="shared" si="6"/>
        <v>1008.5213004919156</v>
      </c>
      <c r="R24" s="417">
        <f t="shared" si="7"/>
        <v>1028.1768240021499</v>
      </c>
      <c r="X24" s="446"/>
      <c r="Y24" s="446"/>
    </row>
    <row r="25" spans="1:27" x14ac:dyDescent="0.2">
      <c r="A25" s="398">
        <v>1996</v>
      </c>
      <c r="B25" s="419">
        <v>2.0000000000000002E-5</v>
      </c>
      <c r="C25" s="419">
        <v>2.0000000000000002E-5</v>
      </c>
      <c r="D25" s="420">
        <v>1244.0000199999999</v>
      </c>
      <c r="E25" s="421">
        <v>2.0000000000000002E-5</v>
      </c>
      <c r="F25" s="419">
        <v>2.0000000000000002E-5</v>
      </c>
      <c r="G25" s="420">
        <v>1244.0000199999999</v>
      </c>
      <c r="H25" s="421">
        <v>2.193542323120776E-5</v>
      </c>
      <c r="I25" s="419">
        <v>2.193542323120776E-5</v>
      </c>
      <c r="J25" s="420">
        <v>1364.3833469165456</v>
      </c>
      <c r="K25" s="419">
        <v>2.203014351431774E-5</v>
      </c>
      <c r="L25" s="419">
        <v>2.203014351431774E-5</v>
      </c>
      <c r="M25" s="420">
        <v>1370.2749486207067</v>
      </c>
      <c r="O25" s="415">
        <f t="shared" si="4"/>
        <v>1244.0000599999998</v>
      </c>
      <c r="P25" s="416">
        <f t="shared" si="5"/>
        <v>1244.0000599999998</v>
      </c>
      <c r="Q25" s="416">
        <f t="shared" si="6"/>
        <v>1364.383390787392</v>
      </c>
      <c r="R25" s="417">
        <f t="shared" si="7"/>
        <v>1370.2749926809938</v>
      </c>
      <c r="X25" s="446"/>
      <c r="Y25" s="446"/>
    </row>
    <row r="26" spans="1:27" x14ac:dyDescent="0.2">
      <c r="A26" s="398">
        <v>1997</v>
      </c>
      <c r="B26" s="419">
        <v>2.0000000000000002E-5</v>
      </c>
      <c r="C26" s="419">
        <v>2.0000000000000002E-5</v>
      </c>
      <c r="D26" s="420">
        <v>1156.0000199999999</v>
      </c>
      <c r="E26" s="421">
        <v>2.0103806222985837E-5</v>
      </c>
      <c r="F26" s="419">
        <v>2.0103806222985837E-5</v>
      </c>
      <c r="G26" s="420">
        <v>1162.0000197923875</v>
      </c>
      <c r="H26" s="421">
        <v>2.0689452522338796E-5</v>
      </c>
      <c r="I26" s="419">
        <v>2.0689452522338796E-5</v>
      </c>
      <c r="J26" s="420">
        <v>1195.8503764806351</v>
      </c>
      <c r="K26" s="419">
        <v>2.097291594059961E-5</v>
      </c>
      <c r="L26" s="419">
        <v>2.097291594059961E-5</v>
      </c>
      <c r="M26" s="420">
        <v>1212.2345623395734</v>
      </c>
      <c r="O26" s="415">
        <f t="shared" si="4"/>
        <v>1156.0000599999998</v>
      </c>
      <c r="P26" s="416">
        <f t="shared" si="5"/>
        <v>1162.0000600000001</v>
      </c>
      <c r="Q26" s="416">
        <f t="shared" si="6"/>
        <v>1195.8504178595401</v>
      </c>
      <c r="R26" s="417">
        <f t="shared" si="7"/>
        <v>1212.2346042854053</v>
      </c>
      <c r="X26" s="446"/>
      <c r="Y26" s="446"/>
    </row>
    <row r="27" spans="1:27" x14ac:dyDescent="0.2">
      <c r="A27" s="398">
        <v>1998</v>
      </c>
      <c r="B27" s="419">
        <v>2.0000000000000002E-5</v>
      </c>
      <c r="C27" s="419">
        <v>2.0000000000000002E-5</v>
      </c>
      <c r="D27" s="420">
        <v>1540.0000199999999</v>
      </c>
      <c r="E27" s="421">
        <v>2.0000000000000002E-5</v>
      </c>
      <c r="F27" s="419">
        <v>2.0000000000000002E-5</v>
      </c>
      <c r="G27" s="420">
        <v>1540.0000199999999</v>
      </c>
      <c r="H27" s="421">
        <v>2.0953586342665401E-5</v>
      </c>
      <c r="I27" s="419">
        <v>2.0953586342665401E-5</v>
      </c>
      <c r="J27" s="420">
        <v>1613.4261693388219</v>
      </c>
      <c r="K27" s="419">
        <v>2.1038052331587456E-5</v>
      </c>
      <c r="L27" s="419">
        <v>2.1038052331587456E-5</v>
      </c>
      <c r="M27" s="420">
        <v>1619.9300505702861</v>
      </c>
      <c r="O27" s="415">
        <f t="shared" si="4"/>
        <v>1540.0000599999998</v>
      </c>
      <c r="P27" s="416">
        <f t="shared" si="5"/>
        <v>1540.0000599999998</v>
      </c>
      <c r="Q27" s="416">
        <f t="shared" si="6"/>
        <v>1613.4262112459946</v>
      </c>
      <c r="R27" s="417">
        <f t="shared" si="7"/>
        <v>1619.9300926463907</v>
      </c>
      <c r="X27" s="446"/>
      <c r="Y27" s="446"/>
    </row>
    <row r="28" spans="1:27" x14ac:dyDescent="0.2">
      <c r="A28" s="398">
        <v>1999</v>
      </c>
      <c r="B28" s="419">
        <v>2.0000000000000002E-5</v>
      </c>
      <c r="C28" s="419">
        <v>2.0000000000000002E-5</v>
      </c>
      <c r="D28" s="420">
        <v>1098.0000199999999</v>
      </c>
      <c r="E28" s="421">
        <v>2.0145719482018974E-5</v>
      </c>
      <c r="F28" s="419">
        <v>2.0145719482018974E-5</v>
      </c>
      <c r="G28" s="420">
        <v>1106.000019708561</v>
      </c>
      <c r="H28" s="421">
        <v>2.0778132431569654E-5</v>
      </c>
      <c r="I28" s="419">
        <v>2.0778132431569654E-5</v>
      </c>
      <c r="J28" s="420">
        <v>1140.7194912713064</v>
      </c>
      <c r="K28" s="419">
        <v>2.0812486247241033E-5</v>
      </c>
      <c r="L28" s="419">
        <v>2.0812486247241033E-5</v>
      </c>
      <c r="M28" s="420">
        <v>1142.6055157860187</v>
      </c>
      <c r="O28" s="415">
        <f t="shared" si="4"/>
        <v>1098.0000599999998</v>
      </c>
      <c r="P28" s="416">
        <f t="shared" si="5"/>
        <v>1106.0000600000001</v>
      </c>
      <c r="Q28" s="416">
        <f t="shared" si="6"/>
        <v>1140.7195328275714</v>
      </c>
      <c r="R28" s="417">
        <f t="shared" si="7"/>
        <v>1142.6055574109912</v>
      </c>
      <c r="X28" s="446"/>
      <c r="Y28" s="446"/>
    </row>
    <row r="29" spans="1:27" x14ac:dyDescent="0.2">
      <c r="A29" s="398">
        <v>2000</v>
      </c>
      <c r="B29" s="419">
        <v>2.0000000000000002E-5</v>
      </c>
      <c r="C29" s="419">
        <v>2.0000000000000002E-5</v>
      </c>
      <c r="D29" s="420">
        <v>1647.0000199999999</v>
      </c>
      <c r="E29" s="421">
        <v>2.0000000000000002E-5</v>
      </c>
      <c r="F29" s="419">
        <v>2.0000000000000002E-5</v>
      </c>
      <c r="G29" s="420">
        <v>1647.0000199999999</v>
      </c>
      <c r="H29" s="421">
        <v>2.1609651115621607E-5</v>
      </c>
      <c r="I29" s="419">
        <v>2.1609651115621607E-5</v>
      </c>
      <c r="J29" s="420">
        <v>1779.5547909810903</v>
      </c>
      <c r="K29" s="419">
        <v>2.1678815117322517E-5</v>
      </c>
      <c r="L29" s="419">
        <v>2.1678815117322517E-5</v>
      </c>
      <c r="M29" s="420">
        <v>1785.2504465903239</v>
      </c>
      <c r="O29" s="415">
        <f t="shared" si="4"/>
        <v>1647.0000599999998</v>
      </c>
      <c r="P29" s="416">
        <f t="shared" si="5"/>
        <v>1647.0000599999998</v>
      </c>
      <c r="Q29" s="416">
        <f t="shared" si="6"/>
        <v>1779.5548342003924</v>
      </c>
      <c r="R29" s="417">
        <f t="shared" si="7"/>
        <v>1785.2504899479541</v>
      </c>
      <c r="X29" s="446"/>
      <c r="Y29" s="446"/>
    </row>
    <row r="30" spans="1:27" ht="12" customHeight="1" x14ac:dyDescent="0.2">
      <c r="A30" s="398">
        <v>2001</v>
      </c>
      <c r="B30" s="419">
        <v>2.0000000000000002E-5</v>
      </c>
      <c r="C30" s="419">
        <v>2.0000000000000002E-5</v>
      </c>
      <c r="D30" s="420">
        <v>1349.0000199999999</v>
      </c>
      <c r="E30" s="421">
        <v>2.0000000000000002E-5</v>
      </c>
      <c r="F30" s="419">
        <v>2.0000000000000002E-5</v>
      </c>
      <c r="G30" s="420">
        <v>1349.0000199999999</v>
      </c>
      <c r="H30" s="421">
        <v>2.114706987049856E-5</v>
      </c>
      <c r="I30" s="419">
        <v>2.114706987049856E-5</v>
      </c>
      <c r="J30" s="420">
        <v>1426.3698839121978</v>
      </c>
      <c r="K30" s="419">
        <v>2.1202599483771792E-5</v>
      </c>
      <c r="L30" s="419">
        <v>2.1202599483771792E-5</v>
      </c>
      <c r="M30" s="420">
        <v>1430.1153563830069</v>
      </c>
      <c r="O30" s="415">
        <f t="shared" si="4"/>
        <v>1349.0000599999998</v>
      </c>
      <c r="P30" s="416">
        <f t="shared" si="5"/>
        <v>1349.0000599999998</v>
      </c>
      <c r="Q30" s="416">
        <f t="shared" si="6"/>
        <v>1426.3699262063376</v>
      </c>
      <c r="R30" s="417">
        <f t="shared" si="7"/>
        <v>1430.1153987882058</v>
      </c>
      <c r="X30" s="446"/>
      <c r="Y30" s="446"/>
    </row>
    <row r="31" spans="1:27" x14ac:dyDescent="0.2">
      <c r="A31" s="398">
        <v>2002</v>
      </c>
      <c r="B31" s="419">
        <v>2.0000000000000002E-5</v>
      </c>
      <c r="C31" s="419">
        <v>2.0000000000000002E-5</v>
      </c>
      <c r="D31" s="420">
        <v>1588.0000199999999</v>
      </c>
      <c r="E31" s="421">
        <v>2.0000000000000002E-5</v>
      </c>
      <c r="F31" s="419">
        <v>2.0000000000000002E-5</v>
      </c>
      <c r="G31" s="420">
        <v>1588.0000199999999</v>
      </c>
      <c r="H31" s="421">
        <v>2.0550962230038902E-5</v>
      </c>
      <c r="I31" s="419">
        <v>2.0550962230038902E-5</v>
      </c>
      <c r="J31" s="420">
        <v>1631.7464216160508</v>
      </c>
      <c r="K31" s="419">
        <v>2.0611264332453434E-5</v>
      </c>
      <c r="L31" s="419">
        <v>2.0611264332453434E-5</v>
      </c>
      <c r="M31" s="420">
        <v>1636.5344086080668</v>
      </c>
      <c r="O31" s="415">
        <f t="shared" si="4"/>
        <v>1588.0000599999998</v>
      </c>
      <c r="P31" s="416">
        <f t="shared" si="5"/>
        <v>1588.0000599999998</v>
      </c>
      <c r="Q31" s="416">
        <f t="shared" si="6"/>
        <v>1631.7464627179752</v>
      </c>
      <c r="R31" s="417">
        <f t="shared" si="7"/>
        <v>1636.5344498305953</v>
      </c>
      <c r="X31" s="446"/>
      <c r="Y31" s="446"/>
    </row>
    <row r="32" spans="1:27" x14ac:dyDescent="0.2">
      <c r="A32" s="398">
        <v>2003</v>
      </c>
      <c r="B32" s="419">
        <v>2.0000000000000002E-5</v>
      </c>
      <c r="C32" s="419">
        <v>2.0000000000000002E-5</v>
      </c>
      <c r="D32" s="420">
        <v>988.00001999999995</v>
      </c>
      <c r="E32" s="421">
        <v>2.0202429137504304E-5</v>
      </c>
      <c r="F32" s="419">
        <v>2.0202429137504304E-5</v>
      </c>
      <c r="G32" s="420">
        <v>998.00001959514168</v>
      </c>
      <c r="H32" s="421">
        <v>2.1331118581503208E-5</v>
      </c>
      <c r="I32" s="419">
        <v>2.1331118581503208E-5</v>
      </c>
      <c r="J32" s="420">
        <v>1053.7572792573771</v>
      </c>
      <c r="K32" s="419">
        <v>2.1434313752302342E-5</v>
      </c>
      <c r="L32" s="419">
        <v>2.1434313752302342E-5</v>
      </c>
      <c r="M32" s="420">
        <v>1058.8551207980495</v>
      </c>
      <c r="O32" s="415">
        <f t="shared" si="4"/>
        <v>988.00005999999996</v>
      </c>
      <c r="P32" s="416">
        <f t="shared" si="5"/>
        <v>998.00005999999996</v>
      </c>
      <c r="Q32" s="416">
        <f t="shared" si="6"/>
        <v>1053.7573219196142</v>
      </c>
      <c r="R32" s="417">
        <f t="shared" si="7"/>
        <v>1058.8551636666771</v>
      </c>
      <c r="X32" s="446"/>
      <c r="Y32" s="446"/>
    </row>
    <row r="33" spans="1:25" x14ac:dyDescent="0.2">
      <c r="A33" s="398">
        <v>2004</v>
      </c>
      <c r="B33" s="419">
        <v>2.0000000000000002E-5</v>
      </c>
      <c r="C33" s="419">
        <v>2.0000000000000002E-5</v>
      </c>
      <c r="D33" s="420">
        <v>1506.0000199999999</v>
      </c>
      <c r="E33" s="421">
        <v>2.0000000000000002E-5</v>
      </c>
      <c r="F33" s="419">
        <v>2.0000000000000002E-5</v>
      </c>
      <c r="G33" s="420">
        <v>1506.0000199999999</v>
      </c>
      <c r="H33" s="421">
        <v>2.0739522125613323E-5</v>
      </c>
      <c r="I33" s="419">
        <v>2.0739522125613323E-5</v>
      </c>
      <c r="J33" s="420">
        <v>1561.6860367982051</v>
      </c>
      <c r="K33" s="419">
        <v>2.0834731716351603E-5</v>
      </c>
      <c r="L33" s="419">
        <v>2.0834731716351603E-5</v>
      </c>
      <c r="M33" s="420">
        <v>1568.8553190760072</v>
      </c>
      <c r="O33" s="415">
        <f t="shared" si="4"/>
        <v>1506.0000599999998</v>
      </c>
      <c r="P33" s="416">
        <f t="shared" si="5"/>
        <v>1506.0000599999998</v>
      </c>
      <c r="Q33" s="416">
        <f t="shared" si="6"/>
        <v>1561.6860782772494</v>
      </c>
      <c r="R33" s="417">
        <f t="shared" si="7"/>
        <v>1568.8553607454705</v>
      </c>
      <c r="X33" s="446"/>
      <c r="Y33" s="446"/>
    </row>
    <row r="34" spans="1:25" x14ac:dyDescent="0.2">
      <c r="A34" s="398">
        <v>2005</v>
      </c>
      <c r="B34" s="419">
        <v>2.0000000000000002E-5</v>
      </c>
      <c r="C34" s="419">
        <v>2.0000000000000002E-5</v>
      </c>
      <c r="D34" s="420">
        <v>963.00001999999995</v>
      </c>
      <c r="E34" s="421">
        <v>2.0000000000000002E-5</v>
      </c>
      <c r="F34" s="419">
        <v>2.0000000000000002E-5</v>
      </c>
      <c r="G34" s="420">
        <v>963.00001999999995</v>
      </c>
      <c r="H34" s="421">
        <v>2.21530550259496E-5</v>
      </c>
      <c r="I34" s="419">
        <v>2.21530550259496E-5</v>
      </c>
      <c r="J34" s="420">
        <v>1066.6696216525283</v>
      </c>
      <c r="K34" s="419">
        <v>2.220385921643165E-5</v>
      </c>
      <c r="L34" s="419">
        <v>2.220385921643165E-5</v>
      </c>
      <c r="M34" s="420">
        <v>1069.1158434750432</v>
      </c>
      <c r="O34" s="415">
        <f t="shared" si="4"/>
        <v>963.00005999999996</v>
      </c>
      <c r="P34" s="416">
        <f t="shared" si="5"/>
        <v>963.00005999999996</v>
      </c>
      <c r="Q34" s="416">
        <f t="shared" si="6"/>
        <v>1066.6696659586385</v>
      </c>
      <c r="R34" s="417">
        <f t="shared" si="7"/>
        <v>1069.1158878827616</v>
      </c>
      <c r="X34" s="446"/>
      <c r="Y34" s="446"/>
    </row>
    <row r="35" spans="1:25" x14ac:dyDescent="0.2">
      <c r="A35" s="398">
        <v>2006</v>
      </c>
      <c r="B35" s="419">
        <v>2.0000000000000002E-5</v>
      </c>
      <c r="C35" s="419">
        <v>2.0000000000000002E-5</v>
      </c>
      <c r="D35" s="420">
        <v>1254.0000199999999</v>
      </c>
      <c r="E35" s="421">
        <v>2.0000000000000002E-5</v>
      </c>
      <c r="F35" s="419">
        <v>2.0000000000000002E-5</v>
      </c>
      <c r="G35" s="420">
        <v>1254.0000199999999</v>
      </c>
      <c r="H35" s="421">
        <v>2.1087029685820584E-5</v>
      </c>
      <c r="I35" s="419">
        <v>2.1087029685820584E-5</v>
      </c>
      <c r="J35" s="420">
        <v>1322.1567823879802</v>
      </c>
      <c r="K35" s="419">
        <v>2.1171007591970886E-5</v>
      </c>
      <c r="L35" s="419">
        <v>2.1171007591970886E-5</v>
      </c>
      <c r="M35" s="420">
        <v>1327.422197187582</v>
      </c>
      <c r="O35" s="415">
        <f t="shared" si="4"/>
        <v>1254.0000599999998</v>
      </c>
      <c r="P35" s="416">
        <f t="shared" si="5"/>
        <v>1254.0000599999998</v>
      </c>
      <c r="Q35" s="416">
        <f t="shared" si="6"/>
        <v>1322.1568245620397</v>
      </c>
      <c r="R35" s="417">
        <f t="shared" si="7"/>
        <v>1327.4222395295972</v>
      </c>
      <c r="X35" s="446"/>
      <c r="Y35" s="446"/>
    </row>
    <row r="36" spans="1:25" x14ac:dyDescent="0.2">
      <c r="A36" s="398">
        <v>2007</v>
      </c>
      <c r="B36" s="419">
        <v>2.0000000000000002E-5</v>
      </c>
      <c r="C36" s="419">
        <v>2.0000000000000002E-5</v>
      </c>
      <c r="D36" s="420">
        <v>773.00001999999995</v>
      </c>
      <c r="E36" s="421">
        <v>2.0000000000000002E-5</v>
      </c>
      <c r="F36" s="419">
        <v>2.0000000000000002E-5</v>
      </c>
      <c r="G36" s="420">
        <v>773.00001999999995</v>
      </c>
      <c r="H36" s="421">
        <v>2.1102271186421161E-5</v>
      </c>
      <c r="I36" s="419">
        <v>2.1102271186421161E-5</v>
      </c>
      <c r="J36" s="420">
        <v>815.60280245744889</v>
      </c>
      <c r="K36" s="419">
        <v>2.1126601901517252E-5</v>
      </c>
      <c r="L36" s="419">
        <v>2.1126601901517252E-5</v>
      </c>
      <c r="M36" s="420">
        <v>816.54318462024355</v>
      </c>
      <c r="O36" s="415">
        <f t="shared" si="4"/>
        <v>773.00005999999996</v>
      </c>
      <c r="P36" s="416">
        <f t="shared" si="5"/>
        <v>773.00005999999996</v>
      </c>
      <c r="Q36" s="416">
        <f t="shared" si="6"/>
        <v>815.6028446619913</v>
      </c>
      <c r="R36" s="417">
        <f t="shared" si="7"/>
        <v>816.54322687344734</v>
      </c>
      <c r="X36" s="446"/>
      <c r="Y36" s="446"/>
    </row>
    <row r="37" spans="1:25" x14ac:dyDescent="0.2">
      <c r="A37" s="398">
        <v>2008</v>
      </c>
      <c r="B37" s="419">
        <v>2.0000000000000002E-5</v>
      </c>
      <c r="C37" s="419">
        <v>2.0000000000000002E-5</v>
      </c>
      <c r="D37" s="420">
        <v>1800.0000199999999</v>
      </c>
      <c r="E37" s="421">
        <v>2.0000000000000002E-5</v>
      </c>
      <c r="F37" s="419">
        <v>2.0000000000000002E-5</v>
      </c>
      <c r="G37" s="420">
        <v>1800.0000199999999</v>
      </c>
      <c r="H37" s="421">
        <v>2.0044113624640583E-5</v>
      </c>
      <c r="I37" s="419">
        <v>2.0044113624640583E-5</v>
      </c>
      <c r="J37" s="420">
        <v>1803.9702462617661</v>
      </c>
      <c r="K37" s="419">
        <v>2.0294214437599536E-5</v>
      </c>
      <c r="L37" s="419">
        <v>2.0294214437599536E-5</v>
      </c>
      <c r="M37" s="420">
        <v>1826.4793196781725</v>
      </c>
      <c r="O37" s="415">
        <f t="shared" si="4"/>
        <v>1800.0000599999998</v>
      </c>
      <c r="P37" s="416">
        <f t="shared" si="5"/>
        <v>1800.0000599999998</v>
      </c>
      <c r="Q37" s="416">
        <f t="shared" si="6"/>
        <v>1803.9702863499933</v>
      </c>
      <c r="R37" s="417">
        <f t="shared" si="7"/>
        <v>1826.4793602666014</v>
      </c>
      <c r="X37" s="446"/>
      <c r="Y37" s="446"/>
    </row>
    <row r="38" spans="1:25" x14ac:dyDescent="0.2">
      <c r="A38" s="398">
        <v>2009</v>
      </c>
      <c r="B38" s="419">
        <v>2.0000000000000002E-5</v>
      </c>
      <c r="C38" s="419">
        <v>2.0000000000000002E-5</v>
      </c>
      <c r="D38" s="420">
        <v>1150.0000199999999</v>
      </c>
      <c r="E38" s="421">
        <v>2.003478260688091E-5</v>
      </c>
      <c r="F38" s="419">
        <v>2.003478260688091E-5</v>
      </c>
      <c r="G38" s="420">
        <v>1152.0000199304347</v>
      </c>
      <c r="H38" s="421">
        <v>2.0430980259317351E-5</v>
      </c>
      <c r="I38" s="419">
        <v>2.0430980259317351E-5</v>
      </c>
      <c r="J38" s="420">
        <v>1174.7813853417279</v>
      </c>
      <c r="K38" s="419">
        <v>2.0448752912709173E-5</v>
      </c>
      <c r="L38" s="419">
        <v>2.0448752912709173E-5</v>
      </c>
      <c r="M38" s="420">
        <v>1175.8033129295302</v>
      </c>
      <c r="O38" s="415">
        <f t="shared" si="4"/>
        <v>1150.0000599999998</v>
      </c>
      <c r="P38" s="416">
        <f t="shared" si="5"/>
        <v>1152.0000599999998</v>
      </c>
      <c r="Q38" s="416">
        <f t="shared" si="6"/>
        <v>1174.7814262036884</v>
      </c>
      <c r="R38" s="417">
        <f t="shared" si="7"/>
        <v>1175.8033538270361</v>
      </c>
      <c r="X38" s="446"/>
      <c r="Y38" s="446"/>
    </row>
    <row r="39" spans="1:25" x14ac:dyDescent="0.2">
      <c r="A39" s="398">
        <v>2010</v>
      </c>
      <c r="B39" s="419">
        <v>2.0000000000000002E-5</v>
      </c>
      <c r="C39" s="419">
        <v>2.0000000000000002E-5</v>
      </c>
      <c r="D39" s="420">
        <v>994.00001999999995</v>
      </c>
      <c r="E39" s="421">
        <v>2.0000000000000002E-5</v>
      </c>
      <c r="F39" s="419">
        <v>2.0000000000000002E-5</v>
      </c>
      <c r="G39" s="420">
        <v>994.00001999999995</v>
      </c>
      <c r="H39" s="421">
        <v>2.0397575762614419E-5</v>
      </c>
      <c r="I39" s="419">
        <v>2.0397575762614419E-5</v>
      </c>
      <c r="J39" s="420">
        <v>1013.7595357995123</v>
      </c>
      <c r="K39" s="419">
        <v>2.059883472465792E-5</v>
      </c>
      <c r="L39" s="419">
        <v>2.059883472465792E-5</v>
      </c>
      <c r="M39" s="420">
        <v>1023.7621064143332</v>
      </c>
      <c r="O39" s="415">
        <f t="shared" si="4"/>
        <v>994.00005999999996</v>
      </c>
      <c r="P39" s="416">
        <f t="shared" si="5"/>
        <v>994.00005999999996</v>
      </c>
      <c r="Q39" s="416">
        <f t="shared" si="6"/>
        <v>1013.7595765946638</v>
      </c>
      <c r="R39" s="417">
        <f t="shared" si="7"/>
        <v>1023.7621476120027</v>
      </c>
      <c r="X39" s="446"/>
      <c r="Y39" s="446"/>
    </row>
    <row r="40" spans="1:25" x14ac:dyDescent="0.2">
      <c r="A40" s="398">
        <v>2011</v>
      </c>
      <c r="B40" s="419">
        <v>2.0000000000000002E-5</v>
      </c>
      <c r="C40" s="419">
        <v>2.0000000000000002E-5</v>
      </c>
      <c r="D40" s="420">
        <v>1190.0000199999999</v>
      </c>
      <c r="E40" s="421">
        <v>2.0000000000000002E-5</v>
      </c>
      <c r="F40" s="419">
        <v>2.0000000000000002E-5</v>
      </c>
      <c r="G40" s="420">
        <v>1190.0000199999999</v>
      </c>
      <c r="H40" s="421">
        <v>2.0901126992645209E-5</v>
      </c>
      <c r="I40" s="419">
        <v>2.0901126992645209E-5</v>
      </c>
      <c r="J40" s="420">
        <v>1243.6170769635169</v>
      </c>
      <c r="K40" s="419">
        <v>2.0993516707837043E-5</v>
      </c>
      <c r="L40" s="419">
        <v>2.0993516707837043E-5</v>
      </c>
      <c r="M40" s="420">
        <v>1249.1142651098207</v>
      </c>
      <c r="O40" s="415">
        <f t="shared" si="4"/>
        <v>1190.0000599999998</v>
      </c>
      <c r="P40" s="416">
        <f t="shared" si="5"/>
        <v>1190.0000599999998</v>
      </c>
      <c r="Q40" s="416">
        <f t="shared" si="6"/>
        <v>1243.6171187657708</v>
      </c>
      <c r="R40" s="417">
        <f t="shared" si="7"/>
        <v>1249.1143070968542</v>
      </c>
    </row>
    <row r="41" spans="1:25" x14ac:dyDescent="0.2">
      <c r="A41" s="398">
        <v>2012</v>
      </c>
      <c r="B41" s="419">
        <v>2.0000000000000002E-5</v>
      </c>
      <c r="C41" s="419">
        <v>2.0000000000000002E-5</v>
      </c>
      <c r="D41" s="420">
        <v>1713.0000199999999</v>
      </c>
      <c r="E41" s="421">
        <v>2.0000000000000002E-5</v>
      </c>
      <c r="F41" s="419">
        <v>2.0000000000000002E-5</v>
      </c>
      <c r="G41" s="420">
        <v>1713.0000199999999</v>
      </c>
      <c r="H41" s="421">
        <v>2.0043523563884461E-5</v>
      </c>
      <c r="I41" s="419">
        <v>2.0043523563884461E-5</v>
      </c>
      <c r="J41" s="420">
        <v>1716.7278132902272</v>
      </c>
      <c r="K41" s="419">
        <v>2.0122241431885505E-5</v>
      </c>
      <c r="L41" s="419">
        <v>2.0122241431885505E-5</v>
      </c>
      <c r="M41" s="420">
        <v>1723.4699987632346</v>
      </c>
      <c r="O41" s="415">
        <f t="shared" si="4"/>
        <v>1713.0000599999998</v>
      </c>
      <c r="P41" s="416">
        <f t="shared" si="5"/>
        <v>1713.0000599999998</v>
      </c>
      <c r="Q41" s="416">
        <f t="shared" si="6"/>
        <v>1716.7278533772744</v>
      </c>
      <c r="R41" s="417">
        <f t="shared" si="7"/>
        <v>1723.4700390077173</v>
      </c>
    </row>
    <row r="42" spans="1:25" x14ac:dyDescent="0.2">
      <c r="A42" s="422">
        <v>2013</v>
      </c>
      <c r="B42" s="419" t="e">
        <f ca="1">INDIRECT("'"&amp;$A42&amp;"'!"&amp;"$D$31")</f>
        <v>#REF!</v>
      </c>
      <c r="C42" s="419" t="e">
        <f ca="1">INDIRECT("'"&amp;$A42&amp;"'!"&amp;"$E$31")</f>
        <v>#REF!</v>
      </c>
      <c r="D42" s="420" t="e">
        <f ca="1">INDIRECT("'"&amp;$A42&amp;"'!"&amp;"$F$31")</f>
        <v>#REF!</v>
      </c>
      <c r="E42" s="421" t="e">
        <f ca="1">INDIRECT("'"&amp;$A42&amp;"'!"&amp;"$H$31")</f>
        <v>#REF!</v>
      </c>
      <c r="F42" s="419" t="e">
        <f ca="1">INDIRECT("'"&amp;$A42&amp;"'!"&amp;"$I$31")</f>
        <v>#REF!</v>
      </c>
      <c r="G42" s="420" t="e">
        <f ca="1">INDIRECT("'"&amp;$A42&amp;"'!"&amp;"$J$31")</f>
        <v>#REF!</v>
      </c>
      <c r="H42" s="421" t="e">
        <f ca="1">INDIRECT("'"&amp;$A42&amp;"'!"&amp;"$L$31")</f>
        <v>#REF!</v>
      </c>
      <c r="I42" s="419" t="e">
        <f ca="1">INDIRECT("'"&amp;$A42&amp;"'!"&amp;"$M$31")</f>
        <v>#REF!</v>
      </c>
      <c r="J42" s="420" t="e">
        <f ca="1">INDIRECT("'"&amp;$A42&amp;"'!"&amp;"$N$31")</f>
        <v>#REF!</v>
      </c>
      <c r="K42" s="419" t="e">
        <f ca="1">INDIRECT("'"&amp;$A42&amp;"'!"&amp;"$P$31")</f>
        <v>#REF!</v>
      </c>
      <c r="L42" s="419" t="e">
        <f ca="1">INDIRECT("'"&amp;$A42&amp;"'!"&amp;"$Q$31")</f>
        <v>#REF!</v>
      </c>
      <c r="M42" s="420" t="e">
        <f ca="1">INDIRECT("'"&amp;$A42&amp;"'!"&amp;"$R$31")</f>
        <v>#REF!</v>
      </c>
      <c r="O42" s="415" t="e">
        <f t="shared" ca="1" si="4"/>
        <v>#REF!</v>
      </c>
      <c r="P42" s="416" t="e">
        <f t="shared" ca="1" si="5"/>
        <v>#REF!</v>
      </c>
      <c r="Q42" s="416" t="e">
        <f t="shared" ca="1" si="6"/>
        <v>#REF!</v>
      </c>
      <c r="R42" s="417" t="e">
        <f t="shared" ca="1" si="7"/>
        <v>#REF!</v>
      </c>
    </row>
    <row r="43" spans="1:25" ht="12.75" thickBot="1" x14ac:dyDescent="0.25">
      <c r="A43" s="423">
        <v>2014</v>
      </c>
      <c r="B43" s="424" t="e">
        <f ca="1">INDIRECT("'"&amp;$A43&amp;"'!"&amp;"$D$31")</f>
        <v>#REF!</v>
      </c>
      <c r="C43" s="424" t="e">
        <f ca="1">INDIRECT("'"&amp;$A43&amp;"'!"&amp;"$E$31")</f>
        <v>#REF!</v>
      </c>
      <c r="D43" s="425" t="e">
        <f ca="1">INDIRECT("'"&amp;$A43&amp;"'!"&amp;"$F$31")</f>
        <v>#REF!</v>
      </c>
      <c r="E43" s="426" t="e">
        <f ca="1">INDIRECT("'"&amp;$A43&amp;"'!"&amp;"$H$31")</f>
        <v>#REF!</v>
      </c>
      <c r="F43" s="424" t="e">
        <f ca="1">INDIRECT("'"&amp;$A43&amp;"'!"&amp;"$I$31")</f>
        <v>#REF!</v>
      </c>
      <c r="G43" s="425" t="e">
        <f ca="1">INDIRECT("'"&amp;$A43&amp;"'!"&amp;"$J$31")</f>
        <v>#REF!</v>
      </c>
      <c r="H43" s="426" t="e">
        <f ca="1">INDIRECT("'"&amp;$A43&amp;"'!"&amp;"$L$31")</f>
        <v>#REF!</v>
      </c>
      <c r="I43" s="424" t="e">
        <f ca="1">INDIRECT("'"&amp;$A43&amp;"'!"&amp;"$M$31")</f>
        <v>#REF!</v>
      </c>
      <c r="J43" s="425" t="e">
        <f ca="1">INDIRECT("'"&amp;$A43&amp;"'!"&amp;"$N$31")</f>
        <v>#REF!</v>
      </c>
      <c r="K43" s="424" t="e">
        <f ca="1">INDIRECT("'"&amp;$A43&amp;"'!"&amp;"$P$31")</f>
        <v>#REF!</v>
      </c>
      <c r="L43" s="424" t="e">
        <f ca="1">INDIRECT("'"&amp;$A43&amp;"'!"&amp;"$Q$31")</f>
        <v>#REF!</v>
      </c>
      <c r="M43" s="425" t="e">
        <f ca="1">INDIRECT("'"&amp;$A43&amp;"'!"&amp;"$R$31")</f>
        <v>#REF!</v>
      </c>
      <c r="O43" s="427" t="e">
        <f t="shared" ca="1" si="4"/>
        <v>#REF!</v>
      </c>
      <c r="P43" s="428" t="e">
        <f t="shared" ca="1" si="5"/>
        <v>#REF!</v>
      </c>
      <c r="Q43" s="428" t="e">
        <f t="shared" ca="1" si="6"/>
        <v>#REF!</v>
      </c>
      <c r="R43" s="429" t="e">
        <f t="shared" ca="1" si="7"/>
        <v>#REF!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">
    <tabColor theme="2" tint="-0.749992370372631"/>
  </sheetPr>
  <dimension ref="A1:AM43"/>
  <sheetViews>
    <sheetView workbookViewId="0">
      <selection activeCell="E12" sqref="E12"/>
    </sheetView>
  </sheetViews>
  <sheetFormatPr defaultRowHeight="12" x14ac:dyDescent="0.2"/>
  <cols>
    <col min="1" max="14" width="9.140625" style="392"/>
    <col min="15" max="18" width="10.42578125" style="392" bestFit="1" customWidth="1"/>
    <col min="19" max="270" width="9.140625" style="392"/>
    <col min="271" max="274" width="10.42578125" style="392" bestFit="1" customWidth="1"/>
    <col min="275" max="526" width="9.140625" style="392"/>
    <col min="527" max="530" width="10.42578125" style="392" bestFit="1" customWidth="1"/>
    <col min="531" max="782" width="9.140625" style="392"/>
    <col min="783" max="786" width="10.42578125" style="392" bestFit="1" customWidth="1"/>
    <col min="787" max="1038" width="9.140625" style="392"/>
    <col min="1039" max="1042" width="10.42578125" style="392" bestFit="1" customWidth="1"/>
    <col min="1043" max="1294" width="9.140625" style="392"/>
    <col min="1295" max="1298" width="10.42578125" style="392" bestFit="1" customWidth="1"/>
    <col min="1299" max="1550" width="9.140625" style="392"/>
    <col min="1551" max="1554" width="10.42578125" style="392" bestFit="1" customWidth="1"/>
    <col min="1555" max="1806" width="9.140625" style="392"/>
    <col min="1807" max="1810" width="10.42578125" style="392" bestFit="1" customWidth="1"/>
    <col min="1811" max="2062" width="9.140625" style="392"/>
    <col min="2063" max="2066" width="10.42578125" style="392" bestFit="1" customWidth="1"/>
    <col min="2067" max="2318" width="9.140625" style="392"/>
    <col min="2319" max="2322" width="10.42578125" style="392" bestFit="1" customWidth="1"/>
    <col min="2323" max="2574" width="9.140625" style="392"/>
    <col min="2575" max="2578" width="10.42578125" style="392" bestFit="1" customWidth="1"/>
    <col min="2579" max="2830" width="9.140625" style="392"/>
    <col min="2831" max="2834" width="10.42578125" style="392" bestFit="1" customWidth="1"/>
    <col min="2835" max="3086" width="9.140625" style="392"/>
    <col min="3087" max="3090" width="10.42578125" style="392" bestFit="1" customWidth="1"/>
    <col min="3091" max="3342" width="9.140625" style="392"/>
    <col min="3343" max="3346" width="10.42578125" style="392" bestFit="1" customWidth="1"/>
    <col min="3347" max="3598" width="9.140625" style="392"/>
    <col min="3599" max="3602" width="10.42578125" style="392" bestFit="1" customWidth="1"/>
    <col min="3603" max="3854" width="9.140625" style="392"/>
    <col min="3855" max="3858" width="10.42578125" style="392" bestFit="1" customWidth="1"/>
    <col min="3859" max="4110" width="9.140625" style="392"/>
    <col min="4111" max="4114" width="10.42578125" style="392" bestFit="1" customWidth="1"/>
    <col min="4115" max="4366" width="9.140625" style="392"/>
    <col min="4367" max="4370" width="10.42578125" style="392" bestFit="1" customWidth="1"/>
    <col min="4371" max="4622" width="9.140625" style="392"/>
    <col min="4623" max="4626" width="10.42578125" style="392" bestFit="1" customWidth="1"/>
    <col min="4627" max="4878" width="9.140625" style="392"/>
    <col min="4879" max="4882" width="10.42578125" style="392" bestFit="1" customWidth="1"/>
    <col min="4883" max="5134" width="9.140625" style="392"/>
    <col min="5135" max="5138" width="10.42578125" style="392" bestFit="1" customWidth="1"/>
    <col min="5139" max="5390" width="9.140625" style="392"/>
    <col min="5391" max="5394" width="10.42578125" style="392" bestFit="1" customWidth="1"/>
    <col min="5395" max="5646" width="9.140625" style="392"/>
    <col min="5647" max="5650" width="10.42578125" style="392" bestFit="1" customWidth="1"/>
    <col min="5651" max="5902" width="9.140625" style="392"/>
    <col min="5903" max="5906" width="10.42578125" style="392" bestFit="1" customWidth="1"/>
    <col min="5907" max="6158" width="9.140625" style="392"/>
    <col min="6159" max="6162" width="10.42578125" style="392" bestFit="1" customWidth="1"/>
    <col min="6163" max="6414" width="9.140625" style="392"/>
    <col min="6415" max="6418" width="10.42578125" style="392" bestFit="1" customWidth="1"/>
    <col min="6419" max="6670" width="9.140625" style="392"/>
    <col min="6671" max="6674" width="10.42578125" style="392" bestFit="1" customWidth="1"/>
    <col min="6675" max="6926" width="9.140625" style="392"/>
    <col min="6927" max="6930" width="10.42578125" style="392" bestFit="1" customWidth="1"/>
    <col min="6931" max="7182" width="9.140625" style="392"/>
    <col min="7183" max="7186" width="10.42578125" style="392" bestFit="1" customWidth="1"/>
    <col min="7187" max="7438" width="9.140625" style="392"/>
    <col min="7439" max="7442" width="10.42578125" style="392" bestFit="1" customWidth="1"/>
    <col min="7443" max="7694" width="9.140625" style="392"/>
    <col min="7695" max="7698" width="10.42578125" style="392" bestFit="1" customWidth="1"/>
    <col min="7699" max="7950" width="9.140625" style="392"/>
    <col min="7951" max="7954" width="10.42578125" style="392" bestFit="1" customWidth="1"/>
    <col min="7955" max="8206" width="9.140625" style="392"/>
    <col min="8207" max="8210" width="10.42578125" style="392" bestFit="1" customWidth="1"/>
    <col min="8211" max="8462" width="9.140625" style="392"/>
    <col min="8463" max="8466" width="10.42578125" style="392" bestFit="1" customWidth="1"/>
    <col min="8467" max="8718" width="9.140625" style="392"/>
    <col min="8719" max="8722" width="10.42578125" style="392" bestFit="1" customWidth="1"/>
    <col min="8723" max="8974" width="9.140625" style="392"/>
    <col min="8975" max="8978" width="10.42578125" style="392" bestFit="1" customWidth="1"/>
    <col min="8979" max="9230" width="9.140625" style="392"/>
    <col min="9231" max="9234" width="10.42578125" style="392" bestFit="1" customWidth="1"/>
    <col min="9235" max="9486" width="9.140625" style="392"/>
    <col min="9487" max="9490" width="10.42578125" style="392" bestFit="1" customWidth="1"/>
    <col min="9491" max="9742" width="9.140625" style="392"/>
    <col min="9743" max="9746" width="10.42578125" style="392" bestFit="1" customWidth="1"/>
    <col min="9747" max="9998" width="9.140625" style="392"/>
    <col min="9999" max="10002" width="10.42578125" style="392" bestFit="1" customWidth="1"/>
    <col min="10003" max="10254" width="9.140625" style="392"/>
    <col min="10255" max="10258" width="10.42578125" style="392" bestFit="1" customWidth="1"/>
    <col min="10259" max="10510" width="9.140625" style="392"/>
    <col min="10511" max="10514" width="10.42578125" style="392" bestFit="1" customWidth="1"/>
    <col min="10515" max="10766" width="9.140625" style="392"/>
    <col min="10767" max="10770" width="10.42578125" style="392" bestFit="1" customWidth="1"/>
    <col min="10771" max="11022" width="9.140625" style="392"/>
    <col min="11023" max="11026" width="10.42578125" style="392" bestFit="1" customWidth="1"/>
    <col min="11027" max="11278" width="9.140625" style="392"/>
    <col min="11279" max="11282" width="10.42578125" style="392" bestFit="1" customWidth="1"/>
    <col min="11283" max="11534" width="9.140625" style="392"/>
    <col min="11535" max="11538" width="10.42578125" style="392" bestFit="1" customWidth="1"/>
    <col min="11539" max="11790" width="9.140625" style="392"/>
    <col min="11791" max="11794" width="10.42578125" style="392" bestFit="1" customWidth="1"/>
    <col min="11795" max="12046" width="9.140625" style="392"/>
    <col min="12047" max="12050" width="10.42578125" style="392" bestFit="1" customWidth="1"/>
    <col min="12051" max="12302" width="9.140625" style="392"/>
    <col min="12303" max="12306" width="10.42578125" style="392" bestFit="1" customWidth="1"/>
    <col min="12307" max="12558" width="9.140625" style="392"/>
    <col min="12559" max="12562" width="10.42578125" style="392" bestFit="1" customWidth="1"/>
    <col min="12563" max="12814" width="9.140625" style="392"/>
    <col min="12815" max="12818" width="10.42578125" style="392" bestFit="1" customWidth="1"/>
    <col min="12819" max="13070" width="9.140625" style="392"/>
    <col min="13071" max="13074" width="10.42578125" style="392" bestFit="1" customWidth="1"/>
    <col min="13075" max="13326" width="9.140625" style="392"/>
    <col min="13327" max="13330" width="10.42578125" style="392" bestFit="1" customWidth="1"/>
    <col min="13331" max="13582" width="9.140625" style="392"/>
    <col min="13583" max="13586" width="10.42578125" style="392" bestFit="1" customWidth="1"/>
    <col min="13587" max="13838" width="9.140625" style="392"/>
    <col min="13839" max="13842" width="10.42578125" style="392" bestFit="1" customWidth="1"/>
    <col min="13843" max="14094" width="9.140625" style="392"/>
    <col min="14095" max="14098" width="10.42578125" style="392" bestFit="1" customWidth="1"/>
    <col min="14099" max="14350" width="9.140625" style="392"/>
    <col min="14351" max="14354" width="10.42578125" style="392" bestFit="1" customWidth="1"/>
    <col min="14355" max="14606" width="9.140625" style="392"/>
    <col min="14607" max="14610" width="10.42578125" style="392" bestFit="1" customWidth="1"/>
    <col min="14611" max="14862" width="9.140625" style="392"/>
    <col min="14863" max="14866" width="10.42578125" style="392" bestFit="1" customWidth="1"/>
    <col min="14867" max="15118" width="9.140625" style="392"/>
    <col min="15119" max="15122" width="10.42578125" style="392" bestFit="1" customWidth="1"/>
    <col min="15123" max="15374" width="9.140625" style="392"/>
    <col min="15375" max="15378" width="10.42578125" style="392" bestFit="1" customWidth="1"/>
    <col min="15379" max="15630" width="9.140625" style="392"/>
    <col min="15631" max="15634" width="10.42578125" style="392" bestFit="1" customWidth="1"/>
    <col min="15635" max="15886" width="9.140625" style="392"/>
    <col min="15887" max="15890" width="10.42578125" style="392" bestFit="1" customWidth="1"/>
    <col min="15891" max="16142" width="9.140625" style="392"/>
    <col min="16143" max="16146" width="10.42578125" style="392" bestFit="1" customWidth="1"/>
    <col min="16147" max="16384" width="9.140625" style="392"/>
  </cols>
  <sheetData>
    <row r="1" spans="1:39" ht="16.5" thickBot="1" x14ac:dyDescent="0.3">
      <c r="A1" s="1033" t="s">
        <v>1592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39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39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9"/>
      <c r="Q3" s="1039"/>
      <c r="R3" s="1032"/>
    </row>
    <row r="4" spans="1:39" x14ac:dyDescent="0.2">
      <c r="A4" s="398">
        <v>1975</v>
      </c>
      <c r="B4" s="399">
        <v>21413.000219999994</v>
      </c>
      <c r="C4" s="399">
        <v>535.00022000000001</v>
      </c>
      <c r="D4" s="399">
        <v>5996.0002200000026</v>
      </c>
      <c r="E4" s="400">
        <v>35072.623602531501</v>
      </c>
      <c r="F4" s="401">
        <v>1523.3001553544532</v>
      </c>
      <c r="G4" s="402">
        <v>10377.076902114046</v>
      </c>
      <c r="H4" s="400">
        <v>38152.558993435654</v>
      </c>
      <c r="I4" s="401">
        <v>1607.454792501904</v>
      </c>
      <c r="J4" s="402">
        <v>11944.986874062444</v>
      </c>
      <c r="K4" s="400">
        <v>41276.475383817728</v>
      </c>
      <c r="L4" s="401">
        <v>1739.0725530290251</v>
      </c>
      <c r="M4" s="402">
        <v>12923.037659206439</v>
      </c>
      <c r="O4" s="403">
        <f>SUM(B4:D4)</f>
        <v>27944.000659999998</v>
      </c>
      <c r="P4" s="404">
        <f>SUM(E4:G4)</f>
        <v>46973.000659999998</v>
      </c>
      <c r="Q4" s="404">
        <f>SUM(H4:J4)</f>
        <v>51705.000660000005</v>
      </c>
      <c r="R4" s="405">
        <f>SUM(K4:M4)</f>
        <v>55938.585596053192</v>
      </c>
    </row>
    <row r="5" spans="1:39" ht="13.5" customHeight="1" x14ac:dyDescent="0.2">
      <c r="A5" s="398">
        <v>1976</v>
      </c>
      <c r="B5" s="399">
        <v>21570.000220000002</v>
      </c>
      <c r="C5" s="399">
        <v>823.00021999999967</v>
      </c>
      <c r="D5" s="399">
        <v>5126.0002200000026</v>
      </c>
      <c r="E5" s="406">
        <v>39335.129308569223</v>
      </c>
      <c r="F5" s="399">
        <v>2784.0089995633116</v>
      </c>
      <c r="G5" s="407">
        <v>7359.8623518674667</v>
      </c>
      <c r="H5" s="406">
        <v>47068.828386065259</v>
      </c>
      <c r="I5" s="399">
        <v>3186.9658292554391</v>
      </c>
      <c r="J5" s="407">
        <v>11015.206444679307</v>
      </c>
      <c r="K5" s="406">
        <v>49676.099940834189</v>
      </c>
      <c r="L5" s="399">
        <v>3363.5006111387775</v>
      </c>
      <c r="M5" s="407">
        <v>11625.368953878753</v>
      </c>
      <c r="O5" s="403">
        <f t="shared" ref="O5:O11" si="0">SUM(B5:D5)</f>
        <v>27519.000660000002</v>
      </c>
      <c r="P5" s="404">
        <f t="shared" ref="P5:P11" si="1">SUM(E5:G5)</f>
        <v>49479.000659999998</v>
      </c>
      <c r="Q5" s="404">
        <f t="shared" ref="Q5:Q11" si="2">SUM(H5:J5)</f>
        <v>61271.000660000005</v>
      </c>
      <c r="R5" s="405">
        <f t="shared" ref="R5:R11" si="3">SUM(K5:M5)</f>
        <v>64664.969505851717</v>
      </c>
    </row>
    <row r="6" spans="1:39" x14ac:dyDescent="0.2">
      <c r="A6" s="398">
        <v>1977</v>
      </c>
      <c r="B6" s="399">
        <v>21526.000219999994</v>
      </c>
      <c r="C6" s="399">
        <v>441.00022000000001</v>
      </c>
      <c r="D6" s="399">
        <v>5402.0002200000035</v>
      </c>
      <c r="E6" s="406">
        <v>39926.99360260566</v>
      </c>
      <c r="F6" s="399">
        <v>1013.9966682567688</v>
      </c>
      <c r="G6" s="407">
        <v>6125.0103891375666</v>
      </c>
      <c r="H6" s="406">
        <v>45328.439958281408</v>
      </c>
      <c r="I6" s="399">
        <v>1085.1017693319016</v>
      </c>
      <c r="J6" s="407">
        <v>7534.4589323866921</v>
      </c>
      <c r="K6" s="406">
        <v>50094.280949219639</v>
      </c>
      <c r="L6" s="399">
        <v>1199.1895803481457</v>
      </c>
      <c r="M6" s="407">
        <v>8326.6334095484399</v>
      </c>
      <c r="O6" s="403">
        <f t="shared" si="0"/>
        <v>27369.000659999998</v>
      </c>
      <c r="P6" s="404">
        <f t="shared" si="1"/>
        <v>47066.000659999998</v>
      </c>
      <c r="Q6" s="404">
        <f t="shared" si="2"/>
        <v>53948.000659999998</v>
      </c>
      <c r="R6" s="405">
        <f t="shared" si="3"/>
        <v>59620.103939116227</v>
      </c>
    </row>
    <row r="7" spans="1:39" x14ac:dyDescent="0.2">
      <c r="A7" s="398">
        <v>1978</v>
      </c>
      <c r="B7" s="399">
        <v>14874.000219999998</v>
      </c>
      <c r="C7" s="399">
        <v>598.0002199999999</v>
      </c>
      <c r="D7" s="399">
        <v>5334.0002200000035</v>
      </c>
      <c r="E7" s="406">
        <v>29149.129593318143</v>
      </c>
      <c r="F7" s="399">
        <v>1541.8489231897806</v>
      </c>
      <c r="G7" s="407">
        <v>7151.0221434920823</v>
      </c>
      <c r="H7" s="406">
        <v>32446.602510916622</v>
      </c>
      <c r="I7" s="399">
        <v>1648.7396729460688</v>
      </c>
      <c r="J7" s="407">
        <v>8079.6584761373142</v>
      </c>
      <c r="K7" s="406">
        <v>34951.249935869535</v>
      </c>
      <c r="L7" s="399">
        <v>1776.0106738119591</v>
      </c>
      <c r="M7" s="407">
        <v>8703.3507653360939</v>
      </c>
      <c r="O7" s="403">
        <f t="shared" si="0"/>
        <v>20806.000660000002</v>
      </c>
      <c r="P7" s="404">
        <f t="shared" si="1"/>
        <v>37842.000660000005</v>
      </c>
      <c r="Q7" s="404">
        <f t="shared" si="2"/>
        <v>42175.000660000005</v>
      </c>
      <c r="R7" s="405">
        <f t="shared" si="3"/>
        <v>45430.611375017586</v>
      </c>
    </row>
    <row r="8" spans="1:39" x14ac:dyDescent="0.2">
      <c r="A8" s="398">
        <v>1979</v>
      </c>
      <c r="B8" s="399">
        <v>29972.000219999994</v>
      </c>
      <c r="C8" s="399">
        <v>547.00022000000001</v>
      </c>
      <c r="D8" s="399">
        <v>14971.000219999994</v>
      </c>
      <c r="E8" s="406">
        <v>40685.57395527004</v>
      </c>
      <c r="F8" s="399">
        <v>1116.9293228931451</v>
      </c>
      <c r="G8" s="407">
        <v>19778.497381836813</v>
      </c>
      <c r="H8" s="406">
        <v>42578.795291299284</v>
      </c>
      <c r="I8" s="399">
        <v>1153.8044038327316</v>
      </c>
      <c r="J8" s="407">
        <v>20762.400964867978</v>
      </c>
      <c r="K8" s="406">
        <v>45496.493804286722</v>
      </c>
      <c r="L8" s="399">
        <v>1232.8684865600567</v>
      </c>
      <c r="M8" s="407">
        <v>22185.137940087727</v>
      </c>
      <c r="O8" s="403">
        <f t="shared" si="0"/>
        <v>45490.000659999991</v>
      </c>
      <c r="P8" s="404">
        <f t="shared" si="1"/>
        <v>61581.000659999991</v>
      </c>
      <c r="Q8" s="404">
        <f t="shared" si="2"/>
        <v>64495.000659999991</v>
      </c>
      <c r="R8" s="405">
        <f t="shared" si="3"/>
        <v>68914.5002309345</v>
      </c>
    </row>
    <row r="9" spans="1:39" x14ac:dyDescent="0.2">
      <c r="A9" s="398">
        <v>1980</v>
      </c>
      <c r="B9" s="399">
        <v>27449.000219999994</v>
      </c>
      <c r="C9" s="399">
        <v>401.00022000000001</v>
      </c>
      <c r="D9" s="399">
        <v>12780.000219999994</v>
      </c>
      <c r="E9" s="406">
        <v>41097.480026089426</v>
      </c>
      <c r="F9" s="399">
        <v>739.88789401499685</v>
      </c>
      <c r="G9" s="407">
        <v>16558.632739895562</v>
      </c>
      <c r="H9" s="406">
        <v>46838.351273815657</v>
      </c>
      <c r="I9" s="399">
        <v>810.36294513886776</v>
      </c>
      <c r="J9" s="407">
        <v>19145.286441045475</v>
      </c>
      <c r="K9" s="406">
        <v>49404.805379202611</v>
      </c>
      <c r="L9" s="399">
        <v>854.76585964896424</v>
      </c>
      <c r="M9" s="407">
        <v>20194.330603556347</v>
      </c>
      <c r="O9" s="403">
        <f t="shared" si="0"/>
        <v>40630.000659999991</v>
      </c>
      <c r="P9" s="404">
        <f t="shared" si="1"/>
        <v>58396.000659999983</v>
      </c>
      <c r="Q9" s="404">
        <f t="shared" si="2"/>
        <v>66794.000660000005</v>
      </c>
      <c r="R9" s="405">
        <f t="shared" si="3"/>
        <v>70453.901842407926</v>
      </c>
    </row>
    <row r="10" spans="1:39" x14ac:dyDescent="0.2">
      <c r="A10" s="398">
        <v>1981</v>
      </c>
      <c r="B10" s="399">
        <v>26138.000219999994</v>
      </c>
      <c r="C10" s="399">
        <v>388.00022000000007</v>
      </c>
      <c r="D10" s="399">
        <v>5187.0002200000026</v>
      </c>
      <c r="E10" s="406">
        <v>42697.009252864562</v>
      </c>
      <c r="F10" s="399">
        <v>742.33324626178569</v>
      </c>
      <c r="G10" s="407">
        <v>7333.6581608736469</v>
      </c>
      <c r="H10" s="406">
        <v>46997.875098909943</v>
      </c>
      <c r="I10" s="399">
        <v>797.70902111079852</v>
      </c>
      <c r="J10" s="407">
        <v>8192.4165399792619</v>
      </c>
      <c r="K10" s="406">
        <v>51281.470194857757</v>
      </c>
      <c r="L10" s="399">
        <v>870.41576463126887</v>
      </c>
      <c r="M10" s="407">
        <v>8939.1097732533508</v>
      </c>
      <c r="O10" s="403">
        <f t="shared" si="0"/>
        <v>31713.000659999998</v>
      </c>
      <c r="P10" s="404">
        <f t="shared" si="1"/>
        <v>50773.000659999991</v>
      </c>
      <c r="Q10" s="404">
        <f t="shared" si="2"/>
        <v>55988.000660000005</v>
      </c>
      <c r="R10" s="405">
        <f t="shared" si="3"/>
        <v>61090.995732742376</v>
      </c>
    </row>
    <row r="11" spans="1:39" ht="12.75" thickBot="1" x14ac:dyDescent="0.25">
      <c r="A11" s="408">
        <v>1982</v>
      </c>
      <c r="B11" s="399">
        <v>19056.000219999994</v>
      </c>
      <c r="C11" s="399">
        <v>417.00022000000007</v>
      </c>
      <c r="D11" s="399">
        <v>4302.0002200000008</v>
      </c>
      <c r="E11" s="409">
        <v>26527.959717250746</v>
      </c>
      <c r="F11" s="410">
        <v>935.32319281287312</v>
      </c>
      <c r="G11" s="411">
        <v>7299.7177499363825</v>
      </c>
      <c r="H11" s="409">
        <v>30748.811213979745</v>
      </c>
      <c r="I11" s="410">
        <v>1054.9505377192438</v>
      </c>
      <c r="J11" s="411">
        <v>8716.238908301013</v>
      </c>
      <c r="K11" s="409">
        <v>33108.591651037968</v>
      </c>
      <c r="L11" s="410">
        <v>1135.9114445865023</v>
      </c>
      <c r="M11" s="411">
        <v>9385.156152528758</v>
      </c>
      <c r="O11" s="403">
        <f t="shared" si="0"/>
        <v>23775.000659999998</v>
      </c>
      <c r="P11" s="404">
        <f t="shared" si="1"/>
        <v>34763.000660000005</v>
      </c>
      <c r="Q11" s="404">
        <f t="shared" si="2"/>
        <v>40520.000660000005</v>
      </c>
      <c r="R11" s="405">
        <f t="shared" si="3"/>
        <v>43629.659248153228</v>
      </c>
    </row>
    <row r="12" spans="1:39" ht="15.75" thickBot="1" x14ac:dyDescent="0.3">
      <c r="A12" s="398">
        <v>1983</v>
      </c>
      <c r="B12" s="401">
        <v>21779.000219999994</v>
      </c>
      <c r="C12" s="401">
        <v>1123.0002199999994</v>
      </c>
      <c r="D12" s="402">
        <v>6717.0002200000026</v>
      </c>
      <c r="E12" s="490">
        <v>35766.265262929293</v>
      </c>
      <c r="F12" s="491">
        <v>2678.0913012306187</v>
      </c>
      <c r="G12" s="492">
        <v>13811.644095840087</v>
      </c>
      <c r="H12" s="400">
        <v>43663.759123307551</v>
      </c>
      <c r="I12" s="401">
        <v>2977.8076200596915</v>
      </c>
      <c r="J12" s="402">
        <v>20392.433916632763</v>
      </c>
      <c r="K12" s="401">
        <v>46528.003898212984</v>
      </c>
      <c r="L12" s="401">
        <v>3173.1451285033177</v>
      </c>
      <c r="M12" s="402">
        <v>21730.131894682982</v>
      </c>
      <c r="O12" s="412">
        <f>SUM(B12:D12)</f>
        <v>29619.000659999994</v>
      </c>
      <c r="P12" s="413">
        <f>SUM(E12:G12)</f>
        <v>52256.000659999998</v>
      </c>
      <c r="Q12" s="413">
        <f>SUM(H12:J12)</f>
        <v>67034.000660000005</v>
      </c>
      <c r="R12" s="414">
        <f>SUM(K12:M12)</f>
        <v>71431.280921399288</v>
      </c>
    </row>
    <row r="13" spans="1:39" ht="15.75" thickBot="1" x14ac:dyDescent="0.3">
      <c r="A13" s="398">
        <v>1984</v>
      </c>
      <c r="B13" s="399">
        <v>27754.000219999994</v>
      </c>
      <c r="C13" s="399">
        <v>1221.0002199999997</v>
      </c>
      <c r="D13" s="407">
        <v>5822.0002200000026</v>
      </c>
      <c r="E13" s="493">
        <v>46501.429001965211</v>
      </c>
      <c r="F13" s="494">
        <v>2637.5202716960675</v>
      </c>
      <c r="G13" s="495">
        <v>9376.0513863387241</v>
      </c>
      <c r="H13" s="406">
        <v>56167.789125473872</v>
      </c>
      <c r="I13" s="399">
        <v>3084.1790348004479</v>
      </c>
      <c r="J13" s="407">
        <v>12023.032499725687</v>
      </c>
      <c r="K13" s="399">
        <v>58460.050233789632</v>
      </c>
      <c r="L13" s="399">
        <v>3210.0473262648457</v>
      </c>
      <c r="M13" s="407">
        <v>12513.703936722637</v>
      </c>
      <c r="O13" s="415">
        <f t="shared" ref="O13:O43" si="4">SUM(B13:D13)</f>
        <v>34797.000659999998</v>
      </c>
      <c r="P13" s="416">
        <f t="shared" ref="P13:P43" si="5">SUM(E13:G13)</f>
        <v>58515.000660000005</v>
      </c>
      <c r="Q13" s="416">
        <f t="shared" ref="Q13:Q43" si="6">SUM(H13:J13)</f>
        <v>71275.000660000005</v>
      </c>
      <c r="R13" s="417">
        <f t="shared" ref="R13:R43" si="7">SUM(K13:M13)</f>
        <v>74183.801496777116</v>
      </c>
      <c r="AG13" s="431"/>
      <c r="AH13" s="432" t="s">
        <v>212</v>
      </c>
      <c r="AI13" s="433"/>
      <c r="AK13" s="431"/>
      <c r="AL13" s="432" t="s">
        <v>1593</v>
      </c>
      <c r="AM13" s="433"/>
    </row>
    <row r="14" spans="1:39" ht="15.75" thickBot="1" x14ac:dyDescent="0.3">
      <c r="A14" s="398">
        <v>1985</v>
      </c>
      <c r="B14" s="399">
        <v>21978.000219999998</v>
      </c>
      <c r="C14" s="399">
        <v>1745.0002199999997</v>
      </c>
      <c r="D14" s="407">
        <v>4933.0002200000026</v>
      </c>
      <c r="E14" s="493">
        <v>31807.390810656314</v>
      </c>
      <c r="F14" s="494">
        <v>2150.4213980975378</v>
      </c>
      <c r="G14" s="495">
        <v>9726.1484712461479</v>
      </c>
      <c r="H14" s="406">
        <v>46126.706550480863</v>
      </c>
      <c r="I14" s="399">
        <v>2739.140313694154</v>
      </c>
      <c r="J14" s="407">
        <v>12294.153795824983</v>
      </c>
      <c r="K14" s="399">
        <v>47933.166087340731</v>
      </c>
      <c r="L14" s="399">
        <v>2846.4132259072753</v>
      </c>
      <c r="M14" s="407">
        <v>12775.629561882215</v>
      </c>
      <c r="O14" s="415">
        <f t="shared" si="4"/>
        <v>28656.000659999998</v>
      </c>
      <c r="P14" s="416">
        <f t="shared" si="5"/>
        <v>43683.960679999997</v>
      </c>
      <c r="Q14" s="416">
        <f t="shared" si="6"/>
        <v>61160.000659999998</v>
      </c>
      <c r="R14" s="417">
        <f t="shared" si="7"/>
        <v>63555.208875130222</v>
      </c>
      <c r="U14" s="392">
        <v>0.2537200618594645</v>
      </c>
      <c r="V14" s="392">
        <v>0.74422055944057919</v>
      </c>
      <c r="W14" s="392">
        <v>2.0593786999564528E-3</v>
      </c>
      <c r="Y14" s="418">
        <f>$P14*U14</f>
        <v>11083.497205996015</v>
      </c>
      <c r="Z14" s="418">
        <f t="shared" ref="Z14" si="8">$P14*V14</f>
        <v>32510.501655849861</v>
      </c>
      <c r="AA14" s="418">
        <f t="shared" ref="AA14" si="9">$P14*W14</f>
        <v>89.961818154127187</v>
      </c>
      <c r="AC14" s="392">
        <v>0.92893124857698672</v>
      </c>
      <c r="AD14" s="392">
        <v>0.97555601945762749</v>
      </c>
      <c r="AE14" s="392">
        <v>0.32928656755797042</v>
      </c>
      <c r="AG14" s="434">
        <f>Y14*AC14</f>
        <v>10295.806898165421</v>
      </c>
      <c r="AH14" s="435">
        <f t="shared" ref="AH14" si="10">Z14*AD14</f>
        <v>31715.815585951499</v>
      </c>
      <c r="AI14" s="436">
        <f t="shared" ref="AI14" si="11">AA14*AE14</f>
        <v>29.623218311246852</v>
      </c>
      <c r="AK14" s="434">
        <f>Y14-AG14</f>
        <v>787.69030783059316</v>
      </c>
      <c r="AL14" s="435">
        <f t="shared" ref="AL14" si="12">Z14-AH14</f>
        <v>794.68606989836189</v>
      </c>
      <c r="AM14" s="436">
        <f t="shared" ref="AM14" si="13">AA14-AI14</f>
        <v>60.338599842880335</v>
      </c>
    </row>
    <row r="15" spans="1:39" ht="15" x14ac:dyDescent="0.25">
      <c r="A15" s="398">
        <v>1986</v>
      </c>
      <c r="B15" s="399">
        <v>27130.000219999994</v>
      </c>
      <c r="C15" s="399">
        <v>1689.0002199999994</v>
      </c>
      <c r="D15" s="407">
        <v>6776.0002200000008</v>
      </c>
      <c r="E15" s="493">
        <v>37294.205975062265</v>
      </c>
      <c r="F15" s="494">
        <v>3349.4847230157598</v>
      </c>
      <c r="G15" s="495">
        <v>9118.5099619219727</v>
      </c>
      <c r="H15" s="406">
        <v>46866.265363659601</v>
      </c>
      <c r="I15" s="399">
        <v>4039.0603700504062</v>
      </c>
      <c r="J15" s="407">
        <v>10505.674926289988</v>
      </c>
      <c r="K15" s="399">
        <v>49102.498262891269</v>
      </c>
      <c r="L15" s="399">
        <v>4231.7849153369434</v>
      </c>
      <c r="M15" s="407">
        <v>11006.955233489793</v>
      </c>
      <c r="O15" s="415">
        <f>SUM(B15:D15)</f>
        <v>35595.000659999991</v>
      </c>
      <c r="P15" s="416">
        <f>SUM(E15:G15)</f>
        <v>49762.200660000002</v>
      </c>
      <c r="Q15" s="416">
        <f>SUM(H15:J15)</f>
        <v>61411.000659999998</v>
      </c>
      <c r="R15" s="417">
        <f>SUM(K15:M15)</f>
        <v>64341.238411718004</v>
      </c>
      <c r="U15" s="448">
        <v>0.30812202192768207</v>
      </c>
      <c r="V15" s="449">
        <v>0.61214973101377679</v>
      </c>
      <c r="W15" s="449">
        <v>7.9728247058541146E-2</v>
      </c>
      <c r="Y15" s="418">
        <f>$P15*U15</f>
        <v>15332.829882930235</v>
      </c>
      <c r="Z15" s="418">
        <f t="shared" ref="Z15:AA20" si="14">$P15*V15</f>
        <v>30461.917748672586</v>
      </c>
      <c r="AA15" s="418">
        <f t="shared" si="14"/>
        <v>3967.4530283971794</v>
      </c>
      <c r="AC15" s="392">
        <v>0.93355031475833516</v>
      </c>
      <c r="AD15" s="392">
        <v>0.9502120941722243</v>
      </c>
      <c r="AE15" s="392">
        <v>0.94514567810999606</v>
      </c>
      <c r="AG15" s="434">
        <f>Y15*AC15</f>
        <v>14313.968163345528</v>
      </c>
      <c r="AH15" s="435">
        <f t="shared" ref="AH15:AI20" si="15">Z15*AD15</f>
        <v>28945.282656468225</v>
      </c>
      <c r="AI15" s="436">
        <f t="shared" si="15"/>
        <v>3749.8210828940096</v>
      </c>
      <c r="AK15" s="434">
        <f>Y15-AG15</f>
        <v>1018.8617195847073</v>
      </c>
      <c r="AL15" s="435">
        <f t="shared" ref="AL15:AM20" si="16">Z15-AH15</f>
        <v>1516.6350922043603</v>
      </c>
      <c r="AM15" s="436">
        <f t="shared" si="16"/>
        <v>217.63194550316985</v>
      </c>
    </row>
    <row r="16" spans="1:39" ht="15" x14ac:dyDescent="0.25">
      <c r="A16" s="398">
        <v>1987</v>
      </c>
      <c r="B16" s="419">
        <v>32095.000219999994</v>
      </c>
      <c r="C16" s="419">
        <v>3058.0002199999994</v>
      </c>
      <c r="D16" s="420">
        <v>12888.000219999994</v>
      </c>
      <c r="E16" s="496">
        <v>44741.283630984981</v>
      </c>
      <c r="F16" s="497">
        <v>11832.232579787787</v>
      </c>
      <c r="G16" s="498">
        <v>17780.44446922723</v>
      </c>
      <c r="H16" s="421">
        <v>55369.770761568645</v>
      </c>
      <c r="I16" s="419">
        <v>13344.606512800216</v>
      </c>
      <c r="J16" s="420">
        <v>19881.623385631137</v>
      </c>
      <c r="K16" s="419">
        <v>57813.997134166879</v>
      </c>
      <c r="L16" s="419">
        <v>13933.686776668164</v>
      </c>
      <c r="M16" s="420">
        <v>20759.27174033508</v>
      </c>
      <c r="O16" s="415">
        <f t="shared" si="4"/>
        <v>48041.000659999991</v>
      </c>
      <c r="P16" s="416">
        <f t="shared" si="5"/>
        <v>74353.960679999989</v>
      </c>
      <c r="Q16" s="416">
        <f t="shared" si="6"/>
        <v>88596.000659999991</v>
      </c>
      <c r="R16" s="417">
        <f t="shared" si="7"/>
        <v>92506.955651170123</v>
      </c>
      <c r="U16" s="449">
        <v>0.42864934768888063</v>
      </c>
      <c r="V16" s="449">
        <v>0.53330760792844911</v>
      </c>
      <c r="W16" s="449">
        <v>3.8043044382670393E-2</v>
      </c>
      <c r="Y16" s="418">
        <f t="shared" ref="Y16:Y20" si="17">$P16*U16</f>
        <v>31871.776743566676</v>
      </c>
      <c r="Z16" s="418">
        <f t="shared" si="14"/>
        <v>39653.532910256756</v>
      </c>
      <c r="AA16" s="418">
        <f t="shared" si="14"/>
        <v>2828.6510261765688</v>
      </c>
      <c r="AC16" s="392">
        <v>0.96021316322964845</v>
      </c>
      <c r="AD16" s="392">
        <v>0.97312796313311178</v>
      </c>
      <c r="AE16" s="392">
        <v>0.92164416460977594</v>
      </c>
      <c r="AG16" s="437">
        <f t="shared" ref="AG16:AG20" si="18">Y16*AC16</f>
        <v>30603.699564689301</v>
      </c>
      <c r="AH16" s="438">
        <f t="shared" si="15"/>
        <v>38587.96171198997</v>
      </c>
      <c r="AI16" s="439">
        <f t="shared" si="15"/>
        <v>2607.0097119930892</v>
      </c>
      <c r="AK16" s="437">
        <f t="shared" ref="AK16:AK20" si="19">Y16-AG16</f>
        <v>1268.0771788773745</v>
      </c>
      <c r="AL16" s="438">
        <f t="shared" si="16"/>
        <v>1065.5711982667854</v>
      </c>
      <c r="AM16" s="439">
        <f t="shared" si="16"/>
        <v>221.64131418347961</v>
      </c>
    </row>
    <row r="17" spans="1:39" ht="15" x14ac:dyDescent="0.25">
      <c r="A17" s="398">
        <v>1988</v>
      </c>
      <c r="B17" s="419">
        <v>27853.000219999998</v>
      </c>
      <c r="C17" s="419">
        <v>4490.0002199999999</v>
      </c>
      <c r="D17" s="420">
        <v>11227.000219999994</v>
      </c>
      <c r="E17" s="496">
        <v>42671.042012755366</v>
      </c>
      <c r="F17" s="497">
        <v>16904.064869358011</v>
      </c>
      <c r="G17" s="498">
        <v>15410.653797886622</v>
      </c>
      <c r="H17" s="421">
        <v>56298.393528628221</v>
      </c>
      <c r="I17" s="419">
        <v>21440.006174111841</v>
      </c>
      <c r="J17" s="420">
        <v>17220.600957259929</v>
      </c>
      <c r="K17" s="419">
        <v>58969.634790917204</v>
      </c>
      <c r="L17" s="419">
        <v>22457.289715726489</v>
      </c>
      <c r="M17" s="420">
        <v>18037.682528425084</v>
      </c>
      <c r="O17" s="415">
        <f t="shared" si="4"/>
        <v>43570.000659999991</v>
      </c>
      <c r="P17" s="416">
        <f t="shared" si="5"/>
        <v>74985.760680000007</v>
      </c>
      <c r="Q17" s="416">
        <f t="shared" si="6"/>
        <v>94959.000659999991</v>
      </c>
      <c r="R17" s="417">
        <f t="shared" si="7"/>
        <v>99464.607035068781</v>
      </c>
      <c r="U17" s="449">
        <v>0.31848575903709053</v>
      </c>
      <c r="V17" s="449">
        <v>0.62577646348032301</v>
      </c>
      <c r="W17" s="449">
        <v>5.5737777482586445E-2</v>
      </c>
      <c r="Y17" s="418">
        <f t="shared" si="17"/>
        <v>23881.896907143419</v>
      </c>
      <c r="Z17" s="418">
        <f t="shared" si="14"/>
        <v>46924.324129712266</v>
      </c>
      <c r="AA17" s="418">
        <f t="shared" si="14"/>
        <v>4179.5396431443205</v>
      </c>
      <c r="AC17" s="392">
        <v>0.9809118375802397</v>
      </c>
      <c r="AD17" s="392">
        <v>0.97855001739537051</v>
      </c>
      <c r="AE17" s="392">
        <v>0.97026750494086966</v>
      </c>
      <c r="AG17" s="437">
        <f t="shared" si="18"/>
        <v>23426.035380087895</v>
      </c>
      <c r="AH17" s="438">
        <f t="shared" si="15"/>
        <v>45917.798193395945</v>
      </c>
      <c r="AI17" s="439">
        <f t="shared" si="15"/>
        <v>4055.2715013550928</v>
      </c>
      <c r="AK17" s="437">
        <f t="shared" si="19"/>
        <v>455.86152705552377</v>
      </c>
      <c r="AL17" s="438">
        <f t="shared" si="16"/>
        <v>1006.5259363163204</v>
      </c>
      <c r="AM17" s="439">
        <f t="shared" si="16"/>
        <v>124.26814178922768</v>
      </c>
    </row>
    <row r="18" spans="1:39" ht="15" x14ac:dyDescent="0.25">
      <c r="A18" s="398">
        <v>1989</v>
      </c>
      <c r="B18" s="419">
        <v>53563.000219999994</v>
      </c>
      <c r="C18" s="419">
        <v>5432.0002199999999</v>
      </c>
      <c r="D18" s="420">
        <v>16844.000219999994</v>
      </c>
      <c r="E18" s="496">
        <v>70623.316965332662</v>
      </c>
      <c r="F18" s="497">
        <v>16124.393788150215</v>
      </c>
      <c r="G18" s="498">
        <v>24001.009906517116</v>
      </c>
      <c r="H18" s="421">
        <v>87376.099921550456</v>
      </c>
      <c r="I18" s="419">
        <v>19416.839354009964</v>
      </c>
      <c r="J18" s="420">
        <v>27667.061384439578</v>
      </c>
      <c r="K18" s="419">
        <v>89065.866408736125</v>
      </c>
      <c r="L18" s="419">
        <v>19792.341630455488</v>
      </c>
      <c r="M18" s="420">
        <v>28202.114713305353</v>
      </c>
      <c r="O18" s="415">
        <f t="shared" si="4"/>
        <v>75839.000659999991</v>
      </c>
      <c r="P18" s="416">
        <f t="shared" si="5"/>
        <v>110748.72065999999</v>
      </c>
      <c r="Q18" s="416">
        <f t="shared" si="6"/>
        <v>134460.00065999999</v>
      </c>
      <c r="R18" s="417">
        <f t="shared" si="7"/>
        <v>137060.32275249696</v>
      </c>
      <c r="U18" s="449">
        <v>0.71633577876245225</v>
      </c>
      <c r="V18" s="449">
        <v>0.25889347457010425</v>
      </c>
      <c r="W18" s="449">
        <v>2.4770746667443454E-2</v>
      </c>
      <c r="Y18" s="418">
        <f t="shared" si="17"/>
        <v>79333.271060926374</v>
      </c>
      <c r="Z18" s="418">
        <f t="shared" si="14"/>
        <v>28672.121095861286</v>
      </c>
      <c r="AA18" s="418">
        <f t="shared" si="14"/>
        <v>2743.3285032123208</v>
      </c>
      <c r="AC18" s="392">
        <v>0.98610315559735795</v>
      </c>
      <c r="AD18" s="392">
        <v>0.98122727285311384</v>
      </c>
      <c r="AE18" s="392">
        <v>0.93768029137245712</v>
      </c>
      <c r="AG18" s="437">
        <f t="shared" si="18"/>
        <v>78230.788937040052</v>
      </c>
      <c r="AH18" s="438">
        <f t="shared" si="15"/>
        <v>28133.867189806206</v>
      </c>
      <c r="AI18" s="439">
        <f t="shared" si="15"/>
        <v>2572.3650702224954</v>
      </c>
      <c r="AK18" s="437">
        <f t="shared" si="19"/>
        <v>1102.4821238863224</v>
      </c>
      <c r="AL18" s="438">
        <f t="shared" si="16"/>
        <v>538.25390605508073</v>
      </c>
      <c r="AM18" s="439">
        <f t="shared" si="16"/>
        <v>170.96343298982538</v>
      </c>
    </row>
    <row r="19" spans="1:39" ht="15" x14ac:dyDescent="0.25">
      <c r="A19" s="398">
        <v>1990</v>
      </c>
      <c r="B19" s="419">
        <v>44346.000219999994</v>
      </c>
      <c r="C19" s="419">
        <v>16124.000219999998</v>
      </c>
      <c r="D19" s="420">
        <v>12013.000219999998</v>
      </c>
      <c r="E19" s="496">
        <v>62753.505334663692</v>
      </c>
      <c r="F19" s="497">
        <v>26121.077530645001</v>
      </c>
      <c r="G19" s="498">
        <v>20025.0577946913</v>
      </c>
      <c r="H19" s="421">
        <v>80092.966180725707</v>
      </c>
      <c r="I19" s="419">
        <v>33187.900419697333</v>
      </c>
      <c r="J19" s="420">
        <v>25339.134059576958</v>
      </c>
      <c r="K19" s="419">
        <v>80977.35549315768</v>
      </c>
      <c r="L19" s="419">
        <v>33554.362368016336</v>
      </c>
      <c r="M19" s="420">
        <v>25618.929657332752</v>
      </c>
      <c r="O19" s="415">
        <f t="shared" si="4"/>
        <v>72483.000659999991</v>
      </c>
      <c r="P19" s="416">
        <f t="shared" si="5"/>
        <v>108899.64065999999</v>
      </c>
      <c r="Q19" s="416">
        <f t="shared" si="6"/>
        <v>138620.00065999999</v>
      </c>
      <c r="R19" s="417">
        <f t="shared" si="7"/>
        <v>140150.64751850677</v>
      </c>
      <c r="U19" s="449">
        <v>0.14855876074675994</v>
      </c>
      <c r="V19" s="449">
        <v>0.84102925603094558</v>
      </c>
      <c r="W19" s="449">
        <v>1.041198322229458E-2</v>
      </c>
      <c r="Y19" s="418">
        <f t="shared" si="17"/>
        <v>16177.99566221707</v>
      </c>
      <c r="Z19" s="418">
        <f t="shared" si="14"/>
        <v>91587.783766317109</v>
      </c>
      <c r="AA19" s="418">
        <f t="shared" si="14"/>
        <v>1133.8612314658285</v>
      </c>
      <c r="AC19" s="392">
        <v>0.93238437113291694</v>
      </c>
      <c r="AD19" s="392">
        <v>0.98861349422967171</v>
      </c>
      <c r="AE19" s="392">
        <v>0.93584842098225729</v>
      </c>
      <c r="AG19" s="437">
        <f t="shared" si="18"/>
        <v>15084.110311707322</v>
      </c>
      <c r="AH19" s="438">
        <f t="shared" si="15"/>
        <v>90544.91893797036</v>
      </c>
      <c r="AI19" s="439">
        <f t="shared" si="15"/>
        <v>1061.1222430802934</v>
      </c>
      <c r="AK19" s="437">
        <f t="shared" si="19"/>
        <v>1093.8853505097486</v>
      </c>
      <c r="AL19" s="438">
        <f t="shared" si="16"/>
        <v>1042.8648283467483</v>
      </c>
      <c r="AM19" s="439">
        <f t="shared" si="16"/>
        <v>72.738988385535094</v>
      </c>
    </row>
    <row r="20" spans="1:39" ht="15.75" thickBot="1" x14ac:dyDescent="0.3">
      <c r="A20" s="398">
        <v>1991</v>
      </c>
      <c r="B20" s="419">
        <v>25888.000219999994</v>
      </c>
      <c r="C20" s="419">
        <v>3814.0002199999999</v>
      </c>
      <c r="D20" s="420">
        <v>13711.000219999996</v>
      </c>
      <c r="E20" s="496">
        <v>39148.994963974008</v>
      </c>
      <c r="F20" s="497">
        <v>9438.8372823687914</v>
      </c>
      <c r="G20" s="498">
        <v>17655.328413657193</v>
      </c>
      <c r="H20" s="421">
        <v>47506.1456545572</v>
      </c>
      <c r="I20" s="419">
        <v>10890.229665240351</v>
      </c>
      <c r="J20" s="420">
        <v>20054.625340202452</v>
      </c>
      <c r="K20" s="419">
        <v>48263.575491918236</v>
      </c>
      <c r="L20" s="419">
        <v>11063.861618970026</v>
      </c>
      <c r="M20" s="420">
        <v>20374.372846561324</v>
      </c>
      <c r="O20" s="415">
        <f t="shared" si="4"/>
        <v>43413.000659999991</v>
      </c>
      <c r="P20" s="416">
        <f t="shared" si="5"/>
        <v>66243.160659999994</v>
      </c>
      <c r="Q20" s="416">
        <f t="shared" si="6"/>
        <v>78451.000660000005</v>
      </c>
      <c r="R20" s="417">
        <f t="shared" si="7"/>
        <v>79701.809957449586</v>
      </c>
      <c r="U20" s="449">
        <v>0.49433223561103284</v>
      </c>
      <c r="V20" s="449">
        <v>0.25518629574260093</v>
      </c>
      <c r="W20" s="449">
        <v>0.25048146864636617</v>
      </c>
      <c r="Y20" s="418">
        <f t="shared" si="17"/>
        <v>32746.12970299862</v>
      </c>
      <c r="Z20" s="418">
        <f t="shared" si="14"/>
        <v>16904.346787107384</v>
      </c>
      <c r="AA20" s="418">
        <f t="shared" si="14"/>
        <v>16592.684169893986</v>
      </c>
      <c r="AC20" s="392">
        <v>0.94878903434031847</v>
      </c>
      <c r="AD20" s="392">
        <v>0.88909860026169385</v>
      </c>
      <c r="AE20" s="392">
        <v>0.98313071541512098</v>
      </c>
      <c r="AG20" s="440">
        <f t="shared" si="18"/>
        <v>31069.168779290882</v>
      </c>
      <c r="AH20" s="441">
        <f t="shared" si="15"/>
        <v>15029.631066755437</v>
      </c>
      <c r="AI20" s="442">
        <f t="shared" si="15"/>
        <v>16312.777458605027</v>
      </c>
      <c r="AK20" s="440">
        <f t="shared" si="19"/>
        <v>1676.9609237077384</v>
      </c>
      <c r="AL20" s="441">
        <f t="shared" si="16"/>
        <v>1874.7157203519473</v>
      </c>
      <c r="AM20" s="442">
        <f t="shared" si="16"/>
        <v>279.90671128895883</v>
      </c>
    </row>
    <row r="21" spans="1:39" ht="15" x14ac:dyDescent="0.25">
      <c r="A21" s="398">
        <v>1992</v>
      </c>
      <c r="B21" s="419">
        <v>21103.160219999998</v>
      </c>
      <c r="C21" s="419">
        <v>3889.0002199999994</v>
      </c>
      <c r="D21" s="420">
        <v>8847.2002199999988</v>
      </c>
      <c r="E21" s="496">
        <v>31804.11546091405</v>
      </c>
      <c r="F21" s="497">
        <v>8028.2449505072127</v>
      </c>
      <c r="G21" s="498">
        <v>11826.000248578735</v>
      </c>
      <c r="H21" s="421">
        <v>39669.209644932911</v>
      </c>
      <c r="I21" s="419">
        <v>9504.822873628118</v>
      </c>
      <c r="J21" s="420">
        <v>14675.328141438978</v>
      </c>
      <c r="K21" s="419">
        <v>40225.368747701192</v>
      </c>
      <c r="L21" s="419">
        <v>9638.0797196475796</v>
      </c>
      <c r="M21" s="420">
        <v>14881.075052078912</v>
      </c>
      <c r="O21" s="415">
        <f t="shared" si="4"/>
        <v>33839.360659999991</v>
      </c>
      <c r="P21" s="416">
        <f t="shared" si="5"/>
        <v>51658.360659999998</v>
      </c>
      <c r="Q21" s="416">
        <f t="shared" si="6"/>
        <v>63849.360660000006</v>
      </c>
      <c r="R21" s="417">
        <f t="shared" si="7"/>
        <v>64744.52351942769</v>
      </c>
    </row>
    <row r="22" spans="1:39" ht="15" x14ac:dyDescent="0.25">
      <c r="A22" s="398">
        <v>1993</v>
      </c>
      <c r="B22" s="419">
        <v>26702.360219999995</v>
      </c>
      <c r="C22" s="419">
        <v>2981.0002199999999</v>
      </c>
      <c r="D22" s="420">
        <v>4965.0002200000026</v>
      </c>
      <c r="E22" s="496">
        <v>40050.008993878379</v>
      </c>
      <c r="F22" s="497">
        <v>4881.0928847546047</v>
      </c>
      <c r="G22" s="498">
        <v>8100.258781367017</v>
      </c>
      <c r="H22" s="421">
        <v>49089.823695095096</v>
      </c>
      <c r="I22" s="419">
        <v>5664.0964247171078</v>
      </c>
      <c r="J22" s="420">
        <v>9785.4405401878012</v>
      </c>
      <c r="K22" s="419">
        <v>49866.333643334532</v>
      </c>
      <c r="L22" s="419">
        <v>5753.6919231425718</v>
      </c>
      <c r="M22" s="420">
        <v>9940.2280573432254</v>
      </c>
      <c r="O22" s="415">
        <f t="shared" si="4"/>
        <v>34648.360659999998</v>
      </c>
      <c r="P22" s="416">
        <f t="shared" si="5"/>
        <v>53031.360659999998</v>
      </c>
      <c r="Q22" s="416">
        <f t="shared" si="6"/>
        <v>64539.360660000006</v>
      </c>
      <c r="R22" s="417">
        <f t="shared" si="7"/>
        <v>65560.253623820332</v>
      </c>
    </row>
    <row r="23" spans="1:39" ht="15" x14ac:dyDescent="0.25">
      <c r="A23" s="398">
        <v>1994</v>
      </c>
      <c r="B23" s="419">
        <v>30644.080219999996</v>
      </c>
      <c r="C23" s="419">
        <v>5019.0002199999999</v>
      </c>
      <c r="D23" s="420">
        <v>7381.0002200000026</v>
      </c>
      <c r="E23" s="496">
        <v>45786.741525289181</v>
      </c>
      <c r="F23" s="497">
        <v>9536.802443507795</v>
      </c>
      <c r="G23" s="498">
        <v>11699.536691203035</v>
      </c>
      <c r="H23" s="421">
        <v>53927.678926156848</v>
      </c>
      <c r="I23" s="419">
        <v>10947.538317411856</v>
      </c>
      <c r="J23" s="420">
        <v>14144.863416431304</v>
      </c>
      <c r="K23" s="419">
        <v>55371.689989685627</v>
      </c>
      <c r="L23" s="419">
        <v>11240.67844069427</v>
      </c>
      <c r="M23" s="420">
        <v>14523.61769757511</v>
      </c>
      <c r="O23" s="415">
        <f t="shared" si="4"/>
        <v>43044.08066</v>
      </c>
      <c r="P23" s="416">
        <f t="shared" si="5"/>
        <v>67023.080660000007</v>
      </c>
      <c r="Q23" s="416">
        <f t="shared" si="6"/>
        <v>79020.080660000007</v>
      </c>
      <c r="R23" s="417">
        <f t="shared" si="7"/>
        <v>81135.98612795501</v>
      </c>
    </row>
    <row r="24" spans="1:39" ht="15" x14ac:dyDescent="0.25">
      <c r="A24" s="398">
        <v>1995</v>
      </c>
      <c r="B24" s="419">
        <v>52538.600219999993</v>
      </c>
      <c r="C24" s="419">
        <v>6884.000219999999</v>
      </c>
      <c r="D24" s="420">
        <v>11484.400219999994</v>
      </c>
      <c r="E24" s="496">
        <v>72606.03257209569</v>
      </c>
      <c r="F24" s="497">
        <v>14473.136469342264</v>
      </c>
      <c r="G24" s="498">
        <v>15300.831618562039</v>
      </c>
      <c r="H24" s="421">
        <v>78952.316472194798</v>
      </c>
      <c r="I24" s="419">
        <v>15507.363512723308</v>
      </c>
      <c r="J24" s="420">
        <v>16756.320675081901</v>
      </c>
      <c r="K24" s="419">
        <v>80491.05354383598</v>
      </c>
      <c r="L24" s="419">
        <v>15809.593468558063</v>
      </c>
      <c r="M24" s="420">
        <v>17082.892116670144</v>
      </c>
      <c r="O24" s="415">
        <f t="shared" si="4"/>
        <v>70907.000659999991</v>
      </c>
      <c r="P24" s="416">
        <f t="shared" si="5"/>
        <v>102380.00065999999</v>
      </c>
      <c r="Q24" s="416">
        <f t="shared" si="6"/>
        <v>111216.00066000002</v>
      </c>
      <c r="R24" s="417">
        <f t="shared" si="7"/>
        <v>113383.53912906419</v>
      </c>
    </row>
    <row r="25" spans="1:39" ht="15" x14ac:dyDescent="0.25">
      <c r="A25" s="398">
        <v>1996</v>
      </c>
      <c r="B25" s="419">
        <v>36539.800219999997</v>
      </c>
      <c r="C25" s="419">
        <v>15390.000219999998</v>
      </c>
      <c r="D25" s="420">
        <v>8850.2002199999988</v>
      </c>
      <c r="E25" s="496">
        <v>51838.263277796199</v>
      </c>
      <c r="F25" s="497">
        <v>20651.775960089482</v>
      </c>
      <c r="G25" s="498">
        <v>12685.961422114315</v>
      </c>
      <c r="H25" s="421">
        <v>55956.653637351636</v>
      </c>
      <c r="I25" s="419">
        <v>23258.964981445501</v>
      </c>
      <c r="J25" s="420">
        <v>14058.382041202867</v>
      </c>
      <c r="K25" s="419">
        <v>56198.282441070201</v>
      </c>
      <c r="L25" s="419">
        <v>23359.400506425631</v>
      </c>
      <c r="M25" s="420">
        <v>14119.088138047926</v>
      </c>
      <c r="O25" s="415">
        <f t="shared" si="4"/>
        <v>60780.000659999991</v>
      </c>
      <c r="P25" s="416">
        <f t="shared" si="5"/>
        <v>85176.000659999991</v>
      </c>
      <c r="Q25" s="416">
        <f t="shared" si="6"/>
        <v>93274.000660000005</v>
      </c>
      <c r="R25" s="417">
        <f t="shared" si="7"/>
        <v>93676.771085543762</v>
      </c>
    </row>
    <row r="26" spans="1:39" ht="15" x14ac:dyDescent="0.25">
      <c r="A26" s="398">
        <v>1997</v>
      </c>
      <c r="B26" s="419">
        <v>28057.000219999994</v>
      </c>
      <c r="C26" s="419">
        <v>12472.000219999996</v>
      </c>
      <c r="D26" s="420">
        <v>11816.000219999996</v>
      </c>
      <c r="E26" s="496">
        <v>38925.6342717796</v>
      </c>
      <c r="F26" s="497">
        <v>15714.065721942481</v>
      </c>
      <c r="G26" s="498">
        <v>13354.30066627791</v>
      </c>
      <c r="H26" s="421">
        <v>39338.274982445109</v>
      </c>
      <c r="I26" s="419">
        <v>16007.972330367551</v>
      </c>
      <c r="J26" s="420">
        <v>13574.753347187336</v>
      </c>
      <c r="K26" s="419">
        <v>39877.243419766877</v>
      </c>
      <c r="L26" s="419">
        <v>16227.295415465673</v>
      </c>
      <c r="M26" s="420">
        <v>13760.739224855506</v>
      </c>
      <c r="O26" s="415">
        <f t="shared" si="4"/>
        <v>52345.000659999983</v>
      </c>
      <c r="P26" s="416">
        <f t="shared" si="5"/>
        <v>67994.000659999991</v>
      </c>
      <c r="Q26" s="416">
        <f t="shared" si="6"/>
        <v>68921.000659999991</v>
      </c>
      <c r="R26" s="417">
        <f t="shared" si="7"/>
        <v>69865.278060088065</v>
      </c>
    </row>
    <row r="27" spans="1:39" ht="15" x14ac:dyDescent="0.25">
      <c r="A27" s="398">
        <v>1998</v>
      </c>
      <c r="B27" s="419">
        <v>38883.200219999999</v>
      </c>
      <c r="C27" s="419">
        <v>10015.000220000002</v>
      </c>
      <c r="D27" s="420">
        <v>12905.800219999997</v>
      </c>
      <c r="E27" s="496">
        <v>50782.507817789308</v>
      </c>
      <c r="F27" s="497">
        <v>14126.063339763097</v>
      </c>
      <c r="G27" s="498">
        <v>15746.429502447594</v>
      </c>
      <c r="H27" s="421">
        <v>52352.530751468483</v>
      </c>
      <c r="I27" s="419">
        <v>14742.771911772801</v>
      </c>
      <c r="J27" s="420">
        <v>16589.697996758714</v>
      </c>
      <c r="K27" s="419">
        <v>52563.56900574053</v>
      </c>
      <c r="L27" s="419">
        <v>14802.201490491007</v>
      </c>
      <c r="M27" s="420">
        <v>16656.572718073665</v>
      </c>
      <c r="O27" s="415">
        <f t="shared" si="4"/>
        <v>61804.000659999998</v>
      </c>
      <c r="P27" s="416">
        <f t="shared" si="5"/>
        <v>80655.000659999991</v>
      </c>
      <c r="Q27" s="416">
        <f t="shared" si="6"/>
        <v>83685.000659999991</v>
      </c>
      <c r="R27" s="417">
        <f t="shared" si="7"/>
        <v>84022.343214305205</v>
      </c>
    </row>
    <row r="28" spans="1:39" ht="15" x14ac:dyDescent="0.25">
      <c r="A28" s="398">
        <v>1999</v>
      </c>
      <c r="B28" s="419">
        <v>52199.200219999992</v>
      </c>
      <c r="C28" s="419">
        <v>15461.00022</v>
      </c>
      <c r="D28" s="420">
        <v>14066.800219999997</v>
      </c>
      <c r="E28" s="496">
        <v>73750.231065300599</v>
      </c>
      <c r="F28" s="497">
        <v>21484.543679742128</v>
      </c>
      <c r="G28" s="498">
        <v>16932.225914957267</v>
      </c>
      <c r="H28" s="421">
        <v>78454.274085175552</v>
      </c>
      <c r="I28" s="419">
        <v>22450.621065016694</v>
      </c>
      <c r="J28" s="420">
        <v>17270.105509807745</v>
      </c>
      <c r="K28" s="419">
        <v>78583.987555788495</v>
      </c>
      <c r="L28" s="419">
        <v>22487.74011314653</v>
      </c>
      <c r="M28" s="420">
        <v>17298.659280136391</v>
      </c>
      <c r="O28" s="415">
        <f t="shared" si="4"/>
        <v>81727.000659999991</v>
      </c>
      <c r="P28" s="416">
        <f t="shared" si="5"/>
        <v>112167.00065999999</v>
      </c>
      <c r="Q28" s="416">
        <f t="shared" si="6"/>
        <v>118175.00065999999</v>
      </c>
      <c r="R28" s="417">
        <f t="shared" si="7"/>
        <v>118370.38694907141</v>
      </c>
    </row>
    <row r="29" spans="1:39" ht="15" x14ac:dyDescent="0.25">
      <c r="A29" s="398">
        <v>2000</v>
      </c>
      <c r="B29" s="419">
        <v>29359.680219999998</v>
      </c>
      <c r="C29" s="419">
        <v>14642.000220000002</v>
      </c>
      <c r="D29" s="420">
        <v>8515.1002199999966</v>
      </c>
      <c r="E29" s="496">
        <v>38596.462234771672</v>
      </c>
      <c r="F29" s="497">
        <v>19850.153700530882</v>
      </c>
      <c r="G29" s="498">
        <v>12350.164724697444</v>
      </c>
      <c r="H29" s="421">
        <v>45872.454287986831</v>
      </c>
      <c r="I29" s="419">
        <v>23289.987082898348</v>
      </c>
      <c r="J29" s="420">
        <v>14317.339289114814</v>
      </c>
      <c r="K29" s="419">
        <v>46019.273988565234</v>
      </c>
      <c r="L29" s="419">
        <v>23364.529179741883</v>
      </c>
      <c r="M29" s="420">
        <v>14363.16346617564</v>
      </c>
      <c r="O29" s="415">
        <f t="shared" si="4"/>
        <v>52516.780659999989</v>
      </c>
      <c r="P29" s="416">
        <f t="shared" si="5"/>
        <v>70796.780660000004</v>
      </c>
      <c r="Q29" s="416">
        <f t="shared" si="6"/>
        <v>83479.780659999989</v>
      </c>
      <c r="R29" s="417">
        <f t="shared" si="7"/>
        <v>83746.966634482756</v>
      </c>
    </row>
    <row r="30" spans="1:39" ht="15" x14ac:dyDescent="0.25">
      <c r="A30" s="398">
        <v>2001</v>
      </c>
      <c r="B30" s="419">
        <v>56009.200219999992</v>
      </c>
      <c r="C30" s="419">
        <v>16893.000219999998</v>
      </c>
      <c r="D30" s="420">
        <v>12093.800219999996</v>
      </c>
      <c r="E30" s="496">
        <v>78447.305145772669</v>
      </c>
      <c r="F30" s="497">
        <v>24968.830947937808</v>
      </c>
      <c r="G30" s="498">
        <v>19162.86456628954</v>
      </c>
      <c r="H30" s="421">
        <v>82070.809019030698</v>
      </c>
      <c r="I30" s="419">
        <v>25891.093210099345</v>
      </c>
      <c r="J30" s="420">
        <v>20276.098430869955</v>
      </c>
      <c r="K30" s="419">
        <v>82286.316903279265</v>
      </c>
      <c r="L30" s="419">
        <v>25959.080047140244</v>
      </c>
      <c r="M30" s="420">
        <v>20329.340979906359</v>
      </c>
      <c r="O30" s="415">
        <f t="shared" si="4"/>
        <v>84996.000659999976</v>
      </c>
      <c r="P30" s="416">
        <f t="shared" si="5"/>
        <v>122579.00066000002</v>
      </c>
      <c r="Q30" s="416">
        <f t="shared" si="6"/>
        <v>128238.00065999999</v>
      </c>
      <c r="R30" s="417">
        <f t="shared" si="7"/>
        <v>128574.73793032588</v>
      </c>
    </row>
    <row r="31" spans="1:39" ht="15" x14ac:dyDescent="0.25">
      <c r="A31" s="398">
        <v>2002</v>
      </c>
      <c r="B31" s="419">
        <v>48613.240219999992</v>
      </c>
      <c r="C31" s="419">
        <v>22777.000219999998</v>
      </c>
      <c r="D31" s="420">
        <v>12307.072746094298</v>
      </c>
      <c r="E31" s="496">
        <v>75493.625904055953</v>
      </c>
      <c r="F31" s="497">
        <v>29404.531343753715</v>
      </c>
      <c r="G31" s="498">
        <v>19557.155938284632</v>
      </c>
      <c r="H31" s="421">
        <v>77240.856433950641</v>
      </c>
      <c r="I31" s="419">
        <v>29682.179240018453</v>
      </c>
      <c r="J31" s="420">
        <v>20344.277512125209</v>
      </c>
      <c r="K31" s="419">
        <v>77467.502076287419</v>
      </c>
      <c r="L31" s="419">
        <v>29769.274812108102</v>
      </c>
      <c r="M31" s="420">
        <v>20403.97314546605</v>
      </c>
      <c r="O31" s="415">
        <f t="shared" si="4"/>
        <v>83697.313186094296</v>
      </c>
      <c r="P31" s="416">
        <f t="shared" si="5"/>
        <v>124455.3131860943</v>
      </c>
      <c r="Q31" s="416">
        <f t="shared" si="6"/>
        <v>127267.3131860943</v>
      </c>
      <c r="R31" s="417">
        <f t="shared" si="7"/>
        <v>127640.75003386156</v>
      </c>
    </row>
    <row r="32" spans="1:39" ht="15" x14ac:dyDescent="0.25">
      <c r="A32" s="398">
        <v>2003</v>
      </c>
      <c r="B32" s="419">
        <v>40788.814064792306</v>
      </c>
      <c r="C32" s="419">
        <v>13094.000220000002</v>
      </c>
      <c r="D32" s="420">
        <v>2931.527128653986</v>
      </c>
      <c r="E32" s="496">
        <v>66547.706105630801</v>
      </c>
      <c r="F32" s="497">
        <v>22035.483909471528</v>
      </c>
      <c r="G32" s="498">
        <v>4106.1513983439518</v>
      </c>
      <c r="H32" s="421">
        <v>70184.160894673711</v>
      </c>
      <c r="I32" s="419">
        <v>22763.176828726093</v>
      </c>
      <c r="J32" s="420">
        <v>4217.0036900464966</v>
      </c>
      <c r="K32" s="419">
        <v>70523.696134855651</v>
      </c>
      <c r="L32" s="419">
        <v>22873.299976361122</v>
      </c>
      <c r="M32" s="420">
        <v>4237.404608750885</v>
      </c>
      <c r="O32" s="415">
        <f t="shared" si="4"/>
        <v>56814.341413446295</v>
      </c>
      <c r="P32" s="416">
        <f t="shared" si="5"/>
        <v>92689.34141344628</v>
      </c>
      <c r="Q32" s="416">
        <f t="shared" si="6"/>
        <v>97164.341413446295</v>
      </c>
      <c r="R32" s="417">
        <f t="shared" si="7"/>
        <v>97634.400719967671</v>
      </c>
    </row>
    <row r="33" spans="1:18" ht="15" x14ac:dyDescent="0.25">
      <c r="A33" s="398">
        <v>2004</v>
      </c>
      <c r="B33" s="419">
        <v>54229.554614620705</v>
      </c>
      <c r="C33" s="419">
        <v>8495.0002200000017</v>
      </c>
      <c r="D33" s="420">
        <v>5073.8817898750194</v>
      </c>
      <c r="E33" s="496">
        <v>80822.65569868988</v>
      </c>
      <c r="F33" s="497">
        <v>12364.265233284752</v>
      </c>
      <c r="G33" s="498">
        <v>7323.5156925210867</v>
      </c>
      <c r="H33" s="421">
        <v>85513.731003414548</v>
      </c>
      <c r="I33" s="419">
        <v>12808.23518549799</v>
      </c>
      <c r="J33" s="420">
        <v>8138.4704355832009</v>
      </c>
      <c r="K33" s="419">
        <v>85906.301636528762</v>
      </c>
      <c r="L33" s="419">
        <v>12867.034362388611</v>
      </c>
      <c r="M33" s="420">
        <v>8175.8319733618619</v>
      </c>
      <c r="O33" s="415">
        <f t="shared" si="4"/>
        <v>67798.43662449572</v>
      </c>
      <c r="P33" s="416">
        <f t="shared" si="5"/>
        <v>100510.43662449572</v>
      </c>
      <c r="Q33" s="416">
        <f t="shared" si="6"/>
        <v>106460.43662449575</v>
      </c>
      <c r="R33" s="417">
        <f t="shared" si="7"/>
        <v>106949.16797227923</v>
      </c>
    </row>
    <row r="34" spans="1:18" ht="15" x14ac:dyDescent="0.25">
      <c r="A34" s="398">
        <v>2005</v>
      </c>
      <c r="B34" s="419">
        <v>51396.016040393668</v>
      </c>
      <c r="C34" s="419">
        <v>5096.0002199999999</v>
      </c>
      <c r="D34" s="420">
        <v>3551.0878209293878</v>
      </c>
      <c r="E34" s="496">
        <v>72632.04434425637</v>
      </c>
      <c r="F34" s="497">
        <v>9013.7902601777532</v>
      </c>
      <c r="G34" s="498">
        <v>4878.2694768889332</v>
      </c>
      <c r="H34" s="421">
        <v>79458.143572778208</v>
      </c>
      <c r="I34" s="419">
        <v>9299.8672696228914</v>
      </c>
      <c r="J34" s="420">
        <v>4972.0932389219588</v>
      </c>
      <c r="K34" s="419">
        <v>79640.367047449894</v>
      </c>
      <c r="L34" s="419">
        <v>9321.1949026590701</v>
      </c>
      <c r="M34" s="420">
        <v>4983.4958726313407</v>
      </c>
      <c r="O34" s="415">
        <f t="shared" si="4"/>
        <v>60043.104081323057</v>
      </c>
      <c r="P34" s="416">
        <f t="shared" si="5"/>
        <v>86524.10408132305</v>
      </c>
      <c r="Q34" s="416">
        <f t="shared" si="6"/>
        <v>93730.10408132305</v>
      </c>
      <c r="R34" s="417">
        <f t="shared" si="7"/>
        <v>93945.057822740302</v>
      </c>
    </row>
    <row r="35" spans="1:18" ht="15" x14ac:dyDescent="0.25">
      <c r="A35" s="398">
        <v>2006</v>
      </c>
      <c r="B35" s="419">
        <v>69904.79550426596</v>
      </c>
      <c r="C35" s="419">
        <v>7147.0002200000008</v>
      </c>
      <c r="D35" s="420">
        <v>5190.6044296967475</v>
      </c>
      <c r="E35" s="496">
        <v>108164.85370366977</v>
      </c>
      <c r="F35" s="497">
        <v>12929.112879056658</v>
      </c>
      <c r="G35" s="498">
        <v>6943.4335712362918</v>
      </c>
      <c r="H35" s="421">
        <v>119504.84539385205</v>
      </c>
      <c r="I35" s="419">
        <v>14085.313480645253</v>
      </c>
      <c r="J35" s="420">
        <v>7294.2412794654065</v>
      </c>
      <c r="K35" s="419">
        <v>119980.72458081794</v>
      </c>
      <c r="L35" s="419">
        <v>14141.4074469931</v>
      </c>
      <c r="M35" s="420">
        <v>7323.2845127910641</v>
      </c>
      <c r="O35" s="415">
        <f t="shared" si="4"/>
        <v>82242.400153962706</v>
      </c>
      <c r="P35" s="416">
        <f t="shared" si="5"/>
        <v>128037.40015396272</v>
      </c>
      <c r="Q35" s="416">
        <f t="shared" si="6"/>
        <v>140884.40015396272</v>
      </c>
      <c r="R35" s="417">
        <f t="shared" si="7"/>
        <v>141445.41654060211</v>
      </c>
    </row>
    <row r="36" spans="1:18" ht="15" x14ac:dyDescent="0.25">
      <c r="A36" s="398">
        <v>2007</v>
      </c>
      <c r="B36" s="419">
        <v>81045.629909872514</v>
      </c>
      <c r="C36" s="419">
        <v>5571.0002200000008</v>
      </c>
      <c r="D36" s="420">
        <v>5948.9243084142227</v>
      </c>
      <c r="E36" s="496">
        <v>137216.17250292297</v>
      </c>
      <c r="F36" s="497">
        <v>10727.000870165171</v>
      </c>
      <c r="G36" s="498">
        <v>9417.3810651985823</v>
      </c>
      <c r="H36" s="421">
        <v>155364.03075615887</v>
      </c>
      <c r="I36" s="419">
        <v>11971.873813953933</v>
      </c>
      <c r="J36" s="420">
        <v>9559.6498681739849</v>
      </c>
      <c r="K36" s="419">
        <v>155543.1639847632</v>
      </c>
      <c r="L36" s="419">
        <v>11985.67726896408</v>
      </c>
      <c r="M36" s="420">
        <v>9570.6720522463111</v>
      </c>
      <c r="O36" s="415">
        <f t="shared" si="4"/>
        <v>92565.554438286737</v>
      </c>
      <c r="P36" s="416">
        <f t="shared" si="5"/>
        <v>157360.55443828672</v>
      </c>
      <c r="Q36" s="416">
        <f t="shared" si="6"/>
        <v>176895.55443828678</v>
      </c>
      <c r="R36" s="417">
        <f t="shared" si="7"/>
        <v>177099.51330597361</v>
      </c>
    </row>
    <row r="37" spans="1:18" ht="15" x14ac:dyDescent="0.25">
      <c r="A37" s="398">
        <v>2008</v>
      </c>
      <c r="B37" s="419">
        <v>52368.588870731292</v>
      </c>
      <c r="C37" s="419">
        <v>2774.0002199999994</v>
      </c>
      <c r="D37" s="420">
        <v>8389.6426889870108</v>
      </c>
      <c r="E37" s="496">
        <v>85018.518690246274</v>
      </c>
      <c r="F37" s="497">
        <v>5107.2858741641639</v>
      </c>
      <c r="G37" s="498">
        <v>14516.427215307876</v>
      </c>
      <c r="H37" s="421">
        <v>103703.14193280882</v>
      </c>
      <c r="I37" s="419">
        <v>6535.2979527641328</v>
      </c>
      <c r="J37" s="420">
        <v>14823.791894145354</v>
      </c>
      <c r="K37" s="419">
        <v>104997.099879241</v>
      </c>
      <c r="L37" s="419">
        <v>6616.8422585650123</v>
      </c>
      <c r="M37" s="420">
        <v>15008.756042387982</v>
      </c>
      <c r="O37" s="415">
        <f t="shared" si="4"/>
        <v>63532.231779718306</v>
      </c>
      <c r="P37" s="416">
        <f t="shared" si="5"/>
        <v>104642.23177971832</v>
      </c>
      <c r="Q37" s="416">
        <f t="shared" si="6"/>
        <v>125062.23177971831</v>
      </c>
      <c r="R37" s="417">
        <f t="shared" si="7"/>
        <v>126622.69818019398</v>
      </c>
    </row>
    <row r="38" spans="1:18" ht="15" x14ac:dyDescent="0.25">
      <c r="A38" s="398">
        <v>2009</v>
      </c>
      <c r="B38" s="419">
        <v>41059.304369193655</v>
      </c>
      <c r="C38" s="419">
        <v>4337.0002199999999</v>
      </c>
      <c r="D38" s="420">
        <v>1562.7085708063437</v>
      </c>
      <c r="E38" s="496">
        <v>69302.384014744835</v>
      </c>
      <c r="F38" s="497">
        <v>5921.4434750629734</v>
      </c>
      <c r="G38" s="498">
        <v>2244.1856701921929</v>
      </c>
      <c r="H38" s="421">
        <v>80767.577629650143</v>
      </c>
      <c r="I38" s="419">
        <v>7352.019909834893</v>
      </c>
      <c r="J38" s="420">
        <v>2255.4156205149543</v>
      </c>
      <c r="K38" s="419">
        <v>80837.836332085833</v>
      </c>
      <c r="L38" s="419">
        <v>7358.415339712893</v>
      </c>
      <c r="M38" s="420">
        <v>2257.3775782658377</v>
      </c>
      <c r="O38" s="415">
        <f t="shared" si="4"/>
        <v>46959.013160000002</v>
      </c>
      <c r="P38" s="416">
        <f t="shared" si="5"/>
        <v>77468.013160000002</v>
      </c>
      <c r="Q38" s="416">
        <f t="shared" si="6"/>
        <v>90375.013159999988</v>
      </c>
      <c r="R38" s="417">
        <f t="shared" si="7"/>
        <v>90453.629250064565</v>
      </c>
    </row>
    <row r="39" spans="1:18" ht="15" x14ac:dyDescent="0.25">
      <c r="A39" s="398">
        <v>2010</v>
      </c>
      <c r="B39" s="419">
        <v>53552.655204859555</v>
      </c>
      <c r="C39" s="419">
        <v>3134.0002199999994</v>
      </c>
      <c r="D39" s="420">
        <v>2360.3452351404408</v>
      </c>
      <c r="E39" s="496">
        <v>82792.746782325354</v>
      </c>
      <c r="F39" s="497">
        <v>5644.9063854702754</v>
      </c>
      <c r="G39" s="498">
        <v>3112.3474922043752</v>
      </c>
      <c r="H39" s="421">
        <v>88501.407166300822</v>
      </c>
      <c r="I39" s="419">
        <v>5841.1651072272671</v>
      </c>
      <c r="J39" s="420">
        <v>3113.4283864718909</v>
      </c>
      <c r="K39" s="419">
        <v>89374.633551287465</v>
      </c>
      <c r="L39" s="419">
        <v>5898.7987613578671</v>
      </c>
      <c r="M39" s="420">
        <v>3144.1479863278</v>
      </c>
      <c r="O39" s="415">
        <f t="shared" si="4"/>
        <v>59047.000659999998</v>
      </c>
      <c r="P39" s="416">
        <f t="shared" si="5"/>
        <v>91550.000659999991</v>
      </c>
      <c r="Q39" s="416">
        <f t="shared" si="6"/>
        <v>97456.000659999976</v>
      </c>
      <c r="R39" s="417">
        <f t="shared" si="7"/>
        <v>98417.580298973131</v>
      </c>
    </row>
    <row r="40" spans="1:18" ht="15" x14ac:dyDescent="0.25">
      <c r="A40" s="398">
        <v>2011</v>
      </c>
      <c r="B40" s="419">
        <v>47168.940125930509</v>
      </c>
      <c r="C40" s="419">
        <v>5051.0002200000026</v>
      </c>
      <c r="D40" s="420">
        <v>1914.0603140694816</v>
      </c>
      <c r="E40" s="496">
        <v>73250.353305646335</v>
      </c>
      <c r="F40" s="497">
        <v>7613.399212199688</v>
      </c>
      <c r="G40" s="498">
        <v>2535.2481421539815</v>
      </c>
      <c r="H40" s="421">
        <v>81348.77988977218</v>
      </c>
      <c r="I40" s="419">
        <v>8349.9965817423999</v>
      </c>
      <c r="J40" s="420">
        <v>2553.2241884854207</v>
      </c>
      <c r="K40" s="419">
        <v>81708.367705676268</v>
      </c>
      <c r="L40" s="419">
        <v>8386.9062568193203</v>
      </c>
      <c r="M40" s="420">
        <v>2564.5102619913177</v>
      </c>
      <c r="O40" s="415">
        <f t="shared" si="4"/>
        <v>54134.000659999991</v>
      </c>
      <c r="P40" s="416">
        <f t="shared" si="5"/>
        <v>83399.000660000005</v>
      </c>
      <c r="Q40" s="416">
        <f t="shared" si="6"/>
        <v>92252.000659999991</v>
      </c>
      <c r="R40" s="417">
        <f t="shared" si="7"/>
        <v>92659.78422448691</v>
      </c>
    </row>
    <row r="41" spans="1:18" ht="15" x14ac:dyDescent="0.25">
      <c r="A41" s="398">
        <v>2012</v>
      </c>
      <c r="B41" s="419">
        <v>43731.612721046164</v>
      </c>
      <c r="C41" s="419">
        <v>7870.0002200000026</v>
      </c>
      <c r="D41" s="420">
        <v>3692.8877189538339</v>
      </c>
      <c r="E41" s="496">
        <v>69303.867891375223</v>
      </c>
      <c r="F41" s="497">
        <v>9401.9975235774509</v>
      </c>
      <c r="G41" s="498">
        <v>4948.6352450473287</v>
      </c>
      <c r="H41" s="421">
        <v>73540.003752932476</v>
      </c>
      <c r="I41" s="419">
        <v>9780.556107553477</v>
      </c>
      <c r="J41" s="420">
        <v>4971.9407995140373</v>
      </c>
      <c r="K41" s="419">
        <v>73828.820850872798</v>
      </c>
      <c r="L41" s="419">
        <v>9818.9677432220869</v>
      </c>
      <c r="M41" s="420">
        <v>4991.4673352709733</v>
      </c>
      <c r="O41" s="415">
        <f t="shared" si="4"/>
        <v>55294.500659999998</v>
      </c>
      <c r="P41" s="416">
        <f t="shared" si="5"/>
        <v>83654.500660000005</v>
      </c>
      <c r="Q41" s="416">
        <f t="shared" si="6"/>
        <v>88292.500659999991</v>
      </c>
      <c r="R41" s="417">
        <f t="shared" si="7"/>
        <v>88639.255929365871</v>
      </c>
    </row>
    <row r="42" spans="1:18" ht="15" x14ac:dyDescent="0.25">
      <c r="A42" s="422">
        <v>2013</v>
      </c>
      <c r="B42" s="419" t="e">
        <f ca="1">INDIRECT("'"&amp;$A42&amp;"'!"&amp;"$D$46")</f>
        <v>#REF!</v>
      </c>
      <c r="C42" s="419" t="e">
        <f ca="1">INDIRECT("'"&amp;$A42&amp;"'!"&amp;"$E$46")</f>
        <v>#REF!</v>
      </c>
      <c r="D42" s="420" t="e">
        <f ca="1">INDIRECT("'"&amp;$A42&amp;"'!"&amp;"$F$46")</f>
        <v>#REF!</v>
      </c>
      <c r="E42" s="496">
        <v>77774.409514028055</v>
      </c>
      <c r="F42" s="497">
        <v>12040.334634350884</v>
      </c>
      <c r="G42" s="498">
        <v>4089.2565116210558</v>
      </c>
      <c r="H42" s="421" t="e">
        <f ca="1">INDIRECT("'"&amp;$A42&amp;"'!"&amp;"$L$46")</f>
        <v>#REF!</v>
      </c>
      <c r="I42" s="419" t="e">
        <f ca="1">INDIRECT("'"&amp;$A42&amp;"'!"&amp;"$M$46")</f>
        <v>#REF!</v>
      </c>
      <c r="J42" s="420" t="e">
        <f ca="1">INDIRECT("'"&amp;$A42&amp;"'!"&amp;"$N$46")</f>
        <v>#REF!</v>
      </c>
      <c r="K42" s="419" t="e">
        <f ca="1">INDIRECT("'"&amp;$A42&amp;"'!"&amp;"$P$46")</f>
        <v>#REF!</v>
      </c>
      <c r="L42" s="419" t="e">
        <f ca="1">INDIRECT("'"&amp;$A42&amp;"'!"&amp;"$Q$46")</f>
        <v>#REF!</v>
      </c>
      <c r="M42" s="420" t="e">
        <f ca="1">INDIRECT("'"&amp;$A42&amp;"'!"&amp;"$R$46")</f>
        <v>#REF!</v>
      </c>
      <c r="O42" s="415" t="e">
        <f t="shared" ca="1" si="4"/>
        <v>#REF!</v>
      </c>
      <c r="P42" s="416">
        <f t="shared" si="5"/>
        <v>93904.000660000005</v>
      </c>
      <c r="Q42" s="416" t="e">
        <f t="shared" ca="1" si="6"/>
        <v>#REF!</v>
      </c>
      <c r="R42" s="417" t="e">
        <f t="shared" ca="1" si="7"/>
        <v>#REF!</v>
      </c>
    </row>
    <row r="43" spans="1:18" ht="15.75" thickBot="1" x14ac:dyDescent="0.3">
      <c r="A43" s="423">
        <v>2014</v>
      </c>
      <c r="B43" s="424" t="e">
        <f ca="1">INDIRECT("'"&amp;$A43&amp;"'!"&amp;"$D$46")</f>
        <v>#REF!</v>
      </c>
      <c r="C43" s="424" t="e">
        <f ca="1">INDIRECT("'"&amp;$A43&amp;"'!"&amp;"$E$46")</f>
        <v>#REF!</v>
      </c>
      <c r="D43" s="425" t="e">
        <f ca="1">INDIRECT("'"&amp;$A43&amp;"'!"&amp;"$F$46")</f>
        <v>#REF!</v>
      </c>
      <c r="E43" s="499">
        <v>36544.252273040911</v>
      </c>
      <c r="F43" s="500">
        <v>4027.067477756847</v>
      </c>
      <c r="G43" s="501">
        <v>2769.6809092022372</v>
      </c>
      <c r="H43" s="426" t="e">
        <f ca="1">INDIRECT("'"&amp;$A43&amp;"'!"&amp;"$L$46")</f>
        <v>#REF!</v>
      </c>
      <c r="I43" s="424" t="e">
        <f ca="1">INDIRECT("'"&amp;$A43&amp;"'!"&amp;"$M$46")</f>
        <v>#REF!</v>
      </c>
      <c r="J43" s="425" t="e">
        <f ca="1">INDIRECT("'"&amp;$A43&amp;"'!"&amp;"$N$46")</f>
        <v>#REF!</v>
      </c>
      <c r="K43" s="424" t="e">
        <f ca="1">INDIRECT("'"&amp;$A43&amp;"'!"&amp;"$P$46")</f>
        <v>#REF!</v>
      </c>
      <c r="L43" s="424" t="e">
        <f ca="1">INDIRECT("'"&amp;$A43&amp;"'!"&amp;"$Q$46")</f>
        <v>#REF!</v>
      </c>
      <c r="M43" s="425" t="e">
        <f ca="1">INDIRECT("'"&amp;$A43&amp;"'!"&amp;"$R$46")</f>
        <v>#REF!</v>
      </c>
      <c r="O43" s="427" t="e">
        <f t="shared" ca="1" si="4"/>
        <v>#REF!</v>
      </c>
      <c r="P43" s="428">
        <f t="shared" si="5"/>
        <v>43341.000659999998</v>
      </c>
      <c r="Q43" s="428" t="e">
        <f t="shared" ca="1" si="6"/>
        <v>#REF!</v>
      </c>
      <c r="R43" s="429" t="e">
        <f t="shared" ca="1" si="7"/>
        <v>#REF!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2" tint="-0.749992370372631"/>
  </sheetPr>
  <dimension ref="A1:AQ58"/>
  <sheetViews>
    <sheetView workbookViewId="0">
      <selection activeCell="K10" sqref="K10"/>
    </sheetView>
  </sheetViews>
  <sheetFormatPr defaultRowHeight="12" x14ac:dyDescent="0.2"/>
  <cols>
    <col min="1" max="14" width="9.140625" style="392"/>
    <col min="15" max="18" width="10.42578125" style="392" bestFit="1" customWidth="1"/>
    <col min="19" max="19" width="15.5703125" style="392" customWidth="1"/>
    <col min="20" max="20" width="12.140625" style="392" customWidth="1"/>
    <col min="21" max="270" width="9.140625" style="392"/>
    <col min="271" max="274" width="10.42578125" style="392" bestFit="1" customWidth="1"/>
    <col min="275" max="526" width="9.140625" style="392"/>
    <col min="527" max="530" width="10.42578125" style="392" bestFit="1" customWidth="1"/>
    <col min="531" max="782" width="9.140625" style="392"/>
    <col min="783" max="786" width="10.42578125" style="392" bestFit="1" customWidth="1"/>
    <col min="787" max="1038" width="9.140625" style="392"/>
    <col min="1039" max="1042" width="10.42578125" style="392" bestFit="1" customWidth="1"/>
    <col min="1043" max="1294" width="9.140625" style="392"/>
    <col min="1295" max="1298" width="10.42578125" style="392" bestFit="1" customWidth="1"/>
    <col min="1299" max="1550" width="9.140625" style="392"/>
    <col min="1551" max="1554" width="10.42578125" style="392" bestFit="1" customWidth="1"/>
    <col min="1555" max="1806" width="9.140625" style="392"/>
    <col min="1807" max="1810" width="10.42578125" style="392" bestFit="1" customWidth="1"/>
    <col min="1811" max="2062" width="9.140625" style="392"/>
    <col min="2063" max="2066" width="10.42578125" style="392" bestFit="1" customWidth="1"/>
    <col min="2067" max="2318" width="9.140625" style="392"/>
    <col min="2319" max="2322" width="10.42578125" style="392" bestFit="1" customWidth="1"/>
    <col min="2323" max="2574" width="9.140625" style="392"/>
    <col min="2575" max="2578" width="10.42578125" style="392" bestFit="1" customWidth="1"/>
    <col min="2579" max="2830" width="9.140625" style="392"/>
    <col min="2831" max="2834" width="10.42578125" style="392" bestFit="1" customWidth="1"/>
    <col min="2835" max="3086" width="9.140625" style="392"/>
    <col min="3087" max="3090" width="10.42578125" style="392" bestFit="1" customWidth="1"/>
    <col min="3091" max="3342" width="9.140625" style="392"/>
    <col min="3343" max="3346" width="10.42578125" style="392" bestFit="1" customWidth="1"/>
    <col min="3347" max="3598" width="9.140625" style="392"/>
    <col min="3599" max="3602" width="10.42578125" style="392" bestFit="1" customWidth="1"/>
    <col min="3603" max="3854" width="9.140625" style="392"/>
    <col min="3855" max="3858" width="10.42578125" style="392" bestFit="1" customWidth="1"/>
    <col min="3859" max="4110" width="9.140625" style="392"/>
    <col min="4111" max="4114" width="10.42578125" style="392" bestFit="1" customWidth="1"/>
    <col min="4115" max="4366" width="9.140625" style="392"/>
    <col min="4367" max="4370" width="10.42578125" style="392" bestFit="1" customWidth="1"/>
    <col min="4371" max="4622" width="9.140625" style="392"/>
    <col min="4623" max="4626" width="10.42578125" style="392" bestFit="1" customWidth="1"/>
    <col min="4627" max="4878" width="9.140625" style="392"/>
    <col min="4879" max="4882" width="10.42578125" style="392" bestFit="1" customWidth="1"/>
    <col min="4883" max="5134" width="9.140625" style="392"/>
    <col min="5135" max="5138" width="10.42578125" style="392" bestFit="1" customWidth="1"/>
    <col min="5139" max="5390" width="9.140625" style="392"/>
    <col min="5391" max="5394" width="10.42578125" style="392" bestFit="1" customWidth="1"/>
    <col min="5395" max="5646" width="9.140625" style="392"/>
    <col min="5647" max="5650" width="10.42578125" style="392" bestFit="1" customWidth="1"/>
    <col min="5651" max="5902" width="9.140625" style="392"/>
    <col min="5903" max="5906" width="10.42578125" style="392" bestFit="1" customWidth="1"/>
    <col min="5907" max="6158" width="9.140625" style="392"/>
    <col min="6159" max="6162" width="10.42578125" style="392" bestFit="1" customWidth="1"/>
    <col min="6163" max="6414" width="9.140625" style="392"/>
    <col min="6415" max="6418" width="10.42578125" style="392" bestFit="1" customWidth="1"/>
    <col min="6419" max="6670" width="9.140625" style="392"/>
    <col min="6671" max="6674" width="10.42578125" style="392" bestFit="1" customWidth="1"/>
    <col min="6675" max="6926" width="9.140625" style="392"/>
    <col min="6927" max="6930" width="10.42578125" style="392" bestFit="1" customWidth="1"/>
    <col min="6931" max="7182" width="9.140625" style="392"/>
    <col min="7183" max="7186" width="10.42578125" style="392" bestFit="1" customWidth="1"/>
    <col min="7187" max="7438" width="9.140625" style="392"/>
    <col min="7439" max="7442" width="10.42578125" style="392" bestFit="1" customWidth="1"/>
    <col min="7443" max="7694" width="9.140625" style="392"/>
    <col min="7695" max="7698" width="10.42578125" style="392" bestFit="1" customWidth="1"/>
    <col min="7699" max="7950" width="9.140625" style="392"/>
    <col min="7951" max="7954" width="10.42578125" style="392" bestFit="1" customWidth="1"/>
    <col min="7955" max="8206" width="9.140625" style="392"/>
    <col min="8207" max="8210" width="10.42578125" style="392" bestFit="1" customWidth="1"/>
    <col min="8211" max="8462" width="9.140625" style="392"/>
    <col min="8463" max="8466" width="10.42578125" style="392" bestFit="1" customWidth="1"/>
    <col min="8467" max="8718" width="9.140625" style="392"/>
    <col min="8719" max="8722" width="10.42578125" style="392" bestFit="1" customWidth="1"/>
    <col min="8723" max="8974" width="9.140625" style="392"/>
    <col min="8975" max="8978" width="10.42578125" style="392" bestFit="1" customWidth="1"/>
    <col min="8979" max="9230" width="9.140625" style="392"/>
    <col min="9231" max="9234" width="10.42578125" style="392" bestFit="1" customWidth="1"/>
    <col min="9235" max="9486" width="9.140625" style="392"/>
    <col min="9487" max="9490" width="10.42578125" style="392" bestFit="1" customWidth="1"/>
    <col min="9491" max="9742" width="9.140625" style="392"/>
    <col min="9743" max="9746" width="10.42578125" style="392" bestFit="1" customWidth="1"/>
    <col min="9747" max="9998" width="9.140625" style="392"/>
    <col min="9999" max="10002" width="10.42578125" style="392" bestFit="1" customWidth="1"/>
    <col min="10003" max="10254" width="9.140625" style="392"/>
    <col min="10255" max="10258" width="10.42578125" style="392" bestFit="1" customWidth="1"/>
    <col min="10259" max="10510" width="9.140625" style="392"/>
    <col min="10511" max="10514" width="10.42578125" style="392" bestFit="1" customWidth="1"/>
    <col min="10515" max="10766" width="9.140625" style="392"/>
    <col min="10767" max="10770" width="10.42578125" style="392" bestFit="1" customWidth="1"/>
    <col min="10771" max="11022" width="9.140625" style="392"/>
    <col min="11023" max="11026" width="10.42578125" style="392" bestFit="1" customWidth="1"/>
    <col min="11027" max="11278" width="9.140625" style="392"/>
    <col min="11279" max="11282" width="10.42578125" style="392" bestFit="1" customWidth="1"/>
    <col min="11283" max="11534" width="9.140625" style="392"/>
    <col min="11535" max="11538" width="10.42578125" style="392" bestFit="1" customWidth="1"/>
    <col min="11539" max="11790" width="9.140625" style="392"/>
    <col min="11791" max="11794" width="10.42578125" style="392" bestFit="1" customWidth="1"/>
    <col min="11795" max="12046" width="9.140625" style="392"/>
    <col min="12047" max="12050" width="10.42578125" style="392" bestFit="1" customWidth="1"/>
    <col min="12051" max="12302" width="9.140625" style="392"/>
    <col min="12303" max="12306" width="10.42578125" style="392" bestFit="1" customWidth="1"/>
    <col min="12307" max="12558" width="9.140625" style="392"/>
    <col min="12559" max="12562" width="10.42578125" style="392" bestFit="1" customWidth="1"/>
    <col min="12563" max="12814" width="9.140625" style="392"/>
    <col min="12815" max="12818" width="10.42578125" style="392" bestFit="1" customWidth="1"/>
    <col min="12819" max="13070" width="9.140625" style="392"/>
    <col min="13071" max="13074" width="10.42578125" style="392" bestFit="1" customWidth="1"/>
    <col min="13075" max="13326" width="9.140625" style="392"/>
    <col min="13327" max="13330" width="10.42578125" style="392" bestFit="1" customWidth="1"/>
    <col min="13331" max="13582" width="9.140625" style="392"/>
    <col min="13583" max="13586" width="10.42578125" style="392" bestFit="1" customWidth="1"/>
    <col min="13587" max="13838" width="9.140625" style="392"/>
    <col min="13839" max="13842" width="10.42578125" style="392" bestFit="1" customWidth="1"/>
    <col min="13843" max="14094" width="9.140625" style="392"/>
    <col min="14095" max="14098" width="10.42578125" style="392" bestFit="1" customWidth="1"/>
    <col min="14099" max="14350" width="9.140625" style="392"/>
    <col min="14351" max="14354" width="10.42578125" style="392" bestFit="1" customWidth="1"/>
    <col min="14355" max="14606" width="9.140625" style="392"/>
    <col min="14607" max="14610" width="10.42578125" style="392" bestFit="1" customWidth="1"/>
    <col min="14611" max="14862" width="9.140625" style="392"/>
    <col min="14863" max="14866" width="10.42578125" style="392" bestFit="1" customWidth="1"/>
    <col min="14867" max="15118" width="9.140625" style="392"/>
    <col min="15119" max="15122" width="10.42578125" style="392" bestFit="1" customWidth="1"/>
    <col min="15123" max="15374" width="9.140625" style="392"/>
    <col min="15375" max="15378" width="10.42578125" style="392" bestFit="1" customWidth="1"/>
    <col min="15379" max="15630" width="9.140625" style="392"/>
    <col min="15631" max="15634" width="10.42578125" style="392" bestFit="1" customWidth="1"/>
    <col min="15635" max="15886" width="9.140625" style="392"/>
    <col min="15887" max="15890" width="10.42578125" style="392" bestFit="1" customWidth="1"/>
    <col min="15891" max="16142" width="9.140625" style="392"/>
    <col min="16143" max="16146" width="10.42578125" style="392" bestFit="1" customWidth="1"/>
    <col min="16147" max="16384" width="9.140625" style="392"/>
  </cols>
  <sheetData>
    <row r="1" spans="1:43" ht="16.5" thickBot="1" x14ac:dyDescent="0.3">
      <c r="A1" s="1033" t="s">
        <v>1600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43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43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9"/>
      <c r="Q3" s="1039"/>
      <c r="R3" s="1032"/>
      <c r="S3" s="392" t="s">
        <v>1598</v>
      </c>
      <c r="T3" s="392" t="s">
        <v>1597</v>
      </c>
    </row>
    <row r="4" spans="1:43" x14ac:dyDescent="0.2">
      <c r="A4" s="398">
        <v>1975</v>
      </c>
      <c r="B4" s="399">
        <v>11142.000099999997</v>
      </c>
      <c r="C4" s="399">
        <v>320.00010000000026</v>
      </c>
      <c r="D4" s="399">
        <v>5446.0001000000002</v>
      </c>
      <c r="E4" s="400">
        <v>14319.923735732405</v>
      </c>
      <c r="F4" s="401">
        <v>1080.0000279996561</v>
      </c>
      <c r="G4" s="402">
        <v>9004.0765362679394</v>
      </c>
      <c r="H4" s="400">
        <v>16193.668314912262</v>
      </c>
      <c r="I4" s="401">
        <v>1138.3891240905905</v>
      </c>
      <c r="J4" s="402">
        <v>10492.184822825649</v>
      </c>
      <c r="K4" s="400">
        <v>17519.59945043765</v>
      </c>
      <c r="L4" s="401">
        <v>1231.5999738265452</v>
      </c>
      <c r="M4" s="402">
        <v>11351.280752526784</v>
      </c>
      <c r="O4" s="403">
        <f>SUM(B4:D4)</f>
        <v>16908.0003</v>
      </c>
      <c r="P4" s="404">
        <f>SUM(E4:G4)</f>
        <v>24404.0003</v>
      </c>
      <c r="Q4" s="404">
        <f>SUM(H4:J4)</f>
        <v>27824.242261828502</v>
      </c>
      <c r="R4" s="405">
        <f>SUM(K4:M4)</f>
        <v>30102.480176790981</v>
      </c>
    </row>
    <row r="5" spans="1:43" ht="13.5" customHeight="1" x14ac:dyDescent="0.2">
      <c r="A5" s="398">
        <v>1976</v>
      </c>
      <c r="B5" s="399">
        <v>8188.0001000000038</v>
      </c>
      <c r="C5" s="399">
        <v>623.00009999999997</v>
      </c>
      <c r="D5" s="399">
        <v>4676.0001000000002</v>
      </c>
      <c r="E5" s="406">
        <v>9611.5528479495824</v>
      </c>
      <c r="F5" s="399">
        <v>2189.5856229240003</v>
      </c>
      <c r="G5" s="407">
        <v>6650.8618291264202</v>
      </c>
      <c r="H5" s="406">
        <v>12883.932080143153</v>
      </c>
      <c r="I5" s="399">
        <v>2503.3232831051469</v>
      </c>
      <c r="J5" s="407">
        <v>10199.789451274808</v>
      </c>
      <c r="K5" s="406">
        <v>13597.608429819986</v>
      </c>
      <c r="L5" s="399">
        <v>2641.9892285350334</v>
      </c>
      <c r="M5" s="407">
        <v>10764.78377581623</v>
      </c>
      <c r="O5" s="403">
        <f t="shared" ref="O5:O11" si="0">SUM(B5:D5)</f>
        <v>13487.000300000003</v>
      </c>
      <c r="P5" s="404">
        <f t="shared" ref="P5:P11" si="1">SUM(E5:G5)</f>
        <v>18452.000300000003</v>
      </c>
      <c r="Q5" s="404">
        <f t="shared" ref="Q5:Q11" si="2">SUM(H5:J5)</f>
        <v>25587.044814523106</v>
      </c>
      <c r="R5" s="405">
        <f t="shared" ref="R5:R11" si="3">SUM(K5:M5)</f>
        <v>27004.38143417125</v>
      </c>
    </row>
    <row r="6" spans="1:43" x14ac:dyDescent="0.2">
      <c r="A6" s="398">
        <v>1977</v>
      </c>
      <c r="B6" s="399">
        <v>14201.000099999997</v>
      </c>
      <c r="C6" s="399">
        <v>330.00009999999997</v>
      </c>
      <c r="D6" s="399">
        <v>5182.0001000000011</v>
      </c>
      <c r="E6" s="406">
        <v>15996.990368255705</v>
      </c>
      <c r="F6" s="399">
        <v>639.00006718357736</v>
      </c>
      <c r="G6" s="407">
        <v>5800.0098645607104</v>
      </c>
      <c r="H6" s="406">
        <v>19121.815563662472</v>
      </c>
      <c r="I6" s="399">
        <v>674.42923505170143</v>
      </c>
      <c r="J6" s="407">
        <v>7178.5389355429861</v>
      </c>
      <c r="K6" s="406">
        <v>21132.286970098194</v>
      </c>
      <c r="L6" s="399">
        <v>745.33885596198957</v>
      </c>
      <c r="M6" s="407">
        <v>7933.2919150310072</v>
      </c>
      <c r="O6" s="403">
        <f t="shared" si="0"/>
        <v>19713.0003</v>
      </c>
      <c r="P6" s="404">
        <f t="shared" si="1"/>
        <v>22436.000299999992</v>
      </c>
      <c r="Q6" s="404">
        <f t="shared" si="2"/>
        <v>26974.783734257162</v>
      </c>
      <c r="R6" s="405">
        <f t="shared" si="3"/>
        <v>29810.917741091191</v>
      </c>
    </row>
    <row r="7" spans="1:43" x14ac:dyDescent="0.2">
      <c r="A7" s="398">
        <v>1978</v>
      </c>
      <c r="B7" s="399">
        <v>11259.000100000001</v>
      </c>
      <c r="C7" s="399">
        <v>496.00010000000015</v>
      </c>
      <c r="D7" s="399">
        <v>5156.0001000000011</v>
      </c>
      <c r="E7" s="406">
        <v>14021.978505013549</v>
      </c>
      <c r="F7" s="399">
        <v>548.00012192190013</v>
      </c>
      <c r="G7" s="407">
        <v>6886.0216730645543</v>
      </c>
      <c r="H7" s="406">
        <v>15970.844329249136</v>
      </c>
      <c r="I7" s="399">
        <v>566.28783365100003</v>
      </c>
      <c r="J7" s="407">
        <v>7791.0328358363031</v>
      </c>
      <c r="K7" s="406">
        <v>17203.680158828483</v>
      </c>
      <c r="L7" s="399">
        <v>610.00123519616704</v>
      </c>
      <c r="M7" s="407">
        <v>8392.4452741165733</v>
      </c>
      <c r="O7" s="403">
        <f t="shared" si="0"/>
        <v>16911.0003</v>
      </c>
      <c r="P7" s="404">
        <f t="shared" si="1"/>
        <v>21456.000300000003</v>
      </c>
      <c r="Q7" s="404">
        <f t="shared" si="2"/>
        <v>24328.16499873644</v>
      </c>
      <c r="R7" s="405">
        <f t="shared" si="3"/>
        <v>26206.126668141223</v>
      </c>
    </row>
    <row r="8" spans="1:43" x14ac:dyDescent="0.2">
      <c r="A8" s="398">
        <v>1979</v>
      </c>
      <c r="B8" s="399">
        <v>23587.000099999997</v>
      </c>
      <c r="C8" s="399">
        <v>476.00010000000026</v>
      </c>
      <c r="D8" s="399">
        <v>13306.000099999997</v>
      </c>
      <c r="E8" s="406">
        <v>27589.255821093506</v>
      </c>
      <c r="F8" s="399">
        <v>488.24760204944295</v>
      </c>
      <c r="G8" s="407">
        <v>16620.496876857051</v>
      </c>
      <c r="H8" s="406">
        <v>28810.30851375038</v>
      </c>
      <c r="I8" s="399">
        <v>492.85558813969561</v>
      </c>
      <c r="J8" s="407">
        <v>17442.316056206691</v>
      </c>
      <c r="K8" s="406">
        <v>30784.525814502798</v>
      </c>
      <c r="L8" s="399">
        <v>526.62836181247712</v>
      </c>
      <c r="M8" s="407">
        <v>18637.545260604835</v>
      </c>
      <c r="O8" s="403">
        <f t="shared" si="0"/>
        <v>37369.0003</v>
      </c>
      <c r="P8" s="404">
        <f t="shared" si="1"/>
        <v>44698.0003</v>
      </c>
      <c r="Q8" s="404">
        <f t="shared" si="2"/>
        <v>46745.480158096769</v>
      </c>
      <c r="R8" s="405">
        <f t="shared" si="3"/>
        <v>49948.699436920113</v>
      </c>
    </row>
    <row r="9" spans="1:43" x14ac:dyDescent="0.2">
      <c r="A9" s="398">
        <v>1980</v>
      </c>
      <c r="B9" s="399">
        <v>21060.000099999997</v>
      </c>
      <c r="C9" s="399">
        <v>381.00009999999997</v>
      </c>
      <c r="D9" s="399">
        <v>11656.000099999997</v>
      </c>
      <c r="E9" s="406">
        <v>24008.367930988476</v>
      </c>
      <c r="F9" s="399">
        <v>387.00010839344719</v>
      </c>
      <c r="G9" s="407">
        <v>13531.632260618067</v>
      </c>
      <c r="H9" s="406">
        <v>27607.316176733144</v>
      </c>
      <c r="I9" s="399">
        <v>413.24474772442983</v>
      </c>
      <c r="J9" s="407">
        <v>15738.886381643952</v>
      </c>
      <c r="K9" s="406">
        <v>29120.027619676312</v>
      </c>
      <c r="L9" s="399">
        <v>435.88802295687526</v>
      </c>
      <c r="M9" s="407">
        <v>16601.280733064472</v>
      </c>
      <c r="O9" s="403">
        <f t="shared" si="0"/>
        <v>33097.0003</v>
      </c>
      <c r="P9" s="404">
        <f t="shared" si="1"/>
        <v>37927.000299999992</v>
      </c>
      <c r="Q9" s="404">
        <f t="shared" si="2"/>
        <v>43759.447306101531</v>
      </c>
      <c r="R9" s="405">
        <f t="shared" si="3"/>
        <v>46157.196375697662</v>
      </c>
    </row>
    <row r="10" spans="1:43" x14ac:dyDescent="0.2">
      <c r="A10" s="398">
        <v>1981</v>
      </c>
      <c r="B10" s="399">
        <v>19849.000099999997</v>
      </c>
      <c r="C10" s="399">
        <v>333.00010000000003</v>
      </c>
      <c r="D10" s="399">
        <v>4748.0001000000002</v>
      </c>
      <c r="E10" s="406">
        <v>25502.583808621934</v>
      </c>
      <c r="F10" s="399">
        <v>346.09192835801866</v>
      </c>
      <c r="G10" s="407">
        <v>6208.3245630200427</v>
      </c>
      <c r="H10" s="406">
        <v>28187.232886488127</v>
      </c>
      <c r="I10" s="399">
        <v>364.22238411694696</v>
      </c>
      <c r="J10" s="407">
        <v>6961.3054599676025</v>
      </c>
      <c r="K10" s="406">
        <v>30756.342496375586</v>
      </c>
      <c r="L10" s="399">
        <v>397.41923004145485</v>
      </c>
      <c r="M10" s="407">
        <v>7595.789760948338</v>
      </c>
      <c r="O10" s="403">
        <f t="shared" si="0"/>
        <v>24930.0003</v>
      </c>
      <c r="P10" s="404">
        <f t="shared" si="1"/>
        <v>32057.000299999996</v>
      </c>
      <c r="Q10" s="404">
        <f t="shared" si="2"/>
        <v>35512.760730572678</v>
      </c>
      <c r="R10" s="405">
        <f t="shared" si="3"/>
        <v>38749.551487365381</v>
      </c>
    </row>
    <row r="11" spans="1:43" ht="12.75" thickBot="1" x14ac:dyDescent="0.25">
      <c r="A11" s="408">
        <v>1982</v>
      </c>
      <c r="B11" s="399">
        <v>13605.000099999997</v>
      </c>
      <c r="C11" s="399">
        <v>380.00010000000003</v>
      </c>
      <c r="D11" s="399">
        <v>3454.0001000000002</v>
      </c>
      <c r="E11" s="409">
        <v>17385.770877948831</v>
      </c>
      <c r="F11" s="410">
        <v>404.14671573045564</v>
      </c>
      <c r="G11" s="411">
        <v>5178.0827063207144</v>
      </c>
      <c r="H11" s="409">
        <v>20161.564010844613</v>
      </c>
      <c r="I11" s="410">
        <v>439.81375043413061</v>
      </c>
      <c r="J11" s="411">
        <v>6259.2480195294911</v>
      </c>
      <c r="K11" s="409">
        <v>21708.838928310615</v>
      </c>
      <c r="L11" s="410">
        <v>473.56672634598698</v>
      </c>
      <c r="M11" s="411">
        <v>6739.606460849197</v>
      </c>
      <c r="O11" s="403">
        <f t="shared" si="0"/>
        <v>17439.000299999996</v>
      </c>
      <c r="P11" s="404">
        <f t="shared" si="1"/>
        <v>22968.0003</v>
      </c>
      <c r="Q11" s="404">
        <f t="shared" si="2"/>
        <v>26860.625780808237</v>
      </c>
      <c r="R11" s="405">
        <f t="shared" si="3"/>
        <v>28922.0121155058</v>
      </c>
    </row>
    <row r="12" spans="1:43" ht="12.75" thickBot="1" x14ac:dyDescent="0.25">
      <c r="A12" s="398">
        <v>1983</v>
      </c>
      <c r="B12" s="401">
        <v>12900.000099999997</v>
      </c>
      <c r="C12" s="401">
        <v>812.00009999999975</v>
      </c>
      <c r="D12" s="402">
        <v>5651.0001000000002</v>
      </c>
      <c r="E12" s="400">
        <v>19273.477477354074</v>
      </c>
      <c r="F12" s="401">
        <v>1004.7726205447494</v>
      </c>
      <c r="G12" s="402">
        <v>10512.750202101179</v>
      </c>
      <c r="H12" s="400">
        <v>24935.807756982576</v>
      </c>
      <c r="I12" s="401">
        <v>1077.7146048778409</v>
      </c>
      <c r="J12" s="402">
        <v>16646.461725161076</v>
      </c>
      <c r="K12" s="401">
        <v>26571.540880058063</v>
      </c>
      <c r="L12" s="401">
        <v>1148.4102684633624</v>
      </c>
      <c r="M12" s="402">
        <v>17738.432319866584</v>
      </c>
      <c r="O12" s="412">
        <f>SUM(B12:D12)</f>
        <v>19363.000299999996</v>
      </c>
      <c r="P12" s="413">
        <f>SUM(E12:G12)</f>
        <v>30791.000300000003</v>
      </c>
      <c r="Q12" s="413">
        <f>SUM(H12:J12)</f>
        <v>42659.984087021498</v>
      </c>
      <c r="R12" s="414">
        <f>SUM(K12:M12)</f>
        <v>45458.383468388012</v>
      </c>
    </row>
    <row r="13" spans="1:43" ht="12.75" thickBot="1" x14ac:dyDescent="0.25">
      <c r="A13" s="398">
        <v>1984</v>
      </c>
      <c r="B13" s="399">
        <v>13992.000099999997</v>
      </c>
      <c r="C13" s="399">
        <v>576.00009999999997</v>
      </c>
      <c r="D13" s="407">
        <v>5509.0001000000002</v>
      </c>
      <c r="E13" s="406">
        <v>18840.729068962239</v>
      </c>
      <c r="F13" s="399">
        <v>1312.5624868520945</v>
      </c>
      <c r="G13" s="407">
        <v>8124.7087441856738</v>
      </c>
      <c r="H13" s="406">
        <v>22854.820149605806</v>
      </c>
      <c r="I13" s="399">
        <v>1488.2738103979129</v>
      </c>
      <c r="J13" s="407">
        <v>10515.796357588151</v>
      </c>
      <c r="K13" s="399">
        <v>23787.54718376874</v>
      </c>
      <c r="L13" s="399">
        <v>1549.0116857392247</v>
      </c>
      <c r="M13" s="407">
        <v>10944.956048378537</v>
      </c>
      <c r="O13" s="415">
        <f t="shared" ref="O13:O43" si="4">SUM(B13:D13)</f>
        <v>20077.000299999996</v>
      </c>
      <c r="P13" s="416">
        <f t="shared" ref="P13:P43" si="5">SUM(E13:G13)</f>
        <v>28278.000300000007</v>
      </c>
      <c r="Q13" s="416">
        <f t="shared" ref="Q13:Q43" si="6">SUM(H13:J13)</f>
        <v>34858.890317591868</v>
      </c>
      <c r="R13" s="417">
        <f t="shared" ref="R13:R43" si="7">SUM(K13:M13)</f>
        <v>36281.514917886503</v>
      </c>
      <c r="AG13" s="431"/>
      <c r="AH13" s="432" t="s">
        <v>229</v>
      </c>
      <c r="AI13" s="433"/>
      <c r="AK13" s="444"/>
      <c r="AL13" s="450" t="s">
        <v>1602</v>
      </c>
      <c r="AM13" s="451"/>
      <c r="AO13" s="431"/>
      <c r="AP13" s="432" t="s">
        <v>1599</v>
      </c>
      <c r="AQ13" s="433"/>
    </row>
    <row r="14" spans="1:43" ht="12.75" thickBot="1" x14ac:dyDescent="0.25">
      <c r="A14" s="398">
        <v>1985</v>
      </c>
      <c r="B14" s="399">
        <v>11247.000100000001</v>
      </c>
      <c r="C14" s="399">
        <v>557.00009999999997</v>
      </c>
      <c r="D14" s="407">
        <v>4821.0001000000002</v>
      </c>
      <c r="E14" s="406">
        <v>19624.26521336758</v>
      </c>
      <c r="F14" s="399">
        <v>1001.4087712905218</v>
      </c>
      <c r="G14" s="407">
        <v>9446.3263153418975</v>
      </c>
      <c r="H14" s="406">
        <v>23276.649726193551</v>
      </c>
      <c r="I14" s="399">
        <v>1069.3909951870633</v>
      </c>
      <c r="J14" s="407">
        <v>11683.571645582137</v>
      </c>
      <c r="K14" s="399">
        <v>24188.232820425761</v>
      </c>
      <c r="L14" s="399">
        <v>1111.2715391572599</v>
      </c>
      <c r="M14" s="407">
        <v>12141.135191781759</v>
      </c>
      <c r="O14" s="415">
        <f t="shared" si="4"/>
        <v>16625.0003</v>
      </c>
      <c r="P14" s="416">
        <f t="shared" si="5"/>
        <v>30072.0003</v>
      </c>
      <c r="Q14" s="416">
        <f t="shared" si="6"/>
        <v>36029.612366962749</v>
      </c>
      <c r="R14" s="417">
        <f t="shared" si="7"/>
        <v>37440.63955136478</v>
      </c>
      <c r="S14" s="392">
        <v>30072.0003</v>
      </c>
      <c r="T14" s="392">
        <v>857</v>
      </c>
      <c r="U14" s="449">
        <v>0.2537200618594645</v>
      </c>
      <c r="V14" s="449">
        <v>0.74422055944057919</v>
      </c>
      <c r="W14" s="449">
        <v>2.0593786999564528E-3</v>
      </c>
      <c r="Y14" s="418">
        <f>($P14)*U14</f>
        <v>7629.8697763538348</v>
      </c>
      <c r="Z14" s="418">
        <f t="shared" ref="Z14" si="8">($P14)*V14</f>
        <v>22380.200886763265</v>
      </c>
      <c r="AA14" s="418">
        <f t="shared" ref="AA14" si="9">($P14)*W14</f>
        <v>61.929636882904056</v>
      </c>
      <c r="AC14" s="392">
        <v>0.92893124857698672</v>
      </c>
      <c r="AD14" s="392">
        <v>0.97555601945762749</v>
      </c>
      <c r="AE14" s="392">
        <v>0.32928656755797042</v>
      </c>
      <c r="AG14" s="434">
        <f>Y14*AC14</f>
        <v>7087.6244578281821</v>
      </c>
      <c r="AH14" s="435">
        <f t="shared" ref="AH14" si="10">Z14*AD14</f>
        <v>21833.139691752836</v>
      </c>
      <c r="AI14" s="436">
        <f t="shared" ref="AI14" si="11">AA14*AE14</f>
        <v>20.392597559282962</v>
      </c>
      <c r="AK14" s="452">
        <f>Y14-AG14</f>
        <v>542.24531852565269</v>
      </c>
      <c r="AL14" s="453">
        <f t="shared" ref="AL14" si="12">Z14-AH14</f>
        <v>547.06119501042849</v>
      </c>
      <c r="AM14" s="454">
        <f t="shared" ref="AM14" si="13">AA14-AI14</f>
        <v>41.537039323621094</v>
      </c>
      <c r="AO14" s="434">
        <f>AC23*$T14</f>
        <v>697.55549255514029</v>
      </c>
      <c r="AP14" s="435">
        <f t="shared" ref="AP14" si="14">AD23*$T14</f>
        <v>155.03726362853874</v>
      </c>
      <c r="AQ14" s="436">
        <f t="shared" ref="AQ14" si="15">AE23*$T14</f>
        <v>4.4072438163210155</v>
      </c>
    </row>
    <row r="15" spans="1:43" x14ac:dyDescent="0.2">
      <c r="A15" s="398">
        <v>1986</v>
      </c>
      <c r="B15" s="399">
        <v>20357.000099999997</v>
      </c>
      <c r="C15" s="399">
        <v>1019.0000999999997</v>
      </c>
      <c r="D15" s="407">
        <v>6474.0000999999984</v>
      </c>
      <c r="E15" s="406">
        <v>28980.070716881102</v>
      </c>
      <c r="F15" s="399">
        <v>2683.1947228251511</v>
      </c>
      <c r="G15" s="407">
        <v>8332.7348602937509</v>
      </c>
      <c r="H15" s="406">
        <v>32491.662950843165</v>
      </c>
      <c r="I15" s="399">
        <v>2950.678158910423</v>
      </c>
      <c r="J15" s="407">
        <v>9468.6767871658521</v>
      </c>
      <c r="K15" s="399">
        <v>34042.008920969522</v>
      </c>
      <c r="L15" s="399">
        <v>3091.4703368832006</v>
      </c>
      <c r="M15" s="407">
        <v>9920.4765279676867</v>
      </c>
      <c r="O15" s="415">
        <f>SUM(B15:D15)</f>
        <v>27850.000299999996</v>
      </c>
      <c r="P15" s="416">
        <f>SUM(E15:G15)</f>
        <v>39996.000300000007</v>
      </c>
      <c r="Q15" s="416">
        <f>SUM(H15:J15)</f>
        <v>44911.017896919438</v>
      </c>
      <c r="R15" s="417">
        <f>SUM(K15:M15)</f>
        <v>47053.955785820406</v>
      </c>
      <c r="S15" s="456">
        <v>39996.000300000007</v>
      </c>
      <c r="T15" s="456">
        <v>586</v>
      </c>
      <c r="U15" s="449">
        <v>0.30812202192768207</v>
      </c>
      <c r="V15" s="449">
        <v>0.61214973101377679</v>
      </c>
      <c r="W15" s="449">
        <v>7.9728247058541146E-2</v>
      </c>
      <c r="Y15" s="418">
        <f>($P15)*U15</f>
        <v>12323.648481456181</v>
      </c>
      <c r="Z15" s="418">
        <f t="shared" ref="Z15:Z20" si="16">($P15)*V15</f>
        <v>24483.540825271939</v>
      </c>
      <c r="AA15" s="418">
        <f t="shared" ref="AA15:AA20" si="17">($P15)*W15</f>
        <v>3188.8109932718862</v>
      </c>
      <c r="AC15" s="392">
        <v>0.93355031475833516</v>
      </c>
      <c r="AD15" s="392">
        <v>0.9502120941722243</v>
      </c>
      <c r="AE15" s="392">
        <v>0.94514567810999606</v>
      </c>
      <c r="AG15" s="434">
        <f>Y15*AC15</f>
        <v>11504.745918834496</v>
      </c>
      <c r="AH15" s="435">
        <f t="shared" ref="AH15:AI20" si="18">Z15*AD15</f>
        <v>23264.556600332799</v>
      </c>
      <c r="AI15" s="436">
        <f t="shared" si="18"/>
        <v>3013.8909286005669</v>
      </c>
      <c r="AK15" s="452">
        <f>Y15-AG15</f>
        <v>818.90256262168441</v>
      </c>
      <c r="AL15" s="453">
        <f t="shared" ref="AL15:AM20" si="19">Z15-AH15</f>
        <v>1218.9842249391404</v>
      </c>
      <c r="AM15" s="454">
        <f t="shared" si="19"/>
        <v>174.92006467131932</v>
      </c>
      <c r="AN15" s="392">
        <v>1986</v>
      </c>
      <c r="AO15" s="434">
        <f>AC24*$T15</f>
        <v>476.97493423256969</v>
      </c>
      <c r="AP15" s="435">
        <f t="shared" ref="AP15:AQ15" si="20">AD24*$T15</f>
        <v>106.01147781367993</v>
      </c>
      <c r="AQ15" s="436">
        <f t="shared" si="20"/>
        <v>3.013587953750426</v>
      </c>
    </row>
    <row r="16" spans="1:43" x14ac:dyDescent="0.2">
      <c r="A16" s="398">
        <v>1987</v>
      </c>
      <c r="B16" s="419">
        <v>21337.000099999997</v>
      </c>
      <c r="C16" s="419">
        <v>1320.0000999999997</v>
      </c>
      <c r="D16" s="420">
        <v>12803.000099999997</v>
      </c>
      <c r="E16" s="421">
        <v>29626.492023521867</v>
      </c>
      <c r="F16" s="419">
        <v>9404.8541301195601</v>
      </c>
      <c r="G16" s="420">
        <v>16991.654146358575</v>
      </c>
      <c r="H16" s="421">
        <v>32600.027848204358</v>
      </c>
      <c r="I16" s="419">
        <v>10219.197116573054</v>
      </c>
      <c r="J16" s="420">
        <v>18793.661764141383</v>
      </c>
      <c r="K16" s="419">
        <v>34039.113593333066</v>
      </c>
      <c r="L16" s="419">
        <v>10670.310255665996</v>
      </c>
      <c r="M16" s="420">
        <v>19623.283470892042</v>
      </c>
      <c r="O16" s="415">
        <f t="shared" si="4"/>
        <v>35460.0003</v>
      </c>
      <c r="P16" s="416">
        <f t="shared" si="5"/>
        <v>56023.0003</v>
      </c>
      <c r="Q16" s="416">
        <f t="shared" si="6"/>
        <v>61612.886728918798</v>
      </c>
      <c r="R16" s="417">
        <f t="shared" si="7"/>
        <v>64332.707319891102</v>
      </c>
      <c r="S16" s="456">
        <v>56023.0003</v>
      </c>
      <c r="T16" s="456">
        <v>506</v>
      </c>
      <c r="U16" s="449">
        <v>0.42864934768888063</v>
      </c>
      <c r="V16" s="449">
        <v>0.53330760792844911</v>
      </c>
      <c r="W16" s="449">
        <v>3.8043044382670393E-2</v>
      </c>
      <c r="Y16" s="418">
        <f t="shared" ref="Y16:Y20" si="21">($P16)*U16</f>
        <v>24014.222534168963</v>
      </c>
      <c r="Z16" s="418">
        <f t="shared" si="16"/>
        <v>29877.492278967788</v>
      </c>
      <c r="AA16" s="418">
        <f t="shared" si="17"/>
        <v>2131.2854868632567</v>
      </c>
      <c r="AC16" s="392">
        <v>0.96021316322964845</v>
      </c>
      <c r="AD16" s="392">
        <v>0.97312796313311178</v>
      </c>
      <c r="AE16" s="392">
        <v>0.92164416460977594</v>
      </c>
      <c r="AG16" s="437">
        <f t="shared" ref="AG16:AG20" si="22">Y16*AC16</f>
        <v>23058.772582035082</v>
      </c>
      <c r="AH16" s="438">
        <f t="shared" si="18"/>
        <v>29074.623204957195</v>
      </c>
      <c r="AI16" s="439">
        <f t="shared" si="18"/>
        <v>1964.2868320850257</v>
      </c>
      <c r="AK16" s="455">
        <f t="shared" ref="AK16:AK20" si="23">Y16-AG16</f>
        <v>955.44995213388029</v>
      </c>
      <c r="AL16" s="456">
        <f t="shared" si="19"/>
        <v>802.86907401059216</v>
      </c>
      <c r="AM16" s="457">
        <f t="shared" si="19"/>
        <v>166.99865477823096</v>
      </c>
      <c r="AN16" s="392">
        <v>1987</v>
      </c>
      <c r="AO16" s="437">
        <f t="shared" ref="AO16:AQ16" si="24">AC25*$T16</f>
        <v>411.85890225542704</v>
      </c>
      <c r="AP16" s="438">
        <f t="shared" si="24"/>
        <v>91.538921115566637</v>
      </c>
      <c r="AQ16" s="439">
        <f t="shared" si="24"/>
        <v>2.6021766290063404</v>
      </c>
    </row>
    <row r="17" spans="1:43" x14ac:dyDescent="0.2">
      <c r="A17" s="398">
        <v>1988</v>
      </c>
      <c r="B17" s="419">
        <v>16819.000100000001</v>
      </c>
      <c r="C17" s="419">
        <v>643.0001000000002</v>
      </c>
      <c r="D17" s="420">
        <v>9885.0000999999975</v>
      </c>
      <c r="E17" s="421">
        <v>26457.388255021684</v>
      </c>
      <c r="F17" s="419">
        <v>11584.683464473785</v>
      </c>
      <c r="G17" s="420">
        <v>13078.928580504526</v>
      </c>
      <c r="H17" s="421">
        <v>29350.900428824687</v>
      </c>
      <c r="I17" s="419">
        <v>12736.418705668981</v>
      </c>
      <c r="J17" s="420">
        <v>14589.651023202077</v>
      </c>
      <c r="K17" s="419">
        <v>30743.539390555332</v>
      </c>
      <c r="L17" s="419">
        <v>13340.735188750721</v>
      </c>
      <c r="M17" s="420">
        <v>15281.899511531608</v>
      </c>
      <c r="O17" s="415">
        <f t="shared" si="4"/>
        <v>27347.0003</v>
      </c>
      <c r="P17" s="416">
        <f t="shared" si="5"/>
        <v>51121.0003</v>
      </c>
      <c r="Q17" s="416">
        <f t="shared" si="6"/>
        <v>56676.970157695745</v>
      </c>
      <c r="R17" s="417">
        <f t="shared" si="7"/>
        <v>59366.17409083766</v>
      </c>
      <c r="S17" s="456">
        <v>51121.0003</v>
      </c>
      <c r="T17" s="456">
        <v>429</v>
      </c>
      <c r="U17" s="449">
        <v>0.31848575903709053</v>
      </c>
      <c r="V17" s="449">
        <v>0.62577646348032301</v>
      </c>
      <c r="W17" s="449">
        <v>5.5737777482586445E-2</v>
      </c>
      <c r="Y17" s="418">
        <f t="shared" si="21"/>
        <v>16281.310583280832</v>
      </c>
      <c r="Z17" s="418">
        <f t="shared" si="16"/>
        <v>31990.318777310531</v>
      </c>
      <c r="AA17" s="418">
        <f t="shared" si="17"/>
        <v>2849.370939408635</v>
      </c>
      <c r="AC17" s="392">
        <v>0.9809118375802397</v>
      </c>
      <c r="AD17" s="392">
        <v>0.97855001739537051</v>
      </c>
      <c r="AE17" s="392">
        <v>0.97026750494086966</v>
      </c>
      <c r="AG17" s="437">
        <f t="shared" si="22"/>
        <v>15970.530282460606</v>
      </c>
      <c r="AH17" s="438">
        <f t="shared" si="18"/>
        <v>31304.126996020666</v>
      </c>
      <c r="AI17" s="439">
        <f t="shared" si="18"/>
        <v>2764.6520320310383</v>
      </c>
      <c r="AK17" s="455">
        <f t="shared" si="23"/>
        <v>310.78030082022633</v>
      </c>
      <c r="AL17" s="456">
        <f t="shared" si="19"/>
        <v>686.19178128986459</v>
      </c>
      <c r="AM17" s="457">
        <f t="shared" si="19"/>
        <v>84.718907377596679</v>
      </c>
      <c r="AN17" s="392">
        <v>1988</v>
      </c>
      <c r="AO17" s="437">
        <f t="shared" ref="AO17:AQ17" si="25">AC26*$T17</f>
        <v>349.18472147742727</v>
      </c>
      <c r="AP17" s="438">
        <f t="shared" si="25"/>
        <v>77.609085293632575</v>
      </c>
      <c r="AQ17" s="439">
        <f t="shared" si="25"/>
        <v>2.2061932289401582</v>
      </c>
    </row>
    <row r="18" spans="1:43" x14ac:dyDescent="0.2">
      <c r="A18" s="398">
        <v>1989</v>
      </c>
      <c r="B18" s="419">
        <v>31877.000099999997</v>
      </c>
      <c r="C18" s="419">
        <v>832.00009999999884</v>
      </c>
      <c r="D18" s="420">
        <v>14512.000099999997</v>
      </c>
      <c r="E18" s="421">
        <v>43634.615180568529</v>
      </c>
      <c r="F18" s="419">
        <v>10832.439515293638</v>
      </c>
      <c r="G18" s="420">
        <v>18183.945604137825</v>
      </c>
      <c r="H18" s="421">
        <v>50449.193637753313</v>
      </c>
      <c r="I18" s="419">
        <v>11447.736180817619</v>
      </c>
      <c r="J18" s="420">
        <v>21922.544457077842</v>
      </c>
      <c r="K18" s="419">
        <v>51424.830645941511</v>
      </c>
      <c r="L18" s="419">
        <v>11669.123962715144</v>
      </c>
      <c r="M18" s="420">
        <v>22346.504567115568</v>
      </c>
      <c r="O18" s="415">
        <f t="shared" si="4"/>
        <v>47221.000299999992</v>
      </c>
      <c r="P18" s="416">
        <f t="shared" si="5"/>
        <v>72651.0003</v>
      </c>
      <c r="Q18" s="416">
        <f t="shared" si="6"/>
        <v>83819.474275648769</v>
      </c>
      <c r="R18" s="417">
        <f t="shared" si="7"/>
        <v>85440.459175772223</v>
      </c>
      <c r="S18" s="456">
        <v>72651.0003</v>
      </c>
      <c r="T18" s="456">
        <v>647</v>
      </c>
      <c r="U18" s="449">
        <v>0.71633577876245225</v>
      </c>
      <c r="V18" s="449">
        <v>0.25889347457010425</v>
      </c>
      <c r="W18" s="449">
        <v>2.4770746667443454E-2</v>
      </c>
      <c r="Y18" s="418">
        <f t="shared" si="21"/>
        <v>52042.510877771652</v>
      </c>
      <c r="Z18" s="418">
        <f t="shared" si="16"/>
        <v>18808.869898660687</v>
      </c>
      <c r="AA18" s="418">
        <f t="shared" si="17"/>
        <v>1799.6195235676585</v>
      </c>
      <c r="AC18" s="392">
        <v>0.98610315559735795</v>
      </c>
      <c r="AD18" s="392">
        <v>0.98122727285311384</v>
      </c>
      <c r="AE18" s="392">
        <v>0.93768029137245712</v>
      </c>
      <c r="AG18" s="437">
        <f t="shared" si="22"/>
        <v>51319.284201780451</v>
      </c>
      <c r="AH18" s="438">
        <f t="shared" si="18"/>
        <v>18455.776116111851</v>
      </c>
      <c r="AI18" s="439">
        <f t="shared" si="18"/>
        <v>1687.4677592184844</v>
      </c>
      <c r="AK18" s="455">
        <f t="shared" si="23"/>
        <v>723.22667599120177</v>
      </c>
      <c r="AL18" s="456">
        <f t="shared" si="19"/>
        <v>353.09378254883632</v>
      </c>
      <c r="AM18" s="457">
        <f t="shared" si="19"/>
        <v>112.15176434917407</v>
      </c>
      <c r="AN18" s="392">
        <v>1989</v>
      </c>
      <c r="AO18" s="437">
        <f t="shared" ref="AO18:AQ18" si="26">AC27*$T18</f>
        <v>526.62590861514093</v>
      </c>
      <c r="AP18" s="438">
        <f t="shared" si="26"/>
        <v>117.04680229599133</v>
      </c>
      <c r="AQ18" s="439">
        <f t="shared" si="26"/>
        <v>3.3272890888677908</v>
      </c>
    </row>
    <row r="19" spans="1:43" x14ac:dyDescent="0.2">
      <c r="A19" s="398">
        <v>1990</v>
      </c>
      <c r="B19" s="419">
        <v>23626.000099999997</v>
      </c>
      <c r="C19" s="419">
        <v>1057.0001000000011</v>
      </c>
      <c r="D19" s="420">
        <v>11019.000100000001</v>
      </c>
      <c r="E19" s="421">
        <v>35351.203966217981</v>
      </c>
      <c r="F19" s="419">
        <v>9514.1668006711516</v>
      </c>
      <c r="G19" s="420">
        <v>15930.629533110859</v>
      </c>
      <c r="H19" s="421">
        <v>43407.721667014921</v>
      </c>
      <c r="I19" s="419">
        <v>10087.144564515067</v>
      </c>
      <c r="J19" s="420">
        <v>21415.008494215035</v>
      </c>
      <c r="K19" s="419">
        <v>43887.031236256065</v>
      </c>
      <c r="L19" s="419">
        <v>10198.52716490077</v>
      </c>
      <c r="M19" s="420">
        <v>21651.473761279667</v>
      </c>
      <c r="O19" s="415">
        <f t="shared" si="4"/>
        <v>35702.0003</v>
      </c>
      <c r="P19" s="416">
        <f t="shared" si="5"/>
        <v>60796.000299999985</v>
      </c>
      <c r="Q19" s="416">
        <f t="shared" si="6"/>
        <v>74909.87472574503</v>
      </c>
      <c r="R19" s="417">
        <f t="shared" si="7"/>
        <v>75737.032162436502</v>
      </c>
      <c r="S19" s="456">
        <v>60796.000299999985</v>
      </c>
      <c r="T19" s="456">
        <v>263</v>
      </c>
      <c r="U19" s="449">
        <v>0.14855876074675994</v>
      </c>
      <c r="V19" s="449">
        <v>0.84102925603094558</v>
      </c>
      <c r="W19" s="449">
        <v>1.041198322229458E-2</v>
      </c>
      <c r="Y19" s="418">
        <f t="shared" si="21"/>
        <v>9031.778462927643</v>
      </c>
      <c r="Z19" s="418">
        <f t="shared" si="16"/>
        <v>51131.21490196613</v>
      </c>
      <c r="AA19" s="418">
        <f t="shared" si="17"/>
        <v>633.00693510621613</v>
      </c>
      <c r="AC19" s="392">
        <v>0.93238437113291694</v>
      </c>
      <c r="AD19" s="392">
        <v>0.98861349422967171</v>
      </c>
      <c r="AE19" s="392">
        <v>0.93584842098225729</v>
      </c>
      <c r="AG19" s="437">
        <f t="shared" si="22"/>
        <v>8421.0890823686132</v>
      </c>
      <c r="AH19" s="438">
        <f t="shared" si="18"/>
        <v>50549.009028440996</v>
      </c>
      <c r="AI19" s="439">
        <f t="shared" si="18"/>
        <v>592.39854068997056</v>
      </c>
      <c r="AK19" s="455">
        <f t="shared" si="23"/>
        <v>610.68938055902981</v>
      </c>
      <c r="AL19" s="456">
        <f t="shared" si="19"/>
        <v>582.20587352513394</v>
      </c>
      <c r="AM19" s="457">
        <f t="shared" si="19"/>
        <v>40.608394416245574</v>
      </c>
      <c r="AN19" s="392">
        <v>1990</v>
      </c>
      <c r="AO19" s="437">
        <f t="shared" ref="AO19:AQ19" si="27">AC28*$T19</f>
        <v>214.06895512485636</v>
      </c>
      <c r="AP19" s="438">
        <f t="shared" si="27"/>
        <v>47.57853014504748</v>
      </c>
      <c r="AQ19" s="439">
        <f t="shared" si="27"/>
        <v>1.3525147300961808</v>
      </c>
    </row>
    <row r="20" spans="1:43" ht="12.75" thickBot="1" x14ac:dyDescent="0.25">
      <c r="A20" s="398">
        <v>1991</v>
      </c>
      <c r="B20" s="419">
        <v>12901.000099999997</v>
      </c>
      <c r="C20" s="419">
        <v>534.0001000000002</v>
      </c>
      <c r="D20" s="420">
        <v>12758.000099999999</v>
      </c>
      <c r="E20" s="421">
        <v>21603.341505107659</v>
      </c>
      <c r="F20" s="419">
        <v>5430.1703017602786</v>
      </c>
      <c r="G20" s="420">
        <v>16336.488493132056</v>
      </c>
      <c r="H20" s="421">
        <v>23351.551400091746</v>
      </c>
      <c r="I20" s="419">
        <v>5692.1738430008445</v>
      </c>
      <c r="J20" s="420">
        <v>18651.694349065328</v>
      </c>
      <c r="K20" s="419">
        <v>23723.86453001207</v>
      </c>
      <c r="L20" s="419">
        <v>5782.9288863479824</v>
      </c>
      <c r="M20" s="420">
        <v>18949.073764352939</v>
      </c>
      <c r="O20" s="415">
        <f t="shared" si="4"/>
        <v>26193.0003</v>
      </c>
      <c r="P20" s="416">
        <f t="shared" si="5"/>
        <v>43370.000299999992</v>
      </c>
      <c r="Q20" s="416">
        <f t="shared" si="6"/>
        <v>47695.419592157923</v>
      </c>
      <c r="R20" s="417">
        <f t="shared" si="7"/>
        <v>48455.867180712987</v>
      </c>
      <c r="S20" s="456">
        <v>43370.000299999992</v>
      </c>
      <c r="T20" s="456">
        <v>874</v>
      </c>
      <c r="U20" s="449">
        <v>0.49433223561103284</v>
      </c>
      <c r="V20" s="449">
        <v>0.25518629574260093</v>
      </c>
      <c r="W20" s="449">
        <v>0.25048146864636617</v>
      </c>
      <c r="Y20" s="418">
        <f t="shared" si="21"/>
        <v>21439.189206750161</v>
      </c>
      <c r="Z20" s="418">
        <f t="shared" si="16"/>
        <v>11067.42972291249</v>
      </c>
      <c r="AA20" s="418">
        <f t="shared" si="17"/>
        <v>10863.38137033734</v>
      </c>
      <c r="AC20" s="392">
        <v>0.94878903434031847</v>
      </c>
      <c r="AD20" s="392">
        <v>0.88909860026169385</v>
      </c>
      <c r="AE20" s="392">
        <v>0.98313071541512098</v>
      </c>
      <c r="AG20" s="440">
        <f t="shared" si="22"/>
        <v>20341.267624511864</v>
      </c>
      <c r="AH20" s="441">
        <f t="shared" si="18"/>
        <v>9840.0362751361608</v>
      </c>
      <c r="AI20" s="442">
        <f t="shared" si="18"/>
        <v>10680.123898447046</v>
      </c>
      <c r="AK20" s="458">
        <f t="shared" si="23"/>
        <v>1097.9215822382976</v>
      </c>
      <c r="AL20" s="459">
        <f t="shared" si="19"/>
        <v>1227.3934477763287</v>
      </c>
      <c r="AM20" s="460">
        <f t="shared" si="19"/>
        <v>183.25747189029425</v>
      </c>
      <c r="AN20" s="392">
        <v>1991</v>
      </c>
      <c r="AO20" s="437">
        <f t="shared" ref="AO20:AQ20" si="28">AC29*$T20</f>
        <v>711.39264935028314</v>
      </c>
      <c r="AP20" s="438">
        <f t="shared" si="28"/>
        <v>158.11268192688783</v>
      </c>
      <c r="AQ20" s="439">
        <f t="shared" si="28"/>
        <v>4.4946687228291333</v>
      </c>
    </row>
    <row r="21" spans="1:43" x14ac:dyDescent="0.2">
      <c r="A21" s="398">
        <v>1992</v>
      </c>
      <c r="B21" s="419">
        <v>10401.360100000002</v>
      </c>
      <c r="C21" s="419">
        <v>451.00009999999975</v>
      </c>
      <c r="D21" s="420">
        <v>8826.0001000000011</v>
      </c>
      <c r="E21" s="421">
        <v>16097.561607617168</v>
      </c>
      <c r="F21" s="419">
        <v>4024.3783682541643</v>
      </c>
      <c r="G21" s="420">
        <v>11788.420324128667</v>
      </c>
      <c r="H21" s="421">
        <v>18599.16621530848</v>
      </c>
      <c r="I21" s="419">
        <v>4104.2625334180657</v>
      </c>
      <c r="J21" s="420">
        <v>14635.588665209769</v>
      </c>
      <c r="K21" s="419">
        <v>18859.925017591937</v>
      </c>
      <c r="L21" s="419">
        <v>4161.8039613553092</v>
      </c>
      <c r="M21" s="420">
        <v>14840.778431615119</v>
      </c>
      <c r="O21" s="415">
        <f t="shared" si="4"/>
        <v>19678.3603</v>
      </c>
      <c r="P21" s="416">
        <f t="shared" si="5"/>
        <v>31910.3603</v>
      </c>
      <c r="Q21" s="416">
        <f t="shared" si="6"/>
        <v>37339.017413936315</v>
      </c>
      <c r="R21" s="417">
        <f t="shared" si="7"/>
        <v>37862.507410562364</v>
      </c>
      <c r="S21" s="456">
        <v>31910.3603</v>
      </c>
      <c r="T21" s="456">
        <v>456</v>
      </c>
      <c r="AN21" s="392">
        <v>1992</v>
      </c>
      <c r="AO21" s="437">
        <f t="shared" ref="AO21:AO39" si="29">AC30*$T21</f>
        <v>371.16138226971293</v>
      </c>
      <c r="AP21" s="438">
        <f t="shared" ref="AP21:AP39" si="30">AD30*$T21</f>
        <v>82.493573179245814</v>
      </c>
      <c r="AQ21" s="439">
        <f t="shared" ref="AQ21:AQ39" si="31">AE30*$T21</f>
        <v>2.345044551041287</v>
      </c>
    </row>
    <row r="22" spans="1:43" x14ac:dyDescent="0.2">
      <c r="A22" s="398">
        <v>1993</v>
      </c>
      <c r="B22" s="419">
        <v>14222.360099999998</v>
      </c>
      <c r="C22" s="419">
        <v>320.0001000000002</v>
      </c>
      <c r="D22" s="420">
        <v>4634.0001000000002</v>
      </c>
      <c r="E22" s="421">
        <v>20771.740582115839</v>
      </c>
      <c r="F22" s="419">
        <v>1768.5359416958136</v>
      </c>
      <c r="G22" s="420">
        <v>7318.0837761883431</v>
      </c>
      <c r="H22" s="421">
        <v>23554.444272155139</v>
      </c>
      <c r="I22" s="419">
        <v>1832.4866721718568</v>
      </c>
      <c r="J22" s="420">
        <v>8967.8439498295029</v>
      </c>
      <c r="K22" s="419">
        <v>23927.031886569548</v>
      </c>
      <c r="L22" s="419">
        <v>1861.4732120257311</v>
      </c>
      <c r="M22" s="420">
        <v>9109.6986055836896</v>
      </c>
      <c r="O22" s="415">
        <f t="shared" si="4"/>
        <v>19176.3603</v>
      </c>
      <c r="P22" s="416">
        <f t="shared" si="5"/>
        <v>29858.360299999993</v>
      </c>
      <c r="Q22" s="416">
        <f t="shared" si="6"/>
        <v>34354.774894156501</v>
      </c>
      <c r="R22" s="417">
        <f t="shared" si="7"/>
        <v>34898.203704178974</v>
      </c>
      <c r="S22" s="456">
        <v>29858.360299999993</v>
      </c>
      <c r="T22" s="456">
        <v>571</v>
      </c>
      <c r="AN22" s="392">
        <v>1993</v>
      </c>
      <c r="AO22" s="437">
        <f t="shared" si="29"/>
        <v>464.76567823685542</v>
      </c>
      <c r="AP22" s="438">
        <f t="shared" si="30"/>
        <v>103.29787343278369</v>
      </c>
      <c r="AQ22" s="439">
        <f t="shared" si="31"/>
        <v>2.9364483303609097</v>
      </c>
    </row>
    <row r="23" spans="1:43" x14ac:dyDescent="0.2">
      <c r="A23" s="398">
        <v>1994</v>
      </c>
      <c r="B23" s="419">
        <v>15360.080099999999</v>
      </c>
      <c r="C23" s="419">
        <v>1438.0000999999988</v>
      </c>
      <c r="D23" s="420">
        <v>7035.0001000000002</v>
      </c>
      <c r="E23" s="421">
        <v>19383.166270053007</v>
      </c>
      <c r="F23" s="419">
        <v>5726.3322891577409</v>
      </c>
      <c r="G23" s="420">
        <v>10766.581740789265</v>
      </c>
      <c r="H23" s="421">
        <v>22204.618869901435</v>
      </c>
      <c r="I23" s="419">
        <v>5880.0427067500304</v>
      </c>
      <c r="J23" s="420">
        <v>13196.980065060068</v>
      </c>
      <c r="K23" s="419">
        <v>22799.1876692277</v>
      </c>
      <c r="L23" s="419">
        <v>6037.4914768740946</v>
      </c>
      <c r="M23" s="420">
        <v>13550.353056417807</v>
      </c>
      <c r="O23" s="415">
        <f t="shared" si="4"/>
        <v>23833.080299999998</v>
      </c>
      <c r="P23" s="416">
        <f t="shared" si="5"/>
        <v>35876.080300000016</v>
      </c>
      <c r="Q23" s="416">
        <f t="shared" si="6"/>
        <v>41281.641641711532</v>
      </c>
      <c r="R23" s="417">
        <f t="shared" si="7"/>
        <v>42387.0322025196</v>
      </c>
      <c r="S23" s="456">
        <v>35876.080300000016</v>
      </c>
      <c r="T23" s="456">
        <v>605</v>
      </c>
      <c r="AC23" s="392">
        <v>0.81395039971428274</v>
      </c>
      <c r="AD23" s="392">
        <v>0.18090695872641627</v>
      </c>
      <c r="AE23" s="392">
        <v>5.142641559301068E-3</v>
      </c>
      <c r="AN23" s="392">
        <v>1994</v>
      </c>
      <c r="AO23" s="437">
        <f t="shared" si="29"/>
        <v>492.43999182714106</v>
      </c>
      <c r="AP23" s="438">
        <f t="shared" si="30"/>
        <v>109.44871002948184</v>
      </c>
      <c r="AQ23" s="439">
        <f t="shared" si="31"/>
        <v>3.1112981433771463</v>
      </c>
    </row>
    <row r="24" spans="1:43" x14ac:dyDescent="0.2">
      <c r="A24" s="398">
        <v>1995</v>
      </c>
      <c r="B24" s="419">
        <v>21135.000099999997</v>
      </c>
      <c r="C24" s="419">
        <v>1488.0000999999979</v>
      </c>
      <c r="D24" s="420">
        <v>11321.000099999997</v>
      </c>
      <c r="E24" s="421">
        <v>23900.158917442484</v>
      </c>
      <c r="F24" s="419">
        <v>7962.900634670531</v>
      </c>
      <c r="G24" s="420">
        <v>14854.940747886994</v>
      </c>
      <c r="H24" s="421">
        <v>25774.124482053758</v>
      </c>
      <c r="I24" s="419">
        <v>8069.1257859031821</v>
      </c>
      <c r="J24" s="420">
        <v>16307.516307738679</v>
      </c>
      <c r="K24" s="419">
        <v>26276.447942614901</v>
      </c>
      <c r="L24" s="419">
        <v>8226.3885938523017</v>
      </c>
      <c r="M24" s="420">
        <v>16625.340799917416</v>
      </c>
      <c r="O24" s="415">
        <f t="shared" si="4"/>
        <v>33944.000299999992</v>
      </c>
      <c r="P24" s="416">
        <f t="shared" si="5"/>
        <v>46718.000300000014</v>
      </c>
      <c r="Q24" s="416">
        <f t="shared" si="6"/>
        <v>50150.766575695612</v>
      </c>
      <c r="R24" s="417">
        <f t="shared" si="7"/>
        <v>51128.177336384622</v>
      </c>
      <c r="S24" s="456">
        <v>46718.000300000014</v>
      </c>
      <c r="T24" s="456">
        <v>2229</v>
      </c>
      <c r="U24" s="392">
        <f>T24/S24</f>
        <v>4.7711802424899578E-2</v>
      </c>
      <c r="AC24" s="392">
        <v>0.81395039971428274</v>
      </c>
      <c r="AD24" s="392">
        <v>0.18090695872641627</v>
      </c>
      <c r="AE24" s="392">
        <v>5.142641559301068E-3</v>
      </c>
      <c r="AN24" s="392">
        <v>1995</v>
      </c>
      <c r="AO24" s="437">
        <f t="shared" si="29"/>
        <v>1814.2954409631361</v>
      </c>
      <c r="AP24" s="438">
        <f t="shared" si="30"/>
        <v>403.24161100118187</v>
      </c>
      <c r="AQ24" s="439">
        <f t="shared" si="31"/>
        <v>11.46294803568208</v>
      </c>
    </row>
    <row r="25" spans="1:43" x14ac:dyDescent="0.2">
      <c r="A25" s="398">
        <v>1996</v>
      </c>
      <c r="B25" s="419">
        <v>21752.000100000001</v>
      </c>
      <c r="C25" s="419">
        <v>5810.0001000000011</v>
      </c>
      <c r="D25" s="420">
        <v>8729.0001000000011</v>
      </c>
      <c r="E25" s="421">
        <v>26435.557715564515</v>
      </c>
      <c r="F25" s="419">
        <v>9882.4214007082337</v>
      </c>
      <c r="G25" s="420">
        <v>12358.021183727249</v>
      </c>
      <c r="H25" s="421">
        <v>28723.996681056098</v>
      </c>
      <c r="I25" s="419">
        <v>10719.985659865351</v>
      </c>
      <c r="J25" s="420">
        <v>13728.354193963605</v>
      </c>
      <c r="K25" s="419">
        <v>28848.030991632295</v>
      </c>
      <c r="L25" s="419">
        <v>10766.276085444777</v>
      </c>
      <c r="M25" s="420">
        <v>13787.635183538328</v>
      </c>
      <c r="O25" s="415">
        <f t="shared" si="4"/>
        <v>36291.0003</v>
      </c>
      <c r="P25" s="416">
        <f t="shared" si="5"/>
        <v>48676.0003</v>
      </c>
      <c r="Q25" s="416">
        <f t="shared" si="6"/>
        <v>53172.336534885057</v>
      </c>
      <c r="R25" s="417">
        <f t="shared" si="7"/>
        <v>53401.942260615397</v>
      </c>
      <c r="S25" s="456">
        <v>48676.0003</v>
      </c>
      <c r="T25" s="456">
        <v>1822</v>
      </c>
      <c r="U25" s="392">
        <f t="shared" ref="U25:U35" si="32">T25/S25</f>
        <v>3.7431177351685573E-2</v>
      </c>
      <c r="AC25" s="392">
        <v>0.81395039971428274</v>
      </c>
      <c r="AD25" s="392">
        <v>0.18090695872641627</v>
      </c>
      <c r="AE25" s="392">
        <v>5.142641559301068E-3</v>
      </c>
      <c r="AN25" s="392">
        <v>1996</v>
      </c>
      <c r="AO25" s="437">
        <f t="shared" si="29"/>
        <v>1483.0176282794232</v>
      </c>
      <c r="AP25" s="438">
        <f t="shared" si="30"/>
        <v>329.61247879953044</v>
      </c>
      <c r="AQ25" s="439">
        <f t="shared" si="31"/>
        <v>9.3698929210465458</v>
      </c>
    </row>
    <row r="26" spans="1:43" x14ac:dyDescent="0.2">
      <c r="A26" s="398">
        <v>1997</v>
      </c>
      <c r="B26" s="419">
        <v>14939.000099999997</v>
      </c>
      <c r="C26" s="419">
        <v>10338.000099999999</v>
      </c>
      <c r="D26" s="420">
        <v>11748.000099999999</v>
      </c>
      <c r="E26" s="421">
        <v>17053.191955072383</v>
      </c>
      <c r="F26" s="419">
        <v>12882.878857424859</v>
      </c>
      <c r="G26" s="420">
        <v>13193.929487502748</v>
      </c>
      <c r="H26" s="421">
        <v>17139.366912720106</v>
      </c>
      <c r="I26" s="419">
        <v>13071.060966088799</v>
      </c>
      <c r="J26" s="420">
        <v>13414.258115500312</v>
      </c>
      <c r="K26" s="419">
        <v>17374.191083473786</v>
      </c>
      <c r="L26" s="419">
        <v>13250.145821898419</v>
      </c>
      <c r="M26" s="420">
        <v>13598.045069492788</v>
      </c>
      <c r="O26" s="415">
        <f t="shared" si="4"/>
        <v>37025.000299999992</v>
      </c>
      <c r="P26" s="416">
        <f t="shared" si="5"/>
        <v>43130.000299999992</v>
      </c>
      <c r="Q26" s="416">
        <f t="shared" si="6"/>
        <v>43624.68599430922</v>
      </c>
      <c r="R26" s="417">
        <f t="shared" si="7"/>
        <v>44222.381974864991</v>
      </c>
      <c r="S26" s="456">
        <v>43130.000299999992</v>
      </c>
      <c r="T26" s="456">
        <v>2099</v>
      </c>
      <c r="U26" s="392">
        <f t="shared" si="32"/>
        <v>4.8666820899604779E-2</v>
      </c>
      <c r="AC26" s="392">
        <v>0.81395039971428274</v>
      </c>
      <c r="AD26" s="392">
        <v>0.18090695872641627</v>
      </c>
      <c r="AE26" s="392">
        <v>5.142641559301068E-3</v>
      </c>
      <c r="AN26" s="392">
        <v>1997</v>
      </c>
      <c r="AO26" s="437">
        <f t="shared" si="29"/>
        <v>1708.4818890002794</v>
      </c>
      <c r="AP26" s="438">
        <f t="shared" si="30"/>
        <v>379.72370636674776</v>
      </c>
      <c r="AQ26" s="439">
        <f t="shared" si="31"/>
        <v>10.794404632972942</v>
      </c>
    </row>
    <row r="27" spans="1:43" x14ac:dyDescent="0.2">
      <c r="A27" s="398">
        <v>1998</v>
      </c>
      <c r="B27" s="419">
        <v>19341.000100000001</v>
      </c>
      <c r="C27" s="419">
        <v>6163.0001000000047</v>
      </c>
      <c r="D27" s="420">
        <v>12739.000099999999</v>
      </c>
      <c r="E27" s="421">
        <v>21390.323503517164</v>
      </c>
      <c r="F27" s="419">
        <v>9669.0182589745873</v>
      </c>
      <c r="G27" s="420">
        <v>15331.65853750825</v>
      </c>
      <c r="H27" s="421">
        <v>22077.649958118454</v>
      </c>
      <c r="I27" s="419">
        <v>10075.190812563369</v>
      </c>
      <c r="J27" s="420">
        <v>16169.154190612166</v>
      </c>
      <c r="K27" s="419">
        <v>22166.64715918422</v>
      </c>
      <c r="L27" s="419">
        <v>10115.804908004815</v>
      </c>
      <c r="M27" s="420">
        <v>16234.333658050744</v>
      </c>
      <c r="O27" s="415">
        <f t="shared" si="4"/>
        <v>38243.000300000007</v>
      </c>
      <c r="P27" s="416">
        <f t="shared" si="5"/>
        <v>46391.0003</v>
      </c>
      <c r="Q27" s="416">
        <f t="shared" si="6"/>
        <v>48321.994961293989</v>
      </c>
      <c r="R27" s="417">
        <f t="shared" si="7"/>
        <v>48516.785725239781</v>
      </c>
      <c r="S27" s="456">
        <v>46391.0003</v>
      </c>
      <c r="T27" s="456">
        <v>2766</v>
      </c>
      <c r="U27" s="392">
        <f t="shared" si="32"/>
        <v>5.9623633508932981E-2</v>
      </c>
      <c r="AC27" s="392">
        <v>0.81395039971428274</v>
      </c>
      <c r="AD27" s="392">
        <v>0.18090695872641627</v>
      </c>
      <c r="AE27" s="392">
        <v>5.142641559301068E-3</v>
      </c>
      <c r="AN27" s="392">
        <v>1998</v>
      </c>
      <c r="AO27" s="437">
        <f t="shared" si="29"/>
        <v>2251.3868056097062</v>
      </c>
      <c r="AP27" s="438">
        <f t="shared" si="30"/>
        <v>500.3886478372674</v>
      </c>
      <c r="AQ27" s="439">
        <f t="shared" si="31"/>
        <v>14.224546553026753</v>
      </c>
    </row>
    <row r="28" spans="1:43" x14ac:dyDescent="0.2">
      <c r="A28" s="398">
        <v>1999</v>
      </c>
      <c r="B28" s="419">
        <v>18851.000099999997</v>
      </c>
      <c r="C28" s="419">
        <v>7007.0001000000029</v>
      </c>
      <c r="D28" s="420">
        <v>13787.000099999999</v>
      </c>
      <c r="E28" s="421">
        <v>21935.281875499251</v>
      </c>
      <c r="F28" s="419">
        <v>12661.173705301699</v>
      </c>
      <c r="G28" s="420">
        <v>16335.544719199048</v>
      </c>
      <c r="H28" s="421">
        <v>22145.940959516411</v>
      </c>
      <c r="I28" s="419">
        <v>12766.644552684967</v>
      </c>
      <c r="J28" s="420">
        <v>16671.962435058067</v>
      </c>
      <c r="K28" s="419">
        <v>22182.55626053533</v>
      </c>
      <c r="L28" s="419">
        <v>12787.752462895347</v>
      </c>
      <c r="M28" s="420">
        <v>16699.527257173839</v>
      </c>
      <c r="O28" s="415">
        <f t="shared" si="4"/>
        <v>39645.0003</v>
      </c>
      <c r="P28" s="416">
        <f t="shared" si="5"/>
        <v>50932.000299999992</v>
      </c>
      <c r="Q28" s="416">
        <f t="shared" si="6"/>
        <v>51584.547947259445</v>
      </c>
      <c r="R28" s="417">
        <f t="shared" si="7"/>
        <v>51669.835980604512</v>
      </c>
      <c r="S28" s="456">
        <v>50932.000299999992</v>
      </c>
      <c r="T28" s="456">
        <v>1590</v>
      </c>
      <c r="U28" s="392">
        <f t="shared" si="32"/>
        <v>3.1218094530640301E-2</v>
      </c>
      <c r="AC28" s="392">
        <v>0.81395039971428274</v>
      </c>
      <c r="AD28" s="392">
        <v>0.18090695872641627</v>
      </c>
      <c r="AE28" s="392">
        <v>5.142641559301068E-3</v>
      </c>
      <c r="AN28" s="392">
        <v>1999</v>
      </c>
      <c r="AO28" s="437">
        <f t="shared" si="29"/>
        <v>1294.1811355457096</v>
      </c>
      <c r="AP28" s="438">
        <f t="shared" si="30"/>
        <v>287.64206437500184</v>
      </c>
      <c r="AQ28" s="439">
        <f t="shared" si="31"/>
        <v>8.1768000792886983</v>
      </c>
    </row>
    <row r="29" spans="1:43" x14ac:dyDescent="0.2">
      <c r="A29" s="398">
        <v>2000</v>
      </c>
      <c r="B29" s="419">
        <v>11851.2801</v>
      </c>
      <c r="C29" s="419">
        <v>6380.0001000000047</v>
      </c>
      <c r="D29" s="420">
        <v>8264.5000999999993</v>
      </c>
      <c r="E29" s="421">
        <v>14477.606881970338</v>
      </c>
      <c r="F29" s="419">
        <v>11291.462490779548</v>
      </c>
      <c r="G29" s="420">
        <v>11906.710927250118</v>
      </c>
      <c r="H29" s="421">
        <v>15180.917691540008</v>
      </c>
      <c r="I29" s="419">
        <v>12232.350748133147</v>
      </c>
      <c r="J29" s="420">
        <v>13819.183617169831</v>
      </c>
      <c r="K29" s="419">
        <v>15229.505843723548</v>
      </c>
      <c r="L29" s="419">
        <v>12271.501696171281</v>
      </c>
      <c r="M29" s="420">
        <v>13863.41339367521</v>
      </c>
      <c r="O29" s="415">
        <f t="shared" si="4"/>
        <v>26495.780300000006</v>
      </c>
      <c r="P29" s="416">
        <f t="shared" si="5"/>
        <v>37675.780300000006</v>
      </c>
      <c r="Q29" s="416">
        <f t="shared" si="6"/>
        <v>41232.452056842987</v>
      </c>
      <c r="R29" s="417">
        <f t="shared" si="7"/>
        <v>41364.420933570036</v>
      </c>
      <c r="S29" s="456">
        <v>37675.780300000006</v>
      </c>
      <c r="T29" s="456">
        <v>1328</v>
      </c>
      <c r="U29" s="392">
        <f t="shared" si="32"/>
        <v>3.5248108716675997E-2</v>
      </c>
      <c r="AC29" s="392">
        <v>0.81395039971428274</v>
      </c>
      <c r="AD29" s="392">
        <v>0.18090695872641627</v>
      </c>
      <c r="AE29" s="392">
        <v>5.142641559301068E-3</v>
      </c>
      <c r="AN29" s="392">
        <v>2000</v>
      </c>
      <c r="AO29" s="437">
        <f t="shared" si="29"/>
        <v>1080.9261308205676</v>
      </c>
      <c r="AP29" s="438">
        <f t="shared" si="30"/>
        <v>240.24444118868081</v>
      </c>
      <c r="AQ29" s="439">
        <f t="shared" si="31"/>
        <v>6.8294279907518183</v>
      </c>
    </row>
    <row r="30" spans="1:43" x14ac:dyDescent="0.2">
      <c r="A30" s="398">
        <v>2001</v>
      </c>
      <c r="B30" s="419">
        <v>29038.000099999997</v>
      </c>
      <c r="C30" s="419">
        <v>10123.000100000001</v>
      </c>
      <c r="D30" s="420">
        <v>11878.000099999997</v>
      </c>
      <c r="E30" s="421">
        <v>39222.99988596722</v>
      </c>
      <c r="F30" s="419">
        <v>17983.712215187668</v>
      </c>
      <c r="G30" s="420">
        <v>18658.288198845119</v>
      </c>
      <c r="H30" s="421">
        <v>40236.539872338406</v>
      </c>
      <c r="I30" s="419">
        <v>18436.948521788283</v>
      </c>
      <c r="J30" s="420">
        <v>19770.097062009721</v>
      </c>
      <c r="K30" s="419">
        <v>40342.196093850238</v>
      </c>
      <c r="L30" s="419">
        <v>18485.361688606332</v>
      </c>
      <c r="M30" s="420">
        <v>19822.010913477116</v>
      </c>
      <c r="O30" s="415">
        <f t="shared" si="4"/>
        <v>51039.000299999992</v>
      </c>
      <c r="P30" s="416">
        <f t="shared" si="5"/>
        <v>75865.000300000014</v>
      </c>
      <c r="Q30" s="416">
        <f t="shared" si="6"/>
        <v>78443.58545613641</v>
      </c>
      <c r="R30" s="417">
        <f t="shared" si="7"/>
        <v>78649.568695933689</v>
      </c>
      <c r="S30" s="456">
        <v>75865.000300000014</v>
      </c>
      <c r="T30" s="456">
        <v>4182</v>
      </c>
      <c r="U30" s="392">
        <f t="shared" si="32"/>
        <v>5.5124233618437081E-2</v>
      </c>
      <c r="AC30" s="392">
        <v>0.81395039971428274</v>
      </c>
      <c r="AD30" s="392">
        <v>0.18090695872641627</v>
      </c>
      <c r="AE30" s="392">
        <v>5.142641559301068E-3</v>
      </c>
      <c r="AN30" s="392">
        <v>2001</v>
      </c>
      <c r="AO30" s="437">
        <f t="shared" si="29"/>
        <v>3403.9405716051306</v>
      </c>
      <c r="AP30" s="438">
        <f t="shared" si="30"/>
        <v>756.55290139387284</v>
      </c>
      <c r="AQ30" s="439">
        <f t="shared" si="31"/>
        <v>21.506527000997067</v>
      </c>
    </row>
    <row r="31" spans="1:43" x14ac:dyDescent="0.2">
      <c r="A31" s="398">
        <v>2002</v>
      </c>
      <c r="B31" s="419">
        <v>21592.640099999997</v>
      </c>
      <c r="C31" s="419">
        <v>13483.000100000001</v>
      </c>
      <c r="D31" s="420">
        <v>11998.672626094301</v>
      </c>
      <c r="E31" s="421">
        <v>30337.160217543133</v>
      </c>
      <c r="F31" s="419">
        <v>19527.586349623081</v>
      </c>
      <c r="G31" s="420">
        <v>18741.56625892808</v>
      </c>
      <c r="H31" s="421">
        <v>30969.790958864538</v>
      </c>
      <c r="I31" s="419">
        <v>19719.29556505636</v>
      </c>
      <c r="J31" s="420">
        <v>19526.398617546361</v>
      </c>
      <c r="K31" s="419">
        <v>31060.664733301644</v>
      </c>
      <c r="L31" s="419">
        <v>19777.157331692688</v>
      </c>
      <c r="M31" s="420">
        <v>19583.694372170503</v>
      </c>
      <c r="O31" s="415">
        <f t="shared" si="4"/>
        <v>47074.312826094298</v>
      </c>
      <c r="P31" s="416">
        <f t="shared" si="5"/>
        <v>68606.31282609429</v>
      </c>
      <c r="Q31" s="416">
        <f t="shared" si="6"/>
        <v>70215.485141467259</v>
      </c>
      <c r="R31" s="417">
        <f t="shared" si="7"/>
        <v>70421.516437164828</v>
      </c>
      <c r="S31" s="456">
        <v>68606.31282609429</v>
      </c>
      <c r="T31" s="456">
        <v>1069</v>
      </c>
      <c r="U31" s="473">
        <f t="shared" si="32"/>
        <v>1.5581656497263438E-2</v>
      </c>
      <c r="AC31" s="392">
        <v>0.81395039971428274</v>
      </c>
      <c r="AD31" s="392">
        <v>0.18090695872641627</v>
      </c>
      <c r="AE31" s="392">
        <v>5.142641559301068E-3</v>
      </c>
      <c r="AN31" s="392">
        <v>2002</v>
      </c>
      <c r="AO31" s="437">
        <f t="shared" si="29"/>
        <v>870.11297729456828</v>
      </c>
      <c r="AP31" s="438">
        <f t="shared" si="30"/>
        <v>193.38953887853899</v>
      </c>
      <c r="AQ31" s="439">
        <f t="shared" si="31"/>
        <v>5.4974838268928421</v>
      </c>
    </row>
    <row r="32" spans="1:43" x14ac:dyDescent="0.2">
      <c r="A32" s="398">
        <v>2003</v>
      </c>
      <c r="B32" s="419">
        <v>22248.213944792311</v>
      </c>
      <c r="C32" s="419">
        <v>5251.0001000000047</v>
      </c>
      <c r="D32" s="420">
        <v>2806.1270086539862</v>
      </c>
      <c r="E32" s="421">
        <v>28763.029197907785</v>
      </c>
      <c r="F32" s="419">
        <v>13769.080021748523</v>
      </c>
      <c r="G32" s="420">
        <v>3702.2318337899878</v>
      </c>
      <c r="H32" s="421">
        <v>29632.200232846928</v>
      </c>
      <c r="I32" s="419">
        <v>13907.39065061697</v>
      </c>
      <c r="J32" s="420">
        <v>3812.4463218462997</v>
      </c>
      <c r="K32" s="419">
        <v>29775.554176171525</v>
      </c>
      <c r="L32" s="419">
        <v>13974.671489550805</v>
      </c>
      <c r="M32" s="420">
        <v>3830.8900826759173</v>
      </c>
      <c r="O32" s="415">
        <f t="shared" si="4"/>
        <v>30305.341053446304</v>
      </c>
      <c r="P32" s="416">
        <f t="shared" si="5"/>
        <v>46234.341053446296</v>
      </c>
      <c r="Q32" s="416">
        <f t="shared" si="6"/>
        <v>47352.037205310196</v>
      </c>
      <c r="R32" s="417">
        <f t="shared" si="7"/>
        <v>47581.115748398253</v>
      </c>
      <c r="S32" s="456">
        <v>46234.341053446296</v>
      </c>
      <c r="T32" s="456">
        <v>1563</v>
      </c>
      <c r="U32" s="473">
        <f t="shared" si="32"/>
        <v>3.3806040367120024E-2</v>
      </c>
      <c r="AC32" s="392">
        <v>0.81395039971428274</v>
      </c>
      <c r="AD32" s="392">
        <v>0.18090695872641627</v>
      </c>
      <c r="AE32" s="392">
        <v>5.142641559301068E-3</v>
      </c>
      <c r="AN32" s="392">
        <v>2003</v>
      </c>
      <c r="AO32" s="437">
        <f t="shared" si="29"/>
        <v>1272.2044747534239</v>
      </c>
      <c r="AP32" s="438">
        <f t="shared" si="30"/>
        <v>282.75757648938861</v>
      </c>
      <c r="AQ32" s="439">
        <f t="shared" si="31"/>
        <v>8.0379487571875696</v>
      </c>
    </row>
    <row r="33" spans="1:43" x14ac:dyDescent="0.2">
      <c r="A33" s="398">
        <v>2004</v>
      </c>
      <c r="B33" s="419">
        <v>24518.554494620708</v>
      </c>
      <c r="C33" s="419">
        <v>4977.0001000000038</v>
      </c>
      <c r="D33" s="420">
        <v>4804.881669875017</v>
      </c>
      <c r="E33" s="421">
        <v>32647.212996839717</v>
      </c>
      <c r="F33" s="419">
        <v>8789.4190182004095</v>
      </c>
      <c r="G33" s="420">
        <v>6655.8042494555848</v>
      </c>
      <c r="H33" s="421">
        <v>35514.746286295245</v>
      </c>
      <c r="I33" s="419">
        <v>9144.7117205677696</v>
      </c>
      <c r="J33" s="420">
        <v>7470.4201313345202</v>
      </c>
      <c r="K33" s="419">
        <v>35677.784973426591</v>
      </c>
      <c r="L33" s="419">
        <v>9186.6926425514794</v>
      </c>
      <c r="M33" s="420">
        <v>7504.7148291120056</v>
      </c>
      <c r="O33" s="415">
        <f t="shared" si="4"/>
        <v>34300.436264495729</v>
      </c>
      <c r="P33" s="416">
        <f t="shared" si="5"/>
        <v>48092.436264495715</v>
      </c>
      <c r="Q33" s="416">
        <f t="shared" si="6"/>
        <v>52129.878138197535</v>
      </c>
      <c r="R33" s="417">
        <f t="shared" si="7"/>
        <v>52369.192445090077</v>
      </c>
      <c r="S33" s="456">
        <v>48092.4362644957</v>
      </c>
      <c r="T33" s="456">
        <v>2520</v>
      </c>
      <c r="U33" s="473">
        <f t="shared" si="32"/>
        <v>5.2399092159537634E-2</v>
      </c>
      <c r="AC33" s="392">
        <v>0.81395039971428274</v>
      </c>
      <c r="AD33" s="392">
        <v>0.18090695872641627</v>
      </c>
      <c r="AE33" s="392">
        <v>5.142641559301068E-3</v>
      </c>
      <c r="AN33" s="392">
        <v>2004</v>
      </c>
      <c r="AO33" s="437">
        <f t="shared" si="29"/>
        <v>2051.1550072799923</v>
      </c>
      <c r="AP33" s="438">
        <f t="shared" si="30"/>
        <v>455.885535990569</v>
      </c>
      <c r="AQ33" s="439">
        <f t="shared" si="31"/>
        <v>12.959456729438692</v>
      </c>
    </row>
    <row r="34" spans="1:43" x14ac:dyDescent="0.2">
      <c r="A34" s="398">
        <v>2005</v>
      </c>
      <c r="B34" s="419">
        <v>23370.015920393671</v>
      </c>
      <c r="C34" s="419">
        <v>4000.0000999999988</v>
      </c>
      <c r="D34" s="420">
        <v>2614.0877009293881</v>
      </c>
      <c r="E34" s="421">
        <v>29212.811554235344</v>
      </c>
      <c r="F34" s="419">
        <v>7868.4004201006192</v>
      </c>
      <c r="G34" s="420">
        <v>3123.8917469870958</v>
      </c>
      <c r="H34" s="421">
        <v>29913.474907067877</v>
      </c>
      <c r="I34" s="419">
        <v>7965.3562964930252</v>
      </c>
      <c r="J34" s="420">
        <v>3216.4107098875911</v>
      </c>
      <c r="K34" s="419">
        <v>29982.076274932428</v>
      </c>
      <c r="L34" s="419">
        <v>7983.6234600093167</v>
      </c>
      <c r="M34" s="420">
        <v>3223.7869901424901</v>
      </c>
      <c r="O34" s="415">
        <f t="shared" si="4"/>
        <v>29984.103721323056</v>
      </c>
      <c r="P34" s="416">
        <f t="shared" si="5"/>
        <v>40205.103721323059</v>
      </c>
      <c r="Q34" s="416">
        <f t="shared" si="6"/>
        <v>41095.241913448495</v>
      </c>
      <c r="R34" s="417">
        <f t="shared" si="7"/>
        <v>41189.486725084236</v>
      </c>
      <c r="S34" s="456">
        <v>40205.103721323059</v>
      </c>
      <c r="T34" s="456">
        <v>2513</v>
      </c>
      <c r="U34" s="473">
        <f t="shared" si="32"/>
        <v>6.2504502349218241E-2</v>
      </c>
      <c r="AC34" s="392">
        <v>0.81395039971428274</v>
      </c>
      <c r="AD34" s="392">
        <v>0.18090695872641627</v>
      </c>
      <c r="AE34" s="392">
        <v>5.142641559301068E-3</v>
      </c>
      <c r="AN34" s="392">
        <v>2005</v>
      </c>
      <c r="AO34" s="437">
        <f t="shared" si="29"/>
        <v>2045.4573544819925</v>
      </c>
      <c r="AP34" s="438">
        <f t="shared" si="30"/>
        <v>454.61918727948409</v>
      </c>
      <c r="AQ34" s="439">
        <f t="shared" si="31"/>
        <v>12.923458238523583</v>
      </c>
    </row>
    <row r="35" spans="1:43" x14ac:dyDescent="0.2">
      <c r="A35" s="398">
        <v>2006</v>
      </c>
      <c r="B35" s="419">
        <v>33556.795384265948</v>
      </c>
      <c r="C35" s="419">
        <v>3208.0000999999988</v>
      </c>
      <c r="D35" s="420">
        <v>4968.6043096967451</v>
      </c>
      <c r="E35" s="421">
        <v>43533.798444325112</v>
      </c>
      <c r="F35" s="419">
        <v>8900.0214630484388</v>
      </c>
      <c r="G35" s="420">
        <v>6400.5798865891447</v>
      </c>
      <c r="H35" s="421">
        <v>45288.168228109127</v>
      </c>
      <c r="I35" s="419">
        <v>9118.3554461609219</v>
      </c>
      <c r="J35" s="420">
        <v>6750.2124533085007</v>
      </c>
      <c r="K35" s="419">
        <v>45468.483685015723</v>
      </c>
      <c r="L35" s="419">
        <v>9154.6687823352931</v>
      </c>
      <c r="M35" s="420">
        <v>6777.0891225240521</v>
      </c>
      <c r="O35" s="415">
        <f t="shared" si="4"/>
        <v>41733.399793962693</v>
      </c>
      <c r="P35" s="416">
        <f t="shared" si="5"/>
        <v>58834.399793962701</v>
      </c>
      <c r="Q35" s="416">
        <f t="shared" si="6"/>
        <v>61156.736127578552</v>
      </c>
      <c r="R35" s="417">
        <f t="shared" si="7"/>
        <v>61400.241589875062</v>
      </c>
      <c r="S35" s="456">
        <v>58834.399793962701</v>
      </c>
      <c r="T35" s="456">
        <v>2738</v>
      </c>
      <c r="U35" s="473">
        <f t="shared" si="32"/>
        <v>4.6537400051473971E-2</v>
      </c>
      <c r="AC35" s="392">
        <v>0.81395039971428274</v>
      </c>
      <c r="AD35" s="392">
        <v>0.18090695872641627</v>
      </c>
      <c r="AE35" s="392">
        <v>5.142641559301068E-3</v>
      </c>
      <c r="AN35" s="392">
        <v>2006</v>
      </c>
      <c r="AO35" s="437">
        <f t="shared" si="29"/>
        <v>2228.5961944177061</v>
      </c>
      <c r="AP35" s="438">
        <f t="shared" si="30"/>
        <v>495.32325299292773</v>
      </c>
      <c r="AQ35" s="439">
        <f t="shared" si="31"/>
        <v>14.080552589366324</v>
      </c>
    </row>
    <row r="36" spans="1:43" x14ac:dyDescent="0.2">
      <c r="A36" s="398">
        <v>2007</v>
      </c>
      <c r="B36" s="419">
        <v>40425.629789872502</v>
      </c>
      <c r="C36" s="419">
        <v>3798.0000999999993</v>
      </c>
      <c r="D36" s="420">
        <v>5208.9241884142202</v>
      </c>
      <c r="E36" s="421">
        <v>61045.221343621924</v>
      </c>
      <c r="F36" s="419">
        <v>8913.7676414657271</v>
      </c>
      <c r="G36" s="420">
        <v>7755.5650931991122</v>
      </c>
      <c r="H36" s="421">
        <v>62232.697886969894</v>
      </c>
      <c r="I36" s="419">
        <v>9039.5608554064256</v>
      </c>
      <c r="J36" s="420">
        <v>7897.0712753856551</v>
      </c>
      <c r="K36" s="419">
        <v>62304.451587250413</v>
      </c>
      <c r="L36" s="419">
        <v>9049.9833818645366</v>
      </c>
      <c r="M36" s="420">
        <v>7906.1765223800412</v>
      </c>
      <c r="O36" s="415">
        <f t="shared" si="4"/>
        <v>49432.554078286717</v>
      </c>
      <c r="P36" s="416">
        <f t="shared" si="5"/>
        <v>77714.554078286761</v>
      </c>
      <c r="Q36" s="416">
        <f t="shared" si="6"/>
        <v>79169.330017761968</v>
      </c>
      <c r="R36" s="417">
        <f t="shared" si="7"/>
        <v>79260.611491495001</v>
      </c>
      <c r="S36" s="456">
        <v>77714.554078286761</v>
      </c>
      <c r="T36" s="474">
        <f>AVERAGE($U$31:$U$35)*S36</f>
        <v>3276.8915481945087</v>
      </c>
      <c r="AC36" s="392">
        <v>0.81395039971428274</v>
      </c>
      <c r="AD36" s="392">
        <v>0.18090695872641627</v>
      </c>
      <c r="AE36" s="392">
        <v>5.142641559301068E-3</v>
      </c>
      <c r="AN36" s="392">
        <v>2007</v>
      </c>
      <c r="AO36" s="437">
        <f t="shared" si="29"/>
        <v>2667.2271854732753</v>
      </c>
      <c r="AP36" s="438">
        <f t="shared" si="30"/>
        <v>592.8124840601663</v>
      </c>
      <c r="AQ36" s="439">
        <f t="shared" si="31"/>
        <v>16.851878661067499</v>
      </c>
    </row>
    <row r="37" spans="1:43" x14ac:dyDescent="0.2">
      <c r="A37" s="398">
        <v>2008</v>
      </c>
      <c r="B37" s="419">
        <v>20482.588750731295</v>
      </c>
      <c r="C37" s="419">
        <v>1394.0000999999997</v>
      </c>
      <c r="D37" s="420">
        <v>7022.6425689870111</v>
      </c>
      <c r="E37" s="421">
        <v>33351.633837696354</v>
      </c>
      <c r="F37" s="419">
        <v>3705.0061986092769</v>
      </c>
      <c r="G37" s="420">
        <v>11095.59138341265</v>
      </c>
      <c r="H37" s="421">
        <v>34013.813027115619</v>
      </c>
      <c r="I37" s="419">
        <v>3780.8390271583567</v>
      </c>
      <c r="J37" s="420">
        <v>11357.853945376934</v>
      </c>
      <c r="K37" s="419">
        <v>34438.221032838439</v>
      </c>
      <c r="L37" s="419">
        <v>3828.0145187798362</v>
      </c>
      <c r="M37" s="420">
        <v>11499.571786255456</v>
      </c>
      <c r="O37" s="415">
        <f t="shared" si="4"/>
        <v>28899.231419718308</v>
      </c>
      <c r="P37" s="416">
        <f t="shared" si="5"/>
        <v>48152.231419718279</v>
      </c>
      <c r="Q37" s="416">
        <f t="shared" si="6"/>
        <v>49152.505999650908</v>
      </c>
      <c r="R37" s="417">
        <f t="shared" si="7"/>
        <v>49765.807337873732</v>
      </c>
      <c r="S37" s="456">
        <v>48152.231419718279</v>
      </c>
      <c r="T37" s="474">
        <f t="shared" ref="T37:T43" si="33">AVERAGE($U$31:$U$35)*S37</f>
        <v>2030.3743878788709</v>
      </c>
      <c r="AC37" s="392">
        <v>0.81395039971428274</v>
      </c>
      <c r="AD37" s="392">
        <v>0.18090695872641627</v>
      </c>
      <c r="AE37" s="392">
        <v>5.142641559301068E-3</v>
      </c>
      <c r="AN37" s="392">
        <v>2008</v>
      </c>
      <c r="AO37" s="437">
        <f t="shared" si="29"/>
        <v>1652.624044583649</v>
      </c>
      <c r="AP37" s="438">
        <f t="shared" si="30"/>
        <v>367.30885558717557</v>
      </c>
      <c r="AQ37" s="439">
        <f t="shared" si="31"/>
        <v>10.441487708046349</v>
      </c>
    </row>
    <row r="38" spans="1:43" x14ac:dyDescent="0.2">
      <c r="A38" s="398">
        <v>2009</v>
      </c>
      <c r="B38" s="419">
        <v>18414.304249193658</v>
      </c>
      <c r="C38" s="419">
        <v>2408.0000999999984</v>
      </c>
      <c r="D38" s="420">
        <v>1377.708450806344</v>
      </c>
      <c r="E38" s="421">
        <v>28172.144924290827</v>
      </c>
      <c r="F38" s="419">
        <v>3955.865018167804</v>
      </c>
      <c r="G38" s="420">
        <v>1745.0028575413505</v>
      </c>
      <c r="H38" s="421">
        <v>28822.112871864912</v>
      </c>
      <c r="I38" s="419">
        <v>4069.6671480879058</v>
      </c>
      <c r="J38" s="420">
        <v>1756.2327800471683</v>
      </c>
      <c r="K38" s="419">
        <v>28847.184866237687</v>
      </c>
      <c r="L38" s="419">
        <v>4073.2073004802542</v>
      </c>
      <c r="M38" s="420">
        <v>1757.7605049080883</v>
      </c>
      <c r="O38" s="415">
        <f t="shared" si="4"/>
        <v>22200.0128</v>
      </c>
      <c r="P38" s="416">
        <f t="shared" si="5"/>
        <v>33873.012799999982</v>
      </c>
      <c r="Q38" s="416">
        <f t="shared" si="6"/>
        <v>34648.01279999999</v>
      </c>
      <c r="R38" s="417">
        <f t="shared" si="7"/>
        <v>34678.152671626027</v>
      </c>
      <c r="S38" s="456">
        <v>33873.012799999982</v>
      </c>
      <c r="T38" s="474">
        <f t="shared" si="33"/>
        <v>1428.2805926466347</v>
      </c>
      <c r="AC38" s="392">
        <v>0.81395039971428274</v>
      </c>
      <c r="AD38" s="392">
        <v>0.18090695872641627</v>
      </c>
      <c r="AE38" s="392">
        <v>5.142641559301068E-3</v>
      </c>
      <c r="AN38" s="392">
        <v>2009</v>
      </c>
      <c r="AO38" s="437">
        <f t="shared" si="29"/>
        <v>1162.549559288881</v>
      </c>
      <c r="AP38" s="438">
        <f t="shared" si="30"/>
        <v>258.38589822366612</v>
      </c>
      <c r="AQ38" s="439">
        <f t="shared" si="31"/>
        <v>7.3451351340877427</v>
      </c>
    </row>
    <row r="39" spans="1:43" x14ac:dyDescent="0.2">
      <c r="A39" s="398">
        <v>2010</v>
      </c>
      <c r="B39" s="419">
        <v>22629.655084859558</v>
      </c>
      <c r="C39" s="419">
        <v>2830.0000999999997</v>
      </c>
      <c r="D39" s="420">
        <v>2007.3451151404411</v>
      </c>
      <c r="E39" s="421">
        <v>26786.939836905225</v>
      </c>
      <c r="F39" s="419">
        <v>5339.8637990253874</v>
      </c>
      <c r="G39" s="420">
        <v>2423.1966640693736</v>
      </c>
      <c r="H39" s="421">
        <v>26790.217819019534</v>
      </c>
      <c r="I39" s="419">
        <v>5340.3232811954358</v>
      </c>
      <c r="J39" s="420">
        <v>2423.4591997850089</v>
      </c>
      <c r="K39" s="419">
        <v>27054.551752322401</v>
      </c>
      <c r="L39" s="419">
        <v>5393.0152252312573</v>
      </c>
      <c r="M39" s="420">
        <v>2447.3710062065084</v>
      </c>
      <c r="O39" s="415">
        <f t="shared" si="4"/>
        <v>27467.0003</v>
      </c>
      <c r="P39" s="416">
        <f t="shared" si="5"/>
        <v>34550.000299999985</v>
      </c>
      <c r="Q39" s="416">
        <f t="shared" si="6"/>
        <v>34554.000299999978</v>
      </c>
      <c r="R39" s="417">
        <f t="shared" si="7"/>
        <v>34894.937983760166</v>
      </c>
      <c r="S39" s="456">
        <v>34550.000299999985</v>
      </c>
      <c r="T39" s="474">
        <f t="shared" si="33"/>
        <v>1456.8262703937989</v>
      </c>
      <c r="AC39" s="392">
        <v>0.81395039971428274</v>
      </c>
      <c r="AD39" s="392">
        <v>0.18090695872641627</v>
      </c>
      <c r="AE39" s="392">
        <v>5.142641559301068E-3</v>
      </c>
      <c r="AN39" s="392">
        <v>2010</v>
      </c>
      <c r="AO39" s="437">
        <f t="shared" si="29"/>
        <v>1185.7843251013003</v>
      </c>
      <c r="AP39" s="438">
        <f t="shared" si="30"/>
        <v>263.55000996968994</v>
      </c>
      <c r="AQ39" s="439">
        <f t="shared" si="31"/>
        <v>7.4919353228087253</v>
      </c>
    </row>
    <row r="40" spans="1:43" x14ac:dyDescent="0.2">
      <c r="A40" s="398">
        <v>2011</v>
      </c>
      <c r="B40" s="419">
        <v>19300.940005930512</v>
      </c>
      <c r="C40" s="419">
        <v>4480.0001000000002</v>
      </c>
      <c r="D40" s="420">
        <v>1612.0601940694819</v>
      </c>
      <c r="E40" s="421">
        <v>26959.99732048258</v>
      </c>
      <c r="F40" s="419">
        <v>7042.3988673296599</v>
      </c>
      <c r="G40" s="420">
        <v>1996.6041121877508</v>
      </c>
      <c r="H40" s="421">
        <v>27267.915948430458</v>
      </c>
      <c r="I40" s="419">
        <v>7060.8765896855894</v>
      </c>
      <c r="J40" s="420">
        <v>2012.9608352216846</v>
      </c>
      <c r="K40" s="419">
        <v>27388.448922046515</v>
      </c>
      <c r="L40" s="419">
        <v>7092.0879390714535</v>
      </c>
      <c r="M40" s="420">
        <v>2021.8587706451622</v>
      </c>
      <c r="O40" s="415">
        <f t="shared" si="4"/>
        <v>25393.000299999996</v>
      </c>
      <c r="P40" s="416">
        <f t="shared" si="5"/>
        <v>35999.000299999992</v>
      </c>
      <c r="Q40" s="416">
        <f t="shared" si="6"/>
        <v>36341.753373337728</v>
      </c>
      <c r="R40" s="417">
        <f t="shared" si="7"/>
        <v>36502.395631763131</v>
      </c>
      <c r="S40" s="456">
        <v>35999.000299999992</v>
      </c>
      <c r="T40" s="474">
        <f t="shared" si="33"/>
        <v>1517.9244251686521</v>
      </c>
      <c r="AC40" s="392">
        <v>0.81395039971428274</v>
      </c>
      <c r="AD40" s="392">
        <v>0.18090695872641627</v>
      </c>
      <c r="AE40" s="392">
        <v>5.142641559301068E-3</v>
      </c>
      <c r="AN40" s="392">
        <v>2011</v>
      </c>
      <c r="AO40" s="437">
        <f t="shared" ref="AO40:AO45" si="34">AC49*$T40</f>
        <v>1235.5151926020972</v>
      </c>
      <c r="AP40" s="438">
        <f t="shared" ref="AP40:AP45" si="35">AD49*$T40</f>
        <v>274.60309133380446</v>
      </c>
      <c r="AQ40" s="439">
        <f t="shared" ref="AQ40:AQ45" si="36">AE49*$T40</f>
        <v>7.8061412327504947</v>
      </c>
    </row>
    <row r="41" spans="1:43" x14ac:dyDescent="0.2">
      <c r="A41" s="398">
        <v>2012</v>
      </c>
      <c r="B41" s="419">
        <v>22175.612601046167</v>
      </c>
      <c r="C41" s="419">
        <v>7340.0001000000002</v>
      </c>
      <c r="D41" s="420">
        <v>3075.8875989538342</v>
      </c>
      <c r="E41" s="421">
        <v>27469.160143835732</v>
      </c>
      <c r="F41" s="419">
        <v>8871.7141545466966</v>
      </c>
      <c r="G41" s="420">
        <v>3987.6260016175584</v>
      </c>
      <c r="H41" s="421">
        <v>27563.03332696826</v>
      </c>
      <c r="I41" s="419">
        <v>8881.928970848292</v>
      </c>
      <c r="J41" s="420">
        <v>3999.7833844847596</v>
      </c>
      <c r="K41" s="419">
        <v>27671.282917526787</v>
      </c>
      <c r="L41" s="419">
        <v>8916.8113861129241</v>
      </c>
      <c r="M41" s="420">
        <v>4015.4919209349086</v>
      </c>
      <c r="O41" s="415">
        <f t="shared" si="4"/>
        <v>32591.500300000003</v>
      </c>
      <c r="P41" s="416">
        <f t="shared" si="5"/>
        <v>40328.500299999985</v>
      </c>
      <c r="Q41" s="416">
        <f t="shared" si="6"/>
        <v>40444.745682301313</v>
      </c>
      <c r="R41" s="417">
        <f t="shared" si="7"/>
        <v>40603.586224574618</v>
      </c>
      <c r="S41" s="456">
        <v>40328.500299999985</v>
      </c>
      <c r="T41" s="474">
        <f t="shared" si="33"/>
        <v>1700.4809890732245</v>
      </c>
      <c r="AC41" s="392">
        <v>0.81395039971428274</v>
      </c>
      <c r="AD41" s="392">
        <v>0.18090695872641627</v>
      </c>
      <c r="AE41" s="392">
        <v>5.142641559301068E-3</v>
      </c>
      <c r="AN41" s="392">
        <v>2012</v>
      </c>
      <c r="AO41" s="437">
        <f t="shared" si="34"/>
        <v>1384.1071807626902</v>
      </c>
      <c r="AP41" s="438">
        <f t="shared" si="35"/>
        <v>307.62884410532484</v>
      </c>
      <c r="AQ41" s="439">
        <f t="shared" si="36"/>
        <v>8.744964205209353</v>
      </c>
    </row>
    <row r="42" spans="1:43" x14ac:dyDescent="0.2">
      <c r="A42" s="422">
        <v>2013</v>
      </c>
      <c r="B42" s="419">
        <v>19074.585826424685</v>
      </c>
      <c r="C42" s="419">
        <v>2613.0001000000002</v>
      </c>
      <c r="D42" s="420">
        <v>2542.4143735753146</v>
      </c>
      <c r="E42" s="421">
        <v>24466.783949248282</v>
      </c>
      <c r="F42" s="419">
        <v>11467.333277377096</v>
      </c>
      <c r="G42" s="420">
        <v>2823.883073374609</v>
      </c>
      <c r="H42" s="421">
        <v>24636.81330522793</v>
      </c>
      <c r="I42" s="419">
        <v>11472.709160475864</v>
      </c>
      <c r="J42" s="420">
        <v>2832.6051822300092</v>
      </c>
      <c r="K42" s="419">
        <v>24735.703370144642</v>
      </c>
      <c r="L42" s="419">
        <v>11518.759635413286</v>
      </c>
      <c r="M42" s="420">
        <v>2843.9750175607332</v>
      </c>
      <c r="O42" s="415">
        <f t="shared" si="4"/>
        <v>24230.0003</v>
      </c>
      <c r="P42" s="416">
        <f t="shared" si="5"/>
        <v>38758.000299999985</v>
      </c>
      <c r="Q42" s="416">
        <f t="shared" si="6"/>
        <v>38942.127647933798</v>
      </c>
      <c r="R42" s="417">
        <f t="shared" si="7"/>
        <v>39098.438023118659</v>
      </c>
      <c r="S42" s="456">
        <v>38758.000299999985</v>
      </c>
      <c r="T42" s="474">
        <f t="shared" si="33"/>
        <v>1634.2596970967534</v>
      </c>
      <c r="AC42" s="392">
        <v>0.81395039971428274</v>
      </c>
      <c r="AD42" s="392">
        <v>0.18090695872641627</v>
      </c>
      <c r="AE42" s="392">
        <v>5.142641559301068E-3</v>
      </c>
      <c r="AN42" s="392">
        <v>2013</v>
      </c>
      <c r="AO42" s="437">
        <f t="shared" si="34"/>
        <v>1330.2063336888455</v>
      </c>
      <c r="AP42" s="438">
        <f t="shared" si="35"/>
        <v>295.64895157092747</v>
      </c>
      <c r="AQ42" s="439">
        <f t="shared" si="36"/>
        <v>8.4044118369805414</v>
      </c>
    </row>
    <row r="43" spans="1:43" ht="12.75" thickBot="1" x14ac:dyDescent="0.25">
      <c r="A43" s="423">
        <v>2014</v>
      </c>
      <c r="B43" s="424">
        <v>15051.251964614927</v>
      </c>
      <c r="C43" s="424">
        <v>1420.0001</v>
      </c>
      <c r="D43" s="425">
        <v>1853.7482353850751</v>
      </c>
      <c r="E43" s="426">
        <v>18337.819345951131</v>
      </c>
      <c r="F43" s="424">
        <v>3846.0672908613128</v>
      </c>
      <c r="G43" s="425">
        <v>2151.1136631875584</v>
      </c>
      <c r="H43" s="426">
        <v>18451.676183277952</v>
      </c>
      <c r="I43" s="424">
        <v>3850.4289088610635</v>
      </c>
      <c r="J43" s="425">
        <v>2165.8952078609882</v>
      </c>
      <c r="K43" s="424">
        <v>18640.370490795114</v>
      </c>
      <c r="L43" s="424">
        <v>3889.8049530418116</v>
      </c>
      <c r="M43" s="425">
        <v>2188.0445287325765</v>
      </c>
      <c r="O43" s="427">
        <f t="shared" si="4"/>
        <v>18325.000300000003</v>
      </c>
      <c r="P43" s="428">
        <f t="shared" si="5"/>
        <v>24335.000300000003</v>
      </c>
      <c r="Q43" s="428">
        <f t="shared" si="6"/>
        <v>24468.000300000003</v>
      </c>
      <c r="R43" s="429">
        <f t="shared" si="7"/>
        <v>24718.219972569503</v>
      </c>
      <c r="S43" s="456">
        <v>24335.000300000003</v>
      </c>
      <c r="T43" s="474">
        <f t="shared" si="33"/>
        <v>1026.1032538133147</v>
      </c>
      <c r="AC43" s="392">
        <v>0.81395039971428274</v>
      </c>
      <c r="AD43" s="392">
        <v>0.18090695872641627</v>
      </c>
      <c r="AE43" s="392">
        <v>5.142641559301068E-3</v>
      </c>
      <c r="AN43" s="392">
        <v>2014</v>
      </c>
      <c r="AO43" s="437">
        <f t="shared" si="34"/>
        <v>835.19715358947383</v>
      </c>
      <c r="AP43" s="438">
        <f t="shared" si="35"/>
        <v>185.62921898664646</v>
      </c>
      <c r="AQ43" s="439">
        <f t="shared" si="36"/>
        <v>5.2768812371944058</v>
      </c>
    </row>
    <row r="44" spans="1:43" x14ac:dyDescent="0.2">
      <c r="AC44" s="392">
        <v>0.81395039971428274</v>
      </c>
      <c r="AD44" s="392">
        <v>0.18090695872641627</v>
      </c>
      <c r="AE44" s="392">
        <v>5.142641559301068E-3</v>
      </c>
      <c r="AO44" s="437">
        <f t="shared" si="34"/>
        <v>0</v>
      </c>
      <c r="AP44" s="438">
        <f t="shared" si="35"/>
        <v>0</v>
      </c>
      <c r="AQ44" s="439">
        <f t="shared" si="36"/>
        <v>0</v>
      </c>
    </row>
    <row r="45" spans="1:43" ht="12.75" thickBot="1" x14ac:dyDescent="0.25">
      <c r="AC45" s="392">
        <v>0.81395039971428274</v>
      </c>
      <c r="AD45" s="392">
        <v>0.18090695872641627</v>
      </c>
      <c r="AE45" s="392">
        <v>5.142641559301068E-3</v>
      </c>
      <c r="AO45" s="440">
        <f t="shared" si="34"/>
        <v>0</v>
      </c>
      <c r="AP45" s="441">
        <f t="shared" si="35"/>
        <v>0</v>
      </c>
      <c r="AQ45" s="442">
        <f t="shared" si="36"/>
        <v>0</v>
      </c>
    </row>
    <row r="46" spans="1:43" x14ac:dyDescent="0.2">
      <c r="AC46" s="392">
        <v>0.81395039971428274</v>
      </c>
      <c r="AD46" s="392">
        <v>0.18090695872641627</v>
      </c>
      <c r="AE46" s="392">
        <v>5.142641559301068E-3</v>
      </c>
    </row>
    <row r="47" spans="1:43" x14ac:dyDescent="0.2">
      <c r="AC47" s="392">
        <v>0.81395039971428274</v>
      </c>
      <c r="AD47" s="392">
        <v>0.18090695872641627</v>
      </c>
      <c r="AE47" s="392">
        <v>5.142641559301068E-3</v>
      </c>
    </row>
    <row r="48" spans="1:43" x14ac:dyDescent="0.2">
      <c r="AC48" s="392">
        <v>0.81395039971428274</v>
      </c>
      <c r="AD48" s="392">
        <v>0.18090695872641627</v>
      </c>
      <c r="AE48" s="392">
        <v>5.142641559301068E-3</v>
      </c>
    </row>
    <row r="49" spans="29:31" x14ac:dyDescent="0.2">
      <c r="AC49" s="392">
        <v>0.81395039971428274</v>
      </c>
      <c r="AD49" s="392">
        <v>0.18090695872641627</v>
      </c>
      <c r="AE49" s="392">
        <v>5.142641559301068E-3</v>
      </c>
    </row>
    <row r="50" spans="29:31" x14ac:dyDescent="0.2">
      <c r="AC50" s="392">
        <v>0.81395039971428296</v>
      </c>
      <c r="AD50" s="392">
        <v>0.18090695872641599</v>
      </c>
      <c r="AE50" s="392">
        <v>5.1426415593010697E-3</v>
      </c>
    </row>
    <row r="51" spans="29:31" x14ac:dyDescent="0.2">
      <c r="AC51" s="392">
        <v>0.81395039971428296</v>
      </c>
      <c r="AD51" s="392">
        <v>0.18090695872641599</v>
      </c>
      <c r="AE51" s="392">
        <v>5.1426415593010697E-3</v>
      </c>
    </row>
    <row r="52" spans="29:31" x14ac:dyDescent="0.2">
      <c r="AC52" s="392">
        <v>0.81395039971428296</v>
      </c>
      <c r="AD52" s="392">
        <v>0.18090695872641599</v>
      </c>
      <c r="AE52" s="392">
        <v>5.1426415593010697E-3</v>
      </c>
    </row>
    <row r="53" spans="29:31" x14ac:dyDescent="0.2">
      <c r="AC53" s="392">
        <v>0.81395039971428296</v>
      </c>
      <c r="AD53" s="392">
        <v>0.18090695872641599</v>
      </c>
      <c r="AE53" s="392">
        <v>5.1426415593010697E-3</v>
      </c>
    </row>
    <row r="54" spans="29:31" x14ac:dyDescent="0.2">
      <c r="AC54" s="392">
        <v>0.81395039971428296</v>
      </c>
      <c r="AD54" s="392">
        <v>0.18090695872641599</v>
      </c>
      <c r="AE54" s="392">
        <v>5.1426415593010697E-3</v>
      </c>
    </row>
    <row r="55" spans="29:31" x14ac:dyDescent="0.2">
      <c r="AC55" s="392">
        <v>0.81395039971428296</v>
      </c>
      <c r="AD55" s="392">
        <v>0.18090695872641599</v>
      </c>
      <c r="AE55" s="392">
        <v>5.1426415593010697E-3</v>
      </c>
    </row>
    <row r="56" spans="29:31" x14ac:dyDescent="0.2">
      <c r="AC56" s="392">
        <v>0.81395039971428296</v>
      </c>
      <c r="AD56" s="392">
        <v>0.18090695872641599</v>
      </c>
      <c r="AE56" s="392">
        <v>5.1426415593010697E-3</v>
      </c>
    </row>
    <row r="57" spans="29:31" x14ac:dyDescent="0.2">
      <c r="AC57" s="392">
        <v>0.81395039971428296</v>
      </c>
      <c r="AD57" s="392">
        <v>0.18090695872641599</v>
      </c>
      <c r="AE57" s="392">
        <v>5.1426415593010697E-3</v>
      </c>
    </row>
    <row r="58" spans="29:31" x14ac:dyDescent="0.2">
      <c r="AC58" s="392">
        <v>0.81395039971428296</v>
      </c>
      <c r="AD58" s="392">
        <v>0.18090695872641599</v>
      </c>
      <c r="AE58" s="392">
        <v>5.1426415593010697E-3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5">
    <tabColor theme="2" tint="-0.749992370372631"/>
  </sheetPr>
  <dimension ref="A1:AQ43"/>
  <sheetViews>
    <sheetView topLeftCell="AE1" zoomScale="130" zoomScaleNormal="130" workbookViewId="0">
      <selection activeCell="AG20" sqref="AG20"/>
    </sheetView>
  </sheetViews>
  <sheetFormatPr defaultRowHeight="12" x14ac:dyDescent="0.2"/>
  <cols>
    <col min="1" max="14" width="9.140625" style="392"/>
    <col min="15" max="18" width="10.42578125" style="392" bestFit="1" customWidth="1"/>
    <col min="19" max="270" width="9.140625" style="392"/>
    <col min="271" max="274" width="10.42578125" style="392" bestFit="1" customWidth="1"/>
    <col min="275" max="526" width="9.140625" style="392"/>
    <col min="527" max="530" width="10.42578125" style="392" bestFit="1" customWidth="1"/>
    <col min="531" max="782" width="9.140625" style="392"/>
    <col min="783" max="786" width="10.42578125" style="392" bestFit="1" customWidth="1"/>
    <col min="787" max="1038" width="9.140625" style="392"/>
    <col min="1039" max="1042" width="10.42578125" style="392" bestFit="1" customWidth="1"/>
    <col min="1043" max="1294" width="9.140625" style="392"/>
    <col min="1295" max="1298" width="10.42578125" style="392" bestFit="1" customWidth="1"/>
    <col min="1299" max="1550" width="9.140625" style="392"/>
    <col min="1551" max="1554" width="10.42578125" style="392" bestFit="1" customWidth="1"/>
    <col min="1555" max="1806" width="9.140625" style="392"/>
    <col min="1807" max="1810" width="10.42578125" style="392" bestFit="1" customWidth="1"/>
    <col min="1811" max="2062" width="9.140625" style="392"/>
    <col min="2063" max="2066" width="10.42578125" style="392" bestFit="1" customWidth="1"/>
    <col min="2067" max="2318" width="9.140625" style="392"/>
    <col min="2319" max="2322" width="10.42578125" style="392" bestFit="1" customWidth="1"/>
    <col min="2323" max="2574" width="9.140625" style="392"/>
    <col min="2575" max="2578" width="10.42578125" style="392" bestFit="1" customWidth="1"/>
    <col min="2579" max="2830" width="9.140625" style="392"/>
    <col min="2831" max="2834" width="10.42578125" style="392" bestFit="1" customWidth="1"/>
    <col min="2835" max="3086" width="9.140625" style="392"/>
    <col min="3087" max="3090" width="10.42578125" style="392" bestFit="1" customWidth="1"/>
    <col min="3091" max="3342" width="9.140625" style="392"/>
    <col min="3343" max="3346" width="10.42578125" style="392" bestFit="1" customWidth="1"/>
    <col min="3347" max="3598" width="9.140625" style="392"/>
    <col min="3599" max="3602" width="10.42578125" style="392" bestFit="1" customWidth="1"/>
    <col min="3603" max="3854" width="9.140625" style="392"/>
    <col min="3855" max="3858" width="10.42578125" style="392" bestFit="1" customWidth="1"/>
    <col min="3859" max="4110" width="9.140625" style="392"/>
    <col min="4111" max="4114" width="10.42578125" style="392" bestFit="1" customWidth="1"/>
    <col min="4115" max="4366" width="9.140625" style="392"/>
    <col min="4367" max="4370" width="10.42578125" style="392" bestFit="1" customWidth="1"/>
    <col min="4371" max="4622" width="9.140625" style="392"/>
    <col min="4623" max="4626" width="10.42578125" style="392" bestFit="1" customWidth="1"/>
    <col min="4627" max="4878" width="9.140625" style="392"/>
    <col min="4879" max="4882" width="10.42578125" style="392" bestFit="1" customWidth="1"/>
    <col min="4883" max="5134" width="9.140625" style="392"/>
    <col min="5135" max="5138" width="10.42578125" style="392" bestFit="1" customWidth="1"/>
    <col min="5139" max="5390" width="9.140625" style="392"/>
    <col min="5391" max="5394" width="10.42578125" style="392" bestFit="1" customWidth="1"/>
    <col min="5395" max="5646" width="9.140625" style="392"/>
    <col min="5647" max="5650" width="10.42578125" style="392" bestFit="1" customWidth="1"/>
    <col min="5651" max="5902" width="9.140625" style="392"/>
    <col min="5903" max="5906" width="10.42578125" style="392" bestFit="1" customWidth="1"/>
    <col min="5907" max="6158" width="9.140625" style="392"/>
    <col min="6159" max="6162" width="10.42578125" style="392" bestFit="1" customWidth="1"/>
    <col min="6163" max="6414" width="9.140625" style="392"/>
    <col min="6415" max="6418" width="10.42578125" style="392" bestFit="1" customWidth="1"/>
    <col min="6419" max="6670" width="9.140625" style="392"/>
    <col min="6671" max="6674" width="10.42578125" style="392" bestFit="1" customWidth="1"/>
    <col min="6675" max="6926" width="9.140625" style="392"/>
    <col min="6927" max="6930" width="10.42578125" style="392" bestFit="1" customWidth="1"/>
    <col min="6931" max="7182" width="9.140625" style="392"/>
    <col min="7183" max="7186" width="10.42578125" style="392" bestFit="1" customWidth="1"/>
    <col min="7187" max="7438" width="9.140625" style="392"/>
    <col min="7439" max="7442" width="10.42578125" style="392" bestFit="1" customWidth="1"/>
    <col min="7443" max="7694" width="9.140625" style="392"/>
    <col min="7695" max="7698" width="10.42578125" style="392" bestFit="1" customWidth="1"/>
    <col min="7699" max="7950" width="9.140625" style="392"/>
    <col min="7951" max="7954" width="10.42578125" style="392" bestFit="1" customWidth="1"/>
    <col min="7955" max="8206" width="9.140625" style="392"/>
    <col min="8207" max="8210" width="10.42578125" style="392" bestFit="1" customWidth="1"/>
    <col min="8211" max="8462" width="9.140625" style="392"/>
    <col min="8463" max="8466" width="10.42578125" style="392" bestFit="1" customWidth="1"/>
    <col min="8467" max="8718" width="9.140625" style="392"/>
    <col min="8719" max="8722" width="10.42578125" style="392" bestFit="1" customWidth="1"/>
    <col min="8723" max="8974" width="9.140625" style="392"/>
    <col min="8975" max="8978" width="10.42578125" style="392" bestFit="1" customWidth="1"/>
    <col min="8979" max="9230" width="9.140625" style="392"/>
    <col min="9231" max="9234" width="10.42578125" style="392" bestFit="1" customWidth="1"/>
    <col min="9235" max="9486" width="9.140625" style="392"/>
    <col min="9487" max="9490" width="10.42578125" style="392" bestFit="1" customWidth="1"/>
    <col min="9491" max="9742" width="9.140625" style="392"/>
    <col min="9743" max="9746" width="10.42578125" style="392" bestFit="1" customWidth="1"/>
    <col min="9747" max="9998" width="9.140625" style="392"/>
    <col min="9999" max="10002" width="10.42578125" style="392" bestFit="1" customWidth="1"/>
    <col min="10003" max="10254" width="9.140625" style="392"/>
    <col min="10255" max="10258" width="10.42578125" style="392" bestFit="1" customWidth="1"/>
    <col min="10259" max="10510" width="9.140625" style="392"/>
    <col min="10511" max="10514" width="10.42578125" style="392" bestFit="1" customWidth="1"/>
    <col min="10515" max="10766" width="9.140625" style="392"/>
    <col min="10767" max="10770" width="10.42578125" style="392" bestFit="1" customWidth="1"/>
    <col min="10771" max="11022" width="9.140625" style="392"/>
    <col min="11023" max="11026" width="10.42578125" style="392" bestFit="1" customWidth="1"/>
    <col min="11027" max="11278" width="9.140625" style="392"/>
    <col min="11279" max="11282" width="10.42578125" style="392" bestFit="1" customWidth="1"/>
    <col min="11283" max="11534" width="9.140625" style="392"/>
    <col min="11535" max="11538" width="10.42578125" style="392" bestFit="1" customWidth="1"/>
    <col min="11539" max="11790" width="9.140625" style="392"/>
    <col min="11791" max="11794" width="10.42578125" style="392" bestFit="1" customWidth="1"/>
    <col min="11795" max="12046" width="9.140625" style="392"/>
    <col min="12047" max="12050" width="10.42578125" style="392" bestFit="1" customWidth="1"/>
    <col min="12051" max="12302" width="9.140625" style="392"/>
    <col min="12303" max="12306" width="10.42578125" style="392" bestFit="1" customWidth="1"/>
    <col min="12307" max="12558" width="9.140625" style="392"/>
    <col min="12559" max="12562" width="10.42578125" style="392" bestFit="1" customWidth="1"/>
    <col min="12563" max="12814" width="9.140625" style="392"/>
    <col min="12815" max="12818" width="10.42578125" style="392" bestFit="1" customWidth="1"/>
    <col min="12819" max="13070" width="9.140625" style="392"/>
    <col min="13071" max="13074" width="10.42578125" style="392" bestFit="1" customWidth="1"/>
    <col min="13075" max="13326" width="9.140625" style="392"/>
    <col min="13327" max="13330" width="10.42578125" style="392" bestFit="1" customWidth="1"/>
    <col min="13331" max="13582" width="9.140625" style="392"/>
    <col min="13583" max="13586" width="10.42578125" style="392" bestFit="1" customWidth="1"/>
    <col min="13587" max="13838" width="9.140625" style="392"/>
    <col min="13839" max="13842" width="10.42578125" style="392" bestFit="1" customWidth="1"/>
    <col min="13843" max="14094" width="9.140625" style="392"/>
    <col min="14095" max="14098" width="10.42578125" style="392" bestFit="1" customWidth="1"/>
    <col min="14099" max="14350" width="9.140625" style="392"/>
    <col min="14351" max="14354" width="10.42578125" style="392" bestFit="1" customWidth="1"/>
    <col min="14355" max="14606" width="9.140625" style="392"/>
    <col min="14607" max="14610" width="10.42578125" style="392" bestFit="1" customWidth="1"/>
    <col min="14611" max="14862" width="9.140625" style="392"/>
    <col min="14863" max="14866" width="10.42578125" style="392" bestFit="1" customWidth="1"/>
    <col min="14867" max="15118" width="9.140625" style="392"/>
    <col min="15119" max="15122" width="10.42578125" style="392" bestFit="1" customWidth="1"/>
    <col min="15123" max="15374" width="9.140625" style="392"/>
    <col min="15375" max="15378" width="10.42578125" style="392" bestFit="1" customWidth="1"/>
    <col min="15379" max="15630" width="9.140625" style="392"/>
    <col min="15631" max="15634" width="10.42578125" style="392" bestFit="1" customWidth="1"/>
    <col min="15635" max="15886" width="9.140625" style="392"/>
    <col min="15887" max="15890" width="10.42578125" style="392" bestFit="1" customWidth="1"/>
    <col min="15891" max="16142" width="9.140625" style="392"/>
    <col min="16143" max="16146" width="10.42578125" style="392" bestFit="1" customWidth="1"/>
    <col min="16147" max="16384" width="9.140625" style="392"/>
  </cols>
  <sheetData>
    <row r="1" spans="1:43" ht="16.5" thickBot="1" x14ac:dyDescent="0.3">
      <c r="A1" s="1033" t="s">
        <v>1601</v>
      </c>
      <c r="B1" s="1033"/>
      <c r="C1" s="1033"/>
      <c r="D1" s="1033"/>
      <c r="E1" s="1033"/>
      <c r="F1" s="1033"/>
      <c r="G1" s="1033"/>
      <c r="H1" s="1033"/>
      <c r="I1" s="1033"/>
      <c r="J1" s="1033"/>
      <c r="K1" s="1033"/>
      <c r="L1" s="1033"/>
      <c r="M1" s="1033"/>
    </row>
    <row r="2" spans="1:43" x14ac:dyDescent="0.2">
      <c r="A2" s="393"/>
      <c r="B2" s="1034" t="s">
        <v>567</v>
      </c>
      <c r="C2" s="1035"/>
      <c r="D2" s="1036"/>
      <c r="E2" s="1035" t="s">
        <v>1574</v>
      </c>
      <c r="F2" s="1035"/>
      <c r="G2" s="1035"/>
      <c r="H2" s="1034" t="s">
        <v>1575</v>
      </c>
      <c r="I2" s="1035"/>
      <c r="J2" s="1036"/>
      <c r="K2" s="1035" t="s">
        <v>1576</v>
      </c>
      <c r="L2" s="1035"/>
      <c r="M2" s="1036"/>
      <c r="O2" s="1037" t="s">
        <v>1577</v>
      </c>
      <c r="P2" s="1029" t="s">
        <v>1578</v>
      </c>
      <c r="Q2" s="1029" t="s">
        <v>1579</v>
      </c>
      <c r="R2" s="1031" t="s">
        <v>1580</v>
      </c>
    </row>
    <row r="3" spans="1:43" ht="24.75" thickBot="1" x14ac:dyDescent="0.25">
      <c r="A3" s="394" t="s">
        <v>219</v>
      </c>
      <c r="B3" s="395" t="s">
        <v>664</v>
      </c>
      <c r="C3" s="396" t="s">
        <v>1581</v>
      </c>
      <c r="D3" s="397" t="s">
        <v>1582</v>
      </c>
      <c r="E3" s="395" t="s">
        <v>664</v>
      </c>
      <c r="F3" s="396" t="s">
        <v>1581</v>
      </c>
      <c r="G3" s="397" t="s">
        <v>1582</v>
      </c>
      <c r="H3" s="395" t="s">
        <v>664</v>
      </c>
      <c r="I3" s="396" t="s">
        <v>1581</v>
      </c>
      <c r="J3" s="397" t="s">
        <v>1582</v>
      </c>
      <c r="K3" s="395" t="s">
        <v>664</v>
      </c>
      <c r="L3" s="396" t="s">
        <v>1581</v>
      </c>
      <c r="M3" s="397" t="s">
        <v>1582</v>
      </c>
      <c r="O3" s="1038"/>
      <c r="P3" s="1039"/>
      <c r="Q3" s="1039"/>
      <c r="R3" s="1032"/>
    </row>
    <row r="4" spans="1:43" x14ac:dyDescent="0.2">
      <c r="A4" s="398">
        <v>1975</v>
      </c>
      <c r="B4" s="399">
        <v>10271.000119999997</v>
      </c>
      <c r="C4" s="399">
        <v>215.00012000000004</v>
      </c>
      <c r="D4" s="399">
        <v>550.00012000000243</v>
      </c>
      <c r="E4" s="400">
        <v>20752.699866799096</v>
      </c>
      <c r="F4" s="401">
        <v>443.3001273547967</v>
      </c>
      <c r="G4" s="402">
        <v>1373.0003658461083</v>
      </c>
      <c r="H4" s="400">
        <v>21958.890678523388</v>
      </c>
      <c r="I4" s="401">
        <v>469.06566841131354</v>
      </c>
      <c r="J4" s="402">
        <v>1452.8020512367957</v>
      </c>
      <c r="K4" s="400">
        <v>23756.875933380081</v>
      </c>
      <c r="L4" s="401">
        <v>507.47257920248006</v>
      </c>
      <c r="M4" s="402">
        <v>1571.7569066796545</v>
      </c>
      <c r="O4" s="403">
        <f>SUM(B4:D4)</f>
        <v>11036.00036</v>
      </c>
      <c r="P4" s="404">
        <f>SUM(E4:G4)</f>
        <v>22569.000359999998</v>
      </c>
      <c r="Q4" s="404">
        <f>SUM(H4:J4)</f>
        <v>23880.758398171496</v>
      </c>
      <c r="R4" s="405">
        <f>SUM(K4:M4)</f>
        <v>25836.105419262214</v>
      </c>
    </row>
    <row r="5" spans="1:43" ht="13.5" customHeight="1" x14ac:dyDescent="0.2">
      <c r="A5" s="398">
        <v>1976</v>
      </c>
      <c r="B5" s="399">
        <v>13382.000120000004</v>
      </c>
      <c r="C5" s="399">
        <v>200.00011999999981</v>
      </c>
      <c r="D5" s="399">
        <v>450.00012000000243</v>
      </c>
      <c r="E5" s="406">
        <v>29723.576460619646</v>
      </c>
      <c r="F5" s="399">
        <v>594.42337663931096</v>
      </c>
      <c r="G5" s="407">
        <v>709.00052274104542</v>
      </c>
      <c r="H5" s="406">
        <v>34184.896305922106</v>
      </c>
      <c r="I5" s="399">
        <v>683.6425461502929</v>
      </c>
      <c r="J5" s="407">
        <v>815.4169934044985</v>
      </c>
      <c r="K5" s="406">
        <v>36078.49151101421</v>
      </c>
      <c r="L5" s="399">
        <v>721.51138260374489</v>
      </c>
      <c r="M5" s="407">
        <v>860.58517806252485</v>
      </c>
      <c r="O5" s="403">
        <f t="shared" ref="O5:O11" si="0">SUM(B5:D5)</f>
        <v>14032.000360000007</v>
      </c>
      <c r="P5" s="404">
        <f t="shared" ref="P5:P11" si="1">SUM(E5:G5)</f>
        <v>31027.000360000002</v>
      </c>
      <c r="Q5" s="404">
        <f t="shared" ref="Q5:Q11" si="2">SUM(H5:J5)</f>
        <v>35683.955845476899</v>
      </c>
      <c r="R5" s="405">
        <f t="shared" ref="R5:R11" si="3">SUM(K5:M5)</f>
        <v>37660.588071680475</v>
      </c>
    </row>
    <row r="6" spans="1:43" x14ac:dyDescent="0.2">
      <c r="A6" s="398">
        <v>1977</v>
      </c>
      <c r="B6" s="399">
        <v>7325.000119999997</v>
      </c>
      <c r="C6" s="399">
        <v>111.00012000000004</v>
      </c>
      <c r="D6" s="399">
        <v>220.00012000000243</v>
      </c>
      <c r="E6" s="406">
        <v>23930.003234349952</v>
      </c>
      <c r="F6" s="399">
        <v>374.9966010731917</v>
      </c>
      <c r="G6" s="407">
        <v>325.00052457685513</v>
      </c>
      <c r="H6" s="406">
        <v>26206.624394618935</v>
      </c>
      <c r="I6" s="399">
        <v>410.67253428020052</v>
      </c>
      <c r="J6" s="407">
        <v>355.91999684370614</v>
      </c>
      <c r="K6" s="406">
        <v>28961.993979121442</v>
      </c>
      <c r="L6" s="399">
        <v>453.85072438615578</v>
      </c>
      <c r="M6" s="407">
        <v>393.34149451743156</v>
      </c>
      <c r="O6" s="403">
        <f t="shared" si="0"/>
        <v>7656.0003599999991</v>
      </c>
      <c r="P6" s="404">
        <f t="shared" si="1"/>
        <v>24630.000359999998</v>
      </c>
      <c r="Q6" s="404">
        <f t="shared" si="2"/>
        <v>26973.216925742843</v>
      </c>
      <c r="R6" s="405">
        <f t="shared" si="3"/>
        <v>29809.186198025029</v>
      </c>
    </row>
    <row r="7" spans="1:43" x14ac:dyDescent="0.2">
      <c r="A7" s="398">
        <v>1978</v>
      </c>
      <c r="B7" s="399">
        <v>3615.0001199999992</v>
      </c>
      <c r="C7" s="399">
        <v>102.00012000000009</v>
      </c>
      <c r="D7" s="399">
        <v>178.00012000000243</v>
      </c>
      <c r="E7" s="406">
        <v>15127.151088304596</v>
      </c>
      <c r="F7" s="399">
        <v>993.84880126788039</v>
      </c>
      <c r="G7" s="407">
        <v>265.00047042752749</v>
      </c>
      <c r="H7" s="406">
        <v>16475.758181667497</v>
      </c>
      <c r="I7" s="399">
        <v>1082.451839295069</v>
      </c>
      <c r="J7" s="407">
        <v>288.62564030101112</v>
      </c>
      <c r="K7" s="406">
        <v>17747.569777041041</v>
      </c>
      <c r="L7" s="399">
        <v>1166.0094386157919</v>
      </c>
      <c r="M7" s="407">
        <v>310.90549121952108</v>
      </c>
      <c r="O7" s="403">
        <f t="shared" si="0"/>
        <v>3895.0003600000018</v>
      </c>
      <c r="P7" s="404">
        <f t="shared" si="1"/>
        <v>16386.000360000005</v>
      </c>
      <c r="Q7" s="404">
        <f t="shared" si="2"/>
        <v>17846.83566126358</v>
      </c>
      <c r="R7" s="405">
        <f t="shared" si="3"/>
        <v>19224.484706876352</v>
      </c>
    </row>
    <row r="8" spans="1:43" x14ac:dyDescent="0.2">
      <c r="A8" s="398">
        <v>1979</v>
      </c>
      <c r="B8" s="399">
        <v>6385.0001199999961</v>
      </c>
      <c r="C8" s="399">
        <v>71.000120000000038</v>
      </c>
      <c r="D8" s="399">
        <v>1665.0001199999956</v>
      </c>
      <c r="E8" s="406">
        <v>13096.318134176538</v>
      </c>
      <c r="F8" s="399">
        <v>628.68172084370246</v>
      </c>
      <c r="G8" s="407">
        <v>3158.0005049797592</v>
      </c>
      <c r="H8" s="406">
        <v>13768.486777548904</v>
      </c>
      <c r="I8" s="399">
        <v>660.94881569303595</v>
      </c>
      <c r="J8" s="407">
        <v>3320.0849086612889</v>
      </c>
      <c r="K8" s="406">
        <v>14711.967989783923</v>
      </c>
      <c r="L8" s="399">
        <v>706.24012474757978</v>
      </c>
      <c r="M8" s="407">
        <v>3547.5926794828929</v>
      </c>
      <c r="O8" s="403">
        <f t="shared" si="0"/>
        <v>8121.0003599999909</v>
      </c>
      <c r="P8" s="404">
        <f t="shared" si="1"/>
        <v>16883.000359999998</v>
      </c>
      <c r="Q8" s="404">
        <f t="shared" si="2"/>
        <v>17749.520501903229</v>
      </c>
      <c r="R8" s="405">
        <f t="shared" si="3"/>
        <v>18965.800794014394</v>
      </c>
    </row>
    <row r="9" spans="1:43" x14ac:dyDescent="0.2">
      <c r="A9" s="398">
        <v>1980</v>
      </c>
      <c r="B9" s="399">
        <v>6389.0001199999961</v>
      </c>
      <c r="C9" s="399">
        <v>20.000120000000045</v>
      </c>
      <c r="D9" s="399">
        <v>1124.0001199999956</v>
      </c>
      <c r="E9" s="406">
        <v>17089.112095100943</v>
      </c>
      <c r="F9" s="399">
        <v>352.88778562154988</v>
      </c>
      <c r="G9" s="407">
        <v>3027.0004792774935</v>
      </c>
      <c r="H9" s="406">
        <v>19231.035097082517</v>
      </c>
      <c r="I9" s="399">
        <v>397.1181974144377</v>
      </c>
      <c r="J9" s="407">
        <v>3406.4000594015206</v>
      </c>
      <c r="K9" s="406">
        <v>20284.777759526311</v>
      </c>
      <c r="L9" s="399">
        <v>418.87783669208909</v>
      </c>
      <c r="M9" s="407">
        <v>3593.0498704918782</v>
      </c>
      <c r="O9" s="403">
        <f t="shared" si="0"/>
        <v>7533.0003599999909</v>
      </c>
      <c r="P9" s="404">
        <f t="shared" si="1"/>
        <v>20469.000359999987</v>
      </c>
      <c r="Q9" s="404">
        <f t="shared" si="2"/>
        <v>23034.553353898475</v>
      </c>
      <c r="R9" s="405">
        <f t="shared" si="3"/>
        <v>24296.705466710278</v>
      </c>
    </row>
    <row r="10" spans="1:43" x14ac:dyDescent="0.2">
      <c r="A10" s="398">
        <v>1981</v>
      </c>
      <c r="B10" s="399">
        <v>6289.0001199999961</v>
      </c>
      <c r="C10" s="399">
        <v>55.000120000000045</v>
      </c>
      <c r="D10" s="399">
        <v>439.00012000000243</v>
      </c>
      <c r="E10" s="406">
        <v>17194.425444242625</v>
      </c>
      <c r="F10" s="399">
        <v>396.2413179037672</v>
      </c>
      <c r="G10" s="407">
        <v>1125.3335978536027</v>
      </c>
      <c r="H10" s="406">
        <v>18810.642212421804</v>
      </c>
      <c r="I10" s="399">
        <v>433.48663699385139</v>
      </c>
      <c r="J10" s="407">
        <v>1231.1110800116624</v>
      </c>
      <c r="K10" s="406">
        <v>20525.127698482171</v>
      </c>
      <c r="L10" s="399">
        <v>472.99653458981408</v>
      </c>
      <c r="M10" s="407">
        <v>1343.3200123050142</v>
      </c>
      <c r="O10" s="403">
        <f t="shared" si="0"/>
        <v>6783.0003599999982</v>
      </c>
      <c r="P10" s="404">
        <f t="shared" si="1"/>
        <v>18716.000359999995</v>
      </c>
      <c r="Q10" s="404">
        <f t="shared" si="2"/>
        <v>20475.239929427316</v>
      </c>
      <c r="R10" s="405">
        <f t="shared" si="3"/>
        <v>22341.444245376999</v>
      </c>
    </row>
    <row r="11" spans="1:43" ht="12.75" thickBot="1" x14ac:dyDescent="0.25">
      <c r="A11" s="408">
        <v>1982</v>
      </c>
      <c r="B11" s="399">
        <v>5451.0001199999951</v>
      </c>
      <c r="C11" s="399">
        <v>37.000120000000045</v>
      </c>
      <c r="D11" s="399">
        <v>848.00012000000061</v>
      </c>
      <c r="E11" s="409">
        <v>9142.1888393019199</v>
      </c>
      <c r="F11" s="410">
        <v>531.17647708241748</v>
      </c>
      <c r="G11" s="411">
        <v>2121.6350436156672</v>
      </c>
      <c r="H11" s="409">
        <v>10587.247203135137</v>
      </c>
      <c r="I11" s="410">
        <v>615.1367872851132</v>
      </c>
      <c r="J11" s="411">
        <v>2456.9908887715183</v>
      </c>
      <c r="K11" s="409">
        <v>11399.752722727351</v>
      </c>
      <c r="L11" s="410">
        <v>662.3447182405157</v>
      </c>
      <c r="M11" s="411">
        <v>2645.5496916795601</v>
      </c>
      <c r="O11" s="403">
        <f t="shared" si="0"/>
        <v>6336.0003599999955</v>
      </c>
      <c r="P11" s="404">
        <f t="shared" si="1"/>
        <v>11795.000360000005</v>
      </c>
      <c r="Q11" s="404">
        <f t="shared" si="2"/>
        <v>13659.374879191768</v>
      </c>
      <c r="R11" s="405">
        <f t="shared" si="3"/>
        <v>14707.647132647427</v>
      </c>
    </row>
    <row r="12" spans="1:43" ht="12.75" thickBot="1" x14ac:dyDescent="0.25">
      <c r="A12" s="398">
        <v>1983</v>
      </c>
      <c r="B12" s="401">
        <v>8879.000119999997</v>
      </c>
      <c r="C12" s="401">
        <v>311.00011999999958</v>
      </c>
      <c r="D12" s="402">
        <v>1066.0001200000024</v>
      </c>
      <c r="E12" s="478">
        <v>16492.787785575219</v>
      </c>
      <c r="F12" s="479">
        <v>1673.3186806858694</v>
      </c>
      <c r="G12" s="480">
        <v>3298.8938937389089</v>
      </c>
      <c r="H12" s="400">
        <v>18727.951366324978</v>
      </c>
      <c r="I12" s="401">
        <v>1900.0930151818516</v>
      </c>
      <c r="J12" s="402">
        <v>3745.9721914716865</v>
      </c>
      <c r="K12" s="401">
        <v>19956.463018154922</v>
      </c>
      <c r="L12" s="401">
        <v>2024.7348600399553</v>
      </c>
      <c r="M12" s="402">
        <v>3991.6995748164036</v>
      </c>
      <c r="O12" s="412">
        <f>SUM(B12:D12)</f>
        <v>10256.000359999998</v>
      </c>
      <c r="P12" s="413">
        <f>SUM(E12:G12)</f>
        <v>21465.000359999998</v>
      </c>
      <c r="Q12" s="413">
        <f>SUM(H12:J12)</f>
        <v>24374.016572978515</v>
      </c>
      <c r="R12" s="414">
        <f>SUM(K12:M12)</f>
        <v>25972.897453011283</v>
      </c>
    </row>
    <row r="13" spans="1:43" ht="12.75" thickBot="1" x14ac:dyDescent="0.25">
      <c r="A13" s="398">
        <v>1984</v>
      </c>
      <c r="B13" s="399">
        <v>13762.000119999997</v>
      </c>
      <c r="C13" s="399">
        <v>645.00011999999992</v>
      </c>
      <c r="D13" s="407">
        <v>313.00012000000243</v>
      </c>
      <c r="E13" s="481">
        <v>27660.699933002979</v>
      </c>
      <c r="F13" s="482">
        <v>1324.9577848439731</v>
      </c>
      <c r="G13" s="483">
        <v>1251.3426421530492</v>
      </c>
      <c r="H13" s="406">
        <v>33312.968975868069</v>
      </c>
      <c r="I13" s="399">
        <v>1595.9052244025347</v>
      </c>
      <c r="J13" s="407">
        <v>1507.2361421375344</v>
      </c>
      <c r="K13" s="399">
        <v>34672.503050020881</v>
      </c>
      <c r="L13" s="399">
        <v>1661.0356405256214</v>
      </c>
      <c r="M13" s="407">
        <v>1568.7478883440986</v>
      </c>
      <c r="O13" s="415">
        <f t="shared" ref="O13:O43" si="4">SUM(B13:D13)</f>
        <v>14720.00036</v>
      </c>
      <c r="P13" s="416">
        <f t="shared" ref="P13:P43" si="5">SUM(E13:G13)</f>
        <v>30237.000360000002</v>
      </c>
      <c r="Q13" s="416">
        <f t="shared" ref="Q13:Q43" si="6">SUM(H13:J13)</f>
        <v>36416.110342408138</v>
      </c>
      <c r="R13" s="417">
        <f t="shared" ref="R13:R43" si="7">SUM(K13:M13)</f>
        <v>37902.286578890606</v>
      </c>
      <c r="AG13" s="431"/>
      <c r="AH13" s="432" t="s">
        <v>1594</v>
      </c>
      <c r="AI13" s="433"/>
      <c r="AK13" s="444"/>
      <c r="AL13" s="450" t="s">
        <v>1595</v>
      </c>
      <c r="AM13" s="451"/>
      <c r="AO13" s="431"/>
      <c r="AP13" s="432" t="s">
        <v>1596</v>
      </c>
      <c r="AQ13" s="433"/>
    </row>
    <row r="14" spans="1:43" ht="12.75" thickBot="1" x14ac:dyDescent="0.25">
      <c r="A14" s="398">
        <v>1985</v>
      </c>
      <c r="B14" s="399">
        <v>10731.000120000001</v>
      </c>
      <c r="C14" s="399">
        <v>1188.0001199999999</v>
      </c>
      <c r="D14" s="407">
        <v>112.00012000000243</v>
      </c>
      <c r="E14" s="481">
        <v>12529.837930424674</v>
      </c>
      <c r="F14" s="482">
        <v>1194.9894824601367</v>
      </c>
      <c r="G14" s="483">
        <v>546.17294711518934</v>
      </c>
      <c r="H14" s="406">
        <v>22850.056824287312</v>
      </c>
      <c r="I14" s="399">
        <v>1669.7493185070907</v>
      </c>
      <c r="J14" s="407">
        <v>610.582150242848</v>
      </c>
      <c r="K14" s="399">
        <v>23744.933266914955</v>
      </c>
      <c r="L14" s="399">
        <v>1735.1416867500166</v>
      </c>
      <c r="M14" s="407">
        <v>634.49437010045767</v>
      </c>
      <c r="O14" s="415">
        <f t="shared" si="4"/>
        <v>12031.000360000004</v>
      </c>
      <c r="P14" s="416">
        <f t="shared" si="5"/>
        <v>14271.000359999998</v>
      </c>
      <c r="Q14" s="416">
        <f t="shared" si="6"/>
        <v>25130.388293037253</v>
      </c>
      <c r="R14" s="417">
        <f t="shared" si="7"/>
        <v>26114.569323765427</v>
      </c>
      <c r="U14" s="449">
        <v>0.18506788608792962</v>
      </c>
      <c r="V14" s="449">
        <v>0.78160549452532346</v>
      </c>
      <c r="W14" s="449">
        <v>3.3326619386746963E-2</v>
      </c>
      <c r="Y14" s="418">
        <f>$P14*U14</f>
        <v>2641.1038689852821</v>
      </c>
      <c r="Z14" s="418">
        <f t="shared" ref="Z14" si="8">$P14*V14</f>
        <v>11154.292293748867</v>
      </c>
      <c r="AA14" s="418">
        <f t="shared" ref="AA14" si="9">$P14*W14</f>
        <v>475.60419726584882</v>
      </c>
      <c r="AG14" s="434">
        <f>Y14*AC14</f>
        <v>0</v>
      </c>
      <c r="AH14" s="435">
        <f t="shared" ref="AH14" si="10">Z14*AD14</f>
        <v>0</v>
      </c>
      <c r="AI14" s="436">
        <f t="shared" ref="AI14" si="11">AA14*AE14</f>
        <v>0</v>
      </c>
      <c r="AK14" s="452">
        <f>Y14-AG14</f>
        <v>2641.1038689852821</v>
      </c>
      <c r="AL14" s="453">
        <f t="shared" ref="AL14" si="12">Z14-AH14</f>
        <v>11154.292293748867</v>
      </c>
      <c r="AM14" s="454">
        <f t="shared" ref="AM14" si="13">AA14-AI14</f>
        <v>475.60419726584882</v>
      </c>
      <c r="AO14" s="434">
        <v>1110.1948659979203</v>
      </c>
      <c r="AP14" s="435">
        <v>1652.5898074214347</v>
      </c>
      <c r="AQ14" s="436">
        <v>237.14098187263471</v>
      </c>
    </row>
    <row r="15" spans="1:43" x14ac:dyDescent="0.2">
      <c r="A15" s="398">
        <v>1986</v>
      </c>
      <c r="B15" s="399">
        <v>6773.0001199999951</v>
      </c>
      <c r="C15" s="399">
        <v>670.0001199999997</v>
      </c>
      <c r="D15" s="407">
        <v>302.00012000000152</v>
      </c>
      <c r="E15" s="481">
        <v>8530.2035500993243</v>
      </c>
      <c r="F15" s="482">
        <v>686.89197648715844</v>
      </c>
      <c r="G15" s="483">
        <v>878.90483341351603</v>
      </c>
      <c r="H15" s="406">
        <v>14374.602412816437</v>
      </c>
      <c r="I15" s="399">
        <v>1088.3822111399841</v>
      </c>
      <c r="J15" s="407">
        <v>1036.9981391241356</v>
      </c>
      <c r="K15" s="399">
        <v>15060.489341921751</v>
      </c>
      <c r="L15" s="399">
        <v>1140.3145784537437</v>
      </c>
      <c r="M15" s="407">
        <v>1086.478705522105</v>
      </c>
      <c r="O15" s="415">
        <f>SUM(B15:D15)</f>
        <v>7745.0003599999964</v>
      </c>
      <c r="P15" s="416">
        <f>SUM(E15:G15)</f>
        <v>10096.00036</v>
      </c>
      <c r="Q15" s="416">
        <f>SUM(H15:J15)</f>
        <v>16499.982763080556</v>
      </c>
      <c r="R15" s="417">
        <f>SUM(K15:M15)</f>
        <v>17287.282625897602</v>
      </c>
      <c r="U15" s="449">
        <v>0.30812202192768207</v>
      </c>
      <c r="V15" s="449">
        <v>0.61214973101377679</v>
      </c>
      <c r="W15" s="449">
        <v>7.9728247058541146E-2</v>
      </c>
      <c r="Y15" s="418">
        <f>$P15*U15</f>
        <v>3110.8000443058058</v>
      </c>
      <c r="Z15" s="418">
        <f t="shared" ref="Z15:AA20" si="14">$P15*V15</f>
        <v>6180.2639046889935</v>
      </c>
      <c r="AA15" s="418">
        <f t="shared" si="14"/>
        <v>804.9364110052004</v>
      </c>
      <c r="AC15" s="392">
        <v>0.93355031475833516</v>
      </c>
      <c r="AD15" s="392">
        <v>0.9502120941722243</v>
      </c>
      <c r="AE15" s="392">
        <v>0.94514567810999606</v>
      </c>
      <c r="AG15" s="434">
        <f>Y15*AC15</f>
        <v>2904.0883605119279</v>
      </c>
      <c r="AH15" s="435">
        <f t="shared" ref="AH15:AI20" si="15">Z15*AD15</f>
        <v>5872.5615074115367</v>
      </c>
      <c r="AI15" s="436">
        <f t="shared" si="15"/>
        <v>760.78217001493658</v>
      </c>
      <c r="AK15" s="452">
        <f>Y15-AG15</f>
        <v>206.71168379387791</v>
      </c>
      <c r="AL15" s="453">
        <f t="shared" ref="AL15:AM20" si="16">Z15-AH15</f>
        <v>307.70239727745684</v>
      </c>
      <c r="AM15" s="454">
        <f t="shared" si="16"/>
        <v>44.154240990263816</v>
      </c>
      <c r="AO15" s="434">
        <v>1110.1948659979203</v>
      </c>
      <c r="AP15" s="435">
        <v>1652.5898074214347</v>
      </c>
      <c r="AQ15" s="436">
        <v>237.14098187263471</v>
      </c>
    </row>
    <row r="16" spans="1:43" x14ac:dyDescent="0.2">
      <c r="A16" s="398">
        <v>1987</v>
      </c>
      <c r="B16" s="419">
        <v>10758.000119999997</v>
      </c>
      <c r="C16" s="419">
        <v>1738.0001199999997</v>
      </c>
      <c r="D16" s="420">
        <v>85.000119999996059</v>
      </c>
      <c r="E16" s="484">
        <v>15357.145453003786</v>
      </c>
      <c r="F16" s="485">
        <v>2467.7706046441604</v>
      </c>
      <c r="G16" s="486">
        <v>969.08430235205174</v>
      </c>
      <c r="H16" s="421">
        <v>22769.742913364287</v>
      </c>
      <c r="I16" s="419">
        <v>3125.4093962271641</v>
      </c>
      <c r="J16" s="420">
        <v>1087.9616214897551</v>
      </c>
      <c r="K16" s="419">
        <v>23774.883540833805</v>
      </c>
      <c r="L16" s="419">
        <v>3263.3765210021688</v>
      </c>
      <c r="M16" s="420">
        <v>1135.9882694430394</v>
      </c>
      <c r="O16" s="415">
        <f t="shared" si="4"/>
        <v>12581.000359999995</v>
      </c>
      <c r="P16" s="416">
        <f t="shared" si="5"/>
        <v>18794.000359999998</v>
      </c>
      <c r="Q16" s="416">
        <f t="shared" si="6"/>
        <v>26983.113931081207</v>
      </c>
      <c r="R16" s="417">
        <f t="shared" si="7"/>
        <v>28174.248331279014</v>
      </c>
      <c r="U16" s="449">
        <v>0.42864934768888063</v>
      </c>
      <c r="V16" s="449">
        <v>0.53330760792844911</v>
      </c>
      <c r="W16" s="449">
        <v>3.8043044382670393E-2</v>
      </c>
      <c r="Y16" s="418">
        <f t="shared" ref="Y16:Y20" si="17">$P16*U16</f>
        <v>8056.0359947785873</v>
      </c>
      <c r="Z16" s="418">
        <f t="shared" si="14"/>
        <v>10022.983375398011</v>
      </c>
      <c r="AA16" s="418">
        <f t="shared" si="14"/>
        <v>714.98098982340332</v>
      </c>
      <c r="AC16" s="392">
        <v>0.96021316322964845</v>
      </c>
      <c r="AD16" s="392">
        <v>0.97312796313311178</v>
      </c>
      <c r="AE16" s="392">
        <v>0.92164416460977594</v>
      </c>
      <c r="AG16" s="437">
        <f t="shared" ref="AG16:AG19" si="18">Y16*AC16</f>
        <v>7735.5118056382553</v>
      </c>
      <c r="AH16" s="438">
        <f t="shared" si="15"/>
        <v>9753.6453966181089</v>
      </c>
      <c r="AI16" s="439">
        <f t="shared" si="15"/>
        <v>658.95805707766124</v>
      </c>
      <c r="AK16" s="455">
        <f t="shared" ref="AK16:AK19" si="19">Y16-AG16</f>
        <v>320.52418914033206</v>
      </c>
      <c r="AL16" s="456">
        <f t="shared" si="16"/>
        <v>269.33797877990219</v>
      </c>
      <c r="AM16" s="457">
        <f t="shared" si="16"/>
        <v>56.022932745742082</v>
      </c>
      <c r="AO16" s="437">
        <v>1370.1155422619595</v>
      </c>
      <c r="AP16" s="438">
        <v>1151.3145133835769</v>
      </c>
      <c r="AQ16" s="439">
        <v>239.47612529309413</v>
      </c>
    </row>
    <row r="17" spans="1:43" x14ac:dyDescent="0.2">
      <c r="A17" s="398">
        <v>1988</v>
      </c>
      <c r="B17" s="419">
        <v>11034.000120000001</v>
      </c>
      <c r="C17" s="419">
        <v>3847.0001199999988</v>
      </c>
      <c r="D17" s="420">
        <v>1342.0001199999961</v>
      </c>
      <c r="E17" s="484">
        <v>16043.89375309382</v>
      </c>
      <c r="F17" s="485">
        <v>5323.3814153562889</v>
      </c>
      <c r="G17" s="486">
        <v>2331.7251915498887</v>
      </c>
      <c r="H17" s="421">
        <v>26947.493099803531</v>
      </c>
      <c r="I17" s="419">
        <v>8703.5874684428545</v>
      </c>
      <c r="J17" s="420">
        <v>2630.9499340578468</v>
      </c>
      <c r="K17" s="419">
        <v>28226.095400361875</v>
      </c>
      <c r="L17" s="419">
        <v>9116.5545269757695</v>
      </c>
      <c r="M17" s="420">
        <v>2755.7830168934711</v>
      </c>
      <c r="O17" s="415">
        <f t="shared" si="4"/>
        <v>16223.000359999995</v>
      </c>
      <c r="P17" s="416">
        <f t="shared" si="5"/>
        <v>23699.000359999998</v>
      </c>
      <c r="Q17" s="416">
        <f t="shared" si="6"/>
        <v>38282.030502304231</v>
      </c>
      <c r="R17" s="417">
        <f t="shared" si="7"/>
        <v>40098.432944231121</v>
      </c>
      <c r="U17" s="449">
        <v>0.31848575903709053</v>
      </c>
      <c r="V17" s="449">
        <v>0.62577646348032301</v>
      </c>
      <c r="W17" s="449">
        <v>5.5737777482586445E-2</v>
      </c>
      <c r="Y17" s="418">
        <f t="shared" si="17"/>
        <v>7547.7941180748812</v>
      </c>
      <c r="Z17" s="418">
        <f t="shared" si="14"/>
        <v>14830.2766332997</v>
      </c>
      <c r="AA17" s="418">
        <f t="shared" si="14"/>
        <v>1320.929608625416</v>
      </c>
      <c r="AC17" s="392">
        <v>0.9809118375802397</v>
      </c>
      <c r="AD17" s="392">
        <v>0.97855001739537051</v>
      </c>
      <c r="AE17" s="392">
        <v>0.97026750494086966</v>
      </c>
      <c r="AG17" s="437">
        <f t="shared" si="18"/>
        <v>7403.7205980381568</v>
      </c>
      <c r="AH17" s="438">
        <f t="shared" si="15"/>
        <v>14512.167457493579</v>
      </c>
      <c r="AI17" s="439">
        <f t="shared" si="15"/>
        <v>1281.6550755635019</v>
      </c>
      <c r="AK17" s="455">
        <f t="shared" si="19"/>
        <v>144.0735200367244</v>
      </c>
      <c r="AL17" s="456">
        <f t="shared" si="16"/>
        <v>318.10917580612113</v>
      </c>
      <c r="AM17" s="457">
        <f t="shared" si="16"/>
        <v>39.274533061914099</v>
      </c>
      <c r="AO17" s="437">
        <v>517.11201302890549</v>
      </c>
      <c r="AP17" s="438">
        <v>1141.7648171720866</v>
      </c>
      <c r="AQ17" s="439">
        <v>140.96506316524938</v>
      </c>
    </row>
    <row r="18" spans="1:43" x14ac:dyDescent="0.2">
      <c r="A18" s="398">
        <v>1989</v>
      </c>
      <c r="B18" s="419">
        <v>21686.000119999997</v>
      </c>
      <c r="C18" s="419">
        <v>4600.0001199999979</v>
      </c>
      <c r="D18" s="420">
        <v>2332.0001199999951</v>
      </c>
      <c r="E18" s="484">
        <v>26861.611398567009</v>
      </c>
      <c r="F18" s="485">
        <v>5293.9542802138421</v>
      </c>
      <c r="G18" s="486">
        <v>5200.4346812191507</v>
      </c>
      <c r="H18" s="421">
        <v>36926.906283797151</v>
      </c>
      <c r="I18" s="419">
        <v>7969.1031731923513</v>
      </c>
      <c r="J18" s="420">
        <v>5744.5169273617366</v>
      </c>
      <c r="K18" s="419">
        <v>37641.035762794614</v>
      </c>
      <c r="L18" s="419">
        <v>8123.2176677403468</v>
      </c>
      <c r="M18" s="420">
        <v>5855.6101461897842</v>
      </c>
      <c r="O18" s="415">
        <f t="shared" si="4"/>
        <v>28618.000359999991</v>
      </c>
      <c r="P18" s="416">
        <f t="shared" si="5"/>
        <v>37356.000360000005</v>
      </c>
      <c r="Q18" s="416">
        <f t="shared" si="6"/>
        <v>50640.526384351237</v>
      </c>
      <c r="R18" s="417">
        <f t="shared" si="7"/>
        <v>51619.863576724747</v>
      </c>
      <c r="U18" s="449">
        <v>0.71633577876245225</v>
      </c>
      <c r="V18" s="449">
        <v>0.25889347457010425</v>
      </c>
      <c r="W18" s="449">
        <v>2.4770746667443454E-2</v>
      </c>
      <c r="Y18" s="418">
        <f t="shared" si="17"/>
        <v>26759.43960933105</v>
      </c>
      <c r="Z18" s="418">
        <f t="shared" si="14"/>
        <v>9671.2247292424672</v>
      </c>
      <c r="AA18" s="418">
        <f t="shared" si="14"/>
        <v>925.33602142648658</v>
      </c>
      <c r="AC18" s="392">
        <v>0.98610315559735795</v>
      </c>
      <c r="AD18" s="392">
        <v>0.98122727285311384</v>
      </c>
      <c r="AE18" s="392">
        <v>0.93768029137245712</v>
      </c>
      <c r="AG18" s="437">
        <f t="shared" si="18"/>
        <v>26387.56784077828</v>
      </c>
      <c r="AH18" s="438">
        <f t="shared" si="15"/>
        <v>9489.6694662241807</v>
      </c>
      <c r="AI18" s="439">
        <f t="shared" si="15"/>
        <v>867.66935018861818</v>
      </c>
      <c r="AK18" s="455">
        <f t="shared" si="19"/>
        <v>371.87176855276994</v>
      </c>
      <c r="AL18" s="456">
        <f t="shared" si="16"/>
        <v>181.5552630182865</v>
      </c>
      <c r="AM18" s="457">
        <f t="shared" si="16"/>
        <v>57.6666712378684</v>
      </c>
      <c r="AO18" s="437">
        <v>1179.8934893562182</v>
      </c>
      <c r="AP18" s="438">
        <v>576.04768876998969</v>
      </c>
      <c r="AQ18" s="439">
        <v>182.96772086572378</v>
      </c>
    </row>
    <row r="19" spans="1:43" x14ac:dyDescent="0.2">
      <c r="A19" s="398">
        <v>1990</v>
      </c>
      <c r="B19" s="419">
        <v>20720.000119999997</v>
      </c>
      <c r="C19" s="419">
        <v>15067.000120000001</v>
      </c>
      <c r="D19" s="420">
        <v>994.00011999999879</v>
      </c>
      <c r="E19" s="484">
        <v>27420.851694081917</v>
      </c>
      <c r="F19" s="485">
        <v>16624.280715843695</v>
      </c>
      <c r="G19" s="486">
        <v>3555.867950074386</v>
      </c>
      <c r="H19" s="421">
        <v>36685.244513710786</v>
      </c>
      <c r="I19" s="419">
        <v>23100.755855182266</v>
      </c>
      <c r="J19" s="420">
        <v>3924.1255653619228</v>
      </c>
      <c r="K19" s="419">
        <v>37090.324256901607</v>
      </c>
      <c r="L19" s="419">
        <v>23355.835203115559</v>
      </c>
      <c r="M19" s="420">
        <v>3967.4558960530894</v>
      </c>
      <c r="O19" s="415">
        <f t="shared" si="4"/>
        <v>36781.000359999991</v>
      </c>
      <c r="P19" s="416">
        <f t="shared" si="5"/>
        <v>47601.000360000005</v>
      </c>
      <c r="Q19" s="416">
        <f t="shared" si="6"/>
        <v>63710.125934254975</v>
      </c>
      <c r="R19" s="417">
        <f t="shared" si="7"/>
        <v>64413.615356070259</v>
      </c>
      <c r="U19" s="449">
        <v>0.14855876074675994</v>
      </c>
      <c r="V19" s="449">
        <v>0.84102925603094558</v>
      </c>
      <c r="W19" s="449">
        <v>1.041198322229458E-2</v>
      </c>
      <c r="Y19" s="418">
        <f t="shared" si="17"/>
        <v>7071.5456237876751</v>
      </c>
      <c r="Z19" s="418">
        <f t="shared" si="14"/>
        <v>40033.833919099576</v>
      </c>
      <c r="AA19" s="418">
        <f t="shared" si="14"/>
        <v>495.62081711275835</v>
      </c>
      <c r="AC19" s="392">
        <v>0.93238437113291694</v>
      </c>
      <c r="AD19" s="392">
        <v>0.98861349422967171</v>
      </c>
      <c r="AE19" s="392">
        <v>0.93584842098225729</v>
      </c>
      <c r="AG19" s="437">
        <f t="shared" si="18"/>
        <v>6593.3986193730025</v>
      </c>
      <c r="AH19" s="438">
        <f t="shared" si="15"/>
        <v>39577.988438171385</v>
      </c>
      <c r="AI19" s="439">
        <f t="shared" si="15"/>
        <v>463.82595910091101</v>
      </c>
      <c r="AK19" s="455">
        <f t="shared" si="19"/>
        <v>478.14700441467267</v>
      </c>
      <c r="AL19" s="456">
        <f t="shared" si="16"/>
        <v>455.84548092819023</v>
      </c>
      <c r="AM19" s="457">
        <f t="shared" si="16"/>
        <v>31.794858011847339</v>
      </c>
      <c r="AO19" s="437">
        <v>1191.3847081423755</v>
      </c>
      <c r="AP19" s="438">
        <v>1135.8166635770904</v>
      </c>
      <c r="AQ19" s="439">
        <v>79.222304611620302</v>
      </c>
    </row>
    <row r="20" spans="1:43" ht="12.75" thickBot="1" x14ac:dyDescent="0.25">
      <c r="A20" s="398">
        <v>1991</v>
      </c>
      <c r="B20" s="419">
        <v>12987.000119999997</v>
      </c>
      <c r="C20" s="419">
        <v>3280.0001200000002</v>
      </c>
      <c r="D20" s="420">
        <v>953.00011999999788</v>
      </c>
      <c r="E20" s="484">
        <v>17505.493466481785</v>
      </c>
      <c r="F20" s="485">
        <v>4000.6669653776448</v>
      </c>
      <c r="G20" s="486">
        <v>1318.8399281405696</v>
      </c>
      <c r="H20" s="421">
        <v>24154.594254465461</v>
      </c>
      <c r="I20" s="419">
        <v>5198.0558222395102</v>
      </c>
      <c r="J20" s="420">
        <v>1402.9309911371256</v>
      </c>
      <c r="K20" s="419">
        <v>24539.710961906159</v>
      </c>
      <c r="L20" s="419">
        <v>5280.9327326220437</v>
      </c>
      <c r="M20" s="420">
        <v>1425.2990822083834</v>
      </c>
      <c r="O20" s="415">
        <f t="shared" si="4"/>
        <v>17220.000359999995</v>
      </c>
      <c r="P20" s="416">
        <f t="shared" si="5"/>
        <v>22825.000359999998</v>
      </c>
      <c r="Q20" s="416">
        <f t="shared" si="6"/>
        <v>30755.581067842097</v>
      </c>
      <c r="R20" s="417">
        <f t="shared" si="7"/>
        <v>31245.942776736589</v>
      </c>
      <c r="U20" s="449">
        <v>0.49433223561103284</v>
      </c>
      <c r="V20" s="449">
        <v>0.25518629574260093</v>
      </c>
      <c r="W20" s="449">
        <v>0.25048146864636617</v>
      </c>
      <c r="Y20" s="418">
        <f t="shared" si="17"/>
        <v>11283.133455781428</v>
      </c>
      <c r="Z20" s="418">
        <f t="shared" si="14"/>
        <v>5824.6272921919326</v>
      </c>
      <c r="AA20" s="418">
        <f t="shared" si="14"/>
        <v>5717.2396120266358</v>
      </c>
      <c r="AC20" s="392">
        <v>0.94878903434031847</v>
      </c>
      <c r="AD20" s="392">
        <v>0.88909860026169385</v>
      </c>
      <c r="AE20" s="392">
        <v>0.98313071541512098</v>
      </c>
      <c r="AG20" s="440">
        <f>Y20*AC20</f>
        <v>10705.313295843802</v>
      </c>
      <c r="AH20" s="441">
        <f t="shared" si="15"/>
        <v>5178.6679725339072</v>
      </c>
      <c r="AI20" s="442">
        <f t="shared" si="15"/>
        <v>5620.793869971415</v>
      </c>
      <c r="AK20" s="458">
        <f>Y20-AG20</f>
        <v>577.82015993762616</v>
      </c>
      <c r="AL20" s="459">
        <f t="shared" si="16"/>
        <v>645.95931965802538</v>
      </c>
      <c r="AM20" s="460">
        <f t="shared" si="16"/>
        <v>96.445742055220762</v>
      </c>
      <c r="AO20" s="440">
        <v>1829.9368150639802</v>
      </c>
      <c r="AP20" s="441">
        <v>2045.7312188683427</v>
      </c>
      <c r="AQ20" s="442">
        <v>305.44038834170169</v>
      </c>
    </row>
    <row r="21" spans="1:43" x14ac:dyDescent="0.2">
      <c r="A21" s="398">
        <v>1992</v>
      </c>
      <c r="B21" s="419">
        <v>10701.80012</v>
      </c>
      <c r="C21" s="419">
        <v>3438.0001199999997</v>
      </c>
      <c r="D21" s="420">
        <v>21.20011999999997</v>
      </c>
      <c r="E21" s="484">
        <v>15706.553853296882</v>
      </c>
      <c r="F21" s="485">
        <v>4003.866582253047</v>
      </c>
      <c r="G21" s="486">
        <v>37.579924450069583</v>
      </c>
      <c r="H21" s="421">
        <v>21070.043429624438</v>
      </c>
      <c r="I21" s="419">
        <v>5400.5603402100533</v>
      </c>
      <c r="J21" s="420">
        <v>39.73947622921014</v>
      </c>
      <c r="K21" s="419">
        <v>21365.443730109258</v>
      </c>
      <c r="L21" s="419">
        <v>5476.2757582922723</v>
      </c>
      <c r="M21" s="420">
        <v>40.296620463792351</v>
      </c>
      <c r="O21" s="415">
        <f t="shared" si="4"/>
        <v>14161.00036</v>
      </c>
      <c r="P21" s="416">
        <f t="shared" si="5"/>
        <v>19748.000359999998</v>
      </c>
      <c r="Q21" s="416">
        <f t="shared" si="6"/>
        <v>26510.343246063701</v>
      </c>
      <c r="R21" s="417">
        <f t="shared" si="7"/>
        <v>26882.016108865322</v>
      </c>
    </row>
    <row r="22" spans="1:43" x14ac:dyDescent="0.2">
      <c r="A22" s="398">
        <v>1993</v>
      </c>
      <c r="B22" s="419">
        <v>12480.000119999997</v>
      </c>
      <c r="C22" s="419">
        <v>2661.0001200000002</v>
      </c>
      <c r="D22" s="420">
        <v>331.00012000000152</v>
      </c>
      <c r="E22" s="484">
        <v>19278.268411762532</v>
      </c>
      <c r="F22" s="485">
        <v>3112.5569430587911</v>
      </c>
      <c r="G22" s="486">
        <v>782.17500517867381</v>
      </c>
      <c r="H22" s="421">
        <v>25535.379422939957</v>
      </c>
      <c r="I22" s="419">
        <v>3831.6097525452501</v>
      </c>
      <c r="J22" s="420">
        <v>817.59659035829782</v>
      </c>
      <c r="K22" s="419">
        <v>25939.301756764973</v>
      </c>
      <c r="L22" s="419">
        <v>3892.2187111168396</v>
      </c>
      <c r="M22" s="420">
        <v>830.52945175953528</v>
      </c>
      <c r="O22" s="415">
        <f t="shared" si="4"/>
        <v>15472.000359999998</v>
      </c>
      <c r="P22" s="416">
        <f t="shared" si="5"/>
        <v>23173.000359999998</v>
      </c>
      <c r="Q22" s="416">
        <f t="shared" si="6"/>
        <v>30184.585765843505</v>
      </c>
      <c r="R22" s="417">
        <f t="shared" si="7"/>
        <v>30662.049919641348</v>
      </c>
    </row>
    <row r="23" spans="1:43" x14ac:dyDescent="0.2">
      <c r="A23" s="398">
        <v>1994</v>
      </c>
      <c r="B23" s="419">
        <v>15284.000119999997</v>
      </c>
      <c r="C23" s="419">
        <v>3581.0001199999988</v>
      </c>
      <c r="D23" s="420">
        <v>346.00012000000197</v>
      </c>
      <c r="E23" s="484">
        <v>26403.575255236174</v>
      </c>
      <c r="F23" s="485">
        <v>3810.4701543500546</v>
      </c>
      <c r="G23" s="486">
        <v>932.95495041376898</v>
      </c>
      <c r="H23" s="421">
        <v>31723.060056255421</v>
      </c>
      <c r="I23" s="419">
        <v>5067.4956106618256</v>
      </c>
      <c r="J23" s="420">
        <v>947.88335137123704</v>
      </c>
      <c r="K23" s="419">
        <v>32572.502320457927</v>
      </c>
      <c r="L23" s="419">
        <v>5203.1869638201761</v>
      </c>
      <c r="M23" s="420">
        <v>973.26464115730414</v>
      </c>
      <c r="O23" s="415">
        <f t="shared" si="4"/>
        <v>19211.000359999995</v>
      </c>
      <c r="P23" s="416">
        <f t="shared" si="5"/>
        <v>31147.000359999998</v>
      </c>
      <c r="Q23" s="416">
        <f t="shared" si="6"/>
        <v>37738.439018288482</v>
      </c>
      <c r="R23" s="417">
        <f t="shared" si="7"/>
        <v>38748.953925435402</v>
      </c>
    </row>
    <row r="24" spans="1:43" x14ac:dyDescent="0.2">
      <c r="A24" s="398">
        <v>1995</v>
      </c>
      <c r="B24" s="419">
        <v>31403.600119999996</v>
      </c>
      <c r="C24" s="419">
        <v>5396.0001199999979</v>
      </c>
      <c r="D24" s="420">
        <v>163.40011999999524</v>
      </c>
      <c r="E24" s="484">
        <v>48705.873654653216</v>
      </c>
      <c r="F24" s="485">
        <v>6510.2358346717347</v>
      </c>
      <c r="G24" s="486">
        <v>445.89087067504505</v>
      </c>
      <c r="H24" s="421">
        <v>53178.191990141022</v>
      </c>
      <c r="I24" s="419">
        <v>7438.237726820129</v>
      </c>
      <c r="J24" s="420">
        <v>448.80436734322666</v>
      </c>
      <c r="K24" s="419">
        <v>54214.605601221068</v>
      </c>
      <c r="L24" s="419">
        <v>7583.2048747057624</v>
      </c>
      <c r="M24" s="420">
        <v>457.55131675272605</v>
      </c>
      <c r="O24" s="415">
        <f t="shared" si="4"/>
        <v>36963.000359999991</v>
      </c>
      <c r="P24" s="416">
        <f t="shared" si="5"/>
        <v>55662.000359999998</v>
      </c>
      <c r="Q24" s="416">
        <f t="shared" si="6"/>
        <v>61065.234084304378</v>
      </c>
      <c r="R24" s="417">
        <f t="shared" si="7"/>
        <v>62255.361792679556</v>
      </c>
    </row>
    <row r="25" spans="1:43" x14ac:dyDescent="0.2">
      <c r="A25" s="398">
        <v>1996</v>
      </c>
      <c r="B25" s="419">
        <v>14787.80012</v>
      </c>
      <c r="C25" s="419">
        <v>9580.0001200000006</v>
      </c>
      <c r="D25" s="420">
        <v>121.20011999999997</v>
      </c>
      <c r="E25" s="484">
        <v>25402.705562231684</v>
      </c>
      <c r="F25" s="485">
        <v>10769.354559381245</v>
      </c>
      <c r="G25" s="486">
        <v>327.94023838706755</v>
      </c>
      <c r="H25" s="421">
        <v>27232.656956295541</v>
      </c>
      <c r="I25" s="419">
        <v>12538.979321580149</v>
      </c>
      <c r="J25" s="420">
        <v>330.02784723926106</v>
      </c>
      <c r="K25" s="419">
        <v>27350.251449437917</v>
      </c>
      <c r="L25" s="419">
        <v>12593.124420980856</v>
      </c>
      <c r="M25" s="420">
        <v>331.45295450959748</v>
      </c>
      <c r="O25" s="415">
        <f t="shared" si="4"/>
        <v>24489.000360000002</v>
      </c>
      <c r="P25" s="416">
        <f t="shared" si="5"/>
        <v>36500.000359999998</v>
      </c>
      <c r="Q25" s="416">
        <f t="shared" si="6"/>
        <v>40101.664125114949</v>
      </c>
      <c r="R25" s="417">
        <f t="shared" si="7"/>
        <v>40274.828824928365</v>
      </c>
    </row>
    <row r="26" spans="1:43" x14ac:dyDescent="0.2">
      <c r="A26" s="398">
        <v>1997</v>
      </c>
      <c r="B26" s="419">
        <v>13118.000119999997</v>
      </c>
      <c r="C26" s="419">
        <v>2134.0001199999979</v>
      </c>
      <c r="D26" s="420">
        <v>68.000119999997878</v>
      </c>
      <c r="E26" s="484">
        <v>21872.442316707216</v>
      </c>
      <c r="F26" s="485">
        <v>2831.1868645176223</v>
      </c>
      <c r="G26" s="486">
        <v>160.3711787751634</v>
      </c>
      <c r="H26" s="421">
        <v>22198.908069725003</v>
      </c>
      <c r="I26" s="419">
        <v>2936.9113642787524</v>
      </c>
      <c r="J26" s="420">
        <v>160.49523168702171</v>
      </c>
      <c r="K26" s="419">
        <v>22503.052336293083</v>
      </c>
      <c r="L26" s="419">
        <v>2977.1495935672547</v>
      </c>
      <c r="M26" s="420">
        <v>162.69415536271799</v>
      </c>
      <c r="O26" s="415">
        <f t="shared" si="4"/>
        <v>15320.000359999991</v>
      </c>
      <c r="P26" s="416">
        <f t="shared" si="5"/>
        <v>24864.000360000002</v>
      </c>
      <c r="Q26" s="416">
        <f t="shared" si="6"/>
        <v>25296.314665690777</v>
      </c>
      <c r="R26" s="417">
        <f t="shared" si="7"/>
        <v>25642.896085223056</v>
      </c>
    </row>
    <row r="27" spans="1:43" x14ac:dyDescent="0.2">
      <c r="A27" s="398">
        <v>1998</v>
      </c>
      <c r="B27" s="419">
        <v>19542.200120000001</v>
      </c>
      <c r="C27" s="419">
        <v>3852.000120000002</v>
      </c>
      <c r="D27" s="420">
        <v>166.80011999999897</v>
      </c>
      <c r="E27" s="484">
        <v>29392.184314272141</v>
      </c>
      <c r="F27" s="485">
        <v>4457.0450807885099</v>
      </c>
      <c r="G27" s="486">
        <v>414.77096493934539</v>
      </c>
      <c r="H27" s="421">
        <v>30274.880793350036</v>
      </c>
      <c r="I27" s="419">
        <v>4667.5810992094302</v>
      </c>
      <c r="J27" s="420">
        <v>420.54380614654474</v>
      </c>
      <c r="K27" s="419">
        <v>30396.921846556303</v>
      </c>
      <c r="L27" s="419">
        <v>4686.3965824861916</v>
      </c>
      <c r="M27" s="420">
        <v>422.23906002291551</v>
      </c>
      <c r="O27" s="415">
        <f t="shared" si="4"/>
        <v>23561.000360000002</v>
      </c>
      <c r="P27" s="416">
        <f t="shared" si="5"/>
        <v>34264.000359999998</v>
      </c>
      <c r="Q27" s="416">
        <f t="shared" si="6"/>
        <v>35363.005698706016</v>
      </c>
      <c r="R27" s="417">
        <f t="shared" si="7"/>
        <v>35505.55748906541</v>
      </c>
    </row>
    <row r="28" spans="1:43" x14ac:dyDescent="0.2">
      <c r="A28" s="398">
        <v>1999</v>
      </c>
      <c r="B28" s="419">
        <v>33348.200119999994</v>
      </c>
      <c r="C28" s="419">
        <v>8454.0001200000006</v>
      </c>
      <c r="D28" s="420">
        <v>279.80011999999897</v>
      </c>
      <c r="E28" s="484">
        <v>51814.949189801344</v>
      </c>
      <c r="F28" s="485">
        <v>8823.369974440433</v>
      </c>
      <c r="G28" s="486">
        <v>596.68119575821959</v>
      </c>
      <c r="H28" s="421">
        <v>56308.333125659119</v>
      </c>
      <c r="I28" s="419">
        <v>9683.9765123317247</v>
      </c>
      <c r="J28" s="420">
        <v>598.14307474967472</v>
      </c>
      <c r="K28" s="419">
        <v>56401.431295253162</v>
      </c>
      <c r="L28" s="419">
        <v>9699.9876502511815</v>
      </c>
      <c r="M28" s="420">
        <v>599.13202296255031</v>
      </c>
      <c r="O28" s="415">
        <f t="shared" si="4"/>
        <v>42082.000359999991</v>
      </c>
      <c r="P28" s="416">
        <f t="shared" si="5"/>
        <v>61235.000359999998</v>
      </c>
      <c r="Q28" s="416">
        <f t="shared" si="6"/>
        <v>66590.452712740516</v>
      </c>
      <c r="R28" s="417">
        <f t="shared" si="7"/>
        <v>66700.550968466894</v>
      </c>
    </row>
    <row r="29" spans="1:43" x14ac:dyDescent="0.2">
      <c r="A29" s="398">
        <v>2000</v>
      </c>
      <c r="B29" s="419">
        <v>17508.400119999998</v>
      </c>
      <c r="C29" s="419">
        <v>8262.0001200000042</v>
      </c>
      <c r="D29" s="420">
        <v>250.60011999999824</v>
      </c>
      <c r="E29" s="484">
        <v>24118.855352801333</v>
      </c>
      <c r="F29" s="485">
        <v>8558.6912097513377</v>
      </c>
      <c r="G29" s="486">
        <v>443.45379744732662</v>
      </c>
      <c r="H29" s="421">
        <v>30691.536596446822</v>
      </c>
      <c r="I29" s="419">
        <v>11057.636334765197</v>
      </c>
      <c r="J29" s="420">
        <v>498.15567194498317</v>
      </c>
      <c r="K29" s="419">
        <v>30789.768144841688</v>
      </c>
      <c r="L29" s="419">
        <v>11093.027483570593</v>
      </c>
      <c r="M29" s="420">
        <v>499.75007250043109</v>
      </c>
      <c r="O29" s="415">
        <f t="shared" si="4"/>
        <v>26021.000360000002</v>
      </c>
      <c r="P29" s="416">
        <f t="shared" si="5"/>
        <v>33121.000359999998</v>
      </c>
      <c r="Q29" s="416">
        <f t="shared" si="6"/>
        <v>42247.328603156995</v>
      </c>
      <c r="R29" s="417">
        <f t="shared" si="7"/>
        <v>42382.545700912706</v>
      </c>
    </row>
    <row r="30" spans="1:43" x14ac:dyDescent="0.2">
      <c r="A30" s="398">
        <v>2001</v>
      </c>
      <c r="B30" s="419">
        <v>26971.200119999994</v>
      </c>
      <c r="C30" s="419">
        <v>6770.0001199999997</v>
      </c>
      <c r="D30" s="420">
        <v>215.80011999999715</v>
      </c>
      <c r="E30" s="484">
        <v>39224.305259805442</v>
      </c>
      <c r="F30" s="485">
        <v>6985.1187327501393</v>
      </c>
      <c r="G30" s="486">
        <v>504.57636744442198</v>
      </c>
      <c r="H30" s="421">
        <v>41834.269146692299</v>
      </c>
      <c r="I30" s="419">
        <v>7454.1446883110593</v>
      </c>
      <c r="J30" s="420">
        <v>506.00136886023574</v>
      </c>
      <c r="K30" s="419">
        <v>41944.120809429012</v>
      </c>
      <c r="L30" s="419">
        <v>7473.7183585339098</v>
      </c>
      <c r="M30" s="420">
        <v>507.33006642924283</v>
      </c>
      <c r="O30" s="415">
        <f t="shared" si="4"/>
        <v>33957.000359999991</v>
      </c>
      <c r="P30" s="416">
        <f t="shared" si="5"/>
        <v>46714.000360000005</v>
      </c>
      <c r="Q30" s="416">
        <f t="shared" si="6"/>
        <v>49794.415203863595</v>
      </c>
      <c r="R30" s="417">
        <f t="shared" si="7"/>
        <v>49925.16923439216</v>
      </c>
    </row>
    <row r="31" spans="1:43" x14ac:dyDescent="0.2">
      <c r="A31" s="398">
        <v>2002</v>
      </c>
      <c r="B31" s="419">
        <v>27020.600119999996</v>
      </c>
      <c r="C31" s="419">
        <v>9294.0001200000006</v>
      </c>
      <c r="D31" s="420">
        <v>308.4001199999982</v>
      </c>
      <c r="E31" s="484">
        <v>45156.465686512805</v>
      </c>
      <c r="F31" s="485">
        <v>9876.9449941306339</v>
      </c>
      <c r="G31" s="486">
        <v>815.58967935655483</v>
      </c>
      <c r="H31" s="421">
        <v>46271.065475086114</v>
      </c>
      <c r="I31" s="419">
        <v>9962.8836749620896</v>
      </c>
      <c r="J31" s="420">
        <v>817.87889457884421</v>
      </c>
      <c r="K31" s="419">
        <v>46406.837342985767</v>
      </c>
      <c r="L31" s="419">
        <v>9992.1174804154143</v>
      </c>
      <c r="M31" s="420">
        <v>820.27877329554667</v>
      </c>
      <c r="O31" s="415">
        <f t="shared" si="4"/>
        <v>36623.000359999998</v>
      </c>
      <c r="P31" s="416">
        <f t="shared" si="5"/>
        <v>55849.000359999998</v>
      </c>
      <c r="Q31" s="416">
        <f t="shared" si="6"/>
        <v>57051.828044627051</v>
      </c>
      <c r="R31" s="417">
        <f t="shared" si="7"/>
        <v>57219.233596696729</v>
      </c>
    </row>
    <row r="32" spans="1:43" x14ac:dyDescent="0.2">
      <c r="A32" s="398">
        <v>2003</v>
      </c>
      <c r="B32" s="419">
        <v>18540.600119999999</v>
      </c>
      <c r="C32" s="419">
        <v>7843.0001200000024</v>
      </c>
      <c r="D32" s="420">
        <v>125.40011999999967</v>
      </c>
      <c r="E32" s="484">
        <v>37784.676907723027</v>
      </c>
      <c r="F32" s="485">
        <v>8266.4038877230087</v>
      </c>
      <c r="G32" s="486">
        <v>403.91956455396252</v>
      </c>
      <c r="H32" s="421">
        <v>40551.960661826779</v>
      </c>
      <c r="I32" s="419">
        <v>8855.7861781091233</v>
      </c>
      <c r="J32" s="420">
        <v>404.55736820019615</v>
      </c>
      <c r="K32" s="419">
        <v>40748.141958684144</v>
      </c>
      <c r="L32" s="419">
        <v>8898.6284868103157</v>
      </c>
      <c r="M32" s="420">
        <v>406.51452607496731</v>
      </c>
      <c r="O32" s="415">
        <f t="shared" si="4"/>
        <v>26509.000359999998</v>
      </c>
      <c r="P32" s="416">
        <f t="shared" si="5"/>
        <v>46455.000359999998</v>
      </c>
      <c r="Q32" s="416">
        <f t="shared" si="6"/>
        <v>49812.304208136105</v>
      </c>
      <c r="R32" s="417">
        <f t="shared" si="7"/>
        <v>50053.284971569432</v>
      </c>
    </row>
    <row r="33" spans="1:18" x14ac:dyDescent="0.2">
      <c r="A33" s="398">
        <v>2004</v>
      </c>
      <c r="B33" s="419">
        <v>29711.000119999997</v>
      </c>
      <c r="C33" s="419">
        <v>3518.0001200000029</v>
      </c>
      <c r="D33" s="420">
        <v>269.00012000000163</v>
      </c>
      <c r="E33" s="484">
        <v>48175.442701850152</v>
      </c>
      <c r="F33" s="485">
        <v>3574.8462150843434</v>
      </c>
      <c r="G33" s="486">
        <v>667.71144306550207</v>
      </c>
      <c r="H33" s="421">
        <v>49998.984717119318</v>
      </c>
      <c r="I33" s="419">
        <v>3663.523464930222</v>
      </c>
      <c r="J33" s="420">
        <v>668.05030424868119</v>
      </c>
      <c r="K33" s="419">
        <v>50228.516663102157</v>
      </c>
      <c r="L33" s="419">
        <v>3680.3417198371326</v>
      </c>
      <c r="M33" s="420">
        <v>671.11714424985644</v>
      </c>
      <c r="O33" s="415">
        <f t="shared" si="4"/>
        <v>33498.000360000005</v>
      </c>
      <c r="P33" s="416">
        <f t="shared" si="5"/>
        <v>52418.000359999998</v>
      </c>
      <c r="Q33" s="416">
        <f t="shared" si="6"/>
        <v>54330.558486298221</v>
      </c>
      <c r="R33" s="417">
        <f t="shared" si="7"/>
        <v>54579.975527189148</v>
      </c>
    </row>
    <row r="34" spans="1:18" x14ac:dyDescent="0.2">
      <c r="A34" s="398">
        <v>2005</v>
      </c>
      <c r="B34" s="419">
        <v>28026.000120000001</v>
      </c>
      <c r="C34" s="419">
        <v>1096.0001199999988</v>
      </c>
      <c r="D34" s="420">
        <v>937.0001199999997</v>
      </c>
      <c r="E34" s="484">
        <v>43419.232790021029</v>
      </c>
      <c r="F34" s="485">
        <v>1145.3898400771336</v>
      </c>
      <c r="G34" s="486">
        <v>1754.3777299018363</v>
      </c>
      <c r="H34" s="421">
        <v>49544.668665710327</v>
      </c>
      <c r="I34" s="419">
        <v>1334.5109731298662</v>
      </c>
      <c r="J34" s="420">
        <v>1755.6825290343686</v>
      </c>
      <c r="K34" s="419">
        <v>49658.290772517474</v>
      </c>
      <c r="L34" s="419">
        <v>1337.5714426497534</v>
      </c>
      <c r="M34" s="420">
        <v>1759.7088824888506</v>
      </c>
      <c r="O34" s="415">
        <f t="shared" si="4"/>
        <v>30059.000360000002</v>
      </c>
      <c r="P34" s="416">
        <f t="shared" si="5"/>
        <v>46319.000359999998</v>
      </c>
      <c r="Q34" s="416">
        <f t="shared" si="6"/>
        <v>52634.862167874562</v>
      </c>
      <c r="R34" s="417">
        <f t="shared" si="7"/>
        <v>52755.571097656073</v>
      </c>
    </row>
    <row r="35" spans="1:18" x14ac:dyDescent="0.2">
      <c r="A35" s="398">
        <v>2006</v>
      </c>
      <c r="B35" s="419">
        <v>36348.000120000012</v>
      </c>
      <c r="C35" s="419">
        <v>3939.0001199999997</v>
      </c>
      <c r="D35" s="420">
        <v>222.00012000000197</v>
      </c>
      <c r="E35" s="484">
        <v>64631.055259344641</v>
      </c>
      <c r="F35" s="485">
        <v>4029.0914160082189</v>
      </c>
      <c r="G35" s="486">
        <v>542.85368464714566</v>
      </c>
      <c r="H35" s="421">
        <v>74216.677165742934</v>
      </c>
      <c r="I35" s="419">
        <v>4966.9580344843316</v>
      </c>
      <c r="J35" s="420">
        <v>544.02882615690623</v>
      </c>
      <c r="K35" s="419">
        <v>74512.240895802213</v>
      </c>
      <c r="L35" s="419">
        <v>4986.7386646578052</v>
      </c>
      <c r="M35" s="420">
        <v>546.19539026701136</v>
      </c>
      <c r="O35" s="415">
        <f t="shared" si="4"/>
        <v>40509.000360000013</v>
      </c>
      <c r="P35" s="416">
        <f t="shared" si="5"/>
        <v>69203.000360000005</v>
      </c>
      <c r="Q35" s="416">
        <f t="shared" si="6"/>
        <v>79727.664026384169</v>
      </c>
      <c r="R35" s="417">
        <f t="shared" si="7"/>
        <v>80045.174950727029</v>
      </c>
    </row>
    <row r="36" spans="1:18" x14ac:dyDescent="0.2">
      <c r="A36" s="398">
        <v>2007</v>
      </c>
      <c r="B36" s="419">
        <v>40620.000119999997</v>
      </c>
      <c r="C36" s="419">
        <v>1773.0001199999997</v>
      </c>
      <c r="D36" s="420">
        <v>740.00012000000106</v>
      </c>
      <c r="E36" s="484">
        <v>76170.951159301098</v>
      </c>
      <c r="F36" s="485">
        <v>1813.233228699446</v>
      </c>
      <c r="G36" s="486">
        <v>1661.815971999471</v>
      </c>
      <c r="H36" s="421">
        <v>93131.332869189035</v>
      </c>
      <c r="I36" s="419">
        <v>2932.3129585475072</v>
      </c>
      <c r="J36" s="420">
        <v>1662.5785927883308</v>
      </c>
      <c r="K36" s="419">
        <v>93238.71239751282</v>
      </c>
      <c r="L36" s="419">
        <v>2935.6938870995455</v>
      </c>
      <c r="M36" s="420">
        <v>1664.4955298662687</v>
      </c>
      <c r="O36" s="415">
        <f t="shared" si="4"/>
        <v>43133.000359999998</v>
      </c>
      <c r="P36" s="416">
        <f t="shared" si="5"/>
        <v>79646.00036000002</v>
      </c>
      <c r="Q36" s="416">
        <f t="shared" si="6"/>
        <v>97726.224420524872</v>
      </c>
      <c r="R36" s="417">
        <f t="shared" si="7"/>
        <v>97838.901814478639</v>
      </c>
    </row>
    <row r="37" spans="1:18" x14ac:dyDescent="0.2">
      <c r="A37" s="398">
        <v>2008</v>
      </c>
      <c r="B37" s="419">
        <v>31886.000119999997</v>
      </c>
      <c r="C37" s="419">
        <v>1380.0001199999997</v>
      </c>
      <c r="D37" s="420">
        <v>1367.0001200000011</v>
      </c>
      <c r="E37" s="484">
        <v>51666.884852549883</v>
      </c>
      <c r="F37" s="485">
        <v>1402.2796755548854</v>
      </c>
      <c r="G37" s="486">
        <v>3420.8358318952291</v>
      </c>
      <c r="H37" s="421">
        <v>69689.328905693226</v>
      </c>
      <c r="I37" s="419">
        <v>2754.4589256057766</v>
      </c>
      <c r="J37" s="420">
        <v>3465.9379487684191</v>
      </c>
      <c r="K37" s="419">
        <v>70558.878846402557</v>
      </c>
      <c r="L37" s="419">
        <v>2788.8277397851757</v>
      </c>
      <c r="M37" s="420">
        <v>3509.1842561325261</v>
      </c>
      <c r="O37" s="415">
        <f t="shared" si="4"/>
        <v>34633.000359999998</v>
      </c>
      <c r="P37" s="416">
        <f t="shared" si="5"/>
        <v>56490.000359999998</v>
      </c>
      <c r="Q37" s="416">
        <f t="shared" si="6"/>
        <v>75909.725780067427</v>
      </c>
      <c r="R37" s="417">
        <f t="shared" si="7"/>
        <v>76856.890842320267</v>
      </c>
    </row>
    <row r="38" spans="1:18" x14ac:dyDescent="0.2">
      <c r="A38" s="398">
        <v>2009</v>
      </c>
      <c r="B38" s="419">
        <v>22645.000119999997</v>
      </c>
      <c r="C38" s="419">
        <v>1929.0001199999992</v>
      </c>
      <c r="D38" s="420">
        <v>185.00011999999964</v>
      </c>
      <c r="E38" s="484">
        <v>41130.239090453986</v>
      </c>
      <c r="F38" s="485">
        <v>1965.5784568951681</v>
      </c>
      <c r="G38" s="486">
        <v>499.18281265084261</v>
      </c>
      <c r="H38" s="421">
        <v>51945.464757785208</v>
      </c>
      <c r="I38" s="419">
        <v>3282.3527617469858</v>
      </c>
      <c r="J38" s="420">
        <v>499.18284046778604</v>
      </c>
      <c r="K38" s="419">
        <v>51990.651465848146</v>
      </c>
      <c r="L38" s="419">
        <v>3285.2080392326375</v>
      </c>
      <c r="M38" s="420">
        <v>499.61707335774906</v>
      </c>
      <c r="O38" s="415">
        <f t="shared" si="4"/>
        <v>24759.000359999998</v>
      </c>
      <c r="P38" s="416">
        <f t="shared" si="5"/>
        <v>43595.000359999998</v>
      </c>
      <c r="Q38" s="416">
        <f t="shared" si="6"/>
        <v>55727.000359999984</v>
      </c>
      <c r="R38" s="417">
        <f t="shared" si="7"/>
        <v>55775.476578438531</v>
      </c>
    </row>
    <row r="39" spans="1:18" x14ac:dyDescent="0.2">
      <c r="A39" s="398">
        <v>2010</v>
      </c>
      <c r="B39" s="419">
        <v>30923.000120000004</v>
      </c>
      <c r="C39" s="419">
        <v>304.00011999999964</v>
      </c>
      <c r="D39" s="420">
        <v>353.0001199999997</v>
      </c>
      <c r="E39" s="484">
        <v>56005.80694542011</v>
      </c>
      <c r="F39" s="485">
        <v>305.04258644488732</v>
      </c>
      <c r="G39" s="486">
        <v>689.15082813500146</v>
      </c>
      <c r="H39" s="421">
        <v>61711.189347281274</v>
      </c>
      <c r="I39" s="419">
        <v>500.84182603183154</v>
      </c>
      <c r="J39" s="420">
        <v>689.96918668688215</v>
      </c>
      <c r="K39" s="419">
        <v>62320.08179896506</v>
      </c>
      <c r="L39" s="419">
        <v>505.78353612660987</v>
      </c>
      <c r="M39" s="420">
        <v>696.77698012129201</v>
      </c>
      <c r="O39" s="415">
        <f t="shared" si="4"/>
        <v>31580.000360000005</v>
      </c>
      <c r="P39" s="416">
        <f t="shared" si="5"/>
        <v>57000.000359999998</v>
      </c>
      <c r="Q39" s="416">
        <f t="shared" si="6"/>
        <v>62902.000359999984</v>
      </c>
      <c r="R39" s="417">
        <f t="shared" si="7"/>
        <v>63522.642315212965</v>
      </c>
    </row>
    <row r="40" spans="1:18" x14ac:dyDescent="0.2">
      <c r="A40" s="398">
        <v>2011</v>
      </c>
      <c r="B40" s="419">
        <v>27868.000119999997</v>
      </c>
      <c r="C40" s="419">
        <v>571.00012000000106</v>
      </c>
      <c r="D40" s="420">
        <v>302.0001199999997</v>
      </c>
      <c r="E40" s="484">
        <v>46290.35598516374</v>
      </c>
      <c r="F40" s="485">
        <v>571.00034487002642</v>
      </c>
      <c r="G40" s="486">
        <v>538.64402996623051</v>
      </c>
      <c r="H40" s="421">
        <v>54080.863941341711</v>
      </c>
      <c r="I40" s="419">
        <v>1289.1199920568106</v>
      </c>
      <c r="J40" s="420">
        <v>540.26335326373555</v>
      </c>
      <c r="K40" s="419">
        <v>54319.918783629735</v>
      </c>
      <c r="L40" s="419">
        <v>1294.8183177478691</v>
      </c>
      <c r="M40" s="420">
        <v>542.65149134615524</v>
      </c>
      <c r="O40" s="415">
        <f t="shared" si="4"/>
        <v>28741.000359999998</v>
      </c>
      <c r="P40" s="416">
        <f t="shared" si="5"/>
        <v>47400.000359999998</v>
      </c>
      <c r="Q40" s="416">
        <f t="shared" si="6"/>
        <v>55910.247286662256</v>
      </c>
      <c r="R40" s="417">
        <f t="shared" si="7"/>
        <v>56157.388592723764</v>
      </c>
    </row>
    <row r="41" spans="1:18" x14ac:dyDescent="0.2">
      <c r="A41" s="398">
        <v>2012</v>
      </c>
      <c r="B41" s="419">
        <v>21556.000119999997</v>
      </c>
      <c r="C41" s="419">
        <v>530.00012000000379</v>
      </c>
      <c r="D41" s="420">
        <v>617.0001199999997</v>
      </c>
      <c r="E41" s="484">
        <v>41834.707747539476</v>
      </c>
      <c r="F41" s="485">
        <v>530.28336903075501</v>
      </c>
      <c r="G41" s="486">
        <v>961.00924342976862</v>
      </c>
      <c r="H41" s="421">
        <v>45976.970425964217</v>
      </c>
      <c r="I41" s="419">
        <v>898.62713670518713</v>
      </c>
      <c r="J41" s="420">
        <v>972.15741502927551</v>
      </c>
      <c r="K41" s="419">
        <v>46157.537933346015</v>
      </c>
      <c r="L41" s="419">
        <v>902.15635710916285</v>
      </c>
      <c r="M41" s="420">
        <v>975.97541433606625</v>
      </c>
      <c r="O41" s="415">
        <f t="shared" si="4"/>
        <v>22703.000360000002</v>
      </c>
      <c r="P41" s="416">
        <f t="shared" si="5"/>
        <v>43326.000359999998</v>
      </c>
      <c r="Q41" s="416">
        <f t="shared" si="6"/>
        <v>47847.754977698678</v>
      </c>
      <c r="R41" s="417">
        <f t="shared" si="7"/>
        <v>48035.669704791246</v>
      </c>
    </row>
    <row r="42" spans="1:18" x14ac:dyDescent="0.2">
      <c r="A42" s="422">
        <v>2013</v>
      </c>
      <c r="B42" s="419">
        <v>34303.000119999997</v>
      </c>
      <c r="C42" s="419">
        <v>573.0001199999997</v>
      </c>
      <c r="D42" s="420">
        <v>891.0001199999997</v>
      </c>
      <c r="E42" s="484">
        <v>53307.625564779766</v>
      </c>
      <c r="F42" s="485">
        <v>573.00135697378914</v>
      </c>
      <c r="G42" s="486">
        <v>1265.373438246447</v>
      </c>
      <c r="H42" s="421">
        <v>58583.306341167758</v>
      </c>
      <c r="I42" s="419">
        <v>826.0915918664964</v>
      </c>
      <c r="J42" s="420">
        <v>1265.4750790320077</v>
      </c>
      <c r="K42" s="419">
        <v>58818.454730504498</v>
      </c>
      <c r="L42" s="419">
        <v>829.40745297786589</v>
      </c>
      <c r="M42" s="420">
        <v>1270.554587942742</v>
      </c>
      <c r="O42" s="415">
        <f t="shared" si="4"/>
        <v>35767.000359999991</v>
      </c>
      <c r="P42" s="416">
        <f t="shared" si="5"/>
        <v>55146.000359999998</v>
      </c>
      <c r="Q42" s="416">
        <f t="shared" si="6"/>
        <v>60674.873012066266</v>
      </c>
      <c r="R42" s="417">
        <f t="shared" si="7"/>
        <v>60918.416771425109</v>
      </c>
    </row>
    <row r="43" spans="1:18" ht="12.75" thickBot="1" x14ac:dyDescent="0.25">
      <c r="A43" s="423">
        <v>2014</v>
      </c>
      <c r="B43" s="424">
        <v>12294.000120000001</v>
      </c>
      <c r="C43" s="424">
        <v>181.00011999999987</v>
      </c>
      <c r="D43" s="425">
        <v>430.0001199999997</v>
      </c>
      <c r="E43" s="487">
        <v>18206.432927089787</v>
      </c>
      <c r="F43" s="488">
        <v>181.00018689553366</v>
      </c>
      <c r="G43" s="489">
        <v>618.56724601467897</v>
      </c>
      <c r="H43" s="426">
        <v>20767.715979816483</v>
      </c>
      <c r="I43" s="424">
        <v>327.71711082721811</v>
      </c>
      <c r="J43" s="425">
        <v>618.56726935629877</v>
      </c>
      <c r="K43" s="424">
        <v>20980.095047528284</v>
      </c>
      <c r="L43" s="424">
        <v>331.06847862030327</v>
      </c>
      <c r="M43" s="425">
        <v>624.89298856926291</v>
      </c>
      <c r="O43" s="427">
        <f t="shared" si="4"/>
        <v>12905.000360000002</v>
      </c>
      <c r="P43" s="428">
        <f t="shared" si="5"/>
        <v>19006.000359999998</v>
      </c>
      <c r="Q43" s="428">
        <f t="shared" si="6"/>
        <v>21714.000360000002</v>
      </c>
      <c r="R43" s="429">
        <f t="shared" si="7"/>
        <v>21936.056514717849</v>
      </c>
    </row>
  </sheetData>
  <mergeCells count="9">
    <mergeCell ref="P2:P3"/>
    <mergeCell ref="Q2:Q3"/>
    <mergeCell ref="R2:R3"/>
    <mergeCell ref="A1:M1"/>
    <mergeCell ref="B2:D2"/>
    <mergeCell ref="E2:G2"/>
    <mergeCell ref="H2:J2"/>
    <mergeCell ref="K2:M2"/>
    <mergeCell ref="O2:O3"/>
  </mergeCells>
  <pageMargins left="0.7" right="0.7" top="0.75" bottom="0.75" header="0.3" footer="0.3"/>
  <pageSetup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3</vt:i4>
      </vt:variant>
    </vt:vector>
  </HeadingPairs>
  <TitlesOfParts>
    <vt:vector size="49" baseType="lpstr">
      <vt:lpstr>Notes</vt:lpstr>
      <vt:lpstr>RS Notes</vt:lpstr>
      <vt:lpstr>TRSvsETRS</vt:lpstr>
      <vt:lpstr>BaseEscape</vt:lpstr>
      <vt:lpstr>ImputeAge5Esc</vt:lpstr>
      <vt:lpstr>R_In</vt:lpstr>
      <vt:lpstr>Age 3</vt:lpstr>
      <vt:lpstr>Age 4</vt:lpstr>
      <vt:lpstr>Age 5</vt:lpstr>
      <vt:lpstr>FRAMEscapeV2</vt:lpstr>
      <vt:lpstr>Puget Sound</vt:lpstr>
      <vt:lpstr>Columbia River</vt:lpstr>
      <vt:lpstr>WA_ORCoast_Calif</vt:lpstr>
      <vt:lpstr>Canada</vt:lpstr>
      <vt:lpstr>OCN2018.FCS</vt:lpstr>
      <vt:lpstr>2015-16 Pre-Season MR</vt:lpstr>
      <vt:lpstr>SacRR_New</vt:lpstr>
      <vt:lpstr>OCN2015_3_27_2015</vt:lpstr>
      <vt:lpstr>PSoldvalidage86_91</vt:lpstr>
      <vt:lpstr>PSAgeComp86_91</vt:lpstr>
      <vt:lpstr>oldPSvalidTermRun</vt:lpstr>
      <vt:lpstr>oldColRvalidTRuns</vt:lpstr>
      <vt:lpstr>PFMCtoARankisWACstRegressin</vt:lpstr>
      <vt:lpstr>PFMCAppBWAcoast</vt:lpstr>
      <vt:lpstr>Summed for N WA FallARankis</vt:lpstr>
      <vt:lpstr>MOCandNOCTotalESC</vt:lpstr>
      <vt:lpstr>SacRR</vt:lpstr>
      <vt:lpstr>CheckCCCPivotratio</vt:lpstr>
      <vt:lpstr>CheckTRagecomp</vt:lpstr>
      <vt:lpstr>CheckCCCclb1402TRandEsc</vt:lpstr>
      <vt:lpstr>StockNamNum</vt:lpstr>
      <vt:lpstr>CKLspring</vt:lpstr>
      <vt:lpstr>ValidCohort_Pivot</vt:lpstr>
      <vt:lpstr>ValidCohorts</vt:lpstr>
      <vt:lpstr>ValidEsc_Pivot</vt:lpstr>
      <vt:lpstr>ValidEsc</vt:lpstr>
      <vt:lpstr>NookSamTot</vt:lpstr>
      <vt:lpstr>Skagit</vt:lpstr>
      <vt:lpstr>StraitsTot</vt:lpstr>
      <vt:lpstr>HC_Tot</vt:lpstr>
      <vt:lpstr>Tulalip</vt:lpstr>
      <vt:lpstr>Snoh</vt:lpstr>
      <vt:lpstr>Stily</vt:lpstr>
      <vt:lpstr>SPS_Tot</vt:lpstr>
      <vt:lpstr>MPS Tot</vt:lpstr>
      <vt:lpstr>DeepSPSTotal</vt:lpstr>
      <vt:lpstr>oldColRvalidTRuns!Print_Area</vt:lpstr>
      <vt:lpstr>oldPSvalidTermRun!Print_Area</vt:lpstr>
      <vt:lpstr>SacRR!Print_Area</vt:lpstr>
    </vt:vector>
  </TitlesOfParts>
  <Company>WDFW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 Mc</dc:creator>
  <cp:lastModifiedBy>Gordon Rose</cp:lastModifiedBy>
  <cp:lastPrinted>2015-08-20T21:54:03Z</cp:lastPrinted>
  <dcterms:created xsi:type="dcterms:W3CDTF">2012-07-06T18:48:54Z</dcterms:created>
  <dcterms:modified xsi:type="dcterms:W3CDTF">2023-06-13T01:00:08Z</dcterms:modified>
</cp:coreProperties>
</file>